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4.xml" ContentType="application/vnd.openxmlformats-officedocument.drawing+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5.xml" ContentType="application/vnd.openxmlformats-officedocument.drawing+xml"/>
  <Override PartName="/xl/charts/chart28.xml" ContentType="application/vnd.openxmlformats-officedocument.drawingml.chart+xml"/>
  <Override PartName="/xl/pivotTables/pivotTable26.xml" ContentType="application/vnd.openxmlformats-officedocument.spreadsheetml.pivotTable+xml"/>
  <Override PartName="/xl/drawings/drawing6.xml" ContentType="application/vnd.openxmlformats-officedocument.drawing+xml"/>
  <Override PartName="/xl/charts/chart29.xml" ContentType="application/vnd.openxmlformats-officedocument.drawingml.chart+xml"/>
  <Override PartName="/xl/charts/style28.xml" ContentType="application/vnd.ms-office.chartstyle+xml"/>
  <Override PartName="/xl/charts/colors28.xml" ContentType="application/vnd.ms-office.chartcolorstyle+xml"/>
  <Override PartName="/xl/pivotTables/pivotTable27.xml" ContentType="application/vnd.openxmlformats-officedocument.spreadsheetml.pivotTable+xml"/>
  <Override PartName="/xl/drawings/drawing7.xml" ContentType="application/vnd.openxmlformats-officedocument.drawing+xml"/>
  <Override PartName="/xl/tables/table2.xml" ContentType="application/vnd.openxmlformats-officedocument.spreadsheetml.table+xml"/>
  <Override PartName="/xl/queryTables/queryTable1.xml" ContentType="application/vnd.openxmlformats-officedocument.spreadsheetml.queryTable+xml"/>
  <Override PartName="/xl/charts/chart30.xml" ContentType="application/vnd.openxmlformats-officedocument.drawingml.chart+xml"/>
  <Override PartName="/xl/charts/style29.xml" ContentType="application/vnd.ms-office.chartstyle+xml"/>
  <Override PartName="/xl/charts/colors29.xml" ContentType="application/vnd.ms-office.chartcolorstyle+xml"/>
  <Override PartName="/xl/pivotTables/pivotTable28.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ivotTables/pivotTable29.xml" ContentType="application/vnd.openxmlformats-officedocument.spreadsheetml.pivotTable+xml"/>
  <Override PartName="/xl/drawings/drawing8.xml" ContentType="application/vnd.openxmlformats-officedocument.drawing+xml"/>
  <Override PartName="/xl/charts/chart31.xml" ContentType="application/vnd.openxmlformats-officedocument.drawingml.chart+xml"/>
  <Override PartName="/xl/charts/style30.xml" ContentType="application/vnd.ms-office.chartstyle+xml"/>
  <Override PartName="/xl/charts/colors30.xml" ContentType="application/vnd.ms-office.chartcolorstyle+xml"/>
  <Override PartName="/xl/charts/chart32.xml" ContentType="application/vnd.openxmlformats-officedocument.drawingml.chart+xml"/>
  <Override PartName="/xl/charts/style31.xml" ContentType="application/vnd.ms-office.chartstyle+xml"/>
  <Override PartName="/xl/charts/colors31.xml" ContentType="application/vnd.ms-office.chartcolorstyle+xml"/>
  <Override PartName="/xl/charts/chart33.xml" ContentType="application/vnd.openxmlformats-officedocument.drawingml.chart+xml"/>
  <Override PartName="/xl/charts/style32.xml" ContentType="application/vnd.ms-office.chartstyle+xml"/>
  <Override PartName="/xl/charts/colors32.xml" ContentType="application/vnd.ms-office.chartcolorstyle+xml"/>
  <Override PartName="/xl/charts/chart34.xml" ContentType="application/vnd.openxmlformats-officedocument.drawingml.chart+xml"/>
  <Override PartName="/xl/charts/style33.xml" ContentType="application/vnd.ms-office.chartstyle+xml"/>
  <Override PartName="/xl/charts/colors33.xml" ContentType="application/vnd.ms-office.chartcolorstyle+xml"/>
  <Override PartName="/xl/charts/chart35.xml" ContentType="application/vnd.openxmlformats-officedocument.drawingml.chart+xml"/>
  <Override PartName="/xl/charts/style34.xml" ContentType="application/vnd.ms-office.chartstyle+xml"/>
  <Override PartName="/xl/charts/colors34.xml" ContentType="application/vnd.ms-office.chartcolorstyle+xml"/>
  <Override PartName="/xl/charts/chart36.xml" ContentType="application/vnd.openxmlformats-officedocument.drawingml.chart+xml"/>
  <Override PartName="/xl/charts/style35.xml" ContentType="application/vnd.ms-office.chartstyle+xml"/>
  <Override PartName="/xl/charts/colors35.xml" ContentType="application/vnd.ms-office.chartcolorstyle+xml"/>
  <Override PartName="/xl/charts/chart37.xml" ContentType="application/vnd.openxmlformats-officedocument.drawingml.chart+xml"/>
  <Override PartName="/xl/charts/style36.xml" ContentType="application/vnd.ms-office.chartstyle+xml"/>
  <Override PartName="/xl/charts/colors36.xml" ContentType="application/vnd.ms-office.chartcolorstyle+xml"/>
  <Override PartName="/xl/charts/chart38.xml" ContentType="application/vnd.openxmlformats-officedocument.drawingml.chart+xml"/>
  <Override PartName="/xl/charts/style37.xml" ContentType="application/vnd.ms-office.chartstyle+xml"/>
  <Override PartName="/xl/charts/colors37.xml" ContentType="application/vnd.ms-office.chartcolorstyle+xml"/>
  <Override PartName="/xl/drawings/drawing9.xml" ContentType="application/vnd.openxmlformats-officedocument.drawing+xml"/>
  <Override PartName="/xl/charts/chart39.xml" ContentType="application/vnd.openxmlformats-officedocument.drawingml.chart+xml"/>
  <Override PartName="/xl/charts/style38.xml" ContentType="application/vnd.ms-office.chartstyle+xml"/>
  <Override PartName="/xl/charts/colors38.xml" ContentType="application/vnd.ms-office.chartcolorstyle+xml"/>
  <Override PartName="/xl/charts/chart40.xml" ContentType="application/vnd.openxmlformats-officedocument.drawingml.chart+xml"/>
  <Override PartName="/xl/charts/style39.xml" ContentType="application/vnd.ms-office.chartstyle+xml"/>
  <Override PartName="/xl/charts/colors39.xml" ContentType="application/vnd.ms-office.chartcolorstyle+xml"/>
  <Override PartName="/xl/charts/chart41.xml" ContentType="application/vnd.openxmlformats-officedocument.drawingml.chart+xml"/>
  <Override PartName="/xl/charts/style40.xml" ContentType="application/vnd.ms-office.chartstyle+xml"/>
  <Override PartName="/xl/charts/colors40.xml" ContentType="application/vnd.ms-office.chartcolorstyle+xml"/>
  <Override PartName="/xl/charts/chart42.xml" ContentType="application/vnd.openxmlformats-officedocument.drawingml.chart+xml"/>
  <Override PartName="/xl/charts/style41.xml" ContentType="application/vnd.ms-office.chartstyle+xml"/>
  <Override PartName="/xl/charts/colors41.xml" ContentType="application/vnd.ms-office.chartcolorstyle+xml"/>
  <Override PartName="/xl/charts/chart43.xml" ContentType="application/vnd.openxmlformats-officedocument.drawingml.chart+xml"/>
  <Override PartName="/xl/charts/style42.xml" ContentType="application/vnd.ms-office.chartstyle+xml"/>
  <Override PartName="/xl/charts/colors42.xml" ContentType="application/vnd.ms-office.chartcolorstyle+xml"/>
  <Override PartName="/xl/charts/chart44.xml" ContentType="application/vnd.openxmlformats-officedocument.drawingml.chart+xml"/>
  <Override PartName="/xl/charts/style43.xml" ContentType="application/vnd.ms-office.chartstyle+xml"/>
  <Override PartName="/xl/charts/colors43.xml" ContentType="application/vnd.ms-office.chartcolorstyle+xml"/>
  <Override PartName="/xl/drawings/drawing10.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style44.xml" ContentType="application/vnd.ms-office.chartstyle+xml"/>
  <Override PartName="/xl/charts/colors44.xml" ContentType="application/vnd.ms-office.chartcolorsty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540f6c1318688229/Desktop/data analysis/Maven Analytics/Maven Marketing Campaign results/"/>
    </mc:Choice>
  </mc:AlternateContent>
  <xr:revisionPtr revIDLastSave="33" documentId="8_{F4A78186-2C47-4C1F-A0AC-7CD0C4079391}" xr6:coauthVersionLast="47" xr6:coauthVersionMax="47" xr10:uidLastSave="{32D884BF-4E02-4C31-8934-FA0359C49A72}"/>
  <workbookProtection lockStructure="1"/>
  <bookViews>
    <workbookView xWindow="-108" yWindow="-108" windowWidth="23256" windowHeight="12456" xr2:uid="{C13B1CE5-160B-491D-9DDA-DE128398298F}"/>
  </bookViews>
  <sheets>
    <sheet name="Dashboard" sheetId="15" r:id="rId1"/>
    <sheet name="marketing_data _ JGM review" sheetId="1" state="hidden" r:id="rId2"/>
    <sheet name="DB Tables" sheetId="17" state="hidden" r:id="rId3"/>
    <sheet name="removed rows" sheetId="23" state="hidden" r:id="rId4"/>
    <sheet name="Exploratory tables" sheetId="3" state="hidden" r:id="rId5"/>
    <sheet name="Unused charts" sheetId="22" state="hidden" r:id="rId6"/>
    <sheet name="Web v various" sheetId="7" state="hidden" r:id="rId7"/>
    <sheet name="Web v in_store" sheetId="19" state="hidden" r:id="rId8"/>
    <sheet name="Web v in_store 2" sheetId="21" state="hidden" r:id="rId9"/>
    <sheet name="ProductsPurchased" sheetId="16" state="hidden" r:id="rId10"/>
    <sheet name="ProductPurchase2" sheetId="18" state="hidden" r:id="rId11"/>
    <sheet name="Products by Country" sheetId="13" state="hidden" r:id="rId12"/>
    <sheet name="Correlations" sheetId="4" state="hidden" r:id="rId13"/>
    <sheet name="Correlations 2" sheetId="9" state="hidden" r:id="rId14"/>
    <sheet name="Income &amp; wine" sheetId="11" state="hidden" r:id="rId15"/>
    <sheet name="WebPurch and Wine" sheetId="20" state="hidden" r:id="rId16"/>
    <sheet name="Education and country" sheetId="14" state="hidden" r:id="rId17"/>
    <sheet name="marketing_data _ hidden cols" sheetId="10" state="hidden" r:id="rId18"/>
  </sheets>
  <definedNames>
    <definedName name="_xlnm._FilterDatabase" localSheetId="14" hidden="1">'Income &amp; wine'!$A$1:$B$2240</definedName>
    <definedName name="_xlcn.WorksheetConnection_marketing_data_JGMreview_110525.xlsxTable1" hidden="1">Table1[]</definedName>
    <definedName name="ExternalData_1" localSheetId="10" hidden="1">ProductPurchase2!$A$1:$D$13291</definedName>
    <definedName name="ExternalData_1" localSheetId="9" hidden="1">ProductsPurchased!$A$1:$C$17721</definedName>
    <definedName name="Slicer_Country">#N/A</definedName>
  </definedNames>
  <calcPr calcId="191028"/>
  <pivotCaches>
    <pivotCache cacheId="194" r:id="rId19"/>
    <pivotCache cacheId="195" r:id="rId20"/>
    <pivotCache cacheId="196" r:id="rId21"/>
  </pivotCaches>
  <extLst>
    <ext xmlns:x14="http://schemas.microsoft.com/office/spreadsheetml/2009/9/main" uri="{BBE1A952-AA13-448e-AADC-164F8A28A991}">
      <x14:slicerCaches>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marketing_data _ JGM review _ 110525.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a="1"/>
  <c r="H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s="1"/>
  <c r="H199" i="1" a="1"/>
  <c r="H199" i="1" s="1"/>
  <c r="H200" i="1" a="1"/>
  <c r="H200" i="1" s="1"/>
  <c r="H201" i="1" a="1"/>
  <c r="H201" i="1" s="1"/>
  <c r="H202" i="1" a="1"/>
  <c r="H202" i="1" s="1"/>
  <c r="H203" i="1" a="1"/>
  <c r="H203" i="1" s="1"/>
  <c r="H204" i="1" a="1"/>
  <c r="H204" i="1" s="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s="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s="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s="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s="1"/>
  <c r="H1152" i="1" a="1"/>
  <c r="H1152" i="1" s="1"/>
  <c r="H1153" i="1" a="1"/>
  <c r="H1153" i="1" s="1"/>
  <c r="H1154" i="1" a="1"/>
  <c r="H1154" i="1" s="1"/>
  <c r="H1155" i="1" a="1"/>
  <c r="H1155" i="1" s="1"/>
  <c r="H1156" i="1" a="1"/>
  <c r="H1156" i="1" s="1"/>
  <c r="H1157" i="1" a="1"/>
  <c r="H1157" i="1" s="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s="1"/>
  <c r="H1173" i="1" a="1"/>
  <c r="H1173" i="1" s="1"/>
  <c r="H1174" i="1" a="1"/>
  <c r="H1174" i="1" s="1"/>
  <c r="H1175" i="1" a="1"/>
  <c r="H1175" i="1" s="1"/>
  <c r="H1176" i="1" a="1"/>
  <c r="H1176" i="1" s="1"/>
  <c r="H1177" i="1" a="1"/>
  <c r="H1177" i="1" s="1"/>
  <c r="H1178" i="1" a="1"/>
  <c r="H1178" i="1" s="1"/>
  <c r="H1179" i="1" a="1"/>
  <c r="H1179" i="1" s="1"/>
  <c r="H1180" i="1" a="1"/>
  <c r="H1180" i="1" s="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s="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s="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s="1"/>
  <c r="H1633" i="1" a="1"/>
  <c r="H1633" i="1" s="1"/>
  <c r="H1634" i="1" a="1"/>
  <c r="H1634" i="1" s="1"/>
  <c r="H1635" i="1" a="1"/>
  <c r="H1635" i="1" s="1"/>
  <c r="H1636" i="1" a="1"/>
  <c r="H1636" i="1" s="1"/>
  <c r="H1637" i="1" a="1"/>
  <c r="H1637" i="1" s="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s="1"/>
  <c r="H1649" i="1" a="1"/>
  <c r="H1649" i="1" s="1"/>
  <c r="H1650" i="1" a="1"/>
  <c r="H1650" i="1" s="1"/>
  <c r="H1651" i="1" a="1"/>
  <c r="H1651" i="1" s="1"/>
  <c r="H1652" i="1" a="1"/>
  <c r="H1652" i="1" s="1"/>
  <c r="H1653" i="1" a="1"/>
  <c r="H1653" i="1" s="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s="1"/>
  <c r="H1665" i="1" a="1"/>
  <c r="H1665" i="1" s="1"/>
  <c r="H1666" i="1" a="1"/>
  <c r="H1666" i="1" s="1"/>
  <c r="H1667" i="1" a="1"/>
  <c r="H1667" i="1" s="1"/>
  <c r="H1668" i="1" a="1"/>
  <c r="H1668" i="1" s="1"/>
  <c r="H1669" i="1" a="1"/>
  <c r="H1669" i="1" s="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s="1"/>
  <c r="H1681" i="1" a="1"/>
  <c r="H1681" i="1" s="1"/>
  <c r="H1682" i="1" a="1"/>
  <c r="H1682" i="1" s="1"/>
  <c r="H1683" i="1" a="1"/>
  <c r="H1683" i="1" s="1"/>
  <c r="H1684" i="1" a="1"/>
  <c r="H1684" i="1" s="1"/>
  <c r="H1685" i="1" a="1"/>
  <c r="H1685" i="1" s="1"/>
  <c r="H1686" i="1" a="1"/>
  <c r="H1686" i="1" s="1"/>
  <c r="H1687" i="1" a="1"/>
  <c r="H1687" i="1" s="1"/>
  <c r="H1688" i="1" a="1"/>
  <c r="H1688" i="1" s="1"/>
  <c r="H1689" i="1" a="1"/>
  <c r="H1689" i="1" s="1"/>
  <c r="H1690" i="1" a="1"/>
  <c r="H1690" i="1" s="1"/>
  <c r="H1691" i="1" a="1"/>
  <c r="H1691" i="1" s="1"/>
  <c r="H1692" i="1" a="1"/>
  <c r="H1692" i="1" s="1"/>
  <c r="H1693" i="1" a="1"/>
  <c r="H1693" i="1" s="1"/>
  <c r="H1694" i="1" a="1"/>
  <c r="H1694" i="1" s="1"/>
  <c r="H1695" i="1" a="1"/>
  <c r="H1695" i="1" s="1"/>
  <c r="H1696" i="1" a="1"/>
  <c r="H1696" i="1" s="1"/>
  <c r="H1697" i="1" a="1"/>
  <c r="H1697" i="1" s="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s="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s="1"/>
  <c r="H1722" i="1" a="1"/>
  <c r="H1722" i="1" s="1"/>
  <c r="H1723" i="1" a="1"/>
  <c r="H1723" i="1" s="1"/>
  <c r="H1724" i="1" a="1"/>
  <c r="H1724" i="1" s="1"/>
  <c r="H1725" i="1" a="1"/>
  <c r="H1725" i="1" s="1"/>
  <c r="H1726" i="1" a="1"/>
  <c r="H1726" i="1" s="1"/>
  <c r="H1727" i="1" a="1"/>
  <c r="H1727" i="1" s="1"/>
  <c r="H1728" i="1" a="1"/>
  <c r="H1728" i="1" s="1"/>
  <c r="H1729" i="1" a="1"/>
  <c r="H1729" i="1" s="1"/>
  <c r="H1730" i="1" a="1"/>
  <c r="H1730" i="1" s="1"/>
  <c r="H1731" i="1" a="1"/>
  <c r="H1731" i="1" s="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s="1"/>
  <c r="H1749" i="1" a="1"/>
  <c r="H1749" i="1" s="1"/>
  <c r="H1750" i="1" a="1"/>
  <c r="H1750" i="1" s="1"/>
  <c r="H1751" i="1" a="1"/>
  <c r="H1751" i="1" s="1"/>
  <c r="H1752" i="1" a="1"/>
  <c r="H1752" i="1" s="1"/>
  <c r="H1753" i="1" a="1"/>
  <c r="H1753" i="1" s="1"/>
  <c r="H1754" i="1" a="1"/>
  <c r="H1754" i="1" s="1"/>
  <c r="H1755" i="1" a="1"/>
  <c r="H1755" i="1" s="1"/>
  <c r="H1756" i="1" a="1"/>
  <c r="H1756" i="1" s="1"/>
  <c r="H1757" i="1" a="1"/>
  <c r="H1757" i="1" s="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s="1"/>
  <c r="H1768" i="1" a="1"/>
  <c r="H1768" i="1" s="1"/>
  <c r="H1769" i="1" a="1"/>
  <c r="H1769" i="1" s="1"/>
  <c r="H1770" i="1" a="1"/>
  <c r="H1770" i="1" s="1"/>
  <c r="H1771" i="1" a="1"/>
  <c r="H1771" i="1" s="1"/>
  <c r="H1772" i="1" a="1"/>
  <c r="H1772" i="1" s="1"/>
  <c r="H1773" i="1" a="1"/>
  <c r="H1773" i="1" s="1"/>
  <c r="H1774" i="1" a="1"/>
  <c r="H1774" i="1" s="1"/>
  <c r="H1775" i="1" a="1"/>
  <c r="H1775" i="1" s="1"/>
  <c r="H1776" i="1" a="1"/>
  <c r="H1776" i="1" s="1"/>
  <c r="H1777" i="1" a="1"/>
  <c r="H1777" i="1" s="1"/>
  <c r="H1778" i="1" a="1"/>
  <c r="H1778" i="1" s="1"/>
  <c r="H1779" i="1" a="1"/>
  <c r="H1779" i="1" s="1"/>
  <c r="H1780" i="1" a="1"/>
  <c r="H1780" i="1" s="1"/>
  <c r="H1781" i="1" a="1"/>
  <c r="H1781" i="1" s="1"/>
  <c r="H1782" i="1" a="1"/>
  <c r="H1782" i="1" s="1"/>
  <c r="H1783" i="1" a="1"/>
  <c r="H1783" i="1" s="1"/>
  <c r="H1784" i="1" a="1"/>
  <c r="H1784" i="1" s="1"/>
  <c r="H1785" i="1" a="1"/>
  <c r="H1785" i="1" s="1"/>
  <c r="H1786" i="1" a="1"/>
  <c r="H1786" i="1" s="1"/>
  <c r="H1787" i="1" a="1"/>
  <c r="H1787" i="1" s="1"/>
  <c r="H1788" i="1" a="1"/>
  <c r="H1788" i="1" s="1"/>
  <c r="H1789" i="1" a="1"/>
  <c r="H1789" i="1" s="1"/>
  <c r="H1790" i="1" a="1"/>
  <c r="H1790" i="1" s="1"/>
  <c r="H1791" i="1" a="1"/>
  <c r="H1791" i="1" s="1"/>
  <c r="H1792" i="1" a="1"/>
  <c r="H1792" i="1" s="1"/>
  <c r="H1793" i="1" a="1"/>
  <c r="H1793" i="1" s="1"/>
  <c r="H1794" i="1" a="1"/>
  <c r="H1794" i="1" s="1"/>
  <c r="H1795" i="1" a="1"/>
  <c r="H1795" i="1" s="1"/>
  <c r="H1796" i="1" a="1"/>
  <c r="H1796" i="1" s="1"/>
  <c r="H1797" i="1" a="1"/>
  <c r="H1797" i="1" s="1"/>
  <c r="H1798" i="1" a="1"/>
  <c r="H1798" i="1" s="1"/>
  <c r="H1799" i="1" a="1"/>
  <c r="H1799" i="1" s="1"/>
  <c r="H1800" i="1" a="1"/>
  <c r="H1800" i="1" s="1"/>
  <c r="H1801" i="1" a="1"/>
  <c r="H1801" i="1" s="1"/>
  <c r="H1802" i="1" a="1"/>
  <c r="H1802" i="1" s="1"/>
  <c r="H1803" i="1" a="1"/>
  <c r="H1803" i="1" s="1"/>
  <c r="H1804" i="1" a="1"/>
  <c r="H1804" i="1" s="1"/>
  <c r="H1805" i="1" a="1"/>
  <c r="H1805" i="1" s="1"/>
  <c r="H1806" i="1" a="1"/>
  <c r="H1806" i="1" s="1"/>
  <c r="H1807" i="1" a="1"/>
  <c r="H1807" i="1" s="1"/>
  <c r="H1808" i="1" a="1"/>
  <c r="H1808" i="1" s="1"/>
  <c r="H1809" i="1" a="1"/>
  <c r="H1809" i="1" s="1"/>
  <c r="H1810" i="1" a="1"/>
  <c r="H1810" i="1" s="1"/>
  <c r="H1811" i="1" a="1"/>
  <c r="H1811" i="1" s="1"/>
  <c r="H1812" i="1" a="1"/>
  <c r="H1812" i="1" s="1"/>
  <c r="H1813" i="1" a="1"/>
  <c r="H1813" i="1" s="1"/>
  <c r="H1814" i="1" a="1"/>
  <c r="H1814" i="1" s="1"/>
  <c r="H1815" i="1" a="1"/>
  <c r="H1815" i="1" s="1"/>
  <c r="H1816" i="1" a="1"/>
  <c r="H1816" i="1" s="1"/>
  <c r="H1817" i="1" a="1"/>
  <c r="H1817" i="1" s="1"/>
  <c r="H1818" i="1" a="1"/>
  <c r="H1818" i="1" s="1"/>
  <c r="H1819" i="1" a="1"/>
  <c r="H1819" i="1" s="1"/>
  <c r="H1820" i="1" a="1"/>
  <c r="H1820" i="1" s="1"/>
  <c r="H1821" i="1" a="1"/>
  <c r="H1821" i="1" s="1"/>
  <c r="H1822" i="1" a="1"/>
  <c r="H1822" i="1" s="1"/>
  <c r="H1823" i="1" a="1"/>
  <c r="H1823" i="1" s="1"/>
  <c r="H1824" i="1" a="1"/>
  <c r="H1824" i="1" s="1"/>
  <c r="H1825" i="1" a="1"/>
  <c r="H1825" i="1" s="1"/>
  <c r="H1826" i="1" a="1"/>
  <c r="H1826" i="1" s="1"/>
  <c r="H1827" i="1" a="1"/>
  <c r="H1827" i="1" s="1"/>
  <c r="H1828" i="1" a="1"/>
  <c r="H1828" i="1" s="1"/>
  <c r="H1829" i="1" a="1"/>
  <c r="H1829" i="1" s="1"/>
  <c r="H1830" i="1" a="1"/>
  <c r="H1830" i="1" s="1"/>
  <c r="H1831" i="1" a="1"/>
  <c r="H1831" i="1" s="1"/>
  <c r="H1832" i="1" a="1"/>
  <c r="H1832" i="1" s="1"/>
  <c r="H1833" i="1" a="1"/>
  <c r="H1833" i="1" s="1"/>
  <c r="H1834" i="1" a="1"/>
  <c r="H1834" i="1" s="1"/>
  <c r="H1835" i="1" a="1"/>
  <c r="H1835" i="1" s="1"/>
  <c r="H1836" i="1" a="1"/>
  <c r="H1836" i="1" s="1"/>
  <c r="H1837" i="1" a="1"/>
  <c r="H1837" i="1" s="1"/>
  <c r="H1838" i="1" a="1"/>
  <c r="H1838" i="1" s="1"/>
  <c r="H1839" i="1" a="1"/>
  <c r="H1839" i="1" s="1"/>
  <c r="H1840" i="1" a="1"/>
  <c r="H1840" i="1" s="1"/>
  <c r="H1841" i="1" a="1"/>
  <c r="H1841" i="1" s="1"/>
  <c r="H1842" i="1" a="1"/>
  <c r="H1842" i="1" s="1"/>
  <c r="H1843" i="1" a="1"/>
  <c r="H1843" i="1" s="1"/>
  <c r="H1844" i="1" a="1"/>
  <c r="H1844" i="1" s="1"/>
  <c r="H1845" i="1" a="1"/>
  <c r="H1845" i="1" s="1"/>
  <c r="H1846" i="1" a="1"/>
  <c r="H1846" i="1" s="1"/>
  <c r="H1847" i="1" a="1"/>
  <c r="H1847" i="1" s="1"/>
  <c r="H1848" i="1" a="1"/>
  <c r="H1848" i="1" s="1"/>
  <c r="H1849" i="1" a="1"/>
  <c r="H1849" i="1" s="1"/>
  <c r="H1850" i="1" a="1"/>
  <c r="H1850" i="1" s="1"/>
  <c r="H1851" i="1" a="1"/>
  <c r="H1851" i="1" s="1"/>
  <c r="H1852" i="1" a="1"/>
  <c r="H1852" i="1" s="1"/>
  <c r="H1853" i="1" a="1"/>
  <c r="H1853" i="1" s="1"/>
  <c r="H1854" i="1" a="1"/>
  <c r="H1854" i="1" s="1"/>
  <c r="H1855" i="1" a="1"/>
  <c r="H1855" i="1" s="1"/>
  <c r="H1856" i="1" a="1"/>
  <c r="H1856" i="1" s="1"/>
  <c r="H1857" i="1" a="1"/>
  <c r="H1857" i="1" s="1"/>
  <c r="H1858" i="1" a="1"/>
  <c r="H1858" i="1" s="1"/>
  <c r="H1859" i="1" a="1"/>
  <c r="H1859" i="1" s="1"/>
  <c r="H1860" i="1" a="1"/>
  <c r="H1860" i="1" s="1"/>
  <c r="H1861" i="1" a="1"/>
  <c r="H1861" i="1" s="1"/>
  <c r="H1862" i="1" a="1"/>
  <c r="H1862" i="1" s="1"/>
  <c r="H1863" i="1" a="1"/>
  <c r="H1863" i="1" s="1"/>
  <c r="H1864" i="1" a="1"/>
  <c r="H1864" i="1" s="1"/>
  <c r="H1865" i="1" a="1"/>
  <c r="H1865" i="1" s="1"/>
  <c r="H1866" i="1" a="1"/>
  <c r="H1866" i="1" s="1"/>
  <c r="H1867" i="1" a="1"/>
  <c r="H1867" i="1" s="1"/>
  <c r="H1868" i="1" a="1"/>
  <c r="H1868" i="1" s="1"/>
  <c r="H1869" i="1" a="1"/>
  <c r="H1869" i="1" s="1"/>
  <c r="H1870" i="1" a="1"/>
  <c r="H1870" i="1" s="1"/>
  <c r="H1871" i="1" a="1"/>
  <c r="H1871" i="1" s="1"/>
  <c r="H1872" i="1" a="1"/>
  <c r="H1872" i="1" s="1"/>
  <c r="H1873" i="1" a="1"/>
  <c r="H1873" i="1" s="1"/>
  <c r="H1874" i="1" a="1"/>
  <c r="H1874" i="1" s="1"/>
  <c r="H1875" i="1" a="1"/>
  <c r="H1875" i="1" s="1"/>
  <c r="H1876" i="1" a="1"/>
  <c r="H1876" i="1" s="1"/>
  <c r="H1877" i="1" a="1"/>
  <c r="H1877" i="1" s="1"/>
  <c r="H1878" i="1" a="1"/>
  <c r="H1878" i="1" s="1"/>
  <c r="H1879" i="1" a="1"/>
  <c r="H1879" i="1" s="1"/>
  <c r="H1880" i="1" a="1"/>
  <c r="H1880" i="1" s="1"/>
  <c r="H1881" i="1" a="1"/>
  <c r="H1881" i="1" s="1"/>
  <c r="H1882" i="1" a="1"/>
  <c r="H1882" i="1" s="1"/>
  <c r="H1883" i="1" a="1"/>
  <c r="H1883" i="1" s="1"/>
  <c r="H1884" i="1" a="1"/>
  <c r="H1884" i="1" s="1"/>
  <c r="H1885" i="1" a="1"/>
  <c r="H1885" i="1" s="1"/>
  <c r="H1886" i="1" a="1"/>
  <c r="H1886" i="1" s="1"/>
  <c r="H1887" i="1" a="1"/>
  <c r="H1887" i="1" s="1"/>
  <c r="H1888" i="1" a="1"/>
  <c r="H1888" i="1" s="1"/>
  <c r="H1889" i="1" a="1"/>
  <c r="H1889" i="1" s="1"/>
  <c r="H1890" i="1" a="1"/>
  <c r="H1890" i="1" s="1"/>
  <c r="H1891" i="1" a="1"/>
  <c r="H1891" i="1" s="1"/>
  <c r="H1892" i="1" a="1"/>
  <c r="H1892" i="1" s="1"/>
  <c r="H1893" i="1" a="1"/>
  <c r="H1893" i="1" s="1"/>
  <c r="H1894" i="1" a="1"/>
  <c r="H1894" i="1" s="1"/>
  <c r="H1895" i="1" a="1"/>
  <c r="H1895" i="1" s="1"/>
  <c r="H1896" i="1" a="1"/>
  <c r="H1896" i="1" s="1"/>
  <c r="H1897" i="1" a="1"/>
  <c r="H1897" i="1" s="1"/>
  <c r="H1898" i="1" a="1"/>
  <c r="H1898" i="1" s="1"/>
  <c r="H1899" i="1" a="1"/>
  <c r="H1899" i="1" s="1"/>
  <c r="H1900" i="1" a="1"/>
  <c r="H1900" i="1" s="1"/>
  <c r="H1901" i="1" a="1"/>
  <c r="H1901" i="1" s="1"/>
  <c r="H1902" i="1" a="1"/>
  <c r="H1902" i="1" s="1"/>
  <c r="H1903" i="1" a="1"/>
  <c r="H1903" i="1" s="1"/>
  <c r="H1904" i="1" a="1"/>
  <c r="H1904" i="1" s="1"/>
  <c r="H1905" i="1" a="1"/>
  <c r="H1905" i="1" s="1"/>
  <c r="H1906" i="1" a="1"/>
  <c r="H1906" i="1" s="1"/>
  <c r="H1907" i="1" a="1"/>
  <c r="H1907" i="1" s="1"/>
  <c r="H1908" i="1" a="1"/>
  <c r="H1908" i="1" s="1"/>
  <c r="H1909" i="1" a="1"/>
  <c r="H1909" i="1" s="1"/>
  <c r="H1910" i="1" a="1"/>
  <c r="H1910" i="1" s="1"/>
  <c r="H1911" i="1" a="1"/>
  <c r="H1911" i="1" s="1"/>
  <c r="H1912" i="1" a="1"/>
  <c r="H1912" i="1" s="1"/>
  <c r="H1913" i="1" a="1"/>
  <c r="H1913" i="1" s="1"/>
  <c r="H1914" i="1" a="1"/>
  <c r="H1914" i="1" s="1"/>
  <c r="H1915" i="1" a="1"/>
  <c r="H1915" i="1" s="1"/>
  <c r="H1916" i="1" a="1"/>
  <c r="H1916" i="1" s="1"/>
  <c r="H1917" i="1" a="1"/>
  <c r="H1917" i="1" s="1"/>
  <c r="H1918" i="1" a="1"/>
  <c r="H1918" i="1" s="1"/>
  <c r="H1919" i="1" a="1"/>
  <c r="H1919" i="1" s="1"/>
  <c r="H1920" i="1" a="1"/>
  <c r="H1920" i="1" s="1"/>
  <c r="H1921" i="1" a="1"/>
  <c r="H1921" i="1" s="1"/>
  <c r="H1922" i="1" a="1"/>
  <c r="H1922" i="1" s="1"/>
  <c r="H1923" i="1" a="1"/>
  <c r="H1923" i="1" s="1"/>
  <c r="H1924" i="1" a="1"/>
  <c r="H1924" i="1" s="1"/>
  <c r="H1925" i="1" a="1"/>
  <c r="H1925" i="1" s="1"/>
  <c r="H1926" i="1" a="1"/>
  <c r="H1926" i="1" s="1"/>
  <c r="H1927" i="1" a="1"/>
  <c r="H1927" i="1" s="1"/>
  <c r="H1928" i="1" a="1"/>
  <c r="H1928" i="1" s="1"/>
  <c r="H1929" i="1" a="1"/>
  <c r="H1929" i="1" s="1"/>
  <c r="H1930" i="1" a="1"/>
  <c r="H1930" i="1" s="1"/>
  <c r="H1931" i="1" a="1"/>
  <c r="H1931" i="1" s="1"/>
  <c r="H1932" i="1" a="1"/>
  <c r="H1932" i="1" s="1"/>
  <c r="H1933" i="1" a="1"/>
  <c r="H1933" i="1" s="1"/>
  <c r="H1934" i="1" a="1"/>
  <c r="H1934" i="1" s="1"/>
  <c r="H1935" i="1" a="1"/>
  <c r="H1935" i="1" s="1"/>
  <c r="H1936" i="1" a="1"/>
  <c r="H1936" i="1" s="1"/>
  <c r="H1937" i="1" a="1"/>
  <c r="H1937" i="1" s="1"/>
  <c r="H1938" i="1" a="1"/>
  <c r="H1938" i="1" s="1"/>
  <c r="H1939" i="1" a="1"/>
  <c r="H1939" i="1" s="1"/>
  <c r="H1940" i="1" a="1"/>
  <c r="H1940" i="1" s="1"/>
  <c r="H1941" i="1" a="1"/>
  <c r="H1941" i="1" s="1"/>
  <c r="H1942" i="1" a="1"/>
  <c r="H1942" i="1" s="1"/>
  <c r="H1943" i="1" a="1"/>
  <c r="H1943" i="1" s="1"/>
  <c r="H1944" i="1" a="1"/>
  <c r="H1944" i="1" s="1"/>
  <c r="H1945" i="1" a="1"/>
  <c r="H1945" i="1" s="1"/>
  <c r="H1946" i="1" a="1"/>
  <c r="H1946" i="1" s="1"/>
  <c r="H1947" i="1" a="1"/>
  <c r="H1947" i="1" s="1"/>
  <c r="H1948" i="1" a="1"/>
  <c r="H1948" i="1" s="1"/>
  <c r="H1949" i="1" a="1"/>
  <c r="H1949" i="1" s="1"/>
  <c r="H1950" i="1" a="1"/>
  <c r="H1950" i="1" s="1"/>
  <c r="H1951" i="1" a="1"/>
  <c r="H1951" i="1" s="1"/>
  <c r="H1952" i="1" a="1"/>
  <c r="H1952" i="1" s="1"/>
  <c r="H1953" i="1" a="1"/>
  <c r="H1953" i="1" s="1"/>
  <c r="H1954" i="1" a="1"/>
  <c r="H1954" i="1" s="1"/>
  <c r="H1955" i="1" a="1"/>
  <c r="H1955" i="1" s="1"/>
  <c r="H1956" i="1" a="1"/>
  <c r="H1956" i="1" s="1"/>
  <c r="H1957" i="1" a="1"/>
  <c r="H1957" i="1" s="1"/>
  <c r="H1958" i="1" a="1"/>
  <c r="H1958" i="1" s="1"/>
  <c r="H1959" i="1" a="1"/>
  <c r="H1959" i="1" s="1"/>
  <c r="H1960" i="1" a="1"/>
  <c r="H1960" i="1" s="1"/>
  <c r="H1961" i="1" a="1"/>
  <c r="H1961" i="1" s="1"/>
  <c r="H1962" i="1" a="1"/>
  <c r="H1962" i="1" s="1"/>
  <c r="H1963" i="1" a="1"/>
  <c r="H1963" i="1" s="1"/>
  <c r="H1964" i="1" a="1"/>
  <c r="H1964" i="1" s="1"/>
  <c r="H1965" i="1" a="1"/>
  <c r="H1965" i="1" s="1"/>
  <c r="H1966" i="1" a="1"/>
  <c r="H1966" i="1" s="1"/>
  <c r="H1967" i="1" a="1"/>
  <c r="H1967" i="1" s="1"/>
  <c r="H1968" i="1" a="1"/>
  <c r="H1968" i="1" s="1"/>
  <c r="H1969" i="1" a="1"/>
  <c r="H1969" i="1" s="1"/>
  <c r="H1970" i="1" a="1"/>
  <c r="H1970" i="1" s="1"/>
  <c r="H1971" i="1" a="1"/>
  <c r="H1971" i="1" s="1"/>
  <c r="H1972" i="1" a="1"/>
  <c r="H1972" i="1" s="1"/>
  <c r="H1973" i="1" a="1"/>
  <c r="H1973" i="1" s="1"/>
  <c r="H1974" i="1" a="1"/>
  <c r="H1974" i="1" s="1"/>
  <c r="H1975" i="1" a="1"/>
  <c r="H1975" i="1" s="1"/>
  <c r="H1976" i="1" a="1"/>
  <c r="H1976" i="1" s="1"/>
  <c r="H1977" i="1" a="1"/>
  <c r="H1977" i="1" s="1"/>
  <c r="H1978" i="1" a="1"/>
  <c r="H1978" i="1" s="1"/>
  <c r="H1979" i="1" a="1"/>
  <c r="H1979" i="1" s="1"/>
  <c r="H1980" i="1" a="1"/>
  <c r="H1980" i="1" s="1"/>
  <c r="H1981" i="1" a="1"/>
  <c r="H1981" i="1" s="1"/>
  <c r="H1982" i="1" a="1"/>
  <c r="H1982" i="1" s="1"/>
  <c r="H1983" i="1" a="1"/>
  <c r="H1983" i="1" s="1"/>
  <c r="H1984" i="1" a="1"/>
  <c r="H1984" i="1" s="1"/>
  <c r="H1985" i="1" a="1"/>
  <c r="H1985" i="1" s="1"/>
  <c r="H1986" i="1" a="1"/>
  <c r="H1986" i="1" s="1"/>
  <c r="H1987" i="1" a="1"/>
  <c r="H1987" i="1" s="1"/>
  <c r="H1988" i="1" a="1"/>
  <c r="H1988" i="1" s="1"/>
  <c r="H1989" i="1" a="1"/>
  <c r="H1989" i="1" s="1"/>
  <c r="H1990" i="1" a="1"/>
  <c r="H1990" i="1" s="1"/>
  <c r="H1991" i="1" a="1"/>
  <c r="H1991" i="1" s="1"/>
  <c r="H1992" i="1" a="1"/>
  <c r="H1992" i="1" s="1"/>
  <c r="H1993" i="1" a="1"/>
  <c r="H1993" i="1" s="1"/>
  <c r="H1994" i="1" a="1"/>
  <c r="H1994" i="1" s="1"/>
  <c r="H1995" i="1" a="1"/>
  <c r="H1995" i="1" s="1"/>
  <c r="H1996" i="1" a="1"/>
  <c r="H1996" i="1" s="1"/>
  <c r="H1997" i="1" a="1"/>
  <c r="H1997" i="1" s="1"/>
  <c r="H1998" i="1" a="1"/>
  <c r="H1998" i="1" s="1"/>
  <c r="H1999" i="1" a="1"/>
  <c r="H1999" i="1" s="1"/>
  <c r="H2000" i="1" a="1"/>
  <c r="H2000" i="1" s="1"/>
  <c r="H2001" i="1" a="1"/>
  <c r="H2001" i="1" s="1"/>
  <c r="H2002" i="1" a="1"/>
  <c r="H2002" i="1" s="1"/>
  <c r="H2003" i="1" a="1"/>
  <c r="H2003" i="1" s="1"/>
  <c r="H2004" i="1" a="1"/>
  <c r="H2004" i="1" s="1"/>
  <c r="H2005" i="1" a="1"/>
  <c r="H2005" i="1" s="1"/>
  <c r="H2006" i="1" a="1"/>
  <c r="H2006" i="1" s="1"/>
  <c r="H2007" i="1" a="1"/>
  <c r="H2007" i="1" s="1"/>
  <c r="H2008" i="1" a="1"/>
  <c r="H2008" i="1" s="1"/>
  <c r="H2009" i="1" a="1"/>
  <c r="H2009" i="1" s="1"/>
  <c r="H2010" i="1" a="1"/>
  <c r="H2010" i="1" s="1"/>
  <c r="H2011" i="1" a="1"/>
  <c r="H2011" i="1" s="1"/>
  <c r="H2012" i="1" a="1"/>
  <c r="H2012" i="1" s="1"/>
  <c r="H2013" i="1" a="1"/>
  <c r="H2013" i="1" s="1"/>
  <c r="H2014" i="1" a="1"/>
  <c r="H2014" i="1" s="1"/>
  <c r="H2015" i="1" a="1"/>
  <c r="H2015" i="1" s="1"/>
  <c r="H2016" i="1" a="1"/>
  <c r="H2016" i="1" s="1"/>
  <c r="H2017" i="1" a="1"/>
  <c r="H2017" i="1" s="1"/>
  <c r="H2018" i="1" a="1"/>
  <c r="H2018" i="1" s="1"/>
  <c r="H2019" i="1" a="1"/>
  <c r="H2019" i="1" s="1"/>
  <c r="H2020" i="1" a="1"/>
  <c r="H2020" i="1" s="1"/>
  <c r="H2021" i="1" a="1"/>
  <c r="H2021" i="1" s="1"/>
  <c r="H2022" i="1" a="1"/>
  <c r="H2022" i="1" s="1"/>
  <c r="H2023" i="1" a="1"/>
  <c r="H2023" i="1" s="1"/>
  <c r="H2024" i="1" a="1"/>
  <c r="H2024" i="1" s="1"/>
  <c r="H2025" i="1" a="1"/>
  <c r="H2025" i="1" s="1"/>
  <c r="H2026" i="1" a="1"/>
  <c r="H2026" i="1" s="1"/>
  <c r="H2027" i="1" a="1"/>
  <c r="H2027" i="1" s="1"/>
  <c r="H2028" i="1" a="1"/>
  <c r="H2028" i="1" s="1"/>
  <c r="H2029" i="1" a="1"/>
  <c r="H2029" i="1" s="1"/>
  <c r="H2030" i="1" a="1"/>
  <c r="H2030" i="1" s="1"/>
  <c r="H2031" i="1" a="1"/>
  <c r="H2031" i="1" s="1"/>
  <c r="H2032" i="1" a="1"/>
  <c r="H2032" i="1" s="1"/>
  <c r="H2033" i="1" a="1"/>
  <c r="H2033" i="1" s="1"/>
  <c r="H2034" i="1" a="1"/>
  <c r="H2034" i="1" s="1"/>
  <c r="H2035" i="1" a="1"/>
  <c r="H2035" i="1" s="1"/>
  <c r="H2036" i="1" a="1"/>
  <c r="H2036" i="1" s="1"/>
  <c r="H2037" i="1" a="1"/>
  <c r="H2037" i="1" s="1"/>
  <c r="H2038" i="1" a="1"/>
  <c r="H2038" i="1" s="1"/>
  <c r="H2039" i="1" a="1"/>
  <c r="H2039" i="1" s="1"/>
  <c r="H2040" i="1" a="1"/>
  <c r="H2040" i="1" s="1"/>
  <c r="H2041" i="1" a="1"/>
  <c r="H2041" i="1" s="1"/>
  <c r="H2042" i="1" a="1"/>
  <c r="H2042" i="1" s="1"/>
  <c r="H2043" i="1" a="1"/>
  <c r="H2043" i="1" s="1"/>
  <c r="H2044" i="1" a="1"/>
  <c r="H2044" i="1" s="1"/>
  <c r="H2045" i="1" a="1"/>
  <c r="H2045" i="1" s="1"/>
  <c r="H2046" i="1" a="1"/>
  <c r="H2046" i="1" s="1"/>
  <c r="H2047" i="1" a="1"/>
  <c r="H2047" i="1" s="1"/>
  <c r="H2048" i="1" a="1"/>
  <c r="H2048" i="1" s="1"/>
  <c r="H2049" i="1" a="1"/>
  <c r="H2049" i="1" s="1"/>
  <c r="H2050" i="1" a="1"/>
  <c r="H2050" i="1" s="1"/>
  <c r="H2051" i="1" a="1"/>
  <c r="H2051" i="1" s="1"/>
  <c r="H2052" i="1" a="1"/>
  <c r="H2052" i="1" s="1"/>
  <c r="H2053" i="1" a="1"/>
  <c r="H2053" i="1" s="1"/>
  <c r="H2054" i="1" a="1"/>
  <c r="H2054" i="1" s="1"/>
  <c r="H2055" i="1" a="1"/>
  <c r="H2055" i="1" s="1"/>
  <c r="H2056" i="1" a="1"/>
  <c r="H2056" i="1" s="1"/>
  <c r="H2057" i="1" a="1"/>
  <c r="H2057" i="1" s="1"/>
  <c r="H2058" i="1" a="1"/>
  <c r="H2058" i="1" s="1"/>
  <c r="H2059" i="1" a="1"/>
  <c r="H2059" i="1" s="1"/>
  <c r="H2060" i="1" a="1"/>
  <c r="H2060" i="1" s="1"/>
  <c r="H2061" i="1" a="1"/>
  <c r="H2061" i="1" s="1"/>
  <c r="H2062" i="1" a="1"/>
  <c r="H2062" i="1" s="1"/>
  <c r="H2063" i="1" a="1"/>
  <c r="H2063" i="1" s="1"/>
  <c r="H2064" i="1" a="1"/>
  <c r="H2064" i="1" s="1"/>
  <c r="H2065" i="1" a="1"/>
  <c r="H2065" i="1" s="1"/>
  <c r="H2066" i="1" a="1"/>
  <c r="H2066" i="1" s="1"/>
  <c r="H2067" i="1" a="1"/>
  <c r="H2067" i="1" s="1"/>
  <c r="H2068" i="1" a="1"/>
  <c r="H2068" i="1" s="1"/>
  <c r="H2069" i="1" a="1"/>
  <c r="H2069" i="1" s="1"/>
  <c r="H2070" i="1" a="1"/>
  <c r="H2070" i="1" s="1"/>
  <c r="H2071" i="1" a="1"/>
  <c r="H2071" i="1" s="1"/>
  <c r="H2072" i="1" a="1"/>
  <c r="H2072" i="1" s="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s="1"/>
  <c r="H2085" i="1" a="1"/>
  <c r="H2085" i="1" s="1"/>
  <c r="H2086" i="1" a="1"/>
  <c r="H2086" i="1" s="1"/>
  <c r="H2087" i="1" a="1"/>
  <c r="H2087" i="1" s="1"/>
  <c r="H2088" i="1" a="1"/>
  <c r="H2088" i="1" s="1"/>
  <c r="H2089" i="1" a="1"/>
  <c r="H2089" i="1" s="1"/>
  <c r="H2090" i="1" a="1"/>
  <c r="H2090" i="1" s="1"/>
  <c r="H2091" i="1" a="1"/>
  <c r="H2091" i="1" s="1"/>
  <c r="H2092" i="1" a="1"/>
  <c r="H2092" i="1" s="1"/>
  <c r="H2093" i="1" a="1"/>
  <c r="H2093" i="1" s="1"/>
  <c r="H2094" i="1" a="1"/>
  <c r="H2094" i="1" s="1"/>
  <c r="H2095" i="1" a="1"/>
  <c r="H2095" i="1" s="1"/>
  <c r="H2096" i="1" a="1"/>
  <c r="H2096" i="1" s="1"/>
  <c r="H2097" i="1" a="1"/>
  <c r="H2097" i="1" s="1"/>
  <c r="H2098" i="1" a="1"/>
  <c r="H2098" i="1" s="1"/>
  <c r="H2099" i="1" a="1"/>
  <c r="H2099" i="1" s="1"/>
  <c r="H2100" i="1" a="1"/>
  <c r="H2100" i="1" s="1"/>
  <c r="H2101" i="1" a="1"/>
  <c r="H2101" i="1" s="1"/>
  <c r="H2102" i="1" a="1"/>
  <c r="H2102" i="1" s="1"/>
  <c r="H2103" i="1" a="1"/>
  <c r="H2103" i="1" s="1"/>
  <c r="H2104" i="1" a="1"/>
  <c r="H2104" i="1" s="1"/>
  <c r="H2105" i="1" a="1"/>
  <c r="H2105" i="1" s="1"/>
  <c r="H2106" i="1" a="1"/>
  <c r="H2106" i="1" s="1"/>
  <c r="H2107" i="1" a="1"/>
  <c r="H2107" i="1" s="1"/>
  <c r="H2108" i="1" a="1"/>
  <c r="H2108" i="1" s="1"/>
  <c r="H2109" i="1" a="1"/>
  <c r="H2109" i="1" s="1"/>
  <c r="H2110" i="1" a="1"/>
  <c r="H2110" i="1" s="1"/>
  <c r="H2111" i="1" a="1"/>
  <c r="H2111" i="1" s="1"/>
  <c r="H2112" i="1" a="1"/>
  <c r="H2112" i="1" s="1"/>
  <c r="H2113" i="1" a="1"/>
  <c r="H2113" i="1" s="1"/>
  <c r="H2114" i="1" a="1"/>
  <c r="H2114" i="1" s="1"/>
  <c r="H2115" i="1" a="1"/>
  <c r="H2115" i="1" s="1"/>
  <c r="H2116" i="1" a="1"/>
  <c r="H2116" i="1" s="1"/>
  <c r="H2117" i="1" a="1"/>
  <c r="H2117" i="1" s="1"/>
  <c r="H2118" i="1" a="1"/>
  <c r="H2118" i="1" s="1"/>
  <c r="H2119" i="1" a="1"/>
  <c r="H2119" i="1" s="1"/>
  <c r="H2120" i="1" a="1"/>
  <c r="H2120" i="1" s="1"/>
  <c r="H2121" i="1" a="1"/>
  <c r="H2121" i="1" s="1"/>
  <c r="H2122" i="1" a="1"/>
  <c r="H2122" i="1" s="1"/>
  <c r="H2123" i="1" a="1"/>
  <c r="H2123" i="1" s="1"/>
  <c r="H2124" i="1" a="1"/>
  <c r="H2124" i="1" s="1"/>
  <c r="H2125" i="1" a="1"/>
  <c r="H2125" i="1" s="1"/>
  <c r="H2126" i="1" a="1"/>
  <c r="H2126" i="1" s="1"/>
  <c r="H2127" i="1" a="1"/>
  <c r="H2127" i="1" s="1"/>
  <c r="H2128" i="1" a="1"/>
  <c r="H2128" i="1" s="1"/>
  <c r="H2129" i="1" a="1"/>
  <c r="H2129" i="1" s="1"/>
  <c r="H2130" i="1" a="1"/>
  <c r="H2130" i="1" s="1"/>
  <c r="H2131" i="1" a="1"/>
  <c r="H2131" i="1" s="1"/>
  <c r="H2132" i="1" a="1"/>
  <c r="H2132" i="1" s="1"/>
  <c r="H2133" i="1" a="1"/>
  <c r="H2133" i="1" s="1"/>
  <c r="H2134" i="1" a="1"/>
  <c r="H2134" i="1" s="1"/>
  <c r="H2135" i="1" a="1"/>
  <c r="H2135" i="1" s="1"/>
  <c r="H2136" i="1" a="1"/>
  <c r="H2136" i="1" s="1"/>
  <c r="H2137" i="1" a="1"/>
  <c r="H2137" i="1" s="1"/>
  <c r="H2138" i="1" a="1"/>
  <c r="H2138" i="1" s="1"/>
  <c r="H2139" i="1" a="1"/>
  <c r="H2139" i="1" s="1"/>
  <c r="H2140" i="1" a="1"/>
  <c r="H2140" i="1" s="1"/>
  <c r="H2141" i="1" a="1"/>
  <c r="H2141" i="1" s="1"/>
  <c r="H2142" i="1" a="1"/>
  <c r="H2142" i="1" s="1"/>
  <c r="H2143" i="1" a="1"/>
  <c r="H2143" i="1" s="1"/>
  <c r="H2144" i="1" a="1"/>
  <c r="H2144" i="1" s="1"/>
  <c r="H2145" i="1" a="1"/>
  <c r="H2145" i="1" s="1"/>
  <c r="H2146" i="1" a="1"/>
  <c r="H2146" i="1" s="1"/>
  <c r="H2147" i="1" a="1"/>
  <c r="H2147" i="1" s="1"/>
  <c r="H2148" i="1" a="1"/>
  <c r="H2148" i="1" s="1"/>
  <c r="H2149" i="1" a="1"/>
  <c r="H2149" i="1" s="1"/>
  <c r="H2150" i="1" a="1"/>
  <c r="H2150" i="1" s="1"/>
  <c r="H2151" i="1" a="1"/>
  <c r="H2151" i="1" s="1"/>
  <c r="H2152" i="1" a="1"/>
  <c r="H2152" i="1" s="1"/>
  <c r="H2153" i="1" a="1"/>
  <c r="H2153" i="1" s="1"/>
  <c r="H2154" i="1" a="1"/>
  <c r="H2154" i="1" s="1"/>
  <c r="H2155" i="1" a="1"/>
  <c r="H2155" i="1" s="1"/>
  <c r="H2156" i="1" a="1"/>
  <c r="H2156" i="1" s="1"/>
  <c r="H2157" i="1" a="1"/>
  <c r="H2157" i="1" s="1"/>
  <c r="H2158" i="1" a="1"/>
  <c r="H2158" i="1" s="1"/>
  <c r="H2159" i="1" a="1"/>
  <c r="H2159" i="1" s="1"/>
  <c r="H2160" i="1" a="1"/>
  <c r="H2160" i="1" s="1"/>
  <c r="H2161" i="1" a="1"/>
  <c r="H2161" i="1" s="1"/>
  <c r="H2162" i="1" a="1"/>
  <c r="H2162" i="1" s="1"/>
  <c r="H2163" i="1" a="1"/>
  <c r="H2163" i="1" s="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s="1"/>
  <c r="H2179" i="1" a="1"/>
  <c r="H2179" i="1" s="1"/>
  <c r="H2180" i="1" a="1"/>
  <c r="H2180" i="1" s="1"/>
  <c r="H2181" i="1" a="1"/>
  <c r="H2181" i="1" s="1"/>
  <c r="H2182" i="1" a="1"/>
  <c r="H2182" i="1" s="1"/>
  <c r="H2183" i="1" a="1"/>
  <c r="H2183" i="1" s="1"/>
  <c r="H2184" i="1" a="1"/>
  <c r="H2184" i="1" s="1"/>
  <c r="H2185" i="1" a="1"/>
  <c r="H2185" i="1" s="1"/>
  <c r="H2186" i="1" a="1"/>
  <c r="H2186" i="1" s="1"/>
  <c r="H2187" i="1" a="1"/>
  <c r="H2187" i="1" s="1"/>
  <c r="H2188" i="1" a="1"/>
  <c r="H2188" i="1" s="1"/>
  <c r="H2189" i="1" a="1"/>
  <c r="H2189" i="1" s="1"/>
  <c r="H2190" i="1" a="1"/>
  <c r="H2190" i="1" s="1"/>
  <c r="H2191" i="1" a="1"/>
  <c r="H2191" i="1" s="1"/>
  <c r="H2192" i="1" a="1"/>
  <c r="H2192" i="1" s="1"/>
  <c r="H2193" i="1" a="1"/>
  <c r="H2193" i="1" s="1"/>
  <c r="H2194" i="1" a="1"/>
  <c r="H2194" i="1" s="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s="1"/>
  <c r="H2205" i="1" a="1"/>
  <c r="H2205" i="1" s="1"/>
  <c r="H2206" i="1" a="1"/>
  <c r="H2206" i="1" s="1"/>
  <c r="H2207" i="1" a="1"/>
  <c r="H2207" i="1" s="1"/>
  <c r="H2208" i="1" a="1"/>
  <c r="H2208" i="1" s="1"/>
  <c r="H2209" i="1" a="1"/>
  <c r="H2209" i="1" s="1"/>
  <c r="H2210" i="1" a="1"/>
  <c r="H2210" i="1" s="1"/>
  <c r="H2211" i="1" a="1"/>
  <c r="H2211" i="1" s="1"/>
  <c r="H2212" i="1" a="1"/>
  <c r="H2212" i="1" s="1"/>
  <c r="H2213" i="1" a="1"/>
  <c r="H2213" i="1" s="1"/>
  <c r="H2214" i="1" a="1"/>
  <c r="H2214" i="1" s="1"/>
  <c r="H2215" i="1" a="1"/>
  <c r="H2215" i="1" s="1"/>
  <c r="H2216" i="1" a="1"/>
  <c r="H2216" i="1" s="1"/>
  <c r="Z2" i="1" l="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K73" i="17"/>
  <c r="C2241" i="10" l="1"/>
  <c r="C2240" i="10"/>
  <c r="C2239" i="10"/>
  <c r="C2238" i="10"/>
  <c r="C2237" i="10"/>
  <c r="C2236" i="10"/>
  <c r="C2235" i="10"/>
  <c r="C2234" i="10"/>
  <c r="C2233" i="10"/>
  <c r="C2232" i="10"/>
  <c r="C2231" i="10"/>
  <c r="C2230" i="10"/>
  <c r="C2229" i="10"/>
  <c r="C2228" i="10"/>
  <c r="C2227" i="10"/>
  <c r="C2226" i="10"/>
  <c r="C2225" i="10"/>
  <c r="C2224" i="10"/>
  <c r="C2223" i="10"/>
  <c r="C2222" i="10"/>
  <c r="C2221" i="10"/>
  <c r="C2220" i="10"/>
  <c r="C2219" i="10"/>
  <c r="C2218" i="10"/>
  <c r="C2217" i="10"/>
  <c r="C2216" i="10"/>
  <c r="C2215" i="10"/>
  <c r="C2214" i="10"/>
  <c r="C2213" i="10"/>
  <c r="C2212" i="10"/>
  <c r="C2211" i="10"/>
  <c r="C2210" i="10"/>
  <c r="C2209" i="10"/>
  <c r="C2208" i="10"/>
  <c r="C2207" i="10"/>
  <c r="C2206" i="10"/>
  <c r="C2205" i="10"/>
  <c r="C2204" i="10"/>
  <c r="C2203" i="10"/>
  <c r="C2202" i="10"/>
  <c r="C2201" i="10"/>
  <c r="C2200" i="10"/>
  <c r="C2199" i="10"/>
  <c r="C2198" i="10"/>
  <c r="C2197" i="10"/>
  <c r="C2196" i="10"/>
  <c r="C2195" i="10"/>
  <c r="C2194" i="10"/>
  <c r="C2193" i="10"/>
  <c r="C2192" i="10"/>
  <c r="C2191" i="10"/>
  <c r="C2190" i="10"/>
  <c r="C2189" i="10"/>
  <c r="C2188" i="10"/>
  <c r="C2187" i="10"/>
  <c r="C2186" i="10"/>
  <c r="C2185" i="10"/>
  <c r="C2184" i="10"/>
  <c r="C2183" i="10"/>
  <c r="C2182" i="10"/>
  <c r="C2181" i="10"/>
  <c r="C2180" i="10"/>
  <c r="C2179" i="10"/>
  <c r="C2178" i="10"/>
  <c r="C2177" i="10"/>
  <c r="C2176" i="10"/>
  <c r="C2175" i="10"/>
  <c r="C2174" i="10"/>
  <c r="C2173" i="10"/>
  <c r="C2172" i="10"/>
  <c r="C2171" i="10"/>
  <c r="C2170" i="10"/>
  <c r="C2169" i="10"/>
  <c r="C2168" i="10"/>
  <c r="C2167" i="10"/>
  <c r="C2166" i="10"/>
  <c r="C2165" i="10"/>
  <c r="C2164" i="10"/>
  <c r="C2163" i="10"/>
  <c r="C2162" i="10"/>
  <c r="C2161" i="10"/>
  <c r="C2160" i="10"/>
  <c r="C2159" i="10"/>
  <c r="C2158" i="10"/>
  <c r="C2157" i="10"/>
  <c r="C2156" i="10"/>
  <c r="C2155" i="10"/>
  <c r="C2154" i="10"/>
  <c r="C2153" i="10"/>
  <c r="C2152" i="10"/>
  <c r="C2151" i="10"/>
  <c r="C2150" i="10"/>
  <c r="C2149" i="10"/>
  <c r="C2148" i="10"/>
  <c r="C2147" i="10"/>
  <c r="C2146" i="10"/>
  <c r="C2145" i="10"/>
  <c r="C2144" i="10"/>
  <c r="C2143" i="10"/>
  <c r="C2142" i="10"/>
  <c r="C2141" i="10"/>
  <c r="C2140" i="10"/>
  <c r="C2139" i="10"/>
  <c r="C2138" i="10"/>
  <c r="C2137" i="10"/>
  <c r="C2136" i="10"/>
  <c r="C2135" i="10"/>
  <c r="C2134" i="10"/>
  <c r="C2133" i="10"/>
  <c r="C2132" i="10"/>
  <c r="C2131" i="10"/>
  <c r="C2130" i="10"/>
  <c r="C2129" i="10"/>
  <c r="C2128" i="10"/>
  <c r="C2127" i="10"/>
  <c r="C2126" i="10"/>
  <c r="C2125" i="10"/>
  <c r="C2124" i="10"/>
  <c r="C2123" i="10"/>
  <c r="C2122" i="10"/>
  <c r="C2121" i="10"/>
  <c r="C2120" i="10"/>
  <c r="C2119" i="10"/>
  <c r="C2118" i="10"/>
  <c r="C2117" i="10"/>
  <c r="C2116" i="10"/>
  <c r="C2115" i="10"/>
  <c r="C2114" i="10"/>
  <c r="C2113" i="10"/>
  <c r="C2112" i="10"/>
  <c r="C2111" i="10"/>
  <c r="C2110" i="10"/>
  <c r="C2109" i="10"/>
  <c r="C2108" i="10"/>
  <c r="C2107" i="10"/>
  <c r="C2106" i="10"/>
  <c r="C2105" i="10"/>
  <c r="C2104" i="10"/>
  <c r="C2103" i="10"/>
  <c r="C2102" i="10"/>
  <c r="C2101" i="10"/>
  <c r="C2100" i="10"/>
  <c r="C2099" i="10"/>
  <c r="C2098" i="10"/>
  <c r="C2097" i="10"/>
  <c r="C2096" i="10"/>
  <c r="C2095" i="10"/>
  <c r="C2094" i="10"/>
  <c r="C2093" i="10"/>
  <c r="C2092" i="10"/>
  <c r="C2091" i="10"/>
  <c r="C2090" i="10"/>
  <c r="C2089" i="10"/>
  <c r="C2088" i="10"/>
  <c r="C2087" i="10"/>
  <c r="C2086" i="10"/>
  <c r="C2085" i="10"/>
  <c r="C2084" i="10"/>
  <c r="C2083" i="10"/>
  <c r="C2082" i="10"/>
  <c r="C2081" i="10"/>
  <c r="C2080" i="10"/>
  <c r="C2079" i="10"/>
  <c r="C2078" i="10"/>
  <c r="C2077" i="10"/>
  <c r="C2076" i="10"/>
  <c r="C2075" i="10"/>
  <c r="C2074" i="10"/>
  <c r="C2073" i="10"/>
  <c r="C2072" i="10"/>
  <c r="C2071" i="10"/>
  <c r="C2070" i="10"/>
  <c r="C2069" i="10"/>
  <c r="C2068" i="10"/>
  <c r="C2067" i="10"/>
  <c r="C2066" i="10"/>
  <c r="C2065" i="10"/>
  <c r="C2064" i="10"/>
  <c r="C2063" i="10"/>
  <c r="C2062" i="10"/>
  <c r="C2061" i="10"/>
  <c r="C2060" i="10"/>
  <c r="C2059" i="10"/>
  <c r="C2058" i="10"/>
  <c r="C2057" i="10"/>
  <c r="C2056" i="10"/>
  <c r="C2055" i="10"/>
  <c r="C2054" i="10"/>
  <c r="C2053" i="10"/>
  <c r="C2052" i="10"/>
  <c r="C2051" i="10"/>
  <c r="C2050" i="10"/>
  <c r="C2049" i="10"/>
  <c r="C2048" i="10"/>
  <c r="C2047" i="10"/>
  <c r="C2046" i="10"/>
  <c r="C2045" i="10"/>
  <c r="C2044" i="10"/>
  <c r="C2043" i="10"/>
  <c r="C2042" i="10"/>
  <c r="C2041" i="10"/>
  <c r="C2040" i="10"/>
  <c r="C2039" i="10"/>
  <c r="C2038" i="10"/>
  <c r="C2037" i="10"/>
  <c r="C2036" i="10"/>
  <c r="C2035" i="10"/>
  <c r="C2034" i="10"/>
  <c r="C2033" i="10"/>
  <c r="C2032" i="10"/>
  <c r="C2031" i="10"/>
  <c r="C2030" i="10"/>
  <c r="C2029" i="10"/>
  <c r="C2028" i="10"/>
  <c r="C2027" i="10"/>
  <c r="C2026" i="10"/>
  <c r="C2025" i="10"/>
  <c r="C2024" i="10"/>
  <c r="C2023" i="10"/>
  <c r="C2022" i="10"/>
  <c r="C2021" i="10"/>
  <c r="C2020" i="10"/>
  <c r="C2019" i="10"/>
  <c r="C2018" i="10"/>
  <c r="C2017" i="10"/>
  <c r="C2016" i="10"/>
  <c r="C2015" i="10"/>
  <c r="C2014" i="10"/>
  <c r="C2013" i="10"/>
  <c r="C2012" i="10"/>
  <c r="C2011" i="10"/>
  <c r="C2010" i="10"/>
  <c r="C2009" i="10"/>
  <c r="C2008" i="10"/>
  <c r="C2007" i="10"/>
  <c r="C2006" i="10"/>
  <c r="C2005" i="10"/>
  <c r="C2004" i="10"/>
  <c r="C2003" i="10"/>
  <c r="C2002" i="10"/>
  <c r="C2001" i="10"/>
  <c r="C2000" i="10"/>
  <c r="C1999" i="10"/>
  <c r="C1998" i="10"/>
  <c r="C1997" i="10"/>
  <c r="C1996" i="10"/>
  <c r="C1995" i="10"/>
  <c r="C1994" i="10"/>
  <c r="C1993" i="10"/>
  <c r="C1992" i="10"/>
  <c r="C1991" i="10"/>
  <c r="C1990" i="10"/>
  <c r="C1989" i="10"/>
  <c r="C1988" i="10"/>
  <c r="C1987" i="10"/>
  <c r="C1986" i="10"/>
  <c r="C1985" i="10"/>
  <c r="C1984" i="10"/>
  <c r="C1983" i="10"/>
  <c r="C1982" i="10"/>
  <c r="C1981" i="10"/>
  <c r="C1980" i="10"/>
  <c r="C1979" i="10"/>
  <c r="C1978" i="10"/>
  <c r="C1977" i="10"/>
  <c r="C1976" i="10"/>
  <c r="C1975" i="10"/>
  <c r="C1974" i="10"/>
  <c r="C1973" i="10"/>
  <c r="C1972" i="10"/>
  <c r="C1971" i="10"/>
  <c r="C1970" i="10"/>
  <c r="C1969" i="10"/>
  <c r="C1968" i="10"/>
  <c r="C1967" i="10"/>
  <c r="C1966" i="10"/>
  <c r="C1965" i="10"/>
  <c r="C1964" i="10"/>
  <c r="C1963" i="10"/>
  <c r="C1962" i="10"/>
  <c r="C1961" i="10"/>
  <c r="C1960" i="10"/>
  <c r="C1959" i="10"/>
  <c r="C1958" i="10"/>
  <c r="C1957" i="10"/>
  <c r="C1956" i="10"/>
  <c r="C1955" i="10"/>
  <c r="C1954" i="10"/>
  <c r="C1953" i="10"/>
  <c r="C1952" i="10"/>
  <c r="C1951" i="10"/>
  <c r="C1950" i="10"/>
  <c r="C1949" i="10"/>
  <c r="C1948" i="10"/>
  <c r="C1947" i="10"/>
  <c r="C1946" i="10"/>
  <c r="C1945" i="10"/>
  <c r="C1944" i="10"/>
  <c r="C1943" i="10"/>
  <c r="C1942" i="10"/>
  <c r="C1941" i="10"/>
  <c r="C1940" i="10"/>
  <c r="C1939" i="10"/>
  <c r="C1938" i="10"/>
  <c r="C1937" i="10"/>
  <c r="C1936" i="10"/>
  <c r="C1935" i="10"/>
  <c r="C1934" i="10"/>
  <c r="C1933" i="10"/>
  <c r="C1932" i="10"/>
  <c r="C1931" i="10"/>
  <c r="C1930" i="10"/>
  <c r="C1929" i="10"/>
  <c r="C1928" i="10"/>
  <c r="C1927" i="10"/>
  <c r="C1926" i="10"/>
  <c r="C1925" i="10"/>
  <c r="C1924" i="10"/>
  <c r="C1923" i="10"/>
  <c r="C1922" i="10"/>
  <c r="C1921" i="10"/>
  <c r="C1920" i="10"/>
  <c r="C1919" i="10"/>
  <c r="C1918" i="10"/>
  <c r="C1917" i="10"/>
  <c r="C1916" i="10"/>
  <c r="C1915" i="10"/>
  <c r="C1914" i="10"/>
  <c r="C1913" i="10"/>
  <c r="C1912" i="10"/>
  <c r="C1911" i="10"/>
  <c r="C1910" i="10"/>
  <c r="C1909" i="10"/>
  <c r="C1908" i="10"/>
  <c r="C1907" i="10"/>
  <c r="C1906" i="10"/>
  <c r="C1905" i="10"/>
  <c r="C1904" i="10"/>
  <c r="C1903" i="10"/>
  <c r="C1902" i="10"/>
  <c r="C1901" i="10"/>
  <c r="C1900" i="10"/>
  <c r="C1899" i="10"/>
  <c r="C1898" i="10"/>
  <c r="C1897" i="10"/>
  <c r="C1896" i="10"/>
  <c r="C1895" i="10"/>
  <c r="C1894" i="10"/>
  <c r="C1893" i="10"/>
  <c r="C1892" i="10"/>
  <c r="C1891" i="10"/>
  <c r="C1890" i="10"/>
  <c r="C1889" i="10"/>
  <c r="C1888" i="10"/>
  <c r="C1887" i="10"/>
  <c r="C1886" i="10"/>
  <c r="C1885" i="10"/>
  <c r="C1884" i="10"/>
  <c r="C1883" i="10"/>
  <c r="C1882" i="10"/>
  <c r="C1881" i="10"/>
  <c r="C1880" i="10"/>
  <c r="C1879" i="10"/>
  <c r="C1878" i="10"/>
  <c r="C1877" i="10"/>
  <c r="C1876" i="10"/>
  <c r="C1875" i="10"/>
  <c r="C1874" i="10"/>
  <c r="C1873" i="10"/>
  <c r="C1872" i="10"/>
  <c r="C1871" i="10"/>
  <c r="C1870" i="10"/>
  <c r="C1869" i="10"/>
  <c r="C1868" i="10"/>
  <c r="C1867" i="10"/>
  <c r="C1866" i="10"/>
  <c r="C1865" i="10"/>
  <c r="C1864" i="10"/>
  <c r="C1863" i="10"/>
  <c r="C1862" i="10"/>
  <c r="C1861" i="10"/>
  <c r="C1860" i="10"/>
  <c r="C1859" i="10"/>
  <c r="C1858" i="10"/>
  <c r="C1857" i="10"/>
  <c r="C1856" i="10"/>
  <c r="C1855" i="10"/>
  <c r="C1854" i="10"/>
  <c r="C1853" i="10"/>
  <c r="C1852" i="10"/>
  <c r="C1851" i="10"/>
  <c r="C1850" i="10"/>
  <c r="C1849" i="10"/>
  <c r="C1848" i="10"/>
  <c r="C1847" i="10"/>
  <c r="C1846" i="10"/>
  <c r="C1845" i="10"/>
  <c r="C1844" i="10"/>
  <c r="C1843" i="10"/>
  <c r="C1842" i="10"/>
  <c r="C1841" i="10"/>
  <c r="C1840" i="10"/>
  <c r="C1839" i="10"/>
  <c r="C1838" i="10"/>
  <c r="C1837" i="10"/>
  <c r="C1836" i="10"/>
  <c r="C1835" i="10"/>
  <c r="C1834" i="10"/>
  <c r="C1833" i="10"/>
  <c r="C1832" i="10"/>
  <c r="C1831" i="10"/>
  <c r="C1830" i="10"/>
  <c r="C1829" i="10"/>
  <c r="C1828" i="10"/>
  <c r="C1827" i="10"/>
  <c r="C1826" i="10"/>
  <c r="C1825" i="10"/>
  <c r="C1824" i="10"/>
  <c r="C1823" i="10"/>
  <c r="C1822" i="10"/>
  <c r="C1821" i="10"/>
  <c r="C1820" i="10"/>
  <c r="C1819" i="10"/>
  <c r="C1818" i="10"/>
  <c r="C1817" i="10"/>
  <c r="C1816" i="10"/>
  <c r="C1815" i="10"/>
  <c r="C1814" i="10"/>
  <c r="C1813" i="10"/>
  <c r="C1812" i="10"/>
  <c r="C1811" i="10"/>
  <c r="C1810" i="10"/>
  <c r="C1809" i="10"/>
  <c r="C1808" i="10"/>
  <c r="C1807" i="10"/>
  <c r="C1806" i="10"/>
  <c r="C1805" i="10"/>
  <c r="C1804" i="10"/>
  <c r="C1803" i="10"/>
  <c r="C1802" i="10"/>
  <c r="C1801" i="10"/>
  <c r="C1800" i="10"/>
  <c r="C1799" i="10"/>
  <c r="C1798" i="10"/>
  <c r="C1797" i="10"/>
  <c r="C1796" i="10"/>
  <c r="C1795" i="10"/>
  <c r="C1794" i="10"/>
  <c r="C1793" i="10"/>
  <c r="C1792" i="10"/>
  <c r="C1791" i="10"/>
  <c r="C1790" i="10"/>
  <c r="C1789" i="10"/>
  <c r="C1788" i="10"/>
  <c r="C1787" i="10"/>
  <c r="C1786" i="10"/>
  <c r="C1785" i="10"/>
  <c r="C1784" i="10"/>
  <c r="C1783" i="10"/>
  <c r="C1782" i="10"/>
  <c r="C1781" i="10"/>
  <c r="C1780" i="10"/>
  <c r="C1779" i="10"/>
  <c r="C1778" i="10"/>
  <c r="C1777" i="10"/>
  <c r="C1776" i="10"/>
  <c r="C1775" i="10"/>
  <c r="C1774" i="10"/>
  <c r="C1773" i="10"/>
  <c r="C1772" i="10"/>
  <c r="C1771" i="10"/>
  <c r="C1770" i="10"/>
  <c r="C1769" i="10"/>
  <c r="C1768" i="10"/>
  <c r="C1767" i="10"/>
  <c r="C1766" i="10"/>
  <c r="C1765" i="10"/>
  <c r="C1764" i="10"/>
  <c r="C1763" i="10"/>
  <c r="C1762" i="10"/>
  <c r="C1761" i="10"/>
  <c r="C1760" i="10"/>
  <c r="C1759" i="10"/>
  <c r="C1758" i="10"/>
  <c r="C1757" i="10"/>
  <c r="C1756" i="10"/>
  <c r="C1755" i="10"/>
  <c r="C1754" i="10"/>
  <c r="C1753" i="10"/>
  <c r="C1752" i="10"/>
  <c r="C1751" i="10"/>
  <c r="C1750" i="10"/>
  <c r="C1749" i="10"/>
  <c r="C1748" i="10"/>
  <c r="C1747" i="10"/>
  <c r="C1746" i="10"/>
  <c r="C1745" i="10"/>
  <c r="C1744" i="10"/>
  <c r="C1743" i="10"/>
  <c r="C1742" i="10"/>
  <c r="C1741" i="10"/>
  <c r="C1740" i="10"/>
  <c r="C1739" i="10"/>
  <c r="C1738" i="10"/>
  <c r="C1737" i="10"/>
  <c r="C1736" i="10"/>
  <c r="C1735" i="10"/>
  <c r="C1734" i="10"/>
  <c r="C1733" i="10"/>
  <c r="C1732" i="10"/>
  <c r="C1731" i="10"/>
  <c r="C1730" i="10"/>
  <c r="C1729" i="10"/>
  <c r="C1728" i="10"/>
  <c r="C1727" i="10"/>
  <c r="C1726" i="10"/>
  <c r="C1725" i="10"/>
  <c r="C1724" i="10"/>
  <c r="C1723" i="10"/>
  <c r="C1722" i="10"/>
  <c r="C1721" i="10"/>
  <c r="C1720" i="10"/>
  <c r="C1719" i="10"/>
  <c r="C1718" i="10"/>
  <c r="C1717" i="10"/>
  <c r="C1716" i="10"/>
  <c r="C1715" i="10"/>
  <c r="C1714" i="10"/>
  <c r="C1713" i="10"/>
  <c r="C1712" i="10"/>
  <c r="C1711" i="10"/>
  <c r="C1710" i="10"/>
  <c r="C1709" i="10"/>
  <c r="C1708" i="10"/>
  <c r="C1707" i="10"/>
  <c r="C1706" i="10"/>
  <c r="C1705" i="10"/>
  <c r="C1704" i="10"/>
  <c r="C1703" i="10"/>
  <c r="C1702" i="10"/>
  <c r="C1701" i="10"/>
  <c r="C1700" i="10"/>
  <c r="C1699" i="10"/>
  <c r="C1698" i="10"/>
  <c r="C1697" i="10"/>
  <c r="C1696" i="10"/>
  <c r="C1695" i="10"/>
  <c r="C1694" i="10"/>
  <c r="C1693" i="10"/>
  <c r="C1692" i="10"/>
  <c r="C1691" i="10"/>
  <c r="C1690" i="10"/>
  <c r="C1689" i="10"/>
  <c r="C1688" i="10"/>
  <c r="C1687" i="10"/>
  <c r="C1686" i="10"/>
  <c r="C1685" i="10"/>
  <c r="C1684" i="10"/>
  <c r="C1683" i="10"/>
  <c r="C1682" i="10"/>
  <c r="C1681" i="10"/>
  <c r="C1680" i="10"/>
  <c r="C1679" i="10"/>
  <c r="C1678" i="10"/>
  <c r="C1677" i="10"/>
  <c r="C1676" i="10"/>
  <c r="C1675" i="10"/>
  <c r="C1674" i="10"/>
  <c r="C1673" i="10"/>
  <c r="C1672" i="10"/>
  <c r="C1671" i="10"/>
  <c r="C1670" i="10"/>
  <c r="C1669" i="10"/>
  <c r="C1668" i="10"/>
  <c r="C1667" i="10"/>
  <c r="C1666" i="10"/>
  <c r="C1665" i="10"/>
  <c r="C1664" i="10"/>
  <c r="C1663" i="10"/>
  <c r="C1662" i="10"/>
  <c r="C1661" i="10"/>
  <c r="C1660" i="10"/>
  <c r="C1659" i="10"/>
  <c r="C1658" i="10"/>
  <c r="C1657" i="10"/>
  <c r="C1656" i="10"/>
  <c r="C1655" i="10"/>
  <c r="C1654" i="10"/>
  <c r="C1653" i="10"/>
  <c r="C1652" i="10"/>
  <c r="C1651" i="10"/>
  <c r="C1650" i="10"/>
  <c r="C1649" i="10"/>
  <c r="C1648" i="10"/>
  <c r="C1647" i="10"/>
  <c r="C1646" i="10"/>
  <c r="C1645" i="10"/>
  <c r="C1644" i="10"/>
  <c r="C1643" i="10"/>
  <c r="C1642" i="10"/>
  <c r="C1641" i="10"/>
  <c r="C1640" i="10"/>
  <c r="C1639" i="10"/>
  <c r="C1638" i="10"/>
  <c r="C1637" i="10"/>
  <c r="C1636" i="10"/>
  <c r="C1635" i="10"/>
  <c r="C1634" i="10"/>
  <c r="C1633" i="10"/>
  <c r="C1632" i="10"/>
  <c r="C1631" i="10"/>
  <c r="C1630" i="10"/>
  <c r="C1629" i="10"/>
  <c r="C1628" i="10"/>
  <c r="C1627" i="10"/>
  <c r="C1626" i="10"/>
  <c r="C1625" i="10"/>
  <c r="C1624" i="10"/>
  <c r="C1623" i="10"/>
  <c r="C1622" i="10"/>
  <c r="C1621" i="10"/>
  <c r="C1620" i="10"/>
  <c r="C1619" i="10"/>
  <c r="C1618" i="10"/>
  <c r="C1617" i="10"/>
  <c r="C1616" i="10"/>
  <c r="C1615" i="10"/>
  <c r="C1614" i="10"/>
  <c r="C1613" i="10"/>
  <c r="C1612" i="10"/>
  <c r="C1611" i="10"/>
  <c r="C1610" i="10"/>
  <c r="C1609" i="10"/>
  <c r="C1608" i="10"/>
  <c r="C1607" i="10"/>
  <c r="C1606" i="10"/>
  <c r="C1605" i="10"/>
  <c r="C1604" i="10"/>
  <c r="C1603" i="10"/>
  <c r="C1602" i="10"/>
  <c r="C1601" i="10"/>
  <c r="C1600" i="10"/>
  <c r="C1599" i="10"/>
  <c r="C1598" i="10"/>
  <c r="C1597" i="10"/>
  <c r="C1596" i="10"/>
  <c r="C1595" i="10"/>
  <c r="C1594" i="10"/>
  <c r="C1593" i="10"/>
  <c r="C1592" i="10"/>
  <c r="C1591" i="10"/>
  <c r="C1590" i="10"/>
  <c r="C1589" i="10"/>
  <c r="C1588" i="10"/>
  <c r="C1587" i="10"/>
  <c r="C1586" i="10"/>
  <c r="C1585" i="10"/>
  <c r="C1584" i="10"/>
  <c r="C1583" i="10"/>
  <c r="C1582" i="10"/>
  <c r="C1581" i="10"/>
  <c r="C1580" i="10"/>
  <c r="C1579" i="10"/>
  <c r="C1578" i="10"/>
  <c r="C1577" i="10"/>
  <c r="C1576" i="10"/>
  <c r="C1575" i="10"/>
  <c r="C1574" i="10"/>
  <c r="C1573" i="10"/>
  <c r="C1572" i="10"/>
  <c r="C1571" i="10"/>
  <c r="C1570" i="10"/>
  <c r="C1569" i="10"/>
  <c r="C1568" i="10"/>
  <c r="C1567" i="10"/>
  <c r="C1566" i="10"/>
  <c r="C1565" i="10"/>
  <c r="C1564" i="10"/>
  <c r="C1563" i="10"/>
  <c r="C1562" i="10"/>
  <c r="C1561" i="10"/>
  <c r="C1560" i="10"/>
  <c r="C1559" i="10"/>
  <c r="C1558" i="10"/>
  <c r="C1557" i="10"/>
  <c r="C1556" i="10"/>
  <c r="C1555" i="10"/>
  <c r="C1554" i="10"/>
  <c r="C1553" i="10"/>
  <c r="C1552" i="10"/>
  <c r="C1551" i="10"/>
  <c r="C1550" i="10"/>
  <c r="C1549" i="10"/>
  <c r="C1548" i="10"/>
  <c r="C1547" i="10"/>
  <c r="C1546" i="10"/>
  <c r="C1545" i="10"/>
  <c r="C1544" i="10"/>
  <c r="C1543" i="10"/>
  <c r="C1542" i="10"/>
  <c r="C1541" i="10"/>
  <c r="C1540" i="10"/>
  <c r="C1539" i="10"/>
  <c r="C1538" i="10"/>
  <c r="C1537" i="10"/>
  <c r="C1536" i="10"/>
  <c r="C1535" i="10"/>
  <c r="C1534" i="10"/>
  <c r="C1533" i="10"/>
  <c r="C1532" i="10"/>
  <c r="C1531" i="10"/>
  <c r="C1530" i="10"/>
  <c r="C1529" i="10"/>
  <c r="C1528" i="10"/>
  <c r="C1527" i="10"/>
  <c r="C1526" i="10"/>
  <c r="C1525" i="10"/>
  <c r="C1524" i="10"/>
  <c r="C1523" i="10"/>
  <c r="C1522" i="10"/>
  <c r="C1521" i="10"/>
  <c r="C1520" i="10"/>
  <c r="C1519" i="10"/>
  <c r="C1518" i="10"/>
  <c r="C1517" i="10"/>
  <c r="C1516" i="10"/>
  <c r="C1515" i="10"/>
  <c r="C1514" i="10"/>
  <c r="C1513" i="10"/>
  <c r="C1512" i="10"/>
  <c r="C1511" i="10"/>
  <c r="C1510" i="10"/>
  <c r="C1509" i="10"/>
  <c r="C1508" i="10"/>
  <c r="C1507" i="10"/>
  <c r="C1506" i="10"/>
  <c r="C1505" i="10"/>
  <c r="C1504" i="10"/>
  <c r="C1503" i="10"/>
  <c r="C1502" i="10"/>
  <c r="C1501" i="10"/>
  <c r="C1500" i="10"/>
  <c r="C1499" i="10"/>
  <c r="C1498" i="10"/>
  <c r="C1497" i="10"/>
  <c r="C1496" i="10"/>
  <c r="C1495" i="10"/>
  <c r="C1494" i="10"/>
  <c r="C1493" i="10"/>
  <c r="C1492" i="10"/>
  <c r="C1491" i="10"/>
  <c r="C1490" i="10"/>
  <c r="C1489" i="10"/>
  <c r="C1488" i="10"/>
  <c r="C1487" i="10"/>
  <c r="C1486" i="10"/>
  <c r="C1485" i="10"/>
  <c r="C1484" i="10"/>
  <c r="C1483" i="10"/>
  <c r="C1482" i="10"/>
  <c r="C1481" i="10"/>
  <c r="C1480" i="10"/>
  <c r="C1479" i="10"/>
  <c r="C1478" i="10"/>
  <c r="C1477" i="10"/>
  <c r="C1476" i="10"/>
  <c r="C1475" i="10"/>
  <c r="C1474" i="10"/>
  <c r="C1473" i="10"/>
  <c r="C1472" i="10"/>
  <c r="C1471" i="10"/>
  <c r="C1470" i="10"/>
  <c r="C1469" i="10"/>
  <c r="C1468" i="10"/>
  <c r="C1467" i="10"/>
  <c r="C1466" i="10"/>
  <c r="C1465" i="10"/>
  <c r="C1464" i="10"/>
  <c r="C1463" i="10"/>
  <c r="C1462" i="10"/>
  <c r="C1461" i="10"/>
  <c r="C1460" i="10"/>
  <c r="C1459" i="10"/>
  <c r="C1458" i="10"/>
  <c r="C1457" i="10"/>
  <c r="C1456" i="10"/>
  <c r="C1455" i="10"/>
  <c r="C1454" i="10"/>
  <c r="C1453" i="10"/>
  <c r="C1452" i="10"/>
  <c r="C1451" i="10"/>
  <c r="C1450" i="10"/>
  <c r="C1449" i="10"/>
  <c r="C1448" i="10"/>
  <c r="C1447" i="10"/>
  <c r="C1446" i="10"/>
  <c r="C1445" i="10"/>
  <c r="C1444" i="10"/>
  <c r="C1443" i="10"/>
  <c r="C1442" i="10"/>
  <c r="C1441" i="10"/>
  <c r="C1440" i="10"/>
  <c r="C1439" i="10"/>
  <c r="C1438" i="10"/>
  <c r="C1437" i="10"/>
  <c r="C1436" i="10"/>
  <c r="C1435" i="10"/>
  <c r="C1434" i="10"/>
  <c r="C1433" i="10"/>
  <c r="C1432" i="10"/>
  <c r="C1431" i="10"/>
  <c r="C1430" i="10"/>
  <c r="C1429" i="10"/>
  <c r="C1428" i="10"/>
  <c r="C1427" i="10"/>
  <c r="C1426" i="10"/>
  <c r="C1425" i="10"/>
  <c r="C1424" i="10"/>
  <c r="C1423" i="10"/>
  <c r="C1422" i="10"/>
  <c r="C1421" i="10"/>
  <c r="C1420" i="10"/>
  <c r="C1419" i="10"/>
  <c r="C1418" i="10"/>
  <c r="C1417" i="10"/>
  <c r="C1416" i="10"/>
  <c r="C1415" i="10"/>
  <c r="C1414" i="10"/>
  <c r="C1413" i="10"/>
  <c r="C1412" i="10"/>
  <c r="C1411" i="10"/>
  <c r="C1410" i="10"/>
  <c r="C1409" i="10"/>
  <c r="C1408" i="10"/>
  <c r="C1407" i="10"/>
  <c r="C1406" i="10"/>
  <c r="C1405" i="10"/>
  <c r="C1404" i="10"/>
  <c r="C1403" i="10"/>
  <c r="C1402" i="10"/>
  <c r="C1401" i="10"/>
  <c r="C1400" i="10"/>
  <c r="C1399" i="10"/>
  <c r="C1398" i="10"/>
  <c r="C1397" i="10"/>
  <c r="C1396" i="10"/>
  <c r="C1395" i="10"/>
  <c r="C1394" i="10"/>
  <c r="C1393" i="10"/>
  <c r="C1392" i="10"/>
  <c r="C1391" i="10"/>
  <c r="C1390" i="10"/>
  <c r="C1389" i="10"/>
  <c r="C1388" i="10"/>
  <c r="C1387" i="10"/>
  <c r="C1386" i="10"/>
  <c r="C1385" i="10"/>
  <c r="C1384" i="10"/>
  <c r="C1383" i="10"/>
  <c r="C1382" i="10"/>
  <c r="C1381" i="10"/>
  <c r="C1380" i="10"/>
  <c r="C1379" i="10"/>
  <c r="C1378" i="10"/>
  <c r="C1377" i="10"/>
  <c r="C1376" i="10"/>
  <c r="C1375" i="10"/>
  <c r="C1374" i="10"/>
  <c r="C1373" i="10"/>
  <c r="C1372" i="10"/>
  <c r="C1371" i="10"/>
  <c r="C1370" i="10"/>
  <c r="C1369" i="10"/>
  <c r="C1368" i="10"/>
  <c r="C1367" i="10"/>
  <c r="C1366" i="10"/>
  <c r="C1365" i="10"/>
  <c r="C1364" i="10"/>
  <c r="C1363" i="10"/>
  <c r="C1362" i="10"/>
  <c r="C1361" i="10"/>
  <c r="C1360" i="10"/>
  <c r="C1359" i="10"/>
  <c r="C1358" i="10"/>
  <c r="C1357" i="10"/>
  <c r="C1356" i="10"/>
  <c r="C1355" i="10"/>
  <c r="C1354" i="10"/>
  <c r="C1353" i="10"/>
  <c r="C1352" i="10"/>
  <c r="C1351" i="10"/>
  <c r="C1350" i="10"/>
  <c r="C1349" i="10"/>
  <c r="C1348" i="10"/>
  <c r="C1347" i="10"/>
  <c r="C1346" i="10"/>
  <c r="C1345" i="10"/>
  <c r="C1344" i="10"/>
  <c r="C1343" i="10"/>
  <c r="C1342" i="10"/>
  <c r="C1341" i="10"/>
  <c r="C1340" i="10"/>
  <c r="C1339" i="10"/>
  <c r="C1338" i="10"/>
  <c r="C1337" i="10"/>
  <c r="C1336" i="10"/>
  <c r="C1335" i="10"/>
  <c r="C1334" i="10"/>
  <c r="C1333" i="10"/>
  <c r="C1332" i="10"/>
  <c r="C1331" i="10"/>
  <c r="C1330" i="10"/>
  <c r="C1329" i="10"/>
  <c r="C1328" i="10"/>
  <c r="C1327" i="10"/>
  <c r="C1326" i="10"/>
  <c r="C1325" i="10"/>
  <c r="C1324" i="10"/>
  <c r="C1323" i="10"/>
  <c r="C1322" i="10"/>
  <c r="C1321" i="10"/>
  <c r="C1320" i="10"/>
  <c r="C1319" i="10"/>
  <c r="C1318" i="10"/>
  <c r="C1317" i="10"/>
  <c r="C1316" i="10"/>
  <c r="C1315" i="10"/>
  <c r="C1314" i="10"/>
  <c r="C1313" i="10"/>
  <c r="C1312" i="10"/>
  <c r="C1311" i="10"/>
  <c r="C1310" i="10"/>
  <c r="C1309" i="10"/>
  <c r="C1308" i="10"/>
  <c r="C1307" i="10"/>
  <c r="C1306" i="10"/>
  <c r="C1305" i="10"/>
  <c r="C1304" i="10"/>
  <c r="C1303" i="10"/>
  <c r="C1302" i="10"/>
  <c r="C1301" i="10"/>
  <c r="C1300" i="10"/>
  <c r="C1299" i="10"/>
  <c r="C1298" i="10"/>
  <c r="C1297" i="10"/>
  <c r="C1296" i="10"/>
  <c r="C1295" i="10"/>
  <c r="C1294" i="10"/>
  <c r="C1293" i="10"/>
  <c r="C1292" i="10"/>
  <c r="C1291" i="10"/>
  <c r="C1290" i="10"/>
  <c r="C1289" i="10"/>
  <c r="C1288" i="10"/>
  <c r="C1287" i="10"/>
  <c r="C1286" i="10"/>
  <c r="C1285" i="10"/>
  <c r="C1284" i="10"/>
  <c r="C1283" i="10"/>
  <c r="C1282" i="10"/>
  <c r="C1281" i="10"/>
  <c r="C1280" i="10"/>
  <c r="C1279" i="10"/>
  <c r="C1278" i="10"/>
  <c r="C1277" i="10"/>
  <c r="C1276" i="10"/>
  <c r="C1275" i="10"/>
  <c r="C1274" i="10"/>
  <c r="C1273" i="10"/>
  <c r="C1272" i="10"/>
  <c r="C1271" i="10"/>
  <c r="C1270" i="10"/>
  <c r="C1269" i="10"/>
  <c r="C1268" i="10"/>
  <c r="C1267" i="10"/>
  <c r="C1266" i="10"/>
  <c r="C1265" i="10"/>
  <c r="C1264" i="10"/>
  <c r="C1263" i="10"/>
  <c r="C1262" i="10"/>
  <c r="C1261" i="10"/>
  <c r="C1260" i="10"/>
  <c r="C1259" i="10"/>
  <c r="C1258" i="10"/>
  <c r="C1257" i="10"/>
  <c r="C1256" i="10"/>
  <c r="C1255" i="10"/>
  <c r="C1254" i="10"/>
  <c r="C1253" i="10"/>
  <c r="C1252" i="10"/>
  <c r="C1251" i="10"/>
  <c r="C1250" i="10"/>
  <c r="C1249" i="10"/>
  <c r="C1248" i="10"/>
  <c r="C1247" i="10"/>
  <c r="C1246" i="10"/>
  <c r="C1245" i="10"/>
  <c r="C1244" i="10"/>
  <c r="C1243" i="10"/>
  <c r="C1242" i="10"/>
  <c r="C1241" i="10"/>
  <c r="C1240" i="10"/>
  <c r="C1239" i="10"/>
  <c r="C1238" i="10"/>
  <c r="C1237" i="10"/>
  <c r="C1236" i="10"/>
  <c r="C1235" i="10"/>
  <c r="C1234" i="10"/>
  <c r="C1233" i="10"/>
  <c r="C1232" i="10"/>
  <c r="C1231" i="10"/>
  <c r="C1230" i="10"/>
  <c r="C1229" i="10"/>
  <c r="C1228" i="10"/>
  <c r="C1227" i="10"/>
  <c r="C1226" i="10"/>
  <c r="C1225" i="10"/>
  <c r="C1224" i="10"/>
  <c r="C1223" i="10"/>
  <c r="C1222" i="10"/>
  <c r="C1221" i="10"/>
  <c r="C1220" i="10"/>
  <c r="C1219" i="10"/>
  <c r="C1218" i="10"/>
  <c r="C1217" i="10"/>
  <c r="C1216" i="10"/>
  <c r="C1215" i="10"/>
  <c r="C1214" i="10"/>
  <c r="C1213" i="10"/>
  <c r="C1212" i="10"/>
  <c r="C1211" i="10"/>
  <c r="C1210" i="10"/>
  <c r="C1209" i="10"/>
  <c r="C1208" i="10"/>
  <c r="C1207" i="10"/>
  <c r="C1206" i="10"/>
  <c r="C1205" i="10"/>
  <c r="C1204" i="10"/>
  <c r="C1203" i="10"/>
  <c r="C1202" i="10"/>
  <c r="C1201" i="10"/>
  <c r="C1200" i="10"/>
  <c r="C1199" i="10"/>
  <c r="C1198" i="10"/>
  <c r="C1197" i="10"/>
  <c r="C1196" i="10"/>
  <c r="C1195" i="10"/>
  <c r="C1194" i="10"/>
  <c r="C1193" i="10"/>
  <c r="C1192" i="10"/>
  <c r="C1191" i="10"/>
  <c r="C1190" i="10"/>
  <c r="C1189" i="10"/>
  <c r="C1188" i="10"/>
  <c r="C1187" i="10"/>
  <c r="C1186" i="10"/>
  <c r="C1185" i="10"/>
  <c r="C1184" i="10"/>
  <c r="C1183" i="10"/>
  <c r="C1182" i="10"/>
  <c r="C1181" i="10"/>
  <c r="C1180" i="10"/>
  <c r="C1179" i="10"/>
  <c r="C1178" i="10"/>
  <c r="C1177" i="10"/>
  <c r="C1176" i="10"/>
  <c r="C1175" i="10"/>
  <c r="C1174" i="10"/>
  <c r="C1173" i="10"/>
  <c r="C1172" i="10"/>
  <c r="C1171" i="10"/>
  <c r="C1170" i="10"/>
  <c r="C1169" i="10"/>
  <c r="C1168" i="10"/>
  <c r="C1167" i="10"/>
  <c r="C1166" i="10"/>
  <c r="C1165" i="10"/>
  <c r="C1164" i="10"/>
  <c r="C1163" i="10"/>
  <c r="C1162" i="10"/>
  <c r="C1161" i="10"/>
  <c r="C1160" i="10"/>
  <c r="C1159" i="10"/>
  <c r="C1158" i="10"/>
  <c r="C1157" i="10"/>
  <c r="C1156" i="10"/>
  <c r="C1155" i="10"/>
  <c r="C1154" i="10"/>
  <c r="C1153" i="10"/>
  <c r="C1152" i="10"/>
  <c r="C1151" i="10"/>
  <c r="C1150" i="10"/>
  <c r="C1149" i="10"/>
  <c r="C1148" i="10"/>
  <c r="C1147" i="10"/>
  <c r="C1146" i="10"/>
  <c r="C1145" i="10"/>
  <c r="C1144" i="10"/>
  <c r="C1143" i="10"/>
  <c r="C1142" i="10"/>
  <c r="C1141" i="10"/>
  <c r="C1140" i="10"/>
  <c r="C1139" i="10"/>
  <c r="C1138" i="10"/>
  <c r="C1137" i="10"/>
  <c r="C1136" i="10"/>
  <c r="C1135" i="10"/>
  <c r="C1134" i="10"/>
  <c r="C1133" i="10"/>
  <c r="C1132" i="10"/>
  <c r="C1131" i="10"/>
  <c r="C1130" i="10"/>
  <c r="C1129" i="10"/>
  <c r="C1128" i="10"/>
  <c r="C1127" i="10"/>
  <c r="C1126" i="10"/>
  <c r="C1125" i="10"/>
  <c r="C1124" i="10"/>
  <c r="C1123" i="10"/>
  <c r="C1122" i="10"/>
  <c r="C1121" i="10"/>
  <c r="C1120" i="10"/>
  <c r="C1119" i="10"/>
  <c r="C1118" i="10"/>
  <c r="C1117" i="10"/>
  <c r="C1116" i="10"/>
  <c r="C1115" i="10"/>
  <c r="C1114" i="10"/>
  <c r="C1113" i="10"/>
  <c r="C1112" i="10"/>
  <c r="C1111" i="10"/>
  <c r="C1110" i="10"/>
  <c r="C1109" i="10"/>
  <c r="C1108" i="10"/>
  <c r="C1107" i="10"/>
  <c r="C1106" i="10"/>
  <c r="C1105" i="10"/>
  <c r="C1104" i="10"/>
  <c r="C1103" i="10"/>
  <c r="C1102" i="10"/>
  <c r="C1101" i="10"/>
  <c r="C1100" i="10"/>
  <c r="C1099" i="10"/>
  <c r="C1098" i="10"/>
  <c r="C1097" i="10"/>
  <c r="C1096" i="10"/>
  <c r="C1095" i="10"/>
  <c r="C1094" i="10"/>
  <c r="C1093" i="10"/>
  <c r="C1092" i="10"/>
  <c r="C1091" i="10"/>
  <c r="C1090" i="10"/>
  <c r="C1089" i="10"/>
  <c r="C1088" i="10"/>
  <c r="C1087" i="10"/>
  <c r="C1086" i="10"/>
  <c r="C1085" i="10"/>
  <c r="C1084" i="10"/>
  <c r="C1083" i="10"/>
  <c r="C1082" i="10"/>
  <c r="C1081" i="10"/>
  <c r="C1080" i="10"/>
  <c r="C1079" i="10"/>
  <c r="C1078" i="10"/>
  <c r="C1077" i="10"/>
  <c r="C1076" i="10"/>
  <c r="C1075" i="10"/>
  <c r="C1074" i="10"/>
  <c r="C1073" i="10"/>
  <c r="C1072" i="10"/>
  <c r="C1071" i="10"/>
  <c r="C1070" i="10"/>
  <c r="C1069" i="10"/>
  <c r="C1068" i="10"/>
  <c r="C1067" i="10"/>
  <c r="C1066" i="10"/>
  <c r="C1065" i="10"/>
  <c r="C1064" i="10"/>
  <c r="C1063" i="10"/>
  <c r="C1062" i="10"/>
  <c r="C1061" i="10"/>
  <c r="C1060" i="10"/>
  <c r="C1059" i="10"/>
  <c r="C1058" i="10"/>
  <c r="C1057" i="10"/>
  <c r="C1056" i="10"/>
  <c r="C1055" i="10"/>
  <c r="C1054" i="10"/>
  <c r="C1053" i="10"/>
  <c r="C1052" i="10"/>
  <c r="C1051" i="10"/>
  <c r="C1050" i="10"/>
  <c r="C1049" i="10"/>
  <c r="C1048" i="10"/>
  <c r="C1047" i="10"/>
  <c r="C1046" i="10"/>
  <c r="C1045" i="10"/>
  <c r="C1044" i="10"/>
  <c r="C1043" i="10"/>
  <c r="C1042" i="10"/>
  <c r="C1041" i="10"/>
  <c r="C1040" i="10"/>
  <c r="C1039" i="10"/>
  <c r="C1038" i="10"/>
  <c r="C1037" i="10"/>
  <c r="C1036" i="10"/>
  <c r="C1035" i="10"/>
  <c r="C1034" i="10"/>
  <c r="C1033" i="10"/>
  <c r="C1032" i="10"/>
  <c r="C1031" i="10"/>
  <c r="C1030" i="10"/>
  <c r="C1029" i="10"/>
  <c r="C1028" i="10"/>
  <c r="C1027" i="10"/>
  <c r="C1026" i="10"/>
  <c r="C1025" i="10"/>
  <c r="C1024" i="10"/>
  <c r="C1023" i="10"/>
  <c r="C1022" i="10"/>
  <c r="C1021" i="10"/>
  <c r="C1020" i="10"/>
  <c r="C1019" i="10"/>
  <c r="C1018" i="10"/>
  <c r="C1017" i="10"/>
  <c r="C1016" i="10"/>
  <c r="C1015" i="10"/>
  <c r="C1014" i="10"/>
  <c r="C1013" i="10"/>
  <c r="C1012" i="10"/>
  <c r="C1011" i="10"/>
  <c r="C1010" i="10"/>
  <c r="C1009" i="10"/>
  <c r="C1008" i="10"/>
  <c r="C1007" i="10"/>
  <c r="C1006" i="10"/>
  <c r="C1005" i="10"/>
  <c r="C1004" i="10"/>
  <c r="C1003" i="10"/>
  <c r="C1002" i="10"/>
  <c r="C1001" i="10"/>
  <c r="C1000" i="10"/>
  <c r="C999" i="10"/>
  <c r="C998" i="10"/>
  <c r="C997" i="10"/>
  <c r="C996" i="10"/>
  <c r="C995" i="10"/>
  <c r="C994" i="10"/>
  <c r="C993" i="10"/>
  <c r="C992" i="10"/>
  <c r="C991" i="10"/>
  <c r="C990" i="10"/>
  <c r="C989" i="10"/>
  <c r="C988" i="10"/>
  <c r="C987" i="10"/>
  <c r="C986" i="10"/>
  <c r="C985" i="10"/>
  <c r="C984" i="10"/>
  <c r="C983" i="10"/>
  <c r="C982" i="10"/>
  <c r="C981" i="10"/>
  <c r="C980" i="10"/>
  <c r="C979" i="10"/>
  <c r="C978" i="10"/>
  <c r="C977" i="10"/>
  <c r="C976" i="10"/>
  <c r="C975" i="10"/>
  <c r="C974" i="10"/>
  <c r="C973" i="10"/>
  <c r="C972" i="10"/>
  <c r="C971" i="10"/>
  <c r="C970" i="10"/>
  <c r="C969" i="10"/>
  <c r="C968" i="10"/>
  <c r="C967" i="10"/>
  <c r="C966" i="10"/>
  <c r="C965" i="10"/>
  <c r="C964" i="10"/>
  <c r="C963" i="10"/>
  <c r="C962" i="10"/>
  <c r="C961" i="10"/>
  <c r="C960" i="10"/>
  <c r="C959" i="10"/>
  <c r="C958" i="10"/>
  <c r="C957" i="10"/>
  <c r="C956" i="10"/>
  <c r="C955" i="10"/>
  <c r="C954" i="10"/>
  <c r="C953" i="10"/>
  <c r="C952" i="10"/>
  <c r="C951" i="10"/>
  <c r="C950" i="10"/>
  <c r="C949" i="10"/>
  <c r="C948" i="10"/>
  <c r="C947" i="10"/>
  <c r="C946" i="10"/>
  <c r="C945" i="10"/>
  <c r="C944" i="10"/>
  <c r="C943" i="10"/>
  <c r="C942" i="10"/>
  <c r="C941" i="10"/>
  <c r="C940" i="10"/>
  <c r="C939" i="10"/>
  <c r="C938" i="10"/>
  <c r="C937" i="10"/>
  <c r="C936" i="10"/>
  <c r="C935" i="10"/>
  <c r="C934" i="10"/>
  <c r="C933" i="10"/>
  <c r="C932" i="10"/>
  <c r="C931" i="10"/>
  <c r="C930" i="10"/>
  <c r="C929" i="10"/>
  <c r="C928" i="10"/>
  <c r="C927" i="10"/>
  <c r="C926" i="10"/>
  <c r="C925" i="10"/>
  <c r="C924" i="10"/>
  <c r="C923" i="10"/>
  <c r="C922" i="10"/>
  <c r="C921" i="10"/>
  <c r="C920" i="10"/>
  <c r="C919" i="10"/>
  <c r="C918" i="10"/>
  <c r="C917" i="10"/>
  <c r="C916" i="10"/>
  <c r="C915" i="10"/>
  <c r="C914" i="10"/>
  <c r="C913" i="10"/>
  <c r="C912" i="10"/>
  <c r="C911" i="10"/>
  <c r="C910" i="10"/>
  <c r="C909" i="10"/>
  <c r="C908" i="10"/>
  <c r="C907" i="10"/>
  <c r="C906" i="10"/>
  <c r="C905" i="10"/>
  <c r="C904" i="10"/>
  <c r="C903" i="10"/>
  <c r="C902" i="10"/>
  <c r="C901" i="10"/>
  <c r="C900" i="10"/>
  <c r="C899" i="10"/>
  <c r="C898" i="10"/>
  <c r="C897" i="10"/>
  <c r="C896" i="10"/>
  <c r="C895" i="10"/>
  <c r="C894" i="10"/>
  <c r="C893" i="10"/>
  <c r="C892" i="10"/>
  <c r="C891" i="10"/>
  <c r="C890" i="10"/>
  <c r="C889" i="10"/>
  <c r="C888" i="10"/>
  <c r="C887" i="10"/>
  <c r="C886" i="10"/>
  <c r="C885" i="10"/>
  <c r="C884" i="10"/>
  <c r="C883" i="10"/>
  <c r="C882" i="10"/>
  <c r="C881" i="10"/>
  <c r="C880" i="10"/>
  <c r="C879" i="10"/>
  <c r="C878" i="10"/>
  <c r="C877" i="10"/>
  <c r="C876" i="10"/>
  <c r="C875" i="10"/>
  <c r="C874" i="10"/>
  <c r="C873" i="10"/>
  <c r="C872" i="10"/>
  <c r="C871" i="10"/>
  <c r="C870" i="10"/>
  <c r="C869" i="10"/>
  <c r="C868" i="10"/>
  <c r="C867" i="10"/>
  <c r="C866" i="10"/>
  <c r="C865" i="10"/>
  <c r="C864" i="10"/>
  <c r="C863" i="10"/>
  <c r="C862" i="10"/>
  <c r="C861" i="10"/>
  <c r="C860" i="10"/>
  <c r="C859" i="10"/>
  <c r="C858" i="10"/>
  <c r="C857" i="10"/>
  <c r="C856" i="10"/>
  <c r="C855" i="10"/>
  <c r="C854" i="10"/>
  <c r="C853" i="10"/>
  <c r="C852" i="10"/>
  <c r="C851" i="10"/>
  <c r="C850" i="10"/>
  <c r="C849" i="10"/>
  <c r="C848" i="10"/>
  <c r="C847" i="10"/>
  <c r="C846" i="10"/>
  <c r="C845" i="10"/>
  <c r="C844" i="10"/>
  <c r="C843" i="10"/>
  <c r="C842" i="10"/>
  <c r="C841" i="10"/>
  <c r="C840" i="10"/>
  <c r="C839" i="10"/>
  <c r="C838" i="10"/>
  <c r="C837" i="10"/>
  <c r="C836" i="10"/>
  <c r="C835" i="10"/>
  <c r="C834" i="10"/>
  <c r="C833" i="10"/>
  <c r="C832" i="10"/>
  <c r="C831" i="10"/>
  <c r="C830" i="10"/>
  <c r="C829" i="10"/>
  <c r="C828" i="10"/>
  <c r="C827" i="10"/>
  <c r="C826" i="10"/>
  <c r="C825" i="10"/>
  <c r="C824" i="10"/>
  <c r="C823" i="10"/>
  <c r="C822" i="10"/>
  <c r="C821" i="10"/>
  <c r="C820" i="10"/>
  <c r="C819" i="10"/>
  <c r="C818" i="10"/>
  <c r="C817" i="10"/>
  <c r="C816" i="10"/>
  <c r="C815" i="10"/>
  <c r="C814" i="10"/>
  <c r="C813" i="10"/>
  <c r="C812" i="10"/>
  <c r="C811" i="10"/>
  <c r="C810" i="10"/>
  <c r="C809" i="10"/>
  <c r="C808" i="10"/>
  <c r="C807" i="10"/>
  <c r="C806" i="10"/>
  <c r="C805" i="10"/>
  <c r="C804" i="10"/>
  <c r="C803" i="10"/>
  <c r="C802" i="10"/>
  <c r="C801" i="10"/>
  <c r="C800" i="10"/>
  <c r="C799" i="10"/>
  <c r="C798" i="10"/>
  <c r="C797" i="10"/>
  <c r="C796" i="10"/>
  <c r="C795" i="10"/>
  <c r="C794" i="10"/>
  <c r="C793" i="10"/>
  <c r="C792" i="10"/>
  <c r="C791" i="10"/>
  <c r="C790" i="10"/>
  <c r="C789" i="10"/>
  <c r="C788" i="10"/>
  <c r="C787" i="10"/>
  <c r="C786" i="10"/>
  <c r="C785" i="10"/>
  <c r="C784" i="10"/>
  <c r="C783" i="10"/>
  <c r="C782" i="10"/>
  <c r="C781" i="10"/>
  <c r="C780" i="10"/>
  <c r="C779" i="10"/>
  <c r="C778" i="10"/>
  <c r="C777" i="10"/>
  <c r="C776" i="10"/>
  <c r="C775" i="10"/>
  <c r="C774" i="10"/>
  <c r="C773" i="10"/>
  <c r="C772" i="10"/>
  <c r="C771" i="10"/>
  <c r="C770" i="10"/>
  <c r="C769" i="10"/>
  <c r="C768" i="10"/>
  <c r="C767" i="10"/>
  <c r="C766" i="10"/>
  <c r="C765" i="10"/>
  <c r="C764" i="10"/>
  <c r="C763" i="10"/>
  <c r="C762" i="10"/>
  <c r="C761" i="10"/>
  <c r="C760" i="10"/>
  <c r="C759" i="10"/>
  <c r="C758" i="10"/>
  <c r="C757" i="10"/>
  <c r="C756" i="10"/>
  <c r="C755" i="10"/>
  <c r="C754" i="10"/>
  <c r="C753" i="10"/>
  <c r="C752" i="10"/>
  <c r="C751" i="10"/>
  <c r="C750" i="10"/>
  <c r="C749" i="10"/>
  <c r="C748" i="10"/>
  <c r="C747" i="10"/>
  <c r="C746" i="10"/>
  <c r="C745" i="10"/>
  <c r="C744" i="10"/>
  <c r="C743" i="10"/>
  <c r="C742" i="10"/>
  <c r="C741" i="10"/>
  <c r="C740" i="10"/>
  <c r="C739" i="10"/>
  <c r="C738" i="10"/>
  <c r="C737" i="10"/>
  <c r="C736" i="10"/>
  <c r="C735" i="10"/>
  <c r="C734" i="10"/>
  <c r="C733" i="10"/>
  <c r="C732" i="10"/>
  <c r="C731" i="10"/>
  <c r="C730" i="10"/>
  <c r="C729" i="10"/>
  <c r="C728" i="10"/>
  <c r="C727" i="10"/>
  <c r="C726" i="10"/>
  <c r="C725" i="10"/>
  <c r="C724" i="10"/>
  <c r="C723" i="10"/>
  <c r="C722" i="10"/>
  <c r="C721" i="10"/>
  <c r="C720" i="10"/>
  <c r="C719" i="10"/>
  <c r="C718" i="10"/>
  <c r="C717" i="10"/>
  <c r="C716" i="10"/>
  <c r="C715" i="10"/>
  <c r="C714" i="10"/>
  <c r="C713" i="10"/>
  <c r="C712" i="10"/>
  <c r="C711" i="10"/>
  <c r="C710" i="10"/>
  <c r="C709" i="10"/>
  <c r="C708" i="10"/>
  <c r="C707" i="10"/>
  <c r="C706" i="10"/>
  <c r="C705" i="10"/>
  <c r="C704" i="10"/>
  <c r="C703" i="10"/>
  <c r="C702" i="10"/>
  <c r="C701" i="10"/>
  <c r="C700" i="10"/>
  <c r="C699" i="10"/>
  <c r="C698" i="10"/>
  <c r="C697" i="10"/>
  <c r="C696" i="10"/>
  <c r="C695" i="10"/>
  <c r="C694" i="10"/>
  <c r="C693" i="10"/>
  <c r="C692" i="10"/>
  <c r="C691" i="10"/>
  <c r="C690" i="10"/>
  <c r="C689" i="10"/>
  <c r="C688" i="10"/>
  <c r="C687" i="10"/>
  <c r="C686" i="10"/>
  <c r="C685" i="10"/>
  <c r="C684" i="10"/>
  <c r="C683" i="10"/>
  <c r="C682" i="10"/>
  <c r="C681" i="10"/>
  <c r="C680" i="10"/>
  <c r="C679" i="10"/>
  <c r="C678" i="10"/>
  <c r="C677" i="10"/>
  <c r="C676" i="10"/>
  <c r="C675" i="10"/>
  <c r="C674" i="10"/>
  <c r="C673" i="10"/>
  <c r="C672" i="10"/>
  <c r="C671" i="10"/>
  <c r="C670" i="10"/>
  <c r="C669" i="10"/>
  <c r="C668" i="10"/>
  <c r="C667" i="10"/>
  <c r="C666" i="10"/>
  <c r="C665" i="10"/>
  <c r="C664" i="10"/>
  <c r="C663" i="10"/>
  <c r="C662" i="10"/>
  <c r="C661" i="10"/>
  <c r="C660" i="10"/>
  <c r="C659" i="10"/>
  <c r="C658" i="10"/>
  <c r="C657" i="10"/>
  <c r="C656" i="10"/>
  <c r="C655" i="10"/>
  <c r="C654" i="10"/>
  <c r="C653" i="10"/>
  <c r="C652" i="10"/>
  <c r="C651" i="10"/>
  <c r="C650" i="10"/>
  <c r="C649" i="10"/>
  <c r="C648" i="10"/>
  <c r="C647" i="10"/>
  <c r="C646" i="10"/>
  <c r="C645" i="10"/>
  <c r="C644" i="10"/>
  <c r="C643" i="10"/>
  <c r="C642" i="10"/>
  <c r="C641" i="10"/>
  <c r="C640" i="10"/>
  <c r="C639" i="10"/>
  <c r="C638" i="10"/>
  <c r="C637" i="10"/>
  <c r="C636" i="10"/>
  <c r="C635" i="10"/>
  <c r="C634" i="10"/>
  <c r="C633" i="10"/>
  <c r="C632" i="10"/>
  <c r="C631" i="10"/>
  <c r="C630" i="10"/>
  <c r="C629" i="10"/>
  <c r="C628" i="10"/>
  <c r="C627" i="10"/>
  <c r="C626" i="10"/>
  <c r="C625" i="10"/>
  <c r="C624" i="10"/>
  <c r="C623" i="10"/>
  <c r="C622" i="10"/>
  <c r="C621" i="10"/>
  <c r="C620" i="10"/>
  <c r="C619" i="10"/>
  <c r="C618" i="10"/>
  <c r="C617" i="10"/>
  <c r="C616" i="10"/>
  <c r="C615" i="10"/>
  <c r="C614" i="10"/>
  <c r="C613" i="10"/>
  <c r="C612" i="10"/>
  <c r="C611" i="10"/>
  <c r="C610" i="10"/>
  <c r="C609" i="10"/>
  <c r="C608" i="10"/>
  <c r="C607" i="10"/>
  <c r="C606" i="10"/>
  <c r="C605" i="10"/>
  <c r="C604" i="10"/>
  <c r="C603" i="10"/>
  <c r="C602" i="10"/>
  <c r="C601" i="10"/>
  <c r="C600" i="10"/>
  <c r="C599" i="10"/>
  <c r="C598" i="10"/>
  <c r="C597" i="10"/>
  <c r="C596" i="10"/>
  <c r="C595" i="10"/>
  <c r="C594" i="10"/>
  <c r="C593" i="10"/>
  <c r="C592" i="10"/>
  <c r="C591" i="10"/>
  <c r="C590" i="10"/>
  <c r="C589" i="10"/>
  <c r="C588" i="10"/>
  <c r="C587" i="10"/>
  <c r="C586" i="10"/>
  <c r="C585" i="10"/>
  <c r="C584" i="10"/>
  <c r="C583" i="10"/>
  <c r="C582" i="10"/>
  <c r="C581" i="10"/>
  <c r="C580" i="10"/>
  <c r="C579" i="10"/>
  <c r="C578" i="10"/>
  <c r="C577" i="10"/>
  <c r="C576" i="10"/>
  <c r="C575" i="10"/>
  <c r="C574" i="10"/>
  <c r="C573" i="10"/>
  <c r="C572" i="10"/>
  <c r="C571" i="10"/>
  <c r="C570" i="10"/>
  <c r="C569" i="10"/>
  <c r="C568" i="10"/>
  <c r="C567" i="10"/>
  <c r="C566" i="10"/>
  <c r="C565" i="10"/>
  <c r="C564" i="10"/>
  <c r="C563" i="10"/>
  <c r="C562" i="10"/>
  <c r="C561" i="10"/>
  <c r="C560" i="10"/>
  <c r="C559" i="10"/>
  <c r="C558" i="10"/>
  <c r="C557" i="10"/>
  <c r="C556" i="10"/>
  <c r="C555" i="10"/>
  <c r="C554" i="10"/>
  <c r="C553" i="10"/>
  <c r="C552" i="10"/>
  <c r="C551" i="10"/>
  <c r="C550" i="10"/>
  <c r="C549" i="10"/>
  <c r="C548" i="10"/>
  <c r="C547" i="10"/>
  <c r="C546" i="10"/>
  <c r="C545" i="10"/>
  <c r="C544" i="10"/>
  <c r="C543" i="10"/>
  <c r="C542" i="10"/>
  <c r="C541" i="10"/>
  <c r="C540" i="10"/>
  <c r="C539" i="10"/>
  <c r="C538" i="10"/>
  <c r="C537" i="10"/>
  <c r="C536" i="10"/>
  <c r="C535" i="10"/>
  <c r="C534" i="10"/>
  <c r="C533" i="10"/>
  <c r="C532" i="10"/>
  <c r="C531" i="10"/>
  <c r="C530" i="10"/>
  <c r="C529" i="10"/>
  <c r="C528" i="10"/>
  <c r="C527" i="10"/>
  <c r="C526" i="10"/>
  <c r="C525" i="10"/>
  <c r="C524" i="10"/>
  <c r="C523" i="10"/>
  <c r="C522" i="10"/>
  <c r="C521" i="10"/>
  <c r="C520" i="10"/>
  <c r="C519" i="10"/>
  <c r="C518" i="10"/>
  <c r="C517" i="10"/>
  <c r="C516" i="10"/>
  <c r="C515" i="10"/>
  <c r="C514" i="10"/>
  <c r="C513" i="10"/>
  <c r="C512" i="10"/>
  <c r="C511" i="10"/>
  <c r="C510" i="10"/>
  <c r="C509" i="10"/>
  <c r="C508" i="10"/>
  <c r="C507" i="10"/>
  <c r="C506" i="10"/>
  <c r="C505" i="10"/>
  <c r="C504" i="10"/>
  <c r="C503" i="10"/>
  <c r="C502" i="10"/>
  <c r="C501" i="10"/>
  <c r="C500" i="10"/>
  <c r="C499" i="10"/>
  <c r="C498" i="10"/>
  <c r="C497" i="10"/>
  <c r="C496" i="10"/>
  <c r="C495" i="10"/>
  <c r="C494" i="10"/>
  <c r="C493" i="10"/>
  <c r="C492" i="10"/>
  <c r="C491" i="10"/>
  <c r="C490" i="10"/>
  <c r="C489" i="10"/>
  <c r="C488" i="10"/>
  <c r="C487" i="10"/>
  <c r="C486" i="10"/>
  <c r="C485" i="10"/>
  <c r="C484" i="10"/>
  <c r="C483" i="10"/>
  <c r="C482" i="10"/>
  <c r="C481" i="10"/>
  <c r="C480" i="10"/>
  <c r="C479" i="10"/>
  <c r="C478" i="10"/>
  <c r="C477" i="10"/>
  <c r="C476" i="10"/>
  <c r="C475" i="10"/>
  <c r="C474" i="10"/>
  <c r="C473" i="10"/>
  <c r="C472" i="10"/>
  <c r="C471" i="10"/>
  <c r="C470" i="10"/>
  <c r="C469" i="10"/>
  <c r="C468" i="10"/>
  <c r="C467" i="10"/>
  <c r="C466" i="10"/>
  <c r="C465" i="10"/>
  <c r="C464" i="10"/>
  <c r="C463" i="10"/>
  <c r="C462" i="10"/>
  <c r="C461" i="10"/>
  <c r="C460" i="10"/>
  <c r="C459" i="10"/>
  <c r="C458" i="10"/>
  <c r="C457" i="10"/>
  <c r="C456" i="10"/>
  <c r="C455" i="10"/>
  <c r="C454" i="10"/>
  <c r="C453" i="10"/>
  <c r="C452" i="10"/>
  <c r="C451" i="10"/>
  <c r="C450" i="10"/>
  <c r="C449" i="10"/>
  <c r="C448" i="10"/>
  <c r="C447" i="10"/>
  <c r="C446" i="10"/>
  <c r="C445" i="10"/>
  <c r="C444" i="10"/>
  <c r="C443" i="10"/>
  <c r="C442" i="10"/>
  <c r="C441" i="10"/>
  <c r="C440" i="10"/>
  <c r="C439" i="10"/>
  <c r="C438" i="10"/>
  <c r="C437" i="10"/>
  <c r="C436" i="10"/>
  <c r="C435" i="10"/>
  <c r="C434" i="10"/>
  <c r="C433" i="10"/>
  <c r="C432" i="10"/>
  <c r="C431" i="10"/>
  <c r="C430" i="10"/>
  <c r="C429" i="10"/>
  <c r="C428" i="10"/>
  <c r="C427" i="10"/>
  <c r="C426" i="10"/>
  <c r="C425" i="10"/>
  <c r="C424" i="10"/>
  <c r="C423" i="10"/>
  <c r="C422" i="10"/>
  <c r="C421" i="10"/>
  <c r="C420" i="10"/>
  <c r="C419" i="10"/>
  <c r="C418" i="10"/>
  <c r="C417" i="10"/>
  <c r="C416" i="10"/>
  <c r="C415" i="10"/>
  <c r="C414" i="10"/>
  <c r="C413" i="10"/>
  <c r="C412" i="10"/>
  <c r="C411" i="10"/>
  <c r="C410" i="10"/>
  <c r="C409" i="10"/>
  <c r="C408" i="10"/>
  <c r="C407" i="10"/>
  <c r="C406" i="10"/>
  <c r="C405" i="10"/>
  <c r="C404" i="10"/>
  <c r="C403" i="10"/>
  <c r="C402" i="10"/>
  <c r="C401" i="10"/>
  <c r="C400" i="10"/>
  <c r="C399" i="10"/>
  <c r="C398" i="10"/>
  <c r="C397" i="10"/>
  <c r="C396" i="10"/>
  <c r="C395" i="10"/>
  <c r="C394" i="10"/>
  <c r="C393" i="10"/>
  <c r="C392" i="10"/>
  <c r="C391" i="10"/>
  <c r="C390" i="10"/>
  <c r="C389" i="10"/>
  <c r="C388" i="10"/>
  <c r="C387" i="10"/>
  <c r="C386" i="10"/>
  <c r="C385" i="10"/>
  <c r="C384" i="10"/>
  <c r="C383" i="10"/>
  <c r="C382" i="10"/>
  <c r="C381" i="10"/>
  <c r="C380" i="10"/>
  <c r="C379" i="10"/>
  <c r="C378" i="10"/>
  <c r="C377" i="10"/>
  <c r="C376" i="10"/>
  <c r="C375" i="10"/>
  <c r="C374" i="10"/>
  <c r="C373" i="10"/>
  <c r="C372" i="10"/>
  <c r="C371" i="10"/>
  <c r="C370" i="10"/>
  <c r="C369" i="10"/>
  <c r="C368" i="10"/>
  <c r="C367" i="10"/>
  <c r="C366" i="10"/>
  <c r="C365" i="10"/>
  <c r="C364" i="10"/>
  <c r="C363" i="10"/>
  <c r="C362" i="10"/>
  <c r="C361" i="10"/>
  <c r="C360" i="10"/>
  <c r="C359" i="10"/>
  <c r="C358" i="10"/>
  <c r="C357" i="10"/>
  <c r="C356" i="10"/>
  <c r="C355" i="10"/>
  <c r="C354" i="10"/>
  <c r="C353" i="10"/>
  <c r="C352" i="10"/>
  <c r="C351" i="10"/>
  <c r="C350" i="10"/>
  <c r="C349" i="10"/>
  <c r="C348" i="10"/>
  <c r="C347" i="10"/>
  <c r="C346" i="10"/>
  <c r="C345" i="10"/>
  <c r="C344" i="10"/>
  <c r="C343" i="10"/>
  <c r="C342" i="10"/>
  <c r="C341" i="10"/>
  <c r="C340" i="10"/>
  <c r="C339" i="10"/>
  <c r="C338" i="10"/>
  <c r="C337" i="10"/>
  <c r="C336" i="10"/>
  <c r="C335" i="10"/>
  <c r="C334" i="10"/>
  <c r="C333" i="10"/>
  <c r="C332" i="10"/>
  <c r="C331" i="10"/>
  <c r="C330" i="10"/>
  <c r="C329" i="10"/>
  <c r="C328" i="10"/>
  <c r="C327" i="10"/>
  <c r="C326" i="10"/>
  <c r="C325" i="10"/>
  <c r="C324" i="10"/>
  <c r="C323" i="10"/>
  <c r="C322" i="10"/>
  <c r="C321" i="10"/>
  <c r="C320" i="10"/>
  <c r="C319" i="10"/>
  <c r="C318" i="10"/>
  <c r="C317" i="10"/>
  <c r="C316" i="10"/>
  <c r="C315" i="10"/>
  <c r="C314" i="10"/>
  <c r="C313" i="10"/>
  <c r="C312" i="10"/>
  <c r="C311" i="10"/>
  <c r="C310" i="10"/>
  <c r="C309" i="10"/>
  <c r="C308" i="10"/>
  <c r="C307" i="10"/>
  <c r="C306" i="10"/>
  <c r="C305" i="10"/>
  <c r="C304" i="10"/>
  <c r="C303" i="10"/>
  <c r="C302" i="10"/>
  <c r="C301" i="10"/>
  <c r="C300" i="10"/>
  <c r="C299" i="10"/>
  <c r="C298" i="10"/>
  <c r="C297" i="10"/>
  <c r="C296" i="10"/>
  <c r="C295" i="10"/>
  <c r="C294" i="10"/>
  <c r="C293" i="10"/>
  <c r="C292" i="10"/>
  <c r="C291" i="10"/>
  <c r="C290" i="10"/>
  <c r="C289" i="10"/>
  <c r="C288" i="10"/>
  <c r="C287" i="10"/>
  <c r="C286" i="10"/>
  <c r="C285" i="10"/>
  <c r="C284" i="10"/>
  <c r="C283" i="10"/>
  <c r="C282" i="10"/>
  <c r="C281" i="10"/>
  <c r="C280" i="10"/>
  <c r="C279" i="10"/>
  <c r="C278" i="10"/>
  <c r="C277" i="10"/>
  <c r="C276" i="10"/>
  <c r="C275" i="10"/>
  <c r="C274" i="10"/>
  <c r="C273" i="10"/>
  <c r="C272" i="10"/>
  <c r="C271" i="10"/>
  <c r="C270" i="10"/>
  <c r="C269" i="10"/>
  <c r="C268" i="10"/>
  <c r="C267" i="10"/>
  <c r="C266" i="10"/>
  <c r="C265" i="10"/>
  <c r="C264" i="10"/>
  <c r="C263" i="10"/>
  <c r="C262" i="10"/>
  <c r="C261" i="10"/>
  <c r="C260" i="10"/>
  <c r="C259" i="10"/>
  <c r="C258" i="10"/>
  <c r="C257" i="10"/>
  <c r="C256" i="10"/>
  <c r="C255" i="10"/>
  <c r="C254" i="10"/>
  <c r="C253" i="10"/>
  <c r="C252" i="10"/>
  <c r="C251" i="10"/>
  <c r="C250" i="10"/>
  <c r="C249" i="10"/>
  <c r="C248" i="10"/>
  <c r="C247" i="10"/>
  <c r="C246" i="10"/>
  <c r="C245" i="10"/>
  <c r="C244" i="10"/>
  <c r="C243" i="10"/>
  <c r="C242" i="10"/>
  <c r="C241" i="10"/>
  <c r="C240" i="10"/>
  <c r="C239" i="10"/>
  <c r="C238" i="10"/>
  <c r="C237" i="10"/>
  <c r="C236" i="10"/>
  <c r="C235" i="10"/>
  <c r="C234" i="10"/>
  <c r="C233" i="10"/>
  <c r="C232" i="10"/>
  <c r="C231" i="10"/>
  <c r="C230" i="10"/>
  <c r="C229" i="10"/>
  <c r="C228" i="10"/>
  <c r="C227" i="10"/>
  <c r="C226" i="10"/>
  <c r="C225" i="10"/>
  <c r="C224" i="10"/>
  <c r="C223" i="10"/>
  <c r="C222" i="10"/>
  <c r="C221" i="10"/>
  <c r="C220" i="10"/>
  <c r="C219" i="10"/>
  <c r="C218" i="10"/>
  <c r="C217" i="10"/>
  <c r="C216" i="10"/>
  <c r="C215" i="10"/>
  <c r="C214" i="10"/>
  <c r="C213" i="10"/>
  <c r="C212" i="10"/>
  <c r="C211" i="10"/>
  <c r="C210" i="10"/>
  <c r="C209" i="10"/>
  <c r="C208" i="10"/>
  <c r="C207" i="10"/>
  <c r="C206" i="10"/>
  <c r="C205" i="10"/>
  <c r="C204" i="10"/>
  <c r="C203" i="10"/>
  <c r="C202" i="10"/>
  <c r="C201" i="10"/>
  <c r="C200" i="10"/>
  <c r="C199" i="10"/>
  <c r="C198" i="10"/>
  <c r="C197" i="10"/>
  <c r="C196" i="10"/>
  <c r="C195" i="10"/>
  <c r="C194" i="10"/>
  <c r="C193" i="10"/>
  <c r="C192" i="10"/>
  <c r="C191" i="10"/>
  <c r="C190" i="10"/>
  <c r="C189" i="10"/>
  <c r="C188" i="10"/>
  <c r="C187" i="10"/>
  <c r="C186" i="10"/>
  <c r="C185" i="10"/>
  <c r="C184" i="10"/>
  <c r="C183" i="10"/>
  <c r="C182" i="10"/>
  <c r="C181" i="10"/>
  <c r="C180" i="10"/>
  <c r="C179" i="10"/>
  <c r="C178" i="10"/>
  <c r="C177" i="10"/>
  <c r="C176" i="10"/>
  <c r="C175" i="10"/>
  <c r="C174" i="10"/>
  <c r="C173" i="10"/>
  <c r="C172" i="10"/>
  <c r="C171" i="10"/>
  <c r="C170" i="10"/>
  <c r="C169" i="10"/>
  <c r="C168" i="10"/>
  <c r="C167" i="10"/>
  <c r="C166" i="10"/>
  <c r="C165" i="10"/>
  <c r="C164" i="10"/>
  <c r="C163" i="10"/>
  <c r="C162" i="10"/>
  <c r="C161" i="10"/>
  <c r="C160" i="10"/>
  <c r="C159" i="10"/>
  <c r="C158" i="10"/>
  <c r="C157" i="10"/>
  <c r="C156" i="10"/>
  <c r="C155" i="10"/>
  <c r="C154" i="10"/>
  <c r="C153" i="10"/>
  <c r="C152" i="10"/>
  <c r="C151" i="10"/>
  <c r="C150" i="10"/>
  <c r="C149" i="10"/>
  <c r="C148" i="10"/>
  <c r="C147" i="10"/>
  <c r="C146" i="10"/>
  <c r="C145" i="10"/>
  <c r="C144" i="10"/>
  <c r="C143" i="10"/>
  <c r="C142" i="10"/>
  <c r="C141" i="10"/>
  <c r="C140" i="10"/>
  <c r="C139" i="10"/>
  <c r="C138" i="10"/>
  <c r="C137" i="10"/>
  <c r="C136" i="10"/>
  <c r="C135" i="10"/>
  <c r="C134" i="10"/>
  <c r="C133" i="10"/>
  <c r="C132" i="10"/>
  <c r="C131" i="10"/>
  <c r="C130" i="10"/>
  <c r="C129" i="10"/>
  <c r="C128" i="10"/>
  <c r="C127" i="10"/>
  <c r="C126" i="10"/>
  <c r="C125" i="10"/>
  <c r="C124" i="10"/>
  <c r="C123" i="10"/>
  <c r="C122" i="10"/>
  <c r="C121" i="10"/>
  <c r="C120" i="10"/>
  <c r="C119" i="10"/>
  <c r="C118" i="10"/>
  <c r="C117" i="10"/>
  <c r="C116" i="10"/>
  <c r="C115" i="10"/>
  <c r="C114" i="10"/>
  <c r="C113" i="10"/>
  <c r="C112" i="10"/>
  <c r="C111" i="10"/>
  <c r="C110" i="10"/>
  <c r="C109" i="10"/>
  <c r="C108" i="10"/>
  <c r="C107" i="10"/>
  <c r="C106" i="10"/>
  <c r="C105" i="10"/>
  <c r="C104" i="10"/>
  <c r="C103" i="10"/>
  <c r="C102" i="10"/>
  <c r="C101" i="10"/>
  <c r="C100" i="10"/>
  <c r="C99" i="10"/>
  <c r="C98" i="10"/>
  <c r="C97" i="10"/>
  <c r="C96" i="10"/>
  <c r="C95" i="10"/>
  <c r="C94" i="10"/>
  <c r="C93" i="10"/>
  <c r="C92" i="10"/>
  <c r="C91" i="10"/>
  <c r="C90" i="10"/>
  <c r="C89" i="10"/>
  <c r="C88" i="10"/>
  <c r="C87" i="10"/>
  <c r="C86" i="10"/>
  <c r="C85" i="10"/>
  <c r="C84" i="10"/>
  <c r="C83" i="10"/>
  <c r="C82" i="10"/>
  <c r="C81" i="10"/>
  <c r="C80" i="10"/>
  <c r="C79" i="10"/>
  <c r="C78" i="10"/>
  <c r="C77" i="10"/>
  <c r="C76" i="10"/>
  <c r="C75" i="10"/>
  <c r="C74" i="10"/>
  <c r="C73" i="10"/>
  <c r="C72" i="10"/>
  <c r="C71" i="10"/>
  <c r="C70" i="10"/>
  <c r="C69" i="10"/>
  <c r="C68" i="10"/>
  <c r="C67" i="10"/>
  <c r="C66" i="10"/>
  <c r="C65" i="10"/>
  <c r="C64" i="10"/>
  <c r="C63" i="10"/>
  <c r="C62" i="10"/>
  <c r="C61" i="10"/>
  <c r="C60" i="10"/>
  <c r="C59" i="10"/>
  <c r="C58" i="10"/>
  <c r="C57" i="10"/>
  <c r="C56" i="10"/>
  <c r="C55" i="10"/>
  <c r="C54" i="10"/>
  <c r="C53" i="10"/>
  <c r="C52" i="10"/>
  <c r="C51" i="10"/>
  <c r="C50" i="10"/>
  <c r="C49" i="10"/>
  <c r="C48" i="10"/>
  <c r="C47" i="10"/>
  <c r="C46" i="10"/>
  <c r="C45" i="10"/>
  <c r="C44" i="10"/>
  <c r="C43" i="10"/>
  <c r="C42" i="10"/>
  <c r="C41" i="10"/>
  <c r="C40" i="10"/>
  <c r="C39" i="10"/>
  <c r="C38" i="10"/>
  <c r="C37" i="10"/>
  <c r="C36" i="10"/>
  <c r="C35" i="10"/>
  <c r="C34" i="10"/>
  <c r="C33" i="10"/>
  <c r="C32" i="10"/>
  <c r="C31" i="10"/>
  <c r="C30" i="10"/>
  <c r="C29" i="10"/>
  <c r="C28" i="10"/>
  <c r="C27" i="10"/>
  <c r="C26" i="10"/>
  <c r="C25" i="10"/>
  <c r="C24" i="10"/>
  <c r="C23" i="10"/>
  <c r="C22" i="10"/>
  <c r="C21" i="10"/>
  <c r="C20" i="10"/>
  <c r="C19" i="10"/>
  <c r="C18" i="10"/>
  <c r="C17" i="10"/>
  <c r="C16" i="10"/>
  <c r="C15" i="10"/>
  <c r="C14" i="10"/>
  <c r="C13" i="10"/>
  <c r="C12" i="10"/>
  <c r="C11" i="10"/>
  <c r="C10" i="10"/>
  <c r="C9" i="10"/>
  <c r="C8" i="10"/>
  <c r="C7" i="10"/>
  <c r="C6" i="10"/>
  <c r="C5" i="10"/>
  <c r="C4" i="10"/>
  <c r="C3" i="10"/>
  <c r="C2" i="10"/>
  <c r="T34" i="7" a="1"/>
  <c r="T34" i="7" s="1"/>
  <c r="T33" i="7" a="1"/>
  <c r="T33" i="7" s="1"/>
  <c r="T32" i="7" a="1"/>
  <c r="T32" i="7" s="1"/>
  <c r="T31" i="7" a="1"/>
  <c r="T31" i="7" s="1"/>
  <c r="T30" i="7" a="1"/>
  <c r="T30" i="7" s="1"/>
  <c r="T15" i="7"/>
  <c r="T14" i="7"/>
  <c r="U14" i="7" s="1"/>
  <c r="T8" i="4"/>
  <c r="S8" i="4"/>
  <c r="R8" i="4"/>
  <c r="Q8" i="4"/>
  <c r="P8" i="4"/>
  <c r="O8" i="4"/>
  <c r="N8" i="4"/>
  <c r="M8" i="4"/>
  <c r="L8" i="4"/>
  <c r="K8" i="4"/>
  <c r="J8" i="4"/>
  <c r="H8" i="4"/>
  <c r="G8" i="4"/>
  <c r="F8" i="4"/>
  <c r="E8" i="4"/>
  <c r="D8" i="4"/>
  <c r="C8" i="4"/>
  <c r="B8" i="4"/>
  <c r="M4" i="4"/>
  <c r="L4" i="4"/>
  <c r="J4" i="4"/>
  <c r="H4" i="4"/>
  <c r="G4" i="4"/>
  <c r="F4" i="4"/>
  <c r="E4" i="4"/>
  <c r="D4" i="4"/>
  <c r="B4" i="4"/>
  <c r="AE10" i="13" a="1"/>
  <c r="AE10" i="13" s="1"/>
  <c r="AD10" i="13" a="1"/>
  <c r="AD10" i="13" s="1"/>
  <c r="AC10" i="13" a="1"/>
  <c r="AC10" i="13" s="1"/>
  <c r="AB10" i="13" a="1"/>
  <c r="AB10" i="13" s="1"/>
  <c r="AA10" i="13" a="1"/>
  <c r="AA10" i="13" s="1"/>
  <c r="Z10" i="13" a="1"/>
  <c r="Z10" i="13" s="1"/>
  <c r="Y10" i="13" a="1"/>
  <c r="Y10" i="13" s="1"/>
  <c r="X10" i="13" a="1"/>
  <c r="X10" i="13" s="1"/>
  <c r="T10" i="13" a="1"/>
  <c r="T10" i="13" s="1"/>
  <c r="S10" i="13" a="1"/>
  <c r="S10" i="13" s="1"/>
  <c r="R10" i="13" a="1"/>
  <c r="R10" i="13" s="1"/>
  <c r="Q10" i="13" a="1"/>
  <c r="Q10" i="13" s="1"/>
  <c r="P10" i="13" a="1"/>
  <c r="P10" i="13" s="1"/>
  <c r="O10" i="13" a="1"/>
  <c r="O10" i="13" s="1"/>
  <c r="N10" i="13" a="1"/>
  <c r="N10" i="13" s="1"/>
  <c r="M10" i="13" a="1"/>
  <c r="M10" i="13" s="1"/>
  <c r="AE9" i="13" a="1"/>
  <c r="AE9" i="13" s="1"/>
  <c r="AD9" i="13" a="1"/>
  <c r="AD9" i="13" s="1"/>
  <c r="AC9" i="13" a="1"/>
  <c r="AC9" i="13" s="1"/>
  <c r="AB9" i="13" a="1"/>
  <c r="AB9" i="13" s="1"/>
  <c r="AA9" i="13" a="1"/>
  <c r="AA9" i="13" s="1"/>
  <c r="Z9" i="13" a="1"/>
  <c r="Z9" i="13" s="1"/>
  <c r="Y9" i="13" a="1"/>
  <c r="Y9" i="13" s="1"/>
  <c r="X9" i="13" a="1"/>
  <c r="X9" i="13" s="1"/>
  <c r="T9" i="13" a="1"/>
  <c r="T9" i="13" s="1"/>
  <c r="S9" i="13" a="1"/>
  <c r="S9" i="13" s="1"/>
  <c r="R9" i="13" a="1"/>
  <c r="R9" i="13" s="1"/>
  <c r="Q9" i="13" a="1"/>
  <c r="Q9" i="13" s="1"/>
  <c r="P9" i="13" a="1"/>
  <c r="P9" i="13" s="1"/>
  <c r="O9" i="13" a="1"/>
  <c r="O9" i="13" s="1"/>
  <c r="N9" i="13" a="1"/>
  <c r="N9" i="13" s="1"/>
  <c r="M9" i="13" a="1"/>
  <c r="M9" i="13" s="1"/>
  <c r="AE8" i="13" a="1"/>
  <c r="AE8" i="13" s="1"/>
  <c r="AD8" i="13" a="1"/>
  <c r="AD8" i="13" s="1"/>
  <c r="AC8" i="13" a="1"/>
  <c r="AC8" i="13" s="1"/>
  <c r="AB8" i="13" a="1"/>
  <c r="AB8" i="13" s="1"/>
  <c r="AA8" i="13" a="1"/>
  <c r="AA8" i="13" s="1"/>
  <c r="Z8" i="13" a="1"/>
  <c r="Z8" i="13" s="1"/>
  <c r="Y8" i="13" a="1"/>
  <c r="Y8" i="13" s="1"/>
  <c r="X8" i="13" a="1"/>
  <c r="X8" i="13" s="1"/>
  <c r="T8" i="13" a="1"/>
  <c r="T8" i="13" s="1"/>
  <c r="S8" i="13" a="1"/>
  <c r="S8" i="13" s="1"/>
  <c r="R8" i="13" a="1"/>
  <c r="R8" i="13" s="1"/>
  <c r="Q8" i="13" a="1"/>
  <c r="Q8" i="13" s="1"/>
  <c r="P8" i="13" a="1"/>
  <c r="P8" i="13" s="1"/>
  <c r="O8" i="13" a="1"/>
  <c r="O8" i="13" s="1"/>
  <c r="N8" i="13" a="1"/>
  <c r="N8" i="13" s="1"/>
  <c r="M8" i="13" a="1"/>
  <c r="M8" i="13" s="1"/>
  <c r="AE7" i="13" a="1"/>
  <c r="AE7" i="13" s="1"/>
  <c r="AD7" i="13" a="1"/>
  <c r="AD7" i="13" s="1"/>
  <c r="AC7" i="13" a="1"/>
  <c r="AC7" i="13" s="1"/>
  <c r="AB7" i="13" a="1"/>
  <c r="AB7" i="13" s="1"/>
  <c r="AA7" i="13" a="1"/>
  <c r="AA7" i="13" s="1"/>
  <c r="Z7" i="13" a="1"/>
  <c r="Z7" i="13" s="1"/>
  <c r="Y7" i="13" a="1"/>
  <c r="Y7" i="13" s="1"/>
  <c r="X7" i="13" a="1"/>
  <c r="X7" i="13" s="1"/>
  <c r="T7" i="13" a="1"/>
  <c r="T7" i="13" s="1"/>
  <c r="S7" i="13" a="1"/>
  <c r="S7" i="13" s="1"/>
  <c r="R7" i="13" a="1"/>
  <c r="R7" i="13" s="1"/>
  <c r="Q7" i="13" a="1"/>
  <c r="Q7" i="13" s="1"/>
  <c r="P7" i="13" a="1"/>
  <c r="P7" i="13" s="1"/>
  <c r="O7" i="13" a="1"/>
  <c r="O7" i="13" s="1"/>
  <c r="N7" i="13" a="1"/>
  <c r="N7" i="13" s="1"/>
  <c r="M7" i="13" a="1"/>
  <c r="M7" i="13" s="1"/>
  <c r="AE6" i="13" a="1"/>
  <c r="AE6" i="13" s="1"/>
  <c r="AD6" i="13" a="1"/>
  <c r="AD6" i="13" s="1"/>
  <c r="AC6" i="13" a="1"/>
  <c r="AC6" i="13" s="1"/>
  <c r="AB6" i="13" a="1"/>
  <c r="AB6" i="13" s="1"/>
  <c r="AA6" i="13" a="1"/>
  <c r="AA6" i="13" s="1"/>
  <c r="Z6" i="13" a="1"/>
  <c r="Z6" i="13" s="1"/>
  <c r="Y6" i="13" a="1"/>
  <c r="Y6" i="13" s="1"/>
  <c r="X6" i="13" a="1"/>
  <c r="X6" i="13" s="1"/>
  <c r="T6" i="13" a="1"/>
  <c r="T6" i="13" s="1"/>
  <c r="S6" i="13" a="1"/>
  <c r="S6" i="13" s="1"/>
  <c r="R6" i="13" a="1"/>
  <c r="R6" i="13" s="1"/>
  <c r="Q6" i="13" a="1"/>
  <c r="Q6" i="13" s="1"/>
  <c r="P6" i="13" a="1"/>
  <c r="P6" i="13" s="1"/>
  <c r="O6" i="13" a="1"/>
  <c r="O6" i="13" s="1"/>
  <c r="N6" i="13" a="1"/>
  <c r="N6" i="13" s="1"/>
  <c r="M6" i="13" a="1"/>
  <c r="M6" i="13" s="1"/>
  <c r="AE5" i="13" a="1"/>
  <c r="AE5" i="13" s="1"/>
  <c r="AD5" i="13" a="1"/>
  <c r="AD5" i="13" s="1"/>
  <c r="AC5" i="13" a="1"/>
  <c r="AC5" i="13" s="1"/>
  <c r="AB5" i="13" a="1"/>
  <c r="AB5" i="13" s="1"/>
  <c r="AA5" i="13" a="1"/>
  <c r="AA5" i="13" s="1"/>
  <c r="Z5" i="13" a="1"/>
  <c r="Z5" i="13" s="1"/>
  <c r="Y5" i="13" a="1"/>
  <c r="Y5" i="13" s="1"/>
  <c r="X5" i="13" a="1"/>
  <c r="X5" i="13" s="1"/>
  <c r="T5" i="13" a="1"/>
  <c r="T5" i="13" s="1"/>
  <c r="S5" i="13" a="1"/>
  <c r="S5" i="13" s="1"/>
  <c r="R5" i="13" a="1"/>
  <c r="R5" i="13" s="1"/>
  <c r="Q5" i="13" a="1"/>
  <c r="Q5" i="13" s="1"/>
  <c r="P5" i="13" a="1"/>
  <c r="P5" i="13" s="1"/>
  <c r="O5" i="13" a="1"/>
  <c r="O5" i="13" s="1"/>
  <c r="N5" i="13" a="1"/>
  <c r="N5" i="13" s="1"/>
  <c r="M5" i="13" a="1"/>
  <c r="M5" i="13" s="1"/>
  <c r="L24" i="3"/>
  <c r="L23" i="3"/>
  <c r="L22" i="3"/>
  <c r="F21" i="3"/>
  <c r="L21" i="3"/>
  <c r="F20" i="3"/>
  <c r="L20" i="3"/>
  <c r="L19" i="3"/>
  <c r="L16" i="3"/>
  <c r="U15" i="3" a="1"/>
  <c r="W26" i="3" s="1"/>
  <c r="L15" i="3"/>
  <c r="L14" i="3"/>
  <c r="L13" i="3"/>
  <c r="U12" i="3"/>
  <c r="U11" i="3"/>
  <c r="U10" i="3"/>
  <c r="U9" i="3"/>
  <c r="L9" i="3"/>
  <c r="U8" i="3"/>
  <c r="L8" i="3"/>
  <c r="U7" i="3"/>
  <c r="L7" i="3"/>
  <c r="U6" i="3"/>
  <c r="L6" i="3"/>
  <c r="U5" i="3"/>
  <c r="L5" i="3"/>
  <c r="U4" i="3"/>
  <c r="L4" i="3"/>
  <c r="U3" i="3"/>
  <c r="AD2216" i="1"/>
  <c r="AA2216" i="1"/>
  <c r="O2216" i="1"/>
  <c r="M2216" i="1"/>
  <c r="J2216" i="1"/>
  <c r="E2216" i="1" a="1"/>
  <c r="E2216" i="1" s="1"/>
  <c r="C2216" i="1"/>
  <c r="AD2215" i="1"/>
  <c r="AA2215" i="1"/>
  <c r="O2215" i="1"/>
  <c r="M2215" i="1"/>
  <c r="J2215" i="1"/>
  <c r="E2215" i="1" a="1"/>
  <c r="E2215" i="1" s="1"/>
  <c r="C2215" i="1"/>
  <c r="AD2214" i="1"/>
  <c r="AA2214" i="1"/>
  <c r="O2214" i="1"/>
  <c r="M2214" i="1"/>
  <c r="J2214" i="1"/>
  <c r="E2214" i="1" a="1"/>
  <c r="E2214" i="1" s="1"/>
  <c r="C2214" i="1"/>
  <c r="AD2213" i="1"/>
  <c r="AA2213" i="1"/>
  <c r="O2213" i="1"/>
  <c r="M2213" i="1"/>
  <c r="J2213" i="1"/>
  <c r="E2213" i="1" a="1"/>
  <c r="E2213" i="1" s="1"/>
  <c r="C2213" i="1"/>
  <c r="AD2212" i="1"/>
  <c r="AA2212" i="1"/>
  <c r="O2212" i="1"/>
  <c r="M2212" i="1"/>
  <c r="J2212" i="1"/>
  <c r="E2212" i="1" a="1"/>
  <c r="E2212" i="1" s="1"/>
  <c r="C2212" i="1"/>
  <c r="AD2211" i="1"/>
  <c r="AA2211" i="1"/>
  <c r="O2211" i="1"/>
  <c r="M2211" i="1"/>
  <c r="J2211" i="1"/>
  <c r="E2211" i="1" a="1"/>
  <c r="E2211" i="1" s="1"/>
  <c r="C2211" i="1"/>
  <c r="AD2210" i="1"/>
  <c r="AA2210" i="1"/>
  <c r="O2210" i="1"/>
  <c r="M2210" i="1"/>
  <c r="J2210" i="1"/>
  <c r="E2210" i="1" a="1"/>
  <c r="E2210" i="1" s="1"/>
  <c r="C2210" i="1"/>
  <c r="AD2209" i="1"/>
  <c r="AA2209" i="1"/>
  <c r="O2209" i="1"/>
  <c r="M2209" i="1"/>
  <c r="J2209" i="1"/>
  <c r="E2209" i="1" a="1"/>
  <c r="E2209" i="1" s="1"/>
  <c r="C2209" i="1"/>
  <c r="AD2208" i="1"/>
  <c r="AA2208" i="1"/>
  <c r="O2208" i="1"/>
  <c r="M2208" i="1"/>
  <c r="J2208" i="1"/>
  <c r="E2208" i="1" a="1"/>
  <c r="E2208" i="1" s="1"/>
  <c r="C2208" i="1"/>
  <c r="AD2207" i="1"/>
  <c r="AA2207" i="1"/>
  <c r="O2207" i="1"/>
  <c r="M2207" i="1"/>
  <c r="J2207" i="1"/>
  <c r="E2207" i="1" a="1"/>
  <c r="E2207" i="1" s="1"/>
  <c r="C2207" i="1"/>
  <c r="AD2206" i="1"/>
  <c r="AA2206" i="1"/>
  <c r="O2206" i="1"/>
  <c r="M2206" i="1"/>
  <c r="J2206" i="1"/>
  <c r="E2206" i="1" a="1"/>
  <c r="E2206" i="1" s="1"/>
  <c r="C2206" i="1"/>
  <c r="AD2205" i="1"/>
  <c r="AA2205" i="1"/>
  <c r="O2205" i="1"/>
  <c r="M2205" i="1"/>
  <c r="J2205" i="1"/>
  <c r="E2205" i="1" a="1"/>
  <c r="E2205" i="1" s="1"/>
  <c r="C2205" i="1"/>
  <c r="AD2204" i="1"/>
  <c r="AA2204" i="1"/>
  <c r="O2204" i="1"/>
  <c r="M2204" i="1"/>
  <c r="J2204" i="1"/>
  <c r="E2204" i="1" a="1"/>
  <c r="E2204" i="1" s="1"/>
  <c r="C2204" i="1"/>
  <c r="AD2203" i="1"/>
  <c r="AA2203" i="1"/>
  <c r="O2203" i="1"/>
  <c r="M2203" i="1"/>
  <c r="J2203" i="1"/>
  <c r="E2203" i="1" a="1"/>
  <c r="E2203" i="1" s="1"/>
  <c r="C2203" i="1"/>
  <c r="AD2202" i="1"/>
  <c r="AA2202" i="1"/>
  <c r="O2202" i="1"/>
  <c r="M2202" i="1"/>
  <c r="J2202" i="1"/>
  <c r="E2202" i="1" a="1"/>
  <c r="E2202" i="1" s="1"/>
  <c r="C2202" i="1"/>
  <c r="AD2201" i="1"/>
  <c r="AA2201" i="1"/>
  <c r="O2201" i="1"/>
  <c r="M2201" i="1"/>
  <c r="J2201" i="1"/>
  <c r="E2201" i="1" a="1"/>
  <c r="E2201" i="1" s="1"/>
  <c r="C2201" i="1"/>
  <c r="AD2200" i="1"/>
  <c r="AA2200" i="1"/>
  <c r="O2200" i="1"/>
  <c r="M2200" i="1"/>
  <c r="J2200" i="1"/>
  <c r="E2200" i="1" a="1"/>
  <c r="E2200" i="1" s="1"/>
  <c r="C2200" i="1"/>
  <c r="AD2199" i="1"/>
  <c r="AA2199" i="1"/>
  <c r="O2199" i="1"/>
  <c r="M2199" i="1"/>
  <c r="J2199" i="1"/>
  <c r="E2199" i="1" a="1"/>
  <c r="E2199" i="1" s="1"/>
  <c r="C2199" i="1"/>
  <c r="AD2198" i="1"/>
  <c r="AA2198" i="1"/>
  <c r="O2198" i="1"/>
  <c r="M2198" i="1"/>
  <c r="J2198" i="1"/>
  <c r="E2198" i="1" a="1"/>
  <c r="E2198" i="1" s="1"/>
  <c r="C2198" i="1"/>
  <c r="AD2197" i="1"/>
  <c r="AA2197" i="1"/>
  <c r="O2197" i="1"/>
  <c r="M2197" i="1"/>
  <c r="J2197" i="1"/>
  <c r="E2197" i="1" a="1"/>
  <c r="E2197" i="1" s="1"/>
  <c r="C2197" i="1"/>
  <c r="AD2196" i="1"/>
  <c r="AA2196" i="1"/>
  <c r="O2196" i="1"/>
  <c r="M2196" i="1"/>
  <c r="J2196" i="1"/>
  <c r="E2196" i="1" a="1"/>
  <c r="E2196" i="1" s="1"/>
  <c r="C2196" i="1"/>
  <c r="AD2195" i="1"/>
  <c r="AA2195" i="1"/>
  <c r="O2195" i="1"/>
  <c r="M2195" i="1"/>
  <c r="J2195" i="1"/>
  <c r="E2195" i="1" a="1"/>
  <c r="E2195" i="1" s="1"/>
  <c r="C2195" i="1"/>
  <c r="AD2194" i="1"/>
  <c r="AA2194" i="1"/>
  <c r="O2194" i="1"/>
  <c r="M2194" i="1"/>
  <c r="J2194" i="1"/>
  <c r="E2194" i="1" a="1"/>
  <c r="E2194" i="1" s="1"/>
  <c r="C2194" i="1"/>
  <c r="AD2193" i="1"/>
  <c r="AA2193" i="1"/>
  <c r="O2193" i="1"/>
  <c r="M2193" i="1"/>
  <c r="J2193" i="1"/>
  <c r="E2193" i="1" a="1"/>
  <c r="E2193" i="1" s="1"/>
  <c r="C2193" i="1"/>
  <c r="AD2192" i="1"/>
  <c r="AA2192" i="1"/>
  <c r="O2192" i="1"/>
  <c r="M2192" i="1"/>
  <c r="J2192" i="1"/>
  <c r="E2192" i="1" a="1"/>
  <c r="E2192" i="1" s="1"/>
  <c r="C2192" i="1"/>
  <c r="AD2191" i="1"/>
  <c r="AA2191" i="1"/>
  <c r="O2191" i="1"/>
  <c r="M2191" i="1"/>
  <c r="J2191" i="1"/>
  <c r="E2191" i="1" a="1"/>
  <c r="E2191" i="1" s="1"/>
  <c r="C2191" i="1"/>
  <c r="AD2190" i="1"/>
  <c r="AA2190" i="1"/>
  <c r="O2190" i="1"/>
  <c r="M2190" i="1"/>
  <c r="J2190" i="1"/>
  <c r="E2190" i="1" a="1"/>
  <c r="E2190" i="1" s="1"/>
  <c r="C2190" i="1"/>
  <c r="AD2189" i="1"/>
  <c r="AA2189" i="1"/>
  <c r="O2189" i="1"/>
  <c r="M2189" i="1"/>
  <c r="J2189" i="1"/>
  <c r="E2189" i="1" a="1"/>
  <c r="E2189" i="1" s="1"/>
  <c r="C2189" i="1"/>
  <c r="AD2188" i="1"/>
  <c r="AA2188" i="1"/>
  <c r="O2188" i="1"/>
  <c r="M2188" i="1"/>
  <c r="J2188" i="1"/>
  <c r="E2188" i="1" a="1"/>
  <c r="E2188" i="1" s="1"/>
  <c r="C2188" i="1"/>
  <c r="AD2187" i="1"/>
  <c r="AA2187" i="1"/>
  <c r="O2187" i="1"/>
  <c r="M2187" i="1"/>
  <c r="J2187" i="1"/>
  <c r="E2187" i="1" a="1"/>
  <c r="E2187" i="1" s="1"/>
  <c r="C2187" i="1"/>
  <c r="AD2186" i="1"/>
  <c r="AA2186" i="1"/>
  <c r="O2186" i="1"/>
  <c r="M2186" i="1"/>
  <c r="J2186" i="1"/>
  <c r="E2186" i="1" a="1"/>
  <c r="E2186" i="1" s="1"/>
  <c r="C2186" i="1"/>
  <c r="AD2185" i="1"/>
  <c r="AA2185" i="1"/>
  <c r="O2185" i="1"/>
  <c r="M2185" i="1"/>
  <c r="J2185" i="1"/>
  <c r="E2185" i="1" a="1"/>
  <c r="E2185" i="1" s="1"/>
  <c r="C2185" i="1"/>
  <c r="AD2184" i="1"/>
  <c r="AA2184" i="1"/>
  <c r="O2184" i="1"/>
  <c r="M2184" i="1"/>
  <c r="J2184" i="1"/>
  <c r="E2184" i="1" a="1"/>
  <c r="E2184" i="1" s="1"/>
  <c r="C2184" i="1"/>
  <c r="AD2183" i="1"/>
  <c r="AA2183" i="1"/>
  <c r="O2183" i="1"/>
  <c r="M2183" i="1"/>
  <c r="J2183" i="1"/>
  <c r="E2183" i="1" a="1"/>
  <c r="E2183" i="1" s="1"/>
  <c r="C2183" i="1"/>
  <c r="AD2182" i="1"/>
  <c r="AA2182" i="1"/>
  <c r="O2182" i="1"/>
  <c r="M2182" i="1"/>
  <c r="J2182" i="1"/>
  <c r="E2182" i="1" a="1"/>
  <c r="E2182" i="1" s="1"/>
  <c r="C2182" i="1"/>
  <c r="AD2181" i="1"/>
  <c r="AA2181" i="1"/>
  <c r="O2181" i="1"/>
  <c r="M2181" i="1"/>
  <c r="J2181" i="1"/>
  <c r="E2181" i="1" a="1"/>
  <c r="E2181" i="1" s="1"/>
  <c r="C2181" i="1"/>
  <c r="AD2180" i="1"/>
  <c r="AA2180" i="1"/>
  <c r="O2180" i="1"/>
  <c r="M2180" i="1"/>
  <c r="J2180" i="1"/>
  <c r="E2180" i="1" a="1"/>
  <c r="E2180" i="1" s="1"/>
  <c r="C2180" i="1"/>
  <c r="AD2179" i="1"/>
  <c r="AA2179" i="1"/>
  <c r="O2179" i="1"/>
  <c r="M2179" i="1"/>
  <c r="J2179" i="1"/>
  <c r="E2179" i="1" a="1"/>
  <c r="E2179" i="1" s="1"/>
  <c r="C2179" i="1"/>
  <c r="AD2178" i="1"/>
  <c r="AA2178" i="1"/>
  <c r="O2178" i="1"/>
  <c r="M2178" i="1"/>
  <c r="J2178" i="1"/>
  <c r="E2178" i="1" a="1"/>
  <c r="E2178" i="1" s="1"/>
  <c r="C2178" i="1"/>
  <c r="AD2177" i="1"/>
  <c r="AA2177" i="1"/>
  <c r="O2177" i="1"/>
  <c r="M2177" i="1"/>
  <c r="J2177" i="1"/>
  <c r="E2177" i="1" a="1"/>
  <c r="E2177" i="1" s="1"/>
  <c r="C2177" i="1"/>
  <c r="AD2176" i="1"/>
  <c r="AA2176" i="1"/>
  <c r="O2176" i="1"/>
  <c r="M2176" i="1"/>
  <c r="J2176" i="1"/>
  <c r="E2176" i="1" a="1"/>
  <c r="E2176" i="1" s="1"/>
  <c r="C2176" i="1"/>
  <c r="AD2175" i="1"/>
  <c r="AA2175" i="1"/>
  <c r="O2175" i="1"/>
  <c r="M2175" i="1"/>
  <c r="J2175" i="1"/>
  <c r="E2175" i="1" a="1"/>
  <c r="E2175" i="1" s="1"/>
  <c r="C2175" i="1"/>
  <c r="AD2174" i="1"/>
  <c r="AA2174" i="1"/>
  <c r="O2174" i="1"/>
  <c r="M2174" i="1"/>
  <c r="J2174" i="1"/>
  <c r="E2174" i="1" a="1"/>
  <c r="E2174" i="1" s="1"/>
  <c r="C2174" i="1"/>
  <c r="AD2173" i="1"/>
  <c r="AA2173" i="1"/>
  <c r="O2173" i="1"/>
  <c r="M2173" i="1"/>
  <c r="J2173" i="1"/>
  <c r="E2173" i="1" a="1"/>
  <c r="E2173" i="1" s="1"/>
  <c r="C2173" i="1"/>
  <c r="AD2172" i="1"/>
  <c r="AA2172" i="1"/>
  <c r="O2172" i="1"/>
  <c r="M2172" i="1"/>
  <c r="J2172" i="1"/>
  <c r="E2172" i="1" a="1"/>
  <c r="E2172" i="1" s="1"/>
  <c r="C2172" i="1"/>
  <c r="AD2171" i="1"/>
  <c r="AA2171" i="1"/>
  <c r="O2171" i="1"/>
  <c r="M2171" i="1"/>
  <c r="J2171" i="1"/>
  <c r="E2171" i="1" a="1"/>
  <c r="E2171" i="1" s="1"/>
  <c r="C2171" i="1"/>
  <c r="AD2170" i="1"/>
  <c r="AA2170" i="1"/>
  <c r="O2170" i="1"/>
  <c r="M2170" i="1"/>
  <c r="J2170" i="1"/>
  <c r="E2170" i="1" a="1"/>
  <c r="E2170" i="1" s="1"/>
  <c r="C2170" i="1"/>
  <c r="AD2169" i="1"/>
  <c r="AA2169" i="1"/>
  <c r="O2169" i="1"/>
  <c r="M2169" i="1"/>
  <c r="J2169" i="1"/>
  <c r="E2169" i="1" a="1"/>
  <c r="E2169" i="1" s="1"/>
  <c r="C2169" i="1"/>
  <c r="AD2168" i="1"/>
  <c r="AA2168" i="1"/>
  <c r="O2168" i="1"/>
  <c r="M2168" i="1"/>
  <c r="J2168" i="1"/>
  <c r="E2168" i="1" a="1"/>
  <c r="E2168" i="1" s="1"/>
  <c r="C2168" i="1"/>
  <c r="AD2167" i="1"/>
  <c r="AA2167" i="1"/>
  <c r="O2167" i="1"/>
  <c r="M2167" i="1"/>
  <c r="J2167" i="1"/>
  <c r="E2167" i="1" a="1"/>
  <c r="E2167" i="1" s="1"/>
  <c r="C2167" i="1"/>
  <c r="AD2166" i="1"/>
  <c r="AA2166" i="1"/>
  <c r="O2166" i="1"/>
  <c r="M2166" i="1"/>
  <c r="J2166" i="1"/>
  <c r="E2166" i="1" a="1"/>
  <c r="E2166" i="1" s="1"/>
  <c r="C2166" i="1"/>
  <c r="AD2165" i="1"/>
  <c r="AA2165" i="1"/>
  <c r="O2165" i="1"/>
  <c r="M2165" i="1"/>
  <c r="J2165" i="1"/>
  <c r="E2165" i="1" a="1"/>
  <c r="E2165" i="1" s="1"/>
  <c r="C2165" i="1"/>
  <c r="AD2164" i="1"/>
  <c r="AA2164" i="1"/>
  <c r="O2164" i="1"/>
  <c r="M2164" i="1"/>
  <c r="J2164" i="1"/>
  <c r="E2164" i="1" a="1"/>
  <c r="E2164" i="1" s="1"/>
  <c r="C2164" i="1"/>
  <c r="AD2163" i="1"/>
  <c r="AA2163" i="1"/>
  <c r="O2163" i="1"/>
  <c r="M2163" i="1"/>
  <c r="J2163" i="1"/>
  <c r="E2163" i="1" a="1"/>
  <c r="E2163" i="1" s="1"/>
  <c r="C2163" i="1"/>
  <c r="AD2162" i="1"/>
  <c r="AA2162" i="1"/>
  <c r="O2162" i="1"/>
  <c r="M2162" i="1"/>
  <c r="J2162" i="1"/>
  <c r="E2162" i="1" a="1"/>
  <c r="E2162" i="1" s="1"/>
  <c r="C2162" i="1"/>
  <c r="AD2161" i="1"/>
  <c r="AA2161" i="1"/>
  <c r="O2161" i="1"/>
  <c r="M2161" i="1"/>
  <c r="J2161" i="1"/>
  <c r="E2161" i="1" a="1"/>
  <c r="E2161" i="1" s="1"/>
  <c r="C2161" i="1"/>
  <c r="AD2160" i="1"/>
  <c r="AA2160" i="1"/>
  <c r="O2160" i="1"/>
  <c r="M2160" i="1"/>
  <c r="J2160" i="1"/>
  <c r="E2160" i="1" a="1"/>
  <c r="E2160" i="1" s="1"/>
  <c r="C2160" i="1"/>
  <c r="AD2159" i="1"/>
  <c r="AA2159" i="1"/>
  <c r="O2159" i="1"/>
  <c r="M2159" i="1"/>
  <c r="J2159" i="1"/>
  <c r="E2159" i="1" a="1"/>
  <c r="E2159" i="1" s="1"/>
  <c r="C2159" i="1"/>
  <c r="AD2158" i="1"/>
  <c r="AA2158" i="1"/>
  <c r="O2158" i="1"/>
  <c r="M2158" i="1"/>
  <c r="J2158" i="1"/>
  <c r="E2158" i="1" a="1"/>
  <c r="E2158" i="1" s="1"/>
  <c r="C2158" i="1"/>
  <c r="AD2157" i="1"/>
  <c r="AA2157" i="1"/>
  <c r="O2157" i="1"/>
  <c r="M2157" i="1"/>
  <c r="J2157" i="1"/>
  <c r="E2157" i="1" a="1"/>
  <c r="E2157" i="1" s="1"/>
  <c r="C2157" i="1"/>
  <c r="AD2156" i="1"/>
  <c r="AA2156" i="1"/>
  <c r="O2156" i="1"/>
  <c r="M2156" i="1"/>
  <c r="J2156" i="1"/>
  <c r="E2156" i="1" a="1"/>
  <c r="E2156" i="1" s="1"/>
  <c r="C2156" i="1"/>
  <c r="AD2155" i="1"/>
  <c r="AA2155" i="1"/>
  <c r="O2155" i="1"/>
  <c r="M2155" i="1"/>
  <c r="J2155" i="1"/>
  <c r="E2155" i="1" a="1"/>
  <c r="E2155" i="1" s="1"/>
  <c r="C2155" i="1"/>
  <c r="AD2154" i="1"/>
  <c r="AA2154" i="1"/>
  <c r="O2154" i="1"/>
  <c r="M2154" i="1"/>
  <c r="J2154" i="1"/>
  <c r="E2154" i="1" a="1"/>
  <c r="E2154" i="1" s="1"/>
  <c r="C2154" i="1"/>
  <c r="AD2153" i="1"/>
  <c r="AA2153" i="1"/>
  <c r="O2153" i="1"/>
  <c r="M2153" i="1"/>
  <c r="J2153" i="1"/>
  <c r="E2153" i="1" a="1"/>
  <c r="E2153" i="1" s="1"/>
  <c r="C2153" i="1"/>
  <c r="AD2152" i="1"/>
  <c r="AA2152" i="1"/>
  <c r="O2152" i="1"/>
  <c r="M2152" i="1"/>
  <c r="J2152" i="1"/>
  <c r="E2152" i="1" a="1"/>
  <c r="E2152" i="1" s="1"/>
  <c r="C2152" i="1"/>
  <c r="AD2151" i="1"/>
  <c r="AA2151" i="1"/>
  <c r="O2151" i="1"/>
  <c r="M2151" i="1"/>
  <c r="J2151" i="1"/>
  <c r="E2151" i="1" a="1"/>
  <c r="E2151" i="1" s="1"/>
  <c r="C2151" i="1"/>
  <c r="AD2150" i="1"/>
  <c r="AA2150" i="1"/>
  <c r="O2150" i="1"/>
  <c r="M2150" i="1"/>
  <c r="J2150" i="1"/>
  <c r="E2150" i="1" a="1"/>
  <c r="E2150" i="1" s="1"/>
  <c r="C2150" i="1"/>
  <c r="AD2149" i="1"/>
  <c r="AA2149" i="1"/>
  <c r="O2149" i="1"/>
  <c r="M2149" i="1"/>
  <c r="J2149" i="1"/>
  <c r="E2149" i="1" a="1"/>
  <c r="E2149" i="1" s="1"/>
  <c r="C2149" i="1"/>
  <c r="AD2148" i="1"/>
  <c r="AA2148" i="1"/>
  <c r="O2148" i="1"/>
  <c r="M2148" i="1"/>
  <c r="J2148" i="1"/>
  <c r="E2148" i="1" a="1"/>
  <c r="E2148" i="1" s="1"/>
  <c r="C2148" i="1"/>
  <c r="AD2147" i="1"/>
  <c r="AA2147" i="1"/>
  <c r="O2147" i="1"/>
  <c r="M2147" i="1"/>
  <c r="J2147" i="1"/>
  <c r="E2147" i="1" a="1"/>
  <c r="E2147" i="1" s="1"/>
  <c r="C2147" i="1"/>
  <c r="AD2146" i="1"/>
  <c r="AA2146" i="1"/>
  <c r="O2146" i="1"/>
  <c r="M2146" i="1"/>
  <c r="J2146" i="1"/>
  <c r="E2146" i="1" a="1"/>
  <c r="E2146" i="1" s="1"/>
  <c r="C2146" i="1"/>
  <c r="AD2145" i="1"/>
  <c r="AA2145" i="1"/>
  <c r="O2145" i="1"/>
  <c r="M2145" i="1"/>
  <c r="J2145" i="1"/>
  <c r="E2145" i="1" a="1"/>
  <c r="E2145" i="1" s="1"/>
  <c r="C2145" i="1"/>
  <c r="AD2144" i="1"/>
  <c r="AA2144" i="1"/>
  <c r="O2144" i="1"/>
  <c r="M2144" i="1"/>
  <c r="J2144" i="1"/>
  <c r="E2144" i="1" a="1"/>
  <c r="E2144" i="1" s="1"/>
  <c r="C2144" i="1"/>
  <c r="AD2143" i="1"/>
  <c r="AA2143" i="1"/>
  <c r="O2143" i="1"/>
  <c r="M2143" i="1"/>
  <c r="J2143" i="1"/>
  <c r="E2143" i="1" a="1"/>
  <c r="E2143" i="1" s="1"/>
  <c r="C2143" i="1"/>
  <c r="AD2142" i="1"/>
  <c r="AA2142" i="1"/>
  <c r="O2142" i="1"/>
  <c r="M2142" i="1"/>
  <c r="J2142" i="1"/>
  <c r="E2142" i="1" a="1"/>
  <c r="E2142" i="1" s="1"/>
  <c r="C2142" i="1"/>
  <c r="AD2141" i="1"/>
  <c r="AA2141" i="1"/>
  <c r="O2141" i="1"/>
  <c r="M2141" i="1"/>
  <c r="J2141" i="1"/>
  <c r="E2141" i="1" a="1"/>
  <c r="E2141" i="1" s="1"/>
  <c r="C2141" i="1"/>
  <c r="AD2140" i="1"/>
  <c r="AA2140" i="1"/>
  <c r="O2140" i="1"/>
  <c r="M2140" i="1"/>
  <c r="J2140" i="1"/>
  <c r="E2140" i="1" a="1"/>
  <c r="E2140" i="1" s="1"/>
  <c r="C2140" i="1"/>
  <c r="AD2139" i="1"/>
  <c r="AA2139" i="1"/>
  <c r="O2139" i="1"/>
  <c r="M2139" i="1"/>
  <c r="J2139" i="1"/>
  <c r="E2139" i="1" a="1"/>
  <c r="E2139" i="1" s="1"/>
  <c r="C2139" i="1"/>
  <c r="AD2138" i="1"/>
  <c r="AA2138" i="1"/>
  <c r="O2138" i="1"/>
  <c r="M2138" i="1"/>
  <c r="J2138" i="1"/>
  <c r="E2138" i="1" a="1"/>
  <c r="E2138" i="1" s="1"/>
  <c r="C2138" i="1"/>
  <c r="AD2137" i="1"/>
  <c r="AA2137" i="1"/>
  <c r="O2137" i="1"/>
  <c r="M2137" i="1"/>
  <c r="J2137" i="1"/>
  <c r="E2137" i="1" a="1"/>
  <c r="E2137" i="1" s="1"/>
  <c r="C2137" i="1"/>
  <c r="AD2136" i="1"/>
  <c r="AA2136" i="1"/>
  <c r="O2136" i="1"/>
  <c r="M2136" i="1"/>
  <c r="J2136" i="1"/>
  <c r="E2136" i="1" a="1"/>
  <c r="E2136" i="1" s="1"/>
  <c r="C2136" i="1"/>
  <c r="AD2135" i="1"/>
  <c r="AA2135" i="1"/>
  <c r="O2135" i="1"/>
  <c r="M2135" i="1"/>
  <c r="J2135" i="1"/>
  <c r="E2135" i="1" a="1"/>
  <c r="E2135" i="1" s="1"/>
  <c r="C2135" i="1"/>
  <c r="AD2134" i="1"/>
  <c r="AA2134" i="1"/>
  <c r="O2134" i="1"/>
  <c r="M2134" i="1"/>
  <c r="J2134" i="1"/>
  <c r="E2134" i="1" a="1"/>
  <c r="E2134" i="1" s="1"/>
  <c r="C2134" i="1"/>
  <c r="AD2133" i="1"/>
  <c r="AA2133" i="1"/>
  <c r="O2133" i="1"/>
  <c r="M2133" i="1"/>
  <c r="J2133" i="1"/>
  <c r="E2133" i="1" a="1"/>
  <c r="E2133" i="1" s="1"/>
  <c r="C2133" i="1"/>
  <c r="AD2132" i="1"/>
  <c r="AA2132" i="1"/>
  <c r="O2132" i="1"/>
  <c r="M2132" i="1"/>
  <c r="J2132" i="1"/>
  <c r="E2132" i="1" a="1"/>
  <c r="E2132" i="1" s="1"/>
  <c r="C2132" i="1"/>
  <c r="AD2131" i="1"/>
  <c r="AA2131" i="1"/>
  <c r="O2131" i="1"/>
  <c r="M2131" i="1"/>
  <c r="J2131" i="1"/>
  <c r="E2131" i="1" a="1"/>
  <c r="E2131" i="1" s="1"/>
  <c r="C2131" i="1"/>
  <c r="AD2130" i="1"/>
  <c r="AA2130" i="1"/>
  <c r="O2130" i="1"/>
  <c r="M2130" i="1"/>
  <c r="J2130" i="1"/>
  <c r="E2130" i="1" a="1"/>
  <c r="E2130" i="1" s="1"/>
  <c r="C2130" i="1"/>
  <c r="AD2129" i="1"/>
  <c r="AA2129" i="1"/>
  <c r="O2129" i="1"/>
  <c r="M2129" i="1"/>
  <c r="J2129" i="1"/>
  <c r="E2129" i="1" a="1"/>
  <c r="E2129" i="1" s="1"/>
  <c r="C2129" i="1"/>
  <c r="AD2128" i="1"/>
  <c r="AA2128" i="1"/>
  <c r="O2128" i="1"/>
  <c r="M2128" i="1"/>
  <c r="J2128" i="1"/>
  <c r="E2128" i="1" a="1"/>
  <c r="E2128" i="1" s="1"/>
  <c r="C2128" i="1"/>
  <c r="AD2127" i="1"/>
  <c r="AA2127" i="1"/>
  <c r="O2127" i="1"/>
  <c r="M2127" i="1"/>
  <c r="J2127" i="1"/>
  <c r="E2127" i="1" a="1"/>
  <c r="E2127" i="1" s="1"/>
  <c r="C2127" i="1"/>
  <c r="AD2126" i="1"/>
  <c r="AA2126" i="1"/>
  <c r="O2126" i="1"/>
  <c r="M2126" i="1"/>
  <c r="J2126" i="1"/>
  <c r="E2126" i="1" a="1"/>
  <c r="E2126" i="1" s="1"/>
  <c r="C2126" i="1"/>
  <c r="AD2125" i="1"/>
  <c r="AA2125" i="1"/>
  <c r="O2125" i="1"/>
  <c r="M2125" i="1"/>
  <c r="J2125" i="1"/>
  <c r="E2125" i="1" a="1"/>
  <c r="E2125" i="1" s="1"/>
  <c r="C2125" i="1"/>
  <c r="AD2124" i="1"/>
  <c r="AA2124" i="1"/>
  <c r="O2124" i="1"/>
  <c r="M2124" i="1"/>
  <c r="J2124" i="1"/>
  <c r="E2124" i="1" a="1"/>
  <c r="E2124" i="1" s="1"/>
  <c r="C2124" i="1"/>
  <c r="AD2123" i="1"/>
  <c r="AA2123" i="1"/>
  <c r="O2123" i="1"/>
  <c r="M2123" i="1"/>
  <c r="J2123" i="1"/>
  <c r="E2123" i="1" a="1"/>
  <c r="E2123" i="1" s="1"/>
  <c r="C2123" i="1"/>
  <c r="AD2122" i="1"/>
  <c r="AA2122" i="1"/>
  <c r="O2122" i="1"/>
  <c r="M2122" i="1"/>
  <c r="J2122" i="1"/>
  <c r="E2122" i="1" a="1"/>
  <c r="E2122" i="1" s="1"/>
  <c r="C2122" i="1"/>
  <c r="AD2121" i="1"/>
  <c r="AA2121" i="1"/>
  <c r="O2121" i="1"/>
  <c r="M2121" i="1"/>
  <c r="J2121" i="1"/>
  <c r="E2121" i="1" a="1"/>
  <c r="E2121" i="1" s="1"/>
  <c r="C2121" i="1"/>
  <c r="AD2120" i="1"/>
  <c r="AA2120" i="1"/>
  <c r="O2120" i="1"/>
  <c r="M2120" i="1"/>
  <c r="J2120" i="1"/>
  <c r="E2120" i="1" a="1"/>
  <c r="E2120" i="1" s="1"/>
  <c r="C2120" i="1"/>
  <c r="AD2119" i="1"/>
  <c r="AA2119" i="1"/>
  <c r="O2119" i="1"/>
  <c r="M2119" i="1"/>
  <c r="J2119" i="1"/>
  <c r="E2119" i="1" a="1"/>
  <c r="E2119" i="1" s="1"/>
  <c r="C2119" i="1"/>
  <c r="AD2118" i="1"/>
  <c r="AA2118" i="1"/>
  <c r="O2118" i="1"/>
  <c r="M2118" i="1"/>
  <c r="J2118" i="1"/>
  <c r="E2118" i="1" a="1"/>
  <c r="E2118" i="1" s="1"/>
  <c r="C2118" i="1"/>
  <c r="AD2117" i="1"/>
  <c r="AA2117" i="1"/>
  <c r="O2117" i="1"/>
  <c r="M2117" i="1"/>
  <c r="J2117" i="1"/>
  <c r="E2117" i="1" a="1"/>
  <c r="E2117" i="1" s="1"/>
  <c r="C2117" i="1"/>
  <c r="AD2116" i="1"/>
  <c r="AA2116" i="1"/>
  <c r="O2116" i="1"/>
  <c r="M2116" i="1"/>
  <c r="J2116" i="1"/>
  <c r="E2116" i="1" a="1"/>
  <c r="E2116" i="1" s="1"/>
  <c r="C2116" i="1"/>
  <c r="AD2115" i="1"/>
  <c r="AA2115" i="1"/>
  <c r="O2115" i="1"/>
  <c r="M2115" i="1"/>
  <c r="J2115" i="1"/>
  <c r="E2115" i="1" a="1"/>
  <c r="E2115" i="1" s="1"/>
  <c r="C2115" i="1"/>
  <c r="AD2114" i="1"/>
  <c r="AA2114" i="1"/>
  <c r="O2114" i="1"/>
  <c r="M2114" i="1"/>
  <c r="J2114" i="1"/>
  <c r="E2114" i="1" a="1"/>
  <c r="E2114" i="1" s="1"/>
  <c r="C2114" i="1"/>
  <c r="AD2113" i="1"/>
  <c r="AA2113" i="1"/>
  <c r="O2113" i="1"/>
  <c r="M2113" i="1"/>
  <c r="J2113" i="1"/>
  <c r="E2113" i="1" a="1"/>
  <c r="E2113" i="1" s="1"/>
  <c r="C2113" i="1"/>
  <c r="AD2112" i="1"/>
  <c r="AA2112" i="1"/>
  <c r="O2112" i="1"/>
  <c r="M2112" i="1"/>
  <c r="J2112" i="1"/>
  <c r="E2112" i="1" a="1"/>
  <c r="E2112" i="1" s="1"/>
  <c r="C2112" i="1"/>
  <c r="AD2111" i="1"/>
  <c r="AA2111" i="1"/>
  <c r="O2111" i="1"/>
  <c r="M2111" i="1"/>
  <c r="J2111" i="1"/>
  <c r="E2111" i="1" a="1"/>
  <c r="E2111" i="1" s="1"/>
  <c r="C2111" i="1"/>
  <c r="AD2110" i="1"/>
  <c r="AA2110" i="1"/>
  <c r="O2110" i="1"/>
  <c r="M2110" i="1"/>
  <c r="J2110" i="1"/>
  <c r="E2110" i="1" a="1"/>
  <c r="E2110" i="1" s="1"/>
  <c r="C2110" i="1"/>
  <c r="AD2109" i="1"/>
  <c r="AA2109" i="1"/>
  <c r="O2109" i="1"/>
  <c r="M2109" i="1"/>
  <c r="J2109" i="1"/>
  <c r="E2109" i="1" a="1"/>
  <c r="E2109" i="1" s="1"/>
  <c r="C2109" i="1"/>
  <c r="AD2108" i="1"/>
  <c r="AA2108" i="1"/>
  <c r="O2108" i="1"/>
  <c r="M2108" i="1"/>
  <c r="J2108" i="1"/>
  <c r="E2108" i="1" a="1"/>
  <c r="E2108" i="1" s="1"/>
  <c r="C2108" i="1"/>
  <c r="AD2107" i="1"/>
  <c r="AA2107" i="1"/>
  <c r="O2107" i="1"/>
  <c r="M2107" i="1"/>
  <c r="J2107" i="1"/>
  <c r="E2107" i="1" a="1"/>
  <c r="E2107" i="1" s="1"/>
  <c r="C2107" i="1"/>
  <c r="AD2106" i="1"/>
  <c r="AA2106" i="1"/>
  <c r="O2106" i="1"/>
  <c r="M2106" i="1"/>
  <c r="J2106" i="1"/>
  <c r="E2106" i="1" a="1"/>
  <c r="E2106" i="1" s="1"/>
  <c r="C2106" i="1"/>
  <c r="AD2105" i="1"/>
  <c r="AA2105" i="1"/>
  <c r="O2105" i="1"/>
  <c r="M2105" i="1"/>
  <c r="J2105" i="1"/>
  <c r="E2105" i="1" a="1"/>
  <c r="E2105" i="1" s="1"/>
  <c r="C2105" i="1"/>
  <c r="AD2104" i="1"/>
  <c r="AA2104" i="1"/>
  <c r="O2104" i="1"/>
  <c r="M2104" i="1"/>
  <c r="J2104" i="1"/>
  <c r="E2104" i="1" a="1"/>
  <c r="E2104" i="1" s="1"/>
  <c r="C2104" i="1"/>
  <c r="AD2103" i="1"/>
  <c r="AA2103" i="1"/>
  <c r="O2103" i="1"/>
  <c r="M2103" i="1"/>
  <c r="J2103" i="1"/>
  <c r="E2103" i="1" a="1"/>
  <c r="E2103" i="1" s="1"/>
  <c r="C2103" i="1"/>
  <c r="AD2102" i="1"/>
  <c r="AA2102" i="1"/>
  <c r="O2102" i="1"/>
  <c r="M2102" i="1"/>
  <c r="J2102" i="1"/>
  <c r="E2102" i="1" a="1"/>
  <c r="E2102" i="1" s="1"/>
  <c r="C2102" i="1"/>
  <c r="AD2101" i="1"/>
  <c r="AA2101" i="1"/>
  <c r="O2101" i="1"/>
  <c r="M2101" i="1"/>
  <c r="J2101" i="1"/>
  <c r="E2101" i="1" a="1"/>
  <c r="E2101" i="1" s="1"/>
  <c r="C2101" i="1"/>
  <c r="AD2100" i="1"/>
  <c r="AA2100" i="1"/>
  <c r="O2100" i="1"/>
  <c r="M2100" i="1"/>
  <c r="J2100" i="1"/>
  <c r="E2100" i="1" a="1"/>
  <c r="E2100" i="1" s="1"/>
  <c r="C2100" i="1"/>
  <c r="AD2099" i="1"/>
  <c r="AA2099" i="1"/>
  <c r="O2099" i="1"/>
  <c r="M2099" i="1"/>
  <c r="J2099" i="1"/>
  <c r="E2099" i="1" a="1"/>
  <c r="E2099" i="1" s="1"/>
  <c r="C2099" i="1"/>
  <c r="AD2098" i="1"/>
  <c r="AA2098" i="1"/>
  <c r="O2098" i="1"/>
  <c r="M2098" i="1"/>
  <c r="J2098" i="1"/>
  <c r="E2098" i="1" a="1"/>
  <c r="E2098" i="1" s="1"/>
  <c r="C2098" i="1"/>
  <c r="AD2097" i="1"/>
  <c r="AA2097" i="1"/>
  <c r="O2097" i="1"/>
  <c r="M2097" i="1"/>
  <c r="J2097" i="1"/>
  <c r="E2097" i="1" a="1"/>
  <c r="E2097" i="1" s="1"/>
  <c r="C2097" i="1"/>
  <c r="AD2096" i="1"/>
  <c r="AA2096" i="1"/>
  <c r="O2096" i="1"/>
  <c r="M2096" i="1"/>
  <c r="J2096" i="1"/>
  <c r="E2096" i="1" a="1"/>
  <c r="E2096" i="1" s="1"/>
  <c r="C2096" i="1"/>
  <c r="AD2095" i="1"/>
  <c r="AA2095" i="1"/>
  <c r="O2095" i="1"/>
  <c r="M2095" i="1"/>
  <c r="J2095" i="1"/>
  <c r="E2095" i="1" a="1"/>
  <c r="E2095" i="1" s="1"/>
  <c r="C2095" i="1"/>
  <c r="AD2094" i="1"/>
  <c r="AA2094" i="1"/>
  <c r="O2094" i="1"/>
  <c r="M2094" i="1"/>
  <c r="J2094" i="1"/>
  <c r="E2094" i="1" a="1"/>
  <c r="E2094" i="1" s="1"/>
  <c r="C2094" i="1"/>
  <c r="AD2093" i="1"/>
  <c r="AA2093" i="1"/>
  <c r="O2093" i="1"/>
  <c r="M2093" i="1"/>
  <c r="J2093" i="1"/>
  <c r="E2093" i="1" a="1"/>
  <c r="E2093" i="1" s="1"/>
  <c r="C2093" i="1"/>
  <c r="AD2092" i="1"/>
  <c r="AA2092" i="1"/>
  <c r="O2092" i="1"/>
  <c r="M2092" i="1"/>
  <c r="J2092" i="1"/>
  <c r="E2092" i="1" a="1"/>
  <c r="E2092" i="1" s="1"/>
  <c r="C2092" i="1"/>
  <c r="AD2091" i="1"/>
  <c r="AA2091" i="1"/>
  <c r="O2091" i="1"/>
  <c r="M2091" i="1"/>
  <c r="J2091" i="1"/>
  <c r="E2091" i="1" a="1"/>
  <c r="E2091" i="1" s="1"/>
  <c r="C2091" i="1"/>
  <c r="AD2090" i="1"/>
  <c r="AA2090" i="1"/>
  <c r="O2090" i="1"/>
  <c r="M2090" i="1"/>
  <c r="J2090" i="1"/>
  <c r="E2090" i="1" a="1"/>
  <c r="E2090" i="1" s="1"/>
  <c r="C2090" i="1"/>
  <c r="AD2089" i="1"/>
  <c r="AA2089" i="1"/>
  <c r="O2089" i="1"/>
  <c r="M2089" i="1"/>
  <c r="J2089" i="1"/>
  <c r="E2089" i="1" a="1"/>
  <c r="E2089" i="1" s="1"/>
  <c r="C2089" i="1"/>
  <c r="AD2088" i="1"/>
  <c r="AA2088" i="1"/>
  <c r="O2088" i="1"/>
  <c r="M2088" i="1"/>
  <c r="J2088" i="1"/>
  <c r="E2088" i="1" a="1"/>
  <c r="E2088" i="1" s="1"/>
  <c r="C2088" i="1"/>
  <c r="AD2087" i="1"/>
  <c r="AA2087" i="1"/>
  <c r="O2087" i="1"/>
  <c r="M2087" i="1"/>
  <c r="J2087" i="1"/>
  <c r="E2087" i="1" a="1"/>
  <c r="E2087" i="1" s="1"/>
  <c r="C2087" i="1"/>
  <c r="AD2086" i="1"/>
  <c r="AA2086" i="1"/>
  <c r="O2086" i="1"/>
  <c r="M2086" i="1"/>
  <c r="J2086" i="1"/>
  <c r="E2086" i="1" a="1"/>
  <c r="E2086" i="1" s="1"/>
  <c r="C2086" i="1"/>
  <c r="AD2085" i="1"/>
  <c r="AA2085" i="1"/>
  <c r="O2085" i="1"/>
  <c r="M2085" i="1"/>
  <c r="J2085" i="1"/>
  <c r="E2085" i="1" a="1"/>
  <c r="E2085" i="1" s="1"/>
  <c r="C2085" i="1"/>
  <c r="AD2084" i="1"/>
  <c r="AA2084" i="1"/>
  <c r="O2084" i="1"/>
  <c r="M2084" i="1"/>
  <c r="J2084" i="1"/>
  <c r="E2084" i="1" a="1"/>
  <c r="E2084" i="1" s="1"/>
  <c r="C2084" i="1"/>
  <c r="AD2083" i="1"/>
  <c r="AA2083" i="1"/>
  <c r="O2083" i="1"/>
  <c r="M2083" i="1"/>
  <c r="J2083" i="1"/>
  <c r="E2083" i="1" a="1"/>
  <c r="E2083" i="1" s="1"/>
  <c r="C2083" i="1"/>
  <c r="AD2082" i="1"/>
  <c r="AA2082" i="1"/>
  <c r="O2082" i="1"/>
  <c r="M2082" i="1"/>
  <c r="J2082" i="1"/>
  <c r="E2082" i="1" a="1"/>
  <c r="E2082" i="1" s="1"/>
  <c r="C2082" i="1"/>
  <c r="AD2081" i="1"/>
  <c r="AA2081" i="1"/>
  <c r="O2081" i="1"/>
  <c r="M2081" i="1"/>
  <c r="J2081" i="1"/>
  <c r="E2081" i="1" a="1"/>
  <c r="E2081" i="1" s="1"/>
  <c r="C2081" i="1"/>
  <c r="AD2080" i="1"/>
  <c r="AA2080" i="1"/>
  <c r="O2080" i="1"/>
  <c r="M2080" i="1"/>
  <c r="J2080" i="1"/>
  <c r="E2080" i="1" a="1"/>
  <c r="E2080" i="1" s="1"/>
  <c r="C2080" i="1"/>
  <c r="AD2079" i="1"/>
  <c r="AA2079" i="1"/>
  <c r="O2079" i="1"/>
  <c r="M2079" i="1"/>
  <c r="J2079" i="1"/>
  <c r="E2079" i="1" a="1"/>
  <c r="E2079" i="1" s="1"/>
  <c r="C2079" i="1"/>
  <c r="AD2078" i="1"/>
  <c r="AA2078" i="1"/>
  <c r="O2078" i="1"/>
  <c r="M2078" i="1"/>
  <c r="J2078" i="1"/>
  <c r="E2078" i="1" a="1"/>
  <c r="E2078" i="1" s="1"/>
  <c r="C2078" i="1"/>
  <c r="AD2077" i="1"/>
  <c r="AA2077" i="1"/>
  <c r="O2077" i="1"/>
  <c r="M2077" i="1"/>
  <c r="J2077" i="1"/>
  <c r="E2077" i="1" a="1"/>
  <c r="E2077" i="1" s="1"/>
  <c r="C2077" i="1"/>
  <c r="AD2076" i="1"/>
  <c r="AA2076" i="1"/>
  <c r="O2076" i="1"/>
  <c r="M2076" i="1"/>
  <c r="J2076" i="1"/>
  <c r="E2076" i="1" a="1"/>
  <c r="E2076" i="1" s="1"/>
  <c r="C2076" i="1"/>
  <c r="AD2075" i="1"/>
  <c r="AA2075" i="1"/>
  <c r="O2075" i="1"/>
  <c r="M2075" i="1"/>
  <c r="J2075" i="1"/>
  <c r="E2075" i="1" a="1"/>
  <c r="E2075" i="1" s="1"/>
  <c r="C2075" i="1"/>
  <c r="AD2074" i="1"/>
  <c r="AA2074" i="1"/>
  <c r="O2074" i="1"/>
  <c r="M2074" i="1"/>
  <c r="J2074" i="1"/>
  <c r="E2074" i="1" a="1"/>
  <c r="E2074" i="1" s="1"/>
  <c r="C2074" i="1"/>
  <c r="AD2073" i="1"/>
  <c r="AA2073" i="1"/>
  <c r="O2073" i="1"/>
  <c r="M2073" i="1"/>
  <c r="J2073" i="1"/>
  <c r="E2073" i="1" a="1"/>
  <c r="E2073" i="1" s="1"/>
  <c r="C2073" i="1"/>
  <c r="AD2072" i="1"/>
  <c r="AA2072" i="1"/>
  <c r="O2072" i="1"/>
  <c r="M2072" i="1"/>
  <c r="J2072" i="1"/>
  <c r="E2072" i="1" a="1"/>
  <c r="E2072" i="1" s="1"/>
  <c r="C2072" i="1"/>
  <c r="AD2071" i="1"/>
  <c r="AA2071" i="1"/>
  <c r="O2071" i="1"/>
  <c r="M2071" i="1"/>
  <c r="J2071" i="1"/>
  <c r="E2071" i="1" a="1"/>
  <c r="E2071" i="1" s="1"/>
  <c r="C2071" i="1"/>
  <c r="AD2070" i="1"/>
  <c r="AA2070" i="1"/>
  <c r="O2070" i="1"/>
  <c r="M2070" i="1"/>
  <c r="J2070" i="1"/>
  <c r="E2070" i="1" a="1"/>
  <c r="E2070" i="1" s="1"/>
  <c r="C2070" i="1"/>
  <c r="AD2069" i="1"/>
  <c r="AA2069" i="1"/>
  <c r="O2069" i="1"/>
  <c r="M2069" i="1"/>
  <c r="J2069" i="1"/>
  <c r="E2069" i="1" a="1"/>
  <c r="E2069" i="1" s="1"/>
  <c r="C2069" i="1"/>
  <c r="AD2068" i="1"/>
  <c r="AA2068" i="1"/>
  <c r="O2068" i="1"/>
  <c r="M2068" i="1"/>
  <c r="J2068" i="1"/>
  <c r="E2068" i="1" a="1"/>
  <c r="E2068" i="1" s="1"/>
  <c r="C2068" i="1"/>
  <c r="AD2067" i="1"/>
  <c r="AA2067" i="1"/>
  <c r="O2067" i="1"/>
  <c r="M2067" i="1"/>
  <c r="J2067" i="1"/>
  <c r="E2067" i="1" a="1"/>
  <c r="E2067" i="1" s="1"/>
  <c r="C2067" i="1"/>
  <c r="AD2066" i="1"/>
  <c r="AA2066" i="1"/>
  <c r="O2066" i="1"/>
  <c r="M2066" i="1"/>
  <c r="J2066" i="1"/>
  <c r="E2066" i="1" a="1"/>
  <c r="E2066" i="1" s="1"/>
  <c r="C2066" i="1"/>
  <c r="AD2065" i="1"/>
  <c r="AA2065" i="1"/>
  <c r="O2065" i="1"/>
  <c r="M2065" i="1"/>
  <c r="J2065" i="1"/>
  <c r="E2065" i="1" a="1"/>
  <c r="E2065" i="1" s="1"/>
  <c r="C2065" i="1"/>
  <c r="AD2064" i="1"/>
  <c r="AA2064" i="1"/>
  <c r="O2064" i="1"/>
  <c r="M2064" i="1"/>
  <c r="J2064" i="1"/>
  <c r="E2064" i="1" a="1"/>
  <c r="E2064" i="1" s="1"/>
  <c r="C2064" i="1"/>
  <c r="AD2063" i="1"/>
  <c r="AA2063" i="1"/>
  <c r="O2063" i="1"/>
  <c r="M2063" i="1"/>
  <c r="J2063" i="1"/>
  <c r="E2063" i="1" a="1"/>
  <c r="E2063" i="1" s="1"/>
  <c r="C2063" i="1"/>
  <c r="AD2062" i="1"/>
  <c r="AA2062" i="1"/>
  <c r="O2062" i="1"/>
  <c r="M2062" i="1"/>
  <c r="J2062" i="1"/>
  <c r="E2062" i="1" a="1"/>
  <c r="E2062" i="1" s="1"/>
  <c r="C2062" i="1"/>
  <c r="AD2061" i="1"/>
  <c r="AA2061" i="1"/>
  <c r="O2061" i="1"/>
  <c r="M2061" i="1"/>
  <c r="J2061" i="1"/>
  <c r="E2061" i="1" a="1"/>
  <c r="E2061" i="1" s="1"/>
  <c r="C2061" i="1"/>
  <c r="AD2060" i="1"/>
  <c r="AA2060" i="1"/>
  <c r="O2060" i="1"/>
  <c r="M2060" i="1"/>
  <c r="J2060" i="1"/>
  <c r="E2060" i="1" a="1"/>
  <c r="E2060" i="1" s="1"/>
  <c r="C2060" i="1"/>
  <c r="AD2059" i="1"/>
  <c r="AA2059" i="1"/>
  <c r="O2059" i="1"/>
  <c r="M2059" i="1"/>
  <c r="J2059" i="1"/>
  <c r="E2059" i="1" a="1"/>
  <c r="E2059" i="1" s="1"/>
  <c r="C2059" i="1"/>
  <c r="AD2058" i="1"/>
  <c r="AA2058" i="1"/>
  <c r="O2058" i="1"/>
  <c r="M2058" i="1"/>
  <c r="J2058" i="1"/>
  <c r="E2058" i="1" a="1"/>
  <c r="E2058" i="1" s="1"/>
  <c r="C2058" i="1"/>
  <c r="AD2057" i="1"/>
  <c r="AA2057" i="1"/>
  <c r="O2057" i="1"/>
  <c r="M2057" i="1"/>
  <c r="J2057" i="1"/>
  <c r="E2057" i="1" a="1"/>
  <c r="E2057" i="1" s="1"/>
  <c r="C2057" i="1"/>
  <c r="AD2056" i="1"/>
  <c r="AA2056" i="1"/>
  <c r="O2056" i="1"/>
  <c r="M2056" i="1"/>
  <c r="J2056" i="1"/>
  <c r="E2056" i="1" a="1"/>
  <c r="E2056" i="1" s="1"/>
  <c r="C2056" i="1"/>
  <c r="AD2055" i="1"/>
  <c r="AA2055" i="1"/>
  <c r="O2055" i="1"/>
  <c r="M2055" i="1"/>
  <c r="J2055" i="1"/>
  <c r="E2055" i="1" a="1"/>
  <c r="E2055" i="1" s="1"/>
  <c r="C2055" i="1"/>
  <c r="AD2054" i="1"/>
  <c r="AA2054" i="1"/>
  <c r="O2054" i="1"/>
  <c r="M2054" i="1"/>
  <c r="J2054" i="1"/>
  <c r="E2054" i="1" a="1"/>
  <c r="E2054" i="1" s="1"/>
  <c r="C2054" i="1"/>
  <c r="AD2053" i="1"/>
  <c r="AA2053" i="1"/>
  <c r="O2053" i="1"/>
  <c r="M2053" i="1"/>
  <c r="J2053" i="1"/>
  <c r="E2053" i="1" a="1"/>
  <c r="E2053" i="1" s="1"/>
  <c r="C2053" i="1"/>
  <c r="AD2052" i="1"/>
  <c r="AA2052" i="1"/>
  <c r="O2052" i="1"/>
  <c r="M2052" i="1"/>
  <c r="J2052" i="1"/>
  <c r="E2052" i="1" a="1"/>
  <c r="E2052" i="1" s="1"/>
  <c r="C2052" i="1"/>
  <c r="AD2051" i="1"/>
  <c r="AA2051" i="1"/>
  <c r="O2051" i="1"/>
  <c r="M2051" i="1"/>
  <c r="J2051" i="1"/>
  <c r="E2051" i="1" a="1"/>
  <c r="E2051" i="1" s="1"/>
  <c r="C2051" i="1"/>
  <c r="AD2050" i="1"/>
  <c r="AA2050" i="1"/>
  <c r="O2050" i="1"/>
  <c r="M2050" i="1"/>
  <c r="J2050" i="1"/>
  <c r="E2050" i="1" a="1"/>
  <c r="E2050" i="1" s="1"/>
  <c r="C2050" i="1"/>
  <c r="AD2049" i="1"/>
  <c r="AA2049" i="1"/>
  <c r="O2049" i="1"/>
  <c r="M2049" i="1"/>
  <c r="J2049" i="1"/>
  <c r="E2049" i="1" a="1"/>
  <c r="E2049" i="1" s="1"/>
  <c r="C2049" i="1"/>
  <c r="AD2048" i="1"/>
  <c r="AA2048" i="1"/>
  <c r="O2048" i="1"/>
  <c r="M2048" i="1"/>
  <c r="J2048" i="1"/>
  <c r="E2048" i="1" a="1"/>
  <c r="E2048" i="1" s="1"/>
  <c r="C2048" i="1"/>
  <c r="AD2047" i="1"/>
  <c r="AA2047" i="1"/>
  <c r="O2047" i="1"/>
  <c r="M2047" i="1"/>
  <c r="J2047" i="1"/>
  <c r="E2047" i="1" a="1"/>
  <c r="E2047" i="1" s="1"/>
  <c r="C2047" i="1"/>
  <c r="AD2046" i="1"/>
  <c r="AA2046" i="1"/>
  <c r="O2046" i="1"/>
  <c r="M2046" i="1"/>
  <c r="J2046" i="1"/>
  <c r="E2046" i="1" a="1"/>
  <c r="E2046" i="1" s="1"/>
  <c r="C2046" i="1"/>
  <c r="AD2045" i="1"/>
  <c r="AA2045" i="1"/>
  <c r="O2045" i="1"/>
  <c r="M2045" i="1"/>
  <c r="J2045" i="1"/>
  <c r="E2045" i="1" a="1"/>
  <c r="E2045" i="1" s="1"/>
  <c r="C2045" i="1"/>
  <c r="AD2044" i="1"/>
  <c r="AA2044" i="1"/>
  <c r="O2044" i="1"/>
  <c r="M2044" i="1"/>
  <c r="J2044" i="1"/>
  <c r="E2044" i="1" a="1"/>
  <c r="E2044" i="1" s="1"/>
  <c r="C2044" i="1"/>
  <c r="AD2043" i="1"/>
  <c r="AA2043" i="1"/>
  <c r="O2043" i="1"/>
  <c r="M2043" i="1"/>
  <c r="J2043" i="1"/>
  <c r="E2043" i="1" a="1"/>
  <c r="E2043" i="1" s="1"/>
  <c r="C2043" i="1"/>
  <c r="AD2042" i="1"/>
  <c r="AA2042" i="1"/>
  <c r="O2042" i="1"/>
  <c r="M2042" i="1"/>
  <c r="J2042" i="1"/>
  <c r="E2042" i="1" a="1"/>
  <c r="E2042" i="1" s="1"/>
  <c r="C2042" i="1"/>
  <c r="AD2041" i="1"/>
  <c r="AA2041" i="1"/>
  <c r="O2041" i="1"/>
  <c r="M2041" i="1"/>
  <c r="J2041" i="1"/>
  <c r="E2041" i="1" a="1"/>
  <c r="E2041" i="1" s="1"/>
  <c r="C2041" i="1"/>
  <c r="AD2040" i="1"/>
  <c r="AA2040" i="1"/>
  <c r="O2040" i="1"/>
  <c r="M2040" i="1"/>
  <c r="J2040" i="1"/>
  <c r="E2040" i="1" a="1"/>
  <c r="E2040" i="1" s="1"/>
  <c r="C2040" i="1"/>
  <c r="AD2039" i="1"/>
  <c r="AA2039" i="1"/>
  <c r="O2039" i="1"/>
  <c r="M2039" i="1"/>
  <c r="J2039" i="1"/>
  <c r="E2039" i="1" a="1"/>
  <c r="E2039" i="1" s="1"/>
  <c r="C2039" i="1"/>
  <c r="AD2038" i="1"/>
  <c r="AA2038" i="1"/>
  <c r="O2038" i="1"/>
  <c r="M2038" i="1"/>
  <c r="J2038" i="1"/>
  <c r="E2038" i="1" a="1"/>
  <c r="E2038" i="1" s="1"/>
  <c r="C2038" i="1"/>
  <c r="AD2037" i="1"/>
  <c r="AA2037" i="1"/>
  <c r="O2037" i="1"/>
  <c r="M2037" i="1"/>
  <c r="J2037" i="1"/>
  <c r="E2037" i="1" a="1"/>
  <c r="E2037" i="1" s="1"/>
  <c r="C2037" i="1"/>
  <c r="AD2036" i="1"/>
  <c r="AA2036" i="1"/>
  <c r="O2036" i="1"/>
  <c r="M2036" i="1"/>
  <c r="J2036" i="1"/>
  <c r="E2036" i="1" a="1"/>
  <c r="E2036" i="1" s="1"/>
  <c r="C2036" i="1"/>
  <c r="AD2035" i="1"/>
  <c r="AA2035" i="1"/>
  <c r="O2035" i="1"/>
  <c r="M2035" i="1"/>
  <c r="J2035" i="1"/>
  <c r="E2035" i="1" a="1"/>
  <c r="E2035" i="1" s="1"/>
  <c r="C2035" i="1"/>
  <c r="AD2034" i="1"/>
  <c r="AA2034" i="1"/>
  <c r="O2034" i="1"/>
  <c r="M2034" i="1"/>
  <c r="J2034" i="1"/>
  <c r="E2034" i="1" a="1"/>
  <c r="E2034" i="1" s="1"/>
  <c r="C2034" i="1"/>
  <c r="AD2033" i="1"/>
  <c r="AA2033" i="1"/>
  <c r="O2033" i="1"/>
  <c r="M2033" i="1"/>
  <c r="J2033" i="1"/>
  <c r="E2033" i="1" a="1"/>
  <c r="E2033" i="1" s="1"/>
  <c r="C2033" i="1"/>
  <c r="AD2032" i="1"/>
  <c r="AA2032" i="1"/>
  <c r="O2032" i="1"/>
  <c r="M2032" i="1"/>
  <c r="J2032" i="1"/>
  <c r="E2032" i="1" a="1"/>
  <c r="E2032" i="1" s="1"/>
  <c r="C2032" i="1"/>
  <c r="AD2031" i="1"/>
  <c r="AA2031" i="1"/>
  <c r="O2031" i="1"/>
  <c r="M2031" i="1"/>
  <c r="J2031" i="1"/>
  <c r="E2031" i="1" a="1"/>
  <c r="E2031" i="1" s="1"/>
  <c r="C2031" i="1"/>
  <c r="AD2030" i="1"/>
  <c r="AA2030" i="1"/>
  <c r="O2030" i="1"/>
  <c r="M2030" i="1"/>
  <c r="J2030" i="1"/>
  <c r="E2030" i="1" a="1"/>
  <c r="E2030" i="1" s="1"/>
  <c r="C2030" i="1"/>
  <c r="AD2029" i="1"/>
  <c r="AA2029" i="1"/>
  <c r="O2029" i="1"/>
  <c r="M2029" i="1"/>
  <c r="J2029" i="1"/>
  <c r="E2029" i="1" a="1"/>
  <c r="E2029" i="1" s="1"/>
  <c r="C2029" i="1"/>
  <c r="AD2028" i="1"/>
  <c r="AA2028" i="1"/>
  <c r="O2028" i="1"/>
  <c r="M2028" i="1"/>
  <c r="J2028" i="1"/>
  <c r="E2028" i="1" a="1"/>
  <c r="E2028" i="1" s="1"/>
  <c r="C2028" i="1"/>
  <c r="AD2027" i="1"/>
  <c r="AA2027" i="1"/>
  <c r="O2027" i="1"/>
  <c r="M2027" i="1"/>
  <c r="J2027" i="1"/>
  <c r="E2027" i="1" a="1"/>
  <c r="E2027" i="1" s="1"/>
  <c r="C2027" i="1"/>
  <c r="AD2026" i="1"/>
  <c r="AA2026" i="1"/>
  <c r="O2026" i="1"/>
  <c r="M2026" i="1"/>
  <c r="J2026" i="1"/>
  <c r="E2026" i="1" a="1"/>
  <c r="E2026" i="1" s="1"/>
  <c r="C2026" i="1"/>
  <c r="AD2025" i="1"/>
  <c r="AA2025" i="1"/>
  <c r="O2025" i="1"/>
  <c r="M2025" i="1"/>
  <c r="J2025" i="1"/>
  <c r="E2025" i="1" a="1"/>
  <c r="E2025" i="1" s="1"/>
  <c r="C2025" i="1"/>
  <c r="AD2024" i="1"/>
  <c r="AA2024" i="1"/>
  <c r="O2024" i="1"/>
  <c r="M2024" i="1"/>
  <c r="J2024" i="1"/>
  <c r="E2024" i="1" a="1"/>
  <c r="E2024" i="1" s="1"/>
  <c r="C2024" i="1"/>
  <c r="AD2023" i="1"/>
  <c r="AA2023" i="1"/>
  <c r="O2023" i="1"/>
  <c r="M2023" i="1"/>
  <c r="J2023" i="1"/>
  <c r="E2023" i="1" a="1"/>
  <c r="E2023" i="1" s="1"/>
  <c r="C2023" i="1"/>
  <c r="AD2022" i="1"/>
  <c r="AA2022" i="1"/>
  <c r="O2022" i="1"/>
  <c r="M2022" i="1"/>
  <c r="J2022" i="1"/>
  <c r="E2022" i="1" a="1"/>
  <c r="E2022" i="1" s="1"/>
  <c r="C2022" i="1"/>
  <c r="AD2021" i="1"/>
  <c r="AA2021" i="1"/>
  <c r="O2021" i="1"/>
  <c r="M2021" i="1"/>
  <c r="J2021" i="1"/>
  <c r="E2021" i="1" a="1"/>
  <c r="E2021" i="1" s="1"/>
  <c r="C2021" i="1"/>
  <c r="AD2020" i="1"/>
  <c r="AA2020" i="1"/>
  <c r="O2020" i="1"/>
  <c r="M2020" i="1"/>
  <c r="J2020" i="1"/>
  <c r="E2020" i="1" a="1"/>
  <c r="E2020" i="1" s="1"/>
  <c r="C2020" i="1"/>
  <c r="AD2019" i="1"/>
  <c r="AA2019" i="1"/>
  <c r="O2019" i="1"/>
  <c r="M2019" i="1"/>
  <c r="J2019" i="1"/>
  <c r="E2019" i="1" a="1"/>
  <c r="E2019" i="1" s="1"/>
  <c r="C2019" i="1"/>
  <c r="AD2018" i="1"/>
  <c r="AA2018" i="1"/>
  <c r="O2018" i="1"/>
  <c r="M2018" i="1"/>
  <c r="J2018" i="1"/>
  <c r="E2018" i="1" a="1"/>
  <c r="E2018" i="1" s="1"/>
  <c r="C2018" i="1"/>
  <c r="AD2017" i="1"/>
  <c r="AA2017" i="1"/>
  <c r="O2017" i="1"/>
  <c r="M2017" i="1"/>
  <c r="J2017" i="1"/>
  <c r="E2017" i="1" a="1"/>
  <c r="E2017" i="1" s="1"/>
  <c r="C2017" i="1"/>
  <c r="AD2016" i="1"/>
  <c r="AA2016" i="1"/>
  <c r="O2016" i="1"/>
  <c r="M2016" i="1"/>
  <c r="J2016" i="1"/>
  <c r="E2016" i="1" a="1"/>
  <c r="E2016" i="1" s="1"/>
  <c r="C2016" i="1"/>
  <c r="AD2015" i="1"/>
  <c r="AA2015" i="1"/>
  <c r="O2015" i="1"/>
  <c r="M2015" i="1"/>
  <c r="J2015" i="1"/>
  <c r="E2015" i="1" a="1"/>
  <c r="E2015" i="1" s="1"/>
  <c r="C2015" i="1"/>
  <c r="AD2014" i="1"/>
  <c r="AA2014" i="1"/>
  <c r="O2014" i="1"/>
  <c r="M2014" i="1"/>
  <c r="J2014" i="1"/>
  <c r="E2014" i="1" a="1"/>
  <c r="E2014" i="1" s="1"/>
  <c r="C2014" i="1"/>
  <c r="AD2013" i="1"/>
  <c r="AA2013" i="1"/>
  <c r="O2013" i="1"/>
  <c r="M2013" i="1"/>
  <c r="J2013" i="1"/>
  <c r="E2013" i="1" a="1"/>
  <c r="E2013" i="1" s="1"/>
  <c r="C2013" i="1"/>
  <c r="AD2012" i="1"/>
  <c r="AA2012" i="1"/>
  <c r="O2012" i="1"/>
  <c r="M2012" i="1"/>
  <c r="J2012" i="1"/>
  <c r="E2012" i="1" a="1"/>
  <c r="E2012" i="1" s="1"/>
  <c r="C2012" i="1"/>
  <c r="AD2011" i="1"/>
  <c r="AA2011" i="1"/>
  <c r="O2011" i="1"/>
  <c r="M2011" i="1"/>
  <c r="J2011" i="1"/>
  <c r="E2011" i="1" a="1"/>
  <c r="E2011" i="1" s="1"/>
  <c r="C2011" i="1"/>
  <c r="AD2010" i="1"/>
  <c r="AA2010" i="1"/>
  <c r="O2010" i="1"/>
  <c r="M2010" i="1"/>
  <c r="J2010" i="1"/>
  <c r="E2010" i="1" a="1"/>
  <c r="E2010" i="1" s="1"/>
  <c r="C2010" i="1"/>
  <c r="AD2009" i="1"/>
  <c r="AA2009" i="1"/>
  <c r="O2009" i="1"/>
  <c r="M2009" i="1"/>
  <c r="J2009" i="1"/>
  <c r="E2009" i="1" a="1"/>
  <c r="E2009" i="1" s="1"/>
  <c r="C2009" i="1"/>
  <c r="AD2008" i="1"/>
  <c r="AA2008" i="1"/>
  <c r="O2008" i="1"/>
  <c r="M2008" i="1"/>
  <c r="J2008" i="1"/>
  <c r="E2008" i="1" a="1"/>
  <c r="E2008" i="1" s="1"/>
  <c r="C2008" i="1"/>
  <c r="AD2007" i="1"/>
  <c r="AA2007" i="1"/>
  <c r="O2007" i="1"/>
  <c r="M2007" i="1"/>
  <c r="J2007" i="1"/>
  <c r="E2007" i="1" a="1"/>
  <c r="E2007" i="1" s="1"/>
  <c r="C2007" i="1"/>
  <c r="AD2006" i="1"/>
  <c r="AA2006" i="1"/>
  <c r="O2006" i="1"/>
  <c r="M2006" i="1"/>
  <c r="J2006" i="1"/>
  <c r="E2006" i="1" a="1"/>
  <c r="E2006" i="1" s="1"/>
  <c r="C2006" i="1"/>
  <c r="AD2005" i="1"/>
  <c r="AA2005" i="1"/>
  <c r="O2005" i="1"/>
  <c r="M2005" i="1"/>
  <c r="J2005" i="1"/>
  <c r="E2005" i="1" a="1"/>
  <c r="E2005" i="1" s="1"/>
  <c r="C2005" i="1"/>
  <c r="AD2004" i="1"/>
  <c r="AA2004" i="1"/>
  <c r="O2004" i="1"/>
  <c r="M2004" i="1"/>
  <c r="J2004" i="1"/>
  <c r="E2004" i="1" a="1"/>
  <c r="E2004" i="1" s="1"/>
  <c r="C2004" i="1"/>
  <c r="AD2003" i="1"/>
  <c r="AA2003" i="1"/>
  <c r="O2003" i="1"/>
  <c r="M2003" i="1"/>
  <c r="J2003" i="1"/>
  <c r="E2003" i="1" a="1"/>
  <c r="E2003" i="1" s="1"/>
  <c r="C2003" i="1"/>
  <c r="AD2002" i="1"/>
  <c r="AA2002" i="1"/>
  <c r="O2002" i="1"/>
  <c r="M2002" i="1"/>
  <c r="J2002" i="1"/>
  <c r="E2002" i="1" a="1"/>
  <c r="E2002" i="1" s="1"/>
  <c r="C2002" i="1"/>
  <c r="AD2001" i="1"/>
  <c r="AA2001" i="1"/>
  <c r="O2001" i="1"/>
  <c r="M2001" i="1"/>
  <c r="J2001" i="1"/>
  <c r="E2001" i="1" a="1"/>
  <c r="E2001" i="1" s="1"/>
  <c r="C2001" i="1"/>
  <c r="AD2000" i="1"/>
  <c r="AA2000" i="1"/>
  <c r="O2000" i="1"/>
  <c r="M2000" i="1"/>
  <c r="J2000" i="1"/>
  <c r="E2000" i="1" a="1"/>
  <c r="E2000" i="1" s="1"/>
  <c r="C2000" i="1"/>
  <c r="AD1999" i="1"/>
  <c r="AA1999" i="1"/>
  <c r="O1999" i="1"/>
  <c r="M1999" i="1"/>
  <c r="J1999" i="1"/>
  <c r="E1999" i="1" a="1"/>
  <c r="E1999" i="1" s="1"/>
  <c r="C1999" i="1"/>
  <c r="AD1998" i="1"/>
  <c r="AA1998" i="1"/>
  <c r="O1998" i="1"/>
  <c r="M1998" i="1"/>
  <c r="J1998" i="1"/>
  <c r="E1998" i="1" a="1"/>
  <c r="E1998" i="1" s="1"/>
  <c r="C1998" i="1"/>
  <c r="AD1997" i="1"/>
  <c r="AA1997" i="1"/>
  <c r="O1997" i="1"/>
  <c r="M1997" i="1"/>
  <c r="J1997" i="1"/>
  <c r="E1997" i="1" a="1"/>
  <c r="E1997" i="1" s="1"/>
  <c r="C1997" i="1"/>
  <c r="AD1996" i="1"/>
  <c r="AA1996" i="1"/>
  <c r="O1996" i="1"/>
  <c r="M1996" i="1"/>
  <c r="J1996" i="1"/>
  <c r="E1996" i="1" a="1"/>
  <c r="E1996" i="1" s="1"/>
  <c r="C1996" i="1"/>
  <c r="AD1995" i="1"/>
  <c r="AA1995" i="1"/>
  <c r="O1995" i="1"/>
  <c r="M1995" i="1"/>
  <c r="J1995" i="1"/>
  <c r="E1995" i="1" a="1"/>
  <c r="E1995" i="1" s="1"/>
  <c r="C1995" i="1"/>
  <c r="AD1994" i="1"/>
  <c r="AA1994" i="1"/>
  <c r="O1994" i="1"/>
  <c r="M1994" i="1"/>
  <c r="J1994" i="1"/>
  <c r="E1994" i="1" a="1"/>
  <c r="E1994" i="1" s="1"/>
  <c r="C1994" i="1"/>
  <c r="AD1993" i="1"/>
  <c r="AA1993" i="1"/>
  <c r="O1993" i="1"/>
  <c r="M1993" i="1"/>
  <c r="J1993" i="1"/>
  <c r="E1993" i="1" a="1"/>
  <c r="E1993" i="1" s="1"/>
  <c r="C1993" i="1"/>
  <c r="AD1992" i="1"/>
  <c r="AA1992" i="1"/>
  <c r="O1992" i="1"/>
  <c r="M1992" i="1"/>
  <c r="J1992" i="1"/>
  <c r="E1992" i="1" a="1"/>
  <c r="E1992" i="1" s="1"/>
  <c r="C1992" i="1"/>
  <c r="AD1991" i="1"/>
  <c r="AA1991" i="1"/>
  <c r="O1991" i="1"/>
  <c r="M1991" i="1"/>
  <c r="J1991" i="1"/>
  <c r="E1991" i="1" a="1"/>
  <c r="E1991" i="1" s="1"/>
  <c r="C1991" i="1"/>
  <c r="AD1990" i="1"/>
  <c r="AA1990" i="1"/>
  <c r="O1990" i="1"/>
  <c r="M1990" i="1"/>
  <c r="J1990" i="1"/>
  <c r="E1990" i="1" a="1"/>
  <c r="E1990" i="1" s="1"/>
  <c r="C1990" i="1"/>
  <c r="AD1989" i="1"/>
  <c r="AA1989" i="1"/>
  <c r="O1989" i="1"/>
  <c r="M1989" i="1"/>
  <c r="J1989" i="1"/>
  <c r="E1989" i="1" a="1"/>
  <c r="E1989" i="1" s="1"/>
  <c r="C1989" i="1"/>
  <c r="AD1988" i="1"/>
  <c r="AA1988" i="1"/>
  <c r="O1988" i="1"/>
  <c r="M1988" i="1"/>
  <c r="J1988" i="1"/>
  <c r="E1988" i="1" a="1"/>
  <c r="E1988" i="1" s="1"/>
  <c r="C1988" i="1"/>
  <c r="AD1987" i="1"/>
  <c r="AA1987" i="1"/>
  <c r="O1987" i="1"/>
  <c r="M1987" i="1"/>
  <c r="J1987" i="1"/>
  <c r="E1987" i="1" a="1"/>
  <c r="E1987" i="1" s="1"/>
  <c r="C1987" i="1"/>
  <c r="AD1986" i="1"/>
  <c r="AA1986" i="1"/>
  <c r="O1986" i="1"/>
  <c r="M1986" i="1"/>
  <c r="J1986" i="1"/>
  <c r="E1986" i="1" a="1"/>
  <c r="E1986" i="1" s="1"/>
  <c r="C1986" i="1"/>
  <c r="AD1985" i="1"/>
  <c r="AA1985" i="1"/>
  <c r="O1985" i="1"/>
  <c r="M1985" i="1"/>
  <c r="J1985" i="1"/>
  <c r="E1985" i="1" a="1"/>
  <c r="E1985" i="1" s="1"/>
  <c r="C1985" i="1"/>
  <c r="AD1984" i="1"/>
  <c r="AA1984" i="1"/>
  <c r="O1984" i="1"/>
  <c r="M1984" i="1"/>
  <c r="J1984" i="1"/>
  <c r="E1984" i="1" a="1"/>
  <c r="E1984" i="1" s="1"/>
  <c r="C1984" i="1"/>
  <c r="AD1983" i="1"/>
  <c r="AA1983" i="1"/>
  <c r="O1983" i="1"/>
  <c r="M1983" i="1"/>
  <c r="J1983" i="1"/>
  <c r="E1983" i="1" a="1"/>
  <c r="E1983" i="1" s="1"/>
  <c r="C1983" i="1"/>
  <c r="AD1982" i="1"/>
  <c r="AA1982" i="1"/>
  <c r="O1982" i="1"/>
  <c r="M1982" i="1"/>
  <c r="J1982" i="1"/>
  <c r="E1982" i="1" a="1"/>
  <c r="E1982" i="1" s="1"/>
  <c r="C1982" i="1"/>
  <c r="AD1981" i="1"/>
  <c r="AA1981" i="1"/>
  <c r="O1981" i="1"/>
  <c r="M1981" i="1"/>
  <c r="J1981" i="1"/>
  <c r="E1981" i="1" a="1"/>
  <c r="E1981" i="1" s="1"/>
  <c r="C1981" i="1"/>
  <c r="AD1980" i="1"/>
  <c r="AA1980" i="1"/>
  <c r="O1980" i="1"/>
  <c r="M1980" i="1"/>
  <c r="J1980" i="1"/>
  <c r="E1980" i="1" a="1"/>
  <c r="E1980" i="1" s="1"/>
  <c r="C1980" i="1"/>
  <c r="AD1979" i="1"/>
  <c r="AA1979" i="1"/>
  <c r="O1979" i="1"/>
  <c r="M1979" i="1"/>
  <c r="J1979" i="1"/>
  <c r="E1979" i="1" a="1"/>
  <c r="E1979" i="1" s="1"/>
  <c r="C1979" i="1"/>
  <c r="AD1978" i="1"/>
  <c r="AA1978" i="1"/>
  <c r="O1978" i="1"/>
  <c r="M1978" i="1"/>
  <c r="J1978" i="1"/>
  <c r="E1978" i="1" a="1"/>
  <c r="E1978" i="1" s="1"/>
  <c r="C1978" i="1"/>
  <c r="AD1977" i="1"/>
  <c r="AA1977" i="1"/>
  <c r="O1977" i="1"/>
  <c r="M1977" i="1"/>
  <c r="J1977" i="1"/>
  <c r="E1977" i="1" a="1"/>
  <c r="E1977" i="1" s="1"/>
  <c r="C1977" i="1"/>
  <c r="AD1976" i="1"/>
  <c r="AA1976" i="1"/>
  <c r="O1976" i="1"/>
  <c r="M1976" i="1"/>
  <c r="J1976" i="1"/>
  <c r="E1976" i="1" a="1"/>
  <c r="E1976" i="1" s="1"/>
  <c r="C1976" i="1"/>
  <c r="AD1975" i="1"/>
  <c r="AA1975" i="1"/>
  <c r="O1975" i="1"/>
  <c r="M1975" i="1"/>
  <c r="J1975" i="1"/>
  <c r="E1975" i="1" a="1"/>
  <c r="E1975" i="1" s="1"/>
  <c r="C1975" i="1"/>
  <c r="AD1974" i="1"/>
  <c r="AA1974" i="1"/>
  <c r="O1974" i="1"/>
  <c r="M1974" i="1"/>
  <c r="J1974" i="1"/>
  <c r="E1974" i="1" a="1"/>
  <c r="E1974" i="1" s="1"/>
  <c r="C1974" i="1"/>
  <c r="AD1973" i="1"/>
  <c r="AA1973" i="1"/>
  <c r="O1973" i="1"/>
  <c r="M1973" i="1"/>
  <c r="J1973" i="1"/>
  <c r="E1973" i="1" a="1"/>
  <c r="E1973" i="1" s="1"/>
  <c r="C1973" i="1"/>
  <c r="AD1972" i="1"/>
  <c r="AA1972" i="1"/>
  <c r="O1972" i="1"/>
  <c r="M1972" i="1"/>
  <c r="J1972" i="1"/>
  <c r="E1972" i="1" a="1"/>
  <c r="E1972" i="1" s="1"/>
  <c r="C1972" i="1"/>
  <c r="AD1971" i="1"/>
  <c r="AA1971" i="1"/>
  <c r="O1971" i="1"/>
  <c r="M1971" i="1"/>
  <c r="J1971" i="1"/>
  <c r="E1971" i="1" a="1"/>
  <c r="E1971" i="1" s="1"/>
  <c r="C1971" i="1"/>
  <c r="AD1970" i="1"/>
  <c r="AA1970" i="1"/>
  <c r="O1970" i="1"/>
  <c r="M1970" i="1"/>
  <c r="J1970" i="1"/>
  <c r="E1970" i="1" a="1"/>
  <c r="E1970" i="1" s="1"/>
  <c r="C1970" i="1"/>
  <c r="AD1969" i="1"/>
  <c r="AA1969" i="1"/>
  <c r="O1969" i="1"/>
  <c r="M1969" i="1"/>
  <c r="J1969" i="1"/>
  <c r="E1969" i="1" a="1"/>
  <c r="E1969" i="1" s="1"/>
  <c r="C1969" i="1"/>
  <c r="AD1968" i="1"/>
  <c r="AA1968" i="1"/>
  <c r="O1968" i="1"/>
  <c r="M1968" i="1"/>
  <c r="J1968" i="1"/>
  <c r="E1968" i="1" a="1"/>
  <c r="E1968" i="1" s="1"/>
  <c r="C1968" i="1"/>
  <c r="AD1967" i="1"/>
  <c r="AA1967" i="1"/>
  <c r="O1967" i="1"/>
  <c r="M1967" i="1"/>
  <c r="J1967" i="1"/>
  <c r="E1967" i="1" a="1"/>
  <c r="E1967" i="1" s="1"/>
  <c r="C1967" i="1"/>
  <c r="AD1966" i="1"/>
  <c r="AA1966" i="1"/>
  <c r="O1966" i="1"/>
  <c r="M1966" i="1"/>
  <c r="J1966" i="1"/>
  <c r="E1966" i="1" a="1"/>
  <c r="E1966" i="1" s="1"/>
  <c r="C1966" i="1"/>
  <c r="AD1965" i="1"/>
  <c r="AA1965" i="1"/>
  <c r="O1965" i="1"/>
  <c r="M1965" i="1"/>
  <c r="J1965" i="1"/>
  <c r="E1965" i="1" a="1"/>
  <c r="E1965" i="1" s="1"/>
  <c r="C1965" i="1"/>
  <c r="AD1964" i="1"/>
  <c r="AA1964" i="1"/>
  <c r="O1964" i="1"/>
  <c r="M1964" i="1"/>
  <c r="J1964" i="1"/>
  <c r="E1964" i="1" a="1"/>
  <c r="E1964" i="1" s="1"/>
  <c r="C1964" i="1"/>
  <c r="AD1963" i="1"/>
  <c r="AA1963" i="1"/>
  <c r="O1963" i="1"/>
  <c r="M1963" i="1"/>
  <c r="J1963" i="1"/>
  <c r="E1963" i="1" a="1"/>
  <c r="E1963" i="1" s="1"/>
  <c r="C1963" i="1"/>
  <c r="AD1962" i="1"/>
  <c r="AA1962" i="1"/>
  <c r="O1962" i="1"/>
  <c r="M1962" i="1"/>
  <c r="J1962" i="1"/>
  <c r="E1962" i="1" a="1"/>
  <c r="E1962" i="1" s="1"/>
  <c r="C1962" i="1"/>
  <c r="AD1961" i="1"/>
  <c r="AA1961" i="1"/>
  <c r="O1961" i="1"/>
  <c r="M1961" i="1"/>
  <c r="J1961" i="1"/>
  <c r="E1961" i="1" a="1"/>
  <c r="E1961" i="1" s="1"/>
  <c r="C1961" i="1"/>
  <c r="AD1960" i="1"/>
  <c r="AA1960" i="1"/>
  <c r="O1960" i="1"/>
  <c r="M1960" i="1"/>
  <c r="J1960" i="1"/>
  <c r="E1960" i="1" a="1"/>
  <c r="E1960" i="1" s="1"/>
  <c r="C1960" i="1"/>
  <c r="AD1959" i="1"/>
  <c r="AA1959" i="1"/>
  <c r="O1959" i="1"/>
  <c r="M1959" i="1"/>
  <c r="J1959" i="1"/>
  <c r="E1959" i="1" a="1"/>
  <c r="E1959" i="1" s="1"/>
  <c r="C1959" i="1"/>
  <c r="AD1958" i="1"/>
  <c r="AA1958" i="1"/>
  <c r="O1958" i="1"/>
  <c r="M1958" i="1"/>
  <c r="J1958" i="1"/>
  <c r="E1958" i="1" a="1"/>
  <c r="E1958" i="1" s="1"/>
  <c r="C1958" i="1"/>
  <c r="AD1957" i="1"/>
  <c r="AA1957" i="1"/>
  <c r="O1957" i="1"/>
  <c r="M1957" i="1"/>
  <c r="J1957" i="1"/>
  <c r="E1957" i="1" a="1"/>
  <c r="E1957" i="1" s="1"/>
  <c r="C1957" i="1"/>
  <c r="AD1956" i="1"/>
  <c r="AA1956" i="1"/>
  <c r="O1956" i="1"/>
  <c r="M1956" i="1"/>
  <c r="J1956" i="1"/>
  <c r="E1956" i="1" a="1"/>
  <c r="E1956" i="1" s="1"/>
  <c r="C1956" i="1"/>
  <c r="AD1955" i="1"/>
  <c r="AA1955" i="1"/>
  <c r="O1955" i="1"/>
  <c r="M1955" i="1"/>
  <c r="J1955" i="1"/>
  <c r="E1955" i="1" a="1"/>
  <c r="E1955" i="1" s="1"/>
  <c r="C1955" i="1"/>
  <c r="AD1954" i="1"/>
  <c r="AA1954" i="1"/>
  <c r="O1954" i="1"/>
  <c r="M1954" i="1"/>
  <c r="J1954" i="1"/>
  <c r="E1954" i="1" a="1"/>
  <c r="E1954" i="1" s="1"/>
  <c r="C1954" i="1"/>
  <c r="AD1953" i="1"/>
  <c r="AA1953" i="1"/>
  <c r="O1953" i="1"/>
  <c r="M1953" i="1"/>
  <c r="J1953" i="1"/>
  <c r="E1953" i="1" a="1"/>
  <c r="E1953" i="1" s="1"/>
  <c r="C1953" i="1"/>
  <c r="AD1952" i="1"/>
  <c r="AA1952" i="1"/>
  <c r="O1952" i="1"/>
  <c r="M1952" i="1"/>
  <c r="J1952" i="1"/>
  <c r="E1952" i="1" a="1"/>
  <c r="E1952" i="1" s="1"/>
  <c r="C1952" i="1"/>
  <c r="AD1951" i="1"/>
  <c r="AA1951" i="1"/>
  <c r="O1951" i="1"/>
  <c r="M1951" i="1"/>
  <c r="J1951" i="1"/>
  <c r="E1951" i="1" a="1"/>
  <c r="E1951" i="1" s="1"/>
  <c r="C1951" i="1"/>
  <c r="AD1950" i="1"/>
  <c r="AA1950" i="1"/>
  <c r="O1950" i="1"/>
  <c r="M1950" i="1"/>
  <c r="J1950" i="1"/>
  <c r="E1950" i="1" a="1"/>
  <c r="E1950" i="1" s="1"/>
  <c r="C1950" i="1"/>
  <c r="AD1949" i="1"/>
  <c r="AA1949" i="1"/>
  <c r="O1949" i="1"/>
  <c r="M1949" i="1"/>
  <c r="J1949" i="1"/>
  <c r="E1949" i="1" a="1"/>
  <c r="E1949" i="1" s="1"/>
  <c r="C1949" i="1"/>
  <c r="AD1948" i="1"/>
  <c r="AA1948" i="1"/>
  <c r="O1948" i="1"/>
  <c r="M1948" i="1"/>
  <c r="J1948" i="1"/>
  <c r="E1948" i="1" a="1"/>
  <c r="E1948" i="1" s="1"/>
  <c r="C1948" i="1"/>
  <c r="AD1947" i="1"/>
  <c r="AA1947" i="1"/>
  <c r="O1947" i="1"/>
  <c r="M1947" i="1"/>
  <c r="J1947" i="1"/>
  <c r="E1947" i="1" a="1"/>
  <c r="E1947" i="1" s="1"/>
  <c r="C1947" i="1"/>
  <c r="AD1946" i="1"/>
  <c r="AA1946" i="1"/>
  <c r="O1946" i="1"/>
  <c r="M1946" i="1"/>
  <c r="J1946" i="1"/>
  <c r="E1946" i="1" a="1"/>
  <c r="E1946" i="1" s="1"/>
  <c r="C1946" i="1"/>
  <c r="AD1945" i="1"/>
  <c r="AA1945" i="1"/>
  <c r="O1945" i="1"/>
  <c r="M1945" i="1"/>
  <c r="J1945" i="1"/>
  <c r="E1945" i="1" a="1"/>
  <c r="E1945" i="1" s="1"/>
  <c r="C1945" i="1"/>
  <c r="AD1944" i="1"/>
  <c r="AA1944" i="1"/>
  <c r="O1944" i="1"/>
  <c r="M1944" i="1"/>
  <c r="J1944" i="1"/>
  <c r="E1944" i="1" a="1"/>
  <c r="E1944" i="1" s="1"/>
  <c r="C1944" i="1"/>
  <c r="AD1943" i="1"/>
  <c r="AA1943" i="1"/>
  <c r="O1943" i="1"/>
  <c r="M1943" i="1"/>
  <c r="J1943" i="1"/>
  <c r="E1943" i="1" a="1"/>
  <c r="E1943" i="1" s="1"/>
  <c r="C1943" i="1"/>
  <c r="AD1942" i="1"/>
  <c r="AA1942" i="1"/>
  <c r="O1942" i="1"/>
  <c r="M1942" i="1"/>
  <c r="J1942" i="1"/>
  <c r="E1942" i="1" a="1"/>
  <c r="E1942" i="1" s="1"/>
  <c r="C1942" i="1"/>
  <c r="AD1941" i="1"/>
  <c r="AA1941" i="1"/>
  <c r="O1941" i="1"/>
  <c r="M1941" i="1"/>
  <c r="J1941" i="1"/>
  <c r="E1941" i="1" a="1"/>
  <c r="E1941" i="1" s="1"/>
  <c r="C1941" i="1"/>
  <c r="AD1940" i="1"/>
  <c r="AA1940" i="1"/>
  <c r="O1940" i="1"/>
  <c r="M1940" i="1"/>
  <c r="J1940" i="1"/>
  <c r="E1940" i="1" a="1"/>
  <c r="E1940" i="1" s="1"/>
  <c r="C1940" i="1"/>
  <c r="AD1939" i="1"/>
  <c r="AA1939" i="1"/>
  <c r="O1939" i="1"/>
  <c r="M1939" i="1"/>
  <c r="J1939" i="1"/>
  <c r="E1939" i="1" a="1"/>
  <c r="E1939" i="1" s="1"/>
  <c r="C1939" i="1"/>
  <c r="AD1938" i="1"/>
  <c r="AA1938" i="1"/>
  <c r="O1938" i="1"/>
  <c r="M1938" i="1"/>
  <c r="J1938" i="1"/>
  <c r="E1938" i="1" a="1"/>
  <c r="E1938" i="1" s="1"/>
  <c r="C1938" i="1"/>
  <c r="AD1937" i="1"/>
  <c r="AA1937" i="1"/>
  <c r="O1937" i="1"/>
  <c r="M1937" i="1"/>
  <c r="J1937" i="1"/>
  <c r="E1937" i="1" a="1"/>
  <c r="E1937" i="1" s="1"/>
  <c r="C1937" i="1"/>
  <c r="AD1936" i="1"/>
  <c r="AA1936" i="1"/>
  <c r="O1936" i="1"/>
  <c r="M1936" i="1"/>
  <c r="J1936" i="1"/>
  <c r="E1936" i="1" a="1"/>
  <c r="E1936" i="1" s="1"/>
  <c r="C1936" i="1"/>
  <c r="AD1935" i="1"/>
  <c r="AA1935" i="1"/>
  <c r="O1935" i="1"/>
  <c r="M1935" i="1"/>
  <c r="J1935" i="1"/>
  <c r="E1935" i="1" a="1"/>
  <c r="E1935" i="1" s="1"/>
  <c r="C1935" i="1"/>
  <c r="AD1934" i="1"/>
  <c r="AA1934" i="1"/>
  <c r="O1934" i="1"/>
  <c r="M1934" i="1"/>
  <c r="J1934" i="1"/>
  <c r="E1934" i="1" a="1"/>
  <c r="E1934" i="1" s="1"/>
  <c r="C1934" i="1"/>
  <c r="AD1933" i="1"/>
  <c r="AA1933" i="1"/>
  <c r="O1933" i="1"/>
  <c r="M1933" i="1"/>
  <c r="J1933" i="1"/>
  <c r="E1933" i="1" a="1"/>
  <c r="E1933" i="1" s="1"/>
  <c r="C1933" i="1"/>
  <c r="AD1932" i="1"/>
  <c r="AA1932" i="1"/>
  <c r="O1932" i="1"/>
  <c r="M1932" i="1"/>
  <c r="J1932" i="1"/>
  <c r="E1932" i="1" a="1"/>
  <c r="E1932" i="1" s="1"/>
  <c r="C1932" i="1"/>
  <c r="AD1931" i="1"/>
  <c r="AA1931" i="1"/>
  <c r="O1931" i="1"/>
  <c r="M1931" i="1"/>
  <c r="J1931" i="1"/>
  <c r="E1931" i="1" a="1"/>
  <c r="E1931" i="1" s="1"/>
  <c r="C1931" i="1"/>
  <c r="AD1930" i="1"/>
  <c r="AA1930" i="1"/>
  <c r="O1930" i="1"/>
  <c r="M1930" i="1"/>
  <c r="J1930" i="1"/>
  <c r="E1930" i="1" a="1"/>
  <c r="E1930" i="1" s="1"/>
  <c r="C1930" i="1"/>
  <c r="AD1929" i="1"/>
  <c r="AA1929" i="1"/>
  <c r="O1929" i="1"/>
  <c r="M1929" i="1"/>
  <c r="J1929" i="1"/>
  <c r="E1929" i="1" a="1"/>
  <c r="E1929" i="1" s="1"/>
  <c r="C1929" i="1"/>
  <c r="AD1928" i="1"/>
  <c r="AA1928" i="1"/>
  <c r="O1928" i="1"/>
  <c r="M1928" i="1"/>
  <c r="J1928" i="1"/>
  <c r="E1928" i="1" a="1"/>
  <c r="E1928" i="1" s="1"/>
  <c r="C1928" i="1"/>
  <c r="AD1927" i="1"/>
  <c r="AA1927" i="1"/>
  <c r="O1927" i="1"/>
  <c r="M1927" i="1"/>
  <c r="J1927" i="1"/>
  <c r="E1927" i="1" a="1"/>
  <c r="E1927" i="1" s="1"/>
  <c r="C1927" i="1"/>
  <c r="AD1926" i="1"/>
  <c r="AA1926" i="1"/>
  <c r="O1926" i="1"/>
  <c r="M1926" i="1"/>
  <c r="J1926" i="1"/>
  <c r="E1926" i="1" a="1"/>
  <c r="E1926" i="1" s="1"/>
  <c r="C1926" i="1"/>
  <c r="AD1925" i="1"/>
  <c r="AA1925" i="1"/>
  <c r="O1925" i="1"/>
  <c r="M1925" i="1"/>
  <c r="J1925" i="1"/>
  <c r="E1925" i="1" a="1"/>
  <c r="E1925" i="1" s="1"/>
  <c r="C1925" i="1"/>
  <c r="AD1924" i="1"/>
  <c r="AA1924" i="1"/>
  <c r="O1924" i="1"/>
  <c r="M1924" i="1"/>
  <c r="J1924" i="1"/>
  <c r="E1924" i="1" a="1"/>
  <c r="E1924" i="1" s="1"/>
  <c r="C1924" i="1"/>
  <c r="AD1923" i="1"/>
  <c r="AA1923" i="1"/>
  <c r="O1923" i="1"/>
  <c r="M1923" i="1"/>
  <c r="J1923" i="1"/>
  <c r="E1923" i="1" a="1"/>
  <c r="E1923" i="1" s="1"/>
  <c r="C1923" i="1"/>
  <c r="AD1922" i="1"/>
  <c r="AA1922" i="1"/>
  <c r="O1922" i="1"/>
  <c r="M1922" i="1"/>
  <c r="J1922" i="1"/>
  <c r="E1922" i="1" a="1"/>
  <c r="E1922" i="1" s="1"/>
  <c r="C1922" i="1"/>
  <c r="AD1921" i="1"/>
  <c r="AA1921" i="1"/>
  <c r="O1921" i="1"/>
  <c r="M1921" i="1"/>
  <c r="J1921" i="1"/>
  <c r="E1921" i="1" a="1"/>
  <c r="E1921" i="1" s="1"/>
  <c r="C1921" i="1"/>
  <c r="AD1920" i="1"/>
  <c r="AA1920" i="1"/>
  <c r="O1920" i="1"/>
  <c r="M1920" i="1"/>
  <c r="J1920" i="1"/>
  <c r="E1920" i="1" a="1"/>
  <c r="E1920" i="1" s="1"/>
  <c r="C1920" i="1"/>
  <c r="AD1919" i="1"/>
  <c r="AA1919" i="1"/>
  <c r="O1919" i="1"/>
  <c r="M1919" i="1"/>
  <c r="J1919" i="1"/>
  <c r="E1919" i="1" a="1"/>
  <c r="E1919" i="1" s="1"/>
  <c r="C1919" i="1"/>
  <c r="AD1918" i="1"/>
  <c r="AA1918" i="1"/>
  <c r="O1918" i="1"/>
  <c r="M1918" i="1"/>
  <c r="J1918" i="1"/>
  <c r="E1918" i="1" a="1"/>
  <c r="E1918" i="1" s="1"/>
  <c r="C1918" i="1"/>
  <c r="AD1917" i="1"/>
  <c r="AA1917" i="1"/>
  <c r="O1917" i="1"/>
  <c r="M1917" i="1"/>
  <c r="J1917" i="1"/>
  <c r="E1917" i="1" a="1"/>
  <c r="E1917" i="1" s="1"/>
  <c r="C1917" i="1"/>
  <c r="AD1916" i="1"/>
  <c r="AA1916" i="1"/>
  <c r="O1916" i="1"/>
  <c r="M1916" i="1"/>
  <c r="J1916" i="1"/>
  <c r="E1916" i="1" a="1"/>
  <c r="E1916" i="1" s="1"/>
  <c r="C1916" i="1"/>
  <c r="AD1915" i="1"/>
  <c r="AA1915" i="1"/>
  <c r="O1915" i="1"/>
  <c r="M1915" i="1"/>
  <c r="J1915" i="1"/>
  <c r="E1915" i="1" a="1"/>
  <c r="E1915" i="1" s="1"/>
  <c r="C1915" i="1"/>
  <c r="AD1914" i="1"/>
  <c r="AA1914" i="1"/>
  <c r="O1914" i="1"/>
  <c r="M1914" i="1"/>
  <c r="J1914" i="1"/>
  <c r="E1914" i="1" a="1"/>
  <c r="E1914" i="1" s="1"/>
  <c r="C1914" i="1"/>
  <c r="AD1913" i="1"/>
  <c r="AA1913" i="1"/>
  <c r="O1913" i="1"/>
  <c r="M1913" i="1"/>
  <c r="J1913" i="1"/>
  <c r="E1913" i="1" a="1"/>
  <c r="E1913" i="1" s="1"/>
  <c r="C1913" i="1"/>
  <c r="AD1912" i="1"/>
  <c r="AA1912" i="1"/>
  <c r="O1912" i="1"/>
  <c r="M1912" i="1"/>
  <c r="J1912" i="1"/>
  <c r="E1912" i="1" a="1"/>
  <c r="E1912" i="1" s="1"/>
  <c r="C1912" i="1"/>
  <c r="AD1911" i="1"/>
  <c r="AA1911" i="1"/>
  <c r="O1911" i="1"/>
  <c r="M1911" i="1"/>
  <c r="J1911" i="1"/>
  <c r="E1911" i="1" a="1"/>
  <c r="E1911" i="1" s="1"/>
  <c r="C1911" i="1"/>
  <c r="AD1910" i="1"/>
  <c r="AA1910" i="1"/>
  <c r="O1910" i="1"/>
  <c r="M1910" i="1"/>
  <c r="J1910" i="1"/>
  <c r="E1910" i="1" a="1"/>
  <c r="E1910" i="1" s="1"/>
  <c r="C1910" i="1"/>
  <c r="AD1909" i="1"/>
  <c r="AA1909" i="1"/>
  <c r="O1909" i="1"/>
  <c r="M1909" i="1"/>
  <c r="J1909" i="1"/>
  <c r="E1909" i="1" a="1"/>
  <c r="E1909" i="1" s="1"/>
  <c r="C1909" i="1"/>
  <c r="AD1908" i="1"/>
  <c r="AA1908" i="1"/>
  <c r="O1908" i="1"/>
  <c r="M1908" i="1"/>
  <c r="J1908" i="1"/>
  <c r="E1908" i="1" a="1"/>
  <c r="E1908" i="1" s="1"/>
  <c r="C1908" i="1"/>
  <c r="AD1907" i="1"/>
  <c r="AA1907" i="1"/>
  <c r="O1907" i="1"/>
  <c r="M1907" i="1"/>
  <c r="J1907" i="1"/>
  <c r="E1907" i="1" a="1"/>
  <c r="E1907" i="1" s="1"/>
  <c r="C1907" i="1"/>
  <c r="AD1906" i="1"/>
  <c r="AA1906" i="1"/>
  <c r="O1906" i="1"/>
  <c r="M1906" i="1"/>
  <c r="J1906" i="1"/>
  <c r="E1906" i="1" a="1"/>
  <c r="E1906" i="1" s="1"/>
  <c r="C1906" i="1"/>
  <c r="AD1905" i="1"/>
  <c r="AA1905" i="1"/>
  <c r="O1905" i="1"/>
  <c r="M1905" i="1"/>
  <c r="J1905" i="1"/>
  <c r="E1905" i="1" a="1"/>
  <c r="E1905" i="1" s="1"/>
  <c r="C1905" i="1"/>
  <c r="AD1904" i="1"/>
  <c r="AA1904" i="1"/>
  <c r="O1904" i="1"/>
  <c r="M1904" i="1"/>
  <c r="J1904" i="1"/>
  <c r="E1904" i="1" a="1"/>
  <c r="E1904" i="1" s="1"/>
  <c r="C1904" i="1"/>
  <c r="AD1903" i="1"/>
  <c r="AA1903" i="1"/>
  <c r="O1903" i="1"/>
  <c r="M1903" i="1"/>
  <c r="J1903" i="1"/>
  <c r="E1903" i="1" a="1"/>
  <c r="E1903" i="1" s="1"/>
  <c r="C1903" i="1"/>
  <c r="AD1902" i="1"/>
  <c r="AA1902" i="1"/>
  <c r="O1902" i="1"/>
  <c r="M1902" i="1"/>
  <c r="J1902" i="1"/>
  <c r="E1902" i="1" a="1"/>
  <c r="E1902" i="1" s="1"/>
  <c r="C1902" i="1"/>
  <c r="AD1901" i="1"/>
  <c r="AA1901" i="1"/>
  <c r="O1901" i="1"/>
  <c r="M1901" i="1"/>
  <c r="J1901" i="1"/>
  <c r="E1901" i="1" a="1"/>
  <c r="E1901" i="1" s="1"/>
  <c r="C1901" i="1"/>
  <c r="AD1900" i="1"/>
  <c r="AA1900" i="1"/>
  <c r="O1900" i="1"/>
  <c r="M1900" i="1"/>
  <c r="J1900" i="1"/>
  <c r="E1900" i="1" a="1"/>
  <c r="E1900" i="1" s="1"/>
  <c r="C1900" i="1"/>
  <c r="AD1899" i="1"/>
  <c r="AA1899" i="1"/>
  <c r="O1899" i="1"/>
  <c r="M1899" i="1"/>
  <c r="J1899" i="1"/>
  <c r="E1899" i="1" a="1"/>
  <c r="E1899" i="1" s="1"/>
  <c r="C1899" i="1"/>
  <c r="AD1898" i="1"/>
  <c r="AA1898" i="1"/>
  <c r="O1898" i="1"/>
  <c r="M1898" i="1"/>
  <c r="J1898" i="1"/>
  <c r="E1898" i="1" a="1"/>
  <c r="E1898" i="1" s="1"/>
  <c r="C1898" i="1"/>
  <c r="AD1897" i="1"/>
  <c r="AA1897" i="1"/>
  <c r="O1897" i="1"/>
  <c r="M1897" i="1"/>
  <c r="J1897" i="1"/>
  <c r="E1897" i="1" a="1"/>
  <c r="E1897" i="1" s="1"/>
  <c r="C1897" i="1"/>
  <c r="AD1896" i="1"/>
  <c r="AA1896" i="1"/>
  <c r="O1896" i="1"/>
  <c r="M1896" i="1"/>
  <c r="J1896" i="1"/>
  <c r="E1896" i="1" a="1"/>
  <c r="E1896" i="1" s="1"/>
  <c r="C1896" i="1"/>
  <c r="AD1895" i="1"/>
  <c r="AA1895" i="1"/>
  <c r="O1895" i="1"/>
  <c r="M1895" i="1"/>
  <c r="J1895" i="1"/>
  <c r="E1895" i="1" a="1"/>
  <c r="E1895" i="1" s="1"/>
  <c r="C1895" i="1"/>
  <c r="AD1894" i="1"/>
  <c r="AA1894" i="1"/>
  <c r="O1894" i="1"/>
  <c r="M1894" i="1"/>
  <c r="J1894" i="1"/>
  <c r="E1894" i="1" a="1"/>
  <c r="E1894" i="1" s="1"/>
  <c r="C1894" i="1"/>
  <c r="AD1893" i="1"/>
  <c r="AA1893" i="1"/>
  <c r="O1893" i="1"/>
  <c r="M1893" i="1"/>
  <c r="J1893" i="1"/>
  <c r="E1893" i="1" a="1"/>
  <c r="E1893" i="1" s="1"/>
  <c r="C1893" i="1"/>
  <c r="AD1892" i="1"/>
  <c r="AA1892" i="1"/>
  <c r="O1892" i="1"/>
  <c r="M1892" i="1"/>
  <c r="J1892" i="1"/>
  <c r="E1892" i="1" a="1"/>
  <c r="E1892" i="1" s="1"/>
  <c r="C1892" i="1"/>
  <c r="AD1891" i="1"/>
  <c r="AA1891" i="1"/>
  <c r="O1891" i="1"/>
  <c r="M1891" i="1"/>
  <c r="J1891" i="1"/>
  <c r="E1891" i="1" a="1"/>
  <c r="E1891" i="1" s="1"/>
  <c r="C1891" i="1"/>
  <c r="AD1890" i="1"/>
  <c r="AA1890" i="1"/>
  <c r="O1890" i="1"/>
  <c r="M1890" i="1"/>
  <c r="J1890" i="1"/>
  <c r="E1890" i="1" a="1"/>
  <c r="E1890" i="1" s="1"/>
  <c r="C1890" i="1"/>
  <c r="AD1889" i="1"/>
  <c r="AA1889" i="1"/>
  <c r="O1889" i="1"/>
  <c r="M1889" i="1"/>
  <c r="J1889" i="1"/>
  <c r="E1889" i="1" a="1"/>
  <c r="E1889" i="1" s="1"/>
  <c r="C1889" i="1"/>
  <c r="AD1888" i="1"/>
  <c r="AA1888" i="1"/>
  <c r="O1888" i="1"/>
  <c r="M1888" i="1"/>
  <c r="J1888" i="1"/>
  <c r="E1888" i="1" a="1"/>
  <c r="E1888" i="1" s="1"/>
  <c r="C1888" i="1"/>
  <c r="AD1887" i="1"/>
  <c r="AA1887" i="1"/>
  <c r="O1887" i="1"/>
  <c r="M1887" i="1"/>
  <c r="J1887" i="1"/>
  <c r="E1887" i="1" a="1"/>
  <c r="E1887" i="1" s="1"/>
  <c r="C1887" i="1"/>
  <c r="AD1886" i="1"/>
  <c r="AA1886" i="1"/>
  <c r="O1886" i="1"/>
  <c r="M1886" i="1"/>
  <c r="J1886" i="1"/>
  <c r="E1886" i="1" a="1"/>
  <c r="E1886" i="1" s="1"/>
  <c r="C1886" i="1"/>
  <c r="AD1885" i="1"/>
  <c r="AA1885" i="1"/>
  <c r="O1885" i="1"/>
  <c r="M1885" i="1"/>
  <c r="J1885" i="1"/>
  <c r="E1885" i="1" a="1"/>
  <c r="E1885" i="1" s="1"/>
  <c r="C1885" i="1"/>
  <c r="AD1884" i="1"/>
  <c r="AA1884" i="1"/>
  <c r="O1884" i="1"/>
  <c r="M1884" i="1"/>
  <c r="J1884" i="1"/>
  <c r="E1884" i="1" a="1"/>
  <c r="E1884" i="1" s="1"/>
  <c r="C1884" i="1"/>
  <c r="AD1883" i="1"/>
  <c r="AA1883" i="1"/>
  <c r="O1883" i="1"/>
  <c r="M1883" i="1"/>
  <c r="J1883" i="1"/>
  <c r="E1883" i="1" a="1"/>
  <c r="E1883" i="1" s="1"/>
  <c r="C1883" i="1"/>
  <c r="AD1882" i="1"/>
  <c r="AA1882" i="1"/>
  <c r="O1882" i="1"/>
  <c r="M1882" i="1"/>
  <c r="J1882" i="1"/>
  <c r="E1882" i="1" a="1"/>
  <c r="E1882" i="1" s="1"/>
  <c r="C1882" i="1"/>
  <c r="AD1881" i="1"/>
  <c r="AA1881" i="1"/>
  <c r="O1881" i="1"/>
  <c r="M1881" i="1"/>
  <c r="J1881" i="1"/>
  <c r="E1881" i="1" a="1"/>
  <c r="E1881" i="1" s="1"/>
  <c r="C1881" i="1"/>
  <c r="AD1880" i="1"/>
  <c r="AA1880" i="1"/>
  <c r="O1880" i="1"/>
  <c r="M1880" i="1"/>
  <c r="J1880" i="1"/>
  <c r="E1880" i="1" a="1"/>
  <c r="E1880" i="1" s="1"/>
  <c r="C1880" i="1"/>
  <c r="AD1879" i="1"/>
  <c r="AA1879" i="1"/>
  <c r="O1879" i="1"/>
  <c r="M1879" i="1"/>
  <c r="J1879" i="1"/>
  <c r="E1879" i="1" a="1"/>
  <c r="E1879" i="1" s="1"/>
  <c r="C1879" i="1"/>
  <c r="AD1878" i="1"/>
  <c r="AA1878" i="1"/>
  <c r="O1878" i="1"/>
  <c r="M1878" i="1"/>
  <c r="J1878" i="1"/>
  <c r="E1878" i="1" a="1"/>
  <c r="E1878" i="1" s="1"/>
  <c r="C1878" i="1"/>
  <c r="AD1877" i="1"/>
  <c r="AA1877" i="1"/>
  <c r="O1877" i="1"/>
  <c r="M1877" i="1"/>
  <c r="J1877" i="1"/>
  <c r="E1877" i="1" a="1"/>
  <c r="E1877" i="1" s="1"/>
  <c r="C1877" i="1"/>
  <c r="AD1876" i="1"/>
  <c r="AA1876" i="1"/>
  <c r="O1876" i="1"/>
  <c r="M1876" i="1"/>
  <c r="J1876" i="1"/>
  <c r="E1876" i="1" a="1"/>
  <c r="E1876" i="1" s="1"/>
  <c r="C1876" i="1"/>
  <c r="AD1875" i="1"/>
  <c r="AA1875" i="1"/>
  <c r="O1875" i="1"/>
  <c r="M1875" i="1"/>
  <c r="J1875" i="1"/>
  <c r="E1875" i="1" a="1"/>
  <c r="E1875" i="1" s="1"/>
  <c r="C1875" i="1"/>
  <c r="AD1874" i="1"/>
  <c r="AA1874" i="1"/>
  <c r="O1874" i="1"/>
  <c r="M1874" i="1"/>
  <c r="J1874" i="1"/>
  <c r="E1874" i="1" a="1"/>
  <c r="E1874" i="1" s="1"/>
  <c r="C1874" i="1"/>
  <c r="AD1873" i="1"/>
  <c r="AA1873" i="1"/>
  <c r="O1873" i="1"/>
  <c r="M1873" i="1"/>
  <c r="J1873" i="1"/>
  <c r="E1873" i="1" a="1"/>
  <c r="E1873" i="1" s="1"/>
  <c r="C1873" i="1"/>
  <c r="AD1872" i="1"/>
  <c r="AA1872" i="1"/>
  <c r="O1872" i="1"/>
  <c r="M1872" i="1"/>
  <c r="J1872" i="1"/>
  <c r="E1872" i="1" a="1"/>
  <c r="E1872" i="1" s="1"/>
  <c r="C1872" i="1"/>
  <c r="AD1871" i="1"/>
  <c r="AA1871" i="1"/>
  <c r="O1871" i="1"/>
  <c r="M1871" i="1"/>
  <c r="J1871" i="1"/>
  <c r="E1871" i="1" a="1"/>
  <c r="E1871" i="1" s="1"/>
  <c r="C1871" i="1"/>
  <c r="AD1870" i="1"/>
  <c r="AA1870" i="1"/>
  <c r="O1870" i="1"/>
  <c r="M1870" i="1"/>
  <c r="J1870" i="1"/>
  <c r="E1870" i="1" a="1"/>
  <c r="E1870" i="1" s="1"/>
  <c r="C1870" i="1"/>
  <c r="AD1869" i="1"/>
  <c r="AA1869" i="1"/>
  <c r="O1869" i="1"/>
  <c r="M1869" i="1"/>
  <c r="J1869" i="1"/>
  <c r="E1869" i="1" a="1"/>
  <c r="E1869" i="1" s="1"/>
  <c r="C1869" i="1"/>
  <c r="AD1868" i="1"/>
  <c r="AA1868" i="1"/>
  <c r="O1868" i="1"/>
  <c r="M1868" i="1"/>
  <c r="J1868" i="1"/>
  <c r="E1868" i="1" a="1"/>
  <c r="E1868" i="1" s="1"/>
  <c r="C1868" i="1"/>
  <c r="AD1867" i="1"/>
  <c r="AA1867" i="1"/>
  <c r="O1867" i="1"/>
  <c r="M1867" i="1"/>
  <c r="J1867" i="1"/>
  <c r="E1867" i="1" a="1"/>
  <c r="E1867" i="1" s="1"/>
  <c r="C1867" i="1"/>
  <c r="AD1866" i="1"/>
  <c r="AA1866" i="1"/>
  <c r="O1866" i="1"/>
  <c r="M1866" i="1"/>
  <c r="J1866" i="1"/>
  <c r="E1866" i="1" a="1"/>
  <c r="E1866" i="1" s="1"/>
  <c r="C1866" i="1"/>
  <c r="AD1865" i="1"/>
  <c r="AA1865" i="1"/>
  <c r="O1865" i="1"/>
  <c r="M1865" i="1"/>
  <c r="J1865" i="1"/>
  <c r="E1865" i="1" a="1"/>
  <c r="E1865" i="1" s="1"/>
  <c r="C1865" i="1"/>
  <c r="AD1864" i="1"/>
  <c r="AA1864" i="1"/>
  <c r="O1864" i="1"/>
  <c r="M1864" i="1"/>
  <c r="J1864" i="1"/>
  <c r="E1864" i="1" a="1"/>
  <c r="E1864" i="1" s="1"/>
  <c r="C1864" i="1"/>
  <c r="AD1863" i="1"/>
  <c r="AA1863" i="1"/>
  <c r="O1863" i="1"/>
  <c r="M1863" i="1"/>
  <c r="J1863" i="1"/>
  <c r="E1863" i="1" a="1"/>
  <c r="E1863" i="1" s="1"/>
  <c r="C1863" i="1"/>
  <c r="AD1862" i="1"/>
  <c r="AA1862" i="1"/>
  <c r="O1862" i="1"/>
  <c r="M1862" i="1"/>
  <c r="J1862" i="1"/>
  <c r="E1862" i="1" a="1"/>
  <c r="E1862" i="1" s="1"/>
  <c r="C1862" i="1"/>
  <c r="AD1861" i="1"/>
  <c r="AA1861" i="1"/>
  <c r="O1861" i="1"/>
  <c r="M1861" i="1"/>
  <c r="J1861" i="1"/>
  <c r="E1861" i="1" a="1"/>
  <c r="E1861" i="1" s="1"/>
  <c r="C1861" i="1"/>
  <c r="AD1860" i="1"/>
  <c r="AA1860" i="1"/>
  <c r="O1860" i="1"/>
  <c r="M1860" i="1"/>
  <c r="J1860" i="1"/>
  <c r="E1860" i="1" a="1"/>
  <c r="E1860" i="1" s="1"/>
  <c r="C1860" i="1"/>
  <c r="AD1859" i="1"/>
  <c r="AA1859" i="1"/>
  <c r="O1859" i="1"/>
  <c r="M1859" i="1"/>
  <c r="J1859" i="1"/>
  <c r="E1859" i="1" a="1"/>
  <c r="E1859" i="1" s="1"/>
  <c r="C1859" i="1"/>
  <c r="AD1858" i="1"/>
  <c r="AA1858" i="1"/>
  <c r="O1858" i="1"/>
  <c r="M1858" i="1"/>
  <c r="J1858" i="1"/>
  <c r="E1858" i="1" a="1"/>
  <c r="E1858" i="1" s="1"/>
  <c r="C1858" i="1"/>
  <c r="AD1857" i="1"/>
  <c r="AA1857" i="1"/>
  <c r="O1857" i="1"/>
  <c r="M1857" i="1"/>
  <c r="J1857" i="1"/>
  <c r="E1857" i="1" a="1"/>
  <c r="E1857" i="1" s="1"/>
  <c r="C1857" i="1"/>
  <c r="AD1856" i="1"/>
  <c r="AA1856" i="1"/>
  <c r="O1856" i="1"/>
  <c r="M1856" i="1"/>
  <c r="J1856" i="1"/>
  <c r="E1856" i="1" a="1"/>
  <c r="E1856" i="1" s="1"/>
  <c r="C1856" i="1"/>
  <c r="AD1855" i="1"/>
  <c r="AA1855" i="1"/>
  <c r="O1855" i="1"/>
  <c r="M1855" i="1"/>
  <c r="J1855" i="1"/>
  <c r="E1855" i="1" a="1"/>
  <c r="E1855" i="1" s="1"/>
  <c r="C1855" i="1"/>
  <c r="AD1854" i="1"/>
  <c r="AA1854" i="1"/>
  <c r="O1854" i="1"/>
  <c r="M1854" i="1"/>
  <c r="J1854" i="1"/>
  <c r="E1854" i="1" a="1"/>
  <c r="E1854" i="1" s="1"/>
  <c r="C1854" i="1"/>
  <c r="AD1853" i="1"/>
  <c r="AA1853" i="1"/>
  <c r="O1853" i="1"/>
  <c r="M1853" i="1"/>
  <c r="J1853" i="1"/>
  <c r="E1853" i="1" a="1"/>
  <c r="E1853" i="1" s="1"/>
  <c r="C1853" i="1"/>
  <c r="AD1852" i="1"/>
  <c r="AA1852" i="1"/>
  <c r="O1852" i="1"/>
  <c r="M1852" i="1"/>
  <c r="J1852" i="1"/>
  <c r="E1852" i="1" a="1"/>
  <c r="E1852" i="1" s="1"/>
  <c r="C1852" i="1"/>
  <c r="AD1851" i="1"/>
  <c r="AA1851" i="1"/>
  <c r="O1851" i="1"/>
  <c r="M1851" i="1"/>
  <c r="J1851" i="1"/>
  <c r="E1851" i="1" a="1"/>
  <c r="E1851" i="1" s="1"/>
  <c r="C1851" i="1"/>
  <c r="AD1850" i="1"/>
  <c r="AA1850" i="1"/>
  <c r="O1850" i="1"/>
  <c r="M1850" i="1"/>
  <c r="J1850" i="1"/>
  <c r="E1850" i="1" a="1"/>
  <c r="E1850" i="1" s="1"/>
  <c r="C1850" i="1"/>
  <c r="AD1849" i="1"/>
  <c r="AA1849" i="1"/>
  <c r="O1849" i="1"/>
  <c r="M1849" i="1"/>
  <c r="J1849" i="1"/>
  <c r="E1849" i="1" a="1"/>
  <c r="E1849" i="1" s="1"/>
  <c r="C1849" i="1"/>
  <c r="AD1848" i="1"/>
  <c r="AA1848" i="1"/>
  <c r="O1848" i="1"/>
  <c r="M1848" i="1"/>
  <c r="J1848" i="1"/>
  <c r="E1848" i="1" a="1"/>
  <c r="E1848" i="1" s="1"/>
  <c r="C1848" i="1"/>
  <c r="AD1847" i="1"/>
  <c r="AA1847" i="1"/>
  <c r="O1847" i="1"/>
  <c r="M1847" i="1"/>
  <c r="J1847" i="1"/>
  <c r="E1847" i="1" a="1"/>
  <c r="E1847" i="1" s="1"/>
  <c r="C1847" i="1"/>
  <c r="AD1846" i="1"/>
  <c r="AA1846" i="1"/>
  <c r="O1846" i="1"/>
  <c r="M1846" i="1"/>
  <c r="J1846" i="1"/>
  <c r="E1846" i="1" a="1"/>
  <c r="E1846" i="1" s="1"/>
  <c r="C1846" i="1"/>
  <c r="AD1845" i="1"/>
  <c r="AA1845" i="1"/>
  <c r="O1845" i="1"/>
  <c r="M1845" i="1"/>
  <c r="J1845" i="1"/>
  <c r="E1845" i="1" a="1"/>
  <c r="E1845" i="1" s="1"/>
  <c r="C1845" i="1"/>
  <c r="AD1844" i="1"/>
  <c r="AA1844" i="1"/>
  <c r="O1844" i="1"/>
  <c r="M1844" i="1"/>
  <c r="J1844" i="1"/>
  <c r="E1844" i="1" a="1"/>
  <c r="E1844" i="1" s="1"/>
  <c r="C1844" i="1"/>
  <c r="AD1843" i="1"/>
  <c r="AA1843" i="1"/>
  <c r="O1843" i="1"/>
  <c r="M1843" i="1"/>
  <c r="J1843" i="1"/>
  <c r="E1843" i="1" a="1"/>
  <c r="E1843" i="1" s="1"/>
  <c r="C1843" i="1"/>
  <c r="AD1842" i="1"/>
  <c r="AA1842" i="1"/>
  <c r="O1842" i="1"/>
  <c r="M1842" i="1"/>
  <c r="J1842" i="1"/>
  <c r="E1842" i="1" a="1"/>
  <c r="E1842" i="1" s="1"/>
  <c r="C1842" i="1"/>
  <c r="AD1841" i="1"/>
  <c r="AA1841" i="1"/>
  <c r="O1841" i="1"/>
  <c r="M1841" i="1"/>
  <c r="J1841" i="1"/>
  <c r="E1841" i="1" a="1"/>
  <c r="E1841" i="1" s="1"/>
  <c r="C1841" i="1"/>
  <c r="AD1840" i="1"/>
  <c r="AA1840" i="1"/>
  <c r="O1840" i="1"/>
  <c r="M1840" i="1"/>
  <c r="J1840" i="1"/>
  <c r="E1840" i="1" a="1"/>
  <c r="E1840" i="1" s="1"/>
  <c r="C1840" i="1"/>
  <c r="AD1839" i="1"/>
  <c r="AA1839" i="1"/>
  <c r="O1839" i="1"/>
  <c r="M1839" i="1"/>
  <c r="J1839" i="1"/>
  <c r="E1839" i="1" a="1"/>
  <c r="E1839" i="1" s="1"/>
  <c r="C1839" i="1"/>
  <c r="AD1838" i="1"/>
  <c r="AA1838" i="1"/>
  <c r="O1838" i="1"/>
  <c r="M1838" i="1"/>
  <c r="J1838" i="1"/>
  <c r="E1838" i="1" a="1"/>
  <c r="E1838" i="1" s="1"/>
  <c r="C1838" i="1"/>
  <c r="AD1837" i="1"/>
  <c r="AA1837" i="1"/>
  <c r="O1837" i="1"/>
  <c r="M1837" i="1"/>
  <c r="J1837" i="1"/>
  <c r="E1837" i="1" a="1"/>
  <c r="E1837" i="1" s="1"/>
  <c r="C1837" i="1"/>
  <c r="AD1836" i="1"/>
  <c r="AA1836" i="1"/>
  <c r="O1836" i="1"/>
  <c r="M1836" i="1"/>
  <c r="J1836" i="1"/>
  <c r="E1836" i="1" a="1"/>
  <c r="E1836" i="1" s="1"/>
  <c r="C1836" i="1"/>
  <c r="AD1835" i="1"/>
  <c r="AA1835" i="1"/>
  <c r="O1835" i="1"/>
  <c r="M1835" i="1"/>
  <c r="J1835" i="1"/>
  <c r="E1835" i="1" a="1"/>
  <c r="E1835" i="1" s="1"/>
  <c r="C1835" i="1"/>
  <c r="AD1834" i="1"/>
  <c r="AA1834" i="1"/>
  <c r="O1834" i="1"/>
  <c r="M1834" i="1"/>
  <c r="J1834" i="1"/>
  <c r="E1834" i="1" a="1"/>
  <c r="E1834" i="1" s="1"/>
  <c r="C1834" i="1"/>
  <c r="AD1833" i="1"/>
  <c r="AA1833" i="1"/>
  <c r="O1833" i="1"/>
  <c r="M1833" i="1"/>
  <c r="J1833" i="1"/>
  <c r="E1833" i="1" a="1"/>
  <c r="E1833" i="1" s="1"/>
  <c r="C1833" i="1"/>
  <c r="AD1832" i="1"/>
  <c r="AA1832" i="1"/>
  <c r="O1832" i="1"/>
  <c r="M1832" i="1"/>
  <c r="J1832" i="1"/>
  <c r="E1832" i="1" a="1"/>
  <c r="E1832" i="1" s="1"/>
  <c r="C1832" i="1"/>
  <c r="AD1831" i="1"/>
  <c r="AA1831" i="1"/>
  <c r="O1831" i="1"/>
  <c r="M1831" i="1"/>
  <c r="J1831" i="1"/>
  <c r="E1831" i="1" a="1"/>
  <c r="E1831" i="1" s="1"/>
  <c r="C1831" i="1"/>
  <c r="AD1830" i="1"/>
  <c r="AA1830" i="1"/>
  <c r="O1830" i="1"/>
  <c r="M1830" i="1"/>
  <c r="J1830" i="1"/>
  <c r="E1830" i="1" a="1"/>
  <c r="E1830" i="1" s="1"/>
  <c r="C1830" i="1"/>
  <c r="AD1829" i="1"/>
  <c r="AA1829" i="1"/>
  <c r="O1829" i="1"/>
  <c r="M1829" i="1"/>
  <c r="J1829" i="1"/>
  <c r="E1829" i="1" a="1"/>
  <c r="E1829" i="1" s="1"/>
  <c r="C1829" i="1"/>
  <c r="AD1828" i="1"/>
  <c r="AA1828" i="1"/>
  <c r="O1828" i="1"/>
  <c r="M1828" i="1"/>
  <c r="J1828" i="1"/>
  <c r="E1828" i="1" a="1"/>
  <c r="E1828" i="1" s="1"/>
  <c r="C1828" i="1"/>
  <c r="AD1827" i="1"/>
  <c r="AA1827" i="1"/>
  <c r="O1827" i="1"/>
  <c r="M1827" i="1"/>
  <c r="J1827" i="1"/>
  <c r="E1827" i="1" a="1"/>
  <c r="E1827" i="1" s="1"/>
  <c r="C1827" i="1"/>
  <c r="AD1826" i="1"/>
  <c r="AA1826" i="1"/>
  <c r="O1826" i="1"/>
  <c r="M1826" i="1"/>
  <c r="J1826" i="1"/>
  <c r="E1826" i="1" a="1"/>
  <c r="E1826" i="1" s="1"/>
  <c r="C1826" i="1"/>
  <c r="AD1825" i="1"/>
  <c r="AA1825" i="1"/>
  <c r="O1825" i="1"/>
  <c r="M1825" i="1"/>
  <c r="J1825" i="1"/>
  <c r="E1825" i="1" a="1"/>
  <c r="E1825" i="1" s="1"/>
  <c r="C1825" i="1"/>
  <c r="AD1824" i="1"/>
  <c r="AA1824" i="1"/>
  <c r="O1824" i="1"/>
  <c r="M1824" i="1"/>
  <c r="J1824" i="1"/>
  <c r="E1824" i="1" a="1"/>
  <c r="E1824" i="1" s="1"/>
  <c r="C1824" i="1"/>
  <c r="AD1823" i="1"/>
  <c r="AA1823" i="1"/>
  <c r="O1823" i="1"/>
  <c r="M1823" i="1"/>
  <c r="J1823" i="1"/>
  <c r="E1823" i="1" a="1"/>
  <c r="E1823" i="1" s="1"/>
  <c r="C1823" i="1"/>
  <c r="AD1822" i="1"/>
  <c r="AA1822" i="1"/>
  <c r="O1822" i="1"/>
  <c r="M1822" i="1"/>
  <c r="J1822" i="1"/>
  <c r="E1822" i="1" a="1"/>
  <c r="E1822" i="1" s="1"/>
  <c r="C1822" i="1"/>
  <c r="AD1821" i="1"/>
  <c r="AA1821" i="1"/>
  <c r="O1821" i="1"/>
  <c r="M1821" i="1"/>
  <c r="J1821" i="1"/>
  <c r="E1821" i="1" a="1"/>
  <c r="E1821" i="1" s="1"/>
  <c r="C1821" i="1"/>
  <c r="AD1820" i="1"/>
  <c r="AA1820" i="1"/>
  <c r="O1820" i="1"/>
  <c r="M1820" i="1"/>
  <c r="J1820" i="1"/>
  <c r="E1820" i="1" a="1"/>
  <c r="E1820" i="1" s="1"/>
  <c r="C1820" i="1"/>
  <c r="AD1819" i="1"/>
  <c r="AA1819" i="1"/>
  <c r="O1819" i="1"/>
  <c r="M1819" i="1"/>
  <c r="J1819" i="1"/>
  <c r="E1819" i="1" a="1"/>
  <c r="E1819" i="1" s="1"/>
  <c r="C1819" i="1"/>
  <c r="AD1818" i="1"/>
  <c r="AA1818" i="1"/>
  <c r="O1818" i="1"/>
  <c r="M1818" i="1"/>
  <c r="J1818" i="1"/>
  <c r="E1818" i="1" a="1"/>
  <c r="E1818" i="1" s="1"/>
  <c r="C1818" i="1"/>
  <c r="AD1817" i="1"/>
  <c r="AA1817" i="1"/>
  <c r="O1817" i="1"/>
  <c r="M1817" i="1"/>
  <c r="J1817" i="1"/>
  <c r="E1817" i="1" a="1"/>
  <c r="E1817" i="1" s="1"/>
  <c r="C1817" i="1"/>
  <c r="AD1816" i="1"/>
  <c r="AA1816" i="1"/>
  <c r="O1816" i="1"/>
  <c r="M1816" i="1"/>
  <c r="J1816" i="1"/>
  <c r="E1816" i="1" a="1"/>
  <c r="E1816" i="1" s="1"/>
  <c r="C1816" i="1"/>
  <c r="AD1815" i="1"/>
  <c r="AA1815" i="1"/>
  <c r="O1815" i="1"/>
  <c r="M1815" i="1"/>
  <c r="J1815" i="1"/>
  <c r="E1815" i="1" a="1"/>
  <c r="E1815" i="1" s="1"/>
  <c r="C1815" i="1"/>
  <c r="AD1814" i="1"/>
  <c r="AA1814" i="1"/>
  <c r="O1814" i="1"/>
  <c r="M1814" i="1"/>
  <c r="J1814" i="1"/>
  <c r="E1814" i="1" a="1"/>
  <c r="E1814" i="1" s="1"/>
  <c r="C1814" i="1"/>
  <c r="AD1813" i="1"/>
  <c r="AA1813" i="1"/>
  <c r="O1813" i="1"/>
  <c r="M1813" i="1"/>
  <c r="J1813" i="1"/>
  <c r="E1813" i="1" a="1"/>
  <c r="E1813" i="1" s="1"/>
  <c r="C1813" i="1"/>
  <c r="AD1812" i="1"/>
  <c r="AA1812" i="1"/>
  <c r="O1812" i="1"/>
  <c r="M1812" i="1"/>
  <c r="J1812" i="1"/>
  <c r="E1812" i="1" a="1"/>
  <c r="E1812" i="1" s="1"/>
  <c r="C1812" i="1"/>
  <c r="AD1811" i="1"/>
  <c r="AA1811" i="1"/>
  <c r="O1811" i="1"/>
  <c r="M1811" i="1"/>
  <c r="J1811" i="1"/>
  <c r="E1811" i="1" a="1"/>
  <c r="E1811" i="1" s="1"/>
  <c r="C1811" i="1"/>
  <c r="AD1810" i="1"/>
  <c r="AA1810" i="1"/>
  <c r="O1810" i="1"/>
  <c r="M1810" i="1"/>
  <c r="J1810" i="1"/>
  <c r="E1810" i="1" a="1"/>
  <c r="E1810" i="1" s="1"/>
  <c r="C1810" i="1"/>
  <c r="AD1809" i="1"/>
  <c r="AA1809" i="1"/>
  <c r="O1809" i="1"/>
  <c r="M1809" i="1"/>
  <c r="J1809" i="1"/>
  <c r="E1809" i="1" a="1"/>
  <c r="E1809" i="1" s="1"/>
  <c r="C1809" i="1"/>
  <c r="AD1808" i="1"/>
  <c r="AA1808" i="1"/>
  <c r="O1808" i="1"/>
  <c r="M1808" i="1"/>
  <c r="J1808" i="1"/>
  <c r="E1808" i="1" a="1"/>
  <c r="E1808" i="1" s="1"/>
  <c r="C1808" i="1"/>
  <c r="AD1807" i="1"/>
  <c r="AA1807" i="1"/>
  <c r="O1807" i="1"/>
  <c r="M1807" i="1"/>
  <c r="J1807" i="1"/>
  <c r="E1807" i="1" a="1"/>
  <c r="E1807" i="1" s="1"/>
  <c r="C1807" i="1"/>
  <c r="AD1806" i="1"/>
  <c r="AA1806" i="1"/>
  <c r="O1806" i="1"/>
  <c r="M1806" i="1"/>
  <c r="J1806" i="1"/>
  <c r="E1806" i="1" a="1"/>
  <c r="E1806" i="1" s="1"/>
  <c r="C1806" i="1"/>
  <c r="AD1805" i="1"/>
  <c r="AA1805" i="1"/>
  <c r="O1805" i="1"/>
  <c r="M1805" i="1"/>
  <c r="J1805" i="1"/>
  <c r="E1805" i="1" a="1"/>
  <c r="E1805" i="1" s="1"/>
  <c r="C1805" i="1"/>
  <c r="AD1804" i="1"/>
  <c r="AA1804" i="1"/>
  <c r="O1804" i="1"/>
  <c r="M1804" i="1"/>
  <c r="J1804" i="1"/>
  <c r="E1804" i="1" a="1"/>
  <c r="E1804" i="1" s="1"/>
  <c r="C1804" i="1"/>
  <c r="AD1803" i="1"/>
  <c r="AA1803" i="1"/>
  <c r="O1803" i="1"/>
  <c r="M1803" i="1"/>
  <c r="J1803" i="1"/>
  <c r="E1803" i="1" a="1"/>
  <c r="E1803" i="1" s="1"/>
  <c r="C1803" i="1"/>
  <c r="AD1802" i="1"/>
  <c r="AA1802" i="1"/>
  <c r="O1802" i="1"/>
  <c r="M1802" i="1"/>
  <c r="J1802" i="1"/>
  <c r="E1802" i="1" a="1"/>
  <c r="E1802" i="1" s="1"/>
  <c r="C1802" i="1"/>
  <c r="AD1801" i="1"/>
  <c r="AA1801" i="1"/>
  <c r="O1801" i="1"/>
  <c r="M1801" i="1"/>
  <c r="J1801" i="1"/>
  <c r="E1801" i="1" a="1"/>
  <c r="E1801" i="1" s="1"/>
  <c r="C1801" i="1"/>
  <c r="AD1800" i="1"/>
  <c r="AA1800" i="1"/>
  <c r="O1800" i="1"/>
  <c r="M1800" i="1"/>
  <c r="J1800" i="1"/>
  <c r="E1800" i="1" a="1"/>
  <c r="E1800" i="1" s="1"/>
  <c r="C1800" i="1"/>
  <c r="AD1799" i="1"/>
  <c r="AA1799" i="1"/>
  <c r="O1799" i="1"/>
  <c r="M1799" i="1"/>
  <c r="J1799" i="1"/>
  <c r="E1799" i="1" a="1"/>
  <c r="E1799" i="1" s="1"/>
  <c r="C1799" i="1"/>
  <c r="AD1798" i="1"/>
  <c r="AA1798" i="1"/>
  <c r="O1798" i="1"/>
  <c r="M1798" i="1"/>
  <c r="J1798" i="1"/>
  <c r="E1798" i="1" a="1"/>
  <c r="E1798" i="1" s="1"/>
  <c r="C1798" i="1"/>
  <c r="AD1797" i="1"/>
  <c r="AA1797" i="1"/>
  <c r="O1797" i="1"/>
  <c r="M1797" i="1"/>
  <c r="J1797" i="1"/>
  <c r="E1797" i="1" a="1"/>
  <c r="E1797" i="1" s="1"/>
  <c r="C1797" i="1"/>
  <c r="AD1796" i="1"/>
  <c r="AA1796" i="1"/>
  <c r="O1796" i="1"/>
  <c r="M1796" i="1"/>
  <c r="J1796" i="1"/>
  <c r="E1796" i="1" a="1"/>
  <c r="E1796" i="1" s="1"/>
  <c r="C1796" i="1"/>
  <c r="AD1795" i="1"/>
  <c r="AA1795" i="1"/>
  <c r="O1795" i="1"/>
  <c r="M1795" i="1"/>
  <c r="J1795" i="1"/>
  <c r="E1795" i="1" a="1"/>
  <c r="E1795" i="1" s="1"/>
  <c r="C1795" i="1"/>
  <c r="AD1794" i="1"/>
  <c r="AA1794" i="1"/>
  <c r="O1794" i="1"/>
  <c r="M1794" i="1"/>
  <c r="J1794" i="1"/>
  <c r="E1794" i="1" a="1"/>
  <c r="E1794" i="1" s="1"/>
  <c r="C1794" i="1"/>
  <c r="AD1793" i="1"/>
  <c r="AA1793" i="1"/>
  <c r="O1793" i="1"/>
  <c r="M1793" i="1"/>
  <c r="J1793" i="1"/>
  <c r="E1793" i="1" a="1"/>
  <c r="E1793" i="1" s="1"/>
  <c r="C1793" i="1"/>
  <c r="AD1792" i="1"/>
  <c r="AA1792" i="1"/>
  <c r="O1792" i="1"/>
  <c r="M1792" i="1"/>
  <c r="J1792" i="1"/>
  <c r="E1792" i="1" a="1"/>
  <c r="E1792" i="1" s="1"/>
  <c r="C1792" i="1"/>
  <c r="AD1791" i="1"/>
  <c r="AA1791" i="1"/>
  <c r="O1791" i="1"/>
  <c r="M1791" i="1"/>
  <c r="J1791" i="1"/>
  <c r="E1791" i="1" a="1"/>
  <c r="E1791" i="1" s="1"/>
  <c r="C1791" i="1"/>
  <c r="AD1790" i="1"/>
  <c r="AA1790" i="1"/>
  <c r="O1790" i="1"/>
  <c r="M1790" i="1"/>
  <c r="J1790" i="1"/>
  <c r="E1790" i="1" a="1"/>
  <c r="E1790" i="1" s="1"/>
  <c r="C1790" i="1"/>
  <c r="AD1789" i="1"/>
  <c r="AA1789" i="1"/>
  <c r="O1789" i="1"/>
  <c r="M1789" i="1"/>
  <c r="J1789" i="1"/>
  <c r="E1789" i="1" a="1"/>
  <c r="E1789" i="1" s="1"/>
  <c r="C1789" i="1"/>
  <c r="AD1788" i="1"/>
  <c r="AA1788" i="1"/>
  <c r="O1788" i="1"/>
  <c r="M1788" i="1"/>
  <c r="J1788" i="1"/>
  <c r="E1788" i="1" a="1"/>
  <c r="E1788" i="1" s="1"/>
  <c r="C1788" i="1"/>
  <c r="AD1787" i="1"/>
  <c r="AA1787" i="1"/>
  <c r="O1787" i="1"/>
  <c r="M1787" i="1"/>
  <c r="J1787" i="1"/>
  <c r="E1787" i="1" a="1"/>
  <c r="E1787" i="1" s="1"/>
  <c r="C1787" i="1"/>
  <c r="AD1786" i="1"/>
  <c r="AA1786" i="1"/>
  <c r="O1786" i="1"/>
  <c r="M1786" i="1"/>
  <c r="J1786" i="1"/>
  <c r="E1786" i="1" a="1"/>
  <c r="E1786" i="1" s="1"/>
  <c r="C1786" i="1"/>
  <c r="AD1785" i="1"/>
  <c r="AA1785" i="1"/>
  <c r="O1785" i="1"/>
  <c r="M1785" i="1"/>
  <c r="J1785" i="1"/>
  <c r="E1785" i="1" a="1"/>
  <c r="E1785" i="1" s="1"/>
  <c r="C1785" i="1"/>
  <c r="AD1784" i="1"/>
  <c r="AA1784" i="1"/>
  <c r="O1784" i="1"/>
  <c r="M1784" i="1"/>
  <c r="J1784" i="1"/>
  <c r="E1784" i="1" a="1"/>
  <c r="E1784" i="1" s="1"/>
  <c r="C1784" i="1"/>
  <c r="AD1783" i="1"/>
  <c r="AA1783" i="1"/>
  <c r="O1783" i="1"/>
  <c r="M1783" i="1"/>
  <c r="J1783" i="1"/>
  <c r="E1783" i="1" a="1"/>
  <c r="E1783" i="1" s="1"/>
  <c r="C1783" i="1"/>
  <c r="AD1782" i="1"/>
  <c r="AA1782" i="1"/>
  <c r="O1782" i="1"/>
  <c r="M1782" i="1"/>
  <c r="J1782" i="1"/>
  <c r="E1782" i="1" a="1"/>
  <c r="E1782" i="1" s="1"/>
  <c r="C1782" i="1"/>
  <c r="AD1781" i="1"/>
  <c r="AA1781" i="1"/>
  <c r="O1781" i="1"/>
  <c r="M1781" i="1"/>
  <c r="J1781" i="1"/>
  <c r="E1781" i="1" a="1"/>
  <c r="E1781" i="1" s="1"/>
  <c r="C1781" i="1"/>
  <c r="AD1780" i="1"/>
  <c r="AA1780" i="1"/>
  <c r="O1780" i="1"/>
  <c r="M1780" i="1"/>
  <c r="J1780" i="1"/>
  <c r="E1780" i="1" a="1"/>
  <c r="E1780" i="1" s="1"/>
  <c r="C1780" i="1"/>
  <c r="AD1779" i="1"/>
  <c r="AA1779" i="1"/>
  <c r="O1779" i="1"/>
  <c r="M1779" i="1"/>
  <c r="J1779" i="1"/>
  <c r="E1779" i="1" a="1"/>
  <c r="E1779" i="1" s="1"/>
  <c r="C1779" i="1"/>
  <c r="AD1778" i="1"/>
  <c r="AA1778" i="1"/>
  <c r="O1778" i="1"/>
  <c r="M1778" i="1"/>
  <c r="J1778" i="1"/>
  <c r="E1778" i="1" a="1"/>
  <c r="E1778" i="1" s="1"/>
  <c r="C1778" i="1"/>
  <c r="AD1777" i="1"/>
  <c r="AA1777" i="1"/>
  <c r="O1777" i="1"/>
  <c r="M1777" i="1"/>
  <c r="J1777" i="1"/>
  <c r="E1777" i="1" a="1"/>
  <c r="E1777" i="1" s="1"/>
  <c r="C1777" i="1"/>
  <c r="AD1776" i="1"/>
  <c r="AA1776" i="1"/>
  <c r="O1776" i="1"/>
  <c r="M1776" i="1"/>
  <c r="J1776" i="1"/>
  <c r="E1776" i="1" a="1"/>
  <c r="E1776" i="1" s="1"/>
  <c r="C1776" i="1"/>
  <c r="AD1775" i="1"/>
  <c r="AA1775" i="1"/>
  <c r="O1775" i="1"/>
  <c r="M1775" i="1"/>
  <c r="J1775" i="1"/>
  <c r="E1775" i="1" a="1"/>
  <c r="E1775" i="1" s="1"/>
  <c r="C1775" i="1"/>
  <c r="AD1774" i="1"/>
  <c r="AA1774" i="1"/>
  <c r="O1774" i="1"/>
  <c r="M1774" i="1"/>
  <c r="J1774" i="1"/>
  <c r="E1774" i="1" a="1"/>
  <c r="E1774" i="1" s="1"/>
  <c r="C1774" i="1"/>
  <c r="AD1773" i="1"/>
  <c r="AA1773" i="1"/>
  <c r="O1773" i="1"/>
  <c r="M1773" i="1"/>
  <c r="J1773" i="1"/>
  <c r="E1773" i="1" a="1"/>
  <c r="E1773" i="1" s="1"/>
  <c r="C1773" i="1"/>
  <c r="AD1772" i="1"/>
  <c r="AA1772" i="1"/>
  <c r="O1772" i="1"/>
  <c r="M1772" i="1"/>
  <c r="J1772" i="1"/>
  <c r="E1772" i="1" a="1"/>
  <c r="E1772" i="1" s="1"/>
  <c r="C1772" i="1"/>
  <c r="AD1771" i="1"/>
  <c r="AA1771" i="1"/>
  <c r="O1771" i="1"/>
  <c r="M1771" i="1"/>
  <c r="J1771" i="1"/>
  <c r="E1771" i="1" a="1"/>
  <c r="E1771" i="1" s="1"/>
  <c r="C1771" i="1"/>
  <c r="AD1770" i="1"/>
  <c r="AA1770" i="1"/>
  <c r="O1770" i="1"/>
  <c r="M1770" i="1"/>
  <c r="J1770" i="1"/>
  <c r="E1770" i="1" a="1"/>
  <c r="E1770" i="1" s="1"/>
  <c r="C1770" i="1"/>
  <c r="AD1769" i="1"/>
  <c r="AA1769" i="1"/>
  <c r="O1769" i="1"/>
  <c r="M1769" i="1"/>
  <c r="J1769" i="1"/>
  <c r="E1769" i="1" a="1"/>
  <c r="E1769" i="1" s="1"/>
  <c r="C1769" i="1"/>
  <c r="AD1768" i="1"/>
  <c r="AA1768" i="1"/>
  <c r="O1768" i="1"/>
  <c r="M1768" i="1"/>
  <c r="J1768" i="1"/>
  <c r="E1768" i="1" a="1"/>
  <c r="E1768" i="1" s="1"/>
  <c r="C1768" i="1"/>
  <c r="AD1767" i="1"/>
  <c r="AA1767" i="1"/>
  <c r="O1767" i="1"/>
  <c r="M1767" i="1"/>
  <c r="J1767" i="1"/>
  <c r="E1767" i="1" a="1"/>
  <c r="E1767" i="1" s="1"/>
  <c r="C1767" i="1"/>
  <c r="AD1766" i="1"/>
  <c r="AA1766" i="1"/>
  <c r="O1766" i="1"/>
  <c r="M1766" i="1"/>
  <c r="J1766" i="1"/>
  <c r="E1766" i="1" a="1"/>
  <c r="E1766" i="1" s="1"/>
  <c r="C1766" i="1"/>
  <c r="AD1765" i="1"/>
  <c r="AA1765" i="1"/>
  <c r="O1765" i="1"/>
  <c r="M1765" i="1"/>
  <c r="J1765" i="1"/>
  <c r="E1765" i="1" a="1"/>
  <c r="E1765" i="1" s="1"/>
  <c r="C1765" i="1"/>
  <c r="AD1764" i="1"/>
  <c r="AA1764" i="1"/>
  <c r="O1764" i="1"/>
  <c r="M1764" i="1"/>
  <c r="J1764" i="1"/>
  <c r="E1764" i="1" a="1"/>
  <c r="E1764" i="1" s="1"/>
  <c r="C1764" i="1"/>
  <c r="AD1763" i="1"/>
  <c r="AA1763" i="1"/>
  <c r="O1763" i="1"/>
  <c r="M1763" i="1"/>
  <c r="J1763" i="1"/>
  <c r="E1763" i="1" a="1"/>
  <c r="E1763" i="1" s="1"/>
  <c r="C1763" i="1"/>
  <c r="AD1762" i="1"/>
  <c r="AA1762" i="1"/>
  <c r="O1762" i="1"/>
  <c r="M1762" i="1"/>
  <c r="J1762" i="1"/>
  <c r="E1762" i="1" a="1"/>
  <c r="E1762" i="1" s="1"/>
  <c r="C1762" i="1"/>
  <c r="AD1761" i="1"/>
  <c r="AA1761" i="1"/>
  <c r="O1761" i="1"/>
  <c r="M1761" i="1"/>
  <c r="J1761" i="1"/>
  <c r="E1761" i="1" a="1"/>
  <c r="E1761" i="1" s="1"/>
  <c r="C1761" i="1"/>
  <c r="AD1760" i="1"/>
  <c r="AA1760" i="1"/>
  <c r="O1760" i="1"/>
  <c r="M1760" i="1"/>
  <c r="J1760" i="1"/>
  <c r="E1760" i="1" a="1"/>
  <c r="E1760" i="1" s="1"/>
  <c r="C1760" i="1"/>
  <c r="AD1759" i="1"/>
  <c r="AA1759" i="1"/>
  <c r="O1759" i="1"/>
  <c r="M1759" i="1"/>
  <c r="J1759" i="1"/>
  <c r="E1759" i="1" a="1"/>
  <c r="E1759" i="1" s="1"/>
  <c r="C1759" i="1"/>
  <c r="AD1758" i="1"/>
  <c r="AA1758" i="1"/>
  <c r="O1758" i="1"/>
  <c r="M1758" i="1"/>
  <c r="J1758" i="1"/>
  <c r="E1758" i="1" a="1"/>
  <c r="E1758" i="1" s="1"/>
  <c r="C1758" i="1"/>
  <c r="AD1757" i="1"/>
  <c r="AA1757" i="1"/>
  <c r="O1757" i="1"/>
  <c r="M1757" i="1"/>
  <c r="J1757" i="1"/>
  <c r="E1757" i="1" a="1"/>
  <c r="E1757" i="1" s="1"/>
  <c r="C1757" i="1"/>
  <c r="AD1756" i="1"/>
  <c r="AA1756" i="1"/>
  <c r="O1756" i="1"/>
  <c r="M1756" i="1"/>
  <c r="J1756" i="1"/>
  <c r="E1756" i="1" a="1"/>
  <c r="E1756" i="1" s="1"/>
  <c r="C1756" i="1"/>
  <c r="AD1755" i="1"/>
  <c r="AA1755" i="1"/>
  <c r="O1755" i="1"/>
  <c r="M1755" i="1"/>
  <c r="J1755" i="1"/>
  <c r="E1755" i="1" a="1"/>
  <c r="E1755" i="1" s="1"/>
  <c r="C1755" i="1"/>
  <c r="AD1754" i="1"/>
  <c r="AA1754" i="1"/>
  <c r="O1754" i="1"/>
  <c r="M1754" i="1"/>
  <c r="J1754" i="1"/>
  <c r="E1754" i="1" a="1"/>
  <c r="E1754" i="1" s="1"/>
  <c r="C1754" i="1"/>
  <c r="AD1753" i="1"/>
  <c r="AA1753" i="1"/>
  <c r="O1753" i="1"/>
  <c r="M1753" i="1"/>
  <c r="J1753" i="1"/>
  <c r="E1753" i="1" a="1"/>
  <c r="E1753" i="1" s="1"/>
  <c r="C1753" i="1"/>
  <c r="AD1752" i="1"/>
  <c r="AA1752" i="1"/>
  <c r="O1752" i="1"/>
  <c r="M1752" i="1"/>
  <c r="J1752" i="1"/>
  <c r="E1752" i="1" a="1"/>
  <c r="E1752" i="1" s="1"/>
  <c r="C1752" i="1"/>
  <c r="AD1751" i="1"/>
  <c r="AA1751" i="1"/>
  <c r="O1751" i="1"/>
  <c r="M1751" i="1"/>
  <c r="J1751" i="1"/>
  <c r="E1751" i="1" a="1"/>
  <c r="E1751" i="1" s="1"/>
  <c r="C1751" i="1"/>
  <c r="AD1750" i="1"/>
  <c r="AA1750" i="1"/>
  <c r="O1750" i="1"/>
  <c r="M1750" i="1"/>
  <c r="J1750" i="1"/>
  <c r="E1750" i="1" a="1"/>
  <c r="E1750" i="1" s="1"/>
  <c r="C1750" i="1"/>
  <c r="AD1749" i="1"/>
  <c r="AA1749" i="1"/>
  <c r="O1749" i="1"/>
  <c r="M1749" i="1"/>
  <c r="J1749" i="1"/>
  <c r="E1749" i="1" a="1"/>
  <c r="E1749" i="1" s="1"/>
  <c r="C1749" i="1"/>
  <c r="AD1748" i="1"/>
  <c r="AA1748" i="1"/>
  <c r="O1748" i="1"/>
  <c r="M1748" i="1"/>
  <c r="J1748" i="1"/>
  <c r="E1748" i="1" a="1"/>
  <c r="E1748" i="1" s="1"/>
  <c r="C1748" i="1"/>
  <c r="AD1747" i="1"/>
  <c r="AA1747" i="1"/>
  <c r="O1747" i="1"/>
  <c r="M1747" i="1"/>
  <c r="J1747" i="1"/>
  <c r="E1747" i="1" a="1"/>
  <c r="E1747" i="1" s="1"/>
  <c r="C1747" i="1"/>
  <c r="AD1746" i="1"/>
  <c r="AA1746" i="1"/>
  <c r="O1746" i="1"/>
  <c r="M1746" i="1"/>
  <c r="J1746" i="1"/>
  <c r="E1746" i="1" a="1"/>
  <c r="E1746" i="1" s="1"/>
  <c r="C1746" i="1"/>
  <c r="AD1745" i="1"/>
  <c r="AA1745" i="1"/>
  <c r="O1745" i="1"/>
  <c r="M1745" i="1"/>
  <c r="J1745" i="1"/>
  <c r="E1745" i="1" a="1"/>
  <c r="E1745" i="1" s="1"/>
  <c r="C1745" i="1"/>
  <c r="AD1744" i="1"/>
  <c r="AA1744" i="1"/>
  <c r="O1744" i="1"/>
  <c r="M1744" i="1"/>
  <c r="J1744" i="1"/>
  <c r="E1744" i="1" a="1"/>
  <c r="E1744" i="1" s="1"/>
  <c r="C1744" i="1"/>
  <c r="AD1743" i="1"/>
  <c r="AA1743" i="1"/>
  <c r="O1743" i="1"/>
  <c r="M1743" i="1"/>
  <c r="J1743" i="1"/>
  <c r="E1743" i="1" a="1"/>
  <c r="E1743" i="1" s="1"/>
  <c r="C1743" i="1"/>
  <c r="AD1742" i="1"/>
  <c r="AA1742" i="1"/>
  <c r="O1742" i="1"/>
  <c r="M1742" i="1"/>
  <c r="J1742" i="1"/>
  <c r="E1742" i="1" a="1"/>
  <c r="E1742" i="1" s="1"/>
  <c r="C1742" i="1"/>
  <c r="AD1741" i="1"/>
  <c r="AA1741" i="1"/>
  <c r="O1741" i="1"/>
  <c r="M1741" i="1"/>
  <c r="J1741" i="1"/>
  <c r="E1741" i="1" a="1"/>
  <c r="E1741" i="1" s="1"/>
  <c r="C1741" i="1"/>
  <c r="AD1740" i="1"/>
  <c r="AA1740" i="1"/>
  <c r="O1740" i="1"/>
  <c r="M1740" i="1"/>
  <c r="J1740" i="1"/>
  <c r="E1740" i="1" a="1"/>
  <c r="E1740" i="1" s="1"/>
  <c r="C1740" i="1"/>
  <c r="AD1739" i="1"/>
  <c r="AA1739" i="1"/>
  <c r="O1739" i="1"/>
  <c r="M1739" i="1"/>
  <c r="J1739" i="1"/>
  <c r="E1739" i="1" a="1"/>
  <c r="E1739" i="1" s="1"/>
  <c r="C1739" i="1"/>
  <c r="AD1738" i="1"/>
  <c r="AA1738" i="1"/>
  <c r="O1738" i="1"/>
  <c r="M1738" i="1"/>
  <c r="J1738" i="1"/>
  <c r="E1738" i="1" a="1"/>
  <c r="E1738" i="1" s="1"/>
  <c r="C1738" i="1"/>
  <c r="AD1737" i="1"/>
  <c r="AA1737" i="1"/>
  <c r="O1737" i="1"/>
  <c r="M1737" i="1"/>
  <c r="J1737" i="1"/>
  <c r="E1737" i="1" a="1"/>
  <c r="E1737" i="1" s="1"/>
  <c r="C1737" i="1"/>
  <c r="AD1736" i="1"/>
  <c r="AA1736" i="1"/>
  <c r="O1736" i="1"/>
  <c r="M1736" i="1"/>
  <c r="J1736" i="1"/>
  <c r="E1736" i="1" a="1"/>
  <c r="E1736" i="1" s="1"/>
  <c r="C1736" i="1"/>
  <c r="AD1735" i="1"/>
  <c r="AA1735" i="1"/>
  <c r="O1735" i="1"/>
  <c r="M1735" i="1"/>
  <c r="J1735" i="1"/>
  <c r="E1735" i="1" a="1"/>
  <c r="E1735" i="1" s="1"/>
  <c r="C1735" i="1"/>
  <c r="AD1734" i="1"/>
  <c r="AA1734" i="1"/>
  <c r="O1734" i="1"/>
  <c r="M1734" i="1"/>
  <c r="J1734" i="1"/>
  <c r="E1734" i="1" a="1"/>
  <c r="E1734" i="1" s="1"/>
  <c r="C1734" i="1"/>
  <c r="AD1733" i="1"/>
  <c r="AA1733" i="1"/>
  <c r="O1733" i="1"/>
  <c r="M1733" i="1"/>
  <c r="J1733" i="1"/>
  <c r="E1733" i="1" a="1"/>
  <c r="E1733" i="1" s="1"/>
  <c r="C1733" i="1"/>
  <c r="AD1732" i="1"/>
  <c r="AA1732" i="1"/>
  <c r="O1732" i="1"/>
  <c r="M1732" i="1"/>
  <c r="J1732" i="1"/>
  <c r="E1732" i="1" a="1"/>
  <c r="E1732" i="1" s="1"/>
  <c r="C1732" i="1"/>
  <c r="AD1731" i="1"/>
  <c r="AA1731" i="1"/>
  <c r="O1731" i="1"/>
  <c r="M1731" i="1"/>
  <c r="J1731" i="1"/>
  <c r="E1731" i="1" a="1"/>
  <c r="E1731" i="1" s="1"/>
  <c r="C1731" i="1"/>
  <c r="AD1730" i="1"/>
  <c r="AA1730" i="1"/>
  <c r="O1730" i="1"/>
  <c r="M1730" i="1"/>
  <c r="J1730" i="1"/>
  <c r="E1730" i="1" a="1"/>
  <c r="E1730" i="1" s="1"/>
  <c r="C1730" i="1"/>
  <c r="AD1729" i="1"/>
  <c r="AA1729" i="1"/>
  <c r="O1729" i="1"/>
  <c r="M1729" i="1"/>
  <c r="J1729" i="1"/>
  <c r="E1729" i="1" a="1"/>
  <c r="E1729" i="1" s="1"/>
  <c r="C1729" i="1"/>
  <c r="AD1728" i="1"/>
  <c r="AA1728" i="1"/>
  <c r="O1728" i="1"/>
  <c r="M1728" i="1"/>
  <c r="J1728" i="1"/>
  <c r="E1728" i="1" a="1"/>
  <c r="E1728" i="1" s="1"/>
  <c r="C1728" i="1"/>
  <c r="AD1727" i="1"/>
  <c r="AA1727" i="1"/>
  <c r="O1727" i="1"/>
  <c r="M1727" i="1"/>
  <c r="J1727" i="1"/>
  <c r="E1727" i="1" a="1"/>
  <c r="E1727" i="1" s="1"/>
  <c r="C1727" i="1"/>
  <c r="AD1726" i="1"/>
  <c r="AA1726" i="1"/>
  <c r="O1726" i="1"/>
  <c r="M1726" i="1"/>
  <c r="J1726" i="1"/>
  <c r="E1726" i="1" a="1"/>
  <c r="E1726" i="1" s="1"/>
  <c r="C1726" i="1"/>
  <c r="AD1725" i="1"/>
  <c r="AA1725" i="1"/>
  <c r="O1725" i="1"/>
  <c r="M1725" i="1"/>
  <c r="J1725" i="1"/>
  <c r="E1725" i="1" a="1"/>
  <c r="E1725" i="1" s="1"/>
  <c r="C1725" i="1"/>
  <c r="AD1724" i="1"/>
  <c r="AA1724" i="1"/>
  <c r="O1724" i="1"/>
  <c r="M1724" i="1"/>
  <c r="J1724" i="1"/>
  <c r="E1724" i="1" a="1"/>
  <c r="E1724" i="1" s="1"/>
  <c r="C1724" i="1"/>
  <c r="AD1723" i="1"/>
  <c r="AA1723" i="1"/>
  <c r="O1723" i="1"/>
  <c r="M1723" i="1"/>
  <c r="J1723" i="1"/>
  <c r="E1723" i="1" a="1"/>
  <c r="E1723" i="1" s="1"/>
  <c r="C1723" i="1"/>
  <c r="AD1722" i="1"/>
  <c r="AA1722" i="1"/>
  <c r="O1722" i="1"/>
  <c r="M1722" i="1"/>
  <c r="J1722" i="1"/>
  <c r="E1722" i="1" a="1"/>
  <c r="E1722" i="1" s="1"/>
  <c r="C1722" i="1"/>
  <c r="AD1721" i="1"/>
  <c r="AA1721" i="1"/>
  <c r="O1721" i="1"/>
  <c r="M1721" i="1"/>
  <c r="J1721" i="1"/>
  <c r="E1721" i="1" a="1"/>
  <c r="E1721" i="1" s="1"/>
  <c r="C1721" i="1"/>
  <c r="AD1720" i="1"/>
  <c r="AA1720" i="1"/>
  <c r="O1720" i="1"/>
  <c r="M1720" i="1"/>
  <c r="J1720" i="1"/>
  <c r="E1720" i="1" a="1"/>
  <c r="E1720" i="1" s="1"/>
  <c r="C1720" i="1"/>
  <c r="AD1719" i="1"/>
  <c r="AA1719" i="1"/>
  <c r="O1719" i="1"/>
  <c r="M1719" i="1"/>
  <c r="J1719" i="1"/>
  <c r="E1719" i="1" a="1"/>
  <c r="E1719" i="1" s="1"/>
  <c r="C1719" i="1"/>
  <c r="AD1718" i="1"/>
  <c r="AA1718" i="1"/>
  <c r="O1718" i="1"/>
  <c r="M1718" i="1"/>
  <c r="J1718" i="1"/>
  <c r="E1718" i="1" a="1"/>
  <c r="E1718" i="1" s="1"/>
  <c r="C1718" i="1"/>
  <c r="AD1717" i="1"/>
  <c r="AA1717" i="1"/>
  <c r="O1717" i="1"/>
  <c r="M1717" i="1"/>
  <c r="J1717" i="1"/>
  <c r="E1717" i="1" a="1"/>
  <c r="E1717" i="1" s="1"/>
  <c r="C1717" i="1"/>
  <c r="AD1716" i="1"/>
  <c r="AA1716" i="1"/>
  <c r="O1716" i="1"/>
  <c r="M1716" i="1"/>
  <c r="J1716" i="1"/>
  <c r="E1716" i="1" a="1"/>
  <c r="E1716" i="1" s="1"/>
  <c r="C1716" i="1"/>
  <c r="AD1715" i="1"/>
  <c r="AA1715" i="1"/>
  <c r="O1715" i="1"/>
  <c r="M1715" i="1"/>
  <c r="J1715" i="1"/>
  <c r="E1715" i="1" a="1"/>
  <c r="E1715" i="1" s="1"/>
  <c r="C1715" i="1"/>
  <c r="AD1714" i="1"/>
  <c r="AA1714" i="1"/>
  <c r="O1714" i="1"/>
  <c r="M1714" i="1"/>
  <c r="J1714" i="1"/>
  <c r="E1714" i="1" a="1"/>
  <c r="E1714" i="1" s="1"/>
  <c r="C1714" i="1"/>
  <c r="AD1713" i="1"/>
  <c r="AA1713" i="1"/>
  <c r="O1713" i="1"/>
  <c r="M1713" i="1"/>
  <c r="J1713" i="1"/>
  <c r="E1713" i="1" a="1"/>
  <c r="E1713" i="1" s="1"/>
  <c r="C1713" i="1"/>
  <c r="AD1712" i="1"/>
  <c r="AA1712" i="1"/>
  <c r="O1712" i="1"/>
  <c r="M1712" i="1"/>
  <c r="J1712" i="1"/>
  <c r="E1712" i="1" a="1"/>
  <c r="E1712" i="1" s="1"/>
  <c r="C1712" i="1"/>
  <c r="AD1711" i="1"/>
  <c r="AA1711" i="1"/>
  <c r="O1711" i="1"/>
  <c r="M1711" i="1"/>
  <c r="J1711" i="1"/>
  <c r="E1711" i="1" a="1"/>
  <c r="E1711" i="1" s="1"/>
  <c r="C1711" i="1"/>
  <c r="AD1710" i="1"/>
  <c r="AA1710" i="1"/>
  <c r="O1710" i="1"/>
  <c r="M1710" i="1"/>
  <c r="J1710" i="1"/>
  <c r="E1710" i="1" a="1"/>
  <c r="E1710" i="1" s="1"/>
  <c r="C1710" i="1"/>
  <c r="AD1709" i="1"/>
  <c r="AA1709" i="1"/>
  <c r="O1709" i="1"/>
  <c r="M1709" i="1"/>
  <c r="J1709" i="1"/>
  <c r="E1709" i="1" a="1"/>
  <c r="E1709" i="1" s="1"/>
  <c r="C1709" i="1"/>
  <c r="AD1708" i="1"/>
  <c r="AA1708" i="1"/>
  <c r="O1708" i="1"/>
  <c r="M1708" i="1"/>
  <c r="J1708" i="1"/>
  <c r="E1708" i="1" a="1"/>
  <c r="E1708" i="1" s="1"/>
  <c r="C1708" i="1"/>
  <c r="AD1707" i="1"/>
  <c r="AA1707" i="1"/>
  <c r="O1707" i="1"/>
  <c r="M1707" i="1"/>
  <c r="J1707" i="1"/>
  <c r="E1707" i="1" a="1"/>
  <c r="E1707" i="1" s="1"/>
  <c r="C1707" i="1"/>
  <c r="AD1706" i="1"/>
  <c r="AA1706" i="1"/>
  <c r="O1706" i="1"/>
  <c r="M1706" i="1"/>
  <c r="J1706" i="1"/>
  <c r="E1706" i="1" a="1"/>
  <c r="E1706" i="1" s="1"/>
  <c r="C1706" i="1"/>
  <c r="AD1705" i="1"/>
  <c r="AA1705" i="1"/>
  <c r="O1705" i="1"/>
  <c r="M1705" i="1"/>
  <c r="J1705" i="1"/>
  <c r="E1705" i="1" a="1"/>
  <c r="E1705" i="1" s="1"/>
  <c r="C1705" i="1"/>
  <c r="AD1704" i="1"/>
  <c r="AA1704" i="1"/>
  <c r="O1704" i="1"/>
  <c r="M1704" i="1"/>
  <c r="J1704" i="1"/>
  <c r="E1704" i="1" a="1"/>
  <c r="E1704" i="1" s="1"/>
  <c r="C1704" i="1"/>
  <c r="AD1703" i="1"/>
  <c r="AA1703" i="1"/>
  <c r="O1703" i="1"/>
  <c r="M1703" i="1"/>
  <c r="J1703" i="1"/>
  <c r="E1703" i="1" a="1"/>
  <c r="E1703" i="1" s="1"/>
  <c r="C1703" i="1"/>
  <c r="AD1702" i="1"/>
  <c r="AA1702" i="1"/>
  <c r="O1702" i="1"/>
  <c r="M1702" i="1"/>
  <c r="J1702" i="1"/>
  <c r="E1702" i="1" a="1"/>
  <c r="E1702" i="1" s="1"/>
  <c r="C1702" i="1"/>
  <c r="AD1701" i="1"/>
  <c r="AA1701" i="1"/>
  <c r="O1701" i="1"/>
  <c r="M1701" i="1"/>
  <c r="J1701" i="1"/>
  <c r="E1701" i="1" a="1"/>
  <c r="E1701" i="1" s="1"/>
  <c r="C1701" i="1"/>
  <c r="AD1700" i="1"/>
  <c r="AA1700" i="1"/>
  <c r="O1700" i="1"/>
  <c r="M1700" i="1"/>
  <c r="J1700" i="1"/>
  <c r="E1700" i="1" a="1"/>
  <c r="E1700" i="1" s="1"/>
  <c r="C1700" i="1"/>
  <c r="AD1699" i="1"/>
  <c r="AA1699" i="1"/>
  <c r="O1699" i="1"/>
  <c r="M1699" i="1"/>
  <c r="J1699" i="1"/>
  <c r="E1699" i="1" a="1"/>
  <c r="E1699" i="1" s="1"/>
  <c r="C1699" i="1"/>
  <c r="AD1698" i="1"/>
  <c r="AA1698" i="1"/>
  <c r="O1698" i="1"/>
  <c r="M1698" i="1"/>
  <c r="J1698" i="1"/>
  <c r="E1698" i="1" a="1"/>
  <c r="E1698" i="1" s="1"/>
  <c r="C1698" i="1"/>
  <c r="AD1697" i="1"/>
  <c r="AA1697" i="1"/>
  <c r="O1697" i="1"/>
  <c r="M1697" i="1"/>
  <c r="J1697" i="1"/>
  <c r="E1697" i="1" a="1"/>
  <c r="E1697" i="1" s="1"/>
  <c r="C1697" i="1"/>
  <c r="AD1696" i="1"/>
  <c r="AA1696" i="1"/>
  <c r="O1696" i="1"/>
  <c r="M1696" i="1"/>
  <c r="J1696" i="1"/>
  <c r="E1696" i="1" a="1"/>
  <c r="E1696" i="1" s="1"/>
  <c r="C1696" i="1"/>
  <c r="AD1695" i="1"/>
  <c r="AA1695" i="1"/>
  <c r="O1695" i="1"/>
  <c r="M1695" i="1"/>
  <c r="J1695" i="1"/>
  <c r="E1695" i="1" a="1"/>
  <c r="E1695" i="1" s="1"/>
  <c r="C1695" i="1"/>
  <c r="AD1694" i="1"/>
  <c r="AA1694" i="1"/>
  <c r="O1694" i="1"/>
  <c r="M1694" i="1"/>
  <c r="J1694" i="1"/>
  <c r="E1694" i="1" a="1"/>
  <c r="E1694" i="1" s="1"/>
  <c r="C1694" i="1"/>
  <c r="AD1693" i="1"/>
  <c r="AA1693" i="1"/>
  <c r="O1693" i="1"/>
  <c r="M1693" i="1"/>
  <c r="J1693" i="1"/>
  <c r="E1693" i="1" a="1"/>
  <c r="E1693" i="1" s="1"/>
  <c r="C1693" i="1"/>
  <c r="AD1692" i="1"/>
  <c r="AA1692" i="1"/>
  <c r="O1692" i="1"/>
  <c r="M1692" i="1"/>
  <c r="J1692" i="1"/>
  <c r="E1692" i="1" a="1"/>
  <c r="E1692" i="1" s="1"/>
  <c r="C1692" i="1"/>
  <c r="AD1691" i="1"/>
  <c r="AA1691" i="1"/>
  <c r="O1691" i="1"/>
  <c r="M1691" i="1"/>
  <c r="J1691" i="1"/>
  <c r="E1691" i="1" a="1"/>
  <c r="E1691" i="1" s="1"/>
  <c r="C1691" i="1"/>
  <c r="AD1690" i="1"/>
  <c r="AA1690" i="1"/>
  <c r="O1690" i="1"/>
  <c r="M1690" i="1"/>
  <c r="J1690" i="1"/>
  <c r="E1690" i="1" a="1"/>
  <c r="E1690" i="1" s="1"/>
  <c r="C1690" i="1"/>
  <c r="AD1689" i="1"/>
  <c r="AA1689" i="1"/>
  <c r="O1689" i="1"/>
  <c r="M1689" i="1"/>
  <c r="J1689" i="1"/>
  <c r="E1689" i="1" a="1"/>
  <c r="E1689" i="1" s="1"/>
  <c r="C1689" i="1"/>
  <c r="AD1688" i="1"/>
  <c r="AA1688" i="1"/>
  <c r="O1688" i="1"/>
  <c r="M1688" i="1"/>
  <c r="J1688" i="1"/>
  <c r="E1688" i="1" a="1"/>
  <c r="E1688" i="1" s="1"/>
  <c r="C1688" i="1"/>
  <c r="AD1687" i="1"/>
  <c r="AA1687" i="1"/>
  <c r="O1687" i="1"/>
  <c r="M1687" i="1"/>
  <c r="J1687" i="1"/>
  <c r="E1687" i="1" a="1"/>
  <c r="E1687" i="1" s="1"/>
  <c r="C1687" i="1"/>
  <c r="AD1686" i="1"/>
  <c r="AA1686" i="1"/>
  <c r="O1686" i="1"/>
  <c r="M1686" i="1"/>
  <c r="J1686" i="1"/>
  <c r="E1686" i="1" a="1"/>
  <c r="E1686" i="1" s="1"/>
  <c r="C1686" i="1"/>
  <c r="AD1685" i="1"/>
  <c r="AA1685" i="1"/>
  <c r="O1685" i="1"/>
  <c r="M1685" i="1"/>
  <c r="J1685" i="1"/>
  <c r="E1685" i="1" a="1"/>
  <c r="E1685" i="1" s="1"/>
  <c r="C1685" i="1"/>
  <c r="AD1684" i="1"/>
  <c r="AA1684" i="1"/>
  <c r="O1684" i="1"/>
  <c r="M1684" i="1"/>
  <c r="J1684" i="1"/>
  <c r="E1684" i="1" a="1"/>
  <c r="E1684" i="1" s="1"/>
  <c r="C1684" i="1"/>
  <c r="AD1683" i="1"/>
  <c r="AA1683" i="1"/>
  <c r="O1683" i="1"/>
  <c r="M1683" i="1"/>
  <c r="J1683" i="1"/>
  <c r="E1683" i="1" a="1"/>
  <c r="E1683" i="1" s="1"/>
  <c r="C1683" i="1"/>
  <c r="AD1682" i="1"/>
  <c r="AA1682" i="1"/>
  <c r="O1682" i="1"/>
  <c r="M1682" i="1"/>
  <c r="J1682" i="1"/>
  <c r="E1682" i="1" a="1"/>
  <c r="E1682" i="1" s="1"/>
  <c r="C1682" i="1"/>
  <c r="AD1681" i="1"/>
  <c r="AA1681" i="1"/>
  <c r="O1681" i="1"/>
  <c r="M1681" i="1"/>
  <c r="J1681" i="1"/>
  <c r="E1681" i="1" a="1"/>
  <c r="E1681" i="1" s="1"/>
  <c r="C1681" i="1"/>
  <c r="AD1680" i="1"/>
  <c r="AA1680" i="1"/>
  <c r="O1680" i="1"/>
  <c r="M1680" i="1"/>
  <c r="J1680" i="1"/>
  <c r="E1680" i="1" a="1"/>
  <c r="E1680" i="1" s="1"/>
  <c r="C1680" i="1"/>
  <c r="AD1679" i="1"/>
  <c r="AA1679" i="1"/>
  <c r="O1679" i="1"/>
  <c r="M1679" i="1"/>
  <c r="J1679" i="1"/>
  <c r="E1679" i="1" a="1"/>
  <c r="E1679" i="1" s="1"/>
  <c r="C1679" i="1"/>
  <c r="AD1678" i="1"/>
  <c r="AA1678" i="1"/>
  <c r="O1678" i="1"/>
  <c r="M1678" i="1"/>
  <c r="J1678" i="1"/>
  <c r="E1678" i="1" a="1"/>
  <c r="E1678" i="1" s="1"/>
  <c r="C1678" i="1"/>
  <c r="AD1677" i="1"/>
  <c r="AA1677" i="1"/>
  <c r="O1677" i="1"/>
  <c r="M1677" i="1"/>
  <c r="J1677" i="1"/>
  <c r="E1677" i="1" a="1"/>
  <c r="E1677" i="1" s="1"/>
  <c r="C1677" i="1"/>
  <c r="AD1676" i="1"/>
  <c r="AA1676" i="1"/>
  <c r="O1676" i="1"/>
  <c r="M1676" i="1"/>
  <c r="J1676" i="1"/>
  <c r="E1676" i="1" a="1"/>
  <c r="E1676" i="1" s="1"/>
  <c r="C1676" i="1"/>
  <c r="AD1675" i="1"/>
  <c r="AA1675" i="1"/>
  <c r="O1675" i="1"/>
  <c r="M1675" i="1"/>
  <c r="J1675" i="1"/>
  <c r="E1675" i="1" a="1"/>
  <c r="E1675" i="1" s="1"/>
  <c r="C1675" i="1"/>
  <c r="AD1674" i="1"/>
  <c r="AA1674" i="1"/>
  <c r="O1674" i="1"/>
  <c r="M1674" i="1"/>
  <c r="J1674" i="1"/>
  <c r="E1674" i="1" a="1"/>
  <c r="E1674" i="1" s="1"/>
  <c r="C1674" i="1"/>
  <c r="AD1673" i="1"/>
  <c r="AA1673" i="1"/>
  <c r="O1673" i="1"/>
  <c r="M1673" i="1"/>
  <c r="J1673" i="1"/>
  <c r="E1673" i="1" a="1"/>
  <c r="E1673" i="1" s="1"/>
  <c r="C1673" i="1"/>
  <c r="AD1672" i="1"/>
  <c r="AA1672" i="1"/>
  <c r="O1672" i="1"/>
  <c r="M1672" i="1"/>
  <c r="J1672" i="1"/>
  <c r="E1672" i="1" a="1"/>
  <c r="E1672" i="1" s="1"/>
  <c r="C1672" i="1"/>
  <c r="AD1671" i="1"/>
  <c r="AA1671" i="1"/>
  <c r="O1671" i="1"/>
  <c r="M1671" i="1"/>
  <c r="J1671" i="1"/>
  <c r="E1671" i="1" a="1"/>
  <c r="E1671" i="1" s="1"/>
  <c r="C1671" i="1"/>
  <c r="AD1670" i="1"/>
  <c r="AA1670" i="1"/>
  <c r="O1670" i="1"/>
  <c r="M1670" i="1"/>
  <c r="J1670" i="1"/>
  <c r="E1670" i="1" a="1"/>
  <c r="E1670" i="1" s="1"/>
  <c r="C1670" i="1"/>
  <c r="AD1669" i="1"/>
  <c r="AA1669" i="1"/>
  <c r="O1669" i="1"/>
  <c r="M1669" i="1"/>
  <c r="J1669" i="1"/>
  <c r="E1669" i="1" a="1"/>
  <c r="E1669" i="1" s="1"/>
  <c r="C1669" i="1"/>
  <c r="AD1668" i="1"/>
  <c r="AA1668" i="1"/>
  <c r="O1668" i="1"/>
  <c r="M1668" i="1"/>
  <c r="J1668" i="1"/>
  <c r="E1668" i="1" a="1"/>
  <c r="E1668" i="1" s="1"/>
  <c r="C1668" i="1"/>
  <c r="AD1667" i="1"/>
  <c r="AA1667" i="1"/>
  <c r="O1667" i="1"/>
  <c r="M1667" i="1"/>
  <c r="J1667" i="1"/>
  <c r="E1667" i="1" a="1"/>
  <c r="E1667" i="1" s="1"/>
  <c r="C1667" i="1"/>
  <c r="AD1666" i="1"/>
  <c r="AA1666" i="1"/>
  <c r="O1666" i="1"/>
  <c r="M1666" i="1"/>
  <c r="J1666" i="1"/>
  <c r="E1666" i="1" a="1"/>
  <c r="E1666" i="1" s="1"/>
  <c r="C1666" i="1"/>
  <c r="AD1665" i="1"/>
  <c r="AA1665" i="1"/>
  <c r="O1665" i="1"/>
  <c r="M1665" i="1"/>
  <c r="J1665" i="1"/>
  <c r="E1665" i="1" a="1"/>
  <c r="E1665" i="1" s="1"/>
  <c r="C1665" i="1"/>
  <c r="AD1664" i="1"/>
  <c r="AA1664" i="1"/>
  <c r="O1664" i="1"/>
  <c r="M1664" i="1"/>
  <c r="J1664" i="1"/>
  <c r="E1664" i="1" a="1"/>
  <c r="E1664" i="1" s="1"/>
  <c r="C1664" i="1"/>
  <c r="AD1663" i="1"/>
  <c r="AA1663" i="1"/>
  <c r="O1663" i="1"/>
  <c r="M1663" i="1"/>
  <c r="J1663" i="1"/>
  <c r="E1663" i="1" a="1"/>
  <c r="E1663" i="1" s="1"/>
  <c r="C1663" i="1"/>
  <c r="AD1662" i="1"/>
  <c r="AA1662" i="1"/>
  <c r="O1662" i="1"/>
  <c r="M1662" i="1"/>
  <c r="J1662" i="1"/>
  <c r="E1662" i="1" a="1"/>
  <c r="E1662" i="1" s="1"/>
  <c r="C1662" i="1"/>
  <c r="AD1661" i="1"/>
  <c r="AA1661" i="1"/>
  <c r="O1661" i="1"/>
  <c r="M1661" i="1"/>
  <c r="J1661" i="1"/>
  <c r="E1661" i="1" a="1"/>
  <c r="E1661" i="1" s="1"/>
  <c r="C1661" i="1"/>
  <c r="AD1660" i="1"/>
  <c r="AA1660" i="1"/>
  <c r="O1660" i="1"/>
  <c r="M1660" i="1"/>
  <c r="J1660" i="1"/>
  <c r="E1660" i="1" a="1"/>
  <c r="E1660" i="1" s="1"/>
  <c r="C1660" i="1"/>
  <c r="AD1659" i="1"/>
  <c r="AA1659" i="1"/>
  <c r="O1659" i="1"/>
  <c r="M1659" i="1"/>
  <c r="J1659" i="1"/>
  <c r="E1659" i="1" a="1"/>
  <c r="E1659" i="1" s="1"/>
  <c r="C1659" i="1"/>
  <c r="AD1658" i="1"/>
  <c r="AA1658" i="1"/>
  <c r="O1658" i="1"/>
  <c r="M1658" i="1"/>
  <c r="J1658" i="1"/>
  <c r="E1658" i="1" a="1"/>
  <c r="E1658" i="1" s="1"/>
  <c r="C1658" i="1"/>
  <c r="AD1657" i="1"/>
  <c r="AA1657" i="1"/>
  <c r="O1657" i="1"/>
  <c r="M1657" i="1"/>
  <c r="J1657" i="1"/>
  <c r="E1657" i="1" a="1"/>
  <c r="E1657" i="1" s="1"/>
  <c r="C1657" i="1"/>
  <c r="AD1656" i="1"/>
  <c r="AA1656" i="1"/>
  <c r="O1656" i="1"/>
  <c r="M1656" i="1"/>
  <c r="J1656" i="1"/>
  <c r="E1656" i="1" a="1"/>
  <c r="E1656" i="1" s="1"/>
  <c r="C1656" i="1"/>
  <c r="AD1655" i="1"/>
  <c r="AA1655" i="1"/>
  <c r="O1655" i="1"/>
  <c r="M1655" i="1"/>
  <c r="J1655" i="1"/>
  <c r="E1655" i="1" a="1"/>
  <c r="E1655" i="1" s="1"/>
  <c r="C1655" i="1"/>
  <c r="AD1654" i="1"/>
  <c r="AA1654" i="1"/>
  <c r="O1654" i="1"/>
  <c r="M1654" i="1"/>
  <c r="J1654" i="1"/>
  <c r="E1654" i="1" a="1"/>
  <c r="E1654" i="1" s="1"/>
  <c r="C1654" i="1"/>
  <c r="AD1653" i="1"/>
  <c r="AA1653" i="1"/>
  <c r="O1653" i="1"/>
  <c r="M1653" i="1"/>
  <c r="J1653" i="1"/>
  <c r="E1653" i="1" a="1"/>
  <c r="E1653" i="1" s="1"/>
  <c r="C1653" i="1"/>
  <c r="AD1652" i="1"/>
  <c r="AA1652" i="1"/>
  <c r="O1652" i="1"/>
  <c r="M1652" i="1"/>
  <c r="J1652" i="1"/>
  <c r="E1652" i="1" a="1"/>
  <c r="E1652" i="1" s="1"/>
  <c r="C1652" i="1"/>
  <c r="AD1651" i="1"/>
  <c r="AA1651" i="1"/>
  <c r="O1651" i="1"/>
  <c r="M1651" i="1"/>
  <c r="J1651" i="1"/>
  <c r="E1651" i="1" a="1"/>
  <c r="E1651" i="1" s="1"/>
  <c r="C1651" i="1"/>
  <c r="AD1650" i="1"/>
  <c r="AA1650" i="1"/>
  <c r="O1650" i="1"/>
  <c r="M1650" i="1"/>
  <c r="J1650" i="1"/>
  <c r="E1650" i="1" a="1"/>
  <c r="E1650" i="1" s="1"/>
  <c r="C1650" i="1"/>
  <c r="AD1649" i="1"/>
  <c r="AA1649" i="1"/>
  <c r="O1649" i="1"/>
  <c r="M1649" i="1"/>
  <c r="J1649" i="1"/>
  <c r="E1649" i="1" a="1"/>
  <c r="E1649" i="1" s="1"/>
  <c r="C1649" i="1"/>
  <c r="AD1648" i="1"/>
  <c r="AA1648" i="1"/>
  <c r="O1648" i="1"/>
  <c r="M1648" i="1"/>
  <c r="J1648" i="1"/>
  <c r="E1648" i="1" a="1"/>
  <c r="E1648" i="1" s="1"/>
  <c r="C1648" i="1"/>
  <c r="AD1647" i="1"/>
  <c r="AA1647" i="1"/>
  <c r="O1647" i="1"/>
  <c r="M1647" i="1"/>
  <c r="J1647" i="1"/>
  <c r="E1647" i="1" a="1"/>
  <c r="E1647" i="1" s="1"/>
  <c r="C1647" i="1"/>
  <c r="AD1646" i="1"/>
  <c r="AA1646" i="1"/>
  <c r="O1646" i="1"/>
  <c r="M1646" i="1"/>
  <c r="J1646" i="1"/>
  <c r="E1646" i="1" a="1"/>
  <c r="E1646" i="1" s="1"/>
  <c r="C1646" i="1"/>
  <c r="AD1645" i="1"/>
  <c r="AA1645" i="1"/>
  <c r="O1645" i="1"/>
  <c r="M1645" i="1"/>
  <c r="J1645" i="1"/>
  <c r="E1645" i="1" a="1"/>
  <c r="E1645" i="1" s="1"/>
  <c r="C1645" i="1"/>
  <c r="AD1644" i="1"/>
  <c r="AA1644" i="1"/>
  <c r="O1644" i="1"/>
  <c r="M1644" i="1"/>
  <c r="J1644" i="1"/>
  <c r="E1644" i="1" a="1"/>
  <c r="E1644" i="1" s="1"/>
  <c r="C1644" i="1"/>
  <c r="AD1643" i="1"/>
  <c r="AA1643" i="1"/>
  <c r="O1643" i="1"/>
  <c r="M1643" i="1"/>
  <c r="J1643" i="1"/>
  <c r="E1643" i="1" a="1"/>
  <c r="E1643" i="1" s="1"/>
  <c r="C1643" i="1"/>
  <c r="AD1642" i="1"/>
  <c r="AA1642" i="1"/>
  <c r="O1642" i="1"/>
  <c r="M1642" i="1"/>
  <c r="J1642" i="1"/>
  <c r="E1642" i="1" a="1"/>
  <c r="E1642" i="1" s="1"/>
  <c r="C1642" i="1"/>
  <c r="AD1641" i="1"/>
  <c r="AA1641" i="1"/>
  <c r="O1641" i="1"/>
  <c r="M1641" i="1"/>
  <c r="J1641" i="1"/>
  <c r="E1641" i="1" a="1"/>
  <c r="E1641" i="1" s="1"/>
  <c r="C1641" i="1"/>
  <c r="AD1640" i="1"/>
  <c r="AA1640" i="1"/>
  <c r="O1640" i="1"/>
  <c r="M1640" i="1"/>
  <c r="J1640" i="1"/>
  <c r="E1640" i="1" a="1"/>
  <c r="E1640" i="1" s="1"/>
  <c r="C1640" i="1"/>
  <c r="AD1639" i="1"/>
  <c r="AA1639" i="1"/>
  <c r="O1639" i="1"/>
  <c r="M1639" i="1"/>
  <c r="J1639" i="1"/>
  <c r="E1639" i="1" a="1"/>
  <c r="E1639" i="1" s="1"/>
  <c r="C1639" i="1"/>
  <c r="AD1638" i="1"/>
  <c r="AA1638" i="1"/>
  <c r="O1638" i="1"/>
  <c r="M1638" i="1"/>
  <c r="J1638" i="1"/>
  <c r="E1638" i="1" a="1"/>
  <c r="E1638" i="1" s="1"/>
  <c r="C1638" i="1"/>
  <c r="AD1637" i="1"/>
  <c r="AA1637" i="1"/>
  <c r="O1637" i="1"/>
  <c r="M1637" i="1"/>
  <c r="J1637" i="1"/>
  <c r="E1637" i="1" a="1"/>
  <c r="E1637" i="1" s="1"/>
  <c r="C1637" i="1"/>
  <c r="AD1636" i="1"/>
  <c r="AA1636" i="1"/>
  <c r="O1636" i="1"/>
  <c r="M1636" i="1"/>
  <c r="J1636" i="1"/>
  <c r="E1636" i="1" a="1"/>
  <c r="E1636" i="1" s="1"/>
  <c r="C1636" i="1"/>
  <c r="AD1635" i="1"/>
  <c r="AA1635" i="1"/>
  <c r="O1635" i="1"/>
  <c r="M1635" i="1"/>
  <c r="J1635" i="1"/>
  <c r="E1635" i="1" a="1"/>
  <c r="E1635" i="1" s="1"/>
  <c r="C1635" i="1"/>
  <c r="AD1634" i="1"/>
  <c r="AA1634" i="1"/>
  <c r="O1634" i="1"/>
  <c r="M1634" i="1"/>
  <c r="J1634" i="1"/>
  <c r="E1634" i="1" a="1"/>
  <c r="E1634" i="1" s="1"/>
  <c r="C1634" i="1"/>
  <c r="AD1633" i="1"/>
  <c r="AA1633" i="1"/>
  <c r="O1633" i="1"/>
  <c r="M1633" i="1"/>
  <c r="J1633" i="1"/>
  <c r="E1633" i="1" a="1"/>
  <c r="E1633" i="1" s="1"/>
  <c r="C1633" i="1"/>
  <c r="AD1632" i="1"/>
  <c r="AA1632" i="1"/>
  <c r="O1632" i="1"/>
  <c r="M1632" i="1"/>
  <c r="J1632" i="1"/>
  <c r="E1632" i="1" a="1"/>
  <c r="E1632" i="1" s="1"/>
  <c r="C1632" i="1"/>
  <c r="AD1631" i="1"/>
  <c r="AA1631" i="1"/>
  <c r="O1631" i="1"/>
  <c r="M1631" i="1"/>
  <c r="J1631" i="1"/>
  <c r="E1631" i="1" a="1"/>
  <c r="E1631" i="1" s="1"/>
  <c r="C1631" i="1"/>
  <c r="AD1630" i="1"/>
  <c r="AA1630" i="1"/>
  <c r="O1630" i="1"/>
  <c r="M1630" i="1"/>
  <c r="J1630" i="1"/>
  <c r="E1630" i="1" a="1"/>
  <c r="E1630" i="1" s="1"/>
  <c r="C1630" i="1"/>
  <c r="AD1629" i="1"/>
  <c r="AA1629" i="1"/>
  <c r="O1629" i="1"/>
  <c r="M1629" i="1"/>
  <c r="J1629" i="1"/>
  <c r="E1629" i="1" a="1"/>
  <c r="E1629" i="1" s="1"/>
  <c r="C1629" i="1"/>
  <c r="AD1628" i="1"/>
  <c r="AA1628" i="1"/>
  <c r="O1628" i="1"/>
  <c r="M1628" i="1"/>
  <c r="J1628" i="1"/>
  <c r="E1628" i="1" a="1"/>
  <c r="E1628" i="1" s="1"/>
  <c r="C1628" i="1"/>
  <c r="AD1627" i="1"/>
  <c r="AA1627" i="1"/>
  <c r="O1627" i="1"/>
  <c r="M1627" i="1"/>
  <c r="J1627" i="1"/>
  <c r="E1627" i="1" a="1"/>
  <c r="E1627" i="1" s="1"/>
  <c r="C1627" i="1"/>
  <c r="AD1626" i="1"/>
  <c r="AA1626" i="1"/>
  <c r="O1626" i="1"/>
  <c r="M1626" i="1"/>
  <c r="J1626" i="1"/>
  <c r="E1626" i="1" a="1"/>
  <c r="E1626" i="1" s="1"/>
  <c r="C1626" i="1"/>
  <c r="AD1625" i="1"/>
  <c r="AA1625" i="1"/>
  <c r="O1625" i="1"/>
  <c r="M1625" i="1"/>
  <c r="J1625" i="1"/>
  <c r="E1625" i="1" a="1"/>
  <c r="E1625" i="1" s="1"/>
  <c r="C1625" i="1"/>
  <c r="AD1624" i="1"/>
  <c r="AA1624" i="1"/>
  <c r="O1624" i="1"/>
  <c r="M1624" i="1"/>
  <c r="J1624" i="1"/>
  <c r="E1624" i="1" a="1"/>
  <c r="E1624" i="1" s="1"/>
  <c r="C1624" i="1"/>
  <c r="AD1623" i="1"/>
  <c r="AA1623" i="1"/>
  <c r="O1623" i="1"/>
  <c r="M1623" i="1"/>
  <c r="J1623" i="1"/>
  <c r="E1623" i="1" a="1"/>
  <c r="E1623" i="1" s="1"/>
  <c r="C1623" i="1"/>
  <c r="AD1622" i="1"/>
  <c r="AA1622" i="1"/>
  <c r="O1622" i="1"/>
  <c r="M1622" i="1"/>
  <c r="J1622" i="1"/>
  <c r="E1622" i="1" a="1"/>
  <c r="E1622" i="1" s="1"/>
  <c r="C1622" i="1"/>
  <c r="AD1621" i="1"/>
  <c r="AA1621" i="1"/>
  <c r="O1621" i="1"/>
  <c r="M1621" i="1"/>
  <c r="J1621" i="1"/>
  <c r="E1621" i="1" a="1"/>
  <c r="E1621" i="1" s="1"/>
  <c r="C1621" i="1"/>
  <c r="AD1620" i="1"/>
  <c r="AA1620" i="1"/>
  <c r="O1620" i="1"/>
  <c r="M1620" i="1"/>
  <c r="J1620" i="1"/>
  <c r="E1620" i="1" a="1"/>
  <c r="E1620" i="1" s="1"/>
  <c r="C1620" i="1"/>
  <c r="AD1619" i="1"/>
  <c r="AA1619" i="1"/>
  <c r="O1619" i="1"/>
  <c r="M1619" i="1"/>
  <c r="J1619" i="1"/>
  <c r="E1619" i="1" a="1"/>
  <c r="E1619" i="1" s="1"/>
  <c r="C1619" i="1"/>
  <c r="AD1618" i="1"/>
  <c r="AA1618" i="1"/>
  <c r="O1618" i="1"/>
  <c r="M1618" i="1"/>
  <c r="J1618" i="1"/>
  <c r="E1618" i="1" a="1"/>
  <c r="E1618" i="1" s="1"/>
  <c r="C1618" i="1"/>
  <c r="AD1617" i="1"/>
  <c r="AA1617" i="1"/>
  <c r="O1617" i="1"/>
  <c r="M1617" i="1"/>
  <c r="J1617" i="1"/>
  <c r="E1617" i="1" a="1"/>
  <c r="E1617" i="1" s="1"/>
  <c r="C1617" i="1"/>
  <c r="AD1616" i="1"/>
  <c r="AA1616" i="1"/>
  <c r="O1616" i="1"/>
  <c r="M1616" i="1"/>
  <c r="J1616" i="1"/>
  <c r="E1616" i="1" a="1"/>
  <c r="E1616" i="1" s="1"/>
  <c r="C1616" i="1"/>
  <c r="AD1615" i="1"/>
  <c r="AA1615" i="1"/>
  <c r="O1615" i="1"/>
  <c r="M1615" i="1"/>
  <c r="J1615" i="1"/>
  <c r="E1615" i="1" a="1"/>
  <c r="E1615" i="1" s="1"/>
  <c r="C1615" i="1"/>
  <c r="AD1614" i="1"/>
  <c r="AA1614" i="1"/>
  <c r="O1614" i="1"/>
  <c r="M1614" i="1"/>
  <c r="J1614" i="1"/>
  <c r="E1614" i="1" a="1"/>
  <c r="E1614" i="1" s="1"/>
  <c r="C1614" i="1"/>
  <c r="AD1613" i="1"/>
  <c r="AA1613" i="1"/>
  <c r="O1613" i="1"/>
  <c r="M1613" i="1"/>
  <c r="J1613" i="1"/>
  <c r="E1613" i="1" a="1"/>
  <c r="E1613" i="1" s="1"/>
  <c r="C1613" i="1"/>
  <c r="AD1612" i="1"/>
  <c r="AA1612" i="1"/>
  <c r="O1612" i="1"/>
  <c r="M1612" i="1"/>
  <c r="J1612" i="1"/>
  <c r="E1612" i="1" a="1"/>
  <c r="E1612" i="1" s="1"/>
  <c r="C1612" i="1"/>
  <c r="AD1611" i="1"/>
  <c r="AA1611" i="1"/>
  <c r="O1611" i="1"/>
  <c r="M1611" i="1"/>
  <c r="J1611" i="1"/>
  <c r="E1611" i="1" a="1"/>
  <c r="E1611" i="1" s="1"/>
  <c r="C1611" i="1"/>
  <c r="AD1610" i="1"/>
  <c r="AA1610" i="1"/>
  <c r="O1610" i="1"/>
  <c r="M1610" i="1"/>
  <c r="J1610" i="1"/>
  <c r="E1610" i="1" a="1"/>
  <c r="E1610" i="1" s="1"/>
  <c r="C1610" i="1"/>
  <c r="AD1609" i="1"/>
  <c r="AA1609" i="1"/>
  <c r="O1609" i="1"/>
  <c r="M1609" i="1"/>
  <c r="J1609" i="1"/>
  <c r="E1609" i="1" a="1"/>
  <c r="E1609" i="1" s="1"/>
  <c r="C1609" i="1"/>
  <c r="AD1608" i="1"/>
  <c r="AA1608" i="1"/>
  <c r="O1608" i="1"/>
  <c r="M1608" i="1"/>
  <c r="J1608" i="1"/>
  <c r="E1608" i="1" a="1"/>
  <c r="E1608" i="1" s="1"/>
  <c r="C1608" i="1"/>
  <c r="AD1607" i="1"/>
  <c r="AA1607" i="1"/>
  <c r="O1607" i="1"/>
  <c r="M1607" i="1"/>
  <c r="J1607" i="1"/>
  <c r="E1607" i="1" a="1"/>
  <c r="E1607" i="1" s="1"/>
  <c r="C1607" i="1"/>
  <c r="AD1606" i="1"/>
  <c r="AA1606" i="1"/>
  <c r="O1606" i="1"/>
  <c r="M1606" i="1"/>
  <c r="J1606" i="1"/>
  <c r="E1606" i="1" a="1"/>
  <c r="E1606" i="1" s="1"/>
  <c r="C1606" i="1"/>
  <c r="AD1605" i="1"/>
  <c r="AA1605" i="1"/>
  <c r="O1605" i="1"/>
  <c r="M1605" i="1"/>
  <c r="J1605" i="1"/>
  <c r="E1605" i="1" a="1"/>
  <c r="E1605" i="1" s="1"/>
  <c r="C1605" i="1"/>
  <c r="AD1604" i="1"/>
  <c r="AA1604" i="1"/>
  <c r="O1604" i="1"/>
  <c r="M1604" i="1"/>
  <c r="J1604" i="1"/>
  <c r="E1604" i="1" a="1"/>
  <c r="E1604" i="1" s="1"/>
  <c r="C1604" i="1"/>
  <c r="AD1603" i="1"/>
  <c r="AA1603" i="1"/>
  <c r="O1603" i="1"/>
  <c r="M1603" i="1"/>
  <c r="J1603" i="1"/>
  <c r="E1603" i="1" a="1"/>
  <c r="E1603" i="1" s="1"/>
  <c r="C1603" i="1"/>
  <c r="AD1602" i="1"/>
  <c r="AA1602" i="1"/>
  <c r="O1602" i="1"/>
  <c r="M1602" i="1"/>
  <c r="J1602" i="1"/>
  <c r="E1602" i="1" a="1"/>
  <c r="E1602" i="1" s="1"/>
  <c r="C1602" i="1"/>
  <c r="AD1601" i="1"/>
  <c r="AA1601" i="1"/>
  <c r="O1601" i="1"/>
  <c r="M1601" i="1"/>
  <c r="J1601" i="1"/>
  <c r="E1601" i="1" a="1"/>
  <c r="E1601" i="1" s="1"/>
  <c r="C1601" i="1"/>
  <c r="AD1600" i="1"/>
  <c r="AA1600" i="1"/>
  <c r="O1600" i="1"/>
  <c r="M1600" i="1"/>
  <c r="J1600" i="1"/>
  <c r="E1600" i="1" a="1"/>
  <c r="E1600" i="1" s="1"/>
  <c r="C1600" i="1"/>
  <c r="AD1599" i="1"/>
  <c r="AA1599" i="1"/>
  <c r="O1599" i="1"/>
  <c r="M1599" i="1"/>
  <c r="J1599" i="1"/>
  <c r="E1599" i="1" a="1"/>
  <c r="E1599" i="1" s="1"/>
  <c r="C1599" i="1"/>
  <c r="AD1598" i="1"/>
  <c r="AA1598" i="1"/>
  <c r="O1598" i="1"/>
  <c r="M1598" i="1"/>
  <c r="J1598" i="1"/>
  <c r="E1598" i="1" a="1"/>
  <c r="E1598" i="1" s="1"/>
  <c r="C1598" i="1"/>
  <c r="AD1597" i="1"/>
  <c r="AA1597" i="1"/>
  <c r="O1597" i="1"/>
  <c r="M1597" i="1"/>
  <c r="J1597" i="1"/>
  <c r="E1597" i="1" a="1"/>
  <c r="E1597" i="1" s="1"/>
  <c r="C1597" i="1"/>
  <c r="AD1596" i="1"/>
  <c r="AA1596" i="1"/>
  <c r="O1596" i="1"/>
  <c r="M1596" i="1"/>
  <c r="J1596" i="1"/>
  <c r="E1596" i="1" a="1"/>
  <c r="E1596" i="1" s="1"/>
  <c r="C1596" i="1"/>
  <c r="AD1595" i="1"/>
  <c r="AA1595" i="1"/>
  <c r="O1595" i="1"/>
  <c r="M1595" i="1"/>
  <c r="J1595" i="1"/>
  <c r="E1595" i="1" a="1"/>
  <c r="E1595" i="1" s="1"/>
  <c r="C1595" i="1"/>
  <c r="AD1594" i="1"/>
  <c r="AA1594" i="1"/>
  <c r="O1594" i="1"/>
  <c r="M1594" i="1"/>
  <c r="J1594" i="1"/>
  <c r="E1594" i="1" a="1"/>
  <c r="E1594" i="1" s="1"/>
  <c r="C1594" i="1"/>
  <c r="AD1593" i="1"/>
  <c r="AA1593" i="1"/>
  <c r="O1593" i="1"/>
  <c r="M1593" i="1"/>
  <c r="J1593" i="1"/>
  <c r="E1593" i="1" a="1"/>
  <c r="E1593" i="1" s="1"/>
  <c r="C1593" i="1"/>
  <c r="AD1592" i="1"/>
  <c r="AA1592" i="1"/>
  <c r="O1592" i="1"/>
  <c r="M1592" i="1"/>
  <c r="J1592" i="1"/>
  <c r="E1592" i="1" a="1"/>
  <c r="E1592" i="1" s="1"/>
  <c r="C1592" i="1"/>
  <c r="AD1591" i="1"/>
  <c r="AA1591" i="1"/>
  <c r="O1591" i="1"/>
  <c r="M1591" i="1"/>
  <c r="J1591" i="1"/>
  <c r="E1591" i="1" a="1"/>
  <c r="E1591" i="1" s="1"/>
  <c r="C1591" i="1"/>
  <c r="AD1590" i="1"/>
  <c r="AA1590" i="1"/>
  <c r="O1590" i="1"/>
  <c r="M1590" i="1"/>
  <c r="J1590" i="1"/>
  <c r="E1590" i="1" a="1"/>
  <c r="E1590" i="1" s="1"/>
  <c r="C1590" i="1"/>
  <c r="AD1589" i="1"/>
  <c r="AA1589" i="1"/>
  <c r="O1589" i="1"/>
  <c r="M1589" i="1"/>
  <c r="J1589" i="1"/>
  <c r="E1589" i="1" a="1"/>
  <c r="E1589" i="1" s="1"/>
  <c r="C1589" i="1"/>
  <c r="AD1588" i="1"/>
  <c r="AA1588" i="1"/>
  <c r="O1588" i="1"/>
  <c r="M1588" i="1"/>
  <c r="J1588" i="1"/>
  <c r="E1588" i="1" a="1"/>
  <c r="E1588" i="1" s="1"/>
  <c r="C1588" i="1"/>
  <c r="AD1587" i="1"/>
  <c r="AA1587" i="1"/>
  <c r="O1587" i="1"/>
  <c r="M1587" i="1"/>
  <c r="J1587" i="1"/>
  <c r="E1587" i="1" a="1"/>
  <c r="E1587" i="1" s="1"/>
  <c r="C1587" i="1"/>
  <c r="AD1586" i="1"/>
  <c r="AA1586" i="1"/>
  <c r="O1586" i="1"/>
  <c r="M1586" i="1"/>
  <c r="J1586" i="1"/>
  <c r="E1586" i="1" a="1"/>
  <c r="E1586" i="1" s="1"/>
  <c r="C1586" i="1"/>
  <c r="AD1585" i="1"/>
  <c r="AA1585" i="1"/>
  <c r="O1585" i="1"/>
  <c r="M1585" i="1"/>
  <c r="J1585" i="1"/>
  <c r="E1585" i="1" a="1"/>
  <c r="E1585" i="1" s="1"/>
  <c r="C1585" i="1"/>
  <c r="AD1584" i="1"/>
  <c r="AA1584" i="1"/>
  <c r="O1584" i="1"/>
  <c r="M1584" i="1"/>
  <c r="J1584" i="1"/>
  <c r="E1584" i="1" a="1"/>
  <c r="E1584" i="1" s="1"/>
  <c r="C1584" i="1"/>
  <c r="AD1583" i="1"/>
  <c r="AA1583" i="1"/>
  <c r="O1583" i="1"/>
  <c r="M1583" i="1"/>
  <c r="J1583" i="1"/>
  <c r="E1583" i="1" a="1"/>
  <c r="E1583" i="1" s="1"/>
  <c r="C1583" i="1"/>
  <c r="AD1582" i="1"/>
  <c r="AA1582" i="1"/>
  <c r="O1582" i="1"/>
  <c r="M1582" i="1"/>
  <c r="J1582" i="1"/>
  <c r="E1582" i="1" a="1"/>
  <c r="E1582" i="1" s="1"/>
  <c r="C1582" i="1"/>
  <c r="AD1581" i="1"/>
  <c r="AA1581" i="1"/>
  <c r="O1581" i="1"/>
  <c r="M1581" i="1"/>
  <c r="J1581" i="1"/>
  <c r="E1581" i="1" a="1"/>
  <c r="E1581" i="1" s="1"/>
  <c r="C1581" i="1"/>
  <c r="AD1580" i="1"/>
  <c r="AA1580" i="1"/>
  <c r="O1580" i="1"/>
  <c r="M1580" i="1"/>
  <c r="J1580" i="1"/>
  <c r="E1580" i="1" a="1"/>
  <c r="E1580" i="1" s="1"/>
  <c r="C1580" i="1"/>
  <c r="AD1579" i="1"/>
  <c r="AA1579" i="1"/>
  <c r="O1579" i="1"/>
  <c r="M1579" i="1"/>
  <c r="J1579" i="1"/>
  <c r="E1579" i="1" a="1"/>
  <c r="E1579" i="1" s="1"/>
  <c r="C1579" i="1"/>
  <c r="AD1578" i="1"/>
  <c r="AA1578" i="1"/>
  <c r="O1578" i="1"/>
  <c r="M1578" i="1"/>
  <c r="J1578" i="1"/>
  <c r="E1578" i="1" a="1"/>
  <c r="E1578" i="1" s="1"/>
  <c r="C1578" i="1"/>
  <c r="AD1577" i="1"/>
  <c r="AA1577" i="1"/>
  <c r="O1577" i="1"/>
  <c r="M1577" i="1"/>
  <c r="J1577" i="1"/>
  <c r="E1577" i="1" a="1"/>
  <c r="E1577" i="1" s="1"/>
  <c r="C1577" i="1"/>
  <c r="AD1576" i="1"/>
  <c r="AA1576" i="1"/>
  <c r="O1576" i="1"/>
  <c r="M1576" i="1"/>
  <c r="J1576" i="1"/>
  <c r="E1576" i="1" a="1"/>
  <c r="E1576" i="1" s="1"/>
  <c r="C1576" i="1"/>
  <c r="AD1575" i="1"/>
  <c r="AA1575" i="1"/>
  <c r="O1575" i="1"/>
  <c r="M1575" i="1"/>
  <c r="J1575" i="1"/>
  <c r="E1575" i="1" a="1"/>
  <c r="E1575" i="1" s="1"/>
  <c r="C1575" i="1"/>
  <c r="AD1574" i="1"/>
  <c r="AA1574" i="1"/>
  <c r="O1574" i="1"/>
  <c r="M1574" i="1"/>
  <c r="J1574" i="1"/>
  <c r="E1574" i="1" a="1"/>
  <c r="E1574" i="1" s="1"/>
  <c r="C1574" i="1"/>
  <c r="AD1573" i="1"/>
  <c r="AA1573" i="1"/>
  <c r="O1573" i="1"/>
  <c r="M1573" i="1"/>
  <c r="J1573" i="1"/>
  <c r="E1573" i="1" a="1"/>
  <c r="E1573" i="1" s="1"/>
  <c r="C1573" i="1"/>
  <c r="AD1572" i="1"/>
  <c r="AA1572" i="1"/>
  <c r="O1572" i="1"/>
  <c r="M1572" i="1"/>
  <c r="J1572" i="1"/>
  <c r="E1572" i="1" a="1"/>
  <c r="E1572" i="1" s="1"/>
  <c r="C1572" i="1"/>
  <c r="AD1571" i="1"/>
  <c r="AA1571" i="1"/>
  <c r="O1571" i="1"/>
  <c r="M1571" i="1"/>
  <c r="J1571" i="1"/>
  <c r="E1571" i="1" a="1"/>
  <c r="E1571" i="1" s="1"/>
  <c r="C1571" i="1"/>
  <c r="AD1570" i="1"/>
  <c r="AA1570" i="1"/>
  <c r="O1570" i="1"/>
  <c r="M1570" i="1"/>
  <c r="J1570" i="1"/>
  <c r="E1570" i="1" a="1"/>
  <c r="E1570" i="1" s="1"/>
  <c r="C1570" i="1"/>
  <c r="AD1569" i="1"/>
  <c r="AA1569" i="1"/>
  <c r="O1569" i="1"/>
  <c r="M1569" i="1"/>
  <c r="J1569" i="1"/>
  <c r="E1569" i="1" a="1"/>
  <c r="E1569" i="1" s="1"/>
  <c r="C1569" i="1"/>
  <c r="AD1568" i="1"/>
  <c r="AA1568" i="1"/>
  <c r="O1568" i="1"/>
  <c r="M1568" i="1"/>
  <c r="J1568" i="1"/>
  <c r="E1568" i="1" a="1"/>
  <c r="E1568" i="1" s="1"/>
  <c r="C1568" i="1"/>
  <c r="AD1567" i="1"/>
  <c r="AA1567" i="1"/>
  <c r="O1567" i="1"/>
  <c r="M1567" i="1"/>
  <c r="J1567" i="1"/>
  <c r="E1567" i="1" a="1"/>
  <c r="E1567" i="1" s="1"/>
  <c r="C1567" i="1"/>
  <c r="AD1566" i="1"/>
  <c r="AA1566" i="1"/>
  <c r="O1566" i="1"/>
  <c r="M1566" i="1"/>
  <c r="J1566" i="1"/>
  <c r="E1566" i="1" a="1"/>
  <c r="E1566" i="1" s="1"/>
  <c r="C1566" i="1"/>
  <c r="AD1565" i="1"/>
  <c r="AA1565" i="1"/>
  <c r="O1565" i="1"/>
  <c r="M1565" i="1"/>
  <c r="J1565" i="1"/>
  <c r="E1565" i="1" a="1"/>
  <c r="E1565" i="1" s="1"/>
  <c r="C1565" i="1"/>
  <c r="AD1564" i="1"/>
  <c r="AA1564" i="1"/>
  <c r="O1564" i="1"/>
  <c r="M1564" i="1"/>
  <c r="J1564" i="1"/>
  <c r="E1564" i="1" a="1"/>
  <c r="E1564" i="1" s="1"/>
  <c r="C1564" i="1"/>
  <c r="AD1563" i="1"/>
  <c r="AA1563" i="1"/>
  <c r="O1563" i="1"/>
  <c r="M1563" i="1"/>
  <c r="J1563" i="1"/>
  <c r="E1563" i="1" a="1"/>
  <c r="E1563" i="1" s="1"/>
  <c r="C1563" i="1"/>
  <c r="AD1562" i="1"/>
  <c r="AA1562" i="1"/>
  <c r="O1562" i="1"/>
  <c r="M1562" i="1"/>
  <c r="J1562" i="1"/>
  <c r="E1562" i="1" a="1"/>
  <c r="E1562" i="1" s="1"/>
  <c r="C1562" i="1"/>
  <c r="AD1561" i="1"/>
  <c r="AA1561" i="1"/>
  <c r="O1561" i="1"/>
  <c r="M1561" i="1"/>
  <c r="J1561" i="1"/>
  <c r="E1561" i="1" a="1"/>
  <c r="E1561" i="1" s="1"/>
  <c r="C1561" i="1"/>
  <c r="AD1560" i="1"/>
  <c r="AA1560" i="1"/>
  <c r="O1560" i="1"/>
  <c r="M1560" i="1"/>
  <c r="J1560" i="1"/>
  <c r="E1560" i="1" a="1"/>
  <c r="E1560" i="1" s="1"/>
  <c r="C1560" i="1"/>
  <c r="AD1559" i="1"/>
  <c r="AA1559" i="1"/>
  <c r="O1559" i="1"/>
  <c r="M1559" i="1"/>
  <c r="J1559" i="1"/>
  <c r="E1559" i="1" a="1"/>
  <c r="E1559" i="1" s="1"/>
  <c r="C1559" i="1"/>
  <c r="AD1558" i="1"/>
  <c r="AA1558" i="1"/>
  <c r="O1558" i="1"/>
  <c r="M1558" i="1"/>
  <c r="J1558" i="1"/>
  <c r="E1558" i="1" a="1"/>
  <c r="E1558" i="1" s="1"/>
  <c r="C1558" i="1"/>
  <c r="AD1557" i="1"/>
  <c r="AA1557" i="1"/>
  <c r="O1557" i="1"/>
  <c r="M1557" i="1"/>
  <c r="J1557" i="1"/>
  <c r="E1557" i="1" a="1"/>
  <c r="E1557" i="1" s="1"/>
  <c r="C1557" i="1"/>
  <c r="AD1556" i="1"/>
  <c r="AA1556" i="1"/>
  <c r="O1556" i="1"/>
  <c r="M1556" i="1"/>
  <c r="J1556" i="1"/>
  <c r="E1556" i="1" a="1"/>
  <c r="E1556" i="1" s="1"/>
  <c r="C1556" i="1"/>
  <c r="AD1555" i="1"/>
  <c r="AA1555" i="1"/>
  <c r="O1555" i="1"/>
  <c r="M1555" i="1"/>
  <c r="J1555" i="1"/>
  <c r="E1555" i="1" a="1"/>
  <c r="E1555" i="1" s="1"/>
  <c r="C1555" i="1"/>
  <c r="AD1554" i="1"/>
  <c r="AA1554" i="1"/>
  <c r="O1554" i="1"/>
  <c r="M1554" i="1"/>
  <c r="J1554" i="1"/>
  <c r="E1554" i="1" a="1"/>
  <c r="E1554" i="1" s="1"/>
  <c r="C1554" i="1"/>
  <c r="AD1553" i="1"/>
  <c r="AA1553" i="1"/>
  <c r="O1553" i="1"/>
  <c r="M1553" i="1"/>
  <c r="J1553" i="1"/>
  <c r="E1553" i="1" a="1"/>
  <c r="E1553" i="1" s="1"/>
  <c r="C1553" i="1"/>
  <c r="AD1552" i="1"/>
  <c r="AA1552" i="1"/>
  <c r="O1552" i="1"/>
  <c r="M1552" i="1"/>
  <c r="J1552" i="1"/>
  <c r="E1552" i="1" a="1"/>
  <c r="E1552" i="1" s="1"/>
  <c r="C1552" i="1"/>
  <c r="AD1551" i="1"/>
  <c r="AA1551" i="1"/>
  <c r="O1551" i="1"/>
  <c r="M1551" i="1"/>
  <c r="J1551" i="1"/>
  <c r="E1551" i="1" a="1"/>
  <c r="E1551" i="1" s="1"/>
  <c r="C1551" i="1"/>
  <c r="AD1550" i="1"/>
  <c r="AA1550" i="1"/>
  <c r="O1550" i="1"/>
  <c r="M1550" i="1"/>
  <c r="J1550" i="1"/>
  <c r="E1550" i="1" a="1"/>
  <c r="E1550" i="1" s="1"/>
  <c r="C1550" i="1"/>
  <c r="AD1549" i="1"/>
  <c r="AA1549" i="1"/>
  <c r="O1549" i="1"/>
  <c r="M1549" i="1"/>
  <c r="J1549" i="1"/>
  <c r="E1549" i="1" a="1"/>
  <c r="E1549" i="1" s="1"/>
  <c r="C1549" i="1"/>
  <c r="AD1548" i="1"/>
  <c r="AA1548" i="1"/>
  <c r="O1548" i="1"/>
  <c r="M1548" i="1"/>
  <c r="J1548" i="1"/>
  <c r="E1548" i="1" a="1"/>
  <c r="E1548" i="1" s="1"/>
  <c r="C1548" i="1"/>
  <c r="AD1547" i="1"/>
  <c r="AA1547" i="1"/>
  <c r="O1547" i="1"/>
  <c r="M1547" i="1"/>
  <c r="J1547" i="1"/>
  <c r="E1547" i="1" a="1"/>
  <c r="E1547" i="1" s="1"/>
  <c r="C1547" i="1"/>
  <c r="AD1546" i="1"/>
  <c r="AA1546" i="1"/>
  <c r="O1546" i="1"/>
  <c r="M1546" i="1"/>
  <c r="J1546" i="1"/>
  <c r="E1546" i="1" a="1"/>
  <c r="E1546" i="1" s="1"/>
  <c r="C1546" i="1"/>
  <c r="AD1545" i="1"/>
  <c r="AA1545" i="1"/>
  <c r="O1545" i="1"/>
  <c r="M1545" i="1"/>
  <c r="J1545" i="1"/>
  <c r="E1545" i="1" a="1"/>
  <c r="E1545" i="1" s="1"/>
  <c r="C1545" i="1"/>
  <c r="AD1544" i="1"/>
  <c r="AA1544" i="1"/>
  <c r="O1544" i="1"/>
  <c r="M1544" i="1"/>
  <c r="J1544" i="1"/>
  <c r="E1544" i="1" a="1"/>
  <c r="E1544" i="1" s="1"/>
  <c r="C1544" i="1"/>
  <c r="AD1543" i="1"/>
  <c r="AA1543" i="1"/>
  <c r="O1543" i="1"/>
  <c r="M1543" i="1"/>
  <c r="J1543" i="1"/>
  <c r="E1543" i="1" a="1"/>
  <c r="E1543" i="1" s="1"/>
  <c r="C1543" i="1"/>
  <c r="AD1542" i="1"/>
  <c r="AA1542" i="1"/>
  <c r="O1542" i="1"/>
  <c r="M1542" i="1"/>
  <c r="J1542" i="1"/>
  <c r="E1542" i="1" a="1"/>
  <c r="E1542" i="1" s="1"/>
  <c r="C1542" i="1"/>
  <c r="AD1541" i="1"/>
  <c r="AA1541" i="1"/>
  <c r="O1541" i="1"/>
  <c r="M1541" i="1"/>
  <c r="J1541" i="1"/>
  <c r="E1541" i="1" a="1"/>
  <c r="E1541" i="1" s="1"/>
  <c r="C1541" i="1"/>
  <c r="AD1540" i="1"/>
  <c r="AA1540" i="1"/>
  <c r="O1540" i="1"/>
  <c r="M1540" i="1"/>
  <c r="J1540" i="1"/>
  <c r="E1540" i="1" a="1"/>
  <c r="E1540" i="1" s="1"/>
  <c r="C1540" i="1"/>
  <c r="AD1539" i="1"/>
  <c r="AA1539" i="1"/>
  <c r="O1539" i="1"/>
  <c r="M1539" i="1"/>
  <c r="J1539" i="1"/>
  <c r="E1539" i="1" a="1"/>
  <c r="E1539" i="1" s="1"/>
  <c r="C1539" i="1"/>
  <c r="AD1538" i="1"/>
  <c r="AA1538" i="1"/>
  <c r="O1538" i="1"/>
  <c r="M1538" i="1"/>
  <c r="J1538" i="1"/>
  <c r="E1538" i="1" a="1"/>
  <c r="E1538" i="1" s="1"/>
  <c r="C1538" i="1"/>
  <c r="AD1537" i="1"/>
  <c r="AA1537" i="1"/>
  <c r="O1537" i="1"/>
  <c r="M1537" i="1"/>
  <c r="J1537" i="1"/>
  <c r="E1537" i="1" a="1"/>
  <c r="E1537" i="1" s="1"/>
  <c r="C1537" i="1"/>
  <c r="AD1536" i="1"/>
  <c r="AA1536" i="1"/>
  <c r="O1536" i="1"/>
  <c r="M1536" i="1"/>
  <c r="J1536" i="1"/>
  <c r="E1536" i="1" a="1"/>
  <c r="E1536" i="1" s="1"/>
  <c r="C1536" i="1"/>
  <c r="AD1535" i="1"/>
  <c r="AA1535" i="1"/>
  <c r="O1535" i="1"/>
  <c r="M1535" i="1"/>
  <c r="J1535" i="1"/>
  <c r="E1535" i="1" a="1"/>
  <c r="E1535" i="1" s="1"/>
  <c r="C1535" i="1"/>
  <c r="AD1534" i="1"/>
  <c r="AA1534" i="1"/>
  <c r="O1534" i="1"/>
  <c r="M1534" i="1"/>
  <c r="J1534" i="1"/>
  <c r="E1534" i="1" a="1"/>
  <c r="E1534" i="1" s="1"/>
  <c r="C1534" i="1"/>
  <c r="AD1533" i="1"/>
  <c r="AA1533" i="1"/>
  <c r="O1533" i="1"/>
  <c r="M1533" i="1"/>
  <c r="J1533" i="1"/>
  <c r="E1533" i="1" a="1"/>
  <c r="E1533" i="1" s="1"/>
  <c r="C1533" i="1"/>
  <c r="AD1532" i="1"/>
  <c r="AA1532" i="1"/>
  <c r="O1532" i="1"/>
  <c r="M1532" i="1"/>
  <c r="J1532" i="1"/>
  <c r="E1532" i="1" a="1"/>
  <c r="E1532" i="1" s="1"/>
  <c r="C1532" i="1"/>
  <c r="AD1531" i="1"/>
  <c r="AA1531" i="1"/>
  <c r="O1531" i="1"/>
  <c r="M1531" i="1"/>
  <c r="J1531" i="1"/>
  <c r="E1531" i="1" a="1"/>
  <c r="E1531" i="1" s="1"/>
  <c r="C1531" i="1"/>
  <c r="AD1530" i="1"/>
  <c r="AA1530" i="1"/>
  <c r="O1530" i="1"/>
  <c r="M1530" i="1"/>
  <c r="J1530" i="1"/>
  <c r="E1530" i="1" a="1"/>
  <c r="E1530" i="1" s="1"/>
  <c r="C1530" i="1"/>
  <c r="AD1529" i="1"/>
  <c r="AA1529" i="1"/>
  <c r="O1529" i="1"/>
  <c r="M1529" i="1"/>
  <c r="J1529" i="1"/>
  <c r="E1529" i="1" a="1"/>
  <c r="E1529" i="1" s="1"/>
  <c r="C1529" i="1"/>
  <c r="AD1528" i="1"/>
  <c r="AA1528" i="1"/>
  <c r="O1528" i="1"/>
  <c r="M1528" i="1"/>
  <c r="J1528" i="1"/>
  <c r="E1528" i="1" a="1"/>
  <c r="E1528" i="1" s="1"/>
  <c r="C1528" i="1"/>
  <c r="AD1527" i="1"/>
  <c r="AA1527" i="1"/>
  <c r="O1527" i="1"/>
  <c r="M1527" i="1"/>
  <c r="J1527" i="1"/>
  <c r="E1527" i="1" a="1"/>
  <c r="E1527" i="1" s="1"/>
  <c r="C1527" i="1"/>
  <c r="AD1526" i="1"/>
  <c r="AA1526" i="1"/>
  <c r="O1526" i="1"/>
  <c r="M1526" i="1"/>
  <c r="J1526" i="1"/>
  <c r="E1526" i="1" a="1"/>
  <c r="E1526" i="1" s="1"/>
  <c r="C1526" i="1"/>
  <c r="AD1525" i="1"/>
  <c r="AA1525" i="1"/>
  <c r="O1525" i="1"/>
  <c r="M1525" i="1"/>
  <c r="J1525" i="1"/>
  <c r="E1525" i="1" a="1"/>
  <c r="E1525" i="1" s="1"/>
  <c r="C1525" i="1"/>
  <c r="AD1524" i="1"/>
  <c r="AA1524" i="1"/>
  <c r="O1524" i="1"/>
  <c r="M1524" i="1"/>
  <c r="J1524" i="1"/>
  <c r="E1524" i="1" a="1"/>
  <c r="E1524" i="1" s="1"/>
  <c r="C1524" i="1"/>
  <c r="AD1523" i="1"/>
  <c r="AA1523" i="1"/>
  <c r="O1523" i="1"/>
  <c r="M1523" i="1"/>
  <c r="J1523" i="1"/>
  <c r="E1523" i="1" a="1"/>
  <c r="E1523" i="1" s="1"/>
  <c r="C1523" i="1"/>
  <c r="AD1522" i="1"/>
  <c r="AA1522" i="1"/>
  <c r="O1522" i="1"/>
  <c r="M1522" i="1"/>
  <c r="J1522" i="1"/>
  <c r="E1522" i="1" a="1"/>
  <c r="E1522" i="1" s="1"/>
  <c r="C1522" i="1"/>
  <c r="AD1521" i="1"/>
  <c r="AA1521" i="1"/>
  <c r="O1521" i="1"/>
  <c r="M1521" i="1"/>
  <c r="J1521" i="1"/>
  <c r="E1521" i="1" a="1"/>
  <c r="E1521" i="1" s="1"/>
  <c r="C1521" i="1"/>
  <c r="AD1520" i="1"/>
  <c r="AA1520" i="1"/>
  <c r="O1520" i="1"/>
  <c r="M1520" i="1"/>
  <c r="J1520" i="1"/>
  <c r="E1520" i="1" a="1"/>
  <c r="E1520" i="1" s="1"/>
  <c r="C1520" i="1"/>
  <c r="AD1519" i="1"/>
  <c r="AA1519" i="1"/>
  <c r="O1519" i="1"/>
  <c r="M1519" i="1"/>
  <c r="J1519" i="1"/>
  <c r="E1519" i="1" a="1"/>
  <c r="E1519" i="1" s="1"/>
  <c r="C1519" i="1"/>
  <c r="AD1518" i="1"/>
  <c r="AA1518" i="1"/>
  <c r="O1518" i="1"/>
  <c r="M1518" i="1"/>
  <c r="J1518" i="1"/>
  <c r="E1518" i="1" a="1"/>
  <c r="E1518" i="1" s="1"/>
  <c r="C1518" i="1"/>
  <c r="AD1517" i="1"/>
  <c r="AA1517" i="1"/>
  <c r="O1517" i="1"/>
  <c r="M1517" i="1"/>
  <c r="J1517" i="1"/>
  <c r="E1517" i="1" a="1"/>
  <c r="E1517" i="1" s="1"/>
  <c r="C1517" i="1"/>
  <c r="AD1516" i="1"/>
  <c r="AA1516" i="1"/>
  <c r="O1516" i="1"/>
  <c r="M1516" i="1"/>
  <c r="J1516" i="1"/>
  <c r="E1516" i="1" a="1"/>
  <c r="E1516" i="1" s="1"/>
  <c r="C1516" i="1"/>
  <c r="AD1515" i="1"/>
  <c r="AA1515" i="1"/>
  <c r="O1515" i="1"/>
  <c r="M1515" i="1"/>
  <c r="J1515" i="1"/>
  <c r="E1515" i="1" a="1"/>
  <c r="E1515" i="1" s="1"/>
  <c r="C1515" i="1"/>
  <c r="AD1514" i="1"/>
  <c r="AA1514" i="1"/>
  <c r="O1514" i="1"/>
  <c r="M1514" i="1"/>
  <c r="J1514" i="1"/>
  <c r="E1514" i="1" a="1"/>
  <c r="E1514" i="1" s="1"/>
  <c r="C1514" i="1"/>
  <c r="AD1513" i="1"/>
  <c r="AA1513" i="1"/>
  <c r="O1513" i="1"/>
  <c r="M1513" i="1"/>
  <c r="J1513" i="1"/>
  <c r="E1513" i="1" a="1"/>
  <c r="E1513" i="1" s="1"/>
  <c r="C1513" i="1"/>
  <c r="AD1512" i="1"/>
  <c r="AA1512" i="1"/>
  <c r="O1512" i="1"/>
  <c r="M1512" i="1"/>
  <c r="J1512" i="1"/>
  <c r="E1512" i="1" a="1"/>
  <c r="E1512" i="1" s="1"/>
  <c r="C1512" i="1"/>
  <c r="AD1511" i="1"/>
  <c r="AA1511" i="1"/>
  <c r="O1511" i="1"/>
  <c r="M1511" i="1"/>
  <c r="J1511" i="1"/>
  <c r="E1511" i="1" a="1"/>
  <c r="E1511" i="1" s="1"/>
  <c r="C1511" i="1"/>
  <c r="AD1510" i="1"/>
  <c r="AA1510" i="1"/>
  <c r="O1510" i="1"/>
  <c r="M1510" i="1"/>
  <c r="J1510" i="1"/>
  <c r="E1510" i="1" a="1"/>
  <c r="E1510" i="1" s="1"/>
  <c r="C1510" i="1"/>
  <c r="AD1509" i="1"/>
  <c r="AA1509" i="1"/>
  <c r="O1509" i="1"/>
  <c r="M1509" i="1"/>
  <c r="J1509" i="1"/>
  <c r="E1509" i="1" a="1"/>
  <c r="E1509" i="1" s="1"/>
  <c r="C1509" i="1"/>
  <c r="AD1508" i="1"/>
  <c r="AA1508" i="1"/>
  <c r="O1508" i="1"/>
  <c r="M1508" i="1"/>
  <c r="J1508" i="1"/>
  <c r="E1508" i="1" a="1"/>
  <c r="E1508" i="1" s="1"/>
  <c r="C1508" i="1"/>
  <c r="AD1507" i="1"/>
  <c r="AA1507" i="1"/>
  <c r="O1507" i="1"/>
  <c r="M1507" i="1"/>
  <c r="J1507" i="1"/>
  <c r="E1507" i="1" a="1"/>
  <c r="E1507" i="1" s="1"/>
  <c r="C1507" i="1"/>
  <c r="AD1506" i="1"/>
  <c r="AA1506" i="1"/>
  <c r="O1506" i="1"/>
  <c r="M1506" i="1"/>
  <c r="J1506" i="1"/>
  <c r="E1506" i="1" a="1"/>
  <c r="E1506" i="1" s="1"/>
  <c r="C1506" i="1"/>
  <c r="AD1505" i="1"/>
  <c r="AA1505" i="1"/>
  <c r="O1505" i="1"/>
  <c r="M1505" i="1"/>
  <c r="J1505" i="1"/>
  <c r="E1505" i="1" a="1"/>
  <c r="E1505" i="1" s="1"/>
  <c r="C1505" i="1"/>
  <c r="AD1504" i="1"/>
  <c r="AA1504" i="1"/>
  <c r="O1504" i="1"/>
  <c r="M1504" i="1"/>
  <c r="J1504" i="1"/>
  <c r="E1504" i="1" a="1"/>
  <c r="E1504" i="1" s="1"/>
  <c r="C1504" i="1"/>
  <c r="AD1503" i="1"/>
  <c r="AA1503" i="1"/>
  <c r="O1503" i="1"/>
  <c r="M1503" i="1"/>
  <c r="J1503" i="1"/>
  <c r="E1503" i="1" a="1"/>
  <c r="E1503" i="1" s="1"/>
  <c r="C1503" i="1"/>
  <c r="AD1502" i="1"/>
  <c r="AA1502" i="1"/>
  <c r="O1502" i="1"/>
  <c r="M1502" i="1"/>
  <c r="J1502" i="1"/>
  <c r="E1502" i="1" a="1"/>
  <c r="E1502" i="1" s="1"/>
  <c r="C1502" i="1"/>
  <c r="AD1501" i="1"/>
  <c r="AA1501" i="1"/>
  <c r="O1501" i="1"/>
  <c r="M1501" i="1"/>
  <c r="J1501" i="1"/>
  <c r="E1501" i="1" a="1"/>
  <c r="E1501" i="1" s="1"/>
  <c r="C1501" i="1"/>
  <c r="AD1500" i="1"/>
  <c r="AA1500" i="1"/>
  <c r="O1500" i="1"/>
  <c r="M1500" i="1"/>
  <c r="J1500" i="1"/>
  <c r="E1500" i="1" a="1"/>
  <c r="E1500" i="1" s="1"/>
  <c r="C1500" i="1"/>
  <c r="AD1499" i="1"/>
  <c r="AA1499" i="1"/>
  <c r="O1499" i="1"/>
  <c r="M1499" i="1"/>
  <c r="J1499" i="1"/>
  <c r="E1499" i="1" a="1"/>
  <c r="E1499" i="1" s="1"/>
  <c r="C1499" i="1"/>
  <c r="AD1498" i="1"/>
  <c r="AA1498" i="1"/>
  <c r="O1498" i="1"/>
  <c r="M1498" i="1"/>
  <c r="J1498" i="1"/>
  <c r="E1498" i="1" a="1"/>
  <c r="E1498" i="1" s="1"/>
  <c r="C1498" i="1"/>
  <c r="AD1497" i="1"/>
  <c r="AA1497" i="1"/>
  <c r="O1497" i="1"/>
  <c r="M1497" i="1"/>
  <c r="J1497" i="1"/>
  <c r="E1497" i="1" a="1"/>
  <c r="E1497" i="1" s="1"/>
  <c r="C1497" i="1"/>
  <c r="AD1496" i="1"/>
  <c r="AA1496" i="1"/>
  <c r="O1496" i="1"/>
  <c r="M1496" i="1"/>
  <c r="J1496" i="1"/>
  <c r="E1496" i="1" a="1"/>
  <c r="E1496" i="1" s="1"/>
  <c r="C1496" i="1"/>
  <c r="AD1495" i="1"/>
  <c r="AA1495" i="1"/>
  <c r="O1495" i="1"/>
  <c r="M1495" i="1"/>
  <c r="J1495" i="1"/>
  <c r="E1495" i="1" a="1"/>
  <c r="E1495" i="1" s="1"/>
  <c r="C1495" i="1"/>
  <c r="AD1494" i="1"/>
  <c r="AA1494" i="1"/>
  <c r="O1494" i="1"/>
  <c r="M1494" i="1"/>
  <c r="J1494" i="1"/>
  <c r="E1494" i="1" a="1"/>
  <c r="E1494" i="1" s="1"/>
  <c r="C1494" i="1"/>
  <c r="AD1493" i="1"/>
  <c r="AA1493" i="1"/>
  <c r="O1493" i="1"/>
  <c r="M1493" i="1"/>
  <c r="J1493" i="1"/>
  <c r="E1493" i="1" a="1"/>
  <c r="E1493" i="1" s="1"/>
  <c r="C1493" i="1"/>
  <c r="AD1492" i="1"/>
  <c r="AA1492" i="1"/>
  <c r="O1492" i="1"/>
  <c r="M1492" i="1"/>
  <c r="J1492" i="1"/>
  <c r="E1492" i="1" a="1"/>
  <c r="E1492" i="1" s="1"/>
  <c r="C1492" i="1"/>
  <c r="AD1491" i="1"/>
  <c r="AA1491" i="1"/>
  <c r="O1491" i="1"/>
  <c r="M1491" i="1"/>
  <c r="J1491" i="1"/>
  <c r="E1491" i="1" a="1"/>
  <c r="E1491" i="1" s="1"/>
  <c r="C1491" i="1"/>
  <c r="AD1490" i="1"/>
  <c r="AA1490" i="1"/>
  <c r="O1490" i="1"/>
  <c r="M1490" i="1"/>
  <c r="J1490" i="1"/>
  <c r="E1490" i="1" a="1"/>
  <c r="E1490" i="1" s="1"/>
  <c r="C1490" i="1"/>
  <c r="AD1489" i="1"/>
  <c r="AA1489" i="1"/>
  <c r="O1489" i="1"/>
  <c r="M1489" i="1"/>
  <c r="J1489" i="1"/>
  <c r="E1489" i="1" a="1"/>
  <c r="E1489" i="1" s="1"/>
  <c r="C1489" i="1"/>
  <c r="AD1488" i="1"/>
  <c r="AA1488" i="1"/>
  <c r="O1488" i="1"/>
  <c r="M1488" i="1"/>
  <c r="J1488" i="1"/>
  <c r="E1488" i="1" a="1"/>
  <c r="E1488" i="1" s="1"/>
  <c r="C1488" i="1"/>
  <c r="AD1487" i="1"/>
  <c r="AA1487" i="1"/>
  <c r="O1487" i="1"/>
  <c r="M1487" i="1"/>
  <c r="J1487" i="1"/>
  <c r="E1487" i="1" a="1"/>
  <c r="E1487" i="1" s="1"/>
  <c r="C1487" i="1"/>
  <c r="AD1486" i="1"/>
  <c r="AA1486" i="1"/>
  <c r="O1486" i="1"/>
  <c r="M1486" i="1"/>
  <c r="J1486" i="1"/>
  <c r="E1486" i="1" a="1"/>
  <c r="E1486" i="1" s="1"/>
  <c r="C1486" i="1"/>
  <c r="AD1485" i="1"/>
  <c r="AA1485" i="1"/>
  <c r="O1485" i="1"/>
  <c r="M1485" i="1"/>
  <c r="J1485" i="1"/>
  <c r="E1485" i="1" a="1"/>
  <c r="E1485" i="1" s="1"/>
  <c r="C1485" i="1"/>
  <c r="AD1484" i="1"/>
  <c r="AA1484" i="1"/>
  <c r="O1484" i="1"/>
  <c r="M1484" i="1"/>
  <c r="J1484" i="1"/>
  <c r="E1484" i="1" a="1"/>
  <c r="E1484" i="1" s="1"/>
  <c r="C1484" i="1"/>
  <c r="AD1483" i="1"/>
  <c r="AA1483" i="1"/>
  <c r="O1483" i="1"/>
  <c r="M1483" i="1"/>
  <c r="J1483" i="1"/>
  <c r="E1483" i="1" a="1"/>
  <c r="E1483" i="1" s="1"/>
  <c r="C1483" i="1"/>
  <c r="AD1482" i="1"/>
  <c r="AA1482" i="1"/>
  <c r="O1482" i="1"/>
  <c r="M1482" i="1"/>
  <c r="J1482" i="1"/>
  <c r="E1482" i="1" a="1"/>
  <c r="E1482" i="1" s="1"/>
  <c r="C1482" i="1"/>
  <c r="AD1481" i="1"/>
  <c r="AA1481" i="1"/>
  <c r="O1481" i="1"/>
  <c r="M1481" i="1"/>
  <c r="J1481" i="1"/>
  <c r="E1481" i="1" a="1"/>
  <c r="E1481" i="1" s="1"/>
  <c r="C1481" i="1"/>
  <c r="AD1480" i="1"/>
  <c r="AA1480" i="1"/>
  <c r="O1480" i="1"/>
  <c r="M1480" i="1"/>
  <c r="J1480" i="1"/>
  <c r="E1480" i="1" a="1"/>
  <c r="E1480" i="1" s="1"/>
  <c r="C1480" i="1"/>
  <c r="AD1479" i="1"/>
  <c r="AA1479" i="1"/>
  <c r="O1479" i="1"/>
  <c r="M1479" i="1"/>
  <c r="J1479" i="1"/>
  <c r="E1479" i="1" a="1"/>
  <c r="E1479" i="1" s="1"/>
  <c r="C1479" i="1"/>
  <c r="AD1478" i="1"/>
  <c r="AA1478" i="1"/>
  <c r="O1478" i="1"/>
  <c r="M1478" i="1"/>
  <c r="J1478" i="1"/>
  <c r="E1478" i="1" a="1"/>
  <c r="E1478" i="1" s="1"/>
  <c r="C1478" i="1"/>
  <c r="AD1477" i="1"/>
  <c r="AA1477" i="1"/>
  <c r="O1477" i="1"/>
  <c r="M1477" i="1"/>
  <c r="J1477" i="1"/>
  <c r="E1477" i="1" a="1"/>
  <c r="E1477" i="1" s="1"/>
  <c r="C1477" i="1"/>
  <c r="AD1476" i="1"/>
  <c r="AA1476" i="1"/>
  <c r="O1476" i="1"/>
  <c r="M1476" i="1"/>
  <c r="J1476" i="1"/>
  <c r="E1476" i="1" a="1"/>
  <c r="E1476" i="1" s="1"/>
  <c r="C1476" i="1"/>
  <c r="AD1475" i="1"/>
  <c r="AA1475" i="1"/>
  <c r="O1475" i="1"/>
  <c r="M1475" i="1"/>
  <c r="J1475" i="1"/>
  <c r="E1475" i="1" a="1"/>
  <c r="E1475" i="1" s="1"/>
  <c r="C1475" i="1"/>
  <c r="AD1474" i="1"/>
  <c r="AA1474" i="1"/>
  <c r="O1474" i="1"/>
  <c r="M1474" i="1"/>
  <c r="J1474" i="1"/>
  <c r="E1474" i="1" a="1"/>
  <c r="E1474" i="1" s="1"/>
  <c r="C1474" i="1"/>
  <c r="AD1473" i="1"/>
  <c r="AA1473" i="1"/>
  <c r="O1473" i="1"/>
  <c r="M1473" i="1"/>
  <c r="J1473" i="1"/>
  <c r="E1473" i="1" a="1"/>
  <c r="E1473" i="1" s="1"/>
  <c r="C1473" i="1"/>
  <c r="AD1472" i="1"/>
  <c r="AA1472" i="1"/>
  <c r="O1472" i="1"/>
  <c r="M1472" i="1"/>
  <c r="J1472" i="1"/>
  <c r="E1472" i="1" a="1"/>
  <c r="E1472" i="1" s="1"/>
  <c r="C1472" i="1"/>
  <c r="AD1471" i="1"/>
  <c r="AA1471" i="1"/>
  <c r="O1471" i="1"/>
  <c r="M1471" i="1"/>
  <c r="J1471" i="1"/>
  <c r="E1471" i="1" a="1"/>
  <c r="E1471" i="1" s="1"/>
  <c r="C1471" i="1"/>
  <c r="AD1470" i="1"/>
  <c r="AA1470" i="1"/>
  <c r="O1470" i="1"/>
  <c r="M1470" i="1"/>
  <c r="J1470" i="1"/>
  <c r="E1470" i="1" a="1"/>
  <c r="E1470" i="1" s="1"/>
  <c r="C1470" i="1"/>
  <c r="AD1469" i="1"/>
  <c r="AA1469" i="1"/>
  <c r="O1469" i="1"/>
  <c r="M1469" i="1"/>
  <c r="J1469" i="1"/>
  <c r="E1469" i="1" a="1"/>
  <c r="E1469" i="1" s="1"/>
  <c r="C1469" i="1"/>
  <c r="AD1468" i="1"/>
  <c r="AA1468" i="1"/>
  <c r="O1468" i="1"/>
  <c r="M1468" i="1"/>
  <c r="J1468" i="1"/>
  <c r="E1468" i="1" a="1"/>
  <c r="E1468" i="1" s="1"/>
  <c r="C1468" i="1"/>
  <c r="AD1467" i="1"/>
  <c r="AA1467" i="1"/>
  <c r="O1467" i="1"/>
  <c r="M1467" i="1"/>
  <c r="J1467" i="1"/>
  <c r="E1467" i="1" a="1"/>
  <c r="E1467" i="1" s="1"/>
  <c r="C1467" i="1"/>
  <c r="AD1466" i="1"/>
  <c r="AA1466" i="1"/>
  <c r="O1466" i="1"/>
  <c r="M1466" i="1"/>
  <c r="J1466" i="1"/>
  <c r="E1466" i="1" a="1"/>
  <c r="E1466" i="1" s="1"/>
  <c r="C1466" i="1"/>
  <c r="AD1465" i="1"/>
  <c r="AA1465" i="1"/>
  <c r="O1465" i="1"/>
  <c r="M1465" i="1"/>
  <c r="J1465" i="1"/>
  <c r="E1465" i="1" a="1"/>
  <c r="E1465" i="1" s="1"/>
  <c r="C1465" i="1"/>
  <c r="AD1464" i="1"/>
  <c r="AA1464" i="1"/>
  <c r="O1464" i="1"/>
  <c r="M1464" i="1"/>
  <c r="J1464" i="1"/>
  <c r="E1464" i="1" a="1"/>
  <c r="E1464" i="1" s="1"/>
  <c r="C1464" i="1"/>
  <c r="AD1463" i="1"/>
  <c r="AA1463" i="1"/>
  <c r="O1463" i="1"/>
  <c r="M1463" i="1"/>
  <c r="J1463" i="1"/>
  <c r="E1463" i="1" a="1"/>
  <c r="E1463" i="1" s="1"/>
  <c r="C1463" i="1"/>
  <c r="AD1462" i="1"/>
  <c r="AA1462" i="1"/>
  <c r="O1462" i="1"/>
  <c r="M1462" i="1"/>
  <c r="J1462" i="1"/>
  <c r="E1462" i="1" a="1"/>
  <c r="E1462" i="1" s="1"/>
  <c r="C1462" i="1"/>
  <c r="AD1461" i="1"/>
  <c r="AA1461" i="1"/>
  <c r="O1461" i="1"/>
  <c r="M1461" i="1"/>
  <c r="J1461" i="1"/>
  <c r="E1461" i="1" a="1"/>
  <c r="E1461" i="1" s="1"/>
  <c r="C1461" i="1"/>
  <c r="AD1460" i="1"/>
  <c r="AA1460" i="1"/>
  <c r="O1460" i="1"/>
  <c r="M1460" i="1"/>
  <c r="J1460" i="1"/>
  <c r="E1460" i="1" a="1"/>
  <c r="E1460" i="1" s="1"/>
  <c r="C1460" i="1"/>
  <c r="AD1459" i="1"/>
  <c r="AA1459" i="1"/>
  <c r="O1459" i="1"/>
  <c r="M1459" i="1"/>
  <c r="J1459" i="1"/>
  <c r="E1459" i="1" a="1"/>
  <c r="E1459" i="1" s="1"/>
  <c r="C1459" i="1"/>
  <c r="AD1458" i="1"/>
  <c r="AA1458" i="1"/>
  <c r="O1458" i="1"/>
  <c r="M1458" i="1"/>
  <c r="J1458" i="1"/>
  <c r="E1458" i="1" a="1"/>
  <c r="E1458" i="1" s="1"/>
  <c r="C1458" i="1"/>
  <c r="AD1457" i="1"/>
  <c r="AA1457" i="1"/>
  <c r="O1457" i="1"/>
  <c r="M1457" i="1"/>
  <c r="J1457" i="1"/>
  <c r="E1457" i="1" a="1"/>
  <c r="E1457" i="1" s="1"/>
  <c r="C1457" i="1"/>
  <c r="AD1456" i="1"/>
  <c r="AA1456" i="1"/>
  <c r="O1456" i="1"/>
  <c r="M1456" i="1"/>
  <c r="J1456" i="1"/>
  <c r="E1456" i="1" a="1"/>
  <c r="E1456" i="1" s="1"/>
  <c r="C1456" i="1"/>
  <c r="AD1455" i="1"/>
  <c r="AA1455" i="1"/>
  <c r="O1455" i="1"/>
  <c r="M1455" i="1"/>
  <c r="J1455" i="1"/>
  <c r="E1455" i="1" a="1"/>
  <c r="E1455" i="1" s="1"/>
  <c r="C1455" i="1"/>
  <c r="AD1454" i="1"/>
  <c r="AA1454" i="1"/>
  <c r="O1454" i="1"/>
  <c r="M1454" i="1"/>
  <c r="J1454" i="1"/>
  <c r="E1454" i="1" a="1"/>
  <c r="E1454" i="1" s="1"/>
  <c r="C1454" i="1"/>
  <c r="AD1453" i="1"/>
  <c r="AA1453" i="1"/>
  <c r="O1453" i="1"/>
  <c r="M1453" i="1"/>
  <c r="J1453" i="1"/>
  <c r="E1453" i="1" a="1"/>
  <c r="E1453" i="1" s="1"/>
  <c r="C1453" i="1"/>
  <c r="AD1452" i="1"/>
  <c r="AA1452" i="1"/>
  <c r="O1452" i="1"/>
  <c r="M1452" i="1"/>
  <c r="J1452" i="1"/>
  <c r="E1452" i="1" a="1"/>
  <c r="E1452" i="1" s="1"/>
  <c r="C1452" i="1"/>
  <c r="AD1451" i="1"/>
  <c r="AA1451" i="1"/>
  <c r="O1451" i="1"/>
  <c r="M1451" i="1"/>
  <c r="J1451" i="1"/>
  <c r="E1451" i="1" a="1"/>
  <c r="E1451" i="1" s="1"/>
  <c r="C1451" i="1"/>
  <c r="AD1450" i="1"/>
  <c r="AA1450" i="1"/>
  <c r="O1450" i="1"/>
  <c r="M1450" i="1"/>
  <c r="J1450" i="1"/>
  <c r="E1450" i="1" a="1"/>
  <c r="E1450" i="1" s="1"/>
  <c r="C1450" i="1"/>
  <c r="AD1449" i="1"/>
  <c r="AA1449" i="1"/>
  <c r="O1449" i="1"/>
  <c r="M1449" i="1"/>
  <c r="J1449" i="1"/>
  <c r="E1449" i="1" a="1"/>
  <c r="E1449" i="1" s="1"/>
  <c r="C1449" i="1"/>
  <c r="AD1448" i="1"/>
  <c r="AA1448" i="1"/>
  <c r="O1448" i="1"/>
  <c r="M1448" i="1"/>
  <c r="J1448" i="1"/>
  <c r="E1448" i="1" a="1"/>
  <c r="E1448" i="1" s="1"/>
  <c r="C1448" i="1"/>
  <c r="AD1447" i="1"/>
  <c r="AA1447" i="1"/>
  <c r="O1447" i="1"/>
  <c r="M1447" i="1"/>
  <c r="J1447" i="1"/>
  <c r="E1447" i="1" a="1"/>
  <c r="E1447" i="1" s="1"/>
  <c r="C1447" i="1"/>
  <c r="AD1446" i="1"/>
  <c r="AA1446" i="1"/>
  <c r="O1446" i="1"/>
  <c r="M1446" i="1"/>
  <c r="J1446" i="1"/>
  <c r="E1446" i="1" a="1"/>
  <c r="E1446" i="1" s="1"/>
  <c r="C1446" i="1"/>
  <c r="AD1445" i="1"/>
  <c r="AA1445" i="1"/>
  <c r="O1445" i="1"/>
  <c r="M1445" i="1"/>
  <c r="J1445" i="1"/>
  <c r="E1445" i="1" a="1"/>
  <c r="E1445" i="1" s="1"/>
  <c r="C1445" i="1"/>
  <c r="AD1444" i="1"/>
  <c r="AA1444" i="1"/>
  <c r="O1444" i="1"/>
  <c r="M1444" i="1"/>
  <c r="J1444" i="1"/>
  <c r="E1444" i="1" a="1"/>
  <c r="E1444" i="1" s="1"/>
  <c r="C1444" i="1"/>
  <c r="AD1443" i="1"/>
  <c r="AA1443" i="1"/>
  <c r="O1443" i="1"/>
  <c r="M1443" i="1"/>
  <c r="J1443" i="1"/>
  <c r="E1443" i="1" a="1"/>
  <c r="E1443" i="1" s="1"/>
  <c r="C1443" i="1"/>
  <c r="AD1442" i="1"/>
  <c r="AA1442" i="1"/>
  <c r="O1442" i="1"/>
  <c r="M1442" i="1"/>
  <c r="J1442" i="1"/>
  <c r="E1442" i="1" a="1"/>
  <c r="E1442" i="1" s="1"/>
  <c r="C1442" i="1"/>
  <c r="AD1441" i="1"/>
  <c r="AA1441" i="1"/>
  <c r="O1441" i="1"/>
  <c r="M1441" i="1"/>
  <c r="J1441" i="1"/>
  <c r="E1441" i="1" a="1"/>
  <c r="E1441" i="1" s="1"/>
  <c r="C1441" i="1"/>
  <c r="AD1440" i="1"/>
  <c r="AA1440" i="1"/>
  <c r="O1440" i="1"/>
  <c r="M1440" i="1"/>
  <c r="J1440" i="1"/>
  <c r="E1440" i="1" a="1"/>
  <c r="E1440" i="1" s="1"/>
  <c r="C1440" i="1"/>
  <c r="AD1439" i="1"/>
  <c r="AA1439" i="1"/>
  <c r="O1439" i="1"/>
  <c r="M1439" i="1"/>
  <c r="J1439" i="1"/>
  <c r="E1439" i="1" a="1"/>
  <c r="E1439" i="1" s="1"/>
  <c r="C1439" i="1"/>
  <c r="AD1438" i="1"/>
  <c r="AA1438" i="1"/>
  <c r="O1438" i="1"/>
  <c r="M1438" i="1"/>
  <c r="J1438" i="1"/>
  <c r="E1438" i="1" a="1"/>
  <c r="E1438" i="1" s="1"/>
  <c r="C1438" i="1"/>
  <c r="AD1437" i="1"/>
  <c r="AA1437" i="1"/>
  <c r="O1437" i="1"/>
  <c r="M1437" i="1"/>
  <c r="J1437" i="1"/>
  <c r="E1437" i="1" a="1"/>
  <c r="E1437" i="1" s="1"/>
  <c r="C1437" i="1"/>
  <c r="AD1436" i="1"/>
  <c r="AA1436" i="1"/>
  <c r="O1436" i="1"/>
  <c r="M1436" i="1"/>
  <c r="J1436" i="1"/>
  <c r="E1436" i="1" a="1"/>
  <c r="E1436" i="1" s="1"/>
  <c r="C1436" i="1"/>
  <c r="AD1435" i="1"/>
  <c r="AA1435" i="1"/>
  <c r="O1435" i="1"/>
  <c r="M1435" i="1"/>
  <c r="J1435" i="1"/>
  <c r="E1435" i="1" a="1"/>
  <c r="E1435" i="1" s="1"/>
  <c r="C1435" i="1"/>
  <c r="AD1434" i="1"/>
  <c r="AA1434" i="1"/>
  <c r="O1434" i="1"/>
  <c r="M1434" i="1"/>
  <c r="J1434" i="1"/>
  <c r="E1434" i="1" a="1"/>
  <c r="E1434" i="1" s="1"/>
  <c r="C1434" i="1"/>
  <c r="AD1433" i="1"/>
  <c r="AA1433" i="1"/>
  <c r="O1433" i="1"/>
  <c r="M1433" i="1"/>
  <c r="J1433" i="1"/>
  <c r="E1433" i="1" a="1"/>
  <c r="E1433" i="1" s="1"/>
  <c r="C1433" i="1"/>
  <c r="AD1432" i="1"/>
  <c r="AA1432" i="1"/>
  <c r="O1432" i="1"/>
  <c r="M1432" i="1"/>
  <c r="J1432" i="1"/>
  <c r="E1432" i="1" a="1"/>
  <c r="E1432" i="1" s="1"/>
  <c r="C1432" i="1"/>
  <c r="AD1431" i="1"/>
  <c r="AA1431" i="1"/>
  <c r="O1431" i="1"/>
  <c r="M1431" i="1"/>
  <c r="J1431" i="1"/>
  <c r="E1431" i="1" a="1"/>
  <c r="E1431" i="1" s="1"/>
  <c r="C1431" i="1"/>
  <c r="AD1430" i="1"/>
  <c r="AA1430" i="1"/>
  <c r="O1430" i="1"/>
  <c r="M1430" i="1"/>
  <c r="J1430" i="1"/>
  <c r="E1430" i="1" a="1"/>
  <c r="E1430" i="1" s="1"/>
  <c r="C1430" i="1"/>
  <c r="AD1429" i="1"/>
  <c r="AA1429" i="1"/>
  <c r="O1429" i="1"/>
  <c r="M1429" i="1"/>
  <c r="J1429" i="1"/>
  <c r="E1429" i="1" a="1"/>
  <c r="E1429" i="1" s="1"/>
  <c r="C1429" i="1"/>
  <c r="AD1428" i="1"/>
  <c r="AA1428" i="1"/>
  <c r="O1428" i="1"/>
  <c r="M1428" i="1"/>
  <c r="J1428" i="1"/>
  <c r="E1428" i="1" a="1"/>
  <c r="E1428" i="1" s="1"/>
  <c r="C1428" i="1"/>
  <c r="AD1427" i="1"/>
  <c r="AA1427" i="1"/>
  <c r="O1427" i="1"/>
  <c r="M1427" i="1"/>
  <c r="J1427" i="1"/>
  <c r="E1427" i="1" a="1"/>
  <c r="E1427" i="1" s="1"/>
  <c r="C1427" i="1"/>
  <c r="AD1426" i="1"/>
  <c r="AA1426" i="1"/>
  <c r="O1426" i="1"/>
  <c r="M1426" i="1"/>
  <c r="J1426" i="1"/>
  <c r="E1426" i="1" a="1"/>
  <c r="E1426" i="1" s="1"/>
  <c r="C1426" i="1"/>
  <c r="AD1425" i="1"/>
  <c r="AA1425" i="1"/>
  <c r="O1425" i="1"/>
  <c r="M1425" i="1"/>
  <c r="J1425" i="1"/>
  <c r="E1425" i="1" a="1"/>
  <c r="E1425" i="1" s="1"/>
  <c r="C1425" i="1"/>
  <c r="AD1424" i="1"/>
  <c r="AA1424" i="1"/>
  <c r="O1424" i="1"/>
  <c r="M1424" i="1"/>
  <c r="J1424" i="1"/>
  <c r="E1424" i="1" a="1"/>
  <c r="E1424" i="1" s="1"/>
  <c r="C1424" i="1"/>
  <c r="AD1423" i="1"/>
  <c r="AA1423" i="1"/>
  <c r="O1423" i="1"/>
  <c r="M1423" i="1"/>
  <c r="J1423" i="1"/>
  <c r="E1423" i="1" a="1"/>
  <c r="E1423" i="1" s="1"/>
  <c r="C1423" i="1"/>
  <c r="AD1422" i="1"/>
  <c r="AA1422" i="1"/>
  <c r="O1422" i="1"/>
  <c r="M1422" i="1"/>
  <c r="J1422" i="1"/>
  <c r="E1422" i="1" a="1"/>
  <c r="E1422" i="1" s="1"/>
  <c r="C1422" i="1"/>
  <c r="AD1421" i="1"/>
  <c r="AA1421" i="1"/>
  <c r="O1421" i="1"/>
  <c r="M1421" i="1"/>
  <c r="J1421" i="1"/>
  <c r="E1421" i="1" a="1"/>
  <c r="E1421" i="1" s="1"/>
  <c r="C1421" i="1"/>
  <c r="AD1420" i="1"/>
  <c r="AA1420" i="1"/>
  <c r="O1420" i="1"/>
  <c r="M1420" i="1"/>
  <c r="J1420" i="1"/>
  <c r="E1420" i="1" a="1"/>
  <c r="E1420" i="1" s="1"/>
  <c r="C1420" i="1"/>
  <c r="AD1419" i="1"/>
  <c r="AA1419" i="1"/>
  <c r="O1419" i="1"/>
  <c r="M1419" i="1"/>
  <c r="J1419" i="1"/>
  <c r="E1419" i="1" a="1"/>
  <c r="E1419" i="1" s="1"/>
  <c r="C1419" i="1"/>
  <c r="AD1418" i="1"/>
  <c r="AA1418" i="1"/>
  <c r="O1418" i="1"/>
  <c r="M1418" i="1"/>
  <c r="J1418" i="1"/>
  <c r="E1418" i="1" a="1"/>
  <c r="E1418" i="1" s="1"/>
  <c r="C1418" i="1"/>
  <c r="AD1417" i="1"/>
  <c r="AA1417" i="1"/>
  <c r="O1417" i="1"/>
  <c r="M1417" i="1"/>
  <c r="J1417" i="1"/>
  <c r="E1417" i="1" a="1"/>
  <c r="E1417" i="1" s="1"/>
  <c r="C1417" i="1"/>
  <c r="AD1416" i="1"/>
  <c r="AA1416" i="1"/>
  <c r="O1416" i="1"/>
  <c r="M1416" i="1"/>
  <c r="J1416" i="1"/>
  <c r="E1416" i="1" a="1"/>
  <c r="E1416" i="1" s="1"/>
  <c r="C1416" i="1"/>
  <c r="AD1415" i="1"/>
  <c r="AA1415" i="1"/>
  <c r="O1415" i="1"/>
  <c r="M1415" i="1"/>
  <c r="J1415" i="1"/>
  <c r="E1415" i="1" a="1"/>
  <c r="E1415" i="1" s="1"/>
  <c r="C1415" i="1"/>
  <c r="AD1414" i="1"/>
  <c r="AA1414" i="1"/>
  <c r="O1414" i="1"/>
  <c r="M1414" i="1"/>
  <c r="J1414" i="1"/>
  <c r="E1414" i="1" a="1"/>
  <c r="E1414" i="1" s="1"/>
  <c r="C1414" i="1"/>
  <c r="AD1413" i="1"/>
  <c r="AA1413" i="1"/>
  <c r="O1413" i="1"/>
  <c r="M1413" i="1"/>
  <c r="J1413" i="1"/>
  <c r="E1413" i="1" a="1"/>
  <c r="E1413" i="1" s="1"/>
  <c r="C1413" i="1"/>
  <c r="AD1412" i="1"/>
  <c r="AA1412" i="1"/>
  <c r="O1412" i="1"/>
  <c r="M1412" i="1"/>
  <c r="J1412" i="1"/>
  <c r="E1412" i="1" a="1"/>
  <c r="E1412" i="1" s="1"/>
  <c r="C1412" i="1"/>
  <c r="AD1411" i="1"/>
  <c r="AA1411" i="1"/>
  <c r="O1411" i="1"/>
  <c r="M1411" i="1"/>
  <c r="J1411" i="1"/>
  <c r="E1411" i="1" a="1"/>
  <c r="E1411" i="1" s="1"/>
  <c r="C1411" i="1"/>
  <c r="AD1410" i="1"/>
  <c r="AA1410" i="1"/>
  <c r="O1410" i="1"/>
  <c r="M1410" i="1"/>
  <c r="J1410" i="1"/>
  <c r="E1410" i="1" a="1"/>
  <c r="E1410" i="1" s="1"/>
  <c r="C1410" i="1"/>
  <c r="AD1409" i="1"/>
  <c r="AA1409" i="1"/>
  <c r="O1409" i="1"/>
  <c r="M1409" i="1"/>
  <c r="J1409" i="1"/>
  <c r="E1409" i="1" a="1"/>
  <c r="E1409" i="1" s="1"/>
  <c r="C1409" i="1"/>
  <c r="AD1408" i="1"/>
  <c r="AA1408" i="1"/>
  <c r="O1408" i="1"/>
  <c r="M1408" i="1"/>
  <c r="J1408" i="1"/>
  <c r="E1408" i="1" a="1"/>
  <c r="E1408" i="1" s="1"/>
  <c r="C1408" i="1"/>
  <c r="AD1407" i="1"/>
  <c r="AA1407" i="1"/>
  <c r="O1407" i="1"/>
  <c r="M1407" i="1"/>
  <c r="J1407" i="1"/>
  <c r="E1407" i="1" a="1"/>
  <c r="E1407" i="1" s="1"/>
  <c r="C1407" i="1"/>
  <c r="AD1406" i="1"/>
  <c r="AA1406" i="1"/>
  <c r="O1406" i="1"/>
  <c r="M1406" i="1"/>
  <c r="J1406" i="1"/>
  <c r="E1406" i="1" a="1"/>
  <c r="E1406" i="1" s="1"/>
  <c r="C1406" i="1"/>
  <c r="AD1405" i="1"/>
  <c r="AA1405" i="1"/>
  <c r="O1405" i="1"/>
  <c r="M1405" i="1"/>
  <c r="J1405" i="1"/>
  <c r="E1405" i="1" a="1"/>
  <c r="E1405" i="1" s="1"/>
  <c r="C1405" i="1"/>
  <c r="AD1404" i="1"/>
  <c r="AA1404" i="1"/>
  <c r="O1404" i="1"/>
  <c r="M1404" i="1"/>
  <c r="J1404" i="1"/>
  <c r="E1404" i="1" a="1"/>
  <c r="E1404" i="1" s="1"/>
  <c r="C1404" i="1"/>
  <c r="AD1403" i="1"/>
  <c r="AA1403" i="1"/>
  <c r="O1403" i="1"/>
  <c r="M1403" i="1"/>
  <c r="J1403" i="1"/>
  <c r="E1403" i="1" a="1"/>
  <c r="E1403" i="1" s="1"/>
  <c r="C1403" i="1"/>
  <c r="AD1402" i="1"/>
  <c r="AA1402" i="1"/>
  <c r="O1402" i="1"/>
  <c r="M1402" i="1"/>
  <c r="J1402" i="1"/>
  <c r="E1402" i="1" a="1"/>
  <c r="E1402" i="1" s="1"/>
  <c r="C1402" i="1"/>
  <c r="AD1401" i="1"/>
  <c r="AA1401" i="1"/>
  <c r="O1401" i="1"/>
  <c r="M1401" i="1"/>
  <c r="J1401" i="1"/>
  <c r="E1401" i="1" a="1"/>
  <c r="E1401" i="1" s="1"/>
  <c r="C1401" i="1"/>
  <c r="AD1400" i="1"/>
  <c r="AA1400" i="1"/>
  <c r="O1400" i="1"/>
  <c r="M1400" i="1"/>
  <c r="J1400" i="1"/>
  <c r="E1400" i="1" a="1"/>
  <c r="E1400" i="1" s="1"/>
  <c r="C1400" i="1"/>
  <c r="AD1399" i="1"/>
  <c r="AA1399" i="1"/>
  <c r="O1399" i="1"/>
  <c r="M1399" i="1"/>
  <c r="J1399" i="1"/>
  <c r="E1399" i="1" a="1"/>
  <c r="E1399" i="1" s="1"/>
  <c r="C1399" i="1"/>
  <c r="AD1398" i="1"/>
  <c r="AA1398" i="1"/>
  <c r="O1398" i="1"/>
  <c r="M1398" i="1"/>
  <c r="J1398" i="1"/>
  <c r="E1398" i="1" a="1"/>
  <c r="E1398" i="1" s="1"/>
  <c r="C1398" i="1"/>
  <c r="AD1397" i="1"/>
  <c r="AA1397" i="1"/>
  <c r="O1397" i="1"/>
  <c r="M1397" i="1"/>
  <c r="J1397" i="1"/>
  <c r="E1397" i="1" a="1"/>
  <c r="E1397" i="1" s="1"/>
  <c r="C1397" i="1"/>
  <c r="AD1396" i="1"/>
  <c r="AA1396" i="1"/>
  <c r="O1396" i="1"/>
  <c r="M1396" i="1"/>
  <c r="J1396" i="1"/>
  <c r="E1396" i="1" a="1"/>
  <c r="E1396" i="1" s="1"/>
  <c r="C1396" i="1"/>
  <c r="AD1395" i="1"/>
  <c r="AA1395" i="1"/>
  <c r="O1395" i="1"/>
  <c r="M1395" i="1"/>
  <c r="J1395" i="1"/>
  <c r="E1395" i="1" a="1"/>
  <c r="E1395" i="1" s="1"/>
  <c r="C1395" i="1"/>
  <c r="AD1394" i="1"/>
  <c r="AA1394" i="1"/>
  <c r="O1394" i="1"/>
  <c r="M1394" i="1"/>
  <c r="J1394" i="1"/>
  <c r="E1394" i="1" a="1"/>
  <c r="E1394" i="1" s="1"/>
  <c r="C1394" i="1"/>
  <c r="AD1393" i="1"/>
  <c r="AA1393" i="1"/>
  <c r="O1393" i="1"/>
  <c r="M1393" i="1"/>
  <c r="J1393" i="1"/>
  <c r="E1393" i="1" a="1"/>
  <c r="E1393" i="1" s="1"/>
  <c r="C1393" i="1"/>
  <c r="AD1392" i="1"/>
  <c r="AA1392" i="1"/>
  <c r="O1392" i="1"/>
  <c r="M1392" i="1"/>
  <c r="J1392" i="1"/>
  <c r="E1392" i="1" a="1"/>
  <c r="E1392" i="1" s="1"/>
  <c r="C1392" i="1"/>
  <c r="AD1391" i="1"/>
  <c r="AA1391" i="1"/>
  <c r="O1391" i="1"/>
  <c r="M1391" i="1"/>
  <c r="J1391" i="1"/>
  <c r="E1391" i="1" a="1"/>
  <c r="E1391" i="1" s="1"/>
  <c r="C1391" i="1"/>
  <c r="AD1390" i="1"/>
  <c r="AA1390" i="1"/>
  <c r="O1390" i="1"/>
  <c r="M1390" i="1"/>
  <c r="J1390" i="1"/>
  <c r="E1390" i="1" a="1"/>
  <c r="E1390" i="1" s="1"/>
  <c r="C1390" i="1"/>
  <c r="AD1389" i="1"/>
  <c r="AA1389" i="1"/>
  <c r="O1389" i="1"/>
  <c r="M1389" i="1"/>
  <c r="J1389" i="1"/>
  <c r="E1389" i="1" a="1"/>
  <c r="E1389" i="1" s="1"/>
  <c r="C1389" i="1"/>
  <c r="AD1388" i="1"/>
  <c r="AA1388" i="1"/>
  <c r="O1388" i="1"/>
  <c r="M1388" i="1"/>
  <c r="J1388" i="1"/>
  <c r="E1388" i="1" a="1"/>
  <c r="E1388" i="1" s="1"/>
  <c r="C1388" i="1"/>
  <c r="AD1387" i="1"/>
  <c r="AA1387" i="1"/>
  <c r="O1387" i="1"/>
  <c r="M1387" i="1"/>
  <c r="J1387" i="1"/>
  <c r="E1387" i="1" a="1"/>
  <c r="E1387" i="1" s="1"/>
  <c r="C1387" i="1"/>
  <c r="AD1386" i="1"/>
  <c r="AA1386" i="1"/>
  <c r="O1386" i="1"/>
  <c r="M1386" i="1"/>
  <c r="J1386" i="1"/>
  <c r="E1386" i="1" a="1"/>
  <c r="E1386" i="1" s="1"/>
  <c r="C1386" i="1"/>
  <c r="AD1385" i="1"/>
  <c r="AA1385" i="1"/>
  <c r="O1385" i="1"/>
  <c r="M1385" i="1"/>
  <c r="J1385" i="1"/>
  <c r="E1385" i="1" a="1"/>
  <c r="E1385" i="1" s="1"/>
  <c r="C1385" i="1"/>
  <c r="AD1384" i="1"/>
  <c r="AA1384" i="1"/>
  <c r="O1384" i="1"/>
  <c r="M1384" i="1"/>
  <c r="J1384" i="1"/>
  <c r="E1384" i="1" a="1"/>
  <c r="E1384" i="1" s="1"/>
  <c r="C1384" i="1"/>
  <c r="AD1383" i="1"/>
  <c r="AA1383" i="1"/>
  <c r="O1383" i="1"/>
  <c r="M1383" i="1"/>
  <c r="J1383" i="1"/>
  <c r="E1383" i="1" a="1"/>
  <c r="E1383" i="1" s="1"/>
  <c r="C1383" i="1"/>
  <c r="AD1382" i="1"/>
  <c r="AA1382" i="1"/>
  <c r="O1382" i="1"/>
  <c r="M1382" i="1"/>
  <c r="J1382" i="1"/>
  <c r="E1382" i="1" a="1"/>
  <c r="E1382" i="1" s="1"/>
  <c r="C1382" i="1"/>
  <c r="AD1381" i="1"/>
  <c r="AA1381" i="1"/>
  <c r="O1381" i="1"/>
  <c r="M1381" i="1"/>
  <c r="J1381" i="1"/>
  <c r="E1381" i="1" a="1"/>
  <c r="E1381" i="1" s="1"/>
  <c r="C1381" i="1"/>
  <c r="AD1380" i="1"/>
  <c r="AA1380" i="1"/>
  <c r="O1380" i="1"/>
  <c r="M1380" i="1"/>
  <c r="J1380" i="1"/>
  <c r="E1380" i="1" a="1"/>
  <c r="E1380" i="1" s="1"/>
  <c r="C1380" i="1"/>
  <c r="AD1379" i="1"/>
  <c r="AA1379" i="1"/>
  <c r="O1379" i="1"/>
  <c r="M1379" i="1"/>
  <c r="J1379" i="1"/>
  <c r="E1379" i="1" a="1"/>
  <c r="E1379" i="1" s="1"/>
  <c r="C1379" i="1"/>
  <c r="AD1378" i="1"/>
  <c r="AA1378" i="1"/>
  <c r="O1378" i="1"/>
  <c r="M1378" i="1"/>
  <c r="J1378" i="1"/>
  <c r="E1378" i="1" a="1"/>
  <c r="E1378" i="1" s="1"/>
  <c r="C1378" i="1"/>
  <c r="AD1377" i="1"/>
  <c r="AA1377" i="1"/>
  <c r="O1377" i="1"/>
  <c r="M1377" i="1"/>
  <c r="J1377" i="1"/>
  <c r="E1377" i="1" a="1"/>
  <c r="E1377" i="1" s="1"/>
  <c r="C1377" i="1"/>
  <c r="AD1376" i="1"/>
  <c r="AA1376" i="1"/>
  <c r="O1376" i="1"/>
  <c r="M1376" i="1"/>
  <c r="J1376" i="1"/>
  <c r="E1376" i="1" a="1"/>
  <c r="E1376" i="1" s="1"/>
  <c r="C1376" i="1"/>
  <c r="AD1375" i="1"/>
  <c r="AA1375" i="1"/>
  <c r="O1375" i="1"/>
  <c r="M1375" i="1"/>
  <c r="J1375" i="1"/>
  <c r="E1375" i="1" a="1"/>
  <c r="E1375" i="1" s="1"/>
  <c r="C1375" i="1"/>
  <c r="AD1374" i="1"/>
  <c r="AA1374" i="1"/>
  <c r="O1374" i="1"/>
  <c r="M1374" i="1"/>
  <c r="J1374" i="1"/>
  <c r="E1374" i="1" a="1"/>
  <c r="E1374" i="1" s="1"/>
  <c r="C1374" i="1"/>
  <c r="AD1373" i="1"/>
  <c r="AA1373" i="1"/>
  <c r="O1373" i="1"/>
  <c r="M1373" i="1"/>
  <c r="J1373" i="1"/>
  <c r="E1373" i="1" a="1"/>
  <c r="E1373" i="1" s="1"/>
  <c r="C1373" i="1"/>
  <c r="AD1372" i="1"/>
  <c r="AA1372" i="1"/>
  <c r="O1372" i="1"/>
  <c r="M1372" i="1"/>
  <c r="J1372" i="1"/>
  <c r="E1372" i="1" a="1"/>
  <c r="E1372" i="1" s="1"/>
  <c r="C1372" i="1"/>
  <c r="AD1371" i="1"/>
  <c r="AA1371" i="1"/>
  <c r="O1371" i="1"/>
  <c r="M1371" i="1"/>
  <c r="J1371" i="1"/>
  <c r="E1371" i="1" a="1"/>
  <c r="E1371" i="1" s="1"/>
  <c r="C1371" i="1"/>
  <c r="AD1370" i="1"/>
  <c r="AA1370" i="1"/>
  <c r="O1370" i="1"/>
  <c r="M1370" i="1"/>
  <c r="J1370" i="1"/>
  <c r="E1370" i="1" a="1"/>
  <c r="E1370" i="1" s="1"/>
  <c r="C1370" i="1"/>
  <c r="AD1369" i="1"/>
  <c r="AA1369" i="1"/>
  <c r="O1369" i="1"/>
  <c r="M1369" i="1"/>
  <c r="J1369" i="1"/>
  <c r="E1369" i="1" a="1"/>
  <c r="E1369" i="1" s="1"/>
  <c r="C1369" i="1"/>
  <c r="AD1368" i="1"/>
  <c r="AA1368" i="1"/>
  <c r="O1368" i="1"/>
  <c r="M1368" i="1"/>
  <c r="J1368" i="1"/>
  <c r="E1368" i="1" a="1"/>
  <c r="E1368" i="1" s="1"/>
  <c r="C1368" i="1"/>
  <c r="AD1367" i="1"/>
  <c r="AA1367" i="1"/>
  <c r="O1367" i="1"/>
  <c r="M1367" i="1"/>
  <c r="J1367" i="1"/>
  <c r="E1367" i="1" a="1"/>
  <c r="E1367" i="1" s="1"/>
  <c r="C1367" i="1"/>
  <c r="AD1366" i="1"/>
  <c r="AA1366" i="1"/>
  <c r="O1366" i="1"/>
  <c r="M1366" i="1"/>
  <c r="J1366" i="1"/>
  <c r="E1366" i="1" a="1"/>
  <c r="E1366" i="1" s="1"/>
  <c r="C1366" i="1"/>
  <c r="AD1365" i="1"/>
  <c r="AA1365" i="1"/>
  <c r="O1365" i="1"/>
  <c r="M1365" i="1"/>
  <c r="J1365" i="1"/>
  <c r="E1365" i="1" a="1"/>
  <c r="E1365" i="1" s="1"/>
  <c r="C1365" i="1"/>
  <c r="AD1364" i="1"/>
  <c r="AA1364" i="1"/>
  <c r="O1364" i="1"/>
  <c r="M1364" i="1"/>
  <c r="J1364" i="1"/>
  <c r="E1364" i="1" a="1"/>
  <c r="E1364" i="1" s="1"/>
  <c r="C1364" i="1"/>
  <c r="AD1363" i="1"/>
  <c r="AA1363" i="1"/>
  <c r="O1363" i="1"/>
  <c r="M1363" i="1"/>
  <c r="J1363" i="1"/>
  <c r="E1363" i="1" a="1"/>
  <c r="E1363" i="1" s="1"/>
  <c r="C1363" i="1"/>
  <c r="AD1362" i="1"/>
  <c r="AA1362" i="1"/>
  <c r="O1362" i="1"/>
  <c r="M1362" i="1"/>
  <c r="J1362" i="1"/>
  <c r="E1362" i="1" a="1"/>
  <c r="E1362" i="1" s="1"/>
  <c r="C1362" i="1"/>
  <c r="AD1361" i="1"/>
  <c r="AA1361" i="1"/>
  <c r="O1361" i="1"/>
  <c r="M1361" i="1"/>
  <c r="J1361" i="1"/>
  <c r="E1361" i="1" a="1"/>
  <c r="E1361" i="1" s="1"/>
  <c r="C1361" i="1"/>
  <c r="AD1360" i="1"/>
  <c r="AA1360" i="1"/>
  <c r="O1360" i="1"/>
  <c r="M1360" i="1"/>
  <c r="J1360" i="1"/>
  <c r="E1360" i="1" a="1"/>
  <c r="E1360" i="1" s="1"/>
  <c r="C1360" i="1"/>
  <c r="AD1359" i="1"/>
  <c r="AA1359" i="1"/>
  <c r="O1359" i="1"/>
  <c r="M1359" i="1"/>
  <c r="J1359" i="1"/>
  <c r="E1359" i="1" a="1"/>
  <c r="E1359" i="1" s="1"/>
  <c r="C1359" i="1"/>
  <c r="AD1358" i="1"/>
  <c r="AA1358" i="1"/>
  <c r="O1358" i="1"/>
  <c r="M1358" i="1"/>
  <c r="J1358" i="1"/>
  <c r="E1358" i="1" a="1"/>
  <c r="E1358" i="1" s="1"/>
  <c r="C1358" i="1"/>
  <c r="AD1357" i="1"/>
  <c r="AA1357" i="1"/>
  <c r="O1357" i="1"/>
  <c r="M1357" i="1"/>
  <c r="J1357" i="1"/>
  <c r="E1357" i="1" a="1"/>
  <c r="E1357" i="1" s="1"/>
  <c r="C1357" i="1"/>
  <c r="AD1356" i="1"/>
  <c r="AA1356" i="1"/>
  <c r="O1356" i="1"/>
  <c r="M1356" i="1"/>
  <c r="J1356" i="1"/>
  <c r="E1356" i="1" a="1"/>
  <c r="E1356" i="1" s="1"/>
  <c r="C1356" i="1"/>
  <c r="AD1355" i="1"/>
  <c r="AA1355" i="1"/>
  <c r="O1355" i="1"/>
  <c r="M1355" i="1"/>
  <c r="J1355" i="1"/>
  <c r="E1355" i="1" a="1"/>
  <c r="E1355" i="1" s="1"/>
  <c r="C1355" i="1"/>
  <c r="AD1354" i="1"/>
  <c r="AA1354" i="1"/>
  <c r="O1354" i="1"/>
  <c r="M1354" i="1"/>
  <c r="J1354" i="1"/>
  <c r="E1354" i="1" a="1"/>
  <c r="E1354" i="1" s="1"/>
  <c r="C1354" i="1"/>
  <c r="AD1353" i="1"/>
  <c r="AA1353" i="1"/>
  <c r="O1353" i="1"/>
  <c r="M1353" i="1"/>
  <c r="J1353" i="1"/>
  <c r="E1353" i="1" a="1"/>
  <c r="E1353" i="1" s="1"/>
  <c r="C1353" i="1"/>
  <c r="AD1352" i="1"/>
  <c r="AA1352" i="1"/>
  <c r="O1352" i="1"/>
  <c r="M1352" i="1"/>
  <c r="J1352" i="1"/>
  <c r="E1352" i="1" a="1"/>
  <c r="E1352" i="1" s="1"/>
  <c r="C1352" i="1"/>
  <c r="AD1351" i="1"/>
  <c r="AA1351" i="1"/>
  <c r="O1351" i="1"/>
  <c r="M1351" i="1"/>
  <c r="J1351" i="1"/>
  <c r="E1351" i="1" a="1"/>
  <c r="E1351" i="1" s="1"/>
  <c r="C1351" i="1"/>
  <c r="AD1350" i="1"/>
  <c r="AA1350" i="1"/>
  <c r="O1350" i="1"/>
  <c r="M1350" i="1"/>
  <c r="J1350" i="1"/>
  <c r="E1350" i="1" a="1"/>
  <c r="E1350" i="1" s="1"/>
  <c r="C1350" i="1"/>
  <c r="AD1349" i="1"/>
  <c r="AA1349" i="1"/>
  <c r="O1349" i="1"/>
  <c r="M1349" i="1"/>
  <c r="J1349" i="1"/>
  <c r="E1349" i="1" a="1"/>
  <c r="E1349" i="1" s="1"/>
  <c r="C1349" i="1"/>
  <c r="AD1348" i="1"/>
  <c r="AA1348" i="1"/>
  <c r="O1348" i="1"/>
  <c r="M1348" i="1"/>
  <c r="J1348" i="1"/>
  <c r="E1348" i="1" a="1"/>
  <c r="E1348" i="1" s="1"/>
  <c r="C1348" i="1"/>
  <c r="AD1347" i="1"/>
  <c r="AA1347" i="1"/>
  <c r="O1347" i="1"/>
  <c r="M1347" i="1"/>
  <c r="J1347" i="1"/>
  <c r="E1347" i="1" a="1"/>
  <c r="E1347" i="1" s="1"/>
  <c r="C1347" i="1"/>
  <c r="AD1346" i="1"/>
  <c r="AA1346" i="1"/>
  <c r="O1346" i="1"/>
  <c r="M1346" i="1"/>
  <c r="J1346" i="1"/>
  <c r="E1346" i="1" a="1"/>
  <c r="E1346" i="1" s="1"/>
  <c r="C1346" i="1"/>
  <c r="AD1345" i="1"/>
  <c r="AA1345" i="1"/>
  <c r="O1345" i="1"/>
  <c r="M1345" i="1"/>
  <c r="J1345" i="1"/>
  <c r="E1345" i="1" a="1"/>
  <c r="E1345" i="1" s="1"/>
  <c r="C1345" i="1"/>
  <c r="AD1344" i="1"/>
  <c r="AA1344" i="1"/>
  <c r="O1344" i="1"/>
  <c r="M1344" i="1"/>
  <c r="J1344" i="1"/>
  <c r="E1344" i="1" a="1"/>
  <c r="E1344" i="1" s="1"/>
  <c r="C1344" i="1"/>
  <c r="AD1343" i="1"/>
  <c r="AA1343" i="1"/>
  <c r="O1343" i="1"/>
  <c r="M1343" i="1"/>
  <c r="J1343" i="1"/>
  <c r="E1343" i="1" a="1"/>
  <c r="E1343" i="1" s="1"/>
  <c r="C1343" i="1"/>
  <c r="AD1342" i="1"/>
  <c r="AA1342" i="1"/>
  <c r="O1342" i="1"/>
  <c r="M1342" i="1"/>
  <c r="J1342" i="1"/>
  <c r="E1342" i="1" a="1"/>
  <c r="E1342" i="1" s="1"/>
  <c r="C1342" i="1"/>
  <c r="AD1341" i="1"/>
  <c r="AA1341" i="1"/>
  <c r="O1341" i="1"/>
  <c r="M1341" i="1"/>
  <c r="J1341" i="1"/>
  <c r="E1341" i="1" a="1"/>
  <c r="E1341" i="1" s="1"/>
  <c r="C1341" i="1"/>
  <c r="AD1340" i="1"/>
  <c r="AA1340" i="1"/>
  <c r="O1340" i="1"/>
  <c r="M1340" i="1"/>
  <c r="J1340" i="1"/>
  <c r="E1340" i="1" a="1"/>
  <c r="E1340" i="1" s="1"/>
  <c r="C1340" i="1"/>
  <c r="AD1339" i="1"/>
  <c r="AA1339" i="1"/>
  <c r="O1339" i="1"/>
  <c r="M1339" i="1"/>
  <c r="J1339" i="1"/>
  <c r="E1339" i="1" a="1"/>
  <c r="E1339" i="1" s="1"/>
  <c r="C1339" i="1"/>
  <c r="AD1338" i="1"/>
  <c r="AA1338" i="1"/>
  <c r="O1338" i="1"/>
  <c r="M1338" i="1"/>
  <c r="J1338" i="1"/>
  <c r="E1338" i="1" a="1"/>
  <c r="E1338" i="1" s="1"/>
  <c r="C1338" i="1"/>
  <c r="AD1337" i="1"/>
  <c r="AA1337" i="1"/>
  <c r="O1337" i="1"/>
  <c r="M1337" i="1"/>
  <c r="J1337" i="1"/>
  <c r="E1337" i="1" a="1"/>
  <c r="E1337" i="1" s="1"/>
  <c r="C1337" i="1"/>
  <c r="AD1336" i="1"/>
  <c r="AA1336" i="1"/>
  <c r="O1336" i="1"/>
  <c r="M1336" i="1"/>
  <c r="J1336" i="1"/>
  <c r="E1336" i="1" a="1"/>
  <c r="E1336" i="1" s="1"/>
  <c r="C1336" i="1"/>
  <c r="AD1335" i="1"/>
  <c r="AA1335" i="1"/>
  <c r="O1335" i="1"/>
  <c r="M1335" i="1"/>
  <c r="J1335" i="1"/>
  <c r="E1335" i="1" a="1"/>
  <c r="E1335" i="1" s="1"/>
  <c r="C1335" i="1"/>
  <c r="AD1334" i="1"/>
  <c r="AA1334" i="1"/>
  <c r="O1334" i="1"/>
  <c r="M1334" i="1"/>
  <c r="J1334" i="1"/>
  <c r="E1334" i="1" a="1"/>
  <c r="E1334" i="1" s="1"/>
  <c r="C1334" i="1"/>
  <c r="AD1333" i="1"/>
  <c r="AA1333" i="1"/>
  <c r="O1333" i="1"/>
  <c r="M1333" i="1"/>
  <c r="J1333" i="1"/>
  <c r="E1333" i="1" a="1"/>
  <c r="E1333" i="1" s="1"/>
  <c r="C1333" i="1"/>
  <c r="AD1332" i="1"/>
  <c r="AA1332" i="1"/>
  <c r="O1332" i="1"/>
  <c r="M1332" i="1"/>
  <c r="J1332" i="1"/>
  <c r="E1332" i="1" a="1"/>
  <c r="E1332" i="1" s="1"/>
  <c r="C1332" i="1"/>
  <c r="AD1331" i="1"/>
  <c r="AA1331" i="1"/>
  <c r="O1331" i="1"/>
  <c r="M1331" i="1"/>
  <c r="J1331" i="1"/>
  <c r="E1331" i="1" a="1"/>
  <c r="E1331" i="1" s="1"/>
  <c r="C1331" i="1"/>
  <c r="AD1330" i="1"/>
  <c r="AA1330" i="1"/>
  <c r="O1330" i="1"/>
  <c r="M1330" i="1"/>
  <c r="J1330" i="1"/>
  <c r="E1330" i="1" a="1"/>
  <c r="E1330" i="1" s="1"/>
  <c r="C1330" i="1"/>
  <c r="AD1329" i="1"/>
  <c r="AA1329" i="1"/>
  <c r="O1329" i="1"/>
  <c r="M1329" i="1"/>
  <c r="J1329" i="1"/>
  <c r="E1329" i="1" a="1"/>
  <c r="E1329" i="1" s="1"/>
  <c r="C1329" i="1"/>
  <c r="AD1328" i="1"/>
  <c r="AA1328" i="1"/>
  <c r="O1328" i="1"/>
  <c r="M1328" i="1"/>
  <c r="J1328" i="1"/>
  <c r="E1328" i="1" a="1"/>
  <c r="E1328" i="1" s="1"/>
  <c r="C1328" i="1"/>
  <c r="AD1327" i="1"/>
  <c r="AA1327" i="1"/>
  <c r="O1327" i="1"/>
  <c r="M1327" i="1"/>
  <c r="J1327" i="1"/>
  <c r="E1327" i="1" a="1"/>
  <c r="E1327" i="1" s="1"/>
  <c r="C1327" i="1"/>
  <c r="AD1326" i="1"/>
  <c r="AA1326" i="1"/>
  <c r="O1326" i="1"/>
  <c r="M1326" i="1"/>
  <c r="J1326" i="1"/>
  <c r="E1326" i="1" a="1"/>
  <c r="E1326" i="1" s="1"/>
  <c r="C1326" i="1"/>
  <c r="AD1325" i="1"/>
  <c r="AA1325" i="1"/>
  <c r="O1325" i="1"/>
  <c r="M1325" i="1"/>
  <c r="J1325" i="1"/>
  <c r="E1325" i="1" a="1"/>
  <c r="E1325" i="1" s="1"/>
  <c r="C1325" i="1"/>
  <c r="AD1324" i="1"/>
  <c r="AA1324" i="1"/>
  <c r="O1324" i="1"/>
  <c r="M1324" i="1"/>
  <c r="J1324" i="1"/>
  <c r="E1324" i="1" a="1"/>
  <c r="E1324" i="1" s="1"/>
  <c r="C1324" i="1"/>
  <c r="AD1323" i="1"/>
  <c r="AA1323" i="1"/>
  <c r="O1323" i="1"/>
  <c r="M1323" i="1"/>
  <c r="J1323" i="1"/>
  <c r="E1323" i="1" a="1"/>
  <c r="E1323" i="1" s="1"/>
  <c r="C1323" i="1"/>
  <c r="AD1322" i="1"/>
  <c r="AA1322" i="1"/>
  <c r="O1322" i="1"/>
  <c r="M1322" i="1"/>
  <c r="J1322" i="1"/>
  <c r="E1322" i="1" a="1"/>
  <c r="E1322" i="1" s="1"/>
  <c r="C1322" i="1"/>
  <c r="AD1321" i="1"/>
  <c r="AA1321" i="1"/>
  <c r="O1321" i="1"/>
  <c r="M1321" i="1"/>
  <c r="J1321" i="1"/>
  <c r="E1321" i="1" a="1"/>
  <c r="E1321" i="1" s="1"/>
  <c r="C1321" i="1"/>
  <c r="AD1320" i="1"/>
  <c r="AA1320" i="1"/>
  <c r="O1320" i="1"/>
  <c r="M1320" i="1"/>
  <c r="J1320" i="1"/>
  <c r="E1320" i="1" a="1"/>
  <c r="E1320" i="1" s="1"/>
  <c r="C1320" i="1"/>
  <c r="AD1319" i="1"/>
  <c r="AA1319" i="1"/>
  <c r="O1319" i="1"/>
  <c r="M1319" i="1"/>
  <c r="J1319" i="1"/>
  <c r="E1319" i="1" a="1"/>
  <c r="E1319" i="1" s="1"/>
  <c r="C1319" i="1"/>
  <c r="AD1318" i="1"/>
  <c r="AA1318" i="1"/>
  <c r="O1318" i="1"/>
  <c r="M1318" i="1"/>
  <c r="J1318" i="1"/>
  <c r="E1318" i="1" a="1"/>
  <c r="E1318" i="1" s="1"/>
  <c r="C1318" i="1"/>
  <c r="AD1317" i="1"/>
  <c r="AA1317" i="1"/>
  <c r="O1317" i="1"/>
  <c r="M1317" i="1"/>
  <c r="J1317" i="1"/>
  <c r="E1317" i="1" a="1"/>
  <c r="E1317" i="1" s="1"/>
  <c r="C1317" i="1"/>
  <c r="AD1316" i="1"/>
  <c r="AA1316" i="1"/>
  <c r="O1316" i="1"/>
  <c r="M1316" i="1"/>
  <c r="J1316" i="1"/>
  <c r="E1316" i="1" a="1"/>
  <c r="E1316" i="1" s="1"/>
  <c r="C1316" i="1"/>
  <c r="AD1315" i="1"/>
  <c r="AA1315" i="1"/>
  <c r="O1315" i="1"/>
  <c r="M1315" i="1"/>
  <c r="J1315" i="1"/>
  <c r="E1315" i="1" a="1"/>
  <c r="E1315" i="1" s="1"/>
  <c r="C1315" i="1"/>
  <c r="AD1314" i="1"/>
  <c r="AA1314" i="1"/>
  <c r="O1314" i="1"/>
  <c r="M1314" i="1"/>
  <c r="J1314" i="1"/>
  <c r="E1314" i="1" a="1"/>
  <c r="E1314" i="1" s="1"/>
  <c r="C1314" i="1"/>
  <c r="AD1313" i="1"/>
  <c r="AA1313" i="1"/>
  <c r="O1313" i="1"/>
  <c r="M1313" i="1"/>
  <c r="J1313" i="1"/>
  <c r="E1313" i="1" a="1"/>
  <c r="E1313" i="1" s="1"/>
  <c r="C1313" i="1"/>
  <c r="AD1312" i="1"/>
  <c r="AA1312" i="1"/>
  <c r="O1312" i="1"/>
  <c r="M1312" i="1"/>
  <c r="J1312" i="1"/>
  <c r="E1312" i="1" a="1"/>
  <c r="E1312" i="1" s="1"/>
  <c r="C1312" i="1"/>
  <c r="AD1311" i="1"/>
  <c r="AA1311" i="1"/>
  <c r="O1311" i="1"/>
  <c r="M1311" i="1"/>
  <c r="J1311" i="1"/>
  <c r="E1311" i="1" a="1"/>
  <c r="E1311" i="1" s="1"/>
  <c r="C1311" i="1"/>
  <c r="AD1310" i="1"/>
  <c r="AA1310" i="1"/>
  <c r="O1310" i="1"/>
  <c r="M1310" i="1"/>
  <c r="J1310" i="1"/>
  <c r="E1310" i="1" a="1"/>
  <c r="E1310" i="1" s="1"/>
  <c r="C1310" i="1"/>
  <c r="AD1309" i="1"/>
  <c r="AA1309" i="1"/>
  <c r="O1309" i="1"/>
  <c r="M1309" i="1"/>
  <c r="J1309" i="1"/>
  <c r="E1309" i="1" a="1"/>
  <c r="E1309" i="1" s="1"/>
  <c r="C1309" i="1"/>
  <c r="AD1308" i="1"/>
  <c r="AA1308" i="1"/>
  <c r="O1308" i="1"/>
  <c r="M1308" i="1"/>
  <c r="J1308" i="1"/>
  <c r="E1308" i="1" a="1"/>
  <c r="E1308" i="1" s="1"/>
  <c r="C1308" i="1"/>
  <c r="AD1307" i="1"/>
  <c r="AA1307" i="1"/>
  <c r="O1307" i="1"/>
  <c r="M1307" i="1"/>
  <c r="J1307" i="1"/>
  <c r="E1307" i="1" a="1"/>
  <c r="E1307" i="1" s="1"/>
  <c r="C1307" i="1"/>
  <c r="AD1306" i="1"/>
  <c r="AA1306" i="1"/>
  <c r="O1306" i="1"/>
  <c r="M1306" i="1"/>
  <c r="J1306" i="1"/>
  <c r="E1306" i="1" a="1"/>
  <c r="E1306" i="1" s="1"/>
  <c r="C1306" i="1"/>
  <c r="AD1305" i="1"/>
  <c r="AA1305" i="1"/>
  <c r="O1305" i="1"/>
  <c r="M1305" i="1"/>
  <c r="J1305" i="1"/>
  <c r="E1305" i="1" a="1"/>
  <c r="E1305" i="1" s="1"/>
  <c r="C1305" i="1"/>
  <c r="AD1304" i="1"/>
  <c r="AA1304" i="1"/>
  <c r="O1304" i="1"/>
  <c r="M1304" i="1"/>
  <c r="J1304" i="1"/>
  <c r="E1304" i="1" a="1"/>
  <c r="E1304" i="1" s="1"/>
  <c r="C1304" i="1"/>
  <c r="AD1303" i="1"/>
  <c r="AA1303" i="1"/>
  <c r="O1303" i="1"/>
  <c r="M1303" i="1"/>
  <c r="J1303" i="1"/>
  <c r="E1303" i="1" a="1"/>
  <c r="E1303" i="1" s="1"/>
  <c r="C1303" i="1"/>
  <c r="AD1302" i="1"/>
  <c r="AA1302" i="1"/>
  <c r="O1302" i="1"/>
  <c r="M1302" i="1"/>
  <c r="J1302" i="1"/>
  <c r="E1302" i="1" a="1"/>
  <c r="E1302" i="1" s="1"/>
  <c r="C1302" i="1"/>
  <c r="AD1301" i="1"/>
  <c r="AA1301" i="1"/>
  <c r="O1301" i="1"/>
  <c r="M1301" i="1"/>
  <c r="J1301" i="1"/>
  <c r="E1301" i="1" a="1"/>
  <c r="E1301" i="1" s="1"/>
  <c r="C1301" i="1"/>
  <c r="AD1300" i="1"/>
  <c r="AA1300" i="1"/>
  <c r="O1300" i="1"/>
  <c r="M1300" i="1"/>
  <c r="J1300" i="1"/>
  <c r="E1300" i="1" a="1"/>
  <c r="E1300" i="1" s="1"/>
  <c r="C1300" i="1"/>
  <c r="AD1299" i="1"/>
  <c r="AA1299" i="1"/>
  <c r="O1299" i="1"/>
  <c r="M1299" i="1"/>
  <c r="J1299" i="1"/>
  <c r="E1299" i="1" a="1"/>
  <c r="E1299" i="1" s="1"/>
  <c r="C1299" i="1"/>
  <c r="AD1298" i="1"/>
  <c r="AA1298" i="1"/>
  <c r="O1298" i="1"/>
  <c r="M1298" i="1"/>
  <c r="J1298" i="1"/>
  <c r="E1298" i="1" a="1"/>
  <c r="E1298" i="1" s="1"/>
  <c r="C1298" i="1"/>
  <c r="AD1297" i="1"/>
  <c r="AA1297" i="1"/>
  <c r="O1297" i="1"/>
  <c r="M1297" i="1"/>
  <c r="J1297" i="1"/>
  <c r="E1297" i="1" a="1"/>
  <c r="E1297" i="1" s="1"/>
  <c r="C1297" i="1"/>
  <c r="AD1296" i="1"/>
  <c r="AA1296" i="1"/>
  <c r="O1296" i="1"/>
  <c r="M1296" i="1"/>
  <c r="J1296" i="1"/>
  <c r="E1296" i="1" a="1"/>
  <c r="E1296" i="1" s="1"/>
  <c r="C1296" i="1"/>
  <c r="AD1295" i="1"/>
  <c r="AA1295" i="1"/>
  <c r="O1295" i="1"/>
  <c r="M1295" i="1"/>
  <c r="J1295" i="1"/>
  <c r="E1295" i="1" a="1"/>
  <c r="E1295" i="1" s="1"/>
  <c r="C1295" i="1"/>
  <c r="AD1294" i="1"/>
  <c r="AA1294" i="1"/>
  <c r="O1294" i="1"/>
  <c r="M1294" i="1"/>
  <c r="J1294" i="1"/>
  <c r="E1294" i="1" a="1"/>
  <c r="E1294" i="1" s="1"/>
  <c r="C1294" i="1"/>
  <c r="AD1293" i="1"/>
  <c r="AA1293" i="1"/>
  <c r="O1293" i="1"/>
  <c r="M1293" i="1"/>
  <c r="J1293" i="1"/>
  <c r="E1293" i="1" a="1"/>
  <c r="E1293" i="1" s="1"/>
  <c r="C1293" i="1"/>
  <c r="AD1292" i="1"/>
  <c r="AA1292" i="1"/>
  <c r="O1292" i="1"/>
  <c r="M1292" i="1"/>
  <c r="J1292" i="1"/>
  <c r="E1292" i="1" a="1"/>
  <c r="E1292" i="1" s="1"/>
  <c r="C1292" i="1"/>
  <c r="AD1291" i="1"/>
  <c r="AA1291" i="1"/>
  <c r="O1291" i="1"/>
  <c r="M1291" i="1"/>
  <c r="J1291" i="1"/>
  <c r="E1291" i="1" a="1"/>
  <c r="E1291" i="1" s="1"/>
  <c r="C1291" i="1"/>
  <c r="AD1290" i="1"/>
  <c r="AA1290" i="1"/>
  <c r="O1290" i="1"/>
  <c r="M1290" i="1"/>
  <c r="J1290" i="1"/>
  <c r="E1290" i="1" a="1"/>
  <c r="E1290" i="1" s="1"/>
  <c r="C1290" i="1"/>
  <c r="AD1289" i="1"/>
  <c r="AA1289" i="1"/>
  <c r="O1289" i="1"/>
  <c r="M1289" i="1"/>
  <c r="J1289" i="1"/>
  <c r="E1289" i="1" a="1"/>
  <c r="E1289" i="1" s="1"/>
  <c r="C1289" i="1"/>
  <c r="AD1288" i="1"/>
  <c r="AA1288" i="1"/>
  <c r="O1288" i="1"/>
  <c r="M1288" i="1"/>
  <c r="J1288" i="1"/>
  <c r="E1288" i="1" a="1"/>
  <c r="E1288" i="1" s="1"/>
  <c r="C1288" i="1"/>
  <c r="AD1287" i="1"/>
  <c r="AA1287" i="1"/>
  <c r="O1287" i="1"/>
  <c r="M1287" i="1"/>
  <c r="J1287" i="1"/>
  <c r="E1287" i="1" a="1"/>
  <c r="E1287" i="1" s="1"/>
  <c r="C1287" i="1"/>
  <c r="AD1286" i="1"/>
  <c r="AA1286" i="1"/>
  <c r="O1286" i="1"/>
  <c r="M1286" i="1"/>
  <c r="J1286" i="1"/>
  <c r="E1286" i="1" a="1"/>
  <c r="E1286" i="1" s="1"/>
  <c r="C1286" i="1"/>
  <c r="AD1285" i="1"/>
  <c r="AA1285" i="1"/>
  <c r="O1285" i="1"/>
  <c r="M1285" i="1"/>
  <c r="J1285" i="1"/>
  <c r="E1285" i="1" a="1"/>
  <c r="E1285" i="1" s="1"/>
  <c r="C1285" i="1"/>
  <c r="AD1284" i="1"/>
  <c r="AA1284" i="1"/>
  <c r="O1284" i="1"/>
  <c r="M1284" i="1"/>
  <c r="J1284" i="1"/>
  <c r="E1284" i="1" a="1"/>
  <c r="E1284" i="1" s="1"/>
  <c r="C1284" i="1"/>
  <c r="AD1283" i="1"/>
  <c r="AA1283" i="1"/>
  <c r="O1283" i="1"/>
  <c r="M1283" i="1"/>
  <c r="J1283" i="1"/>
  <c r="E1283" i="1" a="1"/>
  <c r="E1283" i="1" s="1"/>
  <c r="C1283" i="1"/>
  <c r="AD1282" i="1"/>
  <c r="AA1282" i="1"/>
  <c r="O1282" i="1"/>
  <c r="M1282" i="1"/>
  <c r="J1282" i="1"/>
  <c r="E1282" i="1" a="1"/>
  <c r="E1282" i="1" s="1"/>
  <c r="C1282" i="1"/>
  <c r="AD1281" i="1"/>
  <c r="AA1281" i="1"/>
  <c r="O1281" i="1"/>
  <c r="M1281" i="1"/>
  <c r="J1281" i="1"/>
  <c r="E1281" i="1" a="1"/>
  <c r="E1281" i="1" s="1"/>
  <c r="C1281" i="1"/>
  <c r="AD1280" i="1"/>
  <c r="AA1280" i="1"/>
  <c r="O1280" i="1"/>
  <c r="M1280" i="1"/>
  <c r="J1280" i="1"/>
  <c r="E1280" i="1" a="1"/>
  <c r="E1280" i="1" s="1"/>
  <c r="C1280" i="1"/>
  <c r="AD1279" i="1"/>
  <c r="AA1279" i="1"/>
  <c r="O1279" i="1"/>
  <c r="M1279" i="1"/>
  <c r="J1279" i="1"/>
  <c r="E1279" i="1" a="1"/>
  <c r="E1279" i="1" s="1"/>
  <c r="C1279" i="1"/>
  <c r="AD1278" i="1"/>
  <c r="AA1278" i="1"/>
  <c r="O1278" i="1"/>
  <c r="M1278" i="1"/>
  <c r="J1278" i="1"/>
  <c r="E1278" i="1" a="1"/>
  <c r="E1278" i="1" s="1"/>
  <c r="C1278" i="1"/>
  <c r="AD1277" i="1"/>
  <c r="AA1277" i="1"/>
  <c r="O1277" i="1"/>
  <c r="M1277" i="1"/>
  <c r="J1277" i="1"/>
  <c r="E1277" i="1" a="1"/>
  <c r="E1277" i="1" s="1"/>
  <c r="C1277" i="1"/>
  <c r="AD1276" i="1"/>
  <c r="AA1276" i="1"/>
  <c r="O1276" i="1"/>
  <c r="M1276" i="1"/>
  <c r="J1276" i="1"/>
  <c r="E1276" i="1" a="1"/>
  <c r="E1276" i="1" s="1"/>
  <c r="C1276" i="1"/>
  <c r="AD1275" i="1"/>
  <c r="AA1275" i="1"/>
  <c r="O1275" i="1"/>
  <c r="M1275" i="1"/>
  <c r="J1275" i="1"/>
  <c r="E1275" i="1" a="1"/>
  <c r="E1275" i="1" s="1"/>
  <c r="C1275" i="1"/>
  <c r="AD1274" i="1"/>
  <c r="AA1274" i="1"/>
  <c r="O1274" i="1"/>
  <c r="M1274" i="1"/>
  <c r="J1274" i="1"/>
  <c r="E1274" i="1" a="1"/>
  <c r="E1274" i="1" s="1"/>
  <c r="C1274" i="1"/>
  <c r="AD1273" i="1"/>
  <c r="AA1273" i="1"/>
  <c r="O1273" i="1"/>
  <c r="M1273" i="1"/>
  <c r="J1273" i="1"/>
  <c r="E1273" i="1" a="1"/>
  <c r="E1273" i="1" s="1"/>
  <c r="C1273" i="1"/>
  <c r="AD1272" i="1"/>
  <c r="AA1272" i="1"/>
  <c r="O1272" i="1"/>
  <c r="M1272" i="1"/>
  <c r="J1272" i="1"/>
  <c r="E1272" i="1" a="1"/>
  <c r="E1272" i="1" s="1"/>
  <c r="C1272" i="1"/>
  <c r="AD1271" i="1"/>
  <c r="AA1271" i="1"/>
  <c r="O1271" i="1"/>
  <c r="M1271" i="1"/>
  <c r="J1271" i="1"/>
  <c r="E1271" i="1" a="1"/>
  <c r="E1271" i="1" s="1"/>
  <c r="C1271" i="1"/>
  <c r="AD1270" i="1"/>
  <c r="AA1270" i="1"/>
  <c r="O1270" i="1"/>
  <c r="M1270" i="1"/>
  <c r="J1270" i="1"/>
  <c r="E1270" i="1" a="1"/>
  <c r="E1270" i="1" s="1"/>
  <c r="C1270" i="1"/>
  <c r="AD1269" i="1"/>
  <c r="AA1269" i="1"/>
  <c r="O1269" i="1"/>
  <c r="M1269" i="1"/>
  <c r="J1269" i="1"/>
  <c r="E1269" i="1" a="1"/>
  <c r="E1269" i="1" s="1"/>
  <c r="C1269" i="1"/>
  <c r="AD1268" i="1"/>
  <c r="AA1268" i="1"/>
  <c r="O1268" i="1"/>
  <c r="M1268" i="1"/>
  <c r="J1268" i="1"/>
  <c r="E1268" i="1" a="1"/>
  <c r="E1268" i="1" s="1"/>
  <c r="C1268" i="1"/>
  <c r="AD1267" i="1"/>
  <c r="AA1267" i="1"/>
  <c r="O1267" i="1"/>
  <c r="M1267" i="1"/>
  <c r="J1267" i="1"/>
  <c r="E1267" i="1" a="1"/>
  <c r="E1267" i="1" s="1"/>
  <c r="C1267" i="1"/>
  <c r="AD1266" i="1"/>
  <c r="AA1266" i="1"/>
  <c r="O1266" i="1"/>
  <c r="M1266" i="1"/>
  <c r="J1266" i="1"/>
  <c r="E1266" i="1" a="1"/>
  <c r="E1266" i="1" s="1"/>
  <c r="C1266" i="1"/>
  <c r="AD1265" i="1"/>
  <c r="AA1265" i="1"/>
  <c r="O1265" i="1"/>
  <c r="M1265" i="1"/>
  <c r="J1265" i="1"/>
  <c r="E1265" i="1" a="1"/>
  <c r="E1265" i="1" s="1"/>
  <c r="C1265" i="1"/>
  <c r="AD1264" i="1"/>
  <c r="AA1264" i="1"/>
  <c r="O1264" i="1"/>
  <c r="M1264" i="1"/>
  <c r="J1264" i="1"/>
  <c r="E1264" i="1" a="1"/>
  <c r="E1264" i="1" s="1"/>
  <c r="C1264" i="1"/>
  <c r="AD1263" i="1"/>
  <c r="AA1263" i="1"/>
  <c r="O1263" i="1"/>
  <c r="M1263" i="1"/>
  <c r="J1263" i="1"/>
  <c r="E1263" i="1" a="1"/>
  <c r="E1263" i="1" s="1"/>
  <c r="C1263" i="1"/>
  <c r="AD1262" i="1"/>
  <c r="AA1262" i="1"/>
  <c r="O1262" i="1"/>
  <c r="M1262" i="1"/>
  <c r="J1262" i="1"/>
  <c r="E1262" i="1" a="1"/>
  <c r="E1262" i="1" s="1"/>
  <c r="C1262" i="1"/>
  <c r="AD1261" i="1"/>
  <c r="AA1261" i="1"/>
  <c r="O1261" i="1"/>
  <c r="M1261" i="1"/>
  <c r="J1261" i="1"/>
  <c r="E1261" i="1" a="1"/>
  <c r="E1261" i="1" s="1"/>
  <c r="C1261" i="1"/>
  <c r="AD1260" i="1"/>
  <c r="AA1260" i="1"/>
  <c r="O1260" i="1"/>
  <c r="M1260" i="1"/>
  <c r="J1260" i="1"/>
  <c r="E1260" i="1" a="1"/>
  <c r="E1260" i="1" s="1"/>
  <c r="C1260" i="1"/>
  <c r="AD1259" i="1"/>
  <c r="AA1259" i="1"/>
  <c r="O1259" i="1"/>
  <c r="M1259" i="1"/>
  <c r="J1259" i="1"/>
  <c r="E1259" i="1" a="1"/>
  <c r="E1259" i="1" s="1"/>
  <c r="C1259" i="1"/>
  <c r="AD1258" i="1"/>
  <c r="AA1258" i="1"/>
  <c r="O1258" i="1"/>
  <c r="M1258" i="1"/>
  <c r="J1258" i="1"/>
  <c r="E1258" i="1" a="1"/>
  <c r="E1258" i="1" s="1"/>
  <c r="C1258" i="1"/>
  <c r="AD1257" i="1"/>
  <c r="AA1257" i="1"/>
  <c r="O1257" i="1"/>
  <c r="M1257" i="1"/>
  <c r="J1257" i="1"/>
  <c r="E1257" i="1" a="1"/>
  <c r="E1257" i="1" s="1"/>
  <c r="C1257" i="1"/>
  <c r="AD1256" i="1"/>
  <c r="AA1256" i="1"/>
  <c r="O1256" i="1"/>
  <c r="M1256" i="1"/>
  <c r="J1256" i="1"/>
  <c r="E1256" i="1" a="1"/>
  <c r="E1256" i="1" s="1"/>
  <c r="C1256" i="1"/>
  <c r="AD1255" i="1"/>
  <c r="AA1255" i="1"/>
  <c r="O1255" i="1"/>
  <c r="M1255" i="1"/>
  <c r="J1255" i="1"/>
  <c r="E1255" i="1" a="1"/>
  <c r="E1255" i="1" s="1"/>
  <c r="C1255" i="1"/>
  <c r="AD1254" i="1"/>
  <c r="AA1254" i="1"/>
  <c r="O1254" i="1"/>
  <c r="M1254" i="1"/>
  <c r="J1254" i="1"/>
  <c r="E1254" i="1" a="1"/>
  <c r="E1254" i="1" s="1"/>
  <c r="C1254" i="1"/>
  <c r="AD1253" i="1"/>
  <c r="AA1253" i="1"/>
  <c r="O1253" i="1"/>
  <c r="M1253" i="1"/>
  <c r="J1253" i="1"/>
  <c r="E1253" i="1" a="1"/>
  <c r="E1253" i="1" s="1"/>
  <c r="C1253" i="1"/>
  <c r="AD1252" i="1"/>
  <c r="AA1252" i="1"/>
  <c r="O1252" i="1"/>
  <c r="M1252" i="1"/>
  <c r="J1252" i="1"/>
  <c r="E1252" i="1" a="1"/>
  <c r="E1252" i="1" s="1"/>
  <c r="C1252" i="1"/>
  <c r="AD1251" i="1"/>
  <c r="AA1251" i="1"/>
  <c r="O1251" i="1"/>
  <c r="M1251" i="1"/>
  <c r="J1251" i="1"/>
  <c r="E1251" i="1" a="1"/>
  <c r="E1251" i="1" s="1"/>
  <c r="C1251" i="1"/>
  <c r="AD1250" i="1"/>
  <c r="AA1250" i="1"/>
  <c r="O1250" i="1"/>
  <c r="M1250" i="1"/>
  <c r="J1250" i="1"/>
  <c r="E1250" i="1" a="1"/>
  <c r="E1250" i="1" s="1"/>
  <c r="C1250" i="1"/>
  <c r="AD1249" i="1"/>
  <c r="AA1249" i="1"/>
  <c r="O1249" i="1"/>
  <c r="M1249" i="1"/>
  <c r="J1249" i="1"/>
  <c r="E1249" i="1" a="1"/>
  <c r="E1249" i="1" s="1"/>
  <c r="C1249" i="1"/>
  <c r="AD1248" i="1"/>
  <c r="AA1248" i="1"/>
  <c r="O1248" i="1"/>
  <c r="M1248" i="1"/>
  <c r="J1248" i="1"/>
  <c r="E1248" i="1" a="1"/>
  <c r="E1248" i="1" s="1"/>
  <c r="C1248" i="1"/>
  <c r="AD1247" i="1"/>
  <c r="AA1247" i="1"/>
  <c r="O1247" i="1"/>
  <c r="M1247" i="1"/>
  <c r="J1247" i="1"/>
  <c r="E1247" i="1" a="1"/>
  <c r="E1247" i="1" s="1"/>
  <c r="C1247" i="1"/>
  <c r="AD1246" i="1"/>
  <c r="AA1246" i="1"/>
  <c r="O1246" i="1"/>
  <c r="M1246" i="1"/>
  <c r="J1246" i="1"/>
  <c r="E1246" i="1" a="1"/>
  <c r="E1246" i="1" s="1"/>
  <c r="C1246" i="1"/>
  <c r="AD1245" i="1"/>
  <c r="AA1245" i="1"/>
  <c r="O1245" i="1"/>
  <c r="M1245" i="1"/>
  <c r="J1245" i="1"/>
  <c r="E1245" i="1" a="1"/>
  <c r="E1245" i="1" s="1"/>
  <c r="C1245" i="1"/>
  <c r="AD1244" i="1"/>
  <c r="AA1244" i="1"/>
  <c r="O1244" i="1"/>
  <c r="M1244" i="1"/>
  <c r="J1244" i="1"/>
  <c r="E1244" i="1" a="1"/>
  <c r="E1244" i="1" s="1"/>
  <c r="C1244" i="1"/>
  <c r="AD1243" i="1"/>
  <c r="AA1243" i="1"/>
  <c r="O1243" i="1"/>
  <c r="M1243" i="1"/>
  <c r="J1243" i="1"/>
  <c r="E1243" i="1" a="1"/>
  <c r="E1243" i="1" s="1"/>
  <c r="C1243" i="1"/>
  <c r="AD1242" i="1"/>
  <c r="AA1242" i="1"/>
  <c r="O1242" i="1"/>
  <c r="M1242" i="1"/>
  <c r="J1242" i="1"/>
  <c r="E1242" i="1" a="1"/>
  <c r="E1242" i="1" s="1"/>
  <c r="C1242" i="1"/>
  <c r="AD1241" i="1"/>
  <c r="AA1241" i="1"/>
  <c r="O1241" i="1"/>
  <c r="M1241" i="1"/>
  <c r="J1241" i="1"/>
  <c r="E1241" i="1" a="1"/>
  <c r="E1241" i="1" s="1"/>
  <c r="C1241" i="1"/>
  <c r="AD1240" i="1"/>
  <c r="AA1240" i="1"/>
  <c r="O1240" i="1"/>
  <c r="M1240" i="1"/>
  <c r="J1240" i="1"/>
  <c r="E1240" i="1" a="1"/>
  <c r="E1240" i="1" s="1"/>
  <c r="C1240" i="1"/>
  <c r="AD1239" i="1"/>
  <c r="AA1239" i="1"/>
  <c r="O1239" i="1"/>
  <c r="M1239" i="1"/>
  <c r="J1239" i="1"/>
  <c r="E1239" i="1" a="1"/>
  <c r="E1239" i="1" s="1"/>
  <c r="C1239" i="1"/>
  <c r="AD1238" i="1"/>
  <c r="AA1238" i="1"/>
  <c r="O1238" i="1"/>
  <c r="M1238" i="1"/>
  <c r="J1238" i="1"/>
  <c r="E1238" i="1" a="1"/>
  <c r="E1238" i="1" s="1"/>
  <c r="C1238" i="1"/>
  <c r="AD1237" i="1"/>
  <c r="AA1237" i="1"/>
  <c r="O1237" i="1"/>
  <c r="M1237" i="1"/>
  <c r="J1237" i="1"/>
  <c r="E1237" i="1" a="1"/>
  <c r="E1237" i="1" s="1"/>
  <c r="C1237" i="1"/>
  <c r="AD1236" i="1"/>
  <c r="AA1236" i="1"/>
  <c r="O1236" i="1"/>
  <c r="M1236" i="1"/>
  <c r="J1236" i="1"/>
  <c r="E1236" i="1" a="1"/>
  <c r="E1236" i="1" s="1"/>
  <c r="C1236" i="1"/>
  <c r="AD1235" i="1"/>
  <c r="AA1235" i="1"/>
  <c r="O1235" i="1"/>
  <c r="M1235" i="1"/>
  <c r="J1235" i="1"/>
  <c r="E1235" i="1" a="1"/>
  <c r="E1235" i="1" s="1"/>
  <c r="C1235" i="1"/>
  <c r="AD1234" i="1"/>
  <c r="AA1234" i="1"/>
  <c r="O1234" i="1"/>
  <c r="M1234" i="1"/>
  <c r="J1234" i="1"/>
  <c r="E1234" i="1" a="1"/>
  <c r="E1234" i="1" s="1"/>
  <c r="C1234" i="1"/>
  <c r="AD1233" i="1"/>
  <c r="AA1233" i="1"/>
  <c r="O1233" i="1"/>
  <c r="M1233" i="1"/>
  <c r="J1233" i="1"/>
  <c r="E1233" i="1" a="1"/>
  <c r="E1233" i="1" s="1"/>
  <c r="C1233" i="1"/>
  <c r="AD1232" i="1"/>
  <c r="AA1232" i="1"/>
  <c r="O1232" i="1"/>
  <c r="M1232" i="1"/>
  <c r="J1232" i="1"/>
  <c r="E1232" i="1" a="1"/>
  <c r="E1232" i="1" s="1"/>
  <c r="C1232" i="1"/>
  <c r="AD1231" i="1"/>
  <c r="AA1231" i="1"/>
  <c r="O1231" i="1"/>
  <c r="M1231" i="1"/>
  <c r="J1231" i="1"/>
  <c r="E1231" i="1" a="1"/>
  <c r="E1231" i="1" s="1"/>
  <c r="C1231" i="1"/>
  <c r="AD1230" i="1"/>
  <c r="AA1230" i="1"/>
  <c r="O1230" i="1"/>
  <c r="M1230" i="1"/>
  <c r="J1230" i="1"/>
  <c r="E1230" i="1" a="1"/>
  <c r="E1230" i="1" s="1"/>
  <c r="C1230" i="1"/>
  <c r="AD1229" i="1"/>
  <c r="AA1229" i="1"/>
  <c r="O1229" i="1"/>
  <c r="M1229" i="1"/>
  <c r="J1229" i="1"/>
  <c r="E1229" i="1" a="1"/>
  <c r="E1229" i="1" s="1"/>
  <c r="C1229" i="1"/>
  <c r="AD1228" i="1"/>
  <c r="AA1228" i="1"/>
  <c r="O1228" i="1"/>
  <c r="M1228" i="1"/>
  <c r="J1228" i="1"/>
  <c r="E1228" i="1" a="1"/>
  <c r="E1228" i="1" s="1"/>
  <c r="C1228" i="1"/>
  <c r="AD1227" i="1"/>
  <c r="AA1227" i="1"/>
  <c r="O1227" i="1"/>
  <c r="M1227" i="1"/>
  <c r="J1227" i="1"/>
  <c r="E1227" i="1" a="1"/>
  <c r="E1227" i="1" s="1"/>
  <c r="C1227" i="1"/>
  <c r="AD1226" i="1"/>
  <c r="AA1226" i="1"/>
  <c r="O1226" i="1"/>
  <c r="M1226" i="1"/>
  <c r="J1226" i="1"/>
  <c r="E1226" i="1" a="1"/>
  <c r="E1226" i="1" s="1"/>
  <c r="C1226" i="1"/>
  <c r="AD1225" i="1"/>
  <c r="AA1225" i="1"/>
  <c r="O1225" i="1"/>
  <c r="M1225" i="1"/>
  <c r="J1225" i="1"/>
  <c r="E1225" i="1" a="1"/>
  <c r="E1225" i="1" s="1"/>
  <c r="C1225" i="1"/>
  <c r="AD1224" i="1"/>
  <c r="AA1224" i="1"/>
  <c r="O1224" i="1"/>
  <c r="M1224" i="1"/>
  <c r="J1224" i="1"/>
  <c r="E1224" i="1" a="1"/>
  <c r="E1224" i="1" s="1"/>
  <c r="C1224" i="1"/>
  <c r="AD1223" i="1"/>
  <c r="AA1223" i="1"/>
  <c r="O1223" i="1"/>
  <c r="M1223" i="1"/>
  <c r="J1223" i="1"/>
  <c r="E1223" i="1" a="1"/>
  <c r="E1223" i="1" s="1"/>
  <c r="C1223" i="1"/>
  <c r="AD1222" i="1"/>
  <c r="AA1222" i="1"/>
  <c r="O1222" i="1"/>
  <c r="M1222" i="1"/>
  <c r="J1222" i="1"/>
  <c r="E1222" i="1" a="1"/>
  <c r="E1222" i="1" s="1"/>
  <c r="C1222" i="1"/>
  <c r="AD1221" i="1"/>
  <c r="AA1221" i="1"/>
  <c r="O1221" i="1"/>
  <c r="M1221" i="1"/>
  <c r="J1221" i="1"/>
  <c r="E1221" i="1" a="1"/>
  <c r="E1221" i="1" s="1"/>
  <c r="C1221" i="1"/>
  <c r="AD1220" i="1"/>
  <c r="AA1220" i="1"/>
  <c r="O1220" i="1"/>
  <c r="M1220" i="1"/>
  <c r="J1220" i="1"/>
  <c r="E1220" i="1" a="1"/>
  <c r="E1220" i="1" s="1"/>
  <c r="C1220" i="1"/>
  <c r="AD1219" i="1"/>
  <c r="AA1219" i="1"/>
  <c r="O1219" i="1"/>
  <c r="M1219" i="1"/>
  <c r="J1219" i="1"/>
  <c r="E1219" i="1" a="1"/>
  <c r="E1219" i="1" s="1"/>
  <c r="C1219" i="1"/>
  <c r="AD1218" i="1"/>
  <c r="AA1218" i="1"/>
  <c r="O1218" i="1"/>
  <c r="M1218" i="1"/>
  <c r="J1218" i="1"/>
  <c r="E1218" i="1" a="1"/>
  <c r="E1218" i="1" s="1"/>
  <c r="C1218" i="1"/>
  <c r="AD1217" i="1"/>
  <c r="AA1217" i="1"/>
  <c r="O1217" i="1"/>
  <c r="M1217" i="1"/>
  <c r="J1217" i="1"/>
  <c r="E1217" i="1" a="1"/>
  <c r="E1217" i="1" s="1"/>
  <c r="C1217" i="1"/>
  <c r="AD1216" i="1"/>
  <c r="AA1216" i="1"/>
  <c r="O1216" i="1"/>
  <c r="M1216" i="1"/>
  <c r="J1216" i="1"/>
  <c r="E1216" i="1" a="1"/>
  <c r="E1216" i="1" s="1"/>
  <c r="C1216" i="1"/>
  <c r="AD1215" i="1"/>
  <c r="AA1215" i="1"/>
  <c r="O1215" i="1"/>
  <c r="M1215" i="1"/>
  <c r="J1215" i="1"/>
  <c r="E1215" i="1" a="1"/>
  <c r="E1215" i="1" s="1"/>
  <c r="C1215" i="1"/>
  <c r="AD1214" i="1"/>
  <c r="AA1214" i="1"/>
  <c r="O1214" i="1"/>
  <c r="M1214" i="1"/>
  <c r="J1214" i="1"/>
  <c r="E1214" i="1" a="1"/>
  <c r="E1214" i="1" s="1"/>
  <c r="C1214" i="1"/>
  <c r="AD1213" i="1"/>
  <c r="AA1213" i="1"/>
  <c r="O1213" i="1"/>
  <c r="M1213" i="1"/>
  <c r="J1213" i="1"/>
  <c r="E1213" i="1" a="1"/>
  <c r="E1213" i="1" s="1"/>
  <c r="C1213" i="1"/>
  <c r="AD1212" i="1"/>
  <c r="AA1212" i="1"/>
  <c r="O1212" i="1"/>
  <c r="M1212" i="1"/>
  <c r="J1212" i="1"/>
  <c r="E1212" i="1" a="1"/>
  <c r="E1212" i="1" s="1"/>
  <c r="C1212" i="1"/>
  <c r="AD1211" i="1"/>
  <c r="AA1211" i="1"/>
  <c r="O1211" i="1"/>
  <c r="M1211" i="1"/>
  <c r="J1211" i="1"/>
  <c r="E1211" i="1" a="1"/>
  <c r="E1211" i="1" s="1"/>
  <c r="C1211" i="1"/>
  <c r="AD1210" i="1"/>
  <c r="AA1210" i="1"/>
  <c r="O1210" i="1"/>
  <c r="M1210" i="1"/>
  <c r="J1210" i="1"/>
  <c r="E1210" i="1" a="1"/>
  <c r="E1210" i="1" s="1"/>
  <c r="C1210" i="1"/>
  <c r="AD1209" i="1"/>
  <c r="AA1209" i="1"/>
  <c r="O1209" i="1"/>
  <c r="M1209" i="1"/>
  <c r="J1209" i="1"/>
  <c r="E1209" i="1" a="1"/>
  <c r="E1209" i="1" s="1"/>
  <c r="C1209" i="1"/>
  <c r="AD1208" i="1"/>
  <c r="AA1208" i="1"/>
  <c r="O1208" i="1"/>
  <c r="M1208" i="1"/>
  <c r="J1208" i="1"/>
  <c r="E1208" i="1" a="1"/>
  <c r="E1208" i="1" s="1"/>
  <c r="C1208" i="1"/>
  <c r="AD1207" i="1"/>
  <c r="AA1207" i="1"/>
  <c r="O1207" i="1"/>
  <c r="M1207" i="1"/>
  <c r="J1207" i="1"/>
  <c r="E1207" i="1" a="1"/>
  <c r="E1207" i="1" s="1"/>
  <c r="C1207" i="1"/>
  <c r="AD1206" i="1"/>
  <c r="AA1206" i="1"/>
  <c r="O1206" i="1"/>
  <c r="M1206" i="1"/>
  <c r="J1206" i="1"/>
  <c r="E1206" i="1" a="1"/>
  <c r="E1206" i="1" s="1"/>
  <c r="C1206" i="1"/>
  <c r="AD1205" i="1"/>
  <c r="AA1205" i="1"/>
  <c r="O1205" i="1"/>
  <c r="M1205" i="1"/>
  <c r="J1205" i="1"/>
  <c r="E1205" i="1" a="1"/>
  <c r="E1205" i="1" s="1"/>
  <c r="C1205" i="1"/>
  <c r="AD1204" i="1"/>
  <c r="AA1204" i="1"/>
  <c r="O1204" i="1"/>
  <c r="M1204" i="1"/>
  <c r="J1204" i="1"/>
  <c r="E1204" i="1" a="1"/>
  <c r="E1204" i="1" s="1"/>
  <c r="C1204" i="1"/>
  <c r="AD1203" i="1"/>
  <c r="AA1203" i="1"/>
  <c r="O1203" i="1"/>
  <c r="M1203" i="1"/>
  <c r="J1203" i="1"/>
  <c r="E1203" i="1" a="1"/>
  <c r="E1203" i="1" s="1"/>
  <c r="C1203" i="1"/>
  <c r="AD1202" i="1"/>
  <c r="AA1202" i="1"/>
  <c r="O1202" i="1"/>
  <c r="M1202" i="1"/>
  <c r="J1202" i="1"/>
  <c r="E1202" i="1" a="1"/>
  <c r="E1202" i="1" s="1"/>
  <c r="C1202" i="1"/>
  <c r="AD1201" i="1"/>
  <c r="AA1201" i="1"/>
  <c r="O1201" i="1"/>
  <c r="M1201" i="1"/>
  <c r="J1201" i="1"/>
  <c r="E1201" i="1" a="1"/>
  <c r="E1201" i="1" s="1"/>
  <c r="C1201" i="1"/>
  <c r="AD1200" i="1"/>
  <c r="AA1200" i="1"/>
  <c r="O1200" i="1"/>
  <c r="M1200" i="1"/>
  <c r="J1200" i="1"/>
  <c r="E1200" i="1" a="1"/>
  <c r="E1200" i="1" s="1"/>
  <c r="C1200" i="1"/>
  <c r="AD1199" i="1"/>
  <c r="AA1199" i="1"/>
  <c r="O1199" i="1"/>
  <c r="M1199" i="1"/>
  <c r="J1199" i="1"/>
  <c r="E1199" i="1" a="1"/>
  <c r="E1199" i="1" s="1"/>
  <c r="C1199" i="1"/>
  <c r="AD1198" i="1"/>
  <c r="AA1198" i="1"/>
  <c r="O1198" i="1"/>
  <c r="M1198" i="1"/>
  <c r="J1198" i="1"/>
  <c r="E1198" i="1" a="1"/>
  <c r="E1198" i="1" s="1"/>
  <c r="C1198" i="1"/>
  <c r="AD1197" i="1"/>
  <c r="AA1197" i="1"/>
  <c r="O1197" i="1"/>
  <c r="M1197" i="1"/>
  <c r="J1197" i="1"/>
  <c r="E1197" i="1" a="1"/>
  <c r="E1197" i="1" s="1"/>
  <c r="C1197" i="1"/>
  <c r="AD1196" i="1"/>
  <c r="AA1196" i="1"/>
  <c r="O1196" i="1"/>
  <c r="M1196" i="1"/>
  <c r="J1196" i="1"/>
  <c r="E1196" i="1" a="1"/>
  <c r="E1196" i="1" s="1"/>
  <c r="C1196" i="1"/>
  <c r="AD1195" i="1"/>
  <c r="AA1195" i="1"/>
  <c r="O1195" i="1"/>
  <c r="M1195" i="1"/>
  <c r="J1195" i="1"/>
  <c r="E1195" i="1" a="1"/>
  <c r="E1195" i="1" s="1"/>
  <c r="C1195" i="1"/>
  <c r="AD1194" i="1"/>
  <c r="AA1194" i="1"/>
  <c r="O1194" i="1"/>
  <c r="M1194" i="1"/>
  <c r="J1194" i="1"/>
  <c r="E1194" i="1" a="1"/>
  <c r="E1194" i="1" s="1"/>
  <c r="C1194" i="1"/>
  <c r="AD1193" i="1"/>
  <c r="AA1193" i="1"/>
  <c r="O1193" i="1"/>
  <c r="M1193" i="1"/>
  <c r="J1193" i="1"/>
  <c r="E1193" i="1" a="1"/>
  <c r="E1193" i="1" s="1"/>
  <c r="C1193" i="1"/>
  <c r="AD1192" i="1"/>
  <c r="AA1192" i="1"/>
  <c r="O1192" i="1"/>
  <c r="M1192" i="1"/>
  <c r="J1192" i="1"/>
  <c r="E1192" i="1" a="1"/>
  <c r="E1192" i="1" s="1"/>
  <c r="C1192" i="1"/>
  <c r="AD1191" i="1"/>
  <c r="AA1191" i="1"/>
  <c r="O1191" i="1"/>
  <c r="M1191" i="1"/>
  <c r="J1191" i="1"/>
  <c r="E1191" i="1" a="1"/>
  <c r="E1191" i="1" s="1"/>
  <c r="C1191" i="1"/>
  <c r="AD1190" i="1"/>
  <c r="AA1190" i="1"/>
  <c r="O1190" i="1"/>
  <c r="M1190" i="1"/>
  <c r="J1190" i="1"/>
  <c r="E1190" i="1" a="1"/>
  <c r="E1190" i="1" s="1"/>
  <c r="C1190" i="1"/>
  <c r="AD1189" i="1"/>
  <c r="AA1189" i="1"/>
  <c r="O1189" i="1"/>
  <c r="M1189" i="1"/>
  <c r="J1189" i="1"/>
  <c r="E1189" i="1" a="1"/>
  <c r="E1189" i="1" s="1"/>
  <c r="C1189" i="1"/>
  <c r="AD1188" i="1"/>
  <c r="AA1188" i="1"/>
  <c r="O1188" i="1"/>
  <c r="M1188" i="1"/>
  <c r="J1188" i="1"/>
  <c r="E1188" i="1" a="1"/>
  <c r="E1188" i="1" s="1"/>
  <c r="C1188" i="1"/>
  <c r="AD1187" i="1"/>
  <c r="AA1187" i="1"/>
  <c r="O1187" i="1"/>
  <c r="M1187" i="1"/>
  <c r="J1187" i="1"/>
  <c r="E1187" i="1" a="1"/>
  <c r="E1187" i="1" s="1"/>
  <c r="C1187" i="1"/>
  <c r="AD1186" i="1"/>
  <c r="AA1186" i="1"/>
  <c r="O1186" i="1"/>
  <c r="M1186" i="1"/>
  <c r="J1186" i="1"/>
  <c r="E1186" i="1" a="1"/>
  <c r="E1186" i="1" s="1"/>
  <c r="C1186" i="1"/>
  <c r="AD1185" i="1"/>
  <c r="AA1185" i="1"/>
  <c r="O1185" i="1"/>
  <c r="M1185" i="1"/>
  <c r="J1185" i="1"/>
  <c r="E1185" i="1" a="1"/>
  <c r="E1185" i="1" s="1"/>
  <c r="C1185" i="1"/>
  <c r="AD1184" i="1"/>
  <c r="AA1184" i="1"/>
  <c r="O1184" i="1"/>
  <c r="M1184" i="1"/>
  <c r="J1184" i="1"/>
  <c r="E1184" i="1" a="1"/>
  <c r="E1184" i="1" s="1"/>
  <c r="C1184" i="1"/>
  <c r="AD1183" i="1"/>
  <c r="AA1183" i="1"/>
  <c r="O1183" i="1"/>
  <c r="M1183" i="1"/>
  <c r="J1183" i="1"/>
  <c r="E1183" i="1" a="1"/>
  <c r="E1183" i="1" s="1"/>
  <c r="C1183" i="1"/>
  <c r="AD1182" i="1"/>
  <c r="AA1182" i="1"/>
  <c r="O1182" i="1"/>
  <c r="M1182" i="1"/>
  <c r="J1182" i="1"/>
  <c r="E1182" i="1" a="1"/>
  <c r="E1182" i="1" s="1"/>
  <c r="C1182" i="1"/>
  <c r="AD1181" i="1"/>
  <c r="AA1181" i="1"/>
  <c r="O1181" i="1"/>
  <c r="M1181" i="1"/>
  <c r="J1181" i="1"/>
  <c r="E1181" i="1" a="1"/>
  <c r="E1181" i="1" s="1"/>
  <c r="C1181" i="1"/>
  <c r="AD1180" i="1"/>
  <c r="AA1180" i="1"/>
  <c r="O1180" i="1"/>
  <c r="M1180" i="1"/>
  <c r="J1180" i="1"/>
  <c r="E1180" i="1" a="1"/>
  <c r="E1180" i="1" s="1"/>
  <c r="C1180" i="1"/>
  <c r="AD1179" i="1"/>
  <c r="AA1179" i="1"/>
  <c r="O1179" i="1"/>
  <c r="M1179" i="1"/>
  <c r="J1179" i="1"/>
  <c r="E1179" i="1" a="1"/>
  <c r="E1179" i="1" s="1"/>
  <c r="C1179" i="1"/>
  <c r="AD1178" i="1"/>
  <c r="AA1178" i="1"/>
  <c r="O1178" i="1"/>
  <c r="M1178" i="1"/>
  <c r="J1178" i="1"/>
  <c r="E1178" i="1" a="1"/>
  <c r="E1178" i="1" s="1"/>
  <c r="C1178" i="1"/>
  <c r="AD1177" i="1"/>
  <c r="AA1177" i="1"/>
  <c r="O1177" i="1"/>
  <c r="M1177" i="1"/>
  <c r="J1177" i="1"/>
  <c r="E1177" i="1" a="1"/>
  <c r="E1177" i="1" s="1"/>
  <c r="C1177" i="1"/>
  <c r="AD1176" i="1"/>
  <c r="AA1176" i="1"/>
  <c r="O1176" i="1"/>
  <c r="M1176" i="1"/>
  <c r="J1176" i="1"/>
  <c r="E1176" i="1" a="1"/>
  <c r="E1176" i="1" s="1"/>
  <c r="C1176" i="1"/>
  <c r="AD1175" i="1"/>
  <c r="AA1175" i="1"/>
  <c r="O1175" i="1"/>
  <c r="M1175" i="1"/>
  <c r="J1175" i="1"/>
  <c r="E1175" i="1" a="1"/>
  <c r="E1175" i="1" s="1"/>
  <c r="C1175" i="1"/>
  <c r="AD1174" i="1"/>
  <c r="AA1174" i="1"/>
  <c r="O1174" i="1"/>
  <c r="M1174" i="1"/>
  <c r="J1174" i="1"/>
  <c r="E1174" i="1" a="1"/>
  <c r="E1174" i="1" s="1"/>
  <c r="C1174" i="1"/>
  <c r="AD1173" i="1"/>
  <c r="AA1173" i="1"/>
  <c r="O1173" i="1"/>
  <c r="M1173" i="1"/>
  <c r="J1173" i="1"/>
  <c r="E1173" i="1" a="1"/>
  <c r="E1173" i="1" s="1"/>
  <c r="C1173" i="1"/>
  <c r="AD1172" i="1"/>
  <c r="AA1172" i="1"/>
  <c r="O1172" i="1"/>
  <c r="M1172" i="1"/>
  <c r="J1172" i="1"/>
  <c r="E1172" i="1" a="1"/>
  <c r="E1172" i="1" s="1"/>
  <c r="C1172" i="1"/>
  <c r="AD1171" i="1"/>
  <c r="AA1171" i="1"/>
  <c r="O1171" i="1"/>
  <c r="M1171" i="1"/>
  <c r="J1171" i="1"/>
  <c r="E1171" i="1" a="1"/>
  <c r="E1171" i="1" s="1"/>
  <c r="C1171" i="1"/>
  <c r="AD1170" i="1"/>
  <c r="AA1170" i="1"/>
  <c r="O1170" i="1"/>
  <c r="M1170" i="1"/>
  <c r="J1170" i="1"/>
  <c r="E1170" i="1" a="1"/>
  <c r="E1170" i="1" s="1"/>
  <c r="C1170" i="1"/>
  <c r="AD1169" i="1"/>
  <c r="AA1169" i="1"/>
  <c r="O1169" i="1"/>
  <c r="M1169" i="1"/>
  <c r="J1169" i="1"/>
  <c r="E1169" i="1" a="1"/>
  <c r="E1169" i="1" s="1"/>
  <c r="C1169" i="1"/>
  <c r="AD1168" i="1"/>
  <c r="AA1168" i="1"/>
  <c r="O1168" i="1"/>
  <c r="M1168" i="1"/>
  <c r="J1168" i="1"/>
  <c r="E1168" i="1" a="1"/>
  <c r="E1168" i="1" s="1"/>
  <c r="C1168" i="1"/>
  <c r="AD1167" i="1"/>
  <c r="AA1167" i="1"/>
  <c r="O1167" i="1"/>
  <c r="M1167" i="1"/>
  <c r="J1167" i="1"/>
  <c r="E1167" i="1" a="1"/>
  <c r="E1167" i="1" s="1"/>
  <c r="C1167" i="1"/>
  <c r="AD1166" i="1"/>
  <c r="AA1166" i="1"/>
  <c r="O1166" i="1"/>
  <c r="M1166" i="1"/>
  <c r="J1166" i="1"/>
  <c r="E1166" i="1" a="1"/>
  <c r="E1166" i="1" s="1"/>
  <c r="C1166" i="1"/>
  <c r="AD1165" i="1"/>
  <c r="AA1165" i="1"/>
  <c r="O1165" i="1"/>
  <c r="M1165" i="1"/>
  <c r="J1165" i="1"/>
  <c r="E1165" i="1" a="1"/>
  <c r="E1165" i="1" s="1"/>
  <c r="C1165" i="1"/>
  <c r="AD1164" i="1"/>
  <c r="AA1164" i="1"/>
  <c r="O1164" i="1"/>
  <c r="M1164" i="1"/>
  <c r="J1164" i="1"/>
  <c r="E1164" i="1" a="1"/>
  <c r="E1164" i="1" s="1"/>
  <c r="C1164" i="1"/>
  <c r="AD1163" i="1"/>
  <c r="AA1163" i="1"/>
  <c r="O1163" i="1"/>
  <c r="M1163" i="1"/>
  <c r="J1163" i="1"/>
  <c r="E1163" i="1" a="1"/>
  <c r="E1163" i="1" s="1"/>
  <c r="C1163" i="1"/>
  <c r="AD1162" i="1"/>
  <c r="AA1162" i="1"/>
  <c r="O1162" i="1"/>
  <c r="M1162" i="1"/>
  <c r="J1162" i="1"/>
  <c r="E1162" i="1" a="1"/>
  <c r="E1162" i="1" s="1"/>
  <c r="C1162" i="1"/>
  <c r="AD1161" i="1"/>
  <c r="AA1161" i="1"/>
  <c r="O1161" i="1"/>
  <c r="M1161" i="1"/>
  <c r="J1161" i="1"/>
  <c r="E1161" i="1" a="1"/>
  <c r="E1161" i="1" s="1"/>
  <c r="C1161" i="1"/>
  <c r="AD1160" i="1"/>
  <c r="AA1160" i="1"/>
  <c r="O1160" i="1"/>
  <c r="M1160" i="1"/>
  <c r="J1160" i="1"/>
  <c r="E1160" i="1" a="1"/>
  <c r="E1160" i="1" s="1"/>
  <c r="C1160" i="1"/>
  <c r="AD1159" i="1"/>
  <c r="AA1159" i="1"/>
  <c r="O1159" i="1"/>
  <c r="M1159" i="1"/>
  <c r="J1159" i="1"/>
  <c r="E1159" i="1" a="1"/>
  <c r="E1159" i="1" s="1"/>
  <c r="C1159" i="1"/>
  <c r="AD1158" i="1"/>
  <c r="AA1158" i="1"/>
  <c r="O1158" i="1"/>
  <c r="M1158" i="1"/>
  <c r="J1158" i="1"/>
  <c r="E1158" i="1" a="1"/>
  <c r="E1158" i="1" s="1"/>
  <c r="C1158" i="1"/>
  <c r="AD1157" i="1"/>
  <c r="AA1157" i="1"/>
  <c r="O1157" i="1"/>
  <c r="M1157" i="1"/>
  <c r="J1157" i="1"/>
  <c r="E1157" i="1" a="1"/>
  <c r="E1157" i="1" s="1"/>
  <c r="C1157" i="1"/>
  <c r="AD1156" i="1"/>
  <c r="AA1156" i="1"/>
  <c r="O1156" i="1"/>
  <c r="M1156" i="1"/>
  <c r="J1156" i="1"/>
  <c r="E1156" i="1" a="1"/>
  <c r="E1156" i="1" s="1"/>
  <c r="C1156" i="1"/>
  <c r="AD1155" i="1"/>
  <c r="AA1155" i="1"/>
  <c r="O1155" i="1"/>
  <c r="M1155" i="1"/>
  <c r="J1155" i="1"/>
  <c r="E1155" i="1" a="1"/>
  <c r="E1155" i="1" s="1"/>
  <c r="C1155" i="1"/>
  <c r="AD1154" i="1"/>
  <c r="AA1154" i="1"/>
  <c r="O1154" i="1"/>
  <c r="M1154" i="1"/>
  <c r="J1154" i="1"/>
  <c r="E1154" i="1" a="1"/>
  <c r="E1154" i="1" s="1"/>
  <c r="C1154" i="1"/>
  <c r="AD1153" i="1"/>
  <c r="AA1153" i="1"/>
  <c r="O1153" i="1"/>
  <c r="M1153" i="1"/>
  <c r="J1153" i="1"/>
  <c r="E1153" i="1" a="1"/>
  <c r="E1153" i="1" s="1"/>
  <c r="C1153" i="1"/>
  <c r="AD1152" i="1"/>
  <c r="AA1152" i="1"/>
  <c r="O1152" i="1"/>
  <c r="M1152" i="1"/>
  <c r="J1152" i="1"/>
  <c r="E1152" i="1" a="1"/>
  <c r="E1152" i="1" s="1"/>
  <c r="C1152" i="1"/>
  <c r="AD1151" i="1"/>
  <c r="AA1151" i="1"/>
  <c r="O1151" i="1"/>
  <c r="M1151" i="1"/>
  <c r="J1151" i="1"/>
  <c r="E1151" i="1" a="1"/>
  <c r="E1151" i="1" s="1"/>
  <c r="C1151" i="1"/>
  <c r="AD1150" i="1"/>
  <c r="AA1150" i="1"/>
  <c r="O1150" i="1"/>
  <c r="M1150" i="1"/>
  <c r="J1150" i="1"/>
  <c r="E1150" i="1" a="1"/>
  <c r="E1150" i="1" s="1"/>
  <c r="C1150" i="1"/>
  <c r="AD1149" i="1"/>
  <c r="AA1149" i="1"/>
  <c r="O1149" i="1"/>
  <c r="M1149" i="1"/>
  <c r="J1149" i="1"/>
  <c r="E1149" i="1" a="1"/>
  <c r="E1149" i="1" s="1"/>
  <c r="C1149" i="1"/>
  <c r="AD1148" i="1"/>
  <c r="AA1148" i="1"/>
  <c r="O1148" i="1"/>
  <c r="M1148" i="1"/>
  <c r="J1148" i="1"/>
  <c r="E1148" i="1" a="1"/>
  <c r="E1148" i="1" s="1"/>
  <c r="C1148" i="1"/>
  <c r="AD1147" i="1"/>
  <c r="AA1147" i="1"/>
  <c r="O1147" i="1"/>
  <c r="M1147" i="1"/>
  <c r="J1147" i="1"/>
  <c r="E1147" i="1" a="1"/>
  <c r="E1147" i="1" s="1"/>
  <c r="C1147" i="1"/>
  <c r="AD1146" i="1"/>
  <c r="AA1146" i="1"/>
  <c r="O1146" i="1"/>
  <c r="M1146" i="1"/>
  <c r="J1146" i="1"/>
  <c r="E1146" i="1" a="1"/>
  <c r="E1146" i="1" s="1"/>
  <c r="C1146" i="1"/>
  <c r="AD1145" i="1"/>
  <c r="AA1145" i="1"/>
  <c r="O1145" i="1"/>
  <c r="M1145" i="1"/>
  <c r="J1145" i="1"/>
  <c r="E1145" i="1" a="1"/>
  <c r="E1145" i="1" s="1"/>
  <c r="C1145" i="1"/>
  <c r="AD1144" i="1"/>
  <c r="AA1144" i="1"/>
  <c r="O1144" i="1"/>
  <c r="M1144" i="1"/>
  <c r="J1144" i="1"/>
  <c r="E1144" i="1" a="1"/>
  <c r="E1144" i="1" s="1"/>
  <c r="C1144" i="1"/>
  <c r="AD1143" i="1"/>
  <c r="AA1143" i="1"/>
  <c r="O1143" i="1"/>
  <c r="M1143" i="1"/>
  <c r="J1143" i="1"/>
  <c r="E1143" i="1" a="1"/>
  <c r="E1143" i="1" s="1"/>
  <c r="C1143" i="1"/>
  <c r="AD1142" i="1"/>
  <c r="AA1142" i="1"/>
  <c r="O1142" i="1"/>
  <c r="M1142" i="1"/>
  <c r="J1142" i="1"/>
  <c r="E1142" i="1" a="1"/>
  <c r="E1142" i="1" s="1"/>
  <c r="C1142" i="1"/>
  <c r="AD1141" i="1"/>
  <c r="AA1141" i="1"/>
  <c r="O1141" i="1"/>
  <c r="M1141" i="1"/>
  <c r="J1141" i="1"/>
  <c r="E1141" i="1" a="1"/>
  <c r="E1141" i="1" s="1"/>
  <c r="C1141" i="1"/>
  <c r="AD1140" i="1"/>
  <c r="AA1140" i="1"/>
  <c r="O1140" i="1"/>
  <c r="M1140" i="1"/>
  <c r="J1140" i="1"/>
  <c r="E1140" i="1" a="1"/>
  <c r="E1140" i="1" s="1"/>
  <c r="C1140" i="1"/>
  <c r="AD1139" i="1"/>
  <c r="AA1139" i="1"/>
  <c r="O1139" i="1"/>
  <c r="M1139" i="1"/>
  <c r="J1139" i="1"/>
  <c r="E1139" i="1" a="1"/>
  <c r="E1139" i="1" s="1"/>
  <c r="C1139" i="1"/>
  <c r="AD1138" i="1"/>
  <c r="AA1138" i="1"/>
  <c r="O1138" i="1"/>
  <c r="M1138" i="1"/>
  <c r="J1138" i="1"/>
  <c r="E1138" i="1" a="1"/>
  <c r="E1138" i="1" s="1"/>
  <c r="C1138" i="1"/>
  <c r="AD1137" i="1"/>
  <c r="AA1137" i="1"/>
  <c r="O1137" i="1"/>
  <c r="M1137" i="1"/>
  <c r="J1137" i="1"/>
  <c r="E1137" i="1" a="1"/>
  <c r="E1137" i="1" s="1"/>
  <c r="C1137" i="1"/>
  <c r="AD1136" i="1"/>
  <c r="AA1136" i="1"/>
  <c r="O1136" i="1"/>
  <c r="M1136" i="1"/>
  <c r="J1136" i="1"/>
  <c r="E1136" i="1" a="1"/>
  <c r="E1136" i="1" s="1"/>
  <c r="C1136" i="1"/>
  <c r="AD1135" i="1"/>
  <c r="AA1135" i="1"/>
  <c r="O1135" i="1"/>
  <c r="M1135" i="1"/>
  <c r="J1135" i="1"/>
  <c r="E1135" i="1" a="1"/>
  <c r="E1135" i="1" s="1"/>
  <c r="C1135" i="1"/>
  <c r="AD1134" i="1"/>
  <c r="AA1134" i="1"/>
  <c r="O1134" i="1"/>
  <c r="M1134" i="1"/>
  <c r="J1134" i="1"/>
  <c r="E1134" i="1" a="1"/>
  <c r="E1134" i="1" s="1"/>
  <c r="C1134" i="1"/>
  <c r="AD1133" i="1"/>
  <c r="AA1133" i="1"/>
  <c r="O1133" i="1"/>
  <c r="M1133" i="1"/>
  <c r="J1133" i="1"/>
  <c r="E1133" i="1" a="1"/>
  <c r="E1133" i="1" s="1"/>
  <c r="C1133" i="1"/>
  <c r="AD1132" i="1"/>
  <c r="AA1132" i="1"/>
  <c r="O1132" i="1"/>
  <c r="M1132" i="1"/>
  <c r="J1132" i="1"/>
  <c r="E1132" i="1" a="1"/>
  <c r="E1132" i="1" s="1"/>
  <c r="C1132" i="1"/>
  <c r="AD1131" i="1"/>
  <c r="AA1131" i="1"/>
  <c r="O1131" i="1"/>
  <c r="M1131" i="1"/>
  <c r="J1131" i="1"/>
  <c r="E1131" i="1" a="1"/>
  <c r="E1131" i="1" s="1"/>
  <c r="C1131" i="1"/>
  <c r="AD1130" i="1"/>
  <c r="AA1130" i="1"/>
  <c r="O1130" i="1"/>
  <c r="M1130" i="1"/>
  <c r="J1130" i="1"/>
  <c r="E1130" i="1" a="1"/>
  <c r="E1130" i="1" s="1"/>
  <c r="C1130" i="1"/>
  <c r="AD1129" i="1"/>
  <c r="AA1129" i="1"/>
  <c r="O1129" i="1"/>
  <c r="M1129" i="1"/>
  <c r="J1129" i="1"/>
  <c r="E1129" i="1" a="1"/>
  <c r="E1129" i="1" s="1"/>
  <c r="C1129" i="1"/>
  <c r="AD1128" i="1"/>
  <c r="AA1128" i="1"/>
  <c r="O1128" i="1"/>
  <c r="M1128" i="1"/>
  <c r="J1128" i="1"/>
  <c r="E1128" i="1" a="1"/>
  <c r="E1128" i="1" s="1"/>
  <c r="C1128" i="1"/>
  <c r="AD1127" i="1"/>
  <c r="AA1127" i="1"/>
  <c r="O1127" i="1"/>
  <c r="M1127" i="1"/>
  <c r="J1127" i="1"/>
  <c r="E1127" i="1" a="1"/>
  <c r="E1127" i="1" s="1"/>
  <c r="C1127" i="1"/>
  <c r="AD1126" i="1"/>
  <c r="AA1126" i="1"/>
  <c r="O1126" i="1"/>
  <c r="M1126" i="1"/>
  <c r="J1126" i="1"/>
  <c r="E1126" i="1" a="1"/>
  <c r="E1126" i="1" s="1"/>
  <c r="C1126" i="1"/>
  <c r="AD1125" i="1"/>
  <c r="AA1125" i="1"/>
  <c r="O1125" i="1"/>
  <c r="M1125" i="1"/>
  <c r="J1125" i="1"/>
  <c r="E1125" i="1" a="1"/>
  <c r="E1125" i="1" s="1"/>
  <c r="C1125" i="1"/>
  <c r="AD1124" i="1"/>
  <c r="AA1124" i="1"/>
  <c r="O1124" i="1"/>
  <c r="M1124" i="1"/>
  <c r="J1124" i="1"/>
  <c r="E1124" i="1" a="1"/>
  <c r="E1124" i="1" s="1"/>
  <c r="C1124" i="1"/>
  <c r="AD1123" i="1"/>
  <c r="AA1123" i="1"/>
  <c r="O1123" i="1"/>
  <c r="M1123" i="1"/>
  <c r="J1123" i="1"/>
  <c r="E1123" i="1" a="1"/>
  <c r="E1123" i="1" s="1"/>
  <c r="C1123" i="1"/>
  <c r="AD1122" i="1"/>
  <c r="AA1122" i="1"/>
  <c r="O1122" i="1"/>
  <c r="M1122" i="1"/>
  <c r="J1122" i="1"/>
  <c r="E1122" i="1" a="1"/>
  <c r="E1122" i="1" s="1"/>
  <c r="C1122" i="1"/>
  <c r="AD1121" i="1"/>
  <c r="AA1121" i="1"/>
  <c r="O1121" i="1"/>
  <c r="M1121" i="1"/>
  <c r="J1121" i="1"/>
  <c r="E1121" i="1" a="1"/>
  <c r="E1121" i="1" s="1"/>
  <c r="C1121" i="1"/>
  <c r="AD1120" i="1"/>
  <c r="AA1120" i="1"/>
  <c r="O1120" i="1"/>
  <c r="M1120" i="1"/>
  <c r="J1120" i="1"/>
  <c r="E1120" i="1" a="1"/>
  <c r="E1120" i="1" s="1"/>
  <c r="C1120" i="1"/>
  <c r="AD1119" i="1"/>
  <c r="AA1119" i="1"/>
  <c r="O1119" i="1"/>
  <c r="M1119" i="1"/>
  <c r="J1119" i="1"/>
  <c r="E1119" i="1" a="1"/>
  <c r="E1119" i="1" s="1"/>
  <c r="C1119" i="1"/>
  <c r="AD1118" i="1"/>
  <c r="AA1118" i="1"/>
  <c r="O1118" i="1"/>
  <c r="M1118" i="1"/>
  <c r="J1118" i="1"/>
  <c r="E1118" i="1" a="1"/>
  <c r="E1118" i="1" s="1"/>
  <c r="C1118" i="1"/>
  <c r="AD1117" i="1"/>
  <c r="AA1117" i="1"/>
  <c r="O1117" i="1"/>
  <c r="M1117" i="1"/>
  <c r="J1117" i="1"/>
  <c r="E1117" i="1" a="1"/>
  <c r="E1117" i="1" s="1"/>
  <c r="C1117" i="1"/>
  <c r="AD1116" i="1"/>
  <c r="AA1116" i="1"/>
  <c r="O1116" i="1"/>
  <c r="M1116" i="1"/>
  <c r="J1116" i="1"/>
  <c r="E1116" i="1" a="1"/>
  <c r="E1116" i="1" s="1"/>
  <c r="C1116" i="1"/>
  <c r="AD1115" i="1"/>
  <c r="AA1115" i="1"/>
  <c r="O1115" i="1"/>
  <c r="M1115" i="1"/>
  <c r="J1115" i="1"/>
  <c r="E1115" i="1" a="1"/>
  <c r="E1115" i="1" s="1"/>
  <c r="C1115" i="1"/>
  <c r="AD1114" i="1"/>
  <c r="AA1114" i="1"/>
  <c r="O1114" i="1"/>
  <c r="M1114" i="1"/>
  <c r="J1114" i="1"/>
  <c r="E1114" i="1" a="1"/>
  <c r="E1114" i="1" s="1"/>
  <c r="C1114" i="1"/>
  <c r="AD1113" i="1"/>
  <c r="AA1113" i="1"/>
  <c r="O1113" i="1"/>
  <c r="M1113" i="1"/>
  <c r="J1113" i="1"/>
  <c r="E1113" i="1" a="1"/>
  <c r="E1113" i="1" s="1"/>
  <c r="C1113" i="1"/>
  <c r="AD1112" i="1"/>
  <c r="AA1112" i="1"/>
  <c r="O1112" i="1"/>
  <c r="M1112" i="1"/>
  <c r="J1112" i="1"/>
  <c r="E1112" i="1" a="1"/>
  <c r="E1112" i="1" s="1"/>
  <c r="C1112" i="1"/>
  <c r="AD1111" i="1"/>
  <c r="AA1111" i="1"/>
  <c r="O1111" i="1"/>
  <c r="M1111" i="1"/>
  <c r="J1111" i="1"/>
  <c r="E1111" i="1" a="1"/>
  <c r="E1111" i="1" s="1"/>
  <c r="C1111" i="1"/>
  <c r="AD1110" i="1"/>
  <c r="AA1110" i="1"/>
  <c r="O1110" i="1"/>
  <c r="M1110" i="1"/>
  <c r="J1110" i="1"/>
  <c r="E1110" i="1" a="1"/>
  <c r="E1110" i="1" s="1"/>
  <c r="C1110" i="1"/>
  <c r="AD1109" i="1"/>
  <c r="AA1109" i="1"/>
  <c r="O1109" i="1"/>
  <c r="M1109" i="1"/>
  <c r="J1109" i="1"/>
  <c r="E1109" i="1" a="1"/>
  <c r="E1109" i="1" s="1"/>
  <c r="C1109" i="1"/>
  <c r="AD1108" i="1"/>
  <c r="AA1108" i="1"/>
  <c r="O1108" i="1"/>
  <c r="M1108" i="1"/>
  <c r="J1108" i="1"/>
  <c r="E1108" i="1" a="1"/>
  <c r="E1108" i="1" s="1"/>
  <c r="C1108" i="1"/>
  <c r="AD1107" i="1"/>
  <c r="AA1107" i="1"/>
  <c r="O1107" i="1"/>
  <c r="M1107" i="1"/>
  <c r="J1107" i="1"/>
  <c r="E1107" i="1" a="1"/>
  <c r="E1107" i="1" s="1"/>
  <c r="C1107" i="1"/>
  <c r="AD1106" i="1"/>
  <c r="AA1106" i="1"/>
  <c r="O1106" i="1"/>
  <c r="M1106" i="1"/>
  <c r="J1106" i="1"/>
  <c r="E1106" i="1" a="1"/>
  <c r="E1106" i="1" s="1"/>
  <c r="C1106" i="1"/>
  <c r="AD1105" i="1"/>
  <c r="AA1105" i="1"/>
  <c r="O1105" i="1"/>
  <c r="M1105" i="1"/>
  <c r="J1105" i="1"/>
  <c r="E1105" i="1" a="1"/>
  <c r="E1105" i="1" s="1"/>
  <c r="C1105" i="1"/>
  <c r="AD1104" i="1"/>
  <c r="AA1104" i="1"/>
  <c r="O1104" i="1"/>
  <c r="M1104" i="1"/>
  <c r="J1104" i="1"/>
  <c r="E1104" i="1" a="1"/>
  <c r="E1104" i="1" s="1"/>
  <c r="C1104" i="1"/>
  <c r="AD1103" i="1"/>
  <c r="AA1103" i="1"/>
  <c r="O1103" i="1"/>
  <c r="M1103" i="1"/>
  <c r="J1103" i="1"/>
  <c r="E1103" i="1" a="1"/>
  <c r="E1103" i="1" s="1"/>
  <c r="C1103" i="1"/>
  <c r="AD1102" i="1"/>
  <c r="AA1102" i="1"/>
  <c r="O1102" i="1"/>
  <c r="M1102" i="1"/>
  <c r="J1102" i="1"/>
  <c r="E1102" i="1" a="1"/>
  <c r="E1102" i="1" s="1"/>
  <c r="C1102" i="1"/>
  <c r="AD1101" i="1"/>
  <c r="AA1101" i="1"/>
  <c r="O1101" i="1"/>
  <c r="M1101" i="1"/>
  <c r="J1101" i="1"/>
  <c r="E1101" i="1" a="1"/>
  <c r="E1101" i="1" s="1"/>
  <c r="C1101" i="1"/>
  <c r="AD1100" i="1"/>
  <c r="AA1100" i="1"/>
  <c r="O1100" i="1"/>
  <c r="M1100" i="1"/>
  <c r="J1100" i="1"/>
  <c r="E1100" i="1" a="1"/>
  <c r="E1100" i="1" s="1"/>
  <c r="C1100" i="1"/>
  <c r="AD1099" i="1"/>
  <c r="AA1099" i="1"/>
  <c r="O1099" i="1"/>
  <c r="M1099" i="1"/>
  <c r="J1099" i="1"/>
  <c r="E1099" i="1" a="1"/>
  <c r="E1099" i="1" s="1"/>
  <c r="C1099" i="1"/>
  <c r="AD1098" i="1"/>
  <c r="AA1098" i="1"/>
  <c r="O1098" i="1"/>
  <c r="M1098" i="1"/>
  <c r="J1098" i="1"/>
  <c r="E1098" i="1" a="1"/>
  <c r="E1098" i="1" s="1"/>
  <c r="C1098" i="1"/>
  <c r="AD1097" i="1"/>
  <c r="AA1097" i="1"/>
  <c r="O1097" i="1"/>
  <c r="M1097" i="1"/>
  <c r="J1097" i="1"/>
  <c r="E1097" i="1" a="1"/>
  <c r="E1097" i="1" s="1"/>
  <c r="C1097" i="1"/>
  <c r="AD1096" i="1"/>
  <c r="AA1096" i="1"/>
  <c r="O1096" i="1"/>
  <c r="M1096" i="1"/>
  <c r="J1096" i="1"/>
  <c r="E1096" i="1" a="1"/>
  <c r="E1096" i="1" s="1"/>
  <c r="C1096" i="1"/>
  <c r="AD1095" i="1"/>
  <c r="AA1095" i="1"/>
  <c r="O1095" i="1"/>
  <c r="M1095" i="1"/>
  <c r="J1095" i="1"/>
  <c r="E1095" i="1" a="1"/>
  <c r="E1095" i="1" s="1"/>
  <c r="C1095" i="1"/>
  <c r="AD1094" i="1"/>
  <c r="AA1094" i="1"/>
  <c r="O1094" i="1"/>
  <c r="M1094" i="1"/>
  <c r="J1094" i="1"/>
  <c r="E1094" i="1" a="1"/>
  <c r="E1094" i="1" s="1"/>
  <c r="C1094" i="1"/>
  <c r="AD1093" i="1"/>
  <c r="AA1093" i="1"/>
  <c r="O1093" i="1"/>
  <c r="M1093" i="1"/>
  <c r="J1093" i="1"/>
  <c r="E1093" i="1" a="1"/>
  <c r="E1093" i="1" s="1"/>
  <c r="C1093" i="1"/>
  <c r="AD1092" i="1"/>
  <c r="AA1092" i="1"/>
  <c r="O1092" i="1"/>
  <c r="M1092" i="1"/>
  <c r="J1092" i="1"/>
  <c r="E1092" i="1" a="1"/>
  <c r="E1092" i="1" s="1"/>
  <c r="C1092" i="1"/>
  <c r="AD1091" i="1"/>
  <c r="AA1091" i="1"/>
  <c r="O1091" i="1"/>
  <c r="M1091" i="1"/>
  <c r="J1091" i="1"/>
  <c r="E1091" i="1" a="1"/>
  <c r="E1091" i="1" s="1"/>
  <c r="C1091" i="1"/>
  <c r="AD1090" i="1"/>
  <c r="AA1090" i="1"/>
  <c r="O1090" i="1"/>
  <c r="M1090" i="1"/>
  <c r="J1090" i="1"/>
  <c r="E1090" i="1" a="1"/>
  <c r="E1090" i="1" s="1"/>
  <c r="C1090" i="1"/>
  <c r="AD1089" i="1"/>
  <c r="AA1089" i="1"/>
  <c r="O1089" i="1"/>
  <c r="M1089" i="1"/>
  <c r="J1089" i="1"/>
  <c r="E1089" i="1" a="1"/>
  <c r="E1089" i="1" s="1"/>
  <c r="C1089" i="1"/>
  <c r="AD1088" i="1"/>
  <c r="AA1088" i="1"/>
  <c r="O1088" i="1"/>
  <c r="M1088" i="1"/>
  <c r="J1088" i="1"/>
  <c r="E1088" i="1" a="1"/>
  <c r="E1088" i="1" s="1"/>
  <c r="C1088" i="1"/>
  <c r="AD1087" i="1"/>
  <c r="AA1087" i="1"/>
  <c r="O1087" i="1"/>
  <c r="M1087" i="1"/>
  <c r="J1087" i="1"/>
  <c r="E1087" i="1" a="1"/>
  <c r="E1087" i="1" s="1"/>
  <c r="C1087" i="1"/>
  <c r="AD1086" i="1"/>
  <c r="AA1086" i="1"/>
  <c r="O1086" i="1"/>
  <c r="M1086" i="1"/>
  <c r="J1086" i="1"/>
  <c r="E1086" i="1" a="1"/>
  <c r="E1086" i="1" s="1"/>
  <c r="C1086" i="1"/>
  <c r="AD1085" i="1"/>
  <c r="AA1085" i="1"/>
  <c r="O1085" i="1"/>
  <c r="M1085" i="1"/>
  <c r="J1085" i="1"/>
  <c r="E1085" i="1" a="1"/>
  <c r="E1085" i="1" s="1"/>
  <c r="C1085" i="1"/>
  <c r="AD1084" i="1"/>
  <c r="AA1084" i="1"/>
  <c r="O1084" i="1"/>
  <c r="M1084" i="1"/>
  <c r="J1084" i="1"/>
  <c r="E1084" i="1" a="1"/>
  <c r="E1084" i="1" s="1"/>
  <c r="C1084" i="1"/>
  <c r="AD1083" i="1"/>
  <c r="AA1083" i="1"/>
  <c r="O1083" i="1"/>
  <c r="M1083" i="1"/>
  <c r="J1083" i="1"/>
  <c r="E1083" i="1" a="1"/>
  <c r="E1083" i="1" s="1"/>
  <c r="C1083" i="1"/>
  <c r="AD1082" i="1"/>
  <c r="AA1082" i="1"/>
  <c r="O1082" i="1"/>
  <c r="M1082" i="1"/>
  <c r="J1082" i="1"/>
  <c r="E1082" i="1" a="1"/>
  <c r="E1082" i="1" s="1"/>
  <c r="C1082" i="1"/>
  <c r="AD1081" i="1"/>
  <c r="AA1081" i="1"/>
  <c r="O1081" i="1"/>
  <c r="M1081" i="1"/>
  <c r="J1081" i="1"/>
  <c r="E1081" i="1" a="1"/>
  <c r="E1081" i="1" s="1"/>
  <c r="C1081" i="1"/>
  <c r="AD1080" i="1"/>
  <c r="AA1080" i="1"/>
  <c r="O1080" i="1"/>
  <c r="M1080" i="1"/>
  <c r="J1080" i="1"/>
  <c r="E1080" i="1" a="1"/>
  <c r="E1080" i="1" s="1"/>
  <c r="C1080" i="1"/>
  <c r="AD1079" i="1"/>
  <c r="AA1079" i="1"/>
  <c r="O1079" i="1"/>
  <c r="M1079" i="1"/>
  <c r="J1079" i="1"/>
  <c r="E1079" i="1" a="1"/>
  <c r="E1079" i="1" s="1"/>
  <c r="C1079" i="1"/>
  <c r="AD1078" i="1"/>
  <c r="AA1078" i="1"/>
  <c r="O1078" i="1"/>
  <c r="M1078" i="1"/>
  <c r="J1078" i="1"/>
  <c r="E1078" i="1" a="1"/>
  <c r="E1078" i="1" s="1"/>
  <c r="C1078" i="1"/>
  <c r="AD1077" i="1"/>
  <c r="AA1077" i="1"/>
  <c r="O1077" i="1"/>
  <c r="M1077" i="1"/>
  <c r="J1077" i="1"/>
  <c r="E1077" i="1" a="1"/>
  <c r="E1077" i="1" s="1"/>
  <c r="C1077" i="1"/>
  <c r="AD1076" i="1"/>
  <c r="AA1076" i="1"/>
  <c r="O1076" i="1"/>
  <c r="M1076" i="1"/>
  <c r="J1076" i="1"/>
  <c r="E1076" i="1" a="1"/>
  <c r="E1076" i="1" s="1"/>
  <c r="C1076" i="1"/>
  <c r="AD1075" i="1"/>
  <c r="AA1075" i="1"/>
  <c r="O1075" i="1"/>
  <c r="M1075" i="1"/>
  <c r="J1075" i="1"/>
  <c r="E1075" i="1" a="1"/>
  <c r="E1075" i="1" s="1"/>
  <c r="C1075" i="1"/>
  <c r="AD1074" i="1"/>
  <c r="AA1074" i="1"/>
  <c r="O1074" i="1"/>
  <c r="M1074" i="1"/>
  <c r="J1074" i="1"/>
  <c r="E1074" i="1" a="1"/>
  <c r="E1074" i="1" s="1"/>
  <c r="C1074" i="1"/>
  <c r="AD1073" i="1"/>
  <c r="AA1073" i="1"/>
  <c r="O1073" i="1"/>
  <c r="M1073" i="1"/>
  <c r="J1073" i="1"/>
  <c r="E1073" i="1" a="1"/>
  <c r="E1073" i="1" s="1"/>
  <c r="C1073" i="1"/>
  <c r="AD1072" i="1"/>
  <c r="AA1072" i="1"/>
  <c r="O1072" i="1"/>
  <c r="M1072" i="1"/>
  <c r="J1072" i="1"/>
  <c r="E1072" i="1" a="1"/>
  <c r="E1072" i="1" s="1"/>
  <c r="C1072" i="1"/>
  <c r="AD1071" i="1"/>
  <c r="AA1071" i="1"/>
  <c r="O1071" i="1"/>
  <c r="M1071" i="1"/>
  <c r="J1071" i="1"/>
  <c r="E1071" i="1" a="1"/>
  <c r="E1071" i="1" s="1"/>
  <c r="C1071" i="1"/>
  <c r="AD1070" i="1"/>
  <c r="AA1070" i="1"/>
  <c r="O1070" i="1"/>
  <c r="M1070" i="1"/>
  <c r="J1070" i="1"/>
  <c r="E1070" i="1" a="1"/>
  <c r="E1070" i="1" s="1"/>
  <c r="C1070" i="1"/>
  <c r="AD1069" i="1"/>
  <c r="AA1069" i="1"/>
  <c r="O1069" i="1"/>
  <c r="M1069" i="1"/>
  <c r="J1069" i="1"/>
  <c r="E1069" i="1" a="1"/>
  <c r="E1069" i="1" s="1"/>
  <c r="C1069" i="1"/>
  <c r="AD1068" i="1"/>
  <c r="AA1068" i="1"/>
  <c r="O1068" i="1"/>
  <c r="M1068" i="1"/>
  <c r="J1068" i="1"/>
  <c r="E1068" i="1" a="1"/>
  <c r="E1068" i="1" s="1"/>
  <c r="C1068" i="1"/>
  <c r="AD1067" i="1"/>
  <c r="AA1067" i="1"/>
  <c r="O1067" i="1"/>
  <c r="M1067" i="1"/>
  <c r="J1067" i="1"/>
  <c r="E1067" i="1" a="1"/>
  <c r="E1067" i="1" s="1"/>
  <c r="C1067" i="1"/>
  <c r="AD1066" i="1"/>
  <c r="AA1066" i="1"/>
  <c r="O1066" i="1"/>
  <c r="M1066" i="1"/>
  <c r="J1066" i="1"/>
  <c r="E1066" i="1" a="1"/>
  <c r="E1066" i="1" s="1"/>
  <c r="C1066" i="1"/>
  <c r="AD1065" i="1"/>
  <c r="AA1065" i="1"/>
  <c r="O1065" i="1"/>
  <c r="M1065" i="1"/>
  <c r="J1065" i="1"/>
  <c r="E1065" i="1" a="1"/>
  <c r="E1065" i="1" s="1"/>
  <c r="C1065" i="1"/>
  <c r="AD1064" i="1"/>
  <c r="AA1064" i="1"/>
  <c r="O1064" i="1"/>
  <c r="M1064" i="1"/>
  <c r="J1064" i="1"/>
  <c r="E1064" i="1" a="1"/>
  <c r="E1064" i="1" s="1"/>
  <c r="C1064" i="1"/>
  <c r="AD1063" i="1"/>
  <c r="AA1063" i="1"/>
  <c r="O1063" i="1"/>
  <c r="M1063" i="1"/>
  <c r="J1063" i="1"/>
  <c r="E1063" i="1" a="1"/>
  <c r="E1063" i="1" s="1"/>
  <c r="C1063" i="1"/>
  <c r="AD1062" i="1"/>
  <c r="AA1062" i="1"/>
  <c r="O1062" i="1"/>
  <c r="M1062" i="1"/>
  <c r="J1062" i="1"/>
  <c r="E1062" i="1" a="1"/>
  <c r="E1062" i="1" s="1"/>
  <c r="C1062" i="1"/>
  <c r="AD1061" i="1"/>
  <c r="AA1061" i="1"/>
  <c r="O1061" i="1"/>
  <c r="M1061" i="1"/>
  <c r="J1061" i="1"/>
  <c r="E1061" i="1" a="1"/>
  <c r="E1061" i="1" s="1"/>
  <c r="C1061" i="1"/>
  <c r="AD1060" i="1"/>
  <c r="AA1060" i="1"/>
  <c r="O1060" i="1"/>
  <c r="M1060" i="1"/>
  <c r="J1060" i="1"/>
  <c r="E1060" i="1" a="1"/>
  <c r="E1060" i="1" s="1"/>
  <c r="C1060" i="1"/>
  <c r="AD1059" i="1"/>
  <c r="AA1059" i="1"/>
  <c r="O1059" i="1"/>
  <c r="M1059" i="1"/>
  <c r="J1059" i="1"/>
  <c r="E1059" i="1" a="1"/>
  <c r="E1059" i="1" s="1"/>
  <c r="C1059" i="1"/>
  <c r="AD1058" i="1"/>
  <c r="AA1058" i="1"/>
  <c r="O1058" i="1"/>
  <c r="M1058" i="1"/>
  <c r="J1058" i="1"/>
  <c r="E1058" i="1" a="1"/>
  <c r="E1058" i="1" s="1"/>
  <c r="C1058" i="1"/>
  <c r="AD1057" i="1"/>
  <c r="AA1057" i="1"/>
  <c r="O1057" i="1"/>
  <c r="M1057" i="1"/>
  <c r="J1057" i="1"/>
  <c r="E1057" i="1" a="1"/>
  <c r="E1057" i="1" s="1"/>
  <c r="C1057" i="1"/>
  <c r="AD1056" i="1"/>
  <c r="AA1056" i="1"/>
  <c r="O1056" i="1"/>
  <c r="M1056" i="1"/>
  <c r="J1056" i="1"/>
  <c r="E1056" i="1" a="1"/>
  <c r="E1056" i="1" s="1"/>
  <c r="C1056" i="1"/>
  <c r="AD1055" i="1"/>
  <c r="AA1055" i="1"/>
  <c r="O1055" i="1"/>
  <c r="M1055" i="1"/>
  <c r="J1055" i="1"/>
  <c r="E1055" i="1" a="1"/>
  <c r="E1055" i="1" s="1"/>
  <c r="C1055" i="1"/>
  <c r="AD1054" i="1"/>
  <c r="AA1054" i="1"/>
  <c r="O1054" i="1"/>
  <c r="M1054" i="1"/>
  <c r="J1054" i="1"/>
  <c r="E1054" i="1" a="1"/>
  <c r="E1054" i="1" s="1"/>
  <c r="C1054" i="1"/>
  <c r="AD1053" i="1"/>
  <c r="AA1053" i="1"/>
  <c r="O1053" i="1"/>
  <c r="M1053" i="1"/>
  <c r="J1053" i="1"/>
  <c r="E1053" i="1" a="1"/>
  <c r="E1053" i="1" s="1"/>
  <c r="C1053" i="1"/>
  <c r="AD1052" i="1"/>
  <c r="AA1052" i="1"/>
  <c r="O1052" i="1"/>
  <c r="M1052" i="1"/>
  <c r="J1052" i="1"/>
  <c r="E1052" i="1" a="1"/>
  <c r="E1052" i="1" s="1"/>
  <c r="C1052" i="1"/>
  <c r="AD1051" i="1"/>
  <c r="AA1051" i="1"/>
  <c r="O1051" i="1"/>
  <c r="M1051" i="1"/>
  <c r="J1051" i="1"/>
  <c r="E1051" i="1" a="1"/>
  <c r="E1051" i="1" s="1"/>
  <c r="C1051" i="1"/>
  <c r="AD1050" i="1"/>
  <c r="AA1050" i="1"/>
  <c r="O1050" i="1"/>
  <c r="M1050" i="1"/>
  <c r="J1050" i="1"/>
  <c r="E1050" i="1" a="1"/>
  <c r="E1050" i="1" s="1"/>
  <c r="C1050" i="1"/>
  <c r="AD1049" i="1"/>
  <c r="AA1049" i="1"/>
  <c r="O1049" i="1"/>
  <c r="M1049" i="1"/>
  <c r="J1049" i="1"/>
  <c r="E1049" i="1" a="1"/>
  <c r="E1049" i="1" s="1"/>
  <c r="C1049" i="1"/>
  <c r="AD1048" i="1"/>
  <c r="AA1048" i="1"/>
  <c r="O1048" i="1"/>
  <c r="M1048" i="1"/>
  <c r="J1048" i="1"/>
  <c r="E1048" i="1" a="1"/>
  <c r="E1048" i="1" s="1"/>
  <c r="C1048" i="1"/>
  <c r="AD1047" i="1"/>
  <c r="AA1047" i="1"/>
  <c r="O1047" i="1"/>
  <c r="M1047" i="1"/>
  <c r="J1047" i="1"/>
  <c r="E1047" i="1" a="1"/>
  <c r="E1047" i="1" s="1"/>
  <c r="C1047" i="1"/>
  <c r="AD1046" i="1"/>
  <c r="AA1046" i="1"/>
  <c r="O1046" i="1"/>
  <c r="M1046" i="1"/>
  <c r="J1046" i="1"/>
  <c r="E1046" i="1" a="1"/>
  <c r="E1046" i="1" s="1"/>
  <c r="C1046" i="1"/>
  <c r="AD1045" i="1"/>
  <c r="AA1045" i="1"/>
  <c r="O1045" i="1"/>
  <c r="M1045" i="1"/>
  <c r="J1045" i="1"/>
  <c r="E1045" i="1" a="1"/>
  <c r="E1045" i="1" s="1"/>
  <c r="C1045" i="1"/>
  <c r="AD1044" i="1"/>
  <c r="AA1044" i="1"/>
  <c r="O1044" i="1"/>
  <c r="M1044" i="1"/>
  <c r="J1044" i="1"/>
  <c r="E1044" i="1" a="1"/>
  <c r="E1044" i="1" s="1"/>
  <c r="C1044" i="1"/>
  <c r="AD1043" i="1"/>
  <c r="AA1043" i="1"/>
  <c r="O1043" i="1"/>
  <c r="M1043" i="1"/>
  <c r="J1043" i="1"/>
  <c r="E1043" i="1" a="1"/>
  <c r="E1043" i="1" s="1"/>
  <c r="C1043" i="1"/>
  <c r="AD1042" i="1"/>
  <c r="AA1042" i="1"/>
  <c r="O1042" i="1"/>
  <c r="M1042" i="1"/>
  <c r="J1042" i="1"/>
  <c r="E1042" i="1" a="1"/>
  <c r="E1042" i="1" s="1"/>
  <c r="C1042" i="1"/>
  <c r="AD1041" i="1"/>
  <c r="AA1041" i="1"/>
  <c r="O1041" i="1"/>
  <c r="M1041" i="1"/>
  <c r="J1041" i="1"/>
  <c r="E1041" i="1" a="1"/>
  <c r="E1041" i="1" s="1"/>
  <c r="C1041" i="1"/>
  <c r="AD1040" i="1"/>
  <c r="AA1040" i="1"/>
  <c r="O1040" i="1"/>
  <c r="M1040" i="1"/>
  <c r="J1040" i="1"/>
  <c r="E1040" i="1" a="1"/>
  <c r="E1040" i="1" s="1"/>
  <c r="C1040" i="1"/>
  <c r="AD1039" i="1"/>
  <c r="AA1039" i="1"/>
  <c r="O1039" i="1"/>
  <c r="M1039" i="1"/>
  <c r="J1039" i="1"/>
  <c r="E1039" i="1" a="1"/>
  <c r="E1039" i="1" s="1"/>
  <c r="C1039" i="1"/>
  <c r="AD1038" i="1"/>
  <c r="AA1038" i="1"/>
  <c r="O1038" i="1"/>
  <c r="M1038" i="1"/>
  <c r="J1038" i="1"/>
  <c r="E1038" i="1" a="1"/>
  <c r="E1038" i="1" s="1"/>
  <c r="C1038" i="1"/>
  <c r="AD1037" i="1"/>
  <c r="AA1037" i="1"/>
  <c r="O1037" i="1"/>
  <c r="M1037" i="1"/>
  <c r="J1037" i="1"/>
  <c r="E1037" i="1" a="1"/>
  <c r="E1037" i="1" s="1"/>
  <c r="C1037" i="1"/>
  <c r="AD1036" i="1"/>
  <c r="AA1036" i="1"/>
  <c r="O1036" i="1"/>
  <c r="M1036" i="1"/>
  <c r="J1036" i="1"/>
  <c r="E1036" i="1" a="1"/>
  <c r="E1036" i="1" s="1"/>
  <c r="C1036" i="1"/>
  <c r="AD1035" i="1"/>
  <c r="AA1035" i="1"/>
  <c r="O1035" i="1"/>
  <c r="M1035" i="1"/>
  <c r="J1035" i="1"/>
  <c r="E1035" i="1" a="1"/>
  <c r="E1035" i="1" s="1"/>
  <c r="C1035" i="1"/>
  <c r="AD1034" i="1"/>
  <c r="AA1034" i="1"/>
  <c r="O1034" i="1"/>
  <c r="M1034" i="1"/>
  <c r="J1034" i="1"/>
  <c r="E1034" i="1" a="1"/>
  <c r="E1034" i="1" s="1"/>
  <c r="C1034" i="1"/>
  <c r="AD1033" i="1"/>
  <c r="AA1033" i="1"/>
  <c r="O1033" i="1"/>
  <c r="M1033" i="1"/>
  <c r="J1033" i="1"/>
  <c r="E1033" i="1" a="1"/>
  <c r="E1033" i="1" s="1"/>
  <c r="C1033" i="1"/>
  <c r="AD1032" i="1"/>
  <c r="AA1032" i="1"/>
  <c r="O1032" i="1"/>
  <c r="M1032" i="1"/>
  <c r="J1032" i="1"/>
  <c r="E1032" i="1" a="1"/>
  <c r="E1032" i="1" s="1"/>
  <c r="C1032" i="1"/>
  <c r="AD1031" i="1"/>
  <c r="AA1031" i="1"/>
  <c r="O1031" i="1"/>
  <c r="M1031" i="1"/>
  <c r="J1031" i="1"/>
  <c r="E1031" i="1" a="1"/>
  <c r="E1031" i="1" s="1"/>
  <c r="C1031" i="1"/>
  <c r="AD1030" i="1"/>
  <c r="AA1030" i="1"/>
  <c r="O1030" i="1"/>
  <c r="M1030" i="1"/>
  <c r="J1030" i="1"/>
  <c r="E1030" i="1" a="1"/>
  <c r="E1030" i="1" s="1"/>
  <c r="C1030" i="1"/>
  <c r="AD1029" i="1"/>
  <c r="AA1029" i="1"/>
  <c r="O1029" i="1"/>
  <c r="M1029" i="1"/>
  <c r="J1029" i="1"/>
  <c r="E1029" i="1" a="1"/>
  <c r="E1029" i="1" s="1"/>
  <c r="C1029" i="1"/>
  <c r="AD1028" i="1"/>
  <c r="AA1028" i="1"/>
  <c r="O1028" i="1"/>
  <c r="M1028" i="1"/>
  <c r="J1028" i="1"/>
  <c r="E1028" i="1" a="1"/>
  <c r="E1028" i="1" s="1"/>
  <c r="C1028" i="1"/>
  <c r="AD1027" i="1"/>
  <c r="AA1027" i="1"/>
  <c r="O1027" i="1"/>
  <c r="M1027" i="1"/>
  <c r="J1027" i="1"/>
  <c r="E1027" i="1" a="1"/>
  <c r="E1027" i="1" s="1"/>
  <c r="C1027" i="1"/>
  <c r="AD1026" i="1"/>
  <c r="AA1026" i="1"/>
  <c r="O1026" i="1"/>
  <c r="M1026" i="1"/>
  <c r="J1026" i="1"/>
  <c r="E1026" i="1" a="1"/>
  <c r="E1026" i="1" s="1"/>
  <c r="C1026" i="1"/>
  <c r="AD1025" i="1"/>
  <c r="AA1025" i="1"/>
  <c r="O1025" i="1"/>
  <c r="M1025" i="1"/>
  <c r="J1025" i="1"/>
  <c r="E1025" i="1" a="1"/>
  <c r="E1025" i="1" s="1"/>
  <c r="C1025" i="1"/>
  <c r="AD1024" i="1"/>
  <c r="AA1024" i="1"/>
  <c r="O1024" i="1"/>
  <c r="M1024" i="1"/>
  <c r="J1024" i="1"/>
  <c r="E1024" i="1" a="1"/>
  <c r="E1024" i="1" s="1"/>
  <c r="C1024" i="1"/>
  <c r="AD1023" i="1"/>
  <c r="AA1023" i="1"/>
  <c r="O1023" i="1"/>
  <c r="M1023" i="1"/>
  <c r="J1023" i="1"/>
  <c r="E1023" i="1" a="1"/>
  <c r="E1023" i="1" s="1"/>
  <c r="C1023" i="1"/>
  <c r="AD1022" i="1"/>
  <c r="AA1022" i="1"/>
  <c r="O1022" i="1"/>
  <c r="M1022" i="1"/>
  <c r="J1022" i="1"/>
  <c r="E1022" i="1" a="1"/>
  <c r="E1022" i="1" s="1"/>
  <c r="C1022" i="1"/>
  <c r="AD1021" i="1"/>
  <c r="AA1021" i="1"/>
  <c r="O1021" i="1"/>
  <c r="M1021" i="1"/>
  <c r="J1021" i="1"/>
  <c r="E1021" i="1" a="1"/>
  <c r="E1021" i="1" s="1"/>
  <c r="C1021" i="1"/>
  <c r="AD1020" i="1"/>
  <c r="AA1020" i="1"/>
  <c r="O1020" i="1"/>
  <c r="M1020" i="1"/>
  <c r="J1020" i="1"/>
  <c r="E1020" i="1" a="1"/>
  <c r="E1020" i="1" s="1"/>
  <c r="C1020" i="1"/>
  <c r="AD1019" i="1"/>
  <c r="AA1019" i="1"/>
  <c r="O1019" i="1"/>
  <c r="M1019" i="1"/>
  <c r="J1019" i="1"/>
  <c r="E1019" i="1" a="1"/>
  <c r="E1019" i="1" s="1"/>
  <c r="C1019" i="1"/>
  <c r="AD1018" i="1"/>
  <c r="AA1018" i="1"/>
  <c r="O1018" i="1"/>
  <c r="M1018" i="1"/>
  <c r="J1018" i="1"/>
  <c r="E1018" i="1" a="1"/>
  <c r="E1018" i="1" s="1"/>
  <c r="C1018" i="1"/>
  <c r="AD1017" i="1"/>
  <c r="AA1017" i="1"/>
  <c r="O1017" i="1"/>
  <c r="M1017" i="1"/>
  <c r="J1017" i="1"/>
  <c r="E1017" i="1" a="1"/>
  <c r="E1017" i="1" s="1"/>
  <c r="C1017" i="1"/>
  <c r="AD1016" i="1"/>
  <c r="AA1016" i="1"/>
  <c r="O1016" i="1"/>
  <c r="M1016" i="1"/>
  <c r="J1016" i="1"/>
  <c r="E1016" i="1" a="1"/>
  <c r="E1016" i="1" s="1"/>
  <c r="C1016" i="1"/>
  <c r="AD1015" i="1"/>
  <c r="AA1015" i="1"/>
  <c r="O1015" i="1"/>
  <c r="M1015" i="1"/>
  <c r="J1015" i="1"/>
  <c r="E1015" i="1" a="1"/>
  <c r="E1015" i="1" s="1"/>
  <c r="C1015" i="1"/>
  <c r="AD1014" i="1"/>
  <c r="AA1014" i="1"/>
  <c r="O1014" i="1"/>
  <c r="M1014" i="1"/>
  <c r="J1014" i="1"/>
  <c r="E1014" i="1" a="1"/>
  <c r="E1014" i="1" s="1"/>
  <c r="C1014" i="1"/>
  <c r="AD1013" i="1"/>
  <c r="AA1013" i="1"/>
  <c r="O1013" i="1"/>
  <c r="M1013" i="1"/>
  <c r="J1013" i="1"/>
  <c r="E1013" i="1" a="1"/>
  <c r="E1013" i="1" s="1"/>
  <c r="C1013" i="1"/>
  <c r="AD1012" i="1"/>
  <c r="AA1012" i="1"/>
  <c r="O1012" i="1"/>
  <c r="M1012" i="1"/>
  <c r="J1012" i="1"/>
  <c r="E1012" i="1" a="1"/>
  <c r="E1012" i="1" s="1"/>
  <c r="C1012" i="1"/>
  <c r="AD1011" i="1"/>
  <c r="AA1011" i="1"/>
  <c r="O1011" i="1"/>
  <c r="M1011" i="1"/>
  <c r="J1011" i="1"/>
  <c r="E1011" i="1" a="1"/>
  <c r="E1011" i="1" s="1"/>
  <c r="C1011" i="1"/>
  <c r="AD1010" i="1"/>
  <c r="AA1010" i="1"/>
  <c r="O1010" i="1"/>
  <c r="M1010" i="1"/>
  <c r="J1010" i="1"/>
  <c r="E1010" i="1" a="1"/>
  <c r="E1010" i="1" s="1"/>
  <c r="C1010" i="1"/>
  <c r="AD1009" i="1"/>
  <c r="AA1009" i="1"/>
  <c r="O1009" i="1"/>
  <c r="M1009" i="1"/>
  <c r="J1009" i="1"/>
  <c r="E1009" i="1" a="1"/>
  <c r="E1009" i="1" s="1"/>
  <c r="C1009" i="1"/>
  <c r="AD1008" i="1"/>
  <c r="AA1008" i="1"/>
  <c r="O1008" i="1"/>
  <c r="M1008" i="1"/>
  <c r="J1008" i="1"/>
  <c r="E1008" i="1" a="1"/>
  <c r="E1008" i="1" s="1"/>
  <c r="C1008" i="1"/>
  <c r="AD1007" i="1"/>
  <c r="AA1007" i="1"/>
  <c r="O1007" i="1"/>
  <c r="M1007" i="1"/>
  <c r="J1007" i="1"/>
  <c r="E1007" i="1" a="1"/>
  <c r="E1007" i="1" s="1"/>
  <c r="C1007" i="1"/>
  <c r="AD1006" i="1"/>
  <c r="AA1006" i="1"/>
  <c r="O1006" i="1"/>
  <c r="M1006" i="1"/>
  <c r="J1006" i="1"/>
  <c r="E1006" i="1" a="1"/>
  <c r="E1006" i="1" s="1"/>
  <c r="C1006" i="1"/>
  <c r="AD1005" i="1"/>
  <c r="AA1005" i="1"/>
  <c r="O1005" i="1"/>
  <c r="M1005" i="1"/>
  <c r="J1005" i="1"/>
  <c r="E1005" i="1" a="1"/>
  <c r="E1005" i="1" s="1"/>
  <c r="C1005" i="1"/>
  <c r="AD1004" i="1"/>
  <c r="AA1004" i="1"/>
  <c r="O1004" i="1"/>
  <c r="M1004" i="1"/>
  <c r="J1004" i="1"/>
  <c r="E1004" i="1" a="1"/>
  <c r="E1004" i="1" s="1"/>
  <c r="C1004" i="1"/>
  <c r="AD1003" i="1"/>
  <c r="AA1003" i="1"/>
  <c r="O1003" i="1"/>
  <c r="M1003" i="1"/>
  <c r="J1003" i="1"/>
  <c r="E1003" i="1" a="1"/>
  <c r="E1003" i="1" s="1"/>
  <c r="C1003" i="1"/>
  <c r="AD1002" i="1"/>
  <c r="AA1002" i="1"/>
  <c r="O1002" i="1"/>
  <c r="M1002" i="1"/>
  <c r="J1002" i="1"/>
  <c r="E1002" i="1" a="1"/>
  <c r="E1002" i="1" s="1"/>
  <c r="C1002" i="1"/>
  <c r="AD1001" i="1"/>
  <c r="AA1001" i="1"/>
  <c r="O1001" i="1"/>
  <c r="M1001" i="1"/>
  <c r="J1001" i="1"/>
  <c r="E1001" i="1" a="1"/>
  <c r="E1001" i="1" s="1"/>
  <c r="C1001" i="1"/>
  <c r="AD1000" i="1"/>
  <c r="AA1000" i="1"/>
  <c r="O1000" i="1"/>
  <c r="M1000" i="1"/>
  <c r="J1000" i="1"/>
  <c r="E1000" i="1" a="1"/>
  <c r="E1000" i="1" s="1"/>
  <c r="C1000" i="1"/>
  <c r="AD999" i="1"/>
  <c r="AA999" i="1"/>
  <c r="O999" i="1"/>
  <c r="M999" i="1"/>
  <c r="J999" i="1"/>
  <c r="E999" i="1" a="1"/>
  <c r="E999" i="1" s="1"/>
  <c r="C999" i="1"/>
  <c r="AD998" i="1"/>
  <c r="AA998" i="1"/>
  <c r="O998" i="1"/>
  <c r="M998" i="1"/>
  <c r="J998" i="1"/>
  <c r="E998" i="1" a="1"/>
  <c r="E998" i="1" s="1"/>
  <c r="C998" i="1"/>
  <c r="AD997" i="1"/>
  <c r="AA997" i="1"/>
  <c r="O997" i="1"/>
  <c r="M997" i="1"/>
  <c r="J997" i="1"/>
  <c r="E997" i="1" a="1"/>
  <c r="E997" i="1" s="1"/>
  <c r="C997" i="1"/>
  <c r="AD996" i="1"/>
  <c r="AA996" i="1"/>
  <c r="O996" i="1"/>
  <c r="M996" i="1"/>
  <c r="J996" i="1"/>
  <c r="E996" i="1" a="1"/>
  <c r="E996" i="1" s="1"/>
  <c r="C996" i="1"/>
  <c r="AD995" i="1"/>
  <c r="AA995" i="1"/>
  <c r="O995" i="1"/>
  <c r="M995" i="1"/>
  <c r="J995" i="1"/>
  <c r="E995" i="1" a="1"/>
  <c r="E995" i="1" s="1"/>
  <c r="C995" i="1"/>
  <c r="AD994" i="1"/>
  <c r="AA994" i="1"/>
  <c r="O994" i="1"/>
  <c r="M994" i="1"/>
  <c r="J994" i="1"/>
  <c r="E994" i="1" a="1"/>
  <c r="E994" i="1" s="1"/>
  <c r="C994" i="1"/>
  <c r="AD993" i="1"/>
  <c r="AA993" i="1"/>
  <c r="O993" i="1"/>
  <c r="M993" i="1"/>
  <c r="J993" i="1"/>
  <c r="E993" i="1" a="1"/>
  <c r="E993" i="1" s="1"/>
  <c r="C993" i="1"/>
  <c r="AD992" i="1"/>
  <c r="AA992" i="1"/>
  <c r="O992" i="1"/>
  <c r="M992" i="1"/>
  <c r="J992" i="1"/>
  <c r="E992" i="1" a="1"/>
  <c r="E992" i="1" s="1"/>
  <c r="C992" i="1"/>
  <c r="AD991" i="1"/>
  <c r="AA991" i="1"/>
  <c r="O991" i="1"/>
  <c r="M991" i="1"/>
  <c r="J991" i="1"/>
  <c r="E991" i="1" a="1"/>
  <c r="E991" i="1" s="1"/>
  <c r="C991" i="1"/>
  <c r="AD990" i="1"/>
  <c r="AA990" i="1"/>
  <c r="O990" i="1"/>
  <c r="M990" i="1"/>
  <c r="J990" i="1"/>
  <c r="E990" i="1" a="1"/>
  <c r="E990" i="1" s="1"/>
  <c r="C990" i="1"/>
  <c r="AD989" i="1"/>
  <c r="AA989" i="1"/>
  <c r="O989" i="1"/>
  <c r="M989" i="1"/>
  <c r="J989" i="1"/>
  <c r="E989" i="1" a="1"/>
  <c r="E989" i="1" s="1"/>
  <c r="C989" i="1"/>
  <c r="AD988" i="1"/>
  <c r="AA988" i="1"/>
  <c r="O988" i="1"/>
  <c r="M988" i="1"/>
  <c r="J988" i="1"/>
  <c r="E988" i="1" a="1"/>
  <c r="E988" i="1" s="1"/>
  <c r="C988" i="1"/>
  <c r="AD987" i="1"/>
  <c r="AA987" i="1"/>
  <c r="O987" i="1"/>
  <c r="M987" i="1"/>
  <c r="J987" i="1"/>
  <c r="E987" i="1" a="1"/>
  <c r="E987" i="1" s="1"/>
  <c r="C987" i="1"/>
  <c r="AD986" i="1"/>
  <c r="AA986" i="1"/>
  <c r="O986" i="1"/>
  <c r="M986" i="1"/>
  <c r="J986" i="1"/>
  <c r="E986" i="1" a="1"/>
  <c r="E986" i="1" s="1"/>
  <c r="C986" i="1"/>
  <c r="AD985" i="1"/>
  <c r="AA985" i="1"/>
  <c r="O985" i="1"/>
  <c r="M985" i="1"/>
  <c r="J985" i="1"/>
  <c r="E985" i="1" a="1"/>
  <c r="E985" i="1" s="1"/>
  <c r="C985" i="1"/>
  <c r="AD984" i="1"/>
  <c r="AA984" i="1"/>
  <c r="O984" i="1"/>
  <c r="M984" i="1"/>
  <c r="J984" i="1"/>
  <c r="E984" i="1" a="1"/>
  <c r="E984" i="1" s="1"/>
  <c r="C984" i="1"/>
  <c r="AD983" i="1"/>
  <c r="AA983" i="1"/>
  <c r="O983" i="1"/>
  <c r="M983" i="1"/>
  <c r="J983" i="1"/>
  <c r="E983" i="1" a="1"/>
  <c r="E983" i="1" s="1"/>
  <c r="C983" i="1"/>
  <c r="AD982" i="1"/>
  <c r="AA982" i="1"/>
  <c r="O982" i="1"/>
  <c r="M982" i="1"/>
  <c r="J982" i="1"/>
  <c r="E982" i="1" a="1"/>
  <c r="E982" i="1" s="1"/>
  <c r="C982" i="1"/>
  <c r="AD981" i="1"/>
  <c r="AA981" i="1"/>
  <c r="O981" i="1"/>
  <c r="M981" i="1"/>
  <c r="J981" i="1"/>
  <c r="E981" i="1" a="1"/>
  <c r="E981" i="1" s="1"/>
  <c r="C981" i="1"/>
  <c r="AD980" i="1"/>
  <c r="AA980" i="1"/>
  <c r="O980" i="1"/>
  <c r="M980" i="1"/>
  <c r="J980" i="1"/>
  <c r="E980" i="1" a="1"/>
  <c r="E980" i="1" s="1"/>
  <c r="C980" i="1"/>
  <c r="AD979" i="1"/>
  <c r="AA979" i="1"/>
  <c r="O979" i="1"/>
  <c r="M979" i="1"/>
  <c r="J979" i="1"/>
  <c r="E979" i="1" a="1"/>
  <c r="E979" i="1" s="1"/>
  <c r="C979" i="1"/>
  <c r="AD978" i="1"/>
  <c r="AA978" i="1"/>
  <c r="O978" i="1"/>
  <c r="M978" i="1"/>
  <c r="J978" i="1"/>
  <c r="E978" i="1" a="1"/>
  <c r="E978" i="1" s="1"/>
  <c r="C978" i="1"/>
  <c r="AD977" i="1"/>
  <c r="AA977" i="1"/>
  <c r="O977" i="1"/>
  <c r="M977" i="1"/>
  <c r="J977" i="1"/>
  <c r="E977" i="1" a="1"/>
  <c r="E977" i="1" s="1"/>
  <c r="C977" i="1"/>
  <c r="AD976" i="1"/>
  <c r="AA976" i="1"/>
  <c r="O976" i="1"/>
  <c r="M976" i="1"/>
  <c r="J976" i="1"/>
  <c r="E976" i="1" a="1"/>
  <c r="E976" i="1" s="1"/>
  <c r="C976" i="1"/>
  <c r="AD975" i="1"/>
  <c r="AA975" i="1"/>
  <c r="O975" i="1"/>
  <c r="M975" i="1"/>
  <c r="J975" i="1"/>
  <c r="E975" i="1" a="1"/>
  <c r="E975" i="1" s="1"/>
  <c r="C975" i="1"/>
  <c r="AD974" i="1"/>
  <c r="AA974" i="1"/>
  <c r="O974" i="1"/>
  <c r="M974" i="1"/>
  <c r="J974" i="1"/>
  <c r="E974" i="1" a="1"/>
  <c r="E974" i="1" s="1"/>
  <c r="C974" i="1"/>
  <c r="AD973" i="1"/>
  <c r="AA973" i="1"/>
  <c r="O973" i="1"/>
  <c r="M973" i="1"/>
  <c r="J973" i="1"/>
  <c r="E973" i="1" a="1"/>
  <c r="E973" i="1" s="1"/>
  <c r="C973" i="1"/>
  <c r="AD972" i="1"/>
  <c r="AA972" i="1"/>
  <c r="O972" i="1"/>
  <c r="M972" i="1"/>
  <c r="J972" i="1"/>
  <c r="E972" i="1" a="1"/>
  <c r="E972" i="1" s="1"/>
  <c r="C972" i="1"/>
  <c r="AD971" i="1"/>
  <c r="AA971" i="1"/>
  <c r="O971" i="1"/>
  <c r="M971" i="1"/>
  <c r="J971" i="1"/>
  <c r="E971" i="1" a="1"/>
  <c r="E971" i="1" s="1"/>
  <c r="C971" i="1"/>
  <c r="AD970" i="1"/>
  <c r="AA970" i="1"/>
  <c r="O970" i="1"/>
  <c r="M970" i="1"/>
  <c r="J970" i="1"/>
  <c r="E970" i="1" a="1"/>
  <c r="E970" i="1" s="1"/>
  <c r="C970" i="1"/>
  <c r="AD969" i="1"/>
  <c r="AA969" i="1"/>
  <c r="O969" i="1"/>
  <c r="M969" i="1"/>
  <c r="J969" i="1"/>
  <c r="E969" i="1" a="1"/>
  <c r="E969" i="1" s="1"/>
  <c r="C969" i="1"/>
  <c r="AD968" i="1"/>
  <c r="AA968" i="1"/>
  <c r="O968" i="1"/>
  <c r="M968" i="1"/>
  <c r="J968" i="1"/>
  <c r="E968" i="1" a="1"/>
  <c r="E968" i="1" s="1"/>
  <c r="C968" i="1"/>
  <c r="AD967" i="1"/>
  <c r="AA967" i="1"/>
  <c r="O967" i="1"/>
  <c r="M967" i="1"/>
  <c r="J967" i="1"/>
  <c r="E967" i="1" a="1"/>
  <c r="E967" i="1" s="1"/>
  <c r="C967" i="1"/>
  <c r="AD966" i="1"/>
  <c r="AA966" i="1"/>
  <c r="O966" i="1"/>
  <c r="M966" i="1"/>
  <c r="J966" i="1"/>
  <c r="E966" i="1" a="1"/>
  <c r="E966" i="1" s="1"/>
  <c r="C966" i="1"/>
  <c r="AD965" i="1"/>
  <c r="AA965" i="1"/>
  <c r="O965" i="1"/>
  <c r="M965" i="1"/>
  <c r="J965" i="1"/>
  <c r="E965" i="1" a="1"/>
  <c r="E965" i="1" s="1"/>
  <c r="C965" i="1"/>
  <c r="AD964" i="1"/>
  <c r="AA964" i="1"/>
  <c r="O964" i="1"/>
  <c r="M964" i="1"/>
  <c r="J964" i="1"/>
  <c r="E964" i="1" a="1"/>
  <c r="E964" i="1" s="1"/>
  <c r="C964" i="1"/>
  <c r="AD963" i="1"/>
  <c r="AA963" i="1"/>
  <c r="O963" i="1"/>
  <c r="M963" i="1"/>
  <c r="J963" i="1"/>
  <c r="E963" i="1" a="1"/>
  <c r="E963" i="1" s="1"/>
  <c r="C963" i="1"/>
  <c r="AD962" i="1"/>
  <c r="AA962" i="1"/>
  <c r="O962" i="1"/>
  <c r="M962" i="1"/>
  <c r="J962" i="1"/>
  <c r="E962" i="1" a="1"/>
  <c r="E962" i="1" s="1"/>
  <c r="C962" i="1"/>
  <c r="AD961" i="1"/>
  <c r="AA961" i="1"/>
  <c r="O961" i="1"/>
  <c r="M961" i="1"/>
  <c r="J961" i="1"/>
  <c r="E961" i="1" a="1"/>
  <c r="E961" i="1" s="1"/>
  <c r="C961" i="1"/>
  <c r="AD960" i="1"/>
  <c r="AA960" i="1"/>
  <c r="O960" i="1"/>
  <c r="M960" i="1"/>
  <c r="J960" i="1"/>
  <c r="E960" i="1" a="1"/>
  <c r="E960" i="1" s="1"/>
  <c r="C960" i="1"/>
  <c r="AD959" i="1"/>
  <c r="AA959" i="1"/>
  <c r="O959" i="1"/>
  <c r="M959" i="1"/>
  <c r="J959" i="1"/>
  <c r="E959" i="1" a="1"/>
  <c r="E959" i="1" s="1"/>
  <c r="C959" i="1"/>
  <c r="AD958" i="1"/>
  <c r="AA958" i="1"/>
  <c r="O958" i="1"/>
  <c r="M958" i="1"/>
  <c r="J958" i="1"/>
  <c r="E958" i="1" a="1"/>
  <c r="E958" i="1" s="1"/>
  <c r="C958" i="1"/>
  <c r="AD957" i="1"/>
  <c r="AA957" i="1"/>
  <c r="O957" i="1"/>
  <c r="M957" i="1"/>
  <c r="J957" i="1"/>
  <c r="E957" i="1" a="1"/>
  <c r="E957" i="1" s="1"/>
  <c r="C957" i="1"/>
  <c r="AD956" i="1"/>
  <c r="AA956" i="1"/>
  <c r="O956" i="1"/>
  <c r="M956" i="1"/>
  <c r="J956" i="1"/>
  <c r="E956" i="1" a="1"/>
  <c r="E956" i="1" s="1"/>
  <c r="C956" i="1"/>
  <c r="AD955" i="1"/>
  <c r="AA955" i="1"/>
  <c r="O955" i="1"/>
  <c r="M955" i="1"/>
  <c r="J955" i="1"/>
  <c r="E955" i="1" a="1"/>
  <c r="E955" i="1" s="1"/>
  <c r="C955" i="1"/>
  <c r="AD954" i="1"/>
  <c r="AA954" i="1"/>
  <c r="O954" i="1"/>
  <c r="M954" i="1"/>
  <c r="J954" i="1"/>
  <c r="E954" i="1" a="1"/>
  <c r="E954" i="1" s="1"/>
  <c r="C954" i="1"/>
  <c r="AD953" i="1"/>
  <c r="AA953" i="1"/>
  <c r="O953" i="1"/>
  <c r="M953" i="1"/>
  <c r="J953" i="1"/>
  <c r="E953" i="1" a="1"/>
  <c r="E953" i="1" s="1"/>
  <c r="C953" i="1"/>
  <c r="AD952" i="1"/>
  <c r="AA952" i="1"/>
  <c r="O952" i="1"/>
  <c r="M952" i="1"/>
  <c r="J952" i="1"/>
  <c r="E952" i="1" a="1"/>
  <c r="E952" i="1" s="1"/>
  <c r="C952" i="1"/>
  <c r="AD951" i="1"/>
  <c r="AA951" i="1"/>
  <c r="O951" i="1"/>
  <c r="M951" i="1"/>
  <c r="J951" i="1"/>
  <c r="E951" i="1" a="1"/>
  <c r="E951" i="1" s="1"/>
  <c r="C951" i="1"/>
  <c r="AD950" i="1"/>
  <c r="AA950" i="1"/>
  <c r="O950" i="1"/>
  <c r="M950" i="1"/>
  <c r="J950" i="1"/>
  <c r="E950" i="1" a="1"/>
  <c r="E950" i="1" s="1"/>
  <c r="C950" i="1"/>
  <c r="AD949" i="1"/>
  <c r="AA949" i="1"/>
  <c r="O949" i="1"/>
  <c r="M949" i="1"/>
  <c r="J949" i="1"/>
  <c r="E949" i="1" a="1"/>
  <c r="E949" i="1" s="1"/>
  <c r="C949" i="1"/>
  <c r="AD948" i="1"/>
  <c r="AA948" i="1"/>
  <c r="O948" i="1"/>
  <c r="M948" i="1"/>
  <c r="J948" i="1"/>
  <c r="E948" i="1" a="1"/>
  <c r="E948" i="1" s="1"/>
  <c r="C948" i="1"/>
  <c r="AD947" i="1"/>
  <c r="AA947" i="1"/>
  <c r="O947" i="1"/>
  <c r="M947" i="1"/>
  <c r="J947" i="1"/>
  <c r="E947" i="1" a="1"/>
  <c r="E947" i="1" s="1"/>
  <c r="C947" i="1"/>
  <c r="AD946" i="1"/>
  <c r="AA946" i="1"/>
  <c r="O946" i="1"/>
  <c r="M946" i="1"/>
  <c r="J946" i="1"/>
  <c r="E946" i="1" a="1"/>
  <c r="E946" i="1" s="1"/>
  <c r="C946" i="1"/>
  <c r="AD945" i="1"/>
  <c r="AA945" i="1"/>
  <c r="O945" i="1"/>
  <c r="M945" i="1"/>
  <c r="J945" i="1"/>
  <c r="E945" i="1" a="1"/>
  <c r="E945" i="1" s="1"/>
  <c r="C945" i="1"/>
  <c r="AD944" i="1"/>
  <c r="AA944" i="1"/>
  <c r="O944" i="1"/>
  <c r="M944" i="1"/>
  <c r="J944" i="1"/>
  <c r="E944" i="1" a="1"/>
  <c r="E944" i="1" s="1"/>
  <c r="C944" i="1"/>
  <c r="AD943" i="1"/>
  <c r="AA943" i="1"/>
  <c r="O943" i="1"/>
  <c r="M943" i="1"/>
  <c r="J943" i="1"/>
  <c r="E943" i="1" a="1"/>
  <c r="E943" i="1" s="1"/>
  <c r="C943" i="1"/>
  <c r="AD942" i="1"/>
  <c r="AA942" i="1"/>
  <c r="O942" i="1"/>
  <c r="M942" i="1"/>
  <c r="J942" i="1"/>
  <c r="E942" i="1" a="1"/>
  <c r="E942" i="1" s="1"/>
  <c r="C942" i="1"/>
  <c r="AD941" i="1"/>
  <c r="AA941" i="1"/>
  <c r="O941" i="1"/>
  <c r="M941" i="1"/>
  <c r="J941" i="1"/>
  <c r="E941" i="1" a="1"/>
  <c r="E941" i="1" s="1"/>
  <c r="C941" i="1"/>
  <c r="AD940" i="1"/>
  <c r="AA940" i="1"/>
  <c r="O940" i="1"/>
  <c r="M940" i="1"/>
  <c r="J940" i="1"/>
  <c r="E940" i="1" a="1"/>
  <c r="E940" i="1" s="1"/>
  <c r="C940" i="1"/>
  <c r="AD939" i="1"/>
  <c r="AA939" i="1"/>
  <c r="O939" i="1"/>
  <c r="M939" i="1"/>
  <c r="J939" i="1"/>
  <c r="E939" i="1" a="1"/>
  <c r="E939" i="1" s="1"/>
  <c r="C939" i="1"/>
  <c r="AD938" i="1"/>
  <c r="AA938" i="1"/>
  <c r="O938" i="1"/>
  <c r="M938" i="1"/>
  <c r="J938" i="1"/>
  <c r="E938" i="1" a="1"/>
  <c r="E938" i="1" s="1"/>
  <c r="C938" i="1"/>
  <c r="AD937" i="1"/>
  <c r="AA937" i="1"/>
  <c r="O937" i="1"/>
  <c r="M937" i="1"/>
  <c r="J937" i="1"/>
  <c r="E937" i="1" a="1"/>
  <c r="E937" i="1" s="1"/>
  <c r="C937" i="1"/>
  <c r="AD936" i="1"/>
  <c r="AA936" i="1"/>
  <c r="O936" i="1"/>
  <c r="M936" i="1"/>
  <c r="J936" i="1"/>
  <c r="E936" i="1" a="1"/>
  <c r="E936" i="1" s="1"/>
  <c r="C936" i="1"/>
  <c r="AD935" i="1"/>
  <c r="AA935" i="1"/>
  <c r="O935" i="1"/>
  <c r="M935" i="1"/>
  <c r="J935" i="1"/>
  <c r="E935" i="1" a="1"/>
  <c r="E935" i="1" s="1"/>
  <c r="C935" i="1"/>
  <c r="AD934" i="1"/>
  <c r="AA934" i="1"/>
  <c r="O934" i="1"/>
  <c r="M934" i="1"/>
  <c r="J934" i="1"/>
  <c r="E934" i="1" a="1"/>
  <c r="E934" i="1" s="1"/>
  <c r="C934" i="1"/>
  <c r="AD933" i="1"/>
  <c r="AA933" i="1"/>
  <c r="O933" i="1"/>
  <c r="M933" i="1"/>
  <c r="J933" i="1"/>
  <c r="E933" i="1" a="1"/>
  <c r="E933" i="1" s="1"/>
  <c r="C933" i="1"/>
  <c r="AD932" i="1"/>
  <c r="AA932" i="1"/>
  <c r="O932" i="1"/>
  <c r="M932" i="1"/>
  <c r="J932" i="1"/>
  <c r="E932" i="1" a="1"/>
  <c r="E932" i="1" s="1"/>
  <c r="C932" i="1"/>
  <c r="AD931" i="1"/>
  <c r="AA931" i="1"/>
  <c r="O931" i="1"/>
  <c r="M931" i="1"/>
  <c r="J931" i="1"/>
  <c r="E931" i="1" a="1"/>
  <c r="E931" i="1" s="1"/>
  <c r="C931" i="1"/>
  <c r="AD930" i="1"/>
  <c r="AA930" i="1"/>
  <c r="O930" i="1"/>
  <c r="M930" i="1"/>
  <c r="J930" i="1"/>
  <c r="E930" i="1" a="1"/>
  <c r="E930" i="1" s="1"/>
  <c r="C930" i="1"/>
  <c r="AD929" i="1"/>
  <c r="AA929" i="1"/>
  <c r="O929" i="1"/>
  <c r="M929" i="1"/>
  <c r="J929" i="1"/>
  <c r="E929" i="1" a="1"/>
  <c r="E929" i="1" s="1"/>
  <c r="C929" i="1"/>
  <c r="AD928" i="1"/>
  <c r="AA928" i="1"/>
  <c r="O928" i="1"/>
  <c r="M928" i="1"/>
  <c r="J928" i="1"/>
  <c r="E928" i="1" a="1"/>
  <c r="E928" i="1" s="1"/>
  <c r="C928" i="1"/>
  <c r="AD927" i="1"/>
  <c r="AA927" i="1"/>
  <c r="O927" i="1"/>
  <c r="M927" i="1"/>
  <c r="J927" i="1"/>
  <c r="E927" i="1" a="1"/>
  <c r="E927" i="1" s="1"/>
  <c r="C927" i="1"/>
  <c r="AD926" i="1"/>
  <c r="AA926" i="1"/>
  <c r="O926" i="1"/>
  <c r="M926" i="1"/>
  <c r="J926" i="1"/>
  <c r="E926" i="1" a="1"/>
  <c r="E926" i="1" s="1"/>
  <c r="C926" i="1"/>
  <c r="AD925" i="1"/>
  <c r="AA925" i="1"/>
  <c r="O925" i="1"/>
  <c r="M925" i="1"/>
  <c r="J925" i="1"/>
  <c r="E925" i="1" a="1"/>
  <c r="E925" i="1" s="1"/>
  <c r="C925" i="1"/>
  <c r="AD924" i="1"/>
  <c r="AA924" i="1"/>
  <c r="O924" i="1"/>
  <c r="M924" i="1"/>
  <c r="J924" i="1"/>
  <c r="E924" i="1" a="1"/>
  <c r="E924" i="1" s="1"/>
  <c r="C924" i="1"/>
  <c r="AD923" i="1"/>
  <c r="AA923" i="1"/>
  <c r="O923" i="1"/>
  <c r="M923" i="1"/>
  <c r="J923" i="1"/>
  <c r="E923" i="1" a="1"/>
  <c r="E923" i="1" s="1"/>
  <c r="C923" i="1"/>
  <c r="AD922" i="1"/>
  <c r="AA922" i="1"/>
  <c r="O922" i="1"/>
  <c r="M922" i="1"/>
  <c r="J922" i="1"/>
  <c r="E922" i="1" a="1"/>
  <c r="E922" i="1" s="1"/>
  <c r="C922" i="1"/>
  <c r="AD921" i="1"/>
  <c r="AA921" i="1"/>
  <c r="O921" i="1"/>
  <c r="M921" i="1"/>
  <c r="J921" i="1"/>
  <c r="E921" i="1" a="1"/>
  <c r="E921" i="1" s="1"/>
  <c r="C921" i="1"/>
  <c r="AD920" i="1"/>
  <c r="AA920" i="1"/>
  <c r="O920" i="1"/>
  <c r="M920" i="1"/>
  <c r="J920" i="1"/>
  <c r="E920" i="1" a="1"/>
  <c r="E920" i="1" s="1"/>
  <c r="C920" i="1"/>
  <c r="AD919" i="1"/>
  <c r="AA919" i="1"/>
  <c r="O919" i="1"/>
  <c r="M919" i="1"/>
  <c r="J919" i="1"/>
  <c r="E919" i="1" a="1"/>
  <c r="E919" i="1" s="1"/>
  <c r="C919" i="1"/>
  <c r="AD918" i="1"/>
  <c r="AA918" i="1"/>
  <c r="O918" i="1"/>
  <c r="M918" i="1"/>
  <c r="J918" i="1"/>
  <c r="E918" i="1" a="1"/>
  <c r="E918" i="1" s="1"/>
  <c r="C918" i="1"/>
  <c r="AD917" i="1"/>
  <c r="AA917" i="1"/>
  <c r="O917" i="1"/>
  <c r="M917" i="1"/>
  <c r="J917" i="1"/>
  <c r="E917" i="1" a="1"/>
  <c r="E917" i="1" s="1"/>
  <c r="C917" i="1"/>
  <c r="AD916" i="1"/>
  <c r="AA916" i="1"/>
  <c r="O916" i="1"/>
  <c r="M916" i="1"/>
  <c r="J916" i="1"/>
  <c r="E916" i="1" a="1"/>
  <c r="E916" i="1" s="1"/>
  <c r="C916" i="1"/>
  <c r="AD915" i="1"/>
  <c r="AA915" i="1"/>
  <c r="O915" i="1"/>
  <c r="M915" i="1"/>
  <c r="J915" i="1"/>
  <c r="E915" i="1" a="1"/>
  <c r="E915" i="1" s="1"/>
  <c r="C915" i="1"/>
  <c r="AD914" i="1"/>
  <c r="AA914" i="1"/>
  <c r="O914" i="1"/>
  <c r="M914" i="1"/>
  <c r="J914" i="1"/>
  <c r="E914" i="1" a="1"/>
  <c r="E914" i="1" s="1"/>
  <c r="C914" i="1"/>
  <c r="AD913" i="1"/>
  <c r="AA913" i="1"/>
  <c r="O913" i="1"/>
  <c r="M913" i="1"/>
  <c r="J913" i="1"/>
  <c r="E913" i="1" a="1"/>
  <c r="E913" i="1" s="1"/>
  <c r="C913" i="1"/>
  <c r="AD912" i="1"/>
  <c r="AA912" i="1"/>
  <c r="O912" i="1"/>
  <c r="M912" i="1"/>
  <c r="J912" i="1"/>
  <c r="E912" i="1" a="1"/>
  <c r="E912" i="1" s="1"/>
  <c r="C912" i="1"/>
  <c r="AD911" i="1"/>
  <c r="AA911" i="1"/>
  <c r="O911" i="1"/>
  <c r="M911" i="1"/>
  <c r="J911" i="1"/>
  <c r="E911" i="1" a="1"/>
  <c r="E911" i="1" s="1"/>
  <c r="C911" i="1"/>
  <c r="AD910" i="1"/>
  <c r="AA910" i="1"/>
  <c r="O910" i="1"/>
  <c r="M910" i="1"/>
  <c r="J910" i="1"/>
  <c r="E910" i="1" a="1"/>
  <c r="E910" i="1" s="1"/>
  <c r="C910" i="1"/>
  <c r="AD909" i="1"/>
  <c r="AA909" i="1"/>
  <c r="O909" i="1"/>
  <c r="M909" i="1"/>
  <c r="J909" i="1"/>
  <c r="E909" i="1" a="1"/>
  <c r="E909" i="1" s="1"/>
  <c r="C909" i="1"/>
  <c r="AD908" i="1"/>
  <c r="AA908" i="1"/>
  <c r="O908" i="1"/>
  <c r="M908" i="1"/>
  <c r="J908" i="1"/>
  <c r="E908" i="1" a="1"/>
  <c r="E908" i="1" s="1"/>
  <c r="C908" i="1"/>
  <c r="AD907" i="1"/>
  <c r="AA907" i="1"/>
  <c r="O907" i="1"/>
  <c r="M907" i="1"/>
  <c r="J907" i="1"/>
  <c r="E907" i="1" a="1"/>
  <c r="E907" i="1" s="1"/>
  <c r="C907" i="1"/>
  <c r="AD906" i="1"/>
  <c r="AA906" i="1"/>
  <c r="O906" i="1"/>
  <c r="M906" i="1"/>
  <c r="J906" i="1"/>
  <c r="E906" i="1" a="1"/>
  <c r="E906" i="1" s="1"/>
  <c r="C906" i="1"/>
  <c r="AD905" i="1"/>
  <c r="AA905" i="1"/>
  <c r="O905" i="1"/>
  <c r="M905" i="1"/>
  <c r="J905" i="1"/>
  <c r="E905" i="1" a="1"/>
  <c r="E905" i="1" s="1"/>
  <c r="C905" i="1"/>
  <c r="AD904" i="1"/>
  <c r="AA904" i="1"/>
  <c r="O904" i="1"/>
  <c r="M904" i="1"/>
  <c r="J904" i="1"/>
  <c r="E904" i="1" a="1"/>
  <c r="E904" i="1" s="1"/>
  <c r="C904" i="1"/>
  <c r="AD903" i="1"/>
  <c r="AA903" i="1"/>
  <c r="O903" i="1"/>
  <c r="M903" i="1"/>
  <c r="J903" i="1"/>
  <c r="E903" i="1" a="1"/>
  <c r="E903" i="1" s="1"/>
  <c r="C903" i="1"/>
  <c r="AD902" i="1"/>
  <c r="AA902" i="1"/>
  <c r="O902" i="1"/>
  <c r="M902" i="1"/>
  <c r="J902" i="1"/>
  <c r="E902" i="1" a="1"/>
  <c r="E902" i="1" s="1"/>
  <c r="C902" i="1"/>
  <c r="AD901" i="1"/>
  <c r="AA901" i="1"/>
  <c r="O901" i="1"/>
  <c r="M901" i="1"/>
  <c r="J901" i="1"/>
  <c r="E901" i="1" a="1"/>
  <c r="E901" i="1" s="1"/>
  <c r="C901" i="1"/>
  <c r="AD900" i="1"/>
  <c r="AA900" i="1"/>
  <c r="O900" i="1"/>
  <c r="M900" i="1"/>
  <c r="J900" i="1"/>
  <c r="E900" i="1" a="1"/>
  <c r="E900" i="1" s="1"/>
  <c r="C900" i="1"/>
  <c r="AD899" i="1"/>
  <c r="AA899" i="1"/>
  <c r="O899" i="1"/>
  <c r="M899" i="1"/>
  <c r="J899" i="1"/>
  <c r="E899" i="1" a="1"/>
  <c r="E899" i="1" s="1"/>
  <c r="C899" i="1"/>
  <c r="AD898" i="1"/>
  <c r="AA898" i="1"/>
  <c r="O898" i="1"/>
  <c r="M898" i="1"/>
  <c r="J898" i="1"/>
  <c r="E898" i="1" a="1"/>
  <c r="E898" i="1" s="1"/>
  <c r="C898" i="1"/>
  <c r="AD897" i="1"/>
  <c r="AA897" i="1"/>
  <c r="O897" i="1"/>
  <c r="M897" i="1"/>
  <c r="J897" i="1"/>
  <c r="E897" i="1" a="1"/>
  <c r="E897" i="1" s="1"/>
  <c r="C897" i="1"/>
  <c r="AD896" i="1"/>
  <c r="AA896" i="1"/>
  <c r="O896" i="1"/>
  <c r="M896" i="1"/>
  <c r="J896" i="1"/>
  <c r="E896" i="1" a="1"/>
  <c r="E896" i="1" s="1"/>
  <c r="C896" i="1"/>
  <c r="AD895" i="1"/>
  <c r="AA895" i="1"/>
  <c r="O895" i="1"/>
  <c r="M895" i="1"/>
  <c r="J895" i="1"/>
  <c r="E895" i="1" a="1"/>
  <c r="E895" i="1" s="1"/>
  <c r="C895" i="1"/>
  <c r="AD894" i="1"/>
  <c r="AA894" i="1"/>
  <c r="O894" i="1"/>
  <c r="M894" i="1"/>
  <c r="J894" i="1"/>
  <c r="E894" i="1" a="1"/>
  <c r="E894" i="1" s="1"/>
  <c r="C894" i="1"/>
  <c r="AD893" i="1"/>
  <c r="AA893" i="1"/>
  <c r="O893" i="1"/>
  <c r="M893" i="1"/>
  <c r="J893" i="1"/>
  <c r="E893" i="1" a="1"/>
  <c r="E893" i="1" s="1"/>
  <c r="C893" i="1"/>
  <c r="AD892" i="1"/>
  <c r="AA892" i="1"/>
  <c r="O892" i="1"/>
  <c r="M892" i="1"/>
  <c r="J892" i="1"/>
  <c r="E892" i="1" a="1"/>
  <c r="E892" i="1" s="1"/>
  <c r="C892" i="1"/>
  <c r="AD891" i="1"/>
  <c r="AA891" i="1"/>
  <c r="O891" i="1"/>
  <c r="M891" i="1"/>
  <c r="J891" i="1"/>
  <c r="E891" i="1" a="1"/>
  <c r="E891" i="1" s="1"/>
  <c r="C891" i="1"/>
  <c r="AD890" i="1"/>
  <c r="AA890" i="1"/>
  <c r="O890" i="1"/>
  <c r="M890" i="1"/>
  <c r="J890" i="1"/>
  <c r="E890" i="1" a="1"/>
  <c r="E890" i="1" s="1"/>
  <c r="C890" i="1"/>
  <c r="AD889" i="1"/>
  <c r="AA889" i="1"/>
  <c r="O889" i="1"/>
  <c r="M889" i="1"/>
  <c r="J889" i="1"/>
  <c r="E889" i="1" a="1"/>
  <c r="E889" i="1" s="1"/>
  <c r="C889" i="1"/>
  <c r="AD888" i="1"/>
  <c r="AA888" i="1"/>
  <c r="O888" i="1"/>
  <c r="M888" i="1"/>
  <c r="J888" i="1"/>
  <c r="E888" i="1" a="1"/>
  <c r="E888" i="1" s="1"/>
  <c r="C888" i="1"/>
  <c r="AD887" i="1"/>
  <c r="AA887" i="1"/>
  <c r="O887" i="1"/>
  <c r="M887" i="1"/>
  <c r="J887" i="1"/>
  <c r="E887" i="1" a="1"/>
  <c r="E887" i="1" s="1"/>
  <c r="C887" i="1"/>
  <c r="AD886" i="1"/>
  <c r="AA886" i="1"/>
  <c r="O886" i="1"/>
  <c r="M886" i="1"/>
  <c r="J886" i="1"/>
  <c r="E886" i="1" a="1"/>
  <c r="E886" i="1" s="1"/>
  <c r="C886" i="1"/>
  <c r="AD885" i="1"/>
  <c r="AA885" i="1"/>
  <c r="O885" i="1"/>
  <c r="M885" i="1"/>
  <c r="J885" i="1"/>
  <c r="E885" i="1" a="1"/>
  <c r="E885" i="1" s="1"/>
  <c r="C885" i="1"/>
  <c r="AD884" i="1"/>
  <c r="AA884" i="1"/>
  <c r="O884" i="1"/>
  <c r="M884" i="1"/>
  <c r="J884" i="1"/>
  <c r="E884" i="1" a="1"/>
  <c r="E884" i="1" s="1"/>
  <c r="C884" i="1"/>
  <c r="AD883" i="1"/>
  <c r="AA883" i="1"/>
  <c r="O883" i="1"/>
  <c r="M883" i="1"/>
  <c r="J883" i="1"/>
  <c r="E883" i="1" a="1"/>
  <c r="E883" i="1" s="1"/>
  <c r="C883" i="1"/>
  <c r="AD882" i="1"/>
  <c r="AA882" i="1"/>
  <c r="O882" i="1"/>
  <c r="M882" i="1"/>
  <c r="J882" i="1"/>
  <c r="E882" i="1" a="1"/>
  <c r="E882" i="1" s="1"/>
  <c r="C882" i="1"/>
  <c r="AD881" i="1"/>
  <c r="AA881" i="1"/>
  <c r="O881" i="1"/>
  <c r="M881" i="1"/>
  <c r="J881" i="1"/>
  <c r="E881" i="1" a="1"/>
  <c r="E881" i="1" s="1"/>
  <c r="C881" i="1"/>
  <c r="AD880" i="1"/>
  <c r="AA880" i="1"/>
  <c r="O880" i="1"/>
  <c r="M880" i="1"/>
  <c r="J880" i="1"/>
  <c r="E880" i="1" a="1"/>
  <c r="E880" i="1" s="1"/>
  <c r="C880" i="1"/>
  <c r="AD879" i="1"/>
  <c r="AA879" i="1"/>
  <c r="O879" i="1"/>
  <c r="M879" i="1"/>
  <c r="J879" i="1"/>
  <c r="E879" i="1" a="1"/>
  <c r="E879" i="1" s="1"/>
  <c r="C879" i="1"/>
  <c r="AD878" i="1"/>
  <c r="AA878" i="1"/>
  <c r="O878" i="1"/>
  <c r="M878" i="1"/>
  <c r="J878" i="1"/>
  <c r="E878" i="1" a="1"/>
  <c r="E878" i="1" s="1"/>
  <c r="C878" i="1"/>
  <c r="AD877" i="1"/>
  <c r="AA877" i="1"/>
  <c r="O877" i="1"/>
  <c r="M877" i="1"/>
  <c r="J877" i="1"/>
  <c r="E877" i="1" a="1"/>
  <c r="E877" i="1" s="1"/>
  <c r="C877" i="1"/>
  <c r="AD876" i="1"/>
  <c r="AA876" i="1"/>
  <c r="O876" i="1"/>
  <c r="M876" i="1"/>
  <c r="J876" i="1"/>
  <c r="E876" i="1" a="1"/>
  <c r="E876" i="1" s="1"/>
  <c r="C876" i="1"/>
  <c r="AD875" i="1"/>
  <c r="AA875" i="1"/>
  <c r="O875" i="1"/>
  <c r="M875" i="1"/>
  <c r="J875" i="1"/>
  <c r="E875" i="1" a="1"/>
  <c r="E875" i="1" s="1"/>
  <c r="C875" i="1"/>
  <c r="AD874" i="1"/>
  <c r="AA874" i="1"/>
  <c r="O874" i="1"/>
  <c r="M874" i="1"/>
  <c r="J874" i="1"/>
  <c r="E874" i="1" a="1"/>
  <c r="E874" i="1" s="1"/>
  <c r="C874" i="1"/>
  <c r="AD873" i="1"/>
  <c r="AA873" i="1"/>
  <c r="O873" i="1"/>
  <c r="M873" i="1"/>
  <c r="J873" i="1"/>
  <c r="E873" i="1" a="1"/>
  <c r="E873" i="1" s="1"/>
  <c r="C873" i="1"/>
  <c r="AD872" i="1"/>
  <c r="AA872" i="1"/>
  <c r="O872" i="1"/>
  <c r="M872" i="1"/>
  <c r="J872" i="1"/>
  <c r="E872" i="1" a="1"/>
  <c r="E872" i="1" s="1"/>
  <c r="C872" i="1"/>
  <c r="AD871" i="1"/>
  <c r="AA871" i="1"/>
  <c r="O871" i="1"/>
  <c r="M871" i="1"/>
  <c r="J871" i="1"/>
  <c r="E871" i="1" a="1"/>
  <c r="E871" i="1" s="1"/>
  <c r="C871" i="1"/>
  <c r="AD870" i="1"/>
  <c r="AA870" i="1"/>
  <c r="O870" i="1"/>
  <c r="M870" i="1"/>
  <c r="J870" i="1"/>
  <c r="E870" i="1" a="1"/>
  <c r="E870" i="1" s="1"/>
  <c r="C870" i="1"/>
  <c r="AD869" i="1"/>
  <c r="AA869" i="1"/>
  <c r="O869" i="1"/>
  <c r="M869" i="1"/>
  <c r="J869" i="1"/>
  <c r="E869" i="1" a="1"/>
  <c r="E869" i="1" s="1"/>
  <c r="C869" i="1"/>
  <c r="AD868" i="1"/>
  <c r="AA868" i="1"/>
  <c r="O868" i="1"/>
  <c r="M868" i="1"/>
  <c r="J868" i="1"/>
  <c r="E868" i="1" a="1"/>
  <c r="E868" i="1" s="1"/>
  <c r="C868" i="1"/>
  <c r="AD867" i="1"/>
  <c r="AA867" i="1"/>
  <c r="O867" i="1"/>
  <c r="M867" i="1"/>
  <c r="J867" i="1"/>
  <c r="E867" i="1" a="1"/>
  <c r="E867" i="1" s="1"/>
  <c r="C867" i="1"/>
  <c r="AD866" i="1"/>
  <c r="AA866" i="1"/>
  <c r="O866" i="1"/>
  <c r="M866" i="1"/>
  <c r="J866" i="1"/>
  <c r="E866" i="1" a="1"/>
  <c r="E866" i="1" s="1"/>
  <c r="C866" i="1"/>
  <c r="AD865" i="1"/>
  <c r="AA865" i="1"/>
  <c r="O865" i="1"/>
  <c r="M865" i="1"/>
  <c r="J865" i="1"/>
  <c r="E865" i="1" a="1"/>
  <c r="E865" i="1" s="1"/>
  <c r="C865" i="1"/>
  <c r="AD864" i="1"/>
  <c r="AA864" i="1"/>
  <c r="O864" i="1"/>
  <c r="M864" i="1"/>
  <c r="J864" i="1"/>
  <c r="E864" i="1" a="1"/>
  <c r="E864" i="1" s="1"/>
  <c r="C864" i="1"/>
  <c r="AD863" i="1"/>
  <c r="AA863" i="1"/>
  <c r="O863" i="1"/>
  <c r="M863" i="1"/>
  <c r="J863" i="1"/>
  <c r="E863" i="1" a="1"/>
  <c r="E863" i="1" s="1"/>
  <c r="C863" i="1"/>
  <c r="AD862" i="1"/>
  <c r="AA862" i="1"/>
  <c r="O862" i="1"/>
  <c r="M862" i="1"/>
  <c r="J862" i="1"/>
  <c r="E862" i="1" a="1"/>
  <c r="E862" i="1" s="1"/>
  <c r="C862" i="1"/>
  <c r="AD861" i="1"/>
  <c r="AA861" i="1"/>
  <c r="O861" i="1"/>
  <c r="M861" i="1"/>
  <c r="J861" i="1"/>
  <c r="E861" i="1" a="1"/>
  <c r="E861" i="1" s="1"/>
  <c r="C861" i="1"/>
  <c r="AD860" i="1"/>
  <c r="AA860" i="1"/>
  <c r="O860" i="1"/>
  <c r="M860" i="1"/>
  <c r="J860" i="1"/>
  <c r="E860" i="1" a="1"/>
  <c r="E860" i="1" s="1"/>
  <c r="C860" i="1"/>
  <c r="AD859" i="1"/>
  <c r="AA859" i="1"/>
  <c r="O859" i="1"/>
  <c r="M859" i="1"/>
  <c r="J859" i="1"/>
  <c r="E859" i="1" a="1"/>
  <c r="E859" i="1" s="1"/>
  <c r="C859" i="1"/>
  <c r="AD858" i="1"/>
  <c r="AA858" i="1"/>
  <c r="O858" i="1"/>
  <c r="M858" i="1"/>
  <c r="J858" i="1"/>
  <c r="E858" i="1" a="1"/>
  <c r="E858" i="1" s="1"/>
  <c r="C858" i="1"/>
  <c r="AD857" i="1"/>
  <c r="AA857" i="1"/>
  <c r="O857" i="1"/>
  <c r="M857" i="1"/>
  <c r="J857" i="1"/>
  <c r="E857" i="1" a="1"/>
  <c r="E857" i="1" s="1"/>
  <c r="C857" i="1"/>
  <c r="AD856" i="1"/>
  <c r="AA856" i="1"/>
  <c r="O856" i="1"/>
  <c r="M856" i="1"/>
  <c r="J856" i="1"/>
  <c r="E856" i="1" a="1"/>
  <c r="E856" i="1" s="1"/>
  <c r="C856" i="1"/>
  <c r="AD855" i="1"/>
  <c r="AA855" i="1"/>
  <c r="O855" i="1"/>
  <c r="M855" i="1"/>
  <c r="J855" i="1"/>
  <c r="E855" i="1" a="1"/>
  <c r="E855" i="1" s="1"/>
  <c r="C855" i="1"/>
  <c r="AD854" i="1"/>
  <c r="AA854" i="1"/>
  <c r="O854" i="1"/>
  <c r="M854" i="1"/>
  <c r="J854" i="1"/>
  <c r="E854" i="1" a="1"/>
  <c r="E854" i="1" s="1"/>
  <c r="C854" i="1"/>
  <c r="AD853" i="1"/>
  <c r="AA853" i="1"/>
  <c r="O853" i="1"/>
  <c r="M853" i="1"/>
  <c r="J853" i="1"/>
  <c r="E853" i="1" a="1"/>
  <c r="E853" i="1" s="1"/>
  <c r="C853" i="1"/>
  <c r="AD852" i="1"/>
  <c r="AA852" i="1"/>
  <c r="O852" i="1"/>
  <c r="M852" i="1"/>
  <c r="J852" i="1"/>
  <c r="E852" i="1" a="1"/>
  <c r="E852" i="1" s="1"/>
  <c r="C852" i="1"/>
  <c r="AD851" i="1"/>
  <c r="AA851" i="1"/>
  <c r="O851" i="1"/>
  <c r="M851" i="1"/>
  <c r="J851" i="1"/>
  <c r="E851" i="1" a="1"/>
  <c r="E851" i="1" s="1"/>
  <c r="C851" i="1"/>
  <c r="AD850" i="1"/>
  <c r="AA850" i="1"/>
  <c r="O850" i="1"/>
  <c r="M850" i="1"/>
  <c r="J850" i="1"/>
  <c r="E850" i="1" a="1"/>
  <c r="E850" i="1" s="1"/>
  <c r="C850" i="1"/>
  <c r="AD849" i="1"/>
  <c r="AA849" i="1"/>
  <c r="O849" i="1"/>
  <c r="M849" i="1"/>
  <c r="J849" i="1"/>
  <c r="E849" i="1" a="1"/>
  <c r="E849" i="1" s="1"/>
  <c r="C849" i="1"/>
  <c r="AD848" i="1"/>
  <c r="AA848" i="1"/>
  <c r="O848" i="1"/>
  <c r="M848" i="1"/>
  <c r="J848" i="1"/>
  <c r="E848" i="1" a="1"/>
  <c r="E848" i="1" s="1"/>
  <c r="C848" i="1"/>
  <c r="AD847" i="1"/>
  <c r="AA847" i="1"/>
  <c r="O847" i="1"/>
  <c r="M847" i="1"/>
  <c r="J847" i="1"/>
  <c r="E847" i="1" a="1"/>
  <c r="E847" i="1" s="1"/>
  <c r="C847" i="1"/>
  <c r="AD846" i="1"/>
  <c r="AA846" i="1"/>
  <c r="O846" i="1"/>
  <c r="M846" i="1"/>
  <c r="J846" i="1"/>
  <c r="E846" i="1" a="1"/>
  <c r="E846" i="1" s="1"/>
  <c r="C846" i="1"/>
  <c r="AD845" i="1"/>
  <c r="AA845" i="1"/>
  <c r="O845" i="1"/>
  <c r="M845" i="1"/>
  <c r="J845" i="1"/>
  <c r="E845" i="1" a="1"/>
  <c r="E845" i="1" s="1"/>
  <c r="C845" i="1"/>
  <c r="AD844" i="1"/>
  <c r="AA844" i="1"/>
  <c r="O844" i="1"/>
  <c r="M844" i="1"/>
  <c r="J844" i="1"/>
  <c r="E844" i="1" a="1"/>
  <c r="E844" i="1" s="1"/>
  <c r="C844" i="1"/>
  <c r="AD843" i="1"/>
  <c r="AA843" i="1"/>
  <c r="O843" i="1"/>
  <c r="M843" i="1"/>
  <c r="J843" i="1"/>
  <c r="E843" i="1" a="1"/>
  <c r="E843" i="1" s="1"/>
  <c r="C843" i="1"/>
  <c r="AD842" i="1"/>
  <c r="AA842" i="1"/>
  <c r="O842" i="1"/>
  <c r="M842" i="1"/>
  <c r="J842" i="1"/>
  <c r="E842" i="1" a="1"/>
  <c r="E842" i="1" s="1"/>
  <c r="C842" i="1"/>
  <c r="AD841" i="1"/>
  <c r="AA841" i="1"/>
  <c r="O841" i="1"/>
  <c r="M841" i="1"/>
  <c r="J841" i="1"/>
  <c r="E841" i="1" a="1"/>
  <c r="E841" i="1" s="1"/>
  <c r="C841" i="1"/>
  <c r="AD840" i="1"/>
  <c r="AA840" i="1"/>
  <c r="O840" i="1"/>
  <c r="M840" i="1"/>
  <c r="J840" i="1"/>
  <c r="E840" i="1" a="1"/>
  <c r="E840" i="1" s="1"/>
  <c r="C840" i="1"/>
  <c r="AD839" i="1"/>
  <c r="AA839" i="1"/>
  <c r="O839" i="1"/>
  <c r="M839" i="1"/>
  <c r="J839" i="1"/>
  <c r="E839" i="1" a="1"/>
  <c r="E839" i="1" s="1"/>
  <c r="C839" i="1"/>
  <c r="AD838" i="1"/>
  <c r="AA838" i="1"/>
  <c r="O838" i="1"/>
  <c r="M838" i="1"/>
  <c r="J838" i="1"/>
  <c r="E838" i="1" a="1"/>
  <c r="E838" i="1" s="1"/>
  <c r="C838" i="1"/>
  <c r="AD837" i="1"/>
  <c r="AA837" i="1"/>
  <c r="O837" i="1"/>
  <c r="M837" i="1"/>
  <c r="J837" i="1"/>
  <c r="E837" i="1" a="1"/>
  <c r="E837" i="1" s="1"/>
  <c r="C837" i="1"/>
  <c r="AD836" i="1"/>
  <c r="AA836" i="1"/>
  <c r="O836" i="1"/>
  <c r="M836" i="1"/>
  <c r="J836" i="1"/>
  <c r="E836" i="1" a="1"/>
  <c r="E836" i="1" s="1"/>
  <c r="C836" i="1"/>
  <c r="AD835" i="1"/>
  <c r="AA835" i="1"/>
  <c r="O835" i="1"/>
  <c r="M835" i="1"/>
  <c r="J835" i="1"/>
  <c r="E835" i="1" a="1"/>
  <c r="E835" i="1" s="1"/>
  <c r="C835" i="1"/>
  <c r="AD834" i="1"/>
  <c r="AA834" i="1"/>
  <c r="O834" i="1"/>
  <c r="M834" i="1"/>
  <c r="J834" i="1"/>
  <c r="E834" i="1" a="1"/>
  <c r="E834" i="1" s="1"/>
  <c r="C834" i="1"/>
  <c r="AD833" i="1"/>
  <c r="AA833" i="1"/>
  <c r="O833" i="1"/>
  <c r="M833" i="1"/>
  <c r="J833" i="1"/>
  <c r="E833" i="1" a="1"/>
  <c r="E833" i="1" s="1"/>
  <c r="C833" i="1"/>
  <c r="AD832" i="1"/>
  <c r="AA832" i="1"/>
  <c r="O832" i="1"/>
  <c r="M832" i="1"/>
  <c r="J832" i="1"/>
  <c r="E832" i="1" a="1"/>
  <c r="E832" i="1" s="1"/>
  <c r="C832" i="1"/>
  <c r="AD831" i="1"/>
  <c r="AA831" i="1"/>
  <c r="O831" i="1"/>
  <c r="M831" i="1"/>
  <c r="J831" i="1"/>
  <c r="E831" i="1" a="1"/>
  <c r="E831" i="1" s="1"/>
  <c r="C831" i="1"/>
  <c r="AD830" i="1"/>
  <c r="AA830" i="1"/>
  <c r="O830" i="1"/>
  <c r="M830" i="1"/>
  <c r="J830" i="1"/>
  <c r="E830" i="1" a="1"/>
  <c r="E830" i="1" s="1"/>
  <c r="C830" i="1"/>
  <c r="AD829" i="1"/>
  <c r="AA829" i="1"/>
  <c r="O829" i="1"/>
  <c r="M829" i="1"/>
  <c r="J829" i="1"/>
  <c r="E829" i="1" a="1"/>
  <c r="E829" i="1" s="1"/>
  <c r="C829" i="1"/>
  <c r="AD828" i="1"/>
  <c r="AA828" i="1"/>
  <c r="O828" i="1"/>
  <c r="M828" i="1"/>
  <c r="J828" i="1"/>
  <c r="E828" i="1" a="1"/>
  <c r="E828" i="1" s="1"/>
  <c r="C828" i="1"/>
  <c r="AD827" i="1"/>
  <c r="AA827" i="1"/>
  <c r="O827" i="1"/>
  <c r="M827" i="1"/>
  <c r="J827" i="1"/>
  <c r="E827" i="1" a="1"/>
  <c r="E827" i="1" s="1"/>
  <c r="C827" i="1"/>
  <c r="AD826" i="1"/>
  <c r="AA826" i="1"/>
  <c r="O826" i="1"/>
  <c r="M826" i="1"/>
  <c r="J826" i="1"/>
  <c r="E826" i="1" a="1"/>
  <c r="E826" i="1" s="1"/>
  <c r="C826" i="1"/>
  <c r="AD825" i="1"/>
  <c r="AA825" i="1"/>
  <c r="O825" i="1"/>
  <c r="M825" i="1"/>
  <c r="J825" i="1"/>
  <c r="E825" i="1" a="1"/>
  <c r="E825" i="1" s="1"/>
  <c r="C825" i="1"/>
  <c r="AD824" i="1"/>
  <c r="AA824" i="1"/>
  <c r="O824" i="1"/>
  <c r="M824" i="1"/>
  <c r="J824" i="1"/>
  <c r="E824" i="1" a="1"/>
  <c r="E824" i="1" s="1"/>
  <c r="C824" i="1"/>
  <c r="AD823" i="1"/>
  <c r="AA823" i="1"/>
  <c r="O823" i="1"/>
  <c r="M823" i="1"/>
  <c r="J823" i="1"/>
  <c r="E823" i="1" a="1"/>
  <c r="E823" i="1" s="1"/>
  <c r="C823" i="1"/>
  <c r="AD822" i="1"/>
  <c r="AA822" i="1"/>
  <c r="O822" i="1"/>
  <c r="M822" i="1"/>
  <c r="J822" i="1"/>
  <c r="E822" i="1" a="1"/>
  <c r="E822" i="1" s="1"/>
  <c r="C822" i="1"/>
  <c r="AD821" i="1"/>
  <c r="AA821" i="1"/>
  <c r="O821" i="1"/>
  <c r="M821" i="1"/>
  <c r="J821" i="1"/>
  <c r="E821" i="1" a="1"/>
  <c r="E821" i="1" s="1"/>
  <c r="C821" i="1"/>
  <c r="AD820" i="1"/>
  <c r="AA820" i="1"/>
  <c r="O820" i="1"/>
  <c r="M820" i="1"/>
  <c r="J820" i="1"/>
  <c r="E820" i="1" a="1"/>
  <c r="E820" i="1" s="1"/>
  <c r="C820" i="1"/>
  <c r="AD819" i="1"/>
  <c r="AA819" i="1"/>
  <c r="O819" i="1"/>
  <c r="M819" i="1"/>
  <c r="J819" i="1"/>
  <c r="E819" i="1" a="1"/>
  <c r="E819" i="1" s="1"/>
  <c r="C819" i="1"/>
  <c r="AD818" i="1"/>
  <c r="AA818" i="1"/>
  <c r="O818" i="1"/>
  <c r="M818" i="1"/>
  <c r="J818" i="1"/>
  <c r="E818" i="1" a="1"/>
  <c r="E818" i="1" s="1"/>
  <c r="C818" i="1"/>
  <c r="AD817" i="1"/>
  <c r="AA817" i="1"/>
  <c r="O817" i="1"/>
  <c r="M817" i="1"/>
  <c r="J817" i="1"/>
  <c r="E817" i="1" a="1"/>
  <c r="E817" i="1" s="1"/>
  <c r="C817" i="1"/>
  <c r="AD816" i="1"/>
  <c r="AA816" i="1"/>
  <c r="O816" i="1"/>
  <c r="M816" i="1"/>
  <c r="J816" i="1"/>
  <c r="E816" i="1" a="1"/>
  <c r="E816" i="1" s="1"/>
  <c r="C816" i="1"/>
  <c r="AD815" i="1"/>
  <c r="AA815" i="1"/>
  <c r="O815" i="1"/>
  <c r="M815" i="1"/>
  <c r="J815" i="1"/>
  <c r="E815" i="1" a="1"/>
  <c r="E815" i="1" s="1"/>
  <c r="C815" i="1"/>
  <c r="AD814" i="1"/>
  <c r="AA814" i="1"/>
  <c r="O814" i="1"/>
  <c r="M814" i="1"/>
  <c r="J814" i="1"/>
  <c r="E814" i="1" a="1"/>
  <c r="E814" i="1" s="1"/>
  <c r="C814" i="1"/>
  <c r="AD813" i="1"/>
  <c r="AA813" i="1"/>
  <c r="O813" i="1"/>
  <c r="M813" i="1"/>
  <c r="J813" i="1"/>
  <c r="E813" i="1" a="1"/>
  <c r="E813" i="1" s="1"/>
  <c r="C813" i="1"/>
  <c r="AD812" i="1"/>
  <c r="AA812" i="1"/>
  <c r="O812" i="1"/>
  <c r="M812" i="1"/>
  <c r="J812" i="1"/>
  <c r="E812" i="1" a="1"/>
  <c r="E812" i="1" s="1"/>
  <c r="C812" i="1"/>
  <c r="AD811" i="1"/>
  <c r="AA811" i="1"/>
  <c r="O811" i="1"/>
  <c r="M811" i="1"/>
  <c r="J811" i="1"/>
  <c r="E811" i="1" a="1"/>
  <c r="E811" i="1" s="1"/>
  <c r="C811" i="1"/>
  <c r="AD810" i="1"/>
  <c r="AA810" i="1"/>
  <c r="O810" i="1"/>
  <c r="M810" i="1"/>
  <c r="J810" i="1"/>
  <c r="E810" i="1" a="1"/>
  <c r="E810" i="1" s="1"/>
  <c r="C810" i="1"/>
  <c r="AD809" i="1"/>
  <c r="AA809" i="1"/>
  <c r="O809" i="1"/>
  <c r="M809" i="1"/>
  <c r="J809" i="1"/>
  <c r="E809" i="1" a="1"/>
  <c r="E809" i="1" s="1"/>
  <c r="C809" i="1"/>
  <c r="AD808" i="1"/>
  <c r="AA808" i="1"/>
  <c r="O808" i="1"/>
  <c r="M808" i="1"/>
  <c r="J808" i="1"/>
  <c r="E808" i="1" a="1"/>
  <c r="E808" i="1" s="1"/>
  <c r="C808" i="1"/>
  <c r="AD807" i="1"/>
  <c r="AA807" i="1"/>
  <c r="O807" i="1"/>
  <c r="M807" i="1"/>
  <c r="J807" i="1"/>
  <c r="E807" i="1" a="1"/>
  <c r="E807" i="1" s="1"/>
  <c r="C807" i="1"/>
  <c r="AD806" i="1"/>
  <c r="AA806" i="1"/>
  <c r="O806" i="1"/>
  <c r="M806" i="1"/>
  <c r="J806" i="1"/>
  <c r="E806" i="1" a="1"/>
  <c r="E806" i="1" s="1"/>
  <c r="C806" i="1"/>
  <c r="AD805" i="1"/>
  <c r="AA805" i="1"/>
  <c r="O805" i="1"/>
  <c r="M805" i="1"/>
  <c r="J805" i="1"/>
  <c r="E805" i="1" a="1"/>
  <c r="E805" i="1" s="1"/>
  <c r="C805" i="1"/>
  <c r="AD804" i="1"/>
  <c r="AA804" i="1"/>
  <c r="O804" i="1"/>
  <c r="M804" i="1"/>
  <c r="J804" i="1"/>
  <c r="E804" i="1" a="1"/>
  <c r="E804" i="1" s="1"/>
  <c r="C804" i="1"/>
  <c r="AD803" i="1"/>
  <c r="AA803" i="1"/>
  <c r="O803" i="1"/>
  <c r="M803" i="1"/>
  <c r="J803" i="1"/>
  <c r="E803" i="1" a="1"/>
  <c r="E803" i="1" s="1"/>
  <c r="C803" i="1"/>
  <c r="AD802" i="1"/>
  <c r="AA802" i="1"/>
  <c r="O802" i="1"/>
  <c r="M802" i="1"/>
  <c r="J802" i="1"/>
  <c r="E802" i="1" a="1"/>
  <c r="E802" i="1" s="1"/>
  <c r="C802" i="1"/>
  <c r="AD801" i="1"/>
  <c r="AA801" i="1"/>
  <c r="O801" i="1"/>
  <c r="M801" i="1"/>
  <c r="J801" i="1"/>
  <c r="E801" i="1" a="1"/>
  <c r="E801" i="1" s="1"/>
  <c r="C801" i="1"/>
  <c r="AD800" i="1"/>
  <c r="AA800" i="1"/>
  <c r="O800" i="1"/>
  <c r="M800" i="1"/>
  <c r="J800" i="1"/>
  <c r="E800" i="1" a="1"/>
  <c r="E800" i="1" s="1"/>
  <c r="C800" i="1"/>
  <c r="AD799" i="1"/>
  <c r="AA799" i="1"/>
  <c r="O799" i="1"/>
  <c r="M799" i="1"/>
  <c r="J799" i="1"/>
  <c r="E799" i="1" a="1"/>
  <c r="E799" i="1" s="1"/>
  <c r="C799" i="1"/>
  <c r="AD798" i="1"/>
  <c r="AA798" i="1"/>
  <c r="O798" i="1"/>
  <c r="M798" i="1"/>
  <c r="J798" i="1"/>
  <c r="E798" i="1" a="1"/>
  <c r="E798" i="1" s="1"/>
  <c r="C798" i="1"/>
  <c r="AD797" i="1"/>
  <c r="AA797" i="1"/>
  <c r="O797" i="1"/>
  <c r="M797" i="1"/>
  <c r="J797" i="1"/>
  <c r="E797" i="1" a="1"/>
  <c r="E797" i="1" s="1"/>
  <c r="C797" i="1"/>
  <c r="AD796" i="1"/>
  <c r="AA796" i="1"/>
  <c r="O796" i="1"/>
  <c r="M796" i="1"/>
  <c r="J796" i="1"/>
  <c r="E796" i="1" a="1"/>
  <c r="E796" i="1" s="1"/>
  <c r="C796" i="1"/>
  <c r="AD795" i="1"/>
  <c r="AA795" i="1"/>
  <c r="O795" i="1"/>
  <c r="M795" i="1"/>
  <c r="J795" i="1"/>
  <c r="E795" i="1" a="1"/>
  <c r="E795" i="1" s="1"/>
  <c r="C795" i="1"/>
  <c r="AD794" i="1"/>
  <c r="AA794" i="1"/>
  <c r="O794" i="1"/>
  <c r="M794" i="1"/>
  <c r="J794" i="1"/>
  <c r="E794" i="1" a="1"/>
  <c r="E794" i="1" s="1"/>
  <c r="C794" i="1"/>
  <c r="AD793" i="1"/>
  <c r="AA793" i="1"/>
  <c r="O793" i="1"/>
  <c r="M793" i="1"/>
  <c r="J793" i="1"/>
  <c r="E793" i="1" a="1"/>
  <c r="E793" i="1" s="1"/>
  <c r="C793" i="1"/>
  <c r="AD792" i="1"/>
  <c r="AA792" i="1"/>
  <c r="O792" i="1"/>
  <c r="M792" i="1"/>
  <c r="J792" i="1"/>
  <c r="E792" i="1" a="1"/>
  <c r="E792" i="1" s="1"/>
  <c r="C792" i="1"/>
  <c r="AD791" i="1"/>
  <c r="AA791" i="1"/>
  <c r="O791" i="1"/>
  <c r="M791" i="1"/>
  <c r="J791" i="1"/>
  <c r="E791" i="1" a="1"/>
  <c r="E791" i="1" s="1"/>
  <c r="C791" i="1"/>
  <c r="AD790" i="1"/>
  <c r="AA790" i="1"/>
  <c r="O790" i="1"/>
  <c r="M790" i="1"/>
  <c r="J790" i="1"/>
  <c r="E790" i="1" a="1"/>
  <c r="E790" i="1" s="1"/>
  <c r="C790" i="1"/>
  <c r="AD789" i="1"/>
  <c r="AA789" i="1"/>
  <c r="O789" i="1"/>
  <c r="M789" i="1"/>
  <c r="J789" i="1"/>
  <c r="E789" i="1" a="1"/>
  <c r="E789" i="1" s="1"/>
  <c r="C789" i="1"/>
  <c r="AD788" i="1"/>
  <c r="AA788" i="1"/>
  <c r="O788" i="1"/>
  <c r="M788" i="1"/>
  <c r="J788" i="1"/>
  <c r="E788" i="1" a="1"/>
  <c r="E788" i="1" s="1"/>
  <c r="C788" i="1"/>
  <c r="AD787" i="1"/>
  <c r="AA787" i="1"/>
  <c r="O787" i="1"/>
  <c r="M787" i="1"/>
  <c r="J787" i="1"/>
  <c r="E787" i="1" a="1"/>
  <c r="E787" i="1" s="1"/>
  <c r="C787" i="1"/>
  <c r="AD786" i="1"/>
  <c r="AA786" i="1"/>
  <c r="O786" i="1"/>
  <c r="M786" i="1"/>
  <c r="J786" i="1"/>
  <c r="E786" i="1" a="1"/>
  <c r="E786" i="1" s="1"/>
  <c r="C786" i="1"/>
  <c r="AD785" i="1"/>
  <c r="AA785" i="1"/>
  <c r="O785" i="1"/>
  <c r="M785" i="1"/>
  <c r="J785" i="1"/>
  <c r="E785" i="1" a="1"/>
  <c r="E785" i="1" s="1"/>
  <c r="C785" i="1"/>
  <c r="AD784" i="1"/>
  <c r="AA784" i="1"/>
  <c r="O784" i="1"/>
  <c r="M784" i="1"/>
  <c r="J784" i="1"/>
  <c r="E784" i="1" a="1"/>
  <c r="E784" i="1" s="1"/>
  <c r="C784" i="1"/>
  <c r="AD783" i="1"/>
  <c r="AA783" i="1"/>
  <c r="O783" i="1"/>
  <c r="M783" i="1"/>
  <c r="J783" i="1"/>
  <c r="E783" i="1" a="1"/>
  <c r="E783" i="1" s="1"/>
  <c r="C783" i="1"/>
  <c r="AD782" i="1"/>
  <c r="AA782" i="1"/>
  <c r="O782" i="1"/>
  <c r="M782" i="1"/>
  <c r="J782" i="1"/>
  <c r="E782" i="1" a="1"/>
  <c r="E782" i="1" s="1"/>
  <c r="C782" i="1"/>
  <c r="AD781" i="1"/>
  <c r="AA781" i="1"/>
  <c r="O781" i="1"/>
  <c r="M781" i="1"/>
  <c r="J781" i="1"/>
  <c r="E781" i="1" a="1"/>
  <c r="E781" i="1" s="1"/>
  <c r="C781" i="1"/>
  <c r="AD780" i="1"/>
  <c r="AA780" i="1"/>
  <c r="O780" i="1"/>
  <c r="M780" i="1"/>
  <c r="J780" i="1"/>
  <c r="E780" i="1" a="1"/>
  <c r="E780" i="1" s="1"/>
  <c r="C780" i="1"/>
  <c r="AD779" i="1"/>
  <c r="AA779" i="1"/>
  <c r="O779" i="1"/>
  <c r="M779" i="1"/>
  <c r="J779" i="1"/>
  <c r="E779" i="1" a="1"/>
  <c r="E779" i="1" s="1"/>
  <c r="C779" i="1"/>
  <c r="AD778" i="1"/>
  <c r="AA778" i="1"/>
  <c r="O778" i="1"/>
  <c r="M778" i="1"/>
  <c r="J778" i="1"/>
  <c r="E778" i="1" a="1"/>
  <c r="E778" i="1" s="1"/>
  <c r="C778" i="1"/>
  <c r="AD777" i="1"/>
  <c r="AA777" i="1"/>
  <c r="O777" i="1"/>
  <c r="M777" i="1"/>
  <c r="J777" i="1"/>
  <c r="E777" i="1" a="1"/>
  <c r="E777" i="1" s="1"/>
  <c r="C777" i="1"/>
  <c r="AD776" i="1"/>
  <c r="AA776" i="1"/>
  <c r="O776" i="1"/>
  <c r="M776" i="1"/>
  <c r="J776" i="1"/>
  <c r="E776" i="1" a="1"/>
  <c r="E776" i="1" s="1"/>
  <c r="C776" i="1"/>
  <c r="AD775" i="1"/>
  <c r="AA775" i="1"/>
  <c r="O775" i="1"/>
  <c r="M775" i="1"/>
  <c r="J775" i="1"/>
  <c r="E775" i="1" a="1"/>
  <c r="E775" i="1" s="1"/>
  <c r="C775" i="1"/>
  <c r="AD774" i="1"/>
  <c r="AA774" i="1"/>
  <c r="O774" i="1"/>
  <c r="M774" i="1"/>
  <c r="J774" i="1"/>
  <c r="E774" i="1" a="1"/>
  <c r="E774" i="1" s="1"/>
  <c r="C774" i="1"/>
  <c r="AD773" i="1"/>
  <c r="AA773" i="1"/>
  <c r="O773" i="1"/>
  <c r="M773" i="1"/>
  <c r="J773" i="1"/>
  <c r="E773" i="1" a="1"/>
  <c r="E773" i="1" s="1"/>
  <c r="C773" i="1"/>
  <c r="AD772" i="1"/>
  <c r="AA772" i="1"/>
  <c r="O772" i="1"/>
  <c r="M772" i="1"/>
  <c r="J772" i="1"/>
  <c r="E772" i="1" a="1"/>
  <c r="E772" i="1" s="1"/>
  <c r="C772" i="1"/>
  <c r="AD771" i="1"/>
  <c r="AA771" i="1"/>
  <c r="O771" i="1"/>
  <c r="M771" i="1"/>
  <c r="J771" i="1"/>
  <c r="E771" i="1" a="1"/>
  <c r="E771" i="1" s="1"/>
  <c r="C771" i="1"/>
  <c r="AD770" i="1"/>
  <c r="AA770" i="1"/>
  <c r="O770" i="1"/>
  <c r="M770" i="1"/>
  <c r="J770" i="1"/>
  <c r="E770" i="1" a="1"/>
  <c r="E770" i="1" s="1"/>
  <c r="C770" i="1"/>
  <c r="AD769" i="1"/>
  <c r="AA769" i="1"/>
  <c r="O769" i="1"/>
  <c r="M769" i="1"/>
  <c r="J769" i="1"/>
  <c r="E769" i="1" a="1"/>
  <c r="E769" i="1" s="1"/>
  <c r="C769" i="1"/>
  <c r="AD768" i="1"/>
  <c r="AA768" i="1"/>
  <c r="O768" i="1"/>
  <c r="M768" i="1"/>
  <c r="J768" i="1"/>
  <c r="E768" i="1" a="1"/>
  <c r="E768" i="1" s="1"/>
  <c r="C768" i="1"/>
  <c r="AD767" i="1"/>
  <c r="AA767" i="1"/>
  <c r="O767" i="1"/>
  <c r="M767" i="1"/>
  <c r="J767" i="1"/>
  <c r="E767" i="1" a="1"/>
  <c r="E767" i="1" s="1"/>
  <c r="C767" i="1"/>
  <c r="AD766" i="1"/>
  <c r="AA766" i="1"/>
  <c r="O766" i="1"/>
  <c r="M766" i="1"/>
  <c r="J766" i="1"/>
  <c r="E766" i="1" a="1"/>
  <c r="E766" i="1" s="1"/>
  <c r="C766" i="1"/>
  <c r="AD765" i="1"/>
  <c r="AA765" i="1"/>
  <c r="O765" i="1"/>
  <c r="M765" i="1"/>
  <c r="J765" i="1"/>
  <c r="E765" i="1" a="1"/>
  <c r="E765" i="1" s="1"/>
  <c r="C765" i="1"/>
  <c r="AD764" i="1"/>
  <c r="AA764" i="1"/>
  <c r="O764" i="1"/>
  <c r="M764" i="1"/>
  <c r="J764" i="1"/>
  <c r="E764" i="1" a="1"/>
  <c r="E764" i="1" s="1"/>
  <c r="C764" i="1"/>
  <c r="AD763" i="1"/>
  <c r="AA763" i="1"/>
  <c r="O763" i="1"/>
  <c r="M763" i="1"/>
  <c r="J763" i="1"/>
  <c r="E763" i="1" a="1"/>
  <c r="E763" i="1" s="1"/>
  <c r="C763" i="1"/>
  <c r="AD762" i="1"/>
  <c r="AA762" i="1"/>
  <c r="O762" i="1"/>
  <c r="M762" i="1"/>
  <c r="J762" i="1"/>
  <c r="E762" i="1" a="1"/>
  <c r="E762" i="1" s="1"/>
  <c r="C762" i="1"/>
  <c r="AD761" i="1"/>
  <c r="AA761" i="1"/>
  <c r="O761" i="1"/>
  <c r="M761" i="1"/>
  <c r="J761" i="1"/>
  <c r="E761" i="1" a="1"/>
  <c r="E761" i="1" s="1"/>
  <c r="C761" i="1"/>
  <c r="AD760" i="1"/>
  <c r="AA760" i="1"/>
  <c r="O760" i="1"/>
  <c r="M760" i="1"/>
  <c r="J760" i="1"/>
  <c r="E760" i="1" a="1"/>
  <c r="E760" i="1" s="1"/>
  <c r="C760" i="1"/>
  <c r="AD759" i="1"/>
  <c r="AA759" i="1"/>
  <c r="O759" i="1"/>
  <c r="M759" i="1"/>
  <c r="J759" i="1"/>
  <c r="E759" i="1" a="1"/>
  <c r="E759" i="1" s="1"/>
  <c r="C759" i="1"/>
  <c r="AD758" i="1"/>
  <c r="AA758" i="1"/>
  <c r="O758" i="1"/>
  <c r="M758" i="1"/>
  <c r="J758" i="1"/>
  <c r="E758" i="1" a="1"/>
  <c r="E758" i="1" s="1"/>
  <c r="C758" i="1"/>
  <c r="AD757" i="1"/>
  <c r="AA757" i="1"/>
  <c r="O757" i="1"/>
  <c r="M757" i="1"/>
  <c r="J757" i="1"/>
  <c r="E757" i="1" a="1"/>
  <c r="E757" i="1" s="1"/>
  <c r="C757" i="1"/>
  <c r="AD756" i="1"/>
  <c r="AA756" i="1"/>
  <c r="O756" i="1"/>
  <c r="M756" i="1"/>
  <c r="J756" i="1"/>
  <c r="E756" i="1" a="1"/>
  <c r="E756" i="1" s="1"/>
  <c r="C756" i="1"/>
  <c r="AD755" i="1"/>
  <c r="AA755" i="1"/>
  <c r="O755" i="1"/>
  <c r="M755" i="1"/>
  <c r="J755" i="1"/>
  <c r="E755" i="1" a="1"/>
  <c r="E755" i="1" s="1"/>
  <c r="C755" i="1"/>
  <c r="AD754" i="1"/>
  <c r="AA754" i="1"/>
  <c r="O754" i="1"/>
  <c r="M754" i="1"/>
  <c r="J754" i="1"/>
  <c r="E754" i="1" a="1"/>
  <c r="E754" i="1" s="1"/>
  <c r="C754" i="1"/>
  <c r="AD753" i="1"/>
  <c r="AA753" i="1"/>
  <c r="O753" i="1"/>
  <c r="M753" i="1"/>
  <c r="J753" i="1"/>
  <c r="E753" i="1" a="1"/>
  <c r="E753" i="1" s="1"/>
  <c r="C753" i="1"/>
  <c r="AD752" i="1"/>
  <c r="AA752" i="1"/>
  <c r="O752" i="1"/>
  <c r="M752" i="1"/>
  <c r="J752" i="1"/>
  <c r="E752" i="1" a="1"/>
  <c r="E752" i="1" s="1"/>
  <c r="C752" i="1"/>
  <c r="AD751" i="1"/>
  <c r="AA751" i="1"/>
  <c r="O751" i="1"/>
  <c r="M751" i="1"/>
  <c r="J751" i="1"/>
  <c r="E751" i="1" a="1"/>
  <c r="E751" i="1" s="1"/>
  <c r="C751" i="1"/>
  <c r="AD750" i="1"/>
  <c r="AA750" i="1"/>
  <c r="O750" i="1"/>
  <c r="M750" i="1"/>
  <c r="J750" i="1"/>
  <c r="E750" i="1" a="1"/>
  <c r="E750" i="1" s="1"/>
  <c r="C750" i="1"/>
  <c r="AD749" i="1"/>
  <c r="AA749" i="1"/>
  <c r="O749" i="1"/>
  <c r="M749" i="1"/>
  <c r="J749" i="1"/>
  <c r="E749" i="1" a="1"/>
  <c r="E749" i="1" s="1"/>
  <c r="C749" i="1"/>
  <c r="AD748" i="1"/>
  <c r="AA748" i="1"/>
  <c r="O748" i="1"/>
  <c r="M748" i="1"/>
  <c r="J748" i="1"/>
  <c r="E748" i="1" a="1"/>
  <c r="E748" i="1" s="1"/>
  <c r="C748" i="1"/>
  <c r="AD747" i="1"/>
  <c r="AA747" i="1"/>
  <c r="O747" i="1"/>
  <c r="M747" i="1"/>
  <c r="J747" i="1"/>
  <c r="E747" i="1" a="1"/>
  <c r="E747" i="1" s="1"/>
  <c r="C747" i="1"/>
  <c r="AD746" i="1"/>
  <c r="AA746" i="1"/>
  <c r="O746" i="1"/>
  <c r="M746" i="1"/>
  <c r="J746" i="1"/>
  <c r="E746" i="1" a="1"/>
  <c r="E746" i="1" s="1"/>
  <c r="C746" i="1"/>
  <c r="AD745" i="1"/>
  <c r="AA745" i="1"/>
  <c r="O745" i="1"/>
  <c r="M745" i="1"/>
  <c r="J745" i="1"/>
  <c r="E745" i="1" a="1"/>
  <c r="E745" i="1" s="1"/>
  <c r="C745" i="1"/>
  <c r="AD744" i="1"/>
  <c r="AA744" i="1"/>
  <c r="O744" i="1"/>
  <c r="M744" i="1"/>
  <c r="J744" i="1"/>
  <c r="E744" i="1" a="1"/>
  <c r="E744" i="1" s="1"/>
  <c r="C744" i="1"/>
  <c r="AD743" i="1"/>
  <c r="AA743" i="1"/>
  <c r="O743" i="1"/>
  <c r="M743" i="1"/>
  <c r="J743" i="1"/>
  <c r="E743" i="1" a="1"/>
  <c r="E743" i="1" s="1"/>
  <c r="C743" i="1"/>
  <c r="AD742" i="1"/>
  <c r="AA742" i="1"/>
  <c r="O742" i="1"/>
  <c r="M742" i="1"/>
  <c r="J742" i="1"/>
  <c r="E742" i="1" a="1"/>
  <c r="E742" i="1" s="1"/>
  <c r="C742" i="1"/>
  <c r="AD741" i="1"/>
  <c r="AA741" i="1"/>
  <c r="O741" i="1"/>
  <c r="M741" i="1"/>
  <c r="J741" i="1"/>
  <c r="E741" i="1" a="1"/>
  <c r="E741" i="1" s="1"/>
  <c r="C741" i="1"/>
  <c r="AD740" i="1"/>
  <c r="AA740" i="1"/>
  <c r="O740" i="1"/>
  <c r="M740" i="1"/>
  <c r="J740" i="1"/>
  <c r="E740" i="1" a="1"/>
  <c r="E740" i="1" s="1"/>
  <c r="C740" i="1"/>
  <c r="AD739" i="1"/>
  <c r="AA739" i="1"/>
  <c r="O739" i="1"/>
  <c r="M739" i="1"/>
  <c r="J739" i="1"/>
  <c r="E739" i="1" a="1"/>
  <c r="E739" i="1" s="1"/>
  <c r="C739" i="1"/>
  <c r="AD738" i="1"/>
  <c r="AA738" i="1"/>
  <c r="O738" i="1"/>
  <c r="M738" i="1"/>
  <c r="J738" i="1"/>
  <c r="E738" i="1" a="1"/>
  <c r="E738" i="1" s="1"/>
  <c r="C738" i="1"/>
  <c r="AD737" i="1"/>
  <c r="AA737" i="1"/>
  <c r="O737" i="1"/>
  <c r="M737" i="1"/>
  <c r="J737" i="1"/>
  <c r="E737" i="1" a="1"/>
  <c r="E737" i="1" s="1"/>
  <c r="C737" i="1"/>
  <c r="AD736" i="1"/>
  <c r="AA736" i="1"/>
  <c r="O736" i="1"/>
  <c r="M736" i="1"/>
  <c r="J736" i="1"/>
  <c r="E736" i="1" a="1"/>
  <c r="E736" i="1" s="1"/>
  <c r="C736" i="1"/>
  <c r="AD735" i="1"/>
  <c r="AA735" i="1"/>
  <c r="O735" i="1"/>
  <c r="M735" i="1"/>
  <c r="J735" i="1"/>
  <c r="E735" i="1" a="1"/>
  <c r="E735" i="1" s="1"/>
  <c r="C735" i="1"/>
  <c r="AD734" i="1"/>
  <c r="AA734" i="1"/>
  <c r="O734" i="1"/>
  <c r="M734" i="1"/>
  <c r="J734" i="1"/>
  <c r="E734" i="1" a="1"/>
  <c r="E734" i="1" s="1"/>
  <c r="C734" i="1"/>
  <c r="AD733" i="1"/>
  <c r="AA733" i="1"/>
  <c r="O733" i="1"/>
  <c r="M733" i="1"/>
  <c r="J733" i="1"/>
  <c r="E733" i="1" a="1"/>
  <c r="E733" i="1" s="1"/>
  <c r="C733" i="1"/>
  <c r="AD732" i="1"/>
  <c r="AA732" i="1"/>
  <c r="O732" i="1"/>
  <c r="M732" i="1"/>
  <c r="J732" i="1"/>
  <c r="E732" i="1" a="1"/>
  <c r="E732" i="1" s="1"/>
  <c r="C732" i="1"/>
  <c r="AD731" i="1"/>
  <c r="AA731" i="1"/>
  <c r="O731" i="1"/>
  <c r="M731" i="1"/>
  <c r="J731" i="1"/>
  <c r="E731" i="1" a="1"/>
  <c r="E731" i="1" s="1"/>
  <c r="C731" i="1"/>
  <c r="AD730" i="1"/>
  <c r="AA730" i="1"/>
  <c r="O730" i="1"/>
  <c r="M730" i="1"/>
  <c r="J730" i="1"/>
  <c r="E730" i="1" a="1"/>
  <c r="E730" i="1" s="1"/>
  <c r="C730" i="1"/>
  <c r="AD729" i="1"/>
  <c r="AA729" i="1"/>
  <c r="O729" i="1"/>
  <c r="M729" i="1"/>
  <c r="J729" i="1"/>
  <c r="E729" i="1" a="1"/>
  <c r="E729" i="1" s="1"/>
  <c r="C729" i="1"/>
  <c r="AD728" i="1"/>
  <c r="AA728" i="1"/>
  <c r="O728" i="1"/>
  <c r="M728" i="1"/>
  <c r="J728" i="1"/>
  <c r="E728" i="1" a="1"/>
  <c r="E728" i="1" s="1"/>
  <c r="C728" i="1"/>
  <c r="AD727" i="1"/>
  <c r="AA727" i="1"/>
  <c r="O727" i="1"/>
  <c r="M727" i="1"/>
  <c r="J727" i="1"/>
  <c r="E727" i="1" a="1"/>
  <c r="E727" i="1" s="1"/>
  <c r="C727" i="1"/>
  <c r="AD726" i="1"/>
  <c r="AA726" i="1"/>
  <c r="O726" i="1"/>
  <c r="M726" i="1"/>
  <c r="J726" i="1"/>
  <c r="E726" i="1" a="1"/>
  <c r="E726" i="1" s="1"/>
  <c r="C726" i="1"/>
  <c r="AD725" i="1"/>
  <c r="AA725" i="1"/>
  <c r="O725" i="1"/>
  <c r="M725" i="1"/>
  <c r="J725" i="1"/>
  <c r="E725" i="1" a="1"/>
  <c r="E725" i="1" s="1"/>
  <c r="C725" i="1"/>
  <c r="AD724" i="1"/>
  <c r="AA724" i="1"/>
  <c r="O724" i="1"/>
  <c r="M724" i="1"/>
  <c r="J724" i="1"/>
  <c r="E724" i="1" a="1"/>
  <c r="E724" i="1" s="1"/>
  <c r="C724" i="1"/>
  <c r="AD723" i="1"/>
  <c r="AA723" i="1"/>
  <c r="O723" i="1"/>
  <c r="M723" i="1"/>
  <c r="J723" i="1"/>
  <c r="E723" i="1" a="1"/>
  <c r="E723" i="1" s="1"/>
  <c r="C723" i="1"/>
  <c r="AD722" i="1"/>
  <c r="AA722" i="1"/>
  <c r="O722" i="1"/>
  <c r="M722" i="1"/>
  <c r="J722" i="1"/>
  <c r="E722" i="1" a="1"/>
  <c r="E722" i="1" s="1"/>
  <c r="C722" i="1"/>
  <c r="AD721" i="1"/>
  <c r="AA721" i="1"/>
  <c r="O721" i="1"/>
  <c r="M721" i="1"/>
  <c r="J721" i="1"/>
  <c r="E721" i="1" a="1"/>
  <c r="E721" i="1" s="1"/>
  <c r="C721" i="1"/>
  <c r="AD720" i="1"/>
  <c r="AA720" i="1"/>
  <c r="O720" i="1"/>
  <c r="M720" i="1"/>
  <c r="J720" i="1"/>
  <c r="E720" i="1" a="1"/>
  <c r="E720" i="1" s="1"/>
  <c r="C720" i="1"/>
  <c r="AD719" i="1"/>
  <c r="AA719" i="1"/>
  <c r="O719" i="1"/>
  <c r="M719" i="1"/>
  <c r="J719" i="1"/>
  <c r="E719" i="1" a="1"/>
  <c r="E719" i="1" s="1"/>
  <c r="C719" i="1"/>
  <c r="AD718" i="1"/>
  <c r="AA718" i="1"/>
  <c r="O718" i="1"/>
  <c r="M718" i="1"/>
  <c r="J718" i="1"/>
  <c r="E718" i="1" a="1"/>
  <c r="E718" i="1" s="1"/>
  <c r="C718" i="1"/>
  <c r="AD717" i="1"/>
  <c r="AA717" i="1"/>
  <c r="O717" i="1"/>
  <c r="M717" i="1"/>
  <c r="J717" i="1"/>
  <c r="E717" i="1" a="1"/>
  <c r="E717" i="1" s="1"/>
  <c r="C717" i="1"/>
  <c r="AD716" i="1"/>
  <c r="AA716" i="1"/>
  <c r="O716" i="1"/>
  <c r="M716" i="1"/>
  <c r="J716" i="1"/>
  <c r="E716" i="1" a="1"/>
  <c r="E716" i="1" s="1"/>
  <c r="C716" i="1"/>
  <c r="AD715" i="1"/>
  <c r="AA715" i="1"/>
  <c r="O715" i="1"/>
  <c r="M715" i="1"/>
  <c r="J715" i="1"/>
  <c r="E715" i="1" a="1"/>
  <c r="E715" i="1" s="1"/>
  <c r="C715" i="1"/>
  <c r="AD714" i="1"/>
  <c r="AA714" i="1"/>
  <c r="O714" i="1"/>
  <c r="M714" i="1"/>
  <c r="J714" i="1"/>
  <c r="E714" i="1" a="1"/>
  <c r="E714" i="1" s="1"/>
  <c r="C714" i="1"/>
  <c r="AD713" i="1"/>
  <c r="AA713" i="1"/>
  <c r="O713" i="1"/>
  <c r="M713" i="1"/>
  <c r="J713" i="1"/>
  <c r="E713" i="1" a="1"/>
  <c r="E713" i="1" s="1"/>
  <c r="C713" i="1"/>
  <c r="AD712" i="1"/>
  <c r="AA712" i="1"/>
  <c r="O712" i="1"/>
  <c r="M712" i="1"/>
  <c r="J712" i="1"/>
  <c r="E712" i="1" a="1"/>
  <c r="E712" i="1" s="1"/>
  <c r="C712" i="1"/>
  <c r="AD711" i="1"/>
  <c r="AA711" i="1"/>
  <c r="O711" i="1"/>
  <c r="M711" i="1"/>
  <c r="J711" i="1"/>
  <c r="E711" i="1" a="1"/>
  <c r="E711" i="1" s="1"/>
  <c r="C711" i="1"/>
  <c r="AD710" i="1"/>
  <c r="AA710" i="1"/>
  <c r="O710" i="1"/>
  <c r="M710" i="1"/>
  <c r="J710" i="1"/>
  <c r="E710" i="1" a="1"/>
  <c r="E710" i="1" s="1"/>
  <c r="C710" i="1"/>
  <c r="AD709" i="1"/>
  <c r="AA709" i="1"/>
  <c r="O709" i="1"/>
  <c r="M709" i="1"/>
  <c r="J709" i="1"/>
  <c r="E709" i="1" a="1"/>
  <c r="E709" i="1" s="1"/>
  <c r="C709" i="1"/>
  <c r="AD708" i="1"/>
  <c r="AA708" i="1"/>
  <c r="O708" i="1"/>
  <c r="M708" i="1"/>
  <c r="J708" i="1"/>
  <c r="E708" i="1" a="1"/>
  <c r="E708" i="1" s="1"/>
  <c r="C708" i="1"/>
  <c r="AD707" i="1"/>
  <c r="AA707" i="1"/>
  <c r="O707" i="1"/>
  <c r="M707" i="1"/>
  <c r="J707" i="1"/>
  <c r="E707" i="1" a="1"/>
  <c r="E707" i="1" s="1"/>
  <c r="C707" i="1"/>
  <c r="AD706" i="1"/>
  <c r="AA706" i="1"/>
  <c r="O706" i="1"/>
  <c r="M706" i="1"/>
  <c r="J706" i="1"/>
  <c r="E706" i="1" a="1"/>
  <c r="E706" i="1" s="1"/>
  <c r="C706" i="1"/>
  <c r="AD705" i="1"/>
  <c r="AA705" i="1"/>
  <c r="O705" i="1"/>
  <c r="M705" i="1"/>
  <c r="J705" i="1"/>
  <c r="E705" i="1" a="1"/>
  <c r="E705" i="1" s="1"/>
  <c r="C705" i="1"/>
  <c r="AD704" i="1"/>
  <c r="AA704" i="1"/>
  <c r="O704" i="1"/>
  <c r="M704" i="1"/>
  <c r="J704" i="1"/>
  <c r="E704" i="1" a="1"/>
  <c r="E704" i="1" s="1"/>
  <c r="C704" i="1"/>
  <c r="AD703" i="1"/>
  <c r="AA703" i="1"/>
  <c r="O703" i="1"/>
  <c r="M703" i="1"/>
  <c r="J703" i="1"/>
  <c r="E703" i="1" a="1"/>
  <c r="E703" i="1" s="1"/>
  <c r="C703" i="1"/>
  <c r="AD702" i="1"/>
  <c r="AA702" i="1"/>
  <c r="O702" i="1"/>
  <c r="M702" i="1"/>
  <c r="J702" i="1"/>
  <c r="E702" i="1" a="1"/>
  <c r="E702" i="1" s="1"/>
  <c r="C702" i="1"/>
  <c r="AD701" i="1"/>
  <c r="AA701" i="1"/>
  <c r="O701" i="1"/>
  <c r="M701" i="1"/>
  <c r="J701" i="1"/>
  <c r="E701" i="1" a="1"/>
  <c r="E701" i="1" s="1"/>
  <c r="C701" i="1"/>
  <c r="AD700" i="1"/>
  <c r="AA700" i="1"/>
  <c r="O700" i="1"/>
  <c r="M700" i="1"/>
  <c r="J700" i="1"/>
  <c r="E700" i="1" a="1"/>
  <c r="E700" i="1" s="1"/>
  <c r="C700" i="1"/>
  <c r="AD699" i="1"/>
  <c r="AA699" i="1"/>
  <c r="O699" i="1"/>
  <c r="M699" i="1"/>
  <c r="J699" i="1"/>
  <c r="E699" i="1" a="1"/>
  <c r="E699" i="1" s="1"/>
  <c r="C699" i="1"/>
  <c r="AD698" i="1"/>
  <c r="AA698" i="1"/>
  <c r="O698" i="1"/>
  <c r="M698" i="1"/>
  <c r="J698" i="1"/>
  <c r="E698" i="1" a="1"/>
  <c r="E698" i="1" s="1"/>
  <c r="C698" i="1"/>
  <c r="AD697" i="1"/>
  <c r="AA697" i="1"/>
  <c r="O697" i="1"/>
  <c r="M697" i="1"/>
  <c r="J697" i="1"/>
  <c r="E697" i="1" a="1"/>
  <c r="E697" i="1" s="1"/>
  <c r="C697" i="1"/>
  <c r="AD696" i="1"/>
  <c r="AA696" i="1"/>
  <c r="O696" i="1"/>
  <c r="M696" i="1"/>
  <c r="J696" i="1"/>
  <c r="E696" i="1" a="1"/>
  <c r="E696" i="1" s="1"/>
  <c r="C696" i="1"/>
  <c r="AD695" i="1"/>
  <c r="AA695" i="1"/>
  <c r="O695" i="1"/>
  <c r="M695" i="1"/>
  <c r="J695" i="1"/>
  <c r="E695" i="1" a="1"/>
  <c r="E695" i="1" s="1"/>
  <c r="C695" i="1"/>
  <c r="AD694" i="1"/>
  <c r="AA694" i="1"/>
  <c r="O694" i="1"/>
  <c r="M694" i="1"/>
  <c r="J694" i="1"/>
  <c r="E694" i="1" a="1"/>
  <c r="E694" i="1" s="1"/>
  <c r="C694" i="1"/>
  <c r="AD693" i="1"/>
  <c r="AA693" i="1"/>
  <c r="O693" i="1"/>
  <c r="M693" i="1"/>
  <c r="J693" i="1"/>
  <c r="E693" i="1" a="1"/>
  <c r="E693" i="1" s="1"/>
  <c r="C693" i="1"/>
  <c r="AD692" i="1"/>
  <c r="AA692" i="1"/>
  <c r="O692" i="1"/>
  <c r="M692" i="1"/>
  <c r="J692" i="1"/>
  <c r="E692" i="1" a="1"/>
  <c r="E692" i="1" s="1"/>
  <c r="C692" i="1"/>
  <c r="AD691" i="1"/>
  <c r="AA691" i="1"/>
  <c r="O691" i="1"/>
  <c r="M691" i="1"/>
  <c r="J691" i="1"/>
  <c r="E691" i="1" a="1"/>
  <c r="E691" i="1" s="1"/>
  <c r="C691" i="1"/>
  <c r="AD690" i="1"/>
  <c r="AA690" i="1"/>
  <c r="O690" i="1"/>
  <c r="M690" i="1"/>
  <c r="J690" i="1"/>
  <c r="E690" i="1" a="1"/>
  <c r="E690" i="1" s="1"/>
  <c r="C690" i="1"/>
  <c r="AD689" i="1"/>
  <c r="AA689" i="1"/>
  <c r="O689" i="1"/>
  <c r="M689" i="1"/>
  <c r="J689" i="1"/>
  <c r="E689" i="1" a="1"/>
  <c r="E689" i="1" s="1"/>
  <c r="C689" i="1"/>
  <c r="AD688" i="1"/>
  <c r="AA688" i="1"/>
  <c r="O688" i="1"/>
  <c r="M688" i="1"/>
  <c r="J688" i="1"/>
  <c r="E688" i="1" a="1"/>
  <c r="E688" i="1" s="1"/>
  <c r="C688" i="1"/>
  <c r="AD687" i="1"/>
  <c r="AA687" i="1"/>
  <c r="O687" i="1"/>
  <c r="M687" i="1"/>
  <c r="J687" i="1"/>
  <c r="E687" i="1" a="1"/>
  <c r="E687" i="1" s="1"/>
  <c r="C687" i="1"/>
  <c r="AD686" i="1"/>
  <c r="AA686" i="1"/>
  <c r="O686" i="1"/>
  <c r="M686" i="1"/>
  <c r="J686" i="1"/>
  <c r="E686" i="1" a="1"/>
  <c r="E686" i="1" s="1"/>
  <c r="C686" i="1"/>
  <c r="AD685" i="1"/>
  <c r="AA685" i="1"/>
  <c r="O685" i="1"/>
  <c r="M685" i="1"/>
  <c r="J685" i="1"/>
  <c r="E685" i="1" a="1"/>
  <c r="E685" i="1" s="1"/>
  <c r="C685" i="1"/>
  <c r="AD684" i="1"/>
  <c r="AA684" i="1"/>
  <c r="O684" i="1"/>
  <c r="M684" i="1"/>
  <c r="J684" i="1"/>
  <c r="E684" i="1" a="1"/>
  <c r="E684" i="1" s="1"/>
  <c r="C684" i="1"/>
  <c r="AD683" i="1"/>
  <c r="AA683" i="1"/>
  <c r="O683" i="1"/>
  <c r="M683" i="1"/>
  <c r="J683" i="1"/>
  <c r="E683" i="1" a="1"/>
  <c r="E683" i="1" s="1"/>
  <c r="C683" i="1"/>
  <c r="AD682" i="1"/>
  <c r="AA682" i="1"/>
  <c r="O682" i="1"/>
  <c r="M682" i="1"/>
  <c r="J682" i="1"/>
  <c r="E682" i="1" a="1"/>
  <c r="E682" i="1" s="1"/>
  <c r="C682" i="1"/>
  <c r="AD681" i="1"/>
  <c r="AA681" i="1"/>
  <c r="O681" i="1"/>
  <c r="M681" i="1"/>
  <c r="J681" i="1"/>
  <c r="E681" i="1" a="1"/>
  <c r="E681" i="1" s="1"/>
  <c r="C681" i="1"/>
  <c r="AD680" i="1"/>
  <c r="AA680" i="1"/>
  <c r="O680" i="1"/>
  <c r="M680" i="1"/>
  <c r="J680" i="1"/>
  <c r="E680" i="1" a="1"/>
  <c r="E680" i="1" s="1"/>
  <c r="C680" i="1"/>
  <c r="AD679" i="1"/>
  <c r="AA679" i="1"/>
  <c r="O679" i="1"/>
  <c r="M679" i="1"/>
  <c r="J679" i="1"/>
  <c r="E679" i="1" a="1"/>
  <c r="E679" i="1" s="1"/>
  <c r="C679" i="1"/>
  <c r="AD678" i="1"/>
  <c r="AA678" i="1"/>
  <c r="O678" i="1"/>
  <c r="M678" i="1"/>
  <c r="J678" i="1"/>
  <c r="E678" i="1" a="1"/>
  <c r="E678" i="1" s="1"/>
  <c r="C678" i="1"/>
  <c r="AD677" i="1"/>
  <c r="AA677" i="1"/>
  <c r="O677" i="1"/>
  <c r="M677" i="1"/>
  <c r="J677" i="1"/>
  <c r="E677" i="1" a="1"/>
  <c r="E677" i="1" s="1"/>
  <c r="C677" i="1"/>
  <c r="AD676" i="1"/>
  <c r="AA676" i="1"/>
  <c r="O676" i="1"/>
  <c r="M676" i="1"/>
  <c r="J676" i="1"/>
  <c r="E676" i="1" a="1"/>
  <c r="E676" i="1" s="1"/>
  <c r="C676" i="1"/>
  <c r="AD675" i="1"/>
  <c r="AA675" i="1"/>
  <c r="O675" i="1"/>
  <c r="M675" i="1"/>
  <c r="J675" i="1"/>
  <c r="E675" i="1" a="1"/>
  <c r="E675" i="1" s="1"/>
  <c r="C675" i="1"/>
  <c r="AD674" i="1"/>
  <c r="AA674" i="1"/>
  <c r="O674" i="1"/>
  <c r="M674" i="1"/>
  <c r="J674" i="1"/>
  <c r="E674" i="1" a="1"/>
  <c r="E674" i="1" s="1"/>
  <c r="C674" i="1"/>
  <c r="AD673" i="1"/>
  <c r="AA673" i="1"/>
  <c r="O673" i="1"/>
  <c r="M673" i="1"/>
  <c r="J673" i="1"/>
  <c r="E673" i="1" a="1"/>
  <c r="E673" i="1" s="1"/>
  <c r="C673" i="1"/>
  <c r="AD672" i="1"/>
  <c r="AA672" i="1"/>
  <c r="O672" i="1"/>
  <c r="M672" i="1"/>
  <c r="J672" i="1"/>
  <c r="E672" i="1" a="1"/>
  <c r="E672" i="1" s="1"/>
  <c r="C672" i="1"/>
  <c r="AD671" i="1"/>
  <c r="AA671" i="1"/>
  <c r="O671" i="1"/>
  <c r="M671" i="1"/>
  <c r="J671" i="1"/>
  <c r="E671" i="1" a="1"/>
  <c r="E671" i="1" s="1"/>
  <c r="C671" i="1"/>
  <c r="AD670" i="1"/>
  <c r="AA670" i="1"/>
  <c r="O670" i="1"/>
  <c r="M670" i="1"/>
  <c r="J670" i="1"/>
  <c r="E670" i="1" a="1"/>
  <c r="E670" i="1" s="1"/>
  <c r="C670" i="1"/>
  <c r="AD669" i="1"/>
  <c r="AA669" i="1"/>
  <c r="O669" i="1"/>
  <c r="M669" i="1"/>
  <c r="J669" i="1"/>
  <c r="E669" i="1" a="1"/>
  <c r="E669" i="1" s="1"/>
  <c r="C669" i="1"/>
  <c r="AD668" i="1"/>
  <c r="AA668" i="1"/>
  <c r="O668" i="1"/>
  <c r="M668" i="1"/>
  <c r="J668" i="1"/>
  <c r="E668" i="1" a="1"/>
  <c r="E668" i="1" s="1"/>
  <c r="C668" i="1"/>
  <c r="AD667" i="1"/>
  <c r="AA667" i="1"/>
  <c r="O667" i="1"/>
  <c r="M667" i="1"/>
  <c r="J667" i="1"/>
  <c r="E667" i="1" a="1"/>
  <c r="E667" i="1" s="1"/>
  <c r="C667" i="1"/>
  <c r="AD666" i="1"/>
  <c r="AA666" i="1"/>
  <c r="O666" i="1"/>
  <c r="M666" i="1"/>
  <c r="J666" i="1"/>
  <c r="E666" i="1" a="1"/>
  <c r="E666" i="1" s="1"/>
  <c r="C666" i="1"/>
  <c r="AD665" i="1"/>
  <c r="AA665" i="1"/>
  <c r="O665" i="1"/>
  <c r="M665" i="1"/>
  <c r="J665" i="1"/>
  <c r="E665" i="1" a="1"/>
  <c r="E665" i="1" s="1"/>
  <c r="C665" i="1"/>
  <c r="AD664" i="1"/>
  <c r="AA664" i="1"/>
  <c r="O664" i="1"/>
  <c r="M664" i="1"/>
  <c r="J664" i="1"/>
  <c r="E664" i="1" a="1"/>
  <c r="E664" i="1" s="1"/>
  <c r="C664" i="1"/>
  <c r="AD663" i="1"/>
  <c r="AA663" i="1"/>
  <c r="O663" i="1"/>
  <c r="M663" i="1"/>
  <c r="J663" i="1"/>
  <c r="E663" i="1" a="1"/>
  <c r="E663" i="1" s="1"/>
  <c r="C663" i="1"/>
  <c r="AD662" i="1"/>
  <c r="AA662" i="1"/>
  <c r="O662" i="1"/>
  <c r="M662" i="1"/>
  <c r="J662" i="1"/>
  <c r="E662" i="1" a="1"/>
  <c r="E662" i="1" s="1"/>
  <c r="C662" i="1"/>
  <c r="AD661" i="1"/>
  <c r="AA661" i="1"/>
  <c r="O661" i="1"/>
  <c r="M661" i="1"/>
  <c r="J661" i="1"/>
  <c r="E661" i="1" a="1"/>
  <c r="E661" i="1" s="1"/>
  <c r="C661" i="1"/>
  <c r="AD660" i="1"/>
  <c r="AA660" i="1"/>
  <c r="O660" i="1"/>
  <c r="M660" i="1"/>
  <c r="J660" i="1"/>
  <c r="E660" i="1" a="1"/>
  <c r="E660" i="1" s="1"/>
  <c r="C660" i="1"/>
  <c r="AD659" i="1"/>
  <c r="AA659" i="1"/>
  <c r="O659" i="1"/>
  <c r="M659" i="1"/>
  <c r="J659" i="1"/>
  <c r="E659" i="1" a="1"/>
  <c r="E659" i="1" s="1"/>
  <c r="C659" i="1"/>
  <c r="AD658" i="1"/>
  <c r="AA658" i="1"/>
  <c r="O658" i="1"/>
  <c r="M658" i="1"/>
  <c r="J658" i="1"/>
  <c r="E658" i="1" a="1"/>
  <c r="E658" i="1" s="1"/>
  <c r="C658" i="1"/>
  <c r="AD657" i="1"/>
  <c r="AA657" i="1"/>
  <c r="O657" i="1"/>
  <c r="M657" i="1"/>
  <c r="J657" i="1"/>
  <c r="E657" i="1" a="1"/>
  <c r="E657" i="1" s="1"/>
  <c r="C657" i="1"/>
  <c r="AD656" i="1"/>
  <c r="AA656" i="1"/>
  <c r="O656" i="1"/>
  <c r="M656" i="1"/>
  <c r="J656" i="1"/>
  <c r="E656" i="1" a="1"/>
  <c r="E656" i="1" s="1"/>
  <c r="C656" i="1"/>
  <c r="AD655" i="1"/>
  <c r="AA655" i="1"/>
  <c r="O655" i="1"/>
  <c r="M655" i="1"/>
  <c r="J655" i="1"/>
  <c r="E655" i="1" a="1"/>
  <c r="E655" i="1" s="1"/>
  <c r="C655" i="1"/>
  <c r="AD654" i="1"/>
  <c r="AA654" i="1"/>
  <c r="O654" i="1"/>
  <c r="M654" i="1"/>
  <c r="J654" i="1"/>
  <c r="E654" i="1" a="1"/>
  <c r="E654" i="1" s="1"/>
  <c r="C654" i="1"/>
  <c r="AD653" i="1"/>
  <c r="AA653" i="1"/>
  <c r="O653" i="1"/>
  <c r="M653" i="1"/>
  <c r="J653" i="1"/>
  <c r="E653" i="1" a="1"/>
  <c r="E653" i="1" s="1"/>
  <c r="C653" i="1"/>
  <c r="AD652" i="1"/>
  <c r="AA652" i="1"/>
  <c r="O652" i="1"/>
  <c r="M652" i="1"/>
  <c r="J652" i="1"/>
  <c r="E652" i="1" a="1"/>
  <c r="E652" i="1" s="1"/>
  <c r="C652" i="1"/>
  <c r="AD651" i="1"/>
  <c r="AA651" i="1"/>
  <c r="O651" i="1"/>
  <c r="M651" i="1"/>
  <c r="J651" i="1"/>
  <c r="E651" i="1" a="1"/>
  <c r="E651" i="1" s="1"/>
  <c r="C651" i="1"/>
  <c r="AD650" i="1"/>
  <c r="AA650" i="1"/>
  <c r="O650" i="1"/>
  <c r="M650" i="1"/>
  <c r="J650" i="1"/>
  <c r="E650" i="1" a="1"/>
  <c r="E650" i="1" s="1"/>
  <c r="C650" i="1"/>
  <c r="AD649" i="1"/>
  <c r="AA649" i="1"/>
  <c r="O649" i="1"/>
  <c r="M649" i="1"/>
  <c r="J649" i="1"/>
  <c r="E649" i="1" a="1"/>
  <c r="E649" i="1" s="1"/>
  <c r="C649" i="1"/>
  <c r="AD648" i="1"/>
  <c r="AA648" i="1"/>
  <c r="O648" i="1"/>
  <c r="M648" i="1"/>
  <c r="J648" i="1"/>
  <c r="E648" i="1" a="1"/>
  <c r="E648" i="1" s="1"/>
  <c r="C648" i="1"/>
  <c r="AD647" i="1"/>
  <c r="AA647" i="1"/>
  <c r="O647" i="1"/>
  <c r="M647" i="1"/>
  <c r="J647" i="1"/>
  <c r="E647" i="1" a="1"/>
  <c r="E647" i="1" s="1"/>
  <c r="C647" i="1"/>
  <c r="AD646" i="1"/>
  <c r="AA646" i="1"/>
  <c r="O646" i="1"/>
  <c r="M646" i="1"/>
  <c r="J646" i="1"/>
  <c r="E646" i="1" a="1"/>
  <c r="E646" i="1" s="1"/>
  <c r="C646" i="1"/>
  <c r="AD645" i="1"/>
  <c r="AA645" i="1"/>
  <c r="O645" i="1"/>
  <c r="M645" i="1"/>
  <c r="J645" i="1"/>
  <c r="E645" i="1" a="1"/>
  <c r="E645" i="1" s="1"/>
  <c r="C645" i="1"/>
  <c r="AD644" i="1"/>
  <c r="AA644" i="1"/>
  <c r="O644" i="1"/>
  <c r="M644" i="1"/>
  <c r="J644" i="1"/>
  <c r="E644" i="1" a="1"/>
  <c r="E644" i="1" s="1"/>
  <c r="C644" i="1"/>
  <c r="AD643" i="1"/>
  <c r="AA643" i="1"/>
  <c r="O643" i="1"/>
  <c r="M643" i="1"/>
  <c r="J643" i="1"/>
  <c r="E643" i="1" a="1"/>
  <c r="E643" i="1" s="1"/>
  <c r="C643" i="1"/>
  <c r="AD642" i="1"/>
  <c r="AA642" i="1"/>
  <c r="O642" i="1"/>
  <c r="M642" i="1"/>
  <c r="J642" i="1"/>
  <c r="E642" i="1" a="1"/>
  <c r="E642" i="1" s="1"/>
  <c r="C642" i="1"/>
  <c r="AD641" i="1"/>
  <c r="AA641" i="1"/>
  <c r="O641" i="1"/>
  <c r="M641" i="1"/>
  <c r="J641" i="1"/>
  <c r="E641" i="1" a="1"/>
  <c r="E641" i="1" s="1"/>
  <c r="C641" i="1"/>
  <c r="AD640" i="1"/>
  <c r="AA640" i="1"/>
  <c r="O640" i="1"/>
  <c r="M640" i="1"/>
  <c r="J640" i="1"/>
  <c r="E640" i="1" a="1"/>
  <c r="E640" i="1" s="1"/>
  <c r="C640" i="1"/>
  <c r="AD639" i="1"/>
  <c r="AA639" i="1"/>
  <c r="O639" i="1"/>
  <c r="M639" i="1"/>
  <c r="J639" i="1"/>
  <c r="E639" i="1" a="1"/>
  <c r="E639" i="1" s="1"/>
  <c r="C639" i="1"/>
  <c r="AD638" i="1"/>
  <c r="AA638" i="1"/>
  <c r="O638" i="1"/>
  <c r="M638" i="1"/>
  <c r="J638" i="1"/>
  <c r="E638" i="1" a="1"/>
  <c r="E638" i="1" s="1"/>
  <c r="C638" i="1"/>
  <c r="AD637" i="1"/>
  <c r="AA637" i="1"/>
  <c r="O637" i="1"/>
  <c r="M637" i="1"/>
  <c r="J637" i="1"/>
  <c r="E637" i="1" a="1"/>
  <c r="E637" i="1" s="1"/>
  <c r="C637" i="1"/>
  <c r="AD636" i="1"/>
  <c r="AA636" i="1"/>
  <c r="O636" i="1"/>
  <c r="M636" i="1"/>
  <c r="J636" i="1"/>
  <c r="E636" i="1" a="1"/>
  <c r="E636" i="1" s="1"/>
  <c r="C636" i="1"/>
  <c r="AD635" i="1"/>
  <c r="AA635" i="1"/>
  <c r="O635" i="1"/>
  <c r="M635" i="1"/>
  <c r="J635" i="1"/>
  <c r="E635" i="1" a="1"/>
  <c r="E635" i="1" s="1"/>
  <c r="C635" i="1"/>
  <c r="AD634" i="1"/>
  <c r="AA634" i="1"/>
  <c r="O634" i="1"/>
  <c r="M634" i="1"/>
  <c r="J634" i="1"/>
  <c r="E634" i="1" a="1"/>
  <c r="E634" i="1" s="1"/>
  <c r="C634" i="1"/>
  <c r="AD633" i="1"/>
  <c r="AA633" i="1"/>
  <c r="O633" i="1"/>
  <c r="M633" i="1"/>
  <c r="J633" i="1"/>
  <c r="E633" i="1" a="1"/>
  <c r="E633" i="1" s="1"/>
  <c r="C633" i="1"/>
  <c r="AD632" i="1"/>
  <c r="AA632" i="1"/>
  <c r="O632" i="1"/>
  <c r="M632" i="1"/>
  <c r="J632" i="1"/>
  <c r="E632" i="1" a="1"/>
  <c r="E632" i="1" s="1"/>
  <c r="C632" i="1"/>
  <c r="AD631" i="1"/>
  <c r="AA631" i="1"/>
  <c r="O631" i="1"/>
  <c r="M631" i="1"/>
  <c r="J631" i="1"/>
  <c r="E631" i="1" a="1"/>
  <c r="E631" i="1" s="1"/>
  <c r="C631" i="1"/>
  <c r="AD630" i="1"/>
  <c r="AA630" i="1"/>
  <c r="O630" i="1"/>
  <c r="M630" i="1"/>
  <c r="J630" i="1"/>
  <c r="E630" i="1" a="1"/>
  <c r="E630" i="1" s="1"/>
  <c r="C630" i="1"/>
  <c r="AD629" i="1"/>
  <c r="AA629" i="1"/>
  <c r="O629" i="1"/>
  <c r="M629" i="1"/>
  <c r="J629" i="1"/>
  <c r="E629" i="1" a="1"/>
  <c r="E629" i="1" s="1"/>
  <c r="C629" i="1"/>
  <c r="AD628" i="1"/>
  <c r="AA628" i="1"/>
  <c r="O628" i="1"/>
  <c r="M628" i="1"/>
  <c r="J628" i="1"/>
  <c r="E628" i="1" a="1"/>
  <c r="E628" i="1" s="1"/>
  <c r="C628" i="1"/>
  <c r="AD627" i="1"/>
  <c r="AA627" i="1"/>
  <c r="O627" i="1"/>
  <c r="M627" i="1"/>
  <c r="J627" i="1"/>
  <c r="E627" i="1" a="1"/>
  <c r="E627" i="1" s="1"/>
  <c r="C627" i="1"/>
  <c r="AD626" i="1"/>
  <c r="AA626" i="1"/>
  <c r="O626" i="1"/>
  <c r="M626" i="1"/>
  <c r="J626" i="1"/>
  <c r="E626" i="1" a="1"/>
  <c r="E626" i="1" s="1"/>
  <c r="C626" i="1"/>
  <c r="AD625" i="1"/>
  <c r="AA625" i="1"/>
  <c r="O625" i="1"/>
  <c r="M625" i="1"/>
  <c r="J625" i="1"/>
  <c r="E625" i="1" a="1"/>
  <c r="E625" i="1" s="1"/>
  <c r="C625" i="1"/>
  <c r="AD624" i="1"/>
  <c r="AA624" i="1"/>
  <c r="O624" i="1"/>
  <c r="M624" i="1"/>
  <c r="J624" i="1"/>
  <c r="E624" i="1" a="1"/>
  <c r="E624" i="1" s="1"/>
  <c r="C624" i="1"/>
  <c r="AD623" i="1"/>
  <c r="AA623" i="1"/>
  <c r="O623" i="1"/>
  <c r="M623" i="1"/>
  <c r="J623" i="1"/>
  <c r="E623" i="1" a="1"/>
  <c r="E623" i="1" s="1"/>
  <c r="C623" i="1"/>
  <c r="AD622" i="1"/>
  <c r="AA622" i="1"/>
  <c r="O622" i="1"/>
  <c r="M622" i="1"/>
  <c r="J622" i="1"/>
  <c r="E622" i="1" a="1"/>
  <c r="E622" i="1" s="1"/>
  <c r="C622" i="1"/>
  <c r="AD621" i="1"/>
  <c r="AA621" i="1"/>
  <c r="O621" i="1"/>
  <c r="M621" i="1"/>
  <c r="J621" i="1"/>
  <c r="E621" i="1" a="1"/>
  <c r="E621" i="1" s="1"/>
  <c r="C621" i="1"/>
  <c r="AD620" i="1"/>
  <c r="AA620" i="1"/>
  <c r="O620" i="1"/>
  <c r="M620" i="1"/>
  <c r="J620" i="1"/>
  <c r="E620" i="1" a="1"/>
  <c r="E620" i="1" s="1"/>
  <c r="C620" i="1"/>
  <c r="AD619" i="1"/>
  <c r="AA619" i="1"/>
  <c r="O619" i="1"/>
  <c r="M619" i="1"/>
  <c r="J619" i="1"/>
  <c r="E619" i="1" a="1"/>
  <c r="E619" i="1" s="1"/>
  <c r="C619" i="1"/>
  <c r="AD618" i="1"/>
  <c r="AA618" i="1"/>
  <c r="O618" i="1"/>
  <c r="M618" i="1"/>
  <c r="J618" i="1"/>
  <c r="E618" i="1" a="1"/>
  <c r="E618" i="1" s="1"/>
  <c r="C618" i="1"/>
  <c r="AD617" i="1"/>
  <c r="AA617" i="1"/>
  <c r="O617" i="1"/>
  <c r="M617" i="1"/>
  <c r="J617" i="1"/>
  <c r="E617" i="1" a="1"/>
  <c r="E617" i="1" s="1"/>
  <c r="C617" i="1"/>
  <c r="AD616" i="1"/>
  <c r="AA616" i="1"/>
  <c r="O616" i="1"/>
  <c r="M616" i="1"/>
  <c r="J616" i="1"/>
  <c r="E616" i="1" a="1"/>
  <c r="E616" i="1" s="1"/>
  <c r="C616" i="1"/>
  <c r="AD615" i="1"/>
  <c r="AA615" i="1"/>
  <c r="O615" i="1"/>
  <c r="M615" i="1"/>
  <c r="J615" i="1"/>
  <c r="E615" i="1" a="1"/>
  <c r="E615" i="1" s="1"/>
  <c r="C615" i="1"/>
  <c r="AD614" i="1"/>
  <c r="AA614" i="1"/>
  <c r="O614" i="1"/>
  <c r="M614" i="1"/>
  <c r="J614" i="1"/>
  <c r="E614" i="1" a="1"/>
  <c r="E614" i="1" s="1"/>
  <c r="C614" i="1"/>
  <c r="AD613" i="1"/>
  <c r="AA613" i="1"/>
  <c r="O613" i="1"/>
  <c r="M613" i="1"/>
  <c r="J613" i="1"/>
  <c r="E613" i="1" a="1"/>
  <c r="E613" i="1" s="1"/>
  <c r="C613" i="1"/>
  <c r="AD612" i="1"/>
  <c r="AA612" i="1"/>
  <c r="O612" i="1"/>
  <c r="M612" i="1"/>
  <c r="J612" i="1"/>
  <c r="E612" i="1" a="1"/>
  <c r="E612" i="1" s="1"/>
  <c r="C612" i="1"/>
  <c r="AD611" i="1"/>
  <c r="AA611" i="1"/>
  <c r="O611" i="1"/>
  <c r="M611" i="1"/>
  <c r="J611" i="1"/>
  <c r="E611" i="1" a="1"/>
  <c r="E611" i="1" s="1"/>
  <c r="C611" i="1"/>
  <c r="AD610" i="1"/>
  <c r="AA610" i="1"/>
  <c r="O610" i="1"/>
  <c r="M610" i="1"/>
  <c r="J610" i="1"/>
  <c r="E610" i="1" a="1"/>
  <c r="E610" i="1" s="1"/>
  <c r="C610" i="1"/>
  <c r="AD609" i="1"/>
  <c r="AA609" i="1"/>
  <c r="O609" i="1"/>
  <c r="M609" i="1"/>
  <c r="J609" i="1"/>
  <c r="E609" i="1" a="1"/>
  <c r="E609" i="1" s="1"/>
  <c r="C609" i="1"/>
  <c r="AD608" i="1"/>
  <c r="AA608" i="1"/>
  <c r="O608" i="1"/>
  <c r="M608" i="1"/>
  <c r="J608" i="1"/>
  <c r="E608" i="1" a="1"/>
  <c r="E608" i="1" s="1"/>
  <c r="C608" i="1"/>
  <c r="AD607" i="1"/>
  <c r="AA607" i="1"/>
  <c r="O607" i="1"/>
  <c r="M607" i="1"/>
  <c r="J607" i="1"/>
  <c r="E607" i="1" a="1"/>
  <c r="E607" i="1" s="1"/>
  <c r="C607" i="1"/>
  <c r="AD606" i="1"/>
  <c r="AA606" i="1"/>
  <c r="O606" i="1"/>
  <c r="M606" i="1"/>
  <c r="J606" i="1"/>
  <c r="E606" i="1" a="1"/>
  <c r="E606" i="1" s="1"/>
  <c r="C606" i="1"/>
  <c r="AD605" i="1"/>
  <c r="AA605" i="1"/>
  <c r="O605" i="1"/>
  <c r="M605" i="1"/>
  <c r="J605" i="1"/>
  <c r="E605" i="1" a="1"/>
  <c r="E605" i="1" s="1"/>
  <c r="C605" i="1"/>
  <c r="AD604" i="1"/>
  <c r="AA604" i="1"/>
  <c r="O604" i="1"/>
  <c r="M604" i="1"/>
  <c r="J604" i="1"/>
  <c r="E604" i="1" a="1"/>
  <c r="E604" i="1" s="1"/>
  <c r="C604" i="1"/>
  <c r="AD603" i="1"/>
  <c r="AA603" i="1"/>
  <c r="O603" i="1"/>
  <c r="M603" i="1"/>
  <c r="J603" i="1"/>
  <c r="E603" i="1" a="1"/>
  <c r="E603" i="1" s="1"/>
  <c r="C603" i="1"/>
  <c r="AD602" i="1"/>
  <c r="AA602" i="1"/>
  <c r="O602" i="1"/>
  <c r="M602" i="1"/>
  <c r="J602" i="1"/>
  <c r="E602" i="1" a="1"/>
  <c r="E602" i="1" s="1"/>
  <c r="C602" i="1"/>
  <c r="AD601" i="1"/>
  <c r="AA601" i="1"/>
  <c r="O601" i="1"/>
  <c r="M601" i="1"/>
  <c r="J601" i="1"/>
  <c r="E601" i="1" a="1"/>
  <c r="E601" i="1" s="1"/>
  <c r="C601" i="1"/>
  <c r="AD600" i="1"/>
  <c r="AA600" i="1"/>
  <c r="O600" i="1"/>
  <c r="M600" i="1"/>
  <c r="J600" i="1"/>
  <c r="E600" i="1" a="1"/>
  <c r="E600" i="1" s="1"/>
  <c r="C600" i="1"/>
  <c r="AD599" i="1"/>
  <c r="AA599" i="1"/>
  <c r="O599" i="1"/>
  <c r="M599" i="1"/>
  <c r="J599" i="1"/>
  <c r="E599" i="1" a="1"/>
  <c r="E599" i="1" s="1"/>
  <c r="C599" i="1"/>
  <c r="AD598" i="1"/>
  <c r="AA598" i="1"/>
  <c r="O598" i="1"/>
  <c r="M598" i="1"/>
  <c r="J598" i="1"/>
  <c r="E598" i="1" a="1"/>
  <c r="E598" i="1" s="1"/>
  <c r="C598" i="1"/>
  <c r="AD597" i="1"/>
  <c r="AA597" i="1"/>
  <c r="O597" i="1"/>
  <c r="M597" i="1"/>
  <c r="J597" i="1"/>
  <c r="E597" i="1" a="1"/>
  <c r="E597" i="1" s="1"/>
  <c r="C597" i="1"/>
  <c r="AD596" i="1"/>
  <c r="AA596" i="1"/>
  <c r="O596" i="1"/>
  <c r="M596" i="1"/>
  <c r="J596" i="1"/>
  <c r="E596" i="1" a="1"/>
  <c r="E596" i="1" s="1"/>
  <c r="C596" i="1"/>
  <c r="AD595" i="1"/>
  <c r="AA595" i="1"/>
  <c r="O595" i="1"/>
  <c r="M595" i="1"/>
  <c r="J595" i="1"/>
  <c r="E595" i="1" a="1"/>
  <c r="E595" i="1" s="1"/>
  <c r="C595" i="1"/>
  <c r="AD594" i="1"/>
  <c r="AA594" i="1"/>
  <c r="O594" i="1"/>
  <c r="M594" i="1"/>
  <c r="J594" i="1"/>
  <c r="E594" i="1" a="1"/>
  <c r="E594" i="1" s="1"/>
  <c r="C594" i="1"/>
  <c r="AD593" i="1"/>
  <c r="AA593" i="1"/>
  <c r="O593" i="1"/>
  <c r="M593" i="1"/>
  <c r="J593" i="1"/>
  <c r="E593" i="1" a="1"/>
  <c r="E593" i="1" s="1"/>
  <c r="C593" i="1"/>
  <c r="AD592" i="1"/>
  <c r="AA592" i="1"/>
  <c r="O592" i="1"/>
  <c r="M592" i="1"/>
  <c r="J592" i="1"/>
  <c r="E592" i="1" a="1"/>
  <c r="E592" i="1" s="1"/>
  <c r="C592" i="1"/>
  <c r="AD591" i="1"/>
  <c r="AA591" i="1"/>
  <c r="O591" i="1"/>
  <c r="M591" i="1"/>
  <c r="J591" i="1"/>
  <c r="E591" i="1" a="1"/>
  <c r="E591" i="1" s="1"/>
  <c r="C591" i="1"/>
  <c r="AD590" i="1"/>
  <c r="AA590" i="1"/>
  <c r="O590" i="1"/>
  <c r="M590" i="1"/>
  <c r="J590" i="1"/>
  <c r="E590" i="1" a="1"/>
  <c r="E590" i="1" s="1"/>
  <c r="C590" i="1"/>
  <c r="AD589" i="1"/>
  <c r="AA589" i="1"/>
  <c r="O589" i="1"/>
  <c r="M589" i="1"/>
  <c r="J589" i="1"/>
  <c r="E589" i="1" a="1"/>
  <c r="E589" i="1" s="1"/>
  <c r="C589" i="1"/>
  <c r="AD588" i="1"/>
  <c r="AA588" i="1"/>
  <c r="O588" i="1"/>
  <c r="M588" i="1"/>
  <c r="J588" i="1"/>
  <c r="E588" i="1" a="1"/>
  <c r="E588" i="1" s="1"/>
  <c r="C588" i="1"/>
  <c r="AD587" i="1"/>
  <c r="AA587" i="1"/>
  <c r="O587" i="1"/>
  <c r="M587" i="1"/>
  <c r="J587" i="1"/>
  <c r="E587" i="1" a="1"/>
  <c r="E587" i="1" s="1"/>
  <c r="C587" i="1"/>
  <c r="AD586" i="1"/>
  <c r="AA586" i="1"/>
  <c r="O586" i="1"/>
  <c r="M586" i="1"/>
  <c r="J586" i="1"/>
  <c r="E586" i="1" a="1"/>
  <c r="E586" i="1" s="1"/>
  <c r="C586" i="1"/>
  <c r="AD585" i="1"/>
  <c r="AA585" i="1"/>
  <c r="O585" i="1"/>
  <c r="M585" i="1"/>
  <c r="J585" i="1"/>
  <c r="E585" i="1" a="1"/>
  <c r="E585" i="1" s="1"/>
  <c r="C585" i="1"/>
  <c r="AD584" i="1"/>
  <c r="AA584" i="1"/>
  <c r="O584" i="1"/>
  <c r="M584" i="1"/>
  <c r="J584" i="1"/>
  <c r="E584" i="1" a="1"/>
  <c r="E584" i="1" s="1"/>
  <c r="C584" i="1"/>
  <c r="AD583" i="1"/>
  <c r="AA583" i="1"/>
  <c r="O583" i="1"/>
  <c r="M583" i="1"/>
  <c r="J583" i="1"/>
  <c r="E583" i="1" a="1"/>
  <c r="E583" i="1" s="1"/>
  <c r="C583" i="1"/>
  <c r="AD582" i="1"/>
  <c r="AA582" i="1"/>
  <c r="O582" i="1"/>
  <c r="M582" i="1"/>
  <c r="J582" i="1"/>
  <c r="E582" i="1" a="1"/>
  <c r="E582" i="1" s="1"/>
  <c r="C582" i="1"/>
  <c r="AD581" i="1"/>
  <c r="AA581" i="1"/>
  <c r="O581" i="1"/>
  <c r="M581" i="1"/>
  <c r="J581" i="1"/>
  <c r="E581" i="1" a="1"/>
  <c r="E581" i="1" s="1"/>
  <c r="C581" i="1"/>
  <c r="AD580" i="1"/>
  <c r="AA580" i="1"/>
  <c r="O580" i="1"/>
  <c r="M580" i="1"/>
  <c r="J580" i="1"/>
  <c r="E580" i="1" a="1"/>
  <c r="E580" i="1" s="1"/>
  <c r="C580" i="1"/>
  <c r="AD579" i="1"/>
  <c r="AA579" i="1"/>
  <c r="O579" i="1"/>
  <c r="M579" i="1"/>
  <c r="J579" i="1"/>
  <c r="E579" i="1" a="1"/>
  <c r="E579" i="1" s="1"/>
  <c r="C579" i="1"/>
  <c r="AD578" i="1"/>
  <c r="AA578" i="1"/>
  <c r="O578" i="1"/>
  <c r="M578" i="1"/>
  <c r="J578" i="1"/>
  <c r="E578" i="1" a="1"/>
  <c r="E578" i="1" s="1"/>
  <c r="C578" i="1"/>
  <c r="AD577" i="1"/>
  <c r="AA577" i="1"/>
  <c r="O577" i="1"/>
  <c r="M577" i="1"/>
  <c r="J577" i="1"/>
  <c r="E577" i="1" a="1"/>
  <c r="E577" i="1" s="1"/>
  <c r="C577" i="1"/>
  <c r="AD576" i="1"/>
  <c r="AA576" i="1"/>
  <c r="O576" i="1"/>
  <c r="M576" i="1"/>
  <c r="J576" i="1"/>
  <c r="E576" i="1" a="1"/>
  <c r="E576" i="1" s="1"/>
  <c r="C576" i="1"/>
  <c r="AD575" i="1"/>
  <c r="AA575" i="1"/>
  <c r="O575" i="1"/>
  <c r="M575" i="1"/>
  <c r="J575" i="1"/>
  <c r="E575" i="1" a="1"/>
  <c r="E575" i="1" s="1"/>
  <c r="C575" i="1"/>
  <c r="AD574" i="1"/>
  <c r="AA574" i="1"/>
  <c r="O574" i="1"/>
  <c r="M574" i="1"/>
  <c r="J574" i="1"/>
  <c r="E574" i="1" a="1"/>
  <c r="E574" i="1" s="1"/>
  <c r="C574" i="1"/>
  <c r="AD573" i="1"/>
  <c r="AA573" i="1"/>
  <c r="O573" i="1"/>
  <c r="M573" i="1"/>
  <c r="J573" i="1"/>
  <c r="E573" i="1" a="1"/>
  <c r="E573" i="1" s="1"/>
  <c r="C573" i="1"/>
  <c r="AD572" i="1"/>
  <c r="AA572" i="1"/>
  <c r="O572" i="1"/>
  <c r="M572" i="1"/>
  <c r="J572" i="1"/>
  <c r="E572" i="1" a="1"/>
  <c r="E572" i="1" s="1"/>
  <c r="C572" i="1"/>
  <c r="AD571" i="1"/>
  <c r="AA571" i="1"/>
  <c r="O571" i="1"/>
  <c r="M571" i="1"/>
  <c r="J571" i="1"/>
  <c r="E571" i="1" a="1"/>
  <c r="E571" i="1" s="1"/>
  <c r="C571" i="1"/>
  <c r="AD570" i="1"/>
  <c r="AA570" i="1"/>
  <c r="O570" i="1"/>
  <c r="M570" i="1"/>
  <c r="J570" i="1"/>
  <c r="E570" i="1" a="1"/>
  <c r="E570" i="1" s="1"/>
  <c r="C570" i="1"/>
  <c r="AD569" i="1"/>
  <c r="AA569" i="1"/>
  <c r="O569" i="1"/>
  <c r="M569" i="1"/>
  <c r="J569" i="1"/>
  <c r="E569" i="1" a="1"/>
  <c r="E569" i="1" s="1"/>
  <c r="C569" i="1"/>
  <c r="AD568" i="1"/>
  <c r="AA568" i="1"/>
  <c r="O568" i="1"/>
  <c r="M568" i="1"/>
  <c r="J568" i="1"/>
  <c r="E568" i="1" a="1"/>
  <c r="E568" i="1" s="1"/>
  <c r="C568" i="1"/>
  <c r="AD567" i="1"/>
  <c r="AA567" i="1"/>
  <c r="O567" i="1"/>
  <c r="M567" i="1"/>
  <c r="J567" i="1"/>
  <c r="E567" i="1" a="1"/>
  <c r="E567" i="1" s="1"/>
  <c r="C567" i="1"/>
  <c r="AD566" i="1"/>
  <c r="AA566" i="1"/>
  <c r="O566" i="1"/>
  <c r="M566" i="1"/>
  <c r="J566" i="1"/>
  <c r="E566" i="1" a="1"/>
  <c r="E566" i="1" s="1"/>
  <c r="C566" i="1"/>
  <c r="AD565" i="1"/>
  <c r="AA565" i="1"/>
  <c r="O565" i="1"/>
  <c r="M565" i="1"/>
  <c r="J565" i="1"/>
  <c r="E565" i="1" a="1"/>
  <c r="E565" i="1" s="1"/>
  <c r="C565" i="1"/>
  <c r="AD564" i="1"/>
  <c r="AA564" i="1"/>
  <c r="O564" i="1"/>
  <c r="M564" i="1"/>
  <c r="J564" i="1"/>
  <c r="E564" i="1" a="1"/>
  <c r="E564" i="1" s="1"/>
  <c r="C564" i="1"/>
  <c r="AD563" i="1"/>
  <c r="AA563" i="1"/>
  <c r="O563" i="1"/>
  <c r="M563" i="1"/>
  <c r="J563" i="1"/>
  <c r="E563" i="1" a="1"/>
  <c r="E563" i="1" s="1"/>
  <c r="C563" i="1"/>
  <c r="AD562" i="1"/>
  <c r="AA562" i="1"/>
  <c r="O562" i="1"/>
  <c r="M562" i="1"/>
  <c r="J562" i="1"/>
  <c r="E562" i="1" a="1"/>
  <c r="E562" i="1" s="1"/>
  <c r="C562" i="1"/>
  <c r="AD561" i="1"/>
  <c r="AA561" i="1"/>
  <c r="O561" i="1"/>
  <c r="M561" i="1"/>
  <c r="J561" i="1"/>
  <c r="E561" i="1" a="1"/>
  <c r="E561" i="1" s="1"/>
  <c r="C561" i="1"/>
  <c r="AD560" i="1"/>
  <c r="AA560" i="1"/>
  <c r="O560" i="1"/>
  <c r="M560" i="1"/>
  <c r="J560" i="1"/>
  <c r="E560" i="1" a="1"/>
  <c r="E560" i="1" s="1"/>
  <c r="C560" i="1"/>
  <c r="AD559" i="1"/>
  <c r="AA559" i="1"/>
  <c r="O559" i="1"/>
  <c r="M559" i="1"/>
  <c r="J559" i="1"/>
  <c r="E559" i="1" a="1"/>
  <c r="E559" i="1" s="1"/>
  <c r="C559" i="1"/>
  <c r="AD558" i="1"/>
  <c r="AA558" i="1"/>
  <c r="O558" i="1"/>
  <c r="M558" i="1"/>
  <c r="J558" i="1"/>
  <c r="E558" i="1" a="1"/>
  <c r="E558" i="1" s="1"/>
  <c r="C558" i="1"/>
  <c r="AD557" i="1"/>
  <c r="AA557" i="1"/>
  <c r="O557" i="1"/>
  <c r="M557" i="1"/>
  <c r="J557" i="1"/>
  <c r="E557" i="1" a="1"/>
  <c r="E557" i="1" s="1"/>
  <c r="C557" i="1"/>
  <c r="AD556" i="1"/>
  <c r="AA556" i="1"/>
  <c r="O556" i="1"/>
  <c r="M556" i="1"/>
  <c r="J556" i="1"/>
  <c r="E556" i="1" a="1"/>
  <c r="E556" i="1" s="1"/>
  <c r="C556" i="1"/>
  <c r="AD555" i="1"/>
  <c r="AA555" i="1"/>
  <c r="O555" i="1"/>
  <c r="M555" i="1"/>
  <c r="J555" i="1"/>
  <c r="E555" i="1" a="1"/>
  <c r="E555" i="1" s="1"/>
  <c r="C555" i="1"/>
  <c r="AD554" i="1"/>
  <c r="AA554" i="1"/>
  <c r="O554" i="1"/>
  <c r="M554" i="1"/>
  <c r="J554" i="1"/>
  <c r="E554" i="1" a="1"/>
  <c r="E554" i="1" s="1"/>
  <c r="C554" i="1"/>
  <c r="AD553" i="1"/>
  <c r="AA553" i="1"/>
  <c r="O553" i="1"/>
  <c r="M553" i="1"/>
  <c r="J553" i="1"/>
  <c r="E553" i="1" a="1"/>
  <c r="E553" i="1" s="1"/>
  <c r="C553" i="1"/>
  <c r="AD552" i="1"/>
  <c r="AA552" i="1"/>
  <c r="O552" i="1"/>
  <c r="M552" i="1"/>
  <c r="J552" i="1"/>
  <c r="E552" i="1" a="1"/>
  <c r="E552" i="1" s="1"/>
  <c r="C552" i="1"/>
  <c r="AD551" i="1"/>
  <c r="AA551" i="1"/>
  <c r="O551" i="1"/>
  <c r="M551" i="1"/>
  <c r="J551" i="1"/>
  <c r="E551" i="1" a="1"/>
  <c r="E551" i="1" s="1"/>
  <c r="C551" i="1"/>
  <c r="AD550" i="1"/>
  <c r="AA550" i="1"/>
  <c r="O550" i="1"/>
  <c r="M550" i="1"/>
  <c r="J550" i="1"/>
  <c r="E550" i="1" a="1"/>
  <c r="E550" i="1" s="1"/>
  <c r="C550" i="1"/>
  <c r="AD549" i="1"/>
  <c r="AA549" i="1"/>
  <c r="O549" i="1"/>
  <c r="M549" i="1"/>
  <c r="J549" i="1"/>
  <c r="E549" i="1" a="1"/>
  <c r="E549" i="1" s="1"/>
  <c r="C549" i="1"/>
  <c r="AD548" i="1"/>
  <c r="AA548" i="1"/>
  <c r="O548" i="1"/>
  <c r="M548" i="1"/>
  <c r="J548" i="1"/>
  <c r="E548" i="1" a="1"/>
  <c r="E548" i="1" s="1"/>
  <c r="C548" i="1"/>
  <c r="AD547" i="1"/>
  <c r="AA547" i="1"/>
  <c r="O547" i="1"/>
  <c r="M547" i="1"/>
  <c r="J547" i="1"/>
  <c r="E547" i="1" a="1"/>
  <c r="E547" i="1" s="1"/>
  <c r="C547" i="1"/>
  <c r="AD546" i="1"/>
  <c r="AA546" i="1"/>
  <c r="O546" i="1"/>
  <c r="M546" i="1"/>
  <c r="J546" i="1"/>
  <c r="E546" i="1" a="1"/>
  <c r="E546" i="1" s="1"/>
  <c r="C546" i="1"/>
  <c r="AD545" i="1"/>
  <c r="AA545" i="1"/>
  <c r="O545" i="1"/>
  <c r="M545" i="1"/>
  <c r="J545" i="1"/>
  <c r="E545" i="1" a="1"/>
  <c r="E545" i="1" s="1"/>
  <c r="C545" i="1"/>
  <c r="AD544" i="1"/>
  <c r="AA544" i="1"/>
  <c r="O544" i="1"/>
  <c r="M544" i="1"/>
  <c r="J544" i="1"/>
  <c r="E544" i="1" a="1"/>
  <c r="E544" i="1" s="1"/>
  <c r="C544" i="1"/>
  <c r="AD543" i="1"/>
  <c r="AA543" i="1"/>
  <c r="O543" i="1"/>
  <c r="M543" i="1"/>
  <c r="J543" i="1"/>
  <c r="E543" i="1" a="1"/>
  <c r="E543" i="1" s="1"/>
  <c r="C543" i="1"/>
  <c r="AD542" i="1"/>
  <c r="AA542" i="1"/>
  <c r="O542" i="1"/>
  <c r="M542" i="1"/>
  <c r="J542" i="1"/>
  <c r="E542" i="1" a="1"/>
  <c r="E542" i="1" s="1"/>
  <c r="C542" i="1"/>
  <c r="AD541" i="1"/>
  <c r="AA541" i="1"/>
  <c r="O541" i="1"/>
  <c r="M541" i="1"/>
  <c r="J541" i="1"/>
  <c r="E541" i="1" a="1"/>
  <c r="E541" i="1" s="1"/>
  <c r="C541" i="1"/>
  <c r="AD540" i="1"/>
  <c r="AA540" i="1"/>
  <c r="O540" i="1"/>
  <c r="M540" i="1"/>
  <c r="J540" i="1"/>
  <c r="E540" i="1" a="1"/>
  <c r="E540" i="1" s="1"/>
  <c r="C540" i="1"/>
  <c r="AD539" i="1"/>
  <c r="AA539" i="1"/>
  <c r="O539" i="1"/>
  <c r="M539" i="1"/>
  <c r="J539" i="1"/>
  <c r="E539" i="1" a="1"/>
  <c r="E539" i="1" s="1"/>
  <c r="C539" i="1"/>
  <c r="AD538" i="1"/>
  <c r="AA538" i="1"/>
  <c r="O538" i="1"/>
  <c r="M538" i="1"/>
  <c r="J538" i="1"/>
  <c r="E538" i="1" a="1"/>
  <c r="E538" i="1" s="1"/>
  <c r="C538" i="1"/>
  <c r="AD537" i="1"/>
  <c r="AA537" i="1"/>
  <c r="O537" i="1"/>
  <c r="M537" i="1"/>
  <c r="J537" i="1"/>
  <c r="E537" i="1" a="1"/>
  <c r="E537" i="1" s="1"/>
  <c r="C537" i="1"/>
  <c r="AD536" i="1"/>
  <c r="AA536" i="1"/>
  <c r="O536" i="1"/>
  <c r="M536" i="1"/>
  <c r="J536" i="1"/>
  <c r="E536" i="1" a="1"/>
  <c r="E536" i="1" s="1"/>
  <c r="C536" i="1"/>
  <c r="AD535" i="1"/>
  <c r="AA535" i="1"/>
  <c r="O535" i="1"/>
  <c r="M535" i="1"/>
  <c r="J535" i="1"/>
  <c r="E535" i="1" a="1"/>
  <c r="E535" i="1" s="1"/>
  <c r="C535" i="1"/>
  <c r="AD534" i="1"/>
  <c r="AA534" i="1"/>
  <c r="O534" i="1"/>
  <c r="M534" i="1"/>
  <c r="J534" i="1"/>
  <c r="E534" i="1" a="1"/>
  <c r="E534" i="1" s="1"/>
  <c r="C534" i="1"/>
  <c r="AD533" i="1"/>
  <c r="AA533" i="1"/>
  <c r="O533" i="1"/>
  <c r="M533" i="1"/>
  <c r="J533" i="1"/>
  <c r="E533" i="1" a="1"/>
  <c r="E533" i="1" s="1"/>
  <c r="C533" i="1"/>
  <c r="AD532" i="1"/>
  <c r="AA532" i="1"/>
  <c r="O532" i="1"/>
  <c r="M532" i="1"/>
  <c r="J532" i="1"/>
  <c r="E532" i="1" a="1"/>
  <c r="E532" i="1" s="1"/>
  <c r="C532" i="1"/>
  <c r="AD531" i="1"/>
  <c r="AA531" i="1"/>
  <c r="O531" i="1"/>
  <c r="M531" i="1"/>
  <c r="J531" i="1"/>
  <c r="E531" i="1" a="1"/>
  <c r="E531" i="1" s="1"/>
  <c r="C531" i="1"/>
  <c r="AD530" i="1"/>
  <c r="AA530" i="1"/>
  <c r="O530" i="1"/>
  <c r="M530" i="1"/>
  <c r="J530" i="1"/>
  <c r="E530" i="1" a="1"/>
  <c r="E530" i="1" s="1"/>
  <c r="C530" i="1"/>
  <c r="AD529" i="1"/>
  <c r="AA529" i="1"/>
  <c r="O529" i="1"/>
  <c r="M529" i="1"/>
  <c r="J529" i="1"/>
  <c r="E529" i="1" a="1"/>
  <c r="E529" i="1" s="1"/>
  <c r="C529" i="1"/>
  <c r="AD528" i="1"/>
  <c r="AA528" i="1"/>
  <c r="O528" i="1"/>
  <c r="M528" i="1"/>
  <c r="J528" i="1"/>
  <c r="E528" i="1" a="1"/>
  <c r="E528" i="1" s="1"/>
  <c r="C528" i="1"/>
  <c r="AD527" i="1"/>
  <c r="AA527" i="1"/>
  <c r="O527" i="1"/>
  <c r="M527" i="1"/>
  <c r="J527" i="1"/>
  <c r="E527" i="1" a="1"/>
  <c r="E527" i="1" s="1"/>
  <c r="C527" i="1"/>
  <c r="AD526" i="1"/>
  <c r="AA526" i="1"/>
  <c r="O526" i="1"/>
  <c r="M526" i="1"/>
  <c r="J526" i="1"/>
  <c r="E526" i="1" a="1"/>
  <c r="E526" i="1" s="1"/>
  <c r="C526" i="1"/>
  <c r="AD525" i="1"/>
  <c r="AA525" i="1"/>
  <c r="O525" i="1"/>
  <c r="M525" i="1"/>
  <c r="J525" i="1"/>
  <c r="E525" i="1" a="1"/>
  <c r="E525" i="1" s="1"/>
  <c r="C525" i="1"/>
  <c r="AD524" i="1"/>
  <c r="AA524" i="1"/>
  <c r="O524" i="1"/>
  <c r="M524" i="1"/>
  <c r="J524" i="1"/>
  <c r="E524" i="1" a="1"/>
  <c r="E524" i="1" s="1"/>
  <c r="C524" i="1"/>
  <c r="AD523" i="1"/>
  <c r="AA523" i="1"/>
  <c r="O523" i="1"/>
  <c r="M523" i="1"/>
  <c r="J523" i="1"/>
  <c r="E523" i="1" a="1"/>
  <c r="E523" i="1" s="1"/>
  <c r="C523" i="1"/>
  <c r="AD522" i="1"/>
  <c r="AA522" i="1"/>
  <c r="O522" i="1"/>
  <c r="M522" i="1"/>
  <c r="J522" i="1"/>
  <c r="E522" i="1" a="1"/>
  <c r="E522" i="1" s="1"/>
  <c r="C522" i="1"/>
  <c r="AD521" i="1"/>
  <c r="AA521" i="1"/>
  <c r="O521" i="1"/>
  <c r="M521" i="1"/>
  <c r="J521" i="1"/>
  <c r="E521" i="1" a="1"/>
  <c r="E521" i="1" s="1"/>
  <c r="C521" i="1"/>
  <c r="AD520" i="1"/>
  <c r="AA520" i="1"/>
  <c r="O520" i="1"/>
  <c r="M520" i="1"/>
  <c r="J520" i="1"/>
  <c r="E520" i="1" a="1"/>
  <c r="E520" i="1" s="1"/>
  <c r="C520" i="1"/>
  <c r="AD519" i="1"/>
  <c r="AA519" i="1"/>
  <c r="O519" i="1"/>
  <c r="M519" i="1"/>
  <c r="J519" i="1"/>
  <c r="E519" i="1" a="1"/>
  <c r="E519" i="1" s="1"/>
  <c r="C519" i="1"/>
  <c r="AD518" i="1"/>
  <c r="AA518" i="1"/>
  <c r="O518" i="1"/>
  <c r="M518" i="1"/>
  <c r="J518" i="1"/>
  <c r="E518" i="1" a="1"/>
  <c r="E518" i="1" s="1"/>
  <c r="C518" i="1"/>
  <c r="AD517" i="1"/>
  <c r="AA517" i="1"/>
  <c r="O517" i="1"/>
  <c r="M517" i="1"/>
  <c r="J517" i="1"/>
  <c r="E517" i="1" a="1"/>
  <c r="E517" i="1" s="1"/>
  <c r="C517" i="1"/>
  <c r="AD516" i="1"/>
  <c r="AA516" i="1"/>
  <c r="O516" i="1"/>
  <c r="M516" i="1"/>
  <c r="J516" i="1"/>
  <c r="E516" i="1" a="1"/>
  <c r="E516" i="1" s="1"/>
  <c r="C516" i="1"/>
  <c r="AD515" i="1"/>
  <c r="AA515" i="1"/>
  <c r="O515" i="1"/>
  <c r="M515" i="1"/>
  <c r="J515" i="1"/>
  <c r="E515" i="1" a="1"/>
  <c r="E515" i="1" s="1"/>
  <c r="C515" i="1"/>
  <c r="AD514" i="1"/>
  <c r="AA514" i="1"/>
  <c r="O514" i="1"/>
  <c r="M514" i="1"/>
  <c r="J514" i="1"/>
  <c r="E514" i="1" a="1"/>
  <c r="E514" i="1" s="1"/>
  <c r="C514" i="1"/>
  <c r="AD513" i="1"/>
  <c r="AA513" i="1"/>
  <c r="O513" i="1"/>
  <c r="M513" i="1"/>
  <c r="J513" i="1"/>
  <c r="E513" i="1" a="1"/>
  <c r="E513" i="1" s="1"/>
  <c r="C513" i="1"/>
  <c r="AD512" i="1"/>
  <c r="AA512" i="1"/>
  <c r="O512" i="1"/>
  <c r="M512" i="1"/>
  <c r="J512" i="1"/>
  <c r="E512" i="1" a="1"/>
  <c r="E512" i="1" s="1"/>
  <c r="C512" i="1"/>
  <c r="AD511" i="1"/>
  <c r="AA511" i="1"/>
  <c r="O511" i="1"/>
  <c r="M511" i="1"/>
  <c r="J511" i="1"/>
  <c r="E511" i="1" a="1"/>
  <c r="E511" i="1" s="1"/>
  <c r="C511" i="1"/>
  <c r="AD510" i="1"/>
  <c r="AA510" i="1"/>
  <c r="O510" i="1"/>
  <c r="M510" i="1"/>
  <c r="J510" i="1"/>
  <c r="E510" i="1" a="1"/>
  <c r="E510" i="1" s="1"/>
  <c r="C510" i="1"/>
  <c r="AD509" i="1"/>
  <c r="AA509" i="1"/>
  <c r="O509" i="1"/>
  <c r="M509" i="1"/>
  <c r="J509" i="1"/>
  <c r="E509" i="1" a="1"/>
  <c r="E509" i="1" s="1"/>
  <c r="C509" i="1"/>
  <c r="AD508" i="1"/>
  <c r="AA508" i="1"/>
  <c r="O508" i="1"/>
  <c r="M508" i="1"/>
  <c r="J508" i="1"/>
  <c r="E508" i="1" a="1"/>
  <c r="E508" i="1" s="1"/>
  <c r="C508" i="1"/>
  <c r="AD507" i="1"/>
  <c r="AA507" i="1"/>
  <c r="O507" i="1"/>
  <c r="M507" i="1"/>
  <c r="J507" i="1"/>
  <c r="E507" i="1" a="1"/>
  <c r="E507" i="1" s="1"/>
  <c r="C507" i="1"/>
  <c r="AD506" i="1"/>
  <c r="AA506" i="1"/>
  <c r="O506" i="1"/>
  <c r="M506" i="1"/>
  <c r="J506" i="1"/>
  <c r="E506" i="1" a="1"/>
  <c r="E506" i="1" s="1"/>
  <c r="C506" i="1"/>
  <c r="AD505" i="1"/>
  <c r="AA505" i="1"/>
  <c r="O505" i="1"/>
  <c r="M505" i="1"/>
  <c r="J505" i="1"/>
  <c r="E505" i="1" a="1"/>
  <c r="E505" i="1" s="1"/>
  <c r="C505" i="1"/>
  <c r="AD504" i="1"/>
  <c r="AA504" i="1"/>
  <c r="O504" i="1"/>
  <c r="M504" i="1"/>
  <c r="J504" i="1"/>
  <c r="E504" i="1" a="1"/>
  <c r="E504" i="1" s="1"/>
  <c r="C504" i="1"/>
  <c r="AD503" i="1"/>
  <c r="AA503" i="1"/>
  <c r="O503" i="1"/>
  <c r="M503" i="1"/>
  <c r="J503" i="1"/>
  <c r="E503" i="1" a="1"/>
  <c r="E503" i="1" s="1"/>
  <c r="C503" i="1"/>
  <c r="AD502" i="1"/>
  <c r="AA502" i="1"/>
  <c r="O502" i="1"/>
  <c r="M502" i="1"/>
  <c r="J502" i="1"/>
  <c r="E502" i="1" a="1"/>
  <c r="E502" i="1" s="1"/>
  <c r="C502" i="1"/>
  <c r="AD501" i="1"/>
  <c r="AA501" i="1"/>
  <c r="O501" i="1"/>
  <c r="M501" i="1"/>
  <c r="J501" i="1"/>
  <c r="E501" i="1" a="1"/>
  <c r="E501" i="1" s="1"/>
  <c r="C501" i="1"/>
  <c r="AD500" i="1"/>
  <c r="AA500" i="1"/>
  <c r="O500" i="1"/>
  <c r="M500" i="1"/>
  <c r="J500" i="1"/>
  <c r="E500" i="1" a="1"/>
  <c r="E500" i="1" s="1"/>
  <c r="C500" i="1"/>
  <c r="AD499" i="1"/>
  <c r="AA499" i="1"/>
  <c r="O499" i="1"/>
  <c r="M499" i="1"/>
  <c r="J499" i="1"/>
  <c r="E499" i="1" a="1"/>
  <c r="E499" i="1" s="1"/>
  <c r="C499" i="1"/>
  <c r="AD498" i="1"/>
  <c r="AA498" i="1"/>
  <c r="O498" i="1"/>
  <c r="M498" i="1"/>
  <c r="J498" i="1"/>
  <c r="E498" i="1" a="1"/>
  <c r="E498" i="1" s="1"/>
  <c r="C498" i="1"/>
  <c r="AD497" i="1"/>
  <c r="AA497" i="1"/>
  <c r="O497" i="1"/>
  <c r="M497" i="1"/>
  <c r="J497" i="1"/>
  <c r="E497" i="1" a="1"/>
  <c r="E497" i="1" s="1"/>
  <c r="C497" i="1"/>
  <c r="AD496" i="1"/>
  <c r="AA496" i="1"/>
  <c r="O496" i="1"/>
  <c r="M496" i="1"/>
  <c r="J496" i="1"/>
  <c r="E496" i="1" a="1"/>
  <c r="E496" i="1" s="1"/>
  <c r="C496" i="1"/>
  <c r="AD495" i="1"/>
  <c r="AA495" i="1"/>
  <c r="O495" i="1"/>
  <c r="M495" i="1"/>
  <c r="J495" i="1"/>
  <c r="E495" i="1" a="1"/>
  <c r="E495" i="1" s="1"/>
  <c r="C495" i="1"/>
  <c r="AD494" i="1"/>
  <c r="AA494" i="1"/>
  <c r="O494" i="1"/>
  <c r="M494" i="1"/>
  <c r="J494" i="1"/>
  <c r="E494" i="1" a="1"/>
  <c r="E494" i="1" s="1"/>
  <c r="C494" i="1"/>
  <c r="AD493" i="1"/>
  <c r="AA493" i="1"/>
  <c r="O493" i="1"/>
  <c r="M493" i="1"/>
  <c r="J493" i="1"/>
  <c r="E493" i="1" a="1"/>
  <c r="E493" i="1" s="1"/>
  <c r="C493" i="1"/>
  <c r="AD492" i="1"/>
  <c r="AA492" i="1"/>
  <c r="O492" i="1"/>
  <c r="M492" i="1"/>
  <c r="J492" i="1"/>
  <c r="E492" i="1" a="1"/>
  <c r="E492" i="1" s="1"/>
  <c r="C492" i="1"/>
  <c r="AD491" i="1"/>
  <c r="AA491" i="1"/>
  <c r="O491" i="1"/>
  <c r="M491" i="1"/>
  <c r="J491" i="1"/>
  <c r="E491" i="1" a="1"/>
  <c r="E491" i="1" s="1"/>
  <c r="C491" i="1"/>
  <c r="AD490" i="1"/>
  <c r="AA490" i="1"/>
  <c r="O490" i="1"/>
  <c r="M490" i="1"/>
  <c r="J490" i="1"/>
  <c r="E490" i="1" a="1"/>
  <c r="E490" i="1" s="1"/>
  <c r="C490" i="1"/>
  <c r="AD489" i="1"/>
  <c r="AA489" i="1"/>
  <c r="O489" i="1"/>
  <c r="M489" i="1"/>
  <c r="J489" i="1"/>
  <c r="E489" i="1" a="1"/>
  <c r="E489" i="1" s="1"/>
  <c r="C489" i="1"/>
  <c r="AD488" i="1"/>
  <c r="AA488" i="1"/>
  <c r="O488" i="1"/>
  <c r="M488" i="1"/>
  <c r="J488" i="1"/>
  <c r="E488" i="1" a="1"/>
  <c r="E488" i="1" s="1"/>
  <c r="C488" i="1"/>
  <c r="AD487" i="1"/>
  <c r="AA487" i="1"/>
  <c r="O487" i="1"/>
  <c r="M487" i="1"/>
  <c r="J487" i="1"/>
  <c r="E487" i="1" a="1"/>
  <c r="E487" i="1" s="1"/>
  <c r="C487" i="1"/>
  <c r="AD486" i="1"/>
  <c r="AA486" i="1"/>
  <c r="O486" i="1"/>
  <c r="M486" i="1"/>
  <c r="J486" i="1"/>
  <c r="E486" i="1" a="1"/>
  <c r="E486" i="1" s="1"/>
  <c r="C486" i="1"/>
  <c r="AD485" i="1"/>
  <c r="AA485" i="1"/>
  <c r="O485" i="1"/>
  <c r="M485" i="1"/>
  <c r="J485" i="1"/>
  <c r="E485" i="1" a="1"/>
  <c r="E485" i="1" s="1"/>
  <c r="C485" i="1"/>
  <c r="AD484" i="1"/>
  <c r="AA484" i="1"/>
  <c r="O484" i="1"/>
  <c r="M484" i="1"/>
  <c r="J484" i="1"/>
  <c r="E484" i="1" a="1"/>
  <c r="E484" i="1" s="1"/>
  <c r="C484" i="1"/>
  <c r="AD483" i="1"/>
  <c r="AA483" i="1"/>
  <c r="O483" i="1"/>
  <c r="M483" i="1"/>
  <c r="J483" i="1"/>
  <c r="E483" i="1" a="1"/>
  <c r="E483" i="1" s="1"/>
  <c r="C483" i="1"/>
  <c r="AD482" i="1"/>
  <c r="AA482" i="1"/>
  <c r="O482" i="1"/>
  <c r="M482" i="1"/>
  <c r="J482" i="1"/>
  <c r="E482" i="1" a="1"/>
  <c r="E482" i="1" s="1"/>
  <c r="C482" i="1"/>
  <c r="AD481" i="1"/>
  <c r="AA481" i="1"/>
  <c r="O481" i="1"/>
  <c r="M481" i="1"/>
  <c r="J481" i="1"/>
  <c r="E481" i="1" a="1"/>
  <c r="E481" i="1" s="1"/>
  <c r="C481" i="1"/>
  <c r="AD480" i="1"/>
  <c r="AA480" i="1"/>
  <c r="O480" i="1"/>
  <c r="M480" i="1"/>
  <c r="J480" i="1"/>
  <c r="E480" i="1" a="1"/>
  <c r="E480" i="1" s="1"/>
  <c r="C480" i="1"/>
  <c r="AD479" i="1"/>
  <c r="AA479" i="1"/>
  <c r="O479" i="1"/>
  <c r="M479" i="1"/>
  <c r="J479" i="1"/>
  <c r="E479" i="1" a="1"/>
  <c r="E479" i="1" s="1"/>
  <c r="C479" i="1"/>
  <c r="AD478" i="1"/>
  <c r="AA478" i="1"/>
  <c r="O478" i="1"/>
  <c r="M478" i="1"/>
  <c r="J478" i="1"/>
  <c r="E478" i="1" a="1"/>
  <c r="E478" i="1" s="1"/>
  <c r="C478" i="1"/>
  <c r="AD477" i="1"/>
  <c r="AA477" i="1"/>
  <c r="O477" i="1"/>
  <c r="M477" i="1"/>
  <c r="J477" i="1"/>
  <c r="E477" i="1" a="1"/>
  <c r="E477" i="1" s="1"/>
  <c r="C477" i="1"/>
  <c r="AD476" i="1"/>
  <c r="AA476" i="1"/>
  <c r="O476" i="1"/>
  <c r="M476" i="1"/>
  <c r="J476" i="1"/>
  <c r="E476" i="1" a="1"/>
  <c r="E476" i="1" s="1"/>
  <c r="C476" i="1"/>
  <c r="AD475" i="1"/>
  <c r="AA475" i="1"/>
  <c r="O475" i="1"/>
  <c r="M475" i="1"/>
  <c r="J475" i="1"/>
  <c r="E475" i="1" a="1"/>
  <c r="E475" i="1" s="1"/>
  <c r="C475" i="1"/>
  <c r="AD474" i="1"/>
  <c r="AA474" i="1"/>
  <c r="O474" i="1"/>
  <c r="M474" i="1"/>
  <c r="J474" i="1"/>
  <c r="E474" i="1" a="1"/>
  <c r="E474" i="1" s="1"/>
  <c r="C474" i="1"/>
  <c r="AD473" i="1"/>
  <c r="AA473" i="1"/>
  <c r="O473" i="1"/>
  <c r="M473" i="1"/>
  <c r="J473" i="1"/>
  <c r="E473" i="1" a="1"/>
  <c r="E473" i="1" s="1"/>
  <c r="C473" i="1"/>
  <c r="AD472" i="1"/>
  <c r="AA472" i="1"/>
  <c r="O472" i="1"/>
  <c r="M472" i="1"/>
  <c r="J472" i="1"/>
  <c r="E472" i="1" a="1"/>
  <c r="E472" i="1" s="1"/>
  <c r="C472" i="1"/>
  <c r="AD471" i="1"/>
  <c r="AA471" i="1"/>
  <c r="O471" i="1"/>
  <c r="M471" i="1"/>
  <c r="J471" i="1"/>
  <c r="E471" i="1" a="1"/>
  <c r="E471" i="1" s="1"/>
  <c r="C471" i="1"/>
  <c r="AD470" i="1"/>
  <c r="AA470" i="1"/>
  <c r="O470" i="1"/>
  <c r="M470" i="1"/>
  <c r="J470" i="1"/>
  <c r="E470" i="1" a="1"/>
  <c r="E470" i="1" s="1"/>
  <c r="C470" i="1"/>
  <c r="AD469" i="1"/>
  <c r="AA469" i="1"/>
  <c r="O469" i="1"/>
  <c r="M469" i="1"/>
  <c r="J469" i="1"/>
  <c r="E469" i="1" a="1"/>
  <c r="E469" i="1" s="1"/>
  <c r="C469" i="1"/>
  <c r="AD468" i="1"/>
  <c r="AA468" i="1"/>
  <c r="O468" i="1"/>
  <c r="M468" i="1"/>
  <c r="J468" i="1"/>
  <c r="E468" i="1" a="1"/>
  <c r="E468" i="1" s="1"/>
  <c r="C468" i="1"/>
  <c r="AD467" i="1"/>
  <c r="AA467" i="1"/>
  <c r="O467" i="1"/>
  <c r="M467" i="1"/>
  <c r="J467" i="1"/>
  <c r="E467" i="1" a="1"/>
  <c r="E467" i="1" s="1"/>
  <c r="C467" i="1"/>
  <c r="AD466" i="1"/>
  <c r="AA466" i="1"/>
  <c r="O466" i="1"/>
  <c r="M466" i="1"/>
  <c r="J466" i="1"/>
  <c r="E466" i="1" a="1"/>
  <c r="E466" i="1" s="1"/>
  <c r="C466" i="1"/>
  <c r="AD465" i="1"/>
  <c r="AA465" i="1"/>
  <c r="O465" i="1"/>
  <c r="M465" i="1"/>
  <c r="J465" i="1"/>
  <c r="E465" i="1" a="1"/>
  <c r="E465" i="1" s="1"/>
  <c r="C465" i="1"/>
  <c r="AD464" i="1"/>
  <c r="AA464" i="1"/>
  <c r="O464" i="1"/>
  <c r="M464" i="1"/>
  <c r="J464" i="1"/>
  <c r="E464" i="1" a="1"/>
  <c r="E464" i="1" s="1"/>
  <c r="C464" i="1"/>
  <c r="AD463" i="1"/>
  <c r="AA463" i="1"/>
  <c r="O463" i="1"/>
  <c r="M463" i="1"/>
  <c r="J463" i="1"/>
  <c r="E463" i="1" a="1"/>
  <c r="E463" i="1" s="1"/>
  <c r="C463" i="1"/>
  <c r="AD462" i="1"/>
  <c r="AA462" i="1"/>
  <c r="O462" i="1"/>
  <c r="M462" i="1"/>
  <c r="J462" i="1"/>
  <c r="E462" i="1" a="1"/>
  <c r="E462" i="1" s="1"/>
  <c r="C462" i="1"/>
  <c r="AD461" i="1"/>
  <c r="AA461" i="1"/>
  <c r="O461" i="1"/>
  <c r="M461" i="1"/>
  <c r="J461" i="1"/>
  <c r="E461" i="1" a="1"/>
  <c r="E461" i="1" s="1"/>
  <c r="C461" i="1"/>
  <c r="AD460" i="1"/>
  <c r="AA460" i="1"/>
  <c r="O460" i="1"/>
  <c r="M460" i="1"/>
  <c r="J460" i="1"/>
  <c r="E460" i="1" a="1"/>
  <c r="E460" i="1" s="1"/>
  <c r="C460" i="1"/>
  <c r="AD459" i="1"/>
  <c r="AA459" i="1"/>
  <c r="O459" i="1"/>
  <c r="M459" i="1"/>
  <c r="J459" i="1"/>
  <c r="E459" i="1" a="1"/>
  <c r="E459" i="1" s="1"/>
  <c r="C459" i="1"/>
  <c r="AD458" i="1"/>
  <c r="AA458" i="1"/>
  <c r="O458" i="1"/>
  <c r="M458" i="1"/>
  <c r="J458" i="1"/>
  <c r="E458" i="1" a="1"/>
  <c r="E458" i="1" s="1"/>
  <c r="C458" i="1"/>
  <c r="AD457" i="1"/>
  <c r="AA457" i="1"/>
  <c r="O457" i="1"/>
  <c r="M457" i="1"/>
  <c r="J457" i="1"/>
  <c r="E457" i="1" a="1"/>
  <c r="E457" i="1" s="1"/>
  <c r="C457" i="1"/>
  <c r="AD456" i="1"/>
  <c r="AA456" i="1"/>
  <c r="O456" i="1"/>
  <c r="M456" i="1"/>
  <c r="J456" i="1"/>
  <c r="E456" i="1" a="1"/>
  <c r="E456" i="1" s="1"/>
  <c r="C456" i="1"/>
  <c r="AD455" i="1"/>
  <c r="AA455" i="1"/>
  <c r="O455" i="1"/>
  <c r="M455" i="1"/>
  <c r="J455" i="1"/>
  <c r="E455" i="1" a="1"/>
  <c r="E455" i="1" s="1"/>
  <c r="C455" i="1"/>
  <c r="AD454" i="1"/>
  <c r="AA454" i="1"/>
  <c r="O454" i="1"/>
  <c r="M454" i="1"/>
  <c r="J454" i="1"/>
  <c r="E454" i="1" a="1"/>
  <c r="E454" i="1" s="1"/>
  <c r="C454" i="1"/>
  <c r="AD453" i="1"/>
  <c r="AA453" i="1"/>
  <c r="O453" i="1"/>
  <c r="M453" i="1"/>
  <c r="J453" i="1"/>
  <c r="E453" i="1" a="1"/>
  <c r="E453" i="1" s="1"/>
  <c r="C453" i="1"/>
  <c r="AD452" i="1"/>
  <c r="AA452" i="1"/>
  <c r="O452" i="1"/>
  <c r="M452" i="1"/>
  <c r="J452" i="1"/>
  <c r="E452" i="1" a="1"/>
  <c r="E452" i="1" s="1"/>
  <c r="C452" i="1"/>
  <c r="AD451" i="1"/>
  <c r="AA451" i="1"/>
  <c r="O451" i="1"/>
  <c r="M451" i="1"/>
  <c r="J451" i="1"/>
  <c r="E451" i="1" a="1"/>
  <c r="E451" i="1" s="1"/>
  <c r="C451" i="1"/>
  <c r="AD450" i="1"/>
  <c r="AA450" i="1"/>
  <c r="O450" i="1"/>
  <c r="M450" i="1"/>
  <c r="J450" i="1"/>
  <c r="E450" i="1" a="1"/>
  <c r="E450" i="1" s="1"/>
  <c r="C450" i="1"/>
  <c r="AD449" i="1"/>
  <c r="AA449" i="1"/>
  <c r="O449" i="1"/>
  <c r="M449" i="1"/>
  <c r="J449" i="1"/>
  <c r="E449" i="1" a="1"/>
  <c r="E449" i="1" s="1"/>
  <c r="C449" i="1"/>
  <c r="AD448" i="1"/>
  <c r="AA448" i="1"/>
  <c r="O448" i="1"/>
  <c r="M448" i="1"/>
  <c r="J448" i="1"/>
  <c r="E448" i="1" a="1"/>
  <c r="E448" i="1" s="1"/>
  <c r="C448" i="1"/>
  <c r="AD447" i="1"/>
  <c r="AA447" i="1"/>
  <c r="O447" i="1"/>
  <c r="M447" i="1"/>
  <c r="J447" i="1"/>
  <c r="E447" i="1" a="1"/>
  <c r="E447" i="1" s="1"/>
  <c r="C447" i="1"/>
  <c r="AD446" i="1"/>
  <c r="AA446" i="1"/>
  <c r="O446" i="1"/>
  <c r="M446" i="1"/>
  <c r="J446" i="1"/>
  <c r="E446" i="1" a="1"/>
  <c r="E446" i="1" s="1"/>
  <c r="C446" i="1"/>
  <c r="AD445" i="1"/>
  <c r="AA445" i="1"/>
  <c r="O445" i="1"/>
  <c r="M445" i="1"/>
  <c r="J445" i="1"/>
  <c r="E445" i="1" a="1"/>
  <c r="E445" i="1" s="1"/>
  <c r="C445" i="1"/>
  <c r="AD444" i="1"/>
  <c r="AA444" i="1"/>
  <c r="O444" i="1"/>
  <c r="M444" i="1"/>
  <c r="J444" i="1"/>
  <c r="E444" i="1" a="1"/>
  <c r="E444" i="1" s="1"/>
  <c r="C444" i="1"/>
  <c r="AD443" i="1"/>
  <c r="AA443" i="1"/>
  <c r="O443" i="1"/>
  <c r="M443" i="1"/>
  <c r="J443" i="1"/>
  <c r="E443" i="1" a="1"/>
  <c r="E443" i="1" s="1"/>
  <c r="C443" i="1"/>
  <c r="AD442" i="1"/>
  <c r="AA442" i="1"/>
  <c r="O442" i="1"/>
  <c r="M442" i="1"/>
  <c r="J442" i="1"/>
  <c r="E442" i="1" a="1"/>
  <c r="E442" i="1" s="1"/>
  <c r="C442" i="1"/>
  <c r="AD441" i="1"/>
  <c r="AA441" i="1"/>
  <c r="O441" i="1"/>
  <c r="M441" i="1"/>
  <c r="J441" i="1"/>
  <c r="E441" i="1" a="1"/>
  <c r="E441" i="1" s="1"/>
  <c r="C441" i="1"/>
  <c r="AD440" i="1"/>
  <c r="AA440" i="1"/>
  <c r="O440" i="1"/>
  <c r="M440" i="1"/>
  <c r="J440" i="1"/>
  <c r="E440" i="1" a="1"/>
  <c r="E440" i="1" s="1"/>
  <c r="C440" i="1"/>
  <c r="AD439" i="1"/>
  <c r="AA439" i="1"/>
  <c r="O439" i="1"/>
  <c r="M439" i="1"/>
  <c r="J439" i="1"/>
  <c r="E439" i="1" a="1"/>
  <c r="E439" i="1" s="1"/>
  <c r="C439" i="1"/>
  <c r="AD438" i="1"/>
  <c r="AA438" i="1"/>
  <c r="O438" i="1"/>
  <c r="M438" i="1"/>
  <c r="J438" i="1"/>
  <c r="E438" i="1" a="1"/>
  <c r="E438" i="1" s="1"/>
  <c r="C438" i="1"/>
  <c r="AD437" i="1"/>
  <c r="AA437" i="1"/>
  <c r="O437" i="1"/>
  <c r="M437" i="1"/>
  <c r="J437" i="1"/>
  <c r="E437" i="1" a="1"/>
  <c r="E437" i="1" s="1"/>
  <c r="C437" i="1"/>
  <c r="AD436" i="1"/>
  <c r="AA436" i="1"/>
  <c r="O436" i="1"/>
  <c r="M436" i="1"/>
  <c r="J436" i="1"/>
  <c r="E436" i="1" a="1"/>
  <c r="E436" i="1" s="1"/>
  <c r="C436" i="1"/>
  <c r="AD435" i="1"/>
  <c r="AA435" i="1"/>
  <c r="O435" i="1"/>
  <c r="M435" i="1"/>
  <c r="J435" i="1"/>
  <c r="E435" i="1" a="1"/>
  <c r="E435" i="1" s="1"/>
  <c r="C435" i="1"/>
  <c r="AD434" i="1"/>
  <c r="AA434" i="1"/>
  <c r="O434" i="1"/>
  <c r="M434" i="1"/>
  <c r="J434" i="1"/>
  <c r="E434" i="1" a="1"/>
  <c r="E434" i="1" s="1"/>
  <c r="C434" i="1"/>
  <c r="AD433" i="1"/>
  <c r="AA433" i="1"/>
  <c r="O433" i="1"/>
  <c r="M433" i="1"/>
  <c r="J433" i="1"/>
  <c r="E433" i="1" a="1"/>
  <c r="E433" i="1" s="1"/>
  <c r="C433" i="1"/>
  <c r="AD432" i="1"/>
  <c r="AA432" i="1"/>
  <c r="O432" i="1"/>
  <c r="M432" i="1"/>
  <c r="J432" i="1"/>
  <c r="E432" i="1" a="1"/>
  <c r="E432" i="1" s="1"/>
  <c r="C432" i="1"/>
  <c r="AD431" i="1"/>
  <c r="AA431" i="1"/>
  <c r="O431" i="1"/>
  <c r="M431" i="1"/>
  <c r="J431" i="1"/>
  <c r="E431" i="1" a="1"/>
  <c r="E431" i="1" s="1"/>
  <c r="C431" i="1"/>
  <c r="AD430" i="1"/>
  <c r="AA430" i="1"/>
  <c r="O430" i="1"/>
  <c r="M430" i="1"/>
  <c r="J430" i="1"/>
  <c r="E430" i="1" a="1"/>
  <c r="E430" i="1" s="1"/>
  <c r="C430" i="1"/>
  <c r="AD429" i="1"/>
  <c r="AA429" i="1"/>
  <c r="O429" i="1"/>
  <c r="M429" i="1"/>
  <c r="J429" i="1"/>
  <c r="E429" i="1" a="1"/>
  <c r="E429" i="1" s="1"/>
  <c r="C429" i="1"/>
  <c r="AD428" i="1"/>
  <c r="AA428" i="1"/>
  <c r="O428" i="1"/>
  <c r="M428" i="1"/>
  <c r="J428" i="1"/>
  <c r="E428" i="1" a="1"/>
  <c r="E428" i="1" s="1"/>
  <c r="C428" i="1"/>
  <c r="AD427" i="1"/>
  <c r="AA427" i="1"/>
  <c r="O427" i="1"/>
  <c r="M427" i="1"/>
  <c r="J427" i="1"/>
  <c r="E427" i="1" a="1"/>
  <c r="E427" i="1" s="1"/>
  <c r="C427" i="1"/>
  <c r="AD426" i="1"/>
  <c r="AA426" i="1"/>
  <c r="O426" i="1"/>
  <c r="M426" i="1"/>
  <c r="J426" i="1"/>
  <c r="E426" i="1" a="1"/>
  <c r="E426" i="1" s="1"/>
  <c r="C426" i="1"/>
  <c r="AD425" i="1"/>
  <c r="AA425" i="1"/>
  <c r="O425" i="1"/>
  <c r="M425" i="1"/>
  <c r="J425" i="1"/>
  <c r="E425" i="1" a="1"/>
  <c r="E425" i="1" s="1"/>
  <c r="C425" i="1"/>
  <c r="AD424" i="1"/>
  <c r="AA424" i="1"/>
  <c r="O424" i="1"/>
  <c r="M424" i="1"/>
  <c r="J424" i="1"/>
  <c r="E424" i="1" a="1"/>
  <c r="E424" i="1" s="1"/>
  <c r="C424" i="1"/>
  <c r="AD423" i="1"/>
  <c r="AA423" i="1"/>
  <c r="O423" i="1"/>
  <c r="M423" i="1"/>
  <c r="J423" i="1"/>
  <c r="E423" i="1" a="1"/>
  <c r="E423" i="1" s="1"/>
  <c r="C423" i="1"/>
  <c r="AD422" i="1"/>
  <c r="AA422" i="1"/>
  <c r="O422" i="1"/>
  <c r="M422" i="1"/>
  <c r="J422" i="1"/>
  <c r="E422" i="1" a="1"/>
  <c r="E422" i="1" s="1"/>
  <c r="C422" i="1"/>
  <c r="AD421" i="1"/>
  <c r="AA421" i="1"/>
  <c r="O421" i="1"/>
  <c r="M421" i="1"/>
  <c r="J421" i="1"/>
  <c r="E421" i="1" a="1"/>
  <c r="E421" i="1" s="1"/>
  <c r="C421" i="1"/>
  <c r="AD420" i="1"/>
  <c r="AA420" i="1"/>
  <c r="O420" i="1"/>
  <c r="M420" i="1"/>
  <c r="J420" i="1"/>
  <c r="E420" i="1" a="1"/>
  <c r="E420" i="1" s="1"/>
  <c r="C420" i="1"/>
  <c r="AD419" i="1"/>
  <c r="AA419" i="1"/>
  <c r="O419" i="1"/>
  <c r="M419" i="1"/>
  <c r="J419" i="1"/>
  <c r="E419" i="1" a="1"/>
  <c r="E419" i="1" s="1"/>
  <c r="C419" i="1"/>
  <c r="AD418" i="1"/>
  <c r="AA418" i="1"/>
  <c r="O418" i="1"/>
  <c r="M418" i="1"/>
  <c r="J418" i="1"/>
  <c r="E418" i="1" a="1"/>
  <c r="E418" i="1" s="1"/>
  <c r="C418" i="1"/>
  <c r="AD417" i="1"/>
  <c r="AA417" i="1"/>
  <c r="O417" i="1"/>
  <c r="M417" i="1"/>
  <c r="J417" i="1"/>
  <c r="E417" i="1" a="1"/>
  <c r="E417" i="1" s="1"/>
  <c r="C417" i="1"/>
  <c r="AD416" i="1"/>
  <c r="AA416" i="1"/>
  <c r="O416" i="1"/>
  <c r="M416" i="1"/>
  <c r="J416" i="1"/>
  <c r="E416" i="1" a="1"/>
  <c r="E416" i="1" s="1"/>
  <c r="C416" i="1"/>
  <c r="AD415" i="1"/>
  <c r="AA415" i="1"/>
  <c r="O415" i="1"/>
  <c r="M415" i="1"/>
  <c r="J415" i="1"/>
  <c r="E415" i="1" a="1"/>
  <c r="E415" i="1" s="1"/>
  <c r="C415" i="1"/>
  <c r="AD414" i="1"/>
  <c r="AA414" i="1"/>
  <c r="O414" i="1"/>
  <c r="M414" i="1"/>
  <c r="J414" i="1"/>
  <c r="E414" i="1" a="1"/>
  <c r="E414" i="1" s="1"/>
  <c r="C414" i="1"/>
  <c r="AD413" i="1"/>
  <c r="AA413" i="1"/>
  <c r="O413" i="1"/>
  <c r="M413" i="1"/>
  <c r="J413" i="1"/>
  <c r="E413" i="1" a="1"/>
  <c r="E413" i="1" s="1"/>
  <c r="C413" i="1"/>
  <c r="AD412" i="1"/>
  <c r="AA412" i="1"/>
  <c r="O412" i="1"/>
  <c r="M412" i="1"/>
  <c r="J412" i="1"/>
  <c r="E412" i="1" a="1"/>
  <c r="E412" i="1" s="1"/>
  <c r="C412" i="1"/>
  <c r="AD411" i="1"/>
  <c r="AA411" i="1"/>
  <c r="O411" i="1"/>
  <c r="M411" i="1"/>
  <c r="J411" i="1"/>
  <c r="E411" i="1" a="1"/>
  <c r="E411" i="1" s="1"/>
  <c r="C411" i="1"/>
  <c r="AD410" i="1"/>
  <c r="AA410" i="1"/>
  <c r="O410" i="1"/>
  <c r="M410" i="1"/>
  <c r="J410" i="1"/>
  <c r="E410" i="1" a="1"/>
  <c r="E410" i="1" s="1"/>
  <c r="C410" i="1"/>
  <c r="AD409" i="1"/>
  <c r="AA409" i="1"/>
  <c r="O409" i="1"/>
  <c r="M409" i="1"/>
  <c r="J409" i="1"/>
  <c r="E409" i="1" a="1"/>
  <c r="E409" i="1" s="1"/>
  <c r="C409" i="1"/>
  <c r="AD408" i="1"/>
  <c r="AA408" i="1"/>
  <c r="O408" i="1"/>
  <c r="M408" i="1"/>
  <c r="J408" i="1"/>
  <c r="E408" i="1" a="1"/>
  <c r="E408" i="1" s="1"/>
  <c r="C408" i="1"/>
  <c r="AD407" i="1"/>
  <c r="AA407" i="1"/>
  <c r="O407" i="1"/>
  <c r="M407" i="1"/>
  <c r="J407" i="1"/>
  <c r="E407" i="1" a="1"/>
  <c r="E407" i="1" s="1"/>
  <c r="C407" i="1"/>
  <c r="AD406" i="1"/>
  <c r="AA406" i="1"/>
  <c r="O406" i="1"/>
  <c r="M406" i="1"/>
  <c r="J406" i="1"/>
  <c r="E406" i="1" a="1"/>
  <c r="E406" i="1" s="1"/>
  <c r="C406" i="1"/>
  <c r="AD405" i="1"/>
  <c r="AA405" i="1"/>
  <c r="O405" i="1"/>
  <c r="M405" i="1"/>
  <c r="J405" i="1"/>
  <c r="E405" i="1" a="1"/>
  <c r="E405" i="1" s="1"/>
  <c r="C405" i="1"/>
  <c r="AD404" i="1"/>
  <c r="AA404" i="1"/>
  <c r="O404" i="1"/>
  <c r="M404" i="1"/>
  <c r="J404" i="1"/>
  <c r="E404" i="1" a="1"/>
  <c r="E404" i="1" s="1"/>
  <c r="C404" i="1"/>
  <c r="AD403" i="1"/>
  <c r="AA403" i="1"/>
  <c r="O403" i="1"/>
  <c r="M403" i="1"/>
  <c r="J403" i="1"/>
  <c r="E403" i="1" a="1"/>
  <c r="E403" i="1" s="1"/>
  <c r="C403" i="1"/>
  <c r="AD402" i="1"/>
  <c r="AA402" i="1"/>
  <c r="O402" i="1"/>
  <c r="M402" i="1"/>
  <c r="J402" i="1"/>
  <c r="E402" i="1" a="1"/>
  <c r="E402" i="1" s="1"/>
  <c r="C402" i="1"/>
  <c r="AD401" i="1"/>
  <c r="AA401" i="1"/>
  <c r="O401" i="1"/>
  <c r="M401" i="1"/>
  <c r="J401" i="1"/>
  <c r="E401" i="1" a="1"/>
  <c r="E401" i="1" s="1"/>
  <c r="C401" i="1"/>
  <c r="AD400" i="1"/>
  <c r="AA400" i="1"/>
  <c r="O400" i="1"/>
  <c r="M400" i="1"/>
  <c r="J400" i="1"/>
  <c r="E400" i="1" a="1"/>
  <c r="E400" i="1" s="1"/>
  <c r="C400" i="1"/>
  <c r="AD399" i="1"/>
  <c r="AA399" i="1"/>
  <c r="O399" i="1"/>
  <c r="M399" i="1"/>
  <c r="J399" i="1"/>
  <c r="E399" i="1" a="1"/>
  <c r="E399" i="1" s="1"/>
  <c r="C399" i="1"/>
  <c r="AD398" i="1"/>
  <c r="AA398" i="1"/>
  <c r="O398" i="1"/>
  <c r="M398" i="1"/>
  <c r="J398" i="1"/>
  <c r="E398" i="1" a="1"/>
  <c r="E398" i="1" s="1"/>
  <c r="C398" i="1"/>
  <c r="AD397" i="1"/>
  <c r="AA397" i="1"/>
  <c r="O397" i="1"/>
  <c r="M397" i="1"/>
  <c r="J397" i="1"/>
  <c r="E397" i="1" a="1"/>
  <c r="E397" i="1" s="1"/>
  <c r="C397" i="1"/>
  <c r="AD396" i="1"/>
  <c r="AA396" i="1"/>
  <c r="O396" i="1"/>
  <c r="M396" i="1"/>
  <c r="J396" i="1"/>
  <c r="E396" i="1" a="1"/>
  <c r="E396" i="1" s="1"/>
  <c r="C396" i="1"/>
  <c r="AD395" i="1"/>
  <c r="AA395" i="1"/>
  <c r="O395" i="1"/>
  <c r="M395" i="1"/>
  <c r="J395" i="1"/>
  <c r="E395" i="1" a="1"/>
  <c r="E395" i="1" s="1"/>
  <c r="C395" i="1"/>
  <c r="AD394" i="1"/>
  <c r="AA394" i="1"/>
  <c r="O394" i="1"/>
  <c r="M394" i="1"/>
  <c r="J394" i="1"/>
  <c r="E394" i="1" a="1"/>
  <c r="E394" i="1" s="1"/>
  <c r="C394" i="1"/>
  <c r="AD393" i="1"/>
  <c r="AA393" i="1"/>
  <c r="O393" i="1"/>
  <c r="M393" i="1"/>
  <c r="J393" i="1"/>
  <c r="E393" i="1" a="1"/>
  <c r="E393" i="1" s="1"/>
  <c r="C393" i="1"/>
  <c r="AD392" i="1"/>
  <c r="AA392" i="1"/>
  <c r="O392" i="1"/>
  <c r="M392" i="1"/>
  <c r="J392" i="1"/>
  <c r="E392" i="1" a="1"/>
  <c r="E392" i="1" s="1"/>
  <c r="C392" i="1"/>
  <c r="AD391" i="1"/>
  <c r="AA391" i="1"/>
  <c r="O391" i="1"/>
  <c r="M391" i="1"/>
  <c r="J391" i="1"/>
  <c r="E391" i="1" a="1"/>
  <c r="E391" i="1" s="1"/>
  <c r="C391" i="1"/>
  <c r="AD390" i="1"/>
  <c r="AA390" i="1"/>
  <c r="O390" i="1"/>
  <c r="M390" i="1"/>
  <c r="J390" i="1"/>
  <c r="E390" i="1" a="1"/>
  <c r="E390" i="1" s="1"/>
  <c r="C390" i="1"/>
  <c r="AD389" i="1"/>
  <c r="AA389" i="1"/>
  <c r="O389" i="1"/>
  <c r="M389" i="1"/>
  <c r="J389" i="1"/>
  <c r="E389" i="1" a="1"/>
  <c r="E389" i="1" s="1"/>
  <c r="C389" i="1"/>
  <c r="AD388" i="1"/>
  <c r="AA388" i="1"/>
  <c r="O388" i="1"/>
  <c r="M388" i="1"/>
  <c r="J388" i="1"/>
  <c r="E388" i="1" a="1"/>
  <c r="E388" i="1" s="1"/>
  <c r="C388" i="1"/>
  <c r="AD387" i="1"/>
  <c r="AA387" i="1"/>
  <c r="O387" i="1"/>
  <c r="M387" i="1"/>
  <c r="J387" i="1"/>
  <c r="E387" i="1" a="1"/>
  <c r="E387" i="1" s="1"/>
  <c r="C387" i="1"/>
  <c r="AD386" i="1"/>
  <c r="AA386" i="1"/>
  <c r="O386" i="1"/>
  <c r="M386" i="1"/>
  <c r="J386" i="1"/>
  <c r="E386" i="1" a="1"/>
  <c r="E386" i="1" s="1"/>
  <c r="C386" i="1"/>
  <c r="AD385" i="1"/>
  <c r="AA385" i="1"/>
  <c r="O385" i="1"/>
  <c r="M385" i="1"/>
  <c r="J385" i="1"/>
  <c r="E385" i="1" a="1"/>
  <c r="E385" i="1" s="1"/>
  <c r="C385" i="1"/>
  <c r="AD384" i="1"/>
  <c r="AA384" i="1"/>
  <c r="O384" i="1"/>
  <c r="M384" i="1"/>
  <c r="J384" i="1"/>
  <c r="E384" i="1" a="1"/>
  <c r="E384" i="1" s="1"/>
  <c r="C384" i="1"/>
  <c r="AD383" i="1"/>
  <c r="AA383" i="1"/>
  <c r="O383" i="1"/>
  <c r="M383" i="1"/>
  <c r="J383" i="1"/>
  <c r="E383" i="1" a="1"/>
  <c r="E383" i="1" s="1"/>
  <c r="C383" i="1"/>
  <c r="AD382" i="1"/>
  <c r="AA382" i="1"/>
  <c r="O382" i="1"/>
  <c r="M382" i="1"/>
  <c r="J382" i="1"/>
  <c r="E382" i="1" a="1"/>
  <c r="E382" i="1" s="1"/>
  <c r="C382" i="1"/>
  <c r="AD381" i="1"/>
  <c r="AA381" i="1"/>
  <c r="O381" i="1"/>
  <c r="M381" i="1"/>
  <c r="J381" i="1"/>
  <c r="E381" i="1" a="1"/>
  <c r="E381" i="1" s="1"/>
  <c r="C381" i="1"/>
  <c r="AD380" i="1"/>
  <c r="AA380" i="1"/>
  <c r="O380" i="1"/>
  <c r="M380" i="1"/>
  <c r="J380" i="1"/>
  <c r="E380" i="1" a="1"/>
  <c r="E380" i="1" s="1"/>
  <c r="C380" i="1"/>
  <c r="AD379" i="1"/>
  <c r="AA379" i="1"/>
  <c r="O379" i="1"/>
  <c r="M379" i="1"/>
  <c r="J379" i="1"/>
  <c r="E379" i="1" a="1"/>
  <c r="E379" i="1" s="1"/>
  <c r="C379" i="1"/>
  <c r="AD378" i="1"/>
  <c r="AA378" i="1"/>
  <c r="O378" i="1"/>
  <c r="M378" i="1"/>
  <c r="J378" i="1"/>
  <c r="E378" i="1" a="1"/>
  <c r="E378" i="1" s="1"/>
  <c r="C378" i="1"/>
  <c r="AD377" i="1"/>
  <c r="AA377" i="1"/>
  <c r="O377" i="1"/>
  <c r="M377" i="1"/>
  <c r="J377" i="1"/>
  <c r="E377" i="1" a="1"/>
  <c r="E377" i="1" s="1"/>
  <c r="C377" i="1"/>
  <c r="AD376" i="1"/>
  <c r="AA376" i="1"/>
  <c r="O376" i="1"/>
  <c r="M376" i="1"/>
  <c r="J376" i="1"/>
  <c r="E376" i="1" a="1"/>
  <c r="E376" i="1" s="1"/>
  <c r="C376" i="1"/>
  <c r="AD375" i="1"/>
  <c r="AA375" i="1"/>
  <c r="O375" i="1"/>
  <c r="M375" i="1"/>
  <c r="J375" i="1"/>
  <c r="E375" i="1" a="1"/>
  <c r="E375" i="1" s="1"/>
  <c r="C375" i="1"/>
  <c r="AD374" i="1"/>
  <c r="AA374" i="1"/>
  <c r="O374" i="1"/>
  <c r="M374" i="1"/>
  <c r="J374" i="1"/>
  <c r="E374" i="1" a="1"/>
  <c r="E374" i="1" s="1"/>
  <c r="C374" i="1"/>
  <c r="AD373" i="1"/>
  <c r="AA373" i="1"/>
  <c r="O373" i="1"/>
  <c r="M373" i="1"/>
  <c r="J373" i="1"/>
  <c r="E373" i="1" a="1"/>
  <c r="E373" i="1" s="1"/>
  <c r="C373" i="1"/>
  <c r="AD372" i="1"/>
  <c r="AA372" i="1"/>
  <c r="O372" i="1"/>
  <c r="M372" i="1"/>
  <c r="J372" i="1"/>
  <c r="E372" i="1" a="1"/>
  <c r="E372" i="1" s="1"/>
  <c r="C372" i="1"/>
  <c r="AD371" i="1"/>
  <c r="AA371" i="1"/>
  <c r="O371" i="1"/>
  <c r="M371" i="1"/>
  <c r="J371" i="1"/>
  <c r="E371" i="1" a="1"/>
  <c r="E371" i="1" s="1"/>
  <c r="C371" i="1"/>
  <c r="AD370" i="1"/>
  <c r="AA370" i="1"/>
  <c r="O370" i="1"/>
  <c r="M370" i="1"/>
  <c r="J370" i="1"/>
  <c r="E370" i="1" a="1"/>
  <c r="E370" i="1" s="1"/>
  <c r="C370" i="1"/>
  <c r="AD369" i="1"/>
  <c r="AA369" i="1"/>
  <c r="O369" i="1"/>
  <c r="M369" i="1"/>
  <c r="J369" i="1"/>
  <c r="E369" i="1" a="1"/>
  <c r="E369" i="1" s="1"/>
  <c r="C369" i="1"/>
  <c r="AD368" i="1"/>
  <c r="AA368" i="1"/>
  <c r="O368" i="1"/>
  <c r="M368" i="1"/>
  <c r="J368" i="1"/>
  <c r="E368" i="1" a="1"/>
  <c r="E368" i="1" s="1"/>
  <c r="C368" i="1"/>
  <c r="AD367" i="1"/>
  <c r="AA367" i="1"/>
  <c r="O367" i="1"/>
  <c r="M367" i="1"/>
  <c r="J367" i="1"/>
  <c r="E367" i="1" a="1"/>
  <c r="E367" i="1" s="1"/>
  <c r="C367" i="1"/>
  <c r="AD366" i="1"/>
  <c r="AA366" i="1"/>
  <c r="O366" i="1"/>
  <c r="M366" i="1"/>
  <c r="J366" i="1"/>
  <c r="E366" i="1" a="1"/>
  <c r="E366" i="1" s="1"/>
  <c r="C366" i="1"/>
  <c r="AD365" i="1"/>
  <c r="AA365" i="1"/>
  <c r="O365" i="1"/>
  <c r="M365" i="1"/>
  <c r="J365" i="1"/>
  <c r="E365" i="1" a="1"/>
  <c r="E365" i="1" s="1"/>
  <c r="C365" i="1"/>
  <c r="AD364" i="1"/>
  <c r="AA364" i="1"/>
  <c r="O364" i="1"/>
  <c r="M364" i="1"/>
  <c r="J364" i="1"/>
  <c r="E364" i="1" a="1"/>
  <c r="E364" i="1" s="1"/>
  <c r="C364" i="1"/>
  <c r="AD363" i="1"/>
  <c r="AA363" i="1"/>
  <c r="O363" i="1"/>
  <c r="M363" i="1"/>
  <c r="J363" i="1"/>
  <c r="E363" i="1" a="1"/>
  <c r="E363" i="1" s="1"/>
  <c r="C363" i="1"/>
  <c r="AD362" i="1"/>
  <c r="AA362" i="1"/>
  <c r="O362" i="1"/>
  <c r="M362" i="1"/>
  <c r="J362" i="1"/>
  <c r="E362" i="1" a="1"/>
  <c r="E362" i="1" s="1"/>
  <c r="C362" i="1"/>
  <c r="AD361" i="1"/>
  <c r="AA361" i="1"/>
  <c r="O361" i="1"/>
  <c r="M361" i="1"/>
  <c r="J361" i="1"/>
  <c r="E361" i="1" a="1"/>
  <c r="E361" i="1" s="1"/>
  <c r="C361" i="1"/>
  <c r="AD360" i="1"/>
  <c r="AA360" i="1"/>
  <c r="O360" i="1"/>
  <c r="M360" i="1"/>
  <c r="J360" i="1"/>
  <c r="E360" i="1" a="1"/>
  <c r="E360" i="1" s="1"/>
  <c r="C360" i="1"/>
  <c r="AD359" i="1"/>
  <c r="AA359" i="1"/>
  <c r="O359" i="1"/>
  <c r="M359" i="1"/>
  <c r="J359" i="1"/>
  <c r="E359" i="1" a="1"/>
  <c r="E359" i="1" s="1"/>
  <c r="C359" i="1"/>
  <c r="AD358" i="1"/>
  <c r="AA358" i="1"/>
  <c r="O358" i="1"/>
  <c r="M358" i="1"/>
  <c r="J358" i="1"/>
  <c r="E358" i="1" a="1"/>
  <c r="E358" i="1" s="1"/>
  <c r="C358" i="1"/>
  <c r="AD357" i="1"/>
  <c r="AA357" i="1"/>
  <c r="O357" i="1"/>
  <c r="M357" i="1"/>
  <c r="J357" i="1"/>
  <c r="E357" i="1" a="1"/>
  <c r="E357" i="1" s="1"/>
  <c r="C357" i="1"/>
  <c r="AD356" i="1"/>
  <c r="AA356" i="1"/>
  <c r="O356" i="1"/>
  <c r="M356" i="1"/>
  <c r="J356" i="1"/>
  <c r="E356" i="1" a="1"/>
  <c r="E356" i="1" s="1"/>
  <c r="C356" i="1"/>
  <c r="AD355" i="1"/>
  <c r="AA355" i="1"/>
  <c r="O355" i="1"/>
  <c r="M355" i="1"/>
  <c r="J355" i="1"/>
  <c r="E355" i="1" a="1"/>
  <c r="E355" i="1" s="1"/>
  <c r="C355" i="1"/>
  <c r="AD354" i="1"/>
  <c r="AA354" i="1"/>
  <c r="O354" i="1"/>
  <c r="M354" i="1"/>
  <c r="J354" i="1"/>
  <c r="E354" i="1" a="1"/>
  <c r="E354" i="1" s="1"/>
  <c r="C354" i="1"/>
  <c r="AD353" i="1"/>
  <c r="AA353" i="1"/>
  <c r="O353" i="1"/>
  <c r="M353" i="1"/>
  <c r="J353" i="1"/>
  <c r="E353" i="1" a="1"/>
  <c r="E353" i="1" s="1"/>
  <c r="C353" i="1"/>
  <c r="AD352" i="1"/>
  <c r="AA352" i="1"/>
  <c r="O352" i="1"/>
  <c r="M352" i="1"/>
  <c r="J352" i="1"/>
  <c r="E352" i="1" a="1"/>
  <c r="E352" i="1" s="1"/>
  <c r="C352" i="1"/>
  <c r="AD351" i="1"/>
  <c r="AA351" i="1"/>
  <c r="O351" i="1"/>
  <c r="M351" i="1"/>
  <c r="J351" i="1"/>
  <c r="E351" i="1" a="1"/>
  <c r="E351" i="1" s="1"/>
  <c r="C351" i="1"/>
  <c r="AD350" i="1"/>
  <c r="AA350" i="1"/>
  <c r="O350" i="1"/>
  <c r="M350" i="1"/>
  <c r="J350" i="1"/>
  <c r="E350" i="1" a="1"/>
  <c r="E350" i="1" s="1"/>
  <c r="C350" i="1"/>
  <c r="AD349" i="1"/>
  <c r="AA349" i="1"/>
  <c r="O349" i="1"/>
  <c r="M349" i="1"/>
  <c r="J349" i="1"/>
  <c r="E349" i="1" a="1"/>
  <c r="E349" i="1" s="1"/>
  <c r="C349" i="1"/>
  <c r="AD348" i="1"/>
  <c r="AA348" i="1"/>
  <c r="O348" i="1"/>
  <c r="M348" i="1"/>
  <c r="J348" i="1"/>
  <c r="E348" i="1" a="1"/>
  <c r="E348" i="1" s="1"/>
  <c r="C348" i="1"/>
  <c r="AD347" i="1"/>
  <c r="AA347" i="1"/>
  <c r="O347" i="1"/>
  <c r="M347" i="1"/>
  <c r="J347" i="1"/>
  <c r="E347" i="1" a="1"/>
  <c r="E347" i="1" s="1"/>
  <c r="C347" i="1"/>
  <c r="AD346" i="1"/>
  <c r="AA346" i="1"/>
  <c r="O346" i="1"/>
  <c r="M346" i="1"/>
  <c r="J346" i="1"/>
  <c r="E346" i="1" a="1"/>
  <c r="E346" i="1" s="1"/>
  <c r="C346" i="1"/>
  <c r="AD345" i="1"/>
  <c r="AA345" i="1"/>
  <c r="O345" i="1"/>
  <c r="M345" i="1"/>
  <c r="J345" i="1"/>
  <c r="E345" i="1" a="1"/>
  <c r="E345" i="1" s="1"/>
  <c r="C345" i="1"/>
  <c r="AD344" i="1"/>
  <c r="AA344" i="1"/>
  <c r="O344" i="1"/>
  <c r="M344" i="1"/>
  <c r="J344" i="1"/>
  <c r="E344" i="1" a="1"/>
  <c r="E344" i="1" s="1"/>
  <c r="C344" i="1"/>
  <c r="AD343" i="1"/>
  <c r="AA343" i="1"/>
  <c r="O343" i="1"/>
  <c r="M343" i="1"/>
  <c r="J343" i="1"/>
  <c r="E343" i="1" a="1"/>
  <c r="E343" i="1" s="1"/>
  <c r="C343" i="1"/>
  <c r="AD342" i="1"/>
  <c r="AA342" i="1"/>
  <c r="O342" i="1"/>
  <c r="M342" i="1"/>
  <c r="J342" i="1"/>
  <c r="E342" i="1" a="1"/>
  <c r="E342" i="1" s="1"/>
  <c r="C342" i="1"/>
  <c r="AD341" i="1"/>
  <c r="AA341" i="1"/>
  <c r="O341" i="1"/>
  <c r="M341" i="1"/>
  <c r="J341" i="1"/>
  <c r="E341" i="1" a="1"/>
  <c r="E341" i="1" s="1"/>
  <c r="C341" i="1"/>
  <c r="AD340" i="1"/>
  <c r="AA340" i="1"/>
  <c r="O340" i="1"/>
  <c r="M340" i="1"/>
  <c r="J340" i="1"/>
  <c r="E340" i="1" a="1"/>
  <c r="E340" i="1" s="1"/>
  <c r="C340" i="1"/>
  <c r="AD339" i="1"/>
  <c r="AA339" i="1"/>
  <c r="O339" i="1"/>
  <c r="M339" i="1"/>
  <c r="J339" i="1"/>
  <c r="E339" i="1" a="1"/>
  <c r="E339" i="1" s="1"/>
  <c r="C339" i="1"/>
  <c r="AD338" i="1"/>
  <c r="AA338" i="1"/>
  <c r="O338" i="1"/>
  <c r="M338" i="1"/>
  <c r="J338" i="1"/>
  <c r="E338" i="1" a="1"/>
  <c r="E338" i="1" s="1"/>
  <c r="C338" i="1"/>
  <c r="AD337" i="1"/>
  <c r="AA337" i="1"/>
  <c r="O337" i="1"/>
  <c r="M337" i="1"/>
  <c r="J337" i="1"/>
  <c r="E337" i="1" a="1"/>
  <c r="E337" i="1" s="1"/>
  <c r="C337" i="1"/>
  <c r="AD336" i="1"/>
  <c r="AA336" i="1"/>
  <c r="O336" i="1"/>
  <c r="M336" i="1"/>
  <c r="J336" i="1"/>
  <c r="E336" i="1" a="1"/>
  <c r="E336" i="1" s="1"/>
  <c r="C336" i="1"/>
  <c r="AD335" i="1"/>
  <c r="AA335" i="1"/>
  <c r="O335" i="1"/>
  <c r="M335" i="1"/>
  <c r="J335" i="1"/>
  <c r="E335" i="1" a="1"/>
  <c r="E335" i="1" s="1"/>
  <c r="C335" i="1"/>
  <c r="AD334" i="1"/>
  <c r="AA334" i="1"/>
  <c r="O334" i="1"/>
  <c r="M334" i="1"/>
  <c r="J334" i="1"/>
  <c r="E334" i="1" a="1"/>
  <c r="E334" i="1" s="1"/>
  <c r="C334" i="1"/>
  <c r="AD333" i="1"/>
  <c r="AA333" i="1"/>
  <c r="O333" i="1"/>
  <c r="M333" i="1"/>
  <c r="J333" i="1"/>
  <c r="E333" i="1" a="1"/>
  <c r="E333" i="1" s="1"/>
  <c r="C333" i="1"/>
  <c r="AD332" i="1"/>
  <c r="AA332" i="1"/>
  <c r="O332" i="1"/>
  <c r="M332" i="1"/>
  <c r="J332" i="1"/>
  <c r="E332" i="1" a="1"/>
  <c r="E332" i="1" s="1"/>
  <c r="C332" i="1"/>
  <c r="AD331" i="1"/>
  <c r="AA331" i="1"/>
  <c r="O331" i="1"/>
  <c r="M331" i="1"/>
  <c r="J331" i="1"/>
  <c r="E331" i="1" a="1"/>
  <c r="E331" i="1" s="1"/>
  <c r="C331" i="1"/>
  <c r="AD330" i="1"/>
  <c r="AA330" i="1"/>
  <c r="O330" i="1"/>
  <c r="M330" i="1"/>
  <c r="J330" i="1"/>
  <c r="E330" i="1" a="1"/>
  <c r="E330" i="1" s="1"/>
  <c r="C330" i="1"/>
  <c r="AD329" i="1"/>
  <c r="AA329" i="1"/>
  <c r="O329" i="1"/>
  <c r="M329" i="1"/>
  <c r="J329" i="1"/>
  <c r="E329" i="1" a="1"/>
  <c r="E329" i="1" s="1"/>
  <c r="C329" i="1"/>
  <c r="AD328" i="1"/>
  <c r="AA328" i="1"/>
  <c r="O328" i="1"/>
  <c r="M328" i="1"/>
  <c r="J328" i="1"/>
  <c r="E328" i="1" a="1"/>
  <c r="E328" i="1" s="1"/>
  <c r="C328" i="1"/>
  <c r="AD327" i="1"/>
  <c r="AA327" i="1"/>
  <c r="O327" i="1"/>
  <c r="M327" i="1"/>
  <c r="J327" i="1"/>
  <c r="E327" i="1" a="1"/>
  <c r="E327" i="1" s="1"/>
  <c r="C327" i="1"/>
  <c r="AD326" i="1"/>
  <c r="AA326" i="1"/>
  <c r="O326" i="1"/>
  <c r="M326" i="1"/>
  <c r="J326" i="1"/>
  <c r="E326" i="1" a="1"/>
  <c r="E326" i="1" s="1"/>
  <c r="C326" i="1"/>
  <c r="AD325" i="1"/>
  <c r="AA325" i="1"/>
  <c r="O325" i="1"/>
  <c r="M325" i="1"/>
  <c r="J325" i="1"/>
  <c r="E325" i="1" a="1"/>
  <c r="E325" i="1" s="1"/>
  <c r="C325" i="1"/>
  <c r="AD324" i="1"/>
  <c r="AA324" i="1"/>
  <c r="O324" i="1"/>
  <c r="M324" i="1"/>
  <c r="J324" i="1"/>
  <c r="E324" i="1" a="1"/>
  <c r="E324" i="1" s="1"/>
  <c r="C324" i="1"/>
  <c r="AD323" i="1"/>
  <c r="AA323" i="1"/>
  <c r="O323" i="1"/>
  <c r="M323" i="1"/>
  <c r="J323" i="1"/>
  <c r="E323" i="1" a="1"/>
  <c r="E323" i="1" s="1"/>
  <c r="C323" i="1"/>
  <c r="AD322" i="1"/>
  <c r="AA322" i="1"/>
  <c r="O322" i="1"/>
  <c r="M322" i="1"/>
  <c r="J322" i="1"/>
  <c r="E322" i="1" a="1"/>
  <c r="E322" i="1" s="1"/>
  <c r="C322" i="1"/>
  <c r="AD321" i="1"/>
  <c r="AA321" i="1"/>
  <c r="O321" i="1"/>
  <c r="M321" i="1"/>
  <c r="J321" i="1"/>
  <c r="E321" i="1" a="1"/>
  <c r="E321" i="1" s="1"/>
  <c r="C321" i="1"/>
  <c r="AD320" i="1"/>
  <c r="AA320" i="1"/>
  <c r="O320" i="1"/>
  <c r="M320" i="1"/>
  <c r="J320" i="1"/>
  <c r="E320" i="1" a="1"/>
  <c r="E320" i="1" s="1"/>
  <c r="C320" i="1"/>
  <c r="AD319" i="1"/>
  <c r="AA319" i="1"/>
  <c r="O319" i="1"/>
  <c r="M319" i="1"/>
  <c r="J319" i="1"/>
  <c r="E319" i="1" a="1"/>
  <c r="E319" i="1" s="1"/>
  <c r="C319" i="1"/>
  <c r="AD318" i="1"/>
  <c r="AA318" i="1"/>
  <c r="O318" i="1"/>
  <c r="M318" i="1"/>
  <c r="J318" i="1"/>
  <c r="E318" i="1" a="1"/>
  <c r="E318" i="1" s="1"/>
  <c r="C318" i="1"/>
  <c r="AD317" i="1"/>
  <c r="AA317" i="1"/>
  <c r="O317" i="1"/>
  <c r="M317" i="1"/>
  <c r="J317" i="1"/>
  <c r="E317" i="1" a="1"/>
  <c r="E317" i="1" s="1"/>
  <c r="C317" i="1"/>
  <c r="AD316" i="1"/>
  <c r="AA316" i="1"/>
  <c r="O316" i="1"/>
  <c r="M316" i="1"/>
  <c r="J316" i="1"/>
  <c r="E316" i="1" a="1"/>
  <c r="E316" i="1" s="1"/>
  <c r="C316" i="1"/>
  <c r="AD315" i="1"/>
  <c r="AA315" i="1"/>
  <c r="O315" i="1"/>
  <c r="M315" i="1"/>
  <c r="J315" i="1"/>
  <c r="E315" i="1" a="1"/>
  <c r="E315" i="1" s="1"/>
  <c r="C315" i="1"/>
  <c r="AD314" i="1"/>
  <c r="AA314" i="1"/>
  <c r="O314" i="1"/>
  <c r="M314" i="1"/>
  <c r="J314" i="1"/>
  <c r="E314" i="1" a="1"/>
  <c r="E314" i="1" s="1"/>
  <c r="C314" i="1"/>
  <c r="AD313" i="1"/>
  <c r="AA313" i="1"/>
  <c r="O313" i="1"/>
  <c r="M313" i="1"/>
  <c r="J313" i="1"/>
  <c r="E313" i="1" a="1"/>
  <c r="E313" i="1" s="1"/>
  <c r="C313" i="1"/>
  <c r="AD312" i="1"/>
  <c r="AA312" i="1"/>
  <c r="O312" i="1"/>
  <c r="M312" i="1"/>
  <c r="J312" i="1"/>
  <c r="E312" i="1" a="1"/>
  <c r="E312" i="1" s="1"/>
  <c r="C312" i="1"/>
  <c r="AD311" i="1"/>
  <c r="AA311" i="1"/>
  <c r="O311" i="1"/>
  <c r="M311" i="1"/>
  <c r="J311" i="1"/>
  <c r="E311" i="1" a="1"/>
  <c r="E311" i="1" s="1"/>
  <c r="C311" i="1"/>
  <c r="AD310" i="1"/>
  <c r="AA310" i="1"/>
  <c r="O310" i="1"/>
  <c r="M310" i="1"/>
  <c r="J310" i="1"/>
  <c r="E310" i="1" a="1"/>
  <c r="E310" i="1" s="1"/>
  <c r="C310" i="1"/>
  <c r="AD309" i="1"/>
  <c r="AA309" i="1"/>
  <c r="O309" i="1"/>
  <c r="M309" i="1"/>
  <c r="J309" i="1"/>
  <c r="E309" i="1" a="1"/>
  <c r="E309" i="1" s="1"/>
  <c r="C309" i="1"/>
  <c r="AD308" i="1"/>
  <c r="AA308" i="1"/>
  <c r="O308" i="1"/>
  <c r="M308" i="1"/>
  <c r="J308" i="1"/>
  <c r="E308" i="1" a="1"/>
  <c r="E308" i="1" s="1"/>
  <c r="C308" i="1"/>
  <c r="AD307" i="1"/>
  <c r="AA307" i="1"/>
  <c r="O307" i="1"/>
  <c r="M307" i="1"/>
  <c r="J307" i="1"/>
  <c r="E307" i="1" a="1"/>
  <c r="E307" i="1" s="1"/>
  <c r="C307" i="1"/>
  <c r="AD306" i="1"/>
  <c r="AA306" i="1"/>
  <c r="O306" i="1"/>
  <c r="M306" i="1"/>
  <c r="J306" i="1"/>
  <c r="E306" i="1" a="1"/>
  <c r="E306" i="1" s="1"/>
  <c r="C306" i="1"/>
  <c r="AD305" i="1"/>
  <c r="AA305" i="1"/>
  <c r="O305" i="1"/>
  <c r="M305" i="1"/>
  <c r="J305" i="1"/>
  <c r="E305" i="1" a="1"/>
  <c r="E305" i="1" s="1"/>
  <c r="C305" i="1"/>
  <c r="AD304" i="1"/>
  <c r="AA304" i="1"/>
  <c r="O304" i="1"/>
  <c r="M304" i="1"/>
  <c r="J304" i="1"/>
  <c r="E304" i="1" a="1"/>
  <c r="E304" i="1" s="1"/>
  <c r="C304" i="1"/>
  <c r="AD303" i="1"/>
  <c r="AA303" i="1"/>
  <c r="O303" i="1"/>
  <c r="M303" i="1"/>
  <c r="J303" i="1"/>
  <c r="E303" i="1" a="1"/>
  <c r="E303" i="1" s="1"/>
  <c r="C303" i="1"/>
  <c r="AD302" i="1"/>
  <c r="AA302" i="1"/>
  <c r="O302" i="1"/>
  <c r="M302" i="1"/>
  <c r="J302" i="1"/>
  <c r="E302" i="1" a="1"/>
  <c r="E302" i="1" s="1"/>
  <c r="C302" i="1"/>
  <c r="AD301" i="1"/>
  <c r="AA301" i="1"/>
  <c r="O301" i="1"/>
  <c r="M301" i="1"/>
  <c r="J301" i="1"/>
  <c r="E301" i="1" a="1"/>
  <c r="E301" i="1" s="1"/>
  <c r="C301" i="1"/>
  <c r="AD300" i="1"/>
  <c r="AA300" i="1"/>
  <c r="O300" i="1"/>
  <c r="M300" i="1"/>
  <c r="J300" i="1"/>
  <c r="E300" i="1" a="1"/>
  <c r="E300" i="1" s="1"/>
  <c r="C300" i="1"/>
  <c r="AD299" i="1"/>
  <c r="AA299" i="1"/>
  <c r="O299" i="1"/>
  <c r="M299" i="1"/>
  <c r="J299" i="1"/>
  <c r="E299" i="1" a="1"/>
  <c r="E299" i="1" s="1"/>
  <c r="C299" i="1"/>
  <c r="AD298" i="1"/>
  <c r="AA298" i="1"/>
  <c r="O298" i="1"/>
  <c r="M298" i="1"/>
  <c r="J298" i="1"/>
  <c r="E298" i="1" a="1"/>
  <c r="E298" i="1" s="1"/>
  <c r="C298" i="1"/>
  <c r="AD297" i="1"/>
  <c r="AA297" i="1"/>
  <c r="O297" i="1"/>
  <c r="M297" i="1"/>
  <c r="J297" i="1"/>
  <c r="E297" i="1" a="1"/>
  <c r="E297" i="1" s="1"/>
  <c r="C297" i="1"/>
  <c r="AD296" i="1"/>
  <c r="AA296" i="1"/>
  <c r="O296" i="1"/>
  <c r="M296" i="1"/>
  <c r="J296" i="1"/>
  <c r="E296" i="1" a="1"/>
  <c r="E296" i="1" s="1"/>
  <c r="C296" i="1"/>
  <c r="AD295" i="1"/>
  <c r="AA295" i="1"/>
  <c r="O295" i="1"/>
  <c r="M295" i="1"/>
  <c r="J295" i="1"/>
  <c r="E295" i="1" a="1"/>
  <c r="E295" i="1" s="1"/>
  <c r="C295" i="1"/>
  <c r="AD294" i="1"/>
  <c r="AA294" i="1"/>
  <c r="O294" i="1"/>
  <c r="M294" i="1"/>
  <c r="J294" i="1"/>
  <c r="E294" i="1" a="1"/>
  <c r="E294" i="1" s="1"/>
  <c r="C294" i="1"/>
  <c r="AD293" i="1"/>
  <c r="AA293" i="1"/>
  <c r="O293" i="1"/>
  <c r="M293" i="1"/>
  <c r="J293" i="1"/>
  <c r="E293" i="1" a="1"/>
  <c r="E293" i="1" s="1"/>
  <c r="C293" i="1"/>
  <c r="AD292" i="1"/>
  <c r="AA292" i="1"/>
  <c r="O292" i="1"/>
  <c r="M292" i="1"/>
  <c r="J292" i="1"/>
  <c r="E292" i="1" a="1"/>
  <c r="E292" i="1" s="1"/>
  <c r="C292" i="1"/>
  <c r="AD291" i="1"/>
  <c r="AA291" i="1"/>
  <c r="O291" i="1"/>
  <c r="M291" i="1"/>
  <c r="J291" i="1"/>
  <c r="E291" i="1" a="1"/>
  <c r="E291" i="1" s="1"/>
  <c r="C291" i="1"/>
  <c r="AD290" i="1"/>
  <c r="AA290" i="1"/>
  <c r="O290" i="1"/>
  <c r="M290" i="1"/>
  <c r="J290" i="1"/>
  <c r="E290" i="1" a="1"/>
  <c r="E290" i="1" s="1"/>
  <c r="C290" i="1"/>
  <c r="AD289" i="1"/>
  <c r="AA289" i="1"/>
  <c r="O289" i="1"/>
  <c r="M289" i="1"/>
  <c r="J289" i="1"/>
  <c r="E289" i="1" a="1"/>
  <c r="E289" i="1" s="1"/>
  <c r="C289" i="1"/>
  <c r="AD288" i="1"/>
  <c r="AA288" i="1"/>
  <c r="O288" i="1"/>
  <c r="M288" i="1"/>
  <c r="J288" i="1"/>
  <c r="E288" i="1" a="1"/>
  <c r="E288" i="1" s="1"/>
  <c r="C288" i="1"/>
  <c r="AD287" i="1"/>
  <c r="AA287" i="1"/>
  <c r="O287" i="1"/>
  <c r="M287" i="1"/>
  <c r="J287" i="1"/>
  <c r="E287" i="1" a="1"/>
  <c r="E287" i="1" s="1"/>
  <c r="C287" i="1"/>
  <c r="AD286" i="1"/>
  <c r="AA286" i="1"/>
  <c r="O286" i="1"/>
  <c r="M286" i="1"/>
  <c r="J286" i="1"/>
  <c r="E286" i="1" a="1"/>
  <c r="E286" i="1" s="1"/>
  <c r="C286" i="1"/>
  <c r="AD285" i="1"/>
  <c r="AA285" i="1"/>
  <c r="O285" i="1"/>
  <c r="M285" i="1"/>
  <c r="J285" i="1"/>
  <c r="E285" i="1" a="1"/>
  <c r="E285" i="1" s="1"/>
  <c r="C285" i="1"/>
  <c r="AD284" i="1"/>
  <c r="AA284" i="1"/>
  <c r="O284" i="1"/>
  <c r="M284" i="1"/>
  <c r="J284" i="1"/>
  <c r="E284" i="1" a="1"/>
  <c r="E284" i="1" s="1"/>
  <c r="C284" i="1"/>
  <c r="AD283" i="1"/>
  <c r="AA283" i="1"/>
  <c r="O283" i="1"/>
  <c r="M283" i="1"/>
  <c r="J283" i="1"/>
  <c r="E283" i="1" a="1"/>
  <c r="E283" i="1" s="1"/>
  <c r="C283" i="1"/>
  <c r="AD282" i="1"/>
  <c r="AA282" i="1"/>
  <c r="O282" i="1"/>
  <c r="M282" i="1"/>
  <c r="J282" i="1"/>
  <c r="E282" i="1" a="1"/>
  <c r="E282" i="1" s="1"/>
  <c r="C282" i="1"/>
  <c r="AD281" i="1"/>
  <c r="AA281" i="1"/>
  <c r="O281" i="1"/>
  <c r="M281" i="1"/>
  <c r="J281" i="1"/>
  <c r="E281" i="1" a="1"/>
  <c r="E281" i="1" s="1"/>
  <c r="C281" i="1"/>
  <c r="AD280" i="1"/>
  <c r="AA280" i="1"/>
  <c r="O280" i="1"/>
  <c r="M280" i="1"/>
  <c r="J280" i="1"/>
  <c r="E280" i="1" a="1"/>
  <c r="E280" i="1" s="1"/>
  <c r="C280" i="1"/>
  <c r="AD279" i="1"/>
  <c r="AA279" i="1"/>
  <c r="O279" i="1"/>
  <c r="M279" i="1"/>
  <c r="J279" i="1"/>
  <c r="E279" i="1" a="1"/>
  <c r="E279" i="1" s="1"/>
  <c r="C279" i="1"/>
  <c r="AD278" i="1"/>
  <c r="AA278" i="1"/>
  <c r="O278" i="1"/>
  <c r="M278" i="1"/>
  <c r="J278" i="1"/>
  <c r="E278" i="1" a="1"/>
  <c r="E278" i="1" s="1"/>
  <c r="C278" i="1"/>
  <c r="AD277" i="1"/>
  <c r="AA277" i="1"/>
  <c r="O277" i="1"/>
  <c r="M277" i="1"/>
  <c r="J277" i="1"/>
  <c r="E277" i="1" a="1"/>
  <c r="E277" i="1" s="1"/>
  <c r="C277" i="1"/>
  <c r="AD276" i="1"/>
  <c r="AA276" i="1"/>
  <c r="O276" i="1"/>
  <c r="M276" i="1"/>
  <c r="J276" i="1"/>
  <c r="E276" i="1" a="1"/>
  <c r="E276" i="1" s="1"/>
  <c r="C276" i="1"/>
  <c r="AD275" i="1"/>
  <c r="AA275" i="1"/>
  <c r="O275" i="1"/>
  <c r="M275" i="1"/>
  <c r="J275" i="1"/>
  <c r="E275" i="1" a="1"/>
  <c r="E275" i="1" s="1"/>
  <c r="C275" i="1"/>
  <c r="AD274" i="1"/>
  <c r="AA274" i="1"/>
  <c r="O274" i="1"/>
  <c r="M274" i="1"/>
  <c r="J274" i="1"/>
  <c r="E274" i="1" a="1"/>
  <c r="E274" i="1" s="1"/>
  <c r="C274" i="1"/>
  <c r="AD273" i="1"/>
  <c r="AA273" i="1"/>
  <c r="O273" i="1"/>
  <c r="M273" i="1"/>
  <c r="J273" i="1"/>
  <c r="E273" i="1" a="1"/>
  <c r="E273" i="1" s="1"/>
  <c r="C273" i="1"/>
  <c r="AD272" i="1"/>
  <c r="AA272" i="1"/>
  <c r="O272" i="1"/>
  <c r="M272" i="1"/>
  <c r="J272" i="1"/>
  <c r="E272" i="1" a="1"/>
  <c r="E272" i="1" s="1"/>
  <c r="C272" i="1"/>
  <c r="AD271" i="1"/>
  <c r="AA271" i="1"/>
  <c r="O271" i="1"/>
  <c r="M271" i="1"/>
  <c r="J271" i="1"/>
  <c r="E271" i="1" a="1"/>
  <c r="E271" i="1" s="1"/>
  <c r="C271" i="1"/>
  <c r="AD270" i="1"/>
  <c r="AA270" i="1"/>
  <c r="O270" i="1"/>
  <c r="M270" i="1"/>
  <c r="J270" i="1"/>
  <c r="E270" i="1" a="1"/>
  <c r="E270" i="1" s="1"/>
  <c r="C270" i="1"/>
  <c r="AD269" i="1"/>
  <c r="AA269" i="1"/>
  <c r="O269" i="1"/>
  <c r="M269" i="1"/>
  <c r="J269" i="1"/>
  <c r="E269" i="1" a="1"/>
  <c r="E269" i="1" s="1"/>
  <c r="C269" i="1"/>
  <c r="AD268" i="1"/>
  <c r="AA268" i="1"/>
  <c r="O268" i="1"/>
  <c r="M268" i="1"/>
  <c r="J268" i="1"/>
  <c r="E268" i="1" a="1"/>
  <c r="E268" i="1" s="1"/>
  <c r="C268" i="1"/>
  <c r="AD267" i="1"/>
  <c r="AA267" i="1"/>
  <c r="O267" i="1"/>
  <c r="M267" i="1"/>
  <c r="J267" i="1"/>
  <c r="E267" i="1" a="1"/>
  <c r="E267" i="1" s="1"/>
  <c r="C267" i="1"/>
  <c r="AD266" i="1"/>
  <c r="AA266" i="1"/>
  <c r="O266" i="1"/>
  <c r="M266" i="1"/>
  <c r="J266" i="1"/>
  <c r="E266" i="1" a="1"/>
  <c r="E266" i="1" s="1"/>
  <c r="C266" i="1"/>
  <c r="AD265" i="1"/>
  <c r="AA265" i="1"/>
  <c r="O265" i="1"/>
  <c r="M265" i="1"/>
  <c r="J265" i="1"/>
  <c r="E265" i="1" a="1"/>
  <c r="E265" i="1" s="1"/>
  <c r="C265" i="1"/>
  <c r="AD264" i="1"/>
  <c r="AA264" i="1"/>
  <c r="O264" i="1"/>
  <c r="M264" i="1"/>
  <c r="J264" i="1"/>
  <c r="E264" i="1" a="1"/>
  <c r="E264" i="1" s="1"/>
  <c r="C264" i="1"/>
  <c r="AD263" i="1"/>
  <c r="AA263" i="1"/>
  <c r="O263" i="1"/>
  <c r="M263" i="1"/>
  <c r="J263" i="1"/>
  <c r="E263" i="1" a="1"/>
  <c r="E263" i="1" s="1"/>
  <c r="C263" i="1"/>
  <c r="AD262" i="1"/>
  <c r="AA262" i="1"/>
  <c r="O262" i="1"/>
  <c r="M262" i="1"/>
  <c r="J262" i="1"/>
  <c r="E262" i="1" a="1"/>
  <c r="E262" i="1" s="1"/>
  <c r="C262" i="1"/>
  <c r="AD261" i="1"/>
  <c r="AA261" i="1"/>
  <c r="O261" i="1"/>
  <c r="M261" i="1"/>
  <c r="J261" i="1"/>
  <c r="E261" i="1" a="1"/>
  <c r="E261" i="1" s="1"/>
  <c r="C261" i="1"/>
  <c r="AD260" i="1"/>
  <c r="AA260" i="1"/>
  <c r="O260" i="1"/>
  <c r="M260" i="1"/>
  <c r="J260" i="1"/>
  <c r="E260" i="1" a="1"/>
  <c r="E260" i="1" s="1"/>
  <c r="C260" i="1"/>
  <c r="AD259" i="1"/>
  <c r="AA259" i="1"/>
  <c r="O259" i="1"/>
  <c r="M259" i="1"/>
  <c r="J259" i="1"/>
  <c r="E259" i="1" a="1"/>
  <c r="E259" i="1" s="1"/>
  <c r="C259" i="1"/>
  <c r="AD258" i="1"/>
  <c r="AA258" i="1"/>
  <c r="O258" i="1"/>
  <c r="M258" i="1"/>
  <c r="J258" i="1"/>
  <c r="E258" i="1" a="1"/>
  <c r="E258" i="1" s="1"/>
  <c r="C258" i="1"/>
  <c r="AD257" i="1"/>
  <c r="AA257" i="1"/>
  <c r="O257" i="1"/>
  <c r="M257" i="1"/>
  <c r="J257" i="1"/>
  <c r="E257" i="1" a="1"/>
  <c r="E257" i="1" s="1"/>
  <c r="C257" i="1"/>
  <c r="AD256" i="1"/>
  <c r="AA256" i="1"/>
  <c r="O256" i="1"/>
  <c r="M256" i="1"/>
  <c r="J256" i="1"/>
  <c r="E256" i="1" a="1"/>
  <c r="E256" i="1" s="1"/>
  <c r="C256" i="1"/>
  <c r="AD255" i="1"/>
  <c r="AA255" i="1"/>
  <c r="O255" i="1"/>
  <c r="M255" i="1"/>
  <c r="J255" i="1"/>
  <c r="E255" i="1" a="1"/>
  <c r="E255" i="1" s="1"/>
  <c r="C255" i="1"/>
  <c r="AD254" i="1"/>
  <c r="AA254" i="1"/>
  <c r="O254" i="1"/>
  <c r="M254" i="1"/>
  <c r="J254" i="1"/>
  <c r="E254" i="1" a="1"/>
  <c r="E254" i="1" s="1"/>
  <c r="C254" i="1"/>
  <c r="AD253" i="1"/>
  <c r="AA253" i="1"/>
  <c r="O253" i="1"/>
  <c r="M253" i="1"/>
  <c r="J253" i="1"/>
  <c r="E253" i="1" a="1"/>
  <c r="E253" i="1" s="1"/>
  <c r="C253" i="1"/>
  <c r="AD252" i="1"/>
  <c r="AA252" i="1"/>
  <c r="O252" i="1"/>
  <c r="M252" i="1"/>
  <c r="J252" i="1"/>
  <c r="E252" i="1" a="1"/>
  <c r="E252" i="1" s="1"/>
  <c r="C252" i="1"/>
  <c r="AD251" i="1"/>
  <c r="AA251" i="1"/>
  <c r="O251" i="1"/>
  <c r="M251" i="1"/>
  <c r="J251" i="1"/>
  <c r="E251" i="1" a="1"/>
  <c r="E251" i="1" s="1"/>
  <c r="C251" i="1"/>
  <c r="AD250" i="1"/>
  <c r="AA250" i="1"/>
  <c r="O250" i="1"/>
  <c r="M250" i="1"/>
  <c r="J250" i="1"/>
  <c r="E250" i="1" a="1"/>
  <c r="E250" i="1" s="1"/>
  <c r="C250" i="1"/>
  <c r="AD249" i="1"/>
  <c r="AA249" i="1"/>
  <c r="O249" i="1"/>
  <c r="M249" i="1"/>
  <c r="J249" i="1"/>
  <c r="E249" i="1" a="1"/>
  <c r="E249" i="1" s="1"/>
  <c r="C249" i="1"/>
  <c r="AD248" i="1"/>
  <c r="AA248" i="1"/>
  <c r="O248" i="1"/>
  <c r="M248" i="1"/>
  <c r="J248" i="1"/>
  <c r="E248" i="1" a="1"/>
  <c r="E248" i="1" s="1"/>
  <c r="C248" i="1"/>
  <c r="AD247" i="1"/>
  <c r="AA247" i="1"/>
  <c r="O247" i="1"/>
  <c r="M247" i="1"/>
  <c r="J247" i="1"/>
  <c r="E247" i="1" a="1"/>
  <c r="E247" i="1" s="1"/>
  <c r="C247" i="1"/>
  <c r="AD246" i="1"/>
  <c r="AA246" i="1"/>
  <c r="O246" i="1"/>
  <c r="M246" i="1"/>
  <c r="J246" i="1"/>
  <c r="E246" i="1" a="1"/>
  <c r="E246" i="1" s="1"/>
  <c r="C246" i="1"/>
  <c r="AD245" i="1"/>
  <c r="AA245" i="1"/>
  <c r="O245" i="1"/>
  <c r="M245" i="1"/>
  <c r="J245" i="1"/>
  <c r="E245" i="1" a="1"/>
  <c r="E245" i="1" s="1"/>
  <c r="C245" i="1"/>
  <c r="AD244" i="1"/>
  <c r="AA244" i="1"/>
  <c r="O244" i="1"/>
  <c r="M244" i="1"/>
  <c r="J244" i="1"/>
  <c r="E244" i="1" a="1"/>
  <c r="E244" i="1" s="1"/>
  <c r="C244" i="1"/>
  <c r="AD243" i="1"/>
  <c r="AA243" i="1"/>
  <c r="O243" i="1"/>
  <c r="M243" i="1"/>
  <c r="J243" i="1"/>
  <c r="E243" i="1" a="1"/>
  <c r="E243" i="1" s="1"/>
  <c r="C243" i="1"/>
  <c r="AD242" i="1"/>
  <c r="AA242" i="1"/>
  <c r="O242" i="1"/>
  <c r="M242" i="1"/>
  <c r="J242" i="1"/>
  <c r="E242" i="1" a="1"/>
  <c r="E242" i="1" s="1"/>
  <c r="C242" i="1"/>
  <c r="AD241" i="1"/>
  <c r="AA241" i="1"/>
  <c r="O241" i="1"/>
  <c r="M241" i="1"/>
  <c r="J241" i="1"/>
  <c r="E241" i="1" a="1"/>
  <c r="E241" i="1" s="1"/>
  <c r="C241" i="1"/>
  <c r="AD240" i="1"/>
  <c r="AA240" i="1"/>
  <c r="O240" i="1"/>
  <c r="M240" i="1"/>
  <c r="J240" i="1"/>
  <c r="E240" i="1" a="1"/>
  <c r="E240" i="1" s="1"/>
  <c r="C240" i="1"/>
  <c r="AD239" i="1"/>
  <c r="AA239" i="1"/>
  <c r="O239" i="1"/>
  <c r="M239" i="1"/>
  <c r="J239" i="1"/>
  <c r="E239" i="1" a="1"/>
  <c r="E239" i="1" s="1"/>
  <c r="C239" i="1"/>
  <c r="AD238" i="1"/>
  <c r="AA238" i="1"/>
  <c r="O238" i="1"/>
  <c r="M238" i="1"/>
  <c r="J238" i="1"/>
  <c r="E238" i="1" a="1"/>
  <c r="E238" i="1" s="1"/>
  <c r="C238" i="1"/>
  <c r="AD237" i="1"/>
  <c r="AA237" i="1"/>
  <c r="O237" i="1"/>
  <c r="M237" i="1"/>
  <c r="J237" i="1"/>
  <c r="E237" i="1" a="1"/>
  <c r="E237" i="1" s="1"/>
  <c r="C237" i="1"/>
  <c r="AD236" i="1"/>
  <c r="AA236" i="1"/>
  <c r="O236" i="1"/>
  <c r="M236" i="1"/>
  <c r="J236" i="1"/>
  <c r="E236" i="1" a="1"/>
  <c r="E236" i="1" s="1"/>
  <c r="C236" i="1"/>
  <c r="AD235" i="1"/>
  <c r="AA235" i="1"/>
  <c r="O235" i="1"/>
  <c r="M235" i="1"/>
  <c r="J235" i="1"/>
  <c r="E235" i="1" a="1"/>
  <c r="E235" i="1" s="1"/>
  <c r="C235" i="1"/>
  <c r="AD234" i="1"/>
  <c r="AA234" i="1"/>
  <c r="O234" i="1"/>
  <c r="M234" i="1"/>
  <c r="J234" i="1"/>
  <c r="E234" i="1" a="1"/>
  <c r="E234" i="1" s="1"/>
  <c r="C234" i="1"/>
  <c r="AD233" i="1"/>
  <c r="AA233" i="1"/>
  <c r="O233" i="1"/>
  <c r="M233" i="1"/>
  <c r="J233" i="1"/>
  <c r="E233" i="1" a="1"/>
  <c r="E233" i="1" s="1"/>
  <c r="C233" i="1"/>
  <c r="AD232" i="1"/>
  <c r="AA232" i="1"/>
  <c r="O232" i="1"/>
  <c r="M232" i="1"/>
  <c r="J232" i="1"/>
  <c r="E232" i="1" a="1"/>
  <c r="E232" i="1" s="1"/>
  <c r="C232" i="1"/>
  <c r="AD231" i="1"/>
  <c r="AA231" i="1"/>
  <c r="O231" i="1"/>
  <c r="M231" i="1"/>
  <c r="J231" i="1"/>
  <c r="E231" i="1" a="1"/>
  <c r="E231" i="1" s="1"/>
  <c r="C231" i="1"/>
  <c r="AD230" i="1"/>
  <c r="AA230" i="1"/>
  <c r="O230" i="1"/>
  <c r="M230" i="1"/>
  <c r="J230" i="1"/>
  <c r="E230" i="1" a="1"/>
  <c r="E230" i="1" s="1"/>
  <c r="C230" i="1"/>
  <c r="AD229" i="1"/>
  <c r="AA229" i="1"/>
  <c r="O229" i="1"/>
  <c r="M229" i="1"/>
  <c r="J229" i="1"/>
  <c r="E229" i="1" a="1"/>
  <c r="E229" i="1" s="1"/>
  <c r="C229" i="1"/>
  <c r="AD228" i="1"/>
  <c r="AA228" i="1"/>
  <c r="O228" i="1"/>
  <c r="M228" i="1"/>
  <c r="J228" i="1"/>
  <c r="E228" i="1" a="1"/>
  <c r="E228" i="1" s="1"/>
  <c r="C228" i="1"/>
  <c r="AD227" i="1"/>
  <c r="AA227" i="1"/>
  <c r="O227" i="1"/>
  <c r="M227" i="1"/>
  <c r="J227" i="1"/>
  <c r="E227" i="1" a="1"/>
  <c r="E227" i="1" s="1"/>
  <c r="C227" i="1"/>
  <c r="AD226" i="1"/>
  <c r="AA226" i="1"/>
  <c r="O226" i="1"/>
  <c r="M226" i="1"/>
  <c r="J226" i="1"/>
  <c r="E226" i="1" a="1"/>
  <c r="E226" i="1" s="1"/>
  <c r="C226" i="1"/>
  <c r="AD225" i="1"/>
  <c r="AA225" i="1"/>
  <c r="O225" i="1"/>
  <c r="M225" i="1"/>
  <c r="J225" i="1"/>
  <c r="E225" i="1" a="1"/>
  <c r="E225" i="1" s="1"/>
  <c r="C225" i="1"/>
  <c r="AD224" i="1"/>
  <c r="AA224" i="1"/>
  <c r="O224" i="1"/>
  <c r="M224" i="1"/>
  <c r="J224" i="1"/>
  <c r="E224" i="1" a="1"/>
  <c r="E224" i="1" s="1"/>
  <c r="C224" i="1"/>
  <c r="AD223" i="1"/>
  <c r="AA223" i="1"/>
  <c r="O223" i="1"/>
  <c r="M223" i="1"/>
  <c r="J223" i="1"/>
  <c r="E223" i="1" a="1"/>
  <c r="E223" i="1" s="1"/>
  <c r="C223" i="1"/>
  <c r="AD222" i="1"/>
  <c r="AA222" i="1"/>
  <c r="O222" i="1"/>
  <c r="M222" i="1"/>
  <c r="J222" i="1"/>
  <c r="E222" i="1" a="1"/>
  <c r="E222" i="1" s="1"/>
  <c r="C222" i="1"/>
  <c r="AD221" i="1"/>
  <c r="AA221" i="1"/>
  <c r="O221" i="1"/>
  <c r="M221" i="1"/>
  <c r="J221" i="1"/>
  <c r="E221" i="1" a="1"/>
  <c r="E221" i="1" s="1"/>
  <c r="C221" i="1"/>
  <c r="AD220" i="1"/>
  <c r="AA220" i="1"/>
  <c r="O220" i="1"/>
  <c r="M220" i="1"/>
  <c r="J220" i="1"/>
  <c r="E220" i="1" a="1"/>
  <c r="E220" i="1" s="1"/>
  <c r="C220" i="1"/>
  <c r="AD219" i="1"/>
  <c r="AA219" i="1"/>
  <c r="O219" i="1"/>
  <c r="M219" i="1"/>
  <c r="J219" i="1"/>
  <c r="E219" i="1" a="1"/>
  <c r="E219" i="1" s="1"/>
  <c r="C219" i="1"/>
  <c r="AD218" i="1"/>
  <c r="AA218" i="1"/>
  <c r="O218" i="1"/>
  <c r="M218" i="1"/>
  <c r="J218" i="1"/>
  <c r="E218" i="1" a="1"/>
  <c r="E218" i="1" s="1"/>
  <c r="C218" i="1"/>
  <c r="AD217" i="1"/>
  <c r="AA217" i="1"/>
  <c r="O217" i="1"/>
  <c r="M217" i="1"/>
  <c r="J217" i="1"/>
  <c r="E217" i="1" a="1"/>
  <c r="E217" i="1" s="1"/>
  <c r="C217" i="1"/>
  <c r="AD216" i="1"/>
  <c r="AA216" i="1"/>
  <c r="O216" i="1"/>
  <c r="M216" i="1"/>
  <c r="J216" i="1"/>
  <c r="E216" i="1" a="1"/>
  <c r="E216" i="1" s="1"/>
  <c r="C216" i="1"/>
  <c r="AD215" i="1"/>
  <c r="AA215" i="1"/>
  <c r="O215" i="1"/>
  <c r="M215" i="1"/>
  <c r="J215" i="1"/>
  <c r="E215" i="1" a="1"/>
  <c r="E215" i="1" s="1"/>
  <c r="C215" i="1"/>
  <c r="AD214" i="1"/>
  <c r="AA214" i="1"/>
  <c r="O214" i="1"/>
  <c r="M214" i="1"/>
  <c r="J214" i="1"/>
  <c r="E214" i="1" a="1"/>
  <c r="E214" i="1" s="1"/>
  <c r="C214" i="1"/>
  <c r="AD213" i="1"/>
  <c r="AA213" i="1"/>
  <c r="O213" i="1"/>
  <c r="M213" i="1"/>
  <c r="J213" i="1"/>
  <c r="E213" i="1" a="1"/>
  <c r="E213" i="1" s="1"/>
  <c r="C213" i="1"/>
  <c r="AD212" i="1"/>
  <c r="AA212" i="1"/>
  <c r="O212" i="1"/>
  <c r="M212" i="1"/>
  <c r="J212" i="1"/>
  <c r="E212" i="1" a="1"/>
  <c r="E212" i="1" s="1"/>
  <c r="C212" i="1"/>
  <c r="AD211" i="1"/>
  <c r="AA211" i="1"/>
  <c r="O211" i="1"/>
  <c r="M211" i="1"/>
  <c r="J211" i="1"/>
  <c r="E211" i="1" a="1"/>
  <c r="E211" i="1" s="1"/>
  <c r="C211" i="1"/>
  <c r="AD210" i="1"/>
  <c r="AA210" i="1"/>
  <c r="O210" i="1"/>
  <c r="M210" i="1"/>
  <c r="J210" i="1"/>
  <c r="E210" i="1" a="1"/>
  <c r="E210" i="1" s="1"/>
  <c r="C210" i="1"/>
  <c r="AD209" i="1"/>
  <c r="AA209" i="1"/>
  <c r="O209" i="1"/>
  <c r="M209" i="1"/>
  <c r="J209" i="1"/>
  <c r="E209" i="1" a="1"/>
  <c r="E209" i="1" s="1"/>
  <c r="C209" i="1"/>
  <c r="AD208" i="1"/>
  <c r="AA208" i="1"/>
  <c r="O208" i="1"/>
  <c r="M208" i="1"/>
  <c r="J208" i="1"/>
  <c r="E208" i="1" a="1"/>
  <c r="E208" i="1" s="1"/>
  <c r="C208" i="1"/>
  <c r="AD207" i="1"/>
  <c r="AA207" i="1"/>
  <c r="O207" i="1"/>
  <c r="M207" i="1"/>
  <c r="J207" i="1"/>
  <c r="E207" i="1" a="1"/>
  <c r="E207" i="1" s="1"/>
  <c r="C207" i="1"/>
  <c r="AD206" i="1"/>
  <c r="AA206" i="1"/>
  <c r="O206" i="1"/>
  <c r="M206" i="1"/>
  <c r="J206" i="1"/>
  <c r="E206" i="1" a="1"/>
  <c r="E206" i="1" s="1"/>
  <c r="C206" i="1"/>
  <c r="AD205" i="1"/>
  <c r="AA205" i="1"/>
  <c r="O205" i="1"/>
  <c r="M205" i="1"/>
  <c r="J205" i="1"/>
  <c r="E205" i="1" a="1"/>
  <c r="E205" i="1" s="1"/>
  <c r="C205" i="1"/>
  <c r="AD204" i="1"/>
  <c r="AA204" i="1"/>
  <c r="O204" i="1"/>
  <c r="M204" i="1"/>
  <c r="J204" i="1"/>
  <c r="E204" i="1" a="1"/>
  <c r="E204" i="1" s="1"/>
  <c r="C204" i="1"/>
  <c r="AD203" i="1"/>
  <c r="AA203" i="1"/>
  <c r="O203" i="1"/>
  <c r="M203" i="1"/>
  <c r="J203" i="1"/>
  <c r="E203" i="1" a="1"/>
  <c r="E203" i="1" s="1"/>
  <c r="C203" i="1"/>
  <c r="AD202" i="1"/>
  <c r="AA202" i="1"/>
  <c r="O202" i="1"/>
  <c r="M202" i="1"/>
  <c r="J202" i="1"/>
  <c r="E202" i="1" a="1"/>
  <c r="E202" i="1" s="1"/>
  <c r="C202" i="1"/>
  <c r="AD201" i="1"/>
  <c r="AA201" i="1"/>
  <c r="O201" i="1"/>
  <c r="M201" i="1"/>
  <c r="J201" i="1"/>
  <c r="E201" i="1" a="1"/>
  <c r="E201" i="1" s="1"/>
  <c r="C201" i="1"/>
  <c r="AD200" i="1"/>
  <c r="AA200" i="1"/>
  <c r="O200" i="1"/>
  <c r="M200" i="1"/>
  <c r="J200" i="1"/>
  <c r="E200" i="1" a="1"/>
  <c r="E200" i="1" s="1"/>
  <c r="C200" i="1"/>
  <c r="AD199" i="1"/>
  <c r="AA199" i="1"/>
  <c r="O199" i="1"/>
  <c r="M199" i="1"/>
  <c r="J199" i="1"/>
  <c r="E199" i="1" a="1"/>
  <c r="E199" i="1" s="1"/>
  <c r="C199" i="1"/>
  <c r="AD198" i="1"/>
  <c r="AA198" i="1"/>
  <c r="O198" i="1"/>
  <c r="M198" i="1"/>
  <c r="J198" i="1"/>
  <c r="E198" i="1" a="1"/>
  <c r="E198" i="1" s="1"/>
  <c r="C198" i="1"/>
  <c r="AD197" i="1"/>
  <c r="AA197" i="1"/>
  <c r="O197" i="1"/>
  <c r="M197" i="1"/>
  <c r="J197" i="1"/>
  <c r="E197" i="1" a="1"/>
  <c r="E197" i="1" s="1"/>
  <c r="C197" i="1"/>
  <c r="AD196" i="1"/>
  <c r="AA196" i="1"/>
  <c r="O196" i="1"/>
  <c r="M196" i="1"/>
  <c r="J196" i="1"/>
  <c r="E196" i="1" a="1"/>
  <c r="E196" i="1" s="1"/>
  <c r="C196" i="1"/>
  <c r="AD195" i="1"/>
  <c r="AA195" i="1"/>
  <c r="O195" i="1"/>
  <c r="M195" i="1"/>
  <c r="J195" i="1"/>
  <c r="E195" i="1" a="1"/>
  <c r="E195" i="1" s="1"/>
  <c r="C195" i="1"/>
  <c r="AD194" i="1"/>
  <c r="AA194" i="1"/>
  <c r="O194" i="1"/>
  <c r="M194" i="1"/>
  <c r="J194" i="1"/>
  <c r="E194" i="1" a="1"/>
  <c r="E194" i="1" s="1"/>
  <c r="C194" i="1"/>
  <c r="AD193" i="1"/>
  <c r="AA193" i="1"/>
  <c r="O193" i="1"/>
  <c r="M193" i="1"/>
  <c r="J193" i="1"/>
  <c r="E193" i="1" a="1"/>
  <c r="E193" i="1" s="1"/>
  <c r="C193" i="1"/>
  <c r="AD192" i="1"/>
  <c r="AA192" i="1"/>
  <c r="O192" i="1"/>
  <c r="M192" i="1"/>
  <c r="J192" i="1"/>
  <c r="E192" i="1" a="1"/>
  <c r="E192" i="1" s="1"/>
  <c r="C192" i="1"/>
  <c r="AD191" i="1"/>
  <c r="AA191" i="1"/>
  <c r="O191" i="1"/>
  <c r="M191" i="1"/>
  <c r="J191" i="1"/>
  <c r="E191" i="1" a="1"/>
  <c r="E191" i="1" s="1"/>
  <c r="C191" i="1"/>
  <c r="AD190" i="1"/>
  <c r="AA190" i="1"/>
  <c r="O190" i="1"/>
  <c r="M190" i="1"/>
  <c r="J190" i="1"/>
  <c r="E190" i="1" a="1"/>
  <c r="E190" i="1" s="1"/>
  <c r="C190" i="1"/>
  <c r="AD189" i="1"/>
  <c r="AA189" i="1"/>
  <c r="O189" i="1"/>
  <c r="M189" i="1"/>
  <c r="J189" i="1"/>
  <c r="E189" i="1" a="1"/>
  <c r="E189" i="1" s="1"/>
  <c r="C189" i="1"/>
  <c r="AD188" i="1"/>
  <c r="AA188" i="1"/>
  <c r="O188" i="1"/>
  <c r="M188" i="1"/>
  <c r="J188" i="1"/>
  <c r="E188" i="1" a="1"/>
  <c r="E188" i="1" s="1"/>
  <c r="C188" i="1"/>
  <c r="AD187" i="1"/>
  <c r="AA187" i="1"/>
  <c r="O187" i="1"/>
  <c r="M187" i="1"/>
  <c r="J187" i="1"/>
  <c r="E187" i="1" a="1"/>
  <c r="E187" i="1" s="1"/>
  <c r="C187" i="1"/>
  <c r="AD186" i="1"/>
  <c r="AA186" i="1"/>
  <c r="O186" i="1"/>
  <c r="M186" i="1"/>
  <c r="J186" i="1"/>
  <c r="E186" i="1" a="1"/>
  <c r="E186" i="1" s="1"/>
  <c r="C186" i="1"/>
  <c r="AD185" i="1"/>
  <c r="AA185" i="1"/>
  <c r="O185" i="1"/>
  <c r="M185" i="1"/>
  <c r="J185" i="1"/>
  <c r="E185" i="1" a="1"/>
  <c r="E185" i="1" s="1"/>
  <c r="C185" i="1"/>
  <c r="AD184" i="1"/>
  <c r="AA184" i="1"/>
  <c r="O184" i="1"/>
  <c r="M184" i="1"/>
  <c r="J184" i="1"/>
  <c r="E184" i="1" a="1"/>
  <c r="E184" i="1" s="1"/>
  <c r="C184" i="1"/>
  <c r="AD183" i="1"/>
  <c r="AA183" i="1"/>
  <c r="O183" i="1"/>
  <c r="M183" i="1"/>
  <c r="J183" i="1"/>
  <c r="E183" i="1" a="1"/>
  <c r="E183" i="1" s="1"/>
  <c r="C183" i="1"/>
  <c r="AD182" i="1"/>
  <c r="AA182" i="1"/>
  <c r="O182" i="1"/>
  <c r="M182" i="1"/>
  <c r="J182" i="1"/>
  <c r="E182" i="1" a="1"/>
  <c r="E182" i="1" s="1"/>
  <c r="C182" i="1"/>
  <c r="AD181" i="1"/>
  <c r="AA181" i="1"/>
  <c r="O181" i="1"/>
  <c r="M181" i="1"/>
  <c r="J181" i="1"/>
  <c r="E181" i="1" a="1"/>
  <c r="E181" i="1" s="1"/>
  <c r="C181" i="1"/>
  <c r="AD180" i="1"/>
  <c r="AA180" i="1"/>
  <c r="O180" i="1"/>
  <c r="M180" i="1"/>
  <c r="J180" i="1"/>
  <c r="E180" i="1" a="1"/>
  <c r="E180" i="1" s="1"/>
  <c r="C180" i="1"/>
  <c r="AD179" i="1"/>
  <c r="AA179" i="1"/>
  <c r="O179" i="1"/>
  <c r="M179" i="1"/>
  <c r="J179" i="1"/>
  <c r="E179" i="1" a="1"/>
  <c r="E179" i="1" s="1"/>
  <c r="C179" i="1"/>
  <c r="AD178" i="1"/>
  <c r="AA178" i="1"/>
  <c r="O178" i="1"/>
  <c r="M178" i="1"/>
  <c r="J178" i="1"/>
  <c r="E178" i="1" a="1"/>
  <c r="E178" i="1" s="1"/>
  <c r="C178" i="1"/>
  <c r="AD177" i="1"/>
  <c r="AA177" i="1"/>
  <c r="O177" i="1"/>
  <c r="M177" i="1"/>
  <c r="J177" i="1"/>
  <c r="E177" i="1" a="1"/>
  <c r="E177" i="1" s="1"/>
  <c r="C177" i="1"/>
  <c r="AD176" i="1"/>
  <c r="AA176" i="1"/>
  <c r="O176" i="1"/>
  <c r="M176" i="1"/>
  <c r="J176" i="1"/>
  <c r="E176" i="1" a="1"/>
  <c r="E176" i="1" s="1"/>
  <c r="C176" i="1"/>
  <c r="AD175" i="1"/>
  <c r="AA175" i="1"/>
  <c r="O175" i="1"/>
  <c r="M175" i="1"/>
  <c r="J175" i="1"/>
  <c r="E175" i="1" a="1"/>
  <c r="E175" i="1" s="1"/>
  <c r="C175" i="1"/>
  <c r="AD174" i="1"/>
  <c r="AA174" i="1"/>
  <c r="O174" i="1"/>
  <c r="M174" i="1"/>
  <c r="J174" i="1"/>
  <c r="E174" i="1" a="1"/>
  <c r="E174" i="1" s="1"/>
  <c r="C174" i="1"/>
  <c r="AD173" i="1"/>
  <c r="AA173" i="1"/>
  <c r="O173" i="1"/>
  <c r="M173" i="1"/>
  <c r="J173" i="1"/>
  <c r="E173" i="1" a="1"/>
  <c r="E173" i="1" s="1"/>
  <c r="C173" i="1"/>
  <c r="AD172" i="1"/>
  <c r="AA172" i="1"/>
  <c r="O172" i="1"/>
  <c r="M172" i="1"/>
  <c r="J172" i="1"/>
  <c r="E172" i="1" a="1"/>
  <c r="E172" i="1" s="1"/>
  <c r="C172" i="1"/>
  <c r="AD171" i="1"/>
  <c r="AA171" i="1"/>
  <c r="O171" i="1"/>
  <c r="M171" i="1"/>
  <c r="J171" i="1"/>
  <c r="E171" i="1" a="1"/>
  <c r="E171" i="1" s="1"/>
  <c r="C171" i="1"/>
  <c r="AD170" i="1"/>
  <c r="AA170" i="1"/>
  <c r="O170" i="1"/>
  <c r="M170" i="1"/>
  <c r="J170" i="1"/>
  <c r="E170" i="1" a="1"/>
  <c r="E170" i="1" s="1"/>
  <c r="C170" i="1"/>
  <c r="AD169" i="1"/>
  <c r="AA169" i="1"/>
  <c r="O169" i="1"/>
  <c r="M169" i="1"/>
  <c r="J169" i="1"/>
  <c r="E169" i="1" a="1"/>
  <c r="E169" i="1" s="1"/>
  <c r="C169" i="1"/>
  <c r="AD168" i="1"/>
  <c r="AA168" i="1"/>
  <c r="O168" i="1"/>
  <c r="M168" i="1"/>
  <c r="J168" i="1"/>
  <c r="E168" i="1" a="1"/>
  <c r="E168" i="1" s="1"/>
  <c r="C168" i="1"/>
  <c r="AD167" i="1"/>
  <c r="AA167" i="1"/>
  <c r="O167" i="1"/>
  <c r="M167" i="1"/>
  <c r="J167" i="1"/>
  <c r="E167" i="1" a="1"/>
  <c r="E167" i="1" s="1"/>
  <c r="C167" i="1"/>
  <c r="AD166" i="1"/>
  <c r="AA166" i="1"/>
  <c r="O166" i="1"/>
  <c r="M166" i="1"/>
  <c r="J166" i="1"/>
  <c r="E166" i="1" a="1"/>
  <c r="E166" i="1" s="1"/>
  <c r="C166" i="1"/>
  <c r="AD165" i="1"/>
  <c r="AA165" i="1"/>
  <c r="O165" i="1"/>
  <c r="M165" i="1"/>
  <c r="J165" i="1"/>
  <c r="E165" i="1" a="1"/>
  <c r="E165" i="1" s="1"/>
  <c r="C165" i="1"/>
  <c r="AD164" i="1"/>
  <c r="AA164" i="1"/>
  <c r="O164" i="1"/>
  <c r="M164" i="1"/>
  <c r="J164" i="1"/>
  <c r="E164" i="1" a="1"/>
  <c r="E164" i="1" s="1"/>
  <c r="C164" i="1"/>
  <c r="AD163" i="1"/>
  <c r="AA163" i="1"/>
  <c r="O163" i="1"/>
  <c r="M163" i="1"/>
  <c r="J163" i="1"/>
  <c r="E163" i="1" a="1"/>
  <c r="E163" i="1" s="1"/>
  <c r="C163" i="1"/>
  <c r="AD162" i="1"/>
  <c r="AA162" i="1"/>
  <c r="O162" i="1"/>
  <c r="M162" i="1"/>
  <c r="J162" i="1"/>
  <c r="E162" i="1" a="1"/>
  <c r="E162" i="1" s="1"/>
  <c r="C162" i="1"/>
  <c r="AD161" i="1"/>
  <c r="AA161" i="1"/>
  <c r="O161" i="1"/>
  <c r="M161" i="1"/>
  <c r="J161" i="1"/>
  <c r="E161" i="1" a="1"/>
  <c r="E161" i="1" s="1"/>
  <c r="C161" i="1"/>
  <c r="AD160" i="1"/>
  <c r="AA160" i="1"/>
  <c r="O160" i="1"/>
  <c r="M160" i="1"/>
  <c r="J160" i="1"/>
  <c r="E160" i="1" a="1"/>
  <c r="E160" i="1" s="1"/>
  <c r="C160" i="1"/>
  <c r="AD159" i="1"/>
  <c r="AA159" i="1"/>
  <c r="O159" i="1"/>
  <c r="M159" i="1"/>
  <c r="J159" i="1"/>
  <c r="E159" i="1" a="1"/>
  <c r="E159" i="1" s="1"/>
  <c r="C159" i="1"/>
  <c r="AD158" i="1"/>
  <c r="AA158" i="1"/>
  <c r="O158" i="1"/>
  <c r="M158" i="1"/>
  <c r="J158" i="1"/>
  <c r="E158" i="1" a="1"/>
  <c r="E158" i="1" s="1"/>
  <c r="C158" i="1"/>
  <c r="AD157" i="1"/>
  <c r="AA157" i="1"/>
  <c r="O157" i="1"/>
  <c r="M157" i="1"/>
  <c r="J157" i="1"/>
  <c r="E157" i="1" a="1"/>
  <c r="E157" i="1" s="1"/>
  <c r="C157" i="1"/>
  <c r="AD156" i="1"/>
  <c r="AA156" i="1"/>
  <c r="O156" i="1"/>
  <c r="M156" i="1"/>
  <c r="J156" i="1"/>
  <c r="E156" i="1" a="1"/>
  <c r="E156" i="1" s="1"/>
  <c r="C156" i="1"/>
  <c r="AD155" i="1"/>
  <c r="AA155" i="1"/>
  <c r="O155" i="1"/>
  <c r="M155" i="1"/>
  <c r="J155" i="1"/>
  <c r="E155" i="1" a="1"/>
  <c r="E155" i="1" s="1"/>
  <c r="C155" i="1"/>
  <c r="AD154" i="1"/>
  <c r="AA154" i="1"/>
  <c r="O154" i="1"/>
  <c r="M154" i="1"/>
  <c r="J154" i="1"/>
  <c r="E154" i="1" a="1"/>
  <c r="E154" i="1" s="1"/>
  <c r="C154" i="1"/>
  <c r="AD153" i="1"/>
  <c r="AA153" i="1"/>
  <c r="O153" i="1"/>
  <c r="M153" i="1"/>
  <c r="J153" i="1"/>
  <c r="E153" i="1" a="1"/>
  <c r="E153" i="1" s="1"/>
  <c r="C153" i="1"/>
  <c r="AD152" i="1"/>
  <c r="AA152" i="1"/>
  <c r="O152" i="1"/>
  <c r="M152" i="1"/>
  <c r="J152" i="1"/>
  <c r="E152" i="1" a="1"/>
  <c r="E152" i="1" s="1"/>
  <c r="C152" i="1"/>
  <c r="AD151" i="1"/>
  <c r="AA151" i="1"/>
  <c r="O151" i="1"/>
  <c r="M151" i="1"/>
  <c r="J151" i="1"/>
  <c r="E151" i="1" a="1"/>
  <c r="E151" i="1" s="1"/>
  <c r="C151" i="1"/>
  <c r="AD150" i="1"/>
  <c r="AA150" i="1"/>
  <c r="O150" i="1"/>
  <c r="M150" i="1"/>
  <c r="J150" i="1"/>
  <c r="E150" i="1" a="1"/>
  <c r="E150" i="1" s="1"/>
  <c r="C150" i="1"/>
  <c r="AD149" i="1"/>
  <c r="AA149" i="1"/>
  <c r="O149" i="1"/>
  <c r="M149" i="1"/>
  <c r="J149" i="1"/>
  <c r="E149" i="1" a="1"/>
  <c r="E149" i="1" s="1"/>
  <c r="C149" i="1"/>
  <c r="AD148" i="1"/>
  <c r="AA148" i="1"/>
  <c r="O148" i="1"/>
  <c r="M148" i="1"/>
  <c r="J148" i="1"/>
  <c r="E148" i="1" a="1"/>
  <c r="E148" i="1" s="1"/>
  <c r="C148" i="1"/>
  <c r="AD147" i="1"/>
  <c r="AA147" i="1"/>
  <c r="O147" i="1"/>
  <c r="M147" i="1"/>
  <c r="J147" i="1"/>
  <c r="E147" i="1" a="1"/>
  <c r="E147" i="1" s="1"/>
  <c r="C147" i="1"/>
  <c r="AD146" i="1"/>
  <c r="AA146" i="1"/>
  <c r="O146" i="1"/>
  <c r="M146" i="1"/>
  <c r="J146" i="1"/>
  <c r="E146" i="1" a="1"/>
  <c r="E146" i="1" s="1"/>
  <c r="C146" i="1"/>
  <c r="AD145" i="1"/>
  <c r="AA145" i="1"/>
  <c r="O145" i="1"/>
  <c r="M145" i="1"/>
  <c r="J145" i="1"/>
  <c r="E145" i="1" a="1"/>
  <c r="E145" i="1" s="1"/>
  <c r="C145" i="1"/>
  <c r="AD144" i="1"/>
  <c r="AA144" i="1"/>
  <c r="O144" i="1"/>
  <c r="M144" i="1"/>
  <c r="J144" i="1"/>
  <c r="E144" i="1" a="1"/>
  <c r="E144" i="1" s="1"/>
  <c r="C144" i="1"/>
  <c r="AD143" i="1"/>
  <c r="AA143" i="1"/>
  <c r="O143" i="1"/>
  <c r="M143" i="1"/>
  <c r="J143" i="1"/>
  <c r="E143" i="1" a="1"/>
  <c r="E143" i="1" s="1"/>
  <c r="C143" i="1"/>
  <c r="AD142" i="1"/>
  <c r="AA142" i="1"/>
  <c r="O142" i="1"/>
  <c r="M142" i="1"/>
  <c r="J142" i="1"/>
  <c r="E142" i="1" a="1"/>
  <c r="E142" i="1" s="1"/>
  <c r="C142" i="1"/>
  <c r="AD141" i="1"/>
  <c r="AA141" i="1"/>
  <c r="O141" i="1"/>
  <c r="M141" i="1"/>
  <c r="J141" i="1"/>
  <c r="E141" i="1" a="1"/>
  <c r="E141" i="1" s="1"/>
  <c r="C141" i="1"/>
  <c r="AD140" i="1"/>
  <c r="AA140" i="1"/>
  <c r="O140" i="1"/>
  <c r="M140" i="1"/>
  <c r="J140" i="1"/>
  <c r="E140" i="1" a="1"/>
  <c r="E140" i="1" s="1"/>
  <c r="C140" i="1"/>
  <c r="AD139" i="1"/>
  <c r="AA139" i="1"/>
  <c r="O139" i="1"/>
  <c r="M139" i="1"/>
  <c r="J139" i="1"/>
  <c r="E139" i="1" a="1"/>
  <c r="E139" i="1" s="1"/>
  <c r="C139" i="1"/>
  <c r="AD138" i="1"/>
  <c r="AA138" i="1"/>
  <c r="O138" i="1"/>
  <c r="M138" i="1"/>
  <c r="J138" i="1"/>
  <c r="E138" i="1" a="1"/>
  <c r="E138" i="1" s="1"/>
  <c r="C138" i="1"/>
  <c r="AD137" i="1"/>
  <c r="AA137" i="1"/>
  <c r="O137" i="1"/>
  <c r="M137" i="1"/>
  <c r="J137" i="1"/>
  <c r="E137" i="1" a="1"/>
  <c r="E137" i="1" s="1"/>
  <c r="C137" i="1"/>
  <c r="AD136" i="1"/>
  <c r="AA136" i="1"/>
  <c r="O136" i="1"/>
  <c r="M136" i="1"/>
  <c r="J136" i="1"/>
  <c r="E136" i="1" a="1"/>
  <c r="E136" i="1" s="1"/>
  <c r="C136" i="1"/>
  <c r="AD135" i="1"/>
  <c r="AA135" i="1"/>
  <c r="O135" i="1"/>
  <c r="M135" i="1"/>
  <c r="J135" i="1"/>
  <c r="E135" i="1" a="1"/>
  <c r="E135" i="1" s="1"/>
  <c r="C135" i="1"/>
  <c r="AD134" i="1"/>
  <c r="AA134" i="1"/>
  <c r="O134" i="1"/>
  <c r="M134" i="1"/>
  <c r="J134" i="1"/>
  <c r="E134" i="1" a="1"/>
  <c r="E134" i="1" s="1"/>
  <c r="C134" i="1"/>
  <c r="AD133" i="1"/>
  <c r="AA133" i="1"/>
  <c r="O133" i="1"/>
  <c r="M133" i="1"/>
  <c r="J133" i="1"/>
  <c r="E133" i="1" a="1"/>
  <c r="E133" i="1" s="1"/>
  <c r="C133" i="1"/>
  <c r="AD132" i="1"/>
  <c r="AA132" i="1"/>
  <c r="O132" i="1"/>
  <c r="M132" i="1"/>
  <c r="J132" i="1"/>
  <c r="E132" i="1" a="1"/>
  <c r="E132" i="1" s="1"/>
  <c r="C132" i="1"/>
  <c r="AD131" i="1"/>
  <c r="AA131" i="1"/>
  <c r="O131" i="1"/>
  <c r="M131" i="1"/>
  <c r="J131" i="1"/>
  <c r="E131" i="1" a="1"/>
  <c r="E131" i="1" s="1"/>
  <c r="C131" i="1"/>
  <c r="AD130" i="1"/>
  <c r="AA130" i="1"/>
  <c r="O130" i="1"/>
  <c r="M130" i="1"/>
  <c r="J130" i="1"/>
  <c r="E130" i="1" a="1"/>
  <c r="E130" i="1" s="1"/>
  <c r="C130" i="1"/>
  <c r="AD129" i="1"/>
  <c r="AA129" i="1"/>
  <c r="O129" i="1"/>
  <c r="M129" i="1"/>
  <c r="J129" i="1"/>
  <c r="E129" i="1" a="1"/>
  <c r="E129" i="1" s="1"/>
  <c r="C129" i="1"/>
  <c r="AD128" i="1"/>
  <c r="AA128" i="1"/>
  <c r="O128" i="1"/>
  <c r="M128" i="1"/>
  <c r="J128" i="1"/>
  <c r="E128" i="1" a="1"/>
  <c r="E128" i="1" s="1"/>
  <c r="C128" i="1"/>
  <c r="AD127" i="1"/>
  <c r="AA127" i="1"/>
  <c r="O127" i="1"/>
  <c r="M127" i="1"/>
  <c r="J127" i="1"/>
  <c r="E127" i="1" a="1"/>
  <c r="E127" i="1" s="1"/>
  <c r="C127" i="1"/>
  <c r="AD126" i="1"/>
  <c r="AA126" i="1"/>
  <c r="O126" i="1"/>
  <c r="M126" i="1"/>
  <c r="J126" i="1"/>
  <c r="E126" i="1" a="1"/>
  <c r="E126" i="1" s="1"/>
  <c r="C126" i="1"/>
  <c r="AD125" i="1"/>
  <c r="AA125" i="1"/>
  <c r="O125" i="1"/>
  <c r="M125" i="1"/>
  <c r="J125" i="1"/>
  <c r="E125" i="1" a="1"/>
  <c r="E125" i="1" s="1"/>
  <c r="C125" i="1"/>
  <c r="AD124" i="1"/>
  <c r="AA124" i="1"/>
  <c r="O124" i="1"/>
  <c r="M124" i="1"/>
  <c r="J124" i="1"/>
  <c r="E124" i="1" a="1"/>
  <c r="E124" i="1" s="1"/>
  <c r="C124" i="1"/>
  <c r="AD123" i="1"/>
  <c r="AA123" i="1"/>
  <c r="O123" i="1"/>
  <c r="M123" i="1"/>
  <c r="J123" i="1"/>
  <c r="E123" i="1" a="1"/>
  <c r="E123" i="1" s="1"/>
  <c r="C123" i="1"/>
  <c r="AD122" i="1"/>
  <c r="AA122" i="1"/>
  <c r="O122" i="1"/>
  <c r="M122" i="1"/>
  <c r="J122" i="1"/>
  <c r="E122" i="1" a="1"/>
  <c r="E122" i="1" s="1"/>
  <c r="C122" i="1"/>
  <c r="AD121" i="1"/>
  <c r="AA121" i="1"/>
  <c r="O121" i="1"/>
  <c r="M121" i="1"/>
  <c r="J121" i="1"/>
  <c r="E121" i="1" a="1"/>
  <c r="E121" i="1" s="1"/>
  <c r="C121" i="1"/>
  <c r="AD120" i="1"/>
  <c r="AA120" i="1"/>
  <c r="O120" i="1"/>
  <c r="M120" i="1"/>
  <c r="J120" i="1"/>
  <c r="E120" i="1" a="1"/>
  <c r="E120" i="1" s="1"/>
  <c r="C120" i="1"/>
  <c r="AD119" i="1"/>
  <c r="AA119" i="1"/>
  <c r="O119" i="1"/>
  <c r="M119" i="1"/>
  <c r="J119" i="1"/>
  <c r="E119" i="1" a="1"/>
  <c r="E119" i="1" s="1"/>
  <c r="C119" i="1"/>
  <c r="AD118" i="1"/>
  <c r="AA118" i="1"/>
  <c r="O118" i="1"/>
  <c r="M118" i="1"/>
  <c r="J118" i="1"/>
  <c r="E118" i="1" a="1"/>
  <c r="E118" i="1" s="1"/>
  <c r="C118" i="1"/>
  <c r="AD117" i="1"/>
  <c r="AA117" i="1"/>
  <c r="O117" i="1"/>
  <c r="M117" i="1"/>
  <c r="J117" i="1"/>
  <c r="E117" i="1" a="1"/>
  <c r="E117" i="1" s="1"/>
  <c r="C117" i="1"/>
  <c r="AD116" i="1"/>
  <c r="AA116" i="1"/>
  <c r="O116" i="1"/>
  <c r="M116" i="1"/>
  <c r="J116" i="1"/>
  <c r="E116" i="1" a="1"/>
  <c r="E116" i="1" s="1"/>
  <c r="C116" i="1"/>
  <c r="AD115" i="1"/>
  <c r="AA115" i="1"/>
  <c r="O115" i="1"/>
  <c r="M115" i="1"/>
  <c r="J115" i="1"/>
  <c r="E115" i="1" a="1"/>
  <c r="E115" i="1" s="1"/>
  <c r="C115" i="1"/>
  <c r="AD114" i="1"/>
  <c r="AA114" i="1"/>
  <c r="O114" i="1"/>
  <c r="M114" i="1"/>
  <c r="J114" i="1"/>
  <c r="E114" i="1" a="1"/>
  <c r="E114" i="1" s="1"/>
  <c r="C114" i="1"/>
  <c r="AD113" i="1"/>
  <c r="AA113" i="1"/>
  <c r="O113" i="1"/>
  <c r="M113" i="1"/>
  <c r="J113" i="1"/>
  <c r="E113" i="1" a="1"/>
  <c r="E113" i="1" s="1"/>
  <c r="C113" i="1"/>
  <c r="AD112" i="1"/>
  <c r="AA112" i="1"/>
  <c r="O112" i="1"/>
  <c r="M112" i="1"/>
  <c r="J112" i="1"/>
  <c r="E112" i="1" a="1"/>
  <c r="E112" i="1" s="1"/>
  <c r="C112" i="1"/>
  <c r="AD111" i="1"/>
  <c r="AA111" i="1"/>
  <c r="O111" i="1"/>
  <c r="M111" i="1"/>
  <c r="J111" i="1"/>
  <c r="E111" i="1" a="1"/>
  <c r="E111" i="1" s="1"/>
  <c r="C111" i="1"/>
  <c r="AD110" i="1"/>
  <c r="AA110" i="1"/>
  <c r="O110" i="1"/>
  <c r="M110" i="1"/>
  <c r="J110" i="1"/>
  <c r="E110" i="1" a="1"/>
  <c r="E110" i="1" s="1"/>
  <c r="C110" i="1"/>
  <c r="AD109" i="1"/>
  <c r="AA109" i="1"/>
  <c r="O109" i="1"/>
  <c r="M109" i="1"/>
  <c r="J109" i="1"/>
  <c r="E109" i="1" a="1"/>
  <c r="E109" i="1" s="1"/>
  <c r="C109" i="1"/>
  <c r="AD108" i="1"/>
  <c r="AA108" i="1"/>
  <c r="O108" i="1"/>
  <c r="M108" i="1"/>
  <c r="J108" i="1"/>
  <c r="E108" i="1" a="1"/>
  <c r="E108" i="1" s="1"/>
  <c r="C108" i="1"/>
  <c r="AD107" i="1"/>
  <c r="AA107" i="1"/>
  <c r="O107" i="1"/>
  <c r="M107" i="1"/>
  <c r="J107" i="1"/>
  <c r="E107" i="1" a="1"/>
  <c r="E107" i="1" s="1"/>
  <c r="C107" i="1"/>
  <c r="AD106" i="1"/>
  <c r="AA106" i="1"/>
  <c r="O106" i="1"/>
  <c r="M106" i="1"/>
  <c r="J106" i="1"/>
  <c r="E106" i="1" a="1"/>
  <c r="E106" i="1" s="1"/>
  <c r="C106" i="1"/>
  <c r="AD105" i="1"/>
  <c r="AA105" i="1"/>
  <c r="O105" i="1"/>
  <c r="M105" i="1"/>
  <c r="J105" i="1"/>
  <c r="E105" i="1" a="1"/>
  <c r="E105" i="1" s="1"/>
  <c r="C105" i="1"/>
  <c r="AD104" i="1"/>
  <c r="AA104" i="1"/>
  <c r="O104" i="1"/>
  <c r="M104" i="1"/>
  <c r="J104" i="1"/>
  <c r="E104" i="1" a="1"/>
  <c r="E104" i="1" s="1"/>
  <c r="C104" i="1"/>
  <c r="AD103" i="1"/>
  <c r="AA103" i="1"/>
  <c r="O103" i="1"/>
  <c r="M103" i="1"/>
  <c r="J103" i="1"/>
  <c r="E103" i="1" a="1"/>
  <c r="E103" i="1" s="1"/>
  <c r="C103" i="1"/>
  <c r="AD102" i="1"/>
  <c r="AA102" i="1"/>
  <c r="O102" i="1"/>
  <c r="M102" i="1"/>
  <c r="J102" i="1"/>
  <c r="E102" i="1" a="1"/>
  <c r="E102" i="1" s="1"/>
  <c r="C102" i="1"/>
  <c r="AD101" i="1"/>
  <c r="AA101" i="1"/>
  <c r="O101" i="1"/>
  <c r="M101" i="1"/>
  <c r="J101" i="1"/>
  <c r="E101" i="1" a="1"/>
  <c r="E101" i="1" s="1"/>
  <c r="C101" i="1"/>
  <c r="AD100" i="1"/>
  <c r="AA100" i="1"/>
  <c r="O100" i="1"/>
  <c r="M100" i="1"/>
  <c r="J100" i="1"/>
  <c r="E100" i="1" a="1"/>
  <c r="E100" i="1" s="1"/>
  <c r="C100" i="1"/>
  <c r="AD99" i="1"/>
  <c r="AA99" i="1"/>
  <c r="O99" i="1"/>
  <c r="M99" i="1"/>
  <c r="J99" i="1"/>
  <c r="E99" i="1" a="1"/>
  <c r="E99" i="1" s="1"/>
  <c r="C99" i="1"/>
  <c r="AD98" i="1"/>
  <c r="AA98" i="1"/>
  <c r="O98" i="1"/>
  <c r="M98" i="1"/>
  <c r="J98" i="1"/>
  <c r="E98" i="1" a="1"/>
  <c r="E98" i="1" s="1"/>
  <c r="C98" i="1"/>
  <c r="AD97" i="1"/>
  <c r="AA97" i="1"/>
  <c r="O97" i="1"/>
  <c r="M97" i="1"/>
  <c r="J97" i="1"/>
  <c r="E97" i="1" a="1"/>
  <c r="E97" i="1" s="1"/>
  <c r="C97" i="1"/>
  <c r="AD96" i="1"/>
  <c r="AA96" i="1"/>
  <c r="O96" i="1"/>
  <c r="M96" i="1"/>
  <c r="J96" i="1"/>
  <c r="E96" i="1" a="1"/>
  <c r="E96" i="1" s="1"/>
  <c r="C96" i="1"/>
  <c r="AD95" i="1"/>
  <c r="AA95" i="1"/>
  <c r="O95" i="1"/>
  <c r="M95" i="1"/>
  <c r="J95" i="1"/>
  <c r="E95" i="1" a="1"/>
  <c r="E95" i="1" s="1"/>
  <c r="C95" i="1"/>
  <c r="AD94" i="1"/>
  <c r="AA94" i="1"/>
  <c r="O94" i="1"/>
  <c r="M94" i="1"/>
  <c r="J94" i="1"/>
  <c r="E94" i="1" a="1"/>
  <c r="E94" i="1" s="1"/>
  <c r="C94" i="1"/>
  <c r="AD93" i="1"/>
  <c r="AA93" i="1"/>
  <c r="O93" i="1"/>
  <c r="M93" i="1"/>
  <c r="J93" i="1"/>
  <c r="E93" i="1" a="1"/>
  <c r="E93" i="1" s="1"/>
  <c r="C93" i="1"/>
  <c r="AD92" i="1"/>
  <c r="AA92" i="1"/>
  <c r="O92" i="1"/>
  <c r="M92" i="1"/>
  <c r="J92" i="1"/>
  <c r="E92" i="1" a="1"/>
  <c r="E92" i="1" s="1"/>
  <c r="C92" i="1"/>
  <c r="AD91" i="1"/>
  <c r="AA91" i="1"/>
  <c r="O91" i="1"/>
  <c r="M91" i="1"/>
  <c r="J91" i="1"/>
  <c r="E91" i="1" a="1"/>
  <c r="E91" i="1" s="1"/>
  <c r="C91" i="1"/>
  <c r="AD90" i="1"/>
  <c r="AA90" i="1"/>
  <c r="O90" i="1"/>
  <c r="M90" i="1"/>
  <c r="J90" i="1"/>
  <c r="E90" i="1" a="1"/>
  <c r="E90" i="1" s="1"/>
  <c r="C90" i="1"/>
  <c r="AD89" i="1"/>
  <c r="AA89" i="1"/>
  <c r="O89" i="1"/>
  <c r="M89" i="1"/>
  <c r="J89" i="1"/>
  <c r="E89" i="1" a="1"/>
  <c r="E89" i="1" s="1"/>
  <c r="C89" i="1"/>
  <c r="AD88" i="1"/>
  <c r="AA88" i="1"/>
  <c r="O88" i="1"/>
  <c r="M88" i="1"/>
  <c r="J88" i="1"/>
  <c r="E88" i="1" a="1"/>
  <c r="E88" i="1" s="1"/>
  <c r="C88" i="1"/>
  <c r="AD87" i="1"/>
  <c r="AA87" i="1"/>
  <c r="O87" i="1"/>
  <c r="M87" i="1"/>
  <c r="J87" i="1"/>
  <c r="E87" i="1" a="1"/>
  <c r="E87" i="1" s="1"/>
  <c r="C87" i="1"/>
  <c r="AD86" i="1"/>
  <c r="AA86" i="1"/>
  <c r="O86" i="1"/>
  <c r="M86" i="1"/>
  <c r="J86" i="1"/>
  <c r="E86" i="1" a="1"/>
  <c r="E86" i="1" s="1"/>
  <c r="C86" i="1"/>
  <c r="AD85" i="1"/>
  <c r="AA85" i="1"/>
  <c r="O85" i="1"/>
  <c r="M85" i="1"/>
  <c r="J85" i="1"/>
  <c r="E85" i="1" a="1"/>
  <c r="E85" i="1" s="1"/>
  <c r="C85" i="1"/>
  <c r="AD84" i="1"/>
  <c r="AA84" i="1"/>
  <c r="O84" i="1"/>
  <c r="M84" i="1"/>
  <c r="J84" i="1"/>
  <c r="E84" i="1" a="1"/>
  <c r="E84" i="1" s="1"/>
  <c r="C84" i="1"/>
  <c r="AD83" i="1"/>
  <c r="AA83" i="1"/>
  <c r="O83" i="1"/>
  <c r="M83" i="1"/>
  <c r="J83" i="1"/>
  <c r="E83" i="1" a="1"/>
  <c r="E83" i="1" s="1"/>
  <c r="C83" i="1"/>
  <c r="AD82" i="1"/>
  <c r="AA82" i="1"/>
  <c r="O82" i="1"/>
  <c r="M82" i="1"/>
  <c r="J82" i="1"/>
  <c r="E82" i="1" a="1"/>
  <c r="E82" i="1" s="1"/>
  <c r="C82" i="1"/>
  <c r="AD81" i="1"/>
  <c r="AA81" i="1"/>
  <c r="O81" i="1"/>
  <c r="M81" i="1"/>
  <c r="J81" i="1"/>
  <c r="E81" i="1" a="1"/>
  <c r="E81" i="1" s="1"/>
  <c r="C81" i="1"/>
  <c r="AD80" i="1"/>
  <c r="AA80" i="1"/>
  <c r="O80" i="1"/>
  <c r="M80" i="1"/>
  <c r="J80" i="1"/>
  <c r="E80" i="1" a="1"/>
  <c r="E80" i="1" s="1"/>
  <c r="C80" i="1"/>
  <c r="AD79" i="1"/>
  <c r="AA79" i="1"/>
  <c r="O79" i="1"/>
  <c r="M79" i="1"/>
  <c r="J79" i="1"/>
  <c r="E79" i="1" a="1"/>
  <c r="E79" i="1" s="1"/>
  <c r="C79" i="1"/>
  <c r="AD78" i="1"/>
  <c r="AA78" i="1"/>
  <c r="O78" i="1"/>
  <c r="M78" i="1"/>
  <c r="J78" i="1"/>
  <c r="E78" i="1" a="1"/>
  <c r="E78" i="1" s="1"/>
  <c r="C78" i="1"/>
  <c r="AD77" i="1"/>
  <c r="AA77" i="1"/>
  <c r="O77" i="1"/>
  <c r="M77" i="1"/>
  <c r="J77" i="1"/>
  <c r="E77" i="1" a="1"/>
  <c r="E77" i="1" s="1"/>
  <c r="C77" i="1"/>
  <c r="AD76" i="1"/>
  <c r="AA76" i="1"/>
  <c r="O76" i="1"/>
  <c r="M76" i="1"/>
  <c r="J76" i="1"/>
  <c r="E76" i="1" a="1"/>
  <c r="E76" i="1" s="1"/>
  <c r="C76" i="1"/>
  <c r="AD75" i="1"/>
  <c r="AA75" i="1"/>
  <c r="O75" i="1"/>
  <c r="M75" i="1"/>
  <c r="J75" i="1"/>
  <c r="E75" i="1" a="1"/>
  <c r="E75" i="1" s="1"/>
  <c r="C75" i="1"/>
  <c r="AD74" i="1"/>
  <c r="AA74" i="1"/>
  <c r="O74" i="1"/>
  <c r="M74" i="1"/>
  <c r="J74" i="1"/>
  <c r="E74" i="1" a="1"/>
  <c r="E74" i="1" s="1"/>
  <c r="C74" i="1"/>
  <c r="AD73" i="1"/>
  <c r="AA73" i="1"/>
  <c r="O73" i="1"/>
  <c r="M73" i="1"/>
  <c r="J73" i="1"/>
  <c r="E73" i="1" a="1"/>
  <c r="E73" i="1" s="1"/>
  <c r="C73" i="1"/>
  <c r="AD72" i="1"/>
  <c r="AA72" i="1"/>
  <c r="O72" i="1"/>
  <c r="M72" i="1"/>
  <c r="J72" i="1"/>
  <c r="E72" i="1" a="1"/>
  <c r="E72" i="1" s="1"/>
  <c r="C72" i="1"/>
  <c r="AD71" i="1"/>
  <c r="AA71" i="1"/>
  <c r="O71" i="1"/>
  <c r="M71" i="1"/>
  <c r="J71" i="1"/>
  <c r="E71" i="1" a="1"/>
  <c r="E71" i="1" s="1"/>
  <c r="C71" i="1"/>
  <c r="AD70" i="1"/>
  <c r="AA70" i="1"/>
  <c r="O70" i="1"/>
  <c r="M70" i="1"/>
  <c r="J70" i="1"/>
  <c r="E70" i="1" a="1"/>
  <c r="E70" i="1" s="1"/>
  <c r="C70" i="1"/>
  <c r="AD69" i="1"/>
  <c r="AA69" i="1"/>
  <c r="O69" i="1"/>
  <c r="M69" i="1"/>
  <c r="J69" i="1"/>
  <c r="E69" i="1" a="1"/>
  <c r="E69" i="1" s="1"/>
  <c r="C69" i="1"/>
  <c r="AD68" i="1"/>
  <c r="AA68" i="1"/>
  <c r="O68" i="1"/>
  <c r="M68" i="1"/>
  <c r="J68" i="1"/>
  <c r="E68" i="1" a="1"/>
  <c r="E68" i="1" s="1"/>
  <c r="C68" i="1"/>
  <c r="AD67" i="1"/>
  <c r="AA67" i="1"/>
  <c r="O67" i="1"/>
  <c r="M67" i="1"/>
  <c r="J67" i="1"/>
  <c r="E67" i="1" a="1"/>
  <c r="E67" i="1" s="1"/>
  <c r="C67" i="1"/>
  <c r="AD66" i="1"/>
  <c r="AA66" i="1"/>
  <c r="O66" i="1"/>
  <c r="M66" i="1"/>
  <c r="J66" i="1"/>
  <c r="E66" i="1" a="1"/>
  <c r="E66" i="1" s="1"/>
  <c r="C66" i="1"/>
  <c r="AD65" i="1"/>
  <c r="AA65" i="1"/>
  <c r="O65" i="1"/>
  <c r="M65" i="1"/>
  <c r="J65" i="1"/>
  <c r="E65" i="1" a="1"/>
  <c r="E65" i="1" s="1"/>
  <c r="C65" i="1"/>
  <c r="AD64" i="1"/>
  <c r="AA64" i="1"/>
  <c r="O64" i="1"/>
  <c r="M64" i="1"/>
  <c r="J64" i="1"/>
  <c r="E64" i="1" a="1"/>
  <c r="E64" i="1" s="1"/>
  <c r="C64" i="1"/>
  <c r="AD63" i="1"/>
  <c r="AA63" i="1"/>
  <c r="O63" i="1"/>
  <c r="M63" i="1"/>
  <c r="J63" i="1"/>
  <c r="E63" i="1" a="1"/>
  <c r="E63" i="1" s="1"/>
  <c r="C63" i="1"/>
  <c r="AD62" i="1"/>
  <c r="AA62" i="1"/>
  <c r="O62" i="1"/>
  <c r="M62" i="1"/>
  <c r="J62" i="1"/>
  <c r="E62" i="1" a="1"/>
  <c r="E62" i="1" s="1"/>
  <c r="C62" i="1"/>
  <c r="AD61" i="1"/>
  <c r="AA61" i="1"/>
  <c r="O61" i="1"/>
  <c r="M61" i="1"/>
  <c r="J61" i="1"/>
  <c r="E61" i="1" a="1"/>
  <c r="E61" i="1" s="1"/>
  <c r="C61" i="1"/>
  <c r="AD60" i="1"/>
  <c r="AA60" i="1"/>
  <c r="O60" i="1"/>
  <c r="M60" i="1"/>
  <c r="J60" i="1"/>
  <c r="E60" i="1" a="1"/>
  <c r="E60" i="1" s="1"/>
  <c r="C60" i="1"/>
  <c r="AD59" i="1"/>
  <c r="AA59" i="1"/>
  <c r="O59" i="1"/>
  <c r="M59" i="1"/>
  <c r="J59" i="1"/>
  <c r="E59" i="1" a="1"/>
  <c r="E59" i="1" s="1"/>
  <c r="C59" i="1"/>
  <c r="AD58" i="1"/>
  <c r="AA58" i="1"/>
  <c r="O58" i="1"/>
  <c r="M58" i="1"/>
  <c r="J58" i="1"/>
  <c r="E58" i="1" a="1"/>
  <c r="E58" i="1" s="1"/>
  <c r="C58" i="1"/>
  <c r="AD57" i="1"/>
  <c r="AA57" i="1"/>
  <c r="O57" i="1"/>
  <c r="M57" i="1"/>
  <c r="J57" i="1"/>
  <c r="E57" i="1" a="1"/>
  <c r="E57" i="1" s="1"/>
  <c r="C57" i="1"/>
  <c r="AD56" i="1"/>
  <c r="AA56" i="1"/>
  <c r="O56" i="1"/>
  <c r="M56" i="1"/>
  <c r="J56" i="1"/>
  <c r="E56" i="1" a="1"/>
  <c r="E56" i="1" s="1"/>
  <c r="C56" i="1"/>
  <c r="AD55" i="1"/>
  <c r="AA55" i="1"/>
  <c r="O55" i="1"/>
  <c r="M55" i="1"/>
  <c r="J55" i="1"/>
  <c r="E55" i="1" a="1"/>
  <c r="E55" i="1" s="1"/>
  <c r="C55" i="1"/>
  <c r="AD54" i="1"/>
  <c r="AA54" i="1"/>
  <c r="O54" i="1"/>
  <c r="M54" i="1"/>
  <c r="J54" i="1"/>
  <c r="E54" i="1" a="1"/>
  <c r="E54" i="1" s="1"/>
  <c r="C54" i="1"/>
  <c r="AD53" i="1"/>
  <c r="AA53" i="1"/>
  <c r="O53" i="1"/>
  <c r="M53" i="1"/>
  <c r="J53" i="1"/>
  <c r="E53" i="1" a="1"/>
  <c r="E53" i="1" s="1"/>
  <c r="C53" i="1"/>
  <c r="AD52" i="1"/>
  <c r="AA52" i="1"/>
  <c r="O52" i="1"/>
  <c r="M52" i="1"/>
  <c r="J52" i="1"/>
  <c r="E52" i="1" a="1"/>
  <c r="E52" i="1" s="1"/>
  <c r="C52" i="1"/>
  <c r="AD51" i="1"/>
  <c r="AA51" i="1"/>
  <c r="O51" i="1"/>
  <c r="M51" i="1"/>
  <c r="J51" i="1"/>
  <c r="E51" i="1" a="1"/>
  <c r="E51" i="1" s="1"/>
  <c r="C51" i="1"/>
  <c r="AD50" i="1"/>
  <c r="AA50" i="1"/>
  <c r="O50" i="1"/>
  <c r="M50" i="1"/>
  <c r="J50" i="1"/>
  <c r="E50" i="1" a="1"/>
  <c r="E50" i="1" s="1"/>
  <c r="C50" i="1"/>
  <c r="AD49" i="1"/>
  <c r="AA49" i="1"/>
  <c r="O49" i="1"/>
  <c r="M49" i="1"/>
  <c r="J49" i="1"/>
  <c r="E49" i="1" a="1"/>
  <c r="E49" i="1" s="1"/>
  <c r="C49" i="1"/>
  <c r="AD48" i="1"/>
  <c r="AA48" i="1"/>
  <c r="O48" i="1"/>
  <c r="M48" i="1"/>
  <c r="J48" i="1"/>
  <c r="E48" i="1" a="1"/>
  <c r="E48" i="1" s="1"/>
  <c r="C48" i="1"/>
  <c r="AD47" i="1"/>
  <c r="AA47" i="1"/>
  <c r="O47" i="1"/>
  <c r="M47" i="1"/>
  <c r="J47" i="1"/>
  <c r="E47" i="1" a="1"/>
  <c r="E47" i="1" s="1"/>
  <c r="C47" i="1"/>
  <c r="AD46" i="1"/>
  <c r="AA46" i="1"/>
  <c r="O46" i="1"/>
  <c r="M46" i="1"/>
  <c r="J46" i="1"/>
  <c r="E46" i="1" a="1"/>
  <c r="E46" i="1" s="1"/>
  <c r="C46" i="1"/>
  <c r="AD45" i="1"/>
  <c r="AA45" i="1"/>
  <c r="O45" i="1"/>
  <c r="M45" i="1"/>
  <c r="J45" i="1"/>
  <c r="E45" i="1" a="1"/>
  <c r="E45" i="1" s="1"/>
  <c r="C45" i="1"/>
  <c r="AD44" i="1"/>
  <c r="AA44" i="1"/>
  <c r="O44" i="1"/>
  <c r="M44" i="1"/>
  <c r="J44" i="1"/>
  <c r="E44" i="1" a="1"/>
  <c r="E44" i="1" s="1"/>
  <c r="C44" i="1"/>
  <c r="AD43" i="1"/>
  <c r="AA43" i="1"/>
  <c r="O43" i="1"/>
  <c r="M43" i="1"/>
  <c r="J43" i="1"/>
  <c r="E43" i="1" a="1"/>
  <c r="E43" i="1" s="1"/>
  <c r="C43" i="1"/>
  <c r="AD42" i="1"/>
  <c r="AA42" i="1"/>
  <c r="O42" i="1"/>
  <c r="M42" i="1"/>
  <c r="J42" i="1"/>
  <c r="E42" i="1" a="1"/>
  <c r="E42" i="1" s="1"/>
  <c r="C42" i="1"/>
  <c r="AD41" i="1"/>
  <c r="AA41" i="1"/>
  <c r="O41" i="1"/>
  <c r="M41" i="1"/>
  <c r="J41" i="1"/>
  <c r="E41" i="1" a="1"/>
  <c r="E41" i="1" s="1"/>
  <c r="C41" i="1"/>
  <c r="AD40" i="1"/>
  <c r="AA40" i="1"/>
  <c r="O40" i="1"/>
  <c r="M40" i="1"/>
  <c r="J40" i="1"/>
  <c r="E40" i="1" a="1"/>
  <c r="E40" i="1" s="1"/>
  <c r="C40" i="1"/>
  <c r="AD39" i="1"/>
  <c r="AA39" i="1"/>
  <c r="O39" i="1"/>
  <c r="M39" i="1"/>
  <c r="J39" i="1"/>
  <c r="E39" i="1" a="1"/>
  <c r="E39" i="1" s="1"/>
  <c r="C39" i="1"/>
  <c r="AD38" i="1"/>
  <c r="AA38" i="1"/>
  <c r="O38" i="1"/>
  <c r="M38" i="1"/>
  <c r="J38" i="1"/>
  <c r="E38" i="1" a="1"/>
  <c r="E38" i="1" s="1"/>
  <c r="C38" i="1"/>
  <c r="AD37" i="1"/>
  <c r="AA37" i="1"/>
  <c r="O37" i="1"/>
  <c r="M37" i="1"/>
  <c r="J37" i="1"/>
  <c r="E37" i="1" a="1"/>
  <c r="E37" i="1" s="1"/>
  <c r="C37" i="1"/>
  <c r="AD36" i="1"/>
  <c r="AA36" i="1"/>
  <c r="O36" i="1"/>
  <c r="M36" i="1"/>
  <c r="J36" i="1"/>
  <c r="E36" i="1" a="1"/>
  <c r="E36" i="1" s="1"/>
  <c r="C36" i="1"/>
  <c r="AD35" i="1"/>
  <c r="AA35" i="1"/>
  <c r="O35" i="1"/>
  <c r="M35" i="1"/>
  <c r="J35" i="1"/>
  <c r="E35" i="1" a="1"/>
  <c r="E35" i="1" s="1"/>
  <c r="C35" i="1"/>
  <c r="AD34" i="1"/>
  <c r="AA34" i="1"/>
  <c r="O34" i="1"/>
  <c r="M34" i="1"/>
  <c r="J34" i="1"/>
  <c r="E34" i="1" a="1"/>
  <c r="E34" i="1" s="1"/>
  <c r="C34" i="1"/>
  <c r="AD33" i="1"/>
  <c r="AA33" i="1"/>
  <c r="O33" i="1"/>
  <c r="M33" i="1"/>
  <c r="J33" i="1"/>
  <c r="E33" i="1" a="1"/>
  <c r="E33" i="1" s="1"/>
  <c r="C33" i="1"/>
  <c r="AD32" i="1"/>
  <c r="AA32" i="1"/>
  <c r="O32" i="1"/>
  <c r="M32" i="1"/>
  <c r="J32" i="1"/>
  <c r="E32" i="1" a="1"/>
  <c r="E32" i="1" s="1"/>
  <c r="C32" i="1"/>
  <c r="AD31" i="1"/>
  <c r="AA31" i="1"/>
  <c r="O31" i="1"/>
  <c r="M31" i="1"/>
  <c r="J31" i="1"/>
  <c r="E31" i="1" a="1"/>
  <c r="E31" i="1" s="1"/>
  <c r="C31" i="1"/>
  <c r="AD30" i="1"/>
  <c r="AA30" i="1"/>
  <c r="O30" i="1"/>
  <c r="M30" i="1"/>
  <c r="J30" i="1"/>
  <c r="E30" i="1" a="1"/>
  <c r="E30" i="1" s="1"/>
  <c r="C30" i="1"/>
  <c r="AD29" i="1"/>
  <c r="AA29" i="1"/>
  <c r="O29" i="1"/>
  <c r="M29" i="1"/>
  <c r="J29" i="1"/>
  <c r="E29" i="1" a="1"/>
  <c r="E29" i="1" s="1"/>
  <c r="C29" i="1"/>
  <c r="AD28" i="1"/>
  <c r="AA28" i="1"/>
  <c r="O28" i="1"/>
  <c r="M28" i="1"/>
  <c r="J28" i="1"/>
  <c r="E28" i="1" a="1"/>
  <c r="E28" i="1" s="1"/>
  <c r="C28" i="1"/>
  <c r="AD27" i="1"/>
  <c r="AA27" i="1"/>
  <c r="O27" i="1"/>
  <c r="M27" i="1"/>
  <c r="J27" i="1"/>
  <c r="E27" i="1" a="1"/>
  <c r="E27" i="1" s="1"/>
  <c r="C27" i="1"/>
  <c r="AD26" i="1"/>
  <c r="AA26" i="1"/>
  <c r="O26" i="1"/>
  <c r="M26" i="1"/>
  <c r="J26" i="1"/>
  <c r="E26" i="1" a="1"/>
  <c r="E26" i="1" s="1"/>
  <c r="C26" i="1"/>
  <c r="AD25" i="1"/>
  <c r="AA25" i="1"/>
  <c r="O25" i="1"/>
  <c r="M25" i="1"/>
  <c r="J25" i="1"/>
  <c r="E25" i="1" a="1"/>
  <c r="E25" i="1" s="1"/>
  <c r="C25" i="1"/>
  <c r="AD24" i="1"/>
  <c r="AA24" i="1"/>
  <c r="O24" i="1"/>
  <c r="M24" i="1"/>
  <c r="J24" i="1"/>
  <c r="E24" i="1" a="1"/>
  <c r="E24" i="1" s="1"/>
  <c r="C24" i="1"/>
  <c r="AD23" i="1"/>
  <c r="AA23" i="1"/>
  <c r="O23" i="1"/>
  <c r="M23" i="1"/>
  <c r="J23" i="1"/>
  <c r="E23" i="1" a="1"/>
  <c r="E23" i="1" s="1"/>
  <c r="C23" i="1"/>
  <c r="AD22" i="1"/>
  <c r="AA22" i="1"/>
  <c r="O22" i="1"/>
  <c r="M22" i="1"/>
  <c r="J22" i="1"/>
  <c r="E22" i="1" a="1"/>
  <c r="E22" i="1" s="1"/>
  <c r="C22" i="1"/>
  <c r="AD21" i="1"/>
  <c r="AA21" i="1"/>
  <c r="O21" i="1"/>
  <c r="M21" i="1"/>
  <c r="J21" i="1"/>
  <c r="E21" i="1" a="1"/>
  <c r="E21" i="1" s="1"/>
  <c r="C21" i="1"/>
  <c r="AD20" i="1"/>
  <c r="AA20" i="1"/>
  <c r="O20" i="1"/>
  <c r="M20" i="1"/>
  <c r="J20" i="1"/>
  <c r="E20" i="1" a="1"/>
  <c r="E20" i="1" s="1"/>
  <c r="C20" i="1"/>
  <c r="AD19" i="1"/>
  <c r="AA19" i="1"/>
  <c r="O19" i="1"/>
  <c r="M19" i="1"/>
  <c r="J19" i="1"/>
  <c r="E19" i="1" a="1"/>
  <c r="E19" i="1" s="1"/>
  <c r="C19" i="1"/>
  <c r="AD18" i="1"/>
  <c r="AA18" i="1"/>
  <c r="O18" i="1"/>
  <c r="M18" i="1"/>
  <c r="J18" i="1"/>
  <c r="E18" i="1" a="1"/>
  <c r="E18" i="1" s="1"/>
  <c r="C18" i="1"/>
  <c r="AD17" i="1"/>
  <c r="AA17" i="1"/>
  <c r="O17" i="1"/>
  <c r="M17" i="1"/>
  <c r="J17" i="1"/>
  <c r="E17" i="1" a="1"/>
  <c r="E17" i="1" s="1"/>
  <c r="C17" i="1"/>
  <c r="AD16" i="1"/>
  <c r="AA16" i="1"/>
  <c r="O16" i="1"/>
  <c r="M16" i="1"/>
  <c r="J16" i="1"/>
  <c r="E16" i="1" a="1"/>
  <c r="E16" i="1" s="1"/>
  <c r="C16" i="1"/>
  <c r="AD15" i="1"/>
  <c r="AA15" i="1"/>
  <c r="O15" i="1"/>
  <c r="M15" i="1"/>
  <c r="J15" i="1"/>
  <c r="E15" i="1" a="1"/>
  <c r="E15" i="1" s="1"/>
  <c r="C15" i="1"/>
  <c r="AD14" i="1"/>
  <c r="AA14" i="1"/>
  <c r="O14" i="1"/>
  <c r="M14" i="1"/>
  <c r="J14" i="1"/>
  <c r="E14" i="1" a="1"/>
  <c r="E14" i="1" s="1"/>
  <c r="C14" i="1"/>
  <c r="AD13" i="1"/>
  <c r="AA13" i="1"/>
  <c r="O13" i="1"/>
  <c r="M13" i="1"/>
  <c r="J13" i="1"/>
  <c r="E13" i="1" a="1"/>
  <c r="E13" i="1" s="1"/>
  <c r="C13" i="1"/>
  <c r="AD12" i="1"/>
  <c r="AA12" i="1"/>
  <c r="O12" i="1"/>
  <c r="M12" i="1"/>
  <c r="J12" i="1"/>
  <c r="E12" i="1" a="1"/>
  <c r="E12" i="1" s="1"/>
  <c r="C12" i="1"/>
  <c r="AD11" i="1"/>
  <c r="AA11" i="1"/>
  <c r="O11" i="1"/>
  <c r="M11" i="1"/>
  <c r="J11" i="1"/>
  <c r="E11" i="1" a="1"/>
  <c r="E11" i="1" s="1"/>
  <c r="C11" i="1"/>
  <c r="AD10" i="1"/>
  <c r="AA10" i="1"/>
  <c r="O10" i="1"/>
  <c r="M10" i="1"/>
  <c r="J10" i="1"/>
  <c r="E10" i="1" a="1"/>
  <c r="E10" i="1" s="1"/>
  <c r="C10" i="1"/>
  <c r="AD9" i="1"/>
  <c r="AA9" i="1"/>
  <c r="O9" i="1"/>
  <c r="M9" i="1"/>
  <c r="J9" i="1"/>
  <c r="E9" i="1" a="1"/>
  <c r="E9" i="1" s="1"/>
  <c r="C9" i="1"/>
  <c r="AD8" i="1"/>
  <c r="AA8" i="1"/>
  <c r="O8" i="1"/>
  <c r="M8" i="1"/>
  <c r="J8" i="1"/>
  <c r="E8" i="1" a="1"/>
  <c r="E8" i="1" s="1"/>
  <c r="C8" i="1"/>
  <c r="AD7" i="1"/>
  <c r="AA7" i="1"/>
  <c r="O7" i="1"/>
  <c r="M7" i="1"/>
  <c r="J7" i="1"/>
  <c r="E7" i="1" a="1"/>
  <c r="E7" i="1" s="1"/>
  <c r="C7" i="1"/>
  <c r="AD6" i="1"/>
  <c r="AA6" i="1"/>
  <c r="O6" i="1"/>
  <c r="M6" i="1"/>
  <c r="J6" i="1"/>
  <c r="E6" i="1" a="1"/>
  <c r="E6" i="1" s="1"/>
  <c r="C6" i="1"/>
  <c r="AD5" i="1"/>
  <c r="AA5" i="1"/>
  <c r="O5" i="1"/>
  <c r="M5" i="1"/>
  <c r="J5" i="1"/>
  <c r="E5" i="1" a="1"/>
  <c r="E5" i="1" s="1"/>
  <c r="C5" i="1"/>
  <c r="AD4" i="1"/>
  <c r="AA4" i="1"/>
  <c r="O4" i="1"/>
  <c r="M4" i="1"/>
  <c r="J4" i="1"/>
  <c r="E4" i="1" a="1"/>
  <c r="E4" i="1" s="1"/>
  <c r="C4" i="1"/>
  <c r="AD3" i="1"/>
  <c r="AA3" i="1"/>
  <c r="O3" i="1"/>
  <c r="M3" i="1"/>
  <c r="J3" i="1"/>
  <c r="E3" i="1" a="1"/>
  <c r="E3" i="1" s="1"/>
  <c r="C3" i="1"/>
  <c r="AD2" i="1"/>
  <c r="AA2" i="1"/>
  <c r="O2" i="1"/>
  <c r="M2" i="1"/>
  <c r="J2" i="1"/>
  <c r="E2" i="1" a="1"/>
  <c r="E2" i="1" s="1"/>
  <c r="C2" i="1"/>
  <c r="K57" i="17"/>
  <c r="K53" i="17"/>
  <c r="K49" i="17"/>
  <c r="K52" i="17"/>
  <c r="K59" i="17"/>
  <c r="K58" i="17"/>
  <c r="K56" i="17"/>
  <c r="K51" i="17"/>
  <c r="K55" i="17"/>
  <c r="K50" i="17"/>
  <c r="K54" i="17"/>
  <c r="K31" i="17"/>
  <c r="F5" i="17"/>
  <c r="K6" i="17"/>
  <c r="F10" i="17"/>
  <c r="F52" i="17"/>
  <c r="K29" i="17"/>
  <c r="F21" i="17"/>
  <c r="K8" i="17"/>
  <c r="F6" i="17"/>
  <c r="K10" i="17"/>
  <c r="K9" i="17"/>
  <c r="F18" i="17"/>
  <c r="K26" i="17"/>
  <c r="F44" i="17"/>
  <c r="F8" i="17"/>
  <c r="F7" i="17"/>
  <c r="K11" i="17"/>
  <c r="K7" i="17"/>
  <c r="K30" i="17"/>
  <c r="F19" i="17"/>
  <c r="K28" i="17"/>
  <c r="F4" i="17"/>
  <c r="F36" i="17"/>
  <c r="F9" i="17"/>
  <c r="F39" i="17"/>
  <c r="F35" i="17"/>
  <c r="F40" i="17"/>
  <c r="F37" i="17"/>
  <c r="F42" i="17"/>
  <c r="F30" i="17"/>
  <c r="F20" i="17"/>
  <c r="F29" i="17"/>
  <c r="K27" i="17"/>
  <c r="F38" i="17"/>
  <c r="F22" i="17"/>
  <c r="F51" i="17"/>
  <c r="F53" i="17"/>
  <c r="F41" i="17"/>
  <c r="F27" i="17"/>
  <c r="F50" i="17"/>
  <c r="F45" i="17"/>
  <c r="F28" i="17"/>
  <c r="F43" i="17"/>
  <c r="U15" i="7" l="1"/>
  <c r="L59" i="17"/>
  <c r="L58" i="17"/>
  <c r="L49" i="17"/>
  <c r="L50" i="17"/>
  <c r="L51" i="17"/>
  <c r="L52" i="17"/>
  <c r="L53" i="17"/>
  <c r="L54" i="17"/>
  <c r="L55" i="17"/>
  <c r="L56" i="17"/>
  <c r="L57" i="17"/>
  <c r="AD11" i="13"/>
  <c r="AE11" i="13"/>
  <c r="U7" i="13"/>
  <c r="AB11" i="13"/>
  <c r="AC11" i="13"/>
  <c r="U10" i="13"/>
  <c r="Z11" i="13"/>
  <c r="I4" i="4"/>
  <c r="K4" i="4"/>
  <c r="D33" i="3"/>
  <c r="C4" i="4"/>
  <c r="C14" i="17"/>
  <c r="C13" i="17"/>
  <c r="AF5" i="13"/>
  <c r="X11" i="13"/>
  <c r="U5" i="13"/>
  <c r="L25" i="3"/>
  <c r="M23" i="3" s="1"/>
  <c r="U9" i="13"/>
  <c r="AF6" i="13"/>
  <c r="U6" i="13"/>
  <c r="AF8" i="13"/>
  <c r="AF10" i="13"/>
  <c r="U8" i="13"/>
  <c r="Y11" i="13"/>
  <c r="AF7" i="13"/>
  <c r="L10" i="3"/>
  <c r="AF9" i="13"/>
  <c r="AA11" i="13"/>
  <c r="W21" i="3"/>
  <c r="U15" i="3"/>
  <c r="W16" i="3"/>
  <c r="W22" i="3"/>
  <c r="W17" i="3"/>
  <c r="W18" i="3"/>
  <c r="W23" i="3"/>
  <c r="W19" i="3"/>
  <c r="W24" i="3"/>
  <c r="W20" i="3"/>
  <c r="W25" i="3"/>
  <c r="T15" i="4"/>
  <c r="L7" i="17"/>
  <c r="L27" i="17"/>
  <c r="G35" i="17"/>
  <c r="G43" i="17"/>
  <c r="G8" i="17"/>
  <c r="G18" i="17"/>
  <c r="G28" i="17"/>
  <c r="G36" i="17"/>
  <c r="G44" i="17"/>
  <c r="L28" i="17"/>
  <c r="G19" i="17"/>
  <c r="G37" i="17"/>
  <c r="G45" i="17"/>
  <c r="L8" i="17"/>
  <c r="G4" i="17"/>
  <c r="G9" i="17"/>
  <c r="G20" i="17"/>
  <c r="G29" i="17"/>
  <c r="G38" i="17"/>
  <c r="G50" i="17"/>
  <c r="G5" i="17"/>
  <c r="L9" i="17"/>
  <c r="G21" i="17"/>
  <c r="L29" i="17"/>
  <c r="G39" i="17"/>
  <c r="G51" i="17"/>
  <c r="G30" i="17"/>
  <c r="G22" i="17"/>
  <c r="G40" i="17"/>
  <c r="G52" i="17"/>
  <c r="G10" i="17"/>
  <c r="L6" i="17"/>
  <c r="L10" i="17"/>
  <c r="L26" i="17"/>
  <c r="K32" i="17"/>
  <c r="L30" i="17"/>
  <c r="G6" i="17"/>
  <c r="G41" i="17"/>
  <c r="G53" i="17"/>
  <c r="G7" i="17"/>
  <c r="L11" i="17"/>
  <c r="G27" i="17"/>
  <c r="L31" i="17"/>
  <c r="G42" i="17"/>
  <c r="M22" i="3" l="1"/>
  <c r="M24" i="3"/>
  <c r="M21" i="3"/>
  <c r="M20" i="3"/>
  <c r="M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DD93A4-EDF3-45C4-8600-440764EE5699}" keepAlive="1" name="Query - ProductPurchase2" description="Connection to the 'ProductPurchase2' query in the workbook." type="5" refreshedVersion="8" background="1" saveData="1">
    <dbPr connection="Provider=Microsoft.Mashup.OleDb.1;Data Source=$Workbook$;Location=ProductPurchase2;Extended Properties=&quot;&quot;" command="SELECT * FROM [ProductPurchase2]"/>
  </connection>
  <connection id="2" xr16:uid="{BCE32732-0E1F-4634-A90F-0A8443EE31FD}" keepAlive="1" name="Query - ProductsPurchased" description="Connection to the 'ProductsPurchased' query in the workbook." type="5" refreshedVersion="8" background="1" saveData="1">
    <dbPr connection="Provider=Microsoft.Mashup.OleDb.1;Data Source=$Workbook$;Location=ProductsPurchased;Extended Properties=&quot;&quot;" command="SELECT * FROM [ProductsPurchased]"/>
  </connection>
  <connection id="3" xr16:uid="{AC29557B-7F3C-4D43-8356-BD9B861D05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72F565DB-49DB-41EF-9BC9-7337178F6B8A}" name="WorksheetConnection_marketing_data _ JGM review _ 110525.xlsx!Table1" type="102" refreshedVersion="8" minRefreshableVersion="5">
    <extLst>
      <ext xmlns:x15="http://schemas.microsoft.com/office/spreadsheetml/2010/11/main" uri="{DE250136-89BD-433C-8126-D09CA5730AF9}">
        <x15:connection id="Table1">
          <x15:rangePr sourceName="_xlcn.WorksheetConnection_marketing_data_JGMreview_110525.xlsx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<sst xmlns="http://schemas.openxmlformats.org/spreadsheetml/2006/main" count="65196" uniqueCount="262">
  <si>
    <t>ID</t>
  </si>
  <si>
    <t>Year_Birth</t>
  </si>
  <si>
    <t>Approx_Age</t>
  </si>
  <si>
    <t>Education</t>
  </si>
  <si>
    <t>Education_mod</t>
  </si>
  <si>
    <t>Marital_Status</t>
  </si>
  <si>
    <t>Marital_Status_mod</t>
  </si>
  <si>
    <t>Marital_binary</t>
  </si>
  <si>
    <t>Income</t>
  </si>
  <si>
    <t>Income_mod2</t>
  </si>
  <si>
    <t>Kidhome</t>
  </si>
  <si>
    <t>Teenhome</t>
  </si>
  <si>
    <t>Total_Children</t>
  </si>
  <si>
    <t>Dt_Customer</t>
  </si>
  <si>
    <t>EnrollmentYears</t>
  </si>
  <si>
    <t>DataSetDate</t>
  </si>
  <si>
    <t>Recency</t>
  </si>
  <si>
    <t>MntWines</t>
  </si>
  <si>
    <t>MntFruits</t>
  </si>
  <si>
    <t>MntMeatProducts</t>
  </si>
  <si>
    <t>MntFishProducts</t>
  </si>
  <si>
    <t>MntSweetProducts</t>
  </si>
  <si>
    <t>MntGoldProds</t>
  </si>
  <si>
    <t>NumDealsPurchases</t>
  </si>
  <si>
    <t>NumWebPurchases</t>
  </si>
  <si>
    <t>WebPurchGroup</t>
  </si>
  <si>
    <t>Web_jitter</t>
  </si>
  <si>
    <t>NumCatalogPurchases</t>
  </si>
  <si>
    <t>NumStorePurchases</t>
  </si>
  <si>
    <t>Store_jitter</t>
  </si>
  <si>
    <t>NumWebVisitsMonth</t>
  </si>
  <si>
    <t>AcceptedCmp1</t>
  </si>
  <si>
    <t>AcceptedCmp2</t>
  </si>
  <si>
    <t>AcceptedCmp3</t>
  </si>
  <si>
    <t>AcceptedCmp4</t>
  </si>
  <si>
    <t>AcceptedCmp5</t>
  </si>
  <si>
    <t>Response</t>
  </si>
  <si>
    <t>Complain</t>
  </si>
  <si>
    <t>Country</t>
  </si>
  <si>
    <t>PhD</t>
  </si>
  <si>
    <t>Together</t>
  </si>
  <si>
    <t>Spain</t>
  </si>
  <si>
    <t>Married</t>
  </si>
  <si>
    <t>USA</t>
  </si>
  <si>
    <t>Master</t>
  </si>
  <si>
    <t>India</t>
  </si>
  <si>
    <t>Graduation</t>
  </si>
  <si>
    <t>Saudi Arabia</t>
  </si>
  <si>
    <t>Canada</t>
  </si>
  <si>
    <t>Divorced</t>
  </si>
  <si>
    <t>Single</t>
  </si>
  <si>
    <t>2n Cycle</t>
  </si>
  <si>
    <t>Germany</t>
  </si>
  <si>
    <t>Australia</t>
  </si>
  <si>
    <t>Widow</t>
  </si>
  <si>
    <t>Absurd</t>
  </si>
  <si>
    <t>Mexico</t>
  </si>
  <si>
    <t>Alone</t>
  </si>
  <si>
    <t>YOLO</t>
  </si>
  <si>
    <t>Basic</t>
  </si>
  <si>
    <t>Row Labels</t>
  </si>
  <si>
    <t>Count of Approx_Age</t>
  </si>
  <si>
    <t>Sum of MntFruits</t>
  </si>
  <si>
    <t>Sum of MntSweetProducts</t>
  </si>
  <si>
    <t>Sum of MntFishProducts</t>
  </si>
  <si>
    <t>Sum of MntGoldProds</t>
  </si>
  <si>
    <t>Sum of MntMeatProducts</t>
  </si>
  <si>
    <t>Sum of MntWines</t>
  </si>
  <si>
    <t>20-29</t>
  </si>
  <si>
    <t>30-39</t>
  </si>
  <si>
    <t>40-49</t>
  </si>
  <si>
    <t>Fruits</t>
  </si>
  <si>
    <t>50-59</t>
  </si>
  <si>
    <t>Sweets</t>
  </si>
  <si>
    <t>60-69</t>
  </si>
  <si>
    <t>Fish</t>
  </si>
  <si>
    <t>70-79</t>
  </si>
  <si>
    <t>Gold</t>
  </si>
  <si>
    <t>80-89</t>
  </si>
  <si>
    <t>Meat</t>
  </si>
  <si>
    <t>Grand Total</t>
  </si>
  <si>
    <t>Wines</t>
  </si>
  <si>
    <t>Median age:</t>
  </si>
  <si>
    <t>Mean age:</t>
  </si>
  <si>
    <t>Values</t>
  </si>
  <si>
    <t>In-Store</t>
  </si>
  <si>
    <t>Count of Marital_Status_mod</t>
  </si>
  <si>
    <t>Online</t>
  </si>
  <si>
    <t>Catalog</t>
  </si>
  <si>
    <t>Deals</t>
  </si>
  <si>
    <t>Sum of Response</t>
  </si>
  <si>
    <t>Sum of AcceptedCmp5</t>
  </si>
  <si>
    <t>Sum of AcceptedCmp4</t>
  </si>
  <si>
    <t>Sum of AcceptedCmp3</t>
  </si>
  <si>
    <t>Sum of AcceptedCmp2</t>
  </si>
  <si>
    <t>Sum of AcceptedCmp1</t>
  </si>
  <si>
    <t>Count of Country</t>
  </si>
  <si>
    <t>Campaign Zeta</t>
  </si>
  <si>
    <t>Campaign Epsilon</t>
  </si>
  <si>
    <t>Campaign Delta</t>
  </si>
  <si>
    <t>Campaign Gamma</t>
  </si>
  <si>
    <t>Campaign Beta</t>
  </si>
  <si>
    <t>Campaign Alpha</t>
  </si>
  <si>
    <t>Count of Income_mod2</t>
  </si>
  <si>
    <t>Up to $10K</t>
  </si>
  <si>
    <t>Sum of NumWebPurchases</t>
  </si>
  <si>
    <t>$10 - $20K</t>
  </si>
  <si>
    <t>$20 - $30K</t>
  </si>
  <si>
    <t>$30 - $40K</t>
  </si>
  <si>
    <t>$40 - $50K</t>
  </si>
  <si>
    <t>$50 - $60K</t>
  </si>
  <si>
    <t>$60 - $70K</t>
  </si>
  <si>
    <t>$70 - $80K</t>
  </si>
  <si>
    <t>$80 - $90K</t>
  </si>
  <si>
    <t>$90 - $100K</t>
  </si>
  <si>
    <t>$100K and up</t>
  </si>
  <si>
    <t>Count of Education_mod</t>
  </si>
  <si>
    <t>High School</t>
  </si>
  <si>
    <t>Bachelor’s</t>
  </si>
  <si>
    <t>Master’s</t>
  </si>
  <si>
    <t>Couple</t>
  </si>
  <si>
    <t>Medium</t>
  </si>
  <si>
    <t>Low</t>
  </si>
  <si>
    <t>High</t>
  </si>
  <si>
    <t>Income groupings using COUNTIFS and FREQUENCY</t>
  </si>
  <si>
    <t>Recency of Last Purchase (in days)</t>
  </si>
  <si>
    <t>Count of Marital_Status</t>
  </si>
  <si>
    <t>Count of Income</t>
  </si>
  <si>
    <t>Count of Recency</t>
  </si>
  <si>
    <t>Sales Totals</t>
  </si>
  <si>
    <t>1730-11729</t>
  </si>
  <si>
    <t>0-4</t>
  </si>
  <si>
    <t>11730-21729</t>
  </si>
  <si>
    <t>5-9</t>
  </si>
  <si>
    <t>21730-31729</t>
  </si>
  <si>
    <t>10-14</t>
  </si>
  <si>
    <t>31730-41729</t>
  </si>
  <si>
    <t>15-19</t>
  </si>
  <si>
    <t>41730-51729</t>
  </si>
  <si>
    <t>20-24</t>
  </si>
  <si>
    <t>51730-61729</t>
  </si>
  <si>
    <t>25-29</t>
  </si>
  <si>
    <t>61730-71729</t>
  </si>
  <si>
    <t>30-34</t>
  </si>
  <si>
    <t>TOTAL</t>
  </si>
  <si>
    <t>71730-81729</t>
  </si>
  <si>
    <t>35-39</t>
  </si>
  <si>
    <t>81730-91729</t>
  </si>
  <si>
    <t>40-44</t>
  </si>
  <si>
    <t>Purchase Type Totals</t>
  </si>
  <si>
    <t>91730-101729</t>
  </si>
  <si>
    <t>45-49</t>
  </si>
  <si>
    <t>w/Discount</t>
  </si>
  <si>
    <t>Over 100,000</t>
  </si>
  <si>
    <t>Count of Education</t>
  </si>
  <si>
    <t>101730-111729</t>
  </si>
  <si>
    <t>50-54</t>
  </si>
  <si>
    <t>via Website</t>
  </si>
  <si>
    <t>111730-121729</t>
  </si>
  <si>
    <t>55-59</t>
  </si>
  <si>
    <t>Catalogue</t>
  </si>
  <si>
    <t>151730-161729</t>
  </si>
  <si>
    <t>60-64</t>
  </si>
  <si>
    <t>In Stores</t>
  </si>
  <si>
    <t>161730-171729</t>
  </si>
  <si>
    <t>65-69</t>
  </si>
  <si>
    <t>10K to 20K</t>
  </si>
  <si>
    <t>70-74</t>
  </si>
  <si>
    <t>Campaign Acceptances</t>
  </si>
  <si>
    <t>20K to 30K</t>
  </si>
  <si>
    <t>24 blank</t>
  </si>
  <si>
    <t>75-79</t>
  </si>
  <si>
    <t>1st</t>
  </si>
  <si>
    <t>30K to 40K</t>
  </si>
  <si>
    <t>Mean income:</t>
  </si>
  <si>
    <t>80-84</t>
  </si>
  <si>
    <t>2nd</t>
  </si>
  <si>
    <t>40K to 50K</t>
  </si>
  <si>
    <t>Income median:</t>
  </si>
  <si>
    <t>85-89</t>
  </si>
  <si>
    <t>3rd</t>
  </si>
  <si>
    <t>50K to 60K</t>
  </si>
  <si>
    <t>90-94</t>
  </si>
  <si>
    <t>4th</t>
  </si>
  <si>
    <t>60K to 70K</t>
  </si>
  <si>
    <t>95-100</t>
  </si>
  <si>
    <t>5th</t>
  </si>
  <si>
    <t>70K to 80K</t>
  </si>
  <si>
    <t>Last</t>
  </si>
  <si>
    <t>80K to 90K</t>
  </si>
  <si>
    <t>90K to 100K</t>
  </si>
  <si>
    <t>Length of enrollment</t>
  </si>
  <si>
    <t>Over 100K</t>
  </si>
  <si>
    <t>Count of EnrollmentYears</t>
  </si>
  <si>
    <t>6-7</t>
  </si>
  <si>
    <t>7-8</t>
  </si>
  <si>
    <t>8-9</t>
  </si>
  <si>
    <t>Average length of enrollment:</t>
  </si>
  <si>
    <t>Discounts</t>
  </si>
  <si>
    <t>Website</t>
  </si>
  <si>
    <t>Store</t>
  </si>
  <si>
    <t>Products by Country (with grand total)</t>
  </si>
  <si>
    <t>Wine</t>
  </si>
  <si>
    <t>Fruit</t>
  </si>
  <si>
    <t>Sum of Purchase_total</t>
  </si>
  <si>
    <t>Products by Country (without grand total)</t>
  </si>
  <si>
    <t>Web Purchases (Y-axis) v In-Store Purchases (X-axis)</t>
  </si>
  <si>
    <t>Count of NumWebPurchases</t>
  </si>
  <si>
    <t>Column Labels</t>
  </si>
  <si>
    <t>Web purchases by marital status</t>
  </si>
  <si>
    <t>People in couples:</t>
  </si>
  <si>
    <t>People solo:</t>
  </si>
  <si>
    <t>Web purchases by education</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</si>
  <si>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</si>
  <si>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</si>
  <si>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</si>
  <si>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</si>
  <si>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</si>
  <si>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</si>
  <si>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</si>
  <si>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</si>
  <si>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</si>
  <si>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</si>
  <si>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</si>
  <si>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</si>
  <si>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</si>
  <si>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</si>
  <si>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</si>
  <si>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Total</t>
  </si>
  <si>
    <t>Coefficients</t>
  </si>
  <si>
    <t>t Stat</t>
  </si>
  <si>
    <t>P-value</t>
  </si>
  <si>
    <t>Lower 95%</t>
  </si>
  <si>
    <t>Upper 95%</t>
  </si>
  <si>
    <t>Lower 95.0%</t>
  </si>
  <si>
    <t>Upper 95.0%</t>
  </si>
  <si>
    <t>Intercept</t>
  </si>
  <si>
    <t>RESIDUAL OUTPUT</t>
  </si>
  <si>
    <t>Observation</t>
  </si>
  <si>
    <t>Predicted NumWebPurchases</t>
  </si>
  <si>
    <t>Residuals</t>
  </si>
  <si>
    <t>Average of NumStorePurchases</t>
  </si>
  <si>
    <t>Low Use</t>
  </si>
  <si>
    <t>Medium Use</t>
  </si>
  <si>
    <t>High Use</t>
  </si>
  <si>
    <t>Attribute</t>
  </si>
  <si>
    <t>Value</t>
  </si>
  <si>
    <t>Sum of Value</t>
  </si>
  <si>
    <t>I created this using PowerQuery … but then realized that I wouldn't be able to apply my slicer to it</t>
  </si>
  <si>
    <t>Other</t>
  </si>
  <si>
    <r>
      <t xml:space="preserve">Correlations with number of </t>
    </r>
    <r>
      <rPr>
        <b/>
        <sz val="11"/>
        <color rgb="FFC00000"/>
        <rFont val="Aptos Narrow"/>
        <family val="2"/>
        <scheme val="minor"/>
      </rPr>
      <t>web purchases</t>
    </r>
  </si>
  <si>
    <t>Moderate correlation with wine purchase</t>
  </si>
  <si>
    <t>Moderate correlation with gold purchase</t>
  </si>
  <si>
    <t>Moderate correlation with in-store purchase (surprising!)</t>
  </si>
  <si>
    <t>Web purchases v. in-store purchase (using "jittered" figures)</t>
  </si>
  <si>
    <t>Web purchases v. in-store purchases (bubble)</t>
  </si>
  <si>
    <t>GOLD</t>
  </si>
  <si>
    <t>WINE</t>
  </si>
  <si>
    <t>Presumably this is wine purchase v. income?</t>
  </si>
  <si>
    <t>X Variable 1</t>
  </si>
  <si>
    <t>Wine Purchase v. Income … looks heteroskedastic?</t>
  </si>
  <si>
    <t>Predicted 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</si>
</sst>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22"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
      <b/>
      <sz val="11"/>
      <color rgb="FFC00000"/>
      <name val="Aptos Narrow"/>
      <family val="2"/>
      <scheme val="minor"/>
    </font>
    <font>
      <sz val="8"/>
      <name val="Aptos Narrow"/>
      <family val="2"/>
      <scheme val="minor"/>
    </font>
    <font>
      <sz val="11"/>
      <name val="Aptos Narrow"/>
      <family val="2"/>
      <scheme val="minor"/>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FCECE4"/>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rgb="FF252525"/>
        <bgColor indexed="64"/>
      </patternFill>
    </fill>
    <fill>
      <patternFill patternType="solid">
        <fgColor rgb="FFFFFF0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3">
    <xf numFmtId="0" fontId="0" fillId="0" borderId="0" xfId="0"/>
    <xf numFmtId="14" fontId="0" fillId="0" borderId="0" xfId="0" applyNumberFormat="1"/>
    <xf numFmtId="0" fontId="16" fillId="0" borderId="0" xfId="0" applyFont="1"/>
    <xf numFmtId="164" fontId="16" fillId="0" borderId="0" xfId="0" applyNumberFormat="1" applyFont="1"/>
    <xf numFmtId="164" fontId="0" fillId="0" borderId="0" xfId="0" applyNumberFormat="1"/>
    <xf numFmtId="0" fontId="16" fillId="0" borderId="0" xfId="0" applyFont="1" applyAlignment="1">
      <alignment wrapText="1"/>
    </xf>
    <xf numFmtId="0" fontId="16" fillId="33" borderId="10" xfId="0" applyFont="1" applyFill="1" applyBorder="1" applyAlignment="1">
      <alignment wrapText="1"/>
    </xf>
    <xf numFmtId="164" fontId="16" fillId="33" borderId="10" xfId="0" applyNumberFormat="1" applyFont="1" applyFill="1" applyBorder="1" applyAlignment="1">
      <alignment wrapText="1"/>
    </xf>
    <xf numFmtId="0" fontId="16" fillId="33" borderId="11" xfId="0" applyFont="1" applyFill="1" applyBorder="1" applyAlignment="1">
      <alignment wrapText="1"/>
    </xf>
    <xf numFmtId="164" fontId="16" fillId="33" borderId="11" xfId="0" applyNumberFormat="1" applyFont="1" applyFill="1" applyBorder="1" applyAlignment="1">
      <alignment wrapText="1"/>
    </xf>
    <xf numFmtId="0" fontId="0" fillId="0" borderId="0" xfId="0" pivotButton="1"/>
    <xf numFmtId="0" fontId="0" fillId="0" borderId="0" xfId="0" applyAlignment="1">
      <alignment horizontal="left"/>
    </xf>
    <xf numFmtId="165" fontId="0" fillId="0" borderId="0" xfId="0" applyNumberFormat="1" applyAlignment="1">
      <alignment horizontal="left"/>
    </xf>
    <xf numFmtId="0" fontId="16" fillId="34" borderId="11" xfId="0" applyFont="1" applyFill="1" applyBorder="1" applyAlignment="1">
      <alignment wrapText="1"/>
    </xf>
    <xf numFmtId="0" fontId="0" fillId="34" borderId="0" xfId="0" applyFill="1"/>
    <xf numFmtId="14" fontId="0" fillId="34" borderId="0" xfId="0" applyNumberFormat="1" applyFill="1"/>
    <xf numFmtId="2" fontId="0" fillId="34" borderId="0" xfId="0" applyNumberFormat="1" applyFill="1"/>
    <xf numFmtId="2" fontId="0" fillId="0" borderId="0" xfId="0" applyNumberFormat="1" applyAlignment="1">
      <alignment horizontal="left"/>
    </xf>
    <xf numFmtId="9" fontId="0" fillId="0" borderId="0" xfId="1" applyFont="1"/>
    <xf numFmtId="0" fontId="16" fillId="0" borderId="10" xfId="0" applyFont="1" applyBorder="1"/>
    <xf numFmtId="0" fontId="0" fillId="0" borderId="10" xfId="0" applyBorder="1"/>
    <xf numFmtId="165" fontId="0" fillId="0" borderId="10" xfId="0" applyNumberFormat="1" applyBorder="1"/>
    <xf numFmtId="165" fontId="16" fillId="0" borderId="10" xfId="0" applyNumberFormat="1" applyFont="1" applyBorder="1"/>
    <xf numFmtId="0" fontId="16" fillId="0" borderId="0" xfId="0" applyFont="1" applyAlignment="1">
      <alignment horizontal="left"/>
    </xf>
    <xf numFmtId="0" fontId="16" fillId="35" borderId="10" xfId="0" applyFont="1" applyFill="1" applyBorder="1"/>
    <xf numFmtId="0" fontId="0" fillId="35" borderId="10" xfId="0" applyFill="1" applyBorder="1"/>
    <xf numFmtId="0" fontId="16" fillId="34" borderId="10" xfId="0" applyFont="1" applyFill="1" applyBorder="1" applyAlignment="1">
      <alignment wrapText="1"/>
    </xf>
    <xf numFmtId="0" fontId="16" fillId="0" borderId="0" xfId="0" pivotButton="1" applyFont="1"/>
    <xf numFmtId="0" fontId="0" fillId="0" borderId="12" xfId="0" applyBorder="1"/>
    <xf numFmtId="0" fontId="18" fillId="0" borderId="13" xfId="0" applyFont="1" applyBorder="1" applyAlignment="1">
      <alignment horizontal="center"/>
    </xf>
    <xf numFmtId="0" fontId="0" fillId="0" borderId="14" xfId="0" applyBorder="1"/>
    <xf numFmtId="0" fontId="18" fillId="0" borderId="13" xfId="0" applyFont="1" applyBorder="1" applyAlignment="1">
      <alignment horizontal="centerContinuous"/>
    </xf>
    <xf numFmtId="0" fontId="16" fillId="36" borderId="0" xfId="0" applyFont="1" applyFill="1"/>
    <xf numFmtId="0" fontId="0" fillId="36" borderId="0" xfId="0" applyFill="1"/>
    <xf numFmtId="3" fontId="0" fillId="36" borderId="0" xfId="0" applyNumberFormat="1" applyFill="1"/>
    <xf numFmtId="0" fontId="0" fillId="36" borderId="0" xfId="0" applyFill="1" applyAlignment="1">
      <alignment horizontal="right"/>
    </xf>
    <xf numFmtId="9" fontId="0" fillId="36" borderId="0" xfId="1" applyFont="1" applyFill="1"/>
    <xf numFmtId="0" fontId="19" fillId="0" borderId="0" xfId="0" applyFont="1"/>
    <xf numFmtId="0" fontId="0" fillId="37" borderId="0" xfId="0" applyFill="1"/>
    <xf numFmtId="0" fontId="16" fillId="37" borderId="0" xfId="0" applyFont="1" applyFill="1"/>
    <xf numFmtId="164" fontId="16" fillId="34" borderId="11" xfId="0" applyNumberFormat="1" applyFont="1" applyFill="1" applyBorder="1" applyAlignment="1">
      <alignment wrapText="1"/>
    </xf>
    <xf numFmtId="164" fontId="0" fillId="34" borderId="0" xfId="0" applyNumberFormat="1" applyFill="1"/>
    <xf numFmtId="165" fontId="0" fillId="0" borderId="0" xfId="0" applyNumberFormat="1"/>
    <xf numFmtId="3" fontId="0" fillId="0" borderId="0" xfId="0" applyNumberFormat="1"/>
    <xf numFmtId="10" fontId="0" fillId="0" borderId="0" xfId="0" applyNumberFormat="1"/>
    <xf numFmtId="9" fontId="0" fillId="0" borderId="0" xfId="0" applyNumberFormat="1"/>
    <xf numFmtId="9" fontId="0" fillId="0" borderId="10" xfId="1" applyFont="1" applyBorder="1"/>
    <xf numFmtId="164" fontId="16" fillId="38" borderId="10" xfId="0" applyNumberFormat="1" applyFont="1" applyFill="1" applyBorder="1" applyAlignment="1">
      <alignment wrapText="1"/>
    </xf>
    <xf numFmtId="0" fontId="0" fillId="38" borderId="0" xfId="0" applyFill="1"/>
    <xf numFmtId="0" fontId="16" fillId="38" borderId="10" xfId="0" applyFont="1" applyFill="1" applyBorder="1" applyAlignment="1">
      <alignment wrapText="1"/>
    </xf>
    <xf numFmtId="2" fontId="0" fillId="0" borderId="0" xfId="0" applyNumberFormat="1"/>
    <xf numFmtId="0" fontId="21" fillId="37" borderId="0" xfId="0" applyFont="1" applyFill="1"/>
    <xf numFmtId="0"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00">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2" formatCode="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fill>
        <patternFill>
          <fgColor indexed="64"/>
          <bgColor rgb="FFFCECE4"/>
        </patternFill>
      </fill>
    </dxf>
    <dxf>
      <numFmt numFmtId="0" formatCode="General"/>
    </dxf>
    <dxf>
      <numFmt numFmtId="164" formatCode="&quot;$&quot;#,##0.00"/>
    </dxf>
    <dxf>
      <numFmt numFmtId="0" formatCode="General"/>
      <fill>
        <patternFill patternType="solid">
          <fgColor indexed="64"/>
          <bgColor rgb="FFFCECE4"/>
        </patternFill>
      </fill>
    </dxf>
    <dxf>
      <border outline="0">
        <top style="thin">
          <color rgb="FF000000"/>
        </top>
      </border>
    </dxf>
    <dxf>
      <border outline="0">
        <bottom style="thin">
          <color rgb="FF000000"/>
        </bottom>
      </border>
    </dxf>
    <dxf>
      <font>
        <b/>
        <i val="0"/>
        <strike val="0"/>
        <condense val="0"/>
        <extend val="0"/>
        <outline val="0"/>
        <shadow val="0"/>
        <u val="none"/>
        <vertAlign val="baseline"/>
        <sz val="11"/>
        <color theme="1"/>
        <name val="Aptos Narrow"/>
        <family val="2"/>
        <scheme val="minor"/>
      </font>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2" formatCode="0.00"/>
    </dxf>
    <dxf>
      <numFmt numFmtId="13" formatCode="0%"/>
    </dxf>
    <dxf>
      <numFmt numFmtId="13" formatCode="0%"/>
    </dxf>
    <dxf>
      <font>
        <b/>
      </font>
    </dxf>
    <dxf>
      <font>
        <b/>
      </font>
    </dxf>
    <dxf>
      <font>
        <b/>
      </font>
    </dxf>
    <dxf>
      <numFmt numFmtId="165" formatCode="&quot;$&quot;#,##0"/>
    </dxf>
    <dxf>
      <numFmt numFmtId="13" formatCode="0%"/>
    </dxf>
    <dxf>
      <numFmt numFmtId="13" formatCode="0%"/>
    </dxf>
    <dxf>
      <numFmt numFmtId="13" formatCode="0%"/>
    </dxf>
    <dxf>
      <numFmt numFmtId="13" formatCode="0%"/>
    </dxf>
    <dxf>
      <numFmt numFmtId="13" formatCode="0%"/>
    </dxf>
    <dxf>
      <numFmt numFmtId="13" formatCode="0%"/>
    </dxf>
    <dxf>
      <numFmt numFmtId="0" formatCode="General"/>
      <fill>
        <patternFill>
          <fgColor indexed="64"/>
          <bgColor rgb="FFFCECE4"/>
        </patternFill>
      </fill>
    </dxf>
    <dxf>
      <numFmt numFmtId="0" formatCode="General"/>
      <fill>
        <patternFill>
          <fgColor indexed="64"/>
          <bgColor rgb="FFFCECE4"/>
        </patternFill>
      </fill>
    </dxf>
    <dxf>
      <numFmt numFmtId="0" formatCode="General"/>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9" formatCode="m/d/yyyy"/>
      <fill>
        <patternFill>
          <fgColor indexed="64"/>
          <bgColor rgb="FFFCECE4"/>
        </patternFill>
      </fill>
    </dxf>
    <dxf>
      <numFmt numFmtId="2" formatCode="0.00"/>
      <fill>
        <patternFill>
          <fgColor indexed="64"/>
          <bgColor rgb="FFFCECE4"/>
        </patternFill>
      </fill>
    </dxf>
    <dxf>
      <numFmt numFmtId="19" formatCode="m/d/yyyy"/>
    </dxf>
    <dxf>
      <numFmt numFmtId="0" formatCode="General"/>
    </dxf>
    <dxf>
      <numFmt numFmtId="164" formatCode="&quot;$&quot;#,##0.00"/>
      <fill>
        <patternFill>
          <fgColor indexed="64"/>
          <bgColor rgb="FFFCECE4"/>
        </patternFill>
      </fill>
    </dxf>
    <dxf>
      <numFmt numFmtId="164" formatCode="&quot;$&quot;#,##0.00"/>
    </dxf>
    <dxf>
      <numFmt numFmtId="0" formatCode="General"/>
      <fill>
        <patternFill patternType="solid">
          <fgColor indexed="64"/>
          <bgColor rgb="FFFCECE4"/>
        </patternFill>
      </fill>
    </dxf>
    <dxf>
      <fill>
        <patternFill>
          <fgColor indexed="64"/>
          <bgColor rgb="FFFCECE4"/>
        </patternFill>
      </fill>
    </dxf>
    <dxf>
      <numFmt numFmtId="0" formatCode="General"/>
      <fill>
        <patternFill>
          <fgColor indexed="64"/>
          <bgColor rgb="FFFCECE4"/>
        </patternFill>
      </fill>
    </dxf>
    <dxf>
      <numFmt numFmtId="0" formatCode="General"/>
      <fill>
        <patternFill patternType="solid">
          <fgColor indexed="64"/>
          <bgColor rgb="FFFCECE4"/>
        </patternFill>
      </fill>
    </dxf>
    <dxf>
      <border outline="0">
        <top style="thin">
          <color indexed="64"/>
        </top>
      </border>
    </dxf>
    <dxf>
      <border outline="0">
        <bottom style="thin">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2"/>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ill>
        <patternFill>
          <bgColor rgb="FF252525"/>
        </patternFill>
      </fill>
    </dxf>
    <dxf>
      <fill>
        <patternFill>
          <bgColor rgb="FF252525"/>
        </patternFill>
      </fill>
    </dxf>
    <dxf>
      <font>
        <b/>
        <i val="0"/>
        <sz val="10"/>
        <name val="Aptos Display"/>
        <family val="2"/>
        <scheme val="major"/>
      </font>
    </dxf>
    <dxf>
      <fill>
        <patternFill>
          <bgColor rgb="FFF3FDA4"/>
        </patternFill>
      </fill>
    </dxf>
  </dxfs>
  <tableStyles count="3" defaultTableStyle="TableStyleMedium2" defaultPivotStyle="PivotStyleLight16">
    <tableStyle name="Black Slicer" pivot="0" table="0" count="4" xr9:uid="{F6A1BE9B-06DF-4E7A-AC57-674FD37BF5B1}">
      <tableStyleElement type="wholeTable" dxfId="99"/>
      <tableStyleElement type="headerRow" dxfId="98"/>
    </tableStyle>
    <tableStyle name="Slicer Style 1" pivot="0" table="0" count="1" xr9:uid="{05BF4D12-1CA4-45F8-B6FA-692041646803}">
      <tableStyleElement type="wholeTable" dxfId="97"/>
    </tableStyle>
    <tableStyle name="Slicer Style 2" pivot="0" table="0" count="1" xr9:uid="{41E4A203-CB28-4BAC-92B2-5EB167826C7B}">
      <tableStyleElement type="wholeTable" dxfId="96"/>
    </tableStyle>
  </tableStyles>
  <colors>
    <mruColors>
      <color rgb="FF252525"/>
      <color rgb="FFFFFFCC"/>
      <color rgb="FF525252"/>
      <color rgb="FFF3FDA4"/>
      <color rgb="FF8DCAB4"/>
      <color rgb="FFFFFFFF"/>
      <color rgb="FFFFFF99"/>
      <color rgb="FFFFFF00"/>
      <color rgb="FF53A9BC"/>
      <color rgb="FFFCECE4"/>
    </mruColors>
  </colors>
  <extLst>
    <ext xmlns:x14="http://schemas.microsoft.com/office/spreadsheetml/2009/9/main" uri="{46F421CA-312F-682f-3DD2-61675219B42D}">
      <x14:dxfs count="2">
        <dxf>
          <font>
            <b/>
            <i val="0"/>
            <sz val="10"/>
            <color rgb="FFF3FDA4"/>
            <name val="Aptos Display"/>
            <family val="2"/>
            <scheme val="major"/>
          </font>
          <fill>
            <patternFill>
              <bgColor rgb="FF252525"/>
            </patternFill>
          </fill>
        </dxf>
        <dxf>
          <font>
            <b/>
            <i val="0"/>
            <sz val="9"/>
            <color theme="0"/>
            <name val="Aptos Display"/>
            <family val="2"/>
            <scheme val="major"/>
          </font>
          <fill>
            <patternFill>
              <bgColor rgb="FF5A5A5A"/>
            </patternFill>
          </fill>
        </dxf>
      </x14:dxfs>
    </ext>
    <ext xmlns:x14="http://schemas.microsoft.com/office/spreadsheetml/2009/9/main" uri="{EB79DEF2-80B8-43e5-95BD-54CBDDF9020C}">
      <x14:slicerStyles defaultSlicerStyle="SlicerStyleLight1">
        <x14:slicerStyle name="Black Slicer">
          <x14:slicerStyleElements>
            <x14:slicerStyleElement type="unselectedItemWithData" dxfId="1"/>
            <x14:slicerStyleElement type="selectedItemWith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9" Type="http://schemas.openxmlformats.org/officeDocument/2006/relationships/customXml" Target="../customXml/item9.xml"/><Relationship Id="rId21" Type="http://schemas.openxmlformats.org/officeDocument/2006/relationships/pivotCacheDefinition" Target="pivotCache/pivotCacheDefinition3.xml"/><Relationship Id="rId34" Type="http://schemas.openxmlformats.org/officeDocument/2006/relationships/customXml" Target="../customXml/item4.xml"/><Relationship Id="rId42" Type="http://schemas.openxmlformats.org/officeDocument/2006/relationships/customXml" Target="../customXml/item12.xml"/><Relationship Id="rId47"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onnections" Target="connections.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31" Type="http://schemas.openxmlformats.org/officeDocument/2006/relationships/customXml" Target="../customXml/item1.xml"/><Relationship Id="rId44" Type="http://schemas.openxmlformats.org/officeDocument/2006/relationships/customXml" Target="../customXml/item1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eetMetadata" Target="metadata.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20" Type="http://schemas.openxmlformats.org/officeDocument/2006/relationships/pivotCacheDefinition" Target="pivotCache/pivotCacheDefinition2.xml"/><Relationship Id="rId41"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6.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7.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8.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9.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0.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1.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2.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3.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4.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6.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Income</a:t>
            </a:r>
          </a:p>
        </c:rich>
      </c:tx>
      <c:layout>
        <c:manualLayout>
          <c:xMode val="edge"/>
          <c:yMode val="edge"/>
          <c:x val="0.42912941363612978"/>
          <c:y val="1.70940170940170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99"/>
        <c:overlap val="-27"/>
        <c:axId val="1150060960"/>
        <c:axId val="1150061440"/>
      </c:barChart>
      <c:catAx>
        <c:axId val="115006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50061440"/>
        <c:crosses val="autoZero"/>
        <c:auto val="1"/>
        <c:lblAlgn val="ctr"/>
        <c:lblOffset val="100"/>
        <c:noMultiLvlLbl val="0"/>
      </c:catAx>
      <c:valAx>
        <c:axId val="1150061440"/>
        <c:scaling>
          <c:orientation val="minMax"/>
          <c:max val="400"/>
          <c:min val="0"/>
        </c:scaling>
        <c:delete val="1"/>
        <c:axPos val="l"/>
        <c:numFmt formatCode="General" sourceLinked="1"/>
        <c:majorTickMark val="out"/>
        <c:minorTickMark val="none"/>
        <c:tickLblPos val="nextTo"/>
        <c:crossAx val="115006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Tables!Channels</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rgbClr val="252525"/>
            </a:solidFill>
          </a:ln>
          <a:effectLst/>
        </c:spPr>
      </c:pivotFmt>
      <c:pivotFmt>
        <c:idx val="11"/>
        <c:spPr>
          <a:solidFill>
            <a:schemeClr val="accent1"/>
          </a:solidFill>
          <a:ln w="19050">
            <a:solidFill>
              <a:srgbClr val="252525"/>
            </a:solidFill>
          </a:ln>
          <a:effectLst/>
        </c:spPr>
      </c:pivotFmt>
      <c:pivotFmt>
        <c:idx val="12"/>
        <c:spPr>
          <a:solidFill>
            <a:schemeClr val="accent1"/>
          </a:solidFill>
          <a:ln w="19050">
            <a:solidFill>
              <a:srgbClr val="252525"/>
            </a:solidFill>
          </a:ln>
          <a:effectLst/>
        </c:spPr>
      </c:pivotFmt>
      <c:pivotFmt>
        <c:idx val="13"/>
        <c:spPr>
          <a:solidFill>
            <a:schemeClr val="accent1"/>
          </a:solidFill>
          <a:ln w="19050">
            <a:solidFill>
              <a:srgbClr val="252525"/>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'DB Tables'!$K$15</c:f>
              <c:strCache>
                <c:ptCount val="1"/>
                <c:pt idx="0">
                  <c:v>Total</c:v>
                </c:pt>
              </c:strCache>
            </c:strRef>
          </c:tx>
          <c:dPt>
            <c:idx val="0"/>
            <c:bubble3D val="0"/>
            <c:spPr>
              <a:solidFill>
                <a:schemeClr val="accent1"/>
              </a:solidFill>
              <a:ln w="19050">
                <a:solidFill>
                  <a:srgbClr val="252525"/>
                </a:solidFill>
              </a:ln>
              <a:effectLst/>
            </c:spPr>
            <c:extLst>
              <c:ext xmlns:c16="http://schemas.microsoft.com/office/drawing/2014/chart" uri="{C3380CC4-5D6E-409C-BE32-E72D297353CC}">
                <c16:uniqueId val="{00000001-6145-409D-A344-E1847E0E4AF2}"/>
              </c:ext>
            </c:extLst>
          </c:dPt>
          <c:dPt>
            <c:idx val="1"/>
            <c:bubble3D val="0"/>
            <c:spPr>
              <a:solidFill>
                <a:schemeClr val="accent2"/>
              </a:solidFill>
              <a:ln w="19050">
                <a:solidFill>
                  <a:srgbClr val="252525"/>
                </a:solidFill>
              </a:ln>
              <a:effectLst/>
            </c:spPr>
            <c:extLst>
              <c:ext xmlns:c16="http://schemas.microsoft.com/office/drawing/2014/chart" uri="{C3380CC4-5D6E-409C-BE32-E72D297353CC}">
                <c16:uniqueId val="{00000003-6145-409D-A344-E1847E0E4AF2}"/>
              </c:ext>
            </c:extLst>
          </c:dPt>
          <c:dPt>
            <c:idx val="2"/>
            <c:bubble3D val="0"/>
            <c:spPr>
              <a:solidFill>
                <a:schemeClr val="accent3"/>
              </a:solidFill>
              <a:ln w="19050">
                <a:solidFill>
                  <a:srgbClr val="252525"/>
                </a:solidFill>
              </a:ln>
              <a:effectLst/>
            </c:spPr>
            <c:extLst>
              <c:ext xmlns:c16="http://schemas.microsoft.com/office/drawing/2014/chart" uri="{C3380CC4-5D6E-409C-BE32-E72D297353CC}">
                <c16:uniqueId val="{00000005-6145-409D-A344-E1847E0E4AF2}"/>
              </c:ext>
            </c:extLst>
          </c:dPt>
          <c:dPt>
            <c:idx val="3"/>
            <c:bubble3D val="0"/>
            <c:spPr>
              <a:solidFill>
                <a:schemeClr val="accent4"/>
              </a:solidFill>
              <a:ln w="19050">
                <a:solidFill>
                  <a:srgbClr val="252525"/>
                </a:solidFill>
              </a:ln>
              <a:effectLst/>
            </c:spPr>
            <c:extLst>
              <c:ext xmlns:c16="http://schemas.microsoft.com/office/drawing/2014/chart" uri="{C3380CC4-5D6E-409C-BE32-E72D297353CC}">
                <c16:uniqueId val="{00000007-6145-409D-A344-E1847E0E4AF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'DB Tables'!$J$16:$J$19</c:f>
              <c:strCache>
                <c:ptCount val="4"/>
                <c:pt idx="0">
                  <c:v>In-Store</c:v>
                </c:pt>
                <c:pt idx="1">
                  <c:v>Online</c:v>
                </c:pt>
                <c:pt idx="2">
                  <c:v>Catalog</c:v>
                </c:pt>
                <c:pt idx="3">
                  <c:v>Deals</c:v>
                </c:pt>
              </c:strCache>
            </c:strRef>
          </c:cat>
          <c:val>
            <c:numRef>
              <c:f>'DB Tables'!$K$16:$K$19</c:f>
              <c:numCache>
                <c:formatCode>#,##0</c:formatCode>
                <c:ptCount val="4"/>
                <c:pt idx="0">
                  <c:v>12852</c:v>
                </c:pt>
                <c:pt idx="1">
                  <c:v>9050</c:v>
                </c:pt>
                <c:pt idx="2">
                  <c:v>5918</c:v>
                </c:pt>
                <c:pt idx="3">
                  <c:v>5145</c:v>
                </c:pt>
              </c:numCache>
            </c:numRef>
          </c:val>
          <c:extLst>
            <c:ext xmlns:c16="http://schemas.microsoft.com/office/drawing/2014/chart" uri="{C3380CC4-5D6E-409C-BE32-E72D297353CC}">
              <c16:uniqueId val="{00000008-6145-409D-A344-E1847E0E4AF2}"/>
            </c:ext>
          </c:extLst>
        </c:ser>
        <c:dLbls>
          <c:showLegendKey val="0"/>
          <c:showVal val="0"/>
          <c:showCatName val="0"/>
          <c:showSerName val="0"/>
          <c:showPercent val="0"/>
          <c:showBubbleSize val="0"/>
          <c:showLeaderLines val="1"/>
        </c:dLbls>
        <c:firstSliceAng val="0"/>
        <c:holeSize val="43"/>
      </c:doughnutChart>
      <c:spPr>
        <a:noFill/>
        <a:ln>
          <a:noFill/>
        </a:ln>
        <a:effectLst/>
      </c:spPr>
    </c:plotArea>
    <c:legend>
      <c:legendPos val="t"/>
      <c:layout>
        <c:manualLayout>
          <c:xMode val="edge"/>
          <c:yMode val="edge"/>
          <c:x val="8.552665248320282E-2"/>
          <c:y val="4.1817870592262926E-2"/>
          <c:w val="0.8197588964170176"/>
          <c:h val="8.9331437736949543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Age Range</a:t>
            </a:r>
          </a:p>
        </c:rich>
      </c:tx>
      <c:layout>
        <c:manualLayout>
          <c:xMode val="edge"/>
          <c:yMode val="edge"/>
          <c:x val="0.42323267649919394"/>
          <c:y val="9.1338878248327059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Tables'!$E$4:$E$10</c:f>
              <c:strCache>
                <c:ptCount val="7"/>
                <c:pt idx="0">
                  <c:v>20-29</c:v>
                </c:pt>
                <c:pt idx="1">
                  <c:v>30-39</c:v>
                </c:pt>
                <c:pt idx="2">
                  <c:v>40-49</c:v>
                </c:pt>
                <c:pt idx="3">
                  <c:v>50-59</c:v>
                </c:pt>
                <c:pt idx="4">
                  <c:v>60-69</c:v>
                </c:pt>
                <c:pt idx="5">
                  <c:v>70-79</c:v>
                </c:pt>
                <c:pt idx="6">
                  <c:v>80-89</c:v>
                </c:pt>
              </c:strCache>
            </c:strRef>
          </c:cat>
          <c:val>
            <c:numRef>
              <c:f>'DB Tables'!$F$4:$F$10</c:f>
              <c:numCache>
                <c:formatCode>0%</c:formatCode>
                <c:ptCount val="7"/>
                <c:pt idx="0">
                  <c:v>1.2658227848101266E-2</c:v>
                </c:pt>
                <c:pt idx="1">
                  <c:v>0.14195298372513562</c:v>
                </c:pt>
                <c:pt idx="2">
                  <c:v>0.29294755877034356</c:v>
                </c:pt>
                <c:pt idx="3">
                  <c:v>0.26175406871609402</c:v>
                </c:pt>
                <c:pt idx="4">
                  <c:v>0.21066907775768534</c:v>
                </c:pt>
                <c:pt idx="5">
                  <c:v>7.9113924050632917E-2</c:v>
                </c:pt>
                <c:pt idx="6">
                  <c:v>9.0415913200723324E-4</c:v>
                </c:pt>
              </c:numCache>
            </c:numRef>
          </c:val>
          <c:extLst>
            <c:ext xmlns:c16="http://schemas.microsoft.com/office/drawing/2014/chart" uri="{C3380CC4-5D6E-409C-BE32-E72D297353CC}">
              <c16:uniqueId val="{00000000-3763-438F-949D-C647944456EF}"/>
            </c:ext>
          </c:extLst>
        </c:ser>
        <c:ser>
          <c:idx val="1"/>
          <c:order val="1"/>
          <c:tx>
            <c:v>Series2</c:v>
          </c:tx>
          <c:spPr>
            <a:solidFill>
              <a:srgbClr val="FFFF00"/>
            </a:solidFill>
            <a:ln>
              <a:noFill/>
            </a:ln>
            <a:effectLst/>
          </c:spPr>
          <c:invertIfNegative val="0"/>
          <c:cat>
            <c:strRef>
              <c:f>'DB Tables'!$E$4:$E$10</c:f>
              <c:strCache>
                <c:ptCount val="7"/>
                <c:pt idx="0">
                  <c:v>20-29</c:v>
                </c:pt>
                <c:pt idx="1">
                  <c:v>30-39</c:v>
                </c:pt>
                <c:pt idx="2">
                  <c:v>40-49</c:v>
                </c:pt>
                <c:pt idx="3">
                  <c:v>50-59</c:v>
                </c:pt>
                <c:pt idx="4">
                  <c:v>60-69</c:v>
                </c:pt>
                <c:pt idx="5">
                  <c:v>70-79</c:v>
                </c:pt>
                <c:pt idx="6">
                  <c:v>80-89</c:v>
                </c:pt>
              </c:strCache>
            </c:strRef>
          </c:cat>
          <c:val>
            <c:numRef>
              <c:f>'DB Tables'!$G$4:$G$10</c:f>
              <c:numCache>
                <c:formatCode>0%</c:formatCode>
                <c:ptCount val="7"/>
                <c:pt idx="0">
                  <c:v>0</c:v>
                </c:pt>
                <c:pt idx="1">
                  <c:v>0</c:v>
                </c:pt>
                <c:pt idx="2">
                  <c:v>0.29294755877034356</c:v>
                </c:pt>
                <c:pt idx="3">
                  <c:v>0</c:v>
                </c:pt>
                <c:pt idx="4">
                  <c:v>0</c:v>
                </c:pt>
                <c:pt idx="5">
                  <c:v>0</c:v>
                </c:pt>
                <c:pt idx="6">
                  <c:v>0</c:v>
                </c:pt>
              </c:numCache>
            </c:numRef>
          </c:val>
          <c:extLst>
            <c:ext xmlns:c16="http://schemas.microsoft.com/office/drawing/2014/chart" uri="{C3380CC4-5D6E-409C-BE32-E72D297353CC}">
              <c16:uniqueId val="{00000001-3763-438F-949D-C647944456EF}"/>
            </c:ext>
          </c:extLst>
        </c:ser>
        <c:dLbls>
          <c:showLegendKey val="0"/>
          <c:showVal val="0"/>
          <c:showCatName val="0"/>
          <c:showSerName val="0"/>
          <c:showPercent val="0"/>
          <c:showBubbleSize val="0"/>
        </c:dLbls>
        <c:gapWidth val="99"/>
        <c:overlap val="100"/>
        <c:axId val="2127947679"/>
        <c:axId val="2127950079"/>
      </c:barChart>
      <c:catAx>
        <c:axId val="2127947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127950079"/>
        <c:crosses val="autoZero"/>
        <c:auto val="1"/>
        <c:lblAlgn val="ctr"/>
        <c:lblOffset val="100"/>
        <c:noMultiLvlLbl val="0"/>
      </c:catAx>
      <c:valAx>
        <c:axId val="2127950079"/>
        <c:scaling>
          <c:orientation val="minMax"/>
        </c:scaling>
        <c:delete val="1"/>
        <c:axPos val="l"/>
        <c:numFmt formatCode="0%" sourceLinked="1"/>
        <c:majorTickMark val="none"/>
        <c:minorTickMark val="none"/>
        <c:tickLblPos val="nextTo"/>
        <c:crossAx val="2127947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Marital Status</a:t>
            </a:r>
          </a:p>
        </c:rich>
      </c:tx>
      <c:layout>
        <c:manualLayout>
          <c:xMode val="edge"/>
          <c:yMode val="edge"/>
          <c:x val="0.26562479596766819"/>
          <c:y val="9.3843843843843845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Tables'!$E$18:$E$22</c:f>
              <c:strCache>
                <c:ptCount val="5"/>
                <c:pt idx="0">
                  <c:v>Divorced</c:v>
                </c:pt>
                <c:pt idx="1">
                  <c:v>Married</c:v>
                </c:pt>
                <c:pt idx="2">
                  <c:v>Single</c:v>
                </c:pt>
                <c:pt idx="3">
                  <c:v>Together</c:v>
                </c:pt>
                <c:pt idx="4">
                  <c:v>Widow</c:v>
                </c:pt>
              </c:strCache>
            </c:strRef>
          </c:cat>
          <c:val>
            <c:numRef>
              <c:f>'DB Tables'!$F$18:$F$22</c:f>
              <c:numCache>
                <c:formatCode>0%</c:formatCode>
                <c:ptCount val="5"/>
                <c:pt idx="0">
                  <c:v>0.10492989597467209</c:v>
                </c:pt>
                <c:pt idx="1">
                  <c:v>0.38760741745816374</c:v>
                </c:pt>
                <c:pt idx="2">
                  <c:v>0.21438263229308005</c:v>
                </c:pt>
                <c:pt idx="3">
                  <c:v>0.25870646766169153</c:v>
                </c:pt>
                <c:pt idx="4">
                  <c:v>3.4373586612392586E-2</c:v>
                </c:pt>
              </c:numCache>
            </c:numRef>
          </c:val>
          <c:extLst>
            <c:ext xmlns:c16="http://schemas.microsoft.com/office/drawing/2014/chart" uri="{C3380CC4-5D6E-409C-BE32-E72D297353CC}">
              <c16:uniqueId val="{00000000-1BBB-4C3D-9F35-815EF6AD7F1C}"/>
            </c:ext>
          </c:extLst>
        </c:ser>
        <c:ser>
          <c:idx val="1"/>
          <c:order val="1"/>
          <c:tx>
            <c:v>First</c:v>
          </c:tx>
          <c:spPr>
            <a:solidFill>
              <a:srgbClr val="FFFF00"/>
            </a:solidFill>
            <a:ln>
              <a:noFill/>
            </a:ln>
            <a:effectLst/>
          </c:spPr>
          <c:invertIfNegative val="0"/>
          <c:cat>
            <c:strRef>
              <c:f>'DB Tables'!$E$18:$E$22</c:f>
              <c:strCache>
                <c:ptCount val="5"/>
                <c:pt idx="0">
                  <c:v>Divorced</c:v>
                </c:pt>
                <c:pt idx="1">
                  <c:v>Married</c:v>
                </c:pt>
                <c:pt idx="2">
                  <c:v>Single</c:v>
                </c:pt>
                <c:pt idx="3">
                  <c:v>Together</c:v>
                </c:pt>
                <c:pt idx="4">
                  <c:v>Widow</c:v>
                </c:pt>
              </c:strCache>
            </c:strRef>
          </c:cat>
          <c:val>
            <c:numRef>
              <c:f>'DB Tables'!$G$18:$G$22</c:f>
              <c:numCache>
                <c:formatCode>0%</c:formatCode>
                <c:ptCount val="5"/>
                <c:pt idx="0">
                  <c:v>0</c:v>
                </c:pt>
                <c:pt idx="1">
                  <c:v>0.38760741745816374</c:v>
                </c:pt>
                <c:pt idx="2">
                  <c:v>0</c:v>
                </c:pt>
                <c:pt idx="3">
                  <c:v>0</c:v>
                </c:pt>
                <c:pt idx="4">
                  <c:v>0</c:v>
                </c:pt>
              </c:numCache>
            </c:numRef>
          </c:val>
          <c:extLst>
            <c:ext xmlns:c16="http://schemas.microsoft.com/office/drawing/2014/chart" uri="{C3380CC4-5D6E-409C-BE32-E72D297353CC}">
              <c16:uniqueId val="{00000001-1BBB-4C3D-9F35-815EF6AD7F1C}"/>
            </c:ext>
          </c:extLst>
        </c:ser>
        <c:dLbls>
          <c:showLegendKey val="0"/>
          <c:showVal val="0"/>
          <c:showCatName val="0"/>
          <c:showSerName val="0"/>
          <c:showPercent val="0"/>
          <c:showBubbleSize val="0"/>
        </c:dLbls>
        <c:gapWidth val="100"/>
        <c:overlap val="100"/>
        <c:axId val="1911645439"/>
        <c:axId val="1911662239"/>
      </c:barChart>
      <c:catAx>
        <c:axId val="191164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1662239"/>
        <c:crosses val="autoZero"/>
        <c:auto val="1"/>
        <c:lblAlgn val="ctr"/>
        <c:lblOffset val="100"/>
        <c:noMultiLvlLbl val="0"/>
      </c:catAx>
      <c:valAx>
        <c:axId val="1911662239"/>
        <c:scaling>
          <c:orientation val="minMax"/>
        </c:scaling>
        <c:delete val="1"/>
        <c:axPos val="l"/>
        <c:numFmt formatCode="0%" sourceLinked="1"/>
        <c:majorTickMark val="none"/>
        <c:minorTickMark val="none"/>
        <c:tickLblPos val="nextTo"/>
        <c:crossAx val="1911645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Children</a:t>
            </a:r>
          </a:p>
        </c:rich>
      </c:tx>
      <c:layout>
        <c:manualLayout>
          <c:xMode val="edge"/>
          <c:yMode val="edge"/>
          <c:x val="0.3638533209049803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Kids</c:v>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'DB Tables'!$E$27:$E$30</c:f>
              <c:numCache>
                <c:formatCode>General</c:formatCode>
                <c:ptCount val="4"/>
                <c:pt idx="0">
                  <c:v>0</c:v>
                </c:pt>
                <c:pt idx="1">
                  <c:v>1</c:v>
                </c:pt>
                <c:pt idx="2">
                  <c:v>2</c:v>
                </c:pt>
                <c:pt idx="3">
                  <c:v>3</c:v>
                </c:pt>
              </c:numCache>
            </c:numRef>
          </c:cat>
          <c:val>
            <c:numRef>
              <c:f>'DB Tables'!$F$27:$F$30</c:f>
              <c:numCache>
                <c:formatCode>0%</c:formatCode>
                <c:ptCount val="4"/>
                <c:pt idx="0">
                  <c:v>0.28577878103837473</c:v>
                </c:pt>
                <c:pt idx="1">
                  <c:v>0.50383747178329574</c:v>
                </c:pt>
                <c:pt idx="2">
                  <c:v>0.18781038374717832</c:v>
                </c:pt>
                <c:pt idx="3">
                  <c:v>2.2573363431151242E-2</c:v>
                </c:pt>
              </c:numCache>
            </c:numRef>
          </c:val>
          <c:extLst>
            <c:ext xmlns:c16="http://schemas.microsoft.com/office/drawing/2014/chart" uri="{C3380CC4-5D6E-409C-BE32-E72D297353CC}">
              <c16:uniqueId val="{00000000-D355-408F-98A5-126AF31F1D31}"/>
            </c:ext>
          </c:extLst>
        </c:ser>
        <c:ser>
          <c:idx val="1"/>
          <c:order val="1"/>
          <c:tx>
            <c:v>Kids_top</c:v>
          </c:tx>
          <c:spPr>
            <a:solidFill>
              <a:srgbClr val="FFFF00"/>
            </a:solidFill>
            <a:ln>
              <a:noFill/>
            </a:ln>
            <a:effectLst/>
          </c:spPr>
          <c:invertIfNegative val="0"/>
          <c:cat>
            <c:numRef>
              <c:f>'DB Tables'!$E$27:$E$30</c:f>
              <c:numCache>
                <c:formatCode>General</c:formatCode>
                <c:ptCount val="4"/>
                <c:pt idx="0">
                  <c:v>0</c:v>
                </c:pt>
                <c:pt idx="1">
                  <c:v>1</c:v>
                </c:pt>
                <c:pt idx="2">
                  <c:v>2</c:v>
                </c:pt>
                <c:pt idx="3">
                  <c:v>3</c:v>
                </c:pt>
              </c:numCache>
            </c:numRef>
          </c:cat>
          <c:val>
            <c:numRef>
              <c:f>'DB Tables'!$G$27:$G$30</c:f>
              <c:numCache>
                <c:formatCode>0%</c:formatCode>
                <c:ptCount val="4"/>
                <c:pt idx="0">
                  <c:v>0</c:v>
                </c:pt>
                <c:pt idx="1">
                  <c:v>0.50383747178329574</c:v>
                </c:pt>
                <c:pt idx="2">
                  <c:v>0</c:v>
                </c:pt>
                <c:pt idx="3">
                  <c:v>0</c:v>
                </c:pt>
              </c:numCache>
            </c:numRef>
          </c:val>
          <c:extLst>
            <c:ext xmlns:c16="http://schemas.microsoft.com/office/drawing/2014/chart" uri="{C3380CC4-5D6E-409C-BE32-E72D297353CC}">
              <c16:uniqueId val="{00000001-D355-408F-98A5-126AF31F1D31}"/>
            </c:ext>
          </c:extLst>
        </c:ser>
        <c:dLbls>
          <c:showLegendKey val="0"/>
          <c:showVal val="0"/>
          <c:showCatName val="0"/>
          <c:showSerName val="0"/>
          <c:showPercent val="0"/>
          <c:showBubbleSize val="0"/>
        </c:dLbls>
        <c:gapWidth val="99"/>
        <c:overlap val="100"/>
        <c:axId val="316662303"/>
        <c:axId val="316655583"/>
      </c:barChart>
      <c:catAx>
        <c:axId val="316662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16655583"/>
        <c:crosses val="autoZero"/>
        <c:auto val="1"/>
        <c:lblAlgn val="ctr"/>
        <c:lblOffset val="100"/>
        <c:noMultiLvlLbl val="0"/>
      </c:catAx>
      <c:valAx>
        <c:axId val="316655583"/>
        <c:scaling>
          <c:orientation val="minMax"/>
        </c:scaling>
        <c:delete val="1"/>
        <c:axPos val="l"/>
        <c:numFmt formatCode="0%" sourceLinked="1"/>
        <c:majorTickMark val="none"/>
        <c:minorTickMark val="none"/>
        <c:tickLblPos val="nextTo"/>
        <c:crossAx val="316662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Tables'!$E$35:$E$45</c:f>
              <c:strCache>
                <c:ptCount val="11"/>
                <c:pt idx="0">
                  <c:v>Up to $10K</c:v>
                </c:pt>
                <c:pt idx="1">
                  <c:v>$10 - $20K</c:v>
                </c:pt>
                <c:pt idx="2">
                  <c:v>$20 - $30K</c:v>
                </c:pt>
                <c:pt idx="3">
                  <c:v>$30 - $40K</c:v>
                </c:pt>
                <c:pt idx="4">
                  <c:v>$40 - $50K</c:v>
                </c:pt>
                <c:pt idx="5">
                  <c:v>$50 - $60K</c:v>
                </c:pt>
                <c:pt idx="6">
                  <c:v>$60 - $70K</c:v>
                </c:pt>
                <c:pt idx="7">
                  <c:v>$70 - $80K</c:v>
                </c:pt>
                <c:pt idx="8">
                  <c:v>$80 - $90K</c:v>
                </c:pt>
                <c:pt idx="9">
                  <c:v>$90 - $100K</c:v>
                </c:pt>
                <c:pt idx="10">
                  <c:v>$100K and up</c:v>
                </c:pt>
              </c:strCache>
            </c:strRef>
          </c:cat>
          <c:val>
            <c:numRef>
              <c:f>'DB Tables'!$F$35:$F$45</c:f>
              <c:numCache>
                <c:formatCode>0%</c:formatCode>
                <c:ptCount val="11"/>
                <c:pt idx="0">
                  <c:v>1.3092550790067719E-2</c:v>
                </c:pt>
                <c:pt idx="1">
                  <c:v>4.424379232505643E-2</c:v>
                </c:pt>
                <c:pt idx="2">
                  <c:v>0.10970654627539503</c:v>
                </c:pt>
                <c:pt idx="3">
                  <c:v>0.16343115124153498</c:v>
                </c:pt>
                <c:pt idx="4">
                  <c:v>0.14808126410835215</c:v>
                </c:pt>
                <c:pt idx="5">
                  <c:v>0.14176072234762979</c:v>
                </c:pt>
                <c:pt idx="6">
                  <c:v>0.15079006772009029</c:v>
                </c:pt>
                <c:pt idx="7">
                  <c:v>0.13137697516930022</c:v>
                </c:pt>
                <c:pt idx="8">
                  <c:v>7.3589164785553052E-2</c:v>
                </c:pt>
                <c:pt idx="9">
                  <c:v>1.8510158013544019E-2</c:v>
                </c:pt>
                <c:pt idx="10">
                  <c:v>5.4176072234762979E-3</c:v>
                </c:pt>
              </c:numCache>
            </c:numRef>
          </c:val>
          <c:extLst>
            <c:ext xmlns:c16="http://schemas.microsoft.com/office/drawing/2014/chart" uri="{C3380CC4-5D6E-409C-BE32-E72D297353CC}">
              <c16:uniqueId val="{00000000-D049-44C5-B6D4-B1BED438DED0}"/>
            </c:ext>
          </c:extLst>
        </c:ser>
        <c:ser>
          <c:idx val="1"/>
          <c:order val="1"/>
          <c:tx>
            <c:v>Top</c:v>
          </c:tx>
          <c:spPr>
            <a:solidFill>
              <a:srgbClr val="FFFF00"/>
            </a:solidFill>
            <a:ln>
              <a:noFill/>
            </a:ln>
            <a:effectLst/>
          </c:spPr>
          <c:invertIfNegative val="0"/>
          <c:cat>
            <c:strRef>
              <c:f>'DB Tables'!$E$35:$E$45</c:f>
              <c:strCache>
                <c:ptCount val="11"/>
                <c:pt idx="0">
                  <c:v>Up to $10K</c:v>
                </c:pt>
                <c:pt idx="1">
                  <c:v>$10 - $20K</c:v>
                </c:pt>
                <c:pt idx="2">
                  <c:v>$20 - $30K</c:v>
                </c:pt>
                <c:pt idx="3">
                  <c:v>$30 - $40K</c:v>
                </c:pt>
                <c:pt idx="4">
                  <c:v>$40 - $50K</c:v>
                </c:pt>
                <c:pt idx="5">
                  <c:v>$50 - $60K</c:v>
                </c:pt>
                <c:pt idx="6">
                  <c:v>$60 - $70K</c:v>
                </c:pt>
                <c:pt idx="7">
                  <c:v>$70 - $80K</c:v>
                </c:pt>
                <c:pt idx="8">
                  <c:v>$80 - $90K</c:v>
                </c:pt>
                <c:pt idx="9">
                  <c:v>$90 - $100K</c:v>
                </c:pt>
                <c:pt idx="10">
                  <c:v>$100K and up</c:v>
                </c:pt>
              </c:strCache>
            </c:strRef>
          </c:cat>
          <c:val>
            <c:numRef>
              <c:f>'DB Tables'!$G$35:$G$45</c:f>
              <c:numCache>
                <c:formatCode>0%</c:formatCode>
                <c:ptCount val="11"/>
                <c:pt idx="0">
                  <c:v>0</c:v>
                </c:pt>
                <c:pt idx="1">
                  <c:v>0</c:v>
                </c:pt>
                <c:pt idx="2">
                  <c:v>0</c:v>
                </c:pt>
                <c:pt idx="3">
                  <c:v>0.16343115124153498</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1-D049-44C5-B6D4-B1BED438DED0}"/>
            </c:ext>
          </c:extLst>
        </c:ser>
        <c:dLbls>
          <c:showLegendKey val="0"/>
          <c:showVal val="0"/>
          <c:showCatName val="0"/>
          <c:showSerName val="0"/>
          <c:showPercent val="0"/>
          <c:showBubbleSize val="0"/>
        </c:dLbls>
        <c:gapWidth val="99"/>
        <c:overlap val="100"/>
        <c:axId val="1911648319"/>
        <c:axId val="1911644479"/>
      </c:barChart>
      <c:catAx>
        <c:axId val="1911648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911644479"/>
        <c:crosses val="autoZero"/>
        <c:auto val="1"/>
        <c:lblAlgn val="ctr"/>
        <c:lblOffset val="100"/>
        <c:noMultiLvlLbl val="0"/>
      </c:catAx>
      <c:valAx>
        <c:axId val="1911644479"/>
        <c:scaling>
          <c:orientation val="minMax"/>
        </c:scaling>
        <c:delete val="1"/>
        <c:axPos val="l"/>
        <c:numFmt formatCode="0%" sourceLinked="1"/>
        <c:majorTickMark val="none"/>
        <c:minorTickMark val="none"/>
        <c:tickLblPos val="nextTo"/>
        <c:crossAx val="191164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Education</a:t>
            </a:r>
          </a:p>
        </c:rich>
      </c:tx>
      <c:layout>
        <c:manualLayout>
          <c:xMode val="edge"/>
          <c:yMode val="edge"/>
          <c:x val="0.3186651373302746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Tables'!$E$50:$E$53</c:f>
              <c:strCache>
                <c:ptCount val="4"/>
                <c:pt idx="0">
                  <c:v>High School</c:v>
                </c:pt>
                <c:pt idx="1">
                  <c:v>Bachelor’s</c:v>
                </c:pt>
                <c:pt idx="2">
                  <c:v>Master’s</c:v>
                </c:pt>
                <c:pt idx="3">
                  <c:v>PhD</c:v>
                </c:pt>
              </c:strCache>
            </c:strRef>
          </c:cat>
          <c:val>
            <c:numRef>
              <c:f>'DB Tables'!$F$50:$F$53</c:f>
              <c:numCache>
                <c:formatCode>0%</c:formatCode>
                <c:ptCount val="4"/>
                <c:pt idx="0">
                  <c:v>2.437923250564334E-2</c:v>
                </c:pt>
                <c:pt idx="1">
                  <c:v>0.50338600451467264</c:v>
                </c:pt>
                <c:pt idx="2">
                  <c:v>0.25507900677200901</c:v>
                </c:pt>
                <c:pt idx="3">
                  <c:v>0.21715575620767494</c:v>
                </c:pt>
              </c:numCache>
            </c:numRef>
          </c:val>
          <c:extLst>
            <c:ext xmlns:c16="http://schemas.microsoft.com/office/drawing/2014/chart" uri="{C3380CC4-5D6E-409C-BE32-E72D297353CC}">
              <c16:uniqueId val="{00000000-7A81-4328-8774-456CC41C8D39}"/>
            </c:ext>
          </c:extLst>
        </c:ser>
        <c:ser>
          <c:idx val="1"/>
          <c:order val="1"/>
          <c:tx>
            <c:v>Top</c:v>
          </c:tx>
          <c:spPr>
            <a:solidFill>
              <a:srgbClr val="FFFF00"/>
            </a:solidFill>
            <a:ln>
              <a:noFill/>
            </a:ln>
            <a:effectLst/>
          </c:spPr>
          <c:invertIfNegative val="0"/>
          <c:cat>
            <c:strRef>
              <c:f>'DB Tables'!$E$50:$E$53</c:f>
              <c:strCache>
                <c:ptCount val="4"/>
                <c:pt idx="0">
                  <c:v>High School</c:v>
                </c:pt>
                <c:pt idx="1">
                  <c:v>Bachelor’s</c:v>
                </c:pt>
                <c:pt idx="2">
                  <c:v>Master’s</c:v>
                </c:pt>
                <c:pt idx="3">
                  <c:v>PhD</c:v>
                </c:pt>
              </c:strCache>
            </c:strRef>
          </c:cat>
          <c:val>
            <c:numRef>
              <c:f>'DB Tables'!$G$50:$G$53</c:f>
              <c:numCache>
                <c:formatCode>0%</c:formatCode>
                <c:ptCount val="4"/>
                <c:pt idx="0">
                  <c:v>0</c:v>
                </c:pt>
                <c:pt idx="1">
                  <c:v>0.50338600451467264</c:v>
                </c:pt>
                <c:pt idx="2">
                  <c:v>0</c:v>
                </c:pt>
                <c:pt idx="3">
                  <c:v>0</c:v>
                </c:pt>
              </c:numCache>
            </c:numRef>
          </c:val>
          <c:extLst>
            <c:ext xmlns:c16="http://schemas.microsoft.com/office/drawing/2014/chart" uri="{C3380CC4-5D6E-409C-BE32-E72D297353CC}">
              <c16:uniqueId val="{00000001-7A81-4328-8774-456CC41C8D39}"/>
            </c:ext>
          </c:extLst>
        </c:ser>
        <c:dLbls>
          <c:showLegendKey val="0"/>
          <c:showVal val="0"/>
          <c:showCatName val="0"/>
          <c:showSerName val="0"/>
          <c:showPercent val="0"/>
          <c:showBubbleSize val="0"/>
        </c:dLbls>
        <c:gapWidth val="99"/>
        <c:overlap val="100"/>
        <c:axId val="317032447"/>
        <c:axId val="317036287"/>
      </c:barChart>
      <c:catAx>
        <c:axId val="317032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17036287"/>
        <c:crosses val="autoZero"/>
        <c:auto val="1"/>
        <c:lblAlgn val="ctr"/>
        <c:lblOffset val="100"/>
        <c:noMultiLvlLbl val="0"/>
      </c:catAx>
      <c:valAx>
        <c:axId val="317036287"/>
        <c:scaling>
          <c:orientation val="minMax"/>
        </c:scaling>
        <c:delete val="1"/>
        <c:axPos val="l"/>
        <c:numFmt formatCode="0%" sourceLinked="1"/>
        <c:majorTickMark val="none"/>
        <c:minorTickMark val="none"/>
        <c:tickLblPos val="nextTo"/>
        <c:crossAx val="317032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8DCAB4"/>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Tables'!$J$6:$J$11</c:f>
              <c:strCache>
                <c:ptCount val="6"/>
                <c:pt idx="0">
                  <c:v>Fruits</c:v>
                </c:pt>
                <c:pt idx="1">
                  <c:v>Sweets</c:v>
                </c:pt>
                <c:pt idx="2">
                  <c:v>Fish</c:v>
                </c:pt>
                <c:pt idx="3">
                  <c:v>Gold</c:v>
                </c:pt>
                <c:pt idx="4">
                  <c:v>Meat</c:v>
                </c:pt>
                <c:pt idx="5">
                  <c:v>Wines</c:v>
                </c:pt>
              </c:strCache>
            </c:strRef>
          </c:cat>
          <c:val>
            <c:numRef>
              <c:f>'DB Tables'!$K$6:$K$11</c:f>
              <c:numCache>
                <c:formatCode>"$"#,##0</c:formatCode>
                <c:ptCount val="6"/>
                <c:pt idx="0">
                  <c:v>58391</c:v>
                </c:pt>
                <c:pt idx="1">
                  <c:v>59895</c:v>
                </c:pt>
                <c:pt idx="2">
                  <c:v>83397</c:v>
                </c:pt>
                <c:pt idx="3">
                  <c:v>97415</c:v>
                </c:pt>
                <c:pt idx="4">
                  <c:v>370045</c:v>
                </c:pt>
                <c:pt idx="5">
                  <c:v>676074</c:v>
                </c:pt>
              </c:numCache>
            </c:numRef>
          </c:val>
          <c:extLst>
            <c:ext xmlns:c16="http://schemas.microsoft.com/office/drawing/2014/chart" uri="{C3380CC4-5D6E-409C-BE32-E72D297353CC}">
              <c16:uniqueId val="{00000000-8EDE-493C-9B21-8468335DC6CE}"/>
            </c:ext>
          </c:extLst>
        </c:ser>
        <c:ser>
          <c:idx val="1"/>
          <c:order val="1"/>
          <c:tx>
            <c:v>Top</c:v>
          </c:tx>
          <c:spPr>
            <a:solidFill>
              <a:srgbClr val="00B050"/>
            </a:solidFill>
            <a:ln>
              <a:noFill/>
            </a:ln>
            <a:effectLst/>
          </c:spPr>
          <c:invertIfNegative val="0"/>
          <c:cat>
            <c:strRef>
              <c:f>'DB Tables'!$J$6:$J$11</c:f>
              <c:strCache>
                <c:ptCount val="6"/>
                <c:pt idx="0">
                  <c:v>Fruits</c:v>
                </c:pt>
                <c:pt idx="1">
                  <c:v>Sweets</c:v>
                </c:pt>
                <c:pt idx="2">
                  <c:v>Fish</c:v>
                </c:pt>
                <c:pt idx="3">
                  <c:v>Gold</c:v>
                </c:pt>
                <c:pt idx="4">
                  <c:v>Meat</c:v>
                </c:pt>
                <c:pt idx="5">
                  <c:v>Wines</c:v>
                </c:pt>
              </c:strCache>
            </c:strRef>
          </c:cat>
          <c:val>
            <c:numRef>
              <c:f>'DB Tables'!$L$6:$L$11</c:f>
              <c:numCache>
                <c:formatCode>"$"#,##0</c:formatCode>
                <c:ptCount val="6"/>
                <c:pt idx="0">
                  <c:v>0</c:v>
                </c:pt>
                <c:pt idx="1">
                  <c:v>0</c:v>
                </c:pt>
                <c:pt idx="2">
                  <c:v>0</c:v>
                </c:pt>
                <c:pt idx="3">
                  <c:v>0</c:v>
                </c:pt>
                <c:pt idx="4">
                  <c:v>0</c:v>
                </c:pt>
                <c:pt idx="5">
                  <c:v>676074</c:v>
                </c:pt>
              </c:numCache>
            </c:numRef>
          </c:val>
          <c:extLst>
            <c:ext xmlns:c16="http://schemas.microsoft.com/office/drawing/2014/chart" uri="{C3380CC4-5D6E-409C-BE32-E72D297353CC}">
              <c16:uniqueId val="{00000001-8EDE-493C-9B21-8468335DC6CE}"/>
            </c:ext>
          </c:extLst>
        </c:ser>
        <c:dLbls>
          <c:showLegendKey val="0"/>
          <c:showVal val="0"/>
          <c:showCatName val="0"/>
          <c:showSerName val="0"/>
          <c:showPercent val="0"/>
          <c:showBubbleSize val="0"/>
        </c:dLbls>
        <c:gapWidth val="38"/>
        <c:overlap val="100"/>
        <c:axId val="1572483664"/>
        <c:axId val="1572499504"/>
      </c:barChart>
      <c:catAx>
        <c:axId val="1572483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572499504"/>
        <c:crosses val="autoZero"/>
        <c:auto val="1"/>
        <c:lblAlgn val="ctr"/>
        <c:lblOffset val="100"/>
        <c:noMultiLvlLbl val="0"/>
      </c:catAx>
      <c:valAx>
        <c:axId val="1572499504"/>
        <c:scaling>
          <c:orientation val="minMax"/>
        </c:scaling>
        <c:delete val="1"/>
        <c:axPos val="b"/>
        <c:numFmt formatCode="&quot;$&quot;#,##0" sourceLinked="1"/>
        <c:majorTickMark val="none"/>
        <c:minorTickMark val="none"/>
        <c:tickLblPos val="nextTo"/>
        <c:crossAx val="157248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Tables'!$J$26:$J$31</c:f>
              <c:strCache>
                <c:ptCount val="6"/>
                <c:pt idx="0">
                  <c:v>Campaign Zeta</c:v>
                </c:pt>
                <c:pt idx="1">
                  <c:v>Campaign Epsilon</c:v>
                </c:pt>
                <c:pt idx="2">
                  <c:v>Campaign Delta</c:v>
                </c:pt>
                <c:pt idx="3">
                  <c:v>Campaign Gamma</c:v>
                </c:pt>
                <c:pt idx="4">
                  <c:v>Campaign Beta</c:v>
                </c:pt>
                <c:pt idx="5">
                  <c:v>Campaign Alpha</c:v>
                </c:pt>
              </c:strCache>
            </c:strRef>
          </c:cat>
          <c:val>
            <c:numRef>
              <c:f>'DB Tables'!$K$26:$K$31</c:f>
              <c:numCache>
                <c:formatCode>General</c:formatCode>
                <c:ptCount val="6"/>
                <c:pt idx="0">
                  <c:v>333</c:v>
                </c:pt>
                <c:pt idx="1">
                  <c:v>162</c:v>
                </c:pt>
                <c:pt idx="2">
                  <c:v>164</c:v>
                </c:pt>
                <c:pt idx="3">
                  <c:v>163</c:v>
                </c:pt>
                <c:pt idx="4">
                  <c:v>30</c:v>
                </c:pt>
                <c:pt idx="5">
                  <c:v>142</c:v>
                </c:pt>
              </c:numCache>
            </c:numRef>
          </c:val>
          <c:extLst>
            <c:ext xmlns:c16="http://schemas.microsoft.com/office/drawing/2014/chart" uri="{C3380CC4-5D6E-409C-BE32-E72D297353CC}">
              <c16:uniqueId val="{00000000-7FFE-4477-AFCE-326723058635}"/>
            </c:ext>
          </c:extLst>
        </c:ser>
        <c:ser>
          <c:idx val="1"/>
          <c:order val="1"/>
          <c:tx>
            <c:strRef>
              <c:f>'DB Tables'!$L$26:$L$27</c:f>
              <c:strCache>
                <c:ptCount val="2"/>
                <c:pt idx="0">
                  <c:v>333</c:v>
                </c:pt>
              </c:strCache>
            </c:strRef>
          </c:tx>
          <c:spPr>
            <a:solidFill>
              <a:srgbClr val="00B050"/>
            </a:solidFill>
            <a:ln>
              <a:noFill/>
            </a:ln>
            <a:effectLst/>
          </c:spPr>
          <c:invertIfNegative val="0"/>
          <c:cat>
            <c:strRef>
              <c:f>'DB Tables'!$J$26:$J$31</c:f>
              <c:strCache>
                <c:ptCount val="6"/>
                <c:pt idx="0">
                  <c:v>Campaign Zeta</c:v>
                </c:pt>
                <c:pt idx="1">
                  <c:v>Campaign Epsilon</c:v>
                </c:pt>
                <c:pt idx="2">
                  <c:v>Campaign Delta</c:v>
                </c:pt>
                <c:pt idx="3">
                  <c:v>Campaign Gamma</c:v>
                </c:pt>
                <c:pt idx="4">
                  <c:v>Campaign Beta</c:v>
                </c:pt>
                <c:pt idx="5">
                  <c:v>Campaign Alpha</c:v>
                </c:pt>
              </c:strCache>
            </c:strRef>
          </c:cat>
          <c:val>
            <c:numRef>
              <c:f>'DB Tables'!$L$26:$L$31</c:f>
              <c:numCache>
                <c:formatCode>General</c:formatCode>
                <c:ptCount val="6"/>
                <c:pt idx="0">
                  <c:v>333</c:v>
                </c:pt>
                <c:pt idx="1">
                  <c:v>0</c:v>
                </c:pt>
                <c:pt idx="2">
                  <c:v>0</c:v>
                </c:pt>
                <c:pt idx="3">
                  <c:v>0</c:v>
                </c:pt>
                <c:pt idx="4">
                  <c:v>0</c:v>
                </c:pt>
                <c:pt idx="5">
                  <c:v>0</c:v>
                </c:pt>
              </c:numCache>
            </c:numRef>
          </c:val>
          <c:extLst>
            <c:ext xmlns:c16="http://schemas.microsoft.com/office/drawing/2014/chart" uri="{C3380CC4-5D6E-409C-BE32-E72D297353CC}">
              <c16:uniqueId val="{00000001-7FFE-4477-AFCE-326723058635}"/>
            </c:ext>
          </c:extLst>
        </c:ser>
        <c:dLbls>
          <c:showLegendKey val="0"/>
          <c:showVal val="0"/>
          <c:showCatName val="0"/>
          <c:showSerName val="0"/>
          <c:showPercent val="0"/>
          <c:showBubbleSize val="0"/>
        </c:dLbls>
        <c:gapWidth val="40"/>
        <c:overlap val="100"/>
        <c:axId val="206272879"/>
        <c:axId val="206302639"/>
      </c:barChart>
      <c:catAx>
        <c:axId val="20627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6302639"/>
        <c:crosses val="autoZero"/>
        <c:auto val="1"/>
        <c:lblAlgn val="ctr"/>
        <c:lblOffset val="100"/>
        <c:noMultiLvlLbl val="0"/>
      </c:catAx>
      <c:valAx>
        <c:axId val="206302639"/>
        <c:scaling>
          <c:orientation val="minMax"/>
        </c:scaling>
        <c:delete val="1"/>
        <c:axPos val="b"/>
        <c:numFmt formatCode="General" sourceLinked="1"/>
        <c:majorTickMark val="none"/>
        <c:minorTickMark val="none"/>
        <c:tickLblPos val="nextTo"/>
        <c:crossAx val="2062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JGM.xlsx]Web v in_store 2!WebPurch_Store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a:solidFill>
                  <a:srgbClr val="F3FDA4"/>
                </a:solidFill>
              </a:rPr>
              <a:t>Average Number of In-Store</a:t>
            </a:r>
            <a:r>
              <a:rPr lang="en-US" sz="1200" b="1" baseline="0">
                <a:solidFill>
                  <a:srgbClr val="F3FDA4"/>
                </a:solidFill>
              </a:rPr>
              <a:t> Purchases by Web Usage</a:t>
            </a:r>
            <a:endParaRPr lang="en-US" sz="1200" b="1">
              <a:solidFill>
                <a:srgbClr val="F3FDA4"/>
              </a:solidFill>
            </a:endParaRPr>
          </a:p>
        </c:rich>
      </c:tx>
      <c:layout>
        <c:manualLayout>
          <c:xMode val="edge"/>
          <c:yMode val="edge"/>
          <c:x val="0.10583967555894977"/>
          <c:y val="1.09513568513186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'Web v in_store 2'!$C$3</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'Web v in_store 2'!$B$4:$B$7</c:f>
              <c:strCache>
                <c:ptCount val="3"/>
                <c:pt idx="0">
                  <c:v>Low Use</c:v>
                </c:pt>
                <c:pt idx="1">
                  <c:v>Medium Use</c:v>
                </c:pt>
                <c:pt idx="2">
                  <c:v>High Use</c:v>
                </c:pt>
              </c:strCache>
            </c:strRef>
          </c:cat>
          <c:val>
            <c:numRef>
              <c:f>'Web v in_store 2'!$C$4:$C$7</c:f>
              <c:numCache>
                <c:formatCode>0.00</c:formatCode>
                <c:ptCount val="3"/>
                <c:pt idx="0">
                  <c:v>3.3599476439790577</c:v>
                </c:pt>
                <c:pt idx="1">
                  <c:v>6.7456310679611651</c:v>
                </c:pt>
                <c:pt idx="2">
                  <c:v>7.9263657957244655</c:v>
                </c:pt>
              </c:numCache>
            </c:numRef>
          </c:val>
          <c:extLst>
            <c:ext xmlns:c16="http://schemas.microsoft.com/office/drawing/2014/chart" uri="{C3380CC4-5D6E-409C-BE32-E72D297353CC}">
              <c16:uniqueId val="{00000000-0D0B-4090-856D-ECC2FF72B0D5}"/>
            </c:ext>
          </c:extLst>
        </c:ser>
        <c:dLbls>
          <c:showLegendKey val="0"/>
          <c:showVal val="0"/>
          <c:showCatName val="0"/>
          <c:showSerName val="0"/>
          <c:showPercent val="0"/>
          <c:showBubbleSize val="0"/>
        </c:dLbls>
        <c:gapWidth val="99"/>
        <c:overlap val="-27"/>
        <c:axId val="1093348367"/>
        <c:axId val="1093332047"/>
      </c:barChart>
      <c:catAx>
        <c:axId val="10933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93332047"/>
        <c:crosses val="autoZero"/>
        <c:auto val="1"/>
        <c:lblAlgn val="ctr"/>
        <c:lblOffset val="100"/>
        <c:noMultiLvlLbl val="0"/>
      </c:catAx>
      <c:valAx>
        <c:axId val="1093332047"/>
        <c:scaling>
          <c:orientation val="minMax"/>
        </c:scaling>
        <c:delete val="1"/>
        <c:axPos val="l"/>
        <c:numFmt formatCode="0.00" sourceLinked="1"/>
        <c:majorTickMark val="none"/>
        <c:minorTickMark val="none"/>
        <c:tickLblPos val="nextTo"/>
        <c:crossAx val="10933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JGM.xlsx]Web v various!Mar_WebPurch2</c:name>
    <c:fmtId val="5"/>
  </c:pivotSource>
  <c:chart>
    <c:autoTitleDeleted val="1"/>
    <c:pivotFmts>
      <c:pivotFmt>
        <c:idx val="0"/>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3FDA4"/>
          </a:solidFill>
          <a:ln w="19050">
            <a:solidFill>
              <a:schemeClr val="lt1"/>
            </a:solidFill>
          </a:ln>
          <a:effectLst/>
        </c:spPr>
      </c:pivotFmt>
      <c:pivotFmt>
        <c:idx val="2"/>
        <c:spPr>
          <a:solidFill>
            <a:srgbClr val="FFFF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FFFF00"/>
          </a:solidFill>
          <a:ln w="19050">
            <a:solidFill>
              <a:schemeClr val="lt1"/>
            </a:solidFill>
          </a:ln>
          <a:effectLst/>
        </c:spPr>
      </c:pivotFmt>
      <c:pivotFmt>
        <c:idx val="4"/>
        <c:spPr>
          <a:solidFill>
            <a:srgbClr val="F3FDA4"/>
          </a:solidFill>
          <a:ln w="19050">
            <a:solidFill>
              <a:schemeClr val="lt1"/>
            </a:solidFill>
          </a:ln>
          <a:effectLst/>
        </c:spPr>
      </c:pivotFmt>
      <c:pivotFmt>
        <c:idx val="5"/>
        <c:spPr>
          <a:solidFill>
            <a:srgbClr val="FFFF00"/>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extLst>
        </c:dLbl>
      </c:pivotFmt>
      <c:pivotFmt>
        <c:idx val="6"/>
        <c:spPr>
          <a:solidFill>
            <a:srgbClr val="FFFF00"/>
          </a:solidFill>
          <a:ln w="19050">
            <a:solidFill>
              <a:srgbClr val="252525"/>
            </a:solidFill>
          </a:ln>
          <a:effectLst/>
        </c:spPr>
      </c:pivotFmt>
      <c:pivotFmt>
        <c:idx val="7"/>
        <c:spPr>
          <a:solidFill>
            <a:srgbClr val="F3FDA4"/>
          </a:solidFill>
          <a:ln w="19050">
            <a:solidFill>
              <a:srgbClr val="252525"/>
            </a:solidFill>
          </a:ln>
          <a:effectLst/>
        </c:spPr>
      </c:pivotFmt>
    </c:pivotFmts>
    <c:plotArea>
      <c:layout/>
      <c:pieChart>
        <c:varyColors val="1"/>
        <c:ser>
          <c:idx val="0"/>
          <c:order val="0"/>
          <c:tx>
            <c:strRef>
              <c:f>'Web v various'!$AB$32</c:f>
              <c:strCache>
                <c:ptCount val="1"/>
                <c:pt idx="0">
                  <c:v>Total</c:v>
                </c:pt>
              </c:strCache>
            </c:strRef>
          </c:tx>
          <c:spPr>
            <a:solidFill>
              <a:srgbClr val="FFFF00"/>
            </a:solidFill>
            <a:ln>
              <a:solidFill>
                <a:srgbClr val="252525"/>
              </a:solidFill>
            </a:ln>
          </c:spPr>
          <c:dPt>
            <c:idx val="0"/>
            <c:bubble3D val="0"/>
            <c:spPr>
              <a:solidFill>
                <a:srgbClr val="FFFF00"/>
              </a:solidFill>
              <a:ln w="19050">
                <a:solidFill>
                  <a:srgbClr val="252525"/>
                </a:solidFill>
              </a:ln>
              <a:effectLst/>
            </c:spPr>
            <c:extLst>
              <c:ext xmlns:c16="http://schemas.microsoft.com/office/drawing/2014/chart" uri="{C3380CC4-5D6E-409C-BE32-E72D297353CC}">
                <c16:uniqueId val="{00000001-6362-4A3A-8A0B-C949492EA814}"/>
              </c:ext>
            </c:extLst>
          </c:dPt>
          <c:dPt>
            <c:idx val="1"/>
            <c:bubble3D val="0"/>
            <c:spPr>
              <a:solidFill>
                <a:srgbClr val="F3FDA4"/>
              </a:solidFill>
              <a:ln w="19050">
                <a:solidFill>
                  <a:srgbClr val="252525"/>
                </a:solidFill>
              </a:ln>
              <a:effectLst/>
            </c:spPr>
            <c:extLst>
              <c:ext xmlns:c16="http://schemas.microsoft.com/office/drawing/2014/chart" uri="{C3380CC4-5D6E-409C-BE32-E72D297353CC}">
                <c16:uniqueId val="{00000003-6362-4A3A-8A0B-C949492EA81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'Web v various'!$AA$33:$AA$35</c:f>
              <c:strCache>
                <c:ptCount val="2"/>
                <c:pt idx="0">
                  <c:v>Couple</c:v>
                </c:pt>
                <c:pt idx="1">
                  <c:v>Single</c:v>
                </c:pt>
              </c:strCache>
            </c:strRef>
          </c:cat>
          <c:val>
            <c:numRef>
              <c:f>'Web v various'!$AB$33:$AB$35</c:f>
              <c:numCache>
                <c:formatCode>General</c:formatCode>
                <c:ptCount val="2"/>
                <c:pt idx="0">
                  <c:v>5849</c:v>
                </c:pt>
                <c:pt idx="1">
                  <c:v>3180</c:v>
                </c:pt>
              </c:numCache>
            </c:numRef>
          </c:val>
          <c:extLst>
            <c:ext xmlns:c16="http://schemas.microsoft.com/office/drawing/2014/chart" uri="{C3380CC4-5D6E-409C-BE32-E72D297353CC}">
              <c16:uniqueId val="{00000004-6362-4A3A-8A0B-C949492EA814}"/>
            </c:ext>
          </c:extLst>
        </c:ser>
        <c:dLbls>
          <c:dLblPos val="ctr"/>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rgbClr val="25252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JGM.xlsx]Exploratory tables!PivotTable11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tables'!$C$36</c:f>
              <c:strCache>
                <c:ptCount val="1"/>
                <c:pt idx="0">
                  <c:v>Wine</c:v>
                </c:pt>
              </c:strCache>
            </c:strRef>
          </c:tx>
          <c:spPr>
            <a:solidFill>
              <a:schemeClr val="accent1"/>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tables'!$C$37:$C$45</c:f>
              <c:numCache>
                <c:formatCode>"$"#,##0.00</c:formatCode>
                <c:ptCount val="8"/>
                <c:pt idx="0">
                  <c:v>336392</c:v>
                </c:pt>
                <c:pt idx="1">
                  <c:v>105909</c:v>
                </c:pt>
                <c:pt idx="2">
                  <c:v>84066</c:v>
                </c:pt>
                <c:pt idx="3">
                  <c:v>42752</c:v>
                </c:pt>
                <c:pt idx="4">
                  <c:v>36236</c:v>
                </c:pt>
                <c:pt idx="5">
                  <c:v>36776</c:v>
                </c:pt>
                <c:pt idx="6">
                  <c:v>32214</c:v>
                </c:pt>
                <c:pt idx="7">
                  <c:v>1729</c:v>
                </c:pt>
              </c:numCache>
            </c:numRef>
          </c:val>
          <c:extLst>
            <c:ext xmlns:c16="http://schemas.microsoft.com/office/drawing/2014/chart" uri="{C3380CC4-5D6E-409C-BE32-E72D297353CC}">
              <c16:uniqueId val="{00000000-099C-4E7F-AE21-209376E85685}"/>
            </c:ext>
          </c:extLst>
        </c:ser>
        <c:ser>
          <c:idx val="1"/>
          <c:order val="1"/>
          <c:tx>
            <c:strRef>
              <c:f>'Exploratory tables'!$D$36</c:f>
              <c:strCache>
                <c:ptCount val="1"/>
                <c:pt idx="0">
                  <c:v>Fruit</c:v>
                </c:pt>
              </c:strCache>
            </c:strRef>
          </c:tx>
          <c:spPr>
            <a:solidFill>
              <a:schemeClr val="accent2"/>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tables'!$D$37:$D$45</c:f>
              <c:numCache>
                <c:formatCode>"$"#,##0.00</c:formatCode>
                <c:ptCount val="8"/>
                <c:pt idx="0">
                  <c:v>28288</c:v>
                </c:pt>
                <c:pt idx="1">
                  <c:v>8923</c:v>
                </c:pt>
                <c:pt idx="2">
                  <c:v>7681</c:v>
                </c:pt>
                <c:pt idx="3">
                  <c:v>3689</c:v>
                </c:pt>
                <c:pt idx="4">
                  <c:v>3788</c:v>
                </c:pt>
                <c:pt idx="5">
                  <c:v>2980</c:v>
                </c:pt>
                <c:pt idx="6">
                  <c:v>3034</c:v>
                </c:pt>
                <c:pt idx="7">
                  <c:v>8</c:v>
                </c:pt>
              </c:numCache>
            </c:numRef>
          </c:val>
          <c:extLst>
            <c:ext xmlns:c16="http://schemas.microsoft.com/office/drawing/2014/chart" uri="{C3380CC4-5D6E-409C-BE32-E72D297353CC}">
              <c16:uniqueId val="{00000001-099C-4E7F-AE21-209376E85685}"/>
            </c:ext>
          </c:extLst>
        </c:ser>
        <c:ser>
          <c:idx val="2"/>
          <c:order val="2"/>
          <c:tx>
            <c:strRef>
              <c:f>'Exploratory tables'!$E$36</c:f>
              <c:strCache>
                <c:ptCount val="1"/>
                <c:pt idx="0">
                  <c:v>Meat</c:v>
                </c:pt>
              </c:strCache>
            </c:strRef>
          </c:tx>
          <c:spPr>
            <a:solidFill>
              <a:schemeClr val="accent3"/>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tables'!$E$37:$E$45</c:f>
              <c:numCache>
                <c:formatCode>"$"#,##0.00</c:formatCode>
                <c:ptCount val="8"/>
                <c:pt idx="0">
                  <c:v>178409</c:v>
                </c:pt>
                <c:pt idx="1">
                  <c:v>58380</c:v>
                </c:pt>
                <c:pt idx="2">
                  <c:v>45925</c:v>
                </c:pt>
                <c:pt idx="3">
                  <c:v>22328</c:v>
                </c:pt>
                <c:pt idx="4">
                  <c:v>23729</c:v>
                </c:pt>
                <c:pt idx="5">
                  <c:v>20272</c:v>
                </c:pt>
                <c:pt idx="6">
                  <c:v>20185</c:v>
                </c:pt>
                <c:pt idx="7">
                  <c:v>817</c:v>
                </c:pt>
              </c:numCache>
            </c:numRef>
          </c:val>
          <c:extLst>
            <c:ext xmlns:c16="http://schemas.microsoft.com/office/drawing/2014/chart" uri="{C3380CC4-5D6E-409C-BE32-E72D297353CC}">
              <c16:uniqueId val="{00000002-099C-4E7F-AE21-209376E85685}"/>
            </c:ext>
          </c:extLst>
        </c:ser>
        <c:ser>
          <c:idx val="3"/>
          <c:order val="3"/>
          <c:tx>
            <c:strRef>
              <c:f>'Exploratory tables'!$F$36</c:f>
              <c:strCache>
                <c:ptCount val="1"/>
                <c:pt idx="0">
                  <c:v>Fish</c:v>
                </c:pt>
              </c:strCache>
            </c:strRef>
          </c:tx>
          <c:spPr>
            <a:solidFill>
              <a:schemeClr val="accent4"/>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tables'!$F$37:$F$45</c:f>
              <c:numCache>
                <c:formatCode>"$"#,##0.00</c:formatCode>
                <c:ptCount val="8"/>
                <c:pt idx="0">
                  <c:v>40153</c:v>
                </c:pt>
                <c:pt idx="1">
                  <c:v>13662</c:v>
                </c:pt>
                <c:pt idx="2">
                  <c:v>9980</c:v>
                </c:pt>
                <c:pt idx="3">
                  <c:v>5546</c:v>
                </c:pt>
                <c:pt idx="4">
                  <c:v>4818</c:v>
                </c:pt>
                <c:pt idx="5">
                  <c:v>4601</c:v>
                </c:pt>
                <c:pt idx="6">
                  <c:v>4411</c:v>
                </c:pt>
                <c:pt idx="7">
                  <c:v>226</c:v>
                </c:pt>
              </c:numCache>
            </c:numRef>
          </c:val>
          <c:extLst>
            <c:ext xmlns:c16="http://schemas.microsoft.com/office/drawing/2014/chart" uri="{C3380CC4-5D6E-409C-BE32-E72D297353CC}">
              <c16:uniqueId val="{00000003-099C-4E7F-AE21-209376E85685}"/>
            </c:ext>
          </c:extLst>
        </c:ser>
        <c:ser>
          <c:idx val="4"/>
          <c:order val="4"/>
          <c:tx>
            <c:strRef>
              <c:f>'Exploratory tables'!$G$36</c:f>
              <c:strCache>
                <c:ptCount val="1"/>
                <c:pt idx="0">
                  <c:v>Sweets</c:v>
                </c:pt>
              </c:strCache>
            </c:strRef>
          </c:tx>
          <c:spPr>
            <a:solidFill>
              <a:schemeClr val="accent5"/>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tables'!$G$37:$G$45</c:f>
              <c:numCache>
                <c:formatCode>"$"#,##0.00</c:formatCode>
                <c:ptCount val="8"/>
                <c:pt idx="0">
                  <c:v>30134</c:v>
                </c:pt>
                <c:pt idx="1">
                  <c:v>9018</c:v>
                </c:pt>
                <c:pt idx="2">
                  <c:v>7607</c:v>
                </c:pt>
                <c:pt idx="3">
                  <c:v>4129</c:v>
                </c:pt>
                <c:pt idx="4">
                  <c:v>3221</c:v>
                </c:pt>
                <c:pt idx="5">
                  <c:v>2801</c:v>
                </c:pt>
                <c:pt idx="6">
                  <c:v>2863</c:v>
                </c:pt>
                <c:pt idx="7">
                  <c:v>122</c:v>
                </c:pt>
              </c:numCache>
            </c:numRef>
          </c:val>
          <c:extLst>
            <c:ext xmlns:c16="http://schemas.microsoft.com/office/drawing/2014/chart" uri="{C3380CC4-5D6E-409C-BE32-E72D297353CC}">
              <c16:uniqueId val="{00000004-099C-4E7F-AE21-209376E85685}"/>
            </c:ext>
          </c:extLst>
        </c:ser>
        <c:ser>
          <c:idx val="5"/>
          <c:order val="5"/>
          <c:tx>
            <c:strRef>
              <c:f>'Exploratory tables'!$H$36</c:f>
              <c:strCache>
                <c:ptCount val="1"/>
                <c:pt idx="0">
                  <c:v>Gold</c:v>
                </c:pt>
              </c:strCache>
            </c:strRef>
          </c:tx>
          <c:spPr>
            <a:solidFill>
              <a:schemeClr val="accent6"/>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tables'!$H$37:$H$45</c:f>
              <c:numCache>
                <c:formatCode>"$"#,##0.00</c:formatCode>
                <c:ptCount val="8"/>
                <c:pt idx="0">
                  <c:v>46181</c:v>
                </c:pt>
                <c:pt idx="1">
                  <c:v>15117</c:v>
                </c:pt>
                <c:pt idx="2">
                  <c:v>12144</c:v>
                </c:pt>
                <c:pt idx="3">
                  <c:v>7132</c:v>
                </c:pt>
                <c:pt idx="4">
                  <c:v>6014</c:v>
                </c:pt>
                <c:pt idx="5">
                  <c:v>5768</c:v>
                </c:pt>
                <c:pt idx="6">
                  <c:v>4839</c:v>
                </c:pt>
                <c:pt idx="7">
                  <c:v>220</c:v>
                </c:pt>
              </c:numCache>
            </c:numRef>
          </c:val>
          <c:extLst>
            <c:ext xmlns:c16="http://schemas.microsoft.com/office/drawing/2014/chart" uri="{C3380CC4-5D6E-409C-BE32-E72D297353CC}">
              <c16:uniqueId val="{00000005-099C-4E7F-AE21-209376E85685}"/>
            </c:ext>
          </c:extLst>
        </c:ser>
        <c:ser>
          <c:idx val="6"/>
          <c:order val="6"/>
          <c:tx>
            <c:strRef>
              <c:f>'Exploratory tables'!$I$36</c:f>
              <c:strCache>
                <c:ptCount val="1"/>
                <c:pt idx="0">
                  <c:v>Sum of Purchase_total</c:v>
                </c:pt>
              </c:strCache>
            </c:strRef>
          </c:tx>
          <c:spPr>
            <a:solidFill>
              <a:schemeClr val="accent1">
                <a:lumMod val="60000"/>
              </a:schemeClr>
            </a:solidFill>
            <a:ln>
              <a:noFill/>
            </a:ln>
            <a:effectLst/>
          </c:spPr>
          <c:invertIfNegative val="0"/>
          <c:cat>
            <c:strRef>
              <c:f>'Exploratory tables'!$B$37:$B$45</c:f>
              <c:strCache>
                <c:ptCount val="8"/>
                <c:pt idx="0">
                  <c:v>Spain</c:v>
                </c:pt>
                <c:pt idx="1">
                  <c:v>Saudi Arabia</c:v>
                </c:pt>
                <c:pt idx="2">
                  <c:v>Canada</c:v>
                </c:pt>
                <c:pt idx="3">
                  <c:v>Australia</c:v>
                </c:pt>
                <c:pt idx="4">
                  <c:v>India</c:v>
                </c:pt>
                <c:pt idx="5">
                  <c:v>Germany</c:v>
                </c:pt>
                <c:pt idx="6">
                  <c:v>USA</c:v>
                </c:pt>
                <c:pt idx="7">
                  <c:v>Mexico</c:v>
                </c:pt>
              </c:strCache>
            </c:strRef>
          </c:cat>
          <c:val>
            <c:numRef>
              <c:f>'Exploratory tables'!$I$37:$I$45</c:f>
              <c:numCache>
                <c:formatCode>"$"#,##0.00</c:formatCode>
                <c:ptCount val="8"/>
                <c:pt idx="0">
                  <c:v>659557</c:v>
                </c:pt>
                <c:pt idx="1">
                  <c:v>211009</c:v>
                </c:pt>
                <c:pt idx="2">
                  <c:v>167403</c:v>
                </c:pt>
                <c:pt idx="3">
                  <c:v>85576</c:v>
                </c:pt>
                <c:pt idx="4">
                  <c:v>77806</c:v>
                </c:pt>
                <c:pt idx="5">
                  <c:v>73198</c:v>
                </c:pt>
                <c:pt idx="6">
                  <c:v>67546</c:v>
                </c:pt>
                <c:pt idx="7">
                  <c:v>3122</c:v>
                </c:pt>
              </c:numCache>
            </c:numRef>
          </c:val>
          <c:extLst>
            <c:ext xmlns:c16="http://schemas.microsoft.com/office/drawing/2014/chart" uri="{C3380CC4-5D6E-409C-BE32-E72D297353CC}">
              <c16:uniqueId val="{00000007-099C-4E7F-AE21-209376E85685}"/>
            </c:ext>
          </c:extLst>
        </c:ser>
        <c:dLbls>
          <c:showLegendKey val="0"/>
          <c:showVal val="0"/>
          <c:showCatName val="0"/>
          <c:showSerName val="0"/>
          <c:showPercent val="0"/>
          <c:showBubbleSize val="0"/>
        </c:dLbls>
        <c:gapWidth val="219"/>
        <c:overlap val="-27"/>
        <c:axId val="1236806464"/>
        <c:axId val="1236802144"/>
      </c:barChart>
      <c:catAx>
        <c:axId val="1236806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2144"/>
        <c:crosses val="autoZero"/>
        <c:auto val="1"/>
        <c:lblAlgn val="ctr"/>
        <c:lblOffset val="100"/>
        <c:noMultiLvlLbl val="0"/>
      </c:catAx>
      <c:valAx>
        <c:axId val="12368021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806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JGM.xlsx]Exploratory tables!PivotTable14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'Exploratory tables'!$C$70</c:f>
              <c:strCache>
                <c:ptCount val="1"/>
                <c:pt idx="0">
                  <c:v>Sum of MntWines</c:v>
                </c:pt>
              </c:strCache>
            </c:strRef>
          </c:tx>
          <c:spPr>
            <a:solidFill>
              <a:schemeClr val="accent1"/>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tables'!$C$71:$C$79</c:f>
              <c:numCache>
                <c:formatCode>"$"#,##0.00</c:formatCode>
                <c:ptCount val="8"/>
                <c:pt idx="0">
                  <c:v>42752</c:v>
                </c:pt>
                <c:pt idx="1">
                  <c:v>84066</c:v>
                </c:pt>
                <c:pt idx="2">
                  <c:v>36776</c:v>
                </c:pt>
                <c:pt idx="3">
                  <c:v>36236</c:v>
                </c:pt>
                <c:pt idx="4">
                  <c:v>1729</c:v>
                </c:pt>
                <c:pt idx="5">
                  <c:v>105909</c:v>
                </c:pt>
                <c:pt idx="6">
                  <c:v>336392</c:v>
                </c:pt>
                <c:pt idx="7">
                  <c:v>32214</c:v>
                </c:pt>
              </c:numCache>
            </c:numRef>
          </c:val>
          <c:extLst>
            <c:ext xmlns:c16="http://schemas.microsoft.com/office/drawing/2014/chart" uri="{C3380CC4-5D6E-409C-BE32-E72D297353CC}">
              <c16:uniqueId val="{00000000-3C08-495E-9560-F3184DF23FB2}"/>
            </c:ext>
          </c:extLst>
        </c:ser>
        <c:ser>
          <c:idx val="1"/>
          <c:order val="1"/>
          <c:tx>
            <c:strRef>
              <c:f>'Exploratory tables'!$D$70</c:f>
              <c:strCache>
                <c:ptCount val="1"/>
                <c:pt idx="0">
                  <c:v>Sum of MntFruits</c:v>
                </c:pt>
              </c:strCache>
            </c:strRef>
          </c:tx>
          <c:spPr>
            <a:solidFill>
              <a:schemeClr val="accent2"/>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tables'!$D$71:$D$79</c:f>
              <c:numCache>
                <c:formatCode>"$"#,##0.00</c:formatCode>
                <c:ptCount val="8"/>
                <c:pt idx="0">
                  <c:v>3689</c:v>
                </c:pt>
                <c:pt idx="1">
                  <c:v>7681</c:v>
                </c:pt>
                <c:pt idx="2">
                  <c:v>2980</c:v>
                </c:pt>
                <c:pt idx="3">
                  <c:v>3788</c:v>
                </c:pt>
                <c:pt idx="4">
                  <c:v>8</c:v>
                </c:pt>
                <c:pt idx="5">
                  <c:v>8923</c:v>
                </c:pt>
                <c:pt idx="6">
                  <c:v>28288</c:v>
                </c:pt>
                <c:pt idx="7">
                  <c:v>3034</c:v>
                </c:pt>
              </c:numCache>
            </c:numRef>
          </c:val>
          <c:extLst>
            <c:ext xmlns:c16="http://schemas.microsoft.com/office/drawing/2014/chart" uri="{C3380CC4-5D6E-409C-BE32-E72D297353CC}">
              <c16:uniqueId val="{00000001-3C08-495E-9560-F3184DF23FB2}"/>
            </c:ext>
          </c:extLst>
        </c:ser>
        <c:ser>
          <c:idx val="2"/>
          <c:order val="2"/>
          <c:tx>
            <c:strRef>
              <c:f>'Exploratory tables'!$E$70</c:f>
              <c:strCache>
                <c:ptCount val="1"/>
                <c:pt idx="0">
                  <c:v>Sum of MntMeatProducts</c:v>
                </c:pt>
              </c:strCache>
            </c:strRef>
          </c:tx>
          <c:spPr>
            <a:solidFill>
              <a:schemeClr val="accent3"/>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tables'!$E$71:$E$79</c:f>
              <c:numCache>
                <c:formatCode>"$"#,##0.00</c:formatCode>
                <c:ptCount val="8"/>
                <c:pt idx="0">
                  <c:v>22328</c:v>
                </c:pt>
                <c:pt idx="1">
                  <c:v>45925</c:v>
                </c:pt>
                <c:pt idx="2">
                  <c:v>20272</c:v>
                </c:pt>
                <c:pt idx="3">
                  <c:v>23729</c:v>
                </c:pt>
                <c:pt idx="4">
                  <c:v>817</c:v>
                </c:pt>
                <c:pt idx="5">
                  <c:v>58380</c:v>
                </c:pt>
                <c:pt idx="6">
                  <c:v>178409</c:v>
                </c:pt>
                <c:pt idx="7">
                  <c:v>20185</c:v>
                </c:pt>
              </c:numCache>
            </c:numRef>
          </c:val>
          <c:extLst>
            <c:ext xmlns:c16="http://schemas.microsoft.com/office/drawing/2014/chart" uri="{C3380CC4-5D6E-409C-BE32-E72D297353CC}">
              <c16:uniqueId val="{00000002-3C08-495E-9560-F3184DF23FB2}"/>
            </c:ext>
          </c:extLst>
        </c:ser>
        <c:ser>
          <c:idx val="3"/>
          <c:order val="3"/>
          <c:tx>
            <c:strRef>
              <c:f>'Exploratory tables'!$F$70</c:f>
              <c:strCache>
                <c:ptCount val="1"/>
                <c:pt idx="0">
                  <c:v>Sum of MntFishProducts</c:v>
                </c:pt>
              </c:strCache>
            </c:strRef>
          </c:tx>
          <c:spPr>
            <a:solidFill>
              <a:schemeClr val="accent4"/>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tables'!$F$71:$F$79</c:f>
              <c:numCache>
                <c:formatCode>"$"#,##0.00</c:formatCode>
                <c:ptCount val="8"/>
                <c:pt idx="0">
                  <c:v>5546</c:v>
                </c:pt>
                <c:pt idx="1">
                  <c:v>9980</c:v>
                </c:pt>
                <c:pt idx="2">
                  <c:v>4601</c:v>
                </c:pt>
                <c:pt idx="3">
                  <c:v>4818</c:v>
                </c:pt>
                <c:pt idx="4">
                  <c:v>226</c:v>
                </c:pt>
                <c:pt idx="5">
                  <c:v>13662</c:v>
                </c:pt>
                <c:pt idx="6">
                  <c:v>40153</c:v>
                </c:pt>
                <c:pt idx="7">
                  <c:v>4411</c:v>
                </c:pt>
              </c:numCache>
            </c:numRef>
          </c:val>
          <c:extLst>
            <c:ext xmlns:c16="http://schemas.microsoft.com/office/drawing/2014/chart" uri="{C3380CC4-5D6E-409C-BE32-E72D297353CC}">
              <c16:uniqueId val="{00000003-3C08-495E-9560-F3184DF23FB2}"/>
            </c:ext>
          </c:extLst>
        </c:ser>
        <c:ser>
          <c:idx val="4"/>
          <c:order val="4"/>
          <c:tx>
            <c:strRef>
              <c:f>'Exploratory tables'!$G$70</c:f>
              <c:strCache>
                <c:ptCount val="1"/>
                <c:pt idx="0">
                  <c:v>Sum of MntSweetProducts</c:v>
                </c:pt>
              </c:strCache>
            </c:strRef>
          </c:tx>
          <c:spPr>
            <a:solidFill>
              <a:schemeClr val="accent5"/>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tables'!$G$71:$G$79</c:f>
              <c:numCache>
                <c:formatCode>"$"#,##0.00</c:formatCode>
                <c:ptCount val="8"/>
                <c:pt idx="0">
                  <c:v>4129</c:v>
                </c:pt>
                <c:pt idx="1">
                  <c:v>7607</c:v>
                </c:pt>
                <c:pt idx="2">
                  <c:v>2801</c:v>
                </c:pt>
                <c:pt idx="3">
                  <c:v>3221</c:v>
                </c:pt>
                <c:pt idx="4">
                  <c:v>122</c:v>
                </c:pt>
                <c:pt idx="5">
                  <c:v>9018</c:v>
                </c:pt>
                <c:pt idx="6">
                  <c:v>30134</c:v>
                </c:pt>
                <c:pt idx="7">
                  <c:v>2863</c:v>
                </c:pt>
              </c:numCache>
            </c:numRef>
          </c:val>
          <c:extLst>
            <c:ext xmlns:c16="http://schemas.microsoft.com/office/drawing/2014/chart" uri="{C3380CC4-5D6E-409C-BE32-E72D297353CC}">
              <c16:uniqueId val="{00000004-3C08-495E-9560-F3184DF23FB2}"/>
            </c:ext>
          </c:extLst>
        </c:ser>
        <c:ser>
          <c:idx val="5"/>
          <c:order val="5"/>
          <c:tx>
            <c:strRef>
              <c:f>'Exploratory tables'!$H$70</c:f>
              <c:strCache>
                <c:ptCount val="1"/>
                <c:pt idx="0">
                  <c:v>Sum of MntGoldProds</c:v>
                </c:pt>
              </c:strCache>
            </c:strRef>
          </c:tx>
          <c:spPr>
            <a:solidFill>
              <a:schemeClr val="accent6"/>
            </a:solidFill>
            <a:ln>
              <a:noFill/>
            </a:ln>
            <a:effectLst/>
          </c:spPr>
          <c:invertIfNegative val="0"/>
          <c:cat>
            <c:strRef>
              <c:f>'Exploratory tables'!$B$71:$B$79</c:f>
              <c:strCache>
                <c:ptCount val="8"/>
                <c:pt idx="0">
                  <c:v>Australia</c:v>
                </c:pt>
                <c:pt idx="1">
                  <c:v>Canada</c:v>
                </c:pt>
                <c:pt idx="2">
                  <c:v>Germany</c:v>
                </c:pt>
                <c:pt idx="3">
                  <c:v>India</c:v>
                </c:pt>
                <c:pt idx="4">
                  <c:v>Mexico</c:v>
                </c:pt>
                <c:pt idx="5">
                  <c:v>Saudi Arabia</c:v>
                </c:pt>
                <c:pt idx="6">
                  <c:v>Spain</c:v>
                </c:pt>
                <c:pt idx="7">
                  <c:v>USA</c:v>
                </c:pt>
              </c:strCache>
            </c:strRef>
          </c:cat>
          <c:val>
            <c:numRef>
              <c:f>'Exploratory tables'!$H$71:$H$79</c:f>
              <c:numCache>
                <c:formatCode>"$"#,##0.00</c:formatCode>
                <c:ptCount val="8"/>
                <c:pt idx="0">
                  <c:v>7132</c:v>
                </c:pt>
                <c:pt idx="1">
                  <c:v>12144</c:v>
                </c:pt>
                <c:pt idx="2">
                  <c:v>5768</c:v>
                </c:pt>
                <c:pt idx="3">
                  <c:v>6014</c:v>
                </c:pt>
                <c:pt idx="4">
                  <c:v>220</c:v>
                </c:pt>
                <c:pt idx="5">
                  <c:v>15117</c:v>
                </c:pt>
                <c:pt idx="6">
                  <c:v>46181</c:v>
                </c:pt>
                <c:pt idx="7">
                  <c:v>4839</c:v>
                </c:pt>
              </c:numCache>
            </c:numRef>
          </c:val>
          <c:extLst>
            <c:ext xmlns:c16="http://schemas.microsoft.com/office/drawing/2014/chart" uri="{C3380CC4-5D6E-409C-BE32-E72D297353CC}">
              <c16:uniqueId val="{00000005-3C08-495E-9560-F3184DF23FB2}"/>
            </c:ext>
          </c:extLst>
        </c:ser>
        <c:dLbls>
          <c:showLegendKey val="0"/>
          <c:showVal val="0"/>
          <c:showCatName val="0"/>
          <c:showSerName val="0"/>
          <c:showPercent val="0"/>
          <c:showBubbleSize val="0"/>
        </c:dLbls>
        <c:gapWidth val="219"/>
        <c:overlap val="-27"/>
        <c:axId val="1399313360"/>
        <c:axId val="1399315280"/>
      </c:barChart>
      <c:catAx>
        <c:axId val="139931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15280"/>
        <c:crosses val="autoZero"/>
        <c:auto val="1"/>
        <c:lblAlgn val="ctr"/>
        <c:lblOffset val="100"/>
        <c:noMultiLvlLbl val="0"/>
      </c:catAx>
      <c:valAx>
        <c:axId val="13993152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931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Campaign acceptances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97-4665-9248-35656004E2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3A26-4F0D-99F1-C93CFB0ED32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97-4665-9248-35656004E2D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97-4665-9248-35656004E2D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197-4665-9248-35656004E2D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197-4665-9248-35656004E2D2}"/>
              </c:ext>
            </c:extLst>
          </c:dPt>
          <c:dLbls>
            <c:dLbl>
              <c:idx val="1"/>
              <c:layout>
                <c:manualLayout>
                  <c:x val="0.134382044156245"/>
                  <c:y val="-5.2165718868474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0"/>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A26-4F0D-99F1-C93CFB0ED32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'Exploratory tables'!$K$19:$K$24</c:f>
              <c:strCache>
                <c:ptCount val="6"/>
                <c:pt idx="0">
                  <c:v>1st</c:v>
                </c:pt>
                <c:pt idx="1">
                  <c:v>2nd</c:v>
                </c:pt>
                <c:pt idx="2">
                  <c:v>3rd</c:v>
                </c:pt>
                <c:pt idx="3">
                  <c:v>4th</c:v>
                </c:pt>
                <c:pt idx="4">
                  <c:v>5th</c:v>
                </c:pt>
                <c:pt idx="5">
                  <c:v>Last</c:v>
                </c:pt>
              </c:strCache>
            </c:strRef>
          </c:cat>
          <c:val>
            <c:numRef>
              <c:f>'Exploratory tables'!$L$19:$L$24</c:f>
              <c:numCache>
                <c:formatCode>General</c:formatCode>
                <c:ptCount val="6"/>
                <c:pt idx="0">
                  <c:v>142</c:v>
                </c:pt>
                <c:pt idx="1">
                  <c:v>30</c:v>
                </c:pt>
                <c:pt idx="2">
                  <c:v>163</c:v>
                </c:pt>
                <c:pt idx="3">
                  <c:v>164</c:v>
                </c:pt>
                <c:pt idx="4">
                  <c:v>162</c:v>
                </c:pt>
                <c:pt idx="5">
                  <c:v>333</c:v>
                </c:pt>
              </c:numCache>
            </c:numRef>
          </c:val>
          <c:extLst>
            <c:ext xmlns:c16="http://schemas.microsoft.com/office/drawing/2014/chart" uri="{C3380CC4-5D6E-409C-BE32-E72D297353CC}">
              <c16:uniqueId val="{00000000-3A26-4F0D-99F1-C93CFB0ED32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'Exploratory tables'!$V$16:$V$26</c:f>
              <c:strCache>
                <c:ptCount val="11"/>
                <c:pt idx="0">
                  <c:v>Up to $10K</c:v>
                </c:pt>
                <c:pt idx="1">
                  <c:v>10K to 20K</c:v>
                </c:pt>
                <c:pt idx="2">
                  <c:v>20K to 30K</c:v>
                </c:pt>
                <c:pt idx="3">
                  <c:v>30K to 40K</c:v>
                </c:pt>
                <c:pt idx="4">
                  <c:v>40K to 50K</c:v>
                </c:pt>
                <c:pt idx="5">
                  <c:v>50K to 60K</c:v>
                </c:pt>
                <c:pt idx="6">
                  <c:v>60K to 70K</c:v>
                </c:pt>
                <c:pt idx="7">
                  <c:v>70K to 80K</c:v>
                </c:pt>
                <c:pt idx="8">
                  <c:v>80K to 90K</c:v>
                </c:pt>
                <c:pt idx="9">
                  <c:v>90K to 100K</c:v>
                </c:pt>
                <c:pt idx="10">
                  <c:v>Over 100K</c:v>
                </c:pt>
              </c:strCache>
            </c:strRef>
          </c:cat>
          <c:val>
            <c:numRef>
              <c:f>'Exploratory tables'!$U$16:$U$26</c:f>
              <c:numCache>
                <c:formatCode>General</c:formatCode>
                <c:ptCount val="11"/>
                <c:pt idx="0">
                  <c:v>29</c:v>
                </c:pt>
                <c:pt idx="1">
                  <c:v>98</c:v>
                </c:pt>
                <c:pt idx="2">
                  <c:v>243</c:v>
                </c:pt>
                <c:pt idx="3">
                  <c:v>362</c:v>
                </c:pt>
                <c:pt idx="4">
                  <c:v>328</c:v>
                </c:pt>
                <c:pt idx="5">
                  <c:v>315</c:v>
                </c:pt>
                <c:pt idx="6">
                  <c:v>333</c:v>
                </c:pt>
                <c:pt idx="7">
                  <c:v>291</c:v>
                </c:pt>
                <c:pt idx="8">
                  <c:v>164</c:v>
                </c:pt>
                <c:pt idx="9">
                  <c:v>40</c:v>
                </c:pt>
                <c:pt idx="10">
                  <c:v>12</c:v>
                </c:pt>
              </c:numCache>
            </c:numRef>
          </c:val>
          <c:extLst>
            <c:ext xmlns:c16="http://schemas.microsoft.com/office/drawing/2014/chart" uri="{C3380CC4-5D6E-409C-BE32-E72D297353CC}">
              <c16:uniqueId val="{00000000-21B2-43C7-BA59-D9093D96DA6A}"/>
            </c:ext>
          </c:extLst>
        </c:ser>
        <c:dLbls>
          <c:showLegendKey val="0"/>
          <c:showVal val="0"/>
          <c:showCatName val="0"/>
          <c:showSerName val="0"/>
          <c:showPercent val="0"/>
          <c:showBubbleSize val="0"/>
        </c:dLbls>
        <c:gapWidth val="182"/>
        <c:axId val="1500929696"/>
        <c:axId val="1500930176"/>
      </c:barChart>
      <c:catAx>
        <c:axId val="1500929696"/>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30176"/>
        <c:crosses val="autoZero"/>
        <c:auto val="1"/>
        <c:lblAlgn val="ctr"/>
        <c:lblOffset val="100"/>
        <c:noMultiLvlLbl val="0"/>
      </c:catAx>
      <c:valAx>
        <c:axId val="1500930176"/>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929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Income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'Exploratory tables'!$V$16:$V$26</c:f>
              <c:strCache>
                <c:ptCount val="11"/>
                <c:pt idx="0">
                  <c:v>Up to $10K</c:v>
                </c:pt>
                <c:pt idx="1">
                  <c:v>10K to 20K</c:v>
                </c:pt>
                <c:pt idx="2">
                  <c:v>20K to 30K</c:v>
                </c:pt>
                <c:pt idx="3">
                  <c:v>30K to 40K</c:v>
                </c:pt>
                <c:pt idx="4">
                  <c:v>40K to 50K</c:v>
                </c:pt>
                <c:pt idx="5">
                  <c:v>50K to 60K</c:v>
                </c:pt>
                <c:pt idx="6">
                  <c:v>60K to 70K</c:v>
                </c:pt>
                <c:pt idx="7">
                  <c:v>70K to 80K</c:v>
                </c:pt>
                <c:pt idx="8">
                  <c:v>80K to 90K</c:v>
                </c:pt>
                <c:pt idx="9">
                  <c:v>90K to 100K</c:v>
                </c:pt>
                <c:pt idx="10">
                  <c:v>Over 100K</c:v>
                </c:pt>
              </c:strCache>
            </c:strRef>
          </c:cat>
          <c:val>
            <c:numRef>
              <c:f>'Exploratory tables'!$W$16:$W$26</c:f>
              <c:numCache>
                <c:formatCode>0%</c:formatCode>
                <c:ptCount val="11"/>
                <c:pt idx="0">
                  <c:v>1.3092550790067719E-2</c:v>
                </c:pt>
                <c:pt idx="1">
                  <c:v>4.424379232505643E-2</c:v>
                </c:pt>
                <c:pt idx="2">
                  <c:v>0.10970654627539503</c:v>
                </c:pt>
                <c:pt idx="3">
                  <c:v>0.16343115124153498</c:v>
                </c:pt>
                <c:pt idx="4">
                  <c:v>0.14808126410835215</c:v>
                </c:pt>
                <c:pt idx="5">
                  <c:v>0.14221218961625282</c:v>
                </c:pt>
                <c:pt idx="6">
                  <c:v>0.15033860045146727</c:v>
                </c:pt>
                <c:pt idx="7">
                  <c:v>0.13137697516930022</c:v>
                </c:pt>
                <c:pt idx="8">
                  <c:v>7.4040632054176075E-2</c:v>
                </c:pt>
                <c:pt idx="9">
                  <c:v>1.8058690744920992E-2</c:v>
                </c:pt>
                <c:pt idx="10">
                  <c:v>5.4176072234762979E-3</c:v>
                </c:pt>
              </c:numCache>
            </c:numRef>
          </c:val>
          <c:extLst>
            <c:ext xmlns:c16="http://schemas.microsoft.com/office/drawing/2014/chart" uri="{C3380CC4-5D6E-409C-BE32-E72D297353CC}">
              <c16:uniqueId val="{00000000-0D0F-4715-8095-1836234E6A41}"/>
            </c:ext>
          </c:extLst>
        </c:ser>
        <c:dLbls>
          <c:dLblPos val="outEnd"/>
          <c:showLegendKey val="0"/>
          <c:showVal val="1"/>
          <c:showCatName val="0"/>
          <c:showSerName val="0"/>
          <c:showPercent val="0"/>
          <c:showBubbleSize val="0"/>
        </c:dLbls>
        <c:gapWidth val="30"/>
        <c:axId val="1540832335"/>
        <c:axId val="1540833295"/>
      </c:barChart>
      <c:catAx>
        <c:axId val="154083233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833295"/>
        <c:crosses val="autoZero"/>
        <c:auto val="1"/>
        <c:lblAlgn val="ctr"/>
        <c:lblOffset val="100"/>
        <c:noMultiLvlLbl val="0"/>
      </c:catAx>
      <c:valAx>
        <c:axId val="1540833295"/>
        <c:scaling>
          <c:orientation val="minMax"/>
        </c:scaling>
        <c:delete val="1"/>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540832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Tables!ProductsPurchased</c:name>
    <c:fmtId val="20"/>
  </c:pivotSource>
  <c:chart>
    <c:autoTitleDeleted val="0"/>
    <c:pivotFmts>
      <c:pivotFmt>
        <c:idx val="0"/>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DCAB4"/>
          </a:solidFill>
          <a:ln>
            <a:noFill/>
          </a:ln>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rgbClr val="8DCAB4"/>
          </a:solidFill>
          <a:ln>
            <a:noFill/>
          </a:ln>
          <a:effectLst/>
        </c:spPr>
        <c:dLbl>
          <c:idx val="0"/>
          <c:tx>
            <c:rich>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fld id="{A9C3E605-50DE-4A85-8708-7925DB5729F8}" type="VALUE">
                  <a:rPr lang="en-US" sz="900" b="0" i="0" u="none" strike="noStrike" kern="1200" baseline="0">
                    <a:solidFill>
                      <a:schemeClr val="tx1">
                        <a:lumMod val="75000"/>
                        <a:lumOff val="25000"/>
                      </a:schemeClr>
                    </a:solidFill>
                    <a:latin typeface="+mn-lt"/>
                    <a:ea typeface="+mn-ea"/>
                    <a:cs typeface="+mn-cs"/>
                  </a:rPr>
                  <a:pPr algn="ctr" rtl="0">
                    <a:defRPr lang="en-US"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8"/>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DCAB4"/>
          </a:solidFill>
          <a:ln>
            <a:noFill/>
          </a:ln>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DCAB4"/>
          </a:solidFill>
          <a:ln>
            <a:noFill/>
          </a:ln>
          <a:effectLst/>
        </c:spPr>
        <c:dLbl>
          <c:idx val="0"/>
          <c:tx>
            <c:rich>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fld id="{A9C3E605-50DE-4A85-8708-7925DB5729F8}" type="VALUE">
                  <a:rPr lang="en-US" sz="900" b="0" i="0" u="none" strike="noStrike" kern="1200" baseline="0">
                    <a:solidFill>
                      <a:schemeClr val="tx1">
                        <a:lumMod val="75000"/>
                        <a:lumOff val="25000"/>
                      </a:schemeClr>
                    </a:solidFill>
                    <a:latin typeface="+mn-lt"/>
                    <a:ea typeface="+mn-ea"/>
                    <a:cs typeface="+mn-cs"/>
                  </a:rPr>
                  <a:pPr algn="ctr" rtl="0">
                    <a:defRPr lang="en-US"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DCAB4"/>
          </a:solidFill>
          <a:ln>
            <a:noFill/>
          </a:ln>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DCAB4"/>
          </a:solidFill>
          <a:ln>
            <a:noFill/>
          </a:ln>
          <a:effectLst/>
        </c:spPr>
        <c:dLbl>
          <c:idx val="0"/>
          <c:tx>
            <c:rich>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fld id="{A9C3E605-50DE-4A85-8708-7925DB5729F8}" type="VALUE">
                  <a:rPr lang="en-US" sz="900" b="0" i="0" u="none" strike="noStrike" kern="1200" baseline="0">
                    <a:solidFill>
                      <a:schemeClr val="tx1">
                        <a:lumMod val="75000"/>
                        <a:lumOff val="25000"/>
                      </a:schemeClr>
                    </a:solidFill>
                    <a:latin typeface="+mn-lt"/>
                    <a:ea typeface="+mn-ea"/>
                    <a:cs typeface="+mn-cs"/>
                  </a:rPr>
                  <a:pPr algn="ctr" rtl="0">
                    <a:defRPr lang="en-US"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8DCAB4"/>
          </a:solidFill>
          <a:ln>
            <a:noFill/>
          </a:ln>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8DCAB4"/>
          </a:solidFill>
          <a:ln>
            <a:noFill/>
          </a:ln>
          <a:effectLst/>
        </c:spPr>
        <c:dLbl>
          <c:idx val="0"/>
          <c:tx>
            <c:rich>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fld id="{A9C3E605-50DE-4A85-8708-7925DB5729F8}" type="VALUE">
                  <a:rPr lang="en-US" sz="900" b="0" i="0" u="none" strike="noStrike" kern="1200" baseline="0">
                    <a:solidFill>
                      <a:schemeClr val="tx1">
                        <a:lumMod val="75000"/>
                        <a:lumOff val="25000"/>
                      </a:schemeClr>
                    </a:solidFill>
                    <a:latin typeface="+mn-lt"/>
                    <a:ea typeface="+mn-ea"/>
                    <a:cs typeface="+mn-cs"/>
                  </a:rPr>
                  <a:pPr algn="ctr" rtl="0">
                    <a:defRPr lang="en-US" sz="900" b="0" i="0" u="none" strike="noStrike" kern="1200" baseline="0">
                      <a:solidFill>
                        <a:schemeClr val="tx1">
                          <a:lumMod val="75000"/>
                          <a:lumOff val="25000"/>
                        </a:schemeClr>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8DCAB4"/>
          </a:solidFill>
          <a:ln>
            <a:noFill/>
          </a:ln>
          <a:effectLst>
            <a:outerShdw blurRad="50800" dist="38100" dir="2700000" algn="tl"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8DCAB4"/>
          </a:solidFill>
          <a:ln>
            <a:noFill/>
          </a:ln>
          <a:effectLst>
            <a:outerShdw blurRad="50800" dist="38100" dir="2700000" algn="tl" rotWithShape="0">
              <a:prstClr val="black"/>
            </a:outerShdw>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8DCAB4"/>
          </a:solidFill>
          <a:ln>
            <a:noFill/>
          </a:ln>
          <a:effectLst>
            <a:outerShdw blurRad="50800" dist="38100" dir="2700000" algn="tl" rotWithShape="0">
              <a:prstClr val="black"/>
            </a:outerShdw>
          </a:effectLst>
        </c:spPr>
        <c:dLbl>
          <c:idx val="0"/>
          <c:tx>
            <c:rich>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fld id="{A9C3E605-50DE-4A85-8708-7925DB5729F8}" type="VALUE">
                  <a:rPr lang="en-US" sz="1200" b="1" i="0" u="none" strike="noStrike" kern="1200" baseline="0">
                    <a:solidFill>
                      <a:sysClr val="window" lastClr="FFFFFF"/>
                    </a:solidFill>
                    <a:latin typeface="+mn-lt"/>
                    <a:ea typeface="+mn-ea"/>
                    <a:cs typeface="+mn-cs"/>
                  </a:rPr>
                  <a:pPr algn="ctr" rtl="0">
                    <a:defRPr lang="en-US" sz="1200" b="1" i="0" u="none" strike="noStrike" kern="1200" baseline="0">
                      <a:solidFill>
                        <a:sysClr val="window" lastClr="FFFFFF"/>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8DCAB4"/>
          </a:solidFill>
          <a:ln>
            <a:noFill/>
          </a:ln>
          <a:effectLst>
            <a:outerShdw blurRad="50800" dist="38100" dir="2700000" algn="tl"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8DCAB4"/>
          </a:solidFill>
          <a:ln>
            <a:noFill/>
          </a:ln>
          <a:effectLst>
            <a:outerShdw blurRad="50800" dist="38100" dir="2700000" algn="tl" rotWithShape="0">
              <a:prstClr val="black"/>
            </a:outerShdw>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2"/>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8DCAB4"/>
          </a:solidFill>
          <a:ln>
            <a:noFill/>
          </a:ln>
          <a:effectLst>
            <a:outerShdw blurRad="50800" dist="38100" dir="2700000" algn="tl" rotWithShape="0">
              <a:prstClr val="black"/>
            </a:outerShdw>
          </a:effectLst>
        </c:spPr>
        <c:dLbl>
          <c:idx val="0"/>
          <c:tx>
            <c:rich>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fld id="{A9C3E605-50DE-4A85-8708-7925DB5729F8}" type="VALUE">
                  <a:rPr lang="en-US" sz="1200" b="1" i="0" u="none" strike="noStrike" kern="1200" baseline="0">
                    <a:solidFill>
                      <a:sysClr val="window" lastClr="FFFFFF"/>
                    </a:solidFill>
                    <a:latin typeface="+mn-lt"/>
                    <a:ea typeface="+mn-ea"/>
                    <a:cs typeface="+mn-cs"/>
                  </a:rPr>
                  <a:pPr algn="ctr" rtl="0">
                    <a:defRPr lang="en-US" sz="1200" b="1" i="0" u="none" strike="noStrike" kern="1200" baseline="0">
                      <a:solidFill>
                        <a:sysClr val="window" lastClr="FFFFFF"/>
                      </a:solidFill>
                      <a:latin typeface="+mn-lt"/>
                      <a:ea typeface="+mn-ea"/>
                      <a:cs typeface="+mn-cs"/>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8DCAB4"/>
          </a:solidFill>
          <a:ln>
            <a:noFill/>
          </a:ln>
          <a:effectLst>
            <a:outerShdw blurRad="50800" dist="38100" dir="2700000" algn="tl" rotWithShape="0">
              <a:prstClr val="black"/>
            </a:outerShdw>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rgbClr val="8DCAB4"/>
          </a:solidFill>
          <a:ln>
            <a:noFill/>
          </a:ln>
          <a:effectLst>
            <a:outerShdw blurRad="50800" dist="38100" dir="2700000" algn="tl" rotWithShape="0">
              <a:prstClr val="black"/>
            </a:outerShdw>
          </a:effectLst>
        </c:spP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1"/>
        <c:spPr>
          <a:solidFill>
            <a:srgbClr val="8DCAB4"/>
          </a:solidFill>
          <a:ln>
            <a:noFill/>
          </a:ln>
          <a:effectLst>
            <a:outerShdw blurRad="50800" dist="38100" dir="2700000" algn="tl" rotWithShape="0">
              <a:prstClr val="black"/>
            </a:outerShdw>
          </a:effectLst>
        </c:spPr>
        <c:dLbl>
          <c:idx val="0"/>
          <c:tx>
            <c:rich>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fld id="{A9C3E605-50DE-4A85-8708-7925DB5729F8}" type="VALUE">
                  <a:rPr lang="en-US" sz="1200" b="1" i="0" u="none" strike="noStrike" kern="1200" baseline="0">
                    <a:solidFill>
                      <a:sysClr val="window" lastClr="FFFFFF"/>
                    </a:solidFill>
                    <a:latin typeface="+mn-lt"/>
                    <a:ea typeface="+mn-ea"/>
                    <a:cs typeface="+mn-cs"/>
                  </a:rPr>
                  <a:pPr algn="ctr" rtl="0">
                    <a:defRPr lang="en-US" sz="1200" b="1">
                      <a:solidFill>
                        <a:sysClr val="window" lastClr="FFFFFF"/>
                      </a:solidFill>
                    </a:defRPr>
                  </a:pPr>
                  <a:t>[VALUE]</a:t>
                </a:fld>
                <a:endParaRPr lang="en-US"/>
              </a:p>
            </c:rich>
          </c:tx>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52"/>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3"/>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4"/>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5"/>
        <c:spPr>
          <a:solidFill>
            <a:srgbClr val="8DCAB4"/>
          </a:solidFill>
          <a:ln>
            <a:noFill/>
          </a:ln>
          <a:effectLst>
            <a:outerShdw blurRad="50800" dist="38100" dir="2700000" algn="tl" rotWithShape="0">
              <a:prstClr val="black"/>
            </a:outerShdw>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606617569030289"/>
          <c:y val="7.7035382596406216E-2"/>
          <c:w val="0.80451783149747791"/>
          <c:h val="0.8621553884711779"/>
        </c:manualLayout>
      </c:layout>
      <c:barChart>
        <c:barDir val="bar"/>
        <c:grouping val="clustered"/>
        <c:varyColors val="0"/>
        <c:ser>
          <c:idx val="0"/>
          <c:order val="0"/>
          <c:tx>
            <c:strRef>
              <c:f>'DB Tables'!$J$3</c:f>
              <c:strCache>
                <c:ptCount val="1"/>
                <c:pt idx="0">
                  <c:v>Sum of MntFruits</c:v>
                </c:pt>
              </c:strCache>
            </c:strRef>
          </c:tx>
          <c:spPr>
            <a:solidFill>
              <a:srgbClr val="8DCAB4"/>
            </a:solidFill>
            <a:ln>
              <a:noFill/>
            </a:ln>
            <a:effectLst>
              <a:outerShdw blurRad="50800" dist="38100" dir="2700000" algn="tl" rotWithShape="0">
                <a:prstClr val="black"/>
              </a:outerShdw>
            </a:effectLst>
          </c:spPr>
          <c:invertIfNegative val="0"/>
          <c:dPt>
            <c:idx val="0"/>
            <c:invertIfNegative val="0"/>
            <c:bubble3D val="0"/>
            <c:spPr>
              <a:solidFill>
                <a:srgbClr val="8DCAB4"/>
              </a:solidFill>
              <a:ln>
                <a:noFill/>
              </a:ln>
              <a:effectLst>
                <a:outerShdw blurRad="50800" dist="38100" dir="2700000" algn="tl" rotWithShape="0">
                  <a:prstClr val="black"/>
                </a:outerShdw>
              </a:effectLst>
            </c:spPr>
            <c:extLst>
              <c:ext xmlns:c16="http://schemas.microsoft.com/office/drawing/2014/chart" uri="{C3380CC4-5D6E-409C-BE32-E72D297353CC}">
                <c16:uniqueId val="{00000001-DC2F-45F0-AAF3-50517267ABC1}"/>
              </c:ext>
            </c:extLst>
          </c:dPt>
          <c:dLbls>
            <c:dLbl>
              <c:idx val="0"/>
              <c:numFmt formatCode="&quot;$&quot;#,##0,\K" sourceLinked="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6="http://schemas.microsoft.com/office/drawing/2014/chart" uri="{C3380CC4-5D6E-409C-BE32-E72D297353CC}">
                  <c16:uniqueId val="{00000001-DC2F-45F0-AAF3-50517267ABC1}"/>
                </c:ext>
              </c:extLst>
            </c:dLbl>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Tables'!$J$4</c:f>
              <c:numCache>
                <c:formatCode>"$"#,##0.00</c:formatCode>
                <c:ptCount val="1"/>
                <c:pt idx="0">
                  <c:v>58391</c:v>
                </c:pt>
              </c:numCache>
            </c:numRef>
          </c:val>
          <c:extLst>
            <c:ext xmlns:c16="http://schemas.microsoft.com/office/drawing/2014/chart" uri="{C3380CC4-5D6E-409C-BE32-E72D297353CC}">
              <c16:uniqueId val="{00000002-DC2F-45F0-AAF3-50517267ABC1}"/>
            </c:ext>
          </c:extLst>
        </c:ser>
        <c:ser>
          <c:idx val="1"/>
          <c:order val="1"/>
          <c:tx>
            <c:strRef>
              <c:f>'DB Tables'!$K$3</c:f>
              <c:strCache>
                <c:ptCount val="1"/>
                <c:pt idx="0">
                  <c:v>Sum of MntSweetProducts</c:v>
                </c:pt>
              </c:strCache>
            </c:strRef>
          </c:tx>
          <c:spPr>
            <a:solidFill>
              <a:srgbClr val="8DCAB4"/>
            </a:solidFill>
            <a:ln>
              <a:noFill/>
            </a:ln>
            <a:effectLst>
              <a:outerShdw blurRad="50800" dist="38100" dir="2700000" algn="tl" rotWithShape="0">
                <a:prstClr val="black"/>
              </a:outerShdw>
            </a:effectLst>
          </c:spPr>
          <c:invertIfNegative val="0"/>
          <c:dPt>
            <c:idx val="0"/>
            <c:invertIfNegative val="0"/>
            <c:bubble3D val="0"/>
            <c:spPr>
              <a:solidFill>
                <a:srgbClr val="8DCAB4"/>
              </a:solidFill>
              <a:ln>
                <a:noFill/>
              </a:ln>
              <a:effectLst>
                <a:outerShdw blurRad="50800" dist="38100" dir="2700000" algn="tl" rotWithShape="0">
                  <a:prstClr val="black"/>
                </a:outerShdw>
              </a:effectLst>
            </c:spPr>
            <c:extLst>
              <c:ext xmlns:c16="http://schemas.microsoft.com/office/drawing/2014/chart" uri="{C3380CC4-5D6E-409C-BE32-E72D297353CC}">
                <c16:uniqueId val="{00000004-DC2F-45F0-AAF3-50517267ABC1}"/>
              </c:ext>
            </c:extLst>
          </c:dPt>
          <c:dLbls>
            <c:dLbl>
              <c:idx val="0"/>
              <c:tx>
                <c:rich>
                  <a:bodyPr/>
                  <a:lstStyle/>
                  <a:p>
                    <a:fld id="{A9C3E605-50DE-4A85-8708-7925DB5729F8}" type="VALUE">
                      <a:rPr lang="en-US" sz="1200" b="1" i="0" u="none" strike="noStrike" kern="1200" baseline="0">
                        <a:solidFill>
                          <a:sysClr val="window" lastClr="FFFFFF"/>
                        </a:solidFill>
                        <a:latin typeface="+mn-lt"/>
                        <a:ea typeface="+mn-ea"/>
                        <a:cs typeface="+mn-cs"/>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DC2F-45F0-AAF3-50517267ABC1}"/>
                </c:ext>
              </c:extLst>
            </c:dLbl>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Tables'!$K$4</c:f>
              <c:numCache>
                <c:formatCode>"$"#,##0.00</c:formatCode>
                <c:ptCount val="1"/>
                <c:pt idx="0">
                  <c:v>59895</c:v>
                </c:pt>
              </c:numCache>
            </c:numRef>
          </c:val>
          <c:extLst>
            <c:ext xmlns:c16="http://schemas.microsoft.com/office/drawing/2014/chart" uri="{C3380CC4-5D6E-409C-BE32-E72D297353CC}">
              <c16:uniqueId val="{00000005-DC2F-45F0-AAF3-50517267ABC1}"/>
            </c:ext>
          </c:extLst>
        </c:ser>
        <c:ser>
          <c:idx val="2"/>
          <c:order val="2"/>
          <c:tx>
            <c:strRef>
              <c:f>'DB Tables'!$L$3</c:f>
              <c:strCache>
                <c:ptCount val="1"/>
                <c:pt idx="0">
                  <c:v>Sum of MntFishProducts</c:v>
                </c:pt>
              </c:strCache>
            </c:strRef>
          </c:tx>
          <c:spPr>
            <a:solidFill>
              <a:srgbClr val="8DCAB4"/>
            </a:solidFill>
            <a:ln>
              <a:noFill/>
            </a:ln>
            <a:effectLst>
              <a:outerShdw blurRad="50800" dist="38100" dir="2700000" algn="tl" rotWithShape="0">
                <a:prstClr val="black"/>
              </a:outerShdw>
            </a:effectLst>
          </c:spPr>
          <c:invertIfNegative val="0"/>
          <c:dLbls>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Tables'!$L$4</c:f>
              <c:numCache>
                <c:formatCode>"$"#,##0.00</c:formatCode>
                <c:ptCount val="1"/>
                <c:pt idx="0">
                  <c:v>83397</c:v>
                </c:pt>
              </c:numCache>
            </c:numRef>
          </c:val>
          <c:extLst>
            <c:ext xmlns:c16="http://schemas.microsoft.com/office/drawing/2014/chart" uri="{C3380CC4-5D6E-409C-BE32-E72D297353CC}">
              <c16:uniqueId val="{00000006-DC2F-45F0-AAF3-50517267ABC1}"/>
            </c:ext>
          </c:extLst>
        </c:ser>
        <c:ser>
          <c:idx val="3"/>
          <c:order val="3"/>
          <c:tx>
            <c:strRef>
              <c:f>'DB Tables'!$M$3</c:f>
              <c:strCache>
                <c:ptCount val="1"/>
                <c:pt idx="0">
                  <c:v>Sum of MntGoldProds</c:v>
                </c:pt>
              </c:strCache>
            </c:strRef>
          </c:tx>
          <c:spPr>
            <a:solidFill>
              <a:srgbClr val="8DCAB4"/>
            </a:solidFill>
            <a:ln>
              <a:noFill/>
            </a:ln>
            <a:effectLst>
              <a:outerShdw blurRad="50800" dist="38100" dir="2700000" algn="tl" rotWithShape="0">
                <a:prstClr val="black"/>
              </a:outerShdw>
            </a:effectLst>
          </c:spPr>
          <c:invertIfNegative val="0"/>
          <c:dLbls>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Tables'!$M$4</c:f>
              <c:numCache>
                <c:formatCode>"$"#,##0.00</c:formatCode>
                <c:ptCount val="1"/>
                <c:pt idx="0">
                  <c:v>97415</c:v>
                </c:pt>
              </c:numCache>
            </c:numRef>
          </c:val>
          <c:extLst>
            <c:ext xmlns:c16="http://schemas.microsoft.com/office/drawing/2014/chart" uri="{C3380CC4-5D6E-409C-BE32-E72D297353CC}">
              <c16:uniqueId val="{00000007-DC2F-45F0-AAF3-50517267ABC1}"/>
            </c:ext>
          </c:extLst>
        </c:ser>
        <c:ser>
          <c:idx val="4"/>
          <c:order val="4"/>
          <c:tx>
            <c:strRef>
              <c:f>'DB Tables'!$N$3</c:f>
              <c:strCache>
                <c:ptCount val="1"/>
                <c:pt idx="0">
                  <c:v>Sum of MntMeatProducts</c:v>
                </c:pt>
              </c:strCache>
            </c:strRef>
          </c:tx>
          <c:spPr>
            <a:solidFill>
              <a:srgbClr val="8DCAB4"/>
            </a:solidFill>
            <a:ln>
              <a:noFill/>
            </a:ln>
            <a:effectLst>
              <a:outerShdw blurRad="50800" dist="38100" dir="2700000" algn="tl" rotWithShape="0">
                <a:prstClr val="black"/>
              </a:outerShdw>
            </a:effectLst>
          </c:spPr>
          <c:invertIfNegative val="0"/>
          <c:dLbls>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Tables'!$N$4</c:f>
              <c:numCache>
                <c:formatCode>"$"#,##0.00</c:formatCode>
                <c:ptCount val="1"/>
                <c:pt idx="0">
                  <c:v>370045</c:v>
                </c:pt>
              </c:numCache>
            </c:numRef>
          </c:val>
          <c:extLst>
            <c:ext xmlns:c16="http://schemas.microsoft.com/office/drawing/2014/chart" uri="{C3380CC4-5D6E-409C-BE32-E72D297353CC}">
              <c16:uniqueId val="{00000008-DC2F-45F0-AAF3-50517267ABC1}"/>
            </c:ext>
          </c:extLst>
        </c:ser>
        <c:ser>
          <c:idx val="5"/>
          <c:order val="5"/>
          <c:tx>
            <c:strRef>
              <c:f>'DB Tables'!$O$3</c:f>
              <c:strCache>
                <c:ptCount val="1"/>
                <c:pt idx="0">
                  <c:v>Sum of MntWines</c:v>
                </c:pt>
              </c:strCache>
            </c:strRef>
          </c:tx>
          <c:spPr>
            <a:solidFill>
              <a:srgbClr val="8DCAB4"/>
            </a:solidFill>
            <a:ln>
              <a:noFill/>
            </a:ln>
            <a:effectLst>
              <a:outerShdw blurRad="50800" dist="38100" dir="2700000" algn="tl" rotWithShape="0">
                <a:prstClr val="black"/>
              </a:outerShdw>
            </a:effectLst>
          </c:spPr>
          <c:invertIfNegative val="0"/>
          <c:dLbls>
            <c:numFmt formatCode="&quot;$&quot;#,##0,\K" sourceLinked="0"/>
            <c:spPr>
              <a:noFill/>
              <a:ln>
                <a:noFill/>
              </a:ln>
              <a:effectLst/>
            </c:spPr>
            <c:txPr>
              <a:bodyPr rot="0" spcFirstLastPara="1" vertOverflow="ellipsis" vert="horz" wrap="square" lIns="38100" tIns="19050" rIns="38100" bIns="19050" anchor="ctr" anchorCtr="0">
                <a:spAutoFit/>
              </a:bodyPr>
              <a:lstStyle/>
              <a:p>
                <a:pPr algn="ctr" rtl="0">
                  <a:defRPr lang="en-US" sz="1200" b="1" i="0" u="none" strike="noStrike" kern="1200" baseline="0">
                    <a:solidFill>
                      <a:sysClr val="window" lastClr="FFFFFF"/>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Tables'!$J$4</c:f>
              <c:strCache>
                <c:ptCount val="1"/>
                <c:pt idx="0">
                  <c:v>Total</c:v>
                </c:pt>
              </c:strCache>
            </c:strRef>
          </c:cat>
          <c:val>
            <c:numRef>
              <c:f>'DB Tables'!$O$4</c:f>
              <c:numCache>
                <c:formatCode>"$"#,##0.00</c:formatCode>
                <c:ptCount val="1"/>
                <c:pt idx="0">
                  <c:v>676074</c:v>
                </c:pt>
              </c:numCache>
            </c:numRef>
          </c:val>
          <c:extLst>
            <c:ext xmlns:c16="http://schemas.microsoft.com/office/drawing/2014/chart" uri="{C3380CC4-5D6E-409C-BE32-E72D297353CC}">
              <c16:uniqueId val="{00000009-DC2F-45F0-AAF3-50517267ABC1}"/>
            </c:ext>
          </c:extLst>
        </c:ser>
        <c:dLbls>
          <c:dLblPos val="outEnd"/>
          <c:showLegendKey val="0"/>
          <c:showVal val="1"/>
          <c:showCatName val="0"/>
          <c:showSerName val="0"/>
          <c:showPercent val="0"/>
          <c:showBubbleSize val="0"/>
        </c:dLbls>
        <c:gapWidth val="182"/>
        <c:overlap val="-40"/>
        <c:axId val="1516256367"/>
        <c:axId val="1516240047"/>
      </c:barChart>
      <c:catAx>
        <c:axId val="15162563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516240047"/>
        <c:crosses val="autoZero"/>
        <c:auto val="1"/>
        <c:lblAlgn val="ctr"/>
        <c:lblOffset val="100"/>
        <c:noMultiLvlLbl val="0"/>
      </c:catAx>
      <c:valAx>
        <c:axId val="1516240047"/>
        <c:scaling>
          <c:orientation val="minMax"/>
        </c:scaling>
        <c:delete val="1"/>
        <c:axPos val="b"/>
        <c:numFmt formatCode="&quot;$&quot;#,##0.00" sourceLinked="1"/>
        <c:majorTickMark val="none"/>
        <c:minorTickMark val="none"/>
        <c:tickLblPos val="nextTo"/>
        <c:crossAx val="1516256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Tables!Age Range</c:name>
    <c:fmtId val="19"/>
  </c:pivotSource>
  <c:chart>
    <c:title>
      <c:tx>
        <c:rich>
          <a:bodyPr rot="0" spcFirstLastPara="1" vertOverflow="ellipsis" vert="horz" wrap="square" anchor="ctr" anchorCtr="1"/>
          <a:lstStyle/>
          <a:p>
            <a:pPr>
              <a:defRPr sz="1400" b="0" i="0" u="none" strike="noStrike" kern="1200" spc="0" baseline="0">
                <a:solidFill>
                  <a:srgbClr val="F3FDA4"/>
                </a:solidFill>
                <a:latin typeface="+mn-lt"/>
                <a:ea typeface="+mn-ea"/>
                <a:cs typeface="+mn-cs"/>
              </a:defRPr>
            </a:pPr>
            <a:r>
              <a:rPr lang="en-US" b="1">
                <a:solidFill>
                  <a:srgbClr val="F3FDA4"/>
                </a:solidFill>
              </a:rPr>
              <a:t>Age</a:t>
            </a:r>
            <a:r>
              <a:rPr lang="en-US" b="1" baseline="0">
                <a:solidFill>
                  <a:srgbClr val="F3FDA4"/>
                </a:solidFill>
              </a:rPr>
              <a:t> Range</a:t>
            </a:r>
            <a:endParaRPr lang="en-US" b="1">
              <a:solidFill>
                <a:srgbClr val="F3FDA4"/>
              </a:solidFill>
            </a:endParaRPr>
          </a:p>
        </c:rich>
      </c:tx>
      <c:layout>
        <c:manualLayout>
          <c:xMode val="edge"/>
          <c:yMode val="edge"/>
          <c:x val="0.46054631813155328"/>
          <c:y val="1.5697278171720227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3FDA4"/>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 Tables'!$C$3</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Tables'!$B$4:$B$11</c:f>
              <c:strCache>
                <c:ptCount val="7"/>
                <c:pt idx="0">
                  <c:v>20-29</c:v>
                </c:pt>
                <c:pt idx="1">
                  <c:v>30-39</c:v>
                </c:pt>
                <c:pt idx="2">
                  <c:v>40-49</c:v>
                </c:pt>
                <c:pt idx="3">
                  <c:v>50-59</c:v>
                </c:pt>
                <c:pt idx="4">
                  <c:v>60-69</c:v>
                </c:pt>
                <c:pt idx="5">
                  <c:v>70-79</c:v>
                </c:pt>
                <c:pt idx="6">
                  <c:v>80-89</c:v>
                </c:pt>
              </c:strCache>
            </c:strRef>
          </c:cat>
          <c:val>
            <c:numRef>
              <c:f>'DB Tables'!$C$4:$C$11</c:f>
              <c:numCache>
                <c:formatCode>0%</c:formatCode>
                <c:ptCount val="7"/>
                <c:pt idx="0">
                  <c:v>1.2658227848101266E-2</c:v>
                </c:pt>
                <c:pt idx="1">
                  <c:v>0.14195298372513562</c:v>
                </c:pt>
                <c:pt idx="2">
                  <c:v>0.29294755877034356</c:v>
                </c:pt>
                <c:pt idx="3">
                  <c:v>0.26175406871609402</c:v>
                </c:pt>
                <c:pt idx="4">
                  <c:v>0.21066907775768534</c:v>
                </c:pt>
                <c:pt idx="5">
                  <c:v>7.9113924050632917E-2</c:v>
                </c:pt>
                <c:pt idx="6">
                  <c:v>9.0415913200723324E-4</c:v>
                </c:pt>
              </c:numCache>
            </c:numRef>
          </c:val>
          <c:extLst>
            <c:ext xmlns:c16="http://schemas.microsoft.com/office/drawing/2014/chart" uri="{C3380CC4-5D6E-409C-BE32-E72D297353CC}">
              <c16:uniqueId val="{00000000-0CEF-4047-BDD2-10D82FF86A10}"/>
            </c:ext>
          </c:extLst>
        </c:ser>
        <c:dLbls>
          <c:showLegendKey val="0"/>
          <c:showVal val="0"/>
          <c:showCatName val="0"/>
          <c:showSerName val="0"/>
          <c:showPercent val="0"/>
          <c:showBubbleSize val="0"/>
        </c:dLbls>
        <c:gapWidth val="99"/>
        <c:overlap val="-27"/>
        <c:axId val="1035393679"/>
        <c:axId val="1035396079"/>
      </c:barChart>
      <c:catAx>
        <c:axId val="103539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035396079"/>
        <c:crosses val="autoZero"/>
        <c:auto val="1"/>
        <c:lblAlgn val="ctr"/>
        <c:lblOffset val="100"/>
        <c:noMultiLvlLbl val="0"/>
      </c:catAx>
      <c:valAx>
        <c:axId val="1035396079"/>
        <c:scaling>
          <c:orientation val="minMax"/>
          <c:min val="0"/>
        </c:scaling>
        <c:delete val="1"/>
        <c:axPos val="l"/>
        <c:numFmt formatCode="0%" sourceLinked="1"/>
        <c:majorTickMark val="out"/>
        <c:minorTickMark val="none"/>
        <c:tickLblPos val="nextTo"/>
        <c:crossAx val="1035393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Tables!Marital Status</c:name>
    <c:fmtId val="13"/>
  </c:pivotSource>
  <c:chart>
    <c:title>
      <c:tx>
        <c:rich>
          <a:bodyPr rot="0" spcFirstLastPara="1" vertOverflow="ellipsis" vert="horz" wrap="square" anchor="ctr" anchorCtr="1"/>
          <a:lstStyle/>
          <a:p>
            <a:pPr>
              <a:defRPr sz="1400" b="0" i="0" u="none" strike="noStrike" kern="1200" spc="0" baseline="0">
                <a:solidFill>
                  <a:srgbClr val="F3FDA4"/>
                </a:solidFill>
                <a:latin typeface="+mn-lt"/>
                <a:ea typeface="+mn-ea"/>
                <a:cs typeface="+mn-cs"/>
              </a:defRPr>
            </a:pPr>
            <a:r>
              <a:rPr lang="en-US" b="1">
                <a:solidFill>
                  <a:srgbClr val="F3FDA4"/>
                </a:solidFill>
              </a:rPr>
              <a:t>Marital Status</a:t>
            </a:r>
          </a:p>
        </c:rich>
      </c:tx>
      <c:layout>
        <c:manualLayout>
          <c:xMode val="edge"/>
          <c:yMode val="edge"/>
          <c:x val="0.27557092746584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3FDA4"/>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 Tables'!$C$17</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Tables'!$B$18:$B$23</c:f>
              <c:strCache>
                <c:ptCount val="5"/>
                <c:pt idx="0">
                  <c:v>Divorced</c:v>
                </c:pt>
                <c:pt idx="1">
                  <c:v>Married</c:v>
                </c:pt>
                <c:pt idx="2">
                  <c:v>Single</c:v>
                </c:pt>
                <c:pt idx="3">
                  <c:v>Together</c:v>
                </c:pt>
                <c:pt idx="4">
                  <c:v>Widow</c:v>
                </c:pt>
              </c:strCache>
            </c:strRef>
          </c:cat>
          <c:val>
            <c:numRef>
              <c:f>'DB Tables'!$C$18:$C$23</c:f>
              <c:numCache>
                <c:formatCode>0%</c:formatCode>
                <c:ptCount val="5"/>
                <c:pt idx="0">
                  <c:v>0.10492989597467209</c:v>
                </c:pt>
                <c:pt idx="1">
                  <c:v>0.38760741745816374</c:v>
                </c:pt>
                <c:pt idx="2">
                  <c:v>0.21438263229308005</c:v>
                </c:pt>
                <c:pt idx="3">
                  <c:v>0.25870646766169153</c:v>
                </c:pt>
                <c:pt idx="4">
                  <c:v>3.4373586612392586E-2</c:v>
                </c:pt>
              </c:numCache>
            </c:numRef>
          </c:val>
          <c:extLst>
            <c:ext xmlns:c16="http://schemas.microsoft.com/office/drawing/2014/chart" uri="{C3380CC4-5D6E-409C-BE32-E72D297353CC}">
              <c16:uniqueId val="{00000000-0D28-42E7-A2D8-D9DDDC575881}"/>
            </c:ext>
          </c:extLst>
        </c:ser>
        <c:dLbls>
          <c:showLegendKey val="0"/>
          <c:showVal val="0"/>
          <c:showCatName val="0"/>
          <c:showSerName val="0"/>
          <c:showPercent val="0"/>
          <c:showBubbleSize val="0"/>
        </c:dLbls>
        <c:gapWidth val="99"/>
        <c:overlap val="-27"/>
        <c:axId val="932599007"/>
        <c:axId val="932598047"/>
      </c:barChart>
      <c:catAx>
        <c:axId val="932599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32598047"/>
        <c:crosses val="autoZero"/>
        <c:auto val="1"/>
        <c:lblAlgn val="ctr"/>
        <c:lblOffset val="100"/>
        <c:noMultiLvlLbl val="0"/>
      </c:catAx>
      <c:valAx>
        <c:axId val="932598047"/>
        <c:scaling>
          <c:orientation val="minMax"/>
        </c:scaling>
        <c:delete val="1"/>
        <c:axPos val="l"/>
        <c:numFmt formatCode="0%" sourceLinked="1"/>
        <c:majorTickMark val="out"/>
        <c:minorTickMark val="none"/>
        <c:tickLblPos val="nextTo"/>
        <c:crossAx val="93259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Tables!Children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Children</a:t>
            </a:r>
          </a:p>
        </c:rich>
      </c:tx>
      <c:layout>
        <c:manualLayout>
          <c:xMode val="edge"/>
          <c:yMode val="edge"/>
          <c:x val="0.32948844629715401"/>
          <c:y val="6.61401699787526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785070785070792E-2"/>
          <c:y val="0.41755952380952382"/>
          <c:w val="0.85842985842985842"/>
          <c:h val="0.40269575678040243"/>
        </c:manualLayout>
      </c:layout>
      <c:barChart>
        <c:barDir val="col"/>
        <c:grouping val="clustered"/>
        <c:varyColors val="0"/>
        <c:ser>
          <c:idx val="0"/>
          <c:order val="0"/>
          <c:tx>
            <c:strRef>
              <c:f>'DB Tables'!$C$26</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Tables'!$B$27:$B$31</c:f>
              <c:strCache>
                <c:ptCount val="4"/>
                <c:pt idx="0">
                  <c:v>0</c:v>
                </c:pt>
                <c:pt idx="1">
                  <c:v>1</c:v>
                </c:pt>
                <c:pt idx="2">
                  <c:v>2</c:v>
                </c:pt>
                <c:pt idx="3">
                  <c:v>3</c:v>
                </c:pt>
              </c:strCache>
            </c:strRef>
          </c:cat>
          <c:val>
            <c:numRef>
              <c:f>'DB Tables'!$C$27:$C$31</c:f>
              <c:numCache>
                <c:formatCode>0%</c:formatCode>
                <c:ptCount val="4"/>
                <c:pt idx="0">
                  <c:v>0.28577878103837473</c:v>
                </c:pt>
                <c:pt idx="1">
                  <c:v>0.50383747178329574</c:v>
                </c:pt>
                <c:pt idx="2">
                  <c:v>0.18781038374717832</c:v>
                </c:pt>
                <c:pt idx="3">
                  <c:v>2.2573363431151242E-2</c:v>
                </c:pt>
              </c:numCache>
            </c:numRef>
          </c:val>
          <c:extLst>
            <c:ext xmlns:c16="http://schemas.microsoft.com/office/drawing/2014/chart" uri="{C3380CC4-5D6E-409C-BE32-E72D297353CC}">
              <c16:uniqueId val="{00000000-D88B-4EBA-9DB9-525B595D47B2}"/>
            </c:ext>
          </c:extLst>
        </c:ser>
        <c:dLbls>
          <c:showLegendKey val="0"/>
          <c:showVal val="0"/>
          <c:showCatName val="0"/>
          <c:showSerName val="0"/>
          <c:showPercent val="0"/>
          <c:showBubbleSize val="0"/>
        </c:dLbls>
        <c:gapWidth val="99"/>
        <c:overlap val="-27"/>
        <c:axId val="1884485935"/>
        <c:axId val="1884483055"/>
      </c:barChart>
      <c:catAx>
        <c:axId val="1884485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84483055"/>
        <c:crosses val="autoZero"/>
        <c:auto val="1"/>
        <c:lblAlgn val="ctr"/>
        <c:lblOffset val="100"/>
        <c:noMultiLvlLbl val="0"/>
      </c:catAx>
      <c:valAx>
        <c:axId val="1884483055"/>
        <c:scaling>
          <c:orientation val="minMax"/>
        </c:scaling>
        <c:delete val="1"/>
        <c:axPos val="l"/>
        <c:numFmt formatCode="0%" sourceLinked="1"/>
        <c:majorTickMark val="out"/>
        <c:minorTickMark val="none"/>
        <c:tickLblPos val="nextTo"/>
        <c:crossAx val="1884485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Tables!Income3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Income</a:t>
            </a:r>
          </a:p>
        </c:rich>
      </c:tx>
      <c:layout>
        <c:manualLayout>
          <c:xMode val="edge"/>
          <c:yMode val="edge"/>
          <c:x val="0.43095822397200345"/>
          <c:y val="1.801801801801801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 Tables'!$C$34</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Tables'!$B$35:$B$46</c:f>
              <c:strCache>
                <c:ptCount val="11"/>
                <c:pt idx="0">
                  <c:v>Up to $10K</c:v>
                </c:pt>
                <c:pt idx="1">
                  <c:v>$10 - $20K</c:v>
                </c:pt>
                <c:pt idx="2">
                  <c:v>$20 - $30K</c:v>
                </c:pt>
                <c:pt idx="3">
                  <c:v>$30 - $40K</c:v>
                </c:pt>
                <c:pt idx="4">
                  <c:v>$40 - $50K</c:v>
                </c:pt>
                <c:pt idx="5">
                  <c:v>$50 - $60K</c:v>
                </c:pt>
                <c:pt idx="6">
                  <c:v>$60 - $70K</c:v>
                </c:pt>
                <c:pt idx="7">
                  <c:v>$70 - $80K</c:v>
                </c:pt>
                <c:pt idx="8">
                  <c:v>$80 - $90K</c:v>
                </c:pt>
                <c:pt idx="9">
                  <c:v>$90 - $100K</c:v>
                </c:pt>
                <c:pt idx="10">
                  <c:v>$100K and up</c:v>
                </c:pt>
              </c:strCache>
            </c:strRef>
          </c:cat>
          <c:val>
            <c:numRef>
              <c:f>'DB Tables'!$C$35:$C$46</c:f>
              <c:numCache>
                <c:formatCode>0%</c:formatCode>
                <c:ptCount val="11"/>
                <c:pt idx="0">
                  <c:v>1.3092550790067719E-2</c:v>
                </c:pt>
                <c:pt idx="1">
                  <c:v>4.424379232505643E-2</c:v>
                </c:pt>
                <c:pt idx="2">
                  <c:v>0.10970654627539503</c:v>
                </c:pt>
                <c:pt idx="3">
                  <c:v>0.16343115124153498</c:v>
                </c:pt>
                <c:pt idx="4">
                  <c:v>0.14808126410835215</c:v>
                </c:pt>
                <c:pt idx="5">
                  <c:v>0.14176072234762979</c:v>
                </c:pt>
                <c:pt idx="6">
                  <c:v>0.15079006772009029</c:v>
                </c:pt>
                <c:pt idx="7">
                  <c:v>0.13137697516930022</c:v>
                </c:pt>
                <c:pt idx="8">
                  <c:v>7.3589164785553052E-2</c:v>
                </c:pt>
                <c:pt idx="9">
                  <c:v>1.8510158013544019E-2</c:v>
                </c:pt>
                <c:pt idx="10">
                  <c:v>5.4176072234762979E-3</c:v>
                </c:pt>
              </c:numCache>
            </c:numRef>
          </c:val>
          <c:extLst>
            <c:ext xmlns:c16="http://schemas.microsoft.com/office/drawing/2014/chart" uri="{C3380CC4-5D6E-409C-BE32-E72D297353CC}">
              <c16:uniqueId val="{00000000-1381-4FC5-B413-1D5693EE2CA7}"/>
            </c:ext>
          </c:extLst>
        </c:ser>
        <c:dLbls>
          <c:showLegendKey val="0"/>
          <c:showVal val="0"/>
          <c:showCatName val="0"/>
          <c:showSerName val="0"/>
          <c:showPercent val="0"/>
          <c:showBubbleSize val="0"/>
        </c:dLbls>
        <c:gapWidth val="99"/>
        <c:overlap val="-27"/>
        <c:axId val="1149980320"/>
        <c:axId val="1149980800"/>
      </c:barChart>
      <c:catAx>
        <c:axId val="11499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149980800"/>
        <c:crosses val="autoZero"/>
        <c:auto val="1"/>
        <c:lblAlgn val="ctr"/>
        <c:lblOffset val="100"/>
        <c:noMultiLvlLbl val="0"/>
      </c:catAx>
      <c:valAx>
        <c:axId val="1149980800"/>
        <c:scaling>
          <c:orientation val="minMax"/>
        </c:scaling>
        <c:delete val="1"/>
        <c:axPos val="l"/>
        <c:numFmt formatCode="0%" sourceLinked="1"/>
        <c:majorTickMark val="out"/>
        <c:minorTickMark val="none"/>
        <c:tickLblPos val="nextTo"/>
        <c:crossAx val="1149980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Tables!Education</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Education</a:t>
            </a:r>
          </a:p>
        </c:rich>
      </c:tx>
      <c:layout>
        <c:manualLayout>
          <c:xMode val="edge"/>
          <c:yMode val="edge"/>
          <c:x val="0.3204827675229121"/>
          <c:y val="2.00801983085447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'DB Tables'!$C$49</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Tables'!$B$50:$B$54</c:f>
              <c:strCache>
                <c:ptCount val="4"/>
                <c:pt idx="0">
                  <c:v>High School</c:v>
                </c:pt>
                <c:pt idx="1">
                  <c:v>Bachelor’s</c:v>
                </c:pt>
                <c:pt idx="2">
                  <c:v>Master’s</c:v>
                </c:pt>
                <c:pt idx="3">
                  <c:v>PhD</c:v>
                </c:pt>
              </c:strCache>
            </c:strRef>
          </c:cat>
          <c:val>
            <c:numRef>
              <c:f>'DB Tables'!$C$50:$C$54</c:f>
              <c:numCache>
                <c:formatCode>0%</c:formatCode>
                <c:ptCount val="4"/>
                <c:pt idx="0">
                  <c:v>2.437923250564334E-2</c:v>
                </c:pt>
                <c:pt idx="1">
                  <c:v>0.50338600451467264</c:v>
                </c:pt>
                <c:pt idx="2">
                  <c:v>0.25507900677200901</c:v>
                </c:pt>
                <c:pt idx="3">
                  <c:v>0.21715575620767494</c:v>
                </c:pt>
              </c:numCache>
            </c:numRef>
          </c:val>
          <c:extLst>
            <c:ext xmlns:c16="http://schemas.microsoft.com/office/drawing/2014/chart" uri="{C3380CC4-5D6E-409C-BE32-E72D297353CC}">
              <c16:uniqueId val="{00000000-063D-467E-BB7A-4891FC488505}"/>
            </c:ext>
          </c:extLst>
        </c:ser>
        <c:dLbls>
          <c:showLegendKey val="0"/>
          <c:showVal val="0"/>
          <c:showCatName val="0"/>
          <c:showSerName val="0"/>
          <c:showPercent val="0"/>
          <c:showBubbleSize val="0"/>
        </c:dLbls>
        <c:gapWidth val="99"/>
        <c:overlap val="-27"/>
        <c:axId val="1431985775"/>
        <c:axId val="374349439"/>
      </c:barChart>
      <c:catAx>
        <c:axId val="143198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374349439"/>
        <c:crosses val="autoZero"/>
        <c:auto val="1"/>
        <c:lblAlgn val="ctr"/>
        <c:lblOffset val="100"/>
        <c:noMultiLvlLbl val="0"/>
      </c:catAx>
      <c:valAx>
        <c:axId val="374349439"/>
        <c:scaling>
          <c:orientation val="minMax"/>
        </c:scaling>
        <c:delete val="1"/>
        <c:axPos val="l"/>
        <c:numFmt formatCode="0%" sourceLinked="1"/>
        <c:majorTickMark val="out"/>
        <c:minorTickMark val="none"/>
        <c:tickLblPos val="nextTo"/>
        <c:crossAx val="1431985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JGM.xlsx]DB Tables!Campaigns</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3"/>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8"/>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9"/>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rgbClr val="8DCAB4"/>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5765308748171186E-2"/>
          <c:y val="0.12507817385866166"/>
          <c:w val="0.89815062558927705"/>
          <c:h val="0.73034229070334311"/>
        </c:manualLayout>
      </c:layout>
      <c:barChart>
        <c:barDir val="bar"/>
        <c:grouping val="clustered"/>
        <c:varyColors val="0"/>
        <c:ser>
          <c:idx val="0"/>
          <c:order val="0"/>
          <c:tx>
            <c:strRef>
              <c:f>'DB Tables'!$J$23</c:f>
              <c:strCache>
                <c:ptCount val="1"/>
                <c:pt idx="0">
                  <c:v>Sum of Response</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Tables'!$J$24</c:f>
              <c:numCache>
                <c:formatCode>General</c:formatCode>
                <c:ptCount val="1"/>
                <c:pt idx="0">
                  <c:v>333</c:v>
                </c:pt>
              </c:numCache>
            </c:numRef>
          </c:val>
          <c:extLst>
            <c:ext xmlns:c16="http://schemas.microsoft.com/office/drawing/2014/chart" uri="{C3380CC4-5D6E-409C-BE32-E72D297353CC}">
              <c16:uniqueId val="{00000000-D527-49BA-AEAD-CEEDC1A2E743}"/>
            </c:ext>
          </c:extLst>
        </c:ser>
        <c:ser>
          <c:idx val="1"/>
          <c:order val="1"/>
          <c:tx>
            <c:strRef>
              <c:f>'DB Tables'!$K$23</c:f>
              <c:strCache>
                <c:ptCount val="1"/>
                <c:pt idx="0">
                  <c:v>Sum of AcceptedCmp5</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Tables'!$K$24</c:f>
              <c:numCache>
                <c:formatCode>General</c:formatCode>
                <c:ptCount val="1"/>
                <c:pt idx="0">
                  <c:v>162</c:v>
                </c:pt>
              </c:numCache>
            </c:numRef>
          </c:val>
          <c:extLst>
            <c:ext xmlns:c16="http://schemas.microsoft.com/office/drawing/2014/chart" uri="{C3380CC4-5D6E-409C-BE32-E72D297353CC}">
              <c16:uniqueId val="{00000001-D527-49BA-AEAD-CEEDC1A2E743}"/>
            </c:ext>
          </c:extLst>
        </c:ser>
        <c:ser>
          <c:idx val="2"/>
          <c:order val="2"/>
          <c:tx>
            <c:strRef>
              <c:f>'DB Tables'!$L$23</c:f>
              <c:strCache>
                <c:ptCount val="1"/>
                <c:pt idx="0">
                  <c:v>Sum of AcceptedCmp4</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Tables'!$L$24</c:f>
              <c:numCache>
                <c:formatCode>General</c:formatCode>
                <c:ptCount val="1"/>
                <c:pt idx="0">
                  <c:v>164</c:v>
                </c:pt>
              </c:numCache>
            </c:numRef>
          </c:val>
          <c:extLst>
            <c:ext xmlns:c16="http://schemas.microsoft.com/office/drawing/2014/chart" uri="{C3380CC4-5D6E-409C-BE32-E72D297353CC}">
              <c16:uniqueId val="{00000002-D527-49BA-AEAD-CEEDC1A2E743}"/>
            </c:ext>
          </c:extLst>
        </c:ser>
        <c:ser>
          <c:idx val="3"/>
          <c:order val="3"/>
          <c:tx>
            <c:strRef>
              <c:f>'DB Tables'!$M$23</c:f>
              <c:strCache>
                <c:ptCount val="1"/>
                <c:pt idx="0">
                  <c:v>Sum of AcceptedCmp3</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Tables'!$M$24</c:f>
              <c:numCache>
                <c:formatCode>General</c:formatCode>
                <c:ptCount val="1"/>
                <c:pt idx="0">
                  <c:v>163</c:v>
                </c:pt>
              </c:numCache>
            </c:numRef>
          </c:val>
          <c:extLst>
            <c:ext xmlns:c16="http://schemas.microsoft.com/office/drawing/2014/chart" uri="{C3380CC4-5D6E-409C-BE32-E72D297353CC}">
              <c16:uniqueId val="{00000003-D527-49BA-AEAD-CEEDC1A2E743}"/>
            </c:ext>
          </c:extLst>
        </c:ser>
        <c:ser>
          <c:idx val="4"/>
          <c:order val="4"/>
          <c:tx>
            <c:strRef>
              <c:f>'DB Tables'!$N$23</c:f>
              <c:strCache>
                <c:ptCount val="1"/>
                <c:pt idx="0">
                  <c:v>Sum of AcceptedCmp2</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Tables'!$N$24</c:f>
              <c:numCache>
                <c:formatCode>General</c:formatCode>
                <c:ptCount val="1"/>
                <c:pt idx="0">
                  <c:v>30</c:v>
                </c:pt>
              </c:numCache>
            </c:numRef>
          </c:val>
          <c:extLst>
            <c:ext xmlns:c16="http://schemas.microsoft.com/office/drawing/2014/chart" uri="{C3380CC4-5D6E-409C-BE32-E72D297353CC}">
              <c16:uniqueId val="{00000004-D527-49BA-AEAD-CEEDC1A2E743}"/>
            </c:ext>
          </c:extLst>
        </c:ser>
        <c:ser>
          <c:idx val="5"/>
          <c:order val="5"/>
          <c:tx>
            <c:strRef>
              <c:f>'DB Tables'!$O$23</c:f>
              <c:strCache>
                <c:ptCount val="1"/>
                <c:pt idx="0">
                  <c:v>Sum of AcceptedCmp1</c:v>
                </c:pt>
              </c:strCache>
            </c:strRef>
          </c:tx>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Tables'!$J$24</c:f>
              <c:strCache>
                <c:ptCount val="1"/>
                <c:pt idx="0">
                  <c:v>Total</c:v>
                </c:pt>
              </c:strCache>
            </c:strRef>
          </c:cat>
          <c:val>
            <c:numRef>
              <c:f>'DB Tables'!$O$24</c:f>
              <c:numCache>
                <c:formatCode>General</c:formatCode>
                <c:ptCount val="1"/>
                <c:pt idx="0">
                  <c:v>142</c:v>
                </c:pt>
              </c:numCache>
            </c:numRef>
          </c:val>
          <c:extLst>
            <c:ext xmlns:c16="http://schemas.microsoft.com/office/drawing/2014/chart" uri="{C3380CC4-5D6E-409C-BE32-E72D297353CC}">
              <c16:uniqueId val="{00000005-D527-49BA-AEAD-CEEDC1A2E743}"/>
            </c:ext>
          </c:extLst>
        </c:ser>
        <c:dLbls>
          <c:dLblPos val="outEnd"/>
          <c:showLegendKey val="0"/>
          <c:showVal val="1"/>
          <c:showCatName val="0"/>
          <c:showSerName val="0"/>
          <c:showPercent val="0"/>
          <c:showBubbleSize val="0"/>
        </c:dLbls>
        <c:gapWidth val="182"/>
        <c:overlap val="-30"/>
        <c:axId val="1638641103"/>
        <c:axId val="1638655023"/>
      </c:barChart>
      <c:catAx>
        <c:axId val="16386411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1638655023"/>
        <c:crosses val="autoZero"/>
        <c:auto val="1"/>
        <c:lblAlgn val="ctr"/>
        <c:lblOffset val="100"/>
        <c:noMultiLvlLbl val="0"/>
      </c:catAx>
      <c:valAx>
        <c:axId val="1638655023"/>
        <c:scaling>
          <c:orientation val="minMax"/>
        </c:scaling>
        <c:delete val="1"/>
        <c:axPos val="b"/>
        <c:numFmt formatCode="General" sourceLinked="1"/>
        <c:majorTickMark val="none"/>
        <c:minorTickMark val="none"/>
        <c:tickLblPos val="nextTo"/>
        <c:crossAx val="16386411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JGM.xlsx]Web v various!Wed_Ed</c:name>
    <c:fmtId val="21"/>
  </c:pivotSource>
  <c:chart>
    <c:autoTitleDeleted val="1"/>
    <c:pivotFmts>
      <c:pivotFmt>
        <c:idx val="0"/>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F3FDA4"/>
          </a:solidFill>
          <a:ln w="19050">
            <a:solidFill>
              <a:srgbClr val="252525"/>
            </a:solidFill>
          </a:ln>
          <a:effectLst/>
        </c:spPr>
      </c:pivotFmt>
      <c:pivotFmt>
        <c:idx val="2"/>
        <c:spPr>
          <a:solidFill>
            <a:srgbClr val="F3FDA4"/>
          </a:solidFill>
          <a:ln w="19050">
            <a:solidFill>
              <a:srgbClr val="252525"/>
            </a:solidFill>
          </a:ln>
          <a:effectLst/>
        </c:spPr>
      </c:pivotFmt>
      <c:pivotFmt>
        <c:idx val="3"/>
        <c:spPr>
          <a:solidFill>
            <a:srgbClr val="F3FDA4"/>
          </a:solidFill>
          <a:ln w="19050">
            <a:solidFill>
              <a:srgbClr val="252525"/>
            </a:solidFill>
          </a:ln>
          <a:effectLst/>
        </c:spPr>
      </c:pivotFmt>
      <c:pivotFmt>
        <c:idx val="4"/>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w="19050">
            <a:solidFill>
              <a:srgbClr val="252525"/>
            </a:solidFill>
          </a:ln>
          <a:effectLst/>
        </c:spPr>
      </c:pivotFmt>
      <c:pivotFmt>
        <c:idx val="6"/>
        <c:spPr>
          <a:solidFill>
            <a:srgbClr val="F3FDA4"/>
          </a:solidFill>
          <a:ln w="19050">
            <a:solidFill>
              <a:srgbClr val="252525"/>
            </a:solidFill>
          </a:ln>
          <a:effectLst/>
        </c:spPr>
      </c:pivotFmt>
      <c:pivotFmt>
        <c:idx val="7"/>
        <c:spPr>
          <a:solidFill>
            <a:srgbClr val="F3FDA4"/>
          </a:solidFill>
          <a:ln w="19050">
            <a:solidFill>
              <a:srgbClr val="252525"/>
            </a:solidFill>
          </a:ln>
          <a:effectLst/>
        </c:spPr>
      </c:pivotFmt>
      <c:pivotFmt>
        <c:idx val="8"/>
        <c:spPr>
          <a:solidFill>
            <a:srgbClr val="F3FDA4"/>
          </a:solidFill>
          <a:ln w="19050">
            <a:solidFill>
              <a:srgbClr val="252525"/>
            </a:solidFill>
          </a:ln>
          <a:effectLst/>
        </c:spPr>
      </c:pivotFmt>
      <c:pivotFmt>
        <c:idx val="9"/>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rgbClr val="252525"/>
            </a:solidFill>
          </a:ln>
          <a:effectLst/>
        </c:spPr>
      </c:pivotFmt>
      <c:pivotFmt>
        <c:idx val="11"/>
        <c:spPr>
          <a:solidFill>
            <a:srgbClr val="F3FDA4"/>
          </a:solidFill>
          <a:ln w="19050">
            <a:solidFill>
              <a:srgbClr val="252525"/>
            </a:solidFill>
          </a:ln>
          <a:effectLst/>
        </c:spPr>
      </c:pivotFmt>
      <c:pivotFmt>
        <c:idx val="12"/>
        <c:spPr>
          <a:solidFill>
            <a:srgbClr val="F3FDA4"/>
          </a:solidFill>
          <a:ln w="19050">
            <a:solidFill>
              <a:srgbClr val="252525"/>
            </a:solidFill>
          </a:ln>
          <a:effectLst/>
        </c:spPr>
      </c:pivotFmt>
      <c:pivotFmt>
        <c:idx val="13"/>
        <c:spPr>
          <a:solidFill>
            <a:srgbClr val="F3FDA4"/>
          </a:solidFill>
          <a:ln w="19050">
            <a:solidFill>
              <a:srgbClr val="252525"/>
            </a:solidFill>
          </a:ln>
          <a:effectLst/>
        </c:spPr>
      </c:pivotFmt>
      <c:pivotFmt>
        <c:idx val="14"/>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rgbClr val="252525"/>
            </a:solidFill>
          </a:ln>
          <a:effectLst/>
        </c:spPr>
      </c:pivotFmt>
      <c:pivotFmt>
        <c:idx val="16"/>
        <c:spPr>
          <a:solidFill>
            <a:srgbClr val="F3FDA4"/>
          </a:solidFill>
          <a:ln w="19050">
            <a:solidFill>
              <a:srgbClr val="252525"/>
            </a:solidFill>
          </a:ln>
          <a:effectLst/>
        </c:spPr>
      </c:pivotFmt>
      <c:pivotFmt>
        <c:idx val="17"/>
        <c:spPr>
          <a:solidFill>
            <a:srgbClr val="F3FDA4"/>
          </a:solidFill>
          <a:ln w="19050">
            <a:solidFill>
              <a:srgbClr val="252525"/>
            </a:solidFill>
          </a:ln>
          <a:effectLst/>
        </c:spPr>
      </c:pivotFmt>
      <c:pivotFmt>
        <c:idx val="18"/>
        <c:spPr>
          <a:solidFill>
            <a:srgbClr val="F3FDA4"/>
          </a:solidFill>
          <a:ln w="19050">
            <a:solidFill>
              <a:srgbClr val="252525"/>
            </a:solidFill>
          </a:ln>
          <a:effectLst/>
        </c:spPr>
      </c:pivotFmt>
      <c:pivotFmt>
        <c:idx val="19"/>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rgbClr val="252525"/>
            </a:solidFill>
          </a:ln>
          <a:effectLst/>
        </c:spPr>
        <c:dLbl>
          <c:idx val="0"/>
          <c:layout>
            <c:manualLayout>
              <c:x val="-9.6032753059482029E-2"/>
              <c:y val="1.4763779527559055E-2"/>
            </c:manualLayout>
          </c:layout>
          <c:tx>
            <c:rich>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fld id="{9BEB0630-6480-40BB-A0CE-D596044C7579}" type="CATEGORYNAME">
                  <a:rPr lang="en-US">
                    <a:solidFill>
                      <a:schemeClr val="bg1"/>
                    </a:solidFill>
                  </a:rPr>
                  <a:pPr>
                    <a:defRPr sz="850" b="1" i="0" u="none" strike="noStrike" kern="1200" baseline="0">
                      <a:solidFill>
                        <a:schemeClr val="bg1"/>
                      </a:solidFill>
                      <a:latin typeface="+mn-lt"/>
                      <a:ea typeface="+mn-ea"/>
                      <a:cs typeface="+mn-cs"/>
                    </a:defRPr>
                  </a:pPr>
                  <a:t>[CATEGORY NAME]</a:t>
                </a:fld>
                <a:r>
                  <a:rPr lang="en-US" baseline="0">
                    <a:solidFill>
                      <a:schemeClr val="bg1"/>
                    </a:solidFill>
                  </a:rPr>
                  <a:t>, </a:t>
                </a:r>
                <a:fld id="{A276BC5B-7121-40BE-A644-658B7ADB6666}" type="VALUE">
                  <a:rPr lang="en-US" baseline="0">
                    <a:solidFill>
                      <a:schemeClr val="bg1"/>
                    </a:solidFill>
                  </a:rPr>
                  <a:pPr>
                    <a:defRPr sz="850" b="1" i="0" u="none" strike="noStrike" kern="1200" baseline="0">
                      <a:solidFill>
                        <a:schemeClr val="bg1"/>
                      </a:solidFill>
                      <a:latin typeface="+mn-lt"/>
                      <a:ea typeface="+mn-ea"/>
                      <a:cs typeface="+mn-cs"/>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1"/>
        <c:spPr>
          <a:solidFill>
            <a:srgbClr val="F3FDA4"/>
          </a:solidFill>
          <a:ln w="19050">
            <a:solidFill>
              <a:srgbClr val="252525"/>
            </a:solidFill>
          </a:ln>
          <a:effectLst/>
        </c:spPr>
        <c:dLbl>
          <c:idx val="0"/>
          <c:layout>
            <c:manualLayout>
              <c:x val="-0.24598393574297198"/>
              <c:y val="7.874015748031496E-2"/>
            </c:manualLayout>
          </c:layout>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343373493975902"/>
                  <c:h val="0.15748031496062992"/>
                </c:manualLayout>
              </c15:layout>
            </c:ext>
          </c:extLst>
        </c:dLbl>
      </c:pivotFmt>
      <c:pivotFmt>
        <c:idx val="22"/>
        <c:spPr>
          <a:solidFill>
            <a:srgbClr val="F3FDA4"/>
          </a:solidFill>
          <a:ln w="19050">
            <a:solidFill>
              <a:srgbClr val="252525"/>
            </a:solidFill>
          </a:ln>
          <a:effectLst/>
        </c:spPr>
      </c:pivotFmt>
      <c:pivotFmt>
        <c:idx val="23"/>
        <c:spPr>
          <a:solidFill>
            <a:srgbClr val="F3FDA4"/>
          </a:solidFill>
          <a:ln w="19050">
            <a:solidFill>
              <a:srgbClr val="252525"/>
            </a:solidFill>
          </a:ln>
          <a:effectLst/>
        </c:spPr>
      </c:pivotFmt>
      <c:pivotFmt>
        <c:idx val="24"/>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rgbClr val="252525"/>
            </a:solidFill>
          </a:ln>
          <a:effectLst/>
        </c:spPr>
        <c:dLbl>
          <c:idx val="0"/>
          <c:layout>
            <c:manualLayout>
              <c:x val="-9.6032753059482029E-2"/>
              <c:y val="1.4763779527559055E-2"/>
            </c:manualLayout>
          </c:layout>
          <c:tx>
            <c:rich>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fld id="{9BEB0630-6480-40BB-A0CE-D596044C7579}" type="CATEGORYNAME">
                  <a:rPr lang="en-US">
                    <a:solidFill>
                      <a:schemeClr val="bg1"/>
                    </a:solidFill>
                  </a:rPr>
                  <a:pPr>
                    <a:defRPr sz="850" b="1" i="0" u="none" strike="noStrike" kern="1200" baseline="0">
                      <a:solidFill>
                        <a:schemeClr val="bg1"/>
                      </a:solidFill>
                      <a:latin typeface="+mn-lt"/>
                      <a:ea typeface="+mn-ea"/>
                      <a:cs typeface="+mn-cs"/>
                    </a:defRPr>
                  </a:pPr>
                  <a:t>[CATEGORY NAME]</a:t>
                </a:fld>
                <a:r>
                  <a:rPr lang="en-US" baseline="0">
                    <a:solidFill>
                      <a:schemeClr val="bg1"/>
                    </a:solidFill>
                  </a:rPr>
                  <a:t>, </a:t>
                </a:r>
                <a:fld id="{A276BC5B-7121-40BE-A644-658B7ADB6666}" type="VALUE">
                  <a:rPr lang="en-US" baseline="0">
                    <a:solidFill>
                      <a:schemeClr val="bg1"/>
                    </a:solidFill>
                  </a:rPr>
                  <a:pPr>
                    <a:defRPr sz="850" b="1" i="0" u="none" strike="noStrike" kern="1200" baseline="0">
                      <a:solidFill>
                        <a:schemeClr val="bg1"/>
                      </a:solidFill>
                      <a:latin typeface="+mn-lt"/>
                      <a:ea typeface="+mn-ea"/>
                      <a:cs typeface="+mn-cs"/>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6"/>
        <c:spPr>
          <a:solidFill>
            <a:srgbClr val="F3FDA4"/>
          </a:solidFill>
          <a:ln w="19050">
            <a:solidFill>
              <a:srgbClr val="252525"/>
            </a:solidFill>
          </a:ln>
          <a:effectLst/>
        </c:spPr>
        <c:dLbl>
          <c:idx val="0"/>
          <c:layout>
            <c:manualLayout>
              <c:x val="-0.24598393574297198"/>
              <c:y val="7.874015748031496E-2"/>
            </c:manualLayout>
          </c:layout>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343373493975902"/>
                  <c:h val="0.15748031496062992"/>
                </c:manualLayout>
              </c15:layout>
            </c:ext>
          </c:extLst>
        </c:dLbl>
      </c:pivotFmt>
      <c:pivotFmt>
        <c:idx val="27"/>
        <c:spPr>
          <a:solidFill>
            <a:srgbClr val="F3FDA4"/>
          </a:solidFill>
          <a:ln w="19050">
            <a:solidFill>
              <a:srgbClr val="252525"/>
            </a:solidFill>
          </a:ln>
          <a:effectLst/>
        </c:spPr>
      </c:pivotFmt>
      <c:pivotFmt>
        <c:idx val="28"/>
        <c:spPr>
          <a:solidFill>
            <a:srgbClr val="F3FDA4"/>
          </a:solidFill>
          <a:ln w="19050">
            <a:solidFill>
              <a:srgbClr val="252525"/>
            </a:solidFill>
          </a:ln>
          <a:effectLst/>
        </c:spPr>
      </c:pivotFmt>
      <c:pivotFmt>
        <c:idx val="29"/>
        <c:spPr>
          <a:solidFill>
            <a:schemeClr val="accent1"/>
          </a:solidFill>
          <a:ln w="19050">
            <a:solidFill>
              <a:srgbClr val="25252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rgbClr val="252525"/>
            </a:solidFill>
          </a:ln>
          <a:effectLst/>
        </c:spPr>
        <c:dLbl>
          <c:idx val="0"/>
          <c:layout>
            <c:manualLayout>
              <c:x val="-9.6032753059482029E-2"/>
              <c:y val="1.4763779527559055E-2"/>
            </c:manualLayout>
          </c:layout>
          <c:tx>
            <c:rich>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fld id="{9BEB0630-6480-40BB-A0CE-D596044C7579}" type="CATEGORYNAME">
                  <a:rPr lang="en-US">
                    <a:solidFill>
                      <a:schemeClr val="bg1"/>
                    </a:solidFill>
                  </a:rPr>
                  <a:pPr>
                    <a:defRPr sz="850" b="1">
                      <a:solidFill>
                        <a:schemeClr val="bg1"/>
                      </a:solidFill>
                    </a:defRPr>
                  </a:pPr>
                  <a:t>[CATEGORY NAME]</a:t>
                </a:fld>
                <a:r>
                  <a:rPr lang="en-US" baseline="0">
                    <a:solidFill>
                      <a:schemeClr val="bg1"/>
                    </a:solidFill>
                  </a:rPr>
                  <a:t>, </a:t>
                </a:r>
                <a:fld id="{A276BC5B-7121-40BE-A644-658B7ADB6666}" type="VALUE">
                  <a:rPr lang="en-US" baseline="0">
                    <a:solidFill>
                      <a:schemeClr val="bg1"/>
                    </a:solidFill>
                  </a:rPr>
                  <a:pPr>
                    <a:defRPr sz="850" b="1">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1"/>
        <c:spPr>
          <a:solidFill>
            <a:srgbClr val="F3FDA4"/>
          </a:solidFill>
          <a:ln w="19050">
            <a:solidFill>
              <a:srgbClr val="252525"/>
            </a:solidFill>
          </a:ln>
          <a:effectLst/>
        </c:spPr>
        <c:dLbl>
          <c:idx val="0"/>
          <c:layout>
            <c:manualLayout>
              <c:x val="-0.24598393574297198"/>
              <c:y val="7.874015748031496E-2"/>
            </c:manualLayout>
          </c:layout>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3343373493975902"/>
                  <c:h val="0.15748031496062992"/>
                </c:manualLayout>
              </c15:layout>
            </c:ext>
          </c:extLst>
        </c:dLbl>
      </c:pivotFmt>
      <c:pivotFmt>
        <c:idx val="32"/>
        <c:spPr>
          <a:solidFill>
            <a:srgbClr val="F3FDA4"/>
          </a:solidFill>
          <a:ln w="19050">
            <a:solidFill>
              <a:srgbClr val="252525"/>
            </a:solidFill>
          </a:ln>
          <a:effectLst/>
        </c:spPr>
      </c:pivotFmt>
      <c:pivotFmt>
        <c:idx val="33"/>
        <c:spPr>
          <a:solidFill>
            <a:srgbClr val="F3FDA4"/>
          </a:solidFill>
          <a:ln w="19050">
            <a:solidFill>
              <a:srgbClr val="252525"/>
            </a:solidFill>
          </a:ln>
          <a:effectLst/>
        </c:spPr>
      </c:pivotFmt>
    </c:pivotFmts>
    <c:plotArea>
      <c:layout/>
      <c:pieChart>
        <c:varyColors val="1"/>
        <c:ser>
          <c:idx val="0"/>
          <c:order val="0"/>
          <c:tx>
            <c:strRef>
              <c:f>'Web v various'!$AE$23</c:f>
              <c:strCache>
                <c:ptCount val="1"/>
                <c:pt idx="0">
                  <c:v>Total</c:v>
                </c:pt>
              </c:strCache>
            </c:strRef>
          </c:tx>
          <c:spPr>
            <a:ln>
              <a:solidFill>
                <a:srgbClr val="252525"/>
              </a:solidFill>
            </a:ln>
          </c:spPr>
          <c:dPt>
            <c:idx val="0"/>
            <c:bubble3D val="0"/>
            <c:spPr>
              <a:solidFill>
                <a:schemeClr val="accent1"/>
              </a:solidFill>
              <a:ln w="19050">
                <a:solidFill>
                  <a:srgbClr val="252525"/>
                </a:solidFill>
              </a:ln>
              <a:effectLst/>
            </c:spPr>
            <c:extLst>
              <c:ext xmlns:c16="http://schemas.microsoft.com/office/drawing/2014/chart" uri="{C3380CC4-5D6E-409C-BE32-E72D297353CC}">
                <c16:uniqueId val="{00000001-7235-4677-A707-2ADF9E00C9F8}"/>
              </c:ext>
            </c:extLst>
          </c:dPt>
          <c:dPt>
            <c:idx val="1"/>
            <c:bubble3D val="0"/>
            <c:spPr>
              <a:solidFill>
                <a:srgbClr val="F3FDA4"/>
              </a:solidFill>
              <a:ln w="19050">
                <a:solidFill>
                  <a:srgbClr val="252525"/>
                </a:solidFill>
              </a:ln>
              <a:effectLst/>
            </c:spPr>
            <c:extLst>
              <c:ext xmlns:c16="http://schemas.microsoft.com/office/drawing/2014/chart" uri="{C3380CC4-5D6E-409C-BE32-E72D297353CC}">
                <c16:uniqueId val="{00000003-7235-4677-A707-2ADF9E00C9F8}"/>
              </c:ext>
            </c:extLst>
          </c:dPt>
          <c:dPt>
            <c:idx val="2"/>
            <c:bubble3D val="0"/>
            <c:spPr>
              <a:solidFill>
                <a:srgbClr val="F3FDA4"/>
              </a:solidFill>
              <a:ln w="19050">
                <a:solidFill>
                  <a:srgbClr val="252525"/>
                </a:solidFill>
              </a:ln>
              <a:effectLst/>
            </c:spPr>
            <c:extLst>
              <c:ext xmlns:c16="http://schemas.microsoft.com/office/drawing/2014/chart" uri="{C3380CC4-5D6E-409C-BE32-E72D297353CC}">
                <c16:uniqueId val="{00000005-7235-4677-A707-2ADF9E00C9F8}"/>
              </c:ext>
            </c:extLst>
          </c:dPt>
          <c:dPt>
            <c:idx val="3"/>
            <c:bubble3D val="0"/>
            <c:spPr>
              <a:solidFill>
                <a:srgbClr val="F3FDA4"/>
              </a:solidFill>
              <a:ln w="19050">
                <a:solidFill>
                  <a:srgbClr val="252525"/>
                </a:solidFill>
              </a:ln>
              <a:effectLst/>
            </c:spPr>
            <c:extLst>
              <c:ext xmlns:c16="http://schemas.microsoft.com/office/drawing/2014/chart" uri="{C3380CC4-5D6E-409C-BE32-E72D297353CC}">
                <c16:uniqueId val="{00000007-7235-4677-A707-2ADF9E00C9F8}"/>
              </c:ext>
            </c:extLst>
          </c:dPt>
          <c:dLbls>
            <c:dLbl>
              <c:idx val="0"/>
              <c:layout>
                <c:manualLayout>
                  <c:x val="-9.6032753059482029E-2"/>
                  <c:y val="1.4763779527559055E-2"/>
                </c:manualLayout>
              </c:layout>
              <c:tx>
                <c:rich>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fld id="{9BEB0630-6480-40BB-A0CE-D596044C7579}" type="CATEGORYNAME">
                      <a:rPr lang="en-US">
                        <a:solidFill>
                          <a:schemeClr val="bg1"/>
                        </a:solidFill>
                      </a:rPr>
                      <a:pPr>
                        <a:defRPr sz="850" b="1">
                          <a:solidFill>
                            <a:schemeClr val="bg1"/>
                          </a:solidFill>
                        </a:defRPr>
                      </a:pPr>
                      <a:t>[CATEGORY NAME]</a:t>
                    </a:fld>
                    <a:r>
                      <a:rPr lang="en-US" baseline="0">
                        <a:solidFill>
                          <a:schemeClr val="bg1"/>
                        </a:solidFill>
                      </a:rPr>
                      <a:t>, </a:t>
                    </a:r>
                    <a:fld id="{A276BC5B-7121-40BE-A644-658B7ADB6666}" type="VALUE">
                      <a:rPr lang="en-US" baseline="0">
                        <a:solidFill>
                          <a:schemeClr val="bg1"/>
                        </a:solidFill>
                      </a:rPr>
                      <a:pPr>
                        <a:defRPr sz="850" b="1">
                          <a:solidFill>
                            <a:schemeClr val="bg1"/>
                          </a:solidFill>
                        </a:defRPr>
                      </a:pPr>
                      <a:t>[VALUE]</a:t>
                    </a:fld>
                    <a:endParaRPr lang="en-US" baseline="0">
                      <a:solidFill>
                        <a:schemeClr val="bg1"/>
                      </a:solidFill>
                    </a:endParaRPr>
                  </a:p>
                </c:rich>
              </c:tx>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7235-4677-A707-2ADF9E00C9F8}"/>
                </c:ext>
              </c:extLst>
            </c:dLbl>
            <c:dLbl>
              <c:idx val="1"/>
              <c:layout>
                <c:manualLayout>
                  <c:x val="-0.24598393574297198"/>
                  <c:y val="7.874015748031496E-2"/>
                </c:manualLayout>
              </c:layout>
              <c:showLegendKey val="0"/>
              <c:showVal val="1"/>
              <c:showCatName val="1"/>
              <c:showSerName val="0"/>
              <c:showPercent val="0"/>
              <c:showBubbleSize val="0"/>
              <c:extLst>
                <c:ext xmlns:c15="http://schemas.microsoft.com/office/drawing/2012/chart" uri="{CE6537A1-D6FC-4f65-9D91-7224C49458BB}">
                  <c15:layout>
                    <c:manualLayout>
                      <c:w val="0.23343373493975902"/>
                      <c:h val="0.15748031496062992"/>
                    </c:manualLayout>
                  </c15:layout>
                </c:ext>
                <c:ext xmlns:c16="http://schemas.microsoft.com/office/drawing/2014/chart" uri="{C3380CC4-5D6E-409C-BE32-E72D297353CC}">
                  <c16:uniqueId val="{00000003-7235-4677-A707-2ADF9E00C9F8}"/>
                </c:ext>
              </c:extLst>
            </c:dLbl>
            <c:spPr>
              <a:noFill/>
              <a:ln>
                <a:noFill/>
              </a:ln>
              <a:effectLst/>
            </c:spPr>
            <c:txPr>
              <a:bodyPr rot="0" spcFirstLastPara="1" vertOverflow="ellipsis" vert="horz" wrap="square" lIns="38100" tIns="19050" rIns="38100" bIns="19050" anchor="ctr" anchorCtr="1">
                <a:spAutoFit/>
              </a:bodyPr>
              <a:lstStyle/>
              <a:p>
                <a:pPr>
                  <a:defRPr sz="8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'Web v various'!$AD$24:$AD$27</c:f>
              <c:strCache>
                <c:ptCount val="4"/>
                <c:pt idx="0">
                  <c:v>High School</c:v>
                </c:pt>
                <c:pt idx="1">
                  <c:v>Bachelor’s</c:v>
                </c:pt>
                <c:pt idx="2">
                  <c:v>Master’s</c:v>
                </c:pt>
                <c:pt idx="3">
                  <c:v>PhD</c:v>
                </c:pt>
              </c:strCache>
            </c:strRef>
          </c:cat>
          <c:val>
            <c:numRef>
              <c:f>'Web v various'!$AE$24:$AE$27</c:f>
              <c:numCache>
                <c:formatCode>0%</c:formatCode>
                <c:ptCount val="4"/>
                <c:pt idx="0">
                  <c:v>1.1270718232044199E-2</c:v>
                </c:pt>
                <c:pt idx="1">
                  <c:v>0.50718232044198897</c:v>
                </c:pt>
                <c:pt idx="2">
                  <c:v>0.24596685082872929</c:v>
                </c:pt>
                <c:pt idx="3">
                  <c:v>0.23558011049723757</c:v>
                </c:pt>
              </c:numCache>
            </c:numRef>
          </c:val>
          <c:extLst>
            <c:ext xmlns:c16="http://schemas.microsoft.com/office/drawing/2014/chart" uri="{C3380CC4-5D6E-409C-BE32-E72D297353CC}">
              <c16:uniqueId val="{00000008-7235-4677-A707-2ADF9E00C9F8}"/>
            </c:ext>
          </c:extLst>
        </c:ser>
        <c:dLbls>
          <c:showLegendKey val="0"/>
          <c:showVal val="1"/>
          <c:showCatName val="0"/>
          <c:showSerName val="0"/>
          <c:showPercent val="0"/>
          <c:showBubbleSize val="0"/>
          <c:showLeaderLines val="1"/>
        </c:dLbls>
        <c:firstSliceAng val="337"/>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F3FDA4"/>
                </a:solidFill>
              </a:rPr>
              <a:t>Income</a:t>
            </a:r>
          </a:p>
        </c:rich>
      </c:tx>
      <c:layout>
        <c:manualLayout>
          <c:xMode val="edge"/>
          <c:yMode val="edge"/>
          <c:x val="4.0763052208835339E-2"/>
          <c:y val="0.24509803921568626"/>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F3FDA4"/>
            </a:solidFill>
            <a:ln>
              <a:noFill/>
            </a:ln>
            <a:effectLst/>
          </c:spPr>
          <c:invertIfNegative val="0"/>
          <c:cat>
            <c:strRef>
              <c:f>'DB Tables'!$J$49:$J$59</c:f>
              <c:strCache>
                <c:ptCount val="11"/>
                <c:pt idx="0">
                  <c:v>Up to $10K</c:v>
                </c:pt>
                <c:pt idx="1">
                  <c:v>$10 - $20K</c:v>
                </c:pt>
                <c:pt idx="2">
                  <c:v>$20 - $30K</c:v>
                </c:pt>
                <c:pt idx="3">
                  <c:v>$30 - $40K</c:v>
                </c:pt>
                <c:pt idx="4">
                  <c:v>$40 - $50K</c:v>
                </c:pt>
                <c:pt idx="5">
                  <c:v>$50 - $60K</c:v>
                </c:pt>
                <c:pt idx="6">
                  <c:v>$60 - $70K</c:v>
                </c:pt>
                <c:pt idx="7">
                  <c:v>$70 - $80K</c:v>
                </c:pt>
                <c:pt idx="8">
                  <c:v>$80 - $90K</c:v>
                </c:pt>
                <c:pt idx="9">
                  <c:v>$90 - $100K</c:v>
                </c:pt>
                <c:pt idx="10">
                  <c:v>$100K and up</c:v>
                </c:pt>
              </c:strCache>
            </c:strRef>
          </c:cat>
          <c:val>
            <c:numRef>
              <c:f>'DB Tables'!$K$49:$K$59</c:f>
              <c:numCache>
                <c:formatCode>General</c:formatCode>
                <c:ptCount val="11"/>
                <c:pt idx="0">
                  <c:v>89</c:v>
                </c:pt>
                <c:pt idx="1">
                  <c:v>173</c:v>
                </c:pt>
                <c:pt idx="2">
                  <c:v>461</c:v>
                </c:pt>
                <c:pt idx="3">
                  <c:v>848</c:v>
                </c:pt>
                <c:pt idx="4">
                  <c:v>1208</c:v>
                </c:pt>
                <c:pt idx="5">
                  <c:v>1635</c:v>
                </c:pt>
                <c:pt idx="6">
                  <c:v>1970</c:v>
                </c:pt>
                <c:pt idx="7">
                  <c:v>1568</c:v>
                </c:pt>
                <c:pt idx="8">
                  <c:v>827</c:v>
                </c:pt>
                <c:pt idx="9">
                  <c:v>215</c:v>
                </c:pt>
                <c:pt idx="10">
                  <c:v>56</c:v>
                </c:pt>
              </c:numCache>
            </c:numRef>
          </c:val>
          <c:extLst>
            <c:ext xmlns:c16="http://schemas.microsoft.com/office/drawing/2014/chart" uri="{C3380CC4-5D6E-409C-BE32-E72D297353CC}">
              <c16:uniqueId val="{00000000-9C1C-4FDB-B798-B642C461B105}"/>
            </c:ext>
          </c:extLst>
        </c:ser>
        <c:ser>
          <c:idx val="1"/>
          <c:order val="1"/>
          <c:tx>
            <c:v>top</c:v>
          </c:tx>
          <c:spPr>
            <a:solidFill>
              <a:srgbClr val="FFFF00"/>
            </a:solidFill>
            <a:ln>
              <a:noFill/>
            </a:ln>
            <a:effectLst/>
          </c:spPr>
          <c:invertIfNegative val="0"/>
          <c:cat>
            <c:strRef>
              <c:f>'DB Tables'!$J$49:$J$59</c:f>
              <c:strCache>
                <c:ptCount val="11"/>
                <c:pt idx="0">
                  <c:v>Up to $10K</c:v>
                </c:pt>
                <c:pt idx="1">
                  <c:v>$10 - $20K</c:v>
                </c:pt>
                <c:pt idx="2">
                  <c:v>$20 - $30K</c:v>
                </c:pt>
                <c:pt idx="3">
                  <c:v>$30 - $40K</c:v>
                </c:pt>
                <c:pt idx="4">
                  <c:v>$40 - $50K</c:v>
                </c:pt>
                <c:pt idx="5">
                  <c:v>$50 - $60K</c:v>
                </c:pt>
                <c:pt idx="6">
                  <c:v>$60 - $70K</c:v>
                </c:pt>
                <c:pt idx="7">
                  <c:v>$70 - $80K</c:v>
                </c:pt>
                <c:pt idx="8">
                  <c:v>$80 - $90K</c:v>
                </c:pt>
                <c:pt idx="9">
                  <c:v>$90 - $100K</c:v>
                </c:pt>
                <c:pt idx="10">
                  <c:v>$100K and up</c:v>
                </c:pt>
              </c:strCache>
            </c:strRef>
          </c:cat>
          <c:val>
            <c:numRef>
              <c:f>'DB Tables'!$L$49:$L$59</c:f>
              <c:numCache>
                <c:formatCode>General</c:formatCode>
                <c:ptCount val="11"/>
                <c:pt idx="0">
                  <c:v>0</c:v>
                </c:pt>
                <c:pt idx="1">
                  <c:v>0</c:v>
                </c:pt>
                <c:pt idx="2">
                  <c:v>0</c:v>
                </c:pt>
                <c:pt idx="3">
                  <c:v>0</c:v>
                </c:pt>
                <c:pt idx="4">
                  <c:v>0</c:v>
                </c:pt>
                <c:pt idx="5">
                  <c:v>0</c:v>
                </c:pt>
                <c:pt idx="6">
                  <c:v>1970</c:v>
                </c:pt>
                <c:pt idx="7">
                  <c:v>0</c:v>
                </c:pt>
                <c:pt idx="8">
                  <c:v>0</c:v>
                </c:pt>
                <c:pt idx="9">
                  <c:v>0</c:v>
                </c:pt>
                <c:pt idx="10">
                  <c:v>0</c:v>
                </c:pt>
              </c:numCache>
            </c:numRef>
          </c:val>
          <c:extLst>
            <c:ext xmlns:c16="http://schemas.microsoft.com/office/drawing/2014/chart" uri="{C3380CC4-5D6E-409C-BE32-E72D297353CC}">
              <c16:uniqueId val="{00000001-9C1C-4FDB-B798-B642C461B105}"/>
            </c:ext>
          </c:extLst>
        </c:ser>
        <c:dLbls>
          <c:showLegendKey val="0"/>
          <c:showVal val="0"/>
          <c:showCatName val="0"/>
          <c:showSerName val="0"/>
          <c:showPercent val="0"/>
          <c:showBubbleSize val="0"/>
        </c:dLbls>
        <c:gapWidth val="99"/>
        <c:overlap val="100"/>
        <c:axId val="1210425632"/>
        <c:axId val="1210426112"/>
      </c:barChart>
      <c:catAx>
        <c:axId val="121042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10426112"/>
        <c:crosses val="autoZero"/>
        <c:auto val="1"/>
        <c:lblAlgn val="ctr"/>
        <c:lblOffset val="100"/>
        <c:noMultiLvlLbl val="0"/>
      </c:catAx>
      <c:valAx>
        <c:axId val="1210426112"/>
        <c:scaling>
          <c:orientation val="minMax"/>
        </c:scaling>
        <c:delete val="1"/>
        <c:axPos val="l"/>
        <c:numFmt formatCode="General" sourceLinked="1"/>
        <c:majorTickMark val="none"/>
        <c:minorTickMark val="none"/>
        <c:tickLblPos val="nextTo"/>
        <c:crossAx val="1210425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rgbClr val="8DCAB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'DB Tables'!$J$26:$J$31</c:f>
              <c:strCache>
                <c:ptCount val="6"/>
                <c:pt idx="0">
                  <c:v>Campaign Zeta</c:v>
                </c:pt>
                <c:pt idx="1">
                  <c:v>Campaign Epsilon</c:v>
                </c:pt>
                <c:pt idx="2">
                  <c:v>Campaign Delta</c:v>
                </c:pt>
                <c:pt idx="3">
                  <c:v>Campaign Gamma</c:v>
                </c:pt>
                <c:pt idx="4">
                  <c:v>Campaign Beta</c:v>
                </c:pt>
                <c:pt idx="5">
                  <c:v>Campaign Alpha</c:v>
                </c:pt>
              </c:strCache>
            </c:strRef>
          </c:cat>
          <c:val>
            <c:numRef>
              <c:f>'DB Tables'!$K$26:$K$31</c:f>
              <c:numCache>
                <c:formatCode>General</c:formatCode>
                <c:ptCount val="6"/>
                <c:pt idx="0">
                  <c:v>333</c:v>
                </c:pt>
                <c:pt idx="1">
                  <c:v>162</c:v>
                </c:pt>
                <c:pt idx="2">
                  <c:v>164</c:v>
                </c:pt>
                <c:pt idx="3">
                  <c:v>163</c:v>
                </c:pt>
                <c:pt idx="4">
                  <c:v>30</c:v>
                </c:pt>
                <c:pt idx="5">
                  <c:v>142</c:v>
                </c:pt>
              </c:numCache>
            </c:numRef>
          </c:val>
          <c:extLst>
            <c:ext xmlns:c16="http://schemas.microsoft.com/office/drawing/2014/chart" uri="{C3380CC4-5D6E-409C-BE32-E72D297353CC}">
              <c16:uniqueId val="{00000000-2CF7-43CD-B04A-14DF8A599C75}"/>
            </c:ext>
          </c:extLst>
        </c:ser>
        <c:ser>
          <c:idx val="1"/>
          <c:order val="1"/>
          <c:tx>
            <c:strRef>
              <c:f>'DB Tables'!$L$26:$L$27</c:f>
              <c:strCache>
                <c:ptCount val="2"/>
                <c:pt idx="0">
                  <c:v>333</c:v>
                </c:pt>
              </c:strCache>
            </c:strRef>
          </c:tx>
          <c:spPr>
            <a:solidFill>
              <a:srgbClr val="00B050"/>
            </a:solidFill>
            <a:ln>
              <a:noFill/>
            </a:ln>
            <a:effectLst/>
          </c:spPr>
          <c:invertIfNegative val="0"/>
          <c:cat>
            <c:strRef>
              <c:f>'DB Tables'!$J$26:$J$31</c:f>
              <c:strCache>
                <c:ptCount val="6"/>
                <c:pt idx="0">
                  <c:v>Campaign Zeta</c:v>
                </c:pt>
                <c:pt idx="1">
                  <c:v>Campaign Epsilon</c:v>
                </c:pt>
                <c:pt idx="2">
                  <c:v>Campaign Delta</c:v>
                </c:pt>
                <c:pt idx="3">
                  <c:v>Campaign Gamma</c:v>
                </c:pt>
                <c:pt idx="4">
                  <c:v>Campaign Beta</c:v>
                </c:pt>
                <c:pt idx="5">
                  <c:v>Campaign Alpha</c:v>
                </c:pt>
              </c:strCache>
            </c:strRef>
          </c:cat>
          <c:val>
            <c:numRef>
              <c:f>'DB Tables'!$L$26:$L$31</c:f>
              <c:numCache>
                <c:formatCode>General</c:formatCode>
                <c:ptCount val="6"/>
                <c:pt idx="0">
                  <c:v>333</c:v>
                </c:pt>
                <c:pt idx="1">
                  <c:v>0</c:v>
                </c:pt>
                <c:pt idx="2">
                  <c:v>0</c:v>
                </c:pt>
                <c:pt idx="3">
                  <c:v>0</c:v>
                </c:pt>
                <c:pt idx="4">
                  <c:v>0</c:v>
                </c:pt>
                <c:pt idx="5">
                  <c:v>0</c:v>
                </c:pt>
              </c:numCache>
            </c:numRef>
          </c:val>
          <c:extLst>
            <c:ext xmlns:c16="http://schemas.microsoft.com/office/drawing/2014/chart" uri="{C3380CC4-5D6E-409C-BE32-E72D297353CC}">
              <c16:uniqueId val="{00000001-2CF7-43CD-B04A-14DF8A599C75}"/>
            </c:ext>
          </c:extLst>
        </c:ser>
        <c:dLbls>
          <c:showLegendKey val="0"/>
          <c:showVal val="0"/>
          <c:showCatName val="0"/>
          <c:showSerName val="0"/>
          <c:showPercent val="0"/>
          <c:showBubbleSize val="0"/>
        </c:dLbls>
        <c:gapWidth val="40"/>
        <c:overlap val="100"/>
        <c:axId val="206272879"/>
        <c:axId val="206302639"/>
      </c:barChart>
      <c:catAx>
        <c:axId val="2062728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206302639"/>
        <c:crosses val="autoZero"/>
        <c:auto val="1"/>
        <c:lblAlgn val="ctr"/>
        <c:lblOffset val="100"/>
        <c:noMultiLvlLbl val="0"/>
      </c:catAx>
      <c:valAx>
        <c:axId val="206302639"/>
        <c:scaling>
          <c:orientation val="minMax"/>
        </c:scaling>
        <c:delete val="1"/>
        <c:axPos val="b"/>
        <c:numFmt formatCode="General" sourceLinked="1"/>
        <c:majorTickMark val="none"/>
        <c:minorTickMark val="none"/>
        <c:tickLblPos val="nextTo"/>
        <c:crossAx val="2062728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JGM.xlsx]Web v various!PivotTable19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'Web v various'!$Y$4</c:f>
              <c:strCache>
                <c:ptCount val="1"/>
                <c:pt idx="0">
                  <c:v>Total</c:v>
                </c:pt>
              </c:strCache>
            </c:strRef>
          </c:tx>
          <c:spPr>
            <a:solidFill>
              <a:schemeClr val="accent1"/>
            </a:solidFill>
            <a:ln>
              <a:noFill/>
            </a:ln>
            <a:effectLst/>
          </c:spPr>
          <c:invertIfNegative val="0"/>
          <c:cat>
            <c:strRef>
              <c:f>'Web v various'!$X$5:$X$18</c:f>
              <c:strCache>
                <c:ptCount val="14"/>
                <c:pt idx="0">
                  <c:v>1730-11729</c:v>
                </c:pt>
                <c:pt idx="1">
                  <c:v>11730-21729</c:v>
                </c:pt>
                <c:pt idx="2">
                  <c:v>21730-31729</c:v>
                </c:pt>
                <c:pt idx="3">
                  <c:v>31730-41729</c:v>
                </c:pt>
                <c:pt idx="4">
                  <c:v>41730-51729</c:v>
                </c:pt>
                <c:pt idx="5">
                  <c:v>51730-61729</c:v>
                </c:pt>
                <c:pt idx="6">
                  <c:v>61730-71729</c:v>
                </c:pt>
                <c:pt idx="7">
                  <c:v>71730-81729</c:v>
                </c:pt>
                <c:pt idx="8">
                  <c:v>81730-91729</c:v>
                </c:pt>
                <c:pt idx="9">
                  <c:v>91730-101729</c:v>
                </c:pt>
                <c:pt idx="10">
                  <c:v>101730-111729</c:v>
                </c:pt>
                <c:pt idx="11">
                  <c:v>111730-121729</c:v>
                </c:pt>
                <c:pt idx="12">
                  <c:v>151730-161729</c:v>
                </c:pt>
                <c:pt idx="13">
                  <c:v>161730-171729</c:v>
                </c:pt>
              </c:strCache>
            </c:strRef>
          </c:cat>
          <c:val>
            <c:numRef>
              <c:f>'Web v various'!$Y$5:$Y$18</c:f>
              <c:numCache>
                <c:formatCode>General</c:formatCode>
                <c:ptCount val="14"/>
                <c:pt idx="0">
                  <c:v>101</c:v>
                </c:pt>
                <c:pt idx="1">
                  <c:v>210</c:v>
                </c:pt>
                <c:pt idx="2">
                  <c:v>529</c:v>
                </c:pt>
                <c:pt idx="3">
                  <c:v>901</c:v>
                </c:pt>
                <c:pt idx="4">
                  <c:v>1308</c:v>
                </c:pt>
                <c:pt idx="5">
                  <c:v>1696</c:v>
                </c:pt>
                <c:pt idx="6">
                  <c:v>1982</c:v>
                </c:pt>
                <c:pt idx="7">
                  <c:v>1467</c:v>
                </c:pt>
                <c:pt idx="8">
                  <c:v>669</c:v>
                </c:pt>
                <c:pt idx="9">
                  <c:v>131</c:v>
                </c:pt>
                <c:pt idx="10">
                  <c:v>28</c:v>
                </c:pt>
                <c:pt idx="11">
                  <c:v>27</c:v>
                </c:pt>
                <c:pt idx="12">
                  <c:v>1</c:v>
                </c:pt>
                <c:pt idx="13">
                  <c:v>0</c:v>
                </c:pt>
              </c:numCache>
            </c:numRef>
          </c:val>
          <c:extLst>
            <c:ext xmlns:c16="http://schemas.microsoft.com/office/drawing/2014/chart" uri="{C3380CC4-5D6E-409C-BE32-E72D297353CC}">
              <c16:uniqueId val="{00000000-D6F6-424C-BC9D-7015AAEAD498}"/>
            </c:ext>
          </c:extLst>
        </c:ser>
        <c:dLbls>
          <c:showLegendKey val="0"/>
          <c:showVal val="0"/>
          <c:showCatName val="0"/>
          <c:showSerName val="0"/>
          <c:showPercent val="0"/>
          <c:showBubbleSize val="0"/>
        </c:dLbls>
        <c:gapWidth val="219"/>
        <c:overlap val="-27"/>
        <c:axId val="1515950624"/>
        <c:axId val="1515951584"/>
      </c:barChart>
      <c:catAx>
        <c:axId val="151595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51584"/>
        <c:crosses val="autoZero"/>
        <c:auto val="1"/>
        <c:lblAlgn val="ctr"/>
        <c:lblOffset val="100"/>
        <c:noMultiLvlLbl val="0"/>
      </c:catAx>
      <c:valAx>
        <c:axId val="15159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595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NumStorePurchases  Residual Plot</a:t>
            </a:r>
          </a:p>
        </c:rich>
      </c:tx>
      <c:overlay val="0"/>
    </c:title>
    <c:autoTitleDeleted val="0"/>
    <c:plotArea>
      <c:layout/>
      <c:scatterChart>
        <c:scatterStyle val="lineMarker"/>
        <c:varyColors val="0"/>
        <c:ser>
          <c:idx val="0"/>
          <c:order val="0"/>
          <c:spPr>
            <a:ln w="38100">
              <a:noFill/>
            </a:ln>
          </c:spPr>
          <c:xVal>
            <c:numRef>
              <c:f>'Web v in_store'!$B$2:$B$2241</c:f>
              <c:numCache>
                <c:formatCode>General</c:formatCode>
                <c:ptCount val="2240"/>
                <c:pt idx="0">
                  <c:v>3</c:v>
                </c:pt>
                <c:pt idx="1">
                  <c:v>1</c:v>
                </c:pt>
                <c:pt idx="2">
                  <c:v>1</c:v>
                </c:pt>
                <c:pt idx="3">
                  <c:v>1</c:v>
                </c:pt>
                <c:pt idx="4">
                  <c:v>0</c:v>
                </c:pt>
                <c:pt idx="5">
                  <c:v>0</c:v>
                </c:pt>
                <c:pt idx="6">
                  <c:v>0</c:v>
                </c:pt>
                <c:pt idx="7">
                  <c:v>0</c:v>
                </c:pt>
                <c:pt idx="8">
                  <c:v>0</c:v>
                </c:pt>
                <c:pt idx="9">
                  <c:v>13</c:v>
                </c:pt>
                <c:pt idx="10">
                  <c:v>13</c:v>
                </c:pt>
                <c:pt idx="11">
                  <c:v>10</c:v>
                </c:pt>
                <c:pt idx="12">
                  <c:v>13</c:v>
                </c:pt>
                <c:pt idx="13">
                  <c:v>9</c:v>
                </c:pt>
                <c:pt idx="14">
                  <c:v>9</c:v>
                </c:pt>
                <c:pt idx="15">
                  <c:v>9</c:v>
                </c:pt>
                <c:pt idx="16">
                  <c:v>10</c:v>
                </c:pt>
                <c:pt idx="17">
                  <c:v>8</c:v>
                </c:pt>
                <c:pt idx="18">
                  <c:v>7</c:v>
                </c:pt>
                <c:pt idx="19">
                  <c:v>4</c:v>
                </c:pt>
                <c:pt idx="20">
                  <c:v>4</c:v>
                </c:pt>
                <c:pt idx="21">
                  <c:v>9</c:v>
                </c:pt>
                <c:pt idx="22">
                  <c:v>5</c:v>
                </c:pt>
                <c:pt idx="23">
                  <c:v>5</c:v>
                </c:pt>
                <c:pt idx="24">
                  <c:v>5</c:v>
                </c:pt>
                <c:pt idx="25">
                  <c:v>12</c:v>
                </c:pt>
                <c:pt idx="26">
                  <c:v>7</c:v>
                </c:pt>
                <c:pt idx="27">
                  <c:v>5</c:v>
                </c:pt>
                <c:pt idx="28">
                  <c:v>9</c:v>
                </c:pt>
                <c:pt idx="29">
                  <c:v>13</c:v>
                </c:pt>
                <c:pt idx="30">
                  <c:v>12</c:v>
                </c:pt>
                <c:pt idx="31">
                  <c:v>13</c:v>
                </c:pt>
                <c:pt idx="32">
                  <c:v>11</c:v>
                </c:pt>
                <c:pt idx="33">
                  <c:v>12</c:v>
                </c:pt>
                <c:pt idx="34">
                  <c:v>5</c:v>
                </c:pt>
                <c:pt idx="35">
                  <c:v>5</c:v>
                </c:pt>
                <c:pt idx="36">
                  <c:v>12</c:v>
                </c:pt>
                <c:pt idx="37">
                  <c:v>11</c:v>
                </c:pt>
                <c:pt idx="38">
                  <c:v>5</c:v>
                </c:pt>
                <c:pt idx="39">
                  <c:v>6</c:v>
                </c:pt>
                <c:pt idx="40">
                  <c:v>7</c:v>
                </c:pt>
                <c:pt idx="41">
                  <c:v>9</c:v>
                </c:pt>
                <c:pt idx="42">
                  <c:v>4</c:v>
                </c:pt>
                <c:pt idx="43">
                  <c:v>13</c:v>
                </c:pt>
                <c:pt idx="44">
                  <c:v>5</c:v>
                </c:pt>
                <c:pt idx="45">
                  <c:v>8</c:v>
                </c:pt>
                <c:pt idx="46">
                  <c:v>10</c:v>
                </c:pt>
                <c:pt idx="47">
                  <c:v>10</c:v>
                </c:pt>
                <c:pt idx="48">
                  <c:v>6</c:v>
                </c:pt>
                <c:pt idx="49">
                  <c:v>8</c:v>
                </c:pt>
                <c:pt idx="50">
                  <c:v>7</c:v>
                </c:pt>
                <c:pt idx="51">
                  <c:v>7</c:v>
                </c:pt>
                <c:pt idx="52">
                  <c:v>12</c:v>
                </c:pt>
                <c:pt idx="53">
                  <c:v>5</c:v>
                </c:pt>
                <c:pt idx="54">
                  <c:v>8</c:v>
                </c:pt>
                <c:pt idx="55">
                  <c:v>4</c:v>
                </c:pt>
                <c:pt idx="56">
                  <c:v>12</c:v>
                </c:pt>
                <c:pt idx="57">
                  <c:v>9</c:v>
                </c:pt>
                <c:pt idx="58">
                  <c:v>7</c:v>
                </c:pt>
                <c:pt idx="59">
                  <c:v>4</c:v>
                </c:pt>
                <c:pt idx="60">
                  <c:v>8</c:v>
                </c:pt>
                <c:pt idx="61">
                  <c:v>9</c:v>
                </c:pt>
                <c:pt idx="62">
                  <c:v>9</c:v>
                </c:pt>
                <c:pt idx="63">
                  <c:v>10</c:v>
                </c:pt>
                <c:pt idx="64">
                  <c:v>8</c:v>
                </c:pt>
                <c:pt idx="65">
                  <c:v>4</c:v>
                </c:pt>
                <c:pt idx="66">
                  <c:v>4</c:v>
                </c:pt>
                <c:pt idx="67">
                  <c:v>10</c:v>
                </c:pt>
                <c:pt idx="68">
                  <c:v>8</c:v>
                </c:pt>
                <c:pt idx="69">
                  <c:v>5</c:v>
                </c:pt>
                <c:pt idx="70">
                  <c:v>6</c:v>
                </c:pt>
                <c:pt idx="71">
                  <c:v>11</c:v>
                </c:pt>
                <c:pt idx="72">
                  <c:v>7</c:v>
                </c:pt>
                <c:pt idx="73">
                  <c:v>5</c:v>
                </c:pt>
                <c:pt idx="74">
                  <c:v>10</c:v>
                </c:pt>
                <c:pt idx="75">
                  <c:v>10</c:v>
                </c:pt>
                <c:pt idx="76">
                  <c:v>6</c:v>
                </c:pt>
                <c:pt idx="77">
                  <c:v>5</c:v>
                </c:pt>
                <c:pt idx="78">
                  <c:v>6</c:v>
                </c:pt>
                <c:pt idx="79">
                  <c:v>5</c:v>
                </c:pt>
                <c:pt idx="80">
                  <c:v>7</c:v>
                </c:pt>
                <c:pt idx="81">
                  <c:v>12</c:v>
                </c:pt>
                <c:pt idx="82">
                  <c:v>6</c:v>
                </c:pt>
                <c:pt idx="83">
                  <c:v>10</c:v>
                </c:pt>
                <c:pt idx="84">
                  <c:v>11</c:v>
                </c:pt>
                <c:pt idx="85">
                  <c:v>7</c:v>
                </c:pt>
                <c:pt idx="86">
                  <c:v>11</c:v>
                </c:pt>
                <c:pt idx="87">
                  <c:v>10</c:v>
                </c:pt>
                <c:pt idx="88">
                  <c:v>9</c:v>
                </c:pt>
                <c:pt idx="89">
                  <c:v>9</c:v>
                </c:pt>
                <c:pt idx="90">
                  <c:v>11</c:v>
                </c:pt>
                <c:pt idx="91">
                  <c:v>10</c:v>
                </c:pt>
                <c:pt idx="92">
                  <c:v>4</c:v>
                </c:pt>
                <c:pt idx="93">
                  <c:v>9</c:v>
                </c:pt>
                <c:pt idx="94">
                  <c:v>6</c:v>
                </c:pt>
                <c:pt idx="95">
                  <c:v>7</c:v>
                </c:pt>
                <c:pt idx="96">
                  <c:v>10</c:v>
                </c:pt>
                <c:pt idx="97">
                  <c:v>4</c:v>
                </c:pt>
                <c:pt idx="98">
                  <c:v>12</c:v>
                </c:pt>
                <c:pt idx="99">
                  <c:v>12</c:v>
                </c:pt>
                <c:pt idx="100">
                  <c:v>9</c:v>
                </c:pt>
                <c:pt idx="101">
                  <c:v>6</c:v>
                </c:pt>
                <c:pt idx="102">
                  <c:v>10</c:v>
                </c:pt>
                <c:pt idx="103">
                  <c:v>10</c:v>
                </c:pt>
                <c:pt idx="104">
                  <c:v>11</c:v>
                </c:pt>
                <c:pt idx="105">
                  <c:v>4</c:v>
                </c:pt>
                <c:pt idx="106">
                  <c:v>10</c:v>
                </c:pt>
                <c:pt idx="107">
                  <c:v>10</c:v>
                </c:pt>
                <c:pt idx="108">
                  <c:v>7</c:v>
                </c:pt>
                <c:pt idx="109">
                  <c:v>6</c:v>
                </c:pt>
                <c:pt idx="110">
                  <c:v>6</c:v>
                </c:pt>
                <c:pt idx="111">
                  <c:v>6</c:v>
                </c:pt>
                <c:pt idx="112">
                  <c:v>7</c:v>
                </c:pt>
                <c:pt idx="113">
                  <c:v>10</c:v>
                </c:pt>
                <c:pt idx="114">
                  <c:v>11</c:v>
                </c:pt>
                <c:pt idx="115">
                  <c:v>11</c:v>
                </c:pt>
                <c:pt idx="116">
                  <c:v>11</c:v>
                </c:pt>
                <c:pt idx="117">
                  <c:v>5</c:v>
                </c:pt>
                <c:pt idx="118">
                  <c:v>6</c:v>
                </c:pt>
                <c:pt idx="119">
                  <c:v>6</c:v>
                </c:pt>
                <c:pt idx="120">
                  <c:v>6</c:v>
                </c:pt>
                <c:pt idx="121">
                  <c:v>13</c:v>
                </c:pt>
                <c:pt idx="122">
                  <c:v>12</c:v>
                </c:pt>
                <c:pt idx="123">
                  <c:v>4</c:v>
                </c:pt>
                <c:pt idx="124">
                  <c:v>8</c:v>
                </c:pt>
                <c:pt idx="125">
                  <c:v>10</c:v>
                </c:pt>
                <c:pt idx="126">
                  <c:v>5</c:v>
                </c:pt>
                <c:pt idx="127">
                  <c:v>9</c:v>
                </c:pt>
                <c:pt idx="128">
                  <c:v>12</c:v>
                </c:pt>
                <c:pt idx="129">
                  <c:v>10</c:v>
                </c:pt>
                <c:pt idx="130">
                  <c:v>4</c:v>
                </c:pt>
                <c:pt idx="131">
                  <c:v>11</c:v>
                </c:pt>
                <c:pt idx="132">
                  <c:v>10</c:v>
                </c:pt>
                <c:pt idx="133">
                  <c:v>8</c:v>
                </c:pt>
                <c:pt idx="134">
                  <c:v>12</c:v>
                </c:pt>
                <c:pt idx="135">
                  <c:v>12</c:v>
                </c:pt>
                <c:pt idx="136">
                  <c:v>7</c:v>
                </c:pt>
                <c:pt idx="137">
                  <c:v>13</c:v>
                </c:pt>
                <c:pt idx="138">
                  <c:v>10</c:v>
                </c:pt>
                <c:pt idx="139">
                  <c:v>4</c:v>
                </c:pt>
                <c:pt idx="140">
                  <c:v>8</c:v>
                </c:pt>
                <c:pt idx="141">
                  <c:v>7</c:v>
                </c:pt>
                <c:pt idx="142">
                  <c:v>12</c:v>
                </c:pt>
                <c:pt idx="143">
                  <c:v>13</c:v>
                </c:pt>
                <c:pt idx="144">
                  <c:v>7</c:v>
                </c:pt>
                <c:pt idx="145">
                  <c:v>9</c:v>
                </c:pt>
                <c:pt idx="146">
                  <c:v>6</c:v>
                </c:pt>
                <c:pt idx="147">
                  <c:v>12</c:v>
                </c:pt>
                <c:pt idx="148">
                  <c:v>13</c:v>
                </c:pt>
                <c:pt idx="149">
                  <c:v>10</c:v>
                </c:pt>
                <c:pt idx="150">
                  <c:v>10</c:v>
                </c:pt>
                <c:pt idx="151">
                  <c:v>10</c:v>
                </c:pt>
                <c:pt idx="152">
                  <c:v>12</c:v>
                </c:pt>
                <c:pt idx="153">
                  <c:v>6</c:v>
                </c:pt>
                <c:pt idx="154">
                  <c:v>5</c:v>
                </c:pt>
                <c:pt idx="155">
                  <c:v>7</c:v>
                </c:pt>
                <c:pt idx="156">
                  <c:v>13</c:v>
                </c:pt>
                <c:pt idx="157">
                  <c:v>13</c:v>
                </c:pt>
                <c:pt idx="158">
                  <c:v>7</c:v>
                </c:pt>
                <c:pt idx="159">
                  <c:v>7</c:v>
                </c:pt>
                <c:pt idx="160">
                  <c:v>6</c:v>
                </c:pt>
                <c:pt idx="161">
                  <c:v>7</c:v>
                </c:pt>
                <c:pt idx="162">
                  <c:v>12</c:v>
                </c:pt>
                <c:pt idx="163">
                  <c:v>4</c:v>
                </c:pt>
                <c:pt idx="164">
                  <c:v>10</c:v>
                </c:pt>
                <c:pt idx="165">
                  <c:v>12</c:v>
                </c:pt>
                <c:pt idx="166">
                  <c:v>7</c:v>
                </c:pt>
                <c:pt idx="167">
                  <c:v>7</c:v>
                </c:pt>
                <c:pt idx="168">
                  <c:v>12</c:v>
                </c:pt>
                <c:pt idx="169">
                  <c:v>5</c:v>
                </c:pt>
                <c:pt idx="170">
                  <c:v>13</c:v>
                </c:pt>
                <c:pt idx="171">
                  <c:v>8</c:v>
                </c:pt>
                <c:pt idx="172">
                  <c:v>8</c:v>
                </c:pt>
                <c:pt idx="173">
                  <c:v>10</c:v>
                </c:pt>
                <c:pt idx="174">
                  <c:v>13</c:v>
                </c:pt>
                <c:pt idx="175">
                  <c:v>13</c:v>
                </c:pt>
                <c:pt idx="176">
                  <c:v>10</c:v>
                </c:pt>
                <c:pt idx="177">
                  <c:v>5</c:v>
                </c:pt>
                <c:pt idx="178">
                  <c:v>7</c:v>
                </c:pt>
                <c:pt idx="179">
                  <c:v>11</c:v>
                </c:pt>
                <c:pt idx="180">
                  <c:v>11</c:v>
                </c:pt>
                <c:pt idx="181">
                  <c:v>7</c:v>
                </c:pt>
                <c:pt idx="182">
                  <c:v>9</c:v>
                </c:pt>
                <c:pt idx="183">
                  <c:v>7</c:v>
                </c:pt>
                <c:pt idx="184">
                  <c:v>12</c:v>
                </c:pt>
                <c:pt idx="185">
                  <c:v>10</c:v>
                </c:pt>
                <c:pt idx="186">
                  <c:v>4</c:v>
                </c:pt>
                <c:pt idx="187">
                  <c:v>11</c:v>
                </c:pt>
                <c:pt idx="188">
                  <c:v>11</c:v>
                </c:pt>
                <c:pt idx="189">
                  <c:v>9</c:v>
                </c:pt>
                <c:pt idx="190">
                  <c:v>8</c:v>
                </c:pt>
                <c:pt idx="191">
                  <c:v>10</c:v>
                </c:pt>
                <c:pt idx="192">
                  <c:v>5</c:v>
                </c:pt>
                <c:pt idx="193">
                  <c:v>6</c:v>
                </c:pt>
                <c:pt idx="194">
                  <c:v>9</c:v>
                </c:pt>
                <c:pt idx="195">
                  <c:v>5</c:v>
                </c:pt>
                <c:pt idx="196">
                  <c:v>10</c:v>
                </c:pt>
                <c:pt idx="197">
                  <c:v>8</c:v>
                </c:pt>
                <c:pt idx="198">
                  <c:v>5</c:v>
                </c:pt>
                <c:pt idx="199">
                  <c:v>13</c:v>
                </c:pt>
                <c:pt idx="200">
                  <c:v>13</c:v>
                </c:pt>
                <c:pt idx="201">
                  <c:v>8</c:v>
                </c:pt>
                <c:pt idx="202">
                  <c:v>12</c:v>
                </c:pt>
                <c:pt idx="203">
                  <c:v>12</c:v>
                </c:pt>
                <c:pt idx="204">
                  <c:v>5</c:v>
                </c:pt>
                <c:pt idx="205">
                  <c:v>13</c:v>
                </c:pt>
                <c:pt idx="206">
                  <c:v>10</c:v>
                </c:pt>
                <c:pt idx="207">
                  <c:v>10</c:v>
                </c:pt>
                <c:pt idx="208">
                  <c:v>8</c:v>
                </c:pt>
                <c:pt idx="209">
                  <c:v>10</c:v>
                </c:pt>
                <c:pt idx="210">
                  <c:v>6</c:v>
                </c:pt>
                <c:pt idx="211">
                  <c:v>6</c:v>
                </c:pt>
                <c:pt idx="212">
                  <c:v>11</c:v>
                </c:pt>
                <c:pt idx="213">
                  <c:v>8</c:v>
                </c:pt>
                <c:pt idx="214">
                  <c:v>8</c:v>
                </c:pt>
                <c:pt idx="215">
                  <c:v>6</c:v>
                </c:pt>
                <c:pt idx="216">
                  <c:v>5</c:v>
                </c:pt>
                <c:pt idx="217">
                  <c:v>5</c:v>
                </c:pt>
                <c:pt idx="218">
                  <c:v>9</c:v>
                </c:pt>
                <c:pt idx="219">
                  <c:v>8</c:v>
                </c:pt>
                <c:pt idx="220">
                  <c:v>7</c:v>
                </c:pt>
                <c:pt idx="221">
                  <c:v>5</c:v>
                </c:pt>
                <c:pt idx="222">
                  <c:v>7</c:v>
                </c:pt>
                <c:pt idx="223">
                  <c:v>5</c:v>
                </c:pt>
                <c:pt idx="224">
                  <c:v>5</c:v>
                </c:pt>
                <c:pt idx="225">
                  <c:v>11</c:v>
                </c:pt>
                <c:pt idx="226">
                  <c:v>6</c:v>
                </c:pt>
                <c:pt idx="227">
                  <c:v>13</c:v>
                </c:pt>
                <c:pt idx="228">
                  <c:v>9</c:v>
                </c:pt>
                <c:pt idx="229">
                  <c:v>6</c:v>
                </c:pt>
                <c:pt idx="230">
                  <c:v>7</c:v>
                </c:pt>
                <c:pt idx="231">
                  <c:v>7</c:v>
                </c:pt>
                <c:pt idx="232">
                  <c:v>11</c:v>
                </c:pt>
                <c:pt idx="233">
                  <c:v>9</c:v>
                </c:pt>
                <c:pt idx="234">
                  <c:v>4</c:v>
                </c:pt>
                <c:pt idx="235">
                  <c:v>4</c:v>
                </c:pt>
                <c:pt idx="236">
                  <c:v>5</c:v>
                </c:pt>
                <c:pt idx="237">
                  <c:v>7</c:v>
                </c:pt>
                <c:pt idx="238">
                  <c:v>4</c:v>
                </c:pt>
                <c:pt idx="239">
                  <c:v>7</c:v>
                </c:pt>
                <c:pt idx="240">
                  <c:v>8</c:v>
                </c:pt>
                <c:pt idx="241">
                  <c:v>8</c:v>
                </c:pt>
                <c:pt idx="242">
                  <c:v>13</c:v>
                </c:pt>
                <c:pt idx="243">
                  <c:v>12</c:v>
                </c:pt>
                <c:pt idx="244">
                  <c:v>6</c:v>
                </c:pt>
                <c:pt idx="245">
                  <c:v>13</c:v>
                </c:pt>
                <c:pt idx="246">
                  <c:v>5</c:v>
                </c:pt>
                <c:pt idx="247">
                  <c:v>13</c:v>
                </c:pt>
                <c:pt idx="248">
                  <c:v>5</c:v>
                </c:pt>
                <c:pt idx="249">
                  <c:v>12</c:v>
                </c:pt>
                <c:pt idx="250">
                  <c:v>8</c:v>
                </c:pt>
                <c:pt idx="251">
                  <c:v>4</c:v>
                </c:pt>
                <c:pt idx="252">
                  <c:v>10</c:v>
                </c:pt>
                <c:pt idx="253">
                  <c:v>4</c:v>
                </c:pt>
                <c:pt idx="254">
                  <c:v>4</c:v>
                </c:pt>
                <c:pt idx="255">
                  <c:v>4</c:v>
                </c:pt>
                <c:pt idx="256">
                  <c:v>12</c:v>
                </c:pt>
                <c:pt idx="257">
                  <c:v>12</c:v>
                </c:pt>
                <c:pt idx="258">
                  <c:v>10</c:v>
                </c:pt>
                <c:pt idx="259">
                  <c:v>10</c:v>
                </c:pt>
                <c:pt idx="260">
                  <c:v>8</c:v>
                </c:pt>
                <c:pt idx="261">
                  <c:v>10</c:v>
                </c:pt>
                <c:pt idx="262">
                  <c:v>5</c:v>
                </c:pt>
                <c:pt idx="263">
                  <c:v>11</c:v>
                </c:pt>
                <c:pt idx="264">
                  <c:v>7</c:v>
                </c:pt>
                <c:pt idx="265">
                  <c:v>10</c:v>
                </c:pt>
                <c:pt idx="266">
                  <c:v>6</c:v>
                </c:pt>
                <c:pt idx="267">
                  <c:v>5</c:v>
                </c:pt>
                <c:pt idx="268">
                  <c:v>5</c:v>
                </c:pt>
                <c:pt idx="269">
                  <c:v>9</c:v>
                </c:pt>
                <c:pt idx="270">
                  <c:v>9</c:v>
                </c:pt>
                <c:pt idx="271">
                  <c:v>7</c:v>
                </c:pt>
                <c:pt idx="272">
                  <c:v>9</c:v>
                </c:pt>
                <c:pt idx="273">
                  <c:v>5</c:v>
                </c:pt>
                <c:pt idx="274">
                  <c:v>5</c:v>
                </c:pt>
                <c:pt idx="275">
                  <c:v>10</c:v>
                </c:pt>
                <c:pt idx="276">
                  <c:v>12</c:v>
                </c:pt>
                <c:pt idx="277">
                  <c:v>11</c:v>
                </c:pt>
                <c:pt idx="278">
                  <c:v>11</c:v>
                </c:pt>
                <c:pt idx="279">
                  <c:v>6</c:v>
                </c:pt>
                <c:pt idx="280">
                  <c:v>11</c:v>
                </c:pt>
                <c:pt idx="281">
                  <c:v>4</c:v>
                </c:pt>
                <c:pt idx="282">
                  <c:v>13</c:v>
                </c:pt>
                <c:pt idx="283">
                  <c:v>9</c:v>
                </c:pt>
                <c:pt idx="284">
                  <c:v>8</c:v>
                </c:pt>
                <c:pt idx="285">
                  <c:v>7</c:v>
                </c:pt>
                <c:pt idx="286">
                  <c:v>10</c:v>
                </c:pt>
                <c:pt idx="287">
                  <c:v>13</c:v>
                </c:pt>
                <c:pt idx="288">
                  <c:v>12</c:v>
                </c:pt>
                <c:pt idx="289">
                  <c:v>10</c:v>
                </c:pt>
                <c:pt idx="290">
                  <c:v>8</c:v>
                </c:pt>
                <c:pt idx="291">
                  <c:v>9</c:v>
                </c:pt>
                <c:pt idx="292">
                  <c:v>11</c:v>
                </c:pt>
                <c:pt idx="293">
                  <c:v>11</c:v>
                </c:pt>
                <c:pt idx="294">
                  <c:v>9</c:v>
                </c:pt>
                <c:pt idx="295">
                  <c:v>12</c:v>
                </c:pt>
                <c:pt idx="296">
                  <c:v>8</c:v>
                </c:pt>
                <c:pt idx="297">
                  <c:v>11</c:v>
                </c:pt>
                <c:pt idx="298">
                  <c:v>12</c:v>
                </c:pt>
                <c:pt idx="299">
                  <c:v>6</c:v>
                </c:pt>
                <c:pt idx="300">
                  <c:v>8</c:v>
                </c:pt>
                <c:pt idx="301">
                  <c:v>9</c:v>
                </c:pt>
                <c:pt idx="302">
                  <c:v>4</c:v>
                </c:pt>
                <c:pt idx="303">
                  <c:v>7</c:v>
                </c:pt>
                <c:pt idx="304">
                  <c:v>7</c:v>
                </c:pt>
                <c:pt idx="305">
                  <c:v>11</c:v>
                </c:pt>
                <c:pt idx="306">
                  <c:v>11</c:v>
                </c:pt>
                <c:pt idx="307">
                  <c:v>11</c:v>
                </c:pt>
                <c:pt idx="308">
                  <c:v>7</c:v>
                </c:pt>
                <c:pt idx="309">
                  <c:v>5</c:v>
                </c:pt>
                <c:pt idx="310">
                  <c:v>10</c:v>
                </c:pt>
                <c:pt idx="311">
                  <c:v>7</c:v>
                </c:pt>
                <c:pt idx="312">
                  <c:v>5</c:v>
                </c:pt>
                <c:pt idx="313">
                  <c:v>13</c:v>
                </c:pt>
                <c:pt idx="314">
                  <c:v>8</c:v>
                </c:pt>
                <c:pt idx="315">
                  <c:v>4</c:v>
                </c:pt>
                <c:pt idx="316">
                  <c:v>11</c:v>
                </c:pt>
                <c:pt idx="317">
                  <c:v>6</c:v>
                </c:pt>
                <c:pt idx="318">
                  <c:v>4</c:v>
                </c:pt>
                <c:pt idx="319">
                  <c:v>4</c:v>
                </c:pt>
                <c:pt idx="320">
                  <c:v>4</c:v>
                </c:pt>
                <c:pt idx="321">
                  <c:v>11</c:v>
                </c:pt>
                <c:pt idx="322">
                  <c:v>13</c:v>
                </c:pt>
                <c:pt idx="323">
                  <c:v>9</c:v>
                </c:pt>
                <c:pt idx="324">
                  <c:v>9</c:v>
                </c:pt>
                <c:pt idx="325">
                  <c:v>10</c:v>
                </c:pt>
                <c:pt idx="326">
                  <c:v>9</c:v>
                </c:pt>
                <c:pt idx="327">
                  <c:v>12</c:v>
                </c:pt>
                <c:pt idx="328">
                  <c:v>11</c:v>
                </c:pt>
                <c:pt idx="329">
                  <c:v>11</c:v>
                </c:pt>
                <c:pt idx="330">
                  <c:v>8</c:v>
                </c:pt>
                <c:pt idx="331">
                  <c:v>8</c:v>
                </c:pt>
                <c:pt idx="332">
                  <c:v>9</c:v>
                </c:pt>
                <c:pt idx="333">
                  <c:v>13</c:v>
                </c:pt>
                <c:pt idx="334">
                  <c:v>11</c:v>
                </c:pt>
                <c:pt idx="335">
                  <c:v>6</c:v>
                </c:pt>
                <c:pt idx="336">
                  <c:v>6</c:v>
                </c:pt>
                <c:pt idx="337">
                  <c:v>6</c:v>
                </c:pt>
                <c:pt idx="338">
                  <c:v>6</c:v>
                </c:pt>
                <c:pt idx="339">
                  <c:v>10</c:v>
                </c:pt>
                <c:pt idx="340">
                  <c:v>10</c:v>
                </c:pt>
                <c:pt idx="341">
                  <c:v>6</c:v>
                </c:pt>
                <c:pt idx="342">
                  <c:v>10</c:v>
                </c:pt>
                <c:pt idx="343">
                  <c:v>12</c:v>
                </c:pt>
                <c:pt idx="344">
                  <c:v>12</c:v>
                </c:pt>
                <c:pt idx="345">
                  <c:v>5</c:v>
                </c:pt>
                <c:pt idx="346">
                  <c:v>13</c:v>
                </c:pt>
                <c:pt idx="347">
                  <c:v>9</c:v>
                </c:pt>
                <c:pt idx="348">
                  <c:v>5</c:v>
                </c:pt>
                <c:pt idx="349">
                  <c:v>5</c:v>
                </c:pt>
                <c:pt idx="350">
                  <c:v>13</c:v>
                </c:pt>
                <c:pt idx="351">
                  <c:v>6</c:v>
                </c:pt>
                <c:pt idx="352">
                  <c:v>5</c:v>
                </c:pt>
                <c:pt idx="353">
                  <c:v>5</c:v>
                </c:pt>
                <c:pt idx="354">
                  <c:v>5</c:v>
                </c:pt>
                <c:pt idx="355">
                  <c:v>8</c:v>
                </c:pt>
                <c:pt idx="356">
                  <c:v>9</c:v>
                </c:pt>
                <c:pt idx="357">
                  <c:v>6</c:v>
                </c:pt>
                <c:pt idx="358">
                  <c:v>11</c:v>
                </c:pt>
                <c:pt idx="359">
                  <c:v>7</c:v>
                </c:pt>
                <c:pt idx="360">
                  <c:v>6</c:v>
                </c:pt>
                <c:pt idx="361">
                  <c:v>12</c:v>
                </c:pt>
                <c:pt idx="362">
                  <c:v>12</c:v>
                </c:pt>
                <c:pt idx="363">
                  <c:v>11</c:v>
                </c:pt>
                <c:pt idx="364">
                  <c:v>5</c:v>
                </c:pt>
                <c:pt idx="365">
                  <c:v>5</c:v>
                </c:pt>
                <c:pt idx="366">
                  <c:v>10</c:v>
                </c:pt>
                <c:pt idx="367">
                  <c:v>5</c:v>
                </c:pt>
                <c:pt idx="368">
                  <c:v>9</c:v>
                </c:pt>
                <c:pt idx="369">
                  <c:v>5</c:v>
                </c:pt>
                <c:pt idx="370">
                  <c:v>12</c:v>
                </c:pt>
                <c:pt idx="371">
                  <c:v>6</c:v>
                </c:pt>
                <c:pt idx="372">
                  <c:v>6</c:v>
                </c:pt>
                <c:pt idx="373">
                  <c:v>10</c:v>
                </c:pt>
                <c:pt idx="374">
                  <c:v>5</c:v>
                </c:pt>
                <c:pt idx="375">
                  <c:v>4</c:v>
                </c:pt>
                <c:pt idx="376">
                  <c:v>5</c:v>
                </c:pt>
                <c:pt idx="377">
                  <c:v>11</c:v>
                </c:pt>
                <c:pt idx="378">
                  <c:v>10</c:v>
                </c:pt>
                <c:pt idx="379">
                  <c:v>10</c:v>
                </c:pt>
                <c:pt idx="380">
                  <c:v>9</c:v>
                </c:pt>
                <c:pt idx="381">
                  <c:v>4</c:v>
                </c:pt>
                <c:pt idx="382">
                  <c:v>12</c:v>
                </c:pt>
                <c:pt idx="383">
                  <c:v>8</c:v>
                </c:pt>
                <c:pt idx="384">
                  <c:v>11</c:v>
                </c:pt>
                <c:pt idx="385">
                  <c:v>6</c:v>
                </c:pt>
                <c:pt idx="386">
                  <c:v>8</c:v>
                </c:pt>
                <c:pt idx="387">
                  <c:v>8</c:v>
                </c:pt>
                <c:pt idx="388">
                  <c:v>9</c:v>
                </c:pt>
                <c:pt idx="389">
                  <c:v>9</c:v>
                </c:pt>
                <c:pt idx="390">
                  <c:v>10</c:v>
                </c:pt>
                <c:pt idx="391">
                  <c:v>6</c:v>
                </c:pt>
                <c:pt idx="392">
                  <c:v>11</c:v>
                </c:pt>
                <c:pt idx="393">
                  <c:v>9</c:v>
                </c:pt>
                <c:pt idx="394">
                  <c:v>6</c:v>
                </c:pt>
                <c:pt idx="395">
                  <c:v>5</c:v>
                </c:pt>
                <c:pt idx="396">
                  <c:v>6</c:v>
                </c:pt>
                <c:pt idx="397">
                  <c:v>7</c:v>
                </c:pt>
                <c:pt idx="398">
                  <c:v>13</c:v>
                </c:pt>
                <c:pt idx="399">
                  <c:v>13</c:v>
                </c:pt>
                <c:pt idx="400">
                  <c:v>8</c:v>
                </c:pt>
                <c:pt idx="401">
                  <c:v>8</c:v>
                </c:pt>
                <c:pt idx="402">
                  <c:v>6</c:v>
                </c:pt>
                <c:pt idx="403">
                  <c:v>9</c:v>
                </c:pt>
                <c:pt idx="404">
                  <c:v>9</c:v>
                </c:pt>
                <c:pt idx="405">
                  <c:v>8</c:v>
                </c:pt>
                <c:pt idx="406">
                  <c:v>13</c:v>
                </c:pt>
                <c:pt idx="407">
                  <c:v>5</c:v>
                </c:pt>
                <c:pt idx="408">
                  <c:v>7</c:v>
                </c:pt>
                <c:pt idx="409">
                  <c:v>6</c:v>
                </c:pt>
                <c:pt idx="410">
                  <c:v>6</c:v>
                </c:pt>
                <c:pt idx="411">
                  <c:v>12</c:v>
                </c:pt>
                <c:pt idx="412">
                  <c:v>12</c:v>
                </c:pt>
                <c:pt idx="413">
                  <c:v>6</c:v>
                </c:pt>
                <c:pt idx="414">
                  <c:v>7</c:v>
                </c:pt>
                <c:pt idx="415">
                  <c:v>6</c:v>
                </c:pt>
                <c:pt idx="416">
                  <c:v>8</c:v>
                </c:pt>
                <c:pt idx="417">
                  <c:v>8</c:v>
                </c:pt>
                <c:pt idx="418">
                  <c:v>6</c:v>
                </c:pt>
                <c:pt idx="419">
                  <c:v>9</c:v>
                </c:pt>
                <c:pt idx="420">
                  <c:v>5</c:v>
                </c:pt>
                <c:pt idx="421">
                  <c:v>8</c:v>
                </c:pt>
                <c:pt idx="422">
                  <c:v>8</c:v>
                </c:pt>
                <c:pt idx="423">
                  <c:v>4</c:v>
                </c:pt>
                <c:pt idx="424">
                  <c:v>10</c:v>
                </c:pt>
                <c:pt idx="425">
                  <c:v>9</c:v>
                </c:pt>
                <c:pt idx="426">
                  <c:v>10</c:v>
                </c:pt>
                <c:pt idx="427">
                  <c:v>8</c:v>
                </c:pt>
                <c:pt idx="428">
                  <c:v>8</c:v>
                </c:pt>
                <c:pt idx="429">
                  <c:v>6</c:v>
                </c:pt>
                <c:pt idx="430">
                  <c:v>12</c:v>
                </c:pt>
                <c:pt idx="431">
                  <c:v>13</c:v>
                </c:pt>
                <c:pt idx="432">
                  <c:v>8</c:v>
                </c:pt>
                <c:pt idx="433">
                  <c:v>9</c:v>
                </c:pt>
                <c:pt idx="434">
                  <c:v>5</c:v>
                </c:pt>
                <c:pt idx="435">
                  <c:v>5</c:v>
                </c:pt>
                <c:pt idx="436">
                  <c:v>8</c:v>
                </c:pt>
                <c:pt idx="437">
                  <c:v>8</c:v>
                </c:pt>
                <c:pt idx="438">
                  <c:v>10</c:v>
                </c:pt>
                <c:pt idx="439">
                  <c:v>11</c:v>
                </c:pt>
                <c:pt idx="440">
                  <c:v>6</c:v>
                </c:pt>
                <c:pt idx="441">
                  <c:v>6</c:v>
                </c:pt>
                <c:pt idx="442">
                  <c:v>9</c:v>
                </c:pt>
                <c:pt idx="443">
                  <c:v>5</c:v>
                </c:pt>
                <c:pt idx="444">
                  <c:v>4</c:v>
                </c:pt>
                <c:pt idx="445">
                  <c:v>7</c:v>
                </c:pt>
                <c:pt idx="446">
                  <c:v>5</c:v>
                </c:pt>
                <c:pt idx="447">
                  <c:v>6</c:v>
                </c:pt>
                <c:pt idx="448">
                  <c:v>8</c:v>
                </c:pt>
                <c:pt idx="449">
                  <c:v>10</c:v>
                </c:pt>
                <c:pt idx="450">
                  <c:v>5</c:v>
                </c:pt>
                <c:pt idx="451">
                  <c:v>13</c:v>
                </c:pt>
                <c:pt idx="452">
                  <c:v>7</c:v>
                </c:pt>
                <c:pt idx="453">
                  <c:v>10</c:v>
                </c:pt>
                <c:pt idx="454">
                  <c:v>7</c:v>
                </c:pt>
                <c:pt idx="455">
                  <c:v>8</c:v>
                </c:pt>
                <c:pt idx="456">
                  <c:v>12</c:v>
                </c:pt>
                <c:pt idx="457">
                  <c:v>7</c:v>
                </c:pt>
                <c:pt idx="458">
                  <c:v>7</c:v>
                </c:pt>
                <c:pt idx="459">
                  <c:v>13</c:v>
                </c:pt>
                <c:pt idx="460">
                  <c:v>7</c:v>
                </c:pt>
                <c:pt idx="461">
                  <c:v>10</c:v>
                </c:pt>
                <c:pt idx="462">
                  <c:v>12</c:v>
                </c:pt>
                <c:pt idx="463">
                  <c:v>12</c:v>
                </c:pt>
                <c:pt idx="464">
                  <c:v>9</c:v>
                </c:pt>
                <c:pt idx="465">
                  <c:v>13</c:v>
                </c:pt>
                <c:pt idx="466">
                  <c:v>11</c:v>
                </c:pt>
                <c:pt idx="467">
                  <c:v>5</c:v>
                </c:pt>
                <c:pt idx="468">
                  <c:v>9</c:v>
                </c:pt>
                <c:pt idx="469">
                  <c:v>12</c:v>
                </c:pt>
                <c:pt idx="470">
                  <c:v>7</c:v>
                </c:pt>
                <c:pt idx="471">
                  <c:v>7</c:v>
                </c:pt>
                <c:pt idx="472">
                  <c:v>10</c:v>
                </c:pt>
                <c:pt idx="473">
                  <c:v>4</c:v>
                </c:pt>
                <c:pt idx="474">
                  <c:v>5</c:v>
                </c:pt>
                <c:pt idx="475">
                  <c:v>8</c:v>
                </c:pt>
                <c:pt idx="476">
                  <c:v>10</c:v>
                </c:pt>
                <c:pt idx="477">
                  <c:v>12</c:v>
                </c:pt>
                <c:pt idx="478">
                  <c:v>8</c:v>
                </c:pt>
                <c:pt idx="479">
                  <c:v>4</c:v>
                </c:pt>
                <c:pt idx="480">
                  <c:v>13</c:v>
                </c:pt>
                <c:pt idx="481">
                  <c:v>4</c:v>
                </c:pt>
                <c:pt idx="482">
                  <c:v>10</c:v>
                </c:pt>
                <c:pt idx="483">
                  <c:v>7</c:v>
                </c:pt>
                <c:pt idx="484">
                  <c:v>12</c:v>
                </c:pt>
                <c:pt idx="485">
                  <c:v>12</c:v>
                </c:pt>
                <c:pt idx="486">
                  <c:v>9</c:v>
                </c:pt>
                <c:pt idx="487">
                  <c:v>7</c:v>
                </c:pt>
                <c:pt idx="488">
                  <c:v>4</c:v>
                </c:pt>
                <c:pt idx="489">
                  <c:v>9</c:v>
                </c:pt>
                <c:pt idx="490">
                  <c:v>7</c:v>
                </c:pt>
                <c:pt idx="491">
                  <c:v>7</c:v>
                </c:pt>
                <c:pt idx="492">
                  <c:v>13</c:v>
                </c:pt>
                <c:pt idx="493">
                  <c:v>9</c:v>
                </c:pt>
                <c:pt idx="494">
                  <c:v>12</c:v>
                </c:pt>
                <c:pt idx="495">
                  <c:v>13</c:v>
                </c:pt>
                <c:pt idx="496">
                  <c:v>13</c:v>
                </c:pt>
                <c:pt idx="497">
                  <c:v>10</c:v>
                </c:pt>
                <c:pt idx="498">
                  <c:v>13</c:v>
                </c:pt>
                <c:pt idx="499">
                  <c:v>13</c:v>
                </c:pt>
                <c:pt idx="500">
                  <c:v>11</c:v>
                </c:pt>
                <c:pt idx="501">
                  <c:v>4</c:v>
                </c:pt>
                <c:pt idx="502">
                  <c:v>12</c:v>
                </c:pt>
                <c:pt idx="503">
                  <c:v>10</c:v>
                </c:pt>
                <c:pt idx="504">
                  <c:v>10</c:v>
                </c:pt>
                <c:pt idx="505">
                  <c:v>5</c:v>
                </c:pt>
                <c:pt idx="506">
                  <c:v>8</c:v>
                </c:pt>
                <c:pt idx="507">
                  <c:v>8</c:v>
                </c:pt>
                <c:pt idx="508">
                  <c:v>6</c:v>
                </c:pt>
                <c:pt idx="509">
                  <c:v>11</c:v>
                </c:pt>
                <c:pt idx="510">
                  <c:v>12</c:v>
                </c:pt>
                <c:pt idx="511">
                  <c:v>10</c:v>
                </c:pt>
                <c:pt idx="512">
                  <c:v>9</c:v>
                </c:pt>
                <c:pt idx="513">
                  <c:v>8</c:v>
                </c:pt>
                <c:pt idx="514">
                  <c:v>11</c:v>
                </c:pt>
                <c:pt idx="515">
                  <c:v>5</c:v>
                </c:pt>
                <c:pt idx="516">
                  <c:v>12</c:v>
                </c:pt>
                <c:pt idx="517">
                  <c:v>5</c:v>
                </c:pt>
                <c:pt idx="518">
                  <c:v>10</c:v>
                </c:pt>
                <c:pt idx="519">
                  <c:v>10</c:v>
                </c:pt>
                <c:pt idx="520">
                  <c:v>12</c:v>
                </c:pt>
                <c:pt idx="521">
                  <c:v>11</c:v>
                </c:pt>
                <c:pt idx="522">
                  <c:v>5</c:v>
                </c:pt>
                <c:pt idx="523">
                  <c:v>11</c:v>
                </c:pt>
                <c:pt idx="524">
                  <c:v>4</c:v>
                </c:pt>
                <c:pt idx="525">
                  <c:v>5</c:v>
                </c:pt>
                <c:pt idx="526">
                  <c:v>12</c:v>
                </c:pt>
                <c:pt idx="527">
                  <c:v>6</c:v>
                </c:pt>
                <c:pt idx="528">
                  <c:v>13</c:v>
                </c:pt>
                <c:pt idx="529">
                  <c:v>5</c:v>
                </c:pt>
                <c:pt idx="530">
                  <c:v>7</c:v>
                </c:pt>
                <c:pt idx="531">
                  <c:v>10</c:v>
                </c:pt>
                <c:pt idx="532">
                  <c:v>6</c:v>
                </c:pt>
                <c:pt idx="533">
                  <c:v>7</c:v>
                </c:pt>
                <c:pt idx="534">
                  <c:v>5</c:v>
                </c:pt>
                <c:pt idx="535">
                  <c:v>5</c:v>
                </c:pt>
                <c:pt idx="536">
                  <c:v>7</c:v>
                </c:pt>
                <c:pt idx="537">
                  <c:v>7</c:v>
                </c:pt>
                <c:pt idx="538">
                  <c:v>9</c:v>
                </c:pt>
                <c:pt idx="539">
                  <c:v>10</c:v>
                </c:pt>
                <c:pt idx="540">
                  <c:v>13</c:v>
                </c:pt>
                <c:pt idx="541">
                  <c:v>13</c:v>
                </c:pt>
                <c:pt idx="542">
                  <c:v>5</c:v>
                </c:pt>
                <c:pt idx="543">
                  <c:v>13</c:v>
                </c:pt>
                <c:pt idx="544">
                  <c:v>7</c:v>
                </c:pt>
                <c:pt idx="545">
                  <c:v>13</c:v>
                </c:pt>
                <c:pt idx="546">
                  <c:v>7</c:v>
                </c:pt>
                <c:pt idx="547">
                  <c:v>7</c:v>
                </c:pt>
                <c:pt idx="548">
                  <c:v>10</c:v>
                </c:pt>
                <c:pt idx="549">
                  <c:v>10</c:v>
                </c:pt>
                <c:pt idx="550">
                  <c:v>9</c:v>
                </c:pt>
                <c:pt idx="551">
                  <c:v>11</c:v>
                </c:pt>
                <c:pt idx="552">
                  <c:v>11</c:v>
                </c:pt>
                <c:pt idx="553">
                  <c:v>6</c:v>
                </c:pt>
                <c:pt idx="554">
                  <c:v>13</c:v>
                </c:pt>
                <c:pt idx="555">
                  <c:v>13</c:v>
                </c:pt>
                <c:pt idx="556">
                  <c:v>8</c:v>
                </c:pt>
                <c:pt idx="557">
                  <c:v>5</c:v>
                </c:pt>
                <c:pt idx="558">
                  <c:v>9</c:v>
                </c:pt>
                <c:pt idx="559">
                  <c:v>10</c:v>
                </c:pt>
                <c:pt idx="560">
                  <c:v>13</c:v>
                </c:pt>
                <c:pt idx="561">
                  <c:v>5</c:v>
                </c:pt>
                <c:pt idx="562">
                  <c:v>6</c:v>
                </c:pt>
                <c:pt idx="563">
                  <c:v>7</c:v>
                </c:pt>
                <c:pt idx="564">
                  <c:v>5</c:v>
                </c:pt>
                <c:pt idx="565">
                  <c:v>4</c:v>
                </c:pt>
                <c:pt idx="566">
                  <c:v>4</c:v>
                </c:pt>
                <c:pt idx="567">
                  <c:v>4</c:v>
                </c:pt>
                <c:pt idx="568">
                  <c:v>10</c:v>
                </c:pt>
                <c:pt idx="569">
                  <c:v>11</c:v>
                </c:pt>
                <c:pt idx="570">
                  <c:v>11</c:v>
                </c:pt>
                <c:pt idx="571">
                  <c:v>9</c:v>
                </c:pt>
                <c:pt idx="572">
                  <c:v>6</c:v>
                </c:pt>
                <c:pt idx="573">
                  <c:v>13</c:v>
                </c:pt>
                <c:pt idx="574">
                  <c:v>8</c:v>
                </c:pt>
                <c:pt idx="575">
                  <c:v>6</c:v>
                </c:pt>
                <c:pt idx="576">
                  <c:v>5</c:v>
                </c:pt>
                <c:pt idx="577">
                  <c:v>5</c:v>
                </c:pt>
                <c:pt idx="578">
                  <c:v>11</c:v>
                </c:pt>
                <c:pt idx="579">
                  <c:v>6</c:v>
                </c:pt>
                <c:pt idx="580">
                  <c:v>7</c:v>
                </c:pt>
                <c:pt idx="581">
                  <c:v>12</c:v>
                </c:pt>
                <c:pt idx="582">
                  <c:v>12</c:v>
                </c:pt>
                <c:pt idx="583">
                  <c:v>12</c:v>
                </c:pt>
                <c:pt idx="584">
                  <c:v>13</c:v>
                </c:pt>
                <c:pt idx="585">
                  <c:v>4</c:v>
                </c:pt>
                <c:pt idx="586">
                  <c:v>12</c:v>
                </c:pt>
                <c:pt idx="587">
                  <c:v>8</c:v>
                </c:pt>
                <c:pt idx="588">
                  <c:v>5</c:v>
                </c:pt>
                <c:pt idx="589">
                  <c:v>9</c:v>
                </c:pt>
                <c:pt idx="590">
                  <c:v>10</c:v>
                </c:pt>
                <c:pt idx="591">
                  <c:v>12</c:v>
                </c:pt>
                <c:pt idx="592">
                  <c:v>9</c:v>
                </c:pt>
                <c:pt idx="593">
                  <c:v>12</c:v>
                </c:pt>
                <c:pt idx="594">
                  <c:v>5</c:v>
                </c:pt>
                <c:pt idx="595">
                  <c:v>11</c:v>
                </c:pt>
                <c:pt idx="596">
                  <c:v>12</c:v>
                </c:pt>
                <c:pt idx="597">
                  <c:v>8</c:v>
                </c:pt>
                <c:pt idx="598">
                  <c:v>4</c:v>
                </c:pt>
                <c:pt idx="599">
                  <c:v>13</c:v>
                </c:pt>
                <c:pt idx="600">
                  <c:v>6</c:v>
                </c:pt>
                <c:pt idx="601">
                  <c:v>12</c:v>
                </c:pt>
                <c:pt idx="602">
                  <c:v>7</c:v>
                </c:pt>
                <c:pt idx="603">
                  <c:v>7</c:v>
                </c:pt>
                <c:pt idx="604">
                  <c:v>13</c:v>
                </c:pt>
                <c:pt idx="605">
                  <c:v>13</c:v>
                </c:pt>
                <c:pt idx="606">
                  <c:v>6</c:v>
                </c:pt>
                <c:pt idx="607">
                  <c:v>6</c:v>
                </c:pt>
                <c:pt idx="608">
                  <c:v>4</c:v>
                </c:pt>
                <c:pt idx="609">
                  <c:v>6</c:v>
                </c:pt>
                <c:pt idx="610">
                  <c:v>6</c:v>
                </c:pt>
                <c:pt idx="611">
                  <c:v>12</c:v>
                </c:pt>
                <c:pt idx="612">
                  <c:v>9</c:v>
                </c:pt>
                <c:pt idx="613">
                  <c:v>9</c:v>
                </c:pt>
                <c:pt idx="614">
                  <c:v>9</c:v>
                </c:pt>
                <c:pt idx="615">
                  <c:v>6</c:v>
                </c:pt>
                <c:pt idx="616">
                  <c:v>7</c:v>
                </c:pt>
                <c:pt idx="617">
                  <c:v>10</c:v>
                </c:pt>
                <c:pt idx="618">
                  <c:v>11</c:v>
                </c:pt>
                <c:pt idx="619">
                  <c:v>12</c:v>
                </c:pt>
                <c:pt idx="620">
                  <c:v>10</c:v>
                </c:pt>
                <c:pt idx="621">
                  <c:v>5</c:v>
                </c:pt>
                <c:pt idx="622">
                  <c:v>10</c:v>
                </c:pt>
                <c:pt idx="623">
                  <c:v>10</c:v>
                </c:pt>
                <c:pt idx="624">
                  <c:v>5</c:v>
                </c:pt>
                <c:pt idx="625">
                  <c:v>12</c:v>
                </c:pt>
                <c:pt idx="626">
                  <c:v>11</c:v>
                </c:pt>
                <c:pt idx="627">
                  <c:v>5</c:v>
                </c:pt>
                <c:pt idx="628">
                  <c:v>7</c:v>
                </c:pt>
                <c:pt idx="629">
                  <c:v>5</c:v>
                </c:pt>
                <c:pt idx="630">
                  <c:v>10</c:v>
                </c:pt>
                <c:pt idx="631">
                  <c:v>7</c:v>
                </c:pt>
                <c:pt idx="632">
                  <c:v>6</c:v>
                </c:pt>
                <c:pt idx="633">
                  <c:v>10</c:v>
                </c:pt>
                <c:pt idx="634">
                  <c:v>10</c:v>
                </c:pt>
                <c:pt idx="635">
                  <c:v>5</c:v>
                </c:pt>
                <c:pt idx="636">
                  <c:v>6</c:v>
                </c:pt>
                <c:pt idx="637">
                  <c:v>10</c:v>
                </c:pt>
                <c:pt idx="638">
                  <c:v>6</c:v>
                </c:pt>
                <c:pt idx="639">
                  <c:v>6</c:v>
                </c:pt>
                <c:pt idx="640">
                  <c:v>12</c:v>
                </c:pt>
                <c:pt idx="641">
                  <c:v>10</c:v>
                </c:pt>
                <c:pt idx="642">
                  <c:v>10</c:v>
                </c:pt>
                <c:pt idx="643">
                  <c:v>9</c:v>
                </c:pt>
                <c:pt idx="644">
                  <c:v>9</c:v>
                </c:pt>
                <c:pt idx="645">
                  <c:v>8</c:v>
                </c:pt>
                <c:pt idx="646">
                  <c:v>8</c:v>
                </c:pt>
                <c:pt idx="647">
                  <c:v>10</c:v>
                </c:pt>
                <c:pt idx="648">
                  <c:v>8</c:v>
                </c:pt>
                <c:pt idx="649">
                  <c:v>8</c:v>
                </c:pt>
                <c:pt idx="650">
                  <c:v>13</c:v>
                </c:pt>
                <c:pt idx="651">
                  <c:v>6</c:v>
                </c:pt>
                <c:pt idx="652">
                  <c:v>6</c:v>
                </c:pt>
                <c:pt idx="653">
                  <c:v>6</c:v>
                </c:pt>
                <c:pt idx="654">
                  <c:v>10</c:v>
                </c:pt>
                <c:pt idx="655">
                  <c:v>9</c:v>
                </c:pt>
                <c:pt idx="656">
                  <c:v>13</c:v>
                </c:pt>
                <c:pt idx="657">
                  <c:v>8</c:v>
                </c:pt>
                <c:pt idx="658">
                  <c:v>8</c:v>
                </c:pt>
                <c:pt idx="659">
                  <c:v>9</c:v>
                </c:pt>
                <c:pt idx="660">
                  <c:v>9</c:v>
                </c:pt>
                <c:pt idx="661">
                  <c:v>5</c:v>
                </c:pt>
                <c:pt idx="662">
                  <c:v>12</c:v>
                </c:pt>
                <c:pt idx="663">
                  <c:v>13</c:v>
                </c:pt>
                <c:pt idx="664">
                  <c:v>13</c:v>
                </c:pt>
                <c:pt idx="665">
                  <c:v>7</c:v>
                </c:pt>
                <c:pt idx="666">
                  <c:v>8</c:v>
                </c:pt>
                <c:pt idx="667">
                  <c:v>11</c:v>
                </c:pt>
                <c:pt idx="668">
                  <c:v>6</c:v>
                </c:pt>
                <c:pt idx="669">
                  <c:v>13</c:v>
                </c:pt>
                <c:pt idx="670">
                  <c:v>7</c:v>
                </c:pt>
                <c:pt idx="671">
                  <c:v>13</c:v>
                </c:pt>
                <c:pt idx="672">
                  <c:v>7</c:v>
                </c:pt>
                <c:pt idx="673">
                  <c:v>7</c:v>
                </c:pt>
                <c:pt idx="674">
                  <c:v>5</c:v>
                </c:pt>
                <c:pt idx="675">
                  <c:v>13</c:v>
                </c:pt>
                <c:pt idx="676">
                  <c:v>4</c:v>
                </c:pt>
                <c:pt idx="677">
                  <c:v>10</c:v>
                </c:pt>
                <c:pt idx="678">
                  <c:v>12</c:v>
                </c:pt>
                <c:pt idx="679">
                  <c:v>7</c:v>
                </c:pt>
                <c:pt idx="680">
                  <c:v>10</c:v>
                </c:pt>
                <c:pt idx="681">
                  <c:v>10</c:v>
                </c:pt>
                <c:pt idx="682">
                  <c:v>6</c:v>
                </c:pt>
                <c:pt idx="683">
                  <c:v>5</c:v>
                </c:pt>
                <c:pt idx="684">
                  <c:v>10</c:v>
                </c:pt>
                <c:pt idx="685">
                  <c:v>12</c:v>
                </c:pt>
                <c:pt idx="686">
                  <c:v>11</c:v>
                </c:pt>
                <c:pt idx="687">
                  <c:v>7</c:v>
                </c:pt>
                <c:pt idx="688">
                  <c:v>10</c:v>
                </c:pt>
                <c:pt idx="689">
                  <c:v>4</c:v>
                </c:pt>
                <c:pt idx="690">
                  <c:v>9</c:v>
                </c:pt>
                <c:pt idx="691">
                  <c:v>4</c:v>
                </c:pt>
                <c:pt idx="692">
                  <c:v>9</c:v>
                </c:pt>
                <c:pt idx="693">
                  <c:v>10</c:v>
                </c:pt>
                <c:pt idx="694">
                  <c:v>12</c:v>
                </c:pt>
                <c:pt idx="695">
                  <c:v>5</c:v>
                </c:pt>
                <c:pt idx="696">
                  <c:v>12</c:v>
                </c:pt>
                <c:pt idx="697">
                  <c:v>5</c:v>
                </c:pt>
                <c:pt idx="698">
                  <c:v>4</c:v>
                </c:pt>
                <c:pt idx="699">
                  <c:v>13</c:v>
                </c:pt>
                <c:pt idx="700">
                  <c:v>8</c:v>
                </c:pt>
                <c:pt idx="701">
                  <c:v>6</c:v>
                </c:pt>
                <c:pt idx="702">
                  <c:v>11</c:v>
                </c:pt>
                <c:pt idx="703">
                  <c:v>6</c:v>
                </c:pt>
                <c:pt idx="704">
                  <c:v>4</c:v>
                </c:pt>
                <c:pt idx="705">
                  <c:v>5</c:v>
                </c:pt>
                <c:pt idx="706">
                  <c:v>5</c:v>
                </c:pt>
                <c:pt idx="707">
                  <c:v>11</c:v>
                </c:pt>
                <c:pt idx="708">
                  <c:v>10</c:v>
                </c:pt>
                <c:pt idx="709">
                  <c:v>12</c:v>
                </c:pt>
                <c:pt idx="710">
                  <c:v>6</c:v>
                </c:pt>
                <c:pt idx="711">
                  <c:v>12</c:v>
                </c:pt>
                <c:pt idx="712">
                  <c:v>12</c:v>
                </c:pt>
                <c:pt idx="713">
                  <c:v>13</c:v>
                </c:pt>
                <c:pt idx="714">
                  <c:v>9</c:v>
                </c:pt>
                <c:pt idx="715">
                  <c:v>9</c:v>
                </c:pt>
                <c:pt idx="716">
                  <c:v>9</c:v>
                </c:pt>
                <c:pt idx="717">
                  <c:v>12</c:v>
                </c:pt>
                <c:pt idx="718">
                  <c:v>12</c:v>
                </c:pt>
                <c:pt idx="719">
                  <c:v>6</c:v>
                </c:pt>
                <c:pt idx="720">
                  <c:v>9</c:v>
                </c:pt>
                <c:pt idx="721">
                  <c:v>9</c:v>
                </c:pt>
                <c:pt idx="722">
                  <c:v>8</c:v>
                </c:pt>
                <c:pt idx="723">
                  <c:v>7</c:v>
                </c:pt>
                <c:pt idx="724">
                  <c:v>7</c:v>
                </c:pt>
                <c:pt idx="725">
                  <c:v>4</c:v>
                </c:pt>
                <c:pt idx="726">
                  <c:v>13</c:v>
                </c:pt>
                <c:pt idx="727">
                  <c:v>13</c:v>
                </c:pt>
                <c:pt idx="728">
                  <c:v>5</c:v>
                </c:pt>
                <c:pt idx="729">
                  <c:v>5</c:v>
                </c:pt>
                <c:pt idx="730">
                  <c:v>13</c:v>
                </c:pt>
                <c:pt idx="731">
                  <c:v>12</c:v>
                </c:pt>
                <c:pt idx="732">
                  <c:v>7</c:v>
                </c:pt>
                <c:pt idx="733">
                  <c:v>6</c:v>
                </c:pt>
                <c:pt idx="734">
                  <c:v>6</c:v>
                </c:pt>
                <c:pt idx="735">
                  <c:v>8</c:v>
                </c:pt>
                <c:pt idx="736">
                  <c:v>9</c:v>
                </c:pt>
                <c:pt idx="737">
                  <c:v>8</c:v>
                </c:pt>
                <c:pt idx="738">
                  <c:v>5</c:v>
                </c:pt>
                <c:pt idx="739">
                  <c:v>4</c:v>
                </c:pt>
                <c:pt idx="740">
                  <c:v>13</c:v>
                </c:pt>
                <c:pt idx="741">
                  <c:v>3</c:v>
                </c:pt>
                <c:pt idx="742">
                  <c:v>3</c:v>
                </c:pt>
                <c:pt idx="743">
                  <c:v>8</c:v>
                </c:pt>
                <c:pt idx="744">
                  <c:v>6</c:v>
                </c:pt>
                <c:pt idx="745">
                  <c:v>6</c:v>
                </c:pt>
                <c:pt idx="746">
                  <c:v>4</c:v>
                </c:pt>
                <c:pt idx="747">
                  <c:v>10</c:v>
                </c:pt>
                <c:pt idx="748">
                  <c:v>10</c:v>
                </c:pt>
                <c:pt idx="749">
                  <c:v>6</c:v>
                </c:pt>
                <c:pt idx="750">
                  <c:v>6</c:v>
                </c:pt>
                <c:pt idx="751">
                  <c:v>12</c:v>
                </c:pt>
                <c:pt idx="752">
                  <c:v>12</c:v>
                </c:pt>
                <c:pt idx="753">
                  <c:v>11</c:v>
                </c:pt>
                <c:pt idx="754">
                  <c:v>11</c:v>
                </c:pt>
                <c:pt idx="755">
                  <c:v>12</c:v>
                </c:pt>
                <c:pt idx="756">
                  <c:v>7</c:v>
                </c:pt>
                <c:pt idx="757">
                  <c:v>13</c:v>
                </c:pt>
                <c:pt idx="758">
                  <c:v>5</c:v>
                </c:pt>
                <c:pt idx="759">
                  <c:v>5</c:v>
                </c:pt>
                <c:pt idx="760">
                  <c:v>4</c:v>
                </c:pt>
                <c:pt idx="761">
                  <c:v>8</c:v>
                </c:pt>
                <c:pt idx="762">
                  <c:v>10</c:v>
                </c:pt>
                <c:pt idx="763">
                  <c:v>11</c:v>
                </c:pt>
                <c:pt idx="764">
                  <c:v>6</c:v>
                </c:pt>
                <c:pt idx="765">
                  <c:v>12</c:v>
                </c:pt>
                <c:pt idx="766">
                  <c:v>12</c:v>
                </c:pt>
                <c:pt idx="767">
                  <c:v>4</c:v>
                </c:pt>
                <c:pt idx="768">
                  <c:v>13</c:v>
                </c:pt>
                <c:pt idx="769">
                  <c:v>4</c:v>
                </c:pt>
                <c:pt idx="770">
                  <c:v>5</c:v>
                </c:pt>
                <c:pt idx="771">
                  <c:v>12</c:v>
                </c:pt>
                <c:pt idx="772">
                  <c:v>5</c:v>
                </c:pt>
                <c:pt idx="773">
                  <c:v>10</c:v>
                </c:pt>
                <c:pt idx="774">
                  <c:v>10</c:v>
                </c:pt>
                <c:pt idx="775">
                  <c:v>7</c:v>
                </c:pt>
                <c:pt idx="776">
                  <c:v>7</c:v>
                </c:pt>
                <c:pt idx="777">
                  <c:v>7</c:v>
                </c:pt>
                <c:pt idx="778">
                  <c:v>13</c:v>
                </c:pt>
                <c:pt idx="779">
                  <c:v>8</c:v>
                </c:pt>
                <c:pt idx="780">
                  <c:v>4</c:v>
                </c:pt>
                <c:pt idx="781">
                  <c:v>4</c:v>
                </c:pt>
                <c:pt idx="782">
                  <c:v>4</c:v>
                </c:pt>
                <c:pt idx="783">
                  <c:v>9</c:v>
                </c:pt>
                <c:pt idx="784">
                  <c:v>4</c:v>
                </c:pt>
                <c:pt idx="785">
                  <c:v>8</c:v>
                </c:pt>
                <c:pt idx="786">
                  <c:v>8</c:v>
                </c:pt>
                <c:pt idx="787">
                  <c:v>10</c:v>
                </c:pt>
                <c:pt idx="788">
                  <c:v>9</c:v>
                </c:pt>
                <c:pt idx="789">
                  <c:v>10</c:v>
                </c:pt>
                <c:pt idx="790">
                  <c:v>6</c:v>
                </c:pt>
                <c:pt idx="791">
                  <c:v>6</c:v>
                </c:pt>
                <c:pt idx="792">
                  <c:v>8</c:v>
                </c:pt>
                <c:pt idx="793">
                  <c:v>10</c:v>
                </c:pt>
                <c:pt idx="794">
                  <c:v>6</c:v>
                </c:pt>
                <c:pt idx="795">
                  <c:v>10</c:v>
                </c:pt>
                <c:pt idx="796">
                  <c:v>13</c:v>
                </c:pt>
                <c:pt idx="797">
                  <c:v>10</c:v>
                </c:pt>
                <c:pt idx="798">
                  <c:v>10</c:v>
                </c:pt>
                <c:pt idx="799">
                  <c:v>6</c:v>
                </c:pt>
                <c:pt idx="800">
                  <c:v>12</c:v>
                </c:pt>
                <c:pt idx="801">
                  <c:v>8</c:v>
                </c:pt>
                <c:pt idx="802">
                  <c:v>8</c:v>
                </c:pt>
                <c:pt idx="803">
                  <c:v>8</c:v>
                </c:pt>
                <c:pt idx="804">
                  <c:v>4</c:v>
                </c:pt>
                <c:pt idx="805">
                  <c:v>12</c:v>
                </c:pt>
                <c:pt idx="806">
                  <c:v>4</c:v>
                </c:pt>
                <c:pt idx="807">
                  <c:v>4</c:v>
                </c:pt>
                <c:pt idx="808">
                  <c:v>6</c:v>
                </c:pt>
                <c:pt idx="809">
                  <c:v>8</c:v>
                </c:pt>
                <c:pt idx="810">
                  <c:v>11</c:v>
                </c:pt>
                <c:pt idx="811">
                  <c:v>4</c:v>
                </c:pt>
                <c:pt idx="812">
                  <c:v>11</c:v>
                </c:pt>
                <c:pt idx="813">
                  <c:v>11</c:v>
                </c:pt>
                <c:pt idx="814">
                  <c:v>7</c:v>
                </c:pt>
                <c:pt idx="815">
                  <c:v>4</c:v>
                </c:pt>
                <c:pt idx="816">
                  <c:v>8</c:v>
                </c:pt>
                <c:pt idx="817">
                  <c:v>12</c:v>
                </c:pt>
                <c:pt idx="818">
                  <c:v>10</c:v>
                </c:pt>
                <c:pt idx="819">
                  <c:v>10</c:v>
                </c:pt>
                <c:pt idx="820">
                  <c:v>8</c:v>
                </c:pt>
                <c:pt idx="821">
                  <c:v>8</c:v>
                </c:pt>
                <c:pt idx="822">
                  <c:v>9</c:v>
                </c:pt>
                <c:pt idx="823">
                  <c:v>9</c:v>
                </c:pt>
                <c:pt idx="824">
                  <c:v>5</c:v>
                </c:pt>
                <c:pt idx="825">
                  <c:v>5</c:v>
                </c:pt>
                <c:pt idx="826">
                  <c:v>8</c:v>
                </c:pt>
                <c:pt idx="827">
                  <c:v>7</c:v>
                </c:pt>
                <c:pt idx="828">
                  <c:v>7</c:v>
                </c:pt>
                <c:pt idx="829">
                  <c:v>12</c:v>
                </c:pt>
                <c:pt idx="830">
                  <c:v>12</c:v>
                </c:pt>
                <c:pt idx="831">
                  <c:v>5</c:v>
                </c:pt>
                <c:pt idx="832">
                  <c:v>6</c:v>
                </c:pt>
                <c:pt idx="833">
                  <c:v>7</c:v>
                </c:pt>
                <c:pt idx="834">
                  <c:v>11</c:v>
                </c:pt>
                <c:pt idx="835">
                  <c:v>3</c:v>
                </c:pt>
                <c:pt idx="836">
                  <c:v>2</c:v>
                </c:pt>
                <c:pt idx="837">
                  <c:v>8</c:v>
                </c:pt>
                <c:pt idx="838">
                  <c:v>12</c:v>
                </c:pt>
                <c:pt idx="839">
                  <c:v>10</c:v>
                </c:pt>
                <c:pt idx="840">
                  <c:v>5</c:v>
                </c:pt>
                <c:pt idx="841">
                  <c:v>5</c:v>
                </c:pt>
                <c:pt idx="842">
                  <c:v>7</c:v>
                </c:pt>
                <c:pt idx="843">
                  <c:v>9</c:v>
                </c:pt>
                <c:pt idx="844">
                  <c:v>3</c:v>
                </c:pt>
                <c:pt idx="845">
                  <c:v>12</c:v>
                </c:pt>
                <c:pt idx="846">
                  <c:v>7</c:v>
                </c:pt>
                <c:pt idx="847">
                  <c:v>6</c:v>
                </c:pt>
                <c:pt idx="848">
                  <c:v>6</c:v>
                </c:pt>
                <c:pt idx="849">
                  <c:v>6</c:v>
                </c:pt>
                <c:pt idx="850">
                  <c:v>8</c:v>
                </c:pt>
                <c:pt idx="851">
                  <c:v>7</c:v>
                </c:pt>
                <c:pt idx="852">
                  <c:v>7</c:v>
                </c:pt>
                <c:pt idx="853">
                  <c:v>8</c:v>
                </c:pt>
                <c:pt idx="854">
                  <c:v>12</c:v>
                </c:pt>
                <c:pt idx="855">
                  <c:v>11</c:v>
                </c:pt>
                <c:pt idx="856">
                  <c:v>8</c:v>
                </c:pt>
                <c:pt idx="857">
                  <c:v>4</c:v>
                </c:pt>
                <c:pt idx="858">
                  <c:v>7</c:v>
                </c:pt>
                <c:pt idx="859">
                  <c:v>5</c:v>
                </c:pt>
                <c:pt idx="860">
                  <c:v>10</c:v>
                </c:pt>
                <c:pt idx="861">
                  <c:v>8</c:v>
                </c:pt>
                <c:pt idx="862">
                  <c:v>8</c:v>
                </c:pt>
                <c:pt idx="863">
                  <c:v>9</c:v>
                </c:pt>
                <c:pt idx="864">
                  <c:v>12</c:v>
                </c:pt>
                <c:pt idx="865">
                  <c:v>12</c:v>
                </c:pt>
                <c:pt idx="866">
                  <c:v>8</c:v>
                </c:pt>
                <c:pt idx="867">
                  <c:v>3</c:v>
                </c:pt>
                <c:pt idx="868">
                  <c:v>7</c:v>
                </c:pt>
                <c:pt idx="869">
                  <c:v>7</c:v>
                </c:pt>
                <c:pt idx="870">
                  <c:v>4</c:v>
                </c:pt>
                <c:pt idx="871">
                  <c:v>6</c:v>
                </c:pt>
                <c:pt idx="872">
                  <c:v>9</c:v>
                </c:pt>
                <c:pt idx="873">
                  <c:v>9</c:v>
                </c:pt>
                <c:pt idx="874">
                  <c:v>4</c:v>
                </c:pt>
                <c:pt idx="875">
                  <c:v>12</c:v>
                </c:pt>
                <c:pt idx="876">
                  <c:v>13</c:v>
                </c:pt>
                <c:pt idx="877">
                  <c:v>4</c:v>
                </c:pt>
                <c:pt idx="878">
                  <c:v>4</c:v>
                </c:pt>
                <c:pt idx="879">
                  <c:v>9</c:v>
                </c:pt>
                <c:pt idx="880">
                  <c:v>9</c:v>
                </c:pt>
                <c:pt idx="881">
                  <c:v>9</c:v>
                </c:pt>
                <c:pt idx="882">
                  <c:v>6</c:v>
                </c:pt>
                <c:pt idx="883">
                  <c:v>6</c:v>
                </c:pt>
                <c:pt idx="884">
                  <c:v>8</c:v>
                </c:pt>
                <c:pt idx="885">
                  <c:v>6</c:v>
                </c:pt>
                <c:pt idx="886">
                  <c:v>9</c:v>
                </c:pt>
                <c:pt idx="887">
                  <c:v>2</c:v>
                </c:pt>
                <c:pt idx="888">
                  <c:v>8</c:v>
                </c:pt>
                <c:pt idx="889">
                  <c:v>12</c:v>
                </c:pt>
                <c:pt idx="890">
                  <c:v>13</c:v>
                </c:pt>
                <c:pt idx="891">
                  <c:v>13</c:v>
                </c:pt>
                <c:pt idx="892">
                  <c:v>3</c:v>
                </c:pt>
                <c:pt idx="893">
                  <c:v>6</c:v>
                </c:pt>
                <c:pt idx="894">
                  <c:v>7</c:v>
                </c:pt>
                <c:pt idx="895">
                  <c:v>4</c:v>
                </c:pt>
                <c:pt idx="896">
                  <c:v>4</c:v>
                </c:pt>
                <c:pt idx="897">
                  <c:v>8</c:v>
                </c:pt>
                <c:pt idx="898">
                  <c:v>8</c:v>
                </c:pt>
                <c:pt idx="899">
                  <c:v>7</c:v>
                </c:pt>
                <c:pt idx="900">
                  <c:v>10</c:v>
                </c:pt>
                <c:pt idx="901">
                  <c:v>8</c:v>
                </c:pt>
                <c:pt idx="902">
                  <c:v>11</c:v>
                </c:pt>
                <c:pt idx="903">
                  <c:v>8</c:v>
                </c:pt>
                <c:pt idx="904">
                  <c:v>6</c:v>
                </c:pt>
                <c:pt idx="905">
                  <c:v>9</c:v>
                </c:pt>
                <c:pt idx="906">
                  <c:v>12</c:v>
                </c:pt>
                <c:pt idx="907">
                  <c:v>8</c:v>
                </c:pt>
                <c:pt idx="908">
                  <c:v>9</c:v>
                </c:pt>
                <c:pt idx="909">
                  <c:v>11</c:v>
                </c:pt>
                <c:pt idx="910">
                  <c:v>4</c:v>
                </c:pt>
                <c:pt idx="911">
                  <c:v>6</c:v>
                </c:pt>
                <c:pt idx="912">
                  <c:v>6</c:v>
                </c:pt>
                <c:pt idx="913">
                  <c:v>6</c:v>
                </c:pt>
                <c:pt idx="914">
                  <c:v>8</c:v>
                </c:pt>
                <c:pt idx="915">
                  <c:v>4</c:v>
                </c:pt>
                <c:pt idx="916">
                  <c:v>13</c:v>
                </c:pt>
                <c:pt idx="917">
                  <c:v>6</c:v>
                </c:pt>
                <c:pt idx="918">
                  <c:v>5</c:v>
                </c:pt>
                <c:pt idx="919">
                  <c:v>9</c:v>
                </c:pt>
                <c:pt idx="920">
                  <c:v>10</c:v>
                </c:pt>
                <c:pt idx="921">
                  <c:v>8</c:v>
                </c:pt>
                <c:pt idx="922">
                  <c:v>7</c:v>
                </c:pt>
                <c:pt idx="923">
                  <c:v>4</c:v>
                </c:pt>
                <c:pt idx="924">
                  <c:v>7</c:v>
                </c:pt>
                <c:pt idx="925">
                  <c:v>10</c:v>
                </c:pt>
                <c:pt idx="926">
                  <c:v>7</c:v>
                </c:pt>
                <c:pt idx="927">
                  <c:v>5</c:v>
                </c:pt>
                <c:pt idx="928">
                  <c:v>8</c:v>
                </c:pt>
                <c:pt idx="929">
                  <c:v>6</c:v>
                </c:pt>
                <c:pt idx="930">
                  <c:v>7</c:v>
                </c:pt>
                <c:pt idx="931">
                  <c:v>7</c:v>
                </c:pt>
                <c:pt idx="932">
                  <c:v>5</c:v>
                </c:pt>
                <c:pt idx="933">
                  <c:v>13</c:v>
                </c:pt>
                <c:pt idx="934">
                  <c:v>9</c:v>
                </c:pt>
                <c:pt idx="935">
                  <c:v>13</c:v>
                </c:pt>
                <c:pt idx="936">
                  <c:v>13</c:v>
                </c:pt>
                <c:pt idx="937">
                  <c:v>5</c:v>
                </c:pt>
                <c:pt idx="938">
                  <c:v>5</c:v>
                </c:pt>
                <c:pt idx="939">
                  <c:v>10</c:v>
                </c:pt>
                <c:pt idx="940">
                  <c:v>9</c:v>
                </c:pt>
                <c:pt idx="941">
                  <c:v>3</c:v>
                </c:pt>
                <c:pt idx="942">
                  <c:v>7</c:v>
                </c:pt>
                <c:pt idx="943">
                  <c:v>7</c:v>
                </c:pt>
                <c:pt idx="944">
                  <c:v>10</c:v>
                </c:pt>
                <c:pt idx="945">
                  <c:v>5</c:v>
                </c:pt>
                <c:pt idx="946">
                  <c:v>4</c:v>
                </c:pt>
                <c:pt idx="947">
                  <c:v>5</c:v>
                </c:pt>
                <c:pt idx="948">
                  <c:v>7</c:v>
                </c:pt>
                <c:pt idx="949">
                  <c:v>8</c:v>
                </c:pt>
                <c:pt idx="950">
                  <c:v>4</c:v>
                </c:pt>
                <c:pt idx="951">
                  <c:v>4</c:v>
                </c:pt>
                <c:pt idx="952">
                  <c:v>7</c:v>
                </c:pt>
                <c:pt idx="953">
                  <c:v>7</c:v>
                </c:pt>
                <c:pt idx="954">
                  <c:v>4</c:v>
                </c:pt>
                <c:pt idx="955">
                  <c:v>9</c:v>
                </c:pt>
                <c:pt idx="956">
                  <c:v>9</c:v>
                </c:pt>
                <c:pt idx="957">
                  <c:v>8</c:v>
                </c:pt>
                <c:pt idx="958">
                  <c:v>11</c:v>
                </c:pt>
                <c:pt idx="959">
                  <c:v>5</c:v>
                </c:pt>
                <c:pt idx="960">
                  <c:v>7</c:v>
                </c:pt>
                <c:pt idx="961">
                  <c:v>10</c:v>
                </c:pt>
                <c:pt idx="962">
                  <c:v>10</c:v>
                </c:pt>
                <c:pt idx="963">
                  <c:v>7</c:v>
                </c:pt>
                <c:pt idx="964">
                  <c:v>8</c:v>
                </c:pt>
                <c:pt idx="965">
                  <c:v>4</c:v>
                </c:pt>
                <c:pt idx="966">
                  <c:v>6</c:v>
                </c:pt>
                <c:pt idx="967">
                  <c:v>11</c:v>
                </c:pt>
                <c:pt idx="968">
                  <c:v>8</c:v>
                </c:pt>
                <c:pt idx="969">
                  <c:v>8</c:v>
                </c:pt>
                <c:pt idx="970">
                  <c:v>6</c:v>
                </c:pt>
                <c:pt idx="971">
                  <c:v>3</c:v>
                </c:pt>
                <c:pt idx="972">
                  <c:v>8</c:v>
                </c:pt>
                <c:pt idx="973">
                  <c:v>9</c:v>
                </c:pt>
                <c:pt idx="974">
                  <c:v>5</c:v>
                </c:pt>
                <c:pt idx="975">
                  <c:v>7</c:v>
                </c:pt>
                <c:pt idx="976">
                  <c:v>6</c:v>
                </c:pt>
                <c:pt idx="977">
                  <c:v>3</c:v>
                </c:pt>
                <c:pt idx="978">
                  <c:v>3</c:v>
                </c:pt>
                <c:pt idx="979">
                  <c:v>6</c:v>
                </c:pt>
                <c:pt idx="980">
                  <c:v>6</c:v>
                </c:pt>
                <c:pt idx="981">
                  <c:v>13</c:v>
                </c:pt>
                <c:pt idx="982">
                  <c:v>9</c:v>
                </c:pt>
                <c:pt idx="983">
                  <c:v>3</c:v>
                </c:pt>
                <c:pt idx="984">
                  <c:v>6</c:v>
                </c:pt>
                <c:pt idx="985">
                  <c:v>11</c:v>
                </c:pt>
                <c:pt idx="986">
                  <c:v>8</c:v>
                </c:pt>
                <c:pt idx="987">
                  <c:v>6</c:v>
                </c:pt>
                <c:pt idx="988">
                  <c:v>6</c:v>
                </c:pt>
                <c:pt idx="989">
                  <c:v>5</c:v>
                </c:pt>
                <c:pt idx="990">
                  <c:v>10</c:v>
                </c:pt>
                <c:pt idx="991">
                  <c:v>4</c:v>
                </c:pt>
                <c:pt idx="992">
                  <c:v>11</c:v>
                </c:pt>
                <c:pt idx="993">
                  <c:v>11</c:v>
                </c:pt>
                <c:pt idx="994">
                  <c:v>11</c:v>
                </c:pt>
                <c:pt idx="995">
                  <c:v>5</c:v>
                </c:pt>
                <c:pt idx="996">
                  <c:v>9</c:v>
                </c:pt>
                <c:pt idx="997">
                  <c:v>9</c:v>
                </c:pt>
                <c:pt idx="998">
                  <c:v>6</c:v>
                </c:pt>
                <c:pt idx="999">
                  <c:v>4</c:v>
                </c:pt>
                <c:pt idx="1000">
                  <c:v>11</c:v>
                </c:pt>
                <c:pt idx="1001">
                  <c:v>5</c:v>
                </c:pt>
                <c:pt idx="1002">
                  <c:v>5</c:v>
                </c:pt>
                <c:pt idx="1003">
                  <c:v>9</c:v>
                </c:pt>
                <c:pt idx="1004">
                  <c:v>11</c:v>
                </c:pt>
                <c:pt idx="1005">
                  <c:v>8</c:v>
                </c:pt>
                <c:pt idx="1006">
                  <c:v>13</c:v>
                </c:pt>
                <c:pt idx="1007">
                  <c:v>5</c:v>
                </c:pt>
                <c:pt idx="1008">
                  <c:v>5</c:v>
                </c:pt>
                <c:pt idx="1009">
                  <c:v>4</c:v>
                </c:pt>
                <c:pt idx="1010">
                  <c:v>8</c:v>
                </c:pt>
                <c:pt idx="1011">
                  <c:v>4</c:v>
                </c:pt>
                <c:pt idx="1012">
                  <c:v>2</c:v>
                </c:pt>
                <c:pt idx="1013">
                  <c:v>7</c:v>
                </c:pt>
                <c:pt idx="1014">
                  <c:v>8</c:v>
                </c:pt>
                <c:pt idx="1015">
                  <c:v>8</c:v>
                </c:pt>
                <c:pt idx="1016">
                  <c:v>3</c:v>
                </c:pt>
                <c:pt idx="1017">
                  <c:v>5</c:v>
                </c:pt>
                <c:pt idx="1018">
                  <c:v>10</c:v>
                </c:pt>
                <c:pt idx="1019">
                  <c:v>8</c:v>
                </c:pt>
                <c:pt idx="1020">
                  <c:v>4</c:v>
                </c:pt>
                <c:pt idx="1021">
                  <c:v>4</c:v>
                </c:pt>
                <c:pt idx="1022">
                  <c:v>5</c:v>
                </c:pt>
                <c:pt idx="1023">
                  <c:v>5</c:v>
                </c:pt>
                <c:pt idx="1024">
                  <c:v>5</c:v>
                </c:pt>
                <c:pt idx="1025">
                  <c:v>5</c:v>
                </c:pt>
                <c:pt idx="1026">
                  <c:v>7</c:v>
                </c:pt>
                <c:pt idx="1027">
                  <c:v>6</c:v>
                </c:pt>
                <c:pt idx="1028">
                  <c:v>6</c:v>
                </c:pt>
                <c:pt idx="1029">
                  <c:v>5</c:v>
                </c:pt>
                <c:pt idx="1030">
                  <c:v>7</c:v>
                </c:pt>
                <c:pt idx="1031">
                  <c:v>3</c:v>
                </c:pt>
                <c:pt idx="1032">
                  <c:v>4</c:v>
                </c:pt>
                <c:pt idx="1033">
                  <c:v>3</c:v>
                </c:pt>
                <c:pt idx="1034">
                  <c:v>6</c:v>
                </c:pt>
                <c:pt idx="1035">
                  <c:v>9</c:v>
                </c:pt>
                <c:pt idx="1036">
                  <c:v>2</c:v>
                </c:pt>
                <c:pt idx="1037">
                  <c:v>8</c:v>
                </c:pt>
                <c:pt idx="1038">
                  <c:v>7</c:v>
                </c:pt>
                <c:pt idx="1039">
                  <c:v>12</c:v>
                </c:pt>
                <c:pt idx="1040">
                  <c:v>12</c:v>
                </c:pt>
                <c:pt idx="1041">
                  <c:v>7</c:v>
                </c:pt>
                <c:pt idx="1042">
                  <c:v>6</c:v>
                </c:pt>
                <c:pt idx="1043">
                  <c:v>3</c:v>
                </c:pt>
                <c:pt idx="1044">
                  <c:v>8</c:v>
                </c:pt>
                <c:pt idx="1045">
                  <c:v>3</c:v>
                </c:pt>
                <c:pt idx="1046">
                  <c:v>8</c:v>
                </c:pt>
                <c:pt idx="1047">
                  <c:v>12</c:v>
                </c:pt>
                <c:pt idx="1048">
                  <c:v>6</c:v>
                </c:pt>
                <c:pt idx="1049">
                  <c:v>3</c:v>
                </c:pt>
                <c:pt idx="1050">
                  <c:v>6</c:v>
                </c:pt>
                <c:pt idx="1051">
                  <c:v>9</c:v>
                </c:pt>
                <c:pt idx="1052">
                  <c:v>8</c:v>
                </c:pt>
                <c:pt idx="1053">
                  <c:v>4</c:v>
                </c:pt>
                <c:pt idx="1054">
                  <c:v>5</c:v>
                </c:pt>
                <c:pt idx="1055">
                  <c:v>5</c:v>
                </c:pt>
                <c:pt idx="1056">
                  <c:v>3</c:v>
                </c:pt>
                <c:pt idx="1057">
                  <c:v>12</c:v>
                </c:pt>
                <c:pt idx="1058">
                  <c:v>3</c:v>
                </c:pt>
                <c:pt idx="1059">
                  <c:v>5</c:v>
                </c:pt>
                <c:pt idx="1060">
                  <c:v>6</c:v>
                </c:pt>
                <c:pt idx="1061">
                  <c:v>8</c:v>
                </c:pt>
                <c:pt idx="1062">
                  <c:v>4</c:v>
                </c:pt>
                <c:pt idx="1063">
                  <c:v>7</c:v>
                </c:pt>
                <c:pt idx="1064">
                  <c:v>5</c:v>
                </c:pt>
                <c:pt idx="1065">
                  <c:v>7</c:v>
                </c:pt>
                <c:pt idx="1066">
                  <c:v>9</c:v>
                </c:pt>
                <c:pt idx="1067">
                  <c:v>3</c:v>
                </c:pt>
                <c:pt idx="1068">
                  <c:v>4</c:v>
                </c:pt>
                <c:pt idx="1069">
                  <c:v>4</c:v>
                </c:pt>
                <c:pt idx="1070">
                  <c:v>5</c:v>
                </c:pt>
                <c:pt idx="1071">
                  <c:v>6</c:v>
                </c:pt>
                <c:pt idx="1072">
                  <c:v>9</c:v>
                </c:pt>
                <c:pt idx="1073">
                  <c:v>8</c:v>
                </c:pt>
                <c:pt idx="1074">
                  <c:v>8</c:v>
                </c:pt>
                <c:pt idx="1075">
                  <c:v>8</c:v>
                </c:pt>
                <c:pt idx="1076">
                  <c:v>4</c:v>
                </c:pt>
                <c:pt idx="1077">
                  <c:v>10</c:v>
                </c:pt>
                <c:pt idx="1078">
                  <c:v>9</c:v>
                </c:pt>
                <c:pt idx="1079">
                  <c:v>12</c:v>
                </c:pt>
                <c:pt idx="1080">
                  <c:v>7</c:v>
                </c:pt>
                <c:pt idx="1081">
                  <c:v>6</c:v>
                </c:pt>
                <c:pt idx="1082">
                  <c:v>10</c:v>
                </c:pt>
                <c:pt idx="1083">
                  <c:v>10</c:v>
                </c:pt>
                <c:pt idx="1084">
                  <c:v>11</c:v>
                </c:pt>
                <c:pt idx="1085">
                  <c:v>2</c:v>
                </c:pt>
                <c:pt idx="1086">
                  <c:v>3</c:v>
                </c:pt>
                <c:pt idx="1087">
                  <c:v>5</c:v>
                </c:pt>
                <c:pt idx="1088">
                  <c:v>4</c:v>
                </c:pt>
                <c:pt idx="1089">
                  <c:v>2</c:v>
                </c:pt>
                <c:pt idx="1090">
                  <c:v>5</c:v>
                </c:pt>
                <c:pt idx="1091">
                  <c:v>10</c:v>
                </c:pt>
                <c:pt idx="1092">
                  <c:v>4</c:v>
                </c:pt>
                <c:pt idx="1093">
                  <c:v>8</c:v>
                </c:pt>
                <c:pt idx="1094">
                  <c:v>3</c:v>
                </c:pt>
                <c:pt idx="1095">
                  <c:v>4</c:v>
                </c:pt>
                <c:pt idx="1096">
                  <c:v>4</c:v>
                </c:pt>
                <c:pt idx="1097">
                  <c:v>5</c:v>
                </c:pt>
                <c:pt idx="1098">
                  <c:v>4</c:v>
                </c:pt>
                <c:pt idx="1099">
                  <c:v>7</c:v>
                </c:pt>
                <c:pt idx="1100">
                  <c:v>10</c:v>
                </c:pt>
                <c:pt idx="1101">
                  <c:v>11</c:v>
                </c:pt>
                <c:pt idx="1102">
                  <c:v>5</c:v>
                </c:pt>
                <c:pt idx="1103">
                  <c:v>10</c:v>
                </c:pt>
                <c:pt idx="1104">
                  <c:v>6</c:v>
                </c:pt>
                <c:pt idx="1105">
                  <c:v>4</c:v>
                </c:pt>
                <c:pt idx="1106">
                  <c:v>3</c:v>
                </c:pt>
                <c:pt idx="1107">
                  <c:v>5</c:v>
                </c:pt>
                <c:pt idx="1108">
                  <c:v>3</c:v>
                </c:pt>
                <c:pt idx="1109">
                  <c:v>4</c:v>
                </c:pt>
                <c:pt idx="1110">
                  <c:v>4</c:v>
                </c:pt>
                <c:pt idx="1111">
                  <c:v>5</c:v>
                </c:pt>
                <c:pt idx="1112">
                  <c:v>3</c:v>
                </c:pt>
                <c:pt idx="1113">
                  <c:v>5</c:v>
                </c:pt>
                <c:pt idx="1114">
                  <c:v>4</c:v>
                </c:pt>
                <c:pt idx="1115">
                  <c:v>5</c:v>
                </c:pt>
                <c:pt idx="1116">
                  <c:v>6</c:v>
                </c:pt>
                <c:pt idx="1117">
                  <c:v>4</c:v>
                </c:pt>
                <c:pt idx="1118">
                  <c:v>3</c:v>
                </c:pt>
                <c:pt idx="1119">
                  <c:v>3</c:v>
                </c:pt>
                <c:pt idx="1120">
                  <c:v>4</c:v>
                </c:pt>
                <c:pt idx="1121">
                  <c:v>4</c:v>
                </c:pt>
                <c:pt idx="1122">
                  <c:v>4</c:v>
                </c:pt>
                <c:pt idx="1123">
                  <c:v>5</c:v>
                </c:pt>
                <c:pt idx="1124">
                  <c:v>3</c:v>
                </c:pt>
                <c:pt idx="1125">
                  <c:v>3</c:v>
                </c:pt>
                <c:pt idx="1126">
                  <c:v>12</c:v>
                </c:pt>
                <c:pt idx="1127">
                  <c:v>3</c:v>
                </c:pt>
                <c:pt idx="1128">
                  <c:v>3</c:v>
                </c:pt>
                <c:pt idx="1129">
                  <c:v>4</c:v>
                </c:pt>
                <c:pt idx="1130">
                  <c:v>7</c:v>
                </c:pt>
                <c:pt idx="1131">
                  <c:v>8</c:v>
                </c:pt>
                <c:pt idx="1132">
                  <c:v>6</c:v>
                </c:pt>
                <c:pt idx="1133">
                  <c:v>4</c:v>
                </c:pt>
                <c:pt idx="1134">
                  <c:v>4</c:v>
                </c:pt>
                <c:pt idx="1135">
                  <c:v>7</c:v>
                </c:pt>
                <c:pt idx="1136">
                  <c:v>7</c:v>
                </c:pt>
                <c:pt idx="1137">
                  <c:v>4</c:v>
                </c:pt>
                <c:pt idx="1138">
                  <c:v>3</c:v>
                </c:pt>
                <c:pt idx="1139">
                  <c:v>4</c:v>
                </c:pt>
                <c:pt idx="1140">
                  <c:v>3</c:v>
                </c:pt>
                <c:pt idx="1141">
                  <c:v>8</c:v>
                </c:pt>
                <c:pt idx="1142">
                  <c:v>6</c:v>
                </c:pt>
                <c:pt idx="1143">
                  <c:v>8</c:v>
                </c:pt>
                <c:pt idx="1144">
                  <c:v>6</c:v>
                </c:pt>
                <c:pt idx="1145">
                  <c:v>6</c:v>
                </c:pt>
                <c:pt idx="1146">
                  <c:v>8</c:v>
                </c:pt>
                <c:pt idx="1147">
                  <c:v>5</c:v>
                </c:pt>
                <c:pt idx="1148">
                  <c:v>5</c:v>
                </c:pt>
                <c:pt idx="1149">
                  <c:v>6</c:v>
                </c:pt>
                <c:pt idx="1150">
                  <c:v>7</c:v>
                </c:pt>
                <c:pt idx="1151">
                  <c:v>7</c:v>
                </c:pt>
                <c:pt idx="1152">
                  <c:v>6</c:v>
                </c:pt>
                <c:pt idx="1153">
                  <c:v>4</c:v>
                </c:pt>
                <c:pt idx="1154">
                  <c:v>8</c:v>
                </c:pt>
                <c:pt idx="1155">
                  <c:v>7</c:v>
                </c:pt>
                <c:pt idx="1156">
                  <c:v>5</c:v>
                </c:pt>
                <c:pt idx="1157">
                  <c:v>5</c:v>
                </c:pt>
                <c:pt idx="1158">
                  <c:v>7</c:v>
                </c:pt>
                <c:pt idx="1159">
                  <c:v>7</c:v>
                </c:pt>
                <c:pt idx="1160">
                  <c:v>5</c:v>
                </c:pt>
                <c:pt idx="1161">
                  <c:v>8</c:v>
                </c:pt>
                <c:pt idx="1162">
                  <c:v>7</c:v>
                </c:pt>
                <c:pt idx="1163">
                  <c:v>7</c:v>
                </c:pt>
                <c:pt idx="1164">
                  <c:v>4</c:v>
                </c:pt>
                <c:pt idx="1165">
                  <c:v>6</c:v>
                </c:pt>
                <c:pt idx="1166">
                  <c:v>5</c:v>
                </c:pt>
                <c:pt idx="1167">
                  <c:v>3</c:v>
                </c:pt>
                <c:pt idx="1168">
                  <c:v>3</c:v>
                </c:pt>
                <c:pt idx="1169">
                  <c:v>4</c:v>
                </c:pt>
                <c:pt idx="1170">
                  <c:v>3</c:v>
                </c:pt>
                <c:pt idx="1171">
                  <c:v>8</c:v>
                </c:pt>
                <c:pt idx="1172">
                  <c:v>4</c:v>
                </c:pt>
                <c:pt idx="1173">
                  <c:v>8</c:v>
                </c:pt>
                <c:pt idx="1174">
                  <c:v>5</c:v>
                </c:pt>
                <c:pt idx="1175">
                  <c:v>5</c:v>
                </c:pt>
                <c:pt idx="1176">
                  <c:v>5</c:v>
                </c:pt>
                <c:pt idx="1177">
                  <c:v>5</c:v>
                </c:pt>
                <c:pt idx="1178">
                  <c:v>3</c:v>
                </c:pt>
                <c:pt idx="1179">
                  <c:v>12</c:v>
                </c:pt>
                <c:pt idx="1180">
                  <c:v>5</c:v>
                </c:pt>
                <c:pt idx="1181">
                  <c:v>3</c:v>
                </c:pt>
                <c:pt idx="1182">
                  <c:v>6</c:v>
                </c:pt>
                <c:pt idx="1183">
                  <c:v>8</c:v>
                </c:pt>
                <c:pt idx="1184">
                  <c:v>10</c:v>
                </c:pt>
                <c:pt idx="1185">
                  <c:v>4</c:v>
                </c:pt>
                <c:pt idx="1186">
                  <c:v>6</c:v>
                </c:pt>
                <c:pt idx="1187">
                  <c:v>9</c:v>
                </c:pt>
                <c:pt idx="1188">
                  <c:v>3</c:v>
                </c:pt>
                <c:pt idx="1189">
                  <c:v>5</c:v>
                </c:pt>
                <c:pt idx="1190">
                  <c:v>5</c:v>
                </c:pt>
                <c:pt idx="1191">
                  <c:v>5</c:v>
                </c:pt>
                <c:pt idx="1192">
                  <c:v>4</c:v>
                </c:pt>
                <c:pt idx="1193">
                  <c:v>4</c:v>
                </c:pt>
                <c:pt idx="1194">
                  <c:v>4</c:v>
                </c:pt>
                <c:pt idx="1195">
                  <c:v>4</c:v>
                </c:pt>
                <c:pt idx="1196">
                  <c:v>7</c:v>
                </c:pt>
                <c:pt idx="1197">
                  <c:v>3</c:v>
                </c:pt>
                <c:pt idx="1198">
                  <c:v>7</c:v>
                </c:pt>
                <c:pt idx="1199">
                  <c:v>3</c:v>
                </c:pt>
                <c:pt idx="1200">
                  <c:v>5</c:v>
                </c:pt>
                <c:pt idx="1201">
                  <c:v>4</c:v>
                </c:pt>
                <c:pt idx="1202">
                  <c:v>5</c:v>
                </c:pt>
                <c:pt idx="1203">
                  <c:v>3</c:v>
                </c:pt>
                <c:pt idx="1204">
                  <c:v>2</c:v>
                </c:pt>
                <c:pt idx="1205">
                  <c:v>4</c:v>
                </c:pt>
                <c:pt idx="1206">
                  <c:v>6</c:v>
                </c:pt>
                <c:pt idx="1207">
                  <c:v>6</c:v>
                </c:pt>
                <c:pt idx="1208">
                  <c:v>6</c:v>
                </c:pt>
                <c:pt idx="1209">
                  <c:v>3</c:v>
                </c:pt>
                <c:pt idx="1210">
                  <c:v>13</c:v>
                </c:pt>
                <c:pt idx="1211">
                  <c:v>5</c:v>
                </c:pt>
                <c:pt idx="1212">
                  <c:v>12</c:v>
                </c:pt>
                <c:pt idx="1213">
                  <c:v>4</c:v>
                </c:pt>
                <c:pt idx="1214">
                  <c:v>4</c:v>
                </c:pt>
                <c:pt idx="1215">
                  <c:v>4</c:v>
                </c:pt>
                <c:pt idx="1216">
                  <c:v>6</c:v>
                </c:pt>
                <c:pt idx="1217">
                  <c:v>3</c:v>
                </c:pt>
                <c:pt idx="1218">
                  <c:v>5</c:v>
                </c:pt>
                <c:pt idx="1219">
                  <c:v>6</c:v>
                </c:pt>
                <c:pt idx="1220">
                  <c:v>3</c:v>
                </c:pt>
                <c:pt idx="1221">
                  <c:v>4</c:v>
                </c:pt>
                <c:pt idx="1222">
                  <c:v>3</c:v>
                </c:pt>
                <c:pt idx="1223">
                  <c:v>3</c:v>
                </c:pt>
                <c:pt idx="1224">
                  <c:v>3</c:v>
                </c:pt>
                <c:pt idx="1225">
                  <c:v>6</c:v>
                </c:pt>
                <c:pt idx="1226">
                  <c:v>8</c:v>
                </c:pt>
                <c:pt idx="1227">
                  <c:v>2</c:v>
                </c:pt>
                <c:pt idx="1228">
                  <c:v>8</c:v>
                </c:pt>
                <c:pt idx="1229">
                  <c:v>2</c:v>
                </c:pt>
                <c:pt idx="1230">
                  <c:v>4</c:v>
                </c:pt>
                <c:pt idx="1231">
                  <c:v>6</c:v>
                </c:pt>
                <c:pt idx="1232">
                  <c:v>5</c:v>
                </c:pt>
                <c:pt idx="1233">
                  <c:v>5</c:v>
                </c:pt>
                <c:pt idx="1234">
                  <c:v>8</c:v>
                </c:pt>
                <c:pt idx="1235">
                  <c:v>4</c:v>
                </c:pt>
                <c:pt idx="1236">
                  <c:v>2</c:v>
                </c:pt>
                <c:pt idx="1237">
                  <c:v>10</c:v>
                </c:pt>
                <c:pt idx="1238">
                  <c:v>6</c:v>
                </c:pt>
                <c:pt idx="1239">
                  <c:v>5</c:v>
                </c:pt>
                <c:pt idx="1240">
                  <c:v>2</c:v>
                </c:pt>
                <c:pt idx="1241">
                  <c:v>8</c:v>
                </c:pt>
                <c:pt idx="1242">
                  <c:v>5</c:v>
                </c:pt>
                <c:pt idx="1243">
                  <c:v>3</c:v>
                </c:pt>
                <c:pt idx="1244">
                  <c:v>3</c:v>
                </c:pt>
                <c:pt idx="1245">
                  <c:v>7</c:v>
                </c:pt>
                <c:pt idx="1246">
                  <c:v>3</c:v>
                </c:pt>
                <c:pt idx="1247">
                  <c:v>4</c:v>
                </c:pt>
                <c:pt idx="1248">
                  <c:v>4</c:v>
                </c:pt>
                <c:pt idx="1249">
                  <c:v>4</c:v>
                </c:pt>
                <c:pt idx="1250">
                  <c:v>3</c:v>
                </c:pt>
                <c:pt idx="1251">
                  <c:v>2</c:v>
                </c:pt>
                <c:pt idx="1252">
                  <c:v>2</c:v>
                </c:pt>
                <c:pt idx="1253">
                  <c:v>5</c:v>
                </c:pt>
                <c:pt idx="1254">
                  <c:v>7</c:v>
                </c:pt>
                <c:pt idx="1255">
                  <c:v>5</c:v>
                </c:pt>
                <c:pt idx="1256">
                  <c:v>3</c:v>
                </c:pt>
                <c:pt idx="1257">
                  <c:v>5</c:v>
                </c:pt>
                <c:pt idx="1258">
                  <c:v>4</c:v>
                </c:pt>
                <c:pt idx="1259">
                  <c:v>4</c:v>
                </c:pt>
                <c:pt idx="1260">
                  <c:v>6</c:v>
                </c:pt>
                <c:pt idx="1261">
                  <c:v>6</c:v>
                </c:pt>
                <c:pt idx="1262">
                  <c:v>5</c:v>
                </c:pt>
                <c:pt idx="1263">
                  <c:v>6</c:v>
                </c:pt>
                <c:pt idx="1264">
                  <c:v>4</c:v>
                </c:pt>
                <c:pt idx="1265">
                  <c:v>4</c:v>
                </c:pt>
                <c:pt idx="1266">
                  <c:v>3</c:v>
                </c:pt>
                <c:pt idx="1267">
                  <c:v>3</c:v>
                </c:pt>
                <c:pt idx="1268">
                  <c:v>7</c:v>
                </c:pt>
                <c:pt idx="1269">
                  <c:v>5</c:v>
                </c:pt>
                <c:pt idx="1270">
                  <c:v>2</c:v>
                </c:pt>
                <c:pt idx="1271">
                  <c:v>5</c:v>
                </c:pt>
                <c:pt idx="1272">
                  <c:v>4</c:v>
                </c:pt>
                <c:pt idx="1273">
                  <c:v>7</c:v>
                </c:pt>
                <c:pt idx="1274">
                  <c:v>4</c:v>
                </c:pt>
                <c:pt idx="1275">
                  <c:v>2</c:v>
                </c:pt>
                <c:pt idx="1276">
                  <c:v>2</c:v>
                </c:pt>
                <c:pt idx="1277">
                  <c:v>2</c:v>
                </c:pt>
                <c:pt idx="1278">
                  <c:v>2</c:v>
                </c:pt>
                <c:pt idx="1279">
                  <c:v>2</c:v>
                </c:pt>
                <c:pt idx="1280">
                  <c:v>6</c:v>
                </c:pt>
                <c:pt idx="1281">
                  <c:v>3</c:v>
                </c:pt>
                <c:pt idx="1282">
                  <c:v>8</c:v>
                </c:pt>
                <c:pt idx="1283">
                  <c:v>4</c:v>
                </c:pt>
                <c:pt idx="1284">
                  <c:v>9</c:v>
                </c:pt>
                <c:pt idx="1285">
                  <c:v>3</c:v>
                </c:pt>
                <c:pt idx="1286">
                  <c:v>3</c:v>
                </c:pt>
                <c:pt idx="1287">
                  <c:v>8</c:v>
                </c:pt>
                <c:pt idx="1288">
                  <c:v>7</c:v>
                </c:pt>
                <c:pt idx="1289">
                  <c:v>6</c:v>
                </c:pt>
                <c:pt idx="1290">
                  <c:v>6</c:v>
                </c:pt>
                <c:pt idx="1291">
                  <c:v>4</c:v>
                </c:pt>
                <c:pt idx="1292">
                  <c:v>3</c:v>
                </c:pt>
                <c:pt idx="1293">
                  <c:v>3</c:v>
                </c:pt>
                <c:pt idx="1294">
                  <c:v>3</c:v>
                </c:pt>
                <c:pt idx="1295">
                  <c:v>5</c:v>
                </c:pt>
                <c:pt idx="1296">
                  <c:v>3</c:v>
                </c:pt>
                <c:pt idx="1297">
                  <c:v>3</c:v>
                </c:pt>
                <c:pt idx="1298">
                  <c:v>6</c:v>
                </c:pt>
                <c:pt idx="1299">
                  <c:v>8</c:v>
                </c:pt>
                <c:pt idx="1300">
                  <c:v>2</c:v>
                </c:pt>
                <c:pt idx="1301">
                  <c:v>4</c:v>
                </c:pt>
                <c:pt idx="1302">
                  <c:v>3</c:v>
                </c:pt>
                <c:pt idx="1303">
                  <c:v>4</c:v>
                </c:pt>
                <c:pt idx="1304">
                  <c:v>6</c:v>
                </c:pt>
                <c:pt idx="1305">
                  <c:v>4</c:v>
                </c:pt>
                <c:pt idx="1306">
                  <c:v>3</c:v>
                </c:pt>
                <c:pt idx="1307">
                  <c:v>7</c:v>
                </c:pt>
                <c:pt idx="1308">
                  <c:v>2</c:v>
                </c:pt>
                <c:pt idx="1309">
                  <c:v>2</c:v>
                </c:pt>
                <c:pt idx="1310">
                  <c:v>5</c:v>
                </c:pt>
                <c:pt idx="1311">
                  <c:v>5</c:v>
                </c:pt>
                <c:pt idx="1312">
                  <c:v>4</c:v>
                </c:pt>
                <c:pt idx="1313">
                  <c:v>2</c:v>
                </c:pt>
                <c:pt idx="1314">
                  <c:v>3</c:v>
                </c:pt>
                <c:pt idx="1315">
                  <c:v>7</c:v>
                </c:pt>
                <c:pt idx="1316">
                  <c:v>5</c:v>
                </c:pt>
                <c:pt idx="1317">
                  <c:v>5</c:v>
                </c:pt>
                <c:pt idx="1318">
                  <c:v>3</c:v>
                </c:pt>
                <c:pt idx="1319">
                  <c:v>13</c:v>
                </c:pt>
                <c:pt idx="1320">
                  <c:v>3</c:v>
                </c:pt>
                <c:pt idx="1321">
                  <c:v>4</c:v>
                </c:pt>
                <c:pt idx="1322">
                  <c:v>12</c:v>
                </c:pt>
                <c:pt idx="1323">
                  <c:v>3</c:v>
                </c:pt>
                <c:pt idx="1324">
                  <c:v>3</c:v>
                </c:pt>
                <c:pt idx="1325">
                  <c:v>2</c:v>
                </c:pt>
                <c:pt idx="1326">
                  <c:v>3</c:v>
                </c:pt>
                <c:pt idx="1327">
                  <c:v>4</c:v>
                </c:pt>
                <c:pt idx="1328">
                  <c:v>5</c:v>
                </c:pt>
                <c:pt idx="1329">
                  <c:v>11</c:v>
                </c:pt>
                <c:pt idx="1330">
                  <c:v>3</c:v>
                </c:pt>
                <c:pt idx="1331">
                  <c:v>8</c:v>
                </c:pt>
                <c:pt idx="1332">
                  <c:v>3</c:v>
                </c:pt>
                <c:pt idx="1333">
                  <c:v>4</c:v>
                </c:pt>
                <c:pt idx="1334">
                  <c:v>4</c:v>
                </c:pt>
                <c:pt idx="1335">
                  <c:v>4</c:v>
                </c:pt>
                <c:pt idx="1336">
                  <c:v>5</c:v>
                </c:pt>
                <c:pt idx="1337">
                  <c:v>6</c:v>
                </c:pt>
                <c:pt idx="1338">
                  <c:v>4</c:v>
                </c:pt>
                <c:pt idx="1339">
                  <c:v>7</c:v>
                </c:pt>
                <c:pt idx="1340">
                  <c:v>3</c:v>
                </c:pt>
                <c:pt idx="1341">
                  <c:v>3</c:v>
                </c:pt>
                <c:pt idx="1342">
                  <c:v>3</c:v>
                </c:pt>
                <c:pt idx="1343">
                  <c:v>4</c:v>
                </c:pt>
                <c:pt idx="1344">
                  <c:v>5</c:v>
                </c:pt>
                <c:pt idx="1345">
                  <c:v>6</c:v>
                </c:pt>
                <c:pt idx="1346">
                  <c:v>2</c:v>
                </c:pt>
                <c:pt idx="1347">
                  <c:v>5</c:v>
                </c:pt>
                <c:pt idx="1348">
                  <c:v>3</c:v>
                </c:pt>
                <c:pt idx="1349">
                  <c:v>4</c:v>
                </c:pt>
                <c:pt idx="1350">
                  <c:v>6</c:v>
                </c:pt>
                <c:pt idx="1351">
                  <c:v>6</c:v>
                </c:pt>
                <c:pt idx="1352">
                  <c:v>4</c:v>
                </c:pt>
                <c:pt idx="1353">
                  <c:v>3</c:v>
                </c:pt>
                <c:pt idx="1354">
                  <c:v>4</c:v>
                </c:pt>
                <c:pt idx="1355">
                  <c:v>8</c:v>
                </c:pt>
                <c:pt idx="1356">
                  <c:v>4</c:v>
                </c:pt>
                <c:pt idx="1357">
                  <c:v>2</c:v>
                </c:pt>
                <c:pt idx="1358">
                  <c:v>4</c:v>
                </c:pt>
                <c:pt idx="1359">
                  <c:v>4</c:v>
                </c:pt>
                <c:pt idx="1360">
                  <c:v>2</c:v>
                </c:pt>
                <c:pt idx="1361">
                  <c:v>4</c:v>
                </c:pt>
                <c:pt idx="1362">
                  <c:v>4</c:v>
                </c:pt>
                <c:pt idx="1363">
                  <c:v>5</c:v>
                </c:pt>
                <c:pt idx="1364">
                  <c:v>8</c:v>
                </c:pt>
                <c:pt idx="1365">
                  <c:v>4</c:v>
                </c:pt>
                <c:pt idx="1366">
                  <c:v>4</c:v>
                </c:pt>
                <c:pt idx="1367">
                  <c:v>2</c:v>
                </c:pt>
                <c:pt idx="1368">
                  <c:v>6</c:v>
                </c:pt>
                <c:pt idx="1369">
                  <c:v>6</c:v>
                </c:pt>
                <c:pt idx="1370">
                  <c:v>2</c:v>
                </c:pt>
                <c:pt idx="1371">
                  <c:v>5</c:v>
                </c:pt>
                <c:pt idx="1372">
                  <c:v>5</c:v>
                </c:pt>
                <c:pt idx="1373">
                  <c:v>4</c:v>
                </c:pt>
                <c:pt idx="1374">
                  <c:v>4</c:v>
                </c:pt>
                <c:pt idx="1375">
                  <c:v>2</c:v>
                </c:pt>
                <c:pt idx="1376">
                  <c:v>2</c:v>
                </c:pt>
                <c:pt idx="1377">
                  <c:v>4</c:v>
                </c:pt>
                <c:pt idx="1378">
                  <c:v>4</c:v>
                </c:pt>
                <c:pt idx="1379">
                  <c:v>4</c:v>
                </c:pt>
                <c:pt idx="1380">
                  <c:v>2</c:v>
                </c:pt>
                <c:pt idx="1381">
                  <c:v>5</c:v>
                </c:pt>
                <c:pt idx="1382">
                  <c:v>7</c:v>
                </c:pt>
                <c:pt idx="1383">
                  <c:v>3</c:v>
                </c:pt>
                <c:pt idx="1384">
                  <c:v>3</c:v>
                </c:pt>
                <c:pt idx="1385">
                  <c:v>6</c:v>
                </c:pt>
                <c:pt idx="1386">
                  <c:v>4</c:v>
                </c:pt>
                <c:pt idx="1387">
                  <c:v>3</c:v>
                </c:pt>
                <c:pt idx="1388">
                  <c:v>4</c:v>
                </c:pt>
                <c:pt idx="1389">
                  <c:v>7</c:v>
                </c:pt>
                <c:pt idx="1390">
                  <c:v>6</c:v>
                </c:pt>
                <c:pt idx="1391">
                  <c:v>6</c:v>
                </c:pt>
                <c:pt idx="1392">
                  <c:v>4</c:v>
                </c:pt>
                <c:pt idx="1393">
                  <c:v>4</c:v>
                </c:pt>
                <c:pt idx="1394">
                  <c:v>3</c:v>
                </c:pt>
                <c:pt idx="1395">
                  <c:v>4</c:v>
                </c:pt>
                <c:pt idx="1396">
                  <c:v>4</c:v>
                </c:pt>
                <c:pt idx="1397">
                  <c:v>4</c:v>
                </c:pt>
                <c:pt idx="1398">
                  <c:v>3</c:v>
                </c:pt>
                <c:pt idx="1399">
                  <c:v>3</c:v>
                </c:pt>
                <c:pt idx="1400">
                  <c:v>3</c:v>
                </c:pt>
                <c:pt idx="1401">
                  <c:v>4</c:v>
                </c:pt>
                <c:pt idx="1402">
                  <c:v>3</c:v>
                </c:pt>
                <c:pt idx="1403">
                  <c:v>7</c:v>
                </c:pt>
                <c:pt idx="1404">
                  <c:v>3</c:v>
                </c:pt>
                <c:pt idx="1405">
                  <c:v>3</c:v>
                </c:pt>
                <c:pt idx="1406">
                  <c:v>5</c:v>
                </c:pt>
                <c:pt idx="1407">
                  <c:v>4</c:v>
                </c:pt>
                <c:pt idx="1408">
                  <c:v>3</c:v>
                </c:pt>
                <c:pt idx="1409">
                  <c:v>3</c:v>
                </c:pt>
                <c:pt idx="1410">
                  <c:v>7</c:v>
                </c:pt>
                <c:pt idx="1411">
                  <c:v>5</c:v>
                </c:pt>
                <c:pt idx="1412">
                  <c:v>3</c:v>
                </c:pt>
                <c:pt idx="1413">
                  <c:v>3</c:v>
                </c:pt>
                <c:pt idx="1414">
                  <c:v>3</c:v>
                </c:pt>
                <c:pt idx="1415">
                  <c:v>4</c:v>
                </c:pt>
                <c:pt idx="1416">
                  <c:v>4</c:v>
                </c:pt>
                <c:pt idx="1417">
                  <c:v>2</c:v>
                </c:pt>
                <c:pt idx="1418">
                  <c:v>6</c:v>
                </c:pt>
                <c:pt idx="1419">
                  <c:v>6</c:v>
                </c:pt>
                <c:pt idx="1420">
                  <c:v>6</c:v>
                </c:pt>
                <c:pt idx="1421">
                  <c:v>4</c:v>
                </c:pt>
                <c:pt idx="1422">
                  <c:v>11</c:v>
                </c:pt>
                <c:pt idx="1423">
                  <c:v>11</c:v>
                </c:pt>
                <c:pt idx="1424">
                  <c:v>4</c:v>
                </c:pt>
                <c:pt idx="1425">
                  <c:v>3</c:v>
                </c:pt>
                <c:pt idx="1426">
                  <c:v>3</c:v>
                </c:pt>
                <c:pt idx="1427">
                  <c:v>3</c:v>
                </c:pt>
                <c:pt idx="1428">
                  <c:v>7</c:v>
                </c:pt>
                <c:pt idx="1429">
                  <c:v>2</c:v>
                </c:pt>
                <c:pt idx="1430">
                  <c:v>4</c:v>
                </c:pt>
                <c:pt idx="1431">
                  <c:v>2</c:v>
                </c:pt>
                <c:pt idx="1432">
                  <c:v>3</c:v>
                </c:pt>
                <c:pt idx="1433">
                  <c:v>3</c:v>
                </c:pt>
                <c:pt idx="1434">
                  <c:v>3</c:v>
                </c:pt>
                <c:pt idx="1435">
                  <c:v>5</c:v>
                </c:pt>
                <c:pt idx="1436">
                  <c:v>3</c:v>
                </c:pt>
                <c:pt idx="1437">
                  <c:v>2</c:v>
                </c:pt>
                <c:pt idx="1438">
                  <c:v>5</c:v>
                </c:pt>
                <c:pt idx="1439">
                  <c:v>3</c:v>
                </c:pt>
                <c:pt idx="1440">
                  <c:v>4</c:v>
                </c:pt>
                <c:pt idx="1441">
                  <c:v>4</c:v>
                </c:pt>
                <c:pt idx="1442">
                  <c:v>4</c:v>
                </c:pt>
                <c:pt idx="1443">
                  <c:v>3</c:v>
                </c:pt>
                <c:pt idx="1444">
                  <c:v>4</c:v>
                </c:pt>
                <c:pt idx="1445">
                  <c:v>3</c:v>
                </c:pt>
                <c:pt idx="1446">
                  <c:v>4</c:v>
                </c:pt>
                <c:pt idx="1447">
                  <c:v>3</c:v>
                </c:pt>
                <c:pt idx="1448">
                  <c:v>5</c:v>
                </c:pt>
                <c:pt idx="1449">
                  <c:v>3</c:v>
                </c:pt>
                <c:pt idx="1450">
                  <c:v>4</c:v>
                </c:pt>
                <c:pt idx="1451">
                  <c:v>2</c:v>
                </c:pt>
                <c:pt idx="1452">
                  <c:v>8</c:v>
                </c:pt>
                <c:pt idx="1453">
                  <c:v>3</c:v>
                </c:pt>
                <c:pt idx="1454">
                  <c:v>2</c:v>
                </c:pt>
                <c:pt idx="1455">
                  <c:v>3</c:v>
                </c:pt>
                <c:pt idx="1456">
                  <c:v>5</c:v>
                </c:pt>
                <c:pt idx="1457">
                  <c:v>5</c:v>
                </c:pt>
                <c:pt idx="1458">
                  <c:v>3</c:v>
                </c:pt>
                <c:pt idx="1459">
                  <c:v>2</c:v>
                </c:pt>
                <c:pt idx="1460">
                  <c:v>4</c:v>
                </c:pt>
                <c:pt idx="1461">
                  <c:v>5</c:v>
                </c:pt>
                <c:pt idx="1462">
                  <c:v>5</c:v>
                </c:pt>
                <c:pt idx="1463">
                  <c:v>3</c:v>
                </c:pt>
                <c:pt idx="1464">
                  <c:v>3</c:v>
                </c:pt>
                <c:pt idx="1465">
                  <c:v>3</c:v>
                </c:pt>
                <c:pt idx="1466">
                  <c:v>3</c:v>
                </c:pt>
                <c:pt idx="1467">
                  <c:v>4</c:v>
                </c:pt>
                <c:pt idx="1468">
                  <c:v>2</c:v>
                </c:pt>
                <c:pt idx="1469">
                  <c:v>3</c:v>
                </c:pt>
                <c:pt idx="1470">
                  <c:v>8</c:v>
                </c:pt>
                <c:pt idx="1471">
                  <c:v>2</c:v>
                </c:pt>
                <c:pt idx="1472">
                  <c:v>4</c:v>
                </c:pt>
                <c:pt idx="1473">
                  <c:v>5</c:v>
                </c:pt>
                <c:pt idx="1474">
                  <c:v>3</c:v>
                </c:pt>
                <c:pt idx="1475">
                  <c:v>3</c:v>
                </c:pt>
                <c:pt idx="1476">
                  <c:v>3</c:v>
                </c:pt>
                <c:pt idx="1477">
                  <c:v>2</c:v>
                </c:pt>
                <c:pt idx="1478">
                  <c:v>5</c:v>
                </c:pt>
                <c:pt idx="1479">
                  <c:v>2</c:v>
                </c:pt>
                <c:pt idx="1480">
                  <c:v>6</c:v>
                </c:pt>
                <c:pt idx="1481">
                  <c:v>3</c:v>
                </c:pt>
                <c:pt idx="1482">
                  <c:v>6</c:v>
                </c:pt>
                <c:pt idx="1483">
                  <c:v>3</c:v>
                </c:pt>
                <c:pt idx="1484">
                  <c:v>2</c:v>
                </c:pt>
                <c:pt idx="1485">
                  <c:v>4</c:v>
                </c:pt>
                <c:pt idx="1486">
                  <c:v>4</c:v>
                </c:pt>
                <c:pt idx="1487">
                  <c:v>4</c:v>
                </c:pt>
                <c:pt idx="1488">
                  <c:v>4</c:v>
                </c:pt>
                <c:pt idx="1489">
                  <c:v>4</c:v>
                </c:pt>
                <c:pt idx="1490">
                  <c:v>4</c:v>
                </c:pt>
                <c:pt idx="1491">
                  <c:v>4</c:v>
                </c:pt>
                <c:pt idx="1492">
                  <c:v>3</c:v>
                </c:pt>
                <c:pt idx="1493">
                  <c:v>7</c:v>
                </c:pt>
                <c:pt idx="1494">
                  <c:v>2</c:v>
                </c:pt>
                <c:pt idx="1495">
                  <c:v>4</c:v>
                </c:pt>
                <c:pt idx="1496">
                  <c:v>3</c:v>
                </c:pt>
                <c:pt idx="1497">
                  <c:v>2</c:v>
                </c:pt>
                <c:pt idx="1498">
                  <c:v>3</c:v>
                </c:pt>
                <c:pt idx="1499">
                  <c:v>3</c:v>
                </c:pt>
                <c:pt idx="1500">
                  <c:v>5</c:v>
                </c:pt>
                <c:pt idx="1501">
                  <c:v>3</c:v>
                </c:pt>
                <c:pt idx="1502">
                  <c:v>3</c:v>
                </c:pt>
                <c:pt idx="1503">
                  <c:v>2</c:v>
                </c:pt>
                <c:pt idx="1504">
                  <c:v>2</c:v>
                </c:pt>
                <c:pt idx="1505">
                  <c:v>3</c:v>
                </c:pt>
                <c:pt idx="1506">
                  <c:v>4</c:v>
                </c:pt>
                <c:pt idx="1507">
                  <c:v>4</c:v>
                </c:pt>
                <c:pt idx="1508">
                  <c:v>3</c:v>
                </c:pt>
                <c:pt idx="1509">
                  <c:v>3</c:v>
                </c:pt>
                <c:pt idx="1510">
                  <c:v>3</c:v>
                </c:pt>
                <c:pt idx="1511">
                  <c:v>6</c:v>
                </c:pt>
                <c:pt idx="1512">
                  <c:v>2</c:v>
                </c:pt>
                <c:pt idx="1513">
                  <c:v>6</c:v>
                </c:pt>
                <c:pt idx="1514">
                  <c:v>6</c:v>
                </c:pt>
                <c:pt idx="1515">
                  <c:v>3</c:v>
                </c:pt>
                <c:pt idx="1516">
                  <c:v>3</c:v>
                </c:pt>
                <c:pt idx="1517">
                  <c:v>3</c:v>
                </c:pt>
                <c:pt idx="1518">
                  <c:v>2</c:v>
                </c:pt>
                <c:pt idx="1519">
                  <c:v>3</c:v>
                </c:pt>
                <c:pt idx="1520">
                  <c:v>4</c:v>
                </c:pt>
                <c:pt idx="1521">
                  <c:v>3</c:v>
                </c:pt>
                <c:pt idx="1522">
                  <c:v>4</c:v>
                </c:pt>
                <c:pt idx="1523">
                  <c:v>4</c:v>
                </c:pt>
                <c:pt idx="1524">
                  <c:v>6</c:v>
                </c:pt>
                <c:pt idx="1525">
                  <c:v>3</c:v>
                </c:pt>
                <c:pt idx="1526">
                  <c:v>3</c:v>
                </c:pt>
                <c:pt idx="1527">
                  <c:v>3</c:v>
                </c:pt>
                <c:pt idx="1528">
                  <c:v>3</c:v>
                </c:pt>
                <c:pt idx="1529">
                  <c:v>3</c:v>
                </c:pt>
                <c:pt idx="1530">
                  <c:v>2</c:v>
                </c:pt>
                <c:pt idx="1531">
                  <c:v>3</c:v>
                </c:pt>
                <c:pt idx="1532">
                  <c:v>3</c:v>
                </c:pt>
                <c:pt idx="1533">
                  <c:v>3</c:v>
                </c:pt>
                <c:pt idx="1534">
                  <c:v>3</c:v>
                </c:pt>
                <c:pt idx="1535">
                  <c:v>2</c:v>
                </c:pt>
                <c:pt idx="1536">
                  <c:v>5</c:v>
                </c:pt>
                <c:pt idx="1537">
                  <c:v>5</c:v>
                </c:pt>
                <c:pt idx="1538">
                  <c:v>3</c:v>
                </c:pt>
                <c:pt idx="1539">
                  <c:v>3</c:v>
                </c:pt>
                <c:pt idx="1540">
                  <c:v>3</c:v>
                </c:pt>
                <c:pt idx="1541">
                  <c:v>3</c:v>
                </c:pt>
                <c:pt idx="1542">
                  <c:v>9</c:v>
                </c:pt>
                <c:pt idx="1543">
                  <c:v>3</c:v>
                </c:pt>
                <c:pt idx="1544">
                  <c:v>3</c:v>
                </c:pt>
                <c:pt idx="1545">
                  <c:v>4</c:v>
                </c:pt>
                <c:pt idx="1546">
                  <c:v>3</c:v>
                </c:pt>
                <c:pt idx="1547">
                  <c:v>4</c:v>
                </c:pt>
                <c:pt idx="1548">
                  <c:v>3</c:v>
                </c:pt>
                <c:pt idx="1549">
                  <c:v>5</c:v>
                </c:pt>
                <c:pt idx="1550">
                  <c:v>2</c:v>
                </c:pt>
                <c:pt idx="1551">
                  <c:v>3</c:v>
                </c:pt>
                <c:pt idx="1552">
                  <c:v>4</c:v>
                </c:pt>
                <c:pt idx="1553">
                  <c:v>3</c:v>
                </c:pt>
                <c:pt idx="1554">
                  <c:v>4</c:v>
                </c:pt>
                <c:pt idx="1555">
                  <c:v>2</c:v>
                </c:pt>
                <c:pt idx="1556">
                  <c:v>2</c:v>
                </c:pt>
                <c:pt idx="1557">
                  <c:v>3</c:v>
                </c:pt>
                <c:pt idx="1558">
                  <c:v>3</c:v>
                </c:pt>
                <c:pt idx="1559">
                  <c:v>5</c:v>
                </c:pt>
                <c:pt idx="1560">
                  <c:v>3</c:v>
                </c:pt>
                <c:pt idx="1561">
                  <c:v>3</c:v>
                </c:pt>
                <c:pt idx="1562">
                  <c:v>3</c:v>
                </c:pt>
                <c:pt idx="1563">
                  <c:v>6</c:v>
                </c:pt>
                <c:pt idx="1564">
                  <c:v>6</c:v>
                </c:pt>
                <c:pt idx="1565">
                  <c:v>3</c:v>
                </c:pt>
                <c:pt idx="1566">
                  <c:v>3</c:v>
                </c:pt>
                <c:pt idx="1567">
                  <c:v>3</c:v>
                </c:pt>
                <c:pt idx="1568">
                  <c:v>2</c:v>
                </c:pt>
                <c:pt idx="1569">
                  <c:v>2</c:v>
                </c:pt>
                <c:pt idx="1570">
                  <c:v>3</c:v>
                </c:pt>
                <c:pt idx="1571">
                  <c:v>3</c:v>
                </c:pt>
                <c:pt idx="1572">
                  <c:v>3</c:v>
                </c:pt>
                <c:pt idx="1573">
                  <c:v>3</c:v>
                </c:pt>
                <c:pt idx="1574">
                  <c:v>4</c:v>
                </c:pt>
                <c:pt idx="1575">
                  <c:v>2</c:v>
                </c:pt>
                <c:pt idx="1576">
                  <c:v>3</c:v>
                </c:pt>
                <c:pt idx="1577">
                  <c:v>3</c:v>
                </c:pt>
                <c:pt idx="1578">
                  <c:v>3</c:v>
                </c:pt>
                <c:pt idx="1579">
                  <c:v>2</c:v>
                </c:pt>
                <c:pt idx="1580">
                  <c:v>4</c:v>
                </c:pt>
                <c:pt idx="1581">
                  <c:v>5</c:v>
                </c:pt>
                <c:pt idx="1582">
                  <c:v>3</c:v>
                </c:pt>
                <c:pt idx="1583">
                  <c:v>3</c:v>
                </c:pt>
                <c:pt idx="1584">
                  <c:v>2</c:v>
                </c:pt>
                <c:pt idx="1585">
                  <c:v>2</c:v>
                </c:pt>
                <c:pt idx="1586">
                  <c:v>4</c:v>
                </c:pt>
                <c:pt idx="1587">
                  <c:v>6</c:v>
                </c:pt>
                <c:pt idx="1588">
                  <c:v>2</c:v>
                </c:pt>
                <c:pt idx="1589">
                  <c:v>8</c:v>
                </c:pt>
                <c:pt idx="1590">
                  <c:v>3</c:v>
                </c:pt>
                <c:pt idx="1591">
                  <c:v>8</c:v>
                </c:pt>
                <c:pt idx="1592">
                  <c:v>8</c:v>
                </c:pt>
                <c:pt idx="1593">
                  <c:v>3</c:v>
                </c:pt>
                <c:pt idx="1594">
                  <c:v>5</c:v>
                </c:pt>
                <c:pt idx="1595">
                  <c:v>4</c:v>
                </c:pt>
                <c:pt idx="1596">
                  <c:v>3</c:v>
                </c:pt>
                <c:pt idx="1597">
                  <c:v>3</c:v>
                </c:pt>
                <c:pt idx="1598">
                  <c:v>2</c:v>
                </c:pt>
                <c:pt idx="1599">
                  <c:v>4</c:v>
                </c:pt>
                <c:pt idx="1600">
                  <c:v>4</c:v>
                </c:pt>
                <c:pt idx="1601">
                  <c:v>3</c:v>
                </c:pt>
                <c:pt idx="1602">
                  <c:v>3</c:v>
                </c:pt>
                <c:pt idx="1603">
                  <c:v>4</c:v>
                </c:pt>
                <c:pt idx="1604">
                  <c:v>2</c:v>
                </c:pt>
                <c:pt idx="1605">
                  <c:v>3</c:v>
                </c:pt>
                <c:pt idx="1606">
                  <c:v>2</c:v>
                </c:pt>
                <c:pt idx="1607">
                  <c:v>2</c:v>
                </c:pt>
                <c:pt idx="1608">
                  <c:v>3</c:v>
                </c:pt>
                <c:pt idx="1609">
                  <c:v>2</c:v>
                </c:pt>
                <c:pt idx="1610">
                  <c:v>4</c:v>
                </c:pt>
                <c:pt idx="1611">
                  <c:v>4</c:v>
                </c:pt>
                <c:pt idx="1612">
                  <c:v>3</c:v>
                </c:pt>
                <c:pt idx="1613">
                  <c:v>2</c:v>
                </c:pt>
                <c:pt idx="1614">
                  <c:v>5</c:v>
                </c:pt>
                <c:pt idx="1615">
                  <c:v>3</c:v>
                </c:pt>
                <c:pt idx="1616">
                  <c:v>5</c:v>
                </c:pt>
                <c:pt idx="1617">
                  <c:v>3</c:v>
                </c:pt>
                <c:pt idx="1618">
                  <c:v>2</c:v>
                </c:pt>
                <c:pt idx="1619">
                  <c:v>4</c:v>
                </c:pt>
                <c:pt idx="1620">
                  <c:v>3</c:v>
                </c:pt>
                <c:pt idx="1621">
                  <c:v>3</c:v>
                </c:pt>
                <c:pt idx="1622">
                  <c:v>3</c:v>
                </c:pt>
                <c:pt idx="1623">
                  <c:v>3</c:v>
                </c:pt>
                <c:pt idx="1624">
                  <c:v>4</c:v>
                </c:pt>
                <c:pt idx="1625">
                  <c:v>3</c:v>
                </c:pt>
                <c:pt idx="1626">
                  <c:v>2</c:v>
                </c:pt>
                <c:pt idx="1627">
                  <c:v>4</c:v>
                </c:pt>
                <c:pt idx="1628">
                  <c:v>4</c:v>
                </c:pt>
                <c:pt idx="1629">
                  <c:v>4</c:v>
                </c:pt>
                <c:pt idx="1630">
                  <c:v>4</c:v>
                </c:pt>
                <c:pt idx="1631">
                  <c:v>3</c:v>
                </c:pt>
                <c:pt idx="1632">
                  <c:v>3</c:v>
                </c:pt>
                <c:pt idx="1633">
                  <c:v>3</c:v>
                </c:pt>
                <c:pt idx="1634">
                  <c:v>3</c:v>
                </c:pt>
                <c:pt idx="1635">
                  <c:v>3</c:v>
                </c:pt>
                <c:pt idx="1636">
                  <c:v>5</c:v>
                </c:pt>
                <c:pt idx="1637">
                  <c:v>3</c:v>
                </c:pt>
                <c:pt idx="1638">
                  <c:v>2</c:v>
                </c:pt>
                <c:pt idx="1639">
                  <c:v>2</c:v>
                </c:pt>
                <c:pt idx="1640">
                  <c:v>2</c:v>
                </c:pt>
                <c:pt idx="1641">
                  <c:v>2</c:v>
                </c:pt>
                <c:pt idx="1642">
                  <c:v>3</c:v>
                </c:pt>
                <c:pt idx="1643">
                  <c:v>3</c:v>
                </c:pt>
                <c:pt idx="1644">
                  <c:v>3</c:v>
                </c:pt>
                <c:pt idx="1645">
                  <c:v>3</c:v>
                </c:pt>
                <c:pt idx="1646">
                  <c:v>3</c:v>
                </c:pt>
                <c:pt idx="1647">
                  <c:v>4</c:v>
                </c:pt>
                <c:pt idx="1648">
                  <c:v>4</c:v>
                </c:pt>
                <c:pt idx="1649">
                  <c:v>3</c:v>
                </c:pt>
                <c:pt idx="1650">
                  <c:v>4</c:v>
                </c:pt>
                <c:pt idx="1651">
                  <c:v>4</c:v>
                </c:pt>
                <c:pt idx="1652">
                  <c:v>3</c:v>
                </c:pt>
                <c:pt idx="1653">
                  <c:v>3</c:v>
                </c:pt>
                <c:pt idx="1654">
                  <c:v>4</c:v>
                </c:pt>
                <c:pt idx="1655">
                  <c:v>3</c:v>
                </c:pt>
                <c:pt idx="1656">
                  <c:v>3</c:v>
                </c:pt>
                <c:pt idx="1657">
                  <c:v>3</c:v>
                </c:pt>
                <c:pt idx="1658">
                  <c:v>5</c:v>
                </c:pt>
                <c:pt idx="1659">
                  <c:v>3</c:v>
                </c:pt>
                <c:pt idx="1660">
                  <c:v>3</c:v>
                </c:pt>
                <c:pt idx="1661">
                  <c:v>4</c:v>
                </c:pt>
                <c:pt idx="1662">
                  <c:v>3</c:v>
                </c:pt>
                <c:pt idx="1663">
                  <c:v>5</c:v>
                </c:pt>
                <c:pt idx="1664">
                  <c:v>5</c:v>
                </c:pt>
                <c:pt idx="1665">
                  <c:v>2</c:v>
                </c:pt>
                <c:pt idx="1666">
                  <c:v>2</c:v>
                </c:pt>
                <c:pt idx="1667">
                  <c:v>3</c:v>
                </c:pt>
                <c:pt idx="1668">
                  <c:v>5</c:v>
                </c:pt>
                <c:pt idx="1669">
                  <c:v>3</c:v>
                </c:pt>
                <c:pt idx="1670">
                  <c:v>3</c:v>
                </c:pt>
                <c:pt idx="1671">
                  <c:v>4</c:v>
                </c:pt>
                <c:pt idx="1672">
                  <c:v>4</c:v>
                </c:pt>
                <c:pt idx="1673">
                  <c:v>3</c:v>
                </c:pt>
                <c:pt idx="1674">
                  <c:v>3</c:v>
                </c:pt>
                <c:pt idx="1675">
                  <c:v>4</c:v>
                </c:pt>
                <c:pt idx="1676">
                  <c:v>2</c:v>
                </c:pt>
                <c:pt idx="1677">
                  <c:v>2</c:v>
                </c:pt>
                <c:pt idx="1678">
                  <c:v>3</c:v>
                </c:pt>
                <c:pt idx="1679">
                  <c:v>2</c:v>
                </c:pt>
                <c:pt idx="1680">
                  <c:v>3</c:v>
                </c:pt>
                <c:pt idx="1681">
                  <c:v>2</c:v>
                </c:pt>
                <c:pt idx="1682">
                  <c:v>5</c:v>
                </c:pt>
                <c:pt idx="1683">
                  <c:v>5</c:v>
                </c:pt>
                <c:pt idx="1684">
                  <c:v>2</c:v>
                </c:pt>
                <c:pt idx="1685">
                  <c:v>2</c:v>
                </c:pt>
                <c:pt idx="1686">
                  <c:v>3</c:v>
                </c:pt>
                <c:pt idx="1687">
                  <c:v>2</c:v>
                </c:pt>
                <c:pt idx="1688">
                  <c:v>3</c:v>
                </c:pt>
                <c:pt idx="1689">
                  <c:v>3</c:v>
                </c:pt>
                <c:pt idx="1690">
                  <c:v>3</c:v>
                </c:pt>
                <c:pt idx="1691">
                  <c:v>4</c:v>
                </c:pt>
                <c:pt idx="1692">
                  <c:v>8</c:v>
                </c:pt>
                <c:pt idx="1693">
                  <c:v>2</c:v>
                </c:pt>
                <c:pt idx="1694">
                  <c:v>2</c:v>
                </c:pt>
                <c:pt idx="1695">
                  <c:v>3</c:v>
                </c:pt>
                <c:pt idx="1696">
                  <c:v>3</c:v>
                </c:pt>
                <c:pt idx="1697">
                  <c:v>2</c:v>
                </c:pt>
                <c:pt idx="1698">
                  <c:v>3</c:v>
                </c:pt>
                <c:pt idx="1699">
                  <c:v>2</c:v>
                </c:pt>
                <c:pt idx="1700">
                  <c:v>3</c:v>
                </c:pt>
                <c:pt idx="1701">
                  <c:v>2</c:v>
                </c:pt>
                <c:pt idx="1702">
                  <c:v>2</c:v>
                </c:pt>
                <c:pt idx="1703">
                  <c:v>3</c:v>
                </c:pt>
                <c:pt idx="1704">
                  <c:v>4</c:v>
                </c:pt>
                <c:pt idx="1705">
                  <c:v>4</c:v>
                </c:pt>
                <c:pt idx="1706">
                  <c:v>3</c:v>
                </c:pt>
                <c:pt idx="1707">
                  <c:v>3</c:v>
                </c:pt>
                <c:pt idx="1708">
                  <c:v>3</c:v>
                </c:pt>
                <c:pt idx="1709">
                  <c:v>2</c:v>
                </c:pt>
                <c:pt idx="1710">
                  <c:v>3</c:v>
                </c:pt>
                <c:pt idx="1711">
                  <c:v>3</c:v>
                </c:pt>
                <c:pt idx="1712">
                  <c:v>3</c:v>
                </c:pt>
                <c:pt idx="1713">
                  <c:v>3</c:v>
                </c:pt>
                <c:pt idx="1714">
                  <c:v>3</c:v>
                </c:pt>
                <c:pt idx="1715">
                  <c:v>5</c:v>
                </c:pt>
                <c:pt idx="1716">
                  <c:v>3</c:v>
                </c:pt>
                <c:pt idx="1717">
                  <c:v>2</c:v>
                </c:pt>
                <c:pt idx="1718">
                  <c:v>2</c:v>
                </c:pt>
                <c:pt idx="1719">
                  <c:v>4</c:v>
                </c:pt>
                <c:pt idx="1720">
                  <c:v>4</c:v>
                </c:pt>
                <c:pt idx="1721">
                  <c:v>2</c:v>
                </c:pt>
                <c:pt idx="1722">
                  <c:v>4</c:v>
                </c:pt>
                <c:pt idx="1723">
                  <c:v>2</c:v>
                </c:pt>
                <c:pt idx="1724">
                  <c:v>2</c:v>
                </c:pt>
                <c:pt idx="1725">
                  <c:v>3</c:v>
                </c:pt>
                <c:pt idx="1726">
                  <c:v>4</c:v>
                </c:pt>
                <c:pt idx="1727">
                  <c:v>4</c:v>
                </c:pt>
                <c:pt idx="1728">
                  <c:v>3</c:v>
                </c:pt>
                <c:pt idx="1729">
                  <c:v>3</c:v>
                </c:pt>
                <c:pt idx="1730">
                  <c:v>4</c:v>
                </c:pt>
                <c:pt idx="1731">
                  <c:v>2</c:v>
                </c:pt>
                <c:pt idx="1732">
                  <c:v>4</c:v>
                </c:pt>
                <c:pt idx="1733">
                  <c:v>4</c:v>
                </c:pt>
                <c:pt idx="1734">
                  <c:v>3</c:v>
                </c:pt>
                <c:pt idx="1735">
                  <c:v>4</c:v>
                </c:pt>
                <c:pt idx="1736">
                  <c:v>4</c:v>
                </c:pt>
                <c:pt idx="1737">
                  <c:v>4</c:v>
                </c:pt>
                <c:pt idx="1738">
                  <c:v>3</c:v>
                </c:pt>
                <c:pt idx="1739">
                  <c:v>3</c:v>
                </c:pt>
                <c:pt idx="1740">
                  <c:v>3</c:v>
                </c:pt>
                <c:pt idx="1741">
                  <c:v>3</c:v>
                </c:pt>
                <c:pt idx="1742">
                  <c:v>3</c:v>
                </c:pt>
                <c:pt idx="1743">
                  <c:v>3</c:v>
                </c:pt>
                <c:pt idx="1744">
                  <c:v>2</c:v>
                </c:pt>
                <c:pt idx="1745">
                  <c:v>3</c:v>
                </c:pt>
                <c:pt idx="1746">
                  <c:v>4</c:v>
                </c:pt>
                <c:pt idx="1747">
                  <c:v>8</c:v>
                </c:pt>
                <c:pt idx="1748">
                  <c:v>4</c:v>
                </c:pt>
                <c:pt idx="1749">
                  <c:v>4</c:v>
                </c:pt>
                <c:pt idx="1750">
                  <c:v>3</c:v>
                </c:pt>
                <c:pt idx="1751">
                  <c:v>3</c:v>
                </c:pt>
                <c:pt idx="1752">
                  <c:v>3</c:v>
                </c:pt>
                <c:pt idx="1753">
                  <c:v>3</c:v>
                </c:pt>
                <c:pt idx="1754">
                  <c:v>3</c:v>
                </c:pt>
                <c:pt idx="1755">
                  <c:v>3</c:v>
                </c:pt>
                <c:pt idx="1756">
                  <c:v>4</c:v>
                </c:pt>
                <c:pt idx="1757">
                  <c:v>5</c:v>
                </c:pt>
                <c:pt idx="1758">
                  <c:v>6</c:v>
                </c:pt>
                <c:pt idx="1759">
                  <c:v>8</c:v>
                </c:pt>
                <c:pt idx="1760">
                  <c:v>2</c:v>
                </c:pt>
                <c:pt idx="1761">
                  <c:v>3</c:v>
                </c:pt>
                <c:pt idx="1762">
                  <c:v>2</c:v>
                </c:pt>
                <c:pt idx="1763">
                  <c:v>3</c:v>
                </c:pt>
                <c:pt idx="1764">
                  <c:v>4</c:v>
                </c:pt>
                <c:pt idx="1765">
                  <c:v>4</c:v>
                </c:pt>
                <c:pt idx="1766">
                  <c:v>3</c:v>
                </c:pt>
                <c:pt idx="1767">
                  <c:v>2</c:v>
                </c:pt>
                <c:pt idx="1768">
                  <c:v>3</c:v>
                </c:pt>
                <c:pt idx="1769">
                  <c:v>3</c:v>
                </c:pt>
                <c:pt idx="1770">
                  <c:v>4</c:v>
                </c:pt>
                <c:pt idx="1771">
                  <c:v>3</c:v>
                </c:pt>
                <c:pt idx="1772">
                  <c:v>4</c:v>
                </c:pt>
                <c:pt idx="1773">
                  <c:v>4</c:v>
                </c:pt>
                <c:pt idx="1774">
                  <c:v>6</c:v>
                </c:pt>
                <c:pt idx="1775">
                  <c:v>2</c:v>
                </c:pt>
                <c:pt idx="1776">
                  <c:v>4</c:v>
                </c:pt>
                <c:pt idx="1777">
                  <c:v>3</c:v>
                </c:pt>
                <c:pt idx="1778">
                  <c:v>2</c:v>
                </c:pt>
                <c:pt idx="1779">
                  <c:v>3</c:v>
                </c:pt>
                <c:pt idx="1780">
                  <c:v>4</c:v>
                </c:pt>
                <c:pt idx="1781">
                  <c:v>4</c:v>
                </c:pt>
                <c:pt idx="1782">
                  <c:v>3</c:v>
                </c:pt>
                <c:pt idx="1783">
                  <c:v>2</c:v>
                </c:pt>
                <c:pt idx="1784">
                  <c:v>2</c:v>
                </c:pt>
                <c:pt idx="1785">
                  <c:v>3</c:v>
                </c:pt>
                <c:pt idx="1786">
                  <c:v>4</c:v>
                </c:pt>
                <c:pt idx="1787">
                  <c:v>3</c:v>
                </c:pt>
                <c:pt idx="1788">
                  <c:v>3</c:v>
                </c:pt>
                <c:pt idx="1789">
                  <c:v>2</c:v>
                </c:pt>
                <c:pt idx="1790">
                  <c:v>4</c:v>
                </c:pt>
                <c:pt idx="1791">
                  <c:v>4</c:v>
                </c:pt>
                <c:pt idx="1792">
                  <c:v>3</c:v>
                </c:pt>
                <c:pt idx="1793">
                  <c:v>3</c:v>
                </c:pt>
                <c:pt idx="1794">
                  <c:v>2</c:v>
                </c:pt>
                <c:pt idx="1795">
                  <c:v>2</c:v>
                </c:pt>
                <c:pt idx="1796">
                  <c:v>2</c:v>
                </c:pt>
                <c:pt idx="1797">
                  <c:v>3</c:v>
                </c:pt>
                <c:pt idx="1798">
                  <c:v>3</c:v>
                </c:pt>
                <c:pt idx="1799">
                  <c:v>3</c:v>
                </c:pt>
                <c:pt idx="1800">
                  <c:v>3</c:v>
                </c:pt>
                <c:pt idx="1801">
                  <c:v>4</c:v>
                </c:pt>
                <c:pt idx="1802">
                  <c:v>2</c:v>
                </c:pt>
                <c:pt idx="1803">
                  <c:v>3</c:v>
                </c:pt>
                <c:pt idx="1804">
                  <c:v>3</c:v>
                </c:pt>
                <c:pt idx="1805">
                  <c:v>3</c:v>
                </c:pt>
                <c:pt idx="1806">
                  <c:v>3</c:v>
                </c:pt>
                <c:pt idx="1807">
                  <c:v>3</c:v>
                </c:pt>
                <c:pt idx="1808">
                  <c:v>2</c:v>
                </c:pt>
                <c:pt idx="1809">
                  <c:v>3</c:v>
                </c:pt>
                <c:pt idx="1810">
                  <c:v>4</c:v>
                </c:pt>
                <c:pt idx="1811">
                  <c:v>3</c:v>
                </c:pt>
                <c:pt idx="1812">
                  <c:v>3</c:v>
                </c:pt>
                <c:pt idx="1813">
                  <c:v>2</c:v>
                </c:pt>
                <c:pt idx="1814">
                  <c:v>3</c:v>
                </c:pt>
                <c:pt idx="1815">
                  <c:v>4</c:v>
                </c:pt>
                <c:pt idx="1816">
                  <c:v>3</c:v>
                </c:pt>
                <c:pt idx="1817">
                  <c:v>2</c:v>
                </c:pt>
                <c:pt idx="1818">
                  <c:v>3</c:v>
                </c:pt>
                <c:pt idx="1819">
                  <c:v>3</c:v>
                </c:pt>
                <c:pt idx="1820">
                  <c:v>3</c:v>
                </c:pt>
                <c:pt idx="1821">
                  <c:v>3</c:v>
                </c:pt>
                <c:pt idx="1822">
                  <c:v>4</c:v>
                </c:pt>
                <c:pt idx="1823">
                  <c:v>2</c:v>
                </c:pt>
                <c:pt idx="1824">
                  <c:v>9</c:v>
                </c:pt>
                <c:pt idx="1825">
                  <c:v>4</c:v>
                </c:pt>
                <c:pt idx="1826">
                  <c:v>3</c:v>
                </c:pt>
                <c:pt idx="1827">
                  <c:v>2</c:v>
                </c:pt>
                <c:pt idx="1828">
                  <c:v>2</c:v>
                </c:pt>
                <c:pt idx="1829">
                  <c:v>3</c:v>
                </c:pt>
                <c:pt idx="1830">
                  <c:v>3</c:v>
                </c:pt>
                <c:pt idx="1831">
                  <c:v>3</c:v>
                </c:pt>
                <c:pt idx="1832">
                  <c:v>3</c:v>
                </c:pt>
                <c:pt idx="1833">
                  <c:v>2</c:v>
                </c:pt>
                <c:pt idx="1834">
                  <c:v>2</c:v>
                </c:pt>
                <c:pt idx="1835">
                  <c:v>3</c:v>
                </c:pt>
                <c:pt idx="1836">
                  <c:v>3</c:v>
                </c:pt>
                <c:pt idx="1837">
                  <c:v>3</c:v>
                </c:pt>
                <c:pt idx="1838">
                  <c:v>3</c:v>
                </c:pt>
                <c:pt idx="1839">
                  <c:v>4</c:v>
                </c:pt>
                <c:pt idx="1840">
                  <c:v>3</c:v>
                </c:pt>
                <c:pt idx="1841">
                  <c:v>3</c:v>
                </c:pt>
                <c:pt idx="1842">
                  <c:v>3</c:v>
                </c:pt>
                <c:pt idx="1843">
                  <c:v>3</c:v>
                </c:pt>
                <c:pt idx="1844">
                  <c:v>3</c:v>
                </c:pt>
                <c:pt idx="1845">
                  <c:v>4</c:v>
                </c:pt>
                <c:pt idx="1846">
                  <c:v>4</c:v>
                </c:pt>
                <c:pt idx="1847">
                  <c:v>3</c:v>
                </c:pt>
                <c:pt idx="1848">
                  <c:v>3</c:v>
                </c:pt>
                <c:pt idx="1849">
                  <c:v>3</c:v>
                </c:pt>
                <c:pt idx="1850">
                  <c:v>4</c:v>
                </c:pt>
                <c:pt idx="1851">
                  <c:v>4</c:v>
                </c:pt>
                <c:pt idx="1852">
                  <c:v>2</c:v>
                </c:pt>
                <c:pt idx="1853">
                  <c:v>3</c:v>
                </c:pt>
                <c:pt idx="1854">
                  <c:v>3</c:v>
                </c:pt>
                <c:pt idx="1855">
                  <c:v>3</c:v>
                </c:pt>
                <c:pt idx="1856">
                  <c:v>2</c:v>
                </c:pt>
                <c:pt idx="1857">
                  <c:v>2</c:v>
                </c:pt>
                <c:pt idx="1858">
                  <c:v>3</c:v>
                </c:pt>
                <c:pt idx="1859">
                  <c:v>4</c:v>
                </c:pt>
                <c:pt idx="1860">
                  <c:v>2</c:v>
                </c:pt>
                <c:pt idx="1861">
                  <c:v>4</c:v>
                </c:pt>
                <c:pt idx="1862">
                  <c:v>2</c:v>
                </c:pt>
                <c:pt idx="1863">
                  <c:v>3</c:v>
                </c:pt>
                <c:pt idx="1864">
                  <c:v>3</c:v>
                </c:pt>
                <c:pt idx="1865">
                  <c:v>3</c:v>
                </c:pt>
                <c:pt idx="1866">
                  <c:v>3</c:v>
                </c:pt>
                <c:pt idx="1867">
                  <c:v>5</c:v>
                </c:pt>
                <c:pt idx="1868">
                  <c:v>3</c:v>
                </c:pt>
                <c:pt idx="1869">
                  <c:v>4</c:v>
                </c:pt>
                <c:pt idx="1870">
                  <c:v>2</c:v>
                </c:pt>
                <c:pt idx="1871">
                  <c:v>3</c:v>
                </c:pt>
                <c:pt idx="1872">
                  <c:v>3</c:v>
                </c:pt>
                <c:pt idx="1873">
                  <c:v>3</c:v>
                </c:pt>
                <c:pt idx="1874">
                  <c:v>2</c:v>
                </c:pt>
                <c:pt idx="1875">
                  <c:v>4</c:v>
                </c:pt>
                <c:pt idx="1876">
                  <c:v>3</c:v>
                </c:pt>
                <c:pt idx="1877">
                  <c:v>2</c:v>
                </c:pt>
                <c:pt idx="1878">
                  <c:v>4</c:v>
                </c:pt>
                <c:pt idx="1879">
                  <c:v>4</c:v>
                </c:pt>
                <c:pt idx="1880">
                  <c:v>4</c:v>
                </c:pt>
                <c:pt idx="1881">
                  <c:v>3</c:v>
                </c:pt>
                <c:pt idx="1882">
                  <c:v>3</c:v>
                </c:pt>
                <c:pt idx="1883">
                  <c:v>3</c:v>
                </c:pt>
                <c:pt idx="1884">
                  <c:v>2</c:v>
                </c:pt>
                <c:pt idx="1885">
                  <c:v>2</c:v>
                </c:pt>
                <c:pt idx="1886">
                  <c:v>2</c:v>
                </c:pt>
                <c:pt idx="1887">
                  <c:v>4</c:v>
                </c:pt>
                <c:pt idx="1888">
                  <c:v>3</c:v>
                </c:pt>
                <c:pt idx="1889">
                  <c:v>3</c:v>
                </c:pt>
                <c:pt idx="1890">
                  <c:v>3</c:v>
                </c:pt>
                <c:pt idx="1891">
                  <c:v>4</c:v>
                </c:pt>
                <c:pt idx="1892">
                  <c:v>2</c:v>
                </c:pt>
                <c:pt idx="1893">
                  <c:v>3</c:v>
                </c:pt>
                <c:pt idx="1894">
                  <c:v>5</c:v>
                </c:pt>
                <c:pt idx="1895">
                  <c:v>3</c:v>
                </c:pt>
                <c:pt idx="1896">
                  <c:v>4</c:v>
                </c:pt>
                <c:pt idx="1897">
                  <c:v>3</c:v>
                </c:pt>
                <c:pt idx="1898">
                  <c:v>2</c:v>
                </c:pt>
                <c:pt idx="1899">
                  <c:v>4</c:v>
                </c:pt>
                <c:pt idx="1900">
                  <c:v>3</c:v>
                </c:pt>
                <c:pt idx="1901">
                  <c:v>4</c:v>
                </c:pt>
                <c:pt idx="1902">
                  <c:v>2</c:v>
                </c:pt>
                <c:pt idx="1903">
                  <c:v>4</c:v>
                </c:pt>
                <c:pt idx="1904">
                  <c:v>3</c:v>
                </c:pt>
                <c:pt idx="1905">
                  <c:v>3</c:v>
                </c:pt>
                <c:pt idx="1906">
                  <c:v>6</c:v>
                </c:pt>
                <c:pt idx="1907">
                  <c:v>3</c:v>
                </c:pt>
                <c:pt idx="1908">
                  <c:v>2</c:v>
                </c:pt>
                <c:pt idx="1909">
                  <c:v>3</c:v>
                </c:pt>
                <c:pt idx="1910">
                  <c:v>3</c:v>
                </c:pt>
                <c:pt idx="1911">
                  <c:v>4</c:v>
                </c:pt>
                <c:pt idx="1912">
                  <c:v>4</c:v>
                </c:pt>
                <c:pt idx="1913">
                  <c:v>2</c:v>
                </c:pt>
                <c:pt idx="1914">
                  <c:v>2</c:v>
                </c:pt>
                <c:pt idx="1915">
                  <c:v>3</c:v>
                </c:pt>
                <c:pt idx="1916">
                  <c:v>3</c:v>
                </c:pt>
                <c:pt idx="1917">
                  <c:v>3</c:v>
                </c:pt>
                <c:pt idx="1918">
                  <c:v>3</c:v>
                </c:pt>
                <c:pt idx="1919">
                  <c:v>3</c:v>
                </c:pt>
                <c:pt idx="1920">
                  <c:v>3</c:v>
                </c:pt>
                <c:pt idx="1921">
                  <c:v>3</c:v>
                </c:pt>
                <c:pt idx="1922">
                  <c:v>5</c:v>
                </c:pt>
                <c:pt idx="1923">
                  <c:v>2</c:v>
                </c:pt>
                <c:pt idx="1924">
                  <c:v>3</c:v>
                </c:pt>
                <c:pt idx="1925">
                  <c:v>3</c:v>
                </c:pt>
                <c:pt idx="1926">
                  <c:v>3</c:v>
                </c:pt>
                <c:pt idx="1927">
                  <c:v>6</c:v>
                </c:pt>
                <c:pt idx="1928">
                  <c:v>2</c:v>
                </c:pt>
                <c:pt idx="1929">
                  <c:v>2</c:v>
                </c:pt>
                <c:pt idx="1930">
                  <c:v>4</c:v>
                </c:pt>
                <c:pt idx="1931">
                  <c:v>3</c:v>
                </c:pt>
                <c:pt idx="1932">
                  <c:v>3</c:v>
                </c:pt>
                <c:pt idx="1933">
                  <c:v>2</c:v>
                </c:pt>
                <c:pt idx="1934">
                  <c:v>4</c:v>
                </c:pt>
                <c:pt idx="1935">
                  <c:v>3</c:v>
                </c:pt>
                <c:pt idx="1936">
                  <c:v>2</c:v>
                </c:pt>
                <c:pt idx="1937">
                  <c:v>3</c:v>
                </c:pt>
                <c:pt idx="1938">
                  <c:v>5</c:v>
                </c:pt>
                <c:pt idx="1939">
                  <c:v>5</c:v>
                </c:pt>
                <c:pt idx="1940">
                  <c:v>3</c:v>
                </c:pt>
                <c:pt idx="1941">
                  <c:v>3</c:v>
                </c:pt>
                <c:pt idx="1942">
                  <c:v>2</c:v>
                </c:pt>
                <c:pt idx="1943">
                  <c:v>4</c:v>
                </c:pt>
                <c:pt idx="1944">
                  <c:v>2</c:v>
                </c:pt>
                <c:pt idx="1945">
                  <c:v>3</c:v>
                </c:pt>
                <c:pt idx="1946">
                  <c:v>3</c:v>
                </c:pt>
                <c:pt idx="1947">
                  <c:v>3</c:v>
                </c:pt>
                <c:pt idx="1948">
                  <c:v>3</c:v>
                </c:pt>
                <c:pt idx="1949">
                  <c:v>3</c:v>
                </c:pt>
                <c:pt idx="1950">
                  <c:v>3</c:v>
                </c:pt>
                <c:pt idx="1951">
                  <c:v>3</c:v>
                </c:pt>
                <c:pt idx="1952">
                  <c:v>2</c:v>
                </c:pt>
                <c:pt idx="1953">
                  <c:v>2</c:v>
                </c:pt>
                <c:pt idx="1954">
                  <c:v>3</c:v>
                </c:pt>
                <c:pt idx="1955">
                  <c:v>2</c:v>
                </c:pt>
                <c:pt idx="1956">
                  <c:v>3</c:v>
                </c:pt>
                <c:pt idx="1957">
                  <c:v>2</c:v>
                </c:pt>
                <c:pt idx="1958">
                  <c:v>3</c:v>
                </c:pt>
                <c:pt idx="1959">
                  <c:v>3</c:v>
                </c:pt>
                <c:pt idx="1960">
                  <c:v>3</c:v>
                </c:pt>
                <c:pt idx="1961">
                  <c:v>3</c:v>
                </c:pt>
                <c:pt idx="1962">
                  <c:v>3</c:v>
                </c:pt>
                <c:pt idx="1963">
                  <c:v>4</c:v>
                </c:pt>
                <c:pt idx="1964">
                  <c:v>3</c:v>
                </c:pt>
                <c:pt idx="1965">
                  <c:v>3</c:v>
                </c:pt>
                <c:pt idx="1966">
                  <c:v>2</c:v>
                </c:pt>
                <c:pt idx="1967">
                  <c:v>2</c:v>
                </c:pt>
                <c:pt idx="1968">
                  <c:v>2</c:v>
                </c:pt>
                <c:pt idx="1969">
                  <c:v>2</c:v>
                </c:pt>
                <c:pt idx="1970">
                  <c:v>3</c:v>
                </c:pt>
                <c:pt idx="1971">
                  <c:v>2</c:v>
                </c:pt>
                <c:pt idx="1972">
                  <c:v>3</c:v>
                </c:pt>
                <c:pt idx="1973">
                  <c:v>3</c:v>
                </c:pt>
                <c:pt idx="1974">
                  <c:v>3</c:v>
                </c:pt>
                <c:pt idx="1975">
                  <c:v>2</c:v>
                </c:pt>
                <c:pt idx="1976">
                  <c:v>2</c:v>
                </c:pt>
                <c:pt idx="1977">
                  <c:v>2</c:v>
                </c:pt>
                <c:pt idx="1978">
                  <c:v>3</c:v>
                </c:pt>
                <c:pt idx="1979">
                  <c:v>4</c:v>
                </c:pt>
                <c:pt idx="1980">
                  <c:v>2</c:v>
                </c:pt>
                <c:pt idx="1981">
                  <c:v>4</c:v>
                </c:pt>
                <c:pt idx="1982">
                  <c:v>3</c:v>
                </c:pt>
                <c:pt idx="1983">
                  <c:v>3</c:v>
                </c:pt>
                <c:pt idx="1984">
                  <c:v>4</c:v>
                </c:pt>
                <c:pt idx="1985">
                  <c:v>4</c:v>
                </c:pt>
                <c:pt idx="1986">
                  <c:v>2</c:v>
                </c:pt>
                <c:pt idx="1987">
                  <c:v>6</c:v>
                </c:pt>
                <c:pt idx="1988">
                  <c:v>2</c:v>
                </c:pt>
                <c:pt idx="1989">
                  <c:v>2</c:v>
                </c:pt>
                <c:pt idx="1990">
                  <c:v>3</c:v>
                </c:pt>
                <c:pt idx="1991">
                  <c:v>3</c:v>
                </c:pt>
                <c:pt idx="1992">
                  <c:v>3</c:v>
                </c:pt>
                <c:pt idx="1993">
                  <c:v>3</c:v>
                </c:pt>
                <c:pt idx="1994">
                  <c:v>2</c:v>
                </c:pt>
                <c:pt idx="1995">
                  <c:v>3</c:v>
                </c:pt>
                <c:pt idx="1996">
                  <c:v>3</c:v>
                </c:pt>
                <c:pt idx="1997">
                  <c:v>3</c:v>
                </c:pt>
                <c:pt idx="1998">
                  <c:v>3</c:v>
                </c:pt>
                <c:pt idx="1999">
                  <c:v>3</c:v>
                </c:pt>
                <c:pt idx="2000">
                  <c:v>3</c:v>
                </c:pt>
                <c:pt idx="2001">
                  <c:v>3</c:v>
                </c:pt>
                <c:pt idx="2002">
                  <c:v>3</c:v>
                </c:pt>
                <c:pt idx="2003">
                  <c:v>2</c:v>
                </c:pt>
                <c:pt idx="2004">
                  <c:v>3</c:v>
                </c:pt>
                <c:pt idx="2005">
                  <c:v>3</c:v>
                </c:pt>
                <c:pt idx="2006">
                  <c:v>3</c:v>
                </c:pt>
                <c:pt idx="2007">
                  <c:v>3</c:v>
                </c:pt>
                <c:pt idx="2008">
                  <c:v>4</c:v>
                </c:pt>
                <c:pt idx="2009">
                  <c:v>3</c:v>
                </c:pt>
                <c:pt idx="2010">
                  <c:v>2</c:v>
                </c:pt>
                <c:pt idx="2011">
                  <c:v>3</c:v>
                </c:pt>
                <c:pt idx="2012">
                  <c:v>4</c:v>
                </c:pt>
                <c:pt idx="2013">
                  <c:v>3</c:v>
                </c:pt>
                <c:pt idx="2014">
                  <c:v>5</c:v>
                </c:pt>
                <c:pt idx="2015">
                  <c:v>3</c:v>
                </c:pt>
                <c:pt idx="2016">
                  <c:v>2</c:v>
                </c:pt>
                <c:pt idx="2017">
                  <c:v>3</c:v>
                </c:pt>
                <c:pt idx="2018">
                  <c:v>4</c:v>
                </c:pt>
                <c:pt idx="2019">
                  <c:v>3</c:v>
                </c:pt>
                <c:pt idx="2020">
                  <c:v>3</c:v>
                </c:pt>
                <c:pt idx="2021">
                  <c:v>3</c:v>
                </c:pt>
                <c:pt idx="2022">
                  <c:v>3</c:v>
                </c:pt>
                <c:pt idx="2023">
                  <c:v>2</c:v>
                </c:pt>
                <c:pt idx="2024">
                  <c:v>3</c:v>
                </c:pt>
                <c:pt idx="2025">
                  <c:v>2</c:v>
                </c:pt>
                <c:pt idx="2026">
                  <c:v>2</c:v>
                </c:pt>
                <c:pt idx="2027">
                  <c:v>2</c:v>
                </c:pt>
                <c:pt idx="2028">
                  <c:v>2</c:v>
                </c:pt>
                <c:pt idx="2029">
                  <c:v>3</c:v>
                </c:pt>
                <c:pt idx="2030">
                  <c:v>4</c:v>
                </c:pt>
                <c:pt idx="2031">
                  <c:v>2</c:v>
                </c:pt>
                <c:pt idx="2032">
                  <c:v>2</c:v>
                </c:pt>
                <c:pt idx="2033">
                  <c:v>2</c:v>
                </c:pt>
                <c:pt idx="2034">
                  <c:v>2</c:v>
                </c:pt>
                <c:pt idx="2035">
                  <c:v>3</c:v>
                </c:pt>
                <c:pt idx="2036">
                  <c:v>3</c:v>
                </c:pt>
                <c:pt idx="2037">
                  <c:v>4</c:v>
                </c:pt>
                <c:pt idx="2038">
                  <c:v>2</c:v>
                </c:pt>
                <c:pt idx="2039">
                  <c:v>4</c:v>
                </c:pt>
                <c:pt idx="2040">
                  <c:v>3</c:v>
                </c:pt>
                <c:pt idx="2041">
                  <c:v>3</c:v>
                </c:pt>
                <c:pt idx="2042">
                  <c:v>2</c:v>
                </c:pt>
                <c:pt idx="2043">
                  <c:v>2</c:v>
                </c:pt>
                <c:pt idx="2044">
                  <c:v>2</c:v>
                </c:pt>
                <c:pt idx="2045">
                  <c:v>3</c:v>
                </c:pt>
                <c:pt idx="2046">
                  <c:v>2</c:v>
                </c:pt>
                <c:pt idx="2047">
                  <c:v>2</c:v>
                </c:pt>
                <c:pt idx="2048">
                  <c:v>3</c:v>
                </c:pt>
                <c:pt idx="2049">
                  <c:v>4</c:v>
                </c:pt>
                <c:pt idx="2050">
                  <c:v>3</c:v>
                </c:pt>
                <c:pt idx="2051">
                  <c:v>3</c:v>
                </c:pt>
                <c:pt idx="2052">
                  <c:v>3</c:v>
                </c:pt>
                <c:pt idx="2053">
                  <c:v>2</c:v>
                </c:pt>
                <c:pt idx="2054">
                  <c:v>3</c:v>
                </c:pt>
                <c:pt idx="2055">
                  <c:v>3</c:v>
                </c:pt>
                <c:pt idx="2056">
                  <c:v>3</c:v>
                </c:pt>
                <c:pt idx="2057">
                  <c:v>3</c:v>
                </c:pt>
                <c:pt idx="2058">
                  <c:v>3</c:v>
                </c:pt>
                <c:pt idx="2059">
                  <c:v>3</c:v>
                </c:pt>
                <c:pt idx="2060">
                  <c:v>2</c:v>
                </c:pt>
                <c:pt idx="2061">
                  <c:v>3</c:v>
                </c:pt>
                <c:pt idx="2062">
                  <c:v>3</c:v>
                </c:pt>
                <c:pt idx="2063">
                  <c:v>3</c:v>
                </c:pt>
                <c:pt idx="2064">
                  <c:v>3</c:v>
                </c:pt>
                <c:pt idx="2065">
                  <c:v>2</c:v>
                </c:pt>
                <c:pt idx="2066">
                  <c:v>3</c:v>
                </c:pt>
                <c:pt idx="2067">
                  <c:v>2</c:v>
                </c:pt>
                <c:pt idx="2068">
                  <c:v>2</c:v>
                </c:pt>
                <c:pt idx="2069">
                  <c:v>4</c:v>
                </c:pt>
                <c:pt idx="2070">
                  <c:v>3</c:v>
                </c:pt>
                <c:pt idx="2071">
                  <c:v>3</c:v>
                </c:pt>
                <c:pt idx="2072">
                  <c:v>4</c:v>
                </c:pt>
                <c:pt idx="2073">
                  <c:v>2</c:v>
                </c:pt>
                <c:pt idx="2074">
                  <c:v>3</c:v>
                </c:pt>
                <c:pt idx="2075">
                  <c:v>2</c:v>
                </c:pt>
                <c:pt idx="2076">
                  <c:v>2</c:v>
                </c:pt>
                <c:pt idx="2077">
                  <c:v>3</c:v>
                </c:pt>
                <c:pt idx="2078">
                  <c:v>2</c:v>
                </c:pt>
                <c:pt idx="2079">
                  <c:v>2</c:v>
                </c:pt>
                <c:pt idx="2080">
                  <c:v>2</c:v>
                </c:pt>
                <c:pt idx="2081">
                  <c:v>3</c:v>
                </c:pt>
                <c:pt idx="2082">
                  <c:v>3</c:v>
                </c:pt>
                <c:pt idx="2083">
                  <c:v>3</c:v>
                </c:pt>
                <c:pt idx="2084">
                  <c:v>4</c:v>
                </c:pt>
                <c:pt idx="2085">
                  <c:v>4</c:v>
                </c:pt>
                <c:pt idx="2086">
                  <c:v>4</c:v>
                </c:pt>
                <c:pt idx="2087">
                  <c:v>3</c:v>
                </c:pt>
                <c:pt idx="2088">
                  <c:v>3</c:v>
                </c:pt>
                <c:pt idx="2089">
                  <c:v>3</c:v>
                </c:pt>
                <c:pt idx="2090">
                  <c:v>3</c:v>
                </c:pt>
                <c:pt idx="2091">
                  <c:v>3</c:v>
                </c:pt>
                <c:pt idx="2092">
                  <c:v>3</c:v>
                </c:pt>
                <c:pt idx="2093">
                  <c:v>3</c:v>
                </c:pt>
                <c:pt idx="2094">
                  <c:v>2</c:v>
                </c:pt>
                <c:pt idx="2095">
                  <c:v>2</c:v>
                </c:pt>
                <c:pt idx="2096">
                  <c:v>3</c:v>
                </c:pt>
                <c:pt idx="2097">
                  <c:v>2</c:v>
                </c:pt>
                <c:pt idx="2098">
                  <c:v>2</c:v>
                </c:pt>
                <c:pt idx="2099">
                  <c:v>3</c:v>
                </c:pt>
                <c:pt idx="2100">
                  <c:v>3</c:v>
                </c:pt>
                <c:pt idx="2101">
                  <c:v>3</c:v>
                </c:pt>
                <c:pt idx="2102">
                  <c:v>3</c:v>
                </c:pt>
                <c:pt idx="2103">
                  <c:v>3</c:v>
                </c:pt>
                <c:pt idx="2104">
                  <c:v>3</c:v>
                </c:pt>
                <c:pt idx="2105">
                  <c:v>3</c:v>
                </c:pt>
                <c:pt idx="2106">
                  <c:v>4</c:v>
                </c:pt>
                <c:pt idx="2107">
                  <c:v>4</c:v>
                </c:pt>
                <c:pt idx="2108">
                  <c:v>4</c:v>
                </c:pt>
                <c:pt idx="2109">
                  <c:v>2</c:v>
                </c:pt>
                <c:pt idx="2110">
                  <c:v>4</c:v>
                </c:pt>
                <c:pt idx="2111">
                  <c:v>3</c:v>
                </c:pt>
                <c:pt idx="2112">
                  <c:v>4</c:v>
                </c:pt>
                <c:pt idx="2113">
                  <c:v>4</c:v>
                </c:pt>
                <c:pt idx="2114">
                  <c:v>2</c:v>
                </c:pt>
                <c:pt idx="2115">
                  <c:v>2</c:v>
                </c:pt>
                <c:pt idx="2116">
                  <c:v>2</c:v>
                </c:pt>
                <c:pt idx="2117">
                  <c:v>3</c:v>
                </c:pt>
                <c:pt idx="2118">
                  <c:v>2</c:v>
                </c:pt>
                <c:pt idx="2119">
                  <c:v>3</c:v>
                </c:pt>
                <c:pt idx="2120">
                  <c:v>4</c:v>
                </c:pt>
                <c:pt idx="2121">
                  <c:v>3</c:v>
                </c:pt>
                <c:pt idx="2122">
                  <c:v>2</c:v>
                </c:pt>
                <c:pt idx="2123">
                  <c:v>3</c:v>
                </c:pt>
                <c:pt idx="2124">
                  <c:v>2</c:v>
                </c:pt>
                <c:pt idx="2125">
                  <c:v>3</c:v>
                </c:pt>
                <c:pt idx="2126">
                  <c:v>2</c:v>
                </c:pt>
                <c:pt idx="2127">
                  <c:v>3</c:v>
                </c:pt>
                <c:pt idx="2128">
                  <c:v>2</c:v>
                </c:pt>
                <c:pt idx="2129">
                  <c:v>2</c:v>
                </c:pt>
                <c:pt idx="2130">
                  <c:v>2</c:v>
                </c:pt>
                <c:pt idx="2131">
                  <c:v>3</c:v>
                </c:pt>
                <c:pt idx="2132">
                  <c:v>2</c:v>
                </c:pt>
                <c:pt idx="2133">
                  <c:v>3</c:v>
                </c:pt>
                <c:pt idx="2134">
                  <c:v>4</c:v>
                </c:pt>
                <c:pt idx="2135">
                  <c:v>4</c:v>
                </c:pt>
                <c:pt idx="2136">
                  <c:v>3</c:v>
                </c:pt>
                <c:pt idx="2137">
                  <c:v>4</c:v>
                </c:pt>
                <c:pt idx="2138">
                  <c:v>4</c:v>
                </c:pt>
                <c:pt idx="2139">
                  <c:v>3</c:v>
                </c:pt>
                <c:pt idx="2140">
                  <c:v>3</c:v>
                </c:pt>
                <c:pt idx="2141">
                  <c:v>3</c:v>
                </c:pt>
                <c:pt idx="2142">
                  <c:v>3</c:v>
                </c:pt>
                <c:pt idx="2143">
                  <c:v>3</c:v>
                </c:pt>
                <c:pt idx="2144">
                  <c:v>3</c:v>
                </c:pt>
                <c:pt idx="2145">
                  <c:v>3</c:v>
                </c:pt>
                <c:pt idx="2146">
                  <c:v>3</c:v>
                </c:pt>
                <c:pt idx="2147">
                  <c:v>3</c:v>
                </c:pt>
                <c:pt idx="2148">
                  <c:v>2</c:v>
                </c:pt>
                <c:pt idx="2149">
                  <c:v>4</c:v>
                </c:pt>
                <c:pt idx="2150">
                  <c:v>2</c:v>
                </c:pt>
                <c:pt idx="2151">
                  <c:v>3</c:v>
                </c:pt>
                <c:pt idx="2152">
                  <c:v>2</c:v>
                </c:pt>
                <c:pt idx="2153">
                  <c:v>4</c:v>
                </c:pt>
                <c:pt idx="2154">
                  <c:v>2</c:v>
                </c:pt>
                <c:pt idx="2155">
                  <c:v>4</c:v>
                </c:pt>
                <c:pt idx="2156">
                  <c:v>4</c:v>
                </c:pt>
                <c:pt idx="2157">
                  <c:v>2</c:v>
                </c:pt>
                <c:pt idx="2158">
                  <c:v>2</c:v>
                </c:pt>
                <c:pt idx="2159">
                  <c:v>3</c:v>
                </c:pt>
                <c:pt idx="2160">
                  <c:v>3</c:v>
                </c:pt>
                <c:pt idx="2161">
                  <c:v>3</c:v>
                </c:pt>
                <c:pt idx="2162">
                  <c:v>2</c:v>
                </c:pt>
                <c:pt idx="2163">
                  <c:v>3</c:v>
                </c:pt>
                <c:pt idx="2164">
                  <c:v>3</c:v>
                </c:pt>
                <c:pt idx="2165">
                  <c:v>3</c:v>
                </c:pt>
                <c:pt idx="2166">
                  <c:v>4</c:v>
                </c:pt>
                <c:pt idx="2167">
                  <c:v>3</c:v>
                </c:pt>
                <c:pt idx="2168">
                  <c:v>3</c:v>
                </c:pt>
                <c:pt idx="2169">
                  <c:v>3</c:v>
                </c:pt>
                <c:pt idx="2170">
                  <c:v>2</c:v>
                </c:pt>
                <c:pt idx="2171">
                  <c:v>4</c:v>
                </c:pt>
                <c:pt idx="2172">
                  <c:v>3</c:v>
                </c:pt>
                <c:pt idx="2173">
                  <c:v>2</c:v>
                </c:pt>
                <c:pt idx="2174">
                  <c:v>3</c:v>
                </c:pt>
                <c:pt idx="2175">
                  <c:v>3</c:v>
                </c:pt>
                <c:pt idx="2176">
                  <c:v>3</c:v>
                </c:pt>
                <c:pt idx="2177">
                  <c:v>3</c:v>
                </c:pt>
                <c:pt idx="2178">
                  <c:v>3</c:v>
                </c:pt>
                <c:pt idx="2179">
                  <c:v>3</c:v>
                </c:pt>
                <c:pt idx="2180">
                  <c:v>3</c:v>
                </c:pt>
                <c:pt idx="2181">
                  <c:v>2</c:v>
                </c:pt>
                <c:pt idx="2182">
                  <c:v>2</c:v>
                </c:pt>
                <c:pt idx="2183">
                  <c:v>3</c:v>
                </c:pt>
                <c:pt idx="2184">
                  <c:v>3</c:v>
                </c:pt>
                <c:pt idx="2185">
                  <c:v>4</c:v>
                </c:pt>
                <c:pt idx="2186">
                  <c:v>2</c:v>
                </c:pt>
                <c:pt idx="2187">
                  <c:v>3</c:v>
                </c:pt>
                <c:pt idx="2188">
                  <c:v>3</c:v>
                </c:pt>
                <c:pt idx="2189">
                  <c:v>2</c:v>
                </c:pt>
                <c:pt idx="2190">
                  <c:v>3</c:v>
                </c:pt>
                <c:pt idx="2191">
                  <c:v>3</c:v>
                </c:pt>
                <c:pt idx="2192">
                  <c:v>0</c:v>
                </c:pt>
                <c:pt idx="2193">
                  <c:v>2</c:v>
                </c:pt>
                <c:pt idx="2194">
                  <c:v>2</c:v>
                </c:pt>
                <c:pt idx="2195">
                  <c:v>3</c:v>
                </c:pt>
                <c:pt idx="2196">
                  <c:v>3</c:v>
                </c:pt>
                <c:pt idx="2197">
                  <c:v>3</c:v>
                </c:pt>
                <c:pt idx="2198">
                  <c:v>2</c:v>
                </c:pt>
                <c:pt idx="2199">
                  <c:v>3</c:v>
                </c:pt>
                <c:pt idx="2200">
                  <c:v>3</c:v>
                </c:pt>
                <c:pt idx="2201">
                  <c:v>3</c:v>
                </c:pt>
                <c:pt idx="2202">
                  <c:v>2</c:v>
                </c:pt>
                <c:pt idx="2203">
                  <c:v>3</c:v>
                </c:pt>
                <c:pt idx="2204">
                  <c:v>3</c:v>
                </c:pt>
                <c:pt idx="2205">
                  <c:v>1</c:v>
                </c:pt>
                <c:pt idx="2206">
                  <c:v>1</c:v>
                </c:pt>
                <c:pt idx="2207">
                  <c:v>1</c:v>
                </c:pt>
                <c:pt idx="2208">
                  <c:v>0</c:v>
                </c:pt>
                <c:pt idx="2209">
                  <c:v>0</c:v>
                </c:pt>
                <c:pt idx="2210">
                  <c:v>0</c:v>
                </c:pt>
                <c:pt idx="2211">
                  <c:v>0</c:v>
                </c:pt>
                <c:pt idx="2212">
                  <c:v>0</c:v>
                </c:pt>
                <c:pt idx="2213">
                  <c:v>0</c:v>
                </c:pt>
                <c:pt idx="2214">
                  <c:v>0</c:v>
                </c:pt>
                <c:pt idx="2215">
                  <c:v>0</c:v>
                </c:pt>
                <c:pt idx="2216">
                  <c:v>12</c:v>
                </c:pt>
                <c:pt idx="2217">
                  <c:v>10</c:v>
                </c:pt>
                <c:pt idx="2218">
                  <c:v>11</c:v>
                </c:pt>
                <c:pt idx="2219">
                  <c:v>8</c:v>
                </c:pt>
                <c:pt idx="2220">
                  <c:v>4</c:v>
                </c:pt>
                <c:pt idx="2221">
                  <c:v>7</c:v>
                </c:pt>
                <c:pt idx="2222">
                  <c:v>5</c:v>
                </c:pt>
                <c:pt idx="2223">
                  <c:v>7</c:v>
                </c:pt>
                <c:pt idx="2224">
                  <c:v>8</c:v>
                </c:pt>
                <c:pt idx="2225">
                  <c:v>6</c:v>
                </c:pt>
                <c:pt idx="2226">
                  <c:v>4</c:v>
                </c:pt>
                <c:pt idx="2227">
                  <c:v>4</c:v>
                </c:pt>
                <c:pt idx="2228">
                  <c:v>3</c:v>
                </c:pt>
                <c:pt idx="2229">
                  <c:v>4</c:v>
                </c:pt>
                <c:pt idx="2230">
                  <c:v>1</c:v>
                </c:pt>
                <c:pt idx="2231">
                  <c:v>3</c:v>
                </c:pt>
                <c:pt idx="2232">
                  <c:v>3</c:v>
                </c:pt>
                <c:pt idx="2233">
                  <c:v>3</c:v>
                </c:pt>
                <c:pt idx="2234">
                  <c:v>3</c:v>
                </c:pt>
                <c:pt idx="2235">
                  <c:v>3</c:v>
                </c:pt>
                <c:pt idx="2236">
                  <c:v>2</c:v>
                </c:pt>
                <c:pt idx="2237">
                  <c:v>2</c:v>
                </c:pt>
                <c:pt idx="2238">
                  <c:v>0</c:v>
                </c:pt>
                <c:pt idx="2239">
                  <c:v>2</c:v>
                </c:pt>
              </c:numCache>
            </c:numRef>
          </c:xVal>
          <c:yVal>
            <c:numRef>
              <c:f>'Web v in_store'!$F$28:$F$2267</c:f>
              <c:numCache>
                <c:formatCode>General</c:formatCode>
                <c:ptCount val="2240"/>
                <c:pt idx="0">
                  <c:v>0.11408410900054733</c:v>
                </c:pt>
                <c:pt idx="1">
                  <c:v>-2.0265404016678601</c:v>
                </c:pt>
                <c:pt idx="2">
                  <c:v>-2.0265404016678601</c:v>
                </c:pt>
                <c:pt idx="3">
                  <c:v>-1.0265404016678601</c:v>
                </c:pt>
                <c:pt idx="4">
                  <c:v>-1.596852657002064</c:v>
                </c:pt>
                <c:pt idx="5">
                  <c:v>-1.596852657002064</c:v>
                </c:pt>
                <c:pt idx="6">
                  <c:v>-1.596852657002064</c:v>
                </c:pt>
                <c:pt idx="7">
                  <c:v>-1.596852657002064</c:v>
                </c:pt>
                <c:pt idx="8">
                  <c:v>25.403147342997936</c:v>
                </c:pt>
                <c:pt idx="9">
                  <c:v>1.8172066623425849</c:v>
                </c:pt>
                <c:pt idx="10">
                  <c:v>-1.1827933376574151</c:v>
                </c:pt>
                <c:pt idx="11">
                  <c:v>1.106269896339974</c:v>
                </c:pt>
                <c:pt idx="12">
                  <c:v>-1.1827933376574151</c:v>
                </c:pt>
                <c:pt idx="13">
                  <c:v>-1.46404235899423</c:v>
                </c:pt>
                <c:pt idx="14">
                  <c:v>-1.46404235899423</c:v>
                </c:pt>
                <c:pt idx="15">
                  <c:v>1.53595764100577</c:v>
                </c:pt>
                <c:pt idx="16">
                  <c:v>0.10626989633997397</c:v>
                </c:pt>
                <c:pt idx="17">
                  <c:v>1.9656453856715661</c:v>
                </c:pt>
                <c:pt idx="18">
                  <c:v>2.3953331303373622</c:v>
                </c:pt>
                <c:pt idx="19">
                  <c:v>0.68439636433475126</c:v>
                </c:pt>
                <c:pt idx="20">
                  <c:v>4.6843963643347513</c:v>
                </c:pt>
                <c:pt idx="21">
                  <c:v>-0.46404235899422996</c:v>
                </c:pt>
                <c:pt idx="22">
                  <c:v>1.2547086196689547</c:v>
                </c:pt>
                <c:pt idx="23">
                  <c:v>1.2547086196689547</c:v>
                </c:pt>
                <c:pt idx="24">
                  <c:v>1.2547086196689547</c:v>
                </c:pt>
                <c:pt idx="25">
                  <c:v>-0.75310559299161817</c:v>
                </c:pt>
                <c:pt idx="26">
                  <c:v>-1.6046668696626378</c:v>
                </c:pt>
                <c:pt idx="27">
                  <c:v>3.2547086196689547</c:v>
                </c:pt>
                <c:pt idx="28">
                  <c:v>0.53595764100577004</c:v>
                </c:pt>
                <c:pt idx="29">
                  <c:v>-1.1827933376574151</c:v>
                </c:pt>
                <c:pt idx="30">
                  <c:v>-1.7531055929916182</c:v>
                </c:pt>
                <c:pt idx="31">
                  <c:v>-4.1827933376574151</c:v>
                </c:pt>
                <c:pt idx="32">
                  <c:v>-0.32341784832582299</c:v>
                </c:pt>
                <c:pt idx="33">
                  <c:v>0.24689440700838183</c:v>
                </c:pt>
                <c:pt idx="34">
                  <c:v>1.2547086196689547</c:v>
                </c:pt>
                <c:pt idx="35">
                  <c:v>1.2547086196689547</c:v>
                </c:pt>
                <c:pt idx="36">
                  <c:v>-1.7531055929916182</c:v>
                </c:pt>
                <c:pt idx="37">
                  <c:v>2.676582151674177</c:v>
                </c:pt>
                <c:pt idx="38">
                  <c:v>4.2547086196689552</c:v>
                </c:pt>
                <c:pt idx="39">
                  <c:v>2.8250208750031582</c:v>
                </c:pt>
                <c:pt idx="40">
                  <c:v>-0.60466686966263783</c:v>
                </c:pt>
                <c:pt idx="41">
                  <c:v>1.53595764100577</c:v>
                </c:pt>
                <c:pt idx="42">
                  <c:v>0.68439636433475126</c:v>
                </c:pt>
                <c:pt idx="43">
                  <c:v>-3.1827933376574151</c:v>
                </c:pt>
                <c:pt idx="44">
                  <c:v>0.25470861966895475</c:v>
                </c:pt>
                <c:pt idx="45">
                  <c:v>0.9656453856715661</c:v>
                </c:pt>
                <c:pt idx="46">
                  <c:v>-2.893730103660026</c:v>
                </c:pt>
                <c:pt idx="47">
                  <c:v>-2.893730103660026</c:v>
                </c:pt>
                <c:pt idx="48">
                  <c:v>-0.17497912499684176</c:v>
                </c:pt>
                <c:pt idx="49">
                  <c:v>-3.4354614328433897E-2</c:v>
                </c:pt>
                <c:pt idx="50">
                  <c:v>0.39533313033736217</c:v>
                </c:pt>
                <c:pt idx="51">
                  <c:v>-1.6046668696626378</c:v>
                </c:pt>
                <c:pt idx="52">
                  <c:v>-2.7531055929916182</c:v>
                </c:pt>
                <c:pt idx="53">
                  <c:v>0.25470861966895475</c:v>
                </c:pt>
                <c:pt idx="54">
                  <c:v>5.9656453856715661</c:v>
                </c:pt>
                <c:pt idx="55">
                  <c:v>0.68439636433475126</c:v>
                </c:pt>
                <c:pt idx="56">
                  <c:v>0.24689440700838183</c:v>
                </c:pt>
                <c:pt idx="57">
                  <c:v>1.53595764100577</c:v>
                </c:pt>
                <c:pt idx="58">
                  <c:v>0.39533313033736217</c:v>
                </c:pt>
                <c:pt idx="59">
                  <c:v>1.6843963643347513</c:v>
                </c:pt>
                <c:pt idx="60">
                  <c:v>-1.0343546143284339</c:v>
                </c:pt>
                <c:pt idx="61">
                  <c:v>-1.46404235899423</c:v>
                </c:pt>
                <c:pt idx="62">
                  <c:v>0.53595764100577004</c:v>
                </c:pt>
                <c:pt idx="63">
                  <c:v>5.106269896339974</c:v>
                </c:pt>
                <c:pt idx="64">
                  <c:v>0.9656453856715661</c:v>
                </c:pt>
                <c:pt idx="65">
                  <c:v>1.6843963643347513</c:v>
                </c:pt>
                <c:pt idx="66">
                  <c:v>1.6843963643347513</c:v>
                </c:pt>
                <c:pt idx="67">
                  <c:v>1.106269896339974</c:v>
                </c:pt>
                <c:pt idx="68">
                  <c:v>-3.4354614328433897E-2</c:v>
                </c:pt>
                <c:pt idx="69">
                  <c:v>-0.74529138033104525</c:v>
                </c:pt>
                <c:pt idx="70">
                  <c:v>5.8250208750031582</c:v>
                </c:pt>
                <c:pt idx="71">
                  <c:v>-0.32341784832582299</c:v>
                </c:pt>
                <c:pt idx="72">
                  <c:v>-0.60466686966263783</c:v>
                </c:pt>
                <c:pt idx="73">
                  <c:v>1.2547086196689547</c:v>
                </c:pt>
                <c:pt idx="74">
                  <c:v>-0.89373010366002603</c:v>
                </c:pt>
                <c:pt idx="75">
                  <c:v>-0.89373010366002603</c:v>
                </c:pt>
                <c:pt idx="76">
                  <c:v>1.8250208750031582</c:v>
                </c:pt>
                <c:pt idx="77">
                  <c:v>1.2547086196689547</c:v>
                </c:pt>
                <c:pt idx="78">
                  <c:v>0.82502087500315824</c:v>
                </c:pt>
                <c:pt idx="79">
                  <c:v>0.25470861966895475</c:v>
                </c:pt>
                <c:pt idx="80">
                  <c:v>2.3953331303373622</c:v>
                </c:pt>
                <c:pt idx="81">
                  <c:v>-0.75310559299161817</c:v>
                </c:pt>
                <c:pt idx="82">
                  <c:v>0.82502087500315824</c:v>
                </c:pt>
                <c:pt idx="83">
                  <c:v>-0.89373010366002603</c:v>
                </c:pt>
                <c:pt idx="84">
                  <c:v>-0.32341784832582299</c:v>
                </c:pt>
                <c:pt idx="85">
                  <c:v>1.3953331303373622</c:v>
                </c:pt>
                <c:pt idx="86">
                  <c:v>-3.323417848325823</c:v>
                </c:pt>
                <c:pt idx="87">
                  <c:v>0.10626989633997397</c:v>
                </c:pt>
                <c:pt idx="88">
                  <c:v>-1.46404235899423</c:v>
                </c:pt>
                <c:pt idx="89">
                  <c:v>-1.46404235899423</c:v>
                </c:pt>
                <c:pt idx="90">
                  <c:v>2.676582151674177</c:v>
                </c:pt>
                <c:pt idx="91">
                  <c:v>-3.893730103660026</c:v>
                </c:pt>
                <c:pt idx="92">
                  <c:v>-0.31560363566524874</c:v>
                </c:pt>
                <c:pt idx="93">
                  <c:v>0.53595764100577004</c:v>
                </c:pt>
                <c:pt idx="94">
                  <c:v>1.8250208750031582</c:v>
                </c:pt>
                <c:pt idx="95">
                  <c:v>-2.6046668696626378</c:v>
                </c:pt>
                <c:pt idx="96">
                  <c:v>-2.893730103660026</c:v>
                </c:pt>
                <c:pt idx="97">
                  <c:v>-0.31560363566524874</c:v>
                </c:pt>
                <c:pt idx="98">
                  <c:v>-1.7531055929916182</c:v>
                </c:pt>
                <c:pt idx="99">
                  <c:v>-1.7531055929916182</c:v>
                </c:pt>
                <c:pt idx="100">
                  <c:v>-3.46404235899423</c:v>
                </c:pt>
                <c:pt idx="101">
                  <c:v>-0.17497912499684176</c:v>
                </c:pt>
                <c:pt idx="102">
                  <c:v>0.10626989633997397</c:v>
                </c:pt>
                <c:pt idx="103">
                  <c:v>0.10626989633997397</c:v>
                </c:pt>
                <c:pt idx="104">
                  <c:v>2.676582151674177</c:v>
                </c:pt>
                <c:pt idx="105">
                  <c:v>5.6843963643347513</c:v>
                </c:pt>
                <c:pt idx="106">
                  <c:v>-2.893730103660026</c:v>
                </c:pt>
                <c:pt idx="107">
                  <c:v>-2.893730103660026</c:v>
                </c:pt>
                <c:pt idx="108">
                  <c:v>3.3953331303373622</c:v>
                </c:pt>
                <c:pt idx="109">
                  <c:v>2.8250208750031582</c:v>
                </c:pt>
                <c:pt idx="110">
                  <c:v>2.8250208750031582</c:v>
                </c:pt>
                <c:pt idx="111">
                  <c:v>2.8250208750031582</c:v>
                </c:pt>
                <c:pt idx="112">
                  <c:v>1.3953331303373622</c:v>
                </c:pt>
                <c:pt idx="113">
                  <c:v>-1.893730103660026</c:v>
                </c:pt>
                <c:pt idx="114">
                  <c:v>-2.323417848325823</c:v>
                </c:pt>
                <c:pt idx="115">
                  <c:v>-2.323417848325823</c:v>
                </c:pt>
                <c:pt idx="116">
                  <c:v>-2.323417848325823</c:v>
                </c:pt>
                <c:pt idx="117">
                  <c:v>5.2547086196689552</c:v>
                </c:pt>
                <c:pt idx="118">
                  <c:v>-0.17497912499684176</c:v>
                </c:pt>
                <c:pt idx="119">
                  <c:v>-0.17497912499684176</c:v>
                </c:pt>
                <c:pt idx="120">
                  <c:v>3.8250208750031582</c:v>
                </c:pt>
                <c:pt idx="121">
                  <c:v>-5.1827933376574151</c:v>
                </c:pt>
                <c:pt idx="122">
                  <c:v>-4.7531055929916182</c:v>
                </c:pt>
                <c:pt idx="123">
                  <c:v>0.68439636433475126</c:v>
                </c:pt>
                <c:pt idx="124">
                  <c:v>-1.0343546143284339</c:v>
                </c:pt>
                <c:pt idx="125">
                  <c:v>-1.893730103660026</c:v>
                </c:pt>
                <c:pt idx="126">
                  <c:v>2.2547086196689547</c:v>
                </c:pt>
                <c:pt idx="127">
                  <c:v>-1.46404235899423</c:v>
                </c:pt>
                <c:pt idx="128">
                  <c:v>-1.7531055929916182</c:v>
                </c:pt>
                <c:pt idx="129">
                  <c:v>-0.89373010366002603</c:v>
                </c:pt>
                <c:pt idx="130">
                  <c:v>1.6843963643347513</c:v>
                </c:pt>
                <c:pt idx="131">
                  <c:v>-1.323417848325823</c:v>
                </c:pt>
                <c:pt idx="132">
                  <c:v>5.106269896339974</c:v>
                </c:pt>
                <c:pt idx="133">
                  <c:v>1.9656453856715661</c:v>
                </c:pt>
                <c:pt idx="134">
                  <c:v>0.24689440700838183</c:v>
                </c:pt>
                <c:pt idx="135">
                  <c:v>0.24689440700838183</c:v>
                </c:pt>
                <c:pt idx="136">
                  <c:v>3.3953331303373622</c:v>
                </c:pt>
                <c:pt idx="137">
                  <c:v>-1.1827933376574151</c:v>
                </c:pt>
                <c:pt idx="138">
                  <c:v>1.106269896339974</c:v>
                </c:pt>
                <c:pt idx="139">
                  <c:v>-1.3156036356652487</c:v>
                </c:pt>
                <c:pt idx="140">
                  <c:v>-2.0343546143284339</c:v>
                </c:pt>
                <c:pt idx="141">
                  <c:v>-0.60466686966263783</c:v>
                </c:pt>
                <c:pt idx="142">
                  <c:v>-4.7531055929916182</c:v>
                </c:pt>
                <c:pt idx="143">
                  <c:v>-1.1827933376574151</c:v>
                </c:pt>
                <c:pt idx="144">
                  <c:v>-1.6046668696626378</c:v>
                </c:pt>
                <c:pt idx="145">
                  <c:v>-3.46404235899423</c:v>
                </c:pt>
                <c:pt idx="146">
                  <c:v>0.82502087500315824</c:v>
                </c:pt>
                <c:pt idx="147">
                  <c:v>-3.7531055929916182</c:v>
                </c:pt>
                <c:pt idx="148">
                  <c:v>-4.1827933376574151</c:v>
                </c:pt>
                <c:pt idx="149">
                  <c:v>1.106269896339974</c:v>
                </c:pt>
                <c:pt idx="150">
                  <c:v>1.106269896339974</c:v>
                </c:pt>
                <c:pt idx="151">
                  <c:v>-1.893730103660026</c:v>
                </c:pt>
                <c:pt idx="152">
                  <c:v>-1.7531055929916182</c:v>
                </c:pt>
                <c:pt idx="153">
                  <c:v>0.82502087500315824</c:v>
                </c:pt>
                <c:pt idx="154">
                  <c:v>2.2547086196689547</c:v>
                </c:pt>
                <c:pt idx="155">
                  <c:v>0.39533313033736217</c:v>
                </c:pt>
                <c:pt idx="156">
                  <c:v>-4.1827933376574151</c:v>
                </c:pt>
                <c:pt idx="157">
                  <c:v>-4.1827933376574151</c:v>
                </c:pt>
                <c:pt idx="158">
                  <c:v>-0.60466686966263783</c:v>
                </c:pt>
                <c:pt idx="159">
                  <c:v>-0.60466686966263783</c:v>
                </c:pt>
                <c:pt idx="160">
                  <c:v>-1.1749791249968418</c:v>
                </c:pt>
                <c:pt idx="161">
                  <c:v>0.39533313033736217</c:v>
                </c:pt>
                <c:pt idx="162">
                  <c:v>-3.7531055929916182</c:v>
                </c:pt>
                <c:pt idx="163">
                  <c:v>2.6843963643347513</c:v>
                </c:pt>
                <c:pt idx="164">
                  <c:v>-1.893730103660026</c:v>
                </c:pt>
                <c:pt idx="165">
                  <c:v>-1.7531055929916182</c:v>
                </c:pt>
                <c:pt idx="166">
                  <c:v>-0.60466686966263783</c:v>
                </c:pt>
                <c:pt idx="167">
                  <c:v>1.3953331303373622</c:v>
                </c:pt>
                <c:pt idx="168">
                  <c:v>0.24689440700838183</c:v>
                </c:pt>
                <c:pt idx="169">
                  <c:v>4.2547086196689552</c:v>
                </c:pt>
                <c:pt idx="170">
                  <c:v>-4.1827933376574151</c:v>
                </c:pt>
                <c:pt idx="171">
                  <c:v>-2.0343546143284339</c:v>
                </c:pt>
                <c:pt idx="172">
                  <c:v>-1.0343546143284339</c:v>
                </c:pt>
                <c:pt idx="173">
                  <c:v>-1.893730103660026</c:v>
                </c:pt>
                <c:pt idx="174">
                  <c:v>-4.1827933376574151</c:v>
                </c:pt>
                <c:pt idx="175">
                  <c:v>-4.1827933376574151</c:v>
                </c:pt>
                <c:pt idx="176">
                  <c:v>-1.893730103660026</c:v>
                </c:pt>
                <c:pt idx="177">
                  <c:v>6.2547086196689552</c:v>
                </c:pt>
                <c:pt idx="178">
                  <c:v>-0.60466686966263783</c:v>
                </c:pt>
                <c:pt idx="179">
                  <c:v>-3.323417848325823</c:v>
                </c:pt>
                <c:pt idx="180">
                  <c:v>-3.323417848325823</c:v>
                </c:pt>
                <c:pt idx="181">
                  <c:v>0.39533313033736217</c:v>
                </c:pt>
                <c:pt idx="182">
                  <c:v>-0.46404235899422996</c:v>
                </c:pt>
                <c:pt idx="183">
                  <c:v>1.3953331303373622</c:v>
                </c:pt>
                <c:pt idx="184">
                  <c:v>-1.7531055929916182</c:v>
                </c:pt>
                <c:pt idx="185">
                  <c:v>-0.89373010366002603</c:v>
                </c:pt>
                <c:pt idx="186">
                  <c:v>4.6843963643347513</c:v>
                </c:pt>
                <c:pt idx="187">
                  <c:v>4.676582151674177</c:v>
                </c:pt>
                <c:pt idx="188">
                  <c:v>1.676582151674177</c:v>
                </c:pt>
                <c:pt idx="189">
                  <c:v>0.53595764100577004</c:v>
                </c:pt>
                <c:pt idx="190">
                  <c:v>-2.0343546143284339</c:v>
                </c:pt>
                <c:pt idx="191">
                  <c:v>-1.893730103660026</c:v>
                </c:pt>
                <c:pt idx="192">
                  <c:v>0.25470861966895475</c:v>
                </c:pt>
                <c:pt idx="193">
                  <c:v>0.82502087500315824</c:v>
                </c:pt>
                <c:pt idx="194">
                  <c:v>-2.46404235899423</c:v>
                </c:pt>
                <c:pt idx="195">
                  <c:v>1.2547086196689547</c:v>
                </c:pt>
                <c:pt idx="196">
                  <c:v>0.10626989633997397</c:v>
                </c:pt>
                <c:pt idx="197">
                  <c:v>-1.0343546143284339</c:v>
                </c:pt>
                <c:pt idx="198">
                  <c:v>1.2547086196689547</c:v>
                </c:pt>
                <c:pt idx="199">
                  <c:v>-3.1827933376574151</c:v>
                </c:pt>
                <c:pt idx="200">
                  <c:v>-3.1827933376574151</c:v>
                </c:pt>
                <c:pt idx="201">
                  <c:v>5.9656453856715661</c:v>
                </c:pt>
                <c:pt idx="202">
                  <c:v>-1.7531055929916182</c:v>
                </c:pt>
                <c:pt idx="203">
                  <c:v>-0.75310559299161817</c:v>
                </c:pt>
                <c:pt idx="204">
                  <c:v>0.25470861966895475</c:v>
                </c:pt>
                <c:pt idx="205">
                  <c:v>-5.1827933376574151</c:v>
                </c:pt>
                <c:pt idx="206">
                  <c:v>-2.893730103660026</c:v>
                </c:pt>
                <c:pt idx="207">
                  <c:v>0.10626989633997397</c:v>
                </c:pt>
                <c:pt idx="208">
                  <c:v>-2.0343546143284339</c:v>
                </c:pt>
                <c:pt idx="209">
                  <c:v>1.106269896339974</c:v>
                </c:pt>
                <c:pt idx="210">
                  <c:v>0.82502087500315824</c:v>
                </c:pt>
                <c:pt idx="211">
                  <c:v>0.82502087500315824</c:v>
                </c:pt>
                <c:pt idx="212">
                  <c:v>-4.323417848325823</c:v>
                </c:pt>
                <c:pt idx="213">
                  <c:v>-2.0343546143284339</c:v>
                </c:pt>
                <c:pt idx="214">
                  <c:v>-2.0343546143284339</c:v>
                </c:pt>
                <c:pt idx="215">
                  <c:v>-0.17497912499684176</c:v>
                </c:pt>
                <c:pt idx="216">
                  <c:v>4.2547086196689552</c:v>
                </c:pt>
                <c:pt idx="217">
                  <c:v>1.2547086196689547</c:v>
                </c:pt>
                <c:pt idx="218">
                  <c:v>-3.46404235899423</c:v>
                </c:pt>
                <c:pt idx="219">
                  <c:v>-2.0343546143284339</c:v>
                </c:pt>
                <c:pt idx="220">
                  <c:v>0.39533313033736217</c:v>
                </c:pt>
                <c:pt idx="221">
                  <c:v>1.2547086196689547</c:v>
                </c:pt>
                <c:pt idx="222">
                  <c:v>1.3953331303373622</c:v>
                </c:pt>
                <c:pt idx="223">
                  <c:v>0.25470861966895475</c:v>
                </c:pt>
                <c:pt idx="224">
                  <c:v>1.2547086196689547</c:v>
                </c:pt>
                <c:pt idx="225">
                  <c:v>-1.323417848325823</c:v>
                </c:pt>
                <c:pt idx="226">
                  <c:v>-0.17497912499684176</c:v>
                </c:pt>
                <c:pt idx="227">
                  <c:v>-3.1827933376574151</c:v>
                </c:pt>
                <c:pt idx="228">
                  <c:v>0.53595764100577004</c:v>
                </c:pt>
                <c:pt idx="229">
                  <c:v>-1.1749791249968418</c:v>
                </c:pt>
                <c:pt idx="230">
                  <c:v>0.39533313033736217</c:v>
                </c:pt>
                <c:pt idx="231">
                  <c:v>0.39533313033736217</c:v>
                </c:pt>
                <c:pt idx="232">
                  <c:v>-2.323417848325823</c:v>
                </c:pt>
                <c:pt idx="233">
                  <c:v>-1.46404235899423</c:v>
                </c:pt>
                <c:pt idx="234">
                  <c:v>1.6843963643347513</c:v>
                </c:pt>
                <c:pt idx="235">
                  <c:v>0.68439636433475126</c:v>
                </c:pt>
                <c:pt idx="236">
                  <c:v>-0.74529138033104525</c:v>
                </c:pt>
                <c:pt idx="237">
                  <c:v>-0.60466686966263783</c:v>
                </c:pt>
                <c:pt idx="238">
                  <c:v>2.6843963643347513</c:v>
                </c:pt>
                <c:pt idx="239">
                  <c:v>0.39533313033736217</c:v>
                </c:pt>
                <c:pt idx="240">
                  <c:v>2.9656453856715661</c:v>
                </c:pt>
                <c:pt idx="241">
                  <c:v>2.9656453856715661</c:v>
                </c:pt>
                <c:pt idx="242">
                  <c:v>-1.1827933376574151</c:v>
                </c:pt>
                <c:pt idx="243">
                  <c:v>-4.7531055929916182</c:v>
                </c:pt>
                <c:pt idx="244">
                  <c:v>3.8250208750031582</c:v>
                </c:pt>
                <c:pt idx="245">
                  <c:v>-5.1827933376574151</c:v>
                </c:pt>
                <c:pt idx="246">
                  <c:v>5.2547086196689552</c:v>
                </c:pt>
                <c:pt idx="247">
                  <c:v>-2.1827933376574151</c:v>
                </c:pt>
                <c:pt idx="248">
                  <c:v>0.25470861966895475</c:v>
                </c:pt>
                <c:pt idx="249">
                  <c:v>0.24689440700838183</c:v>
                </c:pt>
                <c:pt idx="250">
                  <c:v>-1.0343546143284339</c:v>
                </c:pt>
                <c:pt idx="251">
                  <c:v>0.68439636433475126</c:v>
                </c:pt>
                <c:pt idx="252">
                  <c:v>-1.893730103660026</c:v>
                </c:pt>
                <c:pt idx="253">
                  <c:v>1.6843963643347513</c:v>
                </c:pt>
                <c:pt idx="254">
                  <c:v>0.68439636433475126</c:v>
                </c:pt>
                <c:pt idx="255">
                  <c:v>7.6843963643347513</c:v>
                </c:pt>
                <c:pt idx="256">
                  <c:v>-1.7531055929916182</c:v>
                </c:pt>
                <c:pt idx="257">
                  <c:v>-1.7531055929916182</c:v>
                </c:pt>
                <c:pt idx="258">
                  <c:v>4.106269896339974</c:v>
                </c:pt>
                <c:pt idx="259">
                  <c:v>-2.893730103660026</c:v>
                </c:pt>
                <c:pt idx="260">
                  <c:v>-2.0343546143284339</c:v>
                </c:pt>
                <c:pt idx="261">
                  <c:v>1.106269896339974</c:v>
                </c:pt>
                <c:pt idx="262">
                  <c:v>0.25470861966895475</c:v>
                </c:pt>
                <c:pt idx="263">
                  <c:v>3.676582151674177</c:v>
                </c:pt>
                <c:pt idx="264">
                  <c:v>5.3953331303373622</c:v>
                </c:pt>
                <c:pt idx="265">
                  <c:v>0.10626989633997397</c:v>
                </c:pt>
                <c:pt idx="266">
                  <c:v>3.8250208750031582</c:v>
                </c:pt>
                <c:pt idx="267">
                  <c:v>0.25470861966895475</c:v>
                </c:pt>
                <c:pt idx="268">
                  <c:v>-0.74529138033104525</c:v>
                </c:pt>
                <c:pt idx="269">
                  <c:v>-1.46404235899423</c:v>
                </c:pt>
                <c:pt idx="270">
                  <c:v>0.53595764100577004</c:v>
                </c:pt>
                <c:pt idx="271">
                  <c:v>2.3953331303373622</c:v>
                </c:pt>
                <c:pt idx="272">
                  <c:v>-1.46404235899423</c:v>
                </c:pt>
                <c:pt idx="273">
                  <c:v>-0.74529138033104525</c:v>
                </c:pt>
                <c:pt idx="274">
                  <c:v>1.2547086196689547</c:v>
                </c:pt>
                <c:pt idx="275">
                  <c:v>-1.893730103660026</c:v>
                </c:pt>
                <c:pt idx="276">
                  <c:v>-3.7531055929916182</c:v>
                </c:pt>
                <c:pt idx="277">
                  <c:v>4.676582151674177</c:v>
                </c:pt>
                <c:pt idx="278">
                  <c:v>4.676582151674177</c:v>
                </c:pt>
                <c:pt idx="279">
                  <c:v>-0.17497912499684176</c:v>
                </c:pt>
                <c:pt idx="280">
                  <c:v>-0.32341784832582299</c:v>
                </c:pt>
                <c:pt idx="281">
                  <c:v>0.68439636433475126</c:v>
                </c:pt>
                <c:pt idx="282">
                  <c:v>-0.18279333765741512</c:v>
                </c:pt>
                <c:pt idx="283">
                  <c:v>-1.46404235899423</c:v>
                </c:pt>
                <c:pt idx="284">
                  <c:v>4.9656453856715661</c:v>
                </c:pt>
                <c:pt idx="285">
                  <c:v>3.3953331303373622</c:v>
                </c:pt>
                <c:pt idx="286">
                  <c:v>-3.893730103660026</c:v>
                </c:pt>
                <c:pt idx="287">
                  <c:v>-3.1827933376574151</c:v>
                </c:pt>
                <c:pt idx="288">
                  <c:v>-1.7531055929916182</c:v>
                </c:pt>
                <c:pt idx="289">
                  <c:v>0.10626989633997397</c:v>
                </c:pt>
                <c:pt idx="290">
                  <c:v>0.9656453856715661</c:v>
                </c:pt>
                <c:pt idx="291">
                  <c:v>-2.46404235899423</c:v>
                </c:pt>
                <c:pt idx="292">
                  <c:v>-0.32341784832582299</c:v>
                </c:pt>
                <c:pt idx="293">
                  <c:v>-0.32341784832582299</c:v>
                </c:pt>
                <c:pt idx="294">
                  <c:v>-0.46404235899422996</c:v>
                </c:pt>
                <c:pt idx="295">
                  <c:v>-0.75310559299161817</c:v>
                </c:pt>
                <c:pt idx="296">
                  <c:v>-1.0343546143284339</c:v>
                </c:pt>
                <c:pt idx="297">
                  <c:v>0.67658215167417701</c:v>
                </c:pt>
                <c:pt idx="298">
                  <c:v>0.24689440700838183</c:v>
                </c:pt>
                <c:pt idx="299">
                  <c:v>3.8250208750031582</c:v>
                </c:pt>
                <c:pt idx="300">
                  <c:v>5.9656453856715661</c:v>
                </c:pt>
                <c:pt idx="301">
                  <c:v>5.53595764100577</c:v>
                </c:pt>
                <c:pt idx="302">
                  <c:v>4.6843963643347513</c:v>
                </c:pt>
                <c:pt idx="303">
                  <c:v>-3.6046668696626378</c:v>
                </c:pt>
                <c:pt idx="304">
                  <c:v>-0.60466686966263783</c:v>
                </c:pt>
                <c:pt idx="305">
                  <c:v>-4.323417848325823</c:v>
                </c:pt>
                <c:pt idx="306">
                  <c:v>-2.323417848325823</c:v>
                </c:pt>
                <c:pt idx="307">
                  <c:v>-3.323417848325823</c:v>
                </c:pt>
                <c:pt idx="308">
                  <c:v>0.39533313033736217</c:v>
                </c:pt>
                <c:pt idx="309">
                  <c:v>-0.74529138033104525</c:v>
                </c:pt>
                <c:pt idx="310">
                  <c:v>-1.893730103660026</c:v>
                </c:pt>
                <c:pt idx="311">
                  <c:v>4.3953331303373622</c:v>
                </c:pt>
                <c:pt idx="312">
                  <c:v>-1.7452913803310453</c:v>
                </c:pt>
                <c:pt idx="313">
                  <c:v>-5.1827933376574151</c:v>
                </c:pt>
                <c:pt idx="314">
                  <c:v>-3.4354614328433897E-2</c:v>
                </c:pt>
                <c:pt idx="315">
                  <c:v>2.6843963643347513</c:v>
                </c:pt>
                <c:pt idx="316">
                  <c:v>1.676582151674177</c:v>
                </c:pt>
                <c:pt idx="317">
                  <c:v>0.82502087500315824</c:v>
                </c:pt>
                <c:pt idx="318">
                  <c:v>0.68439636433475126</c:v>
                </c:pt>
                <c:pt idx="319">
                  <c:v>0.68439636433475126</c:v>
                </c:pt>
                <c:pt idx="320">
                  <c:v>-1.3156036356652487</c:v>
                </c:pt>
                <c:pt idx="321">
                  <c:v>-2.323417848325823</c:v>
                </c:pt>
                <c:pt idx="322">
                  <c:v>-4.1827933376574151</c:v>
                </c:pt>
                <c:pt idx="323">
                  <c:v>-1.46404235899423</c:v>
                </c:pt>
                <c:pt idx="324">
                  <c:v>0.53595764100577004</c:v>
                </c:pt>
                <c:pt idx="325">
                  <c:v>-2.893730103660026</c:v>
                </c:pt>
                <c:pt idx="326">
                  <c:v>-0.46404235899422996</c:v>
                </c:pt>
                <c:pt idx="327">
                  <c:v>0.24689440700838183</c:v>
                </c:pt>
                <c:pt idx="328">
                  <c:v>-3.323417848325823</c:v>
                </c:pt>
                <c:pt idx="329">
                  <c:v>-3.323417848325823</c:v>
                </c:pt>
                <c:pt idx="330">
                  <c:v>1.9656453856715661</c:v>
                </c:pt>
                <c:pt idx="331">
                  <c:v>1.9656453856715661</c:v>
                </c:pt>
                <c:pt idx="332">
                  <c:v>3.53595764100577</c:v>
                </c:pt>
                <c:pt idx="333">
                  <c:v>2.8172066623425849</c:v>
                </c:pt>
                <c:pt idx="334">
                  <c:v>-2.323417848325823</c:v>
                </c:pt>
                <c:pt idx="335">
                  <c:v>6.8250208750031582</c:v>
                </c:pt>
                <c:pt idx="336">
                  <c:v>3.8250208750031582</c:v>
                </c:pt>
                <c:pt idx="337">
                  <c:v>3.8250208750031582</c:v>
                </c:pt>
                <c:pt idx="338">
                  <c:v>2.8250208750031582</c:v>
                </c:pt>
                <c:pt idx="339">
                  <c:v>2.106269896339974</c:v>
                </c:pt>
                <c:pt idx="340">
                  <c:v>-3.893730103660026</c:v>
                </c:pt>
                <c:pt idx="341">
                  <c:v>0.82502087500315824</c:v>
                </c:pt>
                <c:pt idx="342">
                  <c:v>-0.89373010366002603</c:v>
                </c:pt>
                <c:pt idx="343">
                  <c:v>3.2468944070083818</c:v>
                </c:pt>
                <c:pt idx="344">
                  <c:v>-1.7531055929916182</c:v>
                </c:pt>
                <c:pt idx="345">
                  <c:v>2.2547086196689547</c:v>
                </c:pt>
                <c:pt idx="346">
                  <c:v>-1.1827933376574151</c:v>
                </c:pt>
                <c:pt idx="347">
                  <c:v>3.53595764100577</c:v>
                </c:pt>
                <c:pt idx="348">
                  <c:v>1.2547086196689547</c:v>
                </c:pt>
                <c:pt idx="349">
                  <c:v>3.2547086196689547</c:v>
                </c:pt>
                <c:pt idx="350">
                  <c:v>0.81720666234258488</c:v>
                </c:pt>
                <c:pt idx="351">
                  <c:v>1.8250208750031582</c:v>
                </c:pt>
                <c:pt idx="352">
                  <c:v>-1.7452913803310453</c:v>
                </c:pt>
                <c:pt idx="353">
                  <c:v>-1.7452913803310453</c:v>
                </c:pt>
                <c:pt idx="354">
                  <c:v>-0.74529138033104525</c:v>
                </c:pt>
                <c:pt idx="355">
                  <c:v>-3.4354614328433897E-2</c:v>
                </c:pt>
                <c:pt idx="356">
                  <c:v>-0.46404235899422996</c:v>
                </c:pt>
                <c:pt idx="357">
                  <c:v>4.8250208750031582</c:v>
                </c:pt>
                <c:pt idx="358">
                  <c:v>-3.323417848325823</c:v>
                </c:pt>
                <c:pt idx="359">
                  <c:v>-1.6046668696626378</c:v>
                </c:pt>
                <c:pt idx="360">
                  <c:v>0.82502087500315824</c:v>
                </c:pt>
                <c:pt idx="361">
                  <c:v>2.2468944070083818</c:v>
                </c:pt>
                <c:pt idx="362">
                  <c:v>2.2468944070083818</c:v>
                </c:pt>
                <c:pt idx="363">
                  <c:v>-0.32341784832582299</c:v>
                </c:pt>
                <c:pt idx="364">
                  <c:v>-1.7452913803310453</c:v>
                </c:pt>
                <c:pt idx="365">
                  <c:v>1.2547086196689547</c:v>
                </c:pt>
                <c:pt idx="366">
                  <c:v>-1.893730103660026</c:v>
                </c:pt>
                <c:pt idx="367">
                  <c:v>3.2547086196689547</c:v>
                </c:pt>
                <c:pt idx="368">
                  <c:v>0.53595764100577004</c:v>
                </c:pt>
                <c:pt idx="369">
                  <c:v>4.2547086196689552</c:v>
                </c:pt>
                <c:pt idx="370">
                  <c:v>-0.75310559299161817</c:v>
                </c:pt>
                <c:pt idx="371">
                  <c:v>0.82502087500315824</c:v>
                </c:pt>
                <c:pt idx="372">
                  <c:v>0.82502087500315824</c:v>
                </c:pt>
                <c:pt idx="373">
                  <c:v>4.106269896339974</c:v>
                </c:pt>
                <c:pt idx="374">
                  <c:v>0.25470861966895475</c:v>
                </c:pt>
                <c:pt idx="375">
                  <c:v>-1.3156036356652487</c:v>
                </c:pt>
                <c:pt idx="376">
                  <c:v>4.2547086196689552</c:v>
                </c:pt>
                <c:pt idx="377">
                  <c:v>-2.323417848325823</c:v>
                </c:pt>
                <c:pt idx="378">
                  <c:v>-0.89373010366002603</c:v>
                </c:pt>
                <c:pt idx="379">
                  <c:v>-1.893730103660026</c:v>
                </c:pt>
                <c:pt idx="380">
                  <c:v>-1.46404235899423</c:v>
                </c:pt>
                <c:pt idx="381">
                  <c:v>0.68439636433475126</c:v>
                </c:pt>
                <c:pt idx="382">
                  <c:v>-0.75310559299161817</c:v>
                </c:pt>
                <c:pt idx="383">
                  <c:v>-2.0343546143284339</c:v>
                </c:pt>
                <c:pt idx="384">
                  <c:v>-1.323417848325823</c:v>
                </c:pt>
                <c:pt idx="385">
                  <c:v>4.8250208750031582</c:v>
                </c:pt>
                <c:pt idx="386">
                  <c:v>3.9656453856715661</c:v>
                </c:pt>
                <c:pt idx="387">
                  <c:v>0.9656453856715661</c:v>
                </c:pt>
                <c:pt idx="388">
                  <c:v>-2.46404235899423</c:v>
                </c:pt>
                <c:pt idx="389">
                  <c:v>4.53595764100577</c:v>
                </c:pt>
                <c:pt idx="390">
                  <c:v>0.10626989633997397</c:v>
                </c:pt>
                <c:pt idx="391">
                  <c:v>-2.1749791249968418</c:v>
                </c:pt>
                <c:pt idx="392">
                  <c:v>0.67658215167417701</c:v>
                </c:pt>
                <c:pt idx="393">
                  <c:v>1.53595764100577</c:v>
                </c:pt>
                <c:pt idx="394">
                  <c:v>-0.17497912499684176</c:v>
                </c:pt>
                <c:pt idx="395">
                  <c:v>1.2547086196689547</c:v>
                </c:pt>
                <c:pt idx="396">
                  <c:v>0.82502087500315824</c:v>
                </c:pt>
                <c:pt idx="397">
                  <c:v>-1.6046668696626378</c:v>
                </c:pt>
                <c:pt idx="398">
                  <c:v>1.8172066623425849</c:v>
                </c:pt>
                <c:pt idx="399">
                  <c:v>1.8172066623425849</c:v>
                </c:pt>
                <c:pt idx="400">
                  <c:v>-3.4354614328433897E-2</c:v>
                </c:pt>
                <c:pt idx="401">
                  <c:v>1.9656453856715661</c:v>
                </c:pt>
                <c:pt idx="402">
                  <c:v>-1.1749791249968418</c:v>
                </c:pt>
                <c:pt idx="403">
                  <c:v>-2.46404235899423</c:v>
                </c:pt>
                <c:pt idx="404">
                  <c:v>-2.46404235899423</c:v>
                </c:pt>
                <c:pt idx="405">
                  <c:v>1.9656453856715661</c:v>
                </c:pt>
                <c:pt idx="406">
                  <c:v>-1.1827933376574151</c:v>
                </c:pt>
                <c:pt idx="407">
                  <c:v>0.25470861966895475</c:v>
                </c:pt>
                <c:pt idx="408">
                  <c:v>-1.6046668696626378</c:v>
                </c:pt>
                <c:pt idx="409">
                  <c:v>1.8250208750031582</c:v>
                </c:pt>
                <c:pt idx="410">
                  <c:v>1.8250208750031582</c:v>
                </c:pt>
                <c:pt idx="411">
                  <c:v>-2.7531055929916182</c:v>
                </c:pt>
                <c:pt idx="412">
                  <c:v>-1.7531055929916182</c:v>
                </c:pt>
                <c:pt idx="413">
                  <c:v>0.82502087500315824</c:v>
                </c:pt>
                <c:pt idx="414">
                  <c:v>-1.6046668696626378</c:v>
                </c:pt>
                <c:pt idx="415">
                  <c:v>-2.1749791249968418</c:v>
                </c:pt>
                <c:pt idx="416">
                  <c:v>4.9656453856715661</c:v>
                </c:pt>
                <c:pt idx="417">
                  <c:v>-3.4354614328433897E-2</c:v>
                </c:pt>
                <c:pt idx="418">
                  <c:v>-0.17497912499684176</c:v>
                </c:pt>
                <c:pt idx="419">
                  <c:v>-0.46404235899422996</c:v>
                </c:pt>
                <c:pt idx="420">
                  <c:v>2.2547086196689547</c:v>
                </c:pt>
                <c:pt idx="421">
                  <c:v>0.9656453856715661</c:v>
                </c:pt>
                <c:pt idx="422">
                  <c:v>-2.0343546143284339</c:v>
                </c:pt>
                <c:pt idx="423">
                  <c:v>1.6843963643347513</c:v>
                </c:pt>
                <c:pt idx="424">
                  <c:v>-1.893730103660026</c:v>
                </c:pt>
                <c:pt idx="425">
                  <c:v>3.53595764100577</c:v>
                </c:pt>
                <c:pt idx="426">
                  <c:v>-2.893730103660026</c:v>
                </c:pt>
                <c:pt idx="427">
                  <c:v>-3.4354614328433897E-2</c:v>
                </c:pt>
                <c:pt idx="428">
                  <c:v>-3.4354614328433897E-2</c:v>
                </c:pt>
                <c:pt idx="429">
                  <c:v>-0.17497912499684176</c:v>
                </c:pt>
                <c:pt idx="430">
                  <c:v>-1.7531055929916182</c:v>
                </c:pt>
                <c:pt idx="431">
                  <c:v>-3.1827933376574151</c:v>
                </c:pt>
                <c:pt idx="432">
                  <c:v>-1.0343546143284339</c:v>
                </c:pt>
                <c:pt idx="433">
                  <c:v>-2.46404235899423</c:v>
                </c:pt>
                <c:pt idx="434">
                  <c:v>2.2547086196689547</c:v>
                </c:pt>
                <c:pt idx="435">
                  <c:v>1.2547086196689547</c:v>
                </c:pt>
                <c:pt idx="436">
                  <c:v>2.9656453856715661</c:v>
                </c:pt>
                <c:pt idx="437">
                  <c:v>2.9656453856715661</c:v>
                </c:pt>
                <c:pt idx="438">
                  <c:v>0.10626989633997397</c:v>
                </c:pt>
                <c:pt idx="439">
                  <c:v>-1.323417848325823</c:v>
                </c:pt>
                <c:pt idx="440">
                  <c:v>-2.1749791249968418</c:v>
                </c:pt>
                <c:pt idx="441">
                  <c:v>-2.1749791249968418</c:v>
                </c:pt>
                <c:pt idx="442">
                  <c:v>0.53595764100577004</c:v>
                </c:pt>
                <c:pt idx="443">
                  <c:v>-0.74529138033104525</c:v>
                </c:pt>
                <c:pt idx="444">
                  <c:v>5.6843963643347513</c:v>
                </c:pt>
                <c:pt idx="445">
                  <c:v>4.3953331303373622</c:v>
                </c:pt>
                <c:pt idx="446">
                  <c:v>0.25470861966895475</c:v>
                </c:pt>
                <c:pt idx="447">
                  <c:v>0.82502087500315824</c:v>
                </c:pt>
                <c:pt idx="448">
                  <c:v>-3.4354614328433897E-2</c:v>
                </c:pt>
                <c:pt idx="449">
                  <c:v>2.106269896339974</c:v>
                </c:pt>
                <c:pt idx="450">
                  <c:v>4.2547086196689552</c:v>
                </c:pt>
                <c:pt idx="451">
                  <c:v>0.81720666234258488</c:v>
                </c:pt>
                <c:pt idx="452">
                  <c:v>-1.6046668696626378</c:v>
                </c:pt>
                <c:pt idx="453">
                  <c:v>-1.893730103660026</c:v>
                </c:pt>
                <c:pt idx="454">
                  <c:v>2.3953331303373622</c:v>
                </c:pt>
                <c:pt idx="455">
                  <c:v>2.9656453856715661</c:v>
                </c:pt>
                <c:pt idx="456">
                  <c:v>-0.75310559299161817</c:v>
                </c:pt>
                <c:pt idx="457">
                  <c:v>-0.60466686966263783</c:v>
                </c:pt>
                <c:pt idx="458">
                  <c:v>-0.60466686966263783</c:v>
                </c:pt>
                <c:pt idx="459">
                  <c:v>0.81720666234258488</c:v>
                </c:pt>
                <c:pt idx="460">
                  <c:v>-0.60466686966263783</c:v>
                </c:pt>
                <c:pt idx="461">
                  <c:v>5.106269896339974</c:v>
                </c:pt>
                <c:pt idx="462">
                  <c:v>-3.7531055929916182</c:v>
                </c:pt>
                <c:pt idx="463">
                  <c:v>-4.7531055929916182</c:v>
                </c:pt>
                <c:pt idx="464">
                  <c:v>0.53595764100577004</c:v>
                </c:pt>
                <c:pt idx="465">
                  <c:v>-0.18279333765741512</c:v>
                </c:pt>
                <c:pt idx="466">
                  <c:v>-1.323417848325823</c:v>
                </c:pt>
                <c:pt idx="467">
                  <c:v>7.2547086196689552</c:v>
                </c:pt>
                <c:pt idx="468">
                  <c:v>-2.46404235899423</c:v>
                </c:pt>
                <c:pt idx="469">
                  <c:v>-0.75310559299161817</c:v>
                </c:pt>
                <c:pt idx="470">
                  <c:v>1.3953331303373622</c:v>
                </c:pt>
                <c:pt idx="471">
                  <c:v>1.3953331303373622</c:v>
                </c:pt>
                <c:pt idx="472">
                  <c:v>0.10626989633997397</c:v>
                </c:pt>
                <c:pt idx="473">
                  <c:v>1.6843963643347513</c:v>
                </c:pt>
                <c:pt idx="474">
                  <c:v>2.2547086196689547</c:v>
                </c:pt>
                <c:pt idx="475">
                  <c:v>-1.0343546143284339</c:v>
                </c:pt>
                <c:pt idx="476">
                  <c:v>-2.893730103660026</c:v>
                </c:pt>
                <c:pt idx="477">
                  <c:v>-1.7531055929916182</c:v>
                </c:pt>
                <c:pt idx="478">
                  <c:v>-3.4354614328433897E-2</c:v>
                </c:pt>
                <c:pt idx="479">
                  <c:v>3.6843963643347513</c:v>
                </c:pt>
                <c:pt idx="480">
                  <c:v>-3.1827933376574151</c:v>
                </c:pt>
                <c:pt idx="481">
                  <c:v>1.6843963643347513</c:v>
                </c:pt>
                <c:pt idx="482">
                  <c:v>-1.893730103660026</c:v>
                </c:pt>
                <c:pt idx="483">
                  <c:v>-1.6046668696626378</c:v>
                </c:pt>
                <c:pt idx="484">
                  <c:v>-3.7531055929916182</c:v>
                </c:pt>
                <c:pt idx="485">
                  <c:v>-3.7531055929916182</c:v>
                </c:pt>
                <c:pt idx="486">
                  <c:v>0.53595764100577004</c:v>
                </c:pt>
                <c:pt idx="487">
                  <c:v>-0.60466686966263783</c:v>
                </c:pt>
                <c:pt idx="488">
                  <c:v>2.6843963643347513</c:v>
                </c:pt>
                <c:pt idx="489">
                  <c:v>-3.46404235899423</c:v>
                </c:pt>
                <c:pt idx="490">
                  <c:v>0.39533313033736217</c:v>
                </c:pt>
                <c:pt idx="491">
                  <c:v>5.3953331303373622</c:v>
                </c:pt>
                <c:pt idx="492">
                  <c:v>-1.1827933376574151</c:v>
                </c:pt>
                <c:pt idx="493">
                  <c:v>4.53595764100577</c:v>
                </c:pt>
                <c:pt idx="494">
                  <c:v>-4.7531055929916182</c:v>
                </c:pt>
                <c:pt idx="495">
                  <c:v>-1.1827933376574151</c:v>
                </c:pt>
                <c:pt idx="496">
                  <c:v>-2.1827933376574151</c:v>
                </c:pt>
                <c:pt idx="497">
                  <c:v>-0.89373010366002603</c:v>
                </c:pt>
                <c:pt idx="498">
                  <c:v>-0.18279333765741512</c:v>
                </c:pt>
                <c:pt idx="499">
                  <c:v>-0.18279333765741512</c:v>
                </c:pt>
                <c:pt idx="500">
                  <c:v>-3.323417848325823</c:v>
                </c:pt>
                <c:pt idx="501">
                  <c:v>1.6843963643347513</c:v>
                </c:pt>
                <c:pt idx="502">
                  <c:v>-4.7531055929916182</c:v>
                </c:pt>
                <c:pt idx="503">
                  <c:v>-0.89373010366002603</c:v>
                </c:pt>
                <c:pt idx="504">
                  <c:v>2.106269896339974</c:v>
                </c:pt>
                <c:pt idx="505">
                  <c:v>3.2547086196689547</c:v>
                </c:pt>
                <c:pt idx="506">
                  <c:v>-1.0343546143284339</c:v>
                </c:pt>
                <c:pt idx="507">
                  <c:v>-1.0343546143284339</c:v>
                </c:pt>
                <c:pt idx="508">
                  <c:v>-0.17497912499684176</c:v>
                </c:pt>
                <c:pt idx="509">
                  <c:v>0.67658215167417701</c:v>
                </c:pt>
                <c:pt idx="510">
                  <c:v>-2.7531055929916182</c:v>
                </c:pt>
                <c:pt idx="511">
                  <c:v>1.106269896339974</c:v>
                </c:pt>
                <c:pt idx="512">
                  <c:v>-2.46404235899423</c:v>
                </c:pt>
                <c:pt idx="513">
                  <c:v>-2.0343546143284339</c:v>
                </c:pt>
                <c:pt idx="514">
                  <c:v>-0.32341784832582299</c:v>
                </c:pt>
                <c:pt idx="515">
                  <c:v>0.25470861966895475</c:v>
                </c:pt>
                <c:pt idx="516">
                  <c:v>-3.7531055929916182</c:v>
                </c:pt>
                <c:pt idx="517">
                  <c:v>-1.7452913803310453</c:v>
                </c:pt>
                <c:pt idx="518">
                  <c:v>1.106269896339974</c:v>
                </c:pt>
                <c:pt idx="519">
                  <c:v>4.106269896339974</c:v>
                </c:pt>
                <c:pt idx="520">
                  <c:v>0.24689440700838183</c:v>
                </c:pt>
                <c:pt idx="521">
                  <c:v>1.676582151674177</c:v>
                </c:pt>
                <c:pt idx="522">
                  <c:v>5.2547086196689552</c:v>
                </c:pt>
                <c:pt idx="523">
                  <c:v>4.676582151674177</c:v>
                </c:pt>
                <c:pt idx="524">
                  <c:v>0.68439636433475126</c:v>
                </c:pt>
                <c:pt idx="525">
                  <c:v>0.25470861966895475</c:v>
                </c:pt>
                <c:pt idx="526">
                  <c:v>0.24689440700838183</c:v>
                </c:pt>
                <c:pt idx="527">
                  <c:v>5.8250208750031582</c:v>
                </c:pt>
                <c:pt idx="528">
                  <c:v>-0.18279333765741512</c:v>
                </c:pt>
                <c:pt idx="529">
                  <c:v>-0.74529138033104525</c:v>
                </c:pt>
                <c:pt idx="530">
                  <c:v>4.3953331303373622</c:v>
                </c:pt>
                <c:pt idx="531">
                  <c:v>0.10626989633997397</c:v>
                </c:pt>
                <c:pt idx="532">
                  <c:v>0.82502087500315824</c:v>
                </c:pt>
                <c:pt idx="533">
                  <c:v>3.3953331303373622</c:v>
                </c:pt>
                <c:pt idx="534">
                  <c:v>0.25470861966895475</c:v>
                </c:pt>
                <c:pt idx="535">
                  <c:v>0.25470861966895475</c:v>
                </c:pt>
                <c:pt idx="536">
                  <c:v>1.3953331303373622</c:v>
                </c:pt>
                <c:pt idx="537">
                  <c:v>1.3953331303373622</c:v>
                </c:pt>
                <c:pt idx="538">
                  <c:v>1.53595764100577</c:v>
                </c:pt>
                <c:pt idx="539">
                  <c:v>-0.89373010366002603</c:v>
                </c:pt>
                <c:pt idx="540">
                  <c:v>-0.18279333765741512</c:v>
                </c:pt>
                <c:pt idx="541">
                  <c:v>-0.18279333765741512</c:v>
                </c:pt>
                <c:pt idx="542">
                  <c:v>1.2547086196689547</c:v>
                </c:pt>
                <c:pt idx="543">
                  <c:v>0.81720666234258488</c:v>
                </c:pt>
                <c:pt idx="544">
                  <c:v>-1.6046668696626378</c:v>
                </c:pt>
                <c:pt idx="545">
                  <c:v>3.8172066623425849</c:v>
                </c:pt>
                <c:pt idx="546">
                  <c:v>-0.60466686966263783</c:v>
                </c:pt>
                <c:pt idx="547">
                  <c:v>-0.60466686966263783</c:v>
                </c:pt>
                <c:pt idx="548">
                  <c:v>-1.893730103660026</c:v>
                </c:pt>
                <c:pt idx="549">
                  <c:v>-1.893730103660026</c:v>
                </c:pt>
                <c:pt idx="550">
                  <c:v>-2.46404235899423</c:v>
                </c:pt>
                <c:pt idx="551">
                  <c:v>-2.323417848325823</c:v>
                </c:pt>
                <c:pt idx="552">
                  <c:v>-2.323417848325823</c:v>
                </c:pt>
                <c:pt idx="553">
                  <c:v>-2.1749791249968418</c:v>
                </c:pt>
                <c:pt idx="554">
                  <c:v>1.8172066623425849</c:v>
                </c:pt>
                <c:pt idx="555">
                  <c:v>1.8172066623425849</c:v>
                </c:pt>
                <c:pt idx="556">
                  <c:v>-2.0343546143284339</c:v>
                </c:pt>
                <c:pt idx="557">
                  <c:v>2.2547086196689547</c:v>
                </c:pt>
                <c:pt idx="558">
                  <c:v>2.53595764100577</c:v>
                </c:pt>
                <c:pt idx="559">
                  <c:v>4.106269896339974</c:v>
                </c:pt>
                <c:pt idx="560">
                  <c:v>-5.1827933376574151</c:v>
                </c:pt>
                <c:pt idx="561">
                  <c:v>0.25470861966895475</c:v>
                </c:pt>
                <c:pt idx="562">
                  <c:v>-0.17497912499684176</c:v>
                </c:pt>
                <c:pt idx="563">
                  <c:v>5.3953331303373622</c:v>
                </c:pt>
                <c:pt idx="564">
                  <c:v>3.2547086196689547</c:v>
                </c:pt>
                <c:pt idx="565">
                  <c:v>4.6843963643347513</c:v>
                </c:pt>
                <c:pt idx="566">
                  <c:v>4.6843963643347513</c:v>
                </c:pt>
                <c:pt idx="567">
                  <c:v>7.6843963643347513</c:v>
                </c:pt>
                <c:pt idx="568">
                  <c:v>-3.893730103660026</c:v>
                </c:pt>
                <c:pt idx="569">
                  <c:v>-0.32341784832582299</c:v>
                </c:pt>
                <c:pt idx="570">
                  <c:v>-0.32341784832582299</c:v>
                </c:pt>
                <c:pt idx="571">
                  <c:v>-2.46404235899423</c:v>
                </c:pt>
                <c:pt idx="572">
                  <c:v>-1.1749791249968418</c:v>
                </c:pt>
                <c:pt idx="573">
                  <c:v>-0.18279333765741512</c:v>
                </c:pt>
                <c:pt idx="574">
                  <c:v>1.9656453856715661</c:v>
                </c:pt>
                <c:pt idx="575">
                  <c:v>-2.1749791249968418</c:v>
                </c:pt>
                <c:pt idx="576">
                  <c:v>0.25470861966895475</c:v>
                </c:pt>
                <c:pt idx="577">
                  <c:v>0.25470861966895475</c:v>
                </c:pt>
                <c:pt idx="578">
                  <c:v>4.676582151674177</c:v>
                </c:pt>
                <c:pt idx="579">
                  <c:v>-0.17497912499684176</c:v>
                </c:pt>
                <c:pt idx="580">
                  <c:v>-0.60466686966263783</c:v>
                </c:pt>
                <c:pt idx="581">
                  <c:v>2.2468944070083818</c:v>
                </c:pt>
                <c:pt idx="582">
                  <c:v>2.2468944070083818</c:v>
                </c:pt>
                <c:pt idx="583">
                  <c:v>2.2468944070083818</c:v>
                </c:pt>
                <c:pt idx="584">
                  <c:v>-1.1827933376574151</c:v>
                </c:pt>
                <c:pt idx="585">
                  <c:v>4.6843963643347513</c:v>
                </c:pt>
                <c:pt idx="586">
                  <c:v>4.2468944070083818</c:v>
                </c:pt>
                <c:pt idx="587">
                  <c:v>3.9656453856715661</c:v>
                </c:pt>
                <c:pt idx="588">
                  <c:v>3.2547086196689547</c:v>
                </c:pt>
                <c:pt idx="589">
                  <c:v>-3.46404235899423</c:v>
                </c:pt>
                <c:pt idx="590">
                  <c:v>1.106269896339974</c:v>
                </c:pt>
                <c:pt idx="591">
                  <c:v>-1.7531055929916182</c:v>
                </c:pt>
                <c:pt idx="592">
                  <c:v>3.53595764100577</c:v>
                </c:pt>
                <c:pt idx="593">
                  <c:v>-0.75310559299161817</c:v>
                </c:pt>
                <c:pt idx="594">
                  <c:v>-0.74529138033104525</c:v>
                </c:pt>
                <c:pt idx="595">
                  <c:v>0.67658215167417701</c:v>
                </c:pt>
                <c:pt idx="596">
                  <c:v>2.2468944070083818</c:v>
                </c:pt>
                <c:pt idx="597">
                  <c:v>1.9656453856715661</c:v>
                </c:pt>
                <c:pt idx="598">
                  <c:v>0.68439636433475126</c:v>
                </c:pt>
                <c:pt idx="599">
                  <c:v>-4.1827933376574151</c:v>
                </c:pt>
                <c:pt idx="600">
                  <c:v>-0.17497912499684176</c:v>
                </c:pt>
                <c:pt idx="601">
                  <c:v>1.2468944070083818</c:v>
                </c:pt>
                <c:pt idx="602">
                  <c:v>-1.6046668696626378</c:v>
                </c:pt>
                <c:pt idx="603">
                  <c:v>2.3953331303373622</c:v>
                </c:pt>
                <c:pt idx="604">
                  <c:v>-1.1827933376574151</c:v>
                </c:pt>
                <c:pt idx="605">
                  <c:v>-1.1827933376574151</c:v>
                </c:pt>
                <c:pt idx="606">
                  <c:v>-0.17497912499684176</c:v>
                </c:pt>
                <c:pt idx="607">
                  <c:v>-0.17497912499684176</c:v>
                </c:pt>
                <c:pt idx="608">
                  <c:v>4.6843963643347513</c:v>
                </c:pt>
                <c:pt idx="609">
                  <c:v>0.82502087500315824</c:v>
                </c:pt>
                <c:pt idx="610">
                  <c:v>0.82502087500315824</c:v>
                </c:pt>
                <c:pt idx="611">
                  <c:v>-2.7531055929916182</c:v>
                </c:pt>
                <c:pt idx="612">
                  <c:v>-2.46404235899423</c:v>
                </c:pt>
                <c:pt idx="613">
                  <c:v>-3.46404235899423</c:v>
                </c:pt>
                <c:pt idx="614">
                  <c:v>-1.46404235899423</c:v>
                </c:pt>
                <c:pt idx="615">
                  <c:v>-0.17497912499684176</c:v>
                </c:pt>
                <c:pt idx="616">
                  <c:v>-0.60466686966263783</c:v>
                </c:pt>
                <c:pt idx="617">
                  <c:v>0.10626989633997397</c:v>
                </c:pt>
                <c:pt idx="618">
                  <c:v>-1.323417848325823</c:v>
                </c:pt>
                <c:pt idx="619">
                  <c:v>4.2468944070083818</c:v>
                </c:pt>
                <c:pt idx="620">
                  <c:v>-2.893730103660026</c:v>
                </c:pt>
                <c:pt idx="621">
                  <c:v>-1.7452913803310453</c:v>
                </c:pt>
                <c:pt idx="622">
                  <c:v>-1.893730103660026</c:v>
                </c:pt>
                <c:pt idx="623">
                  <c:v>-1.893730103660026</c:v>
                </c:pt>
                <c:pt idx="624">
                  <c:v>5.2547086196689552</c:v>
                </c:pt>
                <c:pt idx="625">
                  <c:v>-0.75310559299161817</c:v>
                </c:pt>
                <c:pt idx="626">
                  <c:v>-3.323417848325823</c:v>
                </c:pt>
                <c:pt idx="627">
                  <c:v>0.25470861966895475</c:v>
                </c:pt>
                <c:pt idx="628">
                  <c:v>3.3953331303373622</c:v>
                </c:pt>
                <c:pt idx="629">
                  <c:v>-2.7452913803310453</c:v>
                </c:pt>
                <c:pt idx="630">
                  <c:v>3.106269896339974</c:v>
                </c:pt>
                <c:pt idx="631">
                  <c:v>0.39533313033736217</c:v>
                </c:pt>
                <c:pt idx="632">
                  <c:v>1.8250208750031582</c:v>
                </c:pt>
                <c:pt idx="633">
                  <c:v>-0.89373010366002603</c:v>
                </c:pt>
                <c:pt idx="634">
                  <c:v>2.106269896339974</c:v>
                </c:pt>
                <c:pt idx="635">
                  <c:v>1.2547086196689547</c:v>
                </c:pt>
                <c:pt idx="636">
                  <c:v>-2.1749791249968418</c:v>
                </c:pt>
                <c:pt idx="637">
                  <c:v>-3.893730103660026</c:v>
                </c:pt>
                <c:pt idx="638">
                  <c:v>3.8250208750031582</c:v>
                </c:pt>
                <c:pt idx="639">
                  <c:v>1.8250208750031582</c:v>
                </c:pt>
                <c:pt idx="640">
                  <c:v>4.2468944070083818</c:v>
                </c:pt>
                <c:pt idx="641">
                  <c:v>-3.893730103660026</c:v>
                </c:pt>
                <c:pt idx="642">
                  <c:v>-0.89373010366002603</c:v>
                </c:pt>
                <c:pt idx="643">
                  <c:v>3.53595764100577</c:v>
                </c:pt>
                <c:pt idx="644">
                  <c:v>3.53595764100577</c:v>
                </c:pt>
                <c:pt idx="645">
                  <c:v>-3.4354614328433897E-2</c:v>
                </c:pt>
                <c:pt idx="646">
                  <c:v>-3.4354614328433897E-2</c:v>
                </c:pt>
                <c:pt idx="647">
                  <c:v>0.10626989633997397</c:v>
                </c:pt>
                <c:pt idx="648">
                  <c:v>-1.0343546143284339</c:v>
                </c:pt>
                <c:pt idx="649">
                  <c:v>-1.0343546143284339</c:v>
                </c:pt>
                <c:pt idx="650">
                  <c:v>-3.1827933376574151</c:v>
                </c:pt>
                <c:pt idx="651">
                  <c:v>-1.1749791249968418</c:v>
                </c:pt>
                <c:pt idx="652">
                  <c:v>-1.1749791249968418</c:v>
                </c:pt>
                <c:pt idx="653">
                  <c:v>-1.1749791249968418</c:v>
                </c:pt>
                <c:pt idx="654">
                  <c:v>-1.893730103660026</c:v>
                </c:pt>
                <c:pt idx="655">
                  <c:v>0.53595764100577004</c:v>
                </c:pt>
                <c:pt idx="656">
                  <c:v>-5.1827933376574151</c:v>
                </c:pt>
                <c:pt idx="657">
                  <c:v>-1.0343546143284339</c:v>
                </c:pt>
                <c:pt idx="658">
                  <c:v>3.9656453856715661</c:v>
                </c:pt>
                <c:pt idx="659">
                  <c:v>0.53595764100577004</c:v>
                </c:pt>
                <c:pt idx="660">
                  <c:v>0.53595764100577004</c:v>
                </c:pt>
                <c:pt idx="661">
                  <c:v>-0.74529138033104525</c:v>
                </c:pt>
                <c:pt idx="662">
                  <c:v>0.24689440700838183</c:v>
                </c:pt>
                <c:pt idx="663">
                  <c:v>-4.1827933376574151</c:v>
                </c:pt>
                <c:pt idx="664">
                  <c:v>-3.1827933376574151</c:v>
                </c:pt>
                <c:pt idx="665">
                  <c:v>3.3953331303373622</c:v>
                </c:pt>
                <c:pt idx="666">
                  <c:v>3.9656453856715661</c:v>
                </c:pt>
                <c:pt idx="667">
                  <c:v>0.67658215167417701</c:v>
                </c:pt>
                <c:pt idx="668">
                  <c:v>4.8250208750031582</c:v>
                </c:pt>
                <c:pt idx="669">
                  <c:v>2.8172066623425849</c:v>
                </c:pt>
                <c:pt idx="670">
                  <c:v>1.3953331303373622</c:v>
                </c:pt>
                <c:pt idx="671">
                  <c:v>0.81720666234258488</c:v>
                </c:pt>
                <c:pt idx="672">
                  <c:v>-1.6046668696626378</c:v>
                </c:pt>
                <c:pt idx="673">
                  <c:v>-1.6046668696626378</c:v>
                </c:pt>
                <c:pt idx="674">
                  <c:v>1.2547086196689547</c:v>
                </c:pt>
                <c:pt idx="675">
                  <c:v>2.8172066623425849</c:v>
                </c:pt>
                <c:pt idx="676">
                  <c:v>2.6843963643347513</c:v>
                </c:pt>
                <c:pt idx="677">
                  <c:v>5.106269896339974</c:v>
                </c:pt>
                <c:pt idx="678">
                  <c:v>-0.75310559299161817</c:v>
                </c:pt>
                <c:pt idx="679">
                  <c:v>2.3953331303373622</c:v>
                </c:pt>
                <c:pt idx="680">
                  <c:v>1.106269896339974</c:v>
                </c:pt>
                <c:pt idx="681">
                  <c:v>1.106269896339974</c:v>
                </c:pt>
                <c:pt idx="682">
                  <c:v>4.8250208750031582</c:v>
                </c:pt>
                <c:pt idx="683">
                  <c:v>2.2547086196689547</c:v>
                </c:pt>
                <c:pt idx="684">
                  <c:v>1.106269896339974</c:v>
                </c:pt>
                <c:pt idx="685">
                  <c:v>-3.7531055929916182</c:v>
                </c:pt>
                <c:pt idx="686">
                  <c:v>1.676582151674177</c:v>
                </c:pt>
                <c:pt idx="687">
                  <c:v>0.39533313033736217</c:v>
                </c:pt>
                <c:pt idx="688">
                  <c:v>3.106269896339974</c:v>
                </c:pt>
                <c:pt idx="689">
                  <c:v>-2.3156036356652487</c:v>
                </c:pt>
                <c:pt idx="690">
                  <c:v>0.53595764100577004</c:v>
                </c:pt>
                <c:pt idx="691">
                  <c:v>7.6843963643347513</c:v>
                </c:pt>
                <c:pt idx="692">
                  <c:v>5.53595764100577</c:v>
                </c:pt>
                <c:pt idx="693">
                  <c:v>2.106269896339974</c:v>
                </c:pt>
                <c:pt idx="694">
                  <c:v>-1.7531055929916182</c:v>
                </c:pt>
                <c:pt idx="695">
                  <c:v>1.2547086196689547</c:v>
                </c:pt>
                <c:pt idx="696">
                  <c:v>-2.7531055929916182</c:v>
                </c:pt>
                <c:pt idx="697">
                  <c:v>6.2547086196689552</c:v>
                </c:pt>
                <c:pt idx="698">
                  <c:v>0.68439636433475126</c:v>
                </c:pt>
                <c:pt idx="699">
                  <c:v>-2.1827933376574151</c:v>
                </c:pt>
                <c:pt idx="700">
                  <c:v>2.9656453856715661</c:v>
                </c:pt>
                <c:pt idx="701">
                  <c:v>-2.1749791249968418</c:v>
                </c:pt>
                <c:pt idx="702">
                  <c:v>-0.32341784832582299</c:v>
                </c:pt>
                <c:pt idx="703">
                  <c:v>3.8250208750031582</c:v>
                </c:pt>
                <c:pt idx="704">
                  <c:v>2.6843963643347513</c:v>
                </c:pt>
                <c:pt idx="705">
                  <c:v>4.2547086196689552</c:v>
                </c:pt>
                <c:pt idx="706">
                  <c:v>4.2547086196689552</c:v>
                </c:pt>
                <c:pt idx="707">
                  <c:v>0.67658215167417701</c:v>
                </c:pt>
                <c:pt idx="708">
                  <c:v>-0.89373010366002603</c:v>
                </c:pt>
                <c:pt idx="709">
                  <c:v>-2.7531055929916182</c:v>
                </c:pt>
                <c:pt idx="710">
                  <c:v>1.8250208750031582</c:v>
                </c:pt>
                <c:pt idx="711">
                  <c:v>-0.75310559299161817</c:v>
                </c:pt>
                <c:pt idx="712">
                  <c:v>2.2468944070083818</c:v>
                </c:pt>
                <c:pt idx="713">
                  <c:v>-0.18279333765741512</c:v>
                </c:pt>
                <c:pt idx="714">
                  <c:v>3.53595764100577</c:v>
                </c:pt>
                <c:pt idx="715">
                  <c:v>3.53595764100577</c:v>
                </c:pt>
                <c:pt idx="716">
                  <c:v>3.53595764100577</c:v>
                </c:pt>
                <c:pt idx="717">
                  <c:v>-2.7531055929916182</c:v>
                </c:pt>
                <c:pt idx="718">
                  <c:v>-2.7531055929916182</c:v>
                </c:pt>
                <c:pt idx="719">
                  <c:v>6.8250208750031582</c:v>
                </c:pt>
                <c:pt idx="720">
                  <c:v>5.53595764100577</c:v>
                </c:pt>
                <c:pt idx="721">
                  <c:v>5.53595764100577</c:v>
                </c:pt>
                <c:pt idx="722">
                  <c:v>2.9656453856715661</c:v>
                </c:pt>
                <c:pt idx="723">
                  <c:v>5.3953331303373622</c:v>
                </c:pt>
                <c:pt idx="724">
                  <c:v>-0.60466686966263783</c:v>
                </c:pt>
                <c:pt idx="725">
                  <c:v>2.6843963643347513</c:v>
                </c:pt>
                <c:pt idx="726">
                  <c:v>-3.1827933376574151</c:v>
                </c:pt>
                <c:pt idx="727">
                  <c:v>-3.1827933376574151</c:v>
                </c:pt>
                <c:pt idx="728">
                  <c:v>4.2547086196689552</c:v>
                </c:pt>
                <c:pt idx="729">
                  <c:v>4.2547086196689552</c:v>
                </c:pt>
                <c:pt idx="730">
                  <c:v>-1.1827933376574151</c:v>
                </c:pt>
                <c:pt idx="731">
                  <c:v>-0.75310559299161817</c:v>
                </c:pt>
                <c:pt idx="732">
                  <c:v>-1.6046668696626378</c:v>
                </c:pt>
                <c:pt idx="733">
                  <c:v>-2.1749791249968418</c:v>
                </c:pt>
                <c:pt idx="734">
                  <c:v>-0.17497912499684176</c:v>
                </c:pt>
                <c:pt idx="735">
                  <c:v>-2.0343546143284339</c:v>
                </c:pt>
                <c:pt idx="736">
                  <c:v>2.53595764100577</c:v>
                </c:pt>
                <c:pt idx="737">
                  <c:v>-2.0343546143284339</c:v>
                </c:pt>
                <c:pt idx="738">
                  <c:v>1.2547086196689547</c:v>
                </c:pt>
                <c:pt idx="739">
                  <c:v>2.6843963643347513</c:v>
                </c:pt>
                <c:pt idx="740">
                  <c:v>-3.1827933376574151</c:v>
                </c:pt>
                <c:pt idx="741">
                  <c:v>4.1140841090005473</c:v>
                </c:pt>
                <c:pt idx="742">
                  <c:v>4.1140841090005473</c:v>
                </c:pt>
                <c:pt idx="743">
                  <c:v>1.9656453856715661</c:v>
                </c:pt>
                <c:pt idx="744">
                  <c:v>2.8250208750031582</c:v>
                </c:pt>
                <c:pt idx="745">
                  <c:v>4.8250208750031582</c:v>
                </c:pt>
                <c:pt idx="746">
                  <c:v>-0.31560363566524874</c:v>
                </c:pt>
                <c:pt idx="747">
                  <c:v>-2.893730103660026</c:v>
                </c:pt>
                <c:pt idx="748">
                  <c:v>-2.893730103660026</c:v>
                </c:pt>
                <c:pt idx="749">
                  <c:v>-1.1749791249968418</c:v>
                </c:pt>
                <c:pt idx="750">
                  <c:v>-1.1749791249968418</c:v>
                </c:pt>
                <c:pt idx="751">
                  <c:v>-1.7531055929916182</c:v>
                </c:pt>
                <c:pt idx="752">
                  <c:v>-1.7531055929916182</c:v>
                </c:pt>
                <c:pt idx="753">
                  <c:v>-1.323417848325823</c:v>
                </c:pt>
                <c:pt idx="754">
                  <c:v>0.67658215167417701</c:v>
                </c:pt>
                <c:pt idx="755">
                  <c:v>-2.7531055929916182</c:v>
                </c:pt>
                <c:pt idx="756">
                  <c:v>4.3953331303373622</c:v>
                </c:pt>
                <c:pt idx="757">
                  <c:v>-2.1827933376574151</c:v>
                </c:pt>
                <c:pt idx="758">
                  <c:v>-1.7452913803310453</c:v>
                </c:pt>
                <c:pt idx="759">
                  <c:v>1.2547086196689547</c:v>
                </c:pt>
                <c:pt idx="760">
                  <c:v>2.6843963643347513</c:v>
                </c:pt>
                <c:pt idx="761">
                  <c:v>-2.0343546143284339</c:v>
                </c:pt>
                <c:pt idx="762">
                  <c:v>0.10626989633997397</c:v>
                </c:pt>
                <c:pt idx="763">
                  <c:v>1.676582151674177</c:v>
                </c:pt>
                <c:pt idx="764">
                  <c:v>-1.1749791249968418</c:v>
                </c:pt>
                <c:pt idx="765">
                  <c:v>-0.75310559299161817</c:v>
                </c:pt>
                <c:pt idx="766">
                  <c:v>-0.75310559299161817</c:v>
                </c:pt>
                <c:pt idx="767">
                  <c:v>1.6843963643347513</c:v>
                </c:pt>
                <c:pt idx="768">
                  <c:v>-4.1827933376574151</c:v>
                </c:pt>
                <c:pt idx="769">
                  <c:v>0.68439636433475126</c:v>
                </c:pt>
                <c:pt idx="770">
                  <c:v>3.2547086196689547</c:v>
                </c:pt>
                <c:pt idx="771">
                  <c:v>-2.7531055929916182</c:v>
                </c:pt>
                <c:pt idx="772">
                  <c:v>0.25470861966895475</c:v>
                </c:pt>
                <c:pt idx="773">
                  <c:v>0.10626989633997397</c:v>
                </c:pt>
                <c:pt idx="774">
                  <c:v>0.10626989633997397</c:v>
                </c:pt>
                <c:pt idx="775">
                  <c:v>5.3953331303373622</c:v>
                </c:pt>
                <c:pt idx="776">
                  <c:v>1.3953331303373622</c:v>
                </c:pt>
                <c:pt idx="777">
                  <c:v>1.3953331303373622</c:v>
                </c:pt>
                <c:pt idx="778">
                  <c:v>-1.1827933376574151</c:v>
                </c:pt>
                <c:pt idx="779">
                  <c:v>0.9656453856715661</c:v>
                </c:pt>
                <c:pt idx="780">
                  <c:v>-1.3156036356652487</c:v>
                </c:pt>
                <c:pt idx="781">
                  <c:v>-1.3156036356652487</c:v>
                </c:pt>
                <c:pt idx="782">
                  <c:v>0.68439636433475126</c:v>
                </c:pt>
                <c:pt idx="783">
                  <c:v>-1.46404235899423</c:v>
                </c:pt>
                <c:pt idx="784">
                  <c:v>0.68439636433475126</c:v>
                </c:pt>
                <c:pt idx="785">
                  <c:v>-1.0343546143284339</c:v>
                </c:pt>
                <c:pt idx="786">
                  <c:v>-1.0343546143284339</c:v>
                </c:pt>
                <c:pt idx="787">
                  <c:v>2.106269896339974</c:v>
                </c:pt>
                <c:pt idx="788">
                  <c:v>-1.46404235899423</c:v>
                </c:pt>
                <c:pt idx="789">
                  <c:v>-1.893730103660026</c:v>
                </c:pt>
                <c:pt idx="790">
                  <c:v>3.8250208750031582</c:v>
                </c:pt>
                <c:pt idx="791">
                  <c:v>5.8250208750031582</c:v>
                </c:pt>
                <c:pt idx="792">
                  <c:v>-2.0343546143284339</c:v>
                </c:pt>
                <c:pt idx="793">
                  <c:v>-1.893730103660026</c:v>
                </c:pt>
                <c:pt idx="794">
                  <c:v>-1.1749791249968418</c:v>
                </c:pt>
                <c:pt idx="795">
                  <c:v>-0.89373010366002603</c:v>
                </c:pt>
                <c:pt idx="796">
                  <c:v>-1.1827933376574151</c:v>
                </c:pt>
                <c:pt idx="797">
                  <c:v>4.106269896339974</c:v>
                </c:pt>
                <c:pt idx="798">
                  <c:v>-0.89373010366002603</c:v>
                </c:pt>
                <c:pt idx="799">
                  <c:v>6.8250208750031582</c:v>
                </c:pt>
                <c:pt idx="800">
                  <c:v>-1.7531055929916182</c:v>
                </c:pt>
                <c:pt idx="801">
                  <c:v>1.9656453856715661</c:v>
                </c:pt>
                <c:pt idx="802">
                  <c:v>1.9656453856715661</c:v>
                </c:pt>
                <c:pt idx="803">
                  <c:v>5.9656453856715661</c:v>
                </c:pt>
                <c:pt idx="804">
                  <c:v>-0.31560363566524874</c:v>
                </c:pt>
                <c:pt idx="805">
                  <c:v>-1.7531055929916182</c:v>
                </c:pt>
                <c:pt idx="806">
                  <c:v>5.6843963643347513</c:v>
                </c:pt>
                <c:pt idx="807">
                  <c:v>1.6843963643347513</c:v>
                </c:pt>
                <c:pt idx="808">
                  <c:v>0.82502087500315824</c:v>
                </c:pt>
                <c:pt idx="809">
                  <c:v>5.9656453856715661</c:v>
                </c:pt>
                <c:pt idx="810">
                  <c:v>1.676582151674177</c:v>
                </c:pt>
                <c:pt idx="811">
                  <c:v>5.6843963643347513</c:v>
                </c:pt>
                <c:pt idx="812">
                  <c:v>1.676582151674177</c:v>
                </c:pt>
                <c:pt idx="813">
                  <c:v>-0.32341784832582299</c:v>
                </c:pt>
                <c:pt idx="814">
                  <c:v>-1.6046668696626378</c:v>
                </c:pt>
                <c:pt idx="815">
                  <c:v>5.6843963643347513</c:v>
                </c:pt>
                <c:pt idx="816">
                  <c:v>4.9656453856715661</c:v>
                </c:pt>
                <c:pt idx="817">
                  <c:v>-4.7531055929916182</c:v>
                </c:pt>
                <c:pt idx="818">
                  <c:v>1.106269896339974</c:v>
                </c:pt>
                <c:pt idx="819">
                  <c:v>-1.893730103660026</c:v>
                </c:pt>
                <c:pt idx="820">
                  <c:v>3.9656453856715661</c:v>
                </c:pt>
                <c:pt idx="821">
                  <c:v>-3.0343546143284339</c:v>
                </c:pt>
                <c:pt idx="822">
                  <c:v>1.53595764100577</c:v>
                </c:pt>
                <c:pt idx="823">
                  <c:v>2.53595764100577</c:v>
                </c:pt>
                <c:pt idx="824">
                  <c:v>1.2547086196689547</c:v>
                </c:pt>
                <c:pt idx="825">
                  <c:v>1.2547086196689547</c:v>
                </c:pt>
                <c:pt idx="826">
                  <c:v>0.9656453856715661</c:v>
                </c:pt>
                <c:pt idx="827">
                  <c:v>1.3953331303373622</c:v>
                </c:pt>
                <c:pt idx="828">
                  <c:v>2.3953331303373622</c:v>
                </c:pt>
                <c:pt idx="829">
                  <c:v>3.2468944070083818</c:v>
                </c:pt>
                <c:pt idx="830">
                  <c:v>3.2468944070083818</c:v>
                </c:pt>
                <c:pt idx="831">
                  <c:v>3.2547086196689547</c:v>
                </c:pt>
                <c:pt idx="832">
                  <c:v>1.8250208750031582</c:v>
                </c:pt>
                <c:pt idx="833">
                  <c:v>3.3953331303373622</c:v>
                </c:pt>
                <c:pt idx="834">
                  <c:v>-0.32341784832582299</c:v>
                </c:pt>
                <c:pt idx="835">
                  <c:v>-2.8859158909994527</c:v>
                </c:pt>
                <c:pt idx="836">
                  <c:v>-1.4562281463336566</c:v>
                </c:pt>
                <c:pt idx="837">
                  <c:v>5.9656453856715661</c:v>
                </c:pt>
                <c:pt idx="838">
                  <c:v>-0.75310559299161817</c:v>
                </c:pt>
                <c:pt idx="839">
                  <c:v>1.106269896339974</c:v>
                </c:pt>
                <c:pt idx="840">
                  <c:v>-1.7452913803310453</c:v>
                </c:pt>
                <c:pt idx="841">
                  <c:v>7.2547086196689552</c:v>
                </c:pt>
                <c:pt idx="842">
                  <c:v>-1.6046668696626378</c:v>
                </c:pt>
                <c:pt idx="843">
                  <c:v>3.53595764100577</c:v>
                </c:pt>
                <c:pt idx="844">
                  <c:v>-0.88591589099945267</c:v>
                </c:pt>
                <c:pt idx="845">
                  <c:v>4.2468944070083818</c:v>
                </c:pt>
                <c:pt idx="846">
                  <c:v>6.3953331303373622</c:v>
                </c:pt>
                <c:pt idx="847">
                  <c:v>-1.1749791249968418</c:v>
                </c:pt>
                <c:pt idx="848">
                  <c:v>0.82502087500315824</c:v>
                </c:pt>
                <c:pt idx="849">
                  <c:v>-0.17497912499684176</c:v>
                </c:pt>
                <c:pt idx="850">
                  <c:v>-2.0343546143284339</c:v>
                </c:pt>
                <c:pt idx="851">
                  <c:v>-2.6046668696626378</c:v>
                </c:pt>
                <c:pt idx="852">
                  <c:v>3.3953331303373622</c:v>
                </c:pt>
                <c:pt idx="853">
                  <c:v>-2.0343546143284339</c:v>
                </c:pt>
                <c:pt idx="854">
                  <c:v>2.2468944070083818</c:v>
                </c:pt>
                <c:pt idx="855">
                  <c:v>-1.323417848325823</c:v>
                </c:pt>
                <c:pt idx="856">
                  <c:v>-1.0343546143284339</c:v>
                </c:pt>
                <c:pt idx="857">
                  <c:v>-0.31560363566524874</c:v>
                </c:pt>
                <c:pt idx="858">
                  <c:v>-0.60466686966263783</c:v>
                </c:pt>
                <c:pt idx="859">
                  <c:v>2.2547086196689547</c:v>
                </c:pt>
                <c:pt idx="860">
                  <c:v>1.106269896339974</c:v>
                </c:pt>
                <c:pt idx="861">
                  <c:v>-2.0343546143284339</c:v>
                </c:pt>
                <c:pt idx="862">
                  <c:v>-2.0343546143284339</c:v>
                </c:pt>
                <c:pt idx="863">
                  <c:v>-0.46404235899422996</c:v>
                </c:pt>
                <c:pt idx="864">
                  <c:v>4.2468944070083818</c:v>
                </c:pt>
                <c:pt idx="865">
                  <c:v>-0.75310559299161817</c:v>
                </c:pt>
                <c:pt idx="866">
                  <c:v>5.9656453856715661</c:v>
                </c:pt>
                <c:pt idx="867">
                  <c:v>-0.88591589099945267</c:v>
                </c:pt>
                <c:pt idx="868">
                  <c:v>-1.6046668696626378</c:v>
                </c:pt>
                <c:pt idx="869">
                  <c:v>2.3953331303373622</c:v>
                </c:pt>
                <c:pt idx="870">
                  <c:v>-1.3156036356652487</c:v>
                </c:pt>
                <c:pt idx="871">
                  <c:v>-0.17497912499684176</c:v>
                </c:pt>
                <c:pt idx="872">
                  <c:v>3.53595764100577</c:v>
                </c:pt>
                <c:pt idx="873">
                  <c:v>5.53595764100577</c:v>
                </c:pt>
                <c:pt idx="874">
                  <c:v>4.6843963643347513</c:v>
                </c:pt>
                <c:pt idx="875">
                  <c:v>-1.7531055929916182</c:v>
                </c:pt>
                <c:pt idx="876">
                  <c:v>-0.18279333765741512</c:v>
                </c:pt>
                <c:pt idx="877">
                  <c:v>-1.3156036356652487</c:v>
                </c:pt>
                <c:pt idx="878">
                  <c:v>-1.3156036356652487</c:v>
                </c:pt>
                <c:pt idx="879">
                  <c:v>-3.46404235899423</c:v>
                </c:pt>
                <c:pt idx="880">
                  <c:v>1.53595764100577</c:v>
                </c:pt>
                <c:pt idx="881">
                  <c:v>3.53595764100577</c:v>
                </c:pt>
                <c:pt idx="882">
                  <c:v>3.8250208750031582</c:v>
                </c:pt>
                <c:pt idx="883">
                  <c:v>3.8250208750031582</c:v>
                </c:pt>
                <c:pt idx="884">
                  <c:v>-2.0343546143284339</c:v>
                </c:pt>
                <c:pt idx="885">
                  <c:v>1.8250208750031582</c:v>
                </c:pt>
                <c:pt idx="886">
                  <c:v>1.53595764100577</c:v>
                </c:pt>
                <c:pt idx="887">
                  <c:v>-1.4562281463336566</c:v>
                </c:pt>
                <c:pt idx="888">
                  <c:v>-3.4354614328433897E-2</c:v>
                </c:pt>
                <c:pt idx="889">
                  <c:v>1.2468944070083818</c:v>
                </c:pt>
                <c:pt idx="890">
                  <c:v>-1.1827933376574151</c:v>
                </c:pt>
                <c:pt idx="891">
                  <c:v>-1.1827933376574151</c:v>
                </c:pt>
                <c:pt idx="892">
                  <c:v>-0.88591589099945267</c:v>
                </c:pt>
                <c:pt idx="893">
                  <c:v>0.82502087500315824</c:v>
                </c:pt>
                <c:pt idx="894">
                  <c:v>3.3953331303373622</c:v>
                </c:pt>
                <c:pt idx="895">
                  <c:v>-1.3156036356652487</c:v>
                </c:pt>
                <c:pt idx="896">
                  <c:v>4.6843963643347513</c:v>
                </c:pt>
                <c:pt idx="897">
                  <c:v>-2.0343546143284339</c:v>
                </c:pt>
                <c:pt idx="898">
                  <c:v>3.9656453856715661</c:v>
                </c:pt>
                <c:pt idx="899">
                  <c:v>6.3953331303373622</c:v>
                </c:pt>
                <c:pt idx="900">
                  <c:v>-2.893730103660026</c:v>
                </c:pt>
                <c:pt idx="901">
                  <c:v>-1.0343546143284339</c:v>
                </c:pt>
                <c:pt idx="902">
                  <c:v>-2.323417848325823</c:v>
                </c:pt>
                <c:pt idx="903">
                  <c:v>-1.0343546143284339</c:v>
                </c:pt>
                <c:pt idx="904">
                  <c:v>3.8250208750031582</c:v>
                </c:pt>
                <c:pt idx="905">
                  <c:v>-1.46404235899423</c:v>
                </c:pt>
                <c:pt idx="906">
                  <c:v>1.2468944070083818</c:v>
                </c:pt>
                <c:pt idx="907">
                  <c:v>-1.0343546143284339</c:v>
                </c:pt>
                <c:pt idx="908">
                  <c:v>1.53595764100577</c:v>
                </c:pt>
                <c:pt idx="909">
                  <c:v>0.67658215167417701</c:v>
                </c:pt>
                <c:pt idx="910">
                  <c:v>5.6843963643347513</c:v>
                </c:pt>
                <c:pt idx="911">
                  <c:v>3.8250208750031582</c:v>
                </c:pt>
                <c:pt idx="912">
                  <c:v>3.8250208750031582</c:v>
                </c:pt>
                <c:pt idx="913">
                  <c:v>2.8250208750031582</c:v>
                </c:pt>
                <c:pt idx="914">
                  <c:v>-1.0343546143284339</c:v>
                </c:pt>
                <c:pt idx="915">
                  <c:v>-2.3156036356652487</c:v>
                </c:pt>
                <c:pt idx="916">
                  <c:v>1.8172066623425849</c:v>
                </c:pt>
                <c:pt idx="917">
                  <c:v>0.82502087500315824</c:v>
                </c:pt>
                <c:pt idx="918">
                  <c:v>0.25470861966895475</c:v>
                </c:pt>
                <c:pt idx="919">
                  <c:v>2.53595764100577</c:v>
                </c:pt>
                <c:pt idx="920">
                  <c:v>1.106269896339974</c:v>
                </c:pt>
                <c:pt idx="921">
                  <c:v>2.9656453856715661</c:v>
                </c:pt>
                <c:pt idx="922">
                  <c:v>-2.6046668696626378</c:v>
                </c:pt>
                <c:pt idx="923">
                  <c:v>-1.3156036356652487</c:v>
                </c:pt>
                <c:pt idx="924">
                  <c:v>4.3953331303373622</c:v>
                </c:pt>
                <c:pt idx="925">
                  <c:v>-0.89373010366002603</c:v>
                </c:pt>
                <c:pt idx="926">
                  <c:v>2.3953331303373622</c:v>
                </c:pt>
                <c:pt idx="927">
                  <c:v>0.25470861966895475</c:v>
                </c:pt>
                <c:pt idx="928">
                  <c:v>-1.0343546143284339</c:v>
                </c:pt>
                <c:pt idx="929">
                  <c:v>-1.1749791249968418</c:v>
                </c:pt>
                <c:pt idx="930">
                  <c:v>-1.6046668696626378</c:v>
                </c:pt>
                <c:pt idx="931">
                  <c:v>2.3953331303373622</c:v>
                </c:pt>
                <c:pt idx="932">
                  <c:v>5.2547086196689552</c:v>
                </c:pt>
                <c:pt idx="933">
                  <c:v>-0.18279333765741512</c:v>
                </c:pt>
                <c:pt idx="934">
                  <c:v>-1.46404235899423</c:v>
                </c:pt>
                <c:pt idx="935">
                  <c:v>-1.1827933376574151</c:v>
                </c:pt>
                <c:pt idx="936">
                  <c:v>-5.1827933376574151</c:v>
                </c:pt>
                <c:pt idx="937">
                  <c:v>2.2547086196689547</c:v>
                </c:pt>
                <c:pt idx="938">
                  <c:v>2.2547086196689547</c:v>
                </c:pt>
                <c:pt idx="939">
                  <c:v>-2.893730103660026</c:v>
                </c:pt>
                <c:pt idx="940">
                  <c:v>2.53595764100577</c:v>
                </c:pt>
                <c:pt idx="941">
                  <c:v>-1.8859158909994527</c:v>
                </c:pt>
                <c:pt idx="942">
                  <c:v>3.3953331303373622</c:v>
                </c:pt>
                <c:pt idx="943">
                  <c:v>3.3953331303373622</c:v>
                </c:pt>
                <c:pt idx="944">
                  <c:v>-0.89373010366002603</c:v>
                </c:pt>
                <c:pt idx="945">
                  <c:v>0.25470861966895475</c:v>
                </c:pt>
                <c:pt idx="946">
                  <c:v>3.6843963643347513</c:v>
                </c:pt>
                <c:pt idx="947">
                  <c:v>3.2547086196689547</c:v>
                </c:pt>
                <c:pt idx="948">
                  <c:v>2.3953331303373622</c:v>
                </c:pt>
                <c:pt idx="949">
                  <c:v>-1.0343546143284339</c:v>
                </c:pt>
                <c:pt idx="950">
                  <c:v>-1.3156036356652487</c:v>
                </c:pt>
                <c:pt idx="951">
                  <c:v>-1.3156036356652487</c:v>
                </c:pt>
                <c:pt idx="952">
                  <c:v>5.3953331303373622</c:v>
                </c:pt>
                <c:pt idx="953">
                  <c:v>4.3953331303373622</c:v>
                </c:pt>
                <c:pt idx="954">
                  <c:v>4.6843963643347513</c:v>
                </c:pt>
                <c:pt idx="955">
                  <c:v>-0.46404235899422996</c:v>
                </c:pt>
                <c:pt idx="956">
                  <c:v>1.53595764100577</c:v>
                </c:pt>
                <c:pt idx="957">
                  <c:v>-1.0343546143284339</c:v>
                </c:pt>
                <c:pt idx="958">
                  <c:v>1.676582151674177</c:v>
                </c:pt>
                <c:pt idx="959">
                  <c:v>-1.7452913803310453</c:v>
                </c:pt>
                <c:pt idx="960">
                  <c:v>-0.60466686966263783</c:v>
                </c:pt>
                <c:pt idx="961">
                  <c:v>0.10626989633997397</c:v>
                </c:pt>
                <c:pt idx="962">
                  <c:v>0.10626989633997397</c:v>
                </c:pt>
                <c:pt idx="963">
                  <c:v>2.3953331303373622</c:v>
                </c:pt>
                <c:pt idx="964">
                  <c:v>4.9656453856715661</c:v>
                </c:pt>
                <c:pt idx="965">
                  <c:v>3.6843963643347513</c:v>
                </c:pt>
                <c:pt idx="966">
                  <c:v>3.8250208750031582</c:v>
                </c:pt>
                <c:pt idx="967">
                  <c:v>-3.323417848325823</c:v>
                </c:pt>
                <c:pt idx="968">
                  <c:v>5.9656453856715661</c:v>
                </c:pt>
                <c:pt idx="969">
                  <c:v>1.9656453856715661</c:v>
                </c:pt>
                <c:pt idx="970">
                  <c:v>2.8250208750031582</c:v>
                </c:pt>
                <c:pt idx="971">
                  <c:v>1.1140841090005473</c:v>
                </c:pt>
                <c:pt idx="972">
                  <c:v>4.9656453856715661</c:v>
                </c:pt>
                <c:pt idx="973">
                  <c:v>-2.46404235899423</c:v>
                </c:pt>
                <c:pt idx="974">
                  <c:v>2.2547086196689547</c:v>
                </c:pt>
                <c:pt idx="975">
                  <c:v>2.3953331303373622</c:v>
                </c:pt>
                <c:pt idx="976">
                  <c:v>4.8250208750031582</c:v>
                </c:pt>
                <c:pt idx="977">
                  <c:v>3.1140841090005473</c:v>
                </c:pt>
                <c:pt idx="978">
                  <c:v>-0.88591589099945267</c:v>
                </c:pt>
                <c:pt idx="979">
                  <c:v>1.8250208750031582</c:v>
                </c:pt>
                <c:pt idx="980">
                  <c:v>6.8250208750031582</c:v>
                </c:pt>
                <c:pt idx="981">
                  <c:v>-2.1827933376574151</c:v>
                </c:pt>
                <c:pt idx="982">
                  <c:v>1.53595764100577</c:v>
                </c:pt>
                <c:pt idx="983">
                  <c:v>-0.88591589099945267</c:v>
                </c:pt>
                <c:pt idx="984">
                  <c:v>-3.1749791249968418</c:v>
                </c:pt>
                <c:pt idx="985">
                  <c:v>-0.32341784832582299</c:v>
                </c:pt>
                <c:pt idx="986">
                  <c:v>1.9656453856715661</c:v>
                </c:pt>
                <c:pt idx="987">
                  <c:v>-1.1749791249968418</c:v>
                </c:pt>
                <c:pt idx="988">
                  <c:v>-1.1749791249968418</c:v>
                </c:pt>
                <c:pt idx="989">
                  <c:v>4.2547086196689552</c:v>
                </c:pt>
                <c:pt idx="990">
                  <c:v>1.106269896339974</c:v>
                </c:pt>
                <c:pt idx="991">
                  <c:v>-1.3156036356652487</c:v>
                </c:pt>
                <c:pt idx="992">
                  <c:v>0.67658215167417701</c:v>
                </c:pt>
                <c:pt idx="993">
                  <c:v>-2.323417848325823</c:v>
                </c:pt>
                <c:pt idx="994">
                  <c:v>-2.323417848325823</c:v>
                </c:pt>
                <c:pt idx="995">
                  <c:v>3.2547086196689547</c:v>
                </c:pt>
                <c:pt idx="996">
                  <c:v>2.53595764100577</c:v>
                </c:pt>
                <c:pt idx="997">
                  <c:v>-1.46404235899423</c:v>
                </c:pt>
                <c:pt idx="998">
                  <c:v>1.8250208750031582</c:v>
                </c:pt>
                <c:pt idx="999">
                  <c:v>5.6843963643347513</c:v>
                </c:pt>
                <c:pt idx="1000">
                  <c:v>-0.32341784832582299</c:v>
                </c:pt>
                <c:pt idx="1001">
                  <c:v>-1.7452913803310453</c:v>
                </c:pt>
                <c:pt idx="1002">
                  <c:v>-1.7452913803310453</c:v>
                </c:pt>
                <c:pt idx="1003">
                  <c:v>0.53595764100577004</c:v>
                </c:pt>
                <c:pt idx="1004">
                  <c:v>-1.323417848325823</c:v>
                </c:pt>
                <c:pt idx="1005">
                  <c:v>-1.0343546143284339</c:v>
                </c:pt>
                <c:pt idx="1006">
                  <c:v>-1.1827933376574151</c:v>
                </c:pt>
                <c:pt idx="1007">
                  <c:v>-0.74529138033104525</c:v>
                </c:pt>
                <c:pt idx="1008">
                  <c:v>-0.74529138033104525</c:v>
                </c:pt>
                <c:pt idx="1009">
                  <c:v>0.68439636433475126</c:v>
                </c:pt>
                <c:pt idx="1010">
                  <c:v>0.9656453856715661</c:v>
                </c:pt>
                <c:pt idx="1011">
                  <c:v>1.6843963643347513</c:v>
                </c:pt>
                <c:pt idx="1012">
                  <c:v>-1.4562281463336566</c:v>
                </c:pt>
                <c:pt idx="1013">
                  <c:v>1.3953331303373622</c:v>
                </c:pt>
                <c:pt idx="1014">
                  <c:v>3.9656453856715661</c:v>
                </c:pt>
                <c:pt idx="1015">
                  <c:v>3.9656453856715661</c:v>
                </c:pt>
                <c:pt idx="1016">
                  <c:v>-1.8859158909994527</c:v>
                </c:pt>
                <c:pt idx="1017">
                  <c:v>-0.74529138033104525</c:v>
                </c:pt>
                <c:pt idx="1018">
                  <c:v>-2.893730103660026</c:v>
                </c:pt>
                <c:pt idx="1019">
                  <c:v>5.9656453856715661</c:v>
                </c:pt>
                <c:pt idx="1020">
                  <c:v>-1.3156036356652487</c:v>
                </c:pt>
                <c:pt idx="1021">
                  <c:v>-0.31560363566524874</c:v>
                </c:pt>
                <c:pt idx="1022">
                  <c:v>0.25470861966895475</c:v>
                </c:pt>
                <c:pt idx="1023">
                  <c:v>1.2547086196689547</c:v>
                </c:pt>
                <c:pt idx="1024">
                  <c:v>7.2547086196689552</c:v>
                </c:pt>
                <c:pt idx="1025">
                  <c:v>-0.74529138033104525</c:v>
                </c:pt>
                <c:pt idx="1026">
                  <c:v>-0.60466686966263783</c:v>
                </c:pt>
                <c:pt idx="1027">
                  <c:v>-1.1749791249968418</c:v>
                </c:pt>
                <c:pt idx="1028">
                  <c:v>-3.1749791249968418</c:v>
                </c:pt>
                <c:pt idx="1029">
                  <c:v>-1.7452913803310453</c:v>
                </c:pt>
                <c:pt idx="1030">
                  <c:v>-2.6046668696626378</c:v>
                </c:pt>
                <c:pt idx="1031">
                  <c:v>-1.8859158909994527</c:v>
                </c:pt>
                <c:pt idx="1032">
                  <c:v>0.68439636433475126</c:v>
                </c:pt>
                <c:pt idx="1033">
                  <c:v>-1.8859158909994527</c:v>
                </c:pt>
                <c:pt idx="1034">
                  <c:v>0.82502087500315824</c:v>
                </c:pt>
                <c:pt idx="1035">
                  <c:v>2.53595764100577</c:v>
                </c:pt>
                <c:pt idx="1036">
                  <c:v>-0.4562281463336566</c:v>
                </c:pt>
                <c:pt idx="1037">
                  <c:v>-1.0343546143284339</c:v>
                </c:pt>
                <c:pt idx="1038">
                  <c:v>3.3953331303373622</c:v>
                </c:pt>
                <c:pt idx="1039">
                  <c:v>-1.7531055929916182</c:v>
                </c:pt>
                <c:pt idx="1040">
                  <c:v>-1.7531055929916182</c:v>
                </c:pt>
                <c:pt idx="1041">
                  <c:v>2.3953331303373622</c:v>
                </c:pt>
                <c:pt idx="1042">
                  <c:v>-0.17497912499684176</c:v>
                </c:pt>
                <c:pt idx="1043">
                  <c:v>5.1140841090005473</c:v>
                </c:pt>
                <c:pt idx="1044">
                  <c:v>1.9656453856715661</c:v>
                </c:pt>
                <c:pt idx="1045">
                  <c:v>1.1140841090005473</c:v>
                </c:pt>
                <c:pt idx="1046">
                  <c:v>-3.4354614328433897E-2</c:v>
                </c:pt>
                <c:pt idx="1047">
                  <c:v>3.2468944070083818</c:v>
                </c:pt>
                <c:pt idx="1048">
                  <c:v>2.8250208750031582</c:v>
                </c:pt>
                <c:pt idx="1049">
                  <c:v>-0.88591589099945267</c:v>
                </c:pt>
                <c:pt idx="1050">
                  <c:v>4.8250208750031582</c:v>
                </c:pt>
                <c:pt idx="1051">
                  <c:v>-1.46404235899423</c:v>
                </c:pt>
                <c:pt idx="1052">
                  <c:v>-3.4354614328433897E-2</c:v>
                </c:pt>
                <c:pt idx="1053">
                  <c:v>1.6843963643347513</c:v>
                </c:pt>
                <c:pt idx="1054">
                  <c:v>1.2547086196689547</c:v>
                </c:pt>
                <c:pt idx="1055">
                  <c:v>0.25470861966895475</c:v>
                </c:pt>
                <c:pt idx="1056">
                  <c:v>-1.8859158909994527</c:v>
                </c:pt>
                <c:pt idx="1057">
                  <c:v>-1.7531055929916182</c:v>
                </c:pt>
                <c:pt idx="1058">
                  <c:v>-1.8859158909994527</c:v>
                </c:pt>
                <c:pt idx="1059">
                  <c:v>2.2547086196689547</c:v>
                </c:pt>
                <c:pt idx="1060">
                  <c:v>-0.17497912499684176</c:v>
                </c:pt>
                <c:pt idx="1061">
                  <c:v>-3.0343546143284339</c:v>
                </c:pt>
                <c:pt idx="1062">
                  <c:v>-0.31560363566524874</c:v>
                </c:pt>
                <c:pt idx="1063">
                  <c:v>5.3953331303373622</c:v>
                </c:pt>
                <c:pt idx="1064">
                  <c:v>1.2547086196689547</c:v>
                </c:pt>
                <c:pt idx="1065">
                  <c:v>1.3953331303373622</c:v>
                </c:pt>
                <c:pt idx="1066">
                  <c:v>3.53595764100577</c:v>
                </c:pt>
                <c:pt idx="1067">
                  <c:v>4.1140841090005473</c:v>
                </c:pt>
                <c:pt idx="1068">
                  <c:v>-0.31560363566524874</c:v>
                </c:pt>
                <c:pt idx="1069">
                  <c:v>-1.3156036356652487</c:v>
                </c:pt>
                <c:pt idx="1070">
                  <c:v>6.2547086196689552</c:v>
                </c:pt>
                <c:pt idx="1071">
                  <c:v>3.8250208750031582</c:v>
                </c:pt>
                <c:pt idx="1072">
                  <c:v>-0.46404235899422996</c:v>
                </c:pt>
                <c:pt idx="1073">
                  <c:v>-3.0343546143284339</c:v>
                </c:pt>
                <c:pt idx="1074">
                  <c:v>-3.0343546143284339</c:v>
                </c:pt>
                <c:pt idx="1075">
                  <c:v>0.9656453856715661</c:v>
                </c:pt>
                <c:pt idx="1076">
                  <c:v>-1.3156036356652487</c:v>
                </c:pt>
                <c:pt idx="1077">
                  <c:v>1.106269896339974</c:v>
                </c:pt>
                <c:pt idx="1078">
                  <c:v>3.53595764100577</c:v>
                </c:pt>
                <c:pt idx="1079">
                  <c:v>-0.75310559299161817</c:v>
                </c:pt>
                <c:pt idx="1080">
                  <c:v>2.3953331303373622</c:v>
                </c:pt>
                <c:pt idx="1081">
                  <c:v>-1.1749791249968418</c:v>
                </c:pt>
                <c:pt idx="1082">
                  <c:v>4.106269896339974</c:v>
                </c:pt>
                <c:pt idx="1083">
                  <c:v>4.106269896339974</c:v>
                </c:pt>
                <c:pt idx="1084">
                  <c:v>1.676582151674177</c:v>
                </c:pt>
                <c:pt idx="1085">
                  <c:v>-1.4562281463336566</c:v>
                </c:pt>
                <c:pt idx="1086">
                  <c:v>-0.88591589099945267</c:v>
                </c:pt>
                <c:pt idx="1087">
                  <c:v>-0.74529138033104525</c:v>
                </c:pt>
                <c:pt idx="1088">
                  <c:v>1.6843963643347513</c:v>
                </c:pt>
                <c:pt idx="1089">
                  <c:v>-0.4562281463336566</c:v>
                </c:pt>
                <c:pt idx="1090">
                  <c:v>0.25470861966895475</c:v>
                </c:pt>
                <c:pt idx="1091">
                  <c:v>3.106269896339974</c:v>
                </c:pt>
                <c:pt idx="1092">
                  <c:v>1.6843963643347513</c:v>
                </c:pt>
                <c:pt idx="1093">
                  <c:v>-3.0343546143284339</c:v>
                </c:pt>
                <c:pt idx="1094">
                  <c:v>-0.88591589099945267</c:v>
                </c:pt>
                <c:pt idx="1095">
                  <c:v>0.68439636433475126</c:v>
                </c:pt>
                <c:pt idx="1096">
                  <c:v>-0.31560363566524874</c:v>
                </c:pt>
                <c:pt idx="1097">
                  <c:v>2.2547086196689547</c:v>
                </c:pt>
                <c:pt idx="1098">
                  <c:v>0.68439636433475126</c:v>
                </c:pt>
                <c:pt idx="1099">
                  <c:v>2.3953331303373622</c:v>
                </c:pt>
                <c:pt idx="1100">
                  <c:v>-1.893730103660026</c:v>
                </c:pt>
                <c:pt idx="1101">
                  <c:v>-4.323417848325823</c:v>
                </c:pt>
                <c:pt idx="1102">
                  <c:v>5.2547086196689552</c:v>
                </c:pt>
                <c:pt idx="1103">
                  <c:v>-2.893730103660026</c:v>
                </c:pt>
                <c:pt idx="1104">
                  <c:v>1.8250208750031582</c:v>
                </c:pt>
                <c:pt idx="1105">
                  <c:v>-0.31560363566524874</c:v>
                </c:pt>
                <c:pt idx="1106">
                  <c:v>-2.8859158909994527</c:v>
                </c:pt>
                <c:pt idx="1107">
                  <c:v>1.2547086196689547</c:v>
                </c:pt>
                <c:pt idx="1108">
                  <c:v>0.11408410900054733</c:v>
                </c:pt>
                <c:pt idx="1109">
                  <c:v>4.6843963643347513</c:v>
                </c:pt>
                <c:pt idx="1110">
                  <c:v>4.6843963643347513</c:v>
                </c:pt>
                <c:pt idx="1111">
                  <c:v>-1.7452913803310453</c:v>
                </c:pt>
                <c:pt idx="1112">
                  <c:v>1.1140841090005473</c:v>
                </c:pt>
                <c:pt idx="1113">
                  <c:v>-0.74529138033104525</c:v>
                </c:pt>
                <c:pt idx="1114">
                  <c:v>6.6843963643347513</c:v>
                </c:pt>
                <c:pt idx="1115">
                  <c:v>5.2547086196689552</c:v>
                </c:pt>
                <c:pt idx="1116">
                  <c:v>0.82502087500315824</c:v>
                </c:pt>
                <c:pt idx="1117">
                  <c:v>-0.31560363566524874</c:v>
                </c:pt>
                <c:pt idx="1118">
                  <c:v>-1.8859158909994527</c:v>
                </c:pt>
                <c:pt idx="1119">
                  <c:v>-0.88591589099945267</c:v>
                </c:pt>
                <c:pt idx="1120">
                  <c:v>2.6843963643347513</c:v>
                </c:pt>
                <c:pt idx="1121">
                  <c:v>0.68439636433475126</c:v>
                </c:pt>
                <c:pt idx="1122">
                  <c:v>0.68439636433475126</c:v>
                </c:pt>
                <c:pt idx="1123">
                  <c:v>6.2547086196689552</c:v>
                </c:pt>
                <c:pt idx="1124">
                  <c:v>-1.8859158909994527</c:v>
                </c:pt>
                <c:pt idx="1125">
                  <c:v>-1.8859158909994527</c:v>
                </c:pt>
                <c:pt idx="1126">
                  <c:v>-0.75310559299161817</c:v>
                </c:pt>
                <c:pt idx="1127">
                  <c:v>-0.88591589099945267</c:v>
                </c:pt>
                <c:pt idx="1128">
                  <c:v>-0.88591589099945267</c:v>
                </c:pt>
                <c:pt idx="1129">
                  <c:v>-1.3156036356652487</c:v>
                </c:pt>
                <c:pt idx="1130">
                  <c:v>1.3953331303373622</c:v>
                </c:pt>
                <c:pt idx="1131">
                  <c:v>2.9656453856715661</c:v>
                </c:pt>
                <c:pt idx="1132">
                  <c:v>3.8250208750031582</c:v>
                </c:pt>
                <c:pt idx="1133">
                  <c:v>0.68439636433475126</c:v>
                </c:pt>
                <c:pt idx="1134">
                  <c:v>-2.3156036356652487</c:v>
                </c:pt>
                <c:pt idx="1135">
                  <c:v>-0.60466686966263783</c:v>
                </c:pt>
                <c:pt idx="1136">
                  <c:v>-0.60466686966263783</c:v>
                </c:pt>
                <c:pt idx="1137">
                  <c:v>-1.3156036356652487</c:v>
                </c:pt>
                <c:pt idx="1138">
                  <c:v>0.11408410900054733</c:v>
                </c:pt>
                <c:pt idx="1139">
                  <c:v>1.6843963643347513</c:v>
                </c:pt>
                <c:pt idx="1140">
                  <c:v>0.11408410900054733</c:v>
                </c:pt>
                <c:pt idx="1141">
                  <c:v>1.9656453856715661</c:v>
                </c:pt>
                <c:pt idx="1142">
                  <c:v>1.8250208750031582</c:v>
                </c:pt>
                <c:pt idx="1143">
                  <c:v>0.9656453856715661</c:v>
                </c:pt>
                <c:pt idx="1144">
                  <c:v>-0.17497912499684176</c:v>
                </c:pt>
                <c:pt idx="1145">
                  <c:v>2.8250208750031582</c:v>
                </c:pt>
                <c:pt idx="1146">
                  <c:v>-3.0343546143284339</c:v>
                </c:pt>
                <c:pt idx="1147">
                  <c:v>0.25470861966895475</c:v>
                </c:pt>
                <c:pt idx="1148">
                  <c:v>3.2547086196689547</c:v>
                </c:pt>
                <c:pt idx="1149">
                  <c:v>-1.1749791249968418</c:v>
                </c:pt>
                <c:pt idx="1150">
                  <c:v>0.39533313033736217</c:v>
                </c:pt>
                <c:pt idx="1151">
                  <c:v>0.39533313033736217</c:v>
                </c:pt>
                <c:pt idx="1152">
                  <c:v>0.82502087500315824</c:v>
                </c:pt>
                <c:pt idx="1153">
                  <c:v>-2.3156036356652487</c:v>
                </c:pt>
                <c:pt idx="1154">
                  <c:v>-1.0343546143284339</c:v>
                </c:pt>
                <c:pt idx="1155">
                  <c:v>3.3953331303373622</c:v>
                </c:pt>
                <c:pt idx="1156">
                  <c:v>-0.74529138033104525</c:v>
                </c:pt>
                <c:pt idx="1157">
                  <c:v>2.2547086196689547</c:v>
                </c:pt>
                <c:pt idx="1158">
                  <c:v>5.3953331303373622</c:v>
                </c:pt>
                <c:pt idx="1159">
                  <c:v>5.3953331303373622</c:v>
                </c:pt>
                <c:pt idx="1160">
                  <c:v>2.2547086196689547</c:v>
                </c:pt>
                <c:pt idx="1161">
                  <c:v>-3.4354614328433897E-2</c:v>
                </c:pt>
                <c:pt idx="1162">
                  <c:v>2.3953331303373622</c:v>
                </c:pt>
                <c:pt idx="1163">
                  <c:v>2.3953331303373622</c:v>
                </c:pt>
                <c:pt idx="1164">
                  <c:v>2.6843963643347513</c:v>
                </c:pt>
                <c:pt idx="1165">
                  <c:v>0.82502087500315824</c:v>
                </c:pt>
                <c:pt idx="1166">
                  <c:v>1.2547086196689547</c:v>
                </c:pt>
                <c:pt idx="1167">
                  <c:v>-1.8859158909994527</c:v>
                </c:pt>
                <c:pt idx="1168">
                  <c:v>0.11408410900054733</c:v>
                </c:pt>
                <c:pt idx="1169">
                  <c:v>-1.3156036356652487</c:v>
                </c:pt>
                <c:pt idx="1170">
                  <c:v>-0.88591589099945267</c:v>
                </c:pt>
                <c:pt idx="1171">
                  <c:v>-3.4354614328433897E-2</c:v>
                </c:pt>
                <c:pt idx="1172">
                  <c:v>2.6843963643347513</c:v>
                </c:pt>
                <c:pt idx="1173">
                  <c:v>4.9656453856715661</c:v>
                </c:pt>
                <c:pt idx="1174">
                  <c:v>2.2547086196689547</c:v>
                </c:pt>
                <c:pt idx="1175">
                  <c:v>-1.7452913803310453</c:v>
                </c:pt>
                <c:pt idx="1176">
                  <c:v>3.2547086196689547</c:v>
                </c:pt>
                <c:pt idx="1177">
                  <c:v>0.25470861966895475</c:v>
                </c:pt>
                <c:pt idx="1178">
                  <c:v>-0.88591589099945267</c:v>
                </c:pt>
                <c:pt idx="1179">
                  <c:v>0.24689440700838183</c:v>
                </c:pt>
                <c:pt idx="1180">
                  <c:v>-2.7452913803310453</c:v>
                </c:pt>
                <c:pt idx="1181">
                  <c:v>2.1140841090005473</c:v>
                </c:pt>
                <c:pt idx="1182">
                  <c:v>-1.1749791249968418</c:v>
                </c:pt>
                <c:pt idx="1183">
                  <c:v>-1.0343546143284339</c:v>
                </c:pt>
                <c:pt idx="1184">
                  <c:v>3.106269896339974</c:v>
                </c:pt>
                <c:pt idx="1185">
                  <c:v>0.68439636433475126</c:v>
                </c:pt>
                <c:pt idx="1186">
                  <c:v>1.8250208750031582</c:v>
                </c:pt>
                <c:pt idx="1187">
                  <c:v>1.53595764100577</c:v>
                </c:pt>
                <c:pt idx="1188">
                  <c:v>-1.8859158909994527</c:v>
                </c:pt>
                <c:pt idx="1189">
                  <c:v>3.2547086196689547</c:v>
                </c:pt>
                <c:pt idx="1190">
                  <c:v>3.2547086196689547</c:v>
                </c:pt>
                <c:pt idx="1191">
                  <c:v>2.2547086196689547</c:v>
                </c:pt>
                <c:pt idx="1192">
                  <c:v>-2.3156036356652487</c:v>
                </c:pt>
                <c:pt idx="1193">
                  <c:v>-2.3156036356652487</c:v>
                </c:pt>
                <c:pt idx="1194">
                  <c:v>3.6843963643347513</c:v>
                </c:pt>
                <c:pt idx="1195">
                  <c:v>-0.31560363566524874</c:v>
                </c:pt>
                <c:pt idx="1196">
                  <c:v>-1.6046668696626378</c:v>
                </c:pt>
                <c:pt idx="1197">
                  <c:v>-1.8859158909994527</c:v>
                </c:pt>
                <c:pt idx="1198">
                  <c:v>1.3953331303373622</c:v>
                </c:pt>
                <c:pt idx="1199">
                  <c:v>-0.88591589099945267</c:v>
                </c:pt>
                <c:pt idx="1200">
                  <c:v>2.2547086196689547</c:v>
                </c:pt>
                <c:pt idx="1201">
                  <c:v>-0.31560363566524874</c:v>
                </c:pt>
                <c:pt idx="1202">
                  <c:v>0.25470861966895475</c:v>
                </c:pt>
                <c:pt idx="1203">
                  <c:v>-1.8859158909994527</c:v>
                </c:pt>
                <c:pt idx="1204">
                  <c:v>-1.4562281463336566</c:v>
                </c:pt>
                <c:pt idx="1205">
                  <c:v>-1.3156036356652487</c:v>
                </c:pt>
                <c:pt idx="1206">
                  <c:v>2.8250208750031582</c:v>
                </c:pt>
                <c:pt idx="1207">
                  <c:v>2.8250208750031582</c:v>
                </c:pt>
                <c:pt idx="1208">
                  <c:v>2.8250208750031582</c:v>
                </c:pt>
                <c:pt idx="1209">
                  <c:v>-1.8859158909994527</c:v>
                </c:pt>
                <c:pt idx="1210">
                  <c:v>-1.1827933376574151</c:v>
                </c:pt>
                <c:pt idx="1211">
                  <c:v>0.25470861966895475</c:v>
                </c:pt>
                <c:pt idx="1212">
                  <c:v>-4.7531055929916182</c:v>
                </c:pt>
                <c:pt idx="1213">
                  <c:v>0.68439636433475126</c:v>
                </c:pt>
                <c:pt idx="1214">
                  <c:v>1.6843963643347513</c:v>
                </c:pt>
                <c:pt idx="1215">
                  <c:v>1.6843963643347513</c:v>
                </c:pt>
                <c:pt idx="1216">
                  <c:v>3.8250208750031582</c:v>
                </c:pt>
                <c:pt idx="1217">
                  <c:v>-1.8859158909994527</c:v>
                </c:pt>
                <c:pt idx="1218">
                  <c:v>2.2547086196689547</c:v>
                </c:pt>
                <c:pt idx="1219">
                  <c:v>2.8250208750031582</c:v>
                </c:pt>
                <c:pt idx="1220">
                  <c:v>-0.88591589099945267</c:v>
                </c:pt>
                <c:pt idx="1221">
                  <c:v>-0.31560363566524874</c:v>
                </c:pt>
                <c:pt idx="1222">
                  <c:v>-0.88591589099945267</c:v>
                </c:pt>
                <c:pt idx="1223">
                  <c:v>-1.8859158909994527</c:v>
                </c:pt>
                <c:pt idx="1224">
                  <c:v>0.11408410900054733</c:v>
                </c:pt>
                <c:pt idx="1225">
                  <c:v>-0.17497912499684176</c:v>
                </c:pt>
                <c:pt idx="1226">
                  <c:v>0.9656453856715661</c:v>
                </c:pt>
                <c:pt idx="1227">
                  <c:v>-1.4562281463336566</c:v>
                </c:pt>
                <c:pt idx="1228">
                  <c:v>-1.0343546143284339</c:v>
                </c:pt>
                <c:pt idx="1229">
                  <c:v>-0.4562281463336566</c:v>
                </c:pt>
                <c:pt idx="1230">
                  <c:v>-1.3156036356652487</c:v>
                </c:pt>
                <c:pt idx="1231">
                  <c:v>-2.1749791249968418</c:v>
                </c:pt>
                <c:pt idx="1232">
                  <c:v>2.2547086196689547</c:v>
                </c:pt>
                <c:pt idx="1233">
                  <c:v>2.2547086196689547</c:v>
                </c:pt>
                <c:pt idx="1234">
                  <c:v>-3.4354614328433897E-2</c:v>
                </c:pt>
                <c:pt idx="1235">
                  <c:v>0.68439636433475126</c:v>
                </c:pt>
                <c:pt idx="1236">
                  <c:v>-0.4562281463336566</c:v>
                </c:pt>
                <c:pt idx="1237">
                  <c:v>-2.893730103660026</c:v>
                </c:pt>
                <c:pt idx="1238">
                  <c:v>6.8250208750031582</c:v>
                </c:pt>
                <c:pt idx="1239">
                  <c:v>2.2547086196689547</c:v>
                </c:pt>
                <c:pt idx="1240">
                  <c:v>-1.4562281463336566</c:v>
                </c:pt>
                <c:pt idx="1241">
                  <c:v>-2.0343546143284339</c:v>
                </c:pt>
                <c:pt idx="1242">
                  <c:v>1.2547086196689547</c:v>
                </c:pt>
                <c:pt idx="1243">
                  <c:v>-1.8859158909994527</c:v>
                </c:pt>
                <c:pt idx="1244">
                  <c:v>-1.8859158909994527</c:v>
                </c:pt>
                <c:pt idx="1245">
                  <c:v>0.39533313033736217</c:v>
                </c:pt>
                <c:pt idx="1246">
                  <c:v>-0.88591589099945267</c:v>
                </c:pt>
                <c:pt idx="1247">
                  <c:v>1.6843963643347513</c:v>
                </c:pt>
                <c:pt idx="1248">
                  <c:v>-1.3156036356652487</c:v>
                </c:pt>
                <c:pt idx="1249">
                  <c:v>-1.3156036356652487</c:v>
                </c:pt>
                <c:pt idx="1250">
                  <c:v>2.1140841090005473</c:v>
                </c:pt>
                <c:pt idx="1251">
                  <c:v>-1.4562281463336566</c:v>
                </c:pt>
                <c:pt idx="1252">
                  <c:v>-2.4562281463336566</c:v>
                </c:pt>
                <c:pt idx="1253">
                  <c:v>7.2547086196689552</c:v>
                </c:pt>
                <c:pt idx="1254">
                  <c:v>-0.60466686966263783</c:v>
                </c:pt>
                <c:pt idx="1255">
                  <c:v>2.2547086196689547</c:v>
                </c:pt>
                <c:pt idx="1256">
                  <c:v>0.11408410900054733</c:v>
                </c:pt>
                <c:pt idx="1257">
                  <c:v>2.2547086196689547</c:v>
                </c:pt>
                <c:pt idx="1258">
                  <c:v>0.68439636433475126</c:v>
                </c:pt>
                <c:pt idx="1259">
                  <c:v>0.68439636433475126</c:v>
                </c:pt>
                <c:pt idx="1260">
                  <c:v>1.8250208750031582</c:v>
                </c:pt>
                <c:pt idx="1261">
                  <c:v>-0.17497912499684176</c:v>
                </c:pt>
                <c:pt idx="1262">
                  <c:v>-2.7452913803310453</c:v>
                </c:pt>
                <c:pt idx="1263">
                  <c:v>-1.1749791249968418</c:v>
                </c:pt>
                <c:pt idx="1264">
                  <c:v>-1.3156036356652487</c:v>
                </c:pt>
                <c:pt idx="1265">
                  <c:v>-1.3156036356652487</c:v>
                </c:pt>
                <c:pt idx="1266">
                  <c:v>1.1140841090005473</c:v>
                </c:pt>
                <c:pt idx="1267">
                  <c:v>-0.88591589099945267</c:v>
                </c:pt>
                <c:pt idx="1268">
                  <c:v>2.3953331303373622</c:v>
                </c:pt>
                <c:pt idx="1269">
                  <c:v>3.2547086196689547</c:v>
                </c:pt>
                <c:pt idx="1270">
                  <c:v>-1.4562281463336566</c:v>
                </c:pt>
                <c:pt idx="1271">
                  <c:v>2.2547086196689547</c:v>
                </c:pt>
                <c:pt idx="1272">
                  <c:v>2.6843963643347513</c:v>
                </c:pt>
                <c:pt idx="1273">
                  <c:v>0.39533313033736217</c:v>
                </c:pt>
                <c:pt idx="1274">
                  <c:v>-2.3156036356652487</c:v>
                </c:pt>
                <c:pt idx="1275">
                  <c:v>-1.4562281463336566</c:v>
                </c:pt>
                <c:pt idx="1276">
                  <c:v>-1.4562281463336566</c:v>
                </c:pt>
                <c:pt idx="1277">
                  <c:v>0.5437718536663434</c:v>
                </c:pt>
                <c:pt idx="1278">
                  <c:v>0.5437718536663434</c:v>
                </c:pt>
                <c:pt idx="1279">
                  <c:v>0.5437718536663434</c:v>
                </c:pt>
                <c:pt idx="1280">
                  <c:v>-1.1749791249968418</c:v>
                </c:pt>
                <c:pt idx="1281">
                  <c:v>-1.8859158909994527</c:v>
                </c:pt>
                <c:pt idx="1282">
                  <c:v>-2.0343546143284339</c:v>
                </c:pt>
                <c:pt idx="1283">
                  <c:v>-0.31560363566524874</c:v>
                </c:pt>
                <c:pt idx="1284">
                  <c:v>-0.46404235899422996</c:v>
                </c:pt>
                <c:pt idx="1285">
                  <c:v>-1.8859158909994527</c:v>
                </c:pt>
                <c:pt idx="1286">
                  <c:v>-1.8859158909994527</c:v>
                </c:pt>
                <c:pt idx="1287">
                  <c:v>1.9656453856715661</c:v>
                </c:pt>
                <c:pt idx="1288">
                  <c:v>-1.6046668696626378</c:v>
                </c:pt>
                <c:pt idx="1289">
                  <c:v>3.8250208750031582</c:v>
                </c:pt>
                <c:pt idx="1290">
                  <c:v>-2.1749791249968418</c:v>
                </c:pt>
                <c:pt idx="1291">
                  <c:v>1.6843963643347513</c:v>
                </c:pt>
                <c:pt idx="1292">
                  <c:v>-0.88591589099945267</c:v>
                </c:pt>
                <c:pt idx="1293">
                  <c:v>-1.8859158909994527</c:v>
                </c:pt>
                <c:pt idx="1294">
                  <c:v>-1.8859158909994527</c:v>
                </c:pt>
                <c:pt idx="1295">
                  <c:v>2.2547086196689547</c:v>
                </c:pt>
                <c:pt idx="1296">
                  <c:v>-0.88591589099945267</c:v>
                </c:pt>
                <c:pt idx="1297">
                  <c:v>-0.88591589099945267</c:v>
                </c:pt>
                <c:pt idx="1298">
                  <c:v>2.8250208750031582</c:v>
                </c:pt>
                <c:pt idx="1299">
                  <c:v>-2.0343546143284339</c:v>
                </c:pt>
                <c:pt idx="1300">
                  <c:v>-1.4562281463336566</c:v>
                </c:pt>
                <c:pt idx="1301">
                  <c:v>0.68439636433475126</c:v>
                </c:pt>
                <c:pt idx="1302">
                  <c:v>0.11408410900054733</c:v>
                </c:pt>
                <c:pt idx="1303">
                  <c:v>-0.31560363566524874</c:v>
                </c:pt>
                <c:pt idx="1304">
                  <c:v>-1.1749791249968418</c:v>
                </c:pt>
                <c:pt idx="1305">
                  <c:v>-2.3156036356652487</c:v>
                </c:pt>
                <c:pt idx="1306">
                  <c:v>0.11408410900054733</c:v>
                </c:pt>
                <c:pt idx="1307">
                  <c:v>-0.60466686966263783</c:v>
                </c:pt>
                <c:pt idx="1308">
                  <c:v>-1.4562281463336566</c:v>
                </c:pt>
                <c:pt idx="1309">
                  <c:v>-1.4562281463336566</c:v>
                </c:pt>
                <c:pt idx="1310">
                  <c:v>2.2547086196689547</c:v>
                </c:pt>
                <c:pt idx="1311">
                  <c:v>2.2547086196689547</c:v>
                </c:pt>
                <c:pt idx="1312">
                  <c:v>2.6843963643347513</c:v>
                </c:pt>
                <c:pt idx="1313">
                  <c:v>-1.4562281463336566</c:v>
                </c:pt>
                <c:pt idx="1314">
                  <c:v>-0.88591589099945267</c:v>
                </c:pt>
                <c:pt idx="1315">
                  <c:v>-1.6046668696626378</c:v>
                </c:pt>
                <c:pt idx="1316">
                  <c:v>1.2547086196689547</c:v>
                </c:pt>
                <c:pt idx="1317">
                  <c:v>1.2547086196689547</c:v>
                </c:pt>
                <c:pt idx="1318">
                  <c:v>-1.8859158909994527</c:v>
                </c:pt>
                <c:pt idx="1319">
                  <c:v>-0.18279333765741512</c:v>
                </c:pt>
                <c:pt idx="1320">
                  <c:v>-0.88591589099945267</c:v>
                </c:pt>
                <c:pt idx="1321">
                  <c:v>0.68439636433475126</c:v>
                </c:pt>
                <c:pt idx="1322">
                  <c:v>2.2468944070083818</c:v>
                </c:pt>
                <c:pt idx="1323">
                  <c:v>-0.88591589099945267</c:v>
                </c:pt>
                <c:pt idx="1324">
                  <c:v>-0.88591589099945267</c:v>
                </c:pt>
                <c:pt idx="1325">
                  <c:v>-1.4562281463336566</c:v>
                </c:pt>
                <c:pt idx="1326">
                  <c:v>-0.88591589099945267</c:v>
                </c:pt>
                <c:pt idx="1327">
                  <c:v>2.6843963643347513</c:v>
                </c:pt>
                <c:pt idx="1328">
                  <c:v>0.25470861966895475</c:v>
                </c:pt>
                <c:pt idx="1329">
                  <c:v>-0.32341784832582299</c:v>
                </c:pt>
                <c:pt idx="1330">
                  <c:v>-1.8859158909994527</c:v>
                </c:pt>
                <c:pt idx="1331">
                  <c:v>2.9656453856715661</c:v>
                </c:pt>
                <c:pt idx="1332">
                  <c:v>-0.88591589099945267</c:v>
                </c:pt>
                <c:pt idx="1333">
                  <c:v>1.6843963643347513</c:v>
                </c:pt>
                <c:pt idx="1334">
                  <c:v>-2.3156036356652487</c:v>
                </c:pt>
                <c:pt idx="1335">
                  <c:v>0.68439636433475126</c:v>
                </c:pt>
                <c:pt idx="1336">
                  <c:v>1.2547086196689547</c:v>
                </c:pt>
                <c:pt idx="1337">
                  <c:v>-0.17497912499684176</c:v>
                </c:pt>
                <c:pt idx="1338">
                  <c:v>-1.3156036356652487</c:v>
                </c:pt>
                <c:pt idx="1339">
                  <c:v>3.3953331303373622</c:v>
                </c:pt>
                <c:pt idx="1340">
                  <c:v>0.11408410900054733</c:v>
                </c:pt>
                <c:pt idx="1341">
                  <c:v>-0.88591589099945267</c:v>
                </c:pt>
                <c:pt idx="1342">
                  <c:v>-1.8859158909994527</c:v>
                </c:pt>
                <c:pt idx="1343">
                  <c:v>1.6843963643347513</c:v>
                </c:pt>
                <c:pt idx="1344">
                  <c:v>-1.7452913803310453</c:v>
                </c:pt>
                <c:pt idx="1345">
                  <c:v>-0.17497912499684176</c:v>
                </c:pt>
                <c:pt idx="1346">
                  <c:v>-1.4562281463336566</c:v>
                </c:pt>
                <c:pt idx="1347">
                  <c:v>2.2547086196689547</c:v>
                </c:pt>
                <c:pt idx="1348">
                  <c:v>-0.88591589099945267</c:v>
                </c:pt>
                <c:pt idx="1349">
                  <c:v>-0.31560363566524874</c:v>
                </c:pt>
                <c:pt idx="1350">
                  <c:v>5.8250208750031582</c:v>
                </c:pt>
                <c:pt idx="1351">
                  <c:v>1.8250208750031582</c:v>
                </c:pt>
                <c:pt idx="1352">
                  <c:v>-0.31560363566524874</c:v>
                </c:pt>
                <c:pt idx="1353">
                  <c:v>-0.88591589099945267</c:v>
                </c:pt>
                <c:pt idx="1354">
                  <c:v>3.6843963643347513</c:v>
                </c:pt>
                <c:pt idx="1355">
                  <c:v>1.9656453856715661</c:v>
                </c:pt>
                <c:pt idx="1356">
                  <c:v>1.6843963643347513</c:v>
                </c:pt>
                <c:pt idx="1357">
                  <c:v>-1.4562281463336566</c:v>
                </c:pt>
                <c:pt idx="1358">
                  <c:v>-1.3156036356652487</c:v>
                </c:pt>
                <c:pt idx="1359">
                  <c:v>0.68439636433475126</c:v>
                </c:pt>
                <c:pt idx="1360">
                  <c:v>0.5437718536663434</c:v>
                </c:pt>
                <c:pt idx="1361">
                  <c:v>-0.31560363566524874</c:v>
                </c:pt>
                <c:pt idx="1362">
                  <c:v>-1.3156036356652487</c:v>
                </c:pt>
                <c:pt idx="1363">
                  <c:v>0.25470861966895475</c:v>
                </c:pt>
                <c:pt idx="1364">
                  <c:v>-3.4354614328433897E-2</c:v>
                </c:pt>
                <c:pt idx="1365">
                  <c:v>-0.31560363566524874</c:v>
                </c:pt>
                <c:pt idx="1366">
                  <c:v>0.68439636433475126</c:v>
                </c:pt>
                <c:pt idx="1367">
                  <c:v>-1.4562281463336566</c:v>
                </c:pt>
                <c:pt idx="1368">
                  <c:v>0.82502087500315824</c:v>
                </c:pt>
                <c:pt idx="1369">
                  <c:v>4.8250208750031582</c:v>
                </c:pt>
                <c:pt idx="1370">
                  <c:v>-1.4562281463336566</c:v>
                </c:pt>
                <c:pt idx="1371">
                  <c:v>0.25470861966895475</c:v>
                </c:pt>
                <c:pt idx="1372">
                  <c:v>0.25470861966895475</c:v>
                </c:pt>
                <c:pt idx="1373">
                  <c:v>-1.3156036356652487</c:v>
                </c:pt>
                <c:pt idx="1374">
                  <c:v>0.68439636433475126</c:v>
                </c:pt>
                <c:pt idx="1375">
                  <c:v>-0.4562281463336566</c:v>
                </c:pt>
                <c:pt idx="1376">
                  <c:v>-1.4562281463336566</c:v>
                </c:pt>
                <c:pt idx="1377">
                  <c:v>2.6843963643347513</c:v>
                </c:pt>
                <c:pt idx="1378">
                  <c:v>2.6843963643347513</c:v>
                </c:pt>
                <c:pt idx="1379">
                  <c:v>-2.3156036356652487</c:v>
                </c:pt>
                <c:pt idx="1380">
                  <c:v>0.5437718536663434</c:v>
                </c:pt>
                <c:pt idx="1381">
                  <c:v>0.25470861966895475</c:v>
                </c:pt>
                <c:pt idx="1382">
                  <c:v>2.3953331303373622</c:v>
                </c:pt>
                <c:pt idx="1383">
                  <c:v>1.1140841090005473</c:v>
                </c:pt>
                <c:pt idx="1384">
                  <c:v>-1.8859158909994527</c:v>
                </c:pt>
                <c:pt idx="1385">
                  <c:v>0.82502087500315824</c:v>
                </c:pt>
                <c:pt idx="1386">
                  <c:v>0.68439636433475126</c:v>
                </c:pt>
                <c:pt idx="1387">
                  <c:v>-1.8859158909994527</c:v>
                </c:pt>
                <c:pt idx="1388">
                  <c:v>1.6843963643347513</c:v>
                </c:pt>
                <c:pt idx="1389">
                  <c:v>-1.6046668696626378</c:v>
                </c:pt>
                <c:pt idx="1390">
                  <c:v>-0.17497912499684176</c:v>
                </c:pt>
                <c:pt idx="1391">
                  <c:v>-0.17497912499684176</c:v>
                </c:pt>
                <c:pt idx="1392">
                  <c:v>2.6843963643347513</c:v>
                </c:pt>
                <c:pt idx="1393">
                  <c:v>2.6843963643347513</c:v>
                </c:pt>
                <c:pt idx="1394">
                  <c:v>-0.88591589099945267</c:v>
                </c:pt>
                <c:pt idx="1395">
                  <c:v>-2.3156036356652487</c:v>
                </c:pt>
                <c:pt idx="1396">
                  <c:v>-2.3156036356652487</c:v>
                </c:pt>
                <c:pt idx="1397">
                  <c:v>-1.3156036356652487</c:v>
                </c:pt>
                <c:pt idx="1398">
                  <c:v>-1.8859158909994527</c:v>
                </c:pt>
                <c:pt idx="1399">
                  <c:v>-1.8859158909994527</c:v>
                </c:pt>
                <c:pt idx="1400">
                  <c:v>-1.8859158909994527</c:v>
                </c:pt>
                <c:pt idx="1401">
                  <c:v>-0.31560363566524874</c:v>
                </c:pt>
                <c:pt idx="1402">
                  <c:v>-1.8859158909994527</c:v>
                </c:pt>
                <c:pt idx="1403">
                  <c:v>3.3953331303373622</c:v>
                </c:pt>
                <c:pt idx="1404">
                  <c:v>0.11408410900054733</c:v>
                </c:pt>
                <c:pt idx="1405">
                  <c:v>0.11408410900054733</c:v>
                </c:pt>
                <c:pt idx="1406">
                  <c:v>-1.7452913803310453</c:v>
                </c:pt>
                <c:pt idx="1407">
                  <c:v>-2.3156036356652487</c:v>
                </c:pt>
                <c:pt idx="1408">
                  <c:v>-0.88591589099945267</c:v>
                </c:pt>
                <c:pt idx="1409">
                  <c:v>-1.8859158909994527</c:v>
                </c:pt>
                <c:pt idx="1410">
                  <c:v>0.39533313033736217</c:v>
                </c:pt>
                <c:pt idx="1411">
                  <c:v>0.25470861966895475</c:v>
                </c:pt>
                <c:pt idx="1412">
                  <c:v>-0.88591589099945267</c:v>
                </c:pt>
                <c:pt idx="1413">
                  <c:v>-1.8859158909994527</c:v>
                </c:pt>
                <c:pt idx="1414">
                  <c:v>0.11408410900054733</c:v>
                </c:pt>
                <c:pt idx="1415">
                  <c:v>-1.3156036356652487</c:v>
                </c:pt>
                <c:pt idx="1416">
                  <c:v>2.6843963643347513</c:v>
                </c:pt>
                <c:pt idx="1417">
                  <c:v>-1.4562281463336566</c:v>
                </c:pt>
                <c:pt idx="1418">
                  <c:v>5.8250208750031582</c:v>
                </c:pt>
                <c:pt idx="1419">
                  <c:v>2.8250208750031582</c:v>
                </c:pt>
                <c:pt idx="1420">
                  <c:v>2.8250208750031582</c:v>
                </c:pt>
                <c:pt idx="1421">
                  <c:v>-0.31560363566524874</c:v>
                </c:pt>
                <c:pt idx="1422">
                  <c:v>-1.323417848325823</c:v>
                </c:pt>
                <c:pt idx="1423">
                  <c:v>-1.323417848325823</c:v>
                </c:pt>
                <c:pt idx="1424">
                  <c:v>-0.31560363566524874</c:v>
                </c:pt>
                <c:pt idx="1425">
                  <c:v>-1.8859158909994527</c:v>
                </c:pt>
                <c:pt idx="1426">
                  <c:v>1.1140841090005473</c:v>
                </c:pt>
                <c:pt idx="1427">
                  <c:v>0.11408410900054733</c:v>
                </c:pt>
                <c:pt idx="1428">
                  <c:v>3.3953331303373622</c:v>
                </c:pt>
                <c:pt idx="1429">
                  <c:v>-0.4562281463336566</c:v>
                </c:pt>
                <c:pt idx="1430">
                  <c:v>-0.31560363566524874</c:v>
                </c:pt>
                <c:pt idx="1431">
                  <c:v>-1.4562281463336566</c:v>
                </c:pt>
                <c:pt idx="1432">
                  <c:v>-1.8859158909994527</c:v>
                </c:pt>
                <c:pt idx="1433">
                  <c:v>2.1140841090005473</c:v>
                </c:pt>
                <c:pt idx="1434">
                  <c:v>-0.88591589099945267</c:v>
                </c:pt>
                <c:pt idx="1435">
                  <c:v>1.2547086196689547</c:v>
                </c:pt>
                <c:pt idx="1436">
                  <c:v>-0.88591589099945267</c:v>
                </c:pt>
                <c:pt idx="1437">
                  <c:v>-1.4562281463336566</c:v>
                </c:pt>
                <c:pt idx="1438">
                  <c:v>4.2547086196689552</c:v>
                </c:pt>
                <c:pt idx="1439">
                  <c:v>-1.8859158909994527</c:v>
                </c:pt>
                <c:pt idx="1440">
                  <c:v>-1.3156036356652487</c:v>
                </c:pt>
                <c:pt idx="1441">
                  <c:v>0.68439636433475126</c:v>
                </c:pt>
                <c:pt idx="1442">
                  <c:v>0.68439636433475126</c:v>
                </c:pt>
                <c:pt idx="1443">
                  <c:v>0.11408410900054733</c:v>
                </c:pt>
                <c:pt idx="1444">
                  <c:v>-2.3156036356652487</c:v>
                </c:pt>
                <c:pt idx="1445">
                  <c:v>-2.8859158909994527</c:v>
                </c:pt>
                <c:pt idx="1446">
                  <c:v>3.6843963643347513</c:v>
                </c:pt>
                <c:pt idx="1447">
                  <c:v>-0.88591589099945267</c:v>
                </c:pt>
                <c:pt idx="1448">
                  <c:v>4.2547086196689552</c:v>
                </c:pt>
                <c:pt idx="1449">
                  <c:v>-0.88591589099945267</c:v>
                </c:pt>
                <c:pt idx="1450">
                  <c:v>-0.31560363566524874</c:v>
                </c:pt>
                <c:pt idx="1451">
                  <c:v>-1.4562281463336566</c:v>
                </c:pt>
                <c:pt idx="1452">
                  <c:v>0.9656453856715661</c:v>
                </c:pt>
                <c:pt idx="1453">
                  <c:v>0.11408410900054733</c:v>
                </c:pt>
                <c:pt idx="1454">
                  <c:v>-1.4562281463336566</c:v>
                </c:pt>
                <c:pt idx="1455">
                  <c:v>0.11408410900054733</c:v>
                </c:pt>
                <c:pt idx="1456">
                  <c:v>2.2547086196689547</c:v>
                </c:pt>
                <c:pt idx="1457">
                  <c:v>3.2547086196689547</c:v>
                </c:pt>
                <c:pt idx="1458">
                  <c:v>-0.88591589099945267</c:v>
                </c:pt>
                <c:pt idx="1459">
                  <c:v>-1.4562281463336566</c:v>
                </c:pt>
                <c:pt idx="1460">
                  <c:v>-0.31560363566524874</c:v>
                </c:pt>
                <c:pt idx="1461">
                  <c:v>3.2547086196689547</c:v>
                </c:pt>
                <c:pt idx="1462">
                  <c:v>3.2547086196689547</c:v>
                </c:pt>
                <c:pt idx="1463">
                  <c:v>-0.88591589099945267</c:v>
                </c:pt>
                <c:pt idx="1464">
                  <c:v>-1.8859158909994527</c:v>
                </c:pt>
                <c:pt idx="1465">
                  <c:v>0.11408410900054733</c:v>
                </c:pt>
                <c:pt idx="1466">
                  <c:v>0.11408410900054733</c:v>
                </c:pt>
                <c:pt idx="1467">
                  <c:v>-1.3156036356652487</c:v>
                </c:pt>
                <c:pt idx="1468">
                  <c:v>-2.4562281463336566</c:v>
                </c:pt>
                <c:pt idx="1469">
                  <c:v>-2.8859158909994527</c:v>
                </c:pt>
                <c:pt idx="1470">
                  <c:v>2.9656453856715661</c:v>
                </c:pt>
                <c:pt idx="1471">
                  <c:v>-1.4562281463336566</c:v>
                </c:pt>
                <c:pt idx="1472">
                  <c:v>-0.31560363566524874</c:v>
                </c:pt>
                <c:pt idx="1473">
                  <c:v>0.25470861966895475</c:v>
                </c:pt>
                <c:pt idx="1474">
                  <c:v>0.11408410900054733</c:v>
                </c:pt>
                <c:pt idx="1475">
                  <c:v>0.11408410900054733</c:v>
                </c:pt>
                <c:pt idx="1476">
                  <c:v>-0.88591589099945267</c:v>
                </c:pt>
                <c:pt idx="1477">
                  <c:v>-1.4562281463336566</c:v>
                </c:pt>
                <c:pt idx="1478">
                  <c:v>-1.7452913803310453</c:v>
                </c:pt>
                <c:pt idx="1479">
                  <c:v>-0.4562281463336566</c:v>
                </c:pt>
                <c:pt idx="1480">
                  <c:v>1.8250208750031582</c:v>
                </c:pt>
                <c:pt idx="1481">
                  <c:v>3.1140841090005473</c:v>
                </c:pt>
                <c:pt idx="1482">
                  <c:v>-1.1749791249968418</c:v>
                </c:pt>
                <c:pt idx="1483">
                  <c:v>-1.8859158909994527</c:v>
                </c:pt>
                <c:pt idx="1484">
                  <c:v>-1.4562281463336566</c:v>
                </c:pt>
                <c:pt idx="1485">
                  <c:v>-0.31560363566524874</c:v>
                </c:pt>
                <c:pt idx="1486">
                  <c:v>-0.31560363566524874</c:v>
                </c:pt>
                <c:pt idx="1487">
                  <c:v>-0.31560363566524874</c:v>
                </c:pt>
                <c:pt idx="1488">
                  <c:v>-0.31560363566524874</c:v>
                </c:pt>
                <c:pt idx="1489">
                  <c:v>-0.31560363566524874</c:v>
                </c:pt>
                <c:pt idx="1490">
                  <c:v>-1.3156036356652487</c:v>
                </c:pt>
                <c:pt idx="1491">
                  <c:v>-0.31560363566524874</c:v>
                </c:pt>
                <c:pt idx="1492">
                  <c:v>-0.88591589099945267</c:v>
                </c:pt>
                <c:pt idx="1493">
                  <c:v>2.3953331303373622</c:v>
                </c:pt>
                <c:pt idx="1494">
                  <c:v>2.5437718536663434</c:v>
                </c:pt>
                <c:pt idx="1495">
                  <c:v>1.6843963643347513</c:v>
                </c:pt>
                <c:pt idx="1496">
                  <c:v>-0.88591589099945267</c:v>
                </c:pt>
                <c:pt idx="1497">
                  <c:v>-0.4562281463336566</c:v>
                </c:pt>
                <c:pt idx="1498">
                  <c:v>1.1140841090005473</c:v>
                </c:pt>
                <c:pt idx="1499">
                  <c:v>4.1140841090005473</c:v>
                </c:pt>
                <c:pt idx="1500">
                  <c:v>2.2547086196689547</c:v>
                </c:pt>
                <c:pt idx="1501">
                  <c:v>-1.8859158909994527</c:v>
                </c:pt>
                <c:pt idx="1502">
                  <c:v>-0.88591589099945267</c:v>
                </c:pt>
                <c:pt idx="1503">
                  <c:v>0.5437718536663434</c:v>
                </c:pt>
                <c:pt idx="1504">
                  <c:v>-1.4562281463336566</c:v>
                </c:pt>
                <c:pt idx="1505">
                  <c:v>-2.8859158909994527</c:v>
                </c:pt>
                <c:pt idx="1506">
                  <c:v>-1.3156036356652487</c:v>
                </c:pt>
                <c:pt idx="1507">
                  <c:v>0.68439636433475126</c:v>
                </c:pt>
                <c:pt idx="1508">
                  <c:v>-1.8859158909994527</c:v>
                </c:pt>
                <c:pt idx="1509">
                  <c:v>-0.88591589099945267</c:v>
                </c:pt>
                <c:pt idx="1510">
                  <c:v>-0.88591589099945267</c:v>
                </c:pt>
                <c:pt idx="1511">
                  <c:v>0.82502087500315824</c:v>
                </c:pt>
                <c:pt idx="1512">
                  <c:v>-0.4562281463336566</c:v>
                </c:pt>
                <c:pt idx="1513">
                  <c:v>-1.1749791249968418</c:v>
                </c:pt>
                <c:pt idx="1514">
                  <c:v>-1.1749791249968418</c:v>
                </c:pt>
                <c:pt idx="1515">
                  <c:v>-1.8859158909994527</c:v>
                </c:pt>
                <c:pt idx="1516">
                  <c:v>0.11408410900054733</c:v>
                </c:pt>
                <c:pt idx="1517">
                  <c:v>-0.88591589099945267</c:v>
                </c:pt>
                <c:pt idx="1518">
                  <c:v>0.5437718536663434</c:v>
                </c:pt>
                <c:pt idx="1519">
                  <c:v>-0.88591589099945267</c:v>
                </c:pt>
                <c:pt idx="1520">
                  <c:v>1.6843963643347513</c:v>
                </c:pt>
                <c:pt idx="1521">
                  <c:v>-0.88591589099945267</c:v>
                </c:pt>
                <c:pt idx="1522">
                  <c:v>-2.3156036356652487</c:v>
                </c:pt>
                <c:pt idx="1523">
                  <c:v>-0.31560363566524874</c:v>
                </c:pt>
                <c:pt idx="1524">
                  <c:v>-0.17497912499684176</c:v>
                </c:pt>
                <c:pt idx="1525">
                  <c:v>-0.88591589099945267</c:v>
                </c:pt>
                <c:pt idx="1526">
                  <c:v>-0.88591589099945267</c:v>
                </c:pt>
                <c:pt idx="1527">
                  <c:v>-0.88591589099945267</c:v>
                </c:pt>
                <c:pt idx="1528">
                  <c:v>-0.88591589099945267</c:v>
                </c:pt>
                <c:pt idx="1529">
                  <c:v>1.1140841090005473</c:v>
                </c:pt>
                <c:pt idx="1530">
                  <c:v>-1.4562281463336566</c:v>
                </c:pt>
                <c:pt idx="1531">
                  <c:v>0.11408410900054733</c:v>
                </c:pt>
                <c:pt idx="1532">
                  <c:v>0.11408410900054733</c:v>
                </c:pt>
                <c:pt idx="1533">
                  <c:v>-1.8859158909994527</c:v>
                </c:pt>
                <c:pt idx="1534">
                  <c:v>0.11408410900054733</c:v>
                </c:pt>
                <c:pt idx="1535">
                  <c:v>-1.4562281463336566</c:v>
                </c:pt>
                <c:pt idx="1536">
                  <c:v>2.2547086196689547</c:v>
                </c:pt>
                <c:pt idx="1537">
                  <c:v>3.2547086196689547</c:v>
                </c:pt>
                <c:pt idx="1538">
                  <c:v>0.11408410900054733</c:v>
                </c:pt>
                <c:pt idx="1539">
                  <c:v>0.11408410900054733</c:v>
                </c:pt>
                <c:pt idx="1540">
                  <c:v>-1.8859158909994527</c:v>
                </c:pt>
                <c:pt idx="1541">
                  <c:v>-1.8859158909994527</c:v>
                </c:pt>
                <c:pt idx="1542">
                  <c:v>-0.46404235899422996</c:v>
                </c:pt>
                <c:pt idx="1543">
                  <c:v>0.11408410900054733</c:v>
                </c:pt>
                <c:pt idx="1544">
                  <c:v>0.11408410900054733</c:v>
                </c:pt>
                <c:pt idx="1545">
                  <c:v>-1.3156036356652487</c:v>
                </c:pt>
                <c:pt idx="1546">
                  <c:v>-2.8859158909994527</c:v>
                </c:pt>
                <c:pt idx="1547">
                  <c:v>-0.31560363566524874</c:v>
                </c:pt>
                <c:pt idx="1548">
                  <c:v>0.11408410900054733</c:v>
                </c:pt>
                <c:pt idx="1549">
                  <c:v>1.2547086196689547</c:v>
                </c:pt>
                <c:pt idx="1550">
                  <c:v>-1.4562281463336566</c:v>
                </c:pt>
                <c:pt idx="1551">
                  <c:v>-1.8859158909994527</c:v>
                </c:pt>
                <c:pt idx="1552">
                  <c:v>-1.3156036356652487</c:v>
                </c:pt>
                <c:pt idx="1553">
                  <c:v>0.11408410900054733</c:v>
                </c:pt>
                <c:pt idx="1554">
                  <c:v>-0.31560363566524874</c:v>
                </c:pt>
                <c:pt idx="1555">
                  <c:v>0.5437718536663434</c:v>
                </c:pt>
                <c:pt idx="1556">
                  <c:v>0.5437718536663434</c:v>
                </c:pt>
                <c:pt idx="1557">
                  <c:v>-0.88591589099945267</c:v>
                </c:pt>
                <c:pt idx="1558">
                  <c:v>-1.8859158909994527</c:v>
                </c:pt>
                <c:pt idx="1559">
                  <c:v>0.25470861966895475</c:v>
                </c:pt>
                <c:pt idx="1560">
                  <c:v>-1.8859158909994527</c:v>
                </c:pt>
                <c:pt idx="1561">
                  <c:v>0.11408410900054733</c:v>
                </c:pt>
                <c:pt idx="1562">
                  <c:v>4.1140841090005473</c:v>
                </c:pt>
                <c:pt idx="1563">
                  <c:v>-0.17497912499684176</c:v>
                </c:pt>
                <c:pt idx="1564">
                  <c:v>-0.17497912499684176</c:v>
                </c:pt>
                <c:pt idx="1565">
                  <c:v>-0.88591589099945267</c:v>
                </c:pt>
                <c:pt idx="1566">
                  <c:v>-1.8859158909994527</c:v>
                </c:pt>
                <c:pt idx="1567">
                  <c:v>-1.8859158909994527</c:v>
                </c:pt>
                <c:pt idx="1568">
                  <c:v>-1.4562281463336566</c:v>
                </c:pt>
                <c:pt idx="1569">
                  <c:v>-1.4562281463336566</c:v>
                </c:pt>
                <c:pt idx="1570">
                  <c:v>1.1140841090005473</c:v>
                </c:pt>
                <c:pt idx="1571">
                  <c:v>-0.88591589099945267</c:v>
                </c:pt>
                <c:pt idx="1572">
                  <c:v>-0.88591589099945267</c:v>
                </c:pt>
                <c:pt idx="1573">
                  <c:v>-1.8859158909994527</c:v>
                </c:pt>
                <c:pt idx="1574">
                  <c:v>-0.31560363566524874</c:v>
                </c:pt>
                <c:pt idx="1575">
                  <c:v>-1.4562281463336566</c:v>
                </c:pt>
                <c:pt idx="1576">
                  <c:v>-0.88591589099945267</c:v>
                </c:pt>
                <c:pt idx="1577">
                  <c:v>-0.88591589099945267</c:v>
                </c:pt>
                <c:pt idx="1578">
                  <c:v>-1.8859158909994527</c:v>
                </c:pt>
                <c:pt idx="1579">
                  <c:v>-1.4562281463336566</c:v>
                </c:pt>
                <c:pt idx="1580">
                  <c:v>-0.31560363566524874</c:v>
                </c:pt>
                <c:pt idx="1581">
                  <c:v>2.2547086196689547</c:v>
                </c:pt>
                <c:pt idx="1582">
                  <c:v>-2.8859158909994527</c:v>
                </c:pt>
                <c:pt idx="1583">
                  <c:v>-2.8859158909994527</c:v>
                </c:pt>
                <c:pt idx="1584">
                  <c:v>-1.4562281463336566</c:v>
                </c:pt>
                <c:pt idx="1585">
                  <c:v>-1.4562281463336566</c:v>
                </c:pt>
                <c:pt idx="1586">
                  <c:v>-1.3156036356652487</c:v>
                </c:pt>
                <c:pt idx="1587">
                  <c:v>-0.17497912499684176</c:v>
                </c:pt>
                <c:pt idx="1588">
                  <c:v>-1.4562281463336566</c:v>
                </c:pt>
                <c:pt idx="1589">
                  <c:v>-1.0343546143284339</c:v>
                </c:pt>
                <c:pt idx="1590">
                  <c:v>0.11408410900054733</c:v>
                </c:pt>
                <c:pt idx="1591">
                  <c:v>-3.4354614328433897E-2</c:v>
                </c:pt>
                <c:pt idx="1592">
                  <c:v>-3.4354614328433897E-2</c:v>
                </c:pt>
                <c:pt idx="1593">
                  <c:v>-1.8859158909994527</c:v>
                </c:pt>
                <c:pt idx="1594">
                  <c:v>0.25470861966895475</c:v>
                </c:pt>
                <c:pt idx="1595">
                  <c:v>-1.3156036356652487</c:v>
                </c:pt>
                <c:pt idx="1596">
                  <c:v>-1.8859158909994527</c:v>
                </c:pt>
                <c:pt idx="1597">
                  <c:v>-0.88591589099945267</c:v>
                </c:pt>
                <c:pt idx="1598">
                  <c:v>0.5437718536663434</c:v>
                </c:pt>
                <c:pt idx="1599">
                  <c:v>-0.31560363566524874</c:v>
                </c:pt>
                <c:pt idx="1600">
                  <c:v>1.6843963643347513</c:v>
                </c:pt>
                <c:pt idx="1601">
                  <c:v>0.11408410900054733</c:v>
                </c:pt>
                <c:pt idx="1602">
                  <c:v>-0.88591589099945267</c:v>
                </c:pt>
                <c:pt idx="1603">
                  <c:v>1.6843963643347513</c:v>
                </c:pt>
                <c:pt idx="1604">
                  <c:v>-1.4562281463336566</c:v>
                </c:pt>
                <c:pt idx="1605">
                  <c:v>-1.8859158909994527</c:v>
                </c:pt>
                <c:pt idx="1606">
                  <c:v>-0.4562281463336566</c:v>
                </c:pt>
                <c:pt idx="1607">
                  <c:v>-0.4562281463336566</c:v>
                </c:pt>
                <c:pt idx="1608">
                  <c:v>0.11408410900054733</c:v>
                </c:pt>
                <c:pt idx="1609">
                  <c:v>-1.4562281463336566</c:v>
                </c:pt>
                <c:pt idx="1610">
                  <c:v>-2.3156036356652487</c:v>
                </c:pt>
                <c:pt idx="1611">
                  <c:v>3.6843963643347513</c:v>
                </c:pt>
                <c:pt idx="1612">
                  <c:v>-1.8859158909994527</c:v>
                </c:pt>
                <c:pt idx="1613">
                  <c:v>-0.4562281463336566</c:v>
                </c:pt>
                <c:pt idx="1614">
                  <c:v>1.2547086196689547</c:v>
                </c:pt>
                <c:pt idx="1615">
                  <c:v>-2.8859158909994527</c:v>
                </c:pt>
                <c:pt idx="1616">
                  <c:v>5.2547086196689552</c:v>
                </c:pt>
                <c:pt idx="1617">
                  <c:v>0.11408410900054733</c:v>
                </c:pt>
                <c:pt idx="1618">
                  <c:v>-1.4562281463336566</c:v>
                </c:pt>
                <c:pt idx="1619">
                  <c:v>-0.31560363566524874</c:v>
                </c:pt>
                <c:pt idx="1620">
                  <c:v>0.11408410900054733</c:v>
                </c:pt>
                <c:pt idx="1621">
                  <c:v>-1.8859158909994527</c:v>
                </c:pt>
                <c:pt idx="1622">
                  <c:v>0.11408410900054733</c:v>
                </c:pt>
                <c:pt idx="1623">
                  <c:v>0.11408410900054733</c:v>
                </c:pt>
                <c:pt idx="1624">
                  <c:v>-1.3156036356652487</c:v>
                </c:pt>
                <c:pt idx="1625">
                  <c:v>1.1140841090005473</c:v>
                </c:pt>
                <c:pt idx="1626">
                  <c:v>-2.4562281463336566</c:v>
                </c:pt>
                <c:pt idx="1627">
                  <c:v>-0.31560363566524874</c:v>
                </c:pt>
                <c:pt idx="1628">
                  <c:v>-0.31560363566524874</c:v>
                </c:pt>
                <c:pt idx="1629">
                  <c:v>3.6843963643347513</c:v>
                </c:pt>
                <c:pt idx="1630">
                  <c:v>-1.3156036356652487</c:v>
                </c:pt>
                <c:pt idx="1631">
                  <c:v>0.11408410900054733</c:v>
                </c:pt>
                <c:pt idx="1632">
                  <c:v>0.11408410900054733</c:v>
                </c:pt>
                <c:pt idx="1633">
                  <c:v>-0.88591589099945267</c:v>
                </c:pt>
                <c:pt idx="1634">
                  <c:v>-2.8859158909994527</c:v>
                </c:pt>
                <c:pt idx="1635">
                  <c:v>-1.8859158909994527</c:v>
                </c:pt>
                <c:pt idx="1636">
                  <c:v>-0.74529138033104525</c:v>
                </c:pt>
                <c:pt idx="1637">
                  <c:v>0.11408410900054733</c:v>
                </c:pt>
                <c:pt idx="1638">
                  <c:v>-1.4562281463336566</c:v>
                </c:pt>
                <c:pt idx="1639">
                  <c:v>-1.4562281463336566</c:v>
                </c:pt>
                <c:pt idx="1640">
                  <c:v>-1.4562281463336566</c:v>
                </c:pt>
                <c:pt idx="1641">
                  <c:v>-1.4562281463336566</c:v>
                </c:pt>
                <c:pt idx="1642">
                  <c:v>-0.88591589099945267</c:v>
                </c:pt>
                <c:pt idx="1643">
                  <c:v>-1.8859158909994527</c:v>
                </c:pt>
                <c:pt idx="1644">
                  <c:v>-1.8859158909994527</c:v>
                </c:pt>
                <c:pt idx="1645">
                  <c:v>-0.88591589099945267</c:v>
                </c:pt>
                <c:pt idx="1646">
                  <c:v>-0.88591589099945267</c:v>
                </c:pt>
                <c:pt idx="1647">
                  <c:v>-1.3156036356652487</c:v>
                </c:pt>
                <c:pt idx="1648">
                  <c:v>-1.3156036356652487</c:v>
                </c:pt>
                <c:pt idx="1649">
                  <c:v>-1.8859158909994527</c:v>
                </c:pt>
                <c:pt idx="1650">
                  <c:v>0.68439636433475126</c:v>
                </c:pt>
                <c:pt idx="1651">
                  <c:v>0.68439636433475126</c:v>
                </c:pt>
                <c:pt idx="1652">
                  <c:v>-1.8859158909994527</c:v>
                </c:pt>
                <c:pt idx="1653">
                  <c:v>-1.8859158909994527</c:v>
                </c:pt>
                <c:pt idx="1654">
                  <c:v>-0.31560363566524874</c:v>
                </c:pt>
                <c:pt idx="1655">
                  <c:v>-0.88591589099945267</c:v>
                </c:pt>
                <c:pt idx="1656">
                  <c:v>0.11408410900054733</c:v>
                </c:pt>
                <c:pt idx="1657">
                  <c:v>-1.8859158909994527</c:v>
                </c:pt>
                <c:pt idx="1658">
                  <c:v>3.2547086196689547</c:v>
                </c:pt>
                <c:pt idx="1659">
                  <c:v>-1.8859158909994527</c:v>
                </c:pt>
                <c:pt idx="1660">
                  <c:v>-0.88591589099945267</c:v>
                </c:pt>
                <c:pt idx="1661">
                  <c:v>-1.3156036356652487</c:v>
                </c:pt>
                <c:pt idx="1662">
                  <c:v>0.11408410900054733</c:v>
                </c:pt>
                <c:pt idx="1663">
                  <c:v>2.2547086196689547</c:v>
                </c:pt>
                <c:pt idx="1664">
                  <c:v>2.2547086196689547</c:v>
                </c:pt>
                <c:pt idx="1665">
                  <c:v>-1.4562281463336566</c:v>
                </c:pt>
                <c:pt idx="1666">
                  <c:v>-1.4562281463336566</c:v>
                </c:pt>
                <c:pt idx="1667">
                  <c:v>-1.8859158909994527</c:v>
                </c:pt>
                <c:pt idx="1668">
                  <c:v>-0.74529138033104525</c:v>
                </c:pt>
                <c:pt idx="1669">
                  <c:v>0.11408410900054733</c:v>
                </c:pt>
                <c:pt idx="1670">
                  <c:v>0.11408410900054733</c:v>
                </c:pt>
                <c:pt idx="1671">
                  <c:v>-1.3156036356652487</c:v>
                </c:pt>
                <c:pt idx="1672">
                  <c:v>-1.3156036356652487</c:v>
                </c:pt>
                <c:pt idx="1673">
                  <c:v>2.1140841090005473</c:v>
                </c:pt>
                <c:pt idx="1674">
                  <c:v>-0.88591589099945267</c:v>
                </c:pt>
                <c:pt idx="1675">
                  <c:v>-1.3156036356652487</c:v>
                </c:pt>
                <c:pt idx="1676">
                  <c:v>-1.4562281463336566</c:v>
                </c:pt>
                <c:pt idx="1677">
                  <c:v>-1.4562281463336566</c:v>
                </c:pt>
                <c:pt idx="1678">
                  <c:v>-1.8859158909994527</c:v>
                </c:pt>
                <c:pt idx="1679">
                  <c:v>-1.4562281463336566</c:v>
                </c:pt>
                <c:pt idx="1680">
                  <c:v>-1.8859158909994527</c:v>
                </c:pt>
                <c:pt idx="1681">
                  <c:v>-1.4562281463336566</c:v>
                </c:pt>
                <c:pt idx="1682">
                  <c:v>1.2547086196689547</c:v>
                </c:pt>
                <c:pt idx="1683">
                  <c:v>1.2547086196689547</c:v>
                </c:pt>
                <c:pt idx="1684">
                  <c:v>-1.4562281463336566</c:v>
                </c:pt>
                <c:pt idx="1685">
                  <c:v>-1.4562281463336566</c:v>
                </c:pt>
                <c:pt idx="1686">
                  <c:v>-1.8859158909994527</c:v>
                </c:pt>
                <c:pt idx="1687">
                  <c:v>-1.4562281463336566</c:v>
                </c:pt>
                <c:pt idx="1688">
                  <c:v>-0.88591589099945267</c:v>
                </c:pt>
                <c:pt idx="1689">
                  <c:v>-0.88591589099945267</c:v>
                </c:pt>
                <c:pt idx="1690">
                  <c:v>0.11408410900054733</c:v>
                </c:pt>
                <c:pt idx="1691">
                  <c:v>-2.3156036356652487</c:v>
                </c:pt>
                <c:pt idx="1692">
                  <c:v>5.9656453856715661</c:v>
                </c:pt>
                <c:pt idx="1693">
                  <c:v>-1.4562281463336566</c:v>
                </c:pt>
                <c:pt idx="1694">
                  <c:v>-1.4562281463336566</c:v>
                </c:pt>
                <c:pt idx="1695">
                  <c:v>2.1140841090005473</c:v>
                </c:pt>
                <c:pt idx="1696">
                  <c:v>1.1140841090005473</c:v>
                </c:pt>
                <c:pt idx="1697">
                  <c:v>-0.4562281463336566</c:v>
                </c:pt>
                <c:pt idx="1698">
                  <c:v>-1.8859158909994527</c:v>
                </c:pt>
                <c:pt idx="1699">
                  <c:v>-1.4562281463336566</c:v>
                </c:pt>
                <c:pt idx="1700">
                  <c:v>-2.8859158909994527</c:v>
                </c:pt>
                <c:pt idx="1701">
                  <c:v>-1.4562281463336566</c:v>
                </c:pt>
                <c:pt idx="1702">
                  <c:v>0.5437718536663434</c:v>
                </c:pt>
                <c:pt idx="1703">
                  <c:v>-1.8859158909994527</c:v>
                </c:pt>
                <c:pt idx="1704">
                  <c:v>-0.31560363566524874</c:v>
                </c:pt>
                <c:pt idx="1705">
                  <c:v>-0.31560363566524874</c:v>
                </c:pt>
                <c:pt idx="1706">
                  <c:v>-2.8859158909994527</c:v>
                </c:pt>
                <c:pt idx="1707">
                  <c:v>0.11408410900054733</c:v>
                </c:pt>
                <c:pt idx="1708">
                  <c:v>0.11408410900054733</c:v>
                </c:pt>
                <c:pt idx="1709">
                  <c:v>-0.4562281463336566</c:v>
                </c:pt>
                <c:pt idx="1710">
                  <c:v>-0.88591589099945267</c:v>
                </c:pt>
                <c:pt idx="1711">
                  <c:v>-0.88591589099945267</c:v>
                </c:pt>
                <c:pt idx="1712">
                  <c:v>-1.8859158909994527</c:v>
                </c:pt>
                <c:pt idx="1713">
                  <c:v>-1.8859158909994527</c:v>
                </c:pt>
                <c:pt idx="1714">
                  <c:v>-1.8859158909994527</c:v>
                </c:pt>
                <c:pt idx="1715">
                  <c:v>1.2547086196689547</c:v>
                </c:pt>
                <c:pt idx="1716">
                  <c:v>-0.88591589099945267</c:v>
                </c:pt>
                <c:pt idx="1717">
                  <c:v>-0.4562281463336566</c:v>
                </c:pt>
                <c:pt idx="1718">
                  <c:v>-1.4562281463336566</c:v>
                </c:pt>
                <c:pt idx="1719">
                  <c:v>-0.31560363566524874</c:v>
                </c:pt>
                <c:pt idx="1720">
                  <c:v>-1.3156036356652487</c:v>
                </c:pt>
                <c:pt idx="1721">
                  <c:v>-1.4562281463336566</c:v>
                </c:pt>
                <c:pt idx="1722">
                  <c:v>-1.3156036356652487</c:v>
                </c:pt>
                <c:pt idx="1723">
                  <c:v>-1.4562281463336566</c:v>
                </c:pt>
                <c:pt idx="1724">
                  <c:v>-1.4562281463336566</c:v>
                </c:pt>
                <c:pt idx="1725">
                  <c:v>-1.8859158909994527</c:v>
                </c:pt>
                <c:pt idx="1726">
                  <c:v>-1.3156036356652487</c:v>
                </c:pt>
                <c:pt idx="1727">
                  <c:v>-0.31560363566524874</c:v>
                </c:pt>
                <c:pt idx="1728">
                  <c:v>-0.88591589099945267</c:v>
                </c:pt>
                <c:pt idx="1729">
                  <c:v>-1.8859158909994527</c:v>
                </c:pt>
                <c:pt idx="1730">
                  <c:v>0.68439636433475126</c:v>
                </c:pt>
                <c:pt idx="1731">
                  <c:v>-1.4562281463336566</c:v>
                </c:pt>
                <c:pt idx="1732">
                  <c:v>-1.3156036356652487</c:v>
                </c:pt>
                <c:pt idx="1733">
                  <c:v>-1.3156036356652487</c:v>
                </c:pt>
                <c:pt idx="1734">
                  <c:v>-0.88591589099945267</c:v>
                </c:pt>
                <c:pt idx="1735">
                  <c:v>-1.3156036356652487</c:v>
                </c:pt>
                <c:pt idx="1736">
                  <c:v>-1.3156036356652487</c:v>
                </c:pt>
                <c:pt idx="1737">
                  <c:v>-1.3156036356652487</c:v>
                </c:pt>
                <c:pt idx="1738">
                  <c:v>-2.8859158909994527</c:v>
                </c:pt>
                <c:pt idx="1739">
                  <c:v>-0.88591589099945267</c:v>
                </c:pt>
                <c:pt idx="1740">
                  <c:v>-0.88591589099945267</c:v>
                </c:pt>
                <c:pt idx="1741">
                  <c:v>0.11408410900054733</c:v>
                </c:pt>
                <c:pt idx="1742">
                  <c:v>-0.88591589099945267</c:v>
                </c:pt>
                <c:pt idx="1743">
                  <c:v>1.1140841090005473</c:v>
                </c:pt>
                <c:pt idx="1744">
                  <c:v>-1.4562281463336566</c:v>
                </c:pt>
                <c:pt idx="1745">
                  <c:v>-1.8859158909994527</c:v>
                </c:pt>
                <c:pt idx="1746">
                  <c:v>-1.3156036356652487</c:v>
                </c:pt>
                <c:pt idx="1747">
                  <c:v>3.9656453856715661</c:v>
                </c:pt>
                <c:pt idx="1748">
                  <c:v>-1.3156036356652487</c:v>
                </c:pt>
                <c:pt idx="1749">
                  <c:v>-1.3156036356652487</c:v>
                </c:pt>
                <c:pt idx="1750">
                  <c:v>-0.88591589099945267</c:v>
                </c:pt>
                <c:pt idx="1751">
                  <c:v>0.11408410900054733</c:v>
                </c:pt>
                <c:pt idx="1752">
                  <c:v>0.11408410900054733</c:v>
                </c:pt>
                <c:pt idx="1753">
                  <c:v>-0.88591589099945267</c:v>
                </c:pt>
                <c:pt idx="1754">
                  <c:v>-1.8859158909994527</c:v>
                </c:pt>
                <c:pt idx="1755">
                  <c:v>-1.8859158909994527</c:v>
                </c:pt>
                <c:pt idx="1756">
                  <c:v>-1.3156036356652487</c:v>
                </c:pt>
                <c:pt idx="1757">
                  <c:v>3.2547086196689547</c:v>
                </c:pt>
                <c:pt idx="1758">
                  <c:v>2.8250208750031582</c:v>
                </c:pt>
                <c:pt idx="1759">
                  <c:v>-1.0343546143284339</c:v>
                </c:pt>
                <c:pt idx="1760">
                  <c:v>-1.4562281463336566</c:v>
                </c:pt>
                <c:pt idx="1761">
                  <c:v>-0.88591589099945267</c:v>
                </c:pt>
                <c:pt idx="1762">
                  <c:v>-1.4562281463336566</c:v>
                </c:pt>
                <c:pt idx="1763">
                  <c:v>-1.8859158909994527</c:v>
                </c:pt>
                <c:pt idx="1764">
                  <c:v>0.68439636433475126</c:v>
                </c:pt>
                <c:pt idx="1765">
                  <c:v>-2.3156036356652487</c:v>
                </c:pt>
                <c:pt idx="1766">
                  <c:v>-1.8859158909994527</c:v>
                </c:pt>
                <c:pt idx="1767">
                  <c:v>3.5437718536663434</c:v>
                </c:pt>
                <c:pt idx="1768">
                  <c:v>-0.88591589099945267</c:v>
                </c:pt>
                <c:pt idx="1769">
                  <c:v>-1.8859158909994527</c:v>
                </c:pt>
                <c:pt idx="1770">
                  <c:v>-1.3156036356652487</c:v>
                </c:pt>
                <c:pt idx="1771">
                  <c:v>-0.88591589099945267</c:v>
                </c:pt>
                <c:pt idx="1772">
                  <c:v>-1.3156036356652487</c:v>
                </c:pt>
                <c:pt idx="1773">
                  <c:v>-0.31560363566524874</c:v>
                </c:pt>
                <c:pt idx="1774">
                  <c:v>1.8250208750031582</c:v>
                </c:pt>
                <c:pt idx="1775">
                  <c:v>-1.4562281463336566</c:v>
                </c:pt>
                <c:pt idx="1776">
                  <c:v>-2.3156036356652487</c:v>
                </c:pt>
                <c:pt idx="1777">
                  <c:v>-1.8859158909994527</c:v>
                </c:pt>
                <c:pt idx="1778">
                  <c:v>-1.4562281463336566</c:v>
                </c:pt>
                <c:pt idx="1779">
                  <c:v>-0.88591589099945267</c:v>
                </c:pt>
                <c:pt idx="1780">
                  <c:v>-0.31560363566524874</c:v>
                </c:pt>
                <c:pt idx="1781">
                  <c:v>-0.31560363566524874</c:v>
                </c:pt>
                <c:pt idx="1782">
                  <c:v>-1.8859158909994527</c:v>
                </c:pt>
                <c:pt idx="1783">
                  <c:v>-0.4562281463336566</c:v>
                </c:pt>
                <c:pt idx="1784">
                  <c:v>-0.4562281463336566</c:v>
                </c:pt>
                <c:pt idx="1785">
                  <c:v>-0.88591589099945267</c:v>
                </c:pt>
                <c:pt idx="1786">
                  <c:v>-1.3156036356652487</c:v>
                </c:pt>
                <c:pt idx="1787">
                  <c:v>-1.8859158909994527</c:v>
                </c:pt>
                <c:pt idx="1788">
                  <c:v>-0.88591589099945267</c:v>
                </c:pt>
                <c:pt idx="1789">
                  <c:v>-1.4562281463336566</c:v>
                </c:pt>
                <c:pt idx="1790">
                  <c:v>-0.31560363566524874</c:v>
                </c:pt>
                <c:pt idx="1791">
                  <c:v>-0.31560363566524874</c:v>
                </c:pt>
                <c:pt idx="1792">
                  <c:v>-0.88591589099945267</c:v>
                </c:pt>
                <c:pt idx="1793">
                  <c:v>-0.88591589099945267</c:v>
                </c:pt>
                <c:pt idx="1794">
                  <c:v>-1.4562281463336566</c:v>
                </c:pt>
                <c:pt idx="1795">
                  <c:v>-1.4562281463336566</c:v>
                </c:pt>
                <c:pt idx="1796">
                  <c:v>-1.4562281463336566</c:v>
                </c:pt>
                <c:pt idx="1797">
                  <c:v>-1.8859158909994527</c:v>
                </c:pt>
                <c:pt idx="1798">
                  <c:v>-1.8859158909994527</c:v>
                </c:pt>
                <c:pt idx="1799">
                  <c:v>-0.88591589099945267</c:v>
                </c:pt>
                <c:pt idx="1800">
                  <c:v>-0.88591589099945267</c:v>
                </c:pt>
                <c:pt idx="1801">
                  <c:v>-0.31560363566524874</c:v>
                </c:pt>
                <c:pt idx="1802">
                  <c:v>-1.4562281463336566</c:v>
                </c:pt>
                <c:pt idx="1803">
                  <c:v>-1.8859158909994527</c:v>
                </c:pt>
                <c:pt idx="1804">
                  <c:v>-1.8859158909994527</c:v>
                </c:pt>
                <c:pt idx="1805">
                  <c:v>-1.8859158909994527</c:v>
                </c:pt>
                <c:pt idx="1806">
                  <c:v>1.1140841090005473</c:v>
                </c:pt>
                <c:pt idx="1807">
                  <c:v>-1.8859158909994527</c:v>
                </c:pt>
                <c:pt idx="1808">
                  <c:v>-1.4562281463336566</c:v>
                </c:pt>
                <c:pt idx="1809">
                  <c:v>-1.8859158909994527</c:v>
                </c:pt>
                <c:pt idx="1810">
                  <c:v>-2.3156036356652487</c:v>
                </c:pt>
                <c:pt idx="1811">
                  <c:v>-1.8859158909994527</c:v>
                </c:pt>
                <c:pt idx="1812">
                  <c:v>-1.8859158909994527</c:v>
                </c:pt>
                <c:pt idx="1813">
                  <c:v>-1.4562281463336566</c:v>
                </c:pt>
                <c:pt idx="1814">
                  <c:v>-1.8859158909994527</c:v>
                </c:pt>
                <c:pt idx="1815">
                  <c:v>0.68439636433475126</c:v>
                </c:pt>
                <c:pt idx="1816">
                  <c:v>-1.8859158909994527</c:v>
                </c:pt>
                <c:pt idx="1817">
                  <c:v>0.5437718536663434</c:v>
                </c:pt>
                <c:pt idx="1818">
                  <c:v>-0.88591589099945267</c:v>
                </c:pt>
                <c:pt idx="1819">
                  <c:v>-1.8859158909994527</c:v>
                </c:pt>
                <c:pt idx="1820">
                  <c:v>-1.8859158909994527</c:v>
                </c:pt>
                <c:pt idx="1821">
                  <c:v>-0.88591589099945267</c:v>
                </c:pt>
                <c:pt idx="1822">
                  <c:v>5.6843963643347513</c:v>
                </c:pt>
                <c:pt idx="1823">
                  <c:v>-1.4562281463336566</c:v>
                </c:pt>
                <c:pt idx="1824">
                  <c:v>-4.46404235899423</c:v>
                </c:pt>
                <c:pt idx="1825">
                  <c:v>1.6843963643347513</c:v>
                </c:pt>
                <c:pt idx="1826">
                  <c:v>-1.8859158909994527</c:v>
                </c:pt>
                <c:pt idx="1827">
                  <c:v>-1.4562281463336566</c:v>
                </c:pt>
                <c:pt idx="1828">
                  <c:v>-1.4562281463336566</c:v>
                </c:pt>
                <c:pt idx="1829">
                  <c:v>-0.88591589099945267</c:v>
                </c:pt>
                <c:pt idx="1830">
                  <c:v>-0.88591589099945267</c:v>
                </c:pt>
                <c:pt idx="1831">
                  <c:v>-0.88591589099945267</c:v>
                </c:pt>
                <c:pt idx="1832">
                  <c:v>-0.88591589099945267</c:v>
                </c:pt>
                <c:pt idx="1833">
                  <c:v>0.5437718536663434</c:v>
                </c:pt>
                <c:pt idx="1834">
                  <c:v>0.5437718536663434</c:v>
                </c:pt>
                <c:pt idx="1835">
                  <c:v>-1.8859158909994527</c:v>
                </c:pt>
                <c:pt idx="1836">
                  <c:v>-1.8859158909994527</c:v>
                </c:pt>
                <c:pt idx="1837">
                  <c:v>-1.8859158909994527</c:v>
                </c:pt>
                <c:pt idx="1838">
                  <c:v>-2.8859158909994527</c:v>
                </c:pt>
                <c:pt idx="1839">
                  <c:v>2.6843963643347513</c:v>
                </c:pt>
                <c:pt idx="1840">
                  <c:v>-0.88591589099945267</c:v>
                </c:pt>
                <c:pt idx="1841">
                  <c:v>-0.88591589099945267</c:v>
                </c:pt>
                <c:pt idx="1842">
                  <c:v>-0.88591589099945267</c:v>
                </c:pt>
                <c:pt idx="1843">
                  <c:v>-1.8859158909994527</c:v>
                </c:pt>
                <c:pt idx="1844">
                  <c:v>-0.88591589099945267</c:v>
                </c:pt>
                <c:pt idx="1845">
                  <c:v>-2.3156036356652487</c:v>
                </c:pt>
                <c:pt idx="1846">
                  <c:v>-0.31560363566524874</c:v>
                </c:pt>
                <c:pt idx="1847">
                  <c:v>-1.8859158909994527</c:v>
                </c:pt>
                <c:pt idx="1848">
                  <c:v>0.11408410900054733</c:v>
                </c:pt>
                <c:pt idx="1849">
                  <c:v>-0.88591589099945267</c:v>
                </c:pt>
                <c:pt idx="1850">
                  <c:v>-0.31560363566524874</c:v>
                </c:pt>
                <c:pt idx="1851">
                  <c:v>-0.31560363566524874</c:v>
                </c:pt>
                <c:pt idx="1852">
                  <c:v>-0.4562281463336566</c:v>
                </c:pt>
                <c:pt idx="1853">
                  <c:v>-2.8859158909994527</c:v>
                </c:pt>
                <c:pt idx="1854">
                  <c:v>-2.8859158909994527</c:v>
                </c:pt>
                <c:pt idx="1855">
                  <c:v>-1.8859158909994527</c:v>
                </c:pt>
                <c:pt idx="1856">
                  <c:v>-1.4562281463336566</c:v>
                </c:pt>
                <c:pt idx="1857">
                  <c:v>0.5437718536663434</c:v>
                </c:pt>
                <c:pt idx="1858">
                  <c:v>-1.8859158909994527</c:v>
                </c:pt>
                <c:pt idx="1859">
                  <c:v>-2.3156036356652487</c:v>
                </c:pt>
                <c:pt idx="1860">
                  <c:v>0.5437718536663434</c:v>
                </c:pt>
                <c:pt idx="1861">
                  <c:v>-1.3156036356652487</c:v>
                </c:pt>
                <c:pt idx="1862">
                  <c:v>-1.4562281463336566</c:v>
                </c:pt>
                <c:pt idx="1863">
                  <c:v>1.1140841090005473</c:v>
                </c:pt>
                <c:pt idx="1864">
                  <c:v>-1.8859158909994527</c:v>
                </c:pt>
                <c:pt idx="1865">
                  <c:v>-1.8859158909994527</c:v>
                </c:pt>
                <c:pt idx="1866">
                  <c:v>-0.88591589099945267</c:v>
                </c:pt>
                <c:pt idx="1867">
                  <c:v>1.2547086196689547</c:v>
                </c:pt>
                <c:pt idx="1868">
                  <c:v>-0.88591589099945267</c:v>
                </c:pt>
                <c:pt idx="1869">
                  <c:v>0.68439636433475126</c:v>
                </c:pt>
                <c:pt idx="1870">
                  <c:v>-1.4562281463336566</c:v>
                </c:pt>
                <c:pt idx="1871">
                  <c:v>-0.88591589099945267</c:v>
                </c:pt>
                <c:pt idx="1872">
                  <c:v>-1.8859158909994527</c:v>
                </c:pt>
                <c:pt idx="1873">
                  <c:v>-1.8859158909994527</c:v>
                </c:pt>
                <c:pt idx="1874">
                  <c:v>-0.4562281463336566</c:v>
                </c:pt>
                <c:pt idx="1875">
                  <c:v>-1.3156036356652487</c:v>
                </c:pt>
                <c:pt idx="1876">
                  <c:v>-0.88591589099945267</c:v>
                </c:pt>
                <c:pt idx="1877">
                  <c:v>-1.4562281463336566</c:v>
                </c:pt>
                <c:pt idx="1878">
                  <c:v>-1.3156036356652487</c:v>
                </c:pt>
                <c:pt idx="1879">
                  <c:v>0.68439636433475126</c:v>
                </c:pt>
                <c:pt idx="1880">
                  <c:v>-1.3156036356652487</c:v>
                </c:pt>
                <c:pt idx="1881">
                  <c:v>-0.88591589099945267</c:v>
                </c:pt>
                <c:pt idx="1882">
                  <c:v>-0.88591589099945267</c:v>
                </c:pt>
                <c:pt idx="1883">
                  <c:v>-0.88591589099945267</c:v>
                </c:pt>
                <c:pt idx="1884">
                  <c:v>-1.4562281463336566</c:v>
                </c:pt>
                <c:pt idx="1885">
                  <c:v>-1.4562281463336566</c:v>
                </c:pt>
                <c:pt idx="1886">
                  <c:v>-1.4562281463336566</c:v>
                </c:pt>
                <c:pt idx="1887">
                  <c:v>-1.3156036356652487</c:v>
                </c:pt>
                <c:pt idx="1888">
                  <c:v>-1.8859158909994527</c:v>
                </c:pt>
                <c:pt idx="1889">
                  <c:v>-0.88591589099945267</c:v>
                </c:pt>
                <c:pt idx="1890">
                  <c:v>-0.88591589099945267</c:v>
                </c:pt>
                <c:pt idx="1891">
                  <c:v>-1.3156036356652487</c:v>
                </c:pt>
                <c:pt idx="1892">
                  <c:v>-0.4562281463336566</c:v>
                </c:pt>
                <c:pt idx="1893">
                  <c:v>-1.8859158909994527</c:v>
                </c:pt>
                <c:pt idx="1894">
                  <c:v>1.2547086196689547</c:v>
                </c:pt>
                <c:pt idx="1895">
                  <c:v>-0.88591589099945267</c:v>
                </c:pt>
                <c:pt idx="1896">
                  <c:v>-2.3156036356652487</c:v>
                </c:pt>
                <c:pt idx="1897">
                  <c:v>-0.88591589099945267</c:v>
                </c:pt>
                <c:pt idx="1898">
                  <c:v>-1.4562281463336566</c:v>
                </c:pt>
                <c:pt idx="1899">
                  <c:v>-0.31560363566524874</c:v>
                </c:pt>
                <c:pt idx="1900">
                  <c:v>-0.88591589099945267</c:v>
                </c:pt>
                <c:pt idx="1901">
                  <c:v>2.6843963643347513</c:v>
                </c:pt>
                <c:pt idx="1902">
                  <c:v>-1.4562281463336566</c:v>
                </c:pt>
                <c:pt idx="1903">
                  <c:v>1.6843963643347513</c:v>
                </c:pt>
                <c:pt idx="1904">
                  <c:v>-2.8859158909994527</c:v>
                </c:pt>
                <c:pt idx="1905">
                  <c:v>-0.88591589099945267</c:v>
                </c:pt>
                <c:pt idx="1906">
                  <c:v>-0.17497912499684176</c:v>
                </c:pt>
                <c:pt idx="1907">
                  <c:v>-1.8859158909994527</c:v>
                </c:pt>
                <c:pt idx="1908">
                  <c:v>-0.4562281463336566</c:v>
                </c:pt>
                <c:pt idx="1909">
                  <c:v>-0.88591589099945267</c:v>
                </c:pt>
                <c:pt idx="1910">
                  <c:v>0.11408410900054733</c:v>
                </c:pt>
                <c:pt idx="1911">
                  <c:v>-1.3156036356652487</c:v>
                </c:pt>
                <c:pt idx="1912">
                  <c:v>-1.3156036356652487</c:v>
                </c:pt>
                <c:pt idx="1913">
                  <c:v>-1.4562281463336566</c:v>
                </c:pt>
                <c:pt idx="1914">
                  <c:v>-1.4562281463336566</c:v>
                </c:pt>
                <c:pt idx="1915">
                  <c:v>-1.8859158909994527</c:v>
                </c:pt>
                <c:pt idx="1916">
                  <c:v>-1.8859158909994527</c:v>
                </c:pt>
                <c:pt idx="1917">
                  <c:v>-0.88591589099945267</c:v>
                </c:pt>
                <c:pt idx="1918">
                  <c:v>-1.8859158909994527</c:v>
                </c:pt>
                <c:pt idx="1919">
                  <c:v>-1.8859158909994527</c:v>
                </c:pt>
                <c:pt idx="1920">
                  <c:v>-0.88591589099945267</c:v>
                </c:pt>
                <c:pt idx="1921">
                  <c:v>0.11408410900054733</c:v>
                </c:pt>
                <c:pt idx="1922">
                  <c:v>0.25470861966895475</c:v>
                </c:pt>
                <c:pt idx="1923">
                  <c:v>-1.4562281463336566</c:v>
                </c:pt>
                <c:pt idx="1924">
                  <c:v>-1.8859158909994527</c:v>
                </c:pt>
                <c:pt idx="1925">
                  <c:v>-1.8859158909994527</c:v>
                </c:pt>
                <c:pt idx="1926">
                  <c:v>-1.8859158909994527</c:v>
                </c:pt>
                <c:pt idx="1927">
                  <c:v>-1.1749791249968418</c:v>
                </c:pt>
                <c:pt idx="1928">
                  <c:v>-1.4562281463336566</c:v>
                </c:pt>
                <c:pt idx="1929">
                  <c:v>-1.4562281463336566</c:v>
                </c:pt>
                <c:pt idx="1930">
                  <c:v>-1.3156036356652487</c:v>
                </c:pt>
                <c:pt idx="1931">
                  <c:v>-2.8859158909994527</c:v>
                </c:pt>
                <c:pt idx="1932">
                  <c:v>-0.88591589099945267</c:v>
                </c:pt>
                <c:pt idx="1933">
                  <c:v>-1.4562281463336566</c:v>
                </c:pt>
                <c:pt idx="1934">
                  <c:v>-1.3156036356652487</c:v>
                </c:pt>
                <c:pt idx="1935">
                  <c:v>-0.88591589099945267</c:v>
                </c:pt>
                <c:pt idx="1936">
                  <c:v>-1.4562281463336566</c:v>
                </c:pt>
                <c:pt idx="1937">
                  <c:v>-0.88591589099945267</c:v>
                </c:pt>
                <c:pt idx="1938">
                  <c:v>-0.74529138033104525</c:v>
                </c:pt>
                <c:pt idx="1939">
                  <c:v>-0.74529138033104525</c:v>
                </c:pt>
                <c:pt idx="1940">
                  <c:v>-0.88591589099945267</c:v>
                </c:pt>
                <c:pt idx="1941">
                  <c:v>-2.8859158909994527</c:v>
                </c:pt>
                <c:pt idx="1942">
                  <c:v>-1.4562281463336566</c:v>
                </c:pt>
                <c:pt idx="1943">
                  <c:v>-1.3156036356652487</c:v>
                </c:pt>
                <c:pt idx="1944">
                  <c:v>-1.4562281463336566</c:v>
                </c:pt>
                <c:pt idx="1945">
                  <c:v>-0.88591589099945267</c:v>
                </c:pt>
                <c:pt idx="1946">
                  <c:v>-1.8859158909994527</c:v>
                </c:pt>
                <c:pt idx="1947">
                  <c:v>-1.8859158909994527</c:v>
                </c:pt>
                <c:pt idx="1948">
                  <c:v>-0.88591589099945267</c:v>
                </c:pt>
                <c:pt idx="1949">
                  <c:v>-0.88591589099945267</c:v>
                </c:pt>
                <c:pt idx="1950">
                  <c:v>0.11408410900054733</c:v>
                </c:pt>
                <c:pt idx="1951">
                  <c:v>-0.88591589099945267</c:v>
                </c:pt>
                <c:pt idx="1952">
                  <c:v>-1.4562281463336566</c:v>
                </c:pt>
                <c:pt idx="1953">
                  <c:v>-1.4562281463336566</c:v>
                </c:pt>
                <c:pt idx="1954">
                  <c:v>-0.88591589099945267</c:v>
                </c:pt>
                <c:pt idx="1955">
                  <c:v>-2.4562281463336566</c:v>
                </c:pt>
                <c:pt idx="1956">
                  <c:v>-0.88591589099945267</c:v>
                </c:pt>
                <c:pt idx="1957">
                  <c:v>-1.4562281463336566</c:v>
                </c:pt>
                <c:pt idx="1958">
                  <c:v>-1.8859158909994527</c:v>
                </c:pt>
                <c:pt idx="1959">
                  <c:v>-0.88591589099945267</c:v>
                </c:pt>
                <c:pt idx="1960">
                  <c:v>0.11408410900054733</c:v>
                </c:pt>
                <c:pt idx="1961">
                  <c:v>0.11408410900054733</c:v>
                </c:pt>
                <c:pt idx="1962">
                  <c:v>-1.8859158909994527</c:v>
                </c:pt>
                <c:pt idx="1963">
                  <c:v>-2.3156036356652487</c:v>
                </c:pt>
                <c:pt idx="1964">
                  <c:v>-1.8859158909994527</c:v>
                </c:pt>
                <c:pt idx="1965">
                  <c:v>0.11408410900054733</c:v>
                </c:pt>
                <c:pt idx="1966">
                  <c:v>-1.4562281463336566</c:v>
                </c:pt>
                <c:pt idx="1967">
                  <c:v>-1.4562281463336566</c:v>
                </c:pt>
                <c:pt idx="1968">
                  <c:v>-1.4562281463336566</c:v>
                </c:pt>
                <c:pt idx="1969">
                  <c:v>-1.4562281463336566</c:v>
                </c:pt>
                <c:pt idx="1970">
                  <c:v>-1.8859158909994527</c:v>
                </c:pt>
                <c:pt idx="1971">
                  <c:v>-1.4562281463336566</c:v>
                </c:pt>
                <c:pt idx="1972">
                  <c:v>-0.88591589099945267</c:v>
                </c:pt>
                <c:pt idx="1973">
                  <c:v>-1.8859158909994527</c:v>
                </c:pt>
                <c:pt idx="1974">
                  <c:v>-2.8859158909994527</c:v>
                </c:pt>
                <c:pt idx="1975">
                  <c:v>-1.4562281463336566</c:v>
                </c:pt>
                <c:pt idx="1976">
                  <c:v>-1.4562281463336566</c:v>
                </c:pt>
                <c:pt idx="1977">
                  <c:v>0.5437718536663434</c:v>
                </c:pt>
                <c:pt idx="1978">
                  <c:v>0.11408410900054733</c:v>
                </c:pt>
                <c:pt idx="1979">
                  <c:v>-1.3156036356652487</c:v>
                </c:pt>
                <c:pt idx="1980">
                  <c:v>-1.4562281463336566</c:v>
                </c:pt>
                <c:pt idx="1981">
                  <c:v>-1.3156036356652487</c:v>
                </c:pt>
                <c:pt idx="1982">
                  <c:v>-1.8859158909994527</c:v>
                </c:pt>
                <c:pt idx="1983">
                  <c:v>-1.8859158909994527</c:v>
                </c:pt>
                <c:pt idx="1984">
                  <c:v>0.68439636433475126</c:v>
                </c:pt>
                <c:pt idx="1985">
                  <c:v>-0.31560363566524874</c:v>
                </c:pt>
                <c:pt idx="1986">
                  <c:v>-0.4562281463336566</c:v>
                </c:pt>
                <c:pt idx="1987">
                  <c:v>1.8250208750031582</c:v>
                </c:pt>
                <c:pt idx="1988">
                  <c:v>-1.4562281463336566</c:v>
                </c:pt>
                <c:pt idx="1989">
                  <c:v>-1.4562281463336566</c:v>
                </c:pt>
                <c:pt idx="1990">
                  <c:v>1.1140841090005473</c:v>
                </c:pt>
                <c:pt idx="1991">
                  <c:v>-1.8859158909994527</c:v>
                </c:pt>
                <c:pt idx="1992">
                  <c:v>-1.8859158909994527</c:v>
                </c:pt>
                <c:pt idx="1993">
                  <c:v>-1.8859158909994527</c:v>
                </c:pt>
                <c:pt idx="1994">
                  <c:v>-1.4562281463336566</c:v>
                </c:pt>
                <c:pt idx="1995">
                  <c:v>-0.88591589099945267</c:v>
                </c:pt>
                <c:pt idx="1996">
                  <c:v>0.11408410900054733</c:v>
                </c:pt>
                <c:pt idx="1997">
                  <c:v>-0.88591589099945267</c:v>
                </c:pt>
                <c:pt idx="1998">
                  <c:v>-0.88591589099945267</c:v>
                </c:pt>
                <c:pt idx="1999">
                  <c:v>-1.8859158909994527</c:v>
                </c:pt>
                <c:pt idx="2000">
                  <c:v>-1.8859158909994527</c:v>
                </c:pt>
                <c:pt idx="2001">
                  <c:v>-0.88591589099945267</c:v>
                </c:pt>
                <c:pt idx="2002">
                  <c:v>-0.88591589099945267</c:v>
                </c:pt>
                <c:pt idx="2003">
                  <c:v>0.5437718536663434</c:v>
                </c:pt>
                <c:pt idx="2004">
                  <c:v>-1.8859158909994527</c:v>
                </c:pt>
                <c:pt idx="2005">
                  <c:v>0.11408410900054733</c:v>
                </c:pt>
                <c:pt idx="2006">
                  <c:v>0.11408410900054733</c:v>
                </c:pt>
                <c:pt idx="2007">
                  <c:v>0.11408410900054733</c:v>
                </c:pt>
                <c:pt idx="2008">
                  <c:v>-1.3156036356652487</c:v>
                </c:pt>
                <c:pt idx="2009">
                  <c:v>-2.8859158909994527</c:v>
                </c:pt>
                <c:pt idx="2010">
                  <c:v>-1.4562281463336566</c:v>
                </c:pt>
                <c:pt idx="2011">
                  <c:v>0.11408410900054733</c:v>
                </c:pt>
                <c:pt idx="2012">
                  <c:v>-0.31560363566524874</c:v>
                </c:pt>
                <c:pt idx="2013">
                  <c:v>-1.8859158909994527</c:v>
                </c:pt>
                <c:pt idx="2014">
                  <c:v>1.2547086196689547</c:v>
                </c:pt>
                <c:pt idx="2015">
                  <c:v>0.11408410900054733</c:v>
                </c:pt>
                <c:pt idx="2016">
                  <c:v>-1.4562281463336566</c:v>
                </c:pt>
                <c:pt idx="2017">
                  <c:v>-1.8859158909994527</c:v>
                </c:pt>
                <c:pt idx="2018">
                  <c:v>-0.31560363566524874</c:v>
                </c:pt>
                <c:pt idx="2019">
                  <c:v>-0.88591589099945267</c:v>
                </c:pt>
                <c:pt idx="2020">
                  <c:v>-1.8859158909994527</c:v>
                </c:pt>
                <c:pt idx="2021">
                  <c:v>-0.88591589099945267</c:v>
                </c:pt>
                <c:pt idx="2022">
                  <c:v>-0.88591589099945267</c:v>
                </c:pt>
                <c:pt idx="2023">
                  <c:v>0.5437718536663434</c:v>
                </c:pt>
                <c:pt idx="2024">
                  <c:v>0.11408410900054733</c:v>
                </c:pt>
                <c:pt idx="2025">
                  <c:v>-0.4562281463336566</c:v>
                </c:pt>
                <c:pt idx="2026">
                  <c:v>-0.4562281463336566</c:v>
                </c:pt>
                <c:pt idx="2027">
                  <c:v>-1.4562281463336566</c:v>
                </c:pt>
                <c:pt idx="2028">
                  <c:v>-1.4562281463336566</c:v>
                </c:pt>
                <c:pt idx="2029">
                  <c:v>-1.8859158909994527</c:v>
                </c:pt>
                <c:pt idx="2030">
                  <c:v>-1.3156036356652487</c:v>
                </c:pt>
                <c:pt idx="2031">
                  <c:v>1.5437718536663434</c:v>
                </c:pt>
                <c:pt idx="2032">
                  <c:v>-0.4562281463336566</c:v>
                </c:pt>
                <c:pt idx="2033">
                  <c:v>-0.4562281463336566</c:v>
                </c:pt>
                <c:pt idx="2034">
                  <c:v>-1.4562281463336566</c:v>
                </c:pt>
                <c:pt idx="2035">
                  <c:v>-0.88591589099945267</c:v>
                </c:pt>
                <c:pt idx="2036">
                  <c:v>-0.88591589099945267</c:v>
                </c:pt>
                <c:pt idx="2037">
                  <c:v>-1.3156036356652487</c:v>
                </c:pt>
                <c:pt idx="2038">
                  <c:v>-0.4562281463336566</c:v>
                </c:pt>
                <c:pt idx="2039">
                  <c:v>6.6843963643347513</c:v>
                </c:pt>
                <c:pt idx="2040">
                  <c:v>-0.88591589099945267</c:v>
                </c:pt>
                <c:pt idx="2041">
                  <c:v>-0.88591589099945267</c:v>
                </c:pt>
                <c:pt idx="2042">
                  <c:v>0.5437718536663434</c:v>
                </c:pt>
                <c:pt idx="2043">
                  <c:v>0.5437718536663434</c:v>
                </c:pt>
                <c:pt idx="2044">
                  <c:v>-1.4562281463336566</c:v>
                </c:pt>
                <c:pt idx="2045">
                  <c:v>-1.8859158909994527</c:v>
                </c:pt>
                <c:pt idx="2046">
                  <c:v>-1.4562281463336566</c:v>
                </c:pt>
                <c:pt idx="2047">
                  <c:v>-1.4562281463336566</c:v>
                </c:pt>
                <c:pt idx="2048">
                  <c:v>-1.8859158909994527</c:v>
                </c:pt>
                <c:pt idx="2049">
                  <c:v>-1.3156036356652487</c:v>
                </c:pt>
                <c:pt idx="2050">
                  <c:v>-1.8859158909994527</c:v>
                </c:pt>
                <c:pt idx="2051">
                  <c:v>-0.88591589099945267</c:v>
                </c:pt>
                <c:pt idx="2052">
                  <c:v>-0.88591589099945267</c:v>
                </c:pt>
                <c:pt idx="2053">
                  <c:v>-0.4562281463336566</c:v>
                </c:pt>
                <c:pt idx="2054">
                  <c:v>-0.88591589099945267</c:v>
                </c:pt>
                <c:pt idx="2055">
                  <c:v>-0.88591589099945267</c:v>
                </c:pt>
                <c:pt idx="2056">
                  <c:v>-2.8859158909994527</c:v>
                </c:pt>
                <c:pt idx="2057">
                  <c:v>-2.8859158909994527</c:v>
                </c:pt>
                <c:pt idx="2058">
                  <c:v>-0.88591589099945267</c:v>
                </c:pt>
                <c:pt idx="2059">
                  <c:v>-0.88591589099945267</c:v>
                </c:pt>
                <c:pt idx="2060">
                  <c:v>2.5437718536663434</c:v>
                </c:pt>
                <c:pt idx="2061">
                  <c:v>1.1140841090005473</c:v>
                </c:pt>
                <c:pt idx="2062">
                  <c:v>-1.8859158909994527</c:v>
                </c:pt>
                <c:pt idx="2063">
                  <c:v>1.1140841090005473</c:v>
                </c:pt>
                <c:pt idx="2064">
                  <c:v>0.11408410900054733</c:v>
                </c:pt>
                <c:pt idx="2065">
                  <c:v>0.5437718536663434</c:v>
                </c:pt>
                <c:pt idx="2066">
                  <c:v>-0.88591589099945267</c:v>
                </c:pt>
                <c:pt idx="2067">
                  <c:v>-0.4562281463336566</c:v>
                </c:pt>
                <c:pt idx="2068">
                  <c:v>-0.4562281463336566</c:v>
                </c:pt>
                <c:pt idx="2069">
                  <c:v>-1.3156036356652487</c:v>
                </c:pt>
                <c:pt idx="2070">
                  <c:v>-0.88591589099945267</c:v>
                </c:pt>
                <c:pt idx="2071">
                  <c:v>0.11408410900054733</c:v>
                </c:pt>
                <c:pt idx="2072">
                  <c:v>-1.3156036356652487</c:v>
                </c:pt>
                <c:pt idx="2073">
                  <c:v>0.5437718536663434</c:v>
                </c:pt>
                <c:pt idx="2074">
                  <c:v>-0.88591589099945267</c:v>
                </c:pt>
                <c:pt idx="2075">
                  <c:v>-1.4562281463336566</c:v>
                </c:pt>
                <c:pt idx="2076">
                  <c:v>-1.4562281463336566</c:v>
                </c:pt>
                <c:pt idx="2077">
                  <c:v>-0.88591589099945267</c:v>
                </c:pt>
                <c:pt idx="2078">
                  <c:v>-1.4562281463336566</c:v>
                </c:pt>
                <c:pt idx="2079">
                  <c:v>-2.4562281463336566</c:v>
                </c:pt>
                <c:pt idx="2080">
                  <c:v>-1.4562281463336566</c:v>
                </c:pt>
                <c:pt idx="2081">
                  <c:v>-0.88591589099945267</c:v>
                </c:pt>
                <c:pt idx="2082">
                  <c:v>-0.88591589099945267</c:v>
                </c:pt>
                <c:pt idx="2083">
                  <c:v>-0.88591589099945267</c:v>
                </c:pt>
                <c:pt idx="2084">
                  <c:v>-2.3156036356652487</c:v>
                </c:pt>
                <c:pt idx="2085">
                  <c:v>-1.3156036356652487</c:v>
                </c:pt>
                <c:pt idx="2086">
                  <c:v>-1.3156036356652487</c:v>
                </c:pt>
                <c:pt idx="2087">
                  <c:v>-1.8859158909994527</c:v>
                </c:pt>
                <c:pt idx="2088">
                  <c:v>-1.8859158909994527</c:v>
                </c:pt>
                <c:pt idx="2089">
                  <c:v>-2.8859158909994527</c:v>
                </c:pt>
                <c:pt idx="2090">
                  <c:v>-2.8859158909994527</c:v>
                </c:pt>
                <c:pt idx="2091">
                  <c:v>-0.88591589099945267</c:v>
                </c:pt>
                <c:pt idx="2092">
                  <c:v>-1.8859158909994527</c:v>
                </c:pt>
                <c:pt idx="2093">
                  <c:v>-0.88591589099945267</c:v>
                </c:pt>
                <c:pt idx="2094">
                  <c:v>0.5437718536663434</c:v>
                </c:pt>
                <c:pt idx="2095">
                  <c:v>0.5437718536663434</c:v>
                </c:pt>
                <c:pt idx="2096">
                  <c:v>-1.8859158909994527</c:v>
                </c:pt>
                <c:pt idx="2097">
                  <c:v>-1.4562281463336566</c:v>
                </c:pt>
                <c:pt idx="2098">
                  <c:v>1.5437718536663434</c:v>
                </c:pt>
                <c:pt idx="2099">
                  <c:v>1.1140841090005473</c:v>
                </c:pt>
                <c:pt idx="2100">
                  <c:v>-1.8859158909994527</c:v>
                </c:pt>
                <c:pt idx="2101">
                  <c:v>-1.8859158909994527</c:v>
                </c:pt>
                <c:pt idx="2102">
                  <c:v>1.1140841090005473</c:v>
                </c:pt>
                <c:pt idx="2103">
                  <c:v>-1.8859158909994527</c:v>
                </c:pt>
                <c:pt idx="2104">
                  <c:v>-1.8859158909994527</c:v>
                </c:pt>
                <c:pt idx="2105">
                  <c:v>-1.8859158909994527</c:v>
                </c:pt>
                <c:pt idx="2106">
                  <c:v>-2.3156036356652487</c:v>
                </c:pt>
                <c:pt idx="2107">
                  <c:v>-2.3156036356652487</c:v>
                </c:pt>
                <c:pt idx="2108">
                  <c:v>-2.3156036356652487</c:v>
                </c:pt>
                <c:pt idx="2109">
                  <c:v>-2.4562281463336566</c:v>
                </c:pt>
                <c:pt idx="2110">
                  <c:v>-1.3156036356652487</c:v>
                </c:pt>
                <c:pt idx="2111">
                  <c:v>0.11408410900054733</c:v>
                </c:pt>
                <c:pt idx="2112">
                  <c:v>-1.3156036356652487</c:v>
                </c:pt>
                <c:pt idx="2113">
                  <c:v>-1.3156036356652487</c:v>
                </c:pt>
                <c:pt idx="2114">
                  <c:v>-1.4562281463336566</c:v>
                </c:pt>
                <c:pt idx="2115">
                  <c:v>-1.4562281463336566</c:v>
                </c:pt>
                <c:pt idx="2116">
                  <c:v>-1.4562281463336566</c:v>
                </c:pt>
                <c:pt idx="2117">
                  <c:v>-0.88591589099945267</c:v>
                </c:pt>
                <c:pt idx="2118">
                  <c:v>-1.4562281463336566</c:v>
                </c:pt>
                <c:pt idx="2119">
                  <c:v>0.11408410900054733</c:v>
                </c:pt>
                <c:pt idx="2120">
                  <c:v>-0.31560363566524874</c:v>
                </c:pt>
                <c:pt idx="2121">
                  <c:v>-0.88591589099945267</c:v>
                </c:pt>
                <c:pt idx="2122">
                  <c:v>-2.4562281463336566</c:v>
                </c:pt>
                <c:pt idx="2123">
                  <c:v>-0.88591589099945267</c:v>
                </c:pt>
                <c:pt idx="2124">
                  <c:v>-1.4562281463336566</c:v>
                </c:pt>
                <c:pt idx="2125">
                  <c:v>-2.8859158909994527</c:v>
                </c:pt>
                <c:pt idx="2126">
                  <c:v>-1.4562281463336566</c:v>
                </c:pt>
                <c:pt idx="2127">
                  <c:v>0.11408410900054733</c:v>
                </c:pt>
                <c:pt idx="2128">
                  <c:v>-1.4562281463336566</c:v>
                </c:pt>
                <c:pt idx="2129">
                  <c:v>0.5437718536663434</c:v>
                </c:pt>
                <c:pt idx="2130">
                  <c:v>-0.4562281463336566</c:v>
                </c:pt>
                <c:pt idx="2131">
                  <c:v>-1.8859158909994527</c:v>
                </c:pt>
                <c:pt idx="2132">
                  <c:v>-0.4562281463336566</c:v>
                </c:pt>
                <c:pt idx="2133">
                  <c:v>0.11408410900054733</c:v>
                </c:pt>
                <c:pt idx="2134">
                  <c:v>-0.31560363566524874</c:v>
                </c:pt>
                <c:pt idx="2135">
                  <c:v>-0.31560363566524874</c:v>
                </c:pt>
                <c:pt idx="2136">
                  <c:v>0.11408410900054733</c:v>
                </c:pt>
                <c:pt idx="2137">
                  <c:v>-1.3156036356652487</c:v>
                </c:pt>
                <c:pt idx="2138">
                  <c:v>-0.31560363566524874</c:v>
                </c:pt>
                <c:pt idx="2139">
                  <c:v>-1.8859158909994527</c:v>
                </c:pt>
                <c:pt idx="2140">
                  <c:v>-0.88591589099945267</c:v>
                </c:pt>
                <c:pt idx="2141">
                  <c:v>-0.88591589099945267</c:v>
                </c:pt>
                <c:pt idx="2142">
                  <c:v>0.11408410900054733</c:v>
                </c:pt>
                <c:pt idx="2143">
                  <c:v>-2.8859158909994527</c:v>
                </c:pt>
                <c:pt idx="2144">
                  <c:v>0.11408410900054733</c:v>
                </c:pt>
                <c:pt idx="2145">
                  <c:v>-1.8859158909994527</c:v>
                </c:pt>
                <c:pt idx="2146">
                  <c:v>0.11408410900054733</c:v>
                </c:pt>
                <c:pt idx="2147">
                  <c:v>-0.88591589099945267</c:v>
                </c:pt>
                <c:pt idx="2148">
                  <c:v>-0.4562281463336566</c:v>
                </c:pt>
                <c:pt idx="2149">
                  <c:v>-2.3156036356652487</c:v>
                </c:pt>
                <c:pt idx="2150">
                  <c:v>-0.4562281463336566</c:v>
                </c:pt>
                <c:pt idx="2151">
                  <c:v>-1.8859158909994527</c:v>
                </c:pt>
                <c:pt idx="2152">
                  <c:v>-1.4562281463336566</c:v>
                </c:pt>
                <c:pt idx="2153">
                  <c:v>-0.31560363566524874</c:v>
                </c:pt>
                <c:pt idx="2154">
                  <c:v>-1.4562281463336566</c:v>
                </c:pt>
                <c:pt idx="2155">
                  <c:v>-1.3156036356652487</c:v>
                </c:pt>
                <c:pt idx="2156">
                  <c:v>-1.3156036356652487</c:v>
                </c:pt>
                <c:pt idx="2157">
                  <c:v>-1.4562281463336566</c:v>
                </c:pt>
                <c:pt idx="2158">
                  <c:v>-1.4562281463336566</c:v>
                </c:pt>
                <c:pt idx="2159">
                  <c:v>-1.8859158909994527</c:v>
                </c:pt>
                <c:pt idx="2160">
                  <c:v>0.11408410900054733</c:v>
                </c:pt>
                <c:pt idx="2161">
                  <c:v>-0.88591589099945267</c:v>
                </c:pt>
                <c:pt idx="2162">
                  <c:v>-0.4562281463336566</c:v>
                </c:pt>
                <c:pt idx="2163">
                  <c:v>-1.8859158909994527</c:v>
                </c:pt>
                <c:pt idx="2164">
                  <c:v>-1.8859158909994527</c:v>
                </c:pt>
                <c:pt idx="2165">
                  <c:v>-0.88591589099945267</c:v>
                </c:pt>
                <c:pt idx="2166">
                  <c:v>-1.3156036356652487</c:v>
                </c:pt>
                <c:pt idx="2167">
                  <c:v>-1.8859158909994527</c:v>
                </c:pt>
                <c:pt idx="2168">
                  <c:v>-1.8859158909994527</c:v>
                </c:pt>
                <c:pt idx="2169">
                  <c:v>-0.88591589099945267</c:v>
                </c:pt>
                <c:pt idx="2170">
                  <c:v>-1.4562281463336566</c:v>
                </c:pt>
                <c:pt idx="2171">
                  <c:v>-1.3156036356652487</c:v>
                </c:pt>
                <c:pt idx="2172">
                  <c:v>-1.8859158909994527</c:v>
                </c:pt>
                <c:pt idx="2173">
                  <c:v>-0.4562281463336566</c:v>
                </c:pt>
                <c:pt idx="2174">
                  <c:v>-1.8859158909994527</c:v>
                </c:pt>
                <c:pt idx="2175">
                  <c:v>-0.88591589099945267</c:v>
                </c:pt>
                <c:pt idx="2176">
                  <c:v>-0.88591589099945267</c:v>
                </c:pt>
                <c:pt idx="2177">
                  <c:v>0.11408410900054733</c:v>
                </c:pt>
                <c:pt idx="2178">
                  <c:v>-1.8859158909994527</c:v>
                </c:pt>
                <c:pt idx="2179">
                  <c:v>0.11408410900054733</c:v>
                </c:pt>
                <c:pt idx="2180">
                  <c:v>-0.88591589099945267</c:v>
                </c:pt>
                <c:pt idx="2181">
                  <c:v>-1.4562281463336566</c:v>
                </c:pt>
                <c:pt idx="2182">
                  <c:v>0.5437718536663434</c:v>
                </c:pt>
                <c:pt idx="2183">
                  <c:v>0.11408410900054733</c:v>
                </c:pt>
                <c:pt idx="2184">
                  <c:v>0.11408410900054733</c:v>
                </c:pt>
                <c:pt idx="2185">
                  <c:v>-2.3156036356652487</c:v>
                </c:pt>
                <c:pt idx="2186">
                  <c:v>-1.4562281463336566</c:v>
                </c:pt>
                <c:pt idx="2187">
                  <c:v>0.11408410900054733</c:v>
                </c:pt>
                <c:pt idx="2188">
                  <c:v>-1.8859158909994527</c:v>
                </c:pt>
                <c:pt idx="2189">
                  <c:v>-1.4562281463336566</c:v>
                </c:pt>
                <c:pt idx="2190">
                  <c:v>0.11408410900054733</c:v>
                </c:pt>
                <c:pt idx="2191">
                  <c:v>0.11408410900054733</c:v>
                </c:pt>
                <c:pt idx="2192">
                  <c:v>-1.596852657002064</c:v>
                </c:pt>
                <c:pt idx="2193">
                  <c:v>0.5437718536663434</c:v>
                </c:pt>
                <c:pt idx="2194">
                  <c:v>1.5437718536663434</c:v>
                </c:pt>
                <c:pt idx="2195">
                  <c:v>-0.88591589099945267</c:v>
                </c:pt>
                <c:pt idx="2196">
                  <c:v>-0.88591589099945267</c:v>
                </c:pt>
                <c:pt idx="2197">
                  <c:v>0.11408410900054733</c:v>
                </c:pt>
                <c:pt idx="2198">
                  <c:v>-1.4562281463336566</c:v>
                </c:pt>
                <c:pt idx="2199">
                  <c:v>-0.88591589099945267</c:v>
                </c:pt>
                <c:pt idx="2200">
                  <c:v>-0.88591589099945267</c:v>
                </c:pt>
                <c:pt idx="2201">
                  <c:v>0.11408410900054733</c:v>
                </c:pt>
                <c:pt idx="2202">
                  <c:v>0.5437718536663434</c:v>
                </c:pt>
                <c:pt idx="2203">
                  <c:v>-0.88591589099945267</c:v>
                </c:pt>
                <c:pt idx="2204">
                  <c:v>-2.8859158909994527</c:v>
                </c:pt>
                <c:pt idx="2205">
                  <c:v>20.973459598332141</c:v>
                </c:pt>
                <c:pt idx="2206">
                  <c:v>-2.0265404016678601</c:v>
                </c:pt>
                <c:pt idx="2207">
                  <c:v>-1.0265404016678601</c:v>
                </c:pt>
                <c:pt idx="2208">
                  <c:v>-0.59685265700206402</c:v>
                </c:pt>
                <c:pt idx="2209">
                  <c:v>-0.59685265700206402</c:v>
                </c:pt>
                <c:pt idx="2210">
                  <c:v>-1.596852657002064</c:v>
                </c:pt>
                <c:pt idx="2211">
                  <c:v>23.403147342997936</c:v>
                </c:pt>
                <c:pt idx="2212">
                  <c:v>-1.596852657002064</c:v>
                </c:pt>
                <c:pt idx="2213">
                  <c:v>-1.596852657002064</c:v>
                </c:pt>
                <c:pt idx="2214">
                  <c:v>-1.596852657002064</c:v>
                </c:pt>
                <c:pt idx="2215">
                  <c:v>-1.596852657002064</c:v>
                </c:pt>
                <c:pt idx="2216">
                  <c:v>-0.75310559299161817</c:v>
                </c:pt>
                <c:pt idx="2217">
                  <c:v>-3.893730103660026</c:v>
                </c:pt>
                <c:pt idx="2218">
                  <c:v>-1.323417848325823</c:v>
                </c:pt>
                <c:pt idx="2219">
                  <c:v>-3.0343546143284339</c:v>
                </c:pt>
                <c:pt idx="2220">
                  <c:v>0.68439636433475126</c:v>
                </c:pt>
                <c:pt idx="2221">
                  <c:v>1.3953331303373622</c:v>
                </c:pt>
                <c:pt idx="2222">
                  <c:v>2.2547086196689547</c:v>
                </c:pt>
                <c:pt idx="2223">
                  <c:v>1.3953331303373622</c:v>
                </c:pt>
                <c:pt idx="2224">
                  <c:v>1.9656453856715661</c:v>
                </c:pt>
                <c:pt idx="2225">
                  <c:v>-0.17497912499684176</c:v>
                </c:pt>
                <c:pt idx="2226">
                  <c:v>0.68439636433475126</c:v>
                </c:pt>
                <c:pt idx="2227">
                  <c:v>-2.3156036356652487</c:v>
                </c:pt>
                <c:pt idx="2228">
                  <c:v>-0.88591589099945267</c:v>
                </c:pt>
                <c:pt idx="2229">
                  <c:v>-1.3156036356652487</c:v>
                </c:pt>
                <c:pt idx="2230">
                  <c:v>-2.0265404016678601</c:v>
                </c:pt>
                <c:pt idx="2231">
                  <c:v>-1.8859158909994527</c:v>
                </c:pt>
                <c:pt idx="2232">
                  <c:v>0.11408410900054733</c:v>
                </c:pt>
                <c:pt idx="2233">
                  <c:v>0.11408410900054733</c:v>
                </c:pt>
                <c:pt idx="2234">
                  <c:v>-1.8859158909994527</c:v>
                </c:pt>
                <c:pt idx="2235">
                  <c:v>-0.88591589099945267</c:v>
                </c:pt>
                <c:pt idx="2236">
                  <c:v>-1.4562281463336566</c:v>
                </c:pt>
                <c:pt idx="2237">
                  <c:v>-1.4562281463336566</c:v>
                </c:pt>
                <c:pt idx="2238">
                  <c:v>25.403147342997936</c:v>
                </c:pt>
                <c:pt idx="2239">
                  <c:v>-1.4562281463336566</c:v>
                </c:pt>
              </c:numCache>
            </c:numRef>
          </c:yVal>
          <c:smooth val="0"/>
          <c:extLst>
            <c:ext xmlns:c16="http://schemas.microsoft.com/office/drawing/2014/chart" uri="{C3380CC4-5D6E-409C-BE32-E72D297353CC}">
              <c16:uniqueId val="{00000001-C13C-46A2-8023-61F330DDDC24}"/>
            </c:ext>
          </c:extLst>
        </c:ser>
        <c:dLbls>
          <c:showLegendKey val="0"/>
          <c:showVal val="0"/>
          <c:showCatName val="0"/>
          <c:showSerName val="0"/>
          <c:showPercent val="0"/>
          <c:showBubbleSize val="0"/>
        </c:dLbls>
        <c:axId val="1060676319"/>
        <c:axId val="1060721919"/>
      </c:scatterChart>
      <c:valAx>
        <c:axId val="1060676319"/>
        <c:scaling>
          <c:orientation val="minMax"/>
        </c:scaling>
        <c:delete val="0"/>
        <c:axPos val="b"/>
        <c:title>
          <c:tx>
            <c:rich>
              <a:bodyPr/>
              <a:lstStyle/>
              <a:p>
                <a:pPr>
                  <a:defRPr/>
                </a:pPr>
                <a:r>
                  <a:rPr lang="en-US"/>
                  <a:t>NumStorePurchases</a:t>
                </a:r>
              </a:p>
            </c:rich>
          </c:tx>
          <c:overlay val="0"/>
        </c:title>
        <c:numFmt formatCode="General" sourceLinked="1"/>
        <c:majorTickMark val="out"/>
        <c:minorTickMark val="none"/>
        <c:tickLblPos val="nextTo"/>
        <c:crossAx val="1060721919"/>
        <c:crosses val="autoZero"/>
        <c:crossBetween val="midCat"/>
      </c:valAx>
      <c:valAx>
        <c:axId val="1060721919"/>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060676319"/>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JGM.xlsx]Web v in_store 2!WebPurch_Store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Number of In-Store</a:t>
            </a:r>
            <a:r>
              <a:rPr lang="en-US" b="1" baseline="0"/>
              <a:t> Purchases by Web Usage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3FD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'Web v in_store 2'!$C$3</c:f>
              <c:strCache>
                <c:ptCount val="1"/>
                <c:pt idx="0">
                  <c:v>Total</c:v>
                </c:pt>
              </c:strCache>
            </c:strRef>
          </c:tx>
          <c:spPr>
            <a:solidFill>
              <a:srgbClr val="F3FD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'Web v in_store 2'!$B$4:$B$7</c:f>
              <c:strCache>
                <c:ptCount val="3"/>
                <c:pt idx="0">
                  <c:v>Low Use</c:v>
                </c:pt>
                <c:pt idx="1">
                  <c:v>Medium Use</c:v>
                </c:pt>
                <c:pt idx="2">
                  <c:v>High Use</c:v>
                </c:pt>
              </c:strCache>
            </c:strRef>
          </c:cat>
          <c:val>
            <c:numRef>
              <c:f>'Web v in_store 2'!$C$4:$C$7</c:f>
              <c:numCache>
                <c:formatCode>0.00</c:formatCode>
                <c:ptCount val="3"/>
                <c:pt idx="0">
                  <c:v>3.3599476439790577</c:v>
                </c:pt>
                <c:pt idx="1">
                  <c:v>6.7456310679611651</c:v>
                </c:pt>
                <c:pt idx="2">
                  <c:v>7.9263657957244655</c:v>
                </c:pt>
              </c:numCache>
            </c:numRef>
          </c:val>
          <c:extLst>
            <c:ext xmlns:c16="http://schemas.microsoft.com/office/drawing/2014/chart" uri="{C3380CC4-5D6E-409C-BE32-E72D297353CC}">
              <c16:uniqueId val="{00000000-C6A3-4459-B339-696FCF4B3399}"/>
            </c:ext>
          </c:extLst>
        </c:ser>
        <c:dLbls>
          <c:showLegendKey val="0"/>
          <c:showVal val="0"/>
          <c:showCatName val="0"/>
          <c:showSerName val="0"/>
          <c:showPercent val="0"/>
          <c:showBubbleSize val="0"/>
        </c:dLbls>
        <c:gapWidth val="99"/>
        <c:overlap val="-27"/>
        <c:axId val="1093348367"/>
        <c:axId val="1093332047"/>
      </c:barChart>
      <c:catAx>
        <c:axId val="1093348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332047"/>
        <c:crosses val="autoZero"/>
        <c:auto val="1"/>
        <c:lblAlgn val="ctr"/>
        <c:lblOffset val="100"/>
        <c:noMultiLvlLbl val="0"/>
      </c:catAx>
      <c:valAx>
        <c:axId val="1093332047"/>
        <c:scaling>
          <c:orientation val="minMax"/>
        </c:scaling>
        <c:delete val="1"/>
        <c:axPos val="l"/>
        <c:numFmt formatCode="0.00" sourceLinked="1"/>
        <c:majorTickMark val="none"/>
        <c:minorTickMark val="none"/>
        <c:tickLblPos val="nextTo"/>
        <c:crossAx val="1093348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JGM.xlsx]ProductsPurchased!ProdPurch2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DCAB4"/>
          </a:solidFill>
          <a:ln>
            <a:noFill/>
          </a:ln>
          <a:effectLst/>
        </c:spPr>
        <c:marker>
          <c:symbol val="none"/>
        </c:marker>
        <c:dLbl>
          <c:idx val="0"/>
          <c:numFmt formatCode="&quot;$&quot;#,##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ProductsPurchased!$F$2</c:f>
              <c:strCache>
                <c:ptCount val="1"/>
                <c:pt idx="0">
                  <c:v>Total</c:v>
                </c:pt>
              </c:strCache>
            </c:strRef>
          </c:tx>
          <c:spPr>
            <a:solidFill>
              <a:srgbClr val="8DCAB4"/>
            </a:solidFill>
            <a:ln>
              <a:noFill/>
            </a:ln>
            <a:effectLst/>
          </c:spPr>
          <c:invertIfNegative val="0"/>
          <c:dLbls>
            <c:numFmt formatCode="&quot;$&quot;#,##0,\K" sourceLinked="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ProductsPurchased!$E$3:$E$11</c:f>
              <c:strCache>
                <c:ptCount val="8"/>
                <c:pt idx="0">
                  <c:v>WebPurchGroup</c:v>
                </c:pt>
                <c:pt idx="1">
                  <c:v>Marital_binary</c:v>
                </c:pt>
                <c:pt idx="2">
                  <c:v>Fruit</c:v>
                </c:pt>
                <c:pt idx="3">
                  <c:v>Sweets</c:v>
                </c:pt>
                <c:pt idx="4">
                  <c:v>Fish</c:v>
                </c:pt>
                <c:pt idx="5">
                  <c:v>Gold</c:v>
                </c:pt>
                <c:pt idx="6">
                  <c:v>Meat</c:v>
                </c:pt>
                <c:pt idx="7">
                  <c:v>Wine</c:v>
                </c:pt>
              </c:strCache>
            </c:strRef>
          </c:cat>
          <c:val>
            <c:numRef>
              <c:f>ProductsPurchased!$F$3:$F$11</c:f>
              <c:numCache>
                <c:formatCode>"$"#,##0</c:formatCode>
                <c:ptCount val="8"/>
                <c:pt idx="0">
                  <c:v>0</c:v>
                </c:pt>
                <c:pt idx="1">
                  <c:v>0</c:v>
                </c:pt>
                <c:pt idx="2">
                  <c:v>58391</c:v>
                </c:pt>
                <c:pt idx="3">
                  <c:v>59895</c:v>
                </c:pt>
                <c:pt idx="4">
                  <c:v>83397</c:v>
                </c:pt>
                <c:pt idx="5">
                  <c:v>97415</c:v>
                </c:pt>
                <c:pt idx="6">
                  <c:v>370045</c:v>
                </c:pt>
                <c:pt idx="7">
                  <c:v>676074</c:v>
                </c:pt>
              </c:numCache>
            </c:numRef>
          </c:val>
          <c:extLst>
            <c:ext xmlns:c16="http://schemas.microsoft.com/office/drawing/2014/chart" uri="{C3380CC4-5D6E-409C-BE32-E72D297353CC}">
              <c16:uniqueId val="{00000000-2F94-4682-A37C-1BFC2B5D4EEB}"/>
            </c:ext>
          </c:extLst>
        </c:ser>
        <c:dLbls>
          <c:dLblPos val="outEnd"/>
          <c:showLegendKey val="0"/>
          <c:showVal val="1"/>
          <c:showCatName val="0"/>
          <c:showSerName val="0"/>
          <c:showPercent val="0"/>
          <c:showBubbleSize val="0"/>
        </c:dLbls>
        <c:gapWidth val="99"/>
        <c:axId val="1449120799"/>
        <c:axId val="1449122719"/>
      </c:barChart>
      <c:catAx>
        <c:axId val="144912079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449122719"/>
        <c:crosses val="autoZero"/>
        <c:auto val="1"/>
        <c:lblAlgn val="ctr"/>
        <c:lblOffset val="100"/>
        <c:noMultiLvlLbl val="0"/>
      </c:catAx>
      <c:valAx>
        <c:axId val="1449122719"/>
        <c:scaling>
          <c:orientation val="minMax"/>
        </c:scaling>
        <c:delete val="1"/>
        <c:axPos val="b"/>
        <c:numFmt formatCode="&quot;$&quot;#,##0" sourceLinked="1"/>
        <c:majorTickMark val="none"/>
        <c:minorTickMark val="none"/>
        <c:tickLblPos val="nextTo"/>
        <c:crossAx val="144912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JGM.xlsx]Products by Country!PivotTable22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'Products by Country'!$B$3</c:f>
              <c:strCache>
                <c:ptCount val="1"/>
                <c:pt idx="0">
                  <c:v>Wine</c:v>
                </c:pt>
              </c:strCache>
            </c:strRef>
          </c:tx>
          <c:spPr>
            <a:solidFill>
              <a:schemeClr val="accent1"/>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Country'!$B$4:$B$12</c:f>
              <c:numCache>
                <c:formatCode>"$"#,##0.00</c:formatCode>
                <c:ptCount val="8"/>
                <c:pt idx="0">
                  <c:v>336392</c:v>
                </c:pt>
                <c:pt idx="1">
                  <c:v>105909</c:v>
                </c:pt>
                <c:pt idx="2">
                  <c:v>84066</c:v>
                </c:pt>
                <c:pt idx="3">
                  <c:v>42752</c:v>
                </c:pt>
                <c:pt idx="4">
                  <c:v>36236</c:v>
                </c:pt>
                <c:pt idx="5">
                  <c:v>36776</c:v>
                </c:pt>
                <c:pt idx="6">
                  <c:v>32214</c:v>
                </c:pt>
                <c:pt idx="7">
                  <c:v>1729</c:v>
                </c:pt>
              </c:numCache>
            </c:numRef>
          </c:val>
          <c:extLst>
            <c:ext xmlns:c16="http://schemas.microsoft.com/office/drawing/2014/chart" uri="{C3380CC4-5D6E-409C-BE32-E72D297353CC}">
              <c16:uniqueId val="{00000000-25C1-435E-B167-38E79E768065}"/>
            </c:ext>
          </c:extLst>
        </c:ser>
        <c:ser>
          <c:idx val="1"/>
          <c:order val="1"/>
          <c:tx>
            <c:strRef>
              <c:f>'Products by Country'!$C$3</c:f>
              <c:strCache>
                <c:ptCount val="1"/>
                <c:pt idx="0">
                  <c:v>Meat</c:v>
                </c:pt>
              </c:strCache>
            </c:strRef>
          </c:tx>
          <c:spPr>
            <a:solidFill>
              <a:schemeClr val="accent2"/>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Country'!$C$4:$C$12</c:f>
              <c:numCache>
                <c:formatCode>"$"#,##0.00</c:formatCode>
                <c:ptCount val="8"/>
                <c:pt idx="0">
                  <c:v>178409</c:v>
                </c:pt>
                <c:pt idx="1">
                  <c:v>58380</c:v>
                </c:pt>
                <c:pt idx="2">
                  <c:v>45925</c:v>
                </c:pt>
                <c:pt idx="3">
                  <c:v>22328</c:v>
                </c:pt>
                <c:pt idx="4">
                  <c:v>23729</c:v>
                </c:pt>
                <c:pt idx="5">
                  <c:v>20272</c:v>
                </c:pt>
                <c:pt idx="6">
                  <c:v>20185</c:v>
                </c:pt>
                <c:pt idx="7">
                  <c:v>817</c:v>
                </c:pt>
              </c:numCache>
            </c:numRef>
          </c:val>
          <c:extLst>
            <c:ext xmlns:c16="http://schemas.microsoft.com/office/drawing/2014/chart" uri="{C3380CC4-5D6E-409C-BE32-E72D297353CC}">
              <c16:uniqueId val="{00000001-25C1-435E-B167-38E79E768065}"/>
            </c:ext>
          </c:extLst>
        </c:ser>
        <c:ser>
          <c:idx val="2"/>
          <c:order val="2"/>
          <c:tx>
            <c:strRef>
              <c:f>'Products by Country'!$D$3</c:f>
              <c:strCache>
                <c:ptCount val="1"/>
                <c:pt idx="0">
                  <c:v>Gold</c:v>
                </c:pt>
              </c:strCache>
            </c:strRef>
          </c:tx>
          <c:spPr>
            <a:solidFill>
              <a:schemeClr val="accent3"/>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Country'!$D$4:$D$12</c:f>
              <c:numCache>
                <c:formatCode>"$"#,##0.00</c:formatCode>
                <c:ptCount val="8"/>
                <c:pt idx="0">
                  <c:v>46181</c:v>
                </c:pt>
                <c:pt idx="1">
                  <c:v>15117</c:v>
                </c:pt>
                <c:pt idx="2">
                  <c:v>12144</c:v>
                </c:pt>
                <c:pt idx="3">
                  <c:v>7132</c:v>
                </c:pt>
                <c:pt idx="4">
                  <c:v>6014</c:v>
                </c:pt>
                <c:pt idx="5">
                  <c:v>5768</c:v>
                </c:pt>
                <c:pt idx="6">
                  <c:v>4839</c:v>
                </c:pt>
                <c:pt idx="7">
                  <c:v>220</c:v>
                </c:pt>
              </c:numCache>
            </c:numRef>
          </c:val>
          <c:extLst>
            <c:ext xmlns:c16="http://schemas.microsoft.com/office/drawing/2014/chart" uri="{C3380CC4-5D6E-409C-BE32-E72D297353CC}">
              <c16:uniqueId val="{00000002-25C1-435E-B167-38E79E768065}"/>
            </c:ext>
          </c:extLst>
        </c:ser>
        <c:ser>
          <c:idx val="3"/>
          <c:order val="3"/>
          <c:tx>
            <c:strRef>
              <c:f>'Products by Country'!$E$3</c:f>
              <c:strCache>
                <c:ptCount val="1"/>
                <c:pt idx="0">
                  <c:v>Fish</c:v>
                </c:pt>
              </c:strCache>
            </c:strRef>
          </c:tx>
          <c:spPr>
            <a:solidFill>
              <a:schemeClr val="accent4"/>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Country'!$E$4:$E$12</c:f>
              <c:numCache>
                <c:formatCode>"$"#,##0.00</c:formatCode>
                <c:ptCount val="8"/>
                <c:pt idx="0">
                  <c:v>40153</c:v>
                </c:pt>
                <c:pt idx="1">
                  <c:v>13662</c:v>
                </c:pt>
                <c:pt idx="2">
                  <c:v>9980</c:v>
                </c:pt>
                <c:pt idx="3">
                  <c:v>5546</c:v>
                </c:pt>
                <c:pt idx="4">
                  <c:v>4818</c:v>
                </c:pt>
                <c:pt idx="5">
                  <c:v>4601</c:v>
                </c:pt>
                <c:pt idx="6">
                  <c:v>4411</c:v>
                </c:pt>
                <c:pt idx="7">
                  <c:v>226</c:v>
                </c:pt>
              </c:numCache>
            </c:numRef>
          </c:val>
          <c:extLst>
            <c:ext xmlns:c16="http://schemas.microsoft.com/office/drawing/2014/chart" uri="{C3380CC4-5D6E-409C-BE32-E72D297353CC}">
              <c16:uniqueId val="{00000003-25C1-435E-B167-38E79E768065}"/>
            </c:ext>
          </c:extLst>
        </c:ser>
        <c:ser>
          <c:idx val="4"/>
          <c:order val="4"/>
          <c:tx>
            <c:strRef>
              <c:f>'Products by Country'!$F$3</c:f>
              <c:strCache>
                <c:ptCount val="1"/>
                <c:pt idx="0">
                  <c:v>Sweets</c:v>
                </c:pt>
              </c:strCache>
            </c:strRef>
          </c:tx>
          <c:spPr>
            <a:solidFill>
              <a:schemeClr val="accent5"/>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Country'!$F$4:$F$12</c:f>
              <c:numCache>
                <c:formatCode>"$"#,##0.00</c:formatCode>
                <c:ptCount val="8"/>
                <c:pt idx="0">
                  <c:v>30134</c:v>
                </c:pt>
                <c:pt idx="1">
                  <c:v>9018</c:v>
                </c:pt>
                <c:pt idx="2">
                  <c:v>7607</c:v>
                </c:pt>
                <c:pt idx="3">
                  <c:v>4129</c:v>
                </c:pt>
                <c:pt idx="4">
                  <c:v>3221</c:v>
                </c:pt>
                <c:pt idx="5">
                  <c:v>2801</c:v>
                </c:pt>
                <c:pt idx="6">
                  <c:v>2863</c:v>
                </c:pt>
                <c:pt idx="7">
                  <c:v>122</c:v>
                </c:pt>
              </c:numCache>
            </c:numRef>
          </c:val>
          <c:extLst>
            <c:ext xmlns:c16="http://schemas.microsoft.com/office/drawing/2014/chart" uri="{C3380CC4-5D6E-409C-BE32-E72D297353CC}">
              <c16:uniqueId val="{00000004-25C1-435E-B167-38E79E768065}"/>
            </c:ext>
          </c:extLst>
        </c:ser>
        <c:ser>
          <c:idx val="5"/>
          <c:order val="5"/>
          <c:tx>
            <c:strRef>
              <c:f>'Products by Country'!$G$3</c:f>
              <c:strCache>
                <c:ptCount val="1"/>
                <c:pt idx="0">
                  <c:v>Fruit</c:v>
                </c:pt>
              </c:strCache>
            </c:strRef>
          </c:tx>
          <c:spPr>
            <a:solidFill>
              <a:schemeClr val="accent6"/>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Country'!$G$4:$G$12</c:f>
              <c:numCache>
                <c:formatCode>"$"#,##0.00</c:formatCode>
                <c:ptCount val="8"/>
                <c:pt idx="0">
                  <c:v>28288</c:v>
                </c:pt>
                <c:pt idx="1">
                  <c:v>8923</c:v>
                </c:pt>
                <c:pt idx="2">
                  <c:v>7681</c:v>
                </c:pt>
                <c:pt idx="3">
                  <c:v>3689</c:v>
                </c:pt>
                <c:pt idx="4">
                  <c:v>3788</c:v>
                </c:pt>
                <c:pt idx="5">
                  <c:v>2980</c:v>
                </c:pt>
                <c:pt idx="6">
                  <c:v>3034</c:v>
                </c:pt>
                <c:pt idx="7">
                  <c:v>8</c:v>
                </c:pt>
              </c:numCache>
            </c:numRef>
          </c:val>
          <c:extLst>
            <c:ext xmlns:c16="http://schemas.microsoft.com/office/drawing/2014/chart" uri="{C3380CC4-5D6E-409C-BE32-E72D297353CC}">
              <c16:uniqueId val="{00000005-25C1-435E-B167-38E79E768065}"/>
            </c:ext>
          </c:extLst>
        </c:ser>
        <c:dLbls>
          <c:showLegendKey val="0"/>
          <c:showVal val="0"/>
          <c:showCatName val="0"/>
          <c:showSerName val="0"/>
          <c:showPercent val="0"/>
          <c:showBubbleSize val="0"/>
        </c:dLbls>
        <c:gapWidth val="150"/>
        <c:overlap val="100"/>
        <c:axId val="1286459568"/>
        <c:axId val="1286459088"/>
      </c:barChart>
      <c:catAx>
        <c:axId val="128645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088"/>
        <c:crosses val="autoZero"/>
        <c:auto val="1"/>
        <c:lblAlgn val="ctr"/>
        <c:lblOffset val="100"/>
        <c:noMultiLvlLbl val="0"/>
      </c:catAx>
      <c:valAx>
        <c:axId val="128645908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'Products by Country'!$M$4</c:f>
              <c:strCache>
                <c:ptCount val="1"/>
                <c:pt idx="0">
                  <c:v>Spain</c:v>
                </c:pt>
              </c:strCache>
            </c:strRef>
          </c:tx>
          <c:spPr>
            <a:solidFill>
              <a:schemeClr val="accent1"/>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Country'!$M$5:$M$10</c:f>
              <c:numCache>
                <c:formatCode>"$"#,##0.00</c:formatCode>
                <c:ptCount val="6"/>
                <c:pt idx="0">
                  <c:v>336392</c:v>
                </c:pt>
                <c:pt idx="1">
                  <c:v>28288</c:v>
                </c:pt>
                <c:pt idx="2">
                  <c:v>40153</c:v>
                </c:pt>
                <c:pt idx="3">
                  <c:v>178409</c:v>
                </c:pt>
                <c:pt idx="4">
                  <c:v>30134</c:v>
                </c:pt>
                <c:pt idx="5">
                  <c:v>46181</c:v>
                </c:pt>
              </c:numCache>
            </c:numRef>
          </c:val>
          <c:extLst>
            <c:ext xmlns:c16="http://schemas.microsoft.com/office/drawing/2014/chart" uri="{C3380CC4-5D6E-409C-BE32-E72D297353CC}">
              <c16:uniqueId val="{00000000-7D7A-42DA-AADE-B70F2A300264}"/>
            </c:ext>
          </c:extLst>
        </c:ser>
        <c:ser>
          <c:idx val="1"/>
          <c:order val="1"/>
          <c:tx>
            <c:strRef>
              <c:f>'Products by Country'!$N$4</c:f>
              <c:strCache>
                <c:ptCount val="1"/>
                <c:pt idx="0">
                  <c:v>Saudi Arabia</c:v>
                </c:pt>
              </c:strCache>
            </c:strRef>
          </c:tx>
          <c:spPr>
            <a:solidFill>
              <a:schemeClr val="accent2"/>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Country'!$N$5:$N$10</c:f>
              <c:numCache>
                <c:formatCode>"$"#,##0.00</c:formatCode>
                <c:ptCount val="6"/>
                <c:pt idx="0">
                  <c:v>105909</c:v>
                </c:pt>
                <c:pt idx="1">
                  <c:v>8923</c:v>
                </c:pt>
                <c:pt idx="2">
                  <c:v>13662</c:v>
                </c:pt>
                <c:pt idx="3">
                  <c:v>58380</c:v>
                </c:pt>
                <c:pt idx="4">
                  <c:v>9018</c:v>
                </c:pt>
                <c:pt idx="5">
                  <c:v>15117</c:v>
                </c:pt>
              </c:numCache>
            </c:numRef>
          </c:val>
          <c:extLst>
            <c:ext xmlns:c16="http://schemas.microsoft.com/office/drawing/2014/chart" uri="{C3380CC4-5D6E-409C-BE32-E72D297353CC}">
              <c16:uniqueId val="{00000001-7D7A-42DA-AADE-B70F2A300264}"/>
            </c:ext>
          </c:extLst>
        </c:ser>
        <c:ser>
          <c:idx val="2"/>
          <c:order val="2"/>
          <c:tx>
            <c:strRef>
              <c:f>'Products by Country'!$O$4</c:f>
              <c:strCache>
                <c:ptCount val="1"/>
                <c:pt idx="0">
                  <c:v>Canada</c:v>
                </c:pt>
              </c:strCache>
            </c:strRef>
          </c:tx>
          <c:spPr>
            <a:solidFill>
              <a:schemeClr val="accent3"/>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Country'!$O$5:$O$10</c:f>
              <c:numCache>
                <c:formatCode>"$"#,##0.00</c:formatCode>
                <c:ptCount val="6"/>
                <c:pt idx="0">
                  <c:v>84066</c:v>
                </c:pt>
                <c:pt idx="1">
                  <c:v>7681</c:v>
                </c:pt>
                <c:pt idx="2">
                  <c:v>9980</c:v>
                </c:pt>
                <c:pt idx="3">
                  <c:v>45925</c:v>
                </c:pt>
                <c:pt idx="4">
                  <c:v>7607</c:v>
                </c:pt>
                <c:pt idx="5">
                  <c:v>12144</c:v>
                </c:pt>
              </c:numCache>
            </c:numRef>
          </c:val>
          <c:extLst>
            <c:ext xmlns:c16="http://schemas.microsoft.com/office/drawing/2014/chart" uri="{C3380CC4-5D6E-409C-BE32-E72D297353CC}">
              <c16:uniqueId val="{00000002-7D7A-42DA-AADE-B70F2A300264}"/>
            </c:ext>
          </c:extLst>
        </c:ser>
        <c:ser>
          <c:idx val="3"/>
          <c:order val="3"/>
          <c:tx>
            <c:strRef>
              <c:f>'Products by Country'!$P$4</c:f>
              <c:strCache>
                <c:ptCount val="1"/>
                <c:pt idx="0">
                  <c:v>Australia</c:v>
                </c:pt>
              </c:strCache>
            </c:strRef>
          </c:tx>
          <c:spPr>
            <a:solidFill>
              <a:schemeClr val="accent4"/>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Country'!$P$5:$P$10</c:f>
              <c:numCache>
                <c:formatCode>"$"#,##0.00</c:formatCode>
                <c:ptCount val="6"/>
                <c:pt idx="0">
                  <c:v>42752</c:v>
                </c:pt>
                <c:pt idx="1">
                  <c:v>3689</c:v>
                </c:pt>
                <c:pt idx="2">
                  <c:v>5546</c:v>
                </c:pt>
                <c:pt idx="3">
                  <c:v>22328</c:v>
                </c:pt>
                <c:pt idx="4">
                  <c:v>4129</c:v>
                </c:pt>
                <c:pt idx="5">
                  <c:v>7132</c:v>
                </c:pt>
              </c:numCache>
            </c:numRef>
          </c:val>
          <c:extLst>
            <c:ext xmlns:c16="http://schemas.microsoft.com/office/drawing/2014/chart" uri="{C3380CC4-5D6E-409C-BE32-E72D297353CC}">
              <c16:uniqueId val="{00000003-7D7A-42DA-AADE-B70F2A300264}"/>
            </c:ext>
          </c:extLst>
        </c:ser>
        <c:ser>
          <c:idx val="4"/>
          <c:order val="4"/>
          <c:tx>
            <c:strRef>
              <c:f>'Products by Country'!$Q$4</c:f>
              <c:strCache>
                <c:ptCount val="1"/>
                <c:pt idx="0">
                  <c:v>India</c:v>
                </c:pt>
              </c:strCache>
            </c:strRef>
          </c:tx>
          <c:spPr>
            <a:solidFill>
              <a:schemeClr val="accent5"/>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Country'!$Q$5:$Q$10</c:f>
              <c:numCache>
                <c:formatCode>"$"#,##0.00</c:formatCode>
                <c:ptCount val="6"/>
                <c:pt idx="0">
                  <c:v>36236</c:v>
                </c:pt>
                <c:pt idx="1">
                  <c:v>3788</c:v>
                </c:pt>
                <c:pt idx="2">
                  <c:v>4818</c:v>
                </c:pt>
                <c:pt idx="3">
                  <c:v>23729</c:v>
                </c:pt>
                <c:pt idx="4">
                  <c:v>3221</c:v>
                </c:pt>
                <c:pt idx="5">
                  <c:v>6014</c:v>
                </c:pt>
              </c:numCache>
            </c:numRef>
          </c:val>
          <c:extLst>
            <c:ext xmlns:c16="http://schemas.microsoft.com/office/drawing/2014/chart" uri="{C3380CC4-5D6E-409C-BE32-E72D297353CC}">
              <c16:uniqueId val="{00000004-7D7A-42DA-AADE-B70F2A300264}"/>
            </c:ext>
          </c:extLst>
        </c:ser>
        <c:ser>
          <c:idx val="5"/>
          <c:order val="5"/>
          <c:tx>
            <c:strRef>
              <c:f>'Products by Country'!$R$4</c:f>
              <c:strCache>
                <c:ptCount val="1"/>
                <c:pt idx="0">
                  <c:v>Germany</c:v>
                </c:pt>
              </c:strCache>
            </c:strRef>
          </c:tx>
          <c:spPr>
            <a:solidFill>
              <a:schemeClr val="accent6"/>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Country'!$R$5:$R$10</c:f>
              <c:numCache>
                <c:formatCode>"$"#,##0.00</c:formatCode>
                <c:ptCount val="6"/>
                <c:pt idx="0">
                  <c:v>36776</c:v>
                </c:pt>
                <c:pt idx="1">
                  <c:v>2980</c:v>
                </c:pt>
                <c:pt idx="2">
                  <c:v>4601</c:v>
                </c:pt>
                <c:pt idx="3">
                  <c:v>20272</c:v>
                </c:pt>
                <c:pt idx="4">
                  <c:v>2801</c:v>
                </c:pt>
                <c:pt idx="5">
                  <c:v>5768</c:v>
                </c:pt>
              </c:numCache>
            </c:numRef>
          </c:val>
          <c:extLst>
            <c:ext xmlns:c16="http://schemas.microsoft.com/office/drawing/2014/chart" uri="{C3380CC4-5D6E-409C-BE32-E72D297353CC}">
              <c16:uniqueId val="{00000005-7D7A-42DA-AADE-B70F2A300264}"/>
            </c:ext>
          </c:extLst>
        </c:ser>
        <c:ser>
          <c:idx val="6"/>
          <c:order val="6"/>
          <c:tx>
            <c:strRef>
              <c:f>'Products by Country'!$S$4</c:f>
              <c:strCache>
                <c:ptCount val="1"/>
                <c:pt idx="0">
                  <c:v>USA</c:v>
                </c:pt>
              </c:strCache>
            </c:strRef>
          </c:tx>
          <c:spPr>
            <a:solidFill>
              <a:schemeClr val="accent1">
                <a:lumMod val="60000"/>
              </a:schemeClr>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Country'!$S$5:$S$10</c:f>
              <c:numCache>
                <c:formatCode>"$"#,##0.00</c:formatCode>
                <c:ptCount val="6"/>
                <c:pt idx="0">
                  <c:v>32214</c:v>
                </c:pt>
                <c:pt idx="1">
                  <c:v>3034</c:v>
                </c:pt>
                <c:pt idx="2">
                  <c:v>4411</c:v>
                </c:pt>
                <c:pt idx="3">
                  <c:v>20185</c:v>
                </c:pt>
                <c:pt idx="4">
                  <c:v>2863</c:v>
                </c:pt>
                <c:pt idx="5">
                  <c:v>4839</c:v>
                </c:pt>
              </c:numCache>
            </c:numRef>
          </c:val>
          <c:extLst>
            <c:ext xmlns:c16="http://schemas.microsoft.com/office/drawing/2014/chart" uri="{C3380CC4-5D6E-409C-BE32-E72D297353CC}">
              <c16:uniqueId val="{0000000C-7D7A-42DA-AADE-B70F2A300264}"/>
            </c:ext>
          </c:extLst>
        </c:ser>
        <c:ser>
          <c:idx val="7"/>
          <c:order val="7"/>
          <c:tx>
            <c:strRef>
              <c:f>'Products by Country'!$T$4</c:f>
              <c:strCache>
                <c:ptCount val="1"/>
                <c:pt idx="0">
                  <c:v>Mexico</c:v>
                </c:pt>
              </c:strCache>
            </c:strRef>
          </c:tx>
          <c:spPr>
            <a:solidFill>
              <a:schemeClr val="accent2">
                <a:lumMod val="60000"/>
              </a:schemeClr>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Country'!$T$5:$T$10</c:f>
              <c:numCache>
                <c:formatCode>"$"#,##0.00</c:formatCode>
                <c:ptCount val="6"/>
                <c:pt idx="0">
                  <c:v>1729</c:v>
                </c:pt>
                <c:pt idx="1">
                  <c:v>8</c:v>
                </c:pt>
                <c:pt idx="2">
                  <c:v>226</c:v>
                </c:pt>
                <c:pt idx="3">
                  <c:v>817</c:v>
                </c:pt>
                <c:pt idx="4">
                  <c:v>122</c:v>
                </c:pt>
                <c:pt idx="5">
                  <c:v>220</c:v>
                </c:pt>
              </c:numCache>
            </c:numRef>
          </c:val>
          <c:extLst>
            <c:ext xmlns:c16="http://schemas.microsoft.com/office/drawing/2014/chart" uri="{C3380CC4-5D6E-409C-BE32-E72D297353CC}">
              <c16:uniqueId val="{0000000D-7D7A-42DA-AADE-B70F2A300264}"/>
            </c:ext>
          </c:extLst>
        </c:ser>
        <c:dLbls>
          <c:showLegendKey val="0"/>
          <c:showVal val="0"/>
          <c:showCatName val="0"/>
          <c:showSerName val="0"/>
          <c:showPercent val="0"/>
          <c:showBubbleSize val="0"/>
        </c:dLbls>
        <c:gapWidth val="150"/>
        <c:overlap val="100"/>
        <c:axId val="1711876751"/>
        <c:axId val="1711882031"/>
      </c:barChart>
      <c:lineChart>
        <c:grouping val="standard"/>
        <c:varyColors val="0"/>
        <c:ser>
          <c:idx val="8"/>
          <c:order val="8"/>
          <c:tx>
            <c:strRef>
              <c:f>'Products by Country'!$U$4</c:f>
              <c:strCache>
                <c:ptCount val="1"/>
                <c:pt idx="0">
                  <c:v>Total</c:v>
                </c:pt>
              </c:strCache>
            </c:strRef>
          </c:tx>
          <c:spPr>
            <a:ln w="28575" cap="rnd">
              <a:no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'Products by Country'!$L$5:$L$10</c:f>
              <c:strCache>
                <c:ptCount val="6"/>
                <c:pt idx="0">
                  <c:v>Wines</c:v>
                </c:pt>
                <c:pt idx="1">
                  <c:v>Fruits</c:v>
                </c:pt>
                <c:pt idx="2">
                  <c:v>Fish</c:v>
                </c:pt>
                <c:pt idx="3">
                  <c:v>Meat</c:v>
                </c:pt>
                <c:pt idx="4">
                  <c:v>Sweets</c:v>
                </c:pt>
                <c:pt idx="5">
                  <c:v>Gold</c:v>
                </c:pt>
              </c:strCache>
            </c:strRef>
          </c:cat>
          <c:val>
            <c:numRef>
              <c:f>'Products by Country'!$U$5:$U$10</c:f>
              <c:numCache>
                <c:formatCode>"$"#,##0.00</c:formatCode>
                <c:ptCount val="6"/>
                <c:pt idx="0">
                  <c:v>676074</c:v>
                </c:pt>
                <c:pt idx="1">
                  <c:v>58391</c:v>
                </c:pt>
                <c:pt idx="2">
                  <c:v>83397</c:v>
                </c:pt>
                <c:pt idx="3">
                  <c:v>370045</c:v>
                </c:pt>
                <c:pt idx="4">
                  <c:v>59895</c:v>
                </c:pt>
                <c:pt idx="5">
                  <c:v>97415</c:v>
                </c:pt>
              </c:numCache>
            </c:numRef>
          </c:val>
          <c:smooth val="0"/>
          <c:extLst>
            <c:ext xmlns:c16="http://schemas.microsoft.com/office/drawing/2014/chart" uri="{C3380CC4-5D6E-409C-BE32-E72D297353CC}">
              <c16:uniqueId val="{0000000E-7D7A-42DA-AADE-B70F2A300264}"/>
            </c:ext>
          </c:extLst>
        </c:ser>
        <c:dLbls>
          <c:showLegendKey val="0"/>
          <c:showVal val="0"/>
          <c:showCatName val="0"/>
          <c:showSerName val="0"/>
          <c:showPercent val="0"/>
          <c:showBubbleSize val="0"/>
        </c:dLbls>
        <c:marker val="1"/>
        <c:smooth val="0"/>
        <c:axId val="1711876751"/>
        <c:axId val="1711882031"/>
      </c:lineChart>
      <c:catAx>
        <c:axId val="17118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82031"/>
        <c:crosses val="autoZero"/>
        <c:auto val="1"/>
        <c:lblAlgn val="ctr"/>
        <c:lblOffset val="100"/>
        <c:noMultiLvlLbl val="0"/>
      </c:catAx>
      <c:valAx>
        <c:axId val="171188203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7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JGM.xlsx]Products by Country!PivotTable22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'Products by Country'!$B$3</c:f>
              <c:strCache>
                <c:ptCount val="1"/>
                <c:pt idx="0">
                  <c:v>Wine</c:v>
                </c:pt>
              </c:strCache>
            </c:strRef>
          </c:tx>
          <c:spPr>
            <a:solidFill>
              <a:schemeClr val="accent1"/>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Country'!$B$4:$B$12</c:f>
              <c:numCache>
                <c:formatCode>"$"#,##0.00</c:formatCode>
                <c:ptCount val="8"/>
                <c:pt idx="0">
                  <c:v>336392</c:v>
                </c:pt>
                <c:pt idx="1">
                  <c:v>105909</c:v>
                </c:pt>
                <c:pt idx="2">
                  <c:v>84066</c:v>
                </c:pt>
                <c:pt idx="3">
                  <c:v>42752</c:v>
                </c:pt>
                <c:pt idx="4">
                  <c:v>36236</c:v>
                </c:pt>
                <c:pt idx="5">
                  <c:v>36776</c:v>
                </c:pt>
                <c:pt idx="6">
                  <c:v>32214</c:v>
                </c:pt>
                <c:pt idx="7">
                  <c:v>1729</c:v>
                </c:pt>
              </c:numCache>
            </c:numRef>
          </c:val>
          <c:extLst>
            <c:ext xmlns:c16="http://schemas.microsoft.com/office/drawing/2014/chart" uri="{C3380CC4-5D6E-409C-BE32-E72D297353CC}">
              <c16:uniqueId val="{00000000-F83F-4AEF-A5CC-70E046A62BB8}"/>
            </c:ext>
          </c:extLst>
        </c:ser>
        <c:ser>
          <c:idx val="1"/>
          <c:order val="1"/>
          <c:tx>
            <c:strRef>
              <c:f>'Products by Country'!$C$3</c:f>
              <c:strCache>
                <c:ptCount val="1"/>
                <c:pt idx="0">
                  <c:v>Meat</c:v>
                </c:pt>
              </c:strCache>
            </c:strRef>
          </c:tx>
          <c:spPr>
            <a:solidFill>
              <a:schemeClr val="accent2"/>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Country'!$C$4:$C$12</c:f>
              <c:numCache>
                <c:formatCode>"$"#,##0.00</c:formatCode>
                <c:ptCount val="8"/>
                <c:pt idx="0">
                  <c:v>178409</c:v>
                </c:pt>
                <c:pt idx="1">
                  <c:v>58380</c:v>
                </c:pt>
                <c:pt idx="2">
                  <c:v>45925</c:v>
                </c:pt>
                <c:pt idx="3">
                  <c:v>22328</c:v>
                </c:pt>
                <c:pt idx="4">
                  <c:v>23729</c:v>
                </c:pt>
                <c:pt idx="5">
                  <c:v>20272</c:v>
                </c:pt>
                <c:pt idx="6">
                  <c:v>20185</c:v>
                </c:pt>
                <c:pt idx="7">
                  <c:v>817</c:v>
                </c:pt>
              </c:numCache>
            </c:numRef>
          </c:val>
          <c:extLst>
            <c:ext xmlns:c16="http://schemas.microsoft.com/office/drawing/2014/chart" uri="{C3380CC4-5D6E-409C-BE32-E72D297353CC}">
              <c16:uniqueId val="{00000001-F83F-4AEF-A5CC-70E046A62BB8}"/>
            </c:ext>
          </c:extLst>
        </c:ser>
        <c:ser>
          <c:idx val="2"/>
          <c:order val="2"/>
          <c:tx>
            <c:strRef>
              <c:f>'Products by Country'!$D$3</c:f>
              <c:strCache>
                <c:ptCount val="1"/>
                <c:pt idx="0">
                  <c:v>Gold</c:v>
                </c:pt>
              </c:strCache>
            </c:strRef>
          </c:tx>
          <c:spPr>
            <a:solidFill>
              <a:schemeClr val="accent3"/>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Country'!$D$4:$D$12</c:f>
              <c:numCache>
                <c:formatCode>"$"#,##0.00</c:formatCode>
                <c:ptCount val="8"/>
                <c:pt idx="0">
                  <c:v>46181</c:v>
                </c:pt>
                <c:pt idx="1">
                  <c:v>15117</c:v>
                </c:pt>
                <c:pt idx="2">
                  <c:v>12144</c:v>
                </c:pt>
                <c:pt idx="3">
                  <c:v>7132</c:v>
                </c:pt>
                <c:pt idx="4">
                  <c:v>6014</c:v>
                </c:pt>
                <c:pt idx="5">
                  <c:v>5768</c:v>
                </c:pt>
                <c:pt idx="6">
                  <c:v>4839</c:v>
                </c:pt>
                <c:pt idx="7">
                  <c:v>220</c:v>
                </c:pt>
              </c:numCache>
            </c:numRef>
          </c:val>
          <c:extLst>
            <c:ext xmlns:c16="http://schemas.microsoft.com/office/drawing/2014/chart" uri="{C3380CC4-5D6E-409C-BE32-E72D297353CC}">
              <c16:uniqueId val="{00000002-F83F-4AEF-A5CC-70E046A62BB8}"/>
            </c:ext>
          </c:extLst>
        </c:ser>
        <c:ser>
          <c:idx val="3"/>
          <c:order val="3"/>
          <c:tx>
            <c:strRef>
              <c:f>'Products by Country'!$E$3</c:f>
              <c:strCache>
                <c:ptCount val="1"/>
                <c:pt idx="0">
                  <c:v>Fish</c:v>
                </c:pt>
              </c:strCache>
            </c:strRef>
          </c:tx>
          <c:spPr>
            <a:solidFill>
              <a:schemeClr val="accent4"/>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Country'!$E$4:$E$12</c:f>
              <c:numCache>
                <c:formatCode>"$"#,##0.00</c:formatCode>
                <c:ptCount val="8"/>
                <c:pt idx="0">
                  <c:v>40153</c:v>
                </c:pt>
                <c:pt idx="1">
                  <c:v>13662</c:v>
                </c:pt>
                <c:pt idx="2">
                  <c:v>9980</c:v>
                </c:pt>
                <c:pt idx="3">
                  <c:v>5546</c:v>
                </c:pt>
                <c:pt idx="4">
                  <c:v>4818</c:v>
                </c:pt>
                <c:pt idx="5">
                  <c:v>4601</c:v>
                </c:pt>
                <c:pt idx="6">
                  <c:v>4411</c:v>
                </c:pt>
                <c:pt idx="7">
                  <c:v>226</c:v>
                </c:pt>
              </c:numCache>
            </c:numRef>
          </c:val>
          <c:extLst>
            <c:ext xmlns:c16="http://schemas.microsoft.com/office/drawing/2014/chart" uri="{C3380CC4-5D6E-409C-BE32-E72D297353CC}">
              <c16:uniqueId val="{00000003-F83F-4AEF-A5CC-70E046A62BB8}"/>
            </c:ext>
          </c:extLst>
        </c:ser>
        <c:ser>
          <c:idx val="4"/>
          <c:order val="4"/>
          <c:tx>
            <c:strRef>
              <c:f>'Products by Country'!$F$3</c:f>
              <c:strCache>
                <c:ptCount val="1"/>
                <c:pt idx="0">
                  <c:v>Sweets</c:v>
                </c:pt>
              </c:strCache>
            </c:strRef>
          </c:tx>
          <c:spPr>
            <a:solidFill>
              <a:schemeClr val="accent5"/>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Country'!$F$4:$F$12</c:f>
              <c:numCache>
                <c:formatCode>"$"#,##0.00</c:formatCode>
                <c:ptCount val="8"/>
                <c:pt idx="0">
                  <c:v>30134</c:v>
                </c:pt>
                <c:pt idx="1">
                  <c:v>9018</c:v>
                </c:pt>
                <c:pt idx="2">
                  <c:v>7607</c:v>
                </c:pt>
                <c:pt idx="3">
                  <c:v>4129</c:v>
                </c:pt>
                <c:pt idx="4">
                  <c:v>3221</c:v>
                </c:pt>
                <c:pt idx="5">
                  <c:v>2801</c:v>
                </c:pt>
                <c:pt idx="6">
                  <c:v>2863</c:v>
                </c:pt>
                <c:pt idx="7">
                  <c:v>122</c:v>
                </c:pt>
              </c:numCache>
            </c:numRef>
          </c:val>
          <c:extLst>
            <c:ext xmlns:c16="http://schemas.microsoft.com/office/drawing/2014/chart" uri="{C3380CC4-5D6E-409C-BE32-E72D297353CC}">
              <c16:uniqueId val="{00000004-F83F-4AEF-A5CC-70E046A62BB8}"/>
            </c:ext>
          </c:extLst>
        </c:ser>
        <c:ser>
          <c:idx val="5"/>
          <c:order val="5"/>
          <c:tx>
            <c:strRef>
              <c:f>'Products by Country'!$G$3</c:f>
              <c:strCache>
                <c:ptCount val="1"/>
                <c:pt idx="0">
                  <c:v>Fruit</c:v>
                </c:pt>
              </c:strCache>
            </c:strRef>
          </c:tx>
          <c:spPr>
            <a:solidFill>
              <a:schemeClr val="accent6"/>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Country'!$G$4:$G$12</c:f>
              <c:numCache>
                <c:formatCode>"$"#,##0.00</c:formatCode>
                <c:ptCount val="8"/>
                <c:pt idx="0">
                  <c:v>28288</c:v>
                </c:pt>
                <c:pt idx="1">
                  <c:v>8923</c:v>
                </c:pt>
                <c:pt idx="2">
                  <c:v>7681</c:v>
                </c:pt>
                <c:pt idx="3">
                  <c:v>3689</c:v>
                </c:pt>
                <c:pt idx="4">
                  <c:v>3788</c:v>
                </c:pt>
                <c:pt idx="5">
                  <c:v>2980</c:v>
                </c:pt>
                <c:pt idx="6">
                  <c:v>3034</c:v>
                </c:pt>
                <c:pt idx="7">
                  <c:v>8</c:v>
                </c:pt>
              </c:numCache>
            </c:numRef>
          </c:val>
          <c:extLst>
            <c:ext xmlns:c16="http://schemas.microsoft.com/office/drawing/2014/chart" uri="{C3380CC4-5D6E-409C-BE32-E72D297353CC}">
              <c16:uniqueId val="{00000005-F83F-4AEF-A5CC-70E046A62BB8}"/>
            </c:ext>
          </c:extLst>
        </c:ser>
        <c:dLbls>
          <c:showLegendKey val="0"/>
          <c:showVal val="0"/>
          <c:showCatName val="0"/>
          <c:showSerName val="0"/>
          <c:showPercent val="0"/>
          <c:showBubbleSize val="0"/>
        </c:dLbls>
        <c:gapWidth val="150"/>
        <c:overlap val="100"/>
        <c:axId val="1286459568"/>
        <c:axId val="1286459088"/>
      </c:barChart>
      <c:catAx>
        <c:axId val="128645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088"/>
        <c:crosses val="autoZero"/>
        <c:auto val="1"/>
        <c:lblAlgn val="ctr"/>
        <c:lblOffset val="100"/>
        <c:noMultiLvlLbl val="0"/>
      </c:catAx>
      <c:valAx>
        <c:axId val="1286459088"/>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'Products by Country'!$L$5</c:f>
              <c:strCache>
                <c:ptCount val="1"/>
                <c:pt idx="0">
                  <c:v>Wines</c:v>
                </c:pt>
              </c:strCache>
            </c:strRef>
          </c:tx>
          <c:spPr>
            <a:solidFill>
              <a:schemeClr val="accent1"/>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Country'!$M$5:$U$5</c:f>
              <c:numCache>
                <c:formatCode>"$"#,##0.00</c:formatCode>
                <c:ptCount val="9"/>
                <c:pt idx="0">
                  <c:v>336392</c:v>
                </c:pt>
                <c:pt idx="1">
                  <c:v>105909</c:v>
                </c:pt>
                <c:pt idx="2">
                  <c:v>84066</c:v>
                </c:pt>
                <c:pt idx="3">
                  <c:v>42752</c:v>
                </c:pt>
                <c:pt idx="4">
                  <c:v>36236</c:v>
                </c:pt>
                <c:pt idx="5">
                  <c:v>36776</c:v>
                </c:pt>
                <c:pt idx="6">
                  <c:v>32214</c:v>
                </c:pt>
                <c:pt idx="7">
                  <c:v>1729</c:v>
                </c:pt>
                <c:pt idx="8">
                  <c:v>676074</c:v>
                </c:pt>
              </c:numCache>
            </c:numRef>
          </c:val>
          <c:extLst>
            <c:ext xmlns:c16="http://schemas.microsoft.com/office/drawing/2014/chart" uri="{C3380CC4-5D6E-409C-BE32-E72D297353CC}">
              <c16:uniqueId val="{00000000-3572-4A14-ACDF-9E4732CB1F9B}"/>
            </c:ext>
          </c:extLst>
        </c:ser>
        <c:ser>
          <c:idx val="1"/>
          <c:order val="1"/>
          <c:tx>
            <c:strRef>
              <c:f>'Products by Country'!$L$6</c:f>
              <c:strCache>
                <c:ptCount val="1"/>
                <c:pt idx="0">
                  <c:v>Fruits</c:v>
                </c:pt>
              </c:strCache>
            </c:strRef>
          </c:tx>
          <c:spPr>
            <a:solidFill>
              <a:schemeClr val="accent2"/>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Country'!$M$6:$U$6</c:f>
              <c:numCache>
                <c:formatCode>"$"#,##0.00</c:formatCode>
                <c:ptCount val="9"/>
                <c:pt idx="0">
                  <c:v>28288</c:v>
                </c:pt>
                <c:pt idx="1">
                  <c:v>8923</c:v>
                </c:pt>
                <c:pt idx="2">
                  <c:v>7681</c:v>
                </c:pt>
                <c:pt idx="3">
                  <c:v>3689</c:v>
                </c:pt>
                <c:pt idx="4">
                  <c:v>3788</c:v>
                </c:pt>
                <c:pt idx="5">
                  <c:v>2980</c:v>
                </c:pt>
                <c:pt idx="6">
                  <c:v>3034</c:v>
                </c:pt>
                <c:pt idx="7">
                  <c:v>8</c:v>
                </c:pt>
                <c:pt idx="8">
                  <c:v>58391</c:v>
                </c:pt>
              </c:numCache>
            </c:numRef>
          </c:val>
          <c:extLst>
            <c:ext xmlns:c16="http://schemas.microsoft.com/office/drawing/2014/chart" uri="{C3380CC4-5D6E-409C-BE32-E72D297353CC}">
              <c16:uniqueId val="{00000001-3572-4A14-ACDF-9E4732CB1F9B}"/>
            </c:ext>
          </c:extLst>
        </c:ser>
        <c:ser>
          <c:idx val="2"/>
          <c:order val="2"/>
          <c:tx>
            <c:strRef>
              <c:f>'Products by Country'!$L$7</c:f>
              <c:strCache>
                <c:ptCount val="1"/>
                <c:pt idx="0">
                  <c:v>Fish</c:v>
                </c:pt>
              </c:strCache>
            </c:strRef>
          </c:tx>
          <c:spPr>
            <a:solidFill>
              <a:schemeClr val="accent3"/>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Country'!$M$7:$U$7</c:f>
              <c:numCache>
                <c:formatCode>"$"#,##0.00</c:formatCode>
                <c:ptCount val="9"/>
                <c:pt idx="0">
                  <c:v>40153</c:v>
                </c:pt>
                <c:pt idx="1">
                  <c:v>13662</c:v>
                </c:pt>
                <c:pt idx="2">
                  <c:v>9980</c:v>
                </c:pt>
                <c:pt idx="3">
                  <c:v>5546</c:v>
                </c:pt>
                <c:pt idx="4">
                  <c:v>4818</c:v>
                </c:pt>
                <c:pt idx="5">
                  <c:v>4601</c:v>
                </c:pt>
                <c:pt idx="6">
                  <c:v>4411</c:v>
                </c:pt>
                <c:pt idx="7">
                  <c:v>226</c:v>
                </c:pt>
                <c:pt idx="8">
                  <c:v>83397</c:v>
                </c:pt>
              </c:numCache>
            </c:numRef>
          </c:val>
          <c:extLst>
            <c:ext xmlns:c16="http://schemas.microsoft.com/office/drawing/2014/chart" uri="{C3380CC4-5D6E-409C-BE32-E72D297353CC}">
              <c16:uniqueId val="{00000002-3572-4A14-ACDF-9E4732CB1F9B}"/>
            </c:ext>
          </c:extLst>
        </c:ser>
        <c:ser>
          <c:idx val="3"/>
          <c:order val="3"/>
          <c:tx>
            <c:strRef>
              <c:f>'Products by Country'!$L$8</c:f>
              <c:strCache>
                <c:ptCount val="1"/>
                <c:pt idx="0">
                  <c:v>Meat</c:v>
                </c:pt>
              </c:strCache>
            </c:strRef>
          </c:tx>
          <c:spPr>
            <a:solidFill>
              <a:schemeClr val="accent4"/>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Country'!$M$8:$U$8</c:f>
              <c:numCache>
                <c:formatCode>"$"#,##0.00</c:formatCode>
                <c:ptCount val="9"/>
                <c:pt idx="0">
                  <c:v>178409</c:v>
                </c:pt>
                <c:pt idx="1">
                  <c:v>58380</c:v>
                </c:pt>
                <c:pt idx="2">
                  <c:v>45925</c:v>
                </c:pt>
                <c:pt idx="3">
                  <c:v>22328</c:v>
                </c:pt>
                <c:pt idx="4">
                  <c:v>23729</c:v>
                </c:pt>
                <c:pt idx="5">
                  <c:v>20272</c:v>
                </c:pt>
                <c:pt idx="6">
                  <c:v>20185</c:v>
                </c:pt>
                <c:pt idx="7">
                  <c:v>817</c:v>
                </c:pt>
                <c:pt idx="8">
                  <c:v>370045</c:v>
                </c:pt>
              </c:numCache>
            </c:numRef>
          </c:val>
          <c:extLst>
            <c:ext xmlns:c16="http://schemas.microsoft.com/office/drawing/2014/chart" uri="{C3380CC4-5D6E-409C-BE32-E72D297353CC}">
              <c16:uniqueId val="{00000003-3572-4A14-ACDF-9E4732CB1F9B}"/>
            </c:ext>
          </c:extLst>
        </c:ser>
        <c:ser>
          <c:idx val="4"/>
          <c:order val="4"/>
          <c:tx>
            <c:strRef>
              <c:f>'Products by Country'!$L$9</c:f>
              <c:strCache>
                <c:ptCount val="1"/>
                <c:pt idx="0">
                  <c:v>Sweets</c:v>
                </c:pt>
              </c:strCache>
            </c:strRef>
          </c:tx>
          <c:spPr>
            <a:solidFill>
              <a:schemeClr val="accent5"/>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Country'!$M$9:$U$9</c:f>
              <c:numCache>
                <c:formatCode>"$"#,##0.00</c:formatCode>
                <c:ptCount val="9"/>
                <c:pt idx="0">
                  <c:v>30134</c:v>
                </c:pt>
                <c:pt idx="1">
                  <c:v>9018</c:v>
                </c:pt>
                <c:pt idx="2">
                  <c:v>7607</c:v>
                </c:pt>
                <c:pt idx="3">
                  <c:v>4129</c:v>
                </c:pt>
                <c:pt idx="4">
                  <c:v>3221</c:v>
                </c:pt>
                <c:pt idx="5">
                  <c:v>2801</c:v>
                </c:pt>
                <c:pt idx="6">
                  <c:v>2863</c:v>
                </c:pt>
                <c:pt idx="7">
                  <c:v>122</c:v>
                </c:pt>
                <c:pt idx="8">
                  <c:v>59895</c:v>
                </c:pt>
              </c:numCache>
            </c:numRef>
          </c:val>
          <c:extLst>
            <c:ext xmlns:c16="http://schemas.microsoft.com/office/drawing/2014/chart" uri="{C3380CC4-5D6E-409C-BE32-E72D297353CC}">
              <c16:uniqueId val="{00000004-3572-4A14-ACDF-9E4732CB1F9B}"/>
            </c:ext>
          </c:extLst>
        </c:ser>
        <c:ser>
          <c:idx val="5"/>
          <c:order val="5"/>
          <c:tx>
            <c:strRef>
              <c:f>'Products by Country'!$L$10</c:f>
              <c:strCache>
                <c:ptCount val="1"/>
                <c:pt idx="0">
                  <c:v>Gold</c:v>
                </c:pt>
              </c:strCache>
            </c:strRef>
          </c:tx>
          <c:spPr>
            <a:solidFill>
              <a:schemeClr val="accent6"/>
            </a:solidFill>
            <a:ln>
              <a:noFill/>
            </a:ln>
            <a:effectLst/>
          </c:spPr>
          <c:invertIfNegative val="0"/>
          <c:cat>
            <c:strRef>
              <c:f>'Products by Country'!$M$4:$U$4</c:f>
              <c:strCache>
                <c:ptCount val="9"/>
                <c:pt idx="0">
                  <c:v>Spain</c:v>
                </c:pt>
                <c:pt idx="1">
                  <c:v>Saudi Arabia</c:v>
                </c:pt>
                <c:pt idx="2">
                  <c:v>Canada</c:v>
                </c:pt>
                <c:pt idx="3">
                  <c:v>Australia</c:v>
                </c:pt>
                <c:pt idx="4">
                  <c:v>India</c:v>
                </c:pt>
                <c:pt idx="5">
                  <c:v>Germany</c:v>
                </c:pt>
                <c:pt idx="6">
                  <c:v>USA</c:v>
                </c:pt>
                <c:pt idx="7">
                  <c:v>Mexico</c:v>
                </c:pt>
                <c:pt idx="8">
                  <c:v>Total</c:v>
                </c:pt>
              </c:strCache>
            </c:strRef>
          </c:cat>
          <c:val>
            <c:numRef>
              <c:f>'Products by Country'!$M$10:$U$10</c:f>
              <c:numCache>
                <c:formatCode>"$"#,##0.00</c:formatCode>
                <c:ptCount val="9"/>
                <c:pt idx="0">
                  <c:v>46181</c:v>
                </c:pt>
                <c:pt idx="1">
                  <c:v>15117</c:v>
                </c:pt>
                <c:pt idx="2">
                  <c:v>12144</c:v>
                </c:pt>
                <c:pt idx="3">
                  <c:v>7132</c:v>
                </c:pt>
                <c:pt idx="4">
                  <c:v>6014</c:v>
                </c:pt>
                <c:pt idx="5">
                  <c:v>5768</c:v>
                </c:pt>
                <c:pt idx="6">
                  <c:v>4839</c:v>
                </c:pt>
                <c:pt idx="7">
                  <c:v>220</c:v>
                </c:pt>
                <c:pt idx="8">
                  <c:v>97415</c:v>
                </c:pt>
              </c:numCache>
            </c:numRef>
          </c:val>
          <c:extLst>
            <c:ext xmlns:c16="http://schemas.microsoft.com/office/drawing/2014/chart" uri="{C3380CC4-5D6E-409C-BE32-E72D297353CC}">
              <c16:uniqueId val="{00000005-3572-4A14-ACDF-9E4732CB1F9B}"/>
            </c:ext>
          </c:extLst>
        </c:ser>
        <c:dLbls>
          <c:showLegendKey val="0"/>
          <c:showVal val="0"/>
          <c:showCatName val="0"/>
          <c:showSerName val="0"/>
          <c:showPercent val="0"/>
          <c:showBubbleSize val="0"/>
        </c:dLbls>
        <c:gapWidth val="150"/>
        <c:overlap val="100"/>
        <c:axId val="1711876751"/>
        <c:axId val="1711882031"/>
      </c:barChart>
      <c:catAx>
        <c:axId val="17118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82031"/>
        <c:crosses val="autoZero"/>
        <c:auto val="1"/>
        <c:lblAlgn val="ctr"/>
        <c:lblOffset val="100"/>
        <c:noMultiLvlLbl val="0"/>
      </c:catAx>
      <c:valAx>
        <c:axId val="1711882031"/>
        <c:scaling>
          <c:orientation val="minMax"/>
          <c:max val="1400000"/>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7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[Maven Marketing Campaign Results project _ JGM.xlsx]Products by Country!PivotTable22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'Products by Country'!$B$3</c:f>
              <c:strCache>
                <c:ptCount val="1"/>
                <c:pt idx="0">
                  <c:v>Wine</c:v>
                </c:pt>
              </c:strCache>
            </c:strRef>
          </c:tx>
          <c:spPr>
            <a:solidFill>
              <a:schemeClr val="accent1"/>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Country'!$B$4:$B$12</c:f>
              <c:numCache>
                <c:formatCode>"$"#,##0.00</c:formatCode>
                <c:ptCount val="8"/>
                <c:pt idx="0">
                  <c:v>336392</c:v>
                </c:pt>
                <c:pt idx="1">
                  <c:v>105909</c:v>
                </c:pt>
                <c:pt idx="2">
                  <c:v>84066</c:v>
                </c:pt>
                <c:pt idx="3">
                  <c:v>42752</c:v>
                </c:pt>
                <c:pt idx="4">
                  <c:v>36236</c:v>
                </c:pt>
                <c:pt idx="5">
                  <c:v>36776</c:v>
                </c:pt>
                <c:pt idx="6">
                  <c:v>32214</c:v>
                </c:pt>
                <c:pt idx="7">
                  <c:v>1729</c:v>
                </c:pt>
              </c:numCache>
            </c:numRef>
          </c:val>
          <c:extLst>
            <c:ext xmlns:c16="http://schemas.microsoft.com/office/drawing/2014/chart" uri="{C3380CC4-5D6E-409C-BE32-E72D297353CC}">
              <c16:uniqueId val="{00000000-AC76-49AD-AA39-BCE81103F7A5}"/>
            </c:ext>
          </c:extLst>
        </c:ser>
        <c:ser>
          <c:idx val="1"/>
          <c:order val="1"/>
          <c:tx>
            <c:strRef>
              <c:f>'Products by Country'!$C$3</c:f>
              <c:strCache>
                <c:ptCount val="1"/>
                <c:pt idx="0">
                  <c:v>Meat</c:v>
                </c:pt>
              </c:strCache>
            </c:strRef>
          </c:tx>
          <c:spPr>
            <a:solidFill>
              <a:schemeClr val="accent2"/>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Country'!$C$4:$C$12</c:f>
              <c:numCache>
                <c:formatCode>"$"#,##0.00</c:formatCode>
                <c:ptCount val="8"/>
                <c:pt idx="0">
                  <c:v>178409</c:v>
                </c:pt>
                <c:pt idx="1">
                  <c:v>58380</c:v>
                </c:pt>
                <c:pt idx="2">
                  <c:v>45925</c:v>
                </c:pt>
                <c:pt idx="3">
                  <c:v>22328</c:v>
                </c:pt>
                <c:pt idx="4">
                  <c:v>23729</c:v>
                </c:pt>
                <c:pt idx="5">
                  <c:v>20272</c:v>
                </c:pt>
                <c:pt idx="6">
                  <c:v>20185</c:v>
                </c:pt>
                <c:pt idx="7">
                  <c:v>817</c:v>
                </c:pt>
              </c:numCache>
            </c:numRef>
          </c:val>
          <c:extLst>
            <c:ext xmlns:c16="http://schemas.microsoft.com/office/drawing/2014/chart" uri="{C3380CC4-5D6E-409C-BE32-E72D297353CC}">
              <c16:uniqueId val="{00000001-AC76-49AD-AA39-BCE81103F7A5}"/>
            </c:ext>
          </c:extLst>
        </c:ser>
        <c:ser>
          <c:idx val="2"/>
          <c:order val="2"/>
          <c:tx>
            <c:strRef>
              <c:f>'Products by Country'!$D$3</c:f>
              <c:strCache>
                <c:ptCount val="1"/>
                <c:pt idx="0">
                  <c:v>Gold</c:v>
                </c:pt>
              </c:strCache>
            </c:strRef>
          </c:tx>
          <c:spPr>
            <a:solidFill>
              <a:schemeClr val="accent3"/>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Country'!$D$4:$D$12</c:f>
              <c:numCache>
                <c:formatCode>"$"#,##0.00</c:formatCode>
                <c:ptCount val="8"/>
                <c:pt idx="0">
                  <c:v>46181</c:v>
                </c:pt>
                <c:pt idx="1">
                  <c:v>15117</c:v>
                </c:pt>
                <c:pt idx="2">
                  <c:v>12144</c:v>
                </c:pt>
                <c:pt idx="3">
                  <c:v>7132</c:v>
                </c:pt>
                <c:pt idx="4">
                  <c:v>6014</c:v>
                </c:pt>
                <c:pt idx="5">
                  <c:v>5768</c:v>
                </c:pt>
                <c:pt idx="6">
                  <c:v>4839</c:v>
                </c:pt>
                <c:pt idx="7">
                  <c:v>220</c:v>
                </c:pt>
              </c:numCache>
            </c:numRef>
          </c:val>
          <c:extLst>
            <c:ext xmlns:c16="http://schemas.microsoft.com/office/drawing/2014/chart" uri="{C3380CC4-5D6E-409C-BE32-E72D297353CC}">
              <c16:uniqueId val="{00000002-AC76-49AD-AA39-BCE81103F7A5}"/>
            </c:ext>
          </c:extLst>
        </c:ser>
        <c:ser>
          <c:idx val="3"/>
          <c:order val="3"/>
          <c:tx>
            <c:strRef>
              <c:f>'Products by Country'!$E$3</c:f>
              <c:strCache>
                <c:ptCount val="1"/>
                <c:pt idx="0">
                  <c:v>Fish</c:v>
                </c:pt>
              </c:strCache>
            </c:strRef>
          </c:tx>
          <c:spPr>
            <a:solidFill>
              <a:schemeClr val="accent4"/>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Country'!$E$4:$E$12</c:f>
              <c:numCache>
                <c:formatCode>"$"#,##0.00</c:formatCode>
                <c:ptCount val="8"/>
                <c:pt idx="0">
                  <c:v>40153</c:v>
                </c:pt>
                <c:pt idx="1">
                  <c:v>13662</c:v>
                </c:pt>
                <c:pt idx="2">
                  <c:v>9980</c:v>
                </c:pt>
                <c:pt idx="3">
                  <c:v>5546</c:v>
                </c:pt>
                <c:pt idx="4">
                  <c:v>4818</c:v>
                </c:pt>
                <c:pt idx="5">
                  <c:v>4601</c:v>
                </c:pt>
                <c:pt idx="6">
                  <c:v>4411</c:v>
                </c:pt>
                <c:pt idx="7">
                  <c:v>226</c:v>
                </c:pt>
              </c:numCache>
            </c:numRef>
          </c:val>
          <c:extLst>
            <c:ext xmlns:c16="http://schemas.microsoft.com/office/drawing/2014/chart" uri="{C3380CC4-5D6E-409C-BE32-E72D297353CC}">
              <c16:uniqueId val="{00000003-AC76-49AD-AA39-BCE81103F7A5}"/>
            </c:ext>
          </c:extLst>
        </c:ser>
        <c:ser>
          <c:idx val="4"/>
          <c:order val="4"/>
          <c:tx>
            <c:strRef>
              <c:f>'Products by Country'!$F$3</c:f>
              <c:strCache>
                <c:ptCount val="1"/>
                <c:pt idx="0">
                  <c:v>Sweets</c:v>
                </c:pt>
              </c:strCache>
            </c:strRef>
          </c:tx>
          <c:spPr>
            <a:solidFill>
              <a:schemeClr val="accent5"/>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Country'!$F$4:$F$12</c:f>
              <c:numCache>
                <c:formatCode>"$"#,##0.00</c:formatCode>
                <c:ptCount val="8"/>
                <c:pt idx="0">
                  <c:v>30134</c:v>
                </c:pt>
                <c:pt idx="1">
                  <c:v>9018</c:v>
                </c:pt>
                <c:pt idx="2">
                  <c:v>7607</c:v>
                </c:pt>
                <c:pt idx="3">
                  <c:v>4129</c:v>
                </c:pt>
                <c:pt idx="4">
                  <c:v>3221</c:v>
                </c:pt>
                <c:pt idx="5">
                  <c:v>2801</c:v>
                </c:pt>
                <c:pt idx="6">
                  <c:v>2863</c:v>
                </c:pt>
                <c:pt idx="7">
                  <c:v>122</c:v>
                </c:pt>
              </c:numCache>
            </c:numRef>
          </c:val>
          <c:extLst>
            <c:ext xmlns:c16="http://schemas.microsoft.com/office/drawing/2014/chart" uri="{C3380CC4-5D6E-409C-BE32-E72D297353CC}">
              <c16:uniqueId val="{00000004-AC76-49AD-AA39-BCE81103F7A5}"/>
            </c:ext>
          </c:extLst>
        </c:ser>
        <c:ser>
          <c:idx val="5"/>
          <c:order val="5"/>
          <c:tx>
            <c:strRef>
              <c:f>'Products by Country'!$G$3</c:f>
              <c:strCache>
                <c:ptCount val="1"/>
                <c:pt idx="0">
                  <c:v>Fruit</c:v>
                </c:pt>
              </c:strCache>
            </c:strRef>
          </c:tx>
          <c:spPr>
            <a:solidFill>
              <a:schemeClr val="accent6"/>
            </a:solidFill>
            <a:ln>
              <a:noFill/>
            </a:ln>
            <a:effectLst/>
          </c:spPr>
          <c:invertIfNegative val="0"/>
          <c:cat>
            <c:strRef>
              <c:f>'Products by Country'!$A$4:$A$12</c:f>
              <c:strCache>
                <c:ptCount val="8"/>
                <c:pt idx="0">
                  <c:v>Spain</c:v>
                </c:pt>
                <c:pt idx="1">
                  <c:v>Saudi Arabia</c:v>
                </c:pt>
                <c:pt idx="2">
                  <c:v>Canada</c:v>
                </c:pt>
                <c:pt idx="3">
                  <c:v>Australia</c:v>
                </c:pt>
                <c:pt idx="4">
                  <c:v>India</c:v>
                </c:pt>
                <c:pt idx="5">
                  <c:v>Germany</c:v>
                </c:pt>
                <c:pt idx="6">
                  <c:v>USA</c:v>
                </c:pt>
                <c:pt idx="7">
                  <c:v>Mexico</c:v>
                </c:pt>
              </c:strCache>
            </c:strRef>
          </c:cat>
          <c:val>
            <c:numRef>
              <c:f>'Products by Country'!$G$4:$G$12</c:f>
              <c:numCache>
                <c:formatCode>"$"#,##0.00</c:formatCode>
                <c:ptCount val="8"/>
                <c:pt idx="0">
                  <c:v>28288</c:v>
                </c:pt>
                <c:pt idx="1">
                  <c:v>8923</c:v>
                </c:pt>
                <c:pt idx="2">
                  <c:v>7681</c:v>
                </c:pt>
                <c:pt idx="3">
                  <c:v>3689</c:v>
                </c:pt>
                <c:pt idx="4">
                  <c:v>3788</c:v>
                </c:pt>
                <c:pt idx="5">
                  <c:v>2980</c:v>
                </c:pt>
                <c:pt idx="6">
                  <c:v>3034</c:v>
                </c:pt>
                <c:pt idx="7">
                  <c:v>8</c:v>
                </c:pt>
              </c:numCache>
            </c:numRef>
          </c:val>
          <c:extLst>
            <c:ext xmlns:c16="http://schemas.microsoft.com/office/drawing/2014/chart" uri="{C3380CC4-5D6E-409C-BE32-E72D297353CC}">
              <c16:uniqueId val="{00000005-AC76-49AD-AA39-BCE81103F7A5}"/>
            </c:ext>
          </c:extLst>
        </c:ser>
        <c:dLbls>
          <c:showLegendKey val="0"/>
          <c:showVal val="0"/>
          <c:showCatName val="0"/>
          <c:showSerName val="0"/>
          <c:showPercent val="0"/>
          <c:showBubbleSize val="0"/>
        </c:dLbls>
        <c:gapWidth val="150"/>
        <c:overlap val="100"/>
        <c:axId val="1286459568"/>
        <c:axId val="1286459088"/>
      </c:barChart>
      <c:catAx>
        <c:axId val="128645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088"/>
        <c:crosses val="autoZero"/>
        <c:auto val="1"/>
        <c:lblAlgn val="ctr"/>
        <c:lblOffset val="100"/>
        <c:noMultiLvlLbl val="0"/>
      </c:catAx>
      <c:valAx>
        <c:axId val="128645908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45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percentStacked"/>
        <c:varyColors val="0"/>
        <c:ser>
          <c:idx val="0"/>
          <c:order val="0"/>
          <c:tx>
            <c:strRef>
              <c:f>'Products by Country'!$M$4</c:f>
              <c:strCache>
                <c:ptCount val="1"/>
                <c:pt idx="0">
                  <c:v>Spain</c:v>
                </c:pt>
              </c:strCache>
            </c:strRef>
          </c:tx>
          <c:spPr>
            <a:solidFill>
              <a:schemeClr val="accent1"/>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Country'!$M$5:$M$10</c:f>
              <c:numCache>
                <c:formatCode>"$"#,##0.00</c:formatCode>
                <c:ptCount val="6"/>
                <c:pt idx="0">
                  <c:v>336392</c:v>
                </c:pt>
                <c:pt idx="1">
                  <c:v>28288</c:v>
                </c:pt>
                <c:pt idx="2">
                  <c:v>40153</c:v>
                </c:pt>
                <c:pt idx="3">
                  <c:v>178409</c:v>
                </c:pt>
                <c:pt idx="4">
                  <c:v>30134</c:v>
                </c:pt>
                <c:pt idx="5">
                  <c:v>46181</c:v>
                </c:pt>
              </c:numCache>
            </c:numRef>
          </c:val>
          <c:extLst>
            <c:ext xmlns:c16="http://schemas.microsoft.com/office/drawing/2014/chart" uri="{C3380CC4-5D6E-409C-BE32-E72D297353CC}">
              <c16:uniqueId val="{00000000-04C5-4DFA-9A94-C32DB21F6AAA}"/>
            </c:ext>
          </c:extLst>
        </c:ser>
        <c:ser>
          <c:idx val="1"/>
          <c:order val="1"/>
          <c:tx>
            <c:strRef>
              <c:f>'Products by Country'!$N$4</c:f>
              <c:strCache>
                <c:ptCount val="1"/>
                <c:pt idx="0">
                  <c:v>Saudi Arabia</c:v>
                </c:pt>
              </c:strCache>
            </c:strRef>
          </c:tx>
          <c:spPr>
            <a:solidFill>
              <a:schemeClr val="accent2"/>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Country'!$N$5:$N$10</c:f>
              <c:numCache>
                <c:formatCode>"$"#,##0.00</c:formatCode>
                <c:ptCount val="6"/>
                <c:pt idx="0">
                  <c:v>105909</c:v>
                </c:pt>
                <c:pt idx="1">
                  <c:v>8923</c:v>
                </c:pt>
                <c:pt idx="2">
                  <c:v>13662</c:v>
                </c:pt>
                <c:pt idx="3">
                  <c:v>58380</c:v>
                </c:pt>
                <c:pt idx="4">
                  <c:v>9018</c:v>
                </c:pt>
                <c:pt idx="5">
                  <c:v>15117</c:v>
                </c:pt>
              </c:numCache>
            </c:numRef>
          </c:val>
          <c:extLst>
            <c:ext xmlns:c16="http://schemas.microsoft.com/office/drawing/2014/chart" uri="{C3380CC4-5D6E-409C-BE32-E72D297353CC}">
              <c16:uniqueId val="{00000001-04C5-4DFA-9A94-C32DB21F6AAA}"/>
            </c:ext>
          </c:extLst>
        </c:ser>
        <c:ser>
          <c:idx val="2"/>
          <c:order val="2"/>
          <c:tx>
            <c:strRef>
              <c:f>'Products by Country'!$O$4</c:f>
              <c:strCache>
                <c:ptCount val="1"/>
                <c:pt idx="0">
                  <c:v>Canada</c:v>
                </c:pt>
              </c:strCache>
            </c:strRef>
          </c:tx>
          <c:spPr>
            <a:solidFill>
              <a:schemeClr val="accent3"/>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Country'!$O$5:$O$10</c:f>
              <c:numCache>
                <c:formatCode>"$"#,##0.00</c:formatCode>
                <c:ptCount val="6"/>
                <c:pt idx="0">
                  <c:v>84066</c:v>
                </c:pt>
                <c:pt idx="1">
                  <c:v>7681</c:v>
                </c:pt>
                <c:pt idx="2">
                  <c:v>9980</c:v>
                </c:pt>
                <c:pt idx="3">
                  <c:v>45925</c:v>
                </c:pt>
                <c:pt idx="4">
                  <c:v>7607</c:v>
                </c:pt>
                <c:pt idx="5">
                  <c:v>12144</c:v>
                </c:pt>
              </c:numCache>
            </c:numRef>
          </c:val>
          <c:extLst>
            <c:ext xmlns:c16="http://schemas.microsoft.com/office/drawing/2014/chart" uri="{C3380CC4-5D6E-409C-BE32-E72D297353CC}">
              <c16:uniqueId val="{00000002-04C5-4DFA-9A94-C32DB21F6AAA}"/>
            </c:ext>
          </c:extLst>
        </c:ser>
        <c:ser>
          <c:idx val="3"/>
          <c:order val="3"/>
          <c:tx>
            <c:strRef>
              <c:f>'Products by Country'!$P$4</c:f>
              <c:strCache>
                <c:ptCount val="1"/>
                <c:pt idx="0">
                  <c:v>Australia</c:v>
                </c:pt>
              </c:strCache>
            </c:strRef>
          </c:tx>
          <c:spPr>
            <a:solidFill>
              <a:schemeClr val="accent4"/>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Country'!$P$5:$P$10</c:f>
              <c:numCache>
                <c:formatCode>"$"#,##0.00</c:formatCode>
                <c:ptCount val="6"/>
                <c:pt idx="0">
                  <c:v>42752</c:v>
                </c:pt>
                <c:pt idx="1">
                  <c:v>3689</c:v>
                </c:pt>
                <c:pt idx="2">
                  <c:v>5546</c:v>
                </c:pt>
                <c:pt idx="3">
                  <c:v>22328</c:v>
                </c:pt>
                <c:pt idx="4">
                  <c:v>4129</c:v>
                </c:pt>
                <c:pt idx="5">
                  <c:v>7132</c:v>
                </c:pt>
              </c:numCache>
            </c:numRef>
          </c:val>
          <c:extLst>
            <c:ext xmlns:c16="http://schemas.microsoft.com/office/drawing/2014/chart" uri="{C3380CC4-5D6E-409C-BE32-E72D297353CC}">
              <c16:uniqueId val="{00000003-04C5-4DFA-9A94-C32DB21F6AAA}"/>
            </c:ext>
          </c:extLst>
        </c:ser>
        <c:ser>
          <c:idx val="4"/>
          <c:order val="4"/>
          <c:tx>
            <c:strRef>
              <c:f>'Products by Country'!$Q$4</c:f>
              <c:strCache>
                <c:ptCount val="1"/>
                <c:pt idx="0">
                  <c:v>India</c:v>
                </c:pt>
              </c:strCache>
            </c:strRef>
          </c:tx>
          <c:spPr>
            <a:solidFill>
              <a:schemeClr val="accent5"/>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Country'!$Q$5:$Q$10</c:f>
              <c:numCache>
                <c:formatCode>"$"#,##0.00</c:formatCode>
                <c:ptCount val="6"/>
                <c:pt idx="0">
                  <c:v>36236</c:v>
                </c:pt>
                <c:pt idx="1">
                  <c:v>3788</c:v>
                </c:pt>
                <c:pt idx="2">
                  <c:v>4818</c:v>
                </c:pt>
                <c:pt idx="3">
                  <c:v>23729</c:v>
                </c:pt>
                <c:pt idx="4">
                  <c:v>3221</c:v>
                </c:pt>
                <c:pt idx="5">
                  <c:v>6014</c:v>
                </c:pt>
              </c:numCache>
            </c:numRef>
          </c:val>
          <c:extLst>
            <c:ext xmlns:c16="http://schemas.microsoft.com/office/drawing/2014/chart" uri="{C3380CC4-5D6E-409C-BE32-E72D297353CC}">
              <c16:uniqueId val="{00000004-04C5-4DFA-9A94-C32DB21F6AAA}"/>
            </c:ext>
          </c:extLst>
        </c:ser>
        <c:ser>
          <c:idx val="5"/>
          <c:order val="5"/>
          <c:tx>
            <c:strRef>
              <c:f>'Products by Country'!$R$4</c:f>
              <c:strCache>
                <c:ptCount val="1"/>
                <c:pt idx="0">
                  <c:v>Germany</c:v>
                </c:pt>
              </c:strCache>
            </c:strRef>
          </c:tx>
          <c:spPr>
            <a:solidFill>
              <a:schemeClr val="accent6"/>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Country'!$R$5:$R$10</c:f>
              <c:numCache>
                <c:formatCode>"$"#,##0.00</c:formatCode>
                <c:ptCount val="6"/>
                <c:pt idx="0">
                  <c:v>36776</c:v>
                </c:pt>
                <c:pt idx="1">
                  <c:v>2980</c:v>
                </c:pt>
                <c:pt idx="2">
                  <c:v>4601</c:v>
                </c:pt>
                <c:pt idx="3">
                  <c:v>20272</c:v>
                </c:pt>
                <c:pt idx="4">
                  <c:v>2801</c:v>
                </c:pt>
                <c:pt idx="5">
                  <c:v>5768</c:v>
                </c:pt>
              </c:numCache>
            </c:numRef>
          </c:val>
          <c:extLst>
            <c:ext xmlns:c16="http://schemas.microsoft.com/office/drawing/2014/chart" uri="{C3380CC4-5D6E-409C-BE32-E72D297353CC}">
              <c16:uniqueId val="{00000005-04C5-4DFA-9A94-C32DB21F6AAA}"/>
            </c:ext>
          </c:extLst>
        </c:ser>
        <c:ser>
          <c:idx val="6"/>
          <c:order val="6"/>
          <c:tx>
            <c:strRef>
              <c:f>'Products by Country'!$S$4</c:f>
              <c:strCache>
                <c:ptCount val="1"/>
                <c:pt idx="0">
                  <c:v>USA</c:v>
                </c:pt>
              </c:strCache>
            </c:strRef>
          </c:tx>
          <c:spPr>
            <a:solidFill>
              <a:schemeClr val="accent1">
                <a:lumMod val="60000"/>
              </a:schemeClr>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Country'!$S$5:$S$10</c:f>
              <c:numCache>
                <c:formatCode>"$"#,##0.00</c:formatCode>
                <c:ptCount val="6"/>
                <c:pt idx="0">
                  <c:v>32214</c:v>
                </c:pt>
                <c:pt idx="1">
                  <c:v>3034</c:v>
                </c:pt>
                <c:pt idx="2">
                  <c:v>4411</c:v>
                </c:pt>
                <c:pt idx="3">
                  <c:v>20185</c:v>
                </c:pt>
                <c:pt idx="4">
                  <c:v>2863</c:v>
                </c:pt>
                <c:pt idx="5">
                  <c:v>4839</c:v>
                </c:pt>
              </c:numCache>
            </c:numRef>
          </c:val>
          <c:extLst>
            <c:ext xmlns:c16="http://schemas.microsoft.com/office/drawing/2014/chart" uri="{C3380CC4-5D6E-409C-BE32-E72D297353CC}">
              <c16:uniqueId val="{00000006-04C5-4DFA-9A94-C32DB21F6AAA}"/>
            </c:ext>
          </c:extLst>
        </c:ser>
        <c:ser>
          <c:idx val="7"/>
          <c:order val="7"/>
          <c:tx>
            <c:strRef>
              <c:f>'Products by Country'!$T$4</c:f>
              <c:strCache>
                <c:ptCount val="1"/>
                <c:pt idx="0">
                  <c:v>Mexico</c:v>
                </c:pt>
              </c:strCache>
            </c:strRef>
          </c:tx>
          <c:spPr>
            <a:solidFill>
              <a:schemeClr val="accent2">
                <a:lumMod val="60000"/>
              </a:schemeClr>
            </a:solidFill>
            <a:ln>
              <a:noFill/>
            </a:ln>
            <a:effectLst/>
          </c:spPr>
          <c:invertIfNegative val="0"/>
          <c:cat>
            <c:strRef>
              <c:f>'Products by Country'!$L$5:$L$10</c:f>
              <c:strCache>
                <c:ptCount val="6"/>
                <c:pt idx="0">
                  <c:v>Wines</c:v>
                </c:pt>
                <c:pt idx="1">
                  <c:v>Fruits</c:v>
                </c:pt>
                <c:pt idx="2">
                  <c:v>Fish</c:v>
                </c:pt>
                <c:pt idx="3">
                  <c:v>Meat</c:v>
                </c:pt>
                <c:pt idx="4">
                  <c:v>Sweets</c:v>
                </c:pt>
                <c:pt idx="5">
                  <c:v>Gold</c:v>
                </c:pt>
              </c:strCache>
            </c:strRef>
          </c:cat>
          <c:val>
            <c:numRef>
              <c:f>'Products by Country'!$T$5:$T$10</c:f>
              <c:numCache>
                <c:formatCode>"$"#,##0.00</c:formatCode>
                <c:ptCount val="6"/>
                <c:pt idx="0">
                  <c:v>1729</c:v>
                </c:pt>
                <c:pt idx="1">
                  <c:v>8</c:v>
                </c:pt>
                <c:pt idx="2">
                  <c:v>226</c:v>
                </c:pt>
                <c:pt idx="3">
                  <c:v>817</c:v>
                </c:pt>
                <c:pt idx="4">
                  <c:v>122</c:v>
                </c:pt>
                <c:pt idx="5">
                  <c:v>220</c:v>
                </c:pt>
              </c:numCache>
            </c:numRef>
          </c:val>
          <c:extLst>
            <c:ext xmlns:c16="http://schemas.microsoft.com/office/drawing/2014/chart" uri="{C3380CC4-5D6E-409C-BE32-E72D297353CC}">
              <c16:uniqueId val="{00000007-04C5-4DFA-9A94-C32DB21F6AAA}"/>
            </c:ext>
          </c:extLst>
        </c:ser>
        <c:dLbls>
          <c:showLegendKey val="0"/>
          <c:showVal val="0"/>
          <c:showCatName val="0"/>
          <c:showSerName val="0"/>
          <c:showPercent val="0"/>
          <c:showBubbleSize val="0"/>
        </c:dLbls>
        <c:gapWidth val="150"/>
        <c:overlap val="100"/>
        <c:axId val="1711876751"/>
        <c:axId val="1711882031"/>
      </c:barChart>
      <c:catAx>
        <c:axId val="171187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82031"/>
        <c:crosses val="autoZero"/>
        <c:auto val="1"/>
        <c:lblAlgn val="ctr"/>
        <c:lblOffset val="100"/>
        <c:noMultiLvlLbl val="0"/>
      </c:catAx>
      <c:valAx>
        <c:axId val="1711882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8767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'Products by Country'!$X$13:$X$20</c:f>
              <c:strCache>
                <c:ptCount val="8"/>
                <c:pt idx="0">
                  <c:v>Mexico</c:v>
                </c:pt>
                <c:pt idx="1">
                  <c:v>USA</c:v>
                </c:pt>
                <c:pt idx="2">
                  <c:v>Germany</c:v>
                </c:pt>
                <c:pt idx="3">
                  <c:v>India</c:v>
                </c:pt>
                <c:pt idx="4">
                  <c:v>Australia</c:v>
                </c:pt>
                <c:pt idx="5">
                  <c:v>Canada</c:v>
                </c:pt>
                <c:pt idx="6">
                  <c:v>Saudi Arabia</c:v>
                </c:pt>
                <c:pt idx="7">
                  <c:v>Spain</c:v>
                </c:pt>
              </c:strCache>
            </c:strRef>
          </c:cat>
          <c:val>
            <c:numRef>
              <c:f>'Products by Country'!$Y$13:$Y$20</c:f>
              <c:numCache>
                <c:formatCode>General</c:formatCode>
                <c:ptCount val="8"/>
                <c:pt idx="0">
                  <c:v>3122</c:v>
                </c:pt>
                <c:pt idx="1">
                  <c:v>67882</c:v>
                </c:pt>
                <c:pt idx="2">
                  <c:v>74913</c:v>
                </c:pt>
                <c:pt idx="3">
                  <c:v>79485</c:v>
                </c:pt>
                <c:pt idx="4">
                  <c:v>89763</c:v>
                </c:pt>
                <c:pt idx="5">
                  <c:v>168532</c:v>
                </c:pt>
                <c:pt idx="6">
                  <c:v>211071</c:v>
                </c:pt>
                <c:pt idx="7">
                  <c:v>662220</c:v>
                </c:pt>
              </c:numCache>
            </c:numRef>
          </c:val>
          <c:extLst>
            <c:ext xmlns:c16="http://schemas.microsoft.com/office/drawing/2014/chart" uri="{C3380CC4-5D6E-409C-BE32-E72D297353CC}">
              <c16:uniqueId val="{00000000-5E34-4883-93F5-5246016E9067}"/>
            </c:ext>
          </c:extLst>
        </c:ser>
        <c:dLbls>
          <c:showLegendKey val="0"/>
          <c:showVal val="0"/>
          <c:showCatName val="0"/>
          <c:showSerName val="0"/>
          <c:showPercent val="0"/>
          <c:showBubbleSize val="0"/>
        </c:dLbls>
        <c:gapWidth val="182"/>
        <c:axId val="1526934464"/>
        <c:axId val="1526923424"/>
      </c:barChart>
      <c:catAx>
        <c:axId val="15269344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23424"/>
        <c:crosses val="autoZero"/>
        <c:auto val="1"/>
        <c:lblAlgn val="ctr"/>
        <c:lblOffset val="100"/>
        <c:noMultiLvlLbl val="0"/>
      </c:catAx>
      <c:valAx>
        <c:axId val="1526923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693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'Products by Country'!$AA$13:$AA$18</c:f>
              <c:strCache>
                <c:ptCount val="6"/>
                <c:pt idx="0">
                  <c:v>Fruits</c:v>
                </c:pt>
                <c:pt idx="1">
                  <c:v>Sweets</c:v>
                </c:pt>
                <c:pt idx="2">
                  <c:v>Fish</c:v>
                </c:pt>
                <c:pt idx="3">
                  <c:v>Gold</c:v>
                </c:pt>
                <c:pt idx="4">
                  <c:v>Meat</c:v>
                </c:pt>
                <c:pt idx="5">
                  <c:v>Wines</c:v>
                </c:pt>
              </c:strCache>
            </c:strRef>
          </c:cat>
          <c:val>
            <c:numRef>
              <c:f>'Products by Country'!$AB$13:$AB$18</c:f>
              <c:numCache>
                <c:formatCode>"$"#,##0.00</c:formatCode>
                <c:ptCount val="6"/>
                <c:pt idx="0">
                  <c:v>58917</c:v>
                </c:pt>
                <c:pt idx="1">
                  <c:v>60621</c:v>
                </c:pt>
                <c:pt idx="2">
                  <c:v>84057</c:v>
                </c:pt>
                <c:pt idx="3">
                  <c:v>98609</c:v>
                </c:pt>
                <c:pt idx="4">
                  <c:v>373968</c:v>
                </c:pt>
                <c:pt idx="5">
                  <c:v>680816</c:v>
                </c:pt>
              </c:numCache>
            </c:numRef>
          </c:val>
          <c:extLst>
            <c:ext xmlns:c16="http://schemas.microsoft.com/office/drawing/2014/chart" uri="{C3380CC4-5D6E-409C-BE32-E72D297353CC}">
              <c16:uniqueId val="{00000000-CE04-4196-9951-B8E1505592B1}"/>
            </c:ext>
          </c:extLst>
        </c:ser>
        <c:dLbls>
          <c:showLegendKey val="0"/>
          <c:showVal val="0"/>
          <c:showCatName val="0"/>
          <c:showSerName val="0"/>
          <c:showPercent val="0"/>
          <c:showBubbleSize val="0"/>
        </c:dLbls>
        <c:gapWidth val="182"/>
        <c:axId val="1837886160"/>
        <c:axId val="1837887120"/>
      </c:barChart>
      <c:catAx>
        <c:axId val="183788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87120"/>
        <c:crosses val="autoZero"/>
        <c:auto val="1"/>
        <c:lblAlgn val="ctr"/>
        <c:lblOffset val="100"/>
        <c:noMultiLvlLbl val="0"/>
      </c:catAx>
      <c:valAx>
        <c:axId val="183788712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7886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'marketing_data _ JGM review'!$Y$2:$Y$2216</c:f>
              <c:numCache>
                <c:formatCode>General</c:formatCode>
                <c:ptCount val="3"/>
                <c:pt idx="0">
                  <c:v>6</c:v>
                </c:pt>
                <c:pt idx="1">
                  <c:v>2</c:v>
                </c:pt>
                <c:pt idx="2">
                  <c:v>10</c:v>
                </c:pt>
              </c:numCache>
            </c:numRef>
          </c:xVal>
          <c:yVal>
            <c:numRef>
              <c:f>'marketing_data _ JGM review'!$R$2:$R$2216</c:f>
              <c:numCache>
                <c:formatCode>"$"#,##0.00</c:formatCode>
                <c:ptCount val="3"/>
                <c:pt idx="0">
                  <c:v>420</c:v>
                </c:pt>
                <c:pt idx="1">
                  <c:v>789</c:v>
                </c:pt>
                <c:pt idx="2">
                  <c:v>520</c:v>
                </c:pt>
              </c:numCache>
            </c:numRef>
          </c:yVal>
          <c:smooth val="0"/>
          <c:extLst>
            <c:ext xmlns:c16="http://schemas.microsoft.com/office/drawing/2014/chart" uri="{C3380CC4-5D6E-409C-BE32-E72D297353CC}">
              <c16:uniqueId val="{00000000-1094-4F54-AB14-7C3B22B9FE54}"/>
            </c:ext>
          </c:extLst>
        </c:ser>
        <c:dLbls>
          <c:showLegendKey val="0"/>
          <c:showVal val="0"/>
          <c:showCatName val="0"/>
          <c:showSerName val="0"/>
          <c:showPercent val="0"/>
          <c:showBubbleSize val="0"/>
        </c:dLbls>
        <c:axId val="1445563920"/>
        <c:axId val="1445564880"/>
      </c:scatterChart>
      <c:valAx>
        <c:axId val="14455639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64880"/>
        <c:crosses val="autoZero"/>
        <c:crossBetween val="midCat"/>
        <c:majorUnit val="1"/>
      </c:valAx>
      <c:valAx>
        <c:axId val="14455648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56392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'marketing_data _ JGM review'!$R$2:$R$2216</c:f>
              <c:numCache>
                <c:formatCode>"$"#,##0.00</c:formatCode>
                <c:ptCount val="3"/>
                <c:pt idx="0">
                  <c:v>420</c:v>
                </c:pt>
                <c:pt idx="1">
                  <c:v>789</c:v>
                </c:pt>
                <c:pt idx="2">
                  <c:v>520</c:v>
                </c:pt>
              </c:numCache>
            </c:numRef>
          </c:xVal>
          <c:yVal>
            <c:numRef>
              <c:f>'marketing_data _ JGM review'!$Y$2:$Y$2216</c:f>
              <c:numCache>
                <c:formatCode>General</c:formatCode>
                <c:ptCount val="3"/>
                <c:pt idx="0">
                  <c:v>6</c:v>
                </c:pt>
                <c:pt idx="1">
                  <c:v>2</c:v>
                </c:pt>
                <c:pt idx="2">
                  <c:v>10</c:v>
                </c:pt>
              </c:numCache>
            </c:numRef>
          </c:yVal>
          <c:smooth val="0"/>
          <c:extLst>
            <c:ext xmlns:c16="http://schemas.microsoft.com/office/drawing/2014/chart" uri="{C3380CC4-5D6E-409C-BE32-E72D297353CC}">
              <c16:uniqueId val="{00000000-F3D3-46A9-870E-63AEDC770B46}"/>
            </c:ext>
          </c:extLst>
        </c:ser>
        <c:dLbls>
          <c:showLegendKey val="0"/>
          <c:showVal val="0"/>
          <c:showCatName val="0"/>
          <c:showSerName val="0"/>
          <c:showPercent val="0"/>
          <c:showBubbleSize val="0"/>
        </c:dLbls>
        <c:axId val="1278333584"/>
        <c:axId val="1287355776"/>
      </c:scatterChart>
      <c:valAx>
        <c:axId val="127833358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355776"/>
        <c:crosses val="autoZero"/>
        <c:crossBetween val="midCat"/>
      </c:valAx>
      <c:valAx>
        <c:axId val="1287355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83335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'marketing_data _ JGM review'!$W$2:$W$2216</c:f>
              <c:numCache>
                <c:formatCode>"$"#,##0.00</c:formatCode>
                <c:ptCount val="3"/>
                <c:pt idx="0">
                  <c:v>140</c:v>
                </c:pt>
                <c:pt idx="1">
                  <c:v>38</c:v>
                </c:pt>
                <c:pt idx="2">
                  <c:v>42</c:v>
                </c:pt>
              </c:numCache>
            </c:numRef>
          </c:xVal>
          <c:yVal>
            <c:numRef>
              <c:f>'marketing_data _ JGM review'!$Y$2:$Y$2216</c:f>
              <c:numCache>
                <c:formatCode>General</c:formatCode>
                <c:ptCount val="3"/>
                <c:pt idx="0">
                  <c:v>6</c:v>
                </c:pt>
                <c:pt idx="1">
                  <c:v>2</c:v>
                </c:pt>
                <c:pt idx="2">
                  <c:v>10</c:v>
                </c:pt>
              </c:numCache>
            </c:numRef>
          </c:yVal>
          <c:smooth val="0"/>
          <c:extLst>
            <c:ext xmlns:c16="http://schemas.microsoft.com/office/drawing/2014/chart" uri="{C3380CC4-5D6E-409C-BE32-E72D297353CC}">
              <c16:uniqueId val="{00000000-8B20-4BC4-B7C8-D71A63AD05A1}"/>
            </c:ext>
          </c:extLst>
        </c:ser>
        <c:dLbls>
          <c:showLegendKey val="0"/>
          <c:showVal val="0"/>
          <c:showCatName val="0"/>
          <c:showSerName val="0"/>
          <c:showPercent val="0"/>
          <c:showBubbleSize val="0"/>
        </c:dLbls>
        <c:axId val="1287855856"/>
        <c:axId val="1287856816"/>
      </c:scatterChart>
      <c:valAx>
        <c:axId val="1287855856"/>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56816"/>
        <c:crosses val="autoZero"/>
        <c:crossBetween val="midCat"/>
      </c:valAx>
      <c:valAx>
        <c:axId val="1287856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85585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'marketing_data _ JGM review'!$Y$2:$Y$2216</c:f>
              <c:numCache>
                <c:formatCode>General</c:formatCode>
                <c:ptCount val="3"/>
                <c:pt idx="0">
                  <c:v>6</c:v>
                </c:pt>
                <c:pt idx="1">
                  <c:v>2</c:v>
                </c:pt>
                <c:pt idx="2">
                  <c:v>10</c:v>
                </c:pt>
              </c:numCache>
            </c:numRef>
          </c:xVal>
          <c:yVal>
            <c:numRef>
              <c:f>'marketing_data _ JGM review'!$W$1:$W$2216</c:f>
              <c:numCache>
                <c:formatCode>"$"#,##0.00</c:formatCode>
                <c:ptCount val="4"/>
                <c:pt idx="0">
                  <c:v>0</c:v>
                </c:pt>
                <c:pt idx="1">
                  <c:v>140</c:v>
                </c:pt>
                <c:pt idx="2">
                  <c:v>38</c:v>
                </c:pt>
                <c:pt idx="3">
                  <c:v>42</c:v>
                </c:pt>
              </c:numCache>
            </c:numRef>
          </c:yVal>
          <c:smooth val="0"/>
          <c:extLst>
            <c:ext xmlns:c16="http://schemas.microsoft.com/office/drawing/2014/chart" uri="{C3380CC4-5D6E-409C-BE32-E72D297353CC}">
              <c16:uniqueId val="{00000000-0FA1-481B-9B31-E21FFED0F6F0}"/>
            </c:ext>
          </c:extLst>
        </c:ser>
        <c:dLbls>
          <c:showLegendKey val="0"/>
          <c:showVal val="0"/>
          <c:showCatName val="0"/>
          <c:showSerName val="0"/>
          <c:showPercent val="0"/>
          <c:showBubbleSize val="0"/>
        </c:dLbls>
        <c:axId val="1549309919"/>
        <c:axId val="1549308959"/>
      </c:scatterChart>
      <c:valAx>
        <c:axId val="1549309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08959"/>
        <c:crosses val="autoZero"/>
        <c:crossBetween val="midCat"/>
      </c:valAx>
      <c:valAx>
        <c:axId val="15493089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9309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ubbleChart>
        <c:varyColors val="0"/>
        <c:ser>
          <c:idx val="0"/>
          <c:order val="0"/>
          <c:spPr>
            <a:solidFill>
              <a:schemeClr val="accent1"/>
            </a:solidFill>
            <a:ln w="25400">
              <a:noFill/>
            </a:ln>
            <a:effectLst/>
          </c:spPr>
          <c:invertIfNegative val="0"/>
          <c:yVal>
            <c:numRef>
              <c:f>'marketing_data _ JGM review'!$AC$2:$AC$2216</c:f>
              <c:numCache>
                <c:formatCode>General</c:formatCode>
                <c:ptCount val="3"/>
                <c:pt idx="0">
                  <c:v>4</c:v>
                </c:pt>
                <c:pt idx="1">
                  <c:v>8</c:v>
                </c:pt>
                <c:pt idx="2">
                  <c:v>7</c:v>
                </c:pt>
              </c:numCache>
            </c:numRef>
          </c:yVal>
          <c:bubbleSize>
            <c:numLit>
              <c:formatCode>General</c:formatCode>
              <c:ptCount val="2240"/>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pt idx="58">
                <c:v>1</c:v>
              </c:pt>
              <c:pt idx="59">
                <c:v>1</c:v>
              </c:pt>
              <c:pt idx="60">
                <c:v>1</c:v>
              </c:pt>
              <c:pt idx="61">
                <c:v>1</c:v>
              </c:pt>
              <c:pt idx="62">
                <c:v>1</c:v>
              </c:pt>
              <c:pt idx="63">
                <c:v>1</c:v>
              </c:pt>
              <c:pt idx="64">
                <c:v>1</c:v>
              </c:pt>
              <c:pt idx="65">
                <c:v>1</c:v>
              </c:pt>
              <c:pt idx="66">
                <c:v>1</c:v>
              </c:pt>
              <c:pt idx="67">
                <c:v>1</c:v>
              </c:pt>
              <c:pt idx="68">
                <c:v>1</c:v>
              </c:pt>
              <c:pt idx="69">
                <c:v>1</c:v>
              </c:pt>
              <c:pt idx="70">
                <c:v>1</c:v>
              </c:pt>
              <c:pt idx="71">
                <c:v>1</c:v>
              </c:pt>
              <c:pt idx="72">
                <c:v>1</c:v>
              </c:pt>
              <c:pt idx="73">
                <c:v>1</c:v>
              </c:pt>
              <c:pt idx="74">
                <c:v>1</c:v>
              </c:pt>
              <c:pt idx="75">
                <c:v>1</c:v>
              </c:pt>
              <c:pt idx="76">
                <c:v>1</c:v>
              </c:pt>
              <c:pt idx="77">
                <c:v>1</c:v>
              </c:pt>
              <c:pt idx="78">
                <c:v>1</c:v>
              </c:pt>
              <c:pt idx="79">
                <c:v>1</c:v>
              </c:pt>
              <c:pt idx="80">
                <c:v>1</c:v>
              </c:pt>
              <c:pt idx="81">
                <c:v>1</c:v>
              </c:pt>
              <c:pt idx="82">
                <c:v>1</c:v>
              </c:pt>
              <c:pt idx="83">
                <c:v>1</c:v>
              </c:pt>
              <c:pt idx="84">
                <c:v>1</c:v>
              </c:pt>
              <c:pt idx="85">
                <c:v>1</c:v>
              </c:pt>
              <c:pt idx="86">
                <c:v>1</c:v>
              </c:pt>
              <c:pt idx="87">
                <c:v>1</c:v>
              </c:pt>
              <c:pt idx="88">
                <c:v>1</c:v>
              </c:pt>
              <c:pt idx="89">
                <c:v>1</c:v>
              </c:pt>
              <c:pt idx="90">
                <c:v>1</c:v>
              </c:pt>
              <c:pt idx="91">
                <c:v>1</c:v>
              </c:pt>
              <c:pt idx="92">
                <c:v>1</c:v>
              </c:pt>
              <c:pt idx="93">
                <c:v>1</c:v>
              </c:pt>
              <c:pt idx="94">
                <c:v>1</c:v>
              </c:pt>
              <c:pt idx="95">
                <c:v>1</c:v>
              </c:pt>
              <c:pt idx="96">
                <c:v>1</c:v>
              </c:pt>
              <c:pt idx="97">
                <c:v>1</c:v>
              </c:pt>
              <c:pt idx="98">
                <c:v>1</c:v>
              </c:pt>
              <c:pt idx="99">
                <c:v>1</c:v>
              </c:pt>
              <c:pt idx="100">
                <c:v>1</c:v>
              </c:pt>
              <c:pt idx="101">
                <c:v>1</c:v>
              </c:pt>
              <c:pt idx="102">
                <c:v>1</c:v>
              </c:pt>
              <c:pt idx="103">
                <c:v>1</c:v>
              </c:pt>
              <c:pt idx="104">
                <c:v>1</c:v>
              </c:pt>
              <c:pt idx="105">
                <c:v>1</c:v>
              </c:pt>
              <c:pt idx="106">
                <c:v>1</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pt idx="207">
                <c:v>1</c:v>
              </c:pt>
              <c:pt idx="208">
                <c:v>1</c:v>
              </c:pt>
              <c:pt idx="209">
                <c:v>1</c:v>
              </c:pt>
              <c:pt idx="210">
                <c:v>1</c:v>
              </c:pt>
              <c:pt idx="211">
                <c:v>1</c:v>
              </c:pt>
              <c:pt idx="212">
                <c:v>1</c:v>
              </c:pt>
              <c:pt idx="213">
                <c:v>1</c:v>
              </c:pt>
              <c:pt idx="214">
                <c:v>1</c:v>
              </c:pt>
              <c:pt idx="215">
                <c:v>1</c:v>
              </c:pt>
              <c:pt idx="216">
                <c:v>1</c:v>
              </c:pt>
              <c:pt idx="217">
                <c:v>1</c:v>
              </c:pt>
              <c:pt idx="218">
                <c:v>1</c:v>
              </c:pt>
              <c:pt idx="219">
                <c:v>1</c:v>
              </c:pt>
              <c:pt idx="220">
                <c:v>1</c:v>
              </c:pt>
              <c:pt idx="221">
                <c:v>1</c:v>
              </c:pt>
              <c:pt idx="222">
                <c:v>1</c:v>
              </c:pt>
              <c:pt idx="223">
                <c:v>1</c:v>
              </c:pt>
              <c:pt idx="224">
                <c:v>1</c:v>
              </c:pt>
              <c:pt idx="225">
                <c:v>1</c:v>
              </c:pt>
              <c:pt idx="226">
                <c:v>1</c:v>
              </c:pt>
              <c:pt idx="227">
                <c:v>1</c:v>
              </c:pt>
              <c:pt idx="228">
                <c:v>1</c:v>
              </c:pt>
              <c:pt idx="229">
                <c:v>1</c:v>
              </c:pt>
              <c:pt idx="230">
                <c:v>1</c:v>
              </c:pt>
              <c:pt idx="231">
                <c:v>1</c:v>
              </c:pt>
              <c:pt idx="232">
                <c:v>1</c:v>
              </c:pt>
              <c:pt idx="233">
                <c:v>1</c:v>
              </c:pt>
              <c:pt idx="234">
                <c:v>1</c:v>
              </c:pt>
              <c:pt idx="235">
                <c:v>1</c:v>
              </c:pt>
              <c:pt idx="236">
                <c:v>1</c:v>
              </c:pt>
              <c:pt idx="237">
                <c:v>1</c:v>
              </c:pt>
              <c:pt idx="238">
                <c:v>1</c:v>
              </c:pt>
              <c:pt idx="239">
                <c:v>1</c:v>
              </c:pt>
              <c:pt idx="240">
                <c:v>1</c:v>
              </c:pt>
              <c:pt idx="241">
                <c:v>1</c:v>
              </c:pt>
              <c:pt idx="242">
                <c:v>1</c:v>
              </c:pt>
              <c:pt idx="243">
                <c:v>1</c:v>
              </c:pt>
              <c:pt idx="244">
                <c:v>1</c:v>
              </c:pt>
              <c:pt idx="245">
                <c:v>1</c:v>
              </c:pt>
              <c:pt idx="246">
                <c:v>1</c:v>
              </c:pt>
              <c:pt idx="247">
                <c:v>1</c:v>
              </c:pt>
              <c:pt idx="248">
                <c:v>1</c:v>
              </c:pt>
              <c:pt idx="249">
                <c:v>1</c:v>
              </c:pt>
              <c:pt idx="250">
                <c:v>1</c:v>
              </c:pt>
              <c:pt idx="251">
                <c:v>1</c:v>
              </c:pt>
              <c:pt idx="252">
                <c:v>1</c:v>
              </c:pt>
              <c:pt idx="253">
                <c:v>1</c:v>
              </c:pt>
              <c:pt idx="254">
                <c:v>1</c:v>
              </c:pt>
              <c:pt idx="255">
                <c:v>1</c:v>
              </c:pt>
              <c:pt idx="256">
                <c:v>1</c:v>
              </c:pt>
              <c:pt idx="257">
                <c:v>1</c:v>
              </c:pt>
              <c:pt idx="258">
                <c:v>1</c:v>
              </c:pt>
              <c:pt idx="259">
                <c:v>1</c:v>
              </c:pt>
              <c:pt idx="260">
                <c:v>1</c:v>
              </c:pt>
              <c:pt idx="261">
                <c:v>1</c:v>
              </c:pt>
              <c:pt idx="262">
                <c:v>1</c:v>
              </c:pt>
              <c:pt idx="263">
                <c:v>1</c:v>
              </c:pt>
              <c:pt idx="264">
                <c:v>1</c:v>
              </c:pt>
              <c:pt idx="265">
                <c:v>1</c:v>
              </c:pt>
              <c:pt idx="266">
                <c:v>1</c:v>
              </c:pt>
              <c:pt idx="267">
                <c:v>1</c:v>
              </c:pt>
              <c:pt idx="268">
                <c:v>1</c:v>
              </c:pt>
              <c:pt idx="269">
                <c:v>1</c:v>
              </c:pt>
              <c:pt idx="270">
                <c:v>1</c:v>
              </c:pt>
              <c:pt idx="271">
                <c:v>1</c:v>
              </c:pt>
              <c:pt idx="272">
                <c:v>1</c:v>
              </c:pt>
              <c:pt idx="273">
                <c:v>1</c:v>
              </c:pt>
              <c:pt idx="274">
                <c:v>1</c:v>
              </c:pt>
              <c:pt idx="275">
                <c:v>1</c:v>
              </c:pt>
              <c:pt idx="276">
                <c:v>1</c:v>
              </c:pt>
              <c:pt idx="277">
                <c:v>1</c:v>
              </c:pt>
              <c:pt idx="278">
                <c:v>1</c:v>
              </c:pt>
              <c:pt idx="279">
                <c:v>1</c:v>
              </c:pt>
              <c:pt idx="280">
                <c:v>1</c:v>
              </c:pt>
              <c:pt idx="281">
                <c:v>1</c:v>
              </c:pt>
              <c:pt idx="282">
                <c:v>1</c:v>
              </c:pt>
              <c:pt idx="283">
                <c:v>1</c:v>
              </c:pt>
              <c:pt idx="284">
                <c:v>1</c:v>
              </c:pt>
              <c:pt idx="285">
                <c:v>1</c:v>
              </c:pt>
              <c:pt idx="286">
                <c:v>1</c:v>
              </c:pt>
              <c:pt idx="287">
                <c:v>1</c:v>
              </c:pt>
              <c:pt idx="288">
                <c:v>1</c:v>
              </c:pt>
              <c:pt idx="289">
                <c:v>1</c:v>
              </c:pt>
              <c:pt idx="290">
                <c:v>1</c:v>
              </c:pt>
              <c:pt idx="291">
                <c:v>1</c:v>
              </c:pt>
              <c:pt idx="292">
                <c:v>1</c:v>
              </c:pt>
              <c:pt idx="293">
                <c:v>1</c:v>
              </c:pt>
              <c:pt idx="294">
                <c:v>1</c:v>
              </c:pt>
              <c:pt idx="295">
                <c:v>1</c:v>
              </c:pt>
              <c:pt idx="296">
                <c:v>1</c:v>
              </c:pt>
              <c:pt idx="297">
                <c:v>1</c:v>
              </c:pt>
              <c:pt idx="298">
                <c:v>1</c:v>
              </c:pt>
              <c:pt idx="299">
                <c:v>1</c:v>
              </c:pt>
              <c:pt idx="300">
                <c:v>1</c:v>
              </c:pt>
              <c:pt idx="301">
                <c:v>1</c:v>
              </c:pt>
              <c:pt idx="302">
                <c:v>1</c:v>
              </c:pt>
              <c:pt idx="303">
                <c:v>1</c:v>
              </c:pt>
              <c:pt idx="304">
                <c:v>1</c:v>
              </c:pt>
              <c:pt idx="305">
                <c:v>1</c:v>
              </c:pt>
              <c:pt idx="306">
                <c:v>1</c:v>
              </c:pt>
              <c:pt idx="307">
                <c:v>1</c:v>
              </c:pt>
              <c:pt idx="308">
                <c:v>1</c:v>
              </c:pt>
              <c:pt idx="309">
                <c:v>1</c:v>
              </c:pt>
              <c:pt idx="310">
                <c:v>1</c:v>
              </c:pt>
              <c:pt idx="311">
                <c:v>1</c:v>
              </c:pt>
              <c:pt idx="312">
                <c:v>1</c:v>
              </c:pt>
              <c:pt idx="313">
                <c:v>1</c:v>
              </c:pt>
              <c:pt idx="314">
                <c:v>1</c:v>
              </c:pt>
              <c:pt idx="315">
                <c:v>1</c:v>
              </c:pt>
              <c:pt idx="316">
                <c:v>1</c:v>
              </c:pt>
              <c:pt idx="317">
                <c:v>1</c:v>
              </c:pt>
              <c:pt idx="318">
                <c:v>1</c:v>
              </c:pt>
              <c:pt idx="319">
                <c:v>1</c:v>
              </c:pt>
              <c:pt idx="320">
                <c:v>1</c:v>
              </c:pt>
              <c:pt idx="321">
                <c:v>1</c:v>
              </c:pt>
              <c:pt idx="322">
                <c:v>1</c:v>
              </c:pt>
              <c:pt idx="323">
                <c:v>1</c:v>
              </c:pt>
              <c:pt idx="324">
                <c:v>1</c:v>
              </c:pt>
              <c:pt idx="325">
                <c:v>1</c:v>
              </c:pt>
              <c:pt idx="326">
                <c:v>1</c:v>
              </c:pt>
              <c:pt idx="327">
                <c:v>1</c:v>
              </c:pt>
              <c:pt idx="328">
                <c:v>1</c:v>
              </c:pt>
              <c:pt idx="329">
                <c:v>1</c:v>
              </c:pt>
              <c:pt idx="330">
                <c:v>1</c:v>
              </c:pt>
              <c:pt idx="331">
                <c:v>1</c:v>
              </c:pt>
              <c:pt idx="332">
                <c:v>1</c:v>
              </c:pt>
              <c:pt idx="333">
                <c:v>1</c:v>
              </c:pt>
              <c:pt idx="334">
                <c:v>1</c:v>
              </c:pt>
              <c:pt idx="335">
                <c:v>1</c:v>
              </c:pt>
              <c:pt idx="336">
                <c:v>1</c:v>
              </c:pt>
              <c:pt idx="337">
                <c:v>1</c:v>
              </c:pt>
              <c:pt idx="338">
                <c:v>1</c:v>
              </c:pt>
              <c:pt idx="339">
                <c:v>1</c:v>
              </c:pt>
              <c:pt idx="340">
                <c:v>1</c:v>
              </c:pt>
              <c:pt idx="341">
                <c:v>1</c:v>
              </c:pt>
              <c:pt idx="342">
                <c:v>1</c:v>
              </c:pt>
              <c:pt idx="343">
                <c:v>1</c:v>
              </c:pt>
              <c:pt idx="344">
                <c:v>1</c:v>
              </c:pt>
              <c:pt idx="345">
                <c:v>1</c:v>
              </c:pt>
              <c:pt idx="346">
                <c:v>1</c:v>
              </c:pt>
              <c:pt idx="347">
                <c:v>1</c:v>
              </c:pt>
              <c:pt idx="348">
                <c:v>1</c:v>
              </c:pt>
              <c:pt idx="349">
                <c:v>1</c:v>
              </c:pt>
              <c:pt idx="350">
                <c:v>1</c:v>
              </c:pt>
              <c:pt idx="351">
                <c:v>1</c:v>
              </c:pt>
              <c:pt idx="352">
                <c:v>1</c:v>
              </c:pt>
              <c:pt idx="353">
                <c:v>1</c:v>
              </c:pt>
              <c:pt idx="354">
                <c:v>1</c:v>
              </c:pt>
              <c:pt idx="355">
                <c:v>1</c:v>
              </c:pt>
              <c:pt idx="356">
                <c:v>1</c:v>
              </c:pt>
              <c:pt idx="357">
                <c:v>1</c:v>
              </c:pt>
              <c:pt idx="358">
                <c:v>1</c:v>
              </c:pt>
              <c:pt idx="359">
                <c:v>1</c:v>
              </c:pt>
              <c:pt idx="360">
                <c:v>1</c:v>
              </c:pt>
              <c:pt idx="361">
                <c:v>1</c:v>
              </c:pt>
              <c:pt idx="362">
                <c:v>1</c:v>
              </c:pt>
              <c:pt idx="363">
                <c:v>1</c:v>
              </c:pt>
              <c:pt idx="364">
                <c:v>1</c:v>
              </c:pt>
              <c:pt idx="365">
                <c:v>1</c:v>
              </c:pt>
              <c:pt idx="366">
                <c:v>1</c:v>
              </c:pt>
              <c:pt idx="367">
                <c:v>1</c:v>
              </c:pt>
              <c:pt idx="368">
                <c:v>1</c:v>
              </c:pt>
              <c:pt idx="369">
                <c:v>1</c:v>
              </c:pt>
              <c:pt idx="370">
                <c:v>1</c:v>
              </c:pt>
              <c:pt idx="371">
                <c:v>1</c:v>
              </c:pt>
              <c:pt idx="372">
                <c:v>1</c:v>
              </c:pt>
              <c:pt idx="373">
                <c:v>1</c:v>
              </c:pt>
              <c:pt idx="374">
                <c:v>1</c:v>
              </c:pt>
              <c:pt idx="375">
                <c:v>1</c:v>
              </c:pt>
              <c:pt idx="376">
                <c:v>1</c:v>
              </c:pt>
              <c:pt idx="377">
                <c:v>1</c:v>
              </c:pt>
              <c:pt idx="378">
                <c:v>1</c:v>
              </c:pt>
              <c:pt idx="379">
                <c:v>1</c:v>
              </c:pt>
              <c:pt idx="380">
                <c:v>1</c:v>
              </c:pt>
              <c:pt idx="381">
                <c:v>1</c:v>
              </c:pt>
              <c:pt idx="382">
                <c:v>1</c:v>
              </c:pt>
              <c:pt idx="383">
                <c:v>1</c:v>
              </c:pt>
              <c:pt idx="384">
                <c:v>1</c:v>
              </c:pt>
              <c:pt idx="385">
                <c:v>1</c:v>
              </c:pt>
              <c:pt idx="386">
                <c:v>1</c:v>
              </c:pt>
              <c:pt idx="387">
                <c:v>1</c:v>
              </c:pt>
              <c:pt idx="388">
                <c:v>1</c:v>
              </c:pt>
              <c:pt idx="389">
                <c:v>1</c:v>
              </c:pt>
              <c:pt idx="390">
                <c:v>1</c:v>
              </c:pt>
              <c:pt idx="391">
                <c:v>1</c:v>
              </c:pt>
              <c:pt idx="392">
                <c:v>1</c:v>
              </c:pt>
              <c:pt idx="393">
                <c:v>1</c:v>
              </c:pt>
              <c:pt idx="394">
                <c:v>1</c:v>
              </c:pt>
              <c:pt idx="395">
                <c:v>1</c:v>
              </c:pt>
              <c:pt idx="396">
                <c:v>1</c:v>
              </c:pt>
              <c:pt idx="397">
                <c:v>1</c:v>
              </c:pt>
              <c:pt idx="398">
                <c:v>1</c:v>
              </c:pt>
              <c:pt idx="399">
                <c:v>1</c:v>
              </c:pt>
              <c:pt idx="400">
                <c:v>1</c:v>
              </c:pt>
              <c:pt idx="401">
                <c:v>1</c:v>
              </c:pt>
              <c:pt idx="402">
                <c:v>1</c:v>
              </c:pt>
              <c:pt idx="403">
                <c:v>1</c:v>
              </c:pt>
              <c:pt idx="404">
                <c:v>1</c:v>
              </c:pt>
              <c:pt idx="405">
                <c:v>1</c:v>
              </c:pt>
              <c:pt idx="406">
                <c:v>1</c:v>
              </c:pt>
              <c:pt idx="407">
                <c:v>1</c:v>
              </c:pt>
              <c:pt idx="408">
                <c:v>1</c:v>
              </c:pt>
              <c:pt idx="409">
                <c:v>1</c:v>
              </c:pt>
              <c:pt idx="410">
                <c:v>1</c:v>
              </c:pt>
              <c:pt idx="411">
                <c:v>1</c:v>
              </c:pt>
              <c:pt idx="412">
                <c:v>1</c:v>
              </c:pt>
              <c:pt idx="413">
                <c:v>1</c:v>
              </c:pt>
              <c:pt idx="414">
                <c:v>1</c:v>
              </c:pt>
              <c:pt idx="415">
                <c:v>1</c:v>
              </c:pt>
              <c:pt idx="416">
                <c:v>1</c:v>
              </c:pt>
              <c:pt idx="417">
                <c:v>1</c:v>
              </c:pt>
              <c:pt idx="418">
                <c:v>1</c:v>
              </c:pt>
              <c:pt idx="419">
                <c:v>1</c:v>
              </c:pt>
              <c:pt idx="420">
                <c:v>1</c:v>
              </c:pt>
              <c:pt idx="421">
                <c:v>1</c:v>
              </c:pt>
              <c:pt idx="422">
                <c:v>1</c:v>
              </c:pt>
              <c:pt idx="423">
                <c:v>1</c:v>
              </c:pt>
              <c:pt idx="424">
                <c:v>1</c:v>
              </c:pt>
              <c:pt idx="425">
                <c:v>1</c:v>
              </c:pt>
              <c:pt idx="426">
                <c:v>1</c:v>
              </c:pt>
              <c:pt idx="427">
                <c:v>1</c:v>
              </c:pt>
              <c:pt idx="428">
                <c:v>1</c:v>
              </c:pt>
              <c:pt idx="429">
                <c:v>1</c:v>
              </c:pt>
              <c:pt idx="430">
                <c:v>1</c:v>
              </c:pt>
              <c:pt idx="431">
                <c:v>1</c:v>
              </c:pt>
              <c:pt idx="432">
                <c:v>1</c:v>
              </c:pt>
              <c:pt idx="433">
                <c:v>1</c:v>
              </c:pt>
              <c:pt idx="434">
                <c:v>1</c:v>
              </c:pt>
              <c:pt idx="435">
                <c:v>1</c:v>
              </c:pt>
              <c:pt idx="436">
                <c:v>1</c:v>
              </c:pt>
              <c:pt idx="437">
                <c:v>1</c:v>
              </c:pt>
              <c:pt idx="438">
                <c:v>1</c:v>
              </c:pt>
              <c:pt idx="439">
                <c:v>1</c:v>
              </c:pt>
              <c:pt idx="440">
                <c:v>1</c:v>
              </c:pt>
              <c:pt idx="441">
                <c:v>1</c:v>
              </c:pt>
              <c:pt idx="442">
                <c:v>1</c:v>
              </c:pt>
              <c:pt idx="443">
                <c:v>1</c:v>
              </c:pt>
              <c:pt idx="444">
                <c:v>1</c:v>
              </c:pt>
              <c:pt idx="445">
                <c:v>1</c:v>
              </c:pt>
              <c:pt idx="446">
                <c:v>1</c:v>
              </c:pt>
              <c:pt idx="447">
                <c:v>1</c:v>
              </c:pt>
              <c:pt idx="448">
                <c:v>1</c:v>
              </c:pt>
              <c:pt idx="449">
                <c:v>1</c:v>
              </c:pt>
              <c:pt idx="450">
                <c:v>1</c:v>
              </c:pt>
              <c:pt idx="451">
                <c:v>1</c:v>
              </c:pt>
              <c:pt idx="452">
                <c:v>1</c:v>
              </c:pt>
              <c:pt idx="453">
                <c:v>1</c:v>
              </c:pt>
              <c:pt idx="454">
                <c:v>1</c:v>
              </c:pt>
              <c:pt idx="455">
                <c:v>1</c:v>
              </c:pt>
              <c:pt idx="456">
                <c:v>1</c:v>
              </c:pt>
              <c:pt idx="457">
                <c:v>1</c:v>
              </c:pt>
              <c:pt idx="458">
                <c:v>1</c:v>
              </c:pt>
              <c:pt idx="459">
                <c:v>1</c:v>
              </c:pt>
              <c:pt idx="460">
                <c:v>1</c:v>
              </c:pt>
              <c:pt idx="461">
                <c:v>1</c:v>
              </c:pt>
              <c:pt idx="462">
                <c:v>1</c:v>
              </c:pt>
              <c:pt idx="463">
                <c:v>1</c:v>
              </c:pt>
              <c:pt idx="464">
                <c:v>1</c:v>
              </c:pt>
              <c:pt idx="465">
                <c:v>1</c:v>
              </c:pt>
              <c:pt idx="466">
                <c:v>1</c:v>
              </c:pt>
              <c:pt idx="467">
                <c:v>1</c:v>
              </c:pt>
              <c:pt idx="468">
                <c:v>1</c:v>
              </c:pt>
              <c:pt idx="469">
                <c:v>1</c:v>
              </c:pt>
              <c:pt idx="470">
                <c:v>1</c:v>
              </c:pt>
              <c:pt idx="471">
                <c:v>1</c:v>
              </c:pt>
              <c:pt idx="472">
                <c:v>1</c:v>
              </c:pt>
              <c:pt idx="473">
                <c:v>1</c:v>
              </c:pt>
              <c:pt idx="474">
                <c:v>1</c:v>
              </c:pt>
              <c:pt idx="475">
                <c:v>1</c:v>
              </c:pt>
              <c:pt idx="476">
                <c:v>1</c:v>
              </c:pt>
              <c:pt idx="477">
                <c:v>1</c:v>
              </c:pt>
              <c:pt idx="478">
                <c:v>1</c:v>
              </c:pt>
              <c:pt idx="479">
                <c:v>1</c:v>
              </c:pt>
              <c:pt idx="480">
                <c:v>1</c:v>
              </c:pt>
              <c:pt idx="481">
                <c:v>1</c:v>
              </c:pt>
              <c:pt idx="482">
                <c:v>1</c:v>
              </c:pt>
              <c:pt idx="483">
                <c:v>1</c:v>
              </c:pt>
              <c:pt idx="484">
                <c:v>1</c:v>
              </c:pt>
              <c:pt idx="485">
                <c:v>1</c:v>
              </c:pt>
              <c:pt idx="486">
                <c:v>1</c:v>
              </c:pt>
              <c:pt idx="487">
                <c:v>1</c:v>
              </c:pt>
              <c:pt idx="488">
                <c:v>1</c:v>
              </c:pt>
              <c:pt idx="489">
                <c:v>1</c:v>
              </c:pt>
              <c:pt idx="490">
                <c:v>1</c:v>
              </c:pt>
              <c:pt idx="491">
                <c:v>1</c:v>
              </c:pt>
              <c:pt idx="492">
                <c:v>1</c:v>
              </c:pt>
              <c:pt idx="493">
                <c:v>1</c:v>
              </c:pt>
              <c:pt idx="494">
                <c:v>1</c:v>
              </c:pt>
              <c:pt idx="495">
                <c:v>1</c:v>
              </c:pt>
              <c:pt idx="496">
                <c:v>1</c:v>
              </c:pt>
              <c:pt idx="497">
                <c:v>1</c:v>
              </c:pt>
              <c:pt idx="498">
                <c:v>1</c:v>
              </c:pt>
              <c:pt idx="499">
                <c:v>1</c:v>
              </c:pt>
              <c:pt idx="500">
                <c:v>1</c:v>
              </c:pt>
              <c:pt idx="501">
                <c:v>1</c:v>
              </c:pt>
              <c:pt idx="502">
                <c:v>1</c:v>
              </c:pt>
              <c:pt idx="503">
                <c:v>1</c:v>
              </c:pt>
              <c:pt idx="504">
                <c:v>1</c:v>
              </c:pt>
              <c:pt idx="505">
                <c:v>1</c:v>
              </c:pt>
              <c:pt idx="506">
                <c:v>1</c:v>
              </c:pt>
              <c:pt idx="507">
                <c:v>1</c:v>
              </c:pt>
              <c:pt idx="508">
                <c:v>1</c:v>
              </c:pt>
              <c:pt idx="509">
                <c:v>1</c:v>
              </c:pt>
              <c:pt idx="510">
                <c:v>1</c:v>
              </c:pt>
              <c:pt idx="511">
                <c:v>1</c:v>
              </c:pt>
              <c:pt idx="512">
                <c:v>1</c:v>
              </c:pt>
              <c:pt idx="513">
                <c:v>1</c:v>
              </c:pt>
              <c:pt idx="514">
                <c:v>1</c:v>
              </c:pt>
              <c:pt idx="515">
                <c:v>1</c:v>
              </c:pt>
              <c:pt idx="516">
                <c:v>1</c:v>
              </c:pt>
              <c:pt idx="517">
                <c:v>1</c:v>
              </c:pt>
              <c:pt idx="518">
                <c:v>1</c:v>
              </c:pt>
              <c:pt idx="519">
                <c:v>1</c:v>
              </c:pt>
              <c:pt idx="520">
                <c:v>1</c:v>
              </c:pt>
              <c:pt idx="521">
                <c:v>1</c:v>
              </c:pt>
              <c:pt idx="522">
                <c:v>1</c:v>
              </c:pt>
              <c:pt idx="523">
                <c:v>1</c:v>
              </c:pt>
              <c:pt idx="524">
                <c:v>1</c:v>
              </c:pt>
              <c:pt idx="525">
                <c:v>1</c:v>
              </c:pt>
              <c:pt idx="526">
                <c:v>1</c:v>
              </c:pt>
              <c:pt idx="527">
                <c:v>1</c:v>
              </c:pt>
              <c:pt idx="528">
                <c:v>1</c:v>
              </c:pt>
              <c:pt idx="529">
                <c:v>1</c:v>
              </c:pt>
              <c:pt idx="530">
                <c:v>1</c:v>
              </c:pt>
              <c:pt idx="531">
                <c:v>1</c:v>
              </c:pt>
              <c:pt idx="532">
                <c:v>1</c:v>
              </c:pt>
              <c:pt idx="533">
                <c:v>1</c:v>
              </c:pt>
              <c:pt idx="534">
                <c:v>1</c:v>
              </c:pt>
              <c:pt idx="535">
                <c:v>1</c:v>
              </c:pt>
              <c:pt idx="536">
                <c:v>1</c:v>
              </c:pt>
              <c:pt idx="537">
                <c:v>1</c:v>
              </c:pt>
              <c:pt idx="538">
                <c:v>1</c:v>
              </c:pt>
              <c:pt idx="539">
                <c:v>1</c:v>
              </c:pt>
              <c:pt idx="540">
                <c:v>1</c:v>
              </c:pt>
              <c:pt idx="541">
                <c:v>1</c:v>
              </c:pt>
              <c:pt idx="542">
                <c:v>1</c:v>
              </c:pt>
              <c:pt idx="543">
                <c:v>1</c:v>
              </c:pt>
              <c:pt idx="544">
                <c:v>1</c:v>
              </c:pt>
              <c:pt idx="545">
                <c:v>1</c:v>
              </c:pt>
              <c:pt idx="546">
                <c:v>1</c:v>
              </c:pt>
              <c:pt idx="547">
                <c:v>1</c:v>
              </c:pt>
              <c:pt idx="548">
                <c:v>1</c:v>
              </c:pt>
              <c:pt idx="549">
                <c:v>1</c:v>
              </c:pt>
              <c:pt idx="550">
                <c:v>1</c:v>
              </c:pt>
              <c:pt idx="551">
                <c:v>1</c:v>
              </c:pt>
              <c:pt idx="552">
                <c:v>1</c:v>
              </c:pt>
              <c:pt idx="553">
                <c:v>1</c:v>
              </c:pt>
              <c:pt idx="554">
                <c:v>1</c:v>
              </c:pt>
              <c:pt idx="555">
                <c:v>1</c:v>
              </c:pt>
              <c:pt idx="556">
                <c:v>1</c:v>
              </c:pt>
              <c:pt idx="557">
                <c:v>1</c:v>
              </c:pt>
              <c:pt idx="558">
                <c:v>1</c:v>
              </c:pt>
              <c:pt idx="559">
                <c:v>1</c:v>
              </c:pt>
              <c:pt idx="560">
                <c:v>1</c:v>
              </c:pt>
              <c:pt idx="561">
                <c:v>1</c:v>
              </c:pt>
              <c:pt idx="562">
                <c:v>1</c:v>
              </c:pt>
              <c:pt idx="563">
                <c:v>1</c:v>
              </c:pt>
              <c:pt idx="564">
                <c:v>1</c:v>
              </c:pt>
              <c:pt idx="565">
                <c:v>1</c:v>
              </c:pt>
              <c:pt idx="566">
                <c:v>1</c:v>
              </c:pt>
              <c:pt idx="567">
                <c:v>1</c:v>
              </c:pt>
              <c:pt idx="568">
                <c:v>1</c:v>
              </c:pt>
              <c:pt idx="569">
                <c:v>1</c:v>
              </c:pt>
              <c:pt idx="570">
                <c:v>1</c:v>
              </c:pt>
              <c:pt idx="571">
                <c:v>1</c:v>
              </c:pt>
              <c:pt idx="572">
                <c:v>1</c:v>
              </c:pt>
              <c:pt idx="573">
                <c:v>1</c:v>
              </c:pt>
              <c:pt idx="574">
                <c:v>1</c:v>
              </c:pt>
              <c:pt idx="575">
                <c:v>1</c:v>
              </c:pt>
              <c:pt idx="576">
                <c:v>1</c:v>
              </c:pt>
              <c:pt idx="577">
                <c:v>1</c:v>
              </c:pt>
              <c:pt idx="578">
                <c:v>1</c:v>
              </c:pt>
              <c:pt idx="579">
                <c:v>1</c:v>
              </c:pt>
              <c:pt idx="580">
                <c:v>1</c:v>
              </c:pt>
              <c:pt idx="581">
                <c:v>1</c:v>
              </c:pt>
              <c:pt idx="582">
                <c:v>1</c:v>
              </c:pt>
              <c:pt idx="583">
                <c:v>1</c:v>
              </c:pt>
              <c:pt idx="584">
                <c:v>1</c:v>
              </c:pt>
              <c:pt idx="585">
                <c:v>1</c:v>
              </c:pt>
              <c:pt idx="586">
                <c:v>1</c:v>
              </c:pt>
              <c:pt idx="587">
                <c:v>1</c:v>
              </c:pt>
              <c:pt idx="588">
                <c:v>1</c:v>
              </c:pt>
              <c:pt idx="589">
                <c:v>1</c:v>
              </c:pt>
              <c:pt idx="590">
                <c:v>1</c:v>
              </c:pt>
              <c:pt idx="591">
                <c:v>1</c:v>
              </c:pt>
              <c:pt idx="592">
                <c:v>1</c:v>
              </c:pt>
              <c:pt idx="593">
                <c:v>1</c:v>
              </c:pt>
              <c:pt idx="594">
                <c:v>1</c:v>
              </c:pt>
              <c:pt idx="595">
                <c:v>1</c:v>
              </c:pt>
              <c:pt idx="596">
                <c:v>1</c:v>
              </c:pt>
              <c:pt idx="597">
                <c:v>1</c:v>
              </c:pt>
              <c:pt idx="598">
                <c:v>1</c:v>
              </c:pt>
              <c:pt idx="599">
                <c:v>1</c:v>
              </c:pt>
              <c:pt idx="600">
                <c:v>1</c:v>
              </c:pt>
              <c:pt idx="601">
                <c:v>1</c:v>
              </c:pt>
              <c:pt idx="602">
                <c:v>1</c:v>
              </c:pt>
              <c:pt idx="603">
                <c:v>1</c:v>
              </c:pt>
              <c:pt idx="604">
                <c:v>1</c:v>
              </c:pt>
              <c:pt idx="605">
                <c:v>1</c:v>
              </c:pt>
              <c:pt idx="606">
                <c:v>1</c:v>
              </c:pt>
              <c:pt idx="607">
                <c:v>1</c:v>
              </c:pt>
              <c:pt idx="608">
                <c:v>1</c:v>
              </c:pt>
              <c:pt idx="609">
                <c:v>1</c:v>
              </c:pt>
              <c:pt idx="610">
                <c:v>1</c:v>
              </c:pt>
              <c:pt idx="611">
                <c:v>1</c:v>
              </c:pt>
              <c:pt idx="612">
                <c:v>1</c:v>
              </c:pt>
              <c:pt idx="613">
                <c:v>1</c:v>
              </c:pt>
              <c:pt idx="614">
                <c:v>1</c:v>
              </c:pt>
              <c:pt idx="615">
                <c:v>1</c:v>
              </c:pt>
              <c:pt idx="616">
                <c:v>1</c:v>
              </c:pt>
              <c:pt idx="617">
                <c:v>1</c:v>
              </c:pt>
              <c:pt idx="618">
                <c:v>1</c:v>
              </c:pt>
              <c:pt idx="619">
                <c:v>1</c:v>
              </c:pt>
              <c:pt idx="620">
                <c:v>1</c:v>
              </c:pt>
              <c:pt idx="621">
                <c:v>1</c:v>
              </c:pt>
              <c:pt idx="622">
                <c:v>1</c:v>
              </c:pt>
              <c:pt idx="623">
                <c:v>1</c:v>
              </c:pt>
              <c:pt idx="624">
                <c:v>1</c:v>
              </c:pt>
              <c:pt idx="625">
                <c:v>1</c:v>
              </c:pt>
              <c:pt idx="626">
                <c:v>1</c:v>
              </c:pt>
              <c:pt idx="627">
                <c:v>1</c:v>
              </c:pt>
              <c:pt idx="628">
                <c:v>1</c:v>
              </c:pt>
              <c:pt idx="629">
                <c:v>1</c:v>
              </c:pt>
              <c:pt idx="630">
                <c:v>1</c:v>
              </c:pt>
              <c:pt idx="631">
                <c:v>1</c:v>
              </c:pt>
              <c:pt idx="632">
                <c:v>1</c:v>
              </c:pt>
              <c:pt idx="633">
                <c:v>1</c:v>
              </c:pt>
              <c:pt idx="634">
                <c:v>1</c:v>
              </c:pt>
              <c:pt idx="635">
                <c:v>1</c:v>
              </c:pt>
              <c:pt idx="636">
                <c:v>1</c:v>
              </c:pt>
              <c:pt idx="637">
                <c:v>1</c:v>
              </c:pt>
              <c:pt idx="638">
                <c:v>1</c:v>
              </c:pt>
              <c:pt idx="639">
                <c:v>1</c:v>
              </c:pt>
              <c:pt idx="640">
                <c:v>1</c:v>
              </c:pt>
              <c:pt idx="641">
                <c:v>1</c:v>
              </c:pt>
              <c:pt idx="642">
                <c:v>1</c:v>
              </c:pt>
              <c:pt idx="643">
                <c:v>1</c:v>
              </c:pt>
              <c:pt idx="644">
                <c:v>1</c:v>
              </c:pt>
              <c:pt idx="645">
                <c:v>1</c:v>
              </c:pt>
              <c:pt idx="646">
                <c:v>1</c:v>
              </c:pt>
              <c:pt idx="647">
                <c:v>1</c:v>
              </c:pt>
              <c:pt idx="648">
                <c:v>1</c:v>
              </c:pt>
              <c:pt idx="649">
                <c:v>1</c:v>
              </c:pt>
              <c:pt idx="650">
                <c:v>1</c:v>
              </c:pt>
              <c:pt idx="651">
                <c:v>1</c:v>
              </c:pt>
              <c:pt idx="652">
                <c:v>1</c:v>
              </c:pt>
              <c:pt idx="653">
                <c:v>1</c:v>
              </c:pt>
              <c:pt idx="654">
                <c:v>1</c:v>
              </c:pt>
              <c:pt idx="655">
                <c:v>1</c:v>
              </c:pt>
              <c:pt idx="656">
                <c:v>1</c:v>
              </c:pt>
              <c:pt idx="657">
                <c:v>1</c:v>
              </c:pt>
              <c:pt idx="658">
                <c:v>1</c:v>
              </c:pt>
              <c:pt idx="659">
                <c:v>1</c:v>
              </c:pt>
              <c:pt idx="660">
                <c:v>1</c:v>
              </c:pt>
              <c:pt idx="661">
                <c:v>1</c:v>
              </c:pt>
              <c:pt idx="662">
                <c:v>1</c:v>
              </c:pt>
              <c:pt idx="663">
                <c:v>1</c:v>
              </c:pt>
              <c:pt idx="664">
                <c:v>1</c:v>
              </c:pt>
              <c:pt idx="665">
                <c:v>1</c:v>
              </c:pt>
              <c:pt idx="666">
                <c:v>1</c:v>
              </c:pt>
              <c:pt idx="667">
                <c:v>1</c:v>
              </c:pt>
              <c:pt idx="668">
                <c:v>1</c:v>
              </c:pt>
              <c:pt idx="669">
                <c:v>1</c:v>
              </c:pt>
              <c:pt idx="670">
                <c:v>1</c:v>
              </c:pt>
              <c:pt idx="671">
                <c:v>1</c:v>
              </c:pt>
              <c:pt idx="672">
                <c:v>1</c:v>
              </c:pt>
              <c:pt idx="673">
                <c:v>1</c:v>
              </c:pt>
              <c:pt idx="674">
                <c:v>1</c:v>
              </c:pt>
              <c:pt idx="675">
                <c:v>1</c:v>
              </c:pt>
              <c:pt idx="676">
                <c:v>1</c:v>
              </c:pt>
              <c:pt idx="677">
                <c:v>1</c:v>
              </c:pt>
              <c:pt idx="678">
                <c:v>1</c:v>
              </c:pt>
              <c:pt idx="679">
                <c:v>1</c:v>
              </c:pt>
              <c:pt idx="680">
                <c:v>1</c:v>
              </c:pt>
              <c:pt idx="681">
                <c:v>1</c:v>
              </c:pt>
              <c:pt idx="682">
                <c:v>1</c:v>
              </c:pt>
              <c:pt idx="683">
                <c:v>1</c:v>
              </c:pt>
              <c:pt idx="684">
                <c:v>1</c:v>
              </c:pt>
              <c:pt idx="685">
                <c:v>1</c:v>
              </c:pt>
              <c:pt idx="686">
                <c:v>1</c:v>
              </c:pt>
              <c:pt idx="687">
                <c:v>1</c:v>
              </c:pt>
              <c:pt idx="688">
                <c:v>1</c:v>
              </c:pt>
              <c:pt idx="689">
                <c:v>1</c:v>
              </c:pt>
              <c:pt idx="690">
                <c:v>1</c:v>
              </c:pt>
              <c:pt idx="691">
                <c:v>1</c:v>
              </c:pt>
              <c:pt idx="692">
                <c:v>1</c:v>
              </c:pt>
              <c:pt idx="693">
                <c:v>1</c:v>
              </c:pt>
              <c:pt idx="694">
                <c:v>1</c:v>
              </c:pt>
              <c:pt idx="695">
                <c:v>1</c:v>
              </c:pt>
              <c:pt idx="696">
                <c:v>1</c:v>
              </c:pt>
              <c:pt idx="697">
                <c:v>1</c:v>
              </c:pt>
              <c:pt idx="698">
                <c:v>1</c:v>
              </c:pt>
              <c:pt idx="699">
                <c:v>1</c:v>
              </c:pt>
              <c:pt idx="700">
                <c:v>1</c:v>
              </c:pt>
              <c:pt idx="701">
                <c:v>1</c:v>
              </c:pt>
              <c:pt idx="702">
                <c:v>1</c:v>
              </c:pt>
              <c:pt idx="703">
                <c:v>1</c:v>
              </c:pt>
              <c:pt idx="704">
                <c:v>1</c:v>
              </c:pt>
              <c:pt idx="705">
                <c:v>1</c:v>
              </c:pt>
              <c:pt idx="706">
                <c:v>1</c:v>
              </c:pt>
              <c:pt idx="707">
                <c:v>1</c:v>
              </c:pt>
              <c:pt idx="708">
                <c:v>1</c:v>
              </c:pt>
              <c:pt idx="709">
                <c:v>1</c:v>
              </c:pt>
              <c:pt idx="710">
                <c:v>1</c:v>
              </c:pt>
              <c:pt idx="711">
                <c:v>1</c:v>
              </c:pt>
              <c:pt idx="712">
                <c:v>1</c:v>
              </c:pt>
              <c:pt idx="713">
                <c:v>1</c:v>
              </c:pt>
              <c:pt idx="714">
                <c:v>1</c:v>
              </c:pt>
              <c:pt idx="715">
                <c:v>1</c:v>
              </c:pt>
              <c:pt idx="716">
                <c:v>1</c:v>
              </c:pt>
              <c:pt idx="717">
                <c:v>1</c:v>
              </c:pt>
              <c:pt idx="718">
                <c:v>1</c:v>
              </c:pt>
              <c:pt idx="719">
                <c:v>1</c:v>
              </c:pt>
              <c:pt idx="720">
                <c:v>1</c:v>
              </c:pt>
              <c:pt idx="721">
                <c:v>1</c:v>
              </c:pt>
              <c:pt idx="722">
                <c:v>1</c:v>
              </c:pt>
              <c:pt idx="723">
                <c:v>1</c:v>
              </c:pt>
              <c:pt idx="724">
                <c:v>1</c:v>
              </c:pt>
              <c:pt idx="725">
                <c:v>1</c:v>
              </c:pt>
              <c:pt idx="726">
                <c:v>1</c:v>
              </c:pt>
              <c:pt idx="727">
                <c:v>1</c:v>
              </c:pt>
              <c:pt idx="728">
                <c:v>1</c:v>
              </c:pt>
              <c:pt idx="729">
                <c:v>1</c:v>
              </c:pt>
              <c:pt idx="730">
                <c:v>1</c:v>
              </c:pt>
              <c:pt idx="731">
                <c:v>1</c:v>
              </c:pt>
              <c:pt idx="732">
                <c:v>1</c:v>
              </c:pt>
              <c:pt idx="733">
                <c:v>1</c:v>
              </c:pt>
              <c:pt idx="734">
                <c:v>1</c:v>
              </c:pt>
              <c:pt idx="735">
                <c:v>1</c:v>
              </c:pt>
              <c:pt idx="736">
                <c:v>1</c:v>
              </c:pt>
              <c:pt idx="737">
                <c:v>1</c:v>
              </c:pt>
              <c:pt idx="738">
                <c:v>1</c:v>
              </c:pt>
              <c:pt idx="739">
                <c:v>1</c:v>
              </c:pt>
              <c:pt idx="740">
                <c:v>1</c:v>
              </c:pt>
              <c:pt idx="741">
                <c:v>1</c:v>
              </c:pt>
              <c:pt idx="742">
                <c:v>1</c:v>
              </c:pt>
              <c:pt idx="743">
                <c:v>1</c:v>
              </c:pt>
              <c:pt idx="744">
                <c:v>1</c:v>
              </c:pt>
              <c:pt idx="745">
                <c:v>1</c:v>
              </c:pt>
              <c:pt idx="746">
                <c:v>1</c:v>
              </c:pt>
              <c:pt idx="747">
                <c:v>1</c:v>
              </c:pt>
              <c:pt idx="748">
                <c:v>1</c:v>
              </c:pt>
              <c:pt idx="749">
                <c:v>1</c:v>
              </c:pt>
              <c:pt idx="750">
                <c:v>1</c:v>
              </c:pt>
              <c:pt idx="751">
                <c:v>1</c:v>
              </c:pt>
              <c:pt idx="752">
                <c:v>1</c:v>
              </c:pt>
              <c:pt idx="753">
                <c:v>1</c:v>
              </c:pt>
              <c:pt idx="754">
                <c:v>1</c:v>
              </c:pt>
              <c:pt idx="755">
                <c:v>1</c:v>
              </c:pt>
              <c:pt idx="756">
                <c:v>1</c:v>
              </c:pt>
              <c:pt idx="757">
                <c:v>1</c:v>
              </c:pt>
              <c:pt idx="758">
                <c:v>1</c:v>
              </c:pt>
              <c:pt idx="759">
                <c:v>1</c:v>
              </c:pt>
              <c:pt idx="760">
                <c:v>1</c:v>
              </c:pt>
              <c:pt idx="761">
                <c:v>1</c:v>
              </c:pt>
              <c:pt idx="762">
                <c:v>1</c:v>
              </c:pt>
              <c:pt idx="763">
                <c:v>1</c:v>
              </c:pt>
              <c:pt idx="764">
                <c:v>1</c:v>
              </c:pt>
              <c:pt idx="765">
                <c:v>1</c:v>
              </c:pt>
              <c:pt idx="766">
                <c:v>1</c:v>
              </c:pt>
              <c:pt idx="767">
                <c:v>1</c:v>
              </c:pt>
              <c:pt idx="768">
                <c:v>1</c:v>
              </c:pt>
              <c:pt idx="769">
                <c:v>1</c:v>
              </c:pt>
              <c:pt idx="770">
                <c:v>1</c:v>
              </c:pt>
              <c:pt idx="771">
                <c:v>1</c:v>
              </c:pt>
              <c:pt idx="772">
                <c:v>1</c:v>
              </c:pt>
              <c:pt idx="773">
                <c:v>1</c:v>
              </c:pt>
              <c:pt idx="774">
                <c:v>1</c:v>
              </c:pt>
              <c:pt idx="775">
                <c:v>1</c:v>
              </c:pt>
              <c:pt idx="776">
                <c:v>1</c:v>
              </c:pt>
              <c:pt idx="777">
                <c:v>1</c:v>
              </c:pt>
              <c:pt idx="778">
                <c:v>1</c:v>
              </c:pt>
              <c:pt idx="779">
                <c:v>1</c:v>
              </c:pt>
              <c:pt idx="780">
                <c:v>1</c:v>
              </c:pt>
              <c:pt idx="781">
                <c:v>1</c:v>
              </c:pt>
              <c:pt idx="782">
                <c:v>1</c:v>
              </c:pt>
              <c:pt idx="783">
                <c:v>1</c:v>
              </c:pt>
              <c:pt idx="784">
                <c:v>1</c:v>
              </c:pt>
              <c:pt idx="785">
                <c:v>1</c:v>
              </c:pt>
              <c:pt idx="786">
                <c:v>1</c:v>
              </c:pt>
              <c:pt idx="787">
                <c:v>1</c:v>
              </c:pt>
              <c:pt idx="788">
                <c:v>1</c:v>
              </c:pt>
              <c:pt idx="789">
                <c:v>1</c:v>
              </c:pt>
              <c:pt idx="790">
                <c:v>1</c:v>
              </c:pt>
              <c:pt idx="791">
                <c:v>1</c:v>
              </c:pt>
              <c:pt idx="792">
                <c:v>1</c:v>
              </c:pt>
              <c:pt idx="793">
                <c:v>1</c:v>
              </c:pt>
              <c:pt idx="794">
                <c:v>1</c:v>
              </c:pt>
              <c:pt idx="795">
                <c:v>1</c:v>
              </c:pt>
              <c:pt idx="796">
                <c:v>1</c:v>
              </c:pt>
              <c:pt idx="797">
                <c:v>1</c:v>
              </c:pt>
              <c:pt idx="798">
                <c:v>1</c:v>
              </c:pt>
              <c:pt idx="799">
                <c:v>1</c:v>
              </c:pt>
              <c:pt idx="800">
                <c:v>1</c:v>
              </c:pt>
              <c:pt idx="801">
                <c:v>1</c:v>
              </c:pt>
              <c:pt idx="802">
                <c:v>1</c:v>
              </c:pt>
              <c:pt idx="803">
                <c:v>1</c:v>
              </c:pt>
              <c:pt idx="804">
                <c:v>1</c:v>
              </c:pt>
              <c:pt idx="805">
                <c:v>1</c:v>
              </c:pt>
              <c:pt idx="806">
                <c:v>1</c:v>
              </c:pt>
              <c:pt idx="807">
                <c:v>1</c:v>
              </c:pt>
              <c:pt idx="808">
                <c:v>1</c:v>
              </c:pt>
              <c:pt idx="809">
                <c:v>1</c:v>
              </c:pt>
              <c:pt idx="810">
                <c:v>1</c:v>
              </c:pt>
              <c:pt idx="811">
                <c:v>1</c:v>
              </c:pt>
              <c:pt idx="812">
                <c:v>1</c:v>
              </c:pt>
              <c:pt idx="813">
                <c:v>1</c:v>
              </c:pt>
              <c:pt idx="814">
                <c:v>1</c:v>
              </c:pt>
              <c:pt idx="815">
                <c:v>1</c:v>
              </c:pt>
              <c:pt idx="816">
                <c:v>1</c:v>
              </c:pt>
              <c:pt idx="817">
                <c:v>1</c:v>
              </c:pt>
              <c:pt idx="818">
                <c:v>1</c:v>
              </c:pt>
              <c:pt idx="819">
                <c:v>1</c:v>
              </c:pt>
              <c:pt idx="820">
                <c:v>1</c:v>
              </c:pt>
              <c:pt idx="821">
                <c:v>1</c:v>
              </c:pt>
              <c:pt idx="822">
                <c:v>1</c:v>
              </c:pt>
              <c:pt idx="823">
                <c:v>1</c:v>
              </c:pt>
              <c:pt idx="824">
                <c:v>1</c:v>
              </c:pt>
              <c:pt idx="825">
                <c:v>1</c:v>
              </c:pt>
              <c:pt idx="826">
                <c:v>1</c:v>
              </c:pt>
              <c:pt idx="827">
                <c:v>1</c:v>
              </c:pt>
              <c:pt idx="828">
                <c:v>1</c:v>
              </c:pt>
              <c:pt idx="829">
                <c:v>1</c:v>
              </c:pt>
              <c:pt idx="830">
                <c:v>1</c:v>
              </c:pt>
              <c:pt idx="831">
                <c:v>1</c:v>
              </c:pt>
              <c:pt idx="832">
                <c:v>1</c:v>
              </c:pt>
              <c:pt idx="833">
                <c:v>1</c:v>
              </c:pt>
              <c:pt idx="834">
                <c:v>1</c:v>
              </c:pt>
              <c:pt idx="835">
                <c:v>1</c:v>
              </c:pt>
              <c:pt idx="836">
                <c:v>1</c:v>
              </c:pt>
              <c:pt idx="837">
                <c:v>1</c:v>
              </c:pt>
              <c:pt idx="838">
                <c:v>1</c:v>
              </c:pt>
              <c:pt idx="839">
                <c:v>1</c:v>
              </c:pt>
              <c:pt idx="840">
                <c:v>1</c:v>
              </c:pt>
              <c:pt idx="841">
                <c:v>1</c:v>
              </c:pt>
              <c:pt idx="842">
                <c:v>1</c:v>
              </c:pt>
              <c:pt idx="843">
                <c:v>1</c:v>
              </c:pt>
              <c:pt idx="844">
                <c:v>1</c:v>
              </c:pt>
              <c:pt idx="845">
                <c:v>1</c:v>
              </c:pt>
              <c:pt idx="846">
                <c:v>1</c:v>
              </c:pt>
              <c:pt idx="847">
                <c:v>1</c:v>
              </c:pt>
              <c:pt idx="848">
                <c:v>1</c:v>
              </c:pt>
              <c:pt idx="849">
                <c:v>1</c:v>
              </c:pt>
              <c:pt idx="850">
                <c:v>1</c:v>
              </c:pt>
              <c:pt idx="851">
                <c:v>1</c:v>
              </c:pt>
              <c:pt idx="852">
                <c:v>1</c:v>
              </c:pt>
              <c:pt idx="853">
                <c:v>1</c:v>
              </c:pt>
              <c:pt idx="854">
                <c:v>1</c:v>
              </c:pt>
              <c:pt idx="855">
                <c:v>1</c:v>
              </c:pt>
              <c:pt idx="856">
                <c:v>1</c:v>
              </c:pt>
              <c:pt idx="857">
                <c:v>1</c:v>
              </c:pt>
              <c:pt idx="858">
                <c:v>1</c:v>
              </c:pt>
              <c:pt idx="859">
                <c:v>1</c:v>
              </c:pt>
              <c:pt idx="860">
                <c:v>1</c:v>
              </c:pt>
              <c:pt idx="861">
                <c:v>1</c:v>
              </c:pt>
              <c:pt idx="862">
                <c:v>1</c:v>
              </c:pt>
              <c:pt idx="863">
                <c:v>1</c:v>
              </c:pt>
              <c:pt idx="864">
                <c:v>1</c:v>
              </c:pt>
              <c:pt idx="865">
                <c:v>1</c:v>
              </c:pt>
              <c:pt idx="866">
                <c:v>1</c:v>
              </c:pt>
              <c:pt idx="867">
                <c:v>1</c:v>
              </c:pt>
              <c:pt idx="868">
                <c:v>1</c:v>
              </c:pt>
              <c:pt idx="869">
                <c:v>1</c:v>
              </c:pt>
              <c:pt idx="870">
                <c:v>1</c:v>
              </c:pt>
              <c:pt idx="871">
                <c:v>1</c:v>
              </c:pt>
              <c:pt idx="872">
                <c:v>1</c:v>
              </c:pt>
              <c:pt idx="873">
                <c:v>1</c:v>
              </c:pt>
              <c:pt idx="874">
                <c:v>1</c:v>
              </c:pt>
              <c:pt idx="875">
                <c:v>1</c:v>
              </c:pt>
              <c:pt idx="876">
                <c:v>1</c:v>
              </c:pt>
              <c:pt idx="877">
                <c:v>1</c:v>
              </c:pt>
              <c:pt idx="878">
                <c:v>1</c:v>
              </c:pt>
              <c:pt idx="879">
                <c:v>1</c:v>
              </c:pt>
              <c:pt idx="880">
                <c:v>1</c:v>
              </c:pt>
              <c:pt idx="881">
                <c:v>1</c:v>
              </c:pt>
              <c:pt idx="882">
                <c:v>1</c:v>
              </c:pt>
              <c:pt idx="883">
                <c:v>1</c:v>
              </c:pt>
              <c:pt idx="884">
                <c:v>1</c:v>
              </c:pt>
              <c:pt idx="885">
                <c:v>1</c:v>
              </c:pt>
              <c:pt idx="886">
                <c:v>1</c:v>
              </c:pt>
              <c:pt idx="887">
                <c:v>1</c:v>
              </c:pt>
              <c:pt idx="888">
                <c:v>1</c:v>
              </c:pt>
              <c:pt idx="889">
                <c:v>1</c:v>
              </c:pt>
              <c:pt idx="890">
                <c:v>1</c:v>
              </c:pt>
              <c:pt idx="891">
                <c:v>1</c:v>
              </c:pt>
              <c:pt idx="892">
                <c:v>1</c:v>
              </c:pt>
              <c:pt idx="893">
                <c:v>1</c:v>
              </c:pt>
              <c:pt idx="894">
                <c:v>1</c:v>
              </c:pt>
              <c:pt idx="895">
                <c:v>1</c:v>
              </c:pt>
              <c:pt idx="896">
                <c:v>1</c:v>
              </c:pt>
              <c:pt idx="897">
                <c:v>1</c:v>
              </c:pt>
              <c:pt idx="898">
                <c:v>1</c:v>
              </c:pt>
              <c:pt idx="899">
                <c:v>1</c:v>
              </c:pt>
              <c:pt idx="900">
                <c:v>1</c:v>
              </c:pt>
              <c:pt idx="901">
                <c:v>1</c:v>
              </c:pt>
              <c:pt idx="902">
                <c:v>1</c:v>
              </c:pt>
              <c:pt idx="903">
                <c:v>1</c:v>
              </c:pt>
              <c:pt idx="904">
                <c:v>1</c:v>
              </c:pt>
              <c:pt idx="905">
                <c:v>1</c:v>
              </c:pt>
              <c:pt idx="906">
                <c:v>1</c:v>
              </c:pt>
              <c:pt idx="907">
                <c:v>1</c:v>
              </c:pt>
              <c:pt idx="908">
                <c:v>1</c:v>
              </c:pt>
              <c:pt idx="909">
                <c:v>1</c:v>
              </c:pt>
              <c:pt idx="910">
                <c:v>1</c:v>
              </c:pt>
              <c:pt idx="911">
                <c:v>1</c:v>
              </c:pt>
              <c:pt idx="912">
                <c:v>1</c:v>
              </c:pt>
              <c:pt idx="913">
                <c:v>1</c:v>
              </c:pt>
              <c:pt idx="914">
                <c:v>1</c:v>
              </c:pt>
              <c:pt idx="915">
                <c:v>1</c:v>
              </c:pt>
              <c:pt idx="916">
                <c:v>1</c:v>
              </c:pt>
              <c:pt idx="917">
                <c:v>1</c:v>
              </c:pt>
              <c:pt idx="918">
                <c:v>1</c:v>
              </c:pt>
              <c:pt idx="919">
                <c:v>1</c:v>
              </c:pt>
              <c:pt idx="920">
                <c:v>1</c:v>
              </c:pt>
              <c:pt idx="921">
                <c:v>1</c:v>
              </c:pt>
              <c:pt idx="922">
                <c:v>1</c:v>
              </c:pt>
              <c:pt idx="923">
                <c:v>1</c:v>
              </c:pt>
              <c:pt idx="924">
                <c:v>1</c:v>
              </c:pt>
              <c:pt idx="925">
                <c:v>1</c:v>
              </c:pt>
              <c:pt idx="926">
                <c:v>1</c:v>
              </c:pt>
              <c:pt idx="927">
                <c:v>1</c:v>
              </c:pt>
              <c:pt idx="928">
                <c:v>1</c:v>
              </c:pt>
              <c:pt idx="929">
                <c:v>1</c:v>
              </c:pt>
              <c:pt idx="930">
                <c:v>1</c:v>
              </c:pt>
              <c:pt idx="931">
                <c:v>1</c:v>
              </c:pt>
              <c:pt idx="932">
                <c:v>1</c:v>
              </c:pt>
              <c:pt idx="933">
                <c:v>1</c:v>
              </c:pt>
              <c:pt idx="934">
                <c:v>1</c:v>
              </c:pt>
              <c:pt idx="935">
                <c:v>1</c:v>
              </c:pt>
              <c:pt idx="936">
                <c:v>1</c:v>
              </c:pt>
              <c:pt idx="937">
                <c:v>1</c:v>
              </c:pt>
              <c:pt idx="938">
                <c:v>1</c:v>
              </c:pt>
              <c:pt idx="939">
                <c:v>1</c:v>
              </c:pt>
              <c:pt idx="940">
                <c:v>1</c:v>
              </c:pt>
              <c:pt idx="941">
                <c:v>1</c:v>
              </c:pt>
              <c:pt idx="942">
                <c:v>1</c:v>
              </c:pt>
              <c:pt idx="943">
                <c:v>1</c:v>
              </c:pt>
              <c:pt idx="944">
                <c:v>1</c:v>
              </c:pt>
              <c:pt idx="945">
                <c:v>1</c:v>
              </c:pt>
              <c:pt idx="946">
                <c:v>1</c:v>
              </c:pt>
              <c:pt idx="947">
                <c:v>1</c:v>
              </c:pt>
              <c:pt idx="948">
                <c:v>1</c:v>
              </c:pt>
              <c:pt idx="949">
                <c:v>1</c:v>
              </c:pt>
              <c:pt idx="950">
                <c:v>1</c:v>
              </c:pt>
              <c:pt idx="951">
                <c:v>1</c:v>
              </c:pt>
              <c:pt idx="952">
                <c:v>1</c:v>
              </c:pt>
              <c:pt idx="953">
                <c:v>1</c:v>
              </c:pt>
              <c:pt idx="954">
                <c:v>1</c:v>
              </c:pt>
              <c:pt idx="955">
                <c:v>1</c:v>
              </c:pt>
              <c:pt idx="956">
                <c:v>1</c:v>
              </c:pt>
              <c:pt idx="957">
                <c:v>1</c:v>
              </c:pt>
              <c:pt idx="958">
                <c:v>1</c:v>
              </c:pt>
              <c:pt idx="959">
                <c:v>1</c:v>
              </c:pt>
              <c:pt idx="960">
                <c:v>1</c:v>
              </c:pt>
              <c:pt idx="961">
                <c:v>1</c:v>
              </c:pt>
              <c:pt idx="962">
                <c:v>1</c:v>
              </c:pt>
              <c:pt idx="963">
                <c:v>1</c:v>
              </c:pt>
              <c:pt idx="964">
                <c:v>1</c:v>
              </c:pt>
              <c:pt idx="965">
                <c:v>1</c:v>
              </c:pt>
              <c:pt idx="966">
                <c:v>1</c:v>
              </c:pt>
              <c:pt idx="967">
                <c:v>1</c:v>
              </c:pt>
              <c:pt idx="968">
                <c:v>1</c:v>
              </c:pt>
              <c:pt idx="969">
                <c:v>1</c:v>
              </c:pt>
              <c:pt idx="970">
                <c:v>1</c:v>
              </c:pt>
              <c:pt idx="971">
                <c:v>1</c:v>
              </c:pt>
              <c:pt idx="972">
                <c:v>1</c:v>
              </c:pt>
              <c:pt idx="973">
                <c:v>1</c:v>
              </c:pt>
              <c:pt idx="974">
                <c:v>1</c:v>
              </c:pt>
              <c:pt idx="975">
                <c:v>1</c:v>
              </c:pt>
              <c:pt idx="976">
                <c:v>1</c:v>
              </c:pt>
              <c:pt idx="977">
                <c:v>1</c:v>
              </c:pt>
              <c:pt idx="978">
                <c:v>1</c:v>
              </c:pt>
              <c:pt idx="979">
                <c:v>1</c:v>
              </c:pt>
              <c:pt idx="980">
                <c:v>1</c:v>
              </c:pt>
              <c:pt idx="981">
                <c:v>1</c:v>
              </c:pt>
              <c:pt idx="982">
                <c:v>1</c:v>
              </c:pt>
              <c:pt idx="983">
                <c:v>1</c:v>
              </c:pt>
              <c:pt idx="984">
                <c:v>1</c:v>
              </c:pt>
              <c:pt idx="985">
                <c:v>1</c:v>
              </c:pt>
              <c:pt idx="986">
                <c:v>1</c:v>
              </c:pt>
              <c:pt idx="987">
                <c:v>1</c:v>
              </c:pt>
              <c:pt idx="988">
                <c:v>1</c:v>
              </c:pt>
              <c:pt idx="989">
                <c:v>1</c:v>
              </c:pt>
              <c:pt idx="990">
                <c:v>1</c:v>
              </c:pt>
              <c:pt idx="991">
                <c:v>1</c:v>
              </c:pt>
              <c:pt idx="992">
                <c:v>1</c:v>
              </c:pt>
              <c:pt idx="993">
                <c:v>1</c:v>
              </c:pt>
              <c:pt idx="994">
                <c:v>1</c:v>
              </c:pt>
              <c:pt idx="995">
                <c:v>1</c:v>
              </c:pt>
              <c:pt idx="996">
                <c:v>1</c:v>
              </c:pt>
              <c:pt idx="997">
                <c:v>1</c:v>
              </c:pt>
              <c:pt idx="998">
                <c:v>1</c:v>
              </c:pt>
              <c:pt idx="999">
                <c:v>1</c:v>
              </c:pt>
              <c:pt idx="1000">
                <c:v>1</c:v>
              </c:pt>
              <c:pt idx="1001">
                <c:v>1</c:v>
              </c:pt>
              <c:pt idx="1002">
                <c:v>1</c:v>
              </c:pt>
              <c:pt idx="1003">
                <c:v>1</c:v>
              </c:pt>
              <c:pt idx="1004">
                <c:v>1</c:v>
              </c:pt>
              <c:pt idx="1005">
                <c:v>1</c:v>
              </c:pt>
              <c:pt idx="1006">
                <c:v>1</c:v>
              </c:pt>
              <c:pt idx="1007">
                <c:v>1</c:v>
              </c:pt>
              <c:pt idx="1008">
                <c:v>1</c:v>
              </c:pt>
              <c:pt idx="1009">
                <c:v>1</c:v>
              </c:pt>
              <c:pt idx="1010">
                <c:v>1</c:v>
              </c:pt>
              <c:pt idx="1011">
                <c:v>1</c:v>
              </c:pt>
              <c:pt idx="1012">
                <c:v>1</c:v>
              </c:pt>
              <c:pt idx="1013">
                <c:v>1</c:v>
              </c:pt>
              <c:pt idx="1014">
                <c:v>1</c:v>
              </c:pt>
              <c:pt idx="1015">
                <c:v>1</c:v>
              </c:pt>
              <c:pt idx="1016">
                <c:v>1</c:v>
              </c:pt>
              <c:pt idx="1017">
                <c:v>1</c:v>
              </c:pt>
              <c:pt idx="1018">
                <c:v>1</c:v>
              </c:pt>
              <c:pt idx="1019">
                <c:v>1</c:v>
              </c:pt>
              <c:pt idx="1020">
                <c:v>1</c:v>
              </c:pt>
              <c:pt idx="1021">
                <c:v>1</c:v>
              </c:pt>
              <c:pt idx="1022">
                <c:v>1</c:v>
              </c:pt>
              <c:pt idx="1023">
                <c:v>1</c:v>
              </c:pt>
              <c:pt idx="1024">
                <c:v>1</c:v>
              </c:pt>
              <c:pt idx="1025">
                <c:v>1</c:v>
              </c:pt>
              <c:pt idx="1026">
                <c:v>1</c:v>
              </c:pt>
              <c:pt idx="1027">
                <c:v>1</c:v>
              </c:pt>
              <c:pt idx="1028">
                <c:v>1</c:v>
              </c:pt>
              <c:pt idx="1029">
                <c:v>1</c:v>
              </c:pt>
              <c:pt idx="1030">
                <c:v>1</c:v>
              </c:pt>
              <c:pt idx="1031">
                <c:v>1</c:v>
              </c:pt>
              <c:pt idx="1032">
                <c:v>1</c:v>
              </c:pt>
              <c:pt idx="1033">
                <c:v>1</c:v>
              </c:pt>
              <c:pt idx="1034">
                <c:v>1</c:v>
              </c:pt>
              <c:pt idx="1035">
                <c:v>1</c:v>
              </c:pt>
              <c:pt idx="1036">
                <c:v>1</c:v>
              </c:pt>
              <c:pt idx="1037">
                <c:v>1</c:v>
              </c:pt>
              <c:pt idx="1038">
                <c:v>1</c:v>
              </c:pt>
              <c:pt idx="1039">
                <c:v>1</c:v>
              </c:pt>
              <c:pt idx="1040">
                <c:v>1</c:v>
              </c:pt>
              <c:pt idx="1041">
                <c:v>1</c:v>
              </c:pt>
              <c:pt idx="1042">
                <c:v>1</c:v>
              </c:pt>
              <c:pt idx="1043">
                <c:v>1</c:v>
              </c:pt>
              <c:pt idx="1044">
                <c:v>1</c:v>
              </c:pt>
              <c:pt idx="1045">
                <c:v>1</c:v>
              </c:pt>
              <c:pt idx="1046">
                <c:v>1</c:v>
              </c:pt>
              <c:pt idx="1047">
                <c:v>1</c:v>
              </c:pt>
              <c:pt idx="1048">
                <c:v>1</c:v>
              </c:pt>
              <c:pt idx="1049">
                <c:v>1</c:v>
              </c:pt>
              <c:pt idx="1050">
                <c:v>1</c:v>
              </c:pt>
              <c:pt idx="1051">
                <c:v>1</c:v>
              </c:pt>
              <c:pt idx="1052">
                <c:v>1</c:v>
              </c:pt>
              <c:pt idx="1053">
                <c:v>1</c:v>
              </c:pt>
              <c:pt idx="1054">
                <c:v>1</c:v>
              </c:pt>
              <c:pt idx="1055">
                <c:v>1</c:v>
              </c:pt>
              <c:pt idx="1056">
                <c:v>1</c:v>
              </c:pt>
              <c:pt idx="1057">
                <c:v>1</c:v>
              </c:pt>
              <c:pt idx="1058">
                <c:v>1</c:v>
              </c:pt>
              <c:pt idx="1059">
                <c:v>1</c:v>
              </c:pt>
              <c:pt idx="1060">
                <c:v>1</c:v>
              </c:pt>
              <c:pt idx="1061">
                <c:v>1</c:v>
              </c:pt>
              <c:pt idx="1062">
                <c:v>1</c:v>
              </c:pt>
              <c:pt idx="1063">
                <c:v>1</c:v>
              </c:pt>
              <c:pt idx="1064">
                <c:v>1</c:v>
              </c:pt>
              <c:pt idx="1065">
                <c:v>1</c:v>
              </c:pt>
              <c:pt idx="1066">
                <c:v>1</c:v>
              </c:pt>
              <c:pt idx="1067">
                <c:v>1</c:v>
              </c:pt>
              <c:pt idx="1068">
                <c:v>1</c:v>
              </c:pt>
              <c:pt idx="1069">
                <c:v>1</c:v>
              </c:pt>
              <c:pt idx="1070">
                <c:v>1</c:v>
              </c:pt>
              <c:pt idx="1071">
                <c:v>1</c:v>
              </c:pt>
              <c:pt idx="1072">
                <c:v>1</c:v>
              </c:pt>
              <c:pt idx="1073">
                <c:v>1</c:v>
              </c:pt>
              <c:pt idx="1074">
                <c:v>1</c:v>
              </c:pt>
              <c:pt idx="1075">
                <c:v>1</c:v>
              </c:pt>
              <c:pt idx="1076">
                <c:v>1</c:v>
              </c:pt>
              <c:pt idx="1077">
                <c:v>1</c:v>
              </c:pt>
              <c:pt idx="1078">
                <c:v>1</c:v>
              </c:pt>
              <c:pt idx="1079">
                <c:v>1</c:v>
              </c:pt>
              <c:pt idx="1080">
                <c:v>1</c:v>
              </c:pt>
              <c:pt idx="1081">
                <c:v>1</c:v>
              </c:pt>
              <c:pt idx="1082">
                <c:v>1</c:v>
              </c:pt>
              <c:pt idx="1083">
                <c:v>1</c:v>
              </c:pt>
              <c:pt idx="1084">
                <c:v>1</c:v>
              </c:pt>
              <c:pt idx="1085">
                <c:v>1</c:v>
              </c:pt>
              <c:pt idx="1086">
                <c:v>1</c:v>
              </c:pt>
              <c:pt idx="1087">
                <c:v>1</c:v>
              </c:pt>
              <c:pt idx="1088">
                <c:v>1</c:v>
              </c:pt>
              <c:pt idx="1089">
                <c:v>1</c:v>
              </c:pt>
              <c:pt idx="1090">
                <c:v>1</c:v>
              </c:pt>
              <c:pt idx="1091">
                <c:v>1</c:v>
              </c:pt>
              <c:pt idx="1092">
                <c:v>1</c:v>
              </c:pt>
              <c:pt idx="1093">
                <c:v>1</c:v>
              </c:pt>
              <c:pt idx="1094">
                <c:v>1</c:v>
              </c:pt>
              <c:pt idx="1095">
                <c:v>1</c:v>
              </c:pt>
              <c:pt idx="1096">
                <c:v>1</c:v>
              </c:pt>
              <c:pt idx="1097">
                <c:v>1</c:v>
              </c:pt>
              <c:pt idx="1098">
                <c:v>1</c:v>
              </c:pt>
              <c:pt idx="1099">
                <c:v>1</c:v>
              </c:pt>
              <c:pt idx="1100">
                <c:v>1</c:v>
              </c:pt>
              <c:pt idx="1101">
                <c:v>1</c:v>
              </c:pt>
              <c:pt idx="1102">
                <c:v>1</c:v>
              </c:pt>
              <c:pt idx="1103">
                <c:v>1</c:v>
              </c:pt>
              <c:pt idx="1104">
                <c:v>1</c:v>
              </c:pt>
              <c:pt idx="1105">
                <c:v>1</c:v>
              </c:pt>
              <c:pt idx="1106">
                <c:v>1</c:v>
              </c:pt>
              <c:pt idx="1107">
                <c:v>1</c:v>
              </c:pt>
              <c:pt idx="1108">
                <c:v>1</c:v>
              </c:pt>
              <c:pt idx="1109">
                <c:v>1</c:v>
              </c:pt>
              <c:pt idx="1110">
                <c:v>1</c:v>
              </c:pt>
              <c:pt idx="1111">
                <c:v>1</c:v>
              </c:pt>
              <c:pt idx="1112">
                <c:v>1</c:v>
              </c:pt>
              <c:pt idx="1113">
                <c:v>1</c:v>
              </c:pt>
              <c:pt idx="1114">
                <c:v>1</c:v>
              </c:pt>
              <c:pt idx="1115">
                <c:v>1</c:v>
              </c:pt>
              <c:pt idx="1116">
                <c:v>1</c:v>
              </c:pt>
              <c:pt idx="1117">
                <c:v>1</c:v>
              </c:pt>
              <c:pt idx="1118">
                <c:v>1</c:v>
              </c:pt>
              <c:pt idx="1119">
                <c:v>1</c:v>
              </c:pt>
              <c:pt idx="1120">
                <c:v>1</c:v>
              </c:pt>
              <c:pt idx="1121">
                <c:v>1</c:v>
              </c:pt>
              <c:pt idx="1122">
                <c:v>1</c:v>
              </c:pt>
              <c:pt idx="1123">
                <c:v>1</c:v>
              </c:pt>
              <c:pt idx="1124">
                <c:v>1</c:v>
              </c:pt>
              <c:pt idx="1125">
                <c:v>1</c:v>
              </c:pt>
              <c:pt idx="1126">
                <c:v>1</c:v>
              </c:pt>
              <c:pt idx="1127">
                <c:v>1</c:v>
              </c:pt>
              <c:pt idx="1128">
                <c:v>1</c:v>
              </c:pt>
              <c:pt idx="1129">
                <c:v>1</c:v>
              </c:pt>
              <c:pt idx="1130">
                <c:v>1</c:v>
              </c:pt>
              <c:pt idx="1131">
                <c:v>1</c:v>
              </c:pt>
              <c:pt idx="1132">
                <c:v>1</c:v>
              </c:pt>
              <c:pt idx="1133">
                <c:v>1</c:v>
              </c:pt>
              <c:pt idx="1134">
                <c:v>1</c:v>
              </c:pt>
              <c:pt idx="1135">
                <c:v>1</c:v>
              </c:pt>
              <c:pt idx="1136">
                <c:v>1</c:v>
              </c:pt>
              <c:pt idx="1137">
                <c:v>1</c:v>
              </c:pt>
              <c:pt idx="1138">
                <c:v>1</c:v>
              </c:pt>
              <c:pt idx="1139">
                <c:v>1</c:v>
              </c:pt>
              <c:pt idx="1140">
                <c:v>1</c:v>
              </c:pt>
              <c:pt idx="1141">
                <c:v>1</c:v>
              </c:pt>
              <c:pt idx="1142">
                <c:v>1</c:v>
              </c:pt>
              <c:pt idx="1143">
                <c:v>1</c:v>
              </c:pt>
              <c:pt idx="1144">
                <c:v>1</c:v>
              </c:pt>
              <c:pt idx="1145">
                <c:v>1</c:v>
              </c:pt>
              <c:pt idx="1146">
                <c:v>1</c:v>
              </c:pt>
              <c:pt idx="1147">
                <c:v>1</c:v>
              </c:pt>
              <c:pt idx="1148">
                <c:v>1</c:v>
              </c:pt>
              <c:pt idx="1149">
                <c:v>1</c:v>
              </c:pt>
              <c:pt idx="1150">
                <c:v>1</c:v>
              </c:pt>
              <c:pt idx="1151">
                <c:v>1</c:v>
              </c:pt>
              <c:pt idx="1152">
                <c:v>1</c:v>
              </c:pt>
              <c:pt idx="1153">
                <c:v>1</c:v>
              </c:pt>
              <c:pt idx="1154">
                <c:v>1</c:v>
              </c:pt>
              <c:pt idx="1155">
                <c:v>1</c:v>
              </c:pt>
              <c:pt idx="1156">
                <c:v>1</c:v>
              </c:pt>
              <c:pt idx="1157">
                <c:v>1</c:v>
              </c:pt>
              <c:pt idx="1158">
                <c:v>1</c:v>
              </c:pt>
              <c:pt idx="1159">
                <c:v>1</c:v>
              </c:pt>
              <c:pt idx="1160">
                <c:v>1</c:v>
              </c:pt>
              <c:pt idx="1161">
                <c:v>1</c:v>
              </c:pt>
              <c:pt idx="1162">
                <c:v>1</c:v>
              </c:pt>
              <c:pt idx="1163">
                <c:v>1</c:v>
              </c:pt>
              <c:pt idx="1164">
                <c:v>1</c:v>
              </c:pt>
              <c:pt idx="1165">
                <c:v>1</c:v>
              </c:pt>
              <c:pt idx="1166">
                <c:v>1</c:v>
              </c:pt>
              <c:pt idx="1167">
                <c:v>1</c:v>
              </c:pt>
              <c:pt idx="1168">
                <c:v>1</c:v>
              </c:pt>
              <c:pt idx="1169">
                <c:v>1</c:v>
              </c:pt>
              <c:pt idx="1170">
                <c:v>1</c:v>
              </c:pt>
              <c:pt idx="1171">
                <c:v>1</c:v>
              </c:pt>
              <c:pt idx="1172">
                <c:v>1</c:v>
              </c:pt>
              <c:pt idx="1173">
                <c:v>1</c:v>
              </c:pt>
              <c:pt idx="1174">
                <c:v>1</c:v>
              </c:pt>
              <c:pt idx="1175">
                <c:v>1</c:v>
              </c:pt>
              <c:pt idx="1176">
                <c:v>1</c:v>
              </c:pt>
              <c:pt idx="1177">
                <c:v>1</c:v>
              </c:pt>
              <c:pt idx="1178">
                <c:v>1</c:v>
              </c:pt>
              <c:pt idx="1179">
                <c:v>1</c:v>
              </c:pt>
              <c:pt idx="1180">
                <c:v>1</c:v>
              </c:pt>
              <c:pt idx="1181">
                <c:v>1</c:v>
              </c:pt>
              <c:pt idx="1182">
                <c:v>1</c:v>
              </c:pt>
              <c:pt idx="1183">
                <c:v>1</c:v>
              </c:pt>
              <c:pt idx="1184">
                <c:v>1</c:v>
              </c:pt>
              <c:pt idx="1185">
                <c:v>1</c:v>
              </c:pt>
              <c:pt idx="1186">
                <c:v>1</c:v>
              </c:pt>
              <c:pt idx="1187">
                <c:v>1</c:v>
              </c:pt>
              <c:pt idx="1188">
                <c:v>1</c:v>
              </c:pt>
              <c:pt idx="1189">
                <c:v>1</c:v>
              </c:pt>
              <c:pt idx="1190">
                <c:v>1</c:v>
              </c:pt>
              <c:pt idx="1191">
                <c:v>1</c:v>
              </c:pt>
              <c:pt idx="1192">
                <c:v>1</c:v>
              </c:pt>
              <c:pt idx="1193">
                <c:v>1</c:v>
              </c:pt>
              <c:pt idx="1194">
                <c:v>1</c:v>
              </c:pt>
              <c:pt idx="1195">
                <c:v>1</c:v>
              </c:pt>
              <c:pt idx="1196">
                <c:v>1</c:v>
              </c:pt>
              <c:pt idx="1197">
                <c:v>1</c:v>
              </c:pt>
              <c:pt idx="1198">
                <c:v>1</c:v>
              </c:pt>
              <c:pt idx="1199">
                <c:v>1</c:v>
              </c:pt>
              <c:pt idx="1200">
                <c:v>1</c:v>
              </c:pt>
              <c:pt idx="1201">
                <c:v>1</c:v>
              </c:pt>
              <c:pt idx="1202">
                <c:v>1</c:v>
              </c:pt>
              <c:pt idx="1203">
                <c:v>1</c:v>
              </c:pt>
              <c:pt idx="1204">
                <c:v>1</c:v>
              </c:pt>
              <c:pt idx="1205">
                <c:v>1</c:v>
              </c:pt>
              <c:pt idx="1206">
                <c:v>1</c:v>
              </c:pt>
              <c:pt idx="1207">
                <c:v>1</c:v>
              </c:pt>
              <c:pt idx="1208">
                <c:v>1</c:v>
              </c:pt>
              <c:pt idx="1209">
                <c:v>1</c:v>
              </c:pt>
              <c:pt idx="1210">
                <c:v>1</c:v>
              </c:pt>
              <c:pt idx="1211">
                <c:v>1</c:v>
              </c:pt>
              <c:pt idx="1212">
                <c:v>1</c:v>
              </c:pt>
              <c:pt idx="1213">
                <c:v>1</c:v>
              </c:pt>
              <c:pt idx="1214">
                <c:v>1</c:v>
              </c:pt>
              <c:pt idx="1215">
                <c:v>1</c:v>
              </c:pt>
              <c:pt idx="1216">
                <c:v>1</c:v>
              </c:pt>
              <c:pt idx="1217">
                <c:v>1</c:v>
              </c:pt>
              <c:pt idx="1218">
                <c:v>1</c:v>
              </c:pt>
              <c:pt idx="1219">
                <c:v>1</c:v>
              </c:pt>
              <c:pt idx="1220">
                <c:v>1</c:v>
              </c:pt>
              <c:pt idx="1221">
                <c:v>1</c:v>
              </c:pt>
              <c:pt idx="1222">
                <c:v>1</c:v>
              </c:pt>
              <c:pt idx="1223">
                <c:v>1</c:v>
              </c:pt>
              <c:pt idx="1224">
                <c:v>1</c:v>
              </c:pt>
              <c:pt idx="1225">
                <c:v>1</c:v>
              </c:pt>
              <c:pt idx="1226">
                <c:v>1</c:v>
              </c:pt>
              <c:pt idx="1227">
                <c:v>1</c:v>
              </c:pt>
              <c:pt idx="1228">
                <c:v>1</c:v>
              </c:pt>
              <c:pt idx="1229">
                <c:v>1</c:v>
              </c:pt>
              <c:pt idx="1230">
                <c:v>1</c:v>
              </c:pt>
              <c:pt idx="1231">
                <c:v>1</c:v>
              </c:pt>
              <c:pt idx="1232">
                <c:v>1</c:v>
              </c:pt>
              <c:pt idx="1233">
                <c:v>1</c:v>
              </c:pt>
              <c:pt idx="1234">
                <c:v>1</c:v>
              </c:pt>
              <c:pt idx="1235">
                <c:v>1</c:v>
              </c:pt>
              <c:pt idx="1236">
                <c:v>1</c:v>
              </c:pt>
              <c:pt idx="1237">
                <c:v>1</c:v>
              </c:pt>
              <c:pt idx="1238">
                <c:v>1</c:v>
              </c:pt>
              <c:pt idx="1239">
                <c:v>1</c:v>
              </c:pt>
              <c:pt idx="1240">
                <c:v>1</c:v>
              </c:pt>
              <c:pt idx="1241">
                <c:v>1</c:v>
              </c:pt>
              <c:pt idx="1242">
                <c:v>1</c:v>
              </c:pt>
              <c:pt idx="1243">
                <c:v>1</c:v>
              </c:pt>
              <c:pt idx="1244">
                <c:v>1</c:v>
              </c:pt>
              <c:pt idx="1245">
                <c:v>1</c:v>
              </c:pt>
              <c:pt idx="1246">
                <c:v>1</c:v>
              </c:pt>
              <c:pt idx="1247">
                <c:v>1</c:v>
              </c:pt>
              <c:pt idx="1248">
                <c:v>1</c:v>
              </c:pt>
              <c:pt idx="1249">
                <c:v>1</c:v>
              </c:pt>
              <c:pt idx="1250">
                <c:v>1</c:v>
              </c:pt>
              <c:pt idx="1251">
                <c:v>1</c:v>
              </c:pt>
              <c:pt idx="1252">
                <c:v>1</c:v>
              </c:pt>
              <c:pt idx="1253">
                <c:v>1</c:v>
              </c:pt>
              <c:pt idx="1254">
                <c:v>1</c:v>
              </c:pt>
              <c:pt idx="1255">
                <c:v>1</c:v>
              </c:pt>
              <c:pt idx="1256">
                <c:v>1</c:v>
              </c:pt>
              <c:pt idx="1257">
                <c:v>1</c:v>
              </c:pt>
              <c:pt idx="1258">
                <c:v>1</c:v>
              </c:pt>
              <c:pt idx="1259">
                <c:v>1</c:v>
              </c:pt>
              <c:pt idx="1260">
                <c:v>1</c:v>
              </c:pt>
              <c:pt idx="1261">
                <c:v>1</c:v>
              </c:pt>
              <c:pt idx="1262">
                <c:v>1</c:v>
              </c:pt>
              <c:pt idx="1263">
                <c:v>1</c:v>
              </c:pt>
              <c:pt idx="1264">
                <c:v>1</c:v>
              </c:pt>
              <c:pt idx="1265">
                <c:v>1</c:v>
              </c:pt>
              <c:pt idx="1266">
                <c:v>1</c:v>
              </c:pt>
              <c:pt idx="1267">
                <c:v>1</c:v>
              </c:pt>
              <c:pt idx="1268">
                <c:v>1</c:v>
              </c:pt>
              <c:pt idx="1269">
                <c:v>1</c:v>
              </c:pt>
              <c:pt idx="1270">
                <c:v>1</c:v>
              </c:pt>
              <c:pt idx="1271">
                <c:v>1</c:v>
              </c:pt>
              <c:pt idx="1272">
                <c:v>1</c:v>
              </c:pt>
              <c:pt idx="1273">
                <c:v>1</c:v>
              </c:pt>
              <c:pt idx="1274">
                <c:v>1</c:v>
              </c:pt>
              <c:pt idx="1275">
                <c:v>1</c:v>
              </c:pt>
              <c:pt idx="1276">
                <c:v>1</c:v>
              </c:pt>
              <c:pt idx="1277">
                <c:v>1</c:v>
              </c:pt>
              <c:pt idx="1278">
                <c:v>1</c:v>
              </c:pt>
              <c:pt idx="1279">
                <c:v>1</c:v>
              </c:pt>
              <c:pt idx="1280">
                <c:v>1</c:v>
              </c:pt>
              <c:pt idx="1281">
                <c:v>1</c:v>
              </c:pt>
              <c:pt idx="1282">
                <c:v>1</c:v>
              </c:pt>
              <c:pt idx="1283">
                <c:v>1</c:v>
              </c:pt>
              <c:pt idx="1284">
                <c:v>1</c:v>
              </c:pt>
              <c:pt idx="1285">
                <c:v>1</c:v>
              </c:pt>
              <c:pt idx="1286">
                <c:v>1</c:v>
              </c:pt>
              <c:pt idx="1287">
                <c:v>1</c:v>
              </c:pt>
              <c:pt idx="1288">
                <c:v>1</c:v>
              </c:pt>
              <c:pt idx="1289">
                <c:v>1</c:v>
              </c:pt>
              <c:pt idx="1290">
                <c:v>1</c:v>
              </c:pt>
              <c:pt idx="1291">
                <c:v>1</c:v>
              </c:pt>
              <c:pt idx="1292">
                <c:v>1</c:v>
              </c:pt>
              <c:pt idx="1293">
                <c:v>1</c:v>
              </c:pt>
              <c:pt idx="1294">
                <c:v>1</c:v>
              </c:pt>
              <c:pt idx="1295">
                <c:v>1</c:v>
              </c:pt>
              <c:pt idx="1296">
                <c:v>1</c:v>
              </c:pt>
              <c:pt idx="1297">
                <c:v>1</c:v>
              </c:pt>
              <c:pt idx="1298">
                <c:v>1</c:v>
              </c:pt>
              <c:pt idx="1299">
                <c:v>1</c:v>
              </c:pt>
              <c:pt idx="1300">
                <c:v>1</c:v>
              </c:pt>
              <c:pt idx="1301">
                <c:v>1</c:v>
              </c:pt>
              <c:pt idx="1302">
                <c:v>1</c:v>
              </c:pt>
              <c:pt idx="1303">
                <c:v>1</c:v>
              </c:pt>
              <c:pt idx="1304">
                <c:v>1</c:v>
              </c:pt>
              <c:pt idx="1305">
                <c:v>1</c:v>
              </c:pt>
              <c:pt idx="1306">
                <c:v>1</c:v>
              </c:pt>
              <c:pt idx="1307">
                <c:v>1</c:v>
              </c:pt>
              <c:pt idx="1308">
                <c:v>1</c:v>
              </c:pt>
              <c:pt idx="1309">
                <c:v>1</c:v>
              </c:pt>
              <c:pt idx="1310">
                <c:v>1</c:v>
              </c:pt>
              <c:pt idx="1311">
                <c:v>1</c:v>
              </c:pt>
              <c:pt idx="1312">
                <c:v>1</c:v>
              </c:pt>
              <c:pt idx="1313">
                <c:v>1</c:v>
              </c:pt>
              <c:pt idx="1314">
                <c:v>1</c:v>
              </c:pt>
              <c:pt idx="1315">
                <c:v>1</c:v>
              </c:pt>
              <c:pt idx="1316">
                <c:v>1</c:v>
              </c:pt>
              <c:pt idx="1317">
                <c:v>1</c:v>
              </c:pt>
              <c:pt idx="1318">
                <c:v>1</c:v>
              </c:pt>
              <c:pt idx="1319">
                <c:v>1</c:v>
              </c:pt>
              <c:pt idx="1320">
                <c:v>1</c:v>
              </c:pt>
              <c:pt idx="1321">
                <c:v>1</c:v>
              </c:pt>
              <c:pt idx="1322">
                <c:v>1</c:v>
              </c:pt>
              <c:pt idx="1323">
                <c:v>1</c:v>
              </c:pt>
              <c:pt idx="1324">
                <c:v>1</c:v>
              </c:pt>
              <c:pt idx="1325">
                <c:v>1</c:v>
              </c:pt>
              <c:pt idx="1326">
                <c:v>1</c:v>
              </c:pt>
              <c:pt idx="1327">
                <c:v>1</c:v>
              </c:pt>
              <c:pt idx="1328">
                <c:v>1</c:v>
              </c:pt>
              <c:pt idx="1329">
                <c:v>1</c:v>
              </c:pt>
              <c:pt idx="1330">
                <c:v>1</c:v>
              </c:pt>
              <c:pt idx="1331">
                <c:v>1</c:v>
              </c:pt>
              <c:pt idx="1332">
                <c:v>1</c:v>
              </c:pt>
              <c:pt idx="1333">
                <c:v>1</c:v>
              </c:pt>
              <c:pt idx="1334">
                <c:v>1</c:v>
              </c:pt>
              <c:pt idx="1335">
                <c:v>1</c:v>
              </c:pt>
              <c:pt idx="1336">
                <c:v>1</c:v>
              </c:pt>
              <c:pt idx="1337">
                <c:v>1</c:v>
              </c:pt>
              <c:pt idx="1338">
                <c:v>1</c:v>
              </c:pt>
              <c:pt idx="1339">
                <c:v>1</c:v>
              </c:pt>
              <c:pt idx="1340">
                <c:v>1</c:v>
              </c:pt>
              <c:pt idx="1341">
                <c:v>1</c:v>
              </c:pt>
              <c:pt idx="1342">
                <c:v>1</c:v>
              </c:pt>
              <c:pt idx="1343">
                <c:v>1</c:v>
              </c:pt>
              <c:pt idx="1344">
                <c:v>1</c:v>
              </c:pt>
              <c:pt idx="1345">
                <c:v>1</c:v>
              </c:pt>
              <c:pt idx="1346">
                <c:v>1</c:v>
              </c:pt>
              <c:pt idx="1347">
                <c:v>1</c:v>
              </c:pt>
              <c:pt idx="1348">
                <c:v>1</c:v>
              </c:pt>
              <c:pt idx="1349">
                <c:v>1</c:v>
              </c:pt>
              <c:pt idx="1350">
                <c:v>1</c:v>
              </c:pt>
              <c:pt idx="1351">
                <c:v>1</c:v>
              </c:pt>
              <c:pt idx="1352">
                <c:v>1</c:v>
              </c:pt>
              <c:pt idx="1353">
                <c:v>1</c:v>
              </c:pt>
              <c:pt idx="1354">
                <c:v>1</c:v>
              </c:pt>
              <c:pt idx="1355">
                <c:v>1</c:v>
              </c:pt>
              <c:pt idx="1356">
                <c:v>1</c:v>
              </c:pt>
              <c:pt idx="1357">
                <c:v>1</c:v>
              </c:pt>
              <c:pt idx="1358">
                <c:v>1</c:v>
              </c:pt>
              <c:pt idx="1359">
                <c:v>1</c:v>
              </c:pt>
              <c:pt idx="1360">
                <c:v>1</c:v>
              </c:pt>
              <c:pt idx="1361">
                <c:v>1</c:v>
              </c:pt>
              <c:pt idx="1362">
                <c:v>1</c:v>
              </c:pt>
              <c:pt idx="1363">
                <c:v>1</c:v>
              </c:pt>
              <c:pt idx="1364">
                <c:v>1</c:v>
              </c:pt>
              <c:pt idx="1365">
                <c:v>1</c:v>
              </c:pt>
              <c:pt idx="1366">
                <c:v>1</c:v>
              </c:pt>
              <c:pt idx="1367">
                <c:v>1</c:v>
              </c:pt>
              <c:pt idx="1368">
                <c:v>1</c:v>
              </c:pt>
              <c:pt idx="1369">
                <c:v>1</c:v>
              </c:pt>
              <c:pt idx="1370">
                <c:v>1</c:v>
              </c:pt>
              <c:pt idx="1371">
                <c:v>1</c:v>
              </c:pt>
              <c:pt idx="1372">
                <c:v>1</c:v>
              </c:pt>
              <c:pt idx="1373">
                <c:v>1</c:v>
              </c:pt>
              <c:pt idx="1374">
                <c:v>1</c:v>
              </c:pt>
              <c:pt idx="1375">
                <c:v>1</c:v>
              </c:pt>
              <c:pt idx="1376">
                <c:v>1</c:v>
              </c:pt>
              <c:pt idx="1377">
                <c:v>1</c:v>
              </c:pt>
              <c:pt idx="1378">
                <c:v>1</c:v>
              </c:pt>
              <c:pt idx="1379">
                <c:v>1</c:v>
              </c:pt>
              <c:pt idx="1380">
                <c:v>1</c:v>
              </c:pt>
              <c:pt idx="1381">
                <c:v>1</c:v>
              </c:pt>
              <c:pt idx="1382">
                <c:v>1</c:v>
              </c:pt>
              <c:pt idx="1383">
                <c:v>1</c:v>
              </c:pt>
              <c:pt idx="1384">
                <c:v>1</c:v>
              </c:pt>
              <c:pt idx="1385">
                <c:v>1</c:v>
              </c:pt>
              <c:pt idx="1386">
                <c:v>1</c:v>
              </c:pt>
              <c:pt idx="1387">
                <c:v>1</c:v>
              </c:pt>
              <c:pt idx="1388">
                <c:v>1</c:v>
              </c:pt>
              <c:pt idx="1389">
                <c:v>1</c:v>
              </c:pt>
              <c:pt idx="1390">
                <c:v>1</c:v>
              </c:pt>
              <c:pt idx="1391">
                <c:v>1</c:v>
              </c:pt>
              <c:pt idx="1392">
                <c:v>1</c:v>
              </c:pt>
              <c:pt idx="1393">
                <c:v>1</c:v>
              </c:pt>
              <c:pt idx="1394">
                <c:v>1</c:v>
              </c:pt>
              <c:pt idx="1395">
                <c:v>1</c:v>
              </c:pt>
              <c:pt idx="1396">
                <c:v>1</c:v>
              </c:pt>
              <c:pt idx="1397">
                <c:v>1</c:v>
              </c:pt>
              <c:pt idx="1398">
                <c:v>1</c:v>
              </c:pt>
              <c:pt idx="1399">
                <c:v>1</c:v>
              </c:pt>
              <c:pt idx="1400">
                <c:v>1</c:v>
              </c:pt>
              <c:pt idx="1401">
                <c:v>1</c:v>
              </c:pt>
              <c:pt idx="1402">
                <c:v>1</c:v>
              </c:pt>
              <c:pt idx="1403">
                <c:v>1</c:v>
              </c:pt>
              <c:pt idx="1404">
                <c:v>1</c:v>
              </c:pt>
              <c:pt idx="1405">
                <c:v>1</c:v>
              </c:pt>
              <c:pt idx="1406">
                <c:v>1</c:v>
              </c:pt>
              <c:pt idx="1407">
                <c:v>1</c:v>
              </c:pt>
              <c:pt idx="1408">
                <c:v>1</c:v>
              </c:pt>
              <c:pt idx="1409">
                <c:v>1</c:v>
              </c:pt>
              <c:pt idx="1410">
                <c:v>1</c:v>
              </c:pt>
              <c:pt idx="1411">
                <c:v>1</c:v>
              </c:pt>
              <c:pt idx="1412">
                <c:v>1</c:v>
              </c:pt>
              <c:pt idx="1413">
                <c:v>1</c:v>
              </c:pt>
              <c:pt idx="1414">
                <c:v>1</c:v>
              </c:pt>
              <c:pt idx="1415">
                <c:v>1</c:v>
              </c:pt>
              <c:pt idx="1416">
                <c:v>1</c:v>
              </c:pt>
              <c:pt idx="1417">
                <c:v>1</c:v>
              </c:pt>
              <c:pt idx="1418">
                <c:v>1</c:v>
              </c:pt>
              <c:pt idx="1419">
                <c:v>1</c:v>
              </c:pt>
              <c:pt idx="1420">
                <c:v>1</c:v>
              </c:pt>
              <c:pt idx="1421">
                <c:v>1</c:v>
              </c:pt>
              <c:pt idx="1422">
                <c:v>1</c:v>
              </c:pt>
              <c:pt idx="1423">
                <c:v>1</c:v>
              </c:pt>
              <c:pt idx="1424">
                <c:v>1</c:v>
              </c:pt>
              <c:pt idx="1425">
                <c:v>1</c:v>
              </c:pt>
              <c:pt idx="1426">
                <c:v>1</c:v>
              </c:pt>
              <c:pt idx="1427">
                <c:v>1</c:v>
              </c:pt>
              <c:pt idx="1428">
                <c:v>1</c:v>
              </c:pt>
              <c:pt idx="1429">
                <c:v>1</c:v>
              </c:pt>
              <c:pt idx="1430">
                <c:v>1</c:v>
              </c:pt>
              <c:pt idx="1431">
                <c:v>1</c:v>
              </c:pt>
              <c:pt idx="1432">
                <c:v>1</c:v>
              </c:pt>
              <c:pt idx="1433">
                <c:v>1</c:v>
              </c:pt>
              <c:pt idx="1434">
                <c:v>1</c:v>
              </c:pt>
              <c:pt idx="1435">
                <c:v>1</c:v>
              </c:pt>
              <c:pt idx="1436">
                <c:v>1</c:v>
              </c:pt>
              <c:pt idx="1437">
                <c:v>1</c:v>
              </c:pt>
              <c:pt idx="1438">
                <c:v>1</c:v>
              </c:pt>
              <c:pt idx="1439">
                <c:v>1</c:v>
              </c:pt>
              <c:pt idx="1440">
                <c:v>1</c:v>
              </c:pt>
              <c:pt idx="1441">
                <c:v>1</c:v>
              </c:pt>
              <c:pt idx="1442">
                <c:v>1</c:v>
              </c:pt>
              <c:pt idx="1443">
                <c:v>1</c:v>
              </c:pt>
              <c:pt idx="1444">
                <c:v>1</c:v>
              </c:pt>
              <c:pt idx="1445">
                <c:v>1</c:v>
              </c:pt>
              <c:pt idx="1446">
                <c:v>1</c:v>
              </c:pt>
              <c:pt idx="1447">
                <c:v>1</c:v>
              </c:pt>
              <c:pt idx="1448">
                <c:v>1</c:v>
              </c:pt>
              <c:pt idx="1449">
                <c:v>1</c:v>
              </c:pt>
              <c:pt idx="1450">
                <c:v>1</c:v>
              </c:pt>
              <c:pt idx="1451">
                <c:v>1</c:v>
              </c:pt>
              <c:pt idx="1452">
                <c:v>1</c:v>
              </c:pt>
              <c:pt idx="1453">
                <c:v>1</c:v>
              </c:pt>
              <c:pt idx="1454">
                <c:v>1</c:v>
              </c:pt>
              <c:pt idx="1455">
                <c:v>1</c:v>
              </c:pt>
              <c:pt idx="1456">
                <c:v>1</c:v>
              </c:pt>
              <c:pt idx="1457">
                <c:v>1</c:v>
              </c:pt>
              <c:pt idx="1458">
                <c:v>1</c:v>
              </c:pt>
              <c:pt idx="1459">
                <c:v>1</c:v>
              </c:pt>
              <c:pt idx="1460">
                <c:v>1</c:v>
              </c:pt>
              <c:pt idx="1461">
                <c:v>1</c:v>
              </c:pt>
              <c:pt idx="1462">
                <c:v>1</c:v>
              </c:pt>
              <c:pt idx="1463">
                <c:v>1</c:v>
              </c:pt>
              <c:pt idx="1464">
                <c:v>1</c:v>
              </c:pt>
              <c:pt idx="1465">
                <c:v>1</c:v>
              </c:pt>
              <c:pt idx="1466">
                <c:v>1</c:v>
              </c:pt>
              <c:pt idx="1467">
                <c:v>1</c:v>
              </c:pt>
              <c:pt idx="1468">
                <c:v>1</c:v>
              </c:pt>
              <c:pt idx="1469">
                <c:v>1</c:v>
              </c:pt>
              <c:pt idx="1470">
                <c:v>1</c:v>
              </c:pt>
              <c:pt idx="1471">
                <c:v>1</c:v>
              </c:pt>
              <c:pt idx="1472">
                <c:v>1</c:v>
              </c:pt>
              <c:pt idx="1473">
                <c:v>1</c:v>
              </c:pt>
              <c:pt idx="1474">
                <c:v>1</c:v>
              </c:pt>
              <c:pt idx="1475">
                <c:v>1</c:v>
              </c:pt>
              <c:pt idx="1476">
                <c:v>1</c:v>
              </c:pt>
              <c:pt idx="1477">
                <c:v>1</c:v>
              </c:pt>
              <c:pt idx="1478">
                <c:v>1</c:v>
              </c:pt>
              <c:pt idx="1479">
                <c:v>1</c:v>
              </c:pt>
              <c:pt idx="1480">
                <c:v>1</c:v>
              </c:pt>
              <c:pt idx="1481">
                <c:v>1</c:v>
              </c:pt>
              <c:pt idx="1482">
                <c:v>1</c:v>
              </c:pt>
              <c:pt idx="1483">
                <c:v>1</c:v>
              </c:pt>
              <c:pt idx="1484">
                <c:v>1</c:v>
              </c:pt>
              <c:pt idx="1485">
                <c:v>1</c:v>
              </c:pt>
              <c:pt idx="1486">
                <c:v>1</c:v>
              </c:pt>
              <c:pt idx="1487">
                <c:v>1</c:v>
              </c:pt>
              <c:pt idx="1488">
                <c:v>1</c:v>
              </c:pt>
              <c:pt idx="1489">
                <c:v>1</c:v>
              </c:pt>
              <c:pt idx="1490">
                <c:v>1</c:v>
              </c:pt>
              <c:pt idx="1491">
                <c:v>1</c:v>
              </c:pt>
              <c:pt idx="1492">
                <c:v>1</c:v>
              </c:pt>
              <c:pt idx="1493">
                <c:v>1</c:v>
              </c:pt>
              <c:pt idx="1494">
                <c:v>1</c:v>
              </c:pt>
              <c:pt idx="1495">
                <c:v>1</c:v>
              </c:pt>
              <c:pt idx="1496">
                <c:v>1</c:v>
              </c:pt>
              <c:pt idx="1497">
                <c:v>1</c:v>
              </c:pt>
              <c:pt idx="1498">
                <c:v>1</c:v>
              </c:pt>
              <c:pt idx="1499">
                <c:v>1</c:v>
              </c:pt>
              <c:pt idx="1500">
                <c:v>1</c:v>
              </c:pt>
              <c:pt idx="1501">
                <c:v>1</c:v>
              </c:pt>
              <c:pt idx="1502">
                <c:v>1</c:v>
              </c:pt>
              <c:pt idx="1503">
                <c:v>1</c:v>
              </c:pt>
              <c:pt idx="1504">
                <c:v>1</c:v>
              </c:pt>
              <c:pt idx="1505">
                <c:v>1</c:v>
              </c:pt>
              <c:pt idx="1506">
                <c:v>1</c:v>
              </c:pt>
              <c:pt idx="1507">
                <c:v>1</c:v>
              </c:pt>
              <c:pt idx="1508">
                <c:v>1</c:v>
              </c:pt>
              <c:pt idx="1509">
                <c:v>1</c:v>
              </c:pt>
              <c:pt idx="1510">
                <c:v>1</c:v>
              </c:pt>
              <c:pt idx="1511">
                <c:v>1</c:v>
              </c:pt>
              <c:pt idx="1512">
                <c:v>1</c:v>
              </c:pt>
              <c:pt idx="1513">
                <c:v>1</c:v>
              </c:pt>
              <c:pt idx="1514">
                <c:v>1</c:v>
              </c:pt>
              <c:pt idx="1515">
                <c:v>1</c:v>
              </c:pt>
              <c:pt idx="1516">
                <c:v>1</c:v>
              </c:pt>
              <c:pt idx="1517">
                <c:v>1</c:v>
              </c:pt>
              <c:pt idx="1518">
                <c:v>1</c:v>
              </c:pt>
              <c:pt idx="1519">
                <c:v>1</c:v>
              </c:pt>
              <c:pt idx="1520">
                <c:v>1</c:v>
              </c:pt>
              <c:pt idx="1521">
                <c:v>1</c:v>
              </c:pt>
              <c:pt idx="1522">
                <c:v>1</c:v>
              </c:pt>
              <c:pt idx="1523">
                <c:v>1</c:v>
              </c:pt>
              <c:pt idx="1524">
                <c:v>1</c:v>
              </c:pt>
              <c:pt idx="1525">
                <c:v>1</c:v>
              </c:pt>
              <c:pt idx="1526">
                <c:v>1</c:v>
              </c:pt>
              <c:pt idx="1527">
                <c:v>1</c:v>
              </c:pt>
              <c:pt idx="1528">
                <c:v>1</c:v>
              </c:pt>
              <c:pt idx="1529">
                <c:v>1</c:v>
              </c:pt>
              <c:pt idx="1530">
                <c:v>1</c:v>
              </c:pt>
              <c:pt idx="1531">
                <c:v>1</c:v>
              </c:pt>
              <c:pt idx="1532">
                <c:v>1</c:v>
              </c:pt>
              <c:pt idx="1533">
                <c:v>1</c:v>
              </c:pt>
              <c:pt idx="1534">
                <c:v>1</c:v>
              </c:pt>
              <c:pt idx="1535">
                <c:v>1</c:v>
              </c:pt>
              <c:pt idx="1536">
                <c:v>1</c:v>
              </c:pt>
              <c:pt idx="1537">
                <c:v>1</c:v>
              </c:pt>
              <c:pt idx="1538">
                <c:v>1</c:v>
              </c:pt>
              <c:pt idx="1539">
                <c:v>1</c:v>
              </c:pt>
              <c:pt idx="1540">
                <c:v>1</c:v>
              </c:pt>
              <c:pt idx="1541">
                <c:v>1</c:v>
              </c:pt>
              <c:pt idx="1542">
                <c:v>1</c:v>
              </c:pt>
              <c:pt idx="1543">
                <c:v>1</c:v>
              </c:pt>
              <c:pt idx="1544">
                <c:v>1</c:v>
              </c:pt>
              <c:pt idx="1545">
                <c:v>1</c:v>
              </c:pt>
              <c:pt idx="1546">
                <c:v>1</c:v>
              </c:pt>
              <c:pt idx="1547">
                <c:v>1</c:v>
              </c:pt>
              <c:pt idx="1548">
                <c:v>1</c:v>
              </c:pt>
              <c:pt idx="1549">
                <c:v>1</c:v>
              </c:pt>
              <c:pt idx="1550">
                <c:v>1</c:v>
              </c:pt>
              <c:pt idx="1551">
                <c:v>1</c:v>
              </c:pt>
              <c:pt idx="1552">
                <c:v>1</c:v>
              </c:pt>
              <c:pt idx="1553">
                <c:v>1</c:v>
              </c:pt>
              <c:pt idx="1554">
                <c:v>1</c:v>
              </c:pt>
              <c:pt idx="1555">
                <c:v>1</c:v>
              </c:pt>
              <c:pt idx="1556">
                <c:v>1</c:v>
              </c:pt>
              <c:pt idx="1557">
                <c:v>1</c:v>
              </c:pt>
              <c:pt idx="1558">
                <c:v>1</c:v>
              </c:pt>
              <c:pt idx="1559">
                <c:v>1</c:v>
              </c:pt>
              <c:pt idx="1560">
                <c:v>1</c:v>
              </c:pt>
              <c:pt idx="1561">
                <c:v>1</c:v>
              </c:pt>
              <c:pt idx="1562">
                <c:v>1</c:v>
              </c:pt>
              <c:pt idx="1563">
                <c:v>1</c:v>
              </c:pt>
              <c:pt idx="1564">
                <c:v>1</c:v>
              </c:pt>
              <c:pt idx="1565">
                <c:v>1</c:v>
              </c:pt>
              <c:pt idx="1566">
                <c:v>1</c:v>
              </c:pt>
              <c:pt idx="1567">
                <c:v>1</c:v>
              </c:pt>
              <c:pt idx="1568">
                <c:v>1</c:v>
              </c:pt>
              <c:pt idx="1569">
                <c:v>1</c:v>
              </c:pt>
              <c:pt idx="1570">
                <c:v>1</c:v>
              </c:pt>
              <c:pt idx="1571">
                <c:v>1</c:v>
              </c:pt>
              <c:pt idx="1572">
                <c:v>1</c:v>
              </c:pt>
              <c:pt idx="1573">
                <c:v>1</c:v>
              </c:pt>
              <c:pt idx="1574">
                <c:v>1</c:v>
              </c:pt>
              <c:pt idx="1575">
                <c:v>1</c:v>
              </c:pt>
              <c:pt idx="1576">
                <c:v>1</c:v>
              </c:pt>
              <c:pt idx="1577">
                <c:v>1</c:v>
              </c:pt>
              <c:pt idx="1578">
                <c:v>1</c:v>
              </c:pt>
              <c:pt idx="1579">
                <c:v>1</c:v>
              </c:pt>
              <c:pt idx="1580">
                <c:v>1</c:v>
              </c:pt>
              <c:pt idx="1581">
                <c:v>1</c:v>
              </c:pt>
              <c:pt idx="1582">
                <c:v>1</c:v>
              </c:pt>
              <c:pt idx="1583">
                <c:v>1</c:v>
              </c:pt>
              <c:pt idx="1584">
                <c:v>1</c:v>
              </c:pt>
              <c:pt idx="1585">
                <c:v>1</c:v>
              </c:pt>
              <c:pt idx="1586">
                <c:v>1</c:v>
              </c:pt>
              <c:pt idx="1587">
                <c:v>1</c:v>
              </c:pt>
              <c:pt idx="1588">
                <c:v>1</c:v>
              </c:pt>
              <c:pt idx="1589">
                <c:v>1</c:v>
              </c:pt>
              <c:pt idx="1590">
                <c:v>1</c:v>
              </c:pt>
              <c:pt idx="1591">
                <c:v>1</c:v>
              </c:pt>
              <c:pt idx="1592">
                <c:v>1</c:v>
              </c:pt>
              <c:pt idx="1593">
                <c:v>1</c:v>
              </c:pt>
              <c:pt idx="1594">
                <c:v>1</c:v>
              </c:pt>
              <c:pt idx="1595">
                <c:v>1</c:v>
              </c:pt>
              <c:pt idx="1596">
                <c:v>1</c:v>
              </c:pt>
              <c:pt idx="1597">
                <c:v>1</c:v>
              </c:pt>
              <c:pt idx="1598">
                <c:v>1</c:v>
              </c:pt>
              <c:pt idx="1599">
                <c:v>1</c:v>
              </c:pt>
              <c:pt idx="1600">
                <c:v>1</c:v>
              </c:pt>
              <c:pt idx="1601">
                <c:v>1</c:v>
              </c:pt>
              <c:pt idx="1602">
                <c:v>1</c:v>
              </c:pt>
              <c:pt idx="1603">
                <c:v>1</c:v>
              </c:pt>
              <c:pt idx="1604">
                <c:v>1</c:v>
              </c:pt>
              <c:pt idx="1605">
                <c:v>1</c:v>
              </c:pt>
              <c:pt idx="1606">
                <c:v>1</c:v>
              </c:pt>
              <c:pt idx="1607">
                <c:v>1</c:v>
              </c:pt>
              <c:pt idx="1608">
                <c:v>1</c:v>
              </c:pt>
              <c:pt idx="1609">
                <c:v>1</c:v>
              </c:pt>
              <c:pt idx="1610">
                <c:v>1</c:v>
              </c:pt>
              <c:pt idx="1611">
                <c:v>1</c:v>
              </c:pt>
              <c:pt idx="1612">
                <c:v>1</c:v>
              </c:pt>
              <c:pt idx="1613">
                <c:v>1</c:v>
              </c:pt>
              <c:pt idx="1614">
                <c:v>1</c:v>
              </c:pt>
              <c:pt idx="1615">
                <c:v>1</c:v>
              </c:pt>
              <c:pt idx="1616">
                <c:v>1</c:v>
              </c:pt>
              <c:pt idx="1617">
                <c:v>1</c:v>
              </c:pt>
              <c:pt idx="1618">
                <c:v>1</c:v>
              </c:pt>
              <c:pt idx="1619">
                <c:v>1</c:v>
              </c:pt>
              <c:pt idx="1620">
                <c:v>1</c:v>
              </c:pt>
              <c:pt idx="1621">
                <c:v>1</c:v>
              </c:pt>
              <c:pt idx="1622">
                <c:v>1</c:v>
              </c:pt>
              <c:pt idx="1623">
                <c:v>1</c:v>
              </c:pt>
              <c:pt idx="1624">
                <c:v>1</c:v>
              </c:pt>
              <c:pt idx="1625">
                <c:v>1</c:v>
              </c:pt>
              <c:pt idx="1626">
                <c:v>1</c:v>
              </c:pt>
              <c:pt idx="1627">
                <c:v>1</c:v>
              </c:pt>
              <c:pt idx="1628">
                <c:v>1</c:v>
              </c:pt>
              <c:pt idx="1629">
                <c:v>1</c:v>
              </c:pt>
              <c:pt idx="1630">
                <c:v>1</c:v>
              </c:pt>
              <c:pt idx="1631">
                <c:v>1</c:v>
              </c:pt>
              <c:pt idx="1632">
                <c:v>1</c:v>
              </c:pt>
              <c:pt idx="1633">
                <c:v>1</c:v>
              </c:pt>
              <c:pt idx="1634">
                <c:v>1</c:v>
              </c:pt>
              <c:pt idx="1635">
                <c:v>1</c:v>
              </c:pt>
              <c:pt idx="1636">
                <c:v>1</c:v>
              </c:pt>
              <c:pt idx="1637">
                <c:v>1</c:v>
              </c:pt>
              <c:pt idx="1638">
                <c:v>1</c:v>
              </c:pt>
              <c:pt idx="1639">
                <c:v>1</c:v>
              </c:pt>
              <c:pt idx="1640">
                <c:v>1</c:v>
              </c:pt>
              <c:pt idx="1641">
                <c:v>1</c:v>
              </c:pt>
              <c:pt idx="1642">
                <c:v>1</c:v>
              </c:pt>
              <c:pt idx="1643">
                <c:v>1</c:v>
              </c:pt>
              <c:pt idx="1644">
                <c:v>1</c:v>
              </c:pt>
              <c:pt idx="1645">
                <c:v>1</c:v>
              </c:pt>
              <c:pt idx="1646">
                <c:v>1</c:v>
              </c:pt>
              <c:pt idx="1647">
                <c:v>1</c:v>
              </c:pt>
              <c:pt idx="1648">
                <c:v>1</c:v>
              </c:pt>
              <c:pt idx="1649">
                <c:v>1</c:v>
              </c:pt>
              <c:pt idx="1650">
                <c:v>1</c:v>
              </c:pt>
              <c:pt idx="1651">
                <c:v>1</c:v>
              </c:pt>
              <c:pt idx="1652">
                <c:v>1</c:v>
              </c:pt>
              <c:pt idx="1653">
                <c:v>1</c:v>
              </c:pt>
              <c:pt idx="1654">
                <c:v>1</c:v>
              </c:pt>
              <c:pt idx="1655">
                <c:v>1</c:v>
              </c:pt>
              <c:pt idx="1656">
                <c:v>1</c:v>
              </c:pt>
              <c:pt idx="1657">
                <c:v>1</c:v>
              </c:pt>
              <c:pt idx="1658">
                <c:v>1</c:v>
              </c:pt>
              <c:pt idx="1659">
                <c:v>1</c:v>
              </c:pt>
              <c:pt idx="1660">
                <c:v>1</c:v>
              </c:pt>
              <c:pt idx="1661">
                <c:v>1</c:v>
              </c:pt>
              <c:pt idx="1662">
                <c:v>1</c:v>
              </c:pt>
              <c:pt idx="1663">
                <c:v>1</c:v>
              </c:pt>
              <c:pt idx="1664">
                <c:v>1</c:v>
              </c:pt>
              <c:pt idx="1665">
                <c:v>1</c:v>
              </c:pt>
              <c:pt idx="1666">
                <c:v>1</c:v>
              </c:pt>
              <c:pt idx="1667">
                <c:v>1</c:v>
              </c:pt>
              <c:pt idx="1668">
                <c:v>1</c:v>
              </c:pt>
              <c:pt idx="1669">
                <c:v>1</c:v>
              </c:pt>
              <c:pt idx="1670">
                <c:v>1</c:v>
              </c:pt>
              <c:pt idx="1671">
                <c:v>1</c:v>
              </c:pt>
              <c:pt idx="1672">
                <c:v>1</c:v>
              </c:pt>
              <c:pt idx="1673">
                <c:v>1</c:v>
              </c:pt>
              <c:pt idx="1674">
                <c:v>1</c:v>
              </c:pt>
              <c:pt idx="1675">
                <c:v>1</c:v>
              </c:pt>
              <c:pt idx="1676">
                <c:v>1</c:v>
              </c:pt>
              <c:pt idx="1677">
                <c:v>1</c:v>
              </c:pt>
              <c:pt idx="1678">
                <c:v>1</c:v>
              </c:pt>
              <c:pt idx="1679">
                <c:v>1</c:v>
              </c:pt>
              <c:pt idx="1680">
                <c:v>1</c:v>
              </c:pt>
              <c:pt idx="1681">
                <c:v>1</c:v>
              </c:pt>
              <c:pt idx="1682">
                <c:v>1</c:v>
              </c:pt>
              <c:pt idx="1683">
                <c:v>1</c:v>
              </c:pt>
              <c:pt idx="1684">
                <c:v>1</c:v>
              </c:pt>
              <c:pt idx="1685">
                <c:v>1</c:v>
              </c:pt>
              <c:pt idx="1686">
                <c:v>1</c:v>
              </c:pt>
              <c:pt idx="1687">
                <c:v>1</c:v>
              </c:pt>
              <c:pt idx="1688">
                <c:v>1</c:v>
              </c:pt>
              <c:pt idx="1689">
                <c:v>1</c:v>
              </c:pt>
              <c:pt idx="1690">
                <c:v>1</c:v>
              </c:pt>
              <c:pt idx="1691">
                <c:v>1</c:v>
              </c:pt>
              <c:pt idx="1692">
                <c:v>1</c:v>
              </c:pt>
              <c:pt idx="1693">
                <c:v>1</c:v>
              </c:pt>
              <c:pt idx="1694">
                <c:v>1</c:v>
              </c:pt>
              <c:pt idx="1695">
                <c:v>1</c:v>
              </c:pt>
              <c:pt idx="1696">
                <c:v>1</c:v>
              </c:pt>
              <c:pt idx="1697">
                <c:v>1</c:v>
              </c:pt>
              <c:pt idx="1698">
                <c:v>1</c:v>
              </c:pt>
              <c:pt idx="1699">
                <c:v>1</c:v>
              </c:pt>
              <c:pt idx="1700">
                <c:v>1</c:v>
              </c:pt>
              <c:pt idx="1701">
                <c:v>1</c:v>
              </c:pt>
              <c:pt idx="1702">
                <c:v>1</c:v>
              </c:pt>
              <c:pt idx="1703">
                <c:v>1</c:v>
              </c:pt>
              <c:pt idx="1704">
                <c:v>1</c:v>
              </c:pt>
              <c:pt idx="1705">
                <c:v>1</c:v>
              </c:pt>
              <c:pt idx="1706">
                <c:v>1</c:v>
              </c:pt>
              <c:pt idx="1707">
                <c:v>1</c:v>
              </c:pt>
              <c:pt idx="1708">
                <c:v>1</c:v>
              </c:pt>
              <c:pt idx="1709">
                <c:v>1</c:v>
              </c:pt>
              <c:pt idx="1710">
                <c:v>1</c:v>
              </c:pt>
              <c:pt idx="1711">
                <c:v>1</c:v>
              </c:pt>
              <c:pt idx="1712">
                <c:v>1</c:v>
              </c:pt>
              <c:pt idx="1713">
                <c:v>1</c:v>
              </c:pt>
              <c:pt idx="1714">
                <c:v>1</c:v>
              </c:pt>
              <c:pt idx="1715">
                <c:v>1</c:v>
              </c:pt>
              <c:pt idx="1716">
                <c:v>1</c:v>
              </c:pt>
              <c:pt idx="1717">
                <c:v>1</c:v>
              </c:pt>
              <c:pt idx="1718">
                <c:v>1</c:v>
              </c:pt>
              <c:pt idx="1719">
                <c:v>1</c:v>
              </c:pt>
              <c:pt idx="1720">
                <c:v>1</c:v>
              </c:pt>
              <c:pt idx="1721">
                <c:v>1</c:v>
              </c:pt>
              <c:pt idx="1722">
                <c:v>1</c:v>
              </c:pt>
              <c:pt idx="1723">
                <c:v>1</c:v>
              </c:pt>
              <c:pt idx="1724">
                <c:v>1</c:v>
              </c:pt>
              <c:pt idx="1725">
                <c:v>1</c:v>
              </c:pt>
              <c:pt idx="1726">
                <c:v>1</c:v>
              </c:pt>
              <c:pt idx="1727">
                <c:v>1</c:v>
              </c:pt>
              <c:pt idx="1728">
                <c:v>1</c:v>
              </c:pt>
              <c:pt idx="1729">
                <c:v>1</c:v>
              </c:pt>
              <c:pt idx="1730">
                <c:v>1</c:v>
              </c:pt>
              <c:pt idx="1731">
                <c:v>1</c:v>
              </c:pt>
              <c:pt idx="1732">
                <c:v>1</c:v>
              </c:pt>
              <c:pt idx="1733">
                <c:v>1</c:v>
              </c:pt>
              <c:pt idx="1734">
                <c:v>1</c:v>
              </c:pt>
              <c:pt idx="1735">
                <c:v>1</c:v>
              </c:pt>
              <c:pt idx="1736">
                <c:v>1</c:v>
              </c:pt>
              <c:pt idx="1737">
                <c:v>1</c:v>
              </c:pt>
              <c:pt idx="1738">
                <c:v>1</c:v>
              </c:pt>
              <c:pt idx="1739">
                <c:v>1</c:v>
              </c:pt>
              <c:pt idx="1740">
                <c:v>1</c:v>
              </c:pt>
              <c:pt idx="1741">
                <c:v>1</c:v>
              </c:pt>
              <c:pt idx="1742">
                <c:v>1</c:v>
              </c:pt>
              <c:pt idx="1743">
                <c:v>1</c:v>
              </c:pt>
              <c:pt idx="1744">
                <c:v>1</c:v>
              </c:pt>
              <c:pt idx="1745">
                <c:v>1</c:v>
              </c:pt>
              <c:pt idx="1746">
                <c:v>1</c:v>
              </c:pt>
              <c:pt idx="1747">
                <c:v>1</c:v>
              </c:pt>
              <c:pt idx="1748">
                <c:v>1</c:v>
              </c:pt>
              <c:pt idx="1749">
                <c:v>1</c:v>
              </c:pt>
              <c:pt idx="1750">
                <c:v>1</c:v>
              </c:pt>
              <c:pt idx="1751">
                <c:v>1</c:v>
              </c:pt>
              <c:pt idx="1752">
                <c:v>1</c:v>
              </c:pt>
              <c:pt idx="1753">
                <c:v>1</c:v>
              </c:pt>
              <c:pt idx="1754">
                <c:v>1</c:v>
              </c:pt>
              <c:pt idx="1755">
                <c:v>1</c:v>
              </c:pt>
              <c:pt idx="1756">
                <c:v>1</c:v>
              </c:pt>
              <c:pt idx="1757">
                <c:v>1</c:v>
              </c:pt>
              <c:pt idx="1758">
                <c:v>1</c:v>
              </c:pt>
              <c:pt idx="1759">
                <c:v>1</c:v>
              </c:pt>
              <c:pt idx="1760">
                <c:v>1</c:v>
              </c:pt>
              <c:pt idx="1761">
                <c:v>1</c:v>
              </c:pt>
              <c:pt idx="1762">
                <c:v>1</c:v>
              </c:pt>
              <c:pt idx="1763">
                <c:v>1</c:v>
              </c:pt>
              <c:pt idx="1764">
                <c:v>1</c:v>
              </c:pt>
              <c:pt idx="1765">
                <c:v>1</c:v>
              </c:pt>
              <c:pt idx="1766">
                <c:v>1</c:v>
              </c:pt>
              <c:pt idx="1767">
                <c:v>1</c:v>
              </c:pt>
              <c:pt idx="1768">
                <c:v>1</c:v>
              </c:pt>
              <c:pt idx="1769">
                <c:v>1</c:v>
              </c:pt>
              <c:pt idx="1770">
                <c:v>1</c:v>
              </c:pt>
              <c:pt idx="1771">
                <c:v>1</c:v>
              </c:pt>
              <c:pt idx="1772">
                <c:v>1</c:v>
              </c:pt>
              <c:pt idx="1773">
                <c:v>1</c:v>
              </c:pt>
              <c:pt idx="1774">
                <c:v>1</c:v>
              </c:pt>
              <c:pt idx="1775">
                <c:v>1</c:v>
              </c:pt>
              <c:pt idx="1776">
                <c:v>1</c:v>
              </c:pt>
              <c:pt idx="1777">
                <c:v>1</c:v>
              </c:pt>
              <c:pt idx="1778">
                <c:v>1</c:v>
              </c:pt>
              <c:pt idx="1779">
                <c:v>1</c:v>
              </c:pt>
              <c:pt idx="1780">
                <c:v>1</c:v>
              </c:pt>
              <c:pt idx="1781">
                <c:v>1</c:v>
              </c:pt>
              <c:pt idx="1782">
                <c:v>1</c:v>
              </c:pt>
              <c:pt idx="1783">
                <c:v>1</c:v>
              </c:pt>
              <c:pt idx="1784">
                <c:v>1</c:v>
              </c:pt>
              <c:pt idx="1785">
                <c:v>1</c:v>
              </c:pt>
              <c:pt idx="1786">
                <c:v>1</c:v>
              </c:pt>
              <c:pt idx="1787">
                <c:v>1</c:v>
              </c:pt>
              <c:pt idx="1788">
                <c:v>1</c:v>
              </c:pt>
              <c:pt idx="1789">
                <c:v>1</c:v>
              </c:pt>
              <c:pt idx="1790">
                <c:v>1</c:v>
              </c:pt>
              <c:pt idx="1791">
                <c:v>1</c:v>
              </c:pt>
              <c:pt idx="1792">
                <c:v>1</c:v>
              </c:pt>
              <c:pt idx="1793">
                <c:v>1</c:v>
              </c:pt>
              <c:pt idx="1794">
                <c:v>1</c:v>
              </c:pt>
              <c:pt idx="1795">
                <c:v>1</c:v>
              </c:pt>
              <c:pt idx="1796">
                <c:v>1</c:v>
              </c:pt>
              <c:pt idx="1797">
                <c:v>1</c:v>
              </c:pt>
              <c:pt idx="1798">
                <c:v>1</c:v>
              </c:pt>
              <c:pt idx="1799">
                <c:v>1</c:v>
              </c:pt>
              <c:pt idx="1800">
                <c:v>1</c:v>
              </c:pt>
              <c:pt idx="1801">
                <c:v>1</c:v>
              </c:pt>
              <c:pt idx="1802">
                <c:v>1</c:v>
              </c:pt>
              <c:pt idx="1803">
                <c:v>1</c:v>
              </c:pt>
              <c:pt idx="1804">
                <c:v>1</c:v>
              </c:pt>
              <c:pt idx="1805">
                <c:v>1</c:v>
              </c:pt>
              <c:pt idx="1806">
                <c:v>1</c:v>
              </c:pt>
              <c:pt idx="1807">
                <c:v>1</c:v>
              </c:pt>
              <c:pt idx="1808">
                <c:v>1</c:v>
              </c:pt>
              <c:pt idx="1809">
                <c:v>1</c:v>
              </c:pt>
              <c:pt idx="1810">
                <c:v>1</c:v>
              </c:pt>
              <c:pt idx="1811">
                <c:v>1</c:v>
              </c:pt>
              <c:pt idx="1812">
                <c:v>1</c:v>
              </c:pt>
              <c:pt idx="1813">
                <c:v>1</c:v>
              </c:pt>
              <c:pt idx="1814">
                <c:v>1</c:v>
              </c:pt>
              <c:pt idx="1815">
                <c:v>1</c:v>
              </c:pt>
              <c:pt idx="1816">
                <c:v>1</c:v>
              </c:pt>
              <c:pt idx="1817">
                <c:v>1</c:v>
              </c:pt>
              <c:pt idx="1818">
                <c:v>1</c:v>
              </c:pt>
              <c:pt idx="1819">
                <c:v>1</c:v>
              </c:pt>
              <c:pt idx="1820">
                <c:v>1</c:v>
              </c:pt>
              <c:pt idx="1821">
                <c:v>1</c:v>
              </c:pt>
              <c:pt idx="1822">
                <c:v>1</c:v>
              </c:pt>
              <c:pt idx="1823">
                <c:v>1</c:v>
              </c:pt>
              <c:pt idx="1824">
                <c:v>1</c:v>
              </c:pt>
              <c:pt idx="1825">
                <c:v>1</c:v>
              </c:pt>
              <c:pt idx="1826">
                <c:v>1</c:v>
              </c:pt>
              <c:pt idx="1827">
                <c:v>1</c:v>
              </c:pt>
              <c:pt idx="1828">
                <c:v>1</c:v>
              </c:pt>
              <c:pt idx="1829">
                <c:v>1</c:v>
              </c:pt>
              <c:pt idx="1830">
                <c:v>1</c:v>
              </c:pt>
              <c:pt idx="1831">
                <c:v>1</c:v>
              </c:pt>
              <c:pt idx="1832">
                <c:v>1</c:v>
              </c:pt>
              <c:pt idx="1833">
                <c:v>1</c:v>
              </c:pt>
              <c:pt idx="1834">
                <c:v>1</c:v>
              </c:pt>
              <c:pt idx="1835">
                <c:v>1</c:v>
              </c:pt>
              <c:pt idx="1836">
                <c:v>1</c:v>
              </c:pt>
              <c:pt idx="1837">
                <c:v>1</c:v>
              </c:pt>
              <c:pt idx="1838">
                <c:v>1</c:v>
              </c:pt>
              <c:pt idx="1839">
                <c:v>1</c:v>
              </c:pt>
              <c:pt idx="1840">
                <c:v>1</c:v>
              </c:pt>
              <c:pt idx="1841">
                <c:v>1</c:v>
              </c:pt>
              <c:pt idx="1842">
                <c:v>1</c:v>
              </c:pt>
              <c:pt idx="1843">
                <c:v>1</c:v>
              </c:pt>
              <c:pt idx="1844">
                <c:v>1</c:v>
              </c:pt>
              <c:pt idx="1845">
                <c:v>1</c:v>
              </c:pt>
              <c:pt idx="1846">
                <c:v>1</c:v>
              </c:pt>
              <c:pt idx="1847">
                <c:v>1</c:v>
              </c:pt>
              <c:pt idx="1848">
                <c:v>1</c:v>
              </c:pt>
              <c:pt idx="1849">
                <c:v>1</c:v>
              </c:pt>
              <c:pt idx="1850">
                <c:v>1</c:v>
              </c:pt>
              <c:pt idx="1851">
                <c:v>1</c:v>
              </c:pt>
              <c:pt idx="1852">
                <c:v>1</c:v>
              </c:pt>
              <c:pt idx="1853">
                <c:v>1</c:v>
              </c:pt>
              <c:pt idx="1854">
                <c:v>1</c:v>
              </c:pt>
              <c:pt idx="1855">
                <c:v>1</c:v>
              </c:pt>
              <c:pt idx="1856">
                <c:v>1</c:v>
              </c:pt>
              <c:pt idx="1857">
                <c:v>1</c:v>
              </c:pt>
              <c:pt idx="1858">
                <c:v>1</c:v>
              </c:pt>
              <c:pt idx="1859">
                <c:v>1</c:v>
              </c:pt>
              <c:pt idx="1860">
                <c:v>1</c:v>
              </c:pt>
              <c:pt idx="1861">
                <c:v>1</c:v>
              </c:pt>
              <c:pt idx="1862">
                <c:v>1</c:v>
              </c:pt>
              <c:pt idx="1863">
                <c:v>1</c:v>
              </c:pt>
              <c:pt idx="1864">
                <c:v>1</c:v>
              </c:pt>
              <c:pt idx="1865">
                <c:v>1</c:v>
              </c:pt>
              <c:pt idx="1866">
                <c:v>1</c:v>
              </c:pt>
              <c:pt idx="1867">
                <c:v>1</c:v>
              </c:pt>
              <c:pt idx="1868">
                <c:v>1</c:v>
              </c:pt>
              <c:pt idx="1869">
                <c:v>1</c:v>
              </c:pt>
              <c:pt idx="1870">
                <c:v>1</c:v>
              </c:pt>
              <c:pt idx="1871">
                <c:v>1</c:v>
              </c:pt>
              <c:pt idx="1872">
                <c:v>1</c:v>
              </c:pt>
              <c:pt idx="1873">
                <c:v>1</c:v>
              </c:pt>
              <c:pt idx="1874">
                <c:v>1</c:v>
              </c:pt>
              <c:pt idx="1875">
                <c:v>1</c:v>
              </c:pt>
              <c:pt idx="1876">
                <c:v>1</c:v>
              </c:pt>
              <c:pt idx="1877">
                <c:v>1</c:v>
              </c:pt>
              <c:pt idx="1878">
                <c:v>1</c:v>
              </c:pt>
              <c:pt idx="1879">
                <c:v>1</c:v>
              </c:pt>
              <c:pt idx="1880">
                <c:v>1</c:v>
              </c:pt>
              <c:pt idx="1881">
                <c:v>1</c:v>
              </c:pt>
              <c:pt idx="1882">
                <c:v>1</c:v>
              </c:pt>
              <c:pt idx="1883">
                <c:v>1</c:v>
              </c:pt>
              <c:pt idx="1884">
                <c:v>1</c:v>
              </c:pt>
              <c:pt idx="1885">
                <c:v>1</c:v>
              </c:pt>
              <c:pt idx="1886">
                <c:v>1</c:v>
              </c:pt>
              <c:pt idx="1887">
                <c:v>1</c:v>
              </c:pt>
              <c:pt idx="1888">
                <c:v>1</c:v>
              </c:pt>
              <c:pt idx="1889">
                <c:v>1</c:v>
              </c:pt>
              <c:pt idx="1890">
                <c:v>1</c:v>
              </c:pt>
              <c:pt idx="1891">
                <c:v>1</c:v>
              </c:pt>
              <c:pt idx="1892">
                <c:v>1</c:v>
              </c:pt>
              <c:pt idx="1893">
                <c:v>1</c:v>
              </c:pt>
              <c:pt idx="1894">
                <c:v>1</c:v>
              </c:pt>
              <c:pt idx="1895">
                <c:v>1</c:v>
              </c:pt>
              <c:pt idx="1896">
                <c:v>1</c:v>
              </c:pt>
              <c:pt idx="1897">
                <c:v>1</c:v>
              </c:pt>
              <c:pt idx="1898">
                <c:v>1</c:v>
              </c:pt>
              <c:pt idx="1899">
                <c:v>1</c:v>
              </c:pt>
              <c:pt idx="1900">
                <c:v>1</c:v>
              </c:pt>
              <c:pt idx="1901">
                <c:v>1</c:v>
              </c:pt>
              <c:pt idx="1902">
                <c:v>1</c:v>
              </c:pt>
              <c:pt idx="1903">
                <c:v>1</c:v>
              </c:pt>
              <c:pt idx="1904">
                <c:v>1</c:v>
              </c:pt>
              <c:pt idx="1905">
                <c:v>1</c:v>
              </c:pt>
              <c:pt idx="1906">
                <c:v>1</c:v>
              </c:pt>
              <c:pt idx="1907">
                <c:v>1</c:v>
              </c:pt>
              <c:pt idx="1908">
                <c:v>1</c:v>
              </c:pt>
              <c:pt idx="1909">
                <c:v>1</c:v>
              </c:pt>
              <c:pt idx="1910">
                <c:v>1</c:v>
              </c:pt>
              <c:pt idx="1911">
                <c:v>1</c:v>
              </c:pt>
              <c:pt idx="1912">
                <c:v>1</c:v>
              </c:pt>
              <c:pt idx="1913">
                <c:v>1</c:v>
              </c:pt>
              <c:pt idx="1914">
                <c:v>1</c:v>
              </c:pt>
              <c:pt idx="1915">
                <c:v>1</c:v>
              </c:pt>
              <c:pt idx="1916">
                <c:v>1</c:v>
              </c:pt>
              <c:pt idx="1917">
                <c:v>1</c:v>
              </c:pt>
              <c:pt idx="1918">
                <c:v>1</c:v>
              </c:pt>
              <c:pt idx="1919">
                <c:v>1</c:v>
              </c:pt>
              <c:pt idx="1920">
                <c:v>1</c:v>
              </c:pt>
              <c:pt idx="1921">
                <c:v>1</c:v>
              </c:pt>
              <c:pt idx="1922">
                <c:v>1</c:v>
              </c:pt>
              <c:pt idx="1923">
                <c:v>1</c:v>
              </c:pt>
              <c:pt idx="1924">
                <c:v>1</c:v>
              </c:pt>
              <c:pt idx="1925">
                <c:v>1</c:v>
              </c:pt>
              <c:pt idx="1926">
                <c:v>1</c:v>
              </c:pt>
              <c:pt idx="1927">
                <c:v>1</c:v>
              </c:pt>
              <c:pt idx="1928">
                <c:v>1</c:v>
              </c:pt>
              <c:pt idx="1929">
                <c:v>1</c:v>
              </c:pt>
              <c:pt idx="1930">
                <c:v>1</c:v>
              </c:pt>
              <c:pt idx="1931">
                <c:v>1</c:v>
              </c:pt>
              <c:pt idx="1932">
                <c:v>1</c:v>
              </c:pt>
              <c:pt idx="1933">
                <c:v>1</c:v>
              </c:pt>
              <c:pt idx="1934">
                <c:v>1</c:v>
              </c:pt>
              <c:pt idx="1935">
                <c:v>1</c:v>
              </c:pt>
              <c:pt idx="1936">
                <c:v>1</c:v>
              </c:pt>
              <c:pt idx="1937">
                <c:v>1</c:v>
              </c:pt>
              <c:pt idx="1938">
                <c:v>1</c:v>
              </c:pt>
              <c:pt idx="1939">
                <c:v>1</c:v>
              </c:pt>
              <c:pt idx="1940">
                <c:v>1</c:v>
              </c:pt>
              <c:pt idx="1941">
                <c:v>1</c:v>
              </c:pt>
              <c:pt idx="1942">
                <c:v>1</c:v>
              </c:pt>
              <c:pt idx="1943">
                <c:v>1</c:v>
              </c:pt>
              <c:pt idx="1944">
                <c:v>1</c:v>
              </c:pt>
              <c:pt idx="1945">
                <c:v>1</c:v>
              </c:pt>
              <c:pt idx="1946">
                <c:v>1</c:v>
              </c:pt>
              <c:pt idx="1947">
                <c:v>1</c:v>
              </c:pt>
              <c:pt idx="1948">
                <c:v>1</c:v>
              </c:pt>
              <c:pt idx="1949">
                <c:v>1</c:v>
              </c:pt>
              <c:pt idx="1950">
                <c:v>1</c:v>
              </c:pt>
              <c:pt idx="1951">
                <c:v>1</c:v>
              </c:pt>
              <c:pt idx="1952">
                <c:v>1</c:v>
              </c:pt>
              <c:pt idx="1953">
                <c:v>1</c:v>
              </c:pt>
              <c:pt idx="1954">
                <c:v>1</c:v>
              </c:pt>
              <c:pt idx="1955">
                <c:v>1</c:v>
              </c:pt>
              <c:pt idx="1956">
                <c:v>1</c:v>
              </c:pt>
              <c:pt idx="1957">
                <c:v>1</c:v>
              </c:pt>
              <c:pt idx="1958">
                <c:v>1</c:v>
              </c:pt>
              <c:pt idx="1959">
                <c:v>1</c:v>
              </c:pt>
              <c:pt idx="1960">
                <c:v>1</c:v>
              </c:pt>
              <c:pt idx="1961">
                <c:v>1</c:v>
              </c:pt>
              <c:pt idx="1962">
                <c:v>1</c:v>
              </c:pt>
              <c:pt idx="1963">
                <c:v>1</c:v>
              </c:pt>
              <c:pt idx="1964">
                <c:v>1</c:v>
              </c:pt>
              <c:pt idx="1965">
                <c:v>1</c:v>
              </c:pt>
              <c:pt idx="1966">
                <c:v>1</c:v>
              </c:pt>
              <c:pt idx="1967">
                <c:v>1</c:v>
              </c:pt>
              <c:pt idx="1968">
                <c:v>1</c:v>
              </c:pt>
              <c:pt idx="1969">
                <c:v>1</c:v>
              </c:pt>
              <c:pt idx="1970">
                <c:v>1</c:v>
              </c:pt>
              <c:pt idx="1971">
                <c:v>1</c:v>
              </c:pt>
              <c:pt idx="1972">
                <c:v>1</c:v>
              </c:pt>
              <c:pt idx="1973">
                <c:v>1</c:v>
              </c:pt>
              <c:pt idx="1974">
                <c:v>1</c:v>
              </c:pt>
              <c:pt idx="1975">
                <c:v>1</c:v>
              </c:pt>
              <c:pt idx="1976">
                <c:v>1</c:v>
              </c:pt>
              <c:pt idx="1977">
                <c:v>1</c:v>
              </c:pt>
              <c:pt idx="1978">
                <c:v>1</c:v>
              </c:pt>
              <c:pt idx="1979">
                <c:v>1</c:v>
              </c:pt>
              <c:pt idx="1980">
                <c:v>1</c:v>
              </c:pt>
              <c:pt idx="1981">
                <c:v>1</c:v>
              </c:pt>
              <c:pt idx="1982">
                <c:v>1</c:v>
              </c:pt>
              <c:pt idx="1983">
                <c:v>1</c:v>
              </c:pt>
              <c:pt idx="1984">
                <c:v>1</c:v>
              </c:pt>
              <c:pt idx="1985">
                <c:v>1</c:v>
              </c:pt>
              <c:pt idx="1986">
                <c:v>1</c:v>
              </c:pt>
              <c:pt idx="1987">
                <c:v>1</c:v>
              </c:pt>
              <c:pt idx="1988">
                <c:v>1</c:v>
              </c:pt>
              <c:pt idx="1989">
                <c:v>1</c:v>
              </c:pt>
              <c:pt idx="1990">
                <c:v>1</c:v>
              </c:pt>
              <c:pt idx="1991">
                <c:v>1</c:v>
              </c:pt>
              <c:pt idx="1992">
                <c:v>1</c:v>
              </c:pt>
              <c:pt idx="1993">
                <c:v>1</c:v>
              </c:pt>
              <c:pt idx="1994">
                <c:v>1</c:v>
              </c:pt>
              <c:pt idx="1995">
                <c:v>1</c:v>
              </c:pt>
              <c:pt idx="1996">
                <c:v>1</c:v>
              </c:pt>
              <c:pt idx="1997">
                <c:v>1</c:v>
              </c:pt>
              <c:pt idx="1998">
                <c:v>1</c:v>
              </c:pt>
              <c:pt idx="1999">
                <c:v>1</c:v>
              </c:pt>
              <c:pt idx="2000">
                <c:v>1</c:v>
              </c:pt>
              <c:pt idx="2001">
                <c:v>1</c:v>
              </c:pt>
              <c:pt idx="2002">
                <c:v>1</c:v>
              </c:pt>
              <c:pt idx="2003">
                <c:v>1</c:v>
              </c:pt>
              <c:pt idx="2004">
                <c:v>1</c:v>
              </c:pt>
              <c:pt idx="2005">
                <c:v>1</c:v>
              </c:pt>
              <c:pt idx="2006">
                <c:v>1</c:v>
              </c:pt>
              <c:pt idx="2007">
                <c:v>1</c:v>
              </c:pt>
              <c:pt idx="2008">
                <c:v>1</c:v>
              </c:pt>
              <c:pt idx="2009">
                <c:v>1</c:v>
              </c:pt>
              <c:pt idx="2010">
                <c:v>1</c:v>
              </c:pt>
              <c:pt idx="2011">
                <c:v>1</c:v>
              </c:pt>
              <c:pt idx="2012">
                <c:v>1</c:v>
              </c:pt>
              <c:pt idx="2013">
                <c:v>1</c:v>
              </c:pt>
              <c:pt idx="2014">
                <c:v>1</c:v>
              </c:pt>
              <c:pt idx="2015">
                <c:v>1</c:v>
              </c:pt>
              <c:pt idx="2016">
                <c:v>1</c:v>
              </c:pt>
              <c:pt idx="2017">
                <c:v>1</c:v>
              </c:pt>
              <c:pt idx="2018">
                <c:v>1</c:v>
              </c:pt>
              <c:pt idx="2019">
                <c:v>1</c:v>
              </c:pt>
              <c:pt idx="2020">
                <c:v>1</c:v>
              </c:pt>
              <c:pt idx="2021">
                <c:v>1</c:v>
              </c:pt>
              <c:pt idx="2022">
                <c:v>1</c:v>
              </c:pt>
              <c:pt idx="2023">
                <c:v>1</c:v>
              </c:pt>
              <c:pt idx="2024">
                <c:v>1</c:v>
              </c:pt>
              <c:pt idx="2025">
                <c:v>1</c:v>
              </c:pt>
              <c:pt idx="2026">
                <c:v>1</c:v>
              </c:pt>
              <c:pt idx="2027">
                <c:v>1</c:v>
              </c:pt>
              <c:pt idx="2028">
                <c:v>1</c:v>
              </c:pt>
              <c:pt idx="2029">
                <c:v>1</c:v>
              </c:pt>
              <c:pt idx="2030">
                <c:v>1</c:v>
              </c:pt>
              <c:pt idx="2031">
                <c:v>1</c:v>
              </c:pt>
              <c:pt idx="2032">
                <c:v>1</c:v>
              </c:pt>
              <c:pt idx="2033">
                <c:v>1</c:v>
              </c:pt>
              <c:pt idx="2034">
                <c:v>1</c:v>
              </c:pt>
              <c:pt idx="2035">
                <c:v>1</c:v>
              </c:pt>
              <c:pt idx="2036">
                <c:v>1</c:v>
              </c:pt>
              <c:pt idx="2037">
                <c:v>1</c:v>
              </c:pt>
              <c:pt idx="2038">
                <c:v>1</c:v>
              </c:pt>
              <c:pt idx="2039">
                <c:v>1</c:v>
              </c:pt>
              <c:pt idx="2040">
                <c:v>1</c:v>
              </c:pt>
              <c:pt idx="2041">
                <c:v>1</c:v>
              </c:pt>
              <c:pt idx="2042">
                <c:v>1</c:v>
              </c:pt>
              <c:pt idx="2043">
                <c:v>1</c:v>
              </c:pt>
              <c:pt idx="2044">
                <c:v>1</c:v>
              </c:pt>
              <c:pt idx="2045">
                <c:v>1</c:v>
              </c:pt>
              <c:pt idx="2046">
                <c:v>1</c:v>
              </c:pt>
              <c:pt idx="2047">
                <c:v>1</c:v>
              </c:pt>
              <c:pt idx="2048">
                <c:v>1</c:v>
              </c:pt>
              <c:pt idx="2049">
                <c:v>1</c:v>
              </c:pt>
              <c:pt idx="2050">
                <c:v>1</c:v>
              </c:pt>
              <c:pt idx="2051">
                <c:v>1</c:v>
              </c:pt>
              <c:pt idx="2052">
                <c:v>1</c:v>
              </c:pt>
              <c:pt idx="2053">
                <c:v>1</c:v>
              </c:pt>
              <c:pt idx="2054">
                <c:v>1</c:v>
              </c:pt>
              <c:pt idx="2055">
                <c:v>1</c:v>
              </c:pt>
              <c:pt idx="2056">
                <c:v>1</c:v>
              </c:pt>
              <c:pt idx="2057">
                <c:v>1</c:v>
              </c:pt>
              <c:pt idx="2058">
                <c:v>1</c:v>
              </c:pt>
              <c:pt idx="2059">
                <c:v>1</c:v>
              </c:pt>
              <c:pt idx="2060">
                <c:v>1</c:v>
              </c:pt>
              <c:pt idx="2061">
                <c:v>1</c:v>
              </c:pt>
              <c:pt idx="2062">
                <c:v>1</c:v>
              </c:pt>
              <c:pt idx="2063">
                <c:v>1</c:v>
              </c:pt>
              <c:pt idx="2064">
                <c:v>1</c:v>
              </c:pt>
              <c:pt idx="2065">
                <c:v>1</c:v>
              </c:pt>
              <c:pt idx="2066">
                <c:v>1</c:v>
              </c:pt>
              <c:pt idx="2067">
                <c:v>1</c:v>
              </c:pt>
              <c:pt idx="2068">
                <c:v>1</c:v>
              </c:pt>
              <c:pt idx="2069">
                <c:v>1</c:v>
              </c:pt>
              <c:pt idx="2070">
                <c:v>1</c:v>
              </c:pt>
              <c:pt idx="2071">
                <c:v>1</c:v>
              </c:pt>
              <c:pt idx="2072">
                <c:v>1</c:v>
              </c:pt>
              <c:pt idx="2073">
                <c:v>1</c:v>
              </c:pt>
              <c:pt idx="2074">
                <c:v>1</c:v>
              </c:pt>
              <c:pt idx="2075">
                <c:v>1</c:v>
              </c:pt>
              <c:pt idx="2076">
                <c:v>1</c:v>
              </c:pt>
              <c:pt idx="2077">
                <c:v>1</c:v>
              </c:pt>
              <c:pt idx="2078">
                <c:v>1</c:v>
              </c:pt>
              <c:pt idx="2079">
                <c:v>1</c:v>
              </c:pt>
              <c:pt idx="2080">
                <c:v>1</c:v>
              </c:pt>
              <c:pt idx="2081">
                <c:v>1</c:v>
              </c:pt>
              <c:pt idx="2082">
                <c:v>1</c:v>
              </c:pt>
              <c:pt idx="2083">
                <c:v>1</c:v>
              </c:pt>
              <c:pt idx="2084">
                <c:v>1</c:v>
              </c:pt>
              <c:pt idx="2085">
                <c:v>1</c:v>
              </c:pt>
              <c:pt idx="2086">
                <c:v>1</c:v>
              </c:pt>
              <c:pt idx="2087">
                <c:v>1</c:v>
              </c:pt>
              <c:pt idx="2088">
                <c:v>1</c:v>
              </c:pt>
              <c:pt idx="2089">
                <c:v>1</c:v>
              </c:pt>
              <c:pt idx="2090">
                <c:v>1</c:v>
              </c:pt>
              <c:pt idx="2091">
                <c:v>1</c:v>
              </c:pt>
              <c:pt idx="2092">
                <c:v>1</c:v>
              </c:pt>
              <c:pt idx="2093">
                <c:v>1</c:v>
              </c:pt>
              <c:pt idx="2094">
                <c:v>1</c:v>
              </c:pt>
              <c:pt idx="2095">
                <c:v>1</c:v>
              </c:pt>
              <c:pt idx="2096">
                <c:v>1</c:v>
              </c:pt>
              <c:pt idx="2097">
                <c:v>1</c:v>
              </c:pt>
              <c:pt idx="2098">
                <c:v>1</c:v>
              </c:pt>
              <c:pt idx="2099">
                <c:v>1</c:v>
              </c:pt>
              <c:pt idx="2100">
                <c:v>1</c:v>
              </c:pt>
              <c:pt idx="2101">
                <c:v>1</c:v>
              </c:pt>
              <c:pt idx="2102">
                <c:v>1</c:v>
              </c:pt>
              <c:pt idx="2103">
                <c:v>1</c:v>
              </c:pt>
              <c:pt idx="2104">
                <c:v>1</c:v>
              </c:pt>
              <c:pt idx="2105">
                <c:v>1</c:v>
              </c:pt>
              <c:pt idx="2106">
                <c:v>1</c:v>
              </c:pt>
              <c:pt idx="2107">
                <c:v>1</c:v>
              </c:pt>
              <c:pt idx="2108">
                <c:v>1</c:v>
              </c:pt>
              <c:pt idx="2109">
                <c:v>1</c:v>
              </c:pt>
              <c:pt idx="2110">
                <c:v>1</c:v>
              </c:pt>
              <c:pt idx="2111">
                <c:v>1</c:v>
              </c:pt>
              <c:pt idx="2112">
                <c:v>1</c:v>
              </c:pt>
              <c:pt idx="2113">
                <c:v>1</c:v>
              </c:pt>
              <c:pt idx="2114">
                <c:v>1</c:v>
              </c:pt>
              <c:pt idx="2115">
                <c:v>1</c:v>
              </c:pt>
              <c:pt idx="2116">
                <c:v>1</c:v>
              </c:pt>
              <c:pt idx="2117">
                <c:v>1</c:v>
              </c:pt>
              <c:pt idx="2118">
                <c:v>1</c:v>
              </c:pt>
              <c:pt idx="2119">
                <c:v>1</c:v>
              </c:pt>
              <c:pt idx="2120">
                <c:v>1</c:v>
              </c:pt>
              <c:pt idx="2121">
                <c:v>1</c:v>
              </c:pt>
              <c:pt idx="2122">
                <c:v>1</c:v>
              </c:pt>
              <c:pt idx="2123">
                <c:v>1</c:v>
              </c:pt>
              <c:pt idx="2124">
                <c:v>1</c:v>
              </c:pt>
              <c:pt idx="2125">
                <c:v>1</c:v>
              </c:pt>
              <c:pt idx="2126">
                <c:v>1</c:v>
              </c:pt>
              <c:pt idx="2127">
                <c:v>1</c:v>
              </c:pt>
              <c:pt idx="2128">
                <c:v>1</c:v>
              </c:pt>
              <c:pt idx="2129">
                <c:v>1</c:v>
              </c:pt>
              <c:pt idx="2130">
                <c:v>1</c:v>
              </c:pt>
              <c:pt idx="2131">
                <c:v>1</c:v>
              </c:pt>
              <c:pt idx="2132">
                <c:v>1</c:v>
              </c:pt>
              <c:pt idx="2133">
                <c:v>1</c:v>
              </c:pt>
              <c:pt idx="2134">
                <c:v>1</c:v>
              </c:pt>
              <c:pt idx="2135">
                <c:v>1</c:v>
              </c:pt>
              <c:pt idx="2136">
                <c:v>1</c:v>
              </c:pt>
              <c:pt idx="2137">
                <c:v>1</c:v>
              </c:pt>
              <c:pt idx="2138">
                <c:v>1</c:v>
              </c:pt>
              <c:pt idx="2139">
                <c:v>1</c:v>
              </c:pt>
              <c:pt idx="2140">
                <c:v>1</c:v>
              </c:pt>
              <c:pt idx="2141">
                <c:v>1</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1</c:v>
              </c:pt>
              <c:pt idx="2180">
                <c:v>1</c:v>
              </c:pt>
              <c:pt idx="2181">
                <c:v>1</c:v>
              </c:pt>
              <c:pt idx="2182">
                <c:v>1</c:v>
              </c:pt>
              <c:pt idx="2183">
                <c:v>1</c:v>
              </c:pt>
              <c:pt idx="2184">
                <c:v>1</c:v>
              </c:pt>
              <c:pt idx="2185">
                <c:v>1</c:v>
              </c:pt>
              <c:pt idx="2186">
                <c:v>1</c:v>
              </c:pt>
              <c:pt idx="2187">
                <c:v>1</c:v>
              </c:pt>
              <c:pt idx="2188">
                <c:v>1</c:v>
              </c:pt>
              <c:pt idx="2189">
                <c:v>1</c:v>
              </c:pt>
              <c:pt idx="2190">
                <c:v>1</c:v>
              </c:pt>
              <c:pt idx="2191">
                <c:v>1</c:v>
              </c:pt>
              <c:pt idx="2192">
                <c:v>1</c:v>
              </c:pt>
              <c:pt idx="2193">
                <c:v>1</c:v>
              </c:pt>
              <c:pt idx="2194">
                <c:v>1</c:v>
              </c:pt>
              <c:pt idx="2195">
                <c:v>1</c:v>
              </c:pt>
              <c:pt idx="2196">
                <c:v>1</c:v>
              </c:pt>
              <c:pt idx="2197">
                <c:v>1</c:v>
              </c:pt>
              <c:pt idx="2198">
                <c:v>1</c:v>
              </c:pt>
              <c:pt idx="2199">
                <c:v>1</c:v>
              </c:pt>
              <c:pt idx="2200">
                <c:v>1</c:v>
              </c:pt>
              <c:pt idx="2201">
                <c:v>1</c:v>
              </c:pt>
              <c:pt idx="2202">
                <c:v>1</c:v>
              </c:pt>
              <c:pt idx="2203">
                <c:v>1</c:v>
              </c:pt>
              <c:pt idx="2204">
                <c:v>1</c:v>
              </c:pt>
              <c:pt idx="2205">
                <c:v>1</c:v>
              </c:pt>
              <c:pt idx="2206">
                <c:v>1</c:v>
              </c:pt>
              <c:pt idx="2207">
                <c:v>1</c:v>
              </c:pt>
              <c:pt idx="2208">
                <c:v>1</c:v>
              </c:pt>
              <c:pt idx="2209">
                <c:v>1</c:v>
              </c:pt>
              <c:pt idx="2210">
                <c:v>1</c:v>
              </c:pt>
              <c:pt idx="2211">
                <c:v>1</c:v>
              </c:pt>
              <c:pt idx="2212">
                <c:v>1</c:v>
              </c:pt>
              <c:pt idx="2213">
                <c:v>1</c:v>
              </c:pt>
              <c:pt idx="2214">
                <c:v>1</c:v>
              </c:pt>
              <c:pt idx="2215">
                <c:v>1</c:v>
              </c:pt>
              <c:pt idx="2216">
                <c:v>1</c:v>
              </c:pt>
              <c:pt idx="2217">
                <c:v>1</c:v>
              </c:pt>
              <c:pt idx="2218">
                <c:v>1</c:v>
              </c:pt>
              <c:pt idx="2219">
                <c:v>1</c:v>
              </c:pt>
              <c:pt idx="2220">
                <c:v>1</c:v>
              </c:pt>
              <c:pt idx="2221">
                <c:v>1</c:v>
              </c:pt>
              <c:pt idx="2222">
                <c:v>1</c:v>
              </c:pt>
              <c:pt idx="2223">
                <c:v>1</c:v>
              </c:pt>
              <c:pt idx="2224">
                <c:v>1</c:v>
              </c:pt>
              <c:pt idx="2225">
                <c:v>1</c:v>
              </c:pt>
              <c:pt idx="2226">
                <c:v>1</c:v>
              </c:pt>
              <c:pt idx="2227">
                <c:v>1</c:v>
              </c:pt>
              <c:pt idx="2228">
                <c:v>1</c:v>
              </c:pt>
              <c:pt idx="2229">
                <c:v>1</c:v>
              </c:pt>
              <c:pt idx="2230">
                <c:v>1</c:v>
              </c:pt>
              <c:pt idx="2231">
                <c:v>1</c:v>
              </c:pt>
              <c:pt idx="2232">
                <c:v>1</c:v>
              </c:pt>
              <c:pt idx="2233">
                <c:v>1</c:v>
              </c:pt>
              <c:pt idx="2234">
                <c:v>1</c:v>
              </c:pt>
              <c:pt idx="2235">
                <c:v>1</c:v>
              </c:pt>
              <c:pt idx="2236">
                <c:v>1</c:v>
              </c:pt>
              <c:pt idx="2237">
                <c:v>1</c:v>
              </c:pt>
              <c:pt idx="2238">
                <c:v>1</c:v>
              </c:pt>
              <c:pt idx="2239">
                <c:v>1</c:v>
              </c:pt>
            </c:numLit>
          </c:bubbleSize>
          <c:bubble3D val="0"/>
          <c:extLst>
            <c:ext xmlns:c16="http://schemas.microsoft.com/office/drawing/2014/chart" uri="{C3380CC4-5D6E-409C-BE32-E72D297353CC}">
              <c16:uniqueId val="{00000000-CE50-451C-9375-80E518ADFEFF}"/>
            </c:ext>
          </c:extLst>
        </c:ser>
        <c:dLbls>
          <c:showLegendKey val="0"/>
          <c:showVal val="0"/>
          <c:showCatName val="0"/>
          <c:showSerName val="0"/>
          <c:showPercent val="0"/>
          <c:showBubbleSize val="0"/>
        </c:dLbls>
        <c:bubbleScale val="20"/>
        <c:showNegBubbles val="0"/>
        <c:axId val="1507842896"/>
        <c:axId val="1507840976"/>
      </c:bubbleChart>
      <c:valAx>
        <c:axId val="1507842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40976"/>
        <c:crosses val="autoZero"/>
        <c:crossBetween val="midCat"/>
      </c:valAx>
      <c:valAx>
        <c:axId val="150784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784289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'marketing_data _ JGM review'!$AA$2:$AA$2216</c:f>
              <c:numCache>
                <c:formatCode>General</c:formatCode>
                <c:ptCount val="3"/>
                <c:pt idx="0">
                  <c:v>5.7222901980336971</c:v>
                </c:pt>
                <c:pt idx="1">
                  <c:v>2.2732569744623121</c:v>
                </c:pt>
                <c:pt idx="2">
                  <c:v>10.021266186077494</c:v>
                </c:pt>
              </c:numCache>
            </c:numRef>
          </c:xVal>
          <c:yVal>
            <c:numRef>
              <c:f>'marketing_data _ JGM review'!$AD$2:$AD$2216</c:f>
              <c:numCache>
                <c:formatCode>General</c:formatCode>
                <c:ptCount val="3"/>
                <c:pt idx="0">
                  <c:v>3.8826235394060582</c:v>
                </c:pt>
                <c:pt idx="1">
                  <c:v>8.0315281020305278</c:v>
                </c:pt>
                <c:pt idx="2">
                  <c:v>6.6795688697500744</c:v>
                </c:pt>
              </c:numCache>
            </c:numRef>
          </c:yVal>
          <c:smooth val="0"/>
          <c:extLst>
            <c:ext xmlns:c16="http://schemas.microsoft.com/office/drawing/2014/chart" uri="{C3380CC4-5D6E-409C-BE32-E72D297353CC}">
              <c16:uniqueId val="{00000000-B186-4188-A92C-5DFA2610813F}"/>
            </c:ext>
          </c:extLst>
        </c:ser>
        <c:dLbls>
          <c:showLegendKey val="0"/>
          <c:showVal val="0"/>
          <c:showCatName val="0"/>
          <c:showSerName val="0"/>
          <c:showPercent val="0"/>
          <c:showBubbleSize val="0"/>
        </c:dLbls>
        <c:axId val="1396276592"/>
        <c:axId val="875046064"/>
      </c:scatterChart>
      <c:valAx>
        <c:axId val="1396276592"/>
        <c:scaling>
          <c:orientation val="minMax"/>
          <c:max val="13"/>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046064"/>
        <c:crosses val="autoZero"/>
        <c:crossBetween val="midCat"/>
        <c:majorUnit val="1"/>
      </c:valAx>
      <c:valAx>
        <c:axId val="875046064"/>
        <c:scaling>
          <c:orientation val="minMax"/>
          <c:max val="1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276592"/>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X Variable 1  Residual Plot</a:t>
            </a:r>
          </a:p>
        </c:rich>
      </c:tx>
      <c:overlay val="0"/>
    </c:title>
    <c:autoTitleDeleted val="0"/>
    <c:plotArea>
      <c:layout/>
      <c:scatterChart>
        <c:scatterStyle val="lineMarker"/>
        <c:varyColors val="0"/>
        <c:ser>
          <c:idx val="0"/>
          <c:order val="0"/>
          <c:spPr>
            <a:ln w="38100">
              <a:noFill/>
            </a:ln>
          </c:spPr>
          <c:xVal>
            <c:numRef>
              <c:f>'Income &amp; wine'!$D$1:$D$2216</c:f>
              <c:numCache>
                <c:formatCode>General</c:formatCode>
                <c:ptCount val="2192"/>
                <c:pt idx="0">
                  <c:v>80360</c:v>
                </c:pt>
                <c:pt idx="1">
                  <c:v>87771</c:v>
                </c:pt>
                <c:pt idx="2">
                  <c:v>87771</c:v>
                </c:pt>
                <c:pt idx="3">
                  <c:v>81929</c:v>
                </c:pt>
                <c:pt idx="4">
                  <c:v>84169</c:v>
                </c:pt>
                <c:pt idx="5">
                  <c:v>84169</c:v>
                </c:pt>
                <c:pt idx="6">
                  <c:v>71670</c:v>
                </c:pt>
                <c:pt idx="7">
                  <c:v>64140</c:v>
                </c:pt>
                <c:pt idx="8">
                  <c:v>76998</c:v>
                </c:pt>
                <c:pt idx="9">
                  <c:v>78642</c:v>
                </c:pt>
                <c:pt idx="10">
                  <c:v>75759</c:v>
                </c:pt>
                <c:pt idx="11">
                  <c:v>70503</c:v>
                </c:pt>
                <c:pt idx="12">
                  <c:v>70356</c:v>
                </c:pt>
                <c:pt idx="13">
                  <c:v>68126</c:v>
                </c:pt>
                <c:pt idx="14">
                  <c:v>91249</c:v>
                </c:pt>
                <c:pt idx="15">
                  <c:v>69098</c:v>
                </c:pt>
                <c:pt idx="16">
                  <c:v>82333</c:v>
                </c:pt>
                <c:pt idx="17">
                  <c:v>70123</c:v>
                </c:pt>
                <c:pt idx="18">
                  <c:v>93790</c:v>
                </c:pt>
                <c:pt idx="19">
                  <c:v>67369</c:v>
                </c:pt>
                <c:pt idx="20">
                  <c:v>85683</c:v>
                </c:pt>
                <c:pt idx="21">
                  <c:v>81169</c:v>
                </c:pt>
                <c:pt idx="22">
                  <c:v>95169</c:v>
                </c:pt>
                <c:pt idx="23">
                  <c:v>72335</c:v>
                </c:pt>
                <c:pt idx="24">
                  <c:v>93027</c:v>
                </c:pt>
                <c:pt idx="25">
                  <c:v>93404</c:v>
                </c:pt>
                <c:pt idx="26">
                  <c:v>91712</c:v>
                </c:pt>
                <c:pt idx="27">
                  <c:v>87679</c:v>
                </c:pt>
                <c:pt idx="28">
                  <c:v>67536</c:v>
                </c:pt>
                <c:pt idx="29">
                  <c:v>81574</c:v>
                </c:pt>
                <c:pt idx="30">
                  <c:v>84865</c:v>
                </c:pt>
                <c:pt idx="31">
                  <c:v>77610</c:v>
                </c:pt>
                <c:pt idx="32">
                  <c:v>55951</c:v>
                </c:pt>
                <c:pt idx="33">
                  <c:v>75261</c:v>
                </c:pt>
                <c:pt idx="34">
                  <c:v>77568</c:v>
                </c:pt>
                <c:pt idx="35">
                  <c:v>71819</c:v>
                </c:pt>
                <c:pt idx="36">
                  <c:v>80134</c:v>
                </c:pt>
                <c:pt idx="37">
                  <c:v>80134</c:v>
                </c:pt>
                <c:pt idx="38">
                  <c:v>70643</c:v>
                </c:pt>
                <c:pt idx="39">
                  <c:v>64176</c:v>
                </c:pt>
                <c:pt idx="40">
                  <c:v>82576</c:v>
                </c:pt>
                <c:pt idx="41">
                  <c:v>72828</c:v>
                </c:pt>
                <c:pt idx="42">
                  <c:v>66465</c:v>
                </c:pt>
                <c:pt idx="43">
                  <c:v>77632</c:v>
                </c:pt>
                <c:pt idx="44">
                  <c:v>77598</c:v>
                </c:pt>
                <c:pt idx="45">
                  <c:v>80141</c:v>
                </c:pt>
                <c:pt idx="46">
                  <c:v>90247</c:v>
                </c:pt>
                <c:pt idx="47">
                  <c:v>49667</c:v>
                </c:pt>
                <c:pt idx="48">
                  <c:v>69084</c:v>
                </c:pt>
                <c:pt idx="49">
                  <c:v>69084</c:v>
                </c:pt>
                <c:pt idx="50">
                  <c:v>57036</c:v>
                </c:pt>
                <c:pt idx="51">
                  <c:v>78952</c:v>
                </c:pt>
                <c:pt idx="52">
                  <c:v>64497</c:v>
                </c:pt>
                <c:pt idx="53">
                  <c:v>89120</c:v>
                </c:pt>
                <c:pt idx="54">
                  <c:v>51563</c:v>
                </c:pt>
                <c:pt idx="55">
                  <c:v>90638</c:v>
                </c:pt>
                <c:pt idx="56">
                  <c:v>90638</c:v>
                </c:pt>
                <c:pt idx="57">
                  <c:v>80427</c:v>
                </c:pt>
                <c:pt idx="58">
                  <c:v>54959</c:v>
                </c:pt>
                <c:pt idx="59">
                  <c:v>81051</c:v>
                </c:pt>
                <c:pt idx="60">
                  <c:v>73450</c:v>
                </c:pt>
                <c:pt idx="61">
                  <c:v>68743</c:v>
                </c:pt>
                <c:pt idx="62">
                  <c:v>89694</c:v>
                </c:pt>
                <c:pt idx="63">
                  <c:v>74290</c:v>
                </c:pt>
                <c:pt idx="64">
                  <c:v>76068</c:v>
                </c:pt>
                <c:pt idx="65">
                  <c:v>94384</c:v>
                </c:pt>
                <c:pt idx="66">
                  <c:v>94384</c:v>
                </c:pt>
                <c:pt idx="67">
                  <c:v>55212</c:v>
                </c:pt>
                <c:pt idx="68">
                  <c:v>55212</c:v>
                </c:pt>
                <c:pt idx="69">
                  <c:v>62845</c:v>
                </c:pt>
                <c:pt idx="70">
                  <c:v>62845</c:v>
                </c:pt>
                <c:pt idx="71">
                  <c:v>72968</c:v>
                </c:pt>
                <c:pt idx="72">
                  <c:v>66303</c:v>
                </c:pt>
                <c:pt idx="73">
                  <c:v>90226</c:v>
                </c:pt>
                <c:pt idx="74">
                  <c:v>82584</c:v>
                </c:pt>
                <c:pt idx="75">
                  <c:v>83790</c:v>
                </c:pt>
                <c:pt idx="76">
                  <c:v>79174</c:v>
                </c:pt>
                <c:pt idx="77">
                  <c:v>65169</c:v>
                </c:pt>
                <c:pt idx="78">
                  <c:v>70044</c:v>
                </c:pt>
                <c:pt idx="79">
                  <c:v>75702</c:v>
                </c:pt>
                <c:pt idx="80">
                  <c:v>72903</c:v>
                </c:pt>
                <c:pt idx="81">
                  <c:v>62859</c:v>
                </c:pt>
                <c:pt idx="82">
                  <c:v>83512</c:v>
                </c:pt>
                <c:pt idx="83">
                  <c:v>79800</c:v>
                </c:pt>
                <c:pt idx="84">
                  <c:v>61996</c:v>
                </c:pt>
                <c:pt idx="85">
                  <c:v>88347</c:v>
                </c:pt>
                <c:pt idx="86">
                  <c:v>73356</c:v>
                </c:pt>
                <c:pt idx="87">
                  <c:v>60000</c:v>
                </c:pt>
                <c:pt idx="88">
                  <c:v>64355</c:v>
                </c:pt>
                <c:pt idx="89">
                  <c:v>70300</c:v>
                </c:pt>
                <c:pt idx="90">
                  <c:v>66426</c:v>
                </c:pt>
                <c:pt idx="91">
                  <c:v>48192</c:v>
                </c:pt>
                <c:pt idx="92">
                  <c:v>80184</c:v>
                </c:pt>
                <c:pt idx="93">
                  <c:v>75825</c:v>
                </c:pt>
                <c:pt idx="94">
                  <c:v>82170</c:v>
                </c:pt>
                <c:pt idx="95">
                  <c:v>90933</c:v>
                </c:pt>
                <c:pt idx="96">
                  <c:v>94472</c:v>
                </c:pt>
                <c:pt idx="97">
                  <c:v>77870</c:v>
                </c:pt>
                <c:pt idx="98">
                  <c:v>70638</c:v>
                </c:pt>
                <c:pt idx="99">
                  <c:v>60896</c:v>
                </c:pt>
                <c:pt idx="100">
                  <c:v>76995</c:v>
                </c:pt>
                <c:pt idx="101">
                  <c:v>105471</c:v>
                </c:pt>
                <c:pt idx="102">
                  <c:v>82800</c:v>
                </c:pt>
                <c:pt idx="103">
                  <c:v>82800</c:v>
                </c:pt>
                <c:pt idx="104">
                  <c:v>81300</c:v>
                </c:pt>
                <c:pt idx="105">
                  <c:v>77766</c:v>
                </c:pt>
                <c:pt idx="106">
                  <c:v>77766</c:v>
                </c:pt>
                <c:pt idx="107">
                  <c:v>72066</c:v>
                </c:pt>
                <c:pt idx="108">
                  <c:v>74165</c:v>
                </c:pt>
                <c:pt idx="109">
                  <c:v>87171</c:v>
                </c:pt>
                <c:pt idx="110">
                  <c:v>70971</c:v>
                </c:pt>
                <c:pt idx="111">
                  <c:v>61839</c:v>
                </c:pt>
                <c:pt idx="112">
                  <c:v>98777</c:v>
                </c:pt>
                <c:pt idx="113">
                  <c:v>98777</c:v>
                </c:pt>
                <c:pt idx="114">
                  <c:v>71969</c:v>
                </c:pt>
                <c:pt idx="115">
                  <c:v>69372</c:v>
                </c:pt>
                <c:pt idx="116">
                  <c:v>84906</c:v>
                </c:pt>
                <c:pt idx="117">
                  <c:v>84906</c:v>
                </c:pt>
                <c:pt idx="118">
                  <c:v>68281</c:v>
                </c:pt>
                <c:pt idx="119">
                  <c:v>92344</c:v>
                </c:pt>
                <c:pt idx="120">
                  <c:v>64504</c:v>
                </c:pt>
                <c:pt idx="121">
                  <c:v>82384</c:v>
                </c:pt>
                <c:pt idx="122">
                  <c:v>81975</c:v>
                </c:pt>
                <c:pt idx="123">
                  <c:v>76005</c:v>
                </c:pt>
                <c:pt idx="124">
                  <c:v>73454</c:v>
                </c:pt>
                <c:pt idx="125">
                  <c:v>90687</c:v>
                </c:pt>
                <c:pt idx="126">
                  <c:v>82014</c:v>
                </c:pt>
                <c:pt idx="127">
                  <c:v>92491</c:v>
                </c:pt>
                <c:pt idx="128">
                  <c:v>63810</c:v>
                </c:pt>
                <c:pt idx="129">
                  <c:v>63810</c:v>
                </c:pt>
                <c:pt idx="130">
                  <c:v>78427</c:v>
                </c:pt>
                <c:pt idx="131">
                  <c:v>74918</c:v>
                </c:pt>
                <c:pt idx="132">
                  <c:v>83151</c:v>
                </c:pt>
                <c:pt idx="133">
                  <c:v>72025</c:v>
                </c:pt>
                <c:pt idx="134">
                  <c:v>80134</c:v>
                </c:pt>
                <c:pt idx="135">
                  <c:v>82657</c:v>
                </c:pt>
                <c:pt idx="136">
                  <c:v>63120</c:v>
                </c:pt>
                <c:pt idx="137">
                  <c:v>63159</c:v>
                </c:pt>
                <c:pt idx="138">
                  <c:v>70091</c:v>
                </c:pt>
                <c:pt idx="139">
                  <c:v>58656</c:v>
                </c:pt>
                <c:pt idx="140">
                  <c:v>92859</c:v>
                </c:pt>
                <c:pt idx="141">
                  <c:v>65176</c:v>
                </c:pt>
                <c:pt idx="142">
                  <c:v>72309</c:v>
                </c:pt>
                <c:pt idx="143">
                  <c:v>74637</c:v>
                </c:pt>
                <c:pt idx="144">
                  <c:v>71128</c:v>
                </c:pt>
                <c:pt idx="145">
                  <c:v>67384</c:v>
                </c:pt>
                <c:pt idx="146">
                  <c:v>86358</c:v>
                </c:pt>
                <c:pt idx="147">
                  <c:v>88420</c:v>
                </c:pt>
                <c:pt idx="148">
                  <c:v>52278</c:v>
                </c:pt>
                <c:pt idx="149">
                  <c:v>52278</c:v>
                </c:pt>
                <c:pt idx="150">
                  <c:v>75032</c:v>
                </c:pt>
                <c:pt idx="151">
                  <c:v>64108</c:v>
                </c:pt>
                <c:pt idx="152">
                  <c:v>57072</c:v>
                </c:pt>
                <c:pt idx="153">
                  <c:v>57333</c:v>
                </c:pt>
                <c:pt idx="154">
                  <c:v>77520</c:v>
                </c:pt>
                <c:pt idx="155">
                  <c:v>82326</c:v>
                </c:pt>
                <c:pt idx="156">
                  <c:v>85844</c:v>
                </c:pt>
                <c:pt idx="157">
                  <c:v>78128</c:v>
                </c:pt>
                <c:pt idx="158">
                  <c:v>71706</c:v>
                </c:pt>
                <c:pt idx="159">
                  <c:v>63972</c:v>
                </c:pt>
                <c:pt idx="160">
                  <c:v>75027</c:v>
                </c:pt>
                <c:pt idx="161">
                  <c:v>64590</c:v>
                </c:pt>
                <c:pt idx="162">
                  <c:v>68682</c:v>
                </c:pt>
                <c:pt idx="163">
                  <c:v>68682</c:v>
                </c:pt>
                <c:pt idx="164">
                  <c:v>75345</c:v>
                </c:pt>
                <c:pt idx="165">
                  <c:v>63342</c:v>
                </c:pt>
                <c:pt idx="166">
                  <c:v>63342</c:v>
                </c:pt>
                <c:pt idx="167">
                  <c:v>65706</c:v>
                </c:pt>
                <c:pt idx="168">
                  <c:v>85738</c:v>
                </c:pt>
                <c:pt idx="169">
                  <c:v>78499</c:v>
                </c:pt>
                <c:pt idx="170">
                  <c:v>87188</c:v>
                </c:pt>
                <c:pt idx="171">
                  <c:v>71022</c:v>
                </c:pt>
                <c:pt idx="172">
                  <c:v>66334</c:v>
                </c:pt>
                <c:pt idx="173">
                  <c:v>96876</c:v>
                </c:pt>
                <c:pt idx="174">
                  <c:v>56981</c:v>
                </c:pt>
                <c:pt idx="175">
                  <c:v>83844</c:v>
                </c:pt>
                <c:pt idx="176">
                  <c:v>83844</c:v>
                </c:pt>
                <c:pt idx="177">
                  <c:v>83844</c:v>
                </c:pt>
                <c:pt idx="178">
                  <c:v>73455</c:v>
                </c:pt>
                <c:pt idx="179">
                  <c:v>62000</c:v>
                </c:pt>
                <c:pt idx="180">
                  <c:v>86857</c:v>
                </c:pt>
                <c:pt idx="181">
                  <c:v>86857</c:v>
                </c:pt>
                <c:pt idx="182">
                  <c:v>63887</c:v>
                </c:pt>
                <c:pt idx="183">
                  <c:v>83829</c:v>
                </c:pt>
                <c:pt idx="184">
                  <c:v>83829</c:v>
                </c:pt>
                <c:pt idx="185">
                  <c:v>68142</c:v>
                </c:pt>
                <c:pt idx="186">
                  <c:v>53374</c:v>
                </c:pt>
                <c:pt idx="187">
                  <c:v>58512</c:v>
                </c:pt>
                <c:pt idx="188">
                  <c:v>65220</c:v>
                </c:pt>
                <c:pt idx="189">
                  <c:v>82072</c:v>
                </c:pt>
                <c:pt idx="190">
                  <c:v>61010</c:v>
                </c:pt>
                <c:pt idx="191">
                  <c:v>69969</c:v>
                </c:pt>
                <c:pt idx="192">
                  <c:v>77863</c:v>
                </c:pt>
                <c:pt idx="193">
                  <c:v>94642</c:v>
                </c:pt>
                <c:pt idx="194">
                  <c:v>74116</c:v>
                </c:pt>
                <c:pt idx="195">
                  <c:v>58607</c:v>
                </c:pt>
                <c:pt idx="196">
                  <c:v>83664</c:v>
                </c:pt>
                <c:pt idx="197">
                  <c:v>67546</c:v>
                </c:pt>
                <c:pt idx="198">
                  <c:v>67546</c:v>
                </c:pt>
                <c:pt idx="199">
                  <c:v>74214</c:v>
                </c:pt>
                <c:pt idx="200">
                  <c:v>82571</c:v>
                </c:pt>
                <c:pt idx="201">
                  <c:v>83003</c:v>
                </c:pt>
                <c:pt idx="202">
                  <c:v>74854</c:v>
                </c:pt>
                <c:pt idx="203">
                  <c:v>52973</c:v>
                </c:pt>
                <c:pt idx="204">
                  <c:v>44802</c:v>
                </c:pt>
                <c:pt idx="205">
                  <c:v>68092</c:v>
                </c:pt>
                <c:pt idx="206">
                  <c:v>61416</c:v>
                </c:pt>
                <c:pt idx="207">
                  <c:v>83837</c:v>
                </c:pt>
                <c:pt idx="208">
                  <c:v>67419</c:v>
                </c:pt>
                <c:pt idx="209">
                  <c:v>76412</c:v>
                </c:pt>
                <c:pt idx="210">
                  <c:v>64509</c:v>
                </c:pt>
                <c:pt idx="211">
                  <c:v>79823</c:v>
                </c:pt>
                <c:pt idx="212">
                  <c:v>72025</c:v>
                </c:pt>
                <c:pt idx="213">
                  <c:v>73803</c:v>
                </c:pt>
                <c:pt idx="214">
                  <c:v>82332</c:v>
                </c:pt>
                <c:pt idx="215">
                  <c:v>80573</c:v>
                </c:pt>
                <c:pt idx="216">
                  <c:v>80573</c:v>
                </c:pt>
                <c:pt idx="217">
                  <c:v>72550</c:v>
                </c:pt>
                <c:pt idx="218">
                  <c:v>55260</c:v>
                </c:pt>
                <c:pt idx="219">
                  <c:v>69508</c:v>
                </c:pt>
                <c:pt idx="220">
                  <c:v>69109</c:v>
                </c:pt>
                <c:pt idx="221">
                  <c:v>69109</c:v>
                </c:pt>
                <c:pt idx="222">
                  <c:v>91065</c:v>
                </c:pt>
                <c:pt idx="223">
                  <c:v>77027</c:v>
                </c:pt>
                <c:pt idx="224">
                  <c:v>64950</c:v>
                </c:pt>
                <c:pt idx="225">
                  <c:v>78687</c:v>
                </c:pt>
                <c:pt idx="226">
                  <c:v>92163</c:v>
                </c:pt>
                <c:pt idx="227">
                  <c:v>78579</c:v>
                </c:pt>
                <c:pt idx="228">
                  <c:v>72217</c:v>
                </c:pt>
                <c:pt idx="229">
                  <c:v>53653</c:v>
                </c:pt>
                <c:pt idx="230">
                  <c:v>67381</c:v>
                </c:pt>
                <c:pt idx="231">
                  <c:v>83033</c:v>
                </c:pt>
                <c:pt idx="232">
                  <c:v>73538</c:v>
                </c:pt>
                <c:pt idx="233">
                  <c:v>68316</c:v>
                </c:pt>
                <c:pt idx="234">
                  <c:v>57912</c:v>
                </c:pt>
                <c:pt idx="235">
                  <c:v>75433</c:v>
                </c:pt>
                <c:pt idx="236">
                  <c:v>62220</c:v>
                </c:pt>
                <c:pt idx="237">
                  <c:v>75693</c:v>
                </c:pt>
                <c:pt idx="238">
                  <c:v>62981</c:v>
                </c:pt>
                <c:pt idx="239">
                  <c:v>75437</c:v>
                </c:pt>
                <c:pt idx="240">
                  <c:v>78939</c:v>
                </c:pt>
                <c:pt idx="241">
                  <c:v>76542</c:v>
                </c:pt>
                <c:pt idx="242">
                  <c:v>62187</c:v>
                </c:pt>
                <c:pt idx="243">
                  <c:v>79930</c:v>
                </c:pt>
                <c:pt idx="244">
                  <c:v>65106</c:v>
                </c:pt>
                <c:pt idx="245">
                  <c:v>61074</c:v>
                </c:pt>
                <c:pt idx="246">
                  <c:v>52614</c:v>
                </c:pt>
                <c:pt idx="247">
                  <c:v>52614</c:v>
                </c:pt>
                <c:pt idx="248">
                  <c:v>66582</c:v>
                </c:pt>
                <c:pt idx="249">
                  <c:v>51537</c:v>
                </c:pt>
                <c:pt idx="250">
                  <c:v>74004</c:v>
                </c:pt>
                <c:pt idx="251">
                  <c:v>74068</c:v>
                </c:pt>
                <c:pt idx="252">
                  <c:v>81843</c:v>
                </c:pt>
                <c:pt idx="253">
                  <c:v>80952</c:v>
                </c:pt>
                <c:pt idx="254">
                  <c:v>69267</c:v>
                </c:pt>
                <c:pt idx="255">
                  <c:v>83145</c:v>
                </c:pt>
                <c:pt idx="256">
                  <c:v>82497</c:v>
                </c:pt>
                <c:pt idx="257">
                  <c:v>46757</c:v>
                </c:pt>
                <c:pt idx="258">
                  <c:v>90842</c:v>
                </c:pt>
                <c:pt idx="259">
                  <c:v>59868</c:v>
                </c:pt>
                <c:pt idx="260">
                  <c:v>95529</c:v>
                </c:pt>
                <c:pt idx="261">
                  <c:v>63564</c:v>
                </c:pt>
                <c:pt idx="262">
                  <c:v>80812</c:v>
                </c:pt>
                <c:pt idx="263">
                  <c:v>70893</c:v>
                </c:pt>
                <c:pt idx="264">
                  <c:v>102160</c:v>
                </c:pt>
                <c:pt idx="265">
                  <c:v>68397</c:v>
                </c:pt>
                <c:pt idx="266">
                  <c:v>55956</c:v>
                </c:pt>
                <c:pt idx="267">
                  <c:v>77845</c:v>
                </c:pt>
                <c:pt idx="268">
                  <c:v>76045</c:v>
                </c:pt>
                <c:pt idx="269">
                  <c:v>68487</c:v>
                </c:pt>
                <c:pt idx="270">
                  <c:v>68487</c:v>
                </c:pt>
                <c:pt idx="271">
                  <c:v>67445</c:v>
                </c:pt>
                <c:pt idx="272">
                  <c:v>67445</c:v>
                </c:pt>
                <c:pt idx="273">
                  <c:v>67445</c:v>
                </c:pt>
                <c:pt idx="274">
                  <c:v>78331</c:v>
                </c:pt>
                <c:pt idx="275">
                  <c:v>83532</c:v>
                </c:pt>
                <c:pt idx="276">
                  <c:v>75794</c:v>
                </c:pt>
                <c:pt idx="277">
                  <c:v>71322</c:v>
                </c:pt>
                <c:pt idx="278">
                  <c:v>78353</c:v>
                </c:pt>
                <c:pt idx="279">
                  <c:v>79419</c:v>
                </c:pt>
                <c:pt idx="280">
                  <c:v>69805</c:v>
                </c:pt>
                <c:pt idx="281">
                  <c:v>63206</c:v>
                </c:pt>
                <c:pt idx="282">
                  <c:v>76618</c:v>
                </c:pt>
                <c:pt idx="283">
                  <c:v>66565</c:v>
                </c:pt>
                <c:pt idx="284">
                  <c:v>56937</c:v>
                </c:pt>
                <c:pt idx="285">
                  <c:v>65196</c:v>
                </c:pt>
                <c:pt idx="286">
                  <c:v>66476</c:v>
                </c:pt>
                <c:pt idx="287">
                  <c:v>81380</c:v>
                </c:pt>
                <c:pt idx="288">
                  <c:v>73113</c:v>
                </c:pt>
                <c:pt idx="289">
                  <c:v>76445</c:v>
                </c:pt>
                <c:pt idx="290">
                  <c:v>65104</c:v>
                </c:pt>
                <c:pt idx="291">
                  <c:v>65104</c:v>
                </c:pt>
                <c:pt idx="292">
                  <c:v>71847</c:v>
                </c:pt>
                <c:pt idx="293">
                  <c:v>78618</c:v>
                </c:pt>
                <c:pt idx="294">
                  <c:v>76653</c:v>
                </c:pt>
                <c:pt idx="295">
                  <c:v>57513</c:v>
                </c:pt>
                <c:pt idx="296">
                  <c:v>82122</c:v>
                </c:pt>
                <c:pt idx="297">
                  <c:v>63404</c:v>
                </c:pt>
                <c:pt idx="298">
                  <c:v>75283</c:v>
                </c:pt>
                <c:pt idx="299">
                  <c:v>64325</c:v>
                </c:pt>
                <c:pt idx="300">
                  <c:v>53103</c:v>
                </c:pt>
                <c:pt idx="301">
                  <c:v>44953</c:v>
                </c:pt>
                <c:pt idx="302">
                  <c:v>69016</c:v>
                </c:pt>
                <c:pt idx="303">
                  <c:v>59462</c:v>
                </c:pt>
                <c:pt idx="304">
                  <c:v>81205</c:v>
                </c:pt>
                <c:pt idx="305">
                  <c:v>101970</c:v>
                </c:pt>
                <c:pt idx="306">
                  <c:v>75251</c:v>
                </c:pt>
                <c:pt idx="307">
                  <c:v>78710</c:v>
                </c:pt>
                <c:pt idx="308">
                  <c:v>85606</c:v>
                </c:pt>
                <c:pt idx="309">
                  <c:v>85696</c:v>
                </c:pt>
                <c:pt idx="310">
                  <c:v>85696</c:v>
                </c:pt>
                <c:pt idx="311">
                  <c:v>52852</c:v>
                </c:pt>
                <c:pt idx="312">
                  <c:v>65308</c:v>
                </c:pt>
                <c:pt idx="313">
                  <c:v>75777</c:v>
                </c:pt>
                <c:pt idx="314">
                  <c:v>75777</c:v>
                </c:pt>
                <c:pt idx="315">
                  <c:v>82733</c:v>
                </c:pt>
                <c:pt idx="316">
                  <c:v>66375</c:v>
                </c:pt>
                <c:pt idx="317">
                  <c:v>71434</c:v>
                </c:pt>
                <c:pt idx="318">
                  <c:v>67893</c:v>
                </c:pt>
                <c:pt idx="319">
                  <c:v>54356</c:v>
                </c:pt>
                <c:pt idx="320">
                  <c:v>81698</c:v>
                </c:pt>
                <c:pt idx="321">
                  <c:v>61223</c:v>
                </c:pt>
                <c:pt idx="322">
                  <c:v>75507</c:v>
                </c:pt>
                <c:pt idx="323">
                  <c:v>75507</c:v>
                </c:pt>
                <c:pt idx="324">
                  <c:v>58086</c:v>
                </c:pt>
                <c:pt idx="325">
                  <c:v>72117</c:v>
                </c:pt>
                <c:pt idx="326">
                  <c:v>73691</c:v>
                </c:pt>
                <c:pt idx="327">
                  <c:v>70116</c:v>
                </c:pt>
                <c:pt idx="328">
                  <c:v>90273</c:v>
                </c:pt>
                <c:pt idx="329">
                  <c:v>73892</c:v>
                </c:pt>
                <c:pt idx="330">
                  <c:v>67353</c:v>
                </c:pt>
                <c:pt idx="331">
                  <c:v>92955</c:v>
                </c:pt>
                <c:pt idx="332">
                  <c:v>92533</c:v>
                </c:pt>
                <c:pt idx="333">
                  <c:v>59601</c:v>
                </c:pt>
                <c:pt idx="334">
                  <c:v>56534</c:v>
                </c:pt>
                <c:pt idx="335">
                  <c:v>58308</c:v>
                </c:pt>
                <c:pt idx="336">
                  <c:v>70440</c:v>
                </c:pt>
                <c:pt idx="337">
                  <c:v>56242</c:v>
                </c:pt>
                <c:pt idx="338">
                  <c:v>88194</c:v>
                </c:pt>
                <c:pt idx="339">
                  <c:v>54693</c:v>
                </c:pt>
                <c:pt idx="340">
                  <c:v>84618</c:v>
                </c:pt>
                <c:pt idx="341">
                  <c:v>84618</c:v>
                </c:pt>
                <c:pt idx="342">
                  <c:v>74250</c:v>
                </c:pt>
                <c:pt idx="343">
                  <c:v>76467</c:v>
                </c:pt>
                <c:pt idx="344">
                  <c:v>55759</c:v>
                </c:pt>
                <c:pt idx="345">
                  <c:v>77457</c:v>
                </c:pt>
                <c:pt idx="346">
                  <c:v>90000</c:v>
                </c:pt>
                <c:pt idx="347">
                  <c:v>80763</c:v>
                </c:pt>
                <c:pt idx="348">
                  <c:v>69283</c:v>
                </c:pt>
                <c:pt idx="349">
                  <c:v>80739</c:v>
                </c:pt>
                <c:pt idx="350">
                  <c:v>55686</c:v>
                </c:pt>
                <c:pt idx="351">
                  <c:v>89616</c:v>
                </c:pt>
                <c:pt idx="352">
                  <c:v>74806</c:v>
                </c:pt>
                <c:pt idx="353">
                  <c:v>78789</c:v>
                </c:pt>
                <c:pt idx="354">
                  <c:v>69063</c:v>
                </c:pt>
                <c:pt idx="355">
                  <c:v>69702</c:v>
                </c:pt>
                <c:pt idx="356">
                  <c:v>55250</c:v>
                </c:pt>
                <c:pt idx="357">
                  <c:v>79410</c:v>
                </c:pt>
                <c:pt idx="358">
                  <c:v>56796</c:v>
                </c:pt>
                <c:pt idx="359">
                  <c:v>56796</c:v>
                </c:pt>
                <c:pt idx="360">
                  <c:v>69661</c:v>
                </c:pt>
                <c:pt idx="361">
                  <c:v>71952</c:v>
                </c:pt>
                <c:pt idx="362">
                  <c:v>71952</c:v>
                </c:pt>
                <c:pt idx="363">
                  <c:v>65333</c:v>
                </c:pt>
                <c:pt idx="364">
                  <c:v>71232</c:v>
                </c:pt>
                <c:pt idx="365">
                  <c:v>64849</c:v>
                </c:pt>
                <c:pt idx="366">
                  <c:v>54233</c:v>
                </c:pt>
                <c:pt idx="367">
                  <c:v>79143</c:v>
                </c:pt>
                <c:pt idx="368">
                  <c:v>75702</c:v>
                </c:pt>
                <c:pt idx="369">
                  <c:v>78285</c:v>
                </c:pt>
                <c:pt idx="370">
                  <c:v>65685</c:v>
                </c:pt>
                <c:pt idx="371">
                  <c:v>65685</c:v>
                </c:pt>
                <c:pt idx="372">
                  <c:v>62061</c:v>
                </c:pt>
                <c:pt idx="373">
                  <c:v>61671</c:v>
                </c:pt>
                <c:pt idx="374">
                  <c:v>49269</c:v>
                </c:pt>
                <c:pt idx="375">
                  <c:v>60491</c:v>
                </c:pt>
                <c:pt idx="376">
                  <c:v>70924</c:v>
                </c:pt>
                <c:pt idx="377">
                  <c:v>70924</c:v>
                </c:pt>
                <c:pt idx="378">
                  <c:v>58138</c:v>
                </c:pt>
                <c:pt idx="379">
                  <c:v>63841</c:v>
                </c:pt>
                <c:pt idx="380">
                  <c:v>63841</c:v>
                </c:pt>
                <c:pt idx="381">
                  <c:v>63841</c:v>
                </c:pt>
                <c:pt idx="382">
                  <c:v>77226</c:v>
                </c:pt>
                <c:pt idx="383">
                  <c:v>72228</c:v>
                </c:pt>
                <c:pt idx="384">
                  <c:v>51983</c:v>
                </c:pt>
                <c:pt idx="385">
                  <c:v>85485</c:v>
                </c:pt>
                <c:pt idx="386">
                  <c:v>59821</c:v>
                </c:pt>
                <c:pt idx="387">
                  <c:v>65073</c:v>
                </c:pt>
                <c:pt idx="388">
                  <c:v>73926</c:v>
                </c:pt>
                <c:pt idx="389">
                  <c:v>69520</c:v>
                </c:pt>
                <c:pt idx="390">
                  <c:v>65210</c:v>
                </c:pt>
                <c:pt idx="391">
                  <c:v>77044</c:v>
                </c:pt>
                <c:pt idx="392">
                  <c:v>72298</c:v>
                </c:pt>
                <c:pt idx="393">
                  <c:v>66313</c:v>
                </c:pt>
                <c:pt idx="394">
                  <c:v>59666</c:v>
                </c:pt>
                <c:pt idx="395">
                  <c:v>63915</c:v>
                </c:pt>
                <c:pt idx="396">
                  <c:v>61787</c:v>
                </c:pt>
                <c:pt idx="397">
                  <c:v>66835</c:v>
                </c:pt>
                <c:pt idx="398">
                  <c:v>66835</c:v>
                </c:pt>
                <c:pt idx="399">
                  <c:v>53977</c:v>
                </c:pt>
                <c:pt idx="400">
                  <c:v>53977</c:v>
                </c:pt>
                <c:pt idx="401">
                  <c:v>49118</c:v>
                </c:pt>
                <c:pt idx="402">
                  <c:v>72679</c:v>
                </c:pt>
                <c:pt idx="403">
                  <c:v>61284</c:v>
                </c:pt>
                <c:pt idx="404">
                  <c:v>68117</c:v>
                </c:pt>
                <c:pt idx="405">
                  <c:v>67433</c:v>
                </c:pt>
                <c:pt idx="406">
                  <c:v>68352</c:v>
                </c:pt>
                <c:pt idx="407">
                  <c:v>56775</c:v>
                </c:pt>
                <c:pt idx="408">
                  <c:v>77972</c:v>
                </c:pt>
                <c:pt idx="409">
                  <c:v>73705</c:v>
                </c:pt>
                <c:pt idx="410">
                  <c:v>84117</c:v>
                </c:pt>
                <c:pt idx="411">
                  <c:v>75276</c:v>
                </c:pt>
                <c:pt idx="412">
                  <c:v>82716</c:v>
                </c:pt>
                <c:pt idx="413">
                  <c:v>89572</c:v>
                </c:pt>
                <c:pt idx="414">
                  <c:v>60894</c:v>
                </c:pt>
                <c:pt idx="415">
                  <c:v>61618</c:v>
                </c:pt>
                <c:pt idx="416">
                  <c:v>76842</c:v>
                </c:pt>
                <c:pt idx="417">
                  <c:v>49505</c:v>
                </c:pt>
                <c:pt idx="418">
                  <c:v>72504</c:v>
                </c:pt>
                <c:pt idx="419">
                  <c:v>78420</c:v>
                </c:pt>
                <c:pt idx="420">
                  <c:v>65488</c:v>
                </c:pt>
                <c:pt idx="421">
                  <c:v>85710</c:v>
                </c:pt>
                <c:pt idx="422">
                  <c:v>60839</c:v>
                </c:pt>
                <c:pt idx="423">
                  <c:v>59809</c:v>
                </c:pt>
                <c:pt idx="424">
                  <c:v>72190</c:v>
                </c:pt>
                <c:pt idx="425">
                  <c:v>67430</c:v>
                </c:pt>
                <c:pt idx="426">
                  <c:v>47111</c:v>
                </c:pt>
                <c:pt idx="427">
                  <c:v>68118</c:v>
                </c:pt>
                <c:pt idx="428">
                  <c:v>68118</c:v>
                </c:pt>
                <c:pt idx="429">
                  <c:v>90300</c:v>
                </c:pt>
                <c:pt idx="430">
                  <c:v>80617</c:v>
                </c:pt>
                <c:pt idx="431">
                  <c:v>63246</c:v>
                </c:pt>
                <c:pt idx="432">
                  <c:v>60554</c:v>
                </c:pt>
                <c:pt idx="433">
                  <c:v>74985</c:v>
                </c:pt>
                <c:pt idx="434">
                  <c:v>70038</c:v>
                </c:pt>
                <c:pt idx="435">
                  <c:v>70038</c:v>
                </c:pt>
                <c:pt idx="436">
                  <c:v>63693</c:v>
                </c:pt>
                <c:pt idx="437">
                  <c:v>63693</c:v>
                </c:pt>
                <c:pt idx="438">
                  <c:v>71964</c:v>
                </c:pt>
                <c:pt idx="439">
                  <c:v>76140</c:v>
                </c:pt>
                <c:pt idx="440">
                  <c:v>60161</c:v>
                </c:pt>
                <c:pt idx="441">
                  <c:v>86979</c:v>
                </c:pt>
                <c:pt idx="442">
                  <c:v>75072</c:v>
                </c:pt>
                <c:pt idx="443">
                  <c:v>55012</c:v>
                </c:pt>
                <c:pt idx="444">
                  <c:v>62772</c:v>
                </c:pt>
                <c:pt idx="445">
                  <c:v>57642</c:v>
                </c:pt>
                <c:pt idx="446">
                  <c:v>56046</c:v>
                </c:pt>
                <c:pt idx="447">
                  <c:v>91700</c:v>
                </c:pt>
                <c:pt idx="448">
                  <c:v>58482</c:v>
                </c:pt>
                <c:pt idx="449">
                  <c:v>63684</c:v>
                </c:pt>
                <c:pt idx="450">
                  <c:v>79803</c:v>
                </c:pt>
                <c:pt idx="451">
                  <c:v>71965</c:v>
                </c:pt>
                <c:pt idx="452">
                  <c:v>79734</c:v>
                </c:pt>
                <c:pt idx="453">
                  <c:v>78075</c:v>
                </c:pt>
                <c:pt idx="454">
                  <c:v>75114</c:v>
                </c:pt>
                <c:pt idx="455">
                  <c:v>63381</c:v>
                </c:pt>
                <c:pt idx="456">
                  <c:v>63381</c:v>
                </c:pt>
                <c:pt idx="457">
                  <c:v>74859</c:v>
                </c:pt>
                <c:pt idx="458">
                  <c:v>79456</c:v>
                </c:pt>
                <c:pt idx="459">
                  <c:v>65777</c:v>
                </c:pt>
                <c:pt idx="460">
                  <c:v>60631</c:v>
                </c:pt>
                <c:pt idx="461">
                  <c:v>61456</c:v>
                </c:pt>
                <c:pt idx="462">
                  <c:v>81702</c:v>
                </c:pt>
                <c:pt idx="463">
                  <c:v>61346</c:v>
                </c:pt>
                <c:pt idx="464">
                  <c:v>65846</c:v>
                </c:pt>
                <c:pt idx="465">
                  <c:v>62745</c:v>
                </c:pt>
                <c:pt idx="466">
                  <c:v>68462</c:v>
                </c:pt>
                <c:pt idx="467">
                  <c:v>70647</c:v>
                </c:pt>
                <c:pt idx="468">
                  <c:v>65814</c:v>
                </c:pt>
                <c:pt idx="469">
                  <c:v>77437</c:v>
                </c:pt>
                <c:pt idx="470">
                  <c:v>73687</c:v>
                </c:pt>
                <c:pt idx="471">
                  <c:v>78569</c:v>
                </c:pt>
                <c:pt idx="472">
                  <c:v>79908</c:v>
                </c:pt>
                <c:pt idx="473">
                  <c:v>80695</c:v>
                </c:pt>
                <c:pt idx="474">
                  <c:v>82347</c:v>
                </c:pt>
                <c:pt idx="475">
                  <c:v>82347</c:v>
                </c:pt>
                <c:pt idx="476">
                  <c:v>64857</c:v>
                </c:pt>
                <c:pt idx="477">
                  <c:v>64857</c:v>
                </c:pt>
                <c:pt idx="478">
                  <c:v>75330</c:v>
                </c:pt>
                <c:pt idx="479">
                  <c:v>69674</c:v>
                </c:pt>
                <c:pt idx="480">
                  <c:v>70777</c:v>
                </c:pt>
                <c:pt idx="481">
                  <c:v>70379</c:v>
                </c:pt>
                <c:pt idx="482">
                  <c:v>92910</c:v>
                </c:pt>
                <c:pt idx="483">
                  <c:v>71855</c:v>
                </c:pt>
                <c:pt idx="484">
                  <c:v>90765</c:v>
                </c:pt>
                <c:pt idx="485">
                  <c:v>55284</c:v>
                </c:pt>
                <c:pt idx="486">
                  <c:v>67680</c:v>
                </c:pt>
                <c:pt idx="487">
                  <c:v>72099</c:v>
                </c:pt>
                <c:pt idx="488">
                  <c:v>71626</c:v>
                </c:pt>
                <c:pt idx="489">
                  <c:v>57811</c:v>
                </c:pt>
                <c:pt idx="490">
                  <c:v>50965</c:v>
                </c:pt>
                <c:pt idx="491">
                  <c:v>67046</c:v>
                </c:pt>
                <c:pt idx="492">
                  <c:v>75154</c:v>
                </c:pt>
                <c:pt idx="493">
                  <c:v>64260</c:v>
                </c:pt>
                <c:pt idx="494">
                  <c:v>62670</c:v>
                </c:pt>
                <c:pt idx="495">
                  <c:v>54108</c:v>
                </c:pt>
                <c:pt idx="496">
                  <c:v>44529</c:v>
                </c:pt>
                <c:pt idx="497">
                  <c:v>43185</c:v>
                </c:pt>
                <c:pt idx="498">
                  <c:v>83257</c:v>
                </c:pt>
                <c:pt idx="499">
                  <c:v>80317</c:v>
                </c:pt>
                <c:pt idx="500">
                  <c:v>61331</c:v>
                </c:pt>
                <c:pt idx="501">
                  <c:v>71107</c:v>
                </c:pt>
                <c:pt idx="502">
                  <c:v>70179</c:v>
                </c:pt>
                <c:pt idx="503">
                  <c:v>70179</c:v>
                </c:pt>
                <c:pt idx="504">
                  <c:v>86580</c:v>
                </c:pt>
                <c:pt idx="505">
                  <c:v>72071</c:v>
                </c:pt>
                <c:pt idx="506">
                  <c:v>72071</c:v>
                </c:pt>
                <c:pt idx="507">
                  <c:v>67716</c:v>
                </c:pt>
                <c:pt idx="508">
                  <c:v>67911</c:v>
                </c:pt>
                <c:pt idx="509">
                  <c:v>67911</c:v>
                </c:pt>
                <c:pt idx="510">
                  <c:v>57288</c:v>
                </c:pt>
                <c:pt idx="511">
                  <c:v>64892</c:v>
                </c:pt>
                <c:pt idx="512">
                  <c:v>76320</c:v>
                </c:pt>
                <c:pt idx="513">
                  <c:v>72643</c:v>
                </c:pt>
                <c:pt idx="514">
                  <c:v>62807</c:v>
                </c:pt>
                <c:pt idx="515">
                  <c:v>62807</c:v>
                </c:pt>
                <c:pt idx="516">
                  <c:v>80950</c:v>
                </c:pt>
                <c:pt idx="517">
                  <c:v>59111</c:v>
                </c:pt>
                <c:pt idx="518">
                  <c:v>61823</c:v>
                </c:pt>
                <c:pt idx="519">
                  <c:v>60597</c:v>
                </c:pt>
                <c:pt idx="520">
                  <c:v>72258</c:v>
                </c:pt>
                <c:pt idx="521">
                  <c:v>62847</c:v>
                </c:pt>
                <c:pt idx="522">
                  <c:v>77622</c:v>
                </c:pt>
                <c:pt idx="523">
                  <c:v>49912</c:v>
                </c:pt>
                <c:pt idx="524">
                  <c:v>49912</c:v>
                </c:pt>
                <c:pt idx="525">
                  <c:v>62513</c:v>
                </c:pt>
                <c:pt idx="526">
                  <c:v>60230</c:v>
                </c:pt>
                <c:pt idx="527">
                  <c:v>76234</c:v>
                </c:pt>
                <c:pt idx="528">
                  <c:v>88325</c:v>
                </c:pt>
                <c:pt idx="529">
                  <c:v>80067</c:v>
                </c:pt>
                <c:pt idx="530">
                  <c:v>83443</c:v>
                </c:pt>
                <c:pt idx="531">
                  <c:v>56067</c:v>
                </c:pt>
                <c:pt idx="532">
                  <c:v>44325</c:v>
                </c:pt>
                <c:pt idx="533">
                  <c:v>76773</c:v>
                </c:pt>
                <c:pt idx="534">
                  <c:v>62450</c:v>
                </c:pt>
                <c:pt idx="535">
                  <c:v>67309</c:v>
                </c:pt>
                <c:pt idx="536">
                  <c:v>83917</c:v>
                </c:pt>
                <c:pt idx="537">
                  <c:v>44511</c:v>
                </c:pt>
                <c:pt idx="538">
                  <c:v>58821</c:v>
                </c:pt>
                <c:pt idx="539">
                  <c:v>62187</c:v>
                </c:pt>
                <c:pt idx="540">
                  <c:v>70053</c:v>
                </c:pt>
                <c:pt idx="541">
                  <c:v>82582</c:v>
                </c:pt>
                <c:pt idx="542">
                  <c:v>62882</c:v>
                </c:pt>
                <c:pt idx="543">
                  <c:v>56253</c:v>
                </c:pt>
                <c:pt idx="544">
                  <c:v>64100</c:v>
                </c:pt>
                <c:pt idx="545">
                  <c:v>64866</c:v>
                </c:pt>
                <c:pt idx="546">
                  <c:v>63285</c:v>
                </c:pt>
                <c:pt idx="547">
                  <c:v>47025</c:v>
                </c:pt>
                <c:pt idx="548">
                  <c:v>65991</c:v>
                </c:pt>
                <c:pt idx="549">
                  <c:v>80589</c:v>
                </c:pt>
                <c:pt idx="550">
                  <c:v>74881</c:v>
                </c:pt>
                <c:pt idx="551">
                  <c:v>74881</c:v>
                </c:pt>
                <c:pt idx="552">
                  <c:v>80982</c:v>
                </c:pt>
                <c:pt idx="553">
                  <c:v>47916</c:v>
                </c:pt>
                <c:pt idx="554">
                  <c:v>79205</c:v>
                </c:pt>
                <c:pt idx="555">
                  <c:v>55614</c:v>
                </c:pt>
                <c:pt idx="556">
                  <c:v>72282</c:v>
                </c:pt>
                <c:pt idx="557">
                  <c:v>60200</c:v>
                </c:pt>
                <c:pt idx="558">
                  <c:v>60093</c:v>
                </c:pt>
                <c:pt idx="559">
                  <c:v>74485</c:v>
                </c:pt>
                <c:pt idx="560">
                  <c:v>66991</c:v>
                </c:pt>
                <c:pt idx="561">
                  <c:v>69209</c:v>
                </c:pt>
                <c:pt idx="562">
                  <c:v>71113</c:v>
                </c:pt>
                <c:pt idx="563">
                  <c:v>49090</c:v>
                </c:pt>
                <c:pt idx="564">
                  <c:v>85072</c:v>
                </c:pt>
                <c:pt idx="565">
                  <c:v>58350</c:v>
                </c:pt>
                <c:pt idx="566">
                  <c:v>92556</c:v>
                </c:pt>
                <c:pt idx="567">
                  <c:v>81217</c:v>
                </c:pt>
                <c:pt idx="568">
                  <c:v>81217</c:v>
                </c:pt>
                <c:pt idx="569">
                  <c:v>69263</c:v>
                </c:pt>
                <c:pt idx="570">
                  <c:v>52597</c:v>
                </c:pt>
                <c:pt idx="571">
                  <c:v>77376</c:v>
                </c:pt>
                <c:pt idx="572">
                  <c:v>77382</c:v>
                </c:pt>
                <c:pt idx="573">
                  <c:v>58597</c:v>
                </c:pt>
                <c:pt idx="574">
                  <c:v>86037</c:v>
                </c:pt>
                <c:pt idx="575">
                  <c:v>53378</c:v>
                </c:pt>
                <c:pt idx="576">
                  <c:v>60208</c:v>
                </c:pt>
                <c:pt idx="577">
                  <c:v>52203</c:v>
                </c:pt>
                <c:pt idx="578">
                  <c:v>78825</c:v>
                </c:pt>
                <c:pt idx="579">
                  <c:v>80124</c:v>
                </c:pt>
                <c:pt idx="580">
                  <c:v>80124</c:v>
                </c:pt>
                <c:pt idx="581">
                  <c:v>55517</c:v>
                </c:pt>
                <c:pt idx="582">
                  <c:v>80872</c:v>
                </c:pt>
                <c:pt idx="583">
                  <c:v>75865</c:v>
                </c:pt>
                <c:pt idx="584">
                  <c:v>68657</c:v>
                </c:pt>
                <c:pt idx="585">
                  <c:v>82427</c:v>
                </c:pt>
                <c:pt idx="586">
                  <c:v>78041</c:v>
                </c:pt>
                <c:pt idx="587">
                  <c:v>64831</c:v>
                </c:pt>
                <c:pt idx="588">
                  <c:v>56628</c:v>
                </c:pt>
                <c:pt idx="589">
                  <c:v>58684</c:v>
                </c:pt>
                <c:pt idx="590">
                  <c:v>70421</c:v>
                </c:pt>
                <c:pt idx="591">
                  <c:v>62503</c:v>
                </c:pt>
                <c:pt idx="592">
                  <c:v>77142</c:v>
                </c:pt>
                <c:pt idx="593">
                  <c:v>59925</c:v>
                </c:pt>
                <c:pt idx="594">
                  <c:v>79632</c:v>
                </c:pt>
                <c:pt idx="595">
                  <c:v>79244</c:v>
                </c:pt>
                <c:pt idx="596">
                  <c:v>61209</c:v>
                </c:pt>
                <c:pt idx="597">
                  <c:v>66973</c:v>
                </c:pt>
                <c:pt idx="598">
                  <c:v>71499</c:v>
                </c:pt>
                <c:pt idx="599">
                  <c:v>67131</c:v>
                </c:pt>
                <c:pt idx="600">
                  <c:v>57091</c:v>
                </c:pt>
                <c:pt idx="601">
                  <c:v>86429</c:v>
                </c:pt>
                <c:pt idx="602">
                  <c:v>76982</c:v>
                </c:pt>
                <c:pt idx="603">
                  <c:v>57183</c:v>
                </c:pt>
                <c:pt idx="604">
                  <c:v>77037</c:v>
                </c:pt>
                <c:pt idx="605">
                  <c:v>55424</c:v>
                </c:pt>
                <c:pt idx="606">
                  <c:v>57091</c:v>
                </c:pt>
                <c:pt idx="607">
                  <c:v>65148</c:v>
                </c:pt>
                <c:pt idx="608">
                  <c:v>75315</c:v>
                </c:pt>
                <c:pt idx="609">
                  <c:v>50611</c:v>
                </c:pt>
                <c:pt idx="610">
                  <c:v>50611</c:v>
                </c:pt>
                <c:pt idx="611">
                  <c:v>68695</c:v>
                </c:pt>
                <c:pt idx="612">
                  <c:v>68695</c:v>
                </c:pt>
                <c:pt idx="613">
                  <c:v>60504</c:v>
                </c:pt>
                <c:pt idx="614">
                  <c:v>59594</c:v>
                </c:pt>
                <c:pt idx="615">
                  <c:v>63777</c:v>
                </c:pt>
                <c:pt idx="616">
                  <c:v>57954</c:v>
                </c:pt>
                <c:pt idx="617">
                  <c:v>68655</c:v>
                </c:pt>
                <c:pt idx="618">
                  <c:v>68655</c:v>
                </c:pt>
                <c:pt idx="619">
                  <c:v>54450</c:v>
                </c:pt>
                <c:pt idx="620">
                  <c:v>54450</c:v>
                </c:pt>
                <c:pt idx="621">
                  <c:v>89058</c:v>
                </c:pt>
                <c:pt idx="622">
                  <c:v>78416</c:v>
                </c:pt>
                <c:pt idx="623">
                  <c:v>66653</c:v>
                </c:pt>
                <c:pt idx="624">
                  <c:v>69759</c:v>
                </c:pt>
                <c:pt idx="625">
                  <c:v>55842</c:v>
                </c:pt>
                <c:pt idx="626">
                  <c:v>81044</c:v>
                </c:pt>
                <c:pt idx="627">
                  <c:v>79607</c:v>
                </c:pt>
                <c:pt idx="628">
                  <c:v>96547</c:v>
                </c:pt>
                <c:pt idx="629">
                  <c:v>59235</c:v>
                </c:pt>
                <c:pt idx="630">
                  <c:v>69142</c:v>
                </c:pt>
                <c:pt idx="631">
                  <c:v>96843</c:v>
                </c:pt>
                <c:pt idx="632">
                  <c:v>55954</c:v>
                </c:pt>
                <c:pt idx="633">
                  <c:v>86610</c:v>
                </c:pt>
                <c:pt idx="634">
                  <c:v>80395</c:v>
                </c:pt>
                <c:pt idx="635">
                  <c:v>58330</c:v>
                </c:pt>
                <c:pt idx="636">
                  <c:v>58330</c:v>
                </c:pt>
                <c:pt idx="637">
                  <c:v>67023</c:v>
                </c:pt>
                <c:pt idx="638">
                  <c:v>50002</c:v>
                </c:pt>
                <c:pt idx="639">
                  <c:v>50725</c:v>
                </c:pt>
                <c:pt idx="640">
                  <c:v>58710</c:v>
                </c:pt>
                <c:pt idx="641">
                  <c:v>75236</c:v>
                </c:pt>
                <c:pt idx="642">
                  <c:v>63207</c:v>
                </c:pt>
                <c:pt idx="643">
                  <c:v>48948</c:v>
                </c:pt>
                <c:pt idx="644">
                  <c:v>48948</c:v>
                </c:pt>
                <c:pt idx="645">
                  <c:v>84219</c:v>
                </c:pt>
                <c:pt idx="646">
                  <c:v>84219</c:v>
                </c:pt>
                <c:pt idx="647">
                  <c:v>78468</c:v>
                </c:pt>
                <c:pt idx="648">
                  <c:v>83273</c:v>
                </c:pt>
                <c:pt idx="649">
                  <c:v>67432</c:v>
                </c:pt>
                <c:pt idx="650">
                  <c:v>67786</c:v>
                </c:pt>
                <c:pt idx="651">
                  <c:v>57959</c:v>
                </c:pt>
                <c:pt idx="652">
                  <c:v>69245</c:v>
                </c:pt>
                <c:pt idx="653">
                  <c:v>71613</c:v>
                </c:pt>
                <c:pt idx="654">
                  <c:v>77298</c:v>
                </c:pt>
                <c:pt idx="655">
                  <c:v>77298</c:v>
                </c:pt>
                <c:pt idx="656">
                  <c:v>40464</c:v>
                </c:pt>
                <c:pt idx="657">
                  <c:v>79529</c:v>
                </c:pt>
                <c:pt idx="658">
                  <c:v>63943</c:v>
                </c:pt>
                <c:pt idx="659">
                  <c:v>69389</c:v>
                </c:pt>
                <c:pt idx="660">
                  <c:v>80011</c:v>
                </c:pt>
                <c:pt idx="661">
                  <c:v>56575</c:v>
                </c:pt>
                <c:pt idx="662">
                  <c:v>70515</c:v>
                </c:pt>
                <c:pt idx="663">
                  <c:v>64191</c:v>
                </c:pt>
                <c:pt idx="664">
                  <c:v>59304</c:v>
                </c:pt>
                <c:pt idx="665">
                  <c:v>55521</c:v>
                </c:pt>
                <c:pt idx="666">
                  <c:v>85620</c:v>
                </c:pt>
                <c:pt idx="667">
                  <c:v>79761</c:v>
                </c:pt>
                <c:pt idx="668">
                  <c:v>89891</c:v>
                </c:pt>
                <c:pt idx="669">
                  <c:v>64795</c:v>
                </c:pt>
                <c:pt idx="670">
                  <c:v>71466</c:v>
                </c:pt>
                <c:pt idx="671">
                  <c:v>69932</c:v>
                </c:pt>
                <c:pt idx="672">
                  <c:v>49681</c:v>
                </c:pt>
                <c:pt idx="673">
                  <c:v>49681</c:v>
                </c:pt>
                <c:pt idx="674">
                  <c:v>76624</c:v>
                </c:pt>
                <c:pt idx="675">
                  <c:v>46014</c:v>
                </c:pt>
                <c:pt idx="676">
                  <c:v>73059</c:v>
                </c:pt>
                <c:pt idx="677">
                  <c:v>73059</c:v>
                </c:pt>
                <c:pt idx="678">
                  <c:v>61467</c:v>
                </c:pt>
                <c:pt idx="679">
                  <c:v>91820</c:v>
                </c:pt>
                <c:pt idx="680">
                  <c:v>81168</c:v>
                </c:pt>
                <c:pt idx="681">
                  <c:v>46374</c:v>
                </c:pt>
                <c:pt idx="682">
                  <c:v>77297</c:v>
                </c:pt>
                <c:pt idx="683">
                  <c:v>53858</c:v>
                </c:pt>
                <c:pt idx="684">
                  <c:v>72905</c:v>
                </c:pt>
                <c:pt idx="685">
                  <c:v>70886</c:v>
                </c:pt>
                <c:pt idx="686">
                  <c:v>83151</c:v>
                </c:pt>
                <c:pt idx="687">
                  <c:v>64014</c:v>
                </c:pt>
                <c:pt idx="688">
                  <c:v>64014</c:v>
                </c:pt>
                <c:pt idx="689">
                  <c:v>54803</c:v>
                </c:pt>
                <c:pt idx="690">
                  <c:v>61180</c:v>
                </c:pt>
                <c:pt idx="691">
                  <c:v>58582</c:v>
                </c:pt>
                <c:pt idx="692">
                  <c:v>51529</c:v>
                </c:pt>
                <c:pt idx="693">
                  <c:v>72906</c:v>
                </c:pt>
                <c:pt idx="694">
                  <c:v>53863</c:v>
                </c:pt>
                <c:pt idx="695">
                  <c:v>69401</c:v>
                </c:pt>
                <c:pt idx="696">
                  <c:v>86111</c:v>
                </c:pt>
                <c:pt idx="697">
                  <c:v>70666</c:v>
                </c:pt>
                <c:pt idx="698">
                  <c:v>62820</c:v>
                </c:pt>
                <c:pt idx="699">
                  <c:v>62820</c:v>
                </c:pt>
                <c:pt idx="700">
                  <c:v>66664</c:v>
                </c:pt>
                <c:pt idx="701">
                  <c:v>66664</c:v>
                </c:pt>
                <c:pt idx="702">
                  <c:v>81246</c:v>
                </c:pt>
                <c:pt idx="703">
                  <c:v>65526</c:v>
                </c:pt>
                <c:pt idx="704">
                  <c:v>65526</c:v>
                </c:pt>
                <c:pt idx="705">
                  <c:v>65569</c:v>
                </c:pt>
                <c:pt idx="706">
                  <c:v>79946</c:v>
                </c:pt>
                <c:pt idx="707">
                  <c:v>68627</c:v>
                </c:pt>
                <c:pt idx="708">
                  <c:v>42021</c:v>
                </c:pt>
                <c:pt idx="709">
                  <c:v>52750</c:v>
                </c:pt>
                <c:pt idx="710">
                  <c:v>42720</c:v>
                </c:pt>
                <c:pt idx="711">
                  <c:v>65463</c:v>
                </c:pt>
                <c:pt idx="712">
                  <c:v>72635</c:v>
                </c:pt>
                <c:pt idx="713">
                  <c:v>72635</c:v>
                </c:pt>
                <c:pt idx="714">
                  <c:v>48240</c:v>
                </c:pt>
                <c:pt idx="715">
                  <c:v>68148</c:v>
                </c:pt>
                <c:pt idx="716">
                  <c:v>65275</c:v>
                </c:pt>
                <c:pt idx="717">
                  <c:v>86424</c:v>
                </c:pt>
                <c:pt idx="718">
                  <c:v>63967</c:v>
                </c:pt>
                <c:pt idx="719">
                  <c:v>84574</c:v>
                </c:pt>
                <c:pt idx="720">
                  <c:v>61064</c:v>
                </c:pt>
                <c:pt idx="721">
                  <c:v>49476</c:v>
                </c:pt>
                <c:pt idx="722">
                  <c:v>85693</c:v>
                </c:pt>
                <c:pt idx="723">
                  <c:v>65324</c:v>
                </c:pt>
                <c:pt idx="724">
                  <c:v>65324</c:v>
                </c:pt>
                <c:pt idx="725">
                  <c:v>52845</c:v>
                </c:pt>
                <c:pt idx="726">
                  <c:v>55914</c:v>
                </c:pt>
                <c:pt idx="727">
                  <c:v>57705</c:v>
                </c:pt>
                <c:pt idx="728">
                  <c:v>61250</c:v>
                </c:pt>
                <c:pt idx="729">
                  <c:v>64961</c:v>
                </c:pt>
                <c:pt idx="730">
                  <c:v>70566</c:v>
                </c:pt>
                <c:pt idx="731">
                  <c:v>64474</c:v>
                </c:pt>
                <c:pt idx="732">
                  <c:v>74538</c:v>
                </c:pt>
                <c:pt idx="733">
                  <c:v>51569</c:v>
                </c:pt>
                <c:pt idx="734">
                  <c:v>62694</c:v>
                </c:pt>
                <c:pt idx="735">
                  <c:v>42835</c:v>
                </c:pt>
                <c:pt idx="736">
                  <c:v>61314</c:v>
                </c:pt>
                <c:pt idx="737">
                  <c:v>43974</c:v>
                </c:pt>
                <c:pt idx="738">
                  <c:v>75484</c:v>
                </c:pt>
                <c:pt idx="739">
                  <c:v>53843</c:v>
                </c:pt>
                <c:pt idx="740">
                  <c:v>59292</c:v>
                </c:pt>
                <c:pt idx="741">
                  <c:v>59292</c:v>
                </c:pt>
                <c:pt idx="742">
                  <c:v>72460</c:v>
                </c:pt>
                <c:pt idx="743">
                  <c:v>49094</c:v>
                </c:pt>
                <c:pt idx="744">
                  <c:v>65968</c:v>
                </c:pt>
                <c:pt idx="745">
                  <c:v>85431</c:v>
                </c:pt>
                <c:pt idx="746">
                  <c:v>54591</c:v>
                </c:pt>
                <c:pt idx="747">
                  <c:v>74293</c:v>
                </c:pt>
                <c:pt idx="748">
                  <c:v>74293</c:v>
                </c:pt>
                <c:pt idx="749">
                  <c:v>55357</c:v>
                </c:pt>
                <c:pt idx="750">
                  <c:v>48070</c:v>
                </c:pt>
                <c:pt idx="751">
                  <c:v>66476</c:v>
                </c:pt>
                <c:pt idx="752">
                  <c:v>66731</c:v>
                </c:pt>
                <c:pt idx="753">
                  <c:v>65695</c:v>
                </c:pt>
                <c:pt idx="754">
                  <c:v>55239</c:v>
                </c:pt>
                <c:pt idx="755">
                  <c:v>62010</c:v>
                </c:pt>
                <c:pt idx="756">
                  <c:v>50437</c:v>
                </c:pt>
                <c:pt idx="757">
                  <c:v>50387</c:v>
                </c:pt>
                <c:pt idx="758">
                  <c:v>78093</c:v>
                </c:pt>
                <c:pt idx="759">
                  <c:v>58554</c:v>
                </c:pt>
                <c:pt idx="760">
                  <c:v>58554</c:v>
                </c:pt>
                <c:pt idx="761">
                  <c:v>55801</c:v>
                </c:pt>
                <c:pt idx="762">
                  <c:v>52513</c:v>
                </c:pt>
                <c:pt idx="763">
                  <c:v>73807</c:v>
                </c:pt>
                <c:pt idx="764">
                  <c:v>65295</c:v>
                </c:pt>
                <c:pt idx="765">
                  <c:v>60432</c:v>
                </c:pt>
                <c:pt idx="766">
                  <c:v>81657</c:v>
                </c:pt>
                <c:pt idx="767">
                  <c:v>82504</c:v>
                </c:pt>
                <c:pt idx="768">
                  <c:v>62568</c:v>
                </c:pt>
                <c:pt idx="769">
                  <c:v>63855</c:v>
                </c:pt>
                <c:pt idx="770">
                  <c:v>47703</c:v>
                </c:pt>
                <c:pt idx="771">
                  <c:v>71853</c:v>
                </c:pt>
                <c:pt idx="772">
                  <c:v>71853</c:v>
                </c:pt>
                <c:pt idx="773">
                  <c:v>67272</c:v>
                </c:pt>
                <c:pt idx="774">
                  <c:v>61286</c:v>
                </c:pt>
                <c:pt idx="775">
                  <c:v>61286</c:v>
                </c:pt>
                <c:pt idx="776">
                  <c:v>57304</c:v>
                </c:pt>
                <c:pt idx="777">
                  <c:v>76532</c:v>
                </c:pt>
                <c:pt idx="778">
                  <c:v>71796</c:v>
                </c:pt>
                <c:pt idx="779">
                  <c:v>70617</c:v>
                </c:pt>
                <c:pt idx="780">
                  <c:v>54456</c:v>
                </c:pt>
                <c:pt idx="781">
                  <c:v>48789</c:v>
                </c:pt>
                <c:pt idx="782">
                  <c:v>79593</c:v>
                </c:pt>
                <c:pt idx="783">
                  <c:v>79593</c:v>
                </c:pt>
                <c:pt idx="784">
                  <c:v>46772</c:v>
                </c:pt>
                <c:pt idx="785">
                  <c:v>51518</c:v>
                </c:pt>
                <c:pt idx="786">
                  <c:v>56337</c:v>
                </c:pt>
                <c:pt idx="787">
                  <c:v>53593</c:v>
                </c:pt>
                <c:pt idx="788">
                  <c:v>66726</c:v>
                </c:pt>
                <c:pt idx="789">
                  <c:v>56243</c:v>
                </c:pt>
                <c:pt idx="790">
                  <c:v>70596</c:v>
                </c:pt>
                <c:pt idx="791">
                  <c:v>70596</c:v>
                </c:pt>
                <c:pt idx="792">
                  <c:v>65747</c:v>
                </c:pt>
                <c:pt idx="793">
                  <c:v>71604</c:v>
                </c:pt>
                <c:pt idx="794">
                  <c:v>87305</c:v>
                </c:pt>
                <c:pt idx="795">
                  <c:v>86718</c:v>
                </c:pt>
                <c:pt idx="796">
                  <c:v>57867</c:v>
                </c:pt>
                <c:pt idx="797">
                  <c:v>70792</c:v>
                </c:pt>
                <c:pt idx="798">
                  <c:v>46049</c:v>
                </c:pt>
                <c:pt idx="799">
                  <c:v>51250</c:v>
                </c:pt>
                <c:pt idx="800">
                  <c:v>80398</c:v>
                </c:pt>
                <c:pt idx="801">
                  <c:v>59184</c:v>
                </c:pt>
                <c:pt idx="802">
                  <c:v>75774</c:v>
                </c:pt>
                <c:pt idx="803">
                  <c:v>75774</c:v>
                </c:pt>
                <c:pt idx="804">
                  <c:v>75903</c:v>
                </c:pt>
                <c:pt idx="805">
                  <c:v>61798</c:v>
                </c:pt>
                <c:pt idx="806">
                  <c:v>71691</c:v>
                </c:pt>
                <c:pt idx="807">
                  <c:v>71391</c:v>
                </c:pt>
                <c:pt idx="808">
                  <c:v>67605</c:v>
                </c:pt>
                <c:pt idx="809">
                  <c:v>53790</c:v>
                </c:pt>
                <c:pt idx="810">
                  <c:v>79530</c:v>
                </c:pt>
                <c:pt idx="811">
                  <c:v>82032</c:v>
                </c:pt>
                <c:pt idx="812">
                  <c:v>82032</c:v>
                </c:pt>
                <c:pt idx="813">
                  <c:v>78931</c:v>
                </c:pt>
                <c:pt idx="814">
                  <c:v>61872</c:v>
                </c:pt>
                <c:pt idx="815">
                  <c:v>67087</c:v>
                </c:pt>
                <c:pt idx="816">
                  <c:v>66373</c:v>
                </c:pt>
                <c:pt idx="817">
                  <c:v>66373</c:v>
                </c:pt>
                <c:pt idx="818">
                  <c:v>43783</c:v>
                </c:pt>
                <c:pt idx="819">
                  <c:v>59247</c:v>
                </c:pt>
                <c:pt idx="820">
                  <c:v>60152</c:v>
                </c:pt>
                <c:pt idx="821">
                  <c:v>42564</c:v>
                </c:pt>
                <c:pt idx="822">
                  <c:v>81795</c:v>
                </c:pt>
                <c:pt idx="823">
                  <c:v>48432</c:v>
                </c:pt>
                <c:pt idx="824">
                  <c:v>48432</c:v>
                </c:pt>
                <c:pt idx="825">
                  <c:v>48432</c:v>
                </c:pt>
                <c:pt idx="826">
                  <c:v>72159</c:v>
                </c:pt>
                <c:pt idx="827">
                  <c:v>78901</c:v>
                </c:pt>
                <c:pt idx="828">
                  <c:v>56129</c:v>
                </c:pt>
                <c:pt idx="829">
                  <c:v>56129</c:v>
                </c:pt>
                <c:pt idx="830">
                  <c:v>83715</c:v>
                </c:pt>
                <c:pt idx="831">
                  <c:v>54730</c:v>
                </c:pt>
                <c:pt idx="832">
                  <c:v>62204</c:v>
                </c:pt>
                <c:pt idx="833">
                  <c:v>59432</c:v>
                </c:pt>
                <c:pt idx="834">
                  <c:v>64090</c:v>
                </c:pt>
                <c:pt idx="835">
                  <c:v>67225</c:v>
                </c:pt>
                <c:pt idx="836">
                  <c:v>66886</c:v>
                </c:pt>
                <c:pt idx="837">
                  <c:v>72354</c:v>
                </c:pt>
                <c:pt idx="838">
                  <c:v>41638</c:v>
                </c:pt>
                <c:pt idx="839">
                  <c:v>43795</c:v>
                </c:pt>
                <c:pt idx="840">
                  <c:v>62972</c:v>
                </c:pt>
                <c:pt idx="841">
                  <c:v>62972</c:v>
                </c:pt>
                <c:pt idx="842">
                  <c:v>50664</c:v>
                </c:pt>
                <c:pt idx="843">
                  <c:v>69901</c:v>
                </c:pt>
                <c:pt idx="844">
                  <c:v>79689</c:v>
                </c:pt>
                <c:pt idx="845">
                  <c:v>42213</c:v>
                </c:pt>
                <c:pt idx="846">
                  <c:v>49544</c:v>
                </c:pt>
                <c:pt idx="847">
                  <c:v>54880</c:v>
                </c:pt>
                <c:pt idx="848">
                  <c:v>82224</c:v>
                </c:pt>
                <c:pt idx="849">
                  <c:v>57136</c:v>
                </c:pt>
                <c:pt idx="850">
                  <c:v>45906</c:v>
                </c:pt>
                <c:pt idx="851">
                  <c:v>75278</c:v>
                </c:pt>
                <c:pt idx="852">
                  <c:v>70321</c:v>
                </c:pt>
                <c:pt idx="853">
                  <c:v>64722</c:v>
                </c:pt>
                <c:pt idx="854">
                  <c:v>41769</c:v>
                </c:pt>
                <c:pt idx="855">
                  <c:v>58692</c:v>
                </c:pt>
                <c:pt idx="856">
                  <c:v>62058</c:v>
                </c:pt>
                <c:pt idx="857">
                  <c:v>58398</c:v>
                </c:pt>
                <c:pt idx="858">
                  <c:v>78394</c:v>
                </c:pt>
                <c:pt idx="859">
                  <c:v>58494</c:v>
                </c:pt>
                <c:pt idx="860">
                  <c:v>50501</c:v>
                </c:pt>
                <c:pt idx="861">
                  <c:v>51369</c:v>
                </c:pt>
                <c:pt idx="862">
                  <c:v>51369</c:v>
                </c:pt>
                <c:pt idx="863">
                  <c:v>57045</c:v>
                </c:pt>
                <c:pt idx="864">
                  <c:v>70287</c:v>
                </c:pt>
                <c:pt idx="865">
                  <c:v>52413</c:v>
                </c:pt>
                <c:pt idx="866">
                  <c:v>59354</c:v>
                </c:pt>
                <c:pt idx="867">
                  <c:v>75012</c:v>
                </c:pt>
                <c:pt idx="868">
                  <c:v>51651</c:v>
                </c:pt>
                <c:pt idx="869">
                  <c:v>55593</c:v>
                </c:pt>
                <c:pt idx="870">
                  <c:v>55158</c:v>
                </c:pt>
                <c:pt idx="871">
                  <c:v>66033</c:v>
                </c:pt>
                <c:pt idx="872">
                  <c:v>64813</c:v>
                </c:pt>
                <c:pt idx="873">
                  <c:v>90369</c:v>
                </c:pt>
                <c:pt idx="874">
                  <c:v>50388</c:v>
                </c:pt>
                <c:pt idx="875">
                  <c:v>56962</c:v>
                </c:pt>
                <c:pt idx="876">
                  <c:v>56962</c:v>
                </c:pt>
                <c:pt idx="877">
                  <c:v>76081</c:v>
                </c:pt>
                <c:pt idx="878">
                  <c:v>76081</c:v>
                </c:pt>
                <c:pt idx="879">
                  <c:v>69882</c:v>
                </c:pt>
                <c:pt idx="880">
                  <c:v>66636</c:v>
                </c:pt>
                <c:pt idx="881">
                  <c:v>57957</c:v>
                </c:pt>
                <c:pt idx="882">
                  <c:v>46610</c:v>
                </c:pt>
                <c:pt idx="883">
                  <c:v>50898</c:v>
                </c:pt>
                <c:pt idx="884">
                  <c:v>50334</c:v>
                </c:pt>
                <c:pt idx="885">
                  <c:v>30538</c:v>
                </c:pt>
                <c:pt idx="886">
                  <c:v>65352</c:v>
                </c:pt>
                <c:pt idx="887">
                  <c:v>44124</c:v>
                </c:pt>
                <c:pt idx="888">
                  <c:v>48904</c:v>
                </c:pt>
                <c:pt idx="889">
                  <c:v>71163</c:v>
                </c:pt>
                <c:pt idx="890">
                  <c:v>52531</c:v>
                </c:pt>
                <c:pt idx="891">
                  <c:v>41124</c:v>
                </c:pt>
                <c:pt idx="892">
                  <c:v>57420</c:v>
                </c:pt>
                <c:pt idx="893">
                  <c:v>53201</c:v>
                </c:pt>
                <c:pt idx="894">
                  <c:v>61559</c:v>
                </c:pt>
                <c:pt idx="895">
                  <c:v>65704</c:v>
                </c:pt>
                <c:pt idx="896">
                  <c:v>45688</c:v>
                </c:pt>
                <c:pt idx="897">
                  <c:v>54386</c:v>
                </c:pt>
                <c:pt idx="898">
                  <c:v>66951</c:v>
                </c:pt>
                <c:pt idx="899">
                  <c:v>43456</c:v>
                </c:pt>
                <c:pt idx="900">
                  <c:v>37292</c:v>
                </c:pt>
                <c:pt idx="901">
                  <c:v>77353</c:v>
                </c:pt>
                <c:pt idx="902">
                  <c:v>72570</c:v>
                </c:pt>
                <c:pt idx="903">
                  <c:v>50127</c:v>
                </c:pt>
                <c:pt idx="904">
                  <c:v>45938</c:v>
                </c:pt>
                <c:pt idx="905">
                  <c:v>69719</c:v>
                </c:pt>
                <c:pt idx="906">
                  <c:v>73395</c:v>
                </c:pt>
                <c:pt idx="907">
                  <c:v>40689</c:v>
                </c:pt>
                <c:pt idx="908">
                  <c:v>40689</c:v>
                </c:pt>
                <c:pt idx="909">
                  <c:v>58025</c:v>
                </c:pt>
                <c:pt idx="910">
                  <c:v>61014</c:v>
                </c:pt>
                <c:pt idx="911">
                  <c:v>46681</c:v>
                </c:pt>
                <c:pt idx="912">
                  <c:v>46681</c:v>
                </c:pt>
                <c:pt idx="913">
                  <c:v>47958</c:v>
                </c:pt>
                <c:pt idx="914">
                  <c:v>60585</c:v>
                </c:pt>
                <c:pt idx="915">
                  <c:v>57136</c:v>
                </c:pt>
                <c:pt idx="916">
                  <c:v>54237</c:v>
                </c:pt>
                <c:pt idx="917">
                  <c:v>82025</c:v>
                </c:pt>
                <c:pt idx="918">
                  <c:v>54111</c:v>
                </c:pt>
                <c:pt idx="919">
                  <c:v>65819</c:v>
                </c:pt>
                <c:pt idx="920">
                  <c:v>57731</c:v>
                </c:pt>
                <c:pt idx="921">
                  <c:v>50200</c:v>
                </c:pt>
                <c:pt idx="922">
                  <c:v>60474</c:v>
                </c:pt>
                <c:pt idx="923">
                  <c:v>60474</c:v>
                </c:pt>
                <c:pt idx="924">
                  <c:v>75922</c:v>
                </c:pt>
                <c:pt idx="925">
                  <c:v>61794</c:v>
                </c:pt>
                <c:pt idx="926">
                  <c:v>53700</c:v>
                </c:pt>
                <c:pt idx="927">
                  <c:v>43263</c:v>
                </c:pt>
                <c:pt idx="928">
                  <c:v>40794</c:v>
                </c:pt>
                <c:pt idx="929">
                  <c:v>57937</c:v>
                </c:pt>
                <c:pt idx="930">
                  <c:v>69476</c:v>
                </c:pt>
                <c:pt idx="931">
                  <c:v>65031</c:v>
                </c:pt>
                <c:pt idx="932">
                  <c:v>56939</c:v>
                </c:pt>
                <c:pt idx="933">
                  <c:v>82460</c:v>
                </c:pt>
                <c:pt idx="934">
                  <c:v>60482</c:v>
                </c:pt>
                <c:pt idx="935">
                  <c:v>76630</c:v>
                </c:pt>
                <c:pt idx="936">
                  <c:v>52914</c:v>
                </c:pt>
                <c:pt idx="937">
                  <c:v>46149</c:v>
                </c:pt>
                <c:pt idx="938">
                  <c:v>47025</c:v>
                </c:pt>
                <c:pt idx="939">
                  <c:v>69930</c:v>
                </c:pt>
                <c:pt idx="940">
                  <c:v>42710</c:v>
                </c:pt>
                <c:pt idx="941">
                  <c:v>66294</c:v>
                </c:pt>
                <c:pt idx="942">
                  <c:v>81741</c:v>
                </c:pt>
                <c:pt idx="943">
                  <c:v>35416</c:v>
                </c:pt>
                <c:pt idx="944">
                  <c:v>69096</c:v>
                </c:pt>
                <c:pt idx="945">
                  <c:v>51479</c:v>
                </c:pt>
                <c:pt idx="946">
                  <c:v>65492</c:v>
                </c:pt>
                <c:pt idx="947">
                  <c:v>65486</c:v>
                </c:pt>
                <c:pt idx="948">
                  <c:v>79146</c:v>
                </c:pt>
                <c:pt idx="949">
                  <c:v>79146</c:v>
                </c:pt>
                <c:pt idx="950">
                  <c:v>46086</c:v>
                </c:pt>
                <c:pt idx="951">
                  <c:v>66000</c:v>
                </c:pt>
                <c:pt idx="952">
                  <c:v>42014</c:v>
                </c:pt>
                <c:pt idx="953">
                  <c:v>42014</c:v>
                </c:pt>
                <c:pt idx="954">
                  <c:v>57906</c:v>
                </c:pt>
                <c:pt idx="955">
                  <c:v>66825</c:v>
                </c:pt>
                <c:pt idx="956">
                  <c:v>62335</c:v>
                </c:pt>
                <c:pt idx="957">
                  <c:v>53312</c:v>
                </c:pt>
                <c:pt idx="958">
                  <c:v>80685</c:v>
                </c:pt>
                <c:pt idx="959">
                  <c:v>60689</c:v>
                </c:pt>
                <c:pt idx="960">
                  <c:v>80144</c:v>
                </c:pt>
                <c:pt idx="961">
                  <c:v>65487</c:v>
                </c:pt>
                <c:pt idx="962">
                  <c:v>65487</c:v>
                </c:pt>
                <c:pt idx="963">
                  <c:v>65735</c:v>
                </c:pt>
                <c:pt idx="964">
                  <c:v>32644</c:v>
                </c:pt>
                <c:pt idx="965">
                  <c:v>50729</c:v>
                </c:pt>
                <c:pt idx="966">
                  <c:v>70951</c:v>
                </c:pt>
                <c:pt idx="967">
                  <c:v>55434</c:v>
                </c:pt>
                <c:pt idx="968">
                  <c:v>48920</c:v>
                </c:pt>
                <c:pt idx="969">
                  <c:v>73448</c:v>
                </c:pt>
                <c:pt idx="970">
                  <c:v>55635</c:v>
                </c:pt>
                <c:pt idx="971">
                  <c:v>51148</c:v>
                </c:pt>
                <c:pt idx="972">
                  <c:v>42387</c:v>
                </c:pt>
                <c:pt idx="973">
                  <c:v>50014</c:v>
                </c:pt>
                <c:pt idx="974">
                  <c:v>38201</c:v>
                </c:pt>
                <c:pt idx="975">
                  <c:v>46344</c:v>
                </c:pt>
                <c:pt idx="976">
                  <c:v>59354</c:v>
                </c:pt>
                <c:pt idx="977">
                  <c:v>37070</c:v>
                </c:pt>
                <c:pt idx="978">
                  <c:v>37070</c:v>
                </c:pt>
                <c:pt idx="979">
                  <c:v>69627</c:v>
                </c:pt>
                <c:pt idx="980">
                  <c:v>59052</c:v>
                </c:pt>
                <c:pt idx="981">
                  <c:v>51195</c:v>
                </c:pt>
                <c:pt idx="982">
                  <c:v>56386</c:v>
                </c:pt>
                <c:pt idx="983">
                  <c:v>53367</c:v>
                </c:pt>
                <c:pt idx="984">
                  <c:v>40780</c:v>
                </c:pt>
                <c:pt idx="985">
                  <c:v>57967</c:v>
                </c:pt>
                <c:pt idx="986">
                  <c:v>49678</c:v>
                </c:pt>
                <c:pt idx="987">
                  <c:v>71367</c:v>
                </c:pt>
                <c:pt idx="988">
                  <c:v>71367</c:v>
                </c:pt>
                <c:pt idx="989">
                  <c:v>77343</c:v>
                </c:pt>
                <c:pt idx="990">
                  <c:v>56559</c:v>
                </c:pt>
                <c:pt idx="991">
                  <c:v>65665</c:v>
                </c:pt>
                <c:pt idx="992">
                  <c:v>49166</c:v>
                </c:pt>
                <c:pt idx="993">
                  <c:v>60934</c:v>
                </c:pt>
                <c:pt idx="994">
                  <c:v>44377</c:v>
                </c:pt>
                <c:pt idx="995">
                  <c:v>62994</c:v>
                </c:pt>
                <c:pt idx="996">
                  <c:v>36930</c:v>
                </c:pt>
                <c:pt idx="997">
                  <c:v>58113</c:v>
                </c:pt>
                <c:pt idx="998">
                  <c:v>41551</c:v>
                </c:pt>
                <c:pt idx="999">
                  <c:v>49431</c:v>
                </c:pt>
                <c:pt idx="1000">
                  <c:v>45183</c:v>
                </c:pt>
                <c:pt idx="1001">
                  <c:v>64449</c:v>
                </c:pt>
                <c:pt idx="1002">
                  <c:v>69755</c:v>
                </c:pt>
                <c:pt idx="1003">
                  <c:v>83891</c:v>
                </c:pt>
                <c:pt idx="1004">
                  <c:v>87195</c:v>
                </c:pt>
                <c:pt idx="1005">
                  <c:v>54549</c:v>
                </c:pt>
                <c:pt idx="1006">
                  <c:v>60714</c:v>
                </c:pt>
                <c:pt idx="1007">
                  <c:v>53253</c:v>
                </c:pt>
                <c:pt idx="1008">
                  <c:v>84196</c:v>
                </c:pt>
                <c:pt idx="1009">
                  <c:v>53083</c:v>
                </c:pt>
                <c:pt idx="1010">
                  <c:v>45837</c:v>
                </c:pt>
                <c:pt idx="1011">
                  <c:v>36634</c:v>
                </c:pt>
                <c:pt idx="1012">
                  <c:v>43057</c:v>
                </c:pt>
                <c:pt idx="1013">
                  <c:v>44375</c:v>
                </c:pt>
                <c:pt idx="1014">
                  <c:v>49967</c:v>
                </c:pt>
                <c:pt idx="1015">
                  <c:v>71427</c:v>
                </c:pt>
                <c:pt idx="1016">
                  <c:v>52332</c:v>
                </c:pt>
                <c:pt idx="1017">
                  <c:v>53187</c:v>
                </c:pt>
                <c:pt idx="1018">
                  <c:v>40344</c:v>
                </c:pt>
                <c:pt idx="1019">
                  <c:v>42873</c:v>
                </c:pt>
                <c:pt idx="1020">
                  <c:v>80336</c:v>
                </c:pt>
                <c:pt idx="1021">
                  <c:v>74805</c:v>
                </c:pt>
                <c:pt idx="1022">
                  <c:v>60905</c:v>
                </c:pt>
                <c:pt idx="1023">
                  <c:v>55707</c:v>
                </c:pt>
                <c:pt idx="1024">
                  <c:v>78497</c:v>
                </c:pt>
                <c:pt idx="1025">
                  <c:v>78497</c:v>
                </c:pt>
                <c:pt idx="1026">
                  <c:v>28973</c:v>
                </c:pt>
                <c:pt idx="1027">
                  <c:v>49154</c:v>
                </c:pt>
                <c:pt idx="1028">
                  <c:v>51390</c:v>
                </c:pt>
                <c:pt idx="1029">
                  <c:v>49413</c:v>
                </c:pt>
                <c:pt idx="1030">
                  <c:v>75342</c:v>
                </c:pt>
                <c:pt idx="1031">
                  <c:v>36864</c:v>
                </c:pt>
                <c:pt idx="1032">
                  <c:v>82623</c:v>
                </c:pt>
                <c:pt idx="1033">
                  <c:v>65640</c:v>
                </c:pt>
                <c:pt idx="1034">
                  <c:v>45207</c:v>
                </c:pt>
                <c:pt idx="1035">
                  <c:v>75127</c:v>
                </c:pt>
                <c:pt idx="1036">
                  <c:v>75127</c:v>
                </c:pt>
                <c:pt idx="1037">
                  <c:v>37929</c:v>
                </c:pt>
                <c:pt idx="1038">
                  <c:v>45143</c:v>
                </c:pt>
                <c:pt idx="1039">
                  <c:v>45143</c:v>
                </c:pt>
                <c:pt idx="1040">
                  <c:v>49767</c:v>
                </c:pt>
                <c:pt idx="1041">
                  <c:v>56320</c:v>
                </c:pt>
                <c:pt idx="1042">
                  <c:v>60544</c:v>
                </c:pt>
                <c:pt idx="1043">
                  <c:v>60544</c:v>
                </c:pt>
                <c:pt idx="1044">
                  <c:v>47320</c:v>
                </c:pt>
                <c:pt idx="1045">
                  <c:v>64413</c:v>
                </c:pt>
                <c:pt idx="1046">
                  <c:v>70932</c:v>
                </c:pt>
                <c:pt idx="1047">
                  <c:v>34600</c:v>
                </c:pt>
                <c:pt idx="1048">
                  <c:v>34600</c:v>
                </c:pt>
                <c:pt idx="1049">
                  <c:v>66480</c:v>
                </c:pt>
                <c:pt idx="1050">
                  <c:v>74268</c:v>
                </c:pt>
                <c:pt idx="1051">
                  <c:v>54222</c:v>
                </c:pt>
                <c:pt idx="1052">
                  <c:v>54058</c:v>
                </c:pt>
                <c:pt idx="1053">
                  <c:v>47743</c:v>
                </c:pt>
                <c:pt idx="1054">
                  <c:v>54753</c:v>
                </c:pt>
                <c:pt idx="1055">
                  <c:v>69867</c:v>
                </c:pt>
                <c:pt idx="1056">
                  <c:v>87000</c:v>
                </c:pt>
                <c:pt idx="1057">
                  <c:v>42586</c:v>
                </c:pt>
                <c:pt idx="1058">
                  <c:v>42586</c:v>
                </c:pt>
                <c:pt idx="1059">
                  <c:v>37087</c:v>
                </c:pt>
                <c:pt idx="1060">
                  <c:v>63033</c:v>
                </c:pt>
                <c:pt idx="1061">
                  <c:v>42557</c:v>
                </c:pt>
                <c:pt idx="1062">
                  <c:v>49494</c:v>
                </c:pt>
                <c:pt idx="1063">
                  <c:v>57537</c:v>
                </c:pt>
                <c:pt idx="1064">
                  <c:v>84835</c:v>
                </c:pt>
                <c:pt idx="1065">
                  <c:v>52157</c:v>
                </c:pt>
                <c:pt idx="1066">
                  <c:v>58275</c:v>
                </c:pt>
                <c:pt idx="1067">
                  <c:v>46231</c:v>
                </c:pt>
                <c:pt idx="1068">
                  <c:v>45736</c:v>
                </c:pt>
                <c:pt idx="1069">
                  <c:v>70337</c:v>
                </c:pt>
                <c:pt idx="1070">
                  <c:v>44010</c:v>
                </c:pt>
                <c:pt idx="1071">
                  <c:v>54198</c:v>
                </c:pt>
                <c:pt idx="1072">
                  <c:v>52413</c:v>
                </c:pt>
                <c:pt idx="1073">
                  <c:v>46310</c:v>
                </c:pt>
                <c:pt idx="1074">
                  <c:v>73170</c:v>
                </c:pt>
                <c:pt idx="1075">
                  <c:v>82017</c:v>
                </c:pt>
                <c:pt idx="1076">
                  <c:v>71866</c:v>
                </c:pt>
                <c:pt idx="1077">
                  <c:v>47353</c:v>
                </c:pt>
                <c:pt idx="1078">
                  <c:v>44267</c:v>
                </c:pt>
                <c:pt idx="1079">
                  <c:v>81320</c:v>
                </c:pt>
                <c:pt idx="1080">
                  <c:v>72940</c:v>
                </c:pt>
                <c:pt idx="1081">
                  <c:v>44551</c:v>
                </c:pt>
                <c:pt idx="1082">
                  <c:v>57113</c:v>
                </c:pt>
                <c:pt idx="1083">
                  <c:v>62159</c:v>
                </c:pt>
                <c:pt idx="1084">
                  <c:v>68805</c:v>
                </c:pt>
                <c:pt idx="1085">
                  <c:v>57100</c:v>
                </c:pt>
                <c:pt idx="1086">
                  <c:v>72063</c:v>
                </c:pt>
                <c:pt idx="1087">
                  <c:v>64713</c:v>
                </c:pt>
                <c:pt idx="1088">
                  <c:v>81698</c:v>
                </c:pt>
                <c:pt idx="1089">
                  <c:v>30522</c:v>
                </c:pt>
                <c:pt idx="1090">
                  <c:v>86836</c:v>
                </c:pt>
                <c:pt idx="1091">
                  <c:v>42691</c:v>
                </c:pt>
                <c:pt idx="1092">
                  <c:v>54252</c:v>
                </c:pt>
                <c:pt idx="1093">
                  <c:v>59481</c:v>
                </c:pt>
                <c:pt idx="1094">
                  <c:v>43776</c:v>
                </c:pt>
                <c:pt idx="1095">
                  <c:v>63998</c:v>
                </c:pt>
                <c:pt idx="1096">
                  <c:v>53230</c:v>
                </c:pt>
                <c:pt idx="1097">
                  <c:v>42081</c:v>
                </c:pt>
                <c:pt idx="1098">
                  <c:v>48799</c:v>
                </c:pt>
                <c:pt idx="1099">
                  <c:v>54006</c:v>
                </c:pt>
                <c:pt idx="1100">
                  <c:v>53359</c:v>
                </c:pt>
                <c:pt idx="1101">
                  <c:v>48150</c:v>
                </c:pt>
                <c:pt idx="1102">
                  <c:v>37774</c:v>
                </c:pt>
                <c:pt idx="1103">
                  <c:v>76800</c:v>
                </c:pt>
                <c:pt idx="1104">
                  <c:v>54984</c:v>
                </c:pt>
                <c:pt idx="1105">
                  <c:v>58293</c:v>
                </c:pt>
                <c:pt idx="1106">
                  <c:v>36715</c:v>
                </c:pt>
                <c:pt idx="1107">
                  <c:v>38513</c:v>
                </c:pt>
                <c:pt idx="1108">
                  <c:v>46998</c:v>
                </c:pt>
                <c:pt idx="1109">
                  <c:v>65748</c:v>
                </c:pt>
                <c:pt idx="1110">
                  <c:v>47352</c:v>
                </c:pt>
                <c:pt idx="1111">
                  <c:v>47352</c:v>
                </c:pt>
                <c:pt idx="1112">
                  <c:v>54137</c:v>
                </c:pt>
                <c:pt idx="1113">
                  <c:v>40101</c:v>
                </c:pt>
                <c:pt idx="1114">
                  <c:v>41443</c:v>
                </c:pt>
                <c:pt idx="1115">
                  <c:v>47009</c:v>
                </c:pt>
                <c:pt idx="1116">
                  <c:v>46692</c:v>
                </c:pt>
                <c:pt idx="1117">
                  <c:v>94871</c:v>
                </c:pt>
                <c:pt idx="1118">
                  <c:v>102692</c:v>
                </c:pt>
                <c:pt idx="1119">
                  <c:v>61905</c:v>
                </c:pt>
                <c:pt idx="1120">
                  <c:v>44602</c:v>
                </c:pt>
                <c:pt idx="1121">
                  <c:v>32727</c:v>
                </c:pt>
                <c:pt idx="1122">
                  <c:v>84953</c:v>
                </c:pt>
                <c:pt idx="1123">
                  <c:v>37150</c:v>
                </c:pt>
                <c:pt idx="1124">
                  <c:v>47175</c:v>
                </c:pt>
                <c:pt idx="1125">
                  <c:v>44159</c:v>
                </c:pt>
                <c:pt idx="1126">
                  <c:v>62905</c:v>
                </c:pt>
                <c:pt idx="1127">
                  <c:v>49669</c:v>
                </c:pt>
                <c:pt idx="1128">
                  <c:v>39552</c:v>
                </c:pt>
                <c:pt idx="1129">
                  <c:v>38988</c:v>
                </c:pt>
                <c:pt idx="1130">
                  <c:v>62535</c:v>
                </c:pt>
                <c:pt idx="1131">
                  <c:v>81361</c:v>
                </c:pt>
                <c:pt idx="1132">
                  <c:v>81361</c:v>
                </c:pt>
                <c:pt idx="1133">
                  <c:v>88097</c:v>
                </c:pt>
                <c:pt idx="1134">
                  <c:v>46463</c:v>
                </c:pt>
                <c:pt idx="1135">
                  <c:v>54197</c:v>
                </c:pt>
                <c:pt idx="1136">
                  <c:v>61825</c:v>
                </c:pt>
                <c:pt idx="1137">
                  <c:v>61825</c:v>
                </c:pt>
                <c:pt idx="1138">
                  <c:v>47682</c:v>
                </c:pt>
                <c:pt idx="1139">
                  <c:v>71488</c:v>
                </c:pt>
                <c:pt idx="1140">
                  <c:v>45006</c:v>
                </c:pt>
                <c:pt idx="1141">
                  <c:v>67472</c:v>
                </c:pt>
                <c:pt idx="1142">
                  <c:v>91172</c:v>
                </c:pt>
                <c:pt idx="1143">
                  <c:v>55267</c:v>
                </c:pt>
                <c:pt idx="1144">
                  <c:v>70165</c:v>
                </c:pt>
                <c:pt idx="1145">
                  <c:v>53034</c:v>
                </c:pt>
                <c:pt idx="1146">
                  <c:v>80910</c:v>
                </c:pt>
                <c:pt idx="1147">
                  <c:v>44911</c:v>
                </c:pt>
                <c:pt idx="1148">
                  <c:v>57107</c:v>
                </c:pt>
                <c:pt idx="1149">
                  <c:v>42731</c:v>
                </c:pt>
                <c:pt idx="1150">
                  <c:v>48178</c:v>
                </c:pt>
                <c:pt idx="1151">
                  <c:v>72967</c:v>
                </c:pt>
                <c:pt idx="1152">
                  <c:v>53761</c:v>
                </c:pt>
                <c:pt idx="1153">
                  <c:v>57100</c:v>
                </c:pt>
                <c:pt idx="1154">
                  <c:v>34968</c:v>
                </c:pt>
                <c:pt idx="1155">
                  <c:v>35893</c:v>
                </c:pt>
                <c:pt idx="1156">
                  <c:v>36130</c:v>
                </c:pt>
                <c:pt idx="1157">
                  <c:v>56721</c:v>
                </c:pt>
                <c:pt idx="1158">
                  <c:v>42607</c:v>
                </c:pt>
                <c:pt idx="1159">
                  <c:v>65808</c:v>
                </c:pt>
                <c:pt idx="1160">
                  <c:v>30732</c:v>
                </c:pt>
                <c:pt idx="1161">
                  <c:v>54998</c:v>
                </c:pt>
                <c:pt idx="1162">
                  <c:v>42670</c:v>
                </c:pt>
                <c:pt idx="1163">
                  <c:v>40590</c:v>
                </c:pt>
                <c:pt idx="1164">
                  <c:v>40590</c:v>
                </c:pt>
                <c:pt idx="1165">
                  <c:v>30168</c:v>
                </c:pt>
                <c:pt idx="1166">
                  <c:v>46904</c:v>
                </c:pt>
                <c:pt idx="1167">
                  <c:v>38410</c:v>
                </c:pt>
                <c:pt idx="1168">
                  <c:v>84460</c:v>
                </c:pt>
                <c:pt idx="1169">
                  <c:v>51650</c:v>
                </c:pt>
                <c:pt idx="1170">
                  <c:v>27683</c:v>
                </c:pt>
                <c:pt idx="1171">
                  <c:v>58917</c:v>
                </c:pt>
                <c:pt idx="1172">
                  <c:v>74190</c:v>
                </c:pt>
                <c:pt idx="1173">
                  <c:v>52034</c:v>
                </c:pt>
                <c:pt idx="1174">
                  <c:v>63211</c:v>
                </c:pt>
                <c:pt idx="1175">
                  <c:v>45579</c:v>
                </c:pt>
                <c:pt idx="1176">
                  <c:v>54603</c:v>
                </c:pt>
                <c:pt idx="1177">
                  <c:v>49096</c:v>
                </c:pt>
                <c:pt idx="1178">
                  <c:v>45072</c:v>
                </c:pt>
                <c:pt idx="1179">
                  <c:v>51141</c:v>
                </c:pt>
                <c:pt idx="1180">
                  <c:v>50300</c:v>
                </c:pt>
                <c:pt idx="1181">
                  <c:v>57338</c:v>
                </c:pt>
                <c:pt idx="1182">
                  <c:v>63516</c:v>
                </c:pt>
                <c:pt idx="1183">
                  <c:v>36108</c:v>
                </c:pt>
                <c:pt idx="1184">
                  <c:v>50353</c:v>
                </c:pt>
                <c:pt idx="1185">
                  <c:v>70829</c:v>
                </c:pt>
                <c:pt idx="1186">
                  <c:v>62499</c:v>
                </c:pt>
                <c:pt idx="1187">
                  <c:v>51412</c:v>
                </c:pt>
                <c:pt idx="1188">
                  <c:v>39660</c:v>
                </c:pt>
                <c:pt idx="1189">
                  <c:v>32233</c:v>
                </c:pt>
                <c:pt idx="1190">
                  <c:v>70545</c:v>
                </c:pt>
                <c:pt idx="1191">
                  <c:v>77981</c:v>
                </c:pt>
                <c:pt idx="1192">
                  <c:v>48726</c:v>
                </c:pt>
                <c:pt idx="1193">
                  <c:v>45989</c:v>
                </c:pt>
                <c:pt idx="1194">
                  <c:v>55761</c:v>
                </c:pt>
                <c:pt idx="1195">
                  <c:v>50150</c:v>
                </c:pt>
                <c:pt idx="1196">
                  <c:v>50150</c:v>
                </c:pt>
                <c:pt idx="1197">
                  <c:v>34074</c:v>
                </c:pt>
                <c:pt idx="1198">
                  <c:v>54178</c:v>
                </c:pt>
                <c:pt idx="1199">
                  <c:v>68274</c:v>
                </c:pt>
                <c:pt idx="1200">
                  <c:v>59385</c:v>
                </c:pt>
                <c:pt idx="1201">
                  <c:v>67267</c:v>
                </c:pt>
                <c:pt idx="1202">
                  <c:v>43140</c:v>
                </c:pt>
                <c:pt idx="1203">
                  <c:v>74716</c:v>
                </c:pt>
                <c:pt idx="1204">
                  <c:v>33629</c:v>
                </c:pt>
                <c:pt idx="1205">
                  <c:v>42011</c:v>
                </c:pt>
                <c:pt idx="1206">
                  <c:v>59973</c:v>
                </c:pt>
                <c:pt idx="1207">
                  <c:v>36138</c:v>
                </c:pt>
                <c:pt idx="1208">
                  <c:v>62466</c:v>
                </c:pt>
                <c:pt idx="1209">
                  <c:v>62466</c:v>
                </c:pt>
                <c:pt idx="1210">
                  <c:v>70844</c:v>
                </c:pt>
                <c:pt idx="1211">
                  <c:v>53154</c:v>
                </c:pt>
                <c:pt idx="1212">
                  <c:v>50616</c:v>
                </c:pt>
                <c:pt idx="1213">
                  <c:v>54165</c:v>
                </c:pt>
                <c:pt idx="1214">
                  <c:v>39665</c:v>
                </c:pt>
                <c:pt idx="1215">
                  <c:v>55282</c:v>
                </c:pt>
                <c:pt idx="1216">
                  <c:v>38808</c:v>
                </c:pt>
                <c:pt idx="1217">
                  <c:v>62551</c:v>
                </c:pt>
                <c:pt idx="1218">
                  <c:v>42000</c:v>
                </c:pt>
                <c:pt idx="1219">
                  <c:v>42000</c:v>
                </c:pt>
                <c:pt idx="1220">
                  <c:v>41003</c:v>
                </c:pt>
                <c:pt idx="1221">
                  <c:v>47808</c:v>
                </c:pt>
                <c:pt idx="1222">
                  <c:v>49854</c:v>
                </c:pt>
                <c:pt idx="1223">
                  <c:v>79941</c:v>
                </c:pt>
                <c:pt idx="1224">
                  <c:v>49160</c:v>
                </c:pt>
                <c:pt idx="1225">
                  <c:v>56181</c:v>
                </c:pt>
                <c:pt idx="1226">
                  <c:v>71322</c:v>
                </c:pt>
                <c:pt idx="1227">
                  <c:v>53172</c:v>
                </c:pt>
                <c:pt idx="1228">
                  <c:v>62998</c:v>
                </c:pt>
                <c:pt idx="1229">
                  <c:v>38508</c:v>
                </c:pt>
                <c:pt idx="1230">
                  <c:v>51287</c:v>
                </c:pt>
                <c:pt idx="1231">
                  <c:v>42207</c:v>
                </c:pt>
                <c:pt idx="1232">
                  <c:v>38946</c:v>
                </c:pt>
                <c:pt idx="1233">
                  <c:v>38946</c:v>
                </c:pt>
                <c:pt idx="1234">
                  <c:v>59754</c:v>
                </c:pt>
                <c:pt idx="1235">
                  <c:v>39767</c:v>
                </c:pt>
                <c:pt idx="1236">
                  <c:v>41335</c:v>
                </c:pt>
                <c:pt idx="1237">
                  <c:v>41335</c:v>
                </c:pt>
                <c:pt idx="1238">
                  <c:v>50520</c:v>
                </c:pt>
                <c:pt idx="1239">
                  <c:v>52117</c:v>
                </c:pt>
                <c:pt idx="1240">
                  <c:v>38620</c:v>
                </c:pt>
                <c:pt idx="1241">
                  <c:v>38620</c:v>
                </c:pt>
                <c:pt idx="1242">
                  <c:v>65316</c:v>
                </c:pt>
                <c:pt idx="1243">
                  <c:v>41020</c:v>
                </c:pt>
                <c:pt idx="1244">
                  <c:v>54690</c:v>
                </c:pt>
                <c:pt idx="1245">
                  <c:v>54690</c:v>
                </c:pt>
                <c:pt idx="1246">
                  <c:v>61278</c:v>
                </c:pt>
                <c:pt idx="1247">
                  <c:v>40548</c:v>
                </c:pt>
                <c:pt idx="1248">
                  <c:v>46734</c:v>
                </c:pt>
                <c:pt idx="1249">
                  <c:v>44421</c:v>
                </c:pt>
                <c:pt idx="1250">
                  <c:v>40059</c:v>
                </c:pt>
                <c:pt idx="1251">
                  <c:v>54414</c:v>
                </c:pt>
                <c:pt idx="1252">
                  <c:v>31497</c:v>
                </c:pt>
                <c:pt idx="1253">
                  <c:v>31497</c:v>
                </c:pt>
                <c:pt idx="1254">
                  <c:v>6835</c:v>
                </c:pt>
                <c:pt idx="1255">
                  <c:v>48195</c:v>
                </c:pt>
                <c:pt idx="1256">
                  <c:v>57236</c:v>
                </c:pt>
                <c:pt idx="1257">
                  <c:v>52854</c:v>
                </c:pt>
                <c:pt idx="1258">
                  <c:v>62637</c:v>
                </c:pt>
                <c:pt idx="1259">
                  <c:v>49980</c:v>
                </c:pt>
                <c:pt idx="1260">
                  <c:v>23331</c:v>
                </c:pt>
                <c:pt idx="1261">
                  <c:v>45921</c:v>
                </c:pt>
                <c:pt idx="1262">
                  <c:v>48877</c:v>
                </c:pt>
                <c:pt idx="1263">
                  <c:v>51012</c:v>
                </c:pt>
                <c:pt idx="1264">
                  <c:v>51012</c:v>
                </c:pt>
                <c:pt idx="1265">
                  <c:v>26877</c:v>
                </c:pt>
                <c:pt idx="1266">
                  <c:v>51039</c:v>
                </c:pt>
                <c:pt idx="1267">
                  <c:v>33051</c:v>
                </c:pt>
                <c:pt idx="1268">
                  <c:v>36957</c:v>
                </c:pt>
                <c:pt idx="1269">
                  <c:v>46734</c:v>
                </c:pt>
                <c:pt idx="1270">
                  <c:v>33955</c:v>
                </c:pt>
                <c:pt idx="1271">
                  <c:v>43586</c:v>
                </c:pt>
                <c:pt idx="1272">
                  <c:v>57247</c:v>
                </c:pt>
                <c:pt idx="1273">
                  <c:v>50272</c:v>
                </c:pt>
                <c:pt idx="1274">
                  <c:v>51876</c:v>
                </c:pt>
                <c:pt idx="1275">
                  <c:v>32011</c:v>
                </c:pt>
                <c:pt idx="1276">
                  <c:v>44989</c:v>
                </c:pt>
                <c:pt idx="1277">
                  <c:v>44989</c:v>
                </c:pt>
                <c:pt idx="1278">
                  <c:v>51717</c:v>
                </c:pt>
                <c:pt idx="1279">
                  <c:v>37716</c:v>
                </c:pt>
                <c:pt idx="1280">
                  <c:v>48186</c:v>
                </c:pt>
                <c:pt idx="1281">
                  <c:v>50183</c:v>
                </c:pt>
                <c:pt idx="1282">
                  <c:v>45503</c:v>
                </c:pt>
                <c:pt idx="1283">
                  <c:v>55249</c:v>
                </c:pt>
                <c:pt idx="1284">
                  <c:v>46610</c:v>
                </c:pt>
                <c:pt idx="1285">
                  <c:v>43824</c:v>
                </c:pt>
                <c:pt idx="1286">
                  <c:v>46854</c:v>
                </c:pt>
                <c:pt idx="1287">
                  <c:v>44213</c:v>
                </c:pt>
                <c:pt idx="1288">
                  <c:v>46390</c:v>
                </c:pt>
                <c:pt idx="1289">
                  <c:v>39146</c:v>
                </c:pt>
                <c:pt idx="1290">
                  <c:v>42473</c:v>
                </c:pt>
                <c:pt idx="1291">
                  <c:v>61923</c:v>
                </c:pt>
                <c:pt idx="1292">
                  <c:v>66503</c:v>
                </c:pt>
                <c:pt idx="1293">
                  <c:v>40049</c:v>
                </c:pt>
                <c:pt idx="1294">
                  <c:v>43300</c:v>
                </c:pt>
                <c:pt idx="1295">
                  <c:v>43462</c:v>
                </c:pt>
                <c:pt idx="1296">
                  <c:v>59412</c:v>
                </c:pt>
                <c:pt idx="1297">
                  <c:v>67506</c:v>
                </c:pt>
                <c:pt idx="1298">
                  <c:v>59686</c:v>
                </c:pt>
                <c:pt idx="1299">
                  <c:v>21888</c:v>
                </c:pt>
                <c:pt idx="1300">
                  <c:v>36262</c:v>
                </c:pt>
                <c:pt idx="1301">
                  <c:v>36947</c:v>
                </c:pt>
                <c:pt idx="1302">
                  <c:v>49514</c:v>
                </c:pt>
                <c:pt idx="1303">
                  <c:v>36317</c:v>
                </c:pt>
                <c:pt idx="1304">
                  <c:v>44392</c:v>
                </c:pt>
                <c:pt idx="1305">
                  <c:v>62307</c:v>
                </c:pt>
                <c:pt idx="1306">
                  <c:v>69139</c:v>
                </c:pt>
                <c:pt idx="1307">
                  <c:v>69139</c:v>
                </c:pt>
                <c:pt idx="1308">
                  <c:v>37040</c:v>
                </c:pt>
                <c:pt idx="1309">
                  <c:v>32313</c:v>
                </c:pt>
                <c:pt idx="1310">
                  <c:v>50447</c:v>
                </c:pt>
                <c:pt idx="1311">
                  <c:v>162397</c:v>
                </c:pt>
                <c:pt idx="1312">
                  <c:v>52569</c:v>
                </c:pt>
                <c:pt idx="1313">
                  <c:v>39791</c:v>
                </c:pt>
                <c:pt idx="1314">
                  <c:v>46923</c:v>
                </c:pt>
                <c:pt idx="1315">
                  <c:v>37760</c:v>
                </c:pt>
                <c:pt idx="1316">
                  <c:v>37760</c:v>
                </c:pt>
                <c:pt idx="1317">
                  <c:v>52869</c:v>
                </c:pt>
                <c:pt idx="1318">
                  <c:v>54342</c:v>
                </c:pt>
                <c:pt idx="1319">
                  <c:v>51373</c:v>
                </c:pt>
                <c:pt idx="1320">
                  <c:v>51948</c:v>
                </c:pt>
                <c:pt idx="1321">
                  <c:v>53537</c:v>
                </c:pt>
                <c:pt idx="1322">
                  <c:v>48721</c:v>
                </c:pt>
                <c:pt idx="1323">
                  <c:v>49187</c:v>
                </c:pt>
                <c:pt idx="1324">
                  <c:v>7144</c:v>
                </c:pt>
                <c:pt idx="1325">
                  <c:v>33168</c:v>
                </c:pt>
                <c:pt idx="1326">
                  <c:v>39763</c:v>
                </c:pt>
                <c:pt idx="1327">
                  <c:v>39747</c:v>
                </c:pt>
                <c:pt idx="1328">
                  <c:v>49618</c:v>
                </c:pt>
                <c:pt idx="1329">
                  <c:v>40233</c:v>
                </c:pt>
                <c:pt idx="1330">
                  <c:v>44051</c:v>
                </c:pt>
                <c:pt idx="1331">
                  <c:v>33316</c:v>
                </c:pt>
                <c:pt idx="1332">
                  <c:v>33316</c:v>
                </c:pt>
                <c:pt idx="1333">
                  <c:v>44931</c:v>
                </c:pt>
                <c:pt idx="1334">
                  <c:v>50737</c:v>
                </c:pt>
                <c:pt idx="1335">
                  <c:v>38097</c:v>
                </c:pt>
                <c:pt idx="1336">
                  <c:v>56223</c:v>
                </c:pt>
                <c:pt idx="1337">
                  <c:v>38557</c:v>
                </c:pt>
                <c:pt idx="1338">
                  <c:v>33454</c:v>
                </c:pt>
                <c:pt idx="1339">
                  <c:v>38829</c:v>
                </c:pt>
                <c:pt idx="1340">
                  <c:v>42618</c:v>
                </c:pt>
                <c:pt idx="1341">
                  <c:v>35196</c:v>
                </c:pt>
                <c:pt idx="1342">
                  <c:v>35196</c:v>
                </c:pt>
                <c:pt idx="1343">
                  <c:v>31605</c:v>
                </c:pt>
                <c:pt idx="1344">
                  <c:v>48752</c:v>
                </c:pt>
                <c:pt idx="1345">
                  <c:v>59892</c:v>
                </c:pt>
                <c:pt idx="1346">
                  <c:v>8028</c:v>
                </c:pt>
                <c:pt idx="1347">
                  <c:v>35688</c:v>
                </c:pt>
                <c:pt idx="1348">
                  <c:v>35688</c:v>
                </c:pt>
                <c:pt idx="1349">
                  <c:v>24401</c:v>
                </c:pt>
                <c:pt idx="1350">
                  <c:v>46097</c:v>
                </c:pt>
                <c:pt idx="1351">
                  <c:v>34380</c:v>
                </c:pt>
                <c:pt idx="1352">
                  <c:v>65370</c:v>
                </c:pt>
                <c:pt idx="1353">
                  <c:v>79865</c:v>
                </c:pt>
                <c:pt idx="1354">
                  <c:v>42769</c:v>
                </c:pt>
                <c:pt idx="1355">
                  <c:v>39435</c:v>
                </c:pt>
                <c:pt idx="1356">
                  <c:v>38175</c:v>
                </c:pt>
                <c:pt idx="1357">
                  <c:v>29435</c:v>
                </c:pt>
                <c:pt idx="1358">
                  <c:v>54210</c:v>
                </c:pt>
                <c:pt idx="1359">
                  <c:v>54348</c:v>
                </c:pt>
                <c:pt idx="1360">
                  <c:v>38823</c:v>
                </c:pt>
                <c:pt idx="1361">
                  <c:v>40760</c:v>
                </c:pt>
                <c:pt idx="1362">
                  <c:v>39898</c:v>
                </c:pt>
                <c:pt idx="1363">
                  <c:v>39898</c:v>
                </c:pt>
                <c:pt idx="1364">
                  <c:v>59041</c:v>
                </c:pt>
                <c:pt idx="1365">
                  <c:v>46423</c:v>
                </c:pt>
                <c:pt idx="1366">
                  <c:v>46423</c:v>
                </c:pt>
                <c:pt idx="1367">
                  <c:v>29999</c:v>
                </c:pt>
                <c:pt idx="1368">
                  <c:v>51315</c:v>
                </c:pt>
                <c:pt idx="1369">
                  <c:v>22507</c:v>
                </c:pt>
                <c:pt idx="1370">
                  <c:v>58217</c:v>
                </c:pt>
                <c:pt idx="1371">
                  <c:v>39190</c:v>
                </c:pt>
                <c:pt idx="1372">
                  <c:v>34529</c:v>
                </c:pt>
                <c:pt idx="1373">
                  <c:v>6560</c:v>
                </c:pt>
                <c:pt idx="1374">
                  <c:v>47570</c:v>
                </c:pt>
                <c:pt idx="1375">
                  <c:v>56551</c:v>
                </c:pt>
                <c:pt idx="1376">
                  <c:v>56551</c:v>
                </c:pt>
                <c:pt idx="1377">
                  <c:v>42373</c:v>
                </c:pt>
                <c:pt idx="1378">
                  <c:v>42315</c:v>
                </c:pt>
                <c:pt idx="1379">
                  <c:v>35876</c:v>
                </c:pt>
                <c:pt idx="1380">
                  <c:v>64587</c:v>
                </c:pt>
                <c:pt idx="1381">
                  <c:v>36443</c:v>
                </c:pt>
                <c:pt idx="1382">
                  <c:v>30507</c:v>
                </c:pt>
                <c:pt idx="1383">
                  <c:v>42386</c:v>
                </c:pt>
                <c:pt idx="1384">
                  <c:v>42386</c:v>
                </c:pt>
                <c:pt idx="1385">
                  <c:v>50785</c:v>
                </c:pt>
                <c:pt idx="1386">
                  <c:v>29760</c:v>
                </c:pt>
                <c:pt idx="1387">
                  <c:v>29760</c:v>
                </c:pt>
                <c:pt idx="1388">
                  <c:v>54809</c:v>
                </c:pt>
                <c:pt idx="1389">
                  <c:v>54809</c:v>
                </c:pt>
                <c:pt idx="1390">
                  <c:v>35641</c:v>
                </c:pt>
                <c:pt idx="1391">
                  <c:v>34053</c:v>
                </c:pt>
                <c:pt idx="1392">
                  <c:v>32632</c:v>
                </c:pt>
                <c:pt idx="1393">
                  <c:v>43638</c:v>
                </c:pt>
                <c:pt idx="1394">
                  <c:v>58646</c:v>
                </c:pt>
                <c:pt idx="1395">
                  <c:v>58646</c:v>
                </c:pt>
                <c:pt idx="1396">
                  <c:v>60033</c:v>
                </c:pt>
                <c:pt idx="1397">
                  <c:v>34377</c:v>
                </c:pt>
                <c:pt idx="1398">
                  <c:v>33438</c:v>
                </c:pt>
                <c:pt idx="1399">
                  <c:v>31560</c:v>
                </c:pt>
                <c:pt idx="1400">
                  <c:v>33564</c:v>
                </c:pt>
                <c:pt idx="1401">
                  <c:v>51766</c:v>
                </c:pt>
                <c:pt idx="1402">
                  <c:v>40706</c:v>
                </c:pt>
                <c:pt idx="1403">
                  <c:v>52074</c:v>
                </c:pt>
                <c:pt idx="1404">
                  <c:v>38236</c:v>
                </c:pt>
                <c:pt idx="1405">
                  <c:v>43641</c:v>
                </c:pt>
                <c:pt idx="1406">
                  <c:v>46098</c:v>
                </c:pt>
                <c:pt idx="1407">
                  <c:v>46098</c:v>
                </c:pt>
                <c:pt idx="1408">
                  <c:v>46098</c:v>
                </c:pt>
                <c:pt idx="1409">
                  <c:v>45576</c:v>
                </c:pt>
                <c:pt idx="1410">
                  <c:v>36145</c:v>
                </c:pt>
                <c:pt idx="1411">
                  <c:v>41580</c:v>
                </c:pt>
                <c:pt idx="1412">
                  <c:v>43322</c:v>
                </c:pt>
                <c:pt idx="1413">
                  <c:v>44635</c:v>
                </c:pt>
                <c:pt idx="1414">
                  <c:v>47472</c:v>
                </c:pt>
                <c:pt idx="1415">
                  <c:v>46053</c:v>
                </c:pt>
                <c:pt idx="1416">
                  <c:v>38452</c:v>
                </c:pt>
                <c:pt idx="1417">
                  <c:v>38452</c:v>
                </c:pt>
                <c:pt idx="1418">
                  <c:v>33419</c:v>
                </c:pt>
                <c:pt idx="1419">
                  <c:v>160803</c:v>
                </c:pt>
                <c:pt idx="1420">
                  <c:v>42429</c:v>
                </c:pt>
                <c:pt idx="1421">
                  <c:v>42429</c:v>
                </c:pt>
                <c:pt idx="1422">
                  <c:v>50116</c:v>
                </c:pt>
                <c:pt idx="1423">
                  <c:v>44794</c:v>
                </c:pt>
                <c:pt idx="1424">
                  <c:v>44794</c:v>
                </c:pt>
                <c:pt idx="1425">
                  <c:v>47823</c:v>
                </c:pt>
                <c:pt idx="1426">
                  <c:v>50870</c:v>
                </c:pt>
                <c:pt idx="1427">
                  <c:v>41850</c:v>
                </c:pt>
                <c:pt idx="1428">
                  <c:v>33762</c:v>
                </c:pt>
                <c:pt idx="1429">
                  <c:v>28087</c:v>
                </c:pt>
                <c:pt idx="1430">
                  <c:v>23228</c:v>
                </c:pt>
                <c:pt idx="1431">
                  <c:v>48918</c:v>
                </c:pt>
                <c:pt idx="1432">
                  <c:v>48918</c:v>
                </c:pt>
                <c:pt idx="1433">
                  <c:v>34412</c:v>
                </c:pt>
                <c:pt idx="1434">
                  <c:v>40211</c:v>
                </c:pt>
                <c:pt idx="1435">
                  <c:v>51813</c:v>
                </c:pt>
                <c:pt idx="1436">
                  <c:v>38593</c:v>
                </c:pt>
                <c:pt idx="1437">
                  <c:v>36927</c:v>
                </c:pt>
                <c:pt idx="1438">
                  <c:v>30983</c:v>
                </c:pt>
                <c:pt idx="1439">
                  <c:v>50523</c:v>
                </c:pt>
                <c:pt idx="1440">
                  <c:v>34916</c:v>
                </c:pt>
                <c:pt idx="1441">
                  <c:v>34213</c:v>
                </c:pt>
                <c:pt idx="1442">
                  <c:v>40887</c:v>
                </c:pt>
                <c:pt idx="1443">
                  <c:v>27573</c:v>
                </c:pt>
                <c:pt idx="1444">
                  <c:v>57530</c:v>
                </c:pt>
                <c:pt idx="1445">
                  <c:v>42160</c:v>
                </c:pt>
                <c:pt idx="1446">
                  <c:v>42243</c:v>
                </c:pt>
                <c:pt idx="1447">
                  <c:v>42395</c:v>
                </c:pt>
                <c:pt idx="1448">
                  <c:v>46910</c:v>
                </c:pt>
                <c:pt idx="1449">
                  <c:v>61482</c:v>
                </c:pt>
                <c:pt idx="1450">
                  <c:v>30477</c:v>
                </c:pt>
                <c:pt idx="1451">
                  <c:v>36550</c:v>
                </c:pt>
                <c:pt idx="1452">
                  <c:v>47139</c:v>
                </c:pt>
                <c:pt idx="1453">
                  <c:v>44322</c:v>
                </c:pt>
                <c:pt idx="1454">
                  <c:v>42162</c:v>
                </c:pt>
                <c:pt idx="1455">
                  <c:v>36075</c:v>
                </c:pt>
                <c:pt idx="1456">
                  <c:v>39453</c:v>
                </c:pt>
                <c:pt idx="1457">
                  <c:v>59062</c:v>
                </c:pt>
                <c:pt idx="1458">
                  <c:v>38683</c:v>
                </c:pt>
                <c:pt idx="1459">
                  <c:v>61917</c:v>
                </c:pt>
                <c:pt idx="1460">
                  <c:v>37126</c:v>
                </c:pt>
                <c:pt idx="1461">
                  <c:v>40442</c:v>
                </c:pt>
                <c:pt idx="1462">
                  <c:v>33235</c:v>
                </c:pt>
                <c:pt idx="1463">
                  <c:v>43020</c:v>
                </c:pt>
                <c:pt idx="1464">
                  <c:v>26490</c:v>
                </c:pt>
                <c:pt idx="1465">
                  <c:v>26490</c:v>
                </c:pt>
                <c:pt idx="1466">
                  <c:v>40321</c:v>
                </c:pt>
                <c:pt idx="1467">
                  <c:v>40321</c:v>
                </c:pt>
                <c:pt idx="1468">
                  <c:v>28510</c:v>
                </c:pt>
                <c:pt idx="1469">
                  <c:v>41154</c:v>
                </c:pt>
                <c:pt idx="1470">
                  <c:v>27421</c:v>
                </c:pt>
                <c:pt idx="1471">
                  <c:v>33471</c:v>
                </c:pt>
                <c:pt idx="1472">
                  <c:v>36997</c:v>
                </c:pt>
                <c:pt idx="1473">
                  <c:v>38232</c:v>
                </c:pt>
                <c:pt idx="1474">
                  <c:v>46891</c:v>
                </c:pt>
                <c:pt idx="1475">
                  <c:v>46891</c:v>
                </c:pt>
                <c:pt idx="1476">
                  <c:v>55375</c:v>
                </c:pt>
                <c:pt idx="1477">
                  <c:v>45759</c:v>
                </c:pt>
                <c:pt idx="1478">
                  <c:v>45759</c:v>
                </c:pt>
                <c:pt idx="1479">
                  <c:v>52190</c:v>
                </c:pt>
                <c:pt idx="1480">
                  <c:v>49605</c:v>
                </c:pt>
                <c:pt idx="1481">
                  <c:v>47850</c:v>
                </c:pt>
                <c:pt idx="1482">
                  <c:v>34554</c:v>
                </c:pt>
                <c:pt idx="1483">
                  <c:v>32144</c:v>
                </c:pt>
                <c:pt idx="1484">
                  <c:v>28769</c:v>
                </c:pt>
                <c:pt idx="1485">
                  <c:v>46931</c:v>
                </c:pt>
                <c:pt idx="1486">
                  <c:v>40662</c:v>
                </c:pt>
                <c:pt idx="1487">
                  <c:v>25509</c:v>
                </c:pt>
                <c:pt idx="1488">
                  <c:v>25509</c:v>
                </c:pt>
                <c:pt idx="1489">
                  <c:v>42192</c:v>
                </c:pt>
                <c:pt idx="1490">
                  <c:v>33996</c:v>
                </c:pt>
                <c:pt idx="1491">
                  <c:v>33996</c:v>
                </c:pt>
                <c:pt idx="1492">
                  <c:v>37787</c:v>
                </c:pt>
                <c:pt idx="1493">
                  <c:v>49389</c:v>
                </c:pt>
                <c:pt idx="1494">
                  <c:v>31626</c:v>
                </c:pt>
                <c:pt idx="1495">
                  <c:v>33622</c:v>
                </c:pt>
                <c:pt idx="1496">
                  <c:v>34941</c:v>
                </c:pt>
                <c:pt idx="1497">
                  <c:v>157733</c:v>
                </c:pt>
                <c:pt idx="1498">
                  <c:v>37085</c:v>
                </c:pt>
                <c:pt idx="1499">
                  <c:v>28071</c:v>
                </c:pt>
                <c:pt idx="1500">
                  <c:v>38361</c:v>
                </c:pt>
                <c:pt idx="1501">
                  <c:v>38361</c:v>
                </c:pt>
                <c:pt idx="1502">
                  <c:v>38578</c:v>
                </c:pt>
                <c:pt idx="1503">
                  <c:v>38578</c:v>
                </c:pt>
                <c:pt idx="1504">
                  <c:v>46015</c:v>
                </c:pt>
                <c:pt idx="1505">
                  <c:v>46015</c:v>
                </c:pt>
                <c:pt idx="1506">
                  <c:v>38179</c:v>
                </c:pt>
                <c:pt idx="1507">
                  <c:v>32952</c:v>
                </c:pt>
                <c:pt idx="1508">
                  <c:v>23477</c:v>
                </c:pt>
                <c:pt idx="1509">
                  <c:v>28440</c:v>
                </c:pt>
                <c:pt idx="1510">
                  <c:v>41411</c:v>
                </c:pt>
                <c:pt idx="1511">
                  <c:v>37509</c:v>
                </c:pt>
                <c:pt idx="1512">
                  <c:v>29236</c:v>
                </c:pt>
                <c:pt idx="1513">
                  <c:v>27238</c:v>
                </c:pt>
                <c:pt idx="1514">
                  <c:v>27450</c:v>
                </c:pt>
                <c:pt idx="1515">
                  <c:v>45057</c:v>
                </c:pt>
                <c:pt idx="1516">
                  <c:v>40304</c:v>
                </c:pt>
                <c:pt idx="1517">
                  <c:v>46377</c:v>
                </c:pt>
                <c:pt idx="1518">
                  <c:v>38360</c:v>
                </c:pt>
                <c:pt idx="1519">
                  <c:v>30081</c:v>
                </c:pt>
                <c:pt idx="1520">
                  <c:v>35246</c:v>
                </c:pt>
                <c:pt idx="1521">
                  <c:v>21024</c:v>
                </c:pt>
                <c:pt idx="1522">
                  <c:v>45203</c:v>
                </c:pt>
                <c:pt idx="1523">
                  <c:v>49572</c:v>
                </c:pt>
                <c:pt idx="1524">
                  <c:v>43018</c:v>
                </c:pt>
                <c:pt idx="1525">
                  <c:v>40451</c:v>
                </c:pt>
                <c:pt idx="1526">
                  <c:v>32303</c:v>
                </c:pt>
                <c:pt idx="1527">
                  <c:v>54072</c:v>
                </c:pt>
                <c:pt idx="1528">
                  <c:v>31814</c:v>
                </c:pt>
                <c:pt idx="1529">
                  <c:v>59060</c:v>
                </c:pt>
                <c:pt idx="1530">
                  <c:v>30368</c:v>
                </c:pt>
                <c:pt idx="1531">
                  <c:v>23091</c:v>
                </c:pt>
                <c:pt idx="1532">
                  <c:v>38576</c:v>
                </c:pt>
                <c:pt idx="1533">
                  <c:v>32557</c:v>
                </c:pt>
                <c:pt idx="1534">
                  <c:v>41039</c:v>
                </c:pt>
                <c:pt idx="1535">
                  <c:v>34935</c:v>
                </c:pt>
                <c:pt idx="1536">
                  <c:v>34935</c:v>
                </c:pt>
                <c:pt idx="1537">
                  <c:v>37697</c:v>
                </c:pt>
                <c:pt idx="1538">
                  <c:v>37697</c:v>
                </c:pt>
                <c:pt idx="1539">
                  <c:v>56850</c:v>
                </c:pt>
                <c:pt idx="1540">
                  <c:v>38998</c:v>
                </c:pt>
                <c:pt idx="1541">
                  <c:v>38998</c:v>
                </c:pt>
                <c:pt idx="1542">
                  <c:v>31928</c:v>
                </c:pt>
                <c:pt idx="1543">
                  <c:v>45146</c:v>
                </c:pt>
                <c:pt idx="1544">
                  <c:v>54432</c:v>
                </c:pt>
                <c:pt idx="1545">
                  <c:v>33378</c:v>
                </c:pt>
                <c:pt idx="1546">
                  <c:v>31907</c:v>
                </c:pt>
                <c:pt idx="1547">
                  <c:v>45903</c:v>
                </c:pt>
                <c:pt idx="1548">
                  <c:v>41883</c:v>
                </c:pt>
                <c:pt idx="1549">
                  <c:v>18929</c:v>
                </c:pt>
                <c:pt idx="1550">
                  <c:v>18929</c:v>
                </c:pt>
                <c:pt idx="1551">
                  <c:v>18929</c:v>
                </c:pt>
                <c:pt idx="1552">
                  <c:v>25545</c:v>
                </c:pt>
                <c:pt idx="1553">
                  <c:v>38443</c:v>
                </c:pt>
                <c:pt idx="1554">
                  <c:v>39722</c:v>
                </c:pt>
                <c:pt idx="1555">
                  <c:v>26850</c:v>
                </c:pt>
                <c:pt idx="1556">
                  <c:v>45889</c:v>
                </c:pt>
                <c:pt idx="1557">
                  <c:v>50943</c:v>
                </c:pt>
                <c:pt idx="1558">
                  <c:v>50943</c:v>
                </c:pt>
                <c:pt idx="1559">
                  <c:v>38725</c:v>
                </c:pt>
                <c:pt idx="1560">
                  <c:v>31089</c:v>
                </c:pt>
                <c:pt idx="1561">
                  <c:v>46524</c:v>
                </c:pt>
                <c:pt idx="1562">
                  <c:v>46107</c:v>
                </c:pt>
                <c:pt idx="1563">
                  <c:v>44503</c:v>
                </c:pt>
                <c:pt idx="1564">
                  <c:v>33039</c:v>
                </c:pt>
                <c:pt idx="1565">
                  <c:v>33039</c:v>
                </c:pt>
                <c:pt idx="1566">
                  <c:v>43050</c:v>
                </c:pt>
                <c:pt idx="1567">
                  <c:v>38196</c:v>
                </c:pt>
                <c:pt idx="1568">
                  <c:v>27215</c:v>
                </c:pt>
                <c:pt idx="1569">
                  <c:v>35704</c:v>
                </c:pt>
                <c:pt idx="1570">
                  <c:v>44300</c:v>
                </c:pt>
                <c:pt idx="1571">
                  <c:v>50616</c:v>
                </c:pt>
                <c:pt idx="1572">
                  <c:v>22419</c:v>
                </c:pt>
                <c:pt idx="1573">
                  <c:v>22419</c:v>
                </c:pt>
                <c:pt idx="1574">
                  <c:v>35544</c:v>
                </c:pt>
                <c:pt idx="1575">
                  <c:v>54132</c:v>
                </c:pt>
                <c:pt idx="1576">
                  <c:v>46106</c:v>
                </c:pt>
                <c:pt idx="1577">
                  <c:v>33585</c:v>
                </c:pt>
                <c:pt idx="1578">
                  <c:v>45204</c:v>
                </c:pt>
                <c:pt idx="1579">
                  <c:v>41437</c:v>
                </c:pt>
                <c:pt idx="1580">
                  <c:v>36781</c:v>
                </c:pt>
                <c:pt idx="1581">
                  <c:v>55563</c:v>
                </c:pt>
                <c:pt idx="1582">
                  <c:v>39922</c:v>
                </c:pt>
                <c:pt idx="1583">
                  <c:v>39922</c:v>
                </c:pt>
                <c:pt idx="1584">
                  <c:v>39922</c:v>
                </c:pt>
                <c:pt idx="1585">
                  <c:v>53204</c:v>
                </c:pt>
                <c:pt idx="1586">
                  <c:v>21255</c:v>
                </c:pt>
                <c:pt idx="1587">
                  <c:v>36778</c:v>
                </c:pt>
                <c:pt idx="1588">
                  <c:v>34704</c:v>
                </c:pt>
                <c:pt idx="1589">
                  <c:v>36273</c:v>
                </c:pt>
                <c:pt idx="1590">
                  <c:v>38853</c:v>
                </c:pt>
                <c:pt idx="1591">
                  <c:v>42554</c:v>
                </c:pt>
                <c:pt idx="1592">
                  <c:v>47889</c:v>
                </c:pt>
                <c:pt idx="1593">
                  <c:v>48330</c:v>
                </c:pt>
                <c:pt idx="1594">
                  <c:v>53233</c:v>
                </c:pt>
                <c:pt idx="1595">
                  <c:v>35322</c:v>
                </c:pt>
                <c:pt idx="1596">
                  <c:v>31454</c:v>
                </c:pt>
                <c:pt idx="1597">
                  <c:v>23478</c:v>
                </c:pt>
                <c:pt idx="1598">
                  <c:v>34838</c:v>
                </c:pt>
                <c:pt idx="1599">
                  <c:v>5648</c:v>
                </c:pt>
                <c:pt idx="1600">
                  <c:v>32889</c:v>
                </c:pt>
                <c:pt idx="1601">
                  <c:v>48767</c:v>
                </c:pt>
                <c:pt idx="1602">
                  <c:v>24570</c:v>
                </c:pt>
                <c:pt idx="1603">
                  <c:v>35340</c:v>
                </c:pt>
                <c:pt idx="1604">
                  <c:v>45894</c:v>
                </c:pt>
                <c:pt idx="1605">
                  <c:v>41986</c:v>
                </c:pt>
                <c:pt idx="1606">
                  <c:v>35797</c:v>
                </c:pt>
                <c:pt idx="1607">
                  <c:v>22554</c:v>
                </c:pt>
                <c:pt idx="1608">
                  <c:v>37758</c:v>
                </c:pt>
                <c:pt idx="1609">
                  <c:v>37758</c:v>
                </c:pt>
                <c:pt idx="1610">
                  <c:v>30630</c:v>
                </c:pt>
                <c:pt idx="1611">
                  <c:v>23626</c:v>
                </c:pt>
                <c:pt idx="1612">
                  <c:v>35791</c:v>
                </c:pt>
                <c:pt idx="1613">
                  <c:v>35791</c:v>
                </c:pt>
                <c:pt idx="1614">
                  <c:v>32146</c:v>
                </c:pt>
                <c:pt idx="1615">
                  <c:v>44319</c:v>
                </c:pt>
                <c:pt idx="1616">
                  <c:v>29187</c:v>
                </c:pt>
                <c:pt idx="1617">
                  <c:v>37334</c:v>
                </c:pt>
                <c:pt idx="1618">
                  <c:v>37760</c:v>
                </c:pt>
                <c:pt idx="1619">
                  <c:v>33402</c:v>
                </c:pt>
                <c:pt idx="1620">
                  <c:v>32892</c:v>
                </c:pt>
                <c:pt idx="1621">
                  <c:v>32892</c:v>
                </c:pt>
                <c:pt idx="1622">
                  <c:v>51124</c:v>
                </c:pt>
                <c:pt idx="1623">
                  <c:v>48699</c:v>
                </c:pt>
                <c:pt idx="1624">
                  <c:v>38887</c:v>
                </c:pt>
                <c:pt idx="1625">
                  <c:v>29732</c:v>
                </c:pt>
                <c:pt idx="1626">
                  <c:v>30015</c:v>
                </c:pt>
                <c:pt idx="1627">
                  <c:v>22574</c:v>
                </c:pt>
                <c:pt idx="1628">
                  <c:v>22574</c:v>
                </c:pt>
                <c:pt idx="1629">
                  <c:v>36959</c:v>
                </c:pt>
                <c:pt idx="1630">
                  <c:v>31158</c:v>
                </c:pt>
                <c:pt idx="1631">
                  <c:v>26759</c:v>
                </c:pt>
                <c:pt idx="1632">
                  <c:v>23559</c:v>
                </c:pt>
                <c:pt idx="1633">
                  <c:v>35441</c:v>
                </c:pt>
                <c:pt idx="1634">
                  <c:v>19656</c:v>
                </c:pt>
                <c:pt idx="1635">
                  <c:v>48794</c:v>
                </c:pt>
                <c:pt idx="1636">
                  <c:v>44078</c:v>
                </c:pt>
                <c:pt idx="1637">
                  <c:v>41275</c:v>
                </c:pt>
                <c:pt idx="1638">
                  <c:v>30899</c:v>
                </c:pt>
                <c:pt idx="1639">
                  <c:v>30843</c:v>
                </c:pt>
                <c:pt idx="1640">
                  <c:v>40800</c:v>
                </c:pt>
                <c:pt idx="1641">
                  <c:v>11012</c:v>
                </c:pt>
                <c:pt idx="1642">
                  <c:v>28839</c:v>
                </c:pt>
                <c:pt idx="1643">
                  <c:v>44393</c:v>
                </c:pt>
                <c:pt idx="1644">
                  <c:v>28457</c:v>
                </c:pt>
                <c:pt idx="1645">
                  <c:v>42231</c:v>
                </c:pt>
                <c:pt idx="1646">
                  <c:v>31878</c:v>
                </c:pt>
                <c:pt idx="1647">
                  <c:v>35178</c:v>
                </c:pt>
                <c:pt idx="1648">
                  <c:v>35178</c:v>
                </c:pt>
                <c:pt idx="1649">
                  <c:v>38054</c:v>
                </c:pt>
                <c:pt idx="1650">
                  <c:v>39062</c:v>
                </c:pt>
                <c:pt idx="1651">
                  <c:v>48526</c:v>
                </c:pt>
                <c:pt idx="1652">
                  <c:v>35682</c:v>
                </c:pt>
                <c:pt idx="1653">
                  <c:v>35788</c:v>
                </c:pt>
                <c:pt idx="1654">
                  <c:v>37155</c:v>
                </c:pt>
                <c:pt idx="1655">
                  <c:v>48006</c:v>
                </c:pt>
                <c:pt idx="1656">
                  <c:v>44512</c:v>
                </c:pt>
                <c:pt idx="1657">
                  <c:v>40851</c:v>
                </c:pt>
                <c:pt idx="1658">
                  <c:v>41967</c:v>
                </c:pt>
                <c:pt idx="1659">
                  <c:v>31395</c:v>
                </c:pt>
                <c:pt idx="1660">
                  <c:v>36038</c:v>
                </c:pt>
                <c:pt idx="1661">
                  <c:v>38197</c:v>
                </c:pt>
                <c:pt idx="1662">
                  <c:v>38872</c:v>
                </c:pt>
                <c:pt idx="1663">
                  <c:v>27255</c:v>
                </c:pt>
                <c:pt idx="1664">
                  <c:v>42403</c:v>
                </c:pt>
                <c:pt idx="1665">
                  <c:v>44155</c:v>
                </c:pt>
                <c:pt idx="1666">
                  <c:v>33228</c:v>
                </c:pt>
                <c:pt idx="1667">
                  <c:v>32871</c:v>
                </c:pt>
                <c:pt idx="1668">
                  <c:v>28587</c:v>
                </c:pt>
                <c:pt idx="1669">
                  <c:v>38643</c:v>
                </c:pt>
                <c:pt idx="1670">
                  <c:v>26067</c:v>
                </c:pt>
                <c:pt idx="1671">
                  <c:v>23763</c:v>
                </c:pt>
                <c:pt idx="1672">
                  <c:v>40637</c:v>
                </c:pt>
                <c:pt idx="1673">
                  <c:v>37859</c:v>
                </c:pt>
                <c:pt idx="1674">
                  <c:v>33462</c:v>
                </c:pt>
                <c:pt idx="1675">
                  <c:v>51111</c:v>
                </c:pt>
                <c:pt idx="1676">
                  <c:v>46831</c:v>
                </c:pt>
                <c:pt idx="1677">
                  <c:v>35765</c:v>
                </c:pt>
                <c:pt idx="1678">
                  <c:v>33562</c:v>
                </c:pt>
                <c:pt idx="1679">
                  <c:v>35701</c:v>
                </c:pt>
                <c:pt idx="1680">
                  <c:v>14849</c:v>
                </c:pt>
                <c:pt idx="1681">
                  <c:v>42664</c:v>
                </c:pt>
                <c:pt idx="1682">
                  <c:v>36732</c:v>
                </c:pt>
                <c:pt idx="1683">
                  <c:v>41473</c:v>
                </c:pt>
                <c:pt idx="1684">
                  <c:v>24639</c:v>
                </c:pt>
                <c:pt idx="1685">
                  <c:v>32414</c:v>
                </c:pt>
                <c:pt idx="1686">
                  <c:v>44359</c:v>
                </c:pt>
                <c:pt idx="1687">
                  <c:v>26518</c:v>
                </c:pt>
                <c:pt idx="1688">
                  <c:v>36026</c:v>
                </c:pt>
                <c:pt idx="1689">
                  <c:v>16927</c:v>
                </c:pt>
                <c:pt idx="1690">
                  <c:v>42767</c:v>
                </c:pt>
                <c:pt idx="1691">
                  <c:v>41644</c:v>
                </c:pt>
                <c:pt idx="1692">
                  <c:v>37235</c:v>
                </c:pt>
                <c:pt idx="1693">
                  <c:v>34043</c:v>
                </c:pt>
                <c:pt idx="1694">
                  <c:v>157243</c:v>
                </c:pt>
                <c:pt idx="1695">
                  <c:v>48985</c:v>
                </c:pt>
                <c:pt idx="1696">
                  <c:v>37401</c:v>
                </c:pt>
                <c:pt idx="1697">
                  <c:v>37401</c:v>
                </c:pt>
                <c:pt idx="1698">
                  <c:v>27213</c:v>
                </c:pt>
                <c:pt idx="1699">
                  <c:v>42169</c:v>
                </c:pt>
                <c:pt idx="1700">
                  <c:v>23272</c:v>
                </c:pt>
                <c:pt idx="1701">
                  <c:v>44964</c:v>
                </c:pt>
                <c:pt idx="1702">
                  <c:v>39684</c:v>
                </c:pt>
                <c:pt idx="1703">
                  <c:v>43602</c:v>
                </c:pt>
                <c:pt idx="1704">
                  <c:v>28442</c:v>
                </c:pt>
                <c:pt idx="1705">
                  <c:v>28647</c:v>
                </c:pt>
                <c:pt idx="1706">
                  <c:v>25358</c:v>
                </c:pt>
                <c:pt idx="1707">
                  <c:v>34469</c:v>
                </c:pt>
                <c:pt idx="1708">
                  <c:v>38961</c:v>
                </c:pt>
                <c:pt idx="1709">
                  <c:v>22944</c:v>
                </c:pt>
                <c:pt idx="1710">
                  <c:v>28320</c:v>
                </c:pt>
                <c:pt idx="1711">
                  <c:v>46984</c:v>
                </c:pt>
                <c:pt idx="1712">
                  <c:v>16269</c:v>
                </c:pt>
                <c:pt idx="1713">
                  <c:v>34487</c:v>
                </c:pt>
                <c:pt idx="1714">
                  <c:v>31761</c:v>
                </c:pt>
                <c:pt idx="1715">
                  <c:v>32173</c:v>
                </c:pt>
                <c:pt idx="1716">
                  <c:v>34026</c:v>
                </c:pt>
                <c:pt idx="1717">
                  <c:v>34026</c:v>
                </c:pt>
                <c:pt idx="1718">
                  <c:v>20895</c:v>
                </c:pt>
                <c:pt idx="1719">
                  <c:v>20180</c:v>
                </c:pt>
                <c:pt idx="1720">
                  <c:v>20180</c:v>
                </c:pt>
                <c:pt idx="1721">
                  <c:v>36663</c:v>
                </c:pt>
                <c:pt idx="1722">
                  <c:v>23661</c:v>
                </c:pt>
                <c:pt idx="1723">
                  <c:v>37395</c:v>
                </c:pt>
                <c:pt idx="1724">
                  <c:v>36065</c:v>
                </c:pt>
                <c:pt idx="1725">
                  <c:v>28427</c:v>
                </c:pt>
                <c:pt idx="1726">
                  <c:v>28427</c:v>
                </c:pt>
                <c:pt idx="1727">
                  <c:v>49638</c:v>
                </c:pt>
                <c:pt idx="1728">
                  <c:v>44689</c:v>
                </c:pt>
                <c:pt idx="1729">
                  <c:v>43482</c:v>
                </c:pt>
                <c:pt idx="1730">
                  <c:v>37244</c:v>
                </c:pt>
                <c:pt idx="1731">
                  <c:v>17144</c:v>
                </c:pt>
                <c:pt idx="1732">
                  <c:v>22263</c:v>
                </c:pt>
                <c:pt idx="1733">
                  <c:v>27159</c:v>
                </c:pt>
                <c:pt idx="1734">
                  <c:v>29543</c:v>
                </c:pt>
                <c:pt idx="1735">
                  <c:v>36921</c:v>
                </c:pt>
                <c:pt idx="1736">
                  <c:v>21840</c:v>
                </c:pt>
                <c:pt idx="1737">
                  <c:v>30992</c:v>
                </c:pt>
                <c:pt idx="1738">
                  <c:v>30992</c:v>
                </c:pt>
                <c:pt idx="1739">
                  <c:v>31632</c:v>
                </c:pt>
                <c:pt idx="1740">
                  <c:v>29440</c:v>
                </c:pt>
                <c:pt idx="1741">
                  <c:v>4428</c:v>
                </c:pt>
                <c:pt idx="1742">
                  <c:v>47025</c:v>
                </c:pt>
                <c:pt idx="1743">
                  <c:v>24279</c:v>
                </c:pt>
                <c:pt idx="1744">
                  <c:v>19444</c:v>
                </c:pt>
                <c:pt idx="1745">
                  <c:v>15716</c:v>
                </c:pt>
                <c:pt idx="1746">
                  <c:v>33569</c:v>
                </c:pt>
                <c:pt idx="1747">
                  <c:v>31788</c:v>
                </c:pt>
                <c:pt idx="1748">
                  <c:v>30828</c:v>
                </c:pt>
                <c:pt idx="1749">
                  <c:v>36802</c:v>
                </c:pt>
                <c:pt idx="1750">
                  <c:v>22979</c:v>
                </c:pt>
                <c:pt idx="1751">
                  <c:v>22669</c:v>
                </c:pt>
                <c:pt idx="1752">
                  <c:v>29103</c:v>
                </c:pt>
                <c:pt idx="1753">
                  <c:v>33986</c:v>
                </c:pt>
                <c:pt idx="1754">
                  <c:v>31160</c:v>
                </c:pt>
                <c:pt idx="1755">
                  <c:v>31086</c:v>
                </c:pt>
                <c:pt idx="1756">
                  <c:v>23910</c:v>
                </c:pt>
                <c:pt idx="1757">
                  <c:v>34350</c:v>
                </c:pt>
                <c:pt idx="1758">
                  <c:v>22148</c:v>
                </c:pt>
                <c:pt idx="1759">
                  <c:v>39356</c:v>
                </c:pt>
                <c:pt idx="1760">
                  <c:v>30396</c:v>
                </c:pt>
                <c:pt idx="1761">
                  <c:v>30372</c:v>
                </c:pt>
                <c:pt idx="1762">
                  <c:v>30372</c:v>
                </c:pt>
                <c:pt idx="1763">
                  <c:v>35860</c:v>
                </c:pt>
                <c:pt idx="1764">
                  <c:v>35860</c:v>
                </c:pt>
                <c:pt idx="1765">
                  <c:v>35860</c:v>
                </c:pt>
                <c:pt idx="1766">
                  <c:v>35860</c:v>
                </c:pt>
                <c:pt idx="1767">
                  <c:v>26290</c:v>
                </c:pt>
                <c:pt idx="1768">
                  <c:v>25293</c:v>
                </c:pt>
                <c:pt idx="1769">
                  <c:v>25293</c:v>
                </c:pt>
                <c:pt idx="1770">
                  <c:v>39858</c:v>
                </c:pt>
                <c:pt idx="1771">
                  <c:v>42394</c:v>
                </c:pt>
                <c:pt idx="1772">
                  <c:v>17649</c:v>
                </c:pt>
                <c:pt idx="1773">
                  <c:v>34230</c:v>
                </c:pt>
                <c:pt idx="1774">
                  <c:v>30631</c:v>
                </c:pt>
                <c:pt idx="1775">
                  <c:v>26091</c:v>
                </c:pt>
                <c:pt idx="1776">
                  <c:v>26091</c:v>
                </c:pt>
                <c:pt idx="1777">
                  <c:v>39548</c:v>
                </c:pt>
                <c:pt idx="1778">
                  <c:v>31535</c:v>
                </c:pt>
                <c:pt idx="1779">
                  <c:v>36640</c:v>
                </c:pt>
                <c:pt idx="1780">
                  <c:v>34728</c:v>
                </c:pt>
                <c:pt idx="1781">
                  <c:v>46102</c:v>
                </c:pt>
                <c:pt idx="1782">
                  <c:v>24027</c:v>
                </c:pt>
                <c:pt idx="1783">
                  <c:v>41021</c:v>
                </c:pt>
                <c:pt idx="1784">
                  <c:v>36230</c:v>
                </c:pt>
                <c:pt idx="1785">
                  <c:v>30351</c:v>
                </c:pt>
                <c:pt idx="1786">
                  <c:v>30351</c:v>
                </c:pt>
                <c:pt idx="1787">
                  <c:v>29791</c:v>
                </c:pt>
                <c:pt idx="1788">
                  <c:v>45068</c:v>
                </c:pt>
                <c:pt idx="1789">
                  <c:v>27889</c:v>
                </c:pt>
                <c:pt idx="1790">
                  <c:v>47691</c:v>
                </c:pt>
                <c:pt idx="1791">
                  <c:v>19514</c:v>
                </c:pt>
                <c:pt idx="1792">
                  <c:v>19514</c:v>
                </c:pt>
                <c:pt idx="1793">
                  <c:v>34596</c:v>
                </c:pt>
                <c:pt idx="1794">
                  <c:v>34596</c:v>
                </c:pt>
                <c:pt idx="1795">
                  <c:v>43815</c:v>
                </c:pt>
                <c:pt idx="1796">
                  <c:v>28332</c:v>
                </c:pt>
                <c:pt idx="1797">
                  <c:v>23976</c:v>
                </c:pt>
                <c:pt idx="1798">
                  <c:v>22804</c:v>
                </c:pt>
                <c:pt idx="1799">
                  <c:v>22804</c:v>
                </c:pt>
                <c:pt idx="1800">
                  <c:v>21645</c:v>
                </c:pt>
                <c:pt idx="1801">
                  <c:v>51411</c:v>
                </c:pt>
                <c:pt idx="1802">
                  <c:v>42523</c:v>
                </c:pt>
                <c:pt idx="1803">
                  <c:v>42523</c:v>
                </c:pt>
                <c:pt idx="1804">
                  <c:v>32300</c:v>
                </c:pt>
                <c:pt idx="1805">
                  <c:v>14796</c:v>
                </c:pt>
                <c:pt idx="1806">
                  <c:v>40049</c:v>
                </c:pt>
                <c:pt idx="1807">
                  <c:v>27938</c:v>
                </c:pt>
                <c:pt idx="1808">
                  <c:v>32765</c:v>
                </c:pt>
                <c:pt idx="1809">
                  <c:v>37633</c:v>
                </c:pt>
                <c:pt idx="1810">
                  <c:v>29315</c:v>
                </c:pt>
                <c:pt idx="1811">
                  <c:v>26642</c:v>
                </c:pt>
                <c:pt idx="1812">
                  <c:v>23228</c:v>
                </c:pt>
                <c:pt idx="1813">
                  <c:v>38702</c:v>
                </c:pt>
                <c:pt idx="1814">
                  <c:v>41452</c:v>
                </c:pt>
                <c:pt idx="1815">
                  <c:v>20559</c:v>
                </c:pt>
                <c:pt idx="1816">
                  <c:v>41728</c:v>
                </c:pt>
                <c:pt idx="1817">
                  <c:v>27203</c:v>
                </c:pt>
                <c:pt idx="1818">
                  <c:v>21359</c:v>
                </c:pt>
                <c:pt idx="1819">
                  <c:v>52195</c:v>
                </c:pt>
                <c:pt idx="1820">
                  <c:v>33178</c:v>
                </c:pt>
                <c:pt idx="1821">
                  <c:v>5305</c:v>
                </c:pt>
                <c:pt idx="1822">
                  <c:v>38200</c:v>
                </c:pt>
                <c:pt idx="1823">
                  <c:v>36143</c:v>
                </c:pt>
                <c:pt idx="1824">
                  <c:v>13533</c:v>
                </c:pt>
                <c:pt idx="1825">
                  <c:v>8820</c:v>
                </c:pt>
                <c:pt idx="1826">
                  <c:v>35790</c:v>
                </c:pt>
                <c:pt idx="1827">
                  <c:v>46779</c:v>
                </c:pt>
                <c:pt idx="1828">
                  <c:v>46094</c:v>
                </c:pt>
                <c:pt idx="1829">
                  <c:v>27100</c:v>
                </c:pt>
                <c:pt idx="1830">
                  <c:v>27100</c:v>
                </c:pt>
                <c:pt idx="1831">
                  <c:v>18222</c:v>
                </c:pt>
                <c:pt idx="1832">
                  <c:v>16248</c:v>
                </c:pt>
                <c:pt idx="1833">
                  <c:v>27116</c:v>
                </c:pt>
                <c:pt idx="1834">
                  <c:v>54466</c:v>
                </c:pt>
                <c:pt idx="1835">
                  <c:v>28718</c:v>
                </c:pt>
                <c:pt idx="1836">
                  <c:v>40521</c:v>
                </c:pt>
                <c:pt idx="1837">
                  <c:v>30753</c:v>
                </c:pt>
                <c:pt idx="1838">
                  <c:v>37054</c:v>
                </c:pt>
                <c:pt idx="1839">
                  <c:v>27943</c:v>
                </c:pt>
                <c:pt idx="1840">
                  <c:v>18701</c:v>
                </c:pt>
                <c:pt idx="1841">
                  <c:v>18701</c:v>
                </c:pt>
                <c:pt idx="1842">
                  <c:v>17117</c:v>
                </c:pt>
                <c:pt idx="1843">
                  <c:v>35523</c:v>
                </c:pt>
                <c:pt idx="1844">
                  <c:v>34176</c:v>
                </c:pt>
                <c:pt idx="1845">
                  <c:v>14045</c:v>
                </c:pt>
                <c:pt idx="1846">
                  <c:v>40737</c:v>
                </c:pt>
                <c:pt idx="1847">
                  <c:v>26646</c:v>
                </c:pt>
                <c:pt idx="1848">
                  <c:v>30023</c:v>
                </c:pt>
                <c:pt idx="1849">
                  <c:v>31686</c:v>
                </c:pt>
                <c:pt idx="1850">
                  <c:v>30833</c:v>
                </c:pt>
                <c:pt idx="1851">
                  <c:v>22518</c:v>
                </c:pt>
                <c:pt idx="1852">
                  <c:v>46344</c:v>
                </c:pt>
                <c:pt idx="1853">
                  <c:v>33581</c:v>
                </c:pt>
                <c:pt idx="1854">
                  <c:v>37284</c:v>
                </c:pt>
                <c:pt idx="1855">
                  <c:v>37284</c:v>
                </c:pt>
                <c:pt idx="1856">
                  <c:v>22010</c:v>
                </c:pt>
                <c:pt idx="1857">
                  <c:v>36301</c:v>
                </c:pt>
                <c:pt idx="1858">
                  <c:v>28520</c:v>
                </c:pt>
                <c:pt idx="1859">
                  <c:v>28567</c:v>
                </c:pt>
                <c:pt idx="1860">
                  <c:v>26095</c:v>
                </c:pt>
                <c:pt idx="1861">
                  <c:v>27922</c:v>
                </c:pt>
                <c:pt idx="1862">
                  <c:v>39996</c:v>
                </c:pt>
                <c:pt idx="1863">
                  <c:v>42033</c:v>
                </c:pt>
                <c:pt idx="1864">
                  <c:v>38680</c:v>
                </c:pt>
                <c:pt idx="1865">
                  <c:v>32474</c:v>
                </c:pt>
                <c:pt idx="1866">
                  <c:v>30390</c:v>
                </c:pt>
                <c:pt idx="1867">
                  <c:v>48686</c:v>
                </c:pt>
                <c:pt idx="1868">
                  <c:v>22070</c:v>
                </c:pt>
                <c:pt idx="1869">
                  <c:v>30279</c:v>
                </c:pt>
                <c:pt idx="1870">
                  <c:v>30279</c:v>
                </c:pt>
                <c:pt idx="1871">
                  <c:v>30675</c:v>
                </c:pt>
                <c:pt idx="1872">
                  <c:v>16860</c:v>
                </c:pt>
                <c:pt idx="1873">
                  <c:v>31353</c:v>
                </c:pt>
                <c:pt idx="1874">
                  <c:v>31353</c:v>
                </c:pt>
                <c:pt idx="1875">
                  <c:v>32218</c:v>
                </c:pt>
                <c:pt idx="1876">
                  <c:v>33279</c:v>
                </c:pt>
                <c:pt idx="1877">
                  <c:v>26576</c:v>
                </c:pt>
                <c:pt idx="1878">
                  <c:v>36975</c:v>
                </c:pt>
                <c:pt idx="1879">
                  <c:v>22682</c:v>
                </c:pt>
                <c:pt idx="1880">
                  <c:v>36736</c:v>
                </c:pt>
                <c:pt idx="1881">
                  <c:v>58401</c:v>
                </c:pt>
                <c:pt idx="1882">
                  <c:v>43269</c:v>
                </c:pt>
                <c:pt idx="1883">
                  <c:v>7500</c:v>
                </c:pt>
                <c:pt idx="1884">
                  <c:v>55412</c:v>
                </c:pt>
                <c:pt idx="1885">
                  <c:v>35684</c:v>
                </c:pt>
                <c:pt idx="1886">
                  <c:v>24711</c:v>
                </c:pt>
                <c:pt idx="1887">
                  <c:v>13624</c:v>
                </c:pt>
                <c:pt idx="1888">
                  <c:v>27469</c:v>
                </c:pt>
                <c:pt idx="1889">
                  <c:v>21994</c:v>
                </c:pt>
                <c:pt idx="1890">
                  <c:v>21994</c:v>
                </c:pt>
                <c:pt idx="1891">
                  <c:v>30560</c:v>
                </c:pt>
                <c:pt idx="1892">
                  <c:v>30560</c:v>
                </c:pt>
                <c:pt idx="1893">
                  <c:v>29672</c:v>
                </c:pt>
                <c:pt idx="1894">
                  <c:v>29672</c:v>
                </c:pt>
                <c:pt idx="1895">
                  <c:v>26907</c:v>
                </c:pt>
                <c:pt idx="1896">
                  <c:v>26907</c:v>
                </c:pt>
                <c:pt idx="1897">
                  <c:v>36408</c:v>
                </c:pt>
                <c:pt idx="1898">
                  <c:v>41145</c:v>
                </c:pt>
                <c:pt idx="1899">
                  <c:v>666666</c:v>
                </c:pt>
                <c:pt idx="1900">
                  <c:v>37717</c:v>
                </c:pt>
                <c:pt idx="1901">
                  <c:v>37717</c:v>
                </c:pt>
                <c:pt idx="1902">
                  <c:v>34109</c:v>
                </c:pt>
                <c:pt idx="1903">
                  <c:v>18169</c:v>
                </c:pt>
                <c:pt idx="1904">
                  <c:v>25851</c:v>
                </c:pt>
                <c:pt idx="1905">
                  <c:v>13260</c:v>
                </c:pt>
                <c:pt idx="1906">
                  <c:v>47821</c:v>
                </c:pt>
                <c:pt idx="1907">
                  <c:v>19510</c:v>
                </c:pt>
                <c:pt idx="1908">
                  <c:v>23529</c:v>
                </c:pt>
                <c:pt idx="1909">
                  <c:v>34853</c:v>
                </c:pt>
                <c:pt idx="1910">
                  <c:v>29819</c:v>
                </c:pt>
                <c:pt idx="1911">
                  <c:v>36627</c:v>
                </c:pt>
                <c:pt idx="1912">
                  <c:v>24072</c:v>
                </c:pt>
                <c:pt idx="1913">
                  <c:v>17148</c:v>
                </c:pt>
                <c:pt idx="1914">
                  <c:v>33181</c:v>
                </c:pt>
                <c:pt idx="1915">
                  <c:v>9255</c:v>
                </c:pt>
                <c:pt idx="1916">
                  <c:v>45160</c:v>
                </c:pt>
                <c:pt idx="1917">
                  <c:v>28764</c:v>
                </c:pt>
                <c:pt idx="1918">
                  <c:v>20193</c:v>
                </c:pt>
                <c:pt idx="1919">
                  <c:v>60182</c:v>
                </c:pt>
                <c:pt idx="1920">
                  <c:v>30801</c:v>
                </c:pt>
                <c:pt idx="1921">
                  <c:v>35946</c:v>
                </c:pt>
                <c:pt idx="1922">
                  <c:v>33444</c:v>
                </c:pt>
                <c:pt idx="1923">
                  <c:v>34242</c:v>
                </c:pt>
                <c:pt idx="1924">
                  <c:v>42693</c:v>
                </c:pt>
                <c:pt idx="1925">
                  <c:v>41658</c:v>
                </c:pt>
                <c:pt idx="1926">
                  <c:v>34633</c:v>
                </c:pt>
                <c:pt idx="1927">
                  <c:v>10979</c:v>
                </c:pt>
                <c:pt idx="1928">
                  <c:v>10979</c:v>
                </c:pt>
                <c:pt idx="1929">
                  <c:v>25804</c:v>
                </c:pt>
                <c:pt idx="1930">
                  <c:v>21059</c:v>
                </c:pt>
                <c:pt idx="1931">
                  <c:v>34984</c:v>
                </c:pt>
                <c:pt idx="1932">
                  <c:v>27803</c:v>
                </c:pt>
                <c:pt idx="1933">
                  <c:v>60199</c:v>
                </c:pt>
                <c:pt idx="1934">
                  <c:v>35924</c:v>
                </c:pt>
                <c:pt idx="1935">
                  <c:v>29478</c:v>
                </c:pt>
                <c:pt idx="1936">
                  <c:v>38136</c:v>
                </c:pt>
                <c:pt idx="1937">
                  <c:v>30261</c:v>
                </c:pt>
                <c:pt idx="1938">
                  <c:v>16626</c:v>
                </c:pt>
                <c:pt idx="1939">
                  <c:v>32880</c:v>
                </c:pt>
                <c:pt idx="1940">
                  <c:v>43776</c:v>
                </c:pt>
                <c:pt idx="1941">
                  <c:v>23162</c:v>
                </c:pt>
                <c:pt idx="1942">
                  <c:v>27071</c:v>
                </c:pt>
                <c:pt idx="1943">
                  <c:v>24221</c:v>
                </c:pt>
                <c:pt idx="1944">
                  <c:v>15072</c:v>
                </c:pt>
                <c:pt idx="1945">
                  <c:v>24683</c:v>
                </c:pt>
                <c:pt idx="1946">
                  <c:v>34578</c:v>
                </c:pt>
                <c:pt idx="1947">
                  <c:v>39228</c:v>
                </c:pt>
                <c:pt idx="1948">
                  <c:v>18393</c:v>
                </c:pt>
                <c:pt idx="1949">
                  <c:v>7500</c:v>
                </c:pt>
                <c:pt idx="1950">
                  <c:v>15315</c:v>
                </c:pt>
                <c:pt idx="1951">
                  <c:v>15315</c:v>
                </c:pt>
                <c:pt idx="1952">
                  <c:v>21846</c:v>
                </c:pt>
                <c:pt idx="1953">
                  <c:v>27161</c:v>
                </c:pt>
                <c:pt idx="1954">
                  <c:v>22063</c:v>
                </c:pt>
                <c:pt idx="1955">
                  <c:v>33183</c:v>
                </c:pt>
                <c:pt idx="1956">
                  <c:v>29548</c:v>
                </c:pt>
                <c:pt idx="1957">
                  <c:v>33456</c:v>
                </c:pt>
                <c:pt idx="1958">
                  <c:v>38741</c:v>
                </c:pt>
                <c:pt idx="1959">
                  <c:v>41014</c:v>
                </c:pt>
                <c:pt idx="1960">
                  <c:v>19740</c:v>
                </c:pt>
                <c:pt idx="1961">
                  <c:v>24206</c:v>
                </c:pt>
                <c:pt idx="1962">
                  <c:v>34587</c:v>
                </c:pt>
                <c:pt idx="1963">
                  <c:v>14906</c:v>
                </c:pt>
                <c:pt idx="1964">
                  <c:v>29604</c:v>
                </c:pt>
                <c:pt idx="1965">
                  <c:v>30772</c:v>
                </c:pt>
                <c:pt idx="1966">
                  <c:v>26997</c:v>
                </c:pt>
                <c:pt idx="1967">
                  <c:v>21474</c:v>
                </c:pt>
                <c:pt idx="1968">
                  <c:v>7500</c:v>
                </c:pt>
                <c:pt idx="1969">
                  <c:v>18890</c:v>
                </c:pt>
                <c:pt idx="1970">
                  <c:v>9722</c:v>
                </c:pt>
                <c:pt idx="1971">
                  <c:v>113734</c:v>
                </c:pt>
                <c:pt idx="1972">
                  <c:v>17256</c:v>
                </c:pt>
                <c:pt idx="1973">
                  <c:v>33249</c:v>
                </c:pt>
                <c:pt idx="1974">
                  <c:v>33249</c:v>
                </c:pt>
                <c:pt idx="1975">
                  <c:v>24762</c:v>
                </c:pt>
                <c:pt idx="1976">
                  <c:v>29009</c:v>
                </c:pt>
                <c:pt idx="1977">
                  <c:v>35388</c:v>
                </c:pt>
                <c:pt idx="1978">
                  <c:v>26887</c:v>
                </c:pt>
                <c:pt idx="1979">
                  <c:v>28359</c:v>
                </c:pt>
                <c:pt idx="1980">
                  <c:v>27590</c:v>
                </c:pt>
                <c:pt idx="1981">
                  <c:v>31590</c:v>
                </c:pt>
                <c:pt idx="1982">
                  <c:v>36283</c:v>
                </c:pt>
                <c:pt idx="1983">
                  <c:v>18988</c:v>
                </c:pt>
                <c:pt idx="1984">
                  <c:v>30298</c:v>
                </c:pt>
                <c:pt idx="1985">
                  <c:v>18358</c:v>
                </c:pt>
                <c:pt idx="1986">
                  <c:v>38547</c:v>
                </c:pt>
                <c:pt idx="1987">
                  <c:v>23536</c:v>
                </c:pt>
                <c:pt idx="1988">
                  <c:v>7500</c:v>
                </c:pt>
                <c:pt idx="1989">
                  <c:v>29298</c:v>
                </c:pt>
                <c:pt idx="1990">
                  <c:v>14515</c:v>
                </c:pt>
                <c:pt idx="1991">
                  <c:v>23718</c:v>
                </c:pt>
                <c:pt idx="1992">
                  <c:v>15056</c:v>
                </c:pt>
                <c:pt idx="1993">
                  <c:v>18690</c:v>
                </c:pt>
                <c:pt idx="1994">
                  <c:v>18690</c:v>
                </c:pt>
                <c:pt idx="1995">
                  <c:v>18690</c:v>
                </c:pt>
                <c:pt idx="1996">
                  <c:v>19485</c:v>
                </c:pt>
                <c:pt idx="1997">
                  <c:v>27244</c:v>
                </c:pt>
                <c:pt idx="1998">
                  <c:v>13672</c:v>
                </c:pt>
                <c:pt idx="1999">
                  <c:v>25930</c:v>
                </c:pt>
                <c:pt idx="2000">
                  <c:v>18589</c:v>
                </c:pt>
                <c:pt idx="2001">
                  <c:v>39771</c:v>
                </c:pt>
                <c:pt idx="2002">
                  <c:v>23748</c:v>
                </c:pt>
                <c:pt idx="2003">
                  <c:v>30523</c:v>
                </c:pt>
                <c:pt idx="2004">
                  <c:v>21355</c:v>
                </c:pt>
                <c:pt idx="2005">
                  <c:v>32583</c:v>
                </c:pt>
                <c:pt idx="2006">
                  <c:v>16653</c:v>
                </c:pt>
                <c:pt idx="2007">
                  <c:v>34176</c:v>
                </c:pt>
                <c:pt idx="2008">
                  <c:v>34176</c:v>
                </c:pt>
                <c:pt idx="2009">
                  <c:v>20491</c:v>
                </c:pt>
                <c:pt idx="2010">
                  <c:v>24645</c:v>
                </c:pt>
                <c:pt idx="2011">
                  <c:v>4023</c:v>
                </c:pt>
                <c:pt idx="2012">
                  <c:v>30096</c:v>
                </c:pt>
                <c:pt idx="2013">
                  <c:v>30096</c:v>
                </c:pt>
                <c:pt idx="2014">
                  <c:v>54162</c:v>
                </c:pt>
                <c:pt idx="2015">
                  <c:v>45684</c:v>
                </c:pt>
                <c:pt idx="2016">
                  <c:v>12393</c:v>
                </c:pt>
                <c:pt idx="2017">
                  <c:v>22775</c:v>
                </c:pt>
                <c:pt idx="2018">
                  <c:v>22775</c:v>
                </c:pt>
                <c:pt idx="2019">
                  <c:v>22108</c:v>
                </c:pt>
                <c:pt idx="2020">
                  <c:v>22212</c:v>
                </c:pt>
                <c:pt idx="2021">
                  <c:v>26816</c:v>
                </c:pt>
                <c:pt idx="2022">
                  <c:v>25818</c:v>
                </c:pt>
                <c:pt idx="2023">
                  <c:v>15345</c:v>
                </c:pt>
                <c:pt idx="2024">
                  <c:v>7500</c:v>
                </c:pt>
                <c:pt idx="2025">
                  <c:v>28691</c:v>
                </c:pt>
                <c:pt idx="2026">
                  <c:v>28691</c:v>
                </c:pt>
                <c:pt idx="2027">
                  <c:v>26150</c:v>
                </c:pt>
                <c:pt idx="2028">
                  <c:v>20427</c:v>
                </c:pt>
                <c:pt idx="2029">
                  <c:v>23724</c:v>
                </c:pt>
                <c:pt idx="2030">
                  <c:v>16185</c:v>
                </c:pt>
                <c:pt idx="2031">
                  <c:v>21955</c:v>
                </c:pt>
                <c:pt idx="2032">
                  <c:v>23331</c:v>
                </c:pt>
                <c:pt idx="2033">
                  <c:v>22327</c:v>
                </c:pt>
                <c:pt idx="2034">
                  <c:v>40479</c:v>
                </c:pt>
                <c:pt idx="2035">
                  <c:v>37971</c:v>
                </c:pt>
                <c:pt idx="2036">
                  <c:v>7500</c:v>
                </c:pt>
                <c:pt idx="2037">
                  <c:v>31056</c:v>
                </c:pt>
                <c:pt idx="2038">
                  <c:v>25959</c:v>
                </c:pt>
                <c:pt idx="2039">
                  <c:v>24163</c:v>
                </c:pt>
                <c:pt idx="2040">
                  <c:v>26304</c:v>
                </c:pt>
                <c:pt idx="2041">
                  <c:v>20425</c:v>
                </c:pt>
                <c:pt idx="2042">
                  <c:v>23539</c:v>
                </c:pt>
                <c:pt idx="2043">
                  <c:v>31880</c:v>
                </c:pt>
                <c:pt idx="2044">
                  <c:v>18793</c:v>
                </c:pt>
                <c:pt idx="2045">
                  <c:v>26954</c:v>
                </c:pt>
                <c:pt idx="2046">
                  <c:v>22434</c:v>
                </c:pt>
                <c:pt idx="2047">
                  <c:v>10245</c:v>
                </c:pt>
                <c:pt idx="2048">
                  <c:v>33697</c:v>
                </c:pt>
                <c:pt idx="2049">
                  <c:v>25224</c:v>
                </c:pt>
                <c:pt idx="2050">
                  <c:v>28420</c:v>
                </c:pt>
                <c:pt idx="2051">
                  <c:v>26224</c:v>
                </c:pt>
                <c:pt idx="2052">
                  <c:v>24480</c:v>
                </c:pt>
                <c:pt idx="2053">
                  <c:v>16813</c:v>
                </c:pt>
                <c:pt idx="2054">
                  <c:v>21675</c:v>
                </c:pt>
                <c:pt idx="2055">
                  <c:v>20518</c:v>
                </c:pt>
                <c:pt idx="2056">
                  <c:v>34824</c:v>
                </c:pt>
                <c:pt idx="2057">
                  <c:v>34824</c:v>
                </c:pt>
                <c:pt idx="2058">
                  <c:v>33590</c:v>
                </c:pt>
                <c:pt idx="2059">
                  <c:v>34320</c:v>
                </c:pt>
                <c:pt idx="2060">
                  <c:v>30545</c:v>
                </c:pt>
                <c:pt idx="2061">
                  <c:v>23616</c:v>
                </c:pt>
                <c:pt idx="2062">
                  <c:v>25176</c:v>
                </c:pt>
                <c:pt idx="2063">
                  <c:v>17345</c:v>
                </c:pt>
                <c:pt idx="2064">
                  <c:v>23148</c:v>
                </c:pt>
                <c:pt idx="2065">
                  <c:v>33812</c:v>
                </c:pt>
                <c:pt idx="2066">
                  <c:v>14661</c:v>
                </c:pt>
                <c:pt idx="2067">
                  <c:v>36807</c:v>
                </c:pt>
                <c:pt idx="2068">
                  <c:v>42997</c:v>
                </c:pt>
                <c:pt idx="2069">
                  <c:v>15038</c:v>
                </c:pt>
                <c:pt idx="2070">
                  <c:v>26872</c:v>
                </c:pt>
                <c:pt idx="2071">
                  <c:v>27242</c:v>
                </c:pt>
                <c:pt idx="2072">
                  <c:v>31859</c:v>
                </c:pt>
                <c:pt idx="2073">
                  <c:v>37368</c:v>
                </c:pt>
                <c:pt idx="2074">
                  <c:v>24434</c:v>
                </c:pt>
                <c:pt idx="2075">
                  <c:v>18100</c:v>
                </c:pt>
                <c:pt idx="2076">
                  <c:v>36790</c:v>
                </c:pt>
                <c:pt idx="2077">
                  <c:v>7500</c:v>
                </c:pt>
                <c:pt idx="2078">
                  <c:v>16529</c:v>
                </c:pt>
                <c:pt idx="2079">
                  <c:v>28164</c:v>
                </c:pt>
                <c:pt idx="2080">
                  <c:v>22585</c:v>
                </c:pt>
                <c:pt idx="2081">
                  <c:v>7500</c:v>
                </c:pt>
                <c:pt idx="2082">
                  <c:v>24884</c:v>
                </c:pt>
                <c:pt idx="2083">
                  <c:v>17323</c:v>
                </c:pt>
                <c:pt idx="2084">
                  <c:v>16014</c:v>
                </c:pt>
                <c:pt idx="2085">
                  <c:v>34738</c:v>
                </c:pt>
                <c:pt idx="2086">
                  <c:v>29938</c:v>
                </c:pt>
                <c:pt idx="2087">
                  <c:v>14918</c:v>
                </c:pt>
                <c:pt idx="2088">
                  <c:v>31385</c:v>
                </c:pt>
                <c:pt idx="2089">
                  <c:v>38590</c:v>
                </c:pt>
                <c:pt idx="2090">
                  <c:v>19986</c:v>
                </c:pt>
                <c:pt idx="2091">
                  <c:v>19986</c:v>
                </c:pt>
                <c:pt idx="2092">
                  <c:v>22123</c:v>
                </c:pt>
                <c:pt idx="2093">
                  <c:v>31859</c:v>
                </c:pt>
                <c:pt idx="2094">
                  <c:v>34421</c:v>
                </c:pt>
                <c:pt idx="2095">
                  <c:v>34421</c:v>
                </c:pt>
                <c:pt idx="2096">
                  <c:v>22448</c:v>
                </c:pt>
                <c:pt idx="2097">
                  <c:v>12571</c:v>
                </c:pt>
                <c:pt idx="2098">
                  <c:v>22304</c:v>
                </c:pt>
                <c:pt idx="2099">
                  <c:v>30822</c:v>
                </c:pt>
                <c:pt idx="2100">
                  <c:v>22701</c:v>
                </c:pt>
                <c:pt idx="2101">
                  <c:v>7500</c:v>
                </c:pt>
                <c:pt idx="2102">
                  <c:v>25130</c:v>
                </c:pt>
                <c:pt idx="2103">
                  <c:v>20981</c:v>
                </c:pt>
                <c:pt idx="2104">
                  <c:v>37406</c:v>
                </c:pt>
                <c:pt idx="2105">
                  <c:v>30093</c:v>
                </c:pt>
                <c:pt idx="2106">
                  <c:v>4861</c:v>
                </c:pt>
                <c:pt idx="2107">
                  <c:v>26487</c:v>
                </c:pt>
                <c:pt idx="2108">
                  <c:v>19789</c:v>
                </c:pt>
                <c:pt idx="2109">
                  <c:v>19346</c:v>
                </c:pt>
                <c:pt idx="2110">
                  <c:v>13084</c:v>
                </c:pt>
                <c:pt idx="2111">
                  <c:v>25965</c:v>
                </c:pt>
                <c:pt idx="2112">
                  <c:v>19414</c:v>
                </c:pt>
                <c:pt idx="2113">
                  <c:v>17003</c:v>
                </c:pt>
                <c:pt idx="2114">
                  <c:v>20587</c:v>
                </c:pt>
                <c:pt idx="2115">
                  <c:v>20587</c:v>
                </c:pt>
                <c:pt idx="2116">
                  <c:v>14188</c:v>
                </c:pt>
                <c:pt idx="2117">
                  <c:v>18746</c:v>
                </c:pt>
                <c:pt idx="2118">
                  <c:v>18978</c:v>
                </c:pt>
                <c:pt idx="2119">
                  <c:v>16531</c:v>
                </c:pt>
                <c:pt idx="2120">
                  <c:v>13724</c:v>
                </c:pt>
                <c:pt idx="2121">
                  <c:v>22634</c:v>
                </c:pt>
                <c:pt idx="2122">
                  <c:v>22634</c:v>
                </c:pt>
                <c:pt idx="2123">
                  <c:v>23957</c:v>
                </c:pt>
                <c:pt idx="2124">
                  <c:v>25410</c:v>
                </c:pt>
                <c:pt idx="2125">
                  <c:v>19107</c:v>
                </c:pt>
                <c:pt idx="2126">
                  <c:v>26228</c:v>
                </c:pt>
                <c:pt idx="2127">
                  <c:v>10404</c:v>
                </c:pt>
                <c:pt idx="2128">
                  <c:v>31163</c:v>
                </c:pt>
                <c:pt idx="2129">
                  <c:v>31163</c:v>
                </c:pt>
                <c:pt idx="2130">
                  <c:v>3502</c:v>
                </c:pt>
                <c:pt idx="2131">
                  <c:v>24367</c:v>
                </c:pt>
                <c:pt idx="2132">
                  <c:v>40246</c:v>
                </c:pt>
                <c:pt idx="2133">
                  <c:v>23442</c:v>
                </c:pt>
                <c:pt idx="2134">
                  <c:v>25008</c:v>
                </c:pt>
                <c:pt idx="2135">
                  <c:v>18492</c:v>
                </c:pt>
                <c:pt idx="2136">
                  <c:v>19419</c:v>
                </c:pt>
                <c:pt idx="2137">
                  <c:v>31615</c:v>
                </c:pt>
                <c:pt idx="2138">
                  <c:v>17688</c:v>
                </c:pt>
                <c:pt idx="2139">
                  <c:v>156924</c:v>
                </c:pt>
                <c:pt idx="2140">
                  <c:v>22280</c:v>
                </c:pt>
                <c:pt idx="2141">
                  <c:v>38285</c:v>
                </c:pt>
                <c:pt idx="2142">
                  <c:v>18351</c:v>
                </c:pt>
                <c:pt idx="2143">
                  <c:v>23830</c:v>
                </c:pt>
                <c:pt idx="2144">
                  <c:v>30467</c:v>
                </c:pt>
                <c:pt idx="2145">
                  <c:v>15759</c:v>
                </c:pt>
                <c:pt idx="2146">
                  <c:v>26326</c:v>
                </c:pt>
                <c:pt idx="2147">
                  <c:v>15253</c:v>
                </c:pt>
                <c:pt idx="2148">
                  <c:v>27190</c:v>
                </c:pt>
                <c:pt idx="2149">
                  <c:v>157146</c:v>
                </c:pt>
                <c:pt idx="2150">
                  <c:v>25707</c:v>
                </c:pt>
                <c:pt idx="2151">
                  <c:v>18227</c:v>
                </c:pt>
                <c:pt idx="2152">
                  <c:v>8940</c:v>
                </c:pt>
                <c:pt idx="2153">
                  <c:v>26751</c:v>
                </c:pt>
                <c:pt idx="2154">
                  <c:v>25252</c:v>
                </c:pt>
                <c:pt idx="2155">
                  <c:v>15862</c:v>
                </c:pt>
                <c:pt idx="2156">
                  <c:v>21063</c:v>
                </c:pt>
                <c:pt idx="2157">
                  <c:v>21918</c:v>
                </c:pt>
                <c:pt idx="2158">
                  <c:v>2447</c:v>
                </c:pt>
                <c:pt idx="2159">
                  <c:v>25315</c:v>
                </c:pt>
                <c:pt idx="2160">
                  <c:v>28389</c:v>
                </c:pt>
                <c:pt idx="2161">
                  <c:v>16581</c:v>
                </c:pt>
                <c:pt idx="2162">
                  <c:v>24882</c:v>
                </c:pt>
                <c:pt idx="2163">
                  <c:v>24882</c:v>
                </c:pt>
                <c:pt idx="2164">
                  <c:v>15287</c:v>
                </c:pt>
                <c:pt idx="2165">
                  <c:v>15287</c:v>
                </c:pt>
                <c:pt idx="2166">
                  <c:v>27038</c:v>
                </c:pt>
                <c:pt idx="2167">
                  <c:v>1730</c:v>
                </c:pt>
                <c:pt idx="2168">
                  <c:v>16005</c:v>
                </c:pt>
                <c:pt idx="2169">
                  <c:v>25721</c:v>
                </c:pt>
                <c:pt idx="2170">
                  <c:v>21282</c:v>
                </c:pt>
                <c:pt idx="2171">
                  <c:v>28249</c:v>
                </c:pt>
                <c:pt idx="2172">
                  <c:v>28249</c:v>
                </c:pt>
                <c:pt idx="2173">
                  <c:v>153924</c:v>
                </c:pt>
                <c:pt idx="2174">
                  <c:v>25443</c:v>
                </c:pt>
                <c:pt idx="2175">
                  <c:v>24336</c:v>
                </c:pt>
                <c:pt idx="2176">
                  <c:v>24594</c:v>
                </c:pt>
                <c:pt idx="2177">
                  <c:v>24594</c:v>
                </c:pt>
                <c:pt idx="2178">
                  <c:v>7500</c:v>
                </c:pt>
                <c:pt idx="2179">
                  <c:v>11448</c:v>
                </c:pt>
                <c:pt idx="2180">
                  <c:v>27733</c:v>
                </c:pt>
                <c:pt idx="2181">
                  <c:v>9548</c:v>
                </c:pt>
                <c:pt idx="2182">
                  <c:v>15033</c:v>
                </c:pt>
                <c:pt idx="2183">
                  <c:v>17487</c:v>
                </c:pt>
                <c:pt idx="2184">
                  <c:v>22390</c:v>
                </c:pt>
                <c:pt idx="2185">
                  <c:v>26868</c:v>
                </c:pt>
                <c:pt idx="2186">
                  <c:v>20194</c:v>
                </c:pt>
                <c:pt idx="2187">
                  <c:v>23295</c:v>
                </c:pt>
                <c:pt idx="2188">
                  <c:v>14421</c:v>
                </c:pt>
                <c:pt idx="2189">
                  <c:v>7500</c:v>
                </c:pt>
                <c:pt idx="2190">
                  <c:v>20130</c:v>
                </c:pt>
                <c:pt idx="2191">
                  <c:v>20130</c:v>
                </c:pt>
              </c:numCache>
            </c:numRef>
          </c:xVal>
          <c:yVal>
            <c:numRef>
              <c:f>'Correlations 2'!$D$53:$D$2268</c:f>
              <c:numCache>
                <c:formatCode>General</c:formatCode>
                <c:ptCount val="2216"/>
                <c:pt idx="0">
                  <c:v>969.91914724143498</c:v>
                </c:pt>
                <c:pt idx="1">
                  <c:v>911.45346416766574</c:v>
                </c:pt>
                <c:pt idx="2">
                  <c:v>911.45346416766574</c:v>
                </c:pt>
                <c:pt idx="3">
                  <c:v>950.75295418479686</c:v>
                </c:pt>
                <c:pt idx="4">
                  <c:v>925.38375568456172</c:v>
                </c:pt>
                <c:pt idx="5">
                  <c:v>925.38375568456172</c:v>
                </c:pt>
                <c:pt idx="6">
                  <c:v>1006.3023324945796</c:v>
                </c:pt>
                <c:pt idx="7">
                  <c:v>1061.6907542386737</c:v>
                </c:pt>
                <c:pt idx="8">
                  <c:v>951.98845320473424</c:v>
                </c:pt>
                <c:pt idx="9">
                  <c:v>886.24070216259747</c:v>
                </c:pt>
                <c:pt idx="10">
                  <c:v>906.5957911251769</c:v>
                </c:pt>
                <c:pt idx="11">
                  <c:v>932.35137474894304</c:v>
                </c:pt>
                <c:pt idx="12">
                  <c:v>903.49122840052109</c:v>
                </c:pt>
                <c:pt idx="13">
                  <c:v>903.78288583602307</c:v>
                </c:pt>
                <c:pt idx="14">
                  <c:v>716.4846818534611</c:v>
                </c:pt>
                <c:pt idx="15">
                  <c:v>879.24589434395671</c:v>
                </c:pt>
                <c:pt idx="16">
                  <c:v>772.62029516957591</c:v>
                </c:pt>
                <c:pt idx="17">
                  <c:v>864.29793520880435</c:v>
                </c:pt>
                <c:pt idx="18">
                  <c:v>674.78149730475684</c:v>
                </c:pt>
                <c:pt idx="19">
                  <c:v>875.65274443632575</c:v>
                </c:pt>
                <c:pt idx="20">
                  <c:v>731.64403848395636</c:v>
                </c:pt>
                <c:pt idx="21">
                  <c:v>758.64607510451947</c:v>
                </c:pt>
                <c:pt idx="22">
                  <c:v>647.0885844780496</c:v>
                </c:pt>
                <c:pt idx="23">
                  <c:v>824.14585168982217</c:v>
                </c:pt>
                <c:pt idx="24">
                  <c:v>663.6978805438996</c:v>
                </c:pt>
                <c:pt idx="25">
                  <c:v>654.77458240345823</c:v>
                </c:pt>
                <c:pt idx="26">
                  <c:v>664.89453055631429</c:v>
                </c:pt>
                <c:pt idx="27">
                  <c:v>679.16684196321103</c:v>
                </c:pt>
                <c:pt idx="28">
                  <c:v>829.35780865528136</c:v>
                </c:pt>
                <c:pt idx="29">
                  <c:v>719.50566198282536</c:v>
                </c:pt>
                <c:pt idx="30">
                  <c:v>689.98689757913144</c:v>
                </c:pt>
                <c:pt idx="31">
                  <c:v>743.24294004306284</c:v>
                </c:pt>
                <c:pt idx="32">
                  <c:v>907.1891321486853</c:v>
                </c:pt>
                <c:pt idx="33">
                  <c:v>755.45733614888991</c:v>
                </c:pt>
                <c:pt idx="34">
                  <c:v>728.56861251494229</c:v>
                </c:pt>
                <c:pt idx="35">
                  <c:v>767.14697063005497</c:v>
                </c:pt>
                <c:pt idx="36">
                  <c:v>696.671575304405</c:v>
                </c:pt>
                <c:pt idx="37">
                  <c:v>696.671575304405</c:v>
                </c:pt>
                <c:pt idx="38">
                  <c:v>770.26579984267846</c:v>
                </c:pt>
                <c:pt idx="39">
                  <c:v>817.41160640563419</c:v>
                </c:pt>
                <c:pt idx="40">
                  <c:v>665.73604729655926</c:v>
                </c:pt>
                <c:pt idx="41">
                  <c:v>740.32307719847563</c:v>
                </c:pt>
                <c:pt idx="42">
                  <c:v>784.66245668820625</c:v>
                </c:pt>
                <c:pt idx="43">
                  <c:v>698.07234970064997</c:v>
                </c:pt>
                <c:pt idx="44">
                  <c:v>691.33598932074278</c:v>
                </c:pt>
                <c:pt idx="45">
                  <c:v>662.61729655909176</c:v>
                </c:pt>
                <c:pt idx="46">
                  <c:v>584.25429653972719</c:v>
                </c:pt>
                <c:pt idx="47">
                  <c:v>895.91593722702373</c:v>
                </c:pt>
                <c:pt idx="48">
                  <c:v>745.35445183458319</c:v>
                </c:pt>
                <c:pt idx="49">
                  <c:v>745.35445183458319</c:v>
                </c:pt>
                <c:pt idx="50">
                  <c:v>828.77592662513393</c:v>
                </c:pt>
                <c:pt idx="51">
                  <c:v>657.83692915586835</c:v>
                </c:pt>
                <c:pt idx="52">
                  <c:v>769.92253822769862</c:v>
                </c:pt>
                <c:pt idx="53">
                  <c:v>576.993174535158</c:v>
                </c:pt>
                <c:pt idx="54">
                  <c:v>866.2141513536103</c:v>
                </c:pt>
                <c:pt idx="55">
                  <c:v>553.22244090865934</c:v>
                </c:pt>
                <c:pt idx="56">
                  <c:v>553.22244090865934</c:v>
                </c:pt>
                <c:pt idx="57">
                  <c:v>625.39962210772251</c:v>
                </c:pt>
                <c:pt idx="58">
                  <c:v>821.881205770218</c:v>
                </c:pt>
                <c:pt idx="59">
                  <c:v>613.56105966837117</c:v>
                </c:pt>
                <c:pt idx="60">
                  <c:v>672.50002297207106</c:v>
                </c:pt>
                <c:pt idx="61">
                  <c:v>698.99860214198497</c:v>
                </c:pt>
                <c:pt idx="62">
                  <c:v>530.54231741947274</c:v>
                </c:pt>
                <c:pt idx="63">
                  <c:v>644.98657353448289</c:v>
                </c:pt>
                <c:pt idx="64">
                  <c:v>625.19977222492116</c:v>
                </c:pt>
                <c:pt idx="65">
                  <c:v>479.17555805960524</c:v>
                </c:pt>
                <c:pt idx="66">
                  <c:v>479.17555805960524</c:v>
                </c:pt>
                <c:pt idx="67">
                  <c:v>774.91941683246819</c:v>
                </c:pt>
                <c:pt idx="68">
                  <c:v>774.91941683246819</c:v>
                </c:pt>
                <c:pt idx="69">
                  <c:v>711.73232212162213</c:v>
                </c:pt>
                <c:pt idx="70">
                  <c:v>711.73232212162213</c:v>
                </c:pt>
                <c:pt idx="71">
                  <c:v>626.23750229221105</c:v>
                </c:pt>
                <c:pt idx="72">
                  <c:v>675.91862193688416</c:v>
                </c:pt>
                <c:pt idx="73">
                  <c:v>483.41713277566691</c:v>
                </c:pt>
                <c:pt idx="74">
                  <c:v>535.67401444477287</c:v>
                </c:pt>
                <c:pt idx="75">
                  <c:v>526.32256203794964</c:v>
                </c:pt>
                <c:pt idx="76">
                  <c:v>560.11551751879165</c:v>
                </c:pt>
                <c:pt idx="77">
                  <c:v>668.7117786776281</c:v>
                </c:pt>
                <c:pt idx="78">
                  <c:v>629.91050962019654</c:v>
                </c:pt>
                <c:pt idx="79">
                  <c:v>586.03777519415621</c:v>
                </c:pt>
                <c:pt idx="80">
                  <c:v>601.74151921297675</c:v>
                </c:pt>
                <c:pt idx="81">
                  <c:v>675.62376463099565</c:v>
                </c:pt>
                <c:pt idx="82">
                  <c:v>512.47820363753249</c:v>
                </c:pt>
                <c:pt idx="83">
                  <c:v>541.26144686649377</c:v>
                </c:pt>
                <c:pt idx="84">
                  <c:v>669.31555851747021</c:v>
                </c:pt>
                <c:pt idx="85">
                  <c:v>464.98709883903371</c:v>
                </c:pt>
                <c:pt idx="86">
                  <c:v>581.22890898056312</c:v>
                </c:pt>
                <c:pt idx="87">
                  <c:v>682.79275503821555</c:v>
                </c:pt>
                <c:pt idx="88">
                  <c:v>648.02362134690998</c:v>
                </c:pt>
                <c:pt idx="89">
                  <c:v>599.92545836302679</c:v>
                </c:pt>
                <c:pt idx="90">
                  <c:v>627.96486684066576</c:v>
                </c:pt>
                <c:pt idx="91">
                  <c:v>765.35324427516957</c:v>
                </c:pt>
                <c:pt idx="92">
                  <c:v>513.28386998073915</c:v>
                </c:pt>
                <c:pt idx="93">
                  <c:v>544.08402009793781</c:v>
                </c:pt>
                <c:pt idx="94">
                  <c:v>485.88421452472699</c:v>
                </c:pt>
                <c:pt idx="95">
                  <c:v>414.93497949903008</c:v>
                </c:pt>
                <c:pt idx="96">
                  <c:v>384.49319668995304</c:v>
                </c:pt>
                <c:pt idx="97">
                  <c:v>513.22687235999979</c:v>
                </c:pt>
                <c:pt idx="98">
                  <c:v>568.30457037504493</c:v>
                </c:pt>
                <c:pt idx="99">
                  <c:v>640.84507563812144</c:v>
                </c:pt>
                <c:pt idx="100">
                  <c:v>515.01171552415417</c:v>
                </c:pt>
                <c:pt idx="101">
                  <c:v>291.2057795899143</c:v>
                </c:pt>
                <c:pt idx="102">
                  <c:v>463.99912744653579</c:v>
                </c:pt>
                <c:pt idx="103">
                  <c:v>463.99912744653579</c:v>
                </c:pt>
                <c:pt idx="104">
                  <c:v>473.63028715651467</c:v>
                </c:pt>
                <c:pt idx="105">
                  <c:v>501.03329943322507</c:v>
                </c:pt>
                <c:pt idx="106">
                  <c:v>501.03329943322507</c:v>
                </c:pt>
                <c:pt idx="107">
                  <c:v>544.23170633114501</c:v>
                </c:pt>
                <c:pt idx="108">
                  <c:v>525.95583684364783</c:v>
                </c:pt>
                <c:pt idx="109">
                  <c:v>425.1059280516572</c:v>
                </c:pt>
                <c:pt idx="110">
                  <c:v>550.72245291942954</c:v>
                </c:pt>
                <c:pt idx="111">
                  <c:v>620.53295323378143</c:v>
                </c:pt>
                <c:pt idx="112">
                  <c:v>334.11176832231354</c:v>
                </c:pt>
                <c:pt idx="113">
                  <c:v>334.11176832231354</c:v>
                </c:pt>
                <c:pt idx="114">
                  <c:v>541.98385465905699</c:v>
                </c:pt>
                <c:pt idx="115">
                  <c:v>559.12126917026717</c:v>
                </c:pt>
                <c:pt idx="116">
                  <c:v>438.66897921372538</c:v>
                </c:pt>
                <c:pt idx="117">
                  <c:v>438.66897921372538</c:v>
                </c:pt>
                <c:pt idx="118">
                  <c:v>565.58099933265862</c:v>
                </c:pt>
                <c:pt idx="119">
                  <c:v>375.99393526517656</c:v>
                </c:pt>
                <c:pt idx="120">
                  <c:v>585.86825948238538</c:v>
                </c:pt>
                <c:pt idx="121">
                  <c:v>445.22483573943668</c:v>
                </c:pt>
                <c:pt idx="122">
                  <c:v>447.39626528702433</c:v>
                </c:pt>
                <c:pt idx="123">
                  <c:v>493.68828093274038</c:v>
                </c:pt>
                <c:pt idx="124">
                  <c:v>512.46900654617775</c:v>
                </c:pt>
                <c:pt idx="125">
                  <c:v>378.84248969146665</c:v>
                </c:pt>
                <c:pt idx="126">
                  <c:v>444.09385513456482</c:v>
                </c:pt>
                <c:pt idx="127">
                  <c:v>361.85408161359874</c:v>
                </c:pt>
                <c:pt idx="128">
                  <c:v>582.24960937486912</c:v>
                </c:pt>
                <c:pt idx="129">
                  <c:v>582.24960937486912</c:v>
                </c:pt>
                <c:pt idx="130">
                  <c:v>463.9078350543611</c:v>
                </c:pt>
                <c:pt idx="131">
                  <c:v>491.11699466923841</c:v>
                </c:pt>
                <c:pt idx="132">
                  <c:v>423.27743607440084</c:v>
                </c:pt>
                <c:pt idx="133">
                  <c:v>508.54962469655112</c:v>
                </c:pt>
                <c:pt idx="134">
                  <c:v>444.671575304405</c:v>
                </c:pt>
                <c:pt idx="135">
                  <c:v>425.10796467222053</c:v>
                </c:pt>
                <c:pt idx="136">
                  <c:v>575.59994284145932</c:v>
                </c:pt>
                <c:pt idx="137">
                  <c:v>575.29753268899992</c:v>
                </c:pt>
                <c:pt idx="138">
                  <c:v>520.54606661595062</c:v>
                </c:pt>
                <c:pt idx="139">
                  <c:v>607.21427413835659</c:v>
                </c:pt>
                <c:pt idx="140">
                  <c:v>342.00057043141715</c:v>
                </c:pt>
                <c:pt idx="141">
                  <c:v>554.65749993231498</c:v>
                </c:pt>
                <c:pt idx="142">
                  <c:v>499.34745845812841</c:v>
                </c:pt>
                <c:pt idx="143">
                  <c:v>481.29589858824119</c:v>
                </c:pt>
                <c:pt idx="144">
                  <c:v>506.50505820311849</c:v>
                </c:pt>
                <c:pt idx="145">
                  <c:v>534.53643283922588</c:v>
                </c:pt>
                <c:pt idx="146">
                  <c:v>387.4100166144658</c:v>
                </c:pt>
                <c:pt idx="147">
                  <c:v>371.42104906648137</c:v>
                </c:pt>
                <c:pt idx="148">
                  <c:v>647.66996522518707</c:v>
                </c:pt>
                <c:pt idx="149">
                  <c:v>647.66996522518707</c:v>
                </c:pt>
                <c:pt idx="150">
                  <c:v>470.23302653128002</c:v>
                </c:pt>
                <c:pt idx="151">
                  <c:v>550.93888564581994</c:v>
                </c:pt>
                <c:pt idx="152">
                  <c:v>601.49677879209435</c:v>
                </c:pt>
                <c:pt idx="153">
                  <c:v>596.47295700255813</c:v>
                </c:pt>
                <c:pt idx="154">
                  <c:v>438.94080962566164</c:v>
                </c:pt>
                <c:pt idx="155">
                  <c:v>399.67457391488915</c:v>
                </c:pt>
                <c:pt idx="156">
                  <c:v>372.39562734175183</c:v>
                </c:pt>
                <c:pt idx="157">
                  <c:v>428.22631288988356</c:v>
                </c:pt>
                <c:pt idx="158">
                  <c:v>475.02318466153991</c:v>
                </c:pt>
                <c:pt idx="159">
                  <c:v>531.99344412619132</c:v>
                </c:pt>
                <c:pt idx="160">
                  <c:v>443.2717970636466</c:v>
                </c:pt>
                <c:pt idx="161">
                  <c:v>519.20140632567995</c:v>
                </c:pt>
                <c:pt idx="162">
                  <c:v>486.47160263685754</c:v>
                </c:pt>
                <c:pt idx="163">
                  <c:v>486.47160263685754</c:v>
                </c:pt>
                <c:pt idx="164">
                  <c:v>433.80599120513108</c:v>
                </c:pt>
                <c:pt idx="165">
                  <c:v>526.8785312043824</c:v>
                </c:pt>
                <c:pt idx="166">
                  <c:v>526.8785312043824</c:v>
                </c:pt>
                <c:pt idx="167">
                  <c:v>508.5478235014557</c:v>
                </c:pt>
                <c:pt idx="168">
                  <c:v>348.21756262792383</c:v>
                </c:pt>
                <c:pt idx="169">
                  <c:v>403.34953938828204</c:v>
                </c:pt>
                <c:pt idx="170">
                  <c:v>333.97410824161079</c:v>
                </c:pt>
                <c:pt idx="171">
                  <c:v>458.32699348929037</c:v>
                </c:pt>
                <c:pt idx="172">
                  <c:v>494.67824463621122</c:v>
                </c:pt>
                <c:pt idx="173">
                  <c:v>256.85232472809366</c:v>
                </c:pt>
                <c:pt idx="174">
                  <c:v>566.20240248116647</c:v>
                </c:pt>
                <c:pt idx="175">
                  <c:v>350.90384028839048</c:v>
                </c:pt>
                <c:pt idx="176">
                  <c:v>350.90384028839048</c:v>
                </c:pt>
                <c:pt idx="177">
                  <c:v>350.90384028839048</c:v>
                </c:pt>
                <c:pt idx="178">
                  <c:v>431.46125243970454</c:v>
                </c:pt>
                <c:pt idx="179">
                  <c:v>518.2845420915769</c:v>
                </c:pt>
                <c:pt idx="180">
                  <c:v>325.54071748427941</c:v>
                </c:pt>
                <c:pt idx="181">
                  <c:v>325.54071748427941</c:v>
                </c:pt>
                <c:pt idx="182">
                  <c:v>501.65254317642348</c:v>
                </c:pt>
                <c:pt idx="183">
                  <c:v>347.02015188549035</c:v>
                </c:pt>
                <c:pt idx="184">
                  <c:v>347.02015188549035</c:v>
                </c:pt>
                <c:pt idx="185">
                  <c:v>468.65882013244988</c:v>
                </c:pt>
                <c:pt idx="186">
                  <c:v>582.17146453042915</c:v>
                </c:pt>
                <c:pt idx="187">
                  <c:v>541.3308654705146</c:v>
                </c:pt>
                <c:pt idx="188">
                  <c:v>484.31631924748882</c:v>
                </c:pt>
                <c:pt idx="189">
                  <c:v>352.64411695911235</c:v>
                </c:pt>
                <c:pt idx="190">
                  <c:v>514.96110750016305</c:v>
                </c:pt>
                <c:pt idx="191">
                  <c:v>439.49206760569558</c:v>
                </c:pt>
                <c:pt idx="192">
                  <c:v>377.28115110531309</c:v>
                </c:pt>
                <c:pt idx="193">
                  <c:v>245.17499858948895</c:v>
                </c:pt>
                <c:pt idx="194">
                  <c:v>396.33578806084046</c:v>
                </c:pt>
                <c:pt idx="195">
                  <c:v>512.59422535554927</c:v>
                </c:pt>
                <c:pt idx="196">
                  <c:v>317.29957945358797</c:v>
                </c:pt>
                <c:pt idx="197">
                  <c:v>440.28026759054814</c:v>
                </c:pt>
                <c:pt idx="198">
                  <c:v>440.28026759054814</c:v>
                </c:pt>
                <c:pt idx="199">
                  <c:v>387.5758856264552</c:v>
                </c:pt>
                <c:pt idx="200">
                  <c:v>320.77481782892596</c:v>
                </c:pt>
                <c:pt idx="201">
                  <c:v>331.9952896308771</c:v>
                </c:pt>
                <c:pt idx="202">
                  <c:v>312.42504383245205</c:v>
                </c:pt>
                <c:pt idx="203">
                  <c:v>375.61325748353084</c:v>
                </c:pt>
                <c:pt idx="204">
                  <c:v>545.28086122623017</c:v>
                </c:pt>
                <c:pt idx="205">
                  <c:v>605.63966521972202</c:v>
                </c:pt>
                <c:pt idx="206">
                  <c:v>424.04652545611583</c:v>
                </c:pt>
                <c:pt idx="207">
                  <c:v>471.81294027199539</c:v>
                </c:pt>
                <c:pt idx="208">
                  <c:v>296.95811903370372</c:v>
                </c:pt>
                <c:pt idx="209">
                  <c:v>423.26503911265974</c:v>
                </c:pt>
                <c:pt idx="210">
                  <c:v>347.53235959809939</c:v>
                </c:pt>
                <c:pt idx="211">
                  <c:v>435.82948895001886</c:v>
                </c:pt>
                <c:pt idx="212">
                  <c:v>316.08310241760728</c:v>
                </c:pt>
                <c:pt idx="213">
                  <c:v>374.54962469655112</c:v>
                </c:pt>
                <c:pt idx="214">
                  <c:v>360.7628233869894</c:v>
                </c:pt>
                <c:pt idx="215">
                  <c:v>291.6280492760493</c:v>
                </c:pt>
                <c:pt idx="216">
                  <c:v>304.26752256261784</c:v>
                </c:pt>
                <c:pt idx="217">
                  <c:v>304.26752256261784</c:v>
                </c:pt>
                <c:pt idx="218">
                  <c:v>363.47871879805854</c:v>
                </c:pt>
                <c:pt idx="219">
                  <c:v>496.54721972174895</c:v>
                </c:pt>
                <c:pt idx="220">
                  <c:v>385.06671068989573</c:v>
                </c:pt>
                <c:pt idx="221">
                  <c:v>387.1605991727501</c:v>
                </c:pt>
                <c:pt idx="222">
                  <c:v>387.1605991727501</c:v>
                </c:pt>
                <c:pt idx="223">
                  <c:v>215.91143744455189</c:v>
                </c:pt>
                <c:pt idx="224">
                  <c:v>322.76358411700807</c:v>
                </c:pt>
                <c:pt idx="225">
                  <c:v>415.40992799528505</c:v>
                </c:pt>
                <c:pt idx="226">
                  <c:v>306.89176737129804</c:v>
                </c:pt>
                <c:pt idx="227">
                  <c:v>202.39742853684743</c:v>
                </c:pt>
                <c:pt idx="228">
                  <c:v>306.72921087041647</c:v>
                </c:pt>
                <c:pt idx="229">
                  <c:v>356.06083625367381</c:v>
                </c:pt>
                <c:pt idx="230">
                  <c:v>499.00806882437303</c:v>
                </c:pt>
                <c:pt idx="231">
                  <c:v>392.55969515864587</c:v>
                </c:pt>
                <c:pt idx="232">
                  <c:v>268.19242063825232</c:v>
                </c:pt>
                <c:pt idx="233">
                  <c:v>340.81766160241904</c:v>
                </c:pt>
                <c:pt idx="234">
                  <c:v>376.30960560609236</c:v>
                </c:pt>
                <c:pt idx="235">
                  <c:v>451.98332935450617</c:v>
                </c:pt>
                <c:pt idx="236">
                  <c:v>315.12362983547899</c:v>
                </c:pt>
                <c:pt idx="237">
                  <c:v>416.57863866744668</c:v>
                </c:pt>
                <c:pt idx="238">
                  <c:v>310.10756215241594</c:v>
                </c:pt>
                <c:pt idx="239">
                  <c:v>407.67776364125075</c:v>
                </c:pt>
                <c:pt idx="240">
                  <c:v>310.09261340958568</c:v>
                </c:pt>
                <c:pt idx="241">
                  <c:v>281.93773254002167</c:v>
                </c:pt>
                <c:pt idx="242">
                  <c:v>300.52432575656786</c:v>
                </c:pt>
                <c:pt idx="243">
                  <c:v>409.83452418106623</c:v>
                </c:pt>
                <c:pt idx="244">
                  <c:v>272.25341302496213</c:v>
                </c:pt>
                <c:pt idx="245">
                  <c:v>385.20028738544727</c:v>
                </c:pt>
                <c:pt idx="246">
                  <c:v>415.46484468587062</c:v>
                </c:pt>
                <c:pt idx="247">
                  <c:v>481.06458545015175</c:v>
                </c:pt>
                <c:pt idx="248">
                  <c:v>481.06458545015175</c:v>
                </c:pt>
                <c:pt idx="249">
                  <c:v>372.75522623082799</c:v>
                </c:pt>
                <c:pt idx="250">
                  <c:v>487.41575812191661</c:v>
                </c:pt>
                <c:pt idx="251">
                  <c:v>310.20424798585231</c:v>
                </c:pt>
                <c:pt idx="252">
                  <c:v>308.70798517155987</c:v>
                </c:pt>
                <c:pt idx="253">
                  <c:v>244.41980734150229</c:v>
                </c:pt>
                <c:pt idx="254">
                  <c:v>250.32871620922992</c:v>
                </c:pt>
                <c:pt idx="255">
                  <c:v>340.93545034996572</c:v>
                </c:pt>
                <c:pt idx="256">
                  <c:v>232.32396071324069</c:v>
                </c:pt>
                <c:pt idx="257">
                  <c:v>237.34862170795145</c:v>
                </c:pt>
                <c:pt idx="258">
                  <c:v>514.48038706438274</c:v>
                </c:pt>
                <c:pt idx="259">
                  <c:v>169.6406031881022</c:v>
                </c:pt>
                <c:pt idx="260">
                  <c:v>406.81629709269367</c:v>
                </c:pt>
                <c:pt idx="261">
                  <c:v>129.29710614765463</c:v>
                </c:pt>
                <c:pt idx="262">
                  <c:v>376.15711956730559</c:v>
                </c:pt>
                <c:pt idx="263">
                  <c:v>242.41429111549451</c:v>
                </c:pt>
                <c:pt idx="264">
                  <c:v>318.32727322434852</c:v>
                </c:pt>
                <c:pt idx="265">
                  <c:v>70.879626123074559</c:v>
                </c:pt>
                <c:pt idx="266">
                  <c:v>329.68152298175352</c:v>
                </c:pt>
                <c:pt idx="267">
                  <c:v>426.15036161631872</c:v>
                </c:pt>
                <c:pt idx="268">
                  <c:v>256.42072502183288</c:v>
                </c:pt>
                <c:pt idx="269">
                  <c:v>270.3781166738076</c:v>
                </c:pt>
                <c:pt idx="270">
                  <c:v>326.98365339915478</c:v>
                </c:pt>
                <c:pt idx="271">
                  <c:v>326.98365339915478</c:v>
                </c:pt>
                <c:pt idx="272">
                  <c:v>334.06343234435343</c:v>
                </c:pt>
                <c:pt idx="273">
                  <c:v>334.06343234435343</c:v>
                </c:pt>
                <c:pt idx="274">
                  <c:v>334.06343234435343</c:v>
                </c:pt>
                <c:pt idx="275">
                  <c:v>248.6522292757997</c:v>
                </c:pt>
                <c:pt idx="276">
                  <c:v>207.32312150806615</c:v>
                </c:pt>
                <c:pt idx="277">
                  <c:v>266.32439739861076</c:v>
                </c:pt>
                <c:pt idx="278">
                  <c:v>300.00076154729453</c:v>
                </c:pt>
                <c:pt idx="279">
                  <c:v>244.48163893338671</c:v>
                </c:pt>
                <c:pt idx="280">
                  <c:v>235.21576143282823</c:v>
                </c:pt>
                <c:pt idx="281">
                  <c:v>308.76374106731993</c:v>
                </c:pt>
                <c:pt idx="282">
                  <c:v>359.9330896847539</c:v>
                </c:pt>
                <c:pt idx="283">
                  <c:v>254.9350136645956</c:v>
                </c:pt>
                <c:pt idx="284">
                  <c:v>330.8870460408744</c:v>
                </c:pt>
                <c:pt idx="285">
                  <c:v>404.54358316599246</c:v>
                </c:pt>
                <c:pt idx="286">
                  <c:v>337.50241780284853</c:v>
                </c:pt>
                <c:pt idx="287">
                  <c:v>326.57716151699987</c:v>
                </c:pt>
                <c:pt idx="288">
                  <c:v>210.0099586386491</c:v>
                </c:pt>
                <c:pt idx="289">
                  <c:v>274.11315685357971</c:v>
                </c:pt>
                <c:pt idx="290">
                  <c:v>246.27647408447984</c:v>
                </c:pt>
                <c:pt idx="291">
                  <c:v>333.21579559839387</c:v>
                </c:pt>
                <c:pt idx="292">
                  <c:v>333.21579559839387</c:v>
                </c:pt>
                <c:pt idx="293">
                  <c:v>279.92985564880195</c:v>
                </c:pt>
                <c:pt idx="294">
                  <c:v>287.723012389546</c:v>
                </c:pt>
                <c:pt idx="295">
                  <c:v>226.42680071795706</c:v>
                </c:pt>
                <c:pt idx="296">
                  <c:v>241.66361993802951</c:v>
                </c:pt>
                <c:pt idx="297">
                  <c:v>389.07721783736059</c:v>
                </c:pt>
                <c:pt idx="298">
                  <c:v>197.25641163544628</c:v>
                </c:pt>
                <c:pt idx="299">
                  <c:v>342.39777660303668</c:v>
                </c:pt>
                <c:pt idx="300">
                  <c:v>249.28674580647686</c:v>
                </c:pt>
                <c:pt idx="301">
                  <c:v>332.2562445411096</c:v>
                </c:pt>
                <c:pt idx="302">
                  <c:v>417.27282738469864</c:v>
                </c:pt>
                <c:pt idx="303">
                  <c:v>479.46879514225077</c:v>
                </c:pt>
                <c:pt idx="304">
                  <c:v>290.88173107476888</c:v>
                </c:pt>
                <c:pt idx="305">
                  <c:v>362.96446432086128</c:v>
                </c:pt>
                <c:pt idx="306">
                  <c:v>194.36692727148011</c:v>
                </c:pt>
                <c:pt idx="307">
                  <c:v>31.35290635300521</c:v>
                </c:pt>
                <c:pt idx="308">
                  <c:v>237.53487721362313</c:v>
                </c:pt>
                <c:pt idx="309">
                  <c:v>210.71342292241167</c:v>
                </c:pt>
                <c:pt idx="310">
                  <c:v>153.24110468240201</c:v>
                </c:pt>
                <c:pt idx="311">
                  <c:v>149.54323509980327</c:v>
                </c:pt>
                <c:pt idx="312">
                  <c:v>149.54323509980327</c:v>
                </c:pt>
                <c:pt idx="313">
                  <c:v>404.21910810950175</c:v>
                </c:pt>
                <c:pt idx="314">
                  <c:v>306.63395787783674</c:v>
                </c:pt>
                <c:pt idx="315">
                  <c:v>224.45621720865716</c:v>
                </c:pt>
                <c:pt idx="316">
                  <c:v>224.45621720865716</c:v>
                </c:pt>
                <c:pt idx="317">
                  <c:v>170.51865258024827</c:v>
                </c:pt>
                <c:pt idx="318">
                  <c:v>297.36032627080505</c:v>
                </c:pt>
                <c:pt idx="319">
                  <c:v>257.1323016222828</c:v>
                </c:pt>
                <c:pt idx="320">
                  <c:v>284.58959264430638</c:v>
                </c:pt>
                <c:pt idx="321">
                  <c:v>388.55693197362956</c:v>
                </c:pt>
                <c:pt idx="322">
                  <c:v>175.54415278013357</c:v>
                </c:pt>
                <c:pt idx="323">
                  <c:v>334.30948282134602</c:v>
                </c:pt>
                <c:pt idx="324">
                  <c:v>223.54982595645339</c:v>
                </c:pt>
                <c:pt idx="325">
                  <c:v>223.54982595645339</c:v>
                </c:pt>
                <c:pt idx="326">
                  <c:v>357.63411482814865</c:v>
                </c:pt>
                <c:pt idx="327">
                  <c:v>247.83624690100572</c:v>
                </c:pt>
                <c:pt idx="328">
                  <c:v>235.63128331200113</c:v>
                </c:pt>
                <c:pt idx="329">
                  <c:v>263.35221395411764</c:v>
                </c:pt>
                <c:pt idx="330">
                  <c:v>104.05268977142077</c:v>
                </c:pt>
                <c:pt idx="331">
                  <c:v>230.07270791086404</c:v>
                </c:pt>
                <c:pt idx="332">
                  <c:v>279.77681013989883</c:v>
                </c:pt>
                <c:pt idx="333">
                  <c:v>72.256176209978548</c:v>
                </c:pt>
                <c:pt idx="334">
                  <c:v>75.528409141719294</c:v>
                </c:pt>
                <c:pt idx="335">
                  <c:v>328.88664352106991</c:v>
                </c:pt>
                <c:pt idx="336">
                  <c:v>352.66848807474014</c:v>
                </c:pt>
                <c:pt idx="337">
                  <c:v>338.91270319107173</c:v>
                </c:pt>
                <c:pt idx="338">
                  <c:v>243.83988345676215</c:v>
                </c:pt>
                <c:pt idx="339">
                  <c:v>352.93268716494941</c:v>
                </c:pt>
                <c:pt idx="340">
                  <c:v>104.17347712945161</c:v>
                </c:pt>
                <c:pt idx="341">
                  <c:v>361.94379809212097</c:v>
                </c:pt>
                <c:pt idx="342">
                  <c:v>127.9021618780414</c:v>
                </c:pt>
                <c:pt idx="343">
                  <c:v>127.9021618780414</c:v>
                </c:pt>
                <c:pt idx="344">
                  <c:v>204.29673779341573</c:v>
                </c:pt>
                <c:pt idx="345">
                  <c:v>183.10588374206685</c:v>
                </c:pt>
                <c:pt idx="346">
                  <c:v>342.67792059156261</c:v>
                </c:pt>
                <c:pt idx="347">
                  <c:v>174.42931833348081</c:v>
                </c:pt>
                <c:pt idx="348">
                  <c:v>77.169560838636926</c:v>
                </c:pt>
                <c:pt idx="349">
                  <c:v>147.79424233268719</c:v>
                </c:pt>
                <c:pt idx="350">
                  <c:v>236.81138464639258</c:v>
                </c:pt>
                <c:pt idx="351">
                  <c:v>147.98034088804684</c:v>
                </c:pt>
                <c:pt idx="352">
                  <c:v>341.24397036411489</c:v>
                </c:pt>
                <c:pt idx="353">
                  <c:v>76.147137724391541</c:v>
                </c:pt>
                <c:pt idx="354">
                  <c:v>189.98545459425014</c:v>
                </c:pt>
                <c:pt idx="355">
                  <c:v>156.10084851101948</c:v>
                </c:pt>
                <c:pt idx="356">
                  <c:v>230.51728807052285</c:v>
                </c:pt>
                <c:pt idx="357">
                  <c:v>223.56241403407176</c:v>
                </c:pt>
                <c:pt idx="358">
                  <c:v>335.62476078648211</c:v>
                </c:pt>
                <c:pt idx="359">
                  <c:v>142.28554839108824</c:v>
                </c:pt>
                <c:pt idx="360">
                  <c:v>315.63691217873048</c:v>
                </c:pt>
                <c:pt idx="361">
                  <c:v>315.63691217873048</c:v>
                </c:pt>
                <c:pt idx="362">
                  <c:v>215.88033239947794</c:v>
                </c:pt>
                <c:pt idx="363">
                  <c:v>198.11567446910345</c:v>
                </c:pt>
                <c:pt idx="364">
                  <c:v>198.11567446910345</c:v>
                </c:pt>
                <c:pt idx="365">
                  <c:v>247.44010521600376</c:v>
                </c:pt>
                <c:pt idx="366">
                  <c:v>200.69863112989327</c:v>
                </c:pt>
                <c:pt idx="367">
                  <c:v>249.19309274909028</c:v>
                </c:pt>
                <c:pt idx="368">
                  <c:v>331.51068706984785</c:v>
                </c:pt>
                <c:pt idx="369">
                  <c:v>136.35589481946454</c:v>
                </c:pt>
                <c:pt idx="370">
                  <c:v>163.03777519415615</c:v>
                </c:pt>
                <c:pt idx="371">
                  <c:v>140.00891817357234</c:v>
                </c:pt>
                <c:pt idx="372">
                  <c:v>232.71065973739536</c:v>
                </c:pt>
                <c:pt idx="373">
                  <c:v>232.71065973739536</c:v>
                </c:pt>
                <c:pt idx="374">
                  <c:v>259.81154159670444</c:v>
                </c:pt>
                <c:pt idx="375">
                  <c:v>262.83564312129897</c:v>
                </c:pt>
                <c:pt idx="376">
                  <c:v>357.00207160340477</c:v>
                </c:pt>
                <c:pt idx="377">
                  <c:v>267.98548875981572</c:v>
                </c:pt>
                <c:pt idx="378">
                  <c:v>185.08689592367563</c:v>
                </c:pt>
                <c:pt idx="379">
                  <c:v>185.08689592367563</c:v>
                </c:pt>
                <c:pt idx="380">
                  <c:v>284.23090129153604</c:v>
                </c:pt>
                <c:pt idx="381">
                  <c:v>240.00923207419612</c:v>
                </c:pt>
                <c:pt idx="382">
                  <c:v>240.00923207419612</c:v>
                </c:pt>
                <c:pt idx="383">
                  <c:v>240.00923207419612</c:v>
                </c:pt>
                <c:pt idx="384">
                  <c:v>132.22051692881752</c:v>
                </c:pt>
                <c:pt idx="385">
                  <c:v>170.97554108246726</c:v>
                </c:pt>
                <c:pt idx="386">
                  <c:v>327.95742663481622</c:v>
                </c:pt>
                <c:pt idx="387">
                  <c:v>67.179351565673642</c:v>
                </c:pt>
                <c:pt idx="388">
                  <c:v>265.18074009693964</c:v>
                </c:pt>
                <c:pt idx="389">
                  <c:v>224.45617289906676</c:v>
                </c:pt>
                <c:pt idx="390">
                  <c:v>153.80906829077111</c:v>
                </c:pt>
                <c:pt idx="391">
                  <c:v>187.9736614122159</c:v>
                </c:pt>
                <c:pt idx="392">
                  <c:v>220.39386031222205</c:v>
                </c:pt>
                <c:pt idx="393">
                  <c:v>127.63176430696166</c:v>
                </c:pt>
                <c:pt idx="394">
                  <c:v>164.43275362933497</c:v>
                </c:pt>
                <c:pt idx="395">
                  <c:v>210.84108087215083</c:v>
                </c:pt>
                <c:pt idx="396">
                  <c:v>260.38262660030415</c:v>
                </c:pt>
                <c:pt idx="397">
                  <c:v>226.43542819517052</c:v>
                </c:pt>
                <c:pt idx="398">
                  <c:v>241.93616677039398</c:v>
                </c:pt>
                <c:pt idx="399">
                  <c:v>201.79343729307817</c:v>
                </c:pt>
                <c:pt idx="400">
                  <c:v>201.79343729307817</c:v>
                </c:pt>
                <c:pt idx="401">
                  <c:v>301.49573832701759</c:v>
                </c:pt>
                <c:pt idx="402">
                  <c:v>301.49573832701759</c:v>
                </c:pt>
                <c:pt idx="403">
                  <c:v>339.17294168087597</c:v>
                </c:pt>
                <c:pt idx="404">
                  <c:v>155.47843906300028</c:v>
                </c:pt>
                <c:pt idx="405">
                  <c:v>242.83648232647357</c:v>
                </c:pt>
                <c:pt idx="406">
                  <c:v>189.85267279428291</c:v>
                </c:pt>
                <c:pt idx="407">
                  <c:v>192.15648162203325</c:v>
                </c:pt>
                <c:pt idx="408">
                  <c:v>184.03045777305289</c:v>
                </c:pt>
                <c:pt idx="409">
                  <c:v>273.7997484146702</c:v>
                </c:pt>
                <c:pt idx="410">
                  <c:v>108.43595349972128</c:v>
                </c:pt>
                <c:pt idx="411">
                  <c:v>140.52272582137476</c:v>
                </c:pt>
                <c:pt idx="412">
                  <c:v>58.786969221174331</c:v>
                </c:pt>
                <c:pt idx="413">
                  <c:v>126.3410245517901</c:v>
                </c:pt>
                <c:pt idx="414">
                  <c:v>64.650472390294681</c:v>
                </c:pt>
                <c:pt idx="415">
                  <c:v>11.488318409217527</c:v>
                </c:pt>
                <c:pt idx="416">
                  <c:v>233.8605838510681</c:v>
                </c:pt>
                <c:pt idx="417">
                  <c:v>227.24661076438491</c:v>
                </c:pt>
                <c:pt idx="418">
                  <c:v>109.19809381457213</c:v>
                </c:pt>
                <c:pt idx="419">
                  <c:v>320.17210247570142</c:v>
                </c:pt>
                <c:pt idx="420">
                  <c:v>141.83540769583118</c:v>
                </c:pt>
                <c:pt idx="421">
                  <c:v>95.962113799674341</c:v>
                </c:pt>
                <c:pt idx="422">
                  <c:v>195.23821871263925</c:v>
                </c:pt>
                <c:pt idx="423">
                  <c:v>35.434677609176788</c:v>
                </c:pt>
                <c:pt idx="424">
                  <c:v>228.28705970710064</c:v>
                </c:pt>
                <c:pt idx="425">
                  <c:v>234.27378937461953</c:v>
                </c:pt>
                <c:pt idx="426">
                  <c:v>137.27019712845339</c:v>
                </c:pt>
                <c:pt idx="427">
                  <c:v>172.17974394145318</c:v>
                </c:pt>
                <c:pt idx="428">
                  <c:v>329.7354333728278</c:v>
                </c:pt>
                <c:pt idx="429">
                  <c:v>166.84491868780952</c:v>
                </c:pt>
                <c:pt idx="430">
                  <c:v>166.84491868780952</c:v>
                </c:pt>
                <c:pt idx="431">
                  <c:v>-6.1566711033588035</c:v>
                </c:pt>
                <c:pt idx="432">
                  <c:v>68.926341877791856</c:v>
                </c:pt>
                <c:pt idx="433">
                  <c:v>202.62292542582111</c:v>
                </c:pt>
                <c:pt idx="434">
                  <c:v>218.49698005199662</c:v>
                </c:pt>
                <c:pt idx="435">
                  <c:v>105.59746953552605</c:v>
                </c:pt>
                <c:pt idx="436">
                  <c:v>143.95703425903656</c:v>
                </c:pt>
                <c:pt idx="437">
                  <c:v>143.95703425903656</c:v>
                </c:pt>
                <c:pt idx="438">
                  <c:v>193.15683983224739</c:v>
                </c:pt>
                <c:pt idx="439">
                  <c:v>193.15683983224739</c:v>
                </c:pt>
                <c:pt idx="440">
                  <c:v>129.02262519142363</c:v>
                </c:pt>
                <c:pt idx="441">
                  <c:v>95.641476558842271</c:v>
                </c:pt>
                <c:pt idx="442">
                  <c:v>217.54434389601113</c:v>
                </c:pt>
                <c:pt idx="443">
                  <c:v>9.5947164945346231</c:v>
                </c:pt>
                <c:pt idx="444">
                  <c:v>100.92286227234723</c:v>
                </c:pt>
                <c:pt idx="445">
                  <c:v>255.47023812713212</c:v>
                </c:pt>
                <c:pt idx="446">
                  <c:v>194.29837189417447</c:v>
                </c:pt>
                <c:pt idx="447">
                  <c:v>233.07693810230239</c:v>
                </c:pt>
                <c:pt idx="448">
                  <c:v>242.45249203371998</c:v>
                </c:pt>
                <c:pt idx="449">
                  <c:v>-35.012420166005768</c:v>
                </c:pt>
                <c:pt idx="450">
                  <c:v>222.56348866471421</c:v>
                </c:pt>
                <c:pt idx="451">
                  <c:v>181.22662679050728</c:v>
                </c:pt>
                <c:pt idx="452">
                  <c:v>55.238184547073615</c:v>
                </c:pt>
                <c:pt idx="453">
                  <c:v>114.01487108495024</c:v>
                </c:pt>
                <c:pt idx="454">
                  <c:v>53.773217893732635</c:v>
                </c:pt>
                <c:pt idx="455">
                  <c:v>66.637280532969442</c:v>
                </c:pt>
                <c:pt idx="456">
                  <c:v>88.597189800467788</c:v>
                </c:pt>
                <c:pt idx="457">
                  <c:v>179.576121051923</c:v>
                </c:pt>
                <c:pt idx="458">
                  <c:v>179.576121051923</c:v>
                </c:pt>
                <c:pt idx="459">
                  <c:v>89.574486951164261</c:v>
                </c:pt>
                <c:pt idx="460">
                  <c:v>48.928859493315485</c:v>
                </c:pt>
                <c:pt idx="461">
                  <c:v>154.99728194185002</c:v>
                </c:pt>
                <c:pt idx="462">
                  <c:v>194.89991385355103</c:v>
                </c:pt>
                <c:pt idx="463">
                  <c:v>186.50277601306266</c:v>
                </c:pt>
                <c:pt idx="464">
                  <c:v>29.513136354240487</c:v>
                </c:pt>
                <c:pt idx="465">
                  <c:v>186.35572772512774</c:v>
                </c:pt>
                <c:pt idx="466">
                  <c:v>151.462248595191</c:v>
                </c:pt>
                <c:pt idx="467">
                  <c:v>175.5077327689541</c:v>
                </c:pt>
                <c:pt idx="468">
                  <c:v>130.1775060609877</c:v>
                </c:pt>
                <c:pt idx="469">
                  <c:v>113.23478341678509</c:v>
                </c:pt>
                <c:pt idx="470">
                  <c:v>150.71038000233722</c:v>
                </c:pt>
                <c:pt idx="471">
                  <c:v>59.584400462947144</c:v>
                </c:pt>
                <c:pt idx="472">
                  <c:v>87.662299737894443</c:v>
                </c:pt>
                <c:pt idx="473">
                  <c:v>48.806751935149748</c:v>
                </c:pt>
                <c:pt idx="474">
                  <c:v>37.424003367375235</c:v>
                </c:pt>
                <c:pt idx="475">
                  <c:v>31.321521572872825</c:v>
                </c:pt>
                <c:pt idx="476">
                  <c:v>17.51173767894943</c:v>
                </c:pt>
                <c:pt idx="477">
                  <c:v>17.51173767894943</c:v>
                </c:pt>
                <c:pt idx="478">
                  <c:v>153.13105989730377</c:v>
                </c:pt>
                <c:pt idx="479">
                  <c:v>153.13105989730377</c:v>
                </c:pt>
                <c:pt idx="480">
                  <c:v>70.922302802230831</c:v>
                </c:pt>
                <c:pt idx="481">
                  <c:v>113.77952901532473</c:v>
                </c:pt>
                <c:pt idx="482">
                  <c:v>105.22674957525356</c:v>
                </c:pt>
                <c:pt idx="483">
                  <c:v>107.31288395163466</c:v>
                </c:pt>
                <c:pt idx="484">
                  <c:v>-69.394888998722081</c:v>
                </c:pt>
                <c:pt idx="485">
                  <c:v>90.867822797015435</c:v>
                </c:pt>
                <c:pt idx="486">
                  <c:v>-56.762330613452377</c:v>
                </c:pt>
                <c:pt idx="487">
                  <c:v>218.36112116638924</c:v>
                </c:pt>
                <c:pt idx="488">
                  <c:v>121.24121732312341</c:v>
                </c:pt>
                <c:pt idx="489">
                  <c:v>86.975820817525516</c:v>
                </c:pt>
                <c:pt idx="490">
                  <c:v>90.643513179405488</c:v>
                </c:pt>
                <c:pt idx="491">
                  <c:v>196.76649410831141</c:v>
                </c:pt>
                <c:pt idx="492">
                  <c:v>248.85110702465528</c:v>
                </c:pt>
                <c:pt idx="493">
                  <c:v>124.1573208272078</c:v>
                </c:pt>
                <c:pt idx="494">
                  <c:v>60.287025541535115</c:v>
                </c:pt>
                <c:pt idx="495">
                  <c:v>140.76026146187536</c:v>
                </c:pt>
                <c:pt idx="496">
                  <c:v>153.08929075445303</c:v>
                </c:pt>
                <c:pt idx="497">
                  <c:v>219.47995037901273</c:v>
                </c:pt>
                <c:pt idx="498">
                  <c:v>292.75653628693817</c:v>
                </c:pt>
                <c:pt idx="499">
                  <c:v>302.17805538707927</c:v>
                </c:pt>
                <c:pt idx="500">
                  <c:v>-9.5444992117711536</c:v>
                </c:pt>
                <c:pt idx="501">
                  <c:v>13.252573819787585</c:v>
                </c:pt>
                <c:pt idx="502">
                  <c:v>158.47203932222754</c:v>
                </c:pt>
                <c:pt idx="503">
                  <c:v>81.667894439058216</c:v>
                </c:pt>
                <c:pt idx="504">
                  <c:v>87.86370524629848</c:v>
                </c:pt>
                <c:pt idx="505">
                  <c:v>87.86370524629848</c:v>
                </c:pt>
                <c:pt idx="506">
                  <c:v>-39.311395022611123</c:v>
                </c:pt>
                <c:pt idx="507">
                  <c:v>72.192935798778478</c:v>
                </c:pt>
                <c:pt idx="508">
                  <c:v>72.192935798778478</c:v>
                </c:pt>
                <c:pt idx="509">
                  <c:v>-17.645862066040536</c:v>
                </c:pt>
                <c:pt idx="510">
                  <c:v>104.96206949008393</c:v>
                </c:pt>
                <c:pt idx="511">
                  <c:v>102.4500187277867</c:v>
                </c:pt>
                <c:pt idx="512">
                  <c:v>102.4500187277867</c:v>
                </c:pt>
                <c:pt idx="513">
                  <c:v>182.82189179385739</c:v>
                </c:pt>
                <c:pt idx="514">
                  <c:v>123.85966617073757</c:v>
                </c:pt>
                <c:pt idx="515">
                  <c:v>34.245737393644788</c:v>
                </c:pt>
                <c:pt idx="516">
                  <c:v>62.757586896039754</c:v>
                </c:pt>
                <c:pt idx="517">
                  <c:v>139.02697816760826</c:v>
                </c:pt>
                <c:pt idx="518">
                  <c:v>139.02697816760826</c:v>
                </c:pt>
                <c:pt idx="519">
                  <c:v>-2.6557755778235332</c:v>
                </c:pt>
                <c:pt idx="520">
                  <c:v>165.68615569299635</c:v>
                </c:pt>
                <c:pt idx="521">
                  <c:v>143.65701893735445</c:v>
                </c:pt>
                <c:pt idx="522">
                  <c:v>152.1635534736439</c:v>
                </c:pt>
                <c:pt idx="523">
                  <c:v>61.742917888267755</c:v>
                </c:pt>
                <c:pt idx="524">
                  <c:v>133.71681390867553</c:v>
                </c:pt>
                <c:pt idx="525">
                  <c:v>18.149890765383077</c:v>
                </c:pt>
                <c:pt idx="526">
                  <c:v>233.01618114106049</c:v>
                </c:pt>
                <c:pt idx="527">
                  <c:v>233.01618114106049</c:v>
                </c:pt>
                <c:pt idx="528">
                  <c:v>135.30668547076414</c:v>
                </c:pt>
                <c:pt idx="529">
                  <c:v>153.00931054935211</c:v>
                </c:pt>
                <c:pt idx="530">
                  <c:v>27.912590550350217</c:v>
                </c:pt>
                <c:pt idx="531">
                  <c:v>-65.842310818553187</c:v>
                </c:pt>
                <c:pt idx="532">
                  <c:v>-1.8088995618825265</c:v>
                </c:pt>
                <c:pt idx="533">
                  <c:v>-28.986763015808492</c:v>
                </c:pt>
                <c:pt idx="534">
                  <c:v>182.28965579778026</c:v>
                </c:pt>
                <c:pt idx="535">
                  <c:v>272.3383740074953</c:v>
                </c:pt>
                <c:pt idx="536">
                  <c:v>20.733127161231153</c:v>
                </c:pt>
                <c:pt idx="537">
                  <c:v>130.79519417858324</c:v>
                </c:pt>
                <c:pt idx="538">
                  <c:v>93.117990824724814</c:v>
                </c:pt>
                <c:pt idx="539">
                  <c:v>-36.662209484161849</c:v>
                </c:pt>
                <c:pt idx="540">
                  <c:v>267.89611020345791</c:v>
                </c:pt>
                <c:pt idx="541">
                  <c:v>156.93484657025897</c:v>
                </c:pt>
                <c:pt idx="542">
                  <c:v>129.83452418106623</c:v>
                </c:pt>
                <c:pt idx="543">
                  <c:v>68.840722661936695</c:v>
                </c:pt>
                <c:pt idx="544">
                  <c:v>-30.310477342280592</c:v>
                </c:pt>
                <c:pt idx="545">
                  <c:v>121.44542018210933</c:v>
                </c:pt>
                <c:pt idx="546">
                  <c:v>172.84739199374286</c:v>
                </c:pt>
                <c:pt idx="547">
                  <c:v>112.00091849760645</c:v>
                </c:pt>
                <c:pt idx="548">
                  <c:v>105.06127293904387</c:v>
                </c:pt>
                <c:pt idx="549">
                  <c:v>117.32051527336165</c:v>
                </c:pt>
                <c:pt idx="550">
                  <c:v>243.40228652953323</c:v>
                </c:pt>
                <c:pt idx="551">
                  <c:v>95.337903156559662</c:v>
                </c:pt>
                <c:pt idx="552">
                  <c:v>-17.856543140955182</c:v>
                </c:pt>
                <c:pt idx="553">
                  <c:v>24.403896608751268</c:v>
                </c:pt>
                <c:pt idx="554">
                  <c:v>24.403896608751268</c:v>
                </c:pt>
                <c:pt idx="555">
                  <c:v>-22.903906984969808</c:v>
                </c:pt>
                <c:pt idx="556">
                  <c:v>233.49337766180577</c:v>
                </c:pt>
                <c:pt idx="557">
                  <c:v>-10.124859781881241</c:v>
                </c:pt>
                <c:pt idx="558">
                  <c:v>172.80226603019389</c:v>
                </c:pt>
                <c:pt idx="559">
                  <c:v>42.556819332908105</c:v>
                </c:pt>
                <c:pt idx="560">
                  <c:v>135.24193374355167</c:v>
                </c:pt>
                <c:pt idx="561">
                  <c:v>136.07162313619682</c:v>
                </c:pt>
                <c:pt idx="562">
                  <c:v>21.474522772185708</c:v>
                </c:pt>
                <c:pt idx="563">
                  <c:v>76.58379668324045</c:v>
                </c:pt>
                <c:pt idx="564">
                  <c:v>59.385188525418187</c:v>
                </c:pt>
                <c:pt idx="565">
                  <c:v>43.621369800218247</c:v>
                </c:pt>
                <c:pt idx="566">
                  <c:v>213.39005666212893</c:v>
                </c:pt>
                <c:pt idx="567">
                  <c:v>-65.618202460845623</c:v>
                </c:pt>
                <c:pt idx="568">
                  <c:v>140.58703071919234</c:v>
                </c:pt>
                <c:pt idx="569">
                  <c:v>-124.6499353071672</c:v>
                </c:pt>
                <c:pt idx="570">
                  <c:v>-36.72612200619983</c:v>
                </c:pt>
                <c:pt idx="571">
                  <c:v>-36.72612200619983</c:v>
                </c:pt>
                <c:pt idx="572">
                  <c:v>54.966466775859033</c:v>
                </c:pt>
                <c:pt idx="573">
                  <c:v>184.19640526019816</c:v>
                </c:pt>
                <c:pt idx="574">
                  <c:v>-7.9425990421803476</c:v>
                </c:pt>
                <c:pt idx="575">
                  <c:v>-8.9891236810203168</c:v>
                </c:pt>
                <c:pt idx="576">
                  <c:v>135.67176642028249</c:v>
                </c:pt>
                <c:pt idx="577">
                  <c:v>-77.100915207598746</c:v>
                </c:pt>
                <c:pt idx="578">
                  <c:v>175.14044810453584</c:v>
                </c:pt>
                <c:pt idx="579">
                  <c:v>121.1799008917651</c:v>
                </c:pt>
                <c:pt idx="580">
                  <c:v>183.251523210686</c:v>
                </c:pt>
                <c:pt idx="581">
                  <c:v>-28.178299322019996</c:v>
                </c:pt>
                <c:pt idx="582">
                  <c:v>-38.250883630861836</c:v>
                </c:pt>
                <c:pt idx="583">
                  <c:v>-38.250883630861836</c:v>
                </c:pt>
                <c:pt idx="584">
                  <c:v>152.55441435810587</c:v>
                </c:pt>
                <c:pt idx="585">
                  <c:v>-44.050955272904503</c:v>
                </c:pt>
                <c:pt idx="586">
                  <c:v>-5.2261441609949202</c:v>
                </c:pt>
                <c:pt idx="587">
                  <c:v>49.66545529869046</c:v>
                </c:pt>
                <c:pt idx="588">
                  <c:v>-57.108590838916143</c:v>
                </c:pt>
                <c:pt idx="589">
                  <c:v>-23.099079846937741</c:v>
                </c:pt>
                <c:pt idx="590">
                  <c:v>77.332666665610077</c:v>
                </c:pt>
                <c:pt idx="591">
                  <c:v>139.93960206624814</c:v>
                </c:pt>
                <c:pt idx="592">
                  <c:v>123.99715915710368</c:v>
                </c:pt>
                <c:pt idx="593">
                  <c:v>32.987211479755217</c:v>
                </c:pt>
                <c:pt idx="594">
                  <c:v>93.384226535497362</c:v>
                </c:pt>
                <c:pt idx="595">
                  <c:v>-22.128138127423711</c:v>
                </c:pt>
                <c:pt idx="596">
                  <c:v>108.37431302371448</c:v>
                </c:pt>
                <c:pt idx="597">
                  <c:v>-46.435863245988685</c:v>
                </c:pt>
                <c:pt idx="598">
                  <c:v>-43.427269934340757</c:v>
                </c:pt>
                <c:pt idx="599">
                  <c:v>91.418040311972504</c:v>
                </c:pt>
                <c:pt idx="600">
                  <c:v>46.723370599760131</c:v>
                </c:pt>
                <c:pt idx="601">
                  <c:v>10.628284701517089</c:v>
                </c:pt>
                <c:pt idx="602">
                  <c:v>44.49822177697564</c:v>
                </c:pt>
                <c:pt idx="603">
                  <c:v>121.34945076910134</c:v>
                </c:pt>
                <c:pt idx="604">
                  <c:v>-106.14052494513976</c:v>
                </c:pt>
                <c:pt idx="605">
                  <c:v>-32.887481091692564</c:v>
                </c:pt>
                <c:pt idx="606">
                  <c:v>120.63607297355594</c:v>
                </c:pt>
                <c:pt idx="607">
                  <c:v>-34.313956947725103</c:v>
                </c:pt>
                <c:pt idx="608">
                  <c:v>132.27554626012454</c:v>
                </c:pt>
                <c:pt idx="609">
                  <c:v>119.34945076910134</c:v>
                </c:pt>
                <c:pt idx="610">
                  <c:v>54.874614913567825</c:v>
                </c:pt>
                <c:pt idx="611">
                  <c:v>-24.961385600669303</c:v>
                </c:pt>
                <c:pt idx="612">
                  <c:v>166.59606071621027</c:v>
                </c:pt>
                <c:pt idx="613">
                  <c:v>166.59606071621027</c:v>
                </c:pt>
                <c:pt idx="614">
                  <c:v>25.37079925270433</c:v>
                </c:pt>
                <c:pt idx="615">
                  <c:v>25.37079925270433</c:v>
                </c:pt>
                <c:pt idx="616">
                  <c:v>88.884685375662571</c:v>
                </c:pt>
                <c:pt idx="617">
                  <c:v>94.940922266383154</c:v>
                </c:pt>
                <c:pt idx="618">
                  <c:v>62.505494888488556</c:v>
                </c:pt>
                <c:pt idx="619">
                  <c:v>106.65765688262678</c:v>
                </c:pt>
                <c:pt idx="620">
                  <c:v>23.680963511637117</c:v>
                </c:pt>
                <c:pt idx="621">
                  <c:v>23.680963511637117</c:v>
                </c:pt>
                <c:pt idx="622">
                  <c:v>131.82804596513756</c:v>
                </c:pt>
                <c:pt idx="623">
                  <c:v>131.82804596513756</c:v>
                </c:pt>
                <c:pt idx="624">
                  <c:v>-136.52607086349622</c:v>
                </c:pt>
                <c:pt idx="625">
                  <c:v>-55.00686977443246</c:v>
                </c:pt>
                <c:pt idx="626">
                  <c:v>35.20468467122231</c:v>
                </c:pt>
                <c:pt idx="627">
                  <c:v>11.120429965092569</c:v>
                </c:pt>
                <c:pt idx="628">
                  <c:v>118.03432975427711</c:v>
                </c:pt>
                <c:pt idx="629">
                  <c:v>-78.384661586315588</c:v>
                </c:pt>
                <c:pt idx="630">
                  <c:v>-67.242010584155651</c:v>
                </c:pt>
                <c:pt idx="631">
                  <c:v>-200.59657424218449</c:v>
                </c:pt>
                <c:pt idx="632">
                  <c:v>88.724646490304792</c:v>
                </c:pt>
                <c:pt idx="633">
                  <c:v>11.904713659130664</c:v>
                </c:pt>
                <c:pt idx="634">
                  <c:v>-202.8917897582869</c:v>
                </c:pt>
                <c:pt idx="635">
                  <c:v>113.16586982926532</c:v>
                </c:pt>
                <c:pt idx="636">
                  <c:v>-125.54401821681063</c:v>
                </c:pt>
                <c:pt idx="637">
                  <c:v>-78.352246485131218</c:v>
                </c:pt>
                <c:pt idx="638">
                  <c:v>92.742112848658735</c:v>
                </c:pt>
                <c:pt idx="639">
                  <c:v>92.742112848658735</c:v>
                </c:pt>
                <c:pt idx="640">
                  <c:v>24.335665276094176</c:v>
                </c:pt>
                <c:pt idx="641">
                  <c:v>155.31831155846174</c:v>
                </c:pt>
                <c:pt idx="642">
                  <c:v>149.71209257825188</c:v>
                </c:pt>
                <c:pt idx="643">
                  <c:v>54.779126495520245</c:v>
                </c:pt>
                <c:pt idx="644">
                  <c:v>84.795552388797375</c:v>
                </c:pt>
                <c:pt idx="645">
                  <c:v>-45.348811189277114</c:v>
                </c:pt>
                <c:pt idx="646">
                  <c:v>47.925335578280567</c:v>
                </c:pt>
                <c:pt idx="647">
                  <c:v>157.49113978134028</c:v>
                </c:pt>
                <c:pt idx="648">
                  <c:v>157.49113978134028</c:v>
                </c:pt>
                <c:pt idx="649">
                  <c:v>-119.00394963910435</c:v>
                </c:pt>
                <c:pt idx="650">
                  <c:v>-119.00394963910435</c:v>
                </c:pt>
                <c:pt idx="651">
                  <c:v>-74.410083311045071</c:v>
                </c:pt>
                <c:pt idx="652">
                  <c:v>-112.66856491534418</c:v>
                </c:pt>
                <c:pt idx="653">
                  <c:v>9.1642357285066396</c:v>
                </c:pt>
                <c:pt idx="654">
                  <c:v>5.4192820369515289</c:v>
                </c:pt>
                <c:pt idx="655">
                  <c:v>80.618886350260198</c:v>
                </c:pt>
                <c:pt idx="656">
                  <c:v>-8.8939593076212873</c:v>
                </c:pt>
                <c:pt idx="657">
                  <c:v>-29.255683436441302</c:v>
                </c:pt>
                <c:pt idx="658">
                  <c:v>-74.337778737261431</c:v>
                </c:pt>
                <c:pt idx="659">
                  <c:v>-74.337778737261431</c:v>
                </c:pt>
                <c:pt idx="660">
                  <c:v>210.27697910098107</c:v>
                </c:pt>
                <c:pt idx="661">
                  <c:v>-93.637190279236847</c:v>
                </c:pt>
                <c:pt idx="662">
                  <c:v>27.218313213917554</c:v>
                </c:pt>
                <c:pt idx="663">
                  <c:v>-16.010550639779296</c:v>
                </c:pt>
                <c:pt idx="664">
                  <c:v>-99.374669599376602</c:v>
                </c:pt>
                <c:pt idx="665">
                  <c:v>82.350569709334081</c:v>
                </c:pt>
                <c:pt idx="666">
                  <c:v>-26.741674528736723</c:v>
                </c:pt>
                <c:pt idx="667">
                  <c:v>22.295294808534379</c:v>
                </c:pt>
                <c:pt idx="668">
                  <c:v>58.189613143645715</c:v>
                </c:pt>
                <c:pt idx="669">
                  <c:v>85.523397932212617</c:v>
                </c:pt>
                <c:pt idx="670">
                  <c:v>-147.86745280822447</c:v>
                </c:pt>
                <c:pt idx="671">
                  <c:v>-103.43614298104694</c:v>
                </c:pt>
                <c:pt idx="672">
                  <c:v>-184.98524155577115</c:v>
                </c:pt>
                <c:pt idx="673">
                  <c:v>9.6118144986495508</c:v>
                </c:pt>
                <c:pt idx="674">
                  <c:v>-42.115829784863365</c:v>
                </c:pt>
                <c:pt idx="675">
                  <c:v>-30.221030454791673</c:v>
                </c:pt>
                <c:pt idx="676">
                  <c:v>125.80737973639719</c:v>
                </c:pt>
                <c:pt idx="677">
                  <c:v>125.80737973639719</c:v>
                </c:pt>
                <c:pt idx="678">
                  <c:v>-83.111510974244254</c:v>
                </c:pt>
                <c:pt idx="679">
                  <c:v>153.24168817405905</c:v>
                </c:pt>
                <c:pt idx="680">
                  <c:v>-56.468121396861022</c:v>
                </c:pt>
                <c:pt idx="681">
                  <c:v>-56.468121396861022</c:v>
                </c:pt>
                <c:pt idx="682">
                  <c:v>33.417480841856104</c:v>
                </c:pt>
                <c:pt idx="683">
                  <c:v>-201.94291294280424</c:v>
                </c:pt>
                <c:pt idx="684">
                  <c:v>-119.34617078900715</c:v>
                </c:pt>
                <c:pt idx="685">
                  <c:v>148.45020984366408</c:v>
                </c:pt>
                <c:pt idx="686">
                  <c:v>-91.330024630788159</c:v>
                </c:pt>
                <c:pt idx="687">
                  <c:v>89.418476997342566</c:v>
                </c:pt>
                <c:pt idx="688">
                  <c:v>-58.273988999969845</c:v>
                </c:pt>
                <c:pt idx="689">
                  <c:v>-42.618448030338243</c:v>
                </c:pt>
                <c:pt idx="690">
                  <c:v>-137.72256392559916</c:v>
                </c:pt>
                <c:pt idx="691">
                  <c:v>9.6677716543118777</c:v>
                </c:pt>
                <c:pt idx="692">
                  <c:v>9.6677716543118777</c:v>
                </c:pt>
                <c:pt idx="693">
                  <c:v>79.090846380055837</c:v>
                </c:pt>
                <c:pt idx="694">
                  <c:v>28.642909399698738</c:v>
                </c:pt>
                <c:pt idx="695">
                  <c:v>47.788078017382247</c:v>
                </c:pt>
                <c:pt idx="696">
                  <c:v>100.47779097370318</c:v>
                </c:pt>
                <c:pt idx="697">
                  <c:v>-65.28174310644323</c:v>
                </c:pt>
                <c:pt idx="698">
                  <c:v>81.379706464975982</c:v>
                </c:pt>
                <c:pt idx="699">
                  <c:v>-39.103599917459121</c:v>
                </c:pt>
                <c:pt idx="700">
                  <c:v>-168.67471908662424</c:v>
                </c:pt>
                <c:pt idx="701">
                  <c:v>-49.912544606207973</c:v>
                </c:pt>
                <c:pt idx="702">
                  <c:v>10.92617478345511</c:v>
                </c:pt>
                <c:pt idx="703">
                  <c:v>10.92617478345511</c:v>
                </c:pt>
                <c:pt idx="704">
                  <c:v>-18.880610499984243</c:v>
                </c:pt>
                <c:pt idx="705">
                  <c:v>-18.880610499984243</c:v>
                </c:pt>
                <c:pt idx="706">
                  <c:v>-131.95099109392595</c:v>
                </c:pt>
                <c:pt idx="707">
                  <c:v>-11.056437333346878</c:v>
                </c:pt>
                <c:pt idx="708">
                  <c:v>-11.056437333346878</c:v>
                </c:pt>
                <c:pt idx="709">
                  <c:v>-11.389863911699592</c:v>
                </c:pt>
                <c:pt idx="710">
                  <c:v>-124.8706526786109</c:v>
                </c:pt>
                <c:pt idx="711">
                  <c:v>-37.101921507109921</c:v>
                </c:pt>
                <c:pt idx="712">
                  <c:v>167.20383532202294</c:v>
                </c:pt>
                <c:pt idx="713">
                  <c:v>84.010026969780313</c:v>
                </c:pt>
                <c:pt idx="714">
                  <c:v>160.78371489717279</c:v>
                </c:pt>
                <c:pt idx="715">
                  <c:v>-16.567928625527713</c:v>
                </c:pt>
                <c:pt idx="716">
                  <c:v>-73.18038025217362</c:v>
                </c:pt>
                <c:pt idx="717">
                  <c:v>-73.18038025217362</c:v>
                </c:pt>
                <c:pt idx="718">
                  <c:v>114.98104716445033</c:v>
                </c:pt>
                <c:pt idx="719">
                  <c:v>-39.38770450638998</c:v>
                </c:pt>
                <c:pt idx="720">
                  <c:v>-18.110156608543718</c:v>
                </c:pt>
                <c:pt idx="721">
                  <c:v>-183.10175441277329</c:v>
                </c:pt>
                <c:pt idx="722">
                  <c:v>-8.9677853414420952</c:v>
                </c:pt>
                <c:pt idx="723">
                  <c:v>-168.75665743713262</c:v>
                </c:pt>
                <c:pt idx="724">
                  <c:v>13.542385750603785</c:v>
                </c:pt>
                <c:pt idx="725">
                  <c:v>102.39697156342766</c:v>
                </c:pt>
                <c:pt idx="726">
                  <c:v>-178.4335025807768</c:v>
                </c:pt>
                <c:pt idx="727">
                  <c:v>-22.490107825736345</c:v>
                </c:pt>
                <c:pt idx="728">
                  <c:v>-22.490107825736345</c:v>
                </c:pt>
                <c:pt idx="729">
                  <c:v>74.273386854814987</c:v>
                </c:pt>
                <c:pt idx="730">
                  <c:v>50.476034088198105</c:v>
                </c:pt>
                <c:pt idx="731">
                  <c:v>35.588429394483285</c:v>
                </c:pt>
                <c:pt idx="732">
                  <c:v>7.1001219465663894</c:v>
                </c:pt>
                <c:pt idx="733">
                  <c:v>-21.675367175921451</c:v>
                </c:pt>
                <c:pt idx="734">
                  <c:v>-66.137133958876063</c:v>
                </c:pt>
                <c:pt idx="735">
                  <c:v>-18.899117323414941</c:v>
                </c:pt>
                <c:pt idx="736">
                  <c:v>-97.936444870900289</c:v>
                </c:pt>
                <c:pt idx="737">
                  <c:v>80.167626714770392</c:v>
                </c:pt>
                <c:pt idx="738">
                  <c:v>-7.0968078009066176</c:v>
                </c:pt>
                <c:pt idx="739">
                  <c:v>146.89199265274107</c:v>
                </c:pt>
                <c:pt idx="740">
                  <c:v>2.6038591322739535</c:v>
                </c:pt>
                <c:pt idx="741">
                  <c:v>137.06006537963037</c:v>
                </c:pt>
                <c:pt idx="742">
                  <c:v>-107.27182959466035</c:v>
                </c:pt>
                <c:pt idx="743">
                  <c:v>60.534788594442375</c:v>
                </c:pt>
                <c:pt idx="744">
                  <c:v>18.282662421325597</c:v>
                </c:pt>
                <c:pt idx="745">
                  <c:v>18.282662421325597</c:v>
                </c:pt>
                <c:pt idx="746">
                  <c:v>-84.823411619342721</c:v>
                </c:pt>
                <c:pt idx="747">
                  <c:v>95.359040236235614</c:v>
                </c:pt>
                <c:pt idx="748">
                  <c:v>-35.48375239455396</c:v>
                </c:pt>
                <c:pt idx="749">
                  <c:v>-186.4019266847672</c:v>
                </c:pt>
                <c:pt idx="750">
                  <c:v>52.734716952399538</c:v>
                </c:pt>
                <c:pt idx="751">
                  <c:v>-101.03668878493698</c:v>
                </c:pt>
                <c:pt idx="752">
                  <c:v>-101.03668878493698</c:v>
                </c:pt>
                <c:pt idx="753">
                  <c:v>44.795071393836963</c:v>
                </c:pt>
                <c:pt idx="754">
                  <c:v>100.29924526491459</c:v>
                </c:pt>
                <c:pt idx="755">
                  <c:v>-129.54769908215752</c:v>
                </c:pt>
                <c:pt idx="756">
                  <c:v>-43.422838483000135</c:v>
                </c:pt>
                <c:pt idx="757">
                  <c:v>-46.400135633696607</c:v>
                </c:pt>
                <c:pt idx="758">
                  <c:v>-38.366881327337808</c:v>
                </c:pt>
                <c:pt idx="759">
                  <c:v>42.71005595768861</c:v>
                </c:pt>
                <c:pt idx="760">
                  <c:v>-9.7929989731562728</c:v>
                </c:pt>
                <c:pt idx="761">
                  <c:v>78.945275242567845</c:v>
                </c:pt>
                <c:pt idx="762">
                  <c:v>78.3329805662338</c:v>
                </c:pt>
                <c:pt idx="763">
                  <c:v>-137.50229338355035</c:v>
                </c:pt>
                <c:pt idx="764">
                  <c:v>14.005192998635209</c:v>
                </c:pt>
                <c:pt idx="765">
                  <c:v>14.005192998635209</c:v>
                </c:pt>
                <c:pt idx="766">
                  <c:v>34.352248119683168</c:v>
                </c:pt>
                <c:pt idx="767">
                  <c:v>59.847750203956991</c:v>
                </c:pt>
                <c:pt idx="768">
                  <c:v>-106.2681930389038</c:v>
                </c:pt>
                <c:pt idx="769">
                  <c:v>-41.265238738010112</c:v>
                </c:pt>
                <c:pt idx="770">
                  <c:v>-3.5570189582584248</c:v>
                </c:pt>
                <c:pt idx="771">
                  <c:v>-169.13792885446014</c:v>
                </c:pt>
                <c:pt idx="772">
                  <c:v>-177.70565703736156</c:v>
                </c:pt>
                <c:pt idx="773">
                  <c:v>-23.119790385268402</c:v>
                </c:pt>
                <c:pt idx="774">
                  <c:v>-36.099325416430304</c:v>
                </c:pt>
                <c:pt idx="775">
                  <c:v>89.145002340622739</c:v>
                </c:pt>
                <c:pt idx="776">
                  <c:v>-99.116668990038022</c:v>
                </c:pt>
                <c:pt idx="777">
                  <c:v>-99.116668990038022</c:v>
                </c:pt>
                <c:pt idx="778">
                  <c:v>-64.595107235762327</c:v>
                </c:pt>
                <c:pt idx="779">
                  <c:v>-19.179025886473084</c:v>
                </c:pt>
                <c:pt idx="780">
                  <c:v>-19.179025886473084</c:v>
                </c:pt>
                <c:pt idx="781">
                  <c:v>11.697826090284309</c:v>
                </c:pt>
                <c:pt idx="782">
                  <c:v>-138.39813317869886</c:v>
                </c:pt>
                <c:pt idx="783">
                  <c:v>-102.67468492105883</c:v>
                </c:pt>
                <c:pt idx="784">
                  <c:v>-94.53259338901529</c:v>
                </c:pt>
                <c:pt idx="785">
                  <c:v>29.78152132629765</c:v>
                </c:pt>
                <c:pt idx="786">
                  <c:v>72.724042710598042</c:v>
                </c:pt>
                <c:pt idx="787">
                  <c:v>-167.13345309352917</c:v>
                </c:pt>
                <c:pt idx="788">
                  <c:v>-167.13345309352917</c:v>
                </c:pt>
                <c:pt idx="789">
                  <c:v>87.364075467283044</c:v>
                </c:pt>
                <c:pt idx="790">
                  <c:v>2.2860192420238263</c:v>
                </c:pt>
                <c:pt idx="791">
                  <c:v>50.563086144909676</c:v>
                </c:pt>
                <c:pt idx="792">
                  <c:v>12.196047049984031</c:v>
                </c:pt>
                <c:pt idx="793">
                  <c:v>33.47331521277215</c:v>
                </c:pt>
                <c:pt idx="794">
                  <c:v>-68.361365101330023</c:v>
                </c:pt>
                <c:pt idx="795">
                  <c:v>10.924933058476086</c:v>
                </c:pt>
                <c:pt idx="796">
                  <c:v>-100.36975715307568</c:v>
                </c:pt>
                <c:pt idx="797">
                  <c:v>-100.36975715307568</c:v>
                </c:pt>
                <c:pt idx="798">
                  <c:v>-63.770094863950419</c:v>
                </c:pt>
                <c:pt idx="799">
                  <c:v>-110.18589647818152</c:v>
                </c:pt>
                <c:pt idx="800">
                  <c:v>-231.93312221576753</c:v>
                </c:pt>
                <c:pt idx="801">
                  <c:v>-228.38146171592916</c:v>
                </c:pt>
                <c:pt idx="802">
                  <c:v>-4.6677358541944614</c:v>
                </c:pt>
                <c:pt idx="803">
                  <c:v>-104.88956202184619</c:v>
                </c:pt>
                <c:pt idx="804">
                  <c:v>84.970294447492847</c:v>
                </c:pt>
                <c:pt idx="805">
                  <c:v>44.641186679759244</c:v>
                </c:pt>
                <c:pt idx="806">
                  <c:v>-181.37550880455137</c:v>
                </c:pt>
                <c:pt idx="807">
                  <c:v>-17.879894079555925</c:v>
                </c:pt>
                <c:pt idx="808">
                  <c:v>-147.52052047192291</c:v>
                </c:pt>
                <c:pt idx="809">
                  <c:v>-147.52052047192291</c:v>
                </c:pt>
                <c:pt idx="810">
                  <c:v>-148.52080020698105</c:v>
                </c:pt>
                <c:pt idx="811">
                  <c:v>-41.149128400812572</c:v>
                </c:pt>
                <c:pt idx="812">
                  <c:v>-119.86050374136022</c:v>
                </c:pt>
                <c:pt idx="813">
                  <c:v>-117.53427179936449</c:v>
                </c:pt>
                <c:pt idx="814">
                  <c:v>-88.177224691377603</c:v>
                </c:pt>
                <c:pt idx="815">
                  <c:v>17.945756237528258</c:v>
                </c:pt>
                <c:pt idx="816">
                  <c:v>-183.64494438571023</c:v>
                </c:pt>
                <c:pt idx="817">
                  <c:v>-204.04571878195497</c:v>
                </c:pt>
                <c:pt idx="818">
                  <c:v>-204.04571878195497</c:v>
                </c:pt>
                <c:pt idx="819">
                  <c:v>-181.00023460819193</c:v>
                </c:pt>
                <c:pt idx="820">
                  <c:v>-49.722932279838176</c:v>
                </c:pt>
                <c:pt idx="821">
                  <c:v>-91.16059753819826</c:v>
                </c:pt>
                <c:pt idx="822">
                  <c:v>-86.624165516248297</c:v>
                </c:pt>
                <c:pt idx="823">
                  <c:v>-86.624165516248297</c:v>
                </c:pt>
                <c:pt idx="824">
                  <c:v>87.541099716034353</c:v>
                </c:pt>
                <c:pt idx="825">
                  <c:v>-32.368402787375089</c:v>
                </c:pt>
                <c:pt idx="826">
                  <c:v>-41.385869145729032</c:v>
                </c:pt>
                <c:pt idx="827">
                  <c:v>93.993355507010563</c:v>
                </c:pt>
                <c:pt idx="828">
                  <c:v>-210.20799554777841</c:v>
                </c:pt>
                <c:pt idx="829">
                  <c:v>46.492258721573023</c:v>
                </c:pt>
                <c:pt idx="830">
                  <c:v>46.492258721573023</c:v>
                </c:pt>
                <c:pt idx="831">
                  <c:v>46.492258721573023</c:v>
                </c:pt>
                <c:pt idx="832">
                  <c:v>-137.48942557087372</c:v>
                </c:pt>
                <c:pt idx="833">
                  <c:v>-190.76761141399226</c:v>
                </c:pt>
                <c:pt idx="834">
                  <c:v>-15.191098803565524</c:v>
                </c:pt>
                <c:pt idx="835">
                  <c:v>-15.191098803565524</c:v>
                </c:pt>
                <c:pt idx="836">
                  <c:v>-231.09587997655126</c:v>
                </c:pt>
                <c:pt idx="837">
                  <c:v>-6.3431038473918306</c:v>
                </c:pt>
                <c:pt idx="838">
                  <c:v>-65.29729562898018</c:v>
                </c:pt>
                <c:pt idx="839">
                  <c:v>-43.802912484939156</c:v>
                </c:pt>
                <c:pt idx="840">
                  <c:v>-80.921540437660383</c:v>
                </c:pt>
                <c:pt idx="841">
                  <c:v>-106.2306642315163</c:v>
                </c:pt>
                <c:pt idx="842">
                  <c:v>-103.60202213706106</c:v>
                </c:pt>
                <c:pt idx="843">
                  <c:v>-146.00147633317096</c:v>
                </c:pt>
                <c:pt idx="844">
                  <c:v>92.173658101304227</c:v>
                </c:pt>
                <c:pt idx="845">
                  <c:v>74.448050438354528</c:v>
                </c:pt>
                <c:pt idx="846">
                  <c:v>-75.252449400489411</c:v>
                </c:pt>
                <c:pt idx="847">
                  <c:v>-75.252449400489411</c:v>
                </c:pt>
                <c:pt idx="848">
                  <c:v>20.185093073124335</c:v>
                </c:pt>
                <c:pt idx="849">
                  <c:v>-129.98065315411867</c:v>
                </c:pt>
                <c:pt idx="850">
                  <c:v>-206.87784731496799</c:v>
                </c:pt>
                <c:pt idx="851">
                  <c:v>81.715046879145632</c:v>
                </c:pt>
                <c:pt idx="852">
                  <c:v>23.869692323241964</c:v>
                </c:pt>
                <c:pt idx="853">
                  <c:v>-17.506219818389752</c:v>
                </c:pt>
                <c:pt idx="854">
                  <c:v>-230.53450722483217</c:v>
                </c:pt>
                <c:pt idx="855">
                  <c:v>-36.999484022198033</c:v>
                </c:pt>
                <c:pt idx="856">
                  <c:v>49.079131673177528</c:v>
                </c:pt>
                <c:pt idx="857">
                  <c:v>-179.67448366115656</c:v>
                </c:pt>
                <c:pt idx="858">
                  <c:v>-142.23737787291287</c:v>
                </c:pt>
                <c:pt idx="859">
                  <c:v>-98.822135728798173</c:v>
                </c:pt>
                <c:pt idx="860">
                  <c:v>78.157870153299427</c:v>
                </c:pt>
                <c:pt idx="861">
                  <c:v>-54.064873694682888</c:v>
                </c:pt>
                <c:pt idx="862">
                  <c:v>-80.165196083875571</c:v>
                </c:pt>
                <c:pt idx="863">
                  <c:v>-53.785166391527014</c:v>
                </c:pt>
                <c:pt idx="864">
                  <c:v>-209.83627943201947</c:v>
                </c:pt>
                <c:pt idx="865">
                  <c:v>-55.529560612965668</c:v>
                </c:pt>
                <c:pt idx="866">
                  <c:v>5.4490124282754095</c:v>
                </c:pt>
                <c:pt idx="867">
                  <c:v>-1.2815519905657311</c:v>
                </c:pt>
                <c:pt idx="868">
                  <c:v>-1.2815519905657311</c:v>
                </c:pt>
                <c:pt idx="869">
                  <c:v>-46.29386033312602</c:v>
                </c:pt>
                <c:pt idx="870">
                  <c:v>-149.97373825281994</c:v>
                </c:pt>
                <c:pt idx="871">
                  <c:v>-11.376839148711042</c:v>
                </c:pt>
                <c:pt idx="872">
                  <c:v>-65.19809218002024</c:v>
                </c:pt>
                <c:pt idx="873">
                  <c:v>-187.61189133925365</c:v>
                </c:pt>
                <c:pt idx="874">
                  <c:v>-7.4682100160417804</c:v>
                </c:pt>
                <c:pt idx="875">
                  <c:v>-38.034897733866387</c:v>
                </c:pt>
                <c:pt idx="876">
                  <c:v>-34.661861417972489</c:v>
                </c:pt>
                <c:pt idx="877">
                  <c:v>-118.98776931531978</c:v>
                </c:pt>
                <c:pt idx="878">
                  <c:v>-109.52775941787019</c:v>
                </c:pt>
                <c:pt idx="879">
                  <c:v>-308.69170445001782</c:v>
                </c:pt>
                <c:pt idx="880">
                  <c:v>1.3252264597604722</c:v>
                </c:pt>
                <c:pt idx="881">
                  <c:v>-49.650269495840519</c:v>
                </c:pt>
                <c:pt idx="882">
                  <c:v>-49.650269495840519</c:v>
                </c:pt>
                <c:pt idx="883">
                  <c:v>-197.90103115923188</c:v>
                </c:pt>
                <c:pt idx="884">
                  <c:v>-197.90103115923188</c:v>
                </c:pt>
                <c:pt idx="885">
                  <c:v>-149.8333251311256</c:v>
                </c:pt>
                <c:pt idx="886">
                  <c:v>-125.66349551873128</c:v>
                </c:pt>
                <c:pt idx="887">
                  <c:v>-59.365605436793203</c:v>
                </c:pt>
                <c:pt idx="888">
                  <c:v>26.620240715960733</c:v>
                </c:pt>
                <c:pt idx="889">
                  <c:v>-9.6293678416323587</c:v>
                </c:pt>
                <c:pt idx="890">
                  <c:v>-6.2560517906802602</c:v>
                </c:pt>
                <c:pt idx="891">
                  <c:v>147.24423995514829</c:v>
                </c:pt>
                <c:pt idx="892">
                  <c:v>-122.70722280698931</c:v>
                </c:pt>
                <c:pt idx="893">
                  <c:v>41.896949408632508</c:v>
                </c:pt>
                <c:pt idx="894">
                  <c:v>3.8323204661663226</c:v>
                </c:pt>
                <c:pt idx="895">
                  <c:v>-168.76633552344771</c:v>
                </c:pt>
                <c:pt idx="896">
                  <c:v>-24.291823712562746</c:v>
                </c:pt>
                <c:pt idx="897">
                  <c:v>62.159268828590314</c:v>
                </c:pt>
                <c:pt idx="898">
                  <c:v>-65.201650260620738</c:v>
                </c:pt>
                <c:pt idx="899">
                  <c:v>-32.487075049686666</c:v>
                </c:pt>
                <c:pt idx="900">
                  <c:v>-98.295896953689237</c:v>
                </c:pt>
                <c:pt idx="901">
                  <c:v>-130.4366682855977</c:v>
                </c:pt>
                <c:pt idx="902">
                  <c:v>24.769526884361142</c:v>
                </c:pt>
                <c:pt idx="903">
                  <c:v>-44.675691220570002</c:v>
                </c:pt>
                <c:pt idx="904">
                  <c:v>-142.10603905782688</c:v>
                </c:pt>
                <c:pt idx="905">
                  <c:v>38.076692532809773</c:v>
                </c:pt>
                <c:pt idx="906">
                  <c:v>85.873004834349842</c:v>
                </c:pt>
                <c:pt idx="907">
                  <c:v>-224.76425459329408</c:v>
                </c:pt>
                <c:pt idx="908">
                  <c:v>-188.67636333140791</c:v>
                </c:pt>
                <c:pt idx="909">
                  <c:v>-14.6509517507032</c:v>
                </c:pt>
                <c:pt idx="910">
                  <c:v>16.83100026603131</c:v>
                </c:pt>
                <c:pt idx="911">
                  <c:v>-167.56940577597464</c:v>
                </c:pt>
                <c:pt idx="912">
                  <c:v>-197.07350117189634</c:v>
                </c:pt>
                <c:pt idx="913">
                  <c:v>54.532305144484212</c:v>
                </c:pt>
                <c:pt idx="914">
                  <c:v>54.532305144484212</c:v>
                </c:pt>
                <c:pt idx="915">
                  <c:v>-79.892884676978895</c:v>
                </c:pt>
                <c:pt idx="916">
                  <c:v>-104.06990892573026</c:v>
                </c:pt>
                <c:pt idx="917">
                  <c:v>7.0696991563550569</c:v>
                </c:pt>
                <c:pt idx="918">
                  <c:v>7.0696991563550569</c:v>
                </c:pt>
                <c:pt idx="919">
                  <c:v>-3.8322948100736767</c:v>
                </c:pt>
                <c:pt idx="920">
                  <c:v>-102.74339724867627</c:v>
                </c:pt>
                <c:pt idx="921">
                  <c:v>-75.999484022198033</c:v>
                </c:pt>
                <c:pt idx="922">
                  <c:v>-53.520329356045465</c:v>
                </c:pt>
                <c:pt idx="923">
                  <c:v>-268.99144003664173</c:v>
                </c:pt>
                <c:pt idx="924">
                  <c:v>-52.543311940407193</c:v>
                </c:pt>
                <c:pt idx="925">
                  <c:v>-143.32839053002942</c:v>
                </c:pt>
                <c:pt idx="926">
                  <c:v>-81.613177373823021</c:v>
                </c:pt>
                <c:pt idx="927">
                  <c:v>-23.217001523255476</c:v>
                </c:pt>
                <c:pt idx="928">
                  <c:v>-103.88269143013781</c:v>
                </c:pt>
                <c:pt idx="929">
                  <c:v>-103.88269143013781</c:v>
                </c:pt>
                <c:pt idx="930">
                  <c:v>-223.66812822997412</c:v>
                </c:pt>
                <c:pt idx="931">
                  <c:v>-115.11811197491926</c:v>
                </c:pt>
                <c:pt idx="932">
                  <c:v>-53.356374179873001</c:v>
                </c:pt>
                <c:pt idx="933">
                  <c:v>26.573235082160409</c:v>
                </c:pt>
                <c:pt idx="934">
                  <c:v>44.718123964785718</c:v>
                </c:pt>
                <c:pt idx="935">
                  <c:v>-88.21052330732681</c:v>
                </c:pt>
                <c:pt idx="936">
                  <c:v>-178.685157902958</c:v>
                </c:pt>
                <c:pt idx="937">
                  <c:v>-146.2181546290538</c:v>
                </c:pt>
                <c:pt idx="938">
                  <c:v>-81.735005196930615</c:v>
                </c:pt>
                <c:pt idx="939">
                  <c:v>-85.471925046954141</c:v>
                </c:pt>
                <c:pt idx="940">
                  <c:v>-284.36447635253558</c:v>
                </c:pt>
                <c:pt idx="941">
                  <c:v>-113.94472428192438</c:v>
                </c:pt>
                <c:pt idx="942">
                  <c:v>-239.15803561308422</c:v>
                </c:pt>
                <c:pt idx="943">
                  <c:v>-56.261646491844033</c:v>
                </c:pt>
                <c:pt idx="944">
                  <c:v>-3.8051161998390626</c:v>
                </c:pt>
                <c:pt idx="945">
                  <c:v>-10.597713470466772</c:v>
                </c:pt>
                <c:pt idx="946">
                  <c:v>-190.20552224184502</c:v>
                </c:pt>
                <c:pt idx="947">
                  <c:v>20.861255961905954</c:v>
                </c:pt>
                <c:pt idx="948">
                  <c:v>-163.01159110485611</c:v>
                </c:pt>
                <c:pt idx="949">
                  <c:v>-284.78927379821903</c:v>
                </c:pt>
                <c:pt idx="950">
                  <c:v>73.41970857829682</c:v>
                </c:pt>
                <c:pt idx="951">
                  <c:v>-188.73859744309669</c:v>
                </c:pt>
                <c:pt idx="952">
                  <c:v>-52.134503702630866</c:v>
                </c:pt>
                <c:pt idx="953">
                  <c:v>-160.792797713254</c:v>
                </c:pt>
                <c:pt idx="954">
                  <c:v>-162.74627307441409</c:v>
                </c:pt>
                <c:pt idx="955">
                  <c:v>-268.66736749995562</c:v>
                </c:pt>
                <c:pt idx="956">
                  <c:v>-268.66736749995562</c:v>
                </c:pt>
                <c:pt idx="957">
                  <c:v>-13.316607492019955</c:v>
                </c:pt>
                <c:pt idx="958">
                  <c:v>-167.73188380170018</c:v>
                </c:pt>
                <c:pt idx="959">
                  <c:v>18.25811406733618</c:v>
                </c:pt>
                <c:pt idx="960">
                  <c:v>18.25811406733618</c:v>
                </c:pt>
                <c:pt idx="961">
                  <c:v>-105.97014600665392</c:v>
                </c:pt>
                <c:pt idx="962">
                  <c:v>-175.12902164218866</c:v>
                </c:pt>
                <c:pt idx="963">
                  <c:v>-140.31308357698504</c:v>
                </c:pt>
                <c:pt idx="964">
                  <c:v>-72.347780868225129</c:v>
                </c:pt>
                <c:pt idx="965">
                  <c:v>-284.60093736239401</c:v>
                </c:pt>
                <c:pt idx="966">
                  <c:v>-130.5498243219015</c:v>
                </c:pt>
                <c:pt idx="967">
                  <c:v>-281.40596576032817</c:v>
                </c:pt>
                <c:pt idx="968">
                  <c:v>-167.75402718088742</c:v>
                </c:pt>
                <c:pt idx="969">
                  <c:v>-167.75402718088742</c:v>
                </c:pt>
                <c:pt idx="970">
                  <c:v>-170.67704558627059</c:v>
                </c:pt>
                <c:pt idx="971">
                  <c:v>85.914091722337872</c:v>
                </c:pt>
                <c:pt idx="972">
                  <c:v>-54.318923847641372</c:v>
                </c:pt>
                <c:pt idx="973">
                  <c:v>-211.12246495110395</c:v>
                </c:pt>
                <c:pt idx="974">
                  <c:v>-91.801994804608626</c:v>
                </c:pt>
                <c:pt idx="975">
                  <c:v>-41.291745237406815</c:v>
                </c:pt>
                <c:pt idx="976">
                  <c:v>-233.48446881498222</c:v>
                </c:pt>
                <c:pt idx="977">
                  <c:v>-96.36057020574583</c:v>
                </c:pt>
                <c:pt idx="978">
                  <c:v>-61.56789445996219</c:v>
                </c:pt>
                <c:pt idx="979">
                  <c:v>6.3658323527880611</c:v>
                </c:pt>
                <c:pt idx="980">
                  <c:v>-53.774737719218081</c:v>
                </c:pt>
                <c:pt idx="981">
                  <c:v>36.824522050102587</c:v>
                </c:pt>
                <c:pt idx="982">
                  <c:v>-26.317166962136355</c:v>
                </c:pt>
                <c:pt idx="983">
                  <c:v>-127.19809218002024</c:v>
                </c:pt>
                <c:pt idx="984">
                  <c:v>43.594416471426712</c:v>
                </c:pt>
                <c:pt idx="985">
                  <c:v>43.594416471426712</c:v>
                </c:pt>
                <c:pt idx="986">
                  <c:v>-208.85602798042925</c:v>
                </c:pt>
                <c:pt idx="987">
                  <c:v>-127.8563520250778</c:v>
                </c:pt>
                <c:pt idx="988">
                  <c:v>-66.93233746420816</c:v>
                </c:pt>
                <c:pt idx="989">
                  <c:v>-107.1839041672086</c:v>
                </c:pt>
                <c:pt idx="990">
                  <c:v>-84.774256724257668</c:v>
                </c:pt>
                <c:pt idx="991">
                  <c:v>12.826681455412199</c:v>
                </c:pt>
                <c:pt idx="992">
                  <c:v>-120.44314650152637</c:v>
                </c:pt>
                <c:pt idx="993">
                  <c:v>-56.169357944182821</c:v>
                </c:pt>
                <c:pt idx="994">
                  <c:v>-122.59850836605096</c:v>
                </c:pt>
                <c:pt idx="995">
                  <c:v>60.948945963889855</c:v>
                </c:pt>
                <c:pt idx="996">
                  <c:v>-226.34817324400484</c:v>
                </c:pt>
                <c:pt idx="997">
                  <c:v>-226.34817324400484</c:v>
                </c:pt>
                <c:pt idx="998">
                  <c:v>-272.6867135285608</c:v>
                </c:pt>
                <c:pt idx="999">
                  <c:v>-112.52536458709284</c:v>
                </c:pt>
                <c:pt idx="1000">
                  <c:v>-184.13425813313825</c:v>
                </c:pt>
                <c:pt idx="1001">
                  <c:v>-57.199255429843333</c:v>
                </c:pt>
                <c:pt idx="1002">
                  <c:v>-148.44958040786469</c:v>
                </c:pt>
                <c:pt idx="1003">
                  <c:v>-20.064839529117307</c:v>
                </c:pt>
                <c:pt idx="1004">
                  <c:v>-164.4230397429024</c:v>
                </c:pt>
                <c:pt idx="1005">
                  <c:v>36.679991377691408</c:v>
                </c:pt>
                <c:pt idx="1006">
                  <c:v>-129.57524604663098</c:v>
                </c:pt>
                <c:pt idx="1007">
                  <c:v>-2.1517346355170162</c:v>
                </c:pt>
                <c:pt idx="1008">
                  <c:v>-64.254093645272974</c:v>
                </c:pt>
                <c:pt idx="1009">
                  <c:v>-31.314649346612612</c:v>
                </c:pt>
                <c:pt idx="1010">
                  <c:v>-181.70526466158196</c:v>
                </c:pt>
                <c:pt idx="1011">
                  <c:v>-223.84855360901412</c:v>
                </c:pt>
                <c:pt idx="1012">
                  <c:v>-333.46060271585543</c:v>
                </c:pt>
                <c:pt idx="1013">
                  <c:v>-359.08017050370245</c:v>
                </c:pt>
                <c:pt idx="1014">
                  <c:v>-106.93961057572108</c:v>
                </c:pt>
                <c:pt idx="1015">
                  <c:v>-154.74367698373447</c:v>
                </c:pt>
                <c:pt idx="1016">
                  <c:v>-96.890288586299278</c:v>
                </c:pt>
                <c:pt idx="1017">
                  <c:v>-337.82560519021786</c:v>
                </c:pt>
                <c:pt idx="1018">
                  <c:v>-96.572090485834963</c:v>
                </c:pt>
                <c:pt idx="1019">
                  <c:v>-40.385834980163452</c:v>
                </c:pt>
                <c:pt idx="1020">
                  <c:v>28.975206893793938</c:v>
                </c:pt>
                <c:pt idx="1021">
                  <c:v>-20.829418984335859</c:v>
                </c:pt>
                <c:pt idx="1022">
                  <c:v>-31.049331316170651</c:v>
                </c:pt>
                <c:pt idx="1023">
                  <c:v>-75.41029471497211</c:v>
                </c:pt>
                <c:pt idx="1024">
                  <c:v>-241.81341963240396</c:v>
                </c:pt>
                <c:pt idx="1025">
                  <c:v>-93.748756524372197</c:v>
                </c:pt>
                <c:pt idx="1026">
                  <c:v>-101.37851755906019</c:v>
                </c:pt>
                <c:pt idx="1027">
                  <c:v>-2.7925281222206308</c:v>
                </c:pt>
                <c:pt idx="1028">
                  <c:v>-23.402663393245064</c:v>
                </c:pt>
                <c:pt idx="1029">
                  <c:v>-313.89475420320537</c:v>
                </c:pt>
                <c:pt idx="1030">
                  <c:v>-271.00679129927647</c:v>
                </c:pt>
                <c:pt idx="1031">
                  <c:v>-164.22471132013845</c:v>
                </c:pt>
                <c:pt idx="1032">
                  <c:v>-123.91886587182478</c:v>
                </c:pt>
                <c:pt idx="1033">
                  <c:v>-301.6349523987713</c:v>
                </c:pt>
                <c:pt idx="1034">
                  <c:v>-301.6349523987713</c:v>
                </c:pt>
                <c:pt idx="1035">
                  <c:v>81.379416585892983</c:v>
                </c:pt>
                <c:pt idx="1036">
                  <c:v>-75.106206152163509</c:v>
                </c:pt>
                <c:pt idx="1037">
                  <c:v>-93.444388226505453</c:v>
                </c:pt>
                <c:pt idx="1038">
                  <c:v>-78.114519728753237</c:v>
                </c:pt>
                <c:pt idx="1039">
                  <c:v>-280.17074647544899</c:v>
                </c:pt>
                <c:pt idx="1040">
                  <c:v>18.1917624049305</c:v>
                </c:pt>
                <c:pt idx="1041">
                  <c:v>-336.62839570768665</c:v>
                </c:pt>
                <c:pt idx="1042">
                  <c:v>-204.94040547130527</c:v>
                </c:pt>
                <c:pt idx="1043">
                  <c:v>-47.500747901972318</c:v>
                </c:pt>
                <c:pt idx="1044">
                  <c:v>-279.50361358368531</c:v>
                </c:pt>
                <c:pt idx="1045">
                  <c:v>-279.50361358368531</c:v>
                </c:pt>
                <c:pt idx="1046">
                  <c:v>7.933639010845468</c:v>
                </c:pt>
                <c:pt idx="1047">
                  <c:v>-48.004485087679882</c:v>
                </c:pt>
                <c:pt idx="1048">
                  <c:v>-48.004485087679882</c:v>
                </c:pt>
                <c:pt idx="1049">
                  <c:v>-83.859473420308234</c:v>
                </c:pt>
                <c:pt idx="1050">
                  <c:v>-135.6721331399695</c:v>
                </c:pt>
                <c:pt idx="1051">
                  <c:v>-168.42547888327016</c:v>
                </c:pt>
                <c:pt idx="1052">
                  <c:v>-168.42547888327016</c:v>
                </c:pt>
                <c:pt idx="1053">
                  <c:v>-66.885174880095974</c:v>
                </c:pt>
                <c:pt idx="1054">
                  <c:v>-199.42611682854249</c:v>
                </c:pt>
                <c:pt idx="1055">
                  <c:v>-249.97513692811089</c:v>
                </c:pt>
                <c:pt idx="1056">
                  <c:v>30.74705946052535</c:v>
                </c:pt>
                <c:pt idx="1057">
                  <c:v>30.74705946052535</c:v>
                </c:pt>
                <c:pt idx="1058">
                  <c:v>-216.45385490889345</c:v>
                </c:pt>
                <c:pt idx="1059">
                  <c:v>-276.84283612310406</c:v>
                </c:pt>
                <c:pt idx="1060">
                  <c:v>-121.40401775894566</c:v>
                </c:pt>
                <c:pt idx="1061">
                  <c:v>-121.13234429732131</c:v>
                </c:pt>
                <c:pt idx="1062">
                  <c:v>-72.165161918309991</c:v>
                </c:pt>
                <c:pt idx="1063">
                  <c:v>-127.52144829627821</c:v>
                </c:pt>
                <c:pt idx="1064">
                  <c:v>-245.71701353402585</c:v>
                </c:pt>
                <c:pt idx="1065">
                  <c:v>-378.5681197414051</c:v>
                </c:pt>
                <c:pt idx="1066">
                  <c:v>-36.17723483540243</c:v>
                </c:pt>
                <c:pt idx="1067">
                  <c:v>-36.17723483540243</c:v>
                </c:pt>
                <c:pt idx="1068">
                  <c:v>6.462596661380303</c:v>
                </c:pt>
                <c:pt idx="1069">
                  <c:v>-194.72544989536186</c:v>
                </c:pt>
                <c:pt idx="1070">
                  <c:v>-37.952365747676197</c:v>
                </c:pt>
                <c:pt idx="1071">
                  <c:v>-92.742602353092082</c:v>
                </c:pt>
                <c:pt idx="1072">
                  <c:v>-155.10888071799911</c:v>
                </c:pt>
                <c:pt idx="1073">
                  <c:v>-368.78047922666883</c:v>
                </c:pt>
                <c:pt idx="1074">
                  <c:v>-115.39178789154136</c:v>
                </c:pt>
                <c:pt idx="1075">
                  <c:v>-162.83141129530873</c:v>
                </c:pt>
                <c:pt idx="1076">
                  <c:v>-69.440952930651235</c:v>
                </c:pt>
                <c:pt idx="1077">
                  <c:v>-66.602670226358214</c:v>
                </c:pt>
                <c:pt idx="1078">
                  <c:v>-258.3614435764859</c:v>
                </c:pt>
                <c:pt idx="1079">
                  <c:v>-55.219082453409101</c:v>
                </c:pt>
                <c:pt idx="1080">
                  <c:v>-135.21791920358601</c:v>
                </c:pt>
                <c:pt idx="1081">
                  <c:v>-121.37683914871104</c:v>
                </c:pt>
                <c:pt idx="1082">
                  <c:v>-74.053527342043481</c:v>
                </c:pt>
                <c:pt idx="1083">
                  <c:v>-283.32882721539949</c:v>
                </c:pt>
                <c:pt idx="1084">
                  <c:v>-351.92940718485511</c:v>
                </c:pt>
                <c:pt idx="1085">
                  <c:v>-273.21747237419112</c:v>
                </c:pt>
                <c:pt idx="1086">
                  <c:v>-83.141060393715463</c:v>
                </c:pt>
                <c:pt idx="1087">
                  <c:v>-114.49063313028716</c:v>
                </c:pt>
                <c:pt idx="1088">
                  <c:v>-60.211887817052173</c:v>
                </c:pt>
                <c:pt idx="1089">
                  <c:v>-347.52479497295167</c:v>
                </c:pt>
                <c:pt idx="1090">
                  <c:v>-283.54538272653605</c:v>
                </c:pt>
                <c:pt idx="1091">
                  <c:v>-63.414054055474878</c:v>
                </c:pt>
                <c:pt idx="1092">
                  <c:v>-160.82113957331171</c:v>
                </c:pt>
                <c:pt idx="1093">
                  <c:v>-199.94836083768081</c:v>
                </c:pt>
                <c:pt idx="1094">
                  <c:v>-251.48215245936075</c:v>
                </c:pt>
                <c:pt idx="1095">
                  <c:v>-161.72033618915856</c:v>
                </c:pt>
                <c:pt idx="1096">
                  <c:v>-278.74503134943501</c:v>
                </c:pt>
                <c:pt idx="1097">
                  <c:v>-221.75234877053828</c:v>
                </c:pt>
                <c:pt idx="1098">
                  <c:v>-354.45584721986643</c:v>
                </c:pt>
                <c:pt idx="1099">
                  <c:v>42.368305658721397</c:v>
                </c:pt>
                <c:pt idx="1100">
                  <c:v>-394.29644627978087</c:v>
                </c:pt>
                <c:pt idx="1101">
                  <c:v>-51.991416015100981</c:v>
                </c:pt>
                <c:pt idx="1102">
                  <c:v>-142.63664095314522</c:v>
                </c:pt>
                <c:pt idx="1103">
                  <c:v>-183.18286370213178</c:v>
                </c:pt>
                <c:pt idx="1104">
                  <c:v>-62.404621538652407</c:v>
                </c:pt>
                <c:pt idx="1105">
                  <c:v>-220.20816264211498</c:v>
                </c:pt>
                <c:pt idx="1106">
                  <c:v>-136.7119441374129</c:v>
                </c:pt>
                <c:pt idx="1107">
                  <c:v>-51.26141106637624</c:v>
                </c:pt>
                <c:pt idx="1108">
                  <c:v>-104.35349835413518</c:v>
                </c:pt>
                <c:pt idx="1109">
                  <c:v>-144.7291307607087</c:v>
                </c:pt>
                <c:pt idx="1110">
                  <c:v>-140.7122238724711</c:v>
                </c:pt>
                <c:pt idx="1111">
                  <c:v>-100.32108325295098</c:v>
                </c:pt>
                <c:pt idx="1112">
                  <c:v>-19.864474485790083</c:v>
                </c:pt>
                <c:pt idx="1113">
                  <c:v>-322.47623371354842</c:v>
                </c:pt>
                <c:pt idx="1114">
                  <c:v>-153.31264689161497</c:v>
                </c:pt>
                <c:pt idx="1115">
                  <c:v>-178.97098521182846</c:v>
                </c:pt>
                <c:pt idx="1116">
                  <c:v>-12.652875730544906</c:v>
                </c:pt>
                <c:pt idx="1117">
                  <c:v>-26.594759169573024</c:v>
                </c:pt>
                <c:pt idx="1118">
                  <c:v>-92.388352595687138</c:v>
                </c:pt>
                <c:pt idx="1119">
                  <c:v>-237.77784897042375</c:v>
                </c:pt>
                <c:pt idx="1120">
                  <c:v>-95.133306287242192</c:v>
                </c:pt>
                <c:pt idx="1121">
                  <c:v>-95.133306287242192</c:v>
                </c:pt>
                <c:pt idx="1122">
                  <c:v>-148.7449187087135</c:v>
                </c:pt>
                <c:pt idx="1123">
                  <c:v>-39.90828024920404</c:v>
                </c:pt>
                <c:pt idx="1124">
                  <c:v>-50.314291136398538</c:v>
                </c:pt>
                <c:pt idx="1125">
                  <c:v>-93.473647766893635</c:v>
                </c:pt>
                <c:pt idx="1126">
                  <c:v>-92.01559601485144</c:v>
                </c:pt>
                <c:pt idx="1127">
                  <c:v>-466.60069179290122</c:v>
                </c:pt>
                <c:pt idx="1128">
                  <c:v>-528.24555852073149</c:v>
                </c:pt>
                <c:pt idx="1129">
                  <c:v>-212.97881779345772</c:v>
                </c:pt>
                <c:pt idx="1130">
                  <c:v>-78.809513485614161</c:v>
                </c:pt>
                <c:pt idx="1131">
                  <c:v>13.270500885052371</c:v>
                </c:pt>
                <c:pt idx="1132">
                  <c:v>-391.69546379052053</c:v>
                </c:pt>
                <c:pt idx="1133">
                  <c:v>-21.025912046438805</c:v>
                </c:pt>
                <c:pt idx="1134">
                  <c:v>-98.760829441464637</c:v>
                </c:pt>
                <c:pt idx="1135">
                  <c:v>-75.374444317933694</c:v>
                </c:pt>
                <c:pt idx="1136">
                  <c:v>-221.73292426677699</c:v>
                </c:pt>
                <c:pt idx="1137">
                  <c:v>-119.09957098592292</c:v>
                </c:pt>
                <c:pt idx="1138">
                  <c:v>-41.651275795351751</c:v>
                </c:pt>
                <c:pt idx="1139">
                  <c:v>-38.277959744399652</c:v>
                </c:pt>
                <c:pt idx="1140">
                  <c:v>-221.86390487164886</c:v>
                </c:pt>
                <c:pt idx="1141">
                  <c:v>-367.84271333835773</c:v>
                </c:pt>
                <c:pt idx="1142">
                  <c:v>-367.84271333835773</c:v>
                </c:pt>
                <c:pt idx="1143">
                  <c:v>-420.07437454263641</c:v>
                </c:pt>
                <c:pt idx="1144">
                  <c:v>-97.23990563246133</c:v>
                </c:pt>
                <c:pt idx="1145">
                  <c:v>-158.21016509711268</c:v>
                </c:pt>
                <c:pt idx="1146">
                  <c:v>-217.35848927559221</c:v>
                </c:pt>
                <c:pt idx="1147">
                  <c:v>-217.35848927559221</c:v>
                </c:pt>
                <c:pt idx="1148">
                  <c:v>-107.69216142343754</c:v>
                </c:pt>
                <c:pt idx="1149">
                  <c:v>-292.28642012727647</c:v>
                </c:pt>
                <c:pt idx="1150">
                  <c:v>-86.942172500835113</c:v>
                </c:pt>
                <c:pt idx="1151">
                  <c:v>-261.14592853042615</c:v>
                </c:pt>
                <c:pt idx="1152">
                  <c:v>-444.91825194809326</c:v>
                </c:pt>
                <c:pt idx="1153">
                  <c:v>-167.5070590235643</c:v>
                </c:pt>
                <c:pt idx="1154">
                  <c:v>-283.02773726307504</c:v>
                </c:pt>
                <c:pt idx="1155">
                  <c:v>-151.19213926864234</c:v>
                </c:pt>
                <c:pt idx="1156">
                  <c:v>-367.34561131889063</c:v>
                </c:pt>
                <c:pt idx="1157">
                  <c:v>-89.205532385869788</c:v>
                </c:pt>
                <c:pt idx="1158">
                  <c:v>-183.7746149344718</c:v>
                </c:pt>
                <c:pt idx="1159">
                  <c:v>-72.301580274033768</c:v>
                </c:pt>
                <c:pt idx="1160">
                  <c:v>-114.53819823420389</c:v>
                </c:pt>
                <c:pt idx="1161">
                  <c:v>-307.75474360131562</c:v>
                </c:pt>
                <c:pt idx="1162">
                  <c:v>-158.82937467474545</c:v>
                </c:pt>
                <c:pt idx="1163">
                  <c:v>-184.72033618915856</c:v>
                </c:pt>
                <c:pt idx="1164">
                  <c:v>-13.106451721656128</c:v>
                </c:pt>
                <c:pt idx="1165">
                  <c:v>-346.99827646278453</c:v>
                </c:pt>
                <c:pt idx="1166">
                  <c:v>-20.279000209476465</c:v>
                </c:pt>
                <c:pt idx="1167">
                  <c:v>-23.116723443653143</c:v>
                </c:pt>
                <c:pt idx="1168">
                  <c:v>-182.78152983577053</c:v>
                </c:pt>
                <c:pt idx="1169">
                  <c:v>-74.340071071342152</c:v>
                </c:pt>
                <c:pt idx="1170">
                  <c:v>-255.24309535882287</c:v>
                </c:pt>
                <c:pt idx="1171">
                  <c:v>16.739943299324352</c:v>
                </c:pt>
                <c:pt idx="1172">
                  <c:v>-172.4212043822414</c:v>
                </c:pt>
                <c:pt idx="1173">
                  <c:v>-76.828579779161259</c:v>
                </c:pt>
                <c:pt idx="1174">
                  <c:v>-60.700038314657149</c:v>
                </c:pt>
                <c:pt idx="1175">
                  <c:v>-60.700038314657149</c:v>
                </c:pt>
                <c:pt idx="1176">
                  <c:v>20.113259350276422</c:v>
                </c:pt>
                <c:pt idx="1177">
                  <c:v>-110.65946658719514</c:v>
                </c:pt>
                <c:pt idx="1178">
                  <c:v>-44.79608620282113</c:v>
                </c:pt>
                <c:pt idx="1179">
                  <c:v>-402.87268929917423</c:v>
                </c:pt>
                <c:pt idx="1180">
                  <c:v>-148.46045590956845</c:v>
                </c:pt>
                <c:pt idx="1181">
                  <c:v>37.382213936474841</c:v>
                </c:pt>
                <c:pt idx="1182">
                  <c:v>-205.80954765117968</c:v>
                </c:pt>
                <c:pt idx="1183">
                  <c:v>-324.23801581818515</c:v>
                </c:pt>
                <c:pt idx="1184">
                  <c:v>-157.43803279532307</c:v>
                </c:pt>
                <c:pt idx="1185">
                  <c:v>-245.10568084761269</c:v>
                </c:pt>
                <c:pt idx="1186">
                  <c:v>-108.38527551004705</c:v>
                </c:pt>
                <c:pt idx="1187">
                  <c:v>-178.35833232528029</c:v>
                </c:pt>
                <c:pt idx="1188">
                  <c:v>-136.65646797671099</c:v>
                </c:pt>
                <c:pt idx="1189">
                  <c:v>-105.45394352807421</c:v>
                </c:pt>
                <c:pt idx="1190">
                  <c:v>-152.51361571464895</c:v>
                </c:pt>
                <c:pt idx="1191">
                  <c:v>-146.99241217058744</c:v>
                </c:pt>
                <c:pt idx="1192">
                  <c:v>-201.56581352980857</c:v>
                </c:pt>
                <c:pt idx="1193">
                  <c:v>-251.47068332197512</c:v>
                </c:pt>
                <c:pt idx="1194">
                  <c:v>-38.94613310124015</c:v>
                </c:pt>
                <c:pt idx="1195">
                  <c:v>-149.40337981367333</c:v>
                </c:pt>
                <c:pt idx="1196">
                  <c:v>-308.17646396135905</c:v>
                </c:pt>
                <c:pt idx="1197">
                  <c:v>-244.58475703860938</c:v>
                </c:pt>
                <c:pt idx="1198">
                  <c:v>-158.61497856891845</c:v>
                </c:pt>
                <c:pt idx="1199">
                  <c:v>-68.488719294470229</c:v>
                </c:pt>
                <c:pt idx="1200">
                  <c:v>-11.898970517127907</c:v>
                </c:pt>
                <c:pt idx="1201">
                  <c:v>-308.97429772293634</c:v>
                </c:pt>
                <c:pt idx="1202">
                  <c:v>-366.6338334585385</c:v>
                </c:pt>
                <c:pt idx="1203">
                  <c:v>-139.78744858158285</c:v>
                </c:pt>
                <c:pt idx="1204">
                  <c:v>-118.56445916410797</c:v>
                </c:pt>
                <c:pt idx="1205">
                  <c:v>-196.33758762138405</c:v>
                </c:pt>
                <c:pt idx="1206">
                  <c:v>-153.82929619958952</c:v>
                </c:pt>
                <c:pt idx="1207">
                  <c:v>-153.82929619958952</c:v>
                </c:pt>
                <c:pt idx="1208">
                  <c:v>-29.174280534508682</c:v>
                </c:pt>
                <c:pt idx="1209">
                  <c:v>-185.06283707411961</c:v>
                </c:pt>
                <c:pt idx="1210">
                  <c:v>-294.3647219220282</c:v>
                </c:pt>
                <c:pt idx="1211">
                  <c:v>-225.43846948069313</c:v>
                </c:pt>
                <c:pt idx="1212">
                  <c:v>-287.55633670339574</c:v>
                </c:pt>
                <c:pt idx="1213">
                  <c:v>-100.47300982162136</c:v>
                </c:pt>
                <c:pt idx="1214">
                  <c:v>-346.31667582315112</c:v>
                </c:pt>
                <c:pt idx="1215">
                  <c:v>-28.723703153881615</c:v>
                </c:pt>
                <c:pt idx="1216">
                  <c:v>-94.718623613243892</c:v>
                </c:pt>
                <c:pt idx="1217">
                  <c:v>-234.99788408700488</c:v>
                </c:pt>
                <c:pt idx="1218">
                  <c:v>-50.178756295439712</c:v>
                </c:pt>
                <c:pt idx="1219">
                  <c:v>-255.32887152498984</c:v>
                </c:pt>
                <c:pt idx="1220">
                  <c:v>-255.32887152498984</c:v>
                </c:pt>
                <c:pt idx="1221">
                  <c:v>-320.2927755584588</c:v>
                </c:pt>
                <c:pt idx="1222">
                  <c:v>-183.12263204544064</c:v>
                </c:pt>
                <c:pt idx="1223">
                  <c:v>-164.44270981615631</c:v>
                </c:pt>
                <c:pt idx="1224">
                  <c:v>-192.96203368996646</c:v>
                </c:pt>
                <c:pt idx="1225">
                  <c:v>-80.527489826836813</c:v>
                </c:pt>
                <c:pt idx="1226">
                  <c:v>-203.6233706206641</c:v>
                </c:pt>
                <c:pt idx="1227">
                  <c:v>-75.882220579202169</c:v>
                </c:pt>
                <c:pt idx="1228">
                  <c:v>-259.98797057522199</c:v>
                </c:pt>
                <c:pt idx="1229">
                  <c:v>-101.63332844203734</c:v>
                </c:pt>
                <c:pt idx="1230">
                  <c:v>-101.63332844203734</c:v>
                </c:pt>
                <c:pt idx="1231">
                  <c:v>-94.902484288138055</c:v>
                </c:pt>
                <c:pt idx="1232">
                  <c:v>-147.66917883907576</c:v>
                </c:pt>
                <c:pt idx="1233">
                  <c:v>-163.53408068348699</c:v>
                </c:pt>
                <c:pt idx="1234">
                  <c:v>-396.83188214624442</c:v>
                </c:pt>
                <c:pt idx="1235">
                  <c:v>-159.15273079100342</c:v>
                </c:pt>
                <c:pt idx="1236">
                  <c:v>-214.59431234017813</c:v>
                </c:pt>
                <c:pt idx="1237">
                  <c:v>-331.99923845270547</c:v>
                </c:pt>
                <c:pt idx="1238">
                  <c:v>-191.26220596196043</c:v>
                </c:pt>
                <c:pt idx="1239">
                  <c:v>-268.45405616879572</c:v>
                </c:pt>
                <c:pt idx="1240">
                  <c:v>-78.555988637206383</c:v>
                </c:pt>
                <c:pt idx="1241">
                  <c:v>-180.64571525975356</c:v>
                </c:pt>
                <c:pt idx="1242">
                  <c:v>-111.23842848201446</c:v>
                </c:pt>
                <c:pt idx="1243">
                  <c:v>-85.952287272520266</c:v>
                </c:pt>
                <c:pt idx="1244">
                  <c:v>-85.952287272520266</c:v>
                </c:pt>
                <c:pt idx="1245">
                  <c:v>-248.29973476934794</c:v>
                </c:pt>
                <c:pt idx="1246">
                  <c:v>-95.31840868711538</c:v>
                </c:pt>
                <c:pt idx="1247">
                  <c:v>-108.47684763728</c:v>
                </c:pt>
                <c:pt idx="1248">
                  <c:v>-108.47684763728</c:v>
                </c:pt>
                <c:pt idx="1249">
                  <c:v>-179.69831559471766</c:v>
                </c:pt>
                <c:pt idx="1250">
                  <c:v>-192.08162363260857</c:v>
                </c:pt>
                <c:pt idx="1251">
                  <c:v>-87.424448562218174</c:v>
                </c:pt>
                <c:pt idx="1252">
                  <c:v>-87.424448562218174</c:v>
                </c:pt>
                <c:pt idx="1253">
                  <c:v>-294.42807497394978</c:v>
                </c:pt>
                <c:pt idx="1254">
                  <c:v>-106.03430409818446</c:v>
                </c:pt>
                <c:pt idx="1255">
                  <c:v>-213.0329395884591</c:v>
                </c:pt>
                <c:pt idx="1256">
                  <c:v>-213.0329395884591</c:v>
                </c:pt>
                <c:pt idx="1257">
                  <c:v>-264.11699303468652</c:v>
                </c:pt>
                <c:pt idx="1258">
                  <c:v>-104.37436584277776</c:v>
                </c:pt>
                <c:pt idx="1259">
                  <c:v>-152.34126848673083</c:v>
                </c:pt>
                <c:pt idx="1260">
                  <c:v>-134.40602021394335</c:v>
                </c:pt>
                <c:pt idx="1261">
                  <c:v>-100.5826077773246</c:v>
                </c:pt>
                <c:pt idx="1262">
                  <c:v>-212.89280620182296</c:v>
                </c:pt>
                <c:pt idx="1263">
                  <c:v>-36.191948152764894</c:v>
                </c:pt>
                <c:pt idx="1264">
                  <c:v>-36.191948152764894</c:v>
                </c:pt>
                <c:pt idx="1265">
                  <c:v>154.0398256922353</c:v>
                </c:pt>
                <c:pt idx="1266">
                  <c:v>-167.6700180442503</c:v>
                </c:pt>
                <c:pt idx="1267">
                  <c:v>-238.77489466953</c:v>
                </c:pt>
                <c:pt idx="1268">
                  <c:v>-204.79640010344485</c:v>
                </c:pt>
                <c:pt idx="1269">
                  <c:v>-281.65482373192742</c:v>
                </c:pt>
                <c:pt idx="1270">
                  <c:v>-183.51109809912526</c:v>
                </c:pt>
                <c:pt idx="1271">
                  <c:v>23.128085308360369</c:v>
                </c:pt>
                <c:pt idx="1272">
                  <c:v>-154.03717992392228</c:v>
                </c:pt>
                <c:pt idx="1273">
                  <c:v>-176.9583186590541</c:v>
                </c:pt>
                <c:pt idx="1274">
                  <c:v>-193.51333597959075</c:v>
                </c:pt>
                <c:pt idx="1275">
                  <c:v>-193.51333597959075</c:v>
                </c:pt>
                <c:pt idx="1276">
                  <c:v>-7.3679762460297979</c:v>
                </c:pt>
                <c:pt idx="1277">
                  <c:v>-195.72269685437038</c:v>
                </c:pt>
                <c:pt idx="1278">
                  <c:v>-56.241829612303093</c:v>
                </c:pt>
                <c:pt idx="1279">
                  <c:v>-86.529369497088226</c:v>
                </c:pt>
                <c:pt idx="1280">
                  <c:v>-162.34126848673083</c:v>
                </c:pt>
                <c:pt idx="1281">
                  <c:v>-63.251541864183707</c:v>
                </c:pt>
                <c:pt idx="1282">
                  <c:v>-138.93134130872176</c:v>
                </c:pt>
                <c:pt idx="1283">
                  <c:v>-244.8601898407365</c:v>
                </c:pt>
                <c:pt idx="1284">
                  <c:v>-190.77529718933448</c:v>
                </c:pt>
                <c:pt idx="1285">
                  <c:v>-203.21288397253863</c:v>
                </c:pt>
                <c:pt idx="1286">
                  <c:v>-49.177558880051009</c:v>
                </c:pt>
                <c:pt idx="1287">
                  <c:v>-150.8103526907887</c:v>
                </c:pt>
                <c:pt idx="1288">
                  <c:v>-150.8103526907887</c:v>
                </c:pt>
                <c:pt idx="1289">
                  <c:v>-202.97998104328087</c:v>
                </c:pt>
                <c:pt idx="1290">
                  <c:v>-95.41473631033756</c:v>
                </c:pt>
                <c:pt idx="1291">
                  <c:v>-176.60023108599046</c:v>
                </c:pt>
                <c:pt idx="1292">
                  <c:v>-192.08518171320907</c:v>
                </c:pt>
                <c:pt idx="1293">
                  <c:v>-155.79596341807479</c:v>
                </c:pt>
                <c:pt idx="1294">
                  <c:v>-231.36748510704456</c:v>
                </c:pt>
                <c:pt idx="1295">
                  <c:v>-165.37975928403927</c:v>
                </c:pt>
                <c:pt idx="1296">
                  <c:v>-143.77681864937171</c:v>
                </c:pt>
                <c:pt idx="1297">
                  <c:v>-167.27176126352919</c:v>
                </c:pt>
                <c:pt idx="1298">
                  <c:v>-147.7931660674929</c:v>
                </c:pt>
                <c:pt idx="1299">
                  <c:v>-164.673855859909</c:v>
                </c:pt>
                <c:pt idx="1300">
                  <c:v>-109.50310856718414</c:v>
                </c:pt>
                <c:pt idx="1301">
                  <c:v>-136.30102080391737</c:v>
                </c:pt>
                <c:pt idx="1302">
                  <c:v>-288.11839170997746</c:v>
                </c:pt>
                <c:pt idx="1303">
                  <c:v>-324.63219935777983</c:v>
                </c:pt>
                <c:pt idx="1304">
                  <c:v>-119.50506671259143</c:v>
                </c:pt>
                <c:pt idx="1305">
                  <c:v>-144.71366685735245</c:v>
                </c:pt>
                <c:pt idx="1306">
                  <c:v>-146.96983210603014</c:v>
                </c:pt>
                <c:pt idx="1307">
                  <c:v>-270.64783035547276</c:v>
                </c:pt>
                <c:pt idx="1308">
                  <c:v>-333.40956815051908</c:v>
                </c:pt>
                <c:pt idx="1309">
                  <c:v>-273.77245552916224</c:v>
                </c:pt>
                <c:pt idx="1310">
                  <c:v>18.317260949360104</c:v>
                </c:pt>
                <c:pt idx="1311">
                  <c:v>-93.140265498131271</c:v>
                </c:pt>
                <c:pt idx="1312">
                  <c:v>-98.451828432355001</c:v>
                </c:pt>
                <c:pt idx="1313">
                  <c:v>-195.89768448255847</c:v>
                </c:pt>
                <c:pt idx="1314">
                  <c:v>-94.566741354163867</c:v>
                </c:pt>
                <c:pt idx="1315">
                  <c:v>-157.18115112621706</c:v>
                </c:pt>
                <c:pt idx="1316">
                  <c:v>-296.09596859573207</c:v>
                </c:pt>
                <c:pt idx="1317">
                  <c:v>-350.07202402144941</c:v>
                </c:pt>
                <c:pt idx="1318">
                  <c:v>-350.07202402144941</c:v>
                </c:pt>
                <c:pt idx="1319">
                  <c:v>-101.17296033437373</c:v>
                </c:pt>
                <c:pt idx="1320">
                  <c:v>-64.519299034993452</c:v>
                </c:pt>
                <c:pt idx="1321">
                  <c:v>-206.13226582216538</c:v>
                </c:pt>
                <c:pt idx="1322">
                  <c:v>-1074.2044855102595</c:v>
                </c:pt>
                <c:pt idx="1323">
                  <c:v>-222.58647975854888</c:v>
                </c:pt>
                <c:pt idx="1324">
                  <c:v>-123.50450724247503</c:v>
                </c:pt>
                <c:pt idx="1325">
                  <c:v>-178.80679461018821</c:v>
                </c:pt>
                <c:pt idx="1326">
                  <c:v>-108.7559169951636</c:v>
                </c:pt>
                <c:pt idx="1327">
                  <c:v>-108.7559169951636</c:v>
                </c:pt>
                <c:pt idx="1328">
                  <c:v>-225.91271170054466</c:v>
                </c:pt>
                <c:pt idx="1329">
                  <c:v>-237.33451053574396</c:v>
                </c:pt>
                <c:pt idx="1330">
                  <c:v>-215.31256841645899</c:v>
                </c:pt>
                <c:pt idx="1331">
                  <c:v>-220.77117963861758</c:v>
                </c:pt>
                <c:pt idx="1332">
                  <c:v>-234.09245482472193</c:v>
                </c:pt>
                <c:pt idx="1333">
                  <c:v>-196.74867804921627</c:v>
                </c:pt>
                <c:pt idx="1334">
                  <c:v>-200.36209166578305</c:v>
                </c:pt>
                <c:pt idx="1335">
                  <c:v>125.64380679197964</c:v>
                </c:pt>
                <c:pt idx="1336">
                  <c:v>-77.149060069681411</c:v>
                </c:pt>
                <c:pt idx="1337">
                  <c:v>-128.28739226122212</c:v>
                </c:pt>
                <c:pt idx="1338">
                  <c:v>-128.16332655764899</c:v>
                </c:pt>
                <c:pt idx="1339">
                  <c:v>-204.70411155578364</c:v>
                </c:pt>
                <c:pt idx="1340">
                  <c:v>-131.93182230368217</c:v>
                </c:pt>
                <c:pt idx="1341">
                  <c:v>-162.53700081881522</c:v>
                </c:pt>
                <c:pt idx="1342">
                  <c:v>-79.296667827732676</c:v>
                </c:pt>
                <c:pt idx="1343">
                  <c:v>-79.296667827732676</c:v>
                </c:pt>
                <c:pt idx="1344">
                  <c:v>-170.36061451533618</c:v>
                </c:pt>
                <c:pt idx="1345">
                  <c:v>-215.38095669942794</c:v>
                </c:pt>
                <c:pt idx="1346">
                  <c:v>-146.40789988419471</c:v>
                </c:pt>
                <c:pt idx="1347">
                  <c:v>-118.36905087667219</c:v>
                </c:pt>
                <c:pt idx="1348">
                  <c:v>-258.91998481205752</c:v>
                </c:pt>
                <c:pt idx="1349">
                  <c:v>-122.93593985439907</c:v>
                </c:pt>
                <c:pt idx="1350">
                  <c:v>-83.366734521050716</c:v>
                </c:pt>
                <c:pt idx="1351">
                  <c:v>-125.04505681514189</c:v>
                </c:pt>
                <c:pt idx="1352">
                  <c:v>-154.42536624254865</c:v>
                </c:pt>
                <c:pt idx="1353">
                  <c:v>-97.874387997572967</c:v>
                </c:pt>
                <c:pt idx="1354">
                  <c:v>-97.874387997572967</c:v>
                </c:pt>
                <c:pt idx="1355">
                  <c:v>-71.029391651883401</c:v>
                </c:pt>
                <c:pt idx="1356">
                  <c:v>-204.98905534988916</c:v>
                </c:pt>
                <c:pt idx="1357">
                  <c:v>-291.36980146266598</c:v>
                </c:pt>
                <c:pt idx="1358">
                  <c:v>110.78917666956539</c:v>
                </c:pt>
                <c:pt idx="1359">
                  <c:v>-103.689408382446</c:v>
                </c:pt>
                <c:pt idx="1360">
                  <c:v>-103.689408382446</c:v>
                </c:pt>
                <c:pt idx="1361">
                  <c:v>-16.168808618091248</c:v>
                </c:pt>
                <c:pt idx="1362">
                  <c:v>-185.40190266322645</c:v>
                </c:pt>
                <c:pt idx="1363">
                  <c:v>-94.547037115344381</c:v>
                </c:pt>
                <c:pt idx="1364">
                  <c:v>-335.84679672350904</c:v>
                </c:pt>
                <c:pt idx="1365">
                  <c:v>-448.24257005427216</c:v>
                </c:pt>
                <c:pt idx="1366">
                  <c:v>-160.5962363200199</c:v>
                </c:pt>
                <c:pt idx="1367">
                  <c:v>-134.74404533797338</c:v>
                </c:pt>
                <c:pt idx="1368">
                  <c:v>-125.97387118159111</c:v>
                </c:pt>
                <c:pt idx="1369">
                  <c:v>-58.202980604780549</c:v>
                </c:pt>
                <c:pt idx="1370">
                  <c:v>-250.31096848126583</c:v>
                </c:pt>
                <c:pt idx="1371">
                  <c:v>-251.38103517458387</c:v>
                </c:pt>
                <c:pt idx="1372">
                  <c:v>-130.99853217630198</c:v>
                </c:pt>
                <c:pt idx="1373">
                  <c:v>-146.01823641512146</c:v>
                </c:pt>
                <c:pt idx="1374">
                  <c:v>-140.33419663512024</c:v>
                </c:pt>
                <c:pt idx="1375">
                  <c:v>-140.33419663512024</c:v>
                </c:pt>
                <c:pt idx="1376">
                  <c:v>-288.7710568538713</c:v>
                </c:pt>
                <c:pt idx="1377">
                  <c:v>-191.92974137352854</c:v>
                </c:pt>
                <c:pt idx="1378">
                  <c:v>-191.92974137352854</c:v>
                </c:pt>
                <c:pt idx="1379">
                  <c:v>-64.576296655732619</c:v>
                </c:pt>
                <c:pt idx="1380">
                  <c:v>-435.86617691767998</c:v>
                </c:pt>
                <c:pt idx="1381">
                  <c:v>-229.86283024100652</c:v>
                </c:pt>
                <c:pt idx="1382">
                  <c:v>-6.4825309576245331</c:v>
                </c:pt>
                <c:pt idx="1383">
                  <c:v>-283.3816731198562</c:v>
                </c:pt>
                <c:pt idx="1384">
                  <c:v>-135.84428925201019</c:v>
                </c:pt>
                <c:pt idx="1385">
                  <c:v>-99.702398979868974</c:v>
                </c:pt>
                <c:pt idx="1386">
                  <c:v>116.17220497239811</c:v>
                </c:pt>
                <c:pt idx="1387">
                  <c:v>-201.82370149842575</c:v>
                </c:pt>
                <c:pt idx="1388">
                  <c:v>-271.46333173530627</c:v>
                </c:pt>
                <c:pt idx="1389">
                  <c:v>-271.46333173530627</c:v>
                </c:pt>
                <c:pt idx="1390">
                  <c:v>-161.52561015658546</c:v>
                </c:pt>
                <c:pt idx="1391">
                  <c:v>-161.07587198113293</c:v>
                </c:pt>
                <c:pt idx="1392">
                  <c:v>-112.14718039943006</c:v>
                </c:pt>
                <c:pt idx="1393">
                  <c:v>-334.77533135490006</c:v>
                </c:pt>
                <c:pt idx="1394">
                  <c:v>-117.54375876980208</c:v>
                </c:pt>
                <c:pt idx="1395">
                  <c:v>-71.515382744178822</c:v>
                </c:pt>
                <c:pt idx="1396">
                  <c:v>-163.62641354073861</c:v>
                </c:pt>
                <c:pt idx="1397">
                  <c:v>-163.62641354073861</c:v>
                </c:pt>
                <c:pt idx="1398">
                  <c:v>-229.7531538101473</c:v>
                </c:pt>
                <c:pt idx="1399">
                  <c:v>-66.723065208609313</c:v>
                </c:pt>
                <c:pt idx="1400">
                  <c:v>-66.723065208609313</c:v>
                </c:pt>
                <c:pt idx="1401">
                  <c:v>-261.95567825878408</c:v>
                </c:pt>
                <c:pt idx="1402">
                  <c:v>-261.95567825878408</c:v>
                </c:pt>
                <c:pt idx="1403">
                  <c:v>-113.32496537820003</c:v>
                </c:pt>
                <c:pt idx="1404">
                  <c:v>-101.01144429856902</c:v>
                </c:pt>
                <c:pt idx="1405">
                  <c:v>-89.992858999982303</c:v>
                </c:pt>
                <c:pt idx="1406">
                  <c:v>-175.33455484533437</c:v>
                </c:pt>
                <c:pt idx="1407">
                  <c:v>-292.70818479691019</c:v>
                </c:pt>
                <c:pt idx="1408">
                  <c:v>-292.70818479691019</c:v>
                </c:pt>
                <c:pt idx="1409">
                  <c:v>-303.463130475404</c:v>
                </c:pt>
                <c:pt idx="1410">
                  <c:v>-104.52377479592445</c:v>
                </c:pt>
                <c:pt idx="1411">
                  <c:v>-97.242668817477636</c:v>
                </c:pt>
                <c:pt idx="1412">
                  <c:v>-82.68045686058403</c:v>
                </c:pt>
                <c:pt idx="1413">
                  <c:v>-99.219686233115851</c:v>
                </c:pt>
                <c:pt idx="1414">
                  <c:v>-241.3599322604735</c:v>
                </c:pt>
                <c:pt idx="1415">
                  <c:v>-156.5995146655622</c:v>
                </c:pt>
                <c:pt idx="1416">
                  <c:v>-244.74819705425585</c:v>
                </c:pt>
                <c:pt idx="1417">
                  <c:v>-138.44687167646356</c:v>
                </c:pt>
                <c:pt idx="1418">
                  <c:v>-181.35781716475429</c:v>
                </c:pt>
                <c:pt idx="1419">
                  <c:v>-200.40965676969978</c:v>
                </c:pt>
                <c:pt idx="1420">
                  <c:v>-200.40965676969978</c:v>
                </c:pt>
                <c:pt idx="1421">
                  <c:v>-200.40965676969978</c:v>
                </c:pt>
                <c:pt idx="1422">
                  <c:v>-197.36201319062712</c:v>
                </c:pt>
                <c:pt idx="1423">
                  <c:v>-124.23303504075295</c:v>
                </c:pt>
                <c:pt idx="1424">
                  <c:v>-166.37660372324325</c:v>
                </c:pt>
                <c:pt idx="1425">
                  <c:v>-179.88425719976544</c:v>
                </c:pt>
                <c:pt idx="1426">
                  <c:v>-190.06539899923365</c:v>
                </c:pt>
                <c:pt idx="1427">
                  <c:v>-212.0637990640405</c:v>
                </c:pt>
                <c:pt idx="1428">
                  <c:v>-201.06072197840041</c:v>
                </c:pt>
                <c:pt idx="1429">
                  <c:v>-142.12175867470052</c:v>
                </c:pt>
                <c:pt idx="1430">
                  <c:v>-142.12175867470052</c:v>
                </c:pt>
                <c:pt idx="1431">
                  <c:v>-103.09534079448457</c:v>
                </c:pt>
                <c:pt idx="1432">
                  <c:v>-1091.8444397917883</c:v>
                </c:pt>
                <c:pt idx="1433">
                  <c:v>-173.95984011909133</c:v>
                </c:pt>
                <c:pt idx="1434">
                  <c:v>-173.95984011909133</c:v>
                </c:pt>
                <c:pt idx="1435">
                  <c:v>-234.56565657949665</c:v>
                </c:pt>
                <c:pt idx="1436">
                  <c:v>-193.29830192849141</c:v>
                </c:pt>
                <c:pt idx="1437">
                  <c:v>-193.29830192849141</c:v>
                </c:pt>
                <c:pt idx="1438">
                  <c:v>-217.78549043617556</c:v>
                </c:pt>
                <c:pt idx="1439">
                  <c:v>-241.4122528603794</c:v>
                </c:pt>
                <c:pt idx="1440">
                  <c:v>-171.47021247103947</c:v>
                </c:pt>
                <c:pt idx="1441">
                  <c:v>-108.75499931483307</c:v>
                </c:pt>
                <c:pt idx="1442">
                  <c:v>-64.750445078746139</c:v>
                </c:pt>
                <c:pt idx="1443">
                  <c:v>-27.073241724887737</c:v>
                </c:pt>
                <c:pt idx="1444">
                  <c:v>-227.27623702446016</c:v>
                </c:pt>
                <c:pt idx="1445">
                  <c:v>-227.27623702446016</c:v>
                </c:pt>
                <c:pt idx="1446">
                  <c:v>-114.7951685224906</c:v>
                </c:pt>
                <c:pt idx="1447">
                  <c:v>-160.76123196126917</c:v>
                </c:pt>
                <c:pt idx="1448">
                  <c:v>-250.72437526471953</c:v>
                </c:pt>
                <c:pt idx="1449">
                  <c:v>-148.21508768743854</c:v>
                </c:pt>
                <c:pt idx="1450">
                  <c:v>-135.29674630288861</c:v>
                </c:pt>
                <c:pt idx="1451">
                  <c:v>-89.206337425478779</c:v>
                </c:pt>
                <c:pt idx="1452">
                  <c:v>-240.72157791413764</c:v>
                </c:pt>
                <c:pt idx="1453">
                  <c:v>-119.70323818504352</c:v>
                </c:pt>
                <c:pt idx="1454">
                  <c:v>-115.25210133430011</c:v>
                </c:pt>
                <c:pt idx="1455">
                  <c:v>-167.00300793723301</c:v>
                </c:pt>
                <c:pt idx="1456">
                  <c:v>-63.764834351460024</c:v>
                </c:pt>
                <c:pt idx="1457">
                  <c:v>-296.05460197268587</c:v>
                </c:pt>
                <c:pt idx="1458">
                  <c:v>-178.87398547776843</c:v>
                </c:pt>
                <c:pt idx="1459">
                  <c:v>-179.51757631505393</c:v>
                </c:pt>
                <c:pt idx="1460">
                  <c:v>-180.69620049899845</c:v>
                </c:pt>
                <c:pt idx="1461">
                  <c:v>-215.70599122603505</c:v>
                </c:pt>
                <c:pt idx="1462">
                  <c:v>-328.69883075524365</c:v>
                </c:pt>
                <c:pt idx="1463">
                  <c:v>-89.282759549979232</c:v>
                </c:pt>
                <c:pt idx="1464">
                  <c:v>-136.37344816244723</c:v>
                </c:pt>
                <c:pt idx="1465">
                  <c:v>-219.48168160842516</c:v>
                </c:pt>
                <c:pt idx="1466">
                  <c:v>-197.63836367308471</c:v>
                </c:pt>
                <c:pt idx="1467">
                  <c:v>-180.88949369071508</c:v>
                </c:pt>
                <c:pt idx="1468">
                  <c:v>-133.6902475876206</c:v>
                </c:pt>
                <c:pt idx="1469">
                  <c:v>-159.88361925449311</c:v>
                </c:pt>
                <c:pt idx="1470">
                  <c:v>-311.93389308981102</c:v>
                </c:pt>
                <c:pt idx="1471">
                  <c:v>-153.91295727003728</c:v>
                </c:pt>
                <c:pt idx="1472">
                  <c:v>-334.07186707113755</c:v>
                </c:pt>
                <c:pt idx="1473">
                  <c:v>-142.83981349107916</c:v>
                </c:pt>
                <c:pt idx="1474">
                  <c:v>-168.55243055660588</c:v>
                </c:pt>
                <c:pt idx="1475">
                  <c:v>-112.66858520339383</c:v>
                </c:pt>
                <c:pt idx="1476">
                  <c:v>-126.05217297634289</c:v>
                </c:pt>
                <c:pt idx="1477">
                  <c:v>-188.542517044823</c:v>
                </c:pt>
                <c:pt idx="1478">
                  <c:v>-60.367137040855255</c:v>
                </c:pt>
                <c:pt idx="1479">
                  <c:v>-60.367137040855255</c:v>
                </c:pt>
                <c:pt idx="1480">
                  <c:v>-168.61418367333425</c:v>
                </c:pt>
                <c:pt idx="1481">
                  <c:v>-168.61418367333425</c:v>
                </c:pt>
                <c:pt idx="1482">
                  <c:v>-77.030432116960213</c:v>
                </c:pt>
                <c:pt idx="1483">
                  <c:v>-175.07335436560925</c:v>
                </c:pt>
                <c:pt idx="1484">
                  <c:v>-69.586210167515503</c:v>
                </c:pt>
                <c:pt idx="1485">
                  <c:v>-116.49855433109718</c:v>
                </c:pt>
                <c:pt idx="1486">
                  <c:v>-143.83953375602096</c:v>
                </c:pt>
                <c:pt idx="1487">
                  <c:v>-153.4158552505703</c:v>
                </c:pt>
                <c:pt idx="1488">
                  <c:v>-220.55866320304199</c:v>
                </c:pt>
                <c:pt idx="1489">
                  <c:v>-220.55866320304199</c:v>
                </c:pt>
                <c:pt idx="1490">
                  <c:v>-287.34450252268277</c:v>
                </c:pt>
                <c:pt idx="1491">
                  <c:v>-212.78101467524453</c:v>
                </c:pt>
                <c:pt idx="1492">
                  <c:v>-212.78101467524453</c:v>
                </c:pt>
                <c:pt idx="1493">
                  <c:v>-262.64767340516084</c:v>
                </c:pt>
                <c:pt idx="1494">
                  <c:v>-242.60330817163054</c:v>
                </c:pt>
                <c:pt idx="1495">
                  <c:v>-228.9948513109552</c:v>
                </c:pt>
                <c:pt idx="1496">
                  <c:v>-126.89625164170195</c:v>
                </c:pt>
                <c:pt idx="1497">
                  <c:v>-108.20885504100249</c:v>
                </c:pt>
                <c:pt idx="1498">
                  <c:v>-82.038745693549885</c:v>
                </c:pt>
                <c:pt idx="1499">
                  <c:v>-222.86882746197477</c:v>
                </c:pt>
                <c:pt idx="1500">
                  <c:v>-175.25833398073615</c:v>
                </c:pt>
                <c:pt idx="1501">
                  <c:v>-57.760358590529023</c:v>
                </c:pt>
                <c:pt idx="1502">
                  <c:v>-57.760358590529023</c:v>
                </c:pt>
                <c:pt idx="1503">
                  <c:v>-187.12211688491465</c:v>
                </c:pt>
                <c:pt idx="1504">
                  <c:v>-123.56946022958982</c:v>
                </c:pt>
                <c:pt idx="1505">
                  <c:v>-123.56946022958982</c:v>
                </c:pt>
                <c:pt idx="1506">
                  <c:v>-152.96527786994318</c:v>
                </c:pt>
                <c:pt idx="1507">
                  <c:v>-242.92842117339353</c:v>
                </c:pt>
                <c:pt idx="1508">
                  <c:v>-106.19222788782309</c:v>
                </c:pt>
                <c:pt idx="1509">
                  <c:v>-121.66942440856837</c:v>
                </c:pt>
                <c:pt idx="1510">
                  <c:v>-131.89709084687649</c:v>
                </c:pt>
                <c:pt idx="1511">
                  <c:v>-1084.0393329186982</c:v>
                </c:pt>
                <c:pt idx="1512">
                  <c:v>-148.52189512567304</c:v>
                </c:pt>
                <c:pt idx="1513">
                  <c:v>-78.62637937517303</c:v>
                </c:pt>
                <c:pt idx="1514">
                  <c:v>-158.4161349856285</c:v>
                </c:pt>
                <c:pt idx="1515">
                  <c:v>-158.4161349856285</c:v>
                </c:pt>
                <c:pt idx="1516">
                  <c:v>-161.09877609033879</c:v>
                </c:pt>
                <c:pt idx="1517">
                  <c:v>-161.09877609033879</c:v>
                </c:pt>
                <c:pt idx="1518">
                  <c:v>-218.76606593241428</c:v>
                </c:pt>
                <c:pt idx="1519">
                  <c:v>-218.76606593241428</c:v>
                </c:pt>
                <c:pt idx="1520">
                  <c:v>-158.00488760748436</c:v>
                </c:pt>
                <c:pt idx="1521">
                  <c:v>-117.47417307144445</c:v>
                </c:pt>
                <c:pt idx="1522">
                  <c:v>-44.00401423674424</c:v>
                </c:pt>
                <c:pt idx="1523">
                  <c:v>-82.487644663827837</c:v>
                </c:pt>
                <c:pt idx="1524">
                  <c:v>-184.06615972925232</c:v>
                </c:pt>
                <c:pt idx="1525">
                  <c:v>-153.80963627036044</c:v>
                </c:pt>
                <c:pt idx="1526">
                  <c:v>-89.659913416590001</c:v>
                </c:pt>
                <c:pt idx="1527">
                  <c:v>-74.167208682898064</c:v>
                </c:pt>
                <c:pt idx="1528">
                  <c:v>-75.811079255241765</c:v>
                </c:pt>
                <c:pt idx="1529">
                  <c:v>-212.3376319309744</c:v>
                </c:pt>
                <c:pt idx="1530">
                  <c:v>-175.48236386328784</c:v>
                </c:pt>
                <c:pt idx="1531">
                  <c:v>-222.57305247575584</c:v>
                </c:pt>
                <c:pt idx="1532">
                  <c:v>-161.40838087915517</c:v>
                </c:pt>
                <c:pt idx="1533">
                  <c:v>-97.212133386544792</c:v>
                </c:pt>
                <c:pt idx="1534">
                  <c:v>-137.26209332123892</c:v>
                </c:pt>
                <c:pt idx="1535">
                  <c:v>-26.983191057692039</c:v>
                </c:pt>
                <c:pt idx="1536">
                  <c:v>-215.46973147607901</c:v>
                </c:pt>
                <c:pt idx="1537">
                  <c:v>-249.347422658011</c:v>
                </c:pt>
                <c:pt idx="1538">
                  <c:v>-198.5270088318764</c:v>
                </c:pt>
                <c:pt idx="1539">
                  <c:v>-178.62221751486578</c:v>
                </c:pt>
                <c:pt idx="1540">
                  <c:v>-115.44175797026026</c:v>
                </c:pt>
                <c:pt idx="1541">
                  <c:v>-284.24090178794773</c:v>
                </c:pt>
                <c:pt idx="1542">
                  <c:v>-111.64999990480712</c:v>
                </c:pt>
                <c:pt idx="1543">
                  <c:v>-322.91838487686437</c:v>
                </c:pt>
                <c:pt idx="1544">
                  <c:v>-100.43756194438743</c:v>
                </c:pt>
                <c:pt idx="1545">
                  <c:v>-44.010929138042997</c:v>
                </c:pt>
                <c:pt idx="1546">
                  <c:v>-165.08326787739213</c:v>
                </c:pt>
                <c:pt idx="1547">
                  <c:v>-118.41130101448334</c:v>
                </c:pt>
                <c:pt idx="1548">
                  <c:v>-184.18163212117753</c:v>
                </c:pt>
                <c:pt idx="1549">
                  <c:v>-136.85056620803658</c:v>
                </c:pt>
                <c:pt idx="1550">
                  <c:v>-136.85056620803658</c:v>
                </c:pt>
                <c:pt idx="1551">
                  <c:v>-158.26740828734449</c:v>
                </c:pt>
                <c:pt idx="1552">
                  <c:v>-158.26740828734449</c:v>
                </c:pt>
                <c:pt idx="1553">
                  <c:v>-306.78180957082873</c:v>
                </c:pt>
                <c:pt idx="1554">
                  <c:v>-168.35550080913288</c:v>
                </c:pt>
                <c:pt idx="1555">
                  <c:v>-168.35550080913288</c:v>
                </c:pt>
                <c:pt idx="1556">
                  <c:v>-114.53396804276551</c:v>
                </c:pt>
                <c:pt idx="1557">
                  <c:v>-217.02774740709981</c:v>
                </c:pt>
                <c:pt idx="1558">
                  <c:v>-289.0323801183427</c:v>
                </c:pt>
                <c:pt idx="1559">
                  <c:v>-125.77742242907846</c:v>
                </c:pt>
                <c:pt idx="1560">
                  <c:v>-114.37113180682582</c:v>
                </c:pt>
                <c:pt idx="1561">
                  <c:v>-222.89760600740254</c:v>
                </c:pt>
                <c:pt idx="1562">
                  <c:v>-192.72609798465902</c:v>
                </c:pt>
                <c:pt idx="1563">
                  <c:v>-14.73833799608812</c:v>
                </c:pt>
                <c:pt idx="1564">
                  <c:v>-14.73833799608812</c:v>
                </c:pt>
                <c:pt idx="1565">
                  <c:v>-14.73833799608812</c:v>
                </c:pt>
                <c:pt idx="1566">
                  <c:v>-66.039506423568525</c:v>
                </c:pt>
                <c:pt idx="1567">
                  <c:v>-166.05197171644068</c:v>
                </c:pt>
                <c:pt idx="1568">
                  <c:v>-175.96947389581601</c:v>
                </c:pt>
                <c:pt idx="1569">
                  <c:v>-77.158615371250193</c:v>
                </c:pt>
                <c:pt idx="1570">
                  <c:v>-224.78904851677606</c:v>
                </c:pt>
                <c:pt idx="1571">
                  <c:v>-263.97830263293173</c:v>
                </c:pt>
                <c:pt idx="1572">
                  <c:v>-263.97830263293173</c:v>
                </c:pt>
                <c:pt idx="1573">
                  <c:v>-169.23862974191667</c:v>
                </c:pt>
                <c:pt idx="1574">
                  <c:v>-110.02827271165063</c:v>
                </c:pt>
                <c:pt idx="1575">
                  <c:v>-229.71290612733378</c:v>
                </c:pt>
                <c:pt idx="1576">
                  <c:v>-226.47944372795968</c:v>
                </c:pt>
                <c:pt idx="1577">
                  <c:v>-214.04185694475552</c:v>
                </c:pt>
                <c:pt idx="1578">
                  <c:v>-126.14878033462327</c:v>
                </c:pt>
                <c:pt idx="1579">
                  <c:v>-126.14878033462327</c:v>
                </c:pt>
                <c:pt idx="1580">
                  <c:v>-203.77514023902262</c:v>
                </c:pt>
                <c:pt idx="1581">
                  <c:v>-87.634133481646359</c:v>
                </c:pt>
                <c:pt idx="1582">
                  <c:v>-166.13670741753077</c:v>
                </c:pt>
                <c:pt idx="1583">
                  <c:v>-80.988864234011714</c:v>
                </c:pt>
                <c:pt idx="1584">
                  <c:v>-146.81347408601914</c:v>
                </c:pt>
                <c:pt idx="1585">
                  <c:v>-213.46777333067172</c:v>
                </c:pt>
                <c:pt idx="1586">
                  <c:v>-262.44270981615631</c:v>
                </c:pt>
                <c:pt idx="1587">
                  <c:v>-43.800169587972448</c:v>
                </c:pt>
                <c:pt idx="1588">
                  <c:v>-43.800169587972448</c:v>
                </c:pt>
                <c:pt idx="1589">
                  <c:v>-145.57281705028805</c:v>
                </c:pt>
                <c:pt idx="1590">
                  <c:v>-289.70614817634691</c:v>
                </c:pt>
                <c:pt idx="1591">
                  <c:v>-227.47168962148635</c:v>
                </c:pt>
                <c:pt idx="1592">
                  <c:v>-130.38252246905557</c:v>
                </c:pt>
                <c:pt idx="1593">
                  <c:v>-220.47748558255233</c:v>
                </c:pt>
                <c:pt idx="1594">
                  <c:v>-192.26776649755863</c:v>
                </c:pt>
                <c:pt idx="1595">
                  <c:v>-156.164646757784</c:v>
                </c:pt>
                <c:pt idx="1596">
                  <c:v>-301.80227453966683</c:v>
                </c:pt>
                <c:pt idx="1597">
                  <c:v>-180.52029519047989</c:v>
                </c:pt>
                <c:pt idx="1598">
                  <c:v>-180.52029519047989</c:v>
                </c:pt>
                <c:pt idx="1599">
                  <c:v>-180.52029519047989</c:v>
                </c:pt>
                <c:pt idx="1600">
                  <c:v>-283.51033736910665</c:v>
                </c:pt>
                <c:pt idx="1601">
                  <c:v>-35.774389653028777</c:v>
                </c:pt>
                <c:pt idx="1602">
                  <c:v>-156.14138443836407</c:v>
                </c:pt>
                <c:pt idx="1603">
                  <c:v>-140.05936761269987</c:v>
                </c:pt>
                <c:pt idx="1604">
                  <c:v>-152.22556066933782</c:v>
                </c:pt>
                <c:pt idx="1605">
                  <c:v>-172.23115537050154</c:v>
                </c:pt>
                <c:pt idx="1606">
                  <c:v>-200.92910342825621</c:v>
                </c:pt>
                <c:pt idx="1607">
                  <c:v>-242.2972614634146</c:v>
                </c:pt>
                <c:pt idx="1608">
                  <c:v>-246.71682241814841</c:v>
                </c:pt>
                <c:pt idx="1609">
                  <c:v>-284.73520645683288</c:v>
                </c:pt>
                <c:pt idx="1610">
                  <c:v>-145.85140541321118</c:v>
                </c:pt>
                <c:pt idx="1611">
                  <c:v>-115.85852157441218</c:v>
                </c:pt>
                <c:pt idx="1612">
                  <c:v>-54.011768343217568</c:v>
                </c:pt>
                <c:pt idx="1613">
                  <c:v>-142.09841788012466</c:v>
                </c:pt>
                <c:pt idx="1614">
                  <c:v>84.243950076065289</c:v>
                </c:pt>
                <c:pt idx="1615">
                  <c:v>-126.98566436362535</c:v>
                </c:pt>
                <c:pt idx="1616">
                  <c:v>-250.10536694698897</c:v>
                </c:pt>
                <c:pt idx="1617">
                  <c:v>-62.479252612082206</c:v>
                </c:pt>
                <c:pt idx="1618">
                  <c:v>-146.99097932973092</c:v>
                </c:pt>
                <c:pt idx="1619">
                  <c:v>-228.82781904914265</c:v>
                </c:pt>
                <c:pt idx="1620">
                  <c:v>-198.52477095141086</c:v>
                </c:pt>
                <c:pt idx="1621">
                  <c:v>-150.53460598803781</c:v>
                </c:pt>
                <c:pt idx="1622">
                  <c:v>-47.846973961870532</c:v>
                </c:pt>
                <c:pt idx="1623">
                  <c:v>-165.74040878221695</c:v>
                </c:pt>
                <c:pt idx="1624">
                  <c:v>-165.74040878221695</c:v>
                </c:pt>
                <c:pt idx="1625">
                  <c:v>-110.46913784039708</c:v>
                </c:pt>
                <c:pt idx="1626">
                  <c:v>-56.159376101268805</c:v>
                </c:pt>
                <c:pt idx="1627">
                  <c:v>-150.4880813491979</c:v>
                </c:pt>
                <c:pt idx="1628">
                  <c:v>-150.4880813491979</c:v>
                </c:pt>
                <c:pt idx="1629">
                  <c:v>-123.22436325394912</c:v>
                </c:pt>
                <c:pt idx="1630">
                  <c:v>-217.61510135366478</c:v>
                </c:pt>
                <c:pt idx="1631">
                  <c:v>-100.27996219939735</c:v>
                </c:pt>
                <c:pt idx="1632">
                  <c:v>-163.45266763752954</c:v>
                </c:pt>
                <c:pt idx="1633">
                  <c:v>-166.7559169951636</c:v>
                </c:pt>
                <c:pt idx="1634">
                  <c:v>-132.96352098443816</c:v>
                </c:pt>
                <c:pt idx="1635">
                  <c:v>-129.0089266830453</c:v>
                </c:pt>
                <c:pt idx="1636">
                  <c:v>-129.0089266830453</c:v>
                </c:pt>
                <c:pt idx="1637">
                  <c:v>-270.38179590460248</c:v>
                </c:pt>
                <c:pt idx="1638">
                  <c:v>-251.57808770680322</c:v>
                </c:pt>
                <c:pt idx="1639">
                  <c:v>-176.49479499059441</c:v>
                </c:pt>
                <c:pt idx="1640">
                  <c:v>-105.50595022735638</c:v>
                </c:pt>
                <c:pt idx="1641">
                  <c:v>-107.70036235930573</c:v>
                </c:pt>
                <c:pt idx="1642">
                  <c:v>-50.002056091336925</c:v>
                </c:pt>
                <c:pt idx="1643">
                  <c:v>-50.002056091336925</c:v>
                </c:pt>
                <c:pt idx="1644">
                  <c:v>-161.54487771003483</c:v>
                </c:pt>
                <c:pt idx="1645">
                  <c:v>-116.56330605830968</c:v>
                </c:pt>
                <c:pt idx="1646">
                  <c:v>-82.452991682178123</c:v>
                </c:pt>
                <c:pt idx="1647">
                  <c:v>-57.639850967556413</c:v>
                </c:pt>
                <c:pt idx="1648">
                  <c:v>-149.77414408353616</c:v>
                </c:pt>
                <c:pt idx="1649">
                  <c:v>-27.375573402191264</c:v>
                </c:pt>
                <c:pt idx="1650">
                  <c:v>-253.3147278217686</c:v>
                </c:pt>
                <c:pt idx="1651">
                  <c:v>-217.74636169359485</c:v>
                </c:pt>
                <c:pt idx="1652">
                  <c:v>-196.01160124888088</c:v>
                </c:pt>
                <c:pt idx="1653">
                  <c:v>-115.55499248171998</c:v>
                </c:pt>
                <c:pt idx="1654">
                  <c:v>-25.839980585415844</c:v>
                </c:pt>
                <c:pt idx="1655">
                  <c:v>-115.12076251921408</c:v>
                </c:pt>
                <c:pt idx="1656">
                  <c:v>-192.32840067405419</c:v>
                </c:pt>
                <c:pt idx="1657">
                  <c:v>-194.80971474551637</c:v>
                </c:pt>
                <c:pt idx="1658">
                  <c:v>38.650922953180654</c:v>
                </c:pt>
                <c:pt idx="1659">
                  <c:v>-99.581533146682233</c:v>
                </c:pt>
                <c:pt idx="1660">
                  <c:v>-220.18890523269039</c:v>
                </c:pt>
                <c:pt idx="1661">
                  <c:v>-96.619464473874274</c:v>
                </c:pt>
                <c:pt idx="1662">
                  <c:v>-203.42452703737411</c:v>
                </c:pt>
                <c:pt idx="1663">
                  <c:v>-124.14626271909955</c:v>
                </c:pt>
                <c:pt idx="1664">
                  <c:v>-149.73481408105317</c:v>
                </c:pt>
                <c:pt idx="1665">
                  <c:v>-149.73481408105317</c:v>
                </c:pt>
                <c:pt idx="1666">
                  <c:v>-172.03562429831948</c:v>
                </c:pt>
                <c:pt idx="1667">
                  <c:v>-179.85176362342531</c:v>
                </c:pt>
                <c:pt idx="1668">
                  <c:v>-253.23662728691903</c:v>
                </c:pt>
                <c:pt idx="1669">
                  <c:v>-153.64288374360609</c:v>
                </c:pt>
                <c:pt idx="1670">
                  <c:v>-154.46481902977797</c:v>
                </c:pt>
                <c:pt idx="1671">
                  <c:v>-165.06468257880545</c:v>
                </c:pt>
                <c:pt idx="1672">
                  <c:v>-249.20449192079298</c:v>
                </c:pt>
                <c:pt idx="1673">
                  <c:v>-222.11164390301542</c:v>
                </c:pt>
                <c:pt idx="1674">
                  <c:v>-193.72386010419348</c:v>
                </c:pt>
                <c:pt idx="1675">
                  <c:v>-202.37744292841779</c:v>
                </c:pt>
                <c:pt idx="1676">
                  <c:v>-120.40102929248633</c:v>
                </c:pt>
                <c:pt idx="1677">
                  <c:v>-156.4033456481078</c:v>
                </c:pt>
                <c:pt idx="1678">
                  <c:v>-173.1444615240041</c:v>
                </c:pt>
                <c:pt idx="1679">
                  <c:v>-178.37848339349461</c:v>
                </c:pt>
                <c:pt idx="1680">
                  <c:v>-89.299028492944501</c:v>
                </c:pt>
                <c:pt idx="1681">
                  <c:v>-206.75823335078502</c:v>
                </c:pt>
                <c:pt idx="1682">
                  <c:v>-220.34342789204044</c:v>
                </c:pt>
                <c:pt idx="1683">
                  <c:v>-135.61430645808059</c:v>
                </c:pt>
                <c:pt idx="1684">
                  <c:v>-132.84609044710561</c:v>
                </c:pt>
                <c:pt idx="1685">
                  <c:v>-99.627498315405774</c:v>
                </c:pt>
                <c:pt idx="1686">
                  <c:v>-177.6027930111045</c:v>
                </c:pt>
                <c:pt idx="1687">
                  <c:v>-80.087150002641181</c:v>
                </c:pt>
                <c:pt idx="1688">
                  <c:v>-62.221688688113545</c:v>
                </c:pt>
                <c:pt idx="1689">
                  <c:v>-193.06448131890318</c:v>
                </c:pt>
                <c:pt idx="1690">
                  <c:v>-171.52357353602218</c:v>
                </c:pt>
                <c:pt idx="1691">
                  <c:v>-137.42876737283729</c:v>
                </c:pt>
                <c:pt idx="1692">
                  <c:v>-274.28099252044939</c:v>
                </c:pt>
                <c:pt idx="1693">
                  <c:v>-241.09341681464281</c:v>
                </c:pt>
                <c:pt idx="1694">
                  <c:v>-155.28647458089159</c:v>
                </c:pt>
                <c:pt idx="1695">
                  <c:v>-175.83485673518771</c:v>
                </c:pt>
                <c:pt idx="1696">
                  <c:v>-139.20417802016925</c:v>
                </c:pt>
                <c:pt idx="1697">
                  <c:v>-155.79021176659916</c:v>
                </c:pt>
                <c:pt idx="1698">
                  <c:v>5.8984164150545553</c:v>
                </c:pt>
                <c:pt idx="1699">
                  <c:v>-209.78205514032135</c:v>
                </c:pt>
                <c:pt idx="1700">
                  <c:v>-163.78469554059137</c:v>
                </c:pt>
                <c:pt idx="1701">
                  <c:v>-200.5469143305981</c:v>
                </c:pt>
                <c:pt idx="1702">
                  <c:v>-71.014285958741254</c:v>
                </c:pt>
                <c:pt idx="1703">
                  <c:v>-131.30246378879869</c:v>
                </c:pt>
                <c:pt idx="1704">
                  <c:v>-223.92526561259757</c:v>
                </c:pt>
                <c:pt idx="1705">
                  <c:v>-85.584252022108188</c:v>
                </c:pt>
                <c:pt idx="1706">
                  <c:v>-159.31029637042792</c:v>
                </c:pt>
                <c:pt idx="1707">
                  <c:v>-11.214616836502927</c:v>
                </c:pt>
                <c:pt idx="1708">
                  <c:v>-211.58072810707324</c:v>
                </c:pt>
                <c:pt idx="1709">
                  <c:v>-202.87286653753569</c:v>
                </c:pt>
                <c:pt idx="1710">
                  <c:v>-168.68501109667096</c:v>
                </c:pt>
                <c:pt idx="1711">
                  <c:v>-143.93390323383579</c:v>
                </c:pt>
                <c:pt idx="1712">
                  <c:v>-1099.2398207467718</c:v>
                </c:pt>
                <c:pt idx="1713">
                  <c:v>-260.79576215817258</c:v>
                </c:pt>
                <c:pt idx="1714">
                  <c:v>-170.97219277124196</c:v>
                </c:pt>
                <c:pt idx="1715">
                  <c:v>-170.97219277124196</c:v>
                </c:pt>
                <c:pt idx="1716">
                  <c:v>-91.973356021065086</c:v>
                </c:pt>
                <c:pt idx="1717">
                  <c:v>-207.94377243602833</c:v>
                </c:pt>
                <c:pt idx="1718">
                  <c:v>-61.414422409713779</c:v>
                </c:pt>
                <c:pt idx="1719">
                  <c:v>-229.61650002895573</c:v>
                </c:pt>
                <c:pt idx="1720">
                  <c:v>-188.67481784982988</c:v>
                </c:pt>
                <c:pt idx="1721">
                  <c:v>-219.05540701229484</c:v>
                </c:pt>
                <c:pt idx="1722">
                  <c:v>-101.50315287677449</c:v>
                </c:pt>
                <c:pt idx="1723">
                  <c:v>-103.09274470380495</c:v>
                </c:pt>
                <c:pt idx="1724">
                  <c:v>-77.589488513057802</c:v>
                </c:pt>
                <c:pt idx="1725">
                  <c:v>-148.23715259146979</c:v>
                </c:pt>
                <c:pt idx="1726">
                  <c:v>-183.06859886962008</c:v>
                </c:pt>
                <c:pt idx="1727">
                  <c:v>-58.87107548646506</c:v>
                </c:pt>
                <c:pt idx="1728">
                  <c:v>-100.55715188702953</c:v>
                </c:pt>
                <c:pt idx="1729">
                  <c:v>-245.27979510506066</c:v>
                </c:pt>
                <c:pt idx="1730">
                  <c:v>-7.1124147770588309</c:v>
                </c:pt>
                <c:pt idx="1731">
                  <c:v>-148.37672650798959</c:v>
                </c:pt>
                <c:pt idx="1732">
                  <c:v>-127.23903226172121</c:v>
                </c:pt>
                <c:pt idx="1733">
                  <c:v>-131.43372412872873</c:v>
                </c:pt>
                <c:pt idx="1734">
                  <c:v>-145.80208342378938</c:v>
                </c:pt>
                <c:pt idx="1735">
                  <c:v>-145.80208342378938</c:v>
                </c:pt>
                <c:pt idx="1736">
                  <c:v>-43.982911322633839</c:v>
                </c:pt>
                <c:pt idx="1737">
                  <c:v>-38.438725194210548</c:v>
                </c:pt>
                <c:pt idx="1738">
                  <c:v>-38.438725194210548</c:v>
                </c:pt>
                <c:pt idx="1739">
                  <c:v>-166.24966219393235</c:v>
                </c:pt>
                <c:pt idx="1740">
                  <c:v>-65.430769827834979</c:v>
                </c:pt>
                <c:pt idx="1741">
                  <c:v>-171.92566813240205</c:v>
                </c:pt>
                <c:pt idx="1742">
                  <c:v>-161.61270652288738</c:v>
                </c:pt>
                <c:pt idx="1743">
                  <c:v>-102.38684127967471</c:v>
                </c:pt>
                <c:pt idx="1744">
                  <c:v>-102.38684127967471</c:v>
                </c:pt>
                <c:pt idx="1745">
                  <c:v>-266.85919368525003</c:v>
                </c:pt>
                <c:pt idx="1746">
                  <c:v>-228.48412074879292</c:v>
                </c:pt>
                <c:pt idx="1747">
                  <c:v>-219.12491423549653</c:v>
                </c:pt>
                <c:pt idx="1748">
                  <c:v>-170.75479805493086</c:v>
                </c:pt>
                <c:pt idx="1749">
                  <c:v>-14.897257941213212</c:v>
                </c:pt>
                <c:pt idx="1750">
                  <c:v>-14.897257941213212</c:v>
                </c:pt>
                <c:pt idx="1751">
                  <c:v>-55.590528978134614</c:v>
                </c:pt>
                <c:pt idx="1752">
                  <c:v>-93.554634271505847</c:v>
                </c:pt>
                <c:pt idx="1753">
                  <c:v>-112.04042410389903</c:v>
                </c:pt>
                <c:pt idx="1754">
                  <c:v>-169.25022166404869</c:v>
                </c:pt>
                <c:pt idx="1755">
                  <c:v>-52.310541939920569</c:v>
                </c:pt>
                <c:pt idx="1756">
                  <c:v>-123.27612438373868</c:v>
                </c:pt>
                <c:pt idx="1757">
                  <c:v>-123.27612438373868</c:v>
                </c:pt>
                <c:pt idx="1758">
                  <c:v>-128.23875252666301</c:v>
                </c:pt>
                <c:pt idx="1759">
                  <c:v>-111.24175113714713</c:v>
                </c:pt>
                <c:pt idx="1760">
                  <c:v>81.703959973514827</c:v>
                </c:pt>
                <c:pt idx="1761">
                  <c:v>-248.59771347046677</c:v>
                </c:pt>
                <c:pt idx="1762">
                  <c:v>-72.222807628346317</c:v>
                </c:pt>
                <c:pt idx="1763">
                  <c:v>-34.731702829847563</c:v>
                </c:pt>
                <c:pt idx="1764">
                  <c:v>-5.8243938973132714</c:v>
                </c:pt>
                <c:pt idx="1765">
                  <c:v>-144.25845676548244</c:v>
                </c:pt>
                <c:pt idx="1766">
                  <c:v>-130.44839313650081</c:v>
                </c:pt>
                <c:pt idx="1767">
                  <c:v>-123.0044509221143</c:v>
                </c:pt>
                <c:pt idx="1768">
                  <c:v>-169.32748299372372</c:v>
                </c:pt>
                <c:pt idx="1769">
                  <c:v>-62.142469213031234</c:v>
                </c:pt>
                <c:pt idx="1770">
                  <c:v>-59.738696206302251</c:v>
                </c:pt>
                <c:pt idx="1771">
                  <c:v>-109.62861725563855</c:v>
                </c:pt>
                <c:pt idx="1772">
                  <c:v>-147.4919191648566</c:v>
                </c:pt>
                <c:pt idx="1773">
                  <c:v>-125.57881427125631</c:v>
                </c:pt>
                <c:pt idx="1774">
                  <c:v>-125.00501039223067</c:v>
                </c:pt>
                <c:pt idx="1775">
                  <c:v>-69.361542339691482</c:v>
                </c:pt>
                <c:pt idx="1776">
                  <c:v>-150.31441392114482</c:v>
                </c:pt>
                <c:pt idx="1777">
                  <c:v>-56.698806733702895</c:v>
                </c:pt>
                <c:pt idx="1778">
                  <c:v>-190.13147092658119</c:v>
                </c:pt>
                <c:pt idx="1779">
                  <c:v>-120.65467692564036</c:v>
                </c:pt>
                <c:pt idx="1780">
                  <c:v>-120.46857837028071</c:v>
                </c:pt>
                <c:pt idx="1781">
                  <c:v>-120.46857837028071</c:v>
                </c:pt>
                <c:pt idx="1782">
                  <c:v>-163.02311469585692</c:v>
                </c:pt>
                <c:pt idx="1783">
                  <c:v>-163.02311469585692</c:v>
                </c:pt>
                <c:pt idx="1784">
                  <c:v>-163.02311469585692</c:v>
                </c:pt>
                <c:pt idx="1785">
                  <c:v>-163.02311469585692</c:v>
                </c:pt>
                <c:pt idx="1786">
                  <c:v>-88.816315746191378</c:v>
                </c:pt>
                <c:pt idx="1787">
                  <c:v>-81.085471592292066</c:v>
                </c:pt>
                <c:pt idx="1788">
                  <c:v>-81.085471592292066</c:v>
                </c:pt>
                <c:pt idx="1789">
                  <c:v>-194.02403237618745</c:v>
                </c:pt>
                <c:pt idx="1790">
                  <c:v>-213.68844639252518</c:v>
                </c:pt>
                <c:pt idx="1791">
                  <c:v>-21.813081710239459</c:v>
                </c:pt>
                <c:pt idx="1792">
                  <c:v>-150.38392114434652</c:v>
                </c:pt>
                <c:pt idx="1793">
                  <c:v>-122.47689194687041</c:v>
                </c:pt>
                <c:pt idx="1794">
                  <c:v>-87.273248558000859</c:v>
                </c:pt>
                <c:pt idx="1795">
                  <c:v>-87.273248558000859</c:v>
                </c:pt>
                <c:pt idx="1796">
                  <c:v>-191.62025936945849</c:v>
                </c:pt>
                <c:pt idx="1797">
                  <c:v>-129.48660419875102</c:v>
                </c:pt>
                <c:pt idx="1798">
                  <c:v>-169.07131774504597</c:v>
                </c:pt>
                <c:pt idx="1799">
                  <c:v>-155.24546616805952</c:v>
                </c:pt>
                <c:pt idx="1800">
                  <c:v>-243.44067319559304</c:v>
                </c:pt>
                <c:pt idx="1801">
                  <c:v>-72.268772797069857</c:v>
                </c:pt>
                <c:pt idx="1802">
                  <c:v>-204.04205820465779</c:v>
                </c:pt>
                <c:pt idx="1803">
                  <c:v>-166.89213409098505</c:v>
                </c:pt>
                <c:pt idx="1804">
                  <c:v>-121.30574213434102</c:v>
                </c:pt>
                <c:pt idx="1805">
                  <c:v>-121.30574213434102</c:v>
                </c:pt>
                <c:pt idx="1806">
                  <c:v>-116.9634425092822</c:v>
                </c:pt>
                <c:pt idx="1807">
                  <c:v>-235.42292710218089</c:v>
                </c:pt>
                <c:pt idx="1808">
                  <c:v>-102.21513199702892</c:v>
                </c:pt>
                <c:pt idx="1809">
                  <c:v>-255.76194838169738</c:v>
                </c:pt>
                <c:pt idx="1810">
                  <c:v>-37.274490282979912</c:v>
                </c:pt>
                <c:pt idx="1811">
                  <c:v>-37.274490282979912</c:v>
                </c:pt>
                <c:pt idx="1812">
                  <c:v>-154.22192411358139</c:v>
                </c:pt>
                <c:pt idx="1813">
                  <c:v>-154.22192411358139</c:v>
                </c:pt>
                <c:pt idx="1814">
                  <c:v>-225.70703169111187</c:v>
                </c:pt>
                <c:pt idx="1815">
                  <c:v>-105.65020116470936</c:v>
                </c:pt>
                <c:pt idx="1816">
                  <c:v>-71.873313366930574</c:v>
                </c:pt>
                <c:pt idx="1817">
                  <c:v>-62.785500580200363</c:v>
                </c:pt>
                <c:pt idx="1818">
                  <c:v>-62.785500580200363</c:v>
                </c:pt>
                <c:pt idx="1819">
                  <c:v>-53.798491177623305</c:v>
                </c:pt>
                <c:pt idx="1820">
                  <c:v>-284.60722446244512</c:v>
                </c:pt>
                <c:pt idx="1821">
                  <c:v>-215.68872612758332</c:v>
                </c:pt>
                <c:pt idx="1822">
                  <c:v>-215.68872612758332</c:v>
                </c:pt>
                <c:pt idx="1823">
                  <c:v>-137.4184956508403</c:v>
                </c:pt>
                <c:pt idx="1824">
                  <c:v>-1.6906159418595195</c:v>
                </c:pt>
                <c:pt idx="1825">
                  <c:v>-197.50506671259143</c:v>
                </c:pt>
                <c:pt idx="1826">
                  <c:v>-103.59508321422157</c:v>
                </c:pt>
                <c:pt idx="1827">
                  <c:v>-141.02415516093376</c:v>
                </c:pt>
                <c:pt idx="1828">
                  <c:v>-178.77114547305206</c:v>
                </c:pt>
                <c:pt idx="1829">
                  <c:v>-114.27248782798222</c:v>
                </c:pt>
                <c:pt idx="1830">
                  <c:v>-93.545761224799776</c:v>
                </c:pt>
                <c:pt idx="1831">
                  <c:v>-67.073241724887737</c:v>
                </c:pt>
                <c:pt idx="1832">
                  <c:v>-187.06028529303035</c:v>
                </c:pt>
                <c:pt idx="1833">
                  <c:v>-208.38407809465838</c:v>
                </c:pt>
                <c:pt idx="1834">
                  <c:v>-46.377531547598551</c:v>
                </c:pt>
                <c:pt idx="1835">
                  <c:v>-210.52421148129451</c:v>
                </c:pt>
                <c:pt idx="1836">
                  <c:v>-97.89581495633189</c:v>
                </c:pt>
                <c:pt idx="1837">
                  <c:v>-53.580816726254</c:v>
                </c:pt>
                <c:pt idx="1838">
                  <c:v>-292.68644393752749</c:v>
                </c:pt>
                <c:pt idx="1839">
                  <c:v>-145.22660113441464</c:v>
                </c:pt>
                <c:pt idx="1840">
                  <c:v>70.903608596413818</c:v>
                </c:pt>
                <c:pt idx="1841">
                  <c:v>-184.16772384342408</c:v>
                </c:pt>
                <c:pt idx="1842">
                  <c:v>-168.2175268278063</c:v>
                </c:pt>
                <c:pt idx="1843">
                  <c:v>7.1028205339427331</c:v>
                </c:pt>
                <c:pt idx="1844">
                  <c:v>43.647924342696527</c:v>
                </c:pt>
                <c:pt idx="1845">
                  <c:v>-165.48032724272457</c:v>
                </c:pt>
                <c:pt idx="1846">
                  <c:v>-250.6902032780302</c:v>
                </c:pt>
                <c:pt idx="1847">
                  <c:v>-245.37864034380652</c:v>
                </c:pt>
                <c:pt idx="1848">
                  <c:v>-98.097141989579995</c:v>
                </c:pt>
                <c:pt idx="1849">
                  <c:v>-98.097141989579995</c:v>
                </c:pt>
                <c:pt idx="1850">
                  <c:v>-29.256184719451397</c:v>
                </c:pt>
                <c:pt idx="1851">
                  <c:v>-13.949578541119124</c:v>
                </c:pt>
                <c:pt idx="1852">
                  <c:v>-98.221207693153104</c:v>
                </c:pt>
                <c:pt idx="1853">
                  <c:v>-310.29601973843558</c:v>
                </c:pt>
                <c:pt idx="1854">
                  <c:v>-110.6432862634106</c:v>
                </c:pt>
                <c:pt idx="1855">
                  <c:v>-202.16500496799813</c:v>
                </c:pt>
                <c:pt idx="1856">
                  <c:v>-126.42289293661537</c:v>
                </c:pt>
                <c:pt idx="1857">
                  <c:v>-175.28151782500015</c:v>
                </c:pt>
                <c:pt idx="1858">
                  <c:v>-104.63385374658816</c:v>
                </c:pt>
                <c:pt idx="1859">
                  <c:v>-32.970401720171338</c:v>
                </c:pt>
                <c:pt idx="1860">
                  <c:v>-32.970401720171338</c:v>
                </c:pt>
                <c:pt idx="1861">
                  <c:v>-20.687897066433578</c:v>
                </c:pt>
                <c:pt idx="1862">
                  <c:v>-164.40998081434833</c:v>
                </c:pt>
                <c:pt idx="1863">
                  <c:v>-153.96519939478725</c:v>
                </c:pt>
                <c:pt idx="1864">
                  <c:v>2.13271801960326</c:v>
                </c:pt>
                <c:pt idx="1865">
                  <c:v>-204.83989196623509</c:v>
                </c:pt>
                <c:pt idx="1866">
                  <c:v>-95.57677765069306</c:v>
                </c:pt>
                <c:pt idx="1867">
                  <c:v>-121.76239521109227</c:v>
                </c:pt>
                <c:pt idx="1868">
                  <c:v>-134.65747427622225</c:v>
                </c:pt>
                <c:pt idx="1869">
                  <c:v>-128.04322145448089</c:v>
                </c:pt>
                <c:pt idx="1870">
                  <c:v>-63.567826128831058</c:v>
                </c:pt>
                <c:pt idx="1871">
                  <c:v>-248.31716696213635</c:v>
                </c:pt>
                <c:pt idx="1872">
                  <c:v>-149.35150604316232</c:v>
                </c:pt>
                <c:pt idx="1873">
                  <c:v>-178.06496231386359</c:v>
                </c:pt>
                <c:pt idx="1874">
                  <c:v>-178.06496231386359</c:v>
                </c:pt>
                <c:pt idx="1875">
                  <c:v>-59.628740040384855</c:v>
                </c:pt>
                <c:pt idx="1876">
                  <c:v>-170.44267565059073</c:v>
                </c:pt>
                <c:pt idx="1877">
                  <c:v>-110.10797318169338</c:v>
                </c:pt>
                <c:pt idx="1878">
                  <c:v>-110.47241618593941</c:v>
                </c:pt>
                <c:pt idx="1879">
                  <c:v>-91.304264983894114</c:v>
                </c:pt>
                <c:pt idx="1880">
                  <c:v>-105.47101751064847</c:v>
                </c:pt>
                <c:pt idx="1881">
                  <c:v>-199.09409906950549</c:v>
                </c:pt>
                <c:pt idx="1882">
                  <c:v>-214.88921395565688</c:v>
                </c:pt>
                <c:pt idx="1883">
                  <c:v>-188.88969495061735</c:v>
                </c:pt>
                <c:pt idx="1884">
                  <c:v>-141.76771017719784</c:v>
                </c:pt>
                <c:pt idx="1885">
                  <c:v>-125.60815228680045</c:v>
                </c:pt>
                <c:pt idx="1886">
                  <c:v>-267.47728432265012</c:v>
                </c:pt>
                <c:pt idx="1887">
                  <c:v>-61.093986428784007</c:v>
                </c:pt>
                <c:pt idx="1888">
                  <c:v>-124.74744646826201</c:v>
                </c:pt>
                <c:pt idx="1889">
                  <c:v>-124.74744646826201</c:v>
                </c:pt>
                <c:pt idx="1890">
                  <c:v>-127.81807263169645</c:v>
                </c:pt>
                <c:pt idx="1891">
                  <c:v>-20.695091702790535</c:v>
                </c:pt>
                <c:pt idx="1892">
                  <c:v>-133.07535682060691</c:v>
                </c:pt>
                <c:pt idx="1893">
                  <c:v>-133.07535682060691</c:v>
                </c:pt>
                <c:pt idx="1894">
                  <c:v>-139.7826589200281</c:v>
                </c:pt>
                <c:pt idx="1895">
                  <c:v>-148.00976588821987</c:v>
                </c:pt>
                <c:pt idx="1896">
                  <c:v>-96.033990197560712</c:v>
                </c:pt>
                <c:pt idx="1897">
                  <c:v>-85.914881249879045</c:v>
                </c:pt>
                <c:pt idx="1898">
                  <c:v>-176.66894341360796</c:v>
                </c:pt>
                <c:pt idx="1899">
                  <c:v>-65.839499590455404</c:v>
                </c:pt>
                <c:pt idx="1900">
                  <c:v>-174.81571196648463</c:v>
                </c:pt>
                <c:pt idx="1901">
                  <c:v>-342.80842871094694</c:v>
                </c:pt>
                <c:pt idx="1902">
                  <c:v>-225.4732895566795</c:v>
                </c:pt>
                <c:pt idx="1903">
                  <c:v>51.883344887477975</c:v>
                </c:pt>
                <c:pt idx="1904">
                  <c:v>-319.63140446219563</c:v>
                </c:pt>
                <c:pt idx="1905">
                  <c:v>-166.65839195655275</c:v>
                </c:pt>
                <c:pt idx="1906">
                  <c:v>-81.572581624820231</c:v>
                </c:pt>
                <c:pt idx="1907">
                  <c:v>4.3971968448706775</c:v>
                </c:pt>
                <c:pt idx="1908">
                  <c:v>-103.95840727823483</c:v>
                </c:pt>
                <c:pt idx="1909">
                  <c:v>-61.504674336811746</c:v>
                </c:pt>
                <c:pt idx="1910">
                  <c:v>-61.504674336811746</c:v>
                </c:pt>
                <c:pt idx="1911">
                  <c:v>-127.92635038726473</c:v>
                </c:pt>
                <c:pt idx="1912">
                  <c:v>-127.92635038726473</c:v>
                </c:pt>
                <c:pt idx="1913">
                  <c:v>-121.0407038389572</c:v>
                </c:pt>
                <c:pt idx="1914">
                  <c:v>-121.0407038389572</c:v>
                </c:pt>
                <c:pt idx="1915">
                  <c:v>-99.600599440229388</c:v>
                </c:pt>
                <c:pt idx="1916">
                  <c:v>-99.600599440229388</c:v>
                </c:pt>
                <c:pt idx="1917">
                  <c:v>-173.27236504323594</c:v>
                </c:pt>
                <c:pt idx="1918">
                  <c:v>-210.00356740734935</c:v>
                </c:pt>
                <c:pt idx="1919">
                  <c:v>-5060.3600027045022</c:v>
                </c:pt>
                <c:pt idx="1920">
                  <c:v>-183.42249041681083</c:v>
                </c:pt>
                <c:pt idx="1921">
                  <c:v>-183.42249041681083</c:v>
                </c:pt>
                <c:pt idx="1922">
                  <c:v>-155.44567426107488</c:v>
                </c:pt>
                <c:pt idx="1923">
                  <c:v>-31.845217076365486</c:v>
                </c:pt>
                <c:pt idx="1924">
                  <c:v>-91.412263004404224</c:v>
                </c:pt>
                <c:pt idx="1925">
                  <c:v>6.2196916011588996</c:v>
                </c:pt>
                <c:pt idx="1926">
                  <c:v>-261.76998222322891</c:v>
                </c:pt>
                <c:pt idx="1927">
                  <c:v>-42.243473857086627</c:v>
                </c:pt>
                <c:pt idx="1928">
                  <c:v>-73.407227773356851</c:v>
                </c:pt>
                <c:pt idx="1929">
                  <c:v>-161.21472947722441</c:v>
                </c:pt>
                <c:pt idx="1930">
                  <c:v>-122.18055749053514</c:v>
                </c:pt>
                <c:pt idx="1931">
                  <c:v>-174.97051436089282</c:v>
                </c:pt>
                <c:pt idx="1932">
                  <c:v>-77.6177075883692</c:v>
                </c:pt>
                <c:pt idx="1933">
                  <c:v>-23.928274367106496</c:v>
                </c:pt>
                <c:pt idx="1934">
                  <c:v>-148.24986345383456</c:v>
                </c:pt>
                <c:pt idx="1935">
                  <c:v>37.274888026802628</c:v>
                </c:pt>
                <c:pt idx="1936">
                  <c:v>-242.13630489772629</c:v>
                </c:pt>
                <c:pt idx="1937">
                  <c:v>-114.9999751611833</c:v>
                </c:pt>
                <c:pt idx="1938">
                  <c:v>-48.539528578363701</c:v>
                </c:pt>
                <c:pt idx="1939">
                  <c:v>-358.61849233992859</c:v>
                </c:pt>
                <c:pt idx="1940">
                  <c:v>-130.79509004733467</c:v>
                </c:pt>
                <c:pt idx="1941">
                  <c:v>-170.6899678525624</c:v>
                </c:pt>
                <c:pt idx="1942">
                  <c:v>-151.28919345631755</c:v>
                </c:pt>
                <c:pt idx="1943">
                  <c:v>-157.47697042202634</c:v>
                </c:pt>
                <c:pt idx="1944">
                  <c:v>-223.00692422804764</c:v>
                </c:pt>
                <c:pt idx="1945">
                  <c:v>-214.98142402816217</c:v>
                </c:pt>
                <c:pt idx="1946">
                  <c:v>-160.5088260530942</c:v>
                </c:pt>
                <c:pt idx="1947">
                  <c:v>22.906808466800186</c:v>
                </c:pt>
                <c:pt idx="1948">
                  <c:v>22.906808466800186</c:v>
                </c:pt>
                <c:pt idx="1949">
                  <c:v>-92.047820000158225</c:v>
                </c:pt>
                <c:pt idx="1950">
                  <c:v>-55.254584784258213</c:v>
                </c:pt>
                <c:pt idx="1951">
                  <c:v>-163.23051742522927</c:v>
                </c:pt>
                <c:pt idx="1952">
                  <c:v>-107.54827884032346</c:v>
                </c:pt>
                <c:pt idx="1953">
                  <c:v>-358.750312149975</c:v>
                </c:pt>
                <c:pt idx="1954">
                  <c:v>-170.51937751014935</c:v>
                </c:pt>
                <c:pt idx="1955">
                  <c:v>-120.53640718313326</c:v>
                </c:pt>
                <c:pt idx="1956">
                  <c:v>-187.67146102913165</c:v>
                </c:pt>
                <c:pt idx="1957">
                  <c:v>-126.60787255174228</c:v>
                </c:pt>
                <c:pt idx="1958">
                  <c:v>-20.880630788033812</c:v>
                </c:pt>
                <c:pt idx="1959">
                  <c:v>-146.91587740536548</c:v>
                </c:pt>
                <c:pt idx="1960">
                  <c:v>-231.40462153865241</c:v>
                </c:pt>
                <c:pt idx="1961">
                  <c:v>-71.561470697648673</c:v>
                </c:pt>
                <c:pt idx="1962">
                  <c:v>-101.87227290185376</c:v>
                </c:pt>
                <c:pt idx="1963">
                  <c:v>-79.773069452893793</c:v>
                </c:pt>
                <c:pt idx="1964">
                  <c:v>-8.8307493284956422</c:v>
                </c:pt>
                <c:pt idx="1965">
                  <c:v>-83.355466643567297</c:v>
                </c:pt>
                <c:pt idx="1966">
                  <c:v>-161.0823501970616</c:v>
                </c:pt>
                <c:pt idx="1967">
                  <c:v>-197.13894529799632</c:v>
                </c:pt>
                <c:pt idx="1968">
                  <c:v>-35.582136926388984</c:v>
                </c:pt>
                <c:pt idx="1969">
                  <c:v>48.883344887477975</c:v>
                </c:pt>
                <c:pt idx="1970">
                  <c:v>-11.714997201512233</c:v>
                </c:pt>
                <c:pt idx="1971">
                  <c:v>-11.714997201512233</c:v>
                </c:pt>
                <c:pt idx="1972">
                  <c:v>-62.357066578760481</c:v>
                </c:pt>
                <c:pt idx="1973">
                  <c:v>-103.57014248445248</c:v>
                </c:pt>
                <c:pt idx="1974">
                  <c:v>-64.039707683470766</c:v>
                </c:pt>
                <c:pt idx="1975">
                  <c:v>-150.26537166678122</c:v>
                </c:pt>
                <c:pt idx="1976">
                  <c:v>-122.07919463626561</c:v>
                </c:pt>
                <c:pt idx="1977">
                  <c:v>-152.38224273399737</c:v>
                </c:pt>
                <c:pt idx="1978">
                  <c:v>-193.36269544548981</c:v>
                </c:pt>
                <c:pt idx="1979">
                  <c:v>-210.98777945934455</c:v>
                </c:pt>
                <c:pt idx="1980">
                  <c:v>-46.026918345950065</c:v>
                </c:pt>
                <c:pt idx="1981">
                  <c:v>-80.656757855793984</c:v>
                </c:pt>
                <c:pt idx="1982">
                  <c:v>-161.1521371553215</c:v>
                </c:pt>
                <c:pt idx="1983">
                  <c:v>-8.5435676539246401</c:v>
                </c:pt>
                <c:pt idx="1984">
                  <c:v>-122.51342459877151</c:v>
                </c:pt>
                <c:pt idx="1985">
                  <c:v>-131.57022095960843</c:v>
                </c:pt>
                <c:pt idx="1986">
                  <c:v>-102.29846902282813</c:v>
                </c:pt>
                <c:pt idx="1987">
                  <c:v>-60.472538970685719</c:v>
                </c:pt>
                <c:pt idx="1988">
                  <c:v>47.883344887477975</c:v>
                </c:pt>
                <c:pt idx="1989">
                  <c:v>-40.43592784362869</c:v>
                </c:pt>
                <c:pt idx="1990">
                  <c:v>30.653720303762526</c:v>
                </c:pt>
                <c:pt idx="1991">
                  <c:v>-775.86640219912283</c:v>
                </c:pt>
                <c:pt idx="1992">
                  <c:v>-27.765717866224975</c:v>
                </c:pt>
                <c:pt idx="1993">
                  <c:v>-151.77714269402031</c:v>
                </c:pt>
                <c:pt idx="1994">
                  <c:v>-151.77714269402031</c:v>
                </c:pt>
                <c:pt idx="1995">
                  <c:v>-29.339801480308779</c:v>
                </c:pt>
                <c:pt idx="1996">
                  <c:v>-85.968041054959514</c:v>
                </c:pt>
                <c:pt idx="1997">
                  <c:v>-118.89973124714652</c:v>
                </c:pt>
                <c:pt idx="1998">
                  <c:v>-168.36317644045022</c:v>
                </c:pt>
                <c:pt idx="1999">
                  <c:v>-102.44551731076299</c:v>
                </c:pt>
                <c:pt idx="2000">
                  <c:v>-113.85956203948899</c:v>
                </c:pt>
                <c:pt idx="2001">
                  <c:v>-107.89665416150646</c:v>
                </c:pt>
                <c:pt idx="2002">
                  <c:v>-138.91308005478359</c:v>
                </c:pt>
                <c:pt idx="2003">
                  <c:v>-175.30310173407099</c:v>
                </c:pt>
                <c:pt idx="2004">
                  <c:v>-41.195830278013972</c:v>
                </c:pt>
                <c:pt idx="2005">
                  <c:v>-128.89477449125508</c:v>
                </c:pt>
                <c:pt idx="2006">
                  <c:v>-36.310743199822809</c:v>
                </c:pt>
                <c:pt idx="2007">
                  <c:v>-192.85839878966584</c:v>
                </c:pt>
                <c:pt idx="2008">
                  <c:v>-76.461506518670063</c:v>
                </c:pt>
                <c:pt idx="2009">
                  <c:v>47.883344887477975</c:v>
                </c:pt>
                <c:pt idx="2010">
                  <c:v>-121.14066801793581</c:v>
                </c:pt>
                <c:pt idx="2011">
                  <c:v>-6.5117120228568126</c:v>
                </c:pt>
                <c:pt idx="2012">
                  <c:v>-77.872753896814174</c:v>
                </c:pt>
                <c:pt idx="2013">
                  <c:v>-10.706683624922533</c:v>
                </c:pt>
                <c:pt idx="2014">
                  <c:v>-38.885106548964814</c:v>
                </c:pt>
                <c:pt idx="2015">
                  <c:v>-38.885106548964814</c:v>
                </c:pt>
                <c:pt idx="2016">
                  <c:v>-38.885106548964814</c:v>
                </c:pt>
                <c:pt idx="2017">
                  <c:v>-45.04962119525365</c:v>
                </c:pt>
                <c:pt idx="2018">
                  <c:v>-105.21373332173798</c:v>
                </c:pt>
                <c:pt idx="2019">
                  <c:v>2.4999734151350594E-2</c:v>
                </c:pt>
                <c:pt idx="2020">
                  <c:v>-95.024837415796441</c:v>
                </c:pt>
                <c:pt idx="2021">
                  <c:v>-38.101941795159576</c:v>
                </c:pt>
                <c:pt idx="2022">
                  <c:v>-202.34942511300869</c:v>
                </c:pt>
                <c:pt idx="2023">
                  <c:v>-78.105377091013764</c:v>
                </c:pt>
                <c:pt idx="2024">
                  <c:v>-131.63944844775193</c:v>
                </c:pt>
                <c:pt idx="2025">
                  <c:v>-60.549800300360715</c:v>
                </c:pt>
                <c:pt idx="2026">
                  <c:v>-147.61290778278965</c:v>
                </c:pt>
                <c:pt idx="2027">
                  <c:v>-24.089991662813446</c:v>
                </c:pt>
                <c:pt idx="2028">
                  <c:v>-159.96519939478725</c:v>
                </c:pt>
                <c:pt idx="2029">
                  <c:v>-159.96519939478725</c:v>
                </c:pt>
                <c:pt idx="2030">
                  <c:v>-53.850252307412859</c:v>
                </c:pt>
                <c:pt idx="2031">
                  <c:v>-86.060810597581167</c:v>
                </c:pt>
                <c:pt idx="2032">
                  <c:v>73.844373095209136</c:v>
                </c:pt>
                <c:pt idx="2033">
                  <c:v>-128.32844498364457</c:v>
                </c:pt>
                <c:pt idx="2034">
                  <c:v>-128.32844498364457</c:v>
                </c:pt>
                <c:pt idx="2035">
                  <c:v>-314.93877137054648</c:v>
                </c:pt>
                <c:pt idx="2036">
                  <c:v>-249.1994566897456</c:v>
                </c:pt>
                <c:pt idx="2037">
                  <c:v>8.9425019135267121</c:v>
                </c:pt>
                <c:pt idx="2038">
                  <c:v>-71.560631492474101</c:v>
                </c:pt>
                <c:pt idx="2039">
                  <c:v>-71.560631492474101</c:v>
                </c:pt>
                <c:pt idx="2040">
                  <c:v>-66.388642474770137</c:v>
                </c:pt>
                <c:pt idx="2041">
                  <c:v>-67.195069547995331</c:v>
                </c:pt>
                <c:pt idx="2042">
                  <c:v>-102.89497575115732</c:v>
                </c:pt>
                <c:pt idx="2043">
                  <c:v>-95.156377490784678</c:v>
                </c:pt>
                <c:pt idx="2044">
                  <c:v>-13.947620395711809</c:v>
                </c:pt>
                <c:pt idx="2045">
                  <c:v>46.883344887477975</c:v>
                </c:pt>
                <c:pt idx="2046">
                  <c:v>-117.433925388631</c:v>
                </c:pt>
                <c:pt idx="2047">
                  <c:v>-117.433925388631</c:v>
                </c:pt>
                <c:pt idx="2048">
                  <c:v>-97.730740839926682</c:v>
                </c:pt>
                <c:pt idx="2049">
                  <c:v>46.883344887477975</c:v>
                </c:pt>
                <c:pt idx="2050">
                  <c:v>-53.353989493120423</c:v>
                </c:pt>
                <c:pt idx="2051">
                  <c:v>-78.919278535654115</c:v>
                </c:pt>
                <c:pt idx="2052">
                  <c:v>-20.461069833300016</c:v>
                </c:pt>
                <c:pt idx="2053">
                  <c:v>-65.202264184352288</c:v>
                </c:pt>
                <c:pt idx="2054">
                  <c:v>-229.48851803456796</c:v>
                </c:pt>
                <c:pt idx="2055">
                  <c:v>-75.871914691639631</c:v>
                </c:pt>
                <c:pt idx="2056">
                  <c:v>-68.08679179242705</c:v>
                </c:pt>
                <c:pt idx="2057">
                  <c:v>-208.83933249611874</c:v>
                </c:pt>
                <c:pt idx="2058">
                  <c:v>-189.39203346103398</c:v>
                </c:pt>
                <c:pt idx="2059">
                  <c:v>46.883344887477975</c:v>
                </c:pt>
                <c:pt idx="2060">
                  <c:v>-135.77238719803111</c:v>
                </c:pt>
                <c:pt idx="2061">
                  <c:v>-97.249706503522702</c:v>
                </c:pt>
                <c:pt idx="2062">
                  <c:v>-83.32333127744127</c:v>
                </c:pt>
                <c:pt idx="2063">
                  <c:v>-99.924873236817859</c:v>
                </c:pt>
                <c:pt idx="2064">
                  <c:v>-54.338481280173767</c:v>
                </c:pt>
                <c:pt idx="2065">
                  <c:v>-54.338481280173767</c:v>
                </c:pt>
                <c:pt idx="2066">
                  <c:v>-78.484768838090048</c:v>
                </c:pt>
                <c:pt idx="2067">
                  <c:v>-143.16177093204618</c:v>
                </c:pt>
                <c:pt idx="2068">
                  <c:v>-41.683779515716708</c:v>
                </c:pt>
                <c:pt idx="2069">
                  <c:v>-104.96504244447539</c:v>
                </c:pt>
                <c:pt idx="2070">
                  <c:v>-69.916481185072229</c:v>
                </c:pt>
                <c:pt idx="2071">
                  <c:v>24.598322618216542</c:v>
                </c:pt>
                <c:pt idx="2072">
                  <c:v>-157.25098239406731</c:v>
                </c:pt>
                <c:pt idx="2073">
                  <c:v>-91.550438245633018</c:v>
                </c:pt>
                <c:pt idx="2074">
                  <c:v>-116.33256253436147</c:v>
                </c:pt>
                <c:pt idx="2075">
                  <c:v>-99.304544718952314</c:v>
                </c:pt>
                <c:pt idx="2076">
                  <c:v>-85.781383029483493</c:v>
                </c:pt>
                <c:pt idx="2077">
                  <c:v>-26.330648698544536</c:v>
                </c:pt>
                <c:pt idx="2078">
                  <c:v>-64.031114371822895</c:v>
                </c:pt>
                <c:pt idx="2079">
                  <c:v>-55.059613182192464</c:v>
                </c:pt>
                <c:pt idx="2080">
                  <c:v>-165.98986038949818</c:v>
                </c:pt>
                <c:pt idx="2081">
                  <c:v>-165.98986038949818</c:v>
                </c:pt>
                <c:pt idx="2082">
                  <c:v>-156.42129300142216</c:v>
                </c:pt>
                <c:pt idx="2083">
                  <c:v>-162.08179072694526</c:v>
                </c:pt>
                <c:pt idx="2084">
                  <c:v>-132.81003879016495</c:v>
                </c:pt>
                <c:pt idx="2085">
                  <c:v>-79.081835036535608</c:v>
                </c:pt>
                <c:pt idx="2086">
                  <c:v>-91.178241134913691</c:v>
                </c:pt>
                <c:pt idx="2087">
                  <c:v>-30.455833342350388</c:v>
                </c:pt>
                <c:pt idx="2088">
                  <c:v>-75.452913207022192</c:v>
                </c:pt>
                <c:pt idx="2089">
                  <c:v>-158.14270463849903</c:v>
                </c:pt>
                <c:pt idx="2090">
                  <c:v>-9.6438115679614214</c:v>
                </c:pt>
                <c:pt idx="2091">
                  <c:v>-181.3662535260903</c:v>
                </c:pt>
                <c:pt idx="2092">
                  <c:v>-229.36417259593668</c:v>
                </c:pt>
                <c:pt idx="2093">
                  <c:v>-12.567109708402796</c:v>
                </c:pt>
                <c:pt idx="2094">
                  <c:v>-105.32920571366321</c:v>
                </c:pt>
                <c:pt idx="2095">
                  <c:v>-108.19822510879135</c:v>
                </c:pt>
                <c:pt idx="2096">
                  <c:v>-143.99893469610649</c:v>
                </c:pt>
                <c:pt idx="2097">
                  <c:v>-186.71630725762242</c:v>
                </c:pt>
                <c:pt idx="2098">
                  <c:v>-86.424694131710794</c:v>
                </c:pt>
                <c:pt idx="2099">
                  <c:v>-37.310183729706438</c:v>
                </c:pt>
                <c:pt idx="2100">
                  <c:v>-182.2344337160439</c:v>
                </c:pt>
                <c:pt idx="2101">
                  <c:v>44.883344887477975</c:v>
                </c:pt>
                <c:pt idx="2102">
                  <c:v>-25.128482460121859</c:v>
                </c:pt>
                <c:pt idx="2103">
                  <c:v>-115.34751127719173</c:v>
                </c:pt>
                <c:pt idx="2104">
                  <c:v>-72.08735126254345</c:v>
                </c:pt>
                <c:pt idx="2105">
                  <c:v>44.883344887477975</c:v>
                </c:pt>
                <c:pt idx="2106">
                  <c:v>-89.914042044704473</c:v>
                </c:pt>
                <c:pt idx="2107">
                  <c:v>-31.285242999937367</c:v>
                </c:pt>
                <c:pt idx="2108">
                  <c:v>-21.135117626362415</c:v>
                </c:pt>
                <c:pt idx="2109">
                  <c:v>-166.32300723279269</c:v>
                </c:pt>
                <c:pt idx="2110">
                  <c:v>-129.10329616086014</c:v>
                </c:pt>
                <c:pt idx="2111">
                  <c:v>-12.636616931604479</c:v>
                </c:pt>
                <c:pt idx="2112">
                  <c:v>-140.32348822775313</c:v>
                </c:pt>
                <c:pt idx="2113">
                  <c:v>-196.19182536801861</c:v>
                </c:pt>
                <c:pt idx="2114">
                  <c:v>-51.934428538386612</c:v>
                </c:pt>
                <c:pt idx="2115">
                  <c:v>-51.934428538386612</c:v>
                </c:pt>
                <c:pt idx="2116">
                  <c:v>-68.504954071869918</c:v>
                </c:pt>
                <c:pt idx="2117">
                  <c:v>-143.99893469610649</c:v>
                </c:pt>
                <c:pt idx="2118">
                  <c:v>-163.8649554807505</c:v>
                </c:pt>
                <c:pt idx="2119">
                  <c:v>-163.8649554807505</c:v>
                </c:pt>
                <c:pt idx="2120">
                  <c:v>-71.025038675698681</c:v>
                </c:pt>
                <c:pt idx="2121">
                  <c:v>5.5622709612758854</c:v>
                </c:pt>
                <c:pt idx="2122">
                  <c:v>-69.908447343540729</c:v>
                </c:pt>
                <c:pt idx="2123">
                  <c:v>-135.95792628327439</c:v>
                </c:pt>
                <c:pt idx="2124">
                  <c:v>-73.986827613448469</c:v>
                </c:pt>
                <c:pt idx="2125">
                  <c:v>43.883344887477975</c:v>
                </c:pt>
                <c:pt idx="2126">
                  <c:v>-92.82155223714102</c:v>
                </c:pt>
                <c:pt idx="2127">
                  <c:v>-60.649764479339296</c:v>
                </c:pt>
                <c:pt idx="2128">
                  <c:v>-188.01096330360855</c:v>
                </c:pt>
                <c:pt idx="2129">
                  <c:v>-131.30518266422462</c:v>
                </c:pt>
                <c:pt idx="2130">
                  <c:v>64.346431870567571</c:v>
                </c:pt>
                <c:pt idx="2131">
                  <c:v>-103.3438747214353</c:v>
                </c:pt>
                <c:pt idx="2132">
                  <c:v>-51.40686956314272</c:v>
                </c:pt>
                <c:pt idx="2133">
                  <c:v>-47.971800395462282</c:v>
                </c:pt>
                <c:pt idx="2134">
                  <c:v>0.58441434046308416</c:v>
                </c:pt>
                <c:pt idx="2135">
                  <c:v>-99.296231142362615</c:v>
                </c:pt>
                <c:pt idx="2136">
                  <c:v>-48.499079635647973</c:v>
                </c:pt>
                <c:pt idx="2137">
                  <c:v>-29.803928928475187</c:v>
                </c:pt>
                <c:pt idx="2138">
                  <c:v>-57.594646528851513</c:v>
                </c:pt>
                <c:pt idx="2139">
                  <c:v>-57.594646528851513</c:v>
                </c:pt>
                <c:pt idx="2140">
                  <c:v>-7.9761192060814068</c:v>
                </c:pt>
                <c:pt idx="2141">
                  <c:v>-43.319336511470709</c:v>
                </c:pt>
                <c:pt idx="2142">
                  <c:v>-45.118289213280775</c:v>
                </c:pt>
                <c:pt idx="2143">
                  <c:v>-26.143990673068487</c:v>
                </c:pt>
                <c:pt idx="2144">
                  <c:v>-4.3782138024612465</c:v>
                </c:pt>
                <c:pt idx="2145">
                  <c:v>-73.467302479736077</c:v>
                </c:pt>
                <c:pt idx="2146">
                  <c:v>-73.467302479736077</c:v>
                </c:pt>
                <c:pt idx="2147">
                  <c:v>-83.725985343937509</c:v>
                </c:pt>
                <c:pt idx="2148">
                  <c:v>-94.992702049670413</c:v>
                </c:pt>
                <c:pt idx="2149">
                  <c:v>-46.118568948338975</c:v>
                </c:pt>
                <c:pt idx="2150">
                  <c:v>-101.3355611448456</c:v>
                </c:pt>
                <c:pt idx="2151">
                  <c:v>21.365419688958781</c:v>
                </c:pt>
                <c:pt idx="2152">
                  <c:v>-139.60207659067626</c:v>
                </c:pt>
                <c:pt idx="2153">
                  <c:v>-139.60207659067626</c:v>
                </c:pt>
                <c:pt idx="2154">
                  <c:v>74.884262567808477</c:v>
                </c:pt>
                <c:pt idx="2155">
                  <c:v>-86.905168997998402</c:v>
                </c:pt>
                <c:pt idx="2156">
                  <c:v>-210.03262568783532</c:v>
                </c:pt>
                <c:pt idx="2157">
                  <c:v>-79.732620510178066</c:v>
                </c:pt>
                <c:pt idx="2158">
                  <c:v>-91.875551247396061</c:v>
                </c:pt>
                <c:pt idx="2159">
                  <c:v>-41.349793467247594</c:v>
                </c:pt>
                <c:pt idx="2160">
                  <c:v>-48.537850168014586</c:v>
                </c:pt>
                <c:pt idx="2161">
                  <c:v>-143.10693271661657</c:v>
                </c:pt>
                <c:pt idx="2162">
                  <c:v>-35.115491862698889</c:v>
                </c:pt>
                <c:pt idx="2163">
                  <c:v>-1114.7662607817829</c:v>
                </c:pt>
                <c:pt idx="2164">
                  <c:v>-70.722348788181051</c:v>
                </c:pt>
                <c:pt idx="2165">
                  <c:v>-194.82682289365619</c:v>
                </c:pt>
                <c:pt idx="2166">
                  <c:v>-41.256464454509597</c:v>
                </c:pt>
                <c:pt idx="2167">
                  <c:v>-83.741213821825937</c:v>
                </c:pt>
                <c:pt idx="2168">
                  <c:v>-135.20521848524604</c:v>
                </c:pt>
                <c:pt idx="2169">
                  <c:v>-21.157820475666</c:v>
                </c:pt>
                <c:pt idx="2170">
                  <c:v>-103.09546357923088</c:v>
                </c:pt>
                <c:pt idx="2171">
                  <c:v>-17.234242600166439</c:v>
                </c:pt>
                <c:pt idx="2172">
                  <c:v>-109.79501157217874</c:v>
                </c:pt>
                <c:pt idx="2173">
                  <c:v>-1117.4876724188598</c:v>
                </c:pt>
                <c:pt idx="2174">
                  <c:v>-98.295671672246243</c:v>
                </c:pt>
                <c:pt idx="2175">
                  <c:v>-40.294955251817981</c:v>
                </c:pt>
                <c:pt idx="2176">
                  <c:v>31.71743156589821</c:v>
                </c:pt>
                <c:pt idx="2177">
                  <c:v>-106.39095883039158</c:v>
                </c:pt>
                <c:pt idx="2178">
                  <c:v>-94.76755322688598</c:v>
                </c:pt>
                <c:pt idx="2179">
                  <c:v>-21.95649344241788</c:v>
                </c:pt>
                <c:pt idx="2180">
                  <c:v>-62.285601210151498</c:v>
                </c:pt>
                <c:pt idx="2181">
                  <c:v>-68.915362244839486</c:v>
                </c:pt>
                <c:pt idx="2182">
                  <c:v>82.064844897160327</c:v>
                </c:pt>
                <c:pt idx="2183">
                  <c:v>-95.256061934705087</c:v>
                </c:pt>
                <c:pt idx="2184">
                  <c:v>-119.09218523368855</c:v>
                </c:pt>
                <c:pt idx="2185">
                  <c:v>-27.531695996734442</c:v>
                </c:pt>
                <c:pt idx="2186">
                  <c:v>-91.898533831757845</c:v>
                </c:pt>
                <c:pt idx="2187">
                  <c:v>-91.898533831757845</c:v>
                </c:pt>
                <c:pt idx="2188">
                  <c:v>-17.497882220259299</c:v>
                </c:pt>
                <c:pt idx="2189">
                  <c:v>-17.497882220259299</c:v>
                </c:pt>
                <c:pt idx="2190">
                  <c:v>-108.61638738823422</c:v>
                </c:pt>
                <c:pt idx="2191">
                  <c:v>87.624539238530247</c:v>
                </c:pt>
                <c:pt idx="2192">
                  <c:v>-23.065330668102547</c:v>
                </c:pt>
                <c:pt idx="2193">
                  <c:v>-98.404229162872724</c:v>
                </c:pt>
                <c:pt idx="2194">
                  <c:v>-63.983750527808411</c:v>
                </c:pt>
                <c:pt idx="2195">
                  <c:v>-118.00661032742386</c:v>
                </c:pt>
                <c:pt idx="2196">
                  <c:v>-118.00661032742386</c:v>
                </c:pt>
                <c:pt idx="2197">
                  <c:v>-1092.5039413618251</c:v>
                </c:pt>
                <c:pt idx="2198">
                  <c:v>-96.248587563289959</c:v>
                </c:pt>
                <c:pt idx="2199">
                  <c:v>-87.664791697325512</c:v>
                </c:pt>
                <c:pt idx="2200">
                  <c:v>-89.665351167441884</c:v>
                </c:pt>
                <c:pt idx="2201">
                  <c:v>-89.665351167441884</c:v>
                </c:pt>
                <c:pt idx="2202">
                  <c:v>42.883344887477975</c:v>
                </c:pt>
                <c:pt idx="2203">
                  <c:v>11.270132530813441</c:v>
                </c:pt>
                <c:pt idx="2204">
                  <c:v>-115.00549138719111</c:v>
                </c:pt>
                <c:pt idx="2205">
                  <c:v>26.002934830120083</c:v>
                </c:pt>
                <c:pt idx="2206">
                  <c:v>-16.528339176036198</c:v>
                </c:pt>
                <c:pt idx="2207">
                  <c:v>-35.556916461561713</c:v>
                </c:pt>
                <c:pt idx="2208">
                  <c:v>-73.575300500246186</c:v>
                </c:pt>
                <c:pt idx="2209">
                  <c:v>-108.29818928776993</c:v>
                </c:pt>
                <c:pt idx="2210">
                  <c:v>-56.547282684837029</c:v>
                </c:pt>
                <c:pt idx="2211">
                  <c:v>-80.592766858600129</c:v>
                </c:pt>
                <c:pt idx="2212">
                  <c:v>-11.782826014364787</c:v>
                </c:pt>
                <c:pt idx="2213">
                  <c:v>41.883344887477975</c:v>
                </c:pt>
                <c:pt idx="2214">
                  <c:v>-56.051019870544593</c:v>
                </c:pt>
                <c:pt idx="2215">
                  <c:v>-56.051019870544593</c:v>
                </c:pt>
              </c:numCache>
            </c:numRef>
          </c:yVal>
          <c:smooth val="0"/>
          <c:extLst>
            <c:ext xmlns:c16="http://schemas.microsoft.com/office/drawing/2014/chart" uri="{C3380CC4-5D6E-409C-BE32-E72D297353CC}">
              <c16:uniqueId val="{00000001-2E7B-4EB9-B3F3-F0C12840CF36}"/>
            </c:ext>
          </c:extLst>
        </c:ser>
        <c:dLbls>
          <c:showLegendKey val="0"/>
          <c:showVal val="0"/>
          <c:showCatName val="0"/>
          <c:showSerName val="0"/>
          <c:showPercent val="0"/>
          <c:showBubbleSize val="0"/>
        </c:dLbls>
        <c:axId val="1457480336"/>
        <c:axId val="1457479376"/>
      </c:scatterChart>
      <c:valAx>
        <c:axId val="1457480336"/>
        <c:scaling>
          <c:orientation val="minMax"/>
          <c:max val="115000"/>
        </c:scaling>
        <c:delete val="0"/>
        <c:axPos val="b"/>
        <c:title>
          <c:tx>
            <c:rich>
              <a:bodyPr/>
              <a:lstStyle/>
              <a:p>
                <a:pPr>
                  <a:defRPr/>
                </a:pPr>
                <a:r>
                  <a:rPr lang="en-US"/>
                  <a:t>X Variable 1</a:t>
                </a:r>
              </a:p>
            </c:rich>
          </c:tx>
          <c:overlay val="0"/>
        </c:title>
        <c:numFmt formatCode="General" sourceLinked="1"/>
        <c:majorTickMark val="out"/>
        <c:minorTickMark val="none"/>
        <c:tickLblPos val="nextTo"/>
        <c:crossAx val="1457479376"/>
        <c:crosses val="autoZero"/>
        <c:crossBetween val="midCat"/>
      </c:valAx>
      <c:valAx>
        <c:axId val="145747937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457480336"/>
        <c:crosses val="autoZero"/>
        <c:crossBetween val="midCat"/>
      </c:valAx>
    </c:plotArea>
    <c:plotVisOnly val="1"/>
    <c:dispBlanksAs val="gap"/>
    <c:showDLblsOverMax val="0"/>
    <c:extLst>
      <c:ext xmlns:c16r3="http://schemas.microsoft.com/office/drawing/2017/03/chart" uri="{56B9EC1D-385E-4148-901F-78D8002777C0}">
        <c16r3:dataDisplayOptions16>
          <c16r3:dispNaAsBlank val="1"/>
        </c16r3:dataDisplayOptions16>
      </c:ext>
    </c:extLst>
  </c:chart>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'Income &amp; wine'!$D$1:$D$2216</c:f>
              <c:strCache>
                <c:ptCount val="2216"/>
                <c:pt idx="0">
                  <c:v>80360</c:v>
                </c:pt>
                <c:pt idx="1">
                  <c:v>87771</c:v>
                </c:pt>
                <c:pt idx="2">
                  <c:v>87771</c:v>
                </c:pt>
                <c:pt idx="3">
                  <c:v>81929</c:v>
                </c:pt>
                <c:pt idx="4">
                  <c:v>84169</c:v>
                </c:pt>
                <c:pt idx="5">
                  <c:v>84169</c:v>
                </c:pt>
                <c:pt idx="6">
                  <c:v>71670</c:v>
                </c:pt>
                <c:pt idx="7">
                  <c:v>64140</c:v>
                </c:pt>
                <c:pt idx="8">
                  <c:v>76998</c:v>
                </c:pt>
                <c:pt idx="9">
                  <c:v>78642</c:v>
                </c:pt>
                <c:pt idx="10">
                  <c:v>75759</c:v>
                </c:pt>
                <c:pt idx="11">
                  <c:v>70503</c:v>
                </c:pt>
                <c:pt idx="12">
                  <c:v>70356</c:v>
                </c:pt>
                <c:pt idx="13">
                  <c:v>68126</c:v>
                </c:pt>
                <c:pt idx="14">
                  <c:v>91249</c:v>
                </c:pt>
                <c:pt idx="15">
                  <c:v>69098</c:v>
                </c:pt>
                <c:pt idx="16">
                  <c:v>82333</c:v>
                </c:pt>
                <c:pt idx="17">
                  <c:v>70123</c:v>
                </c:pt>
                <c:pt idx="18">
                  <c:v>93790</c:v>
                </c:pt>
                <c:pt idx="19">
                  <c:v>67369</c:v>
                </c:pt>
                <c:pt idx="20">
                  <c:v>85683</c:v>
                </c:pt>
                <c:pt idx="21">
                  <c:v>81169</c:v>
                </c:pt>
                <c:pt idx="22">
                  <c:v>95169</c:v>
                </c:pt>
                <c:pt idx="23">
                  <c:v>72335</c:v>
                </c:pt>
                <c:pt idx="24">
                  <c:v>93027</c:v>
                </c:pt>
                <c:pt idx="25">
                  <c:v>93404</c:v>
                </c:pt>
                <c:pt idx="26">
                  <c:v>91712</c:v>
                </c:pt>
                <c:pt idx="27">
                  <c:v>87679</c:v>
                </c:pt>
                <c:pt idx="28">
                  <c:v>67536</c:v>
                </c:pt>
                <c:pt idx="29">
                  <c:v>81574</c:v>
                </c:pt>
                <c:pt idx="30">
                  <c:v>84865</c:v>
                </c:pt>
                <c:pt idx="31">
                  <c:v>77610</c:v>
                </c:pt>
                <c:pt idx="32">
                  <c:v>55951</c:v>
                </c:pt>
                <c:pt idx="33">
                  <c:v>75261</c:v>
                </c:pt>
                <c:pt idx="34">
                  <c:v>77568</c:v>
                </c:pt>
                <c:pt idx="35">
                  <c:v>71819</c:v>
                </c:pt>
                <c:pt idx="36">
                  <c:v>80134</c:v>
                </c:pt>
                <c:pt idx="37">
                  <c:v>80134</c:v>
                </c:pt>
                <c:pt idx="38">
                  <c:v>70643</c:v>
                </c:pt>
                <c:pt idx="39">
                  <c:v>64176</c:v>
                </c:pt>
                <c:pt idx="40">
                  <c:v>82576</c:v>
                </c:pt>
                <c:pt idx="41">
                  <c:v>72828</c:v>
                </c:pt>
                <c:pt idx="42">
                  <c:v>66465</c:v>
                </c:pt>
                <c:pt idx="43">
                  <c:v>77632</c:v>
                </c:pt>
                <c:pt idx="44">
                  <c:v>77598</c:v>
                </c:pt>
                <c:pt idx="45">
                  <c:v>80141</c:v>
                </c:pt>
                <c:pt idx="46">
                  <c:v>90247</c:v>
                </c:pt>
                <c:pt idx="47">
                  <c:v>49667</c:v>
                </c:pt>
                <c:pt idx="48">
                  <c:v>69084</c:v>
                </c:pt>
                <c:pt idx="49">
                  <c:v>69084</c:v>
                </c:pt>
                <c:pt idx="50">
                  <c:v>57036</c:v>
                </c:pt>
                <c:pt idx="51">
                  <c:v>78952</c:v>
                </c:pt>
                <c:pt idx="52">
                  <c:v>64497</c:v>
                </c:pt>
                <c:pt idx="53">
                  <c:v>89120</c:v>
                </c:pt>
                <c:pt idx="54">
                  <c:v>51563</c:v>
                </c:pt>
                <c:pt idx="55">
                  <c:v>90638</c:v>
                </c:pt>
                <c:pt idx="56">
                  <c:v>90638</c:v>
                </c:pt>
                <c:pt idx="57">
                  <c:v>80427</c:v>
                </c:pt>
                <c:pt idx="58">
                  <c:v>54959</c:v>
                </c:pt>
                <c:pt idx="59">
                  <c:v>81051</c:v>
                </c:pt>
                <c:pt idx="60">
                  <c:v>73450</c:v>
                </c:pt>
                <c:pt idx="61">
                  <c:v>68743</c:v>
                </c:pt>
                <c:pt idx="62">
                  <c:v>89694</c:v>
                </c:pt>
                <c:pt idx="63">
                  <c:v>74290</c:v>
                </c:pt>
                <c:pt idx="64">
                  <c:v>76068</c:v>
                </c:pt>
                <c:pt idx="65">
                  <c:v>94384</c:v>
                </c:pt>
                <c:pt idx="66">
                  <c:v>94384</c:v>
                </c:pt>
                <c:pt idx="67">
                  <c:v>55212</c:v>
                </c:pt>
                <c:pt idx="68">
                  <c:v>55212</c:v>
                </c:pt>
                <c:pt idx="69">
                  <c:v>62845</c:v>
                </c:pt>
                <c:pt idx="70">
                  <c:v>62845</c:v>
                </c:pt>
                <c:pt idx="71">
                  <c:v>72968</c:v>
                </c:pt>
                <c:pt idx="72">
                  <c:v>66303</c:v>
                </c:pt>
                <c:pt idx="73">
                  <c:v>90226</c:v>
                </c:pt>
                <c:pt idx="74">
                  <c:v>82584</c:v>
                </c:pt>
                <c:pt idx="75">
                  <c:v>83790</c:v>
                </c:pt>
                <c:pt idx="76">
                  <c:v>79174</c:v>
                </c:pt>
                <c:pt idx="77">
                  <c:v>65169</c:v>
                </c:pt>
                <c:pt idx="78">
                  <c:v>70044</c:v>
                </c:pt>
                <c:pt idx="79">
                  <c:v>75702</c:v>
                </c:pt>
                <c:pt idx="80">
                  <c:v>72903</c:v>
                </c:pt>
                <c:pt idx="81">
                  <c:v>62859</c:v>
                </c:pt>
                <c:pt idx="82">
                  <c:v>83512</c:v>
                </c:pt>
                <c:pt idx="83">
                  <c:v>79800</c:v>
                </c:pt>
                <c:pt idx="84">
                  <c:v>61996</c:v>
                </c:pt>
                <c:pt idx="85">
                  <c:v>88347</c:v>
                </c:pt>
                <c:pt idx="86">
                  <c:v>73356</c:v>
                </c:pt>
                <c:pt idx="87">
                  <c:v>60000</c:v>
                </c:pt>
                <c:pt idx="88">
                  <c:v>64355</c:v>
                </c:pt>
                <c:pt idx="89">
                  <c:v>70300</c:v>
                </c:pt>
                <c:pt idx="90">
                  <c:v>66426</c:v>
                </c:pt>
                <c:pt idx="91">
                  <c:v>48192</c:v>
                </c:pt>
                <c:pt idx="92">
                  <c:v>80184</c:v>
                </c:pt>
                <c:pt idx="93">
                  <c:v>75825</c:v>
                </c:pt>
                <c:pt idx="94">
                  <c:v>82170</c:v>
                </c:pt>
                <c:pt idx="95">
                  <c:v>90933</c:v>
                </c:pt>
                <c:pt idx="96">
                  <c:v>94472</c:v>
                </c:pt>
                <c:pt idx="97">
                  <c:v>77870</c:v>
                </c:pt>
                <c:pt idx="98">
                  <c:v>70638</c:v>
                </c:pt>
                <c:pt idx="99">
                  <c:v>60896</c:v>
                </c:pt>
                <c:pt idx="100">
                  <c:v>76995</c:v>
                </c:pt>
                <c:pt idx="101">
                  <c:v>105471</c:v>
                </c:pt>
                <c:pt idx="102">
                  <c:v>82800</c:v>
                </c:pt>
                <c:pt idx="103">
                  <c:v>82800</c:v>
                </c:pt>
                <c:pt idx="104">
                  <c:v>81300</c:v>
                </c:pt>
                <c:pt idx="105">
                  <c:v>77766</c:v>
                </c:pt>
                <c:pt idx="106">
                  <c:v>77766</c:v>
                </c:pt>
                <c:pt idx="107">
                  <c:v>72066</c:v>
                </c:pt>
                <c:pt idx="108">
                  <c:v>74165</c:v>
                </c:pt>
                <c:pt idx="109">
                  <c:v>87171</c:v>
                </c:pt>
                <c:pt idx="110">
                  <c:v>70971</c:v>
                </c:pt>
                <c:pt idx="111">
                  <c:v>61839</c:v>
                </c:pt>
                <c:pt idx="112">
                  <c:v>98777</c:v>
                </c:pt>
                <c:pt idx="113">
                  <c:v>98777</c:v>
                </c:pt>
                <c:pt idx="114">
                  <c:v>71969</c:v>
                </c:pt>
                <c:pt idx="115">
                  <c:v>69372</c:v>
                </c:pt>
                <c:pt idx="116">
                  <c:v>84906</c:v>
                </c:pt>
                <c:pt idx="117">
                  <c:v>84906</c:v>
                </c:pt>
                <c:pt idx="118">
                  <c:v>68281</c:v>
                </c:pt>
                <c:pt idx="119">
                  <c:v>92344</c:v>
                </c:pt>
                <c:pt idx="120">
                  <c:v>64504</c:v>
                </c:pt>
                <c:pt idx="121">
                  <c:v>82384</c:v>
                </c:pt>
                <c:pt idx="122">
                  <c:v>81975</c:v>
                </c:pt>
                <c:pt idx="123">
                  <c:v>76005</c:v>
                </c:pt>
                <c:pt idx="124">
                  <c:v>73454</c:v>
                </c:pt>
                <c:pt idx="125">
                  <c:v>90687</c:v>
                </c:pt>
                <c:pt idx="126">
                  <c:v>82014</c:v>
                </c:pt>
                <c:pt idx="127">
                  <c:v>92491</c:v>
                </c:pt>
                <c:pt idx="128">
                  <c:v>63810</c:v>
                </c:pt>
                <c:pt idx="129">
                  <c:v>63810</c:v>
                </c:pt>
                <c:pt idx="130">
                  <c:v>78427</c:v>
                </c:pt>
                <c:pt idx="131">
                  <c:v>74918</c:v>
                </c:pt>
                <c:pt idx="132">
                  <c:v>83151</c:v>
                </c:pt>
                <c:pt idx="133">
                  <c:v>72025</c:v>
                </c:pt>
                <c:pt idx="134">
                  <c:v>80134</c:v>
                </c:pt>
                <c:pt idx="135">
                  <c:v>82657</c:v>
                </c:pt>
                <c:pt idx="136">
                  <c:v>63120</c:v>
                </c:pt>
                <c:pt idx="137">
                  <c:v>63159</c:v>
                </c:pt>
                <c:pt idx="138">
                  <c:v>70091</c:v>
                </c:pt>
                <c:pt idx="139">
                  <c:v>58656</c:v>
                </c:pt>
                <c:pt idx="140">
                  <c:v>92859</c:v>
                </c:pt>
                <c:pt idx="141">
                  <c:v>65176</c:v>
                </c:pt>
                <c:pt idx="142">
                  <c:v>72309</c:v>
                </c:pt>
                <c:pt idx="143">
                  <c:v>74637</c:v>
                </c:pt>
                <c:pt idx="144">
                  <c:v>71128</c:v>
                </c:pt>
                <c:pt idx="145">
                  <c:v>67384</c:v>
                </c:pt>
                <c:pt idx="146">
                  <c:v>86358</c:v>
                </c:pt>
                <c:pt idx="147">
                  <c:v>88420</c:v>
                </c:pt>
                <c:pt idx="148">
                  <c:v>52278</c:v>
                </c:pt>
                <c:pt idx="149">
                  <c:v>52278</c:v>
                </c:pt>
                <c:pt idx="150">
                  <c:v>75032</c:v>
                </c:pt>
                <c:pt idx="151">
                  <c:v>64108</c:v>
                </c:pt>
                <c:pt idx="152">
                  <c:v>57072</c:v>
                </c:pt>
                <c:pt idx="153">
                  <c:v>57333</c:v>
                </c:pt>
                <c:pt idx="154">
                  <c:v>77520</c:v>
                </c:pt>
                <c:pt idx="155">
                  <c:v>82326</c:v>
                </c:pt>
                <c:pt idx="156">
                  <c:v>85844</c:v>
                </c:pt>
                <c:pt idx="157">
                  <c:v>78128</c:v>
                </c:pt>
                <c:pt idx="158">
                  <c:v>71706</c:v>
                </c:pt>
                <c:pt idx="159">
                  <c:v>63972</c:v>
                </c:pt>
                <c:pt idx="160">
                  <c:v>75027</c:v>
                </c:pt>
                <c:pt idx="161">
                  <c:v>64590</c:v>
                </c:pt>
                <c:pt idx="162">
                  <c:v>68682</c:v>
                </c:pt>
                <c:pt idx="163">
                  <c:v>68682</c:v>
                </c:pt>
                <c:pt idx="164">
                  <c:v>75345</c:v>
                </c:pt>
                <c:pt idx="165">
                  <c:v>63342</c:v>
                </c:pt>
                <c:pt idx="166">
                  <c:v>63342</c:v>
                </c:pt>
                <c:pt idx="167">
                  <c:v>65706</c:v>
                </c:pt>
                <c:pt idx="168">
                  <c:v>85738</c:v>
                </c:pt>
                <c:pt idx="169">
                  <c:v>78499</c:v>
                </c:pt>
                <c:pt idx="170">
                  <c:v>87188</c:v>
                </c:pt>
                <c:pt idx="171">
                  <c:v>71022</c:v>
                </c:pt>
                <c:pt idx="172">
                  <c:v>66334</c:v>
                </c:pt>
                <c:pt idx="173">
                  <c:v>96876</c:v>
                </c:pt>
                <c:pt idx="174">
                  <c:v>56981</c:v>
                </c:pt>
                <c:pt idx="175">
                  <c:v>83844</c:v>
                </c:pt>
                <c:pt idx="176">
                  <c:v>83844</c:v>
                </c:pt>
                <c:pt idx="177">
                  <c:v>83844</c:v>
                </c:pt>
                <c:pt idx="178">
                  <c:v>73455</c:v>
                </c:pt>
                <c:pt idx="179">
                  <c:v>62000</c:v>
                </c:pt>
                <c:pt idx="180">
                  <c:v>86857</c:v>
                </c:pt>
                <c:pt idx="181">
                  <c:v>86857</c:v>
                </c:pt>
                <c:pt idx="182">
                  <c:v>63887</c:v>
                </c:pt>
                <c:pt idx="183">
                  <c:v>83829</c:v>
                </c:pt>
                <c:pt idx="184">
                  <c:v>83829</c:v>
                </c:pt>
                <c:pt idx="185">
                  <c:v>68142</c:v>
                </c:pt>
                <c:pt idx="186">
                  <c:v>53374</c:v>
                </c:pt>
                <c:pt idx="187">
                  <c:v>58512</c:v>
                </c:pt>
                <c:pt idx="188">
                  <c:v>65220</c:v>
                </c:pt>
                <c:pt idx="189">
                  <c:v>82072</c:v>
                </c:pt>
                <c:pt idx="190">
                  <c:v>61010</c:v>
                </c:pt>
                <c:pt idx="191">
                  <c:v>69969</c:v>
                </c:pt>
                <c:pt idx="192">
                  <c:v>77863</c:v>
                </c:pt>
                <c:pt idx="193">
                  <c:v>94642</c:v>
                </c:pt>
                <c:pt idx="194">
                  <c:v>74116</c:v>
                </c:pt>
                <c:pt idx="195">
                  <c:v>58607</c:v>
                </c:pt>
                <c:pt idx="196">
                  <c:v>83664</c:v>
                </c:pt>
                <c:pt idx="197">
                  <c:v>67546</c:v>
                </c:pt>
                <c:pt idx="198">
                  <c:v>67546</c:v>
                </c:pt>
                <c:pt idx="199">
                  <c:v>74214</c:v>
                </c:pt>
                <c:pt idx="200">
                  <c:v>82571</c:v>
                </c:pt>
                <c:pt idx="201">
                  <c:v>80995</c:v>
                </c:pt>
                <c:pt idx="202">
                  <c:v>83003</c:v>
                </c:pt>
                <c:pt idx="203">
                  <c:v>74854</c:v>
                </c:pt>
                <c:pt idx="204">
                  <c:v>52973</c:v>
                </c:pt>
                <c:pt idx="205">
                  <c:v>44802</c:v>
                </c:pt>
                <c:pt idx="206">
                  <c:v>68092</c:v>
                </c:pt>
                <c:pt idx="207">
                  <c:v>61416</c:v>
                </c:pt>
                <c:pt idx="208">
                  <c:v>83837</c:v>
                </c:pt>
                <c:pt idx="209">
                  <c:v>67419</c:v>
                </c:pt>
                <c:pt idx="210">
                  <c:v>76412</c:v>
                </c:pt>
                <c:pt idx="211">
                  <c:v>64509</c:v>
                </c:pt>
                <c:pt idx="212">
                  <c:v>79823</c:v>
                </c:pt>
                <c:pt idx="213">
                  <c:v>72025</c:v>
                </c:pt>
                <c:pt idx="214">
                  <c:v>73803</c:v>
                </c:pt>
                <c:pt idx="215">
                  <c:v>82332</c:v>
                </c:pt>
                <c:pt idx="216">
                  <c:v>80573</c:v>
                </c:pt>
                <c:pt idx="217">
                  <c:v>80573</c:v>
                </c:pt>
                <c:pt idx="218">
                  <c:v>72550</c:v>
                </c:pt>
                <c:pt idx="219">
                  <c:v>55260</c:v>
                </c:pt>
                <c:pt idx="220">
                  <c:v>69508</c:v>
                </c:pt>
                <c:pt idx="221">
                  <c:v>69109</c:v>
                </c:pt>
                <c:pt idx="222">
                  <c:v>69109</c:v>
                </c:pt>
                <c:pt idx="223">
                  <c:v>91065</c:v>
                </c:pt>
                <c:pt idx="224">
                  <c:v>77027</c:v>
                </c:pt>
                <c:pt idx="225">
                  <c:v>64950</c:v>
                </c:pt>
                <c:pt idx="226">
                  <c:v>78687</c:v>
                </c:pt>
                <c:pt idx="227">
                  <c:v>92163</c:v>
                </c:pt>
                <c:pt idx="228">
                  <c:v>78579</c:v>
                </c:pt>
                <c:pt idx="229">
                  <c:v>72217</c:v>
                </c:pt>
                <c:pt idx="230">
                  <c:v>53653</c:v>
                </c:pt>
                <c:pt idx="231">
                  <c:v>67381</c:v>
                </c:pt>
                <c:pt idx="232">
                  <c:v>83033</c:v>
                </c:pt>
                <c:pt idx="233">
                  <c:v>73538</c:v>
                </c:pt>
                <c:pt idx="234">
                  <c:v>68316</c:v>
                </c:pt>
                <c:pt idx="235">
                  <c:v>57912</c:v>
                </c:pt>
                <c:pt idx="236">
                  <c:v>75433</c:v>
                </c:pt>
                <c:pt idx="237">
                  <c:v>62220</c:v>
                </c:pt>
                <c:pt idx="238">
                  <c:v>75693</c:v>
                </c:pt>
                <c:pt idx="239">
                  <c:v>62981</c:v>
                </c:pt>
                <c:pt idx="240">
                  <c:v>75437</c:v>
                </c:pt>
                <c:pt idx="241">
                  <c:v>78939</c:v>
                </c:pt>
                <c:pt idx="242">
                  <c:v>76542</c:v>
                </c:pt>
                <c:pt idx="243">
                  <c:v>62187</c:v>
                </c:pt>
                <c:pt idx="244">
                  <c:v>79930</c:v>
                </c:pt>
                <c:pt idx="245">
                  <c:v>65106</c:v>
                </c:pt>
                <c:pt idx="246">
                  <c:v>61074</c:v>
                </c:pt>
                <c:pt idx="247">
                  <c:v>52614</c:v>
                </c:pt>
                <c:pt idx="248">
                  <c:v>52614</c:v>
                </c:pt>
                <c:pt idx="249">
                  <c:v>66582</c:v>
                </c:pt>
                <c:pt idx="250">
                  <c:v>51537</c:v>
                </c:pt>
                <c:pt idx="251">
                  <c:v>74004</c:v>
                </c:pt>
                <c:pt idx="252">
                  <c:v>74068</c:v>
                </c:pt>
                <c:pt idx="253">
                  <c:v>81843</c:v>
                </c:pt>
                <c:pt idx="254">
                  <c:v>80952</c:v>
                </c:pt>
                <c:pt idx="255">
                  <c:v>69267</c:v>
                </c:pt>
                <c:pt idx="256">
                  <c:v>83145</c:v>
                </c:pt>
                <c:pt idx="257">
                  <c:v>82497</c:v>
                </c:pt>
                <c:pt idx="258">
                  <c:v>46757</c:v>
                </c:pt>
                <c:pt idx="259">
                  <c:v>90842</c:v>
                </c:pt>
                <c:pt idx="260">
                  <c:v>59868</c:v>
                </c:pt>
                <c:pt idx="261">
                  <c:v>95529</c:v>
                </c:pt>
                <c:pt idx="262">
                  <c:v>63564</c:v>
                </c:pt>
                <c:pt idx="263">
                  <c:v>80812</c:v>
                </c:pt>
                <c:pt idx="264">
                  <c:v>70893</c:v>
                </c:pt>
                <c:pt idx="265">
                  <c:v>102160</c:v>
                </c:pt>
                <c:pt idx="266">
                  <c:v>68397</c:v>
                </c:pt>
                <c:pt idx="267">
                  <c:v>55956</c:v>
                </c:pt>
                <c:pt idx="268">
                  <c:v>77845</c:v>
                </c:pt>
                <c:pt idx="269">
                  <c:v>76045</c:v>
                </c:pt>
                <c:pt idx="270">
                  <c:v>68487</c:v>
                </c:pt>
                <c:pt idx="271">
                  <c:v>68487</c:v>
                </c:pt>
                <c:pt idx="272">
                  <c:v>67445</c:v>
                </c:pt>
                <c:pt idx="273">
                  <c:v>67445</c:v>
                </c:pt>
                <c:pt idx="274">
                  <c:v>67445</c:v>
                </c:pt>
                <c:pt idx="275">
                  <c:v>78331</c:v>
                </c:pt>
                <c:pt idx="276">
                  <c:v>83532</c:v>
                </c:pt>
                <c:pt idx="277">
                  <c:v>75794</c:v>
                </c:pt>
                <c:pt idx="278">
                  <c:v>71322</c:v>
                </c:pt>
                <c:pt idx="279">
                  <c:v>78353</c:v>
                </c:pt>
                <c:pt idx="280">
                  <c:v>79419</c:v>
                </c:pt>
                <c:pt idx="281">
                  <c:v>69805</c:v>
                </c:pt>
                <c:pt idx="282">
                  <c:v>63206</c:v>
                </c:pt>
                <c:pt idx="283">
                  <c:v>76618</c:v>
                </c:pt>
                <c:pt idx="284">
                  <c:v>66565</c:v>
                </c:pt>
                <c:pt idx="285">
                  <c:v>56937</c:v>
                </c:pt>
                <c:pt idx="286">
                  <c:v>65196</c:v>
                </c:pt>
                <c:pt idx="287">
                  <c:v>66476</c:v>
                </c:pt>
                <c:pt idx="288">
                  <c:v>81380</c:v>
                </c:pt>
                <c:pt idx="289">
                  <c:v>73113</c:v>
                </c:pt>
                <c:pt idx="290">
                  <c:v>76445</c:v>
                </c:pt>
                <c:pt idx="291">
                  <c:v>65104</c:v>
                </c:pt>
                <c:pt idx="292">
                  <c:v>65104</c:v>
                </c:pt>
                <c:pt idx="293">
                  <c:v>71847</c:v>
                </c:pt>
                <c:pt idx="294">
                  <c:v>70713</c:v>
                </c:pt>
                <c:pt idx="295">
                  <c:v>78618</c:v>
                </c:pt>
                <c:pt idx="296">
                  <c:v>76653</c:v>
                </c:pt>
                <c:pt idx="297">
                  <c:v>57513</c:v>
                </c:pt>
                <c:pt idx="298">
                  <c:v>82122</c:v>
                </c:pt>
                <c:pt idx="299">
                  <c:v>63404</c:v>
                </c:pt>
                <c:pt idx="300">
                  <c:v>75283</c:v>
                </c:pt>
                <c:pt idx="301">
                  <c:v>64325</c:v>
                </c:pt>
                <c:pt idx="302">
                  <c:v>53103</c:v>
                </c:pt>
                <c:pt idx="303">
                  <c:v>44953</c:v>
                </c:pt>
                <c:pt idx="304">
                  <c:v>69016</c:v>
                </c:pt>
                <c:pt idx="305">
                  <c:v>59462</c:v>
                </c:pt>
                <c:pt idx="306">
                  <c:v>81205</c:v>
                </c:pt>
                <c:pt idx="307">
                  <c:v>101970</c:v>
                </c:pt>
                <c:pt idx="308">
                  <c:v>75251</c:v>
                </c:pt>
                <c:pt idx="309">
                  <c:v>78710</c:v>
                </c:pt>
                <c:pt idx="310">
                  <c:v>85606</c:v>
                </c:pt>
                <c:pt idx="311">
                  <c:v>85696</c:v>
                </c:pt>
                <c:pt idx="312">
                  <c:v>85696</c:v>
                </c:pt>
                <c:pt idx="313">
                  <c:v>52852</c:v>
                </c:pt>
                <c:pt idx="314">
                  <c:v>65308</c:v>
                </c:pt>
                <c:pt idx="315">
                  <c:v>75777</c:v>
                </c:pt>
                <c:pt idx="316">
                  <c:v>75777</c:v>
                </c:pt>
                <c:pt idx="317">
                  <c:v>82733</c:v>
                </c:pt>
                <c:pt idx="318">
                  <c:v>66375</c:v>
                </c:pt>
                <c:pt idx="319">
                  <c:v>71434</c:v>
                </c:pt>
                <c:pt idx="320">
                  <c:v>67893</c:v>
                </c:pt>
                <c:pt idx="321">
                  <c:v>54356</c:v>
                </c:pt>
                <c:pt idx="322">
                  <c:v>81698</c:v>
                </c:pt>
                <c:pt idx="323">
                  <c:v>61223</c:v>
                </c:pt>
                <c:pt idx="324">
                  <c:v>75507</c:v>
                </c:pt>
                <c:pt idx="325">
                  <c:v>75507</c:v>
                </c:pt>
                <c:pt idx="326">
                  <c:v>58086</c:v>
                </c:pt>
                <c:pt idx="327">
                  <c:v>72117</c:v>
                </c:pt>
                <c:pt idx="328">
                  <c:v>73691</c:v>
                </c:pt>
                <c:pt idx="329">
                  <c:v>70116</c:v>
                </c:pt>
                <c:pt idx="330">
                  <c:v>90273</c:v>
                </c:pt>
                <c:pt idx="331">
                  <c:v>73892</c:v>
                </c:pt>
                <c:pt idx="332">
                  <c:v>67353</c:v>
                </c:pt>
                <c:pt idx="333">
                  <c:v>92955</c:v>
                </c:pt>
                <c:pt idx="334">
                  <c:v>92533</c:v>
                </c:pt>
                <c:pt idx="335">
                  <c:v>59601</c:v>
                </c:pt>
                <c:pt idx="336">
                  <c:v>56534</c:v>
                </c:pt>
                <c:pt idx="337">
                  <c:v>58308</c:v>
                </c:pt>
                <c:pt idx="338">
                  <c:v>70440</c:v>
                </c:pt>
                <c:pt idx="339">
                  <c:v>56242</c:v>
                </c:pt>
                <c:pt idx="340">
                  <c:v>88194</c:v>
                </c:pt>
                <c:pt idx="341">
                  <c:v>54693</c:v>
                </c:pt>
                <c:pt idx="342">
                  <c:v>84618</c:v>
                </c:pt>
                <c:pt idx="343">
                  <c:v>84618</c:v>
                </c:pt>
                <c:pt idx="344">
                  <c:v>74250</c:v>
                </c:pt>
                <c:pt idx="345">
                  <c:v>76467</c:v>
                </c:pt>
                <c:pt idx="346">
                  <c:v>55759</c:v>
                </c:pt>
                <c:pt idx="347">
                  <c:v>77457</c:v>
                </c:pt>
                <c:pt idx="348">
                  <c:v>90000</c:v>
                </c:pt>
                <c:pt idx="349">
                  <c:v>80763</c:v>
                </c:pt>
                <c:pt idx="350">
                  <c:v>69283</c:v>
                </c:pt>
                <c:pt idx="351">
                  <c:v>80739</c:v>
                </c:pt>
                <c:pt idx="352">
                  <c:v>55686</c:v>
                </c:pt>
                <c:pt idx="353">
                  <c:v>89616</c:v>
                </c:pt>
                <c:pt idx="354">
                  <c:v>74806</c:v>
                </c:pt>
                <c:pt idx="355">
                  <c:v>78789</c:v>
                </c:pt>
                <c:pt idx="356">
                  <c:v>69063</c:v>
                </c:pt>
                <c:pt idx="357">
                  <c:v>69702</c:v>
                </c:pt>
                <c:pt idx="358">
                  <c:v>55250</c:v>
                </c:pt>
                <c:pt idx="359">
                  <c:v>79410</c:v>
                </c:pt>
                <c:pt idx="360">
                  <c:v>56796</c:v>
                </c:pt>
                <c:pt idx="361">
                  <c:v>56796</c:v>
                </c:pt>
                <c:pt idx="362">
                  <c:v>69661</c:v>
                </c:pt>
                <c:pt idx="363">
                  <c:v>71952</c:v>
                </c:pt>
                <c:pt idx="364">
                  <c:v>71952</c:v>
                </c:pt>
                <c:pt idx="365">
                  <c:v>65333</c:v>
                </c:pt>
                <c:pt idx="366">
                  <c:v>71232</c:v>
                </c:pt>
                <c:pt idx="367">
                  <c:v>64849</c:v>
                </c:pt>
                <c:pt idx="368">
                  <c:v>54233</c:v>
                </c:pt>
                <c:pt idx="369">
                  <c:v>79143</c:v>
                </c:pt>
                <c:pt idx="370">
                  <c:v>75702</c:v>
                </c:pt>
                <c:pt idx="371">
                  <c:v>78285</c:v>
                </c:pt>
                <c:pt idx="372">
                  <c:v>65685</c:v>
                </c:pt>
                <c:pt idx="373">
                  <c:v>65685</c:v>
                </c:pt>
                <c:pt idx="374">
                  <c:v>62061</c:v>
                </c:pt>
                <c:pt idx="375">
                  <c:v>61671</c:v>
                </c:pt>
                <c:pt idx="376">
                  <c:v>49269</c:v>
                </c:pt>
                <c:pt idx="377">
                  <c:v>60491</c:v>
                </c:pt>
                <c:pt idx="378">
                  <c:v>70924</c:v>
                </c:pt>
                <c:pt idx="379">
                  <c:v>70924</c:v>
                </c:pt>
                <c:pt idx="380">
                  <c:v>58138</c:v>
                </c:pt>
                <c:pt idx="381">
                  <c:v>63841</c:v>
                </c:pt>
                <c:pt idx="382">
                  <c:v>63841</c:v>
                </c:pt>
                <c:pt idx="383">
                  <c:v>63841</c:v>
                </c:pt>
                <c:pt idx="384">
                  <c:v>77226</c:v>
                </c:pt>
                <c:pt idx="385">
                  <c:v>72228</c:v>
                </c:pt>
                <c:pt idx="386">
                  <c:v>51983</c:v>
                </c:pt>
                <c:pt idx="387">
                  <c:v>85485</c:v>
                </c:pt>
                <c:pt idx="388">
                  <c:v>59821</c:v>
                </c:pt>
                <c:pt idx="389">
                  <c:v>65073</c:v>
                </c:pt>
                <c:pt idx="390">
                  <c:v>73926</c:v>
                </c:pt>
                <c:pt idx="391">
                  <c:v>69520</c:v>
                </c:pt>
                <c:pt idx="392">
                  <c:v>65210</c:v>
                </c:pt>
                <c:pt idx="393">
                  <c:v>77044</c:v>
                </c:pt>
                <c:pt idx="394">
                  <c:v>72298</c:v>
                </c:pt>
                <c:pt idx="395">
                  <c:v>66313</c:v>
                </c:pt>
                <c:pt idx="396">
                  <c:v>59666</c:v>
                </c:pt>
                <c:pt idx="397">
                  <c:v>63915</c:v>
                </c:pt>
                <c:pt idx="398">
                  <c:v>61787</c:v>
                </c:pt>
                <c:pt idx="399">
                  <c:v>66835</c:v>
                </c:pt>
                <c:pt idx="400">
                  <c:v>66835</c:v>
                </c:pt>
                <c:pt idx="401">
                  <c:v>53977</c:v>
                </c:pt>
                <c:pt idx="402">
                  <c:v>53977</c:v>
                </c:pt>
                <c:pt idx="403">
                  <c:v>49118</c:v>
                </c:pt>
                <c:pt idx="404">
                  <c:v>72679</c:v>
                </c:pt>
                <c:pt idx="405">
                  <c:v>61284</c:v>
                </c:pt>
                <c:pt idx="406">
                  <c:v>68117</c:v>
                </c:pt>
                <c:pt idx="407">
                  <c:v>67433</c:v>
                </c:pt>
                <c:pt idx="408">
                  <c:v>68352</c:v>
                </c:pt>
                <c:pt idx="409">
                  <c:v>56775</c:v>
                </c:pt>
                <c:pt idx="410">
                  <c:v>77972</c:v>
                </c:pt>
                <c:pt idx="411">
                  <c:v>73705</c:v>
                </c:pt>
                <c:pt idx="412">
                  <c:v>84117</c:v>
                </c:pt>
                <c:pt idx="413">
                  <c:v>75276</c:v>
                </c:pt>
                <c:pt idx="414">
                  <c:v>82716</c:v>
                </c:pt>
                <c:pt idx="415">
                  <c:v>89572</c:v>
                </c:pt>
                <c:pt idx="416">
                  <c:v>60894</c:v>
                </c:pt>
                <c:pt idx="417">
                  <c:v>61618</c:v>
                </c:pt>
                <c:pt idx="418">
                  <c:v>76842</c:v>
                </c:pt>
                <c:pt idx="419">
                  <c:v>49505</c:v>
                </c:pt>
                <c:pt idx="420">
                  <c:v>72504</c:v>
                </c:pt>
                <c:pt idx="421">
                  <c:v>78420</c:v>
                </c:pt>
                <c:pt idx="422">
                  <c:v>65488</c:v>
                </c:pt>
                <c:pt idx="423">
                  <c:v>85710</c:v>
                </c:pt>
                <c:pt idx="424">
                  <c:v>60839</c:v>
                </c:pt>
                <c:pt idx="425">
                  <c:v>59809</c:v>
                </c:pt>
                <c:pt idx="426">
                  <c:v>72190</c:v>
                </c:pt>
                <c:pt idx="427">
                  <c:v>67430</c:v>
                </c:pt>
                <c:pt idx="428">
                  <c:v>47111</c:v>
                </c:pt>
                <c:pt idx="429">
                  <c:v>68118</c:v>
                </c:pt>
                <c:pt idx="430">
                  <c:v>68118</c:v>
                </c:pt>
                <c:pt idx="431">
                  <c:v>90300</c:v>
                </c:pt>
                <c:pt idx="432">
                  <c:v>80617</c:v>
                </c:pt>
                <c:pt idx="433">
                  <c:v>63246</c:v>
                </c:pt>
                <c:pt idx="434">
                  <c:v>60554</c:v>
                </c:pt>
                <c:pt idx="435">
                  <c:v>74985</c:v>
                </c:pt>
                <c:pt idx="436">
                  <c:v>70038</c:v>
                </c:pt>
                <c:pt idx="437">
                  <c:v>70038</c:v>
                </c:pt>
                <c:pt idx="438">
                  <c:v>63693</c:v>
                </c:pt>
                <c:pt idx="439">
                  <c:v>63693</c:v>
                </c:pt>
                <c:pt idx="440">
                  <c:v>71964</c:v>
                </c:pt>
                <c:pt idx="441">
                  <c:v>76140</c:v>
                </c:pt>
                <c:pt idx="442">
                  <c:v>60161</c:v>
                </c:pt>
                <c:pt idx="443">
                  <c:v>86979</c:v>
                </c:pt>
                <c:pt idx="444">
                  <c:v>75072</c:v>
                </c:pt>
                <c:pt idx="445">
                  <c:v>55012</c:v>
                </c:pt>
                <c:pt idx="446">
                  <c:v>62772</c:v>
                </c:pt>
                <c:pt idx="447">
                  <c:v>57642</c:v>
                </c:pt>
                <c:pt idx="448">
                  <c:v>56046</c:v>
                </c:pt>
                <c:pt idx="449">
                  <c:v>91700</c:v>
                </c:pt>
                <c:pt idx="450">
                  <c:v>58482</c:v>
                </c:pt>
                <c:pt idx="451">
                  <c:v>63684</c:v>
                </c:pt>
                <c:pt idx="452">
                  <c:v>79803</c:v>
                </c:pt>
                <c:pt idx="453">
                  <c:v>71965</c:v>
                </c:pt>
                <c:pt idx="454">
                  <c:v>79734</c:v>
                </c:pt>
                <c:pt idx="455">
                  <c:v>78075</c:v>
                </c:pt>
                <c:pt idx="456">
                  <c:v>75114</c:v>
                </c:pt>
                <c:pt idx="457">
                  <c:v>63381</c:v>
                </c:pt>
                <c:pt idx="458">
                  <c:v>63381</c:v>
                </c:pt>
                <c:pt idx="459">
                  <c:v>74859</c:v>
                </c:pt>
                <c:pt idx="460">
                  <c:v>79456</c:v>
                </c:pt>
                <c:pt idx="461">
                  <c:v>65777</c:v>
                </c:pt>
                <c:pt idx="462">
                  <c:v>60631</c:v>
                </c:pt>
                <c:pt idx="463">
                  <c:v>61456</c:v>
                </c:pt>
                <c:pt idx="464">
                  <c:v>81702</c:v>
                </c:pt>
                <c:pt idx="465">
                  <c:v>61346</c:v>
                </c:pt>
                <c:pt idx="466">
                  <c:v>65846</c:v>
                </c:pt>
                <c:pt idx="467">
                  <c:v>62745</c:v>
                </c:pt>
                <c:pt idx="468">
                  <c:v>68462</c:v>
                </c:pt>
                <c:pt idx="469">
                  <c:v>70647</c:v>
                </c:pt>
                <c:pt idx="470">
                  <c:v>65814</c:v>
                </c:pt>
                <c:pt idx="471">
                  <c:v>77437</c:v>
                </c:pt>
                <c:pt idx="472">
                  <c:v>73687</c:v>
                </c:pt>
                <c:pt idx="473">
                  <c:v>78569</c:v>
                </c:pt>
                <c:pt idx="474">
                  <c:v>79908</c:v>
                </c:pt>
                <c:pt idx="475">
                  <c:v>80695</c:v>
                </c:pt>
                <c:pt idx="476">
                  <c:v>82347</c:v>
                </c:pt>
                <c:pt idx="477">
                  <c:v>82347</c:v>
                </c:pt>
                <c:pt idx="478">
                  <c:v>64857</c:v>
                </c:pt>
                <c:pt idx="479">
                  <c:v>64857</c:v>
                </c:pt>
                <c:pt idx="480">
                  <c:v>75330</c:v>
                </c:pt>
                <c:pt idx="481">
                  <c:v>69674</c:v>
                </c:pt>
                <c:pt idx="482">
                  <c:v>70777</c:v>
                </c:pt>
                <c:pt idx="483">
                  <c:v>70379</c:v>
                </c:pt>
                <c:pt idx="484">
                  <c:v>92910</c:v>
                </c:pt>
                <c:pt idx="485">
                  <c:v>71855</c:v>
                </c:pt>
                <c:pt idx="486">
                  <c:v>90765</c:v>
                </c:pt>
                <c:pt idx="487">
                  <c:v>55284</c:v>
                </c:pt>
                <c:pt idx="488">
                  <c:v>67680</c:v>
                </c:pt>
                <c:pt idx="489">
                  <c:v>72099</c:v>
                </c:pt>
                <c:pt idx="490">
                  <c:v>71626</c:v>
                </c:pt>
                <c:pt idx="491">
                  <c:v>57811</c:v>
                </c:pt>
                <c:pt idx="492">
                  <c:v>50965</c:v>
                </c:pt>
                <c:pt idx="493">
                  <c:v>67046</c:v>
                </c:pt>
                <c:pt idx="494">
                  <c:v>75154</c:v>
                </c:pt>
                <c:pt idx="495">
                  <c:v>64260</c:v>
                </c:pt>
                <c:pt idx="496">
                  <c:v>62670</c:v>
                </c:pt>
                <c:pt idx="497">
                  <c:v>54108</c:v>
                </c:pt>
                <c:pt idx="498">
                  <c:v>44529</c:v>
                </c:pt>
                <c:pt idx="499">
                  <c:v>43185</c:v>
                </c:pt>
                <c:pt idx="500">
                  <c:v>83257</c:v>
                </c:pt>
                <c:pt idx="501">
                  <c:v>80317</c:v>
                </c:pt>
                <c:pt idx="502">
                  <c:v>61331</c:v>
                </c:pt>
                <c:pt idx="503">
                  <c:v>71107</c:v>
                </c:pt>
                <c:pt idx="504">
                  <c:v>70179</c:v>
                </c:pt>
                <c:pt idx="505">
                  <c:v>70179</c:v>
                </c:pt>
                <c:pt idx="506">
                  <c:v>86580</c:v>
                </c:pt>
                <c:pt idx="507">
                  <c:v>72071</c:v>
                </c:pt>
                <c:pt idx="508">
                  <c:v>72071</c:v>
                </c:pt>
                <c:pt idx="509">
                  <c:v>83528</c:v>
                </c:pt>
                <c:pt idx="510">
                  <c:v>67716</c:v>
                </c:pt>
                <c:pt idx="511">
                  <c:v>67911</c:v>
                </c:pt>
                <c:pt idx="512">
                  <c:v>67911</c:v>
                </c:pt>
                <c:pt idx="513">
                  <c:v>57288</c:v>
                </c:pt>
                <c:pt idx="514">
                  <c:v>64892</c:v>
                </c:pt>
                <c:pt idx="515">
                  <c:v>76320</c:v>
                </c:pt>
                <c:pt idx="516">
                  <c:v>72643</c:v>
                </c:pt>
                <c:pt idx="517">
                  <c:v>62807</c:v>
                </c:pt>
                <c:pt idx="518">
                  <c:v>62807</c:v>
                </c:pt>
                <c:pt idx="519">
                  <c:v>80950</c:v>
                </c:pt>
                <c:pt idx="520">
                  <c:v>59111</c:v>
                </c:pt>
                <c:pt idx="521">
                  <c:v>61823</c:v>
                </c:pt>
                <c:pt idx="522">
                  <c:v>60597</c:v>
                </c:pt>
                <c:pt idx="523">
                  <c:v>72258</c:v>
                </c:pt>
                <c:pt idx="524">
                  <c:v>62847</c:v>
                </c:pt>
                <c:pt idx="525">
                  <c:v>77622</c:v>
                </c:pt>
                <c:pt idx="526">
                  <c:v>49912</c:v>
                </c:pt>
                <c:pt idx="527">
                  <c:v>49912</c:v>
                </c:pt>
                <c:pt idx="528">
                  <c:v>62513</c:v>
                </c:pt>
                <c:pt idx="529">
                  <c:v>60230</c:v>
                </c:pt>
                <c:pt idx="530">
                  <c:v>76234</c:v>
                </c:pt>
                <c:pt idx="531">
                  <c:v>88325</c:v>
                </c:pt>
                <c:pt idx="532">
                  <c:v>80067</c:v>
                </c:pt>
                <c:pt idx="533">
                  <c:v>83443</c:v>
                </c:pt>
                <c:pt idx="534">
                  <c:v>56067</c:v>
                </c:pt>
                <c:pt idx="535">
                  <c:v>44325</c:v>
                </c:pt>
                <c:pt idx="536">
                  <c:v>76773</c:v>
                </c:pt>
                <c:pt idx="537">
                  <c:v>62450</c:v>
                </c:pt>
                <c:pt idx="538">
                  <c:v>67309</c:v>
                </c:pt>
                <c:pt idx="539">
                  <c:v>83917</c:v>
                </c:pt>
                <c:pt idx="540">
                  <c:v>44511</c:v>
                </c:pt>
                <c:pt idx="541">
                  <c:v>58821</c:v>
                </c:pt>
                <c:pt idx="542">
                  <c:v>62187</c:v>
                </c:pt>
                <c:pt idx="543">
                  <c:v>70053</c:v>
                </c:pt>
                <c:pt idx="544">
                  <c:v>82582</c:v>
                </c:pt>
                <c:pt idx="545">
                  <c:v>62882</c:v>
                </c:pt>
                <c:pt idx="546">
                  <c:v>56253</c:v>
                </c:pt>
                <c:pt idx="547">
                  <c:v>64100</c:v>
                </c:pt>
                <c:pt idx="548">
                  <c:v>64866</c:v>
                </c:pt>
                <c:pt idx="549">
                  <c:v>63285</c:v>
                </c:pt>
                <c:pt idx="550">
                  <c:v>47025</c:v>
                </c:pt>
                <c:pt idx="551">
                  <c:v>65991</c:v>
                </c:pt>
                <c:pt idx="552">
                  <c:v>80589</c:v>
                </c:pt>
                <c:pt idx="553">
                  <c:v>74881</c:v>
                </c:pt>
                <c:pt idx="554">
                  <c:v>74881</c:v>
                </c:pt>
                <c:pt idx="555">
                  <c:v>80982</c:v>
                </c:pt>
                <c:pt idx="556">
                  <c:v>47916</c:v>
                </c:pt>
                <c:pt idx="557">
                  <c:v>79205</c:v>
                </c:pt>
                <c:pt idx="558">
                  <c:v>55614</c:v>
                </c:pt>
                <c:pt idx="559">
                  <c:v>72282</c:v>
                </c:pt>
                <c:pt idx="560">
                  <c:v>60200</c:v>
                </c:pt>
                <c:pt idx="561">
                  <c:v>60093</c:v>
                </c:pt>
                <c:pt idx="562">
                  <c:v>74485</c:v>
                </c:pt>
                <c:pt idx="563">
                  <c:v>66991</c:v>
                </c:pt>
                <c:pt idx="564">
                  <c:v>69209</c:v>
                </c:pt>
                <c:pt idx="565">
                  <c:v>71113</c:v>
                </c:pt>
                <c:pt idx="566">
                  <c:v>49090</c:v>
                </c:pt>
                <c:pt idx="567">
                  <c:v>85072</c:v>
                </c:pt>
                <c:pt idx="568">
                  <c:v>58350</c:v>
                </c:pt>
                <c:pt idx="569">
                  <c:v>92556</c:v>
                </c:pt>
                <c:pt idx="570">
                  <c:v>81217</c:v>
                </c:pt>
                <c:pt idx="571">
                  <c:v>81217</c:v>
                </c:pt>
                <c:pt idx="572">
                  <c:v>69263</c:v>
                </c:pt>
                <c:pt idx="573">
                  <c:v>52597</c:v>
                </c:pt>
                <c:pt idx="574">
                  <c:v>77376</c:v>
                </c:pt>
                <c:pt idx="575">
                  <c:v>77382</c:v>
                </c:pt>
                <c:pt idx="576">
                  <c:v>58597</c:v>
                </c:pt>
                <c:pt idx="577">
                  <c:v>86037</c:v>
                </c:pt>
                <c:pt idx="578">
                  <c:v>53378</c:v>
                </c:pt>
                <c:pt idx="579">
                  <c:v>60208</c:v>
                </c:pt>
                <c:pt idx="580">
                  <c:v>52203</c:v>
                </c:pt>
                <c:pt idx="581">
                  <c:v>78825</c:v>
                </c:pt>
                <c:pt idx="582">
                  <c:v>80124</c:v>
                </c:pt>
                <c:pt idx="583">
                  <c:v>80124</c:v>
                </c:pt>
                <c:pt idx="584">
                  <c:v>55517</c:v>
                </c:pt>
                <c:pt idx="585">
                  <c:v>80872</c:v>
                </c:pt>
                <c:pt idx="586">
                  <c:v>75865</c:v>
                </c:pt>
                <c:pt idx="587">
                  <c:v>68657</c:v>
                </c:pt>
                <c:pt idx="588">
                  <c:v>82427</c:v>
                </c:pt>
                <c:pt idx="589">
                  <c:v>78041</c:v>
                </c:pt>
                <c:pt idx="590">
                  <c:v>64831</c:v>
                </c:pt>
                <c:pt idx="591">
                  <c:v>56628</c:v>
                </c:pt>
                <c:pt idx="592">
                  <c:v>58684</c:v>
                </c:pt>
                <c:pt idx="593">
                  <c:v>70421</c:v>
                </c:pt>
                <c:pt idx="594">
                  <c:v>62503</c:v>
                </c:pt>
                <c:pt idx="595">
                  <c:v>77142</c:v>
                </c:pt>
                <c:pt idx="596">
                  <c:v>59925</c:v>
                </c:pt>
                <c:pt idx="597">
                  <c:v>79632</c:v>
                </c:pt>
                <c:pt idx="598">
                  <c:v>79244</c:v>
                </c:pt>
                <c:pt idx="599">
                  <c:v>61209</c:v>
                </c:pt>
                <c:pt idx="600">
                  <c:v>66973</c:v>
                </c:pt>
                <c:pt idx="601">
                  <c:v>71499</c:v>
                </c:pt>
                <c:pt idx="602">
                  <c:v>67131</c:v>
                </c:pt>
                <c:pt idx="603">
                  <c:v>57091</c:v>
                </c:pt>
                <c:pt idx="604">
                  <c:v>86429</c:v>
                </c:pt>
                <c:pt idx="605">
                  <c:v>76982</c:v>
                </c:pt>
                <c:pt idx="606">
                  <c:v>57183</c:v>
                </c:pt>
                <c:pt idx="607">
                  <c:v>77037</c:v>
                </c:pt>
                <c:pt idx="608">
                  <c:v>55424</c:v>
                </c:pt>
                <c:pt idx="609">
                  <c:v>57091</c:v>
                </c:pt>
                <c:pt idx="610">
                  <c:v>65148</c:v>
                </c:pt>
                <c:pt idx="611">
                  <c:v>75315</c:v>
                </c:pt>
                <c:pt idx="612">
                  <c:v>50611</c:v>
                </c:pt>
                <c:pt idx="613">
                  <c:v>50611</c:v>
                </c:pt>
                <c:pt idx="614">
                  <c:v>68695</c:v>
                </c:pt>
                <c:pt idx="615">
                  <c:v>68695</c:v>
                </c:pt>
                <c:pt idx="616">
                  <c:v>60504</c:v>
                </c:pt>
                <c:pt idx="617">
                  <c:v>59594</c:v>
                </c:pt>
                <c:pt idx="618">
                  <c:v>63777</c:v>
                </c:pt>
                <c:pt idx="619">
                  <c:v>57954</c:v>
                </c:pt>
                <c:pt idx="620">
                  <c:v>68655</c:v>
                </c:pt>
                <c:pt idx="621">
                  <c:v>68655</c:v>
                </c:pt>
                <c:pt idx="622">
                  <c:v>54450</c:v>
                </c:pt>
                <c:pt idx="623">
                  <c:v>54450</c:v>
                </c:pt>
                <c:pt idx="624">
                  <c:v>89058</c:v>
                </c:pt>
                <c:pt idx="625">
                  <c:v>78416</c:v>
                </c:pt>
                <c:pt idx="626">
                  <c:v>66653</c:v>
                </c:pt>
                <c:pt idx="627">
                  <c:v>69759</c:v>
                </c:pt>
                <c:pt idx="628">
                  <c:v>55842</c:v>
                </c:pt>
                <c:pt idx="629">
                  <c:v>81044</c:v>
                </c:pt>
                <c:pt idx="630">
                  <c:v>79607</c:v>
                </c:pt>
                <c:pt idx="631">
                  <c:v>96547</c:v>
                </c:pt>
                <c:pt idx="632">
                  <c:v>59235</c:v>
                </c:pt>
                <c:pt idx="633">
                  <c:v>69142</c:v>
                </c:pt>
                <c:pt idx="634">
                  <c:v>96843</c:v>
                </c:pt>
                <c:pt idx="635">
                  <c:v>55954</c:v>
                </c:pt>
                <c:pt idx="636">
                  <c:v>86610</c:v>
                </c:pt>
                <c:pt idx="637">
                  <c:v>80395</c:v>
                </c:pt>
                <c:pt idx="638">
                  <c:v>58330</c:v>
                </c:pt>
                <c:pt idx="639">
                  <c:v>58330</c:v>
                </c:pt>
                <c:pt idx="640">
                  <c:v>67023</c:v>
                </c:pt>
                <c:pt idx="641">
                  <c:v>50002</c:v>
                </c:pt>
                <c:pt idx="642">
                  <c:v>50725</c:v>
                </c:pt>
                <c:pt idx="643">
                  <c:v>62710</c:v>
                </c:pt>
                <c:pt idx="644">
                  <c:v>58710</c:v>
                </c:pt>
                <c:pt idx="645">
                  <c:v>75236</c:v>
                </c:pt>
                <c:pt idx="646">
                  <c:v>63207</c:v>
                </c:pt>
                <c:pt idx="647">
                  <c:v>48948</c:v>
                </c:pt>
                <c:pt idx="648">
                  <c:v>48948</c:v>
                </c:pt>
                <c:pt idx="649">
                  <c:v>84219</c:v>
                </c:pt>
                <c:pt idx="650">
                  <c:v>84219</c:v>
                </c:pt>
                <c:pt idx="651">
                  <c:v>78468</c:v>
                </c:pt>
                <c:pt idx="652">
                  <c:v>83273</c:v>
                </c:pt>
                <c:pt idx="653">
                  <c:v>67432</c:v>
                </c:pt>
                <c:pt idx="654">
                  <c:v>67786</c:v>
                </c:pt>
                <c:pt idx="655">
                  <c:v>57959</c:v>
                </c:pt>
                <c:pt idx="656">
                  <c:v>69245</c:v>
                </c:pt>
                <c:pt idx="657">
                  <c:v>71613</c:v>
                </c:pt>
                <c:pt idx="658">
                  <c:v>77298</c:v>
                </c:pt>
                <c:pt idx="659">
                  <c:v>77298</c:v>
                </c:pt>
                <c:pt idx="660">
                  <c:v>40464</c:v>
                </c:pt>
                <c:pt idx="661">
                  <c:v>79529</c:v>
                </c:pt>
                <c:pt idx="662">
                  <c:v>63943</c:v>
                </c:pt>
                <c:pt idx="663">
                  <c:v>69389</c:v>
                </c:pt>
                <c:pt idx="664">
                  <c:v>80011</c:v>
                </c:pt>
                <c:pt idx="665">
                  <c:v>56575</c:v>
                </c:pt>
                <c:pt idx="666">
                  <c:v>70515</c:v>
                </c:pt>
                <c:pt idx="667">
                  <c:v>64191</c:v>
                </c:pt>
                <c:pt idx="668">
                  <c:v>59304</c:v>
                </c:pt>
                <c:pt idx="669">
                  <c:v>55521</c:v>
                </c:pt>
                <c:pt idx="670">
                  <c:v>85620</c:v>
                </c:pt>
                <c:pt idx="671">
                  <c:v>79761</c:v>
                </c:pt>
                <c:pt idx="672">
                  <c:v>89891</c:v>
                </c:pt>
                <c:pt idx="673">
                  <c:v>64795</c:v>
                </c:pt>
                <c:pt idx="674">
                  <c:v>71466</c:v>
                </c:pt>
                <c:pt idx="675">
                  <c:v>69932</c:v>
                </c:pt>
                <c:pt idx="676">
                  <c:v>49681</c:v>
                </c:pt>
                <c:pt idx="677">
                  <c:v>49681</c:v>
                </c:pt>
                <c:pt idx="678">
                  <c:v>76624</c:v>
                </c:pt>
                <c:pt idx="679">
                  <c:v>46014</c:v>
                </c:pt>
                <c:pt idx="680">
                  <c:v>73059</c:v>
                </c:pt>
                <c:pt idx="681">
                  <c:v>73059</c:v>
                </c:pt>
                <c:pt idx="682">
                  <c:v>61467</c:v>
                </c:pt>
                <c:pt idx="683">
                  <c:v>91820</c:v>
                </c:pt>
                <c:pt idx="684">
                  <c:v>81168</c:v>
                </c:pt>
                <c:pt idx="685">
                  <c:v>46374</c:v>
                </c:pt>
                <c:pt idx="686">
                  <c:v>77297</c:v>
                </c:pt>
                <c:pt idx="687">
                  <c:v>53858</c:v>
                </c:pt>
                <c:pt idx="688">
                  <c:v>72905</c:v>
                </c:pt>
                <c:pt idx="689">
                  <c:v>70886</c:v>
                </c:pt>
                <c:pt idx="690">
                  <c:v>83151</c:v>
                </c:pt>
                <c:pt idx="691">
                  <c:v>64014</c:v>
                </c:pt>
                <c:pt idx="692">
                  <c:v>64014</c:v>
                </c:pt>
                <c:pt idx="693">
                  <c:v>54803</c:v>
                </c:pt>
                <c:pt idx="694">
                  <c:v>61180</c:v>
                </c:pt>
                <c:pt idx="695">
                  <c:v>58582</c:v>
                </c:pt>
                <c:pt idx="696">
                  <c:v>51529</c:v>
                </c:pt>
                <c:pt idx="697">
                  <c:v>72906</c:v>
                </c:pt>
                <c:pt idx="698">
                  <c:v>53863</c:v>
                </c:pt>
                <c:pt idx="699">
                  <c:v>69401</c:v>
                </c:pt>
                <c:pt idx="700">
                  <c:v>86111</c:v>
                </c:pt>
                <c:pt idx="701">
                  <c:v>70666</c:v>
                </c:pt>
                <c:pt idx="702">
                  <c:v>62820</c:v>
                </c:pt>
                <c:pt idx="703">
                  <c:v>62820</c:v>
                </c:pt>
                <c:pt idx="704">
                  <c:v>66664</c:v>
                </c:pt>
                <c:pt idx="705">
                  <c:v>66664</c:v>
                </c:pt>
                <c:pt idx="706">
                  <c:v>81246</c:v>
                </c:pt>
                <c:pt idx="707">
                  <c:v>65526</c:v>
                </c:pt>
                <c:pt idx="708">
                  <c:v>65526</c:v>
                </c:pt>
                <c:pt idx="709">
                  <c:v>65569</c:v>
                </c:pt>
                <c:pt idx="710">
                  <c:v>79946</c:v>
                </c:pt>
                <c:pt idx="711">
                  <c:v>68627</c:v>
                </c:pt>
                <c:pt idx="712">
                  <c:v>42021</c:v>
                </c:pt>
                <c:pt idx="713">
                  <c:v>52750</c:v>
                </c:pt>
                <c:pt idx="714">
                  <c:v>42720</c:v>
                </c:pt>
                <c:pt idx="715">
                  <c:v>65463</c:v>
                </c:pt>
                <c:pt idx="716">
                  <c:v>72635</c:v>
                </c:pt>
                <c:pt idx="717">
                  <c:v>72635</c:v>
                </c:pt>
                <c:pt idx="718">
                  <c:v>48240</c:v>
                </c:pt>
                <c:pt idx="719">
                  <c:v>68148</c:v>
                </c:pt>
                <c:pt idx="720">
                  <c:v>65275</c:v>
                </c:pt>
                <c:pt idx="721">
                  <c:v>86424</c:v>
                </c:pt>
                <c:pt idx="722">
                  <c:v>63967</c:v>
                </c:pt>
                <c:pt idx="723">
                  <c:v>84574</c:v>
                </c:pt>
                <c:pt idx="724">
                  <c:v>61064</c:v>
                </c:pt>
                <c:pt idx="725">
                  <c:v>49476</c:v>
                </c:pt>
                <c:pt idx="726">
                  <c:v>85693</c:v>
                </c:pt>
                <c:pt idx="727">
                  <c:v>65324</c:v>
                </c:pt>
                <c:pt idx="728">
                  <c:v>65324</c:v>
                </c:pt>
                <c:pt idx="729">
                  <c:v>52845</c:v>
                </c:pt>
                <c:pt idx="730">
                  <c:v>55914</c:v>
                </c:pt>
                <c:pt idx="731">
                  <c:v>57705</c:v>
                </c:pt>
                <c:pt idx="732">
                  <c:v>61250</c:v>
                </c:pt>
                <c:pt idx="733">
                  <c:v>64961</c:v>
                </c:pt>
                <c:pt idx="734">
                  <c:v>70566</c:v>
                </c:pt>
                <c:pt idx="735">
                  <c:v>64474</c:v>
                </c:pt>
                <c:pt idx="736">
                  <c:v>74538</c:v>
                </c:pt>
                <c:pt idx="737">
                  <c:v>51569</c:v>
                </c:pt>
                <c:pt idx="738">
                  <c:v>62694</c:v>
                </c:pt>
                <c:pt idx="739">
                  <c:v>42835</c:v>
                </c:pt>
                <c:pt idx="740">
                  <c:v>61314</c:v>
                </c:pt>
                <c:pt idx="741">
                  <c:v>43974</c:v>
                </c:pt>
                <c:pt idx="742">
                  <c:v>75484</c:v>
                </c:pt>
                <c:pt idx="743">
                  <c:v>53843</c:v>
                </c:pt>
                <c:pt idx="744">
                  <c:v>59292</c:v>
                </c:pt>
                <c:pt idx="745">
                  <c:v>59292</c:v>
                </c:pt>
                <c:pt idx="746">
                  <c:v>72460</c:v>
                </c:pt>
                <c:pt idx="747">
                  <c:v>49094</c:v>
                </c:pt>
                <c:pt idx="748">
                  <c:v>65968</c:v>
                </c:pt>
                <c:pt idx="749">
                  <c:v>85431</c:v>
                </c:pt>
                <c:pt idx="750">
                  <c:v>54591</c:v>
                </c:pt>
                <c:pt idx="751">
                  <c:v>74293</c:v>
                </c:pt>
                <c:pt idx="752">
                  <c:v>74293</c:v>
                </c:pt>
                <c:pt idx="753">
                  <c:v>55357</c:v>
                </c:pt>
                <c:pt idx="754">
                  <c:v>48070</c:v>
                </c:pt>
                <c:pt idx="755">
                  <c:v>77583</c:v>
                </c:pt>
                <c:pt idx="756">
                  <c:v>66476</c:v>
                </c:pt>
                <c:pt idx="757">
                  <c:v>66731</c:v>
                </c:pt>
                <c:pt idx="758">
                  <c:v>65695</c:v>
                </c:pt>
                <c:pt idx="759">
                  <c:v>55239</c:v>
                </c:pt>
                <c:pt idx="760">
                  <c:v>62010</c:v>
                </c:pt>
                <c:pt idx="761">
                  <c:v>50437</c:v>
                </c:pt>
                <c:pt idx="762">
                  <c:v>50387</c:v>
                </c:pt>
                <c:pt idx="763">
                  <c:v>78093</c:v>
                </c:pt>
                <c:pt idx="764">
                  <c:v>58554</c:v>
                </c:pt>
                <c:pt idx="765">
                  <c:v>58554</c:v>
                </c:pt>
                <c:pt idx="766">
                  <c:v>55801</c:v>
                </c:pt>
                <c:pt idx="767">
                  <c:v>52513</c:v>
                </c:pt>
                <c:pt idx="768">
                  <c:v>73807</c:v>
                </c:pt>
                <c:pt idx="769">
                  <c:v>65295</c:v>
                </c:pt>
                <c:pt idx="770">
                  <c:v>60432</c:v>
                </c:pt>
                <c:pt idx="771">
                  <c:v>81657</c:v>
                </c:pt>
                <c:pt idx="772">
                  <c:v>82504</c:v>
                </c:pt>
                <c:pt idx="773">
                  <c:v>62568</c:v>
                </c:pt>
                <c:pt idx="774">
                  <c:v>63855</c:v>
                </c:pt>
                <c:pt idx="775">
                  <c:v>47703</c:v>
                </c:pt>
                <c:pt idx="776">
                  <c:v>71853</c:v>
                </c:pt>
                <c:pt idx="777">
                  <c:v>71853</c:v>
                </c:pt>
                <c:pt idx="778">
                  <c:v>67272</c:v>
                </c:pt>
                <c:pt idx="779">
                  <c:v>61286</c:v>
                </c:pt>
                <c:pt idx="780">
                  <c:v>61286</c:v>
                </c:pt>
                <c:pt idx="781">
                  <c:v>57304</c:v>
                </c:pt>
                <c:pt idx="782">
                  <c:v>76532</c:v>
                </c:pt>
                <c:pt idx="783">
                  <c:v>71796</c:v>
                </c:pt>
                <c:pt idx="784">
                  <c:v>70617</c:v>
                </c:pt>
                <c:pt idx="785">
                  <c:v>54456</c:v>
                </c:pt>
                <c:pt idx="786">
                  <c:v>48789</c:v>
                </c:pt>
                <c:pt idx="787">
                  <c:v>79593</c:v>
                </c:pt>
                <c:pt idx="788">
                  <c:v>79593</c:v>
                </c:pt>
                <c:pt idx="789">
                  <c:v>46772</c:v>
                </c:pt>
                <c:pt idx="790">
                  <c:v>57744</c:v>
                </c:pt>
                <c:pt idx="791">
                  <c:v>51518</c:v>
                </c:pt>
                <c:pt idx="792">
                  <c:v>56337</c:v>
                </c:pt>
                <c:pt idx="793">
                  <c:v>53593</c:v>
                </c:pt>
                <c:pt idx="794">
                  <c:v>66726</c:v>
                </c:pt>
                <c:pt idx="795">
                  <c:v>56243</c:v>
                </c:pt>
                <c:pt idx="796">
                  <c:v>70596</c:v>
                </c:pt>
                <c:pt idx="797">
                  <c:v>70596</c:v>
                </c:pt>
                <c:pt idx="798">
                  <c:v>65747</c:v>
                </c:pt>
                <c:pt idx="799">
                  <c:v>71604</c:v>
                </c:pt>
                <c:pt idx="800">
                  <c:v>87305</c:v>
                </c:pt>
                <c:pt idx="801">
                  <c:v>86718</c:v>
                </c:pt>
                <c:pt idx="802">
                  <c:v>57867</c:v>
                </c:pt>
                <c:pt idx="803">
                  <c:v>70792</c:v>
                </c:pt>
                <c:pt idx="804">
                  <c:v>46049</c:v>
                </c:pt>
                <c:pt idx="805">
                  <c:v>51250</c:v>
                </c:pt>
                <c:pt idx="806">
                  <c:v>80398</c:v>
                </c:pt>
                <c:pt idx="807">
                  <c:v>59184</c:v>
                </c:pt>
                <c:pt idx="808">
                  <c:v>75774</c:v>
                </c:pt>
                <c:pt idx="809">
                  <c:v>75774</c:v>
                </c:pt>
                <c:pt idx="810">
                  <c:v>75903</c:v>
                </c:pt>
                <c:pt idx="811">
                  <c:v>61798</c:v>
                </c:pt>
                <c:pt idx="812">
                  <c:v>71691</c:v>
                </c:pt>
                <c:pt idx="813">
                  <c:v>71391</c:v>
                </c:pt>
                <c:pt idx="814">
                  <c:v>67605</c:v>
                </c:pt>
                <c:pt idx="815">
                  <c:v>53790</c:v>
                </c:pt>
                <c:pt idx="816">
                  <c:v>79530</c:v>
                </c:pt>
                <c:pt idx="817">
                  <c:v>82032</c:v>
                </c:pt>
                <c:pt idx="818">
                  <c:v>82032</c:v>
                </c:pt>
                <c:pt idx="819">
                  <c:v>78931</c:v>
                </c:pt>
                <c:pt idx="820">
                  <c:v>61872</c:v>
                </c:pt>
                <c:pt idx="821">
                  <c:v>67087</c:v>
                </c:pt>
                <c:pt idx="822">
                  <c:v>66373</c:v>
                </c:pt>
                <c:pt idx="823">
                  <c:v>66373</c:v>
                </c:pt>
                <c:pt idx="824">
                  <c:v>43783</c:v>
                </c:pt>
                <c:pt idx="825">
                  <c:v>59247</c:v>
                </c:pt>
                <c:pt idx="826">
                  <c:v>60152</c:v>
                </c:pt>
                <c:pt idx="827">
                  <c:v>42564</c:v>
                </c:pt>
                <c:pt idx="828">
                  <c:v>81795</c:v>
                </c:pt>
                <c:pt idx="829">
                  <c:v>48432</c:v>
                </c:pt>
                <c:pt idx="830">
                  <c:v>48432</c:v>
                </c:pt>
                <c:pt idx="831">
                  <c:v>48432</c:v>
                </c:pt>
                <c:pt idx="832">
                  <c:v>72159</c:v>
                </c:pt>
                <c:pt idx="833">
                  <c:v>78901</c:v>
                </c:pt>
                <c:pt idx="834">
                  <c:v>56129</c:v>
                </c:pt>
                <c:pt idx="835">
                  <c:v>56129</c:v>
                </c:pt>
                <c:pt idx="836">
                  <c:v>83715</c:v>
                </c:pt>
                <c:pt idx="837">
                  <c:v>54730</c:v>
                </c:pt>
                <c:pt idx="838">
                  <c:v>62204</c:v>
                </c:pt>
                <c:pt idx="839">
                  <c:v>59432</c:v>
                </c:pt>
                <c:pt idx="840">
                  <c:v>64090</c:v>
                </c:pt>
                <c:pt idx="841">
                  <c:v>67225</c:v>
                </c:pt>
                <c:pt idx="842">
                  <c:v>66886</c:v>
                </c:pt>
                <c:pt idx="843">
                  <c:v>72354</c:v>
                </c:pt>
                <c:pt idx="844">
                  <c:v>41638</c:v>
                </c:pt>
                <c:pt idx="845">
                  <c:v>43795</c:v>
                </c:pt>
                <c:pt idx="846">
                  <c:v>62972</c:v>
                </c:pt>
                <c:pt idx="847">
                  <c:v>62972</c:v>
                </c:pt>
                <c:pt idx="848">
                  <c:v>50664</c:v>
                </c:pt>
                <c:pt idx="849">
                  <c:v>69901</c:v>
                </c:pt>
                <c:pt idx="850">
                  <c:v>79689</c:v>
                </c:pt>
                <c:pt idx="851">
                  <c:v>42213</c:v>
                </c:pt>
                <c:pt idx="852">
                  <c:v>49544</c:v>
                </c:pt>
                <c:pt idx="853">
                  <c:v>54880</c:v>
                </c:pt>
                <c:pt idx="854">
                  <c:v>82224</c:v>
                </c:pt>
                <c:pt idx="855">
                  <c:v>57136</c:v>
                </c:pt>
                <c:pt idx="856">
                  <c:v>45906</c:v>
                </c:pt>
                <c:pt idx="857">
                  <c:v>75278</c:v>
                </c:pt>
                <c:pt idx="858">
                  <c:v>70321</c:v>
                </c:pt>
                <c:pt idx="859">
                  <c:v>64722</c:v>
                </c:pt>
                <c:pt idx="860">
                  <c:v>41769</c:v>
                </c:pt>
                <c:pt idx="861">
                  <c:v>58692</c:v>
                </c:pt>
                <c:pt idx="862">
                  <c:v>62058</c:v>
                </c:pt>
                <c:pt idx="863">
                  <c:v>58398</c:v>
                </c:pt>
                <c:pt idx="864">
                  <c:v>78394</c:v>
                </c:pt>
                <c:pt idx="865">
                  <c:v>58494</c:v>
                </c:pt>
                <c:pt idx="866">
                  <c:v>50501</c:v>
                </c:pt>
                <c:pt idx="867">
                  <c:v>51369</c:v>
                </c:pt>
                <c:pt idx="868">
                  <c:v>51369</c:v>
                </c:pt>
                <c:pt idx="869">
                  <c:v>57045</c:v>
                </c:pt>
                <c:pt idx="870">
                  <c:v>70287</c:v>
                </c:pt>
                <c:pt idx="871">
                  <c:v>52413</c:v>
                </c:pt>
                <c:pt idx="872">
                  <c:v>59354</c:v>
                </c:pt>
                <c:pt idx="873">
                  <c:v>75012</c:v>
                </c:pt>
                <c:pt idx="874">
                  <c:v>51651</c:v>
                </c:pt>
                <c:pt idx="875">
                  <c:v>55593</c:v>
                </c:pt>
                <c:pt idx="876">
                  <c:v>55158</c:v>
                </c:pt>
                <c:pt idx="877">
                  <c:v>66033</c:v>
                </c:pt>
                <c:pt idx="878">
                  <c:v>64813</c:v>
                </c:pt>
                <c:pt idx="879">
                  <c:v>90369</c:v>
                </c:pt>
                <c:pt idx="880">
                  <c:v>50388</c:v>
                </c:pt>
                <c:pt idx="881">
                  <c:v>56962</c:v>
                </c:pt>
                <c:pt idx="882">
                  <c:v>56962</c:v>
                </c:pt>
                <c:pt idx="883">
                  <c:v>76081</c:v>
                </c:pt>
                <c:pt idx="884">
                  <c:v>76081</c:v>
                </c:pt>
                <c:pt idx="885">
                  <c:v>69882</c:v>
                </c:pt>
                <c:pt idx="886">
                  <c:v>66636</c:v>
                </c:pt>
                <c:pt idx="887">
                  <c:v>57957</c:v>
                </c:pt>
                <c:pt idx="888">
                  <c:v>46610</c:v>
                </c:pt>
                <c:pt idx="889">
                  <c:v>50898</c:v>
                </c:pt>
                <c:pt idx="890">
                  <c:v>50334</c:v>
                </c:pt>
                <c:pt idx="891">
                  <c:v>30538</c:v>
                </c:pt>
                <c:pt idx="892">
                  <c:v>65352</c:v>
                </c:pt>
                <c:pt idx="893">
                  <c:v>44124</c:v>
                </c:pt>
                <c:pt idx="894">
                  <c:v>48904</c:v>
                </c:pt>
                <c:pt idx="895">
                  <c:v>71163</c:v>
                </c:pt>
                <c:pt idx="896">
                  <c:v>52531</c:v>
                </c:pt>
                <c:pt idx="897">
                  <c:v>41124</c:v>
                </c:pt>
                <c:pt idx="898">
                  <c:v>57420</c:v>
                </c:pt>
                <c:pt idx="899">
                  <c:v>53201</c:v>
                </c:pt>
                <c:pt idx="900">
                  <c:v>61559</c:v>
                </c:pt>
                <c:pt idx="901">
                  <c:v>65704</c:v>
                </c:pt>
                <c:pt idx="902">
                  <c:v>45688</c:v>
                </c:pt>
                <c:pt idx="903">
                  <c:v>54386</c:v>
                </c:pt>
                <c:pt idx="904">
                  <c:v>66951</c:v>
                </c:pt>
                <c:pt idx="905">
                  <c:v>43456</c:v>
                </c:pt>
                <c:pt idx="906">
                  <c:v>37292</c:v>
                </c:pt>
                <c:pt idx="907">
                  <c:v>77353</c:v>
                </c:pt>
                <c:pt idx="908">
                  <c:v>72570</c:v>
                </c:pt>
                <c:pt idx="909">
                  <c:v>50127</c:v>
                </c:pt>
                <c:pt idx="910">
                  <c:v>45938</c:v>
                </c:pt>
                <c:pt idx="911">
                  <c:v>69719</c:v>
                </c:pt>
                <c:pt idx="912">
                  <c:v>73395</c:v>
                </c:pt>
                <c:pt idx="913">
                  <c:v>40689</c:v>
                </c:pt>
                <c:pt idx="914">
                  <c:v>40689</c:v>
                </c:pt>
                <c:pt idx="915">
                  <c:v>58025</c:v>
                </c:pt>
                <c:pt idx="916">
                  <c:v>61014</c:v>
                </c:pt>
                <c:pt idx="917">
                  <c:v>46681</c:v>
                </c:pt>
                <c:pt idx="918">
                  <c:v>46681</c:v>
                </c:pt>
                <c:pt idx="919">
                  <c:v>47958</c:v>
                </c:pt>
                <c:pt idx="920">
                  <c:v>60585</c:v>
                </c:pt>
                <c:pt idx="921">
                  <c:v>57136</c:v>
                </c:pt>
                <c:pt idx="922">
                  <c:v>54237</c:v>
                </c:pt>
                <c:pt idx="923">
                  <c:v>82025</c:v>
                </c:pt>
                <c:pt idx="924">
                  <c:v>54111</c:v>
                </c:pt>
                <c:pt idx="925">
                  <c:v>65819</c:v>
                </c:pt>
                <c:pt idx="926">
                  <c:v>57731</c:v>
                </c:pt>
                <c:pt idx="927">
                  <c:v>50200</c:v>
                </c:pt>
                <c:pt idx="928">
                  <c:v>60474</c:v>
                </c:pt>
                <c:pt idx="929">
                  <c:v>60474</c:v>
                </c:pt>
                <c:pt idx="930">
                  <c:v>75922</c:v>
                </c:pt>
                <c:pt idx="931">
                  <c:v>61794</c:v>
                </c:pt>
                <c:pt idx="932">
                  <c:v>53700</c:v>
                </c:pt>
                <c:pt idx="933">
                  <c:v>43263</c:v>
                </c:pt>
                <c:pt idx="934">
                  <c:v>40794</c:v>
                </c:pt>
                <c:pt idx="935">
                  <c:v>57937</c:v>
                </c:pt>
                <c:pt idx="936">
                  <c:v>69476</c:v>
                </c:pt>
                <c:pt idx="937">
                  <c:v>65031</c:v>
                </c:pt>
                <c:pt idx="938">
                  <c:v>56715</c:v>
                </c:pt>
                <c:pt idx="939">
                  <c:v>56939</c:v>
                </c:pt>
                <c:pt idx="940">
                  <c:v>82460</c:v>
                </c:pt>
                <c:pt idx="941">
                  <c:v>60482</c:v>
                </c:pt>
                <c:pt idx="942">
                  <c:v>76630</c:v>
                </c:pt>
                <c:pt idx="943">
                  <c:v>52914</c:v>
                </c:pt>
                <c:pt idx="944">
                  <c:v>46149</c:v>
                </c:pt>
                <c:pt idx="945">
                  <c:v>47025</c:v>
                </c:pt>
                <c:pt idx="946">
                  <c:v>69930</c:v>
                </c:pt>
                <c:pt idx="947">
                  <c:v>42710</c:v>
                </c:pt>
                <c:pt idx="948">
                  <c:v>66294</c:v>
                </c:pt>
                <c:pt idx="949">
                  <c:v>81741</c:v>
                </c:pt>
                <c:pt idx="950">
                  <c:v>35416</c:v>
                </c:pt>
                <c:pt idx="951">
                  <c:v>69096</c:v>
                </c:pt>
                <c:pt idx="952">
                  <c:v>51479</c:v>
                </c:pt>
                <c:pt idx="953">
                  <c:v>65492</c:v>
                </c:pt>
                <c:pt idx="954">
                  <c:v>65486</c:v>
                </c:pt>
                <c:pt idx="955">
                  <c:v>79146</c:v>
                </c:pt>
                <c:pt idx="956">
                  <c:v>79146</c:v>
                </c:pt>
                <c:pt idx="957">
                  <c:v>46086</c:v>
                </c:pt>
                <c:pt idx="958">
                  <c:v>66000</c:v>
                </c:pt>
                <c:pt idx="959">
                  <c:v>42014</c:v>
                </c:pt>
                <c:pt idx="960">
                  <c:v>42014</c:v>
                </c:pt>
                <c:pt idx="961">
                  <c:v>57906</c:v>
                </c:pt>
                <c:pt idx="962">
                  <c:v>66825</c:v>
                </c:pt>
                <c:pt idx="963">
                  <c:v>62335</c:v>
                </c:pt>
                <c:pt idx="964">
                  <c:v>53312</c:v>
                </c:pt>
                <c:pt idx="965">
                  <c:v>80685</c:v>
                </c:pt>
                <c:pt idx="966">
                  <c:v>60689</c:v>
                </c:pt>
                <c:pt idx="967">
                  <c:v>80144</c:v>
                </c:pt>
                <c:pt idx="968">
                  <c:v>65487</c:v>
                </c:pt>
                <c:pt idx="969">
                  <c:v>65487</c:v>
                </c:pt>
                <c:pt idx="970">
                  <c:v>65735</c:v>
                </c:pt>
                <c:pt idx="971">
                  <c:v>32644</c:v>
                </c:pt>
                <c:pt idx="972">
                  <c:v>50729</c:v>
                </c:pt>
                <c:pt idx="973">
                  <c:v>70951</c:v>
                </c:pt>
                <c:pt idx="974">
                  <c:v>55434</c:v>
                </c:pt>
                <c:pt idx="975">
                  <c:v>48920</c:v>
                </c:pt>
                <c:pt idx="976">
                  <c:v>73448</c:v>
                </c:pt>
                <c:pt idx="977">
                  <c:v>55635</c:v>
                </c:pt>
                <c:pt idx="978">
                  <c:v>51148</c:v>
                </c:pt>
                <c:pt idx="979">
                  <c:v>42387</c:v>
                </c:pt>
                <c:pt idx="980">
                  <c:v>50014</c:v>
                </c:pt>
                <c:pt idx="981">
                  <c:v>38201</c:v>
                </c:pt>
                <c:pt idx="982">
                  <c:v>46344</c:v>
                </c:pt>
                <c:pt idx="983">
                  <c:v>59354</c:v>
                </c:pt>
                <c:pt idx="984">
                  <c:v>37070</c:v>
                </c:pt>
                <c:pt idx="985">
                  <c:v>37070</c:v>
                </c:pt>
                <c:pt idx="986">
                  <c:v>69627</c:v>
                </c:pt>
                <c:pt idx="987">
                  <c:v>59052</c:v>
                </c:pt>
                <c:pt idx="988">
                  <c:v>51195</c:v>
                </c:pt>
                <c:pt idx="989">
                  <c:v>56386</c:v>
                </c:pt>
                <c:pt idx="990">
                  <c:v>53367</c:v>
                </c:pt>
                <c:pt idx="991">
                  <c:v>40780</c:v>
                </c:pt>
                <c:pt idx="992">
                  <c:v>57967</c:v>
                </c:pt>
                <c:pt idx="993">
                  <c:v>49678</c:v>
                </c:pt>
                <c:pt idx="994">
                  <c:v>58116</c:v>
                </c:pt>
                <c:pt idx="995">
                  <c:v>34445</c:v>
                </c:pt>
                <c:pt idx="996">
                  <c:v>71367</c:v>
                </c:pt>
                <c:pt idx="997">
                  <c:v>71367</c:v>
                </c:pt>
                <c:pt idx="998">
                  <c:v>77343</c:v>
                </c:pt>
                <c:pt idx="999">
                  <c:v>56559</c:v>
                </c:pt>
                <c:pt idx="1000">
                  <c:v>65665</c:v>
                </c:pt>
                <c:pt idx="1001">
                  <c:v>49166</c:v>
                </c:pt>
                <c:pt idx="1002">
                  <c:v>60934</c:v>
                </c:pt>
                <c:pt idx="1003">
                  <c:v>44377</c:v>
                </c:pt>
                <c:pt idx="1004">
                  <c:v>62994</c:v>
                </c:pt>
                <c:pt idx="1005">
                  <c:v>36930</c:v>
                </c:pt>
                <c:pt idx="1006">
                  <c:v>58113</c:v>
                </c:pt>
                <c:pt idx="1007">
                  <c:v>41551</c:v>
                </c:pt>
                <c:pt idx="1008">
                  <c:v>49431</c:v>
                </c:pt>
                <c:pt idx="1009">
                  <c:v>45183</c:v>
                </c:pt>
                <c:pt idx="1010">
                  <c:v>64449</c:v>
                </c:pt>
                <c:pt idx="1011">
                  <c:v>69755</c:v>
                </c:pt>
                <c:pt idx="1012">
                  <c:v>83891</c:v>
                </c:pt>
                <c:pt idx="1013">
                  <c:v>87195</c:v>
                </c:pt>
                <c:pt idx="1014">
                  <c:v>54549</c:v>
                </c:pt>
                <c:pt idx="1015">
                  <c:v>60714</c:v>
                </c:pt>
                <c:pt idx="1016">
                  <c:v>53253</c:v>
                </c:pt>
                <c:pt idx="1017">
                  <c:v>84196</c:v>
                </c:pt>
                <c:pt idx="1018">
                  <c:v>53083</c:v>
                </c:pt>
                <c:pt idx="1019">
                  <c:v>45837</c:v>
                </c:pt>
                <c:pt idx="1020">
                  <c:v>36634</c:v>
                </c:pt>
                <c:pt idx="1021">
                  <c:v>43057</c:v>
                </c:pt>
                <c:pt idx="1022">
                  <c:v>44375</c:v>
                </c:pt>
                <c:pt idx="1023">
                  <c:v>49967</c:v>
                </c:pt>
                <c:pt idx="1024">
                  <c:v>71427</c:v>
                </c:pt>
                <c:pt idx="1025">
                  <c:v>52332</c:v>
                </c:pt>
                <c:pt idx="1026">
                  <c:v>53187</c:v>
                </c:pt>
                <c:pt idx="1027">
                  <c:v>40344</c:v>
                </c:pt>
                <c:pt idx="1028">
                  <c:v>42873</c:v>
                </c:pt>
                <c:pt idx="1029">
                  <c:v>80336</c:v>
                </c:pt>
                <c:pt idx="1030">
                  <c:v>74805</c:v>
                </c:pt>
                <c:pt idx="1031">
                  <c:v>60905</c:v>
                </c:pt>
                <c:pt idx="1032">
                  <c:v>55707</c:v>
                </c:pt>
                <c:pt idx="1033">
                  <c:v>78497</c:v>
                </c:pt>
                <c:pt idx="1034">
                  <c:v>78497</c:v>
                </c:pt>
                <c:pt idx="1035">
                  <c:v>28973</c:v>
                </c:pt>
                <c:pt idx="1036">
                  <c:v>49154</c:v>
                </c:pt>
                <c:pt idx="1037">
                  <c:v>51390</c:v>
                </c:pt>
                <c:pt idx="1038">
                  <c:v>49413</c:v>
                </c:pt>
                <c:pt idx="1039">
                  <c:v>75342</c:v>
                </c:pt>
                <c:pt idx="1040">
                  <c:v>36864</c:v>
                </c:pt>
                <c:pt idx="1041">
                  <c:v>82623</c:v>
                </c:pt>
                <c:pt idx="1042">
                  <c:v>65640</c:v>
                </c:pt>
                <c:pt idx="1043">
                  <c:v>45207</c:v>
                </c:pt>
                <c:pt idx="1044">
                  <c:v>75127</c:v>
                </c:pt>
                <c:pt idx="1045">
                  <c:v>75127</c:v>
                </c:pt>
                <c:pt idx="1046">
                  <c:v>37929</c:v>
                </c:pt>
                <c:pt idx="1047">
                  <c:v>45143</c:v>
                </c:pt>
                <c:pt idx="1048">
                  <c:v>45143</c:v>
                </c:pt>
                <c:pt idx="1049">
                  <c:v>49767</c:v>
                </c:pt>
                <c:pt idx="1050">
                  <c:v>56320</c:v>
                </c:pt>
                <c:pt idx="1051">
                  <c:v>60544</c:v>
                </c:pt>
                <c:pt idx="1052">
                  <c:v>60544</c:v>
                </c:pt>
                <c:pt idx="1053">
                  <c:v>47320</c:v>
                </c:pt>
                <c:pt idx="1054">
                  <c:v>64413</c:v>
                </c:pt>
                <c:pt idx="1055">
                  <c:v>70932</c:v>
                </c:pt>
                <c:pt idx="1056">
                  <c:v>34600</c:v>
                </c:pt>
                <c:pt idx="1057">
                  <c:v>34600</c:v>
                </c:pt>
                <c:pt idx="1058">
                  <c:v>66480</c:v>
                </c:pt>
                <c:pt idx="1059">
                  <c:v>74268</c:v>
                </c:pt>
                <c:pt idx="1060">
                  <c:v>54222</c:v>
                </c:pt>
                <c:pt idx="1061">
                  <c:v>54058</c:v>
                </c:pt>
                <c:pt idx="1062">
                  <c:v>47743</c:v>
                </c:pt>
                <c:pt idx="1063">
                  <c:v>54753</c:v>
                </c:pt>
                <c:pt idx="1064">
                  <c:v>69867</c:v>
                </c:pt>
                <c:pt idx="1065">
                  <c:v>87000</c:v>
                </c:pt>
                <c:pt idx="1066">
                  <c:v>42586</c:v>
                </c:pt>
                <c:pt idx="1067">
                  <c:v>42586</c:v>
                </c:pt>
                <c:pt idx="1068">
                  <c:v>37087</c:v>
                </c:pt>
                <c:pt idx="1069">
                  <c:v>63033</c:v>
                </c:pt>
                <c:pt idx="1070">
                  <c:v>42557</c:v>
                </c:pt>
                <c:pt idx="1071">
                  <c:v>49494</c:v>
                </c:pt>
                <c:pt idx="1072">
                  <c:v>57537</c:v>
                </c:pt>
                <c:pt idx="1073">
                  <c:v>84835</c:v>
                </c:pt>
                <c:pt idx="1074">
                  <c:v>52157</c:v>
                </c:pt>
                <c:pt idx="1075">
                  <c:v>58275</c:v>
                </c:pt>
                <c:pt idx="1076">
                  <c:v>46231</c:v>
                </c:pt>
                <c:pt idx="1077">
                  <c:v>45736</c:v>
                </c:pt>
                <c:pt idx="1078">
                  <c:v>70337</c:v>
                </c:pt>
                <c:pt idx="1079">
                  <c:v>44010</c:v>
                </c:pt>
                <c:pt idx="1080">
                  <c:v>54198</c:v>
                </c:pt>
                <c:pt idx="1081">
                  <c:v>52413</c:v>
                </c:pt>
                <c:pt idx="1082">
                  <c:v>46310</c:v>
                </c:pt>
                <c:pt idx="1083">
                  <c:v>73170</c:v>
                </c:pt>
                <c:pt idx="1084">
                  <c:v>82017</c:v>
                </c:pt>
                <c:pt idx="1085">
                  <c:v>71866</c:v>
                </c:pt>
                <c:pt idx="1086">
                  <c:v>47353</c:v>
                </c:pt>
                <c:pt idx="1087">
                  <c:v>51267</c:v>
                </c:pt>
                <c:pt idx="1088">
                  <c:v>44267</c:v>
                </c:pt>
                <c:pt idx="1089">
                  <c:v>81320</c:v>
                </c:pt>
                <c:pt idx="1090">
                  <c:v>72940</c:v>
                </c:pt>
                <c:pt idx="1091">
                  <c:v>44551</c:v>
                </c:pt>
                <c:pt idx="1092">
                  <c:v>57113</c:v>
                </c:pt>
                <c:pt idx="1093">
                  <c:v>62159</c:v>
                </c:pt>
                <c:pt idx="1094">
                  <c:v>68805</c:v>
                </c:pt>
                <c:pt idx="1095">
                  <c:v>57100</c:v>
                </c:pt>
                <c:pt idx="1096">
                  <c:v>72063</c:v>
                </c:pt>
                <c:pt idx="1097">
                  <c:v>64713</c:v>
                </c:pt>
                <c:pt idx="1098">
                  <c:v>81698</c:v>
                </c:pt>
                <c:pt idx="1099">
                  <c:v>30522</c:v>
                </c:pt>
                <c:pt idx="1100">
                  <c:v>86836</c:v>
                </c:pt>
                <c:pt idx="1101">
                  <c:v>42691</c:v>
                </c:pt>
                <c:pt idx="1102">
                  <c:v>54252</c:v>
                </c:pt>
                <c:pt idx="1103">
                  <c:v>59481</c:v>
                </c:pt>
                <c:pt idx="1104">
                  <c:v>43776</c:v>
                </c:pt>
                <c:pt idx="1105">
                  <c:v>63998</c:v>
                </c:pt>
                <c:pt idx="1106">
                  <c:v>53230</c:v>
                </c:pt>
                <c:pt idx="1107">
                  <c:v>42081</c:v>
                </c:pt>
                <c:pt idx="1108">
                  <c:v>48799</c:v>
                </c:pt>
                <c:pt idx="1109">
                  <c:v>54006</c:v>
                </c:pt>
                <c:pt idx="1110">
                  <c:v>53359</c:v>
                </c:pt>
                <c:pt idx="1111">
                  <c:v>48150</c:v>
                </c:pt>
                <c:pt idx="1112">
                  <c:v>37774</c:v>
                </c:pt>
                <c:pt idx="1113">
                  <c:v>76800</c:v>
                </c:pt>
                <c:pt idx="1114">
                  <c:v>54984</c:v>
                </c:pt>
                <c:pt idx="1115">
                  <c:v>58293</c:v>
                </c:pt>
                <c:pt idx="1116">
                  <c:v>36715</c:v>
                </c:pt>
                <c:pt idx="1117">
                  <c:v>38513</c:v>
                </c:pt>
                <c:pt idx="1118">
                  <c:v>46998</c:v>
                </c:pt>
                <c:pt idx="1119">
                  <c:v>65748</c:v>
                </c:pt>
                <c:pt idx="1120">
                  <c:v>47352</c:v>
                </c:pt>
                <c:pt idx="1121">
                  <c:v>47352</c:v>
                </c:pt>
                <c:pt idx="1122">
                  <c:v>54137</c:v>
                </c:pt>
                <c:pt idx="1123">
                  <c:v>40101</c:v>
                </c:pt>
                <c:pt idx="1124">
                  <c:v>41443</c:v>
                </c:pt>
                <c:pt idx="1125">
                  <c:v>47009</c:v>
                </c:pt>
                <c:pt idx="1126">
                  <c:v>46692</c:v>
                </c:pt>
                <c:pt idx="1127">
                  <c:v>94871</c:v>
                </c:pt>
                <c:pt idx="1128">
                  <c:v>102692</c:v>
                </c:pt>
                <c:pt idx="1129">
                  <c:v>61905</c:v>
                </c:pt>
                <c:pt idx="1130">
                  <c:v>44602</c:v>
                </c:pt>
                <c:pt idx="1131">
                  <c:v>32727</c:v>
                </c:pt>
                <c:pt idx="1132">
                  <c:v>84953</c:v>
                </c:pt>
                <c:pt idx="1133">
                  <c:v>37150</c:v>
                </c:pt>
                <c:pt idx="1134">
                  <c:v>47175</c:v>
                </c:pt>
                <c:pt idx="1135">
                  <c:v>44159</c:v>
                </c:pt>
                <c:pt idx="1136">
                  <c:v>62905</c:v>
                </c:pt>
                <c:pt idx="1137">
                  <c:v>49669</c:v>
                </c:pt>
                <c:pt idx="1138">
                  <c:v>39552</c:v>
                </c:pt>
                <c:pt idx="1139">
                  <c:v>38988</c:v>
                </c:pt>
                <c:pt idx="1140">
                  <c:v>62535</c:v>
                </c:pt>
                <c:pt idx="1141">
                  <c:v>81361</c:v>
                </c:pt>
                <c:pt idx="1142">
                  <c:v>81361</c:v>
                </c:pt>
                <c:pt idx="1143">
                  <c:v>88097</c:v>
                </c:pt>
                <c:pt idx="1144">
                  <c:v>46463</c:v>
                </c:pt>
                <c:pt idx="1145">
                  <c:v>54197</c:v>
                </c:pt>
                <c:pt idx="1146">
                  <c:v>61825</c:v>
                </c:pt>
                <c:pt idx="1147">
                  <c:v>61825</c:v>
                </c:pt>
                <c:pt idx="1148">
                  <c:v>47682</c:v>
                </c:pt>
                <c:pt idx="1149">
                  <c:v>71488</c:v>
                </c:pt>
                <c:pt idx="1150">
                  <c:v>45006</c:v>
                </c:pt>
                <c:pt idx="1151">
                  <c:v>67472</c:v>
                </c:pt>
                <c:pt idx="1152">
                  <c:v>91172</c:v>
                </c:pt>
                <c:pt idx="1153">
                  <c:v>55267</c:v>
                </c:pt>
                <c:pt idx="1154">
                  <c:v>70165</c:v>
                </c:pt>
                <c:pt idx="1155">
                  <c:v>53034</c:v>
                </c:pt>
                <c:pt idx="1156">
                  <c:v>80910</c:v>
                </c:pt>
                <c:pt idx="1157">
                  <c:v>44911</c:v>
                </c:pt>
                <c:pt idx="1158">
                  <c:v>57107</c:v>
                </c:pt>
                <c:pt idx="1159">
                  <c:v>42731</c:v>
                </c:pt>
                <c:pt idx="1160">
                  <c:v>48178</c:v>
                </c:pt>
                <c:pt idx="1161">
                  <c:v>72967</c:v>
                </c:pt>
                <c:pt idx="1162">
                  <c:v>53761</c:v>
                </c:pt>
                <c:pt idx="1163">
                  <c:v>57100</c:v>
                </c:pt>
                <c:pt idx="1164">
                  <c:v>34968</c:v>
                </c:pt>
                <c:pt idx="1165">
                  <c:v>78028</c:v>
                </c:pt>
                <c:pt idx="1166">
                  <c:v>35893</c:v>
                </c:pt>
                <c:pt idx="1167">
                  <c:v>36130</c:v>
                </c:pt>
                <c:pt idx="1168">
                  <c:v>56721</c:v>
                </c:pt>
                <c:pt idx="1169">
                  <c:v>42607</c:v>
                </c:pt>
                <c:pt idx="1170">
                  <c:v>65808</c:v>
                </c:pt>
                <c:pt idx="1171">
                  <c:v>30732</c:v>
                </c:pt>
                <c:pt idx="1172">
                  <c:v>54998</c:v>
                </c:pt>
                <c:pt idx="1173">
                  <c:v>42670</c:v>
                </c:pt>
                <c:pt idx="1174">
                  <c:v>40590</c:v>
                </c:pt>
                <c:pt idx="1175">
                  <c:v>40590</c:v>
                </c:pt>
                <c:pt idx="1176">
                  <c:v>30168</c:v>
                </c:pt>
                <c:pt idx="1177">
                  <c:v>46904</c:v>
                </c:pt>
                <c:pt idx="1178">
                  <c:v>38410</c:v>
                </c:pt>
                <c:pt idx="1179">
                  <c:v>84460</c:v>
                </c:pt>
                <c:pt idx="1180">
                  <c:v>51650</c:v>
                </c:pt>
                <c:pt idx="1181">
                  <c:v>27683</c:v>
                </c:pt>
                <c:pt idx="1182">
                  <c:v>58917</c:v>
                </c:pt>
                <c:pt idx="1183">
                  <c:v>74190</c:v>
                </c:pt>
                <c:pt idx="1184">
                  <c:v>52034</c:v>
                </c:pt>
                <c:pt idx="1185">
                  <c:v>63211</c:v>
                </c:pt>
                <c:pt idx="1186">
                  <c:v>45579</c:v>
                </c:pt>
                <c:pt idx="1187">
                  <c:v>54603</c:v>
                </c:pt>
                <c:pt idx="1188">
                  <c:v>49096</c:v>
                </c:pt>
                <c:pt idx="1189">
                  <c:v>45072</c:v>
                </c:pt>
                <c:pt idx="1190">
                  <c:v>51141</c:v>
                </c:pt>
                <c:pt idx="1191">
                  <c:v>50300</c:v>
                </c:pt>
                <c:pt idx="1192">
                  <c:v>57338</c:v>
                </c:pt>
                <c:pt idx="1193">
                  <c:v>63516</c:v>
                </c:pt>
                <c:pt idx="1194">
                  <c:v>36108</c:v>
                </c:pt>
                <c:pt idx="1195">
                  <c:v>50353</c:v>
                </c:pt>
                <c:pt idx="1196">
                  <c:v>70829</c:v>
                </c:pt>
                <c:pt idx="1197">
                  <c:v>62499</c:v>
                </c:pt>
                <c:pt idx="1198">
                  <c:v>51412</c:v>
                </c:pt>
                <c:pt idx="1199">
                  <c:v>39660</c:v>
                </c:pt>
                <c:pt idx="1200">
                  <c:v>32233</c:v>
                </c:pt>
                <c:pt idx="1201">
                  <c:v>70545</c:v>
                </c:pt>
                <c:pt idx="1202">
                  <c:v>77981</c:v>
                </c:pt>
                <c:pt idx="1203">
                  <c:v>48726</c:v>
                </c:pt>
                <c:pt idx="1204">
                  <c:v>45989</c:v>
                </c:pt>
                <c:pt idx="1205">
                  <c:v>55761</c:v>
                </c:pt>
                <c:pt idx="1206">
                  <c:v>50150</c:v>
                </c:pt>
                <c:pt idx="1207">
                  <c:v>50150</c:v>
                </c:pt>
                <c:pt idx="1208">
                  <c:v>34074</c:v>
                </c:pt>
                <c:pt idx="1209">
                  <c:v>54178</c:v>
                </c:pt>
                <c:pt idx="1210">
                  <c:v>68274</c:v>
                </c:pt>
                <c:pt idx="1211">
                  <c:v>59385</c:v>
                </c:pt>
                <c:pt idx="1212">
                  <c:v>67267</c:v>
                </c:pt>
                <c:pt idx="1213">
                  <c:v>43140</c:v>
                </c:pt>
                <c:pt idx="1214">
                  <c:v>74716</c:v>
                </c:pt>
                <c:pt idx="1215">
                  <c:v>33629</c:v>
                </c:pt>
                <c:pt idx="1216">
                  <c:v>42011</c:v>
                </c:pt>
                <c:pt idx="1217">
                  <c:v>59973</c:v>
                </c:pt>
                <c:pt idx="1218">
                  <c:v>36138</c:v>
                </c:pt>
                <c:pt idx="1219">
                  <c:v>62466</c:v>
                </c:pt>
                <c:pt idx="1220">
                  <c:v>62466</c:v>
                </c:pt>
                <c:pt idx="1221">
                  <c:v>70844</c:v>
                </c:pt>
                <c:pt idx="1222">
                  <c:v>53154</c:v>
                </c:pt>
                <c:pt idx="1223">
                  <c:v>50616</c:v>
                </c:pt>
                <c:pt idx="1224">
                  <c:v>54165</c:v>
                </c:pt>
                <c:pt idx="1225">
                  <c:v>39665</c:v>
                </c:pt>
                <c:pt idx="1226">
                  <c:v>55282</c:v>
                </c:pt>
                <c:pt idx="1227">
                  <c:v>38808</c:v>
                </c:pt>
                <c:pt idx="1228">
                  <c:v>62551</c:v>
                </c:pt>
                <c:pt idx="1229">
                  <c:v>42000</c:v>
                </c:pt>
                <c:pt idx="1230">
                  <c:v>42000</c:v>
                </c:pt>
                <c:pt idx="1231">
                  <c:v>41003</c:v>
                </c:pt>
                <c:pt idx="1232">
                  <c:v>47808</c:v>
                </c:pt>
                <c:pt idx="1233">
                  <c:v>49854</c:v>
                </c:pt>
                <c:pt idx="1234">
                  <c:v>79941</c:v>
                </c:pt>
                <c:pt idx="1235">
                  <c:v>49160</c:v>
                </c:pt>
                <c:pt idx="1236">
                  <c:v>56181</c:v>
                </c:pt>
                <c:pt idx="1237">
                  <c:v>71322</c:v>
                </c:pt>
                <c:pt idx="1238">
                  <c:v>53172</c:v>
                </c:pt>
                <c:pt idx="1239">
                  <c:v>62998</c:v>
                </c:pt>
                <c:pt idx="1240">
                  <c:v>38508</c:v>
                </c:pt>
                <c:pt idx="1241">
                  <c:v>51287</c:v>
                </c:pt>
                <c:pt idx="1242">
                  <c:v>42207</c:v>
                </c:pt>
                <c:pt idx="1243">
                  <c:v>38946</c:v>
                </c:pt>
                <c:pt idx="1244">
                  <c:v>38946</c:v>
                </c:pt>
                <c:pt idx="1245">
                  <c:v>59754</c:v>
                </c:pt>
                <c:pt idx="1246">
                  <c:v>39767</c:v>
                </c:pt>
                <c:pt idx="1247">
                  <c:v>41335</c:v>
                </c:pt>
                <c:pt idx="1248">
                  <c:v>41335</c:v>
                </c:pt>
                <c:pt idx="1249">
                  <c:v>50520</c:v>
                </c:pt>
                <c:pt idx="1250">
                  <c:v>52117</c:v>
                </c:pt>
                <c:pt idx="1251">
                  <c:v>38620</c:v>
                </c:pt>
                <c:pt idx="1252">
                  <c:v>38620</c:v>
                </c:pt>
                <c:pt idx="1253">
                  <c:v>65316</c:v>
                </c:pt>
                <c:pt idx="1254">
                  <c:v>41020</c:v>
                </c:pt>
                <c:pt idx="1255">
                  <c:v>54690</c:v>
                </c:pt>
                <c:pt idx="1256">
                  <c:v>54690</c:v>
                </c:pt>
                <c:pt idx="1257">
                  <c:v>61278</c:v>
                </c:pt>
                <c:pt idx="1258">
                  <c:v>40548</c:v>
                </c:pt>
                <c:pt idx="1259">
                  <c:v>46734</c:v>
                </c:pt>
                <c:pt idx="1260">
                  <c:v>44421</c:v>
                </c:pt>
                <c:pt idx="1261">
                  <c:v>40059</c:v>
                </c:pt>
                <c:pt idx="1262">
                  <c:v>54414</c:v>
                </c:pt>
                <c:pt idx="1263">
                  <c:v>31497</c:v>
                </c:pt>
                <c:pt idx="1264">
                  <c:v>31497</c:v>
                </c:pt>
                <c:pt idx="1265">
                  <c:v>6835</c:v>
                </c:pt>
                <c:pt idx="1266">
                  <c:v>48195</c:v>
                </c:pt>
                <c:pt idx="1267">
                  <c:v>57236</c:v>
                </c:pt>
                <c:pt idx="1268">
                  <c:v>52854</c:v>
                </c:pt>
                <c:pt idx="1269">
                  <c:v>62637</c:v>
                </c:pt>
                <c:pt idx="1270">
                  <c:v>49980</c:v>
                </c:pt>
                <c:pt idx="1271">
                  <c:v>23331</c:v>
                </c:pt>
                <c:pt idx="1272">
                  <c:v>45921</c:v>
                </c:pt>
                <c:pt idx="1273">
                  <c:v>48877</c:v>
                </c:pt>
                <c:pt idx="1274">
                  <c:v>51012</c:v>
                </c:pt>
                <c:pt idx="1275">
                  <c:v>51012</c:v>
                </c:pt>
                <c:pt idx="1276">
                  <c:v>26877</c:v>
                </c:pt>
                <c:pt idx="1277">
                  <c:v>51039</c:v>
                </c:pt>
                <c:pt idx="1278">
                  <c:v>33051</c:v>
                </c:pt>
                <c:pt idx="1279">
                  <c:v>36957</c:v>
                </c:pt>
                <c:pt idx="1280">
                  <c:v>46734</c:v>
                </c:pt>
                <c:pt idx="1281">
                  <c:v>33955</c:v>
                </c:pt>
                <c:pt idx="1282">
                  <c:v>43586</c:v>
                </c:pt>
                <c:pt idx="1283">
                  <c:v>57247</c:v>
                </c:pt>
                <c:pt idx="1284">
                  <c:v>50272</c:v>
                </c:pt>
                <c:pt idx="1285">
                  <c:v>51876</c:v>
                </c:pt>
                <c:pt idx="1286">
                  <c:v>32011</c:v>
                </c:pt>
                <c:pt idx="1287">
                  <c:v>44989</c:v>
                </c:pt>
                <c:pt idx="1288">
                  <c:v>44989</c:v>
                </c:pt>
                <c:pt idx="1289">
                  <c:v>51717</c:v>
                </c:pt>
                <c:pt idx="1290">
                  <c:v>37716</c:v>
                </c:pt>
                <c:pt idx="1291">
                  <c:v>48186</c:v>
                </c:pt>
                <c:pt idx="1292">
                  <c:v>50183</c:v>
                </c:pt>
                <c:pt idx="1293">
                  <c:v>45503</c:v>
                </c:pt>
                <c:pt idx="1294">
                  <c:v>55249</c:v>
                </c:pt>
                <c:pt idx="1295">
                  <c:v>46610</c:v>
                </c:pt>
                <c:pt idx="1296">
                  <c:v>43824</c:v>
                </c:pt>
                <c:pt idx="1297">
                  <c:v>46854</c:v>
                </c:pt>
                <c:pt idx="1298">
                  <c:v>44213</c:v>
                </c:pt>
                <c:pt idx="1299">
                  <c:v>46390</c:v>
                </c:pt>
                <c:pt idx="1300">
                  <c:v>39146</c:v>
                </c:pt>
                <c:pt idx="1301">
                  <c:v>42473</c:v>
                </c:pt>
                <c:pt idx="1302">
                  <c:v>61923</c:v>
                </c:pt>
                <c:pt idx="1303">
                  <c:v>66503</c:v>
                </c:pt>
                <c:pt idx="1304">
                  <c:v>40049</c:v>
                </c:pt>
                <c:pt idx="1305">
                  <c:v>43300</c:v>
                </c:pt>
                <c:pt idx="1306">
                  <c:v>43462</c:v>
                </c:pt>
                <c:pt idx="1307">
                  <c:v>59412</c:v>
                </c:pt>
                <c:pt idx="1308">
                  <c:v>67506</c:v>
                </c:pt>
                <c:pt idx="1309">
                  <c:v>59686</c:v>
                </c:pt>
                <c:pt idx="1310">
                  <c:v>21888</c:v>
                </c:pt>
                <c:pt idx="1311">
                  <c:v>36262</c:v>
                </c:pt>
                <c:pt idx="1312">
                  <c:v>36947</c:v>
                </c:pt>
                <c:pt idx="1313">
                  <c:v>49514</c:v>
                </c:pt>
                <c:pt idx="1314">
                  <c:v>36317</c:v>
                </c:pt>
                <c:pt idx="1315">
                  <c:v>44392</c:v>
                </c:pt>
                <c:pt idx="1316">
                  <c:v>62307</c:v>
                </c:pt>
                <c:pt idx="1317">
                  <c:v>69139</c:v>
                </c:pt>
                <c:pt idx="1318">
                  <c:v>69139</c:v>
                </c:pt>
                <c:pt idx="1319">
                  <c:v>37040</c:v>
                </c:pt>
                <c:pt idx="1320">
                  <c:v>32313</c:v>
                </c:pt>
                <c:pt idx="1321">
                  <c:v>50447</c:v>
                </c:pt>
                <c:pt idx="1322">
                  <c:v>162397</c:v>
                </c:pt>
                <c:pt idx="1323">
                  <c:v>52569</c:v>
                </c:pt>
                <c:pt idx="1324">
                  <c:v>39791</c:v>
                </c:pt>
                <c:pt idx="1325">
                  <c:v>46923</c:v>
                </c:pt>
                <c:pt idx="1326">
                  <c:v>37760</c:v>
                </c:pt>
                <c:pt idx="1327">
                  <c:v>37760</c:v>
                </c:pt>
                <c:pt idx="1328">
                  <c:v>52869</c:v>
                </c:pt>
                <c:pt idx="1329">
                  <c:v>54342</c:v>
                </c:pt>
                <c:pt idx="1330">
                  <c:v>51373</c:v>
                </c:pt>
                <c:pt idx="1331">
                  <c:v>51948</c:v>
                </c:pt>
                <c:pt idx="1332">
                  <c:v>53537</c:v>
                </c:pt>
                <c:pt idx="1333">
                  <c:v>48721</c:v>
                </c:pt>
                <c:pt idx="1334">
                  <c:v>49187</c:v>
                </c:pt>
                <c:pt idx="1335">
                  <c:v>7144</c:v>
                </c:pt>
                <c:pt idx="1336">
                  <c:v>33168</c:v>
                </c:pt>
                <c:pt idx="1337">
                  <c:v>39763</c:v>
                </c:pt>
                <c:pt idx="1338">
                  <c:v>39747</c:v>
                </c:pt>
                <c:pt idx="1339">
                  <c:v>49618</c:v>
                </c:pt>
                <c:pt idx="1340">
                  <c:v>40233</c:v>
                </c:pt>
                <c:pt idx="1341">
                  <c:v>44051</c:v>
                </c:pt>
                <c:pt idx="1342">
                  <c:v>33316</c:v>
                </c:pt>
                <c:pt idx="1343">
                  <c:v>33316</c:v>
                </c:pt>
                <c:pt idx="1344">
                  <c:v>44931</c:v>
                </c:pt>
                <c:pt idx="1345">
                  <c:v>50737</c:v>
                </c:pt>
                <c:pt idx="1346">
                  <c:v>41713</c:v>
                </c:pt>
                <c:pt idx="1347">
                  <c:v>38097</c:v>
                </c:pt>
                <c:pt idx="1348">
                  <c:v>56223</c:v>
                </c:pt>
                <c:pt idx="1349">
                  <c:v>38557</c:v>
                </c:pt>
                <c:pt idx="1350">
                  <c:v>33454</c:v>
                </c:pt>
                <c:pt idx="1351">
                  <c:v>38829</c:v>
                </c:pt>
                <c:pt idx="1352">
                  <c:v>42618</c:v>
                </c:pt>
                <c:pt idx="1353">
                  <c:v>35196</c:v>
                </c:pt>
                <c:pt idx="1354">
                  <c:v>35196</c:v>
                </c:pt>
                <c:pt idx="1355">
                  <c:v>31605</c:v>
                </c:pt>
                <c:pt idx="1356">
                  <c:v>48752</c:v>
                </c:pt>
                <c:pt idx="1357">
                  <c:v>59892</c:v>
                </c:pt>
                <c:pt idx="1358">
                  <c:v>8028</c:v>
                </c:pt>
                <c:pt idx="1359">
                  <c:v>35688</c:v>
                </c:pt>
                <c:pt idx="1360">
                  <c:v>35688</c:v>
                </c:pt>
                <c:pt idx="1361">
                  <c:v>24401</c:v>
                </c:pt>
                <c:pt idx="1362">
                  <c:v>46097</c:v>
                </c:pt>
                <c:pt idx="1363">
                  <c:v>34380</c:v>
                </c:pt>
                <c:pt idx="1364">
                  <c:v>65370</c:v>
                </c:pt>
                <c:pt idx="1365">
                  <c:v>79865</c:v>
                </c:pt>
                <c:pt idx="1366">
                  <c:v>42769</c:v>
                </c:pt>
                <c:pt idx="1367">
                  <c:v>39435</c:v>
                </c:pt>
                <c:pt idx="1368">
                  <c:v>38175</c:v>
                </c:pt>
                <c:pt idx="1369">
                  <c:v>29435</c:v>
                </c:pt>
                <c:pt idx="1370">
                  <c:v>54210</c:v>
                </c:pt>
                <c:pt idx="1371">
                  <c:v>54348</c:v>
                </c:pt>
                <c:pt idx="1372">
                  <c:v>38823</c:v>
                </c:pt>
                <c:pt idx="1373">
                  <c:v>40760</c:v>
                </c:pt>
                <c:pt idx="1374">
                  <c:v>39898</c:v>
                </c:pt>
                <c:pt idx="1375">
                  <c:v>39898</c:v>
                </c:pt>
                <c:pt idx="1376">
                  <c:v>59041</c:v>
                </c:pt>
                <c:pt idx="1377">
                  <c:v>46423</c:v>
                </c:pt>
                <c:pt idx="1378">
                  <c:v>46423</c:v>
                </c:pt>
                <c:pt idx="1379">
                  <c:v>29999</c:v>
                </c:pt>
                <c:pt idx="1380">
                  <c:v>77882</c:v>
                </c:pt>
                <c:pt idx="1381">
                  <c:v>51315</c:v>
                </c:pt>
                <c:pt idx="1382">
                  <c:v>22507</c:v>
                </c:pt>
                <c:pt idx="1383">
                  <c:v>58217</c:v>
                </c:pt>
                <c:pt idx="1384">
                  <c:v>39190</c:v>
                </c:pt>
                <c:pt idx="1385">
                  <c:v>34529</c:v>
                </c:pt>
                <c:pt idx="1386">
                  <c:v>6560</c:v>
                </c:pt>
                <c:pt idx="1387">
                  <c:v>47570</c:v>
                </c:pt>
                <c:pt idx="1388">
                  <c:v>56551</c:v>
                </c:pt>
                <c:pt idx="1389">
                  <c:v>56551</c:v>
                </c:pt>
                <c:pt idx="1390">
                  <c:v>42373</c:v>
                </c:pt>
                <c:pt idx="1391">
                  <c:v>42315</c:v>
                </c:pt>
                <c:pt idx="1392">
                  <c:v>35876</c:v>
                </c:pt>
                <c:pt idx="1393">
                  <c:v>64587</c:v>
                </c:pt>
                <c:pt idx="1394">
                  <c:v>36443</c:v>
                </c:pt>
                <c:pt idx="1395">
                  <c:v>30507</c:v>
                </c:pt>
                <c:pt idx="1396">
                  <c:v>42386</c:v>
                </c:pt>
                <c:pt idx="1397">
                  <c:v>42386</c:v>
                </c:pt>
                <c:pt idx="1398">
                  <c:v>50785</c:v>
                </c:pt>
                <c:pt idx="1399">
                  <c:v>29760</c:v>
                </c:pt>
                <c:pt idx="1400">
                  <c:v>29760</c:v>
                </c:pt>
                <c:pt idx="1401">
                  <c:v>54809</c:v>
                </c:pt>
                <c:pt idx="1402">
                  <c:v>54809</c:v>
                </c:pt>
                <c:pt idx="1403">
                  <c:v>35641</c:v>
                </c:pt>
                <c:pt idx="1404">
                  <c:v>34053</c:v>
                </c:pt>
                <c:pt idx="1405">
                  <c:v>32632</c:v>
                </c:pt>
                <c:pt idx="1406">
                  <c:v>43638</c:v>
                </c:pt>
                <c:pt idx="1407">
                  <c:v>58646</c:v>
                </c:pt>
                <c:pt idx="1408">
                  <c:v>58646</c:v>
                </c:pt>
                <c:pt idx="1409">
                  <c:v>60033</c:v>
                </c:pt>
                <c:pt idx="1410">
                  <c:v>34377</c:v>
                </c:pt>
                <c:pt idx="1411">
                  <c:v>33438</c:v>
                </c:pt>
                <c:pt idx="1412">
                  <c:v>31560</c:v>
                </c:pt>
                <c:pt idx="1413">
                  <c:v>33564</c:v>
                </c:pt>
                <c:pt idx="1414">
                  <c:v>51766</c:v>
                </c:pt>
                <c:pt idx="1415">
                  <c:v>40706</c:v>
                </c:pt>
                <c:pt idx="1416">
                  <c:v>52074</c:v>
                </c:pt>
                <c:pt idx="1417">
                  <c:v>38236</c:v>
                </c:pt>
                <c:pt idx="1418">
                  <c:v>43641</c:v>
                </c:pt>
                <c:pt idx="1419">
                  <c:v>46098</c:v>
                </c:pt>
                <c:pt idx="1420">
                  <c:v>46098</c:v>
                </c:pt>
                <c:pt idx="1421">
                  <c:v>46098</c:v>
                </c:pt>
                <c:pt idx="1422">
                  <c:v>45576</c:v>
                </c:pt>
                <c:pt idx="1423">
                  <c:v>36145</c:v>
                </c:pt>
                <c:pt idx="1424">
                  <c:v>41580</c:v>
                </c:pt>
                <c:pt idx="1425">
                  <c:v>43322</c:v>
                </c:pt>
                <c:pt idx="1426">
                  <c:v>44635</c:v>
                </c:pt>
                <c:pt idx="1427">
                  <c:v>47472</c:v>
                </c:pt>
                <c:pt idx="1428">
                  <c:v>46053</c:v>
                </c:pt>
                <c:pt idx="1429">
                  <c:v>38452</c:v>
                </c:pt>
                <c:pt idx="1430">
                  <c:v>38452</c:v>
                </c:pt>
                <c:pt idx="1431">
                  <c:v>33419</c:v>
                </c:pt>
                <c:pt idx="1432">
                  <c:v>160803</c:v>
                </c:pt>
                <c:pt idx="1433">
                  <c:v>42429</c:v>
                </c:pt>
                <c:pt idx="1434">
                  <c:v>42429</c:v>
                </c:pt>
                <c:pt idx="1435">
                  <c:v>50116</c:v>
                </c:pt>
                <c:pt idx="1436">
                  <c:v>44794</c:v>
                </c:pt>
                <c:pt idx="1437">
                  <c:v>44794</c:v>
                </c:pt>
                <c:pt idx="1438">
                  <c:v>47823</c:v>
                </c:pt>
                <c:pt idx="1439">
                  <c:v>50870</c:v>
                </c:pt>
                <c:pt idx="1440">
                  <c:v>41850</c:v>
                </c:pt>
                <c:pt idx="1441">
                  <c:v>33762</c:v>
                </c:pt>
                <c:pt idx="1442">
                  <c:v>28087</c:v>
                </c:pt>
                <c:pt idx="1443">
                  <c:v>23228</c:v>
                </c:pt>
                <c:pt idx="1444">
                  <c:v>48918</c:v>
                </c:pt>
                <c:pt idx="1445">
                  <c:v>48918</c:v>
                </c:pt>
                <c:pt idx="1446">
                  <c:v>34412</c:v>
                </c:pt>
                <c:pt idx="1447">
                  <c:v>40211</c:v>
                </c:pt>
                <c:pt idx="1448">
                  <c:v>51813</c:v>
                </c:pt>
                <c:pt idx="1449">
                  <c:v>38593</c:v>
                </c:pt>
                <c:pt idx="1450">
                  <c:v>36927</c:v>
                </c:pt>
                <c:pt idx="1451">
                  <c:v>30983</c:v>
                </c:pt>
                <c:pt idx="1452">
                  <c:v>50523</c:v>
                </c:pt>
                <c:pt idx="1453">
                  <c:v>34916</c:v>
                </c:pt>
                <c:pt idx="1454">
                  <c:v>34213</c:v>
                </c:pt>
                <c:pt idx="1455">
                  <c:v>40887</c:v>
                </c:pt>
                <c:pt idx="1456">
                  <c:v>27573</c:v>
                </c:pt>
                <c:pt idx="1457">
                  <c:v>57530</c:v>
                </c:pt>
                <c:pt idx="1458">
                  <c:v>42160</c:v>
                </c:pt>
                <c:pt idx="1459">
                  <c:v>42243</c:v>
                </c:pt>
                <c:pt idx="1460">
                  <c:v>42395</c:v>
                </c:pt>
                <c:pt idx="1461">
                  <c:v>46910</c:v>
                </c:pt>
                <c:pt idx="1462">
                  <c:v>61482</c:v>
                </c:pt>
                <c:pt idx="1463">
                  <c:v>30477</c:v>
                </c:pt>
                <c:pt idx="1464">
                  <c:v>36550</c:v>
                </c:pt>
                <c:pt idx="1465">
                  <c:v>47139</c:v>
                </c:pt>
                <c:pt idx="1466">
                  <c:v>44322</c:v>
                </c:pt>
                <c:pt idx="1467">
                  <c:v>42162</c:v>
                </c:pt>
                <c:pt idx="1468">
                  <c:v>36075</c:v>
                </c:pt>
                <c:pt idx="1469">
                  <c:v>39453</c:v>
                </c:pt>
                <c:pt idx="1470">
                  <c:v>59062</c:v>
                </c:pt>
                <c:pt idx="1471">
                  <c:v>38683</c:v>
                </c:pt>
                <c:pt idx="1472">
                  <c:v>61917</c:v>
                </c:pt>
                <c:pt idx="1473">
                  <c:v>37126</c:v>
                </c:pt>
                <c:pt idx="1474">
                  <c:v>40442</c:v>
                </c:pt>
                <c:pt idx="1475">
                  <c:v>33235</c:v>
                </c:pt>
                <c:pt idx="1476">
                  <c:v>34961</c:v>
                </c:pt>
                <c:pt idx="1477">
                  <c:v>43020</c:v>
                </c:pt>
                <c:pt idx="1478">
                  <c:v>26490</c:v>
                </c:pt>
                <c:pt idx="1479">
                  <c:v>26490</c:v>
                </c:pt>
                <c:pt idx="1480">
                  <c:v>40321</c:v>
                </c:pt>
                <c:pt idx="1481">
                  <c:v>40321</c:v>
                </c:pt>
                <c:pt idx="1482">
                  <c:v>28510</c:v>
                </c:pt>
                <c:pt idx="1483">
                  <c:v>41154</c:v>
                </c:pt>
                <c:pt idx="1484">
                  <c:v>27421</c:v>
                </c:pt>
                <c:pt idx="1485">
                  <c:v>33471</c:v>
                </c:pt>
                <c:pt idx="1486">
                  <c:v>36997</c:v>
                </c:pt>
                <c:pt idx="1487">
                  <c:v>38232</c:v>
                </c:pt>
                <c:pt idx="1488">
                  <c:v>46891</c:v>
                </c:pt>
                <c:pt idx="1489">
                  <c:v>46891</c:v>
                </c:pt>
                <c:pt idx="1490">
                  <c:v>55375</c:v>
                </c:pt>
                <c:pt idx="1491">
                  <c:v>45759</c:v>
                </c:pt>
                <c:pt idx="1492">
                  <c:v>45759</c:v>
                </c:pt>
                <c:pt idx="1493">
                  <c:v>52190</c:v>
                </c:pt>
                <c:pt idx="1494">
                  <c:v>49605</c:v>
                </c:pt>
                <c:pt idx="1495">
                  <c:v>47850</c:v>
                </c:pt>
                <c:pt idx="1496">
                  <c:v>34554</c:v>
                </c:pt>
                <c:pt idx="1497">
                  <c:v>32144</c:v>
                </c:pt>
                <c:pt idx="1498">
                  <c:v>28769</c:v>
                </c:pt>
                <c:pt idx="1499">
                  <c:v>46931</c:v>
                </c:pt>
                <c:pt idx="1500">
                  <c:v>40662</c:v>
                </c:pt>
                <c:pt idx="1501">
                  <c:v>25509</c:v>
                </c:pt>
                <c:pt idx="1502">
                  <c:v>25509</c:v>
                </c:pt>
                <c:pt idx="1503">
                  <c:v>42192</c:v>
                </c:pt>
                <c:pt idx="1504">
                  <c:v>33996</c:v>
                </c:pt>
                <c:pt idx="1505">
                  <c:v>33996</c:v>
                </c:pt>
                <c:pt idx="1506">
                  <c:v>37787</c:v>
                </c:pt>
                <c:pt idx="1507">
                  <c:v>49389</c:v>
                </c:pt>
                <c:pt idx="1508">
                  <c:v>31626</c:v>
                </c:pt>
                <c:pt idx="1509">
                  <c:v>33622</c:v>
                </c:pt>
                <c:pt idx="1510">
                  <c:v>34941</c:v>
                </c:pt>
                <c:pt idx="1511">
                  <c:v>157733</c:v>
                </c:pt>
                <c:pt idx="1512">
                  <c:v>37085</c:v>
                </c:pt>
                <c:pt idx="1513">
                  <c:v>28071</c:v>
                </c:pt>
                <c:pt idx="1514">
                  <c:v>38361</c:v>
                </c:pt>
                <c:pt idx="1515">
                  <c:v>38361</c:v>
                </c:pt>
                <c:pt idx="1516">
                  <c:v>38578</c:v>
                </c:pt>
                <c:pt idx="1517">
                  <c:v>38578</c:v>
                </c:pt>
                <c:pt idx="1518">
                  <c:v>46015</c:v>
                </c:pt>
                <c:pt idx="1519">
                  <c:v>46015</c:v>
                </c:pt>
                <c:pt idx="1520">
                  <c:v>38179</c:v>
                </c:pt>
                <c:pt idx="1521">
                  <c:v>32952</c:v>
                </c:pt>
                <c:pt idx="1522">
                  <c:v>23477</c:v>
                </c:pt>
                <c:pt idx="1523">
                  <c:v>28440</c:v>
                </c:pt>
                <c:pt idx="1524">
                  <c:v>41411</c:v>
                </c:pt>
                <c:pt idx="1525">
                  <c:v>37509</c:v>
                </c:pt>
                <c:pt idx="1526">
                  <c:v>29236</c:v>
                </c:pt>
                <c:pt idx="1527">
                  <c:v>27238</c:v>
                </c:pt>
                <c:pt idx="1528">
                  <c:v>27450</c:v>
                </c:pt>
                <c:pt idx="1529">
                  <c:v>45057</c:v>
                </c:pt>
                <c:pt idx="1530">
                  <c:v>40304</c:v>
                </c:pt>
                <c:pt idx="1531">
                  <c:v>46377</c:v>
                </c:pt>
                <c:pt idx="1532">
                  <c:v>38360</c:v>
                </c:pt>
                <c:pt idx="1533">
                  <c:v>30081</c:v>
                </c:pt>
                <c:pt idx="1534">
                  <c:v>35246</c:v>
                </c:pt>
                <c:pt idx="1535">
                  <c:v>21024</c:v>
                </c:pt>
                <c:pt idx="1536">
                  <c:v>45203</c:v>
                </c:pt>
                <c:pt idx="1537">
                  <c:v>49572</c:v>
                </c:pt>
                <c:pt idx="1538">
                  <c:v>43018</c:v>
                </c:pt>
                <c:pt idx="1539">
                  <c:v>40451</c:v>
                </c:pt>
                <c:pt idx="1540">
                  <c:v>32303</c:v>
                </c:pt>
                <c:pt idx="1541">
                  <c:v>54072</c:v>
                </c:pt>
                <c:pt idx="1542">
                  <c:v>31814</c:v>
                </c:pt>
                <c:pt idx="1543">
                  <c:v>59060</c:v>
                </c:pt>
                <c:pt idx="1544">
                  <c:v>30368</c:v>
                </c:pt>
                <c:pt idx="1545">
                  <c:v>23091</c:v>
                </c:pt>
                <c:pt idx="1546">
                  <c:v>38576</c:v>
                </c:pt>
                <c:pt idx="1547">
                  <c:v>32557</c:v>
                </c:pt>
                <c:pt idx="1548">
                  <c:v>41039</c:v>
                </c:pt>
                <c:pt idx="1549">
                  <c:v>34935</c:v>
                </c:pt>
                <c:pt idx="1550">
                  <c:v>34935</c:v>
                </c:pt>
                <c:pt idx="1551">
                  <c:v>37697</c:v>
                </c:pt>
                <c:pt idx="1552">
                  <c:v>37697</c:v>
                </c:pt>
                <c:pt idx="1553">
                  <c:v>56850</c:v>
                </c:pt>
                <c:pt idx="1554">
                  <c:v>38998</c:v>
                </c:pt>
                <c:pt idx="1555">
                  <c:v>38998</c:v>
                </c:pt>
                <c:pt idx="1556">
                  <c:v>31928</c:v>
                </c:pt>
                <c:pt idx="1557">
                  <c:v>45146</c:v>
                </c:pt>
                <c:pt idx="1558">
                  <c:v>54432</c:v>
                </c:pt>
                <c:pt idx="1559">
                  <c:v>33378</c:v>
                </c:pt>
                <c:pt idx="1560">
                  <c:v>31907</c:v>
                </c:pt>
                <c:pt idx="1561">
                  <c:v>45903</c:v>
                </c:pt>
                <c:pt idx="1562">
                  <c:v>41883</c:v>
                </c:pt>
                <c:pt idx="1563">
                  <c:v>18929</c:v>
                </c:pt>
                <c:pt idx="1564">
                  <c:v>18929</c:v>
                </c:pt>
                <c:pt idx="1565">
                  <c:v>18929</c:v>
                </c:pt>
                <c:pt idx="1566">
                  <c:v>25545</c:v>
                </c:pt>
                <c:pt idx="1567">
                  <c:v>38443</c:v>
                </c:pt>
                <c:pt idx="1568">
                  <c:v>39722</c:v>
                </c:pt>
                <c:pt idx="1569">
                  <c:v>26850</c:v>
                </c:pt>
                <c:pt idx="1570">
                  <c:v>45889</c:v>
                </c:pt>
                <c:pt idx="1571">
                  <c:v>50943</c:v>
                </c:pt>
                <c:pt idx="1572">
                  <c:v>50943</c:v>
                </c:pt>
                <c:pt idx="1573">
                  <c:v>38725</c:v>
                </c:pt>
                <c:pt idx="1574">
                  <c:v>31089</c:v>
                </c:pt>
                <c:pt idx="1575">
                  <c:v>46524</c:v>
                </c:pt>
                <c:pt idx="1576">
                  <c:v>46107</c:v>
                </c:pt>
                <c:pt idx="1577">
                  <c:v>44503</c:v>
                </c:pt>
                <c:pt idx="1578">
                  <c:v>33039</c:v>
                </c:pt>
                <c:pt idx="1579">
                  <c:v>33039</c:v>
                </c:pt>
                <c:pt idx="1580">
                  <c:v>43050</c:v>
                </c:pt>
                <c:pt idx="1581">
                  <c:v>28072</c:v>
                </c:pt>
                <c:pt idx="1582">
                  <c:v>38196</c:v>
                </c:pt>
                <c:pt idx="1583">
                  <c:v>27215</c:v>
                </c:pt>
                <c:pt idx="1584">
                  <c:v>35704</c:v>
                </c:pt>
                <c:pt idx="1585">
                  <c:v>44300</c:v>
                </c:pt>
                <c:pt idx="1586">
                  <c:v>50616</c:v>
                </c:pt>
                <c:pt idx="1587">
                  <c:v>22419</c:v>
                </c:pt>
                <c:pt idx="1588">
                  <c:v>22419</c:v>
                </c:pt>
                <c:pt idx="1589">
                  <c:v>35544</c:v>
                </c:pt>
                <c:pt idx="1590">
                  <c:v>54132</c:v>
                </c:pt>
                <c:pt idx="1591">
                  <c:v>46106</c:v>
                </c:pt>
                <c:pt idx="1592">
                  <c:v>33585</c:v>
                </c:pt>
                <c:pt idx="1593">
                  <c:v>45204</c:v>
                </c:pt>
                <c:pt idx="1594">
                  <c:v>41437</c:v>
                </c:pt>
                <c:pt idx="1595">
                  <c:v>36781</c:v>
                </c:pt>
                <c:pt idx="1596">
                  <c:v>55563</c:v>
                </c:pt>
                <c:pt idx="1597">
                  <c:v>39922</c:v>
                </c:pt>
                <c:pt idx="1598">
                  <c:v>39922</c:v>
                </c:pt>
                <c:pt idx="1599">
                  <c:v>39922</c:v>
                </c:pt>
                <c:pt idx="1600">
                  <c:v>53204</c:v>
                </c:pt>
                <c:pt idx="1601">
                  <c:v>21255</c:v>
                </c:pt>
                <c:pt idx="1602">
                  <c:v>36778</c:v>
                </c:pt>
                <c:pt idx="1603">
                  <c:v>34704</c:v>
                </c:pt>
                <c:pt idx="1604">
                  <c:v>36273</c:v>
                </c:pt>
                <c:pt idx="1605">
                  <c:v>38853</c:v>
                </c:pt>
                <c:pt idx="1606">
                  <c:v>42554</c:v>
                </c:pt>
                <c:pt idx="1607">
                  <c:v>47889</c:v>
                </c:pt>
                <c:pt idx="1608">
                  <c:v>48330</c:v>
                </c:pt>
                <c:pt idx="1609">
                  <c:v>53233</c:v>
                </c:pt>
                <c:pt idx="1610">
                  <c:v>35322</c:v>
                </c:pt>
                <c:pt idx="1611">
                  <c:v>31454</c:v>
                </c:pt>
                <c:pt idx="1612">
                  <c:v>23478</c:v>
                </c:pt>
                <c:pt idx="1613">
                  <c:v>34838</c:v>
                </c:pt>
                <c:pt idx="1614">
                  <c:v>5648</c:v>
                </c:pt>
                <c:pt idx="1615">
                  <c:v>32889</c:v>
                </c:pt>
                <c:pt idx="1616">
                  <c:v>48767</c:v>
                </c:pt>
                <c:pt idx="1617">
                  <c:v>24570</c:v>
                </c:pt>
                <c:pt idx="1618">
                  <c:v>35340</c:v>
                </c:pt>
                <c:pt idx="1619">
                  <c:v>45894</c:v>
                </c:pt>
                <c:pt idx="1620">
                  <c:v>41986</c:v>
                </c:pt>
                <c:pt idx="1621">
                  <c:v>35797</c:v>
                </c:pt>
                <c:pt idx="1622">
                  <c:v>22554</c:v>
                </c:pt>
                <c:pt idx="1623">
                  <c:v>37758</c:v>
                </c:pt>
                <c:pt idx="1624">
                  <c:v>37758</c:v>
                </c:pt>
                <c:pt idx="1625">
                  <c:v>30630</c:v>
                </c:pt>
                <c:pt idx="1626">
                  <c:v>23626</c:v>
                </c:pt>
                <c:pt idx="1627">
                  <c:v>35791</c:v>
                </c:pt>
                <c:pt idx="1628">
                  <c:v>35791</c:v>
                </c:pt>
                <c:pt idx="1629">
                  <c:v>32146</c:v>
                </c:pt>
                <c:pt idx="1630">
                  <c:v>44319</c:v>
                </c:pt>
                <c:pt idx="1631">
                  <c:v>29187</c:v>
                </c:pt>
                <c:pt idx="1632">
                  <c:v>37334</c:v>
                </c:pt>
                <c:pt idx="1633">
                  <c:v>37760</c:v>
                </c:pt>
                <c:pt idx="1634">
                  <c:v>33402</c:v>
                </c:pt>
                <c:pt idx="1635">
                  <c:v>32892</c:v>
                </c:pt>
                <c:pt idx="1636">
                  <c:v>32892</c:v>
                </c:pt>
                <c:pt idx="1637">
                  <c:v>51124</c:v>
                </c:pt>
                <c:pt idx="1638">
                  <c:v>48699</c:v>
                </c:pt>
                <c:pt idx="1639">
                  <c:v>38887</c:v>
                </c:pt>
                <c:pt idx="1640">
                  <c:v>29732</c:v>
                </c:pt>
                <c:pt idx="1641">
                  <c:v>30015</c:v>
                </c:pt>
                <c:pt idx="1642">
                  <c:v>22574</c:v>
                </c:pt>
                <c:pt idx="1643">
                  <c:v>22574</c:v>
                </c:pt>
                <c:pt idx="1644">
                  <c:v>36959</c:v>
                </c:pt>
                <c:pt idx="1645">
                  <c:v>31158</c:v>
                </c:pt>
                <c:pt idx="1646">
                  <c:v>26759</c:v>
                </c:pt>
                <c:pt idx="1647">
                  <c:v>23559</c:v>
                </c:pt>
                <c:pt idx="1648">
                  <c:v>35441</c:v>
                </c:pt>
                <c:pt idx="1649">
                  <c:v>19656</c:v>
                </c:pt>
                <c:pt idx="1650">
                  <c:v>48794</c:v>
                </c:pt>
                <c:pt idx="1651">
                  <c:v>44078</c:v>
                </c:pt>
                <c:pt idx="1652">
                  <c:v>41275</c:v>
                </c:pt>
                <c:pt idx="1653">
                  <c:v>30899</c:v>
                </c:pt>
                <c:pt idx="1654">
                  <c:v>19329</c:v>
                </c:pt>
                <c:pt idx="1655">
                  <c:v>30843</c:v>
                </c:pt>
                <c:pt idx="1656">
                  <c:v>40800</c:v>
                </c:pt>
                <c:pt idx="1657">
                  <c:v>41120</c:v>
                </c:pt>
                <c:pt idx="1658">
                  <c:v>11012</c:v>
                </c:pt>
                <c:pt idx="1659">
                  <c:v>28839</c:v>
                </c:pt>
                <c:pt idx="1660">
                  <c:v>44393</c:v>
                </c:pt>
                <c:pt idx="1661">
                  <c:v>28457</c:v>
                </c:pt>
                <c:pt idx="1662">
                  <c:v>42231</c:v>
                </c:pt>
                <c:pt idx="1663">
                  <c:v>31878</c:v>
                </c:pt>
                <c:pt idx="1664">
                  <c:v>35178</c:v>
                </c:pt>
                <c:pt idx="1665">
                  <c:v>35178</c:v>
                </c:pt>
                <c:pt idx="1666">
                  <c:v>38054</c:v>
                </c:pt>
                <c:pt idx="1667">
                  <c:v>39062</c:v>
                </c:pt>
                <c:pt idx="1668">
                  <c:v>48526</c:v>
                </c:pt>
                <c:pt idx="1669">
                  <c:v>35682</c:v>
                </c:pt>
                <c:pt idx="1670">
                  <c:v>35788</c:v>
                </c:pt>
                <c:pt idx="1671">
                  <c:v>37155</c:v>
                </c:pt>
                <c:pt idx="1672">
                  <c:v>48006</c:v>
                </c:pt>
                <c:pt idx="1673">
                  <c:v>44512</c:v>
                </c:pt>
                <c:pt idx="1674">
                  <c:v>40851</c:v>
                </c:pt>
                <c:pt idx="1675">
                  <c:v>41967</c:v>
                </c:pt>
                <c:pt idx="1676">
                  <c:v>31395</c:v>
                </c:pt>
                <c:pt idx="1677">
                  <c:v>36038</c:v>
                </c:pt>
                <c:pt idx="1678">
                  <c:v>38197</c:v>
                </c:pt>
                <c:pt idx="1679">
                  <c:v>38872</c:v>
                </c:pt>
                <c:pt idx="1680">
                  <c:v>27255</c:v>
                </c:pt>
                <c:pt idx="1681">
                  <c:v>42403</c:v>
                </c:pt>
                <c:pt idx="1682">
                  <c:v>44155</c:v>
                </c:pt>
                <c:pt idx="1683">
                  <c:v>33228</c:v>
                </c:pt>
                <c:pt idx="1684">
                  <c:v>32871</c:v>
                </c:pt>
                <c:pt idx="1685">
                  <c:v>28587</c:v>
                </c:pt>
                <c:pt idx="1686">
                  <c:v>38643</c:v>
                </c:pt>
                <c:pt idx="1687">
                  <c:v>26067</c:v>
                </c:pt>
                <c:pt idx="1688">
                  <c:v>23763</c:v>
                </c:pt>
                <c:pt idx="1689">
                  <c:v>40637</c:v>
                </c:pt>
                <c:pt idx="1690">
                  <c:v>37859</c:v>
                </c:pt>
                <c:pt idx="1691">
                  <c:v>33462</c:v>
                </c:pt>
                <c:pt idx="1692">
                  <c:v>51111</c:v>
                </c:pt>
                <c:pt idx="1693">
                  <c:v>46831</c:v>
                </c:pt>
                <c:pt idx="1694">
                  <c:v>35765</c:v>
                </c:pt>
                <c:pt idx="1695">
                  <c:v>38415</c:v>
                </c:pt>
                <c:pt idx="1696">
                  <c:v>33562</c:v>
                </c:pt>
                <c:pt idx="1697">
                  <c:v>35701</c:v>
                </c:pt>
                <c:pt idx="1698">
                  <c:v>14849</c:v>
                </c:pt>
                <c:pt idx="1699">
                  <c:v>42664</c:v>
                </c:pt>
                <c:pt idx="1700">
                  <c:v>36732</c:v>
                </c:pt>
                <c:pt idx="1701">
                  <c:v>41473</c:v>
                </c:pt>
                <c:pt idx="1702">
                  <c:v>24639</c:v>
                </c:pt>
                <c:pt idx="1703">
                  <c:v>32414</c:v>
                </c:pt>
                <c:pt idx="1704">
                  <c:v>44359</c:v>
                </c:pt>
                <c:pt idx="1705">
                  <c:v>26518</c:v>
                </c:pt>
                <c:pt idx="1706">
                  <c:v>36026</c:v>
                </c:pt>
                <c:pt idx="1707">
                  <c:v>16927</c:v>
                </c:pt>
                <c:pt idx="1708">
                  <c:v>42767</c:v>
                </c:pt>
                <c:pt idx="1709">
                  <c:v>41644</c:v>
                </c:pt>
                <c:pt idx="1710">
                  <c:v>37235</c:v>
                </c:pt>
                <c:pt idx="1711">
                  <c:v>34043</c:v>
                </c:pt>
                <c:pt idx="1712">
                  <c:v>157243</c:v>
                </c:pt>
                <c:pt idx="1713">
                  <c:v>48985</c:v>
                </c:pt>
                <c:pt idx="1714">
                  <c:v>37401</c:v>
                </c:pt>
                <c:pt idx="1715">
                  <c:v>37401</c:v>
                </c:pt>
                <c:pt idx="1716">
                  <c:v>27213</c:v>
                </c:pt>
                <c:pt idx="1717">
                  <c:v>42169</c:v>
                </c:pt>
                <c:pt idx="1718">
                  <c:v>23272</c:v>
                </c:pt>
                <c:pt idx="1719">
                  <c:v>44964</c:v>
                </c:pt>
                <c:pt idx="1720">
                  <c:v>39684</c:v>
                </c:pt>
                <c:pt idx="1721">
                  <c:v>43602</c:v>
                </c:pt>
                <c:pt idx="1722">
                  <c:v>28442</c:v>
                </c:pt>
                <c:pt idx="1723">
                  <c:v>28647</c:v>
                </c:pt>
                <c:pt idx="1724">
                  <c:v>25358</c:v>
                </c:pt>
                <c:pt idx="1725">
                  <c:v>34469</c:v>
                </c:pt>
                <c:pt idx="1726">
                  <c:v>38961</c:v>
                </c:pt>
                <c:pt idx="1727">
                  <c:v>22944</c:v>
                </c:pt>
                <c:pt idx="1728">
                  <c:v>28320</c:v>
                </c:pt>
                <c:pt idx="1729">
                  <c:v>46984</c:v>
                </c:pt>
                <c:pt idx="1730">
                  <c:v>16269</c:v>
                </c:pt>
                <c:pt idx="1731">
                  <c:v>34487</c:v>
                </c:pt>
                <c:pt idx="1732">
                  <c:v>31761</c:v>
                </c:pt>
                <c:pt idx="1733">
                  <c:v>32173</c:v>
                </c:pt>
                <c:pt idx="1734">
                  <c:v>34026</c:v>
                </c:pt>
                <c:pt idx="1735">
                  <c:v>34026</c:v>
                </c:pt>
                <c:pt idx="1736">
                  <c:v>20895</c:v>
                </c:pt>
                <c:pt idx="1737">
                  <c:v>20180</c:v>
                </c:pt>
                <c:pt idx="1738">
                  <c:v>20180</c:v>
                </c:pt>
                <c:pt idx="1739">
                  <c:v>36663</c:v>
                </c:pt>
                <c:pt idx="1740">
                  <c:v>23661</c:v>
                </c:pt>
                <c:pt idx="1741">
                  <c:v>37395</c:v>
                </c:pt>
                <c:pt idx="1742">
                  <c:v>36065</c:v>
                </c:pt>
                <c:pt idx="1743">
                  <c:v>28427</c:v>
                </c:pt>
                <c:pt idx="1744">
                  <c:v>28427</c:v>
                </c:pt>
                <c:pt idx="1745">
                  <c:v>49638</c:v>
                </c:pt>
                <c:pt idx="1746">
                  <c:v>44689</c:v>
                </c:pt>
                <c:pt idx="1747">
                  <c:v>43482</c:v>
                </c:pt>
                <c:pt idx="1748">
                  <c:v>37244</c:v>
                </c:pt>
                <c:pt idx="1749">
                  <c:v>17144</c:v>
                </c:pt>
                <c:pt idx="1750">
                  <c:v>17144</c:v>
                </c:pt>
                <c:pt idx="1751">
                  <c:v>22263</c:v>
                </c:pt>
                <c:pt idx="1752">
                  <c:v>27159</c:v>
                </c:pt>
                <c:pt idx="1753">
                  <c:v>29543</c:v>
                </c:pt>
                <c:pt idx="1754">
                  <c:v>36921</c:v>
                </c:pt>
                <c:pt idx="1755">
                  <c:v>21840</c:v>
                </c:pt>
                <c:pt idx="1756">
                  <c:v>30992</c:v>
                </c:pt>
                <c:pt idx="1757">
                  <c:v>30992</c:v>
                </c:pt>
                <c:pt idx="1758">
                  <c:v>31632</c:v>
                </c:pt>
                <c:pt idx="1759">
                  <c:v>29440</c:v>
                </c:pt>
                <c:pt idx="1760">
                  <c:v>4428</c:v>
                </c:pt>
                <c:pt idx="1761">
                  <c:v>47025</c:v>
                </c:pt>
                <c:pt idx="1762">
                  <c:v>24279</c:v>
                </c:pt>
                <c:pt idx="1763">
                  <c:v>19444</c:v>
                </c:pt>
                <c:pt idx="1764">
                  <c:v>15716</c:v>
                </c:pt>
                <c:pt idx="1765">
                  <c:v>33569</c:v>
                </c:pt>
                <c:pt idx="1766">
                  <c:v>31788</c:v>
                </c:pt>
                <c:pt idx="1767">
                  <c:v>30828</c:v>
                </c:pt>
                <c:pt idx="1768">
                  <c:v>36802</c:v>
                </c:pt>
                <c:pt idx="1769">
                  <c:v>22979</c:v>
                </c:pt>
                <c:pt idx="1770">
                  <c:v>22669</c:v>
                </c:pt>
                <c:pt idx="1771">
                  <c:v>29103</c:v>
                </c:pt>
                <c:pt idx="1772">
                  <c:v>33986</c:v>
                </c:pt>
                <c:pt idx="1773">
                  <c:v>31160</c:v>
                </c:pt>
                <c:pt idx="1774">
                  <c:v>31086</c:v>
                </c:pt>
                <c:pt idx="1775">
                  <c:v>23910</c:v>
                </c:pt>
                <c:pt idx="1776">
                  <c:v>34350</c:v>
                </c:pt>
                <c:pt idx="1777">
                  <c:v>22148</c:v>
                </c:pt>
                <c:pt idx="1778">
                  <c:v>39356</c:v>
                </c:pt>
                <c:pt idx="1779">
                  <c:v>30396</c:v>
                </c:pt>
                <c:pt idx="1780">
                  <c:v>30372</c:v>
                </c:pt>
                <c:pt idx="1781">
                  <c:v>30372</c:v>
                </c:pt>
                <c:pt idx="1782">
                  <c:v>35860</c:v>
                </c:pt>
                <c:pt idx="1783">
                  <c:v>35860</c:v>
                </c:pt>
                <c:pt idx="1784">
                  <c:v>35860</c:v>
                </c:pt>
                <c:pt idx="1785">
                  <c:v>35860</c:v>
                </c:pt>
                <c:pt idx="1786">
                  <c:v>26290</c:v>
                </c:pt>
                <c:pt idx="1787">
                  <c:v>25293</c:v>
                </c:pt>
                <c:pt idx="1788">
                  <c:v>25293</c:v>
                </c:pt>
                <c:pt idx="1789">
                  <c:v>39858</c:v>
                </c:pt>
                <c:pt idx="1790">
                  <c:v>42394</c:v>
                </c:pt>
                <c:pt idx="1791">
                  <c:v>17649</c:v>
                </c:pt>
                <c:pt idx="1792">
                  <c:v>34230</c:v>
                </c:pt>
                <c:pt idx="1793">
                  <c:v>30631</c:v>
                </c:pt>
                <c:pt idx="1794">
                  <c:v>26091</c:v>
                </c:pt>
                <c:pt idx="1795">
                  <c:v>26091</c:v>
                </c:pt>
                <c:pt idx="1796">
                  <c:v>39548</c:v>
                </c:pt>
                <c:pt idx="1797">
                  <c:v>31535</c:v>
                </c:pt>
                <c:pt idx="1798">
                  <c:v>36640</c:v>
                </c:pt>
                <c:pt idx="1799">
                  <c:v>34728</c:v>
                </c:pt>
                <c:pt idx="1800">
                  <c:v>46102</c:v>
                </c:pt>
                <c:pt idx="1801">
                  <c:v>24027</c:v>
                </c:pt>
                <c:pt idx="1802">
                  <c:v>41021</c:v>
                </c:pt>
                <c:pt idx="1803">
                  <c:v>36230</c:v>
                </c:pt>
                <c:pt idx="1804">
                  <c:v>30351</c:v>
                </c:pt>
                <c:pt idx="1805">
                  <c:v>30351</c:v>
                </c:pt>
                <c:pt idx="1806">
                  <c:v>29791</c:v>
                </c:pt>
                <c:pt idx="1807">
                  <c:v>45068</c:v>
                </c:pt>
                <c:pt idx="1808">
                  <c:v>27889</c:v>
                </c:pt>
                <c:pt idx="1809">
                  <c:v>47691</c:v>
                </c:pt>
                <c:pt idx="1810">
                  <c:v>19514</c:v>
                </c:pt>
                <c:pt idx="1811">
                  <c:v>19514</c:v>
                </c:pt>
                <c:pt idx="1812">
                  <c:v>34596</c:v>
                </c:pt>
                <c:pt idx="1813">
                  <c:v>34596</c:v>
                </c:pt>
                <c:pt idx="1814">
                  <c:v>43815</c:v>
                </c:pt>
                <c:pt idx="1815">
                  <c:v>28332</c:v>
                </c:pt>
                <c:pt idx="1816">
                  <c:v>23976</c:v>
                </c:pt>
                <c:pt idx="1817">
                  <c:v>22804</c:v>
                </c:pt>
                <c:pt idx="1818">
                  <c:v>22804</c:v>
                </c:pt>
                <c:pt idx="1819">
                  <c:v>21645</c:v>
                </c:pt>
                <c:pt idx="1820">
                  <c:v>51411</c:v>
                </c:pt>
                <c:pt idx="1821">
                  <c:v>42523</c:v>
                </c:pt>
                <c:pt idx="1822">
                  <c:v>42523</c:v>
                </c:pt>
                <c:pt idx="1823">
                  <c:v>32300</c:v>
                </c:pt>
                <c:pt idx="1824">
                  <c:v>14796</c:v>
                </c:pt>
                <c:pt idx="1825">
                  <c:v>40049</c:v>
                </c:pt>
                <c:pt idx="1826">
                  <c:v>27938</c:v>
                </c:pt>
                <c:pt idx="1827">
                  <c:v>32765</c:v>
                </c:pt>
                <c:pt idx="1828">
                  <c:v>37633</c:v>
                </c:pt>
                <c:pt idx="1829">
                  <c:v>29315</c:v>
                </c:pt>
                <c:pt idx="1830">
                  <c:v>26642</c:v>
                </c:pt>
                <c:pt idx="1831">
                  <c:v>23228</c:v>
                </c:pt>
                <c:pt idx="1832">
                  <c:v>38702</c:v>
                </c:pt>
                <c:pt idx="1833">
                  <c:v>41452</c:v>
                </c:pt>
                <c:pt idx="1834">
                  <c:v>20559</c:v>
                </c:pt>
                <c:pt idx="1835">
                  <c:v>41728</c:v>
                </c:pt>
                <c:pt idx="1836">
                  <c:v>27203</c:v>
                </c:pt>
                <c:pt idx="1837">
                  <c:v>21359</c:v>
                </c:pt>
                <c:pt idx="1838">
                  <c:v>52195</c:v>
                </c:pt>
                <c:pt idx="1839">
                  <c:v>33178</c:v>
                </c:pt>
                <c:pt idx="1840">
                  <c:v>5305</c:v>
                </c:pt>
                <c:pt idx="1841">
                  <c:v>38200</c:v>
                </c:pt>
                <c:pt idx="1842">
                  <c:v>36143</c:v>
                </c:pt>
                <c:pt idx="1843">
                  <c:v>13533</c:v>
                </c:pt>
                <c:pt idx="1844">
                  <c:v>8820</c:v>
                </c:pt>
                <c:pt idx="1845">
                  <c:v>35790</c:v>
                </c:pt>
                <c:pt idx="1846">
                  <c:v>46779</c:v>
                </c:pt>
                <c:pt idx="1847">
                  <c:v>46094</c:v>
                </c:pt>
                <c:pt idx="1848">
                  <c:v>27100</c:v>
                </c:pt>
                <c:pt idx="1849">
                  <c:v>27100</c:v>
                </c:pt>
                <c:pt idx="1850">
                  <c:v>18222</c:v>
                </c:pt>
                <c:pt idx="1851">
                  <c:v>16248</c:v>
                </c:pt>
                <c:pt idx="1852">
                  <c:v>27116</c:v>
                </c:pt>
                <c:pt idx="1853">
                  <c:v>54466</c:v>
                </c:pt>
                <c:pt idx="1854">
                  <c:v>28718</c:v>
                </c:pt>
                <c:pt idx="1855">
                  <c:v>40521</c:v>
                </c:pt>
                <c:pt idx="1856">
                  <c:v>30753</c:v>
                </c:pt>
                <c:pt idx="1857">
                  <c:v>37054</c:v>
                </c:pt>
                <c:pt idx="1858">
                  <c:v>27943</c:v>
                </c:pt>
                <c:pt idx="1859">
                  <c:v>18701</c:v>
                </c:pt>
                <c:pt idx="1860">
                  <c:v>18701</c:v>
                </c:pt>
                <c:pt idx="1861">
                  <c:v>17117</c:v>
                </c:pt>
                <c:pt idx="1862">
                  <c:v>35523</c:v>
                </c:pt>
                <c:pt idx="1863">
                  <c:v>34176</c:v>
                </c:pt>
                <c:pt idx="1864">
                  <c:v>14045</c:v>
                </c:pt>
                <c:pt idx="1865">
                  <c:v>40737</c:v>
                </c:pt>
                <c:pt idx="1866">
                  <c:v>26646</c:v>
                </c:pt>
                <c:pt idx="1867">
                  <c:v>30023</c:v>
                </c:pt>
                <c:pt idx="1868">
                  <c:v>31686</c:v>
                </c:pt>
                <c:pt idx="1869">
                  <c:v>30833</c:v>
                </c:pt>
                <c:pt idx="1870">
                  <c:v>22518</c:v>
                </c:pt>
                <c:pt idx="1871">
                  <c:v>46344</c:v>
                </c:pt>
                <c:pt idx="1872">
                  <c:v>33581</c:v>
                </c:pt>
                <c:pt idx="1873">
                  <c:v>37284</c:v>
                </c:pt>
                <c:pt idx="1874">
                  <c:v>37284</c:v>
                </c:pt>
                <c:pt idx="1875">
                  <c:v>22010</c:v>
                </c:pt>
                <c:pt idx="1876">
                  <c:v>36301</c:v>
                </c:pt>
                <c:pt idx="1877">
                  <c:v>28520</c:v>
                </c:pt>
                <c:pt idx="1878">
                  <c:v>28567</c:v>
                </c:pt>
                <c:pt idx="1879">
                  <c:v>26095</c:v>
                </c:pt>
                <c:pt idx="1880">
                  <c:v>27922</c:v>
                </c:pt>
                <c:pt idx="1881">
                  <c:v>39996</c:v>
                </c:pt>
                <c:pt idx="1882">
                  <c:v>42033</c:v>
                </c:pt>
                <c:pt idx="1883">
                  <c:v>38680</c:v>
                </c:pt>
                <c:pt idx="1884">
                  <c:v>32474</c:v>
                </c:pt>
                <c:pt idx="1885">
                  <c:v>30390</c:v>
                </c:pt>
                <c:pt idx="1886">
                  <c:v>48686</c:v>
                </c:pt>
                <c:pt idx="1887">
                  <c:v>22070</c:v>
                </c:pt>
                <c:pt idx="1888">
                  <c:v>30279</c:v>
                </c:pt>
                <c:pt idx="1889">
                  <c:v>30279</c:v>
                </c:pt>
                <c:pt idx="1890">
                  <c:v>30675</c:v>
                </c:pt>
                <c:pt idx="1891">
                  <c:v>16860</c:v>
                </c:pt>
                <c:pt idx="1892">
                  <c:v>31353</c:v>
                </c:pt>
                <c:pt idx="1893">
                  <c:v>31353</c:v>
                </c:pt>
                <c:pt idx="1894">
                  <c:v>32218</c:v>
                </c:pt>
                <c:pt idx="1895">
                  <c:v>33279</c:v>
                </c:pt>
                <c:pt idx="1896">
                  <c:v>26576</c:v>
                </c:pt>
                <c:pt idx="1897">
                  <c:v>25271</c:v>
                </c:pt>
                <c:pt idx="1898">
                  <c:v>36975</c:v>
                </c:pt>
                <c:pt idx="1899">
                  <c:v>22682</c:v>
                </c:pt>
                <c:pt idx="1900">
                  <c:v>36736</c:v>
                </c:pt>
                <c:pt idx="1901">
                  <c:v>58401</c:v>
                </c:pt>
                <c:pt idx="1902">
                  <c:v>43269</c:v>
                </c:pt>
                <c:pt idx="1903">
                  <c:v>7500</c:v>
                </c:pt>
                <c:pt idx="1904">
                  <c:v>55412</c:v>
                </c:pt>
                <c:pt idx="1905">
                  <c:v>35684</c:v>
                </c:pt>
                <c:pt idx="1906">
                  <c:v>24711</c:v>
                </c:pt>
                <c:pt idx="1907">
                  <c:v>13624</c:v>
                </c:pt>
                <c:pt idx="1908">
                  <c:v>27469</c:v>
                </c:pt>
                <c:pt idx="1909">
                  <c:v>21994</c:v>
                </c:pt>
                <c:pt idx="1910">
                  <c:v>21994</c:v>
                </c:pt>
                <c:pt idx="1911">
                  <c:v>30560</c:v>
                </c:pt>
                <c:pt idx="1912">
                  <c:v>30560</c:v>
                </c:pt>
                <c:pt idx="1913">
                  <c:v>29672</c:v>
                </c:pt>
                <c:pt idx="1914">
                  <c:v>29672</c:v>
                </c:pt>
                <c:pt idx="1915">
                  <c:v>26907</c:v>
                </c:pt>
                <c:pt idx="1916">
                  <c:v>26907</c:v>
                </c:pt>
                <c:pt idx="1917">
                  <c:v>36408</c:v>
                </c:pt>
                <c:pt idx="1918">
                  <c:v>41145</c:v>
                </c:pt>
                <c:pt idx="1919">
                  <c:v>666666</c:v>
                </c:pt>
                <c:pt idx="1920">
                  <c:v>37717</c:v>
                </c:pt>
                <c:pt idx="1921">
                  <c:v>37717</c:v>
                </c:pt>
                <c:pt idx="1922">
                  <c:v>34109</c:v>
                </c:pt>
                <c:pt idx="1923">
                  <c:v>18169</c:v>
                </c:pt>
                <c:pt idx="1924">
                  <c:v>25851</c:v>
                </c:pt>
                <c:pt idx="1925">
                  <c:v>13260</c:v>
                </c:pt>
                <c:pt idx="1926">
                  <c:v>47821</c:v>
                </c:pt>
                <c:pt idx="1927">
                  <c:v>19510</c:v>
                </c:pt>
                <c:pt idx="1928">
                  <c:v>23529</c:v>
                </c:pt>
                <c:pt idx="1929">
                  <c:v>34853</c:v>
                </c:pt>
                <c:pt idx="1930">
                  <c:v>29819</c:v>
                </c:pt>
                <c:pt idx="1931">
                  <c:v>36627</c:v>
                </c:pt>
                <c:pt idx="1932">
                  <c:v>24072</c:v>
                </c:pt>
                <c:pt idx="1933">
                  <c:v>17148</c:v>
                </c:pt>
                <c:pt idx="1934">
                  <c:v>33181</c:v>
                </c:pt>
                <c:pt idx="1935">
                  <c:v>9255</c:v>
                </c:pt>
                <c:pt idx="1936">
                  <c:v>45160</c:v>
                </c:pt>
                <c:pt idx="1937">
                  <c:v>28764</c:v>
                </c:pt>
                <c:pt idx="1938">
                  <c:v>20193</c:v>
                </c:pt>
                <c:pt idx="1939">
                  <c:v>60182</c:v>
                </c:pt>
                <c:pt idx="1940">
                  <c:v>30801</c:v>
                </c:pt>
                <c:pt idx="1941">
                  <c:v>35946</c:v>
                </c:pt>
                <c:pt idx="1942">
                  <c:v>33444</c:v>
                </c:pt>
                <c:pt idx="1943">
                  <c:v>34242</c:v>
                </c:pt>
                <c:pt idx="1944">
                  <c:v>42693</c:v>
                </c:pt>
                <c:pt idx="1945">
                  <c:v>41658</c:v>
                </c:pt>
                <c:pt idx="1946">
                  <c:v>34633</c:v>
                </c:pt>
                <c:pt idx="1947">
                  <c:v>10979</c:v>
                </c:pt>
                <c:pt idx="1948">
                  <c:v>10979</c:v>
                </c:pt>
                <c:pt idx="1949">
                  <c:v>25804</c:v>
                </c:pt>
                <c:pt idx="1950">
                  <c:v>21059</c:v>
                </c:pt>
                <c:pt idx="1951">
                  <c:v>34984</c:v>
                </c:pt>
                <c:pt idx="1952">
                  <c:v>27803</c:v>
                </c:pt>
                <c:pt idx="1953">
                  <c:v>60199</c:v>
                </c:pt>
                <c:pt idx="1954">
                  <c:v>35924</c:v>
                </c:pt>
                <c:pt idx="1955">
                  <c:v>29478</c:v>
                </c:pt>
                <c:pt idx="1956">
                  <c:v>38136</c:v>
                </c:pt>
                <c:pt idx="1957">
                  <c:v>30261</c:v>
                </c:pt>
                <c:pt idx="1958">
                  <c:v>16626</c:v>
                </c:pt>
                <c:pt idx="1959">
                  <c:v>32880</c:v>
                </c:pt>
                <c:pt idx="1960">
                  <c:v>43776</c:v>
                </c:pt>
                <c:pt idx="1961">
                  <c:v>23162</c:v>
                </c:pt>
                <c:pt idx="1962">
                  <c:v>27071</c:v>
                </c:pt>
                <c:pt idx="1963">
                  <c:v>24221</c:v>
                </c:pt>
                <c:pt idx="1964">
                  <c:v>15072</c:v>
                </c:pt>
                <c:pt idx="1965">
                  <c:v>24683</c:v>
                </c:pt>
                <c:pt idx="1966">
                  <c:v>34578</c:v>
                </c:pt>
                <c:pt idx="1967">
                  <c:v>39228</c:v>
                </c:pt>
                <c:pt idx="1968">
                  <c:v>18393</c:v>
                </c:pt>
                <c:pt idx="1969">
                  <c:v>7500</c:v>
                </c:pt>
                <c:pt idx="1970">
                  <c:v>15315</c:v>
                </c:pt>
                <c:pt idx="1971">
                  <c:v>15315</c:v>
                </c:pt>
                <c:pt idx="1972">
                  <c:v>21846</c:v>
                </c:pt>
                <c:pt idx="1973">
                  <c:v>27161</c:v>
                </c:pt>
                <c:pt idx="1974">
                  <c:v>22063</c:v>
                </c:pt>
                <c:pt idx="1975">
                  <c:v>33183</c:v>
                </c:pt>
                <c:pt idx="1976">
                  <c:v>29548</c:v>
                </c:pt>
                <c:pt idx="1977">
                  <c:v>33456</c:v>
                </c:pt>
                <c:pt idx="1978">
                  <c:v>38741</c:v>
                </c:pt>
                <c:pt idx="1979">
                  <c:v>41014</c:v>
                </c:pt>
                <c:pt idx="1980">
                  <c:v>19740</c:v>
                </c:pt>
                <c:pt idx="1981">
                  <c:v>24206</c:v>
                </c:pt>
                <c:pt idx="1982">
                  <c:v>34587</c:v>
                </c:pt>
                <c:pt idx="1983">
                  <c:v>14906</c:v>
                </c:pt>
                <c:pt idx="1984">
                  <c:v>29604</c:v>
                </c:pt>
                <c:pt idx="1985">
                  <c:v>30772</c:v>
                </c:pt>
                <c:pt idx="1986">
                  <c:v>26997</c:v>
                </c:pt>
                <c:pt idx="1987">
                  <c:v>21474</c:v>
                </c:pt>
                <c:pt idx="1988">
                  <c:v>7500</c:v>
                </c:pt>
                <c:pt idx="1989">
                  <c:v>18890</c:v>
                </c:pt>
                <c:pt idx="1990">
                  <c:v>9722</c:v>
                </c:pt>
                <c:pt idx="1991">
                  <c:v>113734</c:v>
                </c:pt>
                <c:pt idx="1992">
                  <c:v>17256</c:v>
                </c:pt>
                <c:pt idx="1993">
                  <c:v>33249</c:v>
                </c:pt>
                <c:pt idx="1994">
                  <c:v>33249</c:v>
                </c:pt>
                <c:pt idx="1995">
                  <c:v>17459</c:v>
                </c:pt>
                <c:pt idx="1996">
                  <c:v>24762</c:v>
                </c:pt>
                <c:pt idx="1997">
                  <c:v>29009</c:v>
                </c:pt>
                <c:pt idx="1998">
                  <c:v>35388</c:v>
                </c:pt>
                <c:pt idx="1999">
                  <c:v>26887</c:v>
                </c:pt>
                <c:pt idx="2000">
                  <c:v>28359</c:v>
                </c:pt>
                <c:pt idx="2001">
                  <c:v>27590</c:v>
                </c:pt>
                <c:pt idx="2002">
                  <c:v>31590</c:v>
                </c:pt>
                <c:pt idx="2003">
                  <c:v>36283</c:v>
                </c:pt>
                <c:pt idx="2004">
                  <c:v>18988</c:v>
                </c:pt>
                <c:pt idx="2005">
                  <c:v>30298</c:v>
                </c:pt>
                <c:pt idx="2006">
                  <c:v>18358</c:v>
                </c:pt>
                <c:pt idx="2007">
                  <c:v>38547</c:v>
                </c:pt>
                <c:pt idx="2008">
                  <c:v>23536</c:v>
                </c:pt>
                <c:pt idx="2009">
                  <c:v>7500</c:v>
                </c:pt>
                <c:pt idx="2010">
                  <c:v>29298</c:v>
                </c:pt>
                <c:pt idx="2011">
                  <c:v>14515</c:v>
                </c:pt>
                <c:pt idx="2012">
                  <c:v>23718</c:v>
                </c:pt>
                <c:pt idx="2013">
                  <c:v>15056</c:v>
                </c:pt>
                <c:pt idx="2014">
                  <c:v>18690</c:v>
                </c:pt>
                <c:pt idx="2015">
                  <c:v>18690</c:v>
                </c:pt>
                <c:pt idx="2016">
                  <c:v>18690</c:v>
                </c:pt>
                <c:pt idx="2017">
                  <c:v>19485</c:v>
                </c:pt>
                <c:pt idx="2018">
                  <c:v>27244</c:v>
                </c:pt>
                <c:pt idx="2019">
                  <c:v>13672</c:v>
                </c:pt>
                <c:pt idx="2020">
                  <c:v>25930</c:v>
                </c:pt>
                <c:pt idx="2021">
                  <c:v>18589</c:v>
                </c:pt>
                <c:pt idx="2022">
                  <c:v>39771</c:v>
                </c:pt>
                <c:pt idx="2023">
                  <c:v>23748</c:v>
                </c:pt>
                <c:pt idx="2024">
                  <c:v>30523</c:v>
                </c:pt>
                <c:pt idx="2025">
                  <c:v>21355</c:v>
                </c:pt>
                <c:pt idx="2026">
                  <c:v>32583</c:v>
                </c:pt>
                <c:pt idx="2027">
                  <c:v>16653</c:v>
                </c:pt>
                <c:pt idx="2028">
                  <c:v>34176</c:v>
                </c:pt>
                <c:pt idx="2029">
                  <c:v>34176</c:v>
                </c:pt>
                <c:pt idx="2030">
                  <c:v>20491</c:v>
                </c:pt>
                <c:pt idx="2031">
                  <c:v>24645</c:v>
                </c:pt>
                <c:pt idx="2032">
                  <c:v>4023</c:v>
                </c:pt>
                <c:pt idx="2033">
                  <c:v>30096</c:v>
                </c:pt>
                <c:pt idx="2034">
                  <c:v>30096</c:v>
                </c:pt>
                <c:pt idx="2035">
                  <c:v>54162</c:v>
                </c:pt>
                <c:pt idx="2036">
                  <c:v>45684</c:v>
                </c:pt>
                <c:pt idx="2037">
                  <c:v>12393</c:v>
                </c:pt>
                <c:pt idx="2038">
                  <c:v>22775</c:v>
                </c:pt>
                <c:pt idx="2039">
                  <c:v>22775</c:v>
                </c:pt>
                <c:pt idx="2040">
                  <c:v>22108</c:v>
                </c:pt>
                <c:pt idx="2041">
                  <c:v>22212</c:v>
                </c:pt>
                <c:pt idx="2042">
                  <c:v>26816</c:v>
                </c:pt>
                <c:pt idx="2043">
                  <c:v>25818</c:v>
                </c:pt>
                <c:pt idx="2044">
                  <c:v>15345</c:v>
                </c:pt>
                <c:pt idx="2045">
                  <c:v>7500</c:v>
                </c:pt>
                <c:pt idx="2046">
                  <c:v>28691</c:v>
                </c:pt>
                <c:pt idx="2047">
                  <c:v>28691</c:v>
                </c:pt>
                <c:pt idx="2048">
                  <c:v>26150</c:v>
                </c:pt>
                <c:pt idx="2049">
                  <c:v>7500</c:v>
                </c:pt>
                <c:pt idx="2050">
                  <c:v>20427</c:v>
                </c:pt>
                <c:pt idx="2051">
                  <c:v>23724</c:v>
                </c:pt>
                <c:pt idx="2052">
                  <c:v>16185</c:v>
                </c:pt>
                <c:pt idx="2053">
                  <c:v>21955</c:v>
                </c:pt>
                <c:pt idx="2054">
                  <c:v>43142</c:v>
                </c:pt>
                <c:pt idx="2055">
                  <c:v>23331</c:v>
                </c:pt>
                <c:pt idx="2056">
                  <c:v>22327</c:v>
                </c:pt>
                <c:pt idx="2057">
                  <c:v>40479</c:v>
                </c:pt>
                <c:pt idx="2058">
                  <c:v>37971</c:v>
                </c:pt>
                <c:pt idx="2059">
                  <c:v>7500</c:v>
                </c:pt>
                <c:pt idx="2060">
                  <c:v>31056</c:v>
                </c:pt>
                <c:pt idx="2061">
                  <c:v>25959</c:v>
                </c:pt>
                <c:pt idx="2062">
                  <c:v>24163</c:v>
                </c:pt>
                <c:pt idx="2063">
                  <c:v>26304</c:v>
                </c:pt>
                <c:pt idx="2064">
                  <c:v>20425</c:v>
                </c:pt>
                <c:pt idx="2065">
                  <c:v>20425</c:v>
                </c:pt>
                <c:pt idx="2066">
                  <c:v>23539</c:v>
                </c:pt>
                <c:pt idx="2067">
                  <c:v>31880</c:v>
                </c:pt>
                <c:pt idx="2068">
                  <c:v>18793</c:v>
                </c:pt>
                <c:pt idx="2069">
                  <c:v>26954</c:v>
                </c:pt>
                <c:pt idx="2070">
                  <c:v>22434</c:v>
                </c:pt>
                <c:pt idx="2071">
                  <c:v>10245</c:v>
                </c:pt>
                <c:pt idx="2072">
                  <c:v>33697</c:v>
                </c:pt>
                <c:pt idx="2073">
                  <c:v>25224</c:v>
                </c:pt>
                <c:pt idx="2074">
                  <c:v>28420</c:v>
                </c:pt>
                <c:pt idx="2075">
                  <c:v>26224</c:v>
                </c:pt>
                <c:pt idx="2076">
                  <c:v>24480</c:v>
                </c:pt>
                <c:pt idx="2077">
                  <c:v>16813</c:v>
                </c:pt>
                <c:pt idx="2078">
                  <c:v>21675</c:v>
                </c:pt>
                <c:pt idx="2079">
                  <c:v>20518</c:v>
                </c:pt>
                <c:pt idx="2080">
                  <c:v>34824</c:v>
                </c:pt>
                <c:pt idx="2081">
                  <c:v>34824</c:v>
                </c:pt>
                <c:pt idx="2082">
                  <c:v>33590</c:v>
                </c:pt>
                <c:pt idx="2083">
                  <c:v>34320</c:v>
                </c:pt>
                <c:pt idx="2084">
                  <c:v>30545</c:v>
                </c:pt>
                <c:pt idx="2085">
                  <c:v>23616</c:v>
                </c:pt>
                <c:pt idx="2086">
                  <c:v>25176</c:v>
                </c:pt>
                <c:pt idx="2087">
                  <c:v>17345</c:v>
                </c:pt>
                <c:pt idx="2088">
                  <c:v>23148</c:v>
                </c:pt>
                <c:pt idx="2089">
                  <c:v>33812</c:v>
                </c:pt>
                <c:pt idx="2090">
                  <c:v>14661</c:v>
                </c:pt>
                <c:pt idx="2091">
                  <c:v>36807</c:v>
                </c:pt>
                <c:pt idx="2092">
                  <c:v>42997</c:v>
                </c:pt>
                <c:pt idx="2093">
                  <c:v>15038</c:v>
                </c:pt>
                <c:pt idx="2094">
                  <c:v>26872</c:v>
                </c:pt>
                <c:pt idx="2095">
                  <c:v>27242</c:v>
                </c:pt>
                <c:pt idx="2096">
                  <c:v>31859</c:v>
                </c:pt>
                <c:pt idx="2097">
                  <c:v>37368</c:v>
                </c:pt>
                <c:pt idx="2098">
                  <c:v>24434</c:v>
                </c:pt>
                <c:pt idx="2099">
                  <c:v>18100</c:v>
                </c:pt>
                <c:pt idx="2100">
                  <c:v>36790</c:v>
                </c:pt>
                <c:pt idx="2101">
                  <c:v>7500</c:v>
                </c:pt>
                <c:pt idx="2102">
                  <c:v>16529</c:v>
                </c:pt>
                <c:pt idx="2103">
                  <c:v>28164</c:v>
                </c:pt>
                <c:pt idx="2104">
                  <c:v>22585</c:v>
                </c:pt>
                <c:pt idx="2105">
                  <c:v>7500</c:v>
                </c:pt>
                <c:pt idx="2106">
                  <c:v>24884</c:v>
                </c:pt>
                <c:pt idx="2107">
                  <c:v>17323</c:v>
                </c:pt>
                <c:pt idx="2108">
                  <c:v>16014</c:v>
                </c:pt>
                <c:pt idx="2109">
                  <c:v>34738</c:v>
                </c:pt>
                <c:pt idx="2110">
                  <c:v>29938</c:v>
                </c:pt>
                <c:pt idx="2111">
                  <c:v>14918</c:v>
                </c:pt>
                <c:pt idx="2112">
                  <c:v>31385</c:v>
                </c:pt>
                <c:pt idx="2113">
                  <c:v>38590</c:v>
                </c:pt>
                <c:pt idx="2114">
                  <c:v>19986</c:v>
                </c:pt>
                <c:pt idx="2115">
                  <c:v>19986</c:v>
                </c:pt>
                <c:pt idx="2116">
                  <c:v>22123</c:v>
                </c:pt>
                <c:pt idx="2117">
                  <c:v>31859</c:v>
                </c:pt>
                <c:pt idx="2118">
                  <c:v>34421</c:v>
                </c:pt>
                <c:pt idx="2119">
                  <c:v>34421</c:v>
                </c:pt>
                <c:pt idx="2120">
                  <c:v>22448</c:v>
                </c:pt>
                <c:pt idx="2121">
                  <c:v>12571</c:v>
                </c:pt>
                <c:pt idx="2122">
                  <c:v>22304</c:v>
                </c:pt>
                <c:pt idx="2123">
                  <c:v>30822</c:v>
                </c:pt>
                <c:pt idx="2124">
                  <c:v>22701</c:v>
                </c:pt>
                <c:pt idx="2125">
                  <c:v>7500</c:v>
                </c:pt>
                <c:pt idx="2126">
                  <c:v>25130</c:v>
                </c:pt>
                <c:pt idx="2127">
                  <c:v>20981</c:v>
                </c:pt>
                <c:pt idx="2128">
                  <c:v>37406</c:v>
                </c:pt>
                <c:pt idx="2129">
                  <c:v>30093</c:v>
                </c:pt>
                <c:pt idx="2130">
                  <c:v>4861</c:v>
                </c:pt>
                <c:pt idx="2131">
                  <c:v>26487</c:v>
                </c:pt>
                <c:pt idx="2132">
                  <c:v>19789</c:v>
                </c:pt>
                <c:pt idx="2133">
                  <c:v>19346</c:v>
                </c:pt>
                <c:pt idx="2134">
                  <c:v>13084</c:v>
                </c:pt>
                <c:pt idx="2135">
                  <c:v>25965</c:v>
                </c:pt>
                <c:pt idx="2136">
                  <c:v>19414</c:v>
                </c:pt>
                <c:pt idx="2137">
                  <c:v>17003</c:v>
                </c:pt>
                <c:pt idx="2138">
                  <c:v>20587</c:v>
                </c:pt>
                <c:pt idx="2139">
                  <c:v>20587</c:v>
                </c:pt>
                <c:pt idx="2140">
                  <c:v>14188</c:v>
                </c:pt>
                <c:pt idx="2141">
                  <c:v>18746</c:v>
                </c:pt>
                <c:pt idx="2142">
                  <c:v>18978</c:v>
                </c:pt>
                <c:pt idx="2143">
                  <c:v>16531</c:v>
                </c:pt>
                <c:pt idx="2144">
                  <c:v>13724</c:v>
                </c:pt>
                <c:pt idx="2145">
                  <c:v>22634</c:v>
                </c:pt>
                <c:pt idx="2146">
                  <c:v>22634</c:v>
                </c:pt>
                <c:pt idx="2147">
                  <c:v>23957</c:v>
                </c:pt>
                <c:pt idx="2148">
                  <c:v>25410</c:v>
                </c:pt>
                <c:pt idx="2149">
                  <c:v>19107</c:v>
                </c:pt>
                <c:pt idx="2150">
                  <c:v>26228</c:v>
                </c:pt>
                <c:pt idx="2151">
                  <c:v>10404</c:v>
                </c:pt>
                <c:pt idx="2152">
                  <c:v>31163</c:v>
                </c:pt>
                <c:pt idx="2153">
                  <c:v>31163</c:v>
                </c:pt>
                <c:pt idx="2154">
                  <c:v>3502</c:v>
                </c:pt>
                <c:pt idx="2155">
                  <c:v>24367</c:v>
                </c:pt>
                <c:pt idx="2156">
                  <c:v>40246</c:v>
                </c:pt>
                <c:pt idx="2157">
                  <c:v>23442</c:v>
                </c:pt>
                <c:pt idx="2158">
                  <c:v>25008</c:v>
                </c:pt>
                <c:pt idx="2159">
                  <c:v>18492</c:v>
                </c:pt>
                <c:pt idx="2160">
                  <c:v>19419</c:v>
                </c:pt>
                <c:pt idx="2161">
                  <c:v>31615</c:v>
                </c:pt>
                <c:pt idx="2162">
                  <c:v>17688</c:v>
                </c:pt>
                <c:pt idx="2163">
                  <c:v>156924</c:v>
                </c:pt>
                <c:pt idx="2164">
                  <c:v>22280</c:v>
                </c:pt>
                <c:pt idx="2165">
                  <c:v>38285</c:v>
                </c:pt>
                <c:pt idx="2166">
                  <c:v>18351</c:v>
                </c:pt>
                <c:pt idx="2167">
                  <c:v>23830</c:v>
                </c:pt>
                <c:pt idx="2168">
                  <c:v>30467</c:v>
                </c:pt>
                <c:pt idx="2169">
                  <c:v>15759</c:v>
                </c:pt>
                <c:pt idx="2170">
                  <c:v>26326</c:v>
                </c:pt>
                <c:pt idx="2171">
                  <c:v>15253</c:v>
                </c:pt>
                <c:pt idx="2172">
                  <c:v>27190</c:v>
                </c:pt>
                <c:pt idx="2173">
                  <c:v>157146</c:v>
                </c:pt>
                <c:pt idx="2174">
                  <c:v>25707</c:v>
                </c:pt>
                <c:pt idx="2175">
                  <c:v>18227</c:v>
                </c:pt>
                <c:pt idx="2176">
                  <c:v>8940</c:v>
                </c:pt>
                <c:pt idx="2177">
                  <c:v>26751</c:v>
                </c:pt>
                <c:pt idx="2178">
                  <c:v>25252</c:v>
                </c:pt>
                <c:pt idx="2179">
                  <c:v>15862</c:v>
                </c:pt>
                <c:pt idx="2180">
                  <c:v>21063</c:v>
                </c:pt>
                <c:pt idx="2181">
                  <c:v>21918</c:v>
                </c:pt>
                <c:pt idx="2182">
                  <c:v>2447</c:v>
                </c:pt>
                <c:pt idx="2183">
                  <c:v>25315</c:v>
                </c:pt>
                <c:pt idx="2184">
                  <c:v>28389</c:v>
                </c:pt>
                <c:pt idx="2185">
                  <c:v>16581</c:v>
                </c:pt>
                <c:pt idx="2186">
                  <c:v>24882</c:v>
                </c:pt>
                <c:pt idx="2187">
                  <c:v>24882</c:v>
                </c:pt>
                <c:pt idx="2188">
                  <c:v>15287</c:v>
                </c:pt>
                <c:pt idx="2189">
                  <c:v>15287</c:v>
                </c:pt>
                <c:pt idx="2190">
                  <c:v>27038</c:v>
                </c:pt>
                <c:pt idx="2191">
                  <c:v>1730</c:v>
                </c:pt>
                <c:pt idx="2192">
                  <c:v>16005</c:v>
                </c:pt>
                <c:pt idx="2193">
                  <c:v>25721</c:v>
                </c:pt>
                <c:pt idx="2194">
                  <c:v>21282</c:v>
                </c:pt>
                <c:pt idx="2195">
                  <c:v>28249</c:v>
                </c:pt>
                <c:pt idx="2196">
                  <c:v>28249</c:v>
                </c:pt>
                <c:pt idx="2197">
                  <c:v>153924</c:v>
                </c:pt>
                <c:pt idx="2198">
                  <c:v>25443</c:v>
                </c:pt>
                <c:pt idx="2199">
                  <c:v>24336</c:v>
                </c:pt>
                <c:pt idx="2200">
                  <c:v>24594</c:v>
                </c:pt>
                <c:pt idx="2201">
                  <c:v>24594</c:v>
                </c:pt>
                <c:pt idx="2202">
                  <c:v>7500</c:v>
                </c:pt>
                <c:pt idx="2203">
                  <c:v>11448</c:v>
                </c:pt>
                <c:pt idx="2204">
                  <c:v>27733</c:v>
                </c:pt>
                <c:pt idx="2205">
                  <c:v>9548</c:v>
                </c:pt>
                <c:pt idx="2206">
                  <c:v>15033</c:v>
                </c:pt>
                <c:pt idx="2207">
                  <c:v>17487</c:v>
                </c:pt>
                <c:pt idx="2208">
                  <c:v>22390</c:v>
                </c:pt>
                <c:pt idx="2209">
                  <c:v>26868</c:v>
                </c:pt>
                <c:pt idx="2210">
                  <c:v>20194</c:v>
                </c:pt>
                <c:pt idx="2211">
                  <c:v>23295</c:v>
                </c:pt>
                <c:pt idx="2212">
                  <c:v>14421</c:v>
                </c:pt>
                <c:pt idx="2213">
                  <c:v>7500</c:v>
                </c:pt>
                <c:pt idx="2214">
                  <c:v>20130</c:v>
                </c:pt>
                <c:pt idx="2215">
                  <c:v>20130</c:v>
                </c:pt>
              </c:strCache>
            </c:strRef>
          </c:tx>
          <c:spPr>
            <a:ln w="25400" cap="rnd">
              <a:noFill/>
              <a:round/>
            </a:ln>
            <a:effectLst/>
          </c:spPr>
          <c:marker>
            <c:symbol val="circle"/>
            <c:size val="5"/>
            <c:spPr>
              <a:solidFill>
                <a:schemeClr val="accent1"/>
              </a:solidFill>
              <a:ln w="9525">
                <a:solidFill>
                  <a:schemeClr val="accent1"/>
                </a:solidFill>
              </a:ln>
              <a:effectLst/>
            </c:spPr>
          </c:marker>
          <c:xVal>
            <c:numRef>
              <c:f>'Income &amp; wine'!$D$1:$D$2216</c:f>
              <c:numCache>
                <c:formatCode>General</c:formatCode>
                <c:ptCount val="2192"/>
                <c:pt idx="0">
                  <c:v>80360</c:v>
                </c:pt>
                <c:pt idx="1">
                  <c:v>87771</c:v>
                </c:pt>
                <c:pt idx="2">
                  <c:v>87771</c:v>
                </c:pt>
                <c:pt idx="3">
                  <c:v>81929</c:v>
                </c:pt>
                <c:pt idx="4">
                  <c:v>84169</c:v>
                </c:pt>
                <c:pt idx="5">
                  <c:v>84169</c:v>
                </c:pt>
                <c:pt idx="6">
                  <c:v>71670</c:v>
                </c:pt>
                <c:pt idx="7">
                  <c:v>64140</c:v>
                </c:pt>
                <c:pt idx="8">
                  <c:v>76998</c:v>
                </c:pt>
                <c:pt idx="9">
                  <c:v>78642</c:v>
                </c:pt>
                <c:pt idx="10">
                  <c:v>75759</c:v>
                </c:pt>
                <c:pt idx="11">
                  <c:v>70503</c:v>
                </c:pt>
                <c:pt idx="12">
                  <c:v>70356</c:v>
                </c:pt>
                <c:pt idx="13">
                  <c:v>68126</c:v>
                </c:pt>
                <c:pt idx="14">
                  <c:v>91249</c:v>
                </c:pt>
                <c:pt idx="15">
                  <c:v>69098</c:v>
                </c:pt>
                <c:pt idx="16">
                  <c:v>82333</c:v>
                </c:pt>
                <c:pt idx="17">
                  <c:v>70123</c:v>
                </c:pt>
                <c:pt idx="18">
                  <c:v>93790</c:v>
                </c:pt>
                <c:pt idx="19">
                  <c:v>67369</c:v>
                </c:pt>
                <c:pt idx="20">
                  <c:v>85683</c:v>
                </c:pt>
                <c:pt idx="21">
                  <c:v>81169</c:v>
                </c:pt>
                <c:pt idx="22">
                  <c:v>95169</c:v>
                </c:pt>
                <c:pt idx="23">
                  <c:v>72335</c:v>
                </c:pt>
                <c:pt idx="24">
                  <c:v>93027</c:v>
                </c:pt>
                <c:pt idx="25">
                  <c:v>93404</c:v>
                </c:pt>
                <c:pt idx="26">
                  <c:v>91712</c:v>
                </c:pt>
                <c:pt idx="27">
                  <c:v>87679</c:v>
                </c:pt>
                <c:pt idx="28">
                  <c:v>67536</c:v>
                </c:pt>
                <c:pt idx="29">
                  <c:v>81574</c:v>
                </c:pt>
                <c:pt idx="30">
                  <c:v>84865</c:v>
                </c:pt>
                <c:pt idx="31">
                  <c:v>77610</c:v>
                </c:pt>
                <c:pt idx="32">
                  <c:v>55951</c:v>
                </c:pt>
                <c:pt idx="33">
                  <c:v>75261</c:v>
                </c:pt>
                <c:pt idx="34">
                  <c:v>77568</c:v>
                </c:pt>
                <c:pt idx="35">
                  <c:v>71819</c:v>
                </c:pt>
                <c:pt idx="36">
                  <c:v>80134</c:v>
                </c:pt>
                <c:pt idx="37">
                  <c:v>80134</c:v>
                </c:pt>
                <c:pt idx="38">
                  <c:v>70643</c:v>
                </c:pt>
                <c:pt idx="39">
                  <c:v>64176</c:v>
                </c:pt>
                <c:pt idx="40">
                  <c:v>82576</c:v>
                </c:pt>
                <c:pt idx="41">
                  <c:v>72828</c:v>
                </c:pt>
                <c:pt idx="42">
                  <c:v>66465</c:v>
                </c:pt>
                <c:pt idx="43">
                  <c:v>77632</c:v>
                </c:pt>
                <c:pt idx="44">
                  <c:v>77598</c:v>
                </c:pt>
                <c:pt idx="45">
                  <c:v>80141</c:v>
                </c:pt>
                <c:pt idx="46">
                  <c:v>90247</c:v>
                </c:pt>
                <c:pt idx="47">
                  <c:v>49667</c:v>
                </c:pt>
                <c:pt idx="48">
                  <c:v>69084</c:v>
                </c:pt>
                <c:pt idx="49">
                  <c:v>69084</c:v>
                </c:pt>
                <c:pt idx="50">
                  <c:v>57036</c:v>
                </c:pt>
                <c:pt idx="51">
                  <c:v>78952</c:v>
                </c:pt>
                <c:pt idx="52">
                  <c:v>64497</c:v>
                </c:pt>
                <c:pt idx="53">
                  <c:v>89120</c:v>
                </c:pt>
                <c:pt idx="54">
                  <c:v>51563</c:v>
                </c:pt>
                <c:pt idx="55">
                  <c:v>90638</c:v>
                </c:pt>
                <c:pt idx="56">
                  <c:v>90638</c:v>
                </c:pt>
                <c:pt idx="57">
                  <c:v>80427</c:v>
                </c:pt>
                <c:pt idx="58">
                  <c:v>54959</c:v>
                </c:pt>
                <c:pt idx="59">
                  <c:v>81051</c:v>
                </c:pt>
                <c:pt idx="60">
                  <c:v>73450</c:v>
                </c:pt>
                <c:pt idx="61">
                  <c:v>68743</c:v>
                </c:pt>
                <c:pt idx="62">
                  <c:v>89694</c:v>
                </c:pt>
                <c:pt idx="63">
                  <c:v>74290</c:v>
                </c:pt>
                <c:pt idx="64">
                  <c:v>76068</c:v>
                </c:pt>
                <c:pt idx="65">
                  <c:v>94384</c:v>
                </c:pt>
                <c:pt idx="66">
                  <c:v>94384</c:v>
                </c:pt>
                <c:pt idx="67">
                  <c:v>55212</c:v>
                </c:pt>
                <c:pt idx="68">
                  <c:v>55212</c:v>
                </c:pt>
                <c:pt idx="69">
                  <c:v>62845</c:v>
                </c:pt>
                <c:pt idx="70">
                  <c:v>62845</c:v>
                </c:pt>
                <c:pt idx="71">
                  <c:v>72968</c:v>
                </c:pt>
                <c:pt idx="72">
                  <c:v>66303</c:v>
                </c:pt>
                <c:pt idx="73">
                  <c:v>90226</c:v>
                </c:pt>
                <c:pt idx="74">
                  <c:v>82584</c:v>
                </c:pt>
                <c:pt idx="75">
                  <c:v>83790</c:v>
                </c:pt>
                <c:pt idx="76">
                  <c:v>79174</c:v>
                </c:pt>
                <c:pt idx="77">
                  <c:v>65169</c:v>
                </c:pt>
                <c:pt idx="78">
                  <c:v>70044</c:v>
                </c:pt>
                <c:pt idx="79">
                  <c:v>75702</c:v>
                </c:pt>
                <c:pt idx="80">
                  <c:v>72903</c:v>
                </c:pt>
                <c:pt idx="81">
                  <c:v>62859</c:v>
                </c:pt>
                <c:pt idx="82">
                  <c:v>83512</c:v>
                </c:pt>
                <c:pt idx="83">
                  <c:v>79800</c:v>
                </c:pt>
                <c:pt idx="84">
                  <c:v>61996</c:v>
                </c:pt>
                <c:pt idx="85">
                  <c:v>88347</c:v>
                </c:pt>
                <c:pt idx="86">
                  <c:v>73356</c:v>
                </c:pt>
                <c:pt idx="87">
                  <c:v>60000</c:v>
                </c:pt>
                <c:pt idx="88">
                  <c:v>64355</c:v>
                </c:pt>
                <c:pt idx="89">
                  <c:v>70300</c:v>
                </c:pt>
                <c:pt idx="90">
                  <c:v>66426</c:v>
                </c:pt>
                <c:pt idx="91">
                  <c:v>48192</c:v>
                </c:pt>
                <c:pt idx="92">
                  <c:v>80184</c:v>
                </c:pt>
                <c:pt idx="93">
                  <c:v>75825</c:v>
                </c:pt>
                <c:pt idx="94">
                  <c:v>82170</c:v>
                </c:pt>
                <c:pt idx="95">
                  <c:v>90933</c:v>
                </c:pt>
                <c:pt idx="96">
                  <c:v>94472</c:v>
                </c:pt>
                <c:pt idx="97">
                  <c:v>77870</c:v>
                </c:pt>
                <c:pt idx="98">
                  <c:v>70638</c:v>
                </c:pt>
                <c:pt idx="99">
                  <c:v>60896</c:v>
                </c:pt>
                <c:pt idx="100">
                  <c:v>76995</c:v>
                </c:pt>
                <c:pt idx="101">
                  <c:v>105471</c:v>
                </c:pt>
                <c:pt idx="102">
                  <c:v>82800</c:v>
                </c:pt>
                <c:pt idx="103">
                  <c:v>82800</c:v>
                </c:pt>
                <c:pt idx="104">
                  <c:v>81300</c:v>
                </c:pt>
                <c:pt idx="105">
                  <c:v>77766</c:v>
                </c:pt>
                <c:pt idx="106">
                  <c:v>77766</c:v>
                </c:pt>
                <c:pt idx="107">
                  <c:v>72066</c:v>
                </c:pt>
                <c:pt idx="108">
                  <c:v>74165</c:v>
                </c:pt>
                <c:pt idx="109">
                  <c:v>87171</c:v>
                </c:pt>
                <c:pt idx="110">
                  <c:v>70971</c:v>
                </c:pt>
                <c:pt idx="111">
                  <c:v>61839</c:v>
                </c:pt>
                <c:pt idx="112">
                  <c:v>98777</c:v>
                </c:pt>
                <c:pt idx="113">
                  <c:v>98777</c:v>
                </c:pt>
                <c:pt idx="114">
                  <c:v>71969</c:v>
                </c:pt>
                <c:pt idx="115">
                  <c:v>69372</c:v>
                </c:pt>
                <c:pt idx="116">
                  <c:v>84906</c:v>
                </c:pt>
                <c:pt idx="117">
                  <c:v>84906</c:v>
                </c:pt>
                <c:pt idx="118">
                  <c:v>68281</c:v>
                </c:pt>
                <c:pt idx="119">
                  <c:v>92344</c:v>
                </c:pt>
                <c:pt idx="120">
                  <c:v>64504</c:v>
                </c:pt>
                <c:pt idx="121">
                  <c:v>82384</c:v>
                </c:pt>
                <c:pt idx="122">
                  <c:v>81975</c:v>
                </c:pt>
                <c:pt idx="123">
                  <c:v>76005</c:v>
                </c:pt>
                <c:pt idx="124">
                  <c:v>73454</c:v>
                </c:pt>
                <c:pt idx="125">
                  <c:v>90687</c:v>
                </c:pt>
                <c:pt idx="126">
                  <c:v>82014</c:v>
                </c:pt>
                <c:pt idx="127">
                  <c:v>92491</c:v>
                </c:pt>
                <c:pt idx="128">
                  <c:v>63810</c:v>
                </c:pt>
                <c:pt idx="129">
                  <c:v>63810</c:v>
                </c:pt>
                <c:pt idx="130">
                  <c:v>78427</c:v>
                </c:pt>
                <c:pt idx="131">
                  <c:v>74918</c:v>
                </c:pt>
                <c:pt idx="132">
                  <c:v>83151</c:v>
                </c:pt>
                <c:pt idx="133">
                  <c:v>72025</c:v>
                </c:pt>
                <c:pt idx="134">
                  <c:v>80134</c:v>
                </c:pt>
                <c:pt idx="135">
                  <c:v>82657</c:v>
                </c:pt>
                <c:pt idx="136">
                  <c:v>63120</c:v>
                </c:pt>
                <c:pt idx="137">
                  <c:v>63159</c:v>
                </c:pt>
                <c:pt idx="138">
                  <c:v>70091</c:v>
                </c:pt>
                <c:pt idx="139">
                  <c:v>58656</c:v>
                </c:pt>
                <c:pt idx="140">
                  <c:v>92859</c:v>
                </c:pt>
                <c:pt idx="141">
                  <c:v>65176</c:v>
                </c:pt>
                <c:pt idx="142">
                  <c:v>72309</c:v>
                </c:pt>
                <c:pt idx="143">
                  <c:v>74637</c:v>
                </c:pt>
                <c:pt idx="144">
                  <c:v>71128</c:v>
                </c:pt>
                <c:pt idx="145">
                  <c:v>67384</c:v>
                </c:pt>
                <c:pt idx="146">
                  <c:v>86358</c:v>
                </c:pt>
                <c:pt idx="147">
                  <c:v>88420</c:v>
                </c:pt>
                <c:pt idx="148">
                  <c:v>52278</c:v>
                </c:pt>
                <c:pt idx="149">
                  <c:v>52278</c:v>
                </c:pt>
                <c:pt idx="150">
                  <c:v>75032</c:v>
                </c:pt>
                <c:pt idx="151">
                  <c:v>64108</c:v>
                </c:pt>
                <c:pt idx="152">
                  <c:v>57072</c:v>
                </c:pt>
                <c:pt idx="153">
                  <c:v>57333</c:v>
                </c:pt>
                <c:pt idx="154">
                  <c:v>77520</c:v>
                </c:pt>
                <c:pt idx="155">
                  <c:v>82326</c:v>
                </c:pt>
                <c:pt idx="156">
                  <c:v>85844</c:v>
                </c:pt>
                <c:pt idx="157">
                  <c:v>78128</c:v>
                </c:pt>
                <c:pt idx="158">
                  <c:v>71706</c:v>
                </c:pt>
                <c:pt idx="159">
                  <c:v>63972</c:v>
                </c:pt>
                <c:pt idx="160">
                  <c:v>75027</c:v>
                </c:pt>
                <c:pt idx="161">
                  <c:v>64590</c:v>
                </c:pt>
                <c:pt idx="162">
                  <c:v>68682</c:v>
                </c:pt>
                <c:pt idx="163">
                  <c:v>68682</c:v>
                </c:pt>
                <c:pt idx="164">
                  <c:v>75345</c:v>
                </c:pt>
                <c:pt idx="165">
                  <c:v>63342</c:v>
                </c:pt>
                <c:pt idx="166">
                  <c:v>63342</c:v>
                </c:pt>
                <c:pt idx="167">
                  <c:v>65706</c:v>
                </c:pt>
                <c:pt idx="168">
                  <c:v>85738</c:v>
                </c:pt>
                <c:pt idx="169">
                  <c:v>78499</c:v>
                </c:pt>
                <c:pt idx="170">
                  <c:v>87188</c:v>
                </c:pt>
                <c:pt idx="171">
                  <c:v>71022</c:v>
                </c:pt>
                <c:pt idx="172">
                  <c:v>66334</c:v>
                </c:pt>
                <c:pt idx="173">
                  <c:v>96876</c:v>
                </c:pt>
                <c:pt idx="174">
                  <c:v>56981</c:v>
                </c:pt>
                <c:pt idx="175">
                  <c:v>83844</c:v>
                </c:pt>
                <c:pt idx="176">
                  <c:v>83844</c:v>
                </c:pt>
                <c:pt idx="177">
                  <c:v>83844</c:v>
                </c:pt>
                <c:pt idx="178">
                  <c:v>73455</c:v>
                </c:pt>
                <c:pt idx="179">
                  <c:v>62000</c:v>
                </c:pt>
                <c:pt idx="180">
                  <c:v>86857</c:v>
                </c:pt>
                <c:pt idx="181">
                  <c:v>86857</c:v>
                </c:pt>
                <c:pt idx="182">
                  <c:v>63887</c:v>
                </c:pt>
                <c:pt idx="183">
                  <c:v>83829</c:v>
                </c:pt>
                <c:pt idx="184">
                  <c:v>83829</c:v>
                </c:pt>
                <c:pt idx="185">
                  <c:v>68142</c:v>
                </c:pt>
                <c:pt idx="186">
                  <c:v>53374</c:v>
                </c:pt>
                <c:pt idx="187">
                  <c:v>58512</c:v>
                </c:pt>
                <c:pt idx="188">
                  <c:v>65220</c:v>
                </c:pt>
                <c:pt idx="189">
                  <c:v>82072</c:v>
                </c:pt>
                <c:pt idx="190">
                  <c:v>61010</c:v>
                </c:pt>
                <c:pt idx="191">
                  <c:v>69969</c:v>
                </c:pt>
                <c:pt idx="192">
                  <c:v>77863</c:v>
                </c:pt>
                <c:pt idx="193">
                  <c:v>94642</c:v>
                </c:pt>
                <c:pt idx="194">
                  <c:v>74116</c:v>
                </c:pt>
                <c:pt idx="195">
                  <c:v>58607</c:v>
                </c:pt>
                <c:pt idx="196">
                  <c:v>83664</c:v>
                </c:pt>
                <c:pt idx="197">
                  <c:v>67546</c:v>
                </c:pt>
                <c:pt idx="198">
                  <c:v>67546</c:v>
                </c:pt>
                <c:pt idx="199">
                  <c:v>74214</c:v>
                </c:pt>
                <c:pt idx="200">
                  <c:v>82571</c:v>
                </c:pt>
                <c:pt idx="201">
                  <c:v>83003</c:v>
                </c:pt>
                <c:pt idx="202">
                  <c:v>74854</c:v>
                </c:pt>
                <c:pt idx="203">
                  <c:v>52973</c:v>
                </c:pt>
                <c:pt idx="204">
                  <c:v>44802</c:v>
                </c:pt>
                <c:pt idx="205">
                  <c:v>68092</c:v>
                </c:pt>
                <c:pt idx="206">
                  <c:v>61416</c:v>
                </c:pt>
                <c:pt idx="207">
                  <c:v>83837</c:v>
                </c:pt>
                <c:pt idx="208">
                  <c:v>67419</c:v>
                </c:pt>
                <c:pt idx="209">
                  <c:v>76412</c:v>
                </c:pt>
                <c:pt idx="210">
                  <c:v>64509</c:v>
                </c:pt>
                <c:pt idx="211">
                  <c:v>79823</c:v>
                </c:pt>
                <c:pt idx="212">
                  <c:v>72025</c:v>
                </c:pt>
                <c:pt idx="213">
                  <c:v>73803</c:v>
                </c:pt>
                <c:pt idx="214">
                  <c:v>82332</c:v>
                </c:pt>
                <c:pt idx="215">
                  <c:v>80573</c:v>
                </c:pt>
                <c:pt idx="216">
                  <c:v>80573</c:v>
                </c:pt>
                <c:pt idx="217">
                  <c:v>72550</c:v>
                </c:pt>
                <c:pt idx="218">
                  <c:v>55260</c:v>
                </c:pt>
                <c:pt idx="219">
                  <c:v>69508</c:v>
                </c:pt>
                <c:pt idx="220">
                  <c:v>69109</c:v>
                </c:pt>
                <c:pt idx="221">
                  <c:v>69109</c:v>
                </c:pt>
                <c:pt idx="222">
                  <c:v>91065</c:v>
                </c:pt>
                <c:pt idx="223">
                  <c:v>77027</c:v>
                </c:pt>
                <c:pt idx="224">
                  <c:v>64950</c:v>
                </c:pt>
                <c:pt idx="225">
                  <c:v>78687</c:v>
                </c:pt>
                <c:pt idx="226">
                  <c:v>92163</c:v>
                </c:pt>
                <c:pt idx="227">
                  <c:v>78579</c:v>
                </c:pt>
                <c:pt idx="228">
                  <c:v>72217</c:v>
                </c:pt>
                <c:pt idx="229">
                  <c:v>53653</c:v>
                </c:pt>
                <c:pt idx="230">
                  <c:v>67381</c:v>
                </c:pt>
                <c:pt idx="231">
                  <c:v>83033</c:v>
                </c:pt>
                <c:pt idx="232">
                  <c:v>73538</c:v>
                </c:pt>
                <c:pt idx="233">
                  <c:v>68316</c:v>
                </c:pt>
                <c:pt idx="234">
                  <c:v>57912</c:v>
                </c:pt>
                <c:pt idx="235">
                  <c:v>75433</c:v>
                </c:pt>
                <c:pt idx="236">
                  <c:v>62220</c:v>
                </c:pt>
                <c:pt idx="237">
                  <c:v>75693</c:v>
                </c:pt>
                <c:pt idx="238">
                  <c:v>62981</c:v>
                </c:pt>
                <c:pt idx="239">
                  <c:v>75437</c:v>
                </c:pt>
                <c:pt idx="240">
                  <c:v>78939</c:v>
                </c:pt>
                <c:pt idx="241">
                  <c:v>76542</c:v>
                </c:pt>
                <c:pt idx="242">
                  <c:v>62187</c:v>
                </c:pt>
                <c:pt idx="243">
                  <c:v>79930</c:v>
                </c:pt>
                <c:pt idx="244">
                  <c:v>65106</c:v>
                </c:pt>
                <c:pt idx="245">
                  <c:v>61074</c:v>
                </c:pt>
                <c:pt idx="246">
                  <c:v>52614</c:v>
                </c:pt>
                <c:pt idx="247">
                  <c:v>52614</c:v>
                </c:pt>
                <c:pt idx="248">
                  <c:v>66582</c:v>
                </c:pt>
                <c:pt idx="249">
                  <c:v>51537</c:v>
                </c:pt>
                <c:pt idx="250">
                  <c:v>74004</c:v>
                </c:pt>
                <c:pt idx="251">
                  <c:v>74068</c:v>
                </c:pt>
                <c:pt idx="252">
                  <c:v>81843</c:v>
                </c:pt>
                <c:pt idx="253">
                  <c:v>80952</c:v>
                </c:pt>
                <c:pt idx="254">
                  <c:v>69267</c:v>
                </c:pt>
                <c:pt idx="255">
                  <c:v>83145</c:v>
                </c:pt>
                <c:pt idx="256">
                  <c:v>82497</c:v>
                </c:pt>
                <c:pt idx="257">
                  <c:v>46757</c:v>
                </c:pt>
                <c:pt idx="258">
                  <c:v>90842</c:v>
                </c:pt>
                <c:pt idx="259">
                  <c:v>59868</c:v>
                </c:pt>
                <c:pt idx="260">
                  <c:v>95529</c:v>
                </c:pt>
                <c:pt idx="261">
                  <c:v>63564</c:v>
                </c:pt>
                <c:pt idx="262">
                  <c:v>80812</c:v>
                </c:pt>
                <c:pt idx="263">
                  <c:v>70893</c:v>
                </c:pt>
                <c:pt idx="264">
                  <c:v>102160</c:v>
                </c:pt>
                <c:pt idx="265">
                  <c:v>68397</c:v>
                </c:pt>
                <c:pt idx="266">
                  <c:v>55956</c:v>
                </c:pt>
                <c:pt idx="267">
                  <c:v>77845</c:v>
                </c:pt>
                <c:pt idx="268">
                  <c:v>76045</c:v>
                </c:pt>
                <c:pt idx="269">
                  <c:v>68487</c:v>
                </c:pt>
                <c:pt idx="270">
                  <c:v>68487</c:v>
                </c:pt>
                <c:pt idx="271">
                  <c:v>67445</c:v>
                </c:pt>
                <c:pt idx="272">
                  <c:v>67445</c:v>
                </c:pt>
                <c:pt idx="273">
                  <c:v>67445</c:v>
                </c:pt>
                <c:pt idx="274">
                  <c:v>78331</c:v>
                </c:pt>
                <c:pt idx="275">
                  <c:v>83532</c:v>
                </c:pt>
                <c:pt idx="276">
                  <c:v>75794</c:v>
                </c:pt>
                <c:pt idx="277">
                  <c:v>71322</c:v>
                </c:pt>
                <c:pt idx="278">
                  <c:v>78353</c:v>
                </c:pt>
                <c:pt idx="279">
                  <c:v>79419</c:v>
                </c:pt>
                <c:pt idx="280">
                  <c:v>69805</c:v>
                </c:pt>
                <c:pt idx="281">
                  <c:v>63206</c:v>
                </c:pt>
                <c:pt idx="282">
                  <c:v>76618</c:v>
                </c:pt>
                <c:pt idx="283">
                  <c:v>66565</c:v>
                </c:pt>
                <c:pt idx="284">
                  <c:v>56937</c:v>
                </c:pt>
                <c:pt idx="285">
                  <c:v>65196</c:v>
                </c:pt>
                <c:pt idx="286">
                  <c:v>66476</c:v>
                </c:pt>
                <c:pt idx="287">
                  <c:v>81380</c:v>
                </c:pt>
                <c:pt idx="288">
                  <c:v>73113</c:v>
                </c:pt>
                <c:pt idx="289">
                  <c:v>76445</c:v>
                </c:pt>
                <c:pt idx="290">
                  <c:v>65104</c:v>
                </c:pt>
                <c:pt idx="291">
                  <c:v>65104</c:v>
                </c:pt>
                <c:pt idx="292">
                  <c:v>71847</c:v>
                </c:pt>
                <c:pt idx="293">
                  <c:v>78618</c:v>
                </c:pt>
                <c:pt idx="294">
                  <c:v>76653</c:v>
                </c:pt>
                <c:pt idx="295">
                  <c:v>57513</c:v>
                </c:pt>
                <c:pt idx="296">
                  <c:v>82122</c:v>
                </c:pt>
                <c:pt idx="297">
                  <c:v>63404</c:v>
                </c:pt>
                <c:pt idx="298">
                  <c:v>75283</c:v>
                </c:pt>
                <c:pt idx="299">
                  <c:v>64325</c:v>
                </c:pt>
                <c:pt idx="300">
                  <c:v>53103</c:v>
                </c:pt>
                <c:pt idx="301">
                  <c:v>44953</c:v>
                </c:pt>
                <c:pt idx="302">
                  <c:v>69016</c:v>
                </c:pt>
                <c:pt idx="303">
                  <c:v>59462</c:v>
                </c:pt>
                <c:pt idx="304">
                  <c:v>81205</c:v>
                </c:pt>
                <c:pt idx="305">
                  <c:v>101970</c:v>
                </c:pt>
                <c:pt idx="306">
                  <c:v>75251</c:v>
                </c:pt>
                <c:pt idx="307">
                  <c:v>78710</c:v>
                </c:pt>
                <c:pt idx="308">
                  <c:v>85606</c:v>
                </c:pt>
                <c:pt idx="309">
                  <c:v>85696</c:v>
                </c:pt>
                <c:pt idx="310">
                  <c:v>85696</c:v>
                </c:pt>
                <c:pt idx="311">
                  <c:v>52852</c:v>
                </c:pt>
                <c:pt idx="312">
                  <c:v>65308</c:v>
                </c:pt>
                <c:pt idx="313">
                  <c:v>75777</c:v>
                </c:pt>
                <c:pt idx="314">
                  <c:v>75777</c:v>
                </c:pt>
                <c:pt idx="315">
                  <c:v>82733</c:v>
                </c:pt>
                <c:pt idx="316">
                  <c:v>66375</c:v>
                </c:pt>
                <c:pt idx="317">
                  <c:v>71434</c:v>
                </c:pt>
                <c:pt idx="318">
                  <c:v>67893</c:v>
                </c:pt>
                <c:pt idx="319">
                  <c:v>54356</c:v>
                </c:pt>
                <c:pt idx="320">
                  <c:v>81698</c:v>
                </c:pt>
                <c:pt idx="321">
                  <c:v>61223</c:v>
                </c:pt>
                <c:pt idx="322">
                  <c:v>75507</c:v>
                </c:pt>
                <c:pt idx="323">
                  <c:v>75507</c:v>
                </c:pt>
                <c:pt idx="324">
                  <c:v>58086</c:v>
                </c:pt>
                <c:pt idx="325">
                  <c:v>72117</c:v>
                </c:pt>
                <c:pt idx="326">
                  <c:v>73691</c:v>
                </c:pt>
                <c:pt idx="327">
                  <c:v>70116</c:v>
                </c:pt>
                <c:pt idx="328">
                  <c:v>90273</c:v>
                </c:pt>
                <c:pt idx="329">
                  <c:v>73892</c:v>
                </c:pt>
                <c:pt idx="330">
                  <c:v>67353</c:v>
                </c:pt>
                <c:pt idx="331">
                  <c:v>92955</c:v>
                </c:pt>
                <c:pt idx="332">
                  <c:v>92533</c:v>
                </c:pt>
                <c:pt idx="333">
                  <c:v>59601</c:v>
                </c:pt>
                <c:pt idx="334">
                  <c:v>56534</c:v>
                </c:pt>
                <c:pt idx="335">
                  <c:v>58308</c:v>
                </c:pt>
                <c:pt idx="336">
                  <c:v>70440</c:v>
                </c:pt>
                <c:pt idx="337">
                  <c:v>56242</c:v>
                </c:pt>
                <c:pt idx="338">
                  <c:v>88194</c:v>
                </c:pt>
                <c:pt idx="339">
                  <c:v>54693</c:v>
                </c:pt>
                <c:pt idx="340">
                  <c:v>84618</c:v>
                </c:pt>
                <c:pt idx="341">
                  <c:v>84618</c:v>
                </c:pt>
                <c:pt idx="342">
                  <c:v>74250</c:v>
                </c:pt>
                <c:pt idx="343">
                  <c:v>76467</c:v>
                </c:pt>
                <c:pt idx="344">
                  <c:v>55759</c:v>
                </c:pt>
                <c:pt idx="345">
                  <c:v>77457</c:v>
                </c:pt>
                <c:pt idx="346">
                  <c:v>90000</c:v>
                </c:pt>
                <c:pt idx="347">
                  <c:v>80763</c:v>
                </c:pt>
                <c:pt idx="348">
                  <c:v>69283</c:v>
                </c:pt>
                <c:pt idx="349">
                  <c:v>80739</c:v>
                </c:pt>
                <c:pt idx="350">
                  <c:v>55686</c:v>
                </c:pt>
                <c:pt idx="351">
                  <c:v>89616</c:v>
                </c:pt>
                <c:pt idx="352">
                  <c:v>74806</c:v>
                </c:pt>
                <c:pt idx="353">
                  <c:v>78789</c:v>
                </c:pt>
                <c:pt idx="354">
                  <c:v>69063</c:v>
                </c:pt>
                <c:pt idx="355">
                  <c:v>69702</c:v>
                </c:pt>
                <c:pt idx="356">
                  <c:v>55250</c:v>
                </c:pt>
                <c:pt idx="357">
                  <c:v>79410</c:v>
                </c:pt>
                <c:pt idx="358">
                  <c:v>56796</c:v>
                </c:pt>
                <c:pt idx="359">
                  <c:v>56796</c:v>
                </c:pt>
                <c:pt idx="360">
                  <c:v>69661</c:v>
                </c:pt>
                <c:pt idx="361">
                  <c:v>71952</c:v>
                </c:pt>
                <c:pt idx="362">
                  <c:v>71952</c:v>
                </c:pt>
                <c:pt idx="363">
                  <c:v>65333</c:v>
                </c:pt>
                <c:pt idx="364">
                  <c:v>71232</c:v>
                </c:pt>
                <c:pt idx="365">
                  <c:v>64849</c:v>
                </c:pt>
                <c:pt idx="366">
                  <c:v>54233</c:v>
                </c:pt>
                <c:pt idx="367">
                  <c:v>79143</c:v>
                </c:pt>
                <c:pt idx="368">
                  <c:v>75702</c:v>
                </c:pt>
                <c:pt idx="369">
                  <c:v>78285</c:v>
                </c:pt>
                <c:pt idx="370">
                  <c:v>65685</c:v>
                </c:pt>
                <c:pt idx="371">
                  <c:v>65685</c:v>
                </c:pt>
                <c:pt idx="372">
                  <c:v>62061</c:v>
                </c:pt>
                <c:pt idx="373">
                  <c:v>61671</c:v>
                </c:pt>
                <c:pt idx="374">
                  <c:v>49269</c:v>
                </c:pt>
                <c:pt idx="375">
                  <c:v>60491</c:v>
                </c:pt>
                <c:pt idx="376">
                  <c:v>70924</c:v>
                </c:pt>
                <c:pt idx="377">
                  <c:v>70924</c:v>
                </c:pt>
                <c:pt idx="378">
                  <c:v>58138</c:v>
                </c:pt>
                <c:pt idx="379">
                  <c:v>63841</c:v>
                </c:pt>
                <c:pt idx="380">
                  <c:v>63841</c:v>
                </c:pt>
                <c:pt idx="381">
                  <c:v>63841</c:v>
                </c:pt>
                <c:pt idx="382">
                  <c:v>77226</c:v>
                </c:pt>
                <c:pt idx="383">
                  <c:v>72228</c:v>
                </c:pt>
                <c:pt idx="384">
                  <c:v>51983</c:v>
                </c:pt>
                <c:pt idx="385">
                  <c:v>85485</c:v>
                </c:pt>
                <c:pt idx="386">
                  <c:v>59821</c:v>
                </c:pt>
                <c:pt idx="387">
                  <c:v>65073</c:v>
                </c:pt>
                <c:pt idx="388">
                  <c:v>73926</c:v>
                </c:pt>
                <c:pt idx="389">
                  <c:v>69520</c:v>
                </c:pt>
                <c:pt idx="390">
                  <c:v>65210</c:v>
                </c:pt>
                <c:pt idx="391">
                  <c:v>77044</c:v>
                </c:pt>
                <c:pt idx="392">
                  <c:v>72298</c:v>
                </c:pt>
                <c:pt idx="393">
                  <c:v>66313</c:v>
                </c:pt>
                <c:pt idx="394">
                  <c:v>59666</c:v>
                </c:pt>
                <c:pt idx="395">
                  <c:v>63915</c:v>
                </c:pt>
                <c:pt idx="396">
                  <c:v>61787</c:v>
                </c:pt>
                <c:pt idx="397">
                  <c:v>66835</c:v>
                </c:pt>
                <c:pt idx="398">
                  <c:v>66835</c:v>
                </c:pt>
                <c:pt idx="399">
                  <c:v>53977</c:v>
                </c:pt>
                <c:pt idx="400">
                  <c:v>53977</c:v>
                </c:pt>
                <c:pt idx="401">
                  <c:v>49118</c:v>
                </c:pt>
                <c:pt idx="402">
                  <c:v>72679</c:v>
                </c:pt>
                <c:pt idx="403">
                  <c:v>61284</c:v>
                </c:pt>
                <c:pt idx="404">
                  <c:v>68117</c:v>
                </c:pt>
                <c:pt idx="405">
                  <c:v>67433</c:v>
                </c:pt>
                <c:pt idx="406">
                  <c:v>68352</c:v>
                </c:pt>
                <c:pt idx="407">
                  <c:v>56775</c:v>
                </c:pt>
                <c:pt idx="408">
                  <c:v>77972</c:v>
                </c:pt>
                <c:pt idx="409">
                  <c:v>73705</c:v>
                </c:pt>
                <c:pt idx="410">
                  <c:v>84117</c:v>
                </c:pt>
                <c:pt idx="411">
                  <c:v>75276</c:v>
                </c:pt>
                <c:pt idx="412">
                  <c:v>82716</c:v>
                </c:pt>
                <c:pt idx="413">
                  <c:v>89572</c:v>
                </c:pt>
                <c:pt idx="414">
                  <c:v>60894</c:v>
                </c:pt>
                <c:pt idx="415">
                  <c:v>61618</c:v>
                </c:pt>
                <c:pt idx="416">
                  <c:v>76842</c:v>
                </c:pt>
                <c:pt idx="417">
                  <c:v>49505</c:v>
                </c:pt>
                <c:pt idx="418">
                  <c:v>72504</c:v>
                </c:pt>
                <c:pt idx="419">
                  <c:v>78420</c:v>
                </c:pt>
                <c:pt idx="420">
                  <c:v>65488</c:v>
                </c:pt>
                <c:pt idx="421">
                  <c:v>85710</c:v>
                </c:pt>
                <c:pt idx="422">
                  <c:v>60839</c:v>
                </c:pt>
                <c:pt idx="423">
                  <c:v>59809</c:v>
                </c:pt>
                <c:pt idx="424">
                  <c:v>72190</c:v>
                </c:pt>
                <c:pt idx="425">
                  <c:v>67430</c:v>
                </c:pt>
                <c:pt idx="426">
                  <c:v>47111</c:v>
                </c:pt>
                <c:pt idx="427">
                  <c:v>68118</c:v>
                </c:pt>
                <c:pt idx="428">
                  <c:v>68118</c:v>
                </c:pt>
                <c:pt idx="429">
                  <c:v>90300</c:v>
                </c:pt>
                <c:pt idx="430">
                  <c:v>80617</c:v>
                </c:pt>
                <c:pt idx="431">
                  <c:v>63246</c:v>
                </c:pt>
                <c:pt idx="432">
                  <c:v>60554</c:v>
                </c:pt>
                <c:pt idx="433">
                  <c:v>74985</c:v>
                </c:pt>
                <c:pt idx="434">
                  <c:v>70038</c:v>
                </c:pt>
                <c:pt idx="435">
                  <c:v>70038</c:v>
                </c:pt>
                <c:pt idx="436">
                  <c:v>63693</c:v>
                </c:pt>
                <c:pt idx="437">
                  <c:v>63693</c:v>
                </c:pt>
                <c:pt idx="438">
                  <c:v>71964</c:v>
                </c:pt>
                <c:pt idx="439">
                  <c:v>76140</c:v>
                </c:pt>
                <c:pt idx="440">
                  <c:v>60161</c:v>
                </c:pt>
                <c:pt idx="441">
                  <c:v>86979</c:v>
                </c:pt>
                <c:pt idx="442">
                  <c:v>75072</c:v>
                </c:pt>
                <c:pt idx="443">
                  <c:v>55012</c:v>
                </c:pt>
                <c:pt idx="444">
                  <c:v>62772</c:v>
                </c:pt>
                <c:pt idx="445">
                  <c:v>57642</c:v>
                </c:pt>
                <c:pt idx="446">
                  <c:v>56046</c:v>
                </c:pt>
                <c:pt idx="447">
                  <c:v>91700</c:v>
                </c:pt>
                <c:pt idx="448">
                  <c:v>58482</c:v>
                </c:pt>
                <c:pt idx="449">
                  <c:v>63684</c:v>
                </c:pt>
                <c:pt idx="450">
                  <c:v>79803</c:v>
                </c:pt>
                <c:pt idx="451">
                  <c:v>71965</c:v>
                </c:pt>
                <c:pt idx="452">
                  <c:v>79734</c:v>
                </c:pt>
                <c:pt idx="453">
                  <c:v>78075</c:v>
                </c:pt>
                <c:pt idx="454">
                  <c:v>75114</c:v>
                </c:pt>
                <c:pt idx="455">
                  <c:v>63381</c:v>
                </c:pt>
                <c:pt idx="456">
                  <c:v>63381</c:v>
                </c:pt>
                <c:pt idx="457">
                  <c:v>74859</c:v>
                </c:pt>
                <c:pt idx="458">
                  <c:v>79456</c:v>
                </c:pt>
                <c:pt idx="459">
                  <c:v>65777</c:v>
                </c:pt>
                <c:pt idx="460">
                  <c:v>60631</c:v>
                </c:pt>
                <c:pt idx="461">
                  <c:v>61456</c:v>
                </c:pt>
                <c:pt idx="462">
                  <c:v>81702</c:v>
                </c:pt>
                <c:pt idx="463">
                  <c:v>61346</c:v>
                </c:pt>
                <c:pt idx="464">
                  <c:v>65846</c:v>
                </c:pt>
                <c:pt idx="465">
                  <c:v>62745</c:v>
                </c:pt>
                <c:pt idx="466">
                  <c:v>68462</c:v>
                </c:pt>
                <c:pt idx="467">
                  <c:v>70647</c:v>
                </c:pt>
                <c:pt idx="468">
                  <c:v>65814</c:v>
                </c:pt>
                <c:pt idx="469">
                  <c:v>77437</c:v>
                </c:pt>
                <c:pt idx="470">
                  <c:v>73687</c:v>
                </c:pt>
                <c:pt idx="471">
                  <c:v>78569</c:v>
                </c:pt>
                <c:pt idx="472">
                  <c:v>79908</c:v>
                </c:pt>
                <c:pt idx="473">
                  <c:v>80695</c:v>
                </c:pt>
                <c:pt idx="474">
                  <c:v>82347</c:v>
                </c:pt>
                <c:pt idx="475">
                  <c:v>82347</c:v>
                </c:pt>
                <c:pt idx="476">
                  <c:v>64857</c:v>
                </c:pt>
                <c:pt idx="477">
                  <c:v>64857</c:v>
                </c:pt>
                <c:pt idx="478">
                  <c:v>75330</c:v>
                </c:pt>
                <c:pt idx="479">
                  <c:v>69674</c:v>
                </c:pt>
                <c:pt idx="480">
                  <c:v>70777</c:v>
                </c:pt>
                <c:pt idx="481">
                  <c:v>70379</c:v>
                </c:pt>
                <c:pt idx="482">
                  <c:v>92910</c:v>
                </c:pt>
                <c:pt idx="483">
                  <c:v>71855</c:v>
                </c:pt>
                <c:pt idx="484">
                  <c:v>90765</c:v>
                </c:pt>
                <c:pt idx="485">
                  <c:v>55284</c:v>
                </c:pt>
                <c:pt idx="486">
                  <c:v>67680</c:v>
                </c:pt>
                <c:pt idx="487">
                  <c:v>72099</c:v>
                </c:pt>
                <c:pt idx="488">
                  <c:v>71626</c:v>
                </c:pt>
                <c:pt idx="489">
                  <c:v>57811</c:v>
                </c:pt>
                <c:pt idx="490">
                  <c:v>50965</c:v>
                </c:pt>
                <c:pt idx="491">
                  <c:v>67046</c:v>
                </c:pt>
                <c:pt idx="492">
                  <c:v>75154</c:v>
                </c:pt>
                <c:pt idx="493">
                  <c:v>64260</c:v>
                </c:pt>
                <c:pt idx="494">
                  <c:v>62670</c:v>
                </c:pt>
                <c:pt idx="495">
                  <c:v>54108</c:v>
                </c:pt>
                <c:pt idx="496">
                  <c:v>44529</c:v>
                </c:pt>
                <c:pt idx="497">
                  <c:v>43185</c:v>
                </c:pt>
                <c:pt idx="498">
                  <c:v>83257</c:v>
                </c:pt>
                <c:pt idx="499">
                  <c:v>80317</c:v>
                </c:pt>
                <c:pt idx="500">
                  <c:v>61331</c:v>
                </c:pt>
                <c:pt idx="501">
                  <c:v>71107</c:v>
                </c:pt>
                <c:pt idx="502">
                  <c:v>70179</c:v>
                </c:pt>
                <c:pt idx="503">
                  <c:v>70179</c:v>
                </c:pt>
                <c:pt idx="504">
                  <c:v>86580</c:v>
                </c:pt>
                <c:pt idx="505">
                  <c:v>72071</c:v>
                </c:pt>
                <c:pt idx="506">
                  <c:v>72071</c:v>
                </c:pt>
                <c:pt idx="507">
                  <c:v>67716</c:v>
                </c:pt>
                <c:pt idx="508">
                  <c:v>67911</c:v>
                </c:pt>
                <c:pt idx="509">
                  <c:v>67911</c:v>
                </c:pt>
                <c:pt idx="510">
                  <c:v>57288</c:v>
                </c:pt>
                <c:pt idx="511">
                  <c:v>64892</c:v>
                </c:pt>
                <c:pt idx="512">
                  <c:v>76320</c:v>
                </c:pt>
                <c:pt idx="513">
                  <c:v>72643</c:v>
                </c:pt>
                <c:pt idx="514">
                  <c:v>62807</c:v>
                </c:pt>
                <c:pt idx="515">
                  <c:v>62807</c:v>
                </c:pt>
                <c:pt idx="516">
                  <c:v>80950</c:v>
                </c:pt>
                <c:pt idx="517">
                  <c:v>59111</c:v>
                </c:pt>
                <c:pt idx="518">
                  <c:v>61823</c:v>
                </c:pt>
                <c:pt idx="519">
                  <c:v>60597</c:v>
                </c:pt>
                <c:pt idx="520">
                  <c:v>72258</c:v>
                </c:pt>
                <c:pt idx="521">
                  <c:v>62847</c:v>
                </c:pt>
                <c:pt idx="522">
                  <c:v>77622</c:v>
                </c:pt>
                <c:pt idx="523">
                  <c:v>49912</c:v>
                </c:pt>
                <c:pt idx="524">
                  <c:v>49912</c:v>
                </c:pt>
                <c:pt idx="525">
                  <c:v>62513</c:v>
                </c:pt>
                <c:pt idx="526">
                  <c:v>60230</c:v>
                </c:pt>
                <c:pt idx="527">
                  <c:v>76234</c:v>
                </c:pt>
                <c:pt idx="528">
                  <c:v>88325</c:v>
                </c:pt>
                <c:pt idx="529">
                  <c:v>80067</c:v>
                </c:pt>
                <c:pt idx="530">
                  <c:v>83443</c:v>
                </c:pt>
                <c:pt idx="531">
                  <c:v>56067</c:v>
                </c:pt>
                <c:pt idx="532">
                  <c:v>44325</c:v>
                </c:pt>
                <c:pt idx="533">
                  <c:v>76773</c:v>
                </c:pt>
                <c:pt idx="534">
                  <c:v>62450</c:v>
                </c:pt>
                <c:pt idx="535">
                  <c:v>67309</c:v>
                </c:pt>
                <c:pt idx="536">
                  <c:v>83917</c:v>
                </c:pt>
                <c:pt idx="537">
                  <c:v>44511</c:v>
                </c:pt>
                <c:pt idx="538">
                  <c:v>58821</c:v>
                </c:pt>
                <c:pt idx="539">
                  <c:v>62187</c:v>
                </c:pt>
                <c:pt idx="540">
                  <c:v>70053</c:v>
                </c:pt>
                <c:pt idx="541">
                  <c:v>82582</c:v>
                </c:pt>
                <c:pt idx="542">
                  <c:v>62882</c:v>
                </c:pt>
                <c:pt idx="543">
                  <c:v>56253</c:v>
                </c:pt>
                <c:pt idx="544">
                  <c:v>64100</c:v>
                </c:pt>
                <c:pt idx="545">
                  <c:v>64866</c:v>
                </c:pt>
                <c:pt idx="546">
                  <c:v>63285</c:v>
                </c:pt>
                <c:pt idx="547">
                  <c:v>47025</c:v>
                </c:pt>
                <c:pt idx="548">
                  <c:v>65991</c:v>
                </c:pt>
                <c:pt idx="549">
                  <c:v>80589</c:v>
                </c:pt>
                <c:pt idx="550">
                  <c:v>74881</c:v>
                </c:pt>
                <c:pt idx="551">
                  <c:v>74881</c:v>
                </c:pt>
                <c:pt idx="552">
                  <c:v>80982</c:v>
                </c:pt>
                <c:pt idx="553">
                  <c:v>47916</c:v>
                </c:pt>
                <c:pt idx="554">
                  <c:v>79205</c:v>
                </c:pt>
                <c:pt idx="555">
                  <c:v>55614</c:v>
                </c:pt>
                <c:pt idx="556">
                  <c:v>72282</c:v>
                </c:pt>
                <c:pt idx="557">
                  <c:v>60200</c:v>
                </c:pt>
                <c:pt idx="558">
                  <c:v>60093</c:v>
                </c:pt>
                <c:pt idx="559">
                  <c:v>74485</c:v>
                </c:pt>
                <c:pt idx="560">
                  <c:v>66991</c:v>
                </c:pt>
                <c:pt idx="561">
                  <c:v>69209</c:v>
                </c:pt>
                <c:pt idx="562">
                  <c:v>71113</c:v>
                </c:pt>
                <c:pt idx="563">
                  <c:v>49090</c:v>
                </c:pt>
                <c:pt idx="564">
                  <c:v>85072</c:v>
                </c:pt>
                <c:pt idx="565">
                  <c:v>58350</c:v>
                </c:pt>
                <c:pt idx="566">
                  <c:v>92556</c:v>
                </c:pt>
                <c:pt idx="567">
                  <c:v>81217</c:v>
                </c:pt>
                <c:pt idx="568">
                  <c:v>81217</c:v>
                </c:pt>
                <c:pt idx="569">
                  <c:v>69263</c:v>
                </c:pt>
                <c:pt idx="570">
                  <c:v>52597</c:v>
                </c:pt>
                <c:pt idx="571">
                  <c:v>77376</c:v>
                </c:pt>
                <c:pt idx="572">
                  <c:v>77382</c:v>
                </c:pt>
                <c:pt idx="573">
                  <c:v>58597</c:v>
                </c:pt>
                <c:pt idx="574">
                  <c:v>86037</c:v>
                </c:pt>
                <c:pt idx="575">
                  <c:v>53378</c:v>
                </c:pt>
                <c:pt idx="576">
                  <c:v>60208</c:v>
                </c:pt>
                <c:pt idx="577">
                  <c:v>52203</c:v>
                </c:pt>
                <c:pt idx="578">
                  <c:v>78825</c:v>
                </c:pt>
                <c:pt idx="579">
                  <c:v>80124</c:v>
                </c:pt>
                <c:pt idx="580">
                  <c:v>80124</c:v>
                </c:pt>
                <c:pt idx="581">
                  <c:v>55517</c:v>
                </c:pt>
                <c:pt idx="582">
                  <c:v>80872</c:v>
                </c:pt>
                <c:pt idx="583">
                  <c:v>75865</c:v>
                </c:pt>
                <c:pt idx="584">
                  <c:v>68657</c:v>
                </c:pt>
                <c:pt idx="585">
                  <c:v>82427</c:v>
                </c:pt>
                <c:pt idx="586">
                  <c:v>78041</c:v>
                </c:pt>
                <c:pt idx="587">
                  <c:v>64831</c:v>
                </c:pt>
                <c:pt idx="588">
                  <c:v>56628</c:v>
                </c:pt>
                <c:pt idx="589">
                  <c:v>58684</c:v>
                </c:pt>
                <c:pt idx="590">
                  <c:v>70421</c:v>
                </c:pt>
                <c:pt idx="591">
                  <c:v>62503</c:v>
                </c:pt>
                <c:pt idx="592">
                  <c:v>77142</c:v>
                </c:pt>
                <c:pt idx="593">
                  <c:v>59925</c:v>
                </c:pt>
                <c:pt idx="594">
                  <c:v>79632</c:v>
                </c:pt>
                <c:pt idx="595">
                  <c:v>79244</c:v>
                </c:pt>
                <c:pt idx="596">
                  <c:v>61209</c:v>
                </c:pt>
                <c:pt idx="597">
                  <c:v>66973</c:v>
                </c:pt>
                <c:pt idx="598">
                  <c:v>71499</c:v>
                </c:pt>
                <c:pt idx="599">
                  <c:v>67131</c:v>
                </c:pt>
                <c:pt idx="600">
                  <c:v>57091</c:v>
                </c:pt>
                <c:pt idx="601">
                  <c:v>86429</c:v>
                </c:pt>
                <c:pt idx="602">
                  <c:v>76982</c:v>
                </c:pt>
                <c:pt idx="603">
                  <c:v>57183</c:v>
                </c:pt>
                <c:pt idx="604">
                  <c:v>77037</c:v>
                </c:pt>
                <c:pt idx="605">
                  <c:v>55424</c:v>
                </c:pt>
                <c:pt idx="606">
                  <c:v>57091</c:v>
                </c:pt>
                <c:pt idx="607">
                  <c:v>65148</c:v>
                </c:pt>
                <c:pt idx="608">
                  <c:v>75315</c:v>
                </c:pt>
                <c:pt idx="609">
                  <c:v>50611</c:v>
                </c:pt>
                <c:pt idx="610">
                  <c:v>50611</c:v>
                </c:pt>
                <c:pt idx="611">
                  <c:v>68695</c:v>
                </c:pt>
                <c:pt idx="612">
                  <c:v>68695</c:v>
                </c:pt>
                <c:pt idx="613">
                  <c:v>60504</c:v>
                </c:pt>
                <c:pt idx="614">
                  <c:v>59594</c:v>
                </c:pt>
                <c:pt idx="615">
                  <c:v>63777</c:v>
                </c:pt>
                <c:pt idx="616">
                  <c:v>57954</c:v>
                </c:pt>
                <c:pt idx="617">
                  <c:v>68655</c:v>
                </c:pt>
                <c:pt idx="618">
                  <c:v>68655</c:v>
                </c:pt>
                <c:pt idx="619">
                  <c:v>54450</c:v>
                </c:pt>
                <c:pt idx="620">
                  <c:v>54450</c:v>
                </c:pt>
                <c:pt idx="621">
                  <c:v>89058</c:v>
                </c:pt>
                <c:pt idx="622">
                  <c:v>78416</c:v>
                </c:pt>
                <c:pt idx="623">
                  <c:v>66653</c:v>
                </c:pt>
                <c:pt idx="624">
                  <c:v>69759</c:v>
                </c:pt>
                <c:pt idx="625">
                  <c:v>55842</c:v>
                </c:pt>
                <c:pt idx="626">
                  <c:v>81044</c:v>
                </c:pt>
                <c:pt idx="627">
                  <c:v>79607</c:v>
                </c:pt>
                <c:pt idx="628">
                  <c:v>96547</c:v>
                </c:pt>
                <c:pt idx="629">
                  <c:v>59235</c:v>
                </c:pt>
                <c:pt idx="630">
                  <c:v>69142</c:v>
                </c:pt>
                <c:pt idx="631">
                  <c:v>96843</c:v>
                </c:pt>
                <c:pt idx="632">
                  <c:v>55954</c:v>
                </c:pt>
                <c:pt idx="633">
                  <c:v>86610</c:v>
                </c:pt>
                <c:pt idx="634">
                  <c:v>80395</c:v>
                </c:pt>
                <c:pt idx="635">
                  <c:v>58330</c:v>
                </c:pt>
                <c:pt idx="636">
                  <c:v>58330</c:v>
                </c:pt>
                <c:pt idx="637">
                  <c:v>67023</c:v>
                </c:pt>
                <c:pt idx="638">
                  <c:v>50002</c:v>
                </c:pt>
                <c:pt idx="639">
                  <c:v>50725</c:v>
                </c:pt>
                <c:pt idx="640">
                  <c:v>58710</c:v>
                </c:pt>
                <c:pt idx="641">
                  <c:v>75236</c:v>
                </c:pt>
                <c:pt idx="642">
                  <c:v>63207</c:v>
                </c:pt>
                <c:pt idx="643">
                  <c:v>48948</c:v>
                </c:pt>
                <c:pt idx="644">
                  <c:v>48948</c:v>
                </c:pt>
                <c:pt idx="645">
                  <c:v>84219</c:v>
                </c:pt>
                <c:pt idx="646">
                  <c:v>84219</c:v>
                </c:pt>
                <c:pt idx="647">
                  <c:v>78468</c:v>
                </c:pt>
                <c:pt idx="648">
                  <c:v>83273</c:v>
                </c:pt>
                <c:pt idx="649">
                  <c:v>67432</c:v>
                </c:pt>
                <c:pt idx="650">
                  <c:v>67786</c:v>
                </c:pt>
                <c:pt idx="651">
                  <c:v>57959</c:v>
                </c:pt>
                <c:pt idx="652">
                  <c:v>69245</c:v>
                </c:pt>
                <c:pt idx="653">
                  <c:v>71613</c:v>
                </c:pt>
                <c:pt idx="654">
                  <c:v>77298</c:v>
                </c:pt>
                <c:pt idx="655">
                  <c:v>77298</c:v>
                </c:pt>
                <c:pt idx="656">
                  <c:v>40464</c:v>
                </c:pt>
                <c:pt idx="657">
                  <c:v>79529</c:v>
                </c:pt>
                <c:pt idx="658">
                  <c:v>63943</c:v>
                </c:pt>
                <c:pt idx="659">
                  <c:v>69389</c:v>
                </c:pt>
                <c:pt idx="660">
                  <c:v>80011</c:v>
                </c:pt>
                <c:pt idx="661">
                  <c:v>56575</c:v>
                </c:pt>
                <c:pt idx="662">
                  <c:v>70515</c:v>
                </c:pt>
                <c:pt idx="663">
                  <c:v>64191</c:v>
                </c:pt>
                <c:pt idx="664">
                  <c:v>59304</c:v>
                </c:pt>
                <c:pt idx="665">
                  <c:v>55521</c:v>
                </c:pt>
                <c:pt idx="666">
                  <c:v>85620</c:v>
                </c:pt>
                <c:pt idx="667">
                  <c:v>79761</c:v>
                </c:pt>
                <c:pt idx="668">
                  <c:v>89891</c:v>
                </c:pt>
                <c:pt idx="669">
                  <c:v>64795</c:v>
                </c:pt>
                <c:pt idx="670">
                  <c:v>71466</c:v>
                </c:pt>
                <c:pt idx="671">
                  <c:v>69932</c:v>
                </c:pt>
                <c:pt idx="672">
                  <c:v>49681</c:v>
                </c:pt>
                <c:pt idx="673">
                  <c:v>49681</c:v>
                </c:pt>
                <c:pt idx="674">
                  <c:v>76624</c:v>
                </c:pt>
                <c:pt idx="675">
                  <c:v>46014</c:v>
                </c:pt>
                <c:pt idx="676">
                  <c:v>73059</c:v>
                </c:pt>
                <c:pt idx="677">
                  <c:v>73059</c:v>
                </c:pt>
                <c:pt idx="678">
                  <c:v>61467</c:v>
                </c:pt>
                <c:pt idx="679">
                  <c:v>91820</c:v>
                </c:pt>
                <c:pt idx="680">
                  <c:v>81168</c:v>
                </c:pt>
                <c:pt idx="681">
                  <c:v>46374</c:v>
                </c:pt>
                <c:pt idx="682">
                  <c:v>77297</c:v>
                </c:pt>
                <c:pt idx="683">
                  <c:v>53858</c:v>
                </c:pt>
                <c:pt idx="684">
                  <c:v>72905</c:v>
                </c:pt>
                <c:pt idx="685">
                  <c:v>70886</c:v>
                </c:pt>
                <c:pt idx="686">
                  <c:v>83151</c:v>
                </c:pt>
                <c:pt idx="687">
                  <c:v>64014</c:v>
                </c:pt>
                <c:pt idx="688">
                  <c:v>64014</c:v>
                </c:pt>
                <c:pt idx="689">
                  <c:v>54803</c:v>
                </c:pt>
                <c:pt idx="690">
                  <c:v>61180</c:v>
                </c:pt>
                <c:pt idx="691">
                  <c:v>58582</c:v>
                </c:pt>
                <c:pt idx="692">
                  <c:v>51529</c:v>
                </c:pt>
                <c:pt idx="693">
                  <c:v>72906</c:v>
                </c:pt>
                <c:pt idx="694">
                  <c:v>53863</c:v>
                </c:pt>
                <c:pt idx="695">
                  <c:v>69401</c:v>
                </c:pt>
                <c:pt idx="696">
                  <c:v>86111</c:v>
                </c:pt>
                <c:pt idx="697">
                  <c:v>70666</c:v>
                </c:pt>
                <c:pt idx="698">
                  <c:v>62820</c:v>
                </c:pt>
                <c:pt idx="699">
                  <c:v>62820</c:v>
                </c:pt>
                <c:pt idx="700">
                  <c:v>66664</c:v>
                </c:pt>
                <c:pt idx="701">
                  <c:v>66664</c:v>
                </c:pt>
                <c:pt idx="702">
                  <c:v>81246</c:v>
                </c:pt>
                <c:pt idx="703">
                  <c:v>65526</c:v>
                </c:pt>
                <c:pt idx="704">
                  <c:v>65526</c:v>
                </c:pt>
                <c:pt idx="705">
                  <c:v>65569</c:v>
                </c:pt>
                <c:pt idx="706">
                  <c:v>79946</c:v>
                </c:pt>
                <c:pt idx="707">
                  <c:v>68627</c:v>
                </c:pt>
                <c:pt idx="708">
                  <c:v>42021</c:v>
                </c:pt>
                <c:pt idx="709">
                  <c:v>52750</c:v>
                </c:pt>
                <c:pt idx="710">
                  <c:v>42720</c:v>
                </c:pt>
                <c:pt idx="711">
                  <c:v>65463</c:v>
                </c:pt>
                <c:pt idx="712">
                  <c:v>72635</c:v>
                </c:pt>
                <c:pt idx="713">
                  <c:v>72635</c:v>
                </c:pt>
                <c:pt idx="714">
                  <c:v>48240</c:v>
                </c:pt>
                <c:pt idx="715">
                  <c:v>68148</c:v>
                </c:pt>
                <c:pt idx="716">
                  <c:v>65275</c:v>
                </c:pt>
                <c:pt idx="717">
                  <c:v>86424</c:v>
                </c:pt>
                <c:pt idx="718">
                  <c:v>63967</c:v>
                </c:pt>
                <c:pt idx="719">
                  <c:v>84574</c:v>
                </c:pt>
                <c:pt idx="720">
                  <c:v>61064</c:v>
                </c:pt>
                <c:pt idx="721">
                  <c:v>49476</c:v>
                </c:pt>
                <c:pt idx="722">
                  <c:v>85693</c:v>
                </c:pt>
                <c:pt idx="723">
                  <c:v>65324</c:v>
                </c:pt>
                <c:pt idx="724">
                  <c:v>65324</c:v>
                </c:pt>
                <c:pt idx="725">
                  <c:v>52845</c:v>
                </c:pt>
                <c:pt idx="726">
                  <c:v>55914</c:v>
                </c:pt>
                <c:pt idx="727">
                  <c:v>57705</c:v>
                </c:pt>
                <c:pt idx="728">
                  <c:v>61250</c:v>
                </c:pt>
                <c:pt idx="729">
                  <c:v>64961</c:v>
                </c:pt>
                <c:pt idx="730">
                  <c:v>70566</c:v>
                </c:pt>
                <c:pt idx="731">
                  <c:v>64474</c:v>
                </c:pt>
                <c:pt idx="732">
                  <c:v>74538</c:v>
                </c:pt>
                <c:pt idx="733">
                  <c:v>51569</c:v>
                </c:pt>
                <c:pt idx="734">
                  <c:v>62694</c:v>
                </c:pt>
                <c:pt idx="735">
                  <c:v>42835</c:v>
                </c:pt>
                <c:pt idx="736">
                  <c:v>61314</c:v>
                </c:pt>
                <c:pt idx="737">
                  <c:v>43974</c:v>
                </c:pt>
                <c:pt idx="738">
                  <c:v>75484</c:v>
                </c:pt>
                <c:pt idx="739">
                  <c:v>53843</c:v>
                </c:pt>
                <c:pt idx="740">
                  <c:v>59292</c:v>
                </c:pt>
                <c:pt idx="741">
                  <c:v>59292</c:v>
                </c:pt>
                <c:pt idx="742">
                  <c:v>72460</c:v>
                </c:pt>
                <c:pt idx="743">
                  <c:v>49094</c:v>
                </c:pt>
                <c:pt idx="744">
                  <c:v>65968</c:v>
                </c:pt>
                <c:pt idx="745">
                  <c:v>85431</c:v>
                </c:pt>
                <c:pt idx="746">
                  <c:v>54591</c:v>
                </c:pt>
                <c:pt idx="747">
                  <c:v>74293</c:v>
                </c:pt>
                <c:pt idx="748">
                  <c:v>74293</c:v>
                </c:pt>
                <c:pt idx="749">
                  <c:v>55357</c:v>
                </c:pt>
                <c:pt idx="750">
                  <c:v>48070</c:v>
                </c:pt>
                <c:pt idx="751">
                  <c:v>66476</c:v>
                </c:pt>
                <c:pt idx="752">
                  <c:v>66731</c:v>
                </c:pt>
                <c:pt idx="753">
                  <c:v>65695</c:v>
                </c:pt>
                <c:pt idx="754">
                  <c:v>55239</c:v>
                </c:pt>
                <c:pt idx="755">
                  <c:v>62010</c:v>
                </c:pt>
                <c:pt idx="756">
                  <c:v>50437</c:v>
                </c:pt>
                <c:pt idx="757">
                  <c:v>50387</c:v>
                </c:pt>
                <c:pt idx="758">
                  <c:v>78093</c:v>
                </c:pt>
                <c:pt idx="759">
                  <c:v>58554</c:v>
                </c:pt>
                <c:pt idx="760">
                  <c:v>58554</c:v>
                </c:pt>
                <c:pt idx="761">
                  <c:v>55801</c:v>
                </c:pt>
                <c:pt idx="762">
                  <c:v>52513</c:v>
                </c:pt>
                <c:pt idx="763">
                  <c:v>73807</c:v>
                </c:pt>
                <c:pt idx="764">
                  <c:v>65295</c:v>
                </c:pt>
                <c:pt idx="765">
                  <c:v>60432</c:v>
                </c:pt>
                <c:pt idx="766">
                  <c:v>81657</c:v>
                </c:pt>
                <c:pt idx="767">
                  <c:v>82504</c:v>
                </c:pt>
                <c:pt idx="768">
                  <c:v>62568</c:v>
                </c:pt>
                <c:pt idx="769">
                  <c:v>63855</c:v>
                </c:pt>
                <c:pt idx="770">
                  <c:v>47703</c:v>
                </c:pt>
                <c:pt idx="771">
                  <c:v>71853</c:v>
                </c:pt>
                <c:pt idx="772">
                  <c:v>71853</c:v>
                </c:pt>
                <c:pt idx="773">
                  <c:v>67272</c:v>
                </c:pt>
                <c:pt idx="774">
                  <c:v>61286</c:v>
                </c:pt>
                <c:pt idx="775">
                  <c:v>61286</c:v>
                </c:pt>
                <c:pt idx="776">
                  <c:v>57304</c:v>
                </c:pt>
                <c:pt idx="777">
                  <c:v>76532</c:v>
                </c:pt>
                <c:pt idx="778">
                  <c:v>71796</c:v>
                </c:pt>
                <c:pt idx="779">
                  <c:v>70617</c:v>
                </c:pt>
                <c:pt idx="780">
                  <c:v>54456</c:v>
                </c:pt>
                <c:pt idx="781">
                  <c:v>48789</c:v>
                </c:pt>
                <c:pt idx="782">
                  <c:v>79593</c:v>
                </c:pt>
                <c:pt idx="783">
                  <c:v>79593</c:v>
                </c:pt>
                <c:pt idx="784">
                  <c:v>46772</c:v>
                </c:pt>
                <c:pt idx="785">
                  <c:v>51518</c:v>
                </c:pt>
                <c:pt idx="786">
                  <c:v>56337</c:v>
                </c:pt>
                <c:pt idx="787">
                  <c:v>53593</c:v>
                </c:pt>
                <c:pt idx="788">
                  <c:v>66726</c:v>
                </c:pt>
                <c:pt idx="789">
                  <c:v>56243</c:v>
                </c:pt>
                <c:pt idx="790">
                  <c:v>70596</c:v>
                </c:pt>
                <c:pt idx="791">
                  <c:v>70596</c:v>
                </c:pt>
                <c:pt idx="792">
                  <c:v>65747</c:v>
                </c:pt>
                <c:pt idx="793">
                  <c:v>71604</c:v>
                </c:pt>
                <c:pt idx="794">
                  <c:v>87305</c:v>
                </c:pt>
                <c:pt idx="795">
                  <c:v>86718</c:v>
                </c:pt>
                <c:pt idx="796">
                  <c:v>57867</c:v>
                </c:pt>
                <c:pt idx="797">
                  <c:v>70792</c:v>
                </c:pt>
                <c:pt idx="798">
                  <c:v>46049</c:v>
                </c:pt>
                <c:pt idx="799">
                  <c:v>51250</c:v>
                </c:pt>
                <c:pt idx="800">
                  <c:v>80398</c:v>
                </c:pt>
                <c:pt idx="801">
                  <c:v>59184</c:v>
                </c:pt>
                <c:pt idx="802">
                  <c:v>75774</c:v>
                </c:pt>
                <c:pt idx="803">
                  <c:v>75774</c:v>
                </c:pt>
                <c:pt idx="804">
                  <c:v>75903</c:v>
                </c:pt>
                <c:pt idx="805">
                  <c:v>61798</c:v>
                </c:pt>
                <c:pt idx="806">
                  <c:v>71691</c:v>
                </c:pt>
                <c:pt idx="807">
                  <c:v>71391</c:v>
                </c:pt>
                <c:pt idx="808">
                  <c:v>67605</c:v>
                </c:pt>
                <c:pt idx="809">
                  <c:v>53790</c:v>
                </c:pt>
                <c:pt idx="810">
                  <c:v>79530</c:v>
                </c:pt>
                <c:pt idx="811">
                  <c:v>82032</c:v>
                </c:pt>
                <c:pt idx="812">
                  <c:v>82032</c:v>
                </c:pt>
                <c:pt idx="813">
                  <c:v>78931</c:v>
                </c:pt>
                <c:pt idx="814">
                  <c:v>61872</c:v>
                </c:pt>
                <c:pt idx="815">
                  <c:v>67087</c:v>
                </c:pt>
                <c:pt idx="816">
                  <c:v>66373</c:v>
                </c:pt>
                <c:pt idx="817">
                  <c:v>66373</c:v>
                </c:pt>
                <c:pt idx="818">
                  <c:v>43783</c:v>
                </c:pt>
                <c:pt idx="819">
                  <c:v>59247</c:v>
                </c:pt>
                <c:pt idx="820">
                  <c:v>60152</c:v>
                </c:pt>
                <c:pt idx="821">
                  <c:v>42564</c:v>
                </c:pt>
                <c:pt idx="822">
                  <c:v>81795</c:v>
                </c:pt>
                <c:pt idx="823">
                  <c:v>48432</c:v>
                </c:pt>
                <c:pt idx="824">
                  <c:v>48432</c:v>
                </c:pt>
                <c:pt idx="825">
                  <c:v>48432</c:v>
                </c:pt>
                <c:pt idx="826">
                  <c:v>72159</c:v>
                </c:pt>
                <c:pt idx="827">
                  <c:v>78901</c:v>
                </c:pt>
                <c:pt idx="828">
                  <c:v>56129</c:v>
                </c:pt>
                <c:pt idx="829">
                  <c:v>56129</c:v>
                </c:pt>
                <c:pt idx="830">
                  <c:v>83715</c:v>
                </c:pt>
                <c:pt idx="831">
                  <c:v>54730</c:v>
                </c:pt>
                <c:pt idx="832">
                  <c:v>62204</c:v>
                </c:pt>
                <c:pt idx="833">
                  <c:v>59432</c:v>
                </c:pt>
                <c:pt idx="834">
                  <c:v>64090</c:v>
                </c:pt>
                <c:pt idx="835">
                  <c:v>67225</c:v>
                </c:pt>
                <c:pt idx="836">
                  <c:v>66886</c:v>
                </c:pt>
                <c:pt idx="837">
                  <c:v>72354</c:v>
                </c:pt>
                <c:pt idx="838">
                  <c:v>41638</c:v>
                </c:pt>
                <c:pt idx="839">
                  <c:v>43795</c:v>
                </c:pt>
                <c:pt idx="840">
                  <c:v>62972</c:v>
                </c:pt>
                <c:pt idx="841">
                  <c:v>62972</c:v>
                </c:pt>
                <c:pt idx="842">
                  <c:v>50664</c:v>
                </c:pt>
                <c:pt idx="843">
                  <c:v>69901</c:v>
                </c:pt>
                <c:pt idx="844">
                  <c:v>79689</c:v>
                </c:pt>
                <c:pt idx="845">
                  <c:v>42213</c:v>
                </c:pt>
                <c:pt idx="846">
                  <c:v>49544</c:v>
                </c:pt>
                <c:pt idx="847">
                  <c:v>54880</c:v>
                </c:pt>
                <c:pt idx="848">
                  <c:v>82224</c:v>
                </c:pt>
                <c:pt idx="849">
                  <c:v>57136</c:v>
                </c:pt>
                <c:pt idx="850">
                  <c:v>45906</c:v>
                </c:pt>
                <c:pt idx="851">
                  <c:v>75278</c:v>
                </c:pt>
                <c:pt idx="852">
                  <c:v>70321</c:v>
                </c:pt>
                <c:pt idx="853">
                  <c:v>64722</c:v>
                </c:pt>
                <c:pt idx="854">
                  <c:v>41769</c:v>
                </c:pt>
                <c:pt idx="855">
                  <c:v>58692</c:v>
                </c:pt>
                <c:pt idx="856">
                  <c:v>62058</c:v>
                </c:pt>
                <c:pt idx="857">
                  <c:v>58398</c:v>
                </c:pt>
                <c:pt idx="858">
                  <c:v>78394</c:v>
                </c:pt>
                <c:pt idx="859">
                  <c:v>58494</c:v>
                </c:pt>
                <c:pt idx="860">
                  <c:v>50501</c:v>
                </c:pt>
                <c:pt idx="861">
                  <c:v>51369</c:v>
                </c:pt>
                <c:pt idx="862">
                  <c:v>51369</c:v>
                </c:pt>
                <c:pt idx="863">
                  <c:v>57045</c:v>
                </c:pt>
                <c:pt idx="864">
                  <c:v>70287</c:v>
                </c:pt>
                <c:pt idx="865">
                  <c:v>52413</c:v>
                </c:pt>
                <c:pt idx="866">
                  <c:v>59354</c:v>
                </c:pt>
                <c:pt idx="867">
                  <c:v>75012</c:v>
                </c:pt>
                <c:pt idx="868">
                  <c:v>51651</c:v>
                </c:pt>
                <c:pt idx="869">
                  <c:v>55593</c:v>
                </c:pt>
                <c:pt idx="870">
                  <c:v>55158</c:v>
                </c:pt>
                <c:pt idx="871">
                  <c:v>66033</c:v>
                </c:pt>
                <c:pt idx="872">
                  <c:v>64813</c:v>
                </c:pt>
                <c:pt idx="873">
                  <c:v>90369</c:v>
                </c:pt>
                <c:pt idx="874">
                  <c:v>50388</c:v>
                </c:pt>
                <c:pt idx="875">
                  <c:v>56962</c:v>
                </c:pt>
                <c:pt idx="876">
                  <c:v>56962</c:v>
                </c:pt>
                <c:pt idx="877">
                  <c:v>76081</c:v>
                </c:pt>
                <c:pt idx="878">
                  <c:v>76081</c:v>
                </c:pt>
                <c:pt idx="879">
                  <c:v>69882</c:v>
                </c:pt>
                <c:pt idx="880">
                  <c:v>66636</c:v>
                </c:pt>
                <c:pt idx="881">
                  <c:v>57957</c:v>
                </c:pt>
                <c:pt idx="882">
                  <c:v>46610</c:v>
                </c:pt>
                <c:pt idx="883">
                  <c:v>50898</c:v>
                </c:pt>
                <c:pt idx="884">
                  <c:v>50334</c:v>
                </c:pt>
                <c:pt idx="885">
                  <c:v>30538</c:v>
                </c:pt>
                <c:pt idx="886">
                  <c:v>65352</c:v>
                </c:pt>
                <c:pt idx="887">
                  <c:v>44124</c:v>
                </c:pt>
                <c:pt idx="888">
                  <c:v>48904</c:v>
                </c:pt>
                <c:pt idx="889">
                  <c:v>71163</c:v>
                </c:pt>
                <c:pt idx="890">
                  <c:v>52531</c:v>
                </c:pt>
                <c:pt idx="891">
                  <c:v>41124</c:v>
                </c:pt>
                <c:pt idx="892">
                  <c:v>57420</c:v>
                </c:pt>
                <c:pt idx="893">
                  <c:v>53201</c:v>
                </c:pt>
                <c:pt idx="894">
                  <c:v>61559</c:v>
                </c:pt>
                <c:pt idx="895">
                  <c:v>65704</c:v>
                </c:pt>
                <c:pt idx="896">
                  <c:v>45688</c:v>
                </c:pt>
                <c:pt idx="897">
                  <c:v>54386</c:v>
                </c:pt>
                <c:pt idx="898">
                  <c:v>66951</c:v>
                </c:pt>
                <c:pt idx="899">
                  <c:v>43456</c:v>
                </c:pt>
                <c:pt idx="900">
                  <c:v>37292</c:v>
                </c:pt>
                <c:pt idx="901">
                  <c:v>77353</c:v>
                </c:pt>
                <c:pt idx="902">
                  <c:v>72570</c:v>
                </c:pt>
                <c:pt idx="903">
                  <c:v>50127</c:v>
                </c:pt>
                <c:pt idx="904">
                  <c:v>45938</c:v>
                </c:pt>
                <c:pt idx="905">
                  <c:v>69719</c:v>
                </c:pt>
                <c:pt idx="906">
                  <c:v>73395</c:v>
                </c:pt>
                <c:pt idx="907">
                  <c:v>40689</c:v>
                </c:pt>
                <c:pt idx="908">
                  <c:v>40689</c:v>
                </c:pt>
                <c:pt idx="909">
                  <c:v>58025</c:v>
                </c:pt>
                <c:pt idx="910">
                  <c:v>61014</c:v>
                </c:pt>
                <c:pt idx="911">
                  <c:v>46681</c:v>
                </c:pt>
                <c:pt idx="912">
                  <c:v>46681</c:v>
                </c:pt>
                <c:pt idx="913">
                  <c:v>47958</c:v>
                </c:pt>
                <c:pt idx="914">
                  <c:v>60585</c:v>
                </c:pt>
                <c:pt idx="915">
                  <c:v>57136</c:v>
                </c:pt>
                <c:pt idx="916">
                  <c:v>54237</c:v>
                </c:pt>
                <c:pt idx="917">
                  <c:v>82025</c:v>
                </c:pt>
                <c:pt idx="918">
                  <c:v>54111</c:v>
                </c:pt>
                <c:pt idx="919">
                  <c:v>65819</c:v>
                </c:pt>
                <c:pt idx="920">
                  <c:v>57731</c:v>
                </c:pt>
                <c:pt idx="921">
                  <c:v>50200</c:v>
                </c:pt>
                <c:pt idx="922">
                  <c:v>60474</c:v>
                </c:pt>
                <c:pt idx="923">
                  <c:v>60474</c:v>
                </c:pt>
                <c:pt idx="924">
                  <c:v>75922</c:v>
                </c:pt>
                <c:pt idx="925">
                  <c:v>61794</c:v>
                </c:pt>
                <c:pt idx="926">
                  <c:v>53700</c:v>
                </c:pt>
                <c:pt idx="927">
                  <c:v>43263</c:v>
                </c:pt>
                <c:pt idx="928">
                  <c:v>40794</c:v>
                </c:pt>
                <c:pt idx="929">
                  <c:v>57937</c:v>
                </c:pt>
                <c:pt idx="930">
                  <c:v>69476</c:v>
                </c:pt>
                <c:pt idx="931">
                  <c:v>65031</c:v>
                </c:pt>
                <c:pt idx="932">
                  <c:v>56939</c:v>
                </c:pt>
                <c:pt idx="933">
                  <c:v>82460</c:v>
                </c:pt>
                <c:pt idx="934">
                  <c:v>60482</c:v>
                </c:pt>
                <c:pt idx="935">
                  <c:v>76630</c:v>
                </c:pt>
                <c:pt idx="936">
                  <c:v>52914</c:v>
                </c:pt>
                <c:pt idx="937">
                  <c:v>46149</c:v>
                </c:pt>
                <c:pt idx="938">
                  <c:v>47025</c:v>
                </c:pt>
                <c:pt idx="939">
                  <c:v>69930</c:v>
                </c:pt>
                <c:pt idx="940">
                  <c:v>42710</c:v>
                </c:pt>
                <c:pt idx="941">
                  <c:v>66294</c:v>
                </c:pt>
                <c:pt idx="942">
                  <c:v>81741</c:v>
                </c:pt>
                <c:pt idx="943">
                  <c:v>35416</c:v>
                </c:pt>
                <c:pt idx="944">
                  <c:v>69096</c:v>
                </c:pt>
                <c:pt idx="945">
                  <c:v>51479</c:v>
                </c:pt>
                <c:pt idx="946">
                  <c:v>65492</c:v>
                </c:pt>
                <c:pt idx="947">
                  <c:v>65486</c:v>
                </c:pt>
                <c:pt idx="948">
                  <c:v>79146</c:v>
                </c:pt>
                <c:pt idx="949">
                  <c:v>79146</c:v>
                </c:pt>
                <c:pt idx="950">
                  <c:v>46086</c:v>
                </c:pt>
                <c:pt idx="951">
                  <c:v>66000</c:v>
                </c:pt>
                <c:pt idx="952">
                  <c:v>42014</c:v>
                </c:pt>
                <c:pt idx="953">
                  <c:v>42014</c:v>
                </c:pt>
                <c:pt idx="954">
                  <c:v>57906</c:v>
                </c:pt>
                <c:pt idx="955">
                  <c:v>66825</c:v>
                </c:pt>
                <c:pt idx="956">
                  <c:v>62335</c:v>
                </c:pt>
                <c:pt idx="957">
                  <c:v>53312</c:v>
                </c:pt>
                <c:pt idx="958">
                  <c:v>80685</c:v>
                </c:pt>
                <c:pt idx="959">
                  <c:v>60689</c:v>
                </c:pt>
                <c:pt idx="960">
                  <c:v>80144</c:v>
                </c:pt>
                <c:pt idx="961">
                  <c:v>65487</c:v>
                </c:pt>
                <c:pt idx="962">
                  <c:v>65487</c:v>
                </c:pt>
                <c:pt idx="963">
                  <c:v>65735</c:v>
                </c:pt>
                <c:pt idx="964">
                  <c:v>32644</c:v>
                </c:pt>
                <c:pt idx="965">
                  <c:v>50729</c:v>
                </c:pt>
                <c:pt idx="966">
                  <c:v>70951</c:v>
                </c:pt>
                <c:pt idx="967">
                  <c:v>55434</c:v>
                </c:pt>
                <c:pt idx="968">
                  <c:v>48920</c:v>
                </c:pt>
                <c:pt idx="969">
                  <c:v>73448</c:v>
                </c:pt>
                <c:pt idx="970">
                  <c:v>55635</c:v>
                </c:pt>
                <c:pt idx="971">
                  <c:v>51148</c:v>
                </c:pt>
                <c:pt idx="972">
                  <c:v>42387</c:v>
                </c:pt>
                <c:pt idx="973">
                  <c:v>50014</c:v>
                </c:pt>
                <c:pt idx="974">
                  <c:v>38201</c:v>
                </c:pt>
                <c:pt idx="975">
                  <c:v>46344</c:v>
                </c:pt>
                <c:pt idx="976">
                  <c:v>59354</c:v>
                </c:pt>
                <c:pt idx="977">
                  <c:v>37070</c:v>
                </c:pt>
                <c:pt idx="978">
                  <c:v>37070</c:v>
                </c:pt>
                <c:pt idx="979">
                  <c:v>69627</c:v>
                </c:pt>
                <c:pt idx="980">
                  <c:v>59052</c:v>
                </c:pt>
                <c:pt idx="981">
                  <c:v>51195</c:v>
                </c:pt>
                <c:pt idx="982">
                  <c:v>56386</c:v>
                </c:pt>
                <c:pt idx="983">
                  <c:v>53367</c:v>
                </c:pt>
                <c:pt idx="984">
                  <c:v>40780</c:v>
                </c:pt>
                <c:pt idx="985">
                  <c:v>57967</c:v>
                </c:pt>
                <c:pt idx="986">
                  <c:v>49678</c:v>
                </c:pt>
                <c:pt idx="987">
                  <c:v>71367</c:v>
                </c:pt>
                <c:pt idx="988">
                  <c:v>71367</c:v>
                </c:pt>
                <c:pt idx="989">
                  <c:v>77343</c:v>
                </c:pt>
                <c:pt idx="990">
                  <c:v>56559</c:v>
                </c:pt>
                <c:pt idx="991">
                  <c:v>65665</c:v>
                </c:pt>
                <c:pt idx="992">
                  <c:v>49166</c:v>
                </c:pt>
                <c:pt idx="993">
                  <c:v>60934</c:v>
                </c:pt>
                <c:pt idx="994">
                  <c:v>44377</c:v>
                </c:pt>
                <c:pt idx="995">
                  <c:v>62994</c:v>
                </c:pt>
                <c:pt idx="996">
                  <c:v>36930</c:v>
                </c:pt>
                <c:pt idx="997">
                  <c:v>58113</c:v>
                </c:pt>
                <c:pt idx="998">
                  <c:v>41551</c:v>
                </c:pt>
                <c:pt idx="999">
                  <c:v>49431</c:v>
                </c:pt>
                <c:pt idx="1000">
                  <c:v>45183</c:v>
                </c:pt>
                <c:pt idx="1001">
                  <c:v>64449</c:v>
                </c:pt>
                <c:pt idx="1002">
                  <c:v>69755</c:v>
                </c:pt>
                <c:pt idx="1003">
                  <c:v>83891</c:v>
                </c:pt>
                <c:pt idx="1004">
                  <c:v>87195</c:v>
                </c:pt>
                <c:pt idx="1005">
                  <c:v>54549</c:v>
                </c:pt>
                <c:pt idx="1006">
                  <c:v>60714</c:v>
                </c:pt>
                <c:pt idx="1007">
                  <c:v>53253</c:v>
                </c:pt>
                <c:pt idx="1008">
                  <c:v>84196</c:v>
                </c:pt>
                <c:pt idx="1009">
                  <c:v>53083</c:v>
                </c:pt>
                <c:pt idx="1010">
                  <c:v>45837</c:v>
                </c:pt>
                <c:pt idx="1011">
                  <c:v>36634</c:v>
                </c:pt>
                <c:pt idx="1012">
                  <c:v>43057</c:v>
                </c:pt>
                <c:pt idx="1013">
                  <c:v>44375</c:v>
                </c:pt>
                <c:pt idx="1014">
                  <c:v>49967</c:v>
                </c:pt>
                <c:pt idx="1015">
                  <c:v>71427</c:v>
                </c:pt>
                <c:pt idx="1016">
                  <c:v>52332</c:v>
                </c:pt>
                <c:pt idx="1017">
                  <c:v>53187</c:v>
                </c:pt>
                <c:pt idx="1018">
                  <c:v>40344</c:v>
                </c:pt>
                <c:pt idx="1019">
                  <c:v>42873</c:v>
                </c:pt>
                <c:pt idx="1020">
                  <c:v>80336</c:v>
                </c:pt>
                <c:pt idx="1021">
                  <c:v>74805</c:v>
                </c:pt>
                <c:pt idx="1022">
                  <c:v>60905</c:v>
                </c:pt>
                <c:pt idx="1023">
                  <c:v>55707</c:v>
                </c:pt>
                <c:pt idx="1024">
                  <c:v>78497</c:v>
                </c:pt>
                <c:pt idx="1025">
                  <c:v>78497</c:v>
                </c:pt>
                <c:pt idx="1026">
                  <c:v>28973</c:v>
                </c:pt>
                <c:pt idx="1027">
                  <c:v>49154</c:v>
                </c:pt>
                <c:pt idx="1028">
                  <c:v>51390</c:v>
                </c:pt>
                <c:pt idx="1029">
                  <c:v>49413</c:v>
                </c:pt>
                <c:pt idx="1030">
                  <c:v>75342</c:v>
                </c:pt>
                <c:pt idx="1031">
                  <c:v>36864</c:v>
                </c:pt>
                <c:pt idx="1032">
                  <c:v>82623</c:v>
                </c:pt>
                <c:pt idx="1033">
                  <c:v>65640</c:v>
                </c:pt>
                <c:pt idx="1034">
                  <c:v>45207</c:v>
                </c:pt>
                <c:pt idx="1035">
                  <c:v>75127</c:v>
                </c:pt>
                <c:pt idx="1036">
                  <c:v>75127</c:v>
                </c:pt>
                <c:pt idx="1037">
                  <c:v>37929</c:v>
                </c:pt>
                <c:pt idx="1038">
                  <c:v>45143</c:v>
                </c:pt>
                <c:pt idx="1039">
                  <c:v>45143</c:v>
                </c:pt>
                <c:pt idx="1040">
                  <c:v>49767</c:v>
                </c:pt>
                <c:pt idx="1041">
                  <c:v>56320</c:v>
                </c:pt>
                <c:pt idx="1042">
                  <c:v>60544</c:v>
                </c:pt>
                <c:pt idx="1043">
                  <c:v>60544</c:v>
                </c:pt>
                <c:pt idx="1044">
                  <c:v>47320</c:v>
                </c:pt>
                <c:pt idx="1045">
                  <c:v>64413</c:v>
                </c:pt>
                <c:pt idx="1046">
                  <c:v>70932</c:v>
                </c:pt>
                <c:pt idx="1047">
                  <c:v>34600</c:v>
                </c:pt>
                <c:pt idx="1048">
                  <c:v>34600</c:v>
                </c:pt>
                <c:pt idx="1049">
                  <c:v>66480</c:v>
                </c:pt>
                <c:pt idx="1050">
                  <c:v>74268</c:v>
                </c:pt>
                <c:pt idx="1051">
                  <c:v>54222</c:v>
                </c:pt>
                <c:pt idx="1052">
                  <c:v>54058</c:v>
                </c:pt>
                <c:pt idx="1053">
                  <c:v>47743</c:v>
                </c:pt>
                <c:pt idx="1054">
                  <c:v>54753</c:v>
                </c:pt>
                <c:pt idx="1055">
                  <c:v>69867</c:v>
                </c:pt>
                <c:pt idx="1056">
                  <c:v>87000</c:v>
                </c:pt>
                <c:pt idx="1057">
                  <c:v>42586</c:v>
                </c:pt>
                <c:pt idx="1058">
                  <c:v>42586</c:v>
                </c:pt>
                <c:pt idx="1059">
                  <c:v>37087</c:v>
                </c:pt>
                <c:pt idx="1060">
                  <c:v>63033</c:v>
                </c:pt>
                <c:pt idx="1061">
                  <c:v>42557</c:v>
                </c:pt>
                <c:pt idx="1062">
                  <c:v>49494</c:v>
                </c:pt>
                <c:pt idx="1063">
                  <c:v>57537</c:v>
                </c:pt>
                <c:pt idx="1064">
                  <c:v>84835</c:v>
                </c:pt>
                <c:pt idx="1065">
                  <c:v>52157</c:v>
                </c:pt>
                <c:pt idx="1066">
                  <c:v>58275</c:v>
                </c:pt>
                <c:pt idx="1067">
                  <c:v>46231</c:v>
                </c:pt>
                <c:pt idx="1068">
                  <c:v>45736</c:v>
                </c:pt>
                <c:pt idx="1069">
                  <c:v>70337</c:v>
                </c:pt>
                <c:pt idx="1070">
                  <c:v>44010</c:v>
                </c:pt>
                <c:pt idx="1071">
                  <c:v>54198</c:v>
                </c:pt>
                <c:pt idx="1072">
                  <c:v>52413</c:v>
                </c:pt>
                <c:pt idx="1073">
                  <c:v>46310</c:v>
                </c:pt>
                <c:pt idx="1074">
                  <c:v>73170</c:v>
                </c:pt>
                <c:pt idx="1075">
                  <c:v>82017</c:v>
                </c:pt>
                <c:pt idx="1076">
                  <c:v>71866</c:v>
                </c:pt>
                <c:pt idx="1077">
                  <c:v>47353</c:v>
                </c:pt>
                <c:pt idx="1078">
                  <c:v>44267</c:v>
                </c:pt>
                <c:pt idx="1079">
                  <c:v>81320</c:v>
                </c:pt>
                <c:pt idx="1080">
                  <c:v>72940</c:v>
                </c:pt>
                <c:pt idx="1081">
                  <c:v>44551</c:v>
                </c:pt>
                <c:pt idx="1082">
                  <c:v>57113</c:v>
                </c:pt>
                <c:pt idx="1083">
                  <c:v>62159</c:v>
                </c:pt>
                <c:pt idx="1084">
                  <c:v>68805</c:v>
                </c:pt>
                <c:pt idx="1085">
                  <c:v>57100</c:v>
                </c:pt>
                <c:pt idx="1086">
                  <c:v>72063</c:v>
                </c:pt>
                <c:pt idx="1087">
                  <c:v>64713</c:v>
                </c:pt>
                <c:pt idx="1088">
                  <c:v>81698</c:v>
                </c:pt>
                <c:pt idx="1089">
                  <c:v>30522</c:v>
                </c:pt>
                <c:pt idx="1090">
                  <c:v>86836</c:v>
                </c:pt>
                <c:pt idx="1091">
                  <c:v>42691</c:v>
                </c:pt>
                <c:pt idx="1092">
                  <c:v>54252</c:v>
                </c:pt>
                <c:pt idx="1093">
                  <c:v>59481</c:v>
                </c:pt>
                <c:pt idx="1094">
                  <c:v>43776</c:v>
                </c:pt>
                <c:pt idx="1095">
                  <c:v>63998</c:v>
                </c:pt>
                <c:pt idx="1096">
                  <c:v>53230</c:v>
                </c:pt>
                <c:pt idx="1097">
                  <c:v>42081</c:v>
                </c:pt>
                <c:pt idx="1098">
                  <c:v>48799</c:v>
                </c:pt>
                <c:pt idx="1099">
                  <c:v>54006</c:v>
                </c:pt>
                <c:pt idx="1100">
                  <c:v>53359</c:v>
                </c:pt>
                <c:pt idx="1101">
                  <c:v>48150</c:v>
                </c:pt>
                <c:pt idx="1102">
                  <c:v>37774</c:v>
                </c:pt>
                <c:pt idx="1103">
                  <c:v>76800</c:v>
                </c:pt>
                <c:pt idx="1104">
                  <c:v>54984</c:v>
                </c:pt>
                <c:pt idx="1105">
                  <c:v>58293</c:v>
                </c:pt>
                <c:pt idx="1106">
                  <c:v>36715</c:v>
                </c:pt>
                <c:pt idx="1107">
                  <c:v>38513</c:v>
                </c:pt>
                <c:pt idx="1108">
                  <c:v>46998</c:v>
                </c:pt>
                <c:pt idx="1109">
                  <c:v>65748</c:v>
                </c:pt>
                <c:pt idx="1110">
                  <c:v>47352</c:v>
                </c:pt>
                <c:pt idx="1111">
                  <c:v>47352</c:v>
                </c:pt>
                <c:pt idx="1112">
                  <c:v>54137</c:v>
                </c:pt>
                <c:pt idx="1113">
                  <c:v>40101</c:v>
                </c:pt>
                <c:pt idx="1114">
                  <c:v>41443</c:v>
                </c:pt>
                <c:pt idx="1115">
                  <c:v>47009</c:v>
                </c:pt>
                <c:pt idx="1116">
                  <c:v>46692</c:v>
                </c:pt>
                <c:pt idx="1117">
                  <c:v>94871</c:v>
                </c:pt>
                <c:pt idx="1118">
                  <c:v>102692</c:v>
                </c:pt>
                <c:pt idx="1119">
                  <c:v>61905</c:v>
                </c:pt>
                <c:pt idx="1120">
                  <c:v>44602</c:v>
                </c:pt>
                <c:pt idx="1121">
                  <c:v>32727</c:v>
                </c:pt>
                <c:pt idx="1122">
                  <c:v>84953</c:v>
                </c:pt>
                <c:pt idx="1123">
                  <c:v>37150</c:v>
                </c:pt>
                <c:pt idx="1124">
                  <c:v>47175</c:v>
                </c:pt>
                <c:pt idx="1125">
                  <c:v>44159</c:v>
                </c:pt>
                <c:pt idx="1126">
                  <c:v>62905</c:v>
                </c:pt>
                <c:pt idx="1127">
                  <c:v>49669</c:v>
                </c:pt>
                <c:pt idx="1128">
                  <c:v>39552</c:v>
                </c:pt>
                <c:pt idx="1129">
                  <c:v>38988</c:v>
                </c:pt>
                <c:pt idx="1130">
                  <c:v>62535</c:v>
                </c:pt>
                <c:pt idx="1131">
                  <c:v>81361</c:v>
                </c:pt>
                <c:pt idx="1132">
                  <c:v>81361</c:v>
                </c:pt>
                <c:pt idx="1133">
                  <c:v>88097</c:v>
                </c:pt>
                <c:pt idx="1134">
                  <c:v>46463</c:v>
                </c:pt>
                <c:pt idx="1135">
                  <c:v>54197</c:v>
                </c:pt>
                <c:pt idx="1136">
                  <c:v>61825</c:v>
                </c:pt>
                <c:pt idx="1137">
                  <c:v>61825</c:v>
                </c:pt>
                <c:pt idx="1138">
                  <c:v>47682</c:v>
                </c:pt>
                <c:pt idx="1139">
                  <c:v>71488</c:v>
                </c:pt>
                <c:pt idx="1140">
                  <c:v>45006</c:v>
                </c:pt>
                <c:pt idx="1141">
                  <c:v>67472</c:v>
                </c:pt>
                <c:pt idx="1142">
                  <c:v>91172</c:v>
                </c:pt>
                <c:pt idx="1143">
                  <c:v>55267</c:v>
                </c:pt>
                <c:pt idx="1144">
                  <c:v>70165</c:v>
                </c:pt>
                <c:pt idx="1145">
                  <c:v>53034</c:v>
                </c:pt>
                <c:pt idx="1146">
                  <c:v>80910</c:v>
                </c:pt>
                <c:pt idx="1147">
                  <c:v>44911</c:v>
                </c:pt>
                <c:pt idx="1148">
                  <c:v>57107</c:v>
                </c:pt>
                <c:pt idx="1149">
                  <c:v>42731</c:v>
                </c:pt>
                <c:pt idx="1150">
                  <c:v>48178</c:v>
                </c:pt>
                <c:pt idx="1151">
                  <c:v>72967</c:v>
                </c:pt>
                <c:pt idx="1152">
                  <c:v>53761</c:v>
                </c:pt>
                <c:pt idx="1153">
                  <c:v>57100</c:v>
                </c:pt>
                <c:pt idx="1154">
                  <c:v>34968</c:v>
                </c:pt>
                <c:pt idx="1155">
                  <c:v>35893</c:v>
                </c:pt>
                <c:pt idx="1156">
                  <c:v>36130</c:v>
                </c:pt>
                <c:pt idx="1157">
                  <c:v>56721</c:v>
                </c:pt>
                <c:pt idx="1158">
                  <c:v>42607</c:v>
                </c:pt>
                <c:pt idx="1159">
                  <c:v>65808</c:v>
                </c:pt>
                <c:pt idx="1160">
                  <c:v>30732</c:v>
                </c:pt>
                <c:pt idx="1161">
                  <c:v>54998</c:v>
                </c:pt>
                <c:pt idx="1162">
                  <c:v>42670</c:v>
                </c:pt>
                <c:pt idx="1163">
                  <c:v>40590</c:v>
                </c:pt>
                <c:pt idx="1164">
                  <c:v>40590</c:v>
                </c:pt>
                <c:pt idx="1165">
                  <c:v>30168</c:v>
                </c:pt>
                <c:pt idx="1166">
                  <c:v>46904</c:v>
                </c:pt>
                <c:pt idx="1167">
                  <c:v>38410</c:v>
                </c:pt>
                <c:pt idx="1168">
                  <c:v>84460</c:v>
                </c:pt>
                <c:pt idx="1169">
                  <c:v>51650</c:v>
                </c:pt>
                <c:pt idx="1170">
                  <c:v>27683</c:v>
                </c:pt>
                <c:pt idx="1171">
                  <c:v>58917</c:v>
                </c:pt>
                <c:pt idx="1172">
                  <c:v>74190</c:v>
                </c:pt>
                <c:pt idx="1173">
                  <c:v>52034</c:v>
                </c:pt>
                <c:pt idx="1174">
                  <c:v>63211</c:v>
                </c:pt>
                <c:pt idx="1175">
                  <c:v>45579</c:v>
                </c:pt>
                <c:pt idx="1176">
                  <c:v>54603</c:v>
                </c:pt>
                <c:pt idx="1177">
                  <c:v>49096</c:v>
                </c:pt>
                <c:pt idx="1178">
                  <c:v>45072</c:v>
                </c:pt>
                <c:pt idx="1179">
                  <c:v>51141</c:v>
                </c:pt>
                <c:pt idx="1180">
                  <c:v>50300</c:v>
                </c:pt>
                <c:pt idx="1181">
                  <c:v>57338</c:v>
                </c:pt>
                <c:pt idx="1182">
                  <c:v>63516</c:v>
                </c:pt>
                <c:pt idx="1183">
                  <c:v>36108</c:v>
                </c:pt>
                <c:pt idx="1184">
                  <c:v>50353</c:v>
                </c:pt>
                <c:pt idx="1185">
                  <c:v>70829</c:v>
                </c:pt>
                <c:pt idx="1186">
                  <c:v>62499</c:v>
                </c:pt>
                <c:pt idx="1187">
                  <c:v>51412</c:v>
                </c:pt>
                <c:pt idx="1188">
                  <c:v>39660</c:v>
                </c:pt>
                <c:pt idx="1189">
                  <c:v>32233</c:v>
                </c:pt>
                <c:pt idx="1190">
                  <c:v>70545</c:v>
                </c:pt>
                <c:pt idx="1191">
                  <c:v>77981</c:v>
                </c:pt>
                <c:pt idx="1192">
                  <c:v>48726</c:v>
                </c:pt>
                <c:pt idx="1193">
                  <c:v>45989</c:v>
                </c:pt>
                <c:pt idx="1194">
                  <c:v>55761</c:v>
                </c:pt>
                <c:pt idx="1195">
                  <c:v>50150</c:v>
                </c:pt>
                <c:pt idx="1196">
                  <c:v>50150</c:v>
                </c:pt>
                <c:pt idx="1197">
                  <c:v>34074</c:v>
                </c:pt>
                <c:pt idx="1198">
                  <c:v>54178</c:v>
                </c:pt>
                <c:pt idx="1199">
                  <c:v>68274</c:v>
                </c:pt>
                <c:pt idx="1200">
                  <c:v>59385</c:v>
                </c:pt>
                <c:pt idx="1201">
                  <c:v>67267</c:v>
                </c:pt>
                <c:pt idx="1202">
                  <c:v>43140</c:v>
                </c:pt>
                <c:pt idx="1203">
                  <c:v>74716</c:v>
                </c:pt>
                <c:pt idx="1204">
                  <c:v>33629</c:v>
                </c:pt>
                <c:pt idx="1205">
                  <c:v>42011</c:v>
                </c:pt>
                <c:pt idx="1206">
                  <c:v>59973</c:v>
                </c:pt>
                <c:pt idx="1207">
                  <c:v>36138</c:v>
                </c:pt>
                <c:pt idx="1208">
                  <c:v>62466</c:v>
                </c:pt>
                <c:pt idx="1209">
                  <c:v>62466</c:v>
                </c:pt>
                <c:pt idx="1210">
                  <c:v>70844</c:v>
                </c:pt>
                <c:pt idx="1211">
                  <c:v>53154</c:v>
                </c:pt>
                <c:pt idx="1212">
                  <c:v>50616</c:v>
                </c:pt>
                <c:pt idx="1213">
                  <c:v>54165</c:v>
                </c:pt>
                <c:pt idx="1214">
                  <c:v>39665</c:v>
                </c:pt>
                <c:pt idx="1215">
                  <c:v>55282</c:v>
                </c:pt>
                <c:pt idx="1216">
                  <c:v>38808</c:v>
                </c:pt>
                <c:pt idx="1217">
                  <c:v>62551</c:v>
                </c:pt>
                <c:pt idx="1218">
                  <c:v>42000</c:v>
                </c:pt>
                <c:pt idx="1219">
                  <c:v>42000</c:v>
                </c:pt>
                <c:pt idx="1220">
                  <c:v>41003</c:v>
                </c:pt>
                <c:pt idx="1221">
                  <c:v>47808</c:v>
                </c:pt>
                <c:pt idx="1222">
                  <c:v>49854</c:v>
                </c:pt>
                <c:pt idx="1223">
                  <c:v>79941</c:v>
                </c:pt>
                <c:pt idx="1224">
                  <c:v>49160</c:v>
                </c:pt>
                <c:pt idx="1225">
                  <c:v>56181</c:v>
                </c:pt>
                <c:pt idx="1226">
                  <c:v>71322</c:v>
                </c:pt>
                <c:pt idx="1227">
                  <c:v>53172</c:v>
                </c:pt>
                <c:pt idx="1228">
                  <c:v>62998</c:v>
                </c:pt>
                <c:pt idx="1229">
                  <c:v>38508</c:v>
                </c:pt>
                <c:pt idx="1230">
                  <c:v>51287</c:v>
                </c:pt>
                <c:pt idx="1231">
                  <c:v>42207</c:v>
                </c:pt>
                <c:pt idx="1232">
                  <c:v>38946</c:v>
                </c:pt>
                <c:pt idx="1233">
                  <c:v>38946</c:v>
                </c:pt>
                <c:pt idx="1234">
                  <c:v>59754</c:v>
                </c:pt>
                <c:pt idx="1235">
                  <c:v>39767</c:v>
                </c:pt>
                <c:pt idx="1236">
                  <c:v>41335</c:v>
                </c:pt>
                <c:pt idx="1237">
                  <c:v>41335</c:v>
                </c:pt>
                <c:pt idx="1238">
                  <c:v>50520</c:v>
                </c:pt>
                <c:pt idx="1239">
                  <c:v>52117</c:v>
                </c:pt>
                <c:pt idx="1240">
                  <c:v>38620</c:v>
                </c:pt>
                <c:pt idx="1241">
                  <c:v>38620</c:v>
                </c:pt>
                <c:pt idx="1242">
                  <c:v>65316</c:v>
                </c:pt>
                <c:pt idx="1243">
                  <c:v>41020</c:v>
                </c:pt>
                <c:pt idx="1244">
                  <c:v>54690</c:v>
                </c:pt>
                <c:pt idx="1245">
                  <c:v>54690</c:v>
                </c:pt>
                <c:pt idx="1246">
                  <c:v>61278</c:v>
                </c:pt>
                <c:pt idx="1247">
                  <c:v>40548</c:v>
                </c:pt>
                <c:pt idx="1248">
                  <c:v>46734</c:v>
                </c:pt>
                <c:pt idx="1249">
                  <c:v>44421</c:v>
                </c:pt>
                <c:pt idx="1250">
                  <c:v>40059</c:v>
                </c:pt>
                <c:pt idx="1251">
                  <c:v>54414</c:v>
                </c:pt>
                <c:pt idx="1252">
                  <c:v>31497</c:v>
                </c:pt>
                <c:pt idx="1253">
                  <c:v>31497</c:v>
                </c:pt>
                <c:pt idx="1254">
                  <c:v>6835</c:v>
                </c:pt>
                <c:pt idx="1255">
                  <c:v>48195</c:v>
                </c:pt>
                <c:pt idx="1256">
                  <c:v>57236</c:v>
                </c:pt>
                <c:pt idx="1257">
                  <c:v>52854</c:v>
                </c:pt>
                <c:pt idx="1258">
                  <c:v>62637</c:v>
                </c:pt>
                <c:pt idx="1259">
                  <c:v>49980</c:v>
                </c:pt>
                <c:pt idx="1260">
                  <c:v>23331</c:v>
                </c:pt>
                <c:pt idx="1261">
                  <c:v>45921</c:v>
                </c:pt>
                <c:pt idx="1262">
                  <c:v>48877</c:v>
                </c:pt>
                <c:pt idx="1263">
                  <c:v>51012</c:v>
                </c:pt>
                <c:pt idx="1264">
                  <c:v>51012</c:v>
                </c:pt>
                <c:pt idx="1265">
                  <c:v>26877</c:v>
                </c:pt>
                <c:pt idx="1266">
                  <c:v>51039</c:v>
                </c:pt>
                <c:pt idx="1267">
                  <c:v>33051</c:v>
                </c:pt>
                <c:pt idx="1268">
                  <c:v>36957</c:v>
                </c:pt>
                <c:pt idx="1269">
                  <c:v>46734</c:v>
                </c:pt>
                <c:pt idx="1270">
                  <c:v>33955</c:v>
                </c:pt>
                <c:pt idx="1271">
                  <c:v>43586</c:v>
                </c:pt>
                <c:pt idx="1272">
                  <c:v>57247</c:v>
                </c:pt>
                <c:pt idx="1273">
                  <c:v>50272</c:v>
                </c:pt>
                <c:pt idx="1274">
                  <c:v>51876</c:v>
                </c:pt>
                <c:pt idx="1275">
                  <c:v>32011</c:v>
                </c:pt>
                <c:pt idx="1276">
                  <c:v>44989</c:v>
                </c:pt>
                <c:pt idx="1277">
                  <c:v>44989</c:v>
                </c:pt>
                <c:pt idx="1278">
                  <c:v>51717</c:v>
                </c:pt>
                <c:pt idx="1279">
                  <c:v>37716</c:v>
                </c:pt>
                <c:pt idx="1280">
                  <c:v>48186</c:v>
                </c:pt>
                <c:pt idx="1281">
                  <c:v>50183</c:v>
                </c:pt>
                <c:pt idx="1282">
                  <c:v>45503</c:v>
                </c:pt>
                <c:pt idx="1283">
                  <c:v>55249</c:v>
                </c:pt>
                <c:pt idx="1284">
                  <c:v>46610</c:v>
                </c:pt>
                <c:pt idx="1285">
                  <c:v>43824</c:v>
                </c:pt>
                <c:pt idx="1286">
                  <c:v>46854</c:v>
                </c:pt>
                <c:pt idx="1287">
                  <c:v>44213</c:v>
                </c:pt>
                <c:pt idx="1288">
                  <c:v>46390</c:v>
                </c:pt>
                <c:pt idx="1289">
                  <c:v>39146</c:v>
                </c:pt>
                <c:pt idx="1290">
                  <c:v>42473</c:v>
                </c:pt>
                <c:pt idx="1291">
                  <c:v>61923</c:v>
                </c:pt>
                <c:pt idx="1292">
                  <c:v>66503</c:v>
                </c:pt>
                <c:pt idx="1293">
                  <c:v>40049</c:v>
                </c:pt>
                <c:pt idx="1294">
                  <c:v>43300</c:v>
                </c:pt>
                <c:pt idx="1295">
                  <c:v>43462</c:v>
                </c:pt>
                <c:pt idx="1296">
                  <c:v>59412</c:v>
                </c:pt>
                <c:pt idx="1297">
                  <c:v>67506</c:v>
                </c:pt>
                <c:pt idx="1298">
                  <c:v>59686</c:v>
                </c:pt>
                <c:pt idx="1299">
                  <c:v>21888</c:v>
                </c:pt>
                <c:pt idx="1300">
                  <c:v>36262</c:v>
                </c:pt>
                <c:pt idx="1301">
                  <c:v>36947</c:v>
                </c:pt>
                <c:pt idx="1302">
                  <c:v>49514</c:v>
                </c:pt>
                <c:pt idx="1303">
                  <c:v>36317</c:v>
                </c:pt>
                <c:pt idx="1304">
                  <c:v>44392</c:v>
                </c:pt>
                <c:pt idx="1305">
                  <c:v>62307</c:v>
                </c:pt>
                <c:pt idx="1306">
                  <c:v>69139</c:v>
                </c:pt>
                <c:pt idx="1307">
                  <c:v>69139</c:v>
                </c:pt>
                <c:pt idx="1308">
                  <c:v>37040</c:v>
                </c:pt>
                <c:pt idx="1309">
                  <c:v>32313</c:v>
                </c:pt>
                <c:pt idx="1310">
                  <c:v>50447</c:v>
                </c:pt>
                <c:pt idx="1311">
                  <c:v>162397</c:v>
                </c:pt>
                <c:pt idx="1312">
                  <c:v>52569</c:v>
                </c:pt>
                <c:pt idx="1313">
                  <c:v>39791</c:v>
                </c:pt>
                <c:pt idx="1314">
                  <c:v>46923</c:v>
                </c:pt>
                <c:pt idx="1315">
                  <c:v>37760</c:v>
                </c:pt>
                <c:pt idx="1316">
                  <c:v>37760</c:v>
                </c:pt>
                <c:pt idx="1317">
                  <c:v>52869</c:v>
                </c:pt>
                <c:pt idx="1318">
                  <c:v>54342</c:v>
                </c:pt>
                <c:pt idx="1319">
                  <c:v>51373</c:v>
                </c:pt>
                <c:pt idx="1320">
                  <c:v>51948</c:v>
                </c:pt>
                <c:pt idx="1321">
                  <c:v>53537</c:v>
                </c:pt>
                <c:pt idx="1322">
                  <c:v>48721</c:v>
                </c:pt>
                <c:pt idx="1323">
                  <c:v>49187</c:v>
                </c:pt>
                <c:pt idx="1324">
                  <c:v>7144</c:v>
                </c:pt>
                <c:pt idx="1325">
                  <c:v>33168</c:v>
                </c:pt>
                <c:pt idx="1326">
                  <c:v>39763</c:v>
                </c:pt>
                <c:pt idx="1327">
                  <c:v>39747</c:v>
                </c:pt>
                <c:pt idx="1328">
                  <c:v>49618</c:v>
                </c:pt>
                <c:pt idx="1329">
                  <c:v>40233</c:v>
                </c:pt>
                <c:pt idx="1330">
                  <c:v>44051</c:v>
                </c:pt>
                <c:pt idx="1331">
                  <c:v>33316</c:v>
                </c:pt>
                <c:pt idx="1332">
                  <c:v>33316</c:v>
                </c:pt>
                <c:pt idx="1333">
                  <c:v>44931</c:v>
                </c:pt>
                <c:pt idx="1334">
                  <c:v>50737</c:v>
                </c:pt>
                <c:pt idx="1335">
                  <c:v>38097</c:v>
                </c:pt>
                <c:pt idx="1336">
                  <c:v>56223</c:v>
                </c:pt>
                <c:pt idx="1337">
                  <c:v>38557</c:v>
                </c:pt>
                <c:pt idx="1338">
                  <c:v>33454</c:v>
                </c:pt>
                <c:pt idx="1339">
                  <c:v>38829</c:v>
                </c:pt>
                <c:pt idx="1340">
                  <c:v>42618</c:v>
                </c:pt>
                <c:pt idx="1341">
                  <c:v>35196</c:v>
                </c:pt>
                <c:pt idx="1342">
                  <c:v>35196</c:v>
                </c:pt>
                <c:pt idx="1343">
                  <c:v>31605</c:v>
                </c:pt>
                <c:pt idx="1344">
                  <c:v>48752</c:v>
                </c:pt>
                <c:pt idx="1345">
                  <c:v>59892</c:v>
                </c:pt>
                <c:pt idx="1346">
                  <c:v>8028</c:v>
                </c:pt>
                <c:pt idx="1347">
                  <c:v>35688</c:v>
                </c:pt>
                <c:pt idx="1348">
                  <c:v>35688</c:v>
                </c:pt>
                <c:pt idx="1349">
                  <c:v>24401</c:v>
                </c:pt>
                <c:pt idx="1350">
                  <c:v>46097</c:v>
                </c:pt>
                <c:pt idx="1351">
                  <c:v>34380</c:v>
                </c:pt>
                <c:pt idx="1352">
                  <c:v>65370</c:v>
                </c:pt>
                <c:pt idx="1353">
                  <c:v>79865</c:v>
                </c:pt>
                <c:pt idx="1354">
                  <c:v>42769</c:v>
                </c:pt>
                <c:pt idx="1355">
                  <c:v>39435</c:v>
                </c:pt>
                <c:pt idx="1356">
                  <c:v>38175</c:v>
                </c:pt>
                <c:pt idx="1357">
                  <c:v>29435</c:v>
                </c:pt>
                <c:pt idx="1358">
                  <c:v>54210</c:v>
                </c:pt>
                <c:pt idx="1359">
                  <c:v>54348</c:v>
                </c:pt>
                <c:pt idx="1360">
                  <c:v>38823</c:v>
                </c:pt>
                <c:pt idx="1361">
                  <c:v>40760</c:v>
                </c:pt>
                <c:pt idx="1362">
                  <c:v>39898</c:v>
                </c:pt>
                <c:pt idx="1363">
                  <c:v>39898</c:v>
                </c:pt>
                <c:pt idx="1364">
                  <c:v>59041</c:v>
                </c:pt>
                <c:pt idx="1365">
                  <c:v>46423</c:v>
                </c:pt>
                <c:pt idx="1366">
                  <c:v>46423</c:v>
                </c:pt>
                <c:pt idx="1367">
                  <c:v>29999</c:v>
                </c:pt>
                <c:pt idx="1368">
                  <c:v>51315</c:v>
                </c:pt>
                <c:pt idx="1369">
                  <c:v>22507</c:v>
                </c:pt>
                <c:pt idx="1370">
                  <c:v>58217</c:v>
                </c:pt>
                <c:pt idx="1371">
                  <c:v>39190</c:v>
                </c:pt>
                <c:pt idx="1372">
                  <c:v>34529</c:v>
                </c:pt>
                <c:pt idx="1373">
                  <c:v>6560</c:v>
                </c:pt>
                <c:pt idx="1374">
                  <c:v>47570</c:v>
                </c:pt>
                <c:pt idx="1375">
                  <c:v>56551</c:v>
                </c:pt>
                <c:pt idx="1376">
                  <c:v>56551</c:v>
                </c:pt>
                <c:pt idx="1377">
                  <c:v>42373</c:v>
                </c:pt>
                <c:pt idx="1378">
                  <c:v>42315</c:v>
                </c:pt>
                <c:pt idx="1379">
                  <c:v>35876</c:v>
                </c:pt>
                <c:pt idx="1380">
                  <c:v>64587</c:v>
                </c:pt>
                <c:pt idx="1381">
                  <c:v>36443</c:v>
                </c:pt>
                <c:pt idx="1382">
                  <c:v>30507</c:v>
                </c:pt>
                <c:pt idx="1383">
                  <c:v>42386</c:v>
                </c:pt>
                <c:pt idx="1384">
                  <c:v>42386</c:v>
                </c:pt>
                <c:pt idx="1385">
                  <c:v>50785</c:v>
                </c:pt>
                <c:pt idx="1386">
                  <c:v>29760</c:v>
                </c:pt>
                <c:pt idx="1387">
                  <c:v>29760</c:v>
                </c:pt>
                <c:pt idx="1388">
                  <c:v>54809</c:v>
                </c:pt>
                <c:pt idx="1389">
                  <c:v>54809</c:v>
                </c:pt>
                <c:pt idx="1390">
                  <c:v>35641</c:v>
                </c:pt>
                <c:pt idx="1391">
                  <c:v>34053</c:v>
                </c:pt>
                <c:pt idx="1392">
                  <c:v>32632</c:v>
                </c:pt>
                <c:pt idx="1393">
                  <c:v>43638</c:v>
                </c:pt>
                <c:pt idx="1394">
                  <c:v>58646</c:v>
                </c:pt>
                <c:pt idx="1395">
                  <c:v>58646</c:v>
                </c:pt>
                <c:pt idx="1396">
                  <c:v>60033</c:v>
                </c:pt>
                <c:pt idx="1397">
                  <c:v>34377</c:v>
                </c:pt>
                <c:pt idx="1398">
                  <c:v>33438</c:v>
                </c:pt>
                <c:pt idx="1399">
                  <c:v>31560</c:v>
                </c:pt>
                <c:pt idx="1400">
                  <c:v>33564</c:v>
                </c:pt>
                <c:pt idx="1401">
                  <c:v>51766</c:v>
                </c:pt>
                <c:pt idx="1402">
                  <c:v>40706</c:v>
                </c:pt>
                <c:pt idx="1403">
                  <c:v>52074</c:v>
                </c:pt>
                <c:pt idx="1404">
                  <c:v>38236</c:v>
                </c:pt>
                <c:pt idx="1405">
                  <c:v>43641</c:v>
                </c:pt>
                <c:pt idx="1406">
                  <c:v>46098</c:v>
                </c:pt>
                <c:pt idx="1407">
                  <c:v>46098</c:v>
                </c:pt>
                <c:pt idx="1408">
                  <c:v>46098</c:v>
                </c:pt>
                <c:pt idx="1409">
                  <c:v>45576</c:v>
                </c:pt>
                <c:pt idx="1410">
                  <c:v>36145</c:v>
                </c:pt>
                <c:pt idx="1411">
                  <c:v>41580</c:v>
                </c:pt>
                <c:pt idx="1412">
                  <c:v>43322</c:v>
                </c:pt>
                <c:pt idx="1413">
                  <c:v>44635</c:v>
                </c:pt>
                <c:pt idx="1414">
                  <c:v>47472</c:v>
                </c:pt>
                <c:pt idx="1415">
                  <c:v>46053</c:v>
                </c:pt>
                <c:pt idx="1416">
                  <c:v>38452</c:v>
                </c:pt>
                <c:pt idx="1417">
                  <c:v>38452</c:v>
                </c:pt>
                <c:pt idx="1418">
                  <c:v>33419</c:v>
                </c:pt>
                <c:pt idx="1419">
                  <c:v>160803</c:v>
                </c:pt>
                <c:pt idx="1420">
                  <c:v>42429</c:v>
                </c:pt>
                <c:pt idx="1421">
                  <c:v>42429</c:v>
                </c:pt>
                <c:pt idx="1422">
                  <c:v>50116</c:v>
                </c:pt>
                <c:pt idx="1423">
                  <c:v>44794</c:v>
                </c:pt>
                <c:pt idx="1424">
                  <c:v>44794</c:v>
                </c:pt>
                <c:pt idx="1425">
                  <c:v>47823</c:v>
                </c:pt>
                <c:pt idx="1426">
                  <c:v>50870</c:v>
                </c:pt>
                <c:pt idx="1427">
                  <c:v>41850</c:v>
                </c:pt>
                <c:pt idx="1428">
                  <c:v>33762</c:v>
                </c:pt>
                <c:pt idx="1429">
                  <c:v>28087</c:v>
                </c:pt>
                <c:pt idx="1430">
                  <c:v>23228</c:v>
                </c:pt>
                <c:pt idx="1431">
                  <c:v>48918</c:v>
                </c:pt>
                <c:pt idx="1432">
                  <c:v>48918</c:v>
                </c:pt>
                <c:pt idx="1433">
                  <c:v>34412</c:v>
                </c:pt>
                <c:pt idx="1434">
                  <c:v>40211</c:v>
                </c:pt>
                <c:pt idx="1435">
                  <c:v>51813</c:v>
                </c:pt>
                <c:pt idx="1436">
                  <c:v>38593</c:v>
                </c:pt>
                <c:pt idx="1437">
                  <c:v>36927</c:v>
                </c:pt>
                <c:pt idx="1438">
                  <c:v>30983</c:v>
                </c:pt>
                <c:pt idx="1439">
                  <c:v>50523</c:v>
                </c:pt>
                <c:pt idx="1440">
                  <c:v>34916</c:v>
                </c:pt>
                <c:pt idx="1441">
                  <c:v>34213</c:v>
                </c:pt>
                <c:pt idx="1442">
                  <c:v>40887</c:v>
                </c:pt>
                <c:pt idx="1443">
                  <c:v>27573</c:v>
                </c:pt>
                <c:pt idx="1444">
                  <c:v>57530</c:v>
                </c:pt>
                <c:pt idx="1445">
                  <c:v>42160</c:v>
                </c:pt>
                <c:pt idx="1446">
                  <c:v>42243</c:v>
                </c:pt>
                <c:pt idx="1447">
                  <c:v>42395</c:v>
                </c:pt>
                <c:pt idx="1448">
                  <c:v>46910</c:v>
                </c:pt>
                <c:pt idx="1449">
                  <c:v>61482</c:v>
                </c:pt>
                <c:pt idx="1450">
                  <c:v>30477</c:v>
                </c:pt>
                <c:pt idx="1451">
                  <c:v>36550</c:v>
                </c:pt>
                <c:pt idx="1452">
                  <c:v>47139</c:v>
                </c:pt>
                <c:pt idx="1453">
                  <c:v>44322</c:v>
                </c:pt>
                <c:pt idx="1454">
                  <c:v>42162</c:v>
                </c:pt>
                <c:pt idx="1455">
                  <c:v>36075</c:v>
                </c:pt>
                <c:pt idx="1456">
                  <c:v>39453</c:v>
                </c:pt>
                <c:pt idx="1457">
                  <c:v>59062</c:v>
                </c:pt>
                <c:pt idx="1458">
                  <c:v>38683</c:v>
                </c:pt>
                <c:pt idx="1459">
                  <c:v>61917</c:v>
                </c:pt>
                <c:pt idx="1460">
                  <c:v>37126</c:v>
                </c:pt>
                <c:pt idx="1461">
                  <c:v>40442</c:v>
                </c:pt>
                <c:pt idx="1462">
                  <c:v>33235</c:v>
                </c:pt>
                <c:pt idx="1463">
                  <c:v>43020</c:v>
                </c:pt>
                <c:pt idx="1464">
                  <c:v>26490</c:v>
                </c:pt>
                <c:pt idx="1465">
                  <c:v>26490</c:v>
                </c:pt>
                <c:pt idx="1466">
                  <c:v>40321</c:v>
                </c:pt>
                <c:pt idx="1467">
                  <c:v>40321</c:v>
                </c:pt>
                <c:pt idx="1468">
                  <c:v>28510</c:v>
                </c:pt>
                <c:pt idx="1469">
                  <c:v>41154</c:v>
                </c:pt>
                <c:pt idx="1470">
                  <c:v>27421</c:v>
                </c:pt>
                <c:pt idx="1471">
                  <c:v>33471</c:v>
                </c:pt>
                <c:pt idx="1472">
                  <c:v>36997</c:v>
                </c:pt>
                <c:pt idx="1473">
                  <c:v>38232</c:v>
                </c:pt>
                <c:pt idx="1474">
                  <c:v>46891</c:v>
                </c:pt>
                <c:pt idx="1475">
                  <c:v>46891</c:v>
                </c:pt>
                <c:pt idx="1476">
                  <c:v>55375</c:v>
                </c:pt>
                <c:pt idx="1477">
                  <c:v>45759</c:v>
                </c:pt>
                <c:pt idx="1478">
                  <c:v>45759</c:v>
                </c:pt>
                <c:pt idx="1479">
                  <c:v>52190</c:v>
                </c:pt>
                <c:pt idx="1480">
                  <c:v>49605</c:v>
                </c:pt>
                <c:pt idx="1481">
                  <c:v>47850</c:v>
                </c:pt>
                <c:pt idx="1482">
                  <c:v>34554</c:v>
                </c:pt>
                <c:pt idx="1483">
                  <c:v>32144</c:v>
                </c:pt>
                <c:pt idx="1484">
                  <c:v>28769</c:v>
                </c:pt>
                <c:pt idx="1485">
                  <c:v>46931</c:v>
                </c:pt>
                <c:pt idx="1486">
                  <c:v>40662</c:v>
                </c:pt>
                <c:pt idx="1487">
                  <c:v>25509</c:v>
                </c:pt>
                <c:pt idx="1488">
                  <c:v>25509</c:v>
                </c:pt>
                <c:pt idx="1489">
                  <c:v>42192</c:v>
                </c:pt>
                <c:pt idx="1490">
                  <c:v>33996</c:v>
                </c:pt>
                <c:pt idx="1491">
                  <c:v>33996</c:v>
                </c:pt>
                <c:pt idx="1492">
                  <c:v>37787</c:v>
                </c:pt>
                <c:pt idx="1493">
                  <c:v>49389</c:v>
                </c:pt>
                <c:pt idx="1494">
                  <c:v>31626</c:v>
                </c:pt>
                <c:pt idx="1495">
                  <c:v>33622</c:v>
                </c:pt>
                <c:pt idx="1496">
                  <c:v>34941</c:v>
                </c:pt>
                <c:pt idx="1497">
                  <c:v>157733</c:v>
                </c:pt>
                <c:pt idx="1498">
                  <c:v>37085</c:v>
                </c:pt>
                <c:pt idx="1499">
                  <c:v>28071</c:v>
                </c:pt>
                <c:pt idx="1500">
                  <c:v>38361</c:v>
                </c:pt>
                <c:pt idx="1501">
                  <c:v>38361</c:v>
                </c:pt>
                <c:pt idx="1502">
                  <c:v>38578</c:v>
                </c:pt>
                <c:pt idx="1503">
                  <c:v>38578</c:v>
                </c:pt>
                <c:pt idx="1504">
                  <c:v>46015</c:v>
                </c:pt>
                <c:pt idx="1505">
                  <c:v>46015</c:v>
                </c:pt>
                <c:pt idx="1506">
                  <c:v>38179</c:v>
                </c:pt>
                <c:pt idx="1507">
                  <c:v>32952</c:v>
                </c:pt>
                <c:pt idx="1508">
                  <c:v>23477</c:v>
                </c:pt>
                <c:pt idx="1509">
                  <c:v>28440</c:v>
                </c:pt>
                <c:pt idx="1510">
                  <c:v>41411</c:v>
                </c:pt>
                <c:pt idx="1511">
                  <c:v>37509</c:v>
                </c:pt>
                <c:pt idx="1512">
                  <c:v>29236</c:v>
                </c:pt>
                <c:pt idx="1513">
                  <c:v>27238</c:v>
                </c:pt>
                <c:pt idx="1514">
                  <c:v>27450</c:v>
                </c:pt>
                <c:pt idx="1515">
                  <c:v>45057</c:v>
                </c:pt>
                <c:pt idx="1516">
                  <c:v>40304</c:v>
                </c:pt>
                <c:pt idx="1517">
                  <c:v>46377</c:v>
                </c:pt>
                <c:pt idx="1518">
                  <c:v>38360</c:v>
                </c:pt>
                <c:pt idx="1519">
                  <c:v>30081</c:v>
                </c:pt>
                <c:pt idx="1520">
                  <c:v>35246</c:v>
                </c:pt>
                <c:pt idx="1521">
                  <c:v>21024</c:v>
                </c:pt>
                <c:pt idx="1522">
                  <c:v>45203</c:v>
                </c:pt>
                <c:pt idx="1523">
                  <c:v>49572</c:v>
                </c:pt>
                <c:pt idx="1524">
                  <c:v>43018</c:v>
                </c:pt>
                <c:pt idx="1525">
                  <c:v>40451</c:v>
                </c:pt>
                <c:pt idx="1526">
                  <c:v>32303</c:v>
                </c:pt>
                <c:pt idx="1527">
                  <c:v>54072</c:v>
                </c:pt>
                <c:pt idx="1528">
                  <c:v>31814</c:v>
                </c:pt>
                <c:pt idx="1529">
                  <c:v>59060</c:v>
                </c:pt>
                <c:pt idx="1530">
                  <c:v>30368</c:v>
                </c:pt>
                <c:pt idx="1531">
                  <c:v>23091</c:v>
                </c:pt>
                <c:pt idx="1532">
                  <c:v>38576</c:v>
                </c:pt>
                <c:pt idx="1533">
                  <c:v>32557</c:v>
                </c:pt>
                <c:pt idx="1534">
                  <c:v>41039</c:v>
                </c:pt>
                <c:pt idx="1535">
                  <c:v>34935</c:v>
                </c:pt>
                <c:pt idx="1536">
                  <c:v>34935</c:v>
                </c:pt>
                <c:pt idx="1537">
                  <c:v>37697</c:v>
                </c:pt>
                <c:pt idx="1538">
                  <c:v>37697</c:v>
                </c:pt>
                <c:pt idx="1539">
                  <c:v>56850</c:v>
                </c:pt>
                <c:pt idx="1540">
                  <c:v>38998</c:v>
                </c:pt>
                <c:pt idx="1541">
                  <c:v>38998</c:v>
                </c:pt>
                <c:pt idx="1542">
                  <c:v>31928</c:v>
                </c:pt>
                <c:pt idx="1543">
                  <c:v>45146</c:v>
                </c:pt>
                <c:pt idx="1544">
                  <c:v>54432</c:v>
                </c:pt>
                <c:pt idx="1545">
                  <c:v>33378</c:v>
                </c:pt>
                <c:pt idx="1546">
                  <c:v>31907</c:v>
                </c:pt>
                <c:pt idx="1547">
                  <c:v>45903</c:v>
                </c:pt>
                <c:pt idx="1548">
                  <c:v>41883</c:v>
                </c:pt>
                <c:pt idx="1549">
                  <c:v>18929</c:v>
                </c:pt>
                <c:pt idx="1550">
                  <c:v>18929</c:v>
                </c:pt>
                <c:pt idx="1551">
                  <c:v>18929</c:v>
                </c:pt>
                <c:pt idx="1552">
                  <c:v>25545</c:v>
                </c:pt>
                <c:pt idx="1553">
                  <c:v>38443</c:v>
                </c:pt>
                <c:pt idx="1554">
                  <c:v>39722</c:v>
                </c:pt>
                <c:pt idx="1555">
                  <c:v>26850</c:v>
                </c:pt>
                <c:pt idx="1556">
                  <c:v>45889</c:v>
                </c:pt>
                <c:pt idx="1557">
                  <c:v>50943</c:v>
                </c:pt>
                <c:pt idx="1558">
                  <c:v>50943</c:v>
                </c:pt>
                <c:pt idx="1559">
                  <c:v>38725</c:v>
                </c:pt>
                <c:pt idx="1560">
                  <c:v>31089</c:v>
                </c:pt>
                <c:pt idx="1561">
                  <c:v>46524</c:v>
                </c:pt>
                <c:pt idx="1562">
                  <c:v>46107</c:v>
                </c:pt>
                <c:pt idx="1563">
                  <c:v>44503</c:v>
                </c:pt>
                <c:pt idx="1564">
                  <c:v>33039</c:v>
                </c:pt>
                <c:pt idx="1565">
                  <c:v>33039</c:v>
                </c:pt>
                <c:pt idx="1566">
                  <c:v>43050</c:v>
                </c:pt>
                <c:pt idx="1567">
                  <c:v>38196</c:v>
                </c:pt>
                <c:pt idx="1568">
                  <c:v>27215</c:v>
                </c:pt>
                <c:pt idx="1569">
                  <c:v>35704</c:v>
                </c:pt>
                <c:pt idx="1570">
                  <c:v>44300</c:v>
                </c:pt>
                <c:pt idx="1571">
                  <c:v>50616</c:v>
                </c:pt>
                <c:pt idx="1572">
                  <c:v>22419</c:v>
                </c:pt>
                <c:pt idx="1573">
                  <c:v>22419</c:v>
                </c:pt>
                <c:pt idx="1574">
                  <c:v>35544</c:v>
                </c:pt>
                <c:pt idx="1575">
                  <c:v>54132</c:v>
                </c:pt>
                <c:pt idx="1576">
                  <c:v>46106</c:v>
                </c:pt>
                <c:pt idx="1577">
                  <c:v>33585</c:v>
                </c:pt>
                <c:pt idx="1578">
                  <c:v>45204</c:v>
                </c:pt>
                <c:pt idx="1579">
                  <c:v>41437</c:v>
                </c:pt>
                <c:pt idx="1580">
                  <c:v>36781</c:v>
                </c:pt>
                <c:pt idx="1581">
                  <c:v>55563</c:v>
                </c:pt>
                <c:pt idx="1582">
                  <c:v>39922</c:v>
                </c:pt>
                <c:pt idx="1583">
                  <c:v>39922</c:v>
                </c:pt>
                <c:pt idx="1584">
                  <c:v>39922</c:v>
                </c:pt>
                <c:pt idx="1585">
                  <c:v>53204</c:v>
                </c:pt>
                <c:pt idx="1586">
                  <c:v>21255</c:v>
                </c:pt>
                <c:pt idx="1587">
                  <c:v>36778</c:v>
                </c:pt>
                <c:pt idx="1588">
                  <c:v>34704</c:v>
                </c:pt>
                <c:pt idx="1589">
                  <c:v>36273</c:v>
                </c:pt>
                <c:pt idx="1590">
                  <c:v>38853</c:v>
                </c:pt>
                <c:pt idx="1591">
                  <c:v>42554</c:v>
                </c:pt>
                <c:pt idx="1592">
                  <c:v>47889</c:v>
                </c:pt>
                <c:pt idx="1593">
                  <c:v>48330</c:v>
                </c:pt>
                <c:pt idx="1594">
                  <c:v>53233</c:v>
                </c:pt>
                <c:pt idx="1595">
                  <c:v>35322</c:v>
                </c:pt>
                <c:pt idx="1596">
                  <c:v>31454</c:v>
                </c:pt>
                <c:pt idx="1597">
                  <c:v>23478</c:v>
                </c:pt>
                <c:pt idx="1598">
                  <c:v>34838</c:v>
                </c:pt>
                <c:pt idx="1599">
                  <c:v>5648</c:v>
                </c:pt>
                <c:pt idx="1600">
                  <c:v>32889</c:v>
                </c:pt>
                <c:pt idx="1601">
                  <c:v>48767</c:v>
                </c:pt>
                <c:pt idx="1602">
                  <c:v>24570</c:v>
                </c:pt>
                <c:pt idx="1603">
                  <c:v>35340</c:v>
                </c:pt>
                <c:pt idx="1604">
                  <c:v>45894</c:v>
                </c:pt>
                <c:pt idx="1605">
                  <c:v>41986</c:v>
                </c:pt>
                <c:pt idx="1606">
                  <c:v>35797</c:v>
                </c:pt>
                <c:pt idx="1607">
                  <c:v>22554</c:v>
                </c:pt>
                <c:pt idx="1608">
                  <c:v>37758</c:v>
                </c:pt>
                <c:pt idx="1609">
                  <c:v>37758</c:v>
                </c:pt>
                <c:pt idx="1610">
                  <c:v>30630</c:v>
                </c:pt>
                <c:pt idx="1611">
                  <c:v>23626</c:v>
                </c:pt>
                <c:pt idx="1612">
                  <c:v>35791</c:v>
                </c:pt>
                <c:pt idx="1613">
                  <c:v>35791</c:v>
                </c:pt>
                <c:pt idx="1614">
                  <c:v>32146</c:v>
                </c:pt>
                <c:pt idx="1615">
                  <c:v>44319</c:v>
                </c:pt>
                <c:pt idx="1616">
                  <c:v>29187</c:v>
                </c:pt>
                <c:pt idx="1617">
                  <c:v>37334</c:v>
                </c:pt>
                <c:pt idx="1618">
                  <c:v>37760</c:v>
                </c:pt>
                <c:pt idx="1619">
                  <c:v>33402</c:v>
                </c:pt>
                <c:pt idx="1620">
                  <c:v>32892</c:v>
                </c:pt>
                <c:pt idx="1621">
                  <c:v>32892</c:v>
                </c:pt>
                <c:pt idx="1622">
                  <c:v>51124</c:v>
                </c:pt>
                <c:pt idx="1623">
                  <c:v>48699</c:v>
                </c:pt>
                <c:pt idx="1624">
                  <c:v>38887</c:v>
                </c:pt>
                <c:pt idx="1625">
                  <c:v>29732</c:v>
                </c:pt>
                <c:pt idx="1626">
                  <c:v>30015</c:v>
                </c:pt>
                <c:pt idx="1627">
                  <c:v>22574</c:v>
                </c:pt>
                <c:pt idx="1628">
                  <c:v>22574</c:v>
                </c:pt>
                <c:pt idx="1629">
                  <c:v>36959</c:v>
                </c:pt>
                <c:pt idx="1630">
                  <c:v>31158</c:v>
                </c:pt>
                <c:pt idx="1631">
                  <c:v>26759</c:v>
                </c:pt>
                <c:pt idx="1632">
                  <c:v>23559</c:v>
                </c:pt>
                <c:pt idx="1633">
                  <c:v>35441</c:v>
                </c:pt>
                <c:pt idx="1634">
                  <c:v>19656</c:v>
                </c:pt>
                <c:pt idx="1635">
                  <c:v>48794</c:v>
                </c:pt>
                <c:pt idx="1636">
                  <c:v>44078</c:v>
                </c:pt>
                <c:pt idx="1637">
                  <c:v>41275</c:v>
                </c:pt>
                <c:pt idx="1638">
                  <c:v>30899</c:v>
                </c:pt>
                <c:pt idx="1639">
                  <c:v>30843</c:v>
                </c:pt>
                <c:pt idx="1640">
                  <c:v>40800</c:v>
                </c:pt>
                <c:pt idx="1641">
                  <c:v>11012</c:v>
                </c:pt>
                <c:pt idx="1642">
                  <c:v>28839</c:v>
                </c:pt>
                <c:pt idx="1643">
                  <c:v>44393</c:v>
                </c:pt>
                <c:pt idx="1644">
                  <c:v>28457</c:v>
                </c:pt>
                <c:pt idx="1645">
                  <c:v>42231</c:v>
                </c:pt>
                <c:pt idx="1646">
                  <c:v>31878</c:v>
                </c:pt>
                <c:pt idx="1647">
                  <c:v>35178</c:v>
                </c:pt>
                <c:pt idx="1648">
                  <c:v>35178</c:v>
                </c:pt>
                <c:pt idx="1649">
                  <c:v>38054</c:v>
                </c:pt>
                <c:pt idx="1650">
                  <c:v>39062</c:v>
                </c:pt>
                <c:pt idx="1651">
                  <c:v>48526</c:v>
                </c:pt>
                <c:pt idx="1652">
                  <c:v>35682</c:v>
                </c:pt>
                <c:pt idx="1653">
                  <c:v>35788</c:v>
                </c:pt>
                <c:pt idx="1654">
                  <c:v>37155</c:v>
                </c:pt>
                <c:pt idx="1655">
                  <c:v>48006</c:v>
                </c:pt>
                <c:pt idx="1656">
                  <c:v>44512</c:v>
                </c:pt>
                <c:pt idx="1657">
                  <c:v>40851</c:v>
                </c:pt>
                <c:pt idx="1658">
                  <c:v>41967</c:v>
                </c:pt>
                <c:pt idx="1659">
                  <c:v>31395</c:v>
                </c:pt>
                <c:pt idx="1660">
                  <c:v>36038</c:v>
                </c:pt>
                <c:pt idx="1661">
                  <c:v>38197</c:v>
                </c:pt>
                <c:pt idx="1662">
                  <c:v>38872</c:v>
                </c:pt>
                <c:pt idx="1663">
                  <c:v>27255</c:v>
                </c:pt>
                <c:pt idx="1664">
                  <c:v>42403</c:v>
                </c:pt>
                <c:pt idx="1665">
                  <c:v>44155</c:v>
                </c:pt>
                <c:pt idx="1666">
                  <c:v>33228</c:v>
                </c:pt>
                <c:pt idx="1667">
                  <c:v>32871</c:v>
                </c:pt>
                <c:pt idx="1668">
                  <c:v>28587</c:v>
                </c:pt>
                <c:pt idx="1669">
                  <c:v>38643</c:v>
                </c:pt>
                <c:pt idx="1670">
                  <c:v>26067</c:v>
                </c:pt>
                <c:pt idx="1671">
                  <c:v>23763</c:v>
                </c:pt>
                <c:pt idx="1672">
                  <c:v>40637</c:v>
                </c:pt>
                <c:pt idx="1673">
                  <c:v>37859</c:v>
                </c:pt>
                <c:pt idx="1674">
                  <c:v>33462</c:v>
                </c:pt>
                <c:pt idx="1675">
                  <c:v>51111</c:v>
                </c:pt>
                <c:pt idx="1676">
                  <c:v>46831</c:v>
                </c:pt>
                <c:pt idx="1677">
                  <c:v>35765</c:v>
                </c:pt>
                <c:pt idx="1678">
                  <c:v>33562</c:v>
                </c:pt>
                <c:pt idx="1679">
                  <c:v>35701</c:v>
                </c:pt>
                <c:pt idx="1680">
                  <c:v>14849</c:v>
                </c:pt>
                <c:pt idx="1681">
                  <c:v>42664</c:v>
                </c:pt>
                <c:pt idx="1682">
                  <c:v>36732</c:v>
                </c:pt>
                <c:pt idx="1683">
                  <c:v>41473</c:v>
                </c:pt>
                <c:pt idx="1684">
                  <c:v>24639</c:v>
                </c:pt>
                <c:pt idx="1685">
                  <c:v>32414</c:v>
                </c:pt>
                <c:pt idx="1686">
                  <c:v>44359</c:v>
                </c:pt>
                <c:pt idx="1687">
                  <c:v>26518</c:v>
                </c:pt>
                <c:pt idx="1688">
                  <c:v>36026</c:v>
                </c:pt>
                <c:pt idx="1689">
                  <c:v>16927</c:v>
                </c:pt>
                <c:pt idx="1690">
                  <c:v>42767</c:v>
                </c:pt>
                <c:pt idx="1691">
                  <c:v>41644</c:v>
                </c:pt>
                <c:pt idx="1692">
                  <c:v>37235</c:v>
                </c:pt>
                <c:pt idx="1693">
                  <c:v>34043</c:v>
                </c:pt>
                <c:pt idx="1694">
                  <c:v>157243</c:v>
                </c:pt>
                <c:pt idx="1695">
                  <c:v>48985</c:v>
                </c:pt>
                <c:pt idx="1696">
                  <c:v>37401</c:v>
                </c:pt>
                <c:pt idx="1697">
                  <c:v>37401</c:v>
                </c:pt>
                <c:pt idx="1698">
                  <c:v>27213</c:v>
                </c:pt>
                <c:pt idx="1699">
                  <c:v>42169</c:v>
                </c:pt>
                <c:pt idx="1700">
                  <c:v>23272</c:v>
                </c:pt>
                <c:pt idx="1701">
                  <c:v>44964</c:v>
                </c:pt>
                <c:pt idx="1702">
                  <c:v>39684</c:v>
                </c:pt>
                <c:pt idx="1703">
                  <c:v>43602</c:v>
                </c:pt>
                <c:pt idx="1704">
                  <c:v>28442</c:v>
                </c:pt>
                <c:pt idx="1705">
                  <c:v>28647</c:v>
                </c:pt>
                <c:pt idx="1706">
                  <c:v>25358</c:v>
                </c:pt>
                <c:pt idx="1707">
                  <c:v>34469</c:v>
                </c:pt>
                <c:pt idx="1708">
                  <c:v>38961</c:v>
                </c:pt>
                <c:pt idx="1709">
                  <c:v>22944</c:v>
                </c:pt>
                <c:pt idx="1710">
                  <c:v>28320</c:v>
                </c:pt>
                <c:pt idx="1711">
                  <c:v>46984</c:v>
                </c:pt>
                <c:pt idx="1712">
                  <c:v>16269</c:v>
                </c:pt>
                <c:pt idx="1713">
                  <c:v>34487</c:v>
                </c:pt>
                <c:pt idx="1714">
                  <c:v>31761</c:v>
                </c:pt>
                <c:pt idx="1715">
                  <c:v>32173</c:v>
                </c:pt>
                <c:pt idx="1716">
                  <c:v>34026</c:v>
                </c:pt>
                <c:pt idx="1717">
                  <c:v>34026</c:v>
                </c:pt>
                <c:pt idx="1718">
                  <c:v>20895</c:v>
                </c:pt>
                <c:pt idx="1719">
                  <c:v>20180</c:v>
                </c:pt>
                <c:pt idx="1720">
                  <c:v>20180</c:v>
                </c:pt>
                <c:pt idx="1721">
                  <c:v>36663</c:v>
                </c:pt>
                <c:pt idx="1722">
                  <c:v>23661</c:v>
                </c:pt>
                <c:pt idx="1723">
                  <c:v>37395</c:v>
                </c:pt>
                <c:pt idx="1724">
                  <c:v>36065</c:v>
                </c:pt>
                <c:pt idx="1725">
                  <c:v>28427</c:v>
                </c:pt>
                <c:pt idx="1726">
                  <c:v>28427</c:v>
                </c:pt>
                <c:pt idx="1727">
                  <c:v>49638</c:v>
                </c:pt>
                <c:pt idx="1728">
                  <c:v>44689</c:v>
                </c:pt>
                <c:pt idx="1729">
                  <c:v>43482</c:v>
                </c:pt>
                <c:pt idx="1730">
                  <c:v>37244</c:v>
                </c:pt>
                <c:pt idx="1731">
                  <c:v>17144</c:v>
                </c:pt>
                <c:pt idx="1732">
                  <c:v>22263</c:v>
                </c:pt>
                <c:pt idx="1733">
                  <c:v>27159</c:v>
                </c:pt>
                <c:pt idx="1734">
                  <c:v>29543</c:v>
                </c:pt>
                <c:pt idx="1735">
                  <c:v>36921</c:v>
                </c:pt>
                <c:pt idx="1736">
                  <c:v>21840</c:v>
                </c:pt>
                <c:pt idx="1737">
                  <c:v>30992</c:v>
                </c:pt>
                <c:pt idx="1738">
                  <c:v>30992</c:v>
                </c:pt>
                <c:pt idx="1739">
                  <c:v>31632</c:v>
                </c:pt>
                <c:pt idx="1740">
                  <c:v>29440</c:v>
                </c:pt>
                <c:pt idx="1741">
                  <c:v>4428</c:v>
                </c:pt>
                <c:pt idx="1742">
                  <c:v>47025</c:v>
                </c:pt>
                <c:pt idx="1743">
                  <c:v>24279</c:v>
                </c:pt>
                <c:pt idx="1744">
                  <c:v>19444</c:v>
                </c:pt>
                <c:pt idx="1745">
                  <c:v>15716</c:v>
                </c:pt>
                <c:pt idx="1746">
                  <c:v>33569</c:v>
                </c:pt>
                <c:pt idx="1747">
                  <c:v>31788</c:v>
                </c:pt>
                <c:pt idx="1748">
                  <c:v>30828</c:v>
                </c:pt>
                <c:pt idx="1749">
                  <c:v>36802</c:v>
                </c:pt>
                <c:pt idx="1750">
                  <c:v>22979</c:v>
                </c:pt>
                <c:pt idx="1751">
                  <c:v>22669</c:v>
                </c:pt>
                <c:pt idx="1752">
                  <c:v>29103</c:v>
                </c:pt>
                <c:pt idx="1753">
                  <c:v>33986</c:v>
                </c:pt>
                <c:pt idx="1754">
                  <c:v>31160</c:v>
                </c:pt>
                <c:pt idx="1755">
                  <c:v>31086</c:v>
                </c:pt>
                <c:pt idx="1756">
                  <c:v>23910</c:v>
                </c:pt>
                <c:pt idx="1757">
                  <c:v>34350</c:v>
                </c:pt>
                <c:pt idx="1758">
                  <c:v>22148</c:v>
                </c:pt>
                <c:pt idx="1759">
                  <c:v>39356</c:v>
                </c:pt>
                <c:pt idx="1760">
                  <c:v>30396</c:v>
                </c:pt>
                <c:pt idx="1761">
                  <c:v>30372</c:v>
                </c:pt>
                <c:pt idx="1762">
                  <c:v>30372</c:v>
                </c:pt>
                <c:pt idx="1763">
                  <c:v>35860</c:v>
                </c:pt>
                <c:pt idx="1764">
                  <c:v>35860</c:v>
                </c:pt>
                <c:pt idx="1765">
                  <c:v>35860</c:v>
                </c:pt>
                <c:pt idx="1766">
                  <c:v>35860</c:v>
                </c:pt>
                <c:pt idx="1767">
                  <c:v>26290</c:v>
                </c:pt>
                <c:pt idx="1768">
                  <c:v>25293</c:v>
                </c:pt>
                <c:pt idx="1769">
                  <c:v>25293</c:v>
                </c:pt>
                <c:pt idx="1770">
                  <c:v>39858</c:v>
                </c:pt>
                <c:pt idx="1771">
                  <c:v>42394</c:v>
                </c:pt>
                <c:pt idx="1772">
                  <c:v>17649</c:v>
                </c:pt>
                <c:pt idx="1773">
                  <c:v>34230</c:v>
                </c:pt>
                <c:pt idx="1774">
                  <c:v>30631</c:v>
                </c:pt>
                <c:pt idx="1775">
                  <c:v>26091</c:v>
                </c:pt>
                <c:pt idx="1776">
                  <c:v>26091</c:v>
                </c:pt>
                <c:pt idx="1777">
                  <c:v>39548</c:v>
                </c:pt>
                <c:pt idx="1778">
                  <c:v>31535</c:v>
                </c:pt>
                <c:pt idx="1779">
                  <c:v>36640</c:v>
                </c:pt>
                <c:pt idx="1780">
                  <c:v>34728</c:v>
                </c:pt>
                <c:pt idx="1781">
                  <c:v>46102</c:v>
                </c:pt>
                <c:pt idx="1782">
                  <c:v>24027</c:v>
                </c:pt>
                <c:pt idx="1783">
                  <c:v>41021</c:v>
                </c:pt>
                <c:pt idx="1784">
                  <c:v>36230</c:v>
                </c:pt>
                <c:pt idx="1785">
                  <c:v>30351</c:v>
                </c:pt>
                <c:pt idx="1786">
                  <c:v>30351</c:v>
                </c:pt>
                <c:pt idx="1787">
                  <c:v>29791</c:v>
                </c:pt>
                <c:pt idx="1788">
                  <c:v>45068</c:v>
                </c:pt>
                <c:pt idx="1789">
                  <c:v>27889</c:v>
                </c:pt>
                <c:pt idx="1790">
                  <c:v>47691</c:v>
                </c:pt>
                <c:pt idx="1791">
                  <c:v>19514</c:v>
                </c:pt>
                <c:pt idx="1792">
                  <c:v>19514</c:v>
                </c:pt>
                <c:pt idx="1793">
                  <c:v>34596</c:v>
                </c:pt>
                <c:pt idx="1794">
                  <c:v>34596</c:v>
                </c:pt>
                <c:pt idx="1795">
                  <c:v>43815</c:v>
                </c:pt>
                <c:pt idx="1796">
                  <c:v>28332</c:v>
                </c:pt>
                <c:pt idx="1797">
                  <c:v>23976</c:v>
                </c:pt>
                <c:pt idx="1798">
                  <c:v>22804</c:v>
                </c:pt>
                <c:pt idx="1799">
                  <c:v>22804</c:v>
                </c:pt>
                <c:pt idx="1800">
                  <c:v>21645</c:v>
                </c:pt>
                <c:pt idx="1801">
                  <c:v>51411</c:v>
                </c:pt>
                <c:pt idx="1802">
                  <c:v>42523</c:v>
                </c:pt>
                <c:pt idx="1803">
                  <c:v>42523</c:v>
                </c:pt>
                <c:pt idx="1804">
                  <c:v>32300</c:v>
                </c:pt>
                <c:pt idx="1805">
                  <c:v>14796</c:v>
                </c:pt>
                <c:pt idx="1806">
                  <c:v>40049</c:v>
                </c:pt>
                <c:pt idx="1807">
                  <c:v>27938</c:v>
                </c:pt>
                <c:pt idx="1808">
                  <c:v>32765</c:v>
                </c:pt>
                <c:pt idx="1809">
                  <c:v>37633</c:v>
                </c:pt>
                <c:pt idx="1810">
                  <c:v>29315</c:v>
                </c:pt>
                <c:pt idx="1811">
                  <c:v>26642</c:v>
                </c:pt>
                <c:pt idx="1812">
                  <c:v>23228</c:v>
                </c:pt>
                <c:pt idx="1813">
                  <c:v>38702</c:v>
                </c:pt>
                <c:pt idx="1814">
                  <c:v>41452</c:v>
                </c:pt>
                <c:pt idx="1815">
                  <c:v>20559</c:v>
                </c:pt>
                <c:pt idx="1816">
                  <c:v>41728</c:v>
                </c:pt>
                <c:pt idx="1817">
                  <c:v>27203</c:v>
                </c:pt>
                <c:pt idx="1818">
                  <c:v>21359</c:v>
                </c:pt>
                <c:pt idx="1819">
                  <c:v>52195</c:v>
                </c:pt>
                <c:pt idx="1820">
                  <c:v>33178</c:v>
                </c:pt>
                <c:pt idx="1821">
                  <c:v>5305</c:v>
                </c:pt>
                <c:pt idx="1822">
                  <c:v>38200</c:v>
                </c:pt>
                <c:pt idx="1823">
                  <c:v>36143</c:v>
                </c:pt>
                <c:pt idx="1824">
                  <c:v>13533</c:v>
                </c:pt>
                <c:pt idx="1825">
                  <c:v>8820</c:v>
                </c:pt>
                <c:pt idx="1826">
                  <c:v>35790</c:v>
                </c:pt>
                <c:pt idx="1827">
                  <c:v>46779</c:v>
                </c:pt>
                <c:pt idx="1828">
                  <c:v>46094</c:v>
                </c:pt>
                <c:pt idx="1829">
                  <c:v>27100</c:v>
                </c:pt>
                <c:pt idx="1830">
                  <c:v>27100</c:v>
                </c:pt>
                <c:pt idx="1831">
                  <c:v>18222</c:v>
                </c:pt>
                <c:pt idx="1832">
                  <c:v>16248</c:v>
                </c:pt>
                <c:pt idx="1833">
                  <c:v>27116</c:v>
                </c:pt>
                <c:pt idx="1834">
                  <c:v>54466</c:v>
                </c:pt>
                <c:pt idx="1835">
                  <c:v>28718</c:v>
                </c:pt>
                <c:pt idx="1836">
                  <c:v>40521</c:v>
                </c:pt>
                <c:pt idx="1837">
                  <c:v>30753</c:v>
                </c:pt>
                <c:pt idx="1838">
                  <c:v>37054</c:v>
                </c:pt>
                <c:pt idx="1839">
                  <c:v>27943</c:v>
                </c:pt>
                <c:pt idx="1840">
                  <c:v>18701</c:v>
                </c:pt>
                <c:pt idx="1841">
                  <c:v>18701</c:v>
                </c:pt>
                <c:pt idx="1842">
                  <c:v>17117</c:v>
                </c:pt>
                <c:pt idx="1843">
                  <c:v>35523</c:v>
                </c:pt>
                <c:pt idx="1844">
                  <c:v>34176</c:v>
                </c:pt>
                <c:pt idx="1845">
                  <c:v>14045</c:v>
                </c:pt>
                <c:pt idx="1846">
                  <c:v>40737</c:v>
                </c:pt>
                <c:pt idx="1847">
                  <c:v>26646</c:v>
                </c:pt>
                <c:pt idx="1848">
                  <c:v>30023</c:v>
                </c:pt>
                <c:pt idx="1849">
                  <c:v>31686</c:v>
                </c:pt>
                <c:pt idx="1850">
                  <c:v>30833</c:v>
                </c:pt>
                <c:pt idx="1851">
                  <c:v>22518</c:v>
                </c:pt>
                <c:pt idx="1852">
                  <c:v>46344</c:v>
                </c:pt>
                <c:pt idx="1853">
                  <c:v>33581</c:v>
                </c:pt>
                <c:pt idx="1854">
                  <c:v>37284</c:v>
                </c:pt>
                <c:pt idx="1855">
                  <c:v>37284</c:v>
                </c:pt>
                <c:pt idx="1856">
                  <c:v>22010</c:v>
                </c:pt>
                <c:pt idx="1857">
                  <c:v>36301</c:v>
                </c:pt>
                <c:pt idx="1858">
                  <c:v>28520</c:v>
                </c:pt>
                <c:pt idx="1859">
                  <c:v>28567</c:v>
                </c:pt>
                <c:pt idx="1860">
                  <c:v>26095</c:v>
                </c:pt>
                <c:pt idx="1861">
                  <c:v>27922</c:v>
                </c:pt>
                <c:pt idx="1862">
                  <c:v>39996</c:v>
                </c:pt>
                <c:pt idx="1863">
                  <c:v>42033</c:v>
                </c:pt>
                <c:pt idx="1864">
                  <c:v>38680</c:v>
                </c:pt>
                <c:pt idx="1865">
                  <c:v>32474</c:v>
                </c:pt>
                <c:pt idx="1866">
                  <c:v>30390</c:v>
                </c:pt>
                <c:pt idx="1867">
                  <c:v>48686</c:v>
                </c:pt>
                <c:pt idx="1868">
                  <c:v>22070</c:v>
                </c:pt>
                <c:pt idx="1869">
                  <c:v>30279</c:v>
                </c:pt>
                <c:pt idx="1870">
                  <c:v>30279</c:v>
                </c:pt>
                <c:pt idx="1871">
                  <c:v>30675</c:v>
                </c:pt>
                <c:pt idx="1872">
                  <c:v>16860</c:v>
                </c:pt>
                <c:pt idx="1873">
                  <c:v>31353</c:v>
                </c:pt>
                <c:pt idx="1874">
                  <c:v>31353</c:v>
                </c:pt>
                <c:pt idx="1875">
                  <c:v>32218</c:v>
                </c:pt>
                <c:pt idx="1876">
                  <c:v>33279</c:v>
                </c:pt>
                <c:pt idx="1877">
                  <c:v>26576</c:v>
                </c:pt>
                <c:pt idx="1878">
                  <c:v>36975</c:v>
                </c:pt>
                <c:pt idx="1879">
                  <c:v>22682</c:v>
                </c:pt>
                <c:pt idx="1880">
                  <c:v>36736</c:v>
                </c:pt>
                <c:pt idx="1881">
                  <c:v>58401</c:v>
                </c:pt>
                <c:pt idx="1882">
                  <c:v>43269</c:v>
                </c:pt>
                <c:pt idx="1883">
                  <c:v>7500</c:v>
                </c:pt>
                <c:pt idx="1884">
                  <c:v>55412</c:v>
                </c:pt>
                <c:pt idx="1885">
                  <c:v>35684</c:v>
                </c:pt>
                <c:pt idx="1886">
                  <c:v>24711</c:v>
                </c:pt>
                <c:pt idx="1887">
                  <c:v>13624</c:v>
                </c:pt>
                <c:pt idx="1888">
                  <c:v>27469</c:v>
                </c:pt>
                <c:pt idx="1889">
                  <c:v>21994</c:v>
                </c:pt>
                <c:pt idx="1890">
                  <c:v>21994</c:v>
                </c:pt>
                <c:pt idx="1891">
                  <c:v>30560</c:v>
                </c:pt>
                <c:pt idx="1892">
                  <c:v>30560</c:v>
                </c:pt>
                <c:pt idx="1893">
                  <c:v>29672</c:v>
                </c:pt>
                <c:pt idx="1894">
                  <c:v>29672</c:v>
                </c:pt>
                <c:pt idx="1895">
                  <c:v>26907</c:v>
                </c:pt>
                <c:pt idx="1896">
                  <c:v>26907</c:v>
                </c:pt>
                <c:pt idx="1897">
                  <c:v>36408</c:v>
                </c:pt>
                <c:pt idx="1898">
                  <c:v>41145</c:v>
                </c:pt>
                <c:pt idx="1899">
                  <c:v>666666</c:v>
                </c:pt>
                <c:pt idx="1900">
                  <c:v>37717</c:v>
                </c:pt>
                <c:pt idx="1901">
                  <c:v>37717</c:v>
                </c:pt>
                <c:pt idx="1902">
                  <c:v>34109</c:v>
                </c:pt>
                <c:pt idx="1903">
                  <c:v>18169</c:v>
                </c:pt>
                <c:pt idx="1904">
                  <c:v>25851</c:v>
                </c:pt>
                <c:pt idx="1905">
                  <c:v>13260</c:v>
                </c:pt>
                <c:pt idx="1906">
                  <c:v>47821</c:v>
                </c:pt>
                <c:pt idx="1907">
                  <c:v>19510</c:v>
                </c:pt>
                <c:pt idx="1908">
                  <c:v>23529</c:v>
                </c:pt>
                <c:pt idx="1909">
                  <c:v>34853</c:v>
                </c:pt>
                <c:pt idx="1910">
                  <c:v>29819</c:v>
                </c:pt>
                <c:pt idx="1911">
                  <c:v>36627</c:v>
                </c:pt>
                <c:pt idx="1912">
                  <c:v>24072</c:v>
                </c:pt>
                <c:pt idx="1913">
                  <c:v>17148</c:v>
                </c:pt>
                <c:pt idx="1914">
                  <c:v>33181</c:v>
                </c:pt>
                <c:pt idx="1915">
                  <c:v>9255</c:v>
                </c:pt>
                <c:pt idx="1916">
                  <c:v>45160</c:v>
                </c:pt>
                <c:pt idx="1917">
                  <c:v>28764</c:v>
                </c:pt>
                <c:pt idx="1918">
                  <c:v>20193</c:v>
                </c:pt>
                <c:pt idx="1919">
                  <c:v>60182</c:v>
                </c:pt>
                <c:pt idx="1920">
                  <c:v>30801</c:v>
                </c:pt>
                <c:pt idx="1921">
                  <c:v>35946</c:v>
                </c:pt>
                <c:pt idx="1922">
                  <c:v>33444</c:v>
                </c:pt>
                <c:pt idx="1923">
                  <c:v>34242</c:v>
                </c:pt>
                <c:pt idx="1924">
                  <c:v>42693</c:v>
                </c:pt>
                <c:pt idx="1925">
                  <c:v>41658</c:v>
                </c:pt>
                <c:pt idx="1926">
                  <c:v>34633</c:v>
                </c:pt>
                <c:pt idx="1927">
                  <c:v>10979</c:v>
                </c:pt>
                <c:pt idx="1928">
                  <c:v>10979</c:v>
                </c:pt>
                <c:pt idx="1929">
                  <c:v>25804</c:v>
                </c:pt>
                <c:pt idx="1930">
                  <c:v>21059</c:v>
                </c:pt>
                <c:pt idx="1931">
                  <c:v>34984</c:v>
                </c:pt>
                <c:pt idx="1932">
                  <c:v>27803</c:v>
                </c:pt>
                <c:pt idx="1933">
                  <c:v>60199</c:v>
                </c:pt>
                <c:pt idx="1934">
                  <c:v>35924</c:v>
                </c:pt>
                <c:pt idx="1935">
                  <c:v>29478</c:v>
                </c:pt>
                <c:pt idx="1936">
                  <c:v>38136</c:v>
                </c:pt>
                <c:pt idx="1937">
                  <c:v>30261</c:v>
                </c:pt>
                <c:pt idx="1938">
                  <c:v>16626</c:v>
                </c:pt>
                <c:pt idx="1939">
                  <c:v>32880</c:v>
                </c:pt>
                <c:pt idx="1940">
                  <c:v>43776</c:v>
                </c:pt>
                <c:pt idx="1941">
                  <c:v>23162</c:v>
                </c:pt>
                <c:pt idx="1942">
                  <c:v>27071</c:v>
                </c:pt>
                <c:pt idx="1943">
                  <c:v>24221</c:v>
                </c:pt>
                <c:pt idx="1944">
                  <c:v>15072</c:v>
                </c:pt>
                <c:pt idx="1945">
                  <c:v>24683</c:v>
                </c:pt>
                <c:pt idx="1946">
                  <c:v>34578</c:v>
                </c:pt>
                <c:pt idx="1947">
                  <c:v>39228</c:v>
                </c:pt>
                <c:pt idx="1948">
                  <c:v>18393</c:v>
                </c:pt>
                <c:pt idx="1949">
                  <c:v>7500</c:v>
                </c:pt>
                <c:pt idx="1950">
                  <c:v>15315</c:v>
                </c:pt>
                <c:pt idx="1951">
                  <c:v>15315</c:v>
                </c:pt>
                <c:pt idx="1952">
                  <c:v>21846</c:v>
                </c:pt>
                <c:pt idx="1953">
                  <c:v>27161</c:v>
                </c:pt>
                <c:pt idx="1954">
                  <c:v>22063</c:v>
                </c:pt>
                <c:pt idx="1955">
                  <c:v>33183</c:v>
                </c:pt>
                <c:pt idx="1956">
                  <c:v>29548</c:v>
                </c:pt>
                <c:pt idx="1957">
                  <c:v>33456</c:v>
                </c:pt>
                <c:pt idx="1958">
                  <c:v>38741</c:v>
                </c:pt>
                <c:pt idx="1959">
                  <c:v>41014</c:v>
                </c:pt>
                <c:pt idx="1960">
                  <c:v>19740</c:v>
                </c:pt>
                <c:pt idx="1961">
                  <c:v>24206</c:v>
                </c:pt>
                <c:pt idx="1962">
                  <c:v>34587</c:v>
                </c:pt>
                <c:pt idx="1963">
                  <c:v>14906</c:v>
                </c:pt>
                <c:pt idx="1964">
                  <c:v>29604</c:v>
                </c:pt>
                <c:pt idx="1965">
                  <c:v>30772</c:v>
                </c:pt>
                <c:pt idx="1966">
                  <c:v>26997</c:v>
                </c:pt>
                <c:pt idx="1967">
                  <c:v>21474</c:v>
                </c:pt>
                <c:pt idx="1968">
                  <c:v>7500</c:v>
                </c:pt>
                <c:pt idx="1969">
                  <c:v>18890</c:v>
                </c:pt>
                <c:pt idx="1970">
                  <c:v>9722</c:v>
                </c:pt>
                <c:pt idx="1971">
                  <c:v>113734</c:v>
                </c:pt>
                <c:pt idx="1972">
                  <c:v>17256</c:v>
                </c:pt>
                <c:pt idx="1973">
                  <c:v>33249</c:v>
                </c:pt>
                <c:pt idx="1974">
                  <c:v>33249</c:v>
                </c:pt>
                <c:pt idx="1975">
                  <c:v>24762</c:v>
                </c:pt>
                <c:pt idx="1976">
                  <c:v>29009</c:v>
                </c:pt>
                <c:pt idx="1977">
                  <c:v>35388</c:v>
                </c:pt>
                <c:pt idx="1978">
                  <c:v>26887</c:v>
                </c:pt>
                <c:pt idx="1979">
                  <c:v>28359</c:v>
                </c:pt>
                <c:pt idx="1980">
                  <c:v>27590</c:v>
                </c:pt>
                <c:pt idx="1981">
                  <c:v>31590</c:v>
                </c:pt>
                <c:pt idx="1982">
                  <c:v>36283</c:v>
                </c:pt>
                <c:pt idx="1983">
                  <c:v>18988</c:v>
                </c:pt>
                <c:pt idx="1984">
                  <c:v>30298</c:v>
                </c:pt>
                <c:pt idx="1985">
                  <c:v>18358</c:v>
                </c:pt>
                <c:pt idx="1986">
                  <c:v>38547</c:v>
                </c:pt>
                <c:pt idx="1987">
                  <c:v>23536</c:v>
                </c:pt>
                <c:pt idx="1988">
                  <c:v>7500</c:v>
                </c:pt>
                <c:pt idx="1989">
                  <c:v>29298</c:v>
                </c:pt>
                <c:pt idx="1990">
                  <c:v>14515</c:v>
                </c:pt>
                <c:pt idx="1991">
                  <c:v>23718</c:v>
                </c:pt>
                <c:pt idx="1992">
                  <c:v>15056</c:v>
                </c:pt>
                <c:pt idx="1993">
                  <c:v>18690</c:v>
                </c:pt>
                <c:pt idx="1994">
                  <c:v>18690</c:v>
                </c:pt>
                <c:pt idx="1995">
                  <c:v>18690</c:v>
                </c:pt>
                <c:pt idx="1996">
                  <c:v>19485</c:v>
                </c:pt>
                <c:pt idx="1997">
                  <c:v>27244</c:v>
                </c:pt>
                <c:pt idx="1998">
                  <c:v>13672</c:v>
                </c:pt>
                <c:pt idx="1999">
                  <c:v>25930</c:v>
                </c:pt>
                <c:pt idx="2000">
                  <c:v>18589</c:v>
                </c:pt>
                <c:pt idx="2001">
                  <c:v>39771</c:v>
                </c:pt>
                <c:pt idx="2002">
                  <c:v>23748</c:v>
                </c:pt>
                <c:pt idx="2003">
                  <c:v>30523</c:v>
                </c:pt>
                <c:pt idx="2004">
                  <c:v>21355</c:v>
                </c:pt>
                <c:pt idx="2005">
                  <c:v>32583</c:v>
                </c:pt>
                <c:pt idx="2006">
                  <c:v>16653</c:v>
                </c:pt>
                <c:pt idx="2007">
                  <c:v>34176</c:v>
                </c:pt>
                <c:pt idx="2008">
                  <c:v>34176</c:v>
                </c:pt>
                <c:pt idx="2009">
                  <c:v>20491</c:v>
                </c:pt>
                <c:pt idx="2010">
                  <c:v>24645</c:v>
                </c:pt>
                <c:pt idx="2011">
                  <c:v>4023</c:v>
                </c:pt>
                <c:pt idx="2012">
                  <c:v>30096</c:v>
                </c:pt>
                <c:pt idx="2013">
                  <c:v>30096</c:v>
                </c:pt>
                <c:pt idx="2014">
                  <c:v>54162</c:v>
                </c:pt>
                <c:pt idx="2015">
                  <c:v>45684</c:v>
                </c:pt>
                <c:pt idx="2016">
                  <c:v>12393</c:v>
                </c:pt>
                <c:pt idx="2017">
                  <c:v>22775</c:v>
                </c:pt>
                <c:pt idx="2018">
                  <c:v>22775</c:v>
                </c:pt>
                <c:pt idx="2019">
                  <c:v>22108</c:v>
                </c:pt>
                <c:pt idx="2020">
                  <c:v>22212</c:v>
                </c:pt>
                <c:pt idx="2021">
                  <c:v>26816</c:v>
                </c:pt>
                <c:pt idx="2022">
                  <c:v>25818</c:v>
                </c:pt>
                <c:pt idx="2023">
                  <c:v>15345</c:v>
                </c:pt>
                <c:pt idx="2024">
                  <c:v>7500</c:v>
                </c:pt>
                <c:pt idx="2025">
                  <c:v>28691</c:v>
                </c:pt>
                <c:pt idx="2026">
                  <c:v>28691</c:v>
                </c:pt>
                <c:pt idx="2027">
                  <c:v>26150</c:v>
                </c:pt>
                <c:pt idx="2028">
                  <c:v>20427</c:v>
                </c:pt>
                <c:pt idx="2029">
                  <c:v>23724</c:v>
                </c:pt>
                <c:pt idx="2030">
                  <c:v>16185</c:v>
                </c:pt>
                <c:pt idx="2031">
                  <c:v>21955</c:v>
                </c:pt>
                <c:pt idx="2032">
                  <c:v>23331</c:v>
                </c:pt>
                <c:pt idx="2033">
                  <c:v>22327</c:v>
                </c:pt>
                <c:pt idx="2034">
                  <c:v>40479</c:v>
                </c:pt>
                <c:pt idx="2035">
                  <c:v>37971</c:v>
                </c:pt>
                <c:pt idx="2036">
                  <c:v>7500</c:v>
                </c:pt>
                <c:pt idx="2037">
                  <c:v>31056</c:v>
                </c:pt>
                <c:pt idx="2038">
                  <c:v>25959</c:v>
                </c:pt>
                <c:pt idx="2039">
                  <c:v>24163</c:v>
                </c:pt>
                <c:pt idx="2040">
                  <c:v>26304</c:v>
                </c:pt>
                <c:pt idx="2041">
                  <c:v>20425</c:v>
                </c:pt>
                <c:pt idx="2042">
                  <c:v>23539</c:v>
                </c:pt>
                <c:pt idx="2043">
                  <c:v>31880</c:v>
                </c:pt>
                <c:pt idx="2044">
                  <c:v>18793</c:v>
                </c:pt>
                <c:pt idx="2045">
                  <c:v>26954</c:v>
                </c:pt>
                <c:pt idx="2046">
                  <c:v>22434</c:v>
                </c:pt>
                <c:pt idx="2047">
                  <c:v>10245</c:v>
                </c:pt>
                <c:pt idx="2048">
                  <c:v>33697</c:v>
                </c:pt>
                <c:pt idx="2049">
                  <c:v>25224</c:v>
                </c:pt>
                <c:pt idx="2050">
                  <c:v>28420</c:v>
                </c:pt>
                <c:pt idx="2051">
                  <c:v>26224</c:v>
                </c:pt>
                <c:pt idx="2052">
                  <c:v>24480</c:v>
                </c:pt>
                <c:pt idx="2053">
                  <c:v>16813</c:v>
                </c:pt>
                <c:pt idx="2054">
                  <c:v>21675</c:v>
                </c:pt>
                <c:pt idx="2055">
                  <c:v>20518</c:v>
                </c:pt>
                <c:pt idx="2056">
                  <c:v>34824</c:v>
                </c:pt>
                <c:pt idx="2057">
                  <c:v>34824</c:v>
                </c:pt>
                <c:pt idx="2058">
                  <c:v>33590</c:v>
                </c:pt>
                <c:pt idx="2059">
                  <c:v>34320</c:v>
                </c:pt>
                <c:pt idx="2060">
                  <c:v>30545</c:v>
                </c:pt>
                <c:pt idx="2061">
                  <c:v>23616</c:v>
                </c:pt>
                <c:pt idx="2062">
                  <c:v>25176</c:v>
                </c:pt>
                <c:pt idx="2063">
                  <c:v>17345</c:v>
                </c:pt>
                <c:pt idx="2064">
                  <c:v>23148</c:v>
                </c:pt>
                <c:pt idx="2065">
                  <c:v>33812</c:v>
                </c:pt>
                <c:pt idx="2066">
                  <c:v>14661</c:v>
                </c:pt>
                <c:pt idx="2067">
                  <c:v>36807</c:v>
                </c:pt>
                <c:pt idx="2068">
                  <c:v>42997</c:v>
                </c:pt>
                <c:pt idx="2069">
                  <c:v>15038</c:v>
                </c:pt>
                <c:pt idx="2070">
                  <c:v>26872</c:v>
                </c:pt>
                <c:pt idx="2071">
                  <c:v>27242</c:v>
                </c:pt>
                <c:pt idx="2072">
                  <c:v>31859</c:v>
                </c:pt>
                <c:pt idx="2073">
                  <c:v>37368</c:v>
                </c:pt>
                <c:pt idx="2074">
                  <c:v>24434</c:v>
                </c:pt>
                <c:pt idx="2075">
                  <c:v>18100</c:v>
                </c:pt>
                <c:pt idx="2076">
                  <c:v>36790</c:v>
                </c:pt>
                <c:pt idx="2077">
                  <c:v>7500</c:v>
                </c:pt>
                <c:pt idx="2078">
                  <c:v>16529</c:v>
                </c:pt>
                <c:pt idx="2079">
                  <c:v>28164</c:v>
                </c:pt>
                <c:pt idx="2080">
                  <c:v>22585</c:v>
                </c:pt>
                <c:pt idx="2081">
                  <c:v>7500</c:v>
                </c:pt>
                <c:pt idx="2082">
                  <c:v>24884</c:v>
                </c:pt>
                <c:pt idx="2083">
                  <c:v>17323</c:v>
                </c:pt>
                <c:pt idx="2084">
                  <c:v>16014</c:v>
                </c:pt>
                <c:pt idx="2085">
                  <c:v>34738</c:v>
                </c:pt>
                <c:pt idx="2086">
                  <c:v>29938</c:v>
                </c:pt>
                <c:pt idx="2087">
                  <c:v>14918</c:v>
                </c:pt>
                <c:pt idx="2088">
                  <c:v>31385</c:v>
                </c:pt>
                <c:pt idx="2089">
                  <c:v>38590</c:v>
                </c:pt>
                <c:pt idx="2090">
                  <c:v>19986</c:v>
                </c:pt>
                <c:pt idx="2091">
                  <c:v>19986</c:v>
                </c:pt>
                <c:pt idx="2092">
                  <c:v>22123</c:v>
                </c:pt>
                <c:pt idx="2093">
                  <c:v>31859</c:v>
                </c:pt>
                <c:pt idx="2094">
                  <c:v>34421</c:v>
                </c:pt>
                <c:pt idx="2095">
                  <c:v>34421</c:v>
                </c:pt>
                <c:pt idx="2096">
                  <c:v>22448</c:v>
                </c:pt>
                <c:pt idx="2097">
                  <c:v>12571</c:v>
                </c:pt>
                <c:pt idx="2098">
                  <c:v>22304</c:v>
                </c:pt>
                <c:pt idx="2099">
                  <c:v>30822</c:v>
                </c:pt>
                <c:pt idx="2100">
                  <c:v>22701</c:v>
                </c:pt>
                <c:pt idx="2101">
                  <c:v>7500</c:v>
                </c:pt>
                <c:pt idx="2102">
                  <c:v>25130</c:v>
                </c:pt>
                <c:pt idx="2103">
                  <c:v>20981</c:v>
                </c:pt>
                <c:pt idx="2104">
                  <c:v>37406</c:v>
                </c:pt>
                <c:pt idx="2105">
                  <c:v>30093</c:v>
                </c:pt>
                <c:pt idx="2106">
                  <c:v>4861</c:v>
                </c:pt>
                <c:pt idx="2107">
                  <c:v>26487</c:v>
                </c:pt>
                <c:pt idx="2108">
                  <c:v>19789</c:v>
                </c:pt>
                <c:pt idx="2109">
                  <c:v>19346</c:v>
                </c:pt>
                <c:pt idx="2110">
                  <c:v>13084</c:v>
                </c:pt>
                <c:pt idx="2111">
                  <c:v>25965</c:v>
                </c:pt>
                <c:pt idx="2112">
                  <c:v>19414</c:v>
                </c:pt>
                <c:pt idx="2113">
                  <c:v>17003</c:v>
                </c:pt>
                <c:pt idx="2114">
                  <c:v>20587</c:v>
                </c:pt>
                <c:pt idx="2115">
                  <c:v>20587</c:v>
                </c:pt>
                <c:pt idx="2116">
                  <c:v>14188</c:v>
                </c:pt>
                <c:pt idx="2117">
                  <c:v>18746</c:v>
                </c:pt>
                <c:pt idx="2118">
                  <c:v>18978</c:v>
                </c:pt>
                <c:pt idx="2119">
                  <c:v>16531</c:v>
                </c:pt>
                <c:pt idx="2120">
                  <c:v>13724</c:v>
                </c:pt>
                <c:pt idx="2121">
                  <c:v>22634</c:v>
                </c:pt>
                <c:pt idx="2122">
                  <c:v>22634</c:v>
                </c:pt>
                <c:pt idx="2123">
                  <c:v>23957</c:v>
                </c:pt>
                <c:pt idx="2124">
                  <c:v>25410</c:v>
                </c:pt>
                <c:pt idx="2125">
                  <c:v>19107</c:v>
                </c:pt>
                <c:pt idx="2126">
                  <c:v>26228</c:v>
                </c:pt>
                <c:pt idx="2127">
                  <c:v>10404</c:v>
                </c:pt>
                <c:pt idx="2128">
                  <c:v>31163</c:v>
                </c:pt>
                <c:pt idx="2129">
                  <c:v>31163</c:v>
                </c:pt>
                <c:pt idx="2130">
                  <c:v>3502</c:v>
                </c:pt>
                <c:pt idx="2131">
                  <c:v>24367</c:v>
                </c:pt>
                <c:pt idx="2132">
                  <c:v>40246</c:v>
                </c:pt>
                <c:pt idx="2133">
                  <c:v>23442</c:v>
                </c:pt>
                <c:pt idx="2134">
                  <c:v>25008</c:v>
                </c:pt>
                <c:pt idx="2135">
                  <c:v>18492</c:v>
                </c:pt>
                <c:pt idx="2136">
                  <c:v>19419</c:v>
                </c:pt>
                <c:pt idx="2137">
                  <c:v>31615</c:v>
                </c:pt>
                <c:pt idx="2138">
                  <c:v>17688</c:v>
                </c:pt>
                <c:pt idx="2139">
                  <c:v>156924</c:v>
                </c:pt>
                <c:pt idx="2140">
                  <c:v>22280</c:v>
                </c:pt>
                <c:pt idx="2141">
                  <c:v>38285</c:v>
                </c:pt>
                <c:pt idx="2142">
                  <c:v>18351</c:v>
                </c:pt>
                <c:pt idx="2143">
                  <c:v>23830</c:v>
                </c:pt>
                <c:pt idx="2144">
                  <c:v>30467</c:v>
                </c:pt>
                <c:pt idx="2145">
                  <c:v>15759</c:v>
                </c:pt>
                <c:pt idx="2146">
                  <c:v>26326</c:v>
                </c:pt>
                <c:pt idx="2147">
                  <c:v>15253</c:v>
                </c:pt>
                <c:pt idx="2148">
                  <c:v>27190</c:v>
                </c:pt>
                <c:pt idx="2149">
                  <c:v>157146</c:v>
                </c:pt>
                <c:pt idx="2150">
                  <c:v>25707</c:v>
                </c:pt>
                <c:pt idx="2151">
                  <c:v>18227</c:v>
                </c:pt>
                <c:pt idx="2152">
                  <c:v>8940</c:v>
                </c:pt>
                <c:pt idx="2153">
                  <c:v>26751</c:v>
                </c:pt>
                <c:pt idx="2154">
                  <c:v>25252</c:v>
                </c:pt>
                <c:pt idx="2155">
                  <c:v>15862</c:v>
                </c:pt>
                <c:pt idx="2156">
                  <c:v>21063</c:v>
                </c:pt>
                <c:pt idx="2157">
                  <c:v>21918</c:v>
                </c:pt>
                <c:pt idx="2158">
                  <c:v>2447</c:v>
                </c:pt>
                <c:pt idx="2159">
                  <c:v>25315</c:v>
                </c:pt>
                <c:pt idx="2160">
                  <c:v>28389</c:v>
                </c:pt>
                <c:pt idx="2161">
                  <c:v>16581</c:v>
                </c:pt>
                <c:pt idx="2162">
                  <c:v>24882</c:v>
                </c:pt>
                <c:pt idx="2163">
                  <c:v>24882</c:v>
                </c:pt>
                <c:pt idx="2164">
                  <c:v>15287</c:v>
                </c:pt>
                <c:pt idx="2165">
                  <c:v>15287</c:v>
                </c:pt>
                <c:pt idx="2166">
                  <c:v>27038</c:v>
                </c:pt>
                <c:pt idx="2167">
                  <c:v>1730</c:v>
                </c:pt>
                <c:pt idx="2168">
                  <c:v>16005</c:v>
                </c:pt>
                <c:pt idx="2169">
                  <c:v>25721</c:v>
                </c:pt>
                <c:pt idx="2170">
                  <c:v>21282</c:v>
                </c:pt>
                <c:pt idx="2171">
                  <c:v>28249</c:v>
                </c:pt>
                <c:pt idx="2172">
                  <c:v>28249</c:v>
                </c:pt>
                <c:pt idx="2173">
                  <c:v>153924</c:v>
                </c:pt>
                <c:pt idx="2174">
                  <c:v>25443</c:v>
                </c:pt>
                <c:pt idx="2175">
                  <c:v>24336</c:v>
                </c:pt>
                <c:pt idx="2176">
                  <c:v>24594</c:v>
                </c:pt>
                <c:pt idx="2177">
                  <c:v>24594</c:v>
                </c:pt>
                <c:pt idx="2178">
                  <c:v>7500</c:v>
                </c:pt>
                <c:pt idx="2179">
                  <c:v>11448</c:v>
                </c:pt>
                <c:pt idx="2180">
                  <c:v>27733</c:v>
                </c:pt>
                <c:pt idx="2181">
                  <c:v>9548</c:v>
                </c:pt>
                <c:pt idx="2182">
                  <c:v>15033</c:v>
                </c:pt>
                <c:pt idx="2183">
                  <c:v>17487</c:v>
                </c:pt>
                <c:pt idx="2184">
                  <c:v>22390</c:v>
                </c:pt>
                <c:pt idx="2185">
                  <c:v>26868</c:v>
                </c:pt>
                <c:pt idx="2186">
                  <c:v>20194</c:v>
                </c:pt>
                <c:pt idx="2187">
                  <c:v>23295</c:v>
                </c:pt>
                <c:pt idx="2188">
                  <c:v>14421</c:v>
                </c:pt>
                <c:pt idx="2189">
                  <c:v>7500</c:v>
                </c:pt>
                <c:pt idx="2190">
                  <c:v>20130</c:v>
                </c:pt>
                <c:pt idx="2191">
                  <c:v>20130</c:v>
                </c:pt>
              </c:numCache>
            </c:numRef>
          </c:xVal>
          <c:yVal>
            <c:numRef>
              <c:f>'Income &amp; wine'!$E$1:$E$2216</c:f>
              <c:numCache>
                <c:formatCode>General</c:formatCode>
                <c:ptCount val="2192"/>
                <c:pt idx="0">
                  <c:v>1493</c:v>
                </c:pt>
                <c:pt idx="1">
                  <c:v>1492</c:v>
                </c:pt>
                <c:pt idx="2">
                  <c:v>1492</c:v>
                </c:pt>
                <c:pt idx="3">
                  <c:v>1486</c:v>
                </c:pt>
                <c:pt idx="4">
                  <c:v>1478</c:v>
                </c:pt>
                <c:pt idx="5">
                  <c:v>1478</c:v>
                </c:pt>
                <c:pt idx="6">
                  <c:v>1462</c:v>
                </c:pt>
                <c:pt idx="7">
                  <c:v>1459</c:v>
                </c:pt>
                <c:pt idx="8">
                  <c:v>1449</c:v>
                </c:pt>
                <c:pt idx="9">
                  <c:v>1396</c:v>
                </c:pt>
                <c:pt idx="10">
                  <c:v>1394</c:v>
                </c:pt>
                <c:pt idx="11">
                  <c:v>1379</c:v>
                </c:pt>
                <c:pt idx="12">
                  <c:v>1349</c:v>
                </c:pt>
                <c:pt idx="13">
                  <c:v>1332</c:v>
                </c:pt>
                <c:pt idx="14">
                  <c:v>1324</c:v>
                </c:pt>
                <c:pt idx="15">
                  <c:v>1315</c:v>
                </c:pt>
                <c:pt idx="16">
                  <c:v>1311</c:v>
                </c:pt>
                <c:pt idx="17">
                  <c:v>1308</c:v>
                </c:pt>
                <c:pt idx="18">
                  <c:v>1302</c:v>
                </c:pt>
                <c:pt idx="19">
                  <c:v>1298</c:v>
                </c:pt>
                <c:pt idx="20">
                  <c:v>1296</c:v>
                </c:pt>
                <c:pt idx="21">
                  <c:v>1288</c:v>
                </c:pt>
                <c:pt idx="22">
                  <c:v>1285</c:v>
                </c:pt>
                <c:pt idx="23">
                  <c:v>1285</c:v>
                </c:pt>
                <c:pt idx="24">
                  <c:v>1285</c:v>
                </c:pt>
                <c:pt idx="25">
                  <c:v>1279</c:v>
                </c:pt>
                <c:pt idx="26">
                  <c:v>1276</c:v>
                </c:pt>
                <c:pt idx="27">
                  <c:v>1259</c:v>
                </c:pt>
                <c:pt idx="28">
                  <c:v>1253</c:v>
                </c:pt>
                <c:pt idx="29">
                  <c:v>1252</c:v>
                </c:pt>
                <c:pt idx="30">
                  <c:v>1248</c:v>
                </c:pt>
                <c:pt idx="31">
                  <c:v>1245</c:v>
                </c:pt>
                <c:pt idx="32">
                  <c:v>1241</c:v>
                </c:pt>
                <c:pt idx="33">
                  <c:v>1239</c:v>
                </c:pt>
                <c:pt idx="34">
                  <c:v>1230</c:v>
                </c:pt>
                <c:pt idx="35">
                  <c:v>1224</c:v>
                </c:pt>
                <c:pt idx="36">
                  <c:v>1218</c:v>
                </c:pt>
                <c:pt idx="37">
                  <c:v>1218</c:v>
                </c:pt>
                <c:pt idx="38">
                  <c:v>1218</c:v>
                </c:pt>
                <c:pt idx="39">
                  <c:v>1215</c:v>
                </c:pt>
                <c:pt idx="40">
                  <c:v>1206</c:v>
                </c:pt>
                <c:pt idx="41">
                  <c:v>1205</c:v>
                </c:pt>
                <c:pt idx="42">
                  <c:v>1200</c:v>
                </c:pt>
                <c:pt idx="43">
                  <c:v>1200</c:v>
                </c:pt>
                <c:pt idx="44">
                  <c:v>1193</c:v>
                </c:pt>
                <c:pt idx="45">
                  <c:v>1184</c:v>
                </c:pt>
                <c:pt idx="46">
                  <c:v>1184</c:v>
                </c:pt>
                <c:pt idx="47">
                  <c:v>1181</c:v>
                </c:pt>
                <c:pt idx="48">
                  <c:v>1181</c:v>
                </c:pt>
                <c:pt idx="49">
                  <c:v>1181</c:v>
                </c:pt>
                <c:pt idx="50">
                  <c:v>1171</c:v>
                </c:pt>
                <c:pt idx="51">
                  <c:v>1170</c:v>
                </c:pt>
                <c:pt idx="52">
                  <c:v>1170</c:v>
                </c:pt>
                <c:pt idx="53">
                  <c:v>1168</c:v>
                </c:pt>
                <c:pt idx="54">
                  <c:v>1166</c:v>
                </c:pt>
                <c:pt idx="55">
                  <c:v>1156</c:v>
                </c:pt>
                <c:pt idx="56">
                  <c:v>1156</c:v>
                </c:pt>
                <c:pt idx="57">
                  <c:v>1149</c:v>
                </c:pt>
                <c:pt idx="58">
                  <c:v>1148</c:v>
                </c:pt>
                <c:pt idx="59">
                  <c:v>1142</c:v>
                </c:pt>
                <c:pt idx="60">
                  <c:v>1142</c:v>
                </c:pt>
                <c:pt idx="61">
                  <c:v>1132</c:v>
                </c:pt>
                <c:pt idx="62">
                  <c:v>1126</c:v>
                </c:pt>
                <c:pt idx="63">
                  <c:v>1121</c:v>
                </c:pt>
                <c:pt idx="64">
                  <c:v>1115</c:v>
                </c:pt>
                <c:pt idx="65">
                  <c:v>1111</c:v>
                </c:pt>
                <c:pt idx="66">
                  <c:v>1111</c:v>
                </c:pt>
                <c:pt idx="67">
                  <c:v>1103</c:v>
                </c:pt>
                <c:pt idx="68">
                  <c:v>1103</c:v>
                </c:pt>
                <c:pt idx="69">
                  <c:v>1099</c:v>
                </c:pt>
                <c:pt idx="70">
                  <c:v>1099</c:v>
                </c:pt>
                <c:pt idx="71">
                  <c:v>1092</c:v>
                </c:pt>
                <c:pt idx="72">
                  <c:v>1090</c:v>
                </c:pt>
                <c:pt idx="73">
                  <c:v>1083</c:v>
                </c:pt>
                <c:pt idx="74">
                  <c:v>1076</c:v>
                </c:pt>
                <c:pt idx="75">
                  <c:v>1076</c:v>
                </c:pt>
                <c:pt idx="76">
                  <c:v>1074</c:v>
                </c:pt>
                <c:pt idx="77">
                  <c:v>1074</c:v>
                </c:pt>
                <c:pt idx="78">
                  <c:v>1073</c:v>
                </c:pt>
                <c:pt idx="79">
                  <c:v>1073</c:v>
                </c:pt>
                <c:pt idx="80">
                  <c:v>1067</c:v>
                </c:pt>
                <c:pt idx="81">
                  <c:v>1063</c:v>
                </c:pt>
                <c:pt idx="82">
                  <c:v>1060</c:v>
                </c:pt>
                <c:pt idx="83">
                  <c:v>1060</c:v>
                </c:pt>
                <c:pt idx="84">
                  <c:v>1050</c:v>
                </c:pt>
                <c:pt idx="85">
                  <c:v>1050</c:v>
                </c:pt>
                <c:pt idx="86">
                  <c:v>1050</c:v>
                </c:pt>
                <c:pt idx="87">
                  <c:v>1048</c:v>
                </c:pt>
                <c:pt idx="88">
                  <c:v>1047</c:v>
                </c:pt>
                <c:pt idx="89">
                  <c:v>1045</c:v>
                </c:pt>
                <c:pt idx="90">
                  <c:v>1043</c:v>
                </c:pt>
                <c:pt idx="91">
                  <c:v>1039</c:v>
                </c:pt>
                <c:pt idx="92">
                  <c:v>1035</c:v>
                </c:pt>
                <c:pt idx="93">
                  <c:v>1032</c:v>
                </c:pt>
                <c:pt idx="94">
                  <c:v>1023</c:v>
                </c:pt>
                <c:pt idx="95">
                  <c:v>1020</c:v>
                </c:pt>
                <c:pt idx="96">
                  <c:v>1017</c:v>
                </c:pt>
                <c:pt idx="97">
                  <c:v>1017</c:v>
                </c:pt>
                <c:pt idx="98">
                  <c:v>1016</c:v>
                </c:pt>
                <c:pt idx="99">
                  <c:v>1013</c:v>
                </c:pt>
                <c:pt idx="100">
                  <c:v>1012</c:v>
                </c:pt>
                <c:pt idx="101">
                  <c:v>1009</c:v>
                </c:pt>
                <c:pt idx="102">
                  <c:v>1006</c:v>
                </c:pt>
                <c:pt idx="103">
                  <c:v>1006</c:v>
                </c:pt>
                <c:pt idx="104">
                  <c:v>1004</c:v>
                </c:pt>
                <c:pt idx="105">
                  <c:v>1004</c:v>
                </c:pt>
                <c:pt idx="106">
                  <c:v>1004</c:v>
                </c:pt>
                <c:pt idx="107">
                  <c:v>1003</c:v>
                </c:pt>
                <c:pt idx="108">
                  <c:v>1001</c:v>
                </c:pt>
                <c:pt idx="109">
                  <c:v>1001</c:v>
                </c:pt>
                <c:pt idx="110">
                  <c:v>1001</c:v>
                </c:pt>
                <c:pt idx="111">
                  <c:v>1000</c:v>
                </c:pt>
                <c:pt idx="112">
                  <c:v>1000</c:v>
                </c:pt>
                <c:pt idx="113">
                  <c:v>1000</c:v>
                </c:pt>
                <c:pt idx="114">
                  <c:v>1000</c:v>
                </c:pt>
                <c:pt idx="115">
                  <c:v>997</c:v>
                </c:pt>
                <c:pt idx="116">
                  <c:v>997</c:v>
                </c:pt>
                <c:pt idx="117">
                  <c:v>997</c:v>
                </c:pt>
                <c:pt idx="118">
                  <c:v>995</c:v>
                </c:pt>
                <c:pt idx="119">
                  <c:v>992</c:v>
                </c:pt>
                <c:pt idx="120">
                  <c:v>986</c:v>
                </c:pt>
                <c:pt idx="121">
                  <c:v>984</c:v>
                </c:pt>
                <c:pt idx="122">
                  <c:v>983</c:v>
                </c:pt>
                <c:pt idx="123">
                  <c:v>983</c:v>
                </c:pt>
                <c:pt idx="124">
                  <c:v>982</c:v>
                </c:pt>
                <c:pt idx="125">
                  <c:v>982</c:v>
                </c:pt>
                <c:pt idx="126">
                  <c:v>980</c:v>
                </c:pt>
                <c:pt idx="127">
                  <c:v>979</c:v>
                </c:pt>
                <c:pt idx="128">
                  <c:v>977</c:v>
                </c:pt>
                <c:pt idx="129">
                  <c:v>977</c:v>
                </c:pt>
                <c:pt idx="130">
                  <c:v>972</c:v>
                </c:pt>
                <c:pt idx="131">
                  <c:v>972</c:v>
                </c:pt>
                <c:pt idx="132">
                  <c:v>968</c:v>
                </c:pt>
                <c:pt idx="133">
                  <c:v>967</c:v>
                </c:pt>
                <c:pt idx="134">
                  <c:v>966</c:v>
                </c:pt>
                <c:pt idx="135">
                  <c:v>966</c:v>
                </c:pt>
                <c:pt idx="136">
                  <c:v>965</c:v>
                </c:pt>
                <c:pt idx="137">
                  <c:v>965</c:v>
                </c:pt>
                <c:pt idx="138">
                  <c:v>964</c:v>
                </c:pt>
                <c:pt idx="139">
                  <c:v>962</c:v>
                </c:pt>
                <c:pt idx="140">
                  <c:v>962</c:v>
                </c:pt>
                <c:pt idx="141">
                  <c:v>960</c:v>
                </c:pt>
                <c:pt idx="142">
                  <c:v>960</c:v>
                </c:pt>
                <c:pt idx="143">
                  <c:v>960</c:v>
                </c:pt>
                <c:pt idx="144">
                  <c:v>958</c:v>
                </c:pt>
                <c:pt idx="145">
                  <c:v>957</c:v>
                </c:pt>
                <c:pt idx="146">
                  <c:v>957</c:v>
                </c:pt>
                <c:pt idx="147">
                  <c:v>957</c:v>
                </c:pt>
                <c:pt idx="148">
                  <c:v>953</c:v>
                </c:pt>
                <c:pt idx="149">
                  <c:v>953</c:v>
                </c:pt>
                <c:pt idx="150">
                  <c:v>952</c:v>
                </c:pt>
                <c:pt idx="151">
                  <c:v>948</c:v>
                </c:pt>
                <c:pt idx="152">
                  <c:v>944</c:v>
                </c:pt>
                <c:pt idx="153">
                  <c:v>941</c:v>
                </c:pt>
                <c:pt idx="154">
                  <c:v>940</c:v>
                </c:pt>
                <c:pt idx="155">
                  <c:v>938</c:v>
                </c:pt>
                <c:pt idx="156">
                  <c:v>938</c:v>
                </c:pt>
                <c:pt idx="157">
                  <c:v>934</c:v>
                </c:pt>
                <c:pt idx="158">
                  <c:v>931</c:v>
                </c:pt>
                <c:pt idx="159">
                  <c:v>928</c:v>
                </c:pt>
                <c:pt idx="160">
                  <c:v>925</c:v>
                </c:pt>
                <c:pt idx="161">
                  <c:v>920</c:v>
                </c:pt>
                <c:pt idx="162">
                  <c:v>919</c:v>
                </c:pt>
                <c:pt idx="163">
                  <c:v>919</c:v>
                </c:pt>
                <c:pt idx="164">
                  <c:v>918</c:v>
                </c:pt>
                <c:pt idx="165">
                  <c:v>918</c:v>
                </c:pt>
                <c:pt idx="166">
                  <c:v>918</c:v>
                </c:pt>
                <c:pt idx="167">
                  <c:v>918</c:v>
                </c:pt>
                <c:pt idx="168">
                  <c:v>913</c:v>
                </c:pt>
                <c:pt idx="169">
                  <c:v>912</c:v>
                </c:pt>
                <c:pt idx="170">
                  <c:v>910</c:v>
                </c:pt>
                <c:pt idx="171">
                  <c:v>909</c:v>
                </c:pt>
                <c:pt idx="172">
                  <c:v>909</c:v>
                </c:pt>
                <c:pt idx="173">
                  <c:v>908</c:v>
                </c:pt>
                <c:pt idx="174">
                  <c:v>908</c:v>
                </c:pt>
                <c:pt idx="175">
                  <c:v>901</c:v>
                </c:pt>
                <c:pt idx="176">
                  <c:v>901</c:v>
                </c:pt>
                <c:pt idx="177">
                  <c:v>901</c:v>
                </c:pt>
                <c:pt idx="178">
                  <c:v>901</c:v>
                </c:pt>
                <c:pt idx="179">
                  <c:v>899</c:v>
                </c:pt>
                <c:pt idx="180">
                  <c:v>899</c:v>
                </c:pt>
                <c:pt idx="181">
                  <c:v>899</c:v>
                </c:pt>
                <c:pt idx="182">
                  <c:v>897</c:v>
                </c:pt>
                <c:pt idx="183">
                  <c:v>897</c:v>
                </c:pt>
                <c:pt idx="184">
                  <c:v>897</c:v>
                </c:pt>
                <c:pt idx="185">
                  <c:v>897</c:v>
                </c:pt>
                <c:pt idx="186">
                  <c:v>896</c:v>
                </c:pt>
                <c:pt idx="187">
                  <c:v>895</c:v>
                </c:pt>
                <c:pt idx="188">
                  <c:v>890</c:v>
                </c:pt>
                <c:pt idx="189">
                  <c:v>889</c:v>
                </c:pt>
                <c:pt idx="190">
                  <c:v>888</c:v>
                </c:pt>
                <c:pt idx="191">
                  <c:v>882</c:v>
                </c:pt>
                <c:pt idx="192">
                  <c:v>881</c:v>
                </c:pt>
                <c:pt idx="193">
                  <c:v>879</c:v>
                </c:pt>
                <c:pt idx="194">
                  <c:v>871</c:v>
                </c:pt>
                <c:pt idx="195">
                  <c:v>867</c:v>
                </c:pt>
                <c:pt idx="196">
                  <c:v>866</c:v>
                </c:pt>
                <c:pt idx="197">
                  <c:v>864</c:v>
                </c:pt>
                <c:pt idx="198">
                  <c:v>864</c:v>
                </c:pt>
                <c:pt idx="199">
                  <c:v>863</c:v>
                </c:pt>
                <c:pt idx="200">
                  <c:v>861</c:v>
                </c:pt>
                <c:pt idx="201">
                  <c:v>856</c:v>
                </c:pt>
                <c:pt idx="202">
                  <c:v>856</c:v>
                </c:pt>
                <c:pt idx="203">
                  <c:v>856</c:v>
                </c:pt>
                <c:pt idx="204">
                  <c:v>853</c:v>
                </c:pt>
                <c:pt idx="205">
                  <c:v>852</c:v>
                </c:pt>
                <c:pt idx="206">
                  <c:v>848</c:v>
                </c:pt>
                <c:pt idx="207">
                  <c:v>847</c:v>
                </c:pt>
                <c:pt idx="208">
                  <c:v>846</c:v>
                </c:pt>
                <c:pt idx="209">
                  <c:v>840</c:v>
                </c:pt>
                <c:pt idx="210">
                  <c:v>836</c:v>
                </c:pt>
                <c:pt idx="211">
                  <c:v>835</c:v>
                </c:pt>
                <c:pt idx="212">
                  <c:v>833</c:v>
                </c:pt>
                <c:pt idx="213">
                  <c:v>833</c:v>
                </c:pt>
                <c:pt idx="214">
                  <c:v>830</c:v>
                </c:pt>
                <c:pt idx="215">
                  <c:v>829</c:v>
                </c:pt>
                <c:pt idx="216">
                  <c:v>829</c:v>
                </c:pt>
                <c:pt idx="217">
                  <c:v>826</c:v>
                </c:pt>
                <c:pt idx="218">
                  <c:v>825</c:v>
                </c:pt>
                <c:pt idx="219">
                  <c:v>824</c:v>
                </c:pt>
                <c:pt idx="220">
                  <c:v>823</c:v>
                </c:pt>
                <c:pt idx="221">
                  <c:v>823</c:v>
                </c:pt>
                <c:pt idx="222">
                  <c:v>822</c:v>
                </c:pt>
                <c:pt idx="223">
                  <c:v>820</c:v>
                </c:pt>
                <c:pt idx="224">
                  <c:v>819</c:v>
                </c:pt>
                <c:pt idx="225">
                  <c:v>817</c:v>
                </c:pt>
                <c:pt idx="226">
                  <c:v>817</c:v>
                </c:pt>
                <c:pt idx="227">
                  <c:v>816</c:v>
                </c:pt>
                <c:pt idx="228">
                  <c:v>816</c:v>
                </c:pt>
                <c:pt idx="229">
                  <c:v>815</c:v>
                </c:pt>
                <c:pt idx="230">
                  <c:v>815</c:v>
                </c:pt>
                <c:pt idx="231">
                  <c:v>812</c:v>
                </c:pt>
                <c:pt idx="232">
                  <c:v>811</c:v>
                </c:pt>
                <c:pt idx="233">
                  <c:v>806</c:v>
                </c:pt>
                <c:pt idx="234">
                  <c:v>801</c:v>
                </c:pt>
                <c:pt idx="235">
                  <c:v>800</c:v>
                </c:pt>
                <c:pt idx="236">
                  <c:v>799</c:v>
                </c:pt>
                <c:pt idx="237">
                  <c:v>797</c:v>
                </c:pt>
                <c:pt idx="238">
                  <c:v>796</c:v>
                </c:pt>
                <c:pt idx="239">
                  <c:v>795</c:v>
                </c:pt>
                <c:pt idx="240">
                  <c:v>794</c:v>
                </c:pt>
                <c:pt idx="241">
                  <c:v>794</c:v>
                </c:pt>
                <c:pt idx="242">
                  <c:v>792</c:v>
                </c:pt>
                <c:pt idx="243">
                  <c:v>792</c:v>
                </c:pt>
                <c:pt idx="244">
                  <c:v>790</c:v>
                </c:pt>
                <c:pt idx="245">
                  <c:v>789</c:v>
                </c:pt>
                <c:pt idx="246">
                  <c:v>789</c:v>
                </c:pt>
                <c:pt idx="247">
                  <c:v>789</c:v>
                </c:pt>
                <c:pt idx="248">
                  <c:v>789</c:v>
                </c:pt>
                <c:pt idx="249">
                  <c:v>787</c:v>
                </c:pt>
                <c:pt idx="250">
                  <c:v>784</c:v>
                </c:pt>
                <c:pt idx="251">
                  <c:v>783</c:v>
                </c:pt>
                <c:pt idx="252">
                  <c:v>779</c:v>
                </c:pt>
                <c:pt idx="253">
                  <c:v>778</c:v>
                </c:pt>
                <c:pt idx="254">
                  <c:v>778</c:v>
                </c:pt>
                <c:pt idx="255">
                  <c:v>777</c:v>
                </c:pt>
                <c:pt idx="256">
                  <c:v>777</c:v>
                </c:pt>
                <c:pt idx="257">
                  <c:v>777</c:v>
                </c:pt>
                <c:pt idx="258">
                  <c:v>774</c:v>
                </c:pt>
                <c:pt idx="259">
                  <c:v>771</c:v>
                </c:pt>
                <c:pt idx="260">
                  <c:v>770</c:v>
                </c:pt>
                <c:pt idx="261">
                  <c:v>769</c:v>
                </c:pt>
                <c:pt idx="262">
                  <c:v>769</c:v>
                </c:pt>
                <c:pt idx="263">
                  <c:v>768</c:v>
                </c:pt>
                <c:pt idx="264">
                  <c:v>763</c:v>
                </c:pt>
                <c:pt idx="265">
                  <c:v>760</c:v>
                </c:pt>
                <c:pt idx="266">
                  <c:v>760</c:v>
                </c:pt>
                <c:pt idx="267">
                  <c:v>760</c:v>
                </c:pt>
                <c:pt idx="268">
                  <c:v>760</c:v>
                </c:pt>
                <c:pt idx="269">
                  <c:v>758</c:v>
                </c:pt>
                <c:pt idx="270">
                  <c:v>758</c:v>
                </c:pt>
                <c:pt idx="271">
                  <c:v>757</c:v>
                </c:pt>
                <c:pt idx="272">
                  <c:v>757</c:v>
                </c:pt>
                <c:pt idx="273">
                  <c:v>757</c:v>
                </c:pt>
                <c:pt idx="274">
                  <c:v>756</c:v>
                </c:pt>
                <c:pt idx="275">
                  <c:v>755</c:v>
                </c:pt>
                <c:pt idx="276">
                  <c:v>754</c:v>
                </c:pt>
                <c:pt idx="277">
                  <c:v>753</c:v>
                </c:pt>
                <c:pt idx="278">
                  <c:v>752</c:v>
                </c:pt>
                <c:pt idx="279">
                  <c:v>751</c:v>
                </c:pt>
                <c:pt idx="280">
                  <c:v>750</c:v>
                </c:pt>
                <c:pt idx="281">
                  <c:v>750</c:v>
                </c:pt>
                <c:pt idx="282">
                  <c:v>749</c:v>
                </c:pt>
                <c:pt idx="283">
                  <c:v>747</c:v>
                </c:pt>
                <c:pt idx="284">
                  <c:v>746</c:v>
                </c:pt>
                <c:pt idx="285">
                  <c:v>743</c:v>
                </c:pt>
                <c:pt idx="286">
                  <c:v>742</c:v>
                </c:pt>
                <c:pt idx="287">
                  <c:v>741</c:v>
                </c:pt>
                <c:pt idx="288">
                  <c:v>741</c:v>
                </c:pt>
                <c:pt idx="289">
                  <c:v>739</c:v>
                </c:pt>
                <c:pt idx="290">
                  <c:v>738</c:v>
                </c:pt>
                <c:pt idx="291">
                  <c:v>738</c:v>
                </c:pt>
                <c:pt idx="292">
                  <c:v>737</c:v>
                </c:pt>
                <c:pt idx="293">
                  <c:v>736</c:v>
                </c:pt>
                <c:pt idx="294">
                  <c:v>736</c:v>
                </c:pt>
                <c:pt idx="295">
                  <c:v>735</c:v>
                </c:pt>
                <c:pt idx="296">
                  <c:v>734</c:v>
                </c:pt>
                <c:pt idx="297">
                  <c:v>734</c:v>
                </c:pt>
                <c:pt idx="298">
                  <c:v>733</c:v>
                </c:pt>
                <c:pt idx="299">
                  <c:v>731</c:v>
                </c:pt>
                <c:pt idx="300">
                  <c:v>729</c:v>
                </c:pt>
                <c:pt idx="301">
                  <c:v>728</c:v>
                </c:pt>
                <c:pt idx="302">
                  <c:v>726</c:v>
                </c:pt>
                <c:pt idx="303">
                  <c:v>724</c:v>
                </c:pt>
                <c:pt idx="304">
                  <c:v>724</c:v>
                </c:pt>
                <c:pt idx="305">
                  <c:v>722</c:v>
                </c:pt>
                <c:pt idx="306">
                  <c:v>721</c:v>
                </c:pt>
                <c:pt idx="307">
                  <c:v>721</c:v>
                </c:pt>
                <c:pt idx="308">
                  <c:v>717</c:v>
                </c:pt>
                <c:pt idx="309">
                  <c:v>714</c:v>
                </c:pt>
                <c:pt idx="310">
                  <c:v>714</c:v>
                </c:pt>
                <c:pt idx="311">
                  <c:v>714</c:v>
                </c:pt>
                <c:pt idx="312">
                  <c:v>713</c:v>
                </c:pt>
                <c:pt idx="313">
                  <c:v>712</c:v>
                </c:pt>
                <c:pt idx="314">
                  <c:v>712</c:v>
                </c:pt>
                <c:pt idx="315">
                  <c:v>712</c:v>
                </c:pt>
                <c:pt idx="316">
                  <c:v>712</c:v>
                </c:pt>
                <c:pt idx="317">
                  <c:v>711</c:v>
                </c:pt>
                <c:pt idx="318">
                  <c:v>711</c:v>
                </c:pt>
                <c:pt idx="319">
                  <c:v>710</c:v>
                </c:pt>
                <c:pt idx="320">
                  <c:v>709</c:v>
                </c:pt>
                <c:pt idx="321">
                  <c:v>709</c:v>
                </c:pt>
                <c:pt idx="322">
                  <c:v>709</c:v>
                </c:pt>
                <c:pt idx="323">
                  <c:v>709</c:v>
                </c:pt>
                <c:pt idx="324">
                  <c:v>708</c:v>
                </c:pt>
                <c:pt idx="325">
                  <c:v>707</c:v>
                </c:pt>
                <c:pt idx="326">
                  <c:v>707</c:v>
                </c:pt>
                <c:pt idx="327">
                  <c:v>707</c:v>
                </c:pt>
                <c:pt idx="328">
                  <c:v>704</c:v>
                </c:pt>
                <c:pt idx="329">
                  <c:v>703</c:v>
                </c:pt>
                <c:pt idx="330">
                  <c:v>702</c:v>
                </c:pt>
                <c:pt idx="331">
                  <c:v>693</c:v>
                </c:pt>
                <c:pt idx="332">
                  <c:v>693</c:v>
                </c:pt>
                <c:pt idx="333">
                  <c:v>691</c:v>
                </c:pt>
                <c:pt idx="334">
                  <c:v>691</c:v>
                </c:pt>
                <c:pt idx="335">
                  <c:v>691</c:v>
                </c:pt>
                <c:pt idx="336">
                  <c:v>690</c:v>
                </c:pt>
                <c:pt idx="337">
                  <c:v>689</c:v>
                </c:pt>
                <c:pt idx="338">
                  <c:v>688</c:v>
                </c:pt>
                <c:pt idx="339">
                  <c:v>686</c:v>
                </c:pt>
                <c:pt idx="340">
                  <c:v>684</c:v>
                </c:pt>
                <c:pt idx="341">
                  <c:v>684</c:v>
                </c:pt>
                <c:pt idx="342">
                  <c:v>680</c:v>
                </c:pt>
                <c:pt idx="343">
                  <c:v>676</c:v>
                </c:pt>
                <c:pt idx="344">
                  <c:v>675</c:v>
                </c:pt>
                <c:pt idx="345">
                  <c:v>675</c:v>
                </c:pt>
                <c:pt idx="346">
                  <c:v>675</c:v>
                </c:pt>
                <c:pt idx="347">
                  <c:v>674</c:v>
                </c:pt>
                <c:pt idx="348">
                  <c:v>674</c:v>
                </c:pt>
                <c:pt idx="349">
                  <c:v>674</c:v>
                </c:pt>
                <c:pt idx="350">
                  <c:v>673</c:v>
                </c:pt>
                <c:pt idx="351">
                  <c:v>671</c:v>
                </c:pt>
                <c:pt idx="352">
                  <c:v>670</c:v>
                </c:pt>
                <c:pt idx="353">
                  <c:v>667</c:v>
                </c:pt>
                <c:pt idx="354">
                  <c:v>666</c:v>
                </c:pt>
                <c:pt idx="355">
                  <c:v>664</c:v>
                </c:pt>
                <c:pt idx="356">
                  <c:v>664</c:v>
                </c:pt>
                <c:pt idx="357">
                  <c:v>658</c:v>
                </c:pt>
                <c:pt idx="358">
                  <c:v>656</c:v>
                </c:pt>
                <c:pt idx="359">
                  <c:v>656</c:v>
                </c:pt>
                <c:pt idx="360">
                  <c:v>656</c:v>
                </c:pt>
                <c:pt idx="361">
                  <c:v>656</c:v>
                </c:pt>
                <c:pt idx="362">
                  <c:v>656</c:v>
                </c:pt>
                <c:pt idx="363">
                  <c:v>654</c:v>
                </c:pt>
                <c:pt idx="364">
                  <c:v>653</c:v>
                </c:pt>
                <c:pt idx="365">
                  <c:v>652</c:v>
                </c:pt>
                <c:pt idx="366">
                  <c:v>652</c:v>
                </c:pt>
                <c:pt idx="367">
                  <c:v>650</c:v>
                </c:pt>
                <c:pt idx="368">
                  <c:v>650</c:v>
                </c:pt>
                <c:pt idx="369">
                  <c:v>647</c:v>
                </c:pt>
                <c:pt idx="370">
                  <c:v>642</c:v>
                </c:pt>
                <c:pt idx="371">
                  <c:v>642</c:v>
                </c:pt>
                <c:pt idx="372">
                  <c:v>641</c:v>
                </c:pt>
                <c:pt idx="373">
                  <c:v>641</c:v>
                </c:pt>
                <c:pt idx="374">
                  <c:v>639</c:v>
                </c:pt>
                <c:pt idx="375">
                  <c:v>637</c:v>
                </c:pt>
                <c:pt idx="376">
                  <c:v>635</c:v>
                </c:pt>
                <c:pt idx="377">
                  <c:v>635</c:v>
                </c:pt>
                <c:pt idx="378">
                  <c:v>635</c:v>
                </c:pt>
                <c:pt idx="379">
                  <c:v>635</c:v>
                </c:pt>
                <c:pt idx="380">
                  <c:v>635</c:v>
                </c:pt>
                <c:pt idx="381">
                  <c:v>635</c:v>
                </c:pt>
                <c:pt idx="382">
                  <c:v>631</c:v>
                </c:pt>
                <c:pt idx="383">
                  <c:v>631</c:v>
                </c:pt>
                <c:pt idx="384">
                  <c:v>631</c:v>
                </c:pt>
                <c:pt idx="385">
                  <c:v>630</c:v>
                </c:pt>
                <c:pt idx="386">
                  <c:v>629</c:v>
                </c:pt>
                <c:pt idx="387">
                  <c:v>629</c:v>
                </c:pt>
                <c:pt idx="388">
                  <c:v>627</c:v>
                </c:pt>
                <c:pt idx="389">
                  <c:v>627</c:v>
                </c:pt>
                <c:pt idx="390">
                  <c:v>626</c:v>
                </c:pt>
                <c:pt idx="391">
                  <c:v>625</c:v>
                </c:pt>
                <c:pt idx="392">
                  <c:v>625</c:v>
                </c:pt>
                <c:pt idx="393">
                  <c:v>625</c:v>
                </c:pt>
                <c:pt idx="394">
                  <c:v>623</c:v>
                </c:pt>
                <c:pt idx="395">
                  <c:v>622</c:v>
                </c:pt>
                <c:pt idx="396">
                  <c:v>621</c:v>
                </c:pt>
                <c:pt idx="397">
                  <c:v>620</c:v>
                </c:pt>
                <c:pt idx="398">
                  <c:v>620</c:v>
                </c:pt>
                <c:pt idx="399">
                  <c:v>620</c:v>
                </c:pt>
                <c:pt idx="400">
                  <c:v>620</c:v>
                </c:pt>
                <c:pt idx="401">
                  <c:v>620</c:v>
                </c:pt>
                <c:pt idx="402">
                  <c:v>619</c:v>
                </c:pt>
                <c:pt idx="403">
                  <c:v>618</c:v>
                </c:pt>
                <c:pt idx="404">
                  <c:v>618</c:v>
                </c:pt>
                <c:pt idx="405">
                  <c:v>615</c:v>
                </c:pt>
                <c:pt idx="406">
                  <c:v>614</c:v>
                </c:pt>
                <c:pt idx="407">
                  <c:v>614</c:v>
                </c:pt>
                <c:pt idx="408">
                  <c:v>613</c:v>
                </c:pt>
                <c:pt idx="409">
                  <c:v>612</c:v>
                </c:pt>
                <c:pt idx="410">
                  <c:v>611</c:v>
                </c:pt>
                <c:pt idx="411">
                  <c:v>610</c:v>
                </c:pt>
                <c:pt idx="412">
                  <c:v>606</c:v>
                </c:pt>
                <c:pt idx="413">
                  <c:v>606</c:v>
                </c:pt>
                <c:pt idx="414">
                  <c:v>606</c:v>
                </c:pt>
                <c:pt idx="415">
                  <c:v>605</c:v>
                </c:pt>
                <c:pt idx="416">
                  <c:v>605</c:v>
                </c:pt>
                <c:pt idx="417">
                  <c:v>604</c:v>
                </c:pt>
                <c:pt idx="418">
                  <c:v>604</c:v>
                </c:pt>
                <c:pt idx="419">
                  <c:v>604</c:v>
                </c:pt>
                <c:pt idx="420">
                  <c:v>603</c:v>
                </c:pt>
                <c:pt idx="421">
                  <c:v>600</c:v>
                </c:pt>
                <c:pt idx="422">
                  <c:v>600</c:v>
                </c:pt>
                <c:pt idx="423">
                  <c:v>598</c:v>
                </c:pt>
                <c:pt idx="424">
                  <c:v>597</c:v>
                </c:pt>
                <c:pt idx="425">
                  <c:v>595</c:v>
                </c:pt>
                <c:pt idx="426">
                  <c:v>595</c:v>
                </c:pt>
                <c:pt idx="427">
                  <c:v>595</c:v>
                </c:pt>
                <c:pt idx="428">
                  <c:v>595</c:v>
                </c:pt>
                <c:pt idx="429">
                  <c:v>594</c:v>
                </c:pt>
                <c:pt idx="430">
                  <c:v>594</c:v>
                </c:pt>
                <c:pt idx="431">
                  <c:v>593</c:v>
                </c:pt>
                <c:pt idx="432">
                  <c:v>588</c:v>
                </c:pt>
                <c:pt idx="433">
                  <c:v>587</c:v>
                </c:pt>
                <c:pt idx="434">
                  <c:v>587</c:v>
                </c:pt>
                <c:pt idx="435">
                  <c:v>587</c:v>
                </c:pt>
                <c:pt idx="436">
                  <c:v>587</c:v>
                </c:pt>
                <c:pt idx="437">
                  <c:v>587</c:v>
                </c:pt>
                <c:pt idx="438">
                  <c:v>587</c:v>
                </c:pt>
                <c:pt idx="439">
                  <c:v>586</c:v>
                </c:pt>
                <c:pt idx="440">
                  <c:v>584</c:v>
                </c:pt>
                <c:pt idx="441">
                  <c:v>584</c:v>
                </c:pt>
                <c:pt idx="442">
                  <c:v>583</c:v>
                </c:pt>
                <c:pt idx="443">
                  <c:v>582</c:v>
                </c:pt>
                <c:pt idx="444">
                  <c:v>581</c:v>
                </c:pt>
                <c:pt idx="445">
                  <c:v>580</c:v>
                </c:pt>
                <c:pt idx="446">
                  <c:v>577</c:v>
                </c:pt>
                <c:pt idx="447">
                  <c:v>576</c:v>
                </c:pt>
                <c:pt idx="448">
                  <c:v>576</c:v>
                </c:pt>
                <c:pt idx="449">
                  <c:v>575</c:v>
                </c:pt>
                <c:pt idx="450">
                  <c:v>574</c:v>
                </c:pt>
                <c:pt idx="451">
                  <c:v>572</c:v>
                </c:pt>
                <c:pt idx="452">
                  <c:v>572</c:v>
                </c:pt>
                <c:pt idx="453">
                  <c:v>572</c:v>
                </c:pt>
                <c:pt idx="454">
                  <c:v>571</c:v>
                </c:pt>
                <c:pt idx="455">
                  <c:v>571</c:v>
                </c:pt>
                <c:pt idx="456">
                  <c:v>571</c:v>
                </c:pt>
                <c:pt idx="457">
                  <c:v>570</c:v>
                </c:pt>
                <c:pt idx="458">
                  <c:v>565</c:v>
                </c:pt>
                <c:pt idx="459">
                  <c:v>565</c:v>
                </c:pt>
                <c:pt idx="460">
                  <c:v>565</c:v>
                </c:pt>
                <c:pt idx="461">
                  <c:v>563</c:v>
                </c:pt>
                <c:pt idx="462">
                  <c:v>563</c:v>
                </c:pt>
                <c:pt idx="463">
                  <c:v>562</c:v>
                </c:pt>
                <c:pt idx="464">
                  <c:v>562</c:v>
                </c:pt>
                <c:pt idx="465">
                  <c:v>562</c:v>
                </c:pt>
                <c:pt idx="466">
                  <c:v>561</c:v>
                </c:pt>
                <c:pt idx="467">
                  <c:v>561</c:v>
                </c:pt>
                <c:pt idx="468">
                  <c:v>561</c:v>
                </c:pt>
                <c:pt idx="469">
                  <c:v>560</c:v>
                </c:pt>
                <c:pt idx="470">
                  <c:v>559</c:v>
                </c:pt>
                <c:pt idx="471">
                  <c:v>558</c:v>
                </c:pt>
                <c:pt idx="472">
                  <c:v>557</c:v>
                </c:pt>
                <c:pt idx="473">
                  <c:v>557</c:v>
                </c:pt>
                <c:pt idx="474">
                  <c:v>556</c:v>
                </c:pt>
                <c:pt idx="475">
                  <c:v>556</c:v>
                </c:pt>
                <c:pt idx="476">
                  <c:v>556</c:v>
                </c:pt>
                <c:pt idx="477">
                  <c:v>556</c:v>
                </c:pt>
                <c:pt idx="478">
                  <c:v>555</c:v>
                </c:pt>
                <c:pt idx="479">
                  <c:v>554</c:v>
                </c:pt>
                <c:pt idx="480">
                  <c:v>554</c:v>
                </c:pt>
                <c:pt idx="481">
                  <c:v>553</c:v>
                </c:pt>
                <c:pt idx="482">
                  <c:v>551</c:v>
                </c:pt>
                <c:pt idx="483">
                  <c:v>548</c:v>
                </c:pt>
                <c:pt idx="484">
                  <c:v>547</c:v>
                </c:pt>
                <c:pt idx="485">
                  <c:v>547</c:v>
                </c:pt>
                <c:pt idx="486">
                  <c:v>546</c:v>
                </c:pt>
                <c:pt idx="487">
                  <c:v>546</c:v>
                </c:pt>
                <c:pt idx="488">
                  <c:v>546</c:v>
                </c:pt>
                <c:pt idx="489">
                  <c:v>545</c:v>
                </c:pt>
                <c:pt idx="490">
                  <c:v>544</c:v>
                </c:pt>
                <c:pt idx="491">
                  <c:v>544</c:v>
                </c:pt>
                <c:pt idx="492">
                  <c:v>543</c:v>
                </c:pt>
                <c:pt idx="493">
                  <c:v>539</c:v>
                </c:pt>
                <c:pt idx="494">
                  <c:v>539</c:v>
                </c:pt>
                <c:pt idx="495">
                  <c:v>539</c:v>
                </c:pt>
                <c:pt idx="496">
                  <c:v>538</c:v>
                </c:pt>
                <c:pt idx="497">
                  <c:v>537</c:v>
                </c:pt>
                <c:pt idx="498">
                  <c:v>536</c:v>
                </c:pt>
                <c:pt idx="499">
                  <c:v>536</c:v>
                </c:pt>
                <c:pt idx="500">
                  <c:v>534</c:v>
                </c:pt>
                <c:pt idx="501">
                  <c:v>533</c:v>
                </c:pt>
                <c:pt idx="502">
                  <c:v>532</c:v>
                </c:pt>
                <c:pt idx="503">
                  <c:v>532</c:v>
                </c:pt>
                <c:pt idx="504">
                  <c:v>532</c:v>
                </c:pt>
                <c:pt idx="505">
                  <c:v>531</c:v>
                </c:pt>
                <c:pt idx="506">
                  <c:v>531</c:v>
                </c:pt>
                <c:pt idx="507">
                  <c:v>530</c:v>
                </c:pt>
                <c:pt idx="508">
                  <c:v>529</c:v>
                </c:pt>
                <c:pt idx="509">
                  <c:v>529</c:v>
                </c:pt>
                <c:pt idx="510">
                  <c:v>527</c:v>
                </c:pt>
                <c:pt idx="511">
                  <c:v>527</c:v>
                </c:pt>
                <c:pt idx="512">
                  <c:v>526</c:v>
                </c:pt>
                <c:pt idx="513">
                  <c:v>526</c:v>
                </c:pt>
                <c:pt idx="514">
                  <c:v>526</c:v>
                </c:pt>
                <c:pt idx="515">
                  <c:v>526</c:v>
                </c:pt>
                <c:pt idx="516">
                  <c:v>525</c:v>
                </c:pt>
                <c:pt idx="517">
                  <c:v>524</c:v>
                </c:pt>
                <c:pt idx="518">
                  <c:v>523</c:v>
                </c:pt>
                <c:pt idx="519">
                  <c:v>522</c:v>
                </c:pt>
                <c:pt idx="520">
                  <c:v>522</c:v>
                </c:pt>
                <c:pt idx="521">
                  <c:v>521</c:v>
                </c:pt>
                <c:pt idx="522">
                  <c:v>520</c:v>
                </c:pt>
                <c:pt idx="523">
                  <c:v>520</c:v>
                </c:pt>
                <c:pt idx="524">
                  <c:v>520</c:v>
                </c:pt>
                <c:pt idx="525">
                  <c:v>520</c:v>
                </c:pt>
                <c:pt idx="526">
                  <c:v>520</c:v>
                </c:pt>
                <c:pt idx="527">
                  <c:v>519</c:v>
                </c:pt>
                <c:pt idx="528">
                  <c:v>519</c:v>
                </c:pt>
                <c:pt idx="529">
                  <c:v>519</c:v>
                </c:pt>
                <c:pt idx="530">
                  <c:v>518</c:v>
                </c:pt>
                <c:pt idx="531">
                  <c:v>517</c:v>
                </c:pt>
                <c:pt idx="532">
                  <c:v>516</c:v>
                </c:pt>
                <c:pt idx="533">
                  <c:v>516</c:v>
                </c:pt>
                <c:pt idx="534">
                  <c:v>515</c:v>
                </c:pt>
                <c:pt idx="535">
                  <c:v>515</c:v>
                </c:pt>
                <c:pt idx="536">
                  <c:v>514</c:v>
                </c:pt>
                <c:pt idx="537">
                  <c:v>513</c:v>
                </c:pt>
                <c:pt idx="538">
                  <c:v>513</c:v>
                </c:pt>
                <c:pt idx="539">
                  <c:v>512</c:v>
                </c:pt>
                <c:pt idx="540">
                  <c:v>512</c:v>
                </c:pt>
                <c:pt idx="541">
                  <c:v>510</c:v>
                </c:pt>
                <c:pt idx="542">
                  <c:v>509</c:v>
                </c:pt>
                <c:pt idx="543">
                  <c:v>509</c:v>
                </c:pt>
                <c:pt idx="544">
                  <c:v>509</c:v>
                </c:pt>
                <c:pt idx="545">
                  <c:v>508</c:v>
                </c:pt>
                <c:pt idx="546">
                  <c:v>508</c:v>
                </c:pt>
                <c:pt idx="547">
                  <c:v>508</c:v>
                </c:pt>
                <c:pt idx="548">
                  <c:v>507</c:v>
                </c:pt>
                <c:pt idx="549">
                  <c:v>507</c:v>
                </c:pt>
                <c:pt idx="550">
                  <c:v>505</c:v>
                </c:pt>
                <c:pt idx="551">
                  <c:v>505</c:v>
                </c:pt>
                <c:pt idx="552">
                  <c:v>505</c:v>
                </c:pt>
                <c:pt idx="553">
                  <c:v>505</c:v>
                </c:pt>
                <c:pt idx="554">
                  <c:v>504</c:v>
                </c:pt>
                <c:pt idx="555">
                  <c:v>504</c:v>
                </c:pt>
                <c:pt idx="556">
                  <c:v>503</c:v>
                </c:pt>
                <c:pt idx="557">
                  <c:v>502</c:v>
                </c:pt>
                <c:pt idx="558">
                  <c:v>502</c:v>
                </c:pt>
                <c:pt idx="559">
                  <c:v>499</c:v>
                </c:pt>
                <c:pt idx="560">
                  <c:v>496</c:v>
                </c:pt>
                <c:pt idx="561">
                  <c:v>496</c:v>
                </c:pt>
                <c:pt idx="562">
                  <c:v>495</c:v>
                </c:pt>
                <c:pt idx="563">
                  <c:v>494</c:v>
                </c:pt>
                <c:pt idx="564">
                  <c:v>494</c:v>
                </c:pt>
                <c:pt idx="565">
                  <c:v>493</c:v>
                </c:pt>
                <c:pt idx="566">
                  <c:v>493</c:v>
                </c:pt>
                <c:pt idx="567">
                  <c:v>493</c:v>
                </c:pt>
                <c:pt idx="568">
                  <c:v>493</c:v>
                </c:pt>
                <c:pt idx="569">
                  <c:v>492</c:v>
                </c:pt>
                <c:pt idx="570">
                  <c:v>492</c:v>
                </c:pt>
                <c:pt idx="571">
                  <c:v>492</c:v>
                </c:pt>
                <c:pt idx="572">
                  <c:v>491</c:v>
                </c:pt>
                <c:pt idx="573">
                  <c:v>490</c:v>
                </c:pt>
                <c:pt idx="574">
                  <c:v>490</c:v>
                </c:pt>
                <c:pt idx="575">
                  <c:v>489</c:v>
                </c:pt>
                <c:pt idx="576">
                  <c:v>488</c:v>
                </c:pt>
                <c:pt idx="577">
                  <c:v>488</c:v>
                </c:pt>
                <c:pt idx="578">
                  <c:v>483</c:v>
                </c:pt>
                <c:pt idx="579">
                  <c:v>483</c:v>
                </c:pt>
                <c:pt idx="580">
                  <c:v>483</c:v>
                </c:pt>
                <c:pt idx="581">
                  <c:v>483</c:v>
                </c:pt>
                <c:pt idx="582">
                  <c:v>483</c:v>
                </c:pt>
                <c:pt idx="583">
                  <c:v>483</c:v>
                </c:pt>
                <c:pt idx="584">
                  <c:v>482</c:v>
                </c:pt>
                <c:pt idx="585">
                  <c:v>482</c:v>
                </c:pt>
                <c:pt idx="586">
                  <c:v>482</c:v>
                </c:pt>
                <c:pt idx="587">
                  <c:v>480</c:v>
                </c:pt>
                <c:pt idx="588">
                  <c:v>479</c:v>
                </c:pt>
                <c:pt idx="589">
                  <c:v>479</c:v>
                </c:pt>
                <c:pt idx="590">
                  <c:v>479</c:v>
                </c:pt>
                <c:pt idx="591">
                  <c:v>478</c:v>
                </c:pt>
                <c:pt idx="592">
                  <c:v>476</c:v>
                </c:pt>
                <c:pt idx="593">
                  <c:v>473</c:v>
                </c:pt>
                <c:pt idx="594">
                  <c:v>471</c:v>
                </c:pt>
                <c:pt idx="595">
                  <c:v>471</c:v>
                </c:pt>
                <c:pt idx="596">
                  <c:v>466</c:v>
                </c:pt>
                <c:pt idx="597">
                  <c:v>466</c:v>
                </c:pt>
                <c:pt idx="598">
                  <c:v>465</c:v>
                </c:pt>
                <c:pt idx="599">
                  <c:v>465</c:v>
                </c:pt>
                <c:pt idx="600">
                  <c:v>464</c:v>
                </c:pt>
                <c:pt idx="601">
                  <c:v>464</c:v>
                </c:pt>
                <c:pt idx="602">
                  <c:v>464</c:v>
                </c:pt>
                <c:pt idx="603">
                  <c:v>464</c:v>
                </c:pt>
                <c:pt idx="604">
                  <c:v>463</c:v>
                </c:pt>
                <c:pt idx="605">
                  <c:v>462</c:v>
                </c:pt>
                <c:pt idx="606">
                  <c:v>462</c:v>
                </c:pt>
                <c:pt idx="607">
                  <c:v>460</c:v>
                </c:pt>
                <c:pt idx="608">
                  <c:v>459</c:v>
                </c:pt>
                <c:pt idx="609">
                  <c:v>459</c:v>
                </c:pt>
                <c:pt idx="610">
                  <c:v>459</c:v>
                </c:pt>
                <c:pt idx="611">
                  <c:v>458</c:v>
                </c:pt>
                <c:pt idx="612">
                  <c:v>458</c:v>
                </c:pt>
                <c:pt idx="613">
                  <c:v>458</c:v>
                </c:pt>
                <c:pt idx="614">
                  <c:v>457</c:v>
                </c:pt>
                <c:pt idx="615">
                  <c:v>457</c:v>
                </c:pt>
                <c:pt idx="616">
                  <c:v>456</c:v>
                </c:pt>
                <c:pt idx="617">
                  <c:v>456</c:v>
                </c:pt>
                <c:pt idx="618">
                  <c:v>456</c:v>
                </c:pt>
                <c:pt idx="619">
                  <c:v>454</c:v>
                </c:pt>
                <c:pt idx="620">
                  <c:v>454</c:v>
                </c:pt>
                <c:pt idx="621">
                  <c:v>454</c:v>
                </c:pt>
                <c:pt idx="622">
                  <c:v>453</c:v>
                </c:pt>
                <c:pt idx="623">
                  <c:v>452</c:v>
                </c:pt>
                <c:pt idx="624">
                  <c:v>452</c:v>
                </c:pt>
                <c:pt idx="625">
                  <c:v>451</c:v>
                </c:pt>
                <c:pt idx="626">
                  <c:v>450</c:v>
                </c:pt>
                <c:pt idx="627">
                  <c:v>450</c:v>
                </c:pt>
                <c:pt idx="628">
                  <c:v>448</c:v>
                </c:pt>
                <c:pt idx="629">
                  <c:v>448</c:v>
                </c:pt>
                <c:pt idx="630">
                  <c:v>448</c:v>
                </c:pt>
                <c:pt idx="631">
                  <c:v>448</c:v>
                </c:pt>
                <c:pt idx="632">
                  <c:v>447</c:v>
                </c:pt>
                <c:pt idx="633">
                  <c:v>446</c:v>
                </c:pt>
                <c:pt idx="634">
                  <c:v>445</c:v>
                </c:pt>
                <c:pt idx="635">
                  <c:v>445</c:v>
                </c:pt>
                <c:pt idx="636">
                  <c:v>445</c:v>
                </c:pt>
                <c:pt idx="637">
                  <c:v>444</c:v>
                </c:pt>
                <c:pt idx="638">
                  <c:v>443</c:v>
                </c:pt>
                <c:pt idx="639">
                  <c:v>443</c:v>
                </c:pt>
                <c:pt idx="640">
                  <c:v>440</c:v>
                </c:pt>
                <c:pt idx="641">
                  <c:v>438</c:v>
                </c:pt>
                <c:pt idx="642">
                  <c:v>438</c:v>
                </c:pt>
                <c:pt idx="643">
                  <c:v>437</c:v>
                </c:pt>
                <c:pt idx="644">
                  <c:v>437</c:v>
                </c:pt>
                <c:pt idx="645">
                  <c:v>434</c:v>
                </c:pt>
                <c:pt idx="646">
                  <c:v>434</c:v>
                </c:pt>
                <c:pt idx="647">
                  <c:v>434</c:v>
                </c:pt>
                <c:pt idx="648">
                  <c:v>433</c:v>
                </c:pt>
                <c:pt idx="649">
                  <c:v>432</c:v>
                </c:pt>
                <c:pt idx="650">
                  <c:v>431</c:v>
                </c:pt>
                <c:pt idx="651">
                  <c:v>430</c:v>
                </c:pt>
                <c:pt idx="652">
                  <c:v>428</c:v>
                </c:pt>
                <c:pt idx="653">
                  <c:v>426</c:v>
                </c:pt>
                <c:pt idx="654">
                  <c:v>425</c:v>
                </c:pt>
                <c:pt idx="655">
                  <c:v>425</c:v>
                </c:pt>
                <c:pt idx="656">
                  <c:v>424</c:v>
                </c:pt>
                <c:pt idx="657">
                  <c:v>423</c:v>
                </c:pt>
                <c:pt idx="658">
                  <c:v>423</c:v>
                </c:pt>
                <c:pt idx="659">
                  <c:v>422</c:v>
                </c:pt>
                <c:pt idx="660">
                  <c:v>421</c:v>
                </c:pt>
                <c:pt idx="661">
                  <c:v>421</c:v>
                </c:pt>
                <c:pt idx="662">
                  <c:v>420</c:v>
                </c:pt>
                <c:pt idx="663">
                  <c:v>420</c:v>
                </c:pt>
                <c:pt idx="664">
                  <c:v>418</c:v>
                </c:pt>
                <c:pt idx="665">
                  <c:v>416</c:v>
                </c:pt>
                <c:pt idx="666">
                  <c:v>416</c:v>
                </c:pt>
                <c:pt idx="667">
                  <c:v>415</c:v>
                </c:pt>
                <c:pt idx="668">
                  <c:v>412</c:v>
                </c:pt>
                <c:pt idx="669">
                  <c:v>412</c:v>
                </c:pt>
                <c:pt idx="670">
                  <c:v>412</c:v>
                </c:pt>
                <c:pt idx="671">
                  <c:v>412</c:v>
                </c:pt>
                <c:pt idx="672">
                  <c:v>411</c:v>
                </c:pt>
                <c:pt idx="673">
                  <c:v>411</c:v>
                </c:pt>
                <c:pt idx="674">
                  <c:v>411</c:v>
                </c:pt>
                <c:pt idx="675">
                  <c:v>410</c:v>
                </c:pt>
                <c:pt idx="676">
                  <c:v>410</c:v>
                </c:pt>
                <c:pt idx="677">
                  <c:v>410</c:v>
                </c:pt>
                <c:pt idx="678">
                  <c:v>410</c:v>
                </c:pt>
                <c:pt idx="679">
                  <c:v>410</c:v>
                </c:pt>
                <c:pt idx="680">
                  <c:v>410</c:v>
                </c:pt>
                <c:pt idx="681">
                  <c:v>408</c:v>
                </c:pt>
                <c:pt idx="682">
                  <c:v>408</c:v>
                </c:pt>
                <c:pt idx="683">
                  <c:v>407</c:v>
                </c:pt>
                <c:pt idx="684">
                  <c:v>407</c:v>
                </c:pt>
                <c:pt idx="685">
                  <c:v>407</c:v>
                </c:pt>
                <c:pt idx="686">
                  <c:v>407</c:v>
                </c:pt>
                <c:pt idx="687">
                  <c:v>406</c:v>
                </c:pt>
                <c:pt idx="688">
                  <c:v>406</c:v>
                </c:pt>
                <c:pt idx="689">
                  <c:v>404</c:v>
                </c:pt>
                <c:pt idx="690">
                  <c:v>403</c:v>
                </c:pt>
                <c:pt idx="691">
                  <c:v>402</c:v>
                </c:pt>
                <c:pt idx="692">
                  <c:v>400</c:v>
                </c:pt>
                <c:pt idx="693">
                  <c:v>400</c:v>
                </c:pt>
                <c:pt idx="694">
                  <c:v>399</c:v>
                </c:pt>
                <c:pt idx="695">
                  <c:v>399</c:v>
                </c:pt>
                <c:pt idx="696">
                  <c:v>399</c:v>
                </c:pt>
                <c:pt idx="697">
                  <c:v>398</c:v>
                </c:pt>
                <c:pt idx="698">
                  <c:v>398</c:v>
                </c:pt>
                <c:pt idx="699">
                  <c:v>398</c:v>
                </c:pt>
                <c:pt idx="700">
                  <c:v>398</c:v>
                </c:pt>
                <c:pt idx="701">
                  <c:v>398</c:v>
                </c:pt>
                <c:pt idx="702">
                  <c:v>398</c:v>
                </c:pt>
                <c:pt idx="703">
                  <c:v>397</c:v>
                </c:pt>
                <c:pt idx="704">
                  <c:v>397</c:v>
                </c:pt>
                <c:pt idx="705">
                  <c:v>397</c:v>
                </c:pt>
                <c:pt idx="706">
                  <c:v>395</c:v>
                </c:pt>
                <c:pt idx="707">
                  <c:v>395</c:v>
                </c:pt>
                <c:pt idx="708">
                  <c:v>393</c:v>
                </c:pt>
                <c:pt idx="709">
                  <c:v>393</c:v>
                </c:pt>
                <c:pt idx="710">
                  <c:v>392</c:v>
                </c:pt>
                <c:pt idx="711">
                  <c:v>391</c:v>
                </c:pt>
                <c:pt idx="712">
                  <c:v>390</c:v>
                </c:pt>
                <c:pt idx="713">
                  <c:v>390</c:v>
                </c:pt>
                <c:pt idx="714">
                  <c:v>389</c:v>
                </c:pt>
                <c:pt idx="715">
                  <c:v>389</c:v>
                </c:pt>
                <c:pt idx="716">
                  <c:v>388</c:v>
                </c:pt>
                <c:pt idx="717">
                  <c:v>387</c:v>
                </c:pt>
                <c:pt idx="718">
                  <c:v>387</c:v>
                </c:pt>
                <c:pt idx="719">
                  <c:v>387</c:v>
                </c:pt>
                <c:pt idx="720">
                  <c:v>387</c:v>
                </c:pt>
                <c:pt idx="721">
                  <c:v>386</c:v>
                </c:pt>
                <c:pt idx="722">
                  <c:v>386</c:v>
                </c:pt>
                <c:pt idx="723">
                  <c:v>384</c:v>
                </c:pt>
                <c:pt idx="724">
                  <c:v>384</c:v>
                </c:pt>
                <c:pt idx="725">
                  <c:v>384</c:v>
                </c:pt>
                <c:pt idx="726">
                  <c:v>384</c:v>
                </c:pt>
                <c:pt idx="727">
                  <c:v>383</c:v>
                </c:pt>
                <c:pt idx="728">
                  <c:v>382</c:v>
                </c:pt>
                <c:pt idx="729">
                  <c:v>382</c:v>
                </c:pt>
                <c:pt idx="730">
                  <c:v>381</c:v>
                </c:pt>
                <c:pt idx="731">
                  <c:v>381</c:v>
                </c:pt>
                <c:pt idx="732">
                  <c:v>380</c:v>
                </c:pt>
                <c:pt idx="733">
                  <c:v>380</c:v>
                </c:pt>
                <c:pt idx="734">
                  <c:v>379</c:v>
                </c:pt>
                <c:pt idx="735">
                  <c:v>379</c:v>
                </c:pt>
                <c:pt idx="736">
                  <c:v>378</c:v>
                </c:pt>
                <c:pt idx="737">
                  <c:v>378</c:v>
                </c:pt>
                <c:pt idx="738">
                  <c:v>378</c:v>
                </c:pt>
                <c:pt idx="739">
                  <c:v>378</c:v>
                </c:pt>
                <c:pt idx="740">
                  <c:v>378</c:v>
                </c:pt>
                <c:pt idx="741">
                  <c:v>378</c:v>
                </c:pt>
                <c:pt idx="742">
                  <c:v>377</c:v>
                </c:pt>
                <c:pt idx="743">
                  <c:v>376</c:v>
                </c:pt>
                <c:pt idx="744">
                  <c:v>376</c:v>
                </c:pt>
                <c:pt idx="745">
                  <c:v>376</c:v>
                </c:pt>
                <c:pt idx="746">
                  <c:v>376</c:v>
                </c:pt>
                <c:pt idx="747">
                  <c:v>375</c:v>
                </c:pt>
                <c:pt idx="748">
                  <c:v>375</c:v>
                </c:pt>
                <c:pt idx="749">
                  <c:v>374</c:v>
                </c:pt>
                <c:pt idx="750">
                  <c:v>373</c:v>
                </c:pt>
                <c:pt idx="751">
                  <c:v>372</c:v>
                </c:pt>
                <c:pt idx="752">
                  <c:v>371</c:v>
                </c:pt>
                <c:pt idx="753">
                  <c:v>371</c:v>
                </c:pt>
                <c:pt idx="754">
                  <c:v>371</c:v>
                </c:pt>
                <c:pt idx="755">
                  <c:v>371</c:v>
                </c:pt>
                <c:pt idx="756">
                  <c:v>370</c:v>
                </c:pt>
                <c:pt idx="757">
                  <c:v>369</c:v>
                </c:pt>
                <c:pt idx="758">
                  <c:v>368</c:v>
                </c:pt>
                <c:pt idx="759">
                  <c:v>368</c:v>
                </c:pt>
                <c:pt idx="760">
                  <c:v>368</c:v>
                </c:pt>
                <c:pt idx="761">
                  <c:v>367</c:v>
                </c:pt>
                <c:pt idx="762">
                  <c:v>367</c:v>
                </c:pt>
                <c:pt idx="763">
                  <c:v>366</c:v>
                </c:pt>
                <c:pt idx="764">
                  <c:v>365</c:v>
                </c:pt>
                <c:pt idx="765">
                  <c:v>365</c:v>
                </c:pt>
                <c:pt idx="766">
                  <c:v>364</c:v>
                </c:pt>
                <c:pt idx="767">
                  <c:v>362</c:v>
                </c:pt>
                <c:pt idx="768">
                  <c:v>362</c:v>
                </c:pt>
                <c:pt idx="769">
                  <c:v>359</c:v>
                </c:pt>
                <c:pt idx="770">
                  <c:v>359</c:v>
                </c:pt>
                <c:pt idx="771">
                  <c:v>358</c:v>
                </c:pt>
                <c:pt idx="772">
                  <c:v>358</c:v>
                </c:pt>
                <c:pt idx="773">
                  <c:v>357</c:v>
                </c:pt>
                <c:pt idx="774">
                  <c:v>356</c:v>
                </c:pt>
                <c:pt idx="775">
                  <c:v>356</c:v>
                </c:pt>
                <c:pt idx="776">
                  <c:v>356</c:v>
                </c:pt>
                <c:pt idx="777">
                  <c:v>355</c:v>
                </c:pt>
                <c:pt idx="778">
                  <c:v>354</c:v>
                </c:pt>
                <c:pt idx="779">
                  <c:v>353</c:v>
                </c:pt>
                <c:pt idx="780">
                  <c:v>352</c:v>
                </c:pt>
                <c:pt idx="781">
                  <c:v>351</c:v>
                </c:pt>
                <c:pt idx="782">
                  <c:v>350</c:v>
                </c:pt>
                <c:pt idx="783">
                  <c:v>350</c:v>
                </c:pt>
                <c:pt idx="784">
                  <c:v>350</c:v>
                </c:pt>
                <c:pt idx="785">
                  <c:v>350</c:v>
                </c:pt>
                <c:pt idx="786">
                  <c:v>349</c:v>
                </c:pt>
                <c:pt idx="787">
                  <c:v>349</c:v>
                </c:pt>
                <c:pt idx="788">
                  <c:v>349</c:v>
                </c:pt>
                <c:pt idx="789">
                  <c:v>347</c:v>
                </c:pt>
                <c:pt idx="790">
                  <c:v>347</c:v>
                </c:pt>
                <c:pt idx="791">
                  <c:v>347</c:v>
                </c:pt>
                <c:pt idx="792">
                  <c:v>346</c:v>
                </c:pt>
                <c:pt idx="793">
                  <c:v>345</c:v>
                </c:pt>
                <c:pt idx="794">
                  <c:v>345</c:v>
                </c:pt>
                <c:pt idx="795">
                  <c:v>344</c:v>
                </c:pt>
                <c:pt idx="796">
                  <c:v>344</c:v>
                </c:pt>
                <c:pt idx="797">
                  <c:v>344</c:v>
                </c:pt>
                <c:pt idx="798">
                  <c:v>342</c:v>
                </c:pt>
                <c:pt idx="799">
                  <c:v>342</c:v>
                </c:pt>
                <c:pt idx="800">
                  <c:v>342</c:v>
                </c:pt>
                <c:pt idx="801">
                  <c:v>341</c:v>
                </c:pt>
                <c:pt idx="802">
                  <c:v>340</c:v>
                </c:pt>
                <c:pt idx="803">
                  <c:v>340</c:v>
                </c:pt>
                <c:pt idx="804">
                  <c:v>340</c:v>
                </c:pt>
                <c:pt idx="805">
                  <c:v>338</c:v>
                </c:pt>
                <c:pt idx="806">
                  <c:v>336</c:v>
                </c:pt>
                <c:pt idx="807">
                  <c:v>336</c:v>
                </c:pt>
                <c:pt idx="808">
                  <c:v>336</c:v>
                </c:pt>
                <c:pt idx="809">
                  <c:v>335</c:v>
                </c:pt>
                <c:pt idx="810">
                  <c:v>333</c:v>
                </c:pt>
                <c:pt idx="811">
                  <c:v>332</c:v>
                </c:pt>
                <c:pt idx="812">
                  <c:v>332</c:v>
                </c:pt>
                <c:pt idx="813">
                  <c:v>331</c:v>
                </c:pt>
                <c:pt idx="814">
                  <c:v>330</c:v>
                </c:pt>
                <c:pt idx="815">
                  <c:v>329</c:v>
                </c:pt>
                <c:pt idx="816">
                  <c:v>328</c:v>
                </c:pt>
                <c:pt idx="817">
                  <c:v>328</c:v>
                </c:pt>
                <c:pt idx="818">
                  <c:v>327</c:v>
                </c:pt>
                <c:pt idx="819">
                  <c:v>327</c:v>
                </c:pt>
                <c:pt idx="820">
                  <c:v>325</c:v>
                </c:pt>
                <c:pt idx="821">
                  <c:v>324</c:v>
                </c:pt>
                <c:pt idx="822">
                  <c:v>324</c:v>
                </c:pt>
                <c:pt idx="823">
                  <c:v>322</c:v>
                </c:pt>
                <c:pt idx="824">
                  <c:v>322</c:v>
                </c:pt>
                <c:pt idx="825">
                  <c:v>322</c:v>
                </c:pt>
                <c:pt idx="826">
                  <c:v>322</c:v>
                </c:pt>
                <c:pt idx="827">
                  <c:v>321</c:v>
                </c:pt>
                <c:pt idx="828">
                  <c:v>320</c:v>
                </c:pt>
                <c:pt idx="829">
                  <c:v>320</c:v>
                </c:pt>
                <c:pt idx="830">
                  <c:v>318</c:v>
                </c:pt>
                <c:pt idx="831">
                  <c:v>318</c:v>
                </c:pt>
                <c:pt idx="832">
                  <c:v>317</c:v>
                </c:pt>
                <c:pt idx="833">
                  <c:v>317</c:v>
                </c:pt>
                <c:pt idx="834">
                  <c:v>316</c:v>
                </c:pt>
                <c:pt idx="835">
                  <c:v>315</c:v>
                </c:pt>
                <c:pt idx="836">
                  <c:v>315</c:v>
                </c:pt>
                <c:pt idx="837">
                  <c:v>315</c:v>
                </c:pt>
                <c:pt idx="838">
                  <c:v>315</c:v>
                </c:pt>
                <c:pt idx="839">
                  <c:v>314</c:v>
                </c:pt>
                <c:pt idx="840">
                  <c:v>313</c:v>
                </c:pt>
                <c:pt idx="841">
                  <c:v>313</c:v>
                </c:pt>
                <c:pt idx="842">
                  <c:v>313</c:v>
                </c:pt>
                <c:pt idx="843">
                  <c:v>312</c:v>
                </c:pt>
                <c:pt idx="844">
                  <c:v>311</c:v>
                </c:pt>
                <c:pt idx="845">
                  <c:v>309</c:v>
                </c:pt>
                <c:pt idx="846">
                  <c:v>308</c:v>
                </c:pt>
                <c:pt idx="847">
                  <c:v>308</c:v>
                </c:pt>
                <c:pt idx="848">
                  <c:v>307</c:v>
                </c:pt>
                <c:pt idx="849">
                  <c:v>306</c:v>
                </c:pt>
                <c:pt idx="850">
                  <c:v>305</c:v>
                </c:pt>
                <c:pt idx="851">
                  <c:v>304</c:v>
                </c:pt>
                <c:pt idx="852">
                  <c:v>303</c:v>
                </c:pt>
                <c:pt idx="853">
                  <c:v>303</c:v>
                </c:pt>
                <c:pt idx="854">
                  <c:v>302</c:v>
                </c:pt>
                <c:pt idx="855">
                  <c:v>301</c:v>
                </c:pt>
                <c:pt idx="856">
                  <c:v>301</c:v>
                </c:pt>
                <c:pt idx="857">
                  <c:v>299</c:v>
                </c:pt>
                <c:pt idx="858">
                  <c:v>298</c:v>
                </c:pt>
                <c:pt idx="859">
                  <c:v>298</c:v>
                </c:pt>
                <c:pt idx="860">
                  <c:v>297</c:v>
                </c:pt>
                <c:pt idx="861">
                  <c:v>297</c:v>
                </c:pt>
                <c:pt idx="862">
                  <c:v>297</c:v>
                </c:pt>
                <c:pt idx="863">
                  <c:v>296</c:v>
                </c:pt>
                <c:pt idx="864">
                  <c:v>295</c:v>
                </c:pt>
                <c:pt idx="865">
                  <c:v>295</c:v>
                </c:pt>
                <c:pt idx="866">
                  <c:v>295</c:v>
                </c:pt>
                <c:pt idx="867">
                  <c:v>294</c:v>
                </c:pt>
                <c:pt idx="868">
                  <c:v>293</c:v>
                </c:pt>
                <c:pt idx="869">
                  <c:v>293</c:v>
                </c:pt>
                <c:pt idx="870">
                  <c:v>293</c:v>
                </c:pt>
                <c:pt idx="871">
                  <c:v>293</c:v>
                </c:pt>
                <c:pt idx="872">
                  <c:v>293</c:v>
                </c:pt>
                <c:pt idx="873">
                  <c:v>292</c:v>
                </c:pt>
                <c:pt idx="874">
                  <c:v>292</c:v>
                </c:pt>
                <c:pt idx="875">
                  <c:v>292</c:v>
                </c:pt>
                <c:pt idx="876">
                  <c:v>292</c:v>
                </c:pt>
                <c:pt idx="877">
                  <c:v>292</c:v>
                </c:pt>
                <c:pt idx="878">
                  <c:v>292</c:v>
                </c:pt>
                <c:pt idx="879">
                  <c:v>292</c:v>
                </c:pt>
                <c:pt idx="880">
                  <c:v>291</c:v>
                </c:pt>
                <c:pt idx="881">
                  <c:v>290</c:v>
                </c:pt>
                <c:pt idx="882">
                  <c:v>288</c:v>
                </c:pt>
                <c:pt idx="883">
                  <c:v>285</c:v>
                </c:pt>
                <c:pt idx="884">
                  <c:v>284</c:v>
                </c:pt>
                <c:pt idx="885">
                  <c:v>284</c:v>
                </c:pt>
                <c:pt idx="886">
                  <c:v>284</c:v>
                </c:pt>
                <c:pt idx="887">
                  <c:v>284</c:v>
                </c:pt>
                <c:pt idx="888">
                  <c:v>283</c:v>
                </c:pt>
                <c:pt idx="889">
                  <c:v>283</c:v>
                </c:pt>
                <c:pt idx="890">
                  <c:v>283</c:v>
                </c:pt>
                <c:pt idx="891">
                  <c:v>281</c:v>
                </c:pt>
                <c:pt idx="892">
                  <c:v>280</c:v>
                </c:pt>
                <c:pt idx="893">
                  <c:v>280</c:v>
                </c:pt>
                <c:pt idx="894">
                  <c:v>279</c:v>
                </c:pt>
                <c:pt idx="895">
                  <c:v>279</c:v>
                </c:pt>
                <c:pt idx="896">
                  <c:v>279</c:v>
                </c:pt>
                <c:pt idx="897">
                  <c:v>277</c:v>
                </c:pt>
                <c:pt idx="898">
                  <c:v>277</c:v>
                </c:pt>
                <c:pt idx="899">
                  <c:v>275</c:v>
                </c:pt>
                <c:pt idx="900">
                  <c:v>275</c:v>
                </c:pt>
                <c:pt idx="901">
                  <c:v>275</c:v>
                </c:pt>
                <c:pt idx="902">
                  <c:v>274</c:v>
                </c:pt>
                <c:pt idx="903">
                  <c:v>274</c:v>
                </c:pt>
                <c:pt idx="904">
                  <c:v>273</c:v>
                </c:pt>
                <c:pt idx="905">
                  <c:v>273</c:v>
                </c:pt>
                <c:pt idx="906">
                  <c:v>272</c:v>
                </c:pt>
                <c:pt idx="907">
                  <c:v>270</c:v>
                </c:pt>
                <c:pt idx="908">
                  <c:v>270</c:v>
                </c:pt>
                <c:pt idx="909">
                  <c:v>270</c:v>
                </c:pt>
                <c:pt idx="910">
                  <c:v>269</c:v>
                </c:pt>
                <c:pt idx="911">
                  <c:v>269</c:v>
                </c:pt>
                <c:pt idx="912">
                  <c:v>269</c:v>
                </c:pt>
                <c:pt idx="913">
                  <c:v>268</c:v>
                </c:pt>
                <c:pt idx="914">
                  <c:v>267</c:v>
                </c:pt>
                <c:pt idx="915">
                  <c:v>267</c:v>
                </c:pt>
                <c:pt idx="916">
                  <c:v>267</c:v>
                </c:pt>
                <c:pt idx="917">
                  <c:v>267</c:v>
                </c:pt>
                <c:pt idx="918">
                  <c:v>267</c:v>
                </c:pt>
                <c:pt idx="919">
                  <c:v>267</c:v>
                </c:pt>
                <c:pt idx="920">
                  <c:v>266</c:v>
                </c:pt>
                <c:pt idx="921">
                  <c:v>266</c:v>
                </c:pt>
                <c:pt idx="922">
                  <c:v>265</c:v>
                </c:pt>
                <c:pt idx="923">
                  <c:v>265</c:v>
                </c:pt>
                <c:pt idx="924">
                  <c:v>265</c:v>
                </c:pt>
                <c:pt idx="925">
                  <c:v>264</c:v>
                </c:pt>
                <c:pt idx="926">
                  <c:v>263</c:v>
                </c:pt>
                <c:pt idx="927">
                  <c:v>262</c:v>
                </c:pt>
                <c:pt idx="928">
                  <c:v>261</c:v>
                </c:pt>
                <c:pt idx="929">
                  <c:v>261</c:v>
                </c:pt>
                <c:pt idx="930">
                  <c:v>260</c:v>
                </c:pt>
                <c:pt idx="931">
                  <c:v>258</c:v>
                </c:pt>
                <c:pt idx="932">
                  <c:v>256</c:v>
                </c:pt>
                <c:pt idx="933">
                  <c:v>255</c:v>
                </c:pt>
                <c:pt idx="934">
                  <c:v>255</c:v>
                </c:pt>
                <c:pt idx="935">
                  <c:v>255</c:v>
                </c:pt>
                <c:pt idx="936">
                  <c:v>254</c:v>
                </c:pt>
                <c:pt idx="937">
                  <c:v>254</c:v>
                </c:pt>
                <c:pt idx="938">
                  <c:v>254</c:v>
                </c:pt>
                <c:pt idx="939">
                  <c:v>252</c:v>
                </c:pt>
                <c:pt idx="940">
                  <c:v>252</c:v>
                </c:pt>
                <c:pt idx="941">
                  <c:v>251</c:v>
                </c:pt>
                <c:pt idx="942">
                  <c:v>249</c:v>
                </c:pt>
                <c:pt idx="943">
                  <c:v>248</c:v>
                </c:pt>
                <c:pt idx="944">
                  <c:v>247</c:v>
                </c:pt>
                <c:pt idx="945">
                  <c:v>247</c:v>
                </c:pt>
                <c:pt idx="946">
                  <c:v>247</c:v>
                </c:pt>
                <c:pt idx="947">
                  <c:v>245</c:v>
                </c:pt>
                <c:pt idx="948">
                  <c:v>245</c:v>
                </c:pt>
                <c:pt idx="949">
                  <c:v>245</c:v>
                </c:pt>
                <c:pt idx="950">
                  <c:v>244</c:v>
                </c:pt>
                <c:pt idx="951">
                  <c:v>244</c:v>
                </c:pt>
                <c:pt idx="952">
                  <c:v>244</c:v>
                </c:pt>
                <c:pt idx="953">
                  <c:v>244</c:v>
                </c:pt>
                <c:pt idx="954">
                  <c:v>243</c:v>
                </c:pt>
                <c:pt idx="955">
                  <c:v>243</c:v>
                </c:pt>
                <c:pt idx="956">
                  <c:v>243</c:v>
                </c:pt>
                <c:pt idx="957">
                  <c:v>241</c:v>
                </c:pt>
                <c:pt idx="958">
                  <c:v>241</c:v>
                </c:pt>
                <c:pt idx="959">
                  <c:v>240</c:v>
                </c:pt>
                <c:pt idx="960">
                  <c:v>240</c:v>
                </c:pt>
                <c:pt idx="961">
                  <c:v>240</c:v>
                </c:pt>
                <c:pt idx="962">
                  <c:v>240</c:v>
                </c:pt>
                <c:pt idx="963">
                  <c:v>239</c:v>
                </c:pt>
                <c:pt idx="964">
                  <c:v>239</c:v>
                </c:pt>
                <c:pt idx="965">
                  <c:v>239</c:v>
                </c:pt>
                <c:pt idx="966">
                  <c:v>239</c:v>
                </c:pt>
                <c:pt idx="967">
                  <c:v>238</c:v>
                </c:pt>
                <c:pt idx="968">
                  <c:v>238</c:v>
                </c:pt>
                <c:pt idx="969">
                  <c:v>236</c:v>
                </c:pt>
                <c:pt idx="970">
                  <c:v>235</c:v>
                </c:pt>
                <c:pt idx="971">
                  <c:v>235</c:v>
                </c:pt>
                <c:pt idx="972">
                  <c:v>235</c:v>
                </c:pt>
                <c:pt idx="973">
                  <c:v>234</c:v>
                </c:pt>
                <c:pt idx="974">
                  <c:v>233</c:v>
                </c:pt>
                <c:pt idx="975">
                  <c:v>233</c:v>
                </c:pt>
                <c:pt idx="976">
                  <c:v>233</c:v>
                </c:pt>
                <c:pt idx="977">
                  <c:v>231</c:v>
                </c:pt>
                <c:pt idx="978">
                  <c:v>231</c:v>
                </c:pt>
                <c:pt idx="979">
                  <c:v>231</c:v>
                </c:pt>
                <c:pt idx="980">
                  <c:v>230</c:v>
                </c:pt>
                <c:pt idx="981">
                  <c:v>230</c:v>
                </c:pt>
                <c:pt idx="982">
                  <c:v>230</c:v>
                </c:pt>
                <c:pt idx="983">
                  <c:v>229</c:v>
                </c:pt>
                <c:pt idx="984">
                  <c:v>229</c:v>
                </c:pt>
                <c:pt idx="985">
                  <c:v>229</c:v>
                </c:pt>
                <c:pt idx="986">
                  <c:v>229</c:v>
                </c:pt>
                <c:pt idx="987">
                  <c:v>227</c:v>
                </c:pt>
                <c:pt idx="988">
                  <c:v>227</c:v>
                </c:pt>
                <c:pt idx="989">
                  <c:v>227</c:v>
                </c:pt>
                <c:pt idx="990">
                  <c:v>226</c:v>
                </c:pt>
                <c:pt idx="991">
                  <c:v>225</c:v>
                </c:pt>
                <c:pt idx="992">
                  <c:v>224</c:v>
                </c:pt>
                <c:pt idx="993">
                  <c:v>224</c:v>
                </c:pt>
                <c:pt idx="994">
                  <c:v>224</c:v>
                </c:pt>
                <c:pt idx="995">
                  <c:v>224</c:v>
                </c:pt>
                <c:pt idx="996">
                  <c:v>223</c:v>
                </c:pt>
                <c:pt idx="997">
                  <c:v>221</c:v>
                </c:pt>
                <c:pt idx="998">
                  <c:v>220</c:v>
                </c:pt>
                <c:pt idx="999">
                  <c:v>219</c:v>
                </c:pt>
                <c:pt idx="1000">
                  <c:v>219</c:v>
                </c:pt>
                <c:pt idx="1001">
                  <c:v>218</c:v>
                </c:pt>
                <c:pt idx="1002">
                  <c:v>217</c:v>
                </c:pt>
                <c:pt idx="1003">
                  <c:v>217</c:v>
                </c:pt>
                <c:pt idx="1004">
                  <c:v>217</c:v>
                </c:pt>
                <c:pt idx="1005">
                  <c:v>216</c:v>
                </c:pt>
                <c:pt idx="1006">
                  <c:v>216</c:v>
                </c:pt>
                <c:pt idx="1007">
                  <c:v>216</c:v>
                </c:pt>
                <c:pt idx="1008">
                  <c:v>215</c:v>
                </c:pt>
                <c:pt idx="1009">
                  <c:v>215</c:v>
                </c:pt>
                <c:pt idx="1010">
                  <c:v>215</c:v>
                </c:pt>
                <c:pt idx="1011">
                  <c:v>213</c:v>
                </c:pt>
                <c:pt idx="1012">
                  <c:v>213</c:v>
                </c:pt>
                <c:pt idx="1013">
                  <c:v>213</c:v>
                </c:pt>
                <c:pt idx="1014">
                  <c:v>212</c:v>
                </c:pt>
                <c:pt idx="1015">
                  <c:v>212</c:v>
                </c:pt>
                <c:pt idx="1016">
                  <c:v>212</c:v>
                </c:pt>
                <c:pt idx="1017">
                  <c:v>211</c:v>
                </c:pt>
                <c:pt idx="1018">
                  <c:v>210</c:v>
                </c:pt>
                <c:pt idx="1019">
                  <c:v>209</c:v>
                </c:pt>
                <c:pt idx="1020">
                  <c:v>209</c:v>
                </c:pt>
                <c:pt idx="1021">
                  <c:v>209</c:v>
                </c:pt>
                <c:pt idx="1022">
                  <c:v>208</c:v>
                </c:pt>
                <c:pt idx="1023">
                  <c:v>208</c:v>
                </c:pt>
                <c:pt idx="1024">
                  <c:v>207</c:v>
                </c:pt>
                <c:pt idx="1025">
                  <c:v>207</c:v>
                </c:pt>
                <c:pt idx="1026">
                  <c:v>206</c:v>
                </c:pt>
                <c:pt idx="1027">
                  <c:v>206</c:v>
                </c:pt>
                <c:pt idx="1028">
                  <c:v>205</c:v>
                </c:pt>
                <c:pt idx="1029">
                  <c:v>205</c:v>
                </c:pt>
                <c:pt idx="1030">
                  <c:v>204</c:v>
                </c:pt>
                <c:pt idx="1031">
                  <c:v>204</c:v>
                </c:pt>
                <c:pt idx="1032">
                  <c:v>204</c:v>
                </c:pt>
                <c:pt idx="1033">
                  <c:v>204</c:v>
                </c:pt>
                <c:pt idx="1034">
                  <c:v>203</c:v>
                </c:pt>
                <c:pt idx="1035">
                  <c:v>203</c:v>
                </c:pt>
                <c:pt idx="1036">
                  <c:v>203</c:v>
                </c:pt>
                <c:pt idx="1037">
                  <c:v>202</c:v>
                </c:pt>
                <c:pt idx="1038">
                  <c:v>202</c:v>
                </c:pt>
                <c:pt idx="1039">
                  <c:v>202</c:v>
                </c:pt>
                <c:pt idx="1040">
                  <c:v>202</c:v>
                </c:pt>
                <c:pt idx="1041">
                  <c:v>201</c:v>
                </c:pt>
                <c:pt idx="1042">
                  <c:v>201</c:v>
                </c:pt>
                <c:pt idx="1043">
                  <c:v>201</c:v>
                </c:pt>
                <c:pt idx="1044">
                  <c:v>200</c:v>
                </c:pt>
                <c:pt idx="1045">
                  <c:v>200</c:v>
                </c:pt>
                <c:pt idx="1046">
                  <c:v>200</c:v>
                </c:pt>
                <c:pt idx="1047">
                  <c:v>199</c:v>
                </c:pt>
                <c:pt idx="1048">
                  <c:v>199</c:v>
                </c:pt>
                <c:pt idx="1049">
                  <c:v>199</c:v>
                </c:pt>
                <c:pt idx="1050">
                  <c:v>199</c:v>
                </c:pt>
                <c:pt idx="1051">
                  <c:v>199</c:v>
                </c:pt>
                <c:pt idx="1052">
                  <c:v>198</c:v>
                </c:pt>
                <c:pt idx="1053">
                  <c:v>198</c:v>
                </c:pt>
                <c:pt idx="1054">
                  <c:v>197</c:v>
                </c:pt>
                <c:pt idx="1055">
                  <c:v>196</c:v>
                </c:pt>
                <c:pt idx="1056">
                  <c:v>196</c:v>
                </c:pt>
                <c:pt idx="1057">
                  <c:v>194</c:v>
                </c:pt>
                <c:pt idx="1058">
                  <c:v>194</c:v>
                </c:pt>
                <c:pt idx="1059">
                  <c:v>194</c:v>
                </c:pt>
                <c:pt idx="1060">
                  <c:v>194</c:v>
                </c:pt>
                <c:pt idx="1061">
                  <c:v>192</c:v>
                </c:pt>
                <c:pt idx="1062">
                  <c:v>191</c:v>
                </c:pt>
                <c:pt idx="1063">
                  <c:v>191</c:v>
                </c:pt>
                <c:pt idx="1064">
                  <c:v>189</c:v>
                </c:pt>
                <c:pt idx="1065">
                  <c:v>189</c:v>
                </c:pt>
                <c:pt idx="1066">
                  <c:v>189</c:v>
                </c:pt>
                <c:pt idx="1067">
                  <c:v>189</c:v>
                </c:pt>
                <c:pt idx="1068">
                  <c:v>188</c:v>
                </c:pt>
                <c:pt idx="1069">
                  <c:v>187</c:v>
                </c:pt>
                <c:pt idx="1070">
                  <c:v>186</c:v>
                </c:pt>
                <c:pt idx="1071">
                  <c:v>185</c:v>
                </c:pt>
                <c:pt idx="1072">
                  <c:v>185</c:v>
                </c:pt>
                <c:pt idx="1073">
                  <c:v>185</c:v>
                </c:pt>
                <c:pt idx="1074">
                  <c:v>184</c:v>
                </c:pt>
                <c:pt idx="1075">
                  <c:v>184</c:v>
                </c:pt>
                <c:pt idx="1076">
                  <c:v>184</c:v>
                </c:pt>
                <c:pt idx="1077">
                  <c:v>184</c:v>
                </c:pt>
                <c:pt idx="1078">
                  <c:v>183</c:v>
                </c:pt>
                <c:pt idx="1079">
                  <c:v>183</c:v>
                </c:pt>
                <c:pt idx="1080">
                  <c:v>182</c:v>
                </c:pt>
                <c:pt idx="1081">
                  <c:v>182</c:v>
                </c:pt>
                <c:pt idx="1082">
                  <c:v>182</c:v>
                </c:pt>
                <c:pt idx="1083">
                  <c:v>182</c:v>
                </c:pt>
                <c:pt idx="1084">
                  <c:v>182</c:v>
                </c:pt>
                <c:pt idx="1085">
                  <c:v>181</c:v>
                </c:pt>
                <c:pt idx="1086">
                  <c:v>180</c:v>
                </c:pt>
                <c:pt idx="1087">
                  <c:v>180</c:v>
                </c:pt>
                <c:pt idx="1088">
                  <c:v>179</c:v>
                </c:pt>
                <c:pt idx="1089">
                  <c:v>179</c:v>
                </c:pt>
                <c:pt idx="1090">
                  <c:v>179</c:v>
                </c:pt>
                <c:pt idx="1091">
                  <c:v>179</c:v>
                </c:pt>
                <c:pt idx="1092">
                  <c:v>178</c:v>
                </c:pt>
                <c:pt idx="1093">
                  <c:v>178</c:v>
                </c:pt>
                <c:pt idx="1094">
                  <c:v>177</c:v>
                </c:pt>
                <c:pt idx="1095">
                  <c:v>176</c:v>
                </c:pt>
                <c:pt idx="1096">
                  <c:v>176</c:v>
                </c:pt>
                <c:pt idx="1097">
                  <c:v>175</c:v>
                </c:pt>
                <c:pt idx="1098">
                  <c:v>174</c:v>
                </c:pt>
                <c:pt idx="1099">
                  <c:v>174</c:v>
                </c:pt>
                <c:pt idx="1100">
                  <c:v>173</c:v>
                </c:pt>
                <c:pt idx="1101">
                  <c:v>173</c:v>
                </c:pt>
                <c:pt idx="1102">
                  <c:v>173</c:v>
                </c:pt>
                <c:pt idx="1103">
                  <c:v>173</c:v>
                </c:pt>
                <c:pt idx="1104">
                  <c:v>173</c:v>
                </c:pt>
                <c:pt idx="1105">
                  <c:v>173</c:v>
                </c:pt>
                <c:pt idx="1106">
                  <c:v>172</c:v>
                </c:pt>
                <c:pt idx="1107">
                  <c:v>172</c:v>
                </c:pt>
                <c:pt idx="1108">
                  <c:v>172</c:v>
                </c:pt>
                <c:pt idx="1109">
                  <c:v>172</c:v>
                </c:pt>
                <c:pt idx="1110">
                  <c:v>172</c:v>
                </c:pt>
                <c:pt idx="1111">
                  <c:v>172</c:v>
                </c:pt>
                <c:pt idx="1112">
                  <c:v>171</c:v>
                </c:pt>
                <c:pt idx="1113">
                  <c:v>171</c:v>
                </c:pt>
                <c:pt idx="1114">
                  <c:v>171</c:v>
                </c:pt>
                <c:pt idx="1115">
                  <c:v>171</c:v>
                </c:pt>
                <c:pt idx="1116">
                  <c:v>170</c:v>
                </c:pt>
                <c:pt idx="1117">
                  <c:v>169</c:v>
                </c:pt>
                <c:pt idx="1118">
                  <c:v>168</c:v>
                </c:pt>
                <c:pt idx="1119">
                  <c:v>167</c:v>
                </c:pt>
                <c:pt idx="1120">
                  <c:v>167</c:v>
                </c:pt>
                <c:pt idx="1121">
                  <c:v>167</c:v>
                </c:pt>
                <c:pt idx="1122">
                  <c:v>167</c:v>
                </c:pt>
                <c:pt idx="1123">
                  <c:v>167</c:v>
                </c:pt>
                <c:pt idx="1124">
                  <c:v>167</c:v>
                </c:pt>
                <c:pt idx="1125">
                  <c:v>167</c:v>
                </c:pt>
                <c:pt idx="1126">
                  <c:v>166</c:v>
                </c:pt>
                <c:pt idx="1127">
                  <c:v>166</c:v>
                </c:pt>
                <c:pt idx="1128">
                  <c:v>165</c:v>
                </c:pt>
                <c:pt idx="1129">
                  <c:v>164</c:v>
                </c:pt>
                <c:pt idx="1130">
                  <c:v>163</c:v>
                </c:pt>
                <c:pt idx="1131">
                  <c:v>163</c:v>
                </c:pt>
                <c:pt idx="1132">
                  <c:v>163</c:v>
                </c:pt>
                <c:pt idx="1133">
                  <c:v>163</c:v>
                </c:pt>
                <c:pt idx="1134">
                  <c:v>163</c:v>
                </c:pt>
                <c:pt idx="1135">
                  <c:v>162</c:v>
                </c:pt>
                <c:pt idx="1136">
                  <c:v>162</c:v>
                </c:pt>
                <c:pt idx="1137">
                  <c:v>162</c:v>
                </c:pt>
                <c:pt idx="1138">
                  <c:v>162</c:v>
                </c:pt>
                <c:pt idx="1139">
                  <c:v>162</c:v>
                </c:pt>
                <c:pt idx="1140">
                  <c:v>162</c:v>
                </c:pt>
                <c:pt idx="1141">
                  <c:v>162</c:v>
                </c:pt>
                <c:pt idx="1142">
                  <c:v>162</c:v>
                </c:pt>
                <c:pt idx="1143">
                  <c:v>161</c:v>
                </c:pt>
                <c:pt idx="1144">
                  <c:v>161</c:v>
                </c:pt>
                <c:pt idx="1145">
                  <c:v>160</c:v>
                </c:pt>
                <c:pt idx="1146">
                  <c:v>160</c:v>
                </c:pt>
                <c:pt idx="1147">
                  <c:v>159</c:v>
                </c:pt>
                <c:pt idx="1148">
                  <c:v>159</c:v>
                </c:pt>
                <c:pt idx="1149">
                  <c:v>159</c:v>
                </c:pt>
                <c:pt idx="1150">
                  <c:v>159</c:v>
                </c:pt>
                <c:pt idx="1151">
                  <c:v>158</c:v>
                </c:pt>
                <c:pt idx="1152">
                  <c:v>158</c:v>
                </c:pt>
                <c:pt idx="1153">
                  <c:v>158</c:v>
                </c:pt>
                <c:pt idx="1154">
                  <c:v>158</c:v>
                </c:pt>
                <c:pt idx="1155">
                  <c:v>158</c:v>
                </c:pt>
                <c:pt idx="1156">
                  <c:v>157</c:v>
                </c:pt>
                <c:pt idx="1157">
                  <c:v>157</c:v>
                </c:pt>
                <c:pt idx="1158">
                  <c:v>156</c:v>
                </c:pt>
                <c:pt idx="1159">
                  <c:v>155</c:v>
                </c:pt>
                <c:pt idx="1160">
                  <c:v>155</c:v>
                </c:pt>
                <c:pt idx="1161">
                  <c:v>154</c:v>
                </c:pt>
                <c:pt idx="1162">
                  <c:v>154</c:v>
                </c:pt>
                <c:pt idx="1163">
                  <c:v>154</c:v>
                </c:pt>
                <c:pt idx="1164">
                  <c:v>154</c:v>
                </c:pt>
                <c:pt idx="1165">
                  <c:v>154</c:v>
                </c:pt>
                <c:pt idx="1166">
                  <c:v>153</c:v>
                </c:pt>
                <c:pt idx="1167">
                  <c:v>153</c:v>
                </c:pt>
                <c:pt idx="1168">
                  <c:v>152</c:v>
                </c:pt>
                <c:pt idx="1169">
                  <c:v>152</c:v>
                </c:pt>
                <c:pt idx="1170">
                  <c:v>152</c:v>
                </c:pt>
                <c:pt idx="1171">
                  <c:v>151</c:v>
                </c:pt>
                <c:pt idx="1172">
                  <c:v>151</c:v>
                </c:pt>
                <c:pt idx="1173">
                  <c:v>146</c:v>
                </c:pt>
                <c:pt idx="1174">
                  <c:v>145</c:v>
                </c:pt>
                <c:pt idx="1175">
                  <c:v>145</c:v>
                </c:pt>
                <c:pt idx="1176">
                  <c:v>145</c:v>
                </c:pt>
                <c:pt idx="1177">
                  <c:v>144</c:v>
                </c:pt>
                <c:pt idx="1178">
                  <c:v>144</c:v>
                </c:pt>
                <c:pt idx="1179">
                  <c:v>144</c:v>
                </c:pt>
                <c:pt idx="1180">
                  <c:v>143</c:v>
                </c:pt>
                <c:pt idx="1181">
                  <c:v>143</c:v>
                </c:pt>
                <c:pt idx="1182">
                  <c:v>141</c:v>
                </c:pt>
                <c:pt idx="1183">
                  <c:v>141</c:v>
                </c:pt>
                <c:pt idx="1184">
                  <c:v>141</c:v>
                </c:pt>
                <c:pt idx="1185">
                  <c:v>141</c:v>
                </c:pt>
                <c:pt idx="1186">
                  <c:v>140</c:v>
                </c:pt>
                <c:pt idx="1187">
                  <c:v>140</c:v>
                </c:pt>
                <c:pt idx="1188">
                  <c:v>139</c:v>
                </c:pt>
                <c:pt idx="1189">
                  <c:v>138</c:v>
                </c:pt>
                <c:pt idx="1190">
                  <c:v>138</c:v>
                </c:pt>
                <c:pt idx="1191">
                  <c:v>138</c:v>
                </c:pt>
                <c:pt idx="1192">
                  <c:v>138</c:v>
                </c:pt>
                <c:pt idx="1193">
                  <c:v>138</c:v>
                </c:pt>
                <c:pt idx="1194">
                  <c:v>136</c:v>
                </c:pt>
                <c:pt idx="1195">
                  <c:v>135</c:v>
                </c:pt>
                <c:pt idx="1196">
                  <c:v>135</c:v>
                </c:pt>
                <c:pt idx="1197">
                  <c:v>135</c:v>
                </c:pt>
                <c:pt idx="1198">
                  <c:v>135</c:v>
                </c:pt>
                <c:pt idx="1199">
                  <c:v>135</c:v>
                </c:pt>
                <c:pt idx="1200">
                  <c:v>135</c:v>
                </c:pt>
                <c:pt idx="1201">
                  <c:v>134</c:v>
                </c:pt>
                <c:pt idx="1202">
                  <c:v>134</c:v>
                </c:pt>
                <c:pt idx="1203">
                  <c:v>133</c:v>
                </c:pt>
                <c:pt idx="1204">
                  <c:v>132</c:v>
                </c:pt>
                <c:pt idx="1205">
                  <c:v>131</c:v>
                </c:pt>
                <c:pt idx="1206">
                  <c:v>130</c:v>
                </c:pt>
                <c:pt idx="1207">
                  <c:v>130</c:v>
                </c:pt>
                <c:pt idx="1208">
                  <c:v>129</c:v>
                </c:pt>
                <c:pt idx="1209">
                  <c:v>129</c:v>
                </c:pt>
                <c:pt idx="1210">
                  <c:v>129</c:v>
                </c:pt>
                <c:pt idx="1211">
                  <c:v>129</c:v>
                </c:pt>
                <c:pt idx="1212">
                  <c:v>128</c:v>
                </c:pt>
                <c:pt idx="1213">
                  <c:v>127</c:v>
                </c:pt>
                <c:pt idx="1214">
                  <c:v>127</c:v>
                </c:pt>
                <c:pt idx="1215">
                  <c:v>125</c:v>
                </c:pt>
                <c:pt idx="1216">
                  <c:v>125</c:v>
                </c:pt>
                <c:pt idx="1217">
                  <c:v>125</c:v>
                </c:pt>
                <c:pt idx="1218">
                  <c:v>124</c:v>
                </c:pt>
                <c:pt idx="1219">
                  <c:v>124</c:v>
                </c:pt>
                <c:pt idx="1220">
                  <c:v>123</c:v>
                </c:pt>
                <c:pt idx="1221">
                  <c:v>123</c:v>
                </c:pt>
                <c:pt idx="1222">
                  <c:v>123</c:v>
                </c:pt>
                <c:pt idx="1223">
                  <c:v>123</c:v>
                </c:pt>
                <c:pt idx="1224">
                  <c:v>122</c:v>
                </c:pt>
                <c:pt idx="1225">
                  <c:v>121</c:v>
                </c:pt>
                <c:pt idx="1226">
                  <c:v>121</c:v>
                </c:pt>
                <c:pt idx="1227">
                  <c:v>121</c:v>
                </c:pt>
                <c:pt idx="1228">
                  <c:v>120</c:v>
                </c:pt>
                <c:pt idx="1229">
                  <c:v>120</c:v>
                </c:pt>
                <c:pt idx="1230">
                  <c:v>117</c:v>
                </c:pt>
                <c:pt idx="1231">
                  <c:v>116</c:v>
                </c:pt>
                <c:pt idx="1232">
                  <c:v>116</c:v>
                </c:pt>
                <c:pt idx="1233">
                  <c:v>116</c:v>
                </c:pt>
                <c:pt idx="1234">
                  <c:v>115</c:v>
                </c:pt>
                <c:pt idx="1235">
                  <c:v>113</c:v>
                </c:pt>
                <c:pt idx="1236">
                  <c:v>112</c:v>
                </c:pt>
                <c:pt idx="1237">
                  <c:v>112</c:v>
                </c:pt>
                <c:pt idx="1238">
                  <c:v>112</c:v>
                </c:pt>
                <c:pt idx="1239">
                  <c:v>112</c:v>
                </c:pt>
                <c:pt idx="1240">
                  <c:v>112</c:v>
                </c:pt>
                <c:pt idx="1241">
                  <c:v>112</c:v>
                </c:pt>
                <c:pt idx="1242">
                  <c:v>112</c:v>
                </c:pt>
                <c:pt idx="1243">
                  <c:v>112</c:v>
                </c:pt>
                <c:pt idx="1244">
                  <c:v>111</c:v>
                </c:pt>
                <c:pt idx="1245">
                  <c:v>111</c:v>
                </c:pt>
                <c:pt idx="1246">
                  <c:v>111</c:v>
                </c:pt>
                <c:pt idx="1247">
                  <c:v>110</c:v>
                </c:pt>
                <c:pt idx="1248">
                  <c:v>110</c:v>
                </c:pt>
                <c:pt idx="1249">
                  <c:v>110</c:v>
                </c:pt>
                <c:pt idx="1250">
                  <c:v>110</c:v>
                </c:pt>
                <c:pt idx="1251">
                  <c:v>109</c:v>
                </c:pt>
                <c:pt idx="1252">
                  <c:v>108</c:v>
                </c:pt>
                <c:pt idx="1253">
                  <c:v>108</c:v>
                </c:pt>
                <c:pt idx="1254">
                  <c:v>107</c:v>
                </c:pt>
                <c:pt idx="1255">
                  <c:v>106</c:v>
                </c:pt>
                <c:pt idx="1256">
                  <c:v>105</c:v>
                </c:pt>
                <c:pt idx="1257">
                  <c:v>105</c:v>
                </c:pt>
                <c:pt idx="1258">
                  <c:v>104</c:v>
                </c:pt>
                <c:pt idx="1259">
                  <c:v>104</c:v>
                </c:pt>
                <c:pt idx="1260">
                  <c:v>104</c:v>
                </c:pt>
                <c:pt idx="1261">
                  <c:v>102</c:v>
                </c:pt>
                <c:pt idx="1262">
                  <c:v>102</c:v>
                </c:pt>
                <c:pt idx="1263">
                  <c:v>102</c:v>
                </c:pt>
                <c:pt idx="1264">
                  <c:v>102</c:v>
                </c:pt>
                <c:pt idx="1265">
                  <c:v>101</c:v>
                </c:pt>
                <c:pt idx="1266">
                  <c:v>100</c:v>
                </c:pt>
                <c:pt idx="1267">
                  <c:v>100</c:v>
                </c:pt>
                <c:pt idx="1268">
                  <c:v>100</c:v>
                </c:pt>
                <c:pt idx="1269">
                  <c:v>100</c:v>
                </c:pt>
                <c:pt idx="1270">
                  <c:v>100</c:v>
                </c:pt>
                <c:pt idx="1271">
                  <c:v>99</c:v>
                </c:pt>
                <c:pt idx="1272">
                  <c:v>99</c:v>
                </c:pt>
                <c:pt idx="1273">
                  <c:v>99</c:v>
                </c:pt>
                <c:pt idx="1274">
                  <c:v>99</c:v>
                </c:pt>
                <c:pt idx="1275">
                  <c:v>99</c:v>
                </c:pt>
                <c:pt idx="1276">
                  <c:v>98</c:v>
                </c:pt>
                <c:pt idx="1277">
                  <c:v>98</c:v>
                </c:pt>
                <c:pt idx="1278">
                  <c:v>98</c:v>
                </c:pt>
                <c:pt idx="1279">
                  <c:v>97</c:v>
                </c:pt>
                <c:pt idx="1280">
                  <c:v>97</c:v>
                </c:pt>
                <c:pt idx="1281">
                  <c:v>97</c:v>
                </c:pt>
                <c:pt idx="1282">
                  <c:v>97</c:v>
                </c:pt>
                <c:pt idx="1283">
                  <c:v>97</c:v>
                </c:pt>
                <c:pt idx="1284">
                  <c:v>96</c:v>
                </c:pt>
                <c:pt idx="1285">
                  <c:v>96</c:v>
                </c:pt>
                <c:pt idx="1286">
                  <c:v>96</c:v>
                </c:pt>
                <c:pt idx="1287">
                  <c:v>95</c:v>
                </c:pt>
                <c:pt idx="1288">
                  <c:v>95</c:v>
                </c:pt>
                <c:pt idx="1289">
                  <c:v>94</c:v>
                </c:pt>
                <c:pt idx="1290">
                  <c:v>93</c:v>
                </c:pt>
                <c:pt idx="1291">
                  <c:v>92</c:v>
                </c:pt>
                <c:pt idx="1292">
                  <c:v>91</c:v>
                </c:pt>
                <c:pt idx="1293">
                  <c:v>91</c:v>
                </c:pt>
                <c:pt idx="1294">
                  <c:v>91</c:v>
                </c:pt>
                <c:pt idx="1295">
                  <c:v>90</c:v>
                </c:pt>
                <c:pt idx="1296">
                  <c:v>90</c:v>
                </c:pt>
                <c:pt idx="1297">
                  <c:v>90</c:v>
                </c:pt>
                <c:pt idx="1298">
                  <c:v>89</c:v>
                </c:pt>
                <c:pt idx="1299">
                  <c:v>88</c:v>
                </c:pt>
                <c:pt idx="1300">
                  <c:v>88</c:v>
                </c:pt>
                <c:pt idx="1301">
                  <c:v>88</c:v>
                </c:pt>
                <c:pt idx="1302">
                  <c:v>88</c:v>
                </c:pt>
                <c:pt idx="1303">
                  <c:v>87</c:v>
                </c:pt>
                <c:pt idx="1304">
                  <c:v>87</c:v>
                </c:pt>
                <c:pt idx="1305">
                  <c:v>87</c:v>
                </c:pt>
                <c:pt idx="1306">
                  <c:v>86</c:v>
                </c:pt>
                <c:pt idx="1307">
                  <c:v>86</c:v>
                </c:pt>
                <c:pt idx="1308">
                  <c:v>86</c:v>
                </c:pt>
                <c:pt idx="1309">
                  <c:v>86</c:v>
                </c:pt>
                <c:pt idx="1310">
                  <c:v>85</c:v>
                </c:pt>
                <c:pt idx="1311">
                  <c:v>85</c:v>
                </c:pt>
                <c:pt idx="1312">
                  <c:v>85</c:v>
                </c:pt>
                <c:pt idx="1313">
                  <c:v>85</c:v>
                </c:pt>
                <c:pt idx="1314">
                  <c:v>85</c:v>
                </c:pt>
                <c:pt idx="1315">
                  <c:v>84</c:v>
                </c:pt>
                <c:pt idx="1316">
                  <c:v>84</c:v>
                </c:pt>
                <c:pt idx="1317">
                  <c:v>84</c:v>
                </c:pt>
                <c:pt idx="1318">
                  <c:v>84</c:v>
                </c:pt>
                <c:pt idx="1319">
                  <c:v>83</c:v>
                </c:pt>
                <c:pt idx="1320">
                  <c:v>82</c:v>
                </c:pt>
                <c:pt idx="1321">
                  <c:v>81</c:v>
                </c:pt>
                <c:pt idx="1322">
                  <c:v>81</c:v>
                </c:pt>
                <c:pt idx="1323">
                  <c:v>81</c:v>
                </c:pt>
                <c:pt idx="1324">
                  <c:v>81</c:v>
                </c:pt>
                <c:pt idx="1325">
                  <c:v>80</c:v>
                </c:pt>
                <c:pt idx="1326">
                  <c:v>80</c:v>
                </c:pt>
                <c:pt idx="1327">
                  <c:v>80</c:v>
                </c:pt>
                <c:pt idx="1328">
                  <c:v>80</c:v>
                </c:pt>
                <c:pt idx="1329">
                  <c:v>80</c:v>
                </c:pt>
                <c:pt idx="1330">
                  <c:v>79</c:v>
                </c:pt>
                <c:pt idx="1331">
                  <c:v>79</c:v>
                </c:pt>
                <c:pt idx="1332">
                  <c:v>79</c:v>
                </c:pt>
                <c:pt idx="1333">
                  <c:v>78</c:v>
                </c:pt>
                <c:pt idx="1334">
                  <c:v>78</c:v>
                </c:pt>
                <c:pt idx="1335">
                  <c:v>77</c:v>
                </c:pt>
                <c:pt idx="1336">
                  <c:v>77</c:v>
                </c:pt>
                <c:pt idx="1337">
                  <c:v>76</c:v>
                </c:pt>
                <c:pt idx="1338">
                  <c:v>76</c:v>
                </c:pt>
                <c:pt idx="1339">
                  <c:v>76</c:v>
                </c:pt>
                <c:pt idx="1340">
                  <c:v>76</c:v>
                </c:pt>
                <c:pt idx="1341">
                  <c:v>75</c:v>
                </c:pt>
                <c:pt idx="1342">
                  <c:v>75</c:v>
                </c:pt>
                <c:pt idx="1343">
                  <c:v>74</c:v>
                </c:pt>
                <c:pt idx="1344">
                  <c:v>73</c:v>
                </c:pt>
                <c:pt idx="1345">
                  <c:v>73</c:v>
                </c:pt>
                <c:pt idx="1346">
                  <c:v>73</c:v>
                </c:pt>
                <c:pt idx="1347">
                  <c:v>73</c:v>
                </c:pt>
                <c:pt idx="1348">
                  <c:v>73</c:v>
                </c:pt>
                <c:pt idx="1349">
                  <c:v>73</c:v>
                </c:pt>
                <c:pt idx="1350">
                  <c:v>72</c:v>
                </c:pt>
                <c:pt idx="1351">
                  <c:v>72</c:v>
                </c:pt>
                <c:pt idx="1352">
                  <c:v>71</c:v>
                </c:pt>
                <c:pt idx="1353">
                  <c:v>71</c:v>
                </c:pt>
                <c:pt idx="1354">
                  <c:v>71</c:v>
                </c:pt>
                <c:pt idx="1355">
                  <c:v>71</c:v>
                </c:pt>
                <c:pt idx="1356">
                  <c:v>70</c:v>
                </c:pt>
                <c:pt idx="1357">
                  <c:v>70</c:v>
                </c:pt>
                <c:pt idx="1358">
                  <c:v>70</c:v>
                </c:pt>
                <c:pt idx="1359">
                  <c:v>70</c:v>
                </c:pt>
                <c:pt idx="1360">
                  <c:v>70</c:v>
                </c:pt>
                <c:pt idx="1361">
                  <c:v>70</c:v>
                </c:pt>
                <c:pt idx="1362">
                  <c:v>69</c:v>
                </c:pt>
                <c:pt idx="1363">
                  <c:v>69</c:v>
                </c:pt>
                <c:pt idx="1364">
                  <c:v>69</c:v>
                </c:pt>
                <c:pt idx="1365">
                  <c:v>68</c:v>
                </c:pt>
                <c:pt idx="1366">
                  <c:v>68</c:v>
                </c:pt>
                <c:pt idx="1367">
                  <c:v>68</c:v>
                </c:pt>
                <c:pt idx="1368">
                  <c:v>68</c:v>
                </c:pt>
                <c:pt idx="1369">
                  <c:v>68</c:v>
                </c:pt>
                <c:pt idx="1370">
                  <c:v>68</c:v>
                </c:pt>
                <c:pt idx="1371">
                  <c:v>68</c:v>
                </c:pt>
                <c:pt idx="1372">
                  <c:v>68</c:v>
                </c:pt>
                <c:pt idx="1373">
                  <c:v>67</c:v>
                </c:pt>
                <c:pt idx="1374">
                  <c:v>67</c:v>
                </c:pt>
                <c:pt idx="1375">
                  <c:v>67</c:v>
                </c:pt>
                <c:pt idx="1376">
                  <c:v>67</c:v>
                </c:pt>
                <c:pt idx="1377">
                  <c:v>67</c:v>
                </c:pt>
                <c:pt idx="1378">
                  <c:v>67</c:v>
                </c:pt>
                <c:pt idx="1379">
                  <c:v>66</c:v>
                </c:pt>
                <c:pt idx="1380">
                  <c:v>66</c:v>
                </c:pt>
                <c:pt idx="1381">
                  <c:v>65</c:v>
                </c:pt>
                <c:pt idx="1382">
                  <c:v>65</c:v>
                </c:pt>
                <c:pt idx="1383">
                  <c:v>65</c:v>
                </c:pt>
                <c:pt idx="1384">
                  <c:v>65</c:v>
                </c:pt>
                <c:pt idx="1385">
                  <c:v>64</c:v>
                </c:pt>
                <c:pt idx="1386">
                  <c:v>64</c:v>
                </c:pt>
                <c:pt idx="1387">
                  <c:v>64</c:v>
                </c:pt>
                <c:pt idx="1388">
                  <c:v>63</c:v>
                </c:pt>
                <c:pt idx="1389">
                  <c:v>63</c:v>
                </c:pt>
                <c:pt idx="1390">
                  <c:v>63</c:v>
                </c:pt>
                <c:pt idx="1391">
                  <c:v>63</c:v>
                </c:pt>
                <c:pt idx="1392">
                  <c:v>63</c:v>
                </c:pt>
                <c:pt idx="1393">
                  <c:v>63</c:v>
                </c:pt>
                <c:pt idx="1394">
                  <c:v>62</c:v>
                </c:pt>
                <c:pt idx="1395">
                  <c:v>62</c:v>
                </c:pt>
                <c:pt idx="1396">
                  <c:v>62</c:v>
                </c:pt>
                <c:pt idx="1397">
                  <c:v>62</c:v>
                </c:pt>
                <c:pt idx="1398">
                  <c:v>62</c:v>
                </c:pt>
                <c:pt idx="1399">
                  <c:v>62</c:v>
                </c:pt>
                <c:pt idx="1400">
                  <c:v>61</c:v>
                </c:pt>
                <c:pt idx="1401">
                  <c:v>60</c:v>
                </c:pt>
                <c:pt idx="1402">
                  <c:v>59</c:v>
                </c:pt>
                <c:pt idx="1403">
                  <c:v>59</c:v>
                </c:pt>
                <c:pt idx="1404">
                  <c:v>58</c:v>
                </c:pt>
                <c:pt idx="1405">
                  <c:v>57</c:v>
                </c:pt>
                <c:pt idx="1406">
                  <c:v>57</c:v>
                </c:pt>
                <c:pt idx="1407">
                  <c:v>57</c:v>
                </c:pt>
                <c:pt idx="1408">
                  <c:v>57</c:v>
                </c:pt>
                <c:pt idx="1409">
                  <c:v>56</c:v>
                </c:pt>
                <c:pt idx="1410">
                  <c:v>56</c:v>
                </c:pt>
                <c:pt idx="1411">
                  <c:v>56</c:v>
                </c:pt>
                <c:pt idx="1412">
                  <c:v>56</c:v>
                </c:pt>
                <c:pt idx="1413">
                  <c:v>56</c:v>
                </c:pt>
                <c:pt idx="1414">
                  <c:v>56</c:v>
                </c:pt>
                <c:pt idx="1415">
                  <c:v>56</c:v>
                </c:pt>
                <c:pt idx="1416">
                  <c:v>56</c:v>
                </c:pt>
                <c:pt idx="1417">
                  <c:v>56</c:v>
                </c:pt>
                <c:pt idx="1418">
                  <c:v>56</c:v>
                </c:pt>
                <c:pt idx="1419">
                  <c:v>55</c:v>
                </c:pt>
                <c:pt idx="1420">
                  <c:v>55</c:v>
                </c:pt>
                <c:pt idx="1421">
                  <c:v>55</c:v>
                </c:pt>
                <c:pt idx="1422">
                  <c:v>54</c:v>
                </c:pt>
                <c:pt idx="1423">
                  <c:v>54</c:v>
                </c:pt>
                <c:pt idx="1424">
                  <c:v>54</c:v>
                </c:pt>
                <c:pt idx="1425">
                  <c:v>53</c:v>
                </c:pt>
                <c:pt idx="1426">
                  <c:v>53</c:v>
                </c:pt>
                <c:pt idx="1427">
                  <c:v>53</c:v>
                </c:pt>
                <c:pt idx="1428">
                  <c:v>53</c:v>
                </c:pt>
                <c:pt idx="1429">
                  <c:v>53</c:v>
                </c:pt>
                <c:pt idx="1430">
                  <c:v>53</c:v>
                </c:pt>
                <c:pt idx="1431">
                  <c:v>52</c:v>
                </c:pt>
                <c:pt idx="1432">
                  <c:v>52</c:v>
                </c:pt>
                <c:pt idx="1433">
                  <c:v>52</c:v>
                </c:pt>
                <c:pt idx="1434">
                  <c:v>51</c:v>
                </c:pt>
                <c:pt idx="1435">
                  <c:v>51</c:v>
                </c:pt>
                <c:pt idx="1436">
                  <c:v>51</c:v>
                </c:pt>
                <c:pt idx="1437">
                  <c:v>51</c:v>
                </c:pt>
                <c:pt idx="1438">
                  <c:v>51</c:v>
                </c:pt>
                <c:pt idx="1439">
                  <c:v>51</c:v>
                </c:pt>
                <c:pt idx="1440">
                  <c:v>51</c:v>
                </c:pt>
                <c:pt idx="1441">
                  <c:v>50</c:v>
                </c:pt>
                <c:pt idx="1442">
                  <c:v>50</c:v>
                </c:pt>
                <c:pt idx="1443">
                  <c:v>50</c:v>
                </c:pt>
                <c:pt idx="1444">
                  <c:v>50</c:v>
                </c:pt>
                <c:pt idx="1445">
                  <c:v>48</c:v>
                </c:pt>
                <c:pt idx="1446">
                  <c:v>48</c:v>
                </c:pt>
                <c:pt idx="1447">
                  <c:v>48</c:v>
                </c:pt>
                <c:pt idx="1448">
                  <c:v>48</c:v>
                </c:pt>
                <c:pt idx="1449">
                  <c:v>48</c:v>
                </c:pt>
                <c:pt idx="1450">
                  <c:v>47</c:v>
                </c:pt>
                <c:pt idx="1451">
                  <c:v>47</c:v>
                </c:pt>
                <c:pt idx="1452">
                  <c:v>46</c:v>
                </c:pt>
                <c:pt idx="1453">
                  <c:v>46</c:v>
                </c:pt>
                <c:pt idx="1454">
                  <c:v>46</c:v>
                </c:pt>
                <c:pt idx="1455">
                  <c:v>46</c:v>
                </c:pt>
                <c:pt idx="1456">
                  <c:v>46</c:v>
                </c:pt>
                <c:pt idx="1457">
                  <c:v>46</c:v>
                </c:pt>
                <c:pt idx="1458">
                  <c:v>46</c:v>
                </c:pt>
                <c:pt idx="1459">
                  <c:v>46</c:v>
                </c:pt>
                <c:pt idx="1460">
                  <c:v>45</c:v>
                </c:pt>
                <c:pt idx="1461">
                  <c:v>45</c:v>
                </c:pt>
                <c:pt idx="1462">
                  <c:v>45</c:v>
                </c:pt>
                <c:pt idx="1463">
                  <c:v>45</c:v>
                </c:pt>
                <c:pt idx="1464">
                  <c:v>45</c:v>
                </c:pt>
                <c:pt idx="1465">
                  <c:v>45</c:v>
                </c:pt>
                <c:pt idx="1466">
                  <c:v>44</c:v>
                </c:pt>
                <c:pt idx="1467">
                  <c:v>44</c:v>
                </c:pt>
                <c:pt idx="1468">
                  <c:v>44</c:v>
                </c:pt>
                <c:pt idx="1469">
                  <c:v>44</c:v>
                </c:pt>
                <c:pt idx="1470">
                  <c:v>43</c:v>
                </c:pt>
                <c:pt idx="1471">
                  <c:v>43</c:v>
                </c:pt>
                <c:pt idx="1472">
                  <c:v>43</c:v>
                </c:pt>
                <c:pt idx="1473">
                  <c:v>43</c:v>
                </c:pt>
                <c:pt idx="1474">
                  <c:v>43</c:v>
                </c:pt>
                <c:pt idx="1475">
                  <c:v>43</c:v>
                </c:pt>
                <c:pt idx="1476">
                  <c:v>42</c:v>
                </c:pt>
                <c:pt idx="1477">
                  <c:v>42</c:v>
                </c:pt>
                <c:pt idx="1478">
                  <c:v>42</c:v>
                </c:pt>
                <c:pt idx="1479">
                  <c:v>42</c:v>
                </c:pt>
                <c:pt idx="1480">
                  <c:v>42</c:v>
                </c:pt>
                <c:pt idx="1481">
                  <c:v>42</c:v>
                </c:pt>
                <c:pt idx="1482">
                  <c:v>41</c:v>
                </c:pt>
                <c:pt idx="1483">
                  <c:v>41</c:v>
                </c:pt>
                <c:pt idx="1484">
                  <c:v>41</c:v>
                </c:pt>
                <c:pt idx="1485">
                  <c:v>41</c:v>
                </c:pt>
                <c:pt idx="1486">
                  <c:v>40</c:v>
                </c:pt>
                <c:pt idx="1487">
                  <c:v>40</c:v>
                </c:pt>
                <c:pt idx="1488">
                  <c:v>40</c:v>
                </c:pt>
                <c:pt idx="1489">
                  <c:v>40</c:v>
                </c:pt>
                <c:pt idx="1490">
                  <c:v>40</c:v>
                </c:pt>
                <c:pt idx="1491">
                  <c:v>40</c:v>
                </c:pt>
                <c:pt idx="1492">
                  <c:v>40</c:v>
                </c:pt>
                <c:pt idx="1493">
                  <c:v>40</c:v>
                </c:pt>
                <c:pt idx="1494">
                  <c:v>39</c:v>
                </c:pt>
                <c:pt idx="1495">
                  <c:v>39</c:v>
                </c:pt>
                <c:pt idx="1496">
                  <c:v>39</c:v>
                </c:pt>
                <c:pt idx="1497">
                  <c:v>39</c:v>
                </c:pt>
                <c:pt idx="1498">
                  <c:v>39</c:v>
                </c:pt>
                <c:pt idx="1499">
                  <c:v>39</c:v>
                </c:pt>
                <c:pt idx="1500">
                  <c:v>39</c:v>
                </c:pt>
                <c:pt idx="1501">
                  <c:v>39</c:v>
                </c:pt>
                <c:pt idx="1502">
                  <c:v>38</c:v>
                </c:pt>
                <c:pt idx="1503">
                  <c:v>38</c:v>
                </c:pt>
                <c:pt idx="1504">
                  <c:v>38</c:v>
                </c:pt>
                <c:pt idx="1505">
                  <c:v>38</c:v>
                </c:pt>
                <c:pt idx="1506">
                  <c:v>38</c:v>
                </c:pt>
                <c:pt idx="1507">
                  <c:v>38</c:v>
                </c:pt>
                <c:pt idx="1508">
                  <c:v>38</c:v>
                </c:pt>
                <c:pt idx="1509">
                  <c:v>38</c:v>
                </c:pt>
                <c:pt idx="1510">
                  <c:v>37</c:v>
                </c:pt>
                <c:pt idx="1511">
                  <c:v>37</c:v>
                </c:pt>
                <c:pt idx="1512">
                  <c:v>37</c:v>
                </c:pt>
                <c:pt idx="1513">
                  <c:v>37</c:v>
                </c:pt>
                <c:pt idx="1514">
                  <c:v>37</c:v>
                </c:pt>
                <c:pt idx="1515">
                  <c:v>37</c:v>
                </c:pt>
                <c:pt idx="1516">
                  <c:v>37</c:v>
                </c:pt>
                <c:pt idx="1517">
                  <c:v>37</c:v>
                </c:pt>
                <c:pt idx="1518">
                  <c:v>36</c:v>
                </c:pt>
                <c:pt idx="1519">
                  <c:v>36</c:v>
                </c:pt>
                <c:pt idx="1520">
                  <c:v>36</c:v>
                </c:pt>
                <c:pt idx="1521">
                  <c:v>36</c:v>
                </c:pt>
                <c:pt idx="1522">
                  <c:v>35</c:v>
                </c:pt>
                <c:pt idx="1523">
                  <c:v>35</c:v>
                </c:pt>
                <c:pt idx="1524">
                  <c:v>35</c:v>
                </c:pt>
                <c:pt idx="1525">
                  <c:v>35</c:v>
                </c:pt>
                <c:pt idx="1526">
                  <c:v>35</c:v>
                </c:pt>
                <c:pt idx="1527">
                  <c:v>35</c:v>
                </c:pt>
                <c:pt idx="1528">
                  <c:v>35</c:v>
                </c:pt>
                <c:pt idx="1529">
                  <c:v>35</c:v>
                </c:pt>
                <c:pt idx="1530">
                  <c:v>35</c:v>
                </c:pt>
                <c:pt idx="1531">
                  <c:v>35</c:v>
                </c:pt>
                <c:pt idx="1532">
                  <c:v>34</c:v>
                </c:pt>
                <c:pt idx="1533">
                  <c:v>34</c:v>
                </c:pt>
                <c:pt idx="1534">
                  <c:v>34</c:v>
                </c:pt>
                <c:pt idx="1535">
                  <c:v>34</c:v>
                </c:pt>
                <c:pt idx="1536">
                  <c:v>34</c:v>
                </c:pt>
                <c:pt idx="1537">
                  <c:v>34</c:v>
                </c:pt>
                <c:pt idx="1538">
                  <c:v>34</c:v>
                </c:pt>
                <c:pt idx="1539">
                  <c:v>34</c:v>
                </c:pt>
                <c:pt idx="1540">
                  <c:v>34</c:v>
                </c:pt>
                <c:pt idx="1541">
                  <c:v>34</c:v>
                </c:pt>
                <c:pt idx="1542">
                  <c:v>33</c:v>
                </c:pt>
                <c:pt idx="1543">
                  <c:v>33</c:v>
                </c:pt>
                <c:pt idx="1544">
                  <c:v>33</c:v>
                </c:pt>
                <c:pt idx="1545">
                  <c:v>33</c:v>
                </c:pt>
                <c:pt idx="1546">
                  <c:v>33</c:v>
                </c:pt>
                <c:pt idx="1547">
                  <c:v>33</c:v>
                </c:pt>
                <c:pt idx="1548">
                  <c:v>32</c:v>
                </c:pt>
                <c:pt idx="1549">
                  <c:v>32</c:v>
                </c:pt>
                <c:pt idx="1550">
                  <c:v>32</c:v>
                </c:pt>
                <c:pt idx="1551">
                  <c:v>32</c:v>
                </c:pt>
                <c:pt idx="1552">
                  <c:v>32</c:v>
                </c:pt>
                <c:pt idx="1553">
                  <c:v>32</c:v>
                </c:pt>
                <c:pt idx="1554">
                  <c:v>32</c:v>
                </c:pt>
                <c:pt idx="1555">
                  <c:v>31</c:v>
                </c:pt>
                <c:pt idx="1556">
                  <c:v>31</c:v>
                </c:pt>
                <c:pt idx="1557">
                  <c:v>31</c:v>
                </c:pt>
                <c:pt idx="1558">
                  <c:v>31</c:v>
                </c:pt>
                <c:pt idx="1559">
                  <c:v>31</c:v>
                </c:pt>
                <c:pt idx="1560">
                  <c:v>31</c:v>
                </c:pt>
                <c:pt idx="1561">
                  <c:v>31</c:v>
                </c:pt>
                <c:pt idx="1562">
                  <c:v>31</c:v>
                </c:pt>
                <c:pt idx="1563">
                  <c:v>31</c:v>
                </c:pt>
                <c:pt idx="1564">
                  <c:v>30</c:v>
                </c:pt>
                <c:pt idx="1565">
                  <c:v>30</c:v>
                </c:pt>
                <c:pt idx="1566">
                  <c:v>30</c:v>
                </c:pt>
                <c:pt idx="1567">
                  <c:v>30</c:v>
                </c:pt>
                <c:pt idx="1568">
                  <c:v>30</c:v>
                </c:pt>
                <c:pt idx="1569">
                  <c:v>30</c:v>
                </c:pt>
                <c:pt idx="1570">
                  <c:v>30</c:v>
                </c:pt>
                <c:pt idx="1571">
                  <c:v>30</c:v>
                </c:pt>
                <c:pt idx="1572">
                  <c:v>30</c:v>
                </c:pt>
                <c:pt idx="1573">
                  <c:v>30</c:v>
                </c:pt>
                <c:pt idx="1574">
                  <c:v>30</c:v>
                </c:pt>
                <c:pt idx="1575">
                  <c:v>30</c:v>
                </c:pt>
                <c:pt idx="1576">
                  <c:v>30</c:v>
                </c:pt>
                <c:pt idx="1577">
                  <c:v>30</c:v>
                </c:pt>
                <c:pt idx="1578">
                  <c:v>30</c:v>
                </c:pt>
                <c:pt idx="1579">
                  <c:v>29</c:v>
                </c:pt>
                <c:pt idx="1580">
                  <c:v>29</c:v>
                </c:pt>
                <c:pt idx="1581">
                  <c:v>29</c:v>
                </c:pt>
                <c:pt idx="1582">
                  <c:v>29</c:v>
                </c:pt>
                <c:pt idx="1583">
                  <c:v>29</c:v>
                </c:pt>
                <c:pt idx="1584">
                  <c:v>29</c:v>
                </c:pt>
                <c:pt idx="1585">
                  <c:v>29</c:v>
                </c:pt>
                <c:pt idx="1586">
                  <c:v>29</c:v>
                </c:pt>
                <c:pt idx="1587">
                  <c:v>29</c:v>
                </c:pt>
                <c:pt idx="1588">
                  <c:v>29</c:v>
                </c:pt>
                <c:pt idx="1589">
                  <c:v>29</c:v>
                </c:pt>
                <c:pt idx="1590">
                  <c:v>29</c:v>
                </c:pt>
                <c:pt idx="1591">
                  <c:v>29</c:v>
                </c:pt>
                <c:pt idx="1592">
                  <c:v>29</c:v>
                </c:pt>
                <c:pt idx="1593">
                  <c:v>28</c:v>
                </c:pt>
                <c:pt idx="1594">
                  <c:v>28</c:v>
                </c:pt>
                <c:pt idx="1595">
                  <c:v>28</c:v>
                </c:pt>
                <c:pt idx="1596">
                  <c:v>28</c:v>
                </c:pt>
                <c:pt idx="1597">
                  <c:v>28</c:v>
                </c:pt>
                <c:pt idx="1598">
                  <c:v>28</c:v>
                </c:pt>
                <c:pt idx="1599">
                  <c:v>28</c:v>
                </c:pt>
                <c:pt idx="1600">
                  <c:v>28</c:v>
                </c:pt>
                <c:pt idx="1601">
                  <c:v>28</c:v>
                </c:pt>
                <c:pt idx="1602">
                  <c:v>28</c:v>
                </c:pt>
                <c:pt idx="1603">
                  <c:v>27</c:v>
                </c:pt>
                <c:pt idx="1604">
                  <c:v>27</c:v>
                </c:pt>
                <c:pt idx="1605">
                  <c:v>27</c:v>
                </c:pt>
                <c:pt idx="1606">
                  <c:v>27</c:v>
                </c:pt>
                <c:pt idx="1607">
                  <c:v>27</c:v>
                </c:pt>
                <c:pt idx="1608">
                  <c:v>27</c:v>
                </c:pt>
                <c:pt idx="1609">
                  <c:v>27</c:v>
                </c:pt>
                <c:pt idx="1610">
                  <c:v>27</c:v>
                </c:pt>
                <c:pt idx="1611">
                  <c:v>27</c:v>
                </c:pt>
                <c:pt idx="1612">
                  <c:v>27</c:v>
                </c:pt>
                <c:pt idx="1613">
                  <c:v>27</c:v>
                </c:pt>
                <c:pt idx="1614">
                  <c:v>26</c:v>
                </c:pt>
                <c:pt idx="1615">
                  <c:v>26</c:v>
                </c:pt>
                <c:pt idx="1616">
                  <c:v>26</c:v>
                </c:pt>
                <c:pt idx="1617">
                  <c:v>26</c:v>
                </c:pt>
                <c:pt idx="1618">
                  <c:v>26</c:v>
                </c:pt>
                <c:pt idx="1619">
                  <c:v>26</c:v>
                </c:pt>
                <c:pt idx="1620">
                  <c:v>26</c:v>
                </c:pt>
                <c:pt idx="1621">
                  <c:v>26</c:v>
                </c:pt>
                <c:pt idx="1622">
                  <c:v>26</c:v>
                </c:pt>
                <c:pt idx="1623">
                  <c:v>26</c:v>
                </c:pt>
                <c:pt idx="1624">
                  <c:v>25</c:v>
                </c:pt>
                <c:pt idx="1625">
                  <c:v>25</c:v>
                </c:pt>
                <c:pt idx="1626">
                  <c:v>25</c:v>
                </c:pt>
                <c:pt idx="1627">
                  <c:v>25</c:v>
                </c:pt>
                <c:pt idx="1628">
                  <c:v>25</c:v>
                </c:pt>
                <c:pt idx="1629">
                  <c:v>25</c:v>
                </c:pt>
                <c:pt idx="1630">
                  <c:v>25</c:v>
                </c:pt>
                <c:pt idx="1631">
                  <c:v>25</c:v>
                </c:pt>
                <c:pt idx="1632">
                  <c:v>25</c:v>
                </c:pt>
                <c:pt idx="1633">
                  <c:v>25</c:v>
                </c:pt>
                <c:pt idx="1634">
                  <c:v>25</c:v>
                </c:pt>
                <c:pt idx="1635">
                  <c:v>25</c:v>
                </c:pt>
                <c:pt idx="1636">
                  <c:v>24</c:v>
                </c:pt>
                <c:pt idx="1637">
                  <c:v>24</c:v>
                </c:pt>
                <c:pt idx="1638">
                  <c:v>24</c:v>
                </c:pt>
                <c:pt idx="1639">
                  <c:v>24</c:v>
                </c:pt>
                <c:pt idx="1640">
                  <c:v>24</c:v>
                </c:pt>
                <c:pt idx="1641">
                  <c:v>24</c:v>
                </c:pt>
                <c:pt idx="1642">
                  <c:v>24</c:v>
                </c:pt>
                <c:pt idx="1643">
                  <c:v>24</c:v>
                </c:pt>
                <c:pt idx="1644">
                  <c:v>24</c:v>
                </c:pt>
                <c:pt idx="1645">
                  <c:v>24</c:v>
                </c:pt>
                <c:pt idx="1646">
                  <c:v>23</c:v>
                </c:pt>
                <c:pt idx="1647">
                  <c:v>23</c:v>
                </c:pt>
                <c:pt idx="1648">
                  <c:v>23</c:v>
                </c:pt>
                <c:pt idx="1649">
                  <c:v>23</c:v>
                </c:pt>
                <c:pt idx="1650">
                  <c:v>23</c:v>
                </c:pt>
                <c:pt idx="1651">
                  <c:v>23</c:v>
                </c:pt>
                <c:pt idx="1652">
                  <c:v>23</c:v>
                </c:pt>
                <c:pt idx="1653">
                  <c:v>23</c:v>
                </c:pt>
                <c:pt idx="1654">
                  <c:v>23</c:v>
                </c:pt>
                <c:pt idx="1655">
                  <c:v>23</c:v>
                </c:pt>
                <c:pt idx="1656">
                  <c:v>23</c:v>
                </c:pt>
                <c:pt idx="1657">
                  <c:v>23</c:v>
                </c:pt>
                <c:pt idx="1658">
                  <c:v>23</c:v>
                </c:pt>
                <c:pt idx="1659">
                  <c:v>23</c:v>
                </c:pt>
                <c:pt idx="1660">
                  <c:v>23</c:v>
                </c:pt>
                <c:pt idx="1661">
                  <c:v>23</c:v>
                </c:pt>
                <c:pt idx="1662">
                  <c:v>23</c:v>
                </c:pt>
                <c:pt idx="1663">
                  <c:v>22</c:v>
                </c:pt>
                <c:pt idx="1664">
                  <c:v>22</c:v>
                </c:pt>
                <c:pt idx="1665">
                  <c:v>22</c:v>
                </c:pt>
                <c:pt idx="1666">
                  <c:v>22</c:v>
                </c:pt>
                <c:pt idx="1667">
                  <c:v>22</c:v>
                </c:pt>
                <c:pt idx="1668">
                  <c:v>22</c:v>
                </c:pt>
                <c:pt idx="1669">
                  <c:v>22</c:v>
                </c:pt>
                <c:pt idx="1670">
                  <c:v>22</c:v>
                </c:pt>
                <c:pt idx="1671">
                  <c:v>22</c:v>
                </c:pt>
                <c:pt idx="1672">
                  <c:v>22</c:v>
                </c:pt>
                <c:pt idx="1673">
                  <c:v>22</c:v>
                </c:pt>
                <c:pt idx="1674">
                  <c:v>22</c:v>
                </c:pt>
                <c:pt idx="1675">
                  <c:v>22</c:v>
                </c:pt>
                <c:pt idx="1676">
                  <c:v>22</c:v>
                </c:pt>
                <c:pt idx="1677">
                  <c:v>22</c:v>
                </c:pt>
                <c:pt idx="1678">
                  <c:v>21</c:v>
                </c:pt>
                <c:pt idx="1679">
                  <c:v>21</c:v>
                </c:pt>
                <c:pt idx="1680">
                  <c:v>21</c:v>
                </c:pt>
                <c:pt idx="1681">
                  <c:v>21</c:v>
                </c:pt>
                <c:pt idx="1682">
                  <c:v>21</c:v>
                </c:pt>
                <c:pt idx="1683">
                  <c:v>21</c:v>
                </c:pt>
                <c:pt idx="1684">
                  <c:v>20</c:v>
                </c:pt>
                <c:pt idx="1685">
                  <c:v>20</c:v>
                </c:pt>
                <c:pt idx="1686">
                  <c:v>20</c:v>
                </c:pt>
                <c:pt idx="1687">
                  <c:v>20</c:v>
                </c:pt>
                <c:pt idx="1688">
                  <c:v>20</c:v>
                </c:pt>
                <c:pt idx="1689">
                  <c:v>20</c:v>
                </c:pt>
                <c:pt idx="1690">
                  <c:v>20</c:v>
                </c:pt>
                <c:pt idx="1691">
                  <c:v>20</c:v>
                </c:pt>
                <c:pt idx="1692">
                  <c:v>20</c:v>
                </c:pt>
                <c:pt idx="1693">
                  <c:v>20</c:v>
                </c:pt>
                <c:pt idx="1694">
                  <c:v>20</c:v>
                </c:pt>
                <c:pt idx="1695">
                  <c:v>19</c:v>
                </c:pt>
                <c:pt idx="1696">
                  <c:v>19</c:v>
                </c:pt>
                <c:pt idx="1697">
                  <c:v>19</c:v>
                </c:pt>
                <c:pt idx="1698">
                  <c:v>19</c:v>
                </c:pt>
                <c:pt idx="1699">
                  <c:v>19</c:v>
                </c:pt>
                <c:pt idx="1700">
                  <c:v>19</c:v>
                </c:pt>
                <c:pt idx="1701">
                  <c:v>19</c:v>
                </c:pt>
                <c:pt idx="1702">
                  <c:v>19</c:v>
                </c:pt>
                <c:pt idx="1703">
                  <c:v>19</c:v>
                </c:pt>
                <c:pt idx="1704">
                  <c:v>19</c:v>
                </c:pt>
                <c:pt idx="1705">
                  <c:v>19</c:v>
                </c:pt>
                <c:pt idx="1706">
                  <c:v>19</c:v>
                </c:pt>
                <c:pt idx="1707">
                  <c:v>19</c:v>
                </c:pt>
                <c:pt idx="1708">
                  <c:v>19</c:v>
                </c:pt>
                <c:pt idx="1709">
                  <c:v>19</c:v>
                </c:pt>
                <c:pt idx="1710">
                  <c:v>19</c:v>
                </c:pt>
                <c:pt idx="1711">
                  <c:v>19</c:v>
                </c:pt>
                <c:pt idx="1712">
                  <c:v>19</c:v>
                </c:pt>
                <c:pt idx="1713">
                  <c:v>19</c:v>
                </c:pt>
                <c:pt idx="1714">
                  <c:v>19</c:v>
                </c:pt>
                <c:pt idx="1715">
                  <c:v>18</c:v>
                </c:pt>
                <c:pt idx="1716">
                  <c:v>18</c:v>
                </c:pt>
                <c:pt idx="1717">
                  <c:v>18</c:v>
                </c:pt>
                <c:pt idx="1718">
                  <c:v>18</c:v>
                </c:pt>
                <c:pt idx="1719">
                  <c:v>18</c:v>
                </c:pt>
                <c:pt idx="1720">
                  <c:v>18</c:v>
                </c:pt>
                <c:pt idx="1721">
                  <c:v>18</c:v>
                </c:pt>
                <c:pt idx="1722">
                  <c:v>18</c:v>
                </c:pt>
                <c:pt idx="1723">
                  <c:v>18</c:v>
                </c:pt>
                <c:pt idx="1724">
                  <c:v>18</c:v>
                </c:pt>
                <c:pt idx="1725">
                  <c:v>18</c:v>
                </c:pt>
                <c:pt idx="1726">
                  <c:v>18</c:v>
                </c:pt>
                <c:pt idx="1727">
                  <c:v>18</c:v>
                </c:pt>
                <c:pt idx="1728">
                  <c:v>18</c:v>
                </c:pt>
                <c:pt idx="1729">
                  <c:v>18</c:v>
                </c:pt>
                <c:pt idx="1730">
                  <c:v>18</c:v>
                </c:pt>
                <c:pt idx="1731">
                  <c:v>18</c:v>
                </c:pt>
                <c:pt idx="1732">
                  <c:v>17</c:v>
                </c:pt>
                <c:pt idx="1733">
                  <c:v>17</c:v>
                </c:pt>
                <c:pt idx="1734">
                  <c:v>17</c:v>
                </c:pt>
                <c:pt idx="1735">
                  <c:v>17</c:v>
                </c:pt>
                <c:pt idx="1736">
                  <c:v>17</c:v>
                </c:pt>
                <c:pt idx="1737">
                  <c:v>17</c:v>
                </c:pt>
                <c:pt idx="1738">
                  <c:v>17</c:v>
                </c:pt>
                <c:pt idx="1739">
                  <c:v>17</c:v>
                </c:pt>
                <c:pt idx="1740">
                  <c:v>17</c:v>
                </c:pt>
                <c:pt idx="1741">
                  <c:v>16</c:v>
                </c:pt>
                <c:pt idx="1742">
                  <c:v>16</c:v>
                </c:pt>
                <c:pt idx="1743">
                  <c:v>16</c:v>
                </c:pt>
                <c:pt idx="1744">
                  <c:v>16</c:v>
                </c:pt>
                <c:pt idx="1745">
                  <c:v>16</c:v>
                </c:pt>
                <c:pt idx="1746">
                  <c:v>16</c:v>
                </c:pt>
                <c:pt idx="1747">
                  <c:v>16</c:v>
                </c:pt>
                <c:pt idx="1748">
                  <c:v>16</c:v>
                </c:pt>
                <c:pt idx="1749">
                  <c:v>16</c:v>
                </c:pt>
                <c:pt idx="1750">
                  <c:v>16</c:v>
                </c:pt>
                <c:pt idx="1751">
                  <c:v>16</c:v>
                </c:pt>
                <c:pt idx="1752">
                  <c:v>16</c:v>
                </c:pt>
                <c:pt idx="1753">
                  <c:v>16</c:v>
                </c:pt>
                <c:pt idx="1754">
                  <c:v>16</c:v>
                </c:pt>
                <c:pt idx="1755">
                  <c:v>16</c:v>
                </c:pt>
                <c:pt idx="1756">
                  <c:v>16</c:v>
                </c:pt>
                <c:pt idx="1757">
                  <c:v>16</c:v>
                </c:pt>
                <c:pt idx="1758">
                  <c:v>15</c:v>
                </c:pt>
                <c:pt idx="1759">
                  <c:v>15</c:v>
                </c:pt>
                <c:pt idx="1760">
                  <c:v>15</c:v>
                </c:pt>
                <c:pt idx="1761">
                  <c:v>15</c:v>
                </c:pt>
                <c:pt idx="1762">
                  <c:v>15</c:v>
                </c:pt>
                <c:pt idx="1763">
                  <c:v>15</c:v>
                </c:pt>
                <c:pt idx="1764">
                  <c:v>15</c:v>
                </c:pt>
                <c:pt idx="1765">
                  <c:v>15</c:v>
                </c:pt>
                <c:pt idx="1766">
                  <c:v>15</c:v>
                </c:pt>
                <c:pt idx="1767">
                  <c:v>15</c:v>
                </c:pt>
                <c:pt idx="1768">
                  <c:v>15</c:v>
                </c:pt>
                <c:pt idx="1769">
                  <c:v>15</c:v>
                </c:pt>
                <c:pt idx="1770">
                  <c:v>15</c:v>
                </c:pt>
                <c:pt idx="1771">
                  <c:v>15</c:v>
                </c:pt>
                <c:pt idx="1772">
                  <c:v>15</c:v>
                </c:pt>
                <c:pt idx="1773">
                  <c:v>15</c:v>
                </c:pt>
                <c:pt idx="1774">
                  <c:v>15</c:v>
                </c:pt>
                <c:pt idx="1775">
                  <c:v>15</c:v>
                </c:pt>
                <c:pt idx="1776">
                  <c:v>15</c:v>
                </c:pt>
                <c:pt idx="1777">
                  <c:v>15</c:v>
                </c:pt>
                <c:pt idx="1778">
                  <c:v>15</c:v>
                </c:pt>
                <c:pt idx="1779">
                  <c:v>15</c:v>
                </c:pt>
                <c:pt idx="1780">
                  <c:v>14</c:v>
                </c:pt>
                <c:pt idx="1781">
                  <c:v>14</c:v>
                </c:pt>
                <c:pt idx="1782">
                  <c:v>14</c:v>
                </c:pt>
                <c:pt idx="1783">
                  <c:v>14</c:v>
                </c:pt>
                <c:pt idx="1784">
                  <c:v>14</c:v>
                </c:pt>
                <c:pt idx="1785">
                  <c:v>14</c:v>
                </c:pt>
                <c:pt idx="1786">
                  <c:v>14</c:v>
                </c:pt>
                <c:pt idx="1787">
                  <c:v>14</c:v>
                </c:pt>
                <c:pt idx="1788">
                  <c:v>14</c:v>
                </c:pt>
                <c:pt idx="1789">
                  <c:v>14</c:v>
                </c:pt>
                <c:pt idx="1790">
                  <c:v>14</c:v>
                </c:pt>
                <c:pt idx="1791">
                  <c:v>14</c:v>
                </c:pt>
                <c:pt idx="1792">
                  <c:v>14</c:v>
                </c:pt>
                <c:pt idx="1793">
                  <c:v>14</c:v>
                </c:pt>
                <c:pt idx="1794">
                  <c:v>14</c:v>
                </c:pt>
                <c:pt idx="1795">
                  <c:v>14</c:v>
                </c:pt>
                <c:pt idx="1796">
                  <c:v>14</c:v>
                </c:pt>
                <c:pt idx="1797">
                  <c:v>14</c:v>
                </c:pt>
                <c:pt idx="1798">
                  <c:v>14</c:v>
                </c:pt>
                <c:pt idx="1799">
                  <c:v>14</c:v>
                </c:pt>
                <c:pt idx="1800">
                  <c:v>14</c:v>
                </c:pt>
                <c:pt idx="1801">
                  <c:v>14</c:v>
                </c:pt>
                <c:pt idx="1802">
                  <c:v>14</c:v>
                </c:pt>
                <c:pt idx="1803">
                  <c:v>14</c:v>
                </c:pt>
                <c:pt idx="1804">
                  <c:v>13</c:v>
                </c:pt>
                <c:pt idx="1805">
                  <c:v>13</c:v>
                </c:pt>
                <c:pt idx="1806">
                  <c:v>13</c:v>
                </c:pt>
                <c:pt idx="1807">
                  <c:v>13</c:v>
                </c:pt>
                <c:pt idx="1808">
                  <c:v>13</c:v>
                </c:pt>
                <c:pt idx="1809">
                  <c:v>13</c:v>
                </c:pt>
                <c:pt idx="1810">
                  <c:v>13</c:v>
                </c:pt>
                <c:pt idx="1811">
                  <c:v>13</c:v>
                </c:pt>
                <c:pt idx="1812">
                  <c:v>13</c:v>
                </c:pt>
                <c:pt idx="1813">
                  <c:v>13</c:v>
                </c:pt>
                <c:pt idx="1814">
                  <c:v>13</c:v>
                </c:pt>
                <c:pt idx="1815">
                  <c:v>13</c:v>
                </c:pt>
                <c:pt idx="1816">
                  <c:v>13</c:v>
                </c:pt>
                <c:pt idx="1817">
                  <c:v>13</c:v>
                </c:pt>
                <c:pt idx="1818">
                  <c:v>12</c:v>
                </c:pt>
                <c:pt idx="1819">
                  <c:v>12</c:v>
                </c:pt>
                <c:pt idx="1820">
                  <c:v>12</c:v>
                </c:pt>
                <c:pt idx="1821">
                  <c:v>12</c:v>
                </c:pt>
                <c:pt idx="1822">
                  <c:v>12</c:v>
                </c:pt>
                <c:pt idx="1823">
                  <c:v>12</c:v>
                </c:pt>
                <c:pt idx="1824">
                  <c:v>12</c:v>
                </c:pt>
                <c:pt idx="1825">
                  <c:v>12</c:v>
                </c:pt>
                <c:pt idx="1826">
                  <c:v>12</c:v>
                </c:pt>
                <c:pt idx="1827">
                  <c:v>12</c:v>
                </c:pt>
                <c:pt idx="1828">
                  <c:v>12</c:v>
                </c:pt>
                <c:pt idx="1829">
                  <c:v>12</c:v>
                </c:pt>
                <c:pt idx="1830">
                  <c:v>12</c:v>
                </c:pt>
                <c:pt idx="1831">
                  <c:v>12</c:v>
                </c:pt>
                <c:pt idx="1832">
                  <c:v>12</c:v>
                </c:pt>
                <c:pt idx="1833">
                  <c:v>12</c:v>
                </c:pt>
                <c:pt idx="1834">
                  <c:v>12</c:v>
                </c:pt>
                <c:pt idx="1835">
                  <c:v>12</c:v>
                </c:pt>
                <c:pt idx="1836">
                  <c:v>12</c:v>
                </c:pt>
                <c:pt idx="1837">
                  <c:v>12</c:v>
                </c:pt>
                <c:pt idx="1838">
                  <c:v>12</c:v>
                </c:pt>
                <c:pt idx="1839">
                  <c:v>12</c:v>
                </c:pt>
                <c:pt idx="1840">
                  <c:v>12</c:v>
                </c:pt>
                <c:pt idx="1841">
                  <c:v>12</c:v>
                </c:pt>
                <c:pt idx="1842">
                  <c:v>12</c:v>
                </c:pt>
                <c:pt idx="1843">
                  <c:v>11</c:v>
                </c:pt>
                <c:pt idx="1844">
                  <c:v>11</c:v>
                </c:pt>
                <c:pt idx="1845">
                  <c:v>11</c:v>
                </c:pt>
                <c:pt idx="1846">
                  <c:v>11</c:v>
                </c:pt>
                <c:pt idx="1847">
                  <c:v>11</c:v>
                </c:pt>
                <c:pt idx="1848">
                  <c:v>11</c:v>
                </c:pt>
                <c:pt idx="1849">
                  <c:v>11</c:v>
                </c:pt>
                <c:pt idx="1850">
                  <c:v>11</c:v>
                </c:pt>
                <c:pt idx="1851">
                  <c:v>11</c:v>
                </c:pt>
                <c:pt idx="1852">
                  <c:v>11</c:v>
                </c:pt>
                <c:pt idx="1853">
                  <c:v>11</c:v>
                </c:pt>
                <c:pt idx="1854">
                  <c:v>11</c:v>
                </c:pt>
                <c:pt idx="1855">
                  <c:v>11</c:v>
                </c:pt>
                <c:pt idx="1856">
                  <c:v>11</c:v>
                </c:pt>
                <c:pt idx="1857">
                  <c:v>11</c:v>
                </c:pt>
                <c:pt idx="1858">
                  <c:v>11</c:v>
                </c:pt>
                <c:pt idx="1859">
                  <c:v>11</c:v>
                </c:pt>
                <c:pt idx="1860">
                  <c:v>11</c:v>
                </c:pt>
                <c:pt idx="1861">
                  <c:v>11</c:v>
                </c:pt>
                <c:pt idx="1862">
                  <c:v>11</c:v>
                </c:pt>
                <c:pt idx="1863">
                  <c:v>11</c:v>
                </c:pt>
                <c:pt idx="1864">
                  <c:v>11</c:v>
                </c:pt>
                <c:pt idx="1865">
                  <c:v>10</c:v>
                </c:pt>
                <c:pt idx="1866">
                  <c:v>10</c:v>
                </c:pt>
                <c:pt idx="1867">
                  <c:v>10</c:v>
                </c:pt>
                <c:pt idx="1868">
                  <c:v>10</c:v>
                </c:pt>
                <c:pt idx="1869">
                  <c:v>10</c:v>
                </c:pt>
                <c:pt idx="1870">
                  <c:v>10</c:v>
                </c:pt>
                <c:pt idx="1871">
                  <c:v>10</c:v>
                </c:pt>
                <c:pt idx="1872">
                  <c:v>10</c:v>
                </c:pt>
                <c:pt idx="1873">
                  <c:v>10</c:v>
                </c:pt>
                <c:pt idx="1874">
                  <c:v>10</c:v>
                </c:pt>
                <c:pt idx="1875">
                  <c:v>10</c:v>
                </c:pt>
                <c:pt idx="1876">
                  <c:v>10</c:v>
                </c:pt>
                <c:pt idx="1877">
                  <c:v>10</c:v>
                </c:pt>
                <c:pt idx="1878">
                  <c:v>10</c:v>
                </c:pt>
                <c:pt idx="1879">
                  <c:v>10</c:v>
                </c:pt>
                <c:pt idx="1880">
                  <c:v>10</c:v>
                </c:pt>
                <c:pt idx="1881">
                  <c:v>10</c:v>
                </c:pt>
                <c:pt idx="1882">
                  <c:v>10</c:v>
                </c:pt>
                <c:pt idx="1883">
                  <c:v>10</c:v>
                </c:pt>
                <c:pt idx="1884">
                  <c:v>10</c:v>
                </c:pt>
                <c:pt idx="1885">
                  <c:v>10</c:v>
                </c:pt>
                <c:pt idx="1886">
                  <c:v>10</c:v>
                </c:pt>
                <c:pt idx="1887">
                  <c:v>10</c:v>
                </c:pt>
                <c:pt idx="1888">
                  <c:v>9</c:v>
                </c:pt>
                <c:pt idx="1889">
                  <c:v>9</c:v>
                </c:pt>
                <c:pt idx="1890">
                  <c:v>9</c:v>
                </c:pt>
                <c:pt idx="1891">
                  <c:v>9</c:v>
                </c:pt>
                <c:pt idx="1892">
                  <c:v>9</c:v>
                </c:pt>
                <c:pt idx="1893">
                  <c:v>9</c:v>
                </c:pt>
                <c:pt idx="1894">
                  <c:v>9</c:v>
                </c:pt>
                <c:pt idx="1895">
                  <c:v>9</c:v>
                </c:pt>
                <c:pt idx="1896">
                  <c:v>9</c:v>
                </c:pt>
                <c:pt idx="1897">
                  <c:v>9</c:v>
                </c:pt>
                <c:pt idx="1898">
                  <c:v>9</c:v>
                </c:pt>
                <c:pt idx="1899">
                  <c:v>9</c:v>
                </c:pt>
                <c:pt idx="1900">
                  <c:v>9</c:v>
                </c:pt>
                <c:pt idx="1901">
                  <c:v>9</c:v>
                </c:pt>
                <c:pt idx="1902">
                  <c:v>9</c:v>
                </c:pt>
                <c:pt idx="1903">
                  <c:v>9</c:v>
                </c:pt>
                <c:pt idx="1904">
                  <c:v>9</c:v>
                </c:pt>
                <c:pt idx="1905">
                  <c:v>9</c:v>
                </c:pt>
                <c:pt idx="1906">
                  <c:v>9</c:v>
                </c:pt>
                <c:pt idx="1907">
                  <c:v>9</c:v>
                </c:pt>
                <c:pt idx="1908">
                  <c:v>9</c:v>
                </c:pt>
                <c:pt idx="1909">
                  <c:v>9</c:v>
                </c:pt>
                <c:pt idx="1910">
                  <c:v>9</c:v>
                </c:pt>
                <c:pt idx="1911">
                  <c:v>9</c:v>
                </c:pt>
                <c:pt idx="1912">
                  <c:v>9</c:v>
                </c:pt>
                <c:pt idx="1913">
                  <c:v>9</c:v>
                </c:pt>
                <c:pt idx="1914">
                  <c:v>9</c:v>
                </c:pt>
                <c:pt idx="1915">
                  <c:v>9</c:v>
                </c:pt>
                <c:pt idx="1916">
                  <c:v>8</c:v>
                </c:pt>
                <c:pt idx="1917">
                  <c:v>8</c:v>
                </c:pt>
                <c:pt idx="1918">
                  <c:v>8</c:v>
                </c:pt>
                <c:pt idx="1919">
                  <c:v>8</c:v>
                </c:pt>
                <c:pt idx="1920">
                  <c:v>8</c:v>
                </c:pt>
                <c:pt idx="1921">
                  <c:v>8</c:v>
                </c:pt>
                <c:pt idx="1922">
                  <c:v>8</c:v>
                </c:pt>
                <c:pt idx="1923">
                  <c:v>8</c:v>
                </c:pt>
                <c:pt idx="1924">
                  <c:v>8</c:v>
                </c:pt>
                <c:pt idx="1925">
                  <c:v>8</c:v>
                </c:pt>
                <c:pt idx="1926">
                  <c:v>8</c:v>
                </c:pt>
                <c:pt idx="1927">
                  <c:v>8</c:v>
                </c:pt>
                <c:pt idx="1928">
                  <c:v>8</c:v>
                </c:pt>
                <c:pt idx="1929">
                  <c:v>8</c:v>
                </c:pt>
                <c:pt idx="1930">
                  <c:v>8</c:v>
                </c:pt>
                <c:pt idx="1931">
                  <c:v>8</c:v>
                </c:pt>
                <c:pt idx="1932">
                  <c:v>8</c:v>
                </c:pt>
                <c:pt idx="1933">
                  <c:v>8</c:v>
                </c:pt>
                <c:pt idx="1934">
                  <c:v>8</c:v>
                </c:pt>
                <c:pt idx="1935">
                  <c:v>8</c:v>
                </c:pt>
                <c:pt idx="1936">
                  <c:v>8</c:v>
                </c:pt>
                <c:pt idx="1937">
                  <c:v>8</c:v>
                </c:pt>
                <c:pt idx="1938">
                  <c:v>8</c:v>
                </c:pt>
                <c:pt idx="1939">
                  <c:v>8</c:v>
                </c:pt>
                <c:pt idx="1940">
                  <c:v>8</c:v>
                </c:pt>
                <c:pt idx="1941">
                  <c:v>8</c:v>
                </c:pt>
                <c:pt idx="1942">
                  <c:v>8</c:v>
                </c:pt>
                <c:pt idx="1943">
                  <c:v>8</c:v>
                </c:pt>
                <c:pt idx="1944">
                  <c:v>8</c:v>
                </c:pt>
                <c:pt idx="1945">
                  <c:v>8</c:v>
                </c:pt>
                <c:pt idx="1946">
                  <c:v>7</c:v>
                </c:pt>
                <c:pt idx="1947">
                  <c:v>7</c:v>
                </c:pt>
                <c:pt idx="1948">
                  <c:v>7</c:v>
                </c:pt>
                <c:pt idx="1949">
                  <c:v>7</c:v>
                </c:pt>
                <c:pt idx="1950">
                  <c:v>7</c:v>
                </c:pt>
                <c:pt idx="1951">
                  <c:v>7</c:v>
                </c:pt>
                <c:pt idx="1952">
                  <c:v>7</c:v>
                </c:pt>
                <c:pt idx="1953">
                  <c:v>7</c:v>
                </c:pt>
                <c:pt idx="1954">
                  <c:v>7</c:v>
                </c:pt>
                <c:pt idx="1955">
                  <c:v>7</c:v>
                </c:pt>
                <c:pt idx="1956">
                  <c:v>7</c:v>
                </c:pt>
                <c:pt idx="1957">
                  <c:v>7</c:v>
                </c:pt>
                <c:pt idx="1958">
                  <c:v>7</c:v>
                </c:pt>
                <c:pt idx="1959">
                  <c:v>7</c:v>
                </c:pt>
                <c:pt idx="1960">
                  <c:v>7</c:v>
                </c:pt>
                <c:pt idx="1961">
                  <c:v>7</c:v>
                </c:pt>
                <c:pt idx="1962">
                  <c:v>7</c:v>
                </c:pt>
                <c:pt idx="1963">
                  <c:v>7</c:v>
                </c:pt>
                <c:pt idx="1964">
                  <c:v>7</c:v>
                </c:pt>
                <c:pt idx="1965">
                  <c:v>7</c:v>
                </c:pt>
                <c:pt idx="1966">
                  <c:v>7</c:v>
                </c:pt>
                <c:pt idx="1967">
                  <c:v>6</c:v>
                </c:pt>
                <c:pt idx="1968">
                  <c:v>6</c:v>
                </c:pt>
                <c:pt idx="1969">
                  <c:v>6</c:v>
                </c:pt>
                <c:pt idx="1970">
                  <c:v>6</c:v>
                </c:pt>
                <c:pt idx="1971">
                  <c:v>6</c:v>
                </c:pt>
                <c:pt idx="1972">
                  <c:v>6</c:v>
                </c:pt>
                <c:pt idx="1973">
                  <c:v>6</c:v>
                </c:pt>
                <c:pt idx="1974">
                  <c:v>6</c:v>
                </c:pt>
                <c:pt idx="1975">
                  <c:v>6</c:v>
                </c:pt>
                <c:pt idx="1976">
                  <c:v>6</c:v>
                </c:pt>
                <c:pt idx="1977">
                  <c:v>6</c:v>
                </c:pt>
                <c:pt idx="1978">
                  <c:v>6</c:v>
                </c:pt>
                <c:pt idx="1979">
                  <c:v>6</c:v>
                </c:pt>
                <c:pt idx="1980">
                  <c:v>6</c:v>
                </c:pt>
                <c:pt idx="1981">
                  <c:v>6</c:v>
                </c:pt>
                <c:pt idx="1982">
                  <c:v>6</c:v>
                </c:pt>
                <c:pt idx="1983">
                  <c:v>6</c:v>
                </c:pt>
                <c:pt idx="1984">
                  <c:v>6</c:v>
                </c:pt>
                <c:pt idx="1985">
                  <c:v>6</c:v>
                </c:pt>
                <c:pt idx="1986">
                  <c:v>6</c:v>
                </c:pt>
                <c:pt idx="1987">
                  <c:v>6</c:v>
                </c:pt>
                <c:pt idx="1988">
                  <c:v>6</c:v>
                </c:pt>
                <c:pt idx="1989">
                  <c:v>6</c:v>
                </c:pt>
                <c:pt idx="1990">
                  <c:v>6</c:v>
                </c:pt>
                <c:pt idx="1991">
                  <c:v>6</c:v>
                </c:pt>
                <c:pt idx="1992">
                  <c:v>6</c:v>
                </c:pt>
                <c:pt idx="1993">
                  <c:v>6</c:v>
                </c:pt>
                <c:pt idx="1994">
                  <c:v>6</c:v>
                </c:pt>
                <c:pt idx="1995">
                  <c:v>6</c:v>
                </c:pt>
                <c:pt idx="1996">
                  <c:v>6</c:v>
                </c:pt>
                <c:pt idx="1997">
                  <c:v>6</c:v>
                </c:pt>
                <c:pt idx="1998">
                  <c:v>6</c:v>
                </c:pt>
                <c:pt idx="1999">
                  <c:v>6</c:v>
                </c:pt>
                <c:pt idx="2000">
                  <c:v>6</c:v>
                </c:pt>
                <c:pt idx="2001">
                  <c:v>6</c:v>
                </c:pt>
                <c:pt idx="2002">
                  <c:v>6</c:v>
                </c:pt>
                <c:pt idx="2003">
                  <c:v>5</c:v>
                </c:pt>
                <c:pt idx="2004">
                  <c:v>5</c:v>
                </c:pt>
                <c:pt idx="2005">
                  <c:v>5</c:v>
                </c:pt>
                <c:pt idx="2006">
                  <c:v>5</c:v>
                </c:pt>
                <c:pt idx="2007">
                  <c:v>5</c:v>
                </c:pt>
                <c:pt idx="2008">
                  <c:v>5</c:v>
                </c:pt>
                <c:pt idx="2009">
                  <c:v>5</c:v>
                </c:pt>
                <c:pt idx="2010">
                  <c:v>5</c:v>
                </c:pt>
                <c:pt idx="2011">
                  <c:v>5</c:v>
                </c:pt>
                <c:pt idx="2012">
                  <c:v>5</c:v>
                </c:pt>
                <c:pt idx="2013">
                  <c:v>5</c:v>
                </c:pt>
                <c:pt idx="2014">
                  <c:v>5</c:v>
                </c:pt>
                <c:pt idx="2015">
                  <c:v>5</c:v>
                </c:pt>
                <c:pt idx="2016">
                  <c:v>5</c:v>
                </c:pt>
                <c:pt idx="2017">
                  <c:v>5</c:v>
                </c:pt>
                <c:pt idx="2018">
                  <c:v>5</c:v>
                </c:pt>
                <c:pt idx="2019">
                  <c:v>5</c:v>
                </c:pt>
                <c:pt idx="2020">
                  <c:v>5</c:v>
                </c:pt>
                <c:pt idx="2021">
                  <c:v>5</c:v>
                </c:pt>
                <c:pt idx="2022">
                  <c:v>5</c:v>
                </c:pt>
                <c:pt idx="2023">
                  <c:v>5</c:v>
                </c:pt>
                <c:pt idx="2024">
                  <c:v>5</c:v>
                </c:pt>
                <c:pt idx="2025">
                  <c:v>5</c:v>
                </c:pt>
                <c:pt idx="2026">
                  <c:v>5</c:v>
                </c:pt>
                <c:pt idx="2027">
                  <c:v>5</c:v>
                </c:pt>
                <c:pt idx="2028">
                  <c:v>5</c:v>
                </c:pt>
                <c:pt idx="2029">
                  <c:v>5</c:v>
                </c:pt>
                <c:pt idx="2030">
                  <c:v>5</c:v>
                </c:pt>
                <c:pt idx="2031">
                  <c:v>5</c:v>
                </c:pt>
                <c:pt idx="2032">
                  <c:v>5</c:v>
                </c:pt>
                <c:pt idx="2033">
                  <c:v>5</c:v>
                </c:pt>
                <c:pt idx="2034">
                  <c:v>5</c:v>
                </c:pt>
                <c:pt idx="2035">
                  <c:v>5</c:v>
                </c:pt>
                <c:pt idx="2036">
                  <c:v>5</c:v>
                </c:pt>
                <c:pt idx="2037">
                  <c:v>5</c:v>
                </c:pt>
                <c:pt idx="2038">
                  <c:v>4</c:v>
                </c:pt>
                <c:pt idx="2039">
                  <c:v>4</c:v>
                </c:pt>
                <c:pt idx="2040">
                  <c:v>4</c:v>
                </c:pt>
                <c:pt idx="2041">
                  <c:v>4</c:v>
                </c:pt>
                <c:pt idx="2042">
                  <c:v>4</c:v>
                </c:pt>
                <c:pt idx="2043">
                  <c:v>4</c:v>
                </c:pt>
                <c:pt idx="2044">
                  <c:v>4</c:v>
                </c:pt>
                <c:pt idx="2045">
                  <c:v>4</c:v>
                </c:pt>
                <c:pt idx="2046">
                  <c:v>4</c:v>
                </c:pt>
                <c:pt idx="2047">
                  <c:v>4</c:v>
                </c:pt>
                <c:pt idx="2048">
                  <c:v>4</c:v>
                </c:pt>
                <c:pt idx="2049">
                  <c:v>4</c:v>
                </c:pt>
                <c:pt idx="2050">
                  <c:v>4</c:v>
                </c:pt>
                <c:pt idx="2051">
                  <c:v>4</c:v>
                </c:pt>
                <c:pt idx="2052">
                  <c:v>4</c:v>
                </c:pt>
                <c:pt idx="2053">
                  <c:v>4</c:v>
                </c:pt>
                <c:pt idx="2054">
                  <c:v>4</c:v>
                </c:pt>
                <c:pt idx="2055">
                  <c:v>4</c:v>
                </c:pt>
                <c:pt idx="2056">
                  <c:v>4</c:v>
                </c:pt>
                <c:pt idx="2057">
                  <c:v>4</c:v>
                </c:pt>
                <c:pt idx="2058">
                  <c:v>4</c:v>
                </c:pt>
                <c:pt idx="2059">
                  <c:v>4</c:v>
                </c:pt>
                <c:pt idx="2060">
                  <c:v>4</c:v>
                </c:pt>
                <c:pt idx="2061">
                  <c:v>4</c:v>
                </c:pt>
                <c:pt idx="2062">
                  <c:v>4</c:v>
                </c:pt>
                <c:pt idx="2063">
                  <c:v>4</c:v>
                </c:pt>
                <c:pt idx="2064">
                  <c:v>4</c:v>
                </c:pt>
                <c:pt idx="2065">
                  <c:v>4</c:v>
                </c:pt>
                <c:pt idx="2066">
                  <c:v>4</c:v>
                </c:pt>
                <c:pt idx="2067">
                  <c:v>4</c:v>
                </c:pt>
                <c:pt idx="2068">
                  <c:v>4</c:v>
                </c:pt>
                <c:pt idx="2069">
                  <c:v>4</c:v>
                </c:pt>
                <c:pt idx="2070">
                  <c:v>3</c:v>
                </c:pt>
                <c:pt idx="2071">
                  <c:v>3</c:v>
                </c:pt>
                <c:pt idx="2072">
                  <c:v>3</c:v>
                </c:pt>
                <c:pt idx="2073">
                  <c:v>3</c:v>
                </c:pt>
                <c:pt idx="2074">
                  <c:v>3</c:v>
                </c:pt>
                <c:pt idx="2075">
                  <c:v>3</c:v>
                </c:pt>
                <c:pt idx="2076">
                  <c:v>3</c:v>
                </c:pt>
                <c:pt idx="2077">
                  <c:v>3</c:v>
                </c:pt>
                <c:pt idx="2078">
                  <c:v>3</c:v>
                </c:pt>
                <c:pt idx="2079">
                  <c:v>3</c:v>
                </c:pt>
                <c:pt idx="2080">
                  <c:v>3</c:v>
                </c:pt>
                <c:pt idx="2081">
                  <c:v>3</c:v>
                </c:pt>
                <c:pt idx="2082">
                  <c:v>3</c:v>
                </c:pt>
                <c:pt idx="2083">
                  <c:v>3</c:v>
                </c:pt>
                <c:pt idx="2084">
                  <c:v>3</c:v>
                </c:pt>
                <c:pt idx="2085">
                  <c:v>3</c:v>
                </c:pt>
                <c:pt idx="2086">
                  <c:v>3</c:v>
                </c:pt>
                <c:pt idx="2087">
                  <c:v>3</c:v>
                </c:pt>
                <c:pt idx="2088">
                  <c:v>3</c:v>
                </c:pt>
                <c:pt idx="2089">
                  <c:v>3</c:v>
                </c:pt>
                <c:pt idx="2090">
                  <c:v>3</c:v>
                </c:pt>
                <c:pt idx="2091">
                  <c:v>3</c:v>
                </c:pt>
                <c:pt idx="2092">
                  <c:v>3</c:v>
                </c:pt>
                <c:pt idx="2093">
                  <c:v>3</c:v>
                </c:pt>
                <c:pt idx="2094">
                  <c:v>3</c:v>
                </c:pt>
                <c:pt idx="2095">
                  <c:v>3</c:v>
                </c:pt>
                <c:pt idx="2096">
                  <c:v>3</c:v>
                </c:pt>
                <c:pt idx="2097">
                  <c:v>3</c:v>
                </c:pt>
                <c:pt idx="2098">
                  <c:v>3</c:v>
                </c:pt>
                <c:pt idx="2099">
                  <c:v>3</c:v>
                </c:pt>
                <c:pt idx="2100">
                  <c:v>2</c:v>
                </c:pt>
                <c:pt idx="2101">
                  <c:v>2</c:v>
                </c:pt>
                <c:pt idx="2102">
                  <c:v>2</c:v>
                </c:pt>
                <c:pt idx="2103">
                  <c:v>2</c:v>
                </c:pt>
                <c:pt idx="2104">
                  <c:v>2</c:v>
                </c:pt>
                <c:pt idx="2105">
                  <c:v>2</c:v>
                </c:pt>
                <c:pt idx="2106">
                  <c:v>2</c:v>
                </c:pt>
                <c:pt idx="2107">
                  <c:v>2</c:v>
                </c:pt>
                <c:pt idx="2108">
                  <c:v>2</c:v>
                </c:pt>
                <c:pt idx="2109">
                  <c:v>2</c:v>
                </c:pt>
                <c:pt idx="2110">
                  <c:v>2</c:v>
                </c:pt>
                <c:pt idx="2111">
                  <c:v>2</c:v>
                </c:pt>
                <c:pt idx="2112">
                  <c:v>2</c:v>
                </c:pt>
                <c:pt idx="2113">
                  <c:v>2</c:v>
                </c:pt>
                <c:pt idx="2114">
                  <c:v>2</c:v>
                </c:pt>
                <c:pt idx="2115">
                  <c:v>2</c:v>
                </c:pt>
                <c:pt idx="2116">
                  <c:v>2</c:v>
                </c:pt>
                <c:pt idx="2117">
                  <c:v>2</c:v>
                </c:pt>
                <c:pt idx="2118">
                  <c:v>2</c:v>
                </c:pt>
                <c:pt idx="2119">
                  <c:v>2</c:v>
                </c:pt>
                <c:pt idx="2120">
                  <c:v>2</c:v>
                </c:pt>
                <c:pt idx="2121">
                  <c:v>2</c:v>
                </c:pt>
                <c:pt idx="2122">
                  <c:v>2</c:v>
                </c:pt>
                <c:pt idx="2123">
                  <c:v>2</c:v>
                </c:pt>
                <c:pt idx="2124">
                  <c:v>2</c:v>
                </c:pt>
                <c:pt idx="2125">
                  <c:v>2</c:v>
                </c:pt>
                <c:pt idx="2126">
                  <c:v>2</c:v>
                </c:pt>
                <c:pt idx="2127">
                  <c:v>2</c:v>
                </c:pt>
                <c:pt idx="2128">
                  <c:v>2</c:v>
                </c:pt>
                <c:pt idx="2129">
                  <c:v>2</c:v>
                </c:pt>
                <c:pt idx="2130">
                  <c:v>2</c:v>
                </c:pt>
                <c:pt idx="2131">
                  <c:v>2</c:v>
                </c:pt>
                <c:pt idx="2132">
                  <c:v>2</c:v>
                </c:pt>
                <c:pt idx="2133">
                  <c:v>2</c:v>
                </c:pt>
                <c:pt idx="2134">
                  <c:v>2</c:v>
                </c:pt>
                <c:pt idx="2135">
                  <c:v>2</c:v>
                </c:pt>
                <c:pt idx="2136">
                  <c:v>2</c:v>
                </c:pt>
                <c:pt idx="2137">
                  <c:v>2</c:v>
                </c:pt>
                <c:pt idx="2138">
                  <c:v>2</c:v>
                </c:pt>
                <c:pt idx="2139">
                  <c:v>2</c:v>
                </c:pt>
                <c:pt idx="2140">
                  <c:v>2</c:v>
                </c:pt>
                <c:pt idx="2141">
                  <c:v>2</c:v>
                </c:pt>
                <c:pt idx="2142">
                  <c:v>1</c:v>
                </c:pt>
                <c:pt idx="2143">
                  <c:v>1</c:v>
                </c:pt>
                <c:pt idx="2144">
                  <c:v>1</c:v>
                </c:pt>
                <c:pt idx="2145">
                  <c:v>1</c:v>
                </c:pt>
                <c:pt idx="2146">
                  <c:v>1</c:v>
                </c:pt>
                <c:pt idx="2147">
                  <c:v>1</c:v>
                </c:pt>
                <c:pt idx="2148">
                  <c:v>1</c:v>
                </c:pt>
                <c:pt idx="2149">
                  <c:v>1</c:v>
                </c:pt>
                <c:pt idx="2150">
                  <c:v>1</c:v>
                </c:pt>
                <c:pt idx="2151">
                  <c:v>1</c:v>
                </c:pt>
                <c:pt idx="2152">
                  <c:v>1</c:v>
                </c:pt>
                <c:pt idx="2153">
                  <c:v>1</c:v>
                </c:pt>
                <c:pt idx="2154">
                  <c:v>1</c:v>
                </c:pt>
                <c:pt idx="2155">
                  <c:v>1</c:v>
                </c:pt>
                <c:pt idx="2156">
                  <c:v>1</c:v>
                </c:pt>
                <c:pt idx="2157">
                  <c:v>1</c:v>
                </c:pt>
                <c:pt idx="2158">
                  <c:v>1</c:v>
                </c:pt>
                <c:pt idx="2159">
                  <c:v>1</c:v>
                </c:pt>
                <c:pt idx="2160">
                  <c:v>1</c:v>
                </c:pt>
                <c:pt idx="2161">
                  <c:v>1</c:v>
                </c:pt>
                <c:pt idx="2162">
                  <c:v>1</c:v>
                </c:pt>
                <c:pt idx="2163">
                  <c:v>1</c:v>
                </c:pt>
                <c:pt idx="2164">
                  <c:v>1</c:v>
                </c:pt>
                <c:pt idx="2165">
                  <c:v>1</c:v>
                </c:pt>
                <c:pt idx="2166">
                  <c:v>1</c:v>
                </c:pt>
                <c:pt idx="2167">
                  <c:v>1</c:v>
                </c:pt>
                <c:pt idx="2168">
                  <c:v>1</c:v>
                </c:pt>
                <c:pt idx="2169">
                  <c:v>1</c:v>
                </c:pt>
                <c:pt idx="2170">
                  <c:v>1</c:v>
                </c:pt>
                <c:pt idx="2171">
                  <c:v>1</c:v>
                </c:pt>
                <c:pt idx="2172">
                  <c:v>1</c:v>
                </c:pt>
                <c:pt idx="2173">
                  <c:v>1</c:v>
                </c:pt>
                <c:pt idx="2174">
                  <c:v>1</c:v>
                </c:pt>
                <c:pt idx="2175">
                  <c:v>1</c:v>
                </c:pt>
                <c:pt idx="2176">
                  <c:v>1</c:v>
                </c:pt>
                <c:pt idx="2177">
                  <c:v>1</c:v>
                </c:pt>
                <c:pt idx="2178">
                  <c:v>1</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numCache>
            </c:numRef>
          </c:yVal>
          <c:smooth val="0"/>
          <c:extLst>
            <c:ext xmlns:c16="http://schemas.microsoft.com/office/drawing/2014/chart" uri="{C3380CC4-5D6E-409C-BE32-E72D297353CC}">
              <c16:uniqueId val="{00000000-ACAC-49F3-9287-8339D8FA22A9}"/>
            </c:ext>
          </c:extLst>
        </c:ser>
        <c:dLbls>
          <c:showLegendKey val="0"/>
          <c:showVal val="0"/>
          <c:showCatName val="0"/>
          <c:showSerName val="0"/>
          <c:showPercent val="0"/>
          <c:showBubbleSize val="0"/>
        </c:dLbls>
        <c:axId val="1509607328"/>
        <c:axId val="1509606368"/>
      </c:scatterChart>
      <c:valAx>
        <c:axId val="1509607328"/>
        <c:scaling>
          <c:orientation val="minMax"/>
          <c:max val="11500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06368"/>
        <c:crosses val="autoZero"/>
        <c:crossBetween val="midCat"/>
      </c:valAx>
      <c:valAx>
        <c:axId val="150960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60732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chart" Target="../charts/chart11.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chart" Target="../charts/chart10.xml"/><Relationship Id="rId2" Type="http://schemas.openxmlformats.org/officeDocument/2006/relationships/chart" Target="../charts/chart1.xml"/><Relationship Id="rId1" Type="http://schemas.openxmlformats.org/officeDocument/2006/relationships/image" Target="../media/image1.jpeg"/><Relationship Id="rId6" Type="http://schemas.openxmlformats.org/officeDocument/2006/relationships/chart" Target="../charts/chart4.xml"/><Relationship Id="rId11" Type="http://schemas.openxmlformats.org/officeDocument/2006/relationships/chart" Target="../charts/chart9.xml"/><Relationship Id="rId5" Type="http://schemas.openxmlformats.org/officeDocument/2006/relationships/chart" Target="../charts/chart3.xml"/><Relationship Id="rId10" Type="http://schemas.openxmlformats.org/officeDocument/2006/relationships/chart" Target="../charts/chart8.xml"/><Relationship Id="rId4" Type="http://schemas.openxmlformats.org/officeDocument/2006/relationships/image" Target="../media/image2.jpeg"/><Relationship Id="rId9" Type="http://schemas.openxmlformats.org/officeDocument/2006/relationships/chart" Target="../charts/chart7.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4.xml"/><Relationship Id="rId3" Type="http://schemas.openxmlformats.org/officeDocument/2006/relationships/chart" Target="../charts/chart19.xml"/><Relationship Id="rId7" Type="http://schemas.openxmlformats.org/officeDocument/2006/relationships/chart" Target="../charts/chart23.xml"/><Relationship Id="rId2" Type="http://schemas.openxmlformats.org/officeDocument/2006/relationships/chart" Target="../charts/chart18.xml"/><Relationship Id="rId1" Type="http://schemas.openxmlformats.org/officeDocument/2006/relationships/chart" Target="../charts/chart17.xml"/><Relationship Id="rId6" Type="http://schemas.openxmlformats.org/officeDocument/2006/relationships/chart" Target="../charts/chart22.xml"/><Relationship Id="rId5" Type="http://schemas.openxmlformats.org/officeDocument/2006/relationships/chart" Target="../charts/chart21.xml"/><Relationship Id="rId10" Type="http://schemas.openxmlformats.org/officeDocument/2006/relationships/chart" Target="../charts/chart26.xml"/><Relationship Id="rId4" Type="http://schemas.openxmlformats.org/officeDocument/2006/relationships/chart" Target="../charts/chart20.xml"/><Relationship Id="rId9" Type="http://schemas.openxmlformats.org/officeDocument/2006/relationships/chart" Target="../charts/chart2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8.xml"/><Relationship Id="rId3" Type="http://schemas.openxmlformats.org/officeDocument/2006/relationships/chart" Target="../charts/chart33.xml"/><Relationship Id="rId7" Type="http://schemas.openxmlformats.org/officeDocument/2006/relationships/chart" Target="../charts/chart37.xml"/><Relationship Id="rId2" Type="http://schemas.openxmlformats.org/officeDocument/2006/relationships/chart" Target="../charts/chart32.xml"/><Relationship Id="rId1" Type="http://schemas.openxmlformats.org/officeDocument/2006/relationships/chart" Target="../charts/chart31.xml"/><Relationship Id="rId6" Type="http://schemas.openxmlformats.org/officeDocument/2006/relationships/chart" Target="../charts/chart36.xml"/><Relationship Id="rId5" Type="http://schemas.openxmlformats.org/officeDocument/2006/relationships/chart" Target="../charts/chart35.xml"/><Relationship Id="rId4" Type="http://schemas.openxmlformats.org/officeDocument/2006/relationships/chart" Target="../charts/chart34.xml"/></Relationships>
</file>

<file path=xl/drawings/_rels/drawing9.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chart" Target="../charts/chart44.xml"/><Relationship Id="rId5" Type="http://schemas.openxmlformats.org/officeDocument/2006/relationships/chart" Target="../charts/chart43.xml"/><Relationship Id="rId4" Type="http://schemas.openxmlformats.org/officeDocument/2006/relationships/chart" Target="../charts/chart42.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drawing1.xml><?xml version="1.0" encoding="utf-8"?>
<xdr:wsDr xmlns:xdr="http://schemas.openxmlformats.org/drawingml/2006/spreadsheetDrawing" xmlns:a="http://schemas.openxmlformats.org/drawingml/2006/main">
  <xdr:twoCellAnchor>
    <xdr:from>
      <xdr:col>0</xdr:col>
      <xdr:colOff>160020</xdr:colOff>
      <xdr:row>7</xdr:row>
      <xdr:rowOff>76200</xdr:rowOff>
    </xdr:from>
    <xdr:to>
      <xdr:col>12</xdr:col>
      <xdr:colOff>190500</xdr:colOff>
      <xdr:row>23</xdr:row>
      <xdr:rowOff>53340</xdr:rowOff>
    </xdr:to>
    <xdr:sp macro="" textlink="">
      <xdr:nvSpPr>
        <xdr:cNvPr id="63" name="Rectangle: Rounded Corners 62">
          <a:extLst>
            <a:ext uri="{FF2B5EF4-FFF2-40B4-BE49-F238E27FC236}">
              <a16:creationId xmlns:a16="http://schemas.microsoft.com/office/drawing/2014/main" id="{F258476E-876A-EC1C-362A-B92AC7AD8745}"/>
            </a:ext>
          </a:extLst>
        </xdr:cNvPr>
        <xdr:cNvSpPr/>
      </xdr:nvSpPr>
      <xdr:spPr>
        <a:xfrm>
          <a:off x="160020" y="1173480"/>
          <a:ext cx="7345680" cy="2903220"/>
        </a:xfrm>
        <a:custGeom>
          <a:avLst/>
          <a:gdLst>
            <a:gd name="connsiteX0" fmla="*/ 7620 w 7345680"/>
            <a:gd name="connsiteY0" fmla="*/ 301029 h 2903220"/>
            <a:gd name="connsiteX1" fmla="*/ 337830 w 7345680"/>
            <a:gd name="connsiteY1" fmla="*/ 0 h 2903220"/>
            <a:gd name="connsiteX2" fmla="*/ 1006356 w 7345680"/>
            <a:gd name="connsiteY2" fmla="*/ 1493 h 2903220"/>
            <a:gd name="connsiteX3" fmla="*/ 1674882 w 7345680"/>
            <a:gd name="connsiteY3" fmla="*/ 2985 h 2903220"/>
            <a:gd name="connsiteX4" fmla="*/ 2343408 w 7345680"/>
            <a:gd name="connsiteY4" fmla="*/ 4478 h 2903220"/>
            <a:gd name="connsiteX5" fmla="*/ 3011934 w 7345680"/>
            <a:gd name="connsiteY5" fmla="*/ 5970 h 2903220"/>
            <a:gd name="connsiteX6" fmla="*/ 3814165 w 7345680"/>
            <a:gd name="connsiteY6" fmla="*/ 7762 h 2903220"/>
            <a:gd name="connsiteX7" fmla="*/ 4415839 w 7345680"/>
            <a:gd name="connsiteY7" fmla="*/ 9105 h 2903220"/>
            <a:gd name="connsiteX8" fmla="*/ 5017512 w 7345680"/>
            <a:gd name="connsiteY8" fmla="*/ 10448 h 2903220"/>
            <a:gd name="connsiteX9" fmla="*/ 5485480 w 7345680"/>
            <a:gd name="connsiteY9" fmla="*/ 11493 h 2903220"/>
            <a:gd name="connsiteX10" fmla="*/ 6154006 w 7345680"/>
            <a:gd name="connsiteY10" fmla="*/ 12986 h 2903220"/>
            <a:gd name="connsiteX11" fmla="*/ 7023090 w 7345680"/>
            <a:gd name="connsiteY11" fmla="*/ 14926 h 2903220"/>
            <a:gd name="connsiteX12" fmla="*/ 7338060 w 7345680"/>
            <a:gd name="connsiteY12" fmla="*/ 338345 h 2903220"/>
            <a:gd name="connsiteX13" fmla="*/ 7339813 w 7345680"/>
            <a:gd name="connsiteY13" fmla="*/ 852163 h 2903220"/>
            <a:gd name="connsiteX14" fmla="*/ 7341718 w 7345680"/>
            <a:gd name="connsiteY14" fmla="*/ 1410661 h 2903220"/>
            <a:gd name="connsiteX15" fmla="*/ 7343699 w 7345680"/>
            <a:gd name="connsiteY15" fmla="*/ 1991499 h 2903220"/>
            <a:gd name="connsiteX16" fmla="*/ 7345680 w 7345680"/>
            <a:gd name="connsiteY16" fmla="*/ 2572337 h 2903220"/>
            <a:gd name="connsiteX17" fmla="*/ 7061190 w 7345680"/>
            <a:gd name="connsiteY17" fmla="*/ 2888293 h 2903220"/>
            <a:gd name="connsiteX18" fmla="*/ 6520883 w 7345680"/>
            <a:gd name="connsiteY18" fmla="*/ 2889487 h 2903220"/>
            <a:gd name="connsiteX19" fmla="*/ 5980576 w 7345680"/>
            <a:gd name="connsiteY19" fmla="*/ 2890681 h 2903220"/>
            <a:gd name="connsiteX20" fmla="*/ 5170115 w 7345680"/>
            <a:gd name="connsiteY20" fmla="*/ 2892473 h 2903220"/>
            <a:gd name="connsiteX21" fmla="*/ 4697346 w 7345680"/>
            <a:gd name="connsiteY21" fmla="*/ 2893517 h 2903220"/>
            <a:gd name="connsiteX22" fmla="*/ 3886885 w 7345680"/>
            <a:gd name="connsiteY22" fmla="*/ 2895309 h 2903220"/>
            <a:gd name="connsiteX23" fmla="*/ 3143963 w 7345680"/>
            <a:gd name="connsiteY23" fmla="*/ 2896951 h 2903220"/>
            <a:gd name="connsiteX24" fmla="*/ 2603656 w 7345680"/>
            <a:gd name="connsiteY24" fmla="*/ 2898145 h 2903220"/>
            <a:gd name="connsiteX25" fmla="*/ 2130887 w 7345680"/>
            <a:gd name="connsiteY25" fmla="*/ 2899190 h 2903220"/>
            <a:gd name="connsiteX26" fmla="*/ 1523041 w 7345680"/>
            <a:gd name="connsiteY26" fmla="*/ 2900533 h 2903220"/>
            <a:gd name="connsiteX27" fmla="*/ 307350 w 7345680"/>
            <a:gd name="connsiteY27" fmla="*/ 2903220 h 2903220"/>
            <a:gd name="connsiteX28" fmla="*/ 0 w 7345680"/>
            <a:gd name="connsiteY28" fmla="*/ 2624580 h 2903220"/>
            <a:gd name="connsiteX29" fmla="*/ 1981 w 7345680"/>
            <a:gd name="connsiteY29" fmla="*/ 2020457 h 2903220"/>
            <a:gd name="connsiteX30" fmla="*/ 3734 w 7345680"/>
            <a:gd name="connsiteY30" fmla="*/ 1486040 h 2903220"/>
            <a:gd name="connsiteX31" fmla="*/ 5563 w 7345680"/>
            <a:gd name="connsiteY31" fmla="*/ 928388 h 2903220"/>
            <a:gd name="connsiteX32" fmla="*/ 7620 w 7345680"/>
            <a:gd name="connsiteY32" fmla="*/ 301029 h 29032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Lst>
          <a:rect l="l" t="t" r="r" b="b"/>
          <a:pathLst>
            <a:path w="7345680" h="2903220" extrusionOk="0">
              <a:moveTo>
                <a:pt x="7620" y="301029"/>
              </a:moveTo>
              <a:cubicBezTo>
                <a:pt x="11396" y="27691"/>
                <a:pt x="71882" y="-3971"/>
                <a:pt x="337830" y="0"/>
              </a:cubicBezTo>
              <a:cubicBezTo>
                <a:pt x="582113" y="-12158"/>
                <a:pt x="735209" y="-9343"/>
                <a:pt x="1006356" y="1493"/>
              </a:cubicBezTo>
              <a:cubicBezTo>
                <a:pt x="1277503" y="12329"/>
                <a:pt x="1456211" y="9264"/>
                <a:pt x="1674882" y="2985"/>
              </a:cubicBezTo>
              <a:cubicBezTo>
                <a:pt x="1893553" y="-3294"/>
                <a:pt x="2168691" y="31467"/>
                <a:pt x="2343408" y="4478"/>
              </a:cubicBezTo>
              <a:cubicBezTo>
                <a:pt x="2518125" y="-22512"/>
                <a:pt x="2691847" y="-26557"/>
                <a:pt x="3011934" y="5970"/>
              </a:cubicBezTo>
              <a:cubicBezTo>
                <a:pt x="3332021" y="38498"/>
                <a:pt x="3644536" y="2850"/>
                <a:pt x="3814165" y="7762"/>
              </a:cubicBezTo>
              <a:cubicBezTo>
                <a:pt x="3983794" y="12674"/>
                <a:pt x="4238240" y="4954"/>
                <a:pt x="4415839" y="9105"/>
              </a:cubicBezTo>
              <a:cubicBezTo>
                <a:pt x="4593438" y="13256"/>
                <a:pt x="4725258" y="-6250"/>
                <a:pt x="5017512" y="10448"/>
              </a:cubicBezTo>
              <a:cubicBezTo>
                <a:pt x="5309766" y="27146"/>
                <a:pt x="5281227" y="2368"/>
                <a:pt x="5485480" y="11493"/>
              </a:cubicBezTo>
              <a:cubicBezTo>
                <a:pt x="5689733" y="20619"/>
                <a:pt x="5871042" y="30323"/>
                <a:pt x="6154006" y="12986"/>
              </a:cubicBezTo>
              <a:cubicBezTo>
                <a:pt x="6436970" y="-4351"/>
                <a:pt x="6735130" y="22880"/>
                <a:pt x="7023090" y="14926"/>
              </a:cubicBezTo>
              <a:cubicBezTo>
                <a:pt x="7279702" y="20099"/>
                <a:pt x="7339952" y="72158"/>
                <a:pt x="7338060" y="338345"/>
              </a:cubicBezTo>
              <a:cubicBezTo>
                <a:pt x="7349482" y="568820"/>
                <a:pt x="7349474" y="618021"/>
                <a:pt x="7339813" y="852163"/>
              </a:cubicBezTo>
              <a:cubicBezTo>
                <a:pt x="7330151" y="1086305"/>
                <a:pt x="7350147" y="1193956"/>
                <a:pt x="7341718" y="1410661"/>
              </a:cubicBezTo>
              <a:cubicBezTo>
                <a:pt x="7333289" y="1627366"/>
                <a:pt x="7365141" y="1807894"/>
                <a:pt x="7343699" y="1991499"/>
              </a:cubicBezTo>
              <a:cubicBezTo>
                <a:pt x="7322257" y="2175104"/>
                <a:pt x="7322781" y="2358630"/>
                <a:pt x="7345680" y="2572337"/>
              </a:cubicBezTo>
              <a:cubicBezTo>
                <a:pt x="7343981" y="2843533"/>
                <a:pt x="7333301" y="2891810"/>
                <a:pt x="7061190" y="2888293"/>
              </a:cubicBezTo>
              <a:cubicBezTo>
                <a:pt x="6857316" y="2886002"/>
                <a:pt x="6782310" y="2914386"/>
                <a:pt x="6520883" y="2889487"/>
              </a:cubicBezTo>
              <a:cubicBezTo>
                <a:pt x="6259456" y="2864588"/>
                <a:pt x="6233761" y="2871712"/>
                <a:pt x="5980576" y="2890681"/>
              </a:cubicBezTo>
              <a:cubicBezTo>
                <a:pt x="5727391" y="2909650"/>
                <a:pt x="5340896" y="2879666"/>
                <a:pt x="5170115" y="2892473"/>
              </a:cubicBezTo>
              <a:cubicBezTo>
                <a:pt x="4999334" y="2905280"/>
                <a:pt x="4903169" y="2888877"/>
                <a:pt x="4697346" y="2893517"/>
              </a:cubicBezTo>
              <a:cubicBezTo>
                <a:pt x="4491523" y="2898158"/>
                <a:pt x="4235030" y="2909652"/>
                <a:pt x="3886885" y="2895309"/>
              </a:cubicBezTo>
              <a:cubicBezTo>
                <a:pt x="3538740" y="2880965"/>
                <a:pt x="3329681" y="2891878"/>
                <a:pt x="3143963" y="2896951"/>
              </a:cubicBezTo>
              <a:cubicBezTo>
                <a:pt x="2958245" y="2902024"/>
                <a:pt x="2833114" y="2914495"/>
                <a:pt x="2603656" y="2898145"/>
              </a:cubicBezTo>
              <a:cubicBezTo>
                <a:pt x="2374198" y="2881795"/>
                <a:pt x="2316811" y="2906266"/>
                <a:pt x="2130887" y="2899190"/>
              </a:cubicBezTo>
              <a:cubicBezTo>
                <a:pt x="1944963" y="2892114"/>
                <a:pt x="1813511" y="2912860"/>
                <a:pt x="1523041" y="2900533"/>
              </a:cubicBezTo>
              <a:cubicBezTo>
                <a:pt x="1232571" y="2888207"/>
                <a:pt x="640790" y="2909999"/>
                <a:pt x="307350" y="2903220"/>
              </a:cubicBezTo>
              <a:cubicBezTo>
                <a:pt x="35539" y="2895690"/>
                <a:pt x="-6309" y="2889472"/>
                <a:pt x="0" y="2624580"/>
              </a:cubicBezTo>
              <a:cubicBezTo>
                <a:pt x="-18333" y="2498183"/>
                <a:pt x="21200" y="2253897"/>
                <a:pt x="1981" y="2020457"/>
              </a:cubicBezTo>
              <a:cubicBezTo>
                <a:pt x="-17237" y="1787017"/>
                <a:pt x="15066" y="1716023"/>
                <a:pt x="3734" y="1486040"/>
              </a:cubicBezTo>
              <a:cubicBezTo>
                <a:pt x="-7598" y="1256057"/>
                <a:pt x="-12279" y="1158124"/>
                <a:pt x="5563" y="928388"/>
              </a:cubicBezTo>
              <a:cubicBezTo>
                <a:pt x="23405" y="698652"/>
                <a:pt x="23264" y="591078"/>
                <a:pt x="7620" y="301029"/>
              </a:cubicBezTo>
              <a:close/>
            </a:path>
          </a:pathLst>
        </a:custGeom>
        <a:noFill/>
        <a:ln>
          <a:solidFill>
            <a:srgbClr val="F3FDA4"/>
          </a:solidFill>
          <a:prstDash val="sysDot"/>
          <a:extLst>
            <a:ext uri="{C807C97D-BFC1-408E-A445-0C87EB9F89A2}">
              <ask:lineSketchStyleProps xmlns:ask="http://schemas.microsoft.com/office/drawing/2018/sketchyshapes" sd="750264845">
                <a:custGeom>
                  <a:avLst/>
                  <a:gdLst>
                    <a:gd name="connsiteX0" fmla="*/ 0 w 7345680"/>
                    <a:gd name="connsiteY0" fmla="*/ 490230 h 2941320"/>
                    <a:gd name="connsiteX1" fmla="*/ 490230 w 7345680"/>
                    <a:gd name="connsiteY1" fmla="*/ 0 h 2941320"/>
                    <a:gd name="connsiteX2" fmla="*/ 6855450 w 7345680"/>
                    <a:gd name="connsiteY2" fmla="*/ 0 h 2941320"/>
                    <a:gd name="connsiteX3" fmla="*/ 7345680 w 7345680"/>
                    <a:gd name="connsiteY3" fmla="*/ 490230 h 2941320"/>
                    <a:gd name="connsiteX4" fmla="*/ 7345680 w 7345680"/>
                    <a:gd name="connsiteY4" fmla="*/ 2451090 h 2941320"/>
                    <a:gd name="connsiteX5" fmla="*/ 6855450 w 7345680"/>
                    <a:gd name="connsiteY5" fmla="*/ 2941320 h 2941320"/>
                    <a:gd name="connsiteX6" fmla="*/ 490230 w 7345680"/>
                    <a:gd name="connsiteY6" fmla="*/ 2941320 h 2941320"/>
                    <a:gd name="connsiteX7" fmla="*/ 0 w 7345680"/>
                    <a:gd name="connsiteY7" fmla="*/ 2451090 h 2941320"/>
                    <a:gd name="connsiteX8" fmla="*/ 0 w 7345680"/>
                    <a:gd name="connsiteY8" fmla="*/ 490230 h 2941320"/>
                    <a:gd name="connsiteX0" fmla="*/ 0 w 7345680"/>
                    <a:gd name="connsiteY0" fmla="*/ 490230 h 2941320"/>
                    <a:gd name="connsiteX1" fmla="*/ 490230 w 7345680"/>
                    <a:gd name="connsiteY1" fmla="*/ 0 h 2941320"/>
                    <a:gd name="connsiteX2" fmla="*/ 6855450 w 7345680"/>
                    <a:gd name="connsiteY2" fmla="*/ 0 h 2941320"/>
                    <a:gd name="connsiteX3" fmla="*/ 7345680 w 7345680"/>
                    <a:gd name="connsiteY3" fmla="*/ 330210 h 2941320"/>
                    <a:gd name="connsiteX4" fmla="*/ 7345680 w 7345680"/>
                    <a:gd name="connsiteY4" fmla="*/ 2451090 h 2941320"/>
                    <a:gd name="connsiteX5" fmla="*/ 6855450 w 7345680"/>
                    <a:gd name="connsiteY5" fmla="*/ 2941320 h 2941320"/>
                    <a:gd name="connsiteX6" fmla="*/ 490230 w 7345680"/>
                    <a:gd name="connsiteY6" fmla="*/ 2941320 h 2941320"/>
                    <a:gd name="connsiteX7" fmla="*/ 0 w 7345680"/>
                    <a:gd name="connsiteY7" fmla="*/ 2451090 h 2941320"/>
                    <a:gd name="connsiteX8" fmla="*/ 0 w 7345680"/>
                    <a:gd name="connsiteY8" fmla="*/ 490230 h 2941320"/>
                    <a:gd name="connsiteX0" fmla="*/ 0 w 7345680"/>
                    <a:gd name="connsiteY0" fmla="*/ 490230 h 2941320"/>
                    <a:gd name="connsiteX1" fmla="*/ 490230 w 7345680"/>
                    <a:gd name="connsiteY1" fmla="*/ 0 h 2941320"/>
                    <a:gd name="connsiteX2" fmla="*/ 7030710 w 7345680"/>
                    <a:gd name="connsiteY2" fmla="*/ 0 h 2941320"/>
                    <a:gd name="connsiteX3" fmla="*/ 7345680 w 7345680"/>
                    <a:gd name="connsiteY3" fmla="*/ 330210 h 2941320"/>
                    <a:gd name="connsiteX4" fmla="*/ 7345680 w 7345680"/>
                    <a:gd name="connsiteY4" fmla="*/ 2451090 h 2941320"/>
                    <a:gd name="connsiteX5" fmla="*/ 6855450 w 7345680"/>
                    <a:gd name="connsiteY5" fmla="*/ 2941320 h 2941320"/>
                    <a:gd name="connsiteX6" fmla="*/ 490230 w 7345680"/>
                    <a:gd name="connsiteY6" fmla="*/ 2941320 h 2941320"/>
                    <a:gd name="connsiteX7" fmla="*/ 0 w 7345680"/>
                    <a:gd name="connsiteY7" fmla="*/ 2451090 h 2941320"/>
                    <a:gd name="connsiteX8" fmla="*/ 0 w 7345680"/>
                    <a:gd name="connsiteY8" fmla="*/ 490230 h 2941320"/>
                    <a:gd name="connsiteX0" fmla="*/ 0 w 7353300"/>
                    <a:gd name="connsiteY0" fmla="*/ 490230 h 2941320"/>
                    <a:gd name="connsiteX1" fmla="*/ 490230 w 7353300"/>
                    <a:gd name="connsiteY1" fmla="*/ 0 h 2941320"/>
                    <a:gd name="connsiteX2" fmla="*/ 7030710 w 7353300"/>
                    <a:gd name="connsiteY2" fmla="*/ 0 h 2941320"/>
                    <a:gd name="connsiteX3" fmla="*/ 7345680 w 7353300"/>
                    <a:gd name="connsiteY3" fmla="*/ 330210 h 2941320"/>
                    <a:gd name="connsiteX4" fmla="*/ 7353300 w 7353300"/>
                    <a:gd name="connsiteY4" fmla="*/ 2611110 h 2941320"/>
                    <a:gd name="connsiteX5" fmla="*/ 6855450 w 7353300"/>
                    <a:gd name="connsiteY5" fmla="*/ 2941320 h 2941320"/>
                    <a:gd name="connsiteX6" fmla="*/ 490230 w 7353300"/>
                    <a:gd name="connsiteY6" fmla="*/ 2941320 h 2941320"/>
                    <a:gd name="connsiteX7" fmla="*/ 0 w 7353300"/>
                    <a:gd name="connsiteY7" fmla="*/ 2451090 h 2941320"/>
                    <a:gd name="connsiteX8" fmla="*/ 0 w 7353300"/>
                    <a:gd name="connsiteY8" fmla="*/ 490230 h 2941320"/>
                    <a:gd name="connsiteX0" fmla="*/ 0 w 7353300"/>
                    <a:gd name="connsiteY0" fmla="*/ 490230 h 2941320"/>
                    <a:gd name="connsiteX1" fmla="*/ 490230 w 7353300"/>
                    <a:gd name="connsiteY1" fmla="*/ 0 h 2941320"/>
                    <a:gd name="connsiteX2" fmla="*/ 7030710 w 7353300"/>
                    <a:gd name="connsiteY2" fmla="*/ 0 h 2941320"/>
                    <a:gd name="connsiteX3" fmla="*/ 7345680 w 7353300"/>
                    <a:gd name="connsiteY3" fmla="*/ 330210 h 2941320"/>
                    <a:gd name="connsiteX4" fmla="*/ 7353300 w 7353300"/>
                    <a:gd name="connsiteY4" fmla="*/ 2611110 h 2941320"/>
                    <a:gd name="connsiteX5" fmla="*/ 7068810 w 7353300"/>
                    <a:gd name="connsiteY5" fmla="*/ 2933700 h 2941320"/>
                    <a:gd name="connsiteX6" fmla="*/ 490230 w 7353300"/>
                    <a:gd name="connsiteY6" fmla="*/ 2941320 h 2941320"/>
                    <a:gd name="connsiteX7" fmla="*/ 0 w 7353300"/>
                    <a:gd name="connsiteY7" fmla="*/ 2451090 h 2941320"/>
                    <a:gd name="connsiteX8" fmla="*/ 0 w 7353300"/>
                    <a:gd name="connsiteY8" fmla="*/ 490230 h 2941320"/>
                    <a:gd name="connsiteX0" fmla="*/ 0 w 7353300"/>
                    <a:gd name="connsiteY0" fmla="*/ 490230 h 2948940"/>
                    <a:gd name="connsiteX1" fmla="*/ 490230 w 7353300"/>
                    <a:gd name="connsiteY1" fmla="*/ 0 h 2948940"/>
                    <a:gd name="connsiteX2" fmla="*/ 7030710 w 7353300"/>
                    <a:gd name="connsiteY2" fmla="*/ 0 h 2948940"/>
                    <a:gd name="connsiteX3" fmla="*/ 7345680 w 7353300"/>
                    <a:gd name="connsiteY3" fmla="*/ 330210 h 2948940"/>
                    <a:gd name="connsiteX4" fmla="*/ 7353300 w 7353300"/>
                    <a:gd name="connsiteY4" fmla="*/ 2611110 h 2948940"/>
                    <a:gd name="connsiteX5" fmla="*/ 7068810 w 7353300"/>
                    <a:gd name="connsiteY5" fmla="*/ 2933700 h 2948940"/>
                    <a:gd name="connsiteX6" fmla="*/ 314970 w 7353300"/>
                    <a:gd name="connsiteY6" fmla="*/ 2948940 h 2948940"/>
                    <a:gd name="connsiteX7" fmla="*/ 0 w 7353300"/>
                    <a:gd name="connsiteY7" fmla="*/ 2451090 h 2948940"/>
                    <a:gd name="connsiteX8" fmla="*/ 0 w 7353300"/>
                    <a:gd name="connsiteY8" fmla="*/ 490230 h 2948940"/>
                    <a:gd name="connsiteX0" fmla="*/ 0 w 7353300"/>
                    <a:gd name="connsiteY0" fmla="*/ 490230 h 2948940"/>
                    <a:gd name="connsiteX1" fmla="*/ 490230 w 7353300"/>
                    <a:gd name="connsiteY1" fmla="*/ 0 h 2948940"/>
                    <a:gd name="connsiteX2" fmla="*/ 7030710 w 7353300"/>
                    <a:gd name="connsiteY2" fmla="*/ 0 h 2948940"/>
                    <a:gd name="connsiteX3" fmla="*/ 7345680 w 7353300"/>
                    <a:gd name="connsiteY3" fmla="*/ 330210 h 2948940"/>
                    <a:gd name="connsiteX4" fmla="*/ 7353300 w 7353300"/>
                    <a:gd name="connsiteY4" fmla="*/ 2611110 h 2948940"/>
                    <a:gd name="connsiteX5" fmla="*/ 7068810 w 7353300"/>
                    <a:gd name="connsiteY5" fmla="*/ 2933700 h 2948940"/>
                    <a:gd name="connsiteX6" fmla="*/ 314970 w 7353300"/>
                    <a:gd name="connsiteY6" fmla="*/ 2948940 h 2948940"/>
                    <a:gd name="connsiteX7" fmla="*/ 7620 w 7353300"/>
                    <a:gd name="connsiteY7" fmla="*/ 2664450 h 2948940"/>
                    <a:gd name="connsiteX8" fmla="*/ 0 w 7353300"/>
                    <a:gd name="connsiteY8" fmla="*/ 490230 h 2948940"/>
                    <a:gd name="connsiteX0" fmla="*/ 7620 w 7345680"/>
                    <a:gd name="connsiteY0" fmla="*/ 292110 h 2948940"/>
                    <a:gd name="connsiteX1" fmla="*/ 482610 w 7345680"/>
                    <a:gd name="connsiteY1" fmla="*/ 0 h 2948940"/>
                    <a:gd name="connsiteX2" fmla="*/ 7023090 w 7345680"/>
                    <a:gd name="connsiteY2" fmla="*/ 0 h 2948940"/>
                    <a:gd name="connsiteX3" fmla="*/ 7338060 w 7345680"/>
                    <a:gd name="connsiteY3" fmla="*/ 330210 h 2948940"/>
                    <a:gd name="connsiteX4" fmla="*/ 7345680 w 7345680"/>
                    <a:gd name="connsiteY4" fmla="*/ 2611110 h 2948940"/>
                    <a:gd name="connsiteX5" fmla="*/ 7061190 w 7345680"/>
                    <a:gd name="connsiteY5" fmla="*/ 2933700 h 2948940"/>
                    <a:gd name="connsiteX6" fmla="*/ 307350 w 7345680"/>
                    <a:gd name="connsiteY6" fmla="*/ 2948940 h 2948940"/>
                    <a:gd name="connsiteX7" fmla="*/ 0 w 7345680"/>
                    <a:gd name="connsiteY7" fmla="*/ 2664450 h 2948940"/>
                    <a:gd name="connsiteX8" fmla="*/ 7620 w 7345680"/>
                    <a:gd name="connsiteY8" fmla="*/ 292110 h 2948940"/>
                    <a:gd name="connsiteX0" fmla="*/ 7620 w 7345680"/>
                    <a:gd name="connsiteY0" fmla="*/ 307350 h 2964180"/>
                    <a:gd name="connsiteX1" fmla="*/ 337830 w 7345680"/>
                    <a:gd name="connsiteY1" fmla="*/ 0 h 2964180"/>
                    <a:gd name="connsiteX2" fmla="*/ 7023090 w 7345680"/>
                    <a:gd name="connsiteY2" fmla="*/ 15240 h 2964180"/>
                    <a:gd name="connsiteX3" fmla="*/ 7338060 w 7345680"/>
                    <a:gd name="connsiteY3" fmla="*/ 345450 h 2964180"/>
                    <a:gd name="connsiteX4" fmla="*/ 7345680 w 7345680"/>
                    <a:gd name="connsiteY4" fmla="*/ 2626350 h 2964180"/>
                    <a:gd name="connsiteX5" fmla="*/ 7061190 w 7345680"/>
                    <a:gd name="connsiteY5" fmla="*/ 2948940 h 2964180"/>
                    <a:gd name="connsiteX6" fmla="*/ 307350 w 7345680"/>
                    <a:gd name="connsiteY6" fmla="*/ 2964180 h 2964180"/>
                    <a:gd name="connsiteX7" fmla="*/ 0 w 7345680"/>
                    <a:gd name="connsiteY7" fmla="*/ 2679690 h 2964180"/>
                    <a:gd name="connsiteX8" fmla="*/ 7620 w 7345680"/>
                    <a:gd name="connsiteY8" fmla="*/ 307350 h 29641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7345680" h="2964180">
                      <a:moveTo>
                        <a:pt x="7620" y="307350"/>
                      </a:moveTo>
                      <a:cubicBezTo>
                        <a:pt x="7620" y="36603"/>
                        <a:pt x="67083" y="0"/>
                        <a:pt x="337830" y="0"/>
                      </a:cubicBezTo>
                      <a:lnTo>
                        <a:pt x="7023090" y="15240"/>
                      </a:lnTo>
                      <a:cubicBezTo>
                        <a:pt x="7293837" y="15240"/>
                        <a:pt x="7338060" y="74703"/>
                        <a:pt x="7338060" y="345450"/>
                      </a:cubicBezTo>
                      <a:lnTo>
                        <a:pt x="7345680" y="2626350"/>
                      </a:lnTo>
                      <a:cubicBezTo>
                        <a:pt x="7345680" y="2897097"/>
                        <a:pt x="7331937" y="2948940"/>
                        <a:pt x="7061190" y="2948940"/>
                      </a:cubicBezTo>
                      <a:lnTo>
                        <a:pt x="307350" y="2964180"/>
                      </a:lnTo>
                      <a:cubicBezTo>
                        <a:pt x="36603" y="2964180"/>
                        <a:pt x="0" y="2950437"/>
                        <a:pt x="0" y="2679690"/>
                      </a:cubicBezTo>
                      <a:lnTo>
                        <a:pt x="7620" y="307350"/>
                      </a:lnTo>
                      <a:close/>
                    </a:path>
                  </a:pathLst>
                </a:cu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91440</xdr:colOff>
      <xdr:row>6</xdr:row>
      <xdr:rowOff>114300</xdr:rowOff>
    </xdr:from>
    <xdr:to>
      <xdr:col>11</xdr:col>
      <xdr:colOff>358140</xdr:colOff>
      <xdr:row>8</xdr:row>
      <xdr:rowOff>76200</xdr:rowOff>
    </xdr:to>
    <xdr:sp macro="" textlink="">
      <xdr:nvSpPr>
        <xdr:cNvPr id="58" name="Rectangle 57">
          <a:extLst>
            <a:ext uri="{FF2B5EF4-FFF2-40B4-BE49-F238E27FC236}">
              <a16:creationId xmlns:a16="http://schemas.microsoft.com/office/drawing/2014/main" id="{CE82B948-B1F7-46F0-B3B2-C6F74DACEFF6}"/>
            </a:ext>
          </a:extLst>
        </xdr:cNvPr>
        <xdr:cNvSpPr/>
      </xdr:nvSpPr>
      <xdr:spPr>
        <a:xfrm>
          <a:off x="6187440" y="1028700"/>
          <a:ext cx="876300" cy="327660"/>
        </a:xfrm>
        <a:prstGeom prst="rect">
          <a:avLst/>
        </a:prstGeom>
        <a:solidFill>
          <a:srgbClr val="2525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49530</xdr:colOff>
      <xdr:row>6</xdr:row>
      <xdr:rowOff>129540</xdr:rowOff>
    </xdr:from>
    <xdr:to>
      <xdr:col>8</xdr:col>
      <xdr:colOff>160020</xdr:colOff>
      <xdr:row>8</xdr:row>
      <xdr:rowOff>91440</xdr:rowOff>
    </xdr:to>
    <xdr:sp macro="" textlink="">
      <xdr:nvSpPr>
        <xdr:cNvPr id="57" name="Rectangle 56">
          <a:extLst>
            <a:ext uri="{FF2B5EF4-FFF2-40B4-BE49-F238E27FC236}">
              <a16:creationId xmlns:a16="http://schemas.microsoft.com/office/drawing/2014/main" id="{197EE7EA-75DB-4D2A-AE02-0306BC4C424A}"/>
            </a:ext>
          </a:extLst>
        </xdr:cNvPr>
        <xdr:cNvSpPr/>
      </xdr:nvSpPr>
      <xdr:spPr>
        <a:xfrm>
          <a:off x="3707130" y="1043940"/>
          <a:ext cx="1329690" cy="327660"/>
        </a:xfrm>
        <a:prstGeom prst="rect">
          <a:avLst/>
        </a:prstGeom>
        <a:solidFill>
          <a:srgbClr val="2525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186690</xdr:colOff>
      <xdr:row>6</xdr:row>
      <xdr:rowOff>160020</xdr:rowOff>
    </xdr:from>
    <xdr:to>
      <xdr:col>4</xdr:col>
      <xdr:colOff>22860</xdr:colOff>
      <xdr:row>8</xdr:row>
      <xdr:rowOff>121920</xdr:rowOff>
    </xdr:to>
    <xdr:sp macro="" textlink="">
      <xdr:nvSpPr>
        <xdr:cNvPr id="35" name="Rectangle 34">
          <a:extLst>
            <a:ext uri="{FF2B5EF4-FFF2-40B4-BE49-F238E27FC236}">
              <a16:creationId xmlns:a16="http://schemas.microsoft.com/office/drawing/2014/main" id="{4FD251CA-34EA-841A-85C5-72978508B5A9}"/>
            </a:ext>
          </a:extLst>
        </xdr:cNvPr>
        <xdr:cNvSpPr/>
      </xdr:nvSpPr>
      <xdr:spPr>
        <a:xfrm>
          <a:off x="1405890" y="1074420"/>
          <a:ext cx="1055370" cy="327660"/>
        </a:xfrm>
        <a:prstGeom prst="rect">
          <a:avLst/>
        </a:prstGeom>
        <a:solidFill>
          <a:srgbClr val="2525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18</xdr:col>
      <xdr:colOff>137160</xdr:colOff>
      <xdr:row>1</xdr:row>
      <xdr:rowOff>83820</xdr:rowOff>
    </xdr:from>
    <xdr:to>
      <xdr:col>23</xdr:col>
      <xdr:colOff>38100</xdr:colOff>
      <xdr:row>5</xdr:row>
      <xdr:rowOff>52335</xdr:rowOff>
    </xdr:to>
    <xdr:pic>
      <xdr:nvPicPr>
        <xdr:cNvPr id="3" name="Picture 2">
          <a:extLst>
            <a:ext uri="{FF2B5EF4-FFF2-40B4-BE49-F238E27FC236}">
              <a16:creationId xmlns:a16="http://schemas.microsoft.com/office/drawing/2014/main" id="{1FD71361-1191-EC8E-CE4A-758D1A3A610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109960" y="83820"/>
          <a:ext cx="2948940" cy="700035"/>
        </a:xfrm>
        <a:prstGeom prst="rect">
          <a:avLst/>
        </a:prstGeom>
      </xdr:spPr>
    </xdr:pic>
    <xdr:clientData/>
  </xdr:twoCellAnchor>
  <xdr:twoCellAnchor editAs="oneCell">
    <xdr:from>
      <xdr:col>5</xdr:col>
      <xdr:colOff>320040</xdr:colOff>
      <xdr:row>1</xdr:row>
      <xdr:rowOff>167640</xdr:rowOff>
    </xdr:from>
    <xdr:to>
      <xdr:col>17</xdr:col>
      <xdr:colOff>541020</xdr:colOff>
      <xdr:row>5</xdr:row>
      <xdr:rowOff>53340</xdr:rowOff>
    </xdr:to>
    <mc:AlternateContent xmlns:mc="http://schemas.openxmlformats.org/markup-compatibility/2006" xmlns:a14="http://schemas.microsoft.com/office/drawing/2010/main">
      <mc:Choice Requires="a14">
        <xdr:graphicFrame macro="">
          <xdr:nvGraphicFramePr>
            <xdr:cNvPr id="5" name="Country">
              <a:extLst>
                <a:ext uri="{FF2B5EF4-FFF2-40B4-BE49-F238E27FC236}">
                  <a16:creationId xmlns:a16="http://schemas.microsoft.com/office/drawing/2014/main" id="{5E4541E8-A792-47C3-949F-72B48175365D}"/>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3368040" y="167640"/>
              <a:ext cx="7536180" cy="6172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144780</xdr:colOff>
      <xdr:row>1</xdr:row>
      <xdr:rowOff>76200</xdr:rowOff>
    </xdr:from>
    <xdr:to>
      <xdr:col>5</xdr:col>
      <xdr:colOff>434340</xdr:colOff>
      <xdr:row>6</xdr:row>
      <xdr:rowOff>106680</xdr:rowOff>
    </xdr:to>
    <xdr:sp macro="" textlink="">
      <xdr:nvSpPr>
        <xdr:cNvPr id="6" name="TextBox 5">
          <a:extLst>
            <a:ext uri="{FF2B5EF4-FFF2-40B4-BE49-F238E27FC236}">
              <a16:creationId xmlns:a16="http://schemas.microsoft.com/office/drawing/2014/main" id="{CEF35CDA-8065-2AB9-E130-46E14E0D18A2}"/>
            </a:ext>
          </a:extLst>
        </xdr:cNvPr>
        <xdr:cNvSpPr txBox="1"/>
      </xdr:nvSpPr>
      <xdr:spPr>
        <a:xfrm>
          <a:off x="144780" y="76200"/>
          <a:ext cx="3337560" cy="944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spc="500" baseline="0">
              <a:solidFill>
                <a:srgbClr val="F3FDA4"/>
              </a:solidFill>
              <a:latin typeface="Bahnschrift Light" panose="020B0502040204020203" pitchFamily="34" charset="0"/>
              <a:cs typeface="Biome Light" panose="020B0502040204020203" pitchFamily="34" charset="0"/>
            </a:rPr>
            <a:t>WHO IS OUR</a:t>
          </a:r>
        </a:p>
        <a:p>
          <a:pPr algn="ctr"/>
          <a:r>
            <a:rPr lang="en-US" sz="2400" b="1" i="0" spc="500" baseline="0">
              <a:solidFill>
                <a:srgbClr val="F3FDA4"/>
              </a:solidFill>
              <a:latin typeface="Bahnschrift Light" panose="020B0502040204020203" pitchFamily="34" charset="0"/>
              <a:cs typeface="Biome Light" panose="020B0502040204020203" pitchFamily="34" charset="0"/>
            </a:rPr>
            <a:t>   CUSTOMER?</a:t>
          </a:r>
        </a:p>
      </xdr:txBody>
    </xdr:sp>
    <xdr:clientData/>
  </xdr:twoCellAnchor>
  <xdr:twoCellAnchor>
    <xdr:from>
      <xdr:col>3</xdr:col>
      <xdr:colOff>304800</xdr:colOff>
      <xdr:row>14</xdr:row>
      <xdr:rowOff>152400</xdr:rowOff>
    </xdr:from>
    <xdr:to>
      <xdr:col>10</xdr:col>
      <xdr:colOff>312420</xdr:colOff>
      <xdr:row>22</xdr:row>
      <xdr:rowOff>175260</xdr:rowOff>
    </xdr:to>
    <xdr:graphicFrame macro="">
      <xdr:nvGraphicFramePr>
        <xdr:cNvPr id="7" name="Chart 6">
          <a:extLst>
            <a:ext uri="{FF2B5EF4-FFF2-40B4-BE49-F238E27FC236}">
              <a16:creationId xmlns:a16="http://schemas.microsoft.com/office/drawing/2014/main" id="{5361F5CD-6C46-4C3E-BBA6-8CE3A58D6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510540</xdr:colOff>
      <xdr:row>6</xdr:row>
      <xdr:rowOff>121920</xdr:rowOff>
    </xdr:from>
    <xdr:to>
      <xdr:col>17</xdr:col>
      <xdr:colOff>510540</xdr:colOff>
      <xdr:row>12</xdr:row>
      <xdr:rowOff>30480</xdr:rowOff>
    </xdr:to>
    <xdr:sp macro="" textlink="">
      <xdr:nvSpPr>
        <xdr:cNvPr id="13" name="TextBox 12">
          <a:extLst>
            <a:ext uri="{FF2B5EF4-FFF2-40B4-BE49-F238E27FC236}">
              <a16:creationId xmlns:a16="http://schemas.microsoft.com/office/drawing/2014/main" id="{FE1870E0-ACF2-4C0E-A144-B0D38047150D}"/>
            </a:ext>
          </a:extLst>
        </xdr:cNvPr>
        <xdr:cNvSpPr txBox="1"/>
      </xdr:nvSpPr>
      <xdr:spPr>
        <a:xfrm>
          <a:off x="7825740" y="1036320"/>
          <a:ext cx="30480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spc="500" baseline="0">
              <a:solidFill>
                <a:srgbClr val="8DCAB4"/>
              </a:solidFill>
              <a:latin typeface="Bahnschrift Light" panose="020B0502040204020203" pitchFamily="34" charset="0"/>
              <a:cs typeface="Biome Light" panose="020B0502040204020203" pitchFamily="34" charset="0"/>
            </a:rPr>
            <a:t>WHAT ARE </a:t>
          </a:r>
        </a:p>
        <a:p>
          <a:pPr algn="ctr"/>
          <a:r>
            <a:rPr lang="en-US" sz="2400" b="1" i="0" spc="500" baseline="0">
              <a:solidFill>
                <a:srgbClr val="8DCAB4"/>
              </a:solidFill>
              <a:latin typeface="Bahnschrift Light" panose="020B0502040204020203" pitchFamily="34" charset="0"/>
              <a:cs typeface="Biome Light" panose="020B0502040204020203" pitchFamily="34" charset="0"/>
            </a:rPr>
            <a:t>THEY BUYING?</a:t>
          </a:r>
        </a:p>
      </xdr:txBody>
    </xdr:sp>
    <xdr:clientData/>
  </xdr:twoCellAnchor>
  <xdr:twoCellAnchor>
    <xdr:from>
      <xdr:col>18</xdr:col>
      <xdr:colOff>7620</xdr:colOff>
      <xdr:row>6</xdr:row>
      <xdr:rowOff>106680</xdr:rowOff>
    </xdr:from>
    <xdr:to>
      <xdr:col>23</xdr:col>
      <xdr:colOff>7620</xdr:colOff>
      <xdr:row>12</xdr:row>
      <xdr:rowOff>15240</xdr:rowOff>
    </xdr:to>
    <xdr:sp macro="" textlink="">
      <xdr:nvSpPr>
        <xdr:cNvPr id="18" name="TextBox 17">
          <a:extLst>
            <a:ext uri="{FF2B5EF4-FFF2-40B4-BE49-F238E27FC236}">
              <a16:creationId xmlns:a16="http://schemas.microsoft.com/office/drawing/2014/main" id="{E3864767-F072-4A86-B140-56EEFC7A5F4D}"/>
            </a:ext>
          </a:extLst>
        </xdr:cNvPr>
        <xdr:cNvSpPr txBox="1"/>
      </xdr:nvSpPr>
      <xdr:spPr>
        <a:xfrm>
          <a:off x="10980420" y="1021080"/>
          <a:ext cx="3048000" cy="1005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spc="500" baseline="0">
              <a:solidFill>
                <a:schemeClr val="bg1"/>
              </a:solidFill>
              <a:latin typeface="Bahnschrift Light" panose="020B0502040204020203" pitchFamily="34" charset="0"/>
              <a:cs typeface="Biome Light" panose="020B0502040204020203" pitchFamily="34" charset="0"/>
            </a:rPr>
            <a:t>HOW ARE THEY</a:t>
          </a:r>
        </a:p>
        <a:p>
          <a:pPr algn="ctr"/>
          <a:r>
            <a:rPr lang="en-US" sz="2400" b="1" i="0" spc="500" baseline="0">
              <a:solidFill>
                <a:schemeClr val="bg1"/>
              </a:solidFill>
              <a:latin typeface="Bahnschrift Light" panose="020B0502040204020203" pitchFamily="34" charset="0"/>
              <a:cs typeface="Biome Light" panose="020B0502040204020203" pitchFamily="34" charset="0"/>
            </a:rPr>
            <a:t>BUYING IT?</a:t>
          </a:r>
        </a:p>
      </xdr:txBody>
    </xdr:sp>
    <xdr:clientData/>
  </xdr:twoCellAnchor>
  <xdr:twoCellAnchor>
    <xdr:from>
      <xdr:col>17</xdr:col>
      <xdr:colOff>601980</xdr:colOff>
      <xdr:row>10</xdr:row>
      <xdr:rowOff>152400</xdr:rowOff>
    </xdr:from>
    <xdr:to>
      <xdr:col>22</xdr:col>
      <xdr:colOff>556260</xdr:colOff>
      <xdr:row>24</xdr:row>
      <xdr:rowOff>53340</xdr:rowOff>
    </xdr:to>
    <xdr:graphicFrame macro="">
      <xdr:nvGraphicFramePr>
        <xdr:cNvPr id="28" name="Chart 27">
          <a:extLst>
            <a:ext uri="{FF2B5EF4-FFF2-40B4-BE49-F238E27FC236}">
              <a16:creationId xmlns:a16="http://schemas.microsoft.com/office/drawing/2014/main" id="{8F62DD4A-5B4B-4657-B774-D71A7B3F77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304800</xdr:colOff>
      <xdr:row>7</xdr:row>
      <xdr:rowOff>53340</xdr:rowOff>
    </xdr:from>
    <xdr:to>
      <xdr:col>11</xdr:col>
      <xdr:colOff>396240</xdr:colOff>
      <xdr:row>7</xdr:row>
      <xdr:rowOff>140970</xdr:rowOff>
    </xdr:to>
    <xdr:sp macro="" textlink="">
      <xdr:nvSpPr>
        <xdr:cNvPr id="37" name="Oval 36">
          <a:extLst>
            <a:ext uri="{FF2B5EF4-FFF2-40B4-BE49-F238E27FC236}">
              <a16:creationId xmlns:a16="http://schemas.microsoft.com/office/drawing/2014/main" id="{7B4BA1C2-4852-D5A3-6EE3-7FCCA780FE37}"/>
            </a:ext>
          </a:extLst>
        </xdr:cNvPr>
        <xdr:cNvSpPr/>
      </xdr:nvSpPr>
      <xdr:spPr>
        <a:xfrm>
          <a:off x="7010400" y="115062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110490</xdr:colOff>
      <xdr:row>7</xdr:row>
      <xdr:rowOff>34290</xdr:rowOff>
    </xdr:from>
    <xdr:to>
      <xdr:col>2</xdr:col>
      <xdr:colOff>201930</xdr:colOff>
      <xdr:row>7</xdr:row>
      <xdr:rowOff>121920</xdr:rowOff>
    </xdr:to>
    <xdr:sp macro="" textlink="">
      <xdr:nvSpPr>
        <xdr:cNvPr id="38" name="Oval 37">
          <a:extLst>
            <a:ext uri="{FF2B5EF4-FFF2-40B4-BE49-F238E27FC236}">
              <a16:creationId xmlns:a16="http://schemas.microsoft.com/office/drawing/2014/main" id="{13CB5910-A9C4-44D5-83B5-E97725642254}"/>
            </a:ext>
          </a:extLst>
        </xdr:cNvPr>
        <xdr:cNvSpPr/>
      </xdr:nvSpPr>
      <xdr:spPr>
        <a:xfrm>
          <a:off x="1329690" y="113157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137160</xdr:colOff>
      <xdr:row>23</xdr:row>
      <xdr:rowOff>152400</xdr:rowOff>
    </xdr:from>
    <xdr:to>
      <xdr:col>9</xdr:col>
      <xdr:colOff>251460</xdr:colOff>
      <xdr:row>26</xdr:row>
      <xdr:rowOff>68580</xdr:rowOff>
    </xdr:to>
    <xdr:sp macro="" textlink="">
      <xdr:nvSpPr>
        <xdr:cNvPr id="39" name="TextBox 38">
          <a:extLst>
            <a:ext uri="{FF2B5EF4-FFF2-40B4-BE49-F238E27FC236}">
              <a16:creationId xmlns:a16="http://schemas.microsoft.com/office/drawing/2014/main" id="{979C50C1-243A-43FC-82B4-5EB60E01D1A4}"/>
            </a:ext>
          </a:extLst>
        </xdr:cNvPr>
        <xdr:cNvSpPr txBox="1"/>
      </xdr:nvSpPr>
      <xdr:spPr>
        <a:xfrm>
          <a:off x="137160" y="4175760"/>
          <a:ext cx="56007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spc="200" baseline="0">
              <a:solidFill>
                <a:srgbClr val="8DCAB4"/>
              </a:solidFill>
              <a:latin typeface="Bahnschrift Light" panose="020B0502040204020203" pitchFamily="34" charset="0"/>
              <a:cs typeface="Biome Light" panose="020B0502040204020203" pitchFamily="34" charset="0"/>
            </a:rPr>
            <a:t>HOW ARE WE REACHING THEM?</a:t>
          </a:r>
        </a:p>
      </xdr:txBody>
    </xdr:sp>
    <xdr:clientData/>
  </xdr:twoCellAnchor>
  <xdr:twoCellAnchor>
    <xdr:from>
      <xdr:col>0</xdr:col>
      <xdr:colOff>495300</xdr:colOff>
      <xdr:row>26</xdr:row>
      <xdr:rowOff>7620</xdr:rowOff>
    </xdr:from>
    <xdr:to>
      <xdr:col>8</xdr:col>
      <xdr:colOff>0</xdr:colOff>
      <xdr:row>27</xdr:row>
      <xdr:rowOff>160020</xdr:rowOff>
    </xdr:to>
    <xdr:sp macro="" textlink="">
      <xdr:nvSpPr>
        <xdr:cNvPr id="41" name="TextBox 40">
          <a:extLst>
            <a:ext uri="{FF2B5EF4-FFF2-40B4-BE49-F238E27FC236}">
              <a16:creationId xmlns:a16="http://schemas.microsoft.com/office/drawing/2014/main" id="{617488DC-D2E9-739A-6972-FE89F0F9BF7C}"/>
            </a:ext>
          </a:extLst>
        </xdr:cNvPr>
        <xdr:cNvSpPr txBox="1"/>
      </xdr:nvSpPr>
      <xdr:spPr>
        <a:xfrm>
          <a:off x="495300" y="4579620"/>
          <a:ext cx="4381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spc="200">
              <a:solidFill>
                <a:schemeClr val="bg1"/>
              </a:solidFill>
              <a:latin typeface="Bahnschrift Light" panose="020B0502040204020203" pitchFamily="34" charset="0"/>
            </a:rPr>
            <a:t>RESPONSE</a:t>
          </a:r>
          <a:r>
            <a:rPr lang="en-US" sz="1100" b="0" spc="200" baseline="0">
              <a:solidFill>
                <a:schemeClr val="bg1"/>
              </a:solidFill>
              <a:latin typeface="Bahnschrift Light" panose="020B0502040204020203" pitchFamily="34" charset="0"/>
            </a:rPr>
            <a:t> RATES TO OUR FIRST SIX CAMPAIGNS</a:t>
          </a:r>
          <a:endParaRPr lang="en-US" sz="1100" b="0" spc="200">
            <a:solidFill>
              <a:schemeClr val="bg1"/>
            </a:solidFill>
            <a:latin typeface="Bahnschrift Light" panose="020B0502040204020203" pitchFamily="34" charset="0"/>
          </a:endParaRPr>
        </a:p>
      </xdr:txBody>
    </xdr:sp>
    <xdr:clientData/>
  </xdr:twoCellAnchor>
  <xdr:twoCellAnchor>
    <xdr:from>
      <xdr:col>12</xdr:col>
      <xdr:colOff>449580</xdr:colOff>
      <xdr:row>23</xdr:row>
      <xdr:rowOff>45720</xdr:rowOff>
    </xdr:from>
    <xdr:to>
      <xdr:col>23</xdr:col>
      <xdr:colOff>99060</xdr:colOff>
      <xdr:row>25</xdr:row>
      <xdr:rowOff>144780</xdr:rowOff>
    </xdr:to>
    <xdr:sp macro="" textlink="">
      <xdr:nvSpPr>
        <xdr:cNvPr id="42" name="TextBox 41">
          <a:extLst>
            <a:ext uri="{FF2B5EF4-FFF2-40B4-BE49-F238E27FC236}">
              <a16:creationId xmlns:a16="http://schemas.microsoft.com/office/drawing/2014/main" id="{4037D2F4-38EF-4230-B991-B02748FED4B9}"/>
            </a:ext>
          </a:extLst>
        </xdr:cNvPr>
        <xdr:cNvSpPr txBox="1"/>
      </xdr:nvSpPr>
      <xdr:spPr>
        <a:xfrm>
          <a:off x="7764780" y="4069080"/>
          <a:ext cx="63550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400" b="1" i="0" spc="300" baseline="0">
              <a:solidFill>
                <a:schemeClr val="bg1"/>
              </a:solidFill>
              <a:latin typeface="Bahnschrift Light" panose="020B0502040204020203" pitchFamily="34" charset="0"/>
              <a:cs typeface="Biome Light" panose="020B0502040204020203" pitchFamily="34" charset="0"/>
            </a:rPr>
            <a:t>WHO IS BUYING THINGS ONLINE?</a:t>
          </a:r>
        </a:p>
      </xdr:txBody>
    </xdr:sp>
    <xdr:clientData/>
  </xdr:twoCellAnchor>
  <xdr:twoCellAnchor>
    <xdr:from>
      <xdr:col>15</xdr:col>
      <xdr:colOff>175260</xdr:colOff>
      <xdr:row>25</xdr:row>
      <xdr:rowOff>99060</xdr:rowOff>
    </xdr:from>
    <xdr:to>
      <xdr:col>23</xdr:col>
      <xdr:colOff>53340</xdr:colOff>
      <xdr:row>27</xdr:row>
      <xdr:rowOff>68580</xdr:rowOff>
    </xdr:to>
    <xdr:sp macro="" textlink="">
      <xdr:nvSpPr>
        <xdr:cNvPr id="43" name="TextBox 42">
          <a:extLst>
            <a:ext uri="{FF2B5EF4-FFF2-40B4-BE49-F238E27FC236}">
              <a16:creationId xmlns:a16="http://schemas.microsoft.com/office/drawing/2014/main" id="{DFB712EA-2C1D-46D5-A8D3-3DDB65FB4CB9}"/>
            </a:ext>
          </a:extLst>
        </xdr:cNvPr>
        <xdr:cNvSpPr txBox="1"/>
      </xdr:nvSpPr>
      <xdr:spPr>
        <a:xfrm>
          <a:off x="9319260" y="4488180"/>
          <a:ext cx="47548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0" spc="200">
              <a:solidFill>
                <a:schemeClr val="bg1"/>
              </a:solidFill>
              <a:latin typeface="Bahnschrift Light" panose="020B0502040204020203" pitchFamily="34" charset="0"/>
            </a:rPr>
            <a:t>CHIEF</a:t>
          </a:r>
          <a:r>
            <a:rPr lang="en-US" sz="1100" b="0" spc="200" baseline="0">
              <a:solidFill>
                <a:schemeClr val="bg1"/>
              </a:solidFill>
              <a:latin typeface="Bahnschrift Light" panose="020B0502040204020203" pitchFamily="34" charset="0"/>
            </a:rPr>
            <a:t> FACTORS AFFECTING WEBSITE PURCHASE</a:t>
          </a:r>
          <a:endParaRPr lang="en-US" sz="1100" b="0" spc="200">
            <a:solidFill>
              <a:schemeClr val="bg1"/>
            </a:solidFill>
            <a:latin typeface="Bahnschrift Light" panose="020B0502040204020203" pitchFamily="34" charset="0"/>
          </a:endParaRPr>
        </a:p>
      </xdr:txBody>
    </xdr:sp>
    <xdr:clientData/>
  </xdr:twoCellAnchor>
  <xdr:twoCellAnchor>
    <xdr:from>
      <xdr:col>17</xdr:col>
      <xdr:colOff>213360</xdr:colOff>
      <xdr:row>20</xdr:row>
      <xdr:rowOff>83820</xdr:rowOff>
    </xdr:from>
    <xdr:to>
      <xdr:col>20</xdr:col>
      <xdr:colOff>175260</xdr:colOff>
      <xdr:row>23</xdr:row>
      <xdr:rowOff>38100</xdr:rowOff>
    </xdr:to>
    <xdr:sp macro="" textlink="">
      <xdr:nvSpPr>
        <xdr:cNvPr id="56" name="TextBox 55">
          <a:extLst>
            <a:ext uri="{FF2B5EF4-FFF2-40B4-BE49-F238E27FC236}">
              <a16:creationId xmlns:a16="http://schemas.microsoft.com/office/drawing/2014/main" id="{5FA19D27-FF68-470A-AAC4-0E697ADBF494}"/>
            </a:ext>
          </a:extLst>
        </xdr:cNvPr>
        <xdr:cNvSpPr txBox="1"/>
      </xdr:nvSpPr>
      <xdr:spPr>
        <a:xfrm>
          <a:off x="10576560" y="3558540"/>
          <a:ext cx="179070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spc="200">
              <a:solidFill>
                <a:schemeClr val="bg1"/>
              </a:solidFill>
              <a:latin typeface="Bahnschrift Light" panose="020B0502040204020203" pitchFamily="34" charset="0"/>
            </a:rPr>
            <a:t>NUMBER OF   </a:t>
          </a:r>
        </a:p>
        <a:p>
          <a:r>
            <a:rPr lang="en-US" sz="1100" b="0" spc="200">
              <a:solidFill>
                <a:schemeClr val="bg1"/>
              </a:solidFill>
              <a:latin typeface="Bahnschrift Light" panose="020B0502040204020203" pitchFamily="34" charset="0"/>
            </a:rPr>
            <a:t>  PURCHASES</a:t>
          </a:r>
        </a:p>
      </xdr:txBody>
    </xdr:sp>
    <xdr:clientData/>
  </xdr:twoCellAnchor>
  <xdr:twoCellAnchor>
    <xdr:from>
      <xdr:col>3</xdr:col>
      <xdr:colOff>582930</xdr:colOff>
      <xdr:row>7</xdr:row>
      <xdr:rowOff>41910</xdr:rowOff>
    </xdr:from>
    <xdr:to>
      <xdr:col>4</xdr:col>
      <xdr:colOff>64770</xdr:colOff>
      <xdr:row>7</xdr:row>
      <xdr:rowOff>129540</xdr:rowOff>
    </xdr:to>
    <xdr:sp macro="" textlink="">
      <xdr:nvSpPr>
        <xdr:cNvPr id="59" name="Oval 58">
          <a:extLst>
            <a:ext uri="{FF2B5EF4-FFF2-40B4-BE49-F238E27FC236}">
              <a16:creationId xmlns:a16="http://schemas.microsoft.com/office/drawing/2014/main" id="{BC91D96A-BFDF-4D4B-9390-B4AA8EB05574}"/>
            </a:ext>
          </a:extLst>
        </xdr:cNvPr>
        <xdr:cNvSpPr/>
      </xdr:nvSpPr>
      <xdr:spPr>
        <a:xfrm>
          <a:off x="2411730" y="113919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601980</xdr:colOff>
      <xdr:row>7</xdr:row>
      <xdr:rowOff>53340</xdr:rowOff>
    </xdr:from>
    <xdr:to>
      <xdr:col>6</xdr:col>
      <xdr:colOff>83820</xdr:colOff>
      <xdr:row>7</xdr:row>
      <xdr:rowOff>140970</xdr:rowOff>
    </xdr:to>
    <xdr:sp macro="" textlink="">
      <xdr:nvSpPr>
        <xdr:cNvPr id="60" name="Oval 59">
          <a:extLst>
            <a:ext uri="{FF2B5EF4-FFF2-40B4-BE49-F238E27FC236}">
              <a16:creationId xmlns:a16="http://schemas.microsoft.com/office/drawing/2014/main" id="{239C1D0B-BC01-4EFC-BFD7-D821ED889BB5}"/>
            </a:ext>
          </a:extLst>
        </xdr:cNvPr>
        <xdr:cNvSpPr/>
      </xdr:nvSpPr>
      <xdr:spPr>
        <a:xfrm>
          <a:off x="3649980" y="115062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110490</xdr:colOff>
      <xdr:row>7</xdr:row>
      <xdr:rowOff>53340</xdr:rowOff>
    </xdr:from>
    <xdr:to>
      <xdr:col>8</xdr:col>
      <xdr:colOff>201930</xdr:colOff>
      <xdr:row>7</xdr:row>
      <xdr:rowOff>140970</xdr:rowOff>
    </xdr:to>
    <xdr:sp macro="" textlink="">
      <xdr:nvSpPr>
        <xdr:cNvPr id="61" name="Oval 60">
          <a:extLst>
            <a:ext uri="{FF2B5EF4-FFF2-40B4-BE49-F238E27FC236}">
              <a16:creationId xmlns:a16="http://schemas.microsoft.com/office/drawing/2014/main" id="{332C3EED-77C1-4CB2-845E-6E7E75B502E2}"/>
            </a:ext>
          </a:extLst>
        </xdr:cNvPr>
        <xdr:cNvSpPr/>
      </xdr:nvSpPr>
      <xdr:spPr>
        <a:xfrm>
          <a:off x="4987290" y="115062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22860</xdr:colOff>
      <xdr:row>7</xdr:row>
      <xdr:rowOff>49530</xdr:rowOff>
    </xdr:from>
    <xdr:to>
      <xdr:col>10</xdr:col>
      <xdr:colOff>114300</xdr:colOff>
      <xdr:row>7</xdr:row>
      <xdr:rowOff>137160</xdr:rowOff>
    </xdr:to>
    <xdr:sp macro="" textlink="">
      <xdr:nvSpPr>
        <xdr:cNvPr id="62" name="Oval 61">
          <a:extLst>
            <a:ext uri="{FF2B5EF4-FFF2-40B4-BE49-F238E27FC236}">
              <a16:creationId xmlns:a16="http://schemas.microsoft.com/office/drawing/2014/main" id="{7D8E219F-D0D1-43DF-9F01-F781236ED3DF}"/>
            </a:ext>
          </a:extLst>
        </xdr:cNvPr>
        <xdr:cNvSpPr/>
      </xdr:nvSpPr>
      <xdr:spPr>
        <a:xfrm>
          <a:off x="6118860" y="1146810"/>
          <a:ext cx="91440" cy="87630"/>
        </a:xfrm>
        <a:prstGeom prst="ellipse">
          <a:avLst/>
        </a:prstGeom>
        <a:solidFill>
          <a:srgbClr val="F3FD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15</xdr:col>
      <xdr:colOff>411480</xdr:colOff>
      <xdr:row>19</xdr:row>
      <xdr:rowOff>99060</xdr:rowOff>
    </xdr:from>
    <xdr:to>
      <xdr:col>17</xdr:col>
      <xdr:colOff>41819</xdr:colOff>
      <xdr:row>22</xdr:row>
      <xdr:rowOff>128535</xdr:rowOff>
    </xdr:to>
    <xdr:pic>
      <xdr:nvPicPr>
        <xdr:cNvPr id="64" name="Picture 63">
          <a:extLst>
            <a:ext uri="{FF2B5EF4-FFF2-40B4-BE49-F238E27FC236}">
              <a16:creationId xmlns:a16="http://schemas.microsoft.com/office/drawing/2014/main" id="{59CBFE55-EAE2-414A-A1C1-BB5958AC3395}"/>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75" t="2177" r="64341" b="-2177"/>
        <a:stretch>
          <a:fillRect/>
        </a:stretch>
      </xdr:blipFill>
      <xdr:spPr>
        <a:xfrm>
          <a:off x="9555480" y="3390900"/>
          <a:ext cx="849539" cy="578115"/>
        </a:xfrm>
        <a:prstGeom prst="rect">
          <a:avLst/>
        </a:prstGeom>
      </xdr:spPr>
    </xdr:pic>
    <xdr:clientData/>
  </xdr:twoCellAnchor>
  <xdr:twoCellAnchor>
    <xdr:from>
      <xdr:col>0</xdr:col>
      <xdr:colOff>76200</xdr:colOff>
      <xdr:row>5</xdr:row>
      <xdr:rowOff>83820</xdr:rowOff>
    </xdr:from>
    <xdr:to>
      <xdr:col>1</xdr:col>
      <xdr:colOff>441960</xdr:colOff>
      <xdr:row>8</xdr:row>
      <xdr:rowOff>76200</xdr:rowOff>
    </xdr:to>
    <xdr:sp macro="" textlink="">
      <xdr:nvSpPr>
        <xdr:cNvPr id="66" name="Oval 65">
          <a:extLst>
            <a:ext uri="{FF2B5EF4-FFF2-40B4-BE49-F238E27FC236}">
              <a16:creationId xmlns:a16="http://schemas.microsoft.com/office/drawing/2014/main" id="{8D0D37A8-8B49-C75C-A27A-A0617E276906}"/>
            </a:ext>
          </a:extLst>
        </xdr:cNvPr>
        <xdr:cNvSpPr/>
      </xdr:nvSpPr>
      <xdr:spPr>
        <a:xfrm>
          <a:off x="76200" y="815340"/>
          <a:ext cx="975360" cy="541020"/>
        </a:xfrm>
        <a:custGeom>
          <a:avLst/>
          <a:gdLst>
            <a:gd name="connsiteX0" fmla="*/ 0 w 975360"/>
            <a:gd name="connsiteY0" fmla="*/ 270510 h 541020"/>
            <a:gd name="connsiteX1" fmla="*/ 487680 w 975360"/>
            <a:gd name="connsiteY1" fmla="*/ 0 h 541020"/>
            <a:gd name="connsiteX2" fmla="*/ 975360 w 975360"/>
            <a:gd name="connsiteY2" fmla="*/ 270510 h 541020"/>
            <a:gd name="connsiteX3" fmla="*/ 487680 w 975360"/>
            <a:gd name="connsiteY3" fmla="*/ 541020 h 541020"/>
            <a:gd name="connsiteX4" fmla="*/ 0 w 975360"/>
            <a:gd name="connsiteY4" fmla="*/ 270510 h 54102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975360" h="541020" fill="none" extrusionOk="0">
              <a:moveTo>
                <a:pt x="0" y="270510"/>
              </a:moveTo>
              <a:cubicBezTo>
                <a:pt x="6699" y="129508"/>
                <a:pt x="198098" y="-36363"/>
                <a:pt x="487680" y="0"/>
              </a:cubicBezTo>
              <a:cubicBezTo>
                <a:pt x="736181" y="11787"/>
                <a:pt x="968365" y="137360"/>
                <a:pt x="975360" y="270510"/>
              </a:cubicBezTo>
              <a:cubicBezTo>
                <a:pt x="970455" y="449754"/>
                <a:pt x="764131" y="539619"/>
                <a:pt x="487680" y="541020"/>
              </a:cubicBezTo>
              <a:cubicBezTo>
                <a:pt x="217135" y="543966"/>
                <a:pt x="9450" y="400421"/>
                <a:pt x="0" y="270510"/>
              </a:cubicBezTo>
              <a:close/>
            </a:path>
            <a:path w="975360" h="541020" stroke="0" extrusionOk="0">
              <a:moveTo>
                <a:pt x="0" y="270510"/>
              </a:moveTo>
              <a:cubicBezTo>
                <a:pt x="23668" y="114064"/>
                <a:pt x="259331" y="24666"/>
                <a:pt x="487680" y="0"/>
              </a:cubicBezTo>
              <a:cubicBezTo>
                <a:pt x="746081" y="114"/>
                <a:pt x="999817" y="122166"/>
                <a:pt x="975360" y="270510"/>
              </a:cubicBezTo>
              <a:cubicBezTo>
                <a:pt x="963601" y="415314"/>
                <a:pt x="773571" y="574692"/>
                <a:pt x="487680" y="541020"/>
              </a:cubicBezTo>
              <a:cubicBezTo>
                <a:pt x="204207" y="529922"/>
                <a:pt x="-7906" y="402649"/>
                <a:pt x="0" y="270510"/>
              </a:cubicBezTo>
              <a:close/>
            </a:path>
          </a:pathLst>
        </a:custGeom>
        <a:solidFill>
          <a:srgbClr val="252525"/>
        </a:solidFill>
        <a:ln>
          <a:solidFill>
            <a:srgbClr val="F3FDA4"/>
          </a:solidFill>
          <a:prstDash val="sysDot"/>
          <a:extLst>
            <a:ext uri="{C807C97D-BFC1-408E-A445-0C87EB9F89A2}">
              <ask:lineSketchStyleProps xmlns:ask="http://schemas.microsoft.com/office/drawing/2018/sketchyshapes" sd="3375868039">
                <a:prstGeom prst="ellipse">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175260</xdr:colOff>
      <xdr:row>5</xdr:row>
      <xdr:rowOff>137160</xdr:rowOff>
    </xdr:from>
    <xdr:to>
      <xdr:col>1</xdr:col>
      <xdr:colOff>327660</xdr:colOff>
      <xdr:row>7</xdr:row>
      <xdr:rowOff>129540</xdr:rowOff>
    </xdr:to>
    <xdr:sp macro="" textlink="'DB Tables'!K73">
      <xdr:nvSpPr>
        <xdr:cNvPr id="65" name="TextBox 64">
          <a:extLst>
            <a:ext uri="{FF2B5EF4-FFF2-40B4-BE49-F238E27FC236}">
              <a16:creationId xmlns:a16="http://schemas.microsoft.com/office/drawing/2014/main" id="{834ED8B6-FC7A-07CE-E95B-88DE0DAEE85F}"/>
            </a:ext>
          </a:extLst>
        </xdr:cNvPr>
        <xdr:cNvSpPr txBox="1"/>
      </xdr:nvSpPr>
      <xdr:spPr>
        <a:xfrm>
          <a:off x="175260" y="868680"/>
          <a:ext cx="762000" cy="358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92D80A-8EF8-44E1-99C6-2969419ADAFD}" type="TxLink">
            <a:rPr lang="en-US" sz="1800" b="0" i="0" u="none" strike="noStrike">
              <a:solidFill>
                <a:srgbClr val="F3FDA4"/>
              </a:solidFill>
              <a:latin typeface="Bahnschrift SemiBold" panose="020B0502040204020203" pitchFamily="34" charset="0"/>
              <a:cs typeface="DaunPenh" panose="020F0502020204030204" pitchFamily="2" charset="0"/>
            </a:rPr>
            <a:pPr algn="ctr"/>
            <a:t>2215</a:t>
          </a:fld>
          <a:endParaRPr lang="en-US" sz="3200" b="1">
            <a:solidFill>
              <a:srgbClr val="F3FDA4"/>
            </a:solidFill>
            <a:latin typeface="Bahnschrift SemiBold" panose="020B0502040204020203" pitchFamily="34" charset="0"/>
            <a:cs typeface="DaunPenh" panose="020F0502020204030204" pitchFamily="2" charset="0"/>
          </a:endParaRPr>
        </a:p>
      </xdr:txBody>
    </xdr:sp>
    <xdr:clientData/>
  </xdr:twoCellAnchor>
  <xdr:twoCellAnchor>
    <xdr:from>
      <xdr:col>0</xdr:col>
      <xdr:colOff>18345</xdr:colOff>
      <xdr:row>4</xdr:row>
      <xdr:rowOff>45719</xdr:rowOff>
    </xdr:from>
    <xdr:to>
      <xdr:col>1</xdr:col>
      <xdr:colOff>10725</xdr:colOff>
      <xdr:row>5</xdr:row>
      <xdr:rowOff>76199</xdr:rowOff>
    </xdr:to>
    <xdr:sp macro="" textlink="">
      <xdr:nvSpPr>
        <xdr:cNvPr id="67" name="TextBox 66">
          <a:extLst>
            <a:ext uri="{FF2B5EF4-FFF2-40B4-BE49-F238E27FC236}">
              <a16:creationId xmlns:a16="http://schemas.microsoft.com/office/drawing/2014/main" id="{88E2E598-B253-A3C2-4D10-4CB663FC7DB8}"/>
            </a:ext>
          </a:extLst>
        </xdr:cNvPr>
        <xdr:cNvSpPr txBox="1"/>
      </xdr:nvSpPr>
      <xdr:spPr>
        <a:xfrm rot="20421607">
          <a:off x="18345" y="594359"/>
          <a:ext cx="6019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3FDA4"/>
              </a:solidFill>
            </a:rPr>
            <a:t>TOTAL</a:t>
          </a:r>
        </a:p>
      </xdr:txBody>
    </xdr:sp>
    <xdr:clientData/>
  </xdr:twoCellAnchor>
  <xdr:twoCellAnchor>
    <xdr:from>
      <xdr:col>0</xdr:col>
      <xdr:colOff>228600</xdr:colOff>
      <xdr:row>6</xdr:row>
      <xdr:rowOff>160020</xdr:rowOff>
    </xdr:from>
    <xdr:to>
      <xdr:col>5</xdr:col>
      <xdr:colOff>182880</xdr:colOff>
      <xdr:row>14</xdr:row>
      <xdr:rowOff>50292</xdr:rowOff>
    </xdr:to>
    <xdr:graphicFrame macro="">
      <xdr:nvGraphicFramePr>
        <xdr:cNvPr id="70" name="Chart 69">
          <a:extLst>
            <a:ext uri="{FF2B5EF4-FFF2-40B4-BE49-F238E27FC236}">
              <a16:creationId xmlns:a16="http://schemas.microsoft.com/office/drawing/2014/main" id="{2A2D404D-57EE-4311-A54B-5C84791652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121920</xdr:colOff>
      <xdr:row>6</xdr:row>
      <xdr:rowOff>152400</xdr:rowOff>
    </xdr:from>
    <xdr:to>
      <xdr:col>9</xdr:col>
      <xdr:colOff>134112</xdr:colOff>
      <xdr:row>14</xdr:row>
      <xdr:rowOff>42672</xdr:rowOff>
    </xdr:to>
    <xdr:graphicFrame macro="">
      <xdr:nvGraphicFramePr>
        <xdr:cNvPr id="73" name="Chart 72">
          <a:extLst>
            <a:ext uri="{FF2B5EF4-FFF2-40B4-BE49-F238E27FC236}">
              <a16:creationId xmlns:a16="http://schemas.microsoft.com/office/drawing/2014/main" id="{0CF09678-128F-498F-A737-865C0F6867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53340</xdr:colOff>
      <xdr:row>6</xdr:row>
      <xdr:rowOff>152400</xdr:rowOff>
    </xdr:from>
    <xdr:to>
      <xdr:col>12</xdr:col>
      <xdr:colOff>181356</xdr:colOff>
      <xdr:row>14</xdr:row>
      <xdr:rowOff>42672</xdr:rowOff>
    </xdr:to>
    <xdr:graphicFrame macro="">
      <xdr:nvGraphicFramePr>
        <xdr:cNvPr id="76" name="Chart 75">
          <a:extLst>
            <a:ext uri="{FF2B5EF4-FFF2-40B4-BE49-F238E27FC236}">
              <a16:creationId xmlns:a16="http://schemas.microsoft.com/office/drawing/2014/main" id="{55155897-6915-48C9-85CD-07A7A9ED67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297180</xdr:colOff>
      <xdr:row>14</xdr:row>
      <xdr:rowOff>160020</xdr:rowOff>
    </xdr:from>
    <xdr:to>
      <xdr:col>8</xdr:col>
      <xdr:colOff>284988</xdr:colOff>
      <xdr:row>22</xdr:row>
      <xdr:rowOff>150876</xdr:rowOff>
    </xdr:to>
    <xdr:graphicFrame macro="">
      <xdr:nvGraphicFramePr>
        <xdr:cNvPr id="78" name="Chart 77">
          <a:extLst>
            <a:ext uri="{FF2B5EF4-FFF2-40B4-BE49-F238E27FC236}">
              <a16:creationId xmlns:a16="http://schemas.microsoft.com/office/drawing/2014/main" id="{E0566843-8DCA-457D-9143-849F07DE0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259080</xdr:colOff>
      <xdr:row>15</xdr:row>
      <xdr:rowOff>53340</xdr:rowOff>
    </xdr:from>
    <xdr:to>
      <xdr:col>12</xdr:col>
      <xdr:colOff>143256</xdr:colOff>
      <xdr:row>22</xdr:row>
      <xdr:rowOff>144780</xdr:rowOff>
    </xdr:to>
    <xdr:graphicFrame macro="">
      <xdr:nvGraphicFramePr>
        <xdr:cNvPr id="81" name="Chart 80">
          <a:extLst>
            <a:ext uri="{FF2B5EF4-FFF2-40B4-BE49-F238E27FC236}">
              <a16:creationId xmlns:a16="http://schemas.microsoft.com/office/drawing/2014/main" id="{FE845615-D2CB-4503-B557-FD556E17AA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312420</xdr:colOff>
      <xdr:row>11</xdr:row>
      <xdr:rowOff>7620</xdr:rowOff>
    </xdr:from>
    <xdr:to>
      <xdr:col>18</xdr:col>
      <xdr:colOff>30480</xdr:colOff>
      <xdr:row>23</xdr:row>
      <xdr:rowOff>41910</xdr:rowOff>
    </xdr:to>
    <xdr:graphicFrame macro="">
      <xdr:nvGraphicFramePr>
        <xdr:cNvPr id="82" name="Chart 81">
          <a:extLst>
            <a:ext uri="{FF2B5EF4-FFF2-40B4-BE49-F238E27FC236}">
              <a16:creationId xmlns:a16="http://schemas.microsoft.com/office/drawing/2014/main" id="{ED7FBC99-6D53-4A15-8D88-B5A9B27C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236220</xdr:colOff>
      <xdr:row>27</xdr:row>
      <xdr:rowOff>15240</xdr:rowOff>
    </xdr:from>
    <xdr:to>
      <xdr:col>9</xdr:col>
      <xdr:colOff>53340</xdr:colOff>
      <xdr:row>36</xdr:row>
      <xdr:rowOff>129540</xdr:rowOff>
    </xdr:to>
    <xdr:graphicFrame macro="">
      <xdr:nvGraphicFramePr>
        <xdr:cNvPr id="84" name="Chart 83">
          <a:extLst>
            <a:ext uri="{FF2B5EF4-FFF2-40B4-BE49-F238E27FC236}">
              <a16:creationId xmlns:a16="http://schemas.microsoft.com/office/drawing/2014/main" id="{F466E6A0-7C49-4E86-9916-AC785ABBB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8</xdr:col>
      <xdr:colOff>53340</xdr:colOff>
      <xdr:row>26</xdr:row>
      <xdr:rowOff>68580</xdr:rowOff>
    </xdr:from>
    <xdr:to>
      <xdr:col>9</xdr:col>
      <xdr:colOff>99060</xdr:colOff>
      <xdr:row>29</xdr:row>
      <xdr:rowOff>0</xdr:rowOff>
    </xdr:to>
    <xdr:sp macro="" textlink="">
      <xdr:nvSpPr>
        <xdr:cNvPr id="85" name="Oval 84">
          <a:extLst>
            <a:ext uri="{FF2B5EF4-FFF2-40B4-BE49-F238E27FC236}">
              <a16:creationId xmlns:a16="http://schemas.microsoft.com/office/drawing/2014/main" id="{1EDC0DDF-8E84-4EEC-93E3-7EA24D4362C3}"/>
            </a:ext>
          </a:extLst>
        </xdr:cNvPr>
        <xdr:cNvSpPr/>
      </xdr:nvSpPr>
      <xdr:spPr>
        <a:xfrm>
          <a:off x="4930140" y="4640580"/>
          <a:ext cx="655320" cy="480060"/>
        </a:xfrm>
        <a:custGeom>
          <a:avLst/>
          <a:gdLst>
            <a:gd name="connsiteX0" fmla="*/ 0 w 655320"/>
            <a:gd name="connsiteY0" fmla="*/ 240030 h 480060"/>
            <a:gd name="connsiteX1" fmla="*/ 327660 w 655320"/>
            <a:gd name="connsiteY1" fmla="*/ 0 h 480060"/>
            <a:gd name="connsiteX2" fmla="*/ 655320 w 655320"/>
            <a:gd name="connsiteY2" fmla="*/ 240030 h 480060"/>
            <a:gd name="connsiteX3" fmla="*/ 327660 w 655320"/>
            <a:gd name="connsiteY3" fmla="*/ 480060 h 480060"/>
            <a:gd name="connsiteX4" fmla="*/ 0 w 655320"/>
            <a:gd name="connsiteY4" fmla="*/ 240030 h 48006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55320" h="480060" fill="none" extrusionOk="0">
              <a:moveTo>
                <a:pt x="0" y="240030"/>
              </a:moveTo>
              <a:cubicBezTo>
                <a:pt x="3097" y="111348"/>
                <a:pt x="143993" y="-4858"/>
                <a:pt x="327660" y="0"/>
              </a:cubicBezTo>
              <a:cubicBezTo>
                <a:pt x="489162" y="11009"/>
                <a:pt x="653696" y="111238"/>
                <a:pt x="655320" y="240030"/>
              </a:cubicBezTo>
              <a:cubicBezTo>
                <a:pt x="651271" y="397234"/>
                <a:pt x="542072" y="473473"/>
                <a:pt x="327660" y="480060"/>
              </a:cubicBezTo>
              <a:cubicBezTo>
                <a:pt x="139162" y="498453"/>
                <a:pt x="3985" y="364378"/>
                <a:pt x="0" y="240030"/>
              </a:cubicBezTo>
              <a:close/>
            </a:path>
            <a:path w="655320" h="480060" stroke="0" extrusionOk="0">
              <a:moveTo>
                <a:pt x="0" y="240030"/>
              </a:moveTo>
              <a:cubicBezTo>
                <a:pt x="28877" y="98867"/>
                <a:pt x="172728" y="15664"/>
                <a:pt x="327660" y="0"/>
              </a:cubicBezTo>
              <a:cubicBezTo>
                <a:pt x="499740" y="92"/>
                <a:pt x="670722" y="108129"/>
                <a:pt x="655320" y="240030"/>
              </a:cubicBezTo>
              <a:cubicBezTo>
                <a:pt x="652234" y="371389"/>
                <a:pt x="509977" y="482817"/>
                <a:pt x="327660" y="480060"/>
              </a:cubicBezTo>
              <a:cubicBezTo>
                <a:pt x="133163" y="469433"/>
                <a:pt x="-1633" y="369031"/>
                <a:pt x="0" y="240030"/>
              </a:cubicBezTo>
              <a:close/>
            </a:path>
          </a:pathLst>
        </a:custGeom>
        <a:solidFill>
          <a:srgbClr val="252525"/>
        </a:solidFill>
        <a:ln>
          <a:solidFill>
            <a:srgbClr val="8DCAB4"/>
          </a:solidFill>
          <a:prstDash val="sysDot"/>
          <a:extLst>
            <a:ext uri="{C807C97D-BFC1-408E-A445-0C87EB9F89A2}">
              <ask:lineSketchStyleProps xmlns:ask="http://schemas.microsoft.com/office/drawing/2018/sketchyshapes" sd="3375868039">
                <a:prstGeom prst="ellipse">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83820</xdr:colOff>
      <xdr:row>26</xdr:row>
      <xdr:rowOff>129540</xdr:rowOff>
    </xdr:from>
    <xdr:to>
      <xdr:col>9</xdr:col>
      <xdr:colOff>68580</xdr:colOff>
      <xdr:row>28</xdr:row>
      <xdr:rowOff>99060</xdr:rowOff>
    </xdr:to>
    <xdr:sp macro="" textlink="'DB Tables'!K32">
      <xdr:nvSpPr>
        <xdr:cNvPr id="86" name="TextBox 85">
          <a:extLst>
            <a:ext uri="{FF2B5EF4-FFF2-40B4-BE49-F238E27FC236}">
              <a16:creationId xmlns:a16="http://schemas.microsoft.com/office/drawing/2014/main" id="{0A29DE73-AFEC-C216-9411-A928D45A0E77}"/>
            </a:ext>
          </a:extLst>
        </xdr:cNvPr>
        <xdr:cNvSpPr txBox="1"/>
      </xdr:nvSpPr>
      <xdr:spPr>
        <a:xfrm>
          <a:off x="4960620" y="4701540"/>
          <a:ext cx="5943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B05A80-8603-4785-8CD7-8176C689B34C}" type="TxLink">
            <a:rPr lang="en-US" sz="1600" b="0" i="0" u="none" strike="noStrike">
              <a:solidFill>
                <a:srgbClr val="8DCAB4"/>
              </a:solidFill>
              <a:latin typeface="Bahnschrift SemiBold" panose="020B0502040204020203" pitchFamily="34" charset="0"/>
            </a:rPr>
            <a:pPr algn="ctr"/>
            <a:t>994</a:t>
          </a:fld>
          <a:endParaRPr lang="en-US" sz="1600">
            <a:solidFill>
              <a:srgbClr val="8DCAB4"/>
            </a:solidFill>
            <a:latin typeface="Bahnschrift SemiBold" panose="020B0502040204020203" pitchFamily="34" charset="0"/>
          </a:endParaRPr>
        </a:p>
      </xdr:txBody>
    </xdr:sp>
    <xdr:clientData/>
  </xdr:twoCellAnchor>
  <xdr:twoCellAnchor>
    <xdr:from>
      <xdr:col>8</xdr:col>
      <xdr:colOff>376486</xdr:colOff>
      <xdr:row>25</xdr:row>
      <xdr:rowOff>106679</xdr:rowOff>
    </xdr:from>
    <xdr:to>
      <xdr:col>9</xdr:col>
      <xdr:colOff>368866</xdr:colOff>
      <xdr:row>26</xdr:row>
      <xdr:rowOff>137159</xdr:rowOff>
    </xdr:to>
    <xdr:sp macro="" textlink="">
      <xdr:nvSpPr>
        <xdr:cNvPr id="87" name="TextBox 86">
          <a:extLst>
            <a:ext uri="{FF2B5EF4-FFF2-40B4-BE49-F238E27FC236}">
              <a16:creationId xmlns:a16="http://schemas.microsoft.com/office/drawing/2014/main" id="{189CB9FA-97B3-4989-9840-7FF89CCB04D6}"/>
            </a:ext>
          </a:extLst>
        </xdr:cNvPr>
        <xdr:cNvSpPr txBox="1"/>
      </xdr:nvSpPr>
      <xdr:spPr>
        <a:xfrm rot="1128211">
          <a:off x="5253286" y="4495799"/>
          <a:ext cx="60198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rgbClr val="8DCAB4"/>
              </a:solidFill>
            </a:rPr>
            <a:t>TOTAL</a:t>
          </a:r>
        </a:p>
      </xdr:txBody>
    </xdr:sp>
    <xdr:clientData/>
  </xdr:twoCellAnchor>
  <xdr:twoCellAnchor>
    <xdr:from>
      <xdr:col>11</xdr:col>
      <xdr:colOff>419100</xdr:colOff>
      <xdr:row>25</xdr:row>
      <xdr:rowOff>144780</xdr:rowOff>
    </xdr:from>
    <xdr:to>
      <xdr:col>15</xdr:col>
      <xdr:colOff>259080</xdr:colOff>
      <xdr:row>35</xdr:row>
      <xdr:rowOff>45720</xdr:rowOff>
    </xdr:to>
    <xdr:graphicFrame macro="">
      <xdr:nvGraphicFramePr>
        <xdr:cNvPr id="2" name="Chart 1">
          <a:extLst>
            <a:ext uri="{FF2B5EF4-FFF2-40B4-BE49-F238E27FC236}">
              <a16:creationId xmlns:a16="http://schemas.microsoft.com/office/drawing/2014/main" id="{93A79731-826E-468F-A2CF-0E6EC53CEC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243840</xdr:colOff>
      <xdr:row>34</xdr:row>
      <xdr:rowOff>99060</xdr:rowOff>
    </xdr:from>
    <xdr:to>
      <xdr:col>4</xdr:col>
      <xdr:colOff>426720</xdr:colOff>
      <xdr:row>36</xdr:row>
      <xdr:rowOff>68580</xdr:rowOff>
    </xdr:to>
    <xdr:sp macro="" textlink="">
      <xdr:nvSpPr>
        <xdr:cNvPr id="32" name="TextBox 31">
          <a:extLst>
            <a:ext uri="{FF2B5EF4-FFF2-40B4-BE49-F238E27FC236}">
              <a16:creationId xmlns:a16="http://schemas.microsoft.com/office/drawing/2014/main" id="{472ECA64-3EFC-41D8-B76E-A33F3C9B1AF8}"/>
            </a:ext>
          </a:extLst>
        </xdr:cNvPr>
        <xdr:cNvSpPr txBox="1"/>
      </xdr:nvSpPr>
      <xdr:spPr>
        <a:xfrm>
          <a:off x="1463040" y="6134100"/>
          <a:ext cx="14020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spc="200">
              <a:solidFill>
                <a:schemeClr val="bg1"/>
              </a:solidFill>
              <a:latin typeface="Bahnschrift Light" panose="020B0502040204020203" pitchFamily="34" charset="0"/>
            </a:rPr>
            <a:t>MOST RECENT</a:t>
          </a:r>
        </a:p>
      </xdr:txBody>
    </xdr:sp>
    <xdr:clientData/>
  </xdr:twoCellAnchor>
  <xdr:twoCellAnchor>
    <xdr:from>
      <xdr:col>11</xdr:col>
      <xdr:colOff>365760</xdr:colOff>
      <xdr:row>34</xdr:row>
      <xdr:rowOff>167640</xdr:rowOff>
    </xdr:from>
    <xdr:to>
      <xdr:col>15</xdr:col>
      <xdr:colOff>251460</xdr:colOff>
      <xdr:row>38</xdr:row>
      <xdr:rowOff>144780</xdr:rowOff>
    </xdr:to>
    <xdr:sp macro="" textlink="">
      <xdr:nvSpPr>
        <xdr:cNvPr id="8" name="TextBox 7">
          <a:extLst>
            <a:ext uri="{FF2B5EF4-FFF2-40B4-BE49-F238E27FC236}">
              <a16:creationId xmlns:a16="http://schemas.microsoft.com/office/drawing/2014/main" id="{490FDBD0-4862-9DA8-3618-5331E1D09EF5}"/>
            </a:ext>
          </a:extLst>
        </xdr:cNvPr>
        <xdr:cNvSpPr txBox="1"/>
      </xdr:nvSpPr>
      <xdr:spPr>
        <a:xfrm>
          <a:off x="7071360" y="6202680"/>
          <a:ext cx="232410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rgbClr val="F3FDA4"/>
              </a:solidFill>
            </a:rPr>
            <a:t>“Low</a:t>
          </a:r>
          <a:r>
            <a:rPr lang="en-US" sz="1050" b="1" baseline="0">
              <a:solidFill>
                <a:srgbClr val="F3FDA4"/>
              </a:solidFill>
            </a:rPr>
            <a:t> Use” = 0 - 2 website purchases; “Medium,” 3 - 6; “High,” 7 &amp; up</a:t>
          </a:r>
          <a:endParaRPr lang="en-US" sz="1050" b="1">
            <a:solidFill>
              <a:srgbClr val="F3FDA4"/>
            </a:solidFill>
          </a:endParaRPr>
        </a:p>
      </xdr:txBody>
    </xdr:sp>
    <xdr:clientData/>
  </xdr:twoCellAnchor>
  <xdr:twoCellAnchor>
    <xdr:from>
      <xdr:col>9</xdr:col>
      <xdr:colOff>472440</xdr:colOff>
      <xdr:row>26</xdr:row>
      <xdr:rowOff>99060</xdr:rowOff>
    </xdr:from>
    <xdr:to>
      <xdr:col>11</xdr:col>
      <xdr:colOff>251460</xdr:colOff>
      <xdr:row>35</xdr:row>
      <xdr:rowOff>106680</xdr:rowOff>
    </xdr:to>
    <xdr:sp macro="" textlink="">
      <xdr:nvSpPr>
        <xdr:cNvPr id="9" name="TextBox 8">
          <a:extLst>
            <a:ext uri="{FF2B5EF4-FFF2-40B4-BE49-F238E27FC236}">
              <a16:creationId xmlns:a16="http://schemas.microsoft.com/office/drawing/2014/main" id="{5B809924-7641-092E-66B3-A4F4A3413FDA}"/>
            </a:ext>
          </a:extLst>
        </xdr:cNvPr>
        <xdr:cNvSpPr txBox="1"/>
      </xdr:nvSpPr>
      <xdr:spPr>
        <a:xfrm>
          <a:off x="5958840" y="4671060"/>
          <a:ext cx="998220" cy="16535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100" b="1">
              <a:solidFill>
                <a:schemeClr val="bg1"/>
              </a:solidFill>
            </a:rPr>
            <a:t>Interestingly</a:t>
          </a:r>
          <a:r>
            <a:rPr lang="en-US" sz="1100" b="1" baseline="0">
              <a:solidFill>
                <a:schemeClr val="bg1"/>
              </a:solidFill>
            </a:rPr>
            <a:t> enough, there is a moderate correlation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bg1"/>
              </a:solidFill>
            </a:rPr>
            <a:t>(</a:t>
          </a:r>
          <a:r>
            <a:rPr lang="el-GR" sz="1100" b="1" baseline="0">
              <a:solidFill>
                <a:schemeClr val="bg1"/>
              </a:solidFill>
            </a:rPr>
            <a:t>ρ</a:t>
          </a:r>
          <a:r>
            <a:rPr lang="en-US" sz="1100" b="1" baseline="0">
              <a:solidFill>
                <a:schemeClr val="bg1"/>
              </a:solidFill>
            </a:rPr>
            <a:t> = 0.503) between web purchases &amp; in-store purchases</a:t>
          </a:r>
          <a:endParaRPr lang="en-US" sz="1100" b="1">
            <a:solidFill>
              <a:schemeClr val="bg1"/>
            </a:solidFill>
            <a:effectLst/>
            <a:latin typeface="+mn-lt"/>
            <a:ea typeface="+mn-ea"/>
            <a:cs typeface="+mn-cs"/>
          </a:endParaRPr>
        </a:p>
        <a:p>
          <a:pPr algn="ctr"/>
          <a:r>
            <a:rPr lang="en-US" sz="1100" b="1"/>
            <a:t> </a:t>
          </a:r>
        </a:p>
      </xdr:txBody>
    </xdr:sp>
    <xdr:clientData/>
  </xdr:twoCellAnchor>
  <xdr:twoCellAnchor>
    <xdr:from>
      <xdr:col>9</xdr:col>
      <xdr:colOff>312420</xdr:colOff>
      <xdr:row>25</xdr:row>
      <xdr:rowOff>22860</xdr:rowOff>
    </xdr:from>
    <xdr:to>
      <xdr:col>11</xdr:col>
      <xdr:colOff>388620</xdr:colOff>
      <xdr:row>36</xdr:row>
      <xdr:rowOff>60960</xdr:rowOff>
    </xdr:to>
    <xdr:sp macro="" textlink="">
      <xdr:nvSpPr>
        <xdr:cNvPr id="36" name="Oval 35">
          <a:extLst>
            <a:ext uri="{FF2B5EF4-FFF2-40B4-BE49-F238E27FC236}">
              <a16:creationId xmlns:a16="http://schemas.microsoft.com/office/drawing/2014/main" id="{ED8865A5-CF6D-869C-F60A-768EBB15C617}"/>
            </a:ext>
          </a:extLst>
        </xdr:cNvPr>
        <xdr:cNvSpPr/>
      </xdr:nvSpPr>
      <xdr:spPr>
        <a:xfrm>
          <a:off x="5798820" y="4411980"/>
          <a:ext cx="1295400" cy="2049780"/>
        </a:xfrm>
        <a:custGeom>
          <a:avLst/>
          <a:gdLst>
            <a:gd name="connsiteX0" fmla="*/ 0 w 1295400"/>
            <a:gd name="connsiteY0" fmla="*/ 1024890 h 2049780"/>
            <a:gd name="connsiteX1" fmla="*/ 647700 w 1295400"/>
            <a:gd name="connsiteY1" fmla="*/ 0 h 2049780"/>
            <a:gd name="connsiteX2" fmla="*/ 1295400 w 1295400"/>
            <a:gd name="connsiteY2" fmla="*/ 1024890 h 2049780"/>
            <a:gd name="connsiteX3" fmla="*/ 647700 w 1295400"/>
            <a:gd name="connsiteY3" fmla="*/ 2049780 h 2049780"/>
            <a:gd name="connsiteX4" fmla="*/ 0 w 1295400"/>
            <a:gd name="connsiteY4" fmla="*/ 1024890 h 204978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1295400" h="2049780" extrusionOk="0">
              <a:moveTo>
                <a:pt x="0" y="1024890"/>
              </a:moveTo>
              <a:cubicBezTo>
                <a:pt x="-23526" y="500135"/>
                <a:pt x="236433" y="-22114"/>
                <a:pt x="647700" y="0"/>
              </a:cubicBezTo>
              <a:cubicBezTo>
                <a:pt x="1031603" y="-3866"/>
                <a:pt x="1268578" y="507710"/>
                <a:pt x="1295400" y="1024890"/>
              </a:cubicBezTo>
              <a:cubicBezTo>
                <a:pt x="1265415" y="1600943"/>
                <a:pt x="986084" y="2072639"/>
                <a:pt x="647700" y="2049780"/>
              </a:cubicBezTo>
              <a:cubicBezTo>
                <a:pt x="300707" y="2042841"/>
                <a:pt x="-55202" y="1603583"/>
                <a:pt x="0" y="1024890"/>
              </a:cubicBezTo>
              <a:close/>
            </a:path>
          </a:pathLst>
        </a:custGeom>
        <a:noFill/>
        <a:ln>
          <a:solidFill>
            <a:srgbClr val="F3FDA4"/>
          </a:solidFill>
          <a:prstDash val="sysDot"/>
          <a:extLst>
            <a:ext uri="{C807C97D-BFC1-408E-A445-0C87EB9F89A2}">
              <ask:lineSketchStyleProps xmlns:ask="http://schemas.microsoft.com/office/drawing/2018/sketchyshapes" sd="981765707">
                <a:prstGeom prst="ellipse">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76200</xdr:colOff>
      <xdr:row>24</xdr:row>
      <xdr:rowOff>95250</xdr:rowOff>
    </xdr:from>
    <xdr:to>
      <xdr:col>12</xdr:col>
      <xdr:colOff>449580</xdr:colOff>
      <xdr:row>25</xdr:row>
      <xdr:rowOff>175260</xdr:rowOff>
    </xdr:to>
    <xdr:cxnSp macro="">
      <xdr:nvCxnSpPr>
        <xdr:cNvPr id="44" name="Connector: Curved 43">
          <a:extLst>
            <a:ext uri="{FF2B5EF4-FFF2-40B4-BE49-F238E27FC236}">
              <a16:creationId xmlns:a16="http://schemas.microsoft.com/office/drawing/2014/main" id="{0808E01D-C8FD-FBE2-83AC-E8C6091E2FFC}"/>
            </a:ext>
          </a:extLst>
        </xdr:cNvPr>
        <xdr:cNvCxnSpPr>
          <a:stCxn id="42" idx="1"/>
        </xdr:cNvCxnSpPr>
      </xdr:nvCxnSpPr>
      <xdr:spPr>
        <a:xfrm rot="10800000" flipV="1">
          <a:off x="6781800" y="4301490"/>
          <a:ext cx="982980" cy="262890"/>
        </a:xfrm>
        <a:prstGeom prst="curvedConnector3">
          <a:avLst/>
        </a:prstGeom>
        <a:ln>
          <a:solidFill>
            <a:srgbClr val="F3FDA4"/>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79834</xdr:colOff>
      <xdr:row>28</xdr:row>
      <xdr:rowOff>126926</xdr:rowOff>
    </xdr:from>
    <xdr:to>
      <xdr:col>16</xdr:col>
      <xdr:colOff>44135</xdr:colOff>
      <xdr:row>34</xdr:row>
      <xdr:rowOff>38826</xdr:rowOff>
    </xdr:to>
    <xdr:sp macro="" textlink="">
      <xdr:nvSpPr>
        <xdr:cNvPr id="102" name="Freeform: Shape 101">
          <a:extLst>
            <a:ext uri="{FF2B5EF4-FFF2-40B4-BE49-F238E27FC236}">
              <a16:creationId xmlns:a16="http://schemas.microsoft.com/office/drawing/2014/main" id="{A80F5FB9-087D-8253-2A51-B1ADC05DB708}"/>
            </a:ext>
          </a:extLst>
        </xdr:cNvPr>
        <xdr:cNvSpPr/>
      </xdr:nvSpPr>
      <xdr:spPr>
        <a:xfrm rot="19693096">
          <a:off x="9223834" y="5064686"/>
          <a:ext cx="573901" cy="1009180"/>
        </a:xfrm>
        <a:custGeom>
          <a:avLst/>
          <a:gdLst>
            <a:gd name="connsiteX0" fmla="*/ 523654 w 573901"/>
            <a:gd name="connsiteY0" fmla="*/ 178153 h 1009180"/>
            <a:gd name="connsiteX1" fmla="*/ 529034 w 573901"/>
            <a:gd name="connsiteY1" fmla="*/ 53948 h 1009180"/>
            <a:gd name="connsiteX2" fmla="*/ 44866 w 573901"/>
            <a:gd name="connsiteY2" fmla="*/ 951614 h 1009180"/>
            <a:gd name="connsiteX3" fmla="*/ 50246 w 573901"/>
            <a:gd name="connsiteY3" fmla="*/ 844346 h 1009180"/>
          </a:gdLst>
          <a:ahLst/>
          <a:cxnLst>
            <a:cxn ang="0">
              <a:pos x="connsiteX0" y="connsiteY0"/>
            </a:cxn>
            <a:cxn ang="0">
              <a:pos x="connsiteX1" y="connsiteY1"/>
            </a:cxn>
            <a:cxn ang="0">
              <a:pos x="connsiteX2" y="connsiteY2"/>
            </a:cxn>
            <a:cxn ang="0">
              <a:pos x="connsiteX3" y="connsiteY3"/>
            </a:cxn>
          </a:cxnLst>
          <a:rect l="l" t="t" r="r" b="b"/>
          <a:pathLst>
            <a:path w="573901" h="1009180" extrusionOk="0">
              <a:moveTo>
                <a:pt x="523654" y="178153"/>
              </a:moveTo>
              <a:cubicBezTo>
                <a:pt x="578368" y="57210"/>
                <a:pt x="607115" y="-63908"/>
                <a:pt x="529034" y="53948"/>
              </a:cubicBezTo>
              <a:cubicBezTo>
                <a:pt x="462810" y="169541"/>
                <a:pt x="145274" y="813057"/>
                <a:pt x="44866" y="951614"/>
              </a:cubicBezTo>
              <a:cubicBezTo>
                <a:pt x="-38551" y="1081171"/>
                <a:pt x="23626" y="953816"/>
                <a:pt x="50246" y="844346"/>
              </a:cubicBezTo>
            </a:path>
          </a:pathLst>
        </a:custGeom>
        <a:noFill/>
        <a:ln>
          <a:solidFill>
            <a:srgbClr val="F3FDA4"/>
          </a:solidFill>
          <a:prstDash val="sysDot"/>
          <a:extLst>
            <a:ext uri="{C807C97D-BFC1-408E-A445-0C87EB9F89A2}">
              <ask:lineSketchStyleProps xmlns:ask="http://schemas.microsoft.com/office/drawing/2018/sketchyshapes" sd="1898272480">
                <a:custGeom>
                  <a:avLst/>
                  <a:gdLst>
                    <a:gd name="connsiteX0" fmla="*/ 741731 w 812902"/>
                    <a:gd name="connsiteY0" fmla="*/ 240454 h 1362090"/>
                    <a:gd name="connsiteX1" fmla="*/ 749351 w 812902"/>
                    <a:gd name="connsiteY1" fmla="*/ 72814 h 1362090"/>
                    <a:gd name="connsiteX2" fmla="*/ 63551 w 812902"/>
                    <a:gd name="connsiteY2" fmla="*/ 1284394 h 1362090"/>
                    <a:gd name="connsiteX3" fmla="*/ 71171 w 812902"/>
                    <a:gd name="connsiteY3" fmla="*/ 1139614 h 1362090"/>
                  </a:gdLst>
                  <a:ahLst/>
                  <a:cxnLst>
                    <a:cxn ang="0">
                      <a:pos x="connsiteX0" y="connsiteY0"/>
                    </a:cxn>
                    <a:cxn ang="0">
                      <a:pos x="connsiteX1" y="connsiteY1"/>
                    </a:cxn>
                    <a:cxn ang="0">
                      <a:pos x="connsiteX2" y="connsiteY2"/>
                    </a:cxn>
                    <a:cxn ang="0">
                      <a:pos x="connsiteX3" y="connsiteY3"/>
                    </a:cxn>
                  </a:cxnLst>
                  <a:rect l="l" t="t" r="r" b="b"/>
                  <a:pathLst>
                    <a:path w="812902" h="1362090">
                      <a:moveTo>
                        <a:pt x="741731" y="240454"/>
                      </a:moveTo>
                      <a:cubicBezTo>
                        <a:pt x="802056" y="69639"/>
                        <a:pt x="862381" y="-101176"/>
                        <a:pt x="749351" y="72814"/>
                      </a:cubicBezTo>
                      <a:cubicBezTo>
                        <a:pt x="636321" y="246804"/>
                        <a:pt x="176581" y="1106594"/>
                        <a:pt x="63551" y="1284394"/>
                      </a:cubicBezTo>
                      <a:cubicBezTo>
                        <a:pt x="-49479" y="1462194"/>
                        <a:pt x="10846" y="1300904"/>
                        <a:pt x="71171" y="1139614"/>
                      </a:cubicBezTo>
                    </a:path>
                  </a:pathLst>
                </a:cu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121920</xdr:colOff>
      <xdr:row>29</xdr:row>
      <xdr:rowOff>45720</xdr:rowOff>
    </xdr:from>
    <xdr:to>
      <xdr:col>18</xdr:col>
      <xdr:colOff>601980</xdr:colOff>
      <xdr:row>38</xdr:row>
      <xdr:rowOff>15240</xdr:rowOff>
    </xdr:to>
    <xdr:graphicFrame macro="">
      <xdr:nvGraphicFramePr>
        <xdr:cNvPr id="104" name="Chart 103">
          <a:extLst>
            <a:ext uri="{FF2B5EF4-FFF2-40B4-BE49-F238E27FC236}">
              <a16:creationId xmlns:a16="http://schemas.microsoft.com/office/drawing/2014/main" id="{12D9E91B-43F1-45CC-8143-B2026CABD1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15</xdr:col>
      <xdr:colOff>518160</xdr:colOff>
      <xdr:row>27</xdr:row>
      <xdr:rowOff>30480</xdr:rowOff>
    </xdr:from>
    <xdr:to>
      <xdr:col>18</xdr:col>
      <xdr:colOff>312420</xdr:colOff>
      <xdr:row>30</xdr:row>
      <xdr:rowOff>7620</xdr:rowOff>
    </xdr:to>
    <xdr:sp macro="" textlink="">
      <xdr:nvSpPr>
        <xdr:cNvPr id="105" name="TextBox 104">
          <a:extLst>
            <a:ext uri="{FF2B5EF4-FFF2-40B4-BE49-F238E27FC236}">
              <a16:creationId xmlns:a16="http://schemas.microsoft.com/office/drawing/2014/main" id="{7522C56A-9ABB-C5F8-8ED9-7317B83613A4}"/>
            </a:ext>
          </a:extLst>
        </xdr:cNvPr>
        <xdr:cNvSpPr txBox="1"/>
      </xdr:nvSpPr>
      <xdr:spPr>
        <a:xfrm>
          <a:off x="9662160" y="4785360"/>
          <a:ext cx="1623060" cy="525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3FDA4"/>
              </a:solidFill>
            </a:rPr>
            <a:t>Web Purchases by Relationship Status</a:t>
          </a:r>
        </a:p>
      </xdr:txBody>
    </xdr:sp>
    <xdr:clientData/>
  </xdr:twoCellAnchor>
  <xdr:twoCellAnchor>
    <xdr:from>
      <xdr:col>18</xdr:col>
      <xdr:colOff>563880</xdr:colOff>
      <xdr:row>28</xdr:row>
      <xdr:rowOff>99060</xdr:rowOff>
    </xdr:from>
    <xdr:to>
      <xdr:col>23</xdr:col>
      <xdr:colOff>22860</xdr:colOff>
      <xdr:row>39</xdr:row>
      <xdr:rowOff>91440</xdr:rowOff>
    </xdr:to>
    <xdr:sp macro="" textlink="">
      <xdr:nvSpPr>
        <xdr:cNvPr id="106" name="TextBox 105">
          <a:extLst>
            <a:ext uri="{FF2B5EF4-FFF2-40B4-BE49-F238E27FC236}">
              <a16:creationId xmlns:a16="http://schemas.microsoft.com/office/drawing/2014/main" id="{2222ED59-C0C6-23B6-7854-DACA1EAADD9E}"/>
            </a:ext>
          </a:extLst>
        </xdr:cNvPr>
        <xdr:cNvSpPr txBox="1"/>
      </xdr:nvSpPr>
      <xdr:spPr>
        <a:xfrm>
          <a:off x="11536680" y="5036820"/>
          <a:ext cx="2506980" cy="1821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b="1" baseline="0">
              <a:solidFill>
                <a:schemeClr val="bg1"/>
              </a:solidFill>
            </a:rPr>
            <a:t>...include more in-store marketing touting specific benefits of online shopping. Also, consider more targeted outreach to single / divorced / widowed customers to encourage increased website engagement.</a:t>
          </a:r>
          <a:endParaRPr lang="en-US" sz="1200" b="1">
            <a:solidFill>
              <a:schemeClr val="bg1"/>
            </a:solidFill>
          </a:endParaRPr>
        </a:p>
      </xdr:txBody>
    </xdr:sp>
    <xdr:clientData/>
  </xdr:twoCellAnchor>
  <xdr:twoCellAnchor>
    <xdr:from>
      <xdr:col>18</xdr:col>
      <xdr:colOff>381000</xdr:colOff>
      <xdr:row>27</xdr:row>
      <xdr:rowOff>137160</xdr:rowOff>
    </xdr:from>
    <xdr:to>
      <xdr:col>22</xdr:col>
      <xdr:colOff>601980</xdr:colOff>
      <xdr:row>36</xdr:row>
      <xdr:rowOff>91440</xdr:rowOff>
    </xdr:to>
    <xdr:sp macro="" textlink="">
      <xdr:nvSpPr>
        <xdr:cNvPr id="108" name="Rectangle: Rounded Corners 107">
          <a:extLst>
            <a:ext uri="{FF2B5EF4-FFF2-40B4-BE49-F238E27FC236}">
              <a16:creationId xmlns:a16="http://schemas.microsoft.com/office/drawing/2014/main" id="{9974937D-C561-25C8-3264-5C4A2929F72E}"/>
            </a:ext>
          </a:extLst>
        </xdr:cNvPr>
        <xdr:cNvSpPr/>
      </xdr:nvSpPr>
      <xdr:spPr>
        <a:xfrm>
          <a:off x="11353800" y="4892040"/>
          <a:ext cx="2659380" cy="1600200"/>
        </a:xfrm>
        <a:custGeom>
          <a:avLst/>
          <a:gdLst>
            <a:gd name="connsiteX0" fmla="*/ 0 w 2659380"/>
            <a:gd name="connsiteY0" fmla="*/ 266705 h 1600200"/>
            <a:gd name="connsiteX1" fmla="*/ 266705 w 2659380"/>
            <a:gd name="connsiteY1" fmla="*/ 0 h 1600200"/>
            <a:gd name="connsiteX2" fmla="*/ 2392675 w 2659380"/>
            <a:gd name="connsiteY2" fmla="*/ 0 h 1600200"/>
            <a:gd name="connsiteX3" fmla="*/ 2659380 w 2659380"/>
            <a:gd name="connsiteY3" fmla="*/ 266705 h 1600200"/>
            <a:gd name="connsiteX4" fmla="*/ 2659380 w 2659380"/>
            <a:gd name="connsiteY4" fmla="*/ 1333495 h 1600200"/>
            <a:gd name="connsiteX5" fmla="*/ 2392675 w 2659380"/>
            <a:gd name="connsiteY5" fmla="*/ 1600200 h 1600200"/>
            <a:gd name="connsiteX6" fmla="*/ 266705 w 2659380"/>
            <a:gd name="connsiteY6" fmla="*/ 1600200 h 1600200"/>
            <a:gd name="connsiteX7" fmla="*/ 0 w 2659380"/>
            <a:gd name="connsiteY7" fmla="*/ 1333495 h 1600200"/>
            <a:gd name="connsiteX8" fmla="*/ 0 w 2659380"/>
            <a:gd name="connsiteY8" fmla="*/ 266705 h 16002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2659380" h="1600200" extrusionOk="0">
              <a:moveTo>
                <a:pt x="0" y="266705"/>
              </a:moveTo>
              <a:cubicBezTo>
                <a:pt x="-10957" y="141477"/>
                <a:pt x="103880" y="15435"/>
                <a:pt x="266705" y="0"/>
              </a:cubicBezTo>
              <a:cubicBezTo>
                <a:pt x="698156" y="145212"/>
                <a:pt x="1925142" y="129678"/>
                <a:pt x="2392675" y="0"/>
              </a:cubicBezTo>
              <a:cubicBezTo>
                <a:pt x="2539941" y="9620"/>
                <a:pt x="2655116" y="125599"/>
                <a:pt x="2659380" y="266705"/>
              </a:cubicBezTo>
              <a:cubicBezTo>
                <a:pt x="2610812" y="585142"/>
                <a:pt x="2566782" y="831473"/>
                <a:pt x="2659380" y="1333495"/>
              </a:cubicBezTo>
              <a:cubicBezTo>
                <a:pt x="2668005" y="1508907"/>
                <a:pt x="2551577" y="1609786"/>
                <a:pt x="2392675" y="1600200"/>
              </a:cubicBezTo>
              <a:cubicBezTo>
                <a:pt x="2116480" y="1464733"/>
                <a:pt x="1246463" y="1646313"/>
                <a:pt x="266705" y="1600200"/>
              </a:cubicBezTo>
              <a:cubicBezTo>
                <a:pt x="113013" y="1605422"/>
                <a:pt x="4440" y="1479680"/>
                <a:pt x="0" y="1333495"/>
              </a:cubicBezTo>
              <a:cubicBezTo>
                <a:pt x="31436" y="964124"/>
                <a:pt x="-62423" y="550234"/>
                <a:pt x="0" y="266705"/>
              </a:cubicBezTo>
              <a:close/>
            </a:path>
          </a:pathLst>
        </a:custGeom>
        <a:noFill/>
        <a:ln>
          <a:solidFill>
            <a:srgbClr val="F3FDA4"/>
          </a:solidFill>
          <a:prstDash val="sysDot"/>
          <a:extLst>
            <a:ext uri="{C807C97D-BFC1-408E-A445-0C87EB9F89A2}">
              <ask:lineSketchStyleProps xmlns:ask="http://schemas.microsoft.com/office/drawing/2018/sketchyshapes" sd="397415296">
                <a:prstGeom prst="roundRect">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571500</xdr:colOff>
      <xdr:row>27</xdr:row>
      <xdr:rowOff>60960</xdr:rowOff>
    </xdr:from>
    <xdr:to>
      <xdr:col>22</xdr:col>
      <xdr:colOff>243840</xdr:colOff>
      <xdr:row>28</xdr:row>
      <xdr:rowOff>137160</xdr:rowOff>
    </xdr:to>
    <xdr:sp macro="" textlink="">
      <xdr:nvSpPr>
        <xdr:cNvPr id="109" name="Rectangle 108">
          <a:extLst>
            <a:ext uri="{FF2B5EF4-FFF2-40B4-BE49-F238E27FC236}">
              <a16:creationId xmlns:a16="http://schemas.microsoft.com/office/drawing/2014/main" id="{5AA6644B-A3A6-B103-4F5C-9DC7C8EDE8CB}"/>
            </a:ext>
          </a:extLst>
        </xdr:cNvPr>
        <xdr:cNvSpPr/>
      </xdr:nvSpPr>
      <xdr:spPr>
        <a:xfrm>
          <a:off x="11544300" y="4815840"/>
          <a:ext cx="2110740" cy="259080"/>
        </a:xfrm>
        <a:prstGeom prst="rect">
          <a:avLst/>
        </a:prstGeom>
        <a:solidFill>
          <a:srgbClr val="25252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586740</xdr:colOff>
      <xdr:row>27</xdr:row>
      <xdr:rowOff>15240</xdr:rowOff>
    </xdr:from>
    <xdr:to>
      <xdr:col>22</xdr:col>
      <xdr:colOff>472440</xdr:colOff>
      <xdr:row>28</xdr:row>
      <xdr:rowOff>167640</xdr:rowOff>
    </xdr:to>
    <xdr:sp macro="" textlink="">
      <xdr:nvSpPr>
        <xdr:cNvPr id="107" name="TextBox 106">
          <a:extLst>
            <a:ext uri="{FF2B5EF4-FFF2-40B4-BE49-F238E27FC236}">
              <a16:creationId xmlns:a16="http://schemas.microsoft.com/office/drawing/2014/main" id="{B74F2777-1D3F-42B0-B6C5-E251CB5F66C6}"/>
            </a:ext>
          </a:extLst>
        </xdr:cNvPr>
        <xdr:cNvSpPr txBox="1"/>
      </xdr:nvSpPr>
      <xdr:spPr>
        <a:xfrm>
          <a:off x="11559540" y="4770120"/>
          <a:ext cx="23241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0" spc="150" baseline="0">
              <a:solidFill>
                <a:srgbClr val="F3FDA4"/>
              </a:solidFill>
              <a:latin typeface="Bahnschrift SemiBold" panose="020B0502040204020203" pitchFamily="34" charset="0"/>
            </a:rPr>
            <a:t>RECOMMENDATIONS</a:t>
          </a:r>
        </a:p>
      </xdr:txBody>
    </xdr:sp>
    <xdr:clientData/>
  </xdr:twoCellAnchor>
  <xdr:twoCellAnchor>
    <xdr:from>
      <xdr:col>22</xdr:col>
      <xdr:colOff>224790</xdr:colOff>
      <xdr:row>27</xdr:row>
      <xdr:rowOff>91440</xdr:rowOff>
    </xdr:from>
    <xdr:to>
      <xdr:col>22</xdr:col>
      <xdr:colOff>312420</xdr:colOff>
      <xdr:row>27</xdr:row>
      <xdr:rowOff>179070</xdr:rowOff>
    </xdr:to>
    <xdr:sp macro="" textlink="">
      <xdr:nvSpPr>
        <xdr:cNvPr id="110" name="Oval 109">
          <a:extLst>
            <a:ext uri="{FF2B5EF4-FFF2-40B4-BE49-F238E27FC236}">
              <a16:creationId xmlns:a16="http://schemas.microsoft.com/office/drawing/2014/main" id="{3E70D58C-0A46-B98D-28ED-A3286888A7C7}"/>
            </a:ext>
          </a:extLst>
        </xdr:cNvPr>
        <xdr:cNvSpPr/>
      </xdr:nvSpPr>
      <xdr:spPr>
        <a:xfrm>
          <a:off x="13635990" y="4846320"/>
          <a:ext cx="87630" cy="87630"/>
        </a:xfrm>
        <a:prstGeom prst="ellipse">
          <a:avLst/>
        </a:prstGeom>
        <a:solidFill>
          <a:srgbClr val="FF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506730</xdr:colOff>
      <xdr:row>27</xdr:row>
      <xdr:rowOff>129540</xdr:rowOff>
    </xdr:from>
    <xdr:to>
      <xdr:col>18</xdr:col>
      <xdr:colOff>594360</xdr:colOff>
      <xdr:row>28</xdr:row>
      <xdr:rowOff>34290</xdr:rowOff>
    </xdr:to>
    <xdr:sp macro="" textlink="">
      <xdr:nvSpPr>
        <xdr:cNvPr id="111" name="Oval 110">
          <a:extLst>
            <a:ext uri="{FF2B5EF4-FFF2-40B4-BE49-F238E27FC236}">
              <a16:creationId xmlns:a16="http://schemas.microsoft.com/office/drawing/2014/main" id="{D064333E-97DC-4376-9F0F-DB4E3B1077A7}"/>
            </a:ext>
          </a:extLst>
        </xdr:cNvPr>
        <xdr:cNvSpPr/>
      </xdr:nvSpPr>
      <xdr:spPr>
        <a:xfrm>
          <a:off x="11479530" y="4884420"/>
          <a:ext cx="87630" cy="87630"/>
        </a:xfrm>
        <a:prstGeom prst="ellipse">
          <a:avLst/>
        </a:prstGeom>
        <a:solidFill>
          <a:srgbClr val="FFFFC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468630</xdr:colOff>
      <xdr:row>14</xdr:row>
      <xdr:rowOff>45720</xdr:rowOff>
    </xdr:from>
    <xdr:to>
      <xdr:col>19</xdr:col>
      <xdr:colOff>26670</xdr:colOff>
      <xdr:row>17</xdr:row>
      <xdr:rowOff>11430</xdr:rowOff>
    </xdr:to>
    <xdr:sp macro="" textlink="">
      <xdr:nvSpPr>
        <xdr:cNvPr id="116" name="Oval 115">
          <a:extLst>
            <a:ext uri="{FF2B5EF4-FFF2-40B4-BE49-F238E27FC236}">
              <a16:creationId xmlns:a16="http://schemas.microsoft.com/office/drawing/2014/main" id="{F0879DC6-B2F8-5830-9408-3FB7B189FE1C}"/>
            </a:ext>
          </a:extLst>
        </xdr:cNvPr>
        <xdr:cNvSpPr/>
      </xdr:nvSpPr>
      <xdr:spPr>
        <a:xfrm rot="21200606">
          <a:off x="10831830" y="2423160"/>
          <a:ext cx="777240" cy="514350"/>
        </a:xfrm>
        <a:custGeom>
          <a:avLst/>
          <a:gdLst>
            <a:gd name="connsiteX0" fmla="*/ 0 w 777240"/>
            <a:gd name="connsiteY0" fmla="*/ 257175 h 514350"/>
            <a:gd name="connsiteX1" fmla="*/ 388620 w 777240"/>
            <a:gd name="connsiteY1" fmla="*/ 0 h 514350"/>
            <a:gd name="connsiteX2" fmla="*/ 777240 w 777240"/>
            <a:gd name="connsiteY2" fmla="*/ 257175 h 514350"/>
            <a:gd name="connsiteX3" fmla="*/ 388620 w 777240"/>
            <a:gd name="connsiteY3" fmla="*/ 514350 h 514350"/>
            <a:gd name="connsiteX4" fmla="*/ 0 w 777240"/>
            <a:gd name="connsiteY4" fmla="*/ 257175 h 51435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777240" h="514350" extrusionOk="0">
              <a:moveTo>
                <a:pt x="0" y="257175"/>
              </a:moveTo>
              <a:cubicBezTo>
                <a:pt x="13402" y="118943"/>
                <a:pt x="150245" y="-18205"/>
                <a:pt x="388620" y="0"/>
              </a:cubicBezTo>
              <a:cubicBezTo>
                <a:pt x="591970" y="-7502"/>
                <a:pt x="790739" y="114952"/>
                <a:pt x="777240" y="257175"/>
              </a:cubicBezTo>
              <a:cubicBezTo>
                <a:pt x="764086" y="408645"/>
                <a:pt x="608842" y="543967"/>
                <a:pt x="388620" y="514350"/>
              </a:cubicBezTo>
              <a:cubicBezTo>
                <a:pt x="171381" y="514766"/>
                <a:pt x="14118" y="408450"/>
                <a:pt x="0" y="257175"/>
              </a:cubicBezTo>
              <a:close/>
            </a:path>
          </a:pathLst>
        </a:custGeom>
        <a:noFill/>
        <a:ln>
          <a:solidFill>
            <a:srgbClr val="FFFFCC"/>
          </a:solidFill>
          <a:prstDash val="sysDot"/>
          <a:extLst>
            <a:ext uri="{C807C97D-BFC1-408E-A445-0C87EB9F89A2}">
              <ask:lineSketchStyleProps xmlns:ask="http://schemas.microsoft.com/office/drawing/2018/sketchyshapes" sd="3939682312">
                <a:prstGeom prst="ellipse">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426720</xdr:colOff>
      <xdr:row>14</xdr:row>
      <xdr:rowOff>68580</xdr:rowOff>
    </xdr:from>
    <xdr:to>
      <xdr:col>19</xdr:col>
      <xdr:colOff>38100</xdr:colOff>
      <xdr:row>16</xdr:row>
      <xdr:rowOff>137160</xdr:rowOff>
    </xdr:to>
    <xdr:sp macro="" textlink="">
      <xdr:nvSpPr>
        <xdr:cNvPr id="117" name="TextBox 116">
          <a:extLst>
            <a:ext uri="{FF2B5EF4-FFF2-40B4-BE49-F238E27FC236}">
              <a16:creationId xmlns:a16="http://schemas.microsoft.com/office/drawing/2014/main" id="{CCE15386-6703-71DE-58F3-199A408176BE}"/>
            </a:ext>
          </a:extLst>
        </xdr:cNvPr>
        <xdr:cNvSpPr txBox="1"/>
      </xdr:nvSpPr>
      <xdr:spPr>
        <a:xfrm rot="21231841">
          <a:off x="10789920" y="2446020"/>
          <a:ext cx="83058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rgbClr val="FFFFCC"/>
              </a:solidFill>
            </a:rPr>
            <a:t>MOST</a:t>
          </a:r>
        </a:p>
        <a:p>
          <a:pPr algn="ctr"/>
          <a:r>
            <a:rPr lang="en-US" sz="1100" b="0">
              <a:solidFill>
                <a:srgbClr val="FFFFCC"/>
              </a:solidFill>
            </a:rPr>
            <a:t>POPULAR</a:t>
          </a:r>
        </a:p>
      </xdr:txBody>
    </xdr:sp>
    <xdr:clientData/>
  </xdr:twoCellAnchor>
  <xdr:twoCellAnchor>
    <xdr:from>
      <xdr:col>18</xdr:col>
      <xdr:colOff>384810</xdr:colOff>
      <xdr:row>12</xdr:row>
      <xdr:rowOff>137160</xdr:rowOff>
    </xdr:from>
    <xdr:to>
      <xdr:col>19</xdr:col>
      <xdr:colOff>358140</xdr:colOff>
      <xdr:row>12</xdr:row>
      <xdr:rowOff>182879</xdr:rowOff>
    </xdr:to>
    <xdr:sp macro="" textlink="">
      <xdr:nvSpPr>
        <xdr:cNvPr id="121" name="Freeform: Shape 120">
          <a:extLst>
            <a:ext uri="{FF2B5EF4-FFF2-40B4-BE49-F238E27FC236}">
              <a16:creationId xmlns:a16="http://schemas.microsoft.com/office/drawing/2014/main" id="{3E039707-E80D-03C8-A6E3-58141219BD74}"/>
            </a:ext>
          </a:extLst>
        </xdr:cNvPr>
        <xdr:cNvSpPr/>
      </xdr:nvSpPr>
      <xdr:spPr>
        <a:xfrm rot="11054897">
          <a:off x="11357610" y="2148840"/>
          <a:ext cx="582930" cy="45719"/>
        </a:xfrm>
        <a:custGeom>
          <a:avLst/>
          <a:gdLst>
            <a:gd name="connsiteX0" fmla="*/ 0 w 582930"/>
            <a:gd name="connsiteY0" fmla="*/ 45719 h 45719"/>
            <a:gd name="connsiteX1" fmla="*/ 582930 w 582930"/>
            <a:gd name="connsiteY1" fmla="*/ 0 h 45719"/>
            <a:gd name="connsiteX2" fmla="*/ 582930 w 582930"/>
            <a:gd name="connsiteY2" fmla="*/ 0 h 45719"/>
          </a:gdLst>
          <a:ahLst/>
          <a:cxnLst>
            <a:cxn ang="0">
              <a:pos x="connsiteX0" y="connsiteY0"/>
            </a:cxn>
            <a:cxn ang="0">
              <a:pos x="connsiteX1" y="connsiteY1"/>
            </a:cxn>
            <a:cxn ang="0">
              <a:pos x="connsiteX2" y="connsiteY2"/>
            </a:cxn>
          </a:cxnLst>
          <a:rect l="l" t="t" r="r" b="b"/>
          <a:pathLst>
            <a:path w="582930" h="45719" extrusionOk="0">
              <a:moveTo>
                <a:pt x="0" y="45719"/>
              </a:moveTo>
              <a:cubicBezTo>
                <a:pt x="156127" y="51080"/>
                <a:pt x="327127" y="68654"/>
                <a:pt x="582930" y="0"/>
              </a:cubicBezTo>
              <a:lnTo>
                <a:pt x="582930" y="0"/>
              </a:lnTo>
            </a:path>
          </a:pathLst>
        </a:custGeom>
        <a:noFill/>
        <a:ln>
          <a:solidFill>
            <a:srgbClr val="FFFFCC"/>
          </a:solidFill>
          <a:prstDash val="sysDot"/>
          <a:extLst>
            <a:ext uri="{C807C97D-BFC1-408E-A445-0C87EB9F89A2}">
              <ask:lineSketchStyleProps xmlns:ask="http://schemas.microsoft.com/office/drawing/2018/sketchyshapes" sd="458625573">
                <a:custGeom>
                  <a:avLst/>
                  <a:gdLst>
                    <a:gd name="connsiteX0" fmla="*/ 0 w 750570"/>
                    <a:gd name="connsiteY0" fmla="*/ 34290 h 34290"/>
                    <a:gd name="connsiteX1" fmla="*/ 750570 w 750570"/>
                    <a:gd name="connsiteY1" fmla="*/ 0 h 34290"/>
                    <a:gd name="connsiteX2" fmla="*/ 750570 w 750570"/>
                    <a:gd name="connsiteY2" fmla="*/ 0 h 34290"/>
                  </a:gdLst>
                  <a:ahLst/>
                  <a:cxnLst>
                    <a:cxn ang="0">
                      <a:pos x="connsiteX0" y="connsiteY0"/>
                    </a:cxn>
                    <a:cxn ang="0">
                      <a:pos x="connsiteX1" y="connsiteY1"/>
                    </a:cxn>
                    <a:cxn ang="0">
                      <a:pos x="connsiteX2" y="connsiteY2"/>
                    </a:cxn>
                  </a:cxnLst>
                  <a:rect l="l" t="t" r="r" b="b"/>
                  <a:pathLst>
                    <a:path w="750570" h="34290">
                      <a:moveTo>
                        <a:pt x="0" y="34290"/>
                      </a:moveTo>
                      <a:lnTo>
                        <a:pt x="750570" y="0"/>
                      </a:lnTo>
                      <a:lnTo>
                        <a:pt x="750570" y="0"/>
                      </a:lnTo>
                    </a:path>
                  </a:pathLst>
                </a:cu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476250</xdr:colOff>
      <xdr:row>12</xdr:row>
      <xdr:rowOff>148590</xdr:rowOff>
    </xdr:from>
    <xdr:to>
      <xdr:col>19</xdr:col>
      <xdr:colOff>129540</xdr:colOff>
      <xdr:row>14</xdr:row>
      <xdr:rowOff>68580</xdr:rowOff>
    </xdr:to>
    <xdr:cxnSp macro="">
      <xdr:nvCxnSpPr>
        <xdr:cNvPr id="123" name="Connector: Curved 122">
          <a:extLst>
            <a:ext uri="{FF2B5EF4-FFF2-40B4-BE49-F238E27FC236}">
              <a16:creationId xmlns:a16="http://schemas.microsoft.com/office/drawing/2014/main" id="{E7D89B3A-BCF3-A5BE-C3FE-34FFDBD7F0DA}"/>
            </a:ext>
          </a:extLst>
        </xdr:cNvPr>
        <xdr:cNvCxnSpPr/>
      </xdr:nvCxnSpPr>
      <xdr:spPr>
        <a:xfrm rot="5400000" flipH="1" flipV="1">
          <a:off x="11437620" y="2171700"/>
          <a:ext cx="285750" cy="262890"/>
        </a:xfrm>
        <a:prstGeom prst="curvedConnector3">
          <a:avLst/>
        </a:prstGeom>
        <a:ln>
          <a:solidFill>
            <a:srgbClr val="FFFFCC"/>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20</xdr:col>
      <xdr:colOff>410868</xdr:colOff>
      <xdr:row>12</xdr:row>
      <xdr:rowOff>134639</xdr:rowOff>
    </xdr:from>
    <xdr:to>
      <xdr:col>22</xdr:col>
      <xdr:colOff>220882</xdr:colOff>
      <xdr:row>12</xdr:row>
      <xdr:rowOff>180358</xdr:rowOff>
    </xdr:to>
    <xdr:sp macro="" textlink="">
      <xdr:nvSpPr>
        <xdr:cNvPr id="124" name="Freeform: Shape 123">
          <a:extLst>
            <a:ext uri="{FF2B5EF4-FFF2-40B4-BE49-F238E27FC236}">
              <a16:creationId xmlns:a16="http://schemas.microsoft.com/office/drawing/2014/main" id="{5D6C4215-EBA3-4491-9AEF-382D89031B25}"/>
            </a:ext>
          </a:extLst>
        </xdr:cNvPr>
        <xdr:cNvSpPr/>
      </xdr:nvSpPr>
      <xdr:spPr>
        <a:xfrm rot="11011531">
          <a:off x="12602868" y="2146319"/>
          <a:ext cx="1029214" cy="45719"/>
        </a:xfrm>
        <a:custGeom>
          <a:avLst/>
          <a:gdLst>
            <a:gd name="connsiteX0" fmla="*/ 0 w 1029214"/>
            <a:gd name="connsiteY0" fmla="*/ 45719 h 45719"/>
            <a:gd name="connsiteX1" fmla="*/ 1029214 w 1029214"/>
            <a:gd name="connsiteY1" fmla="*/ 0 h 45719"/>
            <a:gd name="connsiteX2" fmla="*/ 1029214 w 1029214"/>
            <a:gd name="connsiteY2" fmla="*/ 0 h 45719"/>
          </a:gdLst>
          <a:ahLst/>
          <a:cxnLst>
            <a:cxn ang="0">
              <a:pos x="connsiteX0" y="connsiteY0"/>
            </a:cxn>
            <a:cxn ang="0">
              <a:pos x="connsiteX1" y="connsiteY1"/>
            </a:cxn>
            <a:cxn ang="0">
              <a:pos x="connsiteX2" y="connsiteY2"/>
            </a:cxn>
          </a:cxnLst>
          <a:rect l="l" t="t" r="r" b="b"/>
          <a:pathLst>
            <a:path w="1029214" h="45719" extrusionOk="0">
              <a:moveTo>
                <a:pt x="0" y="45719"/>
              </a:moveTo>
              <a:cubicBezTo>
                <a:pt x="404299" y="46735"/>
                <a:pt x="702674" y="44029"/>
                <a:pt x="1029214" y="0"/>
              </a:cubicBezTo>
              <a:lnTo>
                <a:pt x="1029214" y="0"/>
              </a:lnTo>
            </a:path>
          </a:pathLst>
        </a:custGeom>
        <a:noFill/>
        <a:ln>
          <a:solidFill>
            <a:srgbClr val="FFFFCC"/>
          </a:solidFill>
          <a:prstDash val="sysDot"/>
          <a:extLst>
            <a:ext uri="{C807C97D-BFC1-408E-A445-0C87EB9F89A2}">
              <ask:lineSketchStyleProps xmlns:ask="http://schemas.microsoft.com/office/drawing/2018/sketchyshapes" sd="458625573">
                <a:custGeom>
                  <a:avLst/>
                  <a:gdLst>
                    <a:gd name="connsiteX0" fmla="*/ 0 w 750570"/>
                    <a:gd name="connsiteY0" fmla="*/ 34290 h 34290"/>
                    <a:gd name="connsiteX1" fmla="*/ 750570 w 750570"/>
                    <a:gd name="connsiteY1" fmla="*/ 0 h 34290"/>
                    <a:gd name="connsiteX2" fmla="*/ 750570 w 750570"/>
                    <a:gd name="connsiteY2" fmla="*/ 0 h 34290"/>
                  </a:gdLst>
                  <a:ahLst/>
                  <a:cxnLst>
                    <a:cxn ang="0">
                      <a:pos x="connsiteX0" y="connsiteY0"/>
                    </a:cxn>
                    <a:cxn ang="0">
                      <a:pos x="connsiteX1" y="connsiteY1"/>
                    </a:cxn>
                    <a:cxn ang="0">
                      <a:pos x="connsiteX2" y="connsiteY2"/>
                    </a:cxn>
                  </a:cxnLst>
                  <a:rect l="l" t="t" r="r" b="b"/>
                  <a:pathLst>
                    <a:path w="750570" h="34290">
                      <a:moveTo>
                        <a:pt x="0" y="34290"/>
                      </a:moveTo>
                      <a:lnTo>
                        <a:pt x="750570" y="0"/>
                      </a:lnTo>
                      <a:lnTo>
                        <a:pt x="750570" y="0"/>
                      </a:lnTo>
                    </a:path>
                  </a:pathLst>
                </a:cu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524204</xdr:colOff>
      <xdr:row>14</xdr:row>
      <xdr:rowOff>144796</xdr:rowOff>
    </xdr:from>
    <xdr:to>
      <xdr:col>22</xdr:col>
      <xdr:colOff>540810</xdr:colOff>
      <xdr:row>16</xdr:row>
      <xdr:rowOff>30377</xdr:rowOff>
    </xdr:to>
    <xdr:sp macro="" textlink="">
      <xdr:nvSpPr>
        <xdr:cNvPr id="125" name="TextBox 124">
          <a:extLst>
            <a:ext uri="{FF2B5EF4-FFF2-40B4-BE49-F238E27FC236}">
              <a16:creationId xmlns:a16="http://schemas.microsoft.com/office/drawing/2014/main" id="{817B91D7-1AC9-4727-ABF9-B062431A38C3}"/>
            </a:ext>
          </a:extLst>
        </xdr:cNvPr>
        <xdr:cNvSpPr txBox="1"/>
      </xdr:nvSpPr>
      <xdr:spPr>
        <a:xfrm rot="433996">
          <a:off x="13325804" y="2522236"/>
          <a:ext cx="626206" cy="2513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0">
              <a:solidFill>
                <a:srgbClr val="FFFFCC"/>
              </a:solidFill>
            </a:rPr>
            <a:t>LEAST</a:t>
          </a:r>
        </a:p>
      </xdr:txBody>
    </xdr:sp>
    <xdr:clientData/>
  </xdr:twoCellAnchor>
  <xdr:twoCellAnchor>
    <xdr:from>
      <xdr:col>21</xdr:col>
      <xdr:colOff>534886</xdr:colOff>
      <xdr:row>14</xdr:row>
      <xdr:rowOff>93773</xdr:rowOff>
    </xdr:from>
    <xdr:to>
      <xdr:col>22</xdr:col>
      <xdr:colOff>528210</xdr:colOff>
      <xdr:row>16</xdr:row>
      <xdr:rowOff>86094</xdr:rowOff>
    </xdr:to>
    <xdr:sp macro="" textlink="">
      <xdr:nvSpPr>
        <xdr:cNvPr id="126" name="Oval 125">
          <a:extLst>
            <a:ext uri="{FF2B5EF4-FFF2-40B4-BE49-F238E27FC236}">
              <a16:creationId xmlns:a16="http://schemas.microsoft.com/office/drawing/2014/main" id="{C10F3131-EE4D-4A3B-87C3-F26D54EDC4C8}"/>
            </a:ext>
          </a:extLst>
        </xdr:cNvPr>
        <xdr:cNvSpPr/>
      </xdr:nvSpPr>
      <xdr:spPr>
        <a:xfrm rot="378200">
          <a:off x="13336486" y="2471213"/>
          <a:ext cx="602924" cy="358081"/>
        </a:xfrm>
        <a:custGeom>
          <a:avLst/>
          <a:gdLst>
            <a:gd name="connsiteX0" fmla="*/ 0 w 602924"/>
            <a:gd name="connsiteY0" fmla="*/ 179041 h 358081"/>
            <a:gd name="connsiteX1" fmla="*/ 301462 w 602924"/>
            <a:gd name="connsiteY1" fmla="*/ 0 h 358081"/>
            <a:gd name="connsiteX2" fmla="*/ 602924 w 602924"/>
            <a:gd name="connsiteY2" fmla="*/ 179041 h 358081"/>
            <a:gd name="connsiteX3" fmla="*/ 301462 w 602924"/>
            <a:gd name="connsiteY3" fmla="*/ 358082 h 358081"/>
            <a:gd name="connsiteX4" fmla="*/ 0 w 602924"/>
            <a:gd name="connsiteY4" fmla="*/ 179041 h 358081"/>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602924" h="358081" extrusionOk="0">
              <a:moveTo>
                <a:pt x="0" y="179041"/>
              </a:moveTo>
              <a:cubicBezTo>
                <a:pt x="29509" y="88531"/>
                <a:pt x="115599" y="-14850"/>
                <a:pt x="301462" y="0"/>
              </a:cubicBezTo>
              <a:cubicBezTo>
                <a:pt x="465975" y="-1317"/>
                <a:pt x="606653" y="80107"/>
                <a:pt x="602924" y="179041"/>
              </a:cubicBezTo>
              <a:cubicBezTo>
                <a:pt x="581152" y="293541"/>
                <a:pt x="469910" y="368436"/>
                <a:pt x="301462" y="358082"/>
              </a:cubicBezTo>
              <a:cubicBezTo>
                <a:pt x="129987" y="358876"/>
                <a:pt x="6241" y="282008"/>
                <a:pt x="0" y="179041"/>
              </a:cubicBezTo>
              <a:close/>
            </a:path>
          </a:pathLst>
        </a:custGeom>
        <a:noFill/>
        <a:ln>
          <a:solidFill>
            <a:srgbClr val="FFFFCC"/>
          </a:solidFill>
          <a:prstDash val="sysDot"/>
          <a:extLst>
            <a:ext uri="{C807C97D-BFC1-408E-A445-0C87EB9F89A2}">
              <ask:lineSketchStyleProps xmlns:ask="http://schemas.microsoft.com/office/drawing/2018/sketchyshapes" sd="3939682312">
                <a:prstGeom prst="ellipse">
                  <a:avLst/>
                </a:prstGeom>
                <ask:type>
                  <ask:lineSketchCurve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346710</xdr:colOff>
      <xdr:row>12</xdr:row>
      <xdr:rowOff>171450</xdr:rowOff>
    </xdr:from>
    <xdr:to>
      <xdr:col>22</xdr:col>
      <xdr:colOff>28770</xdr:colOff>
      <xdr:row>14</xdr:row>
      <xdr:rowOff>123574</xdr:rowOff>
    </xdr:to>
    <xdr:cxnSp macro="">
      <xdr:nvCxnSpPr>
        <xdr:cNvPr id="127" name="Connector: Curved 126">
          <a:extLst>
            <a:ext uri="{FF2B5EF4-FFF2-40B4-BE49-F238E27FC236}">
              <a16:creationId xmlns:a16="http://schemas.microsoft.com/office/drawing/2014/main" id="{A9C2C3EC-0A3C-4DA5-BD02-7095F9FEF1A0}"/>
            </a:ext>
          </a:extLst>
        </xdr:cNvPr>
        <xdr:cNvCxnSpPr>
          <a:stCxn id="126" idx="1"/>
        </xdr:cNvCxnSpPr>
      </xdr:nvCxnSpPr>
      <xdr:spPr>
        <a:xfrm rot="16200000" flipV="1">
          <a:off x="13135198" y="2196242"/>
          <a:ext cx="317884" cy="291660"/>
        </a:xfrm>
        <a:prstGeom prst="curvedConnector3">
          <a:avLst>
            <a:gd name="adj1" fmla="val 859"/>
          </a:avLst>
        </a:prstGeom>
        <a:ln>
          <a:solidFill>
            <a:srgbClr val="FFFFCC"/>
          </a:solidFill>
          <a:prstDash val="sysDot"/>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259080</xdr:colOff>
      <xdr:row>46</xdr:row>
      <xdr:rowOff>45720</xdr:rowOff>
    </xdr:from>
    <xdr:to>
      <xdr:col>12</xdr:col>
      <xdr:colOff>22860</xdr:colOff>
      <xdr:row>67</xdr:row>
      <xdr:rowOff>30480</xdr:rowOff>
    </xdr:to>
    <xdr:graphicFrame macro="">
      <xdr:nvGraphicFramePr>
        <xdr:cNvPr id="2" name="Chart 1">
          <a:extLst>
            <a:ext uri="{FF2B5EF4-FFF2-40B4-BE49-F238E27FC236}">
              <a16:creationId xmlns:a16="http://schemas.microsoft.com/office/drawing/2014/main" id="{3F1A8C9D-21A6-C024-3437-4BC5BE9C66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205740</xdr:colOff>
      <xdr:row>82</xdr:row>
      <xdr:rowOff>64770</xdr:rowOff>
    </xdr:from>
    <xdr:to>
      <xdr:col>8</xdr:col>
      <xdr:colOff>358140</xdr:colOff>
      <xdr:row>97</xdr:row>
      <xdr:rowOff>64770</xdr:rowOff>
    </xdr:to>
    <xdr:graphicFrame macro="">
      <xdr:nvGraphicFramePr>
        <xdr:cNvPr id="5" name="Chart 4">
          <a:extLst>
            <a:ext uri="{FF2B5EF4-FFF2-40B4-BE49-F238E27FC236}">
              <a16:creationId xmlns:a16="http://schemas.microsoft.com/office/drawing/2014/main" id="{C1BD46F1-EA83-7A6E-9A7D-1F7B098EDD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175260</xdr:colOff>
      <xdr:row>14</xdr:row>
      <xdr:rowOff>49530</xdr:rowOff>
    </xdr:from>
    <xdr:to>
      <xdr:col>16</xdr:col>
      <xdr:colOff>541020</xdr:colOff>
      <xdr:row>29</xdr:row>
      <xdr:rowOff>49530</xdr:rowOff>
    </xdr:to>
    <xdr:graphicFrame macro="">
      <xdr:nvGraphicFramePr>
        <xdr:cNvPr id="6" name="Chart 5">
          <a:extLst>
            <a:ext uri="{FF2B5EF4-FFF2-40B4-BE49-F238E27FC236}">
              <a16:creationId xmlns:a16="http://schemas.microsoft.com/office/drawing/2014/main" id="{8E5FC1FD-74E8-9BC0-554A-32A153F58A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15240</xdr:colOff>
      <xdr:row>0</xdr:row>
      <xdr:rowOff>80010</xdr:rowOff>
    </xdr:from>
    <xdr:to>
      <xdr:col>28</xdr:col>
      <xdr:colOff>320040</xdr:colOff>
      <xdr:row>14</xdr:row>
      <xdr:rowOff>175260</xdr:rowOff>
    </xdr:to>
    <xdr:graphicFrame macro="">
      <xdr:nvGraphicFramePr>
        <xdr:cNvPr id="10" name="Chart 9">
          <a:extLst>
            <a:ext uri="{FF2B5EF4-FFF2-40B4-BE49-F238E27FC236}">
              <a16:creationId xmlns:a16="http://schemas.microsoft.com/office/drawing/2014/main" id="{E794385E-CCC2-3A60-0360-445911D72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1059180</xdr:colOff>
      <xdr:row>16</xdr:row>
      <xdr:rowOff>11430</xdr:rowOff>
    </xdr:from>
    <xdr:to>
      <xdr:col>28</xdr:col>
      <xdr:colOff>297180</xdr:colOff>
      <xdr:row>31</xdr:row>
      <xdr:rowOff>11430</xdr:rowOff>
    </xdr:to>
    <xdr:graphicFrame macro="">
      <xdr:nvGraphicFramePr>
        <xdr:cNvPr id="11" name="Chart 10">
          <a:extLst>
            <a:ext uri="{FF2B5EF4-FFF2-40B4-BE49-F238E27FC236}">
              <a16:creationId xmlns:a16="http://schemas.microsoft.com/office/drawing/2014/main" id="{2A7BBC46-1B47-8141-DF6F-0F394DEEAE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373380</xdr:colOff>
      <xdr:row>2</xdr:row>
      <xdr:rowOff>137160</xdr:rowOff>
    </xdr:from>
    <xdr:to>
      <xdr:col>30</xdr:col>
      <xdr:colOff>601980</xdr:colOff>
      <xdr:row>55</xdr:row>
      <xdr:rowOff>30480</xdr:rowOff>
    </xdr:to>
    <xdr:sp macro="" textlink="">
      <xdr:nvSpPr>
        <xdr:cNvPr id="2" name="Rectangle 1">
          <a:extLst>
            <a:ext uri="{FF2B5EF4-FFF2-40B4-BE49-F238E27FC236}">
              <a16:creationId xmlns:a16="http://schemas.microsoft.com/office/drawing/2014/main" id="{632EF466-2CE8-4AE8-8E86-DD56E6C1A91E}"/>
            </a:ext>
          </a:extLst>
        </xdr:cNvPr>
        <xdr:cNvSpPr/>
      </xdr:nvSpPr>
      <xdr:spPr>
        <a:xfrm>
          <a:off x="1592580" y="502920"/>
          <a:ext cx="17297400" cy="9585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15240</xdr:colOff>
      <xdr:row>1</xdr:row>
      <xdr:rowOff>68580</xdr:rowOff>
    </xdr:from>
    <xdr:to>
      <xdr:col>28</xdr:col>
      <xdr:colOff>403860</xdr:colOff>
      <xdr:row>14</xdr:row>
      <xdr:rowOff>68580</xdr:rowOff>
    </xdr:to>
    <xdr:graphicFrame macro="">
      <xdr:nvGraphicFramePr>
        <xdr:cNvPr id="3" name="Chart 2">
          <a:extLst>
            <a:ext uri="{FF2B5EF4-FFF2-40B4-BE49-F238E27FC236}">
              <a16:creationId xmlns:a16="http://schemas.microsoft.com/office/drawing/2014/main" id="{F12EDD0E-BF26-43E8-A099-1F0958A31D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300990</xdr:colOff>
      <xdr:row>3</xdr:row>
      <xdr:rowOff>45720</xdr:rowOff>
    </xdr:from>
    <xdr:to>
      <xdr:col>24</xdr:col>
      <xdr:colOff>312420</xdr:colOff>
      <xdr:row>12</xdr:row>
      <xdr:rowOff>121920</xdr:rowOff>
    </xdr:to>
    <xdr:grpSp>
      <xdr:nvGrpSpPr>
        <xdr:cNvPr id="4" name="Group 3">
          <a:extLst>
            <a:ext uri="{FF2B5EF4-FFF2-40B4-BE49-F238E27FC236}">
              <a16:creationId xmlns:a16="http://schemas.microsoft.com/office/drawing/2014/main" id="{F475E982-4121-4BFC-AF12-9B0BB1850255}"/>
            </a:ext>
          </a:extLst>
        </xdr:cNvPr>
        <xdr:cNvGrpSpPr/>
      </xdr:nvGrpSpPr>
      <xdr:grpSpPr>
        <a:xfrm>
          <a:off x="14321790" y="594360"/>
          <a:ext cx="621030" cy="1722120"/>
          <a:chOff x="7860030" y="2232660"/>
          <a:chExt cx="621030" cy="1497330"/>
        </a:xfrm>
      </xdr:grpSpPr>
      <xdr:sp macro="" textlink="">
        <xdr:nvSpPr>
          <xdr:cNvPr id="5" name="TextBox 4">
            <a:extLst>
              <a:ext uri="{FF2B5EF4-FFF2-40B4-BE49-F238E27FC236}">
                <a16:creationId xmlns:a16="http://schemas.microsoft.com/office/drawing/2014/main" id="{345E67A4-9F30-BC1D-8B65-E950DBC79F6D}"/>
              </a:ext>
            </a:extLst>
          </xdr:cNvPr>
          <xdr:cNvSpPr txBox="1"/>
        </xdr:nvSpPr>
        <xdr:spPr>
          <a:xfrm>
            <a:off x="7947660" y="2232660"/>
            <a:ext cx="533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Wine</a:t>
            </a:r>
          </a:p>
        </xdr:txBody>
      </xdr:sp>
      <xdr:sp macro="" textlink="">
        <xdr:nvSpPr>
          <xdr:cNvPr id="6" name="TextBox 5">
            <a:extLst>
              <a:ext uri="{FF2B5EF4-FFF2-40B4-BE49-F238E27FC236}">
                <a16:creationId xmlns:a16="http://schemas.microsoft.com/office/drawing/2014/main" id="{BFD2A185-9C5B-474B-0BE1-E5B1685D7311}"/>
              </a:ext>
            </a:extLst>
          </xdr:cNvPr>
          <xdr:cNvSpPr txBox="1"/>
        </xdr:nvSpPr>
        <xdr:spPr>
          <a:xfrm>
            <a:off x="7947660" y="2510790"/>
            <a:ext cx="533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Meat</a:t>
            </a:r>
          </a:p>
        </xdr:txBody>
      </xdr:sp>
      <xdr:sp macro="" textlink="">
        <xdr:nvSpPr>
          <xdr:cNvPr id="7" name="TextBox 6">
            <a:extLst>
              <a:ext uri="{FF2B5EF4-FFF2-40B4-BE49-F238E27FC236}">
                <a16:creationId xmlns:a16="http://schemas.microsoft.com/office/drawing/2014/main" id="{CFF58CC0-FF25-2555-7568-F27535ECACBC}"/>
              </a:ext>
            </a:extLst>
          </xdr:cNvPr>
          <xdr:cNvSpPr txBox="1"/>
        </xdr:nvSpPr>
        <xdr:spPr>
          <a:xfrm>
            <a:off x="7947660" y="2743200"/>
            <a:ext cx="533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Gold</a:t>
            </a:r>
          </a:p>
        </xdr:txBody>
      </xdr:sp>
      <xdr:sp macro="" textlink="">
        <xdr:nvSpPr>
          <xdr:cNvPr id="8" name="TextBox 7">
            <a:extLst>
              <a:ext uri="{FF2B5EF4-FFF2-40B4-BE49-F238E27FC236}">
                <a16:creationId xmlns:a16="http://schemas.microsoft.com/office/drawing/2014/main" id="{1062F65D-619F-1CD8-CC52-E13C0A4FE5C3}"/>
              </a:ext>
            </a:extLst>
          </xdr:cNvPr>
          <xdr:cNvSpPr txBox="1"/>
        </xdr:nvSpPr>
        <xdr:spPr>
          <a:xfrm>
            <a:off x="7947660" y="2998470"/>
            <a:ext cx="533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Fish</a:t>
            </a:r>
          </a:p>
        </xdr:txBody>
      </xdr:sp>
      <xdr:sp macro="" textlink="">
        <xdr:nvSpPr>
          <xdr:cNvPr id="9" name="TextBox 8">
            <a:extLst>
              <a:ext uri="{FF2B5EF4-FFF2-40B4-BE49-F238E27FC236}">
                <a16:creationId xmlns:a16="http://schemas.microsoft.com/office/drawing/2014/main" id="{31C012BB-EA8C-D69F-E1C7-F6F4314ACBCD}"/>
              </a:ext>
            </a:extLst>
          </xdr:cNvPr>
          <xdr:cNvSpPr txBox="1"/>
        </xdr:nvSpPr>
        <xdr:spPr>
          <a:xfrm>
            <a:off x="7860030" y="3238500"/>
            <a:ext cx="62103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Sweets</a:t>
            </a:r>
          </a:p>
        </xdr:txBody>
      </xdr:sp>
      <xdr:sp macro="" textlink="">
        <xdr:nvSpPr>
          <xdr:cNvPr id="10" name="TextBox 9">
            <a:extLst>
              <a:ext uri="{FF2B5EF4-FFF2-40B4-BE49-F238E27FC236}">
                <a16:creationId xmlns:a16="http://schemas.microsoft.com/office/drawing/2014/main" id="{4D7B5EED-2EAF-F06E-94F0-8EB14DC46DF5}"/>
              </a:ext>
            </a:extLst>
          </xdr:cNvPr>
          <xdr:cNvSpPr txBox="1"/>
        </xdr:nvSpPr>
        <xdr:spPr>
          <a:xfrm>
            <a:off x="7947660" y="3493770"/>
            <a:ext cx="53340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Fruit</a:t>
            </a:r>
          </a:p>
        </xdr:txBody>
      </xdr:sp>
    </xdr:grpSp>
    <xdr:clientData/>
  </xdr:twoCellAnchor>
  <xdr:twoCellAnchor>
    <xdr:from>
      <xdr:col>17</xdr:col>
      <xdr:colOff>129540</xdr:colOff>
      <xdr:row>19</xdr:row>
      <xdr:rowOff>171450</xdr:rowOff>
    </xdr:from>
    <xdr:to>
      <xdr:col>19</xdr:col>
      <xdr:colOff>312414</xdr:colOff>
      <xdr:row>26</xdr:row>
      <xdr:rowOff>175260</xdr:rowOff>
    </xdr:to>
    <xdr:grpSp>
      <xdr:nvGrpSpPr>
        <xdr:cNvPr id="11" name="Group 10">
          <a:extLst>
            <a:ext uri="{FF2B5EF4-FFF2-40B4-BE49-F238E27FC236}">
              <a16:creationId xmlns:a16="http://schemas.microsoft.com/office/drawing/2014/main" id="{8C4BA3C1-133A-4268-AEF1-3845F774E2A2}"/>
            </a:ext>
          </a:extLst>
        </xdr:cNvPr>
        <xdr:cNvGrpSpPr/>
      </xdr:nvGrpSpPr>
      <xdr:grpSpPr>
        <a:xfrm>
          <a:off x="10492740" y="3646170"/>
          <a:ext cx="1402074" cy="1283970"/>
          <a:chOff x="0" y="4850130"/>
          <a:chExt cx="1402074" cy="1283970"/>
        </a:xfrm>
      </xdr:grpSpPr>
      <xdr:sp macro="" textlink="">
        <xdr:nvSpPr>
          <xdr:cNvPr id="12" name="TextBox 11">
            <a:extLst>
              <a:ext uri="{FF2B5EF4-FFF2-40B4-BE49-F238E27FC236}">
                <a16:creationId xmlns:a16="http://schemas.microsoft.com/office/drawing/2014/main" id="{9C4DFBE8-5076-5262-4690-668BDB89C62D}"/>
              </a:ext>
            </a:extLst>
          </xdr:cNvPr>
          <xdr:cNvSpPr txBox="1"/>
        </xdr:nvSpPr>
        <xdr:spPr>
          <a:xfrm>
            <a:off x="15235" y="4850130"/>
            <a:ext cx="1386839"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Alpha</a:t>
            </a:r>
          </a:p>
        </xdr:txBody>
      </xdr:sp>
      <xdr:sp macro="" textlink="">
        <xdr:nvSpPr>
          <xdr:cNvPr id="13" name="TextBox 12">
            <a:extLst>
              <a:ext uri="{FF2B5EF4-FFF2-40B4-BE49-F238E27FC236}">
                <a16:creationId xmlns:a16="http://schemas.microsoft.com/office/drawing/2014/main" id="{787A04EA-8342-89AB-5436-DE2392E90A9F}"/>
              </a:ext>
            </a:extLst>
          </xdr:cNvPr>
          <xdr:cNvSpPr txBox="1"/>
        </xdr:nvSpPr>
        <xdr:spPr>
          <a:xfrm>
            <a:off x="0" y="5053584"/>
            <a:ext cx="1402074" cy="2324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Beta</a:t>
            </a:r>
          </a:p>
        </xdr:txBody>
      </xdr:sp>
      <xdr:sp macro="" textlink="">
        <xdr:nvSpPr>
          <xdr:cNvPr id="14" name="TextBox 13">
            <a:extLst>
              <a:ext uri="{FF2B5EF4-FFF2-40B4-BE49-F238E27FC236}">
                <a16:creationId xmlns:a16="http://schemas.microsoft.com/office/drawing/2014/main" id="{4C04CE6F-C8C6-7AAA-F082-C3F3ED72A14C}"/>
              </a:ext>
            </a:extLst>
          </xdr:cNvPr>
          <xdr:cNvSpPr txBox="1"/>
        </xdr:nvSpPr>
        <xdr:spPr>
          <a:xfrm>
            <a:off x="83823" y="5260848"/>
            <a:ext cx="1318251"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Gamma</a:t>
            </a:r>
          </a:p>
        </xdr:txBody>
      </xdr:sp>
      <xdr:sp macro="" textlink="">
        <xdr:nvSpPr>
          <xdr:cNvPr id="15" name="TextBox 14">
            <a:extLst>
              <a:ext uri="{FF2B5EF4-FFF2-40B4-BE49-F238E27FC236}">
                <a16:creationId xmlns:a16="http://schemas.microsoft.com/office/drawing/2014/main" id="{EB7AA479-FECC-59D9-95A9-362EE0E6605F}"/>
              </a:ext>
            </a:extLst>
          </xdr:cNvPr>
          <xdr:cNvSpPr txBox="1"/>
        </xdr:nvSpPr>
        <xdr:spPr>
          <a:xfrm>
            <a:off x="91443" y="5464302"/>
            <a:ext cx="1310631"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Delta</a:t>
            </a:r>
          </a:p>
        </xdr:txBody>
      </xdr:sp>
      <xdr:sp macro="" textlink="">
        <xdr:nvSpPr>
          <xdr:cNvPr id="16" name="TextBox 15">
            <a:extLst>
              <a:ext uri="{FF2B5EF4-FFF2-40B4-BE49-F238E27FC236}">
                <a16:creationId xmlns:a16="http://schemas.microsoft.com/office/drawing/2014/main" id="{E0F0B439-93A3-C53C-5224-79443C0994D5}"/>
              </a:ext>
            </a:extLst>
          </xdr:cNvPr>
          <xdr:cNvSpPr txBox="1"/>
        </xdr:nvSpPr>
        <xdr:spPr>
          <a:xfrm>
            <a:off x="137155" y="5686806"/>
            <a:ext cx="1264919"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Epsilon</a:t>
            </a:r>
          </a:p>
        </xdr:txBody>
      </xdr:sp>
      <xdr:sp macro="" textlink="">
        <xdr:nvSpPr>
          <xdr:cNvPr id="17" name="TextBox 16">
            <a:extLst>
              <a:ext uri="{FF2B5EF4-FFF2-40B4-BE49-F238E27FC236}">
                <a16:creationId xmlns:a16="http://schemas.microsoft.com/office/drawing/2014/main" id="{782A42B3-6663-AEB4-5E39-38CB222D5487}"/>
              </a:ext>
            </a:extLst>
          </xdr:cNvPr>
          <xdr:cNvSpPr txBox="1"/>
        </xdr:nvSpPr>
        <xdr:spPr>
          <a:xfrm>
            <a:off x="315640" y="5897880"/>
            <a:ext cx="1086434"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US" sz="1100" b="1">
                <a:solidFill>
                  <a:schemeClr val="bg1"/>
                </a:solidFill>
              </a:rPr>
              <a:t>Campaign Zeta</a:t>
            </a:r>
          </a:p>
        </xdr:txBody>
      </xdr:sp>
    </xdr:grpSp>
    <xdr:clientData/>
  </xdr:twoCellAnchor>
  <xdr:twoCellAnchor>
    <xdr:from>
      <xdr:col>4</xdr:col>
      <xdr:colOff>0</xdr:colOff>
      <xdr:row>4</xdr:row>
      <xdr:rowOff>152400</xdr:rowOff>
    </xdr:from>
    <xdr:to>
      <xdr:col>8</xdr:col>
      <xdr:colOff>563880</xdr:colOff>
      <xdr:row>12</xdr:row>
      <xdr:rowOff>68580</xdr:rowOff>
    </xdr:to>
    <xdr:graphicFrame macro="">
      <xdr:nvGraphicFramePr>
        <xdr:cNvPr id="18" name="Chart 17">
          <a:extLst>
            <a:ext uri="{FF2B5EF4-FFF2-40B4-BE49-F238E27FC236}">
              <a16:creationId xmlns:a16="http://schemas.microsoft.com/office/drawing/2014/main" id="{4354E76C-910E-498D-A4B3-31C3F0CAAB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0</xdr:colOff>
      <xdr:row>3</xdr:row>
      <xdr:rowOff>0</xdr:rowOff>
    </xdr:from>
    <xdr:to>
      <xdr:col>14</xdr:col>
      <xdr:colOff>7620</xdr:colOff>
      <xdr:row>10</xdr:row>
      <xdr:rowOff>76200</xdr:rowOff>
    </xdr:to>
    <xdr:graphicFrame macro="">
      <xdr:nvGraphicFramePr>
        <xdr:cNvPr id="19" name="Chart 18">
          <a:extLst>
            <a:ext uri="{FF2B5EF4-FFF2-40B4-BE49-F238E27FC236}">
              <a16:creationId xmlns:a16="http://schemas.microsoft.com/office/drawing/2014/main" id="{38E7FED6-03E2-439D-A060-A8FF1F671E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xdr:row>
      <xdr:rowOff>0</xdr:rowOff>
    </xdr:from>
    <xdr:to>
      <xdr:col>18</xdr:col>
      <xdr:colOff>114300</xdr:colOff>
      <xdr:row>10</xdr:row>
      <xdr:rowOff>0</xdr:rowOff>
    </xdr:to>
    <xdr:graphicFrame macro="">
      <xdr:nvGraphicFramePr>
        <xdr:cNvPr id="20" name="Chart 19">
          <a:extLst>
            <a:ext uri="{FF2B5EF4-FFF2-40B4-BE49-F238E27FC236}">
              <a16:creationId xmlns:a16="http://schemas.microsoft.com/office/drawing/2014/main" id="{1E64251F-7F24-4C41-A2D0-41D6FCCD49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518160</xdr:colOff>
      <xdr:row>13</xdr:row>
      <xdr:rowOff>114300</xdr:rowOff>
    </xdr:from>
    <xdr:to>
      <xdr:col>11</xdr:col>
      <xdr:colOff>502920</xdr:colOff>
      <xdr:row>21</xdr:row>
      <xdr:rowOff>106680</xdr:rowOff>
    </xdr:to>
    <xdr:graphicFrame macro="">
      <xdr:nvGraphicFramePr>
        <xdr:cNvPr id="21" name="Chart 20">
          <a:extLst>
            <a:ext uri="{FF2B5EF4-FFF2-40B4-BE49-F238E27FC236}">
              <a16:creationId xmlns:a16="http://schemas.microsoft.com/office/drawing/2014/main" id="{EAD66DB3-3866-4B6E-AF1D-B45D88C5CA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11</xdr:row>
      <xdr:rowOff>0</xdr:rowOff>
    </xdr:from>
    <xdr:to>
      <xdr:col>16</xdr:col>
      <xdr:colOff>495300</xdr:colOff>
      <xdr:row>18</xdr:row>
      <xdr:rowOff>91440</xdr:rowOff>
    </xdr:to>
    <xdr:graphicFrame macro="">
      <xdr:nvGraphicFramePr>
        <xdr:cNvPr id="22" name="Chart 21">
          <a:extLst>
            <a:ext uri="{FF2B5EF4-FFF2-40B4-BE49-F238E27FC236}">
              <a16:creationId xmlns:a16="http://schemas.microsoft.com/office/drawing/2014/main" id="{44F8B3D7-CC8C-4C7F-A33E-208C093BF4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0</xdr:colOff>
      <xdr:row>18</xdr:row>
      <xdr:rowOff>0</xdr:rowOff>
    </xdr:from>
    <xdr:to>
      <xdr:col>26</xdr:col>
      <xdr:colOff>556260</xdr:colOff>
      <xdr:row>29</xdr:row>
      <xdr:rowOff>19050</xdr:rowOff>
    </xdr:to>
    <xdr:graphicFrame macro="">
      <xdr:nvGraphicFramePr>
        <xdr:cNvPr id="23" name="Chart 22">
          <a:extLst>
            <a:ext uri="{FF2B5EF4-FFF2-40B4-BE49-F238E27FC236}">
              <a16:creationId xmlns:a16="http://schemas.microsoft.com/office/drawing/2014/main" id="{693A753C-72FD-4DFD-B10D-FDE8625C2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594360</xdr:colOff>
      <xdr:row>24</xdr:row>
      <xdr:rowOff>15240</xdr:rowOff>
    </xdr:from>
    <xdr:to>
      <xdr:col>8</xdr:col>
      <xdr:colOff>76200</xdr:colOff>
      <xdr:row>34</xdr:row>
      <xdr:rowOff>121920</xdr:rowOff>
    </xdr:to>
    <xdr:graphicFrame macro="">
      <xdr:nvGraphicFramePr>
        <xdr:cNvPr id="24" name="Chart 23">
          <a:extLst>
            <a:ext uri="{FF2B5EF4-FFF2-40B4-BE49-F238E27FC236}">
              <a16:creationId xmlns:a16="http://schemas.microsoft.com/office/drawing/2014/main" id="{DECBC281-9E90-4DDC-9040-867CE6AC7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281940</xdr:colOff>
      <xdr:row>26</xdr:row>
      <xdr:rowOff>38100</xdr:rowOff>
    </xdr:from>
    <xdr:to>
      <xdr:col>27</xdr:col>
      <xdr:colOff>129540</xdr:colOff>
      <xdr:row>37</xdr:row>
      <xdr:rowOff>99060</xdr:rowOff>
    </xdr:to>
    <xdr:graphicFrame macro="">
      <xdr:nvGraphicFramePr>
        <xdr:cNvPr id="25" name="Chart 24">
          <a:extLst>
            <a:ext uri="{FF2B5EF4-FFF2-40B4-BE49-F238E27FC236}">
              <a16:creationId xmlns:a16="http://schemas.microsoft.com/office/drawing/2014/main" id="{92A7B620-5990-4F21-A8EC-EC2B05DCB5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160020</xdr:colOff>
      <xdr:row>33</xdr:row>
      <xdr:rowOff>83820</xdr:rowOff>
    </xdr:from>
    <xdr:to>
      <xdr:col>6</xdr:col>
      <xdr:colOff>502920</xdr:colOff>
      <xdr:row>34</xdr:row>
      <xdr:rowOff>160020</xdr:rowOff>
    </xdr:to>
    <xdr:sp macro="" textlink="">
      <xdr:nvSpPr>
        <xdr:cNvPr id="26" name="TextBox 25">
          <a:extLst>
            <a:ext uri="{FF2B5EF4-FFF2-40B4-BE49-F238E27FC236}">
              <a16:creationId xmlns:a16="http://schemas.microsoft.com/office/drawing/2014/main" id="{1AE68601-B8A9-4E2B-A33B-83BC8A401081}"/>
            </a:ext>
          </a:extLst>
        </xdr:cNvPr>
        <xdr:cNvSpPr txBox="1"/>
      </xdr:nvSpPr>
      <xdr:spPr>
        <a:xfrm>
          <a:off x="2598420" y="12702540"/>
          <a:ext cx="9525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3FDA4"/>
              </a:solidFill>
            </a:rPr>
            <a:t>Education</a:t>
          </a:r>
        </a:p>
      </xdr:txBody>
    </xdr:sp>
    <xdr:clientData/>
  </xdr:twoCellAnchor>
  <xdr:twoCellAnchor>
    <xdr:from>
      <xdr:col>10</xdr:col>
      <xdr:colOff>335280</xdr:colOff>
      <xdr:row>33</xdr:row>
      <xdr:rowOff>7620</xdr:rowOff>
    </xdr:from>
    <xdr:to>
      <xdr:col>12</xdr:col>
      <xdr:colOff>236220</xdr:colOff>
      <xdr:row>34</xdr:row>
      <xdr:rowOff>83820</xdr:rowOff>
    </xdr:to>
    <xdr:sp macro="" textlink="">
      <xdr:nvSpPr>
        <xdr:cNvPr id="27" name="TextBox 26">
          <a:extLst>
            <a:ext uri="{FF2B5EF4-FFF2-40B4-BE49-F238E27FC236}">
              <a16:creationId xmlns:a16="http://schemas.microsoft.com/office/drawing/2014/main" id="{977F3A0F-6F65-4FB3-A614-D5430BACA328}"/>
            </a:ext>
          </a:extLst>
        </xdr:cNvPr>
        <xdr:cNvSpPr txBox="1"/>
      </xdr:nvSpPr>
      <xdr:spPr>
        <a:xfrm>
          <a:off x="5821680" y="12626340"/>
          <a:ext cx="112014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rgbClr val="F3FDA4"/>
              </a:solidFill>
            </a:rPr>
            <a:t>Marital</a:t>
          </a:r>
          <a:r>
            <a:rPr lang="en-US" sz="1200" b="1" baseline="0">
              <a:solidFill>
                <a:srgbClr val="F3FDA4"/>
              </a:solidFill>
            </a:rPr>
            <a:t> Status</a:t>
          </a:r>
          <a:endParaRPr lang="en-US" sz="1200" b="1">
            <a:solidFill>
              <a:srgbClr val="F3FDA4"/>
            </a:solidFill>
          </a:endParaRPr>
        </a:p>
      </xdr:txBody>
    </xdr:sp>
    <xdr:clientData/>
  </xdr:twoCellAnchor>
  <xdr:twoCellAnchor>
    <xdr:from>
      <xdr:col>4</xdr:col>
      <xdr:colOff>0</xdr:colOff>
      <xdr:row>37</xdr:row>
      <xdr:rowOff>152400</xdr:rowOff>
    </xdr:from>
    <xdr:to>
      <xdr:col>13</xdr:col>
      <xdr:colOff>114300</xdr:colOff>
      <xdr:row>40</xdr:row>
      <xdr:rowOff>68580</xdr:rowOff>
    </xdr:to>
    <xdr:sp macro="" textlink="">
      <xdr:nvSpPr>
        <xdr:cNvPr id="28" name="TextBox 27">
          <a:extLst>
            <a:ext uri="{FF2B5EF4-FFF2-40B4-BE49-F238E27FC236}">
              <a16:creationId xmlns:a16="http://schemas.microsoft.com/office/drawing/2014/main" id="{C39F3EF9-726A-445D-9019-7C8CEA4F53B0}"/>
            </a:ext>
          </a:extLst>
        </xdr:cNvPr>
        <xdr:cNvSpPr txBox="1"/>
      </xdr:nvSpPr>
      <xdr:spPr>
        <a:xfrm>
          <a:off x="1828800" y="13502640"/>
          <a:ext cx="560070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spc="300" baseline="0">
              <a:solidFill>
                <a:srgbClr val="8DCAB4"/>
              </a:solidFill>
              <a:latin typeface="Bahnschrift Light" panose="020B0502040204020203" pitchFamily="34" charset="0"/>
              <a:cs typeface="Biome Light" panose="020B0502040204020203" pitchFamily="34" charset="0"/>
            </a:rPr>
            <a:t>HOW ARE WE REACHING THEM?</a:t>
          </a:r>
        </a:p>
      </xdr:txBody>
    </xdr:sp>
    <xdr:clientData/>
  </xdr:twoCellAnchor>
  <xdr:twoCellAnchor>
    <xdr:from>
      <xdr:col>4</xdr:col>
      <xdr:colOff>358140</xdr:colOff>
      <xdr:row>40</xdr:row>
      <xdr:rowOff>7620</xdr:rowOff>
    </xdr:from>
    <xdr:to>
      <xdr:col>11</xdr:col>
      <xdr:colOff>472440</xdr:colOff>
      <xdr:row>41</xdr:row>
      <xdr:rowOff>160020</xdr:rowOff>
    </xdr:to>
    <xdr:sp macro="" textlink="">
      <xdr:nvSpPr>
        <xdr:cNvPr id="29" name="TextBox 28">
          <a:extLst>
            <a:ext uri="{FF2B5EF4-FFF2-40B4-BE49-F238E27FC236}">
              <a16:creationId xmlns:a16="http://schemas.microsoft.com/office/drawing/2014/main" id="{7030C969-C8F9-495B-98C4-2AE16C0AE4F0}"/>
            </a:ext>
          </a:extLst>
        </xdr:cNvPr>
        <xdr:cNvSpPr txBox="1"/>
      </xdr:nvSpPr>
      <xdr:spPr>
        <a:xfrm>
          <a:off x="2186940" y="13906500"/>
          <a:ext cx="438150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spc="200">
              <a:solidFill>
                <a:schemeClr val="bg1"/>
              </a:solidFill>
              <a:latin typeface="Bahnschrift Light" panose="020B0502040204020203" pitchFamily="34" charset="0"/>
            </a:rPr>
            <a:t>RESPONSE</a:t>
          </a:r>
          <a:r>
            <a:rPr lang="en-US" sz="1100" b="0" spc="200" baseline="0">
              <a:solidFill>
                <a:schemeClr val="bg1"/>
              </a:solidFill>
              <a:latin typeface="Bahnschrift Light" panose="020B0502040204020203" pitchFamily="34" charset="0"/>
            </a:rPr>
            <a:t> RATES TO OUR FIRST SIX CAMPAIGNS</a:t>
          </a:r>
          <a:endParaRPr lang="en-US" sz="1100" b="0" spc="200">
            <a:solidFill>
              <a:schemeClr val="bg1"/>
            </a:solidFill>
            <a:latin typeface="Bahnschrift Light" panose="020B0502040204020203" pitchFamily="34" charset="0"/>
          </a:endParaRPr>
        </a:p>
      </xdr:txBody>
    </xdr:sp>
    <xdr:clientData/>
  </xdr:twoCellAnchor>
  <xdr:twoCellAnchor>
    <xdr:from>
      <xdr:col>4</xdr:col>
      <xdr:colOff>99060</xdr:colOff>
      <xdr:row>41</xdr:row>
      <xdr:rowOff>15240</xdr:rowOff>
    </xdr:from>
    <xdr:to>
      <xdr:col>12</xdr:col>
      <xdr:colOff>525780</xdr:colOff>
      <xdr:row>50</xdr:row>
      <xdr:rowOff>129540</xdr:rowOff>
    </xdr:to>
    <xdr:graphicFrame macro="">
      <xdr:nvGraphicFramePr>
        <xdr:cNvPr id="30" name="Chart 29">
          <a:extLst>
            <a:ext uri="{FF2B5EF4-FFF2-40B4-BE49-F238E27FC236}">
              <a16:creationId xmlns:a16="http://schemas.microsoft.com/office/drawing/2014/main" id="{E34C5779-35BA-40EA-BC87-B2C15F3D35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6</xdr:col>
      <xdr:colOff>121920</xdr:colOff>
      <xdr:row>48</xdr:row>
      <xdr:rowOff>99060</xdr:rowOff>
    </xdr:from>
    <xdr:to>
      <xdr:col>8</xdr:col>
      <xdr:colOff>304800</xdr:colOff>
      <xdr:row>50</xdr:row>
      <xdr:rowOff>68580</xdr:rowOff>
    </xdr:to>
    <xdr:sp macro="" textlink="">
      <xdr:nvSpPr>
        <xdr:cNvPr id="31" name="TextBox 30">
          <a:extLst>
            <a:ext uri="{FF2B5EF4-FFF2-40B4-BE49-F238E27FC236}">
              <a16:creationId xmlns:a16="http://schemas.microsoft.com/office/drawing/2014/main" id="{DE97EA49-1E37-4F5D-9303-ECE4F454F186}"/>
            </a:ext>
          </a:extLst>
        </xdr:cNvPr>
        <xdr:cNvSpPr txBox="1"/>
      </xdr:nvSpPr>
      <xdr:spPr>
        <a:xfrm>
          <a:off x="3169920" y="15460980"/>
          <a:ext cx="14020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spc="200">
              <a:solidFill>
                <a:schemeClr val="bg1"/>
              </a:solidFill>
              <a:latin typeface="Bahnschrift Light" panose="020B0502040204020203" pitchFamily="34" charset="0"/>
            </a:rPr>
            <a:t>MOST RECENT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106680</xdr:colOff>
      <xdr:row>2</xdr:row>
      <xdr:rowOff>102870</xdr:rowOff>
    </xdr:from>
    <xdr:to>
      <xdr:col>33</xdr:col>
      <xdr:colOff>411480</xdr:colOff>
      <xdr:row>17</xdr:row>
      <xdr:rowOff>102870</xdr:rowOff>
    </xdr:to>
    <xdr:graphicFrame macro="">
      <xdr:nvGraphicFramePr>
        <xdr:cNvPr id="2" name="Chart 1">
          <a:extLst>
            <a:ext uri="{FF2B5EF4-FFF2-40B4-BE49-F238E27FC236}">
              <a16:creationId xmlns:a16="http://schemas.microsoft.com/office/drawing/2014/main" id="{CDBA7637-B586-3387-BBDE-DDCEF4B8DE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533400</xdr:colOff>
      <xdr:row>2</xdr:row>
      <xdr:rowOff>83820</xdr:rowOff>
    </xdr:from>
    <xdr:to>
      <xdr:col>26</xdr:col>
      <xdr:colOff>22860</xdr:colOff>
      <xdr:row>24</xdr:row>
      <xdr:rowOff>83820</xdr:rowOff>
    </xdr:to>
    <xdr:graphicFrame macro="">
      <xdr:nvGraphicFramePr>
        <xdr:cNvPr id="2" name="Chart 1">
          <a:extLst>
            <a:ext uri="{FF2B5EF4-FFF2-40B4-BE49-F238E27FC236}">
              <a16:creationId xmlns:a16="http://schemas.microsoft.com/office/drawing/2014/main" id="{858408F5-2018-AC1F-03C1-79E7D2FEA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377190</xdr:colOff>
      <xdr:row>4</xdr:row>
      <xdr:rowOff>121920</xdr:rowOff>
    </xdr:from>
    <xdr:to>
      <xdr:col>9</xdr:col>
      <xdr:colOff>304800</xdr:colOff>
      <xdr:row>17</xdr:row>
      <xdr:rowOff>148590</xdr:rowOff>
    </xdr:to>
    <xdr:graphicFrame macro="">
      <xdr:nvGraphicFramePr>
        <xdr:cNvPr id="2" name="Chart 1">
          <a:extLst>
            <a:ext uri="{FF2B5EF4-FFF2-40B4-BE49-F238E27FC236}">
              <a16:creationId xmlns:a16="http://schemas.microsoft.com/office/drawing/2014/main" id="{19D8924C-8EFD-A6A4-FBF8-E9EDD7AA4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487680</xdr:colOff>
      <xdr:row>4</xdr:row>
      <xdr:rowOff>160020</xdr:rowOff>
    </xdr:from>
    <xdr:to>
      <xdr:col>13</xdr:col>
      <xdr:colOff>403860</xdr:colOff>
      <xdr:row>18</xdr:row>
      <xdr:rowOff>152400</xdr:rowOff>
    </xdr:to>
    <xdr:sp macro="" textlink="">
      <xdr:nvSpPr>
        <xdr:cNvPr id="4" name="Rectangle 3">
          <a:extLst>
            <a:ext uri="{FF2B5EF4-FFF2-40B4-BE49-F238E27FC236}">
              <a16:creationId xmlns:a16="http://schemas.microsoft.com/office/drawing/2014/main" id="{371DA7C0-BFC1-C21E-C9C1-F132C0EC375B}"/>
            </a:ext>
          </a:extLst>
        </xdr:cNvPr>
        <xdr:cNvSpPr/>
      </xdr:nvSpPr>
      <xdr:spPr>
        <a:xfrm>
          <a:off x="4815840" y="891540"/>
          <a:ext cx="4183380" cy="2552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495300</xdr:colOff>
      <xdr:row>6</xdr:row>
      <xdr:rowOff>38100</xdr:rowOff>
    </xdr:from>
    <xdr:to>
      <xdr:col>13</xdr:col>
      <xdr:colOff>144780</xdr:colOff>
      <xdr:row>17</xdr:row>
      <xdr:rowOff>15240</xdr:rowOff>
    </xdr:to>
    <xdr:graphicFrame macro="">
      <xdr:nvGraphicFramePr>
        <xdr:cNvPr id="3" name="Chart 2">
          <a:extLst>
            <a:ext uri="{FF2B5EF4-FFF2-40B4-BE49-F238E27FC236}">
              <a16:creationId xmlns:a16="http://schemas.microsoft.com/office/drawing/2014/main" id="{8A450E5F-C812-410C-AC42-ACDF8D9F8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640080</xdr:colOff>
      <xdr:row>35</xdr:row>
      <xdr:rowOff>106680</xdr:rowOff>
    </xdr:from>
    <xdr:to>
      <xdr:col>13</xdr:col>
      <xdr:colOff>304800</xdr:colOff>
      <xdr:row>53</xdr:row>
      <xdr:rowOff>106680</xdr:rowOff>
    </xdr:to>
    <xdr:graphicFrame macro="">
      <xdr:nvGraphicFramePr>
        <xdr:cNvPr id="2" name="Chart 1">
          <a:extLst>
            <a:ext uri="{FF2B5EF4-FFF2-40B4-BE49-F238E27FC236}">
              <a16:creationId xmlns:a16="http://schemas.microsoft.com/office/drawing/2014/main" id="{8D3BA4E1-E216-B7AA-BAB3-008B7D6BE1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411480</xdr:colOff>
      <xdr:row>35</xdr:row>
      <xdr:rowOff>118110</xdr:rowOff>
    </xdr:from>
    <xdr:to>
      <xdr:col>24</xdr:col>
      <xdr:colOff>411480</xdr:colOff>
      <xdr:row>50</xdr:row>
      <xdr:rowOff>118110</xdr:rowOff>
    </xdr:to>
    <xdr:graphicFrame macro="">
      <xdr:nvGraphicFramePr>
        <xdr:cNvPr id="6" name="Chart 5">
          <a:extLst>
            <a:ext uri="{FF2B5EF4-FFF2-40B4-BE49-F238E27FC236}">
              <a16:creationId xmlns:a16="http://schemas.microsoft.com/office/drawing/2014/main" id="{0C1FB58D-C7BC-6241-59AD-41F9491BB4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601980</xdr:colOff>
      <xdr:row>55</xdr:row>
      <xdr:rowOff>68580</xdr:rowOff>
    </xdr:from>
    <xdr:to>
      <xdr:col>13</xdr:col>
      <xdr:colOff>266700</xdr:colOff>
      <xdr:row>73</xdr:row>
      <xdr:rowOff>68580</xdr:rowOff>
    </xdr:to>
    <xdr:graphicFrame macro="">
      <xdr:nvGraphicFramePr>
        <xdr:cNvPr id="7" name="Chart 6">
          <a:extLst>
            <a:ext uri="{FF2B5EF4-FFF2-40B4-BE49-F238E27FC236}">
              <a16:creationId xmlns:a16="http://schemas.microsoft.com/office/drawing/2014/main" id="{24BF9198-1666-4728-945D-094A450E07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624840</xdr:colOff>
      <xdr:row>55</xdr:row>
      <xdr:rowOff>60960</xdr:rowOff>
    </xdr:from>
    <xdr:to>
      <xdr:col>25</xdr:col>
      <xdr:colOff>99060</xdr:colOff>
      <xdr:row>70</xdr:row>
      <xdr:rowOff>60960</xdr:rowOff>
    </xdr:to>
    <xdr:graphicFrame macro="">
      <xdr:nvGraphicFramePr>
        <xdr:cNvPr id="8" name="Chart 7">
          <a:extLst>
            <a:ext uri="{FF2B5EF4-FFF2-40B4-BE49-F238E27FC236}">
              <a16:creationId xmlns:a16="http://schemas.microsoft.com/office/drawing/2014/main" id="{1724FC58-493D-49BC-BDFB-02DFA98A9B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14</xdr:row>
      <xdr:rowOff>0</xdr:rowOff>
    </xdr:from>
    <xdr:to>
      <xdr:col>7</xdr:col>
      <xdr:colOff>375920</xdr:colOff>
      <xdr:row>32</xdr:row>
      <xdr:rowOff>0</xdr:rowOff>
    </xdr:to>
    <xdr:graphicFrame macro="">
      <xdr:nvGraphicFramePr>
        <xdr:cNvPr id="9" name="Chart 8">
          <a:extLst>
            <a:ext uri="{FF2B5EF4-FFF2-40B4-BE49-F238E27FC236}">
              <a16:creationId xmlns:a16="http://schemas.microsoft.com/office/drawing/2014/main" id="{2B61A08A-388E-425C-ACFB-E90CC541B5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436880</xdr:colOff>
      <xdr:row>13</xdr:row>
      <xdr:rowOff>10160</xdr:rowOff>
    </xdr:from>
    <xdr:to>
      <xdr:col>20</xdr:col>
      <xdr:colOff>142240</xdr:colOff>
      <xdr:row>32</xdr:row>
      <xdr:rowOff>132080</xdr:rowOff>
    </xdr:to>
    <xdr:graphicFrame macro="">
      <xdr:nvGraphicFramePr>
        <xdr:cNvPr id="10" name="Chart 9">
          <a:extLst>
            <a:ext uri="{FF2B5EF4-FFF2-40B4-BE49-F238E27FC236}">
              <a16:creationId xmlns:a16="http://schemas.microsoft.com/office/drawing/2014/main" id="{ADF33839-AACF-44F4-B9A6-95C6D9BE2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101600</xdr:colOff>
      <xdr:row>20</xdr:row>
      <xdr:rowOff>152400</xdr:rowOff>
    </xdr:from>
    <xdr:to>
      <xdr:col>28</xdr:col>
      <xdr:colOff>335280</xdr:colOff>
      <xdr:row>35</xdr:row>
      <xdr:rowOff>152400</xdr:rowOff>
    </xdr:to>
    <xdr:graphicFrame macro="">
      <xdr:nvGraphicFramePr>
        <xdr:cNvPr id="13" name="Chart 12">
          <a:extLst>
            <a:ext uri="{FF2B5EF4-FFF2-40B4-BE49-F238E27FC236}">
              <a16:creationId xmlns:a16="http://schemas.microsoft.com/office/drawing/2014/main" id="{A6EE87AA-2FDE-B077-5FE9-987E7FB73E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629920</xdr:colOff>
      <xdr:row>21</xdr:row>
      <xdr:rowOff>30480</xdr:rowOff>
    </xdr:from>
    <xdr:to>
      <xdr:col>36</xdr:col>
      <xdr:colOff>243840</xdr:colOff>
      <xdr:row>36</xdr:row>
      <xdr:rowOff>30480</xdr:rowOff>
    </xdr:to>
    <xdr:graphicFrame macro="">
      <xdr:nvGraphicFramePr>
        <xdr:cNvPr id="14" name="Chart 13">
          <a:extLst>
            <a:ext uri="{FF2B5EF4-FFF2-40B4-BE49-F238E27FC236}">
              <a16:creationId xmlns:a16="http://schemas.microsoft.com/office/drawing/2014/main" id="{99D1DA4D-C52D-A7F6-2257-56874CC5D9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9</xdr:col>
      <xdr:colOff>640080</xdr:colOff>
      <xdr:row>94</xdr:row>
      <xdr:rowOff>110490</xdr:rowOff>
    </xdr:from>
    <xdr:to>
      <xdr:col>32</xdr:col>
      <xdr:colOff>434340</xdr:colOff>
      <xdr:row>123</xdr:row>
      <xdr:rowOff>30480</xdr:rowOff>
    </xdr:to>
    <xdr:graphicFrame macro="">
      <xdr:nvGraphicFramePr>
        <xdr:cNvPr id="3" name="Chart 2">
          <a:extLst>
            <a:ext uri="{FF2B5EF4-FFF2-40B4-BE49-F238E27FC236}">
              <a16:creationId xmlns:a16="http://schemas.microsoft.com/office/drawing/2014/main" id="{18B2E437-76A2-5157-285A-B95A530558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312420</xdr:colOff>
      <xdr:row>94</xdr:row>
      <xdr:rowOff>11430</xdr:rowOff>
    </xdr:from>
    <xdr:to>
      <xdr:col>9</xdr:col>
      <xdr:colOff>182880</xdr:colOff>
      <xdr:row>109</xdr:row>
      <xdr:rowOff>160020</xdr:rowOff>
    </xdr:to>
    <xdr:graphicFrame macro="">
      <xdr:nvGraphicFramePr>
        <xdr:cNvPr id="4" name="Chart 3">
          <a:extLst>
            <a:ext uri="{FF2B5EF4-FFF2-40B4-BE49-F238E27FC236}">
              <a16:creationId xmlns:a16="http://schemas.microsoft.com/office/drawing/2014/main" id="{49616804-D4F0-1ECF-5920-BC46D3EEDF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213360</xdr:colOff>
      <xdr:row>71</xdr:row>
      <xdr:rowOff>87630</xdr:rowOff>
    </xdr:from>
    <xdr:to>
      <xdr:col>13</xdr:col>
      <xdr:colOff>15240</xdr:colOff>
      <xdr:row>86</xdr:row>
      <xdr:rowOff>87630</xdr:rowOff>
    </xdr:to>
    <xdr:graphicFrame macro="">
      <xdr:nvGraphicFramePr>
        <xdr:cNvPr id="5" name="Chart 4">
          <a:extLst>
            <a:ext uri="{FF2B5EF4-FFF2-40B4-BE49-F238E27FC236}">
              <a16:creationId xmlns:a16="http://schemas.microsoft.com/office/drawing/2014/main" id="{0F93944C-F048-C052-FDC4-7917AC8B1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137160</xdr:colOff>
      <xdr:row>71</xdr:row>
      <xdr:rowOff>87630</xdr:rowOff>
    </xdr:from>
    <xdr:to>
      <xdr:col>31</xdr:col>
      <xdr:colOff>68580</xdr:colOff>
      <xdr:row>86</xdr:row>
      <xdr:rowOff>87630</xdr:rowOff>
    </xdr:to>
    <xdr:graphicFrame macro="">
      <xdr:nvGraphicFramePr>
        <xdr:cNvPr id="6" name="Chart 5">
          <a:extLst>
            <a:ext uri="{FF2B5EF4-FFF2-40B4-BE49-F238E27FC236}">
              <a16:creationId xmlns:a16="http://schemas.microsoft.com/office/drawing/2014/main" id="{B7FCB428-4294-A594-D16E-E8B16C710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53340</xdr:colOff>
      <xdr:row>47</xdr:row>
      <xdr:rowOff>57150</xdr:rowOff>
    </xdr:from>
    <xdr:to>
      <xdr:col>13</xdr:col>
      <xdr:colOff>601980</xdr:colOff>
      <xdr:row>67</xdr:row>
      <xdr:rowOff>114300</xdr:rowOff>
    </xdr:to>
    <xdr:graphicFrame macro="">
      <xdr:nvGraphicFramePr>
        <xdr:cNvPr id="7" name="Chart 6">
          <a:extLst>
            <a:ext uri="{FF2B5EF4-FFF2-40B4-BE49-F238E27FC236}">
              <a16:creationId xmlns:a16="http://schemas.microsoft.com/office/drawing/2014/main" id="{52B5B32F-7C1D-1D7B-410B-E82F49A778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129540</xdr:colOff>
      <xdr:row>19</xdr:row>
      <xdr:rowOff>171450</xdr:rowOff>
    </xdr:from>
    <xdr:to>
      <xdr:col>12</xdr:col>
      <xdr:colOff>403860</xdr:colOff>
      <xdr:row>42</xdr:row>
      <xdr:rowOff>38100</xdr:rowOff>
    </xdr:to>
    <xdr:graphicFrame macro="">
      <xdr:nvGraphicFramePr>
        <xdr:cNvPr id="8" name="Chart 7">
          <a:extLst>
            <a:ext uri="{FF2B5EF4-FFF2-40B4-BE49-F238E27FC236}">
              <a16:creationId xmlns:a16="http://schemas.microsoft.com/office/drawing/2014/main" id="{11EFABE3-CF6B-B3AA-22EF-736E637DA7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38100</xdr:colOff>
      <xdr:row>28</xdr:row>
      <xdr:rowOff>175260</xdr:rowOff>
    </xdr:from>
    <xdr:to>
      <xdr:col>19</xdr:col>
      <xdr:colOff>243840</xdr:colOff>
      <xdr:row>43</xdr:row>
      <xdr:rowOff>144780</xdr:rowOff>
    </xdr:to>
    <xdr:graphicFrame macro="">
      <xdr:nvGraphicFramePr>
        <xdr:cNvPr id="3" name="Chart 2">
          <a:extLst>
            <a:ext uri="{FF2B5EF4-FFF2-40B4-BE49-F238E27FC236}">
              <a16:creationId xmlns:a16="http://schemas.microsoft.com/office/drawing/2014/main" id="{ACF5F720-9B40-431E-F530-706791FE3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15240</xdr:colOff>
      <xdr:row>51</xdr:row>
      <xdr:rowOff>11430</xdr:rowOff>
    </xdr:from>
    <xdr:to>
      <xdr:col>15</xdr:col>
      <xdr:colOff>274320</xdr:colOff>
      <xdr:row>66</xdr:row>
      <xdr:rowOff>11430</xdr:rowOff>
    </xdr:to>
    <xdr:graphicFrame macro="">
      <xdr:nvGraphicFramePr>
        <xdr:cNvPr id="4" name="Chart 3">
          <a:extLst>
            <a:ext uri="{FF2B5EF4-FFF2-40B4-BE49-F238E27FC236}">
              <a16:creationId xmlns:a16="http://schemas.microsoft.com/office/drawing/2014/main" id="{3821D2CC-F7F9-52DE-586A-CAAB0175B8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Moran" refreshedDate="45974.559979166668" createdVersion="8" refreshedVersion="8" minRefreshableVersion="3" recordCount="17720" xr:uid="{C797B5FD-1496-4223-877C-6DA84E883A21}">
  <cacheSource type="worksheet">
    <worksheetSource name="ProductsPurchased"/>
  </cacheSource>
  <cacheFields count="3">
    <cacheField name="Attribute" numFmtId="0">
      <sharedItems count="8">
        <s v="Marital_binary"/>
        <s v="MntWines"/>
        <s v="MntFruits"/>
        <s v="MntMeatProducts"/>
        <s v="MntFishProducts"/>
        <s v="MntSweetProducts"/>
        <s v="MntGoldProds"/>
        <s v="WebPurchGroup"/>
      </sharedItems>
    </cacheField>
    <cacheField name="Value" numFmtId="0">
      <sharedItems containsMixedTypes="1" containsNumber="1" containsInteger="1" minValue="0" maxValue="1725"/>
    </cacheField>
    <cacheField name="ID" numFmtId="0">
      <sharedItems containsSemiMixedTypes="0" containsString="0" containsNumber="1" containsInteger="1" minValue="0" maxValue="1119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Moran" refreshedDate="45974.559979513891" createdVersion="8" refreshedVersion="8" minRefreshableVersion="3" recordCount="13290" xr:uid="{4BDB3F76-1730-431A-AA05-66427FC7151D}">
  <cacheSource type="worksheet">
    <worksheetSource name="ProductPurchase2"/>
  </cacheSource>
  <cacheFields count="4">
    <cacheField name="ID" numFmtId="0">
      <sharedItems containsSemiMixedTypes="0" containsString="0" containsNumber="1" containsInteger="1" minValue="0" maxValue="11191"/>
    </cacheField>
    <cacheField name="Country" numFmtId="0">
      <sharedItems/>
    </cacheField>
    <cacheField name="Attribute" numFmtId="0">
      <sharedItems count="6">
        <s v="MntWines"/>
        <s v="MntFruits"/>
        <s v="MntMeatProducts"/>
        <s v="MntFishProducts"/>
        <s v="MntSweetProducts"/>
        <s v="MntGoldProds"/>
      </sharedItems>
    </cacheField>
    <cacheField name="Value" numFmtId="0">
      <sharedItems containsSemiMixedTypes="0" containsString="0" containsNumber="1" containsInteger="1" minValue="0" maxValue="172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hn Moran" refreshedDate="45974.559980324077" createdVersion="8" refreshedVersion="8" minRefreshableVersion="3" recordCount="2215" xr:uid="{2AD0114D-D506-4574-AA7A-D21706EDFD60}">
  <cacheSource type="worksheet">
    <worksheetSource name="Table1"/>
  </cacheSource>
  <cacheFields count="40">
    <cacheField name="ID" numFmtId="0">
      <sharedItems containsSemiMixedTypes="0" containsString="0" containsNumber="1" containsInteger="1" minValue="0" maxValue="11191"/>
    </cacheField>
    <cacheField name="Year_Birth" numFmtId="0">
      <sharedItems containsSemiMixedTypes="0" containsString="0" containsNumber="1" containsInteger="1" minValue="1893" maxValue="1996"/>
    </cacheField>
    <cacheField name="Approx_Age" numFmtId="0">
      <sharedItems containsSemiMixedTypes="0" containsString="0" containsNumber="1" containsInteger="1" minValue="25" maxValue="128" count="59">
        <n v="45"/>
        <n v="39"/>
        <n v="50"/>
        <n v="48"/>
        <n v="44"/>
        <n v="72"/>
        <n v="46"/>
        <n v="76"/>
        <n v="51"/>
        <n v="47"/>
        <n v="38"/>
        <n v="61"/>
        <n v="31"/>
        <n v="41"/>
        <n v="27"/>
        <n v="34"/>
        <n v="52"/>
        <n v="70"/>
        <n v="63"/>
        <n v="68"/>
        <n v="67"/>
        <n v="80"/>
        <n v="35"/>
        <n v="29"/>
        <n v="36"/>
        <n v="73"/>
        <n v="74"/>
        <n v="65"/>
        <n v="40"/>
        <n v="30"/>
        <n v="42"/>
        <n v="33"/>
        <n v="37"/>
        <n v="55"/>
        <n v="62"/>
        <n v="32"/>
        <n v="60"/>
        <n v="43"/>
        <n v="49"/>
        <n v="59"/>
        <n v="57"/>
        <n v="69"/>
        <n v="56"/>
        <n v="53"/>
        <n v="122"/>
        <n v="26"/>
        <n v="75"/>
        <n v="77"/>
        <n v="71"/>
        <n v="66"/>
        <n v="64"/>
        <n v="54"/>
        <n v="58"/>
        <n v="28"/>
        <n v="78"/>
        <n v="128"/>
        <n v="81"/>
        <n v="121"/>
        <n v="25"/>
      </sharedItems>
      <fieldGroup base="2">
        <rangePr autoStart="0" autoEnd="0" startNum="20" endNum="130" groupInterval="10"/>
        <groupItems count="13">
          <s v="&lt;20"/>
          <s v="20-29"/>
          <s v="30-39"/>
          <s v="40-49"/>
          <s v="50-59"/>
          <s v="60-69"/>
          <s v="70-79"/>
          <s v="80-89"/>
          <s v="90-99"/>
          <s v="100-109"/>
          <s v="110-119"/>
          <s v="120-130"/>
          <s v="&gt;130"/>
        </groupItems>
      </fieldGroup>
    </cacheField>
    <cacheField name="Education" numFmtId="0">
      <sharedItems count="5">
        <s v="PhD"/>
        <s v="Master"/>
        <s v="Graduation"/>
        <s v="2n Cycle"/>
        <s v="Basic"/>
      </sharedItems>
    </cacheField>
    <cacheField name="Education_mod" numFmtId="0">
      <sharedItems count="7">
        <s v="PhD"/>
        <s v="Master’s"/>
        <s v="Bachelor’s"/>
        <s v="High School"/>
        <s v="Graduation" u="1"/>
        <s v="Master" u="1"/>
        <s v="Basic" u="1"/>
      </sharedItems>
    </cacheField>
    <cacheField name="Marital_Status" numFmtId="0">
      <sharedItems count="8">
        <s v="Together"/>
        <s v="Married"/>
        <s v="Divorced"/>
        <s v="Single"/>
        <s v="Widow"/>
        <s v="Absurd"/>
        <s v="Alone"/>
        <s v="YOLO"/>
      </sharedItems>
    </cacheField>
    <cacheField name="Marital_Status_mod" numFmtId="0">
      <sharedItems count="7">
        <s v="Together"/>
        <s v="Married"/>
        <s v="Divorced"/>
        <s v="Single"/>
        <s v="Widow"/>
        <s v="Absurd"/>
        <s v="YOLO"/>
      </sharedItems>
    </cacheField>
    <cacheField name="Marital_binary" numFmtId="0">
      <sharedItems count="3">
        <s v="Couple"/>
        <s v="Single"/>
        <s v="Other"/>
      </sharedItems>
    </cacheField>
    <cacheField name="Income" numFmtId="164">
      <sharedItems containsSemiMixedTypes="0" containsString="0" containsNumber="1" containsInteger="1" minValue="1730" maxValue="162397" count="1973">
        <n v="162397"/>
        <n v="160803"/>
        <n v="157733"/>
        <n v="157243"/>
        <n v="157146"/>
        <n v="156924"/>
        <n v="153924"/>
        <n v="113734"/>
        <n v="105471"/>
        <n v="102692"/>
        <n v="102160"/>
        <n v="101970"/>
        <n v="98777"/>
        <n v="96876"/>
        <n v="96843"/>
        <n v="96547"/>
        <n v="95529"/>
        <n v="95169"/>
        <n v="94871"/>
        <n v="94642"/>
        <n v="94472"/>
        <n v="94384"/>
        <n v="93790"/>
        <n v="93404"/>
        <n v="93027"/>
        <n v="92955"/>
        <n v="92910"/>
        <n v="92859"/>
        <n v="92556"/>
        <n v="92533"/>
        <n v="92491"/>
        <n v="92344"/>
        <n v="92163"/>
        <n v="91820"/>
        <n v="91712"/>
        <n v="91700"/>
        <n v="91249"/>
        <n v="91172"/>
        <n v="91065"/>
        <n v="90933"/>
        <n v="90842"/>
        <n v="90765"/>
        <n v="90687"/>
        <n v="90638"/>
        <n v="90369"/>
        <n v="90300"/>
        <n v="90273"/>
        <n v="90247"/>
        <n v="90226"/>
        <n v="90000"/>
        <n v="89891"/>
        <n v="89694"/>
        <n v="89616"/>
        <n v="89572"/>
        <n v="89120"/>
        <n v="89058"/>
        <n v="88420"/>
        <n v="88347"/>
        <n v="88325"/>
        <n v="88194"/>
        <n v="88097"/>
        <n v="87771"/>
        <n v="87679"/>
        <n v="87305"/>
        <n v="87195"/>
        <n v="87188"/>
        <n v="87171"/>
        <n v="87000"/>
        <n v="86979"/>
        <n v="86857"/>
        <n v="86836"/>
        <n v="86718"/>
        <n v="86610"/>
        <n v="86580"/>
        <n v="86429"/>
        <n v="86424"/>
        <n v="86358"/>
        <n v="86111"/>
        <n v="86037"/>
        <n v="85844"/>
        <n v="85738"/>
        <n v="85710"/>
        <n v="85696"/>
        <n v="85693"/>
        <n v="85683"/>
        <n v="85620"/>
        <n v="85606"/>
        <n v="85485"/>
        <n v="85431"/>
        <n v="85072"/>
        <n v="84953"/>
        <n v="84906"/>
        <n v="84865"/>
        <n v="84835"/>
        <n v="84618"/>
        <n v="84574"/>
        <n v="84460"/>
        <n v="84219"/>
        <n v="84196"/>
        <n v="84169"/>
        <n v="84117"/>
        <n v="83917"/>
        <n v="83891"/>
        <n v="83844"/>
        <n v="83837"/>
        <n v="83829"/>
        <n v="83790"/>
        <n v="83715"/>
        <n v="83664"/>
        <n v="83532"/>
        <n v="83528"/>
        <n v="83512"/>
        <n v="83443"/>
        <n v="83273"/>
        <n v="83257"/>
        <n v="83151"/>
        <n v="83145"/>
        <n v="83033"/>
        <n v="83003"/>
        <n v="82800"/>
        <n v="82733"/>
        <n v="82716"/>
        <n v="82657"/>
        <n v="82623"/>
        <n v="82584"/>
        <n v="82582"/>
        <n v="82576"/>
        <n v="82571"/>
        <n v="82504"/>
        <n v="82497"/>
        <n v="82460"/>
        <n v="82427"/>
        <n v="82384"/>
        <n v="82347"/>
        <n v="82333"/>
        <n v="82332"/>
        <n v="82326"/>
        <n v="82224"/>
        <n v="82170"/>
        <n v="82122"/>
        <n v="82072"/>
        <n v="82032"/>
        <n v="82025"/>
        <n v="82017"/>
        <n v="82014"/>
        <n v="81975"/>
        <n v="81929"/>
        <n v="81843"/>
        <n v="81795"/>
        <n v="81741"/>
        <n v="81702"/>
        <n v="81698"/>
        <n v="81657"/>
        <n v="81574"/>
        <n v="81380"/>
        <n v="81361"/>
        <n v="81320"/>
        <n v="81300"/>
        <n v="81246"/>
        <n v="81217"/>
        <n v="81205"/>
        <n v="81169"/>
        <n v="81168"/>
        <n v="81051"/>
        <n v="81044"/>
        <n v="80995"/>
        <n v="80982"/>
        <n v="80952"/>
        <n v="80950"/>
        <n v="80910"/>
        <n v="80872"/>
        <n v="80812"/>
        <n v="80763"/>
        <n v="80739"/>
        <n v="80695"/>
        <n v="80685"/>
        <n v="80617"/>
        <n v="80589"/>
        <n v="80573"/>
        <n v="80427"/>
        <n v="80398"/>
        <n v="80395"/>
        <n v="80360"/>
        <n v="80336"/>
        <n v="80317"/>
        <n v="80184"/>
        <n v="80144"/>
        <n v="80141"/>
        <n v="80134"/>
        <n v="80124"/>
        <n v="80067"/>
        <n v="80011"/>
        <n v="79946"/>
        <n v="79941"/>
        <n v="79930"/>
        <n v="79908"/>
        <n v="79865"/>
        <n v="79823"/>
        <n v="79803"/>
        <n v="79800"/>
        <n v="79761"/>
        <n v="79734"/>
        <n v="79689"/>
        <n v="79632"/>
        <n v="79607"/>
        <n v="79593"/>
        <n v="79530"/>
        <n v="79529"/>
        <n v="79456"/>
        <n v="79419"/>
        <n v="79410"/>
        <n v="79244"/>
        <n v="79205"/>
        <n v="79174"/>
        <n v="79146"/>
        <n v="79143"/>
        <n v="78952"/>
        <n v="78939"/>
        <n v="78931"/>
        <n v="78901"/>
        <n v="78825"/>
        <n v="78789"/>
        <n v="78710"/>
        <n v="78687"/>
        <n v="78642"/>
        <n v="78618"/>
        <n v="78579"/>
        <n v="78569"/>
        <n v="78499"/>
        <n v="78497"/>
        <n v="78468"/>
        <n v="78427"/>
        <n v="78420"/>
        <n v="78416"/>
        <n v="78394"/>
        <n v="78353"/>
        <n v="78331"/>
        <n v="78285"/>
        <n v="78128"/>
        <n v="78093"/>
        <n v="78075"/>
        <n v="78041"/>
        <n v="78028"/>
        <n v="77981"/>
        <n v="77972"/>
        <n v="77882"/>
        <n v="77870"/>
        <n v="77863"/>
        <n v="77845"/>
        <n v="77766"/>
        <n v="77632"/>
        <n v="77622"/>
        <n v="77610"/>
        <n v="77598"/>
        <n v="77583"/>
        <n v="77568"/>
        <n v="77520"/>
        <n v="77457"/>
        <n v="77437"/>
        <n v="77382"/>
        <n v="77376"/>
        <n v="77353"/>
        <n v="77343"/>
        <n v="77298"/>
        <n v="77297"/>
        <n v="77226"/>
        <n v="77142"/>
        <n v="77044"/>
        <n v="77037"/>
        <n v="77027"/>
        <n v="76998"/>
        <n v="76995"/>
        <n v="76982"/>
        <n v="76842"/>
        <n v="76800"/>
        <n v="76773"/>
        <n v="76653"/>
        <n v="76630"/>
        <n v="76624"/>
        <n v="76618"/>
        <n v="76542"/>
        <n v="76532"/>
        <n v="76467"/>
        <n v="76445"/>
        <n v="76412"/>
        <n v="76320"/>
        <n v="76234"/>
        <n v="76140"/>
        <n v="76081"/>
        <n v="76068"/>
        <n v="76045"/>
        <n v="76005"/>
        <n v="75922"/>
        <n v="75903"/>
        <n v="75865"/>
        <n v="75825"/>
        <n v="75794"/>
        <n v="75777"/>
        <n v="75774"/>
        <n v="75759"/>
        <n v="75702"/>
        <n v="75693"/>
        <n v="75507"/>
        <n v="75484"/>
        <n v="75437"/>
        <n v="75433"/>
        <n v="75345"/>
        <n v="75342"/>
        <n v="75330"/>
        <n v="75315"/>
        <n v="75283"/>
        <n v="75278"/>
        <n v="75276"/>
        <n v="75261"/>
        <n v="75251"/>
        <n v="75236"/>
        <n v="75154"/>
        <n v="75127"/>
        <n v="75114"/>
        <n v="75072"/>
        <n v="75032"/>
        <n v="75027"/>
        <n v="75012"/>
        <n v="74985"/>
        <n v="74918"/>
        <n v="74881"/>
        <n v="74859"/>
        <n v="74854"/>
        <n v="74806"/>
        <n v="74805"/>
        <n v="74716"/>
        <n v="74637"/>
        <n v="74538"/>
        <n v="74485"/>
        <n v="74293"/>
        <n v="74290"/>
        <n v="74268"/>
        <n v="74250"/>
        <n v="74214"/>
        <n v="74190"/>
        <n v="74165"/>
        <n v="74116"/>
        <n v="74068"/>
        <n v="74004"/>
        <n v="73926"/>
        <n v="73892"/>
        <n v="73807"/>
        <n v="73803"/>
        <n v="73705"/>
        <n v="73691"/>
        <n v="73687"/>
        <n v="73538"/>
        <n v="73455"/>
        <n v="73454"/>
        <n v="73450"/>
        <n v="73448"/>
        <n v="73395"/>
        <n v="73356"/>
        <n v="73170"/>
        <n v="73113"/>
        <n v="73059"/>
        <n v="72968"/>
        <n v="72967"/>
        <n v="72940"/>
        <n v="72906"/>
        <n v="72905"/>
        <n v="72903"/>
        <n v="72828"/>
        <n v="72679"/>
        <n v="72643"/>
        <n v="72635"/>
        <n v="72570"/>
        <n v="72550"/>
        <n v="72504"/>
        <n v="72460"/>
        <n v="72354"/>
        <n v="72335"/>
        <n v="72309"/>
        <n v="72298"/>
        <n v="72282"/>
        <n v="72258"/>
        <n v="72228"/>
        <n v="72217"/>
        <n v="72190"/>
        <n v="72159"/>
        <n v="72117"/>
        <n v="72099"/>
        <n v="72071"/>
        <n v="72066"/>
        <n v="72063"/>
        <n v="72025"/>
        <n v="71969"/>
        <n v="71965"/>
        <n v="71964"/>
        <n v="71952"/>
        <n v="71866"/>
        <n v="71855"/>
        <n v="71853"/>
        <n v="71847"/>
        <n v="71819"/>
        <n v="71796"/>
        <n v="71706"/>
        <n v="71691"/>
        <n v="71670"/>
        <n v="71626"/>
        <n v="71613"/>
        <n v="71604"/>
        <n v="71499"/>
        <n v="71488"/>
        <n v="71466"/>
        <n v="71434"/>
        <n v="71427"/>
        <n v="71391"/>
        <n v="71367"/>
        <n v="71322"/>
        <n v="71232"/>
        <n v="71163"/>
        <n v="71128"/>
        <n v="71113"/>
        <n v="71107"/>
        <n v="71022"/>
        <n v="70971"/>
        <n v="70951"/>
        <n v="70932"/>
        <n v="70924"/>
        <n v="70893"/>
        <n v="70886"/>
        <n v="70844"/>
        <n v="70829"/>
        <n v="70792"/>
        <n v="70777"/>
        <n v="70713"/>
        <n v="70666"/>
        <n v="70647"/>
        <n v="70643"/>
        <n v="70638"/>
        <n v="70617"/>
        <n v="70596"/>
        <n v="70566"/>
        <n v="70545"/>
        <n v="70515"/>
        <n v="70503"/>
        <n v="70440"/>
        <n v="70421"/>
        <n v="70379"/>
        <n v="70356"/>
        <n v="70337"/>
        <n v="70321"/>
        <n v="70300"/>
        <n v="70287"/>
        <n v="70179"/>
        <n v="70165"/>
        <n v="70123"/>
        <n v="70116"/>
        <n v="70091"/>
        <n v="70053"/>
        <n v="70044"/>
        <n v="70038"/>
        <n v="69969"/>
        <n v="69932"/>
        <n v="69930"/>
        <n v="69901"/>
        <n v="69882"/>
        <n v="69867"/>
        <n v="69805"/>
        <n v="69759"/>
        <n v="69755"/>
        <n v="69719"/>
        <n v="69702"/>
        <n v="69674"/>
        <n v="69661"/>
        <n v="69627"/>
        <n v="69520"/>
        <n v="69508"/>
        <n v="69476"/>
        <n v="69401"/>
        <n v="69389"/>
        <n v="69372"/>
        <n v="69283"/>
        <n v="69267"/>
        <n v="69263"/>
        <n v="69245"/>
        <n v="69209"/>
        <n v="69142"/>
        <n v="69139"/>
        <n v="69109"/>
        <n v="69098"/>
        <n v="69096"/>
        <n v="69084"/>
        <n v="69063"/>
        <n v="69016"/>
        <n v="68805"/>
        <n v="68743"/>
        <n v="68695"/>
        <n v="68682"/>
        <n v="68657"/>
        <n v="68655"/>
        <n v="68627"/>
        <n v="68487"/>
        <n v="68462"/>
        <n v="68397"/>
        <n v="68352"/>
        <n v="68316"/>
        <n v="68281"/>
        <n v="68274"/>
        <n v="68148"/>
        <n v="68142"/>
        <n v="68126"/>
        <n v="68118"/>
        <n v="68117"/>
        <n v="68092"/>
        <n v="67911"/>
        <n v="67893"/>
        <n v="67786"/>
        <n v="67716"/>
        <n v="67680"/>
        <n v="67605"/>
        <n v="67546"/>
        <n v="67536"/>
        <n v="67506"/>
        <n v="67472"/>
        <n v="67445"/>
        <n v="67433"/>
        <n v="67432"/>
        <n v="67430"/>
        <n v="67419"/>
        <n v="67384"/>
        <n v="67381"/>
        <n v="67369"/>
        <n v="67353"/>
        <n v="67309"/>
        <n v="67272"/>
        <n v="67267"/>
        <n v="67225"/>
        <n v="67131"/>
        <n v="67087"/>
        <n v="67046"/>
        <n v="67023"/>
        <n v="66991"/>
        <n v="66973"/>
        <n v="66951"/>
        <n v="66886"/>
        <n v="66835"/>
        <n v="66825"/>
        <n v="66731"/>
        <n v="66726"/>
        <n v="66664"/>
        <n v="66653"/>
        <n v="66636"/>
        <n v="66582"/>
        <n v="66565"/>
        <n v="66503"/>
        <n v="66480"/>
        <n v="66476"/>
        <n v="66465"/>
        <n v="66426"/>
        <n v="66375"/>
        <n v="66373"/>
        <n v="66334"/>
        <n v="66313"/>
        <n v="66303"/>
        <n v="66294"/>
        <n v="66033"/>
        <n v="66000"/>
        <n v="65991"/>
        <n v="65968"/>
        <n v="65846"/>
        <n v="65819"/>
        <n v="65814"/>
        <n v="65808"/>
        <n v="65777"/>
        <n v="65748"/>
        <n v="65747"/>
        <n v="65735"/>
        <n v="65706"/>
        <n v="65704"/>
        <n v="65695"/>
        <n v="65685"/>
        <n v="65665"/>
        <n v="65640"/>
        <n v="65569"/>
        <n v="65526"/>
        <n v="65492"/>
        <n v="65488"/>
        <n v="65487"/>
        <n v="65486"/>
        <n v="65463"/>
        <n v="65370"/>
        <n v="65352"/>
        <n v="65333"/>
        <n v="65324"/>
        <n v="65316"/>
        <n v="65308"/>
        <n v="65295"/>
        <n v="65275"/>
        <n v="65220"/>
        <n v="65210"/>
        <n v="65196"/>
        <n v="65176"/>
        <n v="65169"/>
        <n v="65148"/>
        <n v="65106"/>
        <n v="65104"/>
        <n v="65073"/>
        <n v="65031"/>
        <n v="64961"/>
        <n v="64950"/>
        <n v="64892"/>
        <n v="64866"/>
        <n v="64857"/>
        <n v="64849"/>
        <n v="64831"/>
        <n v="64813"/>
        <n v="64795"/>
        <n v="64722"/>
        <n v="64713"/>
        <n v="64590"/>
        <n v="64587"/>
        <n v="64509"/>
        <n v="64504"/>
        <n v="64497"/>
        <n v="64474"/>
        <n v="64449"/>
        <n v="64413"/>
        <n v="64355"/>
        <n v="64325"/>
        <n v="64260"/>
        <n v="64191"/>
        <n v="64176"/>
        <n v="64140"/>
        <n v="64108"/>
        <n v="64100"/>
        <n v="64090"/>
        <n v="64014"/>
        <n v="63998"/>
        <n v="63972"/>
        <n v="63967"/>
        <n v="63943"/>
        <n v="63915"/>
        <n v="63887"/>
        <n v="63855"/>
        <n v="63841"/>
        <n v="63810"/>
        <n v="63777"/>
        <n v="63693"/>
        <n v="63684"/>
        <n v="63564"/>
        <n v="63516"/>
        <n v="63404"/>
        <n v="63381"/>
        <n v="63342"/>
        <n v="63285"/>
        <n v="63246"/>
        <n v="63211"/>
        <n v="63207"/>
        <n v="63206"/>
        <n v="63159"/>
        <n v="63120"/>
        <n v="63033"/>
        <n v="62998"/>
        <n v="62994"/>
        <n v="62981"/>
        <n v="62972"/>
        <n v="62905"/>
        <n v="62882"/>
        <n v="62859"/>
        <n v="62847"/>
        <n v="62845"/>
        <n v="62820"/>
        <n v="62807"/>
        <n v="62772"/>
        <n v="62745"/>
        <n v="62710"/>
        <n v="62694"/>
        <n v="62670"/>
        <n v="62637"/>
        <n v="62568"/>
        <n v="62551"/>
        <n v="62535"/>
        <n v="62513"/>
        <n v="62503"/>
        <n v="62499"/>
        <n v="62466"/>
        <n v="62450"/>
        <n v="62335"/>
        <n v="62307"/>
        <n v="62220"/>
        <n v="62204"/>
        <n v="62187"/>
        <n v="62159"/>
        <n v="62061"/>
        <n v="62058"/>
        <n v="62010"/>
        <n v="62000"/>
        <n v="61996"/>
        <n v="61923"/>
        <n v="61917"/>
        <n v="61905"/>
        <n v="61872"/>
        <n v="61839"/>
        <n v="61825"/>
        <n v="61823"/>
        <n v="61798"/>
        <n v="61794"/>
        <n v="61787"/>
        <n v="61671"/>
        <n v="61618"/>
        <n v="61559"/>
        <n v="61482"/>
        <n v="61467"/>
        <n v="61456"/>
        <n v="61416"/>
        <n v="61346"/>
        <n v="61331"/>
        <n v="61314"/>
        <n v="61286"/>
        <n v="61284"/>
        <n v="61278"/>
        <n v="61250"/>
        <n v="61223"/>
        <n v="61209"/>
        <n v="61180"/>
        <n v="61074"/>
        <n v="61064"/>
        <n v="61014"/>
        <n v="61010"/>
        <n v="60934"/>
        <n v="60905"/>
        <n v="60896"/>
        <n v="60894"/>
        <n v="60839"/>
        <n v="60714"/>
        <n v="60689"/>
        <n v="60631"/>
        <n v="60597"/>
        <n v="60585"/>
        <n v="60554"/>
        <n v="60544"/>
        <n v="60504"/>
        <n v="60491"/>
        <n v="60482"/>
        <n v="60474"/>
        <n v="60432"/>
        <n v="60230"/>
        <n v="60208"/>
        <n v="60200"/>
        <n v="60199"/>
        <n v="60182"/>
        <n v="60161"/>
        <n v="60152"/>
        <n v="60093"/>
        <n v="60033"/>
        <n v="60000"/>
        <n v="59973"/>
        <n v="59925"/>
        <n v="59892"/>
        <n v="59868"/>
        <n v="59821"/>
        <n v="59809"/>
        <n v="59754"/>
        <n v="59686"/>
        <n v="59666"/>
        <n v="59601"/>
        <n v="59594"/>
        <n v="59481"/>
        <n v="59462"/>
        <n v="59432"/>
        <n v="59412"/>
        <n v="59385"/>
        <n v="59354"/>
        <n v="59304"/>
        <n v="59292"/>
        <n v="59247"/>
        <n v="59235"/>
        <n v="59184"/>
        <n v="59111"/>
        <n v="59062"/>
        <n v="59060"/>
        <n v="59052"/>
        <n v="59041"/>
        <n v="58917"/>
        <n v="58821"/>
        <n v="58710"/>
        <n v="58692"/>
        <n v="58684"/>
        <n v="58656"/>
        <n v="58646"/>
        <n v="58607"/>
        <n v="58597"/>
        <n v="58582"/>
        <n v="58554"/>
        <n v="58512"/>
        <n v="58494"/>
        <n v="58482"/>
        <n v="58401"/>
        <n v="58398"/>
        <n v="58350"/>
        <n v="58330"/>
        <n v="58308"/>
        <n v="58293"/>
        <n v="58275"/>
        <n v="58217"/>
        <n v="58138"/>
        <n v="58116"/>
        <n v="58113"/>
        <n v="58086"/>
        <n v="58025"/>
        <n v="57967"/>
        <n v="57959"/>
        <n v="57957"/>
        <n v="57954"/>
        <n v="57937"/>
        <n v="57912"/>
        <n v="57906"/>
        <n v="57867"/>
        <n v="57811"/>
        <n v="57744"/>
        <n v="57731"/>
        <n v="57705"/>
        <n v="57642"/>
        <n v="57537"/>
        <n v="57530"/>
        <n v="57513"/>
        <n v="57420"/>
        <n v="57338"/>
        <n v="57333"/>
        <n v="57304"/>
        <n v="57288"/>
        <n v="57247"/>
        <n v="57236"/>
        <n v="57183"/>
        <n v="57136"/>
        <n v="57113"/>
        <n v="57107"/>
        <n v="57100"/>
        <n v="57091"/>
        <n v="57072"/>
        <n v="57045"/>
        <n v="57036"/>
        <n v="56981"/>
        <n v="56962"/>
        <n v="56939"/>
        <n v="56937"/>
        <n v="56850"/>
        <n v="56796"/>
        <n v="56775"/>
        <n v="56721"/>
        <n v="56715"/>
        <n v="56628"/>
        <n v="56575"/>
        <n v="56559"/>
        <n v="56551"/>
        <n v="56534"/>
        <n v="56386"/>
        <n v="56337"/>
        <n v="56320"/>
        <n v="56253"/>
        <n v="56243"/>
        <n v="56242"/>
        <n v="56223"/>
        <n v="56181"/>
        <n v="56129"/>
        <n v="56067"/>
        <n v="56046"/>
        <n v="55956"/>
        <n v="55954"/>
        <n v="55951"/>
        <n v="55914"/>
        <n v="55842"/>
        <n v="55801"/>
        <n v="55761"/>
        <n v="55759"/>
        <n v="55707"/>
        <n v="55686"/>
        <n v="55635"/>
        <n v="55614"/>
        <n v="55593"/>
        <n v="55563"/>
        <n v="55521"/>
        <n v="55517"/>
        <n v="55434"/>
        <n v="55424"/>
        <n v="55412"/>
        <n v="55375"/>
        <n v="55357"/>
        <n v="55284"/>
        <n v="55282"/>
        <n v="55267"/>
        <n v="55260"/>
        <n v="55250"/>
        <n v="55249"/>
        <n v="55239"/>
        <n v="55212"/>
        <n v="55158"/>
        <n v="55012"/>
        <n v="54998"/>
        <n v="54984"/>
        <n v="54959"/>
        <n v="54880"/>
        <n v="54809"/>
        <n v="54803"/>
        <n v="54753"/>
        <n v="54730"/>
        <n v="54693"/>
        <n v="54690"/>
        <n v="54603"/>
        <n v="54591"/>
        <n v="54549"/>
        <n v="54466"/>
        <n v="54456"/>
        <n v="54450"/>
        <n v="54432"/>
        <n v="54414"/>
        <n v="54386"/>
        <n v="54356"/>
        <n v="54348"/>
        <n v="54342"/>
        <n v="54252"/>
        <n v="54237"/>
        <n v="54233"/>
        <n v="54222"/>
        <n v="54210"/>
        <n v="54198"/>
        <n v="54197"/>
        <n v="54178"/>
        <n v="54165"/>
        <n v="54162"/>
        <n v="54137"/>
        <n v="54132"/>
        <n v="54111"/>
        <n v="54108"/>
        <n v="54072"/>
        <n v="54058"/>
        <n v="54006"/>
        <n v="53977"/>
        <n v="53863"/>
        <n v="53858"/>
        <n v="53843"/>
        <n v="53790"/>
        <n v="53761"/>
        <n v="53700"/>
        <n v="53653"/>
        <n v="53593"/>
        <n v="53537"/>
        <n v="53378"/>
        <n v="53374"/>
        <n v="53367"/>
        <n v="53359"/>
        <n v="53312"/>
        <n v="53253"/>
        <n v="53233"/>
        <n v="53230"/>
        <n v="53204"/>
        <n v="53201"/>
        <n v="53187"/>
        <n v="53172"/>
        <n v="53154"/>
        <n v="53103"/>
        <n v="53083"/>
        <n v="53034"/>
        <n v="52973"/>
        <n v="52914"/>
        <n v="52869"/>
        <n v="52854"/>
        <n v="52852"/>
        <n v="52845"/>
        <n v="52750"/>
        <n v="52614"/>
        <n v="52597"/>
        <n v="52569"/>
        <n v="52531"/>
        <n v="52513"/>
        <n v="52413"/>
        <n v="52332"/>
        <n v="52278"/>
        <n v="52203"/>
        <n v="52195"/>
        <n v="52190"/>
        <n v="52157"/>
        <n v="52117"/>
        <n v="52074"/>
        <n v="52034"/>
        <n v="51983"/>
        <n v="51948"/>
        <n v="51876"/>
        <n v="51813"/>
        <n v="51766"/>
        <n v="51717"/>
        <n v="51651"/>
        <n v="51650"/>
        <n v="51569"/>
        <n v="51563"/>
        <n v="51537"/>
        <n v="51529"/>
        <n v="51518"/>
        <n v="51479"/>
        <n v="51412"/>
        <n v="51411"/>
        <n v="51390"/>
        <n v="51373"/>
        <n v="51369"/>
        <n v="51315"/>
        <n v="51287"/>
        <n v="51267"/>
        <n v="51250"/>
        <n v="51195"/>
        <n v="51148"/>
        <n v="51141"/>
        <n v="51124"/>
        <n v="51111"/>
        <n v="51039"/>
        <n v="51012"/>
        <n v="50965"/>
        <n v="50943"/>
        <n v="50898"/>
        <n v="50870"/>
        <n v="50785"/>
        <n v="50737"/>
        <n v="50729"/>
        <n v="50725"/>
        <n v="50664"/>
        <n v="50616"/>
        <n v="50611"/>
        <n v="50523"/>
        <n v="50520"/>
        <n v="50501"/>
        <n v="50447"/>
        <n v="50437"/>
        <n v="50388"/>
        <n v="50387"/>
        <n v="50353"/>
        <n v="50334"/>
        <n v="50300"/>
        <n v="50272"/>
        <n v="50200"/>
        <n v="50183"/>
        <n v="50150"/>
        <n v="50127"/>
        <n v="50116"/>
        <n v="50014"/>
        <n v="50002"/>
        <n v="49980"/>
        <n v="49967"/>
        <n v="49912"/>
        <n v="49854"/>
        <n v="49767"/>
        <n v="49681"/>
        <n v="49678"/>
        <n v="49669"/>
        <n v="49667"/>
        <n v="49638"/>
        <n v="49618"/>
        <n v="49605"/>
        <n v="49572"/>
        <n v="49544"/>
        <n v="49514"/>
        <n v="49505"/>
        <n v="49494"/>
        <n v="49476"/>
        <n v="49431"/>
        <n v="49413"/>
        <n v="49389"/>
        <n v="49269"/>
        <n v="49187"/>
        <n v="49166"/>
        <n v="49160"/>
        <n v="49154"/>
        <n v="49118"/>
        <n v="49096"/>
        <n v="49094"/>
        <n v="49090"/>
        <n v="48985"/>
        <n v="48948"/>
        <n v="48920"/>
        <n v="48918"/>
        <n v="48904"/>
        <n v="48877"/>
        <n v="48799"/>
        <n v="48794"/>
        <n v="48789"/>
        <n v="48767"/>
        <n v="48752"/>
        <n v="48726"/>
        <n v="48721"/>
        <n v="48699"/>
        <n v="48686"/>
        <n v="48526"/>
        <n v="48432"/>
        <n v="48330"/>
        <n v="48240"/>
        <n v="48195"/>
        <n v="48192"/>
        <n v="48186"/>
        <n v="48178"/>
        <n v="48150"/>
        <n v="48070"/>
        <n v="48006"/>
        <n v="47958"/>
        <n v="47916"/>
        <n v="47889"/>
        <n v="47850"/>
        <n v="47823"/>
        <n v="47821"/>
        <n v="47808"/>
        <n v="47743"/>
        <n v="47703"/>
        <n v="47691"/>
        <n v="47682"/>
        <n v="47570"/>
        <n v="47472"/>
        <n v="47353"/>
        <n v="47352"/>
        <n v="47320"/>
        <n v="47175"/>
        <n v="47139"/>
        <n v="47111"/>
        <n v="47025"/>
        <n v="47009"/>
        <n v="46998"/>
        <n v="46984"/>
        <n v="46931"/>
        <n v="46923"/>
        <n v="46910"/>
        <n v="46904"/>
        <n v="46891"/>
        <n v="46854"/>
        <n v="46831"/>
        <n v="46779"/>
        <n v="46772"/>
        <n v="46757"/>
        <n v="46734"/>
        <n v="46692"/>
        <n v="46681"/>
        <n v="46610"/>
        <n v="46524"/>
        <n v="46463"/>
        <n v="46423"/>
        <n v="46390"/>
        <n v="46377"/>
        <n v="46374"/>
        <n v="46344"/>
        <n v="46310"/>
        <n v="46231"/>
        <n v="46149"/>
        <n v="46107"/>
        <n v="46106"/>
        <n v="46102"/>
        <n v="46098"/>
        <n v="46097"/>
        <n v="46094"/>
        <n v="46086"/>
        <n v="46053"/>
        <n v="46049"/>
        <n v="46015"/>
        <n v="46014"/>
        <n v="45989"/>
        <n v="45938"/>
        <n v="45921"/>
        <n v="45906"/>
        <n v="45903"/>
        <n v="45894"/>
        <n v="45889"/>
        <n v="45837"/>
        <n v="45759"/>
        <n v="45736"/>
        <n v="45688"/>
        <n v="45684"/>
        <n v="45579"/>
        <n v="45576"/>
        <n v="45503"/>
        <n v="45207"/>
        <n v="45204"/>
        <n v="45203"/>
        <n v="45183"/>
        <n v="45160"/>
        <n v="45146"/>
        <n v="45143"/>
        <n v="45072"/>
        <n v="45068"/>
        <n v="45057"/>
        <n v="45006"/>
        <n v="44989"/>
        <n v="44964"/>
        <n v="44953"/>
        <n v="44931"/>
        <n v="44911"/>
        <n v="44802"/>
        <n v="44794"/>
        <n v="44689"/>
        <n v="44635"/>
        <n v="44602"/>
        <n v="44551"/>
        <n v="44529"/>
        <n v="44512"/>
        <n v="44511"/>
        <n v="44503"/>
        <n v="44421"/>
        <n v="44393"/>
        <n v="44392"/>
        <n v="44377"/>
        <n v="44375"/>
        <n v="44359"/>
        <n v="44325"/>
        <n v="44322"/>
        <n v="44319"/>
        <n v="44300"/>
        <n v="44267"/>
        <n v="44213"/>
        <n v="44159"/>
        <n v="44155"/>
        <n v="44124"/>
        <n v="44078"/>
        <n v="44051"/>
        <n v="44010"/>
        <n v="43974"/>
        <n v="43824"/>
        <n v="43815"/>
        <n v="43795"/>
        <n v="43783"/>
        <n v="43776"/>
        <n v="43641"/>
        <n v="43638"/>
        <n v="43602"/>
        <n v="43586"/>
        <n v="43482"/>
        <n v="43462"/>
        <n v="43456"/>
        <n v="43322"/>
        <n v="43300"/>
        <n v="43269"/>
        <n v="43263"/>
        <n v="43185"/>
        <n v="43142"/>
        <n v="43140"/>
        <n v="43057"/>
        <n v="43050"/>
        <n v="43020"/>
        <n v="43018"/>
        <n v="42997"/>
        <n v="42873"/>
        <n v="42835"/>
        <n v="42769"/>
        <n v="42767"/>
        <n v="42731"/>
        <n v="42720"/>
        <n v="42710"/>
        <n v="42693"/>
        <n v="42691"/>
        <n v="42670"/>
        <n v="42664"/>
        <n v="42618"/>
        <n v="42607"/>
        <n v="42586"/>
        <n v="42564"/>
        <n v="42557"/>
        <n v="42554"/>
        <n v="42523"/>
        <n v="42473"/>
        <n v="42429"/>
        <n v="42403"/>
        <n v="42395"/>
        <n v="42394"/>
        <n v="42387"/>
        <n v="42386"/>
        <n v="42373"/>
        <n v="42315"/>
        <n v="42243"/>
        <n v="42231"/>
        <n v="42213"/>
        <n v="42207"/>
        <n v="42192"/>
        <n v="42169"/>
        <n v="42162"/>
        <n v="42160"/>
        <n v="42081"/>
        <n v="42033"/>
        <n v="42021"/>
        <n v="42014"/>
        <n v="42011"/>
        <n v="42000"/>
        <n v="41986"/>
        <n v="41967"/>
        <n v="41883"/>
        <n v="41850"/>
        <n v="41769"/>
        <n v="41728"/>
        <n v="41713"/>
        <n v="41658"/>
        <n v="41644"/>
        <n v="41638"/>
        <n v="41580"/>
        <n v="41551"/>
        <n v="41473"/>
        <n v="41452"/>
        <n v="41443"/>
        <n v="41437"/>
        <n v="41411"/>
        <n v="41335"/>
        <n v="41275"/>
        <n v="41154"/>
        <n v="41145"/>
        <n v="41124"/>
        <n v="41120"/>
        <n v="41039"/>
        <n v="41021"/>
        <n v="41020"/>
        <n v="41014"/>
        <n v="41003"/>
        <n v="40887"/>
        <n v="40851"/>
        <n v="40800"/>
        <n v="40794"/>
        <n v="40780"/>
        <n v="40760"/>
        <n v="40737"/>
        <n v="40706"/>
        <n v="40689"/>
        <n v="40662"/>
        <n v="40637"/>
        <n v="40590"/>
        <n v="40548"/>
        <n v="40521"/>
        <n v="40479"/>
        <n v="40464"/>
        <n v="40451"/>
        <n v="40442"/>
        <n v="40344"/>
        <n v="40321"/>
        <n v="40304"/>
        <n v="40246"/>
        <n v="40233"/>
        <n v="40211"/>
        <n v="40101"/>
        <n v="40059"/>
        <n v="40049"/>
        <n v="39996"/>
        <n v="39922"/>
        <n v="39898"/>
        <n v="39858"/>
        <n v="39791"/>
        <n v="39771"/>
        <n v="39767"/>
        <n v="39763"/>
        <n v="39747"/>
        <n v="39722"/>
        <n v="39684"/>
        <n v="39665"/>
        <n v="39660"/>
        <n v="39552"/>
        <n v="39548"/>
        <n v="39453"/>
        <n v="39435"/>
        <n v="39356"/>
        <n v="39228"/>
        <n v="39190"/>
        <n v="39146"/>
        <n v="39062"/>
        <n v="38998"/>
        <n v="38988"/>
        <n v="38961"/>
        <n v="38946"/>
        <n v="38887"/>
        <n v="38872"/>
        <n v="38853"/>
        <n v="38829"/>
        <n v="38823"/>
        <n v="38808"/>
        <n v="38741"/>
        <n v="38725"/>
        <n v="38702"/>
        <n v="38683"/>
        <n v="38680"/>
        <n v="38643"/>
        <n v="38620"/>
        <n v="38593"/>
        <n v="38590"/>
        <n v="38578"/>
        <n v="38576"/>
        <n v="38557"/>
        <n v="38547"/>
        <n v="38513"/>
        <n v="38508"/>
        <n v="38452"/>
        <n v="38443"/>
        <n v="38415"/>
        <n v="38410"/>
        <n v="38361"/>
        <n v="38360"/>
        <n v="38285"/>
        <n v="38236"/>
        <n v="38232"/>
        <n v="38201"/>
        <n v="38200"/>
        <n v="38197"/>
        <n v="38196"/>
        <n v="38179"/>
        <n v="38175"/>
        <n v="38136"/>
        <n v="38097"/>
        <n v="38054"/>
        <n v="37971"/>
        <n v="37929"/>
        <n v="37859"/>
        <n v="37787"/>
        <n v="37774"/>
        <n v="37760"/>
        <n v="37758"/>
        <n v="37717"/>
        <n v="37716"/>
        <n v="37697"/>
        <n v="37633"/>
        <n v="37509"/>
        <n v="37406"/>
        <n v="37401"/>
        <n v="37395"/>
        <n v="37368"/>
        <n v="37334"/>
        <n v="37292"/>
        <n v="37284"/>
        <n v="37244"/>
        <n v="37235"/>
        <n v="37155"/>
        <n v="37150"/>
        <n v="37126"/>
        <n v="37087"/>
        <n v="37085"/>
        <n v="37070"/>
        <n v="37054"/>
        <n v="37040"/>
        <n v="36997"/>
        <n v="36975"/>
        <n v="36959"/>
        <n v="36957"/>
        <n v="36947"/>
        <n v="36930"/>
        <n v="36927"/>
        <n v="36921"/>
        <n v="36864"/>
        <n v="36807"/>
        <n v="36802"/>
        <n v="36790"/>
        <n v="36781"/>
        <n v="36778"/>
        <n v="36736"/>
        <n v="36732"/>
        <n v="36715"/>
        <n v="36663"/>
        <n v="36640"/>
        <n v="36634"/>
        <n v="36627"/>
        <n v="36550"/>
        <n v="36443"/>
        <n v="36408"/>
        <n v="36317"/>
        <n v="36301"/>
        <n v="36283"/>
        <n v="36273"/>
        <n v="36262"/>
        <n v="36230"/>
        <n v="36145"/>
        <n v="36143"/>
        <n v="36138"/>
        <n v="36130"/>
        <n v="36108"/>
        <n v="36075"/>
        <n v="36065"/>
        <n v="36038"/>
        <n v="36026"/>
        <n v="35946"/>
        <n v="35924"/>
        <n v="35893"/>
        <n v="35876"/>
        <n v="35860"/>
        <n v="35797"/>
        <n v="35791"/>
        <n v="35790"/>
        <n v="35788"/>
        <n v="35765"/>
        <n v="35704"/>
        <n v="35701"/>
        <n v="35688"/>
        <n v="35684"/>
        <n v="35682"/>
        <n v="35641"/>
        <n v="35544"/>
        <n v="35523"/>
        <n v="35441"/>
        <n v="35416"/>
        <n v="35388"/>
        <n v="35340"/>
        <n v="35322"/>
        <n v="35246"/>
        <n v="35196"/>
        <n v="35178"/>
        <n v="34984"/>
        <n v="34968"/>
        <n v="34961"/>
        <n v="34941"/>
        <n v="34935"/>
        <n v="34916"/>
        <n v="34853"/>
        <n v="34838"/>
        <n v="34824"/>
        <n v="34738"/>
        <n v="34728"/>
        <n v="34704"/>
        <n v="34633"/>
        <n v="34600"/>
        <n v="34596"/>
        <n v="34587"/>
        <n v="34578"/>
        <n v="34554"/>
        <n v="34529"/>
        <n v="34487"/>
        <n v="34469"/>
        <n v="34445"/>
        <n v="34421"/>
        <n v="34412"/>
        <n v="34380"/>
        <n v="34377"/>
        <n v="34350"/>
        <n v="34320"/>
        <n v="34242"/>
        <n v="34230"/>
        <n v="34213"/>
        <n v="34176"/>
        <n v="34109"/>
        <n v="34074"/>
        <n v="34053"/>
        <n v="34043"/>
        <n v="34026"/>
        <n v="33996"/>
        <n v="33986"/>
        <n v="33955"/>
        <n v="33812"/>
        <n v="33762"/>
        <n v="33697"/>
        <n v="33629"/>
        <n v="33622"/>
        <n v="33590"/>
        <n v="33585"/>
        <n v="33581"/>
        <n v="33569"/>
        <n v="33564"/>
        <n v="33562"/>
        <n v="33471"/>
        <n v="33462"/>
        <n v="33456"/>
        <n v="33454"/>
        <n v="33444"/>
        <n v="33438"/>
        <n v="33419"/>
        <n v="33402"/>
        <n v="33378"/>
        <n v="33316"/>
        <n v="33279"/>
        <n v="33249"/>
        <n v="33235"/>
        <n v="33228"/>
        <n v="33183"/>
        <n v="33181"/>
        <n v="33178"/>
        <n v="33168"/>
        <n v="33051"/>
        <n v="33039"/>
        <n v="32952"/>
        <n v="32892"/>
        <n v="32889"/>
        <n v="32880"/>
        <n v="32871"/>
        <n v="32765"/>
        <n v="32727"/>
        <n v="32644"/>
        <n v="32632"/>
        <n v="32583"/>
        <n v="32557"/>
        <n v="32474"/>
        <n v="32414"/>
        <n v="32313"/>
        <n v="32303"/>
        <n v="32300"/>
        <n v="32233"/>
        <n v="32218"/>
        <n v="32173"/>
        <n v="32146"/>
        <n v="32144"/>
        <n v="32011"/>
        <n v="31928"/>
        <n v="31907"/>
        <n v="31880"/>
        <n v="31878"/>
        <n v="31859"/>
        <n v="31814"/>
        <n v="31788"/>
        <n v="31761"/>
        <n v="31686"/>
        <n v="31632"/>
        <n v="31626"/>
        <n v="31615"/>
        <n v="31605"/>
        <n v="31590"/>
        <n v="31560"/>
        <n v="31535"/>
        <n v="31497"/>
        <n v="31454"/>
        <n v="31395"/>
        <n v="31385"/>
        <n v="31353"/>
        <n v="31163"/>
        <n v="31160"/>
        <n v="31158"/>
        <n v="31089"/>
        <n v="31086"/>
        <n v="31056"/>
        <n v="30992"/>
        <n v="30983"/>
        <n v="30899"/>
        <n v="30843"/>
        <n v="30833"/>
        <n v="30828"/>
        <n v="30822"/>
        <n v="30801"/>
        <n v="30772"/>
        <n v="30753"/>
        <n v="30732"/>
        <n v="30675"/>
        <n v="30631"/>
        <n v="30630"/>
        <n v="30560"/>
        <n v="30545"/>
        <n v="30538"/>
        <n v="30523"/>
        <n v="30522"/>
        <n v="30507"/>
        <n v="30477"/>
        <n v="30467"/>
        <n v="30396"/>
        <n v="30390"/>
        <n v="30372"/>
        <n v="30368"/>
        <n v="30351"/>
        <n v="30298"/>
        <n v="30279"/>
        <n v="30261"/>
        <n v="30168"/>
        <n v="30096"/>
        <n v="30093"/>
        <n v="30081"/>
        <n v="30023"/>
        <n v="30015"/>
        <n v="29999"/>
        <n v="29938"/>
        <n v="29819"/>
        <n v="29791"/>
        <n v="29760"/>
        <n v="29732"/>
        <n v="29672"/>
        <n v="29604"/>
        <n v="29548"/>
        <n v="29543"/>
        <n v="29478"/>
        <n v="29440"/>
        <n v="29435"/>
        <n v="29315"/>
        <n v="29298"/>
        <n v="29236"/>
        <n v="29187"/>
        <n v="29103"/>
        <n v="29009"/>
        <n v="28973"/>
        <n v="28839"/>
        <n v="28769"/>
        <n v="28764"/>
        <n v="28718"/>
        <n v="28691"/>
        <n v="28647"/>
        <n v="28587"/>
        <n v="28567"/>
        <n v="28520"/>
        <n v="28510"/>
        <n v="28457"/>
        <n v="28442"/>
        <n v="28440"/>
        <n v="28427"/>
        <n v="28420"/>
        <n v="28389"/>
        <n v="28359"/>
        <n v="28332"/>
        <n v="28320"/>
        <n v="28249"/>
        <n v="28164"/>
        <n v="28087"/>
        <n v="28072"/>
        <n v="28071"/>
        <n v="27943"/>
        <n v="27938"/>
        <n v="27922"/>
        <n v="27889"/>
        <n v="27803"/>
        <n v="27733"/>
        <n v="27683"/>
        <n v="27590"/>
        <n v="27573"/>
        <n v="27469"/>
        <n v="27450"/>
        <n v="27421"/>
        <n v="27255"/>
        <n v="27244"/>
        <n v="27242"/>
        <n v="27238"/>
        <n v="27215"/>
        <n v="27213"/>
        <n v="27203"/>
        <n v="27190"/>
        <n v="27161"/>
        <n v="27159"/>
        <n v="27116"/>
        <n v="27100"/>
        <n v="27071"/>
        <n v="27038"/>
        <n v="26997"/>
        <n v="26954"/>
        <n v="26907"/>
        <n v="26887"/>
        <n v="26877"/>
        <n v="26872"/>
        <n v="26868"/>
        <n v="26850"/>
        <n v="26816"/>
        <n v="26759"/>
        <n v="26751"/>
        <n v="26646"/>
        <n v="26642"/>
        <n v="26576"/>
        <n v="26518"/>
        <n v="26490"/>
        <n v="26487"/>
        <n v="26326"/>
        <n v="26304"/>
        <n v="26290"/>
        <n v="26228"/>
        <n v="26224"/>
        <n v="26150"/>
        <n v="26095"/>
        <n v="26091"/>
        <n v="26067"/>
        <n v="25965"/>
        <n v="25959"/>
        <n v="25930"/>
        <n v="25851"/>
        <n v="25818"/>
        <n v="25804"/>
        <n v="25721"/>
        <n v="25707"/>
        <n v="25545"/>
        <n v="25509"/>
        <n v="25443"/>
        <n v="25410"/>
        <n v="25358"/>
        <n v="25315"/>
        <n v="25293"/>
        <n v="25271"/>
        <n v="25252"/>
        <n v="25224"/>
        <n v="25176"/>
        <n v="25130"/>
        <n v="25008"/>
        <n v="24884"/>
        <n v="24882"/>
        <n v="24762"/>
        <n v="24711"/>
        <n v="24683"/>
        <n v="24645"/>
        <n v="24639"/>
        <n v="24594"/>
        <n v="24570"/>
        <n v="24480"/>
        <n v="24434"/>
        <n v="24401"/>
        <n v="24367"/>
        <n v="24336"/>
        <n v="24279"/>
        <n v="24221"/>
        <n v="24206"/>
        <n v="24163"/>
        <n v="24072"/>
        <n v="24027"/>
        <n v="23976"/>
        <n v="23957"/>
        <n v="23910"/>
        <n v="23830"/>
        <n v="23763"/>
        <n v="23748"/>
        <n v="23724"/>
        <n v="23718"/>
        <n v="23661"/>
        <n v="23626"/>
        <n v="23616"/>
        <n v="23559"/>
        <n v="23539"/>
        <n v="23536"/>
        <n v="23529"/>
        <n v="23478"/>
        <n v="23477"/>
        <n v="23442"/>
        <n v="23331"/>
        <n v="23295"/>
        <n v="23272"/>
        <n v="23228"/>
        <n v="23162"/>
        <n v="23148"/>
        <n v="23091"/>
        <n v="22979"/>
        <n v="22944"/>
        <n v="22804"/>
        <n v="22775"/>
        <n v="22701"/>
        <n v="22682"/>
        <n v="22669"/>
        <n v="22634"/>
        <n v="22585"/>
        <n v="22574"/>
        <n v="22554"/>
        <n v="22518"/>
        <n v="22507"/>
        <n v="22448"/>
        <n v="22434"/>
        <n v="22419"/>
        <n v="22390"/>
        <n v="22327"/>
        <n v="22304"/>
        <n v="22280"/>
        <n v="22263"/>
        <n v="22212"/>
        <n v="22148"/>
        <n v="22123"/>
        <n v="22108"/>
        <n v="22070"/>
        <n v="22063"/>
        <n v="22010"/>
        <n v="21994"/>
        <n v="21955"/>
        <n v="21918"/>
        <n v="21888"/>
        <n v="21846"/>
        <n v="21840"/>
        <n v="21675"/>
        <n v="21645"/>
        <n v="21474"/>
        <n v="21359"/>
        <n v="21355"/>
        <n v="21282"/>
        <n v="21255"/>
        <n v="21063"/>
        <n v="21059"/>
        <n v="21024"/>
        <n v="20981"/>
        <n v="20895"/>
        <n v="20587"/>
        <n v="20559"/>
        <n v="20518"/>
        <n v="20491"/>
        <n v="20427"/>
        <n v="20425"/>
        <n v="20194"/>
        <n v="20193"/>
        <n v="20180"/>
        <n v="20130"/>
        <n v="19986"/>
        <n v="19789"/>
        <n v="19740"/>
        <n v="19656"/>
        <n v="19514"/>
        <n v="19510"/>
        <n v="19485"/>
        <n v="19444"/>
        <n v="19419"/>
        <n v="19414"/>
        <n v="19346"/>
        <n v="19329"/>
        <n v="19107"/>
        <n v="18988"/>
        <n v="18978"/>
        <n v="18929"/>
        <n v="18890"/>
        <n v="18793"/>
        <n v="18746"/>
        <n v="18701"/>
        <n v="18690"/>
        <n v="18589"/>
        <n v="18492"/>
        <n v="18393"/>
        <n v="18358"/>
        <n v="18351"/>
        <n v="18227"/>
        <n v="18222"/>
        <n v="18169"/>
        <n v="18100"/>
        <n v="17688"/>
        <n v="17649"/>
        <n v="17487"/>
        <n v="17459"/>
        <n v="17345"/>
        <n v="17323"/>
        <n v="17256"/>
        <n v="17148"/>
        <n v="17144"/>
        <n v="17117"/>
        <n v="17003"/>
        <n v="16927"/>
        <n v="16860"/>
        <n v="16813"/>
        <n v="16653"/>
        <n v="16626"/>
        <n v="16581"/>
        <n v="16531"/>
        <n v="16529"/>
        <n v="16269"/>
        <n v="16248"/>
        <n v="16185"/>
        <n v="16014"/>
        <n v="16005"/>
        <n v="15862"/>
        <n v="15759"/>
        <n v="15716"/>
        <n v="15345"/>
        <n v="15315"/>
        <n v="15287"/>
        <n v="15253"/>
        <n v="15072"/>
        <n v="15056"/>
        <n v="15038"/>
        <n v="15033"/>
        <n v="14918"/>
        <n v="14906"/>
        <n v="14849"/>
        <n v="14796"/>
        <n v="14661"/>
        <n v="14515"/>
        <n v="14421"/>
        <n v="14188"/>
        <n v="14045"/>
        <n v="13724"/>
        <n v="13672"/>
        <n v="13624"/>
        <n v="13533"/>
        <n v="13260"/>
        <n v="13084"/>
        <n v="12571"/>
        <n v="12393"/>
        <n v="11448"/>
        <n v="11012"/>
        <n v="10979"/>
        <n v="10404"/>
        <n v="10245"/>
        <n v="9722"/>
        <n v="9548"/>
        <n v="9255"/>
        <n v="8940"/>
        <n v="8820"/>
        <n v="8028"/>
        <n v="7500"/>
        <n v="7144"/>
        <n v="6835"/>
        <n v="6560"/>
        <n v="5648"/>
        <n v="5305"/>
        <n v="4861"/>
        <n v="4428"/>
        <n v="4023"/>
        <n v="3502"/>
        <n v="2447"/>
        <n v="1730"/>
      </sharedItems>
      <fieldGroup base="8">
        <rangePr startNum="1730" endNum="162397" groupInterval="10000"/>
        <groupItems count="19">
          <s v="&lt;1730"/>
          <s v="1730-11729"/>
          <s v="11730-21729"/>
          <s v="21730-31729"/>
          <s v="31730-41729"/>
          <s v="41730-51729"/>
          <s v="51730-61729"/>
          <s v="61730-71729"/>
          <s v="71730-81729"/>
          <s v="81730-91729"/>
          <s v="91730-101729"/>
          <s v="101730-111729"/>
          <s v="111730-121729"/>
          <s v="121730-131729"/>
          <s v="131730-141729"/>
          <s v="141730-151729"/>
          <s v="151730-161729"/>
          <s v="161730-171729"/>
          <s v="&gt;171730"/>
        </groupItems>
      </fieldGroup>
    </cacheField>
    <cacheField name="Income_mod2" numFmtId="164">
      <sharedItems containsBlank="1" count="12">
        <s v="$100K and up"/>
        <s v="$90 - $100K"/>
        <s v="$80 - $90K"/>
        <s v="$70 - $80K"/>
        <s v="$60 - $70K"/>
        <s v="$50 - $60K"/>
        <s v="$40 - $50K"/>
        <s v="$30 - $40K"/>
        <s v="$20 - $30K"/>
        <s v="$10 - $20K"/>
        <s v="Up to $10K"/>
        <m u="1"/>
      </sharedItems>
    </cacheField>
    <cacheField name="Kidhome" numFmtId="0">
      <sharedItems containsSemiMixedTypes="0" containsString="0" containsNumber="1" containsInteger="1" minValue="0" maxValue="2"/>
    </cacheField>
    <cacheField name="Teenhome" numFmtId="0">
      <sharedItems containsSemiMixedTypes="0" containsString="0" containsNumber="1" containsInteger="1" minValue="0" maxValue="2"/>
    </cacheField>
    <cacheField name="Total_Children" numFmtId="0">
      <sharedItems containsSemiMixedTypes="0" containsString="0" containsNumber="1" containsInteger="1" minValue="0" maxValue="3" count="4">
        <n v="2"/>
        <n v="0"/>
        <n v="1"/>
        <n v="3"/>
      </sharedItems>
    </cacheField>
    <cacheField name="Dt_Customer" numFmtId="14">
      <sharedItems containsSemiMixedTypes="0" containsNonDate="0" containsDate="1" containsString="0" minDate="2012-07-30T00:00:00" maxDate="2014-06-30T00:00:00"/>
    </cacheField>
    <cacheField name="EnrollmentYears" numFmtId="2">
      <sharedItems containsSemiMixedTypes="0" containsString="0" containsNumber="1" minValue="6.6109589041095891" maxValue="8.5260273972602736" count="662">
        <n v="7.6821917808219178"/>
        <n v="8.5123287671232877"/>
        <n v="7.6794520547945204"/>
        <n v="6.9397260273972599"/>
        <n v="7.7780821917808218"/>
        <n v="7.4438356164383563"/>
        <n v="7"/>
        <n v="6.6986301369863011"/>
        <n v="8.0465753424657542"/>
        <n v="7.8438356164383558"/>
        <n v="8.2657534246575342"/>
        <n v="7.9095890410958907"/>
        <n v="6.9726027397260273"/>
        <n v="7.506849315068493"/>
        <n v="7.7945205479452051"/>
        <n v="6.7123287671232879"/>
        <n v="8.1808219178082187"/>
        <n v="7.3315068493150681"/>
        <n v="8.4356164383561651"/>
        <n v="6.9863013698630141"/>
        <n v="6.8493150684931505"/>
        <n v="7.9315068493150687"/>
        <n v="7.7561643835616438"/>
        <n v="7.8219178082191778"/>
        <n v="7.4712328767123291"/>
        <n v="6.7917808219178086"/>
        <n v="8.3041095890410954"/>
        <n v="6.8027397260273972"/>
        <n v="7.1369863013698627"/>
        <n v="7.7726027397260271"/>
        <n v="7.0630136986301366"/>
        <n v="8.1561643835616433"/>
        <n v="7.2082191780821914"/>
        <n v="7.3095890410958901"/>
        <n v="8.0575342465753419"/>
        <n v="8.3013698630136989"/>
        <n v="7.8684931506849312"/>
        <n v="7.9589041095890414"/>
        <n v="6.8575342465753426"/>
        <n v="7.5287671232876709"/>
        <n v="7.0383561643835613"/>
        <n v="7.7150684931506852"/>
        <n v="6.9835616438356167"/>
        <n v="6.7808219178082192"/>
        <n v="7.095890410958904"/>
        <n v="7.1506849315068495"/>
        <n v="6.7780821917808218"/>
        <n v="8.367123287671232"/>
        <n v="7.1260273972602741"/>
        <n v="7.816438356164384"/>
        <n v="7.9506849315068493"/>
        <n v="8.3972602739726021"/>
        <n v="6.8958904109589039"/>
        <n v="8.169863013698631"/>
        <n v="6.7698630136986298"/>
        <n v="7.6"/>
        <n v="7.0054794520547947"/>
        <n v="6.8904109589041092"/>
        <n v="8.4739726027397264"/>
        <n v="7.5342465753424657"/>
        <n v="8.375342465753425"/>
        <n v="6.7534246575342465"/>
        <n v="8.1479452054794521"/>
        <n v="7.2520547945205482"/>
        <n v="8.4054794520547951"/>
        <n v="7.4246575342465757"/>
        <n v="7.9452054794520546"/>
        <n v="7.2136986301369861"/>
        <n v="6.8438356164383558"/>
        <n v="8.5013698630136982"/>
        <n v="7.8054794520547945"/>
        <n v="8.0986301369863014"/>
        <n v="6.6958904109589037"/>
        <n v="7.0410958904109586"/>
        <n v="7.7616438356164386"/>
        <n v="7.7671232876712333"/>
        <n v="7.8027397260273972"/>
        <n v="6.8849315068493153"/>
        <n v="7.0849315068493155"/>
        <n v="8.2383561643835623"/>
        <n v="6.6328767123287671"/>
        <n v="7.6684931506849319"/>
        <n v="6.8328767123287673"/>
        <n v="7.3452054794520549"/>
        <n v="7.7506849315068491"/>
        <n v="6.646575342465753"/>
        <n v="7.2109589041095887"/>
        <n v="8.0931506849315067"/>
        <n v="7.0136986301369859"/>
        <n v="7.5041095890410956"/>
        <n v="6.7452054794520544"/>
        <n v="7.8082191780821919"/>
        <n v="6.6356164383561644"/>
        <n v="7.7424657534246579"/>
        <n v="8.1452054794520556"/>
        <n v="7.3342465753424655"/>
        <n v="7.2301369863013702"/>
        <n v="7.0109589041095894"/>
        <n v="7.7534246575342465"/>
        <n v="7.3671232876712329"/>
        <n v="6.7726027397260271"/>
        <n v="6.6438356164383565"/>
        <n v="7.1041095890410961"/>
        <n v="8.3698630136986303"/>
        <n v="8.3890410958904109"/>
        <n v="7.9917808219178079"/>
        <n v="8.3287671232876708"/>
        <n v="8.3780821917808215"/>
        <n v="6.7260273972602738"/>
        <n v="7.934246575342466"/>
        <n v="8.205479452054794"/>
        <n v="7.4109589041095889"/>
        <n v="7.2575342465753421"/>
        <n v="7.3643835616438356"/>
        <n v="7.2438356164383562"/>
        <n v="6.6712328767123283"/>
        <n v="8.5205479452054789"/>
        <n v="6.8520547945205479"/>
        <n v="8.2712328767123289"/>
        <n v="7.183561643835616"/>
        <n v="6.9095890410958907"/>
        <n v="8.2191780821917817"/>
        <n v="8.2547945205479447"/>
        <n v="7.86027397260274"/>
        <n v="8.3917808219178074"/>
        <n v="6.9150684931506845"/>
        <n v="7.0356164383561648"/>
        <n v="7.2027397260273975"/>
        <n v="7.4821917808219176"/>
        <n v="7.602739726027397"/>
        <n v="7.6986301369863011"/>
        <n v="8.2520547945205482"/>
        <n v="8.4684931506849317"/>
        <n v="8.0904109589041102"/>
        <n v="8.3589041095890408"/>
        <n v="7.7972602739726025"/>
        <n v="8.2849315068493148"/>
        <n v="7.646575342465753"/>
        <n v="7.9397260273972599"/>
        <n v="7.2547945205479456"/>
        <n v="7.043835616438356"/>
        <n v="8.1287671232876715"/>
        <n v="6.9506849315068493"/>
        <n v="8.0027397260273965"/>
        <n v="8.2739726027397253"/>
        <n v="7.1095890410958908"/>
        <n v="7.5561643835616437"/>
        <n v="7.0684931506849313"/>
        <n v="7.8191780821917805"/>
        <n v="6.7561643835616438"/>
        <n v="7.1150684931506847"/>
        <n v="7.7452054794520544"/>
        <n v="8.0821917808219172"/>
        <n v="7.9424657534246572"/>
        <n v="7.8657534246575347"/>
        <n v="6.7424657534246579"/>
        <n v="7.3917808219178083"/>
        <n v="7.7123287671232879"/>
        <n v="8.463013698630137"/>
        <n v="8.3232876712328761"/>
        <n v="8.3178082191780813"/>
        <n v="8.2438356164383571"/>
        <n v="7.4136986301369863"/>
        <n v="7.4684931506849317"/>
        <n v="7.3561643835616435"/>
        <n v="8.0739726027397261"/>
        <n v="7.720547945205479"/>
        <n v="6.9808219178082194"/>
        <n v="6.6191780821917812"/>
        <n v="7.3863013698630136"/>
        <n v="6.6136986301369864"/>
        <n v="6.6410958904109592"/>
        <n v="6.6849315068493151"/>
        <n v="6.8356164383561646"/>
        <n v="7.8"/>
        <n v="7.7287671232876711"/>
        <n v="6.7835616438356166"/>
        <n v="6.6301369863013697"/>
        <n v="8.1369863013698627"/>
        <n v="8.4438356164383563"/>
        <n v="8.493150684931507"/>
        <n v="8.3726027397260268"/>
        <n v="7.1561643835616442"/>
        <n v="7.2876712328767121"/>
        <n v="8.4"/>
        <n v="8.4986301369863018"/>
        <n v="8.3616438356164391"/>
        <n v="6.9671232876712326"/>
        <n v="7.1863013698630134"/>
        <n v="8.2904109589041095"/>
        <n v="7.6109589041095891"/>
        <n v="6.6164383561643838"/>
        <n v="7.978082191780822"/>
        <n v="7.8136986301369866"/>
        <n v="7.279452054794521"/>
        <n v="7.1589041095890407"/>
        <n v="8.4109589041095898"/>
        <n v="7.7041095890410958"/>
        <n v="6.8931506849315065"/>
        <n v="6.7753424657534245"/>
        <n v="7.1972602739726028"/>
        <n v="6.7315068493150685"/>
        <n v="7.9150684931506845"/>
        <n v="6.8191780821917805"/>
        <n v="8.2767123287671236"/>
        <n v="7.353424657534247"/>
        <n v="6.9917808219178079"/>
        <n v="8.4547945205479458"/>
        <n v="7.4465753424657537"/>
        <n v="6.9287671232876713"/>
        <n v="7.2"/>
        <n v="6.7479452054794518"/>
        <n v="7.1452054794520548"/>
        <n v="6.6657534246575345"/>
        <n v="7.2657534246575342"/>
        <n v="8.0328767123287665"/>
        <n v="6.9424657534246572"/>
        <n v="7.6958904109589037"/>
        <n v="7.2821917808219174"/>
        <n v="7.3205479452054796"/>
        <n v="6.978082191780822"/>
        <n v="6.7671232876712333"/>
        <n v="6.9205479452054792"/>
        <n v="7.4794520547945202"/>
        <n v="7.065753424657534"/>
        <n v="6.7095890410958905"/>
        <n v="8.4767123287671229"/>
        <n v="7.0027397260273974"/>
        <n v="6.7397260273972606"/>
        <n v="8.1917808219178081"/>
        <n v="7.1643835616438354"/>
        <n v="7.8356164383561646"/>
        <n v="7.1232876712328768"/>
        <n v="7.5972602739726032"/>
        <n v="8.1726027397260275"/>
        <n v="8.5178082191780824"/>
        <n v="7.2465753424657535"/>
        <n v="8.0136986301369859"/>
        <n v="7.7589041095890412"/>
        <n v="8.3452054794520549"/>
        <n v="6.816438356164384"/>
        <n v="8.0246575342465754"/>
        <n v="8.3643835616438356"/>
        <n v="8.4493150684931511"/>
        <n v="8.4273972602739722"/>
        <n v="6.7150684931506852"/>
        <n v="8.0410958904109595"/>
        <n v="7.7808219178082192"/>
        <n v="8.0794520547945208"/>
        <n v="8.4082191780821915"/>
        <n v="7.9205479452054792"/>
        <n v="7.4054794520547942"/>
        <n v="7.7260273972602738"/>
        <n v="7.4575342465753423"/>
        <n v="6.7643835616438359"/>
        <n v="7.4904109589041097"/>
        <n v="7.9808219178082194"/>
        <n v="7.0328767123287674"/>
        <n v="8.4520547945205475"/>
        <n v="7.1068493150684935"/>
        <n v="7.8904109589041092"/>
        <n v="6.9534246575342467"/>
        <n v="7.9369863013698634"/>
        <n v="7.2356164383561641"/>
        <n v="7.1945205479452055"/>
        <n v="8.2027397260273975"/>
        <n v="7.1753424657534248"/>
        <n v="6.6904109589041099"/>
        <n v="7.117808219178082"/>
        <n v="7.4383561643835616"/>
        <n v="7.6383561643835618"/>
        <n v="7.0465753424657533"/>
        <n v="7.2767123287671236"/>
        <n v="7.3890410958904109"/>
        <n v="6.7890410958904113"/>
        <n v="8.24931506849315"/>
        <n v="7.8410958904109593"/>
        <n v="7.2328767123287667"/>
        <n v="7.8109589041095893"/>
        <n v="8.4876712328767123"/>
        <n v="7.912328767123288"/>
        <n v="8.1972602739726028"/>
        <n v="7.8301369863013699"/>
        <n v="7.9835616438356167"/>
        <n v="8.2821917808219183"/>
        <n v="6.6273972602739724"/>
        <n v="8.2246575342465746"/>
        <n v="8.3123287671232884"/>
        <n v="8.0767123287671225"/>
        <n v="7.1205479452054794"/>
        <n v="8.0602739726027401"/>
        <n v="8.3808219178082197"/>
        <n v="7.2904109589041095"/>
        <n v="8.2356164383561641"/>
        <n v="7.5835616438356164"/>
        <n v="8.2684931506849306"/>
        <n v="7.4657534246575343"/>
        <n v="7.2246575342465755"/>
        <n v="7.6219178082191785"/>
        <n v="7.9698630136986299"/>
        <n v="7.8630136986301373"/>
        <n v="7.4602739726027396"/>
        <n v="7.9753424657534246"/>
        <n v="6.9178082191780819"/>
        <n v="8.3397260273972602"/>
        <n v="7.1424657534246574"/>
        <n v="7.9726027397260273"/>
        <n v="6.9890410958904106"/>
        <n v="7.7643835616438359"/>
        <n v="7.0520547945205481"/>
        <n v="6.838356164383562"/>
        <n v="7.3178082191780822"/>
        <n v="7.2739726027397262"/>
        <n v="7.1726027397260275"/>
        <n v="8.3150684931506849"/>
        <n v="7.6876712328767125"/>
        <n v="7.6273972602739724"/>
        <n v="8.3424657534246567"/>
        <n v="7.3397260273972602"/>
        <n v="6.6821917808219178"/>
        <n v="7.2986301369863016"/>
        <n v="8.3561643835616444"/>
        <n v="8.257534246575343"/>
        <n v="7.0986301369863014"/>
        <n v="7.5671232876712331"/>
        <n v="7.8520547945205479"/>
        <n v="7.5506849315068489"/>
        <n v="7.3780821917808215"/>
        <n v="7.3616438356164382"/>
        <n v="7.8575342465753426"/>
        <n v="7.4493150684931511"/>
        <n v="7.6575342465753424"/>
        <n v="7.3506849315068497"/>
        <n v="6.7041095890410958"/>
        <n v="7.9671232876712326"/>
        <n v="7.8958904109589039"/>
        <n v="7.5890410958904111"/>
        <n v="8.2328767123287676"/>
        <n v="6.8794520547945206"/>
        <n v="6.6520547945205477"/>
        <n v="6.6109589041095891"/>
        <n v="7.0301369863013701"/>
        <n v="8.2465753424657535"/>
        <n v="7.2191780821917808"/>
        <n v="8.2109589041095887"/>
        <n v="8.4410958904109581"/>
        <n v="6.6219178082191785"/>
        <n v="7.9643835616438352"/>
        <n v="8.4958904109589035"/>
        <n v="8.0712328767123296"/>
        <n v="8.0684931506849313"/>
        <n v="8.2602739726027394"/>
        <n v="8.5041095890410965"/>
        <n v="7.3068493150684928"/>
        <n v="8.3534246575342461"/>
        <n v="7.1698630136986301"/>
        <n v="7.6602739726027398"/>
        <n v="8.4383561643835616"/>
        <n v="8.4904109589041088"/>
        <n v="7.5643835616438357"/>
        <n v="8.4246575342465757"/>
        <n v="8.0630136986301366"/>
        <n v="7.1315068493150688"/>
        <n v="7.8712328767123285"/>
        <n v="8.087671232876712"/>
        <n v="6.9315068493150687"/>
        <n v="7.3945205479452056"/>
        <n v="7.5698630136986305"/>
        <n v="7.0712328767123287"/>
        <n v="8.419178082191781"/>
        <n v="7.4767123287671229"/>
        <n v="6.934246575342466"/>
        <n v="8.1753424657534239"/>
        <n v="8.4849315068493159"/>
        <n v="7.1780821917808222"/>
        <n v="7.9232876712328766"/>
        <n v="7.8493150684931505"/>
        <n v="7.9479452054794519"/>
        <n v="8.0493150684931507"/>
        <n v="6.9369863013698634"/>
        <n v="6.6931506849315072"/>
        <n v="6.9232876712328766"/>
        <n v="7.6136986301369864"/>
        <n v="7.0191780821917806"/>
        <n v="6.8630136986301373"/>
        <n v="6.8273972602739725"/>
        <n v="6.6547945205479451"/>
        <n v="7.0767123287671234"/>
        <n v="7.021917808219178"/>
        <n v="7.5205479452054798"/>
        <n v="7.0575342465753428"/>
        <n v="7.0739726027397261"/>
        <n v="7.7917808219178086"/>
        <n v="7.4082191780821915"/>
        <n v="8.4301369863013704"/>
        <n v="7.5397260273972604"/>
        <n v="8.2273972602739729"/>
        <n v="8.1260273972602732"/>
        <n v="8.2082191780821923"/>
        <n v="7.6630136986301371"/>
        <n v="7.2958904109589042"/>
        <n v="6.9698630136986299"/>
        <n v="8.4575342465753423"/>
        <n v="8"/>
        <n v="8.043835616438356"/>
        <n v="8.5150684931506841"/>
        <n v="7.375342465753425"/>
        <n v="7.8794520547945206"/>
        <n v="6.6630136986301371"/>
        <n v="7.1342465753424653"/>
        <n v="8.1835616438356169"/>
        <n v="7.4986301369863018"/>
        <n v="8.4328767123287669"/>
        <n v="7.5260273972602736"/>
        <n v="8.4164383561643827"/>
        <n v="7.9945205479452053"/>
        <n v="8.2410958904109588"/>
        <n v="7.8767123287671232"/>
        <n v="8.1999999999999993"/>
        <n v="7.0246575342465754"/>
        <n v="7.5917808219178085"/>
        <n v="6.6739726027397257"/>
        <n v="6.8876712328767127"/>
        <n v="8.1068493150684926"/>
        <n v="7.7232876712328764"/>
        <n v="7.6438356164383565"/>
        <n v="7.2219178082191782"/>
        <n v="7.3479452054794523"/>
        <n v="7.087671232876712"/>
        <n v="7.5945205479452058"/>
        <n v="6.882191780821918"/>
        <n v="8.293150684931506"/>
        <n v="7.4547945205479449"/>
        <n v="8.0191780821917806"/>
        <n v="7.536986301369863"/>
        <n v="7.2164383561643834"/>
        <n v="7.0082191780821921"/>
        <n v="7.1534246575342468"/>
        <n v="7.4"/>
        <n v="7.5616438356164384"/>
        <n v="8.1643835616438363"/>
        <n v="7.9972602739726026"/>
        <n v="7.7890410958904113"/>
        <n v="7.5178082191780824"/>
        <n v="7.3232876712328769"/>
        <n v="7.0931506849315067"/>
        <n v="7.6547945205479451"/>
        <n v="6.7945205479452051"/>
        <n v="8.331506849315069"/>
        <n v="8.3260273972602743"/>
        <n v="8.4465753424657528"/>
        <n v="7.1013698630136988"/>
        <n v="7.624657534246575"/>
        <n v="7.4219178082191783"/>
        <n v="7.8547945205479452"/>
        <n v="8.3369863013698637"/>
        <n v="6.7287671232876711"/>
        <n v="7.6191780821917812"/>
        <n v="8.1890410958904116"/>
        <n v="7.5479452054794525"/>
        <n v="7.8246575342465752"/>
        <n v="8.3068493150684937"/>
        <n v="8.1863013698630134"/>
        <n v="7.882191780821918"/>
        <n v="7.2931506849315069"/>
        <n v="6.8054794520547945"/>
        <n v="7.2493150684931509"/>
        <n v="8.4136986301369863"/>
        <n v="7.7698630136986298"/>
        <n v="6.8410958904109593"/>
        <n v="8.3835616438356162"/>
        <n v="8.2164383561643834"/>
        <n v="7.7369863013698632"/>
        <n v="7.6849315068493151"/>
        <n v="6.8219178082191778"/>
        <n v="8.0356164383561648"/>
        <n v="6.9753424657534246"/>
        <n v="7.2383561643835614"/>
        <n v="7.0794520547945208"/>
        <n v="7.5013698630136982"/>
        <n v="6.6493150684931503"/>
        <n v="8.1589041095890416"/>
        <n v="7.3260273972602743"/>
        <n v="8.1205479452054803"/>
        <n v="7.5452054794520551"/>
        <n v="7.6356164383561644"/>
        <n v="7.5534246575342463"/>
        <n v="8.4602739726027405"/>
        <n v="8.1945205479452063"/>
        <n v="7.1287671232876715"/>
        <n v="7.3424657534246576"/>
        <n v="8.1232876712328768"/>
        <n v="8.2986301369863007"/>
        <n v="6.8109589041095893"/>
        <n v="8.5260273972602736"/>
        <n v="8.0520547945205472"/>
        <n v="8.4657534246575334"/>
        <n v="7.5095890410958903"/>
        <n v="6.9945205479452053"/>
        <n v="7.5780821917808217"/>
        <n v="6.6684931506849319"/>
        <n v="7.7835616438356166"/>
        <n v="8.0082191780821912"/>
        <n v="7.8931506849315065"/>
        <n v="7.6164383561643838"/>
        <n v="6.9260273972602739"/>
        <n v="8.4794520547945211"/>
        <n v="7.7013698630136984"/>
        <n v="7.9890410958904106"/>
        <n v="7.9863013698630141"/>
        <n v="7.2849315068493148"/>
        <n v="7.7342465753424658"/>
        <n v="7.6931506849315072"/>
        <n v="8.0849315068493155"/>
        <n v="6.8767123287671232"/>
        <n v="7.4876712328767123"/>
        <n v="8.2630136986301377"/>
        <n v="8.5232876712328771"/>
        <n v="6.8465753424657532"/>
        <n v="7.3150684931506849"/>
        <n v="7.8273972602739725"/>
        <n v="6.912328767123288"/>
        <n v="7.419178082191781"/>
        <n v="8.1123287671232873"/>
        <n v="7.6301369863013697"/>
        <n v="8.287671232876713"/>
        <n v="6.956164383561644"/>
        <n v="6.8547945205479452"/>
        <n v="7.5863013698630137"/>
        <n v="7.13972602739726"/>
        <n v="6.6383561643835618"/>
        <n v="8.161643835616438"/>
        <n v="7.6328767123287671"/>
        <n v="6.8082191780821919"/>
        <n v="7.0273972602739727"/>
        <n v="7.6410958904109592"/>
        <n v="6.8"/>
        <n v="8.3095890410958901"/>
        <n v="7.5424657534246577"/>
        <n v="6.7068493150684931"/>
        <n v="7.2602739726027394"/>
        <n v="7.1479452054794521"/>
        <n v="7.9287671232876713"/>
        <n v="8.4821917808219176"/>
        <n v="7.3013698630136989"/>
        <n v="7.2630136986301368"/>
        <n v="7.3726027397260276"/>
        <n v="8.0164383561643842"/>
        <n v="6.8246575342465752"/>
        <n v="7.0904109589041093"/>
        <n v="7.7397260273972606"/>
        <n v="7.7178082191780826"/>
        <n v="8.2794520547945201"/>
        <n v="7.1808219178082195"/>
        <n v="8.2958904109589042"/>
        <n v="7.4356164383561643"/>
        <n v="7.5753424657534243"/>
        <n v="8.2219178082191782"/>
        <n v="7.6739726027397257"/>
        <n v="7.558904109589041"/>
        <n v="7.4739726027397264"/>
        <n v="6.7616438356164386"/>
        <n v="8.1506849315068486"/>
        <n v="7.1917808219178081"/>
        <n v="6.9452054794520546"/>
        <n v="7.956164383561644"/>
        <n v="7.3698630136986303"/>
        <n v="7.4520547945205475"/>
        <n v="7.3123287671232875"/>
        <n v="7.7315068493150685"/>
        <n v="8.131506849315068"/>
        <n v="7.0547945205479454"/>
        <n v="7.9013698630136986"/>
        <n v="7.441095890410959"/>
        <n v="6.8136986301369866"/>
        <n v="7.463013698630137"/>
        <n v="8.3205479452054796"/>
        <n v="8.0109589041095894"/>
        <n v="8.506849315068493"/>
        <n v="8.213698630136987"/>
        <n v="7.1890410958904107"/>
        <n v="7.2684931506849315"/>
        <n v="7.6082191780821917"/>
        <n v="6.8739726027397259"/>
        <n v="7.3041095890410963"/>
        <n v="8.3863013698630144"/>
        <n v="7.7095890410958905"/>
        <n v="6.7506849315068491"/>
        <n v="7.484931506849315"/>
        <n v="7.9260273972602739"/>
        <n v="7.8328767123287673"/>
        <n v="6.9972602739726026"/>
        <n v="7.9616438356164387"/>
        <n v="8.1013698630136979"/>
        <n v="7.838356164383562"/>
        <n v="7.1671232876712327"/>
        <n v="8.4712328767123282"/>
        <n v="8.0383561643835613"/>
        <n v="7.5123287671232877"/>
        <n v="7.7068493150684931"/>
        <n v="8.1397260273972609"/>
        <n v="7.7479452054794518"/>
        <n v="6.7863013698630139"/>
        <n v="6.86027397260274"/>
        <n v="7.4027397260273968"/>
        <n v="7.6904109589041099"/>
        <n v="6.624657534246575"/>
        <n v="7.3835616438356162"/>
        <n v="7.904109589041096"/>
        <n v="7.493150684931507"/>
        <n v="7.3287671232876717"/>
        <n v="6.7589041095890412"/>
        <n v="6.9479452054794519"/>
        <n v="7.0164383561643833"/>
        <n v="7.8876712328767127"/>
        <n v="7.397260273972603"/>
        <n v="7.1123287671232873"/>
        <n v="8.4219178082191775"/>
        <n v="7.5315068493150683"/>
        <n v="8.1342465753424662"/>
        <n v="6.8301369863013699"/>
        <n v="8.5095890410958912"/>
        <n v="7.3808219178082188"/>
        <n v="6.8986301369863012"/>
        <n v="6.7232876712328764"/>
        <n v="6.7972602739726025"/>
        <n v="6.8712328767123285"/>
        <n v="8.0301369863013701"/>
        <n v="7.6054794520547944"/>
        <n v="8.117808219178082"/>
        <n v="7.5726027397260278"/>
        <n v="6.6575342465753424"/>
        <n v="8.1780821917808222"/>
        <n v="7.9178082191780819"/>
        <n v="8.0958904109589049"/>
        <n v="6.8657534246575347"/>
        <n v="7.6520547945205477"/>
        <n v="6.6767123287671231"/>
        <n v="7.8986301369863012"/>
        <n v="7.4328767123287669"/>
        <n v="6.7342465753424658"/>
        <n v="7.8849315068493153"/>
        <n v="8.0657534246575349"/>
        <n v="7.8739726027397259"/>
        <n v="7.4273972602739722"/>
        <n v="7.4958904109589044"/>
        <n v="7.161643835616438"/>
        <n v="8.1095890410958908"/>
        <n v="7.6657534246575345"/>
        <n v="6.6794520547945204"/>
        <n v="7.5232876712328771"/>
        <n v="6.8684931506849312"/>
        <n v="6.6602739726027398"/>
        <n v="7.7753424657534245"/>
        <n v="8.1424657534246574"/>
        <n v="6.9589041095890414"/>
        <n v="8.1041095890410961"/>
        <n v="7.515068493150685"/>
        <n v="8.3506849315068497"/>
        <n v="8.1150684931506856"/>
        <n v="8.1671232876712327"/>
        <n v="6.9068493150684933"/>
      </sharedItems>
      <fieldGroup base="14">
        <rangePr autoStart="0" autoEnd="0" startNum="6" endNum="9"/>
        <groupItems count="5">
          <s v="&lt;6"/>
          <s v="6-7"/>
          <s v="7-8"/>
          <s v="8-9"/>
          <s v="&gt;9"/>
        </groupItems>
      </fieldGroup>
    </cacheField>
    <cacheField name="DataSetDate" numFmtId="14">
      <sharedItems containsSemiMixedTypes="0" containsNonDate="0" containsDate="1" containsString="0" minDate="2021-02-05T00:00:00" maxDate="2021-02-06T00:00:00"/>
    </cacheField>
    <cacheField name="Recency" numFmtId="0">
      <sharedItems containsSemiMixedTypes="0" containsString="0" containsNumber="1" containsInteger="1" minValue="0" maxValue="99" count="100">
        <n v="31"/>
        <n v="21"/>
        <n v="37"/>
        <n v="98"/>
        <n v="13"/>
        <n v="85"/>
        <n v="81"/>
        <n v="9"/>
        <n v="36"/>
        <n v="5"/>
        <n v="54"/>
        <n v="69"/>
        <n v="23"/>
        <n v="79"/>
        <n v="60"/>
        <n v="4"/>
        <n v="29"/>
        <n v="1"/>
        <n v="99"/>
        <n v="35"/>
        <n v="75"/>
        <n v="62"/>
        <n v="16"/>
        <n v="97"/>
        <n v="77"/>
        <n v="42"/>
        <n v="46"/>
        <n v="32"/>
        <n v="84"/>
        <n v="71"/>
        <n v="25"/>
        <n v="72"/>
        <n v="47"/>
        <n v="58"/>
        <n v="94"/>
        <n v="33"/>
        <n v="90"/>
        <n v="57"/>
        <n v="2"/>
        <n v="7"/>
        <n v="27"/>
        <n v="26"/>
        <n v="91"/>
        <n v="17"/>
        <n v="22"/>
        <n v="44"/>
        <n v="78"/>
        <n v="18"/>
        <n v="87"/>
        <n v="19"/>
        <n v="24"/>
        <n v="61"/>
        <n v="73"/>
        <n v="67"/>
        <n v="96"/>
        <n v="20"/>
        <n v="66"/>
        <n v="10"/>
        <n v="12"/>
        <n v="95"/>
        <n v="41"/>
        <n v="88"/>
        <n v="59"/>
        <n v="6"/>
        <n v="68"/>
        <n v="89"/>
        <n v="0"/>
        <n v="80"/>
        <n v="56"/>
        <n v="93"/>
        <n v="14"/>
        <n v="82"/>
        <n v="28"/>
        <n v="8"/>
        <n v="55"/>
        <n v="38"/>
        <n v="30"/>
        <n v="83"/>
        <n v="76"/>
        <n v="48"/>
        <n v="74"/>
        <n v="51"/>
        <n v="43"/>
        <n v="92"/>
        <n v="64"/>
        <n v="40"/>
        <n v="11"/>
        <n v="3"/>
        <n v="65"/>
        <n v="70"/>
        <n v="53"/>
        <n v="15"/>
        <n v="49"/>
        <n v="50"/>
        <n v="34"/>
        <n v="63"/>
        <n v="86"/>
        <n v="52"/>
        <n v="39"/>
        <n v="45"/>
      </sharedItems>
      <fieldGroup base="16">
        <rangePr autoEnd="0" startNum="0" endNum="100" groupInterval="5"/>
        <groupItems count="22">
          <s v="&lt;0"/>
          <s v="0-4"/>
          <s v="5-9"/>
          <s v="10-14"/>
          <s v="15-19"/>
          <s v="20-24"/>
          <s v="25-29"/>
          <s v="30-34"/>
          <s v="35-39"/>
          <s v="40-44"/>
          <s v="45-49"/>
          <s v="50-54"/>
          <s v="55-59"/>
          <s v="60-64"/>
          <s v="65-69"/>
          <s v="70-74"/>
          <s v="75-79"/>
          <s v="80-84"/>
          <s v="85-89"/>
          <s v="90-94"/>
          <s v="95-100"/>
          <s v="&gt;100"/>
        </groupItems>
      </fieldGroup>
    </cacheField>
    <cacheField name="MntWines" numFmtId="164">
      <sharedItems containsSemiMixedTypes="0" containsString="0" containsNumber="1" containsInteger="1" minValue="0" maxValue="1493"/>
    </cacheField>
    <cacheField name="MntFruits" numFmtId="164">
      <sharedItems containsSemiMixedTypes="0" containsString="0" containsNumber="1" containsInteger="1" minValue="0" maxValue="199"/>
    </cacheField>
    <cacheField name="MntMeatProducts" numFmtId="164">
      <sharedItems containsSemiMixedTypes="0" containsString="0" containsNumber="1" containsInteger="1" minValue="0" maxValue="1725"/>
    </cacheField>
    <cacheField name="MntFishProducts" numFmtId="164">
      <sharedItems containsSemiMixedTypes="0" containsString="0" containsNumber="1" containsInteger="1" minValue="0" maxValue="259"/>
    </cacheField>
    <cacheField name="MntSweetProducts" numFmtId="164">
      <sharedItems containsSemiMixedTypes="0" containsString="0" containsNumber="1" containsInteger="1" minValue="0" maxValue="262"/>
    </cacheField>
    <cacheField name="MntGoldProds" numFmtId="164">
      <sharedItems containsSemiMixedTypes="0" containsString="0" containsNumber="1" containsInteger="1" minValue="0" maxValue="321"/>
    </cacheField>
    <cacheField name="NumDealsPurchases" numFmtId="0">
      <sharedItems containsSemiMixedTypes="0" containsString="0" containsNumber="1" containsInteger="1" minValue="0" maxValue="15"/>
    </cacheField>
    <cacheField name="NumWebPurchases" numFmtId="0">
      <sharedItems containsSemiMixedTypes="0" containsString="0" containsNumber="1" containsInteger="1" minValue="0" maxValue="27" count="15">
        <n v="0"/>
        <n v="1"/>
        <n v="27"/>
        <n v="9"/>
        <n v="6"/>
        <n v="7"/>
        <n v="4"/>
        <n v="8"/>
        <n v="5"/>
        <n v="3"/>
        <n v="11"/>
        <n v="10"/>
        <n v="2"/>
        <n v="23"/>
        <n v="25"/>
      </sharedItems>
    </cacheField>
    <cacheField name="WebPurchGroup" numFmtId="0">
      <sharedItems count="3">
        <s v="Low"/>
        <s v="High"/>
        <s v="Medium"/>
      </sharedItems>
    </cacheField>
    <cacheField name="Web_jitter" numFmtId="0">
      <sharedItems containsSemiMixedTypes="0" containsString="0" containsNumber="1" minValue="-0.39071796472135506" maxValue="27.280327729026066"/>
    </cacheField>
    <cacheField name="NumCatalogPurchases" numFmtId="0">
      <sharedItems containsSemiMixedTypes="0" containsString="0" containsNumber="1" containsInteger="1" minValue="0" maxValue="28"/>
    </cacheField>
    <cacheField name="NumStorePurchases" numFmtId="0">
      <sharedItems containsSemiMixedTypes="0" containsString="0" containsNumber="1" containsInteger="1" minValue="0" maxValue="13" count="14">
        <n v="1"/>
        <n v="0"/>
        <n v="13"/>
        <n v="10"/>
        <n v="9"/>
        <n v="8"/>
        <n v="7"/>
        <n v="4"/>
        <n v="5"/>
        <n v="12"/>
        <n v="11"/>
        <n v="6"/>
        <n v="3"/>
        <n v="2"/>
      </sharedItems>
    </cacheField>
    <cacheField name="Store_jitter" numFmtId="0">
      <sharedItems containsSemiMixedTypes="0" containsString="0" containsNumber="1" minValue="-0.39367862328530223" maxValue="13.391591648931861"/>
    </cacheField>
    <cacheField name="NumWebVisitsMonth" numFmtId="0">
      <sharedItems containsSemiMixedTypes="0" containsString="0" containsNumber="1" containsInteger="1" minValue="0" maxValue="20"/>
    </cacheField>
    <cacheField name="AcceptedCmp1" numFmtId="0">
      <sharedItems containsSemiMixedTypes="0" containsString="0" containsNumber="1" containsInteger="1" minValue="0" maxValue="1"/>
    </cacheField>
    <cacheField name="AcceptedCmp2" numFmtId="0">
      <sharedItems containsSemiMixedTypes="0" containsString="0" containsNumber="1" containsInteger="1" minValue="0" maxValue="1"/>
    </cacheField>
    <cacheField name="AcceptedCmp3" numFmtId="0">
      <sharedItems containsSemiMixedTypes="0" containsString="0" containsNumber="1" containsInteger="1" minValue="0" maxValue="1"/>
    </cacheField>
    <cacheField name="AcceptedCmp4" numFmtId="0">
      <sharedItems containsSemiMixedTypes="0" containsString="0" containsNumber="1" containsInteger="1" minValue="0" maxValue="1"/>
    </cacheField>
    <cacheField name="AcceptedCmp5" numFmtId="0">
      <sharedItems containsSemiMixedTypes="0" containsString="0" containsNumber="1" containsInteger="1" minValue="0" maxValue="1"/>
    </cacheField>
    <cacheField name="Response" numFmtId="0">
      <sharedItems containsSemiMixedTypes="0" containsString="0" containsNumber="1" containsInteger="1" minValue="0" maxValue="1"/>
    </cacheField>
    <cacheField name="Complain" numFmtId="0">
      <sharedItems containsSemiMixedTypes="0" containsString="0" containsNumber="1" containsInteger="1" minValue="0" maxValue="1"/>
    </cacheField>
    <cacheField name="Country" numFmtId="0">
      <sharedItems count="8">
        <s v="Spain"/>
        <s v="USA"/>
        <s v="India"/>
        <s v="Saudi Arabia"/>
        <s v="Canada"/>
        <s v="Germany"/>
        <s v="Australia"/>
        <s v="Mexico"/>
      </sharedItems>
    </cacheField>
    <cacheField name="Purchase_total" numFmtId="0" formula="MntWines+MntFruits+MntMeatProducts+MntFishProducts+MntSweetProducts+MntGoldProds" databaseField="0"/>
  </cacheFields>
  <extLst>
    <ext xmlns:x14="http://schemas.microsoft.com/office/spreadsheetml/2009/9/main" uri="{725AE2AE-9491-48be-B2B4-4EB974FC3084}">
      <x14:pivotCacheDefinition pivotCacheId="1422030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720">
  <r>
    <x v="0"/>
    <s v="Couple"/>
    <n v="1503"/>
  </r>
  <r>
    <x v="1"/>
    <n v="85"/>
    <n v="1503"/>
  </r>
  <r>
    <x v="2"/>
    <n v="1"/>
    <n v="1503"/>
  </r>
  <r>
    <x v="3"/>
    <n v="16"/>
    <n v="1503"/>
  </r>
  <r>
    <x v="4"/>
    <n v="2"/>
    <n v="1503"/>
  </r>
  <r>
    <x v="5"/>
    <n v="1"/>
    <n v="1503"/>
  </r>
  <r>
    <x v="6"/>
    <n v="2"/>
    <n v="1503"/>
  </r>
  <r>
    <x v="7"/>
    <s v="Low"/>
    <n v="1503"/>
  </r>
  <r>
    <x v="0"/>
    <s v="Couple"/>
    <n v="1501"/>
  </r>
  <r>
    <x v="1"/>
    <n v="55"/>
    <n v="1501"/>
  </r>
  <r>
    <x v="2"/>
    <n v="16"/>
    <n v="1501"/>
  </r>
  <r>
    <x v="3"/>
    <n v="1622"/>
    <n v="1501"/>
  </r>
  <r>
    <x v="4"/>
    <n v="17"/>
    <n v="1501"/>
  </r>
  <r>
    <x v="5"/>
    <n v="3"/>
    <n v="1501"/>
  </r>
  <r>
    <x v="6"/>
    <n v="4"/>
    <n v="1501"/>
  </r>
  <r>
    <x v="7"/>
    <s v="Low"/>
    <n v="1501"/>
  </r>
  <r>
    <x v="0"/>
    <s v="Couple"/>
    <n v="5336"/>
  </r>
  <r>
    <x v="1"/>
    <n v="39"/>
    <n v="5336"/>
  </r>
  <r>
    <x v="2"/>
    <n v="1"/>
    <n v="5336"/>
  </r>
  <r>
    <x v="3"/>
    <n v="9"/>
    <n v="5336"/>
  </r>
  <r>
    <x v="4"/>
    <n v="2"/>
    <n v="5336"/>
  </r>
  <r>
    <x v="5"/>
    <n v="0"/>
    <n v="5336"/>
  </r>
  <r>
    <x v="6"/>
    <n v="8"/>
    <n v="5336"/>
  </r>
  <r>
    <x v="7"/>
    <s v="Low"/>
    <n v="5336"/>
  </r>
  <r>
    <x v="0"/>
    <s v="Couple"/>
    <n v="8475"/>
  </r>
  <r>
    <x v="1"/>
    <n v="20"/>
    <n v="8475"/>
  </r>
  <r>
    <x v="2"/>
    <n v="2"/>
    <n v="8475"/>
  </r>
  <r>
    <x v="3"/>
    <n v="1582"/>
    <n v="8475"/>
  </r>
  <r>
    <x v="4"/>
    <n v="1"/>
    <n v="8475"/>
  </r>
  <r>
    <x v="5"/>
    <n v="2"/>
    <n v="8475"/>
  </r>
  <r>
    <x v="6"/>
    <n v="1"/>
    <n v="8475"/>
  </r>
  <r>
    <x v="7"/>
    <s v="Low"/>
    <n v="8475"/>
  </r>
  <r>
    <x v="0"/>
    <s v="Couple"/>
    <n v="4931"/>
  </r>
  <r>
    <x v="1"/>
    <n v="1"/>
    <n v="4931"/>
  </r>
  <r>
    <x v="2"/>
    <n v="0"/>
    <n v="4931"/>
  </r>
  <r>
    <x v="3"/>
    <n v="1725"/>
    <n v="4931"/>
  </r>
  <r>
    <x v="4"/>
    <n v="2"/>
    <n v="4931"/>
  </r>
  <r>
    <x v="5"/>
    <n v="1"/>
    <n v="4931"/>
  </r>
  <r>
    <x v="6"/>
    <n v="1"/>
    <n v="4931"/>
  </r>
  <r>
    <x v="7"/>
    <s v="Low"/>
    <n v="4931"/>
  </r>
  <r>
    <x v="0"/>
    <s v="Couple"/>
    <n v="11181"/>
  </r>
  <r>
    <x v="1"/>
    <n v="2"/>
    <n v="11181"/>
  </r>
  <r>
    <x v="2"/>
    <n v="1"/>
    <n v="11181"/>
  </r>
  <r>
    <x v="3"/>
    <n v="2"/>
    <n v="11181"/>
  </r>
  <r>
    <x v="4"/>
    <n v="1"/>
    <n v="11181"/>
  </r>
  <r>
    <x v="5"/>
    <n v="1"/>
    <n v="11181"/>
  </r>
  <r>
    <x v="6"/>
    <n v="1"/>
    <n v="11181"/>
  </r>
  <r>
    <x v="7"/>
    <s v="Low"/>
    <n v="11181"/>
  </r>
  <r>
    <x v="0"/>
    <s v="Single"/>
    <n v="5555"/>
  </r>
  <r>
    <x v="1"/>
    <n v="1"/>
    <n v="5555"/>
  </r>
  <r>
    <x v="2"/>
    <n v="1"/>
    <n v="5555"/>
  </r>
  <r>
    <x v="3"/>
    <n v="1"/>
    <n v="5555"/>
  </r>
  <r>
    <x v="4"/>
    <n v="1"/>
    <n v="5555"/>
  </r>
  <r>
    <x v="5"/>
    <n v="1"/>
    <n v="5555"/>
  </r>
  <r>
    <x v="6"/>
    <n v="1"/>
    <n v="5555"/>
  </r>
  <r>
    <x v="7"/>
    <s v="Low"/>
    <n v="5555"/>
  </r>
  <r>
    <x v="0"/>
    <s v="Single"/>
    <n v="4619"/>
  </r>
  <r>
    <x v="1"/>
    <n v="6"/>
    <n v="4619"/>
  </r>
  <r>
    <x v="2"/>
    <n v="2"/>
    <n v="4619"/>
  </r>
  <r>
    <x v="3"/>
    <n v="3"/>
    <n v="4619"/>
  </r>
  <r>
    <x v="4"/>
    <n v="1"/>
    <n v="4619"/>
  </r>
  <r>
    <x v="5"/>
    <n v="262"/>
    <n v="4619"/>
  </r>
  <r>
    <x v="6"/>
    <n v="3"/>
    <n v="4619"/>
  </r>
  <r>
    <x v="7"/>
    <s v="High"/>
    <n v="4619"/>
  </r>
  <r>
    <x v="0"/>
    <s v="Couple"/>
    <n v="4611"/>
  </r>
  <r>
    <x v="1"/>
    <n v="1009"/>
    <n v="4611"/>
  </r>
  <r>
    <x v="2"/>
    <n v="181"/>
    <n v="4611"/>
  </r>
  <r>
    <x v="3"/>
    <n v="104"/>
    <n v="4611"/>
  </r>
  <r>
    <x v="4"/>
    <n v="202"/>
    <n v="4611"/>
  </r>
  <r>
    <x v="5"/>
    <n v="21"/>
    <n v="4611"/>
  </r>
  <r>
    <x v="6"/>
    <n v="207"/>
    <n v="4611"/>
  </r>
  <r>
    <x v="7"/>
    <s v="High"/>
    <n v="4611"/>
  </r>
  <r>
    <x v="0"/>
    <s v="Single"/>
    <n v="10089"/>
  </r>
  <r>
    <x v="1"/>
    <n v="168"/>
    <n v="10089"/>
  </r>
  <r>
    <x v="2"/>
    <n v="148"/>
    <n v="10089"/>
  </r>
  <r>
    <x v="3"/>
    <n v="444"/>
    <n v="10089"/>
  </r>
  <r>
    <x v="4"/>
    <n v="32"/>
    <n v="10089"/>
  </r>
  <r>
    <x v="5"/>
    <n v="172"/>
    <n v="10089"/>
  </r>
  <r>
    <x v="6"/>
    <n v="148"/>
    <n v="10089"/>
  </r>
  <r>
    <x v="7"/>
    <s v="Medium"/>
    <n v="10089"/>
  </r>
  <r>
    <x v="0"/>
    <s v="Couple"/>
    <n v="2798"/>
  </r>
  <r>
    <x v="1"/>
    <n v="763"/>
    <n v="2798"/>
  </r>
  <r>
    <x v="2"/>
    <n v="29"/>
    <n v="2798"/>
  </r>
  <r>
    <x v="3"/>
    <n v="138"/>
    <n v="2798"/>
  </r>
  <r>
    <x v="4"/>
    <n v="76"/>
    <n v="2798"/>
  </r>
  <r>
    <x v="5"/>
    <n v="176"/>
    <n v="2798"/>
  </r>
  <r>
    <x v="6"/>
    <n v="58"/>
    <n v="2798"/>
  </r>
  <r>
    <x v="7"/>
    <s v="High"/>
    <n v="2798"/>
  </r>
  <r>
    <x v="0"/>
    <s v="Single"/>
    <n v="7215"/>
  </r>
  <r>
    <x v="1"/>
    <n v="722"/>
    <n v="7215"/>
  </r>
  <r>
    <x v="2"/>
    <n v="27"/>
    <n v="7215"/>
  </r>
  <r>
    <x v="3"/>
    <n v="102"/>
    <n v="7215"/>
  </r>
  <r>
    <x v="4"/>
    <n v="44"/>
    <n v="7215"/>
  </r>
  <r>
    <x v="5"/>
    <n v="72"/>
    <n v="7215"/>
  </r>
  <r>
    <x v="6"/>
    <n v="168"/>
    <n v="7215"/>
  </r>
  <r>
    <x v="7"/>
    <s v="Medium"/>
    <n v="7215"/>
  </r>
  <r>
    <x v="0"/>
    <s v="Single"/>
    <n v="4248"/>
  </r>
  <r>
    <x v="1"/>
    <n v="1000"/>
    <n v="4248"/>
  </r>
  <r>
    <x v="2"/>
    <n v="19"/>
    <n v="4248"/>
  </r>
  <r>
    <x v="3"/>
    <n v="711"/>
    <n v="4248"/>
  </r>
  <r>
    <x v="4"/>
    <n v="125"/>
    <n v="4248"/>
  </r>
  <r>
    <x v="5"/>
    <n v="115"/>
    <n v="4248"/>
  </r>
  <r>
    <x v="6"/>
    <n v="38"/>
    <n v="4248"/>
  </r>
  <r>
    <x v="7"/>
    <s v="Medium"/>
    <n v="4248"/>
  </r>
  <r>
    <x v="0"/>
    <s v="Single"/>
    <n v="7451"/>
  </r>
  <r>
    <x v="1"/>
    <n v="1000"/>
    <n v="7451"/>
  </r>
  <r>
    <x v="2"/>
    <n v="19"/>
    <n v="7451"/>
  </r>
  <r>
    <x v="3"/>
    <n v="711"/>
    <n v="7451"/>
  </r>
  <r>
    <x v="4"/>
    <n v="125"/>
    <n v="7451"/>
  </r>
  <r>
    <x v="5"/>
    <n v="115"/>
    <n v="7451"/>
  </r>
  <r>
    <x v="6"/>
    <n v="38"/>
    <n v="7451"/>
  </r>
  <r>
    <x v="7"/>
    <s v="Medium"/>
    <n v="7451"/>
  </r>
  <r>
    <x v="0"/>
    <s v="Couple"/>
    <n v="500"/>
  </r>
  <r>
    <x v="1"/>
    <n v="908"/>
    <n v="500"/>
  </r>
  <r>
    <x v="2"/>
    <n v="43"/>
    <n v="500"/>
  </r>
  <r>
    <x v="3"/>
    <n v="735"/>
    <n v="500"/>
  </r>
  <r>
    <x v="4"/>
    <n v="40"/>
    <n v="500"/>
  </r>
  <r>
    <x v="5"/>
    <n v="194"/>
    <n v="500"/>
  </r>
  <r>
    <x v="6"/>
    <n v="21"/>
    <n v="500"/>
  </r>
  <r>
    <x v="7"/>
    <s v="High"/>
    <n v="500"/>
  </r>
  <r>
    <x v="0"/>
    <s v="Single"/>
    <n v="2109"/>
  </r>
  <r>
    <x v="1"/>
    <n v="448"/>
    <n v="2109"/>
  </r>
  <r>
    <x v="2"/>
    <n v="71"/>
    <n v="2109"/>
  </r>
  <r>
    <x v="3"/>
    <n v="951"/>
    <n v="2109"/>
  </r>
  <r>
    <x v="4"/>
    <n v="40"/>
    <n v="2109"/>
  </r>
  <r>
    <x v="5"/>
    <n v="17"/>
    <n v="2109"/>
  </r>
  <r>
    <x v="6"/>
    <n v="17"/>
    <n v="2109"/>
  </r>
  <r>
    <x v="7"/>
    <s v="Medium"/>
    <n v="2109"/>
  </r>
  <r>
    <x v="0"/>
    <s v="Couple"/>
    <n v="6815"/>
  </r>
  <r>
    <x v="1"/>
    <n v="448"/>
    <n v="6815"/>
  </r>
  <r>
    <x v="2"/>
    <n v="21"/>
    <n v="6815"/>
  </r>
  <r>
    <x v="3"/>
    <n v="125"/>
    <n v="6815"/>
  </r>
  <r>
    <x v="4"/>
    <n v="52"/>
    <n v="6815"/>
  </r>
  <r>
    <x v="5"/>
    <n v="101"/>
    <n v="6815"/>
  </r>
  <r>
    <x v="6"/>
    <n v="62"/>
    <n v="6815"/>
  </r>
  <r>
    <x v="7"/>
    <s v="High"/>
    <n v="6815"/>
  </r>
  <r>
    <x v="0"/>
    <s v="Single"/>
    <n v="10619"/>
  </r>
  <r>
    <x v="1"/>
    <n v="770"/>
    <n v="10619"/>
  </r>
  <r>
    <x v="2"/>
    <n v="29"/>
    <n v="10619"/>
  </r>
  <r>
    <x v="3"/>
    <n v="890"/>
    <n v="10619"/>
  </r>
  <r>
    <x v="4"/>
    <n v="250"/>
    <n v="10619"/>
  </r>
  <r>
    <x v="5"/>
    <n v="27"/>
    <n v="10619"/>
  </r>
  <r>
    <x v="6"/>
    <n v="24"/>
    <n v="10619"/>
  </r>
  <r>
    <x v="7"/>
    <s v="High"/>
    <n v="10619"/>
  </r>
  <r>
    <x v="0"/>
    <s v="Single"/>
    <n v="7962"/>
  </r>
  <r>
    <x v="1"/>
    <n v="1285"/>
    <n v="7962"/>
  </r>
  <r>
    <x v="2"/>
    <n v="21"/>
    <n v="7962"/>
  </r>
  <r>
    <x v="3"/>
    <n v="449"/>
    <n v="7962"/>
  </r>
  <r>
    <x v="4"/>
    <n v="106"/>
    <n v="7962"/>
  </r>
  <r>
    <x v="5"/>
    <n v="20"/>
    <n v="7962"/>
  </r>
  <r>
    <x v="6"/>
    <n v="20"/>
    <n v="7962"/>
  </r>
  <r>
    <x v="7"/>
    <s v="Medium"/>
    <n v="7962"/>
  </r>
  <r>
    <x v="0"/>
    <s v="Couple"/>
    <n v="4070"/>
  </r>
  <r>
    <x v="1"/>
    <n v="169"/>
    <n v="4070"/>
  </r>
  <r>
    <x v="2"/>
    <n v="24"/>
    <n v="4070"/>
  </r>
  <r>
    <x v="3"/>
    <n v="553"/>
    <n v="4070"/>
  </r>
  <r>
    <x v="4"/>
    <n v="188"/>
    <n v="4070"/>
  </r>
  <r>
    <x v="5"/>
    <n v="0"/>
    <n v="4070"/>
  </r>
  <r>
    <x v="6"/>
    <n v="144"/>
    <n v="4070"/>
  </r>
  <r>
    <x v="7"/>
    <s v="High"/>
    <n v="4070"/>
  </r>
  <r>
    <x v="0"/>
    <s v="Couple"/>
    <n v="3334"/>
  </r>
  <r>
    <x v="1"/>
    <n v="879"/>
    <n v="3334"/>
  </r>
  <r>
    <x v="2"/>
    <n v="143"/>
    <n v="3334"/>
  </r>
  <r>
    <x v="3"/>
    <n v="797"/>
    <n v="3334"/>
  </r>
  <r>
    <x v="4"/>
    <n v="106"/>
    <n v="3334"/>
  </r>
  <r>
    <x v="5"/>
    <n v="143"/>
    <n v="3334"/>
  </r>
  <r>
    <x v="6"/>
    <n v="143"/>
    <n v="3334"/>
  </r>
  <r>
    <x v="7"/>
    <s v="Medium"/>
    <n v="3334"/>
  </r>
  <r>
    <x v="0"/>
    <s v="Single"/>
    <n v="10164"/>
  </r>
  <r>
    <x v="1"/>
    <n v="1017"/>
    <n v="10164"/>
  </r>
  <r>
    <x v="2"/>
    <n v="33"/>
    <n v="10164"/>
  </r>
  <r>
    <x v="3"/>
    <n v="417"/>
    <n v="10164"/>
  </r>
  <r>
    <x v="4"/>
    <n v="108"/>
    <n v="10164"/>
  </r>
  <r>
    <x v="5"/>
    <n v="100"/>
    <n v="10164"/>
  </r>
  <r>
    <x v="6"/>
    <n v="16"/>
    <n v="10164"/>
  </r>
  <r>
    <x v="7"/>
    <s v="Medium"/>
    <n v="10164"/>
  </r>
  <r>
    <x v="0"/>
    <s v="Couple"/>
    <n v="5386"/>
  </r>
  <r>
    <x v="1"/>
    <n v="1111"/>
    <n v="5386"/>
  </r>
  <r>
    <x v="2"/>
    <n v="24"/>
    <n v="5386"/>
  </r>
  <r>
    <x v="3"/>
    <n v="790"/>
    <n v="5386"/>
  </r>
  <r>
    <x v="4"/>
    <n v="160"/>
    <n v="5386"/>
  </r>
  <r>
    <x v="5"/>
    <n v="45"/>
    <n v="5386"/>
  </r>
  <r>
    <x v="6"/>
    <n v="172"/>
    <n v="5386"/>
  </r>
  <r>
    <x v="7"/>
    <s v="Medium"/>
    <n v="5386"/>
  </r>
  <r>
    <x v="0"/>
    <s v="Couple"/>
    <n v="6024"/>
  </r>
  <r>
    <x v="1"/>
    <n v="1111"/>
    <n v="6024"/>
  </r>
  <r>
    <x v="2"/>
    <n v="24"/>
    <n v="6024"/>
  </r>
  <r>
    <x v="3"/>
    <n v="790"/>
    <n v="6024"/>
  </r>
  <r>
    <x v="4"/>
    <n v="160"/>
    <n v="6024"/>
  </r>
  <r>
    <x v="5"/>
    <n v="45"/>
    <n v="6024"/>
  </r>
  <r>
    <x v="6"/>
    <n v="172"/>
    <n v="6024"/>
  </r>
  <r>
    <x v="7"/>
    <s v="Medium"/>
    <n v="6024"/>
  </r>
  <r>
    <x v="0"/>
    <s v="Single"/>
    <n v="10133"/>
  </r>
  <r>
    <x v="1"/>
    <n v="1302"/>
    <n v="10133"/>
  </r>
  <r>
    <x v="2"/>
    <n v="68"/>
    <n v="10133"/>
  </r>
  <r>
    <x v="3"/>
    <n v="731"/>
    <n v="10133"/>
  </r>
  <r>
    <x v="4"/>
    <n v="89"/>
    <n v="10133"/>
  </r>
  <r>
    <x v="5"/>
    <n v="114"/>
    <n v="10133"/>
  </r>
  <r>
    <x v="6"/>
    <n v="45"/>
    <n v="10133"/>
  </r>
  <r>
    <x v="7"/>
    <s v="Medium"/>
    <n v="10133"/>
  </r>
  <r>
    <x v="0"/>
    <s v="Couple"/>
    <n v="9499"/>
  </r>
  <r>
    <x v="1"/>
    <n v="1279"/>
    <n v="9499"/>
  </r>
  <r>
    <x v="2"/>
    <n v="15"/>
    <n v="9499"/>
  </r>
  <r>
    <x v="3"/>
    <n v="287"/>
    <n v="9499"/>
  </r>
  <r>
    <x v="4"/>
    <n v="20"/>
    <n v="9499"/>
  </r>
  <r>
    <x v="5"/>
    <n v="0"/>
    <n v="9499"/>
  </r>
  <r>
    <x v="6"/>
    <n v="15"/>
    <n v="9499"/>
  </r>
  <r>
    <x v="7"/>
    <s v="Medium"/>
    <n v="9499"/>
  </r>
  <r>
    <x v="0"/>
    <s v="Couple"/>
    <n v="6932"/>
  </r>
  <r>
    <x v="1"/>
    <n v="1285"/>
    <n v="6932"/>
  </r>
  <r>
    <x v="2"/>
    <n v="42"/>
    <n v="6932"/>
  </r>
  <r>
    <x v="3"/>
    <n v="716"/>
    <n v="6932"/>
  </r>
  <r>
    <x v="4"/>
    <n v="55"/>
    <n v="6932"/>
  </r>
  <r>
    <x v="5"/>
    <n v="0"/>
    <n v="6932"/>
  </r>
  <r>
    <x v="6"/>
    <n v="21"/>
    <n v="6932"/>
  </r>
  <r>
    <x v="7"/>
    <s v="High"/>
    <n v="6932"/>
  </r>
  <r>
    <x v="0"/>
    <s v="Couple"/>
    <n v="10489"/>
  </r>
  <r>
    <x v="1"/>
    <n v="693"/>
    <n v="10489"/>
  </r>
  <r>
    <x v="2"/>
    <n v="21"/>
    <n v="10489"/>
  </r>
  <r>
    <x v="3"/>
    <n v="925"/>
    <n v="10489"/>
  </r>
  <r>
    <x v="4"/>
    <n v="31"/>
    <n v="10489"/>
  </r>
  <r>
    <x v="5"/>
    <n v="24"/>
    <n v="10489"/>
  </r>
  <r>
    <x v="6"/>
    <n v="84"/>
    <n v="10489"/>
  </r>
  <r>
    <x v="7"/>
    <s v="Medium"/>
    <n v="10489"/>
  </r>
  <r>
    <x v="0"/>
    <s v="Couple"/>
    <n v="1340"/>
  </r>
  <r>
    <x v="1"/>
    <n v="551"/>
    <n v="1340"/>
  </r>
  <r>
    <x v="2"/>
    <n v="137"/>
    <n v="1340"/>
  </r>
  <r>
    <x v="3"/>
    <n v="792"/>
    <n v="1340"/>
  </r>
  <r>
    <x v="4"/>
    <n v="179"/>
    <n v="1340"/>
  </r>
  <r>
    <x v="5"/>
    <n v="103"/>
    <n v="1340"/>
  </r>
  <r>
    <x v="6"/>
    <n v="33"/>
    <n v="1340"/>
  </r>
  <r>
    <x v="7"/>
    <s v="Medium"/>
    <n v="1340"/>
  </r>
  <r>
    <x v="0"/>
    <s v="Single"/>
    <n v="821"/>
  </r>
  <r>
    <x v="1"/>
    <n v="962"/>
    <n v="821"/>
  </r>
  <r>
    <x v="2"/>
    <n v="61"/>
    <n v="821"/>
  </r>
  <r>
    <x v="3"/>
    <n v="921"/>
    <n v="821"/>
  </r>
  <r>
    <x v="4"/>
    <n v="52"/>
    <n v="821"/>
  </r>
  <r>
    <x v="5"/>
    <n v="61"/>
    <n v="821"/>
  </r>
  <r>
    <x v="6"/>
    <n v="20"/>
    <n v="821"/>
  </r>
  <r>
    <x v="7"/>
    <s v="Medium"/>
    <n v="821"/>
  </r>
  <r>
    <x v="0"/>
    <s v="Couple"/>
    <n v="5832"/>
  </r>
  <r>
    <x v="1"/>
    <n v="493"/>
    <n v="5832"/>
  </r>
  <r>
    <x v="2"/>
    <n v="183"/>
    <n v="5832"/>
  </r>
  <r>
    <x v="3"/>
    <n v="352"/>
    <n v="5832"/>
  </r>
  <r>
    <x v="4"/>
    <n v="184"/>
    <n v="5832"/>
  </r>
  <r>
    <x v="5"/>
    <n v="23"/>
    <n v="5832"/>
  </r>
  <r>
    <x v="6"/>
    <n v="28"/>
    <n v="5832"/>
  </r>
  <r>
    <x v="7"/>
    <s v="Medium"/>
    <n v="5832"/>
  </r>
  <r>
    <x v="0"/>
    <s v="Couple"/>
    <n v="9349"/>
  </r>
  <r>
    <x v="1"/>
    <n v="693"/>
    <n v="9349"/>
  </r>
  <r>
    <x v="2"/>
    <n v="21"/>
    <n v="9349"/>
  </r>
  <r>
    <x v="3"/>
    <n v="118"/>
    <n v="9349"/>
  </r>
  <r>
    <x v="4"/>
    <n v="110"/>
    <n v="9349"/>
  </r>
  <r>
    <x v="5"/>
    <n v="147"/>
    <n v="9349"/>
  </r>
  <r>
    <x v="6"/>
    <n v="42"/>
    <n v="9349"/>
  </r>
  <r>
    <x v="7"/>
    <s v="Medium"/>
    <n v="9349"/>
  </r>
  <r>
    <x v="0"/>
    <s v="Couple"/>
    <n v="1172"/>
  </r>
  <r>
    <x v="1"/>
    <n v="979"/>
    <n v="1172"/>
  </r>
  <r>
    <x v="2"/>
    <n v="44"/>
    <n v="1172"/>
  </r>
  <r>
    <x v="3"/>
    <n v="935"/>
    <n v="1172"/>
  </r>
  <r>
    <x v="4"/>
    <n v="29"/>
    <n v="1172"/>
  </r>
  <r>
    <x v="5"/>
    <n v="25"/>
    <n v="1172"/>
  </r>
  <r>
    <x v="6"/>
    <n v="22"/>
    <n v="1172"/>
  </r>
  <r>
    <x v="7"/>
    <s v="High"/>
    <n v="1172"/>
  </r>
  <r>
    <x v="0"/>
    <s v="Couple"/>
    <n v="10909"/>
  </r>
  <r>
    <x v="1"/>
    <n v="992"/>
    <n v="10909"/>
  </r>
  <r>
    <x v="2"/>
    <n v="24"/>
    <n v="10909"/>
  </r>
  <r>
    <x v="3"/>
    <n v="694"/>
    <n v="10909"/>
  </r>
  <r>
    <x v="4"/>
    <n v="51"/>
    <n v="10909"/>
  </r>
  <r>
    <x v="5"/>
    <n v="19"/>
    <n v="10909"/>
  </r>
  <r>
    <x v="6"/>
    <n v="119"/>
    <n v="10909"/>
  </r>
  <r>
    <x v="7"/>
    <s v="Medium"/>
    <n v="10909"/>
  </r>
  <r>
    <x v="0"/>
    <s v="Couple"/>
    <n v="7627"/>
  </r>
  <r>
    <x v="1"/>
    <n v="817"/>
    <n v="7627"/>
  </r>
  <r>
    <x v="2"/>
    <n v="183"/>
    <n v="7627"/>
  </r>
  <r>
    <x v="3"/>
    <n v="797"/>
    <n v="7627"/>
  </r>
  <r>
    <x v="4"/>
    <n v="106"/>
    <n v="7627"/>
  </r>
  <r>
    <x v="5"/>
    <n v="163"/>
    <n v="7627"/>
  </r>
  <r>
    <x v="6"/>
    <n v="20"/>
    <n v="7627"/>
  </r>
  <r>
    <x v="7"/>
    <s v="Medium"/>
    <n v="7627"/>
  </r>
  <r>
    <x v="0"/>
    <s v="Couple"/>
    <n v="6303"/>
  </r>
  <r>
    <x v="1"/>
    <n v="410"/>
    <n v="6303"/>
  </r>
  <r>
    <x v="2"/>
    <n v="73"/>
    <n v="6303"/>
  </r>
  <r>
    <x v="3"/>
    <n v="747"/>
    <n v="6303"/>
  </r>
  <r>
    <x v="4"/>
    <n v="76"/>
    <n v="6303"/>
  </r>
  <r>
    <x v="5"/>
    <n v="161"/>
    <n v="6303"/>
  </r>
  <r>
    <x v="6"/>
    <n v="30"/>
    <n v="6303"/>
  </r>
  <r>
    <x v="7"/>
    <s v="Medium"/>
    <n v="6303"/>
  </r>
  <r>
    <x v="0"/>
    <s v="Single"/>
    <n v="6248"/>
  </r>
  <r>
    <x v="1"/>
    <n v="1276"/>
    <n v="6248"/>
  </r>
  <r>
    <x v="2"/>
    <n v="24"/>
    <n v="6248"/>
  </r>
  <r>
    <x v="3"/>
    <n v="746"/>
    <n v="6248"/>
  </r>
  <r>
    <x v="4"/>
    <n v="94"/>
    <n v="6248"/>
  </r>
  <r>
    <x v="5"/>
    <n v="29"/>
    <n v="6248"/>
  </r>
  <r>
    <x v="6"/>
    <n v="48"/>
    <n v="6248"/>
  </r>
  <r>
    <x v="7"/>
    <s v="High"/>
    <n v="6248"/>
  </r>
  <r>
    <x v="0"/>
    <s v="Single"/>
    <n v="9220"/>
  </r>
  <r>
    <x v="1"/>
    <n v="576"/>
    <n v="9220"/>
  </r>
  <r>
    <x v="2"/>
    <n v="172"/>
    <n v="9220"/>
  </r>
  <r>
    <x v="3"/>
    <n v="961"/>
    <n v="9220"/>
  </r>
  <r>
    <x v="4"/>
    <n v="125"/>
    <n v="9220"/>
  </r>
  <r>
    <x v="5"/>
    <n v="115"/>
    <n v="9220"/>
  </r>
  <r>
    <x v="6"/>
    <n v="19"/>
    <n v="9220"/>
  </r>
  <r>
    <x v="7"/>
    <s v="High"/>
    <n v="9220"/>
  </r>
  <r>
    <x v="0"/>
    <s v="Single"/>
    <n v="3138"/>
  </r>
  <r>
    <x v="1"/>
    <n v="1324"/>
    <n v="3138"/>
  </r>
  <r>
    <x v="2"/>
    <n v="27"/>
    <n v="3138"/>
  </r>
  <r>
    <x v="3"/>
    <n v="119"/>
    <n v="3138"/>
  </r>
  <r>
    <x v="4"/>
    <n v="71"/>
    <n v="3138"/>
  </r>
  <r>
    <x v="5"/>
    <n v="108"/>
    <n v="3138"/>
  </r>
  <r>
    <x v="6"/>
    <n v="27"/>
    <n v="3138"/>
  </r>
  <r>
    <x v="7"/>
    <s v="High"/>
    <n v="3138"/>
  </r>
  <r>
    <x v="0"/>
    <s v="Single"/>
    <n v="3520"/>
  </r>
  <r>
    <x v="1"/>
    <n v="162"/>
    <n v="3520"/>
  </r>
  <r>
    <x v="2"/>
    <n v="28"/>
    <n v="3520"/>
  </r>
  <r>
    <x v="3"/>
    <n v="818"/>
    <n v="3520"/>
  </r>
  <r>
    <x v="4"/>
    <n v="0"/>
    <n v="3520"/>
  </r>
  <r>
    <x v="5"/>
    <n v="28"/>
    <n v="3520"/>
  </r>
  <r>
    <x v="6"/>
    <n v="56"/>
    <n v="3520"/>
  </r>
  <r>
    <x v="7"/>
    <s v="Medium"/>
    <n v="3520"/>
  </r>
  <r>
    <x v="0"/>
    <s v="Single"/>
    <n v="4216"/>
  </r>
  <r>
    <x v="1"/>
    <n v="822"/>
    <n v="4216"/>
  </r>
  <r>
    <x v="2"/>
    <n v="114"/>
    <n v="4216"/>
  </r>
  <r>
    <x v="3"/>
    <n v="108"/>
    <n v="4216"/>
  </r>
  <r>
    <x v="4"/>
    <n v="179"/>
    <n v="4216"/>
  </r>
  <r>
    <x v="5"/>
    <n v="137"/>
    <n v="4216"/>
  </r>
  <r>
    <x v="6"/>
    <n v="114"/>
    <n v="4216"/>
  </r>
  <r>
    <x v="7"/>
    <s v="High"/>
    <n v="4216"/>
  </r>
  <r>
    <x v="0"/>
    <s v="Single"/>
    <n v="5558"/>
  </r>
  <r>
    <x v="1"/>
    <n v="1020"/>
    <n v="5558"/>
  </r>
  <r>
    <x v="2"/>
    <n v="31"/>
    <n v="5558"/>
  </r>
  <r>
    <x v="3"/>
    <n v="430"/>
    <n v="5558"/>
  </r>
  <r>
    <x v="4"/>
    <n v="62"/>
    <n v="5558"/>
  </r>
  <r>
    <x v="5"/>
    <n v="63"/>
    <n v="5558"/>
  </r>
  <r>
    <x v="6"/>
    <n v="79"/>
    <n v="5558"/>
  </r>
  <r>
    <x v="7"/>
    <s v="Medium"/>
    <n v="5558"/>
  </r>
  <r>
    <x v="0"/>
    <s v="Single"/>
    <n v="5147"/>
  </r>
  <r>
    <x v="1"/>
    <n v="774"/>
    <n v="5147"/>
  </r>
  <r>
    <x v="2"/>
    <n v="70"/>
    <n v="5147"/>
  </r>
  <r>
    <x v="3"/>
    <n v="118"/>
    <n v="5147"/>
  </r>
  <r>
    <x v="4"/>
    <n v="182"/>
    <n v="5147"/>
  </r>
  <r>
    <x v="5"/>
    <n v="187"/>
    <n v="5147"/>
  </r>
  <r>
    <x v="6"/>
    <n v="93"/>
    <n v="5147"/>
  </r>
  <r>
    <x v="7"/>
    <s v="Medium"/>
    <n v="5147"/>
  </r>
  <r>
    <x v="0"/>
    <s v="Couple"/>
    <n v="1592"/>
  </r>
  <r>
    <x v="1"/>
    <n v="547"/>
    <n v="1592"/>
  </r>
  <r>
    <x v="2"/>
    <n v="99"/>
    <n v="1592"/>
  </r>
  <r>
    <x v="3"/>
    <n v="812"/>
    <n v="1592"/>
  </r>
  <r>
    <x v="4"/>
    <n v="151"/>
    <n v="1592"/>
  </r>
  <r>
    <x v="5"/>
    <n v="82"/>
    <n v="1592"/>
  </r>
  <r>
    <x v="6"/>
    <n v="33"/>
    <n v="1592"/>
  </r>
  <r>
    <x v="7"/>
    <s v="Medium"/>
    <n v="1592"/>
  </r>
  <r>
    <x v="0"/>
    <s v="Single"/>
    <n v="3979"/>
  </r>
  <r>
    <x v="1"/>
    <n v="982"/>
    <n v="3979"/>
  </r>
  <r>
    <x v="2"/>
    <n v="17"/>
    <n v="3979"/>
  </r>
  <r>
    <x v="3"/>
    <n v="672"/>
    <n v="3979"/>
  </r>
  <r>
    <x v="4"/>
    <n v="23"/>
    <n v="3979"/>
  </r>
  <r>
    <x v="5"/>
    <n v="34"/>
    <n v="3979"/>
  </r>
  <r>
    <x v="6"/>
    <n v="51"/>
    <n v="3979"/>
  </r>
  <r>
    <x v="7"/>
    <s v="Medium"/>
    <n v="3979"/>
  </r>
  <r>
    <x v="0"/>
    <s v="Single"/>
    <n v="5735"/>
  </r>
  <r>
    <x v="1"/>
    <n v="1156"/>
    <n v="5735"/>
  </r>
  <r>
    <x v="2"/>
    <n v="120"/>
    <n v="5735"/>
  </r>
  <r>
    <x v="3"/>
    <n v="915"/>
    <n v="5735"/>
  </r>
  <r>
    <x v="4"/>
    <n v="94"/>
    <n v="5735"/>
  </r>
  <r>
    <x v="5"/>
    <n v="144"/>
    <n v="5735"/>
  </r>
  <r>
    <x v="6"/>
    <n v="96"/>
    <n v="5735"/>
  </r>
  <r>
    <x v="7"/>
    <s v="Medium"/>
    <n v="5735"/>
  </r>
  <r>
    <x v="0"/>
    <s v="Single"/>
    <n v="5350"/>
  </r>
  <r>
    <x v="1"/>
    <n v="1156"/>
    <n v="5350"/>
  </r>
  <r>
    <x v="2"/>
    <n v="120"/>
    <n v="5350"/>
  </r>
  <r>
    <x v="3"/>
    <n v="915"/>
    <n v="5350"/>
  </r>
  <r>
    <x v="4"/>
    <n v="94"/>
    <n v="5350"/>
  </r>
  <r>
    <x v="5"/>
    <n v="144"/>
    <n v="5350"/>
  </r>
  <r>
    <x v="6"/>
    <n v="96"/>
    <n v="5350"/>
  </r>
  <r>
    <x v="7"/>
    <s v="Medium"/>
    <n v="5350"/>
  </r>
  <r>
    <x v="0"/>
    <s v="Couple"/>
    <n v="1619"/>
  </r>
  <r>
    <x v="1"/>
    <n v="292"/>
    <n v="1619"/>
  </r>
  <r>
    <x v="2"/>
    <n v="51"/>
    <n v="1619"/>
  </r>
  <r>
    <x v="3"/>
    <n v="981"/>
    <n v="1619"/>
  </r>
  <r>
    <x v="4"/>
    <n v="224"/>
    <n v="1619"/>
  </r>
  <r>
    <x v="5"/>
    <n v="23"/>
    <n v="1619"/>
  </r>
  <r>
    <x v="6"/>
    <n v="17"/>
    <n v="1619"/>
  </r>
  <r>
    <x v="7"/>
    <s v="Medium"/>
    <n v="1619"/>
  </r>
  <r>
    <x v="0"/>
    <s v="Couple"/>
    <n v="8318"/>
  </r>
  <r>
    <x v="1"/>
    <n v="594"/>
    <n v="8318"/>
  </r>
  <r>
    <x v="2"/>
    <n v="134"/>
    <n v="8318"/>
  </r>
  <r>
    <x v="3"/>
    <n v="786"/>
    <n v="8318"/>
  </r>
  <r>
    <x v="4"/>
    <n v="33"/>
    <n v="8318"/>
  </r>
  <r>
    <x v="5"/>
    <n v="134"/>
    <n v="8318"/>
  </r>
  <r>
    <x v="6"/>
    <n v="57"/>
    <n v="8318"/>
  </r>
  <r>
    <x v="7"/>
    <s v="Medium"/>
    <n v="8318"/>
  </r>
  <r>
    <x v="0"/>
    <s v="Single"/>
    <n v="569"/>
  </r>
  <r>
    <x v="1"/>
    <n v="704"/>
    <n v="569"/>
  </r>
  <r>
    <x v="2"/>
    <n v="129"/>
    <n v="569"/>
  </r>
  <r>
    <x v="3"/>
    <n v="853"/>
    <n v="569"/>
  </r>
  <r>
    <x v="4"/>
    <n v="120"/>
    <n v="569"/>
  </r>
  <r>
    <x v="5"/>
    <n v="74"/>
    <n v="569"/>
  </r>
  <r>
    <x v="6"/>
    <n v="111"/>
    <n v="569"/>
  </r>
  <r>
    <x v="7"/>
    <s v="Medium"/>
    <n v="569"/>
  </r>
  <r>
    <x v="0"/>
    <s v="Single"/>
    <n v="8029"/>
  </r>
  <r>
    <x v="1"/>
    <n v="1184"/>
    <n v="8029"/>
  </r>
  <r>
    <x v="2"/>
    <n v="32"/>
    <n v="8029"/>
  </r>
  <r>
    <x v="3"/>
    <n v="352"/>
    <n v="8029"/>
  </r>
  <r>
    <x v="4"/>
    <n v="21"/>
    <n v="8029"/>
  </r>
  <r>
    <x v="5"/>
    <n v="16"/>
    <n v="8029"/>
  </r>
  <r>
    <x v="6"/>
    <n v="16"/>
    <n v="8029"/>
  </r>
  <r>
    <x v="7"/>
    <s v="Medium"/>
    <n v="8029"/>
  </r>
  <r>
    <x v="0"/>
    <s v="Couple"/>
    <n v="5453"/>
  </r>
  <r>
    <x v="1"/>
    <n v="1083"/>
    <n v="5453"/>
  </r>
  <r>
    <x v="2"/>
    <n v="108"/>
    <n v="5453"/>
  </r>
  <r>
    <x v="3"/>
    <n v="649"/>
    <n v="5453"/>
  </r>
  <r>
    <x v="4"/>
    <n v="253"/>
    <n v="5453"/>
  </r>
  <r>
    <x v="5"/>
    <n v="151"/>
    <n v="5453"/>
  </r>
  <r>
    <x v="6"/>
    <n v="108"/>
    <n v="5453"/>
  </r>
  <r>
    <x v="7"/>
    <s v="Medium"/>
    <n v="5453"/>
  </r>
  <r>
    <x v="0"/>
    <s v="Couple"/>
    <n v="10394"/>
  </r>
  <r>
    <x v="1"/>
    <n v="675"/>
    <n v="10394"/>
  </r>
  <r>
    <x v="2"/>
    <n v="144"/>
    <n v="10394"/>
  </r>
  <r>
    <x v="3"/>
    <n v="133"/>
    <n v="10394"/>
  </r>
  <r>
    <x v="4"/>
    <n v="94"/>
    <n v="10394"/>
  </r>
  <r>
    <x v="5"/>
    <n v="192"/>
    <n v="10394"/>
  </r>
  <r>
    <x v="6"/>
    <n v="241"/>
    <n v="10394"/>
  </r>
  <r>
    <x v="7"/>
    <s v="Medium"/>
    <n v="10394"/>
  </r>
  <r>
    <x v="0"/>
    <s v="Couple"/>
    <n v="11101"/>
  </r>
  <r>
    <x v="1"/>
    <n v="412"/>
    <n v="11101"/>
  </r>
  <r>
    <x v="2"/>
    <n v="22"/>
    <n v="11101"/>
  </r>
  <r>
    <x v="3"/>
    <n v="132"/>
    <n v="11101"/>
  </r>
  <r>
    <x v="4"/>
    <n v="59"/>
    <n v="11101"/>
  </r>
  <r>
    <x v="5"/>
    <n v="28"/>
    <n v="11101"/>
  </r>
  <r>
    <x v="6"/>
    <n v="183"/>
    <n v="11101"/>
  </r>
  <r>
    <x v="7"/>
    <s v="High"/>
    <n v="11101"/>
  </r>
  <r>
    <x v="0"/>
    <s v="Single"/>
    <n v="10430"/>
  </r>
  <r>
    <x v="1"/>
    <n v="1126"/>
    <n v="10430"/>
  </r>
  <r>
    <x v="2"/>
    <n v="28"/>
    <n v="10430"/>
  </r>
  <r>
    <x v="3"/>
    <n v="211"/>
    <n v="10430"/>
  </r>
  <r>
    <x v="4"/>
    <n v="37"/>
    <n v="10430"/>
  </r>
  <r>
    <x v="5"/>
    <n v="28"/>
    <n v="10430"/>
  </r>
  <r>
    <x v="6"/>
    <n v="42"/>
    <n v="10430"/>
  </r>
  <r>
    <x v="7"/>
    <s v="Medium"/>
    <n v="10430"/>
  </r>
  <r>
    <x v="0"/>
    <s v="Single"/>
    <n v="4418"/>
  </r>
  <r>
    <x v="1"/>
    <n v="671"/>
    <n v="4418"/>
  </r>
  <r>
    <x v="2"/>
    <n v="47"/>
    <n v="4418"/>
  </r>
  <r>
    <x v="3"/>
    <n v="655"/>
    <n v="4418"/>
  </r>
  <r>
    <x v="4"/>
    <n v="145"/>
    <n v="4418"/>
  </r>
  <r>
    <x v="5"/>
    <n v="111"/>
    <n v="4418"/>
  </r>
  <r>
    <x v="6"/>
    <n v="15"/>
    <n v="4418"/>
  </r>
  <r>
    <x v="7"/>
    <s v="High"/>
    <n v="4418"/>
  </r>
  <r>
    <x v="0"/>
    <s v="Single"/>
    <n v="4947"/>
  </r>
  <r>
    <x v="1"/>
    <n v="606"/>
    <n v="4947"/>
  </r>
  <r>
    <x v="2"/>
    <n v="24"/>
    <n v="4947"/>
  </r>
  <r>
    <x v="3"/>
    <n v="974"/>
    <n v="4947"/>
  </r>
  <r>
    <x v="4"/>
    <n v="197"/>
    <n v="4947"/>
  </r>
  <r>
    <x v="5"/>
    <n v="194"/>
    <n v="4947"/>
  </r>
  <r>
    <x v="6"/>
    <n v="64"/>
    <n v="4947"/>
  </r>
  <r>
    <x v="7"/>
    <s v="High"/>
    <n v="4947"/>
  </r>
  <r>
    <x v="0"/>
    <s v="Couple"/>
    <n v="6036"/>
  </r>
  <r>
    <x v="1"/>
    <n v="1168"/>
    <n v="6036"/>
  </r>
  <r>
    <x v="2"/>
    <n v="92"/>
    <n v="6036"/>
  </r>
  <r>
    <x v="3"/>
    <n v="408"/>
    <n v="6036"/>
  </r>
  <r>
    <x v="4"/>
    <n v="72"/>
    <n v="6036"/>
  </r>
  <r>
    <x v="5"/>
    <n v="129"/>
    <n v="6036"/>
  </r>
  <r>
    <x v="6"/>
    <n v="55"/>
    <n v="6036"/>
  </r>
  <r>
    <x v="7"/>
    <s v="Medium"/>
    <n v="6036"/>
  </r>
  <r>
    <x v="0"/>
    <s v="Couple"/>
    <n v="10991"/>
  </r>
  <r>
    <x v="1"/>
    <n v="454"/>
    <n v="10991"/>
  </r>
  <r>
    <x v="2"/>
    <n v="194"/>
    <n v="10991"/>
  </r>
  <r>
    <x v="3"/>
    <n v="106"/>
    <n v="10991"/>
  </r>
  <r>
    <x v="4"/>
    <n v="31"/>
    <n v="10991"/>
  </r>
  <r>
    <x v="5"/>
    <n v="22"/>
    <n v="10991"/>
  </r>
  <r>
    <x v="6"/>
    <n v="43"/>
    <n v="10991"/>
  </r>
  <r>
    <x v="7"/>
    <s v="Medium"/>
    <n v="10991"/>
  </r>
  <r>
    <x v="0"/>
    <s v="Couple"/>
    <n v="3010"/>
  </r>
  <r>
    <x v="1"/>
    <n v="957"/>
    <n v="3010"/>
  </r>
  <r>
    <x v="2"/>
    <n v="153"/>
    <n v="3010"/>
  </r>
  <r>
    <x v="3"/>
    <n v="612"/>
    <n v="3010"/>
  </r>
  <r>
    <x v="4"/>
    <n v="99"/>
    <n v="3010"/>
  </r>
  <r>
    <x v="5"/>
    <n v="95"/>
    <n v="3010"/>
  </r>
  <r>
    <x v="6"/>
    <n v="153"/>
    <n v="3010"/>
  </r>
  <r>
    <x v="7"/>
    <s v="Medium"/>
    <n v="3010"/>
  </r>
  <r>
    <x v="0"/>
    <s v="Couple"/>
    <n v="6421"/>
  </r>
  <r>
    <x v="1"/>
    <n v="1050"/>
    <n v="6421"/>
  </r>
  <r>
    <x v="2"/>
    <n v="178"/>
    <n v="6421"/>
  </r>
  <r>
    <x v="3"/>
    <n v="555"/>
    <n v="6421"/>
  </r>
  <r>
    <x v="4"/>
    <n v="77"/>
    <n v="6421"/>
  </r>
  <r>
    <x v="5"/>
    <n v="138"/>
    <n v="6421"/>
  </r>
  <r>
    <x v="6"/>
    <n v="118"/>
    <n v="6421"/>
  </r>
  <r>
    <x v="7"/>
    <s v="Medium"/>
    <n v="6421"/>
  </r>
  <r>
    <x v="0"/>
    <s v="Couple"/>
    <n v="10469"/>
  </r>
  <r>
    <x v="1"/>
    <n v="519"/>
    <n v="10469"/>
  </r>
  <r>
    <x v="2"/>
    <n v="71"/>
    <n v="10469"/>
  </r>
  <r>
    <x v="3"/>
    <n v="860"/>
    <n v="10469"/>
  </r>
  <r>
    <x v="4"/>
    <n v="93"/>
    <n v="10469"/>
  </r>
  <r>
    <x v="5"/>
    <n v="27"/>
    <n v="10469"/>
  </r>
  <r>
    <x v="6"/>
    <n v="53"/>
    <n v="10469"/>
  </r>
  <r>
    <x v="7"/>
    <s v="Medium"/>
    <n v="10469"/>
  </r>
  <r>
    <x v="0"/>
    <s v="Single"/>
    <n v="9369"/>
  </r>
  <r>
    <x v="1"/>
    <n v="688"/>
    <n v="9369"/>
  </r>
  <r>
    <x v="2"/>
    <n v="14"/>
    <n v="9369"/>
  </r>
  <r>
    <x v="3"/>
    <n v="309"/>
    <n v="9369"/>
  </r>
  <r>
    <x v="4"/>
    <n v="201"/>
    <n v="9369"/>
  </r>
  <r>
    <x v="5"/>
    <n v="24"/>
    <n v="9369"/>
  </r>
  <r>
    <x v="6"/>
    <n v="38"/>
    <n v="9369"/>
  </r>
  <r>
    <x v="7"/>
    <s v="High"/>
    <n v="9369"/>
  </r>
  <r>
    <x v="0"/>
    <s v="Couple"/>
    <n v="2535"/>
  </r>
  <r>
    <x v="1"/>
    <n v="163"/>
    <n v="2535"/>
  </r>
  <r>
    <x v="2"/>
    <n v="0"/>
    <n v="2535"/>
  </r>
  <r>
    <x v="3"/>
    <n v="480"/>
    <n v="2535"/>
  </r>
  <r>
    <x v="4"/>
    <n v="0"/>
    <n v="2535"/>
  </r>
  <r>
    <x v="5"/>
    <n v="126"/>
    <n v="2535"/>
  </r>
  <r>
    <x v="6"/>
    <n v="75"/>
    <n v="2535"/>
  </r>
  <r>
    <x v="7"/>
    <s v="Medium"/>
    <n v="2535"/>
  </r>
  <r>
    <x v="0"/>
    <s v="Couple"/>
    <n v="3174"/>
  </r>
  <r>
    <x v="1"/>
    <n v="1492"/>
    <n v="3174"/>
  </r>
  <r>
    <x v="2"/>
    <n v="38"/>
    <n v="3174"/>
  </r>
  <r>
    <x v="3"/>
    <n v="287"/>
    <n v="3174"/>
  </r>
  <r>
    <x v="4"/>
    <n v="50"/>
    <n v="3174"/>
  </r>
  <r>
    <x v="5"/>
    <n v="57"/>
    <n v="3174"/>
  </r>
  <r>
    <x v="6"/>
    <n v="33"/>
    <n v="3174"/>
  </r>
  <r>
    <x v="7"/>
    <s v="Medium"/>
    <n v="3174"/>
  </r>
  <r>
    <x v="0"/>
    <s v="Couple"/>
    <n v="5536"/>
  </r>
  <r>
    <x v="1"/>
    <n v="1492"/>
    <n v="5536"/>
  </r>
  <r>
    <x v="2"/>
    <n v="38"/>
    <n v="5536"/>
  </r>
  <r>
    <x v="3"/>
    <n v="287"/>
    <n v="5536"/>
  </r>
  <r>
    <x v="4"/>
    <n v="50"/>
    <n v="5536"/>
  </r>
  <r>
    <x v="5"/>
    <n v="57"/>
    <n v="5536"/>
  </r>
  <r>
    <x v="6"/>
    <n v="33"/>
    <n v="5536"/>
  </r>
  <r>
    <x v="7"/>
    <s v="Medium"/>
    <n v="5536"/>
  </r>
  <r>
    <x v="0"/>
    <s v="Couple"/>
    <n v="1763"/>
  </r>
  <r>
    <x v="1"/>
    <n v="1259"/>
    <n v="1763"/>
  </r>
  <r>
    <x v="2"/>
    <n v="172"/>
    <n v="1763"/>
  </r>
  <r>
    <x v="3"/>
    <n v="815"/>
    <n v="1763"/>
  </r>
  <r>
    <x v="4"/>
    <n v="97"/>
    <n v="1763"/>
  </r>
  <r>
    <x v="5"/>
    <n v="148"/>
    <n v="1763"/>
  </r>
  <r>
    <x v="6"/>
    <n v="33"/>
    <n v="1763"/>
  </r>
  <r>
    <x v="7"/>
    <s v="High"/>
    <n v="1763"/>
  </r>
  <r>
    <x v="0"/>
    <s v="Single"/>
    <n v="3619"/>
  </r>
  <r>
    <x v="1"/>
    <n v="345"/>
    <n v="3619"/>
  </r>
  <r>
    <x v="2"/>
    <n v="25"/>
    <n v="3619"/>
  </r>
  <r>
    <x v="3"/>
    <n v="501"/>
    <n v="3619"/>
  </r>
  <r>
    <x v="4"/>
    <n v="63"/>
    <n v="3619"/>
  </r>
  <r>
    <x v="5"/>
    <n v="138"/>
    <n v="3619"/>
  </r>
  <r>
    <x v="6"/>
    <n v="80"/>
    <n v="3619"/>
  </r>
  <r>
    <x v="7"/>
    <s v="Medium"/>
    <n v="3619"/>
  </r>
  <r>
    <x v="0"/>
    <s v="Couple"/>
    <n v="8908"/>
  </r>
  <r>
    <x v="1"/>
    <n v="217"/>
    <n v="8908"/>
  </r>
  <r>
    <x v="2"/>
    <n v="76"/>
    <n v="8908"/>
  </r>
  <r>
    <x v="3"/>
    <n v="690"/>
    <n v="8908"/>
  </r>
  <r>
    <x v="4"/>
    <n v="50"/>
    <n v="8908"/>
  </r>
  <r>
    <x v="5"/>
    <n v="26"/>
    <n v="8908"/>
  </r>
  <r>
    <x v="6"/>
    <n v="38"/>
    <n v="8908"/>
  </r>
  <r>
    <x v="7"/>
    <s v="Medium"/>
    <n v="8908"/>
  </r>
  <r>
    <x v="0"/>
    <s v="Single"/>
    <n v="4278"/>
  </r>
  <r>
    <x v="1"/>
    <n v="910"/>
    <n v="4278"/>
  </r>
  <r>
    <x v="2"/>
    <n v="111"/>
    <n v="4278"/>
  </r>
  <r>
    <x v="3"/>
    <n v="724"/>
    <n v="4278"/>
  </r>
  <r>
    <x v="4"/>
    <n v="49"/>
    <n v="4278"/>
  </r>
  <r>
    <x v="5"/>
    <n v="74"/>
    <n v="4278"/>
  </r>
  <r>
    <x v="6"/>
    <n v="55"/>
    <n v="4278"/>
  </r>
  <r>
    <x v="7"/>
    <s v="High"/>
    <n v="4278"/>
  </r>
  <r>
    <x v="0"/>
    <s v="Couple"/>
    <n v="4207"/>
  </r>
  <r>
    <x v="1"/>
    <n v="1001"/>
    <n v="4207"/>
  </r>
  <r>
    <x v="2"/>
    <n v="44"/>
    <n v="4207"/>
  </r>
  <r>
    <x v="3"/>
    <n v="107"/>
    <n v="4207"/>
  </r>
  <r>
    <x v="4"/>
    <n v="58"/>
    <n v="4207"/>
  </r>
  <r>
    <x v="5"/>
    <n v="44"/>
    <n v="4207"/>
  </r>
  <r>
    <x v="6"/>
    <n v="44"/>
    <n v="4207"/>
  </r>
  <r>
    <x v="7"/>
    <s v="Medium"/>
    <n v="4207"/>
  </r>
  <r>
    <x v="0"/>
    <s v="Couple"/>
    <n v="2802"/>
  </r>
  <r>
    <x v="1"/>
    <n v="196"/>
    <n v="2802"/>
  </r>
  <r>
    <x v="2"/>
    <n v="25"/>
    <n v="2802"/>
  </r>
  <r>
    <x v="3"/>
    <n v="607"/>
    <n v="2802"/>
  </r>
  <r>
    <x v="4"/>
    <n v="67"/>
    <n v="2802"/>
  </r>
  <r>
    <x v="5"/>
    <n v="17"/>
    <n v="2802"/>
  </r>
  <r>
    <x v="6"/>
    <n v="49"/>
    <n v="2802"/>
  </r>
  <r>
    <x v="7"/>
    <s v="Medium"/>
    <n v="2802"/>
  </r>
  <r>
    <x v="0"/>
    <s v="Single"/>
    <n v="5113"/>
  </r>
  <r>
    <x v="1"/>
    <n v="584"/>
    <n v="5113"/>
  </r>
  <r>
    <x v="2"/>
    <n v="100"/>
    <n v="5113"/>
  </r>
  <r>
    <x v="3"/>
    <n v="835"/>
    <n v="5113"/>
  </r>
  <r>
    <x v="4"/>
    <n v="65"/>
    <n v="5113"/>
  </r>
  <r>
    <x v="5"/>
    <n v="83"/>
    <n v="5113"/>
  </r>
  <r>
    <x v="6"/>
    <n v="35"/>
    <n v="5113"/>
  </r>
  <r>
    <x v="7"/>
    <s v="Medium"/>
    <n v="5113"/>
  </r>
  <r>
    <x v="0"/>
    <s v="Single"/>
    <n v="9826"/>
  </r>
  <r>
    <x v="1"/>
    <n v="899"/>
    <n v="9826"/>
  </r>
  <r>
    <x v="2"/>
    <n v="102"/>
    <n v="9826"/>
  </r>
  <r>
    <x v="3"/>
    <n v="838"/>
    <n v="9826"/>
  </r>
  <r>
    <x v="4"/>
    <n v="133"/>
    <n v="9826"/>
  </r>
  <r>
    <x v="5"/>
    <n v="102"/>
    <n v="9826"/>
  </r>
  <r>
    <x v="6"/>
    <n v="40"/>
    <n v="9826"/>
  </r>
  <r>
    <x v="7"/>
    <s v="Medium"/>
    <n v="9826"/>
  </r>
  <r>
    <x v="0"/>
    <s v="Single"/>
    <n v="5830"/>
  </r>
  <r>
    <x v="1"/>
    <n v="899"/>
    <n v="5830"/>
  </r>
  <r>
    <x v="2"/>
    <n v="102"/>
    <n v="5830"/>
  </r>
  <r>
    <x v="3"/>
    <n v="838"/>
    <n v="5830"/>
  </r>
  <r>
    <x v="4"/>
    <n v="133"/>
    <n v="5830"/>
  </r>
  <r>
    <x v="5"/>
    <n v="102"/>
    <n v="5830"/>
  </r>
  <r>
    <x v="6"/>
    <n v="40"/>
    <n v="5830"/>
  </r>
  <r>
    <x v="7"/>
    <s v="Medium"/>
    <n v="5830"/>
  </r>
  <r>
    <x v="0"/>
    <s v="Couple"/>
    <n v="7872"/>
  </r>
  <r>
    <x v="1"/>
    <n v="179"/>
    <n v="7872"/>
  </r>
  <r>
    <x v="2"/>
    <n v="21"/>
    <n v="7872"/>
  </r>
  <r>
    <x v="3"/>
    <n v="273"/>
    <n v="7872"/>
  </r>
  <r>
    <x v="4"/>
    <n v="0"/>
    <n v="7872"/>
  </r>
  <r>
    <x v="5"/>
    <n v="21"/>
    <n v="7872"/>
  </r>
  <r>
    <x v="6"/>
    <n v="63"/>
    <n v="7872"/>
  </r>
  <r>
    <x v="7"/>
    <s v="Medium"/>
    <n v="7872"/>
  </r>
  <r>
    <x v="0"/>
    <s v="Couple"/>
    <n v="6422"/>
  </r>
  <r>
    <x v="1"/>
    <n v="344"/>
    <n v="6422"/>
  </r>
  <r>
    <x v="2"/>
    <n v="189"/>
    <n v="6422"/>
  </r>
  <r>
    <x v="3"/>
    <n v="482"/>
    <n v="6422"/>
  </r>
  <r>
    <x v="4"/>
    <n v="50"/>
    <n v="6422"/>
  </r>
  <r>
    <x v="5"/>
    <n v="33"/>
    <n v="6422"/>
  </r>
  <r>
    <x v="6"/>
    <n v="172"/>
    <n v="6422"/>
  </r>
  <r>
    <x v="7"/>
    <s v="Medium"/>
    <n v="6422"/>
  </r>
  <r>
    <x v="0"/>
    <s v="Couple"/>
    <n v="1964"/>
  </r>
  <r>
    <x v="1"/>
    <n v="446"/>
    <n v="1964"/>
  </r>
  <r>
    <x v="2"/>
    <n v="107"/>
    <n v="1964"/>
  </r>
  <r>
    <x v="3"/>
    <n v="768"/>
    <n v="1964"/>
  </r>
  <r>
    <x v="4"/>
    <n v="33"/>
    <n v="1964"/>
  </r>
  <r>
    <x v="5"/>
    <n v="196"/>
    <n v="1964"/>
  </r>
  <r>
    <x v="6"/>
    <n v="53"/>
    <n v="1964"/>
  </r>
  <r>
    <x v="7"/>
    <s v="Medium"/>
    <n v="1964"/>
  </r>
  <r>
    <x v="0"/>
    <s v="Couple"/>
    <n v="10742"/>
  </r>
  <r>
    <x v="1"/>
    <n v="532"/>
    <n v="10742"/>
  </r>
  <r>
    <x v="2"/>
    <n v="21"/>
    <n v="10742"/>
  </r>
  <r>
    <x v="3"/>
    <n v="127"/>
    <n v="10742"/>
  </r>
  <r>
    <x v="4"/>
    <n v="26"/>
    <n v="10742"/>
  </r>
  <r>
    <x v="5"/>
    <n v="20"/>
    <n v="10742"/>
  </r>
  <r>
    <x v="6"/>
    <n v="20"/>
    <n v="10742"/>
  </r>
  <r>
    <x v="7"/>
    <s v="Medium"/>
    <n v="10742"/>
  </r>
  <r>
    <x v="0"/>
    <s v="Single"/>
    <n v="10150"/>
  </r>
  <r>
    <x v="1"/>
    <n v="464"/>
    <n v="10150"/>
  </r>
  <r>
    <x v="2"/>
    <n v="28"/>
    <n v="10150"/>
  </r>
  <r>
    <x v="3"/>
    <n v="873"/>
    <n v="10150"/>
  </r>
  <r>
    <x v="4"/>
    <n v="29"/>
    <n v="10150"/>
  </r>
  <r>
    <x v="5"/>
    <n v="18"/>
    <n v="10150"/>
  </r>
  <r>
    <x v="6"/>
    <n v="37"/>
    <n v="10150"/>
  </r>
  <r>
    <x v="7"/>
    <s v="High"/>
    <n v="10150"/>
  </r>
  <r>
    <x v="0"/>
    <s v="Single"/>
    <n v="1446"/>
  </r>
  <r>
    <x v="1"/>
    <n v="387"/>
    <n v="1446"/>
  </r>
  <r>
    <x v="2"/>
    <n v="68"/>
    <n v="1446"/>
  </r>
  <r>
    <x v="3"/>
    <n v="569"/>
    <n v="1446"/>
  </r>
  <r>
    <x v="4"/>
    <n v="89"/>
    <n v="1446"/>
  </r>
  <r>
    <x v="5"/>
    <n v="45"/>
    <n v="1446"/>
  </r>
  <r>
    <x v="6"/>
    <n v="68"/>
    <n v="1446"/>
  </r>
  <r>
    <x v="7"/>
    <s v="Medium"/>
    <n v="1446"/>
  </r>
  <r>
    <x v="0"/>
    <s v="Single"/>
    <n v="6749"/>
  </r>
  <r>
    <x v="1"/>
    <n v="957"/>
    <n v="6749"/>
  </r>
  <r>
    <x v="2"/>
    <n v="47"/>
    <n v="6749"/>
  </r>
  <r>
    <x v="3"/>
    <n v="494"/>
    <n v="6749"/>
  </r>
  <r>
    <x v="4"/>
    <n v="82"/>
    <n v="6749"/>
  </r>
  <r>
    <x v="5"/>
    <n v="47"/>
    <n v="6749"/>
  </r>
  <r>
    <x v="6"/>
    <n v="95"/>
    <n v="6749"/>
  </r>
  <r>
    <x v="7"/>
    <s v="Medium"/>
    <n v="6749"/>
  </r>
  <r>
    <x v="0"/>
    <s v="Couple"/>
    <n v="8690"/>
  </r>
  <r>
    <x v="1"/>
    <n v="399"/>
    <n v="8690"/>
  </r>
  <r>
    <x v="2"/>
    <n v="28"/>
    <n v="8690"/>
  </r>
  <r>
    <x v="3"/>
    <n v="756"/>
    <n v="8690"/>
  </r>
  <r>
    <x v="4"/>
    <n v="36"/>
    <n v="8690"/>
  </r>
  <r>
    <x v="5"/>
    <n v="40"/>
    <n v="8690"/>
  </r>
  <r>
    <x v="6"/>
    <n v="126"/>
    <n v="8690"/>
  </r>
  <r>
    <x v="7"/>
    <s v="Medium"/>
    <n v="8690"/>
  </r>
  <r>
    <x v="0"/>
    <s v="Single"/>
    <n v="999"/>
  </r>
  <r>
    <x v="1"/>
    <n v="490"/>
    <n v="999"/>
  </r>
  <r>
    <x v="2"/>
    <n v="44"/>
    <n v="999"/>
  </r>
  <r>
    <x v="3"/>
    <n v="125"/>
    <n v="999"/>
  </r>
  <r>
    <x v="4"/>
    <n v="29"/>
    <n v="999"/>
  </r>
  <r>
    <x v="5"/>
    <n v="20"/>
    <n v="999"/>
  </r>
  <r>
    <x v="6"/>
    <n v="22"/>
    <n v="999"/>
  </r>
  <r>
    <x v="7"/>
    <s v="Medium"/>
    <n v="999"/>
  </r>
  <r>
    <x v="0"/>
    <s v="Couple"/>
    <n v="1127"/>
  </r>
  <r>
    <x v="1"/>
    <n v="938"/>
    <n v="1127"/>
  </r>
  <r>
    <x v="2"/>
    <n v="19"/>
    <n v="1127"/>
  </r>
  <r>
    <x v="3"/>
    <n v="843"/>
    <n v="1127"/>
  </r>
  <r>
    <x v="4"/>
    <n v="25"/>
    <n v="1127"/>
  </r>
  <r>
    <x v="5"/>
    <n v="95"/>
    <n v="1127"/>
  </r>
  <r>
    <x v="6"/>
    <n v="38"/>
    <n v="1127"/>
  </r>
  <r>
    <x v="7"/>
    <s v="Medium"/>
    <n v="1127"/>
  </r>
  <r>
    <x v="0"/>
    <s v="Couple"/>
    <n v="4331"/>
  </r>
  <r>
    <x v="1"/>
    <n v="913"/>
    <n v="4331"/>
  </r>
  <r>
    <x v="2"/>
    <n v="26"/>
    <n v="4331"/>
  </r>
  <r>
    <x v="3"/>
    <n v="376"/>
    <n v="4331"/>
  </r>
  <r>
    <x v="4"/>
    <n v="17"/>
    <n v="4331"/>
  </r>
  <r>
    <x v="5"/>
    <n v="26"/>
    <n v="4331"/>
  </r>
  <r>
    <x v="6"/>
    <n v="13"/>
    <n v="4331"/>
  </r>
  <r>
    <x v="7"/>
    <s v="Medium"/>
    <n v="4331"/>
  </r>
  <r>
    <x v="0"/>
    <s v="Couple"/>
    <n v="1031"/>
  </r>
  <r>
    <x v="1"/>
    <n v="600"/>
    <n v="1031"/>
  </r>
  <r>
    <x v="2"/>
    <n v="20"/>
    <n v="1031"/>
  </r>
  <r>
    <x v="3"/>
    <n v="350"/>
    <n v="1031"/>
  </r>
  <r>
    <x v="4"/>
    <n v="29"/>
    <n v="1031"/>
  </r>
  <r>
    <x v="5"/>
    <n v="30"/>
    <n v="1031"/>
  </r>
  <r>
    <x v="6"/>
    <n v="33"/>
    <n v="1031"/>
  </r>
  <r>
    <x v="7"/>
    <s v="Medium"/>
    <n v="1031"/>
  </r>
  <r>
    <x v="0"/>
    <s v="Single"/>
    <n v="8015"/>
  </r>
  <r>
    <x v="1"/>
    <n v="714"/>
    <n v="8015"/>
  </r>
  <r>
    <x v="2"/>
    <n v="76"/>
    <n v="8015"/>
  </r>
  <r>
    <x v="3"/>
    <n v="395"/>
    <n v="8015"/>
  </r>
  <r>
    <x v="4"/>
    <n v="116"/>
    <n v="8015"/>
  </r>
  <r>
    <x v="5"/>
    <n v="0"/>
    <n v="8015"/>
  </r>
  <r>
    <x v="6"/>
    <n v="12"/>
    <n v="8015"/>
  </r>
  <r>
    <x v="7"/>
    <s v="Medium"/>
    <n v="8015"/>
  </r>
  <r>
    <x v="0"/>
    <s v="Single"/>
    <n v="1745"/>
  </r>
  <r>
    <x v="1"/>
    <n v="714"/>
    <n v="1745"/>
  </r>
  <r>
    <x v="2"/>
    <n v="76"/>
    <n v="1745"/>
  </r>
  <r>
    <x v="3"/>
    <n v="395"/>
    <n v="1745"/>
  </r>
  <r>
    <x v="4"/>
    <n v="116"/>
    <n v="1745"/>
  </r>
  <r>
    <x v="5"/>
    <n v="0"/>
    <n v="1745"/>
  </r>
  <r>
    <x v="6"/>
    <n v="12"/>
    <n v="1745"/>
  </r>
  <r>
    <x v="7"/>
    <s v="Medium"/>
    <n v="1745"/>
  </r>
  <r>
    <x v="0"/>
    <s v="Couple"/>
    <n v="4518"/>
  </r>
  <r>
    <x v="1"/>
    <n v="386"/>
    <n v="4518"/>
  </r>
  <r>
    <x v="2"/>
    <n v="172"/>
    <n v="4518"/>
  </r>
  <r>
    <x v="3"/>
    <n v="183"/>
    <n v="4518"/>
  </r>
  <r>
    <x v="4"/>
    <n v="185"/>
    <n v="4518"/>
  </r>
  <r>
    <x v="5"/>
    <n v="132"/>
    <n v="4518"/>
  </r>
  <r>
    <x v="6"/>
    <n v="111"/>
    <n v="4518"/>
  </r>
  <r>
    <x v="7"/>
    <s v="High"/>
    <n v="4518"/>
  </r>
  <r>
    <x v="0"/>
    <s v="Single"/>
    <n v="8545"/>
  </r>
  <r>
    <x v="1"/>
    <n v="1296"/>
    <n v="8545"/>
  </r>
  <r>
    <x v="2"/>
    <n v="17"/>
    <n v="8545"/>
  </r>
  <r>
    <x v="3"/>
    <n v="311"/>
    <n v="8545"/>
  </r>
  <r>
    <x v="4"/>
    <n v="45"/>
    <n v="8545"/>
  </r>
  <r>
    <x v="5"/>
    <n v="69"/>
    <n v="8545"/>
  </r>
  <r>
    <x v="6"/>
    <n v="51"/>
    <n v="8545"/>
  </r>
  <r>
    <x v="7"/>
    <s v="Low"/>
    <n v="8545"/>
  </r>
  <r>
    <x v="0"/>
    <s v="Single"/>
    <n v="10955"/>
  </r>
  <r>
    <x v="1"/>
    <n v="416"/>
    <n v="10955"/>
  </r>
  <r>
    <x v="2"/>
    <n v="46"/>
    <n v="10955"/>
  </r>
  <r>
    <x v="3"/>
    <n v="925"/>
    <n v="10955"/>
  </r>
  <r>
    <x v="4"/>
    <n v="60"/>
    <n v="10955"/>
  </r>
  <r>
    <x v="5"/>
    <n v="107"/>
    <n v="10955"/>
  </r>
  <r>
    <x v="6"/>
    <n v="46"/>
    <n v="10955"/>
  </r>
  <r>
    <x v="7"/>
    <s v="Medium"/>
    <n v="10955"/>
  </r>
  <r>
    <x v="0"/>
    <s v="Couple"/>
    <n v="2975"/>
  </r>
  <r>
    <x v="1"/>
    <n v="717"/>
    <n v="2975"/>
  </r>
  <r>
    <x v="2"/>
    <n v="42"/>
    <n v="2975"/>
  </r>
  <r>
    <x v="3"/>
    <n v="864"/>
    <n v="2975"/>
  </r>
  <r>
    <x v="4"/>
    <n v="219"/>
    <n v="2975"/>
  </r>
  <r>
    <x v="5"/>
    <n v="30"/>
    <n v="2975"/>
  </r>
  <r>
    <x v="6"/>
    <n v="84"/>
    <n v="2975"/>
  </r>
  <r>
    <x v="7"/>
    <s v="Medium"/>
    <n v="2975"/>
  </r>
  <r>
    <x v="0"/>
    <s v="Single"/>
    <n v="9400"/>
  </r>
  <r>
    <x v="1"/>
    <n v="630"/>
    <n v="9400"/>
  </r>
  <r>
    <x v="2"/>
    <n v="26"/>
    <n v="9400"/>
  </r>
  <r>
    <x v="3"/>
    <n v="611"/>
    <n v="9400"/>
  </r>
  <r>
    <x v="4"/>
    <n v="44"/>
    <n v="9400"/>
  </r>
  <r>
    <x v="5"/>
    <n v="18"/>
    <n v="9400"/>
  </r>
  <r>
    <x v="6"/>
    <n v="54"/>
    <n v="9400"/>
  </r>
  <r>
    <x v="7"/>
    <s v="Medium"/>
    <n v="9400"/>
  </r>
  <r>
    <x v="0"/>
    <s v="Couple"/>
    <n v="8584"/>
  </r>
  <r>
    <x v="1"/>
    <n v="376"/>
    <n v="8584"/>
  </r>
  <r>
    <x v="2"/>
    <n v="53"/>
    <n v="8584"/>
  </r>
  <r>
    <x v="3"/>
    <n v="462"/>
    <n v="8584"/>
  </r>
  <r>
    <x v="4"/>
    <n v="168"/>
    <n v="8584"/>
  </r>
  <r>
    <x v="5"/>
    <n v="53"/>
    <n v="8584"/>
  </r>
  <r>
    <x v="6"/>
    <n v="53"/>
    <n v="8584"/>
  </r>
  <r>
    <x v="7"/>
    <s v="Low"/>
    <n v="8584"/>
  </r>
  <r>
    <x v="0"/>
    <s v="Single"/>
    <n v="11074"/>
  </r>
  <r>
    <x v="1"/>
    <n v="494"/>
    <n v="11074"/>
  </r>
  <r>
    <x v="2"/>
    <n v="92"/>
    <n v="11074"/>
  </r>
  <r>
    <x v="3"/>
    <n v="391"/>
    <n v="11074"/>
  </r>
  <r>
    <x v="4"/>
    <n v="194"/>
    <n v="11074"/>
  </r>
  <r>
    <x v="5"/>
    <n v="11"/>
    <n v="11074"/>
  </r>
  <r>
    <x v="6"/>
    <n v="241"/>
    <n v="11074"/>
  </r>
  <r>
    <x v="7"/>
    <s v="Medium"/>
    <n v="11074"/>
  </r>
  <r>
    <x v="0"/>
    <s v="Single"/>
    <n v="6906"/>
  </r>
  <r>
    <x v="1"/>
    <n v="167"/>
    <n v="6906"/>
  </r>
  <r>
    <x v="2"/>
    <n v="48"/>
    <n v="6906"/>
  </r>
  <r>
    <x v="3"/>
    <n v="602"/>
    <n v="6906"/>
  </r>
  <r>
    <x v="4"/>
    <n v="63"/>
    <n v="6906"/>
  </r>
  <r>
    <x v="5"/>
    <n v="72"/>
    <n v="6906"/>
  </r>
  <r>
    <x v="6"/>
    <n v="72"/>
    <n v="6906"/>
  </r>
  <r>
    <x v="7"/>
    <s v="Medium"/>
    <n v="6906"/>
  </r>
  <r>
    <x v="0"/>
    <s v="Couple"/>
    <n v="9757"/>
  </r>
  <r>
    <x v="1"/>
    <n v="997"/>
    <n v="9757"/>
  </r>
  <r>
    <x v="2"/>
    <n v="15"/>
    <n v="9757"/>
  </r>
  <r>
    <x v="3"/>
    <n v="414"/>
    <n v="9757"/>
  </r>
  <r>
    <x v="4"/>
    <n v="99"/>
    <n v="9757"/>
  </r>
  <r>
    <x v="5"/>
    <n v="30"/>
    <n v="9757"/>
  </r>
  <r>
    <x v="6"/>
    <n v="76"/>
    <n v="9757"/>
  </r>
  <r>
    <x v="7"/>
    <s v="Medium"/>
    <n v="9757"/>
  </r>
  <r>
    <x v="0"/>
    <s v="Couple"/>
    <n v="2088"/>
  </r>
  <r>
    <x v="1"/>
    <n v="997"/>
    <n v="2088"/>
  </r>
  <r>
    <x v="2"/>
    <n v="15"/>
    <n v="2088"/>
  </r>
  <r>
    <x v="3"/>
    <n v="414"/>
    <n v="2088"/>
  </r>
  <r>
    <x v="4"/>
    <n v="99"/>
    <n v="2088"/>
  </r>
  <r>
    <x v="5"/>
    <n v="30"/>
    <n v="2088"/>
  </r>
  <r>
    <x v="6"/>
    <n v="76"/>
    <n v="2088"/>
  </r>
  <r>
    <x v="7"/>
    <s v="Medium"/>
    <n v="2088"/>
  </r>
  <r>
    <x v="0"/>
    <s v="Single"/>
    <n v="3725"/>
  </r>
  <r>
    <x v="1"/>
    <n v="1248"/>
    <n v="3725"/>
  </r>
  <r>
    <x v="2"/>
    <n v="16"/>
    <n v="3725"/>
  </r>
  <r>
    <x v="3"/>
    <n v="349"/>
    <n v="3725"/>
  </r>
  <r>
    <x v="4"/>
    <n v="43"/>
    <n v="3725"/>
  </r>
  <r>
    <x v="5"/>
    <n v="16"/>
    <n v="3725"/>
  </r>
  <r>
    <x v="6"/>
    <n v="16"/>
    <n v="3725"/>
  </r>
  <r>
    <x v="7"/>
    <s v="Low"/>
    <n v="3725"/>
  </r>
  <r>
    <x v="0"/>
    <s v="Single"/>
    <n v="1826"/>
  </r>
  <r>
    <x v="1"/>
    <n v="189"/>
    <n v="1826"/>
  </r>
  <r>
    <x v="2"/>
    <n v="104"/>
    <n v="1826"/>
  </r>
  <r>
    <x v="3"/>
    <n v="379"/>
    <n v="1826"/>
  </r>
  <r>
    <x v="4"/>
    <n v="111"/>
    <n v="1826"/>
  </r>
  <r>
    <x v="5"/>
    <n v="189"/>
    <n v="1826"/>
  </r>
  <r>
    <x v="6"/>
    <n v="218"/>
    <n v="1826"/>
  </r>
  <r>
    <x v="7"/>
    <s v="Medium"/>
    <n v="1826"/>
  </r>
  <r>
    <x v="0"/>
    <s v="Couple"/>
    <n v="1966"/>
  </r>
  <r>
    <x v="1"/>
    <n v="684"/>
    <n v="1966"/>
  </r>
  <r>
    <x v="2"/>
    <n v="100"/>
    <n v="1966"/>
  </r>
  <r>
    <x v="3"/>
    <n v="801"/>
    <n v="1966"/>
  </r>
  <r>
    <x v="4"/>
    <n v="21"/>
    <n v="1966"/>
  </r>
  <r>
    <x v="5"/>
    <n v="66"/>
    <n v="1966"/>
  </r>
  <r>
    <x v="6"/>
    <n v="0"/>
    <n v="1966"/>
  </r>
  <r>
    <x v="7"/>
    <s v="Medium"/>
    <n v="1966"/>
  </r>
  <r>
    <x v="0"/>
    <s v="Couple"/>
    <n v="7789"/>
  </r>
  <r>
    <x v="1"/>
    <n v="684"/>
    <n v="7789"/>
  </r>
  <r>
    <x v="2"/>
    <n v="100"/>
    <n v="7789"/>
  </r>
  <r>
    <x v="3"/>
    <n v="801"/>
    <n v="7789"/>
  </r>
  <r>
    <x v="4"/>
    <n v="21"/>
    <n v="7789"/>
  </r>
  <r>
    <x v="5"/>
    <n v="66"/>
    <n v="7789"/>
  </r>
  <r>
    <x v="6"/>
    <n v="0"/>
    <n v="7789"/>
  </r>
  <r>
    <x v="7"/>
    <s v="Medium"/>
    <n v="7789"/>
  </r>
  <r>
    <x v="0"/>
    <s v="Single"/>
    <n v="6945"/>
  </r>
  <r>
    <x v="1"/>
    <n v="387"/>
    <n v="6945"/>
  </r>
  <r>
    <x v="2"/>
    <n v="20"/>
    <n v="6945"/>
  </r>
  <r>
    <x v="3"/>
    <n v="713"/>
    <n v="6945"/>
  </r>
  <r>
    <x v="4"/>
    <n v="38"/>
    <n v="6945"/>
  </r>
  <r>
    <x v="5"/>
    <n v="54"/>
    <n v="6945"/>
  </r>
  <r>
    <x v="6"/>
    <n v="163"/>
    <n v="6945"/>
  </r>
  <r>
    <x v="7"/>
    <s v="High"/>
    <n v="6945"/>
  </r>
  <r>
    <x v="0"/>
    <s v="Couple"/>
    <n v="1509"/>
  </r>
  <r>
    <x v="1"/>
    <n v="152"/>
    <n v="1509"/>
  </r>
  <r>
    <x v="2"/>
    <n v="27"/>
    <n v="1509"/>
  </r>
  <r>
    <x v="3"/>
    <n v="103"/>
    <n v="1509"/>
  </r>
  <r>
    <x v="4"/>
    <n v="106"/>
    <n v="1509"/>
  </r>
  <r>
    <x v="5"/>
    <n v="54"/>
    <n v="1509"/>
  </r>
  <r>
    <x v="6"/>
    <n v="81"/>
    <n v="1509"/>
  </r>
  <r>
    <x v="7"/>
    <s v="High"/>
    <n v="1509"/>
  </r>
  <r>
    <x v="0"/>
    <s v="Couple"/>
    <n v="10981"/>
  </r>
  <r>
    <x v="1"/>
    <n v="434"/>
    <n v="10981"/>
  </r>
  <r>
    <x v="2"/>
    <n v="137"/>
    <n v="10981"/>
  </r>
  <r>
    <x v="3"/>
    <n v="400"/>
    <n v="10981"/>
  </r>
  <r>
    <x v="4"/>
    <n v="45"/>
    <n v="10981"/>
  </r>
  <r>
    <x v="5"/>
    <n v="137"/>
    <n v="10981"/>
  </r>
  <r>
    <x v="6"/>
    <n v="45"/>
    <n v="10981"/>
  </r>
  <r>
    <x v="7"/>
    <s v="Medium"/>
    <n v="10981"/>
  </r>
  <r>
    <x v="0"/>
    <s v="Couple"/>
    <n v="486"/>
  </r>
  <r>
    <x v="1"/>
    <n v="434"/>
    <n v="486"/>
  </r>
  <r>
    <x v="2"/>
    <n v="137"/>
    <n v="486"/>
  </r>
  <r>
    <x v="3"/>
    <n v="400"/>
    <n v="486"/>
  </r>
  <r>
    <x v="4"/>
    <n v="45"/>
    <n v="486"/>
  </r>
  <r>
    <x v="5"/>
    <n v="137"/>
    <n v="486"/>
  </r>
  <r>
    <x v="6"/>
    <n v="45"/>
    <n v="486"/>
  </r>
  <r>
    <x v="7"/>
    <s v="Medium"/>
    <n v="486"/>
  </r>
  <r>
    <x v="0"/>
    <s v="Single"/>
    <n v="10156"/>
  </r>
  <r>
    <x v="1"/>
    <n v="215"/>
    <n v="10156"/>
  </r>
  <r>
    <x v="2"/>
    <n v="63"/>
    <n v="10156"/>
  </r>
  <r>
    <x v="3"/>
    <n v="507"/>
    <n v="10156"/>
  </r>
  <r>
    <x v="4"/>
    <n v="231"/>
    <n v="10156"/>
  </r>
  <r>
    <x v="5"/>
    <n v="31"/>
    <n v="10156"/>
  </r>
  <r>
    <x v="6"/>
    <n v="190"/>
    <n v="10156"/>
  </r>
  <r>
    <x v="7"/>
    <s v="High"/>
    <n v="10156"/>
  </r>
  <r>
    <x v="0"/>
    <s v="Couple"/>
    <n v="5547"/>
  </r>
  <r>
    <x v="1"/>
    <n v="1478"/>
    <n v="5547"/>
  </r>
  <r>
    <x v="2"/>
    <n v="19"/>
    <n v="5547"/>
  </r>
  <r>
    <x v="3"/>
    <n v="403"/>
    <n v="5547"/>
  </r>
  <r>
    <x v="4"/>
    <n v="0"/>
    <n v="5547"/>
  </r>
  <r>
    <x v="5"/>
    <n v="19"/>
    <n v="5547"/>
  </r>
  <r>
    <x v="6"/>
    <n v="0"/>
    <n v="5547"/>
  </r>
  <r>
    <x v="7"/>
    <s v="High"/>
    <n v="5547"/>
  </r>
  <r>
    <x v="0"/>
    <s v="Couple"/>
    <n v="8362"/>
  </r>
  <r>
    <x v="1"/>
    <n v="1478"/>
    <n v="8362"/>
  </r>
  <r>
    <x v="2"/>
    <n v="19"/>
    <n v="8362"/>
  </r>
  <r>
    <x v="3"/>
    <n v="403"/>
    <n v="8362"/>
  </r>
  <r>
    <x v="4"/>
    <n v="0"/>
    <n v="8362"/>
  </r>
  <r>
    <x v="5"/>
    <n v="19"/>
    <n v="8362"/>
  </r>
  <r>
    <x v="6"/>
    <n v="0"/>
    <n v="8362"/>
  </r>
  <r>
    <x v="7"/>
    <s v="High"/>
    <n v="8362"/>
  </r>
  <r>
    <x v="0"/>
    <s v="Couple"/>
    <n v="5721"/>
  </r>
  <r>
    <x v="1"/>
    <n v="611"/>
    <n v="5721"/>
  </r>
  <r>
    <x v="2"/>
    <n v="76"/>
    <n v="5721"/>
  </r>
  <r>
    <x v="3"/>
    <n v="749"/>
    <n v="5721"/>
  </r>
  <r>
    <x v="4"/>
    <n v="59"/>
    <n v="5721"/>
  </r>
  <r>
    <x v="5"/>
    <n v="45"/>
    <n v="5721"/>
  </r>
  <r>
    <x v="6"/>
    <n v="26"/>
    <n v="5721"/>
  </r>
  <r>
    <x v="7"/>
    <s v="High"/>
    <n v="5721"/>
  </r>
  <r>
    <x v="0"/>
    <s v="Single"/>
    <n v="8923"/>
  </r>
  <r>
    <x v="1"/>
    <n v="514"/>
    <n v="8923"/>
  </r>
  <r>
    <x v="2"/>
    <n v="22"/>
    <n v="8923"/>
  </r>
  <r>
    <x v="3"/>
    <n v="732"/>
    <n v="8923"/>
  </r>
  <r>
    <x v="4"/>
    <n v="42"/>
    <n v="8923"/>
  </r>
  <r>
    <x v="5"/>
    <n v="198"/>
    <n v="8923"/>
  </r>
  <r>
    <x v="6"/>
    <n v="79"/>
    <n v="8923"/>
  </r>
  <r>
    <x v="7"/>
    <s v="Medium"/>
    <n v="8923"/>
  </r>
  <r>
    <x v="0"/>
    <s v="Couple"/>
    <n v="2495"/>
  </r>
  <r>
    <x v="1"/>
    <n v="217"/>
    <n v="2495"/>
  </r>
  <r>
    <x v="2"/>
    <n v="38"/>
    <n v="2495"/>
  </r>
  <r>
    <x v="3"/>
    <n v="350"/>
    <n v="2495"/>
  </r>
  <r>
    <x v="4"/>
    <n v="111"/>
    <n v="2495"/>
  </r>
  <r>
    <x v="5"/>
    <n v="85"/>
    <n v="2495"/>
  </r>
  <r>
    <x v="6"/>
    <n v="15"/>
    <n v="2495"/>
  </r>
  <r>
    <x v="7"/>
    <s v="Medium"/>
    <n v="2495"/>
  </r>
  <r>
    <x v="0"/>
    <s v="Couple"/>
    <n v="3560"/>
  </r>
  <r>
    <x v="1"/>
    <n v="901"/>
    <n v="3560"/>
  </r>
  <r>
    <x v="2"/>
    <n v="31"/>
    <n v="3560"/>
  </r>
  <r>
    <x v="3"/>
    <n v="345"/>
    <n v="3560"/>
  </r>
  <r>
    <x v="4"/>
    <n v="75"/>
    <n v="3560"/>
  </r>
  <r>
    <x v="5"/>
    <n v="31"/>
    <n v="3560"/>
  </r>
  <r>
    <x v="6"/>
    <n v="191"/>
    <n v="3560"/>
  </r>
  <r>
    <x v="7"/>
    <s v="Medium"/>
    <n v="3560"/>
  </r>
  <r>
    <x v="0"/>
    <s v="Couple"/>
    <n v="241"/>
  </r>
  <r>
    <x v="1"/>
    <n v="901"/>
    <n v="241"/>
  </r>
  <r>
    <x v="2"/>
    <n v="31"/>
    <n v="241"/>
  </r>
  <r>
    <x v="3"/>
    <n v="345"/>
    <n v="241"/>
  </r>
  <r>
    <x v="4"/>
    <n v="75"/>
    <n v="241"/>
  </r>
  <r>
    <x v="5"/>
    <n v="31"/>
    <n v="241"/>
  </r>
  <r>
    <x v="6"/>
    <n v="191"/>
    <n v="241"/>
  </r>
  <r>
    <x v="7"/>
    <s v="Medium"/>
    <n v="241"/>
  </r>
  <r>
    <x v="0"/>
    <s v="Couple"/>
    <n v="7521"/>
  </r>
  <r>
    <x v="1"/>
    <n v="901"/>
    <n v="7521"/>
  </r>
  <r>
    <x v="2"/>
    <n v="31"/>
    <n v="7521"/>
  </r>
  <r>
    <x v="3"/>
    <n v="345"/>
    <n v="7521"/>
  </r>
  <r>
    <x v="4"/>
    <n v="75"/>
    <n v="7521"/>
  </r>
  <r>
    <x v="5"/>
    <n v="31"/>
    <n v="7521"/>
  </r>
  <r>
    <x v="6"/>
    <n v="191"/>
    <n v="7521"/>
  </r>
  <r>
    <x v="7"/>
    <s v="Medium"/>
    <n v="7521"/>
  </r>
  <r>
    <x v="0"/>
    <s v="Couple"/>
    <n v="10314"/>
  </r>
  <r>
    <x v="1"/>
    <n v="847"/>
    <n v="10314"/>
  </r>
  <r>
    <x v="2"/>
    <n v="66"/>
    <n v="10314"/>
  </r>
  <r>
    <x v="3"/>
    <n v="119"/>
    <n v="10314"/>
  </r>
  <r>
    <x v="4"/>
    <n v="86"/>
    <n v="10314"/>
  </r>
  <r>
    <x v="5"/>
    <n v="89"/>
    <n v="10314"/>
  </r>
  <r>
    <x v="6"/>
    <n v="111"/>
    <n v="10314"/>
  </r>
  <r>
    <x v="7"/>
    <s v="High"/>
    <n v="10314"/>
  </r>
  <r>
    <x v="0"/>
    <s v="Single"/>
    <n v="5538"/>
  </r>
  <r>
    <x v="1"/>
    <n v="897"/>
    <n v="5538"/>
  </r>
  <r>
    <x v="2"/>
    <n v="161"/>
    <n v="5538"/>
  </r>
  <r>
    <x v="3"/>
    <n v="430"/>
    <n v="5538"/>
  </r>
  <r>
    <x v="4"/>
    <n v="186"/>
    <n v="5538"/>
  </r>
  <r>
    <x v="5"/>
    <n v="161"/>
    <n v="5538"/>
  </r>
  <r>
    <x v="6"/>
    <n v="27"/>
    <n v="5538"/>
  </r>
  <r>
    <x v="7"/>
    <s v="Medium"/>
    <n v="5538"/>
  </r>
  <r>
    <x v="0"/>
    <s v="Single"/>
    <n v="3910"/>
  </r>
  <r>
    <x v="1"/>
    <n v="897"/>
    <n v="3910"/>
  </r>
  <r>
    <x v="2"/>
    <n v="161"/>
    <n v="3910"/>
  </r>
  <r>
    <x v="3"/>
    <n v="430"/>
    <n v="3910"/>
  </r>
  <r>
    <x v="4"/>
    <n v="186"/>
    <n v="3910"/>
  </r>
  <r>
    <x v="5"/>
    <n v="161"/>
    <n v="3910"/>
  </r>
  <r>
    <x v="6"/>
    <n v="27"/>
    <n v="3910"/>
  </r>
  <r>
    <x v="7"/>
    <s v="Medium"/>
    <n v="3910"/>
  </r>
  <r>
    <x v="0"/>
    <s v="Couple"/>
    <n v="6274"/>
  </r>
  <r>
    <x v="1"/>
    <n v="1076"/>
    <n v="6274"/>
  </r>
  <r>
    <x v="2"/>
    <n v="16"/>
    <n v="6274"/>
  </r>
  <r>
    <x v="3"/>
    <n v="417"/>
    <n v="6274"/>
  </r>
  <r>
    <x v="4"/>
    <n v="42"/>
    <n v="6274"/>
  </r>
  <r>
    <x v="5"/>
    <n v="48"/>
    <n v="6274"/>
  </r>
  <r>
    <x v="6"/>
    <n v="16"/>
    <n v="6274"/>
  </r>
  <r>
    <x v="7"/>
    <s v="High"/>
    <n v="6274"/>
  </r>
  <r>
    <x v="0"/>
    <s v="Couple"/>
    <n v="10286"/>
  </r>
  <r>
    <x v="1"/>
    <n v="318"/>
    <n v="10286"/>
  </r>
  <r>
    <x v="2"/>
    <n v="8"/>
    <n v="10286"/>
  </r>
  <r>
    <x v="3"/>
    <n v="407"/>
    <n v="10286"/>
  </r>
  <r>
    <x v="4"/>
    <n v="150"/>
    <n v="10286"/>
  </r>
  <r>
    <x v="5"/>
    <n v="35"/>
    <n v="10286"/>
  </r>
  <r>
    <x v="6"/>
    <n v="8"/>
    <n v="10286"/>
  </r>
  <r>
    <x v="7"/>
    <s v="Low"/>
    <n v="10286"/>
  </r>
  <r>
    <x v="0"/>
    <s v="Single"/>
    <n v="9799"/>
  </r>
  <r>
    <x v="1"/>
    <n v="866"/>
    <n v="9799"/>
  </r>
  <r>
    <x v="2"/>
    <n v="21"/>
    <n v="9799"/>
  </r>
  <r>
    <x v="3"/>
    <n v="151"/>
    <n v="9799"/>
  </r>
  <r>
    <x v="4"/>
    <n v="28"/>
    <n v="9799"/>
  </r>
  <r>
    <x v="5"/>
    <n v="21"/>
    <n v="9799"/>
  </r>
  <r>
    <x v="6"/>
    <n v="86"/>
    <n v="9799"/>
  </r>
  <r>
    <x v="7"/>
    <s v="Low"/>
    <n v="9799"/>
  </r>
  <r>
    <x v="0"/>
    <s v="Couple"/>
    <n v="1150"/>
  </r>
  <r>
    <x v="1"/>
    <n v="755"/>
    <n v="1150"/>
  </r>
  <r>
    <x v="2"/>
    <n v="144"/>
    <n v="1150"/>
  </r>
  <r>
    <x v="3"/>
    <n v="562"/>
    <n v="1150"/>
  </r>
  <r>
    <x v="4"/>
    <n v="104"/>
    <n v="1150"/>
  </r>
  <r>
    <x v="5"/>
    <n v="64"/>
    <n v="1150"/>
  </r>
  <r>
    <x v="6"/>
    <n v="224"/>
    <n v="1150"/>
  </r>
  <r>
    <x v="7"/>
    <s v="Medium"/>
    <n v="1150"/>
  </r>
  <r>
    <x v="0"/>
    <s v="Single"/>
    <n v="3005"/>
  </r>
  <r>
    <x v="1"/>
    <n v="530"/>
    <n v="3005"/>
  </r>
  <r>
    <x v="2"/>
    <n v="117"/>
    <n v="3005"/>
  </r>
  <r>
    <x v="3"/>
    <n v="678"/>
    <n v="3005"/>
  </r>
  <r>
    <x v="4"/>
    <n v="134"/>
    <n v="3005"/>
  </r>
  <r>
    <x v="5"/>
    <n v="44"/>
    <n v="3005"/>
  </r>
  <r>
    <x v="6"/>
    <n v="147"/>
    <n v="3005"/>
  </r>
  <r>
    <x v="7"/>
    <s v="Medium"/>
    <n v="3005"/>
  </r>
  <r>
    <x v="0"/>
    <s v="Couple"/>
    <n v="477"/>
  </r>
  <r>
    <x v="1"/>
    <n v="1060"/>
    <n v="477"/>
  </r>
  <r>
    <x v="2"/>
    <n v="61"/>
    <n v="477"/>
  </r>
  <r>
    <x v="3"/>
    <n v="835"/>
    <n v="477"/>
  </r>
  <r>
    <x v="4"/>
    <n v="80"/>
    <n v="477"/>
  </r>
  <r>
    <x v="5"/>
    <n v="20"/>
    <n v="477"/>
  </r>
  <r>
    <x v="6"/>
    <n v="101"/>
    <n v="477"/>
  </r>
  <r>
    <x v="7"/>
    <s v="Medium"/>
    <n v="477"/>
  </r>
  <r>
    <x v="0"/>
    <s v="Couple"/>
    <n v="6974"/>
  </r>
  <r>
    <x v="1"/>
    <n v="518"/>
    <n v="6974"/>
  </r>
  <r>
    <x v="2"/>
    <n v="42"/>
    <n v="6974"/>
  </r>
  <r>
    <x v="3"/>
    <n v="742"/>
    <n v="6974"/>
  </r>
  <r>
    <x v="4"/>
    <n v="55"/>
    <n v="6974"/>
  </r>
  <r>
    <x v="5"/>
    <n v="56"/>
    <n v="6974"/>
  </r>
  <r>
    <x v="6"/>
    <n v="84"/>
    <n v="6974"/>
  </r>
  <r>
    <x v="7"/>
    <s v="Medium"/>
    <n v="6974"/>
  </r>
  <r>
    <x v="0"/>
    <s v="Single"/>
    <n v="4974"/>
  </r>
  <r>
    <x v="1"/>
    <n v="433"/>
    <n v="4974"/>
  </r>
  <r>
    <x v="2"/>
    <n v="89"/>
    <n v="4974"/>
  </r>
  <r>
    <x v="3"/>
    <n v="650"/>
    <n v="4974"/>
  </r>
  <r>
    <x v="4"/>
    <n v="16"/>
    <n v="4974"/>
  </r>
  <r>
    <x v="5"/>
    <n v="102"/>
    <n v="4974"/>
  </r>
  <r>
    <x v="6"/>
    <n v="102"/>
    <n v="4974"/>
  </r>
  <r>
    <x v="7"/>
    <s v="Medium"/>
    <n v="4974"/>
  </r>
  <r>
    <x v="0"/>
    <s v="Single"/>
    <n v="4427"/>
  </r>
  <r>
    <x v="1"/>
    <n v="536"/>
    <n v="4427"/>
  </r>
  <r>
    <x v="2"/>
    <n v="27"/>
    <n v="4427"/>
  </r>
  <r>
    <x v="3"/>
    <n v="590"/>
    <n v="4427"/>
  </r>
  <r>
    <x v="4"/>
    <n v="38"/>
    <n v="4427"/>
  </r>
  <r>
    <x v="5"/>
    <n v="107"/>
    <n v="4427"/>
  </r>
  <r>
    <x v="6"/>
    <n v="67"/>
    <n v="4427"/>
  </r>
  <r>
    <x v="7"/>
    <s v="Medium"/>
    <n v="4427"/>
  </r>
  <r>
    <x v="0"/>
    <s v="Couple"/>
    <n v="9010"/>
  </r>
  <r>
    <x v="1"/>
    <n v="968"/>
    <n v="9010"/>
  </r>
  <r>
    <x v="2"/>
    <n v="147"/>
    <n v="9010"/>
  </r>
  <r>
    <x v="3"/>
    <n v="842"/>
    <n v="9010"/>
  </r>
  <r>
    <x v="4"/>
    <n v="137"/>
    <n v="9010"/>
  </r>
  <r>
    <x v="5"/>
    <n v="42"/>
    <n v="9010"/>
  </r>
  <r>
    <x v="6"/>
    <n v="210"/>
    <n v="9010"/>
  </r>
  <r>
    <x v="7"/>
    <s v="Medium"/>
    <n v="9010"/>
  </r>
  <r>
    <x v="0"/>
    <s v="Couple"/>
    <n v="9286"/>
  </r>
  <r>
    <x v="1"/>
    <n v="407"/>
    <n v="9286"/>
  </r>
  <r>
    <x v="2"/>
    <n v="28"/>
    <n v="9286"/>
  </r>
  <r>
    <x v="3"/>
    <n v="100"/>
    <n v="9286"/>
  </r>
  <r>
    <x v="4"/>
    <n v="120"/>
    <n v="9286"/>
  </r>
  <r>
    <x v="5"/>
    <n v="74"/>
    <n v="9286"/>
  </r>
  <r>
    <x v="6"/>
    <n v="18"/>
    <n v="9286"/>
  </r>
  <r>
    <x v="7"/>
    <s v="Medium"/>
    <n v="9286"/>
  </r>
  <r>
    <x v="0"/>
    <s v="Couple"/>
    <n v="5031"/>
  </r>
  <r>
    <x v="1"/>
    <n v="777"/>
    <n v="5031"/>
  </r>
  <r>
    <x v="2"/>
    <n v="35"/>
    <n v="5031"/>
  </r>
  <r>
    <x v="3"/>
    <n v="731"/>
    <n v="5031"/>
  </r>
  <r>
    <x v="4"/>
    <n v="39"/>
    <n v="5031"/>
  </r>
  <r>
    <x v="5"/>
    <n v="137"/>
    <n v="5031"/>
  </r>
  <r>
    <x v="6"/>
    <n v="114"/>
    <n v="5031"/>
  </r>
  <r>
    <x v="7"/>
    <s v="Medium"/>
    <n v="5031"/>
  </r>
  <r>
    <x v="0"/>
    <s v="Couple"/>
    <n v="8931"/>
  </r>
  <r>
    <x v="1"/>
    <n v="812"/>
    <n v="8931"/>
  </r>
  <r>
    <x v="2"/>
    <n v="99"/>
    <n v="8931"/>
  </r>
  <r>
    <x v="3"/>
    <n v="431"/>
    <n v="8931"/>
  </r>
  <r>
    <x v="4"/>
    <n v="237"/>
    <n v="8931"/>
  </r>
  <r>
    <x v="5"/>
    <n v="149"/>
    <n v="8931"/>
  </r>
  <r>
    <x v="6"/>
    <n v="33"/>
    <n v="8931"/>
  </r>
  <r>
    <x v="7"/>
    <s v="High"/>
    <n v="8931"/>
  </r>
  <r>
    <x v="0"/>
    <s v="Couple"/>
    <n v="9560"/>
  </r>
  <r>
    <x v="1"/>
    <n v="856"/>
    <n v="9560"/>
  </r>
  <r>
    <x v="2"/>
    <n v="61"/>
    <n v="9560"/>
  </r>
  <r>
    <x v="3"/>
    <n v="570"/>
    <n v="9560"/>
  </r>
  <r>
    <x v="4"/>
    <n v="40"/>
    <n v="9560"/>
  </r>
  <r>
    <x v="5"/>
    <n v="25"/>
    <n v="9560"/>
  </r>
  <r>
    <x v="6"/>
    <n v="122"/>
    <n v="9560"/>
  </r>
  <r>
    <x v="7"/>
    <s v="High"/>
    <n v="9560"/>
  </r>
  <r>
    <x v="0"/>
    <s v="Single"/>
    <n v="2114"/>
  </r>
  <r>
    <x v="1"/>
    <n v="1006"/>
    <n v="2114"/>
  </r>
  <r>
    <x v="2"/>
    <n v="22"/>
    <n v="2114"/>
  </r>
  <r>
    <x v="3"/>
    <n v="115"/>
    <n v="2114"/>
  </r>
  <r>
    <x v="4"/>
    <n v="59"/>
    <n v="2114"/>
  </r>
  <r>
    <x v="5"/>
    <n v="68"/>
    <n v="2114"/>
  </r>
  <r>
    <x v="6"/>
    <n v="45"/>
    <n v="2114"/>
  </r>
  <r>
    <x v="7"/>
    <s v="High"/>
    <n v="2114"/>
  </r>
  <r>
    <x v="0"/>
    <s v="Single"/>
    <n v="4261"/>
  </r>
  <r>
    <x v="1"/>
    <n v="1006"/>
    <n v="4261"/>
  </r>
  <r>
    <x v="2"/>
    <n v="22"/>
    <n v="4261"/>
  </r>
  <r>
    <x v="3"/>
    <n v="115"/>
    <n v="4261"/>
  </r>
  <r>
    <x v="4"/>
    <n v="59"/>
    <n v="4261"/>
  </r>
  <r>
    <x v="5"/>
    <n v="68"/>
    <n v="4261"/>
  </r>
  <r>
    <x v="6"/>
    <n v="45"/>
    <n v="4261"/>
  </r>
  <r>
    <x v="7"/>
    <s v="High"/>
    <n v="4261"/>
  </r>
  <r>
    <x v="0"/>
    <s v="Single"/>
    <n v="10163"/>
  </r>
  <r>
    <x v="1"/>
    <n v="712"/>
    <n v="10163"/>
  </r>
  <r>
    <x v="2"/>
    <n v="50"/>
    <n v="10163"/>
  </r>
  <r>
    <x v="3"/>
    <n v="420"/>
    <n v="10163"/>
  </r>
  <r>
    <x v="4"/>
    <n v="65"/>
    <n v="10163"/>
  </r>
  <r>
    <x v="5"/>
    <n v="38"/>
    <n v="10163"/>
  </r>
  <r>
    <x v="6"/>
    <n v="38"/>
    <n v="10163"/>
  </r>
  <r>
    <x v="7"/>
    <s v="High"/>
    <n v="10163"/>
  </r>
  <r>
    <x v="0"/>
    <s v="Single"/>
    <n v="9930"/>
  </r>
  <r>
    <x v="1"/>
    <n v="606"/>
    <n v="9930"/>
  </r>
  <r>
    <x v="2"/>
    <n v="148"/>
    <n v="9930"/>
  </r>
  <r>
    <x v="3"/>
    <n v="228"/>
    <n v="9930"/>
  </r>
  <r>
    <x v="4"/>
    <n v="15"/>
    <n v="9930"/>
  </r>
  <r>
    <x v="5"/>
    <n v="148"/>
    <n v="9930"/>
  </r>
  <r>
    <x v="6"/>
    <n v="22"/>
    <n v="9930"/>
  </r>
  <r>
    <x v="7"/>
    <s v="Medium"/>
    <n v="9930"/>
  </r>
  <r>
    <x v="0"/>
    <s v="Couple"/>
    <n v="1553"/>
  </r>
  <r>
    <x v="1"/>
    <n v="966"/>
    <n v="1553"/>
  </r>
  <r>
    <x v="2"/>
    <n v="168"/>
    <n v="1553"/>
  </r>
  <r>
    <x v="3"/>
    <n v="672"/>
    <n v="1553"/>
  </r>
  <r>
    <x v="4"/>
    <n v="246"/>
    <n v="1553"/>
  </r>
  <r>
    <x v="5"/>
    <n v="105"/>
    <n v="1553"/>
  </r>
  <r>
    <x v="6"/>
    <n v="126"/>
    <n v="1553"/>
  </r>
  <r>
    <x v="7"/>
    <s v="High"/>
    <n v="1553"/>
  </r>
  <r>
    <x v="0"/>
    <s v="Single"/>
    <n v="1411"/>
  </r>
  <r>
    <x v="1"/>
    <n v="204"/>
    <n v="1411"/>
  </r>
  <r>
    <x v="2"/>
    <n v="34"/>
    <n v="1411"/>
  </r>
  <r>
    <x v="3"/>
    <n v="204"/>
    <n v="1411"/>
  </r>
  <r>
    <x v="4"/>
    <n v="172"/>
    <n v="1411"/>
  </r>
  <r>
    <x v="5"/>
    <n v="153"/>
    <n v="1411"/>
  </r>
  <r>
    <x v="6"/>
    <n v="173"/>
    <n v="1411"/>
  </r>
  <r>
    <x v="7"/>
    <s v="Low"/>
    <n v="1411"/>
  </r>
  <r>
    <x v="0"/>
    <s v="Couple"/>
    <n v="1361"/>
  </r>
  <r>
    <x v="1"/>
    <n v="1076"/>
    <n v="1361"/>
  </r>
  <r>
    <x v="2"/>
    <n v="68"/>
    <n v="1361"/>
  </r>
  <r>
    <x v="3"/>
    <n v="103"/>
    <n v="1361"/>
  </r>
  <r>
    <x v="4"/>
    <n v="29"/>
    <n v="1361"/>
  </r>
  <r>
    <x v="5"/>
    <n v="91"/>
    <n v="1361"/>
  </r>
  <r>
    <x v="6"/>
    <n v="68"/>
    <n v="1361"/>
  </r>
  <r>
    <x v="7"/>
    <s v="Medium"/>
    <n v="1361"/>
  </r>
  <r>
    <x v="0"/>
    <s v="Single"/>
    <n v="2225"/>
  </r>
  <r>
    <x v="1"/>
    <n v="510"/>
    <n v="2225"/>
  </r>
  <r>
    <x v="2"/>
    <n v="120"/>
    <n v="2225"/>
  </r>
  <r>
    <x v="3"/>
    <n v="550"/>
    <n v="2225"/>
  </r>
  <r>
    <x v="4"/>
    <n v="156"/>
    <n v="2225"/>
  </r>
  <r>
    <x v="5"/>
    <n v="40"/>
    <n v="2225"/>
  </r>
  <r>
    <x v="6"/>
    <n v="241"/>
    <n v="2225"/>
  </r>
  <r>
    <x v="7"/>
    <s v="Medium"/>
    <n v="2225"/>
  </r>
  <r>
    <x v="0"/>
    <s v="Couple"/>
    <n v="2611"/>
  </r>
  <r>
    <x v="1"/>
    <n v="1206"/>
    <n v="2611"/>
  </r>
  <r>
    <x v="2"/>
    <n v="55"/>
    <n v="2611"/>
  </r>
  <r>
    <x v="3"/>
    <n v="445"/>
    <n v="2611"/>
  </r>
  <r>
    <x v="4"/>
    <n v="168"/>
    <n v="2611"/>
  </r>
  <r>
    <x v="5"/>
    <n v="18"/>
    <n v="2611"/>
  </r>
  <r>
    <x v="6"/>
    <n v="18"/>
    <n v="2611"/>
  </r>
  <r>
    <x v="7"/>
    <s v="Low"/>
    <n v="2611"/>
  </r>
  <r>
    <x v="0"/>
    <s v="Single"/>
    <n v="4686"/>
  </r>
  <r>
    <x v="1"/>
    <n v="861"/>
    <n v="4686"/>
  </r>
  <r>
    <x v="2"/>
    <n v="31"/>
    <n v="4686"/>
  </r>
  <r>
    <x v="3"/>
    <n v="558"/>
    <n v="4686"/>
  </r>
  <r>
    <x v="4"/>
    <n v="62"/>
    <n v="4686"/>
  </r>
  <r>
    <x v="5"/>
    <n v="95"/>
    <n v="4686"/>
  </r>
  <r>
    <x v="6"/>
    <n v="79"/>
    <n v="4686"/>
  </r>
  <r>
    <x v="7"/>
    <s v="Medium"/>
    <n v="4686"/>
  </r>
  <r>
    <x v="0"/>
    <s v="Couple"/>
    <n v="5332"/>
  </r>
  <r>
    <x v="1"/>
    <n v="362"/>
    <n v="5332"/>
  </r>
  <r>
    <x v="2"/>
    <n v="50"/>
    <n v="5332"/>
  </r>
  <r>
    <x v="3"/>
    <n v="431"/>
    <n v="5332"/>
  </r>
  <r>
    <x v="4"/>
    <n v="134"/>
    <n v="5332"/>
  </r>
  <r>
    <x v="5"/>
    <n v="35"/>
    <n v="5332"/>
  </r>
  <r>
    <x v="6"/>
    <n v="54"/>
    <n v="5332"/>
  </r>
  <r>
    <x v="7"/>
    <s v="Medium"/>
    <n v="5332"/>
  </r>
  <r>
    <x v="0"/>
    <s v="Couple"/>
    <n v="4543"/>
  </r>
  <r>
    <x v="1"/>
    <n v="777"/>
    <n v="4543"/>
  </r>
  <r>
    <x v="2"/>
    <n v="129"/>
    <n v="4543"/>
  </r>
  <r>
    <x v="3"/>
    <n v="573"/>
    <n v="4543"/>
  </r>
  <r>
    <x v="4"/>
    <n v="216"/>
    <n v="4543"/>
  </r>
  <r>
    <x v="5"/>
    <n v="21"/>
    <n v="4543"/>
  </r>
  <r>
    <x v="6"/>
    <n v="203"/>
    <n v="4543"/>
  </r>
  <r>
    <x v="7"/>
    <s v="Low"/>
    <n v="4543"/>
  </r>
  <r>
    <x v="0"/>
    <s v="Single"/>
    <n v="3503"/>
  </r>
  <r>
    <x v="1"/>
    <n v="255"/>
    <n v="3503"/>
  </r>
  <r>
    <x v="2"/>
    <n v="47"/>
    <n v="3503"/>
  </r>
  <r>
    <x v="3"/>
    <n v="573"/>
    <n v="3503"/>
  </r>
  <r>
    <x v="4"/>
    <n v="52"/>
    <n v="3503"/>
  </r>
  <r>
    <x v="5"/>
    <n v="32"/>
    <n v="3503"/>
  </r>
  <r>
    <x v="6"/>
    <n v="15"/>
    <n v="3503"/>
  </r>
  <r>
    <x v="7"/>
    <s v="Medium"/>
    <n v="3503"/>
  </r>
  <r>
    <x v="0"/>
    <s v="Couple"/>
    <n v="10129"/>
  </r>
  <r>
    <x v="1"/>
    <n v="482"/>
    <n v="10129"/>
  </r>
  <r>
    <x v="2"/>
    <n v="147"/>
    <n v="10129"/>
  </r>
  <r>
    <x v="3"/>
    <n v="509"/>
    <n v="10129"/>
  </r>
  <r>
    <x v="4"/>
    <n v="104"/>
    <n v="10129"/>
  </r>
  <r>
    <x v="5"/>
    <n v="107"/>
    <n v="10129"/>
  </r>
  <r>
    <x v="6"/>
    <n v="107"/>
    <n v="10129"/>
  </r>
  <r>
    <x v="7"/>
    <s v="Medium"/>
    <n v="10129"/>
  </r>
  <r>
    <x v="0"/>
    <s v="Couple"/>
    <n v="6260"/>
  </r>
  <r>
    <x v="1"/>
    <n v="984"/>
    <n v="6260"/>
  </r>
  <r>
    <x v="2"/>
    <n v="51"/>
    <n v="6260"/>
  </r>
  <r>
    <x v="3"/>
    <n v="432"/>
    <n v="6260"/>
  </r>
  <r>
    <x v="4"/>
    <n v="180"/>
    <n v="6260"/>
  </r>
  <r>
    <x v="5"/>
    <n v="120"/>
    <n v="6260"/>
  </r>
  <r>
    <x v="6"/>
    <n v="190"/>
    <n v="6260"/>
  </r>
  <r>
    <x v="7"/>
    <s v="Medium"/>
    <n v="6260"/>
  </r>
  <r>
    <x v="0"/>
    <s v="Couple"/>
    <n v="4856"/>
  </r>
  <r>
    <x v="1"/>
    <n v="556"/>
    <n v="4856"/>
  </r>
  <r>
    <x v="2"/>
    <n v="54"/>
    <n v="4856"/>
  </r>
  <r>
    <x v="3"/>
    <n v="845"/>
    <n v="4856"/>
  </r>
  <r>
    <x v="4"/>
    <n v="202"/>
    <n v="4856"/>
  </r>
  <r>
    <x v="5"/>
    <n v="133"/>
    <n v="4856"/>
  </r>
  <r>
    <x v="6"/>
    <n v="63"/>
    <n v="4856"/>
  </r>
  <r>
    <x v="7"/>
    <s v="High"/>
    <n v="4856"/>
  </r>
  <r>
    <x v="0"/>
    <s v="Couple"/>
    <n v="8722"/>
  </r>
  <r>
    <x v="1"/>
    <n v="556"/>
    <n v="8722"/>
  </r>
  <r>
    <x v="2"/>
    <n v="54"/>
    <n v="8722"/>
  </r>
  <r>
    <x v="3"/>
    <n v="845"/>
    <n v="8722"/>
  </r>
  <r>
    <x v="4"/>
    <n v="202"/>
    <n v="8722"/>
  </r>
  <r>
    <x v="5"/>
    <n v="133"/>
    <n v="8722"/>
  </r>
  <r>
    <x v="6"/>
    <n v="63"/>
    <n v="8722"/>
  </r>
  <r>
    <x v="7"/>
    <s v="High"/>
    <n v="8722"/>
  </r>
  <r>
    <x v="0"/>
    <s v="Couple"/>
    <n v="6292"/>
  </r>
  <r>
    <x v="1"/>
    <n v="1311"/>
    <n v="6292"/>
  </r>
  <r>
    <x v="2"/>
    <n v="0"/>
    <n v="6292"/>
  </r>
  <r>
    <x v="3"/>
    <n v="359"/>
    <n v="6292"/>
  </r>
  <r>
    <x v="4"/>
    <n v="46"/>
    <n v="6292"/>
  </r>
  <r>
    <x v="5"/>
    <n v="89"/>
    <n v="6292"/>
  </r>
  <r>
    <x v="6"/>
    <n v="17"/>
    <n v="6292"/>
  </r>
  <r>
    <x v="7"/>
    <s v="Medium"/>
    <n v="6292"/>
  </r>
  <r>
    <x v="0"/>
    <s v="Single"/>
    <n v="3104"/>
  </r>
  <r>
    <x v="1"/>
    <n v="830"/>
    <n v="3104"/>
  </r>
  <r>
    <x v="2"/>
    <n v="59"/>
    <n v="3104"/>
  </r>
  <r>
    <x v="3"/>
    <n v="968"/>
    <n v="3104"/>
  </r>
  <r>
    <x v="4"/>
    <n v="51"/>
    <n v="3104"/>
  </r>
  <r>
    <x v="5"/>
    <n v="79"/>
    <n v="3104"/>
  </r>
  <r>
    <x v="6"/>
    <n v="19"/>
    <n v="3104"/>
  </r>
  <r>
    <x v="7"/>
    <s v="Medium"/>
    <n v="3104"/>
  </r>
  <r>
    <x v="0"/>
    <s v="Couple"/>
    <n v="2186"/>
  </r>
  <r>
    <x v="1"/>
    <n v="938"/>
    <n v="2186"/>
  </r>
  <r>
    <x v="2"/>
    <n v="142"/>
    <n v="2186"/>
  </r>
  <r>
    <x v="3"/>
    <n v="754"/>
    <n v="2186"/>
  </r>
  <r>
    <x v="4"/>
    <n v="159"/>
    <n v="2186"/>
  </r>
  <r>
    <x v="5"/>
    <n v="81"/>
    <n v="2186"/>
  </r>
  <r>
    <x v="6"/>
    <n v="183"/>
    <n v="2186"/>
  </r>
  <r>
    <x v="7"/>
    <s v="Medium"/>
    <n v="2186"/>
  </r>
  <r>
    <x v="0"/>
    <s v="Couple"/>
    <n v="5278"/>
  </r>
  <r>
    <x v="1"/>
    <n v="307"/>
    <n v="5278"/>
  </r>
  <r>
    <x v="2"/>
    <n v="26"/>
    <n v="5278"/>
  </r>
  <r>
    <x v="3"/>
    <n v="360"/>
    <n v="5278"/>
  </r>
  <r>
    <x v="4"/>
    <n v="138"/>
    <n v="5278"/>
  </r>
  <r>
    <x v="5"/>
    <n v="31"/>
    <n v="5278"/>
  </r>
  <r>
    <x v="6"/>
    <n v="40"/>
    <n v="5278"/>
  </r>
  <r>
    <x v="7"/>
    <s v="Medium"/>
    <n v="5278"/>
  </r>
  <r>
    <x v="0"/>
    <s v="Couple"/>
    <n v="8164"/>
  </r>
  <r>
    <x v="1"/>
    <n v="1023"/>
    <n v="8164"/>
  </r>
  <r>
    <x v="2"/>
    <n v="93"/>
    <n v="8164"/>
  </r>
  <r>
    <x v="3"/>
    <n v="651"/>
    <n v="8164"/>
  </r>
  <r>
    <x v="4"/>
    <n v="49"/>
    <n v="8164"/>
  </r>
  <r>
    <x v="5"/>
    <n v="55"/>
    <n v="8164"/>
  </r>
  <r>
    <x v="6"/>
    <n v="37"/>
    <n v="8164"/>
  </r>
  <r>
    <x v="7"/>
    <s v="Medium"/>
    <n v="8164"/>
  </r>
  <r>
    <x v="0"/>
    <s v="Couple"/>
    <n v="7960"/>
  </r>
  <r>
    <x v="1"/>
    <n v="734"/>
    <n v="7960"/>
  </r>
  <r>
    <x v="2"/>
    <n v="22"/>
    <n v="7960"/>
  </r>
  <r>
    <x v="3"/>
    <n v="350"/>
    <n v="7960"/>
  </r>
  <r>
    <x v="4"/>
    <n v="151"/>
    <n v="7960"/>
  </r>
  <r>
    <x v="5"/>
    <n v="25"/>
    <n v="7960"/>
  </r>
  <r>
    <x v="6"/>
    <n v="100"/>
    <n v="7960"/>
  </r>
  <r>
    <x v="7"/>
    <s v="Medium"/>
    <n v="7960"/>
  </r>
  <r>
    <x v="0"/>
    <s v="Couple"/>
    <n v="4597"/>
  </r>
  <r>
    <x v="1"/>
    <n v="889"/>
    <n v="4597"/>
  </r>
  <r>
    <x v="2"/>
    <n v="55"/>
    <n v="4597"/>
  </r>
  <r>
    <x v="3"/>
    <n v="685"/>
    <n v="4597"/>
  </r>
  <r>
    <x v="4"/>
    <n v="168"/>
    <n v="4597"/>
  </r>
  <r>
    <x v="5"/>
    <n v="92"/>
    <n v="4597"/>
  </r>
  <r>
    <x v="6"/>
    <n v="129"/>
    <n v="4597"/>
  </r>
  <r>
    <x v="7"/>
    <s v="Medium"/>
    <n v="4597"/>
  </r>
  <r>
    <x v="0"/>
    <s v="Single"/>
    <n v="202"/>
  </r>
  <r>
    <x v="1"/>
    <n v="332"/>
    <n v="202"/>
  </r>
  <r>
    <x v="2"/>
    <n v="194"/>
    <n v="202"/>
  </r>
  <r>
    <x v="3"/>
    <n v="377"/>
    <n v="202"/>
  </r>
  <r>
    <x v="4"/>
    <n v="149"/>
    <n v="202"/>
  </r>
  <r>
    <x v="5"/>
    <n v="125"/>
    <n v="202"/>
  </r>
  <r>
    <x v="6"/>
    <n v="57"/>
    <n v="202"/>
  </r>
  <r>
    <x v="7"/>
    <s v="Medium"/>
    <n v="202"/>
  </r>
  <r>
    <x v="0"/>
    <s v="Single"/>
    <n v="9589"/>
  </r>
  <r>
    <x v="1"/>
    <n v="332"/>
    <n v="9589"/>
  </r>
  <r>
    <x v="2"/>
    <n v="194"/>
    <n v="9589"/>
  </r>
  <r>
    <x v="3"/>
    <n v="377"/>
    <n v="9589"/>
  </r>
  <r>
    <x v="4"/>
    <n v="149"/>
    <n v="9589"/>
  </r>
  <r>
    <x v="5"/>
    <n v="125"/>
    <n v="9589"/>
  </r>
  <r>
    <x v="6"/>
    <n v="57"/>
    <n v="9589"/>
  </r>
  <r>
    <x v="7"/>
    <s v="Medium"/>
    <n v="9589"/>
  </r>
  <r>
    <x v="0"/>
    <s v="Single"/>
    <n v="6810"/>
  </r>
  <r>
    <x v="1"/>
    <n v="267"/>
    <n v="6810"/>
  </r>
  <r>
    <x v="2"/>
    <n v="98"/>
    <n v="6810"/>
  </r>
  <r>
    <x v="3"/>
    <n v="606"/>
    <n v="6810"/>
  </r>
  <r>
    <x v="4"/>
    <n v="48"/>
    <n v="6810"/>
  </r>
  <r>
    <x v="5"/>
    <n v="70"/>
    <n v="6810"/>
  </r>
  <r>
    <x v="6"/>
    <n v="98"/>
    <n v="6810"/>
  </r>
  <r>
    <x v="7"/>
    <s v="Medium"/>
    <n v="6810"/>
  </r>
  <r>
    <x v="0"/>
    <s v="Couple"/>
    <n v="10446"/>
  </r>
  <r>
    <x v="1"/>
    <n v="184"/>
    <n v="10446"/>
  </r>
  <r>
    <x v="2"/>
    <n v="23"/>
    <n v="10446"/>
  </r>
  <r>
    <x v="3"/>
    <n v="446"/>
    <n v="10446"/>
  </r>
  <r>
    <x v="4"/>
    <n v="30"/>
    <n v="10446"/>
  </r>
  <r>
    <x v="5"/>
    <n v="23"/>
    <n v="10446"/>
  </r>
  <r>
    <x v="6"/>
    <n v="23"/>
    <n v="10446"/>
  </r>
  <r>
    <x v="7"/>
    <s v="Medium"/>
    <n v="10446"/>
  </r>
  <r>
    <x v="0"/>
    <s v="Single"/>
    <n v="8395"/>
  </r>
  <r>
    <x v="1"/>
    <n v="980"/>
    <n v="8395"/>
  </r>
  <r>
    <x v="2"/>
    <n v="37"/>
    <n v="8395"/>
  </r>
  <r>
    <x v="3"/>
    <n v="265"/>
    <n v="8395"/>
  </r>
  <r>
    <x v="4"/>
    <n v="35"/>
    <n v="8395"/>
  </r>
  <r>
    <x v="5"/>
    <n v="163"/>
    <n v="8395"/>
  </r>
  <r>
    <x v="6"/>
    <n v="31"/>
    <n v="8395"/>
  </r>
  <r>
    <x v="7"/>
    <s v="Medium"/>
    <n v="8395"/>
  </r>
  <r>
    <x v="0"/>
    <s v="Single"/>
    <n v="5341"/>
  </r>
  <r>
    <x v="1"/>
    <n v="983"/>
    <n v="5341"/>
  </r>
  <r>
    <x v="2"/>
    <n v="76"/>
    <n v="5341"/>
  </r>
  <r>
    <x v="3"/>
    <n v="184"/>
    <n v="5341"/>
  </r>
  <r>
    <x v="4"/>
    <n v="180"/>
    <n v="5341"/>
  </r>
  <r>
    <x v="5"/>
    <n v="138"/>
    <n v="5341"/>
  </r>
  <r>
    <x v="6"/>
    <n v="27"/>
    <n v="5341"/>
  </r>
  <r>
    <x v="7"/>
    <s v="Medium"/>
    <n v="5341"/>
  </r>
  <r>
    <x v="0"/>
    <s v="Couple"/>
    <n v="1103"/>
  </r>
  <r>
    <x v="1"/>
    <n v="1486"/>
    <n v="1103"/>
  </r>
  <r>
    <x v="2"/>
    <n v="55"/>
    <n v="1103"/>
  </r>
  <r>
    <x v="3"/>
    <n v="278"/>
    <n v="1103"/>
  </r>
  <r>
    <x v="4"/>
    <n v="49"/>
    <n v="1103"/>
  </r>
  <r>
    <x v="5"/>
    <n v="0"/>
    <n v="1103"/>
  </r>
  <r>
    <x v="6"/>
    <n v="185"/>
    <n v="1103"/>
  </r>
  <r>
    <x v="7"/>
    <s v="Medium"/>
    <n v="1103"/>
  </r>
  <r>
    <x v="0"/>
    <s v="Couple"/>
    <n v="1650"/>
  </r>
  <r>
    <x v="1"/>
    <n v="779"/>
    <n v="1650"/>
  </r>
  <r>
    <x v="2"/>
    <n v="86"/>
    <n v="1650"/>
  </r>
  <r>
    <x v="3"/>
    <n v="537"/>
    <n v="1650"/>
  </r>
  <r>
    <x v="4"/>
    <n v="34"/>
    <n v="1650"/>
  </r>
  <r>
    <x v="5"/>
    <n v="69"/>
    <n v="1650"/>
  </r>
  <r>
    <x v="6"/>
    <n v="138"/>
    <n v="1650"/>
  </r>
  <r>
    <x v="7"/>
    <s v="Medium"/>
    <n v="1650"/>
  </r>
  <r>
    <x v="0"/>
    <s v="Couple"/>
    <n v="9292"/>
  </r>
  <r>
    <x v="1"/>
    <n v="324"/>
    <n v="9292"/>
  </r>
  <r>
    <x v="2"/>
    <n v="132"/>
    <n v="9292"/>
  </r>
  <r>
    <x v="3"/>
    <n v="693"/>
    <n v="9292"/>
  </r>
  <r>
    <x v="4"/>
    <n v="27"/>
    <n v="9292"/>
  </r>
  <r>
    <x v="5"/>
    <n v="118"/>
    <n v="9292"/>
  </r>
  <r>
    <x v="6"/>
    <n v="88"/>
    <n v="9292"/>
  </r>
  <r>
    <x v="7"/>
    <s v="Medium"/>
    <n v="9292"/>
  </r>
  <r>
    <x v="0"/>
    <s v="Single"/>
    <n v="3179"/>
  </r>
  <r>
    <x v="1"/>
    <n v="249"/>
    <n v="3179"/>
  </r>
  <r>
    <x v="2"/>
    <n v="153"/>
    <n v="3179"/>
  </r>
  <r>
    <x v="3"/>
    <n v="940"/>
    <n v="3179"/>
  </r>
  <r>
    <x v="4"/>
    <n v="58"/>
    <n v="3179"/>
  </r>
  <r>
    <x v="5"/>
    <n v="134"/>
    <n v="3179"/>
  </r>
  <r>
    <x v="6"/>
    <n v="38"/>
    <n v="3179"/>
  </r>
  <r>
    <x v="7"/>
    <s v="Medium"/>
    <n v="3179"/>
  </r>
  <r>
    <x v="0"/>
    <s v="Single"/>
    <n v="5687"/>
  </r>
  <r>
    <x v="1"/>
    <n v="563"/>
    <n v="5687"/>
  </r>
  <r>
    <x v="2"/>
    <n v="50"/>
    <n v="5687"/>
  </r>
  <r>
    <x v="3"/>
    <n v="774"/>
    <n v="5687"/>
  </r>
  <r>
    <x v="4"/>
    <n v="28"/>
    <n v="5687"/>
  </r>
  <r>
    <x v="5"/>
    <n v="31"/>
    <n v="5687"/>
  </r>
  <r>
    <x v="6"/>
    <n v="187"/>
    <n v="5687"/>
  </r>
  <r>
    <x v="7"/>
    <s v="High"/>
    <n v="5687"/>
  </r>
  <r>
    <x v="0"/>
    <s v="Single"/>
    <n v="1524"/>
  </r>
  <r>
    <x v="1"/>
    <n v="709"/>
    <n v="1524"/>
  </r>
  <r>
    <x v="2"/>
    <n v="45"/>
    <n v="1524"/>
  </r>
  <r>
    <x v="3"/>
    <n v="115"/>
    <n v="1524"/>
  </r>
  <r>
    <x v="4"/>
    <n v="30"/>
    <n v="1524"/>
  </r>
  <r>
    <x v="5"/>
    <n v="160"/>
    <n v="1524"/>
  </r>
  <r>
    <x v="6"/>
    <n v="45"/>
    <n v="1524"/>
  </r>
  <r>
    <x v="7"/>
    <s v="High"/>
    <n v="1524"/>
  </r>
  <r>
    <x v="0"/>
    <s v="Couple"/>
    <n v="9504"/>
  </r>
  <r>
    <x v="1"/>
    <n v="179"/>
    <n v="9504"/>
  </r>
  <r>
    <x v="2"/>
    <n v="28"/>
    <n v="9504"/>
  </r>
  <r>
    <x v="3"/>
    <n v="520"/>
    <n v="9504"/>
  </r>
  <r>
    <x v="4"/>
    <n v="111"/>
    <n v="9504"/>
  </r>
  <r>
    <x v="5"/>
    <n v="123"/>
    <n v="9504"/>
  </r>
  <r>
    <x v="6"/>
    <n v="47"/>
    <n v="9504"/>
  </r>
  <r>
    <x v="7"/>
    <s v="Medium"/>
    <n v="9504"/>
  </r>
  <r>
    <x v="0"/>
    <s v="Single"/>
    <n v="2410"/>
  </r>
  <r>
    <x v="1"/>
    <n v="364"/>
    <n v="2410"/>
  </r>
  <r>
    <x v="2"/>
    <n v="40"/>
    <n v="2410"/>
  </r>
  <r>
    <x v="3"/>
    <n v="425"/>
    <n v="2410"/>
  </r>
  <r>
    <x v="4"/>
    <n v="158"/>
    <n v="2410"/>
  </r>
  <r>
    <x v="5"/>
    <n v="60"/>
    <n v="2410"/>
  </r>
  <r>
    <x v="6"/>
    <n v="50"/>
    <n v="2410"/>
  </r>
  <r>
    <x v="7"/>
    <s v="Medium"/>
    <n v="2410"/>
  </r>
  <r>
    <x v="0"/>
    <s v="Couple"/>
    <n v="9298"/>
  </r>
  <r>
    <x v="1"/>
    <n v="1252"/>
    <n v="9298"/>
  </r>
  <r>
    <x v="2"/>
    <n v="0"/>
    <n v="9298"/>
  </r>
  <r>
    <x v="3"/>
    <n v="465"/>
    <n v="9298"/>
  </r>
  <r>
    <x v="4"/>
    <n v="46"/>
    <n v="9298"/>
  </r>
  <r>
    <x v="5"/>
    <n v="35"/>
    <n v="9298"/>
  </r>
  <r>
    <x v="6"/>
    <n v="0"/>
    <n v="9298"/>
  </r>
  <r>
    <x v="7"/>
    <s v="Medium"/>
    <n v="9298"/>
  </r>
  <r>
    <x v="0"/>
    <s v="Single"/>
    <n v="1544"/>
  </r>
  <r>
    <x v="1"/>
    <n v="741"/>
    <n v="1544"/>
  </r>
  <r>
    <x v="2"/>
    <n v="68"/>
    <n v="1544"/>
  </r>
  <r>
    <x v="3"/>
    <n v="689"/>
    <n v="1544"/>
  </r>
  <r>
    <x v="4"/>
    <n v="224"/>
    <n v="1544"/>
  </r>
  <r>
    <x v="5"/>
    <n v="68"/>
    <n v="1544"/>
  </r>
  <r>
    <x v="6"/>
    <n v="103"/>
    <n v="1544"/>
  </r>
  <r>
    <x v="7"/>
    <s v="Medium"/>
    <n v="1544"/>
  </r>
  <r>
    <x v="0"/>
    <s v="Single"/>
    <n v="535"/>
  </r>
  <r>
    <x v="1"/>
    <n v="163"/>
    <n v="535"/>
  </r>
  <r>
    <x v="2"/>
    <n v="23"/>
    <n v="535"/>
  </r>
  <r>
    <x v="3"/>
    <n v="424"/>
    <n v="535"/>
  </r>
  <r>
    <x v="4"/>
    <n v="27"/>
    <n v="535"/>
  </r>
  <r>
    <x v="5"/>
    <n v="65"/>
    <n v="535"/>
  </r>
  <r>
    <x v="6"/>
    <n v="76"/>
    <n v="535"/>
  </r>
  <r>
    <x v="7"/>
    <s v="Medium"/>
    <n v="535"/>
  </r>
  <r>
    <x v="0"/>
    <s v="Single"/>
    <n v="4608"/>
  </r>
  <r>
    <x v="1"/>
    <n v="163"/>
    <n v="4608"/>
  </r>
  <r>
    <x v="2"/>
    <n v="23"/>
    <n v="4608"/>
  </r>
  <r>
    <x v="3"/>
    <n v="424"/>
    <n v="4608"/>
  </r>
  <r>
    <x v="4"/>
    <n v="27"/>
    <n v="4608"/>
  </r>
  <r>
    <x v="5"/>
    <n v="65"/>
    <n v="4608"/>
  </r>
  <r>
    <x v="6"/>
    <n v="76"/>
    <n v="4608"/>
  </r>
  <r>
    <x v="7"/>
    <s v="Medium"/>
    <n v="4608"/>
  </r>
  <r>
    <x v="0"/>
    <s v="Couple"/>
    <n v="8624"/>
  </r>
  <r>
    <x v="1"/>
    <n v="183"/>
    <n v="8624"/>
  </r>
  <r>
    <x v="2"/>
    <n v="33"/>
    <n v="8624"/>
  </r>
  <r>
    <x v="3"/>
    <n v="493"/>
    <n v="8624"/>
  </r>
  <r>
    <x v="4"/>
    <n v="59"/>
    <n v="8624"/>
  </r>
  <r>
    <x v="5"/>
    <n v="103"/>
    <n v="8624"/>
  </r>
  <r>
    <x v="6"/>
    <n v="57"/>
    <n v="8624"/>
  </r>
  <r>
    <x v="7"/>
    <s v="Medium"/>
    <n v="8624"/>
  </r>
  <r>
    <x v="0"/>
    <s v="Couple"/>
    <n v="4673"/>
  </r>
  <r>
    <x v="1"/>
    <n v="1004"/>
    <n v="4673"/>
  </r>
  <r>
    <x v="2"/>
    <n v="12"/>
    <n v="4673"/>
  </r>
  <r>
    <x v="3"/>
    <n v="145"/>
    <n v="4673"/>
  </r>
  <r>
    <x v="4"/>
    <n v="32"/>
    <n v="4673"/>
  </r>
  <r>
    <x v="5"/>
    <n v="12"/>
    <n v="4673"/>
  </r>
  <r>
    <x v="6"/>
    <n v="36"/>
    <n v="4673"/>
  </r>
  <r>
    <x v="7"/>
    <s v="High"/>
    <n v="4673"/>
  </r>
  <r>
    <x v="0"/>
    <s v="Single"/>
    <n v="1137"/>
  </r>
  <r>
    <x v="1"/>
    <n v="398"/>
    <n v="1137"/>
  </r>
  <r>
    <x v="2"/>
    <n v="190"/>
    <n v="1137"/>
  </r>
  <r>
    <x v="3"/>
    <n v="537"/>
    <n v="1137"/>
  </r>
  <r>
    <x v="4"/>
    <n v="61"/>
    <n v="1137"/>
  </r>
  <r>
    <x v="5"/>
    <n v="156"/>
    <n v="1137"/>
  </r>
  <r>
    <x v="6"/>
    <n v="37"/>
    <n v="1137"/>
  </r>
  <r>
    <x v="7"/>
    <s v="Medium"/>
    <n v="1137"/>
  </r>
  <r>
    <x v="0"/>
    <s v="Single"/>
    <n v="6071"/>
  </r>
  <r>
    <x v="1"/>
    <n v="493"/>
    <n v="6071"/>
  </r>
  <r>
    <x v="2"/>
    <n v="70"/>
    <n v="6071"/>
  </r>
  <r>
    <x v="3"/>
    <n v="324"/>
    <n v="6071"/>
  </r>
  <r>
    <x v="4"/>
    <n v="146"/>
    <n v="6071"/>
  </r>
  <r>
    <x v="5"/>
    <n v="40"/>
    <n v="6071"/>
  </r>
  <r>
    <x v="6"/>
    <n v="84"/>
    <n v="6071"/>
  </r>
  <r>
    <x v="7"/>
    <s v="Medium"/>
    <n v="6071"/>
  </r>
  <r>
    <x v="0"/>
    <s v="Single"/>
    <n v="295"/>
  </r>
  <r>
    <x v="1"/>
    <n v="493"/>
    <n v="295"/>
  </r>
  <r>
    <x v="2"/>
    <n v="70"/>
    <n v="295"/>
  </r>
  <r>
    <x v="3"/>
    <n v="324"/>
    <n v="295"/>
  </r>
  <r>
    <x v="4"/>
    <n v="146"/>
    <n v="295"/>
  </r>
  <r>
    <x v="5"/>
    <n v="40"/>
    <n v="295"/>
  </r>
  <r>
    <x v="6"/>
    <n v="84"/>
    <n v="295"/>
  </r>
  <r>
    <x v="7"/>
    <s v="Medium"/>
    <n v="295"/>
  </r>
  <r>
    <x v="0"/>
    <s v="Couple"/>
    <n v="5848"/>
  </r>
  <r>
    <x v="1"/>
    <n v="724"/>
    <n v="5848"/>
  </r>
  <r>
    <x v="2"/>
    <n v="74"/>
    <n v="5848"/>
  </r>
  <r>
    <x v="3"/>
    <n v="929"/>
    <n v="5848"/>
  </r>
  <r>
    <x v="4"/>
    <n v="97"/>
    <n v="5848"/>
  </r>
  <r>
    <x v="5"/>
    <n v="55"/>
    <n v="5848"/>
  </r>
  <r>
    <x v="6"/>
    <n v="130"/>
    <n v="5848"/>
  </r>
  <r>
    <x v="7"/>
    <s v="Medium"/>
    <n v="5848"/>
  </r>
  <r>
    <x v="0"/>
    <s v="Single"/>
    <n v="203"/>
  </r>
  <r>
    <x v="1"/>
    <n v="1288"/>
    <n v="203"/>
  </r>
  <r>
    <x v="2"/>
    <n v="20"/>
    <n v="203"/>
  </r>
  <r>
    <x v="3"/>
    <n v="613"/>
    <n v="203"/>
  </r>
  <r>
    <x v="4"/>
    <n v="80"/>
    <n v="203"/>
  </r>
  <r>
    <x v="5"/>
    <n v="61"/>
    <n v="203"/>
  </r>
  <r>
    <x v="6"/>
    <n v="27"/>
    <n v="203"/>
  </r>
  <r>
    <x v="7"/>
    <s v="Medium"/>
    <n v="203"/>
  </r>
  <r>
    <x v="0"/>
    <s v="Couple"/>
    <n v="988"/>
  </r>
  <r>
    <x v="1"/>
    <n v="410"/>
    <n v="988"/>
  </r>
  <r>
    <x v="2"/>
    <n v="0"/>
    <n v="988"/>
  </r>
  <r>
    <x v="3"/>
    <n v="592"/>
    <n v="988"/>
  </r>
  <r>
    <x v="4"/>
    <n v="147"/>
    <n v="988"/>
  </r>
  <r>
    <x v="5"/>
    <n v="22"/>
    <n v="988"/>
  </r>
  <r>
    <x v="6"/>
    <n v="22"/>
    <n v="988"/>
  </r>
  <r>
    <x v="7"/>
    <s v="Medium"/>
    <n v="988"/>
  </r>
  <r>
    <x v="0"/>
    <s v="Couple"/>
    <n v="4394"/>
  </r>
  <r>
    <x v="1"/>
    <n v="1142"/>
    <n v="4394"/>
  </r>
  <r>
    <x v="2"/>
    <n v="29"/>
    <n v="4394"/>
  </r>
  <r>
    <x v="3"/>
    <n v="249"/>
    <n v="4394"/>
  </r>
  <r>
    <x v="4"/>
    <n v="38"/>
    <n v="4394"/>
  </r>
  <r>
    <x v="5"/>
    <n v="29"/>
    <n v="4394"/>
  </r>
  <r>
    <x v="6"/>
    <n v="14"/>
    <n v="4394"/>
  </r>
  <r>
    <x v="7"/>
    <s v="Medium"/>
    <n v="4394"/>
  </r>
  <r>
    <x v="0"/>
    <s v="Couple"/>
    <n v="2079"/>
  </r>
  <r>
    <x v="1"/>
    <n v="450"/>
    <n v="2079"/>
  </r>
  <r>
    <x v="2"/>
    <n v="26"/>
    <n v="2079"/>
  </r>
  <r>
    <x v="3"/>
    <n v="535"/>
    <n v="2079"/>
  </r>
  <r>
    <x v="4"/>
    <n v="73"/>
    <n v="2079"/>
  </r>
  <r>
    <x v="5"/>
    <n v="98"/>
    <n v="2079"/>
  </r>
  <r>
    <x v="6"/>
    <n v="26"/>
    <n v="2079"/>
  </r>
  <r>
    <x v="7"/>
    <s v="Medium"/>
    <n v="2079"/>
  </r>
  <r>
    <x v="0"/>
    <s v="Single"/>
    <n v="2150"/>
  </r>
  <r>
    <x v="1"/>
    <n v="860"/>
    <n v="2150"/>
  </r>
  <r>
    <x v="2"/>
    <n v="28"/>
    <n v="2150"/>
  </r>
  <r>
    <x v="3"/>
    <n v="409"/>
    <n v="2150"/>
  </r>
  <r>
    <x v="4"/>
    <n v="73"/>
    <n v="2150"/>
  </r>
  <r>
    <x v="5"/>
    <n v="56"/>
    <n v="2150"/>
  </r>
  <r>
    <x v="6"/>
    <n v="56"/>
    <n v="2150"/>
  </r>
  <r>
    <x v="7"/>
    <s v="High"/>
    <n v="2150"/>
  </r>
  <r>
    <x v="0"/>
    <s v="Single"/>
    <n v="7966"/>
  </r>
  <r>
    <x v="1"/>
    <n v="505"/>
    <n v="7966"/>
  </r>
  <r>
    <x v="2"/>
    <n v="137"/>
    <n v="7966"/>
  </r>
  <r>
    <x v="3"/>
    <n v="401"/>
    <n v="7966"/>
  </r>
  <r>
    <x v="4"/>
    <n v="104"/>
    <n v="7966"/>
  </r>
  <r>
    <x v="5"/>
    <n v="22"/>
    <n v="7966"/>
  </r>
  <r>
    <x v="6"/>
    <n v="22"/>
    <n v="7966"/>
  </r>
  <r>
    <x v="7"/>
    <s v="High"/>
    <n v="7966"/>
  </r>
  <r>
    <x v="0"/>
    <s v="Couple"/>
    <n v="3667"/>
  </r>
  <r>
    <x v="1"/>
    <n v="778"/>
    <n v="3667"/>
  </r>
  <r>
    <x v="2"/>
    <n v="178"/>
    <n v="3667"/>
  </r>
  <r>
    <x v="3"/>
    <n v="689"/>
    <n v="3667"/>
  </r>
  <r>
    <x v="4"/>
    <n v="41"/>
    <n v="3667"/>
  </r>
  <r>
    <x v="5"/>
    <n v="27"/>
    <n v="3667"/>
  </r>
  <r>
    <x v="6"/>
    <n v="44"/>
    <n v="3667"/>
  </r>
  <r>
    <x v="7"/>
    <s v="High"/>
    <n v="3667"/>
  </r>
  <r>
    <x v="0"/>
    <s v="Couple"/>
    <n v="9274"/>
  </r>
  <r>
    <x v="1"/>
    <n v="525"/>
    <n v="9274"/>
  </r>
  <r>
    <x v="2"/>
    <n v="147"/>
    <n v="9274"/>
  </r>
  <r>
    <x v="3"/>
    <n v="112"/>
    <n v="9274"/>
  </r>
  <r>
    <x v="4"/>
    <n v="219"/>
    <n v="9274"/>
  </r>
  <r>
    <x v="5"/>
    <n v="147"/>
    <n v="9274"/>
  </r>
  <r>
    <x v="6"/>
    <n v="63"/>
    <n v="9274"/>
  </r>
  <r>
    <x v="7"/>
    <s v="Medium"/>
    <n v="9274"/>
  </r>
  <r>
    <x v="0"/>
    <s v="Single"/>
    <n v="10245"/>
  </r>
  <r>
    <x v="1"/>
    <n v="160"/>
    <n v="10245"/>
  </r>
  <r>
    <x v="2"/>
    <n v="80"/>
    <n v="10245"/>
  </r>
  <r>
    <x v="3"/>
    <n v="369"/>
    <n v="10245"/>
  </r>
  <r>
    <x v="4"/>
    <n v="67"/>
    <n v="10245"/>
  </r>
  <r>
    <x v="5"/>
    <n v="39"/>
    <n v="10245"/>
  </r>
  <r>
    <x v="6"/>
    <n v="41"/>
    <n v="10245"/>
  </r>
  <r>
    <x v="7"/>
    <s v="Medium"/>
    <n v="10245"/>
  </r>
  <r>
    <x v="0"/>
    <s v="Single"/>
    <n v="3434"/>
  </r>
  <r>
    <x v="1"/>
    <n v="483"/>
    <n v="3434"/>
  </r>
  <r>
    <x v="2"/>
    <n v="72"/>
    <n v="3434"/>
  </r>
  <r>
    <x v="3"/>
    <n v="567"/>
    <n v="3434"/>
  </r>
  <r>
    <x v="4"/>
    <n v="94"/>
    <n v="3434"/>
  </r>
  <r>
    <x v="5"/>
    <n v="12"/>
    <n v="3434"/>
  </r>
  <r>
    <x v="6"/>
    <n v="108"/>
    <n v="3434"/>
  </r>
  <r>
    <x v="7"/>
    <s v="Medium"/>
    <n v="3434"/>
  </r>
  <r>
    <x v="0"/>
    <s v="Couple"/>
    <n v="4789"/>
  </r>
  <r>
    <x v="1"/>
    <n v="769"/>
    <n v="4789"/>
  </r>
  <r>
    <x v="2"/>
    <n v="22"/>
    <n v="4789"/>
  </r>
  <r>
    <x v="3"/>
    <n v="500"/>
    <n v="4789"/>
  </r>
  <r>
    <x v="4"/>
    <n v="210"/>
    <n v="4789"/>
  </r>
  <r>
    <x v="5"/>
    <n v="143"/>
    <n v="4789"/>
  </r>
  <r>
    <x v="6"/>
    <n v="33"/>
    <n v="4789"/>
  </r>
  <r>
    <x v="7"/>
    <s v="Medium"/>
    <n v="4789"/>
  </r>
  <r>
    <x v="0"/>
    <s v="Couple"/>
    <n v="5718"/>
  </r>
  <r>
    <x v="1"/>
    <n v="674"/>
    <n v="5718"/>
  </r>
  <r>
    <x v="2"/>
    <n v="168"/>
    <n v="5718"/>
  </r>
  <r>
    <x v="3"/>
    <n v="108"/>
    <n v="5718"/>
  </r>
  <r>
    <x v="4"/>
    <n v="192"/>
    <n v="5718"/>
  </r>
  <r>
    <x v="5"/>
    <n v="42"/>
    <n v="5718"/>
  </r>
  <r>
    <x v="6"/>
    <n v="231"/>
    <n v="5718"/>
  </r>
  <r>
    <x v="7"/>
    <s v="Medium"/>
    <n v="5718"/>
  </r>
  <r>
    <x v="0"/>
    <s v="Couple"/>
    <n v="4687"/>
  </r>
  <r>
    <x v="1"/>
    <n v="674"/>
    <n v="4687"/>
  </r>
  <r>
    <x v="2"/>
    <n v="92"/>
    <n v="4687"/>
  </r>
  <r>
    <x v="3"/>
    <n v="736"/>
    <n v="4687"/>
  </r>
  <r>
    <x v="4"/>
    <n v="39"/>
    <n v="4687"/>
  </r>
  <r>
    <x v="5"/>
    <n v="0"/>
    <n v="4687"/>
  </r>
  <r>
    <x v="6"/>
    <n v="92"/>
    <n v="4687"/>
  </r>
  <r>
    <x v="7"/>
    <s v="Medium"/>
    <n v="4687"/>
  </r>
  <r>
    <x v="0"/>
    <s v="Single"/>
    <n v="1065"/>
  </r>
  <r>
    <x v="1"/>
    <n v="557"/>
    <n v="1065"/>
  </r>
  <r>
    <x v="2"/>
    <n v="129"/>
    <n v="1065"/>
  </r>
  <r>
    <x v="3"/>
    <n v="984"/>
    <n v="1065"/>
  </r>
  <r>
    <x v="4"/>
    <n v="193"/>
    <n v="1065"/>
  </r>
  <r>
    <x v="5"/>
    <n v="37"/>
    <n v="1065"/>
  </r>
  <r>
    <x v="6"/>
    <n v="18"/>
    <n v="1065"/>
  </r>
  <r>
    <x v="7"/>
    <s v="Medium"/>
    <n v="1065"/>
  </r>
  <r>
    <x v="0"/>
    <s v="Couple"/>
    <n v="6905"/>
  </r>
  <r>
    <x v="1"/>
    <n v="241"/>
    <n v="6905"/>
  </r>
  <r>
    <x v="2"/>
    <n v="45"/>
    <n v="6905"/>
  </r>
  <r>
    <x v="3"/>
    <n v="604"/>
    <n v="6905"/>
  </r>
  <r>
    <x v="4"/>
    <n v="34"/>
    <n v="6905"/>
  </r>
  <r>
    <x v="5"/>
    <n v="26"/>
    <n v="6905"/>
  </r>
  <r>
    <x v="6"/>
    <n v="54"/>
    <n v="6905"/>
  </r>
  <r>
    <x v="7"/>
    <s v="Medium"/>
    <n v="6905"/>
  </r>
  <r>
    <x v="0"/>
    <s v="Single"/>
    <n v="3661"/>
  </r>
  <r>
    <x v="1"/>
    <n v="594"/>
    <n v="3661"/>
  </r>
  <r>
    <x v="2"/>
    <n v="51"/>
    <n v="3661"/>
  </r>
  <r>
    <x v="3"/>
    <n v="631"/>
    <n v="3661"/>
  </r>
  <r>
    <x v="4"/>
    <n v="72"/>
    <n v="3661"/>
  </r>
  <r>
    <x v="5"/>
    <n v="55"/>
    <n v="3661"/>
  </r>
  <r>
    <x v="6"/>
    <n v="32"/>
    <n v="3661"/>
  </r>
  <r>
    <x v="7"/>
    <s v="Medium"/>
    <n v="3661"/>
  </r>
  <r>
    <x v="0"/>
    <s v="Couple"/>
    <n v="4310"/>
  </r>
  <r>
    <x v="1"/>
    <n v="507"/>
    <n v="4310"/>
  </r>
  <r>
    <x v="2"/>
    <n v="93"/>
    <n v="4310"/>
  </r>
  <r>
    <x v="3"/>
    <n v="520"/>
    <n v="4310"/>
  </r>
  <r>
    <x v="4"/>
    <n v="242"/>
    <n v="4310"/>
  </r>
  <r>
    <x v="5"/>
    <n v="40"/>
    <n v="4310"/>
  </r>
  <r>
    <x v="6"/>
    <n v="26"/>
    <n v="4310"/>
  </r>
  <r>
    <x v="7"/>
    <s v="Medium"/>
    <n v="4310"/>
  </r>
  <r>
    <x v="0"/>
    <s v="Couple"/>
    <n v="9209"/>
  </r>
  <r>
    <x v="1"/>
    <n v="829"/>
    <n v="9209"/>
  </r>
  <r>
    <x v="2"/>
    <n v="138"/>
    <n v="9209"/>
  </r>
  <r>
    <x v="3"/>
    <n v="430"/>
    <n v="9209"/>
  </r>
  <r>
    <x v="4"/>
    <n v="60"/>
    <n v="9209"/>
  </r>
  <r>
    <x v="5"/>
    <n v="92"/>
    <n v="9209"/>
  </r>
  <r>
    <x v="6"/>
    <n v="15"/>
    <n v="9209"/>
  </r>
  <r>
    <x v="7"/>
    <s v="Medium"/>
    <n v="9209"/>
  </r>
  <r>
    <x v="0"/>
    <s v="Couple"/>
    <n v="6417"/>
  </r>
  <r>
    <x v="1"/>
    <n v="829"/>
    <n v="6417"/>
  </r>
  <r>
    <x v="2"/>
    <n v="138"/>
    <n v="6417"/>
  </r>
  <r>
    <x v="3"/>
    <n v="430"/>
    <n v="6417"/>
  </r>
  <r>
    <x v="4"/>
    <n v="60"/>
    <n v="6417"/>
  </r>
  <r>
    <x v="5"/>
    <n v="92"/>
    <n v="6417"/>
  </r>
  <r>
    <x v="6"/>
    <n v="15"/>
    <n v="6417"/>
  </r>
  <r>
    <x v="7"/>
    <s v="Medium"/>
    <n v="6417"/>
  </r>
  <r>
    <x v="0"/>
    <s v="Couple"/>
    <n v="8717"/>
  </r>
  <r>
    <x v="1"/>
    <n v="1149"/>
    <n v="8717"/>
  </r>
  <r>
    <x v="2"/>
    <n v="71"/>
    <n v="8717"/>
  </r>
  <r>
    <x v="3"/>
    <n v="449"/>
    <n v="8717"/>
  </r>
  <r>
    <x v="4"/>
    <n v="69"/>
    <n v="8717"/>
  </r>
  <r>
    <x v="5"/>
    <n v="71"/>
    <n v="8717"/>
  </r>
  <r>
    <x v="6"/>
    <n v="26"/>
    <n v="8717"/>
  </r>
  <r>
    <x v="7"/>
    <s v="High"/>
    <n v="8717"/>
  </r>
  <r>
    <x v="0"/>
    <s v="Couple"/>
    <n v="7396"/>
  </r>
  <r>
    <x v="1"/>
    <n v="342"/>
    <n v="7396"/>
  </r>
  <r>
    <x v="2"/>
    <n v="51"/>
    <n v="7396"/>
  </r>
  <r>
    <x v="3"/>
    <n v="936"/>
    <n v="7396"/>
  </r>
  <r>
    <x v="4"/>
    <n v="207"/>
    <n v="7396"/>
  </r>
  <r>
    <x v="5"/>
    <n v="35"/>
    <n v="7396"/>
  </r>
  <r>
    <x v="6"/>
    <n v="26"/>
    <n v="7396"/>
  </r>
  <r>
    <x v="7"/>
    <s v="Medium"/>
    <n v="7396"/>
  </r>
  <r>
    <x v="0"/>
    <s v="Couple"/>
    <n v="6086"/>
  </r>
  <r>
    <x v="1"/>
    <n v="445"/>
    <n v="6086"/>
  </r>
  <r>
    <x v="2"/>
    <n v="25"/>
    <n v="6086"/>
  </r>
  <r>
    <x v="3"/>
    <n v="706"/>
    <n v="6086"/>
  </r>
  <r>
    <x v="4"/>
    <n v="80"/>
    <n v="6086"/>
  </r>
  <r>
    <x v="5"/>
    <n v="76"/>
    <n v="6086"/>
  </r>
  <r>
    <x v="6"/>
    <n v="48"/>
    <n v="6086"/>
  </r>
  <r>
    <x v="7"/>
    <s v="Medium"/>
    <n v="6086"/>
  </r>
  <r>
    <x v="0"/>
    <s v="Couple"/>
    <n v="737"/>
  </r>
  <r>
    <x v="1"/>
    <n v="1493"/>
    <n v="737"/>
  </r>
  <r>
    <x v="2"/>
    <n v="86"/>
    <n v="737"/>
  </r>
  <r>
    <x v="3"/>
    <n v="454"/>
    <n v="737"/>
  </r>
  <r>
    <x v="4"/>
    <n v="112"/>
    <n v="737"/>
  </r>
  <r>
    <x v="5"/>
    <n v="43"/>
    <n v="737"/>
  </r>
  <r>
    <x v="6"/>
    <n v="43"/>
    <n v="737"/>
  </r>
  <r>
    <x v="7"/>
    <s v="Medium"/>
    <n v="737"/>
  </r>
  <r>
    <x v="0"/>
    <s v="Couple"/>
    <n v="7849"/>
  </r>
  <r>
    <x v="1"/>
    <n v="209"/>
    <n v="7849"/>
  </r>
  <r>
    <x v="2"/>
    <n v="19"/>
    <n v="7849"/>
  </r>
  <r>
    <x v="3"/>
    <n v="456"/>
    <n v="7849"/>
  </r>
  <r>
    <x v="4"/>
    <n v="160"/>
    <n v="7849"/>
  </r>
  <r>
    <x v="5"/>
    <n v="142"/>
    <n v="7849"/>
  </r>
  <r>
    <x v="6"/>
    <n v="66"/>
    <n v="7849"/>
  </r>
  <r>
    <x v="7"/>
    <s v="Low"/>
    <n v="7849"/>
  </r>
  <r>
    <x v="0"/>
    <s v="Single"/>
    <n v="2730"/>
  </r>
  <r>
    <x v="1"/>
    <n v="536"/>
    <n v="2730"/>
  </r>
  <r>
    <x v="2"/>
    <n v="11"/>
    <n v="2730"/>
  </r>
  <r>
    <x v="3"/>
    <n v="387"/>
    <n v="2730"/>
  </r>
  <r>
    <x v="4"/>
    <n v="149"/>
    <n v="2730"/>
  </r>
  <r>
    <x v="5"/>
    <n v="91"/>
    <n v="2730"/>
  </r>
  <r>
    <x v="6"/>
    <n v="57"/>
    <n v="2730"/>
  </r>
  <r>
    <x v="7"/>
    <s v="Medium"/>
    <n v="2730"/>
  </r>
  <r>
    <x v="0"/>
    <s v="Couple"/>
    <n v="3711"/>
  </r>
  <r>
    <x v="1"/>
    <n v="1035"/>
    <n v="3711"/>
  </r>
  <r>
    <x v="2"/>
    <n v="134"/>
    <n v="3711"/>
  </r>
  <r>
    <x v="3"/>
    <n v="670"/>
    <n v="3711"/>
  </r>
  <r>
    <x v="4"/>
    <n v="25"/>
    <n v="3711"/>
  </r>
  <r>
    <x v="5"/>
    <n v="38"/>
    <n v="3711"/>
  </r>
  <r>
    <x v="6"/>
    <n v="0"/>
    <n v="3711"/>
  </r>
  <r>
    <x v="7"/>
    <s v="Medium"/>
    <n v="3711"/>
  </r>
  <r>
    <x v="0"/>
    <s v="Couple"/>
    <n v="7428"/>
  </r>
  <r>
    <x v="1"/>
    <n v="240"/>
    <n v="7428"/>
  </r>
  <r>
    <x v="2"/>
    <n v="132"/>
    <n v="7428"/>
  </r>
  <r>
    <x v="3"/>
    <n v="445"/>
    <n v="7428"/>
  </r>
  <r>
    <x v="4"/>
    <n v="250"/>
    <n v="7428"/>
  </r>
  <r>
    <x v="5"/>
    <n v="192"/>
    <n v="7428"/>
  </r>
  <r>
    <x v="6"/>
    <n v="108"/>
    <n v="7428"/>
  </r>
  <r>
    <x v="7"/>
    <s v="Medium"/>
    <n v="7428"/>
  </r>
  <r>
    <x v="0"/>
    <s v="Couple"/>
    <n v="3690"/>
  </r>
  <r>
    <x v="1"/>
    <n v="1184"/>
    <n v="3690"/>
  </r>
  <r>
    <x v="2"/>
    <n v="102"/>
    <n v="3690"/>
  </r>
  <r>
    <x v="3"/>
    <n v="673"/>
    <n v="3690"/>
  </r>
  <r>
    <x v="4"/>
    <n v="52"/>
    <n v="3690"/>
  </r>
  <r>
    <x v="5"/>
    <n v="40"/>
    <n v="3690"/>
  </r>
  <r>
    <x v="6"/>
    <n v="40"/>
    <n v="3690"/>
  </r>
  <r>
    <x v="7"/>
    <s v="High"/>
    <n v="3690"/>
  </r>
  <r>
    <x v="0"/>
    <s v="Couple"/>
    <n v="2176"/>
  </r>
  <r>
    <x v="1"/>
    <n v="1218"/>
    <n v="2176"/>
  </r>
  <r>
    <x v="2"/>
    <n v="16"/>
    <n v="2176"/>
  </r>
  <r>
    <x v="3"/>
    <n v="272"/>
    <n v="2176"/>
  </r>
  <r>
    <x v="4"/>
    <n v="104"/>
    <n v="2176"/>
  </r>
  <r>
    <x v="5"/>
    <n v="0"/>
    <n v="2176"/>
  </r>
  <r>
    <x v="6"/>
    <n v="80"/>
    <n v="2176"/>
  </r>
  <r>
    <x v="7"/>
    <s v="Medium"/>
    <n v="2176"/>
  </r>
  <r>
    <x v="0"/>
    <s v="Couple"/>
    <n v="9121"/>
  </r>
  <r>
    <x v="1"/>
    <n v="1218"/>
    <n v="9121"/>
  </r>
  <r>
    <x v="2"/>
    <n v="16"/>
    <n v="9121"/>
  </r>
  <r>
    <x v="3"/>
    <n v="272"/>
    <n v="9121"/>
  </r>
  <r>
    <x v="4"/>
    <n v="104"/>
    <n v="9121"/>
  </r>
  <r>
    <x v="5"/>
    <n v="0"/>
    <n v="9121"/>
  </r>
  <r>
    <x v="6"/>
    <n v="80"/>
    <n v="9121"/>
  </r>
  <r>
    <x v="7"/>
    <s v="Medium"/>
    <n v="9121"/>
  </r>
  <r>
    <x v="0"/>
    <s v="Couple"/>
    <n v="5067"/>
  </r>
  <r>
    <x v="1"/>
    <n v="966"/>
    <n v="5067"/>
  </r>
  <r>
    <x v="2"/>
    <n v="26"/>
    <n v="5067"/>
  </r>
  <r>
    <x v="3"/>
    <n v="282"/>
    <n v="5067"/>
  </r>
  <r>
    <x v="4"/>
    <n v="52"/>
    <n v="5067"/>
  </r>
  <r>
    <x v="5"/>
    <n v="26"/>
    <n v="5067"/>
  </r>
  <r>
    <x v="6"/>
    <n v="26"/>
    <n v="5067"/>
  </r>
  <r>
    <x v="7"/>
    <s v="Low"/>
    <n v="5067"/>
  </r>
  <r>
    <x v="0"/>
    <s v="Couple"/>
    <n v="1225"/>
  </r>
  <r>
    <x v="1"/>
    <n v="483"/>
    <n v="1225"/>
  </r>
  <r>
    <x v="2"/>
    <n v="84"/>
    <n v="1225"/>
  </r>
  <r>
    <x v="3"/>
    <n v="398"/>
    <n v="1225"/>
  </r>
  <r>
    <x v="4"/>
    <n v="205"/>
    <n v="1225"/>
  </r>
  <r>
    <x v="5"/>
    <n v="84"/>
    <n v="1225"/>
  </r>
  <r>
    <x v="6"/>
    <n v="241"/>
    <n v="1225"/>
  </r>
  <r>
    <x v="7"/>
    <s v="Medium"/>
    <n v="1225"/>
  </r>
  <r>
    <x v="0"/>
    <s v="Couple"/>
    <n v="7059"/>
  </r>
  <r>
    <x v="1"/>
    <n v="483"/>
    <n v="7059"/>
  </r>
  <r>
    <x v="2"/>
    <n v="84"/>
    <n v="7059"/>
  </r>
  <r>
    <x v="3"/>
    <n v="398"/>
    <n v="7059"/>
  </r>
  <r>
    <x v="4"/>
    <n v="205"/>
    <n v="7059"/>
  </r>
  <r>
    <x v="5"/>
    <n v="84"/>
    <n v="7059"/>
  </r>
  <r>
    <x v="6"/>
    <n v="241"/>
    <n v="7059"/>
  </r>
  <r>
    <x v="7"/>
    <s v="Medium"/>
    <n v="7059"/>
  </r>
  <r>
    <x v="0"/>
    <s v="Couple"/>
    <n v="9938"/>
  </r>
  <r>
    <x v="1"/>
    <n v="519"/>
    <n v="9938"/>
  </r>
  <r>
    <x v="2"/>
    <n v="17"/>
    <n v="9938"/>
  </r>
  <r>
    <x v="3"/>
    <n v="813"/>
    <n v="9938"/>
  </r>
  <r>
    <x v="4"/>
    <n v="27"/>
    <n v="9938"/>
  </r>
  <r>
    <x v="5"/>
    <n v="173"/>
    <n v="9938"/>
  </r>
  <r>
    <x v="6"/>
    <n v="51"/>
    <n v="9938"/>
  </r>
  <r>
    <x v="7"/>
    <s v="Medium"/>
    <n v="9938"/>
  </r>
  <r>
    <x v="0"/>
    <s v="Couple"/>
    <n v="8601"/>
  </r>
  <r>
    <x v="1"/>
    <n v="421"/>
    <n v="8601"/>
  </r>
  <r>
    <x v="2"/>
    <n v="76"/>
    <n v="8601"/>
  </r>
  <r>
    <x v="3"/>
    <n v="536"/>
    <n v="8601"/>
  </r>
  <r>
    <x v="4"/>
    <n v="82"/>
    <n v="8601"/>
  </r>
  <r>
    <x v="5"/>
    <n v="178"/>
    <n v="8601"/>
  </r>
  <r>
    <x v="6"/>
    <n v="102"/>
    <n v="8601"/>
  </r>
  <r>
    <x v="7"/>
    <s v="High"/>
    <n v="8601"/>
  </r>
  <r>
    <x v="0"/>
    <s v="Single"/>
    <n v="10102"/>
  </r>
  <r>
    <x v="1"/>
    <n v="395"/>
    <n v="10102"/>
  </r>
  <r>
    <x v="2"/>
    <n v="183"/>
    <n v="10102"/>
  </r>
  <r>
    <x v="3"/>
    <n v="565"/>
    <n v="10102"/>
  </r>
  <r>
    <x v="4"/>
    <n v="166"/>
    <n v="10102"/>
  </r>
  <r>
    <x v="5"/>
    <n v="141"/>
    <n v="10102"/>
  </r>
  <r>
    <x v="6"/>
    <n v="28"/>
    <n v="10102"/>
  </r>
  <r>
    <x v="7"/>
    <s v="Medium"/>
    <n v="10102"/>
  </r>
  <r>
    <x v="0"/>
    <s v="Single"/>
    <n v="1371"/>
  </r>
  <r>
    <x v="1"/>
    <n v="123"/>
    <n v="1371"/>
  </r>
  <r>
    <x v="2"/>
    <n v="164"/>
    <n v="1371"/>
  </r>
  <r>
    <x v="3"/>
    <n v="266"/>
    <n v="1371"/>
  </r>
  <r>
    <x v="4"/>
    <n v="227"/>
    <n v="1371"/>
  </r>
  <r>
    <x v="5"/>
    <n v="30"/>
    <n v="1371"/>
  </r>
  <r>
    <x v="6"/>
    <n v="174"/>
    <n v="1371"/>
  </r>
  <r>
    <x v="7"/>
    <s v="Low"/>
    <n v="1371"/>
  </r>
  <r>
    <x v="0"/>
    <s v="Couple"/>
    <n v="460"/>
  </r>
  <r>
    <x v="1"/>
    <n v="792"/>
    <n v="460"/>
  </r>
  <r>
    <x v="2"/>
    <n v="86"/>
    <n v="460"/>
  </r>
  <r>
    <x v="3"/>
    <n v="740"/>
    <n v="460"/>
  </r>
  <r>
    <x v="4"/>
    <n v="67"/>
    <n v="460"/>
  </r>
  <r>
    <x v="5"/>
    <n v="51"/>
    <n v="460"/>
  </r>
  <r>
    <x v="6"/>
    <n v="17"/>
    <n v="460"/>
  </r>
  <r>
    <x v="7"/>
    <s v="Medium"/>
    <n v="460"/>
  </r>
  <r>
    <x v="0"/>
    <s v="Couple"/>
    <n v="8314"/>
  </r>
  <r>
    <x v="1"/>
    <n v="557"/>
    <n v="8314"/>
  </r>
  <r>
    <x v="2"/>
    <n v="129"/>
    <n v="8314"/>
  </r>
  <r>
    <x v="3"/>
    <n v="761"/>
    <n v="8314"/>
  </r>
  <r>
    <x v="4"/>
    <n v="29"/>
    <n v="8314"/>
  </r>
  <r>
    <x v="5"/>
    <n v="185"/>
    <n v="8314"/>
  </r>
  <r>
    <x v="6"/>
    <n v="111"/>
    <n v="8314"/>
  </r>
  <r>
    <x v="7"/>
    <s v="Medium"/>
    <n v="8314"/>
  </r>
  <r>
    <x v="0"/>
    <s v="Single"/>
    <n v="4828"/>
  </r>
  <r>
    <x v="1"/>
    <n v="71"/>
    <n v="4828"/>
  </r>
  <r>
    <x v="2"/>
    <n v="99"/>
    <n v="4828"/>
  </r>
  <r>
    <x v="3"/>
    <n v="278"/>
    <n v="4828"/>
  </r>
  <r>
    <x v="4"/>
    <n v="185"/>
    <n v="4828"/>
  </r>
  <r>
    <x v="5"/>
    <n v="121"/>
    <n v="4828"/>
  </r>
  <r>
    <x v="6"/>
    <n v="38"/>
    <n v="4828"/>
  </r>
  <r>
    <x v="7"/>
    <s v="Medium"/>
    <n v="4828"/>
  </r>
  <r>
    <x v="0"/>
    <s v="Couple"/>
    <n v="6343"/>
  </r>
  <r>
    <x v="1"/>
    <n v="835"/>
    <n v="6343"/>
  </r>
  <r>
    <x v="2"/>
    <n v="73"/>
    <n v="6343"/>
  </r>
  <r>
    <x v="3"/>
    <n v="380"/>
    <n v="6343"/>
  </r>
  <r>
    <x v="4"/>
    <n v="114"/>
    <n v="6343"/>
  </r>
  <r>
    <x v="5"/>
    <n v="73"/>
    <n v="6343"/>
  </r>
  <r>
    <x v="6"/>
    <n v="43"/>
    <n v="6343"/>
  </r>
  <r>
    <x v="7"/>
    <s v="Medium"/>
    <n v="6343"/>
  </r>
  <r>
    <x v="0"/>
    <s v="Single"/>
    <n v="4790"/>
  </r>
  <r>
    <x v="1"/>
    <n v="574"/>
    <n v="4790"/>
  </r>
  <r>
    <x v="2"/>
    <n v="8"/>
    <n v="4790"/>
  </r>
  <r>
    <x v="3"/>
    <n v="216"/>
    <n v="4790"/>
  </r>
  <r>
    <x v="4"/>
    <n v="21"/>
    <n v="4790"/>
  </r>
  <r>
    <x v="5"/>
    <n v="16"/>
    <n v="4790"/>
  </r>
  <r>
    <x v="6"/>
    <n v="33"/>
    <n v="4790"/>
  </r>
  <r>
    <x v="7"/>
    <s v="Medium"/>
    <n v="4790"/>
  </r>
  <r>
    <x v="0"/>
    <s v="Single"/>
    <n v="9058"/>
  </r>
  <r>
    <x v="1"/>
    <n v="1060"/>
    <n v="9058"/>
  </r>
  <r>
    <x v="2"/>
    <n v="21"/>
    <n v="9058"/>
  </r>
  <r>
    <x v="3"/>
    <n v="530"/>
    <n v="9058"/>
  </r>
  <r>
    <x v="4"/>
    <n v="32"/>
    <n v="9058"/>
  </r>
  <r>
    <x v="5"/>
    <n v="0"/>
    <n v="9058"/>
  </r>
  <r>
    <x v="6"/>
    <n v="224"/>
    <n v="9058"/>
  </r>
  <r>
    <x v="7"/>
    <s v="Medium"/>
    <n v="9058"/>
  </r>
  <r>
    <x v="0"/>
    <s v="Single"/>
    <n v="9449"/>
  </r>
  <r>
    <x v="1"/>
    <n v="415"/>
    <n v="9449"/>
  </r>
  <r>
    <x v="2"/>
    <n v="5"/>
    <n v="9449"/>
  </r>
  <r>
    <x v="3"/>
    <n v="124"/>
    <n v="9449"/>
  </r>
  <r>
    <x v="4"/>
    <n v="15"/>
    <n v="9449"/>
  </r>
  <r>
    <x v="5"/>
    <n v="35"/>
    <n v="9449"/>
  </r>
  <r>
    <x v="6"/>
    <n v="11"/>
    <n v="9449"/>
  </r>
  <r>
    <x v="7"/>
    <s v="Medium"/>
    <n v="9449"/>
  </r>
  <r>
    <x v="0"/>
    <s v="Couple"/>
    <n v="8093"/>
  </r>
  <r>
    <x v="1"/>
    <n v="572"/>
    <n v="8093"/>
  </r>
  <r>
    <x v="2"/>
    <n v="8"/>
    <n v="8093"/>
  </r>
  <r>
    <x v="3"/>
    <n v="232"/>
    <n v="8093"/>
  </r>
  <r>
    <x v="4"/>
    <n v="23"/>
    <n v="8093"/>
  </r>
  <r>
    <x v="5"/>
    <n v="62"/>
    <n v="8093"/>
  </r>
  <r>
    <x v="6"/>
    <n v="17"/>
    <n v="8093"/>
  </r>
  <r>
    <x v="7"/>
    <s v="Medium"/>
    <n v="8093"/>
  </r>
  <r>
    <x v="0"/>
    <s v="Single"/>
    <n v="9305"/>
  </r>
  <r>
    <x v="1"/>
    <n v="311"/>
    <n v="9305"/>
  </r>
  <r>
    <x v="2"/>
    <n v="26"/>
    <n v="9305"/>
  </r>
  <r>
    <x v="3"/>
    <n v="640"/>
    <n v="9305"/>
  </r>
  <r>
    <x v="4"/>
    <n v="180"/>
    <n v="9305"/>
  </r>
  <r>
    <x v="5"/>
    <n v="37"/>
    <n v="9305"/>
  </r>
  <r>
    <x v="6"/>
    <n v="121"/>
    <n v="9305"/>
  </r>
  <r>
    <x v="7"/>
    <s v="Medium"/>
    <n v="9305"/>
  </r>
  <r>
    <x v="0"/>
    <s v="Couple"/>
    <n v="5303"/>
  </r>
  <r>
    <x v="1"/>
    <n v="471"/>
    <n v="5303"/>
  </r>
  <r>
    <x v="2"/>
    <n v="0"/>
    <n v="5303"/>
  </r>
  <r>
    <x v="3"/>
    <n v="510"/>
    <n v="5303"/>
  </r>
  <r>
    <x v="4"/>
    <n v="99"/>
    <n v="5303"/>
  </r>
  <r>
    <x v="5"/>
    <n v="21"/>
    <n v="5303"/>
  </r>
  <r>
    <x v="6"/>
    <n v="12"/>
    <n v="5303"/>
  </r>
  <r>
    <x v="7"/>
    <s v="Medium"/>
    <n v="5303"/>
  </r>
  <r>
    <x v="0"/>
    <s v="Single"/>
    <n v="11071"/>
  </r>
  <r>
    <x v="1"/>
    <n v="450"/>
    <n v="11071"/>
  </r>
  <r>
    <x v="2"/>
    <n v="133"/>
    <n v="11071"/>
  </r>
  <r>
    <x v="3"/>
    <n v="951"/>
    <n v="11071"/>
  </r>
  <r>
    <x v="4"/>
    <n v="173"/>
    <n v="11071"/>
  </r>
  <r>
    <x v="5"/>
    <n v="0"/>
    <n v="11071"/>
  </r>
  <r>
    <x v="6"/>
    <n v="216"/>
    <n v="11071"/>
  </r>
  <r>
    <x v="7"/>
    <s v="Medium"/>
    <n v="11071"/>
  </r>
  <r>
    <x v="0"/>
    <s v="Couple"/>
    <n v="8504"/>
  </r>
  <r>
    <x v="1"/>
    <n v="350"/>
    <n v="8504"/>
  </r>
  <r>
    <x v="2"/>
    <n v="60"/>
    <n v="8504"/>
  </r>
  <r>
    <x v="3"/>
    <n v="568"/>
    <n v="8504"/>
  </r>
  <r>
    <x v="4"/>
    <n v="110"/>
    <n v="8504"/>
  </r>
  <r>
    <x v="5"/>
    <n v="133"/>
    <n v="8504"/>
  </r>
  <r>
    <x v="6"/>
    <n v="145"/>
    <n v="8504"/>
  </r>
  <r>
    <x v="7"/>
    <s v="Medium"/>
    <n v="8504"/>
  </r>
  <r>
    <x v="0"/>
    <s v="Couple"/>
    <n v="1020"/>
  </r>
  <r>
    <x v="1"/>
    <n v="350"/>
    <n v="1020"/>
  </r>
  <r>
    <x v="2"/>
    <n v="60"/>
    <n v="1020"/>
  </r>
  <r>
    <x v="3"/>
    <n v="568"/>
    <n v="1020"/>
  </r>
  <r>
    <x v="4"/>
    <n v="110"/>
    <n v="1020"/>
  </r>
  <r>
    <x v="5"/>
    <n v="133"/>
    <n v="1020"/>
  </r>
  <r>
    <x v="6"/>
    <n v="145"/>
    <n v="1020"/>
  </r>
  <r>
    <x v="7"/>
    <s v="Medium"/>
    <n v="1020"/>
  </r>
  <r>
    <x v="0"/>
    <s v="Couple"/>
    <n v="5125"/>
  </r>
  <r>
    <x v="1"/>
    <n v="333"/>
    <n v="5125"/>
  </r>
  <r>
    <x v="2"/>
    <n v="0"/>
    <n v="5125"/>
  </r>
  <r>
    <x v="3"/>
    <n v="815"/>
    <n v="5125"/>
  </r>
  <r>
    <x v="4"/>
    <n v="129"/>
    <n v="5125"/>
  </r>
  <r>
    <x v="5"/>
    <n v="42"/>
    <n v="5125"/>
  </r>
  <r>
    <x v="6"/>
    <n v="29"/>
    <n v="5125"/>
  </r>
  <r>
    <x v="7"/>
    <s v="Medium"/>
    <n v="5125"/>
  </r>
  <r>
    <x v="0"/>
    <s v="Couple"/>
    <n v="9264"/>
  </r>
  <r>
    <x v="1"/>
    <n v="423"/>
    <n v="9264"/>
  </r>
  <r>
    <x v="2"/>
    <n v="42"/>
    <n v="9264"/>
  </r>
  <r>
    <x v="3"/>
    <n v="706"/>
    <n v="9264"/>
  </r>
  <r>
    <x v="4"/>
    <n v="73"/>
    <n v="9264"/>
  </r>
  <r>
    <x v="5"/>
    <n v="197"/>
    <n v="9264"/>
  </r>
  <r>
    <x v="6"/>
    <n v="197"/>
    <n v="9264"/>
  </r>
  <r>
    <x v="7"/>
    <s v="Medium"/>
    <n v="9264"/>
  </r>
  <r>
    <x v="0"/>
    <s v="Couple"/>
    <n v="8707"/>
  </r>
  <r>
    <x v="1"/>
    <n v="565"/>
    <n v="8707"/>
  </r>
  <r>
    <x v="2"/>
    <n v="42"/>
    <n v="8707"/>
  </r>
  <r>
    <x v="3"/>
    <n v="548"/>
    <n v="8707"/>
  </r>
  <r>
    <x v="4"/>
    <n v="64"/>
    <n v="8707"/>
  </r>
  <r>
    <x v="5"/>
    <n v="83"/>
    <n v="8707"/>
  </r>
  <r>
    <x v="6"/>
    <n v="99"/>
    <n v="8707"/>
  </r>
  <r>
    <x v="7"/>
    <s v="Medium"/>
    <n v="8707"/>
  </r>
  <r>
    <x v="0"/>
    <s v="Couple"/>
    <n v="2939"/>
  </r>
  <r>
    <x v="1"/>
    <n v="751"/>
    <n v="2939"/>
  </r>
  <r>
    <x v="2"/>
    <n v="127"/>
    <n v="2939"/>
  </r>
  <r>
    <x v="3"/>
    <n v="687"/>
    <n v="2939"/>
  </r>
  <r>
    <x v="4"/>
    <n v="20"/>
    <n v="2939"/>
  </r>
  <r>
    <x v="5"/>
    <n v="15"/>
    <n v="2939"/>
  </r>
  <r>
    <x v="6"/>
    <n v="31"/>
    <n v="2939"/>
  </r>
  <r>
    <x v="7"/>
    <s v="Medium"/>
    <n v="2939"/>
  </r>
  <r>
    <x v="0"/>
    <s v="Couple"/>
    <n v="7959"/>
  </r>
  <r>
    <x v="1"/>
    <n v="658"/>
    <n v="7959"/>
  </r>
  <r>
    <x v="2"/>
    <n v="80"/>
    <n v="7959"/>
  </r>
  <r>
    <x v="3"/>
    <n v="483"/>
    <n v="7959"/>
  </r>
  <r>
    <x v="4"/>
    <n v="123"/>
    <n v="7959"/>
  </r>
  <r>
    <x v="5"/>
    <n v="13"/>
    <n v="7959"/>
  </r>
  <r>
    <x v="6"/>
    <n v="13"/>
    <n v="7959"/>
  </r>
  <r>
    <x v="7"/>
    <s v="Medium"/>
    <n v="7959"/>
  </r>
  <r>
    <x v="0"/>
    <s v="Other"/>
    <n v="7734"/>
  </r>
  <r>
    <x v="1"/>
    <n v="471"/>
    <n v="7734"/>
  </r>
  <r>
    <x v="2"/>
    <n v="102"/>
    <n v="7734"/>
  </r>
  <r>
    <x v="3"/>
    <n v="125"/>
    <n v="7734"/>
  </r>
  <r>
    <x v="4"/>
    <n v="212"/>
    <n v="7734"/>
  </r>
  <r>
    <x v="5"/>
    <n v="61"/>
    <n v="7734"/>
  </r>
  <r>
    <x v="6"/>
    <n v="245"/>
    <n v="7734"/>
  </r>
  <r>
    <x v="7"/>
    <s v="Medium"/>
    <n v="7734"/>
  </r>
  <r>
    <x v="0"/>
    <s v="Couple"/>
    <n v="4122"/>
  </r>
  <r>
    <x v="1"/>
    <n v="504"/>
    <n v="4122"/>
  </r>
  <r>
    <x v="2"/>
    <n v="23"/>
    <n v="4122"/>
  </r>
  <r>
    <x v="3"/>
    <n v="117"/>
    <n v="4122"/>
  </r>
  <r>
    <x v="4"/>
    <n v="179"/>
    <n v="4122"/>
  </r>
  <r>
    <x v="5"/>
    <n v="28"/>
    <n v="4122"/>
  </r>
  <r>
    <x v="6"/>
    <n v="44"/>
    <n v="4122"/>
  </r>
  <r>
    <x v="7"/>
    <s v="Medium"/>
    <n v="4122"/>
  </r>
  <r>
    <x v="0"/>
    <s v="Couple"/>
    <n v="1772"/>
  </r>
  <r>
    <x v="1"/>
    <n v="1074"/>
    <n v="1772"/>
  </r>
  <r>
    <x v="2"/>
    <n v="37"/>
    <n v="1772"/>
  </r>
  <r>
    <x v="3"/>
    <n v="518"/>
    <n v="1772"/>
  </r>
  <r>
    <x v="4"/>
    <n v="193"/>
    <n v="1772"/>
  </r>
  <r>
    <x v="5"/>
    <n v="92"/>
    <n v="1772"/>
  </r>
  <r>
    <x v="6"/>
    <n v="129"/>
    <n v="1772"/>
  </r>
  <r>
    <x v="7"/>
    <s v="Medium"/>
    <n v="1772"/>
  </r>
  <r>
    <x v="0"/>
    <s v="Single"/>
    <n v="6887"/>
  </r>
  <r>
    <x v="1"/>
    <n v="245"/>
    <n v="6887"/>
  </r>
  <r>
    <x v="2"/>
    <n v="16"/>
    <n v="6887"/>
  </r>
  <r>
    <x v="3"/>
    <n v="223"/>
    <n v="6887"/>
  </r>
  <r>
    <x v="4"/>
    <n v="21"/>
    <n v="6887"/>
  </r>
  <r>
    <x v="5"/>
    <n v="43"/>
    <n v="6887"/>
  </r>
  <r>
    <x v="6"/>
    <n v="16"/>
    <n v="6887"/>
  </r>
  <r>
    <x v="7"/>
    <s v="High"/>
    <n v="6887"/>
  </r>
  <r>
    <x v="0"/>
    <s v="Single"/>
    <n v="7500"/>
  </r>
  <r>
    <x v="1"/>
    <n v="245"/>
    <n v="7500"/>
  </r>
  <r>
    <x v="2"/>
    <n v="16"/>
    <n v="7500"/>
  </r>
  <r>
    <x v="3"/>
    <n v="223"/>
    <n v="7500"/>
  </r>
  <r>
    <x v="4"/>
    <n v="21"/>
    <n v="7500"/>
  </r>
  <r>
    <x v="5"/>
    <n v="43"/>
    <n v="7500"/>
  </r>
  <r>
    <x v="6"/>
    <n v="16"/>
    <n v="7500"/>
  </r>
  <r>
    <x v="7"/>
    <s v="High"/>
    <n v="7500"/>
  </r>
  <r>
    <x v="0"/>
    <s v="Couple"/>
    <n v="4114"/>
  </r>
  <r>
    <x v="1"/>
    <n v="650"/>
    <n v="4114"/>
  </r>
  <r>
    <x v="2"/>
    <n v="37"/>
    <n v="4114"/>
  </r>
  <r>
    <x v="3"/>
    <n v="780"/>
    <n v="4114"/>
  </r>
  <r>
    <x v="4"/>
    <n v="27"/>
    <n v="4114"/>
  </r>
  <r>
    <x v="5"/>
    <n v="167"/>
    <n v="4114"/>
  </r>
  <r>
    <x v="6"/>
    <n v="32"/>
    <n v="4114"/>
  </r>
  <r>
    <x v="7"/>
    <s v="Medium"/>
    <n v="4114"/>
  </r>
  <r>
    <x v="0"/>
    <s v="Couple"/>
    <n v="3403"/>
  </r>
  <r>
    <x v="1"/>
    <n v="1170"/>
    <n v="3403"/>
  </r>
  <r>
    <x v="2"/>
    <n v="19"/>
    <n v="3403"/>
  </r>
  <r>
    <x v="3"/>
    <n v="594"/>
    <n v="3403"/>
  </r>
  <r>
    <x v="4"/>
    <n v="99"/>
    <n v="3403"/>
  </r>
  <r>
    <x v="5"/>
    <n v="76"/>
    <n v="3403"/>
  </r>
  <r>
    <x v="6"/>
    <n v="134"/>
    <n v="3403"/>
  </r>
  <r>
    <x v="7"/>
    <s v="Low"/>
    <n v="3403"/>
  </r>
  <r>
    <x v="0"/>
    <s v="Couple"/>
    <n v="1915"/>
  </r>
  <r>
    <x v="1"/>
    <n v="794"/>
    <n v="1915"/>
  </r>
  <r>
    <x v="2"/>
    <n v="115"/>
    <n v="1915"/>
  </r>
  <r>
    <x v="3"/>
    <n v="243"/>
    <n v="1915"/>
  </r>
  <r>
    <x v="4"/>
    <n v="150"/>
    <n v="1915"/>
  </r>
  <r>
    <x v="5"/>
    <n v="0"/>
    <n v="1915"/>
  </r>
  <r>
    <x v="6"/>
    <n v="205"/>
    <n v="1915"/>
  </r>
  <r>
    <x v="7"/>
    <s v="High"/>
    <n v="1915"/>
  </r>
  <r>
    <x v="0"/>
    <s v="Couple"/>
    <n v="3967"/>
  </r>
  <r>
    <x v="1"/>
    <n v="331"/>
    <n v="3967"/>
  </r>
  <r>
    <x v="2"/>
    <n v="197"/>
    <n v="3967"/>
  </r>
  <r>
    <x v="3"/>
    <n v="170"/>
    <n v="3967"/>
  </r>
  <r>
    <x v="4"/>
    <n v="58"/>
    <n v="3967"/>
  </r>
  <r>
    <x v="5"/>
    <n v="152"/>
    <n v="3967"/>
  </r>
  <r>
    <x v="6"/>
    <n v="35"/>
    <n v="3967"/>
  </r>
  <r>
    <x v="7"/>
    <s v="Low"/>
    <n v="3967"/>
  </r>
  <r>
    <x v="0"/>
    <s v="Single"/>
    <n v="9977"/>
  </r>
  <r>
    <x v="1"/>
    <n v="321"/>
    <n v="9977"/>
  </r>
  <r>
    <x v="2"/>
    <n v="11"/>
    <n v="9977"/>
  </r>
  <r>
    <x v="3"/>
    <n v="309"/>
    <n v="9977"/>
  </r>
  <r>
    <x v="4"/>
    <n v="33"/>
    <n v="9977"/>
  </r>
  <r>
    <x v="5"/>
    <n v="26"/>
    <n v="9977"/>
  </r>
  <r>
    <x v="6"/>
    <n v="34"/>
    <n v="9977"/>
  </r>
  <r>
    <x v="7"/>
    <s v="High"/>
    <n v="9977"/>
  </r>
  <r>
    <x v="0"/>
    <s v="Single"/>
    <n v="2426"/>
  </r>
  <r>
    <x v="1"/>
    <n v="483"/>
    <n v="2426"/>
  </r>
  <r>
    <x v="2"/>
    <n v="74"/>
    <n v="2426"/>
  </r>
  <r>
    <x v="3"/>
    <n v="114"/>
    <n v="2426"/>
  </r>
  <r>
    <x v="4"/>
    <n v="169"/>
    <n v="2426"/>
  </r>
  <r>
    <x v="5"/>
    <n v="37"/>
    <n v="2426"/>
  </r>
  <r>
    <x v="6"/>
    <n v="18"/>
    <n v="2426"/>
  </r>
  <r>
    <x v="7"/>
    <s v="Medium"/>
    <n v="2426"/>
  </r>
  <r>
    <x v="0"/>
    <s v="Single"/>
    <n v="1891"/>
  </r>
  <r>
    <x v="1"/>
    <n v="667"/>
    <n v="1891"/>
  </r>
  <r>
    <x v="2"/>
    <n v="50"/>
    <n v="1891"/>
  </r>
  <r>
    <x v="3"/>
    <n v="850"/>
    <n v="1891"/>
  </r>
  <r>
    <x v="4"/>
    <n v="21"/>
    <n v="1891"/>
  </r>
  <r>
    <x v="5"/>
    <n v="83"/>
    <n v="1891"/>
  </r>
  <r>
    <x v="6"/>
    <n v="83"/>
    <n v="1891"/>
  </r>
  <r>
    <x v="7"/>
    <s v="Medium"/>
    <n v="1891"/>
  </r>
  <r>
    <x v="0"/>
    <s v="Couple"/>
    <n v="4679"/>
  </r>
  <r>
    <x v="1"/>
    <n v="721"/>
    <n v="4679"/>
  </r>
  <r>
    <x v="2"/>
    <n v="0"/>
    <n v="4679"/>
  </r>
  <r>
    <x v="3"/>
    <n v="152"/>
    <n v="4679"/>
  </r>
  <r>
    <x v="4"/>
    <n v="119"/>
    <n v="4679"/>
  </r>
  <r>
    <x v="5"/>
    <n v="50"/>
    <n v="4679"/>
  </r>
  <r>
    <x v="6"/>
    <n v="50"/>
    <n v="4679"/>
  </r>
  <r>
    <x v="7"/>
    <s v="High"/>
    <n v="4679"/>
  </r>
  <r>
    <x v="0"/>
    <s v="Couple"/>
    <n v="3698"/>
  </r>
  <r>
    <x v="1"/>
    <n v="817"/>
    <n v="3698"/>
  </r>
  <r>
    <x v="2"/>
    <n v="185"/>
    <n v="3698"/>
  </r>
  <r>
    <x v="3"/>
    <n v="687"/>
    <n v="3698"/>
  </r>
  <r>
    <x v="4"/>
    <n v="145"/>
    <n v="3698"/>
  </r>
  <r>
    <x v="5"/>
    <n v="55"/>
    <n v="3698"/>
  </r>
  <r>
    <x v="6"/>
    <n v="241"/>
    <n v="3698"/>
  </r>
  <r>
    <x v="7"/>
    <s v="Medium"/>
    <n v="3698"/>
  </r>
  <r>
    <x v="0"/>
    <s v="Couple"/>
    <n v="11088"/>
  </r>
  <r>
    <x v="1"/>
    <n v="1396"/>
    <n v="11088"/>
  </r>
  <r>
    <x v="2"/>
    <n v="0"/>
    <n v="11088"/>
  </r>
  <r>
    <x v="3"/>
    <n v="322"/>
    <n v="11088"/>
  </r>
  <r>
    <x v="4"/>
    <n v="46"/>
    <n v="11088"/>
  </r>
  <r>
    <x v="5"/>
    <n v="35"/>
    <n v="11088"/>
  </r>
  <r>
    <x v="6"/>
    <n v="17"/>
    <n v="11088"/>
  </r>
  <r>
    <x v="7"/>
    <s v="Medium"/>
    <n v="11088"/>
  </r>
  <r>
    <x v="0"/>
    <s v="Couple"/>
    <n v="7274"/>
  </r>
  <r>
    <x v="1"/>
    <n v="736"/>
    <n v="7274"/>
  </r>
  <r>
    <x v="2"/>
    <n v="163"/>
    <n v="7274"/>
  </r>
  <r>
    <x v="3"/>
    <n v="818"/>
    <n v="7274"/>
  </r>
  <r>
    <x v="4"/>
    <n v="212"/>
    <n v="7274"/>
  </r>
  <r>
    <x v="5"/>
    <n v="163"/>
    <n v="7274"/>
  </r>
  <r>
    <x v="6"/>
    <n v="61"/>
    <n v="7274"/>
  </r>
  <r>
    <x v="7"/>
    <s v="Medium"/>
    <n v="7274"/>
  </r>
  <r>
    <x v="0"/>
    <s v="Single"/>
    <n v="590"/>
  </r>
  <r>
    <x v="1"/>
    <n v="816"/>
    <n v="590"/>
  </r>
  <r>
    <x v="2"/>
    <n v="66"/>
    <n v="590"/>
  </r>
  <r>
    <x v="3"/>
    <n v="549"/>
    <n v="590"/>
  </r>
  <r>
    <x v="4"/>
    <n v="216"/>
    <n v="590"/>
  </r>
  <r>
    <x v="5"/>
    <n v="66"/>
    <n v="590"/>
  </r>
  <r>
    <x v="6"/>
    <n v="99"/>
    <n v="590"/>
  </r>
  <r>
    <x v="7"/>
    <s v="Medium"/>
    <n v="590"/>
  </r>
  <r>
    <x v="0"/>
    <s v="Couple"/>
    <n v="1577"/>
  </r>
  <r>
    <x v="1"/>
    <n v="558"/>
    <n v="1577"/>
  </r>
  <r>
    <x v="2"/>
    <n v="79"/>
    <n v="1577"/>
  </r>
  <r>
    <x v="3"/>
    <n v="622"/>
    <n v="1577"/>
  </r>
  <r>
    <x v="4"/>
    <n v="207"/>
    <n v="1577"/>
  </r>
  <r>
    <x v="5"/>
    <n v="175"/>
    <n v="1577"/>
  </r>
  <r>
    <x v="6"/>
    <n v="95"/>
    <n v="1577"/>
  </r>
  <r>
    <x v="7"/>
    <s v="Medium"/>
    <n v="1577"/>
  </r>
  <r>
    <x v="0"/>
    <s v="Single"/>
    <n v="9790"/>
  </r>
  <r>
    <x v="1"/>
    <n v="912"/>
    <n v="9790"/>
  </r>
  <r>
    <x v="2"/>
    <n v="72"/>
    <n v="9790"/>
  </r>
  <r>
    <x v="3"/>
    <n v="170"/>
    <n v="9790"/>
  </r>
  <r>
    <x v="4"/>
    <n v="47"/>
    <n v="9790"/>
  </r>
  <r>
    <x v="5"/>
    <n v="36"/>
    <n v="9790"/>
  </r>
  <r>
    <x v="6"/>
    <n v="97"/>
    <n v="9790"/>
  </r>
  <r>
    <x v="7"/>
    <s v="High"/>
    <n v="9790"/>
  </r>
  <r>
    <x v="0"/>
    <s v="Couple"/>
    <n v="4646"/>
  </r>
  <r>
    <x v="1"/>
    <n v="207"/>
    <n v="4646"/>
  </r>
  <r>
    <x v="2"/>
    <n v="26"/>
    <n v="4646"/>
  </r>
  <r>
    <x v="3"/>
    <n v="447"/>
    <n v="4646"/>
  </r>
  <r>
    <x v="4"/>
    <n v="75"/>
    <n v="4646"/>
  </r>
  <r>
    <x v="5"/>
    <n v="0"/>
    <n v="4646"/>
  </r>
  <r>
    <x v="6"/>
    <n v="223"/>
    <n v="4646"/>
  </r>
  <r>
    <x v="7"/>
    <s v="Medium"/>
    <n v="4646"/>
  </r>
  <r>
    <x v="0"/>
    <s v="Couple"/>
    <n v="6935"/>
  </r>
  <r>
    <x v="1"/>
    <n v="207"/>
    <n v="6935"/>
  </r>
  <r>
    <x v="2"/>
    <n v="26"/>
    <n v="6935"/>
  </r>
  <r>
    <x v="3"/>
    <n v="447"/>
    <n v="6935"/>
  </r>
  <r>
    <x v="4"/>
    <n v="75"/>
    <n v="6935"/>
  </r>
  <r>
    <x v="5"/>
    <n v="0"/>
    <n v="6935"/>
  </r>
  <r>
    <x v="6"/>
    <n v="223"/>
    <n v="6935"/>
  </r>
  <r>
    <x v="7"/>
    <s v="Medium"/>
    <n v="6935"/>
  </r>
  <r>
    <x v="0"/>
    <s v="Couple"/>
    <n v="1277"/>
  </r>
  <r>
    <x v="1"/>
    <n v="434"/>
    <n v="1277"/>
  </r>
  <r>
    <x v="2"/>
    <n v="22"/>
    <n v="1277"/>
  </r>
  <r>
    <x v="3"/>
    <n v="388"/>
    <n v="1277"/>
  </r>
  <r>
    <x v="4"/>
    <n v="104"/>
    <n v="1277"/>
  </r>
  <r>
    <x v="5"/>
    <n v="22"/>
    <n v="1277"/>
  </r>
  <r>
    <x v="6"/>
    <n v="34"/>
    <n v="1277"/>
  </r>
  <r>
    <x v="7"/>
    <s v="High"/>
    <n v="1277"/>
  </r>
  <r>
    <x v="0"/>
    <s v="Single"/>
    <n v="4530"/>
  </r>
  <r>
    <x v="1"/>
    <n v="972"/>
    <n v="4530"/>
  </r>
  <r>
    <x v="2"/>
    <n v="19"/>
    <n v="4530"/>
  </r>
  <r>
    <x v="3"/>
    <n v="595"/>
    <n v="4530"/>
  </r>
  <r>
    <x v="4"/>
    <n v="180"/>
    <n v="4530"/>
  </r>
  <r>
    <x v="5"/>
    <n v="26"/>
    <n v="4530"/>
  </r>
  <r>
    <x v="6"/>
    <n v="138"/>
    <n v="4530"/>
  </r>
  <r>
    <x v="7"/>
    <s v="Medium"/>
    <n v="4530"/>
  </r>
  <r>
    <x v="0"/>
    <s v="Single"/>
    <n v="7053"/>
  </r>
  <r>
    <x v="1"/>
    <n v="604"/>
    <n v="7053"/>
  </r>
  <r>
    <x v="2"/>
    <n v="28"/>
    <n v="7053"/>
  </r>
  <r>
    <x v="3"/>
    <n v="674"/>
    <n v="7053"/>
  </r>
  <r>
    <x v="4"/>
    <n v="91"/>
    <n v="7053"/>
  </r>
  <r>
    <x v="5"/>
    <n v="28"/>
    <n v="7053"/>
  </r>
  <r>
    <x v="6"/>
    <n v="28"/>
    <n v="7053"/>
  </r>
  <r>
    <x v="7"/>
    <s v="Medium"/>
    <n v="7053"/>
  </r>
  <r>
    <x v="0"/>
    <s v="Couple"/>
    <n v="2831"/>
  </r>
  <r>
    <x v="1"/>
    <n v="453"/>
    <n v="2831"/>
  </r>
  <r>
    <x v="2"/>
    <n v="38"/>
    <n v="2831"/>
  </r>
  <r>
    <x v="3"/>
    <n v="279"/>
    <n v="2831"/>
  </r>
  <r>
    <x v="4"/>
    <n v="188"/>
    <n v="2831"/>
  </r>
  <r>
    <x v="5"/>
    <n v="38"/>
    <n v="2831"/>
  </r>
  <r>
    <x v="6"/>
    <n v="183"/>
    <n v="2831"/>
  </r>
  <r>
    <x v="7"/>
    <s v="High"/>
    <n v="2831"/>
  </r>
  <r>
    <x v="0"/>
    <s v="Couple"/>
    <n v="5302"/>
  </r>
  <r>
    <x v="1"/>
    <n v="298"/>
    <n v="5302"/>
  </r>
  <r>
    <x v="2"/>
    <n v="27"/>
    <n v="5302"/>
  </r>
  <r>
    <x v="3"/>
    <n v="697"/>
    <n v="5302"/>
  </r>
  <r>
    <x v="4"/>
    <n v="216"/>
    <n v="5302"/>
  </r>
  <r>
    <x v="5"/>
    <n v="24"/>
    <n v="5302"/>
  </r>
  <r>
    <x v="6"/>
    <n v="166"/>
    <n v="5302"/>
  </r>
  <r>
    <x v="7"/>
    <s v="Medium"/>
    <n v="5302"/>
  </r>
  <r>
    <x v="0"/>
    <s v="Single"/>
    <n v="5989"/>
  </r>
  <r>
    <x v="1"/>
    <n v="752"/>
    <n v="5989"/>
  </r>
  <r>
    <x v="2"/>
    <n v="122"/>
    <n v="5989"/>
  </r>
  <r>
    <x v="3"/>
    <n v="476"/>
    <n v="5989"/>
  </r>
  <r>
    <x v="4"/>
    <n v="39"/>
    <n v="5989"/>
  </r>
  <r>
    <x v="5"/>
    <n v="153"/>
    <n v="5989"/>
  </r>
  <r>
    <x v="6"/>
    <n v="34"/>
    <n v="5989"/>
  </r>
  <r>
    <x v="7"/>
    <s v="High"/>
    <n v="5989"/>
  </r>
  <r>
    <x v="0"/>
    <s v="Single"/>
    <n v="5046"/>
  </r>
  <r>
    <x v="1"/>
    <n v="756"/>
    <n v="5046"/>
  </r>
  <r>
    <x v="2"/>
    <n v="138"/>
    <n v="5046"/>
  </r>
  <r>
    <x v="3"/>
    <n v="354"/>
    <n v="5046"/>
  </r>
  <r>
    <x v="4"/>
    <n v="160"/>
    <n v="5046"/>
  </r>
  <r>
    <x v="5"/>
    <n v="169"/>
    <n v="5046"/>
  </r>
  <r>
    <x v="6"/>
    <n v="61"/>
    <n v="5046"/>
  </r>
  <r>
    <x v="7"/>
    <s v="High"/>
    <n v="5046"/>
  </r>
  <r>
    <x v="0"/>
    <s v="Couple"/>
    <n v="6406"/>
  </r>
  <r>
    <x v="1"/>
    <n v="647"/>
    <n v="6406"/>
  </r>
  <r>
    <x v="2"/>
    <n v="107"/>
    <n v="6406"/>
  </r>
  <r>
    <x v="3"/>
    <n v="391"/>
    <n v="6406"/>
  </r>
  <r>
    <x v="4"/>
    <n v="175"/>
    <n v="6406"/>
  </r>
  <r>
    <x v="5"/>
    <n v="67"/>
    <n v="6406"/>
  </r>
  <r>
    <x v="6"/>
    <n v="40"/>
    <n v="6406"/>
  </r>
  <r>
    <x v="7"/>
    <s v="Medium"/>
    <n v="6406"/>
  </r>
  <r>
    <x v="0"/>
    <s v="Couple"/>
    <n v="2909"/>
  </r>
  <r>
    <x v="1"/>
    <n v="934"/>
    <n v="2909"/>
  </r>
  <r>
    <x v="2"/>
    <n v="24"/>
    <n v="2909"/>
  </r>
  <r>
    <x v="3"/>
    <n v="230"/>
    <n v="2909"/>
  </r>
  <r>
    <x v="4"/>
    <n v="16"/>
    <n v="2909"/>
  </r>
  <r>
    <x v="5"/>
    <n v="24"/>
    <n v="2909"/>
  </r>
  <r>
    <x v="6"/>
    <n v="36"/>
    <n v="2909"/>
  </r>
  <r>
    <x v="7"/>
    <s v="High"/>
    <n v="2909"/>
  </r>
  <r>
    <x v="0"/>
    <s v="Couple"/>
    <n v="9952"/>
  </r>
  <r>
    <x v="1"/>
    <n v="368"/>
    <n v="9952"/>
  </r>
  <r>
    <x v="2"/>
    <n v="32"/>
    <n v="9952"/>
  </r>
  <r>
    <x v="3"/>
    <n v="639"/>
    <n v="9952"/>
  </r>
  <r>
    <x v="4"/>
    <n v="13"/>
    <n v="9952"/>
  </r>
  <r>
    <x v="5"/>
    <n v="43"/>
    <n v="9952"/>
  </r>
  <r>
    <x v="6"/>
    <n v="10"/>
    <n v="9952"/>
  </r>
  <r>
    <x v="7"/>
    <s v="Medium"/>
    <n v="9952"/>
  </r>
  <r>
    <x v="0"/>
    <s v="Couple"/>
    <n v="5545"/>
  </r>
  <r>
    <x v="1"/>
    <n v="572"/>
    <n v="5545"/>
  </r>
  <r>
    <x v="2"/>
    <n v="8"/>
    <n v="5545"/>
  </r>
  <r>
    <x v="3"/>
    <n v="259"/>
    <n v="5545"/>
  </r>
  <r>
    <x v="4"/>
    <n v="34"/>
    <n v="5545"/>
  </r>
  <r>
    <x v="5"/>
    <n v="35"/>
    <n v="5545"/>
  </r>
  <r>
    <x v="6"/>
    <n v="80"/>
    <n v="5545"/>
  </r>
  <r>
    <x v="7"/>
    <s v="Medium"/>
    <n v="5545"/>
  </r>
  <r>
    <x v="0"/>
    <s v="Couple"/>
    <n v="8204"/>
  </r>
  <r>
    <x v="1"/>
    <n v="482"/>
    <n v="8204"/>
  </r>
  <r>
    <x v="2"/>
    <n v="35"/>
    <n v="8204"/>
  </r>
  <r>
    <x v="3"/>
    <n v="553"/>
    <n v="8204"/>
  </r>
  <r>
    <x v="4"/>
    <n v="72"/>
    <n v="8204"/>
  </r>
  <r>
    <x v="5"/>
    <n v="160"/>
    <n v="8204"/>
  </r>
  <r>
    <x v="6"/>
    <n v="17"/>
    <n v="8204"/>
  </r>
  <r>
    <x v="7"/>
    <s v="Medium"/>
    <n v="8204"/>
  </r>
  <r>
    <x v="0"/>
    <s v="Single"/>
    <n v="10473"/>
  </r>
  <r>
    <x v="1"/>
    <n v="158"/>
    <n v="10473"/>
  </r>
  <r>
    <x v="2"/>
    <n v="19"/>
    <n v="10473"/>
  </r>
  <r>
    <x v="3"/>
    <n v="288"/>
    <n v="10473"/>
  </r>
  <r>
    <x v="4"/>
    <n v="25"/>
    <n v="10473"/>
  </r>
  <r>
    <x v="5"/>
    <n v="0"/>
    <n v="10473"/>
  </r>
  <r>
    <x v="6"/>
    <n v="38"/>
    <n v="10473"/>
  </r>
  <r>
    <x v="7"/>
    <s v="Medium"/>
    <n v="10473"/>
  </r>
  <r>
    <x v="0"/>
    <s v="Couple"/>
    <n v="5883"/>
  </r>
  <r>
    <x v="1"/>
    <n v="138"/>
    <n v="5883"/>
  </r>
  <r>
    <x v="2"/>
    <n v="120"/>
    <n v="5883"/>
  </r>
  <r>
    <x v="3"/>
    <n v="204"/>
    <n v="5883"/>
  </r>
  <r>
    <x v="4"/>
    <n v="16"/>
    <n v="5883"/>
  </r>
  <r>
    <x v="5"/>
    <n v="126"/>
    <n v="5883"/>
  </r>
  <r>
    <x v="6"/>
    <n v="60"/>
    <n v="5883"/>
  </r>
  <r>
    <x v="7"/>
    <s v="High"/>
    <n v="5883"/>
  </r>
  <r>
    <x v="0"/>
    <s v="Couple"/>
    <n v="6521"/>
  </r>
  <r>
    <x v="1"/>
    <n v="613"/>
    <n v="6521"/>
  </r>
  <r>
    <x v="2"/>
    <n v="22"/>
    <n v="6521"/>
  </r>
  <r>
    <x v="3"/>
    <n v="319"/>
    <n v="6521"/>
  </r>
  <r>
    <x v="4"/>
    <n v="33"/>
    <n v="6521"/>
  </r>
  <r>
    <x v="5"/>
    <n v="102"/>
    <n v="6521"/>
  </r>
  <r>
    <x v="6"/>
    <n v="12"/>
    <n v="6521"/>
  </r>
  <r>
    <x v="7"/>
    <s v="Medium"/>
    <n v="6521"/>
  </r>
  <r>
    <x v="0"/>
    <s v="Couple"/>
    <n v="7828"/>
  </r>
  <r>
    <x v="1"/>
    <n v="68"/>
    <n v="7828"/>
  </r>
  <r>
    <x v="2"/>
    <n v="129"/>
    <n v="7828"/>
  </r>
  <r>
    <x v="3"/>
    <n v="396"/>
    <n v="7828"/>
  </r>
  <r>
    <x v="4"/>
    <n v="188"/>
    <n v="7828"/>
  </r>
  <r>
    <x v="5"/>
    <n v="22"/>
    <n v="7828"/>
  </r>
  <r>
    <x v="6"/>
    <n v="15"/>
    <n v="7828"/>
  </r>
  <r>
    <x v="7"/>
    <s v="Medium"/>
    <n v="7828"/>
  </r>
  <r>
    <x v="0"/>
    <s v="Couple"/>
    <n v="5831"/>
  </r>
  <r>
    <x v="1"/>
    <n v="1017"/>
    <n v="5831"/>
  </r>
  <r>
    <x v="2"/>
    <n v="50"/>
    <n v="5831"/>
  </r>
  <r>
    <x v="3"/>
    <n v="500"/>
    <n v="5831"/>
  </r>
  <r>
    <x v="4"/>
    <n v="65"/>
    <n v="5831"/>
  </r>
  <r>
    <x v="5"/>
    <n v="50"/>
    <n v="5831"/>
  </r>
  <r>
    <x v="6"/>
    <n v="133"/>
    <n v="5831"/>
  </r>
  <r>
    <x v="7"/>
    <s v="Medium"/>
    <n v="5831"/>
  </r>
  <r>
    <x v="0"/>
    <s v="Couple"/>
    <n v="4322"/>
  </r>
  <r>
    <x v="1"/>
    <n v="881"/>
    <n v="4322"/>
  </r>
  <r>
    <x v="2"/>
    <n v="38"/>
    <n v="4322"/>
  </r>
  <r>
    <x v="3"/>
    <n v="319"/>
    <n v="4322"/>
  </r>
  <r>
    <x v="4"/>
    <n v="16"/>
    <n v="4322"/>
  </r>
  <r>
    <x v="5"/>
    <n v="25"/>
    <n v="4322"/>
  </r>
  <r>
    <x v="6"/>
    <n v="12"/>
    <n v="4322"/>
  </r>
  <r>
    <x v="7"/>
    <s v="Medium"/>
    <n v="4322"/>
  </r>
  <r>
    <x v="0"/>
    <s v="Couple"/>
    <n v="10767"/>
  </r>
  <r>
    <x v="1"/>
    <n v="760"/>
    <n v="10767"/>
  </r>
  <r>
    <x v="2"/>
    <n v="40"/>
    <n v="10767"/>
  </r>
  <r>
    <x v="3"/>
    <n v="480"/>
    <n v="10767"/>
  </r>
  <r>
    <x v="4"/>
    <n v="0"/>
    <n v="10767"/>
  </r>
  <r>
    <x v="5"/>
    <n v="40"/>
    <n v="10767"/>
  </r>
  <r>
    <x v="6"/>
    <n v="26"/>
    <n v="10767"/>
  </r>
  <r>
    <x v="7"/>
    <s v="Medium"/>
    <n v="10767"/>
  </r>
  <r>
    <x v="0"/>
    <s v="Couple"/>
    <n v="5153"/>
  </r>
  <r>
    <x v="1"/>
    <n v="1004"/>
    <n v="5153"/>
  </r>
  <r>
    <x v="2"/>
    <n v="59"/>
    <n v="5153"/>
  </r>
  <r>
    <x v="3"/>
    <n v="265"/>
    <n v="5153"/>
  </r>
  <r>
    <x v="4"/>
    <n v="115"/>
    <n v="5153"/>
  </r>
  <r>
    <x v="5"/>
    <n v="59"/>
    <n v="5153"/>
  </r>
  <r>
    <x v="6"/>
    <n v="27"/>
    <n v="5153"/>
  </r>
  <r>
    <x v="7"/>
    <s v="High"/>
    <n v="5153"/>
  </r>
  <r>
    <x v="0"/>
    <s v="Couple"/>
    <n v="4127"/>
  </r>
  <r>
    <x v="1"/>
    <n v="1004"/>
    <n v="4127"/>
  </r>
  <r>
    <x v="2"/>
    <n v="59"/>
    <n v="4127"/>
  </r>
  <r>
    <x v="3"/>
    <n v="265"/>
    <n v="4127"/>
  </r>
  <r>
    <x v="4"/>
    <n v="115"/>
    <n v="4127"/>
  </r>
  <r>
    <x v="5"/>
    <n v="59"/>
    <n v="4127"/>
  </r>
  <r>
    <x v="6"/>
    <n v="27"/>
    <n v="4127"/>
  </r>
  <r>
    <x v="7"/>
    <s v="High"/>
    <n v="4127"/>
  </r>
  <r>
    <x v="0"/>
    <s v="Couple"/>
    <n v="1173"/>
  </r>
  <r>
    <x v="1"/>
    <n v="1200"/>
    <n v="1173"/>
  </r>
  <r>
    <x v="2"/>
    <n v="105"/>
    <n v="1173"/>
  </r>
  <r>
    <x v="3"/>
    <n v="758"/>
    <n v="1173"/>
  </r>
  <r>
    <x v="4"/>
    <n v="0"/>
    <n v="1173"/>
  </r>
  <r>
    <x v="5"/>
    <n v="42"/>
    <n v="1173"/>
  </r>
  <r>
    <x v="6"/>
    <n v="147"/>
    <n v="1173"/>
  </r>
  <r>
    <x v="7"/>
    <s v="Medium"/>
    <n v="1173"/>
  </r>
  <r>
    <x v="0"/>
    <s v="Couple"/>
    <n v="4785"/>
  </r>
  <r>
    <x v="1"/>
    <n v="520"/>
    <n v="4785"/>
  </r>
  <r>
    <x v="2"/>
    <n v="7"/>
    <n v="4785"/>
  </r>
  <r>
    <x v="3"/>
    <n v="154"/>
    <n v="4785"/>
  </r>
  <r>
    <x v="4"/>
    <n v="19"/>
    <n v="4785"/>
  </r>
  <r>
    <x v="5"/>
    <n v="0"/>
    <n v="4785"/>
  </r>
  <r>
    <x v="6"/>
    <n v="14"/>
    <n v="4785"/>
  </r>
  <r>
    <x v="7"/>
    <s v="Medium"/>
    <n v="4785"/>
  </r>
  <r>
    <x v="0"/>
    <s v="Couple"/>
    <n v="7899"/>
  </r>
  <r>
    <x v="1"/>
    <n v="1245"/>
    <n v="7899"/>
  </r>
  <r>
    <x v="2"/>
    <n v="33"/>
    <n v="7899"/>
  </r>
  <r>
    <x v="3"/>
    <n v="332"/>
    <n v="7899"/>
  </r>
  <r>
    <x v="4"/>
    <n v="21"/>
    <n v="7899"/>
  </r>
  <r>
    <x v="5"/>
    <n v="33"/>
    <n v="7899"/>
  </r>
  <r>
    <x v="6"/>
    <n v="16"/>
    <n v="7899"/>
  </r>
  <r>
    <x v="7"/>
    <s v="Medium"/>
    <n v="7899"/>
  </r>
  <r>
    <x v="0"/>
    <s v="Single"/>
    <n v="4994"/>
  </r>
  <r>
    <x v="1"/>
    <n v="1193"/>
    <n v="4994"/>
  </r>
  <r>
    <x v="2"/>
    <n v="33"/>
    <n v="4994"/>
  </r>
  <r>
    <x v="3"/>
    <n v="281"/>
    <n v="4994"/>
  </r>
  <r>
    <x v="4"/>
    <n v="129"/>
    <n v="4994"/>
  </r>
  <r>
    <x v="5"/>
    <n v="66"/>
    <n v="4994"/>
  </r>
  <r>
    <x v="6"/>
    <n v="33"/>
    <n v="4994"/>
  </r>
  <r>
    <x v="7"/>
    <s v="High"/>
    <n v="4994"/>
  </r>
  <r>
    <x v="0"/>
    <s v="Couple"/>
    <n v="2008"/>
  </r>
  <r>
    <x v="1"/>
    <n v="372"/>
    <n v="2008"/>
  </r>
  <r>
    <x v="2"/>
    <n v="23"/>
    <n v="2008"/>
  </r>
  <r>
    <x v="3"/>
    <n v="384"/>
    <n v="2008"/>
  </r>
  <r>
    <x v="4"/>
    <n v="250"/>
    <n v="2008"/>
  </r>
  <r>
    <x v="5"/>
    <n v="12"/>
    <n v="2008"/>
  </r>
  <r>
    <x v="6"/>
    <n v="108"/>
    <n v="2008"/>
  </r>
  <r>
    <x v="7"/>
    <s v="Medium"/>
    <n v="2008"/>
  </r>
  <r>
    <x v="0"/>
    <s v="Couple"/>
    <n v="5236"/>
  </r>
  <r>
    <x v="1"/>
    <n v="1230"/>
    <n v="5236"/>
  </r>
  <r>
    <x v="2"/>
    <n v="0"/>
    <n v="5236"/>
  </r>
  <r>
    <x v="3"/>
    <n v="396"/>
    <n v="5236"/>
  </r>
  <r>
    <x v="4"/>
    <n v="232"/>
    <n v="5236"/>
  </r>
  <r>
    <x v="5"/>
    <n v="178"/>
    <n v="5236"/>
  </r>
  <r>
    <x v="6"/>
    <n v="158"/>
    <n v="5236"/>
  </r>
  <r>
    <x v="7"/>
    <s v="High"/>
    <n v="5236"/>
  </r>
  <r>
    <x v="0"/>
    <s v="Couple"/>
    <n v="7832"/>
  </r>
  <r>
    <x v="1"/>
    <n v="940"/>
    <n v="7832"/>
  </r>
  <r>
    <x v="2"/>
    <n v="44"/>
    <n v="7832"/>
  </r>
  <r>
    <x v="3"/>
    <n v="396"/>
    <n v="7832"/>
  </r>
  <r>
    <x v="4"/>
    <n v="0"/>
    <n v="7832"/>
  </r>
  <r>
    <x v="5"/>
    <n v="88"/>
    <n v="7832"/>
  </r>
  <r>
    <x v="6"/>
    <n v="58"/>
    <n v="7832"/>
  </r>
  <r>
    <x v="7"/>
    <s v="High"/>
    <n v="7832"/>
  </r>
  <r>
    <x v="0"/>
    <s v="Single"/>
    <n v="6963"/>
  </r>
  <r>
    <x v="1"/>
    <n v="675"/>
    <n v="6963"/>
  </r>
  <r>
    <x v="2"/>
    <n v="11"/>
    <n v="6963"/>
  </r>
  <r>
    <x v="3"/>
    <n v="400"/>
    <n v="6963"/>
  </r>
  <r>
    <x v="4"/>
    <n v="15"/>
    <n v="6963"/>
  </r>
  <r>
    <x v="5"/>
    <n v="45"/>
    <n v="6963"/>
  </r>
  <r>
    <x v="6"/>
    <n v="11"/>
    <n v="6963"/>
  </r>
  <r>
    <x v="7"/>
    <s v="Low"/>
    <n v="6963"/>
  </r>
  <r>
    <x v="0"/>
    <s v="Couple"/>
    <n v="5796"/>
  </r>
  <r>
    <x v="1"/>
    <n v="560"/>
    <n v="5796"/>
  </r>
  <r>
    <x v="2"/>
    <n v="21"/>
    <n v="5796"/>
  </r>
  <r>
    <x v="3"/>
    <n v="442"/>
    <n v="5796"/>
  </r>
  <r>
    <x v="4"/>
    <n v="29"/>
    <n v="5796"/>
  </r>
  <r>
    <x v="5"/>
    <n v="44"/>
    <n v="5796"/>
  </r>
  <r>
    <x v="6"/>
    <n v="29"/>
    <n v="5796"/>
  </r>
  <r>
    <x v="7"/>
    <s v="Medium"/>
    <n v="5796"/>
  </r>
  <r>
    <x v="0"/>
    <s v="Couple"/>
    <n v="9206"/>
  </r>
  <r>
    <x v="1"/>
    <n v="491"/>
    <n v="9206"/>
  </r>
  <r>
    <x v="2"/>
    <n v="48"/>
    <n v="9206"/>
  </r>
  <r>
    <x v="3"/>
    <n v="231"/>
    <n v="9206"/>
  </r>
  <r>
    <x v="4"/>
    <n v="112"/>
    <n v="9206"/>
  </r>
  <r>
    <x v="5"/>
    <n v="105"/>
    <n v="9206"/>
  </r>
  <r>
    <x v="6"/>
    <n v="134"/>
    <n v="9206"/>
  </r>
  <r>
    <x v="7"/>
    <s v="Medium"/>
    <n v="9206"/>
  </r>
  <r>
    <x v="0"/>
    <s v="Couple"/>
    <n v="11051"/>
  </r>
  <r>
    <x v="1"/>
    <n v="492"/>
    <n v="11051"/>
  </r>
  <r>
    <x v="2"/>
    <n v="19"/>
    <n v="11051"/>
  </r>
  <r>
    <x v="3"/>
    <n v="110"/>
    <n v="11051"/>
  </r>
  <r>
    <x v="4"/>
    <n v="16"/>
    <n v="11051"/>
  </r>
  <r>
    <x v="5"/>
    <n v="12"/>
    <n v="11051"/>
  </r>
  <r>
    <x v="6"/>
    <n v="12"/>
    <n v="11051"/>
  </r>
  <r>
    <x v="7"/>
    <s v="Medium"/>
    <n v="11051"/>
  </r>
  <r>
    <x v="0"/>
    <s v="Couple"/>
    <n v="3197"/>
  </r>
  <r>
    <x v="1"/>
    <n v="275"/>
    <n v="3197"/>
  </r>
  <r>
    <x v="2"/>
    <n v="59"/>
    <n v="3197"/>
  </r>
  <r>
    <x v="3"/>
    <n v="107"/>
    <n v="3197"/>
  </r>
  <r>
    <x v="4"/>
    <n v="69"/>
    <n v="3197"/>
  </r>
  <r>
    <x v="5"/>
    <n v="101"/>
    <n v="3197"/>
  </r>
  <r>
    <x v="6"/>
    <n v="59"/>
    <n v="3197"/>
  </r>
  <r>
    <x v="7"/>
    <s v="Medium"/>
    <n v="3197"/>
  </r>
  <r>
    <x v="0"/>
    <s v="Couple"/>
    <n v="6652"/>
  </r>
  <r>
    <x v="1"/>
    <n v="227"/>
    <n v="6652"/>
  </r>
  <r>
    <x v="2"/>
    <n v="151"/>
    <n v="6652"/>
  </r>
  <r>
    <x v="3"/>
    <n v="573"/>
    <n v="6652"/>
  </r>
  <r>
    <x v="4"/>
    <n v="98"/>
    <n v="6652"/>
  </r>
  <r>
    <x v="5"/>
    <n v="54"/>
    <n v="6652"/>
  </r>
  <r>
    <x v="6"/>
    <n v="31"/>
    <n v="6652"/>
  </r>
  <r>
    <x v="7"/>
    <s v="Medium"/>
    <n v="6652"/>
  </r>
  <r>
    <x v="0"/>
    <s v="Couple"/>
    <n v="5077"/>
  </r>
  <r>
    <x v="1"/>
    <n v="425"/>
    <n v="5077"/>
  </r>
  <r>
    <x v="2"/>
    <n v="115"/>
    <n v="5077"/>
  </r>
  <r>
    <x v="3"/>
    <n v="292"/>
    <n v="5077"/>
  </r>
  <r>
    <x v="4"/>
    <n v="23"/>
    <n v="5077"/>
  </r>
  <r>
    <x v="5"/>
    <n v="35"/>
    <n v="5077"/>
  </r>
  <r>
    <x v="6"/>
    <n v="79"/>
    <n v="5077"/>
  </r>
  <r>
    <x v="7"/>
    <s v="Medium"/>
    <n v="5077"/>
  </r>
  <r>
    <x v="0"/>
    <s v="Couple"/>
    <n v="6173"/>
  </r>
  <r>
    <x v="1"/>
    <n v="425"/>
    <n v="6173"/>
  </r>
  <r>
    <x v="2"/>
    <n v="115"/>
    <n v="6173"/>
  </r>
  <r>
    <x v="3"/>
    <n v="292"/>
    <n v="6173"/>
  </r>
  <r>
    <x v="4"/>
    <n v="23"/>
    <n v="6173"/>
  </r>
  <r>
    <x v="5"/>
    <n v="35"/>
    <n v="6173"/>
  </r>
  <r>
    <x v="6"/>
    <n v="79"/>
    <n v="6173"/>
  </r>
  <r>
    <x v="7"/>
    <s v="Medium"/>
    <n v="6173"/>
  </r>
  <r>
    <x v="0"/>
    <s v="Single"/>
    <n v="1627"/>
  </r>
  <r>
    <x v="1"/>
    <n v="408"/>
    <n v="1627"/>
  </r>
  <r>
    <x v="2"/>
    <n v="61"/>
    <n v="1627"/>
  </r>
  <r>
    <x v="3"/>
    <n v="109"/>
    <n v="1627"/>
  </r>
  <r>
    <x v="4"/>
    <n v="48"/>
    <n v="1627"/>
  </r>
  <r>
    <x v="5"/>
    <n v="122"/>
    <n v="1627"/>
  </r>
  <r>
    <x v="6"/>
    <n v="41"/>
    <n v="1627"/>
  </r>
  <r>
    <x v="7"/>
    <s v="Medium"/>
    <n v="1627"/>
  </r>
  <r>
    <x v="0"/>
    <s v="Couple"/>
    <n v="3595"/>
  </r>
  <r>
    <x v="1"/>
    <n v="631"/>
    <n v="3595"/>
  </r>
  <r>
    <x v="2"/>
    <n v="43"/>
    <n v="3595"/>
  </r>
  <r>
    <x v="3"/>
    <n v="239"/>
    <n v="3595"/>
  </r>
  <r>
    <x v="4"/>
    <n v="128"/>
    <n v="3595"/>
  </r>
  <r>
    <x v="5"/>
    <n v="76"/>
    <n v="3595"/>
  </r>
  <r>
    <x v="6"/>
    <n v="21"/>
    <n v="3595"/>
  </r>
  <r>
    <x v="7"/>
    <s v="Medium"/>
    <n v="3595"/>
  </r>
  <r>
    <x v="0"/>
    <s v="Couple"/>
    <n v="10486"/>
  </r>
  <r>
    <x v="1"/>
    <n v="476"/>
    <n v="10486"/>
  </r>
  <r>
    <x v="2"/>
    <n v="75"/>
    <n v="10486"/>
  </r>
  <r>
    <x v="3"/>
    <n v="162"/>
    <n v="10486"/>
  </r>
  <r>
    <x v="4"/>
    <n v="29"/>
    <n v="10486"/>
  </r>
  <r>
    <x v="5"/>
    <n v="151"/>
    <n v="10486"/>
  </r>
  <r>
    <x v="6"/>
    <n v="97"/>
    <n v="10486"/>
  </r>
  <r>
    <x v="7"/>
    <s v="Medium"/>
    <n v="10486"/>
  </r>
  <r>
    <x v="0"/>
    <s v="Couple"/>
    <n v="2324"/>
  </r>
  <r>
    <x v="1"/>
    <n v="625"/>
    <n v="2324"/>
  </r>
  <r>
    <x v="2"/>
    <n v="38"/>
    <n v="2324"/>
  </r>
  <r>
    <x v="3"/>
    <n v="242"/>
    <n v="2324"/>
  </r>
  <r>
    <x v="4"/>
    <n v="50"/>
    <n v="2324"/>
  </r>
  <r>
    <x v="5"/>
    <n v="34"/>
    <n v="2324"/>
  </r>
  <r>
    <x v="6"/>
    <n v="76"/>
    <n v="2324"/>
  </r>
  <r>
    <x v="7"/>
    <s v="High"/>
    <n v="2324"/>
  </r>
  <r>
    <x v="0"/>
    <s v="Couple"/>
    <n v="4002"/>
  </r>
  <r>
    <x v="1"/>
    <n v="463"/>
    <n v="4002"/>
  </r>
  <r>
    <x v="2"/>
    <n v="96"/>
    <n v="4002"/>
  </r>
  <r>
    <x v="3"/>
    <n v="333"/>
    <n v="4002"/>
  </r>
  <r>
    <x v="4"/>
    <n v="168"/>
    <n v="4002"/>
  </r>
  <r>
    <x v="5"/>
    <n v="53"/>
    <n v="4002"/>
  </r>
  <r>
    <x v="6"/>
    <n v="10"/>
    <n v="4002"/>
  </r>
  <r>
    <x v="7"/>
    <s v="High"/>
    <n v="4002"/>
  </r>
  <r>
    <x v="0"/>
    <s v="Couple"/>
    <n v="7861"/>
  </r>
  <r>
    <x v="1"/>
    <n v="820"/>
    <n v="7861"/>
  </r>
  <r>
    <x v="2"/>
    <n v="57"/>
    <n v="7861"/>
  </r>
  <r>
    <x v="3"/>
    <n v="242"/>
    <n v="7861"/>
  </r>
  <r>
    <x v="4"/>
    <n v="45"/>
    <n v="7861"/>
  </r>
  <r>
    <x v="5"/>
    <n v="0"/>
    <n v="7861"/>
  </r>
  <r>
    <x v="6"/>
    <n v="11"/>
    <n v="7861"/>
  </r>
  <r>
    <x v="7"/>
    <s v="High"/>
    <n v="7861"/>
  </r>
  <r>
    <x v="0"/>
    <s v="Couple"/>
    <n v="9743"/>
  </r>
  <r>
    <x v="1"/>
    <n v="1449"/>
    <n v="9743"/>
  </r>
  <r>
    <x v="2"/>
    <n v="89"/>
    <n v="9743"/>
  </r>
  <r>
    <x v="3"/>
    <n v="161"/>
    <n v="9743"/>
  </r>
  <r>
    <x v="4"/>
    <n v="69"/>
    <n v="9743"/>
  </r>
  <r>
    <x v="5"/>
    <n v="35"/>
    <n v="9743"/>
  </r>
  <r>
    <x v="6"/>
    <n v="107"/>
    <n v="9743"/>
  </r>
  <r>
    <x v="7"/>
    <s v="High"/>
    <n v="9743"/>
  </r>
  <r>
    <x v="0"/>
    <s v="Couple"/>
    <n v="6565"/>
  </r>
  <r>
    <x v="1"/>
    <n v="1012"/>
    <n v="6565"/>
  </r>
  <r>
    <x v="2"/>
    <n v="80"/>
    <n v="6565"/>
  </r>
  <r>
    <x v="3"/>
    <n v="498"/>
    <n v="6565"/>
  </r>
  <r>
    <x v="4"/>
    <n v="0"/>
    <n v="6565"/>
  </r>
  <r>
    <x v="5"/>
    <n v="16"/>
    <n v="6565"/>
  </r>
  <r>
    <x v="6"/>
    <n v="176"/>
    <n v="6565"/>
  </r>
  <r>
    <x v="7"/>
    <s v="High"/>
    <n v="6565"/>
  </r>
  <r>
    <x v="0"/>
    <s v="Single"/>
    <n v="6931"/>
  </r>
  <r>
    <x v="1"/>
    <n v="464"/>
    <n v="6931"/>
  </r>
  <r>
    <x v="2"/>
    <n v="151"/>
    <n v="6931"/>
  </r>
  <r>
    <x v="3"/>
    <n v="292"/>
    <n v="6931"/>
  </r>
  <r>
    <x v="4"/>
    <n v="65"/>
    <n v="6931"/>
  </r>
  <r>
    <x v="5"/>
    <n v="60"/>
    <n v="6931"/>
  </r>
  <r>
    <x v="6"/>
    <n v="30"/>
    <n v="6931"/>
  </r>
  <r>
    <x v="7"/>
    <s v="High"/>
    <n v="6931"/>
  </r>
  <r>
    <x v="0"/>
    <s v="Single"/>
    <n v="6428"/>
  </r>
  <r>
    <x v="1"/>
    <n v="605"/>
    <n v="6428"/>
  </r>
  <r>
    <x v="2"/>
    <n v="10"/>
    <n v="6428"/>
  </r>
  <r>
    <x v="3"/>
    <n v="345"/>
    <n v="6428"/>
  </r>
  <r>
    <x v="4"/>
    <n v="84"/>
    <n v="6428"/>
  </r>
  <r>
    <x v="5"/>
    <n v="54"/>
    <n v="6428"/>
  </r>
  <r>
    <x v="6"/>
    <n v="32"/>
    <n v="6428"/>
  </r>
  <r>
    <x v="7"/>
    <s v="Low"/>
    <n v="6428"/>
  </r>
  <r>
    <x v="0"/>
    <s v="Couple"/>
    <n v="7725"/>
  </r>
  <r>
    <x v="1"/>
    <n v="173"/>
    <n v="7725"/>
  </r>
  <r>
    <x v="2"/>
    <n v="26"/>
    <n v="7725"/>
  </r>
  <r>
    <x v="3"/>
    <n v="255"/>
    <n v="7725"/>
  </r>
  <r>
    <x v="4"/>
    <n v="35"/>
    <n v="7725"/>
  </r>
  <r>
    <x v="5"/>
    <n v="71"/>
    <n v="7725"/>
  </r>
  <r>
    <x v="6"/>
    <n v="81"/>
    <n v="7725"/>
  </r>
  <r>
    <x v="7"/>
    <s v="Medium"/>
    <n v="7725"/>
  </r>
  <r>
    <x v="0"/>
    <s v="Single"/>
    <n v="375"/>
  </r>
  <r>
    <x v="1"/>
    <n v="516"/>
    <n v="375"/>
  </r>
  <r>
    <x v="2"/>
    <n v="56"/>
    <n v="375"/>
  </r>
  <r>
    <x v="3"/>
    <n v="449"/>
    <n v="375"/>
  </r>
  <r>
    <x v="4"/>
    <n v="86"/>
    <n v="375"/>
  </r>
  <r>
    <x v="5"/>
    <n v="33"/>
    <n v="375"/>
  </r>
  <r>
    <x v="6"/>
    <n v="16"/>
    <n v="375"/>
  </r>
  <r>
    <x v="7"/>
    <s v="Low"/>
    <n v="375"/>
  </r>
  <r>
    <x v="0"/>
    <s v="Couple"/>
    <n v="2147"/>
  </r>
  <r>
    <x v="1"/>
    <n v="736"/>
    <n v="2147"/>
  </r>
  <r>
    <x v="2"/>
    <n v="63"/>
    <n v="2147"/>
  </r>
  <r>
    <x v="3"/>
    <n v="946"/>
    <n v="2147"/>
  </r>
  <r>
    <x v="4"/>
    <n v="219"/>
    <n v="2147"/>
  </r>
  <r>
    <x v="5"/>
    <n v="189"/>
    <n v="2147"/>
  </r>
  <r>
    <x v="6"/>
    <n v="126"/>
    <n v="2147"/>
  </r>
  <r>
    <x v="7"/>
    <s v="Medium"/>
    <n v="2147"/>
  </r>
  <r>
    <x v="0"/>
    <s v="Couple"/>
    <n v="10925"/>
  </r>
  <r>
    <x v="1"/>
    <n v="255"/>
    <n v="10925"/>
  </r>
  <r>
    <x v="2"/>
    <n v="31"/>
    <n v="10925"/>
  </r>
  <r>
    <x v="3"/>
    <n v="446"/>
    <n v="10925"/>
  </r>
  <r>
    <x v="4"/>
    <n v="40"/>
    <n v="10925"/>
  </r>
  <r>
    <x v="5"/>
    <n v="56"/>
    <n v="10925"/>
  </r>
  <r>
    <x v="6"/>
    <n v="175"/>
    <n v="10925"/>
  </r>
  <r>
    <x v="7"/>
    <s v="Medium"/>
    <n v="10925"/>
  </r>
  <r>
    <x v="0"/>
    <s v="Single"/>
    <n v="4138"/>
  </r>
  <r>
    <x v="1"/>
    <n v="411"/>
    <n v="4138"/>
  </r>
  <r>
    <x v="2"/>
    <n v="106"/>
    <n v="4138"/>
  </r>
  <r>
    <x v="3"/>
    <n v="147"/>
    <n v="4138"/>
  </r>
  <r>
    <x v="4"/>
    <n v="54"/>
    <n v="4138"/>
  </r>
  <r>
    <x v="5"/>
    <n v="115"/>
    <n v="4138"/>
  </r>
  <r>
    <x v="6"/>
    <n v="66"/>
    <n v="4138"/>
  </r>
  <r>
    <x v="7"/>
    <s v="Medium"/>
    <n v="4138"/>
  </r>
  <r>
    <x v="0"/>
    <s v="Couple"/>
    <n v="10479"/>
  </r>
  <r>
    <x v="1"/>
    <n v="749"/>
    <n v="10479"/>
  </r>
  <r>
    <x v="2"/>
    <n v="40"/>
    <n v="10479"/>
  </r>
  <r>
    <x v="3"/>
    <n v="294"/>
    <n v="10479"/>
  </r>
  <r>
    <x v="4"/>
    <n v="121"/>
    <n v="10479"/>
  </r>
  <r>
    <x v="5"/>
    <n v="160"/>
    <n v="10479"/>
  </r>
  <r>
    <x v="6"/>
    <n v="147"/>
    <n v="10479"/>
  </r>
  <r>
    <x v="7"/>
    <s v="Medium"/>
    <n v="10479"/>
  </r>
  <r>
    <x v="0"/>
    <s v="Couple"/>
    <n v="10590"/>
  </r>
  <r>
    <x v="1"/>
    <n v="794"/>
    <n v="10590"/>
  </r>
  <r>
    <x v="2"/>
    <n v="73"/>
    <n v="10590"/>
  </r>
  <r>
    <x v="3"/>
    <n v="573"/>
    <n v="10590"/>
  </r>
  <r>
    <x v="4"/>
    <n v="0"/>
    <n v="10590"/>
  </r>
  <r>
    <x v="5"/>
    <n v="29"/>
    <n v="10590"/>
  </r>
  <r>
    <x v="6"/>
    <n v="14"/>
    <n v="10590"/>
  </r>
  <r>
    <x v="7"/>
    <s v="Medium"/>
    <n v="10590"/>
  </r>
  <r>
    <x v="0"/>
    <s v="Couple"/>
    <n v="10858"/>
  </r>
  <r>
    <x v="1"/>
    <n v="355"/>
    <n v="10858"/>
  </r>
  <r>
    <x v="2"/>
    <n v="30"/>
    <n v="10858"/>
  </r>
  <r>
    <x v="3"/>
    <n v="177"/>
    <n v="10858"/>
  </r>
  <r>
    <x v="4"/>
    <n v="90"/>
    <n v="10858"/>
  </r>
  <r>
    <x v="5"/>
    <n v="138"/>
    <n v="10858"/>
  </r>
  <r>
    <x v="6"/>
    <n v="30"/>
    <n v="10858"/>
  </r>
  <r>
    <x v="7"/>
    <s v="High"/>
    <n v="10858"/>
  </r>
  <r>
    <x v="0"/>
    <s v="Single"/>
    <n v="3507"/>
  </r>
  <r>
    <x v="1"/>
    <n v="676"/>
    <n v="3507"/>
  </r>
  <r>
    <x v="2"/>
    <n v="161"/>
    <n v="3507"/>
  </r>
  <r>
    <x v="3"/>
    <n v="426"/>
    <n v="3507"/>
  </r>
  <r>
    <x v="4"/>
    <n v="210"/>
    <n v="3507"/>
  </r>
  <r>
    <x v="5"/>
    <n v="44"/>
    <n v="3507"/>
  </r>
  <r>
    <x v="6"/>
    <n v="58"/>
    <n v="3507"/>
  </r>
  <r>
    <x v="7"/>
    <s v="Low"/>
    <n v="3507"/>
  </r>
  <r>
    <x v="0"/>
    <s v="Couple"/>
    <n v="7022"/>
  </r>
  <r>
    <x v="1"/>
    <n v="739"/>
    <n v="7022"/>
  </r>
  <r>
    <x v="2"/>
    <n v="107"/>
    <n v="7022"/>
  </r>
  <r>
    <x v="3"/>
    <n v="309"/>
    <n v="7022"/>
  </r>
  <r>
    <x v="4"/>
    <n v="140"/>
    <n v="7022"/>
  </r>
  <r>
    <x v="5"/>
    <n v="80"/>
    <n v="7022"/>
  </r>
  <r>
    <x v="6"/>
    <n v="35"/>
    <n v="7022"/>
  </r>
  <r>
    <x v="7"/>
    <s v="Low"/>
    <n v="7022"/>
  </r>
  <r>
    <x v="0"/>
    <s v="Single"/>
    <n v="9493"/>
  </r>
  <r>
    <x v="1"/>
    <n v="840"/>
    <n v="9493"/>
  </r>
  <r>
    <x v="2"/>
    <n v="53"/>
    <n v="9493"/>
  </r>
  <r>
    <x v="3"/>
    <n v="804"/>
    <n v="9493"/>
  </r>
  <r>
    <x v="4"/>
    <n v="23"/>
    <n v="9493"/>
  </r>
  <r>
    <x v="5"/>
    <n v="71"/>
    <n v="9493"/>
  </r>
  <r>
    <x v="6"/>
    <n v="17"/>
    <n v="9493"/>
  </r>
  <r>
    <x v="7"/>
    <s v="Medium"/>
    <n v="9493"/>
  </r>
  <r>
    <x v="0"/>
    <s v="Single"/>
    <n v="2591"/>
  </r>
  <r>
    <x v="1"/>
    <n v="526"/>
    <n v="2591"/>
  </r>
  <r>
    <x v="2"/>
    <n v="35"/>
    <n v="2591"/>
  </r>
  <r>
    <x v="3"/>
    <n v="214"/>
    <n v="2591"/>
  </r>
  <r>
    <x v="4"/>
    <n v="69"/>
    <n v="2591"/>
  </r>
  <r>
    <x v="5"/>
    <n v="53"/>
    <n v="2591"/>
  </r>
  <r>
    <x v="6"/>
    <n v="35"/>
    <n v="2591"/>
  </r>
  <r>
    <x v="7"/>
    <s v="Medium"/>
    <n v="2591"/>
  </r>
  <r>
    <x v="0"/>
    <s v="Couple"/>
    <n v="2666"/>
  </r>
  <r>
    <x v="1"/>
    <n v="519"/>
    <n v="2666"/>
  </r>
  <r>
    <x v="2"/>
    <n v="50"/>
    <n v="2666"/>
  </r>
  <r>
    <x v="3"/>
    <n v="167"/>
    <n v="2666"/>
  </r>
  <r>
    <x v="4"/>
    <n v="130"/>
    <n v="2666"/>
  </r>
  <r>
    <x v="5"/>
    <n v="0"/>
    <n v="2666"/>
  </r>
  <r>
    <x v="6"/>
    <n v="41"/>
    <n v="2666"/>
  </r>
  <r>
    <x v="7"/>
    <s v="High"/>
    <n v="2666"/>
  </r>
  <r>
    <x v="0"/>
    <s v="Couple"/>
    <n v="4149"/>
  </r>
  <r>
    <x v="1"/>
    <n v="586"/>
    <n v="4149"/>
  </r>
  <r>
    <x v="2"/>
    <n v="66"/>
    <n v="4149"/>
  </r>
  <r>
    <x v="3"/>
    <n v="653"/>
    <n v="4149"/>
  </r>
  <r>
    <x v="4"/>
    <n v="17"/>
    <n v="4149"/>
  </r>
  <r>
    <x v="5"/>
    <n v="0"/>
    <n v="4149"/>
  </r>
  <r>
    <x v="6"/>
    <n v="26"/>
    <n v="4149"/>
  </r>
  <r>
    <x v="7"/>
    <s v="Medium"/>
    <n v="4149"/>
  </r>
  <r>
    <x v="0"/>
    <s v="Couple"/>
    <n v="4998"/>
  </r>
  <r>
    <x v="1"/>
    <n v="292"/>
    <n v="4998"/>
  </r>
  <r>
    <x v="2"/>
    <n v="30"/>
    <n v="4998"/>
  </r>
  <r>
    <x v="3"/>
    <n v="415"/>
    <n v="4998"/>
  </r>
  <r>
    <x v="4"/>
    <n v="63"/>
    <n v="4998"/>
  </r>
  <r>
    <x v="5"/>
    <n v="33"/>
    <n v="4998"/>
  </r>
  <r>
    <x v="6"/>
    <n v="200"/>
    <n v="4998"/>
  </r>
  <r>
    <x v="7"/>
    <s v="Medium"/>
    <n v="4998"/>
  </r>
  <r>
    <x v="0"/>
    <s v="Couple"/>
    <n v="7321"/>
  </r>
  <r>
    <x v="1"/>
    <n v="292"/>
    <n v="7321"/>
  </r>
  <r>
    <x v="2"/>
    <n v="30"/>
    <n v="7321"/>
  </r>
  <r>
    <x v="3"/>
    <n v="415"/>
    <n v="7321"/>
  </r>
  <r>
    <x v="4"/>
    <n v="63"/>
    <n v="7321"/>
  </r>
  <r>
    <x v="5"/>
    <n v="33"/>
    <n v="7321"/>
  </r>
  <r>
    <x v="6"/>
    <n v="200"/>
    <n v="7321"/>
  </r>
  <r>
    <x v="7"/>
    <s v="Medium"/>
    <n v="7321"/>
  </r>
  <r>
    <x v="0"/>
    <s v="Couple"/>
    <n v="3422"/>
  </r>
  <r>
    <x v="1"/>
    <n v="1115"/>
    <n v="3422"/>
  </r>
  <r>
    <x v="2"/>
    <n v="12"/>
    <n v="3422"/>
  </r>
  <r>
    <x v="3"/>
    <n v="128"/>
    <n v="3422"/>
  </r>
  <r>
    <x v="4"/>
    <n v="33"/>
    <n v="3422"/>
  </r>
  <r>
    <x v="5"/>
    <n v="12"/>
    <n v="3422"/>
  </r>
  <r>
    <x v="6"/>
    <n v="76"/>
    <n v="3422"/>
  </r>
  <r>
    <x v="7"/>
    <s v="Low"/>
    <n v="3422"/>
  </r>
  <r>
    <x v="0"/>
    <s v="Single"/>
    <n v="146"/>
  </r>
  <r>
    <x v="1"/>
    <n v="760"/>
    <n v="146"/>
  </r>
  <r>
    <x v="2"/>
    <n v="53"/>
    <n v="146"/>
  </r>
  <r>
    <x v="3"/>
    <n v="400"/>
    <n v="146"/>
  </r>
  <r>
    <x v="4"/>
    <n v="17"/>
    <n v="146"/>
  </r>
  <r>
    <x v="5"/>
    <n v="93"/>
    <n v="146"/>
  </r>
  <r>
    <x v="6"/>
    <n v="0"/>
    <n v="146"/>
  </r>
  <r>
    <x v="7"/>
    <s v="Medium"/>
    <n v="146"/>
  </r>
  <r>
    <x v="0"/>
    <s v="Couple"/>
    <n v="10965"/>
  </r>
  <r>
    <x v="1"/>
    <n v="983"/>
    <n v="10965"/>
  </r>
  <r>
    <x v="2"/>
    <n v="20"/>
    <n v="10965"/>
  </r>
  <r>
    <x v="3"/>
    <n v="389"/>
    <n v="10965"/>
  </r>
  <r>
    <x v="4"/>
    <n v="240"/>
    <n v="10965"/>
  </r>
  <r>
    <x v="5"/>
    <n v="50"/>
    <n v="10965"/>
  </r>
  <r>
    <x v="6"/>
    <n v="40"/>
    <n v="10965"/>
  </r>
  <r>
    <x v="7"/>
    <s v="Medium"/>
    <n v="10965"/>
  </r>
  <r>
    <x v="0"/>
    <s v="Single"/>
    <n v="10424"/>
  </r>
  <r>
    <x v="1"/>
    <n v="265"/>
    <n v="10424"/>
  </r>
  <r>
    <x v="2"/>
    <n v="138"/>
    <n v="10424"/>
  </r>
  <r>
    <x v="3"/>
    <n v="553"/>
    <n v="10424"/>
  </r>
  <r>
    <x v="4"/>
    <n v="224"/>
    <n v="10424"/>
  </r>
  <r>
    <x v="5"/>
    <n v="23"/>
    <n v="10424"/>
  </r>
  <r>
    <x v="6"/>
    <n v="92"/>
    <n v="10424"/>
  </r>
  <r>
    <x v="7"/>
    <s v="Medium"/>
    <n v="10424"/>
  </r>
  <r>
    <x v="0"/>
    <s v="Couple"/>
    <n v="6200"/>
  </r>
  <r>
    <x v="1"/>
    <n v="340"/>
    <n v="6200"/>
  </r>
  <r>
    <x v="2"/>
    <n v="108"/>
    <n v="6200"/>
  </r>
  <r>
    <x v="3"/>
    <n v="185"/>
    <n v="6200"/>
  </r>
  <r>
    <x v="4"/>
    <n v="130"/>
    <n v="6200"/>
  </r>
  <r>
    <x v="5"/>
    <n v="38"/>
    <n v="6200"/>
  </r>
  <r>
    <x v="6"/>
    <n v="100"/>
    <n v="6200"/>
  </r>
  <r>
    <x v="7"/>
    <s v="Medium"/>
    <n v="6200"/>
  </r>
  <r>
    <x v="0"/>
    <s v="Couple"/>
    <n v="7106"/>
  </r>
  <r>
    <x v="1"/>
    <n v="483"/>
    <n v="7106"/>
  </r>
  <r>
    <x v="2"/>
    <n v="0"/>
    <n v="7106"/>
  </r>
  <r>
    <x v="3"/>
    <n v="591"/>
    <n v="7106"/>
  </r>
  <r>
    <x v="4"/>
    <n v="156"/>
    <n v="7106"/>
  </r>
  <r>
    <x v="5"/>
    <n v="0"/>
    <n v="7106"/>
  </r>
  <r>
    <x v="6"/>
    <n v="12"/>
    <n v="7106"/>
  </r>
  <r>
    <x v="7"/>
    <s v="Medium"/>
    <n v="7106"/>
  </r>
  <r>
    <x v="0"/>
    <s v="Single"/>
    <n v="7503"/>
  </r>
  <r>
    <x v="1"/>
    <n v="1032"/>
    <n v="7503"/>
  </r>
  <r>
    <x v="2"/>
    <n v="105"/>
    <n v="7503"/>
  </r>
  <r>
    <x v="3"/>
    <n v="779"/>
    <n v="7503"/>
  </r>
  <r>
    <x v="4"/>
    <n v="137"/>
    <n v="7503"/>
  </r>
  <r>
    <x v="5"/>
    <n v="105"/>
    <n v="7503"/>
  </r>
  <r>
    <x v="6"/>
    <n v="51"/>
    <n v="7503"/>
  </r>
  <r>
    <x v="7"/>
    <s v="Medium"/>
    <n v="7503"/>
  </r>
  <r>
    <x v="0"/>
    <s v="Couple"/>
    <n v="2612"/>
  </r>
  <r>
    <x v="1"/>
    <n v="754"/>
    <n v="2612"/>
  </r>
  <r>
    <x v="2"/>
    <n v="160"/>
    <n v="2612"/>
  </r>
  <r>
    <x v="3"/>
    <n v="625"/>
    <n v="2612"/>
  </r>
  <r>
    <x v="4"/>
    <n v="63"/>
    <n v="2612"/>
  </r>
  <r>
    <x v="5"/>
    <n v="32"/>
    <n v="2612"/>
  </r>
  <r>
    <x v="6"/>
    <n v="48"/>
    <n v="2612"/>
  </r>
  <r>
    <x v="7"/>
    <s v="High"/>
    <n v="2612"/>
  </r>
  <r>
    <x v="0"/>
    <s v="Single"/>
    <n v="6853"/>
  </r>
  <r>
    <x v="1"/>
    <n v="712"/>
    <n v="6853"/>
  </r>
  <r>
    <x v="2"/>
    <n v="26"/>
    <n v="6853"/>
  </r>
  <r>
    <x v="3"/>
    <n v="538"/>
    <n v="6853"/>
  </r>
  <r>
    <x v="4"/>
    <n v="69"/>
    <n v="6853"/>
  </r>
  <r>
    <x v="5"/>
    <n v="13"/>
    <n v="6853"/>
  </r>
  <r>
    <x v="6"/>
    <n v="80"/>
    <n v="6853"/>
  </r>
  <r>
    <x v="7"/>
    <s v="Medium"/>
    <n v="6853"/>
  </r>
  <r>
    <x v="0"/>
    <s v="Single"/>
    <n v="7366"/>
  </r>
  <r>
    <x v="1"/>
    <n v="712"/>
    <n v="7366"/>
  </r>
  <r>
    <x v="2"/>
    <n v="26"/>
    <n v="7366"/>
  </r>
  <r>
    <x v="3"/>
    <n v="538"/>
    <n v="7366"/>
  </r>
  <r>
    <x v="4"/>
    <n v="69"/>
    <n v="7366"/>
  </r>
  <r>
    <x v="5"/>
    <n v="13"/>
    <n v="7366"/>
  </r>
  <r>
    <x v="6"/>
    <n v="80"/>
    <n v="7366"/>
  </r>
  <r>
    <x v="7"/>
    <s v="Medium"/>
    <n v="7366"/>
  </r>
  <r>
    <x v="0"/>
    <s v="Couple"/>
    <n v="3091"/>
  </r>
  <r>
    <x v="1"/>
    <n v="340"/>
    <n v="3091"/>
  </r>
  <r>
    <x v="2"/>
    <n v="21"/>
    <n v="3091"/>
  </r>
  <r>
    <x v="3"/>
    <n v="134"/>
    <n v="3091"/>
  </r>
  <r>
    <x v="4"/>
    <n v="258"/>
    <n v="3091"/>
  </r>
  <r>
    <x v="5"/>
    <n v="14"/>
    <n v="3091"/>
  </r>
  <r>
    <x v="6"/>
    <n v="56"/>
    <n v="3091"/>
  </r>
  <r>
    <x v="7"/>
    <s v="High"/>
    <n v="3091"/>
  </r>
  <r>
    <x v="0"/>
    <s v="Couple"/>
    <n v="762"/>
  </r>
  <r>
    <x v="1"/>
    <n v="340"/>
    <n v="762"/>
  </r>
  <r>
    <x v="2"/>
    <n v="21"/>
    <n v="762"/>
  </r>
  <r>
    <x v="3"/>
    <n v="134"/>
    <n v="762"/>
  </r>
  <r>
    <x v="4"/>
    <n v="258"/>
    <n v="762"/>
  </r>
  <r>
    <x v="5"/>
    <n v="14"/>
    <n v="762"/>
  </r>
  <r>
    <x v="6"/>
    <n v="56"/>
    <n v="762"/>
  </r>
  <r>
    <x v="7"/>
    <s v="High"/>
    <n v="762"/>
  </r>
  <r>
    <x v="0"/>
    <s v="Couple"/>
    <n v="4580"/>
  </r>
  <r>
    <x v="1"/>
    <n v="1394"/>
    <n v="4580"/>
  </r>
  <r>
    <x v="2"/>
    <n v="22"/>
    <n v="4580"/>
  </r>
  <r>
    <x v="3"/>
    <n v="708"/>
    <n v="4580"/>
  </r>
  <r>
    <x v="4"/>
    <n v="89"/>
    <n v="4580"/>
  </r>
  <r>
    <x v="5"/>
    <n v="91"/>
    <n v="4580"/>
  </r>
  <r>
    <x v="6"/>
    <n v="182"/>
    <n v="4580"/>
  </r>
  <r>
    <x v="7"/>
    <s v="High"/>
    <n v="4580"/>
  </r>
  <r>
    <x v="0"/>
    <s v="Couple"/>
    <n v="6977"/>
  </r>
  <r>
    <x v="1"/>
    <n v="1073"/>
    <n v="6977"/>
  </r>
  <r>
    <x v="2"/>
    <n v="0"/>
    <n v="6977"/>
  </r>
  <r>
    <x v="3"/>
    <n v="629"/>
    <n v="6977"/>
  </r>
  <r>
    <x v="4"/>
    <n v="145"/>
    <n v="6977"/>
  </r>
  <r>
    <x v="5"/>
    <n v="37"/>
    <n v="6977"/>
  </r>
  <r>
    <x v="6"/>
    <n v="37"/>
    <n v="6977"/>
  </r>
  <r>
    <x v="7"/>
    <s v="High"/>
    <n v="6977"/>
  </r>
  <r>
    <x v="0"/>
    <s v="Couple"/>
    <n v="10992"/>
  </r>
  <r>
    <x v="1"/>
    <n v="650"/>
    <n v="10992"/>
  </r>
  <r>
    <x v="2"/>
    <n v="28"/>
    <n v="10992"/>
  </r>
  <r>
    <x v="3"/>
    <n v="353"/>
    <n v="10992"/>
  </r>
  <r>
    <x v="4"/>
    <n v="45"/>
    <n v="10992"/>
  </r>
  <r>
    <x v="5"/>
    <n v="42"/>
    <n v="10992"/>
  </r>
  <r>
    <x v="6"/>
    <n v="30"/>
    <n v="10992"/>
  </r>
  <r>
    <x v="7"/>
    <s v="Medium"/>
    <n v="10992"/>
  </r>
  <r>
    <x v="0"/>
    <s v="Single"/>
    <n v="7381"/>
  </r>
  <r>
    <x v="1"/>
    <n v="797"/>
    <n v="7381"/>
  </r>
  <r>
    <x v="2"/>
    <n v="153"/>
    <n v="7381"/>
  </r>
  <r>
    <x v="3"/>
    <n v="293"/>
    <n v="7381"/>
  </r>
  <r>
    <x v="4"/>
    <n v="72"/>
    <n v="7381"/>
  </r>
  <r>
    <x v="5"/>
    <n v="97"/>
    <n v="7381"/>
  </r>
  <r>
    <x v="6"/>
    <n v="30"/>
    <n v="7381"/>
  </r>
  <r>
    <x v="7"/>
    <s v="High"/>
    <n v="7381"/>
  </r>
  <r>
    <x v="0"/>
    <s v="Couple"/>
    <n v="7723"/>
  </r>
  <r>
    <x v="1"/>
    <n v="709"/>
    <n v="7723"/>
  </r>
  <r>
    <x v="2"/>
    <n v="93"/>
    <n v="7723"/>
  </r>
  <r>
    <x v="3"/>
    <n v="374"/>
    <n v="7723"/>
  </r>
  <r>
    <x v="4"/>
    <n v="104"/>
    <n v="7723"/>
  </r>
  <r>
    <x v="5"/>
    <n v="80"/>
    <n v="7723"/>
  </r>
  <r>
    <x v="6"/>
    <n v="80"/>
    <n v="7723"/>
  </r>
  <r>
    <x v="7"/>
    <s v="High"/>
    <n v="7723"/>
  </r>
  <r>
    <x v="0"/>
    <s v="Couple"/>
    <n v="2963"/>
  </r>
  <r>
    <x v="1"/>
    <n v="709"/>
    <n v="2963"/>
  </r>
  <r>
    <x v="2"/>
    <n v="93"/>
    <n v="2963"/>
  </r>
  <r>
    <x v="3"/>
    <n v="374"/>
    <n v="2963"/>
  </r>
  <r>
    <x v="4"/>
    <n v="104"/>
    <n v="2963"/>
  </r>
  <r>
    <x v="5"/>
    <n v="80"/>
    <n v="2963"/>
  </r>
  <r>
    <x v="6"/>
    <n v="80"/>
    <n v="2963"/>
  </r>
  <r>
    <x v="7"/>
    <s v="High"/>
    <n v="2963"/>
  </r>
  <r>
    <x v="0"/>
    <s v="Couple"/>
    <n v="8370"/>
  </r>
  <r>
    <x v="1"/>
    <n v="378"/>
    <n v="8370"/>
  </r>
  <r>
    <x v="2"/>
    <n v="97"/>
    <n v="8370"/>
  </r>
  <r>
    <x v="3"/>
    <n v="259"/>
    <n v="8370"/>
  </r>
  <r>
    <x v="4"/>
    <n v="197"/>
    <n v="8370"/>
  </r>
  <r>
    <x v="5"/>
    <n v="194"/>
    <n v="8370"/>
  </r>
  <r>
    <x v="6"/>
    <n v="34"/>
    <n v="8370"/>
  </r>
  <r>
    <x v="7"/>
    <s v="High"/>
    <n v="8370"/>
  </r>
  <r>
    <x v="0"/>
    <s v="Couple"/>
    <n v="8492"/>
  </r>
  <r>
    <x v="1"/>
    <n v="795"/>
    <n v="8492"/>
  </r>
  <r>
    <x v="2"/>
    <n v="0"/>
    <n v="8492"/>
  </r>
  <r>
    <x v="3"/>
    <n v="545"/>
    <n v="8492"/>
  </r>
  <r>
    <x v="4"/>
    <n v="95"/>
    <n v="8492"/>
  </r>
  <r>
    <x v="5"/>
    <n v="58"/>
    <n v="8492"/>
  </r>
  <r>
    <x v="6"/>
    <n v="0"/>
    <n v="8492"/>
  </r>
  <r>
    <x v="7"/>
    <s v="High"/>
    <n v="8492"/>
  </r>
  <r>
    <x v="0"/>
    <s v="Couple"/>
    <n v="8746"/>
  </r>
  <r>
    <x v="1"/>
    <n v="800"/>
    <n v="8746"/>
  </r>
  <r>
    <x v="2"/>
    <n v="0"/>
    <n v="8746"/>
  </r>
  <r>
    <x v="3"/>
    <n v="297"/>
    <n v="8746"/>
  </r>
  <r>
    <x v="4"/>
    <n v="0"/>
    <n v="8746"/>
  </r>
  <r>
    <x v="5"/>
    <n v="34"/>
    <n v="8746"/>
  </r>
  <r>
    <x v="6"/>
    <n v="57"/>
    <n v="8746"/>
  </r>
  <r>
    <x v="7"/>
    <s v="Low"/>
    <n v="8746"/>
  </r>
  <r>
    <x v="0"/>
    <s v="Single"/>
    <n v="6072"/>
  </r>
  <r>
    <x v="1"/>
    <n v="918"/>
    <n v="6072"/>
  </r>
  <r>
    <x v="2"/>
    <n v="57"/>
    <n v="6072"/>
  </r>
  <r>
    <x v="3"/>
    <n v="842"/>
    <n v="6072"/>
  </r>
  <r>
    <x v="4"/>
    <n v="99"/>
    <n v="6072"/>
  </r>
  <r>
    <x v="5"/>
    <n v="38"/>
    <n v="6072"/>
  </r>
  <r>
    <x v="6"/>
    <n v="133"/>
    <n v="6072"/>
  </r>
  <r>
    <x v="7"/>
    <s v="Medium"/>
    <n v="6072"/>
  </r>
  <r>
    <x v="0"/>
    <s v="Single"/>
    <n v="2499"/>
  </r>
  <r>
    <x v="1"/>
    <n v="204"/>
    <n v="2499"/>
  </r>
  <r>
    <x v="2"/>
    <n v="97"/>
    <n v="2499"/>
  </r>
  <r>
    <x v="3"/>
    <n v="97"/>
    <n v="2499"/>
  </r>
  <r>
    <x v="4"/>
    <n v="21"/>
    <n v="2499"/>
  </r>
  <r>
    <x v="5"/>
    <n v="118"/>
    <n v="2499"/>
  </r>
  <r>
    <x v="6"/>
    <n v="26"/>
    <n v="2499"/>
  </r>
  <r>
    <x v="7"/>
    <s v="Medium"/>
    <n v="2499"/>
  </r>
  <r>
    <x v="0"/>
    <s v="Couple"/>
    <n v="4786"/>
  </r>
  <r>
    <x v="1"/>
    <n v="555"/>
    <n v="4786"/>
  </r>
  <r>
    <x v="2"/>
    <n v="82"/>
    <n v="4786"/>
  </r>
  <r>
    <x v="3"/>
    <n v="257"/>
    <n v="4786"/>
  </r>
  <r>
    <x v="4"/>
    <n v="93"/>
    <n v="4786"/>
  </r>
  <r>
    <x v="5"/>
    <n v="61"/>
    <n v="4786"/>
  </r>
  <r>
    <x v="6"/>
    <n v="61"/>
    <n v="4786"/>
  </r>
  <r>
    <x v="7"/>
    <s v="High"/>
    <n v="4786"/>
  </r>
  <r>
    <x v="0"/>
    <s v="Couple"/>
    <n v="4390"/>
  </r>
  <r>
    <x v="1"/>
    <n v="459"/>
    <n v="4390"/>
  </r>
  <r>
    <x v="2"/>
    <n v="15"/>
    <n v="4390"/>
  </r>
  <r>
    <x v="3"/>
    <n v="171"/>
    <n v="4390"/>
  </r>
  <r>
    <x v="4"/>
    <n v="142"/>
    <n v="4390"/>
  </r>
  <r>
    <x v="5"/>
    <n v="23"/>
    <n v="4390"/>
  </r>
  <r>
    <x v="6"/>
    <n v="31"/>
    <n v="4390"/>
  </r>
  <r>
    <x v="7"/>
    <s v="Medium"/>
    <n v="4390"/>
  </r>
  <r>
    <x v="0"/>
    <s v="Couple"/>
    <n v="1081"/>
  </r>
  <r>
    <x v="1"/>
    <n v="733"/>
    <n v="1081"/>
  </r>
  <r>
    <x v="2"/>
    <n v="9"/>
    <n v="1081"/>
  </r>
  <r>
    <x v="3"/>
    <n v="180"/>
    <n v="1081"/>
  </r>
  <r>
    <x v="4"/>
    <n v="12"/>
    <n v="1081"/>
  </r>
  <r>
    <x v="5"/>
    <n v="19"/>
    <n v="1081"/>
  </r>
  <r>
    <x v="6"/>
    <n v="66"/>
    <n v="1081"/>
  </r>
  <r>
    <x v="7"/>
    <s v="Medium"/>
    <n v="1081"/>
  </r>
  <r>
    <x v="0"/>
    <s v="Couple"/>
    <n v="10983"/>
  </r>
  <r>
    <x v="1"/>
    <n v="304"/>
    <n v="10983"/>
  </r>
  <r>
    <x v="2"/>
    <n v="98"/>
    <n v="10983"/>
  </r>
  <r>
    <x v="3"/>
    <n v="230"/>
    <n v="10983"/>
  </r>
  <r>
    <x v="4"/>
    <n v="150"/>
    <n v="10983"/>
  </r>
  <r>
    <x v="5"/>
    <n v="74"/>
    <n v="10983"/>
  </r>
  <r>
    <x v="6"/>
    <n v="74"/>
    <n v="10983"/>
  </r>
  <r>
    <x v="7"/>
    <s v="Medium"/>
    <n v="10983"/>
  </r>
  <r>
    <x v="0"/>
    <s v="Couple"/>
    <n v="9999"/>
  </r>
  <r>
    <x v="1"/>
    <n v="610"/>
    <n v="9999"/>
  </r>
  <r>
    <x v="2"/>
    <n v="105"/>
    <n v="9999"/>
  </r>
  <r>
    <x v="3"/>
    <n v="125"/>
    <n v="9999"/>
  </r>
  <r>
    <x v="4"/>
    <n v="137"/>
    <n v="9999"/>
  </r>
  <r>
    <x v="5"/>
    <n v="42"/>
    <n v="9999"/>
  </r>
  <r>
    <x v="6"/>
    <n v="21"/>
    <n v="9999"/>
  </r>
  <r>
    <x v="7"/>
    <s v="High"/>
    <n v="9999"/>
  </r>
  <r>
    <x v="0"/>
    <s v="Couple"/>
    <n v="7999"/>
  </r>
  <r>
    <x v="1"/>
    <n v="1239"/>
    <n v="7999"/>
  </r>
  <r>
    <x v="2"/>
    <n v="17"/>
    <n v="7999"/>
  </r>
  <r>
    <x v="3"/>
    <n v="413"/>
    <n v="7999"/>
  </r>
  <r>
    <x v="4"/>
    <n v="23"/>
    <n v="7999"/>
  </r>
  <r>
    <x v="5"/>
    <n v="34"/>
    <n v="7999"/>
  </r>
  <r>
    <x v="6"/>
    <n v="17"/>
    <n v="7999"/>
  </r>
  <r>
    <x v="7"/>
    <s v="Medium"/>
    <n v="7999"/>
  </r>
  <r>
    <x v="0"/>
    <s v="Couple"/>
    <n v="1859"/>
  </r>
  <r>
    <x v="1"/>
    <n v="721"/>
    <n v="1859"/>
  </r>
  <r>
    <x v="2"/>
    <n v="111"/>
    <n v="1859"/>
  </r>
  <r>
    <x v="3"/>
    <n v="925"/>
    <n v="1859"/>
  </r>
  <r>
    <x v="4"/>
    <n v="97"/>
    <n v="1859"/>
  </r>
  <r>
    <x v="5"/>
    <n v="18"/>
    <n v="1859"/>
  </r>
  <r>
    <x v="6"/>
    <n v="18"/>
    <n v="1859"/>
  </r>
  <r>
    <x v="7"/>
    <s v="High"/>
    <n v="1859"/>
  </r>
  <r>
    <x v="0"/>
    <s v="Couple"/>
    <n v="6694"/>
  </r>
  <r>
    <x v="1"/>
    <n v="438"/>
    <n v="6694"/>
  </r>
  <r>
    <x v="2"/>
    <n v="66"/>
    <n v="6694"/>
  </r>
  <r>
    <x v="3"/>
    <n v="400"/>
    <n v="6694"/>
  </r>
  <r>
    <x v="4"/>
    <n v="12"/>
    <n v="6694"/>
  </r>
  <r>
    <x v="5"/>
    <n v="38"/>
    <n v="6694"/>
  </r>
  <r>
    <x v="6"/>
    <n v="114"/>
    <n v="6694"/>
  </r>
  <r>
    <x v="7"/>
    <s v="High"/>
    <n v="6694"/>
  </r>
  <r>
    <x v="0"/>
    <s v="Single"/>
    <n v="2674"/>
  </r>
  <r>
    <x v="1"/>
    <n v="543"/>
    <n v="2674"/>
  </r>
  <r>
    <x v="2"/>
    <n v="10"/>
    <n v="2674"/>
  </r>
  <r>
    <x v="3"/>
    <n v="205"/>
    <n v="2674"/>
  </r>
  <r>
    <x v="4"/>
    <n v="160"/>
    <n v="2674"/>
  </r>
  <r>
    <x v="5"/>
    <n v="143"/>
    <n v="2674"/>
  </r>
  <r>
    <x v="6"/>
    <n v="82"/>
    <n v="2674"/>
  </r>
  <r>
    <x v="7"/>
    <s v="Medium"/>
    <n v="2674"/>
  </r>
  <r>
    <x v="0"/>
    <s v="Single"/>
    <n v="4508"/>
  </r>
  <r>
    <x v="1"/>
    <n v="203"/>
    <n v="4508"/>
  </r>
  <r>
    <x v="2"/>
    <n v="35"/>
    <n v="4508"/>
  </r>
  <r>
    <x v="3"/>
    <n v="305"/>
    <n v="4508"/>
  </r>
  <r>
    <x v="4"/>
    <n v="46"/>
    <n v="4508"/>
  </r>
  <r>
    <x v="5"/>
    <n v="17"/>
    <n v="4508"/>
  </r>
  <r>
    <x v="6"/>
    <n v="227"/>
    <n v="4508"/>
  </r>
  <r>
    <x v="7"/>
    <s v="Low"/>
    <n v="4508"/>
  </r>
  <r>
    <x v="0"/>
    <s v="Single"/>
    <n v="4843"/>
  </r>
  <r>
    <x v="1"/>
    <n v="203"/>
    <n v="4843"/>
  </r>
  <r>
    <x v="2"/>
    <n v="35"/>
    <n v="4843"/>
  </r>
  <r>
    <x v="3"/>
    <n v="305"/>
    <n v="4843"/>
  </r>
  <r>
    <x v="4"/>
    <n v="46"/>
    <n v="4843"/>
  </r>
  <r>
    <x v="5"/>
    <n v="17"/>
    <n v="4843"/>
  </r>
  <r>
    <x v="6"/>
    <n v="227"/>
    <n v="4843"/>
  </r>
  <r>
    <x v="7"/>
    <s v="Low"/>
    <n v="4843"/>
  </r>
  <r>
    <x v="0"/>
    <s v="Couple"/>
    <n v="4654"/>
  </r>
  <r>
    <x v="1"/>
    <n v="571"/>
    <n v="4654"/>
  </r>
  <r>
    <x v="2"/>
    <n v="12"/>
    <n v="4654"/>
  </r>
  <r>
    <x v="3"/>
    <n v="523"/>
    <n v="4654"/>
  </r>
  <r>
    <x v="4"/>
    <n v="63"/>
    <n v="4654"/>
  </r>
  <r>
    <x v="5"/>
    <n v="60"/>
    <n v="4654"/>
  </r>
  <r>
    <x v="6"/>
    <n v="24"/>
    <n v="4654"/>
  </r>
  <r>
    <x v="7"/>
    <s v="Medium"/>
    <n v="4654"/>
  </r>
  <r>
    <x v="0"/>
    <s v="Couple"/>
    <n v="3523"/>
  </r>
  <r>
    <x v="1"/>
    <n v="583"/>
    <n v="3523"/>
  </r>
  <r>
    <x v="2"/>
    <n v="34"/>
    <n v="3523"/>
  </r>
  <r>
    <x v="3"/>
    <n v="309"/>
    <n v="3523"/>
  </r>
  <r>
    <x v="4"/>
    <n v="0"/>
    <n v="3523"/>
  </r>
  <r>
    <x v="5"/>
    <n v="22"/>
    <n v="3523"/>
  </r>
  <r>
    <x v="6"/>
    <n v="125"/>
    <n v="3523"/>
  </r>
  <r>
    <x v="7"/>
    <s v="Medium"/>
    <n v="3523"/>
  </r>
  <r>
    <x v="0"/>
    <s v="Couple"/>
    <n v="257"/>
  </r>
  <r>
    <x v="1"/>
    <n v="952"/>
    <n v="257"/>
  </r>
  <r>
    <x v="2"/>
    <n v="12"/>
    <n v="257"/>
  </r>
  <r>
    <x v="3"/>
    <n v="180"/>
    <n v="257"/>
  </r>
  <r>
    <x v="4"/>
    <n v="47"/>
    <n v="257"/>
  </r>
  <r>
    <x v="5"/>
    <n v="12"/>
    <n v="257"/>
  </r>
  <r>
    <x v="6"/>
    <n v="12"/>
    <n v="257"/>
  </r>
  <r>
    <x v="7"/>
    <s v="Medium"/>
    <n v="257"/>
  </r>
  <r>
    <x v="0"/>
    <s v="Couple"/>
    <n v="9265"/>
  </r>
  <r>
    <x v="1"/>
    <n v="925"/>
    <n v="9265"/>
  </r>
  <r>
    <x v="2"/>
    <n v="64"/>
    <n v="9265"/>
  </r>
  <r>
    <x v="3"/>
    <n v="179"/>
    <n v="9265"/>
  </r>
  <r>
    <x v="4"/>
    <n v="133"/>
    <n v="9265"/>
  </r>
  <r>
    <x v="5"/>
    <n v="12"/>
    <n v="9265"/>
  </r>
  <r>
    <x v="6"/>
    <n v="77"/>
    <n v="9265"/>
  </r>
  <r>
    <x v="7"/>
    <s v="High"/>
    <n v="9265"/>
  </r>
  <r>
    <x v="0"/>
    <s v="Single"/>
    <n v="437"/>
  </r>
  <r>
    <x v="1"/>
    <n v="294"/>
    <n v="437"/>
  </r>
  <r>
    <x v="2"/>
    <n v="142"/>
    <n v="437"/>
  </r>
  <r>
    <x v="3"/>
    <n v="218"/>
    <n v="437"/>
  </r>
  <r>
    <x v="4"/>
    <n v="164"/>
    <n v="437"/>
  </r>
  <r>
    <x v="5"/>
    <n v="58"/>
    <n v="437"/>
  </r>
  <r>
    <x v="6"/>
    <n v="151"/>
    <n v="437"/>
  </r>
  <r>
    <x v="7"/>
    <s v="Medium"/>
    <n v="437"/>
  </r>
  <r>
    <x v="0"/>
    <s v="Couple"/>
    <n v="5331"/>
  </r>
  <r>
    <x v="1"/>
    <n v="587"/>
    <n v="5331"/>
  </r>
  <r>
    <x v="2"/>
    <n v="51"/>
    <n v="5331"/>
  </r>
  <r>
    <x v="3"/>
    <n v="898"/>
    <n v="5331"/>
  </r>
  <r>
    <x v="4"/>
    <n v="247"/>
    <n v="5331"/>
  </r>
  <r>
    <x v="5"/>
    <n v="0"/>
    <n v="5331"/>
  </r>
  <r>
    <x v="6"/>
    <n v="86"/>
    <n v="5331"/>
  </r>
  <r>
    <x v="7"/>
    <s v="Medium"/>
    <n v="5331"/>
  </r>
  <r>
    <x v="0"/>
    <s v="Couple"/>
    <n v="697"/>
  </r>
  <r>
    <x v="1"/>
    <n v="972"/>
    <n v="697"/>
  </r>
  <r>
    <x v="2"/>
    <n v="59"/>
    <n v="697"/>
  </r>
  <r>
    <x v="3"/>
    <n v="913"/>
    <n v="697"/>
  </r>
  <r>
    <x v="4"/>
    <n v="25"/>
    <n v="697"/>
  </r>
  <r>
    <x v="5"/>
    <n v="19"/>
    <n v="697"/>
  </r>
  <r>
    <x v="6"/>
    <n v="59"/>
    <n v="697"/>
  </r>
  <r>
    <x v="7"/>
    <s v="Medium"/>
    <n v="697"/>
  </r>
  <r>
    <x v="0"/>
    <s v="Couple"/>
    <n v="3852"/>
  </r>
  <r>
    <x v="1"/>
    <n v="505"/>
    <n v="3852"/>
  </r>
  <r>
    <x v="2"/>
    <n v="72"/>
    <n v="3852"/>
  </r>
  <r>
    <x v="3"/>
    <n v="270"/>
    <n v="3852"/>
  </r>
  <r>
    <x v="4"/>
    <n v="36"/>
    <n v="3852"/>
  </r>
  <r>
    <x v="5"/>
    <n v="27"/>
    <n v="3852"/>
  </r>
  <r>
    <x v="6"/>
    <n v="54"/>
    <n v="3852"/>
  </r>
  <r>
    <x v="7"/>
    <s v="High"/>
    <n v="3852"/>
  </r>
  <r>
    <x v="0"/>
    <s v="Couple"/>
    <n v="1000"/>
  </r>
  <r>
    <x v="1"/>
    <n v="505"/>
    <n v="1000"/>
  </r>
  <r>
    <x v="2"/>
    <n v="72"/>
    <n v="1000"/>
  </r>
  <r>
    <x v="3"/>
    <n v="270"/>
    <n v="1000"/>
  </r>
  <r>
    <x v="4"/>
    <n v="36"/>
    <n v="1000"/>
  </r>
  <r>
    <x v="5"/>
    <n v="27"/>
    <n v="1000"/>
  </r>
  <r>
    <x v="6"/>
    <n v="54"/>
    <n v="1000"/>
  </r>
  <r>
    <x v="7"/>
    <s v="High"/>
    <n v="1000"/>
  </r>
  <r>
    <x v="0"/>
    <s v="Single"/>
    <n v="7313"/>
  </r>
  <r>
    <x v="1"/>
    <n v="570"/>
    <n v="7313"/>
  </r>
  <r>
    <x v="2"/>
    <n v="73"/>
    <n v="7313"/>
  </r>
  <r>
    <x v="3"/>
    <n v="614"/>
    <n v="7313"/>
  </r>
  <r>
    <x v="4"/>
    <n v="133"/>
    <n v="7313"/>
  </r>
  <r>
    <x v="5"/>
    <n v="102"/>
    <n v="7313"/>
  </r>
  <r>
    <x v="6"/>
    <n v="73"/>
    <n v="7313"/>
  </r>
  <r>
    <x v="7"/>
    <s v="Medium"/>
    <n v="7313"/>
  </r>
  <r>
    <x v="0"/>
    <s v="Couple"/>
    <n v="1357"/>
  </r>
  <r>
    <x v="1"/>
    <n v="856"/>
    <n v="1357"/>
  </r>
  <r>
    <x v="2"/>
    <n v="59"/>
    <n v="1357"/>
  </r>
  <r>
    <x v="3"/>
    <n v="487"/>
    <n v="1357"/>
  </r>
  <r>
    <x v="4"/>
    <n v="58"/>
    <n v="1357"/>
  </r>
  <r>
    <x v="5"/>
    <n v="29"/>
    <n v="1357"/>
  </r>
  <r>
    <x v="6"/>
    <n v="73"/>
    <n v="1357"/>
  </r>
  <r>
    <x v="7"/>
    <s v="Low"/>
    <n v="1357"/>
  </r>
  <r>
    <x v="0"/>
    <s v="Couple"/>
    <n v="5114"/>
  </r>
  <r>
    <x v="1"/>
    <n v="670"/>
    <n v="5114"/>
  </r>
  <r>
    <x v="2"/>
    <n v="9"/>
    <n v="5114"/>
  </r>
  <r>
    <x v="3"/>
    <n v="249"/>
    <n v="5114"/>
  </r>
  <r>
    <x v="4"/>
    <n v="0"/>
    <n v="5114"/>
  </r>
  <r>
    <x v="5"/>
    <n v="28"/>
    <n v="5114"/>
  </r>
  <r>
    <x v="6"/>
    <n v="9"/>
    <n v="5114"/>
  </r>
  <r>
    <x v="7"/>
    <s v="Medium"/>
    <n v="5114"/>
  </r>
  <r>
    <x v="0"/>
    <s v="Couple"/>
    <n v="7143"/>
  </r>
  <r>
    <x v="1"/>
    <n v="209"/>
    <n v="7143"/>
  </r>
  <r>
    <x v="2"/>
    <n v="162"/>
    <n v="7143"/>
  </r>
  <r>
    <x v="3"/>
    <n v="209"/>
    <n v="7143"/>
  </r>
  <r>
    <x v="4"/>
    <n v="41"/>
    <n v="7143"/>
  </r>
  <r>
    <x v="5"/>
    <n v="162"/>
    <n v="7143"/>
  </r>
  <r>
    <x v="6"/>
    <n v="37"/>
    <n v="7143"/>
  </r>
  <r>
    <x v="7"/>
    <s v="Medium"/>
    <n v="7143"/>
  </r>
  <r>
    <x v="0"/>
    <s v="Couple"/>
    <n v="961"/>
  </r>
  <r>
    <x v="1"/>
    <n v="133"/>
    <n v="961"/>
  </r>
  <r>
    <x v="2"/>
    <n v="27"/>
    <n v="961"/>
  </r>
  <r>
    <x v="3"/>
    <n v="421"/>
    <n v="961"/>
  </r>
  <r>
    <x v="4"/>
    <n v="13"/>
    <n v="961"/>
  </r>
  <r>
    <x v="5"/>
    <n v="195"/>
    <n v="961"/>
  </r>
  <r>
    <x v="6"/>
    <n v="71"/>
    <n v="961"/>
  </r>
  <r>
    <x v="7"/>
    <s v="High"/>
    <n v="961"/>
  </r>
  <r>
    <x v="0"/>
    <s v="Single"/>
    <n v="4637"/>
  </r>
  <r>
    <x v="1"/>
    <n v="960"/>
    <n v="4637"/>
  </r>
  <r>
    <x v="2"/>
    <n v="64"/>
    <n v="4637"/>
  </r>
  <r>
    <x v="3"/>
    <n v="464"/>
    <n v="4637"/>
  </r>
  <r>
    <x v="4"/>
    <n v="146"/>
    <n v="4637"/>
  </r>
  <r>
    <x v="5"/>
    <n v="0"/>
    <n v="4637"/>
  </r>
  <r>
    <x v="6"/>
    <n v="16"/>
    <n v="4637"/>
  </r>
  <r>
    <x v="7"/>
    <s v="Medium"/>
    <n v="4637"/>
  </r>
  <r>
    <x v="0"/>
    <s v="Couple"/>
    <n v="5204"/>
  </r>
  <r>
    <x v="1"/>
    <n v="380"/>
    <n v="5204"/>
  </r>
  <r>
    <x v="2"/>
    <n v="98"/>
    <n v="5204"/>
  </r>
  <r>
    <x v="3"/>
    <n v="733"/>
    <n v="5204"/>
  </r>
  <r>
    <x v="4"/>
    <n v="110"/>
    <n v="5204"/>
  </r>
  <r>
    <x v="5"/>
    <n v="112"/>
    <n v="5204"/>
  </r>
  <r>
    <x v="6"/>
    <n v="28"/>
    <n v="5204"/>
  </r>
  <r>
    <x v="7"/>
    <s v="High"/>
    <n v="5204"/>
  </r>
  <r>
    <x v="0"/>
    <s v="Couple"/>
    <n v="6203"/>
  </r>
  <r>
    <x v="1"/>
    <n v="499"/>
    <n v="6203"/>
  </r>
  <r>
    <x v="2"/>
    <n v="149"/>
    <n v="6203"/>
  </r>
  <r>
    <x v="3"/>
    <n v="815"/>
    <n v="6203"/>
  </r>
  <r>
    <x v="4"/>
    <n v="173"/>
    <n v="6203"/>
  </r>
  <r>
    <x v="5"/>
    <n v="49"/>
    <n v="6203"/>
  </r>
  <r>
    <x v="6"/>
    <n v="49"/>
    <n v="6203"/>
  </r>
  <r>
    <x v="7"/>
    <s v="Medium"/>
    <n v="6203"/>
  </r>
  <r>
    <x v="0"/>
    <s v="Single"/>
    <n v="2669"/>
  </r>
  <r>
    <x v="1"/>
    <n v="375"/>
    <n v="2669"/>
  </r>
  <r>
    <x v="2"/>
    <n v="152"/>
    <n v="2669"/>
  </r>
  <r>
    <x v="3"/>
    <n v="335"/>
    <n v="2669"/>
  </r>
  <r>
    <x v="4"/>
    <n v="93"/>
    <n v="2669"/>
  </r>
  <r>
    <x v="5"/>
    <n v="91"/>
    <n v="2669"/>
  </r>
  <r>
    <x v="6"/>
    <n v="81"/>
    <n v="2669"/>
  </r>
  <r>
    <x v="7"/>
    <s v="Medium"/>
    <n v="2669"/>
  </r>
  <r>
    <x v="0"/>
    <s v="Single"/>
    <n v="10037"/>
  </r>
  <r>
    <x v="1"/>
    <n v="375"/>
    <n v="10037"/>
  </r>
  <r>
    <x v="2"/>
    <n v="152"/>
    <n v="10037"/>
  </r>
  <r>
    <x v="3"/>
    <n v="335"/>
    <n v="10037"/>
  </r>
  <r>
    <x v="4"/>
    <n v="93"/>
    <n v="10037"/>
  </r>
  <r>
    <x v="5"/>
    <n v="91"/>
    <n v="10037"/>
  </r>
  <r>
    <x v="6"/>
    <n v="81"/>
    <n v="10037"/>
  </r>
  <r>
    <x v="7"/>
    <s v="Medium"/>
    <n v="10037"/>
  </r>
  <r>
    <x v="0"/>
    <s v="Single"/>
    <n v="2886"/>
  </r>
  <r>
    <x v="1"/>
    <n v="1121"/>
    <n v="2886"/>
  </r>
  <r>
    <x v="2"/>
    <n v="0"/>
    <n v="2886"/>
  </r>
  <r>
    <x v="3"/>
    <n v="72"/>
    <n v="2886"/>
  </r>
  <r>
    <x v="4"/>
    <n v="0"/>
    <n v="2886"/>
  </r>
  <r>
    <x v="5"/>
    <n v="12"/>
    <n v="2886"/>
  </r>
  <r>
    <x v="6"/>
    <n v="12"/>
    <n v="2886"/>
  </r>
  <r>
    <x v="7"/>
    <s v="High"/>
    <n v="2886"/>
  </r>
  <r>
    <x v="0"/>
    <s v="Couple"/>
    <n v="5185"/>
  </r>
  <r>
    <x v="1"/>
    <n v="199"/>
    <n v="5185"/>
  </r>
  <r>
    <x v="2"/>
    <n v="66"/>
    <n v="5185"/>
  </r>
  <r>
    <x v="3"/>
    <n v="315"/>
    <n v="5185"/>
  </r>
  <r>
    <x v="4"/>
    <n v="97"/>
    <n v="5185"/>
  </r>
  <r>
    <x v="5"/>
    <n v="174"/>
    <n v="5185"/>
  </r>
  <r>
    <x v="6"/>
    <n v="41"/>
    <n v="5185"/>
  </r>
  <r>
    <x v="7"/>
    <s v="Medium"/>
    <n v="5185"/>
  </r>
  <r>
    <x v="0"/>
    <s v="Couple"/>
    <n v="4964"/>
  </r>
  <r>
    <x v="1"/>
    <n v="680"/>
    <n v="4964"/>
  </r>
  <r>
    <x v="2"/>
    <n v="11"/>
    <n v="4964"/>
  </r>
  <r>
    <x v="3"/>
    <n v="392"/>
    <n v="4964"/>
  </r>
  <r>
    <x v="4"/>
    <n v="75"/>
    <n v="4964"/>
  </r>
  <r>
    <x v="5"/>
    <n v="0"/>
    <n v="4964"/>
  </r>
  <r>
    <x v="6"/>
    <n v="0"/>
    <n v="4964"/>
  </r>
  <r>
    <x v="7"/>
    <s v="Low"/>
    <n v="4964"/>
  </r>
  <r>
    <x v="0"/>
    <s v="Couple"/>
    <n v="8278"/>
  </r>
  <r>
    <x v="1"/>
    <n v="863"/>
    <n v="8278"/>
  </r>
  <r>
    <x v="2"/>
    <n v="83"/>
    <n v="8278"/>
  </r>
  <r>
    <x v="3"/>
    <n v="547"/>
    <n v="8278"/>
  </r>
  <r>
    <x v="4"/>
    <n v="86"/>
    <n v="8278"/>
  </r>
  <r>
    <x v="5"/>
    <n v="99"/>
    <n v="8278"/>
  </r>
  <r>
    <x v="6"/>
    <n v="33"/>
    <n v="8278"/>
  </r>
  <r>
    <x v="7"/>
    <s v="High"/>
    <n v="8278"/>
  </r>
  <r>
    <x v="0"/>
    <s v="Couple"/>
    <n v="810"/>
  </r>
  <r>
    <x v="1"/>
    <n v="151"/>
    <n v="810"/>
  </r>
  <r>
    <x v="2"/>
    <n v="81"/>
    <n v="810"/>
  </r>
  <r>
    <x v="3"/>
    <n v="86"/>
    <n v="810"/>
  </r>
  <r>
    <x v="4"/>
    <n v="168"/>
    <n v="810"/>
  </r>
  <r>
    <x v="5"/>
    <n v="91"/>
    <n v="810"/>
  </r>
  <r>
    <x v="6"/>
    <n v="64"/>
    <n v="810"/>
  </r>
  <r>
    <x v="7"/>
    <s v="Medium"/>
    <n v="810"/>
  </r>
  <r>
    <x v="0"/>
    <s v="Single"/>
    <n v="10095"/>
  </r>
  <r>
    <x v="1"/>
    <n v="1001"/>
    <n v="10095"/>
  </r>
  <r>
    <x v="2"/>
    <n v="12"/>
    <n v="10095"/>
  </r>
  <r>
    <x v="3"/>
    <n v="240"/>
    <n v="10095"/>
  </r>
  <r>
    <x v="4"/>
    <n v="16"/>
    <n v="10095"/>
  </r>
  <r>
    <x v="5"/>
    <n v="12"/>
    <n v="10095"/>
  </r>
  <r>
    <x v="6"/>
    <n v="12"/>
    <n v="10095"/>
  </r>
  <r>
    <x v="7"/>
    <s v="Medium"/>
    <n v="10095"/>
  </r>
  <r>
    <x v="0"/>
    <s v="Single"/>
    <n v="3139"/>
  </r>
  <r>
    <x v="1"/>
    <n v="871"/>
    <n v="3139"/>
  </r>
  <r>
    <x v="2"/>
    <n v="111"/>
    <n v="3139"/>
  </r>
  <r>
    <x v="3"/>
    <n v="704"/>
    <n v="3139"/>
  </r>
  <r>
    <x v="4"/>
    <n v="145"/>
    <n v="3139"/>
  </r>
  <r>
    <x v="5"/>
    <n v="55"/>
    <n v="3139"/>
  </r>
  <r>
    <x v="6"/>
    <n v="166"/>
    <n v="3139"/>
  </r>
  <r>
    <x v="7"/>
    <s v="Medium"/>
    <n v="3139"/>
  </r>
  <r>
    <x v="0"/>
    <s v="Couple"/>
    <n v="6982"/>
  </r>
  <r>
    <x v="1"/>
    <n v="783"/>
    <n v="6982"/>
  </r>
  <r>
    <x v="2"/>
    <n v="30"/>
    <n v="6982"/>
  </r>
  <r>
    <x v="3"/>
    <n v="537"/>
    <n v="6982"/>
  </r>
  <r>
    <x v="4"/>
    <n v="140"/>
    <n v="6982"/>
  </r>
  <r>
    <x v="5"/>
    <n v="76"/>
    <n v="6982"/>
  </r>
  <r>
    <x v="6"/>
    <n v="15"/>
    <n v="6982"/>
  </r>
  <r>
    <x v="7"/>
    <s v="Medium"/>
    <n v="6982"/>
  </r>
  <r>
    <x v="0"/>
    <s v="Single"/>
    <n v="830"/>
  </r>
  <r>
    <x v="1"/>
    <n v="784"/>
    <n v="830"/>
  </r>
  <r>
    <x v="2"/>
    <n v="48"/>
    <n v="830"/>
  </r>
  <r>
    <x v="3"/>
    <n v="560"/>
    <n v="830"/>
  </r>
  <r>
    <x v="4"/>
    <n v="42"/>
    <n v="830"/>
  </r>
  <r>
    <x v="5"/>
    <n v="176"/>
    <n v="830"/>
  </r>
  <r>
    <x v="6"/>
    <n v="48"/>
    <n v="830"/>
  </r>
  <r>
    <x v="7"/>
    <s v="Medium"/>
    <n v="830"/>
  </r>
  <r>
    <x v="0"/>
    <s v="Couple"/>
    <n v="3749"/>
  </r>
  <r>
    <x v="1"/>
    <n v="627"/>
    <n v="3749"/>
  </r>
  <r>
    <x v="2"/>
    <n v="91"/>
    <n v="3749"/>
  </r>
  <r>
    <x v="3"/>
    <n v="597"/>
    <n v="3749"/>
  </r>
  <r>
    <x v="4"/>
    <n v="159"/>
    <n v="3749"/>
  </r>
  <r>
    <x v="5"/>
    <n v="91"/>
    <n v="3749"/>
  </r>
  <r>
    <x v="6"/>
    <n v="15"/>
    <n v="3749"/>
  </r>
  <r>
    <x v="7"/>
    <s v="Medium"/>
    <n v="3749"/>
  </r>
  <r>
    <x v="0"/>
    <s v="Single"/>
    <n v="6246"/>
  </r>
  <r>
    <x v="1"/>
    <n v="703"/>
    <n v="6246"/>
  </r>
  <r>
    <x v="2"/>
    <n v="102"/>
    <n v="6246"/>
  </r>
  <r>
    <x v="3"/>
    <n v="601"/>
    <n v="6246"/>
  </r>
  <r>
    <x v="4"/>
    <n v="0"/>
    <n v="6246"/>
  </r>
  <r>
    <x v="5"/>
    <n v="58"/>
    <n v="6246"/>
  </r>
  <r>
    <x v="6"/>
    <n v="43"/>
    <n v="6246"/>
  </r>
  <r>
    <x v="7"/>
    <s v="Medium"/>
    <n v="6246"/>
  </r>
  <r>
    <x v="0"/>
    <s v="Couple"/>
    <n v="2736"/>
  </r>
  <r>
    <x v="1"/>
    <n v="366"/>
    <n v="2736"/>
  </r>
  <r>
    <x v="2"/>
    <n v="124"/>
    <n v="2736"/>
  </r>
  <r>
    <x v="3"/>
    <n v="156"/>
    <n v="2736"/>
  </r>
  <r>
    <x v="4"/>
    <n v="71"/>
    <n v="2736"/>
  </r>
  <r>
    <x v="5"/>
    <n v="78"/>
    <n v="2736"/>
  </r>
  <r>
    <x v="6"/>
    <n v="54"/>
    <n v="2736"/>
  </r>
  <r>
    <x v="7"/>
    <s v="Medium"/>
    <n v="2736"/>
  </r>
  <r>
    <x v="0"/>
    <s v="Couple"/>
    <n v="7118"/>
  </r>
  <r>
    <x v="1"/>
    <n v="833"/>
    <n v="7118"/>
  </r>
  <r>
    <x v="2"/>
    <n v="80"/>
    <n v="7118"/>
  </r>
  <r>
    <x v="3"/>
    <n v="363"/>
    <n v="7118"/>
  </r>
  <r>
    <x v="4"/>
    <n v="52"/>
    <n v="7118"/>
  </r>
  <r>
    <x v="5"/>
    <n v="26"/>
    <n v="7118"/>
  </r>
  <r>
    <x v="6"/>
    <n v="174"/>
    <n v="7118"/>
  </r>
  <r>
    <x v="7"/>
    <s v="High"/>
    <n v="7118"/>
  </r>
  <r>
    <x v="0"/>
    <s v="Single"/>
    <n v="4676"/>
  </r>
  <r>
    <x v="1"/>
    <n v="612"/>
    <n v="4676"/>
  </r>
  <r>
    <x v="2"/>
    <n v="91"/>
    <n v="4676"/>
  </r>
  <r>
    <x v="3"/>
    <n v="520"/>
    <n v="4676"/>
  </r>
  <r>
    <x v="4"/>
    <n v="258"/>
    <n v="4676"/>
  </r>
  <r>
    <x v="5"/>
    <n v="107"/>
    <n v="4676"/>
  </r>
  <r>
    <x v="6"/>
    <n v="107"/>
    <n v="4676"/>
  </r>
  <r>
    <x v="7"/>
    <s v="High"/>
    <n v="4676"/>
  </r>
  <r>
    <x v="0"/>
    <s v="Couple"/>
    <n v="701"/>
  </r>
  <r>
    <x v="1"/>
    <n v="707"/>
    <n v="701"/>
  </r>
  <r>
    <x v="2"/>
    <n v="21"/>
    <n v="701"/>
  </r>
  <r>
    <x v="3"/>
    <n v="250"/>
    <n v="701"/>
  </r>
  <r>
    <x v="4"/>
    <n v="85"/>
    <n v="701"/>
  </r>
  <r>
    <x v="5"/>
    <n v="43"/>
    <n v="701"/>
  </r>
  <r>
    <x v="6"/>
    <n v="73"/>
    <n v="701"/>
  </r>
  <r>
    <x v="7"/>
    <s v="Medium"/>
    <n v="701"/>
  </r>
  <r>
    <x v="0"/>
    <s v="Couple"/>
    <n v="9529"/>
  </r>
  <r>
    <x v="1"/>
    <n v="559"/>
    <n v="9529"/>
  </r>
  <r>
    <x v="2"/>
    <n v="153"/>
    <n v="9529"/>
  </r>
  <r>
    <x v="3"/>
    <n v="503"/>
    <n v="9529"/>
  </r>
  <r>
    <x v="4"/>
    <n v="218"/>
    <n v="9529"/>
  </r>
  <r>
    <x v="5"/>
    <n v="13"/>
    <n v="9529"/>
  </r>
  <r>
    <x v="6"/>
    <n v="181"/>
    <n v="9529"/>
  </r>
  <r>
    <x v="7"/>
    <s v="Medium"/>
    <n v="9529"/>
  </r>
  <r>
    <x v="0"/>
    <s v="Couple"/>
    <n v="9451"/>
  </r>
  <r>
    <x v="1"/>
    <n v="811"/>
    <n v="9451"/>
  </r>
  <r>
    <x v="2"/>
    <n v="76"/>
    <n v="9451"/>
  </r>
  <r>
    <x v="3"/>
    <n v="428"/>
    <n v="9451"/>
  </r>
  <r>
    <x v="4"/>
    <n v="99"/>
    <n v="9451"/>
  </r>
  <r>
    <x v="5"/>
    <n v="137"/>
    <n v="9451"/>
  </r>
  <r>
    <x v="6"/>
    <n v="107"/>
    <n v="9451"/>
  </r>
  <r>
    <x v="7"/>
    <s v="High"/>
    <n v="9451"/>
  </r>
  <r>
    <x v="0"/>
    <s v="Single"/>
    <n v="313"/>
  </r>
  <r>
    <x v="1"/>
    <n v="901"/>
    <n v="313"/>
  </r>
  <r>
    <x v="2"/>
    <n v="61"/>
    <n v="313"/>
  </r>
  <r>
    <x v="3"/>
    <n v="757"/>
    <n v="313"/>
  </r>
  <r>
    <x v="4"/>
    <n v="186"/>
    <n v="313"/>
  </r>
  <r>
    <x v="5"/>
    <n v="163"/>
    <n v="313"/>
  </r>
  <r>
    <x v="6"/>
    <n v="20"/>
    <n v="313"/>
  </r>
  <r>
    <x v="7"/>
    <s v="Medium"/>
    <n v="313"/>
  </r>
  <r>
    <x v="0"/>
    <s v="Single"/>
    <n v="2532"/>
  </r>
  <r>
    <x v="1"/>
    <n v="982"/>
    <n v="2532"/>
  </r>
  <r>
    <x v="2"/>
    <n v="73"/>
    <n v="2532"/>
  </r>
  <r>
    <x v="3"/>
    <n v="351"/>
    <n v="2532"/>
  </r>
  <r>
    <x v="4"/>
    <n v="56"/>
    <n v="2532"/>
  </r>
  <r>
    <x v="5"/>
    <n v="14"/>
    <n v="2532"/>
  </r>
  <r>
    <x v="6"/>
    <n v="175"/>
    <n v="2532"/>
  </r>
  <r>
    <x v="7"/>
    <s v="Low"/>
    <n v="2532"/>
  </r>
  <r>
    <x v="0"/>
    <s v="Couple"/>
    <n v="6049"/>
  </r>
  <r>
    <x v="1"/>
    <n v="1142"/>
    <n v="6049"/>
  </r>
  <r>
    <x v="2"/>
    <n v="51"/>
    <n v="6049"/>
  </r>
  <r>
    <x v="3"/>
    <n v="415"/>
    <n v="6049"/>
  </r>
  <r>
    <x v="4"/>
    <n v="90"/>
    <n v="6049"/>
  </r>
  <r>
    <x v="5"/>
    <n v="69"/>
    <n v="6049"/>
  </r>
  <r>
    <x v="6"/>
    <n v="37"/>
    <n v="6049"/>
  </r>
  <r>
    <x v="7"/>
    <s v="High"/>
    <n v="6049"/>
  </r>
  <r>
    <x v="0"/>
    <s v="Couple"/>
    <n v="9597"/>
  </r>
  <r>
    <x v="1"/>
    <n v="236"/>
    <n v="9597"/>
  </r>
  <r>
    <x v="2"/>
    <n v="106"/>
    <n v="9597"/>
  </r>
  <r>
    <x v="3"/>
    <n v="189"/>
    <n v="9597"/>
  </r>
  <r>
    <x v="4"/>
    <n v="23"/>
    <n v="9597"/>
  </r>
  <r>
    <x v="5"/>
    <n v="41"/>
    <n v="9597"/>
  </r>
  <r>
    <x v="6"/>
    <n v="130"/>
    <n v="9597"/>
  </r>
  <r>
    <x v="7"/>
    <s v="High"/>
    <n v="9597"/>
  </r>
  <r>
    <x v="0"/>
    <s v="Couple"/>
    <n v="5896"/>
  </r>
  <r>
    <x v="1"/>
    <n v="272"/>
    <n v="5896"/>
  </r>
  <r>
    <x v="2"/>
    <n v="7"/>
    <n v="5896"/>
  </r>
  <r>
    <x v="3"/>
    <n v="80"/>
    <n v="5896"/>
  </r>
  <r>
    <x v="4"/>
    <n v="20"/>
    <n v="5896"/>
  </r>
  <r>
    <x v="5"/>
    <n v="7"/>
    <n v="5896"/>
  </r>
  <r>
    <x v="6"/>
    <n v="11"/>
    <n v="5896"/>
  </r>
  <r>
    <x v="7"/>
    <s v="Medium"/>
    <n v="5896"/>
  </r>
  <r>
    <x v="0"/>
    <s v="Couple"/>
    <n v="1139"/>
  </r>
  <r>
    <x v="1"/>
    <n v="1050"/>
    <n v="1139"/>
  </r>
  <r>
    <x v="2"/>
    <n v="14"/>
    <n v="1139"/>
  </r>
  <r>
    <x v="3"/>
    <n v="322"/>
    <n v="1139"/>
  </r>
  <r>
    <x v="4"/>
    <n v="0"/>
    <n v="1139"/>
  </r>
  <r>
    <x v="5"/>
    <n v="14"/>
    <n v="1139"/>
  </r>
  <r>
    <x v="6"/>
    <n v="112"/>
    <n v="1139"/>
  </r>
  <r>
    <x v="7"/>
    <s v="Medium"/>
    <n v="1139"/>
  </r>
  <r>
    <x v="0"/>
    <s v="Single"/>
    <n v="9687"/>
  </r>
  <r>
    <x v="1"/>
    <n v="184"/>
    <n v="9687"/>
  </r>
  <r>
    <x v="2"/>
    <n v="174"/>
    <n v="9687"/>
  </r>
  <r>
    <x v="3"/>
    <n v="256"/>
    <n v="9687"/>
  </r>
  <r>
    <x v="4"/>
    <n v="50"/>
    <n v="9687"/>
  </r>
  <r>
    <x v="5"/>
    <n v="30"/>
    <n v="9687"/>
  </r>
  <r>
    <x v="6"/>
    <n v="32"/>
    <n v="9687"/>
  </r>
  <r>
    <x v="7"/>
    <s v="Medium"/>
    <n v="9687"/>
  </r>
  <r>
    <x v="0"/>
    <s v="Couple"/>
    <n v="10505"/>
  </r>
  <r>
    <x v="1"/>
    <n v="741"/>
    <n v="10505"/>
  </r>
  <r>
    <x v="2"/>
    <n v="19"/>
    <n v="10505"/>
  </r>
  <r>
    <x v="3"/>
    <n v="154"/>
    <n v="10505"/>
  </r>
  <r>
    <x v="4"/>
    <n v="50"/>
    <n v="10505"/>
  </r>
  <r>
    <x v="5"/>
    <n v="9"/>
    <n v="10505"/>
  </r>
  <r>
    <x v="6"/>
    <n v="28"/>
    <n v="10505"/>
  </r>
  <r>
    <x v="7"/>
    <s v="Medium"/>
    <n v="10505"/>
  </r>
  <r>
    <x v="0"/>
    <s v="Couple"/>
    <n v="3867"/>
  </r>
  <r>
    <x v="1"/>
    <n v="410"/>
    <n v="3867"/>
  </r>
  <r>
    <x v="2"/>
    <n v="112"/>
    <n v="3867"/>
  </r>
  <r>
    <x v="3"/>
    <n v="420"/>
    <n v="3867"/>
  </r>
  <r>
    <x v="4"/>
    <n v="0"/>
    <n v="3867"/>
  </r>
  <r>
    <x v="5"/>
    <n v="82"/>
    <n v="3867"/>
  </r>
  <r>
    <x v="6"/>
    <n v="71"/>
    <n v="3867"/>
  </r>
  <r>
    <x v="7"/>
    <s v="High"/>
    <n v="3867"/>
  </r>
  <r>
    <x v="0"/>
    <s v="Couple"/>
    <n v="3859"/>
  </r>
  <r>
    <x v="1"/>
    <n v="410"/>
    <n v="3859"/>
  </r>
  <r>
    <x v="2"/>
    <n v="112"/>
    <n v="3859"/>
  </r>
  <r>
    <x v="3"/>
    <n v="420"/>
    <n v="3859"/>
  </r>
  <r>
    <x v="4"/>
    <n v="0"/>
    <n v="3859"/>
  </r>
  <r>
    <x v="5"/>
    <n v="82"/>
    <n v="3859"/>
  </r>
  <r>
    <x v="6"/>
    <n v="71"/>
    <n v="3859"/>
  </r>
  <r>
    <x v="7"/>
    <s v="High"/>
    <n v="3859"/>
  </r>
  <r>
    <x v="0"/>
    <s v="Single"/>
    <n v="10949"/>
  </r>
  <r>
    <x v="1"/>
    <n v="1092"/>
    <n v="10949"/>
  </r>
  <r>
    <x v="2"/>
    <n v="37"/>
    <n v="10949"/>
  </r>
  <r>
    <x v="3"/>
    <n v="592"/>
    <n v="10949"/>
  </r>
  <r>
    <x v="4"/>
    <n v="145"/>
    <n v="10949"/>
  </r>
  <r>
    <x v="5"/>
    <n v="37"/>
    <n v="10949"/>
  </r>
  <r>
    <x v="6"/>
    <n v="55"/>
    <n v="10949"/>
  </r>
  <r>
    <x v="7"/>
    <s v="Medium"/>
    <n v="10949"/>
  </r>
  <r>
    <x v="0"/>
    <s v="Single"/>
    <n v="340"/>
  </r>
  <r>
    <x v="1"/>
    <n v="158"/>
    <n v="340"/>
  </r>
  <r>
    <x v="2"/>
    <n v="35"/>
    <n v="340"/>
  </r>
  <r>
    <x v="3"/>
    <n v="179"/>
    <n v="340"/>
  </r>
  <r>
    <x v="4"/>
    <n v="0"/>
    <n v="340"/>
  </r>
  <r>
    <x v="5"/>
    <n v="0"/>
    <n v="340"/>
  </r>
  <r>
    <x v="6"/>
    <n v="125"/>
    <n v="340"/>
  </r>
  <r>
    <x v="7"/>
    <s v="High"/>
    <n v="340"/>
  </r>
  <r>
    <x v="0"/>
    <s v="Couple"/>
    <n v="291"/>
  </r>
  <r>
    <x v="1"/>
    <n v="182"/>
    <n v="291"/>
  </r>
  <r>
    <x v="2"/>
    <n v="74"/>
    <n v="291"/>
  </r>
  <r>
    <x v="3"/>
    <n v="298"/>
    <n v="291"/>
  </r>
  <r>
    <x v="4"/>
    <n v="162"/>
    <n v="291"/>
  </r>
  <r>
    <x v="5"/>
    <n v="149"/>
    <n v="291"/>
  </r>
  <r>
    <x v="6"/>
    <n v="116"/>
    <n v="291"/>
  </r>
  <r>
    <x v="7"/>
    <s v="Medium"/>
    <n v="291"/>
  </r>
  <r>
    <x v="0"/>
    <s v="Single"/>
    <n v="7972"/>
  </r>
  <r>
    <x v="1"/>
    <n v="400"/>
    <n v="7972"/>
  </r>
  <r>
    <x v="2"/>
    <n v="32"/>
    <n v="7972"/>
  </r>
  <r>
    <x v="3"/>
    <n v="519"/>
    <n v="7972"/>
  </r>
  <r>
    <x v="4"/>
    <n v="71"/>
    <n v="7972"/>
  </r>
  <r>
    <x v="5"/>
    <n v="75"/>
    <n v="7972"/>
  </r>
  <r>
    <x v="6"/>
    <n v="54"/>
    <n v="7972"/>
  </r>
  <r>
    <x v="7"/>
    <s v="Medium"/>
    <n v="7972"/>
  </r>
  <r>
    <x v="0"/>
    <s v="Couple"/>
    <n v="1399"/>
  </r>
  <r>
    <x v="1"/>
    <n v="407"/>
    <n v="1399"/>
  </r>
  <r>
    <x v="2"/>
    <n v="114"/>
    <n v="1399"/>
  </r>
  <r>
    <x v="3"/>
    <n v="445"/>
    <n v="1399"/>
  </r>
  <r>
    <x v="4"/>
    <n v="181"/>
    <n v="1399"/>
  </r>
  <r>
    <x v="5"/>
    <n v="165"/>
    <n v="1399"/>
  </r>
  <r>
    <x v="6"/>
    <n v="203"/>
    <n v="1399"/>
  </r>
  <r>
    <x v="7"/>
    <s v="Medium"/>
    <n v="1399"/>
  </r>
  <r>
    <x v="0"/>
    <s v="Single"/>
    <n v="2894"/>
  </r>
  <r>
    <x v="1"/>
    <n v="1067"/>
    <n v="2894"/>
  </r>
  <r>
    <x v="2"/>
    <n v="138"/>
    <n v="2894"/>
  </r>
  <r>
    <x v="3"/>
    <n v="750"/>
    <n v="2894"/>
  </r>
  <r>
    <x v="4"/>
    <n v="0"/>
    <n v="2894"/>
  </r>
  <r>
    <x v="5"/>
    <n v="19"/>
    <n v="2894"/>
  </r>
  <r>
    <x v="6"/>
    <n v="39"/>
    <n v="2894"/>
  </r>
  <r>
    <x v="7"/>
    <s v="High"/>
    <n v="2894"/>
  </r>
  <r>
    <x v="0"/>
    <s v="Couple"/>
    <n v="9212"/>
  </r>
  <r>
    <x v="1"/>
    <n v="1205"/>
    <n v="9212"/>
  </r>
  <r>
    <x v="2"/>
    <n v="0"/>
    <n v="9212"/>
  </r>
  <r>
    <x v="3"/>
    <n v="235"/>
    <n v="9212"/>
  </r>
  <r>
    <x v="4"/>
    <n v="19"/>
    <n v="9212"/>
  </r>
  <r>
    <x v="5"/>
    <n v="14"/>
    <n v="9212"/>
  </r>
  <r>
    <x v="6"/>
    <n v="205"/>
    <n v="9212"/>
  </r>
  <r>
    <x v="7"/>
    <s v="Medium"/>
    <n v="9212"/>
  </r>
  <r>
    <x v="0"/>
    <s v="Single"/>
    <n v="2004"/>
  </r>
  <r>
    <x v="1"/>
    <n v="619"/>
    <n v="2004"/>
  </r>
  <r>
    <x v="2"/>
    <n v="54"/>
    <n v="2004"/>
  </r>
  <r>
    <x v="3"/>
    <n v="260"/>
    <n v="2004"/>
  </r>
  <r>
    <x v="4"/>
    <n v="127"/>
    <n v="2004"/>
  </r>
  <r>
    <x v="5"/>
    <n v="54"/>
    <n v="2004"/>
  </r>
  <r>
    <x v="6"/>
    <n v="54"/>
    <n v="2004"/>
  </r>
  <r>
    <x v="7"/>
    <s v="Medium"/>
    <n v="2004"/>
  </r>
  <r>
    <x v="0"/>
    <s v="Single"/>
    <n v="8537"/>
  </r>
  <r>
    <x v="1"/>
    <n v="526"/>
    <n v="8537"/>
  </r>
  <r>
    <x v="2"/>
    <n v="80"/>
    <n v="8537"/>
  </r>
  <r>
    <x v="3"/>
    <n v="553"/>
    <n v="8537"/>
  </r>
  <r>
    <x v="4"/>
    <n v="123"/>
    <n v="8537"/>
  </r>
  <r>
    <x v="5"/>
    <n v="94"/>
    <n v="8537"/>
  </r>
  <r>
    <x v="6"/>
    <n v="53"/>
    <n v="8537"/>
  </r>
  <r>
    <x v="7"/>
    <s v="Medium"/>
    <n v="8537"/>
  </r>
  <r>
    <x v="0"/>
    <s v="Couple"/>
    <n v="6583"/>
  </r>
  <r>
    <x v="1"/>
    <n v="390"/>
    <n v="6583"/>
  </r>
  <r>
    <x v="2"/>
    <n v="22"/>
    <n v="6583"/>
  </r>
  <r>
    <x v="3"/>
    <n v="323"/>
    <n v="6583"/>
  </r>
  <r>
    <x v="4"/>
    <n v="104"/>
    <n v="6583"/>
  </r>
  <r>
    <x v="5"/>
    <n v="35"/>
    <n v="6583"/>
  </r>
  <r>
    <x v="6"/>
    <n v="107"/>
    <n v="6583"/>
  </r>
  <r>
    <x v="7"/>
    <s v="Medium"/>
    <n v="6583"/>
  </r>
  <r>
    <x v="0"/>
    <s v="Couple"/>
    <n v="3433"/>
  </r>
  <r>
    <x v="1"/>
    <n v="390"/>
    <n v="3433"/>
  </r>
  <r>
    <x v="2"/>
    <n v="22"/>
    <n v="3433"/>
  </r>
  <r>
    <x v="3"/>
    <n v="323"/>
    <n v="3433"/>
  </r>
  <r>
    <x v="4"/>
    <n v="104"/>
    <n v="3433"/>
  </r>
  <r>
    <x v="5"/>
    <n v="35"/>
    <n v="3433"/>
  </r>
  <r>
    <x v="6"/>
    <n v="107"/>
    <n v="3433"/>
  </r>
  <r>
    <x v="7"/>
    <s v="Medium"/>
    <n v="3433"/>
  </r>
  <r>
    <x v="0"/>
    <s v="Couple"/>
    <n v="10413"/>
  </r>
  <r>
    <x v="1"/>
    <n v="274"/>
    <n v="10413"/>
  </r>
  <r>
    <x v="2"/>
    <n v="83"/>
    <n v="10413"/>
  </r>
  <r>
    <x v="3"/>
    <n v="216"/>
    <n v="10413"/>
  </r>
  <r>
    <x v="4"/>
    <n v="151"/>
    <n v="10413"/>
  </r>
  <r>
    <x v="5"/>
    <n v="141"/>
    <n v="10413"/>
  </r>
  <r>
    <x v="6"/>
    <n v="224"/>
    <n v="10413"/>
  </r>
  <r>
    <x v="7"/>
    <s v="Medium"/>
    <n v="10413"/>
  </r>
  <r>
    <x v="0"/>
    <s v="Couple"/>
    <n v="6566"/>
  </r>
  <r>
    <x v="1"/>
    <n v="826"/>
    <n v="6566"/>
  </r>
  <r>
    <x v="2"/>
    <n v="50"/>
    <n v="6566"/>
  </r>
  <r>
    <x v="3"/>
    <n v="317"/>
    <n v="6566"/>
  </r>
  <r>
    <x v="4"/>
    <n v="50"/>
    <n v="6566"/>
  </r>
  <r>
    <x v="5"/>
    <n v="38"/>
    <n v="6566"/>
  </r>
  <r>
    <x v="6"/>
    <n v="38"/>
    <n v="6566"/>
  </r>
  <r>
    <x v="7"/>
    <s v="Medium"/>
    <n v="6566"/>
  </r>
  <r>
    <x v="0"/>
    <s v="Single"/>
    <n v="9145"/>
  </r>
  <r>
    <x v="1"/>
    <n v="604"/>
    <n v="9145"/>
  </r>
  <r>
    <x v="2"/>
    <n v="26"/>
    <n v="9145"/>
  </r>
  <r>
    <x v="3"/>
    <n v="470"/>
    <n v="9145"/>
  </r>
  <r>
    <x v="4"/>
    <n v="123"/>
    <n v="9145"/>
  </r>
  <r>
    <x v="5"/>
    <n v="161"/>
    <n v="9145"/>
  </r>
  <r>
    <x v="6"/>
    <n v="94"/>
    <n v="9145"/>
  </r>
  <r>
    <x v="7"/>
    <s v="Medium"/>
    <n v="9145"/>
  </r>
  <r>
    <x v="0"/>
    <s v="Couple"/>
    <n v="2075"/>
  </r>
  <r>
    <x v="1"/>
    <n v="377"/>
    <n v="2075"/>
  </r>
  <r>
    <x v="2"/>
    <n v="10"/>
    <n v="2075"/>
  </r>
  <r>
    <x v="3"/>
    <n v="540"/>
    <n v="2075"/>
  </r>
  <r>
    <x v="4"/>
    <n v="80"/>
    <n v="2075"/>
  </r>
  <r>
    <x v="5"/>
    <n v="30"/>
    <n v="2075"/>
  </r>
  <r>
    <x v="6"/>
    <n v="10"/>
    <n v="2075"/>
  </r>
  <r>
    <x v="7"/>
    <s v="Medium"/>
    <n v="2075"/>
  </r>
  <r>
    <x v="0"/>
    <s v="Single"/>
    <n v="4483"/>
  </r>
  <r>
    <x v="1"/>
    <n v="315"/>
    <n v="4483"/>
  </r>
  <r>
    <x v="2"/>
    <n v="26"/>
    <n v="4483"/>
  </r>
  <r>
    <x v="3"/>
    <n v="473"/>
    <n v="4483"/>
  </r>
  <r>
    <x v="4"/>
    <n v="220"/>
    <n v="4483"/>
  </r>
  <r>
    <x v="5"/>
    <n v="12"/>
    <n v="4483"/>
  </r>
  <r>
    <x v="6"/>
    <n v="182"/>
    <n v="4483"/>
  </r>
  <r>
    <x v="7"/>
    <s v="Low"/>
    <n v="4483"/>
  </r>
  <r>
    <x v="0"/>
    <s v="Couple"/>
    <n v="7919"/>
  </r>
  <r>
    <x v="1"/>
    <n v="1285"/>
    <n v="7919"/>
  </r>
  <r>
    <x v="2"/>
    <n v="105"/>
    <n v="7919"/>
  </r>
  <r>
    <x v="3"/>
    <n v="653"/>
    <n v="7919"/>
  </r>
  <r>
    <x v="4"/>
    <n v="28"/>
    <n v="7919"/>
  </r>
  <r>
    <x v="5"/>
    <n v="21"/>
    <n v="7919"/>
  </r>
  <r>
    <x v="6"/>
    <n v="0"/>
    <n v="7919"/>
  </r>
  <r>
    <x v="7"/>
    <s v="High"/>
    <n v="7919"/>
  </r>
  <r>
    <x v="0"/>
    <s v="Single"/>
    <n v="3919"/>
  </r>
  <r>
    <x v="1"/>
    <n v="960"/>
    <n v="3919"/>
  </r>
  <r>
    <x v="2"/>
    <n v="0"/>
    <n v="3919"/>
  </r>
  <r>
    <x v="3"/>
    <n v="883"/>
    <n v="3919"/>
  </r>
  <r>
    <x v="4"/>
    <n v="50"/>
    <n v="3919"/>
  </r>
  <r>
    <x v="5"/>
    <n v="38"/>
    <n v="3919"/>
  </r>
  <r>
    <x v="6"/>
    <n v="0"/>
    <n v="3919"/>
  </r>
  <r>
    <x v="7"/>
    <s v="Medium"/>
    <n v="3919"/>
  </r>
  <r>
    <x v="0"/>
    <s v="Single"/>
    <n v="10972"/>
  </r>
  <r>
    <x v="1"/>
    <n v="625"/>
    <n v="10972"/>
  </r>
  <r>
    <x v="2"/>
    <n v="35"/>
    <n v="10972"/>
  </r>
  <r>
    <x v="3"/>
    <n v="169"/>
    <n v="10972"/>
  </r>
  <r>
    <x v="4"/>
    <n v="58"/>
    <n v="10972"/>
  </r>
  <r>
    <x v="5"/>
    <n v="17"/>
    <n v="10972"/>
  </r>
  <r>
    <x v="6"/>
    <n v="35"/>
    <n v="10972"/>
  </r>
  <r>
    <x v="7"/>
    <s v="Medium"/>
    <n v="10972"/>
  </r>
  <r>
    <x v="0"/>
    <s v="Single"/>
    <n v="10057"/>
  </r>
  <r>
    <x v="1"/>
    <n v="503"/>
    <n v="10057"/>
  </r>
  <r>
    <x v="2"/>
    <n v="27"/>
    <n v="10057"/>
  </r>
  <r>
    <x v="3"/>
    <n v="419"/>
    <n v="10057"/>
  </r>
  <r>
    <x v="4"/>
    <n v="90"/>
    <n v="10057"/>
  </r>
  <r>
    <x v="5"/>
    <n v="139"/>
    <n v="10057"/>
  </r>
  <r>
    <x v="6"/>
    <n v="153"/>
    <n v="10057"/>
  </r>
  <r>
    <x v="7"/>
    <s v="Medium"/>
    <n v="10057"/>
  </r>
  <r>
    <x v="0"/>
    <s v="Single"/>
    <n v="10736"/>
  </r>
  <r>
    <x v="1"/>
    <n v="522"/>
    <n v="10736"/>
  </r>
  <r>
    <x v="2"/>
    <n v="0"/>
    <n v="10736"/>
  </r>
  <r>
    <x v="3"/>
    <n v="522"/>
    <n v="10736"/>
  </r>
  <r>
    <x v="4"/>
    <n v="227"/>
    <n v="10736"/>
  </r>
  <r>
    <x v="5"/>
    <n v="120"/>
    <n v="10736"/>
  </r>
  <r>
    <x v="6"/>
    <n v="134"/>
    <n v="10736"/>
  </r>
  <r>
    <x v="7"/>
    <s v="Medium"/>
    <n v="10736"/>
  </r>
  <r>
    <x v="0"/>
    <s v="Single"/>
    <n v="4507"/>
  </r>
  <r>
    <x v="1"/>
    <n v="631"/>
    <n v="4507"/>
  </r>
  <r>
    <x v="2"/>
    <n v="28"/>
    <n v="4507"/>
  </r>
  <r>
    <x v="3"/>
    <n v="491"/>
    <n v="4507"/>
  </r>
  <r>
    <x v="4"/>
    <n v="30"/>
    <n v="4507"/>
  </r>
  <r>
    <x v="5"/>
    <n v="14"/>
    <n v="4507"/>
  </r>
  <r>
    <x v="6"/>
    <n v="56"/>
    <n v="4507"/>
  </r>
  <r>
    <x v="7"/>
    <s v="Medium"/>
    <n v="4507"/>
  </r>
  <r>
    <x v="0"/>
    <s v="Single"/>
    <n v="6262"/>
  </r>
  <r>
    <x v="1"/>
    <n v="816"/>
    <n v="6262"/>
  </r>
  <r>
    <x v="2"/>
    <n v="42"/>
    <n v="6262"/>
  </r>
  <r>
    <x v="3"/>
    <n v="450"/>
    <n v="6262"/>
  </r>
  <r>
    <x v="4"/>
    <n v="55"/>
    <n v="6262"/>
  </r>
  <r>
    <x v="5"/>
    <n v="56"/>
    <n v="6262"/>
  </r>
  <r>
    <x v="6"/>
    <n v="154"/>
    <n v="6262"/>
  </r>
  <r>
    <x v="7"/>
    <s v="Medium"/>
    <n v="6262"/>
  </r>
  <r>
    <x v="0"/>
    <s v="Couple"/>
    <n v="10936"/>
  </r>
  <r>
    <x v="1"/>
    <n v="597"/>
    <n v="10936"/>
  </r>
  <r>
    <x v="2"/>
    <n v="166"/>
    <n v="10936"/>
  </r>
  <r>
    <x v="3"/>
    <n v="597"/>
    <n v="10936"/>
  </r>
  <r>
    <x v="4"/>
    <n v="172"/>
    <n v="10936"/>
  </r>
  <r>
    <x v="5"/>
    <n v="166"/>
    <n v="10936"/>
  </r>
  <r>
    <x v="6"/>
    <n v="249"/>
    <n v="10936"/>
  </r>
  <r>
    <x v="7"/>
    <s v="Medium"/>
    <n v="10936"/>
  </r>
  <r>
    <x v="0"/>
    <s v="Couple"/>
    <n v="1168"/>
  </r>
  <r>
    <x v="1"/>
    <n v="322"/>
    <n v="1168"/>
  </r>
  <r>
    <x v="2"/>
    <n v="53"/>
    <n v="1168"/>
  </r>
  <r>
    <x v="3"/>
    <n v="899"/>
    <n v="1168"/>
  </r>
  <r>
    <x v="4"/>
    <n v="34"/>
    <n v="1168"/>
  </r>
  <r>
    <x v="5"/>
    <n v="40"/>
    <n v="1168"/>
  </r>
  <r>
    <x v="6"/>
    <n v="53"/>
    <n v="1168"/>
  </r>
  <r>
    <x v="7"/>
    <s v="Medium"/>
    <n v="1168"/>
  </r>
  <r>
    <x v="0"/>
    <s v="Couple"/>
    <n v="2797"/>
  </r>
  <r>
    <x v="1"/>
    <n v="707"/>
    <n v="2797"/>
  </r>
  <r>
    <x v="2"/>
    <n v="20"/>
    <n v="2797"/>
  </r>
  <r>
    <x v="3"/>
    <n v="171"/>
    <n v="2797"/>
  </r>
  <r>
    <x v="4"/>
    <n v="65"/>
    <n v="2797"/>
  </r>
  <r>
    <x v="5"/>
    <n v="60"/>
    <n v="2797"/>
  </r>
  <r>
    <x v="6"/>
    <n v="50"/>
    <n v="2797"/>
  </r>
  <r>
    <x v="7"/>
    <s v="High"/>
    <n v="2797"/>
  </r>
  <r>
    <x v="0"/>
    <s v="Couple"/>
    <n v="11056"/>
  </r>
  <r>
    <x v="1"/>
    <n v="546"/>
    <n v="11056"/>
  </r>
  <r>
    <x v="2"/>
    <n v="91"/>
    <n v="11056"/>
  </r>
  <r>
    <x v="3"/>
    <n v="410"/>
    <n v="11056"/>
  </r>
  <r>
    <x v="4"/>
    <n v="119"/>
    <n v="11056"/>
  </r>
  <r>
    <x v="5"/>
    <n v="0"/>
    <n v="11056"/>
  </r>
  <r>
    <x v="6"/>
    <n v="22"/>
    <n v="11056"/>
  </r>
  <r>
    <x v="7"/>
    <s v="Medium"/>
    <n v="11056"/>
  </r>
  <r>
    <x v="0"/>
    <s v="Single"/>
    <n v="10177"/>
  </r>
  <r>
    <x v="1"/>
    <n v="531"/>
    <n v="10177"/>
  </r>
  <r>
    <x v="2"/>
    <n v="69"/>
    <n v="10177"/>
  </r>
  <r>
    <x v="3"/>
    <n v="300"/>
    <n v="10177"/>
  </r>
  <r>
    <x v="4"/>
    <n v="150"/>
    <n v="10177"/>
  </r>
  <r>
    <x v="5"/>
    <n v="138"/>
    <n v="10177"/>
  </r>
  <r>
    <x v="6"/>
    <n v="150"/>
    <n v="10177"/>
  </r>
  <r>
    <x v="7"/>
    <s v="Medium"/>
    <n v="10177"/>
  </r>
  <r>
    <x v="0"/>
    <s v="Single"/>
    <n v="2429"/>
  </r>
  <r>
    <x v="1"/>
    <n v="531"/>
    <n v="2429"/>
  </r>
  <r>
    <x v="2"/>
    <n v="69"/>
    <n v="2429"/>
  </r>
  <r>
    <x v="3"/>
    <n v="300"/>
    <n v="2429"/>
  </r>
  <r>
    <x v="4"/>
    <n v="150"/>
    <n v="2429"/>
  </r>
  <r>
    <x v="5"/>
    <n v="138"/>
    <n v="2429"/>
  </r>
  <r>
    <x v="6"/>
    <n v="150"/>
    <n v="2429"/>
  </r>
  <r>
    <x v="7"/>
    <s v="Medium"/>
    <n v="2429"/>
  </r>
  <r>
    <x v="0"/>
    <s v="Single"/>
    <n v="2781"/>
  </r>
  <r>
    <x v="1"/>
    <n v="1003"/>
    <n v="2781"/>
  </r>
  <r>
    <x v="2"/>
    <n v="34"/>
    <n v="2781"/>
  </r>
  <r>
    <x v="3"/>
    <n v="536"/>
    <n v="2781"/>
  </r>
  <r>
    <x v="4"/>
    <n v="134"/>
    <n v="2781"/>
  </r>
  <r>
    <x v="5"/>
    <n v="51"/>
    <n v="2781"/>
  </r>
  <r>
    <x v="6"/>
    <n v="34"/>
    <n v="2781"/>
  </r>
  <r>
    <x v="7"/>
    <s v="Medium"/>
    <n v="2781"/>
  </r>
  <r>
    <x v="0"/>
    <s v="Couple"/>
    <n v="10582"/>
  </r>
  <r>
    <x v="1"/>
    <n v="180"/>
    <n v="10582"/>
  </r>
  <r>
    <x v="2"/>
    <n v="32"/>
    <n v="10582"/>
  </r>
  <r>
    <x v="3"/>
    <n v="348"/>
    <n v="10582"/>
  </r>
  <r>
    <x v="4"/>
    <n v="76"/>
    <n v="10582"/>
  </r>
  <r>
    <x v="5"/>
    <n v="32"/>
    <n v="10582"/>
  </r>
  <r>
    <x v="6"/>
    <n v="90"/>
    <n v="10582"/>
  </r>
  <r>
    <x v="7"/>
    <s v="Medium"/>
    <n v="10582"/>
  </r>
  <r>
    <x v="0"/>
    <s v="Couple"/>
    <n v="7875"/>
  </r>
  <r>
    <x v="1"/>
    <n v="967"/>
    <n v="7875"/>
  </r>
  <r>
    <x v="2"/>
    <n v="0"/>
    <n v="7875"/>
  </r>
  <r>
    <x v="3"/>
    <n v="617"/>
    <n v="7875"/>
  </r>
  <r>
    <x v="4"/>
    <n v="43"/>
    <n v="7875"/>
  </r>
  <r>
    <x v="5"/>
    <n v="50"/>
    <n v="7875"/>
  </r>
  <r>
    <x v="6"/>
    <n v="0"/>
    <n v="7875"/>
  </r>
  <r>
    <x v="7"/>
    <s v="Medium"/>
    <n v="7875"/>
  </r>
  <r>
    <x v="0"/>
    <s v="Couple"/>
    <n v="5955"/>
  </r>
  <r>
    <x v="1"/>
    <n v="833"/>
    <n v="5955"/>
  </r>
  <r>
    <x v="2"/>
    <n v="33"/>
    <n v="5955"/>
  </r>
  <r>
    <x v="3"/>
    <n v="549"/>
    <n v="5955"/>
  </r>
  <r>
    <x v="4"/>
    <n v="151"/>
    <n v="5955"/>
  </r>
  <r>
    <x v="5"/>
    <n v="133"/>
    <n v="5955"/>
  </r>
  <r>
    <x v="6"/>
    <n v="233"/>
    <n v="5955"/>
  </r>
  <r>
    <x v="7"/>
    <s v="Medium"/>
    <n v="5955"/>
  </r>
  <r>
    <x v="0"/>
    <s v="Couple"/>
    <n v="1079"/>
  </r>
  <r>
    <x v="1"/>
    <n v="1000"/>
    <n v="1079"/>
  </r>
  <r>
    <x v="2"/>
    <n v="0"/>
    <n v="1079"/>
  </r>
  <r>
    <x v="3"/>
    <n v="76"/>
    <n v="1079"/>
  </r>
  <r>
    <x v="4"/>
    <n v="0"/>
    <n v="1079"/>
  </r>
  <r>
    <x v="5"/>
    <n v="0"/>
    <n v="1079"/>
  </r>
  <r>
    <x v="6"/>
    <n v="10"/>
    <n v="1079"/>
  </r>
  <r>
    <x v="7"/>
    <s v="Medium"/>
    <n v="1079"/>
  </r>
  <r>
    <x v="0"/>
    <s v="Couple"/>
    <n v="6721"/>
  </r>
  <r>
    <x v="1"/>
    <n v="572"/>
    <n v="6721"/>
  </r>
  <r>
    <x v="2"/>
    <n v="19"/>
    <n v="6721"/>
  </r>
  <r>
    <x v="3"/>
    <n v="286"/>
    <n v="6721"/>
  </r>
  <r>
    <x v="4"/>
    <n v="50"/>
    <n v="6721"/>
  </r>
  <r>
    <x v="5"/>
    <n v="38"/>
    <n v="6721"/>
  </r>
  <r>
    <x v="6"/>
    <n v="248"/>
    <n v="6721"/>
  </r>
  <r>
    <x v="7"/>
    <s v="Medium"/>
    <n v="6721"/>
  </r>
  <r>
    <x v="0"/>
    <s v="Single"/>
    <n v="2002"/>
  </r>
  <r>
    <x v="1"/>
    <n v="587"/>
    <n v="2002"/>
  </r>
  <r>
    <x v="2"/>
    <n v="51"/>
    <n v="2002"/>
  </r>
  <r>
    <x v="3"/>
    <n v="932"/>
    <n v="2002"/>
  </r>
  <r>
    <x v="4"/>
    <n v="180"/>
    <n v="2002"/>
  </r>
  <r>
    <x v="5"/>
    <n v="34"/>
    <n v="2002"/>
  </r>
  <r>
    <x v="6"/>
    <n v="86"/>
    <n v="2002"/>
  </r>
  <r>
    <x v="7"/>
    <s v="Medium"/>
    <n v="2002"/>
  </r>
  <r>
    <x v="0"/>
    <s v="Couple"/>
    <n v="175"/>
  </r>
  <r>
    <x v="1"/>
    <n v="656"/>
    <n v="175"/>
  </r>
  <r>
    <x v="2"/>
    <n v="80"/>
    <n v="175"/>
  </r>
  <r>
    <x v="3"/>
    <n v="455"/>
    <n v="175"/>
  </r>
  <r>
    <x v="4"/>
    <n v="52"/>
    <n v="175"/>
  </r>
  <r>
    <x v="5"/>
    <n v="107"/>
    <n v="175"/>
  </r>
  <r>
    <x v="6"/>
    <n v="93"/>
    <n v="175"/>
  </r>
  <r>
    <x v="7"/>
    <s v="High"/>
    <n v="175"/>
  </r>
  <r>
    <x v="0"/>
    <s v="Couple"/>
    <n v="6988"/>
  </r>
  <r>
    <x v="1"/>
    <n v="656"/>
    <n v="6988"/>
  </r>
  <r>
    <x v="2"/>
    <n v="80"/>
    <n v="6988"/>
  </r>
  <r>
    <x v="3"/>
    <n v="455"/>
    <n v="6988"/>
  </r>
  <r>
    <x v="4"/>
    <n v="52"/>
    <n v="6988"/>
  </r>
  <r>
    <x v="5"/>
    <n v="107"/>
    <n v="6988"/>
  </r>
  <r>
    <x v="6"/>
    <n v="93"/>
    <n v="6988"/>
  </r>
  <r>
    <x v="7"/>
    <s v="High"/>
    <n v="6988"/>
  </r>
  <r>
    <x v="0"/>
    <s v="Couple"/>
    <n v="2712"/>
  </r>
  <r>
    <x v="1"/>
    <n v="184"/>
    <n v="2712"/>
  </r>
  <r>
    <x v="2"/>
    <n v="178"/>
    <n v="2712"/>
  </r>
  <r>
    <x v="3"/>
    <n v="178"/>
    <n v="2712"/>
  </r>
  <r>
    <x v="4"/>
    <n v="103"/>
    <n v="2712"/>
  </r>
  <r>
    <x v="5"/>
    <n v="39"/>
    <n v="2712"/>
  </r>
  <r>
    <x v="6"/>
    <n v="33"/>
    <n v="2712"/>
  </r>
  <r>
    <x v="7"/>
    <s v="Medium"/>
    <n v="2712"/>
  </r>
  <r>
    <x v="0"/>
    <s v="Couple"/>
    <n v="8969"/>
  </r>
  <r>
    <x v="1"/>
    <n v="548"/>
    <n v="8969"/>
  </r>
  <r>
    <x v="2"/>
    <n v="31"/>
    <n v="8969"/>
  </r>
  <r>
    <x v="3"/>
    <n v="422"/>
    <n v="8969"/>
  </r>
  <r>
    <x v="4"/>
    <n v="0"/>
    <n v="8969"/>
  </r>
  <r>
    <x v="5"/>
    <n v="112"/>
    <n v="8969"/>
  </r>
  <r>
    <x v="6"/>
    <n v="28"/>
    <n v="8969"/>
  </r>
  <r>
    <x v="7"/>
    <s v="Medium"/>
    <n v="8969"/>
  </r>
  <r>
    <x v="0"/>
    <s v="Couple"/>
    <n v="9495"/>
  </r>
  <r>
    <x v="1"/>
    <n v="358"/>
    <n v="9495"/>
  </r>
  <r>
    <x v="2"/>
    <n v="108"/>
    <n v="9495"/>
  </r>
  <r>
    <x v="3"/>
    <n v="413"/>
    <n v="9495"/>
  </r>
  <r>
    <x v="4"/>
    <n v="141"/>
    <n v="9495"/>
  </r>
  <r>
    <x v="5"/>
    <n v="97"/>
    <n v="9495"/>
  </r>
  <r>
    <x v="6"/>
    <n v="32"/>
    <n v="9495"/>
  </r>
  <r>
    <x v="7"/>
    <s v="Low"/>
    <n v="9495"/>
  </r>
  <r>
    <x v="0"/>
    <s v="Couple"/>
    <n v="2631"/>
  </r>
  <r>
    <x v="1"/>
    <n v="358"/>
    <n v="2631"/>
  </r>
  <r>
    <x v="2"/>
    <n v="108"/>
    <n v="2631"/>
  </r>
  <r>
    <x v="3"/>
    <n v="413"/>
    <n v="2631"/>
  </r>
  <r>
    <x v="4"/>
    <n v="141"/>
    <n v="2631"/>
  </r>
  <r>
    <x v="5"/>
    <n v="97"/>
    <n v="2631"/>
  </r>
  <r>
    <x v="6"/>
    <n v="32"/>
    <n v="2631"/>
  </r>
  <r>
    <x v="7"/>
    <s v="Low"/>
    <n v="2631"/>
  </r>
  <r>
    <x v="0"/>
    <s v="Single"/>
    <n v="2931"/>
  </r>
  <r>
    <x v="1"/>
    <n v="737"/>
    <n v="2931"/>
  </r>
  <r>
    <x v="2"/>
    <n v="21"/>
    <n v="2931"/>
  </r>
  <r>
    <x v="3"/>
    <n v="106"/>
    <n v="2931"/>
  </r>
  <r>
    <x v="4"/>
    <n v="55"/>
    <n v="2931"/>
  </r>
  <r>
    <x v="5"/>
    <n v="63"/>
    <n v="2931"/>
  </r>
  <r>
    <x v="6"/>
    <n v="210"/>
    <n v="2931"/>
  </r>
  <r>
    <x v="7"/>
    <s v="Medium"/>
    <n v="2931"/>
  </r>
  <r>
    <x v="0"/>
    <s v="Couple"/>
    <n v="4356"/>
  </r>
  <r>
    <x v="1"/>
    <n v="1224"/>
    <n v="4356"/>
  </r>
  <r>
    <x v="2"/>
    <n v="28"/>
    <n v="4356"/>
  </r>
  <r>
    <x v="3"/>
    <n v="140"/>
    <n v="4356"/>
  </r>
  <r>
    <x v="4"/>
    <n v="0"/>
    <n v="4356"/>
  </r>
  <r>
    <x v="5"/>
    <n v="14"/>
    <n v="4356"/>
  </r>
  <r>
    <x v="6"/>
    <n v="168"/>
    <n v="4356"/>
  </r>
  <r>
    <x v="7"/>
    <s v="Medium"/>
    <n v="4356"/>
  </r>
  <r>
    <x v="0"/>
    <s v="Couple"/>
    <n v="1628"/>
  </r>
  <r>
    <x v="1"/>
    <n v="354"/>
    <n v="1628"/>
  </r>
  <r>
    <x v="2"/>
    <n v="21"/>
    <n v="1628"/>
  </r>
  <r>
    <x v="3"/>
    <n v="311"/>
    <n v="1628"/>
  </r>
  <r>
    <x v="4"/>
    <n v="167"/>
    <n v="1628"/>
  </r>
  <r>
    <x v="5"/>
    <n v="75"/>
    <n v="1628"/>
  </r>
  <r>
    <x v="6"/>
    <n v="32"/>
    <n v="1628"/>
  </r>
  <r>
    <x v="7"/>
    <s v="High"/>
    <n v="1628"/>
  </r>
  <r>
    <x v="0"/>
    <s v="Couple"/>
    <n v="9463"/>
  </r>
  <r>
    <x v="1"/>
    <n v="931"/>
    <n v="9463"/>
  </r>
  <r>
    <x v="2"/>
    <n v="56"/>
    <n v="9463"/>
  </r>
  <r>
    <x v="3"/>
    <n v="253"/>
    <n v="9463"/>
  </r>
  <r>
    <x v="4"/>
    <n v="91"/>
    <n v="9463"/>
  </r>
  <r>
    <x v="5"/>
    <n v="98"/>
    <n v="9463"/>
  </r>
  <r>
    <x v="6"/>
    <n v="14"/>
    <n v="9463"/>
  </r>
  <r>
    <x v="7"/>
    <s v="High"/>
    <n v="9463"/>
  </r>
  <r>
    <x v="0"/>
    <s v="Single"/>
    <n v="7348"/>
  </r>
  <r>
    <x v="1"/>
    <n v="336"/>
    <n v="7348"/>
  </r>
  <r>
    <x v="2"/>
    <n v="130"/>
    <n v="7348"/>
  </r>
  <r>
    <x v="3"/>
    <n v="411"/>
    <n v="7348"/>
  </r>
  <r>
    <x v="4"/>
    <n v="240"/>
    <n v="7348"/>
  </r>
  <r>
    <x v="5"/>
    <n v="32"/>
    <n v="7348"/>
  </r>
  <r>
    <x v="6"/>
    <n v="43"/>
    <n v="7348"/>
  </r>
  <r>
    <x v="7"/>
    <s v="Medium"/>
    <n v="7348"/>
  </r>
  <r>
    <x v="0"/>
    <s v="Single"/>
    <n v="3009"/>
  </r>
  <r>
    <x v="1"/>
    <n v="1462"/>
    <n v="3009"/>
  </r>
  <r>
    <x v="2"/>
    <n v="16"/>
    <n v="3009"/>
  </r>
  <r>
    <x v="3"/>
    <n v="128"/>
    <n v="3009"/>
  </r>
  <r>
    <x v="4"/>
    <n v="0"/>
    <n v="3009"/>
  </r>
  <r>
    <x v="5"/>
    <n v="0"/>
    <n v="3009"/>
  </r>
  <r>
    <x v="6"/>
    <n v="160"/>
    <n v="3009"/>
  </r>
  <r>
    <x v="7"/>
    <s v="Medium"/>
    <n v="3009"/>
  </r>
  <r>
    <x v="0"/>
    <s v="Couple"/>
    <n v="6055"/>
  </r>
  <r>
    <x v="1"/>
    <n v="546"/>
    <n v="6055"/>
  </r>
  <r>
    <x v="2"/>
    <n v="72"/>
    <n v="6055"/>
  </r>
  <r>
    <x v="3"/>
    <n v="376"/>
    <n v="6055"/>
  </r>
  <r>
    <x v="4"/>
    <n v="94"/>
    <n v="6055"/>
  </r>
  <r>
    <x v="5"/>
    <n v="145"/>
    <n v="6055"/>
  </r>
  <r>
    <x v="6"/>
    <n v="72"/>
    <n v="6055"/>
  </r>
  <r>
    <x v="7"/>
    <s v="Medium"/>
    <n v="6055"/>
  </r>
  <r>
    <x v="0"/>
    <s v="Couple"/>
    <n v="4141"/>
  </r>
  <r>
    <x v="1"/>
    <n v="426"/>
    <n v="4141"/>
  </r>
  <r>
    <x v="2"/>
    <n v="49"/>
    <n v="4141"/>
  </r>
  <r>
    <x v="3"/>
    <n v="127"/>
    <n v="4141"/>
  </r>
  <r>
    <x v="4"/>
    <n v="111"/>
    <n v="4141"/>
  </r>
  <r>
    <x v="5"/>
    <n v="21"/>
    <n v="4141"/>
  </r>
  <r>
    <x v="6"/>
    <n v="42"/>
    <n v="4141"/>
  </r>
  <r>
    <x v="7"/>
    <s v="High"/>
    <n v="4141"/>
  </r>
  <r>
    <x v="0"/>
    <s v="Couple"/>
    <n v="158"/>
  </r>
  <r>
    <x v="1"/>
    <n v="345"/>
    <n v="158"/>
  </r>
  <r>
    <x v="2"/>
    <n v="53"/>
    <n v="158"/>
  </r>
  <r>
    <x v="3"/>
    <n v="528"/>
    <n v="158"/>
  </r>
  <r>
    <x v="4"/>
    <n v="98"/>
    <n v="158"/>
  </r>
  <r>
    <x v="5"/>
    <n v="75"/>
    <n v="158"/>
  </r>
  <r>
    <x v="6"/>
    <n v="97"/>
    <n v="158"/>
  </r>
  <r>
    <x v="7"/>
    <s v="High"/>
    <n v="158"/>
  </r>
  <r>
    <x v="0"/>
    <s v="Couple"/>
    <n v="9780"/>
  </r>
  <r>
    <x v="1"/>
    <n v="465"/>
    <n v="9780"/>
  </r>
  <r>
    <x v="2"/>
    <n v="25"/>
    <n v="9780"/>
  </r>
  <r>
    <x v="3"/>
    <n v="132"/>
    <n v="9780"/>
  </r>
  <r>
    <x v="4"/>
    <n v="136"/>
    <n v="9780"/>
  </r>
  <r>
    <x v="5"/>
    <n v="0"/>
    <n v="9780"/>
  </r>
  <r>
    <x v="6"/>
    <n v="37"/>
    <n v="9780"/>
  </r>
  <r>
    <x v="7"/>
    <s v="High"/>
    <n v="9780"/>
  </r>
  <r>
    <x v="0"/>
    <s v="Couple"/>
    <n v="1491"/>
  </r>
  <r>
    <x v="1"/>
    <n v="162"/>
    <n v="1491"/>
  </r>
  <r>
    <x v="2"/>
    <n v="33"/>
    <n v="1491"/>
  </r>
  <r>
    <x v="3"/>
    <n v="124"/>
    <n v="1491"/>
  </r>
  <r>
    <x v="4"/>
    <n v="40"/>
    <n v="1491"/>
  </r>
  <r>
    <x v="5"/>
    <n v="28"/>
    <n v="1491"/>
  </r>
  <r>
    <x v="6"/>
    <n v="172"/>
    <n v="1491"/>
  </r>
  <r>
    <x v="7"/>
    <s v="Medium"/>
    <n v="1491"/>
  </r>
  <r>
    <x v="0"/>
    <s v="Single"/>
    <n v="3194"/>
  </r>
  <r>
    <x v="1"/>
    <n v="412"/>
    <n v="3194"/>
  </r>
  <r>
    <x v="2"/>
    <n v="12"/>
    <n v="3194"/>
  </r>
  <r>
    <x v="3"/>
    <n v="546"/>
    <n v="3194"/>
  </r>
  <r>
    <x v="4"/>
    <n v="78"/>
    <n v="3194"/>
  </r>
  <r>
    <x v="5"/>
    <n v="182"/>
    <n v="3194"/>
  </r>
  <r>
    <x v="6"/>
    <n v="0"/>
    <n v="3194"/>
  </r>
  <r>
    <x v="7"/>
    <s v="Medium"/>
    <n v="3194"/>
  </r>
  <r>
    <x v="0"/>
    <s v="Couple"/>
    <n v="1945"/>
  </r>
  <r>
    <x v="1"/>
    <n v="711"/>
    <n v="1945"/>
  </r>
  <r>
    <x v="2"/>
    <n v="36"/>
    <n v="1945"/>
  </r>
  <r>
    <x v="3"/>
    <n v="217"/>
    <n v="1945"/>
  </r>
  <r>
    <x v="4"/>
    <n v="172"/>
    <n v="1945"/>
  </r>
  <r>
    <x v="5"/>
    <n v="96"/>
    <n v="1945"/>
  </r>
  <r>
    <x v="6"/>
    <n v="168"/>
    <n v="1945"/>
  </r>
  <r>
    <x v="7"/>
    <s v="High"/>
    <n v="1945"/>
  </r>
  <r>
    <x v="0"/>
    <s v="Couple"/>
    <n v="10196"/>
  </r>
  <r>
    <x v="1"/>
    <n v="212"/>
    <n v="10196"/>
  </r>
  <r>
    <x v="2"/>
    <n v="123"/>
    <n v="10196"/>
  </r>
  <r>
    <x v="3"/>
    <n v="177"/>
    <n v="10196"/>
  </r>
  <r>
    <x v="4"/>
    <n v="15"/>
    <n v="10196"/>
  </r>
  <r>
    <x v="5"/>
    <n v="64"/>
    <n v="10196"/>
  </r>
  <r>
    <x v="6"/>
    <n v="23"/>
    <n v="10196"/>
  </r>
  <r>
    <x v="7"/>
    <s v="High"/>
    <n v="10196"/>
  </r>
  <r>
    <x v="0"/>
    <s v="Couple"/>
    <n v="9904"/>
  </r>
  <r>
    <x v="1"/>
    <n v="336"/>
    <n v="9904"/>
  </r>
  <r>
    <x v="2"/>
    <n v="123"/>
    <n v="9904"/>
  </r>
  <r>
    <x v="3"/>
    <n v="274"/>
    <n v="9904"/>
  </r>
  <r>
    <x v="4"/>
    <n v="46"/>
    <n v="9904"/>
  </r>
  <r>
    <x v="5"/>
    <n v="123"/>
    <n v="9904"/>
  </r>
  <r>
    <x v="6"/>
    <n v="141"/>
    <n v="9904"/>
  </r>
  <r>
    <x v="7"/>
    <s v="Medium"/>
    <n v="9904"/>
  </r>
  <r>
    <x v="0"/>
    <s v="Couple"/>
    <n v="4607"/>
  </r>
  <r>
    <x v="1"/>
    <n v="227"/>
    <n v="4607"/>
  </r>
  <r>
    <x v="2"/>
    <n v="23"/>
    <n v="4607"/>
  </r>
  <r>
    <x v="3"/>
    <n v="389"/>
    <n v="4607"/>
  </r>
  <r>
    <x v="4"/>
    <n v="42"/>
    <n v="4607"/>
  </r>
  <r>
    <x v="5"/>
    <n v="21"/>
    <n v="4607"/>
  </r>
  <r>
    <x v="6"/>
    <n v="75"/>
    <n v="4607"/>
  </r>
  <r>
    <x v="7"/>
    <s v="Medium"/>
    <n v="4607"/>
  </r>
  <r>
    <x v="0"/>
    <s v="Couple"/>
    <n v="4944"/>
  </r>
  <r>
    <x v="1"/>
    <n v="227"/>
    <n v="4944"/>
  </r>
  <r>
    <x v="2"/>
    <n v="23"/>
    <n v="4944"/>
  </r>
  <r>
    <x v="3"/>
    <n v="389"/>
    <n v="4944"/>
  </r>
  <r>
    <x v="4"/>
    <n v="42"/>
    <n v="4944"/>
  </r>
  <r>
    <x v="5"/>
    <n v="21"/>
    <n v="4944"/>
  </r>
  <r>
    <x v="6"/>
    <n v="75"/>
    <n v="4944"/>
  </r>
  <r>
    <x v="7"/>
    <s v="Medium"/>
    <n v="4944"/>
  </r>
  <r>
    <x v="0"/>
    <s v="Couple"/>
    <n v="4837"/>
  </r>
  <r>
    <x v="1"/>
    <n v="753"/>
    <n v="4837"/>
  </r>
  <r>
    <x v="2"/>
    <n v="43"/>
    <n v="4837"/>
  </r>
  <r>
    <x v="3"/>
    <n v="226"/>
    <n v="4837"/>
  </r>
  <r>
    <x v="4"/>
    <n v="69"/>
    <n v="4837"/>
  </r>
  <r>
    <x v="5"/>
    <n v="10"/>
    <n v="4837"/>
  </r>
  <r>
    <x v="6"/>
    <n v="204"/>
    <n v="4837"/>
  </r>
  <r>
    <x v="7"/>
    <s v="High"/>
    <n v="4837"/>
  </r>
  <r>
    <x v="0"/>
    <s v="Couple"/>
    <n v="3107"/>
  </r>
  <r>
    <x v="1"/>
    <n v="121"/>
    <n v="3107"/>
  </r>
  <r>
    <x v="2"/>
    <n v="24"/>
    <n v="3107"/>
  </r>
  <r>
    <x v="3"/>
    <n v="124"/>
    <n v="3107"/>
  </r>
  <r>
    <x v="4"/>
    <n v="24"/>
    <n v="3107"/>
  </r>
  <r>
    <x v="5"/>
    <n v="15"/>
    <n v="3107"/>
  </r>
  <r>
    <x v="6"/>
    <n v="42"/>
    <n v="3107"/>
  </r>
  <r>
    <x v="7"/>
    <s v="Medium"/>
    <n v="3107"/>
  </r>
  <r>
    <x v="0"/>
    <s v="Couple"/>
    <n v="10678"/>
  </r>
  <r>
    <x v="1"/>
    <n v="653"/>
    <n v="10678"/>
  </r>
  <r>
    <x v="2"/>
    <n v="17"/>
    <n v="10678"/>
  </r>
  <r>
    <x v="3"/>
    <n v="170"/>
    <n v="10678"/>
  </r>
  <r>
    <x v="4"/>
    <n v="34"/>
    <n v="10678"/>
  </r>
  <r>
    <x v="5"/>
    <n v="26"/>
    <n v="10678"/>
  </r>
  <r>
    <x v="6"/>
    <n v="17"/>
    <n v="10678"/>
  </r>
  <r>
    <x v="7"/>
    <s v="High"/>
    <n v="10678"/>
  </r>
  <r>
    <x v="0"/>
    <s v="Single"/>
    <n v="10548"/>
  </r>
  <r>
    <x v="1"/>
    <n v="283"/>
    <n v="10548"/>
  </r>
  <r>
    <x v="2"/>
    <n v="17"/>
    <n v="10548"/>
  </r>
  <r>
    <x v="3"/>
    <n v="372"/>
    <n v="10548"/>
  </r>
  <r>
    <x v="4"/>
    <n v="138"/>
    <n v="10548"/>
  </r>
  <r>
    <x v="5"/>
    <n v="106"/>
    <n v="10548"/>
  </r>
  <r>
    <x v="6"/>
    <n v="44"/>
    <n v="10548"/>
  </r>
  <r>
    <x v="7"/>
    <s v="Medium"/>
    <n v="10548"/>
  </r>
  <r>
    <x v="0"/>
    <s v="Single"/>
    <n v="7441"/>
  </r>
  <r>
    <x v="1"/>
    <n v="958"/>
    <n v="7441"/>
  </r>
  <r>
    <x v="2"/>
    <n v="159"/>
    <n v="7441"/>
  </r>
  <r>
    <x v="3"/>
    <n v="447"/>
    <n v="7441"/>
  </r>
  <r>
    <x v="4"/>
    <n v="20"/>
    <n v="7441"/>
  </r>
  <r>
    <x v="5"/>
    <n v="0"/>
    <n v="7441"/>
  </r>
  <r>
    <x v="6"/>
    <n v="31"/>
    <n v="7441"/>
  </r>
  <r>
    <x v="7"/>
    <s v="Low"/>
    <n v="7441"/>
  </r>
  <r>
    <x v="0"/>
    <s v="Couple"/>
    <n v="2579"/>
  </r>
  <r>
    <x v="1"/>
    <n v="495"/>
    <n v="2579"/>
  </r>
  <r>
    <x v="2"/>
    <n v="33"/>
    <n v="2579"/>
  </r>
  <r>
    <x v="3"/>
    <n v="255"/>
    <n v="2579"/>
  </r>
  <r>
    <x v="4"/>
    <n v="11"/>
    <n v="2579"/>
  </r>
  <r>
    <x v="5"/>
    <n v="33"/>
    <n v="2579"/>
  </r>
  <r>
    <x v="6"/>
    <n v="8"/>
    <n v="2579"/>
  </r>
  <r>
    <x v="7"/>
    <s v="Medium"/>
    <n v="2579"/>
  </r>
  <r>
    <x v="0"/>
    <s v="Couple"/>
    <n v="3828"/>
  </r>
  <r>
    <x v="1"/>
    <n v="533"/>
    <n v="3828"/>
  </r>
  <r>
    <x v="2"/>
    <n v="10"/>
    <n v="3828"/>
  </r>
  <r>
    <x v="3"/>
    <n v="217"/>
    <n v="3828"/>
  </r>
  <r>
    <x v="4"/>
    <n v="198"/>
    <n v="3828"/>
  </r>
  <r>
    <x v="5"/>
    <n v="174"/>
    <n v="3828"/>
  </r>
  <r>
    <x v="6"/>
    <n v="195"/>
    <n v="3828"/>
  </r>
  <r>
    <x v="7"/>
    <s v="High"/>
    <n v="3828"/>
  </r>
  <r>
    <x v="0"/>
    <s v="Single"/>
    <n v="6384"/>
  </r>
  <r>
    <x v="1"/>
    <n v="909"/>
    <n v="6384"/>
  </r>
  <r>
    <x v="2"/>
    <n v="12"/>
    <n v="6384"/>
  </r>
  <r>
    <x v="3"/>
    <n v="278"/>
    <n v="6384"/>
  </r>
  <r>
    <x v="4"/>
    <n v="0"/>
    <n v="6384"/>
  </r>
  <r>
    <x v="5"/>
    <n v="12"/>
    <n v="6384"/>
  </r>
  <r>
    <x v="6"/>
    <n v="242"/>
    <n v="6384"/>
  </r>
  <r>
    <x v="7"/>
    <s v="Medium"/>
    <n v="6384"/>
  </r>
  <r>
    <x v="0"/>
    <s v="Couple"/>
    <n v="4299"/>
  </r>
  <r>
    <x v="1"/>
    <n v="1001"/>
    <n v="4299"/>
  </r>
  <r>
    <x v="2"/>
    <n v="17"/>
    <n v="4299"/>
  </r>
  <r>
    <x v="3"/>
    <n v="572"/>
    <n v="4299"/>
  </r>
  <r>
    <x v="4"/>
    <n v="93"/>
    <n v="4299"/>
  </r>
  <r>
    <x v="5"/>
    <n v="125"/>
    <n v="4299"/>
  </r>
  <r>
    <x v="6"/>
    <n v="17"/>
    <n v="4299"/>
  </r>
  <r>
    <x v="7"/>
    <s v="High"/>
    <n v="4299"/>
  </r>
  <r>
    <x v="0"/>
    <s v="Couple"/>
    <n v="0"/>
  </r>
  <r>
    <x v="1"/>
    <n v="239"/>
    <n v="0"/>
  </r>
  <r>
    <x v="2"/>
    <n v="10"/>
    <n v="0"/>
  </r>
  <r>
    <x v="3"/>
    <n v="554"/>
    <n v="0"/>
  </r>
  <r>
    <x v="4"/>
    <n v="254"/>
    <n v="0"/>
  </r>
  <r>
    <x v="5"/>
    <n v="87"/>
    <n v="0"/>
  </r>
  <r>
    <x v="6"/>
    <n v="54"/>
    <n v="0"/>
  </r>
  <r>
    <x v="7"/>
    <s v="Medium"/>
    <n v="0"/>
  </r>
  <r>
    <x v="0"/>
    <s v="Couple"/>
    <n v="3283"/>
  </r>
  <r>
    <x v="1"/>
    <n v="200"/>
    <n v="3283"/>
  </r>
  <r>
    <x v="2"/>
    <n v="193"/>
    <n v="3283"/>
  </r>
  <r>
    <x v="3"/>
    <n v="100"/>
    <n v="3283"/>
  </r>
  <r>
    <x v="4"/>
    <n v="46"/>
    <n v="3283"/>
  </r>
  <r>
    <x v="5"/>
    <n v="185"/>
    <n v="3283"/>
  </r>
  <r>
    <x v="6"/>
    <n v="185"/>
    <n v="3283"/>
  </r>
  <r>
    <x v="7"/>
    <s v="Medium"/>
    <n v="3283"/>
  </r>
  <r>
    <x v="0"/>
    <s v="Couple"/>
    <n v="7010"/>
  </r>
  <r>
    <x v="1"/>
    <n v="635"/>
    <n v="7010"/>
  </r>
  <r>
    <x v="2"/>
    <n v="114"/>
    <n v="7010"/>
  </r>
  <r>
    <x v="3"/>
    <n v="254"/>
    <n v="7010"/>
  </r>
  <r>
    <x v="4"/>
    <n v="132"/>
    <n v="7010"/>
  </r>
  <r>
    <x v="5"/>
    <n v="152"/>
    <n v="7010"/>
  </r>
  <r>
    <x v="6"/>
    <n v="76"/>
    <n v="7010"/>
  </r>
  <r>
    <x v="7"/>
    <s v="Medium"/>
    <n v="7010"/>
  </r>
  <r>
    <x v="0"/>
    <s v="Couple"/>
    <n v="4767"/>
  </r>
  <r>
    <x v="1"/>
    <n v="635"/>
    <n v="4767"/>
  </r>
  <r>
    <x v="2"/>
    <n v="114"/>
    <n v="4767"/>
  </r>
  <r>
    <x v="3"/>
    <n v="254"/>
    <n v="4767"/>
  </r>
  <r>
    <x v="4"/>
    <n v="132"/>
    <n v="4767"/>
  </r>
  <r>
    <x v="5"/>
    <n v="152"/>
    <n v="4767"/>
  </r>
  <r>
    <x v="6"/>
    <n v="76"/>
    <n v="4767"/>
  </r>
  <r>
    <x v="7"/>
    <s v="Medium"/>
    <n v="4767"/>
  </r>
  <r>
    <x v="0"/>
    <s v="Single"/>
    <n v="6320"/>
  </r>
  <r>
    <x v="1"/>
    <n v="768"/>
    <n v="6320"/>
  </r>
  <r>
    <x v="2"/>
    <n v="44"/>
    <n v="6320"/>
  </r>
  <r>
    <x v="3"/>
    <n v="561"/>
    <n v="6320"/>
  </r>
  <r>
    <x v="4"/>
    <n v="77"/>
    <n v="6320"/>
  </r>
  <r>
    <x v="5"/>
    <n v="44"/>
    <n v="6320"/>
  </r>
  <r>
    <x v="6"/>
    <n v="14"/>
    <n v="6320"/>
  </r>
  <r>
    <x v="7"/>
    <s v="Medium"/>
    <n v="6320"/>
  </r>
  <r>
    <x v="0"/>
    <s v="Couple"/>
    <n v="3254"/>
  </r>
  <r>
    <x v="1"/>
    <n v="407"/>
    <n v="3254"/>
  </r>
  <r>
    <x v="2"/>
    <n v="70"/>
    <n v="3254"/>
  </r>
  <r>
    <x v="3"/>
    <n v="239"/>
    <n v="3254"/>
  </r>
  <r>
    <x v="4"/>
    <n v="103"/>
    <n v="3254"/>
  </r>
  <r>
    <x v="5"/>
    <n v="88"/>
    <n v="3254"/>
  </r>
  <r>
    <x v="6"/>
    <n v="53"/>
    <n v="3254"/>
  </r>
  <r>
    <x v="7"/>
    <s v="Medium"/>
    <n v="3254"/>
  </r>
  <r>
    <x v="0"/>
    <s v="Single"/>
    <n v="3388"/>
  </r>
  <r>
    <x v="1"/>
    <n v="129"/>
    <n v="3388"/>
  </r>
  <r>
    <x v="2"/>
    <n v="26"/>
    <n v="3388"/>
  </r>
  <r>
    <x v="3"/>
    <n v="67"/>
    <n v="3388"/>
  </r>
  <r>
    <x v="4"/>
    <n v="3"/>
    <n v="3388"/>
  </r>
  <r>
    <x v="5"/>
    <n v="67"/>
    <n v="3388"/>
  </r>
  <r>
    <x v="6"/>
    <n v="2"/>
    <n v="3388"/>
  </r>
  <r>
    <x v="7"/>
    <s v="Medium"/>
    <n v="3388"/>
  </r>
  <r>
    <x v="0"/>
    <s v="Couple"/>
    <n v="6131"/>
  </r>
  <r>
    <x v="1"/>
    <n v="141"/>
    <n v="6131"/>
  </r>
  <r>
    <x v="2"/>
    <n v="70"/>
    <n v="6131"/>
  </r>
  <r>
    <x v="3"/>
    <n v="106"/>
    <n v="6131"/>
  </r>
  <r>
    <x v="4"/>
    <n v="72"/>
    <n v="6131"/>
  </r>
  <r>
    <x v="5"/>
    <n v="19"/>
    <n v="6131"/>
  </r>
  <r>
    <x v="6"/>
    <n v="23"/>
    <n v="6131"/>
  </r>
  <r>
    <x v="7"/>
    <s v="Medium"/>
    <n v="6131"/>
  </r>
  <r>
    <x v="0"/>
    <s v="Single"/>
    <n v="10868"/>
  </r>
  <r>
    <x v="1"/>
    <n v="344"/>
    <n v="10868"/>
  </r>
  <r>
    <x v="2"/>
    <n v="45"/>
    <n v="10868"/>
  </r>
  <r>
    <x v="3"/>
    <n v="654"/>
    <n v="10868"/>
  </r>
  <r>
    <x v="4"/>
    <n v="104"/>
    <n v="10868"/>
  </r>
  <r>
    <x v="5"/>
    <n v="11"/>
    <n v="10868"/>
  </r>
  <r>
    <x v="6"/>
    <n v="114"/>
    <n v="10868"/>
  </r>
  <r>
    <x v="7"/>
    <s v="Medium"/>
    <n v="10868"/>
  </r>
  <r>
    <x v="0"/>
    <s v="Couple"/>
    <n v="7683"/>
  </r>
  <r>
    <x v="1"/>
    <n v="554"/>
    <n v="7683"/>
  </r>
  <r>
    <x v="2"/>
    <n v="35"/>
    <n v="7683"/>
  </r>
  <r>
    <x v="3"/>
    <n v="113"/>
    <n v="7683"/>
  </r>
  <r>
    <x v="4"/>
    <n v="0"/>
    <n v="7683"/>
  </r>
  <r>
    <x v="5"/>
    <n v="7"/>
    <n v="7683"/>
  </r>
  <r>
    <x v="6"/>
    <n v="78"/>
    <n v="7683"/>
  </r>
  <r>
    <x v="7"/>
    <s v="Medium"/>
    <n v="7683"/>
  </r>
  <r>
    <x v="0"/>
    <s v="Couple"/>
    <n v="11112"/>
  </r>
  <r>
    <x v="1"/>
    <n v="736"/>
    <n v="11112"/>
  </r>
  <r>
    <x v="2"/>
    <n v="114"/>
    <n v="11112"/>
  </r>
  <r>
    <x v="3"/>
    <n v="279"/>
    <n v="11112"/>
  </r>
  <r>
    <x v="4"/>
    <n v="82"/>
    <n v="11112"/>
  </r>
  <r>
    <x v="5"/>
    <n v="76"/>
    <n v="11112"/>
  </r>
  <r>
    <x v="6"/>
    <n v="190"/>
    <n v="11112"/>
  </r>
  <r>
    <x v="7"/>
    <s v="Medium"/>
    <n v="11112"/>
  </r>
  <r>
    <x v="0"/>
    <s v="Couple"/>
    <n v="4137"/>
  </r>
  <r>
    <x v="1"/>
    <n v="398"/>
    <n v="4137"/>
  </r>
  <r>
    <x v="2"/>
    <n v="40"/>
    <n v="4137"/>
  </r>
  <r>
    <x v="3"/>
    <n v="367"/>
    <n v="4137"/>
  </r>
  <r>
    <x v="4"/>
    <n v="119"/>
    <n v="4137"/>
  </r>
  <r>
    <x v="5"/>
    <n v="122"/>
    <n v="4137"/>
  </r>
  <r>
    <x v="6"/>
    <n v="30"/>
    <n v="4137"/>
  </r>
  <r>
    <x v="7"/>
    <s v="High"/>
    <n v="4137"/>
  </r>
  <r>
    <x v="0"/>
    <s v="Single"/>
    <n v="4640"/>
  </r>
  <r>
    <x v="1"/>
    <n v="561"/>
    <n v="4640"/>
  </r>
  <r>
    <x v="2"/>
    <n v="85"/>
    <n v="4640"/>
  </r>
  <r>
    <x v="3"/>
    <n v="171"/>
    <n v="4640"/>
  </r>
  <r>
    <x v="4"/>
    <n v="25"/>
    <n v="4640"/>
  </r>
  <r>
    <x v="5"/>
    <n v="123"/>
    <n v="4640"/>
  </r>
  <r>
    <x v="6"/>
    <n v="114"/>
    <n v="4640"/>
  </r>
  <r>
    <x v="7"/>
    <s v="Medium"/>
    <n v="4640"/>
  </r>
  <r>
    <x v="0"/>
    <s v="Couple"/>
    <n v="3074"/>
  </r>
  <r>
    <x v="1"/>
    <n v="1218"/>
    <n v="3074"/>
  </r>
  <r>
    <x v="2"/>
    <n v="107"/>
    <n v="3074"/>
  </r>
  <r>
    <x v="3"/>
    <n v="304"/>
    <n v="3074"/>
  </r>
  <r>
    <x v="4"/>
    <n v="23"/>
    <n v="3074"/>
  </r>
  <r>
    <x v="5"/>
    <n v="143"/>
    <n v="3074"/>
  </r>
  <r>
    <x v="6"/>
    <n v="33"/>
    <n v="3074"/>
  </r>
  <r>
    <x v="7"/>
    <s v="Medium"/>
    <n v="3074"/>
  </r>
  <r>
    <x v="0"/>
    <s v="Single"/>
    <n v="2565"/>
  </r>
  <r>
    <x v="1"/>
    <n v="1016"/>
    <n v="2565"/>
  </r>
  <r>
    <x v="2"/>
    <n v="12"/>
    <n v="2565"/>
  </r>
  <r>
    <x v="3"/>
    <n v="215"/>
    <n v="2565"/>
  </r>
  <r>
    <x v="4"/>
    <n v="16"/>
    <n v="2565"/>
  </r>
  <r>
    <x v="5"/>
    <n v="12"/>
    <n v="2565"/>
  </r>
  <r>
    <x v="6"/>
    <n v="63"/>
    <n v="2565"/>
  </r>
  <r>
    <x v="7"/>
    <s v="Medium"/>
    <n v="2565"/>
  </r>
  <r>
    <x v="0"/>
    <s v="Couple"/>
    <n v="2181"/>
  </r>
  <r>
    <x v="1"/>
    <n v="353"/>
    <n v="2181"/>
  </r>
  <r>
    <x v="2"/>
    <n v="61"/>
    <n v="2181"/>
  </r>
  <r>
    <x v="3"/>
    <n v="753"/>
    <n v="2181"/>
  </r>
  <r>
    <x v="4"/>
    <n v="40"/>
    <n v="2181"/>
  </r>
  <r>
    <x v="5"/>
    <n v="46"/>
    <n v="2181"/>
  </r>
  <r>
    <x v="6"/>
    <n v="27"/>
    <n v="2181"/>
  </r>
  <r>
    <x v="7"/>
    <s v="Medium"/>
    <n v="2181"/>
  </r>
  <r>
    <x v="0"/>
    <s v="Single"/>
    <n v="7290"/>
  </r>
  <r>
    <x v="1"/>
    <n v="347"/>
    <n v="7290"/>
  </r>
  <r>
    <x v="2"/>
    <n v="44"/>
    <n v="7290"/>
  </r>
  <r>
    <x v="3"/>
    <n v="534"/>
    <n v="7290"/>
  </r>
  <r>
    <x v="4"/>
    <n v="17"/>
    <n v="7290"/>
  </r>
  <r>
    <x v="5"/>
    <n v="0"/>
    <n v="7290"/>
  </r>
  <r>
    <x v="6"/>
    <n v="26"/>
    <n v="7290"/>
  </r>
  <r>
    <x v="7"/>
    <s v="Medium"/>
    <n v="7290"/>
  </r>
  <r>
    <x v="0"/>
    <s v="Single"/>
    <n v="8895"/>
  </r>
  <r>
    <x v="1"/>
    <n v="347"/>
    <n v="8895"/>
  </r>
  <r>
    <x v="2"/>
    <n v="44"/>
    <n v="8895"/>
  </r>
  <r>
    <x v="3"/>
    <n v="534"/>
    <n v="8895"/>
  </r>
  <r>
    <x v="4"/>
    <n v="17"/>
    <n v="8895"/>
  </r>
  <r>
    <x v="5"/>
    <n v="0"/>
    <n v="8895"/>
  </r>
  <r>
    <x v="6"/>
    <n v="26"/>
    <n v="8895"/>
  </r>
  <r>
    <x v="7"/>
    <s v="Medium"/>
    <n v="8895"/>
  </r>
  <r>
    <x v="0"/>
    <s v="Single"/>
    <n v="850"/>
  </r>
  <r>
    <x v="1"/>
    <n v="381"/>
    <n v="850"/>
  </r>
  <r>
    <x v="2"/>
    <n v="28"/>
    <n v="850"/>
  </r>
  <r>
    <x v="3"/>
    <n v="215"/>
    <n v="850"/>
  </r>
  <r>
    <x v="4"/>
    <n v="84"/>
    <n v="850"/>
  </r>
  <r>
    <x v="5"/>
    <n v="28"/>
    <n v="850"/>
  </r>
  <r>
    <x v="6"/>
    <n v="21"/>
    <n v="850"/>
  </r>
  <r>
    <x v="7"/>
    <s v="Medium"/>
    <n v="850"/>
  </r>
  <r>
    <x v="0"/>
    <s v="Couple"/>
    <n v="6255"/>
  </r>
  <r>
    <x v="1"/>
    <n v="138"/>
    <n v="6255"/>
  </r>
  <r>
    <x v="2"/>
    <n v="39"/>
    <n v="6255"/>
  </r>
  <r>
    <x v="3"/>
    <n v="63"/>
    <n v="6255"/>
  </r>
  <r>
    <x v="4"/>
    <n v="55"/>
    <n v="6255"/>
  </r>
  <r>
    <x v="5"/>
    <n v="18"/>
    <n v="6255"/>
  </r>
  <r>
    <x v="6"/>
    <n v="21"/>
    <n v="6255"/>
  </r>
  <r>
    <x v="7"/>
    <s v="Medium"/>
    <n v="6255"/>
  </r>
  <r>
    <x v="0"/>
    <s v="Single"/>
    <n v="5080"/>
  </r>
  <r>
    <x v="1"/>
    <n v="420"/>
    <n v="5080"/>
  </r>
  <r>
    <x v="2"/>
    <n v="0"/>
    <n v="5080"/>
  </r>
  <r>
    <x v="3"/>
    <n v="452"/>
    <n v="5080"/>
  </r>
  <r>
    <x v="4"/>
    <n v="182"/>
    <n v="5080"/>
  </r>
  <r>
    <x v="5"/>
    <n v="64"/>
    <n v="5080"/>
  </r>
  <r>
    <x v="6"/>
    <n v="140"/>
    <n v="5080"/>
  </r>
  <r>
    <x v="7"/>
    <s v="Medium"/>
    <n v="5080"/>
  </r>
  <r>
    <x v="0"/>
    <s v="Couple"/>
    <n v="4943"/>
  </r>
  <r>
    <x v="1"/>
    <n v="1379"/>
    <n v="4943"/>
  </r>
  <r>
    <x v="2"/>
    <n v="33"/>
    <n v="4943"/>
  </r>
  <r>
    <x v="3"/>
    <n v="216"/>
    <n v="4943"/>
  </r>
  <r>
    <x v="4"/>
    <n v="0"/>
    <n v="4943"/>
  </r>
  <r>
    <x v="5"/>
    <n v="33"/>
    <n v="4943"/>
  </r>
  <r>
    <x v="6"/>
    <n v="66"/>
    <n v="4943"/>
  </r>
  <r>
    <x v="7"/>
    <s v="Low"/>
    <n v="4943"/>
  </r>
  <r>
    <x v="0"/>
    <s v="Couple"/>
    <n v="1215"/>
  </r>
  <r>
    <x v="1"/>
    <n v="690"/>
    <n v="1215"/>
  </r>
  <r>
    <x v="2"/>
    <n v="117"/>
    <n v="1215"/>
  </r>
  <r>
    <x v="3"/>
    <n v="499"/>
    <n v="1215"/>
  </r>
  <r>
    <x v="4"/>
    <n v="76"/>
    <n v="1215"/>
  </r>
  <r>
    <x v="5"/>
    <n v="102"/>
    <n v="1215"/>
  </r>
  <r>
    <x v="6"/>
    <n v="88"/>
    <n v="1215"/>
  </r>
  <r>
    <x v="7"/>
    <s v="Medium"/>
    <n v="1215"/>
  </r>
  <r>
    <x v="0"/>
    <s v="Couple"/>
    <n v="6722"/>
  </r>
  <r>
    <x v="1"/>
    <n v="479"/>
    <n v="6722"/>
  </r>
  <r>
    <x v="2"/>
    <n v="28"/>
    <n v="6722"/>
  </r>
  <r>
    <x v="3"/>
    <n v="136"/>
    <n v="6722"/>
  </r>
  <r>
    <x v="4"/>
    <n v="75"/>
    <n v="6722"/>
  </r>
  <r>
    <x v="5"/>
    <n v="14"/>
    <n v="6722"/>
  </r>
  <r>
    <x v="6"/>
    <n v="35"/>
    <n v="6722"/>
  </r>
  <r>
    <x v="7"/>
    <s v="High"/>
    <n v="6722"/>
  </r>
  <r>
    <x v="0"/>
    <s v="Single"/>
    <n v="9988"/>
  </r>
  <r>
    <x v="1"/>
    <n v="553"/>
    <n v="9988"/>
  </r>
  <r>
    <x v="2"/>
    <n v="25"/>
    <n v="9988"/>
  </r>
  <r>
    <x v="3"/>
    <n v="142"/>
    <n v="9988"/>
  </r>
  <r>
    <x v="4"/>
    <n v="65"/>
    <n v="9988"/>
  </r>
  <r>
    <x v="5"/>
    <n v="67"/>
    <n v="9988"/>
  </r>
  <r>
    <x v="6"/>
    <n v="8"/>
    <n v="9988"/>
  </r>
  <r>
    <x v="7"/>
    <s v="Medium"/>
    <n v="9988"/>
  </r>
  <r>
    <x v="0"/>
    <s v="Couple"/>
    <n v="9260"/>
  </r>
  <r>
    <x v="1"/>
    <n v="1349"/>
    <n v="9260"/>
  </r>
  <r>
    <x v="2"/>
    <n v="16"/>
    <n v="9260"/>
  </r>
  <r>
    <x v="3"/>
    <n v="249"/>
    <n v="9260"/>
  </r>
  <r>
    <x v="4"/>
    <n v="43"/>
    <n v="9260"/>
  </r>
  <r>
    <x v="5"/>
    <n v="16"/>
    <n v="9260"/>
  </r>
  <r>
    <x v="6"/>
    <n v="33"/>
    <n v="9260"/>
  </r>
  <r>
    <x v="7"/>
    <s v="High"/>
    <n v="9260"/>
  </r>
  <r>
    <x v="0"/>
    <s v="Single"/>
    <n v="9937"/>
  </r>
  <r>
    <x v="1"/>
    <n v="187"/>
    <n v="9937"/>
  </r>
  <r>
    <x v="2"/>
    <n v="81"/>
    <n v="9937"/>
  </r>
  <r>
    <x v="3"/>
    <n v="149"/>
    <n v="9937"/>
  </r>
  <r>
    <x v="4"/>
    <n v="25"/>
    <n v="9937"/>
  </r>
  <r>
    <x v="5"/>
    <n v="43"/>
    <n v="9937"/>
  </r>
  <r>
    <x v="6"/>
    <n v="91"/>
    <n v="9937"/>
  </r>
  <r>
    <x v="7"/>
    <s v="Low"/>
    <n v="9937"/>
  </r>
  <r>
    <x v="0"/>
    <s v="Couple"/>
    <n v="10814"/>
  </r>
  <r>
    <x v="1"/>
    <n v="303"/>
    <n v="10814"/>
  </r>
  <r>
    <x v="2"/>
    <n v="23"/>
    <n v="10814"/>
  </r>
  <r>
    <x v="3"/>
    <n v="751"/>
    <n v="10814"/>
  </r>
  <r>
    <x v="4"/>
    <n v="82"/>
    <n v="10814"/>
  </r>
  <r>
    <x v="5"/>
    <n v="26"/>
    <n v="10814"/>
  </r>
  <r>
    <x v="6"/>
    <n v="191"/>
    <n v="10814"/>
  </r>
  <r>
    <x v="7"/>
    <s v="Medium"/>
    <n v="10814"/>
  </r>
  <r>
    <x v="0"/>
    <s v="Single"/>
    <n v="3426"/>
  </r>
  <r>
    <x v="1"/>
    <n v="1045"/>
    <n v="3426"/>
  </r>
  <r>
    <x v="2"/>
    <n v="61"/>
    <n v="3426"/>
  </r>
  <r>
    <x v="3"/>
    <n v="338"/>
    <n v="3426"/>
  </r>
  <r>
    <x v="4"/>
    <n v="60"/>
    <n v="3426"/>
  </r>
  <r>
    <x v="5"/>
    <n v="46"/>
    <n v="3426"/>
  </r>
  <r>
    <x v="6"/>
    <n v="46"/>
    <n v="3426"/>
  </r>
  <r>
    <x v="7"/>
    <s v="Medium"/>
    <n v="3426"/>
  </r>
  <r>
    <x v="0"/>
    <s v="Single"/>
    <n v="10383"/>
  </r>
  <r>
    <x v="1"/>
    <n v="295"/>
    <n v="10383"/>
  </r>
  <r>
    <x v="2"/>
    <n v="35"/>
    <n v="10383"/>
  </r>
  <r>
    <x v="3"/>
    <n v="482"/>
    <n v="10383"/>
  </r>
  <r>
    <x v="4"/>
    <n v="121"/>
    <n v="10383"/>
  </r>
  <r>
    <x v="5"/>
    <n v="120"/>
    <n v="10383"/>
  </r>
  <r>
    <x v="6"/>
    <n v="40"/>
    <n v="10383"/>
  </r>
  <r>
    <x v="7"/>
    <s v="Medium"/>
    <n v="10383"/>
  </r>
  <r>
    <x v="0"/>
    <s v="Single"/>
    <n v="2793"/>
  </r>
  <r>
    <x v="1"/>
    <n v="532"/>
    <n v="2793"/>
  </r>
  <r>
    <x v="2"/>
    <n v="88"/>
    <n v="2793"/>
  </r>
  <r>
    <x v="3"/>
    <n v="168"/>
    <n v="2793"/>
  </r>
  <r>
    <x v="4"/>
    <n v="69"/>
    <n v="2793"/>
  </r>
  <r>
    <x v="5"/>
    <n v="44"/>
    <n v="2793"/>
  </r>
  <r>
    <x v="6"/>
    <n v="133"/>
    <n v="2793"/>
  </r>
  <r>
    <x v="7"/>
    <s v="High"/>
    <n v="2793"/>
  </r>
  <r>
    <x v="0"/>
    <s v="Single"/>
    <n v="1071"/>
  </r>
  <r>
    <x v="1"/>
    <n v="532"/>
    <n v="1071"/>
  </r>
  <r>
    <x v="2"/>
    <n v="88"/>
    <n v="1071"/>
  </r>
  <r>
    <x v="3"/>
    <n v="168"/>
    <n v="1071"/>
  </r>
  <r>
    <x v="4"/>
    <n v="69"/>
    <n v="1071"/>
  </r>
  <r>
    <x v="5"/>
    <n v="44"/>
    <n v="1071"/>
  </r>
  <r>
    <x v="6"/>
    <n v="133"/>
    <n v="1071"/>
  </r>
  <r>
    <x v="7"/>
    <s v="High"/>
    <n v="1071"/>
  </r>
  <r>
    <x v="0"/>
    <s v="Single"/>
    <n v="7851"/>
  </r>
  <r>
    <x v="1"/>
    <n v="161"/>
    <n v="7851"/>
  </r>
  <r>
    <x v="2"/>
    <n v="0"/>
    <n v="7851"/>
  </r>
  <r>
    <x v="3"/>
    <n v="253"/>
    <n v="7851"/>
  </r>
  <r>
    <x v="4"/>
    <n v="199"/>
    <n v="7851"/>
  </r>
  <r>
    <x v="5"/>
    <n v="191"/>
    <n v="7851"/>
  </r>
  <r>
    <x v="6"/>
    <n v="122"/>
    <n v="7851"/>
  </r>
  <r>
    <x v="7"/>
    <s v="Medium"/>
    <n v="7851"/>
  </r>
  <r>
    <x v="0"/>
    <s v="Couple"/>
    <n v="10140"/>
  </r>
  <r>
    <x v="1"/>
    <n v="1308"/>
    <n v="10140"/>
  </r>
  <r>
    <x v="2"/>
    <n v="0"/>
    <n v="10140"/>
  </r>
  <r>
    <x v="3"/>
    <n v="396"/>
    <n v="10140"/>
  </r>
  <r>
    <x v="4"/>
    <n v="23"/>
    <n v="10140"/>
  </r>
  <r>
    <x v="5"/>
    <n v="0"/>
    <n v="10140"/>
  </r>
  <r>
    <x v="6"/>
    <n v="0"/>
    <n v="10140"/>
  </r>
  <r>
    <x v="7"/>
    <s v="Medium"/>
    <n v="10140"/>
  </r>
  <r>
    <x v="0"/>
    <s v="Couple"/>
    <n v="9029"/>
  </r>
  <r>
    <x v="1"/>
    <n v="707"/>
    <n v="9029"/>
  </r>
  <r>
    <x v="2"/>
    <n v="44"/>
    <n v="9029"/>
  </r>
  <r>
    <x v="3"/>
    <n v="603"/>
    <n v="9029"/>
  </r>
  <r>
    <x v="4"/>
    <n v="95"/>
    <n v="9029"/>
  </r>
  <r>
    <x v="5"/>
    <n v="58"/>
    <n v="9029"/>
  </r>
  <r>
    <x v="6"/>
    <n v="29"/>
    <n v="9029"/>
  </r>
  <r>
    <x v="7"/>
    <s v="Low"/>
    <n v="9029"/>
  </r>
  <r>
    <x v="0"/>
    <s v="Couple"/>
    <n v="6606"/>
  </r>
  <r>
    <x v="1"/>
    <n v="964"/>
    <n v="6606"/>
  </r>
  <r>
    <x v="2"/>
    <n v="34"/>
    <n v="6606"/>
  </r>
  <r>
    <x v="3"/>
    <n v="137"/>
    <n v="6606"/>
  </r>
  <r>
    <x v="4"/>
    <n v="15"/>
    <n v="6606"/>
  </r>
  <r>
    <x v="5"/>
    <n v="0"/>
    <n v="6606"/>
  </r>
  <r>
    <x v="6"/>
    <n v="11"/>
    <n v="6606"/>
  </r>
  <r>
    <x v="7"/>
    <s v="Medium"/>
    <n v="6606"/>
  </r>
  <r>
    <x v="0"/>
    <s v="Couple"/>
    <n v="8925"/>
  </r>
  <r>
    <x v="1"/>
    <n v="512"/>
    <n v="8925"/>
  </r>
  <r>
    <x v="2"/>
    <n v="53"/>
    <n v="8925"/>
  </r>
  <r>
    <x v="3"/>
    <n v="98"/>
    <n v="8925"/>
  </r>
  <r>
    <x v="4"/>
    <n v="81"/>
    <n v="8925"/>
  </r>
  <r>
    <x v="5"/>
    <n v="179"/>
    <n v="8925"/>
  </r>
  <r>
    <x v="6"/>
    <n v="89"/>
    <n v="8925"/>
  </r>
  <r>
    <x v="7"/>
    <s v="High"/>
    <n v="8925"/>
  </r>
  <r>
    <x v="0"/>
    <s v="Single"/>
    <n v="10092"/>
  </r>
  <r>
    <x v="1"/>
    <n v="1073"/>
    <n v="10092"/>
  </r>
  <r>
    <x v="2"/>
    <n v="0"/>
    <n v="10092"/>
  </r>
  <r>
    <x v="3"/>
    <n v="250"/>
    <n v="10092"/>
  </r>
  <r>
    <x v="4"/>
    <n v="153"/>
    <n v="10092"/>
  </r>
  <r>
    <x v="5"/>
    <n v="14"/>
    <n v="10092"/>
  </r>
  <r>
    <x v="6"/>
    <n v="14"/>
    <n v="10092"/>
  </r>
  <r>
    <x v="7"/>
    <s v="High"/>
    <n v="10092"/>
  </r>
  <r>
    <x v="0"/>
    <s v="Couple"/>
    <n v="1232"/>
  </r>
  <r>
    <x v="1"/>
    <n v="587"/>
    <n v="1232"/>
  </r>
  <r>
    <x v="2"/>
    <n v="54"/>
    <n v="1232"/>
  </r>
  <r>
    <x v="3"/>
    <n v="348"/>
    <n v="1232"/>
  </r>
  <r>
    <x v="4"/>
    <n v="71"/>
    <n v="1232"/>
  </r>
  <r>
    <x v="5"/>
    <n v="54"/>
    <n v="1232"/>
  </r>
  <r>
    <x v="6"/>
    <n v="130"/>
    <n v="1232"/>
  </r>
  <r>
    <x v="7"/>
    <s v="Medium"/>
    <n v="1232"/>
  </r>
  <r>
    <x v="0"/>
    <s v="Couple"/>
    <n v="2345"/>
  </r>
  <r>
    <x v="1"/>
    <n v="587"/>
    <n v="2345"/>
  </r>
  <r>
    <x v="2"/>
    <n v="54"/>
    <n v="2345"/>
  </r>
  <r>
    <x v="3"/>
    <n v="348"/>
    <n v="2345"/>
  </r>
  <r>
    <x v="4"/>
    <n v="71"/>
    <n v="2345"/>
  </r>
  <r>
    <x v="5"/>
    <n v="54"/>
    <n v="2345"/>
  </r>
  <r>
    <x v="6"/>
    <n v="130"/>
    <n v="2345"/>
  </r>
  <r>
    <x v="7"/>
    <s v="Medium"/>
    <n v="2345"/>
  </r>
  <r>
    <x v="0"/>
    <s v="Couple"/>
    <n v="9606"/>
  </r>
  <r>
    <x v="1"/>
    <n v="882"/>
    <n v="9606"/>
  </r>
  <r>
    <x v="2"/>
    <n v="29"/>
    <n v="9606"/>
  </r>
  <r>
    <x v="3"/>
    <n v="514"/>
    <n v="9606"/>
  </r>
  <r>
    <x v="4"/>
    <n v="38"/>
    <n v="9606"/>
  </r>
  <r>
    <x v="5"/>
    <n v="29"/>
    <n v="9606"/>
  </r>
  <r>
    <x v="6"/>
    <n v="44"/>
    <n v="9606"/>
  </r>
  <r>
    <x v="7"/>
    <s v="Medium"/>
    <n v="9606"/>
  </r>
  <r>
    <x v="0"/>
    <s v="Single"/>
    <n v="8602"/>
  </r>
  <r>
    <x v="1"/>
    <n v="412"/>
    <n v="8602"/>
  </r>
  <r>
    <x v="2"/>
    <n v="172"/>
    <n v="8602"/>
  </r>
  <r>
    <x v="3"/>
    <n v="153"/>
    <n v="8602"/>
  </r>
  <r>
    <x v="4"/>
    <n v="150"/>
    <n v="8602"/>
  </r>
  <r>
    <x v="5"/>
    <n v="105"/>
    <n v="8602"/>
  </r>
  <r>
    <x v="6"/>
    <n v="57"/>
    <n v="8602"/>
  </r>
  <r>
    <x v="7"/>
    <s v="High"/>
    <n v="8602"/>
  </r>
  <r>
    <x v="0"/>
    <s v="Couple"/>
    <n v="8643"/>
  </r>
  <r>
    <x v="1"/>
    <n v="252"/>
    <n v="8643"/>
  </r>
  <r>
    <x v="2"/>
    <n v="98"/>
    <n v="8643"/>
  </r>
  <r>
    <x v="3"/>
    <n v="827"/>
    <n v="8643"/>
  </r>
  <r>
    <x v="4"/>
    <n v="219"/>
    <n v="8643"/>
  </r>
  <r>
    <x v="5"/>
    <n v="70"/>
    <n v="8643"/>
  </r>
  <r>
    <x v="6"/>
    <n v="196"/>
    <n v="8643"/>
  </r>
  <r>
    <x v="7"/>
    <s v="Medium"/>
    <n v="8643"/>
  </r>
  <r>
    <x v="0"/>
    <s v="Single"/>
    <n v="5847"/>
  </r>
  <r>
    <x v="1"/>
    <n v="312"/>
    <n v="5847"/>
  </r>
  <r>
    <x v="2"/>
    <n v="21"/>
    <n v="5847"/>
  </r>
  <r>
    <x v="3"/>
    <n v="206"/>
    <n v="5847"/>
  </r>
  <r>
    <x v="4"/>
    <n v="102"/>
    <n v="5847"/>
  </r>
  <r>
    <x v="5"/>
    <n v="92"/>
    <n v="5847"/>
  </r>
  <r>
    <x v="6"/>
    <n v="149"/>
    <n v="5847"/>
  </r>
  <r>
    <x v="7"/>
    <s v="High"/>
    <n v="5847"/>
  </r>
  <r>
    <x v="0"/>
    <s v="Single"/>
    <n v="4501"/>
  </r>
  <r>
    <x v="1"/>
    <n v="292"/>
    <n v="4501"/>
  </r>
  <r>
    <x v="2"/>
    <n v="127"/>
    <n v="4501"/>
  </r>
  <r>
    <x v="3"/>
    <n v="635"/>
    <n v="4501"/>
  </r>
  <r>
    <x v="4"/>
    <n v="132"/>
    <n v="4501"/>
  </r>
  <r>
    <x v="5"/>
    <n v="127"/>
    <n v="4501"/>
  </r>
  <r>
    <x v="6"/>
    <n v="165"/>
    <n v="4501"/>
  </r>
  <r>
    <x v="7"/>
    <s v="Medium"/>
    <n v="4501"/>
  </r>
  <r>
    <x v="0"/>
    <s v="Single"/>
    <n v="3762"/>
  </r>
  <r>
    <x v="1"/>
    <n v="196"/>
    <n v="3762"/>
  </r>
  <r>
    <x v="2"/>
    <n v="0"/>
    <n v="3762"/>
  </r>
  <r>
    <x v="3"/>
    <n v="512"/>
    <n v="3762"/>
  </r>
  <r>
    <x v="4"/>
    <n v="33"/>
    <n v="3762"/>
  </r>
  <r>
    <x v="5"/>
    <n v="130"/>
    <n v="3762"/>
  </r>
  <r>
    <x v="6"/>
    <n v="54"/>
    <n v="3762"/>
  </r>
  <r>
    <x v="7"/>
    <s v="Medium"/>
    <n v="3762"/>
  </r>
  <r>
    <x v="0"/>
    <s v="Couple"/>
    <n v="8659"/>
  </r>
  <r>
    <x v="1"/>
    <n v="750"/>
    <n v="8659"/>
  </r>
  <r>
    <x v="2"/>
    <n v="71"/>
    <n v="8659"/>
  </r>
  <r>
    <x v="3"/>
    <n v="174"/>
    <n v="8659"/>
  </r>
  <r>
    <x v="4"/>
    <n v="13"/>
    <n v="8659"/>
  </r>
  <r>
    <x v="5"/>
    <n v="10"/>
    <n v="8659"/>
  </r>
  <r>
    <x v="6"/>
    <n v="20"/>
    <n v="8659"/>
  </r>
  <r>
    <x v="7"/>
    <s v="Medium"/>
    <n v="8659"/>
  </r>
  <r>
    <x v="0"/>
    <s v="Single"/>
    <n v="9185"/>
  </r>
  <r>
    <x v="1"/>
    <n v="452"/>
    <n v="9185"/>
  </r>
  <r>
    <x v="2"/>
    <n v="20"/>
    <n v="9185"/>
  </r>
  <r>
    <x v="3"/>
    <n v="514"/>
    <n v="9185"/>
  </r>
  <r>
    <x v="4"/>
    <n v="13"/>
    <n v="9185"/>
  </r>
  <r>
    <x v="5"/>
    <n v="30"/>
    <n v="9185"/>
  </r>
  <r>
    <x v="6"/>
    <n v="0"/>
    <n v="9185"/>
  </r>
  <r>
    <x v="7"/>
    <s v="Medium"/>
    <n v="9185"/>
  </r>
  <r>
    <x v="0"/>
    <s v="Couple"/>
    <n v="10711"/>
  </r>
  <r>
    <x v="1"/>
    <n v="217"/>
    <n v="10711"/>
  </r>
  <r>
    <x v="2"/>
    <n v="77"/>
    <n v="10711"/>
  </r>
  <r>
    <x v="3"/>
    <n v="373"/>
    <n v="10711"/>
  </r>
  <r>
    <x v="4"/>
    <n v="111"/>
    <n v="10711"/>
  </r>
  <r>
    <x v="5"/>
    <n v="23"/>
    <n v="10711"/>
  </r>
  <r>
    <x v="6"/>
    <n v="93"/>
    <n v="10711"/>
  </r>
  <r>
    <x v="7"/>
    <s v="Medium"/>
    <n v="10711"/>
  </r>
  <r>
    <x v="0"/>
    <s v="Single"/>
    <n v="1743"/>
  </r>
  <r>
    <x v="1"/>
    <n v="273"/>
    <n v="1743"/>
  </r>
  <r>
    <x v="2"/>
    <n v="86"/>
    <n v="1743"/>
  </r>
  <r>
    <x v="3"/>
    <n v="208"/>
    <n v="1743"/>
  </r>
  <r>
    <x v="4"/>
    <n v="177"/>
    <n v="1743"/>
  </r>
  <r>
    <x v="5"/>
    <n v="14"/>
    <n v="1743"/>
  </r>
  <r>
    <x v="6"/>
    <n v="43"/>
    <n v="1743"/>
  </r>
  <r>
    <x v="7"/>
    <s v="Low"/>
    <n v="1743"/>
  </r>
  <r>
    <x v="0"/>
    <s v="Couple"/>
    <n v="1570"/>
  </r>
  <r>
    <x v="1"/>
    <n v="664"/>
    <n v="1570"/>
  </r>
  <r>
    <x v="2"/>
    <n v="9"/>
    <n v="1570"/>
  </r>
  <r>
    <x v="3"/>
    <n v="240"/>
    <n v="1570"/>
  </r>
  <r>
    <x v="4"/>
    <n v="50"/>
    <n v="1570"/>
  </r>
  <r>
    <x v="5"/>
    <n v="19"/>
    <n v="1570"/>
  </r>
  <r>
    <x v="6"/>
    <n v="57"/>
    <n v="1570"/>
  </r>
  <r>
    <x v="7"/>
    <s v="High"/>
    <n v="1570"/>
  </r>
  <r>
    <x v="0"/>
    <s v="Single"/>
    <n v="1184"/>
  </r>
  <r>
    <x v="1"/>
    <n v="554"/>
    <n v="1184"/>
  </r>
  <r>
    <x v="2"/>
    <n v="41"/>
    <n v="1184"/>
  </r>
  <r>
    <x v="3"/>
    <n v="215"/>
    <n v="1184"/>
  </r>
  <r>
    <x v="4"/>
    <n v="11"/>
    <n v="1184"/>
  </r>
  <r>
    <x v="5"/>
    <n v="0"/>
    <n v="1184"/>
  </r>
  <r>
    <x v="6"/>
    <n v="24"/>
    <n v="1184"/>
  </r>
  <r>
    <x v="7"/>
    <s v="High"/>
    <n v="1184"/>
  </r>
  <r>
    <x v="0"/>
    <s v="Couple"/>
    <n v="6999"/>
  </r>
  <r>
    <x v="1"/>
    <n v="656"/>
    <n v="6999"/>
  </r>
  <r>
    <x v="2"/>
    <n v="16"/>
    <n v="6999"/>
  </r>
  <r>
    <x v="3"/>
    <n v="106"/>
    <n v="6999"/>
  </r>
  <r>
    <x v="4"/>
    <n v="32"/>
    <n v="6999"/>
  </r>
  <r>
    <x v="5"/>
    <n v="16"/>
    <n v="6999"/>
  </r>
  <r>
    <x v="6"/>
    <n v="8"/>
    <n v="6999"/>
  </r>
  <r>
    <x v="7"/>
    <s v="High"/>
    <n v="6999"/>
  </r>
  <r>
    <x v="0"/>
    <s v="Single"/>
    <n v="3834"/>
  </r>
  <r>
    <x v="1"/>
    <n v="231"/>
    <n v="3834"/>
  </r>
  <r>
    <x v="2"/>
    <n v="161"/>
    <n v="3834"/>
  </r>
  <r>
    <x v="3"/>
    <n v="215"/>
    <n v="3834"/>
  </r>
  <r>
    <x v="4"/>
    <n v="171"/>
    <n v="3834"/>
  </r>
  <r>
    <x v="5"/>
    <n v="30"/>
    <n v="3834"/>
  </r>
  <r>
    <x v="6"/>
    <n v="53"/>
    <n v="3834"/>
  </r>
  <r>
    <x v="7"/>
    <s v="High"/>
    <n v="3834"/>
  </r>
  <r>
    <x v="0"/>
    <s v="Couple"/>
    <n v="2254"/>
  </r>
  <r>
    <x v="1"/>
    <n v="627"/>
    <n v="2254"/>
  </r>
  <r>
    <x v="2"/>
    <n v="120"/>
    <n v="2254"/>
  </r>
  <r>
    <x v="3"/>
    <n v="414"/>
    <n v="2254"/>
  </r>
  <r>
    <x v="4"/>
    <n v="121"/>
    <n v="2254"/>
  </r>
  <r>
    <x v="5"/>
    <n v="80"/>
    <n v="2254"/>
  </r>
  <r>
    <x v="6"/>
    <n v="93"/>
    <n v="2254"/>
  </r>
  <r>
    <x v="7"/>
    <s v="High"/>
    <n v="2254"/>
  </r>
  <r>
    <x v="0"/>
    <s v="Couple"/>
    <n v="454"/>
  </r>
  <r>
    <x v="1"/>
    <n v="824"/>
    <n v="454"/>
  </r>
  <r>
    <x v="2"/>
    <n v="32"/>
    <n v="454"/>
  </r>
  <r>
    <x v="3"/>
    <n v="162"/>
    <n v="454"/>
  </r>
  <r>
    <x v="4"/>
    <n v="42"/>
    <n v="454"/>
  </r>
  <r>
    <x v="5"/>
    <n v="32"/>
    <n v="454"/>
  </r>
  <r>
    <x v="6"/>
    <n v="43"/>
    <n v="454"/>
  </r>
  <r>
    <x v="7"/>
    <s v="High"/>
    <n v="454"/>
  </r>
  <r>
    <x v="0"/>
    <s v="Couple"/>
    <n v="7279"/>
  </r>
  <r>
    <x v="1"/>
    <n v="260"/>
    <n v="7279"/>
  </r>
  <r>
    <x v="2"/>
    <n v="86"/>
    <n v="7279"/>
  </r>
  <r>
    <x v="3"/>
    <n v="559"/>
    <n v="7279"/>
  </r>
  <r>
    <x v="4"/>
    <n v="63"/>
    <n v="7279"/>
  </r>
  <r>
    <x v="5"/>
    <n v="9"/>
    <n v="7279"/>
  </r>
  <r>
    <x v="6"/>
    <n v="67"/>
    <n v="7279"/>
  </r>
  <r>
    <x v="7"/>
    <s v="Medium"/>
    <n v="7279"/>
  </r>
  <r>
    <x v="0"/>
    <s v="Couple"/>
    <n v="1927"/>
  </r>
  <r>
    <x v="1"/>
    <n v="399"/>
    <n v="1927"/>
  </r>
  <r>
    <x v="2"/>
    <n v="27"/>
    <n v="1927"/>
  </r>
  <r>
    <x v="3"/>
    <n v="159"/>
    <n v="1927"/>
  </r>
  <r>
    <x v="4"/>
    <n v="58"/>
    <n v="1927"/>
  </r>
  <r>
    <x v="5"/>
    <n v="8"/>
    <n v="1927"/>
  </r>
  <r>
    <x v="6"/>
    <n v="39"/>
    <n v="1927"/>
  </r>
  <r>
    <x v="7"/>
    <s v="Medium"/>
    <n v="1927"/>
  </r>
  <r>
    <x v="0"/>
    <s v="Couple"/>
    <n v="618"/>
  </r>
  <r>
    <x v="1"/>
    <n v="422"/>
    <n v="618"/>
  </r>
  <r>
    <x v="2"/>
    <n v="7"/>
    <n v="618"/>
  </r>
  <r>
    <x v="3"/>
    <n v="238"/>
    <n v="618"/>
  </r>
  <r>
    <x v="4"/>
    <n v="69"/>
    <n v="618"/>
  </r>
  <r>
    <x v="5"/>
    <n v="46"/>
    <n v="618"/>
  </r>
  <r>
    <x v="6"/>
    <n v="15"/>
    <n v="618"/>
  </r>
  <r>
    <x v="7"/>
    <s v="High"/>
    <n v="618"/>
  </r>
  <r>
    <x v="0"/>
    <s v="Couple"/>
    <n v="10240"/>
  </r>
  <r>
    <x v="1"/>
    <n v="997"/>
    <n v="10240"/>
  </r>
  <r>
    <x v="2"/>
    <n v="26"/>
    <n v="10240"/>
  </r>
  <r>
    <x v="3"/>
    <n v="269"/>
    <n v="10240"/>
  </r>
  <r>
    <x v="4"/>
    <n v="34"/>
    <n v="10240"/>
  </r>
  <r>
    <x v="5"/>
    <n v="13"/>
    <n v="10240"/>
  </r>
  <r>
    <x v="6"/>
    <n v="42"/>
    <n v="10240"/>
  </r>
  <r>
    <x v="7"/>
    <s v="High"/>
    <n v="10240"/>
  </r>
  <r>
    <x v="0"/>
    <s v="Couple"/>
    <n v="3463"/>
  </r>
  <r>
    <x v="1"/>
    <n v="674"/>
    <n v="3463"/>
  </r>
  <r>
    <x v="2"/>
    <n v="62"/>
    <n v="3463"/>
  </r>
  <r>
    <x v="3"/>
    <n v="134"/>
    <n v="3463"/>
  </r>
  <r>
    <x v="4"/>
    <n v="0"/>
    <n v="3463"/>
  </r>
  <r>
    <x v="5"/>
    <n v="26"/>
    <n v="3463"/>
  </r>
  <r>
    <x v="6"/>
    <n v="8"/>
    <n v="3463"/>
  </r>
  <r>
    <x v="7"/>
    <s v="High"/>
    <n v="3463"/>
  </r>
  <r>
    <x v="0"/>
    <s v="Single"/>
    <n v="2379"/>
  </r>
  <r>
    <x v="1"/>
    <n v="778"/>
    <n v="2379"/>
  </r>
  <r>
    <x v="2"/>
    <n v="44"/>
    <n v="2379"/>
  </r>
  <r>
    <x v="3"/>
    <n v="499"/>
    <n v="2379"/>
  </r>
  <r>
    <x v="4"/>
    <n v="95"/>
    <n v="2379"/>
  </r>
  <r>
    <x v="5"/>
    <n v="73"/>
    <n v="2379"/>
  </r>
  <r>
    <x v="6"/>
    <n v="146"/>
    <n v="2379"/>
  </r>
  <r>
    <x v="7"/>
    <s v="Medium"/>
    <n v="2379"/>
  </r>
  <r>
    <x v="0"/>
    <s v="Single"/>
    <n v="9362"/>
  </r>
  <r>
    <x v="1"/>
    <n v="492"/>
    <n v="9362"/>
  </r>
  <r>
    <x v="2"/>
    <n v="5"/>
    <n v="9362"/>
  </r>
  <r>
    <x v="3"/>
    <n v="32"/>
    <n v="9362"/>
  </r>
  <r>
    <x v="4"/>
    <n v="13"/>
    <n v="9362"/>
  </r>
  <r>
    <x v="5"/>
    <n v="5"/>
    <n v="9362"/>
  </r>
  <r>
    <x v="6"/>
    <n v="21"/>
    <n v="9362"/>
  </r>
  <r>
    <x v="7"/>
    <s v="High"/>
    <n v="9362"/>
  </r>
  <r>
    <x v="0"/>
    <s v="Couple"/>
    <n v="8235"/>
  </r>
  <r>
    <x v="1"/>
    <n v="428"/>
    <n v="8235"/>
  </r>
  <r>
    <x v="2"/>
    <n v="30"/>
    <n v="8235"/>
  </r>
  <r>
    <x v="3"/>
    <n v="214"/>
    <n v="8235"/>
  </r>
  <r>
    <x v="4"/>
    <n v="80"/>
    <n v="8235"/>
  </r>
  <r>
    <x v="5"/>
    <n v="30"/>
    <n v="8235"/>
  </r>
  <r>
    <x v="6"/>
    <n v="61"/>
    <n v="8235"/>
  </r>
  <r>
    <x v="7"/>
    <s v="Medium"/>
    <n v="8235"/>
  </r>
  <r>
    <x v="0"/>
    <s v="Couple"/>
    <n v="7233"/>
  </r>
  <r>
    <x v="1"/>
    <n v="496"/>
    <n v="7233"/>
  </r>
  <r>
    <x v="2"/>
    <n v="32"/>
    <n v="7233"/>
  </r>
  <r>
    <x v="3"/>
    <n v="849"/>
    <n v="7233"/>
  </r>
  <r>
    <x v="4"/>
    <n v="229"/>
    <n v="7233"/>
  </r>
  <r>
    <x v="5"/>
    <n v="48"/>
    <n v="7233"/>
  </r>
  <r>
    <x v="6"/>
    <n v="128"/>
    <n v="7233"/>
  </r>
  <r>
    <x v="7"/>
    <s v="Medium"/>
    <n v="7233"/>
  </r>
  <r>
    <x v="0"/>
    <s v="Single"/>
    <n v="7300"/>
  </r>
  <r>
    <x v="1"/>
    <n v="448"/>
    <n v="7300"/>
  </r>
  <r>
    <x v="2"/>
    <n v="4"/>
    <n v="7300"/>
  </r>
  <r>
    <x v="3"/>
    <n v="34"/>
    <n v="7300"/>
  </r>
  <r>
    <x v="4"/>
    <n v="6"/>
    <n v="7300"/>
  </r>
  <r>
    <x v="5"/>
    <n v="4"/>
    <n v="7300"/>
  </r>
  <r>
    <x v="6"/>
    <n v="39"/>
    <n v="7300"/>
  </r>
  <r>
    <x v="7"/>
    <s v="High"/>
    <n v="7300"/>
  </r>
  <r>
    <x v="0"/>
    <s v="Couple"/>
    <n v="5232"/>
  </r>
  <r>
    <x v="1"/>
    <n v="86"/>
    <n v="5232"/>
  </r>
  <r>
    <x v="2"/>
    <n v="12"/>
    <n v="5232"/>
  </r>
  <r>
    <x v="3"/>
    <n v="75"/>
    <n v="5232"/>
  </r>
  <r>
    <x v="4"/>
    <n v="33"/>
    <n v="5232"/>
  </r>
  <r>
    <x v="5"/>
    <n v="15"/>
    <n v="5232"/>
  </r>
  <r>
    <x v="6"/>
    <n v="6"/>
    <n v="5232"/>
  </r>
  <r>
    <x v="7"/>
    <s v="Medium"/>
    <n v="5232"/>
  </r>
  <r>
    <x v="0"/>
    <s v="Couple"/>
    <n v="3011"/>
  </r>
  <r>
    <x v="1"/>
    <n v="86"/>
    <n v="3011"/>
  </r>
  <r>
    <x v="2"/>
    <n v="12"/>
    <n v="3011"/>
  </r>
  <r>
    <x v="3"/>
    <n v="75"/>
    <n v="3011"/>
  </r>
  <r>
    <x v="4"/>
    <n v="33"/>
    <n v="3011"/>
  </r>
  <r>
    <x v="5"/>
    <n v="15"/>
    <n v="3011"/>
  </r>
  <r>
    <x v="6"/>
    <n v="6"/>
    <n v="3011"/>
  </r>
  <r>
    <x v="7"/>
    <s v="Medium"/>
    <n v="3011"/>
  </r>
  <r>
    <x v="0"/>
    <s v="Couple"/>
    <n v="2407"/>
  </r>
  <r>
    <x v="1"/>
    <n v="823"/>
    <n v="2407"/>
  </r>
  <r>
    <x v="2"/>
    <n v="25"/>
    <n v="2407"/>
  </r>
  <r>
    <x v="3"/>
    <n v="459"/>
    <n v="2407"/>
  </r>
  <r>
    <x v="4"/>
    <n v="124"/>
    <n v="2407"/>
  </r>
  <r>
    <x v="5"/>
    <n v="29"/>
    <n v="2407"/>
  </r>
  <r>
    <x v="6"/>
    <n v="95"/>
    <n v="2407"/>
  </r>
  <r>
    <x v="7"/>
    <s v="Medium"/>
    <n v="2407"/>
  </r>
  <r>
    <x v="0"/>
    <s v="Couple"/>
    <n v="9064"/>
  </r>
  <r>
    <x v="1"/>
    <n v="823"/>
    <n v="9064"/>
  </r>
  <r>
    <x v="2"/>
    <n v="25"/>
    <n v="9064"/>
  </r>
  <r>
    <x v="3"/>
    <n v="459"/>
    <n v="9064"/>
  </r>
  <r>
    <x v="4"/>
    <n v="124"/>
    <n v="9064"/>
  </r>
  <r>
    <x v="5"/>
    <n v="29"/>
    <n v="9064"/>
  </r>
  <r>
    <x v="6"/>
    <n v="95"/>
    <n v="9064"/>
  </r>
  <r>
    <x v="7"/>
    <s v="Medium"/>
    <n v="9064"/>
  </r>
  <r>
    <x v="0"/>
    <s v="Couple"/>
    <n v="4475"/>
  </r>
  <r>
    <x v="1"/>
    <n v="1315"/>
    <n v="4475"/>
  </r>
  <r>
    <x v="2"/>
    <n v="22"/>
    <n v="4475"/>
  </r>
  <r>
    <x v="3"/>
    <n v="780"/>
    <n v="4475"/>
  </r>
  <r>
    <x v="4"/>
    <n v="145"/>
    <n v="4475"/>
  </r>
  <r>
    <x v="5"/>
    <n v="0"/>
    <n v="4475"/>
  </r>
  <r>
    <x v="6"/>
    <n v="178"/>
    <n v="4475"/>
  </r>
  <r>
    <x v="7"/>
    <s v="High"/>
    <n v="4475"/>
  </r>
  <r>
    <x v="0"/>
    <s v="Couple"/>
    <n v="4477"/>
  </r>
  <r>
    <x v="1"/>
    <n v="247"/>
    <n v="4477"/>
  </r>
  <r>
    <x v="2"/>
    <n v="49"/>
    <n v="4477"/>
  </r>
  <r>
    <x v="3"/>
    <n v="159"/>
    <n v="4477"/>
  </r>
  <r>
    <x v="4"/>
    <n v="7"/>
    <n v="4477"/>
  </r>
  <r>
    <x v="5"/>
    <n v="82"/>
    <n v="4477"/>
  </r>
  <r>
    <x v="6"/>
    <n v="109"/>
    <n v="4477"/>
  </r>
  <r>
    <x v="7"/>
    <s v="Medium"/>
    <n v="4477"/>
  </r>
  <r>
    <x v="0"/>
    <s v="Couple"/>
    <n v="10727"/>
  </r>
  <r>
    <x v="1"/>
    <n v="1181"/>
    <n v="10727"/>
  </r>
  <r>
    <x v="2"/>
    <n v="107"/>
    <n v="10727"/>
  </r>
  <r>
    <x v="3"/>
    <n v="199"/>
    <n v="10727"/>
  </r>
  <r>
    <x v="4"/>
    <n v="39"/>
    <n v="10727"/>
  </r>
  <r>
    <x v="5"/>
    <n v="30"/>
    <n v="10727"/>
  </r>
  <r>
    <x v="6"/>
    <n v="30"/>
    <n v="10727"/>
  </r>
  <r>
    <x v="7"/>
    <s v="High"/>
    <n v="10727"/>
  </r>
  <r>
    <x v="0"/>
    <s v="Couple"/>
    <n v="5299"/>
  </r>
  <r>
    <x v="1"/>
    <n v="1181"/>
    <n v="5299"/>
  </r>
  <r>
    <x v="2"/>
    <n v="107"/>
    <n v="5299"/>
  </r>
  <r>
    <x v="3"/>
    <n v="199"/>
    <n v="5299"/>
  </r>
  <r>
    <x v="4"/>
    <n v="39"/>
    <n v="5299"/>
  </r>
  <r>
    <x v="5"/>
    <n v="30"/>
    <n v="5299"/>
  </r>
  <r>
    <x v="6"/>
    <n v="30"/>
    <n v="5299"/>
  </r>
  <r>
    <x v="7"/>
    <s v="High"/>
    <n v="5299"/>
  </r>
  <r>
    <x v="0"/>
    <s v="Couple"/>
    <n v="1459"/>
  </r>
  <r>
    <x v="1"/>
    <n v="666"/>
    <n v="1459"/>
  </r>
  <r>
    <x v="2"/>
    <n v="35"/>
    <n v="1459"/>
  </r>
  <r>
    <x v="3"/>
    <n v="124"/>
    <n v="1459"/>
  </r>
  <r>
    <x v="4"/>
    <n v="69"/>
    <n v="1459"/>
  </r>
  <r>
    <x v="5"/>
    <n v="8"/>
    <n v="1459"/>
  </r>
  <r>
    <x v="6"/>
    <n v="26"/>
    <n v="1459"/>
  </r>
  <r>
    <x v="7"/>
    <s v="Medium"/>
    <n v="1459"/>
  </r>
  <r>
    <x v="0"/>
    <s v="Couple"/>
    <n v="3389"/>
  </r>
  <r>
    <x v="1"/>
    <n v="726"/>
    <n v="3389"/>
  </r>
  <r>
    <x v="2"/>
    <n v="53"/>
    <n v="3389"/>
  </r>
  <r>
    <x v="3"/>
    <n v="363"/>
    <n v="3389"/>
  </r>
  <r>
    <x v="4"/>
    <n v="123"/>
    <n v="3389"/>
  </r>
  <r>
    <x v="5"/>
    <n v="107"/>
    <n v="3389"/>
  </r>
  <r>
    <x v="6"/>
    <n v="161"/>
    <n v="3389"/>
  </r>
  <r>
    <x v="7"/>
    <s v="High"/>
    <n v="3389"/>
  </r>
  <r>
    <x v="0"/>
    <s v="Single"/>
    <n v="6870"/>
  </r>
  <r>
    <x v="1"/>
    <n v="182"/>
    <n v="6870"/>
  </r>
  <r>
    <x v="2"/>
    <n v="2"/>
    <n v="6870"/>
  </r>
  <r>
    <x v="3"/>
    <n v="49"/>
    <n v="6870"/>
  </r>
  <r>
    <x v="4"/>
    <n v="17"/>
    <n v="6870"/>
  </r>
  <r>
    <x v="5"/>
    <n v="13"/>
    <n v="6870"/>
  </r>
  <r>
    <x v="6"/>
    <n v="20"/>
    <n v="6870"/>
  </r>
  <r>
    <x v="7"/>
    <s v="Medium"/>
    <n v="6870"/>
  </r>
  <r>
    <x v="0"/>
    <s v="Single"/>
    <n v="4910"/>
  </r>
  <r>
    <x v="1"/>
    <n v="1132"/>
    <n v="4910"/>
  </r>
  <r>
    <x v="2"/>
    <n v="134"/>
    <n v="4910"/>
  </r>
  <r>
    <x v="3"/>
    <n v="384"/>
    <n v="4910"/>
  </r>
  <r>
    <x v="4"/>
    <n v="175"/>
    <n v="4910"/>
  </r>
  <r>
    <x v="5"/>
    <n v="134"/>
    <n v="4910"/>
  </r>
  <r>
    <x v="6"/>
    <n v="115"/>
    <n v="4910"/>
  </r>
  <r>
    <x v="7"/>
    <s v="High"/>
    <n v="4910"/>
  </r>
  <r>
    <x v="0"/>
    <s v="Couple"/>
    <n v="9888"/>
  </r>
  <r>
    <x v="1"/>
    <n v="458"/>
    <n v="9888"/>
  </r>
  <r>
    <x v="2"/>
    <n v="81"/>
    <n v="9888"/>
  </r>
  <r>
    <x v="3"/>
    <n v="356"/>
    <n v="9888"/>
  </r>
  <r>
    <x v="4"/>
    <n v="106"/>
    <n v="9888"/>
  </r>
  <r>
    <x v="5"/>
    <n v="50"/>
    <n v="9888"/>
  </r>
  <r>
    <x v="6"/>
    <n v="40"/>
    <n v="9888"/>
  </r>
  <r>
    <x v="7"/>
    <s v="Medium"/>
    <n v="9888"/>
  </r>
  <r>
    <x v="0"/>
    <s v="Couple"/>
    <n v="4399"/>
  </r>
  <r>
    <x v="1"/>
    <n v="458"/>
    <n v="4399"/>
  </r>
  <r>
    <x v="2"/>
    <n v="81"/>
    <n v="4399"/>
  </r>
  <r>
    <x v="3"/>
    <n v="356"/>
    <n v="4399"/>
  </r>
  <r>
    <x v="4"/>
    <n v="106"/>
    <n v="4399"/>
  </r>
  <r>
    <x v="5"/>
    <n v="50"/>
    <n v="4399"/>
  </r>
  <r>
    <x v="6"/>
    <n v="40"/>
    <n v="4399"/>
  </r>
  <r>
    <x v="7"/>
    <s v="Medium"/>
    <n v="4399"/>
  </r>
  <r>
    <x v="0"/>
    <s v="Couple"/>
    <n v="3428"/>
  </r>
  <r>
    <x v="1"/>
    <n v="919"/>
    <n v="3428"/>
  </r>
  <r>
    <x v="2"/>
    <n v="0"/>
    <n v="3428"/>
  </r>
  <r>
    <x v="3"/>
    <n v="505"/>
    <n v="3428"/>
  </r>
  <r>
    <x v="4"/>
    <n v="99"/>
    <n v="3428"/>
  </r>
  <r>
    <x v="5"/>
    <n v="30"/>
    <n v="3428"/>
  </r>
  <r>
    <x v="6"/>
    <n v="45"/>
    <n v="3428"/>
  </r>
  <r>
    <x v="7"/>
    <s v="Medium"/>
    <n v="3428"/>
  </r>
  <r>
    <x v="0"/>
    <s v="Couple"/>
    <n v="4500"/>
  </r>
  <r>
    <x v="1"/>
    <n v="919"/>
    <n v="4500"/>
  </r>
  <r>
    <x v="2"/>
    <n v="0"/>
    <n v="4500"/>
  </r>
  <r>
    <x v="3"/>
    <n v="505"/>
    <n v="4500"/>
  </r>
  <r>
    <x v="4"/>
    <n v="99"/>
    <n v="4500"/>
  </r>
  <r>
    <x v="5"/>
    <n v="30"/>
    <n v="4500"/>
  </r>
  <r>
    <x v="6"/>
    <n v="45"/>
    <n v="4500"/>
  </r>
  <r>
    <x v="7"/>
    <s v="Medium"/>
    <n v="4500"/>
  </r>
  <r>
    <x v="0"/>
    <s v="Couple"/>
    <n v="8755"/>
  </r>
  <r>
    <x v="1"/>
    <n v="482"/>
    <n v="8755"/>
  </r>
  <r>
    <x v="2"/>
    <n v="34"/>
    <n v="8755"/>
  </r>
  <r>
    <x v="3"/>
    <n v="471"/>
    <n v="8755"/>
  </r>
  <r>
    <x v="4"/>
    <n v="119"/>
    <n v="8755"/>
  </r>
  <r>
    <x v="5"/>
    <n v="68"/>
    <n v="8755"/>
  </r>
  <r>
    <x v="6"/>
    <n v="22"/>
    <n v="8755"/>
  </r>
  <r>
    <x v="7"/>
    <s v="Medium"/>
    <n v="8755"/>
  </r>
  <r>
    <x v="0"/>
    <s v="Single"/>
    <n v="10172"/>
  </r>
  <r>
    <x v="1"/>
    <n v="456"/>
    <n v="10172"/>
  </r>
  <r>
    <x v="2"/>
    <n v="19"/>
    <n v="10172"/>
  </r>
  <r>
    <x v="3"/>
    <n v="832"/>
    <n v="10172"/>
  </r>
  <r>
    <x v="4"/>
    <n v="75"/>
    <n v="10172"/>
  </r>
  <r>
    <x v="5"/>
    <n v="118"/>
    <n v="10172"/>
  </r>
  <r>
    <x v="6"/>
    <n v="38"/>
    <n v="10172"/>
  </r>
  <r>
    <x v="7"/>
    <s v="Medium"/>
    <n v="10172"/>
  </r>
  <r>
    <x v="0"/>
    <s v="Single"/>
    <n v="6729"/>
  </r>
  <r>
    <x v="1"/>
    <n v="456"/>
    <n v="6729"/>
  </r>
  <r>
    <x v="2"/>
    <n v="19"/>
    <n v="6729"/>
  </r>
  <r>
    <x v="3"/>
    <n v="832"/>
    <n v="6729"/>
  </r>
  <r>
    <x v="4"/>
    <n v="75"/>
    <n v="6729"/>
  </r>
  <r>
    <x v="5"/>
    <n v="118"/>
    <n v="6729"/>
  </r>
  <r>
    <x v="6"/>
    <n v="38"/>
    <n v="6729"/>
  </r>
  <r>
    <x v="7"/>
    <s v="Medium"/>
    <n v="6729"/>
  </r>
  <r>
    <x v="0"/>
    <s v="Single"/>
    <n v="7119"/>
  </r>
  <r>
    <x v="1"/>
    <n v="395"/>
    <n v="7119"/>
  </r>
  <r>
    <x v="2"/>
    <n v="15"/>
    <n v="7119"/>
  </r>
  <r>
    <x v="3"/>
    <n v="263"/>
    <n v="7119"/>
  </r>
  <r>
    <x v="4"/>
    <n v="60"/>
    <n v="7119"/>
  </r>
  <r>
    <x v="5"/>
    <n v="54"/>
    <n v="7119"/>
  </r>
  <r>
    <x v="6"/>
    <n v="38"/>
    <n v="7119"/>
  </r>
  <r>
    <x v="7"/>
    <s v="Low"/>
    <n v="7119"/>
  </r>
  <r>
    <x v="0"/>
    <s v="Couple"/>
    <n v="6318"/>
  </r>
  <r>
    <x v="1"/>
    <n v="758"/>
    <n v="6318"/>
  </r>
  <r>
    <x v="2"/>
    <n v="12"/>
    <n v="6318"/>
  </r>
  <r>
    <x v="3"/>
    <n v="385"/>
    <n v="6318"/>
  </r>
  <r>
    <x v="4"/>
    <n v="33"/>
    <n v="6318"/>
  </r>
  <r>
    <x v="5"/>
    <n v="89"/>
    <n v="6318"/>
  </r>
  <r>
    <x v="6"/>
    <n v="89"/>
    <n v="6318"/>
  </r>
  <r>
    <x v="7"/>
    <s v="High"/>
    <n v="6318"/>
  </r>
  <r>
    <x v="0"/>
    <s v="Couple"/>
    <n v="5396"/>
  </r>
  <r>
    <x v="1"/>
    <n v="758"/>
    <n v="5396"/>
  </r>
  <r>
    <x v="2"/>
    <n v="12"/>
    <n v="5396"/>
  </r>
  <r>
    <x v="3"/>
    <n v="385"/>
    <n v="5396"/>
  </r>
  <r>
    <x v="4"/>
    <n v="33"/>
    <n v="5396"/>
  </r>
  <r>
    <x v="5"/>
    <n v="89"/>
    <n v="5396"/>
  </r>
  <r>
    <x v="6"/>
    <n v="89"/>
    <n v="5396"/>
  </r>
  <r>
    <x v="7"/>
    <s v="High"/>
    <n v="5396"/>
  </r>
  <r>
    <x v="0"/>
    <s v="Couple"/>
    <n v="6184"/>
  </r>
  <r>
    <x v="1"/>
    <n v="561"/>
    <n v="6184"/>
  </r>
  <r>
    <x v="2"/>
    <n v="64"/>
    <n v="6184"/>
  </r>
  <r>
    <x v="3"/>
    <n v="785"/>
    <n v="6184"/>
  </r>
  <r>
    <x v="4"/>
    <n v="84"/>
    <n v="6184"/>
  </r>
  <r>
    <x v="5"/>
    <n v="128"/>
    <n v="6184"/>
  </r>
  <r>
    <x v="6"/>
    <n v="48"/>
    <n v="6184"/>
  </r>
  <r>
    <x v="7"/>
    <s v="Medium"/>
    <n v="6184"/>
  </r>
  <r>
    <x v="0"/>
    <s v="Couple"/>
    <n v="10673"/>
  </r>
  <r>
    <x v="1"/>
    <n v="760"/>
    <n v="10673"/>
  </r>
  <r>
    <x v="2"/>
    <n v="80"/>
    <n v="10673"/>
  </r>
  <r>
    <x v="3"/>
    <n v="466"/>
    <n v="10673"/>
  </r>
  <r>
    <x v="4"/>
    <n v="17"/>
    <n v="10673"/>
  </r>
  <r>
    <x v="5"/>
    <n v="13"/>
    <n v="10673"/>
  </r>
  <r>
    <x v="6"/>
    <n v="80"/>
    <n v="10673"/>
  </r>
  <r>
    <x v="7"/>
    <s v="Medium"/>
    <n v="10673"/>
  </r>
  <r>
    <x v="0"/>
    <s v="Single"/>
    <n v="2937"/>
  </r>
  <r>
    <x v="1"/>
    <n v="614"/>
    <n v="2937"/>
  </r>
  <r>
    <x v="2"/>
    <n v="16"/>
    <n v="2937"/>
  </r>
  <r>
    <x v="3"/>
    <n v="132"/>
    <n v="2937"/>
  </r>
  <r>
    <x v="4"/>
    <n v="43"/>
    <n v="2937"/>
  </r>
  <r>
    <x v="5"/>
    <n v="33"/>
    <n v="2937"/>
  </r>
  <r>
    <x v="6"/>
    <n v="33"/>
    <n v="2937"/>
  </r>
  <r>
    <x v="7"/>
    <s v="High"/>
    <n v="2937"/>
  </r>
  <r>
    <x v="0"/>
    <s v="Couple"/>
    <n v="8985"/>
  </r>
  <r>
    <x v="1"/>
    <n v="806"/>
    <n v="8985"/>
  </r>
  <r>
    <x v="2"/>
    <n v="80"/>
    <n v="8985"/>
  </r>
  <r>
    <x v="3"/>
    <n v="161"/>
    <n v="8985"/>
  </r>
  <r>
    <x v="4"/>
    <n v="120"/>
    <n v="8985"/>
  </r>
  <r>
    <x v="5"/>
    <n v="11"/>
    <n v="8985"/>
  </r>
  <r>
    <x v="6"/>
    <n v="33"/>
    <n v="8985"/>
  </r>
  <r>
    <x v="7"/>
    <s v="High"/>
    <n v="8985"/>
  </r>
  <r>
    <x v="0"/>
    <s v="Single"/>
    <n v="3262"/>
  </r>
  <r>
    <x v="1"/>
    <n v="995"/>
    <n v="3262"/>
  </r>
  <r>
    <x v="2"/>
    <n v="112"/>
    <n v="3262"/>
  </r>
  <r>
    <x v="3"/>
    <n v="417"/>
    <n v="3262"/>
  </r>
  <r>
    <x v="4"/>
    <n v="42"/>
    <n v="3262"/>
  </r>
  <r>
    <x v="5"/>
    <n v="48"/>
    <n v="3262"/>
  </r>
  <r>
    <x v="6"/>
    <n v="41"/>
    <n v="3262"/>
  </r>
  <r>
    <x v="7"/>
    <s v="Low"/>
    <n v="3262"/>
  </r>
  <r>
    <x v="0"/>
    <s v="Single"/>
    <n v="8405"/>
  </r>
  <r>
    <x v="1"/>
    <n v="135"/>
    <n v="8405"/>
  </r>
  <r>
    <x v="2"/>
    <n v="25"/>
    <n v="8405"/>
  </r>
  <r>
    <x v="3"/>
    <n v="51"/>
    <n v="8405"/>
  </r>
  <r>
    <x v="4"/>
    <n v="23"/>
    <n v="8405"/>
  </r>
  <r>
    <x v="5"/>
    <n v="25"/>
    <n v="8405"/>
  </r>
  <r>
    <x v="6"/>
    <n v="46"/>
    <n v="8405"/>
  </r>
  <r>
    <x v="7"/>
    <s v="Medium"/>
    <n v="8405"/>
  </r>
  <r>
    <x v="0"/>
    <s v="Couple"/>
    <n v="3170"/>
  </r>
  <r>
    <x v="1"/>
    <n v="389"/>
    <n v="3170"/>
  </r>
  <r>
    <x v="2"/>
    <n v="66"/>
    <n v="3170"/>
  </r>
  <r>
    <x v="3"/>
    <n v="408"/>
    <n v="3170"/>
  </r>
  <r>
    <x v="4"/>
    <n v="37"/>
    <n v="3170"/>
  </r>
  <r>
    <x v="5"/>
    <n v="57"/>
    <n v="3170"/>
  </r>
  <r>
    <x v="6"/>
    <n v="85"/>
    <n v="3170"/>
  </r>
  <r>
    <x v="7"/>
    <s v="Medium"/>
    <n v="3170"/>
  </r>
  <r>
    <x v="0"/>
    <s v="Couple"/>
    <n v="8310"/>
  </r>
  <r>
    <x v="1"/>
    <n v="897"/>
    <n v="8310"/>
  </r>
  <r>
    <x v="2"/>
    <n v="126"/>
    <n v="8310"/>
  </r>
  <r>
    <x v="3"/>
    <n v="196"/>
    <n v="8310"/>
  </r>
  <r>
    <x v="4"/>
    <n v="91"/>
    <n v="8310"/>
  </r>
  <r>
    <x v="5"/>
    <n v="112"/>
    <n v="8310"/>
  </r>
  <r>
    <x v="6"/>
    <n v="37"/>
    <n v="8310"/>
  </r>
  <r>
    <x v="7"/>
    <s v="High"/>
    <n v="8310"/>
  </r>
  <r>
    <x v="0"/>
    <s v="Single"/>
    <n v="7431"/>
  </r>
  <r>
    <x v="1"/>
    <n v="1332"/>
    <n v="7431"/>
  </r>
  <r>
    <x v="2"/>
    <n v="17"/>
    <n v="7431"/>
  </r>
  <r>
    <x v="3"/>
    <n v="311"/>
    <n v="7431"/>
  </r>
  <r>
    <x v="4"/>
    <n v="23"/>
    <n v="7431"/>
  </r>
  <r>
    <x v="5"/>
    <n v="51"/>
    <n v="7431"/>
  </r>
  <r>
    <x v="6"/>
    <n v="86"/>
    <n v="7431"/>
  </r>
  <r>
    <x v="7"/>
    <s v="High"/>
    <n v="7431"/>
  </r>
  <r>
    <x v="0"/>
    <s v="Single"/>
    <n v="2891"/>
  </r>
  <r>
    <x v="1"/>
    <n v="595"/>
    <n v="2891"/>
  </r>
  <r>
    <x v="2"/>
    <n v="23"/>
    <n v="2891"/>
  </r>
  <r>
    <x v="3"/>
    <n v="123"/>
    <n v="2891"/>
  </r>
  <r>
    <x v="4"/>
    <n v="10"/>
    <n v="2891"/>
  </r>
  <r>
    <x v="5"/>
    <n v="23"/>
    <n v="2891"/>
  </r>
  <r>
    <x v="6"/>
    <n v="154"/>
    <n v="2891"/>
  </r>
  <r>
    <x v="7"/>
    <s v="High"/>
    <n v="2891"/>
  </r>
  <r>
    <x v="0"/>
    <s v="Single"/>
    <n v="5011"/>
  </r>
  <r>
    <x v="1"/>
    <n v="595"/>
    <n v="5011"/>
  </r>
  <r>
    <x v="2"/>
    <n v="23"/>
    <n v="5011"/>
  </r>
  <r>
    <x v="3"/>
    <n v="123"/>
    <n v="5011"/>
  </r>
  <r>
    <x v="4"/>
    <n v="10"/>
    <n v="5011"/>
  </r>
  <r>
    <x v="5"/>
    <n v="23"/>
    <n v="5011"/>
  </r>
  <r>
    <x v="6"/>
    <n v="154"/>
    <n v="5011"/>
  </r>
  <r>
    <x v="7"/>
    <s v="High"/>
    <n v="5011"/>
  </r>
  <r>
    <x v="0"/>
    <s v="Single"/>
    <n v="3945"/>
  </r>
  <r>
    <x v="1"/>
    <n v="618"/>
    <n v="3945"/>
  </r>
  <r>
    <x v="2"/>
    <n v="44"/>
    <n v="3945"/>
  </r>
  <r>
    <x v="3"/>
    <n v="215"/>
    <n v="3945"/>
  </r>
  <r>
    <x v="4"/>
    <n v="0"/>
    <n v="3945"/>
  </r>
  <r>
    <x v="5"/>
    <n v="17"/>
    <n v="3945"/>
  </r>
  <r>
    <x v="6"/>
    <n v="36"/>
    <n v="3945"/>
  </r>
  <r>
    <x v="7"/>
    <s v="High"/>
    <n v="3945"/>
  </r>
  <r>
    <x v="0"/>
    <s v="Single"/>
    <n v="2930"/>
  </r>
  <r>
    <x v="1"/>
    <n v="852"/>
    <n v="2930"/>
  </r>
  <r>
    <x v="2"/>
    <n v="60"/>
    <n v="2930"/>
  </r>
  <r>
    <x v="3"/>
    <n v="207"/>
    <n v="2930"/>
  </r>
  <r>
    <x v="4"/>
    <n v="78"/>
    <n v="2930"/>
  </r>
  <r>
    <x v="5"/>
    <n v="36"/>
    <n v="2930"/>
  </r>
  <r>
    <x v="6"/>
    <n v="48"/>
    <n v="2930"/>
  </r>
  <r>
    <x v="7"/>
    <s v="Low"/>
    <n v="2930"/>
  </r>
  <r>
    <x v="0"/>
    <s v="Couple"/>
    <n v="716"/>
  </r>
  <r>
    <x v="1"/>
    <n v="529"/>
    <n v="716"/>
  </r>
  <r>
    <x v="2"/>
    <n v="0"/>
    <n v="716"/>
  </r>
  <r>
    <x v="3"/>
    <n v="356"/>
    <n v="716"/>
  </r>
  <r>
    <x v="4"/>
    <n v="63"/>
    <n v="716"/>
  </r>
  <r>
    <x v="5"/>
    <n v="28"/>
    <n v="716"/>
  </r>
  <r>
    <x v="6"/>
    <n v="0"/>
    <n v="716"/>
  </r>
  <r>
    <x v="7"/>
    <s v="Medium"/>
    <n v="716"/>
  </r>
  <r>
    <x v="0"/>
    <s v="Couple"/>
    <n v="6544"/>
  </r>
  <r>
    <x v="1"/>
    <n v="529"/>
    <n v="6544"/>
  </r>
  <r>
    <x v="2"/>
    <n v="0"/>
    <n v="6544"/>
  </r>
  <r>
    <x v="3"/>
    <n v="356"/>
    <n v="6544"/>
  </r>
  <r>
    <x v="4"/>
    <n v="63"/>
    <n v="6544"/>
  </r>
  <r>
    <x v="5"/>
    <n v="28"/>
    <n v="6544"/>
  </r>
  <r>
    <x v="6"/>
    <n v="0"/>
    <n v="6544"/>
  </r>
  <r>
    <x v="7"/>
    <s v="Medium"/>
    <n v="6544"/>
  </r>
  <r>
    <x v="0"/>
    <s v="Single"/>
    <n v="2882"/>
  </r>
  <r>
    <x v="1"/>
    <n v="711"/>
    <n v="2882"/>
  </r>
  <r>
    <x v="2"/>
    <n v="28"/>
    <n v="2882"/>
  </r>
  <r>
    <x v="3"/>
    <n v="142"/>
    <n v="2882"/>
  </r>
  <r>
    <x v="4"/>
    <n v="49"/>
    <n v="2882"/>
  </r>
  <r>
    <x v="5"/>
    <n v="18"/>
    <n v="2882"/>
  </r>
  <r>
    <x v="6"/>
    <n v="47"/>
    <n v="2882"/>
  </r>
  <r>
    <x v="7"/>
    <s v="Medium"/>
    <n v="2882"/>
  </r>
  <r>
    <x v="0"/>
    <s v="Single"/>
    <n v="10530"/>
  </r>
  <r>
    <x v="1"/>
    <n v="431"/>
    <n v="10530"/>
  </r>
  <r>
    <x v="2"/>
    <n v="82"/>
    <n v="10530"/>
  </r>
  <r>
    <x v="3"/>
    <n v="441"/>
    <n v="10530"/>
  </r>
  <r>
    <x v="4"/>
    <n v="80"/>
    <n v="10530"/>
  </r>
  <r>
    <x v="5"/>
    <n v="20"/>
    <n v="10530"/>
  </r>
  <r>
    <x v="6"/>
    <n v="102"/>
    <n v="10530"/>
  </r>
  <r>
    <x v="7"/>
    <s v="Medium"/>
    <n v="10530"/>
  </r>
  <r>
    <x v="0"/>
    <s v="Couple"/>
    <n v="9723"/>
  </r>
  <r>
    <x v="1"/>
    <n v="530"/>
    <n v="9723"/>
  </r>
  <r>
    <x v="2"/>
    <n v="142"/>
    <n v="9723"/>
  </r>
  <r>
    <x v="3"/>
    <n v="217"/>
    <n v="9723"/>
  </r>
  <r>
    <x v="4"/>
    <n v="62"/>
    <n v="9723"/>
  </r>
  <r>
    <x v="5"/>
    <n v="9"/>
    <n v="9723"/>
  </r>
  <r>
    <x v="6"/>
    <n v="56"/>
    <n v="9723"/>
  </r>
  <r>
    <x v="7"/>
    <s v="High"/>
    <n v="9723"/>
  </r>
  <r>
    <x v="0"/>
    <s v="Single"/>
    <n v="6518"/>
  </r>
  <r>
    <x v="1"/>
    <n v="546"/>
    <n v="6518"/>
  </r>
  <r>
    <x v="2"/>
    <n v="0"/>
    <n v="6518"/>
  </r>
  <r>
    <x v="3"/>
    <n v="48"/>
    <n v="6518"/>
  </r>
  <r>
    <x v="4"/>
    <n v="0"/>
    <n v="6518"/>
  </r>
  <r>
    <x v="5"/>
    <n v="6"/>
    <n v="6518"/>
  </r>
  <r>
    <x v="6"/>
    <n v="6"/>
    <n v="6518"/>
  </r>
  <r>
    <x v="7"/>
    <s v="High"/>
    <n v="6518"/>
  </r>
  <r>
    <x v="0"/>
    <s v="Couple"/>
    <n v="11013"/>
  </r>
  <r>
    <x v="1"/>
    <n v="336"/>
    <n v="11013"/>
  </r>
  <r>
    <x v="2"/>
    <n v="28"/>
    <n v="11013"/>
  </r>
  <r>
    <x v="3"/>
    <n v="282"/>
    <n v="11013"/>
  </r>
  <r>
    <x v="4"/>
    <n v="184"/>
    <n v="11013"/>
  </r>
  <r>
    <x v="5"/>
    <n v="54"/>
    <n v="11013"/>
  </r>
  <r>
    <x v="6"/>
    <n v="54"/>
    <n v="11013"/>
  </r>
  <r>
    <x v="7"/>
    <s v="Low"/>
    <n v="11013"/>
  </r>
  <r>
    <x v="0"/>
    <s v="Couple"/>
    <n v="8867"/>
  </r>
  <r>
    <x v="1"/>
    <n v="864"/>
    <n v="8867"/>
  </r>
  <r>
    <x v="2"/>
    <n v="134"/>
    <n v="8867"/>
  </r>
  <r>
    <x v="3"/>
    <n v="768"/>
    <n v="8867"/>
  </r>
  <r>
    <x v="4"/>
    <n v="150"/>
    <n v="8867"/>
  </r>
  <r>
    <x v="5"/>
    <n v="38"/>
    <n v="8867"/>
  </r>
  <r>
    <x v="6"/>
    <n v="172"/>
    <n v="8867"/>
  </r>
  <r>
    <x v="7"/>
    <s v="Medium"/>
    <n v="8867"/>
  </r>
  <r>
    <x v="0"/>
    <s v="Couple"/>
    <n v="2747"/>
  </r>
  <r>
    <x v="1"/>
    <n v="864"/>
    <n v="2747"/>
  </r>
  <r>
    <x v="2"/>
    <n v="134"/>
    <n v="2747"/>
  </r>
  <r>
    <x v="3"/>
    <n v="768"/>
    <n v="2747"/>
  </r>
  <r>
    <x v="4"/>
    <n v="150"/>
    <n v="2747"/>
  </r>
  <r>
    <x v="5"/>
    <n v="38"/>
    <n v="2747"/>
  </r>
  <r>
    <x v="6"/>
    <n v="172"/>
    <n v="2747"/>
  </r>
  <r>
    <x v="7"/>
    <s v="Medium"/>
    <n v="2747"/>
  </r>
  <r>
    <x v="0"/>
    <s v="Couple"/>
    <n v="1204"/>
  </r>
  <r>
    <x v="1"/>
    <n v="1253"/>
    <n v="1204"/>
  </r>
  <r>
    <x v="2"/>
    <n v="0"/>
    <n v="1204"/>
  </r>
  <r>
    <x v="3"/>
    <n v="447"/>
    <n v="1204"/>
  </r>
  <r>
    <x v="4"/>
    <n v="23"/>
    <n v="1204"/>
  </r>
  <r>
    <x v="5"/>
    <n v="71"/>
    <n v="1204"/>
  </r>
  <r>
    <x v="6"/>
    <n v="35"/>
    <n v="1204"/>
  </r>
  <r>
    <x v="7"/>
    <s v="High"/>
    <n v="1204"/>
  </r>
  <r>
    <x v="0"/>
    <s v="Single"/>
    <n v="176"/>
  </r>
  <r>
    <x v="1"/>
    <n v="90"/>
    <n v="176"/>
  </r>
  <r>
    <x v="2"/>
    <n v="38"/>
    <n v="176"/>
  </r>
  <r>
    <x v="3"/>
    <n v="67"/>
    <n v="176"/>
  </r>
  <r>
    <x v="4"/>
    <n v="33"/>
    <n v="176"/>
  </r>
  <r>
    <x v="5"/>
    <n v="36"/>
    <n v="176"/>
  </r>
  <r>
    <x v="6"/>
    <n v="67"/>
    <n v="176"/>
  </r>
  <r>
    <x v="7"/>
    <s v="Medium"/>
    <n v="176"/>
  </r>
  <r>
    <x v="0"/>
    <s v="Couple"/>
    <n v="2878"/>
  </r>
  <r>
    <x v="1"/>
    <n v="162"/>
    <n v="2878"/>
  </r>
  <r>
    <x v="2"/>
    <n v="31"/>
    <n v="2878"/>
  </r>
  <r>
    <x v="3"/>
    <n v="127"/>
    <n v="2878"/>
  </r>
  <r>
    <x v="4"/>
    <n v="8"/>
    <n v="2878"/>
  </r>
  <r>
    <x v="5"/>
    <n v="17"/>
    <n v="2878"/>
  </r>
  <r>
    <x v="6"/>
    <n v="69"/>
    <n v="2878"/>
  </r>
  <r>
    <x v="7"/>
    <s v="Medium"/>
    <n v="2878"/>
  </r>
  <r>
    <x v="0"/>
    <s v="Couple"/>
    <n v="6661"/>
  </r>
  <r>
    <x v="1"/>
    <n v="757"/>
    <n v="6661"/>
  </r>
  <r>
    <x v="2"/>
    <n v="80"/>
    <n v="6661"/>
  </r>
  <r>
    <x v="3"/>
    <n v="217"/>
    <n v="6661"/>
  </r>
  <r>
    <x v="4"/>
    <n v="29"/>
    <n v="6661"/>
  </r>
  <r>
    <x v="5"/>
    <n v="80"/>
    <n v="6661"/>
  </r>
  <r>
    <x v="6"/>
    <n v="11"/>
    <n v="6661"/>
  </r>
  <r>
    <x v="7"/>
    <s v="High"/>
    <n v="6661"/>
  </r>
  <r>
    <x v="0"/>
    <s v="Couple"/>
    <n v="5462"/>
  </r>
  <r>
    <x v="1"/>
    <n v="757"/>
    <n v="5462"/>
  </r>
  <r>
    <x v="2"/>
    <n v="80"/>
    <n v="5462"/>
  </r>
  <r>
    <x v="3"/>
    <n v="217"/>
    <n v="5462"/>
  </r>
  <r>
    <x v="4"/>
    <n v="29"/>
    <n v="5462"/>
  </r>
  <r>
    <x v="5"/>
    <n v="80"/>
    <n v="5462"/>
  </r>
  <r>
    <x v="6"/>
    <n v="11"/>
    <n v="5462"/>
  </r>
  <r>
    <x v="7"/>
    <s v="High"/>
    <n v="5462"/>
  </r>
  <r>
    <x v="0"/>
    <s v="Couple"/>
    <n v="10897"/>
  </r>
  <r>
    <x v="1"/>
    <n v="757"/>
    <n v="10897"/>
  </r>
  <r>
    <x v="2"/>
    <n v="80"/>
    <n v="10897"/>
  </r>
  <r>
    <x v="3"/>
    <n v="217"/>
    <n v="10897"/>
  </r>
  <r>
    <x v="4"/>
    <n v="29"/>
    <n v="10897"/>
  </r>
  <r>
    <x v="5"/>
    <n v="80"/>
    <n v="10897"/>
  </r>
  <r>
    <x v="6"/>
    <n v="11"/>
    <n v="10897"/>
  </r>
  <r>
    <x v="7"/>
    <s v="High"/>
    <n v="10897"/>
  </r>
  <r>
    <x v="0"/>
    <s v="Couple"/>
    <n v="8534"/>
  </r>
  <r>
    <x v="1"/>
    <n v="615"/>
    <n v="8534"/>
  </r>
  <r>
    <x v="2"/>
    <n v="28"/>
    <n v="8534"/>
  </r>
  <r>
    <x v="3"/>
    <n v="259"/>
    <n v="8534"/>
  </r>
  <r>
    <x v="4"/>
    <n v="12"/>
    <n v="8534"/>
  </r>
  <r>
    <x v="5"/>
    <n v="48"/>
    <n v="8534"/>
  </r>
  <r>
    <x v="6"/>
    <n v="30"/>
    <n v="8534"/>
  </r>
  <r>
    <x v="7"/>
    <s v="Medium"/>
    <n v="8534"/>
  </r>
  <r>
    <x v="0"/>
    <s v="Couple"/>
    <n v="7072"/>
  </r>
  <r>
    <x v="1"/>
    <n v="432"/>
    <n v="7072"/>
  </r>
  <r>
    <x v="2"/>
    <n v="79"/>
    <n v="7072"/>
  </r>
  <r>
    <x v="3"/>
    <n v="341"/>
    <n v="7072"/>
  </r>
  <r>
    <x v="4"/>
    <n v="177"/>
    <n v="7072"/>
  </r>
  <r>
    <x v="5"/>
    <n v="136"/>
    <n v="7072"/>
  </r>
  <r>
    <x v="6"/>
    <n v="170"/>
    <n v="7072"/>
  </r>
  <r>
    <x v="7"/>
    <s v="High"/>
    <n v="7072"/>
  </r>
  <r>
    <x v="0"/>
    <s v="Couple"/>
    <n v="1911"/>
  </r>
  <r>
    <x v="1"/>
    <n v="595"/>
    <n v="1911"/>
  </r>
  <r>
    <x v="2"/>
    <n v="97"/>
    <n v="1911"/>
  </r>
  <r>
    <x v="3"/>
    <n v="291"/>
    <n v="1911"/>
  </r>
  <r>
    <x v="4"/>
    <n v="127"/>
    <n v="1911"/>
  </r>
  <r>
    <x v="5"/>
    <n v="133"/>
    <n v="1911"/>
  </r>
  <r>
    <x v="6"/>
    <n v="121"/>
    <n v="1911"/>
  </r>
  <r>
    <x v="7"/>
    <s v="High"/>
    <n v="1911"/>
  </r>
  <r>
    <x v="0"/>
    <s v="Couple"/>
    <n v="4406"/>
  </r>
  <r>
    <x v="1"/>
    <n v="846"/>
    <n v="4406"/>
  </r>
  <r>
    <x v="2"/>
    <n v="84"/>
    <n v="4406"/>
  </r>
  <r>
    <x v="3"/>
    <n v="352"/>
    <n v="4406"/>
  </r>
  <r>
    <x v="4"/>
    <n v="91"/>
    <n v="4406"/>
  </r>
  <r>
    <x v="5"/>
    <n v="56"/>
    <n v="4406"/>
  </r>
  <r>
    <x v="6"/>
    <n v="42"/>
    <n v="4406"/>
  </r>
  <r>
    <x v="7"/>
    <s v="High"/>
    <n v="4406"/>
  </r>
  <r>
    <x v="0"/>
    <s v="Single"/>
    <n v="5544"/>
  </r>
  <r>
    <x v="1"/>
    <n v="957"/>
    <n v="5544"/>
  </r>
  <r>
    <x v="2"/>
    <n v="40"/>
    <n v="5544"/>
  </r>
  <r>
    <x v="3"/>
    <n v="175"/>
    <n v="5544"/>
  </r>
  <r>
    <x v="4"/>
    <n v="158"/>
    <n v="5544"/>
  </r>
  <r>
    <x v="5"/>
    <n v="53"/>
    <n v="5544"/>
  </r>
  <r>
    <x v="6"/>
    <n v="107"/>
    <n v="5544"/>
  </r>
  <r>
    <x v="7"/>
    <s v="High"/>
    <n v="5544"/>
  </r>
  <r>
    <x v="0"/>
    <s v="Couple"/>
    <n v="3412"/>
  </r>
  <r>
    <x v="1"/>
    <n v="815"/>
    <n v="3412"/>
  </r>
  <r>
    <x v="2"/>
    <n v="8"/>
    <n v="3412"/>
  </r>
  <r>
    <x v="3"/>
    <n v="53"/>
    <n v="3412"/>
  </r>
  <r>
    <x v="4"/>
    <n v="11"/>
    <n v="3412"/>
  </r>
  <r>
    <x v="5"/>
    <n v="0"/>
    <n v="3412"/>
  </r>
  <r>
    <x v="6"/>
    <n v="70"/>
    <n v="3412"/>
  </r>
  <r>
    <x v="7"/>
    <s v="Low"/>
    <n v="3412"/>
  </r>
  <r>
    <x v="0"/>
    <s v="Single"/>
    <n v="8732"/>
  </r>
  <r>
    <x v="1"/>
    <n v="1298"/>
    <n v="8732"/>
  </r>
  <r>
    <x v="2"/>
    <n v="0"/>
    <n v="8732"/>
  </r>
  <r>
    <x v="3"/>
    <n v="70"/>
    <n v="8732"/>
  </r>
  <r>
    <x v="4"/>
    <n v="37"/>
    <n v="8732"/>
  </r>
  <r>
    <x v="5"/>
    <n v="14"/>
    <n v="8732"/>
  </r>
  <r>
    <x v="6"/>
    <n v="42"/>
    <n v="8732"/>
  </r>
  <r>
    <x v="7"/>
    <s v="High"/>
    <n v="8732"/>
  </r>
  <r>
    <x v="0"/>
    <s v="Couple"/>
    <n v="4339"/>
  </r>
  <r>
    <x v="1"/>
    <n v="702"/>
    <n v="4339"/>
  </r>
  <r>
    <x v="2"/>
    <n v="17"/>
    <n v="4339"/>
  </r>
  <r>
    <x v="3"/>
    <n v="151"/>
    <n v="4339"/>
  </r>
  <r>
    <x v="4"/>
    <n v="0"/>
    <n v="4339"/>
  </r>
  <r>
    <x v="5"/>
    <n v="8"/>
    <n v="4339"/>
  </r>
  <r>
    <x v="6"/>
    <n v="35"/>
    <n v="4339"/>
  </r>
  <r>
    <x v="7"/>
    <s v="Medium"/>
    <n v="4339"/>
  </r>
  <r>
    <x v="0"/>
    <s v="Couple"/>
    <n v="238"/>
  </r>
  <r>
    <x v="1"/>
    <n v="515"/>
    <n v="238"/>
  </r>
  <r>
    <x v="2"/>
    <n v="47"/>
    <n v="238"/>
  </r>
  <r>
    <x v="3"/>
    <n v="181"/>
    <n v="238"/>
  </r>
  <r>
    <x v="4"/>
    <n v="149"/>
    <n v="238"/>
  </r>
  <r>
    <x v="5"/>
    <n v="95"/>
    <n v="238"/>
  </r>
  <r>
    <x v="6"/>
    <n v="95"/>
    <n v="238"/>
  </r>
  <r>
    <x v="7"/>
    <s v="High"/>
    <n v="238"/>
  </r>
  <r>
    <x v="0"/>
    <s v="Single"/>
    <n v="9699"/>
  </r>
  <r>
    <x v="1"/>
    <n v="357"/>
    <n v="9699"/>
  </r>
  <r>
    <x v="2"/>
    <n v="35"/>
    <n v="9699"/>
  </r>
  <r>
    <x v="3"/>
    <n v="271"/>
    <n v="9699"/>
  </r>
  <r>
    <x v="4"/>
    <n v="28"/>
    <n v="9699"/>
  </r>
  <r>
    <x v="5"/>
    <n v="28"/>
    <n v="9699"/>
  </r>
  <r>
    <x v="6"/>
    <n v="14"/>
    <n v="9699"/>
  </r>
  <r>
    <x v="7"/>
    <s v="Medium"/>
    <n v="9699"/>
  </r>
  <r>
    <x v="0"/>
    <s v="Couple"/>
    <n v="10476"/>
  </r>
  <r>
    <x v="1"/>
    <n v="134"/>
    <n v="10476"/>
  </r>
  <r>
    <x v="2"/>
    <n v="11"/>
    <n v="10476"/>
  </r>
  <r>
    <x v="3"/>
    <n v="59"/>
    <n v="10476"/>
  </r>
  <r>
    <x v="4"/>
    <n v="15"/>
    <n v="10476"/>
  </r>
  <r>
    <x v="5"/>
    <n v="2"/>
    <n v="10476"/>
  </r>
  <r>
    <x v="6"/>
    <n v="30"/>
    <n v="10476"/>
  </r>
  <r>
    <x v="7"/>
    <s v="Medium"/>
    <n v="10476"/>
  </r>
  <r>
    <x v="0"/>
    <s v="Couple"/>
    <n v="3799"/>
  </r>
  <r>
    <x v="1"/>
    <n v="315"/>
    <n v="3799"/>
  </r>
  <r>
    <x v="2"/>
    <n v="35"/>
    <n v="3799"/>
  </r>
  <r>
    <x v="3"/>
    <n v="322"/>
    <n v="3799"/>
  </r>
  <r>
    <x v="4"/>
    <n v="46"/>
    <n v="3799"/>
  </r>
  <r>
    <x v="5"/>
    <n v="7"/>
    <n v="3799"/>
  </r>
  <r>
    <x v="6"/>
    <n v="143"/>
    <n v="3799"/>
  </r>
  <r>
    <x v="7"/>
    <s v="High"/>
    <n v="3799"/>
  </r>
  <r>
    <x v="0"/>
    <s v="Couple"/>
    <n v="9167"/>
  </r>
  <r>
    <x v="1"/>
    <n v="465"/>
    <n v="9167"/>
  </r>
  <r>
    <x v="2"/>
    <n v="71"/>
    <n v="9167"/>
  </r>
  <r>
    <x v="3"/>
    <n v="250"/>
    <n v="9167"/>
  </r>
  <r>
    <x v="4"/>
    <n v="93"/>
    <n v="9167"/>
  </r>
  <r>
    <x v="5"/>
    <n v="35"/>
    <n v="9167"/>
  </r>
  <r>
    <x v="6"/>
    <n v="62"/>
    <n v="9167"/>
  </r>
  <r>
    <x v="7"/>
    <s v="High"/>
    <n v="9167"/>
  </r>
  <r>
    <x v="0"/>
    <s v="Couple"/>
    <n v="8402"/>
  </r>
  <r>
    <x v="1"/>
    <n v="329"/>
    <n v="8402"/>
  </r>
  <r>
    <x v="2"/>
    <n v="35"/>
    <n v="8402"/>
  </r>
  <r>
    <x v="3"/>
    <n v="222"/>
    <n v="8402"/>
  </r>
  <r>
    <x v="4"/>
    <n v="130"/>
    <n v="8402"/>
  </r>
  <r>
    <x v="5"/>
    <n v="35"/>
    <n v="8402"/>
  </r>
  <r>
    <x v="6"/>
    <n v="43"/>
    <n v="8402"/>
  </r>
  <r>
    <x v="7"/>
    <s v="High"/>
    <n v="8402"/>
  </r>
  <r>
    <x v="0"/>
    <s v="Single"/>
    <n v="123"/>
  </r>
  <r>
    <x v="1"/>
    <n v="544"/>
    <n v="123"/>
  </r>
  <r>
    <x v="2"/>
    <n v="35"/>
    <n v="123"/>
  </r>
  <r>
    <x v="3"/>
    <n v="133"/>
    <n v="123"/>
  </r>
  <r>
    <x v="4"/>
    <n v="23"/>
    <n v="123"/>
  </r>
  <r>
    <x v="5"/>
    <n v="151"/>
    <n v="123"/>
  </r>
  <r>
    <x v="6"/>
    <n v="107"/>
    <n v="123"/>
  </r>
  <r>
    <x v="7"/>
    <s v="Medium"/>
    <n v="123"/>
  </r>
  <r>
    <x v="0"/>
    <s v="Couple"/>
    <n v="2875"/>
  </r>
  <r>
    <x v="1"/>
    <n v="444"/>
    <n v="2875"/>
  </r>
  <r>
    <x v="2"/>
    <n v="44"/>
    <n v="2875"/>
  </r>
  <r>
    <x v="3"/>
    <n v="382"/>
    <n v="2875"/>
  </r>
  <r>
    <x v="4"/>
    <n v="11"/>
    <n v="2875"/>
  </r>
  <r>
    <x v="5"/>
    <n v="8"/>
    <n v="2875"/>
  </r>
  <r>
    <x v="6"/>
    <n v="17"/>
    <n v="2875"/>
  </r>
  <r>
    <x v="7"/>
    <s v="Medium"/>
    <n v="2875"/>
  </r>
  <r>
    <x v="0"/>
    <s v="Couple"/>
    <n v="1402"/>
  </r>
  <r>
    <x v="1"/>
    <n v="496"/>
    <n v="1402"/>
  </r>
  <r>
    <x v="2"/>
    <n v="36"/>
    <n v="1402"/>
  </r>
  <r>
    <x v="3"/>
    <n v="460"/>
    <n v="1402"/>
  </r>
  <r>
    <x v="4"/>
    <n v="189"/>
    <n v="1402"/>
  </r>
  <r>
    <x v="5"/>
    <n v="60"/>
    <n v="1402"/>
  </r>
  <r>
    <x v="6"/>
    <n v="12"/>
    <n v="1402"/>
  </r>
  <r>
    <x v="7"/>
    <s v="Medium"/>
    <n v="1402"/>
  </r>
  <r>
    <x v="0"/>
    <s v="Couple"/>
    <n v="5602"/>
  </r>
  <r>
    <x v="1"/>
    <n v="466"/>
    <n v="5602"/>
  </r>
  <r>
    <x v="2"/>
    <n v="22"/>
    <n v="5602"/>
  </r>
  <r>
    <x v="3"/>
    <n v="432"/>
    <n v="5602"/>
  </r>
  <r>
    <x v="4"/>
    <n v="147"/>
    <n v="5602"/>
  </r>
  <r>
    <x v="5"/>
    <n v="113"/>
    <n v="5602"/>
  </r>
  <r>
    <x v="6"/>
    <n v="102"/>
    <n v="5602"/>
  </r>
  <r>
    <x v="7"/>
    <s v="High"/>
    <n v="5602"/>
  </r>
  <r>
    <x v="0"/>
    <s v="Single"/>
    <n v="6637"/>
  </r>
  <r>
    <x v="1"/>
    <n v="277"/>
    <n v="6637"/>
  </r>
  <r>
    <x v="2"/>
    <n v="162"/>
    <n v="6637"/>
  </r>
  <r>
    <x v="3"/>
    <n v="305"/>
    <n v="6637"/>
  </r>
  <r>
    <x v="4"/>
    <n v="173"/>
    <n v="6637"/>
  </r>
  <r>
    <x v="5"/>
    <n v="76"/>
    <n v="6637"/>
  </r>
  <r>
    <x v="6"/>
    <n v="124"/>
    <n v="6637"/>
  </r>
  <r>
    <x v="7"/>
    <s v="Medium"/>
    <n v="6637"/>
  </r>
  <r>
    <x v="0"/>
    <s v="Couple"/>
    <n v="10928"/>
  </r>
  <r>
    <x v="1"/>
    <n v="315"/>
    <n v="10928"/>
  </r>
  <r>
    <x v="2"/>
    <n v="4"/>
    <n v="10928"/>
  </r>
  <r>
    <x v="3"/>
    <n v="62"/>
    <n v="10928"/>
  </r>
  <r>
    <x v="4"/>
    <n v="41"/>
    <n v="10928"/>
  </r>
  <r>
    <x v="5"/>
    <n v="31"/>
    <n v="10928"/>
  </r>
  <r>
    <x v="6"/>
    <n v="146"/>
    <n v="10928"/>
  </r>
  <r>
    <x v="7"/>
    <s v="High"/>
    <n v="10928"/>
  </r>
  <r>
    <x v="0"/>
    <s v="Couple"/>
    <n v="10562"/>
  </r>
  <r>
    <x v="1"/>
    <n v="620"/>
    <n v="10562"/>
  </r>
  <r>
    <x v="2"/>
    <n v="26"/>
    <n v="10562"/>
  </r>
  <r>
    <x v="3"/>
    <n v="195"/>
    <n v="10562"/>
  </r>
  <r>
    <x v="4"/>
    <n v="34"/>
    <n v="10562"/>
  </r>
  <r>
    <x v="5"/>
    <n v="17"/>
    <n v="10562"/>
  </r>
  <r>
    <x v="6"/>
    <n v="141"/>
    <n v="10562"/>
  </r>
  <r>
    <x v="7"/>
    <s v="Medium"/>
    <n v="10562"/>
  </r>
  <r>
    <x v="0"/>
    <s v="Couple"/>
    <n v="7881"/>
  </r>
  <r>
    <x v="1"/>
    <n v="620"/>
    <n v="7881"/>
  </r>
  <r>
    <x v="2"/>
    <n v="26"/>
    <n v="7881"/>
  </r>
  <r>
    <x v="3"/>
    <n v="195"/>
    <n v="7881"/>
  </r>
  <r>
    <x v="4"/>
    <n v="34"/>
    <n v="7881"/>
  </r>
  <r>
    <x v="5"/>
    <n v="17"/>
    <n v="7881"/>
  </r>
  <r>
    <x v="6"/>
    <n v="141"/>
    <n v="7881"/>
  </r>
  <r>
    <x v="7"/>
    <s v="Medium"/>
    <n v="7881"/>
  </r>
  <r>
    <x v="0"/>
    <s v="Couple"/>
    <n v="6445"/>
  </r>
  <r>
    <x v="1"/>
    <n v="243"/>
    <n v="6445"/>
  </r>
  <r>
    <x v="2"/>
    <n v="101"/>
    <n v="6445"/>
  </r>
  <r>
    <x v="3"/>
    <n v="405"/>
    <n v="6445"/>
  </r>
  <r>
    <x v="4"/>
    <n v="29"/>
    <n v="6445"/>
  </r>
  <r>
    <x v="5"/>
    <n v="40"/>
    <n v="6445"/>
  </r>
  <r>
    <x v="6"/>
    <n v="40"/>
    <n v="6445"/>
  </r>
  <r>
    <x v="7"/>
    <s v="Medium"/>
    <n v="6445"/>
  </r>
  <r>
    <x v="0"/>
    <s v="Single"/>
    <n v="9204"/>
  </r>
  <r>
    <x v="1"/>
    <n v="371"/>
    <n v="9204"/>
  </r>
  <r>
    <x v="2"/>
    <n v="159"/>
    <n v="9204"/>
  </r>
  <r>
    <x v="3"/>
    <n v="194"/>
    <n v="9204"/>
  </r>
  <r>
    <x v="4"/>
    <n v="58"/>
    <n v="9204"/>
  </r>
  <r>
    <x v="5"/>
    <n v="106"/>
    <n v="9204"/>
  </r>
  <r>
    <x v="6"/>
    <n v="141"/>
    <n v="9204"/>
  </r>
  <r>
    <x v="7"/>
    <s v="Medium"/>
    <n v="9204"/>
  </r>
  <r>
    <x v="0"/>
    <s v="Couple"/>
    <n v="10660"/>
  </r>
  <r>
    <x v="1"/>
    <n v="349"/>
    <n v="10660"/>
  </r>
  <r>
    <x v="2"/>
    <n v="7"/>
    <n v="10660"/>
  </r>
  <r>
    <x v="3"/>
    <n v="35"/>
    <n v="10660"/>
  </r>
  <r>
    <x v="4"/>
    <n v="0"/>
    <n v="10660"/>
  </r>
  <r>
    <x v="5"/>
    <n v="0"/>
    <n v="10660"/>
  </r>
  <r>
    <x v="6"/>
    <n v="47"/>
    <n v="10660"/>
  </r>
  <r>
    <x v="7"/>
    <s v="High"/>
    <n v="10660"/>
  </r>
  <r>
    <x v="0"/>
    <s v="Couple"/>
    <n v="10648"/>
  </r>
  <r>
    <x v="1"/>
    <n v="398"/>
    <n v="10648"/>
  </r>
  <r>
    <x v="2"/>
    <n v="96"/>
    <n v="10648"/>
  </r>
  <r>
    <x v="3"/>
    <n v="447"/>
    <n v="10648"/>
  </r>
  <r>
    <x v="4"/>
    <n v="220"/>
    <n v="10648"/>
  </r>
  <r>
    <x v="5"/>
    <n v="96"/>
    <n v="10648"/>
  </r>
  <r>
    <x v="6"/>
    <n v="32"/>
    <n v="10648"/>
  </r>
  <r>
    <x v="7"/>
    <s v="Medium"/>
    <n v="10648"/>
  </r>
  <r>
    <x v="0"/>
    <s v="Couple"/>
    <n v="5120"/>
  </r>
  <r>
    <x v="1"/>
    <n v="398"/>
    <n v="5120"/>
  </r>
  <r>
    <x v="2"/>
    <n v="96"/>
    <n v="5120"/>
  </r>
  <r>
    <x v="3"/>
    <n v="447"/>
    <n v="5120"/>
  </r>
  <r>
    <x v="4"/>
    <n v="220"/>
    <n v="5120"/>
  </r>
  <r>
    <x v="5"/>
    <n v="96"/>
    <n v="5120"/>
  </r>
  <r>
    <x v="6"/>
    <n v="32"/>
    <n v="5120"/>
  </r>
  <r>
    <x v="7"/>
    <s v="Medium"/>
    <n v="5120"/>
  </r>
  <r>
    <x v="0"/>
    <s v="Couple"/>
    <n v="3076"/>
  </r>
  <r>
    <x v="1"/>
    <n v="452"/>
    <n v="3076"/>
  </r>
  <r>
    <x v="2"/>
    <n v="18"/>
    <n v="3076"/>
  </r>
  <r>
    <x v="3"/>
    <n v="102"/>
    <n v="3076"/>
  </r>
  <r>
    <x v="4"/>
    <n v="16"/>
    <n v="3076"/>
  </r>
  <r>
    <x v="5"/>
    <n v="18"/>
    <n v="3076"/>
  </r>
  <r>
    <x v="6"/>
    <n v="6"/>
    <n v="3076"/>
  </r>
  <r>
    <x v="7"/>
    <s v="Medium"/>
    <n v="3076"/>
  </r>
  <r>
    <x v="0"/>
    <s v="Couple"/>
    <n v="2995"/>
  </r>
  <r>
    <x v="1"/>
    <n v="291"/>
    <n v="2995"/>
  </r>
  <r>
    <x v="2"/>
    <n v="10"/>
    <n v="2995"/>
  </r>
  <r>
    <x v="3"/>
    <n v="689"/>
    <n v="2995"/>
  </r>
  <r>
    <x v="4"/>
    <n v="84"/>
    <n v="2995"/>
  </r>
  <r>
    <x v="5"/>
    <n v="10"/>
    <n v="2995"/>
  </r>
  <r>
    <x v="6"/>
    <n v="0"/>
    <n v="2995"/>
  </r>
  <r>
    <x v="7"/>
    <s v="Medium"/>
    <n v="2995"/>
  </r>
  <r>
    <x v="0"/>
    <s v="Single"/>
    <n v="2416"/>
  </r>
  <r>
    <x v="1"/>
    <n v="789"/>
    <n v="2416"/>
  </r>
  <r>
    <x v="2"/>
    <n v="25"/>
    <n v="2416"/>
  </r>
  <r>
    <x v="3"/>
    <n v="420"/>
    <n v="2416"/>
  </r>
  <r>
    <x v="4"/>
    <n v="16"/>
    <n v="2416"/>
  </r>
  <r>
    <x v="5"/>
    <n v="38"/>
    <n v="2416"/>
  </r>
  <r>
    <x v="6"/>
    <n v="0"/>
    <n v="2416"/>
  </r>
  <r>
    <x v="7"/>
    <s v="Low"/>
    <n v="2416"/>
  </r>
  <r>
    <x v="0"/>
    <s v="Single"/>
    <n v="9120"/>
  </r>
  <r>
    <x v="1"/>
    <n v="747"/>
    <n v="9120"/>
  </r>
  <r>
    <x v="2"/>
    <n v="10"/>
    <n v="9120"/>
  </r>
  <r>
    <x v="3"/>
    <n v="161"/>
    <n v="9120"/>
  </r>
  <r>
    <x v="4"/>
    <n v="65"/>
    <n v="9120"/>
  </r>
  <r>
    <x v="5"/>
    <n v="40"/>
    <n v="9120"/>
  </r>
  <r>
    <x v="6"/>
    <n v="42"/>
    <n v="9120"/>
  </r>
  <r>
    <x v="7"/>
    <s v="Medium"/>
    <n v="9120"/>
  </r>
  <r>
    <x v="0"/>
    <s v="Single"/>
    <n v="9478"/>
  </r>
  <r>
    <x v="1"/>
    <n v="91"/>
    <n v="9478"/>
  </r>
  <r>
    <x v="2"/>
    <n v="64"/>
    <n v="9478"/>
  </r>
  <r>
    <x v="3"/>
    <n v="128"/>
    <n v="9478"/>
  </r>
  <r>
    <x v="4"/>
    <n v="65"/>
    <n v="9478"/>
  </r>
  <r>
    <x v="5"/>
    <n v="3"/>
    <n v="9478"/>
  </r>
  <r>
    <x v="6"/>
    <n v="50"/>
    <n v="9478"/>
  </r>
  <r>
    <x v="7"/>
    <s v="Medium"/>
    <n v="9478"/>
  </r>
  <r>
    <x v="0"/>
    <s v="Couple"/>
    <n v="246"/>
  </r>
  <r>
    <x v="1"/>
    <n v="199"/>
    <n v="246"/>
  </r>
  <r>
    <x v="2"/>
    <n v="9"/>
    <n v="246"/>
  </r>
  <r>
    <x v="3"/>
    <n v="57"/>
    <n v="246"/>
  </r>
  <r>
    <x v="4"/>
    <n v="20"/>
    <n v="246"/>
  </r>
  <r>
    <x v="5"/>
    <n v="21"/>
    <n v="246"/>
  </r>
  <r>
    <x v="6"/>
    <n v="6"/>
    <n v="246"/>
  </r>
  <r>
    <x v="7"/>
    <s v="Medium"/>
    <n v="246"/>
  </r>
  <r>
    <x v="0"/>
    <s v="Couple"/>
    <n v="9907"/>
  </r>
  <r>
    <x v="1"/>
    <n v="742"/>
    <n v="9907"/>
  </r>
  <r>
    <x v="2"/>
    <n v="28"/>
    <n v="9907"/>
  </r>
  <r>
    <x v="3"/>
    <n v="152"/>
    <n v="9907"/>
  </r>
  <r>
    <x v="4"/>
    <n v="25"/>
    <n v="9907"/>
  </r>
  <r>
    <x v="5"/>
    <n v="9"/>
    <n v="9907"/>
  </r>
  <r>
    <x v="6"/>
    <n v="57"/>
    <n v="9907"/>
  </r>
  <r>
    <x v="7"/>
    <s v="Medium"/>
    <n v="9907"/>
  </r>
  <r>
    <x v="0"/>
    <s v="Single"/>
    <n v="10142"/>
  </r>
  <r>
    <x v="1"/>
    <n v="372"/>
    <n v="10142"/>
  </r>
  <r>
    <x v="2"/>
    <n v="18"/>
    <n v="10142"/>
  </r>
  <r>
    <x v="3"/>
    <n v="126"/>
    <n v="10142"/>
  </r>
  <r>
    <x v="4"/>
    <n v="47"/>
    <n v="10142"/>
  </r>
  <r>
    <x v="5"/>
    <n v="48"/>
    <n v="10142"/>
  </r>
  <r>
    <x v="6"/>
    <n v="78"/>
    <n v="10142"/>
  </r>
  <r>
    <x v="7"/>
    <s v="Medium"/>
    <n v="10142"/>
  </r>
  <r>
    <x v="0"/>
    <s v="Couple"/>
    <n v="7030"/>
  </r>
  <r>
    <x v="1"/>
    <n v="1200"/>
    <n v="7030"/>
  </r>
  <r>
    <x v="2"/>
    <n v="0"/>
    <n v="7030"/>
  </r>
  <r>
    <x v="3"/>
    <n v="204"/>
    <n v="7030"/>
  </r>
  <r>
    <x v="4"/>
    <n v="38"/>
    <n v="7030"/>
  </r>
  <r>
    <x v="5"/>
    <n v="29"/>
    <n v="7030"/>
  </r>
  <r>
    <x v="6"/>
    <n v="14"/>
    <n v="7030"/>
  </r>
  <r>
    <x v="7"/>
    <s v="High"/>
    <n v="7030"/>
  </r>
  <r>
    <x v="0"/>
    <s v="Couple"/>
    <n v="1729"/>
  </r>
  <r>
    <x v="1"/>
    <n v="1043"/>
    <n v="1729"/>
  </r>
  <r>
    <x v="2"/>
    <n v="24"/>
    <n v="1729"/>
  </r>
  <r>
    <x v="3"/>
    <n v="97"/>
    <n v="1729"/>
  </r>
  <r>
    <x v="4"/>
    <n v="32"/>
    <n v="1729"/>
  </r>
  <r>
    <x v="5"/>
    <n v="24"/>
    <n v="1729"/>
  </r>
  <r>
    <x v="6"/>
    <n v="157"/>
    <n v="1729"/>
  </r>
  <r>
    <x v="7"/>
    <s v="Medium"/>
    <n v="1729"/>
  </r>
  <r>
    <x v="0"/>
    <s v="Couple"/>
    <n v="3336"/>
  </r>
  <r>
    <x v="1"/>
    <n v="712"/>
    <n v="3336"/>
  </r>
  <r>
    <x v="2"/>
    <n v="0"/>
    <n v="3336"/>
  </r>
  <r>
    <x v="3"/>
    <n v="45"/>
    <n v="3336"/>
  </r>
  <r>
    <x v="4"/>
    <n v="0"/>
    <n v="3336"/>
  </r>
  <r>
    <x v="5"/>
    <n v="0"/>
    <n v="3336"/>
  </r>
  <r>
    <x v="6"/>
    <n v="191"/>
    <n v="3336"/>
  </r>
  <r>
    <x v="7"/>
    <s v="Low"/>
    <n v="3336"/>
  </r>
  <r>
    <x v="0"/>
    <s v="Couple"/>
    <n v="9381"/>
  </r>
  <r>
    <x v="1"/>
    <n v="328"/>
    <n v="9381"/>
  </r>
  <r>
    <x v="2"/>
    <n v="9"/>
    <n v="9381"/>
  </r>
  <r>
    <x v="3"/>
    <n v="124"/>
    <n v="9381"/>
  </r>
  <r>
    <x v="4"/>
    <n v="12"/>
    <n v="9381"/>
  </r>
  <r>
    <x v="5"/>
    <n v="24"/>
    <n v="9381"/>
  </r>
  <r>
    <x v="6"/>
    <n v="109"/>
    <n v="9381"/>
  </r>
  <r>
    <x v="7"/>
    <s v="Medium"/>
    <n v="9381"/>
  </r>
  <r>
    <x v="0"/>
    <s v="Couple"/>
    <n v="9384"/>
  </r>
  <r>
    <x v="1"/>
    <n v="328"/>
    <n v="9384"/>
  </r>
  <r>
    <x v="2"/>
    <n v="9"/>
    <n v="9384"/>
  </r>
  <r>
    <x v="3"/>
    <n v="124"/>
    <n v="9384"/>
  </r>
  <r>
    <x v="4"/>
    <n v="12"/>
    <n v="9384"/>
  </r>
  <r>
    <x v="5"/>
    <n v="24"/>
    <n v="9384"/>
  </r>
  <r>
    <x v="6"/>
    <n v="109"/>
    <n v="9384"/>
  </r>
  <r>
    <x v="7"/>
    <s v="Medium"/>
    <n v="9384"/>
  </r>
  <r>
    <x v="0"/>
    <s v="Couple"/>
    <n v="10675"/>
  </r>
  <r>
    <x v="1"/>
    <n v="909"/>
    <n v="10675"/>
  </r>
  <r>
    <x v="2"/>
    <n v="11"/>
    <n v="10675"/>
  </r>
  <r>
    <x v="3"/>
    <n v="218"/>
    <n v="10675"/>
  </r>
  <r>
    <x v="4"/>
    <n v="0"/>
    <n v="10675"/>
  </r>
  <r>
    <x v="5"/>
    <n v="0"/>
    <n v="10675"/>
  </r>
  <r>
    <x v="6"/>
    <n v="23"/>
    <n v="10675"/>
  </r>
  <r>
    <x v="7"/>
    <s v="High"/>
    <n v="10675"/>
  </r>
  <r>
    <x v="0"/>
    <s v="Couple"/>
    <n v="2304"/>
  </r>
  <r>
    <x v="1"/>
    <n v="625"/>
    <n v="2304"/>
  </r>
  <r>
    <x v="2"/>
    <n v="7"/>
    <n v="2304"/>
  </r>
  <r>
    <x v="3"/>
    <n v="99"/>
    <n v="2304"/>
  </r>
  <r>
    <x v="4"/>
    <n v="10"/>
    <n v="2304"/>
  </r>
  <r>
    <x v="5"/>
    <n v="22"/>
    <n v="2304"/>
  </r>
  <r>
    <x v="6"/>
    <n v="7"/>
    <n v="2304"/>
  </r>
  <r>
    <x v="7"/>
    <s v="Medium"/>
    <n v="2304"/>
  </r>
  <r>
    <x v="0"/>
    <s v="Couple"/>
    <n v="10319"/>
  </r>
  <r>
    <x v="1"/>
    <n v="1090"/>
    <n v="10319"/>
  </r>
  <r>
    <x v="2"/>
    <n v="12"/>
    <n v="10319"/>
  </r>
  <r>
    <x v="3"/>
    <n v="96"/>
    <n v="10319"/>
  </r>
  <r>
    <x v="4"/>
    <n v="16"/>
    <n v="10319"/>
  </r>
  <r>
    <x v="5"/>
    <n v="12"/>
    <n v="10319"/>
  </r>
  <r>
    <x v="6"/>
    <n v="60"/>
    <n v="10319"/>
  </r>
  <r>
    <x v="7"/>
    <s v="Medium"/>
    <n v="10319"/>
  </r>
  <r>
    <x v="0"/>
    <s v="Single"/>
    <n v="3535"/>
  </r>
  <r>
    <x v="1"/>
    <n v="251"/>
    <n v="3535"/>
  </r>
  <r>
    <x v="2"/>
    <n v="108"/>
    <n v="3535"/>
  </r>
  <r>
    <x v="3"/>
    <n v="334"/>
    <n v="3535"/>
  </r>
  <r>
    <x v="4"/>
    <n v="65"/>
    <n v="3535"/>
  </r>
  <r>
    <x v="5"/>
    <n v="92"/>
    <n v="3535"/>
  </r>
  <r>
    <x v="6"/>
    <n v="117"/>
    <n v="3535"/>
  </r>
  <r>
    <x v="7"/>
    <s v="Medium"/>
    <n v="3535"/>
  </r>
  <r>
    <x v="0"/>
    <s v="Single"/>
    <n v="591"/>
  </r>
  <r>
    <x v="1"/>
    <n v="293"/>
    <n v="591"/>
  </r>
  <r>
    <x v="2"/>
    <n v="35"/>
    <n v="591"/>
  </r>
  <r>
    <x v="3"/>
    <n v="179"/>
    <n v="591"/>
  </r>
  <r>
    <x v="4"/>
    <n v="46"/>
    <n v="591"/>
  </r>
  <r>
    <x v="5"/>
    <n v="59"/>
    <n v="591"/>
  </r>
  <r>
    <x v="6"/>
    <n v="65"/>
    <n v="591"/>
  </r>
  <r>
    <x v="7"/>
    <s v="High"/>
    <n v="591"/>
  </r>
  <r>
    <x v="0"/>
    <s v="Couple"/>
    <n v="7718"/>
  </r>
  <r>
    <x v="1"/>
    <n v="244"/>
    <n v="7718"/>
  </r>
  <r>
    <x v="2"/>
    <n v="51"/>
    <n v="7718"/>
  </r>
  <r>
    <x v="3"/>
    <n v="270"/>
    <n v="7718"/>
  </r>
  <r>
    <x v="4"/>
    <n v="101"/>
    <n v="7718"/>
  </r>
  <r>
    <x v="5"/>
    <n v="0"/>
    <n v="7718"/>
  </r>
  <r>
    <x v="6"/>
    <n v="45"/>
    <n v="7718"/>
  </r>
  <r>
    <x v="7"/>
    <s v="Low"/>
    <n v="7718"/>
  </r>
  <r>
    <x v="0"/>
    <s v="Couple"/>
    <n v="6233"/>
  </r>
  <r>
    <x v="1"/>
    <n v="507"/>
    <n v="6233"/>
  </r>
  <r>
    <x v="2"/>
    <n v="19"/>
    <n v="6233"/>
  </r>
  <r>
    <x v="3"/>
    <n v="364"/>
    <n v="6233"/>
  </r>
  <r>
    <x v="4"/>
    <n v="25"/>
    <n v="6233"/>
  </r>
  <r>
    <x v="5"/>
    <n v="47"/>
    <n v="6233"/>
  </r>
  <r>
    <x v="6"/>
    <n v="9"/>
    <n v="6233"/>
  </r>
  <r>
    <x v="7"/>
    <s v="High"/>
    <n v="6233"/>
  </r>
  <r>
    <x v="0"/>
    <s v="Couple"/>
    <n v="11176"/>
  </r>
  <r>
    <x v="1"/>
    <n v="376"/>
    <n v="11176"/>
  </r>
  <r>
    <x v="2"/>
    <n v="9"/>
    <n v="11176"/>
  </r>
  <r>
    <x v="3"/>
    <n v="83"/>
    <n v="11176"/>
  </r>
  <r>
    <x v="4"/>
    <n v="19"/>
    <n v="11176"/>
  </r>
  <r>
    <x v="5"/>
    <n v="4"/>
    <n v="11176"/>
  </r>
  <r>
    <x v="6"/>
    <n v="4"/>
    <n v="11176"/>
  </r>
  <r>
    <x v="7"/>
    <s v="Medium"/>
    <n v="11176"/>
  </r>
  <r>
    <x v="0"/>
    <s v="Couple"/>
    <n v="9370"/>
  </r>
  <r>
    <x v="1"/>
    <n v="562"/>
    <n v="9370"/>
  </r>
  <r>
    <x v="2"/>
    <n v="81"/>
    <n v="9370"/>
  </r>
  <r>
    <x v="3"/>
    <n v="276"/>
    <n v="9370"/>
  </r>
  <r>
    <x v="4"/>
    <n v="80"/>
    <n v="9370"/>
  </r>
  <r>
    <x v="5"/>
    <n v="40"/>
    <n v="9370"/>
  </r>
  <r>
    <x v="6"/>
    <n v="81"/>
    <n v="9370"/>
  </r>
  <r>
    <x v="7"/>
    <s v="Medium"/>
    <n v="9370"/>
  </r>
  <r>
    <x v="0"/>
    <s v="Couple"/>
    <n v="528"/>
  </r>
  <r>
    <x v="1"/>
    <n v="267"/>
    <n v="528"/>
  </r>
  <r>
    <x v="2"/>
    <n v="38"/>
    <n v="528"/>
  </r>
  <r>
    <x v="3"/>
    <n v="701"/>
    <n v="528"/>
  </r>
  <r>
    <x v="4"/>
    <n v="149"/>
    <n v="528"/>
  </r>
  <r>
    <x v="5"/>
    <n v="165"/>
    <n v="528"/>
  </r>
  <r>
    <x v="6"/>
    <n v="63"/>
    <n v="528"/>
  </r>
  <r>
    <x v="7"/>
    <s v="Medium"/>
    <n v="528"/>
  </r>
  <r>
    <x v="0"/>
    <s v="Couple"/>
    <n v="832"/>
  </r>
  <r>
    <x v="1"/>
    <n v="561"/>
    <n v="832"/>
  </r>
  <r>
    <x v="2"/>
    <n v="14"/>
    <n v="832"/>
  </r>
  <r>
    <x v="3"/>
    <n v="113"/>
    <n v="832"/>
  </r>
  <r>
    <x v="4"/>
    <n v="10"/>
    <n v="832"/>
  </r>
  <r>
    <x v="5"/>
    <n v="14"/>
    <n v="832"/>
  </r>
  <r>
    <x v="6"/>
    <n v="35"/>
    <n v="832"/>
  </r>
  <r>
    <x v="7"/>
    <s v="High"/>
    <n v="832"/>
  </r>
  <r>
    <x v="0"/>
    <s v="Single"/>
    <n v="8890"/>
  </r>
  <r>
    <x v="1"/>
    <n v="155"/>
    <n v="8890"/>
  </r>
  <r>
    <x v="2"/>
    <n v="7"/>
    <n v="8890"/>
  </r>
  <r>
    <x v="3"/>
    <n v="80"/>
    <n v="8890"/>
  </r>
  <r>
    <x v="4"/>
    <n v="13"/>
    <n v="8890"/>
  </r>
  <r>
    <x v="5"/>
    <n v="7"/>
    <n v="8890"/>
  </r>
  <r>
    <x v="6"/>
    <n v="10"/>
    <n v="8890"/>
  </r>
  <r>
    <x v="7"/>
    <s v="Medium"/>
    <n v="8890"/>
  </r>
  <r>
    <x v="0"/>
    <s v="Couple"/>
    <n v="6327"/>
  </r>
  <r>
    <x v="1"/>
    <n v="565"/>
    <n v="6327"/>
  </r>
  <r>
    <x v="2"/>
    <n v="32"/>
    <n v="6327"/>
  </r>
  <r>
    <x v="3"/>
    <n v="435"/>
    <n v="6327"/>
  </r>
  <r>
    <x v="4"/>
    <n v="28"/>
    <n v="6327"/>
  </r>
  <r>
    <x v="5"/>
    <n v="32"/>
    <n v="6327"/>
  </r>
  <r>
    <x v="6"/>
    <n v="54"/>
    <n v="6327"/>
  </r>
  <r>
    <x v="7"/>
    <s v="Low"/>
    <n v="6327"/>
  </r>
  <r>
    <x v="0"/>
    <s v="Couple"/>
    <n v="7192"/>
  </r>
  <r>
    <x v="1"/>
    <n v="172"/>
    <n v="7192"/>
  </r>
  <r>
    <x v="2"/>
    <n v="73"/>
    <n v="7192"/>
  </r>
  <r>
    <x v="3"/>
    <n v="93"/>
    <n v="7192"/>
  </r>
  <r>
    <x v="4"/>
    <n v="95"/>
    <n v="7192"/>
  </r>
  <r>
    <x v="5"/>
    <n v="78"/>
    <n v="7192"/>
  </r>
  <r>
    <x v="6"/>
    <n v="34"/>
    <n v="7192"/>
  </r>
  <r>
    <x v="7"/>
    <s v="Low"/>
    <n v="7192"/>
  </r>
  <r>
    <x v="0"/>
    <s v="Couple"/>
    <n v="7987"/>
  </r>
  <r>
    <x v="1"/>
    <n v="346"/>
    <n v="7987"/>
  </r>
  <r>
    <x v="2"/>
    <n v="17"/>
    <n v="7987"/>
  </r>
  <r>
    <x v="3"/>
    <n v="48"/>
    <n v="7987"/>
  </r>
  <r>
    <x v="4"/>
    <n v="23"/>
    <n v="7987"/>
  </r>
  <r>
    <x v="5"/>
    <n v="13"/>
    <n v="7987"/>
  </r>
  <r>
    <x v="6"/>
    <n v="13"/>
    <n v="7987"/>
  </r>
  <r>
    <x v="7"/>
    <s v="High"/>
    <n v="7987"/>
  </r>
  <r>
    <x v="0"/>
    <s v="Couple"/>
    <n v="8527"/>
  </r>
  <r>
    <x v="1"/>
    <n v="239"/>
    <n v="8527"/>
  </r>
  <r>
    <x v="2"/>
    <n v="7"/>
    <n v="8527"/>
  </r>
  <r>
    <x v="3"/>
    <n v="119"/>
    <n v="8527"/>
  </r>
  <r>
    <x v="4"/>
    <n v="4"/>
    <n v="8527"/>
  </r>
  <r>
    <x v="5"/>
    <n v="15"/>
    <n v="8527"/>
  </r>
  <r>
    <x v="6"/>
    <n v="11"/>
    <n v="8527"/>
  </r>
  <r>
    <x v="7"/>
    <s v="Medium"/>
    <n v="8527"/>
  </r>
  <r>
    <x v="0"/>
    <s v="Single"/>
    <n v="3968"/>
  </r>
  <r>
    <x v="1"/>
    <n v="918"/>
    <n v="3968"/>
  </r>
  <r>
    <x v="2"/>
    <n v="10"/>
    <n v="3968"/>
  </r>
  <r>
    <x v="3"/>
    <n v="129"/>
    <n v="3968"/>
  </r>
  <r>
    <x v="4"/>
    <n v="13"/>
    <n v="3968"/>
  </r>
  <r>
    <x v="5"/>
    <n v="0"/>
    <n v="3968"/>
  </r>
  <r>
    <x v="6"/>
    <n v="129"/>
    <n v="3968"/>
  </r>
  <r>
    <x v="7"/>
    <s v="High"/>
    <n v="3968"/>
  </r>
  <r>
    <x v="0"/>
    <s v="Single"/>
    <n v="7000"/>
  </r>
  <r>
    <x v="1"/>
    <n v="279"/>
    <n v="7000"/>
  </r>
  <r>
    <x v="2"/>
    <n v="172"/>
    <n v="7000"/>
  </r>
  <r>
    <x v="3"/>
    <n v="74"/>
    <n v="7000"/>
  </r>
  <r>
    <x v="4"/>
    <n v="38"/>
    <n v="7000"/>
  </r>
  <r>
    <x v="5"/>
    <n v="8"/>
    <n v="7000"/>
  </r>
  <r>
    <x v="6"/>
    <n v="246"/>
    <n v="7000"/>
  </r>
  <r>
    <x v="7"/>
    <s v="Low"/>
    <n v="7000"/>
  </r>
  <r>
    <x v="0"/>
    <s v="Couple"/>
    <n v="4603"/>
  </r>
  <r>
    <x v="1"/>
    <n v="371"/>
    <n v="4603"/>
  </r>
  <r>
    <x v="2"/>
    <n v="32"/>
    <n v="4603"/>
  </r>
  <r>
    <x v="3"/>
    <n v="189"/>
    <n v="4603"/>
  </r>
  <r>
    <x v="4"/>
    <n v="0"/>
    <n v="4603"/>
  </r>
  <r>
    <x v="5"/>
    <n v="58"/>
    <n v="4603"/>
  </r>
  <r>
    <x v="6"/>
    <n v="6"/>
    <n v="4603"/>
  </r>
  <r>
    <x v="7"/>
    <s v="Medium"/>
    <n v="4603"/>
  </r>
  <r>
    <x v="0"/>
    <s v="Couple"/>
    <n v="3900"/>
  </r>
  <r>
    <x v="1"/>
    <n v="642"/>
    <n v="3900"/>
  </r>
  <r>
    <x v="2"/>
    <n v="14"/>
    <n v="3900"/>
  </r>
  <r>
    <x v="3"/>
    <n v="49"/>
    <n v="3900"/>
  </r>
  <r>
    <x v="4"/>
    <n v="0"/>
    <n v="3900"/>
  </r>
  <r>
    <x v="5"/>
    <n v="7"/>
    <n v="3900"/>
  </r>
  <r>
    <x v="6"/>
    <n v="57"/>
    <n v="3900"/>
  </r>
  <r>
    <x v="7"/>
    <s v="High"/>
    <n v="3900"/>
  </r>
  <r>
    <x v="0"/>
    <s v="Couple"/>
    <n v="9958"/>
  </r>
  <r>
    <x v="1"/>
    <n v="642"/>
    <n v="9958"/>
  </r>
  <r>
    <x v="2"/>
    <n v="14"/>
    <n v="9958"/>
  </r>
  <r>
    <x v="3"/>
    <n v="49"/>
    <n v="9958"/>
  </r>
  <r>
    <x v="4"/>
    <n v="0"/>
    <n v="9958"/>
  </r>
  <r>
    <x v="5"/>
    <n v="7"/>
    <n v="9958"/>
  </r>
  <r>
    <x v="6"/>
    <n v="57"/>
    <n v="9958"/>
  </r>
  <r>
    <x v="7"/>
    <s v="High"/>
    <n v="9958"/>
  </r>
  <r>
    <x v="0"/>
    <s v="Couple"/>
    <n v="10584"/>
  </r>
  <r>
    <x v="1"/>
    <n v="225"/>
    <n v="10584"/>
  </r>
  <r>
    <x v="2"/>
    <n v="162"/>
    <n v="10584"/>
  </r>
  <r>
    <x v="3"/>
    <n v="387"/>
    <n v="10584"/>
  </r>
  <r>
    <x v="4"/>
    <n v="106"/>
    <n v="10584"/>
  </r>
  <r>
    <x v="5"/>
    <n v="36"/>
    <n v="10584"/>
  </r>
  <r>
    <x v="6"/>
    <n v="29"/>
    <n v="10584"/>
  </r>
  <r>
    <x v="7"/>
    <s v="Medium"/>
    <n v="10584"/>
  </r>
  <r>
    <x v="0"/>
    <s v="Couple"/>
    <n v="1672"/>
  </r>
  <r>
    <x v="1"/>
    <n v="204"/>
    <n v="1672"/>
  </r>
  <r>
    <x v="2"/>
    <n v="7"/>
    <n v="1672"/>
  </r>
  <r>
    <x v="3"/>
    <n v="149"/>
    <n v="1672"/>
  </r>
  <r>
    <x v="4"/>
    <n v="20"/>
    <n v="1672"/>
  </r>
  <r>
    <x v="5"/>
    <n v="15"/>
    <n v="1672"/>
  </r>
  <r>
    <x v="6"/>
    <n v="66"/>
    <n v="1672"/>
  </r>
  <r>
    <x v="7"/>
    <s v="Medium"/>
    <n v="1672"/>
  </r>
  <r>
    <x v="0"/>
    <s v="Couple"/>
    <n v="8952"/>
  </r>
  <r>
    <x v="1"/>
    <n v="397"/>
    <n v="8952"/>
  </r>
  <r>
    <x v="2"/>
    <n v="46"/>
    <n v="8952"/>
  </r>
  <r>
    <x v="3"/>
    <n v="288"/>
    <n v="8952"/>
  </r>
  <r>
    <x v="4"/>
    <n v="20"/>
    <n v="8952"/>
  </r>
  <r>
    <x v="5"/>
    <n v="38"/>
    <n v="8952"/>
  </r>
  <r>
    <x v="6"/>
    <n v="70"/>
    <n v="8952"/>
  </r>
  <r>
    <x v="7"/>
    <s v="Medium"/>
    <n v="8952"/>
  </r>
  <r>
    <x v="0"/>
    <s v="Couple"/>
    <n v="10766"/>
  </r>
  <r>
    <x v="1"/>
    <n v="397"/>
    <n v="10766"/>
  </r>
  <r>
    <x v="2"/>
    <n v="19"/>
    <n v="10766"/>
  </r>
  <r>
    <x v="3"/>
    <n v="69"/>
    <n v="10766"/>
  </r>
  <r>
    <x v="4"/>
    <n v="12"/>
    <n v="10766"/>
  </r>
  <r>
    <x v="5"/>
    <n v="0"/>
    <n v="10766"/>
  </r>
  <r>
    <x v="6"/>
    <n v="9"/>
    <n v="10766"/>
  </r>
  <r>
    <x v="7"/>
    <s v="Medium"/>
    <n v="10766"/>
  </r>
  <r>
    <x v="0"/>
    <s v="Couple"/>
    <n v="9971"/>
  </r>
  <r>
    <x v="1"/>
    <n v="397"/>
    <n v="9971"/>
  </r>
  <r>
    <x v="2"/>
    <n v="19"/>
    <n v="9971"/>
  </r>
  <r>
    <x v="3"/>
    <n v="69"/>
    <n v="9971"/>
  </r>
  <r>
    <x v="4"/>
    <n v="12"/>
    <n v="9971"/>
  </r>
  <r>
    <x v="5"/>
    <n v="0"/>
    <n v="9971"/>
  </r>
  <r>
    <x v="6"/>
    <n v="9"/>
    <n v="9971"/>
  </r>
  <r>
    <x v="7"/>
    <s v="Medium"/>
    <n v="9971"/>
  </r>
  <r>
    <x v="0"/>
    <s v="Couple"/>
    <n v="10770"/>
  </r>
  <r>
    <x v="1"/>
    <n v="247"/>
    <n v="10770"/>
  </r>
  <r>
    <x v="2"/>
    <n v="161"/>
    <n v="10770"/>
  </r>
  <r>
    <x v="3"/>
    <n v="295"/>
    <n v="10770"/>
  </r>
  <r>
    <x v="4"/>
    <n v="210"/>
    <n v="10770"/>
  </r>
  <r>
    <x v="5"/>
    <n v="85"/>
    <n v="10770"/>
  </r>
  <r>
    <x v="6"/>
    <n v="47"/>
    <n v="10770"/>
  </r>
  <r>
    <x v="7"/>
    <s v="Medium"/>
    <n v="10770"/>
  </r>
  <r>
    <x v="0"/>
    <s v="Couple"/>
    <n v="9624"/>
  </r>
  <r>
    <x v="1"/>
    <n v="603"/>
    <n v="9624"/>
  </r>
  <r>
    <x v="2"/>
    <n v="45"/>
    <n v="9624"/>
  </r>
  <r>
    <x v="3"/>
    <n v="207"/>
    <n v="9624"/>
  </r>
  <r>
    <x v="4"/>
    <n v="36"/>
    <n v="9624"/>
  </r>
  <r>
    <x v="5"/>
    <n v="18"/>
    <n v="9624"/>
  </r>
  <r>
    <x v="6"/>
    <n v="54"/>
    <n v="9624"/>
  </r>
  <r>
    <x v="7"/>
    <s v="Medium"/>
    <n v="9624"/>
  </r>
  <r>
    <x v="0"/>
    <s v="Other"/>
    <n v="4369"/>
  </r>
  <r>
    <x v="1"/>
    <n v="240"/>
    <n v="4369"/>
  </r>
  <r>
    <x v="2"/>
    <n v="67"/>
    <n v="4369"/>
  </r>
  <r>
    <x v="3"/>
    <n v="500"/>
    <n v="4369"/>
  </r>
  <r>
    <x v="4"/>
    <n v="199"/>
    <n v="4369"/>
  </r>
  <r>
    <x v="5"/>
    <n v="0"/>
    <n v="4369"/>
  </r>
  <r>
    <x v="6"/>
    <n v="163"/>
    <n v="4369"/>
  </r>
  <r>
    <x v="7"/>
    <s v="Medium"/>
    <n v="4369"/>
  </r>
  <r>
    <x v="0"/>
    <s v="Couple"/>
    <n v="10652"/>
  </r>
  <r>
    <x v="1"/>
    <n v="240"/>
    <n v="10652"/>
  </r>
  <r>
    <x v="2"/>
    <n v="67"/>
    <n v="10652"/>
  </r>
  <r>
    <x v="3"/>
    <n v="500"/>
    <n v="10652"/>
  </r>
  <r>
    <x v="4"/>
    <n v="199"/>
    <n v="10652"/>
  </r>
  <r>
    <x v="5"/>
    <n v="0"/>
    <n v="10652"/>
  </r>
  <r>
    <x v="6"/>
    <n v="163"/>
    <n v="10652"/>
  </r>
  <r>
    <x v="7"/>
    <s v="Medium"/>
    <n v="10652"/>
  </r>
  <r>
    <x v="0"/>
    <s v="Single"/>
    <n v="8614"/>
  </r>
  <r>
    <x v="1"/>
    <n v="245"/>
    <n v="8614"/>
  </r>
  <r>
    <x v="2"/>
    <n v="19"/>
    <n v="8614"/>
  </r>
  <r>
    <x v="3"/>
    <n v="125"/>
    <n v="8614"/>
  </r>
  <r>
    <x v="4"/>
    <n v="37"/>
    <n v="8614"/>
  </r>
  <r>
    <x v="5"/>
    <n v="67"/>
    <n v="8614"/>
  </r>
  <r>
    <x v="6"/>
    <n v="14"/>
    <n v="8614"/>
  </r>
  <r>
    <x v="7"/>
    <s v="Medium"/>
    <n v="8614"/>
  </r>
  <r>
    <x v="0"/>
    <s v="Couple"/>
    <n v="4741"/>
  </r>
  <r>
    <x v="1"/>
    <n v="391"/>
    <n v="4741"/>
  </r>
  <r>
    <x v="2"/>
    <n v="32"/>
    <n v="4741"/>
  </r>
  <r>
    <x v="3"/>
    <n v="70"/>
    <n v="4741"/>
  </r>
  <r>
    <x v="4"/>
    <n v="21"/>
    <n v="4741"/>
  </r>
  <r>
    <x v="5"/>
    <n v="32"/>
    <n v="4741"/>
  </r>
  <r>
    <x v="6"/>
    <n v="16"/>
    <n v="4741"/>
  </r>
  <r>
    <x v="7"/>
    <s v="Medium"/>
    <n v="4741"/>
  </r>
  <r>
    <x v="0"/>
    <s v="Couple"/>
    <n v="2681"/>
  </r>
  <r>
    <x v="1"/>
    <n v="71"/>
    <n v="2681"/>
  </r>
  <r>
    <x v="2"/>
    <n v="22"/>
    <n v="2681"/>
  </r>
  <r>
    <x v="3"/>
    <n v="112"/>
    <n v="2681"/>
  </r>
  <r>
    <x v="4"/>
    <n v="138"/>
    <n v="2681"/>
  </r>
  <r>
    <x v="5"/>
    <n v="89"/>
    <n v="2681"/>
  </r>
  <r>
    <x v="6"/>
    <n v="29"/>
    <n v="2681"/>
  </r>
  <r>
    <x v="7"/>
    <s v="Low"/>
    <n v="2681"/>
  </r>
  <r>
    <x v="0"/>
    <s v="Couple"/>
    <n v="6872"/>
  </r>
  <r>
    <x v="1"/>
    <n v="284"/>
    <n v="6872"/>
  </r>
  <r>
    <x v="2"/>
    <n v="3"/>
    <n v="6872"/>
  </r>
  <r>
    <x v="3"/>
    <n v="84"/>
    <n v="6872"/>
  </r>
  <r>
    <x v="4"/>
    <n v="4"/>
    <n v="6872"/>
  </r>
  <r>
    <x v="5"/>
    <n v="7"/>
    <n v="6872"/>
  </r>
  <r>
    <x v="6"/>
    <n v="23"/>
    <n v="6872"/>
  </r>
  <r>
    <x v="7"/>
    <s v="Medium"/>
    <n v="6872"/>
  </r>
  <r>
    <x v="0"/>
    <s v="Single"/>
    <n v="5136"/>
  </r>
  <r>
    <x v="1"/>
    <n v="654"/>
    <n v="5136"/>
  </r>
  <r>
    <x v="2"/>
    <n v="7"/>
    <n v="5136"/>
  </r>
  <r>
    <x v="3"/>
    <n v="92"/>
    <n v="5136"/>
  </r>
  <r>
    <x v="4"/>
    <n v="0"/>
    <n v="5136"/>
  </r>
  <r>
    <x v="5"/>
    <n v="15"/>
    <n v="5136"/>
  </r>
  <r>
    <x v="6"/>
    <n v="30"/>
    <n v="5136"/>
  </r>
  <r>
    <x v="7"/>
    <s v="High"/>
    <n v="5136"/>
  </r>
  <r>
    <x v="0"/>
    <s v="Couple"/>
    <n v="4047"/>
  </r>
  <r>
    <x v="1"/>
    <n v="384"/>
    <n v="4047"/>
  </r>
  <r>
    <x v="2"/>
    <n v="0"/>
    <n v="4047"/>
  </r>
  <r>
    <x v="3"/>
    <n v="102"/>
    <n v="4047"/>
  </r>
  <r>
    <x v="4"/>
    <n v="21"/>
    <n v="4047"/>
  </r>
  <r>
    <x v="5"/>
    <n v="32"/>
    <n v="4047"/>
  </r>
  <r>
    <x v="6"/>
    <n v="5"/>
    <n v="4047"/>
  </r>
  <r>
    <x v="7"/>
    <s v="Medium"/>
    <n v="4047"/>
  </r>
  <r>
    <x v="0"/>
    <s v="Couple"/>
    <n v="9477"/>
  </r>
  <r>
    <x v="1"/>
    <n v="384"/>
    <n v="9477"/>
  </r>
  <r>
    <x v="2"/>
    <n v="0"/>
    <n v="9477"/>
  </r>
  <r>
    <x v="3"/>
    <n v="102"/>
    <n v="9477"/>
  </r>
  <r>
    <x v="4"/>
    <n v="21"/>
    <n v="9477"/>
  </r>
  <r>
    <x v="5"/>
    <n v="32"/>
    <n v="9477"/>
  </r>
  <r>
    <x v="6"/>
    <n v="5"/>
    <n v="9477"/>
  </r>
  <r>
    <x v="7"/>
    <s v="Medium"/>
    <n v="9477"/>
  </r>
  <r>
    <x v="0"/>
    <s v="Couple"/>
    <n v="4437"/>
  </r>
  <r>
    <x v="1"/>
    <n v="112"/>
    <n v="4437"/>
  </r>
  <r>
    <x v="2"/>
    <n v="6"/>
    <n v="4437"/>
  </r>
  <r>
    <x v="3"/>
    <n v="92"/>
    <n v="4437"/>
  </r>
  <r>
    <x v="4"/>
    <n v="3"/>
    <n v="4437"/>
  </r>
  <r>
    <x v="5"/>
    <n v="9"/>
    <n v="4437"/>
  </r>
  <r>
    <x v="6"/>
    <n v="38"/>
    <n v="4437"/>
  </r>
  <r>
    <x v="7"/>
    <s v="Medium"/>
    <n v="4437"/>
  </r>
  <r>
    <x v="0"/>
    <s v="Couple"/>
    <n v="10701"/>
  </r>
  <r>
    <x v="1"/>
    <n v="713"/>
    <n v="10701"/>
  </r>
  <r>
    <x v="2"/>
    <n v="0"/>
    <n v="10701"/>
  </r>
  <r>
    <x v="3"/>
    <n v="264"/>
    <n v="10701"/>
  </r>
  <r>
    <x v="4"/>
    <n v="120"/>
    <n v="10701"/>
  </r>
  <r>
    <x v="5"/>
    <n v="80"/>
    <n v="10701"/>
  </r>
  <r>
    <x v="6"/>
    <n v="34"/>
    <n v="10701"/>
  </r>
  <r>
    <x v="7"/>
    <s v="High"/>
    <n v="10701"/>
  </r>
  <r>
    <x v="0"/>
    <s v="Single"/>
    <n v="9596"/>
  </r>
  <r>
    <x v="1"/>
    <n v="365"/>
    <n v="9596"/>
  </r>
  <r>
    <x v="2"/>
    <n v="32"/>
    <n v="9596"/>
  </r>
  <r>
    <x v="3"/>
    <n v="117"/>
    <n v="9596"/>
  </r>
  <r>
    <x v="4"/>
    <n v="34"/>
    <n v="9596"/>
  </r>
  <r>
    <x v="5"/>
    <n v="110"/>
    <n v="9596"/>
  </r>
  <r>
    <x v="6"/>
    <n v="6"/>
    <n v="9596"/>
  </r>
  <r>
    <x v="7"/>
    <s v="Medium"/>
    <n v="9596"/>
  </r>
  <r>
    <x v="0"/>
    <s v="Couple"/>
    <n v="466"/>
  </r>
  <r>
    <x v="1"/>
    <n v="388"/>
    <n v="466"/>
  </r>
  <r>
    <x v="2"/>
    <n v="14"/>
    <n v="466"/>
  </r>
  <r>
    <x v="3"/>
    <n v="218"/>
    <n v="466"/>
  </r>
  <r>
    <x v="4"/>
    <n v="91"/>
    <n v="466"/>
  </r>
  <r>
    <x v="5"/>
    <n v="14"/>
    <n v="466"/>
  </r>
  <r>
    <x v="6"/>
    <n v="21"/>
    <n v="466"/>
  </r>
  <r>
    <x v="7"/>
    <s v="Medium"/>
    <n v="466"/>
  </r>
  <r>
    <x v="0"/>
    <s v="Couple"/>
    <n v="1631"/>
  </r>
  <r>
    <x v="1"/>
    <n v="890"/>
    <n v="1631"/>
  </r>
  <r>
    <x v="2"/>
    <n v="63"/>
    <n v="1631"/>
  </r>
  <r>
    <x v="3"/>
    <n v="292"/>
    <n v="1631"/>
  </r>
  <r>
    <x v="4"/>
    <n v="0"/>
    <n v="1631"/>
  </r>
  <r>
    <x v="5"/>
    <n v="25"/>
    <n v="1631"/>
  </r>
  <r>
    <x v="6"/>
    <n v="12"/>
    <n v="1631"/>
  </r>
  <r>
    <x v="7"/>
    <s v="High"/>
    <n v="1631"/>
  </r>
  <r>
    <x v="0"/>
    <s v="Couple"/>
    <n v="2829"/>
  </r>
  <r>
    <x v="1"/>
    <n v="626"/>
    <n v="2829"/>
  </r>
  <r>
    <x v="2"/>
    <n v="0"/>
    <n v="2829"/>
  </r>
  <r>
    <x v="3"/>
    <n v="70"/>
    <n v="2829"/>
  </r>
  <r>
    <x v="4"/>
    <n v="0"/>
    <n v="2829"/>
  </r>
  <r>
    <x v="5"/>
    <n v="7"/>
    <n v="2829"/>
  </r>
  <r>
    <x v="6"/>
    <n v="28"/>
    <n v="2829"/>
  </r>
  <r>
    <x v="7"/>
    <s v="High"/>
    <n v="2829"/>
  </r>
  <r>
    <x v="0"/>
    <s v="Couple"/>
    <n v="3759"/>
  </r>
  <r>
    <x v="1"/>
    <n v="743"/>
    <n v="3759"/>
  </r>
  <r>
    <x v="2"/>
    <n v="19"/>
    <n v="3759"/>
  </r>
  <r>
    <x v="3"/>
    <n v="181"/>
    <n v="3759"/>
  </r>
  <r>
    <x v="4"/>
    <n v="12"/>
    <n v="3759"/>
  </r>
  <r>
    <x v="5"/>
    <n v="0"/>
    <n v="3759"/>
  </r>
  <r>
    <x v="6"/>
    <n v="200"/>
    <n v="3759"/>
  </r>
  <r>
    <x v="7"/>
    <s v="High"/>
    <n v="3759"/>
  </r>
  <r>
    <x v="0"/>
    <s v="Couple"/>
    <n v="8932"/>
  </r>
  <r>
    <x v="1"/>
    <n v="960"/>
    <n v="8932"/>
  </r>
  <r>
    <x v="2"/>
    <n v="28"/>
    <n v="8932"/>
  </r>
  <r>
    <x v="3"/>
    <n v="183"/>
    <n v="8932"/>
  </r>
  <r>
    <x v="4"/>
    <n v="220"/>
    <n v="8932"/>
  </r>
  <r>
    <x v="5"/>
    <n v="70"/>
    <n v="8932"/>
  </r>
  <r>
    <x v="6"/>
    <n v="70"/>
    <n v="8932"/>
  </r>
  <r>
    <x v="7"/>
    <s v="High"/>
    <n v="8932"/>
  </r>
  <r>
    <x v="0"/>
    <s v="Couple"/>
    <n v="5758"/>
  </r>
  <r>
    <x v="1"/>
    <n v="1074"/>
    <n v="5758"/>
  </r>
  <r>
    <x v="2"/>
    <n v="0"/>
    <n v="5758"/>
  </r>
  <r>
    <x v="3"/>
    <n v="69"/>
    <n v="5758"/>
  </r>
  <r>
    <x v="4"/>
    <n v="0"/>
    <n v="5758"/>
  </r>
  <r>
    <x v="5"/>
    <n v="0"/>
    <n v="5758"/>
  </r>
  <r>
    <x v="6"/>
    <n v="46"/>
    <n v="5758"/>
  </r>
  <r>
    <x v="7"/>
    <s v="High"/>
    <n v="5758"/>
  </r>
  <r>
    <x v="0"/>
    <s v="Couple"/>
    <n v="25"/>
  </r>
  <r>
    <x v="1"/>
    <n v="460"/>
    <n v="25"/>
  </r>
  <r>
    <x v="2"/>
    <n v="35"/>
    <n v="25"/>
  </r>
  <r>
    <x v="3"/>
    <n v="422"/>
    <n v="25"/>
  </r>
  <r>
    <x v="4"/>
    <n v="33"/>
    <n v="25"/>
  </r>
  <r>
    <x v="5"/>
    <n v="12"/>
    <n v="25"/>
  </r>
  <r>
    <x v="6"/>
    <n v="153"/>
    <n v="25"/>
  </r>
  <r>
    <x v="7"/>
    <s v="Medium"/>
    <n v="25"/>
  </r>
  <r>
    <x v="0"/>
    <s v="Couple"/>
    <n v="10833"/>
  </r>
  <r>
    <x v="1"/>
    <n v="790"/>
    <n v="10833"/>
  </r>
  <r>
    <x v="2"/>
    <n v="19"/>
    <n v="10833"/>
  </r>
  <r>
    <x v="3"/>
    <n v="133"/>
    <n v="10833"/>
  </r>
  <r>
    <x v="4"/>
    <n v="12"/>
    <n v="10833"/>
  </r>
  <r>
    <x v="5"/>
    <n v="0"/>
    <n v="10833"/>
  </r>
  <r>
    <x v="6"/>
    <n v="19"/>
    <n v="10833"/>
  </r>
  <r>
    <x v="7"/>
    <s v="High"/>
    <n v="10833"/>
  </r>
  <r>
    <x v="0"/>
    <s v="Couple"/>
    <n v="11084"/>
  </r>
  <r>
    <x v="1"/>
    <n v="738"/>
    <n v="11084"/>
  </r>
  <r>
    <x v="2"/>
    <n v="0"/>
    <n v="11084"/>
  </r>
  <r>
    <x v="3"/>
    <n v="232"/>
    <n v="11084"/>
  </r>
  <r>
    <x v="4"/>
    <n v="13"/>
    <n v="11084"/>
  </r>
  <r>
    <x v="5"/>
    <n v="20"/>
    <n v="11084"/>
  </r>
  <r>
    <x v="6"/>
    <n v="50"/>
    <n v="11084"/>
  </r>
  <r>
    <x v="7"/>
    <s v="Medium"/>
    <n v="11084"/>
  </r>
  <r>
    <x v="0"/>
    <s v="Couple"/>
    <n v="5172"/>
  </r>
  <r>
    <x v="1"/>
    <n v="738"/>
    <n v="5172"/>
  </r>
  <r>
    <x v="2"/>
    <n v="0"/>
    <n v="5172"/>
  </r>
  <r>
    <x v="3"/>
    <n v="232"/>
    <n v="5172"/>
  </r>
  <r>
    <x v="4"/>
    <n v="13"/>
    <n v="5172"/>
  </r>
  <r>
    <x v="5"/>
    <n v="20"/>
    <n v="5172"/>
  </r>
  <r>
    <x v="6"/>
    <n v="50"/>
    <n v="5172"/>
  </r>
  <r>
    <x v="7"/>
    <s v="Medium"/>
    <n v="5172"/>
  </r>
  <r>
    <x v="0"/>
    <s v="Couple"/>
    <n v="6142"/>
  </r>
  <r>
    <x v="1"/>
    <n v="629"/>
    <n v="6142"/>
  </r>
  <r>
    <x v="2"/>
    <n v="17"/>
    <n v="6142"/>
  </r>
  <r>
    <x v="3"/>
    <n v="177"/>
    <n v="6142"/>
  </r>
  <r>
    <x v="4"/>
    <n v="69"/>
    <n v="6142"/>
  </r>
  <r>
    <x v="5"/>
    <n v="0"/>
    <n v="6142"/>
  </r>
  <r>
    <x v="6"/>
    <n v="8"/>
    <n v="6142"/>
  </r>
  <r>
    <x v="7"/>
    <s v="Medium"/>
    <n v="6142"/>
  </r>
  <r>
    <x v="0"/>
    <s v="Couple"/>
    <n v="6312"/>
  </r>
  <r>
    <x v="1"/>
    <n v="258"/>
    <n v="6312"/>
  </r>
  <r>
    <x v="2"/>
    <n v="107"/>
    <n v="6312"/>
  </r>
  <r>
    <x v="3"/>
    <n v="291"/>
    <n v="6312"/>
  </r>
  <r>
    <x v="4"/>
    <n v="84"/>
    <n v="6312"/>
  </r>
  <r>
    <x v="5"/>
    <n v="37"/>
    <n v="6312"/>
  </r>
  <r>
    <x v="6"/>
    <n v="86"/>
    <n v="6312"/>
  </r>
  <r>
    <x v="7"/>
    <s v="High"/>
    <n v="6312"/>
  </r>
  <r>
    <x v="0"/>
    <s v="Couple"/>
    <n v="9940"/>
  </r>
  <r>
    <x v="1"/>
    <n v="382"/>
    <n v="9940"/>
  </r>
  <r>
    <x v="2"/>
    <n v="114"/>
    <n v="9940"/>
  </r>
  <r>
    <x v="3"/>
    <n v="276"/>
    <n v="9940"/>
  </r>
  <r>
    <x v="4"/>
    <n v="75"/>
    <n v="9940"/>
  </r>
  <r>
    <x v="5"/>
    <n v="124"/>
    <n v="9940"/>
  </r>
  <r>
    <x v="6"/>
    <n v="38"/>
    <n v="9940"/>
  </r>
  <r>
    <x v="7"/>
    <s v="Medium"/>
    <n v="9940"/>
  </r>
  <r>
    <x v="0"/>
    <s v="Single"/>
    <n v="7922"/>
  </r>
  <r>
    <x v="1"/>
    <n v="819"/>
    <n v="7922"/>
  </r>
  <r>
    <x v="2"/>
    <n v="0"/>
    <n v="7922"/>
  </r>
  <r>
    <x v="3"/>
    <n v="72"/>
    <n v="7922"/>
  </r>
  <r>
    <x v="4"/>
    <n v="12"/>
    <n v="7922"/>
  </r>
  <r>
    <x v="5"/>
    <n v="0"/>
    <n v="7922"/>
  </r>
  <r>
    <x v="6"/>
    <n v="63"/>
    <n v="7922"/>
  </r>
  <r>
    <x v="7"/>
    <s v="High"/>
    <n v="7922"/>
  </r>
  <r>
    <x v="0"/>
    <s v="Single"/>
    <n v="6457"/>
  </r>
  <r>
    <x v="1"/>
    <n v="527"/>
    <n v="6457"/>
  </r>
  <r>
    <x v="2"/>
    <n v="24"/>
    <n v="6457"/>
  </r>
  <r>
    <x v="3"/>
    <n v="230"/>
    <n v="6457"/>
  </r>
  <r>
    <x v="4"/>
    <n v="32"/>
    <n v="6457"/>
  </r>
  <r>
    <x v="5"/>
    <n v="24"/>
    <n v="6457"/>
  </r>
  <r>
    <x v="6"/>
    <n v="65"/>
    <n v="6457"/>
  </r>
  <r>
    <x v="7"/>
    <s v="Medium"/>
    <n v="6457"/>
  </r>
  <r>
    <x v="0"/>
    <s v="Single"/>
    <n v="8233"/>
  </r>
  <r>
    <x v="1"/>
    <n v="508"/>
    <n v="8233"/>
  </r>
  <r>
    <x v="2"/>
    <n v="5"/>
    <n v="8233"/>
  </r>
  <r>
    <x v="3"/>
    <n v="21"/>
    <n v="8233"/>
  </r>
  <r>
    <x v="4"/>
    <n v="7"/>
    <n v="8233"/>
  </r>
  <r>
    <x v="5"/>
    <n v="5"/>
    <n v="8233"/>
  </r>
  <r>
    <x v="6"/>
    <n v="10"/>
    <n v="8233"/>
  </r>
  <r>
    <x v="7"/>
    <s v="High"/>
    <n v="8233"/>
  </r>
  <r>
    <x v="0"/>
    <s v="Single"/>
    <n v="8427"/>
  </r>
  <r>
    <x v="1"/>
    <n v="556"/>
    <n v="8427"/>
  </r>
  <r>
    <x v="2"/>
    <n v="14"/>
    <n v="8427"/>
  </r>
  <r>
    <x v="3"/>
    <n v="717"/>
    <n v="8427"/>
  </r>
  <r>
    <x v="4"/>
    <n v="210"/>
    <n v="8427"/>
  </r>
  <r>
    <x v="5"/>
    <n v="0"/>
    <n v="8427"/>
  </r>
  <r>
    <x v="6"/>
    <n v="43"/>
    <n v="8427"/>
  </r>
  <r>
    <x v="7"/>
    <s v="High"/>
    <n v="8427"/>
  </r>
  <r>
    <x v="0"/>
    <s v="Single"/>
    <n v="217"/>
  </r>
  <r>
    <x v="1"/>
    <n v="556"/>
    <n v="217"/>
  </r>
  <r>
    <x v="2"/>
    <n v="14"/>
    <n v="217"/>
  </r>
  <r>
    <x v="3"/>
    <n v="717"/>
    <n v="217"/>
  </r>
  <r>
    <x v="4"/>
    <n v="210"/>
    <n v="217"/>
  </r>
  <r>
    <x v="5"/>
    <n v="0"/>
    <n v="217"/>
  </r>
  <r>
    <x v="6"/>
    <n v="43"/>
    <n v="217"/>
  </r>
  <r>
    <x v="7"/>
    <s v="High"/>
    <n v="217"/>
  </r>
  <r>
    <x v="0"/>
    <s v="Single"/>
    <n v="1867"/>
  </r>
  <r>
    <x v="1"/>
    <n v="652"/>
    <n v="1867"/>
  </r>
  <r>
    <x v="2"/>
    <n v="48"/>
    <n v="1867"/>
  </r>
  <r>
    <x v="3"/>
    <n v="350"/>
    <n v="1867"/>
  </r>
  <r>
    <x v="4"/>
    <n v="94"/>
    <n v="1867"/>
  </r>
  <r>
    <x v="5"/>
    <n v="84"/>
    <n v="1867"/>
  </r>
  <r>
    <x v="6"/>
    <n v="108"/>
    <n v="1867"/>
  </r>
  <r>
    <x v="7"/>
    <s v="High"/>
    <n v="1867"/>
  </r>
  <r>
    <x v="0"/>
    <s v="Single"/>
    <n v="8957"/>
  </r>
  <r>
    <x v="1"/>
    <n v="480"/>
    <n v="8957"/>
  </r>
  <r>
    <x v="2"/>
    <n v="86"/>
    <n v="8957"/>
  </r>
  <r>
    <x v="3"/>
    <n v="249"/>
    <n v="8957"/>
  </r>
  <r>
    <x v="4"/>
    <n v="75"/>
    <n v="8957"/>
  </r>
  <r>
    <x v="5"/>
    <n v="86"/>
    <n v="8957"/>
  </r>
  <r>
    <x v="6"/>
    <n v="144"/>
    <n v="8957"/>
  </r>
  <r>
    <x v="7"/>
    <s v="Medium"/>
    <n v="8957"/>
  </r>
  <r>
    <x v="0"/>
    <s v="Couple"/>
    <n v="7732"/>
  </r>
  <r>
    <x v="1"/>
    <n v="293"/>
    <n v="7732"/>
  </r>
  <r>
    <x v="2"/>
    <n v="0"/>
    <n v="7732"/>
  </r>
  <r>
    <x v="3"/>
    <n v="124"/>
    <n v="7732"/>
  </r>
  <r>
    <x v="4"/>
    <n v="179"/>
    <n v="7732"/>
  </r>
  <r>
    <x v="5"/>
    <n v="97"/>
    <n v="7732"/>
  </r>
  <r>
    <x v="6"/>
    <n v="52"/>
    <n v="7732"/>
  </r>
  <r>
    <x v="7"/>
    <s v="High"/>
    <n v="7732"/>
  </r>
  <r>
    <x v="0"/>
    <s v="Couple"/>
    <n v="1802"/>
  </r>
  <r>
    <x v="1"/>
    <n v="412"/>
    <n v="1802"/>
  </r>
  <r>
    <x v="2"/>
    <n v="5"/>
    <n v="1802"/>
  </r>
  <r>
    <x v="3"/>
    <n v="119"/>
    <n v="1802"/>
  </r>
  <r>
    <x v="4"/>
    <n v="38"/>
    <n v="1802"/>
  </r>
  <r>
    <x v="5"/>
    <n v="29"/>
    <n v="1802"/>
  </r>
  <r>
    <x v="6"/>
    <n v="77"/>
    <n v="1802"/>
  </r>
  <r>
    <x v="7"/>
    <s v="Medium"/>
    <n v="1802"/>
  </r>
  <r>
    <x v="0"/>
    <s v="Couple"/>
    <n v="843"/>
  </r>
  <r>
    <x v="1"/>
    <n v="303"/>
    <n v="843"/>
  </r>
  <r>
    <x v="2"/>
    <n v="0"/>
    <n v="843"/>
  </r>
  <r>
    <x v="3"/>
    <n v="280"/>
    <n v="843"/>
  </r>
  <r>
    <x v="4"/>
    <n v="60"/>
    <n v="843"/>
  </r>
  <r>
    <x v="5"/>
    <n v="147"/>
    <n v="843"/>
  </r>
  <r>
    <x v="6"/>
    <n v="15"/>
    <n v="843"/>
  </r>
  <r>
    <x v="7"/>
    <s v="High"/>
    <n v="843"/>
  </r>
  <r>
    <x v="0"/>
    <s v="Single"/>
    <n v="10281"/>
  </r>
  <r>
    <x v="1"/>
    <n v="180"/>
    <n v="10281"/>
  </r>
  <r>
    <x v="2"/>
    <n v="60"/>
    <n v="10281"/>
  </r>
  <r>
    <x v="3"/>
    <n v="241"/>
    <n v="10281"/>
  </r>
  <r>
    <x v="4"/>
    <n v="13"/>
    <n v="10281"/>
  </r>
  <r>
    <x v="5"/>
    <n v="54"/>
    <n v="10281"/>
  </r>
  <r>
    <x v="6"/>
    <n v="54"/>
    <n v="10281"/>
  </r>
  <r>
    <x v="7"/>
    <s v="Medium"/>
    <n v="10281"/>
  </r>
  <r>
    <x v="0"/>
    <s v="Couple"/>
    <n v="9645"/>
  </r>
  <r>
    <x v="1"/>
    <n v="920"/>
    <n v="9645"/>
  </r>
  <r>
    <x v="2"/>
    <n v="138"/>
    <n v="9645"/>
  </r>
  <r>
    <x v="3"/>
    <n v="168"/>
    <n v="9645"/>
  </r>
  <r>
    <x v="4"/>
    <n v="36"/>
    <n v="9645"/>
  </r>
  <r>
    <x v="5"/>
    <n v="46"/>
    <n v="9645"/>
  </r>
  <r>
    <x v="6"/>
    <n v="30"/>
    <n v="9645"/>
  </r>
  <r>
    <x v="7"/>
    <s v="High"/>
    <n v="9645"/>
  </r>
  <r>
    <x v="0"/>
    <s v="Single"/>
    <n v="1640"/>
  </r>
  <r>
    <x v="1"/>
    <n v="66"/>
    <n v="1640"/>
  </r>
  <r>
    <x v="2"/>
    <n v="0"/>
    <n v="1640"/>
  </r>
  <r>
    <x v="3"/>
    <n v="16"/>
    <n v="1640"/>
  </r>
  <r>
    <x v="4"/>
    <n v="0"/>
    <n v="1640"/>
  </r>
  <r>
    <x v="5"/>
    <n v="6"/>
    <n v="1640"/>
  </r>
  <r>
    <x v="6"/>
    <n v="20"/>
    <n v="1640"/>
  </r>
  <r>
    <x v="7"/>
    <s v="Low"/>
    <n v="1640"/>
  </r>
  <r>
    <x v="0"/>
    <s v="Single"/>
    <n v="9242"/>
  </r>
  <r>
    <x v="1"/>
    <n v="836"/>
    <n v="9242"/>
  </r>
  <r>
    <x v="2"/>
    <n v="185"/>
    <n v="9242"/>
  </r>
  <r>
    <x v="3"/>
    <n v="575"/>
    <n v="9242"/>
  </r>
  <r>
    <x v="4"/>
    <n v="24"/>
    <n v="9242"/>
  </r>
  <r>
    <x v="5"/>
    <n v="25"/>
    <n v="9242"/>
  </r>
  <r>
    <x v="6"/>
    <n v="77"/>
    <n v="9242"/>
  </r>
  <r>
    <x v="7"/>
    <s v="Medium"/>
    <n v="9242"/>
  </r>
  <r>
    <x v="0"/>
    <s v="Couple"/>
    <n v="6059"/>
  </r>
  <r>
    <x v="1"/>
    <n v="986"/>
    <n v="6059"/>
  </r>
  <r>
    <x v="2"/>
    <n v="36"/>
    <n v="6059"/>
  </r>
  <r>
    <x v="3"/>
    <n v="168"/>
    <n v="6059"/>
  </r>
  <r>
    <x v="4"/>
    <n v="16"/>
    <n v="6059"/>
  </r>
  <r>
    <x v="5"/>
    <n v="0"/>
    <n v="6059"/>
  </r>
  <r>
    <x v="6"/>
    <n v="108"/>
    <n v="6059"/>
  </r>
  <r>
    <x v="7"/>
    <s v="High"/>
    <n v="6059"/>
  </r>
  <r>
    <x v="0"/>
    <s v="Single"/>
    <n v="380"/>
  </r>
  <r>
    <x v="1"/>
    <n v="1170"/>
    <n v="380"/>
  </r>
  <r>
    <x v="2"/>
    <n v="48"/>
    <n v="380"/>
  </r>
  <r>
    <x v="3"/>
    <n v="320"/>
    <n v="380"/>
  </r>
  <r>
    <x v="4"/>
    <n v="42"/>
    <n v="380"/>
  </r>
  <r>
    <x v="5"/>
    <n v="32"/>
    <n v="380"/>
  </r>
  <r>
    <x v="6"/>
    <n v="192"/>
    <n v="380"/>
  </r>
  <r>
    <x v="7"/>
    <s v="High"/>
    <n v="380"/>
  </r>
  <r>
    <x v="0"/>
    <s v="Couple"/>
    <n v="7165"/>
  </r>
  <r>
    <x v="1"/>
    <n v="381"/>
    <n v="7165"/>
  </r>
  <r>
    <x v="2"/>
    <n v="35"/>
    <n v="7165"/>
  </r>
  <r>
    <x v="3"/>
    <n v="172"/>
    <n v="7165"/>
  </r>
  <r>
    <x v="4"/>
    <n v="56"/>
    <n v="7165"/>
  </r>
  <r>
    <x v="5"/>
    <n v="86"/>
    <n v="7165"/>
  </r>
  <r>
    <x v="6"/>
    <n v="93"/>
    <n v="7165"/>
  </r>
  <r>
    <x v="7"/>
    <s v="High"/>
    <n v="7165"/>
  </r>
  <r>
    <x v="0"/>
    <s v="Single"/>
    <n v="7646"/>
  </r>
  <r>
    <x v="1"/>
    <n v="218"/>
    <n v="7646"/>
  </r>
  <r>
    <x v="2"/>
    <n v="63"/>
    <n v="7646"/>
  </r>
  <r>
    <x v="3"/>
    <n v="282"/>
    <n v="7646"/>
  </r>
  <r>
    <x v="4"/>
    <n v="137"/>
    <n v="7646"/>
  </r>
  <r>
    <x v="5"/>
    <n v="35"/>
    <n v="7646"/>
  </r>
  <r>
    <x v="6"/>
    <n v="70"/>
    <n v="7646"/>
  </r>
  <r>
    <x v="7"/>
    <s v="Medium"/>
    <n v="7646"/>
  </r>
  <r>
    <x v="0"/>
    <s v="Couple"/>
    <n v="1029"/>
  </r>
  <r>
    <x v="1"/>
    <n v="200"/>
    <n v="1029"/>
  </r>
  <r>
    <x v="2"/>
    <n v="5"/>
    <n v="1029"/>
  </r>
  <r>
    <x v="3"/>
    <n v="44"/>
    <n v="1029"/>
  </r>
  <r>
    <x v="4"/>
    <n v="0"/>
    <n v="1029"/>
  </r>
  <r>
    <x v="5"/>
    <n v="10"/>
    <n v="1029"/>
  </r>
  <r>
    <x v="6"/>
    <n v="20"/>
    <n v="1029"/>
  </r>
  <r>
    <x v="7"/>
    <s v="Medium"/>
    <n v="1029"/>
  </r>
  <r>
    <x v="0"/>
    <s v="Couple"/>
    <n v="5140"/>
  </r>
  <r>
    <x v="1"/>
    <n v="1047"/>
    <n v="5140"/>
  </r>
  <r>
    <x v="2"/>
    <n v="0"/>
    <n v="5140"/>
  </r>
  <r>
    <x v="3"/>
    <n v="140"/>
    <n v="5140"/>
  </r>
  <r>
    <x v="4"/>
    <n v="67"/>
    <n v="5140"/>
  </r>
  <r>
    <x v="5"/>
    <n v="38"/>
    <n v="5140"/>
  </r>
  <r>
    <x v="6"/>
    <n v="153"/>
    <n v="5140"/>
  </r>
  <r>
    <x v="7"/>
    <s v="Medium"/>
    <n v="5140"/>
  </r>
  <r>
    <x v="0"/>
    <s v="Single"/>
    <n v="9750"/>
  </r>
  <r>
    <x v="1"/>
    <n v="731"/>
    <n v="9750"/>
  </r>
  <r>
    <x v="2"/>
    <n v="60"/>
    <n v="9750"/>
  </r>
  <r>
    <x v="3"/>
    <n v="353"/>
    <n v="9750"/>
  </r>
  <r>
    <x v="4"/>
    <n v="78"/>
    <n v="9750"/>
  </r>
  <r>
    <x v="5"/>
    <n v="12"/>
    <n v="9750"/>
  </r>
  <r>
    <x v="6"/>
    <n v="73"/>
    <n v="9750"/>
  </r>
  <r>
    <x v="7"/>
    <s v="High"/>
    <n v="9750"/>
  </r>
  <r>
    <x v="0"/>
    <s v="Couple"/>
    <n v="9595"/>
  </r>
  <r>
    <x v="1"/>
    <n v="539"/>
    <n v="9595"/>
  </r>
  <r>
    <x v="2"/>
    <n v="169"/>
    <n v="9595"/>
  </r>
  <r>
    <x v="3"/>
    <n v="816"/>
    <n v="9595"/>
  </r>
  <r>
    <x v="4"/>
    <n v="20"/>
    <n v="9595"/>
  </r>
  <r>
    <x v="5"/>
    <n v="0"/>
    <n v="9595"/>
  </r>
  <r>
    <x v="6"/>
    <n v="30"/>
    <n v="9595"/>
  </r>
  <r>
    <x v="7"/>
    <s v="Medium"/>
    <n v="9595"/>
  </r>
  <r>
    <x v="0"/>
    <s v="Single"/>
    <n v="7488"/>
  </r>
  <r>
    <x v="1"/>
    <n v="420"/>
    <n v="7488"/>
  </r>
  <r>
    <x v="2"/>
    <n v="15"/>
    <n v="7488"/>
  </r>
  <r>
    <x v="3"/>
    <n v="186"/>
    <n v="7488"/>
  </r>
  <r>
    <x v="4"/>
    <n v="151"/>
    <n v="7488"/>
  </r>
  <r>
    <x v="5"/>
    <n v="38"/>
    <n v="7488"/>
  </r>
  <r>
    <x v="6"/>
    <n v="15"/>
    <n v="7488"/>
  </r>
  <r>
    <x v="7"/>
    <s v="Medium"/>
    <n v="7488"/>
  </r>
  <r>
    <x v="0"/>
    <s v="Single"/>
    <n v="2223"/>
  </r>
  <r>
    <x v="1"/>
    <n v="1215"/>
    <n v="2223"/>
  </r>
  <r>
    <x v="2"/>
    <n v="33"/>
    <n v="2223"/>
  </r>
  <r>
    <x v="3"/>
    <n v="249"/>
    <n v="2223"/>
  </r>
  <r>
    <x v="4"/>
    <n v="64"/>
    <n v="2223"/>
  </r>
  <r>
    <x v="5"/>
    <n v="116"/>
    <n v="2223"/>
  </r>
  <r>
    <x v="6"/>
    <n v="149"/>
    <n v="2223"/>
  </r>
  <r>
    <x v="7"/>
    <s v="High"/>
    <n v="2223"/>
  </r>
  <r>
    <x v="0"/>
    <s v="Single"/>
    <n v="1665"/>
  </r>
  <r>
    <x v="1"/>
    <n v="1459"/>
    <n v="1665"/>
  </r>
  <r>
    <x v="2"/>
    <n v="0"/>
    <n v="1665"/>
  </r>
  <r>
    <x v="3"/>
    <n v="61"/>
    <n v="1665"/>
  </r>
  <r>
    <x v="4"/>
    <n v="0"/>
    <n v="1665"/>
  </r>
  <r>
    <x v="5"/>
    <n v="15"/>
    <n v="1665"/>
  </r>
  <r>
    <x v="6"/>
    <n v="215"/>
    <n v="1665"/>
  </r>
  <r>
    <x v="7"/>
    <s v="Low"/>
    <n v="1665"/>
  </r>
  <r>
    <x v="0"/>
    <s v="Single"/>
    <n v="5682"/>
  </r>
  <r>
    <x v="1"/>
    <n v="948"/>
    <n v="5682"/>
  </r>
  <r>
    <x v="2"/>
    <n v="10"/>
    <n v="5682"/>
  </r>
  <r>
    <x v="3"/>
    <n v="86"/>
    <n v="5682"/>
  </r>
  <r>
    <x v="4"/>
    <n v="13"/>
    <n v="5682"/>
  </r>
  <r>
    <x v="5"/>
    <n v="21"/>
    <n v="5682"/>
  </r>
  <r>
    <x v="6"/>
    <n v="21"/>
    <n v="5682"/>
  </r>
  <r>
    <x v="7"/>
    <s v="Medium"/>
    <n v="5682"/>
  </r>
  <r>
    <x v="0"/>
    <s v="Couple"/>
    <n v="4440"/>
  </r>
  <r>
    <x v="1"/>
    <n v="509"/>
    <n v="4440"/>
  </r>
  <r>
    <x v="2"/>
    <n v="0"/>
    <n v="4440"/>
  </r>
  <r>
    <x v="3"/>
    <n v="27"/>
    <n v="4440"/>
  </r>
  <r>
    <x v="4"/>
    <n v="0"/>
    <n v="4440"/>
  </r>
  <r>
    <x v="5"/>
    <n v="0"/>
    <n v="4440"/>
  </r>
  <r>
    <x v="6"/>
    <n v="10"/>
    <n v="4440"/>
  </r>
  <r>
    <x v="7"/>
    <s v="High"/>
    <n v="4440"/>
  </r>
  <r>
    <x v="0"/>
    <s v="Couple"/>
    <n v="5519"/>
  </r>
  <r>
    <x v="1"/>
    <n v="316"/>
    <n v="5519"/>
  </r>
  <r>
    <x v="2"/>
    <n v="58"/>
    <n v="5519"/>
  </r>
  <r>
    <x v="3"/>
    <n v="161"/>
    <n v="5519"/>
  </r>
  <r>
    <x v="4"/>
    <n v="76"/>
    <n v="5519"/>
  </r>
  <r>
    <x v="5"/>
    <n v="51"/>
    <n v="5519"/>
  </r>
  <r>
    <x v="6"/>
    <n v="135"/>
    <n v="5519"/>
  </r>
  <r>
    <x v="7"/>
    <s v="Medium"/>
    <n v="5519"/>
  </r>
  <r>
    <x v="0"/>
    <s v="Couple"/>
    <n v="5529"/>
  </r>
  <r>
    <x v="1"/>
    <n v="406"/>
    <n v="5529"/>
  </r>
  <r>
    <x v="2"/>
    <n v="0"/>
    <n v="5529"/>
  </r>
  <r>
    <x v="3"/>
    <n v="30"/>
    <n v="5529"/>
  </r>
  <r>
    <x v="4"/>
    <n v="0"/>
    <n v="5529"/>
  </r>
  <r>
    <x v="5"/>
    <n v="0"/>
    <n v="5529"/>
  </r>
  <r>
    <x v="6"/>
    <n v="8"/>
    <n v="5529"/>
  </r>
  <r>
    <x v="7"/>
    <s v="High"/>
    <n v="5529"/>
  </r>
  <r>
    <x v="0"/>
    <s v="Couple"/>
    <n v="4001"/>
  </r>
  <r>
    <x v="1"/>
    <n v="406"/>
    <n v="4001"/>
  </r>
  <r>
    <x v="2"/>
    <n v="0"/>
    <n v="4001"/>
  </r>
  <r>
    <x v="3"/>
    <n v="30"/>
    <n v="4001"/>
  </r>
  <r>
    <x v="4"/>
    <n v="0"/>
    <n v="4001"/>
  </r>
  <r>
    <x v="5"/>
    <n v="0"/>
    <n v="4001"/>
  </r>
  <r>
    <x v="6"/>
    <n v="8"/>
    <n v="4001"/>
  </r>
  <r>
    <x v="7"/>
    <s v="High"/>
    <n v="4001"/>
  </r>
  <r>
    <x v="0"/>
    <s v="Single"/>
    <n v="4756"/>
  </r>
  <r>
    <x v="1"/>
    <n v="176"/>
    <n v="4756"/>
  </r>
  <r>
    <x v="2"/>
    <n v="29"/>
    <n v="4756"/>
  </r>
  <r>
    <x v="3"/>
    <n v="818"/>
    <n v="4756"/>
  </r>
  <r>
    <x v="4"/>
    <n v="0"/>
    <n v="4756"/>
  </r>
  <r>
    <x v="5"/>
    <n v="33"/>
    <n v="4756"/>
  </r>
  <r>
    <x v="6"/>
    <n v="112"/>
    <n v="4756"/>
  </r>
  <r>
    <x v="7"/>
    <s v="High"/>
    <n v="4756"/>
  </r>
  <r>
    <x v="0"/>
    <s v="Single"/>
    <n v="7476"/>
  </r>
  <r>
    <x v="1"/>
    <n v="928"/>
    <n v="7476"/>
  </r>
  <r>
    <x v="2"/>
    <n v="63"/>
    <n v="7476"/>
  </r>
  <r>
    <x v="3"/>
    <n v="254"/>
    <n v="7476"/>
  </r>
  <r>
    <x v="4"/>
    <n v="0"/>
    <n v="7476"/>
  </r>
  <r>
    <x v="5"/>
    <n v="12"/>
    <n v="7476"/>
  </r>
  <r>
    <x v="6"/>
    <n v="12"/>
    <n v="7476"/>
  </r>
  <r>
    <x v="7"/>
    <s v="Medium"/>
    <n v="7476"/>
  </r>
  <r>
    <x v="0"/>
    <s v="Couple"/>
    <n v="9166"/>
  </r>
  <r>
    <x v="1"/>
    <n v="387"/>
    <n v="9166"/>
  </r>
  <r>
    <x v="2"/>
    <n v="84"/>
    <n v="9166"/>
  </r>
  <r>
    <x v="3"/>
    <n v="141"/>
    <n v="9166"/>
  </r>
  <r>
    <x v="4"/>
    <n v="73"/>
    <n v="9166"/>
  </r>
  <r>
    <x v="5"/>
    <n v="35"/>
    <n v="9166"/>
  </r>
  <r>
    <x v="6"/>
    <n v="162"/>
    <n v="9166"/>
  </r>
  <r>
    <x v="7"/>
    <s v="Medium"/>
    <n v="9166"/>
  </r>
  <r>
    <x v="0"/>
    <s v="Couple"/>
    <n v="8091"/>
  </r>
  <r>
    <x v="1"/>
    <n v="423"/>
    <n v="8091"/>
  </r>
  <r>
    <x v="2"/>
    <n v="184"/>
    <n v="8091"/>
  </r>
  <r>
    <x v="3"/>
    <n v="368"/>
    <n v="8091"/>
  </r>
  <r>
    <x v="4"/>
    <n v="13"/>
    <n v="8091"/>
  </r>
  <r>
    <x v="5"/>
    <n v="97"/>
    <n v="8091"/>
  </r>
  <r>
    <x v="6"/>
    <n v="21"/>
    <n v="8091"/>
  </r>
  <r>
    <x v="7"/>
    <s v="Medium"/>
    <n v="8091"/>
  </r>
  <r>
    <x v="0"/>
    <s v="Couple"/>
    <n v="4405"/>
  </r>
  <r>
    <x v="1"/>
    <n v="622"/>
    <n v="4405"/>
  </r>
  <r>
    <x v="2"/>
    <n v="7"/>
    <n v="4405"/>
  </r>
  <r>
    <x v="3"/>
    <n v="115"/>
    <n v="4405"/>
  </r>
  <r>
    <x v="4"/>
    <n v="30"/>
    <n v="4405"/>
  </r>
  <r>
    <x v="5"/>
    <n v="0"/>
    <n v="4405"/>
  </r>
  <r>
    <x v="6"/>
    <n v="15"/>
    <n v="4405"/>
  </r>
  <r>
    <x v="7"/>
    <s v="Medium"/>
    <n v="4405"/>
  </r>
  <r>
    <x v="0"/>
    <s v="Single"/>
    <n v="7079"/>
  </r>
  <r>
    <x v="1"/>
    <n v="897"/>
    <n v="7079"/>
  </r>
  <r>
    <x v="2"/>
    <n v="23"/>
    <n v="7079"/>
  </r>
  <r>
    <x v="3"/>
    <n v="207"/>
    <n v="7079"/>
  </r>
  <r>
    <x v="4"/>
    <n v="15"/>
    <n v="7079"/>
  </r>
  <r>
    <x v="5"/>
    <n v="11"/>
    <n v="7079"/>
  </r>
  <r>
    <x v="6"/>
    <n v="92"/>
    <n v="7079"/>
  </r>
  <r>
    <x v="7"/>
    <s v="High"/>
    <n v="7079"/>
  </r>
  <r>
    <x v="0"/>
    <s v="Couple"/>
    <n v="3870"/>
  </r>
  <r>
    <x v="1"/>
    <n v="359"/>
    <n v="3870"/>
  </r>
  <r>
    <x v="2"/>
    <n v="35"/>
    <n v="3870"/>
  </r>
  <r>
    <x v="3"/>
    <n v="314"/>
    <n v="3870"/>
  </r>
  <r>
    <x v="4"/>
    <n v="93"/>
    <n v="3870"/>
  </r>
  <r>
    <x v="5"/>
    <n v="116"/>
    <n v="3870"/>
  </r>
  <r>
    <x v="6"/>
    <n v="89"/>
    <n v="3870"/>
  </r>
  <r>
    <x v="7"/>
    <s v="High"/>
    <n v="3870"/>
  </r>
  <r>
    <x v="0"/>
    <s v="Single"/>
    <n v="4391"/>
  </r>
  <r>
    <x v="1"/>
    <n v="635"/>
    <n v="4391"/>
  </r>
  <r>
    <x v="2"/>
    <n v="15"/>
    <n v="4391"/>
  </r>
  <r>
    <x v="3"/>
    <n v="100"/>
    <n v="4391"/>
  </r>
  <r>
    <x v="4"/>
    <n v="20"/>
    <n v="4391"/>
  </r>
  <r>
    <x v="5"/>
    <n v="7"/>
    <n v="4391"/>
  </r>
  <r>
    <x v="6"/>
    <n v="131"/>
    <n v="4391"/>
  </r>
  <r>
    <x v="7"/>
    <s v="High"/>
    <n v="4391"/>
  </r>
  <r>
    <x v="0"/>
    <s v="Single"/>
    <n v="6283"/>
  </r>
  <r>
    <x v="1"/>
    <n v="635"/>
    <n v="6283"/>
  </r>
  <r>
    <x v="2"/>
    <n v="15"/>
    <n v="6283"/>
  </r>
  <r>
    <x v="3"/>
    <n v="100"/>
    <n v="6283"/>
  </r>
  <r>
    <x v="4"/>
    <n v="20"/>
    <n v="6283"/>
  </r>
  <r>
    <x v="5"/>
    <n v="7"/>
    <n v="6283"/>
  </r>
  <r>
    <x v="6"/>
    <n v="131"/>
    <n v="6283"/>
  </r>
  <r>
    <x v="7"/>
    <s v="High"/>
    <n v="6283"/>
  </r>
  <r>
    <x v="0"/>
    <s v="Single"/>
    <n v="3421"/>
  </r>
  <r>
    <x v="1"/>
    <n v="635"/>
    <n v="3421"/>
  </r>
  <r>
    <x v="2"/>
    <n v="15"/>
    <n v="3421"/>
  </r>
  <r>
    <x v="3"/>
    <n v="100"/>
    <n v="3421"/>
  </r>
  <r>
    <x v="4"/>
    <n v="20"/>
    <n v="3421"/>
  </r>
  <r>
    <x v="5"/>
    <n v="7"/>
    <n v="3421"/>
  </r>
  <r>
    <x v="6"/>
    <n v="131"/>
    <n v="3421"/>
  </r>
  <r>
    <x v="7"/>
    <s v="High"/>
    <n v="3421"/>
  </r>
  <r>
    <x v="0"/>
    <s v="Single"/>
    <n v="1245"/>
  </r>
  <r>
    <x v="1"/>
    <n v="977"/>
    <n v="1245"/>
  </r>
  <r>
    <x v="2"/>
    <n v="12"/>
    <n v="1245"/>
  </r>
  <r>
    <x v="3"/>
    <n v="253"/>
    <n v="1245"/>
  </r>
  <r>
    <x v="4"/>
    <n v="16"/>
    <n v="1245"/>
  </r>
  <r>
    <x v="5"/>
    <n v="12"/>
    <n v="1245"/>
  </r>
  <r>
    <x v="6"/>
    <n v="101"/>
    <n v="1245"/>
  </r>
  <r>
    <x v="7"/>
    <s v="Medium"/>
    <n v="1245"/>
  </r>
  <r>
    <x v="0"/>
    <s v="Single"/>
    <n v="2561"/>
  </r>
  <r>
    <x v="1"/>
    <n v="977"/>
    <n v="2561"/>
  </r>
  <r>
    <x v="2"/>
    <n v="12"/>
    <n v="2561"/>
  </r>
  <r>
    <x v="3"/>
    <n v="253"/>
    <n v="2561"/>
  </r>
  <r>
    <x v="4"/>
    <n v="16"/>
    <n v="2561"/>
  </r>
  <r>
    <x v="5"/>
    <n v="12"/>
    <n v="2561"/>
  </r>
  <r>
    <x v="6"/>
    <n v="101"/>
    <n v="2561"/>
  </r>
  <r>
    <x v="7"/>
    <s v="Medium"/>
    <n v="2561"/>
  </r>
  <r>
    <x v="0"/>
    <s v="Couple"/>
    <n v="4478"/>
  </r>
  <r>
    <x v="1"/>
    <n v="457"/>
    <n v="4478"/>
  </r>
  <r>
    <x v="2"/>
    <n v="5"/>
    <n v="4478"/>
  </r>
  <r>
    <x v="3"/>
    <n v="106"/>
    <n v="4478"/>
  </r>
  <r>
    <x v="4"/>
    <n v="15"/>
    <n v="4478"/>
  </r>
  <r>
    <x v="5"/>
    <n v="17"/>
    <n v="4478"/>
  </r>
  <r>
    <x v="6"/>
    <n v="53"/>
    <n v="4478"/>
  </r>
  <r>
    <x v="7"/>
    <s v="High"/>
    <n v="4478"/>
  </r>
  <r>
    <x v="0"/>
    <s v="Single"/>
    <n v="8727"/>
  </r>
  <r>
    <x v="1"/>
    <n v="587"/>
    <n v="8727"/>
  </r>
  <r>
    <x v="2"/>
    <n v="43"/>
    <n v="8727"/>
  </r>
  <r>
    <x v="3"/>
    <n v="337"/>
    <n v="8727"/>
  </r>
  <r>
    <x v="4"/>
    <n v="42"/>
    <n v="8727"/>
  </r>
  <r>
    <x v="5"/>
    <n v="87"/>
    <n v="8727"/>
  </r>
  <r>
    <x v="6"/>
    <n v="54"/>
    <n v="8727"/>
  </r>
  <r>
    <x v="7"/>
    <s v="High"/>
    <n v="8727"/>
  </r>
  <r>
    <x v="0"/>
    <s v="Single"/>
    <n v="3056"/>
  </r>
  <r>
    <x v="1"/>
    <n v="587"/>
    <n v="3056"/>
  </r>
  <r>
    <x v="2"/>
    <n v="43"/>
    <n v="3056"/>
  </r>
  <r>
    <x v="3"/>
    <n v="337"/>
    <n v="3056"/>
  </r>
  <r>
    <x v="4"/>
    <n v="42"/>
    <n v="3056"/>
  </r>
  <r>
    <x v="5"/>
    <n v="87"/>
    <n v="3056"/>
  </r>
  <r>
    <x v="6"/>
    <n v="54"/>
    <n v="3056"/>
  </r>
  <r>
    <x v="7"/>
    <s v="High"/>
    <n v="3056"/>
  </r>
  <r>
    <x v="0"/>
    <s v="Couple"/>
    <n v="3599"/>
  </r>
  <r>
    <x v="1"/>
    <n v="575"/>
    <n v="3599"/>
  </r>
  <r>
    <x v="2"/>
    <n v="80"/>
    <n v="3599"/>
  </r>
  <r>
    <x v="3"/>
    <n v="428"/>
    <n v="3599"/>
  </r>
  <r>
    <x v="4"/>
    <n v="208"/>
    <n v="3599"/>
  </r>
  <r>
    <x v="5"/>
    <n v="93"/>
    <n v="3599"/>
  </r>
  <r>
    <x v="6"/>
    <n v="80"/>
    <n v="3599"/>
  </r>
  <r>
    <x v="7"/>
    <s v="High"/>
    <n v="3599"/>
  </r>
  <r>
    <x v="0"/>
    <s v="Couple"/>
    <n v="4073"/>
  </r>
  <r>
    <x v="1"/>
    <n v="769"/>
    <n v="4073"/>
  </r>
  <r>
    <x v="2"/>
    <n v="80"/>
    <n v="4073"/>
  </r>
  <r>
    <x v="3"/>
    <n v="252"/>
    <n v="4073"/>
  </r>
  <r>
    <x v="4"/>
    <n v="15"/>
    <n v="4073"/>
  </r>
  <r>
    <x v="5"/>
    <n v="34"/>
    <n v="4073"/>
  </r>
  <r>
    <x v="6"/>
    <n v="65"/>
    <n v="4073"/>
  </r>
  <r>
    <x v="7"/>
    <s v="High"/>
    <n v="4073"/>
  </r>
  <r>
    <x v="0"/>
    <s v="Couple"/>
    <n v="7873"/>
  </r>
  <r>
    <x v="1"/>
    <n v="141"/>
    <n v="7873"/>
  </r>
  <r>
    <x v="2"/>
    <n v="11"/>
    <n v="7873"/>
  </r>
  <r>
    <x v="3"/>
    <n v="114"/>
    <n v="7873"/>
  </r>
  <r>
    <x v="4"/>
    <n v="15"/>
    <n v="7873"/>
  </r>
  <r>
    <x v="5"/>
    <n v="14"/>
    <n v="7873"/>
  </r>
  <r>
    <x v="6"/>
    <n v="5"/>
    <n v="7873"/>
  </r>
  <r>
    <x v="7"/>
    <s v="Medium"/>
    <n v="7873"/>
  </r>
  <r>
    <x v="0"/>
    <s v="Couple"/>
    <n v="8439"/>
  </r>
  <r>
    <x v="1"/>
    <n v="734"/>
    <n v="8439"/>
  </r>
  <r>
    <x v="2"/>
    <n v="26"/>
    <n v="8439"/>
  </r>
  <r>
    <x v="3"/>
    <n v="70"/>
    <n v="8439"/>
  </r>
  <r>
    <x v="4"/>
    <n v="11"/>
    <n v="8439"/>
  </r>
  <r>
    <x v="5"/>
    <n v="44"/>
    <n v="8439"/>
  </r>
  <r>
    <x v="6"/>
    <n v="17"/>
    <n v="8439"/>
  </r>
  <r>
    <x v="7"/>
    <s v="Medium"/>
    <n v="8439"/>
  </r>
  <r>
    <x v="0"/>
    <s v="Couple"/>
    <n v="6202"/>
  </r>
  <r>
    <x v="1"/>
    <n v="571"/>
    <n v="6202"/>
  </r>
  <r>
    <x v="2"/>
    <n v="50"/>
    <n v="6202"/>
  </r>
  <r>
    <x v="3"/>
    <n v="142"/>
    <n v="6202"/>
  </r>
  <r>
    <x v="4"/>
    <n v="33"/>
    <n v="6202"/>
  </r>
  <r>
    <x v="5"/>
    <n v="50"/>
    <n v="6202"/>
  </r>
  <r>
    <x v="6"/>
    <n v="159"/>
    <n v="6202"/>
  </r>
  <r>
    <x v="7"/>
    <s v="Medium"/>
    <n v="6202"/>
  </r>
  <r>
    <x v="0"/>
    <s v="Couple"/>
    <n v="3856"/>
  </r>
  <r>
    <x v="1"/>
    <n v="571"/>
    <n v="3856"/>
  </r>
  <r>
    <x v="2"/>
    <n v="50"/>
    <n v="3856"/>
  </r>
  <r>
    <x v="3"/>
    <n v="142"/>
    <n v="3856"/>
  </r>
  <r>
    <x v="4"/>
    <n v="33"/>
    <n v="3856"/>
  </r>
  <r>
    <x v="5"/>
    <n v="50"/>
    <n v="3856"/>
  </r>
  <r>
    <x v="6"/>
    <n v="159"/>
    <n v="3856"/>
  </r>
  <r>
    <x v="7"/>
    <s v="Medium"/>
    <n v="3856"/>
  </r>
  <r>
    <x v="0"/>
    <s v="Couple"/>
    <n v="309"/>
  </r>
  <r>
    <x v="1"/>
    <n v="918"/>
    <n v="309"/>
  </r>
  <r>
    <x v="2"/>
    <n v="21"/>
    <n v="309"/>
  </r>
  <r>
    <x v="3"/>
    <n v="118"/>
    <n v="309"/>
  </r>
  <r>
    <x v="4"/>
    <n v="13"/>
    <n v="309"/>
  </r>
  <r>
    <x v="5"/>
    <n v="10"/>
    <n v="309"/>
  </r>
  <r>
    <x v="6"/>
    <n v="21"/>
    <n v="309"/>
  </r>
  <r>
    <x v="7"/>
    <s v="High"/>
    <n v="309"/>
  </r>
  <r>
    <x v="0"/>
    <s v="Couple"/>
    <n v="3571"/>
  </r>
  <r>
    <x v="1"/>
    <n v="918"/>
    <n v="3571"/>
  </r>
  <r>
    <x v="2"/>
    <n v="21"/>
    <n v="3571"/>
  </r>
  <r>
    <x v="3"/>
    <n v="118"/>
    <n v="3571"/>
  </r>
  <r>
    <x v="4"/>
    <n v="13"/>
    <n v="3571"/>
  </r>
  <r>
    <x v="5"/>
    <n v="10"/>
    <n v="3571"/>
  </r>
  <r>
    <x v="6"/>
    <n v="21"/>
    <n v="3571"/>
  </r>
  <r>
    <x v="7"/>
    <s v="High"/>
    <n v="3571"/>
  </r>
  <r>
    <x v="0"/>
    <s v="Single"/>
    <n v="819"/>
  </r>
  <r>
    <x v="1"/>
    <n v="508"/>
    <n v="819"/>
  </r>
  <r>
    <x v="2"/>
    <n v="124"/>
    <n v="819"/>
  </r>
  <r>
    <x v="3"/>
    <n v="249"/>
    <n v="819"/>
  </r>
  <r>
    <x v="4"/>
    <n v="50"/>
    <n v="819"/>
  </r>
  <r>
    <x v="5"/>
    <n v="38"/>
    <n v="819"/>
  </r>
  <r>
    <x v="6"/>
    <n v="134"/>
    <n v="819"/>
  </r>
  <r>
    <x v="7"/>
    <s v="Medium"/>
    <n v="819"/>
  </r>
  <r>
    <x v="0"/>
    <s v="Couple"/>
    <n v="6912"/>
  </r>
  <r>
    <x v="1"/>
    <n v="593"/>
    <n v="6912"/>
  </r>
  <r>
    <x v="2"/>
    <n v="30"/>
    <n v="6912"/>
  </r>
  <r>
    <x v="3"/>
    <n v="91"/>
    <n v="6912"/>
  </r>
  <r>
    <x v="4"/>
    <n v="29"/>
    <n v="6912"/>
  </r>
  <r>
    <x v="5"/>
    <n v="22"/>
    <n v="6912"/>
  </r>
  <r>
    <x v="6"/>
    <n v="7"/>
    <n v="6912"/>
  </r>
  <r>
    <x v="7"/>
    <s v="Medium"/>
    <n v="6912"/>
  </r>
  <r>
    <x v="0"/>
    <s v="Couple"/>
    <n v="10676"/>
  </r>
  <r>
    <x v="1"/>
    <n v="145"/>
    <n v="10676"/>
  </r>
  <r>
    <x v="2"/>
    <n v="193"/>
    <n v="10676"/>
  </r>
  <r>
    <x v="3"/>
    <n v="459"/>
    <n v="10676"/>
  </r>
  <r>
    <x v="4"/>
    <n v="205"/>
    <n v="10676"/>
  </r>
  <r>
    <x v="5"/>
    <n v="26"/>
    <n v="10676"/>
  </r>
  <r>
    <x v="6"/>
    <n v="145"/>
    <n v="10676"/>
  </r>
  <r>
    <x v="7"/>
    <s v="Medium"/>
    <n v="10676"/>
  </r>
  <r>
    <x v="0"/>
    <s v="Couple"/>
    <n v="10513"/>
  </r>
  <r>
    <x v="1"/>
    <n v="438"/>
    <n v="10513"/>
  </r>
  <r>
    <x v="2"/>
    <n v="169"/>
    <n v="10513"/>
  </r>
  <r>
    <x v="3"/>
    <n v="565"/>
    <n v="10513"/>
  </r>
  <r>
    <x v="4"/>
    <n v="91"/>
    <n v="10513"/>
  </r>
  <r>
    <x v="5"/>
    <n v="169"/>
    <n v="10513"/>
  </r>
  <r>
    <x v="6"/>
    <n v="70"/>
    <n v="10513"/>
  </r>
  <r>
    <x v="7"/>
    <s v="Low"/>
    <n v="10513"/>
  </r>
  <r>
    <x v="0"/>
    <s v="Couple"/>
    <n v="3643"/>
  </r>
  <r>
    <x v="1"/>
    <n v="750"/>
    <n v="3643"/>
  </r>
  <r>
    <x v="2"/>
    <n v="8"/>
    <n v="3643"/>
  </r>
  <r>
    <x v="3"/>
    <n v="125"/>
    <n v="3643"/>
  </r>
  <r>
    <x v="4"/>
    <n v="11"/>
    <n v="3643"/>
  </r>
  <r>
    <x v="5"/>
    <n v="8"/>
    <n v="3643"/>
  </r>
  <r>
    <x v="6"/>
    <n v="26"/>
    <n v="3643"/>
  </r>
  <r>
    <x v="7"/>
    <s v="Medium"/>
    <n v="3643"/>
  </r>
  <r>
    <x v="0"/>
    <s v="Single"/>
    <n v="1990"/>
  </r>
  <r>
    <x v="1"/>
    <n v="965"/>
    <n v="1990"/>
  </r>
  <r>
    <x v="2"/>
    <n v="34"/>
    <n v="1990"/>
  </r>
  <r>
    <x v="3"/>
    <n v="586"/>
    <n v="1990"/>
  </r>
  <r>
    <x v="4"/>
    <n v="89"/>
    <n v="1990"/>
  </r>
  <r>
    <x v="5"/>
    <n v="86"/>
    <n v="1990"/>
  </r>
  <r>
    <x v="6"/>
    <n v="37"/>
    <n v="1990"/>
  </r>
  <r>
    <x v="7"/>
    <s v="Medium"/>
    <n v="1990"/>
  </r>
  <r>
    <x v="0"/>
    <s v="Single"/>
    <n v="1907"/>
  </r>
  <r>
    <x v="1"/>
    <n v="965"/>
    <n v="1907"/>
  </r>
  <r>
    <x v="2"/>
    <n v="69"/>
    <n v="1907"/>
  </r>
  <r>
    <x v="3"/>
    <n v="279"/>
    <n v="1907"/>
  </r>
  <r>
    <x v="4"/>
    <n v="54"/>
    <n v="1907"/>
  </r>
  <r>
    <x v="5"/>
    <n v="41"/>
    <n v="1907"/>
  </r>
  <r>
    <x v="6"/>
    <n v="69"/>
    <n v="1907"/>
  </r>
  <r>
    <x v="7"/>
    <s v="High"/>
    <n v="1907"/>
  </r>
  <r>
    <x v="0"/>
    <s v="Single"/>
    <n v="2125"/>
  </r>
  <r>
    <x v="1"/>
    <n v="194"/>
    <n v="2125"/>
  </r>
  <r>
    <x v="2"/>
    <n v="61"/>
    <n v="2125"/>
  </r>
  <r>
    <x v="3"/>
    <n v="480"/>
    <n v="2125"/>
  </r>
  <r>
    <x v="4"/>
    <n v="225"/>
    <n v="2125"/>
  </r>
  <r>
    <x v="5"/>
    <n v="112"/>
    <n v="2125"/>
  </r>
  <r>
    <x v="6"/>
    <n v="30"/>
    <n v="2125"/>
  </r>
  <r>
    <x v="7"/>
    <s v="Medium"/>
    <n v="2125"/>
  </r>
  <r>
    <x v="0"/>
    <s v="Couple"/>
    <n v="8026"/>
  </r>
  <r>
    <x v="1"/>
    <n v="120"/>
    <n v="8026"/>
  </r>
  <r>
    <x v="2"/>
    <n v="58"/>
    <n v="8026"/>
  </r>
  <r>
    <x v="3"/>
    <n v="73"/>
    <n v="8026"/>
  </r>
  <r>
    <x v="4"/>
    <n v="65"/>
    <n v="8026"/>
  </r>
  <r>
    <x v="5"/>
    <n v="89"/>
    <n v="8026"/>
  </r>
  <r>
    <x v="6"/>
    <n v="58"/>
    <n v="8026"/>
  </r>
  <r>
    <x v="7"/>
    <s v="Medium"/>
    <n v="8026"/>
  </r>
  <r>
    <x v="0"/>
    <s v="Couple"/>
    <n v="902"/>
  </r>
  <r>
    <x v="1"/>
    <n v="224"/>
    <n v="902"/>
  </r>
  <r>
    <x v="2"/>
    <n v="12"/>
    <n v="902"/>
  </r>
  <r>
    <x v="3"/>
    <n v="48"/>
    <n v="902"/>
  </r>
  <r>
    <x v="4"/>
    <n v="4"/>
    <n v="902"/>
  </r>
  <r>
    <x v="5"/>
    <n v="12"/>
    <n v="902"/>
  </r>
  <r>
    <x v="6"/>
    <n v="12"/>
    <n v="902"/>
  </r>
  <r>
    <x v="7"/>
    <s v="Medium"/>
    <n v="902"/>
  </r>
  <r>
    <x v="0"/>
    <s v="Couple"/>
    <n v="1685"/>
  </r>
  <r>
    <x v="1"/>
    <n v="796"/>
    <n v="1685"/>
  </r>
  <r>
    <x v="2"/>
    <n v="14"/>
    <n v="1685"/>
  </r>
  <r>
    <x v="3"/>
    <n v="590"/>
    <n v="1685"/>
  </r>
  <r>
    <x v="4"/>
    <n v="38"/>
    <n v="1685"/>
  </r>
  <r>
    <x v="5"/>
    <n v="44"/>
    <n v="1685"/>
  </r>
  <r>
    <x v="6"/>
    <n v="0"/>
    <n v="1685"/>
  </r>
  <r>
    <x v="7"/>
    <s v="Medium"/>
    <n v="1685"/>
  </r>
  <r>
    <x v="0"/>
    <s v="Couple"/>
    <n v="9094"/>
  </r>
  <r>
    <x v="1"/>
    <n v="313"/>
    <n v="9094"/>
  </r>
  <r>
    <x v="2"/>
    <n v="15"/>
    <n v="9094"/>
  </r>
  <r>
    <x v="3"/>
    <n v="47"/>
    <n v="9094"/>
  </r>
  <r>
    <x v="4"/>
    <n v="20"/>
    <n v="9094"/>
  </r>
  <r>
    <x v="5"/>
    <n v="0"/>
    <n v="9094"/>
  </r>
  <r>
    <x v="6"/>
    <n v="192"/>
    <n v="9094"/>
  </r>
  <r>
    <x v="7"/>
    <s v="High"/>
    <n v="9094"/>
  </r>
  <r>
    <x v="0"/>
    <s v="Couple"/>
    <n v="9847"/>
  </r>
  <r>
    <x v="1"/>
    <n v="313"/>
    <n v="9847"/>
  </r>
  <r>
    <x v="2"/>
    <n v="15"/>
    <n v="9847"/>
  </r>
  <r>
    <x v="3"/>
    <n v="47"/>
    <n v="9847"/>
  </r>
  <r>
    <x v="4"/>
    <n v="20"/>
    <n v="9847"/>
  </r>
  <r>
    <x v="5"/>
    <n v="0"/>
    <n v="9847"/>
  </r>
  <r>
    <x v="6"/>
    <n v="192"/>
    <n v="9847"/>
  </r>
  <r>
    <x v="7"/>
    <s v="High"/>
    <n v="9847"/>
  </r>
  <r>
    <x v="0"/>
    <s v="Couple"/>
    <n v="2118"/>
  </r>
  <r>
    <x v="1"/>
    <n v="166"/>
    <n v="2118"/>
  </r>
  <r>
    <x v="2"/>
    <n v="75"/>
    <n v="2118"/>
  </r>
  <r>
    <x v="3"/>
    <n v="96"/>
    <n v="2118"/>
  </r>
  <r>
    <x v="4"/>
    <n v="119"/>
    <n v="2118"/>
  </r>
  <r>
    <x v="5"/>
    <n v="107"/>
    <n v="2118"/>
  </r>
  <r>
    <x v="6"/>
    <n v="59"/>
    <n v="2118"/>
  </r>
  <r>
    <x v="7"/>
    <s v="High"/>
    <n v="2118"/>
  </r>
  <r>
    <x v="0"/>
    <s v="Couple"/>
    <n v="5564"/>
  </r>
  <r>
    <x v="1"/>
    <n v="509"/>
    <n v="5564"/>
  </r>
  <r>
    <x v="2"/>
    <n v="133"/>
    <n v="5564"/>
  </r>
  <r>
    <x v="3"/>
    <n v="497"/>
    <n v="5564"/>
  </r>
  <r>
    <x v="4"/>
    <n v="78"/>
    <n v="5564"/>
  </r>
  <r>
    <x v="5"/>
    <n v="24"/>
    <n v="5564"/>
  </r>
  <r>
    <x v="6"/>
    <n v="97"/>
    <n v="5564"/>
  </r>
  <r>
    <x v="7"/>
    <s v="High"/>
    <n v="5564"/>
  </r>
  <r>
    <x v="0"/>
    <s v="Single"/>
    <n v="2131"/>
  </r>
  <r>
    <x v="1"/>
    <n v="1063"/>
    <n v="2131"/>
  </r>
  <r>
    <x v="2"/>
    <n v="89"/>
    <n v="2131"/>
  </r>
  <r>
    <x v="3"/>
    <n v="102"/>
    <n v="2131"/>
  </r>
  <r>
    <x v="4"/>
    <n v="16"/>
    <n v="2131"/>
  </r>
  <r>
    <x v="5"/>
    <n v="12"/>
    <n v="2131"/>
  </r>
  <r>
    <x v="6"/>
    <n v="25"/>
    <n v="2131"/>
  </r>
  <r>
    <x v="7"/>
    <s v="High"/>
    <n v="2131"/>
  </r>
  <r>
    <x v="0"/>
    <s v="Couple"/>
    <n v="6543"/>
  </r>
  <r>
    <x v="1"/>
    <n v="521"/>
    <n v="6543"/>
  </r>
  <r>
    <x v="2"/>
    <n v="168"/>
    <n v="6543"/>
  </r>
  <r>
    <x v="3"/>
    <n v="706"/>
    <n v="6543"/>
  </r>
  <r>
    <x v="4"/>
    <n v="80"/>
    <n v="6543"/>
  </r>
  <r>
    <x v="5"/>
    <n v="76"/>
    <n v="6543"/>
  </r>
  <r>
    <x v="6"/>
    <n v="61"/>
    <n v="6543"/>
  </r>
  <r>
    <x v="7"/>
    <s v="Medium"/>
    <n v="6543"/>
  </r>
  <r>
    <x v="0"/>
    <s v="Couple"/>
    <n v="4491"/>
  </r>
  <r>
    <x v="1"/>
    <n v="1099"/>
    <n v="4491"/>
  </r>
  <r>
    <x v="2"/>
    <n v="0"/>
    <n v="4491"/>
  </r>
  <r>
    <x v="3"/>
    <n v="45"/>
    <n v="4491"/>
  </r>
  <r>
    <x v="4"/>
    <n v="0"/>
    <n v="4491"/>
  </r>
  <r>
    <x v="5"/>
    <n v="0"/>
    <n v="4491"/>
  </r>
  <r>
    <x v="6"/>
    <n v="34"/>
    <n v="4491"/>
  </r>
  <r>
    <x v="7"/>
    <s v="Medium"/>
    <n v="4491"/>
  </r>
  <r>
    <x v="0"/>
    <s v="Couple"/>
    <n v="873"/>
  </r>
  <r>
    <x v="1"/>
    <n v="1099"/>
    <n v="873"/>
  </r>
  <r>
    <x v="2"/>
    <n v="0"/>
    <n v="873"/>
  </r>
  <r>
    <x v="3"/>
    <n v="45"/>
    <n v="873"/>
  </r>
  <r>
    <x v="4"/>
    <n v="0"/>
    <n v="873"/>
  </r>
  <r>
    <x v="5"/>
    <n v="0"/>
    <n v="873"/>
  </r>
  <r>
    <x v="6"/>
    <n v="34"/>
    <n v="873"/>
  </r>
  <r>
    <x v="7"/>
    <s v="Medium"/>
    <n v="873"/>
  </r>
  <r>
    <x v="0"/>
    <s v="Couple"/>
    <n v="9308"/>
  </r>
  <r>
    <x v="1"/>
    <n v="398"/>
    <n v="9308"/>
  </r>
  <r>
    <x v="2"/>
    <n v="61"/>
    <n v="9308"/>
  </r>
  <r>
    <x v="3"/>
    <n v="265"/>
    <n v="9308"/>
  </r>
  <r>
    <x v="4"/>
    <n v="138"/>
    <n v="9308"/>
  </r>
  <r>
    <x v="5"/>
    <n v="61"/>
    <n v="9308"/>
  </r>
  <r>
    <x v="6"/>
    <n v="53"/>
    <n v="9308"/>
  </r>
  <r>
    <x v="7"/>
    <s v="Medium"/>
    <n v="9308"/>
  </r>
  <r>
    <x v="0"/>
    <s v="Couple"/>
    <n v="544"/>
  </r>
  <r>
    <x v="1"/>
    <n v="398"/>
    <n v="544"/>
  </r>
  <r>
    <x v="2"/>
    <n v="61"/>
    <n v="544"/>
  </r>
  <r>
    <x v="3"/>
    <n v="265"/>
    <n v="544"/>
  </r>
  <r>
    <x v="4"/>
    <n v="138"/>
    <n v="544"/>
  </r>
  <r>
    <x v="5"/>
    <n v="61"/>
    <n v="544"/>
  </r>
  <r>
    <x v="6"/>
    <n v="53"/>
    <n v="544"/>
  </r>
  <r>
    <x v="7"/>
    <s v="Medium"/>
    <n v="544"/>
  </r>
  <r>
    <x v="0"/>
    <s v="Couple"/>
    <n v="2453"/>
  </r>
  <r>
    <x v="1"/>
    <n v="526"/>
    <n v="2453"/>
  </r>
  <r>
    <x v="2"/>
    <n v="28"/>
    <n v="2453"/>
  </r>
  <r>
    <x v="3"/>
    <n v="135"/>
    <n v="2453"/>
  </r>
  <r>
    <x v="4"/>
    <n v="10"/>
    <n v="2453"/>
  </r>
  <r>
    <x v="5"/>
    <n v="21"/>
    <n v="2453"/>
  </r>
  <r>
    <x v="6"/>
    <n v="99"/>
    <n v="2453"/>
  </r>
  <r>
    <x v="7"/>
    <s v="Medium"/>
    <n v="2453"/>
  </r>
  <r>
    <x v="0"/>
    <s v="Couple"/>
    <n v="7787"/>
  </r>
  <r>
    <x v="1"/>
    <n v="526"/>
    <n v="7787"/>
  </r>
  <r>
    <x v="2"/>
    <n v="28"/>
    <n v="7787"/>
  </r>
  <r>
    <x v="3"/>
    <n v="135"/>
    <n v="7787"/>
  </r>
  <r>
    <x v="4"/>
    <n v="10"/>
    <n v="7787"/>
  </r>
  <r>
    <x v="5"/>
    <n v="21"/>
    <n v="7787"/>
  </r>
  <r>
    <x v="6"/>
    <n v="99"/>
    <n v="7787"/>
  </r>
  <r>
    <x v="7"/>
    <s v="Medium"/>
    <n v="7787"/>
  </r>
  <r>
    <x v="0"/>
    <s v="Single"/>
    <n v="6461"/>
  </r>
  <r>
    <x v="1"/>
    <n v="581"/>
    <n v="6461"/>
  </r>
  <r>
    <x v="2"/>
    <n v="49"/>
    <n v="6461"/>
  </r>
  <r>
    <x v="3"/>
    <n v="157"/>
    <n v="6461"/>
  </r>
  <r>
    <x v="4"/>
    <n v="43"/>
    <n v="6461"/>
  </r>
  <r>
    <x v="5"/>
    <n v="8"/>
    <n v="6461"/>
  </r>
  <r>
    <x v="6"/>
    <n v="108"/>
    <n v="6461"/>
  </r>
  <r>
    <x v="7"/>
    <s v="Medium"/>
    <n v="6461"/>
  </r>
  <r>
    <x v="0"/>
    <s v="Couple"/>
    <n v="3233"/>
  </r>
  <r>
    <x v="1"/>
    <n v="562"/>
    <n v="3233"/>
  </r>
  <r>
    <x v="2"/>
    <n v="21"/>
    <n v="3233"/>
  </r>
  <r>
    <x v="3"/>
    <n v="464"/>
    <n v="3233"/>
  </r>
  <r>
    <x v="4"/>
    <n v="28"/>
    <n v="3233"/>
  </r>
  <r>
    <x v="5"/>
    <n v="10"/>
    <n v="3233"/>
  </r>
  <r>
    <x v="6"/>
    <n v="32"/>
    <n v="3233"/>
  </r>
  <r>
    <x v="7"/>
    <s v="High"/>
    <n v="3233"/>
  </r>
  <r>
    <x v="0"/>
    <s v="Couple"/>
    <n v="3598"/>
  </r>
  <r>
    <x v="1"/>
    <n v="441"/>
    <n v="3598"/>
  </r>
  <r>
    <x v="2"/>
    <n v="35"/>
    <n v="3598"/>
  </r>
  <r>
    <x v="3"/>
    <n v="83"/>
    <n v="3598"/>
  </r>
  <r>
    <x v="4"/>
    <n v="7"/>
    <n v="3598"/>
  </r>
  <r>
    <x v="5"/>
    <n v="29"/>
    <n v="3598"/>
  </r>
  <r>
    <x v="6"/>
    <n v="11"/>
    <n v="3598"/>
  </r>
  <r>
    <x v="7"/>
    <s v="Medium"/>
    <n v="3598"/>
  </r>
  <r>
    <x v="0"/>
    <s v="Couple"/>
    <n v="1518"/>
  </r>
  <r>
    <x v="1"/>
    <n v="379"/>
    <n v="1518"/>
  </r>
  <r>
    <x v="2"/>
    <n v="6"/>
    <n v="1518"/>
  </r>
  <r>
    <x v="3"/>
    <n v="157"/>
    <n v="1518"/>
  </r>
  <r>
    <x v="4"/>
    <n v="25"/>
    <n v="1518"/>
  </r>
  <r>
    <x v="5"/>
    <n v="91"/>
    <n v="1518"/>
  </r>
  <r>
    <x v="6"/>
    <n v="91"/>
    <n v="1518"/>
  </r>
  <r>
    <x v="7"/>
    <s v="High"/>
    <n v="1518"/>
  </r>
  <r>
    <x v="0"/>
    <s v="Couple"/>
    <n v="2295"/>
  </r>
  <r>
    <x v="1"/>
    <n v="539"/>
    <n v="2295"/>
  </r>
  <r>
    <x v="2"/>
    <n v="30"/>
    <n v="2295"/>
  </r>
  <r>
    <x v="3"/>
    <n v="92"/>
    <n v="2295"/>
  </r>
  <r>
    <x v="4"/>
    <n v="80"/>
    <n v="2295"/>
  </r>
  <r>
    <x v="5"/>
    <n v="46"/>
    <n v="2295"/>
  </r>
  <r>
    <x v="6"/>
    <n v="38"/>
    <n v="2295"/>
  </r>
  <r>
    <x v="7"/>
    <s v="Medium"/>
    <n v="2295"/>
  </r>
  <r>
    <x v="0"/>
    <s v="Single"/>
    <n v="2948"/>
  </r>
  <r>
    <x v="1"/>
    <n v="104"/>
    <n v="2948"/>
  </r>
  <r>
    <x v="2"/>
    <n v="12"/>
    <n v="2948"/>
  </r>
  <r>
    <x v="3"/>
    <n v="48"/>
    <n v="2948"/>
  </r>
  <r>
    <x v="4"/>
    <n v="4"/>
    <n v="2948"/>
  </r>
  <r>
    <x v="5"/>
    <n v="12"/>
    <n v="2948"/>
  </r>
  <r>
    <x v="6"/>
    <n v="5"/>
    <n v="2948"/>
  </r>
  <r>
    <x v="7"/>
    <s v="Low"/>
    <n v="2948"/>
  </r>
  <r>
    <x v="0"/>
    <s v="Couple"/>
    <n v="2415"/>
  </r>
  <r>
    <x v="1"/>
    <n v="362"/>
    <n v="2415"/>
  </r>
  <r>
    <x v="2"/>
    <n v="17"/>
    <n v="2415"/>
  </r>
  <r>
    <x v="3"/>
    <n v="398"/>
    <n v="2415"/>
  </r>
  <r>
    <x v="4"/>
    <n v="80"/>
    <n v="2415"/>
  </r>
  <r>
    <x v="5"/>
    <n v="35"/>
    <n v="2415"/>
  </r>
  <r>
    <x v="6"/>
    <n v="61"/>
    <n v="2415"/>
  </r>
  <r>
    <x v="7"/>
    <s v="Medium"/>
    <n v="2415"/>
  </r>
  <r>
    <x v="0"/>
    <s v="Single"/>
    <n v="10573"/>
  </r>
  <r>
    <x v="1"/>
    <n v="125"/>
    <n v="10573"/>
  </r>
  <r>
    <x v="2"/>
    <n v="16"/>
    <n v="10573"/>
  </r>
  <r>
    <x v="3"/>
    <n v="98"/>
    <n v="10573"/>
  </r>
  <r>
    <x v="4"/>
    <n v="134"/>
    <n v="10573"/>
  </r>
  <r>
    <x v="5"/>
    <n v="21"/>
    <n v="10573"/>
  </r>
  <r>
    <x v="6"/>
    <n v="27"/>
    <n v="10573"/>
  </r>
  <r>
    <x v="7"/>
    <s v="Medium"/>
    <n v="10573"/>
  </r>
  <r>
    <x v="0"/>
    <s v="Single"/>
    <n v="7002"/>
  </r>
  <r>
    <x v="1"/>
    <n v="163"/>
    <n v="7002"/>
  </r>
  <r>
    <x v="2"/>
    <n v="48"/>
    <n v="7002"/>
  </r>
  <r>
    <x v="3"/>
    <n v="90"/>
    <n v="7002"/>
  </r>
  <r>
    <x v="4"/>
    <n v="0"/>
    <n v="7002"/>
  </r>
  <r>
    <x v="5"/>
    <n v="45"/>
    <n v="7002"/>
  </r>
  <r>
    <x v="6"/>
    <n v="52"/>
    <n v="7002"/>
  </r>
  <r>
    <x v="7"/>
    <s v="Medium"/>
    <n v="7002"/>
  </r>
  <r>
    <x v="0"/>
    <s v="Couple"/>
    <n v="7446"/>
  </r>
  <r>
    <x v="1"/>
    <n v="520"/>
    <n v="7446"/>
  </r>
  <r>
    <x v="2"/>
    <n v="42"/>
    <n v="7446"/>
  </r>
  <r>
    <x v="3"/>
    <n v="98"/>
    <n v="7446"/>
  </r>
  <r>
    <x v="4"/>
    <n v="0"/>
    <n v="7446"/>
  </r>
  <r>
    <x v="5"/>
    <n v="42"/>
    <n v="7446"/>
  </r>
  <r>
    <x v="6"/>
    <n v="14"/>
    <n v="7446"/>
  </r>
  <r>
    <x v="7"/>
    <s v="Medium"/>
    <n v="7446"/>
  </r>
  <r>
    <x v="0"/>
    <s v="Couple"/>
    <n v="178"/>
  </r>
  <r>
    <x v="1"/>
    <n v="478"/>
    <n v="178"/>
  </r>
  <r>
    <x v="2"/>
    <n v="0"/>
    <n v="178"/>
  </r>
  <r>
    <x v="3"/>
    <n v="193"/>
    <n v="178"/>
  </r>
  <r>
    <x v="4"/>
    <n v="110"/>
    <n v="178"/>
  </r>
  <r>
    <x v="5"/>
    <n v="75"/>
    <n v="178"/>
  </r>
  <r>
    <x v="6"/>
    <n v="117"/>
    <n v="178"/>
  </r>
  <r>
    <x v="7"/>
    <s v="High"/>
    <n v="178"/>
  </r>
  <r>
    <x v="0"/>
    <s v="Couple"/>
    <n v="5642"/>
  </r>
  <r>
    <x v="1"/>
    <n v="140"/>
    <n v="5642"/>
  </r>
  <r>
    <x v="2"/>
    <n v="4"/>
    <n v="5642"/>
  </r>
  <r>
    <x v="3"/>
    <n v="61"/>
    <n v="5642"/>
  </r>
  <r>
    <x v="4"/>
    <n v="0"/>
    <n v="5642"/>
  </r>
  <r>
    <x v="5"/>
    <n v="13"/>
    <n v="5642"/>
  </r>
  <r>
    <x v="6"/>
    <n v="4"/>
    <n v="5642"/>
  </r>
  <r>
    <x v="7"/>
    <s v="Medium"/>
    <n v="5642"/>
  </r>
  <r>
    <x v="0"/>
    <s v="Couple"/>
    <n v="10681"/>
  </r>
  <r>
    <x v="1"/>
    <n v="129"/>
    <n v="10681"/>
  </r>
  <r>
    <x v="2"/>
    <n v="129"/>
    <n v="10681"/>
  </r>
  <r>
    <x v="3"/>
    <n v="259"/>
    <n v="10681"/>
  </r>
  <r>
    <x v="4"/>
    <n v="168"/>
    <n v="10681"/>
  </r>
  <r>
    <x v="5"/>
    <n v="121"/>
    <n v="10681"/>
  </r>
  <r>
    <x v="6"/>
    <n v="83"/>
    <n v="10681"/>
  </r>
  <r>
    <x v="7"/>
    <s v="Medium"/>
    <n v="10681"/>
  </r>
  <r>
    <x v="0"/>
    <s v="Couple"/>
    <n v="5156"/>
  </r>
  <r>
    <x v="1"/>
    <n v="129"/>
    <n v="5156"/>
  </r>
  <r>
    <x v="2"/>
    <n v="129"/>
    <n v="5156"/>
  </r>
  <r>
    <x v="3"/>
    <n v="259"/>
    <n v="5156"/>
  </r>
  <r>
    <x v="4"/>
    <n v="168"/>
    <n v="5156"/>
  </r>
  <r>
    <x v="5"/>
    <n v="121"/>
    <n v="5156"/>
  </r>
  <r>
    <x v="6"/>
    <n v="83"/>
    <n v="5156"/>
  </r>
  <r>
    <x v="7"/>
    <s v="Medium"/>
    <n v="5156"/>
  </r>
  <r>
    <x v="0"/>
    <s v="Single"/>
    <n v="9353"/>
  </r>
  <r>
    <x v="1"/>
    <n v="515"/>
    <n v="9353"/>
  </r>
  <r>
    <x v="2"/>
    <n v="47"/>
    <n v="9353"/>
  </r>
  <r>
    <x v="3"/>
    <n v="267"/>
    <n v="9353"/>
  </r>
  <r>
    <x v="4"/>
    <n v="62"/>
    <n v="9353"/>
  </r>
  <r>
    <x v="5"/>
    <n v="66"/>
    <n v="9353"/>
  </r>
  <r>
    <x v="6"/>
    <n v="38"/>
    <n v="9353"/>
  </r>
  <r>
    <x v="7"/>
    <s v="Medium"/>
    <n v="9353"/>
  </r>
  <r>
    <x v="0"/>
    <s v="Single"/>
    <n v="550"/>
  </r>
  <r>
    <x v="1"/>
    <n v="243"/>
    <n v="550"/>
  </r>
  <r>
    <x v="2"/>
    <n v="131"/>
    <n v="550"/>
  </r>
  <r>
    <x v="3"/>
    <n v="217"/>
    <n v="550"/>
  </r>
  <r>
    <x v="4"/>
    <n v="85"/>
    <n v="550"/>
  </r>
  <r>
    <x v="5"/>
    <n v="6"/>
    <n v="550"/>
  </r>
  <r>
    <x v="6"/>
    <n v="26"/>
    <n v="550"/>
  </r>
  <r>
    <x v="7"/>
    <s v="Medium"/>
    <n v="550"/>
  </r>
  <r>
    <x v="0"/>
    <s v="Single"/>
    <n v="3515"/>
  </r>
  <r>
    <x v="1"/>
    <n v="87"/>
    <n v="3515"/>
  </r>
  <r>
    <x v="2"/>
    <n v="13"/>
    <n v="3515"/>
  </r>
  <r>
    <x v="3"/>
    <n v="34"/>
    <n v="3515"/>
  </r>
  <r>
    <x v="4"/>
    <n v="10"/>
    <n v="3515"/>
  </r>
  <r>
    <x v="5"/>
    <n v="6"/>
    <n v="3515"/>
  </r>
  <r>
    <x v="6"/>
    <n v="10"/>
    <n v="3515"/>
  </r>
  <r>
    <x v="7"/>
    <s v="Medium"/>
    <n v="3515"/>
  </r>
  <r>
    <x v="0"/>
    <s v="Couple"/>
    <n v="4012"/>
  </r>
  <r>
    <x v="1"/>
    <n v="799"/>
    <n v="4012"/>
  </r>
  <r>
    <x v="2"/>
    <n v="12"/>
    <n v="4012"/>
  </r>
  <r>
    <x v="3"/>
    <n v="375"/>
    <n v="4012"/>
  </r>
  <r>
    <x v="4"/>
    <n v="16"/>
    <n v="4012"/>
  </r>
  <r>
    <x v="5"/>
    <n v="12"/>
    <n v="4012"/>
  </r>
  <r>
    <x v="6"/>
    <n v="12"/>
    <n v="4012"/>
  </r>
  <r>
    <x v="7"/>
    <s v="High"/>
    <n v="4012"/>
  </r>
  <r>
    <x v="0"/>
    <s v="Single"/>
    <n v="10151"/>
  </r>
  <r>
    <x v="1"/>
    <n v="317"/>
    <n v="10151"/>
  </r>
  <r>
    <x v="2"/>
    <n v="46"/>
    <n v="10151"/>
  </r>
  <r>
    <x v="3"/>
    <n v="247"/>
    <n v="10151"/>
  </r>
  <r>
    <x v="4"/>
    <n v="151"/>
    <n v="10151"/>
  </r>
  <r>
    <x v="5"/>
    <n v="46"/>
    <n v="10151"/>
  </r>
  <r>
    <x v="6"/>
    <n v="139"/>
    <n v="10151"/>
  </r>
  <r>
    <x v="7"/>
    <s v="Medium"/>
    <n v="10151"/>
  </r>
  <r>
    <x v="0"/>
    <s v="Couple"/>
    <n v="7214"/>
  </r>
  <r>
    <x v="1"/>
    <n v="792"/>
    <n v="7214"/>
  </r>
  <r>
    <x v="2"/>
    <n v="0"/>
    <n v="7214"/>
  </r>
  <r>
    <x v="3"/>
    <n v="275"/>
    <n v="7214"/>
  </r>
  <r>
    <x v="4"/>
    <n v="45"/>
    <n v="7214"/>
  </r>
  <r>
    <x v="5"/>
    <n v="45"/>
    <n v="7214"/>
  </r>
  <r>
    <x v="6"/>
    <n v="126"/>
    <n v="7214"/>
  </r>
  <r>
    <x v="7"/>
    <s v="Medium"/>
    <n v="7214"/>
  </r>
  <r>
    <x v="0"/>
    <s v="Single"/>
    <n v="9336"/>
  </r>
  <r>
    <x v="1"/>
    <n v="512"/>
    <n v="9336"/>
  </r>
  <r>
    <x v="2"/>
    <n v="0"/>
    <n v="9336"/>
  </r>
  <r>
    <x v="3"/>
    <n v="83"/>
    <n v="9336"/>
  </r>
  <r>
    <x v="4"/>
    <n v="0"/>
    <n v="9336"/>
  </r>
  <r>
    <x v="5"/>
    <n v="0"/>
    <n v="9336"/>
  </r>
  <r>
    <x v="6"/>
    <n v="41"/>
    <n v="9336"/>
  </r>
  <r>
    <x v="7"/>
    <s v="Medium"/>
    <n v="9336"/>
  </r>
  <r>
    <x v="0"/>
    <s v="Single"/>
    <n v="7712"/>
  </r>
  <r>
    <x v="1"/>
    <n v="182"/>
    <n v="7712"/>
  </r>
  <r>
    <x v="2"/>
    <n v="17"/>
    <n v="7712"/>
  </r>
  <r>
    <x v="3"/>
    <n v="259"/>
    <n v="7712"/>
  </r>
  <r>
    <x v="4"/>
    <n v="77"/>
    <n v="7712"/>
  </r>
  <r>
    <x v="5"/>
    <n v="70"/>
    <n v="7712"/>
  </r>
  <r>
    <x v="6"/>
    <n v="29"/>
    <n v="7712"/>
  </r>
  <r>
    <x v="7"/>
    <s v="Medium"/>
    <n v="7712"/>
  </r>
  <r>
    <x v="0"/>
    <s v="Couple"/>
    <n v="7793"/>
  </r>
  <r>
    <x v="1"/>
    <n v="641"/>
    <n v="7793"/>
  </r>
  <r>
    <x v="2"/>
    <n v="7"/>
    <n v="7793"/>
  </r>
  <r>
    <x v="3"/>
    <n v="84"/>
    <n v="7793"/>
  </r>
  <r>
    <x v="4"/>
    <n v="0"/>
    <n v="7793"/>
  </r>
  <r>
    <x v="5"/>
    <n v="30"/>
    <n v="7793"/>
  </r>
  <r>
    <x v="6"/>
    <n v="38"/>
    <n v="7793"/>
  </r>
  <r>
    <x v="7"/>
    <s v="High"/>
    <n v="7793"/>
  </r>
  <r>
    <x v="0"/>
    <s v="Couple"/>
    <n v="8786"/>
  </r>
  <r>
    <x v="1"/>
    <n v="301"/>
    <n v="8786"/>
  </r>
  <r>
    <x v="2"/>
    <n v="7"/>
    <n v="8786"/>
  </r>
  <r>
    <x v="3"/>
    <n v="74"/>
    <n v="8786"/>
  </r>
  <r>
    <x v="4"/>
    <n v="10"/>
    <n v="8786"/>
  </r>
  <r>
    <x v="5"/>
    <n v="0"/>
    <n v="8786"/>
  </r>
  <r>
    <x v="6"/>
    <n v="58"/>
    <n v="8786"/>
  </r>
  <r>
    <x v="7"/>
    <s v="Medium"/>
    <n v="8786"/>
  </r>
  <r>
    <x v="0"/>
    <s v="Couple"/>
    <n v="8970"/>
  </r>
  <r>
    <x v="1"/>
    <n v="371"/>
    <n v="8970"/>
  </r>
  <r>
    <x v="2"/>
    <n v="22"/>
    <n v="8970"/>
  </r>
  <r>
    <x v="3"/>
    <n v="39"/>
    <n v="8970"/>
  </r>
  <r>
    <x v="4"/>
    <n v="6"/>
    <n v="8970"/>
  </r>
  <r>
    <x v="5"/>
    <n v="0"/>
    <n v="8970"/>
  </r>
  <r>
    <x v="6"/>
    <n v="92"/>
    <n v="8970"/>
  </r>
  <r>
    <x v="7"/>
    <s v="Medium"/>
    <n v="8970"/>
  </r>
  <r>
    <x v="0"/>
    <s v="Single"/>
    <n v="9855"/>
  </r>
  <r>
    <x v="1"/>
    <n v="899"/>
    <n v="9855"/>
  </r>
  <r>
    <x v="2"/>
    <n v="0"/>
    <n v="9855"/>
  </r>
  <r>
    <x v="3"/>
    <n v="101"/>
    <n v="9855"/>
  </r>
  <r>
    <x v="4"/>
    <n v="0"/>
    <n v="9855"/>
  </r>
  <r>
    <x v="5"/>
    <n v="0"/>
    <n v="9855"/>
  </r>
  <r>
    <x v="6"/>
    <n v="20"/>
    <n v="9855"/>
  </r>
  <r>
    <x v="7"/>
    <s v="Medium"/>
    <n v="9855"/>
  </r>
  <r>
    <x v="0"/>
    <s v="Couple"/>
    <n v="2574"/>
  </r>
  <r>
    <x v="1"/>
    <n v="1050"/>
    <n v="2574"/>
  </r>
  <r>
    <x v="2"/>
    <n v="12"/>
    <n v="2574"/>
  </r>
  <r>
    <x v="3"/>
    <n v="144"/>
    <n v="2574"/>
  </r>
  <r>
    <x v="4"/>
    <n v="0"/>
    <n v="2574"/>
  </r>
  <r>
    <x v="5"/>
    <n v="0"/>
    <n v="2574"/>
  </r>
  <r>
    <x v="6"/>
    <n v="24"/>
    <n v="2574"/>
  </r>
  <r>
    <x v="7"/>
    <s v="Medium"/>
    <n v="2574"/>
  </r>
  <r>
    <x v="0"/>
    <s v="Couple"/>
    <n v="9239"/>
  </r>
  <r>
    <x v="1"/>
    <n v="92"/>
    <n v="9239"/>
  </r>
  <r>
    <x v="2"/>
    <n v="4"/>
    <n v="9239"/>
  </r>
  <r>
    <x v="3"/>
    <n v="18"/>
    <n v="9239"/>
  </r>
  <r>
    <x v="4"/>
    <n v="3"/>
    <n v="9239"/>
  </r>
  <r>
    <x v="5"/>
    <n v="3"/>
    <n v="9239"/>
  </r>
  <r>
    <x v="6"/>
    <n v="6"/>
    <n v="9239"/>
  </r>
  <r>
    <x v="7"/>
    <s v="Low"/>
    <n v="9239"/>
  </r>
  <r>
    <x v="0"/>
    <s v="Couple"/>
    <n v="5734"/>
  </r>
  <r>
    <x v="1"/>
    <n v="46"/>
    <n v="5734"/>
  </r>
  <r>
    <x v="2"/>
    <n v="4"/>
    <n v="5734"/>
  </r>
  <r>
    <x v="3"/>
    <n v="36"/>
    <n v="5734"/>
  </r>
  <r>
    <x v="4"/>
    <n v="2"/>
    <n v="5734"/>
  </r>
  <r>
    <x v="5"/>
    <n v="2"/>
    <n v="5734"/>
  </r>
  <r>
    <x v="6"/>
    <n v="1"/>
    <n v="5734"/>
  </r>
  <r>
    <x v="7"/>
    <s v="Low"/>
    <n v="5734"/>
  </r>
  <r>
    <x v="0"/>
    <s v="Couple"/>
    <n v="3066"/>
  </r>
  <r>
    <x v="1"/>
    <n v="167"/>
    <n v="3066"/>
  </r>
  <r>
    <x v="2"/>
    <n v="0"/>
    <n v="3066"/>
  </r>
  <r>
    <x v="3"/>
    <n v="43"/>
    <n v="3066"/>
  </r>
  <r>
    <x v="4"/>
    <n v="6"/>
    <n v="3066"/>
  </r>
  <r>
    <x v="5"/>
    <n v="2"/>
    <n v="3066"/>
  </r>
  <r>
    <x v="6"/>
    <n v="13"/>
    <n v="3066"/>
  </r>
  <r>
    <x v="7"/>
    <s v="Medium"/>
    <n v="3066"/>
  </r>
  <r>
    <x v="0"/>
    <s v="Couple"/>
    <n v="310"/>
  </r>
  <r>
    <x v="1"/>
    <n v="330"/>
    <n v="310"/>
  </r>
  <r>
    <x v="2"/>
    <n v="5"/>
    <n v="310"/>
  </r>
  <r>
    <x v="3"/>
    <n v="159"/>
    <n v="310"/>
  </r>
  <r>
    <x v="4"/>
    <n v="36"/>
    <n v="310"/>
  </r>
  <r>
    <x v="5"/>
    <n v="27"/>
    <n v="310"/>
  </r>
  <r>
    <x v="6"/>
    <n v="16"/>
    <n v="310"/>
  </r>
  <r>
    <x v="7"/>
    <s v="Medium"/>
    <n v="310"/>
  </r>
  <r>
    <x v="0"/>
    <s v="Single"/>
    <n v="4702"/>
  </r>
  <r>
    <x v="1"/>
    <n v="1000"/>
    <n v="4702"/>
  </r>
  <r>
    <x v="2"/>
    <n v="155"/>
    <n v="4702"/>
  </r>
  <r>
    <x v="3"/>
    <n v="379"/>
    <n v="4702"/>
  </r>
  <r>
    <x v="4"/>
    <n v="224"/>
    <n v="4702"/>
  </r>
  <r>
    <x v="5"/>
    <n v="17"/>
    <n v="4702"/>
  </r>
  <r>
    <x v="6"/>
    <n v="120"/>
    <n v="4702"/>
  </r>
  <r>
    <x v="7"/>
    <s v="Medium"/>
    <n v="4702"/>
  </r>
  <r>
    <x v="0"/>
    <s v="Single"/>
    <n v="9964"/>
  </r>
  <r>
    <x v="1"/>
    <n v="162"/>
    <n v="9964"/>
  </r>
  <r>
    <x v="2"/>
    <n v="50"/>
    <n v="9964"/>
  </r>
  <r>
    <x v="3"/>
    <n v="100"/>
    <n v="9964"/>
  </r>
  <r>
    <x v="4"/>
    <n v="55"/>
    <n v="9964"/>
  </r>
  <r>
    <x v="5"/>
    <n v="30"/>
    <n v="9964"/>
  </r>
  <r>
    <x v="6"/>
    <n v="27"/>
    <n v="9964"/>
  </r>
  <r>
    <x v="7"/>
    <s v="Medium"/>
    <n v="9964"/>
  </r>
  <r>
    <x v="0"/>
    <s v="Single"/>
    <n v="1630"/>
  </r>
  <r>
    <x v="1"/>
    <n v="162"/>
    <n v="1630"/>
  </r>
  <r>
    <x v="2"/>
    <n v="50"/>
    <n v="1630"/>
  </r>
  <r>
    <x v="3"/>
    <n v="100"/>
    <n v="1630"/>
  </r>
  <r>
    <x v="4"/>
    <n v="55"/>
    <n v="1630"/>
  </r>
  <r>
    <x v="5"/>
    <n v="30"/>
    <n v="1630"/>
  </r>
  <r>
    <x v="6"/>
    <n v="27"/>
    <n v="1630"/>
  </r>
  <r>
    <x v="7"/>
    <s v="Medium"/>
    <n v="1630"/>
  </r>
  <r>
    <x v="0"/>
    <s v="Single"/>
    <n v="1012"/>
  </r>
  <r>
    <x v="1"/>
    <n v="523"/>
    <n v="1012"/>
  </r>
  <r>
    <x v="2"/>
    <n v="7"/>
    <n v="1012"/>
  </r>
  <r>
    <x v="3"/>
    <n v="134"/>
    <n v="1012"/>
  </r>
  <r>
    <x v="4"/>
    <n v="37"/>
    <n v="1012"/>
  </r>
  <r>
    <x v="5"/>
    <n v="14"/>
    <n v="1012"/>
  </r>
  <r>
    <x v="6"/>
    <n v="169"/>
    <n v="1012"/>
  </r>
  <r>
    <x v="7"/>
    <s v="High"/>
    <n v="1012"/>
  </r>
  <r>
    <x v="0"/>
    <s v="Single"/>
    <n v="5626"/>
  </r>
  <r>
    <x v="1"/>
    <n v="338"/>
    <n v="5626"/>
  </r>
  <r>
    <x v="2"/>
    <n v="4"/>
    <n v="5626"/>
  </r>
  <r>
    <x v="3"/>
    <n v="89"/>
    <n v="5626"/>
  </r>
  <r>
    <x v="4"/>
    <n v="11"/>
    <n v="5626"/>
  </r>
  <r>
    <x v="5"/>
    <n v="8"/>
    <n v="5626"/>
  </r>
  <r>
    <x v="6"/>
    <n v="13"/>
    <n v="5626"/>
  </r>
  <r>
    <x v="7"/>
    <s v="Medium"/>
    <n v="5626"/>
  </r>
  <r>
    <x v="0"/>
    <s v="Couple"/>
    <n v="5057"/>
  </r>
  <r>
    <x v="1"/>
    <n v="264"/>
    <n v="5057"/>
  </r>
  <r>
    <x v="2"/>
    <n v="47"/>
    <n v="5057"/>
  </r>
  <r>
    <x v="3"/>
    <n v="188"/>
    <n v="5057"/>
  </r>
  <r>
    <x v="4"/>
    <n v="54"/>
    <n v="5057"/>
  </r>
  <r>
    <x v="5"/>
    <n v="47"/>
    <n v="5057"/>
  </r>
  <r>
    <x v="6"/>
    <n v="11"/>
    <n v="5057"/>
  </r>
  <r>
    <x v="7"/>
    <s v="Medium"/>
    <n v="5057"/>
  </r>
  <r>
    <x v="0"/>
    <s v="Single"/>
    <n v="6349"/>
  </r>
  <r>
    <x v="1"/>
    <n v="621"/>
    <n v="6349"/>
  </r>
  <r>
    <x v="2"/>
    <n v="73"/>
    <n v="6349"/>
  </r>
  <r>
    <x v="3"/>
    <n v="414"/>
    <n v="6349"/>
  </r>
  <r>
    <x v="4"/>
    <n v="78"/>
    <n v="6349"/>
  </r>
  <r>
    <x v="5"/>
    <n v="48"/>
    <n v="6349"/>
  </r>
  <r>
    <x v="6"/>
    <n v="85"/>
    <n v="6349"/>
  </r>
  <r>
    <x v="7"/>
    <s v="High"/>
    <n v="6349"/>
  </r>
  <r>
    <x v="0"/>
    <s v="Single"/>
    <n v="6892"/>
  </r>
  <r>
    <x v="1"/>
    <n v="641"/>
    <n v="6892"/>
  </r>
  <r>
    <x v="2"/>
    <n v="7"/>
    <n v="6892"/>
  </r>
  <r>
    <x v="3"/>
    <n v="56"/>
    <n v="6892"/>
  </r>
  <r>
    <x v="4"/>
    <n v="0"/>
    <n v="6892"/>
  </r>
  <r>
    <x v="5"/>
    <n v="0"/>
    <n v="6892"/>
  </r>
  <r>
    <x v="6"/>
    <n v="28"/>
    <n v="6892"/>
  </r>
  <r>
    <x v="7"/>
    <s v="High"/>
    <n v="6892"/>
  </r>
  <r>
    <x v="0"/>
    <s v="Single"/>
    <n v="10343"/>
  </r>
  <r>
    <x v="1"/>
    <n v="605"/>
    <n v="10343"/>
  </r>
  <r>
    <x v="2"/>
    <n v="91"/>
    <n v="10343"/>
  </r>
  <r>
    <x v="3"/>
    <n v="399"/>
    <n v="10343"/>
  </r>
  <r>
    <x v="4"/>
    <n v="0"/>
    <n v="10343"/>
  </r>
  <r>
    <x v="5"/>
    <n v="45"/>
    <n v="10343"/>
  </r>
  <r>
    <x v="6"/>
    <n v="205"/>
    <n v="10343"/>
  </r>
  <r>
    <x v="7"/>
    <s v="Medium"/>
    <n v="10343"/>
  </r>
  <r>
    <x v="0"/>
    <s v="Single"/>
    <n v="232"/>
  </r>
  <r>
    <x v="1"/>
    <n v="279"/>
    <n v="232"/>
  </r>
  <r>
    <x v="2"/>
    <n v="83"/>
    <n v="232"/>
  </r>
  <r>
    <x v="3"/>
    <n v="88"/>
    <n v="232"/>
  </r>
  <r>
    <x v="4"/>
    <n v="32"/>
    <n v="232"/>
  </r>
  <r>
    <x v="5"/>
    <n v="14"/>
    <n v="232"/>
  </r>
  <r>
    <x v="6"/>
    <n v="34"/>
    <n v="232"/>
  </r>
  <r>
    <x v="7"/>
    <s v="Medium"/>
    <n v="232"/>
  </r>
  <r>
    <x v="0"/>
    <s v="Couple"/>
    <n v="2471"/>
  </r>
  <r>
    <x v="1"/>
    <n v="48"/>
    <n v="2471"/>
  </r>
  <r>
    <x v="2"/>
    <n v="58"/>
    <n v="2471"/>
  </r>
  <r>
    <x v="3"/>
    <n v="68"/>
    <n v="2471"/>
  </r>
  <r>
    <x v="4"/>
    <n v="16"/>
    <n v="2471"/>
  </r>
  <r>
    <x v="5"/>
    <n v="66"/>
    <n v="2471"/>
  </r>
  <r>
    <x v="6"/>
    <n v="43"/>
    <n v="2471"/>
  </r>
  <r>
    <x v="7"/>
    <s v="Medium"/>
    <n v="2471"/>
  </r>
  <r>
    <x v="0"/>
    <s v="Couple"/>
    <n v="895"/>
  </r>
  <r>
    <x v="1"/>
    <n v="410"/>
    <n v="895"/>
  </r>
  <r>
    <x v="2"/>
    <n v="16"/>
    <n v="895"/>
  </r>
  <r>
    <x v="3"/>
    <n v="114"/>
    <n v="895"/>
  </r>
  <r>
    <x v="4"/>
    <n v="0"/>
    <n v="895"/>
  </r>
  <r>
    <x v="5"/>
    <n v="5"/>
    <n v="895"/>
  </r>
  <r>
    <x v="6"/>
    <n v="49"/>
    <n v="895"/>
  </r>
  <r>
    <x v="7"/>
    <s v="Medium"/>
    <n v="895"/>
  </r>
  <r>
    <x v="0"/>
    <s v="Couple"/>
    <n v="2021"/>
  </r>
  <r>
    <x v="1"/>
    <n v="563"/>
    <n v="2021"/>
  </r>
  <r>
    <x v="2"/>
    <n v="76"/>
    <n v="2021"/>
  </r>
  <r>
    <x v="3"/>
    <n v="384"/>
    <n v="2021"/>
  </r>
  <r>
    <x v="4"/>
    <n v="84"/>
    <n v="2021"/>
  </r>
  <r>
    <x v="5"/>
    <n v="192"/>
    <n v="2021"/>
  </r>
  <r>
    <x v="6"/>
    <n v="89"/>
    <n v="2021"/>
  </r>
  <r>
    <x v="7"/>
    <s v="Medium"/>
    <n v="2021"/>
  </r>
  <r>
    <x v="0"/>
    <s v="Couple"/>
    <n v="5628"/>
  </r>
  <r>
    <x v="1"/>
    <n v="848"/>
    <n v="5628"/>
  </r>
  <r>
    <x v="2"/>
    <n v="154"/>
    <n v="5628"/>
  </r>
  <r>
    <x v="3"/>
    <n v="323"/>
    <n v="5628"/>
  </r>
  <r>
    <x v="4"/>
    <n v="201"/>
    <n v="5628"/>
  </r>
  <r>
    <x v="5"/>
    <n v="61"/>
    <n v="5628"/>
  </r>
  <r>
    <x v="6"/>
    <n v="78"/>
    <n v="5628"/>
  </r>
  <r>
    <x v="7"/>
    <s v="High"/>
    <n v="5628"/>
  </r>
  <r>
    <x v="0"/>
    <s v="Couple"/>
    <n v="7631"/>
  </r>
  <r>
    <x v="1"/>
    <n v="562"/>
    <n v="7631"/>
  </r>
  <r>
    <x v="2"/>
    <n v="58"/>
    <n v="7631"/>
  </r>
  <r>
    <x v="3"/>
    <n v="168"/>
    <n v="7631"/>
  </r>
  <r>
    <x v="4"/>
    <n v="43"/>
    <n v="7631"/>
  </r>
  <r>
    <x v="5"/>
    <n v="16"/>
    <n v="7631"/>
  </r>
  <r>
    <x v="6"/>
    <n v="142"/>
    <n v="7631"/>
  </r>
  <r>
    <x v="7"/>
    <s v="Medium"/>
    <n v="7631"/>
  </r>
  <r>
    <x v="0"/>
    <s v="Single"/>
    <n v="433"/>
  </r>
  <r>
    <x v="1"/>
    <n v="534"/>
    <n v="433"/>
  </r>
  <r>
    <x v="2"/>
    <n v="5"/>
    <n v="433"/>
  </r>
  <r>
    <x v="3"/>
    <n v="47"/>
    <n v="433"/>
  </r>
  <r>
    <x v="4"/>
    <n v="0"/>
    <n v="433"/>
  </r>
  <r>
    <x v="5"/>
    <n v="5"/>
    <n v="433"/>
  </r>
  <r>
    <x v="6"/>
    <n v="41"/>
    <n v="433"/>
  </r>
  <r>
    <x v="7"/>
    <s v="High"/>
    <n v="433"/>
  </r>
  <r>
    <x v="0"/>
    <s v="Couple"/>
    <n v="3767"/>
  </r>
  <r>
    <x v="1"/>
    <n v="378"/>
    <n v="3767"/>
  </r>
  <r>
    <x v="2"/>
    <n v="0"/>
    <n v="3767"/>
  </r>
  <r>
    <x v="3"/>
    <n v="189"/>
    <n v="3767"/>
  </r>
  <r>
    <x v="4"/>
    <n v="97"/>
    <n v="3767"/>
  </r>
  <r>
    <x v="5"/>
    <n v="172"/>
    <n v="3767"/>
  </r>
  <r>
    <x v="6"/>
    <n v="172"/>
    <n v="3767"/>
  </r>
  <r>
    <x v="7"/>
    <s v="Medium"/>
    <n v="3767"/>
  </r>
  <r>
    <x v="0"/>
    <s v="Couple"/>
    <n v="3934"/>
  </r>
  <r>
    <x v="1"/>
    <n v="356"/>
    <n v="3934"/>
  </r>
  <r>
    <x v="2"/>
    <n v="0"/>
    <n v="3934"/>
  </r>
  <r>
    <x v="3"/>
    <n v="107"/>
    <n v="3934"/>
  </r>
  <r>
    <x v="4"/>
    <n v="19"/>
    <n v="3934"/>
  </r>
  <r>
    <x v="5"/>
    <n v="9"/>
    <n v="3934"/>
  </r>
  <r>
    <x v="6"/>
    <n v="117"/>
    <n v="3934"/>
  </r>
  <r>
    <x v="7"/>
    <s v="High"/>
    <n v="3934"/>
  </r>
  <r>
    <x v="0"/>
    <s v="Couple"/>
    <n v="2493"/>
  </r>
  <r>
    <x v="1"/>
    <n v="356"/>
    <n v="2493"/>
  </r>
  <r>
    <x v="2"/>
    <n v="0"/>
    <n v="2493"/>
  </r>
  <r>
    <x v="3"/>
    <n v="107"/>
    <n v="2493"/>
  </r>
  <r>
    <x v="4"/>
    <n v="19"/>
    <n v="2493"/>
  </r>
  <r>
    <x v="5"/>
    <n v="9"/>
    <n v="2493"/>
  </r>
  <r>
    <x v="6"/>
    <n v="117"/>
    <n v="2493"/>
  </r>
  <r>
    <x v="7"/>
    <s v="High"/>
    <n v="2493"/>
  </r>
  <r>
    <x v="0"/>
    <s v="Single"/>
    <n v="4058"/>
  </r>
  <r>
    <x v="1"/>
    <n v="618"/>
    <n v="4058"/>
  </r>
  <r>
    <x v="2"/>
    <n v="15"/>
    <n v="4058"/>
  </r>
  <r>
    <x v="3"/>
    <n v="106"/>
    <n v="4058"/>
  </r>
  <r>
    <x v="4"/>
    <n v="20"/>
    <n v="4058"/>
  </r>
  <r>
    <x v="5"/>
    <n v="7"/>
    <n v="4058"/>
  </r>
  <r>
    <x v="6"/>
    <n v="45"/>
    <n v="4058"/>
  </r>
  <r>
    <x v="7"/>
    <s v="High"/>
    <n v="4058"/>
  </r>
  <r>
    <x v="0"/>
    <s v="Couple"/>
    <n v="2564"/>
  </r>
  <r>
    <x v="1"/>
    <n v="111"/>
    <n v="2564"/>
  </r>
  <r>
    <x v="2"/>
    <n v="3"/>
    <n v="2564"/>
  </r>
  <r>
    <x v="3"/>
    <n v="28"/>
    <n v="2564"/>
  </r>
  <r>
    <x v="4"/>
    <n v="2"/>
    <n v="2564"/>
  </r>
  <r>
    <x v="5"/>
    <n v="6"/>
    <n v="2564"/>
  </r>
  <r>
    <x v="6"/>
    <n v="15"/>
    <n v="2564"/>
  </r>
  <r>
    <x v="7"/>
    <s v="Medium"/>
    <n v="2564"/>
  </r>
  <r>
    <x v="0"/>
    <s v="Single"/>
    <n v="8939"/>
  </r>
  <r>
    <x v="1"/>
    <n v="382"/>
    <n v="8939"/>
  </r>
  <r>
    <x v="2"/>
    <n v="138"/>
    <n v="8939"/>
  </r>
  <r>
    <x v="3"/>
    <n v="65"/>
    <n v="8939"/>
  </r>
  <r>
    <x v="4"/>
    <n v="60"/>
    <n v="8939"/>
  </r>
  <r>
    <x v="5"/>
    <n v="26"/>
    <n v="8939"/>
  </r>
  <r>
    <x v="6"/>
    <n v="59"/>
    <n v="8939"/>
  </r>
  <r>
    <x v="7"/>
    <s v="Medium"/>
    <n v="8939"/>
  </r>
  <r>
    <x v="0"/>
    <s v="Couple"/>
    <n v="10870"/>
  </r>
  <r>
    <x v="1"/>
    <n v="709"/>
    <n v="10870"/>
  </r>
  <r>
    <x v="2"/>
    <n v="43"/>
    <n v="10870"/>
  </r>
  <r>
    <x v="3"/>
    <n v="182"/>
    <n v="10870"/>
  </r>
  <r>
    <x v="4"/>
    <n v="42"/>
    <n v="10870"/>
  </r>
  <r>
    <x v="5"/>
    <n v="118"/>
    <n v="10870"/>
  </r>
  <r>
    <x v="6"/>
    <n v="247"/>
    <n v="10870"/>
  </r>
  <r>
    <x v="7"/>
    <s v="High"/>
    <n v="10870"/>
  </r>
  <r>
    <x v="0"/>
    <s v="Single"/>
    <n v="143"/>
  </r>
  <r>
    <x v="1"/>
    <n v="466"/>
    <n v="143"/>
  </r>
  <r>
    <x v="2"/>
    <n v="0"/>
    <n v="143"/>
  </r>
  <r>
    <x v="3"/>
    <n v="224"/>
    <n v="143"/>
  </r>
  <r>
    <x v="4"/>
    <n v="119"/>
    <n v="143"/>
  </r>
  <r>
    <x v="5"/>
    <n v="49"/>
    <n v="143"/>
  </r>
  <r>
    <x v="6"/>
    <n v="99"/>
    <n v="143"/>
  </r>
  <r>
    <x v="7"/>
    <s v="Medium"/>
    <n v="143"/>
  </r>
  <r>
    <x v="0"/>
    <s v="Couple"/>
    <n v="3717"/>
  </r>
  <r>
    <x v="1"/>
    <n v="403"/>
    <n v="3717"/>
  </r>
  <r>
    <x v="2"/>
    <n v="24"/>
    <n v="3717"/>
  </r>
  <r>
    <x v="3"/>
    <n v="29"/>
    <n v="3717"/>
  </r>
  <r>
    <x v="4"/>
    <n v="6"/>
    <n v="3717"/>
  </r>
  <r>
    <x v="5"/>
    <n v="24"/>
    <n v="3717"/>
  </r>
  <r>
    <x v="6"/>
    <n v="218"/>
    <n v="3717"/>
  </r>
  <r>
    <x v="7"/>
    <s v="Medium"/>
    <n v="3717"/>
  </r>
  <r>
    <x v="0"/>
    <s v="Couple"/>
    <n v="6439"/>
  </r>
  <r>
    <x v="1"/>
    <n v="789"/>
    <n v="6439"/>
  </r>
  <r>
    <x v="2"/>
    <n v="0"/>
    <n v="6439"/>
  </r>
  <r>
    <x v="3"/>
    <n v="133"/>
    <n v="6439"/>
  </r>
  <r>
    <x v="4"/>
    <n v="0"/>
    <n v="6439"/>
  </r>
  <r>
    <x v="5"/>
    <n v="28"/>
    <n v="6439"/>
  </r>
  <r>
    <x v="6"/>
    <n v="152"/>
    <n v="6439"/>
  </r>
  <r>
    <x v="7"/>
    <s v="High"/>
    <n v="6439"/>
  </r>
  <r>
    <x v="0"/>
    <s v="Couple"/>
    <n v="8852"/>
  </r>
  <r>
    <x v="1"/>
    <n v="387"/>
    <n v="8852"/>
  </r>
  <r>
    <x v="2"/>
    <n v="126"/>
    <n v="8852"/>
  </r>
  <r>
    <x v="3"/>
    <n v="342"/>
    <n v="8852"/>
  </r>
  <r>
    <x v="4"/>
    <n v="0"/>
    <n v="8852"/>
  </r>
  <r>
    <x v="5"/>
    <n v="45"/>
    <n v="8852"/>
  </r>
  <r>
    <x v="6"/>
    <n v="180"/>
    <n v="8852"/>
  </r>
  <r>
    <x v="7"/>
    <s v="High"/>
    <n v="8852"/>
  </r>
  <r>
    <x v="0"/>
    <s v="Couple"/>
    <n v="1092"/>
  </r>
  <r>
    <x v="1"/>
    <n v="269"/>
    <n v="1092"/>
  </r>
  <r>
    <x v="2"/>
    <n v="129"/>
    <n v="1092"/>
  </r>
  <r>
    <x v="3"/>
    <n v="495"/>
    <n v="1092"/>
  </r>
  <r>
    <x v="4"/>
    <n v="182"/>
    <n v="1092"/>
  </r>
  <r>
    <x v="5"/>
    <n v="43"/>
    <n v="1092"/>
  </r>
  <r>
    <x v="6"/>
    <n v="29"/>
    <n v="1092"/>
  </r>
  <r>
    <x v="7"/>
    <s v="High"/>
    <n v="1092"/>
  </r>
  <r>
    <x v="0"/>
    <s v="Couple"/>
    <n v="7055"/>
  </r>
  <r>
    <x v="1"/>
    <n v="888"/>
    <n v="7055"/>
  </r>
  <r>
    <x v="2"/>
    <n v="0"/>
    <n v="7055"/>
  </r>
  <r>
    <x v="3"/>
    <n v="57"/>
    <n v="7055"/>
  </r>
  <r>
    <x v="4"/>
    <n v="0"/>
    <n v="7055"/>
  </r>
  <r>
    <x v="5"/>
    <n v="0"/>
    <n v="7055"/>
  </r>
  <r>
    <x v="6"/>
    <n v="76"/>
    <n v="7055"/>
  </r>
  <r>
    <x v="7"/>
    <s v="High"/>
    <n v="7055"/>
  </r>
  <r>
    <x v="0"/>
    <s v="Couple"/>
    <n v="4084"/>
  </r>
  <r>
    <x v="1"/>
    <n v="224"/>
    <n v="4084"/>
  </r>
  <r>
    <x v="2"/>
    <n v="155"/>
    <n v="4084"/>
  </r>
  <r>
    <x v="3"/>
    <n v="155"/>
    <n v="4084"/>
  </r>
  <r>
    <x v="4"/>
    <n v="192"/>
    <n v="4084"/>
  </r>
  <r>
    <x v="5"/>
    <n v="93"/>
    <n v="4084"/>
  </r>
  <r>
    <x v="6"/>
    <n v="54"/>
    <n v="4084"/>
  </r>
  <r>
    <x v="7"/>
    <s v="Medium"/>
    <n v="4084"/>
  </r>
  <r>
    <x v="0"/>
    <s v="Couple"/>
    <n v="9119"/>
  </r>
  <r>
    <x v="1"/>
    <n v="208"/>
    <n v="9119"/>
  </r>
  <r>
    <x v="2"/>
    <n v="17"/>
    <n v="9119"/>
  </r>
  <r>
    <x v="3"/>
    <n v="76"/>
    <n v="9119"/>
  </r>
  <r>
    <x v="4"/>
    <n v="36"/>
    <n v="9119"/>
  </r>
  <r>
    <x v="5"/>
    <n v="17"/>
    <n v="9119"/>
  </r>
  <r>
    <x v="6"/>
    <n v="38"/>
    <n v="9119"/>
  </r>
  <r>
    <x v="7"/>
    <s v="Medium"/>
    <n v="9119"/>
  </r>
  <r>
    <x v="0"/>
    <s v="Couple"/>
    <n v="5667"/>
  </r>
  <r>
    <x v="1"/>
    <n v="1013"/>
    <n v="5667"/>
  </r>
  <r>
    <x v="2"/>
    <n v="30"/>
    <n v="5667"/>
  </r>
  <r>
    <x v="3"/>
    <n v="399"/>
    <n v="5667"/>
  </r>
  <r>
    <x v="4"/>
    <n v="60"/>
    <n v="5667"/>
  </r>
  <r>
    <x v="5"/>
    <n v="46"/>
    <n v="5667"/>
  </r>
  <r>
    <x v="6"/>
    <n v="153"/>
    <n v="5667"/>
  </r>
  <r>
    <x v="7"/>
    <s v="High"/>
    <n v="5667"/>
  </r>
  <r>
    <x v="0"/>
    <s v="Couple"/>
    <n v="5841"/>
  </r>
  <r>
    <x v="1"/>
    <n v="606"/>
    <n v="5841"/>
  </r>
  <r>
    <x v="2"/>
    <n v="7"/>
    <n v="5841"/>
  </r>
  <r>
    <x v="3"/>
    <n v="155"/>
    <n v="5841"/>
  </r>
  <r>
    <x v="4"/>
    <n v="10"/>
    <n v="5841"/>
  </r>
  <r>
    <x v="5"/>
    <n v="0"/>
    <n v="5841"/>
  </r>
  <r>
    <x v="6"/>
    <n v="54"/>
    <n v="5841"/>
  </r>
  <r>
    <x v="7"/>
    <s v="High"/>
    <n v="5841"/>
  </r>
  <r>
    <x v="0"/>
    <s v="Couple"/>
    <n v="1513"/>
  </r>
  <r>
    <x v="1"/>
    <n v="600"/>
    <n v="1513"/>
  </r>
  <r>
    <x v="2"/>
    <n v="21"/>
    <n v="1513"/>
  </r>
  <r>
    <x v="3"/>
    <n v="128"/>
    <n v="1513"/>
  </r>
  <r>
    <x v="4"/>
    <n v="223"/>
    <n v="1513"/>
  </r>
  <r>
    <x v="5"/>
    <n v="150"/>
    <n v="1513"/>
  </r>
  <r>
    <x v="6"/>
    <n v="128"/>
    <n v="1513"/>
  </r>
  <r>
    <x v="7"/>
    <s v="Low"/>
    <n v="1513"/>
  </r>
  <r>
    <x v="0"/>
    <s v="Single"/>
    <n v="3445"/>
  </r>
  <r>
    <x v="1"/>
    <n v="216"/>
    <n v="3445"/>
  </r>
  <r>
    <x v="2"/>
    <n v="162"/>
    <n v="3445"/>
  </r>
  <r>
    <x v="3"/>
    <n v="224"/>
    <n v="3445"/>
  </r>
  <r>
    <x v="4"/>
    <n v="101"/>
    <n v="3445"/>
  </r>
  <r>
    <x v="5"/>
    <n v="92"/>
    <n v="3445"/>
  </r>
  <r>
    <x v="6"/>
    <n v="162"/>
    <n v="3445"/>
  </r>
  <r>
    <x v="7"/>
    <s v="High"/>
    <n v="3445"/>
  </r>
  <r>
    <x v="0"/>
    <s v="Single"/>
    <n v="5872"/>
  </r>
  <r>
    <x v="1"/>
    <n v="240"/>
    <n v="5872"/>
  </r>
  <r>
    <x v="2"/>
    <n v="90"/>
    <n v="5872"/>
  </r>
  <r>
    <x v="3"/>
    <n v="216"/>
    <n v="5872"/>
  </r>
  <r>
    <x v="4"/>
    <n v="63"/>
    <n v="5872"/>
  </r>
  <r>
    <x v="5"/>
    <n v="6"/>
    <n v="5872"/>
  </r>
  <r>
    <x v="6"/>
    <n v="24"/>
    <n v="5872"/>
  </r>
  <r>
    <x v="7"/>
    <s v="Medium"/>
    <n v="5872"/>
  </r>
  <r>
    <x v="0"/>
    <s v="Couple"/>
    <n v="8132"/>
  </r>
  <r>
    <x v="1"/>
    <n v="565"/>
    <n v="8132"/>
  </r>
  <r>
    <x v="2"/>
    <n v="6"/>
    <n v="8132"/>
  </r>
  <r>
    <x v="3"/>
    <n v="65"/>
    <n v="8132"/>
  </r>
  <r>
    <x v="4"/>
    <n v="0"/>
    <n v="8132"/>
  </r>
  <r>
    <x v="5"/>
    <n v="6"/>
    <n v="8132"/>
  </r>
  <r>
    <x v="6"/>
    <n v="19"/>
    <n v="8132"/>
  </r>
  <r>
    <x v="7"/>
    <s v="High"/>
    <n v="8132"/>
  </r>
  <r>
    <x v="0"/>
    <s v="Couple"/>
    <n v="1992"/>
  </r>
  <r>
    <x v="1"/>
    <n v="522"/>
    <n v="1992"/>
  </r>
  <r>
    <x v="2"/>
    <n v="0"/>
    <n v="1992"/>
  </r>
  <r>
    <x v="3"/>
    <n v="257"/>
    <n v="1992"/>
  </r>
  <r>
    <x v="4"/>
    <n v="32"/>
    <n v="1992"/>
  </r>
  <r>
    <x v="5"/>
    <n v="16"/>
    <n v="1992"/>
  </r>
  <r>
    <x v="6"/>
    <n v="66"/>
    <n v="1992"/>
  </r>
  <r>
    <x v="7"/>
    <s v="Low"/>
    <n v="1992"/>
  </r>
  <r>
    <x v="0"/>
    <s v="Couple"/>
    <n v="3478"/>
  </r>
  <r>
    <x v="1"/>
    <n v="267"/>
    <n v="3478"/>
  </r>
  <r>
    <x v="2"/>
    <n v="42"/>
    <n v="3478"/>
  </r>
  <r>
    <x v="3"/>
    <n v="309"/>
    <n v="3478"/>
  </r>
  <r>
    <x v="4"/>
    <n v="55"/>
    <n v="3478"/>
  </r>
  <r>
    <x v="5"/>
    <n v="42"/>
    <n v="3478"/>
  </r>
  <r>
    <x v="6"/>
    <n v="21"/>
    <n v="3478"/>
  </r>
  <r>
    <x v="7"/>
    <s v="High"/>
    <n v="3478"/>
  </r>
  <r>
    <x v="0"/>
    <s v="Single"/>
    <n v="760"/>
  </r>
  <r>
    <x v="1"/>
    <n v="588"/>
    <n v="760"/>
  </r>
  <r>
    <x v="2"/>
    <n v="7"/>
    <n v="760"/>
  </r>
  <r>
    <x v="3"/>
    <n v="76"/>
    <n v="760"/>
  </r>
  <r>
    <x v="4"/>
    <n v="110"/>
    <n v="760"/>
  </r>
  <r>
    <x v="5"/>
    <n v="15"/>
    <n v="760"/>
  </r>
  <r>
    <x v="6"/>
    <n v="15"/>
    <n v="760"/>
  </r>
  <r>
    <x v="7"/>
    <s v="High"/>
    <n v="760"/>
  </r>
  <r>
    <x v="0"/>
    <s v="Couple"/>
    <n v="4094"/>
  </r>
  <r>
    <x v="1"/>
    <n v="201"/>
    <n v="4094"/>
  </r>
  <r>
    <x v="2"/>
    <n v="2"/>
    <n v="4094"/>
  </r>
  <r>
    <x v="3"/>
    <n v="43"/>
    <n v="4094"/>
  </r>
  <r>
    <x v="4"/>
    <n v="3"/>
    <n v="4094"/>
  </r>
  <r>
    <x v="5"/>
    <n v="5"/>
    <n v="4094"/>
  </r>
  <r>
    <x v="6"/>
    <n v="35"/>
    <n v="4094"/>
  </r>
  <r>
    <x v="7"/>
    <s v="Medium"/>
    <n v="4094"/>
  </r>
  <r>
    <x v="0"/>
    <s v="Couple"/>
    <n v="8588"/>
  </r>
  <r>
    <x v="1"/>
    <n v="201"/>
    <n v="8588"/>
  </r>
  <r>
    <x v="2"/>
    <n v="2"/>
    <n v="8588"/>
  </r>
  <r>
    <x v="3"/>
    <n v="43"/>
    <n v="8588"/>
  </r>
  <r>
    <x v="4"/>
    <n v="3"/>
    <n v="8588"/>
  </r>
  <r>
    <x v="5"/>
    <n v="5"/>
    <n v="8588"/>
  </r>
  <r>
    <x v="6"/>
    <n v="35"/>
    <n v="8588"/>
  </r>
  <r>
    <x v="7"/>
    <s v="Medium"/>
    <n v="8588"/>
  </r>
  <r>
    <x v="0"/>
    <s v="Single"/>
    <n v="9240"/>
  </r>
  <r>
    <x v="1"/>
    <n v="458"/>
    <n v="9240"/>
  </r>
  <r>
    <x v="2"/>
    <n v="0"/>
    <n v="9240"/>
  </r>
  <r>
    <x v="3"/>
    <n v="24"/>
    <n v="9240"/>
  </r>
  <r>
    <x v="4"/>
    <n v="6"/>
    <n v="9240"/>
  </r>
  <r>
    <x v="5"/>
    <n v="4"/>
    <n v="9240"/>
  </r>
  <r>
    <x v="6"/>
    <n v="34"/>
    <n v="9240"/>
  </r>
  <r>
    <x v="7"/>
    <s v="Medium"/>
    <n v="9240"/>
  </r>
  <r>
    <x v="0"/>
    <s v="Couple"/>
    <n v="17"/>
  </r>
  <r>
    <x v="1"/>
    <n v="637"/>
    <n v="17"/>
  </r>
  <r>
    <x v="2"/>
    <n v="47"/>
    <n v="17"/>
  </r>
  <r>
    <x v="3"/>
    <n v="237"/>
    <n v="17"/>
  </r>
  <r>
    <x v="4"/>
    <n v="12"/>
    <n v="17"/>
  </r>
  <r>
    <x v="5"/>
    <n v="19"/>
    <n v="17"/>
  </r>
  <r>
    <x v="6"/>
    <n v="76"/>
    <n v="17"/>
  </r>
  <r>
    <x v="7"/>
    <s v="Medium"/>
    <n v="17"/>
  </r>
  <r>
    <x v="0"/>
    <s v="Single"/>
    <n v="6257"/>
  </r>
  <r>
    <x v="1"/>
    <n v="255"/>
    <n v="6257"/>
  </r>
  <r>
    <x v="2"/>
    <n v="43"/>
    <n v="6257"/>
  </r>
  <r>
    <x v="3"/>
    <n v="134"/>
    <n v="6257"/>
  </r>
  <r>
    <x v="4"/>
    <n v="37"/>
    <n v="6257"/>
  </r>
  <r>
    <x v="5"/>
    <n v="14"/>
    <n v="6257"/>
  </r>
  <r>
    <x v="6"/>
    <n v="24"/>
    <n v="6257"/>
  </r>
  <r>
    <x v="7"/>
    <s v="High"/>
    <n v="6257"/>
  </r>
  <r>
    <x v="0"/>
    <s v="Single"/>
    <n v="1456"/>
  </r>
  <r>
    <x v="1"/>
    <n v="265"/>
    <n v="1456"/>
  </r>
  <r>
    <x v="2"/>
    <n v="199"/>
    <n v="1456"/>
  </r>
  <r>
    <x v="3"/>
    <n v="303"/>
    <n v="1456"/>
  </r>
  <r>
    <x v="4"/>
    <n v="234"/>
    <n v="1456"/>
  </r>
  <r>
    <x v="5"/>
    <n v="9"/>
    <n v="1456"/>
  </r>
  <r>
    <x v="6"/>
    <n v="170"/>
    <n v="1456"/>
  </r>
  <r>
    <x v="7"/>
    <s v="High"/>
    <n v="1456"/>
  </r>
  <r>
    <x v="0"/>
    <s v="Single"/>
    <n v="2849"/>
  </r>
  <r>
    <x v="1"/>
    <n v="265"/>
    <n v="2849"/>
  </r>
  <r>
    <x v="2"/>
    <n v="199"/>
    <n v="2849"/>
  </r>
  <r>
    <x v="3"/>
    <n v="303"/>
    <n v="2849"/>
  </r>
  <r>
    <x v="4"/>
    <n v="234"/>
    <n v="2849"/>
  </r>
  <r>
    <x v="5"/>
    <n v="9"/>
    <n v="2849"/>
  </r>
  <r>
    <x v="6"/>
    <n v="170"/>
    <n v="2849"/>
  </r>
  <r>
    <x v="7"/>
    <s v="High"/>
    <n v="2849"/>
  </r>
  <r>
    <x v="0"/>
    <s v="Couple"/>
    <n v="4480"/>
  </r>
  <r>
    <x v="1"/>
    <n v="365"/>
    <n v="4480"/>
  </r>
  <r>
    <x v="2"/>
    <n v="3"/>
    <n v="4480"/>
  </r>
  <r>
    <x v="3"/>
    <n v="15"/>
    <n v="4480"/>
  </r>
  <r>
    <x v="4"/>
    <n v="4"/>
    <n v="4480"/>
  </r>
  <r>
    <x v="5"/>
    <n v="3"/>
    <n v="4480"/>
  </r>
  <r>
    <x v="6"/>
    <n v="11"/>
    <n v="4480"/>
  </r>
  <r>
    <x v="7"/>
    <s v="High"/>
    <n v="4480"/>
  </r>
  <r>
    <x v="0"/>
    <s v="Single"/>
    <n v="10091"/>
  </r>
  <r>
    <x v="1"/>
    <n v="520"/>
    <n v="10091"/>
  </r>
  <r>
    <x v="2"/>
    <n v="20"/>
    <n v="10091"/>
  </r>
  <r>
    <x v="3"/>
    <n v="367"/>
    <n v="10091"/>
  </r>
  <r>
    <x v="4"/>
    <n v="39"/>
    <n v="10091"/>
  </r>
  <r>
    <x v="5"/>
    <n v="81"/>
    <n v="10091"/>
  </r>
  <r>
    <x v="6"/>
    <n v="40"/>
    <n v="10091"/>
  </r>
  <r>
    <x v="7"/>
    <s v="Medium"/>
    <n v="10091"/>
  </r>
  <r>
    <x v="0"/>
    <s v="Single"/>
    <n v="3678"/>
  </r>
  <r>
    <x v="1"/>
    <n v="488"/>
    <n v="3678"/>
  </r>
  <r>
    <x v="2"/>
    <n v="23"/>
    <n v="3678"/>
  </r>
  <r>
    <x v="3"/>
    <n v="71"/>
    <n v="3678"/>
  </r>
  <r>
    <x v="4"/>
    <n v="15"/>
    <n v="3678"/>
  </r>
  <r>
    <x v="5"/>
    <n v="0"/>
    <n v="3678"/>
  </r>
  <r>
    <x v="6"/>
    <n v="59"/>
    <n v="3678"/>
  </r>
  <r>
    <x v="7"/>
    <s v="High"/>
    <n v="3678"/>
  </r>
  <r>
    <x v="0"/>
    <s v="Single"/>
    <n v="6715"/>
  </r>
  <r>
    <x v="1"/>
    <n v="502"/>
    <n v="6715"/>
  </r>
  <r>
    <x v="2"/>
    <n v="19"/>
    <n v="6715"/>
  </r>
  <r>
    <x v="3"/>
    <n v="132"/>
    <n v="6715"/>
  </r>
  <r>
    <x v="4"/>
    <n v="0"/>
    <n v="6715"/>
  </r>
  <r>
    <x v="5"/>
    <n v="6"/>
    <n v="6715"/>
  </r>
  <r>
    <x v="6"/>
    <n v="26"/>
    <n v="6715"/>
  </r>
  <r>
    <x v="7"/>
    <s v="Medium"/>
    <n v="6715"/>
  </r>
  <r>
    <x v="0"/>
    <s v="Single"/>
    <n v="9283"/>
  </r>
  <r>
    <x v="1"/>
    <n v="8"/>
    <n v="9283"/>
  </r>
  <r>
    <x v="2"/>
    <n v="1"/>
    <n v="9283"/>
  </r>
  <r>
    <x v="3"/>
    <n v="7"/>
    <n v="9283"/>
  </r>
  <r>
    <x v="4"/>
    <n v="2"/>
    <n v="9283"/>
  </r>
  <r>
    <x v="5"/>
    <n v="0"/>
    <n v="9283"/>
  </r>
  <r>
    <x v="6"/>
    <n v="0"/>
    <n v="9283"/>
  </r>
  <r>
    <x v="7"/>
    <s v="Low"/>
    <n v="9283"/>
  </r>
  <r>
    <x v="0"/>
    <s v="Single"/>
    <n v="11004"/>
  </r>
  <r>
    <x v="1"/>
    <n v="8"/>
    <n v="11004"/>
  </r>
  <r>
    <x v="2"/>
    <n v="0"/>
    <n v="11004"/>
  </r>
  <r>
    <x v="3"/>
    <n v="5"/>
    <n v="11004"/>
  </r>
  <r>
    <x v="4"/>
    <n v="7"/>
    <n v="11004"/>
  </r>
  <r>
    <x v="5"/>
    <n v="0"/>
    <n v="11004"/>
  </r>
  <r>
    <x v="6"/>
    <n v="2"/>
    <n v="11004"/>
  </r>
  <r>
    <x v="7"/>
    <s v="Low"/>
    <n v="11004"/>
  </r>
  <r>
    <x v="0"/>
    <s v="Single"/>
    <n v="796"/>
  </r>
  <r>
    <x v="1"/>
    <n v="584"/>
    <n v="796"/>
  </r>
  <r>
    <x v="2"/>
    <n v="44"/>
    <n v="796"/>
  </r>
  <r>
    <x v="3"/>
    <n v="212"/>
    <n v="796"/>
  </r>
  <r>
    <x v="4"/>
    <n v="46"/>
    <n v="796"/>
  </r>
  <r>
    <x v="5"/>
    <n v="8"/>
    <n v="796"/>
  </r>
  <r>
    <x v="6"/>
    <n v="177"/>
    <n v="796"/>
  </r>
  <r>
    <x v="7"/>
    <s v="High"/>
    <n v="796"/>
  </r>
  <r>
    <x v="0"/>
    <s v="Single"/>
    <n v="4320"/>
  </r>
  <r>
    <x v="1"/>
    <n v="325"/>
    <n v="4320"/>
  </r>
  <r>
    <x v="2"/>
    <n v="83"/>
    <n v="4320"/>
  </r>
  <r>
    <x v="3"/>
    <n v="300"/>
    <n v="4320"/>
  </r>
  <r>
    <x v="4"/>
    <n v="86"/>
    <n v="4320"/>
  </r>
  <r>
    <x v="5"/>
    <n v="58"/>
    <n v="4320"/>
  </r>
  <r>
    <x v="6"/>
    <n v="91"/>
    <n v="4320"/>
  </r>
  <r>
    <x v="7"/>
    <s v="Medium"/>
    <n v="4320"/>
  </r>
  <r>
    <x v="0"/>
    <s v="Couple"/>
    <n v="5562"/>
  </r>
  <r>
    <x v="1"/>
    <n v="502"/>
    <n v="5562"/>
  </r>
  <r>
    <x v="2"/>
    <n v="12"/>
    <n v="5562"/>
  </r>
  <r>
    <x v="3"/>
    <n v="109"/>
    <n v="5562"/>
  </r>
  <r>
    <x v="4"/>
    <n v="16"/>
    <n v="5562"/>
  </r>
  <r>
    <x v="5"/>
    <n v="6"/>
    <n v="5562"/>
  </r>
  <r>
    <x v="6"/>
    <n v="90"/>
    <n v="5562"/>
  </r>
  <r>
    <x v="7"/>
    <s v="High"/>
    <n v="5562"/>
  </r>
  <r>
    <x v="0"/>
    <s v="Couple"/>
    <n v="3551"/>
  </r>
  <r>
    <x v="1"/>
    <n v="62"/>
    <n v="3551"/>
  </r>
  <r>
    <x v="2"/>
    <n v="1"/>
    <n v="3551"/>
  </r>
  <r>
    <x v="3"/>
    <n v="57"/>
    <n v="3551"/>
  </r>
  <r>
    <x v="4"/>
    <n v="19"/>
    <n v="3551"/>
  </r>
  <r>
    <x v="5"/>
    <n v="11"/>
    <n v="3551"/>
  </r>
  <r>
    <x v="6"/>
    <n v="48"/>
    <n v="3551"/>
  </r>
  <r>
    <x v="7"/>
    <s v="Low"/>
    <n v="3551"/>
  </r>
  <r>
    <x v="0"/>
    <s v="Single"/>
    <n v="9365"/>
  </r>
  <r>
    <x v="1"/>
    <n v="1048"/>
    <n v="9365"/>
  </r>
  <r>
    <x v="2"/>
    <n v="0"/>
    <n v="9365"/>
  </r>
  <r>
    <x v="3"/>
    <n v="217"/>
    <n v="9365"/>
  </r>
  <r>
    <x v="4"/>
    <n v="0"/>
    <n v="9365"/>
  </r>
  <r>
    <x v="5"/>
    <n v="0"/>
    <n v="9365"/>
  </r>
  <r>
    <x v="6"/>
    <n v="12"/>
    <n v="9365"/>
  </r>
  <r>
    <x v="7"/>
    <s v="High"/>
    <n v="9365"/>
  </r>
  <r>
    <x v="0"/>
    <s v="Couple"/>
    <n v="3075"/>
  </r>
  <r>
    <x v="1"/>
    <n v="130"/>
    <n v="3075"/>
  </r>
  <r>
    <x v="2"/>
    <n v="30"/>
    <n v="3075"/>
  </r>
  <r>
    <x v="3"/>
    <n v="168"/>
    <n v="3075"/>
  </r>
  <r>
    <x v="4"/>
    <n v="20"/>
    <n v="3075"/>
  </r>
  <r>
    <x v="5"/>
    <n v="34"/>
    <n v="3075"/>
  </r>
  <r>
    <x v="6"/>
    <n v="0"/>
    <n v="3075"/>
  </r>
  <r>
    <x v="7"/>
    <s v="Medium"/>
    <n v="3075"/>
  </r>
  <r>
    <x v="0"/>
    <s v="Couple"/>
    <n v="3807"/>
  </r>
  <r>
    <x v="1"/>
    <n v="473"/>
    <n v="3807"/>
  </r>
  <r>
    <x v="2"/>
    <n v="21"/>
    <n v="3807"/>
  </r>
  <r>
    <x v="3"/>
    <n v="176"/>
    <n v="3807"/>
  </r>
  <r>
    <x v="4"/>
    <n v="19"/>
    <n v="3807"/>
  </r>
  <r>
    <x v="5"/>
    <n v="21"/>
    <n v="3807"/>
  </r>
  <r>
    <x v="6"/>
    <n v="56"/>
    <n v="3807"/>
  </r>
  <r>
    <x v="7"/>
    <s v="High"/>
    <n v="3807"/>
  </r>
  <r>
    <x v="0"/>
    <s v="Couple"/>
    <n v="4220"/>
  </r>
  <r>
    <x v="1"/>
    <n v="73"/>
    <n v="4220"/>
  </r>
  <r>
    <x v="2"/>
    <n v="0"/>
    <n v="4220"/>
  </r>
  <r>
    <x v="3"/>
    <n v="13"/>
    <n v="4220"/>
  </r>
  <r>
    <x v="4"/>
    <n v="0"/>
    <n v="4220"/>
  </r>
  <r>
    <x v="5"/>
    <n v="1"/>
    <n v="4220"/>
  </r>
  <r>
    <x v="6"/>
    <n v="0"/>
    <n v="4220"/>
  </r>
  <r>
    <x v="7"/>
    <s v="Low"/>
    <n v="4220"/>
  </r>
  <r>
    <x v="0"/>
    <s v="Couple"/>
    <n v="6658"/>
  </r>
  <r>
    <x v="1"/>
    <n v="771"/>
    <n v="6658"/>
  </r>
  <r>
    <x v="2"/>
    <n v="51"/>
    <n v="6658"/>
  </r>
  <r>
    <x v="3"/>
    <n v="154"/>
    <n v="6658"/>
  </r>
  <r>
    <x v="4"/>
    <n v="54"/>
    <n v="6658"/>
  </r>
  <r>
    <x v="5"/>
    <n v="10"/>
    <n v="6658"/>
  </r>
  <r>
    <x v="6"/>
    <n v="154"/>
    <n v="6658"/>
  </r>
  <r>
    <x v="7"/>
    <s v="High"/>
    <n v="6658"/>
  </r>
  <r>
    <x v="0"/>
    <s v="Couple"/>
    <n v="3427"/>
  </r>
  <r>
    <x v="1"/>
    <n v="629"/>
    <n v="3427"/>
  </r>
  <r>
    <x v="2"/>
    <n v="0"/>
    <n v="3427"/>
  </r>
  <r>
    <x v="3"/>
    <n v="70"/>
    <n v="3427"/>
  </r>
  <r>
    <x v="4"/>
    <n v="0"/>
    <n v="3427"/>
  </r>
  <r>
    <x v="5"/>
    <n v="0"/>
    <n v="3427"/>
  </r>
  <r>
    <x v="6"/>
    <n v="35"/>
    <n v="3427"/>
  </r>
  <r>
    <x v="7"/>
    <s v="High"/>
    <n v="3427"/>
  </r>
  <r>
    <x v="0"/>
    <s v="Couple"/>
    <n v="9949"/>
  </r>
  <r>
    <x v="1"/>
    <n v="598"/>
    <n v="9949"/>
  </r>
  <r>
    <x v="2"/>
    <n v="16"/>
    <n v="9949"/>
  </r>
  <r>
    <x v="3"/>
    <n v="141"/>
    <n v="9949"/>
  </r>
  <r>
    <x v="4"/>
    <n v="32"/>
    <n v="9949"/>
  </r>
  <r>
    <x v="5"/>
    <n v="41"/>
    <n v="9949"/>
  </r>
  <r>
    <x v="6"/>
    <n v="49"/>
    <n v="9949"/>
  </r>
  <r>
    <x v="7"/>
    <s v="Medium"/>
    <n v="9949"/>
  </r>
  <r>
    <x v="0"/>
    <s v="Couple"/>
    <n v="5748"/>
  </r>
  <r>
    <x v="1"/>
    <n v="115"/>
    <n v="5748"/>
  </r>
  <r>
    <x v="2"/>
    <n v="27"/>
    <n v="5748"/>
  </r>
  <r>
    <x v="3"/>
    <n v="44"/>
    <n v="5748"/>
  </r>
  <r>
    <x v="4"/>
    <n v="4"/>
    <n v="5748"/>
  </r>
  <r>
    <x v="5"/>
    <n v="146"/>
    <n v="5748"/>
  </r>
  <r>
    <x v="6"/>
    <n v="139"/>
    <n v="5748"/>
  </r>
  <r>
    <x v="7"/>
    <s v="Medium"/>
    <n v="5748"/>
  </r>
  <r>
    <x v="0"/>
    <s v="Single"/>
    <n v="10157"/>
  </r>
  <r>
    <x v="1"/>
    <n v="89"/>
    <n v="10157"/>
  </r>
  <r>
    <x v="2"/>
    <n v="15"/>
    <n v="10157"/>
  </r>
  <r>
    <x v="3"/>
    <n v="89"/>
    <n v="10157"/>
  </r>
  <r>
    <x v="4"/>
    <n v="34"/>
    <n v="10157"/>
  </r>
  <r>
    <x v="5"/>
    <n v="42"/>
    <n v="10157"/>
  </r>
  <r>
    <x v="6"/>
    <n v="5"/>
    <n v="10157"/>
  </r>
  <r>
    <x v="7"/>
    <s v="Medium"/>
    <n v="10157"/>
  </r>
  <r>
    <x v="0"/>
    <s v="Couple"/>
    <n v="2350"/>
  </r>
  <r>
    <x v="1"/>
    <n v="623"/>
    <n v="2350"/>
  </r>
  <r>
    <x v="2"/>
    <n v="53"/>
    <n v="2350"/>
  </r>
  <r>
    <x v="3"/>
    <n v="178"/>
    <n v="2350"/>
  </r>
  <r>
    <x v="4"/>
    <n v="23"/>
    <n v="2350"/>
  </r>
  <r>
    <x v="5"/>
    <n v="17"/>
    <n v="2350"/>
  </r>
  <r>
    <x v="6"/>
    <n v="133"/>
    <n v="2350"/>
  </r>
  <r>
    <x v="7"/>
    <s v="Medium"/>
    <n v="2350"/>
  </r>
  <r>
    <x v="0"/>
    <s v="Single"/>
    <n v="10507"/>
  </r>
  <r>
    <x v="1"/>
    <n v="691"/>
    <n v="10507"/>
  </r>
  <r>
    <x v="2"/>
    <n v="7"/>
    <n v="10507"/>
  </r>
  <r>
    <x v="3"/>
    <n v="69"/>
    <n v="10507"/>
  </r>
  <r>
    <x v="4"/>
    <n v="0"/>
    <n v="10507"/>
  </r>
  <r>
    <x v="5"/>
    <n v="7"/>
    <n v="10507"/>
  </r>
  <r>
    <x v="6"/>
    <n v="23"/>
    <n v="10507"/>
  </r>
  <r>
    <x v="7"/>
    <s v="Low"/>
    <n v="10507"/>
  </r>
  <r>
    <x v="0"/>
    <s v="Couple"/>
    <n v="6218"/>
  </r>
  <r>
    <x v="1"/>
    <n v="457"/>
    <n v="6218"/>
  </r>
  <r>
    <x v="2"/>
    <n v="4"/>
    <n v="6218"/>
  </r>
  <r>
    <x v="3"/>
    <n v="29"/>
    <n v="6218"/>
  </r>
  <r>
    <x v="4"/>
    <n v="0"/>
    <n v="6218"/>
  </r>
  <r>
    <x v="5"/>
    <n v="0"/>
    <n v="6218"/>
  </r>
  <r>
    <x v="6"/>
    <n v="9"/>
    <n v="6218"/>
  </r>
  <r>
    <x v="7"/>
    <s v="High"/>
    <n v="6218"/>
  </r>
  <r>
    <x v="0"/>
    <s v="Couple"/>
    <n v="6616"/>
  </r>
  <r>
    <x v="1"/>
    <n v="178"/>
    <n v="6616"/>
  </r>
  <r>
    <x v="2"/>
    <n v="3"/>
    <n v="6616"/>
  </r>
  <r>
    <x v="3"/>
    <n v="85"/>
    <n v="6616"/>
  </r>
  <r>
    <x v="4"/>
    <n v="71"/>
    <n v="6616"/>
  </r>
  <r>
    <x v="5"/>
    <n v="66"/>
    <n v="6616"/>
  </r>
  <r>
    <x v="6"/>
    <n v="58"/>
    <n v="6616"/>
  </r>
  <r>
    <x v="7"/>
    <s v="Medium"/>
    <n v="6616"/>
  </r>
  <r>
    <x v="0"/>
    <s v="Couple"/>
    <n v="10061"/>
  </r>
  <r>
    <x v="1"/>
    <n v="724"/>
    <n v="10061"/>
  </r>
  <r>
    <x v="2"/>
    <n v="17"/>
    <n v="10061"/>
  </r>
  <r>
    <x v="3"/>
    <n v="143"/>
    <n v="10061"/>
  </r>
  <r>
    <x v="4"/>
    <n v="0"/>
    <n v="10061"/>
  </r>
  <r>
    <x v="5"/>
    <n v="8"/>
    <n v="10061"/>
  </r>
  <r>
    <x v="6"/>
    <n v="196"/>
    <n v="10061"/>
  </r>
  <r>
    <x v="7"/>
    <s v="High"/>
    <n v="10061"/>
  </r>
  <r>
    <x v="0"/>
    <s v="Single"/>
    <n v="3136"/>
  </r>
  <r>
    <x v="1"/>
    <n v="317"/>
    <n v="3136"/>
  </r>
  <r>
    <x v="2"/>
    <n v="25"/>
    <n v="3136"/>
  </r>
  <r>
    <x v="3"/>
    <n v="265"/>
    <n v="3136"/>
  </r>
  <r>
    <x v="4"/>
    <n v="25"/>
    <n v="3136"/>
  </r>
  <r>
    <x v="5"/>
    <n v="19"/>
    <n v="3136"/>
  </r>
  <r>
    <x v="6"/>
    <n v="12"/>
    <n v="3136"/>
  </r>
  <r>
    <x v="7"/>
    <s v="Medium"/>
    <n v="3136"/>
  </r>
  <r>
    <x v="0"/>
    <s v="Couple"/>
    <n v="10634"/>
  </r>
  <r>
    <x v="1"/>
    <n v="90"/>
    <n v="10634"/>
  </r>
  <r>
    <x v="2"/>
    <n v="67"/>
    <n v="10634"/>
  </r>
  <r>
    <x v="3"/>
    <n v="165"/>
    <n v="10634"/>
  </r>
  <r>
    <x v="4"/>
    <n v="30"/>
    <n v="10634"/>
  </r>
  <r>
    <x v="5"/>
    <n v="43"/>
    <n v="10634"/>
  </r>
  <r>
    <x v="6"/>
    <n v="11"/>
    <n v="10634"/>
  </r>
  <r>
    <x v="7"/>
    <s v="Medium"/>
    <n v="10634"/>
  </r>
  <r>
    <x v="0"/>
    <s v="Couple"/>
    <n v="6289"/>
  </r>
  <r>
    <x v="1"/>
    <n v="135"/>
    <n v="6289"/>
  </r>
  <r>
    <x v="2"/>
    <n v="0"/>
    <n v="6289"/>
  </r>
  <r>
    <x v="3"/>
    <n v="10"/>
    <n v="6289"/>
  </r>
  <r>
    <x v="4"/>
    <n v="0"/>
    <n v="6289"/>
  </r>
  <r>
    <x v="5"/>
    <n v="4"/>
    <n v="6289"/>
  </r>
  <r>
    <x v="6"/>
    <n v="36"/>
    <n v="6289"/>
  </r>
  <r>
    <x v="7"/>
    <s v="Medium"/>
    <n v="6289"/>
  </r>
  <r>
    <x v="0"/>
    <s v="Couple"/>
    <n v="3830"/>
  </r>
  <r>
    <x v="1"/>
    <n v="295"/>
    <n v="3830"/>
  </r>
  <r>
    <x v="2"/>
    <n v="21"/>
    <n v="3830"/>
  </r>
  <r>
    <x v="3"/>
    <n v="78"/>
    <n v="3830"/>
  </r>
  <r>
    <x v="4"/>
    <n v="39"/>
    <n v="3830"/>
  </r>
  <r>
    <x v="5"/>
    <n v="13"/>
    <n v="3830"/>
  </r>
  <r>
    <x v="6"/>
    <n v="13"/>
    <n v="3830"/>
  </r>
  <r>
    <x v="7"/>
    <s v="Medium"/>
    <n v="3830"/>
  </r>
  <r>
    <x v="0"/>
    <s v="Single"/>
    <n v="8180"/>
  </r>
  <r>
    <x v="1"/>
    <n v="233"/>
    <n v="8180"/>
  </r>
  <r>
    <x v="2"/>
    <n v="2"/>
    <n v="8180"/>
  </r>
  <r>
    <x v="3"/>
    <n v="53"/>
    <n v="8180"/>
  </r>
  <r>
    <x v="4"/>
    <n v="3"/>
    <n v="8180"/>
  </r>
  <r>
    <x v="5"/>
    <n v="5"/>
    <n v="8180"/>
  </r>
  <r>
    <x v="6"/>
    <n v="14"/>
    <n v="8180"/>
  </r>
  <r>
    <x v="7"/>
    <s v="Medium"/>
    <n v="8180"/>
  </r>
  <r>
    <x v="0"/>
    <s v="Couple"/>
    <n v="9153"/>
  </r>
  <r>
    <x v="1"/>
    <n v="418"/>
    <n v="9153"/>
  </r>
  <r>
    <x v="2"/>
    <n v="61"/>
    <n v="9153"/>
  </r>
  <r>
    <x v="3"/>
    <n v="428"/>
    <n v="9153"/>
  </r>
  <r>
    <x v="4"/>
    <n v="80"/>
    <n v="9153"/>
  </r>
  <r>
    <x v="5"/>
    <n v="51"/>
    <n v="9153"/>
  </r>
  <r>
    <x v="6"/>
    <n v="10"/>
    <n v="9153"/>
  </r>
  <r>
    <x v="7"/>
    <s v="High"/>
    <n v="9153"/>
  </r>
  <r>
    <x v="0"/>
    <s v="Couple"/>
    <n v="6245"/>
  </r>
  <r>
    <x v="1"/>
    <n v="378"/>
    <n v="6245"/>
  </r>
  <r>
    <x v="2"/>
    <n v="14"/>
    <n v="6245"/>
  </r>
  <r>
    <x v="3"/>
    <n v="68"/>
    <n v="6245"/>
  </r>
  <r>
    <x v="4"/>
    <n v="19"/>
    <n v="6245"/>
  </r>
  <r>
    <x v="5"/>
    <n v="14"/>
    <n v="6245"/>
  </r>
  <r>
    <x v="6"/>
    <n v="14"/>
    <n v="6245"/>
  </r>
  <r>
    <x v="7"/>
    <s v="Medium"/>
    <n v="6245"/>
  </r>
  <r>
    <x v="0"/>
    <s v="Couple"/>
    <n v="8780"/>
  </r>
  <r>
    <x v="1"/>
    <n v="378"/>
    <n v="8780"/>
  </r>
  <r>
    <x v="2"/>
    <n v="14"/>
    <n v="8780"/>
  </r>
  <r>
    <x v="3"/>
    <n v="68"/>
    <n v="8780"/>
  </r>
  <r>
    <x v="4"/>
    <n v="19"/>
    <n v="8780"/>
  </r>
  <r>
    <x v="5"/>
    <n v="14"/>
    <n v="8780"/>
  </r>
  <r>
    <x v="6"/>
    <n v="14"/>
    <n v="8780"/>
  </r>
  <r>
    <x v="7"/>
    <s v="Medium"/>
    <n v="8780"/>
  </r>
  <r>
    <x v="0"/>
    <s v="Single"/>
    <n v="10379"/>
  </r>
  <r>
    <x v="1"/>
    <n v="327"/>
    <n v="10379"/>
  </r>
  <r>
    <x v="2"/>
    <n v="9"/>
    <n v="10379"/>
  </r>
  <r>
    <x v="3"/>
    <n v="122"/>
    <n v="10379"/>
  </r>
  <r>
    <x v="4"/>
    <n v="19"/>
    <n v="10379"/>
  </r>
  <r>
    <x v="5"/>
    <n v="14"/>
    <n v="10379"/>
  </r>
  <r>
    <x v="6"/>
    <n v="83"/>
    <n v="10379"/>
  </r>
  <r>
    <x v="7"/>
    <s v="Medium"/>
    <n v="10379"/>
  </r>
  <r>
    <x v="0"/>
    <s v="Single"/>
    <n v="8920"/>
  </r>
  <r>
    <x v="1"/>
    <n v="448"/>
    <n v="8920"/>
  </r>
  <r>
    <x v="2"/>
    <n v="40"/>
    <n v="8920"/>
  </r>
  <r>
    <x v="3"/>
    <n v="469"/>
    <n v="8920"/>
  </r>
  <r>
    <x v="4"/>
    <n v="80"/>
    <n v="8920"/>
  </r>
  <r>
    <x v="5"/>
    <n v="0"/>
    <n v="8920"/>
  </r>
  <r>
    <x v="6"/>
    <n v="91"/>
    <n v="8920"/>
  </r>
  <r>
    <x v="7"/>
    <s v="High"/>
    <n v="8920"/>
  </r>
  <r>
    <x v="0"/>
    <s v="Single"/>
    <n v="7342"/>
  </r>
  <r>
    <x v="1"/>
    <n v="341"/>
    <n v="7342"/>
  </r>
  <r>
    <x v="2"/>
    <n v="142"/>
    <n v="7342"/>
  </r>
  <r>
    <x v="3"/>
    <n v="113"/>
    <n v="7342"/>
  </r>
  <r>
    <x v="4"/>
    <n v="259"/>
    <n v="7342"/>
  </r>
  <r>
    <x v="5"/>
    <n v="151"/>
    <n v="7342"/>
  </r>
  <r>
    <x v="6"/>
    <n v="66"/>
    <n v="7342"/>
  </r>
  <r>
    <x v="7"/>
    <s v="Medium"/>
    <n v="7342"/>
  </r>
  <r>
    <x v="0"/>
    <s v="Couple"/>
    <n v="4990"/>
  </r>
  <r>
    <x v="1"/>
    <n v="524"/>
    <n v="4990"/>
  </r>
  <r>
    <x v="2"/>
    <n v="0"/>
    <n v="4990"/>
  </r>
  <r>
    <x v="3"/>
    <n v="134"/>
    <n v="4990"/>
  </r>
  <r>
    <x v="4"/>
    <n v="28"/>
    <n v="4990"/>
  </r>
  <r>
    <x v="5"/>
    <n v="28"/>
    <n v="4990"/>
  </r>
  <r>
    <x v="6"/>
    <n v="155"/>
    <n v="4990"/>
  </r>
  <r>
    <x v="7"/>
    <s v="High"/>
    <n v="4990"/>
  </r>
  <r>
    <x v="0"/>
    <s v="Couple"/>
    <n v="1921"/>
  </r>
  <r>
    <x v="1"/>
    <n v="46"/>
    <n v="1921"/>
  </r>
  <r>
    <x v="2"/>
    <n v="1"/>
    <n v="1921"/>
  </r>
  <r>
    <x v="3"/>
    <n v="12"/>
    <n v="1921"/>
  </r>
  <r>
    <x v="4"/>
    <n v="3"/>
    <n v="1921"/>
  </r>
  <r>
    <x v="5"/>
    <n v="0"/>
    <n v="1921"/>
  </r>
  <r>
    <x v="6"/>
    <n v="9"/>
    <n v="1921"/>
  </r>
  <r>
    <x v="7"/>
    <s v="Low"/>
    <n v="1921"/>
  </r>
  <r>
    <x v="0"/>
    <s v="Couple"/>
    <n v="8789"/>
  </r>
  <r>
    <x v="1"/>
    <n v="35"/>
    <n v="8789"/>
  </r>
  <r>
    <x v="2"/>
    <n v="40"/>
    <n v="8789"/>
  </r>
  <r>
    <x v="3"/>
    <n v="111"/>
    <n v="8789"/>
  </r>
  <r>
    <x v="4"/>
    <n v="36"/>
    <n v="8789"/>
  </r>
  <r>
    <x v="5"/>
    <n v="40"/>
    <n v="8789"/>
  </r>
  <r>
    <x v="6"/>
    <n v="12"/>
    <n v="8789"/>
  </r>
  <r>
    <x v="7"/>
    <s v="Medium"/>
    <n v="8789"/>
  </r>
  <r>
    <x v="0"/>
    <s v="Single"/>
    <n v="6357"/>
  </r>
  <r>
    <x v="1"/>
    <n v="230"/>
    <n v="6357"/>
  </r>
  <r>
    <x v="2"/>
    <n v="35"/>
    <n v="6357"/>
  </r>
  <r>
    <x v="3"/>
    <n v="75"/>
    <n v="6357"/>
  </r>
  <r>
    <x v="4"/>
    <n v="63"/>
    <n v="6357"/>
  </r>
  <r>
    <x v="5"/>
    <n v="57"/>
    <n v="6357"/>
  </r>
  <r>
    <x v="6"/>
    <n v="31"/>
    <n v="6357"/>
  </r>
  <r>
    <x v="7"/>
    <s v="High"/>
    <n v="6357"/>
  </r>
  <r>
    <x v="0"/>
    <s v="Couple"/>
    <n v="1523"/>
  </r>
  <r>
    <x v="1"/>
    <n v="69"/>
    <n v="1523"/>
  </r>
  <r>
    <x v="2"/>
    <n v="2"/>
    <n v="1523"/>
  </r>
  <r>
    <x v="3"/>
    <n v="15"/>
    <n v="1523"/>
  </r>
  <r>
    <x v="4"/>
    <n v="2"/>
    <n v="1523"/>
  </r>
  <r>
    <x v="5"/>
    <n v="2"/>
    <n v="1523"/>
  </r>
  <r>
    <x v="6"/>
    <n v="6"/>
    <n v="1523"/>
  </r>
  <r>
    <x v="7"/>
    <s v="Low"/>
    <n v="1523"/>
  </r>
  <r>
    <x v="0"/>
    <s v="Couple"/>
    <n v="6404"/>
  </r>
  <r>
    <x v="1"/>
    <n v="151"/>
    <n v="6404"/>
  </r>
  <r>
    <x v="2"/>
    <n v="7"/>
    <n v="6404"/>
  </r>
  <r>
    <x v="3"/>
    <n v="89"/>
    <n v="6404"/>
  </r>
  <r>
    <x v="4"/>
    <n v="0"/>
    <n v="6404"/>
  </r>
  <r>
    <x v="5"/>
    <n v="7"/>
    <n v="6404"/>
  </r>
  <r>
    <x v="6"/>
    <n v="28"/>
    <n v="6404"/>
  </r>
  <r>
    <x v="7"/>
    <s v="Medium"/>
    <n v="6404"/>
  </r>
  <r>
    <x v="0"/>
    <s v="Couple"/>
    <n v="5596"/>
  </r>
  <r>
    <x v="1"/>
    <n v="513"/>
    <n v="5596"/>
  </r>
  <r>
    <x v="2"/>
    <n v="14"/>
    <n v="5596"/>
  </r>
  <r>
    <x v="3"/>
    <n v="154"/>
    <n v="5596"/>
  </r>
  <r>
    <x v="4"/>
    <n v="19"/>
    <n v="5596"/>
  </r>
  <r>
    <x v="5"/>
    <n v="0"/>
    <n v="5596"/>
  </r>
  <r>
    <x v="6"/>
    <n v="28"/>
    <n v="5596"/>
  </r>
  <r>
    <x v="7"/>
    <s v="High"/>
    <n v="5596"/>
  </r>
  <r>
    <x v="0"/>
    <s v="Single"/>
    <n v="10159"/>
  </r>
  <r>
    <x v="1"/>
    <n v="440"/>
    <n v="10159"/>
  </r>
  <r>
    <x v="2"/>
    <n v="81"/>
    <n v="10159"/>
  </r>
  <r>
    <x v="3"/>
    <n v="368"/>
    <n v="10159"/>
  </r>
  <r>
    <x v="4"/>
    <n v="0"/>
    <n v="10159"/>
  </r>
  <r>
    <x v="5"/>
    <n v="122"/>
    <n v="10159"/>
  </r>
  <r>
    <x v="6"/>
    <n v="174"/>
    <n v="10159"/>
  </r>
  <r>
    <x v="7"/>
    <s v="High"/>
    <n v="10159"/>
  </r>
  <r>
    <x v="0"/>
    <s v="Couple"/>
    <n v="10127"/>
  </r>
  <r>
    <x v="1"/>
    <n v="301"/>
    <n v="10127"/>
  </r>
  <r>
    <x v="2"/>
    <n v="11"/>
    <n v="10127"/>
  </r>
  <r>
    <x v="3"/>
    <n v="61"/>
    <n v="10127"/>
  </r>
  <r>
    <x v="4"/>
    <n v="4"/>
    <n v="10127"/>
  </r>
  <r>
    <x v="5"/>
    <n v="7"/>
    <n v="10127"/>
  </r>
  <r>
    <x v="6"/>
    <n v="11"/>
    <n v="10127"/>
  </r>
  <r>
    <x v="7"/>
    <s v="High"/>
    <n v="10127"/>
  </r>
  <r>
    <x v="0"/>
    <s v="Single"/>
    <n v="7005"/>
  </r>
  <r>
    <x v="1"/>
    <n v="479"/>
    <n v="7005"/>
  </r>
  <r>
    <x v="2"/>
    <n v="35"/>
    <n v="7005"/>
  </r>
  <r>
    <x v="3"/>
    <n v="179"/>
    <n v="7005"/>
  </r>
  <r>
    <x v="4"/>
    <n v="28"/>
    <n v="7005"/>
  </r>
  <r>
    <x v="5"/>
    <n v="7"/>
    <n v="7005"/>
  </r>
  <r>
    <x v="6"/>
    <n v="85"/>
    <n v="7005"/>
  </r>
  <r>
    <x v="7"/>
    <s v="Medium"/>
    <n v="7005"/>
  </r>
  <r>
    <x v="0"/>
    <s v="Couple"/>
    <n v="1351"/>
  </r>
  <r>
    <x v="1"/>
    <n v="962"/>
    <n v="1351"/>
  </r>
  <r>
    <x v="2"/>
    <n v="12"/>
    <n v="1351"/>
  </r>
  <r>
    <x v="3"/>
    <n v="194"/>
    <n v="1351"/>
  </r>
  <r>
    <x v="4"/>
    <n v="16"/>
    <n v="1351"/>
  </r>
  <r>
    <x v="5"/>
    <n v="24"/>
    <n v="1351"/>
  </r>
  <r>
    <x v="6"/>
    <n v="12"/>
    <n v="1351"/>
  </r>
  <r>
    <x v="7"/>
    <s v="High"/>
    <n v="1351"/>
  </r>
  <r>
    <x v="0"/>
    <s v="Couple"/>
    <n v="4470"/>
  </r>
  <r>
    <x v="1"/>
    <n v="62"/>
    <n v="4470"/>
  </r>
  <r>
    <x v="2"/>
    <n v="1"/>
    <n v="4470"/>
  </r>
  <r>
    <x v="3"/>
    <n v="44"/>
    <n v="4470"/>
  </r>
  <r>
    <x v="4"/>
    <n v="6"/>
    <n v="4470"/>
  </r>
  <r>
    <x v="5"/>
    <n v="5"/>
    <n v="4470"/>
  </r>
  <r>
    <x v="6"/>
    <n v="22"/>
    <n v="4470"/>
  </r>
  <r>
    <x v="7"/>
    <s v="Low"/>
    <n v="4470"/>
  </r>
  <r>
    <x v="0"/>
    <s v="Couple"/>
    <n v="6183"/>
  </r>
  <r>
    <x v="1"/>
    <n v="62"/>
    <n v="6183"/>
  </r>
  <r>
    <x v="2"/>
    <n v="1"/>
    <n v="6183"/>
  </r>
  <r>
    <x v="3"/>
    <n v="44"/>
    <n v="6183"/>
  </r>
  <r>
    <x v="4"/>
    <n v="6"/>
    <n v="6183"/>
  </r>
  <r>
    <x v="5"/>
    <n v="5"/>
    <n v="6183"/>
  </r>
  <r>
    <x v="6"/>
    <n v="22"/>
    <n v="6183"/>
  </r>
  <r>
    <x v="7"/>
    <s v="Low"/>
    <n v="6183"/>
  </r>
  <r>
    <x v="0"/>
    <s v="Couple"/>
    <n v="1993"/>
  </r>
  <r>
    <x v="1"/>
    <n v="867"/>
    <n v="1993"/>
  </r>
  <r>
    <x v="2"/>
    <n v="0"/>
    <n v="1993"/>
  </r>
  <r>
    <x v="3"/>
    <n v="86"/>
    <n v="1993"/>
  </r>
  <r>
    <x v="4"/>
    <n v="0"/>
    <n v="1993"/>
  </r>
  <r>
    <x v="5"/>
    <n v="0"/>
    <n v="1993"/>
  </r>
  <r>
    <x v="6"/>
    <n v="19"/>
    <n v="1993"/>
  </r>
  <r>
    <x v="7"/>
    <s v="Low"/>
    <n v="1993"/>
  </r>
  <r>
    <x v="0"/>
    <s v="Couple"/>
    <n v="2408"/>
  </r>
  <r>
    <x v="1"/>
    <n v="490"/>
    <n v="2408"/>
  </r>
  <r>
    <x v="2"/>
    <n v="0"/>
    <n v="2408"/>
  </r>
  <r>
    <x v="3"/>
    <n v="184"/>
    <n v="2408"/>
  </r>
  <r>
    <x v="4"/>
    <n v="10"/>
    <n v="2408"/>
  </r>
  <r>
    <x v="5"/>
    <n v="28"/>
    <n v="2408"/>
  </r>
  <r>
    <x v="6"/>
    <n v="21"/>
    <n v="2408"/>
  </r>
  <r>
    <x v="7"/>
    <s v="High"/>
    <n v="2408"/>
  </r>
  <r>
    <x v="0"/>
    <s v="Couple"/>
    <n v="5782"/>
  </r>
  <r>
    <x v="1"/>
    <n v="402"/>
    <n v="5782"/>
  </r>
  <r>
    <x v="2"/>
    <n v="35"/>
    <n v="5782"/>
  </r>
  <r>
    <x v="3"/>
    <n v="106"/>
    <n v="5782"/>
  </r>
  <r>
    <x v="4"/>
    <n v="101"/>
    <n v="5782"/>
  </r>
  <r>
    <x v="5"/>
    <n v="77"/>
    <n v="5782"/>
  </r>
  <r>
    <x v="6"/>
    <n v="42"/>
    <n v="5782"/>
  </r>
  <r>
    <x v="7"/>
    <s v="High"/>
    <n v="5782"/>
  </r>
  <r>
    <x v="0"/>
    <s v="Couple"/>
    <n v="1343"/>
  </r>
  <r>
    <x v="1"/>
    <n v="368"/>
    <n v="1343"/>
  </r>
  <r>
    <x v="2"/>
    <n v="24"/>
    <n v="1343"/>
  </r>
  <r>
    <x v="3"/>
    <n v="68"/>
    <n v="1343"/>
  </r>
  <r>
    <x v="4"/>
    <n v="38"/>
    <n v="1343"/>
  </r>
  <r>
    <x v="5"/>
    <n v="0"/>
    <n v="1343"/>
  </r>
  <r>
    <x v="6"/>
    <n v="88"/>
    <n v="1343"/>
  </r>
  <r>
    <x v="7"/>
    <s v="High"/>
    <n v="1343"/>
  </r>
  <r>
    <x v="0"/>
    <s v="Couple"/>
    <n v="4749"/>
  </r>
  <r>
    <x v="1"/>
    <n v="368"/>
    <n v="4749"/>
  </r>
  <r>
    <x v="2"/>
    <n v="24"/>
    <n v="4749"/>
  </r>
  <r>
    <x v="3"/>
    <n v="68"/>
    <n v="4749"/>
  </r>
  <r>
    <x v="4"/>
    <n v="38"/>
    <n v="4749"/>
  </r>
  <r>
    <x v="5"/>
    <n v="0"/>
    <n v="4749"/>
  </r>
  <r>
    <x v="6"/>
    <n v="88"/>
    <n v="4749"/>
  </r>
  <r>
    <x v="7"/>
    <s v="High"/>
    <n v="4749"/>
  </r>
  <r>
    <x v="0"/>
    <s v="Couple"/>
    <n v="5909"/>
  </r>
  <r>
    <x v="1"/>
    <n v="895"/>
    <n v="5909"/>
  </r>
  <r>
    <x v="2"/>
    <n v="10"/>
    <n v="5909"/>
  </r>
  <r>
    <x v="3"/>
    <n v="101"/>
    <n v="5909"/>
  </r>
  <r>
    <x v="4"/>
    <n v="13"/>
    <n v="5909"/>
  </r>
  <r>
    <x v="5"/>
    <n v="0"/>
    <n v="5909"/>
  </r>
  <r>
    <x v="6"/>
    <n v="152"/>
    <n v="5909"/>
  </r>
  <r>
    <x v="7"/>
    <s v="Medium"/>
    <n v="5909"/>
  </r>
  <r>
    <x v="0"/>
    <s v="Couple"/>
    <n v="5177"/>
  </r>
  <r>
    <x v="1"/>
    <n v="298"/>
    <n v="5177"/>
  </r>
  <r>
    <x v="2"/>
    <n v="7"/>
    <n v="5177"/>
  </r>
  <r>
    <x v="3"/>
    <n v="68"/>
    <n v="5177"/>
  </r>
  <r>
    <x v="4"/>
    <n v="4"/>
    <n v="5177"/>
  </r>
  <r>
    <x v="5"/>
    <n v="0"/>
    <n v="5177"/>
  </r>
  <r>
    <x v="6"/>
    <n v="19"/>
    <n v="5177"/>
  </r>
  <r>
    <x v="7"/>
    <s v="Medium"/>
    <n v="5177"/>
  </r>
  <r>
    <x v="0"/>
    <s v="Couple"/>
    <n v="5186"/>
  </r>
  <r>
    <x v="1"/>
    <n v="576"/>
    <n v="5186"/>
  </r>
  <r>
    <x v="2"/>
    <n v="7"/>
    <n v="5186"/>
  </r>
  <r>
    <x v="3"/>
    <n v="115"/>
    <n v="5186"/>
  </r>
  <r>
    <x v="4"/>
    <n v="19"/>
    <n v="5186"/>
  </r>
  <r>
    <x v="5"/>
    <n v="7"/>
    <n v="5186"/>
  </r>
  <r>
    <x v="6"/>
    <n v="7"/>
    <n v="5186"/>
  </r>
  <r>
    <x v="7"/>
    <s v="High"/>
    <n v="5186"/>
  </r>
  <r>
    <x v="0"/>
    <s v="Single"/>
    <n v="2315"/>
  </r>
  <r>
    <x v="1"/>
    <n v="10"/>
    <n v="2315"/>
  </r>
  <r>
    <x v="2"/>
    <n v="0"/>
    <n v="2315"/>
  </r>
  <r>
    <x v="3"/>
    <n v="11"/>
    <n v="2315"/>
  </r>
  <r>
    <x v="4"/>
    <n v="17"/>
    <n v="2315"/>
  </r>
  <r>
    <x v="5"/>
    <n v="29"/>
    <n v="2315"/>
  </r>
  <r>
    <x v="6"/>
    <n v="29"/>
    <n v="2315"/>
  </r>
  <r>
    <x v="7"/>
    <s v="Low"/>
    <n v="2315"/>
  </r>
  <r>
    <x v="0"/>
    <s v="Couple"/>
    <n v="1044"/>
  </r>
  <r>
    <x v="1"/>
    <n v="299"/>
    <n v="1044"/>
  </r>
  <r>
    <x v="2"/>
    <n v="5"/>
    <n v="1044"/>
  </r>
  <r>
    <x v="3"/>
    <n v="201"/>
    <n v="1044"/>
  </r>
  <r>
    <x v="4"/>
    <n v="21"/>
    <n v="1044"/>
  </r>
  <r>
    <x v="5"/>
    <n v="21"/>
    <n v="1044"/>
  </r>
  <r>
    <x v="6"/>
    <n v="49"/>
    <n v="1044"/>
  </r>
  <r>
    <x v="7"/>
    <s v="Medium"/>
    <n v="1044"/>
  </r>
  <r>
    <x v="0"/>
    <s v="Single"/>
    <n v="9256"/>
  </r>
  <r>
    <x v="1"/>
    <n v="493"/>
    <n v="9256"/>
  </r>
  <r>
    <x v="2"/>
    <n v="26"/>
    <n v="9256"/>
  </r>
  <r>
    <x v="3"/>
    <n v="206"/>
    <n v="9256"/>
  </r>
  <r>
    <x v="4"/>
    <n v="116"/>
    <n v="9256"/>
  </r>
  <r>
    <x v="5"/>
    <n v="80"/>
    <n v="9256"/>
  </r>
  <r>
    <x v="6"/>
    <n v="80"/>
    <n v="9256"/>
  </r>
  <r>
    <x v="7"/>
    <s v="High"/>
    <n v="9256"/>
  </r>
  <r>
    <x v="0"/>
    <s v="Single"/>
    <n v="5084"/>
  </r>
  <r>
    <x v="1"/>
    <n v="445"/>
    <n v="5084"/>
  </r>
  <r>
    <x v="2"/>
    <n v="53"/>
    <n v="5084"/>
  </r>
  <r>
    <x v="3"/>
    <n v="213"/>
    <n v="5084"/>
  </r>
  <r>
    <x v="4"/>
    <n v="104"/>
    <n v="5084"/>
  </r>
  <r>
    <x v="5"/>
    <n v="98"/>
    <n v="5084"/>
  </r>
  <r>
    <x v="6"/>
    <n v="151"/>
    <n v="5084"/>
  </r>
  <r>
    <x v="7"/>
    <s v="Medium"/>
    <n v="5084"/>
  </r>
  <r>
    <x v="0"/>
    <s v="Single"/>
    <n v="7094"/>
  </r>
  <r>
    <x v="1"/>
    <n v="445"/>
    <n v="7094"/>
  </r>
  <r>
    <x v="2"/>
    <n v="53"/>
    <n v="7094"/>
  </r>
  <r>
    <x v="3"/>
    <n v="213"/>
    <n v="7094"/>
  </r>
  <r>
    <x v="4"/>
    <n v="104"/>
    <n v="7094"/>
  </r>
  <r>
    <x v="5"/>
    <n v="98"/>
    <n v="7094"/>
  </r>
  <r>
    <x v="6"/>
    <n v="151"/>
    <n v="7094"/>
  </r>
  <r>
    <x v="7"/>
    <s v="Medium"/>
    <n v="7094"/>
  </r>
  <r>
    <x v="0"/>
    <s v="Single"/>
    <n v="9426"/>
  </r>
  <r>
    <x v="1"/>
    <n v="691"/>
    <n v="9426"/>
  </r>
  <r>
    <x v="2"/>
    <n v="0"/>
    <n v="9426"/>
  </r>
  <r>
    <x v="3"/>
    <n v="69"/>
    <n v="9426"/>
  </r>
  <r>
    <x v="4"/>
    <n v="10"/>
    <n v="9426"/>
  </r>
  <r>
    <x v="5"/>
    <n v="0"/>
    <n v="9426"/>
  </r>
  <r>
    <x v="6"/>
    <n v="130"/>
    <n v="9426"/>
  </r>
  <r>
    <x v="7"/>
    <s v="Low"/>
    <n v="9426"/>
  </r>
  <r>
    <x v="0"/>
    <s v="Couple"/>
    <n v="5324"/>
  </r>
  <r>
    <x v="1"/>
    <n v="173"/>
    <n v="5324"/>
  </r>
  <r>
    <x v="2"/>
    <n v="43"/>
    <n v="5324"/>
  </r>
  <r>
    <x v="3"/>
    <n v="118"/>
    <n v="5324"/>
  </r>
  <r>
    <x v="4"/>
    <n v="46"/>
    <n v="5324"/>
  </r>
  <r>
    <x v="5"/>
    <n v="27"/>
    <n v="5324"/>
  </r>
  <r>
    <x v="6"/>
    <n v="15"/>
    <n v="5324"/>
  </r>
  <r>
    <x v="7"/>
    <s v="Medium"/>
    <n v="5324"/>
  </r>
  <r>
    <x v="0"/>
    <s v="Single"/>
    <n v="9729"/>
  </r>
  <r>
    <x v="1"/>
    <n v="189"/>
    <n v="9729"/>
  </r>
  <r>
    <x v="2"/>
    <n v="10"/>
    <n v="9729"/>
  </r>
  <r>
    <x v="3"/>
    <n v="253"/>
    <n v="9729"/>
  </r>
  <r>
    <x v="4"/>
    <n v="56"/>
    <n v="9729"/>
  </r>
  <r>
    <x v="5"/>
    <n v="43"/>
    <n v="9729"/>
  </r>
  <r>
    <x v="6"/>
    <n v="64"/>
    <n v="9729"/>
  </r>
  <r>
    <x v="7"/>
    <s v="High"/>
    <n v="9729"/>
  </r>
  <r>
    <x v="0"/>
    <s v="Single"/>
    <n v="6710"/>
  </r>
  <r>
    <x v="1"/>
    <n v="68"/>
    <n v="6710"/>
  </r>
  <r>
    <x v="2"/>
    <n v="1"/>
    <n v="6710"/>
  </r>
  <r>
    <x v="3"/>
    <n v="13"/>
    <n v="6710"/>
  </r>
  <r>
    <x v="4"/>
    <n v="3"/>
    <n v="6710"/>
  </r>
  <r>
    <x v="5"/>
    <n v="5"/>
    <n v="6710"/>
  </r>
  <r>
    <x v="6"/>
    <n v="13"/>
    <n v="6710"/>
  </r>
  <r>
    <x v="7"/>
    <s v="Low"/>
    <n v="6710"/>
  </r>
  <r>
    <x v="0"/>
    <s v="Single"/>
    <n v="5524"/>
  </r>
  <r>
    <x v="1"/>
    <n v="635"/>
    <n v="5524"/>
  </r>
  <r>
    <x v="2"/>
    <n v="88"/>
    <n v="5524"/>
  </r>
  <r>
    <x v="3"/>
    <n v="546"/>
    <n v="5524"/>
  </r>
  <r>
    <x v="4"/>
    <n v="172"/>
    <n v="5524"/>
  </r>
  <r>
    <x v="5"/>
    <n v="88"/>
    <n v="5524"/>
  </r>
  <r>
    <x v="6"/>
    <n v="88"/>
    <n v="5524"/>
  </r>
  <r>
    <x v="7"/>
    <s v="High"/>
    <n v="5524"/>
  </r>
  <r>
    <x v="0"/>
    <s v="Couple"/>
    <n v="9797"/>
  </r>
  <r>
    <x v="1"/>
    <n v="228"/>
    <n v="9797"/>
  </r>
  <r>
    <x v="2"/>
    <n v="19"/>
    <n v="9797"/>
  </r>
  <r>
    <x v="3"/>
    <n v="130"/>
    <n v="9797"/>
  </r>
  <r>
    <x v="4"/>
    <n v="4"/>
    <n v="9797"/>
  </r>
  <r>
    <x v="5"/>
    <n v="11"/>
    <n v="9797"/>
  </r>
  <r>
    <x v="6"/>
    <n v="51"/>
    <n v="9797"/>
  </r>
  <r>
    <x v="7"/>
    <s v="Medium"/>
    <n v="9797"/>
  </r>
  <r>
    <x v="0"/>
    <s v="Couple"/>
    <n v="9500"/>
  </r>
  <r>
    <x v="1"/>
    <n v="221"/>
    <n v="9500"/>
  </r>
  <r>
    <x v="2"/>
    <n v="104"/>
    <n v="9500"/>
  </r>
  <r>
    <x v="3"/>
    <n v="169"/>
    <n v="9500"/>
  </r>
  <r>
    <x v="4"/>
    <n v="102"/>
    <n v="9500"/>
  </r>
  <r>
    <x v="5"/>
    <n v="78"/>
    <n v="9500"/>
  </r>
  <r>
    <x v="6"/>
    <n v="84"/>
    <n v="9500"/>
  </r>
  <r>
    <x v="7"/>
    <s v="High"/>
    <n v="9500"/>
  </r>
  <r>
    <x v="0"/>
    <s v="Single"/>
    <n v="9710"/>
  </r>
  <r>
    <x v="1"/>
    <n v="708"/>
    <n v="9710"/>
  </r>
  <r>
    <x v="2"/>
    <n v="7"/>
    <n v="9710"/>
  </r>
  <r>
    <x v="3"/>
    <n v="62"/>
    <n v="9710"/>
  </r>
  <r>
    <x v="4"/>
    <n v="0"/>
    <n v="9710"/>
  </r>
  <r>
    <x v="5"/>
    <n v="0"/>
    <n v="9710"/>
  </r>
  <r>
    <x v="6"/>
    <n v="15"/>
    <n v="9710"/>
  </r>
  <r>
    <x v="7"/>
    <s v="High"/>
    <n v="9710"/>
  </r>
  <r>
    <x v="0"/>
    <s v="Couple"/>
    <n v="6261"/>
  </r>
  <r>
    <x v="1"/>
    <n v="270"/>
    <n v="6261"/>
  </r>
  <r>
    <x v="2"/>
    <n v="31"/>
    <n v="6261"/>
  </r>
  <r>
    <x v="3"/>
    <n v="88"/>
    <n v="6261"/>
  </r>
  <r>
    <x v="4"/>
    <n v="11"/>
    <n v="6261"/>
  </r>
  <r>
    <x v="5"/>
    <n v="48"/>
    <n v="6261"/>
  </r>
  <r>
    <x v="6"/>
    <n v="22"/>
    <n v="6261"/>
  </r>
  <r>
    <x v="7"/>
    <s v="Medium"/>
    <n v="6261"/>
  </r>
  <r>
    <x v="0"/>
    <s v="Single"/>
    <n v="4201"/>
  </r>
  <r>
    <x v="1"/>
    <n v="229"/>
    <n v="4201"/>
  </r>
  <r>
    <x v="2"/>
    <n v="7"/>
    <n v="4201"/>
  </r>
  <r>
    <x v="3"/>
    <n v="137"/>
    <n v="4201"/>
  </r>
  <r>
    <x v="4"/>
    <n v="4"/>
    <n v="4201"/>
  </r>
  <r>
    <x v="5"/>
    <n v="0"/>
    <n v="4201"/>
  </r>
  <r>
    <x v="6"/>
    <n v="91"/>
    <n v="4201"/>
  </r>
  <r>
    <x v="7"/>
    <s v="Medium"/>
    <n v="4201"/>
  </r>
  <r>
    <x v="0"/>
    <s v="Single"/>
    <n v="2276"/>
  </r>
  <r>
    <x v="1"/>
    <n v="430"/>
    <n v="2276"/>
  </r>
  <r>
    <x v="2"/>
    <n v="16"/>
    <n v="2276"/>
  </r>
  <r>
    <x v="3"/>
    <n v="322"/>
    <n v="2276"/>
  </r>
  <r>
    <x v="4"/>
    <n v="43"/>
    <n v="2276"/>
  </r>
  <r>
    <x v="5"/>
    <n v="24"/>
    <n v="2276"/>
  </r>
  <r>
    <x v="6"/>
    <n v="33"/>
    <n v="2276"/>
  </r>
  <r>
    <x v="7"/>
    <s v="Medium"/>
    <n v="2276"/>
  </r>
  <r>
    <x v="0"/>
    <s v="Couple"/>
    <n v="9483"/>
  </r>
  <r>
    <x v="1"/>
    <n v="290"/>
    <n v="9483"/>
  </r>
  <r>
    <x v="2"/>
    <n v="59"/>
    <n v="9483"/>
  </r>
  <r>
    <x v="3"/>
    <n v="177"/>
    <n v="9483"/>
  </r>
  <r>
    <x v="4"/>
    <n v="77"/>
    <n v="9483"/>
  </r>
  <r>
    <x v="5"/>
    <n v="5"/>
    <n v="9483"/>
  </r>
  <r>
    <x v="6"/>
    <n v="29"/>
    <n v="9483"/>
  </r>
  <r>
    <x v="7"/>
    <s v="Medium"/>
    <n v="9483"/>
  </r>
  <r>
    <x v="0"/>
    <s v="Couple"/>
    <n v="4769"/>
  </r>
  <r>
    <x v="1"/>
    <n v="456"/>
    <n v="4769"/>
  </r>
  <r>
    <x v="2"/>
    <n v="4"/>
    <n v="4769"/>
  </r>
  <r>
    <x v="3"/>
    <n v="24"/>
    <n v="4769"/>
  </r>
  <r>
    <x v="4"/>
    <n v="0"/>
    <n v="4769"/>
  </r>
  <r>
    <x v="5"/>
    <n v="0"/>
    <n v="4769"/>
  </r>
  <r>
    <x v="6"/>
    <n v="9"/>
    <n v="4769"/>
  </r>
  <r>
    <x v="7"/>
    <s v="High"/>
    <n v="4769"/>
  </r>
  <r>
    <x v="0"/>
    <s v="Couple"/>
    <n v="1328"/>
  </r>
  <r>
    <x v="1"/>
    <n v="261"/>
    <n v="1328"/>
  </r>
  <r>
    <x v="2"/>
    <n v="42"/>
    <n v="1328"/>
  </r>
  <r>
    <x v="3"/>
    <n v="144"/>
    <n v="1328"/>
  </r>
  <r>
    <x v="4"/>
    <n v="55"/>
    <n v="1328"/>
  </r>
  <r>
    <x v="5"/>
    <n v="48"/>
    <n v="1328"/>
  </r>
  <r>
    <x v="6"/>
    <n v="133"/>
    <n v="1328"/>
  </r>
  <r>
    <x v="7"/>
    <s v="Medium"/>
    <n v="1328"/>
  </r>
  <r>
    <x v="0"/>
    <s v="Single"/>
    <n v="3924"/>
  </r>
  <r>
    <x v="1"/>
    <n v="801"/>
    <n v="3924"/>
  </r>
  <r>
    <x v="2"/>
    <n v="0"/>
    <n v="3924"/>
  </r>
  <r>
    <x v="3"/>
    <n v="80"/>
    <n v="3924"/>
  </r>
  <r>
    <x v="4"/>
    <n v="0"/>
    <n v="3924"/>
  </r>
  <r>
    <x v="5"/>
    <n v="0"/>
    <n v="3924"/>
  </r>
  <r>
    <x v="6"/>
    <n v="35"/>
    <n v="3924"/>
  </r>
  <r>
    <x v="7"/>
    <s v="High"/>
    <n v="3924"/>
  </r>
  <r>
    <x v="0"/>
    <s v="Couple"/>
    <n v="2036"/>
  </r>
  <r>
    <x v="1"/>
    <n v="243"/>
    <n v="2036"/>
  </r>
  <r>
    <x v="2"/>
    <n v="11"/>
    <n v="2036"/>
  </r>
  <r>
    <x v="3"/>
    <n v="119"/>
    <n v="2036"/>
  </r>
  <r>
    <x v="4"/>
    <n v="10"/>
    <n v="2036"/>
  </r>
  <r>
    <x v="5"/>
    <n v="3"/>
    <n v="2036"/>
  </r>
  <r>
    <x v="6"/>
    <n v="15"/>
    <n v="2036"/>
  </r>
  <r>
    <x v="7"/>
    <s v="Medium"/>
    <n v="2036"/>
  </r>
  <r>
    <x v="0"/>
    <s v="Couple"/>
    <n v="7250"/>
  </r>
  <r>
    <x v="1"/>
    <n v="344"/>
    <n v="7250"/>
  </r>
  <r>
    <x v="2"/>
    <n v="35"/>
    <n v="7250"/>
  </r>
  <r>
    <x v="3"/>
    <n v="178"/>
    <n v="7250"/>
  </r>
  <r>
    <x v="4"/>
    <n v="15"/>
    <n v="7250"/>
  </r>
  <r>
    <x v="5"/>
    <n v="23"/>
    <n v="7250"/>
  </r>
  <r>
    <x v="6"/>
    <n v="17"/>
    <n v="7250"/>
  </r>
  <r>
    <x v="7"/>
    <s v="High"/>
    <n v="7250"/>
  </r>
  <r>
    <x v="0"/>
    <s v="Couple"/>
    <n v="5543"/>
  </r>
  <r>
    <x v="1"/>
    <n v="545"/>
    <n v="5543"/>
  </r>
  <r>
    <x v="2"/>
    <n v="7"/>
    <n v="5543"/>
  </r>
  <r>
    <x v="3"/>
    <n v="114"/>
    <n v="5543"/>
  </r>
  <r>
    <x v="4"/>
    <n v="37"/>
    <n v="5543"/>
  </r>
  <r>
    <x v="5"/>
    <n v="21"/>
    <n v="5543"/>
  </r>
  <r>
    <x v="6"/>
    <n v="78"/>
    <n v="5543"/>
  </r>
  <r>
    <x v="7"/>
    <s v="High"/>
    <n v="5543"/>
  </r>
  <r>
    <x v="0"/>
    <s v="Couple"/>
    <n v="7755"/>
  </r>
  <r>
    <x v="1"/>
    <n v="350"/>
    <n v="7755"/>
  </r>
  <r>
    <x v="2"/>
    <n v="3"/>
    <n v="7755"/>
  </r>
  <r>
    <x v="3"/>
    <n v="39"/>
    <n v="7755"/>
  </r>
  <r>
    <x v="4"/>
    <n v="0"/>
    <n v="7755"/>
  </r>
  <r>
    <x v="5"/>
    <n v="0"/>
    <n v="7755"/>
  </r>
  <r>
    <x v="6"/>
    <n v="19"/>
    <n v="7755"/>
  </r>
  <r>
    <x v="7"/>
    <s v="High"/>
    <n v="7755"/>
  </r>
  <r>
    <x v="0"/>
    <s v="Single"/>
    <n v="10968"/>
  </r>
  <r>
    <x v="1"/>
    <n v="266"/>
    <n v="10968"/>
  </r>
  <r>
    <x v="2"/>
    <n v="21"/>
    <n v="10968"/>
  </r>
  <r>
    <x v="3"/>
    <n v="300"/>
    <n v="10968"/>
  </r>
  <r>
    <x v="4"/>
    <n v="65"/>
    <n v="10968"/>
  </r>
  <r>
    <x v="5"/>
    <n v="8"/>
    <n v="10968"/>
  </r>
  <r>
    <x v="6"/>
    <n v="44"/>
    <n v="10968"/>
  </r>
  <r>
    <x v="7"/>
    <s v="High"/>
    <n v="10968"/>
  </r>
  <r>
    <x v="0"/>
    <s v="Couple"/>
    <n v="4609"/>
  </r>
  <r>
    <x v="1"/>
    <n v="383"/>
    <n v="4609"/>
  </r>
  <r>
    <x v="2"/>
    <n v="0"/>
    <n v="4609"/>
  </r>
  <r>
    <x v="3"/>
    <n v="53"/>
    <n v="4609"/>
  </r>
  <r>
    <x v="4"/>
    <n v="6"/>
    <n v="4609"/>
  </r>
  <r>
    <x v="5"/>
    <n v="4"/>
    <n v="4609"/>
  </r>
  <r>
    <x v="6"/>
    <n v="40"/>
    <n v="4609"/>
  </r>
  <r>
    <x v="7"/>
    <s v="High"/>
    <n v="4609"/>
  </r>
  <r>
    <x v="0"/>
    <s v="Single"/>
    <n v="4286"/>
  </r>
  <r>
    <x v="1"/>
    <n v="580"/>
    <n v="4286"/>
  </r>
  <r>
    <x v="2"/>
    <n v="6"/>
    <n v="4286"/>
  </r>
  <r>
    <x v="3"/>
    <n v="58"/>
    <n v="4286"/>
  </r>
  <r>
    <x v="4"/>
    <n v="8"/>
    <n v="4286"/>
  </r>
  <r>
    <x v="5"/>
    <n v="0"/>
    <n v="4286"/>
  </r>
  <r>
    <x v="6"/>
    <n v="27"/>
    <n v="4286"/>
  </r>
  <r>
    <x v="7"/>
    <s v="High"/>
    <n v="4286"/>
  </r>
  <r>
    <x v="0"/>
    <s v="Single"/>
    <n v="6376"/>
  </r>
  <r>
    <x v="1"/>
    <n v="191"/>
    <n v="6376"/>
  </r>
  <r>
    <x v="2"/>
    <n v="56"/>
    <n v="6376"/>
  </r>
  <r>
    <x v="3"/>
    <n v="139"/>
    <n v="6376"/>
  </r>
  <r>
    <x v="4"/>
    <n v="51"/>
    <n v="6376"/>
  </r>
  <r>
    <x v="5"/>
    <n v="8"/>
    <n v="6376"/>
  </r>
  <r>
    <x v="6"/>
    <n v="100"/>
    <n v="6376"/>
  </r>
  <r>
    <x v="7"/>
    <s v="Medium"/>
    <n v="6376"/>
  </r>
  <r>
    <x v="0"/>
    <s v="Single"/>
    <n v="2544"/>
  </r>
  <r>
    <x v="1"/>
    <n v="50"/>
    <n v="2544"/>
  </r>
  <r>
    <x v="2"/>
    <n v="1"/>
    <n v="2544"/>
  </r>
  <r>
    <x v="3"/>
    <n v="27"/>
    <n v="2544"/>
  </r>
  <r>
    <x v="4"/>
    <n v="6"/>
    <n v="2544"/>
  </r>
  <r>
    <x v="5"/>
    <n v="7"/>
    <n v="2544"/>
  </r>
  <r>
    <x v="6"/>
    <n v="1"/>
    <n v="2544"/>
  </r>
  <r>
    <x v="7"/>
    <s v="Low"/>
    <n v="2544"/>
  </r>
  <r>
    <x v="0"/>
    <s v="Single"/>
    <n v="1453"/>
  </r>
  <r>
    <x v="1"/>
    <n v="735"/>
    <n v="1453"/>
  </r>
  <r>
    <x v="2"/>
    <n v="40"/>
    <n v="1453"/>
  </r>
  <r>
    <x v="3"/>
    <n v="183"/>
    <n v="1453"/>
  </r>
  <r>
    <x v="4"/>
    <n v="52"/>
    <n v="1453"/>
  </r>
  <r>
    <x v="5"/>
    <n v="20"/>
    <n v="1453"/>
  </r>
  <r>
    <x v="6"/>
    <n v="30"/>
    <n v="1453"/>
  </r>
  <r>
    <x v="7"/>
    <s v="High"/>
    <n v="1453"/>
  </r>
  <r>
    <x v="0"/>
    <s v="Couple"/>
    <n v="8773"/>
  </r>
  <r>
    <x v="1"/>
    <n v="280"/>
    <n v="8773"/>
  </r>
  <r>
    <x v="2"/>
    <n v="0"/>
    <n v="8773"/>
  </r>
  <r>
    <x v="3"/>
    <n v="18"/>
    <n v="8773"/>
  </r>
  <r>
    <x v="4"/>
    <n v="0"/>
    <n v="8773"/>
  </r>
  <r>
    <x v="5"/>
    <n v="0"/>
    <n v="8773"/>
  </r>
  <r>
    <x v="6"/>
    <n v="24"/>
    <n v="8773"/>
  </r>
  <r>
    <x v="7"/>
    <s v="Medium"/>
    <n v="8773"/>
  </r>
  <r>
    <x v="0"/>
    <s v="Single"/>
    <n v="5948"/>
  </r>
  <r>
    <x v="1"/>
    <n v="143"/>
    <n v="5948"/>
  </r>
  <r>
    <x v="2"/>
    <n v="6"/>
    <n v="5948"/>
  </r>
  <r>
    <x v="3"/>
    <n v="52"/>
    <n v="5948"/>
  </r>
  <r>
    <x v="4"/>
    <n v="11"/>
    <n v="5948"/>
  </r>
  <r>
    <x v="5"/>
    <n v="8"/>
    <n v="5948"/>
  </r>
  <r>
    <x v="6"/>
    <n v="17"/>
    <n v="5948"/>
  </r>
  <r>
    <x v="7"/>
    <s v="Medium"/>
    <n v="5948"/>
  </r>
  <r>
    <x v="0"/>
    <s v="Single"/>
    <n v="531"/>
  </r>
  <r>
    <x v="1"/>
    <n v="941"/>
    <n v="531"/>
  </r>
  <r>
    <x v="2"/>
    <n v="14"/>
    <n v="531"/>
  </r>
  <r>
    <x v="3"/>
    <n v="397"/>
    <n v="531"/>
  </r>
  <r>
    <x v="4"/>
    <n v="76"/>
    <n v="531"/>
  </r>
  <r>
    <x v="5"/>
    <n v="58"/>
    <n v="531"/>
  </r>
  <r>
    <x v="6"/>
    <n v="176"/>
    <n v="531"/>
  </r>
  <r>
    <x v="7"/>
    <s v="High"/>
    <n v="531"/>
  </r>
  <r>
    <x v="0"/>
    <s v="Couple"/>
    <n v="640"/>
  </r>
  <r>
    <x v="1"/>
    <n v="356"/>
    <n v="640"/>
  </r>
  <r>
    <x v="2"/>
    <n v="80"/>
    <n v="640"/>
  </r>
  <r>
    <x v="3"/>
    <n v="329"/>
    <n v="640"/>
  </r>
  <r>
    <x v="4"/>
    <n v="138"/>
    <n v="640"/>
  </r>
  <r>
    <x v="5"/>
    <n v="17"/>
    <n v="640"/>
  </r>
  <r>
    <x v="6"/>
    <n v="106"/>
    <n v="640"/>
  </r>
  <r>
    <x v="7"/>
    <s v="High"/>
    <n v="640"/>
  </r>
  <r>
    <x v="0"/>
    <s v="Couple"/>
    <n v="3267"/>
  </r>
  <r>
    <x v="1"/>
    <n v="527"/>
    <n v="3267"/>
  </r>
  <r>
    <x v="2"/>
    <n v="0"/>
    <n v="3267"/>
  </r>
  <r>
    <x v="3"/>
    <n v="21"/>
    <n v="3267"/>
  </r>
  <r>
    <x v="4"/>
    <n v="0"/>
    <n v="3267"/>
  </r>
  <r>
    <x v="5"/>
    <n v="0"/>
    <n v="3267"/>
  </r>
  <r>
    <x v="6"/>
    <n v="60"/>
    <n v="3267"/>
  </r>
  <r>
    <x v="7"/>
    <s v="High"/>
    <n v="3267"/>
  </r>
  <r>
    <x v="0"/>
    <s v="Couple"/>
    <n v="11096"/>
  </r>
  <r>
    <x v="1"/>
    <n v="99"/>
    <n v="11096"/>
  </r>
  <r>
    <x v="2"/>
    <n v="4"/>
    <n v="11096"/>
  </r>
  <r>
    <x v="3"/>
    <n v="32"/>
    <n v="11096"/>
  </r>
  <r>
    <x v="4"/>
    <n v="37"/>
    <n v="11096"/>
  </r>
  <r>
    <x v="5"/>
    <n v="54"/>
    <n v="11096"/>
  </r>
  <r>
    <x v="6"/>
    <n v="6"/>
    <n v="11096"/>
  </r>
  <r>
    <x v="7"/>
    <s v="Low"/>
    <n v="11096"/>
  </r>
  <r>
    <x v="0"/>
    <s v="Couple"/>
    <n v="6466"/>
  </r>
  <r>
    <x v="1"/>
    <n v="105"/>
    <n v="6466"/>
  </r>
  <r>
    <x v="2"/>
    <n v="0"/>
    <n v="6466"/>
  </r>
  <r>
    <x v="3"/>
    <n v="9"/>
    <n v="6466"/>
  </r>
  <r>
    <x v="4"/>
    <n v="2"/>
    <n v="6466"/>
  </r>
  <r>
    <x v="5"/>
    <n v="1"/>
    <n v="6466"/>
  </r>
  <r>
    <x v="6"/>
    <n v="4"/>
    <n v="6466"/>
  </r>
  <r>
    <x v="7"/>
    <s v="Low"/>
    <n v="6466"/>
  </r>
  <r>
    <x v="0"/>
    <s v="Couple"/>
    <n v="635"/>
  </r>
  <r>
    <x v="1"/>
    <n v="464"/>
    <n v="635"/>
  </r>
  <r>
    <x v="2"/>
    <n v="5"/>
    <n v="635"/>
  </r>
  <r>
    <x v="3"/>
    <n v="64"/>
    <n v="635"/>
  </r>
  <r>
    <x v="4"/>
    <n v="7"/>
    <n v="635"/>
  </r>
  <r>
    <x v="5"/>
    <n v="0"/>
    <n v="635"/>
  </r>
  <r>
    <x v="6"/>
    <n v="70"/>
    <n v="635"/>
  </r>
  <r>
    <x v="7"/>
    <s v="High"/>
    <n v="635"/>
  </r>
  <r>
    <x v="0"/>
    <s v="Couple"/>
    <n v="851"/>
  </r>
  <r>
    <x v="1"/>
    <n v="306"/>
    <n v="851"/>
  </r>
  <r>
    <x v="2"/>
    <n v="5"/>
    <n v="851"/>
  </r>
  <r>
    <x v="3"/>
    <n v="109"/>
    <n v="851"/>
  </r>
  <r>
    <x v="4"/>
    <n v="21"/>
    <n v="851"/>
  </r>
  <r>
    <x v="5"/>
    <n v="109"/>
    <n v="851"/>
  </r>
  <r>
    <x v="6"/>
    <n v="92"/>
    <n v="851"/>
  </r>
  <r>
    <x v="7"/>
    <s v="Medium"/>
    <n v="851"/>
  </r>
  <r>
    <x v="0"/>
    <s v="Single"/>
    <n v="6409"/>
  </r>
  <r>
    <x v="1"/>
    <n v="267"/>
    <n v="6409"/>
  </r>
  <r>
    <x v="2"/>
    <n v="140"/>
    <n v="6409"/>
  </r>
  <r>
    <x v="3"/>
    <n v="599"/>
    <n v="6409"/>
  </r>
  <r>
    <x v="4"/>
    <n v="34"/>
    <n v="6409"/>
  </r>
  <r>
    <x v="5"/>
    <n v="12"/>
    <n v="6409"/>
  </r>
  <r>
    <x v="6"/>
    <n v="127"/>
    <n v="6409"/>
  </r>
  <r>
    <x v="7"/>
    <s v="High"/>
    <n v="6409"/>
  </r>
  <r>
    <x v="0"/>
    <s v="Couple"/>
    <n v="10821"/>
  </r>
  <r>
    <x v="1"/>
    <n v="182"/>
    <n v="10821"/>
  </r>
  <r>
    <x v="2"/>
    <n v="4"/>
    <n v="10821"/>
  </r>
  <r>
    <x v="3"/>
    <n v="33"/>
    <n v="10821"/>
  </r>
  <r>
    <x v="4"/>
    <n v="0"/>
    <n v="10821"/>
  </r>
  <r>
    <x v="5"/>
    <n v="2"/>
    <n v="10821"/>
  </r>
  <r>
    <x v="6"/>
    <n v="42"/>
    <n v="10821"/>
  </r>
  <r>
    <x v="7"/>
    <s v="Medium"/>
    <n v="10821"/>
  </r>
  <r>
    <x v="0"/>
    <s v="Single"/>
    <n v="10176"/>
  </r>
  <r>
    <x v="1"/>
    <n v="159"/>
    <n v="10176"/>
  </r>
  <r>
    <x v="2"/>
    <n v="0"/>
    <n v="10176"/>
  </r>
  <r>
    <x v="3"/>
    <n v="120"/>
    <n v="10176"/>
  </r>
  <r>
    <x v="4"/>
    <n v="0"/>
    <n v="10176"/>
  </r>
  <r>
    <x v="5"/>
    <n v="0"/>
    <n v="10176"/>
  </r>
  <r>
    <x v="6"/>
    <n v="137"/>
    <n v="10176"/>
  </r>
  <r>
    <x v="7"/>
    <s v="Medium"/>
    <n v="10176"/>
  </r>
  <r>
    <x v="0"/>
    <s v="Couple"/>
    <n v="2727"/>
  </r>
  <r>
    <x v="1"/>
    <n v="181"/>
    <n v="2727"/>
  </r>
  <r>
    <x v="2"/>
    <n v="21"/>
    <n v="2727"/>
  </r>
  <r>
    <x v="3"/>
    <n v="69"/>
    <n v="2727"/>
  </r>
  <r>
    <x v="4"/>
    <n v="39"/>
    <n v="2727"/>
  </r>
  <r>
    <x v="5"/>
    <n v="3"/>
    <n v="2727"/>
  </r>
  <r>
    <x v="6"/>
    <n v="96"/>
    <n v="2727"/>
  </r>
  <r>
    <x v="7"/>
    <s v="Medium"/>
    <n v="2727"/>
  </r>
  <r>
    <x v="0"/>
    <s v="Single"/>
    <n v="940"/>
  </r>
  <r>
    <x v="1"/>
    <n v="158"/>
    <n v="940"/>
  </r>
  <r>
    <x v="2"/>
    <n v="11"/>
    <n v="940"/>
  </r>
  <r>
    <x v="3"/>
    <n v="99"/>
    <n v="940"/>
  </r>
  <r>
    <x v="4"/>
    <n v="15"/>
    <n v="940"/>
  </r>
  <r>
    <x v="5"/>
    <n v="11"/>
    <n v="940"/>
  </r>
  <r>
    <x v="6"/>
    <n v="17"/>
    <n v="940"/>
  </r>
  <r>
    <x v="7"/>
    <s v="Medium"/>
    <n v="940"/>
  </r>
  <r>
    <x v="0"/>
    <s v="Single"/>
    <n v="1"/>
  </r>
  <r>
    <x v="1"/>
    <n v="464"/>
    <n v="1"/>
  </r>
  <r>
    <x v="2"/>
    <n v="5"/>
    <n v="1"/>
  </r>
  <r>
    <x v="3"/>
    <n v="64"/>
    <n v="1"/>
  </r>
  <r>
    <x v="4"/>
    <n v="7"/>
    <n v="1"/>
  </r>
  <r>
    <x v="5"/>
    <n v="0"/>
    <n v="1"/>
  </r>
  <r>
    <x v="6"/>
    <n v="37"/>
    <n v="1"/>
  </r>
  <r>
    <x v="7"/>
    <s v="High"/>
    <n v="1"/>
  </r>
  <r>
    <x v="0"/>
    <s v="Couple"/>
    <n v="339"/>
  </r>
  <r>
    <x v="1"/>
    <n v="462"/>
    <n v="339"/>
  </r>
  <r>
    <x v="2"/>
    <n v="0"/>
    <n v="339"/>
  </r>
  <r>
    <x v="3"/>
    <n v="24"/>
    <n v="339"/>
  </r>
  <r>
    <x v="4"/>
    <n v="6"/>
    <n v="339"/>
  </r>
  <r>
    <x v="5"/>
    <n v="0"/>
    <n v="339"/>
  </r>
  <r>
    <x v="6"/>
    <n v="4"/>
    <n v="339"/>
  </r>
  <r>
    <x v="7"/>
    <s v="High"/>
    <n v="339"/>
  </r>
  <r>
    <x v="0"/>
    <s v="Couple"/>
    <n v="9559"/>
  </r>
  <r>
    <x v="1"/>
    <n v="944"/>
    <n v="9559"/>
  </r>
  <r>
    <x v="2"/>
    <n v="0"/>
    <n v="9559"/>
  </r>
  <r>
    <x v="3"/>
    <n v="60"/>
    <n v="9559"/>
  </r>
  <r>
    <x v="4"/>
    <n v="0"/>
    <n v="9559"/>
  </r>
  <r>
    <x v="5"/>
    <n v="0"/>
    <n v="9559"/>
  </r>
  <r>
    <x v="6"/>
    <n v="30"/>
    <n v="9559"/>
  </r>
  <r>
    <x v="7"/>
    <s v="High"/>
    <n v="9559"/>
  </r>
  <r>
    <x v="0"/>
    <s v="Couple"/>
    <n v="8783"/>
  </r>
  <r>
    <x v="1"/>
    <n v="296"/>
    <n v="8783"/>
  </r>
  <r>
    <x v="2"/>
    <n v="13"/>
    <n v="8783"/>
  </r>
  <r>
    <x v="3"/>
    <n v="104"/>
    <n v="8783"/>
  </r>
  <r>
    <x v="4"/>
    <n v="11"/>
    <n v="8783"/>
  </r>
  <r>
    <x v="5"/>
    <n v="13"/>
    <n v="8783"/>
  </r>
  <r>
    <x v="6"/>
    <n v="17"/>
    <n v="8783"/>
  </r>
  <r>
    <x v="7"/>
    <s v="Medium"/>
    <n v="8783"/>
  </r>
  <r>
    <x v="0"/>
    <s v="Couple"/>
    <n v="6050"/>
  </r>
  <r>
    <x v="1"/>
    <n v="1171"/>
    <n v="6050"/>
  </r>
  <r>
    <x v="2"/>
    <n v="43"/>
    <n v="6050"/>
  </r>
  <r>
    <x v="3"/>
    <n v="219"/>
    <n v="6050"/>
  </r>
  <r>
    <x v="4"/>
    <n v="19"/>
    <n v="6050"/>
  </r>
  <r>
    <x v="5"/>
    <n v="14"/>
    <n v="6050"/>
  </r>
  <r>
    <x v="6"/>
    <n v="47"/>
    <n v="6050"/>
  </r>
  <r>
    <x v="7"/>
    <s v="Medium"/>
    <n v="6050"/>
  </r>
  <r>
    <x v="0"/>
    <s v="Single"/>
    <n v="7270"/>
  </r>
  <r>
    <x v="1"/>
    <n v="908"/>
    <n v="7270"/>
  </r>
  <r>
    <x v="2"/>
    <n v="48"/>
    <n v="7270"/>
  </r>
  <r>
    <x v="3"/>
    <n v="217"/>
    <n v="7270"/>
  </r>
  <r>
    <x v="4"/>
    <n v="32"/>
    <n v="7270"/>
  </r>
  <r>
    <x v="5"/>
    <n v="12"/>
    <n v="7270"/>
  </r>
  <r>
    <x v="6"/>
    <n v="24"/>
    <n v="7270"/>
  </r>
  <r>
    <x v="7"/>
    <s v="Low"/>
    <n v="7270"/>
  </r>
  <r>
    <x v="0"/>
    <s v="Couple"/>
    <n v="11171"/>
  </r>
  <r>
    <x v="1"/>
    <n v="292"/>
    <n v="11171"/>
  </r>
  <r>
    <x v="2"/>
    <n v="3"/>
    <n v="11171"/>
  </r>
  <r>
    <x v="3"/>
    <n v="77"/>
    <n v="11171"/>
  </r>
  <r>
    <x v="4"/>
    <n v="10"/>
    <n v="11171"/>
  </r>
  <r>
    <x v="5"/>
    <n v="3"/>
    <n v="11171"/>
  </r>
  <r>
    <x v="6"/>
    <n v="26"/>
    <n v="11171"/>
  </r>
  <r>
    <x v="7"/>
    <s v="Medium"/>
    <n v="11171"/>
  </r>
  <r>
    <x v="0"/>
    <s v="Couple"/>
    <n v="1600"/>
  </r>
  <r>
    <x v="1"/>
    <n v="292"/>
    <n v="1600"/>
  </r>
  <r>
    <x v="2"/>
    <n v="3"/>
    <n v="1600"/>
  </r>
  <r>
    <x v="3"/>
    <n v="77"/>
    <n v="1600"/>
  </r>
  <r>
    <x v="4"/>
    <n v="10"/>
    <n v="1600"/>
  </r>
  <r>
    <x v="5"/>
    <n v="3"/>
    <n v="1600"/>
  </r>
  <r>
    <x v="6"/>
    <n v="26"/>
    <n v="1600"/>
  </r>
  <r>
    <x v="7"/>
    <s v="Medium"/>
    <n v="1600"/>
  </r>
  <r>
    <x v="0"/>
    <s v="Couple"/>
    <n v="2162"/>
  </r>
  <r>
    <x v="1"/>
    <n v="256"/>
    <n v="2162"/>
  </r>
  <r>
    <x v="2"/>
    <n v="34"/>
    <n v="2162"/>
  </r>
  <r>
    <x v="3"/>
    <n v="103"/>
    <n v="2162"/>
  </r>
  <r>
    <x v="4"/>
    <n v="90"/>
    <n v="2162"/>
  </r>
  <r>
    <x v="5"/>
    <n v="29"/>
    <n v="2162"/>
  </r>
  <r>
    <x v="6"/>
    <n v="49"/>
    <n v="2162"/>
  </r>
  <r>
    <x v="7"/>
    <s v="Medium"/>
    <n v="2162"/>
  </r>
  <r>
    <x v="0"/>
    <s v="Couple"/>
    <n v="564"/>
  </r>
  <r>
    <x v="1"/>
    <n v="746"/>
    <n v="564"/>
  </r>
  <r>
    <x v="2"/>
    <n v="8"/>
    <n v="564"/>
  </r>
  <r>
    <x v="3"/>
    <n v="125"/>
    <n v="564"/>
  </r>
  <r>
    <x v="4"/>
    <n v="11"/>
    <n v="564"/>
  </r>
  <r>
    <x v="5"/>
    <n v="8"/>
    <n v="564"/>
  </r>
  <r>
    <x v="6"/>
    <n v="8"/>
    <n v="564"/>
  </r>
  <r>
    <x v="7"/>
    <s v="High"/>
    <n v="564"/>
  </r>
  <r>
    <x v="0"/>
    <s v="Couple"/>
    <n v="7326"/>
  </r>
  <r>
    <x v="1"/>
    <n v="34"/>
    <n v="7326"/>
  </r>
  <r>
    <x v="2"/>
    <n v="1"/>
    <n v="7326"/>
  </r>
  <r>
    <x v="3"/>
    <n v="19"/>
    <n v="7326"/>
  </r>
  <r>
    <x v="4"/>
    <n v="2"/>
    <n v="7326"/>
  </r>
  <r>
    <x v="5"/>
    <n v="7"/>
    <n v="7326"/>
  </r>
  <r>
    <x v="6"/>
    <n v="0"/>
    <n v="7326"/>
  </r>
  <r>
    <x v="7"/>
    <s v="Low"/>
    <n v="7326"/>
  </r>
  <r>
    <x v="0"/>
    <s v="Couple"/>
    <n v="2807"/>
  </r>
  <r>
    <x v="1"/>
    <n v="656"/>
    <n v="2807"/>
  </r>
  <r>
    <x v="2"/>
    <n v="38"/>
    <n v="2807"/>
  </r>
  <r>
    <x v="3"/>
    <n v="161"/>
    <n v="2807"/>
  </r>
  <r>
    <x v="4"/>
    <n v="62"/>
    <n v="2807"/>
  </r>
  <r>
    <x v="5"/>
    <n v="47"/>
    <n v="2807"/>
  </r>
  <r>
    <x v="6"/>
    <n v="37"/>
    <n v="2807"/>
  </r>
  <r>
    <x v="7"/>
    <s v="High"/>
    <n v="2807"/>
  </r>
  <r>
    <x v="0"/>
    <s v="Couple"/>
    <n v="1052"/>
  </r>
  <r>
    <x v="1"/>
    <n v="656"/>
    <n v="1052"/>
  </r>
  <r>
    <x v="2"/>
    <n v="38"/>
    <n v="1052"/>
  </r>
  <r>
    <x v="3"/>
    <n v="161"/>
    <n v="1052"/>
  </r>
  <r>
    <x v="4"/>
    <n v="62"/>
    <n v="1052"/>
  </r>
  <r>
    <x v="5"/>
    <n v="47"/>
    <n v="1052"/>
  </r>
  <r>
    <x v="6"/>
    <n v="37"/>
    <n v="1052"/>
  </r>
  <r>
    <x v="7"/>
    <s v="High"/>
    <n v="1052"/>
  </r>
  <r>
    <x v="0"/>
    <s v="Couple"/>
    <n v="6001"/>
  </r>
  <r>
    <x v="1"/>
    <n v="614"/>
    <n v="6001"/>
  </r>
  <r>
    <x v="2"/>
    <n v="35"/>
    <n v="6001"/>
  </r>
  <r>
    <x v="3"/>
    <n v="160"/>
    <n v="6001"/>
  </r>
  <r>
    <x v="4"/>
    <n v="58"/>
    <n v="6001"/>
  </r>
  <r>
    <x v="5"/>
    <n v="35"/>
    <n v="6001"/>
  </r>
  <r>
    <x v="6"/>
    <n v="35"/>
    <n v="6001"/>
  </r>
  <r>
    <x v="7"/>
    <s v="Medium"/>
    <n v="6001"/>
  </r>
  <r>
    <x v="0"/>
    <s v="Couple"/>
    <n v="3439"/>
  </r>
  <r>
    <x v="1"/>
    <n v="157"/>
    <n v="3439"/>
  </r>
  <r>
    <x v="2"/>
    <n v="6"/>
    <n v="3439"/>
  </r>
  <r>
    <x v="3"/>
    <n v="39"/>
    <n v="3439"/>
  </r>
  <r>
    <x v="4"/>
    <n v="6"/>
    <n v="3439"/>
  </r>
  <r>
    <x v="5"/>
    <n v="13"/>
    <n v="3439"/>
  </r>
  <r>
    <x v="6"/>
    <n v="75"/>
    <n v="3439"/>
  </r>
  <r>
    <x v="7"/>
    <s v="Medium"/>
    <n v="3439"/>
  </r>
  <r>
    <x v="0"/>
    <s v="Couple"/>
    <n v="1077"/>
  </r>
  <r>
    <x v="1"/>
    <n v="258"/>
    <n v="1077"/>
  </r>
  <r>
    <x v="2"/>
    <n v="105"/>
    <n v="1077"/>
  </r>
  <r>
    <x v="3"/>
    <n v="239"/>
    <n v="1077"/>
  </r>
  <r>
    <x v="4"/>
    <n v="237"/>
    <n v="1077"/>
  </r>
  <r>
    <x v="5"/>
    <n v="172"/>
    <n v="1077"/>
  </r>
  <r>
    <x v="6"/>
    <n v="9"/>
    <n v="1077"/>
  </r>
  <r>
    <x v="7"/>
    <s v="High"/>
    <n v="1077"/>
  </r>
  <r>
    <x v="0"/>
    <s v="Single"/>
    <n v="5121"/>
  </r>
  <r>
    <x v="1"/>
    <n v="479"/>
    <n v="5121"/>
  </r>
  <r>
    <x v="2"/>
    <n v="5"/>
    <n v="5121"/>
  </r>
  <r>
    <x v="3"/>
    <n v="82"/>
    <n v="5121"/>
  </r>
  <r>
    <x v="4"/>
    <n v="7"/>
    <n v="5121"/>
  </r>
  <r>
    <x v="5"/>
    <n v="17"/>
    <n v="5121"/>
  </r>
  <r>
    <x v="6"/>
    <n v="171"/>
    <n v="5121"/>
  </r>
  <r>
    <x v="7"/>
    <s v="High"/>
    <n v="5121"/>
  </r>
  <r>
    <x v="0"/>
    <s v="Couple"/>
    <n v="3321"/>
  </r>
  <r>
    <x v="1"/>
    <n v="421"/>
    <n v="3321"/>
  </r>
  <r>
    <x v="2"/>
    <n v="5"/>
    <n v="3321"/>
  </r>
  <r>
    <x v="3"/>
    <n v="90"/>
    <n v="3321"/>
  </r>
  <r>
    <x v="4"/>
    <n v="0"/>
    <n v="3321"/>
  </r>
  <r>
    <x v="5"/>
    <n v="16"/>
    <n v="3321"/>
  </r>
  <r>
    <x v="6"/>
    <n v="10"/>
    <n v="3321"/>
  </r>
  <r>
    <x v="7"/>
    <s v="High"/>
    <n v="3321"/>
  </r>
  <r>
    <x v="0"/>
    <s v="Couple"/>
    <n v="10841"/>
  </r>
  <r>
    <x v="1"/>
    <n v="226"/>
    <n v="10841"/>
  </r>
  <r>
    <x v="2"/>
    <n v="22"/>
    <n v="10841"/>
  </r>
  <r>
    <x v="3"/>
    <n v="133"/>
    <n v="10841"/>
  </r>
  <r>
    <x v="4"/>
    <n v="41"/>
    <n v="10841"/>
  </r>
  <r>
    <x v="5"/>
    <n v="31"/>
    <n v="10841"/>
  </r>
  <r>
    <x v="6"/>
    <n v="31"/>
    <n v="10841"/>
  </r>
  <r>
    <x v="7"/>
    <s v="Medium"/>
    <n v="10841"/>
  </r>
  <r>
    <x v="0"/>
    <s v="Single"/>
    <n v="7485"/>
  </r>
  <r>
    <x v="1"/>
    <n v="67"/>
    <n v="7485"/>
  </r>
  <r>
    <x v="2"/>
    <n v="4"/>
    <n v="7485"/>
  </r>
  <r>
    <x v="3"/>
    <n v="32"/>
    <n v="7485"/>
  </r>
  <r>
    <x v="4"/>
    <n v="17"/>
    <n v="7485"/>
  </r>
  <r>
    <x v="5"/>
    <n v="2"/>
    <n v="7485"/>
  </r>
  <r>
    <x v="6"/>
    <n v="16"/>
    <n v="7485"/>
  </r>
  <r>
    <x v="7"/>
    <s v="Low"/>
    <n v="7485"/>
  </r>
  <r>
    <x v="0"/>
    <s v="Single"/>
    <n v="7530"/>
  </r>
  <r>
    <x v="1"/>
    <n v="67"/>
    <n v="7530"/>
  </r>
  <r>
    <x v="2"/>
    <n v="4"/>
    <n v="7530"/>
  </r>
  <r>
    <x v="3"/>
    <n v="32"/>
    <n v="7530"/>
  </r>
  <r>
    <x v="4"/>
    <n v="17"/>
    <n v="7530"/>
  </r>
  <r>
    <x v="5"/>
    <n v="2"/>
    <n v="7530"/>
  </r>
  <r>
    <x v="6"/>
    <n v="16"/>
    <n v="7530"/>
  </r>
  <r>
    <x v="7"/>
    <s v="Low"/>
    <n v="7530"/>
  </r>
  <r>
    <x v="0"/>
    <s v="Couple"/>
    <n v="2570"/>
  </r>
  <r>
    <x v="1"/>
    <n v="691"/>
    <n v="2570"/>
  </r>
  <r>
    <x v="2"/>
    <n v="7"/>
    <n v="2570"/>
  </r>
  <r>
    <x v="3"/>
    <n v="61"/>
    <n v="2570"/>
  </r>
  <r>
    <x v="4"/>
    <n v="10"/>
    <n v="2570"/>
  </r>
  <r>
    <x v="5"/>
    <n v="0"/>
    <n v="2570"/>
  </r>
  <r>
    <x v="6"/>
    <n v="46"/>
    <n v="2570"/>
  </r>
  <r>
    <x v="7"/>
    <s v="High"/>
    <n v="2570"/>
  </r>
  <r>
    <x v="0"/>
    <s v="Couple"/>
    <n v="6575"/>
  </r>
  <r>
    <x v="1"/>
    <n v="230"/>
    <n v="6575"/>
  </r>
  <r>
    <x v="2"/>
    <n v="48"/>
    <n v="6575"/>
  </r>
  <r>
    <x v="3"/>
    <n v="214"/>
    <n v="6575"/>
  </r>
  <r>
    <x v="4"/>
    <n v="13"/>
    <n v="6575"/>
  </r>
  <r>
    <x v="5"/>
    <n v="32"/>
    <n v="6575"/>
  </r>
  <r>
    <x v="6"/>
    <n v="75"/>
    <n v="6575"/>
  </r>
  <r>
    <x v="7"/>
    <s v="High"/>
    <n v="6575"/>
  </r>
  <r>
    <x v="0"/>
    <s v="Couple"/>
    <n v="9984"/>
  </r>
  <r>
    <x v="1"/>
    <n v="349"/>
    <n v="9984"/>
  </r>
  <r>
    <x v="2"/>
    <n v="16"/>
    <n v="9984"/>
  </r>
  <r>
    <x v="3"/>
    <n v="144"/>
    <n v="9984"/>
  </r>
  <r>
    <x v="4"/>
    <n v="28"/>
    <n v="9984"/>
  </r>
  <r>
    <x v="5"/>
    <n v="5"/>
    <n v="9984"/>
  </r>
  <r>
    <x v="6"/>
    <n v="182"/>
    <n v="9984"/>
  </r>
  <r>
    <x v="7"/>
    <s v="High"/>
    <n v="9984"/>
  </r>
  <r>
    <x v="0"/>
    <s v="Couple"/>
    <n v="8911"/>
  </r>
  <r>
    <x v="1"/>
    <n v="201"/>
    <n v="8911"/>
  </r>
  <r>
    <x v="2"/>
    <n v="53"/>
    <n v="8911"/>
  </r>
  <r>
    <x v="3"/>
    <n v="172"/>
    <n v="8911"/>
  </r>
  <r>
    <x v="4"/>
    <n v="116"/>
    <n v="8911"/>
  </r>
  <r>
    <x v="5"/>
    <n v="77"/>
    <n v="8911"/>
  </r>
  <r>
    <x v="6"/>
    <n v="83"/>
    <n v="8911"/>
  </r>
  <r>
    <x v="7"/>
    <s v="Medium"/>
    <n v="8911"/>
  </r>
  <r>
    <x v="0"/>
    <s v="Couple"/>
    <n v="55"/>
  </r>
  <r>
    <x v="1"/>
    <n v="509"/>
    <n v="55"/>
  </r>
  <r>
    <x v="2"/>
    <n v="0"/>
    <n v="55"/>
  </r>
  <r>
    <x v="3"/>
    <n v="65"/>
    <n v="55"/>
  </r>
  <r>
    <x v="4"/>
    <n v="7"/>
    <n v="55"/>
  </r>
  <r>
    <x v="5"/>
    <n v="11"/>
    <n v="55"/>
  </r>
  <r>
    <x v="6"/>
    <n v="5"/>
    <n v="55"/>
  </r>
  <r>
    <x v="7"/>
    <s v="High"/>
    <n v="55"/>
  </r>
  <r>
    <x v="0"/>
    <s v="Single"/>
    <n v="1542"/>
  </r>
  <r>
    <x v="1"/>
    <n v="347"/>
    <n v="1542"/>
  </r>
  <r>
    <x v="2"/>
    <n v="0"/>
    <n v="1542"/>
  </r>
  <r>
    <x v="3"/>
    <n v="35"/>
    <n v="1542"/>
  </r>
  <r>
    <x v="4"/>
    <n v="4"/>
    <n v="1542"/>
  </r>
  <r>
    <x v="5"/>
    <n v="3"/>
    <n v="1542"/>
  </r>
  <r>
    <x v="6"/>
    <n v="7"/>
    <n v="1542"/>
  </r>
  <r>
    <x v="7"/>
    <s v="Medium"/>
    <n v="1542"/>
  </r>
  <r>
    <x v="0"/>
    <s v="Couple"/>
    <n v="4743"/>
  </r>
  <r>
    <x v="1"/>
    <n v="689"/>
    <n v="4743"/>
  </r>
  <r>
    <x v="2"/>
    <n v="8"/>
    <n v="4743"/>
  </r>
  <r>
    <x v="3"/>
    <n v="167"/>
    <n v="4743"/>
  </r>
  <r>
    <x v="4"/>
    <n v="11"/>
    <n v="4743"/>
  </r>
  <r>
    <x v="5"/>
    <n v="8"/>
    <n v="4743"/>
  </r>
  <r>
    <x v="6"/>
    <n v="88"/>
    <n v="4743"/>
  </r>
  <r>
    <x v="7"/>
    <s v="High"/>
    <n v="4743"/>
  </r>
  <r>
    <x v="0"/>
    <s v="Couple"/>
    <n v="7495"/>
  </r>
  <r>
    <x v="1"/>
    <n v="77"/>
    <n v="7495"/>
  </r>
  <r>
    <x v="2"/>
    <n v="28"/>
    <n v="7495"/>
  </r>
  <r>
    <x v="3"/>
    <n v="31"/>
    <n v="7495"/>
  </r>
  <r>
    <x v="4"/>
    <n v="16"/>
    <n v="7495"/>
  </r>
  <r>
    <x v="5"/>
    <n v="0"/>
    <n v="7495"/>
  </r>
  <r>
    <x v="6"/>
    <n v="4"/>
    <n v="7495"/>
  </r>
  <r>
    <x v="7"/>
    <s v="Low"/>
    <n v="7495"/>
  </r>
  <r>
    <x v="0"/>
    <s v="Couple"/>
    <n v="944"/>
  </r>
  <r>
    <x v="1"/>
    <n v="121"/>
    <n v="944"/>
  </r>
  <r>
    <x v="2"/>
    <n v="103"/>
    <n v="944"/>
  </r>
  <r>
    <x v="3"/>
    <n v="69"/>
    <n v="944"/>
  </r>
  <r>
    <x v="4"/>
    <n v="8"/>
    <n v="944"/>
  </r>
  <r>
    <x v="5"/>
    <n v="44"/>
    <n v="944"/>
  </r>
  <r>
    <x v="6"/>
    <n v="48"/>
    <n v="944"/>
  </r>
  <r>
    <x v="7"/>
    <s v="Medium"/>
    <n v="944"/>
  </r>
  <r>
    <x v="0"/>
    <s v="Couple"/>
    <n v="9805"/>
  </r>
  <r>
    <x v="1"/>
    <n v="320"/>
    <n v="9805"/>
  </r>
  <r>
    <x v="2"/>
    <n v="48"/>
    <n v="9805"/>
  </r>
  <r>
    <x v="3"/>
    <n v="133"/>
    <n v="9805"/>
  </r>
  <r>
    <x v="4"/>
    <n v="39"/>
    <n v="9805"/>
  </r>
  <r>
    <x v="5"/>
    <n v="72"/>
    <n v="9805"/>
  </r>
  <r>
    <x v="6"/>
    <n v="48"/>
    <n v="9805"/>
  </r>
  <r>
    <x v="7"/>
    <s v="Medium"/>
    <n v="9805"/>
  </r>
  <r>
    <x v="0"/>
    <s v="Couple"/>
    <n v="849"/>
  </r>
  <r>
    <x v="1"/>
    <n v="320"/>
    <n v="849"/>
  </r>
  <r>
    <x v="2"/>
    <n v="48"/>
    <n v="849"/>
  </r>
  <r>
    <x v="3"/>
    <n v="133"/>
    <n v="849"/>
  </r>
  <r>
    <x v="4"/>
    <n v="39"/>
    <n v="849"/>
  </r>
  <r>
    <x v="5"/>
    <n v="72"/>
    <n v="849"/>
  </r>
  <r>
    <x v="6"/>
    <n v="48"/>
    <n v="849"/>
  </r>
  <r>
    <x v="7"/>
    <s v="Medium"/>
    <n v="849"/>
  </r>
  <r>
    <x v="0"/>
    <s v="Couple"/>
    <n v="4128"/>
  </r>
  <r>
    <x v="1"/>
    <n v="517"/>
    <n v="4128"/>
  </r>
  <r>
    <x v="2"/>
    <n v="12"/>
    <n v="4128"/>
  </r>
  <r>
    <x v="3"/>
    <n v="54"/>
    <n v="4128"/>
  </r>
  <r>
    <x v="4"/>
    <n v="16"/>
    <n v="4128"/>
  </r>
  <r>
    <x v="5"/>
    <n v="6"/>
    <n v="4128"/>
  </r>
  <r>
    <x v="6"/>
    <n v="120"/>
    <n v="4128"/>
  </r>
  <r>
    <x v="7"/>
    <s v="High"/>
    <n v="4128"/>
  </r>
  <r>
    <x v="0"/>
    <s v="Couple"/>
    <n v="1618"/>
  </r>
  <r>
    <x v="1"/>
    <n v="577"/>
    <n v="1618"/>
  </r>
  <r>
    <x v="2"/>
    <n v="0"/>
    <n v="1618"/>
  </r>
  <r>
    <x v="3"/>
    <n v="64"/>
    <n v="1618"/>
  </r>
  <r>
    <x v="4"/>
    <n v="0"/>
    <n v="1618"/>
  </r>
  <r>
    <x v="5"/>
    <n v="0"/>
    <n v="1618"/>
  </r>
  <r>
    <x v="6"/>
    <n v="51"/>
    <n v="1618"/>
  </r>
  <r>
    <x v="7"/>
    <s v="High"/>
    <n v="1618"/>
  </r>
  <r>
    <x v="0"/>
    <s v="Couple"/>
    <n v="1740"/>
  </r>
  <r>
    <x v="1"/>
    <n v="760"/>
    <n v="1740"/>
  </r>
  <r>
    <x v="2"/>
    <n v="38"/>
    <n v="1740"/>
  </r>
  <r>
    <x v="3"/>
    <n v="104"/>
    <n v="1740"/>
  </r>
  <r>
    <x v="4"/>
    <n v="50"/>
    <n v="1740"/>
  </r>
  <r>
    <x v="5"/>
    <n v="9"/>
    <n v="1740"/>
  </r>
  <r>
    <x v="6"/>
    <n v="38"/>
    <n v="1740"/>
  </r>
  <r>
    <x v="7"/>
    <s v="High"/>
    <n v="1740"/>
  </r>
  <r>
    <x v="0"/>
    <s v="Couple"/>
    <n v="8375"/>
  </r>
  <r>
    <x v="1"/>
    <n v="447"/>
    <n v="8375"/>
  </r>
  <r>
    <x v="2"/>
    <n v="0"/>
    <n v="8375"/>
  </r>
  <r>
    <x v="3"/>
    <n v="28"/>
    <n v="8375"/>
  </r>
  <r>
    <x v="4"/>
    <n v="0"/>
    <n v="8375"/>
  </r>
  <r>
    <x v="5"/>
    <n v="0"/>
    <n v="8375"/>
  </r>
  <r>
    <x v="6"/>
    <n v="43"/>
    <n v="8375"/>
  </r>
  <r>
    <x v="7"/>
    <s v="High"/>
    <n v="8375"/>
  </r>
  <r>
    <x v="0"/>
    <s v="Couple"/>
    <n v="2926"/>
  </r>
  <r>
    <x v="1"/>
    <n v="1241"/>
    <n v="2926"/>
  </r>
  <r>
    <x v="2"/>
    <n v="0"/>
    <n v="2926"/>
  </r>
  <r>
    <x v="3"/>
    <n v="80"/>
    <n v="2926"/>
  </r>
  <r>
    <x v="4"/>
    <n v="0"/>
    <n v="2926"/>
  </r>
  <r>
    <x v="5"/>
    <n v="13"/>
    <n v="2926"/>
  </r>
  <r>
    <x v="6"/>
    <n v="40"/>
    <n v="2926"/>
  </r>
  <r>
    <x v="7"/>
    <s v="Medium"/>
    <n v="2926"/>
  </r>
  <r>
    <x v="0"/>
    <s v="Couple"/>
    <n v="3491"/>
  </r>
  <r>
    <x v="1"/>
    <n v="384"/>
    <n v="3491"/>
  </r>
  <r>
    <x v="2"/>
    <n v="60"/>
    <n v="3491"/>
  </r>
  <r>
    <x v="3"/>
    <n v="364"/>
    <n v="3491"/>
  </r>
  <r>
    <x v="4"/>
    <n v="119"/>
    <n v="3491"/>
  </r>
  <r>
    <x v="5"/>
    <n v="101"/>
    <n v="3491"/>
  </r>
  <r>
    <x v="6"/>
    <n v="232"/>
    <n v="3491"/>
  </r>
  <r>
    <x v="7"/>
    <s v="High"/>
    <n v="3491"/>
  </r>
  <r>
    <x v="0"/>
    <s v="Couple"/>
    <n v="5512"/>
  </r>
  <r>
    <x v="1"/>
    <n v="451"/>
    <n v="5512"/>
  </r>
  <r>
    <x v="2"/>
    <n v="0"/>
    <n v="5512"/>
  </r>
  <r>
    <x v="3"/>
    <n v="39"/>
    <n v="5512"/>
  </r>
  <r>
    <x v="4"/>
    <n v="0"/>
    <n v="5512"/>
  </r>
  <r>
    <x v="5"/>
    <n v="4"/>
    <n v="5512"/>
  </r>
  <r>
    <x v="6"/>
    <n v="24"/>
    <n v="5512"/>
  </r>
  <r>
    <x v="7"/>
    <s v="High"/>
    <n v="5512"/>
  </r>
  <r>
    <x v="0"/>
    <s v="Single"/>
    <n v="4426"/>
  </r>
  <r>
    <x v="1"/>
    <n v="367"/>
    <n v="4426"/>
  </r>
  <r>
    <x v="2"/>
    <n v="4"/>
    <n v="4426"/>
  </r>
  <r>
    <x v="3"/>
    <n v="51"/>
    <n v="4426"/>
  </r>
  <r>
    <x v="4"/>
    <n v="6"/>
    <n v="4426"/>
  </r>
  <r>
    <x v="5"/>
    <n v="4"/>
    <n v="4426"/>
  </r>
  <r>
    <x v="6"/>
    <n v="95"/>
    <n v="4426"/>
  </r>
  <r>
    <x v="7"/>
    <s v="High"/>
    <n v="4426"/>
  </r>
  <r>
    <x v="0"/>
    <s v="Couple"/>
    <n v="48"/>
  </r>
  <r>
    <x v="1"/>
    <n v="136"/>
    <n v="48"/>
  </r>
  <r>
    <x v="2"/>
    <n v="1"/>
    <n v="48"/>
  </r>
  <r>
    <x v="3"/>
    <n v="12"/>
    <n v="48"/>
  </r>
  <r>
    <x v="4"/>
    <n v="0"/>
    <n v="48"/>
  </r>
  <r>
    <x v="5"/>
    <n v="3"/>
    <n v="48"/>
  </r>
  <r>
    <x v="6"/>
    <n v="32"/>
    <n v="48"/>
  </r>
  <r>
    <x v="7"/>
    <s v="Medium"/>
    <n v="48"/>
  </r>
  <r>
    <x v="0"/>
    <s v="Couple"/>
    <n v="1490"/>
  </r>
  <r>
    <x v="1"/>
    <n v="675"/>
    <n v="1490"/>
  </r>
  <r>
    <x v="2"/>
    <n v="0"/>
    <n v="1490"/>
  </r>
  <r>
    <x v="3"/>
    <n v="85"/>
    <n v="1490"/>
  </r>
  <r>
    <x v="4"/>
    <n v="10"/>
    <n v="1490"/>
  </r>
  <r>
    <x v="5"/>
    <n v="7"/>
    <n v="1490"/>
  </r>
  <r>
    <x v="6"/>
    <n v="77"/>
    <n v="1490"/>
  </r>
  <r>
    <x v="7"/>
    <s v="High"/>
    <n v="1490"/>
  </r>
  <r>
    <x v="0"/>
    <s v="Couple"/>
    <n v="1142"/>
  </r>
  <r>
    <x v="1"/>
    <n v="208"/>
    <n v="1142"/>
  </r>
  <r>
    <x v="2"/>
    <n v="7"/>
    <n v="1142"/>
  </r>
  <r>
    <x v="3"/>
    <n v="82"/>
    <n v="1142"/>
  </r>
  <r>
    <x v="4"/>
    <n v="30"/>
    <n v="1142"/>
  </r>
  <r>
    <x v="5"/>
    <n v="66"/>
    <n v="1142"/>
  </r>
  <r>
    <x v="6"/>
    <n v="35"/>
    <n v="1142"/>
  </r>
  <r>
    <x v="7"/>
    <s v="Medium"/>
    <n v="1142"/>
  </r>
  <r>
    <x v="0"/>
    <s v="Single"/>
    <n v="6281"/>
  </r>
  <r>
    <x v="1"/>
    <n v="673"/>
    <n v="6281"/>
  </r>
  <r>
    <x v="2"/>
    <n v="0"/>
    <n v="6281"/>
  </r>
  <r>
    <x v="3"/>
    <n v="199"/>
    <n v="6281"/>
  </r>
  <r>
    <x v="4"/>
    <n v="37"/>
    <n v="6281"/>
  </r>
  <r>
    <x v="5"/>
    <n v="47"/>
    <n v="6281"/>
  </r>
  <r>
    <x v="6"/>
    <n v="26"/>
    <n v="6281"/>
  </r>
  <r>
    <x v="7"/>
    <s v="Medium"/>
    <n v="6281"/>
  </r>
  <r>
    <x v="0"/>
    <s v="Single"/>
    <n v="965"/>
  </r>
  <r>
    <x v="1"/>
    <n v="235"/>
    <n v="965"/>
  </r>
  <r>
    <x v="2"/>
    <n v="65"/>
    <n v="965"/>
  </r>
  <r>
    <x v="3"/>
    <n v="164"/>
    <n v="965"/>
  </r>
  <r>
    <x v="4"/>
    <n v="50"/>
    <n v="965"/>
  </r>
  <r>
    <x v="5"/>
    <n v="49"/>
    <n v="965"/>
  </r>
  <r>
    <x v="6"/>
    <n v="27"/>
    <n v="965"/>
  </r>
  <r>
    <x v="7"/>
    <s v="High"/>
    <n v="965"/>
  </r>
  <r>
    <x v="0"/>
    <s v="Single"/>
    <n v="6605"/>
  </r>
  <r>
    <x v="1"/>
    <n v="504"/>
    <n v="6605"/>
  </r>
  <r>
    <x v="2"/>
    <n v="13"/>
    <n v="6605"/>
  </r>
  <r>
    <x v="3"/>
    <n v="131"/>
    <n v="6605"/>
  </r>
  <r>
    <x v="4"/>
    <n v="8"/>
    <n v="6605"/>
  </r>
  <r>
    <x v="5"/>
    <n v="0"/>
    <n v="6605"/>
  </r>
  <r>
    <x v="6"/>
    <n v="26"/>
    <n v="6605"/>
  </r>
  <r>
    <x v="7"/>
    <s v="High"/>
    <n v="6605"/>
  </r>
  <r>
    <x v="0"/>
    <s v="Couple"/>
    <n v="10722"/>
  </r>
  <r>
    <x v="1"/>
    <n v="293"/>
    <n v="10722"/>
  </r>
  <r>
    <x v="2"/>
    <n v="8"/>
    <n v="10722"/>
  </r>
  <r>
    <x v="3"/>
    <n v="124"/>
    <n v="10722"/>
  </r>
  <r>
    <x v="4"/>
    <n v="11"/>
    <n v="10722"/>
  </r>
  <r>
    <x v="5"/>
    <n v="4"/>
    <n v="10722"/>
  </r>
  <r>
    <x v="6"/>
    <n v="106"/>
    <n v="10722"/>
  </r>
  <r>
    <x v="7"/>
    <s v="Medium"/>
    <n v="10722"/>
  </r>
  <r>
    <x v="0"/>
    <s v="Single"/>
    <n v="8737"/>
  </r>
  <r>
    <x v="1"/>
    <n v="29"/>
    <n v="8737"/>
  </r>
  <r>
    <x v="2"/>
    <n v="1"/>
    <n v="8737"/>
  </r>
  <r>
    <x v="3"/>
    <n v="9"/>
    <n v="8737"/>
  </r>
  <r>
    <x v="4"/>
    <n v="2"/>
    <n v="8737"/>
  </r>
  <r>
    <x v="5"/>
    <n v="0"/>
    <n v="8737"/>
  </r>
  <r>
    <x v="6"/>
    <n v="2"/>
    <n v="8737"/>
  </r>
  <r>
    <x v="7"/>
    <s v="Low"/>
    <n v="8737"/>
  </r>
  <r>
    <x v="0"/>
    <s v="Single"/>
    <n v="2552"/>
  </r>
  <r>
    <x v="1"/>
    <n v="416"/>
    <n v="2552"/>
  </r>
  <r>
    <x v="2"/>
    <n v="0"/>
    <n v="2552"/>
  </r>
  <r>
    <x v="3"/>
    <n v="26"/>
    <n v="2552"/>
  </r>
  <r>
    <x v="4"/>
    <n v="0"/>
    <n v="2552"/>
  </r>
  <r>
    <x v="5"/>
    <n v="0"/>
    <n v="2552"/>
  </r>
  <r>
    <x v="6"/>
    <n v="4"/>
    <n v="2552"/>
  </r>
  <r>
    <x v="7"/>
    <s v="Medium"/>
    <n v="2552"/>
  </r>
  <r>
    <x v="0"/>
    <s v="Couple"/>
    <n v="10478"/>
  </r>
  <r>
    <x v="1"/>
    <n v="483"/>
    <n v="10478"/>
  </r>
  <r>
    <x v="2"/>
    <n v="0"/>
    <n v="10478"/>
  </r>
  <r>
    <x v="3"/>
    <n v="108"/>
    <n v="10478"/>
  </r>
  <r>
    <x v="4"/>
    <n v="0"/>
    <n v="10478"/>
  </r>
  <r>
    <x v="5"/>
    <n v="6"/>
    <n v="10478"/>
  </r>
  <r>
    <x v="6"/>
    <n v="36"/>
    <n v="10478"/>
  </r>
  <r>
    <x v="7"/>
    <s v="High"/>
    <n v="10478"/>
  </r>
  <r>
    <x v="0"/>
    <s v="Couple"/>
    <n v="10099"/>
  </r>
  <r>
    <x v="1"/>
    <n v="238"/>
    <n v="10099"/>
  </r>
  <r>
    <x v="2"/>
    <n v="115"/>
    <n v="10099"/>
  </r>
  <r>
    <x v="3"/>
    <n v="215"/>
    <n v="10099"/>
  </r>
  <r>
    <x v="4"/>
    <n v="169"/>
    <n v="10099"/>
  </r>
  <r>
    <x v="5"/>
    <n v="69"/>
    <n v="10099"/>
  </r>
  <r>
    <x v="6"/>
    <n v="76"/>
    <n v="10099"/>
  </r>
  <r>
    <x v="7"/>
    <s v="Medium"/>
    <n v="10099"/>
  </r>
  <r>
    <x v="0"/>
    <s v="Couple"/>
    <n v="3498"/>
  </r>
  <r>
    <x v="1"/>
    <n v="462"/>
    <n v="3498"/>
  </r>
  <r>
    <x v="2"/>
    <n v="61"/>
    <n v="3498"/>
  </r>
  <r>
    <x v="3"/>
    <n v="184"/>
    <n v="3498"/>
  </r>
  <r>
    <x v="4"/>
    <n v="10"/>
    <n v="3498"/>
  </r>
  <r>
    <x v="5"/>
    <n v="53"/>
    <n v="3498"/>
  </r>
  <r>
    <x v="6"/>
    <n v="107"/>
    <n v="3498"/>
  </r>
  <r>
    <x v="7"/>
    <s v="High"/>
    <n v="3498"/>
  </r>
  <r>
    <x v="0"/>
    <s v="Single"/>
    <n v="4887"/>
  </r>
  <r>
    <x v="1"/>
    <n v="10"/>
    <n v="4887"/>
  </r>
  <r>
    <x v="2"/>
    <n v="5"/>
    <n v="4887"/>
  </r>
  <r>
    <x v="3"/>
    <n v="28"/>
    <n v="4887"/>
  </r>
  <r>
    <x v="4"/>
    <n v="11"/>
    <n v="4887"/>
  </r>
  <r>
    <x v="5"/>
    <n v="1"/>
    <n v="4887"/>
  </r>
  <r>
    <x v="6"/>
    <n v="8"/>
    <n v="4887"/>
  </r>
  <r>
    <x v="7"/>
    <s v="Low"/>
    <n v="4887"/>
  </r>
  <r>
    <x v="0"/>
    <s v="Couple"/>
    <n v="9970"/>
  </r>
  <r>
    <x v="1"/>
    <n v="42"/>
    <n v="9970"/>
  </r>
  <r>
    <x v="2"/>
    <n v="11"/>
    <n v="9970"/>
  </r>
  <r>
    <x v="3"/>
    <n v="57"/>
    <n v="9970"/>
  </r>
  <r>
    <x v="4"/>
    <n v="10"/>
    <n v="9970"/>
  </r>
  <r>
    <x v="5"/>
    <n v="28"/>
    <n v="9970"/>
  </r>
  <r>
    <x v="6"/>
    <n v="14"/>
    <n v="9970"/>
  </r>
  <r>
    <x v="7"/>
    <s v="Low"/>
    <n v="9970"/>
  </r>
  <r>
    <x v="0"/>
    <s v="Couple"/>
    <n v="425"/>
  </r>
  <r>
    <x v="1"/>
    <n v="374"/>
    <n v="425"/>
  </r>
  <r>
    <x v="2"/>
    <n v="64"/>
    <n v="425"/>
  </r>
  <r>
    <x v="3"/>
    <n v="116"/>
    <n v="425"/>
  </r>
  <r>
    <x v="4"/>
    <n v="84"/>
    <n v="425"/>
  </r>
  <r>
    <x v="5"/>
    <n v="25"/>
    <n v="425"/>
  </r>
  <r>
    <x v="6"/>
    <n v="64"/>
    <n v="425"/>
  </r>
  <r>
    <x v="7"/>
    <s v="Medium"/>
    <n v="425"/>
  </r>
  <r>
    <x v="0"/>
    <s v="Single"/>
    <n v="5935"/>
  </r>
  <r>
    <x v="1"/>
    <n v="547"/>
    <n v="5935"/>
  </r>
  <r>
    <x v="2"/>
    <n v="7"/>
    <n v="5935"/>
  </r>
  <r>
    <x v="3"/>
    <n v="140"/>
    <n v="5935"/>
  </r>
  <r>
    <x v="4"/>
    <n v="0"/>
    <n v="5935"/>
  </r>
  <r>
    <x v="5"/>
    <n v="7"/>
    <n v="5935"/>
  </r>
  <r>
    <x v="6"/>
    <n v="63"/>
    <n v="5935"/>
  </r>
  <r>
    <x v="7"/>
    <s v="High"/>
    <n v="5935"/>
  </r>
  <r>
    <x v="0"/>
    <s v="Single"/>
    <n v="3376"/>
  </r>
  <r>
    <x v="1"/>
    <n v="125"/>
    <n v="3376"/>
  </r>
  <r>
    <x v="2"/>
    <n v="6"/>
    <n v="3376"/>
  </r>
  <r>
    <x v="3"/>
    <n v="73"/>
    <n v="3376"/>
  </r>
  <r>
    <x v="4"/>
    <n v="8"/>
    <n v="3376"/>
  </r>
  <r>
    <x v="5"/>
    <n v="4"/>
    <n v="3376"/>
  </r>
  <r>
    <x v="6"/>
    <n v="19"/>
    <n v="3376"/>
  </r>
  <r>
    <x v="7"/>
    <s v="Medium"/>
    <n v="3376"/>
  </r>
  <r>
    <x v="0"/>
    <s v="Couple"/>
    <n v="7352"/>
  </r>
  <r>
    <x v="1"/>
    <n v="161"/>
    <n v="7352"/>
  </r>
  <r>
    <x v="2"/>
    <n v="28"/>
    <n v="7352"/>
  </r>
  <r>
    <x v="3"/>
    <n v="136"/>
    <n v="7352"/>
  </r>
  <r>
    <x v="4"/>
    <n v="32"/>
    <n v="7352"/>
  </r>
  <r>
    <x v="5"/>
    <n v="3"/>
    <n v="7352"/>
  </r>
  <r>
    <x v="6"/>
    <n v="45"/>
    <n v="7352"/>
  </r>
  <r>
    <x v="7"/>
    <s v="Medium"/>
    <n v="7352"/>
  </r>
  <r>
    <x v="0"/>
    <s v="Single"/>
    <n v="9224"/>
  </r>
  <r>
    <x v="1"/>
    <n v="825"/>
    <n v="9224"/>
  </r>
  <r>
    <x v="2"/>
    <n v="8"/>
    <n v="9224"/>
  </r>
  <r>
    <x v="3"/>
    <n v="53"/>
    <n v="9224"/>
  </r>
  <r>
    <x v="4"/>
    <n v="11"/>
    <n v="9224"/>
  </r>
  <r>
    <x v="5"/>
    <n v="0"/>
    <n v="9224"/>
  </r>
  <r>
    <x v="6"/>
    <n v="242"/>
    <n v="9224"/>
  </r>
  <r>
    <x v="7"/>
    <s v="High"/>
    <n v="9224"/>
  </r>
  <r>
    <x v="0"/>
    <s v="Single"/>
    <n v="1272"/>
  </r>
  <r>
    <x v="1"/>
    <n v="664"/>
    <n v="1272"/>
  </r>
  <r>
    <x v="2"/>
    <n v="58"/>
    <n v="1272"/>
  </r>
  <r>
    <x v="3"/>
    <n v="83"/>
    <n v="1272"/>
  </r>
  <r>
    <x v="4"/>
    <n v="32"/>
    <n v="1272"/>
  </r>
  <r>
    <x v="5"/>
    <n v="0"/>
    <n v="1272"/>
  </r>
  <r>
    <x v="6"/>
    <n v="66"/>
    <n v="1272"/>
  </r>
  <r>
    <x v="7"/>
    <s v="High"/>
    <n v="1272"/>
  </r>
  <r>
    <x v="0"/>
    <s v="Couple"/>
    <n v="4174"/>
  </r>
  <r>
    <x v="1"/>
    <n v="97"/>
    <n v="4174"/>
  </r>
  <r>
    <x v="2"/>
    <n v="1"/>
    <n v="4174"/>
  </r>
  <r>
    <x v="3"/>
    <n v="19"/>
    <n v="4174"/>
  </r>
  <r>
    <x v="4"/>
    <n v="2"/>
    <n v="4174"/>
  </r>
  <r>
    <x v="5"/>
    <n v="0"/>
    <n v="4174"/>
  </r>
  <r>
    <x v="6"/>
    <n v="11"/>
    <n v="4174"/>
  </r>
  <r>
    <x v="7"/>
    <s v="Low"/>
    <n v="4174"/>
  </r>
  <r>
    <x v="0"/>
    <s v="Single"/>
    <n v="3673"/>
  </r>
  <r>
    <x v="1"/>
    <n v="371"/>
    <n v="3673"/>
  </r>
  <r>
    <x v="2"/>
    <n v="17"/>
    <n v="3673"/>
  </r>
  <r>
    <x v="3"/>
    <n v="238"/>
    <n v="3673"/>
  </r>
  <r>
    <x v="4"/>
    <n v="23"/>
    <n v="3673"/>
  </r>
  <r>
    <x v="5"/>
    <n v="24"/>
    <n v="3673"/>
  </r>
  <r>
    <x v="6"/>
    <n v="106"/>
    <n v="3673"/>
  </r>
  <r>
    <x v="7"/>
    <s v="High"/>
    <n v="3673"/>
  </r>
  <r>
    <x v="0"/>
    <s v="Couple"/>
    <n v="9707"/>
  </r>
  <r>
    <x v="1"/>
    <n v="1103"/>
    <n v="9707"/>
  </r>
  <r>
    <x v="2"/>
    <n v="0"/>
    <n v="9707"/>
  </r>
  <r>
    <x v="3"/>
    <n v="45"/>
    <n v="9707"/>
  </r>
  <r>
    <x v="4"/>
    <n v="0"/>
    <n v="9707"/>
  </r>
  <r>
    <x v="5"/>
    <n v="0"/>
    <n v="9707"/>
  </r>
  <r>
    <x v="6"/>
    <n v="34"/>
    <n v="9707"/>
  </r>
  <r>
    <x v="7"/>
    <s v="Medium"/>
    <n v="9707"/>
  </r>
  <r>
    <x v="0"/>
    <s v="Couple"/>
    <n v="10872"/>
  </r>
  <r>
    <x v="1"/>
    <n v="1103"/>
    <n v="10872"/>
  </r>
  <r>
    <x v="2"/>
    <n v="0"/>
    <n v="10872"/>
  </r>
  <r>
    <x v="3"/>
    <n v="45"/>
    <n v="10872"/>
  </r>
  <r>
    <x v="4"/>
    <n v="0"/>
    <n v="10872"/>
  </r>
  <r>
    <x v="5"/>
    <n v="0"/>
    <n v="10872"/>
  </r>
  <r>
    <x v="6"/>
    <n v="34"/>
    <n v="10872"/>
  </r>
  <r>
    <x v="7"/>
    <s v="Medium"/>
    <n v="10872"/>
  </r>
  <r>
    <x v="0"/>
    <s v="Couple"/>
    <n v="6653"/>
  </r>
  <r>
    <x v="1"/>
    <n v="293"/>
    <n v="6653"/>
  </r>
  <r>
    <x v="2"/>
    <n v="0"/>
    <n v="6653"/>
  </r>
  <r>
    <x v="3"/>
    <n v="87"/>
    <n v="6653"/>
  </r>
  <r>
    <x v="4"/>
    <n v="4"/>
    <n v="6653"/>
  </r>
  <r>
    <x v="5"/>
    <n v="11"/>
    <n v="6653"/>
  </r>
  <r>
    <x v="6"/>
    <n v="23"/>
    <n v="6653"/>
  </r>
  <r>
    <x v="7"/>
    <s v="High"/>
    <n v="6653"/>
  </r>
  <r>
    <x v="0"/>
    <s v="Couple"/>
    <n v="1958"/>
  </r>
  <r>
    <x v="1"/>
    <n v="582"/>
    <n v="1958"/>
  </r>
  <r>
    <x v="2"/>
    <n v="0"/>
    <n v="1958"/>
  </r>
  <r>
    <x v="3"/>
    <n v="65"/>
    <n v="1958"/>
  </r>
  <r>
    <x v="4"/>
    <n v="0"/>
    <n v="1958"/>
  </r>
  <r>
    <x v="5"/>
    <n v="0"/>
    <n v="1958"/>
  </r>
  <r>
    <x v="6"/>
    <n v="13"/>
    <n v="1958"/>
  </r>
  <r>
    <x v="7"/>
    <s v="High"/>
    <n v="1958"/>
  </r>
  <r>
    <x v="0"/>
    <s v="Single"/>
    <n v="4827"/>
  </r>
  <r>
    <x v="1"/>
    <n v="154"/>
    <n v="4827"/>
  </r>
  <r>
    <x v="2"/>
    <n v="22"/>
    <n v="4827"/>
  </r>
  <r>
    <x v="3"/>
    <n v="202"/>
    <n v="4827"/>
  </r>
  <r>
    <x v="4"/>
    <n v="39"/>
    <n v="4827"/>
  </r>
  <r>
    <x v="5"/>
    <n v="30"/>
    <n v="4827"/>
  </r>
  <r>
    <x v="6"/>
    <n v="8"/>
    <n v="4827"/>
  </r>
  <r>
    <x v="7"/>
    <s v="Medium"/>
    <n v="4827"/>
  </r>
  <r>
    <x v="0"/>
    <s v="Couple"/>
    <n v="10556"/>
  </r>
  <r>
    <x v="1"/>
    <n v="173"/>
    <n v="10556"/>
  </r>
  <r>
    <x v="2"/>
    <n v="13"/>
    <n v="10556"/>
  </r>
  <r>
    <x v="3"/>
    <n v="131"/>
    <n v="10556"/>
  </r>
  <r>
    <x v="4"/>
    <n v="32"/>
    <n v="10556"/>
  </r>
  <r>
    <x v="5"/>
    <n v="3"/>
    <n v="10556"/>
  </r>
  <r>
    <x v="6"/>
    <n v="6"/>
    <n v="10556"/>
  </r>
  <r>
    <x v="7"/>
    <s v="Medium"/>
    <n v="10556"/>
  </r>
  <r>
    <x v="0"/>
    <s v="Single"/>
    <n v="1829"/>
  </r>
  <r>
    <x v="1"/>
    <n v="1148"/>
    <n v="1829"/>
  </r>
  <r>
    <x v="2"/>
    <n v="0"/>
    <n v="1829"/>
  </r>
  <r>
    <x v="3"/>
    <n v="60"/>
    <n v="1829"/>
  </r>
  <r>
    <x v="4"/>
    <n v="0"/>
    <n v="1829"/>
  </r>
  <r>
    <x v="5"/>
    <n v="0"/>
    <n v="1829"/>
  </r>
  <r>
    <x v="6"/>
    <n v="24"/>
    <n v="1829"/>
  </r>
  <r>
    <x v="7"/>
    <s v="High"/>
    <n v="1829"/>
  </r>
  <r>
    <x v="0"/>
    <s v="Single"/>
    <n v="448"/>
  </r>
  <r>
    <x v="1"/>
    <n v="308"/>
    <n v="448"/>
  </r>
  <r>
    <x v="2"/>
    <n v="85"/>
    <n v="448"/>
  </r>
  <r>
    <x v="3"/>
    <n v="137"/>
    <n v="448"/>
  </r>
  <r>
    <x v="4"/>
    <n v="102"/>
    <n v="448"/>
  </r>
  <r>
    <x v="5"/>
    <n v="45"/>
    <n v="448"/>
  </r>
  <r>
    <x v="6"/>
    <n v="118"/>
    <n v="448"/>
  </r>
  <r>
    <x v="7"/>
    <s v="Medium"/>
    <n v="448"/>
  </r>
  <r>
    <x v="0"/>
    <s v="Couple"/>
    <n v="837"/>
  </r>
  <r>
    <x v="1"/>
    <n v="63"/>
    <n v="837"/>
  </r>
  <r>
    <x v="2"/>
    <n v="6"/>
    <n v="837"/>
  </r>
  <r>
    <x v="3"/>
    <n v="57"/>
    <n v="837"/>
  </r>
  <r>
    <x v="4"/>
    <n v="13"/>
    <n v="837"/>
  </r>
  <r>
    <x v="5"/>
    <n v="13"/>
    <n v="837"/>
  </r>
  <r>
    <x v="6"/>
    <n v="22"/>
    <n v="837"/>
  </r>
  <r>
    <x v="7"/>
    <s v="Low"/>
    <n v="837"/>
  </r>
  <r>
    <x v="0"/>
    <s v="Couple"/>
    <n v="10521"/>
  </r>
  <r>
    <x v="1"/>
    <n v="63"/>
    <n v="10521"/>
  </r>
  <r>
    <x v="2"/>
    <n v="6"/>
    <n v="10521"/>
  </r>
  <r>
    <x v="3"/>
    <n v="57"/>
    <n v="10521"/>
  </r>
  <r>
    <x v="4"/>
    <n v="13"/>
    <n v="10521"/>
  </r>
  <r>
    <x v="5"/>
    <n v="13"/>
    <n v="10521"/>
  </r>
  <r>
    <x v="6"/>
    <n v="22"/>
    <n v="10521"/>
  </r>
  <r>
    <x v="7"/>
    <s v="Low"/>
    <n v="10521"/>
  </r>
  <r>
    <x v="0"/>
    <s v="Single"/>
    <n v="10704"/>
  </r>
  <r>
    <x v="1"/>
    <n v="404"/>
    <n v="10704"/>
  </r>
  <r>
    <x v="2"/>
    <n v="0"/>
    <n v="10704"/>
  </r>
  <r>
    <x v="3"/>
    <n v="92"/>
    <n v="10704"/>
  </r>
  <r>
    <x v="4"/>
    <n v="28"/>
    <n v="10704"/>
  </r>
  <r>
    <x v="5"/>
    <n v="27"/>
    <n v="10704"/>
  </r>
  <r>
    <x v="6"/>
    <n v="142"/>
    <n v="10704"/>
  </r>
  <r>
    <x v="7"/>
    <s v="Medium"/>
    <n v="10704"/>
  </r>
  <r>
    <x v="0"/>
    <s v="Couple"/>
    <n v="7801"/>
  </r>
  <r>
    <x v="1"/>
    <n v="197"/>
    <n v="7801"/>
  </r>
  <r>
    <x v="2"/>
    <n v="107"/>
    <n v="7801"/>
  </r>
  <r>
    <x v="3"/>
    <n v="227"/>
    <n v="7801"/>
  </r>
  <r>
    <x v="4"/>
    <n v="7"/>
    <n v="7801"/>
  </r>
  <r>
    <x v="5"/>
    <n v="59"/>
    <n v="7801"/>
  </r>
  <r>
    <x v="6"/>
    <n v="131"/>
    <n v="7801"/>
  </r>
  <r>
    <x v="7"/>
    <s v="Medium"/>
    <n v="7801"/>
  </r>
  <r>
    <x v="0"/>
    <s v="Couple"/>
    <n v="8210"/>
  </r>
  <r>
    <x v="1"/>
    <n v="318"/>
    <n v="8210"/>
  </r>
  <r>
    <x v="2"/>
    <n v="3"/>
    <n v="8210"/>
  </r>
  <r>
    <x v="3"/>
    <n v="17"/>
    <n v="8210"/>
  </r>
  <r>
    <x v="4"/>
    <n v="4"/>
    <n v="8210"/>
  </r>
  <r>
    <x v="5"/>
    <n v="7"/>
    <n v="8210"/>
  </r>
  <r>
    <x v="6"/>
    <n v="56"/>
    <n v="8210"/>
  </r>
  <r>
    <x v="7"/>
    <s v="Medium"/>
    <n v="8210"/>
  </r>
  <r>
    <x v="0"/>
    <s v="Couple"/>
    <n v="7129"/>
  </r>
  <r>
    <x v="1"/>
    <n v="686"/>
    <n v="7129"/>
  </r>
  <r>
    <x v="2"/>
    <n v="17"/>
    <n v="7129"/>
  </r>
  <r>
    <x v="3"/>
    <n v="142"/>
    <n v="7129"/>
  </r>
  <r>
    <x v="4"/>
    <n v="23"/>
    <n v="7129"/>
  </r>
  <r>
    <x v="5"/>
    <n v="26"/>
    <n v="7129"/>
  </r>
  <r>
    <x v="6"/>
    <n v="35"/>
    <n v="7129"/>
  </r>
  <r>
    <x v="7"/>
    <s v="Medium"/>
    <n v="7129"/>
  </r>
  <r>
    <x v="0"/>
    <s v="Couple"/>
    <n v="7426"/>
  </r>
  <r>
    <x v="1"/>
    <n v="111"/>
    <n v="7426"/>
  </r>
  <r>
    <x v="2"/>
    <n v="16"/>
    <n v="7426"/>
  </r>
  <r>
    <x v="3"/>
    <n v="37"/>
    <n v="7426"/>
  </r>
  <r>
    <x v="4"/>
    <n v="7"/>
    <n v="7426"/>
  </r>
  <r>
    <x v="5"/>
    <n v="9"/>
    <n v="7426"/>
  </r>
  <r>
    <x v="6"/>
    <n v="18"/>
    <n v="7426"/>
  </r>
  <r>
    <x v="7"/>
    <s v="Medium"/>
    <n v="7426"/>
  </r>
  <r>
    <x v="0"/>
    <s v="Couple"/>
    <n v="8360"/>
  </r>
  <r>
    <x v="1"/>
    <n v="111"/>
    <n v="8360"/>
  </r>
  <r>
    <x v="2"/>
    <n v="16"/>
    <n v="8360"/>
  </r>
  <r>
    <x v="3"/>
    <n v="37"/>
    <n v="8360"/>
  </r>
  <r>
    <x v="4"/>
    <n v="7"/>
    <n v="8360"/>
  </r>
  <r>
    <x v="5"/>
    <n v="9"/>
    <n v="8360"/>
  </r>
  <r>
    <x v="6"/>
    <n v="18"/>
    <n v="8360"/>
  </r>
  <r>
    <x v="7"/>
    <s v="Medium"/>
    <n v="8360"/>
  </r>
  <r>
    <x v="0"/>
    <s v="Couple"/>
    <n v="5253"/>
  </r>
  <r>
    <x v="1"/>
    <n v="145"/>
    <n v="5253"/>
  </r>
  <r>
    <x v="2"/>
    <n v="13"/>
    <n v="5253"/>
  </r>
  <r>
    <x v="3"/>
    <n v="46"/>
    <n v="5253"/>
  </r>
  <r>
    <x v="4"/>
    <n v="17"/>
    <n v="5253"/>
  </r>
  <r>
    <x v="5"/>
    <n v="2"/>
    <n v="5253"/>
  </r>
  <r>
    <x v="6"/>
    <n v="4"/>
    <n v="5253"/>
  </r>
  <r>
    <x v="7"/>
    <s v="Medium"/>
    <n v="5253"/>
  </r>
  <r>
    <x v="0"/>
    <s v="Couple"/>
    <n v="2406"/>
  </r>
  <r>
    <x v="1"/>
    <n v="376"/>
    <n v="2406"/>
  </r>
  <r>
    <x v="2"/>
    <n v="4"/>
    <n v="2406"/>
  </r>
  <r>
    <x v="3"/>
    <n v="94"/>
    <n v="2406"/>
  </r>
  <r>
    <x v="4"/>
    <n v="12"/>
    <n v="2406"/>
  </r>
  <r>
    <x v="5"/>
    <n v="9"/>
    <n v="2406"/>
  </r>
  <r>
    <x v="6"/>
    <n v="24"/>
    <n v="2406"/>
  </r>
  <r>
    <x v="7"/>
    <s v="Medium"/>
    <n v="2406"/>
  </r>
  <r>
    <x v="0"/>
    <s v="Couple"/>
    <n v="7408"/>
  </r>
  <r>
    <x v="1"/>
    <n v="216"/>
    <n v="7408"/>
  </r>
  <r>
    <x v="2"/>
    <n v="2"/>
    <n v="7408"/>
  </r>
  <r>
    <x v="3"/>
    <n v="6"/>
    <n v="7408"/>
  </r>
  <r>
    <x v="4"/>
    <n v="0"/>
    <n v="7408"/>
  </r>
  <r>
    <x v="5"/>
    <n v="0"/>
    <n v="7408"/>
  </r>
  <r>
    <x v="6"/>
    <n v="9"/>
    <n v="7408"/>
  </r>
  <r>
    <x v="7"/>
    <s v="Medium"/>
    <n v="7408"/>
  </r>
  <r>
    <x v="0"/>
    <s v="Single"/>
    <n v="10022"/>
  </r>
  <r>
    <x v="1"/>
    <n v="12"/>
    <n v="10022"/>
  </r>
  <r>
    <x v="2"/>
    <n v="0"/>
    <n v="10022"/>
  </r>
  <r>
    <x v="3"/>
    <n v="4"/>
    <n v="10022"/>
  </r>
  <r>
    <x v="4"/>
    <n v="0"/>
    <n v="10022"/>
  </r>
  <r>
    <x v="5"/>
    <n v="0"/>
    <n v="10022"/>
  </r>
  <r>
    <x v="6"/>
    <n v="0"/>
    <n v="10022"/>
  </r>
  <r>
    <x v="7"/>
    <s v="Low"/>
    <n v="10022"/>
  </r>
  <r>
    <x v="0"/>
    <s v="Couple"/>
    <n v="2782"/>
  </r>
  <r>
    <x v="1"/>
    <n v="352"/>
    <n v="2782"/>
  </r>
  <r>
    <x v="2"/>
    <n v="0"/>
    <n v="2782"/>
  </r>
  <r>
    <x v="3"/>
    <n v="27"/>
    <n v="2782"/>
  </r>
  <r>
    <x v="4"/>
    <n v="10"/>
    <n v="2782"/>
  </r>
  <r>
    <x v="5"/>
    <n v="0"/>
    <n v="2782"/>
  </r>
  <r>
    <x v="6"/>
    <n v="15"/>
    <n v="2782"/>
  </r>
  <r>
    <x v="7"/>
    <s v="Medium"/>
    <n v="2782"/>
  </r>
  <r>
    <x v="0"/>
    <s v="Couple"/>
    <n v="5430"/>
  </r>
  <r>
    <x v="1"/>
    <n v="454"/>
    <n v="5430"/>
  </r>
  <r>
    <x v="2"/>
    <n v="0"/>
    <n v="5430"/>
  </r>
  <r>
    <x v="3"/>
    <n v="171"/>
    <n v="5430"/>
  </r>
  <r>
    <x v="4"/>
    <n v="8"/>
    <n v="5430"/>
  </r>
  <r>
    <x v="5"/>
    <n v="19"/>
    <n v="5430"/>
  </r>
  <r>
    <x v="6"/>
    <n v="32"/>
    <n v="5430"/>
  </r>
  <r>
    <x v="7"/>
    <s v="High"/>
    <n v="5430"/>
  </r>
  <r>
    <x v="0"/>
    <s v="Couple"/>
    <n v="8432"/>
  </r>
  <r>
    <x v="1"/>
    <n v="454"/>
    <n v="8432"/>
  </r>
  <r>
    <x v="2"/>
    <n v="0"/>
    <n v="8432"/>
  </r>
  <r>
    <x v="3"/>
    <n v="171"/>
    <n v="8432"/>
  </r>
  <r>
    <x v="4"/>
    <n v="8"/>
    <n v="8432"/>
  </r>
  <r>
    <x v="5"/>
    <n v="19"/>
    <n v="8432"/>
  </r>
  <r>
    <x v="6"/>
    <n v="32"/>
    <n v="8432"/>
  </r>
  <r>
    <x v="7"/>
    <s v="High"/>
    <n v="8432"/>
  </r>
  <r>
    <x v="0"/>
    <s v="Couple"/>
    <n v="10350"/>
  </r>
  <r>
    <x v="1"/>
    <n v="33"/>
    <n v="10350"/>
  </r>
  <r>
    <x v="2"/>
    <n v="0"/>
    <n v="10350"/>
  </r>
  <r>
    <x v="3"/>
    <n v="5"/>
    <n v="10350"/>
  </r>
  <r>
    <x v="4"/>
    <n v="0"/>
    <n v="10350"/>
  </r>
  <r>
    <x v="5"/>
    <n v="0"/>
    <n v="10350"/>
  </r>
  <r>
    <x v="6"/>
    <n v="0"/>
    <n v="10350"/>
  </r>
  <r>
    <x v="7"/>
    <s v="Low"/>
    <n v="10350"/>
  </r>
  <r>
    <x v="0"/>
    <s v="Couple"/>
    <n v="7019"/>
  </r>
  <r>
    <x v="1"/>
    <n v="109"/>
    <n v="7019"/>
  </r>
  <r>
    <x v="2"/>
    <n v="18"/>
    <n v="7019"/>
  </r>
  <r>
    <x v="3"/>
    <n v="16"/>
    <n v="7019"/>
  </r>
  <r>
    <x v="4"/>
    <n v="24"/>
    <n v="7019"/>
  </r>
  <r>
    <x v="5"/>
    <n v="26"/>
    <n v="7019"/>
  </r>
  <r>
    <x v="6"/>
    <n v="18"/>
    <n v="7019"/>
  </r>
  <r>
    <x v="7"/>
    <s v="Medium"/>
    <n v="7019"/>
  </r>
  <r>
    <x v="0"/>
    <s v="Couple"/>
    <n v="10669"/>
  </r>
  <r>
    <x v="1"/>
    <n v="277"/>
    <n v="10669"/>
  </r>
  <r>
    <x v="2"/>
    <n v="21"/>
    <n v="10669"/>
  </r>
  <r>
    <x v="3"/>
    <n v="64"/>
    <n v="10669"/>
  </r>
  <r>
    <x v="4"/>
    <n v="62"/>
    <n v="10669"/>
  </r>
  <r>
    <x v="5"/>
    <n v="21"/>
    <n v="10669"/>
  </r>
  <r>
    <x v="6"/>
    <n v="25"/>
    <n v="10669"/>
  </r>
  <r>
    <x v="7"/>
    <s v="Medium"/>
    <n v="10669"/>
  </r>
  <r>
    <x v="0"/>
    <s v="Single"/>
    <n v="6250"/>
  </r>
  <r>
    <x v="1"/>
    <n v="710"/>
    <n v="6250"/>
  </r>
  <r>
    <x v="2"/>
    <n v="15"/>
    <n v="6250"/>
  </r>
  <r>
    <x v="3"/>
    <n v="30"/>
    <n v="6250"/>
  </r>
  <r>
    <x v="4"/>
    <n v="20"/>
    <n v="6250"/>
  </r>
  <r>
    <x v="5"/>
    <n v="0"/>
    <n v="6250"/>
  </r>
  <r>
    <x v="6"/>
    <n v="0"/>
    <n v="6250"/>
  </r>
  <r>
    <x v="7"/>
    <s v="High"/>
    <n v="6250"/>
  </r>
  <r>
    <x v="0"/>
    <s v="Couple"/>
    <n v="3381"/>
  </r>
  <r>
    <x v="1"/>
    <n v="70"/>
    <n v="3381"/>
  </r>
  <r>
    <x v="2"/>
    <n v="0"/>
    <n v="3381"/>
  </r>
  <r>
    <x v="3"/>
    <n v="16"/>
    <n v="3381"/>
  </r>
  <r>
    <x v="4"/>
    <n v="0"/>
    <n v="3381"/>
  </r>
  <r>
    <x v="5"/>
    <n v="0"/>
    <n v="3381"/>
  </r>
  <r>
    <x v="6"/>
    <n v="4"/>
    <n v="3381"/>
  </r>
  <r>
    <x v="7"/>
    <s v="Low"/>
    <n v="3381"/>
  </r>
  <r>
    <x v="0"/>
    <s v="Couple"/>
    <n v="7514"/>
  </r>
  <r>
    <x v="1"/>
    <n v="84"/>
    <n v="7514"/>
  </r>
  <r>
    <x v="2"/>
    <n v="10"/>
    <n v="7514"/>
  </r>
  <r>
    <x v="3"/>
    <n v="34"/>
    <n v="7514"/>
  </r>
  <r>
    <x v="4"/>
    <n v="11"/>
    <n v="7514"/>
  </r>
  <r>
    <x v="5"/>
    <n v="10"/>
    <n v="7514"/>
  </r>
  <r>
    <x v="6"/>
    <n v="28"/>
    <n v="7514"/>
  </r>
  <r>
    <x v="7"/>
    <s v="Medium"/>
    <n v="7514"/>
  </r>
  <r>
    <x v="0"/>
    <s v="Single"/>
    <n v="975"/>
  </r>
  <r>
    <x v="1"/>
    <n v="178"/>
    <n v="975"/>
  </r>
  <r>
    <x v="2"/>
    <n v="4"/>
    <n v="975"/>
  </r>
  <r>
    <x v="3"/>
    <n v="26"/>
    <n v="975"/>
  </r>
  <r>
    <x v="4"/>
    <n v="8"/>
    <n v="975"/>
  </r>
  <r>
    <x v="5"/>
    <n v="4"/>
    <n v="975"/>
  </r>
  <r>
    <x v="6"/>
    <n v="44"/>
    <n v="975"/>
  </r>
  <r>
    <x v="7"/>
    <s v="Medium"/>
    <n v="975"/>
  </r>
  <r>
    <x v="0"/>
    <s v="Single"/>
    <n v="9665"/>
  </r>
  <r>
    <x v="1"/>
    <n v="267"/>
    <n v="9665"/>
  </r>
  <r>
    <x v="2"/>
    <n v="3"/>
    <n v="9665"/>
  </r>
  <r>
    <x v="3"/>
    <n v="30"/>
    <n v="9665"/>
  </r>
  <r>
    <x v="4"/>
    <n v="4"/>
    <n v="9665"/>
  </r>
  <r>
    <x v="5"/>
    <n v="0"/>
    <n v="9665"/>
  </r>
  <r>
    <x v="6"/>
    <n v="57"/>
    <n v="9665"/>
  </r>
  <r>
    <x v="7"/>
    <s v="Medium"/>
    <n v="9665"/>
  </r>
  <r>
    <x v="0"/>
    <s v="Couple"/>
    <n v="6295"/>
  </r>
  <r>
    <x v="1"/>
    <n v="652"/>
    <n v="6295"/>
  </r>
  <r>
    <x v="2"/>
    <n v="8"/>
    <n v="6295"/>
  </r>
  <r>
    <x v="3"/>
    <n v="158"/>
    <n v="6295"/>
  </r>
  <r>
    <x v="4"/>
    <n v="21"/>
    <n v="6295"/>
  </r>
  <r>
    <x v="5"/>
    <n v="0"/>
    <n v="6295"/>
  </r>
  <r>
    <x v="6"/>
    <n v="142"/>
    <n v="6295"/>
  </r>
  <r>
    <x v="7"/>
    <s v="High"/>
    <n v="6295"/>
  </r>
  <r>
    <x v="0"/>
    <s v="Couple"/>
    <n v="8070"/>
  </r>
  <r>
    <x v="1"/>
    <n v="199"/>
    <n v="8070"/>
  </r>
  <r>
    <x v="2"/>
    <n v="12"/>
    <n v="8070"/>
  </r>
  <r>
    <x v="3"/>
    <n v="31"/>
    <n v="8070"/>
  </r>
  <r>
    <x v="4"/>
    <n v="3"/>
    <n v="8070"/>
  </r>
  <r>
    <x v="5"/>
    <n v="12"/>
    <n v="8070"/>
  </r>
  <r>
    <x v="6"/>
    <n v="7"/>
    <n v="8070"/>
  </r>
  <r>
    <x v="7"/>
    <s v="Medium"/>
    <n v="8070"/>
  </r>
  <r>
    <x v="0"/>
    <s v="Couple"/>
    <n v="10552"/>
  </r>
  <r>
    <x v="1"/>
    <n v="70"/>
    <n v="10552"/>
  </r>
  <r>
    <x v="2"/>
    <n v="54"/>
    <n v="10552"/>
  </r>
  <r>
    <x v="3"/>
    <n v="109"/>
    <n v="10552"/>
  </r>
  <r>
    <x v="4"/>
    <n v="80"/>
    <n v="10552"/>
  </r>
  <r>
    <x v="5"/>
    <n v="9"/>
    <n v="10552"/>
  </r>
  <r>
    <x v="6"/>
    <n v="45"/>
    <n v="10552"/>
  </r>
  <r>
    <x v="7"/>
    <s v="Medium"/>
    <n v="10552"/>
  </r>
  <r>
    <x v="0"/>
    <s v="Couple"/>
    <n v="3050"/>
  </r>
  <r>
    <x v="1"/>
    <n v="185"/>
    <n v="3050"/>
  </r>
  <r>
    <x v="2"/>
    <n v="0"/>
    <n v="3050"/>
  </r>
  <r>
    <x v="3"/>
    <n v="28"/>
    <n v="3050"/>
  </r>
  <r>
    <x v="4"/>
    <n v="3"/>
    <n v="3050"/>
  </r>
  <r>
    <x v="5"/>
    <n v="2"/>
    <n v="3050"/>
  </r>
  <r>
    <x v="6"/>
    <n v="17"/>
    <n v="3050"/>
  </r>
  <r>
    <x v="7"/>
    <s v="Medium"/>
    <n v="3050"/>
  </r>
  <r>
    <x v="0"/>
    <s v="Couple"/>
    <n v="2613"/>
  </r>
  <r>
    <x v="1"/>
    <n v="162"/>
    <n v="2613"/>
  </r>
  <r>
    <x v="2"/>
    <n v="6"/>
    <n v="2613"/>
  </r>
  <r>
    <x v="3"/>
    <n v="37"/>
    <n v="2613"/>
  </r>
  <r>
    <x v="4"/>
    <n v="6"/>
    <n v="2613"/>
  </r>
  <r>
    <x v="5"/>
    <n v="13"/>
    <n v="2613"/>
  </r>
  <r>
    <x v="6"/>
    <n v="13"/>
    <n v="2613"/>
  </r>
  <r>
    <x v="7"/>
    <s v="Low"/>
    <n v="2613"/>
  </r>
  <r>
    <x v="0"/>
    <s v="Couple"/>
    <n v="771"/>
  </r>
  <r>
    <x v="1"/>
    <n v="135"/>
    <n v="771"/>
  </r>
  <r>
    <x v="2"/>
    <n v="9"/>
    <n v="771"/>
  </r>
  <r>
    <x v="3"/>
    <n v="39"/>
    <n v="771"/>
  </r>
  <r>
    <x v="4"/>
    <n v="4"/>
    <n v="771"/>
  </r>
  <r>
    <x v="5"/>
    <n v="0"/>
    <n v="771"/>
  </r>
  <r>
    <x v="6"/>
    <n v="7"/>
    <n v="771"/>
  </r>
  <r>
    <x v="7"/>
    <s v="Low"/>
    <n v="771"/>
  </r>
  <r>
    <x v="0"/>
    <s v="Couple"/>
    <n v="8562"/>
  </r>
  <r>
    <x v="1"/>
    <n v="127"/>
    <n v="8562"/>
  </r>
  <r>
    <x v="2"/>
    <n v="4"/>
    <n v="8562"/>
  </r>
  <r>
    <x v="3"/>
    <n v="73"/>
    <n v="8562"/>
  </r>
  <r>
    <x v="4"/>
    <n v="15"/>
    <n v="8562"/>
  </r>
  <r>
    <x v="5"/>
    <n v="6"/>
    <n v="8562"/>
  </r>
  <r>
    <x v="6"/>
    <n v="11"/>
    <n v="8562"/>
  </r>
  <r>
    <x v="7"/>
    <s v="Low"/>
    <n v="8562"/>
  </r>
  <r>
    <x v="0"/>
    <s v="Single"/>
    <n v="8650"/>
  </r>
  <r>
    <x v="1"/>
    <n v="5"/>
    <n v="8650"/>
  </r>
  <r>
    <x v="2"/>
    <n v="6"/>
    <n v="8650"/>
  </r>
  <r>
    <x v="3"/>
    <n v="10"/>
    <n v="8650"/>
  </r>
  <r>
    <x v="4"/>
    <n v="6"/>
    <n v="8650"/>
  </r>
  <r>
    <x v="5"/>
    <n v="5"/>
    <n v="8650"/>
  </r>
  <r>
    <x v="6"/>
    <n v="10"/>
    <n v="8650"/>
  </r>
  <r>
    <x v="7"/>
    <s v="Low"/>
    <n v="8650"/>
  </r>
  <r>
    <x v="0"/>
    <s v="Single"/>
    <n v="8945"/>
  </r>
  <r>
    <x v="1"/>
    <n v="171"/>
    <n v="8945"/>
  </r>
  <r>
    <x v="2"/>
    <n v="0"/>
    <n v="8945"/>
  </r>
  <r>
    <x v="3"/>
    <n v="11"/>
    <n v="8945"/>
  </r>
  <r>
    <x v="4"/>
    <n v="0"/>
    <n v="8945"/>
  </r>
  <r>
    <x v="5"/>
    <n v="1"/>
    <n v="8945"/>
  </r>
  <r>
    <x v="6"/>
    <n v="20"/>
    <n v="8945"/>
  </r>
  <r>
    <x v="7"/>
    <s v="Medium"/>
    <n v="8945"/>
  </r>
  <r>
    <x v="0"/>
    <s v="Couple"/>
    <n v="5229"/>
  </r>
  <r>
    <x v="1"/>
    <n v="30"/>
    <n v="5229"/>
  </r>
  <r>
    <x v="2"/>
    <n v="1"/>
    <n v="5229"/>
  </r>
  <r>
    <x v="3"/>
    <n v="8"/>
    <n v="5229"/>
  </r>
  <r>
    <x v="4"/>
    <n v="0"/>
    <n v="5229"/>
  </r>
  <r>
    <x v="5"/>
    <n v="0"/>
    <n v="5229"/>
  </r>
  <r>
    <x v="6"/>
    <n v="3"/>
    <n v="5229"/>
  </r>
  <r>
    <x v="7"/>
    <s v="Low"/>
    <n v="5229"/>
  </r>
  <r>
    <x v="0"/>
    <s v="Single"/>
    <n v="5441"/>
  </r>
  <r>
    <x v="1"/>
    <n v="267"/>
    <n v="5441"/>
  </r>
  <r>
    <x v="2"/>
    <n v="6"/>
    <n v="5441"/>
  </r>
  <r>
    <x v="3"/>
    <n v="54"/>
    <n v="5441"/>
  </r>
  <r>
    <x v="4"/>
    <n v="8"/>
    <n v="5441"/>
  </r>
  <r>
    <x v="5"/>
    <n v="3"/>
    <n v="5441"/>
  </r>
  <r>
    <x v="6"/>
    <n v="50"/>
    <n v="5441"/>
  </r>
  <r>
    <x v="7"/>
    <s v="Medium"/>
    <n v="5441"/>
  </r>
  <r>
    <x v="0"/>
    <s v="Couple"/>
    <n v="3594"/>
  </r>
  <r>
    <x v="1"/>
    <n v="539"/>
    <n v="3594"/>
  </r>
  <r>
    <x v="2"/>
    <n v="6"/>
    <n v="3594"/>
  </r>
  <r>
    <x v="3"/>
    <n v="91"/>
    <n v="3594"/>
  </r>
  <r>
    <x v="4"/>
    <n v="8"/>
    <n v="3594"/>
  </r>
  <r>
    <x v="5"/>
    <n v="6"/>
    <n v="3594"/>
  </r>
  <r>
    <x v="6"/>
    <n v="97"/>
    <n v="3594"/>
  </r>
  <r>
    <x v="7"/>
    <s v="High"/>
    <n v="3594"/>
  </r>
  <r>
    <x v="0"/>
    <s v="Couple"/>
    <n v="5062"/>
  </r>
  <r>
    <x v="1"/>
    <n v="35"/>
    <n v="5062"/>
  </r>
  <r>
    <x v="2"/>
    <n v="0"/>
    <n v="5062"/>
  </r>
  <r>
    <x v="3"/>
    <n v="4"/>
    <n v="5062"/>
  </r>
  <r>
    <x v="4"/>
    <n v="0"/>
    <n v="5062"/>
  </r>
  <r>
    <x v="5"/>
    <n v="0"/>
    <n v="5062"/>
  </r>
  <r>
    <x v="6"/>
    <n v="0"/>
    <n v="5062"/>
  </r>
  <r>
    <x v="7"/>
    <s v="Low"/>
    <n v="5062"/>
  </r>
  <r>
    <x v="0"/>
    <s v="Couple"/>
    <n v="7822"/>
  </r>
  <r>
    <x v="1"/>
    <n v="198"/>
    <n v="7822"/>
  </r>
  <r>
    <x v="2"/>
    <n v="18"/>
    <n v="7822"/>
  </r>
  <r>
    <x v="3"/>
    <n v="252"/>
    <n v="7822"/>
  </r>
  <r>
    <x v="4"/>
    <n v="32"/>
    <n v="7822"/>
  </r>
  <r>
    <x v="5"/>
    <n v="108"/>
    <n v="7822"/>
  </r>
  <r>
    <x v="6"/>
    <n v="54"/>
    <n v="7822"/>
  </r>
  <r>
    <x v="7"/>
    <s v="Medium"/>
    <n v="7822"/>
  </r>
  <r>
    <x v="0"/>
    <s v="Couple"/>
    <n v="521"/>
  </r>
  <r>
    <x v="1"/>
    <n v="174"/>
    <n v="521"/>
  </r>
  <r>
    <x v="2"/>
    <n v="77"/>
    <n v="521"/>
  </r>
  <r>
    <x v="3"/>
    <n v="203"/>
    <n v="521"/>
  </r>
  <r>
    <x v="4"/>
    <n v="6"/>
    <n v="521"/>
  </r>
  <r>
    <x v="5"/>
    <n v="24"/>
    <n v="521"/>
  </r>
  <r>
    <x v="6"/>
    <n v="97"/>
    <n v="521"/>
  </r>
  <r>
    <x v="7"/>
    <s v="High"/>
    <n v="521"/>
  </r>
  <r>
    <x v="0"/>
    <s v="Couple"/>
    <n v="10128"/>
  </r>
  <r>
    <x v="1"/>
    <n v="620"/>
    <n v="10128"/>
  </r>
  <r>
    <x v="2"/>
    <n v="16"/>
    <n v="10128"/>
  </r>
  <r>
    <x v="3"/>
    <n v="165"/>
    <n v="10128"/>
  </r>
  <r>
    <x v="4"/>
    <n v="0"/>
    <n v="10128"/>
  </r>
  <r>
    <x v="5"/>
    <n v="24"/>
    <n v="10128"/>
  </r>
  <r>
    <x v="6"/>
    <n v="82"/>
    <n v="10128"/>
  </r>
  <r>
    <x v="7"/>
    <s v="Medium"/>
    <n v="10128"/>
  </r>
  <r>
    <x v="0"/>
    <s v="Couple"/>
    <n v="9284"/>
  </r>
  <r>
    <x v="1"/>
    <n v="620"/>
    <n v="9284"/>
  </r>
  <r>
    <x v="2"/>
    <n v="16"/>
    <n v="9284"/>
  </r>
  <r>
    <x v="3"/>
    <n v="165"/>
    <n v="9284"/>
  </r>
  <r>
    <x v="4"/>
    <n v="0"/>
    <n v="9284"/>
  </r>
  <r>
    <x v="5"/>
    <n v="24"/>
    <n v="9284"/>
  </r>
  <r>
    <x v="6"/>
    <n v="82"/>
    <n v="9284"/>
  </r>
  <r>
    <x v="7"/>
    <s v="Medium"/>
    <n v="9284"/>
  </r>
  <r>
    <x v="0"/>
    <s v="Couple"/>
    <n v="254"/>
  </r>
  <r>
    <x v="1"/>
    <n v="399"/>
    <n v="254"/>
  </r>
  <r>
    <x v="2"/>
    <n v="4"/>
    <n v="254"/>
  </r>
  <r>
    <x v="3"/>
    <n v="30"/>
    <n v="254"/>
  </r>
  <r>
    <x v="4"/>
    <n v="6"/>
    <n v="254"/>
  </r>
  <r>
    <x v="5"/>
    <n v="4"/>
    <n v="254"/>
  </r>
  <r>
    <x v="6"/>
    <n v="30"/>
    <n v="254"/>
  </r>
  <r>
    <x v="7"/>
    <s v="High"/>
    <n v="254"/>
  </r>
  <r>
    <x v="0"/>
    <s v="Couple"/>
    <n v="10882"/>
  </r>
  <r>
    <x v="1"/>
    <n v="407"/>
    <n v="10882"/>
  </r>
  <r>
    <x v="2"/>
    <n v="53"/>
    <n v="10882"/>
  </r>
  <r>
    <x v="3"/>
    <n v="221"/>
    <n v="10882"/>
  </r>
  <r>
    <x v="4"/>
    <n v="58"/>
    <n v="10882"/>
  </r>
  <r>
    <x v="5"/>
    <n v="150"/>
    <n v="10882"/>
  </r>
  <r>
    <x v="6"/>
    <n v="26"/>
    <n v="10882"/>
  </r>
  <r>
    <x v="7"/>
    <s v="Medium"/>
    <n v="10882"/>
  </r>
  <r>
    <x v="0"/>
    <s v="Couple"/>
    <n v="5272"/>
  </r>
  <r>
    <x v="1"/>
    <n v="378"/>
    <n v="5272"/>
  </r>
  <r>
    <x v="2"/>
    <n v="0"/>
    <n v="5272"/>
  </r>
  <r>
    <x v="3"/>
    <n v="88"/>
    <n v="5272"/>
  </r>
  <r>
    <x v="4"/>
    <n v="19"/>
    <n v="5272"/>
  </r>
  <r>
    <x v="5"/>
    <n v="4"/>
    <n v="5272"/>
  </r>
  <r>
    <x v="6"/>
    <n v="73"/>
    <n v="5272"/>
  </r>
  <r>
    <x v="7"/>
    <s v="High"/>
    <n v="5272"/>
  </r>
  <r>
    <x v="0"/>
    <s v="Couple"/>
    <n v="9697"/>
  </r>
  <r>
    <x v="1"/>
    <n v="335"/>
    <n v="9697"/>
  </r>
  <r>
    <x v="2"/>
    <n v="42"/>
    <n v="9697"/>
  </r>
  <r>
    <x v="3"/>
    <n v="127"/>
    <n v="9697"/>
  </r>
  <r>
    <x v="4"/>
    <n v="28"/>
    <n v="9697"/>
  </r>
  <r>
    <x v="5"/>
    <n v="5"/>
    <n v="9697"/>
  </r>
  <r>
    <x v="6"/>
    <n v="5"/>
    <n v="9697"/>
  </r>
  <r>
    <x v="7"/>
    <s v="High"/>
    <n v="9697"/>
  </r>
  <r>
    <x v="0"/>
    <s v="Couple"/>
    <n v="8216"/>
  </r>
  <r>
    <x v="1"/>
    <n v="158"/>
    <n v="8216"/>
  </r>
  <r>
    <x v="2"/>
    <n v="0"/>
    <n v="8216"/>
  </r>
  <r>
    <x v="3"/>
    <n v="76"/>
    <n v="8216"/>
  </r>
  <r>
    <x v="4"/>
    <n v="13"/>
    <n v="8216"/>
  </r>
  <r>
    <x v="5"/>
    <n v="7"/>
    <n v="8216"/>
  </r>
  <r>
    <x v="6"/>
    <n v="71"/>
    <n v="8216"/>
  </r>
  <r>
    <x v="7"/>
    <s v="Medium"/>
    <n v="8216"/>
  </r>
  <r>
    <x v="0"/>
    <s v="Single"/>
    <n v="2134"/>
  </r>
  <r>
    <x v="1"/>
    <n v="263"/>
    <n v="2134"/>
  </r>
  <r>
    <x v="2"/>
    <n v="5"/>
    <n v="2134"/>
  </r>
  <r>
    <x v="3"/>
    <n v="233"/>
    <n v="2134"/>
  </r>
  <r>
    <x v="4"/>
    <n v="69"/>
    <n v="2134"/>
  </r>
  <r>
    <x v="5"/>
    <n v="41"/>
    <n v="2134"/>
  </r>
  <r>
    <x v="6"/>
    <n v="83"/>
    <n v="2134"/>
  </r>
  <r>
    <x v="7"/>
    <s v="Medium"/>
    <n v="2134"/>
  </r>
  <r>
    <x v="0"/>
    <s v="Single"/>
    <n v="4945"/>
  </r>
  <r>
    <x v="1"/>
    <n v="815"/>
    <n v="4945"/>
  </r>
  <r>
    <x v="2"/>
    <n v="10"/>
    <n v="4945"/>
  </r>
  <r>
    <x v="3"/>
    <n v="239"/>
    <n v="4945"/>
  </r>
  <r>
    <x v="4"/>
    <n v="28"/>
    <n v="4945"/>
  </r>
  <r>
    <x v="5"/>
    <n v="10"/>
    <n v="4945"/>
  </r>
  <r>
    <x v="6"/>
    <n v="108"/>
    <n v="4945"/>
  </r>
  <r>
    <x v="7"/>
    <s v="High"/>
    <n v="4945"/>
  </r>
  <r>
    <x v="0"/>
    <s v="Couple"/>
    <n v="610"/>
  </r>
  <r>
    <x v="1"/>
    <n v="349"/>
    <n v="610"/>
  </r>
  <r>
    <x v="2"/>
    <n v="4"/>
    <n v="610"/>
  </r>
  <r>
    <x v="3"/>
    <n v="78"/>
    <n v="610"/>
  </r>
  <r>
    <x v="4"/>
    <n v="6"/>
    <n v="610"/>
  </r>
  <r>
    <x v="5"/>
    <n v="0"/>
    <n v="610"/>
  </r>
  <r>
    <x v="6"/>
    <n v="43"/>
    <n v="610"/>
  </r>
  <r>
    <x v="7"/>
    <s v="High"/>
    <n v="610"/>
  </r>
  <r>
    <x v="0"/>
    <s v="Couple"/>
    <n v="1880"/>
  </r>
  <r>
    <x v="1"/>
    <n v="81"/>
    <n v="1880"/>
  </r>
  <r>
    <x v="2"/>
    <n v="0"/>
    <n v="1880"/>
  </r>
  <r>
    <x v="3"/>
    <n v="6"/>
    <n v="1880"/>
  </r>
  <r>
    <x v="4"/>
    <n v="0"/>
    <n v="1880"/>
  </r>
  <r>
    <x v="5"/>
    <n v="0"/>
    <n v="1880"/>
  </r>
  <r>
    <x v="6"/>
    <n v="6"/>
    <n v="1880"/>
  </r>
  <r>
    <x v="7"/>
    <s v="Low"/>
    <n v="1880"/>
  </r>
  <r>
    <x v="0"/>
    <s v="Couple"/>
    <n v="5207"/>
  </r>
  <r>
    <x v="1"/>
    <n v="489"/>
    <n v="5207"/>
  </r>
  <r>
    <x v="2"/>
    <n v="6"/>
    <n v="5207"/>
  </r>
  <r>
    <x v="3"/>
    <n v="152"/>
    <n v="5207"/>
  </r>
  <r>
    <x v="4"/>
    <n v="8"/>
    <n v="5207"/>
  </r>
  <r>
    <x v="5"/>
    <n v="6"/>
    <n v="5207"/>
  </r>
  <r>
    <x v="6"/>
    <n v="132"/>
    <n v="5207"/>
  </r>
  <r>
    <x v="7"/>
    <s v="High"/>
    <n v="5207"/>
  </r>
  <r>
    <x v="0"/>
    <s v="Couple"/>
    <n v="2072"/>
  </r>
  <r>
    <x v="1"/>
    <n v="896"/>
    <n v="2072"/>
  </r>
  <r>
    <x v="2"/>
    <n v="10"/>
    <n v="2072"/>
  </r>
  <r>
    <x v="3"/>
    <n v="101"/>
    <n v="2072"/>
  </r>
  <r>
    <x v="4"/>
    <n v="13"/>
    <n v="2072"/>
  </r>
  <r>
    <x v="5"/>
    <n v="10"/>
    <n v="2072"/>
  </r>
  <r>
    <x v="6"/>
    <n v="34"/>
    <n v="2072"/>
  </r>
  <r>
    <x v="7"/>
    <s v="Medium"/>
    <n v="2072"/>
  </r>
  <r>
    <x v="0"/>
    <s v="Single"/>
    <n v="4865"/>
  </r>
  <r>
    <x v="1"/>
    <n v="229"/>
    <n v="4865"/>
  </r>
  <r>
    <x v="2"/>
    <n v="7"/>
    <n v="4865"/>
  </r>
  <r>
    <x v="3"/>
    <n v="140"/>
    <n v="4865"/>
  </r>
  <r>
    <x v="4"/>
    <n v="10"/>
    <n v="4865"/>
  </r>
  <r>
    <x v="5"/>
    <n v="3"/>
    <n v="4865"/>
  </r>
  <r>
    <x v="6"/>
    <n v="11"/>
    <n v="4865"/>
  </r>
  <r>
    <x v="7"/>
    <s v="Medium"/>
    <n v="4865"/>
  </r>
  <r>
    <x v="0"/>
    <s v="Couple"/>
    <n v="2404"/>
  </r>
  <r>
    <x v="1"/>
    <n v="173"/>
    <n v="2404"/>
  </r>
  <r>
    <x v="2"/>
    <n v="4"/>
    <n v="2404"/>
  </r>
  <r>
    <x v="3"/>
    <n v="30"/>
    <n v="2404"/>
  </r>
  <r>
    <x v="4"/>
    <n v="3"/>
    <n v="2404"/>
  </r>
  <r>
    <x v="5"/>
    <n v="6"/>
    <n v="2404"/>
  </r>
  <r>
    <x v="6"/>
    <n v="41"/>
    <n v="2404"/>
  </r>
  <r>
    <x v="7"/>
    <s v="Medium"/>
    <n v="2404"/>
  </r>
  <r>
    <x v="0"/>
    <s v="Couple"/>
    <n v="8104"/>
  </r>
  <r>
    <x v="1"/>
    <n v="241"/>
    <n v="8104"/>
  </r>
  <r>
    <x v="2"/>
    <n v="0"/>
    <n v="8104"/>
  </r>
  <r>
    <x v="3"/>
    <n v="12"/>
    <n v="8104"/>
  </r>
  <r>
    <x v="4"/>
    <n v="0"/>
    <n v="8104"/>
  </r>
  <r>
    <x v="5"/>
    <n v="0"/>
    <n v="8104"/>
  </r>
  <r>
    <x v="6"/>
    <n v="25"/>
    <n v="8104"/>
  </r>
  <r>
    <x v="7"/>
    <s v="Medium"/>
    <n v="8104"/>
  </r>
  <r>
    <x v="0"/>
    <s v="Couple"/>
    <n v="4093"/>
  </r>
  <r>
    <x v="1"/>
    <n v="216"/>
    <n v="4093"/>
  </r>
  <r>
    <x v="2"/>
    <n v="9"/>
    <n v="4093"/>
  </r>
  <r>
    <x v="3"/>
    <n v="57"/>
    <n v="4093"/>
  </r>
  <r>
    <x v="4"/>
    <n v="20"/>
    <n v="4093"/>
  </r>
  <r>
    <x v="5"/>
    <n v="9"/>
    <n v="4093"/>
  </r>
  <r>
    <x v="6"/>
    <n v="125"/>
    <n v="4093"/>
  </r>
  <r>
    <x v="7"/>
    <s v="Medium"/>
    <n v="4093"/>
  </r>
  <r>
    <x v="0"/>
    <s v="Couple"/>
    <n v="8207"/>
  </r>
  <r>
    <x v="1"/>
    <n v="28"/>
    <n v="8207"/>
  </r>
  <r>
    <x v="2"/>
    <n v="0"/>
    <n v="8207"/>
  </r>
  <r>
    <x v="3"/>
    <n v="9"/>
    <n v="8207"/>
  </r>
  <r>
    <x v="4"/>
    <n v="3"/>
    <n v="8207"/>
  </r>
  <r>
    <x v="5"/>
    <n v="0"/>
    <n v="8207"/>
  </r>
  <r>
    <x v="6"/>
    <n v="0"/>
    <n v="8207"/>
  </r>
  <r>
    <x v="7"/>
    <s v="Low"/>
    <n v="8207"/>
  </r>
  <r>
    <x v="0"/>
    <s v="Couple"/>
    <n v="4915"/>
  </r>
  <r>
    <x v="1"/>
    <n v="176"/>
    <n v="4915"/>
  </r>
  <r>
    <x v="2"/>
    <n v="72"/>
    <n v="4915"/>
  </r>
  <r>
    <x v="3"/>
    <n v="98"/>
    <n v="4915"/>
  </r>
  <r>
    <x v="4"/>
    <n v="136"/>
    <n v="4915"/>
  </r>
  <r>
    <x v="5"/>
    <n v="21"/>
    <n v="4915"/>
  </r>
  <r>
    <x v="6"/>
    <n v="229"/>
    <n v="4915"/>
  </r>
  <r>
    <x v="7"/>
    <s v="Medium"/>
    <n v="4915"/>
  </r>
  <r>
    <x v="0"/>
    <s v="Couple"/>
    <n v="1055"/>
  </r>
  <r>
    <x v="1"/>
    <n v="29"/>
    <n v="1055"/>
  </r>
  <r>
    <x v="2"/>
    <n v="0"/>
    <n v="1055"/>
  </r>
  <r>
    <x v="3"/>
    <n v="8"/>
    <n v="1055"/>
  </r>
  <r>
    <x v="4"/>
    <n v="2"/>
    <n v="1055"/>
  </r>
  <r>
    <x v="5"/>
    <n v="0"/>
    <n v="1055"/>
  </r>
  <r>
    <x v="6"/>
    <n v="6"/>
    <n v="1055"/>
  </r>
  <r>
    <x v="7"/>
    <s v="Low"/>
    <n v="1055"/>
  </r>
  <r>
    <x v="0"/>
    <s v="Single"/>
    <n v="1406"/>
  </r>
  <r>
    <x v="1"/>
    <n v="280"/>
    <n v="1406"/>
  </r>
  <r>
    <x v="2"/>
    <n v="7"/>
    <n v="1406"/>
  </r>
  <r>
    <x v="3"/>
    <n v="81"/>
    <n v="1406"/>
  </r>
  <r>
    <x v="4"/>
    <n v="20"/>
    <n v="1406"/>
  </r>
  <r>
    <x v="5"/>
    <n v="0"/>
    <n v="1406"/>
  </r>
  <r>
    <x v="6"/>
    <n v="27"/>
    <n v="1406"/>
  </r>
  <r>
    <x v="7"/>
    <s v="Medium"/>
    <n v="1406"/>
  </r>
  <r>
    <x v="0"/>
    <s v="Couple"/>
    <n v="7409"/>
  </r>
  <r>
    <x v="1"/>
    <n v="211"/>
    <n v="7409"/>
  </r>
  <r>
    <x v="2"/>
    <n v="2"/>
    <n v="7409"/>
  </r>
  <r>
    <x v="3"/>
    <n v="30"/>
    <n v="7409"/>
  </r>
  <r>
    <x v="4"/>
    <n v="7"/>
    <n v="7409"/>
  </r>
  <r>
    <x v="5"/>
    <n v="7"/>
    <n v="7409"/>
  </r>
  <r>
    <x v="6"/>
    <n v="10"/>
    <n v="7409"/>
  </r>
  <r>
    <x v="7"/>
    <s v="Medium"/>
    <n v="7409"/>
  </r>
  <r>
    <x v="0"/>
    <s v="Couple"/>
    <n v="8687"/>
  </r>
  <r>
    <x v="1"/>
    <n v="121"/>
    <n v="8687"/>
  </r>
  <r>
    <x v="2"/>
    <n v="62"/>
    <n v="8687"/>
  </r>
  <r>
    <x v="3"/>
    <n v="90"/>
    <n v="8687"/>
  </r>
  <r>
    <x v="4"/>
    <n v="68"/>
    <n v="8687"/>
  </r>
  <r>
    <x v="5"/>
    <n v="20"/>
    <n v="8687"/>
  </r>
  <r>
    <x v="6"/>
    <n v="125"/>
    <n v="8687"/>
  </r>
  <r>
    <x v="7"/>
    <s v="Low"/>
    <n v="8687"/>
  </r>
  <r>
    <x v="0"/>
    <s v="Couple"/>
    <n v="4268"/>
  </r>
  <r>
    <x v="1"/>
    <n v="129"/>
    <n v="4268"/>
  </r>
  <r>
    <x v="2"/>
    <n v="0"/>
    <n v="4268"/>
  </r>
  <r>
    <x v="3"/>
    <n v="21"/>
    <n v="4268"/>
  </r>
  <r>
    <x v="4"/>
    <n v="0"/>
    <n v="4268"/>
  </r>
  <r>
    <x v="5"/>
    <n v="1"/>
    <n v="4268"/>
  </r>
  <r>
    <x v="6"/>
    <n v="7"/>
    <n v="4268"/>
  </r>
  <r>
    <x v="7"/>
    <s v="Medium"/>
    <n v="4268"/>
  </r>
  <r>
    <x v="0"/>
    <s v="Couple"/>
    <n v="5407"/>
  </r>
  <r>
    <x v="1"/>
    <n v="729"/>
    <n v="5407"/>
  </r>
  <r>
    <x v="2"/>
    <n v="17"/>
    <n v="5407"/>
  </r>
  <r>
    <x v="3"/>
    <n v="133"/>
    <n v="5407"/>
  </r>
  <r>
    <x v="4"/>
    <n v="11"/>
    <n v="5407"/>
  </r>
  <r>
    <x v="5"/>
    <n v="0"/>
    <n v="5407"/>
  </r>
  <r>
    <x v="6"/>
    <n v="195"/>
    <n v="5407"/>
  </r>
  <r>
    <x v="7"/>
    <s v="High"/>
    <n v="5407"/>
  </r>
  <r>
    <x v="0"/>
    <s v="Couple"/>
    <n v="125"/>
  </r>
  <r>
    <x v="1"/>
    <n v="215"/>
    <n v="125"/>
  </r>
  <r>
    <x v="2"/>
    <n v="7"/>
    <n v="125"/>
  </r>
  <r>
    <x v="3"/>
    <n v="33"/>
    <n v="125"/>
  </r>
  <r>
    <x v="4"/>
    <n v="3"/>
    <n v="125"/>
  </r>
  <r>
    <x v="5"/>
    <n v="0"/>
    <n v="125"/>
  </r>
  <r>
    <x v="6"/>
    <n v="13"/>
    <n v="125"/>
  </r>
  <r>
    <x v="7"/>
    <s v="Medium"/>
    <n v="125"/>
  </r>
  <r>
    <x v="0"/>
    <s v="Single"/>
    <n v="9967"/>
  </r>
  <r>
    <x v="1"/>
    <n v="160"/>
    <n v="9967"/>
  </r>
  <r>
    <x v="2"/>
    <n v="15"/>
    <n v="9967"/>
  </r>
  <r>
    <x v="3"/>
    <n v="196"/>
    <n v="9967"/>
  </r>
  <r>
    <x v="4"/>
    <n v="15"/>
    <n v="9967"/>
  </r>
  <r>
    <x v="5"/>
    <n v="11"/>
    <n v="9967"/>
  </r>
  <r>
    <x v="6"/>
    <n v="50"/>
    <n v="9967"/>
  </r>
  <r>
    <x v="7"/>
    <s v="Medium"/>
    <n v="9967"/>
  </r>
  <r>
    <x v="0"/>
    <s v="Couple"/>
    <n v="3298"/>
  </r>
  <r>
    <x v="1"/>
    <n v="856"/>
    <n v="3298"/>
  </r>
  <r>
    <x v="2"/>
    <n v="0"/>
    <n v="3298"/>
  </r>
  <r>
    <x v="3"/>
    <n v="76"/>
    <n v="3298"/>
  </r>
  <r>
    <x v="4"/>
    <n v="12"/>
    <n v="3298"/>
  </r>
  <r>
    <x v="5"/>
    <n v="9"/>
    <n v="3298"/>
  </r>
  <r>
    <x v="6"/>
    <n v="199"/>
    <n v="3298"/>
  </r>
  <r>
    <x v="7"/>
    <s v="High"/>
    <n v="3298"/>
  </r>
  <r>
    <x v="0"/>
    <s v="Couple"/>
    <n v="4377"/>
  </r>
  <r>
    <x v="1"/>
    <n v="254"/>
    <n v="4377"/>
  </r>
  <r>
    <x v="2"/>
    <n v="10"/>
    <n v="4377"/>
  </r>
  <r>
    <x v="3"/>
    <n v="44"/>
    <n v="4377"/>
  </r>
  <r>
    <x v="4"/>
    <n v="30"/>
    <n v="4377"/>
  </r>
  <r>
    <x v="5"/>
    <n v="10"/>
    <n v="4377"/>
  </r>
  <r>
    <x v="6"/>
    <n v="227"/>
    <n v="4377"/>
  </r>
  <r>
    <x v="7"/>
    <s v="High"/>
    <n v="4377"/>
  </r>
  <r>
    <x v="0"/>
    <s v="Couple"/>
    <n v="9405"/>
  </r>
  <r>
    <x v="1"/>
    <n v="84"/>
    <n v="9405"/>
  </r>
  <r>
    <x v="2"/>
    <n v="3"/>
    <n v="9405"/>
  </r>
  <r>
    <x v="3"/>
    <n v="61"/>
    <n v="9405"/>
  </r>
  <r>
    <x v="4"/>
    <n v="2"/>
    <n v="9405"/>
  </r>
  <r>
    <x v="5"/>
    <n v="1"/>
    <n v="9405"/>
  </r>
  <r>
    <x v="6"/>
    <n v="21"/>
    <n v="9405"/>
  </r>
  <r>
    <x v="7"/>
    <s v="Medium"/>
    <n v="9405"/>
  </r>
  <r>
    <x v="0"/>
    <s v="Couple"/>
    <n v="3783"/>
  </r>
  <r>
    <x v="1"/>
    <n v="105"/>
    <n v="3783"/>
  </r>
  <r>
    <x v="2"/>
    <n v="0"/>
    <n v="3783"/>
  </r>
  <r>
    <x v="3"/>
    <n v="10"/>
    <n v="3783"/>
  </r>
  <r>
    <x v="4"/>
    <n v="0"/>
    <n v="3783"/>
  </r>
  <r>
    <x v="5"/>
    <n v="1"/>
    <n v="3783"/>
  </r>
  <r>
    <x v="6"/>
    <n v="0"/>
    <n v="3783"/>
  </r>
  <r>
    <x v="7"/>
    <s v="Low"/>
    <n v="3783"/>
  </r>
  <r>
    <x v="0"/>
    <s v="Couple"/>
    <n v="5221"/>
  </r>
  <r>
    <x v="1"/>
    <n v="714"/>
    <n v="5221"/>
  </r>
  <r>
    <x v="2"/>
    <n v="8"/>
    <n v="5221"/>
  </r>
  <r>
    <x v="3"/>
    <n v="99"/>
    <n v="5221"/>
  </r>
  <r>
    <x v="4"/>
    <n v="11"/>
    <n v="5221"/>
  </r>
  <r>
    <x v="5"/>
    <n v="0"/>
    <n v="5221"/>
  </r>
  <r>
    <x v="6"/>
    <n v="47"/>
    <n v="5221"/>
  </r>
  <r>
    <x v="7"/>
    <s v="High"/>
    <n v="5221"/>
  </r>
  <r>
    <x v="0"/>
    <s v="Couple"/>
    <n v="1212"/>
  </r>
  <r>
    <x v="1"/>
    <n v="384"/>
    <n v="1212"/>
  </r>
  <r>
    <x v="2"/>
    <n v="25"/>
    <n v="1212"/>
  </r>
  <r>
    <x v="3"/>
    <n v="292"/>
    <n v="1212"/>
  </r>
  <r>
    <x v="4"/>
    <n v="130"/>
    <n v="1212"/>
  </r>
  <r>
    <x v="5"/>
    <n v="41"/>
    <n v="1212"/>
  </r>
  <r>
    <x v="6"/>
    <n v="64"/>
    <n v="1212"/>
  </r>
  <r>
    <x v="7"/>
    <s v="High"/>
    <n v="1212"/>
  </r>
  <r>
    <x v="0"/>
    <s v="Couple"/>
    <n v="3732"/>
  </r>
  <r>
    <x v="1"/>
    <n v="393"/>
    <n v="3732"/>
  </r>
  <r>
    <x v="2"/>
    <n v="0"/>
    <n v="3732"/>
  </r>
  <r>
    <x v="3"/>
    <n v="239"/>
    <n v="3732"/>
  </r>
  <r>
    <x v="4"/>
    <n v="90"/>
    <n v="3732"/>
  </r>
  <r>
    <x v="5"/>
    <n v="69"/>
    <n v="3732"/>
  </r>
  <r>
    <x v="6"/>
    <n v="69"/>
    <n v="3732"/>
  </r>
  <r>
    <x v="7"/>
    <s v="Medium"/>
    <n v="3732"/>
  </r>
  <r>
    <x v="0"/>
    <s v="Single"/>
    <n v="2928"/>
  </r>
  <r>
    <x v="1"/>
    <n v="789"/>
    <n v="2928"/>
  </r>
  <r>
    <x v="2"/>
    <n v="0"/>
    <n v="2928"/>
  </r>
  <r>
    <x v="3"/>
    <n v="142"/>
    <n v="2928"/>
  </r>
  <r>
    <x v="4"/>
    <n v="12"/>
    <n v="2928"/>
  </r>
  <r>
    <x v="5"/>
    <n v="9"/>
    <n v="2928"/>
  </r>
  <r>
    <x v="6"/>
    <n v="38"/>
    <n v="2928"/>
  </r>
  <r>
    <x v="7"/>
    <s v="Low"/>
    <n v="2928"/>
  </r>
  <r>
    <x v="0"/>
    <s v="Single"/>
    <n v="2920"/>
  </r>
  <r>
    <x v="1"/>
    <n v="789"/>
    <n v="2920"/>
  </r>
  <r>
    <x v="2"/>
    <n v="0"/>
    <n v="2920"/>
  </r>
  <r>
    <x v="3"/>
    <n v="142"/>
    <n v="2920"/>
  </r>
  <r>
    <x v="4"/>
    <n v="12"/>
    <n v="2920"/>
  </r>
  <r>
    <x v="5"/>
    <n v="9"/>
    <n v="2920"/>
  </r>
  <r>
    <x v="6"/>
    <n v="38"/>
    <n v="2920"/>
  </r>
  <r>
    <x v="7"/>
    <s v="Low"/>
    <n v="2920"/>
  </r>
  <r>
    <x v="0"/>
    <s v="Single"/>
    <n v="3635"/>
  </r>
  <r>
    <x v="1"/>
    <n v="492"/>
    <n v="3635"/>
  </r>
  <r>
    <x v="2"/>
    <n v="0"/>
    <n v="3635"/>
  </r>
  <r>
    <x v="3"/>
    <n v="37"/>
    <n v="3635"/>
  </r>
  <r>
    <x v="4"/>
    <n v="7"/>
    <n v="3635"/>
  </r>
  <r>
    <x v="5"/>
    <n v="0"/>
    <n v="3635"/>
  </r>
  <r>
    <x v="6"/>
    <n v="42"/>
    <n v="3635"/>
  </r>
  <r>
    <x v="7"/>
    <s v="Medium"/>
    <n v="3635"/>
  </r>
  <r>
    <x v="0"/>
    <s v="Single"/>
    <n v="1131"/>
  </r>
  <r>
    <x v="1"/>
    <n v="85"/>
    <n v="1131"/>
  </r>
  <r>
    <x v="2"/>
    <n v="0"/>
    <n v="1131"/>
  </r>
  <r>
    <x v="3"/>
    <n v="3"/>
    <n v="1131"/>
  </r>
  <r>
    <x v="4"/>
    <n v="0"/>
    <n v="1131"/>
  </r>
  <r>
    <x v="5"/>
    <n v="0"/>
    <n v="1131"/>
  </r>
  <r>
    <x v="6"/>
    <n v="7"/>
    <n v="1131"/>
  </r>
  <r>
    <x v="7"/>
    <s v="Low"/>
    <n v="1131"/>
  </r>
  <r>
    <x v="0"/>
    <s v="Couple"/>
    <n v="378"/>
  </r>
  <r>
    <x v="1"/>
    <n v="283"/>
    <n v="378"/>
  </r>
  <r>
    <x v="2"/>
    <n v="112"/>
    <n v="378"/>
  </r>
  <r>
    <x v="3"/>
    <n v="151"/>
    <n v="378"/>
  </r>
  <r>
    <x v="4"/>
    <n v="51"/>
    <n v="378"/>
  </r>
  <r>
    <x v="5"/>
    <n v="72"/>
    <n v="378"/>
  </r>
  <r>
    <x v="6"/>
    <n v="125"/>
    <n v="378"/>
  </r>
  <r>
    <x v="7"/>
    <s v="High"/>
    <n v="378"/>
  </r>
  <r>
    <x v="0"/>
    <s v="Couple"/>
    <n v="1440"/>
  </r>
  <r>
    <x v="1"/>
    <n v="367"/>
    <n v="1440"/>
  </r>
  <r>
    <x v="2"/>
    <n v="17"/>
    <n v="1440"/>
  </r>
  <r>
    <x v="3"/>
    <n v="241"/>
    <n v="1440"/>
  </r>
  <r>
    <x v="4"/>
    <n v="104"/>
    <n v="1440"/>
  </r>
  <r>
    <x v="5"/>
    <n v="188"/>
    <n v="1440"/>
  </r>
  <r>
    <x v="6"/>
    <n v="232"/>
    <n v="1440"/>
  </r>
  <r>
    <x v="7"/>
    <s v="High"/>
    <n v="1440"/>
  </r>
  <r>
    <x v="0"/>
    <s v="Couple"/>
    <n v="2683"/>
  </r>
  <r>
    <x v="1"/>
    <n v="295"/>
    <n v="2683"/>
  </r>
  <r>
    <x v="2"/>
    <n v="106"/>
    <n v="2683"/>
  </r>
  <r>
    <x v="3"/>
    <n v="271"/>
    <n v="2683"/>
  </r>
  <r>
    <x v="4"/>
    <n v="75"/>
    <n v="2683"/>
  </r>
  <r>
    <x v="5"/>
    <n v="98"/>
    <n v="2683"/>
  </r>
  <r>
    <x v="6"/>
    <n v="65"/>
    <n v="2683"/>
  </r>
  <r>
    <x v="7"/>
    <s v="Medium"/>
    <n v="2683"/>
  </r>
  <r>
    <x v="0"/>
    <s v="Single"/>
    <n v="10702"/>
  </r>
  <r>
    <x v="1"/>
    <n v="185"/>
    <n v="10702"/>
  </r>
  <r>
    <x v="2"/>
    <n v="8"/>
    <n v="10702"/>
  </r>
  <r>
    <x v="3"/>
    <n v="133"/>
    <n v="10702"/>
  </r>
  <r>
    <x v="4"/>
    <n v="56"/>
    <n v="10702"/>
  </r>
  <r>
    <x v="5"/>
    <n v="56"/>
    <n v="10702"/>
  </r>
  <r>
    <x v="6"/>
    <n v="12"/>
    <n v="10702"/>
  </r>
  <r>
    <x v="7"/>
    <s v="High"/>
    <n v="10702"/>
  </r>
  <r>
    <x v="0"/>
    <s v="Single"/>
    <n v="3712"/>
  </r>
  <r>
    <x v="1"/>
    <n v="212"/>
    <n v="3712"/>
  </r>
  <r>
    <x v="2"/>
    <n v="5"/>
    <n v="3712"/>
  </r>
  <r>
    <x v="3"/>
    <n v="33"/>
    <n v="3712"/>
  </r>
  <r>
    <x v="4"/>
    <n v="7"/>
    <n v="3712"/>
  </r>
  <r>
    <x v="5"/>
    <n v="0"/>
    <n v="3712"/>
  </r>
  <r>
    <x v="6"/>
    <n v="2"/>
    <n v="3712"/>
  </r>
  <r>
    <x v="7"/>
    <s v="Medium"/>
    <n v="3712"/>
  </r>
  <r>
    <x v="0"/>
    <s v="Single"/>
    <n v="9760"/>
  </r>
  <r>
    <x v="1"/>
    <n v="953"/>
    <n v="9760"/>
  </r>
  <r>
    <x v="2"/>
    <n v="0"/>
    <n v="9760"/>
  </r>
  <r>
    <x v="3"/>
    <n v="71"/>
    <n v="9760"/>
  </r>
  <r>
    <x v="4"/>
    <n v="0"/>
    <n v="9760"/>
  </r>
  <r>
    <x v="5"/>
    <n v="0"/>
    <n v="9760"/>
  </r>
  <r>
    <x v="6"/>
    <n v="174"/>
    <n v="9760"/>
  </r>
  <r>
    <x v="7"/>
    <s v="High"/>
    <n v="9760"/>
  </r>
  <r>
    <x v="0"/>
    <s v="Single"/>
    <n v="7101"/>
  </r>
  <r>
    <x v="1"/>
    <n v="953"/>
    <n v="7101"/>
  </r>
  <r>
    <x v="2"/>
    <n v="0"/>
    <n v="7101"/>
  </r>
  <r>
    <x v="3"/>
    <n v="71"/>
    <n v="7101"/>
  </r>
  <r>
    <x v="4"/>
    <n v="0"/>
    <n v="7101"/>
  </r>
  <r>
    <x v="5"/>
    <n v="0"/>
    <n v="7101"/>
  </r>
  <r>
    <x v="6"/>
    <n v="174"/>
    <n v="7101"/>
  </r>
  <r>
    <x v="7"/>
    <s v="High"/>
    <n v="7101"/>
  </r>
  <r>
    <x v="0"/>
    <s v="Couple"/>
    <n v="6181"/>
  </r>
  <r>
    <x v="1"/>
    <n v="488"/>
    <n v="6181"/>
  </r>
  <r>
    <x v="2"/>
    <n v="21"/>
    <n v="6181"/>
  </r>
  <r>
    <x v="3"/>
    <n v="238"/>
    <n v="6181"/>
  </r>
  <r>
    <x v="4"/>
    <n v="56"/>
    <n v="6181"/>
  </r>
  <r>
    <x v="5"/>
    <n v="108"/>
    <n v="6181"/>
  </r>
  <r>
    <x v="6"/>
    <n v="28"/>
    <n v="6181"/>
  </r>
  <r>
    <x v="7"/>
    <s v="High"/>
    <n v="6181"/>
  </r>
  <r>
    <x v="0"/>
    <s v="Single"/>
    <n v="7264"/>
  </r>
  <r>
    <x v="1"/>
    <n v="12"/>
    <n v="7264"/>
  </r>
  <r>
    <x v="2"/>
    <n v="0"/>
    <n v="7264"/>
  </r>
  <r>
    <x v="3"/>
    <n v="4"/>
    <n v="7264"/>
  </r>
  <r>
    <x v="4"/>
    <n v="0"/>
    <n v="7264"/>
  </r>
  <r>
    <x v="5"/>
    <n v="0"/>
    <n v="7264"/>
  </r>
  <r>
    <x v="6"/>
    <n v="1"/>
    <n v="7264"/>
  </r>
  <r>
    <x v="7"/>
    <s v="Low"/>
    <n v="7264"/>
  </r>
  <r>
    <x v="0"/>
    <s v="Couple"/>
    <n v="6387"/>
  </r>
  <r>
    <x v="1"/>
    <n v="42"/>
    <n v="6387"/>
  </r>
  <r>
    <x v="2"/>
    <n v="0"/>
    <n v="6387"/>
  </r>
  <r>
    <x v="3"/>
    <n v="17"/>
    <n v="6387"/>
  </r>
  <r>
    <x v="4"/>
    <n v="0"/>
    <n v="6387"/>
  </r>
  <r>
    <x v="5"/>
    <n v="0"/>
    <n v="6387"/>
  </r>
  <r>
    <x v="6"/>
    <n v="18"/>
    <n v="6387"/>
  </r>
  <r>
    <x v="7"/>
    <s v="Low"/>
    <n v="6387"/>
  </r>
  <r>
    <x v="0"/>
    <s v="Couple"/>
    <n v="4184"/>
  </r>
  <r>
    <x v="1"/>
    <n v="189"/>
    <n v="4184"/>
  </r>
  <r>
    <x v="2"/>
    <n v="2"/>
    <n v="4184"/>
  </r>
  <r>
    <x v="3"/>
    <n v="29"/>
    <n v="4184"/>
  </r>
  <r>
    <x v="4"/>
    <n v="3"/>
    <n v="4184"/>
  </r>
  <r>
    <x v="5"/>
    <n v="2"/>
    <n v="4184"/>
  </r>
  <r>
    <x v="6"/>
    <n v="40"/>
    <n v="4184"/>
  </r>
  <r>
    <x v="7"/>
    <s v="Medium"/>
    <n v="4184"/>
  </r>
  <r>
    <x v="0"/>
    <s v="Couple"/>
    <n v="1045"/>
  </r>
  <r>
    <x v="1"/>
    <n v="112"/>
    <n v="1045"/>
  </r>
  <r>
    <x v="2"/>
    <n v="10"/>
    <n v="1045"/>
  </r>
  <r>
    <x v="3"/>
    <n v="107"/>
    <n v="1045"/>
  </r>
  <r>
    <x v="4"/>
    <n v="30"/>
    <n v="1045"/>
  </r>
  <r>
    <x v="5"/>
    <n v="0"/>
    <n v="1045"/>
  </r>
  <r>
    <x v="6"/>
    <n v="20"/>
    <n v="1045"/>
  </r>
  <r>
    <x v="7"/>
    <s v="Medium"/>
    <n v="1045"/>
  </r>
  <r>
    <x v="0"/>
    <s v="Single"/>
    <n v="641"/>
  </r>
  <r>
    <x v="1"/>
    <n v="59"/>
    <n v="641"/>
  </r>
  <r>
    <x v="2"/>
    <n v="0"/>
    <n v="641"/>
  </r>
  <r>
    <x v="3"/>
    <n v="12"/>
    <n v="641"/>
  </r>
  <r>
    <x v="4"/>
    <n v="0"/>
    <n v="641"/>
  </r>
  <r>
    <x v="5"/>
    <n v="0"/>
    <n v="641"/>
  </r>
  <r>
    <x v="6"/>
    <n v="48"/>
    <n v="641"/>
  </r>
  <r>
    <x v="7"/>
    <s v="Low"/>
    <n v="641"/>
  </r>
  <r>
    <x v="0"/>
    <s v="Single"/>
    <n v="675"/>
  </r>
  <r>
    <x v="1"/>
    <n v="146"/>
    <n v="675"/>
  </r>
  <r>
    <x v="2"/>
    <n v="0"/>
    <n v="675"/>
  </r>
  <r>
    <x v="3"/>
    <n v="93"/>
    <n v="675"/>
  </r>
  <r>
    <x v="4"/>
    <n v="7"/>
    <n v="675"/>
  </r>
  <r>
    <x v="5"/>
    <n v="13"/>
    <n v="675"/>
  </r>
  <r>
    <x v="6"/>
    <n v="73"/>
    <n v="675"/>
  </r>
  <r>
    <x v="7"/>
    <s v="Medium"/>
    <n v="675"/>
  </r>
  <r>
    <x v="0"/>
    <s v="Single"/>
    <n v="5589"/>
  </r>
  <r>
    <x v="1"/>
    <n v="631"/>
    <n v="5589"/>
  </r>
  <r>
    <x v="2"/>
    <n v="0"/>
    <n v="5589"/>
  </r>
  <r>
    <x v="3"/>
    <n v="115"/>
    <n v="5589"/>
  </r>
  <r>
    <x v="4"/>
    <n v="10"/>
    <n v="5589"/>
  </r>
  <r>
    <x v="5"/>
    <n v="7"/>
    <n v="5589"/>
  </r>
  <r>
    <x v="6"/>
    <n v="30"/>
    <n v="5589"/>
  </r>
  <r>
    <x v="7"/>
    <s v="High"/>
    <n v="5589"/>
  </r>
  <r>
    <x v="0"/>
    <s v="Couple"/>
    <n v="11039"/>
  </r>
  <r>
    <x v="1"/>
    <n v="82"/>
    <n v="11039"/>
  </r>
  <r>
    <x v="2"/>
    <n v="33"/>
    <n v="11039"/>
  </r>
  <r>
    <x v="3"/>
    <n v="54"/>
    <n v="11039"/>
  </r>
  <r>
    <x v="4"/>
    <n v="71"/>
    <n v="11039"/>
  </r>
  <r>
    <x v="5"/>
    <n v="30"/>
    <n v="11039"/>
  </r>
  <r>
    <x v="6"/>
    <n v="41"/>
    <n v="11039"/>
  </r>
  <r>
    <x v="7"/>
    <s v="Medium"/>
    <n v="11039"/>
  </r>
  <r>
    <x v="0"/>
    <s v="Couple"/>
    <n v="4682"/>
  </r>
  <r>
    <x v="1"/>
    <n v="99"/>
    <n v="4682"/>
  </r>
  <r>
    <x v="2"/>
    <n v="27"/>
    <n v="4682"/>
  </r>
  <r>
    <x v="3"/>
    <n v="102"/>
    <n v="4682"/>
  </r>
  <r>
    <x v="4"/>
    <n v="28"/>
    <n v="4682"/>
  </r>
  <r>
    <x v="5"/>
    <n v="48"/>
    <n v="4682"/>
  </r>
  <r>
    <x v="6"/>
    <n v="6"/>
    <n v="4682"/>
  </r>
  <r>
    <x v="7"/>
    <s v="Low"/>
    <n v="4682"/>
  </r>
  <r>
    <x v="0"/>
    <s v="Single"/>
    <n v="11100"/>
  </r>
  <r>
    <x v="1"/>
    <n v="51"/>
    <n v="11100"/>
  </r>
  <r>
    <x v="2"/>
    <n v="2"/>
    <n v="11100"/>
  </r>
  <r>
    <x v="3"/>
    <n v="7"/>
    <n v="11100"/>
  </r>
  <r>
    <x v="4"/>
    <n v="0"/>
    <n v="11100"/>
  </r>
  <r>
    <x v="5"/>
    <n v="1"/>
    <n v="11100"/>
  </r>
  <r>
    <x v="6"/>
    <n v="2"/>
    <n v="11100"/>
  </r>
  <r>
    <x v="7"/>
    <s v="Low"/>
    <n v="11100"/>
  </r>
  <r>
    <x v="0"/>
    <s v="Single"/>
    <n v="2853"/>
  </r>
  <r>
    <x v="1"/>
    <n v="60"/>
    <n v="2853"/>
  </r>
  <r>
    <x v="2"/>
    <n v="51"/>
    <n v="2853"/>
  </r>
  <r>
    <x v="3"/>
    <n v="87"/>
    <n v="2853"/>
  </r>
  <r>
    <x v="4"/>
    <n v="6"/>
    <n v="2853"/>
  </r>
  <r>
    <x v="5"/>
    <n v="20"/>
    <n v="2853"/>
  </r>
  <r>
    <x v="6"/>
    <n v="51"/>
    <n v="2853"/>
  </r>
  <r>
    <x v="7"/>
    <s v="Medium"/>
    <n v="2853"/>
  </r>
  <r>
    <x v="0"/>
    <s v="Couple"/>
    <n v="8286"/>
  </r>
  <r>
    <x v="1"/>
    <n v="98"/>
    <n v="8286"/>
  </r>
  <r>
    <x v="2"/>
    <n v="1"/>
    <n v="8286"/>
  </r>
  <r>
    <x v="3"/>
    <n v="17"/>
    <n v="8286"/>
  </r>
  <r>
    <x v="4"/>
    <n v="0"/>
    <n v="8286"/>
  </r>
  <r>
    <x v="5"/>
    <n v="1"/>
    <n v="8286"/>
  </r>
  <r>
    <x v="6"/>
    <n v="5"/>
    <n v="8286"/>
  </r>
  <r>
    <x v="7"/>
    <s v="Medium"/>
    <n v="8286"/>
  </r>
  <r>
    <x v="0"/>
    <s v="Couple"/>
    <n v="6497"/>
  </r>
  <r>
    <x v="1"/>
    <n v="293"/>
    <n v="6497"/>
  </r>
  <r>
    <x v="2"/>
    <n v="6"/>
    <n v="6497"/>
  </r>
  <r>
    <x v="3"/>
    <n v="23"/>
    <n v="6497"/>
  </r>
  <r>
    <x v="4"/>
    <n v="13"/>
    <n v="6497"/>
  </r>
  <r>
    <x v="5"/>
    <n v="6"/>
    <n v="6497"/>
  </r>
  <r>
    <x v="6"/>
    <n v="92"/>
    <n v="6497"/>
  </r>
  <r>
    <x v="7"/>
    <s v="Medium"/>
    <n v="6497"/>
  </r>
  <r>
    <x v="0"/>
    <s v="Couple"/>
    <n v="7698"/>
  </r>
  <r>
    <x v="1"/>
    <n v="152"/>
    <n v="7698"/>
  </r>
  <r>
    <x v="2"/>
    <n v="3"/>
    <n v="7698"/>
  </r>
  <r>
    <x v="3"/>
    <n v="22"/>
    <n v="7698"/>
  </r>
  <r>
    <x v="4"/>
    <n v="2"/>
    <n v="7698"/>
  </r>
  <r>
    <x v="5"/>
    <n v="5"/>
    <n v="7698"/>
  </r>
  <r>
    <x v="6"/>
    <n v="7"/>
    <n v="7698"/>
  </r>
  <r>
    <x v="7"/>
    <s v="Medium"/>
    <n v="7698"/>
  </r>
  <r>
    <x v="0"/>
    <s v="Single"/>
    <n v="5092"/>
  </r>
  <r>
    <x v="1"/>
    <n v="380"/>
    <n v="5092"/>
  </r>
  <r>
    <x v="2"/>
    <n v="0"/>
    <n v="5092"/>
  </r>
  <r>
    <x v="3"/>
    <n v="47"/>
    <n v="5092"/>
  </r>
  <r>
    <x v="4"/>
    <n v="6"/>
    <n v="5092"/>
  </r>
  <r>
    <x v="5"/>
    <n v="0"/>
    <n v="5092"/>
  </r>
  <r>
    <x v="6"/>
    <n v="34"/>
    <n v="5092"/>
  </r>
  <r>
    <x v="7"/>
    <s v="High"/>
    <n v="5092"/>
  </r>
  <r>
    <x v="0"/>
    <s v="Couple"/>
    <n v="3202"/>
  </r>
  <r>
    <x v="1"/>
    <n v="1166"/>
    <n v="3202"/>
  </r>
  <r>
    <x v="2"/>
    <n v="0"/>
    <n v="3202"/>
  </r>
  <r>
    <x v="3"/>
    <n v="48"/>
    <n v="3202"/>
  </r>
  <r>
    <x v="4"/>
    <n v="0"/>
    <n v="3202"/>
  </r>
  <r>
    <x v="5"/>
    <n v="0"/>
    <n v="3202"/>
  </r>
  <r>
    <x v="6"/>
    <n v="36"/>
    <n v="3202"/>
  </r>
  <r>
    <x v="7"/>
    <s v="Medium"/>
    <n v="3202"/>
  </r>
  <r>
    <x v="0"/>
    <s v="Single"/>
    <n v="709"/>
  </r>
  <r>
    <x v="1"/>
    <n v="787"/>
    <n v="709"/>
  </r>
  <r>
    <x v="2"/>
    <n v="20"/>
    <n v="709"/>
  </r>
  <r>
    <x v="3"/>
    <n v="204"/>
    <n v="709"/>
  </r>
  <r>
    <x v="4"/>
    <n v="0"/>
    <n v="709"/>
  </r>
  <r>
    <x v="5"/>
    <n v="0"/>
    <n v="709"/>
  </r>
  <r>
    <x v="6"/>
    <n v="92"/>
    <n v="709"/>
  </r>
  <r>
    <x v="7"/>
    <s v="Low"/>
    <n v="709"/>
  </r>
  <r>
    <x v="0"/>
    <s v="Single"/>
    <n v="10664"/>
  </r>
  <r>
    <x v="1"/>
    <n v="400"/>
    <n v="10664"/>
  </r>
  <r>
    <x v="2"/>
    <n v="4"/>
    <n v="10664"/>
  </r>
  <r>
    <x v="3"/>
    <n v="35"/>
    <n v="10664"/>
  </r>
  <r>
    <x v="4"/>
    <n v="6"/>
    <n v="10664"/>
  </r>
  <r>
    <x v="5"/>
    <n v="0"/>
    <n v="10664"/>
  </r>
  <r>
    <x v="6"/>
    <n v="22"/>
    <n v="10664"/>
  </r>
  <r>
    <x v="7"/>
    <s v="High"/>
    <n v="10664"/>
  </r>
  <r>
    <x v="0"/>
    <s v="Couple"/>
    <n v="7938"/>
  </r>
  <r>
    <x v="1"/>
    <n v="350"/>
    <n v="7938"/>
  </r>
  <r>
    <x v="2"/>
    <n v="8"/>
    <n v="7938"/>
  </r>
  <r>
    <x v="3"/>
    <n v="66"/>
    <n v="7938"/>
  </r>
  <r>
    <x v="4"/>
    <n v="17"/>
    <n v="7938"/>
  </r>
  <r>
    <x v="5"/>
    <n v="4"/>
    <n v="7938"/>
  </r>
  <r>
    <x v="6"/>
    <n v="4"/>
    <n v="7938"/>
  </r>
  <r>
    <x v="7"/>
    <s v="Medium"/>
    <n v="7938"/>
  </r>
  <r>
    <x v="0"/>
    <s v="Couple"/>
    <n v="5837"/>
  </r>
  <r>
    <x v="1"/>
    <n v="247"/>
    <n v="5837"/>
  </r>
  <r>
    <x v="2"/>
    <n v="8"/>
    <n v="5837"/>
  </r>
  <r>
    <x v="3"/>
    <n v="160"/>
    <n v="5837"/>
  </r>
  <r>
    <x v="4"/>
    <n v="6"/>
    <n v="5837"/>
  </r>
  <r>
    <x v="5"/>
    <n v="8"/>
    <n v="5837"/>
  </r>
  <r>
    <x v="6"/>
    <n v="65"/>
    <n v="5837"/>
  </r>
  <r>
    <x v="7"/>
    <s v="Medium"/>
    <n v="5837"/>
  </r>
  <r>
    <x v="0"/>
    <s v="Couple"/>
    <n v="3602"/>
  </r>
  <r>
    <x v="1"/>
    <n v="140"/>
    <n v="3602"/>
  </r>
  <r>
    <x v="2"/>
    <n v="3"/>
    <n v="3602"/>
  </r>
  <r>
    <x v="3"/>
    <n v="29"/>
    <n v="3602"/>
  </r>
  <r>
    <x v="4"/>
    <n v="4"/>
    <n v="3602"/>
  </r>
  <r>
    <x v="5"/>
    <n v="5"/>
    <n v="3602"/>
  </r>
  <r>
    <x v="6"/>
    <n v="14"/>
    <n v="3602"/>
  </r>
  <r>
    <x v="7"/>
    <s v="Medium"/>
    <n v="3602"/>
  </r>
  <r>
    <x v="0"/>
    <s v="Single"/>
    <n v="73"/>
  </r>
  <r>
    <x v="1"/>
    <n v="14"/>
    <n v="73"/>
  </r>
  <r>
    <x v="2"/>
    <n v="0"/>
    <n v="73"/>
  </r>
  <r>
    <x v="3"/>
    <n v="3"/>
    <n v="73"/>
  </r>
  <r>
    <x v="4"/>
    <n v="0"/>
    <n v="73"/>
  </r>
  <r>
    <x v="5"/>
    <n v="0"/>
    <n v="73"/>
  </r>
  <r>
    <x v="6"/>
    <n v="1"/>
    <n v="73"/>
  </r>
  <r>
    <x v="7"/>
    <s v="Low"/>
    <n v="73"/>
  </r>
  <r>
    <x v="0"/>
    <s v="Single"/>
    <n v="7108"/>
  </r>
  <r>
    <x v="1"/>
    <n v="205"/>
    <n v="7108"/>
  </r>
  <r>
    <x v="2"/>
    <n v="20"/>
    <n v="7108"/>
  </r>
  <r>
    <x v="3"/>
    <n v="47"/>
    <n v="7108"/>
  </r>
  <r>
    <x v="4"/>
    <n v="23"/>
    <n v="7108"/>
  </r>
  <r>
    <x v="5"/>
    <n v="2"/>
    <n v="7108"/>
  </r>
  <r>
    <x v="6"/>
    <n v="56"/>
    <n v="7108"/>
  </r>
  <r>
    <x v="7"/>
    <s v="Medium"/>
    <n v="7108"/>
  </r>
  <r>
    <x v="0"/>
    <s v="Couple"/>
    <n v="4552"/>
  </r>
  <r>
    <x v="1"/>
    <n v="83"/>
    <n v="4552"/>
  </r>
  <r>
    <x v="2"/>
    <n v="2"/>
    <n v="4552"/>
  </r>
  <r>
    <x v="3"/>
    <n v="101"/>
    <n v="4552"/>
  </r>
  <r>
    <x v="4"/>
    <n v="64"/>
    <n v="4552"/>
  </r>
  <r>
    <x v="5"/>
    <n v="26"/>
    <n v="4552"/>
  </r>
  <r>
    <x v="6"/>
    <n v="117"/>
    <n v="4552"/>
  </r>
  <r>
    <x v="7"/>
    <s v="Medium"/>
    <n v="4552"/>
  </r>
  <r>
    <x v="0"/>
    <s v="Couple"/>
    <n v="7375"/>
  </r>
  <r>
    <x v="1"/>
    <n v="297"/>
    <n v="7375"/>
  </r>
  <r>
    <x v="2"/>
    <n v="7"/>
    <n v="7375"/>
  </r>
  <r>
    <x v="3"/>
    <n v="79"/>
    <n v="7375"/>
  </r>
  <r>
    <x v="4"/>
    <n v="0"/>
    <n v="7375"/>
  </r>
  <r>
    <x v="5"/>
    <n v="11"/>
    <n v="7375"/>
  </r>
  <r>
    <x v="6"/>
    <n v="182"/>
    <n v="7375"/>
  </r>
  <r>
    <x v="7"/>
    <s v="High"/>
    <n v="7375"/>
  </r>
  <r>
    <x v="0"/>
    <s v="Couple"/>
    <n v="10144"/>
  </r>
  <r>
    <x v="1"/>
    <n v="297"/>
    <n v="10144"/>
  </r>
  <r>
    <x v="2"/>
    <n v="7"/>
    <n v="10144"/>
  </r>
  <r>
    <x v="3"/>
    <n v="79"/>
    <n v="10144"/>
  </r>
  <r>
    <x v="4"/>
    <n v="0"/>
    <n v="10144"/>
  </r>
  <r>
    <x v="5"/>
    <n v="11"/>
    <n v="10144"/>
  </r>
  <r>
    <x v="6"/>
    <n v="182"/>
    <n v="10144"/>
  </r>
  <r>
    <x v="7"/>
    <s v="High"/>
    <n v="10144"/>
  </r>
  <r>
    <x v="0"/>
    <s v="Couple"/>
    <n v="10341"/>
  </r>
  <r>
    <x v="1"/>
    <n v="68"/>
    <n v="10341"/>
  </r>
  <r>
    <x v="2"/>
    <n v="28"/>
    <n v="10341"/>
  </r>
  <r>
    <x v="3"/>
    <n v="39"/>
    <n v="10341"/>
  </r>
  <r>
    <x v="4"/>
    <n v="16"/>
    <n v="10341"/>
  </r>
  <r>
    <x v="5"/>
    <n v="30"/>
    <n v="10341"/>
  </r>
  <r>
    <x v="6"/>
    <n v="41"/>
    <n v="10341"/>
  </r>
  <r>
    <x v="7"/>
    <s v="Low"/>
    <n v="10341"/>
  </r>
  <r>
    <x v="0"/>
    <s v="Couple"/>
    <n v="8159"/>
  </r>
  <r>
    <x v="1"/>
    <n v="117"/>
    <n v="8159"/>
  </r>
  <r>
    <x v="2"/>
    <n v="0"/>
    <n v="8159"/>
  </r>
  <r>
    <x v="3"/>
    <n v="22"/>
    <n v="8159"/>
  </r>
  <r>
    <x v="4"/>
    <n v="13"/>
    <n v="8159"/>
  </r>
  <r>
    <x v="5"/>
    <n v="0"/>
    <n v="8159"/>
  </r>
  <r>
    <x v="6"/>
    <n v="30"/>
    <n v="8159"/>
  </r>
  <r>
    <x v="7"/>
    <s v="Medium"/>
    <n v="8159"/>
  </r>
  <r>
    <x v="0"/>
    <s v="Couple"/>
    <n v="11075"/>
  </r>
  <r>
    <x v="1"/>
    <n v="183"/>
    <n v="11075"/>
  </r>
  <r>
    <x v="2"/>
    <n v="2"/>
    <n v="11075"/>
  </r>
  <r>
    <x v="3"/>
    <n v="64"/>
    <n v="11075"/>
  </r>
  <r>
    <x v="4"/>
    <n v="7"/>
    <n v="11075"/>
  </r>
  <r>
    <x v="5"/>
    <n v="2"/>
    <n v="11075"/>
  </r>
  <r>
    <x v="6"/>
    <n v="12"/>
    <n v="11075"/>
  </r>
  <r>
    <x v="7"/>
    <s v="Medium"/>
    <n v="11075"/>
  </r>
  <r>
    <x v="0"/>
    <s v="Single"/>
    <n v="4656"/>
  </r>
  <r>
    <x v="1"/>
    <n v="342"/>
    <n v="4656"/>
  </r>
  <r>
    <x v="2"/>
    <n v="32"/>
    <n v="4656"/>
  </r>
  <r>
    <x v="3"/>
    <n v="230"/>
    <n v="4656"/>
  </r>
  <r>
    <x v="4"/>
    <n v="34"/>
    <n v="4656"/>
  </r>
  <r>
    <x v="5"/>
    <n v="32"/>
    <n v="4656"/>
  </r>
  <r>
    <x v="6"/>
    <n v="40"/>
    <n v="4656"/>
  </r>
  <r>
    <x v="7"/>
    <s v="High"/>
    <n v="4656"/>
  </r>
  <r>
    <x v="0"/>
    <s v="Couple"/>
    <n v="8825"/>
  </r>
  <r>
    <x v="1"/>
    <n v="230"/>
    <n v="8825"/>
  </r>
  <r>
    <x v="2"/>
    <n v="14"/>
    <n v="8825"/>
  </r>
  <r>
    <x v="3"/>
    <n v="156"/>
    <n v="8825"/>
  </r>
  <r>
    <x v="4"/>
    <n v="82"/>
    <n v="8825"/>
  </r>
  <r>
    <x v="5"/>
    <n v="24"/>
    <n v="8825"/>
  </r>
  <r>
    <x v="6"/>
    <n v="58"/>
    <n v="8825"/>
  </r>
  <r>
    <x v="7"/>
    <s v="High"/>
    <n v="8825"/>
  </r>
  <r>
    <x v="0"/>
    <s v="Couple"/>
    <n v="326"/>
  </r>
  <r>
    <x v="1"/>
    <n v="235"/>
    <n v="326"/>
  </r>
  <r>
    <x v="2"/>
    <n v="6"/>
    <n v="326"/>
  </r>
  <r>
    <x v="3"/>
    <n v="45"/>
    <n v="326"/>
  </r>
  <r>
    <x v="4"/>
    <n v="8"/>
    <n v="326"/>
  </r>
  <r>
    <x v="5"/>
    <n v="9"/>
    <n v="326"/>
  </r>
  <r>
    <x v="6"/>
    <n v="12"/>
    <n v="326"/>
  </r>
  <r>
    <x v="7"/>
    <s v="Medium"/>
    <n v="326"/>
  </r>
  <r>
    <x v="0"/>
    <s v="Single"/>
    <n v="6663"/>
  </r>
  <r>
    <x v="1"/>
    <n v="144"/>
    <n v="6663"/>
  </r>
  <r>
    <x v="2"/>
    <n v="0"/>
    <n v="6663"/>
  </r>
  <r>
    <x v="3"/>
    <n v="7"/>
    <n v="6663"/>
  </r>
  <r>
    <x v="4"/>
    <n v="0"/>
    <n v="6663"/>
  </r>
  <r>
    <x v="5"/>
    <n v="0"/>
    <n v="6663"/>
  </r>
  <r>
    <x v="6"/>
    <n v="6"/>
    <n v="6663"/>
  </r>
  <r>
    <x v="7"/>
    <s v="Medium"/>
    <n v="6663"/>
  </r>
  <r>
    <x v="0"/>
    <s v="Single"/>
    <n v="2461"/>
  </r>
  <r>
    <x v="1"/>
    <n v="26"/>
    <n v="2461"/>
  </r>
  <r>
    <x v="2"/>
    <n v="1"/>
    <n v="2461"/>
  </r>
  <r>
    <x v="3"/>
    <n v="11"/>
    <n v="2461"/>
  </r>
  <r>
    <x v="4"/>
    <n v="0"/>
    <n v="2461"/>
  </r>
  <r>
    <x v="5"/>
    <n v="1"/>
    <n v="2461"/>
  </r>
  <r>
    <x v="6"/>
    <n v="4"/>
    <n v="2461"/>
  </r>
  <r>
    <x v="7"/>
    <s v="Low"/>
    <n v="2461"/>
  </r>
  <r>
    <x v="0"/>
    <s v="Couple"/>
    <n v="8017"/>
  </r>
  <r>
    <x v="1"/>
    <n v="22"/>
    <n v="8017"/>
  </r>
  <r>
    <x v="2"/>
    <n v="0"/>
    <n v="8017"/>
  </r>
  <r>
    <x v="3"/>
    <n v="19"/>
    <n v="8017"/>
  </r>
  <r>
    <x v="4"/>
    <n v="6"/>
    <n v="8017"/>
  </r>
  <r>
    <x v="5"/>
    <n v="5"/>
    <n v="8017"/>
  </r>
  <r>
    <x v="6"/>
    <n v="3"/>
    <n v="8017"/>
  </r>
  <r>
    <x v="7"/>
    <s v="Low"/>
    <n v="8017"/>
  </r>
  <r>
    <x v="0"/>
    <s v="Couple"/>
    <n v="10490"/>
  </r>
  <r>
    <x v="1"/>
    <n v="100"/>
    <n v="10490"/>
  </r>
  <r>
    <x v="2"/>
    <n v="64"/>
    <n v="10490"/>
  </r>
  <r>
    <x v="3"/>
    <n v="79"/>
    <n v="10490"/>
  </r>
  <r>
    <x v="4"/>
    <n v="65"/>
    <n v="10490"/>
  </r>
  <r>
    <x v="5"/>
    <n v="0"/>
    <n v="10490"/>
  </r>
  <r>
    <x v="6"/>
    <n v="109"/>
    <n v="10490"/>
  </r>
  <r>
    <x v="7"/>
    <s v="Medium"/>
    <n v="10490"/>
  </r>
  <r>
    <x v="0"/>
    <s v="Couple"/>
    <n v="455"/>
  </r>
  <r>
    <x v="1"/>
    <n v="102"/>
    <n v="455"/>
  </r>
  <r>
    <x v="2"/>
    <n v="9"/>
    <n v="455"/>
  </r>
  <r>
    <x v="3"/>
    <n v="63"/>
    <n v="455"/>
  </r>
  <r>
    <x v="4"/>
    <n v="2"/>
    <n v="455"/>
  </r>
  <r>
    <x v="5"/>
    <n v="9"/>
    <n v="455"/>
  </r>
  <r>
    <x v="6"/>
    <n v="24"/>
    <n v="455"/>
  </r>
  <r>
    <x v="7"/>
    <s v="Medium"/>
    <n v="455"/>
  </r>
  <r>
    <x v="0"/>
    <s v="Couple"/>
    <n v="7592"/>
  </r>
  <r>
    <x v="1"/>
    <n v="102"/>
    <n v="7592"/>
  </r>
  <r>
    <x v="2"/>
    <n v="9"/>
    <n v="7592"/>
  </r>
  <r>
    <x v="3"/>
    <n v="63"/>
    <n v="7592"/>
  </r>
  <r>
    <x v="4"/>
    <n v="2"/>
    <n v="7592"/>
  </r>
  <r>
    <x v="5"/>
    <n v="9"/>
    <n v="7592"/>
  </r>
  <r>
    <x v="6"/>
    <n v="24"/>
    <n v="7592"/>
  </r>
  <r>
    <x v="7"/>
    <s v="Medium"/>
    <n v="7592"/>
  </r>
  <r>
    <x v="0"/>
    <s v="Couple"/>
    <n v="1118"/>
  </r>
  <r>
    <x v="1"/>
    <n v="544"/>
    <n v="1118"/>
  </r>
  <r>
    <x v="2"/>
    <n v="13"/>
    <n v="1118"/>
  </r>
  <r>
    <x v="3"/>
    <n v="85"/>
    <n v="1118"/>
  </r>
  <r>
    <x v="4"/>
    <n v="8"/>
    <n v="1118"/>
  </r>
  <r>
    <x v="5"/>
    <n v="6"/>
    <n v="1118"/>
  </r>
  <r>
    <x v="6"/>
    <n v="29"/>
    <n v="1118"/>
  </r>
  <r>
    <x v="7"/>
    <s v="High"/>
    <n v="1118"/>
  </r>
  <r>
    <x v="0"/>
    <s v="Couple"/>
    <n v="9347"/>
  </r>
  <r>
    <x v="1"/>
    <n v="31"/>
    <n v="9347"/>
  </r>
  <r>
    <x v="2"/>
    <n v="0"/>
    <n v="9347"/>
  </r>
  <r>
    <x v="3"/>
    <n v="7"/>
    <n v="9347"/>
  </r>
  <r>
    <x v="4"/>
    <n v="2"/>
    <n v="9347"/>
  </r>
  <r>
    <x v="5"/>
    <n v="0"/>
    <n v="9347"/>
  </r>
  <r>
    <x v="6"/>
    <n v="6"/>
    <n v="9347"/>
  </r>
  <r>
    <x v="7"/>
    <s v="Low"/>
    <n v="9347"/>
  </r>
  <r>
    <x v="0"/>
    <s v="Couple"/>
    <n v="10160"/>
  </r>
  <r>
    <x v="1"/>
    <n v="31"/>
    <n v="10160"/>
  </r>
  <r>
    <x v="2"/>
    <n v="0"/>
    <n v="10160"/>
  </r>
  <r>
    <x v="3"/>
    <n v="7"/>
    <n v="10160"/>
  </r>
  <r>
    <x v="4"/>
    <n v="2"/>
    <n v="10160"/>
  </r>
  <r>
    <x v="5"/>
    <n v="0"/>
    <n v="10160"/>
  </r>
  <r>
    <x v="6"/>
    <n v="6"/>
    <n v="10160"/>
  </r>
  <r>
    <x v="7"/>
    <s v="Low"/>
    <n v="10160"/>
  </r>
  <r>
    <x v="0"/>
    <s v="Couple"/>
    <n v="8148"/>
  </r>
  <r>
    <x v="1"/>
    <n v="285"/>
    <n v="8148"/>
  </r>
  <r>
    <x v="2"/>
    <n v="28"/>
    <n v="8148"/>
  </r>
  <r>
    <x v="3"/>
    <n v="242"/>
    <n v="8148"/>
  </r>
  <r>
    <x v="4"/>
    <n v="55"/>
    <n v="8148"/>
  </r>
  <r>
    <x v="5"/>
    <n v="114"/>
    <n v="8148"/>
  </r>
  <r>
    <x v="6"/>
    <n v="135"/>
    <n v="8148"/>
  </r>
  <r>
    <x v="7"/>
    <s v="Medium"/>
    <n v="8148"/>
  </r>
  <r>
    <x v="0"/>
    <s v="Couple"/>
    <n v="6271"/>
  </r>
  <r>
    <x v="1"/>
    <n v="53"/>
    <n v="6271"/>
  </r>
  <r>
    <x v="2"/>
    <n v="0"/>
    <n v="6271"/>
  </r>
  <r>
    <x v="3"/>
    <n v="8"/>
    <n v="6271"/>
  </r>
  <r>
    <x v="4"/>
    <n v="0"/>
    <n v="6271"/>
  </r>
  <r>
    <x v="5"/>
    <n v="0"/>
    <n v="6271"/>
  </r>
  <r>
    <x v="6"/>
    <n v="2"/>
    <n v="6271"/>
  </r>
  <r>
    <x v="7"/>
    <s v="Low"/>
    <n v="6271"/>
  </r>
  <r>
    <x v="0"/>
    <s v="Single"/>
    <n v="2286"/>
  </r>
  <r>
    <x v="1"/>
    <n v="64"/>
    <n v="2286"/>
  </r>
  <r>
    <x v="2"/>
    <n v="1"/>
    <n v="2286"/>
  </r>
  <r>
    <x v="3"/>
    <n v="21"/>
    <n v="2286"/>
  </r>
  <r>
    <x v="4"/>
    <n v="0"/>
    <n v="2286"/>
  </r>
  <r>
    <x v="5"/>
    <n v="1"/>
    <n v="2286"/>
  </r>
  <r>
    <x v="6"/>
    <n v="27"/>
    <n v="2286"/>
  </r>
  <r>
    <x v="7"/>
    <s v="Low"/>
    <n v="2286"/>
  </r>
  <r>
    <x v="0"/>
    <s v="Couple"/>
    <n v="2061"/>
  </r>
  <r>
    <x v="1"/>
    <n v="78"/>
    <n v="2061"/>
  </r>
  <r>
    <x v="2"/>
    <n v="0"/>
    <n v="2061"/>
  </r>
  <r>
    <x v="3"/>
    <n v="11"/>
    <n v="2061"/>
  </r>
  <r>
    <x v="4"/>
    <n v="0"/>
    <n v="2061"/>
  </r>
  <r>
    <x v="5"/>
    <n v="0"/>
    <n v="2061"/>
  </r>
  <r>
    <x v="6"/>
    <n v="10"/>
    <n v="2061"/>
  </r>
  <r>
    <x v="7"/>
    <s v="Low"/>
    <n v="2061"/>
  </r>
  <r>
    <x v="0"/>
    <s v="Single"/>
    <n v="1165"/>
  </r>
  <r>
    <x v="1"/>
    <n v="239"/>
    <n v="1165"/>
  </r>
  <r>
    <x v="2"/>
    <n v="13"/>
    <n v="1165"/>
  </r>
  <r>
    <x v="3"/>
    <n v="143"/>
    <n v="1165"/>
  </r>
  <r>
    <x v="4"/>
    <n v="45"/>
    <n v="1165"/>
  </r>
  <r>
    <x v="5"/>
    <n v="4"/>
    <n v="1165"/>
  </r>
  <r>
    <x v="6"/>
    <n v="52"/>
    <n v="1165"/>
  </r>
  <r>
    <x v="7"/>
    <s v="Medium"/>
    <n v="1165"/>
  </r>
  <r>
    <x v="0"/>
    <s v="Couple"/>
    <n v="4690"/>
  </r>
  <r>
    <x v="1"/>
    <n v="443"/>
    <n v="4690"/>
  </r>
  <r>
    <x v="2"/>
    <n v="10"/>
    <n v="4690"/>
  </r>
  <r>
    <x v="3"/>
    <n v="75"/>
    <n v="4690"/>
  </r>
  <r>
    <x v="4"/>
    <n v="0"/>
    <n v="4690"/>
  </r>
  <r>
    <x v="5"/>
    <n v="10"/>
    <n v="4690"/>
  </r>
  <r>
    <x v="6"/>
    <n v="48"/>
    <n v="4690"/>
  </r>
  <r>
    <x v="7"/>
    <s v="High"/>
    <n v="4690"/>
  </r>
  <r>
    <x v="0"/>
    <s v="Single"/>
    <n v="6097"/>
  </r>
  <r>
    <x v="1"/>
    <n v="313"/>
    <n v="6097"/>
  </r>
  <r>
    <x v="2"/>
    <n v="8"/>
    <n v="6097"/>
  </r>
  <r>
    <x v="3"/>
    <n v="104"/>
    <n v="6097"/>
  </r>
  <r>
    <x v="4"/>
    <n v="6"/>
    <n v="6097"/>
  </r>
  <r>
    <x v="5"/>
    <n v="4"/>
    <n v="6097"/>
  </r>
  <r>
    <x v="6"/>
    <n v="126"/>
    <n v="6097"/>
  </r>
  <r>
    <x v="7"/>
    <s v="High"/>
    <n v="6097"/>
  </r>
  <r>
    <x v="0"/>
    <s v="Single"/>
    <n v="5180"/>
  </r>
  <r>
    <x v="1"/>
    <n v="128"/>
    <n v="5180"/>
  </r>
  <r>
    <x v="2"/>
    <n v="0"/>
    <n v="5180"/>
  </r>
  <r>
    <x v="3"/>
    <n v="16"/>
    <n v="5180"/>
  </r>
  <r>
    <x v="4"/>
    <n v="0"/>
    <n v="5180"/>
  </r>
  <r>
    <x v="5"/>
    <n v="1"/>
    <n v="5180"/>
  </r>
  <r>
    <x v="6"/>
    <n v="4"/>
    <n v="5180"/>
  </r>
  <r>
    <x v="7"/>
    <s v="Medium"/>
    <n v="5180"/>
  </r>
  <r>
    <x v="0"/>
    <s v="Couple"/>
    <n v="4725"/>
  </r>
  <r>
    <x v="1"/>
    <n v="30"/>
    <n v="4725"/>
  </r>
  <r>
    <x v="2"/>
    <n v="2"/>
    <n v="4725"/>
  </r>
  <r>
    <x v="3"/>
    <n v="25"/>
    <n v="4725"/>
  </r>
  <r>
    <x v="4"/>
    <n v="0"/>
    <n v="4725"/>
  </r>
  <r>
    <x v="5"/>
    <n v="1"/>
    <n v="4725"/>
  </r>
  <r>
    <x v="6"/>
    <n v="9"/>
    <n v="4725"/>
  </r>
  <r>
    <x v="7"/>
    <s v="Low"/>
    <n v="4725"/>
  </r>
  <r>
    <x v="0"/>
    <s v="Single"/>
    <n v="7230"/>
  </r>
  <r>
    <x v="1"/>
    <n v="459"/>
    <n v="7230"/>
  </r>
  <r>
    <x v="2"/>
    <n v="0"/>
    <n v="7230"/>
  </r>
  <r>
    <x v="3"/>
    <n v="24"/>
    <n v="7230"/>
  </r>
  <r>
    <x v="4"/>
    <n v="6"/>
    <n v="7230"/>
  </r>
  <r>
    <x v="5"/>
    <n v="0"/>
    <n v="7230"/>
  </r>
  <r>
    <x v="6"/>
    <n v="4"/>
    <n v="7230"/>
  </r>
  <r>
    <x v="7"/>
    <s v="Medium"/>
    <n v="7230"/>
  </r>
  <r>
    <x v="0"/>
    <s v="Single"/>
    <n v="5675"/>
  </r>
  <r>
    <x v="1"/>
    <n v="459"/>
    <n v="5675"/>
  </r>
  <r>
    <x v="2"/>
    <n v="0"/>
    <n v="5675"/>
  </r>
  <r>
    <x v="3"/>
    <n v="24"/>
    <n v="5675"/>
  </r>
  <r>
    <x v="4"/>
    <n v="6"/>
    <n v="5675"/>
  </r>
  <r>
    <x v="5"/>
    <n v="0"/>
    <n v="5675"/>
  </r>
  <r>
    <x v="6"/>
    <n v="4"/>
    <n v="5675"/>
  </r>
  <r>
    <x v="7"/>
    <s v="Medium"/>
    <n v="5675"/>
  </r>
  <r>
    <x v="0"/>
    <s v="Couple"/>
    <n v="9140"/>
  </r>
  <r>
    <x v="1"/>
    <n v="51"/>
    <n v="9140"/>
  </r>
  <r>
    <x v="2"/>
    <n v="4"/>
    <n v="9140"/>
  </r>
  <r>
    <x v="3"/>
    <n v="24"/>
    <n v="9140"/>
  </r>
  <r>
    <x v="4"/>
    <n v="4"/>
    <n v="9140"/>
  </r>
  <r>
    <x v="5"/>
    <n v="7"/>
    <n v="9140"/>
  </r>
  <r>
    <x v="6"/>
    <n v="1"/>
    <n v="9140"/>
  </r>
  <r>
    <x v="7"/>
    <s v="Low"/>
    <n v="9140"/>
  </r>
  <r>
    <x v="0"/>
    <s v="Single"/>
    <n v="8594"/>
  </r>
  <r>
    <x v="1"/>
    <n v="112"/>
    <n v="8594"/>
  </r>
  <r>
    <x v="2"/>
    <n v="0"/>
    <n v="8594"/>
  </r>
  <r>
    <x v="3"/>
    <n v="6"/>
    <n v="8594"/>
  </r>
  <r>
    <x v="4"/>
    <n v="2"/>
    <n v="8594"/>
  </r>
  <r>
    <x v="5"/>
    <n v="1"/>
    <n v="8594"/>
  </r>
  <r>
    <x v="6"/>
    <n v="14"/>
    <n v="8594"/>
  </r>
  <r>
    <x v="7"/>
    <s v="Medium"/>
    <n v="8594"/>
  </r>
  <r>
    <x v="0"/>
    <s v="Couple"/>
    <n v="2632"/>
  </r>
  <r>
    <x v="1"/>
    <n v="297"/>
    <n v="2632"/>
  </r>
  <r>
    <x v="2"/>
    <n v="0"/>
    <n v="2632"/>
  </r>
  <r>
    <x v="3"/>
    <n v="38"/>
    <n v="2632"/>
  </r>
  <r>
    <x v="4"/>
    <n v="13"/>
    <n v="2632"/>
  </r>
  <r>
    <x v="5"/>
    <n v="0"/>
    <n v="2632"/>
  </r>
  <r>
    <x v="6"/>
    <n v="152"/>
    <n v="2632"/>
  </r>
  <r>
    <x v="7"/>
    <s v="Medium"/>
    <n v="2632"/>
  </r>
  <r>
    <x v="0"/>
    <s v="Couple"/>
    <n v="1349"/>
  </r>
  <r>
    <x v="1"/>
    <n v="85"/>
    <n v="1349"/>
  </r>
  <r>
    <x v="2"/>
    <n v="7"/>
    <n v="1349"/>
  </r>
  <r>
    <x v="3"/>
    <n v="24"/>
    <n v="1349"/>
  </r>
  <r>
    <x v="4"/>
    <n v="2"/>
    <n v="1349"/>
  </r>
  <r>
    <x v="5"/>
    <n v="3"/>
    <n v="1349"/>
  </r>
  <r>
    <x v="6"/>
    <n v="27"/>
    <n v="1349"/>
  </r>
  <r>
    <x v="7"/>
    <s v="Medium"/>
    <n v="1349"/>
  </r>
  <r>
    <x v="0"/>
    <s v="Couple"/>
    <n v="9973"/>
  </r>
  <r>
    <x v="1"/>
    <n v="370"/>
    <n v="9973"/>
  </r>
  <r>
    <x v="2"/>
    <n v="9"/>
    <n v="9973"/>
  </r>
  <r>
    <x v="3"/>
    <n v="92"/>
    <n v="9973"/>
  </r>
  <r>
    <x v="4"/>
    <n v="6"/>
    <n v="9973"/>
  </r>
  <r>
    <x v="5"/>
    <n v="9"/>
    <n v="9973"/>
  </r>
  <r>
    <x v="6"/>
    <n v="4"/>
    <n v="9973"/>
  </r>
  <r>
    <x v="7"/>
    <s v="High"/>
    <n v="9973"/>
  </r>
  <r>
    <x v="0"/>
    <s v="Single"/>
    <n v="4452"/>
  </r>
  <r>
    <x v="1"/>
    <n v="292"/>
    <n v="4452"/>
  </r>
  <r>
    <x v="2"/>
    <n v="6"/>
    <n v="4452"/>
  </r>
  <r>
    <x v="3"/>
    <n v="37"/>
    <n v="4452"/>
  </r>
  <r>
    <x v="4"/>
    <n v="0"/>
    <n v="4452"/>
  </r>
  <r>
    <x v="5"/>
    <n v="3"/>
    <n v="4452"/>
  </r>
  <r>
    <x v="6"/>
    <n v="34"/>
    <n v="4452"/>
  </r>
  <r>
    <x v="7"/>
    <s v="Medium"/>
    <n v="4452"/>
  </r>
  <r>
    <x v="0"/>
    <s v="Couple"/>
    <n v="10307"/>
  </r>
  <r>
    <x v="1"/>
    <n v="369"/>
    <n v="10307"/>
  </r>
  <r>
    <x v="2"/>
    <n v="9"/>
    <n v="10307"/>
  </r>
  <r>
    <x v="3"/>
    <n v="87"/>
    <n v="10307"/>
  </r>
  <r>
    <x v="4"/>
    <n v="12"/>
    <n v="10307"/>
  </r>
  <r>
    <x v="5"/>
    <n v="14"/>
    <n v="10307"/>
  </r>
  <r>
    <x v="6"/>
    <n v="34"/>
    <n v="10307"/>
  </r>
  <r>
    <x v="7"/>
    <s v="Medium"/>
    <n v="10307"/>
  </r>
  <r>
    <x v="0"/>
    <s v="Couple"/>
    <n v="713"/>
  </r>
  <r>
    <x v="1"/>
    <n v="141"/>
    <n v="713"/>
  </r>
  <r>
    <x v="2"/>
    <n v="15"/>
    <n v="713"/>
  </r>
  <r>
    <x v="3"/>
    <n v="153"/>
    <n v="713"/>
  </r>
  <r>
    <x v="4"/>
    <n v="67"/>
    <n v="713"/>
  </r>
  <r>
    <x v="5"/>
    <n v="31"/>
    <n v="713"/>
  </r>
  <r>
    <x v="6"/>
    <n v="35"/>
    <n v="713"/>
  </r>
  <r>
    <x v="7"/>
    <s v="Medium"/>
    <n v="713"/>
  </r>
  <r>
    <x v="0"/>
    <s v="Couple"/>
    <n v="1378"/>
  </r>
  <r>
    <x v="1"/>
    <n v="284"/>
    <n v="1378"/>
  </r>
  <r>
    <x v="2"/>
    <n v="16"/>
    <n v="1378"/>
  </r>
  <r>
    <x v="3"/>
    <n v="160"/>
    <n v="1378"/>
  </r>
  <r>
    <x v="4"/>
    <n v="84"/>
    <n v="1378"/>
  </r>
  <r>
    <x v="5"/>
    <n v="16"/>
    <n v="1378"/>
  </r>
  <r>
    <x v="6"/>
    <n v="134"/>
    <n v="1378"/>
  </r>
  <r>
    <x v="7"/>
    <s v="High"/>
    <n v="1378"/>
  </r>
  <r>
    <x v="0"/>
    <s v="Couple"/>
    <n v="7540"/>
  </r>
  <r>
    <x v="1"/>
    <n v="143"/>
    <n v="7540"/>
  </r>
  <r>
    <x v="2"/>
    <n v="15"/>
    <n v="7540"/>
  </r>
  <r>
    <x v="3"/>
    <n v="60"/>
    <n v="7540"/>
  </r>
  <r>
    <x v="4"/>
    <n v="24"/>
    <n v="7540"/>
  </r>
  <r>
    <x v="5"/>
    <n v="23"/>
    <n v="7540"/>
  </r>
  <r>
    <x v="6"/>
    <n v="5"/>
    <n v="7540"/>
  </r>
  <r>
    <x v="7"/>
    <s v="Low"/>
    <n v="7540"/>
  </r>
  <r>
    <x v="0"/>
    <s v="Couple"/>
    <n v="6969"/>
  </r>
  <r>
    <x v="1"/>
    <n v="99"/>
    <n v="6969"/>
  </r>
  <r>
    <x v="2"/>
    <n v="13"/>
    <n v="6969"/>
  </r>
  <r>
    <x v="3"/>
    <n v="66"/>
    <n v="6969"/>
  </r>
  <r>
    <x v="4"/>
    <n v="43"/>
    <n v="6969"/>
  </r>
  <r>
    <x v="5"/>
    <n v="8"/>
    <n v="6969"/>
  </r>
  <r>
    <x v="6"/>
    <n v="4"/>
    <n v="6969"/>
  </r>
  <r>
    <x v="7"/>
    <s v="Medium"/>
    <n v="6969"/>
  </r>
  <r>
    <x v="0"/>
    <s v="Couple"/>
    <n v="3972"/>
  </r>
  <r>
    <x v="1"/>
    <n v="266"/>
    <n v="3972"/>
  </r>
  <r>
    <x v="2"/>
    <n v="6"/>
    <n v="3972"/>
  </r>
  <r>
    <x v="3"/>
    <n v="51"/>
    <n v="3972"/>
  </r>
  <r>
    <x v="4"/>
    <n v="8"/>
    <n v="3972"/>
  </r>
  <r>
    <x v="5"/>
    <n v="6"/>
    <n v="3972"/>
  </r>
  <r>
    <x v="6"/>
    <n v="64"/>
    <n v="3972"/>
  </r>
  <r>
    <x v="7"/>
    <s v="High"/>
    <n v="3972"/>
  </r>
  <r>
    <x v="0"/>
    <s v="Couple"/>
    <n v="5633"/>
  </r>
  <r>
    <x v="1"/>
    <n v="97"/>
    <n v="5633"/>
  </r>
  <r>
    <x v="2"/>
    <n v="12"/>
    <n v="5633"/>
  </r>
  <r>
    <x v="3"/>
    <n v="84"/>
    <n v="5633"/>
  </r>
  <r>
    <x v="4"/>
    <n v="13"/>
    <n v="5633"/>
  </r>
  <r>
    <x v="5"/>
    <n v="10"/>
    <n v="5633"/>
  </r>
  <r>
    <x v="6"/>
    <n v="15"/>
    <n v="5633"/>
  </r>
  <r>
    <x v="7"/>
    <s v="Medium"/>
    <n v="5633"/>
  </r>
  <r>
    <x v="0"/>
    <s v="Couple"/>
    <n v="3037"/>
  </r>
  <r>
    <x v="1"/>
    <n v="135"/>
    <n v="3037"/>
  </r>
  <r>
    <x v="2"/>
    <n v="46"/>
    <n v="3037"/>
  </r>
  <r>
    <x v="3"/>
    <n v="92"/>
    <n v="3037"/>
  </r>
  <r>
    <x v="4"/>
    <n v="65"/>
    <n v="3037"/>
  </r>
  <r>
    <x v="5"/>
    <n v="61"/>
    <n v="3037"/>
  </r>
  <r>
    <x v="6"/>
    <n v="11"/>
    <n v="3037"/>
  </r>
  <r>
    <x v="7"/>
    <s v="Medium"/>
    <n v="3037"/>
  </r>
  <r>
    <x v="0"/>
    <s v="Couple"/>
    <n v="4698"/>
  </r>
  <r>
    <x v="1"/>
    <n v="135"/>
    <n v="4698"/>
  </r>
  <r>
    <x v="2"/>
    <n v="46"/>
    <n v="4698"/>
  </r>
  <r>
    <x v="3"/>
    <n v="92"/>
    <n v="4698"/>
  </r>
  <r>
    <x v="4"/>
    <n v="65"/>
    <n v="4698"/>
  </r>
  <r>
    <x v="5"/>
    <n v="61"/>
    <n v="4698"/>
  </r>
  <r>
    <x v="6"/>
    <n v="11"/>
    <n v="4698"/>
  </r>
  <r>
    <x v="7"/>
    <s v="Medium"/>
    <n v="4698"/>
  </r>
  <r>
    <x v="0"/>
    <s v="Couple"/>
    <n v="9386"/>
  </r>
  <r>
    <x v="1"/>
    <n v="274"/>
    <n v="9386"/>
  </r>
  <r>
    <x v="2"/>
    <n v="0"/>
    <n v="9386"/>
  </r>
  <r>
    <x v="3"/>
    <n v="21"/>
    <n v="9386"/>
  </r>
  <r>
    <x v="4"/>
    <n v="4"/>
    <n v="9386"/>
  </r>
  <r>
    <x v="5"/>
    <n v="6"/>
    <n v="9386"/>
  </r>
  <r>
    <x v="6"/>
    <n v="15"/>
    <n v="9386"/>
  </r>
  <r>
    <x v="7"/>
    <s v="Medium"/>
    <n v="9386"/>
  </r>
  <r>
    <x v="0"/>
    <s v="Couple"/>
    <n v="2115"/>
  </r>
  <r>
    <x v="1"/>
    <n v="54"/>
    <n v="2115"/>
  </r>
  <r>
    <x v="2"/>
    <n v="0"/>
    <n v="2115"/>
  </r>
  <r>
    <x v="3"/>
    <n v="10"/>
    <n v="2115"/>
  </r>
  <r>
    <x v="4"/>
    <n v="0"/>
    <n v="2115"/>
  </r>
  <r>
    <x v="5"/>
    <n v="0"/>
    <n v="2115"/>
  </r>
  <r>
    <x v="6"/>
    <n v="2"/>
    <n v="2115"/>
  </r>
  <r>
    <x v="7"/>
    <s v="Low"/>
    <n v="2115"/>
  </r>
  <r>
    <x v="0"/>
    <s v="Single"/>
    <n v="10855"/>
  </r>
  <r>
    <x v="1"/>
    <n v="234"/>
    <n v="10855"/>
  </r>
  <r>
    <x v="2"/>
    <n v="14"/>
    <n v="10855"/>
  </r>
  <r>
    <x v="3"/>
    <n v="77"/>
    <n v="10855"/>
  </r>
  <r>
    <x v="4"/>
    <n v="19"/>
    <n v="10855"/>
  </r>
  <r>
    <x v="5"/>
    <n v="10"/>
    <n v="10855"/>
  </r>
  <r>
    <x v="6"/>
    <n v="42"/>
    <n v="10855"/>
  </r>
  <r>
    <x v="7"/>
    <s v="Medium"/>
    <n v="10855"/>
  </r>
  <r>
    <x v="0"/>
    <s v="Single"/>
    <n v="5209"/>
  </r>
  <r>
    <x v="1"/>
    <n v="443"/>
    <n v="5209"/>
  </r>
  <r>
    <x v="2"/>
    <n v="5"/>
    <n v="5209"/>
  </r>
  <r>
    <x v="3"/>
    <n v="71"/>
    <n v="5209"/>
  </r>
  <r>
    <x v="4"/>
    <n v="21"/>
    <n v="5209"/>
  </r>
  <r>
    <x v="5"/>
    <n v="16"/>
    <n v="5209"/>
  </r>
  <r>
    <x v="6"/>
    <n v="82"/>
    <n v="5209"/>
  </r>
  <r>
    <x v="7"/>
    <s v="High"/>
    <n v="5209"/>
  </r>
  <r>
    <x v="0"/>
    <s v="Single"/>
    <n v="2895"/>
  </r>
  <r>
    <x v="1"/>
    <n v="104"/>
    <n v="2895"/>
  </r>
  <r>
    <x v="2"/>
    <n v="1"/>
    <n v="2895"/>
  </r>
  <r>
    <x v="3"/>
    <n v="54"/>
    <n v="2895"/>
  </r>
  <r>
    <x v="4"/>
    <n v="13"/>
    <n v="2895"/>
  </r>
  <r>
    <x v="5"/>
    <n v="9"/>
    <n v="2895"/>
  </r>
  <r>
    <x v="6"/>
    <n v="14"/>
    <n v="2895"/>
  </r>
  <r>
    <x v="7"/>
    <s v="Medium"/>
    <n v="2895"/>
  </r>
  <r>
    <x v="0"/>
    <s v="Single"/>
    <n v="3025"/>
  </r>
  <r>
    <x v="1"/>
    <n v="212"/>
    <n v="3025"/>
  </r>
  <r>
    <x v="2"/>
    <n v="6"/>
    <n v="3025"/>
  </r>
  <r>
    <x v="3"/>
    <n v="69"/>
    <n v="3025"/>
  </r>
  <r>
    <x v="4"/>
    <n v="4"/>
    <n v="3025"/>
  </r>
  <r>
    <x v="5"/>
    <n v="12"/>
    <n v="3025"/>
  </r>
  <r>
    <x v="6"/>
    <n v="3"/>
    <n v="3025"/>
  </r>
  <r>
    <x v="7"/>
    <s v="Medium"/>
    <n v="3025"/>
  </r>
  <r>
    <x v="0"/>
    <s v="Couple"/>
    <n v="9323"/>
  </r>
  <r>
    <x v="1"/>
    <n v="520"/>
    <n v="9323"/>
  </r>
  <r>
    <x v="2"/>
    <n v="8"/>
    <n v="9323"/>
  </r>
  <r>
    <x v="3"/>
    <n v="223"/>
    <n v="9323"/>
  </r>
  <r>
    <x v="4"/>
    <n v="32"/>
    <n v="9323"/>
  </r>
  <r>
    <x v="5"/>
    <n v="49"/>
    <n v="9323"/>
  </r>
  <r>
    <x v="6"/>
    <n v="42"/>
    <n v="9323"/>
  </r>
  <r>
    <x v="7"/>
    <s v="High"/>
    <n v="9323"/>
  </r>
  <r>
    <x v="0"/>
    <s v="Couple"/>
    <n v="1146"/>
  </r>
  <r>
    <x v="1"/>
    <n v="520"/>
    <n v="1146"/>
  </r>
  <r>
    <x v="2"/>
    <n v="8"/>
    <n v="1146"/>
  </r>
  <r>
    <x v="3"/>
    <n v="223"/>
    <n v="1146"/>
  </r>
  <r>
    <x v="4"/>
    <n v="32"/>
    <n v="1146"/>
  </r>
  <r>
    <x v="5"/>
    <n v="49"/>
    <n v="1146"/>
  </r>
  <r>
    <x v="6"/>
    <n v="42"/>
    <n v="1146"/>
  </r>
  <r>
    <x v="7"/>
    <s v="High"/>
    <n v="1146"/>
  </r>
  <r>
    <x v="0"/>
    <s v="Couple"/>
    <n v="5763"/>
  </r>
  <r>
    <x v="1"/>
    <n v="123"/>
    <n v="5763"/>
  </r>
  <r>
    <x v="2"/>
    <n v="17"/>
    <n v="5763"/>
  </r>
  <r>
    <x v="3"/>
    <n v="171"/>
    <n v="5763"/>
  </r>
  <r>
    <x v="4"/>
    <n v="39"/>
    <n v="5763"/>
  </r>
  <r>
    <x v="5"/>
    <n v="0"/>
    <n v="5763"/>
  </r>
  <r>
    <x v="6"/>
    <n v="30"/>
    <n v="5763"/>
  </r>
  <r>
    <x v="7"/>
    <s v="Medium"/>
    <n v="5763"/>
  </r>
  <r>
    <x v="0"/>
    <s v="Single"/>
    <n v="5631"/>
  </r>
  <r>
    <x v="1"/>
    <n v="202"/>
    <n v="5631"/>
  </r>
  <r>
    <x v="2"/>
    <n v="47"/>
    <n v="5631"/>
  </r>
  <r>
    <x v="3"/>
    <n v="197"/>
    <n v="5631"/>
  </r>
  <r>
    <x v="4"/>
    <n v="55"/>
    <n v="5631"/>
  </r>
  <r>
    <x v="5"/>
    <n v="42"/>
    <n v="5631"/>
  </r>
  <r>
    <x v="6"/>
    <n v="149"/>
    <n v="5631"/>
  </r>
  <r>
    <x v="7"/>
    <s v="Medium"/>
    <n v="5631"/>
  </r>
  <r>
    <x v="0"/>
    <s v="Couple"/>
    <n v="4599"/>
  </r>
  <r>
    <x v="1"/>
    <n v="411"/>
    <n v="4599"/>
  </r>
  <r>
    <x v="2"/>
    <n v="0"/>
    <n v="4599"/>
  </r>
  <r>
    <x v="3"/>
    <n v="26"/>
    <n v="4599"/>
  </r>
  <r>
    <x v="4"/>
    <n v="0"/>
    <n v="4599"/>
  </r>
  <r>
    <x v="5"/>
    <n v="0"/>
    <n v="4599"/>
  </r>
  <r>
    <x v="6"/>
    <n v="21"/>
    <n v="4599"/>
  </r>
  <r>
    <x v="7"/>
    <s v="High"/>
    <n v="4599"/>
  </r>
  <r>
    <x v="0"/>
    <s v="Couple"/>
    <n v="879"/>
  </r>
  <r>
    <x v="1"/>
    <n v="411"/>
    <n v="879"/>
  </r>
  <r>
    <x v="2"/>
    <n v="0"/>
    <n v="879"/>
  </r>
  <r>
    <x v="3"/>
    <n v="26"/>
    <n v="879"/>
  </r>
  <r>
    <x v="4"/>
    <n v="0"/>
    <n v="879"/>
  </r>
  <r>
    <x v="5"/>
    <n v="0"/>
    <n v="879"/>
  </r>
  <r>
    <x v="6"/>
    <n v="21"/>
    <n v="879"/>
  </r>
  <r>
    <x v="7"/>
    <s v="High"/>
    <n v="879"/>
  </r>
  <r>
    <x v="0"/>
    <s v="Couple"/>
    <n v="11166"/>
  </r>
  <r>
    <x v="1"/>
    <n v="229"/>
    <n v="11166"/>
  </r>
  <r>
    <x v="2"/>
    <n v="5"/>
    <n v="11166"/>
  </r>
  <r>
    <x v="3"/>
    <n v="56"/>
    <n v="11166"/>
  </r>
  <r>
    <x v="4"/>
    <n v="3"/>
    <n v="11166"/>
  </r>
  <r>
    <x v="5"/>
    <n v="2"/>
    <n v="11166"/>
  </r>
  <r>
    <x v="6"/>
    <n v="20"/>
    <n v="11166"/>
  </r>
  <r>
    <x v="7"/>
    <s v="Medium"/>
    <n v="11166"/>
  </r>
  <r>
    <x v="0"/>
    <s v="Couple"/>
    <n v="7613"/>
  </r>
  <r>
    <x v="1"/>
    <n v="166"/>
    <n v="7613"/>
  </r>
  <r>
    <x v="2"/>
    <n v="5"/>
    <n v="7613"/>
  </r>
  <r>
    <x v="3"/>
    <n v="107"/>
    <n v="7613"/>
  </r>
  <r>
    <x v="4"/>
    <n v="11"/>
    <n v="7613"/>
  </r>
  <r>
    <x v="5"/>
    <n v="8"/>
    <n v="7613"/>
  </r>
  <r>
    <x v="6"/>
    <n v="29"/>
    <n v="7613"/>
  </r>
  <r>
    <x v="7"/>
    <s v="Medium"/>
    <n v="7613"/>
  </r>
  <r>
    <x v="0"/>
    <s v="Single"/>
    <n v="3584"/>
  </r>
  <r>
    <x v="1"/>
    <n v="1181"/>
    <n v="3584"/>
  </r>
  <r>
    <x v="2"/>
    <n v="26"/>
    <n v="3584"/>
  </r>
  <r>
    <x v="3"/>
    <n v="120"/>
    <n v="3584"/>
  </r>
  <r>
    <x v="4"/>
    <n v="17"/>
    <n v="3584"/>
  </r>
  <r>
    <x v="5"/>
    <n v="13"/>
    <n v="3584"/>
  </r>
  <r>
    <x v="6"/>
    <n v="39"/>
    <n v="3584"/>
  </r>
  <r>
    <x v="7"/>
    <s v="Medium"/>
    <n v="3584"/>
  </r>
  <r>
    <x v="0"/>
    <s v="Single"/>
    <n v="4796"/>
  </r>
  <r>
    <x v="1"/>
    <n v="18"/>
    <n v="4796"/>
  </r>
  <r>
    <x v="2"/>
    <n v="10"/>
    <n v="4796"/>
  </r>
  <r>
    <x v="3"/>
    <n v="3"/>
    <n v="4796"/>
  </r>
  <r>
    <x v="4"/>
    <n v="3"/>
    <n v="4796"/>
  </r>
  <r>
    <x v="5"/>
    <n v="5"/>
    <n v="4796"/>
  </r>
  <r>
    <x v="6"/>
    <n v="0"/>
    <n v="4796"/>
  </r>
  <r>
    <x v="7"/>
    <s v="Low"/>
    <n v="4796"/>
  </r>
  <r>
    <x v="0"/>
    <s v="Couple"/>
    <n v="1177"/>
  </r>
  <r>
    <x v="1"/>
    <n v="80"/>
    <n v="1177"/>
  </r>
  <r>
    <x v="2"/>
    <n v="3"/>
    <n v="1177"/>
  </r>
  <r>
    <x v="3"/>
    <n v="26"/>
    <n v="1177"/>
  </r>
  <r>
    <x v="4"/>
    <n v="4"/>
    <n v="1177"/>
  </r>
  <r>
    <x v="5"/>
    <n v="2"/>
    <n v="1177"/>
  </r>
  <r>
    <x v="6"/>
    <n v="14"/>
    <n v="1177"/>
  </r>
  <r>
    <x v="7"/>
    <s v="Medium"/>
    <n v="1177"/>
  </r>
  <r>
    <x v="0"/>
    <s v="Couple"/>
    <n v="4050"/>
  </r>
  <r>
    <x v="1"/>
    <n v="42"/>
    <n v="4050"/>
  </r>
  <r>
    <x v="2"/>
    <n v="16"/>
    <n v="4050"/>
  </r>
  <r>
    <x v="3"/>
    <n v="29"/>
    <n v="4050"/>
  </r>
  <r>
    <x v="4"/>
    <n v="12"/>
    <n v="4050"/>
  </r>
  <r>
    <x v="5"/>
    <n v="20"/>
    <n v="4050"/>
  </r>
  <r>
    <x v="6"/>
    <n v="8"/>
    <n v="4050"/>
  </r>
  <r>
    <x v="7"/>
    <s v="Low"/>
    <n v="4050"/>
  </r>
  <r>
    <x v="0"/>
    <s v="Couple"/>
    <n v="6950"/>
  </r>
  <r>
    <x v="1"/>
    <n v="35"/>
    <n v="6950"/>
  </r>
  <r>
    <x v="2"/>
    <n v="1"/>
    <n v="6950"/>
  </r>
  <r>
    <x v="3"/>
    <n v="16"/>
    <n v="6950"/>
  </r>
  <r>
    <x v="4"/>
    <n v="0"/>
    <n v="6950"/>
  </r>
  <r>
    <x v="5"/>
    <n v="1"/>
    <n v="6950"/>
  </r>
  <r>
    <x v="6"/>
    <n v="1"/>
    <n v="6950"/>
  </r>
  <r>
    <x v="7"/>
    <s v="Low"/>
    <n v="6950"/>
  </r>
  <r>
    <x v="0"/>
    <s v="Couple"/>
    <n v="4065"/>
  </r>
  <r>
    <x v="1"/>
    <n v="308"/>
    <n v="4065"/>
  </r>
  <r>
    <x v="2"/>
    <n v="0"/>
    <n v="4065"/>
  </r>
  <r>
    <x v="3"/>
    <n v="73"/>
    <n v="4065"/>
  </r>
  <r>
    <x v="4"/>
    <n v="0"/>
    <n v="4065"/>
  </r>
  <r>
    <x v="5"/>
    <n v="0"/>
    <n v="4065"/>
  </r>
  <r>
    <x v="6"/>
    <n v="23"/>
    <n v="4065"/>
  </r>
  <r>
    <x v="7"/>
    <s v="Medium"/>
    <n v="4065"/>
  </r>
  <r>
    <x v="0"/>
    <s v="Single"/>
    <n v="4120"/>
  </r>
  <r>
    <x v="1"/>
    <n v="88"/>
    <n v="4120"/>
  </r>
  <r>
    <x v="2"/>
    <n v="39"/>
    <n v="4120"/>
  </r>
  <r>
    <x v="3"/>
    <n v="78"/>
    <n v="4120"/>
  </r>
  <r>
    <x v="4"/>
    <n v="58"/>
    <n v="4120"/>
  </r>
  <r>
    <x v="5"/>
    <n v="13"/>
    <n v="4120"/>
  </r>
  <r>
    <x v="6"/>
    <n v="93"/>
    <n v="4120"/>
  </r>
  <r>
    <x v="7"/>
    <s v="Medium"/>
    <n v="4120"/>
  </r>
  <r>
    <x v="0"/>
    <s v="Couple"/>
    <n v="8581"/>
  </r>
  <r>
    <x v="1"/>
    <n v="604"/>
    <n v="8581"/>
  </r>
  <r>
    <x v="2"/>
    <n v="0"/>
    <n v="8581"/>
  </r>
  <r>
    <x v="3"/>
    <n v="100"/>
    <n v="8581"/>
  </r>
  <r>
    <x v="4"/>
    <n v="19"/>
    <n v="8581"/>
  </r>
  <r>
    <x v="5"/>
    <n v="0"/>
    <n v="8581"/>
  </r>
  <r>
    <x v="6"/>
    <n v="28"/>
    <n v="8581"/>
  </r>
  <r>
    <x v="7"/>
    <s v="High"/>
    <n v="8581"/>
  </r>
  <r>
    <x v="0"/>
    <s v="Single"/>
    <n v="6141"/>
  </r>
  <r>
    <x v="1"/>
    <n v="191"/>
    <n v="6141"/>
  </r>
  <r>
    <x v="2"/>
    <n v="9"/>
    <n v="6141"/>
  </r>
  <r>
    <x v="3"/>
    <n v="97"/>
    <n v="6141"/>
  </r>
  <r>
    <x v="4"/>
    <n v="0"/>
    <n v="6141"/>
  </r>
  <r>
    <x v="5"/>
    <n v="6"/>
    <n v="6141"/>
  </r>
  <r>
    <x v="6"/>
    <n v="82"/>
    <n v="6141"/>
  </r>
  <r>
    <x v="7"/>
    <s v="Medium"/>
    <n v="6141"/>
  </r>
  <r>
    <x v="0"/>
    <s v="Single"/>
    <n v="10524"/>
  </r>
  <r>
    <x v="1"/>
    <n v="386"/>
    <n v="10524"/>
  </r>
  <r>
    <x v="2"/>
    <n v="23"/>
    <n v="10524"/>
  </r>
  <r>
    <x v="3"/>
    <n v="95"/>
    <n v="10524"/>
  </r>
  <r>
    <x v="4"/>
    <n v="54"/>
    <n v="10524"/>
  </r>
  <r>
    <x v="5"/>
    <n v="41"/>
    <n v="10524"/>
  </r>
  <r>
    <x v="6"/>
    <n v="196"/>
    <n v="10524"/>
  </r>
  <r>
    <x v="7"/>
    <s v="Low"/>
    <n v="10524"/>
  </r>
  <r>
    <x v="0"/>
    <s v="Single"/>
    <n v="3277"/>
  </r>
  <r>
    <x v="1"/>
    <n v="219"/>
    <n v="3277"/>
  </r>
  <r>
    <x v="2"/>
    <n v="3"/>
    <n v="3277"/>
  </r>
  <r>
    <x v="3"/>
    <n v="100"/>
    <n v="3277"/>
  </r>
  <r>
    <x v="4"/>
    <n v="26"/>
    <n v="3277"/>
  </r>
  <r>
    <x v="5"/>
    <n v="0"/>
    <n v="3277"/>
  </r>
  <r>
    <x v="6"/>
    <n v="17"/>
    <n v="3277"/>
  </r>
  <r>
    <x v="7"/>
    <s v="High"/>
    <n v="3277"/>
  </r>
  <r>
    <x v="0"/>
    <s v="Couple"/>
    <n v="10323"/>
  </r>
  <r>
    <x v="1"/>
    <n v="205"/>
    <n v="10323"/>
  </r>
  <r>
    <x v="2"/>
    <n v="7"/>
    <n v="10323"/>
  </r>
  <r>
    <x v="3"/>
    <n v="41"/>
    <n v="10323"/>
  </r>
  <r>
    <x v="4"/>
    <n v="3"/>
    <n v="10323"/>
  </r>
  <r>
    <x v="5"/>
    <n v="2"/>
    <n v="10323"/>
  </r>
  <r>
    <x v="6"/>
    <n v="46"/>
    <n v="10323"/>
  </r>
  <r>
    <x v="7"/>
    <s v="Medium"/>
    <n v="10323"/>
  </r>
  <r>
    <x v="0"/>
    <s v="Single"/>
    <n v="10738"/>
  </r>
  <r>
    <x v="1"/>
    <n v="40"/>
    <n v="10738"/>
  </r>
  <r>
    <x v="2"/>
    <n v="0"/>
    <n v="10738"/>
  </r>
  <r>
    <x v="3"/>
    <n v="19"/>
    <n v="10738"/>
  </r>
  <r>
    <x v="4"/>
    <n v="2"/>
    <n v="10738"/>
  </r>
  <r>
    <x v="5"/>
    <n v="1"/>
    <n v="10738"/>
  </r>
  <r>
    <x v="6"/>
    <n v="3"/>
    <n v="10738"/>
  </r>
  <r>
    <x v="7"/>
    <s v="Low"/>
    <n v="10738"/>
  </r>
  <r>
    <x v="0"/>
    <s v="Couple"/>
    <n v="3916"/>
  </r>
  <r>
    <x v="1"/>
    <n v="639"/>
    <n v="3916"/>
  </r>
  <r>
    <x v="2"/>
    <n v="8"/>
    <n v="3916"/>
  </r>
  <r>
    <x v="3"/>
    <n v="166"/>
    <n v="3916"/>
  </r>
  <r>
    <x v="4"/>
    <n v="11"/>
    <n v="3916"/>
  </r>
  <r>
    <x v="5"/>
    <n v="8"/>
    <n v="3916"/>
  </r>
  <r>
    <x v="6"/>
    <n v="58"/>
    <n v="3916"/>
  </r>
  <r>
    <x v="7"/>
    <s v="High"/>
    <n v="3916"/>
  </r>
  <r>
    <x v="0"/>
    <s v="Couple"/>
    <n v="5723"/>
  </r>
  <r>
    <x v="1"/>
    <n v="81"/>
    <n v="5723"/>
  </r>
  <r>
    <x v="2"/>
    <n v="1"/>
    <n v="5723"/>
  </r>
  <r>
    <x v="3"/>
    <n v="31"/>
    <n v="5723"/>
  </r>
  <r>
    <x v="4"/>
    <n v="2"/>
    <n v="5723"/>
  </r>
  <r>
    <x v="5"/>
    <n v="1"/>
    <n v="5723"/>
  </r>
  <r>
    <x v="6"/>
    <n v="0"/>
    <n v="5723"/>
  </r>
  <r>
    <x v="7"/>
    <s v="Low"/>
    <n v="5723"/>
  </r>
  <r>
    <x v="0"/>
    <s v="Single"/>
    <n v="7848"/>
  </r>
  <r>
    <x v="1"/>
    <n v="224"/>
    <n v="7848"/>
  </r>
  <r>
    <x v="2"/>
    <n v="2"/>
    <n v="7848"/>
  </r>
  <r>
    <x v="3"/>
    <n v="25"/>
    <n v="7848"/>
  </r>
  <r>
    <x v="4"/>
    <n v="7"/>
    <n v="7848"/>
  </r>
  <r>
    <x v="5"/>
    <n v="0"/>
    <n v="7848"/>
  </r>
  <r>
    <x v="6"/>
    <n v="110"/>
    <n v="7848"/>
  </r>
  <r>
    <x v="7"/>
    <s v="Medium"/>
    <n v="7848"/>
  </r>
  <r>
    <x v="0"/>
    <s v="Single"/>
    <n v="3578"/>
  </r>
  <r>
    <x v="1"/>
    <n v="122"/>
    <n v="3578"/>
  </r>
  <r>
    <x v="2"/>
    <n v="21"/>
    <n v="3578"/>
  </r>
  <r>
    <x v="3"/>
    <n v="43"/>
    <n v="3578"/>
  </r>
  <r>
    <x v="4"/>
    <n v="25"/>
    <n v="3578"/>
  </r>
  <r>
    <x v="5"/>
    <n v="10"/>
    <n v="3578"/>
  </r>
  <r>
    <x v="6"/>
    <n v="15"/>
    <n v="3578"/>
  </r>
  <r>
    <x v="7"/>
    <s v="Medium"/>
    <n v="3578"/>
  </r>
  <r>
    <x v="0"/>
    <s v="Couple"/>
    <n v="3281"/>
  </r>
  <r>
    <x v="1"/>
    <n v="206"/>
    <n v="3281"/>
  </r>
  <r>
    <x v="2"/>
    <n v="10"/>
    <n v="3281"/>
  </r>
  <r>
    <x v="3"/>
    <n v="67"/>
    <n v="3281"/>
  </r>
  <r>
    <x v="4"/>
    <n v="30"/>
    <n v="3281"/>
  </r>
  <r>
    <x v="5"/>
    <n v="27"/>
    <n v="3281"/>
  </r>
  <r>
    <x v="6"/>
    <n v="71"/>
    <n v="3281"/>
  </r>
  <r>
    <x v="7"/>
    <s v="Medium"/>
    <n v="3281"/>
  </r>
  <r>
    <x v="0"/>
    <s v="Single"/>
    <n v="9516"/>
  </r>
  <r>
    <x v="1"/>
    <n v="620"/>
    <n v="9516"/>
  </r>
  <r>
    <x v="2"/>
    <n v="54"/>
    <n v="9516"/>
  </r>
  <r>
    <x v="3"/>
    <n v="239"/>
    <n v="9516"/>
  </r>
  <r>
    <x v="4"/>
    <n v="99"/>
    <n v="9516"/>
  </r>
  <r>
    <x v="5"/>
    <n v="98"/>
    <n v="9516"/>
  </r>
  <r>
    <x v="6"/>
    <n v="119"/>
    <n v="9516"/>
  </r>
  <r>
    <x v="7"/>
    <s v="High"/>
    <n v="9516"/>
  </r>
  <r>
    <x v="0"/>
    <s v="Couple"/>
    <n v="7533"/>
  </r>
  <r>
    <x v="1"/>
    <n v="144"/>
    <n v="7533"/>
  </r>
  <r>
    <x v="2"/>
    <n v="1"/>
    <n v="7533"/>
  </r>
  <r>
    <x v="3"/>
    <n v="32"/>
    <n v="7533"/>
  </r>
  <r>
    <x v="4"/>
    <n v="2"/>
    <n v="7533"/>
  </r>
  <r>
    <x v="5"/>
    <n v="1"/>
    <n v="7533"/>
  </r>
  <r>
    <x v="6"/>
    <n v="7"/>
    <n v="7533"/>
  </r>
  <r>
    <x v="7"/>
    <s v="Medium"/>
    <n v="7533"/>
  </r>
  <r>
    <x v="0"/>
    <s v="Couple"/>
    <n v="2870"/>
  </r>
  <r>
    <x v="1"/>
    <n v="376"/>
    <n v="2870"/>
  </r>
  <r>
    <x v="2"/>
    <n v="0"/>
    <n v="2870"/>
  </r>
  <r>
    <x v="3"/>
    <n v="38"/>
    <n v="2870"/>
  </r>
  <r>
    <x v="4"/>
    <n v="11"/>
    <n v="2870"/>
  </r>
  <r>
    <x v="5"/>
    <n v="8"/>
    <n v="2870"/>
  </r>
  <r>
    <x v="6"/>
    <n v="69"/>
    <n v="2870"/>
  </r>
  <r>
    <x v="7"/>
    <s v="Medium"/>
    <n v="2870"/>
  </r>
  <r>
    <x v="0"/>
    <s v="Single"/>
    <n v="7397"/>
  </r>
  <r>
    <x v="1"/>
    <n v="494"/>
    <n v="7397"/>
  </r>
  <r>
    <x v="2"/>
    <n v="5"/>
    <n v="7397"/>
  </r>
  <r>
    <x v="3"/>
    <n v="82"/>
    <n v="7397"/>
  </r>
  <r>
    <x v="4"/>
    <n v="7"/>
    <n v="7397"/>
  </r>
  <r>
    <x v="5"/>
    <n v="0"/>
    <n v="7397"/>
  </r>
  <r>
    <x v="6"/>
    <n v="100"/>
    <n v="7397"/>
  </r>
  <r>
    <x v="7"/>
    <s v="High"/>
    <n v="7397"/>
  </r>
  <r>
    <x v="0"/>
    <s v="Couple"/>
    <n v="6116"/>
  </r>
  <r>
    <x v="1"/>
    <n v="19"/>
    <n v="6116"/>
  </r>
  <r>
    <x v="2"/>
    <n v="13"/>
    <n v="6116"/>
  </r>
  <r>
    <x v="3"/>
    <n v="18"/>
    <n v="6116"/>
  </r>
  <r>
    <x v="4"/>
    <n v="10"/>
    <n v="6116"/>
  </r>
  <r>
    <x v="5"/>
    <n v="7"/>
    <n v="6116"/>
  </r>
  <r>
    <x v="6"/>
    <n v="8"/>
    <n v="6116"/>
  </r>
  <r>
    <x v="7"/>
    <s v="Low"/>
    <n v="6116"/>
  </r>
  <r>
    <x v="0"/>
    <s v="Single"/>
    <n v="2968"/>
  </r>
  <r>
    <x v="1"/>
    <n v="437"/>
    <n v="2968"/>
  </r>
  <r>
    <x v="2"/>
    <n v="8"/>
    <n v="2968"/>
  </r>
  <r>
    <x v="3"/>
    <n v="206"/>
    <n v="2968"/>
  </r>
  <r>
    <x v="4"/>
    <n v="160"/>
    <n v="2968"/>
  </r>
  <r>
    <x v="5"/>
    <n v="49"/>
    <n v="2968"/>
  </r>
  <r>
    <x v="6"/>
    <n v="42"/>
    <n v="2968"/>
  </r>
  <r>
    <x v="7"/>
    <s v="High"/>
    <n v="2968"/>
  </r>
  <r>
    <x v="0"/>
    <s v="Single"/>
    <n v="8800"/>
  </r>
  <r>
    <x v="1"/>
    <n v="437"/>
    <n v="8800"/>
  </r>
  <r>
    <x v="2"/>
    <n v="8"/>
    <n v="8800"/>
  </r>
  <r>
    <x v="3"/>
    <n v="206"/>
    <n v="8800"/>
  </r>
  <r>
    <x v="4"/>
    <n v="160"/>
    <n v="8800"/>
  </r>
  <r>
    <x v="5"/>
    <n v="49"/>
    <n v="8800"/>
  </r>
  <r>
    <x v="6"/>
    <n v="42"/>
    <n v="8800"/>
  </r>
  <r>
    <x v="7"/>
    <s v="High"/>
    <n v="8800"/>
  </r>
  <r>
    <x v="0"/>
    <s v="Couple"/>
    <n v="5389"/>
  </r>
  <r>
    <x v="1"/>
    <n v="238"/>
    <n v="5389"/>
  </r>
  <r>
    <x v="2"/>
    <n v="17"/>
    <n v="5389"/>
  </r>
  <r>
    <x v="3"/>
    <n v="68"/>
    <n v="5389"/>
  </r>
  <r>
    <x v="4"/>
    <n v="8"/>
    <n v="5389"/>
  </r>
  <r>
    <x v="5"/>
    <n v="10"/>
    <n v="5389"/>
  </r>
  <r>
    <x v="6"/>
    <n v="6"/>
    <n v="5389"/>
  </r>
  <r>
    <x v="7"/>
    <s v="Medium"/>
    <n v="5389"/>
  </r>
  <r>
    <x v="0"/>
    <s v="Single"/>
    <n v="2811"/>
  </r>
  <r>
    <x v="1"/>
    <n v="52"/>
    <n v="2811"/>
  </r>
  <r>
    <x v="2"/>
    <n v="0"/>
    <n v="2811"/>
  </r>
  <r>
    <x v="3"/>
    <n v="9"/>
    <n v="2811"/>
  </r>
  <r>
    <x v="4"/>
    <n v="0"/>
    <n v="2811"/>
  </r>
  <r>
    <x v="5"/>
    <n v="0"/>
    <n v="2811"/>
  </r>
  <r>
    <x v="6"/>
    <n v="1"/>
    <n v="2811"/>
  </r>
  <r>
    <x v="7"/>
    <s v="Low"/>
    <n v="2811"/>
  </r>
  <r>
    <x v="0"/>
    <s v="Single"/>
    <n v="9150"/>
  </r>
  <r>
    <x v="1"/>
    <n v="52"/>
    <n v="9150"/>
  </r>
  <r>
    <x v="2"/>
    <n v="0"/>
    <n v="9150"/>
  </r>
  <r>
    <x v="3"/>
    <n v="9"/>
    <n v="9150"/>
  </r>
  <r>
    <x v="4"/>
    <n v="0"/>
    <n v="9150"/>
  </r>
  <r>
    <x v="5"/>
    <n v="0"/>
    <n v="9150"/>
  </r>
  <r>
    <x v="6"/>
    <n v="1"/>
    <n v="9150"/>
  </r>
  <r>
    <x v="7"/>
    <s v="Low"/>
    <n v="9150"/>
  </r>
  <r>
    <x v="0"/>
    <s v="Single"/>
    <n v="8805"/>
  </r>
  <r>
    <x v="1"/>
    <n v="283"/>
    <n v="8805"/>
  </r>
  <r>
    <x v="2"/>
    <n v="10"/>
    <n v="8805"/>
  </r>
  <r>
    <x v="3"/>
    <n v="38"/>
    <n v="8805"/>
  </r>
  <r>
    <x v="4"/>
    <n v="0"/>
    <n v="8805"/>
  </r>
  <r>
    <x v="5"/>
    <n v="13"/>
    <n v="8805"/>
  </r>
  <r>
    <x v="6"/>
    <n v="27"/>
    <n v="8805"/>
  </r>
  <r>
    <x v="7"/>
    <s v="High"/>
    <n v="8805"/>
  </r>
  <r>
    <x v="0"/>
    <s v="Single"/>
    <n v="1158"/>
  </r>
  <r>
    <x v="1"/>
    <n v="102"/>
    <n v="1158"/>
  </r>
  <r>
    <x v="2"/>
    <n v="1"/>
    <n v="1158"/>
  </r>
  <r>
    <x v="3"/>
    <n v="15"/>
    <n v="1158"/>
  </r>
  <r>
    <x v="4"/>
    <n v="2"/>
    <n v="1158"/>
  </r>
  <r>
    <x v="5"/>
    <n v="0"/>
    <n v="1158"/>
  </r>
  <r>
    <x v="6"/>
    <n v="24"/>
    <n v="1158"/>
  </r>
  <r>
    <x v="7"/>
    <s v="Medium"/>
    <n v="1158"/>
  </r>
  <r>
    <x v="0"/>
    <s v="Single"/>
    <n v="10232"/>
  </r>
  <r>
    <x v="1"/>
    <n v="174"/>
    <n v="10232"/>
  </r>
  <r>
    <x v="2"/>
    <n v="18"/>
    <n v="10232"/>
  </r>
  <r>
    <x v="3"/>
    <n v="81"/>
    <n v="10232"/>
  </r>
  <r>
    <x v="4"/>
    <n v="28"/>
    <n v="10232"/>
  </r>
  <r>
    <x v="5"/>
    <n v="6"/>
    <n v="10232"/>
  </r>
  <r>
    <x v="6"/>
    <n v="24"/>
    <n v="10232"/>
  </r>
  <r>
    <x v="7"/>
    <s v="Medium"/>
    <n v="10232"/>
  </r>
  <r>
    <x v="0"/>
    <s v="Couple"/>
    <n v="6382"/>
  </r>
  <r>
    <x v="1"/>
    <n v="25"/>
    <n v="6382"/>
  </r>
  <r>
    <x v="2"/>
    <n v="0"/>
    <n v="6382"/>
  </r>
  <r>
    <x v="3"/>
    <n v="11"/>
    <n v="6382"/>
  </r>
  <r>
    <x v="4"/>
    <n v="3"/>
    <n v="6382"/>
  </r>
  <r>
    <x v="5"/>
    <n v="0"/>
    <n v="6382"/>
  </r>
  <r>
    <x v="6"/>
    <n v="15"/>
    <n v="6382"/>
  </r>
  <r>
    <x v="7"/>
    <s v="Low"/>
    <n v="6382"/>
  </r>
  <r>
    <x v="0"/>
    <s v="Single"/>
    <n v="8560"/>
  </r>
  <r>
    <x v="1"/>
    <n v="351"/>
    <n v="8560"/>
  </r>
  <r>
    <x v="2"/>
    <n v="16"/>
    <n v="8560"/>
  </r>
  <r>
    <x v="3"/>
    <n v="156"/>
    <n v="8560"/>
  </r>
  <r>
    <x v="4"/>
    <n v="7"/>
    <n v="8560"/>
  </r>
  <r>
    <x v="5"/>
    <n v="5"/>
    <n v="8560"/>
  </r>
  <r>
    <x v="6"/>
    <n v="145"/>
    <n v="8560"/>
  </r>
  <r>
    <x v="7"/>
    <s v="Medium"/>
    <n v="8560"/>
  </r>
  <r>
    <x v="0"/>
    <s v="Single"/>
    <n v="5237"/>
  </r>
  <r>
    <x v="1"/>
    <n v="28"/>
    <n v="5237"/>
  </r>
  <r>
    <x v="2"/>
    <n v="1"/>
    <n v="5237"/>
  </r>
  <r>
    <x v="3"/>
    <n v="21"/>
    <n v="5237"/>
  </r>
  <r>
    <x v="4"/>
    <n v="3"/>
    <n v="5237"/>
  </r>
  <r>
    <x v="5"/>
    <n v="0"/>
    <n v="5237"/>
  </r>
  <r>
    <x v="6"/>
    <n v="10"/>
    <n v="5237"/>
  </r>
  <r>
    <x v="7"/>
    <s v="Low"/>
    <n v="5237"/>
  </r>
  <r>
    <x v="0"/>
    <s v="Couple"/>
    <n v="5621"/>
  </r>
  <r>
    <x v="1"/>
    <n v="73"/>
    <n v="5621"/>
  </r>
  <r>
    <x v="2"/>
    <n v="57"/>
    <n v="5621"/>
  </r>
  <r>
    <x v="3"/>
    <n v="100"/>
    <n v="5621"/>
  </r>
  <r>
    <x v="4"/>
    <n v="71"/>
    <n v="5621"/>
  </r>
  <r>
    <x v="5"/>
    <n v="15"/>
    <n v="5621"/>
  </r>
  <r>
    <x v="6"/>
    <n v="0"/>
    <n v="5621"/>
  </r>
  <r>
    <x v="7"/>
    <s v="Medium"/>
    <n v="5621"/>
  </r>
  <r>
    <x v="0"/>
    <s v="Couple"/>
    <n v="221"/>
  </r>
  <r>
    <x v="1"/>
    <n v="138"/>
    <n v="221"/>
  </r>
  <r>
    <x v="2"/>
    <n v="3"/>
    <n v="221"/>
  </r>
  <r>
    <x v="3"/>
    <n v="38"/>
    <n v="221"/>
  </r>
  <r>
    <x v="4"/>
    <n v="4"/>
    <n v="221"/>
  </r>
  <r>
    <x v="5"/>
    <n v="0"/>
    <n v="221"/>
  </r>
  <r>
    <x v="6"/>
    <n v="59"/>
    <n v="221"/>
  </r>
  <r>
    <x v="7"/>
    <s v="Medium"/>
    <n v="221"/>
  </r>
  <r>
    <x v="0"/>
    <s v="Single"/>
    <n v="5552"/>
  </r>
  <r>
    <x v="1"/>
    <n v="81"/>
    <n v="5552"/>
  </r>
  <r>
    <x v="2"/>
    <n v="18"/>
    <n v="5552"/>
  </r>
  <r>
    <x v="3"/>
    <n v="113"/>
    <n v="5552"/>
  </r>
  <r>
    <x v="4"/>
    <n v="47"/>
    <n v="5552"/>
  </r>
  <r>
    <x v="5"/>
    <n v="13"/>
    <n v="5552"/>
  </r>
  <r>
    <x v="6"/>
    <n v="21"/>
    <n v="5552"/>
  </r>
  <r>
    <x v="7"/>
    <s v="Medium"/>
    <n v="5552"/>
  </r>
  <r>
    <x v="0"/>
    <s v="Couple"/>
    <n v="11031"/>
  </r>
  <r>
    <x v="1"/>
    <n v="26"/>
    <n v="11031"/>
  </r>
  <r>
    <x v="2"/>
    <n v="1"/>
    <n v="11031"/>
  </r>
  <r>
    <x v="3"/>
    <n v="10"/>
    <n v="11031"/>
  </r>
  <r>
    <x v="4"/>
    <n v="2"/>
    <n v="11031"/>
  </r>
  <r>
    <x v="5"/>
    <n v="0"/>
    <n v="11031"/>
  </r>
  <r>
    <x v="6"/>
    <n v="1"/>
    <n v="11031"/>
  </r>
  <r>
    <x v="7"/>
    <s v="Low"/>
    <n v="11031"/>
  </r>
  <r>
    <x v="0"/>
    <s v="Couple"/>
    <n v="7284"/>
  </r>
  <r>
    <x v="1"/>
    <n v="10"/>
    <n v="7284"/>
  </r>
  <r>
    <x v="2"/>
    <n v="0"/>
    <n v="7284"/>
  </r>
  <r>
    <x v="3"/>
    <n v="7"/>
    <n v="7284"/>
  </r>
  <r>
    <x v="4"/>
    <n v="2"/>
    <n v="7284"/>
  </r>
  <r>
    <x v="5"/>
    <n v="0"/>
    <n v="7284"/>
  </r>
  <r>
    <x v="6"/>
    <n v="1"/>
    <n v="7284"/>
  </r>
  <r>
    <x v="7"/>
    <s v="Low"/>
    <n v="7284"/>
  </r>
  <r>
    <x v="0"/>
    <s v="Single"/>
    <n v="5025"/>
  </r>
  <r>
    <x v="1"/>
    <n v="23"/>
    <n v="5025"/>
  </r>
  <r>
    <x v="2"/>
    <n v="17"/>
    <n v="5025"/>
  </r>
  <r>
    <x v="3"/>
    <n v="23"/>
    <n v="5025"/>
  </r>
  <r>
    <x v="4"/>
    <n v="43"/>
    <n v="5025"/>
  </r>
  <r>
    <x v="5"/>
    <n v="20"/>
    <n v="5025"/>
  </r>
  <r>
    <x v="6"/>
    <n v="9"/>
    <n v="5025"/>
  </r>
  <r>
    <x v="7"/>
    <s v="Low"/>
    <n v="5025"/>
  </r>
  <r>
    <x v="0"/>
    <s v="Single"/>
    <n v="1041"/>
  </r>
  <r>
    <x v="1"/>
    <n v="322"/>
    <n v="1041"/>
  </r>
  <r>
    <x v="2"/>
    <n v="3"/>
    <n v="1041"/>
  </r>
  <r>
    <x v="3"/>
    <n v="50"/>
    <n v="1041"/>
  </r>
  <r>
    <x v="4"/>
    <n v="4"/>
    <n v="1041"/>
  </r>
  <r>
    <x v="5"/>
    <n v="3"/>
    <n v="1041"/>
  </r>
  <r>
    <x v="6"/>
    <n v="42"/>
    <n v="1041"/>
  </r>
  <r>
    <x v="7"/>
    <s v="High"/>
    <n v="1041"/>
  </r>
  <r>
    <x v="0"/>
    <s v="Other"/>
    <n v="492"/>
  </r>
  <r>
    <x v="1"/>
    <n v="322"/>
    <n v="492"/>
  </r>
  <r>
    <x v="2"/>
    <n v="3"/>
    <n v="492"/>
  </r>
  <r>
    <x v="3"/>
    <n v="50"/>
    <n v="492"/>
  </r>
  <r>
    <x v="4"/>
    <n v="4"/>
    <n v="492"/>
  </r>
  <r>
    <x v="5"/>
    <n v="3"/>
    <n v="492"/>
  </r>
  <r>
    <x v="6"/>
    <n v="42"/>
    <n v="492"/>
  </r>
  <r>
    <x v="7"/>
    <s v="High"/>
    <n v="492"/>
  </r>
  <r>
    <x v="0"/>
    <s v="Other"/>
    <n v="11133"/>
  </r>
  <r>
    <x v="1"/>
    <n v="322"/>
    <n v="11133"/>
  </r>
  <r>
    <x v="2"/>
    <n v="3"/>
    <n v="11133"/>
  </r>
  <r>
    <x v="3"/>
    <n v="50"/>
    <n v="11133"/>
  </r>
  <r>
    <x v="4"/>
    <n v="4"/>
    <n v="11133"/>
  </r>
  <r>
    <x v="5"/>
    <n v="3"/>
    <n v="11133"/>
  </r>
  <r>
    <x v="6"/>
    <n v="42"/>
    <n v="11133"/>
  </r>
  <r>
    <x v="7"/>
    <s v="High"/>
    <n v="11133"/>
  </r>
  <r>
    <x v="0"/>
    <s v="Couple"/>
    <n v="10623"/>
  </r>
  <r>
    <x v="1"/>
    <n v="28"/>
    <n v="10623"/>
  </r>
  <r>
    <x v="2"/>
    <n v="0"/>
    <n v="10623"/>
  </r>
  <r>
    <x v="3"/>
    <n v="4"/>
    <n v="10623"/>
  </r>
  <r>
    <x v="4"/>
    <n v="0"/>
    <n v="10623"/>
  </r>
  <r>
    <x v="5"/>
    <n v="0"/>
    <n v="10623"/>
  </r>
  <r>
    <x v="6"/>
    <n v="0"/>
    <n v="10623"/>
  </r>
  <r>
    <x v="7"/>
    <s v="Low"/>
    <n v="10623"/>
  </r>
  <r>
    <x v="0"/>
    <s v="Single"/>
    <n v="10299"/>
  </r>
  <r>
    <x v="1"/>
    <n v="389"/>
    <n v="10299"/>
  </r>
  <r>
    <x v="2"/>
    <n v="91"/>
    <n v="10299"/>
  </r>
  <r>
    <x v="3"/>
    <n v="248"/>
    <n v="10299"/>
  </r>
  <r>
    <x v="4"/>
    <n v="64"/>
    <n v="10299"/>
  </r>
  <r>
    <x v="5"/>
    <n v="49"/>
    <n v="10299"/>
  </r>
  <r>
    <x v="6"/>
    <n v="41"/>
    <n v="10299"/>
  </r>
  <r>
    <x v="7"/>
    <s v="Medium"/>
    <n v="10299"/>
  </r>
  <r>
    <x v="0"/>
    <s v="Couple"/>
    <n v="4954"/>
  </r>
  <r>
    <x v="1"/>
    <n v="106"/>
    <n v="4954"/>
  </r>
  <r>
    <x v="2"/>
    <n v="27"/>
    <n v="4954"/>
  </r>
  <r>
    <x v="3"/>
    <n v="68"/>
    <n v="4954"/>
  </r>
  <r>
    <x v="4"/>
    <n v="52"/>
    <n v="4954"/>
  </r>
  <r>
    <x v="5"/>
    <n v="7"/>
    <n v="4954"/>
  </r>
  <r>
    <x v="6"/>
    <n v="5"/>
    <n v="4954"/>
  </r>
  <r>
    <x v="7"/>
    <s v="Medium"/>
    <n v="4954"/>
  </r>
  <r>
    <x v="0"/>
    <s v="Couple"/>
    <n v="3483"/>
  </r>
  <r>
    <x v="1"/>
    <n v="1039"/>
    <n v="3483"/>
  </r>
  <r>
    <x v="2"/>
    <n v="43"/>
    <n v="3483"/>
  </r>
  <r>
    <x v="3"/>
    <n v="204"/>
    <n v="3483"/>
  </r>
  <r>
    <x v="4"/>
    <n v="153"/>
    <n v="3483"/>
  </r>
  <r>
    <x v="5"/>
    <n v="58"/>
    <n v="3483"/>
  </r>
  <r>
    <x v="6"/>
    <n v="29"/>
    <n v="3483"/>
  </r>
  <r>
    <x v="7"/>
    <s v="Low"/>
    <n v="3483"/>
  </r>
  <r>
    <x v="0"/>
    <s v="Couple"/>
    <n v="5866"/>
  </r>
  <r>
    <x v="1"/>
    <n v="97"/>
    <n v="5866"/>
  </r>
  <r>
    <x v="2"/>
    <n v="3"/>
    <n v="5866"/>
  </r>
  <r>
    <x v="3"/>
    <n v="66"/>
    <n v="5866"/>
  </r>
  <r>
    <x v="4"/>
    <n v="12"/>
    <n v="5866"/>
  </r>
  <r>
    <x v="5"/>
    <n v="7"/>
    <n v="5866"/>
  </r>
  <r>
    <x v="6"/>
    <n v="34"/>
    <n v="5866"/>
  </r>
  <r>
    <x v="7"/>
    <s v="Medium"/>
    <n v="5866"/>
  </r>
  <r>
    <x v="0"/>
    <s v="Couple"/>
    <n v="10313"/>
  </r>
  <r>
    <x v="1"/>
    <n v="159"/>
    <n v="10313"/>
  </r>
  <r>
    <x v="2"/>
    <n v="4"/>
    <n v="10313"/>
  </r>
  <r>
    <x v="3"/>
    <n v="45"/>
    <n v="10313"/>
  </r>
  <r>
    <x v="4"/>
    <n v="6"/>
    <n v="10313"/>
  </r>
  <r>
    <x v="5"/>
    <n v="2"/>
    <n v="10313"/>
  </r>
  <r>
    <x v="6"/>
    <n v="38"/>
    <n v="10313"/>
  </r>
  <r>
    <x v="7"/>
    <s v="Medium"/>
    <n v="10313"/>
  </r>
  <r>
    <x v="0"/>
    <s v="Couple"/>
    <n v="5991"/>
  </r>
  <r>
    <x v="1"/>
    <n v="173"/>
    <n v="5991"/>
  </r>
  <r>
    <x v="2"/>
    <n v="2"/>
    <n v="5991"/>
  </r>
  <r>
    <x v="3"/>
    <n v="39"/>
    <n v="5991"/>
  </r>
  <r>
    <x v="4"/>
    <n v="3"/>
    <n v="5991"/>
  </r>
  <r>
    <x v="5"/>
    <n v="2"/>
    <n v="5991"/>
  </r>
  <r>
    <x v="6"/>
    <n v="47"/>
    <n v="5991"/>
  </r>
  <r>
    <x v="7"/>
    <s v="Medium"/>
    <n v="5991"/>
  </r>
  <r>
    <x v="0"/>
    <s v="Couple"/>
    <n v="359"/>
  </r>
  <r>
    <x v="1"/>
    <n v="373"/>
    <n v="359"/>
  </r>
  <r>
    <x v="2"/>
    <n v="14"/>
    <n v="359"/>
  </r>
  <r>
    <x v="3"/>
    <n v="83"/>
    <n v="359"/>
  </r>
  <r>
    <x v="4"/>
    <n v="6"/>
    <n v="359"/>
  </r>
  <r>
    <x v="5"/>
    <n v="9"/>
    <n v="359"/>
  </r>
  <r>
    <x v="6"/>
    <n v="19"/>
    <n v="359"/>
  </r>
  <r>
    <x v="7"/>
    <s v="High"/>
    <n v="359"/>
  </r>
  <r>
    <x v="0"/>
    <s v="Couple"/>
    <n v="194"/>
  </r>
  <r>
    <x v="1"/>
    <n v="23"/>
    <n v="194"/>
  </r>
  <r>
    <x v="2"/>
    <n v="0"/>
    <n v="194"/>
  </r>
  <r>
    <x v="3"/>
    <n v="11"/>
    <n v="194"/>
  </r>
  <r>
    <x v="4"/>
    <n v="3"/>
    <n v="194"/>
  </r>
  <r>
    <x v="5"/>
    <n v="2"/>
    <n v="194"/>
  </r>
  <r>
    <x v="6"/>
    <n v="2"/>
    <n v="194"/>
  </r>
  <r>
    <x v="7"/>
    <s v="Low"/>
    <n v="194"/>
  </r>
  <r>
    <x v="0"/>
    <s v="Single"/>
    <n v="1497"/>
  </r>
  <r>
    <x v="1"/>
    <n v="268"/>
    <n v="1497"/>
  </r>
  <r>
    <x v="2"/>
    <n v="11"/>
    <n v="1497"/>
  </r>
  <r>
    <x v="3"/>
    <n v="88"/>
    <n v="1497"/>
  </r>
  <r>
    <x v="4"/>
    <n v="15"/>
    <n v="1497"/>
  </r>
  <r>
    <x v="5"/>
    <n v="3"/>
    <n v="1497"/>
  </r>
  <r>
    <x v="6"/>
    <n v="22"/>
    <n v="1497"/>
  </r>
  <r>
    <x v="7"/>
    <s v="Medium"/>
    <n v="1497"/>
  </r>
  <r>
    <x v="0"/>
    <s v="Single"/>
    <n v="7247"/>
  </r>
  <r>
    <x v="1"/>
    <n v="505"/>
    <n v="7247"/>
  </r>
  <r>
    <x v="2"/>
    <n v="0"/>
    <n v="7247"/>
  </r>
  <r>
    <x v="3"/>
    <n v="26"/>
    <n v="7247"/>
  </r>
  <r>
    <x v="4"/>
    <n v="0"/>
    <n v="7247"/>
  </r>
  <r>
    <x v="5"/>
    <n v="0"/>
    <n v="7247"/>
  </r>
  <r>
    <x v="6"/>
    <n v="75"/>
    <n v="7247"/>
  </r>
  <r>
    <x v="7"/>
    <s v="High"/>
    <n v="7247"/>
  </r>
  <r>
    <x v="0"/>
    <s v="Couple"/>
    <n v="6534"/>
  </r>
  <r>
    <x v="1"/>
    <n v="29"/>
    <n v="6534"/>
  </r>
  <r>
    <x v="2"/>
    <n v="0"/>
    <n v="6534"/>
  </r>
  <r>
    <x v="3"/>
    <n v="29"/>
    <n v="6534"/>
  </r>
  <r>
    <x v="4"/>
    <n v="0"/>
    <n v="6534"/>
  </r>
  <r>
    <x v="5"/>
    <n v="5"/>
    <n v="6534"/>
  </r>
  <r>
    <x v="6"/>
    <n v="4"/>
    <n v="6534"/>
  </r>
  <r>
    <x v="7"/>
    <s v="Low"/>
    <n v="6534"/>
  </r>
  <r>
    <x v="0"/>
    <s v="Couple"/>
    <n v="4368"/>
  </r>
  <r>
    <x v="1"/>
    <n v="42"/>
    <n v="4368"/>
  </r>
  <r>
    <x v="2"/>
    <n v="7"/>
    <n v="4368"/>
  </r>
  <r>
    <x v="3"/>
    <n v="43"/>
    <n v="4368"/>
  </r>
  <r>
    <x v="4"/>
    <n v="20"/>
    <n v="4368"/>
  </r>
  <r>
    <x v="5"/>
    <n v="12"/>
    <n v="4368"/>
  </r>
  <r>
    <x v="6"/>
    <n v="10"/>
    <n v="4368"/>
  </r>
  <r>
    <x v="7"/>
    <s v="Medium"/>
    <n v="4368"/>
  </r>
  <r>
    <x v="0"/>
    <s v="Single"/>
    <n v="1473"/>
  </r>
  <r>
    <x v="1"/>
    <n v="53"/>
    <n v="1473"/>
  </r>
  <r>
    <x v="2"/>
    <n v="1"/>
    <n v="1473"/>
  </r>
  <r>
    <x v="3"/>
    <n v="5"/>
    <n v="1473"/>
  </r>
  <r>
    <x v="4"/>
    <n v="2"/>
    <n v="1473"/>
  </r>
  <r>
    <x v="5"/>
    <n v="1"/>
    <n v="1473"/>
  </r>
  <r>
    <x v="6"/>
    <n v="10"/>
    <n v="1473"/>
  </r>
  <r>
    <x v="7"/>
    <s v="Low"/>
    <n v="1473"/>
  </r>
  <r>
    <x v="0"/>
    <s v="Couple"/>
    <n v="5081"/>
  </r>
  <r>
    <x v="1"/>
    <n v="9"/>
    <n v="5081"/>
  </r>
  <r>
    <x v="2"/>
    <n v="0"/>
    <n v="5081"/>
  </r>
  <r>
    <x v="3"/>
    <n v="16"/>
    <n v="5081"/>
  </r>
  <r>
    <x v="4"/>
    <n v="6"/>
    <n v="5081"/>
  </r>
  <r>
    <x v="5"/>
    <n v="6"/>
    <n v="5081"/>
  </r>
  <r>
    <x v="6"/>
    <n v="10"/>
    <n v="5081"/>
  </r>
  <r>
    <x v="7"/>
    <s v="Low"/>
    <n v="5081"/>
  </r>
  <r>
    <x v="0"/>
    <s v="Couple"/>
    <n v="5534"/>
  </r>
  <r>
    <x v="1"/>
    <n v="123"/>
    <n v="5534"/>
  </r>
  <r>
    <x v="2"/>
    <n v="1"/>
    <n v="5534"/>
  </r>
  <r>
    <x v="3"/>
    <n v="26"/>
    <n v="5534"/>
  </r>
  <r>
    <x v="4"/>
    <n v="2"/>
    <n v="5534"/>
  </r>
  <r>
    <x v="5"/>
    <n v="0"/>
    <n v="5534"/>
  </r>
  <r>
    <x v="6"/>
    <n v="72"/>
    <n v="5534"/>
  </r>
  <r>
    <x v="7"/>
    <s v="Medium"/>
    <n v="5534"/>
  </r>
  <r>
    <x v="0"/>
    <s v="Couple"/>
    <n v="332"/>
  </r>
  <r>
    <x v="1"/>
    <n v="198"/>
    <n v="332"/>
  </r>
  <r>
    <x v="2"/>
    <n v="2"/>
    <n v="332"/>
  </r>
  <r>
    <x v="3"/>
    <n v="43"/>
    <n v="332"/>
  </r>
  <r>
    <x v="4"/>
    <n v="0"/>
    <n v="332"/>
  </r>
  <r>
    <x v="5"/>
    <n v="12"/>
    <n v="332"/>
  </r>
  <r>
    <x v="6"/>
    <n v="20"/>
    <n v="332"/>
  </r>
  <r>
    <x v="7"/>
    <s v="Medium"/>
    <n v="332"/>
  </r>
  <r>
    <x v="0"/>
    <s v="Couple"/>
    <n v="5863"/>
  </r>
  <r>
    <x v="1"/>
    <n v="359"/>
    <n v="5863"/>
  </r>
  <r>
    <x v="2"/>
    <n v="0"/>
    <n v="5863"/>
  </r>
  <r>
    <x v="3"/>
    <n v="134"/>
    <n v="5863"/>
  </r>
  <r>
    <x v="4"/>
    <n v="13"/>
    <n v="5863"/>
  </r>
  <r>
    <x v="5"/>
    <n v="26"/>
    <n v="5863"/>
  </r>
  <r>
    <x v="6"/>
    <n v="123"/>
    <n v="5863"/>
  </r>
  <r>
    <x v="7"/>
    <s v="Medium"/>
    <n v="5863"/>
  </r>
  <r>
    <x v="0"/>
    <s v="Single"/>
    <n v="10381"/>
  </r>
  <r>
    <x v="1"/>
    <n v="14"/>
    <n v="10381"/>
  </r>
  <r>
    <x v="2"/>
    <n v="0"/>
    <n v="10381"/>
  </r>
  <r>
    <x v="3"/>
    <n v="3"/>
    <n v="10381"/>
  </r>
  <r>
    <x v="4"/>
    <n v="0"/>
    <n v="10381"/>
  </r>
  <r>
    <x v="5"/>
    <n v="0"/>
    <n v="10381"/>
  </r>
  <r>
    <x v="6"/>
    <n v="4"/>
    <n v="10381"/>
  </r>
  <r>
    <x v="7"/>
    <s v="Low"/>
    <n v="10381"/>
  </r>
  <r>
    <x v="0"/>
    <s v="Single"/>
    <n v="702"/>
  </r>
  <r>
    <x v="1"/>
    <n v="162"/>
    <n v="702"/>
  </r>
  <r>
    <x v="2"/>
    <n v="61"/>
    <n v="702"/>
  </r>
  <r>
    <x v="3"/>
    <n v="83"/>
    <n v="702"/>
  </r>
  <r>
    <x v="4"/>
    <n v="97"/>
    <n v="702"/>
  </r>
  <r>
    <x v="5"/>
    <n v="57"/>
    <n v="702"/>
  </r>
  <r>
    <x v="6"/>
    <n v="61"/>
    <n v="702"/>
  </r>
  <r>
    <x v="7"/>
    <s v="Medium"/>
    <n v="702"/>
  </r>
  <r>
    <x v="0"/>
    <s v="Single"/>
    <n v="6379"/>
  </r>
  <r>
    <x v="1"/>
    <n v="67"/>
    <n v="6379"/>
  </r>
  <r>
    <x v="2"/>
    <n v="1"/>
    <n v="6379"/>
  </r>
  <r>
    <x v="3"/>
    <n v="20"/>
    <n v="6379"/>
  </r>
  <r>
    <x v="4"/>
    <n v="0"/>
    <n v="6379"/>
  </r>
  <r>
    <x v="5"/>
    <n v="2"/>
    <n v="6379"/>
  </r>
  <r>
    <x v="6"/>
    <n v="31"/>
    <n v="6379"/>
  </r>
  <r>
    <x v="7"/>
    <s v="Low"/>
    <n v="6379"/>
  </r>
  <r>
    <x v="0"/>
    <s v="Couple"/>
    <n v="10242"/>
  </r>
  <r>
    <x v="1"/>
    <n v="56"/>
    <n v="10242"/>
  </r>
  <r>
    <x v="2"/>
    <n v="0"/>
    <n v="10242"/>
  </r>
  <r>
    <x v="3"/>
    <n v="11"/>
    <n v="10242"/>
  </r>
  <r>
    <x v="4"/>
    <n v="0"/>
    <n v="10242"/>
  </r>
  <r>
    <x v="5"/>
    <n v="0"/>
    <n v="10242"/>
  </r>
  <r>
    <x v="6"/>
    <n v="8"/>
    <n v="10242"/>
  </r>
  <r>
    <x v="7"/>
    <s v="Low"/>
    <n v="10242"/>
  </r>
  <r>
    <x v="0"/>
    <s v="Couple"/>
    <n v="1604"/>
  </r>
  <r>
    <x v="1"/>
    <n v="184"/>
    <n v="1604"/>
  </r>
  <r>
    <x v="2"/>
    <n v="2"/>
    <n v="1604"/>
  </r>
  <r>
    <x v="3"/>
    <n v="19"/>
    <n v="1604"/>
  </r>
  <r>
    <x v="4"/>
    <n v="8"/>
    <n v="1604"/>
  </r>
  <r>
    <x v="5"/>
    <n v="8"/>
    <n v="1604"/>
  </r>
  <r>
    <x v="6"/>
    <n v="4"/>
    <n v="1604"/>
  </r>
  <r>
    <x v="7"/>
    <s v="Low"/>
    <n v="1604"/>
  </r>
  <r>
    <x v="0"/>
    <s v="Couple"/>
    <n v="10741"/>
  </r>
  <r>
    <x v="1"/>
    <n v="172"/>
    <n v="10741"/>
  </r>
  <r>
    <x v="2"/>
    <n v="12"/>
    <n v="10741"/>
  </r>
  <r>
    <x v="3"/>
    <n v="112"/>
    <n v="10741"/>
  </r>
  <r>
    <x v="4"/>
    <n v="8"/>
    <n v="10741"/>
  </r>
  <r>
    <x v="5"/>
    <n v="0"/>
    <n v="10741"/>
  </r>
  <r>
    <x v="6"/>
    <n v="15"/>
    <n v="10741"/>
  </r>
  <r>
    <x v="7"/>
    <s v="Medium"/>
    <n v="10741"/>
  </r>
  <r>
    <x v="0"/>
    <s v="Couple"/>
    <n v="5491"/>
  </r>
  <r>
    <x v="1"/>
    <n v="172"/>
    <n v="5491"/>
  </r>
  <r>
    <x v="2"/>
    <n v="12"/>
    <n v="5491"/>
  </r>
  <r>
    <x v="3"/>
    <n v="112"/>
    <n v="5491"/>
  </r>
  <r>
    <x v="4"/>
    <n v="8"/>
    <n v="5491"/>
  </r>
  <r>
    <x v="5"/>
    <n v="0"/>
    <n v="5491"/>
  </r>
  <r>
    <x v="6"/>
    <n v="15"/>
    <n v="5491"/>
  </r>
  <r>
    <x v="7"/>
    <s v="Medium"/>
    <n v="5491"/>
  </r>
  <r>
    <x v="0"/>
    <s v="Couple"/>
    <n v="977"/>
  </r>
  <r>
    <x v="1"/>
    <n v="200"/>
    <n v="977"/>
  </r>
  <r>
    <x v="2"/>
    <n v="19"/>
    <n v="977"/>
  </r>
  <r>
    <x v="3"/>
    <n v="111"/>
    <n v="977"/>
  </r>
  <r>
    <x v="4"/>
    <n v="50"/>
    <n v="977"/>
  </r>
  <r>
    <x v="5"/>
    <n v="15"/>
    <n v="977"/>
  </r>
  <r>
    <x v="6"/>
    <n v="19"/>
    <n v="977"/>
  </r>
  <r>
    <x v="7"/>
    <s v="Medium"/>
    <n v="977"/>
  </r>
  <r>
    <x v="0"/>
    <s v="Couple"/>
    <n v="955"/>
  </r>
  <r>
    <x v="1"/>
    <n v="167"/>
    <n v="955"/>
  </r>
  <r>
    <x v="2"/>
    <n v="2"/>
    <n v="955"/>
  </r>
  <r>
    <x v="3"/>
    <n v="44"/>
    <n v="955"/>
  </r>
  <r>
    <x v="4"/>
    <n v="6"/>
    <n v="955"/>
  </r>
  <r>
    <x v="5"/>
    <n v="2"/>
    <n v="955"/>
  </r>
  <r>
    <x v="6"/>
    <n v="19"/>
    <n v="955"/>
  </r>
  <r>
    <x v="7"/>
    <s v="Medium"/>
    <n v="955"/>
  </r>
  <r>
    <x v="0"/>
    <s v="Single"/>
    <n v="1857"/>
  </r>
  <r>
    <x v="1"/>
    <n v="46"/>
    <n v="1857"/>
  </r>
  <r>
    <x v="2"/>
    <n v="0"/>
    <n v="1857"/>
  </r>
  <r>
    <x v="3"/>
    <n v="12"/>
    <n v="1857"/>
  </r>
  <r>
    <x v="4"/>
    <n v="0"/>
    <n v="1857"/>
  </r>
  <r>
    <x v="5"/>
    <n v="2"/>
    <n v="1857"/>
  </r>
  <r>
    <x v="6"/>
    <n v="23"/>
    <n v="1857"/>
  </r>
  <r>
    <x v="7"/>
    <s v="Low"/>
    <n v="1857"/>
  </r>
  <r>
    <x v="0"/>
    <s v="Single"/>
    <n v="8041"/>
  </r>
  <r>
    <x v="1"/>
    <n v="595"/>
    <n v="8041"/>
  </r>
  <r>
    <x v="2"/>
    <n v="71"/>
    <n v="8041"/>
  </r>
  <r>
    <x v="3"/>
    <n v="153"/>
    <n v="8041"/>
  </r>
  <r>
    <x v="4"/>
    <n v="120"/>
    <n v="8041"/>
  </r>
  <r>
    <x v="5"/>
    <n v="112"/>
    <n v="8041"/>
  </r>
  <r>
    <x v="6"/>
    <n v="41"/>
    <n v="8041"/>
  </r>
  <r>
    <x v="7"/>
    <s v="Medium"/>
    <n v="8041"/>
  </r>
  <r>
    <x v="0"/>
    <s v="Couple"/>
    <n v="2320"/>
  </r>
  <r>
    <x v="1"/>
    <n v="508"/>
    <n v="2320"/>
  </r>
  <r>
    <x v="2"/>
    <n v="11"/>
    <n v="2320"/>
  </r>
  <r>
    <x v="3"/>
    <n v="59"/>
    <n v="2320"/>
  </r>
  <r>
    <x v="4"/>
    <n v="23"/>
    <n v="2320"/>
  </r>
  <r>
    <x v="5"/>
    <n v="5"/>
    <n v="2320"/>
  </r>
  <r>
    <x v="6"/>
    <n v="29"/>
    <n v="2320"/>
  </r>
  <r>
    <x v="7"/>
    <s v="High"/>
    <n v="2320"/>
  </r>
  <r>
    <x v="0"/>
    <s v="Single"/>
    <n v="2698"/>
  </r>
  <r>
    <x v="1"/>
    <n v="254"/>
    <n v="2698"/>
  </r>
  <r>
    <x v="2"/>
    <n v="7"/>
    <n v="2698"/>
  </r>
  <r>
    <x v="3"/>
    <n v="108"/>
    <n v="2698"/>
  </r>
  <r>
    <x v="4"/>
    <n v="20"/>
    <n v="2698"/>
  </r>
  <r>
    <x v="5"/>
    <n v="0"/>
    <n v="2698"/>
  </r>
  <r>
    <x v="6"/>
    <n v="26"/>
    <n v="2698"/>
  </r>
  <r>
    <x v="7"/>
    <s v="Medium"/>
    <n v="2698"/>
  </r>
  <r>
    <x v="0"/>
    <s v="Single"/>
    <n v="8275"/>
  </r>
  <r>
    <x v="1"/>
    <n v="16"/>
    <n v="8275"/>
  </r>
  <r>
    <x v="2"/>
    <n v="0"/>
    <n v="8275"/>
  </r>
  <r>
    <x v="3"/>
    <n v="3"/>
    <n v="8275"/>
  </r>
  <r>
    <x v="4"/>
    <n v="0"/>
    <n v="8275"/>
  </r>
  <r>
    <x v="5"/>
    <n v="0"/>
    <n v="8275"/>
  </r>
  <r>
    <x v="6"/>
    <n v="1"/>
    <n v="8275"/>
  </r>
  <r>
    <x v="7"/>
    <s v="Low"/>
    <n v="8275"/>
  </r>
  <r>
    <x v="0"/>
    <s v="Couple"/>
    <n v="4554"/>
  </r>
  <r>
    <x v="1"/>
    <n v="171"/>
    <n v="4554"/>
  </r>
  <r>
    <x v="2"/>
    <n v="45"/>
    <n v="4554"/>
  </r>
  <r>
    <x v="3"/>
    <n v="73"/>
    <n v="4554"/>
  </r>
  <r>
    <x v="4"/>
    <n v="59"/>
    <n v="4554"/>
  </r>
  <r>
    <x v="5"/>
    <n v="10"/>
    <n v="4554"/>
  </r>
  <r>
    <x v="6"/>
    <n v="90"/>
    <n v="4554"/>
  </r>
  <r>
    <x v="7"/>
    <s v="Medium"/>
    <n v="4554"/>
  </r>
  <r>
    <x v="0"/>
    <s v="Single"/>
    <n v="10448"/>
  </r>
  <r>
    <x v="1"/>
    <n v="172"/>
    <n v="10448"/>
  </r>
  <r>
    <x v="2"/>
    <n v="41"/>
    <n v="10448"/>
  </r>
  <r>
    <x v="3"/>
    <n v="86"/>
    <n v="10448"/>
  </r>
  <r>
    <x v="4"/>
    <n v="45"/>
    <n v="10448"/>
  </r>
  <r>
    <x v="5"/>
    <n v="6"/>
    <n v="10448"/>
  </r>
  <r>
    <x v="6"/>
    <n v="27"/>
    <n v="10448"/>
  </r>
  <r>
    <x v="7"/>
    <s v="Medium"/>
    <n v="10448"/>
  </r>
  <r>
    <x v="0"/>
    <s v="Single"/>
    <n v="8629"/>
  </r>
  <r>
    <x v="1"/>
    <n v="19"/>
    <n v="8629"/>
  </r>
  <r>
    <x v="2"/>
    <n v="1"/>
    <n v="8629"/>
  </r>
  <r>
    <x v="3"/>
    <n v="10"/>
    <n v="8629"/>
  </r>
  <r>
    <x v="4"/>
    <n v="2"/>
    <n v="8629"/>
  </r>
  <r>
    <x v="5"/>
    <n v="1"/>
    <n v="8629"/>
  </r>
  <r>
    <x v="6"/>
    <n v="8"/>
    <n v="8629"/>
  </r>
  <r>
    <x v="7"/>
    <s v="Low"/>
    <n v="8629"/>
  </r>
  <r>
    <x v="0"/>
    <s v="Couple"/>
    <n v="1010"/>
  </r>
  <r>
    <x v="1"/>
    <n v="41"/>
    <n v="1010"/>
  </r>
  <r>
    <x v="2"/>
    <n v="0"/>
    <n v="1010"/>
  </r>
  <r>
    <x v="3"/>
    <n v="17"/>
    <n v="1010"/>
  </r>
  <r>
    <x v="4"/>
    <n v="3"/>
    <n v="1010"/>
  </r>
  <r>
    <x v="5"/>
    <n v="1"/>
    <n v="1010"/>
  </r>
  <r>
    <x v="6"/>
    <n v="16"/>
    <n v="1010"/>
  </r>
  <r>
    <x v="7"/>
    <s v="Low"/>
    <n v="1010"/>
  </r>
  <r>
    <x v="0"/>
    <s v="Single"/>
    <n v="7422"/>
  </r>
  <r>
    <x v="1"/>
    <n v="85"/>
    <n v="7422"/>
  </r>
  <r>
    <x v="2"/>
    <n v="44"/>
    <n v="7422"/>
  </r>
  <r>
    <x v="3"/>
    <n v="54"/>
    <n v="7422"/>
  </r>
  <r>
    <x v="4"/>
    <n v="102"/>
    <n v="7422"/>
  </r>
  <r>
    <x v="5"/>
    <n v="78"/>
    <n v="7422"/>
  </r>
  <r>
    <x v="6"/>
    <n v="6"/>
    <n v="7422"/>
  </r>
  <r>
    <x v="7"/>
    <s v="Medium"/>
    <n v="7422"/>
  </r>
  <r>
    <x v="0"/>
    <s v="Couple"/>
    <n v="8605"/>
  </r>
  <r>
    <x v="1"/>
    <n v="48"/>
    <n v="8605"/>
  </r>
  <r>
    <x v="2"/>
    <n v="0"/>
    <n v="8605"/>
  </r>
  <r>
    <x v="3"/>
    <n v="14"/>
    <n v="8605"/>
  </r>
  <r>
    <x v="4"/>
    <n v="0"/>
    <n v="8605"/>
  </r>
  <r>
    <x v="5"/>
    <n v="0"/>
    <n v="8605"/>
  </r>
  <r>
    <x v="6"/>
    <n v="6"/>
    <n v="8605"/>
  </r>
  <r>
    <x v="7"/>
    <s v="Low"/>
    <n v="8605"/>
  </r>
  <r>
    <x v="0"/>
    <s v="Single"/>
    <n v="9648"/>
  </r>
  <r>
    <x v="1"/>
    <n v="153"/>
    <n v="9648"/>
  </r>
  <r>
    <x v="2"/>
    <n v="4"/>
    <n v="9648"/>
  </r>
  <r>
    <x v="3"/>
    <n v="56"/>
    <n v="9648"/>
  </r>
  <r>
    <x v="4"/>
    <n v="0"/>
    <n v="9648"/>
  </r>
  <r>
    <x v="5"/>
    <n v="9"/>
    <n v="9648"/>
  </r>
  <r>
    <x v="6"/>
    <n v="31"/>
    <n v="9648"/>
  </r>
  <r>
    <x v="7"/>
    <s v="Medium"/>
    <n v="9648"/>
  </r>
  <r>
    <x v="0"/>
    <s v="Couple"/>
    <n v="20"/>
  </r>
  <r>
    <x v="1"/>
    <n v="43"/>
    <n v="20"/>
  </r>
  <r>
    <x v="2"/>
    <n v="12"/>
    <n v="20"/>
  </r>
  <r>
    <x v="3"/>
    <n v="23"/>
    <n v="20"/>
  </r>
  <r>
    <x v="4"/>
    <n v="29"/>
    <n v="20"/>
  </r>
  <r>
    <x v="5"/>
    <n v="15"/>
    <n v="20"/>
  </r>
  <r>
    <x v="6"/>
    <n v="61"/>
    <n v="20"/>
  </r>
  <r>
    <x v="7"/>
    <s v="Low"/>
    <n v="20"/>
  </r>
  <r>
    <x v="0"/>
    <s v="Couple"/>
    <n v="2246"/>
  </r>
  <r>
    <x v="1"/>
    <n v="43"/>
    <n v="2246"/>
  </r>
  <r>
    <x v="2"/>
    <n v="12"/>
    <n v="2246"/>
  </r>
  <r>
    <x v="3"/>
    <n v="23"/>
    <n v="2246"/>
  </r>
  <r>
    <x v="4"/>
    <n v="29"/>
    <n v="2246"/>
  </r>
  <r>
    <x v="5"/>
    <n v="15"/>
    <n v="2246"/>
  </r>
  <r>
    <x v="6"/>
    <n v="61"/>
    <n v="2246"/>
  </r>
  <r>
    <x v="7"/>
    <s v="Low"/>
    <n v="2246"/>
  </r>
  <r>
    <x v="0"/>
    <s v="Single"/>
    <n v="3182"/>
  </r>
  <r>
    <x v="1"/>
    <n v="96"/>
    <n v="3182"/>
  </r>
  <r>
    <x v="2"/>
    <n v="1"/>
    <n v="3182"/>
  </r>
  <r>
    <x v="3"/>
    <n v="79"/>
    <n v="3182"/>
  </r>
  <r>
    <x v="4"/>
    <n v="7"/>
    <n v="3182"/>
  </r>
  <r>
    <x v="5"/>
    <n v="1"/>
    <n v="3182"/>
  </r>
  <r>
    <x v="6"/>
    <n v="79"/>
    <n v="3182"/>
  </r>
  <r>
    <x v="7"/>
    <s v="Medium"/>
    <n v="3182"/>
  </r>
  <r>
    <x v="0"/>
    <s v="Couple"/>
    <n v="2516"/>
  </r>
  <r>
    <x v="1"/>
    <n v="22"/>
    <n v="2516"/>
  </r>
  <r>
    <x v="2"/>
    <n v="2"/>
    <n v="2516"/>
  </r>
  <r>
    <x v="3"/>
    <n v="10"/>
    <n v="2516"/>
  </r>
  <r>
    <x v="4"/>
    <n v="6"/>
    <n v="2516"/>
  </r>
  <r>
    <x v="5"/>
    <n v="4"/>
    <n v="2516"/>
  </r>
  <r>
    <x v="6"/>
    <n v="34"/>
    <n v="2516"/>
  </r>
  <r>
    <x v="7"/>
    <s v="Low"/>
    <n v="2516"/>
  </r>
  <r>
    <x v="0"/>
    <s v="Single"/>
    <n v="2166"/>
  </r>
  <r>
    <x v="1"/>
    <n v="12"/>
    <n v="2166"/>
  </r>
  <r>
    <x v="2"/>
    <n v="1"/>
    <n v="2166"/>
  </r>
  <r>
    <x v="3"/>
    <n v="3"/>
    <n v="2166"/>
  </r>
  <r>
    <x v="4"/>
    <n v="0"/>
    <n v="2166"/>
  </r>
  <r>
    <x v="5"/>
    <n v="0"/>
    <n v="2166"/>
  </r>
  <r>
    <x v="6"/>
    <n v="7"/>
    <n v="2166"/>
  </r>
  <r>
    <x v="7"/>
    <s v="Low"/>
    <n v="2166"/>
  </r>
  <r>
    <x v="0"/>
    <s v="Couple"/>
    <n v="7706"/>
  </r>
  <r>
    <x v="1"/>
    <n v="350"/>
    <n v="7706"/>
  </r>
  <r>
    <x v="2"/>
    <n v="104"/>
    <n v="7706"/>
  </r>
  <r>
    <x v="3"/>
    <n v="189"/>
    <n v="7706"/>
  </r>
  <r>
    <x v="4"/>
    <n v="197"/>
    <n v="7706"/>
  </r>
  <r>
    <x v="5"/>
    <n v="151"/>
    <n v="7706"/>
  </r>
  <r>
    <x v="6"/>
    <n v="57"/>
    <n v="7706"/>
  </r>
  <r>
    <x v="7"/>
    <s v="High"/>
    <n v="7706"/>
  </r>
  <r>
    <x v="0"/>
    <s v="Single"/>
    <n v="269"/>
  </r>
  <r>
    <x v="1"/>
    <n v="777"/>
    <n v="269"/>
  </r>
  <r>
    <x v="2"/>
    <n v="30"/>
    <n v="269"/>
  </r>
  <r>
    <x v="3"/>
    <n v="163"/>
    <n v="269"/>
  </r>
  <r>
    <x v="4"/>
    <n v="0"/>
    <n v="269"/>
  </r>
  <r>
    <x v="5"/>
    <n v="51"/>
    <n v="269"/>
  </r>
  <r>
    <x v="6"/>
    <n v="122"/>
    <n v="269"/>
  </r>
  <r>
    <x v="7"/>
    <s v="Medium"/>
    <n v="269"/>
  </r>
  <r>
    <x v="0"/>
    <s v="Couple"/>
    <n v="2308"/>
  </r>
  <r>
    <x v="1"/>
    <n v="110"/>
    <n v="2308"/>
  </r>
  <r>
    <x v="2"/>
    <n v="5"/>
    <n v="2308"/>
  </r>
  <r>
    <x v="3"/>
    <n v="137"/>
    <n v="2308"/>
  </r>
  <r>
    <x v="4"/>
    <n v="26"/>
    <n v="2308"/>
  </r>
  <r>
    <x v="5"/>
    <n v="23"/>
    <n v="2308"/>
  </r>
  <r>
    <x v="6"/>
    <n v="29"/>
    <n v="2308"/>
  </r>
  <r>
    <x v="7"/>
    <s v="Medium"/>
    <n v="2308"/>
  </r>
  <r>
    <x v="0"/>
    <s v="Single"/>
    <n v="6940"/>
  </r>
  <r>
    <x v="1"/>
    <n v="100"/>
    <n v="6940"/>
  </r>
  <r>
    <x v="2"/>
    <n v="1"/>
    <n v="6940"/>
  </r>
  <r>
    <x v="3"/>
    <n v="39"/>
    <n v="6940"/>
  </r>
  <r>
    <x v="4"/>
    <n v="6"/>
    <n v="6940"/>
  </r>
  <r>
    <x v="5"/>
    <n v="1"/>
    <n v="6940"/>
  </r>
  <r>
    <x v="6"/>
    <n v="76"/>
    <n v="6940"/>
  </r>
  <r>
    <x v="7"/>
    <s v="Medium"/>
    <n v="6940"/>
  </r>
  <r>
    <x v="0"/>
    <s v="Couple"/>
    <n v="10377"/>
  </r>
  <r>
    <x v="1"/>
    <n v="170"/>
    <n v="10377"/>
  </r>
  <r>
    <x v="2"/>
    <n v="6"/>
    <n v="10377"/>
  </r>
  <r>
    <x v="3"/>
    <n v="97"/>
    <n v="10377"/>
  </r>
  <r>
    <x v="4"/>
    <n v="24"/>
    <n v="10377"/>
  </r>
  <r>
    <x v="5"/>
    <n v="12"/>
    <n v="10377"/>
  </r>
  <r>
    <x v="6"/>
    <n v="88"/>
    <n v="10377"/>
  </r>
  <r>
    <x v="7"/>
    <s v="Medium"/>
    <n v="10377"/>
  </r>
  <r>
    <x v="0"/>
    <s v="Couple"/>
    <n v="4107"/>
  </r>
  <r>
    <x v="1"/>
    <n v="269"/>
    <n v="4107"/>
  </r>
  <r>
    <x v="2"/>
    <n v="15"/>
    <n v="4107"/>
  </r>
  <r>
    <x v="3"/>
    <n v="69"/>
    <n v="4107"/>
  </r>
  <r>
    <x v="4"/>
    <n v="15"/>
    <n v="4107"/>
  </r>
  <r>
    <x v="5"/>
    <n v="19"/>
    <n v="4107"/>
  </r>
  <r>
    <x v="6"/>
    <n v="38"/>
    <n v="4107"/>
  </r>
  <r>
    <x v="7"/>
    <s v="Medium"/>
    <n v="4107"/>
  </r>
  <r>
    <x v="0"/>
    <s v="Couple"/>
    <n v="10906"/>
  </r>
  <r>
    <x v="1"/>
    <n v="269"/>
    <n v="10906"/>
  </r>
  <r>
    <x v="2"/>
    <n v="15"/>
    <n v="10906"/>
  </r>
  <r>
    <x v="3"/>
    <n v="69"/>
    <n v="10906"/>
  </r>
  <r>
    <x v="4"/>
    <n v="15"/>
    <n v="10906"/>
  </r>
  <r>
    <x v="5"/>
    <n v="19"/>
    <n v="10906"/>
  </r>
  <r>
    <x v="6"/>
    <n v="38"/>
    <n v="10906"/>
  </r>
  <r>
    <x v="7"/>
    <s v="Medium"/>
    <n v="10906"/>
  </r>
  <r>
    <x v="0"/>
    <s v="Couple"/>
    <n v="10832"/>
  </r>
  <r>
    <x v="1"/>
    <n v="288"/>
    <n v="10832"/>
  </r>
  <r>
    <x v="2"/>
    <n v="10"/>
    <n v="10832"/>
  </r>
  <r>
    <x v="3"/>
    <n v="30"/>
    <n v="10832"/>
  </r>
  <r>
    <x v="4"/>
    <n v="4"/>
    <n v="10832"/>
  </r>
  <r>
    <x v="5"/>
    <n v="10"/>
    <n v="10832"/>
  </r>
  <r>
    <x v="6"/>
    <n v="125"/>
    <n v="10832"/>
  </r>
  <r>
    <x v="7"/>
    <s v="Medium"/>
    <n v="10832"/>
  </r>
  <r>
    <x v="0"/>
    <s v="Single"/>
    <n v="7373"/>
  </r>
  <r>
    <x v="1"/>
    <n v="96"/>
    <n v="7373"/>
  </r>
  <r>
    <x v="2"/>
    <n v="12"/>
    <n v="7373"/>
  </r>
  <r>
    <x v="3"/>
    <n v="96"/>
    <n v="7373"/>
  </r>
  <r>
    <x v="4"/>
    <n v="33"/>
    <n v="7373"/>
  </r>
  <r>
    <x v="5"/>
    <n v="22"/>
    <n v="7373"/>
  </r>
  <r>
    <x v="6"/>
    <n v="43"/>
    <n v="7373"/>
  </r>
  <r>
    <x v="7"/>
    <s v="Medium"/>
    <n v="7373"/>
  </r>
  <r>
    <x v="0"/>
    <s v="Single"/>
    <n v="4442"/>
  </r>
  <r>
    <x v="1"/>
    <n v="31"/>
    <n v="4442"/>
  </r>
  <r>
    <x v="2"/>
    <n v="19"/>
    <n v="4442"/>
  </r>
  <r>
    <x v="3"/>
    <n v="35"/>
    <n v="4442"/>
  </r>
  <r>
    <x v="4"/>
    <n v="26"/>
    <n v="4442"/>
  </r>
  <r>
    <x v="5"/>
    <n v="14"/>
    <n v="4442"/>
  </r>
  <r>
    <x v="6"/>
    <n v="52"/>
    <n v="4442"/>
  </r>
  <r>
    <x v="7"/>
    <s v="Low"/>
    <n v="4442"/>
  </r>
  <r>
    <x v="0"/>
    <s v="Couple"/>
    <n v="4381"/>
  </r>
  <r>
    <x v="1"/>
    <n v="163"/>
    <n v="4381"/>
  </r>
  <r>
    <x v="2"/>
    <n v="2"/>
    <n v="4381"/>
  </r>
  <r>
    <x v="3"/>
    <n v="40"/>
    <n v="4381"/>
  </r>
  <r>
    <x v="4"/>
    <n v="8"/>
    <n v="4381"/>
  </r>
  <r>
    <x v="5"/>
    <n v="11"/>
    <n v="4381"/>
  </r>
  <r>
    <x v="6"/>
    <n v="11"/>
    <n v="4381"/>
  </r>
  <r>
    <x v="7"/>
    <s v="Medium"/>
    <n v="4381"/>
  </r>
  <r>
    <x v="0"/>
    <s v="Single"/>
    <n v="67"/>
  </r>
  <r>
    <x v="1"/>
    <n v="68"/>
    <n v="67"/>
  </r>
  <r>
    <x v="2"/>
    <n v="0"/>
    <n v="67"/>
  </r>
  <r>
    <x v="3"/>
    <n v="16"/>
    <n v="67"/>
  </r>
  <r>
    <x v="4"/>
    <n v="0"/>
    <n v="67"/>
  </r>
  <r>
    <x v="5"/>
    <n v="0"/>
    <n v="67"/>
  </r>
  <r>
    <x v="6"/>
    <n v="8"/>
    <n v="67"/>
  </r>
  <r>
    <x v="7"/>
    <s v="Low"/>
    <n v="67"/>
  </r>
  <r>
    <x v="0"/>
    <s v="Single"/>
    <n v="9923"/>
  </r>
  <r>
    <x v="1"/>
    <n v="68"/>
    <n v="9923"/>
  </r>
  <r>
    <x v="2"/>
    <n v="0"/>
    <n v="9923"/>
  </r>
  <r>
    <x v="3"/>
    <n v="16"/>
    <n v="9923"/>
  </r>
  <r>
    <x v="4"/>
    <n v="0"/>
    <n v="9923"/>
  </r>
  <r>
    <x v="5"/>
    <n v="0"/>
    <n v="9923"/>
  </r>
  <r>
    <x v="6"/>
    <n v="8"/>
    <n v="9923"/>
  </r>
  <r>
    <x v="7"/>
    <s v="Low"/>
    <n v="9923"/>
  </r>
  <r>
    <x v="0"/>
    <s v="Single"/>
    <n v="10420"/>
  </r>
  <r>
    <x v="1"/>
    <n v="95"/>
    <n v="10420"/>
  </r>
  <r>
    <x v="2"/>
    <n v="14"/>
    <n v="10420"/>
  </r>
  <r>
    <x v="3"/>
    <n v="64"/>
    <n v="10420"/>
  </r>
  <r>
    <x v="4"/>
    <n v="2"/>
    <n v="10420"/>
  </r>
  <r>
    <x v="5"/>
    <n v="9"/>
    <n v="10420"/>
  </r>
  <r>
    <x v="6"/>
    <n v="38"/>
    <n v="10420"/>
  </r>
  <r>
    <x v="7"/>
    <s v="Medium"/>
    <n v="10420"/>
  </r>
  <r>
    <x v="0"/>
    <s v="Couple"/>
    <n v="10812"/>
  </r>
  <r>
    <x v="1"/>
    <n v="37"/>
    <n v="10812"/>
  </r>
  <r>
    <x v="2"/>
    <n v="0"/>
    <n v="10812"/>
  </r>
  <r>
    <x v="3"/>
    <n v="46"/>
    <n v="10812"/>
  </r>
  <r>
    <x v="4"/>
    <n v="4"/>
    <n v="10812"/>
  </r>
  <r>
    <x v="5"/>
    <n v="3"/>
    <n v="10812"/>
  </r>
  <r>
    <x v="6"/>
    <n v="0"/>
    <n v="10812"/>
  </r>
  <r>
    <x v="7"/>
    <s v="Low"/>
    <n v="10812"/>
  </r>
  <r>
    <x v="0"/>
    <s v="Couple"/>
    <n v="5794"/>
  </r>
  <r>
    <x v="1"/>
    <n v="408"/>
    <n v="5794"/>
  </r>
  <r>
    <x v="2"/>
    <n v="0"/>
    <n v="5794"/>
  </r>
  <r>
    <x v="3"/>
    <n v="21"/>
    <n v="5794"/>
  </r>
  <r>
    <x v="4"/>
    <n v="0"/>
    <n v="5794"/>
  </r>
  <r>
    <x v="5"/>
    <n v="0"/>
    <n v="5794"/>
  </r>
  <r>
    <x v="6"/>
    <n v="17"/>
    <n v="5794"/>
  </r>
  <r>
    <x v="7"/>
    <s v="High"/>
    <n v="5794"/>
  </r>
  <r>
    <x v="0"/>
    <s v="Couple"/>
    <n v="7798"/>
  </r>
  <r>
    <x v="1"/>
    <n v="233"/>
    <n v="7798"/>
  </r>
  <r>
    <x v="2"/>
    <n v="20"/>
    <n v="7798"/>
  </r>
  <r>
    <x v="3"/>
    <n v="57"/>
    <n v="7798"/>
  </r>
  <r>
    <x v="4"/>
    <n v="8"/>
    <n v="7798"/>
  </r>
  <r>
    <x v="5"/>
    <n v="20"/>
    <n v="7798"/>
  </r>
  <r>
    <x v="6"/>
    <n v="91"/>
    <n v="7798"/>
  </r>
  <r>
    <x v="7"/>
    <s v="High"/>
    <n v="7798"/>
  </r>
  <r>
    <x v="0"/>
    <s v="Single"/>
    <n v="2174"/>
  </r>
  <r>
    <x v="1"/>
    <n v="11"/>
    <n v="2174"/>
  </r>
  <r>
    <x v="2"/>
    <n v="1"/>
    <n v="2174"/>
  </r>
  <r>
    <x v="3"/>
    <n v="6"/>
    <n v="2174"/>
  </r>
  <r>
    <x v="4"/>
    <n v="2"/>
    <n v="2174"/>
  </r>
  <r>
    <x v="5"/>
    <n v="1"/>
    <n v="2174"/>
  </r>
  <r>
    <x v="6"/>
    <n v="6"/>
    <n v="2174"/>
  </r>
  <r>
    <x v="7"/>
    <s v="Low"/>
    <n v="2174"/>
  </r>
  <r>
    <x v="0"/>
    <s v="Single"/>
    <n v="22"/>
  </r>
  <r>
    <x v="1"/>
    <n v="185"/>
    <n v="22"/>
  </r>
  <r>
    <x v="2"/>
    <n v="2"/>
    <n v="22"/>
  </r>
  <r>
    <x v="3"/>
    <n v="88"/>
    <n v="22"/>
  </r>
  <r>
    <x v="4"/>
    <n v="15"/>
    <n v="22"/>
  </r>
  <r>
    <x v="5"/>
    <n v="5"/>
    <n v="22"/>
  </r>
  <r>
    <x v="6"/>
    <n v="14"/>
    <n v="22"/>
  </r>
  <r>
    <x v="7"/>
    <s v="Medium"/>
    <n v="22"/>
  </r>
  <r>
    <x v="0"/>
    <s v="Single"/>
    <n v="7023"/>
  </r>
  <r>
    <x v="1"/>
    <n v="189"/>
    <n v="7023"/>
  </r>
  <r>
    <x v="2"/>
    <n v="2"/>
    <n v="7023"/>
  </r>
  <r>
    <x v="3"/>
    <n v="55"/>
    <n v="7023"/>
  </r>
  <r>
    <x v="4"/>
    <n v="0"/>
    <n v="7023"/>
  </r>
  <r>
    <x v="5"/>
    <n v="5"/>
    <n v="7023"/>
  </r>
  <r>
    <x v="6"/>
    <n v="12"/>
    <n v="7023"/>
  </r>
  <r>
    <x v="7"/>
    <s v="Medium"/>
    <n v="7023"/>
  </r>
  <r>
    <x v="0"/>
    <s v="Couple"/>
    <n v="907"/>
  </r>
  <r>
    <x v="1"/>
    <n v="254"/>
    <n v="907"/>
  </r>
  <r>
    <x v="2"/>
    <n v="6"/>
    <n v="907"/>
  </r>
  <r>
    <x v="3"/>
    <n v="71"/>
    <n v="907"/>
  </r>
  <r>
    <x v="4"/>
    <n v="4"/>
    <n v="907"/>
  </r>
  <r>
    <x v="5"/>
    <n v="0"/>
    <n v="907"/>
  </r>
  <r>
    <x v="6"/>
    <n v="27"/>
    <n v="907"/>
  </r>
  <r>
    <x v="7"/>
    <s v="Medium"/>
    <n v="907"/>
  </r>
  <r>
    <x v="0"/>
    <s v="Single"/>
    <n v="538"/>
  </r>
  <r>
    <x v="1"/>
    <n v="31"/>
    <n v="538"/>
  </r>
  <r>
    <x v="2"/>
    <n v="9"/>
    <n v="538"/>
  </r>
  <r>
    <x v="3"/>
    <n v="27"/>
    <n v="538"/>
  </r>
  <r>
    <x v="4"/>
    <n v="16"/>
    <n v="538"/>
  </r>
  <r>
    <x v="5"/>
    <n v="9"/>
    <n v="538"/>
  </r>
  <r>
    <x v="6"/>
    <n v="33"/>
    <n v="538"/>
  </r>
  <r>
    <x v="7"/>
    <s v="Low"/>
    <n v="538"/>
  </r>
  <r>
    <x v="0"/>
    <s v="Couple"/>
    <n v="8146"/>
  </r>
  <r>
    <x v="1"/>
    <n v="30"/>
    <n v="8146"/>
  </r>
  <r>
    <x v="2"/>
    <n v="0"/>
    <n v="8146"/>
  </r>
  <r>
    <x v="3"/>
    <n v="8"/>
    <n v="8146"/>
  </r>
  <r>
    <x v="4"/>
    <n v="2"/>
    <n v="8146"/>
  </r>
  <r>
    <x v="5"/>
    <n v="0"/>
    <n v="8146"/>
  </r>
  <r>
    <x v="6"/>
    <n v="14"/>
    <n v="8146"/>
  </r>
  <r>
    <x v="7"/>
    <s v="Low"/>
    <n v="8146"/>
  </r>
  <r>
    <x v="0"/>
    <s v="Single"/>
    <n v="8461"/>
  </r>
  <r>
    <x v="1"/>
    <n v="14"/>
    <n v="8461"/>
  </r>
  <r>
    <x v="2"/>
    <n v="0"/>
    <n v="8461"/>
  </r>
  <r>
    <x v="3"/>
    <n v="1"/>
    <n v="8461"/>
  </r>
  <r>
    <x v="4"/>
    <n v="0"/>
    <n v="8461"/>
  </r>
  <r>
    <x v="5"/>
    <n v="0"/>
    <n v="8461"/>
  </r>
  <r>
    <x v="6"/>
    <n v="1"/>
    <n v="8461"/>
  </r>
  <r>
    <x v="7"/>
    <s v="Low"/>
    <n v="8461"/>
  </r>
  <r>
    <x v="0"/>
    <s v="Single"/>
    <n v="10703"/>
  </r>
  <r>
    <x v="1"/>
    <n v="57"/>
    <n v="10703"/>
  </r>
  <r>
    <x v="2"/>
    <n v="0"/>
    <n v="10703"/>
  </r>
  <r>
    <x v="3"/>
    <n v="27"/>
    <n v="10703"/>
  </r>
  <r>
    <x v="4"/>
    <n v="0"/>
    <n v="10703"/>
  </r>
  <r>
    <x v="5"/>
    <n v="0"/>
    <n v="10703"/>
  </r>
  <r>
    <x v="6"/>
    <n v="36"/>
    <n v="10703"/>
  </r>
  <r>
    <x v="7"/>
    <s v="Medium"/>
    <n v="10703"/>
  </r>
  <r>
    <x v="0"/>
    <s v="Single"/>
    <n v="9"/>
  </r>
  <r>
    <x v="1"/>
    <n v="57"/>
    <n v="9"/>
  </r>
  <r>
    <x v="2"/>
    <n v="0"/>
    <n v="9"/>
  </r>
  <r>
    <x v="3"/>
    <n v="27"/>
    <n v="9"/>
  </r>
  <r>
    <x v="4"/>
    <n v="0"/>
    <n v="9"/>
  </r>
  <r>
    <x v="5"/>
    <n v="0"/>
    <n v="9"/>
  </r>
  <r>
    <x v="6"/>
    <n v="36"/>
    <n v="9"/>
  </r>
  <r>
    <x v="7"/>
    <s v="Medium"/>
    <n v="9"/>
  </r>
  <r>
    <x v="0"/>
    <s v="Single"/>
    <n v="2804"/>
  </r>
  <r>
    <x v="1"/>
    <n v="57"/>
    <n v="2804"/>
  </r>
  <r>
    <x v="2"/>
    <n v="0"/>
    <n v="2804"/>
  </r>
  <r>
    <x v="3"/>
    <n v="27"/>
    <n v="2804"/>
  </r>
  <r>
    <x v="4"/>
    <n v="0"/>
    <n v="2804"/>
  </r>
  <r>
    <x v="5"/>
    <n v="0"/>
    <n v="2804"/>
  </r>
  <r>
    <x v="6"/>
    <n v="36"/>
    <n v="2804"/>
  </r>
  <r>
    <x v="7"/>
    <s v="Medium"/>
    <n v="2804"/>
  </r>
  <r>
    <x v="0"/>
    <s v="Couple"/>
    <n v="2677"/>
  </r>
  <r>
    <x v="1"/>
    <n v="72"/>
    <n v="2677"/>
  </r>
  <r>
    <x v="2"/>
    <n v="24"/>
    <n v="2677"/>
  </r>
  <r>
    <x v="3"/>
    <n v="68"/>
    <n v="2677"/>
  </r>
  <r>
    <x v="4"/>
    <n v="65"/>
    <n v="2677"/>
  </r>
  <r>
    <x v="5"/>
    <n v="4"/>
    <n v="2677"/>
  </r>
  <r>
    <x v="6"/>
    <n v="8"/>
    <n v="2677"/>
  </r>
  <r>
    <x v="7"/>
    <s v="Medium"/>
    <n v="2677"/>
  </r>
  <r>
    <x v="0"/>
    <s v="Couple"/>
    <n v="4937"/>
  </r>
  <r>
    <x v="1"/>
    <n v="12"/>
    <n v="4937"/>
  </r>
  <r>
    <x v="2"/>
    <n v="2"/>
    <n v="4937"/>
  </r>
  <r>
    <x v="3"/>
    <n v="20"/>
    <n v="4937"/>
  </r>
  <r>
    <x v="4"/>
    <n v="3"/>
    <n v="4937"/>
  </r>
  <r>
    <x v="5"/>
    <n v="2"/>
    <n v="4937"/>
  </r>
  <r>
    <x v="6"/>
    <n v="5"/>
    <n v="4937"/>
  </r>
  <r>
    <x v="7"/>
    <s v="Low"/>
    <n v="4937"/>
  </r>
  <r>
    <x v="0"/>
    <s v="Single"/>
    <n v="9097"/>
  </r>
  <r>
    <x v="1"/>
    <n v="244"/>
    <n v="9097"/>
  </r>
  <r>
    <x v="2"/>
    <n v="8"/>
    <n v="9097"/>
  </r>
  <r>
    <x v="3"/>
    <n v="32"/>
    <n v="9097"/>
  </r>
  <r>
    <x v="4"/>
    <n v="7"/>
    <n v="9097"/>
  </r>
  <r>
    <x v="5"/>
    <n v="2"/>
    <n v="9097"/>
  </r>
  <r>
    <x v="6"/>
    <n v="50"/>
    <n v="9097"/>
  </r>
  <r>
    <x v="7"/>
    <s v="Medium"/>
    <n v="9097"/>
  </r>
  <r>
    <x v="0"/>
    <s v="Couple"/>
    <n v="5788"/>
  </r>
  <r>
    <x v="1"/>
    <n v="56"/>
    <n v="5788"/>
  </r>
  <r>
    <x v="2"/>
    <n v="10"/>
    <n v="5788"/>
  </r>
  <r>
    <x v="3"/>
    <n v="92"/>
    <n v="5788"/>
  </r>
  <r>
    <x v="4"/>
    <n v="19"/>
    <n v="5788"/>
  </r>
  <r>
    <x v="5"/>
    <n v="7"/>
    <n v="5788"/>
  </r>
  <r>
    <x v="6"/>
    <n v="25"/>
    <n v="5788"/>
  </r>
  <r>
    <x v="7"/>
    <s v="Medium"/>
    <n v="5788"/>
  </r>
  <r>
    <x v="0"/>
    <s v="Couple"/>
    <n v="967"/>
  </r>
  <r>
    <x v="1"/>
    <n v="342"/>
    <n v="967"/>
  </r>
  <r>
    <x v="2"/>
    <n v="9"/>
    <n v="967"/>
  </r>
  <r>
    <x v="3"/>
    <n v="112"/>
    <n v="967"/>
  </r>
  <r>
    <x v="4"/>
    <n v="19"/>
    <n v="967"/>
  </r>
  <r>
    <x v="5"/>
    <n v="14"/>
    <n v="967"/>
  </r>
  <r>
    <x v="6"/>
    <n v="19"/>
    <n v="967"/>
  </r>
  <r>
    <x v="7"/>
    <s v="Medium"/>
    <n v="967"/>
  </r>
  <r>
    <x v="0"/>
    <s v="Couple"/>
    <n v="9972"/>
  </r>
  <r>
    <x v="1"/>
    <n v="38"/>
    <n v="9972"/>
  </r>
  <r>
    <x v="2"/>
    <n v="0"/>
    <n v="9972"/>
  </r>
  <r>
    <x v="3"/>
    <n v="2"/>
    <n v="9972"/>
  </r>
  <r>
    <x v="4"/>
    <n v="0"/>
    <n v="9972"/>
  </r>
  <r>
    <x v="5"/>
    <n v="0"/>
    <n v="9972"/>
  </r>
  <r>
    <x v="6"/>
    <n v="6"/>
    <n v="9972"/>
  </r>
  <r>
    <x v="7"/>
    <s v="Low"/>
    <n v="9972"/>
  </r>
  <r>
    <x v="0"/>
    <s v="Couple"/>
    <n v="2945"/>
  </r>
  <r>
    <x v="1"/>
    <n v="38"/>
    <n v="2945"/>
  </r>
  <r>
    <x v="2"/>
    <n v="0"/>
    <n v="2945"/>
  </r>
  <r>
    <x v="3"/>
    <n v="2"/>
    <n v="2945"/>
  </r>
  <r>
    <x v="4"/>
    <n v="0"/>
    <n v="2945"/>
  </r>
  <r>
    <x v="5"/>
    <n v="0"/>
    <n v="2945"/>
  </r>
  <r>
    <x v="6"/>
    <n v="6"/>
    <n v="2945"/>
  </r>
  <r>
    <x v="7"/>
    <s v="Low"/>
    <n v="2945"/>
  </r>
  <r>
    <x v="0"/>
    <s v="Couple"/>
    <n v="2877"/>
  </r>
  <r>
    <x v="1"/>
    <n v="410"/>
    <n v="2877"/>
  </r>
  <r>
    <x v="2"/>
    <n v="0"/>
    <n v="2877"/>
  </r>
  <r>
    <x v="3"/>
    <n v="59"/>
    <n v="2877"/>
  </r>
  <r>
    <x v="4"/>
    <n v="19"/>
    <n v="2877"/>
  </r>
  <r>
    <x v="5"/>
    <n v="9"/>
    <n v="2877"/>
  </r>
  <r>
    <x v="6"/>
    <n v="44"/>
    <n v="2877"/>
  </r>
  <r>
    <x v="7"/>
    <s v="High"/>
    <n v="2877"/>
  </r>
  <r>
    <x v="0"/>
    <s v="Single"/>
    <n v="3406"/>
  </r>
  <r>
    <x v="1"/>
    <n v="138"/>
    <n v="3406"/>
  </r>
  <r>
    <x v="2"/>
    <n v="33"/>
    <n v="3406"/>
  </r>
  <r>
    <x v="3"/>
    <n v="87"/>
    <n v="3406"/>
  </r>
  <r>
    <x v="4"/>
    <n v="28"/>
    <n v="3406"/>
  </r>
  <r>
    <x v="5"/>
    <n v="24"/>
    <n v="3406"/>
  </r>
  <r>
    <x v="6"/>
    <n v="12"/>
    <n v="3406"/>
  </r>
  <r>
    <x v="7"/>
    <s v="Medium"/>
    <n v="3406"/>
  </r>
  <r>
    <x v="0"/>
    <s v="Single"/>
    <n v="10888"/>
  </r>
  <r>
    <x v="1"/>
    <n v="273"/>
    <n v="10888"/>
  </r>
  <r>
    <x v="2"/>
    <n v="11"/>
    <n v="10888"/>
  </r>
  <r>
    <x v="3"/>
    <n v="178"/>
    <n v="10888"/>
  </r>
  <r>
    <x v="4"/>
    <n v="62"/>
    <n v="10888"/>
  </r>
  <r>
    <x v="5"/>
    <n v="83"/>
    <n v="10888"/>
  </r>
  <r>
    <x v="6"/>
    <n v="29"/>
    <n v="10888"/>
  </r>
  <r>
    <x v="7"/>
    <s v="High"/>
    <n v="10888"/>
  </r>
  <r>
    <x v="0"/>
    <s v="Couple"/>
    <n v="9485"/>
  </r>
  <r>
    <x v="1"/>
    <n v="102"/>
    <n v="9485"/>
  </r>
  <r>
    <x v="2"/>
    <n v="9"/>
    <n v="9485"/>
  </r>
  <r>
    <x v="3"/>
    <n v="49"/>
    <n v="9485"/>
  </r>
  <r>
    <x v="4"/>
    <n v="24"/>
    <n v="9485"/>
  </r>
  <r>
    <x v="5"/>
    <n v="3"/>
    <n v="9485"/>
  </r>
  <r>
    <x v="6"/>
    <n v="12"/>
    <n v="9485"/>
  </r>
  <r>
    <x v="7"/>
    <s v="Low"/>
    <n v="9485"/>
  </r>
  <r>
    <x v="0"/>
    <s v="Single"/>
    <n v="2942"/>
  </r>
  <r>
    <x v="1"/>
    <n v="305"/>
    <n v="2942"/>
  </r>
  <r>
    <x v="2"/>
    <n v="3"/>
    <n v="2942"/>
  </r>
  <r>
    <x v="3"/>
    <n v="27"/>
    <n v="2942"/>
  </r>
  <r>
    <x v="4"/>
    <n v="4"/>
    <n v="2942"/>
  </r>
  <r>
    <x v="5"/>
    <n v="3"/>
    <n v="2942"/>
  </r>
  <r>
    <x v="6"/>
    <n v="144"/>
    <n v="2942"/>
  </r>
  <r>
    <x v="7"/>
    <s v="Medium"/>
    <n v="2942"/>
  </r>
  <r>
    <x v="0"/>
    <s v="Couple"/>
    <n v="5223"/>
  </r>
  <r>
    <x v="1"/>
    <n v="33"/>
    <n v="5223"/>
  </r>
  <r>
    <x v="2"/>
    <n v="8"/>
    <n v="5223"/>
  </r>
  <r>
    <x v="3"/>
    <n v="10"/>
    <n v="5223"/>
  </r>
  <r>
    <x v="4"/>
    <n v="2"/>
    <n v="5223"/>
  </r>
  <r>
    <x v="5"/>
    <n v="10"/>
    <n v="5223"/>
  </r>
  <r>
    <x v="6"/>
    <n v="3"/>
    <n v="5223"/>
  </r>
  <r>
    <x v="7"/>
    <s v="Low"/>
    <n v="5223"/>
  </r>
  <r>
    <x v="0"/>
    <s v="Couple"/>
    <n v="5231"/>
  </r>
  <r>
    <x v="1"/>
    <n v="27"/>
    <n v="5231"/>
  </r>
  <r>
    <x v="2"/>
    <n v="2"/>
    <n v="5231"/>
  </r>
  <r>
    <x v="3"/>
    <n v="7"/>
    <n v="5231"/>
  </r>
  <r>
    <x v="4"/>
    <n v="0"/>
    <n v="5231"/>
  </r>
  <r>
    <x v="5"/>
    <n v="2"/>
    <n v="5231"/>
  </r>
  <r>
    <x v="6"/>
    <n v="13"/>
    <n v="5231"/>
  </r>
  <r>
    <x v="7"/>
    <s v="Low"/>
    <n v="5231"/>
  </r>
  <r>
    <x v="0"/>
    <s v="Single"/>
    <n v="10856"/>
  </r>
  <r>
    <x v="1"/>
    <n v="31"/>
    <n v="10856"/>
  </r>
  <r>
    <x v="2"/>
    <n v="0"/>
    <n v="10856"/>
  </r>
  <r>
    <x v="3"/>
    <n v="6"/>
    <n v="10856"/>
  </r>
  <r>
    <x v="4"/>
    <n v="0"/>
    <n v="10856"/>
  </r>
  <r>
    <x v="5"/>
    <n v="1"/>
    <n v="10856"/>
  </r>
  <r>
    <x v="6"/>
    <n v="8"/>
    <n v="10856"/>
  </r>
  <r>
    <x v="7"/>
    <s v="Low"/>
    <n v="10856"/>
  </r>
  <r>
    <x v="0"/>
    <s v="Couple"/>
    <n v="3083"/>
  </r>
  <r>
    <x v="1"/>
    <n v="215"/>
    <n v="3083"/>
  </r>
  <r>
    <x v="2"/>
    <n v="13"/>
    <n v="3083"/>
  </r>
  <r>
    <x v="3"/>
    <n v="87"/>
    <n v="3083"/>
  </r>
  <r>
    <x v="4"/>
    <n v="17"/>
    <n v="3083"/>
  </r>
  <r>
    <x v="5"/>
    <n v="17"/>
    <n v="3083"/>
  </r>
  <r>
    <x v="6"/>
    <n v="24"/>
    <n v="3083"/>
  </r>
  <r>
    <x v="7"/>
    <s v="Medium"/>
    <n v="3083"/>
  </r>
  <r>
    <x v="0"/>
    <s v="Couple"/>
    <n v="6431"/>
  </r>
  <r>
    <x v="1"/>
    <n v="42"/>
    <n v="6431"/>
  </r>
  <r>
    <x v="2"/>
    <n v="1"/>
    <n v="6431"/>
  </r>
  <r>
    <x v="3"/>
    <n v="18"/>
    <n v="6431"/>
  </r>
  <r>
    <x v="4"/>
    <n v="3"/>
    <n v="6431"/>
  </r>
  <r>
    <x v="5"/>
    <n v="0"/>
    <n v="6431"/>
  </r>
  <r>
    <x v="6"/>
    <n v="4"/>
    <n v="6431"/>
  </r>
  <r>
    <x v="7"/>
    <s v="Low"/>
    <n v="6431"/>
  </r>
  <r>
    <x v="0"/>
    <s v="Couple"/>
    <n v="10789"/>
  </r>
  <r>
    <x v="1"/>
    <n v="42"/>
    <n v="10789"/>
  </r>
  <r>
    <x v="2"/>
    <n v="1"/>
    <n v="10789"/>
  </r>
  <r>
    <x v="3"/>
    <n v="18"/>
    <n v="10789"/>
  </r>
  <r>
    <x v="4"/>
    <n v="3"/>
    <n v="10789"/>
  </r>
  <r>
    <x v="5"/>
    <n v="0"/>
    <n v="10789"/>
  </r>
  <r>
    <x v="6"/>
    <n v="4"/>
    <n v="10789"/>
  </r>
  <r>
    <x v="7"/>
    <s v="Low"/>
    <n v="10789"/>
  </r>
  <r>
    <x v="0"/>
    <s v="Couple"/>
    <n v="1916"/>
  </r>
  <r>
    <x v="1"/>
    <n v="188"/>
    <n v="1916"/>
  </r>
  <r>
    <x v="2"/>
    <n v="3"/>
    <n v="1916"/>
  </r>
  <r>
    <x v="3"/>
    <n v="180"/>
    <n v="1916"/>
  </r>
  <r>
    <x v="4"/>
    <n v="20"/>
    <n v="1916"/>
  </r>
  <r>
    <x v="5"/>
    <n v="3"/>
    <n v="1916"/>
  </r>
  <r>
    <x v="6"/>
    <n v="43"/>
    <n v="1916"/>
  </r>
  <r>
    <x v="7"/>
    <s v="High"/>
    <n v="1916"/>
  </r>
  <r>
    <x v="0"/>
    <s v="Couple"/>
    <n v="10951"/>
  </r>
  <r>
    <x v="1"/>
    <n v="279"/>
    <n v="10951"/>
  </r>
  <r>
    <x v="2"/>
    <n v="0"/>
    <n v="10951"/>
  </r>
  <r>
    <x v="3"/>
    <n v="18"/>
    <n v="10951"/>
  </r>
  <r>
    <x v="4"/>
    <n v="0"/>
    <n v="10951"/>
  </r>
  <r>
    <x v="5"/>
    <n v="0"/>
    <n v="10951"/>
  </r>
  <r>
    <x v="6"/>
    <n v="9"/>
    <n v="10951"/>
  </r>
  <r>
    <x v="7"/>
    <s v="Medium"/>
    <n v="10951"/>
  </r>
  <r>
    <x v="0"/>
    <s v="Single"/>
    <n v="1968"/>
  </r>
  <r>
    <x v="1"/>
    <n v="5"/>
    <n v="1968"/>
  </r>
  <r>
    <x v="2"/>
    <n v="1"/>
    <n v="1968"/>
  </r>
  <r>
    <x v="3"/>
    <n v="5"/>
    <n v="1968"/>
  </r>
  <r>
    <x v="4"/>
    <n v="10"/>
    <n v="1968"/>
  </r>
  <r>
    <x v="5"/>
    <n v="0"/>
    <n v="1968"/>
  </r>
  <r>
    <x v="6"/>
    <n v="7"/>
    <n v="1968"/>
  </r>
  <r>
    <x v="7"/>
    <s v="Low"/>
    <n v="1968"/>
  </r>
  <r>
    <x v="0"/>
    <s v="Couple"/>
    <n v="5429"/>
  </r>
  <r>
    <x v="1"/>
    <n v="145"/>
    <n v="5429"/>
  </r>
  <r>
    <x v="2"/>
    <n v="1"/>
    <n v="5429"/>
  </r>
  <r>
    <x v="3"/>
    <n v="33"/>
    <n v="5429"/>
  </r>
  <r>
    <x v="4"/>
    <n v="2"/>
    <n v="5429"/>
  </r>
  <r>
    <x v="5"/>
    <n v="1"/>
    <n v="5429"/>
  </r>
  <r>
    <x v="6"/>
    <n v="1"/>
    <n v="5429"/>
  </r>
  <r>
    <x v="7"/>
    <s v="Medium"/>
    <n v="5429"/>
  </r>
  <r>
    <x v="0"/>
    <s v="Single"/>
    <n v="263"/>
  </r>
  <r>
    <x v="1"/>
    <n v="56"/>
    <n v="263"/>
  </r>
  <r>
    <x v="2"/>
    <n v="19"/>
    <n v="263"/>
  </r>
  <r>
    <x v="3"/>
    <n v="29"/>
    <n v="263"/>
  </r>
  <r>
    <x v="4"/>
    <n v="2"/>
    <n v="263"/>
  </r>
  <r>
    <x v="5"/>
    <n v="14"/>
    <n v="263"/>
  </r>
  <r>
    <x v="6"/>
    <n v="25"/>
    <n v="263"/>
  </r>
  <r>
    <x v="7"/>
    <s v="Medium"/>
    <n v="263"/>
  </r>
  <r>
    <x v="0"/>
    <s v="Couple"/>
    <n v="839"/>
  </r>
  <r>
    <x v="1"/>
    <n v="97"/>
    <n v="839"/>
  </r>
  <r>
    <x v="2"/>
    <n v="4"/>
    <n v="839"/>
  </r>
  <r>
    <x v="3"/>
    <n v="44"/>
    <n v="839"/>
  </r>
  <r>
    <x v="4"/>
    <n v="6"/>
    <n v="839"/>
  </r>
  <r>
    <x v="5"/>
    <n v="1"/>
    <n v="839"/>
  </r>
  <r>
    <x v="6"/>
    <n v="18"/>
    <n v="839"/>
  </r>
  <r>
    <x v="7"/>
    <s v="Medium"/>
    <n v="839"/>
  </r>
  <r>
    <x v="0"/>
    <s v="Couple"/>
    <n v="5966"/>
  </r>
  <r>
    <x v="1"/>
    <n v="203"/>
    <n v="5966"/>
  </r>
  <r>
    <x v="2"/>
    <n v="0"/>
    <n v="5966"/>
  </r>
  <r>
    <x v="3"/>
    <n v="10"/>
    <n v="5966"/>
  </r>
  <r>
    <x v="4"/>
    <n v="0"/>
    <n v="5966"/>
  </r>
  <r>
    <x v="5"/>
    <n v="0"/>
    <n v="5966"/>
  </r>
  <r>
    <x v="6"/>
    <n v="2"/>
    <n v="5966"/>
  </r>
  <r>
    <x v="7"/>
    <s v="Medium"/>
    <n v="5966"/>
  </r>
  <r>
    <x v="0"/>
    <s v="Couple"/>
    <n v="1755"/>
  </r>
  <r>
    <x v="1"/>
    <n v="30"/>
    <n v="1755"/>
  </r>
  <r>
    <x v="2"/>
    <n v="11"/>
    <n v="1755"/>
  </r>
  <r>
    <x v="3"/>
    <n v="25"/>
    <n v="1755"/>
  </r>
  <r>
    <x v="4"/>
    <n v="29"/>
    <n v="1755"/>
  </r>
  <r>
    <x v="5"/>
    <n v="1"/>
    <n v="1755"/>
  </r>
  <r>
    <x v="6"/>
    <n v="18"/>
    <n v="1755"/>
  </r>
  <r>
    <x v="7"/>
    <s v="Low"/>
    <n v="1755"/>
  </r>
  <r>
    <x v="0"/>
    <s v="Couple"/>
    <n v="2130"/>
  </r>
  <r>
    <x v="1"/>
    <n v="35"/>
    <n v="2130"/>
  </r>
  <r>
    <x v="2"/>
    <n v="3"/>
    <n v="2130"/>
  </r>
  <r>
    <x v="3"/>
    <n v="67"/>
    <n v="2130"/>
  </r>
  <r>
    <x v="4"/>
    <n v="10"/>
    <n v="2130"/>
  </r>
  <r>
    <x v="5"/>
    <n v="8"/>
    <n v="2130"/>
  </r>
  <r>
    <x v="6"/>
    <n v="24"/>
    <n v="2130"/>
  </r>
  <r>
    <x v="7"/>
    <s v="Medium"/>
    <n v="2130"/>
  </r>
  <r>
    <x v="0"/>
    <s v="Single"/>
    <n v="199"/>
  </r>
  <r>
    <x v="1"/>
    <n v="219"/>
    <n v="199"/>
  </r>
  <r>
    <x v="2"/>
    <n v="3"/>
    <n v="199"/>
  </r>
  <r>
    <x v="3"/>
    <n v="60"/>
    <n v="199"/>
  </r>
  <r>
    <x v="4"/>
    <n v="12"/>
    <n v="199"/>
  </r>
  <r>
    <x v="5"/>
    <n v="9"/>
    <n v="199"/>
  </r>
  <r>
    <x v="6"/>
    <n v="12"/>
    <n v="199"/>
  </r>
  <r>
    <x v="7"/>
    <s v="Medium"/>
    <n v="199"/>
  </r>
  <r>
    <x v="0"/>
    <s v="Single"/>
    <n v="1463"/>
  </r>
  <r>
    <x v="1"/>
    <n v="8"/>
    <n v="1463"/>
  </r>
  <r>
    <x v="2"/>
    <n v="2"/>
    <n v="1463"/>
  </r>
  <r>
    <x v="3"/>
    <n v="5"/>
    <n v="1463"/>
  </r>
  <r>
    <x v="4"/>
    <n v="3"/>
    <n v="1463"/>
  </r>
  <r>
    <x v="5"/>
    <n v="0"/>
    <n v="1463"/>
  </r>
  <r>
    <x v="6"/>
    <n v="3"/>
    <n v="1463"/>
  </r>
  <r>
    <x v="7"/>
    <s v="Low"/>
    <n v="1463"/>
  </r>
  <r>
    <x v="0"/>
    <s v="Single"/>
    <n v="6168"/>
  </r>
  <r>
    <x v="1"/>
    <n v="33"/>
    <n v="6168"/>
  </r>
  <r>
    <x v="2"/>
    <n v="0"/>
    <n v="6168"/>
  </r>
  <r>
    <x v="3"/>
    <n v="5"/>
    <n v="6168"/>
  </r>
  <r>
    <x v="4"/>
    <n v="0"/>
    <n v="6168"/>
  </r>
  <r>
    <x v="5"/>
    <n v="0"/>
    <n v="6168"/>
  </r>
  <r>
    <x v="6"/>
    <n v="15"/>
    <n v="6168"/>
  </r>
  <r>
    <x v="7"/>
    <s v="Low"/>
    <n v="6168"/>
  </r>
  <r>
    <x v="0"/>
    <s v="Couple"/>
    <n v="10260"/>
  </r>
  <r>
    <x v="1"/>
    <n v="202"/>
    <n v="10260"/>
  </r>
  <r>
    <x v="2"/>
    <n v="5"/>
    <n v="10260"/>
  </r>
  <r>
    <x v="3"/>
    <n v="74"/>
    <n v="10260"/>
  </r>
  <r>
    <x v="4"/>
    <n v="11"/>
    <n v="10260"/>
  </r>
  <r>
    <x v="5"/>
    <n v="5"/>
    <n v="10260"/>
  </r>
  <r>
    <x v="6"/>
    <n v="14"/>
    <n v="10260"/>
  </r>
  <r>
    <x v="7"/>
    <s v="Medium"/>
    <n v="10260"/>
  </r>
  <r>
    <x v="0"/>
    <s v="Couple"/>
    <n v="2262"/>
  </r>
  <r>
    <x v="1"/>
    <n v="202"/>
    <n v="2262"/>
  </r>
  <r>
    <x v="2"/>
    <n v="5"/>
    <n v="2262"/>
  </r>
  <r>
    <x v="3"/>
    <n v="74"/>
    <n v="2262"/>
  </r>
  <r>
    <x v="4"/>
    <n v="11"/>
    <n v="2262"/>
  </r>
  <r>
    <x v="5"/>
    <n v="5"/>
    <n v="2262"/>
  </r>
  <r>
    <x v="6"/>
    <n v="14"/>
    <n v="2262"/>
  </r>
  <r>
    <x v="7"/>
    <s v="Medium"/>
    <n v="2262"/>
  </r>
  <r>
    <x v="0"/>
    <s v="Single"/>
    <n v="5956"/>
  </r>
  <r>
    <x v="1"/>
    <n v="144"/>
    <n v="5956"/>
  </r>
  <r>
    <x v="2"/>
    <n v="2"/>
    <n v="5956"/>
  </r>
  <r>
    <x v="3"/>
    <n v="99"/>
    <n v="5956"/>
  </r>
  <r>
    <x v="4"/>
    <n v="7"/>
    <n v="5956"/>
  </r>
  <r>
    <x v="5"/>
    <n v="2"/>
    <n v="5956"/>
  </r>
  <r>
    <x v="6"/>
    <n v="30"/>
    <n v="5956"/>
  </r>
  <r>
    <x v="7"/>
    <s v="Medium"/>
    <n v="5956"/>
  </r>
  <r>
    <x v="0"/>
    <s v="Couple"/>
    <n v="8754"/>
  </r>
  <r>
    <x v="1"/>
    <n v="14"/>
    <n v="8754"/>
  </r>
  <r>
    <x v="2"/>
    <n v="0"/>
    <n v="8754"/>
  </r>
  <r>
    <x v="3"/>
    <n v="3"/>
    <n v="8754"/>
  </r>
  <r>
    <x v="4"/>
    <n v="0"/>
    <n v="8754"/>
  </r>
  <r>
    <x v="5"/>
    <n v="0"/>
    <n v="8754"/>
  </r>
  <r>
    <x v="6"/>
    <n v="3"/>
    <n v="8754"/>
  </r>
  <r>
    <x v="7"/>
    <s v="Low"/>
    <n v="8754"/>
  </r>
  <r>
    <x v="0"/>
    <s v="Couple"/>
    <n v="5454"/>
  </r>
  <r>
    <x v="1"/>
    <n v="37"/>
    <n v="5454"/>
  </r>
  <r>
    <x v="2"/>
    <n v="0"/>
    <n v="5454"/>
  </r>
  <r>
    <x v="3"/>
    <n v="7"/>
    <n v="5454"/>
  </r>
  <r>
    <x v="4"/>
    <n v="3"/>
    <n v="5454"/>
  </r>
  <r>
    <x v="5"/>
    <n v="0"/>
    <n v="5454"/>
  </r>
  <r>
    <x v="6"/>
    <n v="3"/>
    <n v="5454"/>
  </r>
  <r>
    <x v="7"/>
    <s v="Low"/>
    <n v="5454"/>
  </r>
  <r>
    <x v="0"/>
    <s v="Single"/>
    <n v="4587"/>
  </r>
  <r>
    <x v="1"/>
    <n v="162"/>
    <n v="4587"/>
  </r>
  <r>
    <x v="2"/>
    <n v="25"/>
    <n v="4587"/>
  </r>
  <r>
    <x v="3"/>
    <n v="53"/>
    <n v="4587"/>
  </r>
  <r>
    <x v="4"/>
    <n v="16"/>
    <n v="4587"/>
  </r>
  <r>
    <x v="5"/>
    <n v="0"/>
    <n v="4587"/>
  </r>
  <r>
    <x v="6"/>
    <n v="10"/>
    <n v="4587"/>
  </r>
  <r>
    <x v="7"/>
    <s v="Medium"/>
    <n v="4587"/>
  </r>
  <r>
    <x v="0"/>
    <s v="Couple"/>
    <n v="6818"/>
  </r>
  <r>
    <x v="1"/>
    <n v="98"/>
    <n v="6818"/>
  </r>
  <r>
    <x v="2"/>
    <n v="0"/>
    <n v="6818"/>
  </r>
  <r>
    <x v="3"/>
    <n v="106"/>
    <n v="6818"/>
  </r>
  <r>
    <x v="4"/>
    <n v="49"/>
    <n v="6818"/>
  </r>
  <r>
    <x v="5"/>
    <n v="10"/>
    <n v="6818"/>
  </r>
  <r>
    <x v="6"/>
    <n v="106"/>
    <n v="6818"/>
  </r>
  <r>
    <x v="7"/>
    <s v="Medium"/>
    <n v="6818"/>
  </r>
  <r>
    <x v="0"/>
    <s v="Couple"/>
    <n v="7807"/>
  </r>
  <r>
    <x v="1"/>
    <n v="98"/>
    <n v="7807"/>
  </r>
  <r>
    <x v="2"/>
    <n v="0"/>
    <n v="7807"/>
  </r>
  <r>
    <x v="3"/>
    <n v="106"/>
    <n v="7807"/>
  </r>
  <r>
    <x v="4"/>
    <n v="49"/>
    <n v="7807"/>
  </r>
  <r>
    <x v="5"/>
    <n v="10"/>
    <n v="7807"/>
  </r>
  <r>
    <x v="6"/>
    <n v="106"/>
    <n v="7807"/>
  </r>
  <r>
    <x v="7"/>
    <s v="Medium"/>
    <n v="7807"/>
  </r>
  <r>
    <x v="0"/>
    <s v="Couple"/>
    <n v="4791"/>
  </r>
  <r>
    <x v="1"/>
    <n v="19"/>
    <n v="4791"/>
  </r>
  <r>
    <x v="2"/>
    <n v="1"/>
    <n v="4791"/>
  </r>
  <r>
    <x v="3"/>
    <n v="17"/>
    <n v="4791"/>
  </r>
  <r>
    <x v="4"/>
    <n v="2"/>
    <n v="4791"/>
  </r>
  <r>
    <x v="5"/>
    <n v="0"/>
    <n v="4791"/>
  </r>
  <r>
    <x v="6"/>
    <n v="2"/>
    <n v="4791"/>
  </r>
  <r>
    <x v="7"/>
    <s v="Low"/>
    <n v="4791"/>
  </r>
  <r>
    <x v="0"/>
    <s v="Couple"/>
    <n v="1008"/>
  </r>
  <r>
    <x v="1"/>
    <n v="728"/>
    <n v="1008"/>
  </r>
  <r>
    <x v="2"/>
    <n v="17"/>
    <n v="1008"/>
  </r>
  <r>
    <x v="3"/>
    <n v="133"/>
    <n v="1008"/>
  </r>
  <r>
    <x v="4"/>
    <n v="11"/>
    <n v="1008"/>
  </r>
  <r>
    <x v="5"/>
    <n v="8"/>
    <n v="1008"/>
  </r>
  <r>
    <x v="6"/>
    <n v="124"/>
    <n v="1008"/>
  </r>
  <r>
    <x v="7"/>
    <s v="High"/>
    <n v="1008"/>
  </r>
  <r>
    <x v="0"/>
    <s v="Couple"/>
    <n v="1991"/>
  </r>
  <r>
    <x v="1"/>
    <n v="78"/>
    <n v="1991"/>
  </r>
  <r>
    <x v="2"/>
    <n v="0"/>
    <n v="1991"/>
  </r>
  <r>
    <x v="3"/>
    <n v="11"/>
    <n v="1991"/>
  </r>
  <r>
    <x v="4"/>
    <n v="0"/>
    <n v="1991"/>
  </r>
  <r>
    <x v="5"/>
    <n v="0"/>
    <n v="1991"/>
  </r>
  <r>
    <x v="6"/>
    <n v="7"/>
    <n v="1991"/>
  </r>
  <r>
    <x v="7"/>
    <s v="Low"/>
    <n v="1991"/>
  </r>
  <r>
    <x v="0"/>
    <s v="Couple"/>
    <n v="9860"/>
  </r>
  <r>
    <x v="1"/>
    <n v="159"/>
    <n v="9860"/>
  </r>
  <r>
    <x v="2"/>
    <n v="0"/>
    <n v="9860"/>
  </r>
  <r>
    <x v="3"/>
    <n v="22"/>
    <n v="9860"/>
  </r>
  <r>
    <x v="4"/>
    <n v="2"/>
    <n v="9860"/>
  </r>
  <r>
    <x v="5"/>
    <n v="1"/>
    <n v="9860"/>
  </r>
  <r>
    <x v="6"/>
    <n v="31"/>
    <n v="9860"/>
  </r>
  <r>
    <x v="7"/>
    <s v="Medium"/>
    <n v="9860"/>
  </r>
  <r>
    <x v="0"/>
    <s v="Single"/>
    <n v="9817"/>
  </r>
  <r>
    <x v="1"/>
    <n v="853"/>
    <n v="9817"/>
  </r>
  <r>
    <x v="2"/>
    <n v="10"/>
    <n v="9817"/>
  </r>
  <r>
    <x v="3"/>
    <n v="143"/>
    <n v="9817"/>
  </r>
  <r>
    <x v="4"/>
    <n v="13"/>
    <n v="9817"/>
  </r>
  <r>
    <x v="5"/>
    <n v="10"/>
    <n v="9817"/>
  </r>
  <r>
    <x v="6"/>
    <n v="20"/>
    <n v="9817"/>
  </r>
  <r>
    <x v="7"/>
    <s v="High"/>
    <n v="9817"/>
  </r>
  <r>
    <x v="0"/>
    <s v="Couple"/>
    <n v="868"/>
  </r>
  <r>
    <x v="1"/>
    <n v="54"/>
    <n v="868"/>
  </r>
  <r>
    <x v="2"/>
    <n v="0"/>
    <n v="868"/>
  </r>
  <r>
    <x v="3"/>
    <n v="7"/>
    <n v="868"/>
  </r>
  <r>
    <x v="4"/>
    <n v="0"/>
    <n v="868"/>
  </r>
  <r>
    <x v="5"/>
    <n v="0"/>
    <n v="868"/>
  </r>
  <r>
    <x v="6"/>
    <n v="4"/>
    <n v="868"/>
  </r>
  <r>
    <x v="7"/>
    <s v="Low"/>
    <n v="868"/>
  </r>
  <r>
    <x v="0"/>
    <s v="Couple"/>
    <n v="7212"/>
  </r>
  <r>
    <x v="1"/>
    <n v="54"/>
    <n v="7212"/>
  </r>
  <r>
    <x v="2"/>
    <n v="0"/>
    <n v="7212"/>
  </r>
  <r>
    <x v="3"/>
    <n v="7"/>
    <n v="7212"/>
  </r>
  <r>
    <x v="4"/>
    <n v="0"/>
    <n v="7212"/>
  </r>
  <r>
    <x v="5"/>
    <n v="0"/>
    <n v="7212"/>
  </r>
  <r>
    <x v="6"/>
    <n v="4"/>
    <n v="7212"/>
  </r>
  <r>
    <x v="7"/>
    <s v="Low"/>
    <n v="7212"/>
  </r>
  <r>
    <x v="0"/>
    <s v="Couple"/>
    <n v="8397"/>
  </r>
  <r>
    <x v="1"/>
    <n v="18"/>
    <n v="8397"/>
  </r>
  <r>
    <x v="2"/>
    <n v="0"/>
    <n v="8397"/>
  </r>
  <r>
    <x v="3"/>
    <n v="5"/>
    <n v="8397"/>
  </r>
  <r>
    <x v="4"/>
    <n v="0"/>
    <n v="8397"/>
  </r>
  <r>
    <x v="5"/>
    <n v="0"/>
    <n v="8397"/>
  </r>
  <r>
    <x v="6"/>
    <n v="11"/>
    <n v="8397"/>
  </r>
  <r>
    <x v="7"/>
    <s v="Low"/>
    <n v="8397"/>
  </r>
  <r>
    <x v="0"/>
    <s v="Single"/>
    <n v="5684"/>
  </r>
  <r>
    <x v="1"/>
    <n v="56"/>
    <n v="5684"/>
  </r>
  <r>
    <x v="2"/>
    <n v="0"/>
    <n v="5684"/>
  </r>
  <r>
    <x v="3"/>
    <n v="9"/>
    <n v="5684"/>
  </r>
  <r>
    <x v="4"/>
    <n v="0"/>
    <n v="5684"/>
  </r>
  <r>
    <x v="5"/>
    <n v="0"/>
    <n v="5684"/>
  </r>
  <r>
    <x v="6"/>
    <n v="3"/>
    <n v="5684"/>
  </r>
  <r>
    <x v="7"/>
    <s v="Low"/>
    <n v="5684"/>
  </r>
  <r>
    <x v="0"/>
    <s v="Couple"/>
    <n v="807"/>
  </r>
  <r>
    <x v="1"/>
    <n v="167"/>
    <n v="807"/>
  </r>
  <r>
    <x v="2"/>
    <n v="2"/>
    <n v="807"/>
  </r>
  <r>
    <x v="3"/>
    <n v="89"/>
    <n v="807"/>
  </r>
  <r>
    <x v="4"/>
    <n v="0"/>
    <n v="807"/>
  </r>
  <r>
    <x v="5"/>
    <n v="0"/>
    <n v="807"/>
  </r>
  <r>
    <x v="6"/>
    <n v="34"/>
    <n v="807"/>
  </r>
  <r>
    <x v="7"/>
    <s v="Medium"/>
    <n v="807"/>
  </r>
  <r>
    <x v="0"/>
    <s v="Single"/>
    <n v="1377"/>
  </r>
  <r>
    <x v="1"/>
    <n v="182"/>
    <n v="1377"/>
  </r>
  <r>
    <x v="2"/>
    <n v="4"/>
    <n v="1377"/>
  </r>
  <r>
    <x v="3"/>
    <n v="33"/>
    <n v="1377"/>
  </r>
  <r>
    <x v="4"/>
    <n v="0"/>
    <n v="1377"/>
  </r>
  <r>
    <x v="5"/>
    <n v="0"/>
    <n v="1377"/>
  </r>
  <r>
    <x v="6"/>
    <n v="66"/>
    <n v="1377"/>
  </r>
  <r>
    <x v="7"/>
    <s v="Medium"/>
    <n v="1377"/>
  </r>
  <r>
    <x v="0"/>
    <s v="Couple"/>
    <n v="966"/>
  </r>
  <r>
    <x v="1"/>
    <n v="538"/>
    <n v="966"/>
  </r>
  <r>
    <x v="2"/>
    <n v="13"/>
    <n v="966"/>
  </r>
  <r>
    <x v="3"/>
    <n v="91"/>
    <n v="966"/>
  </r>
  <r>
    <x v="4"/>
    <n v="17"/>
    <n v="966"/>
  </r>
  <r>
    <x v="5"/>
    <n v="6"/>
    <n v="966"/>
  </r>
  <r>
    <x v="6"/>
    <n v="26"/>
    <n v="966"/>
  </r>
  <r>
    <x v="7"/>
    <s v="Medium"/>
    <n v="966"/>
  </r>
  <r>
    <x v="0"/>
    <s v="Couple"/>
    <n v="800"/>
  </r>
  <r>
    <x v="1"/>
    <n v="23"/>
    <n v="800"/>
  </r>
  <r>
    <x v="2"/>
    <n v="1"/>
    <n v="800"/>
  </r>
  <r>
    <x v="3"/>
    <n v="6"/>
    <n v="800"/>
  </r>
  <r>
    <x v="4"/>
    <n v="0"/>
    <n v="800"/>
  </r>
  <r>
    <x v="5"/>
    <n v="0"/>
    <n v="800"/>
  </r>
  <r>
    <x v="6"/>
    <n v="2"/>
    <n v="800"/>
  </r>
  <r>
    <x v="7"/>
    <s v="Low"/>
    <n v="800"/>
  </r>
  <r>
    <x v="0"/>
    <s v="Couple"/>
    <n v="6613"/>
  </r>
  <r>
    <x v="1"/>
    <n v="513"/>
    <n v="6613"/>
  </r>
  <r>
    <x v="2"/>
    <n v="7"/>
    <n v="6613"/>
  </r>
  <r>
    <x v="3"/>
    <n v="133"/>
    <n v="6613"/>
  </r>
  <r>
    <x v="4"/>
    <n v="46"/>
    <n v="6613"/>
  </r>
  <r>
    <x v="5"/>
    <n v="14"/>
    <n v="6613"/>
  </r>
  <r>
    <x v="6"/>
    <n v="14"/>
    <n v="6613"/>
  </r>
  <r>
    <x v="7"/>
    <s v="High"/>
    <n v="6613"/>
  </r>
  <r>
    <x v="0"/>
    <s v="Single"/>
    <n v="3722"/>
  </r>
  <r>
    <x v="1"/>
    <n v="31"/>
    <n v="3722"/>
  </r>
  <r>
    <x v="2"/>
    <n v="1"/>
    <n v="3722"/>
  </r>
  <r>
    <x v="3"/>
    <n v="8"/>
    <n v="3722"/>
  </r>
  <r>
    <x v="4"/>
    <n v="0"/>
    <n v="3722"/>
  </r>
  <r>
    <x v="5"/>
    <n v="0"/>
    <n v="3722"/>
  </r>
  <r>
    <x v="6"/>
    <n v="8"/>
    <n v="3722"/>
  </r>
  <r>
    <x v="7"/>
    <s v="Low"/>
    <n v="3722"/>
  </r>
  <r>
    <x v="0"/>
    <s v="Single"/>
    <n v="6230"/>
  </r>
  <r>
    <x v="1"/>
    <n v="110"/>
    <n v="6230"/>
  </r>
  <r>
    <x v="2"/>
    <n v="5"/>
    <n v="6230"/>
  </r>
  <r>
    <x v="3"/>
    <n v="59"/>
    <n v="6230"/>
  </r>
  <r>
    <x v="4"/>
    <n v="7"/>
    <n v="6230"/>
  </r>
  <r>
    <x v="5"/>
    <n v="1"/>
    <n v="6230"/>
  </r>
  <r>
    <x v="6"/>
    <n v="7"/>
    <n v="6230"/>
  </r>
  <r>
    <x v="7"/>
    <s v="Medium"/>
    <n v="6230"/>
  </r>
  <r>
    <x v="0"/>
    <s v="Couple"/>
    <n v="10466"/>
  </r>
  <r>
    <x v="1"/>
    <n v="24"/>
    <n v="10466"/>
  </r>
  <r>
    <x v="2"/>
    <n v="2"/>
    <n v="10466"/>
  </r>
  <r>
    <x v="3"/>
    <n v="20"/>
    <n v="10466"/>
  </r>
  <r>
    <x v="4"/>
    <n v="2"/>
    <n v="10466"/>
  </r>
  <r>
    <x v="5"/>
    <n v="2"/>
    <n v="10466"/>
  </r>
  <r>
    <x v="6"/>
    <n v="10"/>
    <n v="10466"/>
  </r>
  <r>
    <x v="7"/>
    <s v="Low"/>
    <n v="10466"/>
  </r>
  <r>
    <x v="0"/>
    <s v="Couple"/>
    <n v="10640"/>
  </r>
  <r>
    <x v="1"/>
    <n v="87"/>
    <n v="10640"/>
  </r>
  <r>
    <x v="2"/>
    <n v="5"/>
    <n v="10640"/>
  </r>
  <r>
    <x v="3"/>
    <n v="71"/>
    <n v="10640"/>
  </r>
  <r>
    <x v="4"/>
    <n v="7"/>
    <n v="10640"/>
  </r>
  <r>
    <x v="5"/>
    <n v="12"/>
    <n v="10640"/>
  </r>
  <r>
    <x v="6"/>
    <n v="29"/>
    <n v="10640"/>
  </r>
  <r>
    <x v="7"/>
    <s v="Medium"/>
    <n v="10640"/>
  </r>
  <r>
    <x v="0"/>
    <s v="Couple"/>
    <n v="6927"/>
  </r>
  <r>
    <x v="1"/>
    <n v="224"/>
    <n v="6927"/>
  </r>
  <r>
    <x v="2"/>
    <n v="0"/>
    <n v="6927"/>
  </r>
  <r>
    <x v="3"/>
    <n v="30"/>
    <n v="6927"/>
  </r>
  <r>
    <x v="4"/>
    <n v="0"/>
    <n v="6927"/>
  </r>
  <r>
    <x v="5"/>
    <n v="0"/>
    <n v="6927"/>
  </r>
  <r>
    <x v="6"/>
    <n v="10"/>
    <n v="6927"/>
  </r>
  <r>
    <x v="7"/>
    <s v="Medium"/>
    <n v="6927"/>
  </r>
  <r>
    <x v="0"/>
    <s v="Couple"/>
    <n v="4252"/>
  </r>
  <r>
    <x v="1"/>
    <n v="213"/>
    <n v="4252"/>
  </r>
  <r>
    <x v="2"/>
    <n v="5"/>
    <n v="4252"/>
  </r>
  <r>
    <x v="3"/>
    <n v="28"/>
    <n v="4252"/>
  </r>
  <r>
    <x v="4"/>
    <n v="7"/>
    <n v="4252"/>
  </r>
  <r>
    <x v="5"/>
    <n v="7"/>
    <n v="4252"/>
  </r>
  <r>
    <x v="6"/>
    <n v="41"/>
    <n v="4252"/>
  </r>
  <r>
    <x v="7"/>
    <s v="Medium"/>
    <n v="4252"/>
  </r>
  <r>
    <x v="0"/>
    <s v="Couple"/>
    <n v="6355"/>
  </r>
  <r>
    <x v="1"/>
    <n v="20"/>
    <n v="6355"/>
  </r>
  <r>
    <x v="2"/>
    <n v="0"/>
    <n v="6355"/>
  </r>
  <r>
    <x v="3"/>
    <n v="14"/>
    <n v="6355"/>
  </r>
  <r>
    <x v="4"/>
    <n v="7"/>
    <n v="6355"/>
  </r>
  <r>
    <x v="5"/>
    <n v="3"/>
    <n v="6355"/>
  </r>
  <r>
    <x v="6"/>
    <n v="1"/>
    <n v="6355"/>
  </r>
  <r>
    <x v="7"/>
    <s v="Low"/>
    <n v="6355"/>
  </r>
  <r>
    <x v="0"/>
    <s v="Couple"/>
    <n v="8858"/>
  </r>
  <r>
    <x v="1"/>
    <n v="516"/>
    <n v="8858"/>
  </r>
  <r>
    <x v="2"/>
    <n v="0"/>
    <n v="8858"/>
  </r>
  <r>
    <x v="3"/>
    <n v="21"/>
    <n v="8858"/>
  </r>
  <r>
    <x v="4"/>
    <n v="0"/>
    <n v="8858"/>
  </r>
  <r>
    <x v="5"/>
    <n v="0"/>
    <n v="8858"/>
  </r>
  <r>
    <x v="6"/>
    <n v="5"/>
    <n v="8858"/>
  </r>
  <r>
    <x v="7"/>
    <s v="High"/>
    <n v="8858"/>
  </r>
  <r>
    <x v="0"/>
    <s v="Couple"/>
    <n v="10699"/>
  </r>
  <r>
    <x v="1"/>
    <n v="46"/>
    <n v="10699"/>
  </r>
  <r>
    <x v="2"/>
    <n v="0"/>
    <n v="10699"/>
  </r>
  <r>
    <x v="3"/>
    <n v="40"/>
    <n v="10699"/>
  </r>
  <r>
    <x v="4"/>
    <n v="3"/>
    <n v="10699"/>
  </r>
  <r>
    <x v="5"/>
    <n v="0"/>
    <n v="10699"/>
  </r>
  <r>
    <x v="6"/>
    <n v="3"/>
    <n v="10699"/>
  </r>
  <r>
    <x v="7"/>
    <s v="Medium"/>
    <n v="10699"/>
  </r>
  <r>
    <x v="0"/>
    <s v="Couple"/>
    <n v="8962"/>
  </r>
  <r>
    <x v="1"/>
    <n v="26"/>
    <n v="8962"/>
  </r>
  <r>
    <x v="2"/>
    <n v="0"/>
    <n v="8962"/>
  </r>
  <r>
    <x v="3"/>
    <n v="8"/>
    <n v="8962"/>
  </r>
  <r>
    <x v="4"/>
    <n v="0"/>
    <n v="8962"/>
  </r>
  <r>
    <x v="5"/>
    <n v="0"/>
    <n v="8962"/>
  </r>
  <r>
    <x v="6"/>
    <n v="3"/>
    <n v="8962"/>
  </r>
  <r>
    <x v="7"/>
    <s v="Low"/>
    <n v="8962"/>
  </r>
  <r>
    <x v="0"/>
    <s v="Couple"/>
    <n v="8553"/>
  </r>
  <r>
    <x v="1"/>
    <n v="30"/>
    <n v="8553"/>
  </r>
  <r>
    <x v="2"/>
    <n v="0"/>
    <n v="8553"/>
  </r>
  <r>
    <x v="3"/>
    <n v="9"/>
    <n v="8553"/>
  </r>
  <r>
    <x v="4"/>
    <n v="0"/>
    <n v="8553"/>
  </r>
  <r>
    <x v="5"/>
    <n v="0"/>
    <n v="8553"/>
  </r>
  <r>
    <x v="6"/>
    <n v="3"/>
    <n v="8553"/>
  </r>
  <r>
    <x v="7"/>
    <s v="Low"/>
    <n v="8553"/>
  </r>
  <r>
    <x v="0"/>
    <s v="Single"/>
    <n v="3099"/>
  </r>
  <r>
    <x v="1"/>
    <n v="183"/>
    <n v="3099"/>
  </r>
  <r>
    <x v="2"/>
    <n v="5"/>
    <n v="3099"/>
  </r>
  <r>
    <x v="3"/>
    <n v="65"/>
    <n v="3099"/>
  </r>
  <r>
    <x v="4"/>
    <n v="3"/>
    <n v="3099"/>
  </r>
  <r>
    <x v="5"/>
    <n v="5"/>
    <n v="3099"/>
  </r>
  <r>
    <x v="6"/>
    <n v="49"/>
    <n v="3099"/>
  </r>
  <r>
    <x v="7"/>
    <s v="Medium"/>
    <n v="3099"/>
  </r>
  <r>
    <x v="0"/>
    <s v="Single"/>
    <n v="286"/>
  </r>
  <r>
    <x v="1"/>
    <n v="95"/>
    <n v="286"/>
  </r>
  <r>
    <x v="2"/>
    <n v="11"/>
    <n v="286"/>
  </r>
  <r>
    <x v="3"/>
    <n v="35"/>
    <n v="286"/>
  </r>
  <r>
    <x v="4"/>
    <n v="0"/>
    <n v="286"/>
  </r>
  <r>
    <x v="5"/>
    <n v="4"/>
    <n v="286"/>
  </r>
  <r>
    <x v="6"/>
    <n v="7"/>
    <n v="286"/>
  </r>
  <r>
    <x v="7"/>
    <s v="Low"/>
    <n v="286"/>
  </r>
  <r>
    <x v="0"/>
    <s v="Couple"/>
    <n v="4200"/>
  </r>
  <r>
    <x v="1"/>
    <n v="167"/>
    <n v="4200"/>
  </r>
  <r>
    <x v="2"/>
    <n v="2"/>
    <n v="4200"/>
  </r>
  <r>
    <x v="3"/>
    <n v="62"/>
    <n v="4200"/>
  </r>
  <r>
    <x v="4"/>
    <n v="24"/>
    <n v="4200"/>
  </r>
  <r>
    <x v="5"/>
    <n v="13"/>
    <n v="4200"/>
  </r>
  <r>
    <x v="6"/>
    <n v="7"/>
    <n v="4200"/>
  </r>
  <r>
    <x v="7"/>
    <s v="Medium"/>
    <n v="4200"/>
  </r>
  <r>
    <x v="0"/>
    <s v="Couple"/>
    <n v="7505"/>
  </r>
  <r>
    <x v="1"/>
    <n v="22"/>
    <n v="7505"/>
  </r>
  <r>
    <x v="2"/>
    <n v="1"/>
    <n v="7505"/>
  </r>
  <r>
    <x v="3"/>
    <n v="9"/>
    <n v="7505"/>
  </r>
  <r>
    <x v="4"/>
    <n v="0"/>
    <n v="7505"/>
  </r>
  <r>
    <x v="5"/>
    <n v="0"/>
    <n v="7505"/>
  </r>
  <r>
    <x v="6"/>
    <n v="14"/>
    <n v="7505"/>
  </r>
  <r>
    <x v="7"/>
    <s v="Low"/>
    <n v="7505"/>
  </r>
  <r>
    <x v="0"/>
    <s v="Couple"/>
    <n v="182"/>
  </r>
  <r>
    <x v="1"/>
    <n v="284"/>
    <n v="182"/>
  </r>
  <r>
    <x v="2"/>
    <n v="0"/>
    <n v="182"/>
  </r>
  <r>
    <x v="3"/>
    <n v="55"/>
    <n v="182"/>
  </r>
  <r>
    <x v="4"/>
    <n v="0"/>
    <n v="182"/>
  </r>
  <r>
    <x v="5"/>
    <n v="6"/>
    <n v="182"/>
  </r>
  <r>
    <x v="6"/>
    <n v="52"/>
    <n v="182"/>
  </r>
  <r>
    <x v="7"/>
    <s v="Medium"/>
    <n v="182"/>
  </r>
  <r>
    <x v="0"/>
    <s v="Couple"/>
    <n v="10785"/>
  </r>
  <r>
    <x v="1"/>
    <n v="24"/>
    <n v="10785"/>
  </r>
  <r>
    <x v="2"/>
    <n v="1"/>
    <n v="10785"/>
  </r>
  <r>
    <x v="3"/>
    <n v="10"/>
    <n v="10785"/>
  </r>
  <r>
    <x v="4"/>
    <n v="2"/>
    <n v="10785"/>
  </r>
  <r>
    <x v="5"/>
    <n v="0"/>
    <n v="10785"/>
  </r>
  <r>
    <x v="6"/>
    <n v="4"/>
    <n v="10785"/>
  </r>
  <r>
    <x v="7"/>
    <s v="Low"/>
    <n v="10785"/>
  </r>
  <r>
    <x v="0"/>
    <s v="Single"/>
    <n v="5320"/>
  </r>
  <r>
    <x v="1"/>
    <n v="79"/>
    <n v="5320"/>
  </r>
  <r>
    <x v="2"/>
    <n v="7"/>
    <n v="5320"/>
  </r>
  <r>
    <x v="3"/>
    <n v="58"/>
    <n v="5320"/>
  </r>
  <r>
    <x v="4"/>
    <n v="6"/>
    <n v="5320"/>
  </r>
  <r>
    <x v="5"/>
    <n v="3"/>
    <n v="5320"/>
  </r>
  <r>
    <x v="6"/>
    <n v="18"/>
    <n v="5320"/>
  </r>
  <r>
    <x v="7"/>
    <s v="Medium"/>
    <n v="5320"/>
  </r>
  <r>
    <x v="0"/>
    <s v="Couple"/>
    <n v="3933"/>
  </r>
  <r>
    <x v="1"/>
    <n v="186"/>
    <n v="3933"/>
  </r>
  <r>
    <x v="2"/>
    <n v="36"/>
    <n v="3933"/>
  </r>
  <r>
    <x v="3"/>
    <n v="234"/>
    <n v="3933"/>
  </r>
  <r>
    <x v="4"/>
    <n v="86"/>
    <n v="3933"/>
  </r>
  <r>
    <x v="5"/>
    <n v="72"/>
    <n v="3933"/>
  </r>
  <r>
    <x v="6"/>
    <n v="48"/>
    <n v="3933"/>
  </r>
  <r>
    <x v="7"/>
    <s v="High"/>
    <n v="3933"/>
  </r>
  <r>
    <x v="0"/>
    <s v="Couple"/>
    <n v="9215"/>
  </r>
  <r>
    <x v="1"/>
    <n v="378"/>
    <n v="9215"/>
  </r>
  <r>
    <x v="2"/>
    <n v="0"/>
    <n v="9215"/>
  </r>
  <r>
    <x v="3"/>
    <n v="101"/>
    <n v="9215"/>
  </r>
  <r>
    <x v="4"/>
    <n v="0"/>
    <n v="9215"/>
  </r>
  <r>
    <x v="5"/>
    <n v="0"/>
    <n v="9215"/>
  </r>
  <r>
    <x v="6"/>
    <n v="72"/>
    <n v="9215"/>
  </r>
  <r>
    <x v="7"/>
    <s v="Medium"/>
    <n v="9215"/>
  </r>
  <r>
    <x v="0"/>
    <s v="Couple"/>
    <n v="7414"/>
  </r>
  <r>
    <x v="1"/>
    <n v="96"/>
    <n v="7414"/>
  </r>
  <r>
    <x v="2"/>
    <n v="1"/>
    <n v="7414"/>
  </r>
  <r>
    <x v="3"/>
    <n v="42"/>
    <n v="7414"/>
  </r>
  <r>
    <x v="4"/>
    <n v="12"/>
    <n v="7414"/>
  </r>
  <r>
    <x v="5"/>
    <n v="3"/>
    <n v="7414"/>
  </r>
  <r>
    <x v="6"/>
    <n v="32"/>
    <n v="7414"/>
  </r>
  <r>
    <x v="7"/>
    <s v="Medium"/>
    <n v="7414"/>
  </r>
  <r>
    <x v="0"/>
    <s v="Couple"/>
    <n v="6214"/>
  </r>
  <r>
    <x v="1"/>
    <n v="14"/>
    <n v="6214"/>
  </r>
  <r>
    <x v="2"/>
    <n v="10"/>
    <n v="6214"/>
  </r>
  <r>
    <x v="3"/>
    <n v="29"/>
    <n v="6214"/>
  </r>
  <r>
    <x v="4"/>
    <n v="4"/>
    <n v="6214"/>
  </r>
  <r>
    <x v="5"/>
    <n v="7"/>
    <n v="6214"/>
  </r>
  <r>
    <x v="6"/>
    <n v="15"/>
    <n v="6214"/>
  </r>
  <r>
    <x v="7"/>
    <s v="Low"/>
    <n v="6214"/>
  </r>
  <r>
    <x v="0"/>
    <s v="Couple"/>
    <n v="6720"/>
  </r>
  <r>
    <x v="1"/>
    <n v="314"/>
    <n v="6720"/>
  </r>
  <r>
    <x v="2"/>
    <n v="11"/>
    <n v="6720"/>
  </r>
  <r>
    <x v="3"/>
    <n v="53"/>
    <n v="6720"/>
  </r>
  <r>
    <x v="4"/>
    <n v="4"/>
    <n v="6720"/>
  </r>
  <r>
    <x v="5"/>
    <n v="3"/>
    <n v="6720"/>
  </r>
  <r>
    <x v="6"/>
    <n v="107"/>
    <n v="6720"/>
  </r>
  <r>
    <x v="7"/>
    <s v="High"/>
    <n v="6720"/>
  </r>
  <r>
    <x v="0"/>
    <s v="Couple"/>
    <n v="10846"/>
  </r>
  <r>
    <x v="1"/>
    <n v="327"/>
    <n v="10846"/>
  </r>
  <r>
    <x v="2"/>
    <n v="9"/>
    <n v="10846"/>
  </r>
  <r>
    <x v="3"/>
    <n v="125"/>
    <n v="10846"/>
  </r>
  <r>
    <x v="4"/>
    <n v="25"/>
    <n v="10846"/>
  </r>
  <r>
    <x v="5"/>
    <n v="4"/>
    <n v="10846"/>
  </r>
  <r>
    <x v="6"/>
    <n v="139"/>
    <n v="10846"/>
  </r>
  <r>
    <x v="7"/>
    <s v="High"/>
    <n v="10846"/>
  </r>
  <r>
    <x v="0"/>
    <s v="Couple"/>
    <n v="2387"/>
  </r>
  <r>
    <x v="1"/>
    <n v="177"/>
    <n v="2387"/>
  </r>
  <r>
    <x v="2"/>
    <n v="2"/>
    <n v="2387"/>
  </r>
  <r>
    <x v="3"/>
    <n v="71"/>
    <n v="2387"/>
  </r>
  <r>
    <x v="4"/>
    <n v="3"/>
    <n v="2387"/>
  </r>
  <r>
    <x v="5"/>
    <n v="2"/>
    <n v="2387"/>
  </r>
  <r>
    <x v="6"/>
    <n v="20"/>
    <n v="2387"/>
  </r>
  <r>
    <x v="7"/>
    <s v="Medium"/>
    <n v="2387"/>
  </r>
  <r>
    <x v="0"/>
    <s v="Couple"/>
    <n v="5577"/>
  </r>
  <r>
    <x v="1"/>
    <n v="8"/>
    <n v="5577"/>
  </r>
  <r>
    <x v="2"/>
    <n v="0"/>
    <n v="5577"/>
  </r>
  <r>
    <x v="3"/>
    <n v="9"/>
    <n v="5577"/>
  </r>
  <r>
    <x v="4"/>
    <n v="2"/>
    <n v="5577"/>
  </r>
  <r>
    <x v="5"/>
    <n v="1"/>
    <n v="5577"/>
  </r>
  <r>
    <x v="6"/>
    <n v="3"/>
    <n v="5577"/>
  </r>
  <r>
    <x v="7"/>
    <s v="Low"/>
    <n v="5577"/>
  </r>
  <r>
    <x v="0"/>
    <s v="Couple"/>
    <n v="2245"/>
  </r>
  <r>
    <x v="1"/>
    <n v="57"/>
    <n v="2245"/>
  </r>
  <r>
    <x v="2"/>
    <n v="2"/>
    <n v="2245"/>
  </r>
  <r>
    <x v="3"/>
    <n v="51"/>
    <n v="2245"/>
  </r>
  <r>
    <x v="4"/>
    <n v="4"/>
    <n v="2245"/>
  </r>
  <r>
    <x v="5"/>
    <n v="2"/>
    <n v="2245"/>
  </r>
  <r>
    <x v="6"/>
    <n v="23"/>
    <n v="2245"/>
  </r>
  <r>
    <x v="7"/>
    <s v="Low"/>
    <n v="2245"/>
  </r>
  <r>
    <x v="0"/>
    <s v="Single"/>
    <n v="10591"/>
  </r>
  <r>
    <x v="1"/>
    <n v="63"/>
    <n v="10591"/>
  </r>
  <r>
    <x v="2"/>
    <n v="10"/>
    <n v="10591"/>
  </r>
  <r>
    <x v="3"/>
    <n v="83"/>
    <n v="10591"/>
  </r>
  <r>
    <x v="4"/>
    <n v="7"/>
    <n v="10591"/>
  </r>
  <r>
    <x v="5"/>
    <n v="19"/>
    <n v="10591"/>
  </r>
  <r>
    <x v="6"/>
    <n v="19"/>
    <n v="10591"/>
  </r>
  <r>
    <x v="7"/>
    <s v="Medium"/>
    <n v="10591"/>
  </r>
  <r>
    <x v="0"/>
    <s v="Single"/>
    <n v="2639"/>
  </r>
  <r>
    <x v="1"/>
    <n v="19"/>
    <n v="2639"/>
  </r>
  <r>
    <x v="2"/>
    <n v="5"/>
    <n v="2639"/>
  </r>
  <r>
    <x v="3"/>
    <n v="12"/>
    <n v="2639"/>
  </r>
  <r>
    <x v="4"/>
    <n v="10"/>
    <n v="2639"/>
  </r>
  <r>
    <x v="5"/>
    <n v="3"/>
    <n v="2639"/>
  </r>
  <r>
    <x v="6"/>
    <n v="19"/>
    <n v="2639"/>
  </r>
  <r>
    <x v="7"/>
    <s v="Medium"/>
    <n v="2639"/>
  </r>
  <r>
    <x v="0"/>
    <s v="Couple"/>
    <n v="7532"/>
  </r>
  <r>
    <x v="1"/>
    <n v="99"/>
    <n v="7532"/>
  </r>
  <r>
    <x v="2"/>
    <n v="2"/>
    <n v="7532"/>
  </r>
  <r>
    <x v="3"/>
    <n v="11"/>
    <n v="7532"/>
  </r>
  <r>
    <x v="4"/>
    <n v="4"/>
    <n v="7532"/>
  </r>
  <r>
    <x v="5"/>
    <n v="0"/>
    <n v="7532"/>
  </r>
  <r>
    <x v="6"/>
    <n v="16"/>
    <n v="7532"/>
  </r>
  <r>
    <x v="7"/>
    <s v="Medium"/>
    <n v="7532"/>
  </r>
  <r>
    <x v="0"/>
    <s v="Couple"/>
    <n v="4370"/>
  </r>
  <r>
    <x v="1"/>
    <n v="18"/>
    <n v="4370"/>
  </r>
  <r>
    <x v="2"/>
    <n v="1"/>
    <n v="4370"/>
  </r>
  <r>
    <x v="3"/>
    <n v="32"/>
    <n v="4370"/>
  </r>
  <r>
    <x v="4"/>
    <n v="6"/>
    <n v="4370"/>
  </r>
  <r>
    <x v="5"/>
    <n v="3"/>
    <n v="4370"/>
  </r>
  <r>
    <x v="6"/>
    <n v="28"/>
    <n v="4370"/>
  </r>
  <r>
    <x v="7"/>
    <s v="Low"/>
    <n v="4370"/>
  </r>
  <r>
    <x v="0"/>
    <s v="Couple"/>
    <n v="8692"/>
  </r>
  <r>
    <x v="1"/>
    <n v="90"/>
    <n v="8692"/>
  </r>
  <r>
    <x v="2"/>
    <n v="17"/>
    <n v="8692"/>
  </r>
  <r>
    <x v="3"/>
    <n v="97"/>
    <n v="8692"/>
  </r>
  <r>
    <x v="4"/>
    <n v="15"/>
    <n v="8692"/>
  </r>
  <r>
    <x v="5"/>
    <n v="6"/>
    <n v="8692"/>
  </r>
  <r>
    <x v="6"/>
    <n v="15"/>
    <n v="8692"/>
  </r>
  <r>
    <x v="7"/>
    <s v="Medium"/>
    <n v="8692"/>
  </r>
  <r>
    <x v="0"/>
    <s v="Single"/>
    <n v="115"/>
  </r>
  <r>
    <x v="1"/>
    <n v="275"/>
    <n v="115"/>
  </r>
  <r>
    <x v="2"/>
    <n v="11"/>
    <n v="115"/>
  </r>
  <r>
    <x v="3"/>
    <n v="68"/>
    <n v="115"/>
  </r>
  <r>
    <x v="4"/>
    <n v="25"/>
    <n v="115"/>
  </r>
  <r>
    <x v="5"/>
    <n v="7"/>
    <n v="115"/>
  </r>
  <r>
    <x v="6"/>
    <n v="7"/>
    <n v="115"/>
  </r>
  <r>
    <x v="7"/>
    <s v="Medium"/>
    <n v="115"/>
  </r>
  <r>
    <x v="0"/>
    <s v="Single"/>
    <n v="1839"/>
  </r>
  <r>
    <x v="1"/>
    <n v="56"/>
    <n v="1839"/>
  </r>
  <r>
    <x v="2"/>
    <n v="7"/>
    <n v="1839"/>
  </r>
  <r>
    <x v="3"/>
    <n v="48"/>
    <n v="1839"/>
  </r>
  <r>
    <x v="4"/>
    <n v="10"/>
    <n v="1839"/>
  </r>
  <r>
    <x v="5"/>
    <n v="2"/>
    <n v="1839"/>
  </r>
  <r>
    <x v="6"/>
    <n v="18"/>
    <n v="1839"/>
  </r>
  <r>
    <x v="7"/>
    <s v="Medium"/>
    <n v="1839"/>
  </r>
  <r>
    <x v="0"/>
    <s v="Single"/>
    <n v="4042"/>
  </r>
  <r>
    <x v="1"/>
    <n v="91"/>
    <n v="4042"/>
  </r>
  <r>
    <x v="2"/>
    <n v="3"/>
    <n v="4042"/>
  </r>
  <r>
    <x v="3"/>
    <n v="52"/>
    <n v="4042"/>
  </r>
  <r>
    <x v="4"/>
    <n v="2"/>
    <n v="4042"/>
  </r>
  <r>
    <x v="5"/>
    <n v="1"/>
    <n v="4042"/>
  </r>
  <r>
    <x v="6"/>
    <n v="31"/>
    <n v="4042"/>
  </r>
  <r>
    <x v="7"/>
    <s v="Medium"/>
    <n v="4042"/>
  </r>
  <r>
    <x v="0"/>
    <s v="Couple"/>
    <n v="2836"/>
  </r>
  <r>
    <x v="1"/>
    <n v="10"/>
    <n v="2836"/>
  </r>
  <r>
    <x v="2"/>
    <n v="1"/>
    <n v="2836"/>
  </r>
  <r>
    <x v="3"/>
    <n v="7"/>
    <n v="2836"/>
  </r>
  <r>
    <x v="4"/>
    <n v="0"/>
    <n v="2836"/>
  </r>
  <r>
    <x v="5"/>
    <n v="0"/>
    <n v="2836"/>
  </r>
  <r>
    <x v="6"/>
    <n v="1"/>
    <n v="2836"/>
  </r>
  <r>
    <x v="7"/>
    <s v="Low"/>
    <n v="2836"/>
  </r>
  <r>
    <x v="0"/>
    <s v="Couple"/>
    <n v="5510"/>
  </r>
  <r>
    <x v="1"/>
    <n v="262"/>
    <n v="5510"/>
  </r>
  <r>
    <x v="2"/>
    <n v="6"/>
    <n v="5510"/>
  </r>
  <r>
    <x v="3"/>
    <n v="61"/>
    <n v="5510"/>
  </r>
  <r>
    <x v="4"/>
    <n v="0"/>
    <n v="5510"/>
  </r>
  <r>
    <x v="5"/>
    <n v="10"/>
    <n v="5510"/>
  </r>
  <r>
    <x v="6"/>
    <n v="102"/>
    <n v="5510"/>
  </r>
  <r>
    <x v="7"/>
    <s v="Medium"/>
    <n v="5510"/>
  </r>
  <r>
    <x v="0"/>
    <s v="Single"/>
    <n v="6991"/>
  </r>
  <r>
    <x v="1"/>
    <n v="537"/>
    <n v="6991"/>
  </r>
  <r>
    <x v="2"/>
    <n v="6"/>
    <n v="6991"/>
  </r>
  <r>
    <x v="3"/>
    <n v="42"/>
    <n v="6991"/>
  </r>
  <r>
    <x v="4"/>
    <n v="16"/>
    <n v="6991"/>
  </r>
  <r>
    <x v="5"/>
    <n v="6"/>
    <n v="6991"/>
  </r>
  <r>
    <x v="6"/>
    <n v="30"/>
    <n v="6991"/>
  </r>
  <r>
    <x v="7"/>
    <s v="High"/>
    <n v="6991"/>
  </r>
  <r>
    <x v="0"/>
    <s v="Couple"/>
    <n v="361"/>
  </r>
  <r>
    <x v="1"/>
    <n v="5"/>
    <n v="361"/>
  </r>
  <r>
    <x v="2"/>
    <n v="1"/>
    <n v="361"/>
  </r>
  <r>
    <x v="3"/>
    <n v="7"/>
    <n v="361"/>
  </r>
  <r>
    <x v="4"/>
    <n v="2"/>
    <n v="361"/>
  </r>
  <r>
    <x v="5"/>
    <n v="1"/>
    <n v="361"/>
  </r>
  <r>
    <x v="6"/>
    <n v="4"/>
    <n v="361"/>
  </r>
  <r>
    <x v="7"/>
    <s v="Low"/>
    <n v="361"/>
  </r>
  <r>
    <x v="0"/>
    <s v="Couple"/>
    <n v="8387"/>
  </r>
  <r>
    <x v="1"/>
    <n v="134"/>
    <n v="8387"/>
  </r>
  <r>
    <x v="2"/>
    <n v="8"/>
    <n v="8387"/>
  </r>
  <r>
    <x v="3"/>
    <n v="76"/>
    <n v="8387"/>
  </r>
  <r>
    <x v="4"/>
    <n v="6"/>
    <n v="8387"/>
  </r>
  <r>
    <x v="5"/>
    <n v="0"/>
    <n v="8387"/>
  </r>
  <r>
    <x v="6"/>
    <n v="11"/>
    <n v="8387"/>
  </r>
  <r>
    <x v="7"/>
    <s v="Medium"/>
    <n v="8387"/>
  </r>
  <r>
    <x v="0"/>
    <s v="Couple"/>
    <n v="1676"/>
  </r>
  <r>
    <x v="1"/>
    <n v="213"/>
    <n v="1676"/>
  </r>
  <r>
    <x v="2"/>
    <n v="2"/>
    <n v="1676"/>
  </r>
  <r>
    <x v="3"/>
    <n v="44"/>
    <n v="1676"/>
  </r>
  <r>
    <x v="4"/>
    <n v="0"/>
    <n v="1676"/>
  </r>
  <r>
    <x v="5"/>
    <n v="2"/>
    <n v="1676"/>
  </r>
  <r>
    <x v="6"/>
    <n v="5"/>
    <n v="1676"/>
  </r>
  <r>
    <x v="7"/>
    <s v="Medium"/>
    <n v="1676"/>
  </r>
  <r>
    <x v="0"/>
    <s v="Couple"/>
    <n v="7628"/>
  </r>
  <r>
    <x v="1"/>
    <n v="30"/>
    <n v="7628"/>
  </r>
  <r>
    <x v="2"/>
    <n v="5"/>
    <n v="7628"/>
  </r>
  <r>
    <x v="3"/>
    <n v="24"/>
    <n v="7628"/>
  </r>
  <r>
    <x v="4"/>
    <n v="6"/>
    <n v="7628"/>
  </r>
  <r>
    <x v="5"/>
    <n v="3"/>
    <n v="7628"/>
  </r>
  <r>
    <x v="6"/>
    <n v="8"/>
    <n v="7628"/>
  </r>
  <r>
    <x v="7"/>
    <s v="Low"/>
    <n v="7628"/>
  </r>
  <r>
    <x v="0"/>
    <s v="Single"/>
    <n v="5474"/>
  </r>
  <r>
    <x v="1"/>
    <n v="45"/>
    <n v="5474"/>
  </r>
  <r>
    <x v="2"/>
    <n v="7"/>
    <n v="5474"/>
  </r>
  <r>
    <x v="3"/>
    <n v="99"/>
    <n v="5474"/>
  </r>
  <r>
    <x v="4"/>
    <n v="4"/>
    <n v="5474"/>
  </r>
  <r>
    <x v="5"/>
    <n v="25"/>
    <n v="5474"/>
  </r>
  <r>
    <x v="6"/>
    <n v="43"/>
    <n v="5474"/>
  </r>
  <r>
    <x v="7"/>
    <s v="Medium"/>
    <n v="5474"/>
  </r>
  <r>
    <x v="0"/>
    <s v="Couple"/>
    <n v="3969"/>
  </r>
  <r>
    <x v="1"/>
    <n v="35"/>
    <n v="3969"/>
  </r>
  <r>
    <x v="2"/>
    <n v="4"/>
    <n v="3969"/>
  </r>
  <r>
    <x v="3"/>
    <n v="17"/>
    <n v="3969"/>
  </r>
  <r>
    <x v="4"/>
    <n v="7"/>
    <n v="3969"/>
  </r>
  <r>
    <x v="5"/>
    <n v="6"/>
    <n v="3969"/>
  </r>
  <r>
    <x v="6"/>
    <n v="64"/>
    <n v="3969"/>
  </r>
  <r>
    <x v="7"/>
    <s v="Low"/>
    <n v="3969"/>
  </r>
  <r>
    <x v="0"/>
    <s v="Single"/>
    <n v="7128"/>
  </r>
  <r>
    <x v="1"/>
    <n v="4"/>
    <n v="7128"/>
  </r>
  <r>
    <x v="2"/>
    <n v="0"/>
    <n v="7128"/>
  </r>
  <r>
    <x v="3"/>
    <n v="5"/>
    <n v="7128"/>
  </r>
  <r>
    <x v="4"/>
    <n v="0"/>
    <n v="7128"/>
  </r>
  <r>
    <x v="5"/>
    <n v="1"/>
    <n v="7128"/>
  </r>
  <r>
    <x v="6"/>
    <n v="5"/>
    <n v="7128"/>
  </r>
  <r>
    <x v="7"/>
    <s v="Low"/>
    <n v="7128"/>
  </r>
  <r>
    <x v="0"/>
    <s v="Single"/>
    <n v="7494"/>
  </r>
  <r>
    <x v="1"/>
    <n v="209"/>
    <n v="7494"/>
  </r>
  <r>
    <x v="2"/>
    <n v="0"/>
    <n v="7494"/>
  </r>
  <r>
    <x v="3"/>
    <n v="40"/>
    <n v="7494"/>
  </r>
  <r>
    <x v="4"/>
    <n v="3"/>
    <n v="7494"/>
  </r>
  <r>
    <x v="5"/>
    <n v="2"/>
    <n v="7494"/>
  </r>
  <r>
    <x v="6"/>
    <n v="15"/>
    <n v="7494"/>
  </r>
  <r>
    <x v="7"/>
    <s v="Medium"/>
    <n v="7494"/>
  </r>
  <r>
    <x v="0"/>
    <s v="Single"/>
    <n v="773"/>
  </r>
  <r>
    <x v="1"/>
    <n v="379"/>
    <n v="773"/>
  </r>
  <r>
    <x v="2"/>
    <n v="4"/>
    <n v="773"/>
  </r>
  <r>
    <x v="3"/>
    <n v="93"/>
    <n v="773"/>
  </r>
  <r>
    <x v="4"/>
    <n v="12"/>
    <n v="773"/>
  </r>
  <r>
    <x v="5"/>
    <n v="9"/>
    <n v="773"/>
  </r>
  <r>
    <x v="6"/>
    <n v="98"/>
    <n v="773"/>
  </r>
  <r>
    <x v="7"/>
    <s v="Medium"/>
    <n v="773"/>
  </r>
  <r>
    <x v="0"/>
    <s v="Couple"/>
    <n v="10609"/>
  </r>
  <r>
    <x v="1"/>
    <n v="71"/>
    <n v="10609"/>
  </r>
  <r>
    <x v="2"/>
    <n v="0"/>
    <n v="10609"/>
  </r>
  <r>
    <x v="3"/>
    <n v="13"/>
    <n v="10609"/>
  </r>
  <r>
    <x v="4"/>
    <n v="3"/>
    <n v="10609"/>
  </r>
  <r>
    <x v="5"/>
    <n v="1"/>
    <n v="10609"/>
  </r>
  <r>
    <x v="6"/>
    <n v="0"/>
    <n v="10609"/>
  </r>
  <r>
    <x v="7"/>
    <s v="Low"/>
    <n v="10609"/>
  </r>
  <r>
    <x v="0"/>
    <s v="Single"/>
    <n v="5048"/>
  </r>
  <r>
    <x v="1"/>
    <n v="20"/>
    <n v="5048"/>
  </r>
  <r>
    <x v="2"/>
    <n v="6"/>
    <n v="5048"/>
  </r>
  <r>
    <x v="3"/>
    <n v="43"/>
    <n v="5048"/>
  </r>
  <r>
    <x v="4"/>
    <n v="19"/>
    <n v="5048"/>
  </r>
  <r>
    <x v="5"/>
    <n v="5"/>
    <n v="5048"/>
  </r>
  <r>
    <x v="6"/>
    <n v="38"/>
    <n v="5048"/>
  </r>
  <r>
    <x v="7"/>
    <s v="Medium"/>
    <n v="5048"/>
  </r>
  <r>
    <x v="0"/>
    <s v="Couple"/>
    <n v="3570"/>
  </r>
  <r>
    <x v="1"/>
    <n v="159"/>
    <n v="3570"/>
  </r>
  <r>
    <x v="2"/>
    <n v="2"/>
    <n v="3570"/>
  </r>
  <r>
    <x v="3"/>
    <n v="51"/>
    <n v="3570"/>
  </r>
  <r>
    <x v="4"/>
    <n v="6"/>
    <n v="3570"/>
  </r>
  <r>
    <x v="5"/>
    <n v="2"/>
    <n v="3570"/>
  </r>
  <r>
    <x v="6"/>
    <n v="24"/>
    <n v="3570"/>
  </r>
  <r>
    <x v="7"/>
    <s v="Medium"/>
    <n v="3570"/>
  </r>
  <r>
    <x v="0"/>
    <s v="Single"/>
    <n v="8897"/>
  </r>
  <r>
    <x v="1"/>
    <n v="392"/>
    <n v="8897"/>
  </r>
  <r>
    <x v="2"/>
    <n v="5"/>
    <n v="8897"/>
  </r>
  <r>
    <x v="3"/>
    <n v="91"/>
    <n v="8897"/>
  </r>
  <r>
    <x v="4"/>
    <n v="28"/>
    <n v="8897"/>
  </r>
  <r>
    <x v="5"/>
    <n v="26"/>
    <n v="8897"/>
  </r>
  <r>
    <x v="6"/>
    <n v="112"/>
    <n v="8897"/>
  </r>
  <r>
    <x v="7"/>
    <s v="High"/>
    <n v="8897"/>
  </r>
  <r>
    <x v="0"/>
    <s v="Single"/>
    <n v="5036"/>
  </r>
  <r>
    <x v="1"/>
    <n v="252"/>
    <n v="5036"/>
  </r>
  <r>
    <x v="2"/>
    <n v="3"/>
    <n v="5036"/>
  </r>
  <r>
    <x v="3"/>
    <n v="42"/>
    <n v="5036"/>
  </r>
  <r>
    <x v="4"/>
    <n v="4"/>
    <n v="5036"/>
  </r>
  <r>
    <x v="5"/>
    <n v="3"/>
    <n v="5036"/>
  </r>
  <r>
    <x v="6"/>
    <n v="102"/>
    <n v="5036"/>
  </r>
  <r>
    <x v="7"/>
    <s v="Medium"/>
    <n v="5036"/>
  </r>
  <r>
    <x v="0"/>
    <s v="Couple"/>
    <n v="5961"/>
  </r>
  <r>
    <x v="1"/>
    <n v="8"/>
    <n v="5961"/>
  </r>
  <r>
    <x v="2"/>
    <n v="4"/>
    <n v="5961"/>
  </r>
  <r>
    <x v="3"/>
    <n v="20"/>
    <n v="5961"/>
  </r>
  <r>
    <x v="4"/>
    <n v="6"/>
    <n v="5961"/>
  </r>
  <r>
    <x v="5"/>
    <n v="3"/>
    <n v="5961"/>
  </r>
  <r>
    <x v="6"/>
    <n v="16"/>
    <n v="5961"/>
  </r>
  <r>
    <x v="7"/>
    <s v="Low"/>
    <n v="5961"/>
  </r>
  <r>
    <x v="0"/>
    <s v="Couple"/>
    <n v="9214"/>
  </r>
  <r>
    <x v="1"/>
    <n v="179"/>
    <n v="9214"/>
  </r>
  <r>
    <x v="2"/>
    <n v="2"/>
    <n v="9214"/>
  </r>
  <r>
    <x v="3"/>
    <n v="64"/>
    <n v="9214"/>
  </r>
  <r>
    <x v="4"/>
    <n v="38"/>
    <n v="9214"/>
  </r>
  <r>
    <x v="5"/>
    <n v="17"/>
    <n v="9214"/>
  </r>
  <r>
    <x v="6"/>
    <n v="58"/>
    <n v="9214"/>
  </r>
  <r>
    <x v="7"/>
    <s v="Medium"/>
    <n v="9214"/>
  </r>
  <r>
    <x v="0"/>
    <s v="Couple"/>
    <n v="1379"/>
  </r>
  <r>
    <x v="1"/>
    <n v="154"/>
    <n v="1379"/>
  </r>
  <r>
    <x v="2"/>
    <n v="2"/>
    <n v="1379"/>
  </r>
  <r>
    <x v="3"/>
    <n v="46"/>
    <n v="1379"/>
  </r>
  <r>
    <x v="4"/>
    <n v="20"/>
    <n v="1379"/>
  </r>
  <r>
    <x v="5"/>
    <n v="4"/>
    <n v="1379"/>
  </r>
  <r>
    <x v="6"/>
    <n v="15"/>
    <n v="1379"/>
  </r>
  <r>
    <x v="7"/>
    <s v="Medium"/>
    <n v="1379"/>
  </r>
  <r>
    <x v="0"/>
    <s v="Couple"/>
    <n v="2694"/>
  </r>
  <r>
    <x v="1"/>
    <n v="21"/>
    <n v="2694"/>
  </r>
  <r>
    <x v="2"/>
    <n v="0"/>
    <n v="2694"/>
  </r>
  <r>
    <x v="3"/>
    <n v="3"/>
    <n v="2694"/>
  </r>
  <r>
    <x v="4"/>
    <n v="0"/>
    <n v="2694"/>
  </r>
  <r>
    <x v="5"/>
    <n v="0"/>
    <n v="2694"/>
  </r>
  <r>
    <x v="6"/>
    <n v="0"/>
    <n v="2694"/>
  </r>
  <r>
    <x v="7"/>
    <s v="Low"/>
    <n v="2694"/>
  </r>
  <r>
    <x v="0"/>
    <s v="Single"/>
    <n v="5954"/>
  </r>
  <r>
    <x v="1"/>
    <n v="76"/>
    <n v="5954"/>
  </r>
  <r>
    <x v="2"/>
    <n v="14"/>
    <n v="5954"/>
  </r>
  <r>
    <x v="3"/>
    <n v="74"/>
    <n v="5954"/>
  </r>
  <r>
    <x v="4"/>
    <n v="13"/>
    <n v="5954"/>
  </r>
  <r>
    <x v="5"/>
    <n v="5"/>
    <n v="5954"/>
  </r>
  <r>
    <x v="6"/>
    <n v="10"/>
    <n v="5954"/>
  </r>
  <r>
    <x v="7"/>
    <s v="Medium"/>
    <n v="5954"/>
  </r>
  <r>
    <x v="0"/>
    <s v="Single"/>
    <n v="2625"/>
  </r>
  <r>
    <x v="1"/>
    <n v="156"/>
    <n v="2625"/>
  </r>
  <r>
    <x v="2"/>
    <n v="29"/>
    <n v="2625"/>
  </r>
  <r>
    <x v="3"/>
    <n v="56"/>
    <n v="2625"/>
  </r>
  <r>
    <x v="4"/>
    <n v="30"/>
    <n v="2625"/>
  </r>
  <r>
    <x v="5"/>
    <n v="32"/>
    <n v="2625"/>
  </r>
  <r>
    <x v="6"/>
    <n v="47"/>
    <n v="2625"/>
  </r>
  <r>
    <x v="7"/>
    <s v="Medium"/>
    <n v="2625"/>
  </r>
  <r>
    <x v="0"/>
    <s v="Couple"/>
    <n v="10905"/>
  </r>
  <r>
    <x v="1"/>
    <n v="194"/>
    <n v="10905"/>
  </r>
  <r>
    <x v="2"/>
    <n v="2"/>
    <n v="10905"/>
  </r>
  <r>
    <x v="3"/>
    <n v="56"/>
    <n v="10905"/>
  </r>
  <r>
    <x v="4"/>
    <n v="0"/>
    <n v="10905"/>
  </r>
  <r>
    <x v="5"/>
    <n v="0"/>
    <n v="10905"/>
  </r>
  <r>
    <x v="6"/>
    <n v="0"/>
    <n v="10905"/>
  </r>
  <r>
    <x v="7"/>
    <s v="Medium"/>
    <n v="10905"/>
  </r>
  <r>
    <x v="0"/>
    <s v="Couple"/>
    <n v="8910"/>
  </r>
  <r>
    <x v="1"/>
    <n v="194"/>
    <n v="8910"/>
  </r>
  <r>
    <x v="2"/>
    <n v="2"/>
    <n v="8910"/>
  </r>
  <r>
    <x v="3"/>
    <n v="56"/>
    <n v="8910"/>
  </r>
  <r>
    <x v="4"/>
    <n v="0"/>
    <n v="8910"/>
  </r>
  <r>
    <x v="5"/>
    <n v="0"/>
    <n v="8910"/>
  </r>
  <r>
    <x v="6"/>
    <n v="0"/>
    <n v="8910"/>
  </r>
  <r>
    <x v="7"/>
    <s v="Medium"/>
    <n v="8910"/>
  </r>
  <r>
    <x v="0"/>
    <s v="Single"/>
    <n v="6299"/>
  </r>
  <r>
    <x v="1"/>
    <n v="324"/>
    <n v="6299"/>
  </r>
  <r>
    <x v="2"/>
    <n v="48"/>
    <n v="6299"/>
  </r>
  <r>
    <x v="3"/>
    <n v="186"/>
    <n v="6299"/>
  </r>
  <r>
    <x v="4"/>
    <n v="39"/>
    <n v="6299"/>
  </r>
  <r>
    <x v="5"/>
    <n v="18"/>
    <n v="6299"/>
  </r>
  <r>
    <x v="6"/>
    <n v="198"/>
    <n v="6299"/>
  </r>
  <r>
    <x v="7"/>
    <s v="Medium"/>
    <n v="6299"/>
  </r>
  <r>
    <x v="0"/>
    <s v="Couple"/>
    <n v="3846"/>
  </r>
  <r>
    <x v="1"/>
    <n v="192"/>
    <n v="3846"/>
  </r>
  <r>
    <x v="2"/>
    <n v="5"/>
    <n v="3846"/>
  </r>
  <r>
    <x v="3"/>
    <n v="53"/>
    <n v="3846"/>
  </r>
  <r>
    <x v="4"/>
    <n v="0"/>
    <n v="3846"/>
  </r>
  <r>
    <x v="5"/>
    <n v="5"/>
    <n v="3846"/>
  </r>
  <r>
    <x v="6"/>
    <n v="15"/>
    <n v="3846"/>
  </r>
  <r>
    <x v="7"/>
    <s v="Medium"/>
    <n v="3846"/>
  </r>
  <r>
    <x v="0"/>
    <s v="Couple"/>
    <n v="322"/>
  </r>
  <r>
    <x v="1"/>
    <n v="29"/>
    <n v="322"/>
  </r>
  <r>
    <x v="2"/>
    <n v="1"/>
    <n v="322"/>
  </r>
  <r>
    <x v="3"/>
    <n v="11"/>
    <n v="322"/>
  </r>
  <r>
    <x v="4"/>
    <n v="0"/>
    <n v="322"/>
  </r>
  <r>
    <x v="5"/>
    <n v="0"/>
    <n v="322"/>
  </r>
  <r>
    <x v="6"/>
    <n v="0"/>
    <n v="322"/>
  </r>
  <r>
    <x v="7"/>
    <s v="Low"/>
    <n v="322"/>
  </r>
  <r>
    <x v="0"/>
    <s v="Couple"/>
    <n v="574"/>
  </r>
  <r>
    <x v="1"/>
    <n v="14"/>
    <n v="574"/>
  </r>
  <r>
    <x v="2"/>
    <n v="36"/>
    <n v="574"/>
  </r>
  <r>
    <x v="3"/>
    <n v="11"/>
    <n v="574"/>
  </r>
  <r>
    <x v="4"/>
    <n v="3"/>
    <n v="574"/>
  </r>
  <r>
    <x v="5"/>
    <n v="26"/>
    <n v="574"/>
  </r>
  <r>
    <x v="6"/>
    <n v="35"/>
    <n v="574"/>
  </r>
  <r>
    <x v="7"/>
    <s v="Low"/>
    <n v="574"/>
  </r>
  <r>
    <x v="0"/>
    <s v="Couple"/>
    <n v="3266"/>
  </r>
  <r>
    <x v="1"/>
    <n v="14"/>
    <n v="3266"/>
  </r>
  <r>
    <x v="2"/>
    <n v="36"/>
    <n v="3266"/>
  </r>
  <r>
    <x v="3"/>
    <n v="11"/>
    <n v="3266"/>
  </r>
  <r>
    <x v="4"/>
    <n v="3"/>
    <n v="3266"/>
  </r>
  <r>
    <x v="5"/>
    <n v="26"/>
    <n v="3266"/>
  </r>
  <r>
    <x v="6"/>
    <n v="35"/>
    <n v="3266"/>
  </r>
  <r>
    <x v="7"/>
    <s v="Low"/>
    <n v="3266"/>
  </r>
  <r>
    <x v="0"/>
    <s v="Single"/>
    <n v="5283"/>
  </r>
  <r>
    <x v="1"/>
    <n v="93"/>
    <n v="5283"/>
  </r>
  <r>
    <x v="2"/>
    <n v="1"/>
    <n v="5283"/>
  </r>
  <r>
    <x v="3"/>
    <n v="21"/>
    <n v="5283"/>
  </r>
  <r>
    <x v="4"/>
    <n v="0"/>
    <n v="5283"/>
  </r>
  <r>
    <x v="5"/>
    <n v="4"/>
    <n v="5283"/>
  </r>
  <r>
    <x v="6"/>
    <n v="25"/>
    <n v="5283"/>
  </r>
  <r>
    <x v="7"/>
    <s v="Low"/>
    <n v="5283"/>
  </r>
  <r>
    <x v="0"/>
    <s v="Single"/>
    <n v="8595"/>
  </r>
  <r>
    <x v="1"/>
    <n v="55"/>
    <n v="8595"/>
  </r>
  <r>
    <x v="2"/>
    <n v="0"/>
    <n v="8595"/>
  </r>
  <r>
    <x v="3"/>
    <n v="6"/>
    <n v="8595"/>
  </r>
  <r>
    <x v="4"/>
    <n v="2"/>
    <n v="8595"/>
  </r>
  <r>
    <x v="5"/>
    <n v="0"/>
    <n v="8595"/>
  </r>
  <r>
    <x v="6"/>
    <n v="4"/>
    <n v="8595"/>
  </r>
  <r>
    <x v="7"/>
    <s v="Low"/>
    <n v="8595"/>
  </r>
  <r>
    <x v="0"/>
    <s v="Single"/>
    <n v="7232"/>
  </r>
  <r>
    <x v="1"/>
    <n v="55"/>
    <n v="7232"/>
  </r>
  <r>
    <x v="2"/>
    <n v="0"/>
    <n v="7232"/>
  </r>
  <r>
    <x v="3"/>
    <n v="6"/>
    <n v="7232"/>
  </r>
  <r>
    <x v="4"/>
    <n v="2"/>
    <n v="7232"/>
  </r>
  <r>
    <x v="5"/>
    <n v="0"/>
    <n v="7232"/>
  </r>
  <r>
    <x v="6"/>
    <n v="4"/>
    <n v="7232"/>
  </r>
  <r>
    <x v="7"/>
    <s v="Low"/>
    <n v="7232"/>
  </r>
  <r>
    <x v="0"/>
    <s v="Couple"/>
    <n v="1064"/>
  </r>
  <r>
    <x v="1"/>
    <n v="22"/>
    <n v="1064"/>
  </r>
  <r>
    <x v="2"/>
    <n v="1"/>
    <n v="1064"/>
  </r>
  <r>
    <x v="3"/>
    <n v="11"/>
    <n v="1064"/>
  </r>
  <r>
    <x v="4"/>
    <n v="0"/>
    <n v="1064"/>
  </r>
  <r>
    <x v="5"/>
    <n v="5"/>
    <n v="1064"/>
  </r>
  <r>
    <x v="6"/>
    <n v="3"/>
    <n v="1064"/>
  </r>
  <r>
    <x v="7"/>
    <s v="Low"/>
    <n v="1064"/>
  </r>
  <r>
    <x v="0"/>
    <s v="Single"/>
    <n v="738"/>
  </r>
  <r>
    <x v="1"/>
    <n v="48"/>
    <n v="738"/>
  </r>
  <r>
    <x v="2"/>
    <n v="13"/>
    <n v="738"/>
  </r>
  <r>
    <x v="3"/>
    <n v="57"/>
    <n v="738"/>
  </r>
  <r>
    <x v="4"/>
    <n v="24"/>
    <n v="738"/>
  </r>
  <r>
    <x v="5"/>
    <n v="15"/>
    <n v="738"/>
  </r>
  <r>
    <x v="6"/>
    <n v="25"/>
    <n v="738"/>
  </r>
  <r>
    <x v="7"/>
    <s v="Medium"/>
    <n v="738"/>
  </r>
  <r>
    <x v="0"/>
    <s v="Single"/>
    <n v="11178"/>
  </r>
  <r>
    <x v="1"/>
    <n v="15"/>
    <n v="11178"/>
  </r>
  <r>
    <x v="2"/>
    <n v="2"/>
    <n v="11178"/>
  </r>
  <r>
    <x v="3"/>
    <n v="10"/>
    <n v="11178"/>
  </r>
  <r>
    <x v="4"/>
    <n v="0"/>
    <n v="11178"/>
  </r>
  <r>
    <x v="5"/>
    <n v="1"/>
    <n v="11178"/>
  </r>
  <r>
    <x v="6"/>
    <n v="4"/>
    <n v="11178"/>
  </r>
  <r>
    <x v="7"/>
    <s v="Low"/>
    <n v="11178"/>
  </r>
  <r>
    <x v="0"/>
    <s v="Couple"/>
    <n v="4324"/>
  </r>
  <r>
    <x v="1"/>
    <n v="235"/>
    <n v="4324"/>
  </r>
  <r>
    <x v="2"/>
    <n v="0"/>
    <n v="4324"/>
  </r>
  <r>
    <x v="3"/>
    <n v="235"/>
    <n v="4324"/>
  </r>
  <r>
    <x v="4"/>
    <n v="19"/>
    <n v="4324"/>
  </r>
  <r>
    <x v="5"/>
    <n v="4"/>
    <n v="4324"/>
  </r>
  <r>
    <x v="6"/>
    <n v="191"/>
    <n v="4324"/>
  </r>
  <r>
    <x v="7"/>
    <s v="High"/>
    <n v="4324"/>
  </r>
  <r>
    <x v="0"/>
    <s v="Couple"/>
    <n v="9738"/>
  </r>
  <r>
    <x v="1"/>
    <n v="65"/>
    <n v="9738"/>
  </r>
  <r>
    <x v="2"/>
    <n v="4"/>
    <n v="9738"/>
  </r>
  <r>
    <x v="3"/>
    <n v="16"/>
    <n v="9738"/>
  </r>
  <r>
    <x v="4"/>
    <n v="0"/>
    <n v="9738"/>
  </r>
  <r>
    <x v="5"/>
    <n v="4"/>
    <n v="9738"/>
  </r>
  <r>
    <x v="6"/>
    <n v="11"/>
    <n v="9738"/>
  </r>
  <r>
    <x v="7"/>
    <s v="Medium"/>
    <n v="9738"/>
  </r>
  <r>
    <x v="0"/>
    <s v="Couple"/>
    <n v="10212"/>
  </r>
  <r>
    <x v="1"/>
    <n v="65"/>
    <n v="10212"/>
  </r>
  <r>
    <x v="2"/>
    <n v="4"/>
    <n v="10212"/>
  </r>
  <r>
    <x v="3"/>
    <n v="16"/>
    <n v="10212"/>
  </r>
  <r>
    <x v="4"/>
    <n v="0"/>
    <n v="10212"/>
  </r>
  <r>
    <x v="5"/>
    <n v="4"/>
    <n v="10212"/>
  </r>
  <r>
    <x v="6"/>
    <n v="11"/>
    <n v="10212"/>
  </r>
  <r>
    <x v="7"/>
    <s v="Medium"/>
    <n v="10212"/>
  </r>
  <r>
    <x v="0"/>
    <s v="Single"/>
    <n v="7617"/>
  </r>
  <r>
    <x v="1"/>
    <n v="67"/>
    <n v="7617"/>
  </r>
  <r>
    <x v="2"/>
    <n v="5"/>
    <n v="7617"/>
  </r>
  <r>
    <x v="3"/>
    <n v="61"/>
    <n v="7617"/>
  </r>
  <r>
    <x v="4"/>
    <n v="3"/>
    <n v="7617"/>
  </r>
  <r>
    <x v="5"/>
    <n v="8"/>
    <n v="7617"/>
  </r>
  <r>
    <x v="6"/>
    <n v="19"/>
    <n v="7617"/>
  </r>
  <r>
    <x v="7"/>
    <s v="Low"/>
    <n v="7617"/>
  </r>
  <r>
    <x v="0"/>
    <s v="Couple"/>
    <n v="450"/>
  </r>
  <r>
    <x v="1"/>
    <n v="67"/>
    <n v="450"/>
  </r>
  <r>
    <x v="2"/>
    <n v="15"/>
    <n v="450"/>
  </r>
  <r>
    <x v="3"/>
    <n v="80"/>
    <n v="450"/>
  </r>
  <r>
    <x v="4"/>
    <n v="17"/>
    <n v="450"/>
  </r>
  <r>
    <x v="5"/>
    <n v="11"/>
    <n v="450"/>
  </r>
  <r>
    <x v="6"/>
    <n v="80"/>
    <n v="450"/>
  </r>
  <r>
    <x v="7"/>
    <s v="Low"/>
    <n v="450"/>
  </r>
  <r>
    <x v="0"/>
    <s v="Couple"/>
    <n v="8086"/>
  </r>
  <r>
    <x v="1"/>
    <n v="48"/>
    <n v="8086"/>
  </r>
  <r>
    <x v="2"/>
    <n v="0"/>
    <n v="8086"/>
  </r>
  <r>
    <x v="3"/>
    <n v="2"/>
    <n v="8086"/>
  </r>
  <r>
    <x v="4"/>
    <n v="0"/>
    <n v="8086"/>
  </r>
  <r>
    <x v="5"/>
    <n v="0"/>
    <n v="8086"/>
  </r>
  <r>
    <x v="6"/>
    <n v="5"/>
    <n v="8086"/>
  </r>
  <r>
    <x v="7"/>
    <s v="Low"/>
    <n v="8086"/>
  </r>
  <r>
    <x v="0"/>
    <s v="Couple"/>
    <n v="7947"/>
  </r>
  <r>
    <x v="1"/>
    <n v="24"/>
    <n v="7947"/>
  </r>
  <r>
    <x v="2"/>
    <n v="0"/>
    <n v="7947"/>
  </r>
  <r>
    <x v="3"/>
    <n v="8"/>
    <n v="7947"/>
  </r>
  <r>
    <x v="4"/>
    <n v="0"/>
    <n v="7947"/>
  </r>
  <r>
    <x v="5"/>
    <n v="1"/>
    <n v="7947"/>
  </r>
  <r>
    <x v="6"/>
    <n v="4"/>
    <n v="7947"/>
  </r>
  <r>
    <x v="7"/>
    <s v="Low"/>
    <n v="7947"/>
  </r>
  <r>
    <x v="0"/>
    <s v="Couple"/>
    <n v="5644"/>
  </r>
  <r>
    <x v="1"/>
    <n v="309"/>
    <n v="5644"/>
  </r>
  <r>
    <x v="2"/>
    <n v="3"/>
    <n v="5644"/>
  </r>
  <r>
    <x v="3"/>
    <n v="24"/>
    <n v="5644"/>
  </r>
  <r>
    <x v="4"/>
    <n v="4"/>
    <n v="5644"/>
  </r>
  <r>
    <x v="5"/>
    <n v="3"/>
    <n v="5644"/>
  </r>
  <r>
    <x v="6"/>
    <n v="20"/>
    <n v="5644"/>
  </r>
  <r>
    <x v="7"/>
    <s v="Medium"/>
    <n v="5644"/>
  </r>
  <r>
    <x v="0"/>
    <s v="Couple"/>
    <n v="3225"/>
  </r>
  <r>
    <x v="1"/>
    <n v="116"/>
    <n v="3225"/>
  </r>
  <r>
    <x v="2"/>
    <n v="11"/>
    <n v="3225"/>
  </r>
  <r>
    <x v="3"/>
    <n v="72"/>
    <n v="3225"/>
  </r>
  <r>
    <x v="4"/>
    <n v="3"/>
    <n v="3225"/>
  </r>
  <r>
    <x v="5"/>
    <n v="17"/>
    <n v="3225"/>
  </r>
  <r>
    <x v="6"/>
    <n v="46"/>
    <n v="3225"/>
  </r>
  <r>
    <x v="7"/>
    <s v="Medium"/>
    <n v="3225"/>
  </r>
  <r>
    <x v="0"/>
    <s v="Couple"/>
    <n v="6103"/>
  </r>
  <r>
    <x v="1"/>
    <n v="40"/>
    <n v="6103"/>
  </r>
  <r>
    <x v="2"/>
    <n v="15"/>
    <n v="6103"/>
  </r>
  <r>
    <x v="3"/>
    <n v="15"/>
    <n v="6103"/>
  </r>
  <r>
    <x v="4"/>
    <n v="17"/>
    <n v="6103"/>
  </r>
  <r>
    <x v="5"/>
    <n v="6"/>
    <n v="6103"/>
  </r>
  <r>
    <x v="6"/>
    <n v="7"/>
    <n v="6103"/>
  </r>
  <r>
    <x v="7"/>
    <s v="Low"/>
    <n v="6103"/>
  </r>
  <r>
    <x v="0"/>
    <s v="Couple"/>
    <n v="7444"/>
  </r>
  <r>
    <x v="1"/>
    <n v="19"/>
    <n v="7444"/>
  </r>
  <r>
    <x v="2"/>
    <n v="0"/>
    <n v="7444"/>
  </r>
  <r>
    <x v="3"/>
    <n v="9"/>
    <n v="7444"/>
  </r>
  <r>
    <x v="4"/>
    <n v="0"/>
    <n v="7444"/>
  </r>
  <r>
    <x v="5"/>
    <n v="0"/>
    <n v="7444"/>
  </r>
  <r>
    <x v="6"/>
    <n v="2"/>
    <n v="7444"/>
  </r>
  <r>
    <x v="7"/>
    <s v="Low"/>
    <n v="7444"/>
  </r>
  <r>
    <x v="0"/>
    <s v="Couple"/>
    <n v="749"/>
  </r>
  <r>
    <x v="1"/>
    <n v="46"/>
    <n v="749"/>
  </r>
  <r>
    <x v="2"/>
    <n v="7"/>
    <n v="749"/>
  </r>
  <r>
    <x v="3"/>
    <n v="59"/>
    <n v="749"/>
  </r>
  <r>
    <x v="4"/>
    <n v="2"/>
    <n v="749"/>
  </r>
  <r>
    <x v="5"/>
    <n v="4"/>
    <n v="749"/>
  </r>
  <r>
    <x v="6"/>
    <n v="27"/>
    <n v="749"/>
  </r>
  <r>
    <x v="7"/>
    <s v="Medium"/>
    <n v="749"/>
  </r>
  <r>
    <x v="0"/>
    <s v="Single"/>
    <n v="1506"/>
  </r>
  <r>
    <x v="1"/>
    <n v="48"/>
    <n v="1506"/>
  </r>
  <r>
    <x v="2"/>
    <n v="9"/>
    <n v="1506"/>
  </r>
  <r>
    <x v="3"/>
    <n v="45"/>
    <n v="1506"/>
  </r>
  <r>
    <x v="4"/>
    <n v="3"/>
    <n v="1506"/>
  </r>
  <r>
    <x v="5"/>
    <n v="15"/>
    <n v="1506"/>
  </r>
  <r>
    <x v="6"/>
    <n v="20"/>
    <n v="1506"/>
  </r>
  <r>
    <x v="7"/>
    <s v="Low"/>
    <n v="1506"/>
  </r>
  <r>
    <x v="0"/>
    <s v="Couple"/>
    <n v="2961"/>
  </r>
  <r>
    <x v="1"/>
    <n v="175"/>
    <n v="2961"/>
  </r>
  <r>
    <x v="2"/>
    <n v="10"/>
    <n v="2961"/>
  </r>
  <r>
    <x v="3"/>
    <n v="110"/>
    <n v="2961"/>
  </r>
  <r>
    <x v="4"/>
    <n v="54"/>
    <n v="2961"/>
  </r>
  <r>
    <x v="5"/>
    <n v="6"/>
    <n v="2961"/>
  </r>
  <r>
    <x v="6"/>
    <n v="27"/>
    <n v="2961"/>
  </r>
  <r>
    <x v="7"/>
    <s v="Medium"/>
    <n v="2961"/>
  </r>
  <r>
    <x v="0"/>
    <s v="Couple"/>
    <n v="1890"/>
  </r>
  <r>
    <x v="1"/>
    <n v="11"/>
    <n v="1890"/>
  </r>
  <r>
    <x v="2"/>
    <n v="1"/>
    <n v="1890"/>
  </r>
  <r>
    <x v="3"/>
    <n v="4"/>
    <n v="1890"/>
  </r>
  <r>
    <x v="4"/>
    <n v="2"/>
    <n v="1890"/>
  </r>
  <r>
    <x v="5"/>
    <n v="0"/>
    <n v="1890"/>
  </r>
  <r>
    <x v="6"/>
    <n v="7"/>
    <n v="1890"/>
  </r>
  <r>
    <x v="7"/>
    <s v="Low"/>
    <n v="1890"/>
  </r>
  <r>
    <x v="0"/>
    <s v="Couple"/>
    <n v="7378"/>
  </r>
  <r>
    <x v="1"/>
    <n v="393"/>
    <n v="7378"/>
  </r>
  <r>
    <x v="2"/>
    <n v="5"/>
    <n v="7378"/>
  </r>
  <r>
    <x v="3"/>
    <n v="136"/>
    <n v="7378"/>
  </r>
  <r>
    <x v="4"/>
    <n v="7"/>
    <n v="7378"/>
  </r>
  <r>
    <x v="5"/>
    <n v="5"/>
    <n v="7378"/>
  </r>
  <r>
    <x v="6"/>
    <n v="27"/>
    <n v="7378"/>
  </r>
  <r>
    <x v="7"/>
    <s v="High"/>
    <n v="7378"/>
  </r>
  <r>
    <x v="0"/>
    <s v="Couple"/>
    <n v="3340"/>
  </r>
  <r>
    <x v="1"/>
    <n v="244"/>
    <n v="3340"/>
  </r>
  <r>
    <x v="2"/>
    <n v="15"/>
    <n v="3340"/>
  </r>
  <r>
    <x v="3"/>
    <n v="108"/>
    <n v="3340"/>
  </r>
  <r>
    <x v="4"/>
    <n v="4"/>
    <n v="3340"/>
  </r>
  <r>
    <x v="5"/>
    <n v="15"/>
    <n v="3340"/>
  </r>
  <r>
    <x v="6"/>
    <n v="50"/>
    <n v="3340"/>
  </r>
  <r>
    <x v="7"/>
    <s v="High"/>
    <n v="3340"/>
  </r>
  <r>
    <x v="0"/>
    <s v="Couple"/>
    <n v="8685"/>
  </r>
  <r>
    <x v="1"/>
    <n v="244"/>
    <n v="8685"/>
  </r>
  <r>
    <x v="2"/>
    <n v="15"/>
    <n v="8685"/>
  </r>
  <r>
    <x v="3"/>
    <n v="108"/>
    <n v="8685"/>
  </r>
  <r>
    <x v="4"/>
    <n v="4"/>
    <n v="8685"/>
  </r>
  <r>
    <x v="5"/>
    <n v="15"/>
    <n v="8685"/>
  </r>
  <r>
    <x v="6"/>
    <n v="50"/>
    <n v="8685"/>
  </r>
  <r>
    <x v="7"/>
    <s v="High"/>
    <n v="8685"/>
  </r>
  <r>
    <x v="0"/>
    <s v="Couple"/>
    <n v="4653"/>
  </r>
  <r>
    <x v="1"/>
    <n v="131"/>
    <n v="4653"/>
  </r>
  <r>
    <x v="2"/>
    <n v="0"/>
    <n v="4653"/>
  </r>
  <r>
    <x v="3"/>
    <n v="16"/>
    <n v="4653"/>
  </r>
  <r>
    <x v="4"/>
    <n v="2"/>
    <n v="4653"/>
  </r>
  <r>
    <x v="5"/>
    <n v="1"/>
    <n v="4653"/>
  </r>
  <r>
    <x v="6"/>
    <n v="39"/>
    <n v="4653"/>
  </r>
  <r>
    <x v="7"/>
    <s v="Medium"/>
    <n v="4653"/>
  </r>
  <r>
    <x v="0"/>
    <s v="Single"/>
    <n v="1162"/>
  </r>
  <r>
    <x v="1"/>
    <n v="124"/>
    <n v="1162"/>
  </r>
  <r>
    <x v="2"/>
    <n v="83"/>
    <n v="1162"/>
  </r>
  <r>
    <x v="3"/>
    <n v="267"/>
    <n v="1162"/>
  </r>
  <r>
    <x v="4"/>
    <n v="85"/>
    <n v="1162"/>
  </r>
  <r>
    <x v="5"/>
    <n v="59"/>
    <n v="1162"/>
  </r>
  <r>
    <x v="6"/>
    <n v="35"/>
    <n v="1162"/>
  </r>
  <r>
    <x v="7"/>
    <s v="Medium"/>
    <n v="1162"/>
  </r>
  <r>
    <x v="0"/>
    <s v="Single"/>
    <n v="10643"/>
  </r>
  <r>
    <x v="1"/>
    <n v="124"/>
    <n v="10643"/>
  </r>
  <r>
    <x v="2"/>
    <n v="83"/>
    <n v="10643"/>
  </r>
  <r>
    <x v="3"/>
    <n v="267"/>
    <n v="10643"/>
  </r>
  <r>
    <x v="4"/>
    <n v="85"/>
    <n v="10643"/>
  </r>
  <r>
    <x v="5"/>
    <n v="59"/>
    <n v="10643"/>
  </r>
  <r>
    <x v="6"/>
    <n v="35"/>
    <n v="10643"/>
  </r>
  <r>
    <x v="7"/>
    <s v="Medium"/>
    <n v="10643"/>
  </r>
  <r>
    <x v="0"/>
    <s v="Single"/>
    <n v="1307"/>
  </r>
  <r>
    <x v="1"/>
    <n v="27"/>
    <n v="1307"/>
  </r>
  <r>
    <x v="2"/>
    <n v="5"/>
    <n v="1307"/>
  </r>
  <r>
    <x v="3"/>
    <n v="8"/>
    <n v="1307"/>
  </r>
  <r>
    <x v="4"/>
    <n v="8"/>
    <n v="1307"/>
  </r>
  <r>
    <x v="5"/>
    <n v="3"/>
    <n v="1307"/>
  </r>
  <r>
    <x v="6"/>
    <n v="12"/>
    <n v="1307"/>
  </r>
  <r>
    <x v="7"/>
    <s v="Medium"/>
    <n v="1307"/>
  </r>
  <r>
    <x v="0"/>
    <s v="Single"/>
    <n v="4548"/>
  </r>
  <r>
    <x v="1"/>
    <n v="23"/>
    <n v="4548"/>
  </r>
  <r>
    <x v="2"/>
    <n v="4"/>
    <n v="4548"/>
  </r>
  <r>
    <x v="3"/>
    <n v="10"/>
    <n v="4548"/>
  </r>
  <r>
    <x v="4"/>
    <n v="0"/>
    <n v="4548"/>
  </r>
  <r>
    <x v="5"/>
    <n v="2"/>
    <n v="4548"/>
  </r>
  <r>
    <x v="6"/>
    <n v="15"/>
    <n v="4548"/>
  </r>
  <r>
    <x v="7"/>
    <s v="Low"/>
    <n v="4548"/>
  </r>
  <r>
    <x v="0"/>
    <s v="Couple"/>
    <n v="9701"/>
  </r>
  <r>
    <x v="1"/>
    <n v="32"/>
    <n v="9701"/>
  </r>
  <r>
    <x v="2"/>
    <n v="34"/>
    <n v="9701"/>
  </r>
  <r>
    <x v="3"/>
    <n v="41"/>
    <n v="9701"/>
  </r>
  <r>
    <x v="4"/>
    <n v="73"/>
    <n v="9701"/>
  </r>
  <r>
    <x v="5"/>
    <n v="16"/>
    <n v="9701"/>
  </r>
  <r>
    <x v="6"/>
    <n v="116"/>
    <n v="9701"/>
  </r>
  <r>
    <x v="7"/>
    <s v="Medium"/>
    <n v="9701"/>
  </r>
  <r>
    <x v="0"/>
    <s v="Couple"/>
    <n v="9736"/>
  </r>
  <r>
    <x v="1"/>
    <n v="53"/>
    <n v="9736"/>
  </r>
  <r>
    <x v="2"/>
    <n v="5"/>
    <n v="9736"/>
  </r>
  <r>
    <x v="3"/>
    <n v="19"/>
    <n v="9736"/>
  </r>
  <r>
    <x v="4"/>
    <n v="2"/>
    <n v="9736"/>
  </r>
  <r>
    <x v="5"/>
    <n v="13"/>
    <n v="9736"/>
  </r>
  <r>
    <x v="6"/>
    <n v="4"/>
    <n v="9736"/>
  </r>
  <r>
    <x v="7"/>
    <s v="Medium"/>
    <n v="9736"/>
  </r>
  <r>
    <x v="0"/>
    <s v="Single"/>
    <n v="607"/>
  </r>
  <r>
    <x v="1"/>
    <n v="302"/>
    <n v="607"/>
  </r>
  <r>
    <x v="2"/>
    <n v="29"/>
    <n v="607"/>
  </r>
  <r>
    <x v="3"/>
    <n v="131"/>
    <n v="607"/>
  </r>
  <r>
    <x v="4"/>
    <n v="32"/>
    <n v="607"/>
  </r>
  <r>
    <x v="5"/>
    <n v="0"/>
    <n v="607"/>
  </r>
  <r>
    <x v="6"/>
    <n v="27"/>
    <n v="607"/>
  </r>
  <r>
    <x v="7"/>
    <s v="High"/>
    <n v="607"/>
  </r>
  <r>
    <x v="0"/>
    <s v="Couple"/>
    <n v="7286"/>
  </r>
  <r>
    <x v="1"/>
    <n v="13"/>
    <n v="7286"/>
  </r>
  <r>
    <x v="2"/>
    <n v="6"/>
    <n v="7286"/>
  </r>
  <r>
    <x v="3"/>
    <n v="15"/>
    <n v="7286"/>
  </r>
  <r>
    <x v="4"/>
    <n v="3"/>
    <n v="7286"/>
  </r>
  <r>
    <x v="5"/>
    <n v="5"/>
    <n v="7286"/>
  </r>
  <r>
    <x v="6"/>
    <n v="13"/>
    <n v="7286"/>
  </r>
  <r>
    <x v="7"/>
    <s v="Low"/>
    <n v="7286"/>
  </r>
  <r>
    <x v="0"/>
    <s v="Single"/>
    <n v="8726"/>
  </r>
  <r>
    <x v="1"/>
    <n v="77"/>
    <n v="8726"/>
  </r>
  <r>
    <x v="2"/>
    <n v="8"/>
    <n v="8726"/>
  </r>
  <r>
    <x v="3"/>
    <n v="44"/>
    <n v="8726"/>
  </r>
  <r>
    <x v="4"/>
    <n v="10"/>
    <n v="8726"/>
  </r>
  <r>
    <x v="5"/>
    <n v="10"/>
    <n v="8726"/>
  </r>
  <r>
    <x v="6"/>
    <n v="25"/>
    <n v="8726"/>
  </r>
  <r>
    <x v="7"/>
    <s v="Medium"/>
    <n v="8726"/>
  </r>
  <r>
    <x v="0"/>
    <s v="Single"/>
    <n v="5289"/>
  </r>
  <r>
    <x v="1"/>
    <n v="8"/>
    <n v="5289"/>
  </r>
  <r>
    <x v="2"/>
    <n v="4"/>
    <n v="5289"/>
  </r>
  <r>
    <x v="3"/>
    <n v="12"/>
    <n v="5289"/>
  </r>
  <r>
    <x v="4"/>
    <n v="15"/>
    <n v="5289"/>
  </r>
  <r>
    <x v="5"/>
    <n v="4"/>
    <n v="5289"/>
  </r>
  <r>
    <x v="6"/>
    <n v="29"/>
    <n v="5289"/>
  </r>
  <r>
    <x v="7"/>
    <s v="Low"/>
    <n v="5289"/>
  </r>
  <r>
    <x v="0"/>
    <s v="Single"/>
    <n v="916"/>
  </r>
  <r>
    <x v="1"/>
    <n v="20"/>
    <n v="916"/>
  </r>
  <r>
    <x v="2"/>
    <n v="3"/>
    <n v="916"/>
  </r>
  <r>
    <x v="3"/>
    <n v="4"/>
    <n v="916"/>
  </r>
  <r>
    <x v="4"/>
    <n v="2"/>
    <n v="916"/>
  </r>
  <r>
    <x v="5"/>
    <n v="0"/>
    <n v="916"/>
  </r>
  <r>
    <x v="6"/>
    <n v="2"/>
    <n v="916"/>
  </r>
  <r>
    <x v="7"/>
    <s v="Low"/>
    <n v="916"/>
  </r>
  <r>
    <x v="0"/>
    <s v="Single"/>
    <n v="405"/>
  </r>
  <r>
    <x v="1"/>
    <n v="315"/>
    <n v="405"/>
  </r>
  <r>
    <x v="2"/>
    <n v="0"/>
    <n v="405"/>
  </r>
  <r>
    <x v="3"/>
    <n v="31"/>
    <n v="405"/>
  </r>
  <r>
    <x v="4"/>
    <n v="4"/>
    <n v="405"/>
  </r>
  <r>
    <x v="5"/>
    <n v="0"/>
    <n v="405"/>
  </r>
  <r>
    <x v="6"/>
    <n v="91"/>
    <n v="405"/>
  </r>
  <r>
    <x v="7"/>
    <s v="Medium"/>
    <n v="405"/>
  </r>
  <r>
    <x v="0"/>
    <s v="Couple"/>
    <n v="7393"/>
  </r>
  <r>
    <x v="1"/>
    <n v="56"/>
    <n v="7393"/>
  </r>
  <r>
    <x v="2"/>
    <n v="5"/>
    <n v="7393"/>
  </r>
  <r>
    <x v="3"/>
    <n v="24"/>
    <n v="7393"/>
  </r>
  <r>
    <x v="4"/>
    <n v="4"/>
    <n v="7393"/>
  </r>
  <r>
    <x v="5"/>
    <n v="0"/>
    <n v="7393"/>
  </r>
  <r>
    <x v="6"/>
    <n v="3"/>
    <n v="7393"/>
  </r>
  <r>
    <x v="7"/>
    <s v="Low"/>
    <n v="7393"/>
  </r>
  <r>
    <x v="0"/>
    <s v="Couple"/>
    <n v="5290"/>
  </r>
  <r>
    <x v="1"/>
    <n v="220"/>
    <n v="5290"/>
  </r>
  <r>
    <x v="2"/>
    <n v="0"/>
    <n v="5290"/>
  </r>
  <r>
    <x v="3"/>
    <n v="33"/>
    <n v="5290"/>
  </r>
  <r>
    <x v="4"/>
    <n v="3"/>
    <n v="5290"/>
  </r>
  <r>
    <x v="5"/>
    <n v="0"/>
    <n v="5290"/>
  </r>
  <r>
    <x v="6"/>
    <n v="23"/>
    <n v="5290"/>
  </r>
  <r>
    <x v="7"/>
    <s v="Medium"/>
    <n v="5290"/>
  </r>
  <r>
    <x v="0"/>
    <s v="Single"/>
    <n v="6437"/>
  </r>
  <r>
    <x v="1"/>
    <n v="21"/>
    <n v="6437"/>
  </r>
  <r>
    <x v="2"/>
    <n v="8"/>
    <n v="6437"/>
  </r>
  <r>
    <x v="3"/>
    <n v="20"/>
    <n v="6437"/>
  </r>
  <r>
    <x v="4"/>
    <n v="15"/>
    <n v="6437"/>
  </r>
  <r>
    <x v="5"/>
    <n v="3"/>
    <n v="6437"/>
  </r>
  <r>
    <x v="6"/>
    <n v="9"/>
    <n v="6437"/>
  </r>
  <r>
    <x v="7"/>
    <s v="Low"/>
    <n v="6437"/>
  </r>
  <r>
    <x v="0"/>
    <s v="Couple"/>
    <n v="6825"/>
  </r>
  <r>
    <x v="1"/>
    <n v="13"/>
    <n v="6825"/>
  </r>
  <r>
    <x v="2"/>
    <n v="0"/>
    <n v="6825"/>
  </r>
  <r>
    <x v="3"/>
    <n v="3"/>
    <n v="6825"/>
  </r>
  <r>
    <x v="4"/>
    <n v="0"/>
    <n v="6825"/>
  </r>
  <r>
    <x v="5"/>
    <n v="0"/>
    <n v="6825"/>
  </r>
  <r>
    <x v="6"/>
    <n v="0"/>
    <n v="6825"/>
  </r>
  <r>
    <x v="7"/>
    <s v="Low"/>
    <n v="6825"/>
  </r>
  <r>
    <x v="0"/>
    <s v="Couple"/>
    <n v="1584"/>
  </r>
  <r>
    <x v="1"/>
    <n v="171"/>
    <n v="1584"/>
  </r>
  <r>
    <x v="2"/>
    <n v="7"/>
    <n v="1584"/>
  </r>
  <r>
    <x v="3"/>
    <n v="171"/>
    <n v="1584"/>
  </r>
  <r>
    <x v="4"/>
    <n v="25"/>
    <n v="1584"/>
  </r>
  <r>
    <x v="5"/>
    <n v="19"/>
    <n v="1584"/>
  </r>
  <r>
    <x v="6"/>
    <n v="89"/>
    <n v="1584"/>
  </r>
  <r>
    <x v="7"/>
    <s v="High"/>
    <n v="1584"/>
  </r>
  <r>
    <x v="0"/>
    <s v="Single"/>
    <n v="10356"/>
  </r>
  <r>
    <x v="1"/>
    <n v="29"/>
    <n v="10356"/>
  </r>
  <r>
    <x v="2"/>
    <n v="0"/>
    <n v="10356"/>
  </r>
  <r>
    <x v="3"/>
    <n v="2"/>
    <n v="10356"/>
  </r>
  <r>
    <x v="4"/>
    <n v="0"/>
    <n v="10356"/>
  </r>
  <r>
    <x v="5"/>
    <n v="0"/>
    <n v="10356"/>
  </r>
  <r>
    <x v="6"/>
    <n v="1"/>
    <n v="10356"/>
  </r>
  <r>
    <x v="7"/>
    <s v="Low"/>
    <n v="10356"/>
  </r>
  <r>
    <x v="0"/>
    <s v="Single"/>
    <n v="11191"/>
  </r>
  <r>
    <x v="1"/>
    <n v="37"/>
    <n v="11191"/>
  </r>
  <r>
    <x v="2"/>
    <n v="32"/>
    <n v="11191"/>
  </r>
  <r>
    <x v="3"/>
    <n v="38"/>
    <n v="11191"/>
  </r>
  <r>
    <x v="4"/>
    <n v="11"/>
    <n v="11191"/>
  </r>
  <r>
    <x v="5"/>
    <n v="3"/>
    <n v="11191"/>
  </r>
  <r>
    <x v="6"/>
    <n v="18"/>
    <n v="11191"/>
  </r>
  <r>
    <x v="7"/>
    <s v="Low"/>
    <n v="11191"/>
  </r>
  <r>
    <x v="0"/>
    <s v="Single"/>
    <n v="968"/>
  </r>
  <r>
    <x v="1"/>
    <n v="112"/>
    <n v="968"/>
  </r>
  <r>
    <x v="2"/>
    <n v="19"/>
    <n v="968"/>
  </r>
  <r>
    <x v="3"/>
    <n v="21"/>
    <n v="968"/>
  </r>
  <r>
    <x v="4"/>
    <n v="16"/>
    <n v="968"/>
  </r>
  <r>
    <x v="5"/>
    <n v="14"/>
    <n v="968"/>
  </r>
  <r>
    <x v="6"/>
    <n v="5"/>
    <n v="968"/>
  </r>
  <r>
    <x v="7"/>
    <s v="Medium"/>
    <n v="968"/>
  </r>
  <r>
    <x v="0"/>
    <s v="Single"/>
    <n v="4096"/>
  </r>
  <r>
    <x v="1"/>
    <n v="112"/>
    <n v="4096"/>
  </r>
  <r>
    <x v="2"/>
    <n v="19"/>
    <n v="4096"/>
  </r>
  <r>
    <x v="3"/>
    <n v="21"/>
    <n v="4096"/>
  </r>
  <r>
    <x v="4"/>
    <n v="16"/>
    <n v="4096"/>
  </r>
  <r>
    <x v="5"/>
    <n v="14"/>
    <n v="4096"/>
  </r>
  <r>
    <x v="6"/>
    <n v="5"/>
    <n v="4096"/>
  </r>
  <r>
    <x v="7"/>
    <s v="Medium"/>
    <n v="4096"/>
  </r>
  <r>
    <x v="0"/>
    <s v="Couple"/>
    <n v="1100"/>
  </r>
  <r>
    <x v="1"/>
    <n v="24"/>
    <n v="1100"/>
  </r>
  <r>
    <x v="2"/>
    <n v="4"/>
    <n v="1100"/>
  </r>
  <r>
    <x v="3"/>
    <n v="22"/>
    <n v="1100"/>
  </r>
  <r>
    <x v="4"/>
    <n v="0"/>
    <n v="1100"/>
  </r>
  <r>
    <x v="5"/>
    <n v="2"/>
    <n v="1100"/>
  </r>
  <r>
    <x v="6"/>
    <n v="9"/>
    <n v="1100"/>
  </r>
  <r>
    <x v="7"/>
    <s v="Medium"/>
    <n v="1100"/>
  </r>
  <r>
    <x v="0"/>
    <s v="Couple"/>
    <n v="2202"/>
  </r>
  <r>
    <x v="1"/>
    <n v="44"/>
    <n v="2202"/>
  </r>
  <r>
    <x v="2"/>
    <n v="2"/>
    <n v="2202"/>
  </r>
  <r>
    <x v="3"/>
    <n v="11"/>
    <n v="2202"/>
  </r>
  <r>
    <x v="4"/>
    <n v="2"/>
    <n v="2202"/>
  </r>
  <r>
    <x v="5"/>
    <n v="3"/>
    <n v="2202"/>
  </r>
  <r>
    <x v="6"/>
    <n v="7"/>
    <n v="2202"/>
  </r>
  <r>
    <x v="7"/>
    <s v="Low"/>
    <n v="2202"/>
  </r>
  <r>
    <x v="0"/>
    <s v="Couple"/>
    <n v="7196"/>
  </r>
  <r>
    <x v="1"/>
    <n v="9"/>
    <n v="7196"/>
  </r>
  <r>
    <x v="2"/>
    <n v="0"/>
    <n v="7196"/>
  </r>
  <r>
    <x v="3"/>
    <n v="3"/>
    <n v="7196"/>
  </r>
  <r>
    <x v="4"/>
    <n v="0"/>
    <n v="7196"/>
  </r>
  <r>
    <x v="5"/>
    <n v="0"/>
    <n v="7196"/>
  </r>
  <r>
    <x v="6"/>
    <n v="1"/>
    <n v="7196"/>
  </r>
  <r>
    <x v="7"/>
    <s v="Low"/>
    <n v="7196"/>
  </r>
  <r>
    <x v="0"/>
    <s v="Couple"/>
    <n v="10581"/>
  </r>
  <r>
    <x v="1"/>
    <n v="281"/>
    <n v="10581"/>
  </r>
  <r>
    <x v="2"/>
    <n v="7"/>
    <n v="10581"/>
  </r>
  <r>
    <x v="3"/>
    <n v="84"/>
    <n v="10581"/>
  </r>
  <r>
    <x v="4"/>
    <n v="15"/>
    <n v="10581"/>
  </r>
  <r>
    <x v="5"/>
    <n v="0"/>
    <n v="10581"/>
  </r>
  <r>
    <x v="6"/>
    <n v="119"/>
    <n v="10581"/>
  </r>
  <r>
    <x v="7"/>
    <s v="High"/>
    <n v="10581"/>
  </r>
  <r>
    <x v="0"/>
    <s v="Couple"/>
    <n v="3798"/>
  </r>
  <r>
    <x v="1"/>
    <n v="24"/>
    <n v="3798"/>
  </r>
  <r>
    <x v="2"/>
    <n v="2"/>
    <n v="3798"/>
  </r>
  <r>
    <x v="3"/>
    <n v="23"/>
    <n v="3798"/>
  </r>
  <r>
    <x v="4"/>
    <n v="0"/>
    <n v="3798"/>
  </r>
  <r>
    <x v="5"/>
    <n v="8"/>
    <n v="3798"/>
  </r>
  <r>
    <x v="6"/>
    <n v="24"/>
    <n v="3798"/>
  </r>
  <r>
    <x v="7"/>
    <s v="Low"/>
    <n v="3798"/>
  </r>
  <r>
    <x v="0"/>
    <s v="Couple"/>
    <n v="75"/>
  </r>
  <r>
    <x v="1"/>
    <n v="34"/>
    <n v="75"/>
  </r>
  <r>
    <x v="2"/>
    <n v="11"/>
    <n v="75"/>
  </r>
  <r>
    <x v="3"/>
    <n v="137"/>
    <n v="75"/>
  </r>
  <r>
    <x v="4"/>
    <n v="179"/>
    <n v="75"/>
  </r>
  <r>
    <x v="5"/>
    <n v="61"/>
    <n v="75"/>
  </r>
  <r>
    <x v="6"/>
    <n v="45"/>
    <n v="75"/>
  </r>
  <r>
    <x v="7"/>
    <s v="High"/>
    <n v="75"/>
  </r>
  <r>
    <x v="0"/>
    <s v="Couple"/>
    <n v="3547"/>
  </r>
  <r>
    <x v="1"/>
    <n v="14"/>
    <n v="3547"/>
  </r>
  <r>
    <x v="2"/>
    <n v="7"/>
    <n v="3547"/>
  </r>
  <r>
    <x v="3"/>
    <n v="9"/>
    <n v="3547"/>
  </r>
  <r>
    <x v="4"/>
    <n v="6"/>
    <n v="3547"/>
  </r>
  <r>
    <x v="5"/>
    <n v="16"/>
    <n v="3547"/>
  </r>
  <r>
    <x v="6"/>
    <n v="12"/>
    <n v="3547"/>
  </r>
  <r>
    <x v="7"/>
    <s v="Low"/>
    <n v="3547"/>
  </r>
  <r>
    <x v="0"/>
    <s v="Single"/>
    <n v="5286"/>
  </r>
  <r>
    <x v="1"/>
    <n v="112"/>
    <n v="5286"/>
  </r>
  <r>
    <x v="2"/>
    <n v="1"/>
    <n v="5286"/>
  </r>
  <r>
    <x v="3"/>
    <n v="54"/>
    <n v="5286"/>
  </r>
  <r>
    <x v="4"/>
    <n v="7"/>
    <n v="5286"/>
  </r>
  <r>
    <x v="5"/>
    <n v="7"/>
    <n v="5286"/>
  </r>
  <r>
    <x v="6"/>
    <n v="36"/>
    <n v="5286"/>
  </r>
  <r>
    <x v="7"/>
    <s v="Medium"/>
    <n v="5286"/>
  </r>
  <r>
    <x v="0"/>
    <s v="Couple"/>
    <n v="3081"/>
  </r>
  <r>
    <x v="1"/>
    <n v="7"/>
    <n v="3081"/>
  </r>
  <r>
    <x v="2"/>
    <n v="2"/>
    <n v="3081"/>
  </r>
  <r>
    <x v="3"/>
    <n v="6"/>
    <n v="3081"/>
  </r>
  <r>
    <x v="4"/>
    <n v="2"/>
    <n v="3081"/>
  </r>
  <r>
    <x v="5"/>
    <n v="0"/>
    <n v="3081"/>
  </r>
  <r>
    <x v="6"/>
    <n v="3"/>
    <n v="3081"/>
  </r>
  <r>
    <x v="7"/>
    <s v="Low"/>
    <n v="3081"/>
  </r>
  <r>
    <x v="0"/>
    <s v="Single"/>
    <n v="252"/>
  </r>
  <r>
    <x v="1"/>
    <n v="123"/>
    <n v="252"/>
  </r>
  <r>
    <x v="2"/>
    <n v="133"/>
    <n v="252"/>
  </r>
  <r>
    <x v="3"/>
    <n v="142"/>
    <n v="252"/>
  </r>
  <r>
    <x v="4"/>
    <n v="71"/>
    <n v="252"/>
  </r>
  <r>
    <x v="5"/>
    <n v="44"/>
    <n v="252"/>
  </r>
  <r>
    <x v="6"/>
    <n v="88"/>
    <n v="252"/>
  </r>
  <r>
    <x v="7"/>
    <s v="Medium"/>
    <n v="252"/>
  </r>
  <r>
    <x v="0"/>
    <s v="Single"/>
    <n v="3517"/>
  </r>
  <r>
    <x v="1"/>
    <n v="50"/>
    <n v="3517"/>
  </r>
  <r>
    <x v="2"/>
    <n v="4"/>
    <n v="3517"/>
  </r>
  <r>
    <x v="3"/>
    <n v="44"/>
    <n v="3517"/>
  </r>
  <r>
    <x v="4"/>
    <n v="10"/>
    <n v="3517"/>
  </r>
  <r>
    <x v="5"/>
    <n v="10"/>
    <n v="3517"/>
  </r>
  <r>
    <x v="6"/>
    <n v="43"/>
    <n v="3517"/>
  </r>
  <r>
    <x v="7"/>
    <s v="Medium"/>
    <n v="3517"/>
  </r>
  <r>
    <x v="0"/>
    <s v="Single"/>
    <n v="2656"/>
  </r>
  <r>
    <x v="1"/>
    <n v="23"/>
    <n v="2656"/>
  </r>
  <r>
    <x v="2"/>
    <n v="1"/>
    <n v="2656"/>
  </r>
  <r>
    <x v="3"/>
    <n v="7"/>
    <n v="2656"/>
  </r>
  <r>
    <x v="4"/>
    <n v="0"/>
    <n v="2656"/>
  </r>
  <r>
    <x v="5"/>
    <n v="4"/>
    <n v="2656"/>
  </r>
  <r>
    <x v="6"/>
    <n v="24"/>
    <n v="2656"/>
  </r>
  <r>
    <x v="7"/>
    <s v="Low"/>
    <n v="2656"/>
  </r>
  <r>
    <x v="0"/>
    <s v="Couple"/>
    <n v="10637"/>
  </r>
  <r>
    <x v="1"/>
    <n v="24"/>
    <n v="10637"/>
  </r>
  <r>
    <x v="2"/>
    <n v="0"/>
    <n v="10637"/>
  </r>
  <r>
    <x v="3"/>
    <n v="27"/>
    <n v="10637"/>
  </r>
  <r>
    <x v="4"/>
    <n v="8"/>
    <n v="10637"/>
  </r>
  <r>
    <x v="5"/>
    <n v="30"/>
    <n v="10637"/>
  </r>
  <r>
    <x v="6"/>
    <n v="10"/>
    <n v="10637"/>
  </r>
  <r>
    <x v="7"/>
    <s v="Medium"/>
    <n v="10637"/>
  </r>
  <r>
    <x v="0"/>
    <s v="Couple"/>
    <n v="9507"/>
  </r>
  <r>
    <x v="1"/>
    <n v="261"/>
    <n v="9507"/>
  </r>
  <r>
    <x v="2"/>
    <n v="23"/>
    <n v="9507"/>
  </r>
  <r>
    <x v="3"/>
    <n v="73"/>
    <n v="9507"/>
  </r>
  <r>
    <x v="4"/>
    <n v="4"/>
    <n v="9507"/>
  </r>
  <r>
    <x v="5"/>
    <n v="23"/>
    <n v="9507"/>
  </r>
  <r>
    <x v="6"/>
    <n v="50"/>
    <n v="9507"/>
  </r>
  <r>
    <x v="7"/>
    <s v="Medium"/>
    <n v="9507"/>
  </r>
  <r>
    <x v="0"/>
    <s v="Single"/>
    <n v="347"/>
  </r>
  <r>
    <x v="1"/>
    <n v="229"/>
    <n v="347"/>
  </r>
  <r>
    <x v="2"/>
    <n v="27"/>
    <n v="347"/>
  </r>
  <r>
    <x v="3"/>
    <n v="71"/>
    <n v="347"/>
  </r>
  <r>
    <x v="4"/>
    <n v="13"/>
    <n v="347"/>
  </r>
  <r>
    <x v="5"/>
    <n v="3"/>
    <n v="347"/>
  </r>
  <r>
    <x v="6"/>
    <n v="34"/>
    <n v="347"/>
  </r>
  <r>
    <x v="7"/>
    <s v="High"/>
    <n v="347"/>
  </r>
  <r>
    <x v="0"/>
    <s v="Single"/>
    <n v="1072"/>
  </r>
  <r>
    <x v="1"/>
    <n v="70"/>
    <n v="1072"/>
  </r>
  <r>
    <x v="2"/>
    <n v="0"/>
    <n v="1072"/>
  </r>
  <r>
    <x v="3"/>
    <n v="17"/>
    <n v="1072"/>
  </r>
  <r>
    <x v="4"/>
    <n v="0"/>
    <n v="1072"/>
  </r>
  <r>
    <x v="5"/>
    <n v="0"/>
    <n v="1072"/>
  </r>
  <r>
    <x v="6"/>
    <n v="6"/>
    <n v="1072"/>
  </r>
  <r>
    <x v="7"/>
    <s v="Low"/>
    <n v="1072"/>
  </r>
  <r>
    <x v="0"/>
    <s v="Single"/>
    <n v="3153"/>
  </r>
  <r>
    <x v="1"/>
    <n v="11"/>
    <n v="3153"/>
  </r>
  <r>
    <x v="2"/>
    <n v="0"/>
    <n v="3153"/>
  </r>
  <r>
    <x v="3"/>
    <n v="4"/>
    <n v="3153"/>
  </r>
  <r>
    <x v="4"/>
    <n v="0"/>
    <n v="3153"/>
  </r>
  <r>
    <x v="5"/>
    <n v="0"/>
    <n v="3153"/>
  </r>
  <r>
    <x v="6"/>
    <n v="2"/>
    <n v="3153"/>
  </r>
  <r>
    <x v="7"/>
    <s v="Low"/>
    <n v="3153"/>
  </r>
  <r>
    <x v="0"/>
    <s v="Couple"/>
    <n v="1734"/>
  </r>
  <r>
    <x v="1"/>
    <n v="59"/>
    <n v="1734"/>
  </r>
  <r>
    <x v="2"/>
    <n v="0"/>
    <n v="1734"/>
  </r>
  <r>
    <x v="3"/>
    <n v="11"/>
    <n v="1734"/>
  </r>
  <r>
    <x v="4"/>
    <n v="4"/>
    <n v="1734"/>
  </r>
  <r>
    <x v="5"/>
    <n v="2"/>
    <n v="1734"/>
  </r>
  <r>
    <x v="6"/>
    <n v="5"/>
    <n v="1734"/>
  </r>
  <r>
    <x v="7"/>
    <s v="Medium"/>
    <n v="1734"/>
  </r>
  <r>
    <x v="0"/>
    <s v="Couple"/>
    <n v="1409"/>
  </r>
  <r>
    <x v="1"/>
    <n v="270"/>
    <n v="1409"/>
  </r>
  <r>
    <x v="2"/>
    <n v="3"/>
    <n v="1409"/>
  </r>
  <r>
    <x v="3"/>
    <n v="27"/>
    <n v="1409"/>
  </r>
  <r>
    <x v="4"/>
    <n v="39"/>
    <n v="1409"/>
  </r>
  <r>
    <x v="5"/>
    <n v="6"/>
    <n v="1409"/>
  </r>
  <r>
    <x v="6"/>
    <n v="99"/>
    <n v="1409"/>
  </r>
  <r>
    <x v="7"/>
    <s v="High"/>
    <n v="1409"/>
  </r>
  <r>
    <x v="0"/>
    <s v="Couple"/>
    <n v="5314"/>
  </r>
  <r>
    <x v="1"/>
    <n v="270"/>
    <n v="5314"/>
  </r>
  <r>
    <x v="2"/>
    <n v="3"/>
    <n v="5314"/>
  </r>
  <r>
    <x v="3"/>
    <n v="27"/>
    <n v="5314"/>
  </r>
  <r>
    <x v="4"/>
    <n v="39"/>
    <n v="5314"/>
  </r>
  <r>
    <x v="5"/>
    <n v="6"/>
    <n v="5314"/>
  </r>
  <r>
    <x v="6"/>
    <n v="99"/>
    <n v="5314"/>
  </r>
  <r>
    <x v="7"/>
    <s v="High"/>
    <n v="5314"/>
  </r>
  <r>
    <x v="0"/>
    <s v="Couple"/>
    <n v="10470"/>
  </r>
  <r>
    <x v="1"/>
    <n v="40"/>
    <n v="10470"/>
  </r>
  <r>
    <x v="2"/>
    <n v="2"/>
    <n v="10470"/>
  </r>
  <r>
    <x v="3"/>
    <n v="23"/>
    <n v="10470"/>
  </r>
  <r>
    <x v="4"/>
    <n v="0"/>
    <n v="10470"/>
  </r>
  <r>
    <x v="5"/>
    <n v="4"/>
    <n v="10470"/>
  </r>
  <r>
    <x v="6"/>
    <n v="23"/>
    <n v="10470"/>
  </r>
  <r>
    <x v="7"/>
    <s v="Low"/>
    <n v="10470"/>
  </r>
  <r>
    <x v="0"/>
    <s v="Single"/>
    <n v="1030"/>
  </r>
  <r>
    <x v="1"/>
    <n v="22"/>
    <n v="1030"/>
  </r>
  <r>
    <x v="2"/>
    <n v="0"/>
    <n v="1030"/>
  </r>
  <r>
    <x v="3"/>
    <n v="13"/>
    <n v="1030"/>
  </r>
  <r>
    <x v="4"/>
    <n v="0"/>
    <n v="1030"/>
  </r>
  <r>
    <x v="5"/>
    <n v="0"/>
    <n v="1030"/>
  </r>
  <r>
    <x v="6"/>
    <n v="3"/>
    <n v="1030"/>
  </r>
  <r>
    <x v="7"/>
    <s v="Low"/>
    <n v="1030"/>
  </r>
  <r>
    <x v="0"/>
    <s v="Single"/>
    <n v="271"/>
  </r>
  <r>
    <x v="1"/>
    <n v="154"/>
    <n v="271"/>
  </r>
  <r>
    <x v="2"/>
    <n v="0"/>
    <n v="271"/>
  </r>
  <r>
    <x v="3"/>
    <n v="50"/>
    <n v="271"/>
  </r>
  <r>
    <x v="4"/>
    <n v="6"/>
    <n v="271"/>
  </r>
  <r>
    <x v="5"/>
    <n v="11"/>
    <n v="271"/>
  </r>
  <r>
    <x v="6"/>
    <n v="37"/>
    <n v="271"/>
  </r>
  <r>
    <x v="7"/>
    <s v="Medium"/>
    <n v="271"/>
  </r>
  <r>
    <x v="0"/>
    <s v="Single"/>
    <n v="7699"/>
  </r>
  <r>
    <x v="1"/>
    <n v="154"/>
    <n v="7699"/>
  </r>
  <r>
    <x v="2"/>
    <n v="0"/>
    <n v="7699"/>
  </r>
  <r>
    <x v="3"/>
    <n v="50"/>
    <n v="7699"/>
  </r>
  <r>
    <x v="4"/>
    <n v="6"/>
    <n v="7699"/>
  </r>
  <r>
    <x v="5"/>
    <n v="11"/>
    <n v="7699"/>
  </r>
  <r>
    <x v="6"/>
    <n v="37"/>
    <n v="7699"/>
  </r>
  <r>
    <x v="7"/>
    <s v="Medium"/>
    <n v="7699"/>
  </r>
  <r>
    <x v="0"/>
    <s v="Couple"/>
    <n v="5710"/>
  </r>
  <r>
    <x v="1"/>
    <n v="110"/>
    <n v="5710"/>
  </r>
  <r>
    <x v="2"/>
    <n v="0"/>
    <n v="5710"/>
  </r>
  <r>
    <x v="3"/>
    <n v="5"/>
    <n v="5710"/>
  </r>
  <r>
    <x v="4"/>
    <n v="2"/>
    <n v="5710"/>
  </r>
  <r>
    <x v="5"/>
    <n v="0"/>
    <n v="5710"/>
  </r>
  <r>
    <x v="6"/>
    <n v="3"/>
    <n v="5710"/>
  </r>
  <r>
    <x v="7"/>
    <s v="Low"/>
    <n v="5710"/>
  </r>
  <r>
    <x v="0"/>
    <s v="Couple"/>
    <n v="803"/>
  </r>
  <r>
    <x v="1"/>
    <n v="12"/>
    <n v="803"/>
  </r>
  <r>
    <x v="2"/>
    <n v="0"/>
    <n v="803"/>
  </r>
  <r>
    <x v="3"/>
    <n v="5"/>
    <n v="803"/>
  </r>
  <r>
    <x v="4"/>
    <n v="0"/>
    <n v="803"/>
  </r>
  <r>
    <x v="5"/>
    <n v="0"/>
    <n v="803"/>
  </r>
  <r>
    <x v="6"/>
    <n v="4"/>
    <n v="803"/>
  </r>
  <r>
    <x v="7"/>
    <s v="Low"/>
    <n v="803"/>
  </r>
  <r>
    <x v="0"/>
    <s v="Couple"/>
    <n v="9523"/>
  </r>
  <r>
    <x v="1"/>
    <n v="5"/>
    <n v="9523"/>
  </r>
  <r>
    <x v="2"/>
    <n v="0"/>
    <n v="9523"/>
  </r>
  <r>
    <x v="3"/>
    <n v="8"/>
    <n v="9523"/>
  </r>
  <r>
    <x v="4"/>
    <n v="2"/>
    <n v="9523"/>
  </r>
  <r>
    <x v="5"/>
    <n v="0"/>
    <n v="9523"/>
  </r>
  <r>
    <x v="6"/>
    <n v="0"/>
    <n v="9523"/>
  </r>
  <r>
    <x v="7"/>
    <s v="Low"/>
    <n v="9523"/>
  </r>
  <r>
    <x v="0"/>
    <s v="Single"/>
    <n v="2607"/>
  </r>
  <r>
    <x v="1"/>
    <n v="424"/>
    <n v="2607"/>
  </r>
  <r>
    <x v="2"/>
    <n v="17"/>
    <n v="2607"/>
  </r>
  <r>
    <x v="3"/>
    <n v="118"/>
    <n v="2607"/>
  </r>
  <r>
    <x v="4"/>
    <n v="7"/>
    <n v="2607"/>
  </r>
  <r>
    <x v="5"/>
    <n v="23"/>
    <n v="2607"/>
  </r>
  <r>
    <x v="6"/>
    <n v="41"/>
    <n v="2607"/>
  </r>
  <r>
    <x v="7"/>
    <s v="High"/>
    <n v="2607"/>
  </r>
  <r>
    <x v="0"/>
    <s v="Couple"/>
    <n v="8955"/>
  </r>
  <r>
    <x v="1"/>
    <n v="35"/>
    <n v="8955"/>
  </r>
  <r>
    <x v="2"/>
    <n v="0"/>
    <n v="8955"/>
  </r>
  <r>
    <x v="3"/>
    <n v="4"/>
    <n v="8955"/>
  </r>
  <r>
    <x v="4"/>
    <n v="0"/>
    <n v="8955"/>
  </r>
  <r>
    <x v="5"/>
    <n v="0"/>
    <n v="8955"/>
  </r>
  <r>
    <x v="6"/>
    <n v="10"/>
    <n v="8955"/>
  </r>
  <r>
    <x v="7"/>
    <s v="Low"/>
    <n v="8955"/>
  </r>
  <r>
    <x v="0"/>
    <s v="Couple"/>
    <n v="4764"/>
  </r>
  <r>
    <x v="1"/>
    <n v="45"/>
    <n v="4764"/>
  </r>
  <r>
    <x v="2"/>
    <n v="12"/>
    <n v="4764"/>
  </r>
  <r>
    <x v="3"/>
    <n v="52"/>
    <n v="4764"/>
  </r>
  <r>
    <x v="4"/>
    <n v="25"/>
    <n v="4764"/>
  </r>
  <r>
    <x v="5"/>
    <n v="22"/>
    <n v="4764"/>
  </r>
  <r>
    <x v="6"/>
    <n v="13"/>
    <n v="4764"/>
  </r>
  <r>
    <x v="7"/>
    <s v="Medium"/>
    <n v="4764"/>
  </r>
  <r>
    <x v="0"/>
    <s v="Couple"/>
    <n v="5922"/>
  </r>
  <r>
    <x v="1"/>
    <n v="210"/>
    <n v="5922"/>
  </r>
  <r>
    <x v="2"/>
    <n v="0"/>
    <n v="5922"/>
  </r>
  <r>
    <x v="3"/>
    <n v="6"/>
    <n v="5922"/>
  </r>
  <r>
    <x v="4"/>
    <n v="0"/>
    <n v="5922"/>
  </r>
  <r>
    <x v="5"/>
    <n v="0"/>
    <n v="5922"/>
  </r>
  <r>
    <x v="6"/>
    <n v="2"/>
    <n v="5922"/>
  </r>
  <r>
    <x v="7"/>
    <s v="Medium"/>
    <n v="5922"/>
  </r>
  <r>
    <x v="0"/>
    <s v="Couple"/>
    <n v="2392"/>
  </r>
  <r>
    <x v="1"/>
    <n v="44"/>
    <n v="2392"/>
  </r>
  <r>
    <x v="2"/>
    <n v="4"/>
    <n v="2392"/>
  </r>
  <r>
    <x v="3"/>
    <n v="21"/>
    <n v="2392"/>
  </r>
  <r>
    <x v="4"/>
    <n v="6"/>
    <n v="2392"/>
  </r>
  <r>
    <x v="5"/>
    <n v="0"/>
    <n v="2392"/>
  </r>
  <r>
    <x v="6"/>
    <n v="27"/>
    <n v="2392"/>
  </r>
  <r>
    <x v="7"/>
    <s v="Medium"/>
    <n v="2392"/>
  </r>
  <r>
    <x v="0"/>
    <s v="Couple"/>
    <n v="1920"/>
  </r>
  <r>
    <x v="1"/>
    <n v="44"/>
    <n v="1920"/>
  </r>
  <r>
    <x v="2"/>
    <n v="4"/>
    <n v="1920"/>
  </r>
  <r>
    <x v="3"/>
    <n v="21"/>
    <n v="1920"/>
  </r>
  <r>
    <x v="4"/>
    <n v="6"/>
    <n v="1920"/>
  </r>
  <r>
    <x v="5"/>
    <n v="0"/>
    <n v="1920"/>
  </r>
  <r>
    <x v="6"/>
    <n v="27"/>
    <n v="1920"/>
  </r>
  <r>
    <x v="7"/>
    <s v="Medium"/>
    <n v="1920"/>
  </r>
  <r>
    <x v="0"/>
    <s v="Single"/>
    <n v="5975"/>
  </r>
  <r>
    <x v="1"/>
    <n v="37"/>
    <n v="5975"/>
  </r>
  <r>
    <x v="2"/>
    <n v="0"/>
    <n v="5975"/>
  </r>
  <r>
    <x v="3"/>
    <n v="17"/>
    <n v="5975"/>
  </r>
  <r>
    <x v="4"/>
    <n v="0"/>
    <n v="5975"/>
  </r>
  <r>
    <x v="5"/>
    <n v="0"/>
    <n v="5975"/>
  </r>
  <r>
    <x v="6"/>
    <n v="3"/>
    <n v="5975"/>
  </r>
  <r>
    <x v="7"/>
    <s v="Low"/>
    <n v="5975"/>
  </r>
  <r>
    <x v="0"/>
    <s v="Single"/>
    <n v="5846"/>
  </r>
  <r>
    <x v="1"/>
    <n v="2"/>
    <n v="5846"/>
  </r>
  <r>
    <x v="2"/>
    <n v="1"/>
    <n v="5846"/>
  </r>
  <r>
    <x v="3"/>
    <n v="6"/>
    <n v="5846"/>
  </r>
  <r>
    <x v="4"/>
    <n v="2"/>
    <n v="5846"/>
  </r>
  <r>
    <x v="5"/>
    <n v="1"/>
    <n v="5846"/>
  </r>
  <r>
    <x v="6"/>
    <n v="1"/>
    <n v="5846"/>
  </r>
  <r>
    <x v="7"/>
    <s v="Low"/>
    <n v="5846"/>
  </r>
  <r>
    <x v="0"/>
    <s v="Couple"/>
    <n v="2456"/>
  </r>
  <r>
    <x v="1"/>
    <n v="80"/>
    <n v="2456"/>
  </r>
  <r>
    <x v="2"/>
    <n v="4"/>
    <n v="2456"/>
  </r>
  <r>
    <x v="3"/>
    <n v="46"/>
    <n v="2456"/>
  </r>
  <r>
    <x v="4"/>
    <n v="0"/>
    <n v="2456"/>
  </r>
  <r>
    <x v="5"/>
    <n v="17"/>
    <n v="2456"/>
  </r>
  <r>
    <x v="6"/>
    <n v="2"/>
    <n v="2456"/>
  </r>
  <r>
    <x v="7"/>
    <s v="Low"/>
    <n v="2456"/>
  </r>
  <r>
    <x v="0"/>
    <s v="Couple"/>
    <n v="938"/>
  </r>
  <r>
    <x v="1"/>
    <n v="51"/>
    <n v="938"/>
  </r>
  <r>
    <x v="2"/>
    <n v="1"/>
    <n v="938"/>
  </r>
  <r>
    <x v="3"/>
    <n v="7"/>
    <n v="938"/>
  </r>
  <r>
    <x v="4"/>
    <n v="2"/>
    <n v="938"/>
  </r>
  <r>
    <x v="5"/>
    <n v="1"/>
    <n v="938"/>
  </r>
  <r>
    <x v="6"/>
    <n v="25"/>
    <n v="938"/>
  </r>
  <r>
    <x v="7"/>
    <s v="Low"/>
    <n v="938"/>
  </r>
  <r>
    <x v="0"/>
    <s v="Couple"/>
    <n v="9246"/>
  </r>
  <r>
    <x v="1"/>
    <n v="171"/>
    <n v="9246"/>
  </r>
  <r>
    <x v="2"/>
    <n v="3"/>
    <n v="9246"/>
  </r>
  <r>
    <x v="3"/>
    <n v="129"/>
    <n v="9246"/>
  </r>
  <r>
    <x v="4"/>
    <n v="26"/>
    <n v="9246"/>
  </r>
  <r>
    <x v="5"/>
    <n v="24"/>
    <n v="9246"/>
  </r>
  <r>
    <x v="6"/>
    <n v="62"/>
    <n v="9246"/>
  </r>
  <r>
    <x v="7"/>
    <s v="Medium"/>
    <n v="9246"/>
  </r>
  <r>
    <x v="0"/>
    <s v="Couple"/>
    <n v="983"/>
  </r>
  <r>
    <x v="1"/>
    <n v="110"/>
    <n v="983"/>
  </r>
  <r>
    <x v="2"/>
    <n v="29"/>
    <n v="983"/>
  </r>
  <r>
    <x v="3"/>
    <n v="92"/>
    <n v="983"/>
  </r>
  <r>
    <x v="4"/>
    <n v="28"/>
    <n v="983"/>
  </r>
  <r>
    <x v="5"/>
    <n v="10"/>
    <n v="983"/>
  </r>
  <r>
    <x v="6"/>
    <n v="145"/>
    <n v="983"/>
  </r>
  <r>
    <x v="7"/>
    <s v="Medium"/>
    <n v="983"/>
  </r>
  <r>
    <x v="0"/>
    <s v="Couple"/>
    <n v="368"/>
  </r>
  <r>
    <x v="1"/>
    <n v="91"/>
    <n v="368"/>
  </r>
  <r>
    <x v="2"/>
    <n v="65"/>
    <n v="368"/>
  </r>
  <r>
    <x v="3"/>
    <n v="52"/>
    <n v="368"/>
  </r>
  <r>
    <x v="4"/>
    <n v="10"/>
    <n v="368"/>
  </r>
  <r>
    <x v="5"/>
    <n v="44"/>
    <n v="368"/>
  </r>
  <r>
    <x v="6"/>
    <n v="28"/>
    <n v="368"/>
  </r>
  <r>
    <x v="7"/>
    <s v="Medium"/>
    <n v="368"/>
  </r>
  <r>
    <x v="0"/>
    <s v="Single"/>
    <n v="2173"/>
  </r>
  <r>
    <x v="1"/>
    <n v="13"/>
    <n v="2173"/>
  </r>
  <r>
    <x v="2"/>
    <n v="6"/>
    <n v="2173"/>
  </r>
  <r>
    <x v="3"/>
    <n v="7"/>
    <n v="2173"/>
  </r>
  <r>
    <x v="4"/>
    <n v="0"/>
    <n v="2173"/>
  </r>
  <r>
    <x v="5"/>
    <n v="3"/>
    <n v="2173"/>
  </r>
  <r>
    <x v="6"/>
    <n v="3"/>
    <n v="2173"/>
  </r>
  <r>
    <x v="7"/>
    <s v="Low"/>
    <n v="2173"/>
  </r>
  <r>
    <x v="0"/>
    <s v="Single"/>
    <n v="8663"/>
  </r>
  <r>
    <x v="1"/>
    <n v="11"/>
    <n v="8663"/>
  </r>
  <r>
    <x v="2"/>
    <n v="0"/>
    <n v="8663"/>
  </r>
  <r>
    <x v="3"/>
    <n v="3"/>
    <n v="8663"/>
  </r>
  <r>
    <x v="4"/>
    <n v="0"/>
    <n v="8663"/>
  </r>
  <r>
    <x v="5"/>
    <n v="0"/>
    <n v="8663"/>
  </r>
  <r>
    <x v="6"/>
    <n v="1"/>
    <n v="8663"/>
  </r>
  <r>
    <x v="7"/>
    <s v="Low"/>
    <n v="8663"/>
  </r>
  <r>
    <x v="0"/>
    <s v="Couple"/>
    <n v="10602"/>
  </r>
  <r>
    <x v="1"/>
    <n v="29"/>
    <n v="10602"/>
  </r>
  <r>
    <x v="2"/>
    <n v="12"/>
    <n v="10602"/>
  </r>
  <r>
    <x v="3"/>
    <n v="59"/>
    <n v="10602"/>
  </r>
  <r>
    <x v="4"/>
    <n v="19"/>
    <n v="10602"/>
  </r>
  <r>
    <x v="5"/>
    <n v="1"/>
    <n v="10602"/>
  </r>
  <r>
    <x v="6"/>
    <n v="36"/>
    <n v="10602"/>
  </r>
  <r>
    <x v="7"/>
    <s v="Medium"/>
    <n v="10602"/>
  </r>
  <r>
    <x v="0"/>
    <s v="Couple"/>
    <n v="3220"/>
  </r>
  <r>
    <x v="1"/>
    <n v="29"/>
    <n v="3220"/>
  </r>
  <r>
    <x v="2"/>
    <n v="12"/>
    <n v="3220"/>
  </r>
  <r>
    <x v="3"/>
    <n v="59"/>
    <n v="3220"/>
  </r>
  <r>
    <x v="4"/>
    <n v="19"/>
    <n v="3220"/>
  </r>
  <r>
    <x v="5"/>
    <n v="1"/>
    <n v="3220"/>
  </r>
  <r>
    <x v="6"/>
    <n v="36"/>
    <n v="3220"/>
  </r>
  <r>
    <x v="7"/>
    <s v="Medium"/>
    <n v="3220"/>
  </r>
  <r>
    <x v="0"/>
    <s v="Couple"/>
    <n v="5424"/>
  </r>
  <r>
    <x v="1"/>
    <n v="29"/>
    <n v="5424"/>
  </r>
  <r>
    <x v="2"/>
    <n v="12"/>
    <n v="5424"/>
  </r>
  <r>
    <x v="3"/>
    <n v="59"/>
    <n v="5424"/>
  </r>
  <r>
    <x v="4"/>
    <n v="19"/>
    <n v="5424"/>
  </r>
  <r>
    <x v="5"/>
    <n v="1"/>
    <n v="5424"/>
  </r>
  <r>
    <x v="6"/>
    <n v="36"/>
    <n v="5424"/>
  </r>
  <r>
    <x v="7"/>
    <s v="Medium"/>
    <n v="5424"/>
  </r>
  <r>
    <x v="0"/>
    <s v="Couple"/>
    <n v="3697"/>
  </r>
  <r>
    <x v="1"/>
    <n v="69"/>
    <n v="3697"/>
  </r>
  <r>
    <x v="2"/>
    <n v="8"/>
    <n v="3697"/>
  </r>
  <r>
    <x v="3"/>
    <n v="26"/>
    <n v="3697"/>
  </r>
  <r>
    <x v="4"/>
    <n v="12"/>
    <n v="3697"/>
  </r>
  <r>
    <x v="5"/>
    <n v="7"/>
    <n v="3697"/>
  </r>
  <r>
    <x v="6"/>
    <n v="12"/>
    <n v="3697"/>
  </r>
  <r>
    <x v="7"/>
    <s v="Medium"/>
    <n v="3697"/>
  </r>
  <r>
    <x v="0"/>
    <s v="Couple"/>
    <n v="9955"/>
  </r>
  <r>
    <x v="1"/>
    <n v="69"/>
    <n v="9955"/>
  </r>
  <r>
    <x v="2"/>
    <n v="8"/>
    <n v="9955"/>
  </r>
  <r>
    <x v="3"/>
    <n v="26"/>
    <n v="9955"/>
  </r>
  <r>
    <x v="4"/>
    <n v="12"/>
    <n v="9955"/>
  </r>
  <r>
    <x v="5"/>
    <n v="7"/>
    <n v="9955"/>
  </r>
  <r>
    <x v="6"/>
    <n v="12"/>
    <n v="9955"/>
  </r>
  <r>
    <x v="7"/>
    <s v="Medium"/>
    <n v="9955"/>
  </r>
  <r>
    <x v="0"/>
    <s v="Single"/>
    <n v="4487"/>
  </r>
  <r>
    <x v="1"/>
    <n v="15"/>
    <n v="4487"/>
  </r>
  <r>
    <x v="2"/>
    <n v="20"/>
    <n v="4487"/>
  </r>
  <r>
    <x v="3"/>
    <n v="25"/>
    <n v="4487"/>
  </r>
  <r>
    <x v="4"/>
    <n v="2"/>
    <n v="4487"/>
  </r>
  <r>
    <x v="5"/>
    <n v="7"/>
    <n v="4487"/>
  </r>
  <r>
    <x v="6"/>
    <n v="26"/>
    <n v="4487"/>
  </r>
  <r>
    <x v="7"/>
    <s v="Low"/>
    <n v="4487"/>
  </r>
  <r>
    <x v="0"/>
    <s v="Couple"/>
    <n v="8212"/>
  </r>
  <r>
    <x v="1"/>
    <n v="85"/>
    <n v="8212"/>
  </r>
  <r>
    <x v="2"/>
    <n v="15"/>
    <n v="8212"/>
  </r>
  <r>
    <x v="3"/>
    <n v="27"/>
    <n v="8212"/>
  </r>
  <r>
    <x v="4"/>
    <n v="13"/>
    <n v="8212"/>
  </r>
  <r>
    <x v="5"/>
    <n v="13"/>
    <n v="8212"/>
  </r>
  <r>
    <x v="6"/>
    <n v="21"/>
    <n v="8212"/>
  </r>
  <r>
    <x v="7"/>
    <s v="Medium"/>
    <n v="8212"/>
  </r>
  <r>
    <x v="0"/>
    <s v="Couple"/>
    <n v="6515"/>
  </r>
  <r>
    <x v="1"/>
    <n v="6"/>
    <n v="6515"/>
  </r>
  <r>
    <x v="2"/>
    <n v="2"/>
    <n v="6515"/>
  </r>
  <r>
    <x v="3"/>
    <n v="18"/>
    <n v="6515"/>
  </r>
  <r>
    <x v="4"/>
    <n v="2"/>
    <n v="6515"/>
  </r>
  <r>
    <x v="5"/>
    <n v="8"/>
    <n v="6515"/>
  </r>
  <r>
    <x v="6"/>
    <n v="14"/>
    <n v="6515"/>
  </r>
  <r>
    <x v="7"/>
    <s v="Low"/>
    <n v="6515"/>
  </r>
  <r>
    <x v="0"/>
    <s v="Couple"/>
    <n v="7384"/>
  </r>
  <r>
    <x v="1"/>
    <n v="113"/>
    <n v="7384"/>
  </r>
  <r>
    <x v="2"/>
    <n v="61"/>
    <n v="7384"/>
  </r>
  <r>
    <x v="3"/>
    <n v="204"/>
    <n v="7384"/>
  </r>
  <r>
    <x v="4"/>
    <n v="34"/>
    <n v="7384"/>
  </r>
  <r>
    <x v="5"/>
    <n v="26"/>
    <n v="7384"/>
  </r>
  <r>
    <x v="6"/>
    <n v="47"/>
    <n v="7384"/>
  </r>
  <r>
    <x v="7"/>
    <s v="High"/>
    <n v="7384"/>
  </r>
  <r>
    <x v="0"/>
    <s v="Single"/>
    <n v="3524"/>
  </r>
  <r>
    <x v="1"/>
    <n v="80"/>
    <n v="3524"/>
  </r>
  <r>
    <x v="2"/>
    <n v="1"/>
    <n v="3524"/>
  </r>
  <r>
    <x v="3"/>
    <n v="60"/>
    <n v="3524"/>
  </r>
  <r>
    <x v="4"/>
    <n v="4"/>
    <n v="3524"/>
  </r>
  <r>
    <x v="5"/>
    <n v="6"/>
    <n v="3524"/>
  </r>
  <r>
    <x v="6"/>
    <n v="16"/>
    <n v="3524"/>
  </r>
  <r>
    <x v="7"/>
    <s v="Medium"/>
    <n v="3524"/>
  </r>
  <r>
    <x v="0"/>
    <s v="Single"/>
    <n v="1717"/>
  </r>
  <r>
    <x v="1"/>
    <n v="80"/>
    <n v="1717"/>
  </r>
  <r>
    <x v="2"/>
    <n v="15"/>
    <n v="1717"/>
  </r>
  <r>
    <x v="3"/>
    <n v="93"/>
    <n v="1717"/>
  </r>
  <r>
    <x v="4"/>
    <n v="20"/>
    <n v="1717"/>
  </r>
  <r>
    <x v="5"/>
    <n v="13"/>
    <n v="1717"/>
  </r>
  <r>
    <x v="6"/>
    <n v="52"/>
    <n v="1717"/>
  </r>
  <r>
    <x v="7"/>
    <s v="Medium"/>
    <n v="1717"/>
  </r>
  <r>
    <x v="0"/>
    <s v="Couple"/>
    <n v="9197"/>
  </r>
  <r>
    <x v="1"/>
    <n v="32"/>
    <n v="9197"/>
  </r>
  <r>
    <x v="2"/>
    <n v="0"/>
    <n v="9197"/>
  </r>
  <r>
    <x v="3"/>
    <n v="5"/>
    <n v="9197"/>
  </r>
  <r>
    <x v="4"/>
    <n v="2"/>
    <n v="9197"/>
  </r>
  <r>
    <x v="5"/>
    <n v="0"/>
    <n v="9197"/>
  </r>
  <r>
    <x v="6"/>
    <n v="8"/>
    <n v="9197"/>
  </r>
  <r>
    <x v="7"/>
    <s v="Low"/>
    <n v="9197"/>
  </r>
  <r>
    <x v="0"/>
    <s v="Single"/>
    <n v="3710"/>
  </r>
  <r>
    <x v="1"/>
    <n v="19"/>
    <n v="3710"/>
  </r>
  <r>
    <x v="2"/>
    <n v="0"/>
    <n v="3710"/>
  </r>
  <r>
    <x v="3"/>
    <n v="35"/>
    <n v="3710"/>
  </r>
  <r>
    <x v="4"/>
    <n v="6"/>
    <n v="3710"/>
  </r>
  <r>
    <x v="5"/>
    <n v="4"/>
    <n v="3710"/>
  </r>
  <r>
    <x v="6"/>
    <n v="17"/>
    <n v="3710"/>
  </r>
  <r>
    <x v="7"/>
    <s v="Low"/>
    <n v="3710"/>
  </r>
  <r>
    <x v="0"/>
    <s v="Couple"/>
    <n v="9925"/>
  </r>
  <r>
    <x v="1"/>
    <n v="127"/>
    <n v="9925"/>
  </r>
  <r>
    <x v="2"/>
    <n v="1"/>
    <n v="9925"/>
  </r>
  <r>
    <x v="3"/>
    <n v="56"/>
    <n v="9925"/>
  </r>
  <r>
    <x v="4"/>
    <n v="0"/>
    <n v="9925"/>
  </r>
  <r>
    <x v="5"/>
    <n v="1"/>
    <n v="9925"/>
  </r>
  <r>
    <x v="6"/>
    <n v="31"/>
    <n v="9925"/>
  </r>
  <r>
    <x v="7"/>
    <s v="Medium"/>
    <n v="9925"/>
  </r>
  <r>
    <x v="0"/>
    <s v="Single"/>
    <n v="942"/>
  </r>
  <r>
    <x v="1"/>
    <n v="139"/>
    <n v="942"/>
  </r>
  <r>
    <x v="2"/>
    <n v="13"/>
    <n v="942"/>
  </r>
  <r>
    <x v="3"/>
    <n v="78"/>
    <n v="942"/>
  </r>
  <r>
    <x v="4"/>
    <n v="20"/>
    <n v="942"/>
  </r>
  <r>
    <x v="5"/>
    <n v="13"/>
    <n v="942"/>
  </r>
  <r>
    <x v="6"/>
    <n v="36"/>
    <n v="942"/>
  </r>
  <r>
    <x v="7"/>
    <s v="High"/>
    <n v="942"/>
  </r>
  <r>
    <x v="0"/>
    <s v="Single"/>
    <n v="5995"/>
  </r>
  <r>
    <x v="1"/>
    <n v="165"/>
    <n v="5995"/>
  </r>
  <r>
    <x v="2"/>
    <n v="3"/>
    <n v="5995"/>
  </r>
  <r>
    <x v="3"/>
    <n v="147"/>
    <n v="5995"/>
  </r>
  <r>
    <x v="4"/>
    <n v="4"/>
    <n v="5995"/>
  </r>
  <r>
    <x v="5"/>
    <n v="24"/>
    <n v="5995"/>
  </r>
  <r>
    <x v="6"/>
    <n v="41"/>
    <n v="5995"/>
  </r>
  <r>
    <x v="7"/>
    <s v="Medium"/>
    <n v="5995"/>
  </r>
  <r>
    <x v="0"/>
    <s v="Single"/>
    <n v="4279"/>
  </r>
  <r>
    <x v="1"/>
    <n v="15"/>
    <n v="4279"/>
  </r>
  <r>
    <x v="2"/>
    <n v="4"/>
    <n v="4279"/>
  </r>
  <r>
    <x v="3"/>
    <n v="10"/>
    <n v="4279"/>
  </r>
  <r>
    <x v="4"/>
    <n v="3"/>
    <n v="4279"/>
  </r>
  <r>
    <x v="5"/>
    <n v="4"/>
    <n v="4279"/>
  </r>
  <r>
    <x v="6"/>
    <n v="18"/>
    <n v="4279"/>
  </r>
  <r>
    <x v="7"/>
    <s v="Low"/>
    <n v="4279"/>
  </r>
  <r>
    <x v="0"/>
    <s v="Couple"/>
    <n v="5756"/>
  </r>
  <r>
    <x v="1"/>
    <n v="46"/>
    <n v="5756"/>
  </r>
  <r>
    <x v="2"/>
    <n v="0"/>
    <n v="5756"/>
  </r>
  <r>
    <x v="3"/>
    <n v="7"/>
    <n v="5756"/>
  </r>
  <r>
    <x v="4"/>
    <n v="0"/>
    <n v="5756"/>
  </r>
  <r>
    <x v="5"/>
    <n v="0"/>
    <n v="5756"/>
  </r>
  <r>
    <x v="6"/>
    <n v="2"/>
    <n v="5756"/>
  </r>
  <r>
    <x v="7"/>
    <s v="Low"/>
    <n v="5756"/>
  </r>
  <r>
    <x v="0"/>
    <s v="Couple"/>
    <n v="10477"/>
  </r>
  <r>
    <x v="1"/>
    <n v="71"/>
    <n v="10477"/>
  </r>
  <r>
    <x v="2"/>
    <n v="0"/>
    <n v="10477"/>
  </r>
  <r>
    <x v="3"/>
    <n v="18"/>
    <n v="10477"/>
  </r>
  <r>
    <x v="4"/>
    <n v="0"/>
    <n v="10477"/>
  </r>
  <r>
    <x v="5"/>
    <n v="0"/>
    <n v="10477"/>
  </r>
  <r>
    <x v="6"/>
    <n v="13"/>
    <n v="10477"/>
  </r>
  <r>
    <x v="7"/>
    <s v="Medium"/>
    <n v="10477"/>
  </r>
  <r>
    <x v="0"/>
    <s v="Couple"/>
    <n v="5493"/>
  </r>
  <r>
    <x v="1"/>
    <n v="15"/>
    <n v="5493"/>
  </r>
  <r>
    <x v="2"/>
    <n v="0"/>
    <n v="5493"/>
  </r>
  <r>
    <x v="3"/>
    <n v="2"/>
    <n v="5493"/>
  </r>
  <r>
    <x v="4"/>
    <n v="0"/>
    <n v="5493"/>
  </r>
  <r>
    <x v="5"/>
    <n v="0"/>
    <n v="5493"/>
  </r>
  <r>
    <x v="6"/>
    <n v="6"/>
    <n v="5493"/>
  </r>
  <r>
    <x v="7"/>
    <s v="Low"/>
    <n v="5493"/>
  </r>
  <r>
    <x v="0"/>
    <s v="Single"/>
    <n v="10141"/>
  </r>
  <r>
    <x v="1"/>
    <n v="7"/>
    <n v="10141"/>
  </r>
  <r>
    <x v="2"/>
    <n v="1"/>
    <n v="10141"/>
  </r>
  <r>
    <x v="3"/>
    <n v="6"/>
    <n v="10141"/>
  </r>
  <r>
    <x v="4"/>
    <n v="0"/>
    <n v="10141"/>
  </r>
  <r>
    <x v="5"/>
    <n v="3"/>
    <n v="10141"/>
  </r>
  <r>
    <x v="6"/>
    <n v="3"/>
    <n v="10141"/>
  </r>
  <r>
    <x v="7"/>
    <s v="Low"/>
    <n v="10141"/>
  </r>
  <r>
    <x v="0"/>
    <s v="Single"/>
    <n v="1833"/>
  </r>
  <r>
    <x v="1"/>
    <n v="68"/>
    <n v="1833"/>
  </r>
  <r>
    <x v="2"/>
    <n v="8"/>
    <n v="1833"/>
  </r>
  <r>
    <x v="3"/>
    <n v="18"/>
    <n v="1833"/>
  </r>
  <r>
    <x v="4"/>
    <n v="19"/>
    <n v="1833"/>
  </r>
  <r>
    <x v="5"/>
    <n v="8"/>
    <n v="1833"/>
  </r>
  <r>
    <x v="6"/>
    <n v="12"/>
    <n v="1833"/>
  </r>
  <r>
    <x v="7"/>
    <s v="Low"/>
    <n v="1833"/>
  </r>
  <r>
    <x v="0"/>
    <s v="Single"/>
    <n v="3657"/>
  </r>
  <r>
    <x v="1"/>
    <n v="94"/>
    <n v="3657"/>
  </r>
  <r>
    <x v="2"/>
    <n v="1"/>
    <n v="3657"/>
  </r>
  <r>
    <x v="3"/>
    <n v="33"/>
    <n v="3657"/>
  </r>
  <r>
    <x v="4"/>
    <n v="13"/>
    <n v="3657"/>
  </r>
  <r>
    <x v="5"/>
    <n v="12"/>
    <n v="3657"/>
  </r>
  <r>
    <x v="6"/>
    <n v="12"/>
    <n v="3657"/>
  </r>
  <r>
    <x v="7"/>
    <s v="Medium"/>
    <n v="3657"/>
  </r>
  <r>
    <x v="0"/>
    <s v="Single"/>
    <n v="4338"/>
  </r>
  <r>
    <x v="1"/>
    <n v="23"/>
    <n v="4338"/>
  </r>
  <r>
    <x v="2"/>
    <n v="0"/>
    <n v="4338"/>
  </r>
  <r>
    <x v="3"/>
    <n v="9"/>
    <n v="4338"/>
  </r>
  <r>
    <x v="4"/>
    <n v="0"/>
    <n v="4338"/>
  </r>
  <r>
    <x v="5"/>
    <n v="0"/>
    <n v="4338"/>
  </r>
  <r>
    <x v="6"/>
    <n v="12"/>
    <n v="4338"/>
  </r>
  <r>
    <x v="7"/>
    <s v="Low"/>
    <n v="4338"/>
  </r>
  <r>
    <x v="0"/>
    <s v="Couple"/>
    <n v="6730"/>
  </r>
  <r>
    <x v="1"/>
    <n v="34"/>
    <n v="6730"/>
  </r>
  <r>
    <x v="2"/>
    <n v="1"/>
    <n v="6730"/>
  </r>
  <r>
    <x v="3"/>
    <n v="14"/>
    <n v="6730"/>
  </r>
  <r>
    <x v="4"/>
    <n v="0"/>
    <n v="6730"/>
  </r>
  <r>
    <x v="5"/>
    <n v="0"/>
    <n v="6730"/>
  </r>
  <r>
    <x v="6"/>
    <n v="5"/>
    <n v="6730"/>
  </r>
  <r>
    <x v="7"/>
    <s v="Low"/>
    <n v="6730"/>
  </r>
  <r>
    <x v="0"/>
    <s v="Couple"/>
    <n v="9916"/>
  </r>
  <r>
    <x v="1"/>
    <n v="34"/>
    <n v="9916"/>
  </r>
  <r>
    <x v="2"/>
    <n v="1"/>
    <n v="9916"/>
  </r>
  <r>
    <x v="3"/>
    <n v="14"/>
    <n v="9916"/>
  </r>
  <r>
    <x v="4"/>
    <n v="0"/>
    <n v="9916"/>
  </r>
  <r>
    <x v="5"/>
    <n v="0"/>
    <n v="9916"/>
  </r>
  <r>
    <x v="6"/>
    <n v="5"/>
    <n v="9916"/>
  </r>
  <r>
    <x v="7"/>
    <s v="Low"/>
    <n v="9916"/>
  </r>
  <r>
    <x v="0"/>
    <s v="Couple"/>
    <n v="4148"/>
  </r>
  <r>
    <x v="1"/>
    <n v="164"/>
    <n v="4148"/>
  </r>
  <r>
    <x v="2"/>
    <n v="24"/>
    <n v="4148"/>
  </r>
  <r>
    <x v="3"/>
    <n v="103"/>
    <n v="4148"/>
  </r>
  <r>
    <x v="4"/>
    <n v="12"/>
    <n v="4148"/>
  </r>
  <r>
    <x v="5"/>
    <n v="3"/>
    <n v="4148"/>
  </r>
  <r>
    <x v="6"/>
    <n v="42"/>
    <n v="4148"/>
  </r>
  <r>
    <x v="7"/>
    <s v="Medium"/>
    <n v="4148"/>
  </r>
  <r>
    <x v="0"/>
    <s v="Couple"/>
    <n v="5300"/>
  </r>
  <r>
    <x v="1"/>
    <n v="19"/>
    <n v="5300"/>
  </r>
  <r>
    <x v="2"/>
    <n v="7"/>
    <n v="5300"/>
  </r>
  <r>
    <x v="3"/>
    <n v="19"/>
    <n v="5300"/>
  </r>
  <r>
    <x v="4"/>
    <n v="0"/>
    <n v="5300"/>
  </r>
  <r>
    <x v="5"/>
    <n v="1"/>
    <n v="5300"/>
  </r>
  <r>
    <x v="6"/>
    <n v="24"/>
    <n v="5300"/>
  </r>
  <r>
    <x v="7"/>
    <s v="Low"/>
    <n v="5300"/>
  </r>
  <r>
    <x v="0"/>
    <s v="Couple"/>
    <n v="10120"/>
  </r>
  <r>
    <x v="1"/>
    <n v="116"/>
    <n v="10120"/>
  </r>
  <r>
    <x v="2"/>
    <n v="6"/>
    <n v="10120"/>
  </r>
  <r>
    <x v="3"/>
    <n v="82"/>
    <n v="10120"/>
  </r>
  <r>
    <x v="4"/>
    <n v="6"/>
    <n v="10120"/>
  </r>
  <r>
    <x v="5"/>
    <n v="6"/>
    <n v="10120"/>
  </r>
  <r>
    <x v="6"/>
    <n v="41"/>
    <n v="10120"/>
  </r>
  <r>
    <x v="7"/>
    <s v="Medium"/>
    <n v="10120"/>
  </r>
  <r>
    <x v="0"/>
    <s v="Couple"/>
    <n v="4541"/>
  </r>
  <r>
    <x v="1"/>
    <n v="116"/>
    <n v="4541"/>
  </r>
  <r>
    <x v="2"/>
    <n v="6"/>
    <n v="4541"/>
  </r>
  <r>
    <x v="3"/>
    <n v="82"/>
    <n v="4541"/>
  </r>
  <r>
    <x v="4"/>
    <n v="6"/>
    <n v="4541"/>
  </r>
  <r>
    <x v="5"/>
    <n v="6"/>
    <n v="4541"/>
  </r>
  <r>
    <x v="6"/>
    <n v="41"/>
    <n v="4541"/>
  </r>
  <r>
    <x v="7"/>
    <s v="Medium"/>
    <n v="4541"/>
  </r>
  <r>
    <x v="0"/>
    <s v="Couple"/>
    <n v="10146"/>
  </r>
  <r>
    <x v="1"/>
    <n v="25"/>
    <n v="10146"/>
  </r>
  <r>
    <x v="2"/>
    <n v="1"/>
    <n v="10146"/>
  </r>
  <r>
    <x v="3"/>
    <n v="13"/>
    <n v="10146"/>
  </r>
  <r>
    <x v="4"/>
    <n v="0"/>
    <n v="10146"/>
  </r>
  <r>
    <x v="5"/>
    <n v="0"/>
    <n v="10146"/>
  </r>
  <r>
    <x v="6"/>
    <n v="3"/>
    <n v="10146"/>
  </r>
  <r>
    <x v="7"/>
    <s v="Low"/>
    <n v="10146"/>
  </r>
  <r>
    <x v="0"/>
    <s v="Couple"/>
    <n v="1324"/>
  </r>
  <r>
    <x v="1"/>
    <n v="23"/>
    <n v="1324"/>
  </r>
  <r>
    <x v="2"/>
    <n v="3"/>
    <n v="1324"/>
  </r>
  <r>
    <x v="3"/>
    <n v="21"/>
    <n v="1324"/>
  </r>
  <r>
    <x v="4"/>
    <n v="3"/>
    <n v="1324"/>
  </r>
  <r>
    <x v="5"/>
    <n v="19"/>
    <n v="1324"/>
  </r>
  <r>
    <x v="6"/>
    <n v="22"/>
    <n v="1324"/>
  </r>
  <r>
    <x v="7"/>
    <s v="Medium"/>
    <n v="1324"/>
  </r>
  <r>
    <x v="0"/>
    <s v="Couple"/>
    <n v="10854"/>
  </r>
  <r>
    <x v="1"/>
    <n v="29"/>
    <n v="10854"/>
  </r>
  <r>
    <x v="2"/>
    <n v="0"/>
    <n v="10854"/>
  </r>
  <r>
    <x v="3"/>
    <n v="14"/>
    <n v="10854"/>
  </r>
  <r>
    <x v="4"/>
    <n v="0"/>
    <n v="10854"/>
  </r>
  <r>
    <x v="5"/>
    <n v="0"/>
    <n v="10854"/>
  </r>
  <r>
    <x v="6"/>
    <n v="2"/>
    <n v="10854"/>
  </r>
  <r>
    <x v="7"/>
    <s v="Low"/>
    <n v="10854"/>
  </r>
  <r>
    <x v="0"/>
    <s v="Couple"/>
    <n v="6488"/>
  </r>
  <r>
    <x v="1"/>
    <n v="76"/>
    <n v="6488"/>
  </r>
  <r>
    <x v="2"/>
    <n v="0"/>
    <n v="6488"/>
  </r>
  <r>
    <x v="3"/>
    <n v="7"/>
    <n v="6488"/>
  </r>
  <r>
    <x v="4"/>
    <n v="0"/>
    <n v="6488"/>
  </r>
  <r>
    <x v="5"/>
    <n v="0"/>
    <n v="6488"/>
  </r>
  <r>
    <x v="6"/>
    <n v="16"/>
    <n v="6488"/>
  </r>
  <r>
    <x v="7"/>
    <s v="Medium"/>
    <n v="6488"/>
  </r>
  <r>
    <x v="0"/>
    <s v="Couple"/>
    <n v="2066"/>
  </r>
  <r>
    <x v="1"/>
    <n v="70"/>
    <n v="2066"/>
  </r>
  <r>
    <x v="2"/>
    <n v="0"/>
    <n v="2066"/>
  </r>
  <r>
    <x v="3"/>
    <n v="11"/>
    <n v="2066"/>
  </r>
  <r>
    <x v="4"/>
    <n v="2"/>
    <n v="2066"/>
  </r>
  <r>
    <x v="5"/>
    <n v="8"/>
    <n v="2066"/>
  </r>
  <r>
    <x v="6"/>
    <n v="23"/>
    <n v="2066"/>
  </r>
  <r>
    <x v="7"/>
    <s v="Low"/>
    <n v="2066"/>
  </r>
  <r>
    <x v="0"/>
    <s v="Single"/>
    <n v="195"/>
  </r>
  <r>
    <x v="1"/>
    <n v="125"/>
    <n v="195"/>
  </r>
  <r>
    <x v="2"/>
    <n v="17"/>
    <n v="195"/>
  </r>
  <r>
    <x v="3"/>
    <n v="52"/>
    <n v="195"/>
  </r>
  <r>
    <x v="4"/>
    <n v="3"/>
    <n v="195"/>
  </r>
  <r>
    <x v="5"/>
    <n v="19"/>
    <n v="195"/>
  </r>
  <r>
    <x v="6"/>
    <n v="30"/>
    <n v="195"/>
  </r>
  <r>
    <x v="7"/>
    <s v="Medium"/>
    <n v="195"/>
  </r>
  <r>
    <x v="0"/>
    <s v="Single"/>
    <n v="8418"/>
  </r>
  <r>
    <x v="1"/>
    <n v="7"/>
    <n v="8418"/>
  </r>
  <r>
    <x v="2"/>
    <n v="10"/>
    <n v="8418"/>
  </r>
  <r>
    <x v="3"/>
    <n v="17"/>
    <n v="8418"/>
  </r>
  <r>
    <x v="4"/>
    <n v="8"/>
    <n v="8418"/>
  </r>
  <r>
    <x v="5"/>
    <n v="6"/>
    <n v="8418"/>
  </r>
  <r>
    <x v="6"/>
    <n v="13"/>
    <n v="8418"/>
  </r>
  <r>
    <x v="7"/>
    <s v="Low"/>
    <n v="8418"/>
  </r>
  <r>
    <x v="0"/>
    <s v="Couple"/>
    <n v="5247"/>
  </r>
  <r>
    <x v="1"/>
    <n v="31"/>
    <n v="5247"/>
  </r>
  <r>
    <x v="2"/>
    <n v="0"/>
    <n v="5247"/>
  </r>
  <r>
    <x v="3"/>
    <n v="6"/>
    <n v="5247"/>
  </r>
  <r>
    <x v="4"/>
    <n v="2"/>
    <n v="5247"/>
  </r>
  <r>
    <x v="5"/>
    <n v="1"/>
    <n v="5247"/>
  </r>
  <r>
    <x v="6"/>
    <n v="5"/>
    <n v="5247"/>
  </r>
  <r>
    <x v="7"/>
    <s v="Low"/>
    <n v="5247"/>
  </r>
  <r>
    <x v="0"/>
    <s v="Couple"/>
    <n v="7761"/>
  </r>
  <r>
    <x v="1"/>
    <n v="13"/>
    <n v="7761"/>
  </r>
  <r>
    <x v="2"/>
    <n v="11"/>
    <n v="7761"/>
  </r>
  <r>
    <x v="3"/>
    <n v="24"/>
    <n v="7761"/>
  </r>
  <r>
    <x v="4"/>
    <n v="13"/>
    <n v="7761"/>
  </r>
  <r>
    <x v="5"/>
    <n v="8"/>
    <n v="7761"/>
  </r>
  <r>
    <x v="6"/>
    <n v="40"/>
    <n v="7761"/>
  </r>
  <r>
    <x v="7"/>
    <s v="Medium"/>
    <n v="7761"/>
  </r>
  <r>
    <x v="0"/>
    <s v="Couple"/>
    <n v="4271"/>
  </r>
  <r>
    <x v="1"/>
    <n v="46"/>
    <n v="4271"/>
  </r>
  <r>
    <x v="2"/>
    <n v="35"/>
    <n v="4271"/>
  </r>
  <r>
    <x v="3"/>
    <n v="69"/>
    <n v="4271"/>
  </r>
  <r>
    <x v="4"/>
    <n v="84"/>
    <n v="4271"/>
  </r>
  <r>
    <x v="5"/>
    <n v="41"/>
    <n v="4271"/>
  </r>
  <r>
    <x v="6"/>
    <n v="66"/>
    <n v="4271"/>
  </r>
  <r>
    <x v="7"/>
    <s v="Medium"/>
    <n v="4271"/>
  </r>
  <r>
    <x v="0"/>
    <s v="Couple"/>
    <n v="6568"/>
  </r>
  <r>
    <x v="1"/>
    <n v="11"/>
    <n v="6568"/>
  </r>
  <r>
    <x v="2"/>
    <n v="0"/>
    <n v="6568"/>
  </r>
  <r>
    <x v="3"/>
    <n v="36"/>
    <n v="6568"/>
  </r>
  <r>
    <x v="4"/>
    <n v="15"/>
    <n v="6568"/>
  </r>
  <r>
    <x v="5"/>
    <n v="5"/>
    <n v="6568"/>
  </r>
  <r>
    <x v="6"/>
    <n v="12"/>
    <n v="6568"/>
  </r>
  <r>
    <x v="7"/>
    <s v="Low"/>
    <n v="6568"/>
  </r>
  <r>
    <x v="0"/>
    <s v="Single"/>
    <n v="6201"/>
  </r>
  <r>
    <x v="1"/>
    <n v="22"/>
    <n v="6201"/>
  </r>
  <r>
    <x v="2"/>
    <n v="2"/>
    <n v="6201"/>
  </r>
  <r>
    <x v="3"/>
    <n v="14"/>
    <n v="6201"/>
  </r>
  <r>
    <x v="4"/>
    <n v="0"/>
    <n v="6201"/>
  </r>
  <r>
    <x v="5"/>
    <n v="1"/>
    <n v="6201"/>
  </r>
  <r>
    <x v="6"/>
    <n v="10"/>
    <n v="6201"/>
  </r>
  <r>
    <x v="7"/>
    <s v="Low"/>
    <n v="6201"/>
  </r>
  <r>
    <x v="0"/>
    <s v="Couple"/>
    <n v="3033"/>
  </r>
  <r>
    <x v="1"/>
    <n v="112"/>
    <n v="3033"/>
  </r>
  <r>
    <x v="2"/>
    <n v="17"/>
    <n v="3033"/>
  </r>
  <r>
    <x v="3"/>
    <n v="44"/>
    <n v="3033"/>
  </r>
  <r>
    <x v="4"/>
    <n v="34"/>
    <n v="3033"/>
  </r>
  <r>
    <x v="5"/>
    <n v="22"/>
    <n v="3033"/>
  </r>
  <r>
    <x v="6"/>
    <n v="89"/>
    <n v="3033"/>
  </r>
  <r>
    <x v="7"/>
    <s v="Low"/>
    <n v="3033"/>
  </r>
  <r>
    <x v="0"/>
    <s v="Couple"/>
    <n v="4119"/>
  </r>
  <r>
    <x v="1"/>
    <n v="112"/>
    <n v="4119"/>
  </r>
  <r>
    <x v="2"/>
    <n v="17"/>
    <n v="4119"/>
  </r>
  <r>
    <x v="3"/>
    <n v="44"/>
    <n v="4119"/>
  </r>
  <r>
    <x v="4"/>
    <n v="34"/>
    <n v="4119"/>
  </r>
  <r>
    <x v="5"/>
    <n v="22"/>
    <n v="4119"/>
  </r>
  <r>
    <x v="6"/>
    <n v="89"/>
    <n v="4119"/>
  </r>
  <r>
    <x v="7"/>
    <s v="Low"/>
    <n v="4119"/>
  </r>
  <r>
    <x v="0"/>
    <s v="Single"/>
    <n v="8181"/>
  </r>
  <r>
    <x v="1"/>
    <n v="51"/>
    <n v="8181"/>
  </r>
  <r>
    <x v="2"/>
    <n v="12"/>
    <n v="8181"/>
  </r>
  <r>
    <x v="3"/>
    <n v="49"/>
    <n v="8181"/>
  </r>
  <r>
    <x v="4"/>
    <n v="17"/>
    <n v="8181"/>
  </r>
  <r>
    <x v="5"/>
    <n v="24"/>
    <n v="8181"/>
  </r>
  <r>
    <x v="6"/>
    <n v="24"/>
    <n v="8181"/>
  </r>
  <r>
    <x v="7"/>
    <s v="Medium"/>
    <n v="8181"/>
  </r>
  <r>
    <x v="0"/>
    <s v="Couple"/>
    <n v="1606"/>
  </r>
  <r>
    <x v="1"/>
    <n v="3"/>
    <n v="1606"/>
  </r>
  <r>
    <x v="2"/>
    <n v="1"/>
    <n v="1606"/>
  </r>
  <r>
    <x v="3"/>
    <n v="8"/>
    <n v="1606"/>
  </r>
  <r>
    <x v="4"/>
    <n v="4"/>
    <n v="1606"/>
  </r>
  <r>
    <x v="5"/>
    <n v="3"/>
    <n v="1606"/>
  </r>
  <r>
    <x v="6"/>
    <n v="3"/>
    <n v="1606"/>
  </r>
  <r>
    <x v="7"/>
    <s v="Low"/>
    <n v="1606"/>
  </r>
  <r>
    <x v="0"/>
    <s v="Single"/>
    <n v="1519"/>
  </r>
  <r>
    <x v="1"/>
    <n v="38"/>
    <n v="1519"/>
  </r>
  <r>
    <x v="2"/>
    <n v="4"/>
    <n v="1519"/>
  </r>
  <r>
    <x v="3"/>
    <n v="22"/>
    <n v="1519"/>
  </r>
  <r>
    <x v="4"/>
    <n v="3"/>
    <n v="1519"/>
  </r>
  <r>
    <x v="5"/>
    <n v="3"/>
    <n v="1519"/>
  </r>
  <r>
    <x v="6"/>
    <n v="3"/>
    <n v="1519"/>
  </r>
  <r>
    <x v="7"/>
    <s v="Medium"/>
    <n v="1519"/>
  </r>
  <r>
    <x v="0"/>
    <s v="Single"/>
    <n v="9080"/>
  </r>
  <r>
    <x v="1"/>
    <n v="38"/>
    <n v="9080"/>
  </r>
  <r>
    <x v="2"/>
    <n v="4"/>
    <n v="9080"/>
  </r>
  <r>
    <x v="3"/>
    <n v="22"/>
    <n v="9080"/>
  </r>
  <r>
    <x v="4"/>
    <n v="3"/>
    <n v="9080"/>
  </r>
  <r>
    <x v="5"/>
    <n v="3"/>
    <n v="9080"/>
  </r>
  <r>
    <x v="6"/>
    <n v="3"/>
    <n v="9080"/>
  </r>
  <r>
    <x v="7"/>
    <s v="Medium"/>
    <n v="9080"/>
  </r>
  <r>
    <x v="0"/>
    <s v="Couple"/>
    <n v="4877"/>
  </r>
  <r>
    <x v="1"/>
    <n v="34"/>
    <n v="4877"/>
  </r>
  <r>
    <x v="2"/>
    <n v="0"/>
    <n v="4877"/>
  </r>
  <r>
    <x v="3"/>
    <n v="7"/>
    <n v="4877"/>
  </r>
  <r>
    <x v="4"/>
    <n v="0"/>
    <n v="4877"/>
  </r>
  <r>
    <x v="5"/>
    <n v="0"/>
    <n v="4877"/>
  </r>
  <r>
    <x v="6"/>
    <n v="0"/>
    <n v="4877"/>
  </r>
  <r>
    <x v="7"/>
    <s v="Low"/>
    <n v="4877"/>
  </r>
  <r>
    <x v="0"/>
    <s v="Single"/>
    <n v="3629"/>
  </r>
  <r>
    <x v="1"/>
    <n v="76"/>
    <n v="3629"/>
  </r>
  <r>
    <x v="2"/>
    <n v="3"/>
    <n v="3629"/>
  </r>
  <r>
    <x v="3"/>
    <n v="31"/>
    <n v="3629"/>
  </r>
  <r>
    <x v="4"/>
    <n v="4"/>
    <n v="3629"/>
  </r>
  <r>
    <x v="5"/>
    <n v="4"/>
    <n v="3629"/>
  </r>
  <r>
    <x v="6"/>
    <n v="27"/>
    <n v="3629"/>
  </r>
  <r>
    <x v="7"/>
    <s v="Medium"/>
    <n v="3629"/>
  </r>
  <r>
    <x v="0"/>
    <s v="Couple"/>
    <n v="3120"/>
  </r>
  <r>
    <x v="1"/>
    <n v="6"/>
    <n v="3120"/>
  </r>
  <r>
    <x v="2"/>
    <n v="1"/>
    <n v="3120"/>
  </r>
  <r>
    <x v="3"/>
    <n v="10"/>
    <n v="3120"/>
  </r>
  <r>
    <x v="4"/>
    <n v="0"/>
    <n v="3120"/>
  </r>
  <r>
    <x v="5"/>
    <n v="1"/>
    <n v="3120"/>
  </r>
  <r>
    <x v="6"/>
    <n v="4"/>
    <n v="3120"/>
  </r>
  <r>
    <x v="7"/>
    <s v="Low"/>
    <n v="3120"/>
  </r>
  <r>
    <x v="0"/>
    <s v="Single"/>
    <n v="1381"/>
  </r>
  <r>
    <x v="1"/>
    <n v="172"/>
    <n v="1381"/>
  </r>
  <r>
    <x v="2"/>
    <n v="3"/>
    <n v="1381"/>
  </r>
  <r>
    <x v="3"/>
    <n v="115"/>
    <n v="1381"/>
  </r>
  <r>
    <x v="4"/>
    <n v="16"/>
    <n v="1381"/>
  </r>
  <r>
    <x v="5"/>
    <n v="0"/>
    <n v="1381"/>
  </r>
  <r>
    <x v="6"/>
    <n v="18"/>
    <n v="1381"/>
  </r>
  <r>
    <x v="7"/>
    <s v="Medium"/>
    <n v="1381"/>
  </r>
  <r>
    <x v="0"/>
    <s v="Couple"/>
    <n v="1545"/>
  </r>
  <r>
    <x v="1"/>
    <n v="120"/>
    <n v="1545"/>
  </r>
  <r>
    <x v="2"/>
    <n v="19"/>
    <n v="1545"/>
  </r>
  <r>
    <x v="3"/>
    <n v="206"/>
    <n v="1545"/>
  </r>
  <r>
    <x v="4"/>
    <n v="25"/>
    <n v="1545"/>
  </r>
  <r>
    <x v="5"/>
    <n v="19"/>
    <n v="1545"/>
  </r>
  <r>
    <x v="6"/>
    <n v="54"/>
    <n v="1545"/>
  </r>
  <r>
    <x v="7"/>
    <s v="High"/>
    <n v="1545"/>
  </r>
  <r>
    <x v="0"/>
    <s v="Couple"/>
    <n v="833"/>
  </r>
  <r>
    <x v="1"/>
    <n v="56"/>
    <n v="833"/>
  </r>
  <r>
    <x v="2"/>
    <n v="0"/>
    <n v="833"/>
  </r>
  <r>
    <x v="3"/>
    <n v="14"/>
    <n v="833"/>
  </r>
  <r>
    <x v="4"/>
    <n v="0"/>
    <n v="833"/>
  </r>
  <r>
    <x v="5"/>
    <n v="0"/>
    <n v="833"/>
  </r>
  <r>
    <x v="6"/>
    <n v="2"/>
    <n v="833"/>
  </r>
  <r>
    <x v="7"/>
    <s v="Medium"/>
    <n v="833"/>
  </r>
  <r>
    <x v="0"/>
    <s v="Couple"/>
    <n v="3565"/>
  </r>
  <r>
    <x v="1"/>
    <n v="56"/>
    <n v="3565"/>
  </r>
  <r>
    <x v="2"/>
    <n v="0"/>
    <n v="3565"/>
  </r>
  <r>
    <x v="3"/>
    <n v="14"/>
    <n v="3565"/>
  </r>
  <r>
    <x v="4"/>
    <n v="0"/>
    <n v="3565"/>
  </r>
  <r>
    <x v="5"/>
    <n v="0"/>
    <n v="3565"/>
  </r>
  <r>
    <x v="6"/>
    <n v="2"/>
    <n v="3565"/>
  </r>
  <r>
    <x v="7"/>
    <s v="Medium"/>
    <n v="3565"/>
  </r>
  <r>
    <x v="0"/>
    <s v="Couple"/>
    <n v="3526"/>
  </r>
  <r>
    <x v="1"/>
    <n v="32"/>
    <n v="3526"/>
  </r>
  <r>
    <x v="2"/>
    <n v="0"/>
    <n v="3526"/>
  </r>
  <r>
    <x v="3"/>
    <n v="5"/>
    <n v="3526"/>
  </r>
  <r>
    <x v="4"/>
    <n v="0"/>
    <n v="3526"/>
  </r>
  <r>
    <x v="5"/>
    <n v="0"/>
    <n v="3526"/>
  </r>
  <r>
    <x v="6"/>
    <n v="1"/>
    <n v="3526"/>
  </r>
  <r>
    <x v="7"/>
    <s v="Low"/>
    <n v="3526"/>
  </r>
  <r>
    <x v="0"/>
    <s v="Couple"/>
    <n v="6619"/>
  </r>
  <r>
    <x v="1"/>
    <n v="22"/>
    <n v="6619"/>
  </r>
  <r>
    <x v="2"/>
    <n v="1"/>
    <n v="6619"/>
  </r>
  <r>
    <x v="3"/>
    <n v="13"/>
    <n v="6619"/>
  </r>
  <r>
    <x v="4"/>
    <n v="4"/>
    <n v="6619"/>
  </r>
  <r>
    <x v="5"/>
    <n v="0"/>
    <n v="6619"/>
  </r>
  <r>
    <x v="6"/>
    <n v="4"/>
    <n v="6619"/>
  </r>
  <r>
    <x v="7"/>
    <s v="Low"/>
    <n v="6619"/>
  </r>
  <r>
    <x v="0"/>
    <s v="Couple"/>
    <n v="2525"/>
  </r>
  <r>
    <x v="1"/>
    <n v="153"/>
    <n v="2525"/>
  </r>
  <r>
    <x v="2"/>
    <n v="64"/>
    <n v="2525"/>
  </r>
  <r>
    <x v="3"/>
    <n v="123"/>
    <n v="2525"/>
  </r>
  <r>
    <x v="4"/>
    <n v="116"/>
    <n v="2525"/>
  </r>
  <r>
    <x v="5"/>
    <n v="64"/>
    <n v="2525"/>
  </r>
  <r>
    <x v="6"/>
    <n v="14"/>
    <n v="2525"/>
  </r>
  <r>
    <x v="7"/>
    <s v="Medium"/>
    <n v="2525"/>
  </r>
  <r>
    <x v="0"/>
    <s v="Couple"/>
    <n v="7254"/>
  </r>
  <r>
    <x v="1"/>
    <n v="39"/>
    <n v="7254"/>
  </r>
  <r>
    <x v="2"/>
    <n v="0"/>
    <n v="7254"/>
  </r>
  <r>
    <x v="3"/>
    <n v="56"/>
    <n v="7254"/>
  </r>
  <r>
    <x v="4"/>
    <n v="20"/>
    <n v="7254"/>
  </r>
  <r>
    <x v="5"/>
    <n v="8"/>
    <n v="7254"/>
  </r>
  <r>
    <x v="6"/>
    <n v="14"/>
    <n v="7254"/>
  </r>
  <r>
    <x v="7"/>
    <s v="Medium"/>
    <n v="7254"/>
  </r>
  <r>
    <x v="0"/>
    <s v="Couple"/>
    <n v="8775"/>
  </r>
  <r>
    <x v="1"/>
    <n v="39"/>
    <n v="8775"/>
  </r>
  <r>
    <x v="2"/>
    <n v="0"/>
    <n v="8775"/>
  </r>
  <r>
    <x v="3"/>
    <n v="56"/>
    <n v="8775"/>
  </r>
  <r>
    <x v="4"/>
    <n v="20"/>
    <n v="8775"/>
  </r>
  <r>
    <x v="5"/>
    <n v="8"/>
    <n v="8775"/>
  </r>
  <r>
    <x v="6"/>
    <n v="14"/>
    <n v="8775"/>
  </r>
  <r>
    <x v="7"/>
    <s v="Medium"/>
    <n v="8775"/>
  </r>
  <r>
    <x v="0"/>
    <s v="Couple"/>
    <n v="9422"/>
  </r>
  <r>
    <x v="1"/>
    <n v="36"/>
    <n v="9422"/>
  </r>
  <r>
    <x v="2"/>
    <n v="2"/>
    <n v="9422"/>
  </r>
  <r>
    <x v="3"/>
    <n v="42"/>
    <n v="9422"/>
  </r>
  <r>
    <x v="4"/>
    <n v="20"/>
    <n v="9422"/>
  </r>
  <r>
    <x v="5"/>
    <n v="21"/>
    <n v="9422"/>
  </r>
  <r>
    <x v="6"/>
    <n v="10"/>
    <n v="9422"/>
  </r>
  <r>
    <x v="7"/>
    <s v="Low"/>
    <n v="9422"/>
  </r>
  <r>
    <x v="0"/>
    <s v="Couple"/>
    <n v="10492"/>
  </r>
  <r>
    <x v="1"/>
    <n v="2"/>
    <n v="10492"/>
  </r>
  <r>
    <x v="2"/>
    <n v="0"/>
    <n v="10492"/>
  </r>
  <r>
    <x v="3"/>
    <n v="5"/>
    <n v="10492"/>
  </r>
  <r>
    <x v="4"/>
    <n v="2"/>
    <n v="10492"/>
  </r>
  <r>
    <x v="5"/>
    <n v="0"/>
    <n v="10492"/>
  </r>
  <r>
    <x v="6"/>
    <n v="1"/>
    <n v="10492"/>
  </r>
  <r>
    <x v="7"/>
    <s v="Low"/>
    <n v="10492"/>
  </r>
  <r>
    <x v="0"/>
    <s v="Single"/>
    <n v="4867"/>
  </r>
  <r>
    <x v="1"/>
    <n v="58"/>
    <n v="4867"/>
  </r>
  <r>
    <x v="2"/>
    <n v="0"/>
    <n v="4867"/>
  </r>
  <r>
    <x v="3"/>
    <n v="18"/>
    <n v="4867"/>
  </r>
  <r>
    <x v="4"/>
    <n v="2"/>
    <n v="4867"/>
  </r>
  <r>
    <x v="5"/>
    <n v="0"/>
    <n v="4867"/>
  </r>
  <r>
    <x v="6"/>
    <n v="10"/>
    <n v="4867"/>
  </r>
  <r>
    <x v="7"/>
    <s v="Medium"/>
    <n v="4867"/>
  </r>
  <r>
    <x v="0"/>
    <s v="Couple"/>
    <n v="5939"/>
  </r>
  <r>
    <x v="1"/>
    <n v="43"/>
    <n v="5939"/>
  </r>
  <r>
    <x v="2"/>
    <n v="5"/>
    <n v="5939"/>
  </r>
  <r>
    <x v="3"/>
    <n v="28"/>
    <n v="5939"/>
  </r>
  <r>
    <x v="4"/>
    <n v="7"/>
    <n v="5939"/>
  </r>
  <r>
    <x v="5"/>
    <n v="6"/>
    <n v="5939"/>
  </r>
  <r>
    <x v="6"/>
    <n v="33"/>
    <n v="5939"/>
  </r>
  <r>
    <x v="7"/>
    <s v="Medium"/>
    <n v="5939"/>
  </r>
  <r>
    <x v="0"/>
    <s v="Couple"/>
    <n v="4967"/>
  </r>
  <r>
    <x v="1"/>
    <n v="233"/>
    <n v="4967"/>
  </r>
  <r>
    <x v="2"/>
    <n v="0"/>
    <n v="4967"/>
  </r>
  <r>
    <x v="3"/>
    <n v="23"/>
    <n v="4967"/>
  </r>
  <r>
    <x v="4"/>
    <n v="0"/>
    <n v="4967"/>
  </r>
  <r>
    <x v="5"/>
    <n v="0"/>
    <n v="4967"/>
  </r>
  <r>
    <x v="6"/>
    <n v="12"/>
    <n v="4967"/>
  </r>
  <r>
    <x v="7"/>
    <s v="Medium"/>
    <n v="4967"/>
  </r>
  <r>
    <x v="0"/>
    <s v="Couple"/>
    <n v="3525"/>
  </r>
  <r>
    <x v="1"/>
    <n v="12"/>
    <n v="3525"/>
  </r>
  <r>
    <x v="2"/>
    <n v="0"/>
    <n v="3525"/>
  </r>
  <r>
    <x v="3"/>
    <n v="4"/>
    <n v="3525"/>
  </r>
  <r>
    <x v="4"/>
    <n v="0"/>
    <n v="3525"/>
  </r>
  <r>
    <x v="5"/>
    <n v="0"/>
    <n v="3525"/>
  </r>
  <r>
    <x v="6"/>
    <n v="1"/>
    <n v="3525"/>
  </r>
  <r>
    <x v="7"/>
    <s v="Low"/>
    <n v="3525"/>
  </r>
  <r>
    <x v="0"/>
    <s v="Couple"/>
    <n v="7325"/>
  </r>
  <r>
    <x v="1"/>
    <n v="23"/>
    <n v="7325"/>
  </r>
  <r>
    <x v="2"/>
    <n v="0"/>
    <n v="7325"/>
  </r>
  <r>
    <x v="3"/>
    <n v="11"/>
    <n v="7325"/>
  </r>
  <r>
    <x v="4"/>
    <n v="2"/>
    <n v="7325"/>
  </r>
  <r>
    <x v="5"/>
    <n v="1"/>
    <n v="7325"/>
  </r>
  <r>
    <x v="6"/>
    <n v="3"/>
    <n v="7325"/>
  </r>
  <r>
    <x v="7"/>
    <s v="Low"/>
    <n v="7325"/>
  </r>
  <r>
    <x v="0"/>
    <s v="Couple"/>
    <n v="5313"/>
  </r>
  <r>
    <x v="1"/>
    <n v="30"/>
    <n v="5313"/>
  </r>
  <r>
    <x v="2"/>
    <n v="0"/>
    <n v="5313"/>
  </r>
  <r>
    <x v="3"/>
    <n v="11"/>
    <n v="5313"/>
  </r>
  <r>
    <x v="4"/>
    <n v="0"/>
    <n v="5313"/>
  </r>
  <r>
    <x v="5"/>
    <n v="0"/>
    <n v="5313"/>
  </r>
  <r>
    <x v="6"/>
    <n v="3"/>
    <n v="5313"/>
  </r>
  <r>
    <x v="7"/>
    <s v="Low"/>
    <n v="5313"/>
  </r>
  <r>
    <x v="0"/>
    <s v="Couple"/>
    <n v="6690"/>
  </r>
  <r>
    <x v="1"/>
    <n v="38"/>
    <n v="6690"/>
  </r>
  <r>
    <x v="2"/>
    <n v="4"/>
    <n v="6690"/>
  </r>
  <r>
    <x v="3"/>
    <n v="22"/>
    <n v="6690"/>
  </r>
  <r>
    <x v="4"/>
    <n v="4"/>
    <n v="6690"/>
  </r>
  <r>
    <x v="5"/>
    <n v="2"/>
    <n v="6690"/>
  </r>
  <r>
    <x v="6"/>
    <n v="20"/>
    <n v="6690"/>
  </r>
  <r>
    <x v="7"/>
    <s v="Medium"/>
    <n v="6690"/>
  </r>
  <r>
    <x v="0"/>
    <s v="Couple"/>
    <n v="8799"/>
  </r>
  <r>
    <x v="1"/>
    <n v="70"/>
    <n v="8799"/>
  </r>
  <r>
    <x v="2"/>
    <n v="6"/>
    <n v="8799"/>
  </r>
  <r>
    <x v="3"/>
    <n v="69"/>
    <n v="8799"/>
  </r>
  <r>
    <x v="4"/>
    <n v="2"/>
    <n v="8799"/>
  </r>
  <r>
    <x v="5"/>
    <n v="3"/>
    <n v="8799"/>
  </r>
  <r>
    <x v="6"/>
    <n v="3"/>
    <n v="8799"/>
  </r>
  <r>
    <x v="7"/>
    <s v="Medium"/>
    <n v="8799"/>
  </r>
  <r>
    <x v="0"/>
    <s v="Couple"/>
    <n v="7912"/>
  </r>
  <r>
    <x v="1"/>
    <n v="8"/>
    <n v="7912"/>
  </r>
  <r>
    <x v="2"/>
    <n v="15"/>
    <n v="7912"/>
  </r>
  <r>
    <x v="3"/>
    <n v="27"/>
    <n v="7912"/>
  </r>
  <r>
    <x v="4"/>
    <n v="0"/>
    <n v="7912"/>
  </r>
  <r>
    <x v="5"/>
    <n v="20"/>
    <n v="7912"/>
  </r>
  <r>
    <x v="6"/>
    <n v="33"/>
    <n v="7912"/>
  </r>
  <r>
    <x v="7"/>
    <s v="Medium"/>
    <n v="7912"/>
  </r>
  <r>
    <x v="0"/>
    <s v="Couple"/>
    <n v="9703"/>
  </r>
  <r>
    <x v="1"/>
    <n v="77"/>
    <n v="9703"/>
  </r>
  <r>
    <x v="2"/>
    <n v="2"/>
    <n v="9703"/>
  </r>
  <r>
    <x v="3"/>
    <n v="35"/>
    <n v="9703"/>
  </r>
  <r>
    <x v="4"/>
    <n v="0"/>
    <n v="9703"/>
  </r>
  <r>
    <x v="5"/>
    <n v="1"/>
    <n v="9703"/>
  </r>
  <r>
    <x v="6"/>
    <n v="69"/>
    <n v="9703"/>
  </r>
  <r>
    <x v="7"/>
    <s v="Medium"/>
    <n v="9703"/>
  </r>
  <r>
    <x v="0"/>
    <s v="Single"/>
    <n v="6983"/>
  </r>
  <r>
    <x v="1"/>
    <n v="23"/>
    <n v="6983"/>
  </r>
  <r>
    <x v="2"/>
    <n v="2"/>
    <n v="6983"/>
  </r>
  <r>
    <x v="3"/>
    <n v="17"/>
    <n v="6983"/>
  </r>
  <r>
    <x v="4"/>
    <n v="2"/>
    <n v="6983"/>
  </r>
  <r>
    <x v="5"/>
    <n v="1"/>
    <n v="6983"/>
  </r>
  <r>
    <x v="6"/>
    <n v="0"/>
    <n v="6983"/>
  </r>
  <r>
    <x v="7"/>
    <s v="Low"/>
    <n v="6983"/>
  </r>
  <r>
    <x v="0"/>
    <s v="Couple"/>
    <n v="3231"/>
  </r>
  <r>
    <x v="1"/>
    <n v="5"/>
    <n v="3231"/>
  </r>
  <r>
    <x v="2"/>
    <n v="4"/>
    <n v="3231"/>
  </r>
  <r>
    <x v="3"/>
    <n v="10"/>
    <n v="3231"/>
  </r>
  <r>
    <x v="4"/>
    <n v="2"/>
    <n v="3231"/>
  </r>
  <r>
    <x v="5"/>
    <n v="2"/>
    <n v="3231"/>
  </r>
  <r>
    <x v="6"/>
    <n v="7"/>
    <n v="3231"/>
  </r>
  <r>
    <x v="7"/>
    <s v="Low"/>
    <n v="3231"/>
  </r>
  <r>
    <x v="0"/>
    <s v="Single"/>
    <n v="8143"/>
  </r>
  <r>
    <x v="1"/>
    <n v="202"/>
    <n v="8143"/>
  </r>
  <r>
    <x v="2"/>
    <n v="2"/>
    <n v="8143"/>
  </r>
  <r>
    <x v="3"/>
    <n v="46"/>
    <n v="8143"/>
  </r>
  <r>
    <x v="4"/>
    <n v="3"/>
    <n v="8143"/>
  </r>
  <r>
    <x v="5"/>
    <n v="2"/>
    <n v="8143"/>
  </r>
  <r>
    <x v="6"/>
    <n v="10"/>
    <n v="8143"/>
  </r>
  <r>
    <x v="7"/>
    <s v="Medium"/>
    <n v="8143"/>
  </r>
  <r>
    <x v="0"/>
    <s v="Single"/>
    <n v="6768"/>
  </r>
  <r>
    <x v="1"/>
    <n v="22"/>
    <n v="6768"/>
  </r>
  <r>
    <x v="2"/>
    <n v="1"/>
    <n v="6768"/>
  </r>
  <r>
    <x v="3"/>
    <n v="8"/>
    <n v="6768"/>
  </r>
  <r>
    <x v="4"/>
    <n v="2"/>
    <n v="6768"/>
  </r>
  <r>
    <x v="5"/>
    <n v="1"/>
    <n v="6768"/>
  </r>
  <r>
    <x v="6"/>
    <n v="2"/>
    <n v="6768"/>
  </r>
  <r>
    <x v="7"/>
    <s v="Low"/>
    <n v="6768"/>
  </r>
  <r>
    <x v="0"/>
    <s v="Couple"/>
    <n v="10380"/>
  </r>
  <r>
    <x v="1"/>
    <n v="40"/>
    <n v="10380"/>
  </r>
  <r>
    <x v="2"/>
    <n v="1"/>
    <n v="10380"/>
  </r>
  <r>
    <x v="3"/>
    <n v="40"/>
    <n v="10380"/>
  </r>
  <r>
    <x v="4"/>
    <n v="4"/>
    <n v="10380"/>
  </r>
  <r>
    <x v="5"/>
    <n v="3"/>
    <n v="10380"/>
  </r>
  <r>
    <x v="6"/>
    <n v="18"/>
    <n v="10380"/>
  </r>
  <r>
    <x v="7"/>
    <s v="Medium"/>
    <n v="10380"/>
  </r>
  <r>
    <x v="0"/>
    <s v="Single"/>
    <n v="10971"/>
  </r>
  <r>
    <x v="1"/>
    <n v="173"/>
    <n v="10971"/>
  </r>
  <r>
    <x v="2"/>
    <n v="8"/>
    <n v="10971"/>
  </r>
  <r>
    <x v="3"/>
    <n v="107"/>
    <n v="10971"/>
  </r>
  <r>
    <x v="4"/>
    <n v="7"/>
    <n v="10971"/>
  </r>
  <r>
    <x v="5"/>
    <n v="2"/>
    <n v="10971"/>
  </r>
  <r>
    <x v="6"/>
    <n v="176"/>
    <n v="10971"/>
  </r>
  <r>
    <x v="7"/>
    <s v="High"/>
    <n v="10971"/>
  </r>
  <r>
    <x v="0"/>
    <s v="Couple"/>
    <n v="4939"/>
  </r>
  <r>
    <x v="1"/>
    <n v="84"/>
    <n v="4939"/>
  </r>
  <r>
    <x v="2"/>
    <n v="5"/>
    <n v="4939"/>
  </r>
  <r>
    <x v="3"/>
    <n v="38"/>
    <n v="4939"/>
  </r>
  <r>
    <x v="4"/>
    <n v="150"/>
    <n v="4939"/>
  </r>
  <r>
    <x v="5"/>
    <n v="12"/>
    <n v="4939"/>
  </r>
  <r>
    <x v="6"/>
    <n v="28"/>
    <n v="4939"/>
  </r>
  <r>
    <x v="7"/>
    <s v="Medium"/>
    <n v="4939"/>
  </r>
  <r>
    <x v="0"/>
    <s v="Couple"/>
    <n v="8652"/>
  </r>
  <r>
    <x v="1"/>
    <n v="84"/>
    <n v="8652"/>
  </r>
  <r>
    <x v="2"/>
    <n v="5"/>
    <n v="8652"/>
  </r>
  <r>
    <x v="3"/>
    <n v="38"/>
    <n v="8652"/>
  </r>
  <r>
    <x v="4"/>
    <n v="150"/>
    <n v="8652"/>
  </r>
  <r>
    <x v="5"/>
    <n v="12"/>
    <n v="8652"/>
  </r>
  <r>
    <x v="6"/>
    <n v="28"/>
    <n v="8652"/>
  </r>
  <r>
    <x v="7"/>
    <s v="Medium"/>
    <n v="8652"/>
  </r>
  <r>
    <x v="0"/>
    <s v="Single"/>
    <n v="5154"/>
  </r>
  <r>
    <x v="1"/>
    <n v="26"/>
    <n v="5154"/>
  </r>
  <r>
    <x v="2"/>
    <n v="3"/>
    <n v="5154"/>
  </r>
  <r>
    <x v="3"/>
    <n v="13"/>
    <n v="5154"/>
  </r>
  <r>
    <x v="4"/>
    <n v="2"/>
    <n v="5154"/>
  </r>
  <r>
    <x v="5"/>
    <n v="10"/>
    <n v="5154"/>
  </r>
  <r>
    <x v="6"/>
    <n v="0"/>
    <n v="5154"/>
  </r>
  <r>
    <x v="7"/>
    <s v="Low"/>
    <n v="5154"/>
  </r>
  <r>
    <x v="0"/>
    <s v="Couple"/>
    <n v="3007"/>
  </r>
  <r>
    <x v="1"/>
    <n v="27"/>
    <n v="3007"/>
  </r>
  <r>
    <x v="2"/>
    <n v="2"/>
    <n v="3007"/>
  </r>
  <r>
    <x v="3"/>
    <n v="10"/>
    <n v="3007"/>
  </r>
  <r>
    <x v="4"/>
    <n v="0"/>
    <n v="3007"/>
  </r>
  <r>
    <x v="5"/>
    <n v="0"/>
    <n v="3007"/>
  </r>
  <r>
    <x v="6"/>
    <n v="1"/>
    <n v="3007"/>
  </r>
  <r>
    <x v="7"/>
    <s v="Low"/>
    <n v="3007"/>
  </r>
  <r>
    <x v="0"/>
    <s v="Couple"/>
    <n v="5513"/>
  </r>
  <r>
    <x v="1"/>
    <n v="27"/>
    <n v="5513"/>
  </r>
  <r>
    <x v="2"/>
    <n v="2"/>
    <n v="5513"/>
  </r>
  <r>
    <x v="3"/>
    <n v="10"/>
    <n v="5513"/>
  </r>
  <r>
    <x v="4"/>
    <n v="0"/>
    <n v="5513"/>
  </r>
  <r>
    <x v="5"/>
    <n v="0"/>
    <n v="5513"/>
  </r>
  <r>
    <x v="6"/>
    <n v="1"/>
    <n v="5513"/>
  </r>
  <r>
    <x v="7"/>
    <s v="Low"/>
    <n v="5513"/>
  </r>
  <r>
    <x v="0"/>
    <s v="Couple"/>
    <n v="9396"/>
  </r>
  <r>
    <x v="1"/>
    <n v="9"/>
    <n v="9396"/>
  </r>
  <r>
    <x v="2"/>
    <n v="0"/>
    <n v="9396"/>
  </r>
  <r>
    <x v="3"/>
    <n v="6"/>
    <n v="9396"/>
  </r>
  <r>
    <x v="4"/>
    <n v="4"/>
    <n v="9396"/>
  </r>
  <r>
    <x v="5"/>
    <n v="1"/>
    <n v="9396"/>
  </r>
  <r>
    <x v="6"/>
    <n v="5"/>
    <n v="9396"/>
  </r>
  <r>
    <x v="7"/>
    <s v="Low"/>
    <n v="9396"/>
  </r>
  <r>
    <x v="0"/>
    <s v="Couple"/>
    <n v="933"/>
  </r>
  <r>
    <x v="1"/>
    <n v="9"/>
    <n v="933"/>
  </r>
  <r>
    <x v="2"/>
    <n v="0"/>
    <n v="933"/>
  </r>
  <r>
    <x v="3"/>
    <n v="6"/>
    <n v="933"/>
  </r>
  <r>
    <x v="4"/>
    <n v="4"/>
    <n v="933"/>
  </r>
  <r>
    <x v="5"/>
    <n v="1"/>
    <n v="933"/>
  </r>
  <r>
    <x v="6"/>
    <n v="5"/>
    <n v="933"/>
  </r>
  <r>
    <x v="7"/>
    <s v="Low"/>
    <n v="933"/>
  </r>
  <r>
    <x v="0"/>
    <s v="Couple"/>
    <n v="2534"/>
  </r>
  <r>
    <x v="1"/>
    <n v="97"/>
    <n v="2534"/>
  </r>
  <r>
    <x v="2"/>
    <n v="1"/>
    <n v="2534"/>
  </r>
  <r>
    <x v="3"/>
    <n v="41"/>
    <n v="2534"/>
  </r>
  <r>
    <x v="4"/>
    <n v="6"/>
    <n v="2534"/>
  </r>
  <r>
    <x v="5"/>
    <n v="2"/>
    <n v="2534"/>
  </r>
  <r>
    <x v="6"/>
    <n v="41"/>
    <n v="2534"/>
  </r>
  <r>
    <x v="7"/>
    <s v="Medium"/>
    <n v="2534"/>
  </r>
  <r>
    <x v="0"/>
    <s v="Single"/>
    <n v="1998"/>
  </r>
  <r>
    <x v="1"/>
    <n v="34"/>
    <n v="1998"/>
  </r>
  <r>
    <x v="2"/>
    <n v="6"/>
    <n v="1998"/>
  </r>
  <r>
    <x v="3"/>
    <n v="21"/>
    <n v="1998"/>
  </r>
  <r>
    <x v="4"/>
    <n v="11"/>
    <n v="1998"/>
  </r>
  <r>
    <x v="5"/>
    <n v="4"/>
    <n v="1998"/>
  </r>
  <r>
    <x v="6"/>
    <n v="8"/>
    <n v="1998"/>
  </r>
  <r>
    <x v="7"/>
    <s v="Low"/>
    <n v="1998"/>
  </r>
  <r>
    <x v="0"/>
    <s v="Single"/>
    <n v="1250"/>
  </r>
  <r>
    <x v="1"/>
    <n v="34"/>
    <n v="1250"/>
  </r>
  <r>
    <x v="2"/>
    <n v="6"/>
    <n v="1250"/>
  </r>
  <r>
    <x v="3"/>
    <n v="21"/>
    <n v="1250"/>
  </r>
  <r>
    <x v="4"/>
    <n v="11"/>
    <n v="1250"/>
  </r>
  <r>
    <x v="5"/>
    <n v="4"/>
    <n v="1250"/>
  </r>
  <r>
    <x v="6"/>
    <n v="8"/>
    <n v="1250"/>
  </r>
  <r>
    <x v="7"/>
    <s v="Low"/>
    <n v="1250"/>
  </r>
  <r>
    <x v="0"/>
    <s v="Couple"/>
    <n v="679"/>
  </r>
  <r>
    <x v="1"/>
    <n v="13"/>
    <n v="679"/>
  </r>
  <r>
    <x v="2"/>
    <n v="4"/>
    <n v="679"/>
  </r>
  <r>
    <x v="3"/>
    <n v="20"/>
    <n v="679"/>
  </r>
  <r>
    <x v="4"/>
    <n v="0"/>
    <n v="679"/>
  </r>
  <r>
    <x v="5"/>
    <n v="0"/>
    <n v="679"/>
  </r>
  <r>
    <x v="6"/>
    <n v="1"/>
    <n v="679"/>
  </r>
  <r>
    <x v="7"/>
    <s v="Low"/>
    <n v="679"/>
  </r>
  <r>
    <x v="0"/>
    <s v="Couple"/>
    <n v="8832"/>
  </r>
  <r>
    <x v="1"/>
    <n v="37"/>
    <n v="8832"/>
  </r>
  <r>
    <x v="2"/>
    <n v="5"/>
    <n v="8832"/>
  </r>
  <r>
    <x v="3"/>
    <n v="56"/>
    <n v="8832"/>
  </r>
  <r>
    <x v="4"/>
    <n v="12"/>
    <n v="8832"/>
  </r>
  <r>
    <x v="5"/>
    <n v="8"/>
    <n v="8832"/>
  </r>
  <r>
    <x v="6"/>
    <n v="5"/>
    <n v="8832"/>
  </r>
  <r>
    <x v="7"/>
    <s v="Medium"/>
    <n v="8832"/>
  </r>
  <r>
    <x v="0"/>
    <s v="Couple"/>
    <n v="1581"/>
  </r>
  <r>
    <x v="1"/>
    <n v="2"/>
    <n v="1581"/>
  </r>
  <r>
    <x v="2"/>
    <n v="0"/>
    <n v="1581"/>
  </r>
  <r>
    <x v="3"/>
    <n v="8"/>
    <n v="1581"/>
  </r>
  <r>
    <x v="4"/>
    <n v="2"/>
    <n v="1581"/>
  </r>
  <r>
    <x v="5"/>
    <n v="2"/>
    <n v="1581"/>
  </r>
  <r>
    <x v="6"/>
    <n v="3"/>
    <n v="1581"/>
  </r>
  <r>
    <x v="7"/>
    <s v="Low"/>
    <n v="1581"/>
  </r>
  <r>
    <x v="0"/>
    <s v="Couple"/>
    <n v="5929"/>
  </r>
  <r>
    <x v="1"/>
    <n v="19"/>
    <n v="5929"/>
  </r>
  <r>
    <x v="2"/>
    <n v="3"/>
    <n v="5929"/>
  </r>
  <r>
    <x v="3"/>
    <n v="19"/>
    <n v="5929"/>
  </r>
  <r>
    <x v="4"/>
    <n v="3"/>
    <n v="5929"/>
  </r>
  <r>
    <x v="5"/>
    <n v="1"/>
    <n v="5929"/>
  </r>
  <r>
    <x v="6"/>
    <n v="3"/>
    <n v="5929"/>
  </r>
  <r>
    <x v="7"/>
    <s v="Low"/>
    <n v="5929"/>
  </r>
  <r>
    <x v="0"/>
    <s v="Couple"/>
    <n v="10795"/>
  </r>
  <r>
    <x v="1"/>
    <n v="19"/>
    <n v="10795"/>
  </r>
  <r>
    <x v="2"/>
    <n v="3"/>
    <n v="10795"/>
  </r>
  <r>
    <x v="3"/>
    <n v="19"/>
    <n v="10795"/>
  </r>
  <r>
    <x v="4"/>
    <n v="3"/>
    <n v="10795"/>
  </r>
  <r>
    <x v="5"/>
    <n v="1"/>
    <n v="10795"/>
  </r>
  <r>
    <x v="6"/>
    <n v="3"/>
    <n v="10795"/>
  </r>
  <r>
    <x v="7"/>
    <s v="Low"/>
    <n v="10795"/>
  </r>
  <r>
    <x v="0"/>
    <s v="Couple"/>
    <n v="6211"/>
  </r>
  <r>
    <x v="1"/>
    <n v="18"/>
    <n v="6211"/>
  </r>
  <r>
    <x v="2"/>
    <n v="0"/>
    <n v="6211"/>
  </r>
  <r>
    <x v="3"/>
    <n v="9"/>
    <n v="6211"/>
  </r>
  <r>
    <x v="4"/>
    <n v="0"/>
    <n v="6211"/>
  </r>
  <r>
    <x v="5"/>
    <n v="1"/>
    <n v="6211"/>
  </r>
  <r>
    <x v="6"/>
    <n v="11"/>
    <n v="6211"/>
  </r>
  <r>
    <x v="7"/>
    <s v="Low"/>
    <n v="6211"/>
  </r>
  <r>
    <x v="0"/>
    <s v="Couple"/>
    <n v="2296"/>
  </r>
  <r>
    <x v="1"/>
    <n v="3"/>
    <n v="2296"/>
  </r>
  <r>
    <x v="2"/>
    <n v="2"/>
    <n v="2296"/>
  </r>
  <r>
    <x v="3"/>
    <n v="11"/>
    <n v="2296"/>
  </r>
  <r>
    <x v="4"/>
    <n v="2"/>
    <n v="2296"/>
  </r>
  <r>
    <x v="5"/>
    <n v="2"/>
    <n v="2296"/>
  </r>
  <r>
    <x v="6"/>
    <n v="10"/>
    <n v="2296"/>
  </r>
  <r>
    <x v="7"/>
    <s v="Low"/>
    <n v="2296"/>
  </r>
  <r>
    <x v="0"/>
    <s v="Couple"/>
    <n v="10613"/>
  </r>
  <r>
    <x v="1"/>
    <n v="26"/>
    <n v="10613"/>
  </r>
  <r>
    <x v="2"/>
    <n v="1"/>
    <n v="10613"/>
  </r>
  <r>
    <x v="3"/>
    <n v="16"/>
    <n v="10613"/>
  </r>
  <r>
    <x v="4"/>
    <n v="2"/>
    <n v="10613"/>
  </r>
  <r>
    <x v="5"/>
    <n v="2"/>
    <n v="10613"/>
  </r>
  <r>
    <x v="6"/>
    <n v="15"/>
    <n v="10613"/>
  </r>
  <r>
    <x v="7"/>
    <s v="Medium"/>
    <n v="10613"/>
  </r>
  <r>
    <x v="0"/>
    <s v="Couple"/>
    <n v="7610"/>
  </r>
  <r>
    <x v="1"/>
    <n v="275"/>
    <n v="7610"/>
  </r>
  <r>
    <x v="2"/>
    <n v="0"/>
    <n v="7610"/>
  </r>
  <r>
    <x v="3"/>
    <n v="86"/>
    <n v="7610"/>
  </r>
  <r>
    <x v="4"/>
    <n v="10"/>
    <n v="7610"/>
  </r>
  <r>
    <x v="5"/>
    <n v="23"/>
    <n v="7610"/>
  </r>
  <r>
    <x v="6"/>
    <n v="66"/>
    <n v="7610"/>
  </r>
  <r>
    <x v="7"/>
    <s v="Medium"/>
    <n v="7610"/>
  </r>
  <r>
    <x v="0"/>
    <s v="Couple"/>
    <n v="2217"/>
  </r>
  <r>
    <x v="1"/>
    <n v="11"/>
    <n v="2217"/>
  </r>
  <r>
    <x v="2"/>
    <n v="1"/>
    <n v="2217"/>
  </r>
  <r>
    <x v="3"/>
    <n v="2"/>
    <n v="2217"/>
  </r>
  <r>
    <x v="4"/>
    <n v="2"/>
    <n v="2217"/>
  </r>
  <r>
    <x v="5"/>
    <n v="1"/>
    <n v="2217"/>
  </r>
  <r>
    <x v="6"/>
    <n v="6"/>
    <n v="2217"/>
  </r>
  <r>
    <x v="7"/>
    <s v="Low"/>
    <n v="2217"/>
  </r>
  <r>
    <x v="0"/>
    <s v="Couple"/>
    <n v="4102"/>
  </r>
  <r>
    <x v="1"/>
    <n v="11"/>
    <n v="4102"/>
  </r>
  <r>
    <x v="2"/>
    <n v="1"/>
    <n v="4102"/>
  </r>
  <r>
    <x v="3"/>
    <n v="2"/>
    <n v="4102"/>
  </r>
  <r>
    <x v="4"/>
    <n v="2"/>
    <n v="4102"/>
  </r>
  <r>
    <x v="5"/>
    <n v="1"/>
    <n v="4102"/>
  </r>
  <r>
    <x v="6"/>
    <n v="6"/>
    <n v="4102"/>
  </r>
  <r>
    <x v="7"/>
    <s v="Low"/>
    <n v="4102"/>
  </r>
  <r>
    <x v="0"/>
    <s v="Single"/>
    <n v="4351"/>
  </r>
  <r>
    <x v="1"/>
    <n v="18"/>
    <n v="4351"/>
  </r>
  <r>
    <x v="2"/>
    <n v="2"/>
    <n v="4351"/>
  </r>
  <r>
    <x v="3"/>
    <n v="10"/>
    <n v="4351"/>
  </r>
  <r>
    <x v="4"/>
    <n v="0"/>
    <n v="4351"/>
  </r>
  <r>
    <x v="5"/>
    <n v="0"/>
    <n v="4351"/>
  </r>
  <r>
    <x v="6"/>
    <n v="25"/>
    <n v="4351"/>
  </r>
  <r>
    <x v="7"/>
    <s v="Low"/>
    <n v="4351"/>
  </r>
  <r>
    <x v="0"/>
    <s v="Couple"/>
    <n v="8749"/>
  </r>
  <r>
    <x v="1"/>
    <n v="20"/>
    <n v="8749"/>
  </r>
  <r>
    <x v="2"/>
    <n v="2"/>
    <n v="8749"/>
  </r>
  <r>
    <x v="3"/>
    <n v="9"/>
    <n v="8749"/>
  </r>
  <r>
    <x v="4"/>
    <n v="4"/>
    <n v="8749"/>
  </r>
  <r>
    <x v="5"/>
    <n v="6"/>
    <n v="8749"/>
  </r>
  <r>
    <x v="6"/>
    <n v="20"/>
    <n v="8749"/>
  </r>
  <r>
    <x v="7"/>
    <s v="Low"/>
    <n v="8749"/>
  </r>
  <r>
    <x v="0"/>
    <s v="Couple"/>
    <n v="523"/>
  </r>
  <r>
    <x v="1"/>
    <n v="23"/>
    <n v="523"/>
  </r>
  <r>
    <x v="2"/>
    <n v="0"/>
    <n v="523"/>
  </r>
  <r>
    <x v="3"/>
    <n v="26"/>
    <n v="523"/>
  </r>
  <r>
    <x v="4"/>
    <n v="7"/>
    <n v="523"/>
  </r>
  <r>
    <x v="5"/>
    <n v="15"/>
    <n v="523"/>
  </r>
  <r>
    <x v="6"/>
    <n v="3"/>
    <n v="523"/>
  </r>
  <r>
    <x v="7"/>
    <s v="Low"/>
    <n v="523"/>
  </r>
  <r>
    <x v="0"/>
    <s v="Couple"/>
    <n v="4095"/>
  </r>
  <r>
    <x v="1"/>
    <n v="167"/>
    <n v="4095"/>
  </r>
  <r>
    <x v="2"/>
    <n v="37"/>
    <n v="4095"/>
  </r>
  <r>
    <x v="3"/>
    <n v="64"/>
    <n v="4095"/>
  </r>
  <r>
    <x v="4"/>
    <n v="49"/>
    <n v="4095"/>
  </r>
  <r>
    <x v="5"/>
    <n v="34"/>
    <n v="4095"/>
  </r>
  <r>
    <x v="6"/>
    <n v="116"/>
    <n v="4095"/>
  </r>
  <r>
    <x v="7"/>
    <s v="Medium"/>
    <n v="4095"/>
  </r>
  <r>
    <x v="0"/>
    <s v="Couple"/>
    <n v="6019"/>
  </r>
  <r>
    <x v="1"/>
    <n v="45"/>
    <n v="6019"/>
  </r>
  <r>
    <x v="2"/>
    <n v="3"/>
    <n v="6019"/>
  </r>
  <r>
    <x v="3"/>
    <n v="9"/>
    <n v="6019"/>
  </r>
  <r>
    <x v="4"/>
    <n v="4"/>
    <n v="6019"/>
  </r>
  <r>
    <x v="5"/>
    <n v="4"/>
    <n v="6019"/>
  </r>
  <r>
    <x v="6"/>
    <n v="7"/>
    <n v="6019"/>
  </r>
  <r>
    <x v="7"/>
    <s v="Low"/>
    <n v="6019"/>
  </r>
  <r>
    <x v="0"/>
    <s v="Couple"/>
    <n v="7037"/>
  </r>
  <r>
    <x v="1"/>
    <n v="194"/>
    <n v="7037"/>
  </r>
  <r>
    <x v="2"/>
    <n v="55"/>
    <n v="7037"/>
  </r>
  <r>
    <x v="3"/>
    <n v="134"/>
    <n v="7037"/>
  </r>
  <r>
    <x v="4"/>
    <n v="15"/>
    <n v="7037"/>
  </r>
  <r>
    <x v="5"/>
    <n v="0"/>
    <n v="7037"/>
  </r>
  <r>
    <x v="6"/>
    <n v="3"/>
    <n v="7037"/>
  </r>
  <r>
    <x v="7"/>
    <s v="Medium"/>
    <n v="7037"/>
  </r>
  <r>
    <x v="0"/>
    <s v="Couple"/>
    <n v="9014"/>
  </r>
  <r>
    <x v="1"/>
    <n v="39"/>
    <n v="9014"/>
  </r>
  <r>
    <x v="2"/>
    <n v="1"/>
    <n v="9014"/>
  </r>
  <r>
    <x v="3"/>
    <n v="16"/>
    <n v="9014"/>
  </r>
  <r>
    <x v="4"/>
    <n v="2"/>
    <n v="9014"/>
  </r>
  <r>
    <x v="5"/>
    <n v="0"/>
    <n v="9014"/>
  </r>
  <r>
    <x v="6"/>
    <n v="3"/>
    <n v="9014"/>
  </r>
  <r>
    <x v="7"/>
    <s v="Medium"/>
    <n v="9014"/>
  </r>
  <r>
    <x v="0"/>
    <s v="Single"/>
    <n v="6798"/>
  </r>
  <r>
    <x v="1"/>
    <n v="231"/>
    <n v="6798"/>
  </r>
  <r>
    <x v="2"/>
    <n v="7"/>
    <n v="6798"/>
  </r>
  <r>
    <x v="3"/>
    <n v="137"/>
    <n v="6798"/>
  </r>
  <r>
    <x v="4"/>
    <n v="4"/>
    <n v="6798"/>
  </r>
  <r>
    <x v="5"/>
    <n v="15"/>
    <n v="6798"/>
  </r>
  <r>
    <x v="6"/>
    <n v="39"/>
    <n v="6798"/>
  </r>
  <r>
    <x v="7"/>
    <s v="Medium"/>
    <n v="6798"/>
  </r>
  <r>
    <x v="0"/>
    <s v="Single"/>
    <n v="4168"/>
  </r>
  <r>
    <x v="1"/>
    <n v="231"/>
    <n v="4168"/>
  </r>
  <r>
    <x v="2"/>
    <n v="7"/>
    <n v="4168"/>
  </r>
  <r>
    <x v="3"/>
    <n v="137"/>
    <n v="4168"/>
  </r>
  <r>
    <x v="4"/>
    <n v="4"/>
    <n v="4168"/>
  </r>
  <r>
    <x v="5"/>
    <n v="15"/>
    <n v="4168"/>
  </r>
  <r>
    <x v="6"/>
    <n v="39"/>
    <n v="4168"/>
  </r>
  <r>
    <x v="7"/>
    <s v="Medium"/>
    <n v="4168"/>
  </r>
  <r>
    <x v="0"/>
    <s v="Couple"/>
    <n v="7791"/>
  </r>
  <r>
    <x v="1"/>
    <n v="12"/>
    <n v="7791"/>
  </r>
  <r>
    <x v="2"/>
    <n v="1"/>
    <n v="7791"/>
  </r>
  <r>
    <x v="3"/>
    <n v="6"/>
    <n v="7791"/>
  </r>
  <r>
    <x v="4"/>
    <n v="0"/>
    <n v="7791"/>
  </r>
  <r>
    <x v="5"/>
    <n v="1"/>
    <n v="7791"/>
  </r>
  <r>
    <x v="6"/>
    <n v="5"/>
    <n v="7791"/>
  </r>
  <r>
    <x v="7"/>
    <s v="Low"/>
    <n v="7791"/>
  </r>
  <r>
    <x v="0"/>
    <s v="Couple"/>
    <n v="9360"/>
  </r>
  <r>
    <x v="1"/>
    <n v="86"/>
    <n v="9360"/>
  </r>
  <r>
    <x v="2"/>
    <n v="2"/>
    <n v="9360"/>
  </r>
  <r>
    <x v="3"/>
    <n v="73"/>
    <n v="9360"/>
  </r>
  <r>
    <x v="4"/>
    <n v="69"/>
    <n v="9360"/>
  </r>
  <r>
    <x v="5"/>
    <n v="38"/>
    <n v="9360"/>
  </r>
  <r>
    <x v="6"/>
    <n v="48"/>
    <n v="9360"/>
  </r>
  <r>
    <x v="7"/>
    <s v="Medium"/>
    <n v="9360"/>
  </r>
  <r>
    <x v="0"/>
    <s v="Single"/>
    <n v="7124"/>
  </r>
  <r>
    <x v="1"/>
    <n v="43"/>
    <n v="7124"/>
  </r>
  <r>
    <x v="2"/>
    <n v="4"/>
    <n v="7124"/>
  </r>
  <r>
    <x v="3"/>
    <n v="12"/>
    <n v="7124"/>
  </r>
  <r>
    <x v="4"/>
    <n v="8"/>
    <n v="7124"/>
  </r>
  <r>
    <x v="5"/>
    <n v="0"/>
    <n v="7124"/>
  </r>
  <r>
    <x v="6"/>
    <n v="27"/>
    <n v="7124"/>
  </r>
  <r>
    <x v="7"/>
    <s v="Low"/>
    <n v="7124"/>
  </r>
  <r>
    <x v="0"/>
    <s v="Single"/>
    <n v="10708"/>
  </r>
  <r>
    <x v="1"/>
    <n v="10"/>
    <n v="10708"/>
  </r>
  <r>
    <x v="2"/>
    <n v="6"/>
    <n v="10708"/>
  </r>
  <r>
    <x v="3"/>
    <n v="11"/>
    <n v="10708"/>
  </r>
  <r>
    <x v="4"/>
    <n v="0"/>
    <n v="10708"/>
  </r>
  <r>
    <x v="5"/>
    <n v="4"/>
    <n v="10708"/>
  </r>
  <r>
    <x v="6"/>
    <n v="2"/>
    <n v="10708"/>
  </r>
  <r>
    <x v="7"/>
    <s v="Low"/>
    <n v="10708"/>
  </r>
  <r>
    <x v="0"/>
    <s v="Couple"/>
    <n v="7369"/>
  </r>
  <r>
    <x v="1"/>
    <n v="25"/>
    <n v="7369"/>
  </r>
  <r>
    <x v="2"/>
    <n v="6"/>
    <n v="7369"/>
  </r>
  <r>
    <x v="3"/>
    <n v="25"/>
    <n v="7369"/>
  </r>
  <r>
    <x v="4"/>
    <n v="6"/>
    <n v="7369"/>
  </r>
  <r>
    <x v="5"/>
    <n v="0"/>
    <n v="7369"/>
  </r>
  <r>
    <x v="6"/>
    <n v="0"/>
    <n v="7369"/>
  </r>
  <r>
    <x v="7"/>
    <s v="Low"/>
    <n v="7369"/>
  </r>
  <r>
    <x v="0"/>
    <s v="Single"/>
    <n v="10010"/>
  </r>
  <r>
    <x v="1"/>
    <n v="100"/>
    <n v="10010"/>
  </r>
  <r>
    <x v="2"/>
    <n v="2"/>
    <n v="10010"/>
  </r>
  <r>
    <x v="3"/>
    <n v="16"/>
    <n v="10010"/>
  </r>
  <r>
    <x v="4"/>
    <n v="2"/>
    <n v="10010"/>
  </r>
  <r>
    <x v="5"/>
    <n v="1"/>
    <n v="10010"/>
  </r>
  <r>
    <x v="6"/>
    <n v="31"/>
    <n v="10010"/>
  </r>
  <r>
    <x v="7"/>
    <s v="Medium"/>
    <n v="10010"/>
  </r>
  <r>
    <x v="0"/>
    <s v="Couple"/>
    <n v="10827"/>
  </r>
  <r>
    <x v="1"/>
    <n v="88"/>
    <n v="10827"/>
  </r>
  <r>
    <x v="2"/>
    <n v="3"/>
    <n v="10827"/>
  </r>
  <r>
    <x v="3"/>
    <n v="21"/>
    <n v="10827"/>
  </r>
  <r>
    <x v="4"/>
    <n v="4"/>
    <n v="10827"/>
  </r>
  <r>
    <x v="5"/>
    <n v="1"/>
    <n v="10827"/>
  </r>
  <r>
    <x v="6"/>
    <n v="29"/>
    <n v="10827"/>
  </r>
  <r>
    <x v="7"/>
    <s v="Medium"/>
    <n v="10827"/>
  </r>
  <r>
    <x v="0"/>
    <s v="Couple"/>
    <n v="6374"/>
  </r>
  <r>
    <x v="1"/>
    <n v="223"/>
    <n v="6374"/>
  </r>
  <r>
    <x v="2"/>
    <n v="2"/>
    <n v="6374"/>
  </r>
  <r>
    <x v="3"/>
    <n v="31"/>
    <n v="6374"/>
  </r>
  <r>
    <x v="4"/>
    <n v="0"/>
    <n v="6374"/>
  </r>
  <r>
    <x v="5"/>
    <n v="2"/>
    <n v="6374"/>
  </r>
  <r>
    <x v="6"/>
    <n v="39"/>
    <n v="6374"/>
  </r>
  <r>
    <x v="7"/>
    <s v="Medium"/>
    <n v="6374"/>
  </r>
  <r>
    <x v="0"/>
    <s v="Single"/>
    <n v="10509"/>
  </r>
  <r>
    <x v="1"/>
    <n v="51"/>
    <n v="10509"/>
  </r>
  <r>
    <x v="2"/>
    <n v="0"/>
    <n v="10509"/>
  </r>
  <r>
    <x v="3"/>
    <n v="16"/>
    <n v="10509"/>
  </r>
  <r>
    <x v="4"/>
    <n v="0"/>
    <n v="10509"/>
  </r>
  <r>
    <x v="5"/>
    <n v="0"/>
    <n v="10509"/>
  </r>
  <r>
    <x v="6"/>
    <n v="4"/>
    <n v="10509"/>
  </r>
  <r>
    <x v="7"/>
    <s v="Medium"/>
    <n v="10509"/>
  </r>
  <r>
    <x v="0"/>
    <s v="Single"/>
    <n v="1461"/>
  </r>
  <r>
    <x v="1"/>
    <n v="17"/>
    <n v="1461"/>
  </r>
  <r>
    <x v="2"/>
    <n v="1"/>
    <n v="1461"/>
  </r>
  <r>
    <x v="3"/>
    <n v="12"/>
    <n v="1461"/>
  </r>
  <r>
    <x v="4"/>
    <n v="3"/>
    <n v="1461"/>
  </r>
  <r>
    <x v="5"/>
    <n v="1"/>
    <n v="1461"/>
  </r>
  <r>
    <x v="6"/>
    <n v="4"/>
    <n v="1461"/>
  </r>
  <r>
    <x v="7"/>
    <s v="Low"/>
    <n v="1461"/>
  </r>
  <r>
    <x v="0"/>
    <s v="Single"/>
    <n v="4188"/>
  </r>
  <r>
    <x v="1"/>
    <n v="204"/>
    <n v="4188"/>
  </r>
  <r>
    <x v="2"/>
    <n v="5"/>
    <n v="4188"/>
  </r>
  <r>
    <x v="3"/>
    <n v="39"/>
    <n v="4188"/>
  </r>
  <r>
    <x v="4"/>
    <n v="17"/>
    <n v="4188"/>
  </r>
  <r>
    <x v="5"/>
    <n v="0"/>
    <n v="4188"/>
  </r>
  <r>
    <x v="6"/>
    <n v="89"/>
    <n v="4188"/>
  </r>
  <r>
    <x v="7"/>
    <s v="Medium"/>
    <n v="4188"/>
  </r>
  <r>
    <x v="0"/>
    <s v="Couple"/>
    <n v="692"/>
  </r>
  <r>
    <x v="1"/>
    <n v="4"/>
    <n v="692"/>
  </r>
  <r>
    <x v="2"/>
    <n v="2"/>
    <n v="692"/>
  </r>
  <r>
    <x v="3"/>
    <n v="5"/>
    <n v="692"/>
  </r>
  <r>
    <x v="4"/>
    <n v="0"/>
    <n v="692"/>
  </r>
  <r>
    <x v="5"/>
    <n v="0"/>
    <n v="692"/>
  </r>
  <r>
    <x v="6"/>
    <n v="5"/>
    <n v="692"/>
  </r>
  <r>
    <x v="7"/>
    <s v="Low"/>
    <n v="692"/>
  </r>
  <r>
    <x v="0"/>
    <s v="Single"/>
    <n v="10560"/>
  </r>
  <r>
    <x v="1"/>
    <n v="16"/>
    <n v="10560"/>
  </r>
  <r>
    <x v="2"/>
    <n v="1"/>
    <n v="10560"/>
  </r>
  <r>
    <x v="3"/>
    <n v="2"/>
    <n v="10560"/>
  </r>
  <r>
    <x v="4"/>
    <n v="0"/>
    <n v="10560"/>
  </r>
  <r>
    <x v="5"/>
    <n v="0"/>
    <n v="10560"/>
  </r>
  <r>
    <x v="6"/>
    <n v="1"/>
    <n v="10560"/>
  </r>
  <r>
    <x v="7"/>
    <s v="Low"/>
    <n v="10560"/>
  </r>
  <r>
    <x v="0"/>
    <s v="Couple"/>
    <n v="7042"/>
  </r>
  <r>
    <x v="1"/>
    <n v="3"/>
    <n v="7042"/>
  </r>
  <r>
    <x v="2"/>
    <n v="3"/>
    <n v="7042"/>
  </r>
  <r>
    <x v="3"/>
    <n v="14"/>
    <n v="7042"/>
  </r>
  <r>
    <x v="4"/>
    <n v="15"/>
    <n v="7042"/>
  </r>
  <r>
    <x v="5"/>
    <n v="21"/>
    <n v="7042"/>
  </r>
  <r>
    <x v="6"/>
    <n v="10"/>
    <n v="7042"/>
  </r>
  <r>
    <x v="7"/>
    <s v="Low"/>
    <n v="7042"/>
  </r>
  <r>
    <x v="0"/>
    <s v="Couple"/>
    <n v="9289"/>
  </r>
  <r>
    <x v="1"/>
    <n v="29"/>
    <n v="9289"/>
  </r>
  <r>
    <x v="2"/>
    <n v="1"/>
    <n v="9289"/>
  </r>
  <r>
    <x v="3"/>
    <n v="17"/>
    <n v="9289"/>
  </r>
  <r>
    <x v="4"/>
    <n v="0"/>
    <n v="9289"/>
  </r>
  <r>
    <x v="5"/>
    <n v="3"/>
    <n v="9289"/>
  </r>
  <r>
    <x v="6"/>
    <n v="13"/>
    <n v="9289"/>
  </r>
  <r>
    <x v="7"/>
    <s v="Low"/>
    <n v="9289"/>
  </r>
  <r>
    <x v="0"/>
    <s v="Couple"/>
    <n v="10542"/>
  </r>
  <r>
    <x v="1"/>
    <n v="29"/>
    <n v="10542"/>
  </r>
  <r>
    <x v="2"/>
    <n v="4"/>
    <n v="10542"/>
  </r>
  <r>
    <x v="3"/>
    <n v="34"/>
    <n v="10542"/>
  </r>
  <r>
    <x v="4"/>
    <n v="2"/>
    <n v="10542"/>
  </r>
  <r>
    <x v="5"/>
    <n v="4"/>
    <n v="10542"/>
  </r>
  <r>
    <x v="6"/>
    <n v="4"/>
    <n v="10542"/>
  </r>
  <r>
    <x v="7"/>
    <s v="Medium"/>
    <n v="10542"/>
  </r>
  <r>
    <x v="0"/>
    <s v="Single"/>
    <n v="6119"/>
  </r>
  <r>
    <x v="1"/>
    <n v="10"/>
    <n v="6119"/>
  </r>
  <r>
    <x v="2"/>
    <n v="0"/>
    <n v="6119"/>
  </r>
  <r>
    <x v="3"/>
    <n v="3"/>
    <n v="6119"/>
  </r>
  <r>
    <x v="4"/>
    <n v="0"/>
    <n v="6119"/>
  </r>
  <r>
    <x v="5"/>
    <n v="0"/>
    <n v="6119"/>
  </r>
  <r>
    <x v="6"/>
    <n v="4"/>
    <n v="6119"/>
  </r>
  <r>
    <x v="7"/>
    <s v="Low"/>
    <n v="6119"/>
  </r>
  <r>
    <x v="0"/>
    <s v="Couple"/>
    <n v="7327"/>
  </r>
  <r>
    <x v="1"/>
    <n v="21"/>
    <n v="7327"/>
  </r>
  <r>
    <x v="2"/>
    <n v="5"/>
    <n v="7327"/>
  </r>
  <r>
    <x v="3"/>
    <n v="3"/>
    <n v="7327"/>
  </r>
  <r>
    <x v="4"/>
    <n v="10"/>
    <n v="7327"/>
  </r>
  <r>
    <x v="5"/>
    <n v="1"/>
    <n v="7327"/>
  </r>
  <r>
    <x v="6"/>
    <n v="7"/>
    <n v="7327"/>
  </r>
  <r>
    <x v="7"/>
    <s v="Low"/>
    <n v="7327"/>
  </r>
  <r>
    <x v="0"/>
    <s v="Couple"/>
    <n v="247"/>
  </r>
  <r>
    <x v="1"/>
    <n v="172"/>
    <n v="247"/>
  </r>
  <r>
    <x v="2"/>
    <n v="10"/>
    <n v="247"/>
  </r>
  <r>
    <x v="3"/>
    <n v="125"/>
    <n v="247"/>
  </r>
  <r>
    <x v="4"/>
    <n v="21"/>
    <n v="247"/>
  </r>
  <r>
    <x v="5"/>
    <n v="13"/>
    <n v="247"/>
  </r>
  <r>
    <x v="6"/>
    <n v="16"/>
    <n v="247"/>
  </r>
  <r>
    <x v="7"/>
    <s v="High"/>
    <n v="247"/>
  </r>
  <r>
    <x v="0"/>
    <s v="Couple"/>
    <n v="7943"/>
  </r>
  <r>
    <x v="1"/>
    <n v="18"/>
    <n v="7943"/>
  </r>
  <r>
    <x v="2"/>
    <n v="0"/>
    <n v="7943"/>
  </r>
  <r>
    <x v="3"/>
    <n v="6"/>
    <n v="7943"/>
  </r>
  <r>
    <x v="4"/>
    <n v="3"/>
    <n v="7943"/>
  </r>
  <r>
    <x v="5"/>
    <n v="3"/>
    <n v="7943"/>
  </r>
  <r>
    <x v="6"/>
    <n v="5"/>
    <n v="7943"/>
  </r>
  <r>
    <x v="7"/>
    <s v="Low"/>
    <n v="7943"/>
  </r>
  <r>
    <x v="0"/>
    <s v="Single"/>
    <n v="7829"/>
  </r>
  <r>
    <x v="1"/>
    <n v="15"/>
    <n v="7829"/>
  </r>
  <r>
    <x v="2"/>
    <n v="6"/>
    <n v="7829"/>
  </r>
  <r>
    <x v="3"/>
    <n v="8"/>
    <n v="7829"/>
  </r>
  <r>
    <x v="4"/>
    <n v="7"/>
    <n v="7829"/>
  </r>
  <r>
    <x v="5"/>
    <n v="4"/>
    <n v="7829"/>
  </r>
  <r>
    <x v="6"/>
    <n v="25"/>
    <n v="7829"/>
  </r>
  <r>
    <x v="7"/>
    <s v="Low"/>
    <n v="7829"/>
  </r>
  <r>
    <x v="0"/>
    <s v="Couple"/>
    <n v="2285"/>
  </r>
  <r>
    <x v="1"/>
    <n v="213"/>
    <n v="2285"/>
  </r>
  <r>
    <x v="2"/>
    <n v="9"/>
    <n v="2285"/>
  </r>
  <r>
    <x v="3"/>
    <n v="76"/>
    <n v="2285"/>
  </r>
  <r>
    <x v="4"/>
    <n v="4"/>
    <n v="2285"/>
  </r>
  <r>
    <x v="5"/>
    <n v="3"/>
    <n v="2285"/>
  </r>
  <r>
    <x v="6"/>
    <n v="30"/>
    <n v="2285"/>
  </r>
  <r>
    <x v="7"/>
    <s v="Medium"/>
    <n v="2285"/>
  </r>
  <r>
    <x v="0"/>
    <s v="Single"/>
    <n v="8916"/>
  </r>
  <r>
    <x v="1"/>
    <n v="9"/>
    <n v="8916"/>
  </r>
  <r>
    <x v="2"/>
    <n v="1"/>
    <n v="8916"/>
  </r>
  <r>
    <x v="3"/>
    <n v="5"/>
    <n v="8916"/>
  </r>
  <r>
    <x v="4"/>
    <n v="0"/>
    <n v="8916"/>
  </r>
  <r>
    <x v="5"/>
    <n v="0"/>
    <n v="8916"/>
  </r>
  <r>
    <x v="6"/>
    <n v="1"/>
    <n v="8916"/>
  </r>
  <r>
    <x v="7"/>
    <s v="Low"/>
    <n v="8916"/>
  </r>
  <r>
    <x v="0"/>
    <s v="Couple"/>
    <n v="367"/>
  </r>
  <r>
    <x v="1"/>
    <n v="47"/>
    <n v="367"/>
  </r>
  <r>
    <x v="2"/>
    <n v="90"/>
    <n v="367"/>
  </r>
  <r>
    <x v="3"/>
    <n v="94"/>
    <n v="367"/>
  </r>
  <r>
    <x v="4"/>
    <n v="123"/>
    <n v="367"/>
  </r>
  <r>
    <x v="5"/>
    <n v="103"/>
    <n v="367"/>
  </r>
  <r>
    <x v="6"/>
    <n v="120"/>
    <n v="367"/>
  </r>
  <r>
    <x v="7"/>
    <s v="High"/>
    <n v="367"/>
  </r>
  <r>
    <x v="0"/>
    <s v="Couple"/>
    <n v="11025"/>
  </r>
  <r>
    <x v="1"/>
    <n v="65"/>
    <n v="11025"/>
  </r>
  <r>
    <x v="2"/>
    <n v="0"/>
    <n v="11025"/>
  </r>
  <r>
    <x v="3"/>
    <n v="46"/>
    <n v="11025"/>
  </r>
  <r>
    <x v="4"/>
    <n v="4"/>
    <n v="11025"/>
  </r>
  <r>
    <x v="5"/>
    <n v="3"/>
    <n v="11025"/>
  </r>
  <r>
    <x v="6"/>
    <n v="20"/>
    <n v="11025"/>
  </r>
  <r>
    <x v="7"/>
    <s v="Medium"/>
    <n v="11025"/>
  </r>
  <r>
    <x v="0"/>
    <s v="Couple"/>
    <n v="1183"/>
  </r>
  <r>
    <x v="1"/>
    <n v="9"/>
    <n v="1183"/>
  </r>
  <r>
    <x v="2"/>
    <n v="1"/>
    <n v="1183"/>
  </r>
  <r>
    <x v="3"/>
    <n v="4"/>
    <n v="1183"/>
  </r>
  <r>
    <x v="4"/>
    <n v="3"/>
    <n v="1183"/>
  </r>
  <r>
    <x v="5"/>
    <n v="2"/>
    <n v="1183"/>
  </r>
  <r>
    <x v="6"/>
    <n v="3"/>
    <n v="1183"/>
  </r>
  <r>
    <x v="7"/>
    <s v="Low"/>
    <n v="1183"/>
  </r>
  <r>
    <x v="0"/>
    <s v="Couple"/>
    <n v="945"/>
  </r>
  <r>
    <x v="1"/>
    <n v="87"/>
    <n v="945"/>
  </r>
  <r>
    <x v="2"/>
    <n v="3"/>
    <n v="945"/>
  </r>
  <r>
    <x v="3"/>
    <n v="25"/>
    <n v="945"/>
  </r>
  <r>
    <x v="4"/>
    <n v="3"/>
    <n v="945"/>
  </r>
  <r>
    <x v="5"/>
    <n v="2"/>
    <n v="945"/>
  </r>
  <r>
    <x v="6"/>
    <n v="13"/>
    <n v="945"/>
  </r>
  <r>
    <x v="7"/>
    <s v="Medium"/>
    <n v="945"/>
  </r>
  <r>
    <x v="0"/>
    <s v="Couple"/>
    <n v="3276"/>
  </r>
  <r>
    <x v="1"/>
    <n v="11"/>
    <n v="3276"/>
  </r>
  <r>
    <x v="2"/>
    <n v="12"/>
    <n v="3276"/>
  </r>
  <r>
    <x v="3"/>
    <n v="35"/>
    <n v="3276"/>
  </r>
  <r>
    <x v="4"/>
    <n v="3"/>
    <n v="3276"/>
  </r>
  <r>
    <x v="5"/>
    <n v="5"/>
    <n v="3276"/>
  </r>
  <r>
    <x v="6"/>
    <n v="12"/>
    <n v="3276"/>
  </r>
  <r>
    <x v="7"/>
    <s v="Medium"/>
    <n v="3276"/>
  </r>
  <r>
    <x v="0"/>
    <s v="Couple"/>
    <n v="10839"/>
  </r>
  <r>
    <x v="1"/>
    <n v="6"/>
    <n v="10839"/>
  </r>
  <r>
    <x v="2"/>
    <n v="5"/>
    <n v="10839"/>
  </r>
  <r>
    <x v="3"/>
    <n v="5"/>
    <n v="10839"/>
  </r>
  <r>
    <x v="4"/>
    <n v="8"/>
    <n v="10839"/>
  </r>
  <r>
    <x v="5"/>
    <n v="0"/>
    <n v="10839"/>
  </r>
  <r>
    <x v="6"/>
    <n v="5"/>
    <n v="10839"/>
  </r>
  <r>
    <x v="7"/>
    <s v="Low"/>
    <n v="10839"/>
  </r>
  <r>
    <x v="0"/>
    <s v="Single"/>
    <n v="2952"/>
  </r>
  <r>
    <x v="1"/>
    <n v="29"/>
    <n v="2952"/>
  </r>
  <r>
    <x v="2"/>
    <n v="3"/>
    <n v="2952"/>
  </r>
  <r>
    <x v="3"/>
    <n v="30"/>
    <n v="2952"/>
  </r>
  <r>
    <x v="4"/>
    <n v="3"/>
    <n v="2952"/>
  </r>
  <r>
    <x v="5"/>
    <n v="2"/>
    <n v="2952"/>
  </r>
  <r>
    <x v="6"/>
    <n v="9"/>
    <n v="2952"/>
  </r>
  <r>
    <x v="7"/>
    <s v="Medium"/>
    <n v="2952"/>
  </r>
  <r>
    <x v="0"/>
    <s v="Couple"/>
    <n v="1175"/>
  </r>
  <r>
    <x v="1"/>
    <n v="88"/>
    <n v="1175"/>
  </r>
  <r>
    <x v="2"/>
    <n v="39"/>
    <n v="1175"/>
  </r>
  <r>
    <x v="3"/>
    <n v="54"/>
    <n v="1175"/>
  </r>
  <r>
    <x v="4"/>
    <n v="64"/>
    <n v="1175"/>
  </r>
  <r>
    <x v="5"/>
    <n v="28"/>
    <n v="1175"/>
  </r>
  <r>
    <x v="6"/>
    <n v="153"/>
    <n v="1175"/>
  </r>
  <r>
    <x v="7"/>
    <s v="Medium"/>
    <n v="1175"/>
  </r>
  <r>
    <x v="0"/>
    <s v="Single"/>
    <n v="6471"/>
  </r>
  <r>
    <x v="1"/>
    <n v="14"/>
    <n v="6471"/>
  </r>
  <r>
    <x v="2"/>
    <n v="2"/>
    <n v="6471"/>
  </r>
  <r>
    <x v="3"/>
    <n v="30"/>
    <n v="6471"/>
  </r>
  <r>
    <x v="4"/>
    <n v="8"/>
    <n v="6471"/>
  </r>
  <r>
    <x v="5"/>
    <n v="2"/>
    <n v="6471"/>
  </r>
  <r>
    <x v="6"/>
    <n v="3"/>
    <n v="6471"/>
  </r>
  <r>
    <x v="7"/>
    <s v="Low"/>
    <n v="6471"/>
  </r>
  <r>
    <x v="0"/>
    <s v="Couple"/>
    <n v="8779"/>
  </r>
  <r>
    <x v="1"/>
    <n v="56"/>
    <n v="8779"/>
  </r>
  <r>
    <x v="2"/>
    <n v="4"/>
    <n v="8779"/>
  </r>
  <r>
    <x v="3"/>
    <n v="76"/>
    <n v="8779"/>
  </r>
  <r>
    <x v="4"/>
    <n v="17"/>
    <n v="8779"/>
  </r>
  <r>
    <x v="5"/>
    <n v="1"/>
    <n v="8779"/>
  </r>
  <r>
    <x v="6"/>
    <n v="18"/>
    <n v="8779"/>
  </r>
  <r>
    <x v="7"/>
    <s v="Medium"/>
    <n v="8779"/>
  </r>
  <r>
    <x v="0"/>
    <s v="Single"/>
    <n v="2724"/>
  </r>
  <r>
    <x v="1"/>
    <n v="12"/>
    <n v="2724"/>
  </r>
  <r>
    <x v="2"/>
    <n v="0"/>
    <n v="2724"/>
  </r>
  <r>
    <x v="3"/>
    <n v="1"/>
    <n v="2724"/>
  </r>
  <r>
    <x v="4"/>
    <n v="0"/>
    <n v="2724"/>
  </r>
  <r>
    <x v="5"/>
    <n v="0"/>
    <n v="2724"/>
  </r>
  <r>
    <x v="6"/>
    <n v="6"/>
    <n v="2724"/>
  </r>
  <r>
    <x v="7"/>
    <s v="Low"/>
    <n v="2724"/>
  </r>
  <r>
    <x v="0"/>
    <s v="Couple"/>
    <n v="273"/>
  </r>
  <r>
    <x v="1"/>
    <n v="130"/>
    <n v="273"/>
  </r>
  <r>
    <x v="2"/>
    <n v="0"/>
    <n v="273"/>
  </r>
  <r>
    <x v="3"/>
    <n v="16"/>
    <n v="273"/>
  </r>
  <r>
    <x v="4"/>
    <n v="0"/>
    <n v="273"/>
  </r>
  <r>
    <x v="5"/>
    <n v="0"/>
    <n v="273"/>
  </r>
  <r>
    <x v="6"/>
    <n v="5"/>
    <n v="273"/>
  </r>
  <r>
    <x v="7"/>
    <s v="Medium"/>
    <n v="273"/>
  </r>
  <r>
    <x v="0"/>
    <s v="Single"/>
    <n v="7453"/>
  </r>
  <r>
    <x v="1"/>
    <n v="157"/>
    <n v="7453"/>
  </r>
  <r>
    <x v="2"/>
    <n v="43"/>
    <n v="7453"/>
  </r>
  <r>
    <x v="3"/>
    <n v="127"/>
    <n v="7453"/>
  </r>
  <r>
    <x v="4"/>
    <n v="68"/>
    <n v="7453"/>
  </r>
  <r>
    <x v="5"/>
    <n v="56"/>
    <n v="7453"/>
  </r>
  <r>
    <x v="6"/>
    <n v="37"/>
    <n v="7453"/>
  </r>
  <r>
    <x v="7"/>
    <s v="Medium"/>
    <n v="7453"/>
  </r>
  <r>
    <x v="0"/>
    <s v="Single"/>
    <n v="3409"/>
  </r>
  <r>
    <x v="1"/>
    <n v="141"/>
    <n v="3409"/>
  </r>
  <r>
    <x v="2"/>
    <n v="8"/>
    <n v="3409"/>
  </r>
  <r>
    <x v="3"/>
    <n v="129"/>
    <n v="3409"/>
  </r>
  <r>
    <x v="4"/>
    <n v="3"/>
    <n v="3409"/>
  </r>
  <r>
    <x v="5"/>
    <n v="11"/>
    <n v="3409"/>
  </r>
  <r>
    <x v="6"/>
    <n v="47"/>
    <n v="3409"/>
  </r>
  <r>
    <x v="7"/>
    <s v="High"/>
    <n v="3409"/>
  </r>
  <r>
    <x v="0"/>
    <s v="Couple"/>
    <n v="8008"/>
  </r>
  <r>
    <x v="1"/>
    <n v="46"/>
    <n v="8008"/>
  </r>
  <r>
    <x v="2"/>
    <n v="0"/>
    <n v="8008"/>
  </r>
  <r>
    <x v="3"/>
    <n v="30"/>
    <n v="8008"/>
  </r>
  <r>
    <x v="4"/>
    <n v="12"/>
    <n v="8008"/>
  </r>
  <r>
    <x v="5"/>
    <n v="1"/>
    <n v="8008"/>
  </r>
  <r>
    <x v="6"/>
    <n v="30"/>
    <n v="8008"/>
  </r>
  <r>
    <x v="7"/>
    <s v="Low"/>
    <n v="8008"/>
  </r>
  <r>
    <x v="0"/>
    <s v="Single"/>
    <n v="7842"/>
  </r>
  <r>
    <x v="1"/>
    <n v="18"/>
    <n v="7842"/>
  </r>
  <r>
    <x v="2"/>
    <n v="7"/>
    <n v="7842"/>
  </r>
  <r>
    <x v="3"/>
    <n v="34"/>
    <n v="7842"/>
  </r>
  <r>
    <x v="4"/>
    <n v="10"/>
    <n v="7842"/>
  </r>
  <r>
    <x v="5"/>
    <n v="2"/>
    <n v="7842"/>
  </r>
  <r>
    <x v="6"/>
    <n v="3"/>
    <n v="7842"/>
  </r>
  <r>
    <x v="7"/>
    <s v="Medium"/>
    <n v="7842"/>
  </r>
  <r>
    <x v="0"/>
    <s v="Single"/>
    <n v="4385"/>
  </r>
  <r>
    <x v="1"/>
    <n v="23"/>
    <n v="4385"/>
  </r>
  <r>
    <x v="2"/>
    <n v="0"/>
    <n v="4385"/>
  </r>
  <r>
    <x v="3"/>
    <n v="15"/>
    <n v="4385"/>
  </r>
  <r>
    <x v="4"/>
    <n v="0"/>
    <n v="4385"/>
  </r>
  <r>
    <x v="5"/>
    <n v="2"/>
    <n v="4385"/>
  </r>
  <r>
    <x v="6"/>
    <n v="7"/>
    <n v="4385"/>
  </r>
  <r>
    <x v="7"/>
    <s v="Medium"/>
    <n v="4385"/>
  </r>
  <r>
    <x v="0"/>
    <s v="Couple"/>
    <n v="5654"/>
  </r>
  <r>
    <x v="1"/>
    <n v="20"/>
    <n v="5654"/>
  </r>
  <r>
    <x v="2"/>
    <n v="4"/>
    <n v="5654"/>
  </r>
  <r>
    <x v="3"/>
    <n v="10"/>
    <n v="5654"/>
  </r>
  <r>
    <x v="4"/>
    <n v="6"/>
    <n v="5654"/>
  </r>
  <r>
    <x v="5"/>
    <n v="4"/>
    <n v="5654"/>
  </r>
  <r>
    <x v="6"/>
    <n v="17"/>
    <n v="5654"/>
  </r>
  <r>
    <x v="7"/>
    <s v="Low"/>
    <n v="5654"/>
  </r>
  <r>
    <x v="0"/>
    <s v="Single"/>
    <n v="5329"/>
  </r>
  <r>
    <x v="1"/>
    <n v="8"/>
    <n v="5329"/>
  </r>
  <r>
    <x v="2"/>
    <n v="0"/>
    <n v="5329"/>
  </r>
  <r>
    <x v="3"/>
    <n v="3"/>
    <n v="5329"/>
  </r>
  <r>
    <x v="4"/>
    <n v="0"/>
    <n v="5329"/>
  </r>
  <r>
    <x v="5"/>
    <n v="0"/>
    <n v="5329"/>
  </r>
  <r>
    <x v="6"/>
    <n v="0"/>
    <n v="5329"/>
  </r>
  <r>
    <x v="7"/>
    <s v="Low"/>
    <n v="5329"/>
  </r>
  <r>
    <x v="0"/>
    <s v="Couple"/>
    <n v="6866"/>
  </r>
  <r>
    <x v="1"/>
    <n v="8"/>
    <n v="6866"/>
  </r>
  <r>
    <x v="2"/>
    <n v="0"/>
    <n v="6866"/>
  </r>
  <r>
    <x v="3"/>
    <n v="14"/>
    <n v="6866"/>
  </r>
  <r>
    <x v="4"/>
    <n v="2"/>
    <n v="6866"/>
  </r>
  <r>
    <x v="5"/>
    <n v="3"/>
    <n v="6866"/>
  </r>
  <r>
    <x v="6"/>
    <n v="7"/>
    <n v="6866"/>
  </r>
  <r>
    <x v="7"/>
    <s v="Low"/>
    <n v="6866"/>
  </r>
  <r>
    <x v="0"/>
    <s v="Single"/>
    <n v="5959"/>
  </r>
  <r>
    <x v="1"/>
    <n v="158"/>
    <n v="5959"/>
  </r>
  <r>
    <x v="2"/>
    <n v="0"/>
    <n v="5959"/>
  </r>
  <r>
    <x v="3"/>
    <n v="23"/>
    <n v="5959"/>
  </r>
  <r>
    <x v="4"/>
    <n v="0"/>
    <n v="5959"/>
  </r>
  <r>
    <x v="5"/>
    <n v="0"/>
    <n v="5959"/>
  </r>
  <r>
    <x v="6"/>
    <n v="18"/>
    <n v="5959"/>
  </r>
  <r>
    <x v="7"/>
    <s v="Medium"/>
    <n v="5959"/>
  </r>
  <r>
    <x v="0"/>
    <s v="Couple"/>
    <n v="9635"/>
  </r>
  <r>
    <x v="1"/>
    <n v="66"/>
    <n v="9635"/>
  </r>
  <r>
    <x v="2"/>
    <n v="2"/>
    <n v="9635"/>
  </r>
  <r>
    <x v="3"/>
    <n v="40"/>
    <n v="9635"/>
  </r>
  <r>
    <x v="4"/>
    <n v="4"/>
    <n v="9635"/>
  </r>
  <r>
    <x v="5"/>
    <n v="3"/>
    <n v="9635"/>
  </r>
  <r>
    <x v="6"/>
    <n v="14"/>
    <n v="9635"/>
  </r>
  <r>
    <x v="7"/>
    <s v="Medium"/>
    <n v="9635"/>
  </r>
  <r>
    <x v="0"/>
    <s v="Single"/>
    <n v="7660"/>
  </r>
  <r>
    <x v="1"/>
    <n v="15"/>
    <n v="7660"/>
  </r>
  <r>
    <x v="2"/>
    <n v="0"/>
    <n v="7660"/>
  </r>
  <r>
    <x v="3"/>
    <n v="8"/>
    <n v="7660"/>
  </r>
  <r>
    <x v="4"/>
    <n v="4"/>
    <n v="7660"/>
  </r>
  <r>
    <x v="5"/>
    <n v="2"/>
    <n v="7660"/>
  </r>
  <r>
    <x v="6"/>
    <n v="20"/>
    <n v="7660"/>
  </r>
  <r>
    <x v="7"/>
    <s v="Low"/>
    <n v="7660"/>
  </r>
  <r>
    <x v="0"/>
    <s v="Single"/>
    <n v="2055"/>
  </r>
  <r>
    <x v="1"/>
    <n v="15"/>
    <n v="2055"/>
  </r>
  <r>
    <x v="2"/>
    <n v="0"/>
    <n v="2055"/>
  </r>
  <r>
    <x v="3"/>
    <n v="8"/>
    <n v="2055"/>
  </r>
  <r>
    <x v="4"/>
    <n v="4"/>
    <n v="2055"/>
  </r>
  <r>
    <x v="5"/>
    <n v="2"/>
    <n v="2055"/>
  </r>
  <r>
    <x v="6"/>
    <n v="20"/>
    <n v="2055"/>
  </r>
  <r>
    <x v="7"/>
    <s v="Low"/>
    <n v="2055"/>
  </r>
  <r>
    <x v="0"/>
    <s v="Single"/>
    <n v="5107"/>
  </r>
  <r>
    <x v="1"/>
    <n v="15"/>
    <n v="5107"/>
  </r>
  <r>
    <x v="2"/>
    <n v="0"/>
    <n v="5107"/>
  </r>
  <r>
    <x v="3"/>
    <n v="8"/>
    <n v="5107"/>
  </r>
  <r>
    <x v="4"/>
    <n v="4"/>
    <n v="5107"/>
  </r>
  <r>
    <x v="5"/>
    <n v="2"/>
    <n v="5107"/>
  </r>
  <r>
    <x v="6"/>
    <n v="20"/>
    <n v="5107"/>
  </r>
  <r>
    <x v="7"/>
    <s v="Low"/>
    <n v="5107"/>
  </r>
  <r>
    <x v="0"/>
    <s v="Single"/>
    <n v="1626"/>
  </r>
  <r>
    <x v="1"/>
    <n v="15"/>
    <n v="1626"/>
  </r>
  <r>
    <x v="2"/>
    <n v="0"/>
    <n v="1626"/>
  </r>
  <r>
    <x v="3"/>
    <n v="8"/>
    <n v="1626"/>
  </r>
  <r>
    <x v="4"/>
    <n v="4"/>
    <n v="1626"/>
  </r>
  <r>
    <x v="5"/>
    <n v="2"/>
    <n v="1626"/>
  </r>
  <r>
    <x v="6"/>
    <n v="20"/>
    <n v="1626"/>
  </r>
  <r>
    <x v="7"/>
    <s v="Low"/>
    <n v="1626"/>
  </r>
  <r>
    <x v="0"/>
    <s v="Couple"/>
    <n v="9653"/>
  </r>
  <r>
    <x v="1"/>
    <n v="27"/>
    <n v="9653"/>
  </r>
  <r>
    <x v="2"/>
    <n v="1"/>
    <n v="9653"/>
  </r>
  <r>
    <x v="3"/>
    <n v="14"/>
    <n v="9653"/>
  </r>
  <r>
    <x v="4"/>
    <n v="4"/>
    <n v="9653"/>
  </r>
  <r>
    <x v="5"/>
    <n v="1"/>
    <n v="9653"/>
  </r>
  <r>
    <x v="6"/>
    <n v="21"/>
    <n v="9653"/>
  </r>
  <r>
    <x v="7"/>
    <s v="Low"/>
    <n v="9653"/>
  </r>
  <r>
    <x v="0"/>
    <s v="Single"/>
    <n v="8953"/>
  </r>
  <r>
    <x v="1"/>
    <n v="27"/>
    <n v="8953"/>
  </r>
  <r>
    <x v="2"/>
    <n v="0"/>
    <n v="8953"/>
  </r>
  <r>
    <x v="3"/>
    <n v="5"/>
    <n v="8953"/>
  </r>
  <r>
    <x v="4"/>
    <n v="0"/>
    <n v="8953"/>
  </r>
  <r>
    <x v="5"/>
    <n v="0"/>
    <n v="8953"/>
  </r>
  <r>
    <x v="6"/>
    <n v="3"/>
    <n v="8953"/>
  </r>
  <r>
    <x v="7"/>
    <s v="Low"/>
    <n v="8953"/>
  </r>
  <r>
    <x v="0"/>
    <s v="Single"/>
    <n v="10258"/>
  </r>
  <r>
    <x v="1"/>
    <n v="27"/>
    <n v="10258"/>
  </r>
  <r>
    <x v="2"/>
    <n v="0"/>
    <n v="10258"/>
  </r>
  <r>
    <x v="3"/>
    <n v="5"/>
    <n v="10258"/>
  </r>
  <r>
    <x v="4"/>
    <n v="0"/>
    <n v="10258"/>
  </r>
  <r>
    <x v="5"/>
    <n v="0"/>
    <n v="10258"/>
  </r>
  <r>
    <x v="6"/>
    <n v="3"/>
    <n v="10258"/>
  </r>
  <r>
    <x v="7"/>
    <s v="Low"/>
    <n v="10258"/>
  </r>
  <r>
    <x v="0"/>
    <s v="Single"/>
    <n v="1331"/>
  </r>
  <r>
    <x v="1"/>
    <n v="12"/>
    <n v="1331"/>
  </r>
  <r>
    <x v="2"/>
    <n v="6"/>
    <n v="1331"/>
  </r>
  <r>
    <x v="3"/>
    <n v="20"/>
    <n v="1331"/>
  </r>
  <r>
    <x v="4"/>
    <n v="30"/>
    <n v="1331"/>
  </r>
  <r>
    <x v="5"/>
    <n v="1"/>
    <n v="1331"/>
  </r>
  <r>
    <x v="6"/>
    <n v="3"/>
    <n v="1331"/>
  </r>
  <r>
    <x v="7"/>
    <s v="Low"/>
    <n v="1331"/>
  </r>
  <r>
    <x v="0"/>
    <s v="Couple"/>
    <n v="9216"/>
  </r>
  <r>
    <x v="1"/>
    <n v="23"/>
    <n v="9216"/>
  </r>
  <r>
    <x v="2"/>
    <n v="2"/>
    <n v="9216"/>
  </r>
  <r>
    <x v="3"/>
    <n v="11"/>
    <n v="9216"/>
  </r>
  <r>
    <x v="4"/>
    <n v="3"/>
    <n v="9216"/>
  </r>
  <r>
    <x v="5"/>
    <n v="1"/>
    <n v="9216"/>
  </r>
  <r>
    <x v="6"/>
    <n v="4"/>
    <n v="9216"/>
  </r>
  <r>
    <x v="7"/>
    <s v="Low"/>
    <n v="9216"/>
  </r>
  <r>
    <x v="0"/>
    <s v="Couple"/>
    <n v="2005"/>
  </r>
  <r>
    <x v="1"/>
    <n v="22"/>
    <n v="2005"/>
  </r>
  <r>
    <x v="2"/>
    <n v="3"/>
    <n v="2005"/>
  </r>
  <r>
    <x v="3"/>
    <n v="30"/>
    <n v="2005"/>
  </r>
  <r>
    <x v="4"/>
    <n v="0"/>
    <n v="2005"/>
  </r>
  <r>
    <x v="5"/>
    <n v="5"/>
    <n v="2005"/>
  </r>
  <r>
    <x v="6"/>
    <n v="15"/>
    <n v="2005"/>
  </r>
  <r>
    <x v="7"/>
    <s v="Low"/>
    <n v="2005"/>
  </r>
  <r>
    <x v="0"/>
    <s v="Couple"/>
    <n v="3308"/>
  </r>
  <r>
    <x v="1"/>
    <n v="30"/>
    <n v="3308"/>
  </r>
  <r>
    <x v="2"/>
    <n v="9"/>
    <n v="3308"/>
  </r>
  <r>
    <x v="3"/>
    <n v="12"/>
    <n v="3308"/>
  </r>
  <r>
    <x v="4"/>
    <n v="2"/>
    <n v="3308"/>
  </r>
  <r>
    <x v="5"/>
    <n v="11"/>
    <n v="3308"/>
  </r>
  <r>
    <x v="6"/>
    <n v="30"/>
    <n v="3308"/>
  </r>
  <r>
    <x v="7"/>
    <s v="Low"/>
    <n v="3308"/>
  </r>
  <r>
    <x v="0"/>
    <s v="Couple"/>
    <n v="3265"/>
  </r>
  <r>
    <x v="1"/>
    <n v="21"/>
    <n v="3265"/>
  </r>
  <r>
    <x v="2"/>
    <n v="1"/>
    <n v="3265"/>
  </r>
  <r>
    <x v="3"/>
    <n v="9"/>
    <n v="3265"/>
  </r>
  <r>
    <x v="4"/>
    <n v="7"/>
    <n v="3265"/>
  </r>
  <r>
    <x v="5"/>
    <n v="3"/>
    <n v="3265"/>
  </r>
  <r>
    <x v="6"/>
    <n v="5"/>
    <n v="3265"/>
  </r>
  <r>
    <x v="7"/>
    <s v="Low"/>
    <n v="3265"/>
  </r>
  <r>
    <x v="0"/>
    <s v="Couple"/>
    <n v="5885"/>
  </r>
  <r>
    <x v="1"/>
    <n v="73"/>
    <n v="5885"/>
  </r>
  <r>
    <x v="2"/>
    <n v="3"/>
    <n v="5885"/>
  </r>
  <r>
    <x v="3"/>
    <n v="90"/>
    <n v="5885"/>
  </r>
  <r>
    <x v="4"/>
    <n v="12"/>
    <n v="5885"/>
  </r>
  <r>
    <x v="5"/>
    <n v="1"/>
    <n v="5885"/>
  </r>
  <r>
    <x v="6"/>
    <n v="32"/>
    <n v="5885"/>
  </r>
  <r>
    <x v="7"/>
    <s v="Medium"/>
    <n v="5885"/>
  </r>
  <r>
    <x v="0"/>
    <s v="Couple"/>
    <n v="3310"/>
  </r>
  <r>
    <x v="1"/>
    <n v="73"/>
    <n v="3310"/>
  </r>
  <r>
    <x v="2"/>
    <n v="3"/>
    <n v="3310"/>
  </r>
  <r>
    <x v="3"/>
    <n v="90"/>
    <n v="3310"/>
  </r>
  <r>
    <x v="4"/>
    <n v="12"/>
    <n v="3310"/>
  </r>
  <r>
    <x v="5"/>
    <n v="1"/>
    <n v="3310"/>
  </r>
  <r>
    <x v="6"/>
    <n v="32"/>
    <n v="3310"/>
  </r>
  <r>
    <x v="7"/>
    <s v="Medium"/>
    <n v="3310"/>
  </r>
  <r>
    <x v="0"/>
    <s v="Couple"/>
    <n v="5680"/>
  </r>
  <r>
    <x v="1"/>
    <n v="10"/>
    <n v="5680"/>
  </r>
  <r>
    <x v="2"/>
    <n v="4"/>
    <n v="5680"/>
  </r>
  <r>
    <x v="3"/>
    <n v="7"/>
    <n v="5680"/>
  </r>
  <r>
    <x v="4"/>
    <n v="0"/>
    <n v="5680"/>
  </r>
  <r>
    <x v="5"/>
    <n v="6"/>
    <n v="5680"/>
  </r>
  <r>
    <x v="6"/>
    <n v="3"/>
    <n v="5680"/>
  </r>
  <r>
    <x v="7"/>
    <s v="Low"/>
    <n v="5680"/>
  </r>
  <r>
    <x v="0"/>
    <s v="Single"/>
    <n v="4472"/>
  </r>
  <r>
    <x v="1"/>
    <n v="23"/>
    <n v="4472"/>
  </r>
  <r>
    <x v="2"/>
    <n v="0"/>
    <n v="4472"/>
  </r>
  <r>
    <x v="3"/>
    <n v="8"/>
    <n v="4472"/>
  </r>
  <r>
    <x v="4"/>
    <n v="6"/>
    <n v="4472"/>
  </r>
  <r>
    <x v="5"/>
    <n v="2"/>
    <n v="4472"/>
  </r>
  <r>
    <x v="6"/>
    <n v="18"/>
    <n v="4472"/>
  </r>
  <r>
    <x v="7"/>
    <s v="Low"/>
    <n v="4472"/>
  </r>
  <r>
    <x v="0"/>
    <s v="Couple"/>
    <n v="1048"/>
  </r>
  <r>
    <x v="1"/>
    <n v="63"/>
    <n v="1048"/>
  </r>
  <r>
    <x v="2"/>
    <n v="3"/>
    <n v="1048"/>
  </r>
  <r>
    <x v="3"/>
    <n v="67"/>
    <n v="1048"/>
  </r>
  <r>
    <x v="4"/>
    <n v="8"/>
    <n v="1048"/>
  </r>
  <r>
    <x v="5"/>
    <n v="9"/>
    <n v="1048"/>
  </r>
  <r>
    <x v="6"/>
    <n v="28"/>
    <n v="1048"/>
  </r>
  <r>
    <x v="7"/>
    <s v="Medium"/>
    <n v="1048"/>
  </r>
  <r>
    <x v="0"/>
    <s v="Single"/>
    <n v="1834"/>
  </r>
  <r>
    <x v="1"/>
    <n v="30"/>
    <n v="1834"/>
  </r>
  <r>
    <x v="2"/>
    <n v="5"/>
    <n v="1834"/>
  </r>
  <r>
    <x v="3"/>
    <n v="23"/>
    <n v="1834"/>
  </r>
  <r>
    <x v="4"/>
    <n v="4"/>
    <n v="1834"/>
  </r>
  <r>
    <x v="5"/>
    <n v="1"/>
    <n v="1834"/>
  </r>
  <r>
    <x v="6"/>
    <n v="4"/>
    <n v="1834"/>
  </r>
  <r>
    <x v="7"/>
    <s v="Low"/>
    <n v="1834"/>
  </r>
  <r>
    <x v="0"/>
    <s v="Couple"/>
    <n v="10270"/>
  </r>
  <r>
    <x v="1"/>
    <n v="11"/>
    <n v="10270"/>
  </r>
  <r>
    <x v="2"/>
    <n v="5"/>
    <n v="10270"/>
  </r>
  <r>
    <x v="3"/>
    <n v="22"/>
    <n v="10270"/>
  </r>
  <r>
    <x v="4"/>
    <n v="12"/>
    <n v="10270"/>
  </r>
  <r>
    <x v="5"/>
    <n v="5"/>
    <n v="10270"/>
  </r>
  <r>
    <x v="6"/>
    <n v="11"/>
    <n v="10270"/>
  </r>
  <r>
    <x v="7"/>
    <s v="Medium"/>
    <n v="10270"/>
  </r>
  <r>
    <x v="0"/>
    <s v="Couple"/>
    <n v="10402"/>
  </r>
  <r>
    <x v="1"/>
    <n v="25"/>
    <n v="10402"/>
  </r>
  <r>
    <x v="2"/>
    <n v="1"/>
    <n v="10402"/>
  </r>
  <r>
    <x v="3"/>
    <n v="9"/>
    <n v="10402"/>
  </r>
  <r>
    <x v="4"/>
    <n v="2"/>
    <n v="10402"/>
  </r>
  <r>
    <x v="5"/>
    <n v="1"/>
    <n v="10402"/>
  </r>
  <r>
    <x v="6"/>
    <n v="1"/>
    <n v="10402"/>
  </r>
  <r>
    <x v="7"/>
    <s v="Low"/>
    <n v="10402"/>
  </r>
  <r>
    <x v="0"/>
    <s v="Single"/>
    <n v="4697"/>
  </r>
  <r>
    <x v="1"/>
    <n v="248"/>
    <n v="4697"/>
  </r>
  <r>
    <x v="2"/>
    <n v="3"/>
    <n v="4697"/>
  </r>
  <r>
    <x v="3"/>
    <n v="81"/>
    <n v="4697"/>
  </r>
  <r>
    <x v="4"/>
    <n v="4"/>
    <n v="4697"/>
  </r>
  <r>
    <x v="5"/>
    <n v="3"/>
    <n v="4697"/>
  </r>
  <r>
    <x v="6"/>
    <n v="51"/>
    <n v="4697"/>
  </r>
  <r>
    <x v="7"/>
    <s v="High"/>
    <n v="4697"/>
  </r>
  <r>
    <x v="0"/>
    <s v="Single"/>
    <n v="2874"/>
  </r>
  <r>
    <x v="1"/>
    <n v="6"/>
    <n v="2874"/>
  </r>
  <r>
    <x v="2"/>
    <n v="4"/>
    <n v="2874"/>
  </r>
  <r>
    <x v="3"/>
    <n v="7"/>
    <n v="2874"/>
  </r>
  <r>
    <x v="4"/>
    <n v="4"/>
    <n v="2874"/>
  </r>
  <r>
    <x v="5"/>
    <n v="3"/>
    <n v="2874"/>
  </r>
  <r>
    <x v="6"/>
    <n v="8"/>
    <n v="2874"/>
  </r>
  <r>
    <x v="7"/>
    <s v="Low"/>
    <n v="2874"/>
  </r>
  <r>
    <x v="0"/>
    <s v="Single"/>
    <n v="453"/>
  </r>
  <r>
    <x v="1"/>
    <n v="27"/>
    <n v="453"/>
  </r>
  <r>
    <x v="2"/>
    <n v="0"/>
    <n v="453"/>
  </r>
  <r>
    <x v="3"/>
    <n v="12"/>
    <n v="453"/>
  </r>
  <r>
    <x v="4"/>
    <n v="0"/>
    <n v="453"/>
  </r>
  <r>
    <x v="5"/>
    <n v="1"/>
    <n v="453"/>
  </r>
  <r>
    <x v="6"/>
    <n v="5"/>
    <n v="453"/>
  </r>
  <r>
    <x v="7"/>
    <s v="Low"/>
    <n v="453"/>
  </r>
  <r>
    <x v="0"/>
    <s v="Couple"/>
    <n v="6263"/>
  </r>
  <r>
    <x v="1"/>
    <n v="28"/>
    <n v="6263"/>
  </r>
  <r>
    <x v="2"/>
    <n v="9"/>
    <n v="6263"/>
  </r>
  <r>
    <x v="3"/>
    <n v="37"/>
    <n v="6263"/>
  </r>
  <r>
    <x v="4"/>
    <n v="12"/>
    <n v="6263"/>
  </r>
  <r>
    <x v="5"/>
    <n v="7"/>
    <n v="6263"/>
  </r>
  <r>
    <x v="6"/>
    <n v="13"/>
    <n v="6263"/>
  </r>
  <r>
    <x v="7"/>
    <s v="Low"/>
    <n v="6263"/>
  </r>
  <r>
    <x v="0"/>
    <s v="Single"/>
    <n v="5827"/>
  </r>
  <r>
    <x v="1"/>
    <n v="36"/>
    <n v="5827"/>
  </r>
  <r>
    <x v="2"/>
    <n v="0"/>
    <n v="5827"/>
  </r>
  <r>
    <x v="3"/>
    <n v="12"/>
    <n v="5827"/>
  </r>
  <r>
    <x v="4"/>
    <n v="2"/>
    <n v="5827"/>
  </r>
  <r>
    <x v="5"/>
    <n v="2"/>
    <n v="5827"/>
  </r>
  <r>
    <x v="6"/>
    <n v="10"/>
    <n v="5827"/>
  </r>
  <r>
    <x v="7"/>
    <s v="Medium"/>
    <n v="5827"/>
  </r>
  <r>
    <x v="0"/>
    <s v="Couple"/>
    <n v="8870"/>
  </r>
  <r>
    <x v="1"/>
    <n v="75"/>
    <n v="8870"/>
  </r>
  <r>
    <x v="2"/>
    <n v="12"/>
    <n v="8870"/>
  </r>
  <r>
    <x v="3"/>
    <n v="141"/>
    <n v="8870"/>
  </r>
  <r>
    <x v="4"/>
    <n v="43"/>
    <n v="8870"/>
  </r>
  <r>
    <x v="5"/>
    <n v="39"/>
    <n v="8870"/>
  </r>
  <r>
    <x v="6"/>
    <n v="187"/>
    <n v="8870"/>
  </r>
  <r>
    <x v="7"/>
    <s v="Medium"/>
    <n v="8870"/>
  </r>
  <r>
    <x v="0"/>
    <s v="Couple"/>
    <n v="10340"/>
  </r>
  <r>
    <x v="1"/>
    <n v="75"/>
    <n v="10340"/>
  </r>
  <r>
    <x v="2"/>
    <n v="12"/>
    <n v="10340"/>
  </r>
  <r>
    <x v="3"/>
    <n v="141"/>
    <n v="10340"/>
  </r>
  <r>
    <x v="4"/>
    <n v="43"/>
    <n v="10340"/>
  </r>
  <r>
    <x v="5"/>
    <n v="39"/>
    <n v="10340"/>
  </r>
  <r>
    <x v="6"/>
    <n v="187"/>
    <n v="10340"/>
  </r>
  <r>
    <x v="7"/>
    <s v="Medium"/>
    <n v="10340"/>
  </r>
  <r>
    <x v="0"/>
    <s v="Couple"/>
    <n v="2521"/>
  </r>
  <r>
    <x v="1"/>
    <n v="23"/>
    <n v="2521"/>
  </r>
  <r>
    <x v="2"/>
    <n v="1"/>
    <n v="2521"/>
  </r>
  <r>
    <x v="3"/>
    <n v="13"/>
    <n v="2521"/>
  </r>
  <r>
    <x v="4"/>
    <n v="2"/>
    <n v="2521"/>
  </r>
  <r>
    <x v="5"/>
    <n v="2"/>
    <n v="2521"/>
  </r>
  <r>
    <x v="6"/>
    <n v="18"/>
    <n v="2521"/>
  </r>
  <r>
    <x v="7"/>
    <s v="Low"/>
    <n v="2521"/>
  </r>
  <r>
    <x v="0"/>
    <s v="Couple"/>
    <n v="4301"/>
  </r>
  <r>
    <x v="1"/>
    <n v="23"/>
    <n v="4301"/>
  </r>
  <r>
    <x v="2"/>
    <n v="1"/>
    <n v="4301"/>
  </r>
  <r>
    <x v="3"/>
    <n v="13"/>
    <n v="4301"/>
  </r>
  <r>
    <x v="4"/>
    <n v="2"/>
    <n v="4301"/>
  </r>
  <r>
    <x v="5"/>
    <n v="2"/>
    <n v="4301"/>
  </r>
  <r>
    <x v="6"/>
    <n v="18"/>
    <n v="4301"/>
  </r>
  <r>
    <x v="7"/>
    <s v="Low"/>
    <n v="4301"/>
  </r>
  <r>
    <x v="0"/>
    <s v="Couple"/>
    <n v="1403"/>
  </r>
  <r>
    <x v="1"/>
    <n v="8"/>
    <n v="1403"/>
  </r>
  <r>
    <x v="2"/>
    <n v="4"/>
    <n v="1403"/>
  </r>
  <r>
    <x v="3"/>
    <n v="15"/>
    <n v="1403"/>
  </r>
  <r>
    <x v="4"/>
    <n v="3"/>
    <n v="1403"/>
  </r>
  <r>
    <x v="5"/>
    <n v="5"/>
    <n v="1403"/>
  </r>
  <r>
    <x v="6"/>
    <n v="3"/>
    <n v="1403"/>
  </r>
  <r>
    <x v="7"/>
    <s v="Low"/>
    <n v="1403"/>
  </r>
  <r>
    <x v="0"/>
    <s v="Couple"/>
    <n v="5892"/>
  </r>
  <r>
    <x v="1"/>
    <n v="158"/>
    <n v="5892"/>
  </r>
  <r>
    <x v="2"/>
    <n v="6"/>
    <n v="5892"/>
  </r>
  <r>
    <x v="3"/>
    <n v="45"/>
    <n v="5892"/>
  </r>
  <r>
    <x v="4"/>
    <n v="8"/>
    <n v="5892"/>
  </r>
  <r>
    <x v="5"/>
    <n v="2"/>
    <n v="5892"/>
  </r>
  <r>
    <x v="6"/>
    <n v="2"/>
    <n v="5892"/>
  </r>
  <r>
    <x v="7"/>
    <s v="Medium"/>
    <n v="5892"/>
  </r>
  <r>
    <x v="0"/>
    <s v="Couple"/>
    <n v="5287"/>
  </r>
  <r>
    <x v="1"/>
    <n v="45"/>
    <n v="5287"/>
  </r>
  <r>
    <x v="2"/>
    <n v="2"/>
    <n v="5287"/>
  </r>
  <r>
    <x v="3"/>
    <n v="26"/>
    <n v="5287"/>
  </r>
  <r>
    <x v="4"/>
    <n v="4"/>
    <n v="5287"/>
  </r>
  <r>
    <x v="5"/>
    <n v="1"/>
    <n v="5287"/>
  </r>
  <r>
    <x v="6"/>
    <n v="1"/>
    <n v="5287"/>
  </r>
  <r>
    <x v="7"/>
    <s v="Medium"/>
    <n v="5287"/>
  </r>
  <r>
    <x v="0"/>
    <s v="Couple"/>
    <n v="7458"/>
  </r>
  <r>
    <x v="1"/>
    <n v="39"/>
    <n v="7458"/>
  </r>
  <r>
    <x v="2"/>
    <n v="2"/>
    <n v="7458"/>
  </r>
  <r>
    <x v="3"/>
    <n v="25"/>
    <n v="7458"/>
  </r>
  <r>
    <x v="4"/>
    <n v="4"/>
    <n v="7458"/>
  </r>
  <r>
    <x v="5"/>
    <n v="3"/>
    <n v="7458"/>
  </r>
  <r>
    <x v="6"/>
    <n v="24"/>
    <n v="7458"/>
  </r>
  <r>
    <x v="7"/>
    <s v="Medium"/>
    <n v="7458"/>
  </r>
  <r>
    <x v="0"/>
    <s v="Couple"/>
    <n v="3386"/>
  </r>
  <r>
    <x v="1"/>
    <n v="34"/>
    <n v="3386"/>
  </r>
  <r>
    <x v="2"/>
    <n v="4"/>
    <n v="3386"/>
  </r>
  <r>
    <x v="3"/>
    <n v="66"/>
    <n v="3386"/>
  </r>
  <r>
    <x v="4"/>
    <n v="3"/>
    <n v="3386"/>
  </r>
  <r>
    <x v="5"/>
    <n v="10"/>
    <n v="3386"/>
  </r>
  <r>
    <x v="6"/>
    <n v="20"/>
    <n v="3386"/>
  </r>
  <r>
    <x v="7"/>
    <s v="Low"/>
    <n v="3386"/>
  </r>
  <r>
    <x v="0"/>
    <s v="Couple"/>
    <n v="8175"/>
  </r>
  <r>
    <x v="1"/>
    <n v="34"/>
    <n v="8175"/>
  </r>
  <r>
    <x v="2"/>
    <n v="4"/>
    <n v="8175"/>
  </r>
  <r>
    <x v="3"/>
    <n v="66"/>
    <n v="8175"/>
  </r>
  <r>
    <x v="4"/>
    <n v="3"/>
    <n v="8175"/>
  </r>
  <r>
    <x v="5"/>
    <n v="10"/>
    <n v="8175"/>
  </r>
  <r>
    <x v="6"/>
    <n v="20"/>
    <n v="8175"/>
  </r>
  <r>
    <x v="7"/>
    <s v="Low"/>
    <n v="8175"/>
  </r>
  <r>
    <x v="0"/>
    <s v="Couple"/>
    <n v="1404"/>
  </r>
  <r>
    <x v="1"/>
    <n v="51"/>
    <n v="1404"/>
  </r>
  <r>
    <x v="2"/>
    <n v="23"/>
    <n v="1404"/>
  </r>
  <r>
    <x v="3"/>
    <n v="82"/>
    <n v="1404"/>
  </r>
  <r>
    <x v="4"/>
    <n v="33"/>
    <n v="1404"/>
  </r>
  <r>
    <x v="5"/>
    <n v="0"/>
    <n v="1404"/>
  </r>
  <r>
    <x v="6"/>
    <n v="42"/>
    <n v="1404"/>
  </r>
  <r>
    <x v="7"/>
    <s v="Medium"/>
    <n v="1404"/>
  </r>
  <r>
    <x v="0"/>
    <s v="Single"/>
    <n v="274"/>
  </r>
  <r>
    <x v="1"/>
    <n v="9"/>
    <n v="274"/>
  </r>
  <r>
    <x v="2"/>
    <n v="3"/>
    <n v="274"/>
  </r>
  <r>
    <x v="3"/>
    <n v="15"/>
    <n v="274"/>
  </r>
  <r>
    <x v="4"/>
    <n v="2"/>
    <n v="274"/>
  </r>
  <r>
    <x v="5"/>
    <n v="3"/>
    <n v="274"/>
  </r>
  <r>
    <x v="6"/>
    <n v="2"/>
    <n v="274"/>
  </r>
  <r>
    <x v="7"/>
    <s v="Low"/>
    <n v="274"/>
  </r>
  <r>
    <x v="0"/>
    <s v="Couple"/>
    <n v="236"/>
  </r>
  <r>
    <x v="1"/>
    <n v="28"/>
    <n v="236"/>
  </r>
  <r>
    <x v="2"/>
    <n v="23"/>
    <n v="236"/>
  </r>
  <r>
    <x v="3"/>
    <n v="29"/>
    <n v="236"/>
  </r>
  <r>
    <x v="4"/>
    <n v="29"/>
    <n v="236"/>
  </r>
  <r>
    <x v="5"/>
    <n v="14"/>
    <n v="236"/>
  </r>
  <r>
    <x v="6"/>
    <n v="47"/>
    <n v="236"/>
  </r>
  <r>
    <x v="7"/>
    <s v="Low"/>
    <n v="236"/>
  </r>
  <r>
    <x v="0"/>
    <s v="Single"/>
    <n v="8315"/>
  </r>
  <r>
    <x v="1"/>
    <n v="4"/>
    <n v="8315"/>
  </r>
  <r>
    <x v="2"/>
    <n v="2"/>
    <n v="8315"/>
  </r>
  <r>
    <x v="3"/>
    <n v="11"/>
    <n v="8315"/>
  </r>
  <r>
    <x v="4"/>
    <n v="2"/>
    <n v="8315"/>
  </r>
  <r>
    <x v="5"/>
    <n v="0"/>
    <n v="8315"/>
  </r>
  <r>
    <x v="6"/>
    <n v="4"/>
    <n v="8315"/>
  </r>
  <r>
    <x v="7"/>
    <s v="Low"/>
    <n v="8315"/>
  </r>
  <r>
    <x v="0"/>
    <s v="Single"/>
    <n v="5184"/>
  </r>
  <r>
    <x v="1"/>
    <n v="4"/>
    <n v="5184"/>
  </r>
  <r>
    <x v="2"/>
    <n v="2"/>
    <n v="5184"/>
  </r>
  <r>
    <x v="3"/>
    <n v="11"/>
    <n v="5184"/>
  </r>
  <r>
    <x v="4"/>
    <n v="2"/>
    <n v="5184"/>
  </r>
  <r>
    <x v="5"/>
    <n v="0"/>
    <n v="5184"/>
  </r>
  <r>
    <x v="6"/>
    <n v="4"/>
    <n v="5184"/>
  </r>
  <r>
    <x v="7"/>
    <s v="Low"/>
    <n v="5184"/>
  </r>
  <r>
    <x v="0"/>
    <s v="Single"/>
    <n v="9467"/>
  </r>
  <r>
    <x v="1"/>
    <n v="3"/>
    <n v="9467"/>
  </r>
  <r>
    <x v="2"/>
    <n v="2"/>
    <n v="9467"/>
  </r>
  <r>
    <x v="3"/>
    <n v="10"/>
    <n v="9467"/>
  </r>
  <r>
    <x v="4"/>
    <n v="3"/>
    <n v="9467"/>
  </r>
  <r>
    <x v="5"/>
    <n v="0"/>
    <n v="9467"/>
  </r>
  <r>
    <x v="6"/>
    <n v="2"/>
    <n v="9467"/>
  </r>
  <r>
    <x v="7"/>
    <s v="Low"/>
    <n v="9467"/>
  </r>
  <r>
    <x v="0"/>
    <s v="Couple"/>
    <n v="6287"/>
  </r>
  <r>
    <x v="1"/>
    <n v="14"/>
    <n v="6287"/>
  </r>
  <r>
    <x v="2"/>
    <n v="0"/>
    <n v="6287"/>
  </r>
  <r>
    <x v="3"/>
    <n v="16"/>
    <n v="6287"/>
  </r>
  <r>
    <x v="4"/>
    <n v="0"/>
    <n v="6287"/>
  </r>
  <r>
    <x v="5"/>
    <n v="0"/>
    <n v="6287"/>
  </r>
  <r>
    <x v="6"/>
    <n v="6"/>
    <n v="6287"/>
  </r>
  <r>
    <x v="7"/>
    <s v="Low"/>
    <n v="6287"/>
  </r>
  <r>
    <x v="0"/>
    <s v="Single"/>
    <n v="4706"/>
  </r>
  <r>
    <x v="1"/>
    <n v="29"/>
    <n v="4706"/>
  </r>
  <r>
    <x v="2"/>
    <n v="0"/>
    <n v="4706"/>
  </r>
  <r>
    <x v="3"/>
    <n v="5"/>
    <n v="4706"/>
  </r>
  <r>
    <x v="4"/>
    <n v="0"/>
    <n v="4706"/>
  </r>
  <r>
    <x v="5"/>
    <n v="1"/>
    <n v="4706"/>
  </r>
  <r>
    <x v="6"/>
    <n v="5"/>
    <n v="4706"/>
  </r>
  <r>
    <x v="7"/>
    <s v="Low"/>
    <n v="4706"/>
  </r>
  <r>
    <x v="0"/>
    <s v="Couple"/>
    <n v="3790"/>
  </r>
  <r>
    <x v="1"/>
    <n v="8"/>
    <n v="3790"/>
  </r>
  <r>
    <x v="2"/>
    <n v="1"/>
    <n v="3790"/>
  </r>
  <r>
    <x v="3"/>
    <n v="5"/>
    <n v="3790"/>
  </r>
  <r>
    <x v="4"/>
    <n v="0"/>
    <n v="3790"/>
  </r>
  <r>
    <x v="5"/>
    <n v="0"/>
    <n v="3790"/>
  </r>
  <r>
    <x v="6"/>
    <n v="1"/>
    <n v="3790"/>
  </r>
  <r>
    <x v="7"/>
    <s v="Low"/>
    <n v="3790"/>
  </r>
  <r>
    <x v="0"/>
    <s v="Couple"/>
    <n v="7261"/>
  </r>
  <r>
    <x v="1"/>
    <n v="199"/>
    <n v="7261"/>
  </r>
  <r>
    <x v="2"/>
    <n v="33"/>
    <n v="7261"/>
  </r>
  <r>
    <x v="3"/>
    <n v="60"/>
    <n v="7261"/>
  </r>
  <r>
    <x v="4"/>
    <n v="8"/>
    <n v="7261"/>
  </r>
  <r>
    <x v="5"/>
    <n v="3"/>
    <n v="7261"/>
  </r>
  <r>
    <x v="6"/>
    <n v="15"/>
    <n v="7261"/>
  </r>
  <r>
    <x v="7"/>
    <s v="Medium"/>
    <n v="7261"/>
  </r>
  <r>
    <x v="0"/>
    <s v="Couple"/>
    <n v="2452"/>
  </r>
  <r>
    <x v="1"/>
    <n v="199"/>
    <n v="2452"/>
  </r>
  <r>
    <x v="2"/>
    <n v="33"/>
    <n v="2452"/>
  </r>
  <r>
    <x v="3"/>
    <n v="60"/>
    <n v="2452"/>
  </r>
  <r>
    <x v="4"/>
    <n v="8"/>
    <n v="2452"/>
  </r>
  <r>
    <x v="5"/>
    <n v="3"/>
    <n v="2452"/>
  </r>
  <r>
    <x v="6"/>
    <n v="15"/>
    <n v="2452"/>
  </r>
  <r>
    <x v="7"/>
    <s v="Medium"/>
    <n v="2452"/>
  </r>
  <r>
    <x v="0"/>
    <s v="Couple"/>
    <n v="2620"/>
  </r>
  <r>
    <x v="1"/>
    <n v="14"/>
    <n v="2620"/>
  </r>
  <r>
    <x v="2"/>
    <n v="0"/>
    <n v="2620"/>
  </r>
  <r>
    <x v="3"/>
    <n v="2"/>
    <n v="2620"/>
  </r>
  <r>
    <x v="4"/>
    <n v="0"/>
    <n v="2620"/>
  </r>
  <r>
    <x v="5"/>
    <n v="0"/>
    <n v="2620"/>
  </r>
  <r>
    <x v="6"/>
    <n v="7"/>
    <n v="2620"/>
  </r>
  <r>
    <x v="7"/>
    <s v="Low"/>
    <n v="2620"/>
  </r>
  <r>
    <x v="0"/>
    <s v="Couple"/>
    <n v="8254"/>
  </r>
  <r>
    <x v="1"/>
    <n v="14"/>
    <n v="8254"/>
  </r>
  <r>
    <x v="2"/>
    <n v="0"/>
    <n v="8254"/>
  </r>
  <r>
    <x v="3"/>
    <n v="2"/>
    <n v="8254"/>
  </r>
  <r>
    <x v="4"/>
    <n v="0"/>
    <n v="8254"/>
  </r>
  <r>
    <x v="5"/>
    <n v="0"/>
    <n v="8254"/>
  </r>
  <r>
    <x v="6"/>
    <n v="7"/>
    <n v="8254"/>
  </r>
  <r>
    <x v="7"/>
    <s v="Low"/>
    <n v="8254"/>
  </r>
  <r>
    <x v="0"/>
    <s v="Couple"/>
    <n v="11091"/>
  </r>
  <r>
    <x v="1"/>
    <n v="7"/>
    <n v="11091"/>
  </r>
  <r>
    <x v="2"/>
    <n v="2"/>
    <n v="11091"/>
  </r>
  <r>
    <x v="3"/>
    <n v="9"/>
    <n v="11091"/>
  </r>
  <r>
    <x v="4"/>
    <n v="2"/>
    <n v="11091"/>
  </r>
  <r>
    <x v="5"/>
    <n v="0"/>
    <n v="11091"/>
  </r>
  <r>
    <x v="6"/>
    <n v="2"/>
    <n v="11091"/>
  </r>
  <r>
    <x v="7"/>
    <s v="Low"/>
    <n v="11091"/>
  </r>
  <r>
    <x v="0"/>
    <s v="Couple"/>
    <n v="5824"/>
  </r>
  <r>
    <x v="1"/>
    <n v="7"/>
    <n v="5824"/>
  </r>
  <r>
    <x v="2"/>
    <n v="0"/>
    <n v="5824"/>
  </r>
  <r>
    <x v="3"/>
    <n v="1"/>
    <n v="5824"/>
  </r>
  <r>
    <x v="4"/>
    <n v="0"/>
    <n v="5824"/>
  </r>
  <r>
    <x v="5"/>
    <n v="0"/>
    <n v="5824"/>
  </r>
  <r>
    <x v="6"/>
    <n v="0"/>
    <n v="5824"/>
  </r>
  <r>
    <x v="7"/>
    <s v="Low"/>
    <n v="5824"/>
  </r>
  <r>
    <x v="0"/>
    <s v="Single"/>
    <n v="1016"/>
  </r>
  <r>
    <x v="1"/>
    <n v="41"/>
    <n v="1016"/>
  </r>
  <r>
    <x v="2"/>
    <n v="1"/>
    <n v="1016"/>
  </r>
  <r>
    <x v="3"/>
    <n v="6"/>
    <n v="1016"/>
  </r>
  <r>
    <x v="4"/>
    <n v="2"/>
    <n v="1016"/>
  </r>
  <r>
    <x v="5"/>
    <n v="0"/>
    <n v="1016"/>
  </r>
  <r>
    <x v="6"/>
    <n v="5"/>
    <n v="1016"/>
  </r>
  <r>
    <x v="7"/>
    <s v="Low"/>
    <n v="1016"/>
  </r>
  <r>
    <x v="0"/>
    <s v="Couple"/>
    <n v="5015"/>
  </r>
  <r>
    <x v="1"/>
    <n v="68"/>
    <n v="5015"/>
  </r>
  <r>
    <x v="2"/>
    <n v="6"/>
    <n v="5015"/>
  </r>
  <r>
    <x v="3"/>
    <n v="38"/>
    <n v="5015"/>
  </r>
  <r>
    <x v="4"/>
    <n v="3"/>
    <n v="5015"/>
  </r>
  <r>
    <x v="5"/>
    <n v="6"/>
    <n v="5015"/>
  </r>
  <r>
    <x v="6"/>
    <n v="41"/>
    <n v="5015"/>
  </r>
  <r>
    <x v="7"/>
    <s v="Low"/>
    <n v="5015"/>
  </r>
  <r>
    <x v="0"/>
    <s v="Single"/>
    <n v="3469"/>
  </r>
  <r>
    <x v="1"/>
    <n v="19"/>
    <n v="3469"/>
  </r>
  <r>
    <x v="2"/>
    <n v="18"/>
    <n v="3469"/>
  </r>
  <r>
    <x v="3"/>
    <n v="33"/>
    <n v="3469"/>
  </r>
  <r>
    <x v="4"/>
    <n v="24"/>
    <n v="3469"/>
  </r>
  <r>
    <x v="5"/>
    <n v="1"/>
    <n v="3469"/>
  </r>
  <r>
    <x v="6"/>
    <n v="8"/>
    <n v="3469"/>
  </r>
  <r>
    <x v="7"/>
    <s v="Medium"/>
    <n v="3469"/>
  </r>
  <r>
    <x v="0"/>
    <s v="Couple"/>
    <n v="4988"/>
  </r>
  <r>
    <x v="1"/>
    <n v="19"/>
    <n v="4988"/>
  </r>
  <r>
    <x v="2"/>
    <n v="6"/>
    <n v="4988"/>
  </r>
  <r>
    <x v="3"/>
    <n v="20"/>
    <n v="4988"/>
  </r>
  <r>
    <x v="4"/>
    <n v="0"/>
    <n v="4988"/>
  </r>
  <r>
    <x v="5"/>
    <n v="5"/>
    <n v="4988"/>
  </r>
  <r>
    <x v="6"/>
    <n v="12"/>
    <n v="4988"/>
  </r>
  <r>
    <x v="7"/>
    <s v="Low"/>
    <n v="4988"/>
  </r>
  <r>
    <x v="0"/>
    <s v="Couple"/>
    <n v="1951"/>
  </r>
  <r>
    <x v="1"/>
    <n v="228"/>
    <n v="1951"/>
  </r>
  <r>
    <x v="2"/>
    <n v="122"/>
    <n v="1951"/>
  </r>
  <r>
    <x v="3"/>
    <n v="122"/>
    <n v="1951"/>
  </r>
  <r>
    <x v="4"/>
    <n v="208"/>
    <n v="1951"/>
  </r>
  <r>
    <x v="5"/>
    <n v="129"/>
    <n v="1951"/>
  </r>
  <r>
    <x v="6"/>
    <n v="30"/>
    <n v="1951"/>
  </r>
  <r>
    <x v="7"/>
    <s v="High"/>
    <n v="1951"/>
  </r>
  <r>
    <x v="0"/>
    <s v="Couple"/>
    <n v="520"/>
  </r>
  <r>
    <x v="1"/>
    <n v="3"/>
    <n v="520"/>
  </r>
  <r>
    <x v="2"/>
    <n v="3"/>
    <n v="520"/>
  </r>
  <r>
    <x v="3"/>
    <n v="7"/>
    <n v="520"/>
  </r>
  <r>
    <x v="4"/>
    <n v="6"/>
    <n v="520"/>
  </r>
  <r>
    <x v="5"/>
    <n v="2"/>
    <n v="520"/>
  </r>
  <r>
    <x v="6"/>
    <n v="9"/>
    <n v="520"/>
  </r>
  <r>
    <x v="7"/>
    <s v="Low"/>
    <n v="520"/>
  </r>
  <r>
    <x v="0"/>
    <s v="Couple"/>
    <n v="8372"/>
  </r>
  <r>
    <x v="1"/>
    <n v="3"/>
    <n v="8372"/>
  </r>
  <r>
    <x v="2"/>
    <n v="3"/>
    <n v="8372"/>
  </r>
  <r>
    <x v="3"/>
    <n v="7"/>
    <n v="8372"/>
  </r>
  <r>
    <x v="4"/>
    <n v="6"/>
    <n v="8372"/>
  </r>
  <r>
    <x v="5"/>
    <n v="2"/>
    <n v="8372"/>
  </r>
  <r>
    <x v="6"/>
    <n v="9"/>
    <n v="8372"/>
  </r>
  <r>
    <x v="7"/>
    <s v="Low"/>
    <n v="8372"/>
  </r>
  <r>
    <x v="0"/>
    <s v="Single"/>
    <n v="2678"/>
  </r>
  <r>
    <x v="1"/>
    <n v="52"/>
    <n v="2678"/>
  </r>
  <r>
    <x v="2"/>
    <n v="12"/>
    <n v="2678"/>
  </r>
  <r>
    <x v="3"/>
    <n v="50"/>
    <n v="2678"/>
  </r>
  <r>
    <x v="4"/>
    <n v="4"/>
    <n v="2678"/>
  </r>
  <r>
    <x v="5"/>
    <n v="36"/>
    <n v="2678"/>
  </r>
  <r>
    <x v="6"/>
    <n v="55"/>
    <n v="2678"/>
  </r>
  <r>
    <x v="7"/>
    <s v="Medium"/>
    <n v="2678"/>
  </r>
  <r>
    <x v="0"/>
    <s v="Couple"/>
    <n v="4864"/>
  </r>
  <r>
    <x v="1"/>
    <n v="72"/>
    <n v="4864"/>
  </r>
  <r>
    <x v="2"/>
    <n v="7"/>
    <n v="4864"/>
  </r>
  <r>
    <x v="3"/>
    <n v="58"/>
    <n v="4864"/>
  </r>
  <r>
    <x v="4"/>
    <n v="13"/>
    <n v="4864"/>
  </r>
  <r>
    <x v="5"/>
    <n v="1"/>
    <n v="4864"/>
  </r>
  <r>
    <x v="6"/>
    <n v="24"/>
    <n v="4864"/>
  </r>
  <r>
    <x v="7"/>
    <s v="Medium"/>
    <n v="4864"/>
  </r>
  <r>
    <x v="0"/>
    <s v="Single"/>
    <n v="9739"/>
  </r>
  <r>
    <x v="1"/>
    <n v="62"/>
    <n v="9739"/>
  </r>
  <r>
    <x v="2"/>
    <n v="0"/>
    <n v="9739"/>
  </r>
  <r>
    <x v="3"/>
    <n v="22"/>
    <n v="9739"/>
  </r>
  <r>
    <x v="4"/>
    <n v="3"/>
    <n v="9739"/>
  </r>
  <r>
    <x v="5"/>
    <n v="1"/>
    <n v="9739"/>
  </r>
  <r>
    <x v="6"/>
    <n v="26"/>
    <n v="9739"/>
  </r>
  <r>
    <x v="7"/>
    <s v="Low"/>
    <n v="9739"/>
  </r>
  <r>
    <x v="0"/>
    <s v="Couple"/>
    <n v="1655"/>
  </r>
  <r>
    <x v="1"/>
    <n v="16"/>
    <n v="1655"/>
  </r>
  <r>
    <x v="2"/>
    <n v="3"/>
    <n v="1655"/>
  </r>
  <r>
    <x v="3"/>
    <n v="15"/>
    <n v="1655"/>
  </r>
  <r>
    <x v="4"/>
    <n v="2"/>
    <n v="1655"/>
  </r>
  <r>
    <x v="5"/>
    <n v="1"/>
    <n v="1655"/>
  </r>
  <r>
    <x v="6"/>
    <n v="11"/>
    <n v="1655"/>
  </r>
  <r>
    <x v="7"/>
    <s v="Low"/>
    <n v="1655"/>
  </r>
  <r>
    <x v="0"/>
    <s v="Couple"/>
    <n v="3726"/>
  </r>
  <r>
    <x v="1"/>
    <n v="4"/>
    <n v="3726"/>
  </r>
  <r>
    <x v="2"/>
    <n v="1"/>
    <n v="3726"/>
  </r>
  <r>
    <x v="3"/>
    <n v="9"/>
    <n v="3726"/>
  </r>
  <r>
    <x v="4"/>
    <n v="3"/>
    <n v="3726"/>
  </r>
  <r>
    <x v="5"/>
    <n v="0"/>
    <n v="3726"/>
  </r>
  <r>
    <x v="6"/>
    <n v="0"/>
    <n v="3726"/>
  </r>
  <r>
    <x v="7"/>
    <s v="Low"/>
    <n v="3726"/>
  </r>
  <r>
    <x v="0"/>
    <s v="Couple"/>
    <n v="9291"/>
  </r>
  <r>
    <x v="1"/>
    <n v="8"/>
    <n v="9291"/>
  </r>
  <r>
    <x v="2"/>
    <n v="2"/>
    <n v="9291"/>
  </r>
  <r>
    <x v="3"/>
    <n v="4"/>
    <n v="9291"/>
  </r>
  <r>
    <x v="4"/>
    <n v="0"/>
    <n v="9291"/>
  </r>
  <r>
    <x v="5"/>
    <n v="0"/>
    <n v="9291"/>
  </r>
  <r>
    <x v="6"/>
    <n v="1"/>
    <n v="9291"/>
  </r>
  <r>
    <x v="7"/>
    <s v="Low"/>
    <n v="9291"/>
  </r>
  <r>
    <x v="0"/>
    <s v="Couple"/>
    <n v="10686"/>
  </r>
  <r>
    <x v="1"/>
    <n v="15"/>
    <n v="10686"/>
  </r>
  <r>
    <x v="2"/>
    <n v="0"/>
    <n v="10686"/>
  </r>
  <r>
    <x v="3"/>
    <n v="4"/>
    <n v="10686"/>
  </r>
  <r>
    <x v="4"/>
    <n v="0"/>
    <n v="10686"/>
  </r>
  <r>
    <x v="5"/>
    <n v="0"/>
    <n v="10686"/>
  </r>
  <r>
    <x v="6"/>
    <n v="2"/>
    <n v="10686"/>
  </r>
  <r>
    <x v="7"/>
    <s v="Low"/>
    <n v="10686"/>
  </r>
  <r>
    <x v="0"/>
    <s v="Single"/>
    <n v="10352"/>
  </r>
  <r>
    <x v="1"/>
    <n v="50"/>
    <n v="10352"/>
  </r>
  <r>
    <x v="2"/>
    <n v="4"/>
    <n v="10352"/>
  </r>
  <r>
    <x v="3"/>
    <n v="28"/>
    <n v="10352"/>
  </r>
  <r>
    <x v="4"/>
    <n v="6"/>
    <n v="10352"/>
  </r>
  <r>
    <x v="5"/>
    <n v="3"/>
    <n v="10352"/>
  </r>
  <r>
    <x v="6"/>
    <n v="26"/>
    <n v="10352"/>
  </r>
  <r>
    <x v="7"/>
    <s v="Medium"/>
    <n v="10352"/>
  </r>
  <r>
    <x v="0"/>
    <s v="Couple"/>
    <n v="1515"/>
  </r>
  <r>
    <x v="1"/>
    <n v="11"/>
    <n v="1515"/>
  </r>
  <r>
    <x v="2"/>
    <n v="2"/>
    <n v="1515"/>
  </r>
  <r>
    <x v="3"/>
    <n v="7"/>
    <n v="1515"/>
  </r>
  <r>
    <x v="4"/>
    <n v="4"/>
    <n v="1515"/>
  </r>
  <r>
    <x v="5"/>
    <n v="2"/>
    <n v="1515"/>
  </r>
  <r>
    <x v="6"/>
    <n v="2"/>
    <n v="1515"/>
  </r>
  <r>
    <x v="7"/>
    <s v="Low"/>
    <n v="1515"/>
  </r>
  <r>
    <x v="0"/>
    <s v="Single"/>
    <n v="92"/>
  </r>
  <r>
    <x v="1"/>
    <n v="5"/>
    <n v="92"/>
  </r>
  <r>
    <x v="2"/>
    <n v="7"/>
    <n v="92"/>
  </r>
  <r>
    <x v="3"/>
    <n v="24"/>
    <n v="92"/>
  </r>
  <r>
    <x v="4"/>
    <n v="19"/>
    <n v="92"/>
  </r>
  <r>
    <x v="5"/>
    <n v="14"/>
    <n v="92"/>
  </r>
  <r>
    <x v="6"/>
    <n v="20"/>
    <n v="92"/>
  </r>
  <r>
    <x v="7"/>
    <s v="Medium"/>
    <n v="92"/>
  </r>
  <r>
    <x v="0"/>
    <s v="Single"/>
    <n v="3312"/>
  </r>
  <r>
    <x v="1"/>
    <n v="5"/>
    <n v="3312"/>
  </r>
  <r>
    <x v="2"/>
    <n v="7"/>
    <n v="3312"/>
  </r>
  <r>
    <x v="3"/>
    <n v="24"/>
    <n v="3312"/>
  </r>
  <r>
    <x v="4"/>
    <n v="19"/>
    <n v="3312"/>
  </r>
  <r>
    <x v="5"/>
    <n v="14"/>
    <n v="3312"/>
  </r>
  <r>
    <x v="6"/>
    <n v="20"/>
    <n v="3312"/>
  </r>
  <r>
    <x v="7"/>
    <s v="Medium"/>
    <n v="3312"/>
  </r>
  <r>
    <x v="0"/>
    <s v="Couple"/>
    <n v="7901"/>
  </r>
  <r>
    <x v="1"/>
    <n v="9"/>
    <n v="7901"/>
  </r>
  <r>
    <x v="2"/>
    <n v="1"/>
    <n v="7901"/>
  </r>
  <r>
    <x v="3"/>
    <n v="5"/>
    <n v="7901"/>
  </r>
  <r>
    <x v="4"/>
    <n v="2"/>
    <n v="7901"/>
  </r>
  <r>
    <x v="5"/>
    <n v="1"/>
    <n v="7901"/>
  </r>
  <r>
    <x v="6"/>
    <n v="4"/>
    <n v="7901"/>
  </r>
  <r>
    <x v="7"/>
    <s v="Low"/>
    <n v="7901"/>
  </r>
  <r>
    <x v="0"/>
    <s v="Couple"/>
    <n v="9905"/>
  </r>
  <r>
    <x v="1"/>
    <n v="135"/>
    <n v="9905"/>
  </r>
  <r>
    <x v="2"/>
    <n v="1"/>
    <n v="9905"/>
  </r>
  <r>
    <x v="3"/>
    <n v="41"/>
    <n v="9905"/>
  </r>
  <r>
    <x v="4"/>
    <n v="10"/>
    <n v="9905"/>
  </r>
  <r>
    <x v="5"/>
    <n v="1"/>
    <n v="9905"/>
  </r>
  <r>
    <x v="6"/>
    <n v="67"/>
    <n v="9905"/>
  </r>
  <r>
    <x v="7"/>
    <s v="Medium"/>
    <n v="9905"/>
  </r>
  <r>
    <x v="0"/>
    <s v="Couple"/>
    <n v="1970"/>
  </r>
  <r>
    <x v="1"/>
    <n v="63"/>
    <n v="1970"/>
  </r>
  <r>
    <x v="2"/>
    <n v="0"/>
    <n v="1970"/>
  </r>
  <r>
    <x v="3"/>
    <n v="21"/>
    <n v="1970"/>
  </r>
  <r>
    <x v="4"/>
    <n v="7"/>
    <n v="1970"/>
  </r>
  <r>
    <x v="5"/>
    <n v="0"/>
    <n v="1970"/>
  </r>
  <r>
    <x v="6"/>
    <n v="12"/>
    <n v="1970"/>
  </r>
  <r>
    <x v="7"/>
    <s v="Medium"/>
    <n v="1970"/>
  </r>
  <r>
    <x v="0"/>
    <s v="Couple"/>
    <n v="1663"/>
  </r>
  <r>
    <x v="1"/>
    <n v="20"/>
    <n v="1663"/>
  </r>
  <r>
    <x v="2"/>
    <n v="2"/>
    <n v="1663"/>
  </r>
  <r>
    <x v="3"/>
    <n v="14"/>
    <n v="1663"/>
  </r>
  <r>
    <x v="4"/>
    <n v="3"/>
    <n v="1663"/>
  </r>
  <r>
    <x v="5"/>
    <n v="0"/>
    <n v="1663"/>
  </r>
  <r>
    <x v="6"/>
    <n v="10"/>
    <n v="1663"/>
  </r>
  <r>
    <x v="7"/>
    <s v="Low"/>
    <n v="1663"/>
  </r>
  <r>
    <x v="0"/>
    <s v="Couple"/>
    <n v="4186"/>
  </r>
  <r>
    <x v="1"/>
    <n v="18"/>
    <n v="4186"/>
  </r>
  <r>
    <x v="2"/>
    <n v="6"/>
    <n v="4186"/>
  </r>
  <r>
    <x v="3"/>
    <n v="15"/>
    <n v="4186"/>
  </r>
  <r>
    <x v="4"/>
    <n v="12"/>
    <n v="4186"/>
  </r>
  <r>
    <x v="5"/>
    <n v="8"/>
    <n v="4186"/>
  </r>
  <r>
    <x v="6"/>
    <n v="17"/>
    <n v="4186"/>
  </r>
  <r>
    <x v="7"/>
    <s v="Low"/>
    <n v="4186"/>
  </r>
  <r>
    <x v="0"/>
    <s v="Couple"/>
    <n v="1419"/>
  </r>
  <r>
    <x v="1"/>
    <n v="18"/>
    <n v="1419"/>
  </r>
  <r>
    <x v="2"/>
    <n v="6"/>
    <n v="1419"/>
  </r>
  <r>
    <x v="3"/>
    <n v="15"/>
    <n v="1419"/>
  </r>
  <r>
    <x v="4"/>
    <n v="12"/>
    <n v="1419"/>
  </r>
  <r>
    <x v="5"/>
    <n v="8"/>
    <n v="1419"/>
  </r>
  <r>
    <x v="6"/>
    <n v="17"/>
    <n v="1419"/>
  </r>
  <r>
    <x v="7"/>
    <s v="Low"/>
    <n v="1419"/>
  </r>
  <r>
    <x v="0"/>
    <s v="Single"/>
    <n v="663"/>
  </r>
  <r>
    <x v="1"/>
    <n v="40"/>
    <n v="663"/>
  </r>
  <r>
    <x v="2"/>
    <n v="2"/>
    <n v="663"/>
  </r>
  <r>
    <x v="3"/>
    <n v="15"/>
    <n v="663"/>
  </r>
  <r>
    <x v="4"/>
    <n v="8"/>
    <n v="663"/>
  </r>
  <r>
    <x v="5"/>
    <n v="0"/>
    <n v="663"/>
  </r>
  <r>
    <x v="6"/>
    <n v="6"/>
    <n v="663"/>
  </r>
  <r>
    <x v="7"/>
    <s v="Low"/>
    <n v="663"/>
  </r>
  <r>
    <x v="0"/>
    <s v="Single"/>
    <n v="8299"/>
  </r>
  <r>
    <x v="1"/>
    <n v="40"/>
    <n v="8299"/>
  </r>
  <r>
    <x v="2"/>
    <n v="2"/>
    <n v="8299"/>
  </r>
  <r>
    <x v="3"/>
    <n v="15"/>
    <n v="8299"/>
  </r>
  <r>
    <x v="4"/>
    <n v="8"/>
    <n v="8299"/>
  </r>
  <r>
    <x v="5"/>
    <n v="0"/>
    <n v="8299"/>
  </r>
  <r>
    <x v="6"/>
    <n v="6"/>
    <n v="8299"/>
  </r>
  <r>
    <x v="7"/>
    <s v="Low"/>
    <n v="8299"/>
  </r>
  <r>
    <x v="0"/>
    <s v="Single"/>
    <n v="5267"/>
  </r>
  <r>
    <x v="1"/>
    <n v="16"/>
    <n v="5267"/>
  </r>
  <r>
    <x v="2"/>
    <n v="2"/>
    <n v="5267"/>
  </r>
  <r>
    <x v="3"/>
    <n v="18"/>
    <n v="5267"/>
  </r>
  <r>
    <x v="4"/>
    <n v="2"/>
    <n v="5267"/>
  </r>
  <r>
    <x v="5"/>
    <n v="1"/>
    <n v="5267"/>
  </r>
  <r>
    <x v="6"/>
    <n v="5"/>
    <n v="5267"/>
  </r>
  <r>
    <x v="7"/>
    <s v="Low"/>
    <n v="5267"/>
  </r>
  <r>
    <x v="0"/>
    <s v="Single"/>
    <n v="1764"/>
  </r>
  <r>
    <x v="1"/>
    <n v="100"/>
    <n v="1764"/>
  </r>
  <r>
    <x v="2"/>
    <n v="2"/>
    <n v="1764"/>
  </r>
  <r>
    <x v="3"/>
    <n v="128"/>
    <n v="1764"/>
  </r>
  <r>
    <x v="4"/>
    <n v="23"/>
    <n v="1764"/>
  </r>
  <r>
    <x v="5"/>
    <n v="7"/>
    <n v="1764"/>
  </r>
  <r>
    <x v="6"/>
    <n v="10"/>
    <n v="1764"/>
  </r>
  <r>
    <x v="7"/>
    <s v="Medium"/>
    <n v="1764"/>
  </r>
  <r>
    <x v="0"/>
    <s v="Single"/>
    <n v="2278"/>
  </r>
  <r>
    <x v="1"/>
    <n v="4"/>
    <n v="2278"/>
  </r>
  <r>
    <x v="2"/>
    <n v="17"/>
    <n v="2278"/>
  </r>
  <r>
    <x v="3"/>
    <n v="19"/>
    <n v="2278"/>
  </r>
  <r>
    <x v="4"/>
    <n v="30"/>
    <n v="2278"/>
  </r>
  <r>
    <x v="5"/>
    <n v="24"/>
    <n v="2278"/>
  </r>
  <r>
    <x v="6"/>
    <n v="39"/>
    <n v="2278"/>
  </r>
  <r>
    <x v="7"/>
    <s v="Low"/>
    <n v="2278"/>
  </r>
  <r>
    <x v="0"/>
    <s v="Couple"/>
    <n v="9579"/>
  </r>
  <r>
    <x v="1"/>
    <n v="53"/>
    <n v="9579"/>
  </r>
  <r>
    <x v="2"/>
    <n v="1"/>
    <n v="9579"/>
  </r>
  <r>
    <x v="3"/>
    <n v="34"/>
    <n v="9579"/>
  </r>
  <r>
    <x v="4"/>
    <n v="2"/>
    <n v="9579"/>
  </r>
  <r>
    <x v="5"/>
    <n v="0"/>
    <n v="9579"/>
  </r>
  <r>
    <x v="6"/>
    <n v="16"/>
    <n v="9579"/>
  </r>
  <r>
    <x v="7"/>
    <s v="Low"/>
    <n v="9579"/>
  </r>
  <r>
    <x v="0"/>
    <s v="Single"/>
    <n v="2281"/>
  </r>
  <r>
    <x v="1"/>
    <n v="4"/>
    <n v="2281"/>
  </r>
  <r>
    <x v="2"/>
    <n v="3"/>
    <n v="2281"/>
  </r>
  <r>
    <x v="3"/>
    <n v="7"/>
    <n v="2281"/>
  </r>
  <r>
    <x v="4"/>
    <n v="0"/>
    <n v="2281"/>
  </r>
  <r>
    <x v="5"/>
    <n v="3"/>
    <n v="2281"/>
  </r>
  <r>
    <x v="6"/>
    <n v="11"/>
    <n v="2281"/>
  </r>
  <r>
    <x v="7"/>
    <s v="Low"/>
    <n v="2281"/>
  </r>
  <r>
    <x v="0"/>
    <s v="Couple"/>
    <n v="8876"/>
  </r>
  <r>
    <x v="1"/>
    <n v="132"/>
    <n v="8876"/>
  </r>
  <r>
    <x v="2"/>
    <n v="0"/>
    <n v="8876"/>
  </r>
  <r>
    <x v="3"/>
    <n v="16"/>
    <n v="8876"/>
  </r>
  <r>
    <x v="4"/>
    <n v="0"/>
    <n v="8876"/>
  </r>
  <r>
    <x v="5"/>
    <n v="0"/>
    <n v="8876"/>
  </r>
  <r>
    <x v="6"/>
    <n v="4"/>
    <n v="8876"/>
  </r>
  <r>
    <x v="7"/>
    <s v="Medium"/>
    <n v="8876"/>
  </r>
  <r>
    <x v="0"/>
    <s v="Couple"/>
    <n v="2371"/>
  </r>
  <r>
    <x v="1"/>
    <n v="39"/>
    <n v="2371"/>
  </r>
  <r>
    <x v="2"/>
    <n v="1"/>
    <n v="2371"/>
  </r>
  <r>
    <x v="3"/>
    <n v="22"/>
    <n v="2371"/>
  </r>
  <r>
    <x v="4"/>
    <n v="3"/>
    <n v="2371"/>
  </r>
  <r>
    <x v="5"/>
    <n v="4"/>
    <n v="2371"/>
  </r>
  <r>
    <x v="6"/>
    <n v="12"/>
    <n v="2371"/>
  </r>
  <r>
    <x v="7"/>
    <s v="Low"/>
    <n v="2371"/>
  </r>
  <r>
    <x v="0"/>
    <s v="Couple"/>
    <n v="10104"/>
  </r>
  <r>
    <x v="1"/>
    <n v="4"/>
    <n v="10104"/>
  </r>
  <r>
    <x v="2"/>
    <n v="0"/>
    <n v="10104"/>
  </r>
  <r>
    <x v="3"/>
    <n v="2"/>
    <n v="10104"/>
  </r>
  <r>
    <x v="4"/>
    <n v="0"/>
    <n v="10104"/>
  </r>
  <r>
    <x v="5"/>
    <n v="0"/>
    <n v="10104"/>
  </r>
  <r>
    <x v="6"/>
    <n v="2"/>
    <n v="10104"/>
  </r>
  <r>
    <x v="7"/>
    <s v="Low"/>
    <n v="10104"/>
  </r>
  <r>
    <x v="0"/>
    <s v="Couple"/>
    <n v="4754"/>
  </r>
  <r>
    <x v="1"/>
    <n v="30"/>
    <n v="4754"/>
  </r>
  <r>
    <x v="2"/>
    <n v="11"/>
    <n v="4754"/>
  </r>
  <r>
    <x v="3"/>
    <n v="33"/>
    <n v="4754"/>
  </r>
  <r>
    <x v="4"/>
    <n v="13"/>
    <n v="4754"/>
  </r>
  <r>
    <x v="5"/>
    <n v="6"/>
    <n v="4754"/>
  </r>
  <r>
    <x v="6"/>
    <n v="29"/>
    <n v="4754"/>
  </r>
  <r>
    <x v="7"/>
    <s v="Low"/>
    <n v="4754"/>
  </r>
  <r>
    <x v="0"/>
    <s v="Couple"/>
    <n v="2098"/>
  </r>
  <r>
    <x v="1"/>
    <n v="11"/>
    <n v="2098"/>
  </r>
  <r>
    <x v="2"/>
    <n v="0"/>
    <n v="2098"/>
  </r>
  <r>
    <x v="3"/>
    <n v="5"/>
    <n v="2098"/>
  </r>
  <r>
    <x v="4"/>
    <n v="0"/>
    <n v="2098"/>
  </r>
  <r>
    <x v="5"/>
    <n v="0"/>
    <n v="2098"/>
  </r>
  <r>
    <x v="6"/>
    <n v="1"/>
    <n v="2098"/>
  </r>
  <r>
    <x v="7"/>
    <s v="Low"/>
    <n v="2098"/>
  </r>
  <r>
    <x v="0"/>
    <s v="Couple"/>
    <n v="3885"/>
  </r>
  <r>
    <x v="1"/>
    <n v="16"/>
    <n v="3885"/>
  </r>
  <r>
    <x v="2"/>
    <n v="2"/>
    <n v="3885"/>
  </r>
  <r>
    <x v="3"/>
    <n v="18"/>
    <n v="3885"/>
  </r>
  <r>
    <x v="4"/>
    <n v="3"/>
    <n v="3885"/>
  </r>
  <r>
    <x v="5"/>
    <n v="0"/>
    <n v="3885"/>
  </r>
  <r>
    <x v="6"/>
    <n v="24"/>
    <n v="3885"/>
  </r>
  <r>
    <x v="7"/>
    <s v="Low"/>
    <n v="3885"/>
  </r>
  <r>
    <x v="0"/>
    <s v="Couple"/>
    <n v="4550"/>
  </r>
  <r>
    <x v="1"/>
    <n v="61"/>
    <n v="4550"/>
  </r>
  <r>
    <x v="2"/>
    <n v="0"/>
    <n v="4550"/>
  </r>
  <r>
    <x v="3"/>
    <n v="3"/>
    <n v="4550"/>
  </r>
  <r>
    <x v="4"/>
    <n v="0"/>
    <n v="4550"/>
  </r>
  <r>
    <x v="5"/>
    <n v="0"/>
    <n v="4550"/>
  </r>
  <r>
    <x v="6"/>
    <n v="7"/>
    <n v="4550"/>
  </r>
  <r>
    <x v="7"/>
    <s v="Low"/>
    <n v="4550"/>
  </r>
  <r>
    <x v="0"/>
    <s v="Couple"/>
    <n v="1448"/>
  </r>
  <r>
    <x v="1"/>
    <n v="21"/>
    <n v="1448"/>
  </r>
  <r>
    <x v="2"/>
    <n v="12"/>
    <n v="1448"/>
  </r>
  <r>
    <x v="3"/>
    <n v="12"/>
    <n v="1448"/>
  </r>
  <r>
    <x v="4"/>
    <n v="0"/>
    <n v="1448"/>
  </r>
  <r>
    <x v="5"/>
    <n v="3"/>
    <n v="1448"/>
  </r>
  <r>
    <x v="6"/>
    <n v="3"/>
    <n v="1448"/>
  </r>
  <r>
    <x v="7"/>
    <s v="Low"/>
    <n v="1448"/>
  </r>
  <r>
    <x v="0"/>
    <s v="Couple"/>
    <n v="7011"/>
  </r>
  <r>
    <x v="1"/>
    <n v="43"/>
    <n v="7011"/>
  </r>
  <r>
    <x v="2"/>
    <n v="2"/>
    <n v="7011"/>
  </r>
  <r>
    <x v="3"/>
    <n v="27"/>
    <n v="7011"/>
  </r>
  <r>
    <x v="4"/>
    <n v="0"/>
    <n v="7011"/>
  </r>
  <r>
    <x v="5"/>
    <n v="9"/>
    <n v="7011"/>
  </r>
  <r>
    <x v="6"/>
    <n v="12"/>
    <n v="7011"/>
  </r>
  <r>
    <x v="7"/>
    <s v="Medium"/>
    <n v="7011"/>
  </r>
  <r>
    <x v="0"/>
    <s v="Single"/>
    <n v="6634"/>
  </r>
  <r>
    <x v="1"/>
    <n v="22"/>
    <n v="6634"/>
  </r>
  <r>
    <x v="2"/>
    <n v="3"/>
    <n v="6634"/>
  </r>
  <r>
    <x v="3"/>
    <n v="18"/>
    <n v="6634"/>
  </r>
  <r>
    <x v="4"/>
    <n v="0"/>
    <n v="6634"/>
  </r>
  <r>
    <x v="5"/>
    <n v="0"/>
    <n v="6634"/>
  </r>
  <r>
    <x v="6"/>
    <n v="11"/>
    <n v="6634"/>
  </r>
  <r>
    <x v="7"/>
    <s v="Low"/>
    <n v="6634"/>
  </r>
  <r>
    <x v="0"/>
    <s v="Couple"/>
    <n v="5610"/>
  </r>
  <r>
    <x v="1"/>
    <n v="7"/>
    <n v="5610"/>
  </r>
  <r>
    <x v="2"/>
    <n v="3"/>
    <n v="5610"/>
  </r>
  <r>
    <x v="3"/>
    <n v="10"/>
    <n v="5610"/>
  </r>
  <r>
    <x v="4"/>
    <n v="8"/>
    <n v="5610"/>
  </r>
  <r>
    <x v="5"/>
    <n v="1"/>
    <n v="5610"/>
  </r>
  <r>
    <x v="6"/>
    <n v="7"/>
    <n v="5610"/>
  </r>
  <r>
    <x v="7"/>
    <s v="Low"/>
    <n v="5610"/>
  </r>
  <r>
    <x v="0"/>
    <s v="Couple"/>
    <n v="6177"/>
  </r>
  <r>
    <x v="1"/>
    <n v="76"/>
    <n v="6177"/>
  </r>
  <r>
    <x v="2"/>
    <n v="10"/>
    <n v="6177"/>
  </r>
  <r>
    <x v="3"/>
    <n v="56"/>
    <n v="6177"/>
  </r>
  <r>
    <x v="4"/>
    <n v="3"/>
    <n v="6177"/>
  </r>
  <r>
    <x v="5"/>
    <n v="1"/>
    <n v="6177"/>
  </r>
  <r>
    <x v="6"/>
    <n v="23"/>
    <n v="6177"/>
  </r>
  <r>
    <x v="7"/>
    <s v="Medium"/>
    <n v="6177"/>
  </r>
  <r>
    <x v="0"/>
    <s v="Couple"/>
    <n v="5907"/>
  </r>
  <r>
    <x v="1"/>
    <n v="8"/>
    <n v="5907"/>
  </r>
  <r>
    <x v="2"/>
    <n v="0"/>
    <n v="5907"/>
  </r>
  <r>
    <x v="3"/>
    <n v="8"/>
    <n v="5907"/>
  </r>
  <r>
    <x v="4"/>
    <n v="0"/>
    <n v="5907"/>
  </r>
  <r>
    <x v="5"/>
    <n v="0"/>
    <n v="5907"/>
  </r>
  <r>
    <x v="6"/>
    <n v="2"/>
    <n v="5907"/>
  </r>
  <r>
    <x v="7"/>
    <s v="Low"/>
    <n v="5907"/>
  </r>
  <r>
    <x v="0"/>
    <s v="Single"/>
    <n v="2740"/>
  </r>
  <r>
    <x v="1"/>
    <n v="62"/>
    <n v="2740"/>
  </r>
  <r>
    <x v="2"/>
    <n v="1"/>
    <n v="2740"/>
  </r>
  <r>
    <x v="3"/>
    <n v="16"/>
    <n v="2740"/>
  </r>
  <r>
    <x v="4"/>
    <n v="3"/>
    <n v="2740"/>
  </r>
  <r>
    <x v="5"/>
    <n v="2"/>
    <n v="2740"/>
  </r>
  <r>
    <x v="6"/>
    <n v="6"/>
    <n v="2740"/>
  </r>
  <r>
    <x v="7"/>
    <s v="Low"/>
    <n v="2740"/>
  </r>
  <r>
    <x v="0"/>
    <s v="Single"/>
    <n v="8414"/>
  </r>
  <r>
    <x v="1"/>
    <n v="56"/>
    <n v="8414"/>
  </r>
  <r>
    <x v="2"/>
    <n v="0"/>
    <n v="8414"/>
  </r>
  <r>
    <x v="3"/>
    <n v="12"/>
    <n v="8414"/>
  </r>
  <r>
    <x v="4"/>
    <n v="0"/>
    <n v="8414"/>
  </r>
  <r>
    <x v="5"/>
    <n v="0"/>
    <n v="8414"/>
  </r>
  <r>
    <x v="6"/>
    <n v="18"/>
    <n v="8414"/>
  </r>
  <r>
    <x v="7"/>
    <s v="Low"/>
    <n v="8414"/>
  </r>
  <r>
    <x v="0"/>
    <s v="Couple"/>
    <n v="5967"/>
  </r>
  <r>
    <x v="1"/>
    <n v="26"/>
    <n v="5967"/>
  </r>
  <r>
    <x v="2"/>
    <n v="2"/>
    <n v="5967"/>
  </r>
  <r>
    <x v="3"/>
    <n v="19"/>
    <n v="5967"/>
  </r>
  <r>
    <x v="4"/>
    <n v="10"/>
    <n v="5967"/>
  </r>
  <r>
    <x v="5"/>
    <n v="5"/>
    <n v="5967"/>
  </r>
  <r>
    <x v="6"/>
    <n v="8"/>
    <n v="5967"/>
  </r>
  <r>
    <x v="7"/>
    <s v="Low"/>
    <n v="5967"/>
  </r>
  <r>
    <x v="0"/>
    <s v="Single"/>
    <n v="10967"/>
  </r>
  <r>
    <x v="1"/>
    <n v="33"/>
    <n v="10967"/>
  </r>
  <r>
    <x v="2"/>
    <n v="6"/>
    <n v="10967"/>
  </r>
  <r>
    <x v="3"/>
    <n v="40"/>
    <n v="10967"/>
  </r>
  <r>
    <x v="4"/>
    <n v="3"/>
    <n v="10967"/>
  </r>
  <r>
    <x v="5"/>
    <n v="7"/>
    <n v="10967"/>
  </r>
  <r>
    <x v="6"/>
    <n v="10"/>
    <n v="10967"/>
  </r>
  <r>
    <x v="7"/>
    <s v="Low"/>
    <n v="10967"/>
  </r>
  <r>
    <x v="0"/>
    <s v="Single"/>
    <n v="7275"/>
  </r>
  <r>
    <x v="1"/>
    <n v="79"/>
    <n v="7275"/>
  </r>
  <r>
    <x v="2"/>
    <n v="1"/>
    <n v="7275"/>
  </r>
  <r>
    <x v="3"/>
    <n v="31"/>
    <n v="7275"/>
  </r>
  <r>
    <x v="4"/>
    <n v="4"/>
    <n v="7275"/>
  </r>
  <r>
    <x v="5"/>
    <n v="4"/>
    <n v="7275"/>
  </r>
  <r>
    <x v="6"/>
    <n v="12"/>
    <n v="7275"/>
  </r>
  <r>
    <x v="7"/>
    <s v="Low"/>
    <n v="7275"/>
  </r>
  <r>
    <x v="0"/>
    <s v="Single"/>
    <n v="8334"/>
  </r>
  <r>
    <x v="1"/>
    <n v="79"/>
    <n v="8334"/>
  </r>
  <r>
    <x v="2"/>
    <n v="1"/>
    <n v="8334"/>
  </r>
  <r>
    <x v="3"/>
    <n v="31"/>
    <n v="8334"/>
  </r>
  <r>
    <x v="4"/>
    <n v="4"/>
    <n v="8334"/>
  </r>
  <r>
    <x v="5"/>
    <n v="4"/>
    <n v="8334"/>
  </r>
  <r>
    <x v="6"/>
    <n v="12"/>
    <n v="8334"/>
  </r>
  <r>
    <x v="7"/>
    <s v="Low"/>
    <n v="8334"/>
  </r>
  <r>
    <x v="0"/>
    <s v="Single"/>
    <n v="6679"/>
  </r>
  <r>
    <x v="1"/>
    <n v="10"/>
    <n v="6679"/>
  </r>
  <r>
    <x v="2"/>
    <n v="3"/>
    <n v="6679"/>
  </r>
  <r>
    <x v="3"/>
    <n v="3"/>
    <n v="6679"/>
  </r>
  <r>
    <x v="4"/>
    <n v="0"/>
    <n v="6679"/>
  </r>
  <r>
    <x v="5"/>
    <n v="0"/>
    <n v="6679"/>
  </r>
  <r>
    <x v="6"/>
    <n v="0"/>
    <n v="6679"/>
  </r>
  <r>
    <x v="7"/>
    <s v="Low"/>
    <n v="6679"/>
  </r>
  <r>
    <x v="0"/>
    <s v="Single"/>
    <n v="1388"/>
  </r>
  <r>
    <x v="1"/>
    <n v="6"/>
    <n v="1388"/>
  </r>
  <r>
    <x v="2"/>
    <n v="10"/>
    <n v="1388"/>
  </r>
  <r>
    <x v="3"/>
    <n v="21"/>
    <n v="1388"/>
  </r>
  <r>
    <x v="4"/>
    <n v="19"/>
    <n v="1388"/>
  </r>
  <r>
    <x v="5"/>
    <n v="14"/>
    <n v="1388"/>
  </r>
  <r>
    <x v="6"/>
    <n v="42"/>
    <n v="1388"/>
  </r>
  <r>
    <x v="7"/>
    <s v="Low"/>
    <n v="1388"/>
  </r>
  <r>
    <x v="0"/>
    <s v="Single"/>
    <n v="979"/>
  </r>
  <r>
    <x v="1"/>
    <n v="6"/>
    <n v="979"/>
  </r>
  <r>
    <x v="2"/>
    <n v="10"/>
    <n v="979"/>
  </r>
  <r>
    <x v="3"/>
    <n v="21"/>
    <n v="979"/>
  </r>
  <r>
    <x v="4"/>
    <n v="19"/>
    <n v="979"/>
  </r>
  <r>
    <x v="5"/>
    <n v="14"/>
    <n v="979"/>
  </r>
  <r>
    <x v="6"/>
    <n v="42"/>
    <n v="979"/>
  </r>
  <r>
    <x v="7"/>
    <s v="Low"/>
    <n v="979"/>
  </r>
  <r>
    <x v="0"/>
    <s v="Couple"/>
    <n v="10680"/>
  </r>
  <r>
    <x v="1"/>
    <n v="45"/>
    <n v="10680"/>
  </r>
  <r>
    <x v="2"/>
    <n v="0"/>
    <n v="10680"/>
  </r>
  <r>
    <x v="3"/>
    <n v="16"/>
    <n v="10680"/>
  </r>
  <r>
    <x v="4"/>
    <n v="2"/>
    <n v="10680"/>
  </r>
  <r>
    <x v="5"/>
    <n v="1"/>
    <n v="10680"/>
  </r>
  <r>
    <x v="6"/>
    <n v="6"/>
    <n v="10680"/>
  </r>
  <r>
    <x v="7"/>
    <s v="Medium"/>
    <n v="10680"/>
  </r>
  <r>
    <x v="0"/>
    <s v="Couple"/>
    <n v="8230"/>
  </r>
  <r>
    <x v="1"/>
    <n v="22"/>
    <n v="8230"/>
  </r>
  <r>
    <x v="2"/>
    <n v="2"/>
    <n v="8230"/>
  </r>
  <r>
    <x v="3"/>
    <n v="31"/>
    <n v="8230"/>
  </r>
  <r>
    <x v="4"/>
    <n v="7"/>
    <n v="8230"/>
  </r>
  <r>
    <x v="5"/>
    <n v="4"/>
    <n v="8230"/>
  </r>
  <r>
    <x v="6"/>
    <n v="5"/>
    <n v="8230"/>
  </r>
  <r>
    <x v="7"/>
    <s v="Low"/>
    <n v="8230"/>
  </r>
  <r>
    <x v="0"/>
    <s v="Couple"/>
    <n v="2815"/>
  </r>
  <r>
    <x v="1"/>
    <n v="7"/>
    <n v="2815"/>
  </r>
  <r>
    <x v="2"/>
    <n v="5"/>
    <n v="2815"/>
  </r>
  <r>
    <x v="3"/>
    <n v="39"/>
    <n v="2815"/>
  </r>
  <r>
    <x v="4"/>
    <n v="17"/>
    <n v="2815"/>
  </r>
  <r>
    <x v="5"/>
    <n v="15"/>
    <n v="2815"/>
  </r>
  <r>
    <x v="6"/>
    <n v="37"/>
    <n v="2815"/>
  </r>
  <r>
    <x v="7"/>
    <s v="Medium"/>
    <n v="2815"/>
  </r>
  <r>
    <x v="0"/>
    <s v="Couple"/>
    <n v="11030"/>
  </r>
  <r>
    <x v="1"/>
    <n v="9"/>
    <n v="11030"/>
  </r>
  <r>
    <x v="2"/>
    <n v="0"/>
    <n v="11030"/>
  </r>
  <r>
    <x v="3"/>
    <n v="3"/>
    <n v="11030"/>
  </r>
  <r>
    <x v="4"/>
    <n v="0"/>
    <n v="11030"/>
  </r>
  <r>
    <x v="5"/>
    <n v="0"/>
    <n v="11030"/>
  </r>
  <r>
    <x v="6"/>
    <n v="4"/>
    <n v="11030"/>
  </r>
  <r>
    <x v="7"/>
    <s v="Low"/>
    <n v="11030"/>
  </r>
  <r>
    <x v="0"/>
    <s v="Couple"/>
    <n v="6424"/>
  </r>
  <r>
    <x v="1"/>
    <n v="12"/>
    <n v="6424"/>
  </r>
  <r>
    <x v="2"/>
    <n v="6"/>
    <n v="6424"/>
  </r>
  <r>
    <x v="3"/>
    <n v="2"/>
    <n v="6424"/>
  </r>
  <r>
    <x v="4"/>
    <n v="11"/>
    <n v="6424"/>
  </r>
  <r>
    <x v="5"/>
    <n v="2"/>
    <n v="6424"/>
  </r>
  <r>
    <x v="6"/>
    <n v="16"/>
    <n v="6424"/>
  </r>
  <r>
    <x v="7"/>
    <s v="Low"/>
    <n v="6424"/>
  </r>
  <r>
    <x v="0"/>
    <s v="Single"/>
    <n v="5985"/>
  </r>
  <r>
    <x v="1"/>
    <n v="80"/>
    <n v="5985"/>
  </r>
  <r>
    <x v="2"/>
    <n v="1"/>
    <n v="5985"/>
  </r>
  <r>
    <x v="3"/>
    <n v="37"/>
    <n v="5985"/>
  </r>
  <r>
    <x v="4"/>
    <n v="0"/>
    <n v="5985"/>
  </r>
  <r>
    <x v="5"/>
    <n v="1"/>
    <n v="5985"/>
  </r>
  <r>
    <x v="6"/>
    <n v="3"/>
    <n v="5985"/>
  </r>
  <r>
    <x v="7"/>
    <s v="Low"/>
    <n v="5985"/>
  </r>
  <r>
    <x v="0"/>
    <s v="Single"/>
    <n v="3766"/>
  </r>
  <r>
    <x v="1"/>
    <n v="100"/>
    <n v="3766"/>
  </r>
  <r>
    <x v="2"/>
    <n v="71"/>
    <n v="3766"/>
  </r>
  <r>
    <x v="3"/>
    <n v="243"/>
    <n v="3766"/>
  </r>
  <r>
    <x v="4"/>
    <n v="108"/>
    <n v="3766"/>
  </r>
  <r>
    <x v="5"/>
    <n v="94"/>
    <n v="3766"/>
  </r>
  <r>
    <x v="6"/>
    <n v="219"/>
    <n v="3766"/>
  </r>
  <r>
    <x v="7"/>
    <s v="High"/>
    <n v="3766"/>
  </r>
  <r>
    <x v="0"/>
    <s v="Couple"/>
    <n v="7685"/>
  </r>
  <r>
    <x v="1"/>
    <n v="30"/>
    <n v="7685"/>
  </r>
  <r>
    <x v="2"/>
    <n v="8"/>
    <n v="7685"/>
  </r>
  <r>
    <x v="3"/>
    <n v="12"/>
    <n v="7685"/>
  </r>
  <r>
    <x v="4"/>
    <n v="8"/>
    <n v="7685"/>
  </r>
  <r>
    <x v="5"/>
    <n v="8"/>
    <n v="7685"/>
  </r>
  <r>
    <x v="6"/>
    <n v="12"/>
    <n v="7685"/>
  </r>
  <r>
    <x v="7"/>
    <s v="Low"/>
    <n v="7685"/>
  </r>
  <r>
    <x v="0"/>
    <s v="Couple"/>
    <n v="6310"/>
  </r>
  <r>
    <x v="1"/>
    <n v="30"/>
    <n v="6310"/>
  </r>
  <r>
    <x v="2"/>
    <n v="8"/>
    <n v="6310"/>
  </r>
  <r>
    <x v="3"/>
    <n v="12"/>
    <n v="6310"/>
  </r>
  <r>
    <x v="4"/>
    <n v="8"/>
    <n v="6310"/>
  </r>
  <r>
    <x v="5"/>
    <n v="8"/>
    <n v="6310"/>
  </r>
  <r>
    <x v="6"/>
    <n v="12"/>
    <n v="6310"/>
  </r>
  <r>
    <x v="7"/>
    <s v="Low"/>
    <n v="6310"/>
  </r>
  <r>
    <x v="0"/>
    <s v="Single"/>
    <n v="6885"/>
  </r>
  <r>
    <x v="1"/>
    <n v="38"/>
    <n v="6885"/>
  </r>
  <r>
    <x v="2"/>
    <n v="0"/>
    <n v="6885"/>
  </r>
  <r>
    <x v="3"/>
    <n v="12"/>
    <n v="6885"/>
  </r>
  <r>
    <x v="4"/>
    <n v="3"/>
    <n v="6885"/>
  </r>
  <r>
    <x v="5"/>
    <n v="1"/>
    <n v="6885"/>
  </r>
  <r>
    <x v="6"/>
    <n v="1"/>
    <n v="6885"/>
  </r>
  <r>
    <x v="7"/>
    <s v="Low"/>
    <n v="6885"/>
  </r>
  <r>
    <x v="0"/>
    <s v="Couple"/>
    <n v="6383"/>
  </r>
  <r>
    <x v="1"/>
    <n v="26"/>
    <n v="6383"/>
  </r>
  <r>
    <x v="2"/>
    <n v="0"/>
    <n v="6383"/>
  </r>
  <r>
    <x v="3"/>
    <n v="15"/>
    <n v="6383"/>
  </r>
  <r>
    <x v="4"/>
    <n v="2"/>
    <n v="6383"/>
  </r>
  <r>
    <x v="5"/>
    <n v="1"/>
    <n v="6383"/>
  </r>
  <r>
    <x v="6"/>
    <n v="2"/>
    <n v="6383"/>
  </r>
  <r>
    <x v="7"/>
    <s v="Medium"/>
    <n v="6383"/>
  </r>
  <r>
    <x v="0"/>
    <s v="Couple"/>
    <n v="10536"/>
  </r>
  <r>
    <x v="1"/>
    <n v="26"/>
    <n v="10536"/>
  </r>
  <r>
    <x v="2"/>
    <n v="0"/>
    <n v="10536"/>
  </r>
  <r>
    <x v="3"/>
    <n v="15"/>
    <n v="10536"/>
  </r>
  <r>
    <x v="4"/>
    <n v="2"/>
    <n v="10536"/>
  </r>
  <r>
    <x v="5"/>
    <n v="1"/>
    <n v="10536"/>
  </r>
  <r>
    <x v="6"/>
    <n v="2"/>
    <n v="10536"/>
  </r>
  <r>
    <x v="7"/>
    <s v="Medium"/>
    <n v="10536"/>
  </r>
  <r>
    <x v="0"/>
    <s v="Couple"/>
    <n v="4227"/>
  </r>
  <r>
    <x v="1"/>
    <n v="28"/>
    <n v="4227"/>
  </r>
  <r>
    <x v="2"/>
    <n v="0"/>
    <n v="4227"/>
  </r>
  <r>
    <x v="3"/>
    <n v="13"/>
    <n v="4227"/>
  </r>
  <r>
    <x v="4"/>
    <n v="4"/>
    <n v="4227"/>
  </r>
  <r>
    <x v="5"/>
    <n v="2"/>
    <n v="4227"/>
  </r>
  <r>
    <x v="6"/>
    <n v="8"/>
    <n v="4227"/>
  </r>
  <r>
    <x v="7"/>
    <s v="Low"/>
    <n v="4227"/>
  </r>
  <r>
    <x v="0"/>
    <s v="Couple"/>
    <n v="2258"/>
  </r>
  <r>
    <x v="1"/>
    <n v="8"/>
    <n v="2258"/>
  </r>
  <r>
    <x v="2"/>
    <n v="4"/>
    <n v="2258"/>
  </r>
  <r>
    <x v="3"/>
    <n v="15"/>
    <n v="2258"/>
  </r>
  <r>
    <x v="4"/>
    <n v="7"/>
    <n v="2258"/>
  </r>
  <r>
    <x v="5"/>
    <n v="6"/>
    <n v="2258"/>
  </r>
  <r>
    <x v="6"/>
    <n v="2"/>
    <n v="2258"/>
  </r>
  <r>
    <x v="7"/>
    <s v="Low"/>
    <n v="2258"/>
  </r>
  <r>
    <x v="0"/>
    <s v="Couple"/>
    <n v="626"/>
  </r>
  <r>
    <x v="1"/>
    <n v="22"/>
    <n v="626"/>
  </r>
  <r>
    <x v="2"/>
    <n v="2"/>
    <n v="626"/>
  </r>
  <r>
    <x v="3"/>
    <n v="12"/>
    <n v="626"/>
  </r>
  <r>
    <x v="4"/>
    <n v="0"/>
    <n v="626"/>
  </r>
  <r>
    <x v="5"/>
    <n v="2"/>
    <n v="626"/>
  </r>
  <r>
    <x v="6"/>
    <n v="5"/>
    <n v="626"/>
  </r>
  <r>
    <x v="7"/>
    <s v="Low"/>
    <n v="626"/>
  </r>
  <r>
    <x v="0"/>
    <s v="Couple"/>
    <n v="9423"/>
  </r>
  <r>
    <x v="1"/>
    <n v="13"/>
    <n v="9423"/>
  </r>
  <r>
    <x v="2"/>
    <n v="3"/>
    <n v="9423"/>
  </r>
  <r>
    <x v="3"/>
    <n v="17"/>
    <n v="9423"/>
  </r>
  <r>
    <x v="4"/>
    <n v="7"/>
    <n v="9423"/>
  </r>
  <r>
    <x v="5"/>
    <n v="3"/>
    <n v="9423"/>
  </r>
  <r>
    <x v="6"/>
    <n v="3"/>
    <n v="9423"/>
  </r>
  <r>
    <x v="7"/>
    <s v="Low"/>
    <n v="9423"/>
  </r>
  <r>
    <x v="0"/>
    <s v="Couple"/>
    <n v="6875"/>
  </r>
  <r>
    <x v="1"/>
    <n v="167"/>
    <n v="6875"/>
  </r>
  <r>
    <x v="2"/>
    <n v="13"/>
    <n v="6875"/>
  </r>
  <r>
    <x v="3"/>
    <n v="180"/>
    <n v="6875"/>
  </r>
  <r>
    <x v="4"/>
    <n v="86"/>
    <n v="6875"/>
  </r>
  <r>
    <x v="5"/>
    <n v="13"/>
    <n v="6875"/>
  </r>
  <r>
    <x v="6"/>
    <n v="70"/>
    <n v="6875"/>
  </r>
  <r>
    <x v="7"/>
    <s v="High"/>
    <n v="6875"/>
  </r>
  <r>
    <x v="0"/>
    <s v="Couple"/>
    <n v="5370"/>
  </r>
  <r>
    <x v="1"/>
    <n v="239"/>
    <n v="5370"/>
  </r>
  <r>
    <x v="2"/>
    <n v="3"/>
    <n v="5370"/>
  </r>
  <r>
    <x v="3"/>
    <n v="141"/>
    <n v="5370"/>
  </r>
  <r>
    <x v="4"/>
    <n v="0"/>
    <n v="5370"/>
  </r>
  <r>
    <x v="5"/>
    <n v="7"/>
    <n v="5370"/>
  </r>
  <r>
    <x v="6"/>
    <n v="23"/>
    <n v="5370"/>
  </r>
  <r>
    <x v="7"/>
    <s v="High"/>
    <n v="5370"/>
  </r>
  <r>
    <x v="0"/>
    <s v="Couple"/>
    <n v="5117"/>
  </r>
  <r>
    <x v="1"/>
    <n v="63"/>
    <n v="5117"/>
  </r>
  <r>
    <x v="2"/>
    <n v="151"/>
    <n v="5117"/>
  </r>
  <r>
    <x v="3"/>
    <n v="137"/>
    <n v="5117"/>
  </r>
  <r>
    <x v="4"/>
    <n v="153"/>
    <n v="5117"/>
  </r>
  <r>
    <x v="5"/>
    <n v="19"/>
    <n v="5117"/>
  </r>
  <r>
    <x v="6"/>
    <n v="53"/>
    <n v="5117"/>
  </r>
  <r>
    <x v="7"/>
    <s v="Medium"/>
    <n v="5117"/>
  </r>
  <r>
    <x v="0"/>
    <s v="Couple"/>
    <n v="8566"/>
  </r>
  <r>
    <x v="1"/>
    <n v="5"/>
    <n v="8566"/>
  </r>
  <r>
    <x v="2"/>
    <n v="0"/>
    <n v="8566"/>
  </r>
  <r>
    <x v="3"/>
    <n v="3"/>
    <n v="8566"/>
  </r>
  <r>
    <x v="4"/>
    <n v="0"/>
    <n v="8566"/>
  </r>
  <r>
    <x v="5"/>
    <n v="0"/>
    <n v="8566"/>
  </r>
  <r>
    <x v="6"/>
    <n v="1"/>
    <n v="8566"/>
  </r>
  <r>
    <x v="7"/>
    <s v="Low"/>
    <n v="8566"/>
  </r>
  <r>
    <x v="0"/>
    <s v="Single"/>
    <n v="6205"/>
  </r>
  <r>
    <x v="1"/>
    <n v="34"/>
    <n v="6205"/>
  </r>
  <r>
    <x v="2"/>
    <n v="3"/>
    <n v="6205"/>
  </r>
  <r>
    <x v="3"/>
    <n v="29"/>
    <n v="6205"/>
  </r>
  <r>
    <x v="4"/>
    <n v="0"/>
    <n v="6205"/>
  </r>
  <r>
    <x v="5"/>
    <n v="4"/>
    <n v="6205"/>
  </r>
  <r>
    <x v="6"/>
    <n v="10"/>
    <n v="6205"/>
  </r>
  <r>
    <x v="7"/>
    <s v="Low"/>
    <n v="6205"/>
  </r>
  <r>
    <x v="0"/>
    <s v="Couple"/>
    <n v="1386"/>
  </r>
  <r>
    <x v="1"/>
    <n v="10"/>
    <n v="1386"/>
  </r>
  <r>
    <x v="2"/>
    <n v="0"/>
    <n v="1386"/>
  </r>
  <r>
    <x v="3"/>
    <n v="1"/>
    <n v="1386"/>
  </r>
  <r>
    <x v="4"/>
    <n v="0"/>
    <n v="1386"/>
  </r>
  <r>
    <x v="5"/>
    <n v="0"/>
    <n v="1386"/>
  </r>
  <r>
    <x v="6"/>
    <n v="0"/>
    <n v="1386"/>
  </r>
  <r>
    <x v="7"/>
    <s v="Low"/>
    <n v="1386"/>
  </r>
  <r>
    <x v="0"/>
    <s v="Couple"/>
    <n v="9262"/>
  </r>
  <r>
    <x v="1"/>
    <n v="20"/>
    <n v="9262"/>
  </r>
  <r>
    <x v="2"/>
    <n v="6"/>
    <n v="9262"/>
  </r>
  <r>
    <x v="3"/>
    <n v="5"/>
    <n v="9262"/>
  </r>
  <r>
    <x v="4"/>
    <n v="0"/>
    <n v="9262"/>
  </r>
  <r>
    <x v="5"/>
    <n v="9"/>
    <n v="9262"/>
  </r>
  <r>
    <x v="6"/>
    <n v="12"/>
    <n v="9262"/>
  </r>
  <r>
    <x v="7"/>
    <s v="Low"/>
    <n v="9262"/>
  </r>
  <r>
    <x v="0"/>
    <s v="Couple"/>
    <n v="9576"/>
  </r>
  <r>
    <x v="1"/>
    <n v="86"/>
    <n v="9576"/>
  </r>
  <r>
    <x v="2"/>
    <n v="4"/>
    <n v="9576"/>
  </r>
  <r>
    <x v="3"/>
    <n v="56"/>
    <n v="9576"/>
  </r>
  <r>
    <x v="4"/>
    <n v="2"/>
    <n v="9576"/>
  </r>
  <r>
    <x v="5"/>
    <n v="4"/>
    <n v="9576"/>
  </r>
  <r>
    <x v="6"/>
    <n v="7"/>
    <n v="9576"/>
  </r>
  <r>
    <x v="7"/>
    <s v="Medium"/>
    <n v="9576"/>
  </r>
  <r>
    <x v="0"/>
    <s v="Single"/>
    <n v="5823"/>
  </r>
  <r>
    <x v="1"/>
    <n v="35"/>
    <n v="5823"/>
  </r>
  <r>
    <x v="2"/>
    <n v="0"/>
    <n v="5823"/>
  </r>
  <r>
    <x v="3"/>
    <n v="2"/>
    <n v="5823"/>
  </r>
  <r>
    <x v="4"/>
    <n v="0"/>
    <n v="5823"/>
  </r>
  <r>
    <x v="5"/>
    <n v="0"/>
    <n v="5823"/>
  </r>
  <r>
    <x v="6"/>
    <n v="2"/>
    <n v="5823"/>
  </r>
  <r>
    <x v="7"/>
    <s v="Low"/>
    <n v="5823"/>
  </r>
  <r>
    <x v="0"/>
    <s v="Couple"/>
    <n v="3158"/>
  </r>
  <r>
    <x v="1"/>
    <n v="13"/>
    <n v="3158"/>
  </r>
  <r>
    <x v="2"/>
    <n v="3"/>
    <n v="3158"/>
  </r>
  <r>
    <x v="3"/>
    <n v="6"/>
    <n v="3158"/>
  </r>
  <r>
    <x v="4"/>
    <n v="6"/>
    <n v="3158"/>
  </r>
  <r>
    <x v="5"/>
    <n v="5"/>
    <n v="3158"/>
  </r>
  <r>
    <x v="6"/>
    <n v="6"/>
    <n v="3158"/>
  </r>
  <r>
    <x v="7"/>
    <s v="Low"/>
    <n v="3158"/>
  </r>
  <r>
    <x v="0"/>
    <s v="Single"/>
    <n v="8346"/>
  </r>
  <r>
    <x v="1"/>
    <n v="138"/>
    <n v="8346"/>
  </r>
  <r>
    <x v="2"/>
    <n v="15"/>
    <n v="8346"/>
  </r>
  <r>
    <x v="3"/>
    <n v="35"/>
    <n v="8346"/>
  </r>
  <r>
    <x v="4"/>
    <n v="25"/>
    <n v="8346"/>
  </r>
  <r>
    <x v="5"/>
    <n v="11"/>
    <n v="8346"/>
  </r>
  <r>
    <x v="6"/>
    <n v="72"/>
    <n v="8346"/>
  </r>
  <r>
    <x v="7"/>
    <s v="Medium"/>
    <n v="8346"/>
  </r>
  <r>
    <x v="0"/>
    <s v="Single"/>
    <n v="4376"/>
  </r>
  <r>
    <x v="1"/>
    <n v="10"/>
    <n v="4376"/>
  </r>
  <r>
    <x v="2"/>
    <n v="24"/>
    <n v="4376"/>
  </r>
  <r>
    <x v="3"/>
    <n v="15"/>
    <n v="4376"/>
  </r>
  <r>
    <x v="4"/>
    <n v="13"/>
    <n v="4376"/>
  </r>
  <r>
    <x v="5"/>
    <n v="1"/>
    <n v="4376"/>
  </r>
  <r>
    <x v="6"/>
    <n v="30"/>
    <n v="4376"/>
  </r>
  <r>
    <x v="7"/>
    <s v="Low"/>
    <n v="4376"/>
  </r>
  <r>
    <x v="0"/>
    <s v="Single"/>
    <n v="10175"/>
  </r>
  <r>
    <x v="1"/>
    <n v="18"/>
    <n v="10175"/>
  </r>
  <r>
    <x v="2"/>
    <n v="0"/>
    <n v="10175"/>
  </r>
  <r>
    <x v="3"/>
    <n v="2"/>
    <n v="10175"/>
  </r>
  <r>
    <x v="4"/>
    <n v="0"/>
    <n v="10175"/>
  </r>
  <r>
    <x v="5"/>
    <n v="0"/>
    <n v="10175"/>
  </r>
  <r>
    <x v="6"/>
    <n v="2"/>
    <n v="10175"/>
  </r>
  <r>
    <x v="7"/>
    <s v="Low"/>
    <n v="10175"/>
  </r>
  <r>
    <x v="0"/>
    <s v="Couple"/>
    <n v="8933"/>
  </r>
  <r>
    <x v="1"/>
    <n v="26"/>
    <n v="8933"/>
  </r>
  <r>
    <x v="2"/>
    <n v="3"/>
    <n v="8933"/>
  </r>
  <r>
    <x v="3"/>
    <n v="23"/>
    <n v="8933"/>
  </r>
  <r>
    <x v="4"/>
    <n v="4"/>
    <n v="8933"/>
  </r>
  <r>
    <x v="5"/>
    <n v="7"/>
    <n v="8933"/>
  </r>
  <r>
    <x v="6"/>
    <n v="3"/>
    <n v="8933"/>
  </r>
  <r>
    <x v="7"/>
    <s v="Low"/>
    <n v="8933"/>
  </r>
  <r>
    <x v="0"/>
    <s v="Couple"/>
    <n v="4333"/>
  </r>
  <r>
    <x v="1"/>
    <n v="41"/>
    <n v="4333"/>
  </r>
  <r>
    <x v="2"/>
    <n v="0"/>
    <n v="4333"/>
  </r>
  <r>
    <x v="3"/>
    <n v="10"/>
    <n v="4333"/>
  </r>
  <r>
    <x v="4"/>
    <n v="0"/>
    <n v="4333"/>
  </r>
  <r>
    <x v="5"/>
    <n v="0"/>
    <n v="4333"/>
  </r>
  <r>
    <x v="6"/>
    <n v="3"/>
    <n v="4333"/>
  </r>
  <r>
    <x v="7"/>
    <s v="Low"/>
    <n v="4333"/>
  </r>
  <r>
    <x v="0"/>
    <s v="Couple"/>
    <n v="5455"/>
  </r>
  <r>
    <x v="1"/>
    <n v="99"/>
    <n v="5455"/>
  </r>
  <r>
    <x v="2"/>
    <n v="0"/>
    <n v="5455"/>
  </r>
  <r>
    <x v="3"/>
    <n v="15"/>
    <n v="5455"/>
  </r>
  <r>
    <x v="4"/>
    <n v="2"/>
    <n v="5455"/>
  </r>
  <r>
    <x v="5"/>
    <n v="1"/>
    <n v="5455"/>
  </r>
  <r>
    <x v="6"/>
    <n v="5"/>
    <n v="5455"/>
  </r>
  <r>
    <x v="7"/>
    <s v="Low"/>
    <n v="5455"/>
  </r>
  <r>
    <x v="0"/>
    <s v="Couple"/>
    <n v="6678"/>
  </r>
  <r>
    <x v="1"/>
    <n v="33"/>
    <n v="6678"/>
  </r>
  <r>
    <x v="2"/>
    <n v="4"/>
    <n v="6678"/>
  </r>
  <r>
    <x v="3"/>
    <n v="24"/>
    <n v="6678"/>
  </r>
  <r>
    <x v="4"/>
    <n v="4"/>
    <n v="6678"/>
  </r>
  <r>
    <x v="5"/>
    <n v="2"/>
    <n v="6678"/>
  </r>
  <r>
    <x v="6"/>
    <n v="5"/>
    <n v="6678"/>
  </r>
  <r>
    <x v="7"/>
    <s v="Medium"/>
    <n v="6678"/>
  </r>
  <r>
    <x v="0"/>
    <s v="Single"/>
    <n v="1362"/>
  </r>
  <r>
    <x v="1"/>
    <n v="33"/>
    <n v="1362"/>
  </r>
  <r>
    <x v="2"/>
    <n v="87"/>
    <n v="1362"/>
  </r>
  <r>
    <x v="3"/>
    <n v="64"/>
    <n v="1362"/>
  </r>
  <r>
    <x v="4"/>
    <n v="175"/>
    <n v="1362"/>
  </r>
  <r>
    <x v="5"/>
    <n v="16"/>
    <n v="1362"/>
  </r>
  <r>
    <x v="6"/>
    <n v="74"/>
    <n v="1362"/>
  </r>
  <r>
    <x v="7"/>
    <s v="Medium"/>
    <n v="1362"/>
  </r>
  <r>
    <x v="0"/>
    <s v="Single"/>
    <n v="9213"/>
  </r>
  <r>
    <x v="1"/>
    <n v="4"/>
    <n v="9213"/>
  </r>
  <r>
    <x v="2"/>
    <n v="1"/>
    <n v="9213"/>
  </r>
  <r>
    <x v="3"/>
    <n v="5"/>
    <n v="9213"/>
  </r>
  <r>
    <x v="4"/>
    <n v="2"/>
    <n v="9213"/>
  </r>
  <r>
    <x v="5"/>
    <n v="0"/>
    <n v="9213"/>
  </r>
  <r>
    <x v="6"/>
    <n v="3"/>
    <n v="9213"/>
  </r>
  <r>
    <x v="7"/>
    <s v="Low"/>
    <n v="9213"/>
  </r>
  <r>
    <x v="0"/>
    <s v="Single"/>
    <n v="2546"/>
  </r>
  <r>
    <x v="1"/>
    <n v="23"/>
    <n v="2546"/>
  </r>
  <r>
    <x v="2"/>
    <n v="4"/>
    <n v="2546"/>
  </r>
  <r>
    <x v="3"/>
    <n v="5"/>
    <n v="2546"/>
  </r>
  <r>
    <x v="4"/>
    <n v="10"/>
    <n v="2546"/>
  </r>
  <r>
    <x v="5"/>
    <n v="5"/>
    <n v="2546"/>
  </r>
  <r>
    <x v="6"/>
    <n v="23"/>
    <n v="2546"/>
  </r>
  <r>
    <x v="7"/>
    <s v="Low"/>
    <n v="2546"/>
  </r>
  <r>
    <x v="0"/>
    <s v="Single"/>
    <n v="3878"/>
  </r>
  <r>
    <x v="1"/>
    <n v="3"/>
    <n v="3878"/>
  </r>
  <r>
    <x v="2"/>
    <n v="4"/>
    <n v="3878"/>
  </r>
  <r>
    <x v="3"/>
    <n v="7"/>
    <n v="3878"/>
  </r>
  <r>
    <x v="4"/>
    <n v="15"/>
    <n v="3878"/>
  </r>
  <r>
    <x v="5"/>
    <n v="8"/>
    <n v="3878"/>
  </r>
  <r>
    <x v="6"/>
    <n v="11"/>
    <n v="3878"/>
  </r>
  <r>
    <x v="7"/>
    <s v="Low"/>
    <n v="3878"/>
  </r>
  <r>
    <x v="0"/>
    <s v="Single"/>
    <n v="4037"/>
  </r>
  <r>
    <x v="1"/>
    <n v="3"/>
    <n v="4037"/>
  </r>
  <r>
    <x v="2"/>
    <n v="1"/>
    <n v="4037"/>
  </r>
  <r>
    <x v="3"/>
    <n v="3"/>
    <n v="4037"/>
  </r>
  <r>
    <x v="4"/>
    <n v="8"/>
    <n v="4037"/>
  </r>
  <r>
    <x v="5"/>
    <n v="0"/>
    <n v="4037"/>
  </r>
  <r>
    <x v="6"/>
    <n v="5"/>
    <n v="4037"/>
  </r>
  <r>
    <x v="7"/>
    <s v="Low"/>
    <n v="4037"/>
  </r>
  <r>
    <x v="0"/>
    <s v="Couple"/>
    <n v="1928"/>
  </r>
  <r>
    <x v="1"/>
    <n v="35"/>
    <n v="1928"/>
  </r>
  <r>
    <x v="2"/>
    <n v="3"/>
    <n v="1928"/>
  </r>
  <r>
    <x v="3"/>
    <n v="20"/>
    <n v="1928"/>
  </r>
  <r>
    <x v="4"/>
    <n v="4"/>
    <n v="1928"/>
  </r>
  <r>
    <x v="5"/>
    <n v="1"/>
    <n v="1928"/>
  </r>
  <r>
    <x v="6"/>
    <n v="20"/>
    <n v="1928"/>
  </r>
  <r>
    <x v="7"/>
    <s v="Low"/>
    <n v="1928"/>
  </r>
  <r>
    <x v="0"/>
    <s v="Single"/>
    <n v="5726"/>
  </r>
  <r>
    <x v="1"/>
    <n v="16"/>
    <n v="5726"/>
  </r>
  <r>
    <x v="2"/>
    <n v="7"/>
    <n v="5726"/>
  </r>
  <r>
    <x v="3"/>
    <n v="23"/>
    <n v="5726"/>
  </r>
  <r>
    <x v="4"/>
    <n v="0"/>
    <n v="5726"/>
  </r>
  <r>
    <x v="5"/>
    <n v="8"/>
    <n v="5726"/>
  </r>
  <r>
    <x v="6"/>
    <n v="6"/>
    <n v="5726"/>
  </r>
  <r>
    <x v="7"/>
    <s v="Medium"/>
    <n v="5726"/>
  </r>
  <r>
    <x v="0"/>
    <s v="Couple"/>
    <n v="10500"/>
  </r>
  <r>
    <x v="1"/>
    <n v="19"/>
    <n v="10500"/>
  </r>
  <r>
    <x v="2"/>
    <n v="1"/>
    <n v="10500"/>
  </r>
  <r>
    <x v="3"/>
    <n v="20"/>
    <n v="10500"/>
  </r>
  <r>
    <x v="4"/>
    <n v="16"/>
    <n v="10500"/>
  </r>
  <r>
    <x v="5"/>
    <n v="14"/>
    <n v="10500"/>
  </r>
  <r>
    <x v="6"/>
    <n v="28"/>
    <n v="10500"/>
  </r>
  <r>
    <x v="7"/>
    <s v="Medium"/>
    <n v="10500"/>
  </r>
  <r>
    <x v="0"/>
    <s v="Couple"/>
    <n v="7411"/>
  </r>
  <r>
    <x v="1"/>
    <n v="11"/>
    <n v="7411"/>
  </r>
  <r>
    <x v="2"/>
    <n v="0"/>
    <n v="7411"/>
  </r>
  <r>
    <x v="3"/>
    <n v="5"/>
    <n v="7411"/>
  </r>
  <r>
    <x v="4"/>
    <n v="0"/>
    <n v="7411"/>
  </r>
  <r>
    <x v="5"/>
    <n v="0"/>
    <n v="7411"/>
  </r>
  <r>
    <x v="6"/>
    <n v="1"/>
    <n v="7411"/>
  </r>
  <r>
    <x v="7"/>
    <s v="Low"/>
    <n v="7411"/>
  </r>
  <r>
    <x v="0"/>
    <s v="Single"/>
    <n v="6941"/>
  </r>
  <r>
    <x v="1"/>
    <n v="17"/>
    <n v="6941"/>
  </r>
  <r>
    <x v="2"/>
    <n v="8"/>
    <n v="6941"/>
  </r>
  <r>
    <x v="3"/>
    <n v="12"/>
    <n v="6941"/>
  </r>
  <r>
    <x v="4"/>
    <n v="11"/>
    <n v="6941"/>
  </r>
  <r>
    <x v="5"/>
    <n v="15"/>
    <n v="6941"/>
  </r>
  <r>
    <x v="6"/>
    <n v="32"/>
    <n v="6941"/>
  </r>
  <r>
    <x v="7"/>
    <s v="Low"/>
    <n v="6941"/>
  </r>
  <r>
    <x v="0"/>
    <s v="Single"/>
    <n v="7573"/>
  </r>
  <r>
    <x v="1"/>
    <n v="39"/>
    <n v="7573"/>
  </r>
  <r>
    <x v="2"/>
    <n v="1"/>
    <n v="7573"/>
  </r>
  <r>
    <x v="3"/>
    <n v="9"/>
    <n v="7573"/>
  </r>
  <r>
    <x v="4"/>
    <n v="2"/>
    <n v="7573"/>
  </r>
  <r>
    <x v="5"/>
    <n v="1"/>
    <n v="7573"/>
  </r>
  <r>
    <x v="6"/>
    <n v="34"/>
    <n v="7573"/>
  </r>
  <r>
    <x v="7"/>
    <s v="Low"/>
    <n v="7573"/>
  </r>
  <r>
    <x v="0"/>
    <s v="Single"/>
    <n v="4432"/>
  </r>
  <r>
    <x v="1"/>
    <n v="2"/>
    <n v="4432"/>
  </r>
  <r>
    <x v="2"/>
    <n v="3"/>
    <n v="4432"/>
  </r>
  <r>
    <x v="3"/>
    <n v="20"/>
    <n v="4432"/>
  </r>
  <r>
    <x v="4"/>
    <n v="6"/>
    <n v="4432"/>
  </r>
  <r>
    <x v="5"/>
    <n v="11"/>
    <n v="4432"/>
  </r>
  <r>
    <x v="6"/>
    <n v="9"/>
    <n v="4432"/>
  </r>
  <r>
    <x v="7"/>
    <s v="Low"/>
    <n v="4432"/>
  </r>
  <r>
    <x v="0"/>
    <s v="Couple"/>
    <n v="4713"/>
  </r>
  <r>
    <x v="1"/>
    <n v="74"/>
    <n v="4713"/>
  </r>
  <r>
    <x v="2"/>
    <n v="0"/>
    <n v="4713"/>
  </r>
  <r>
    <x v="3"/>
    <n v="42"/>
    <n v="4713"/>
  </r>
  <r>
    <x v="4"/>
    <n v="2"/>
    <n v="4713"/>
  </r>
  <r>
    <x v="5"/>
    <n v="1"/>
    <n v="4713"/>
  </r>
  <r>
    <x v="6"/>
    <n v="6"/>
    <n v="4713"/>
  </r>
  <r>
    <x v="7"/>
    <s v="Low"/>
    <n v="4713"/>
  </r>
  <r>
    <x v="0"/>
    <s v="Couple"/>
    <n v="10219"/>
  </r>
  <r>
    <x v="1"/>
    <n v="6"/>
    <n v="10219"/>
  </r>
  <r>
    <x v="2"/>
    <n v="2"/>
    <n v="10219"/>
  </r>
  <r>
    <x v="3"/>
    <n v="15"/>
    <n v="10219"/>
  </r>
  <r>
    <x v="4"/>
    <n v="6"/>
    <n v="10219"/>
  </r>
  <r>
    <x v="5"/>
    <n v="6"/>
    <n v="10219"/>
  </r>
  <r>
    <x v="6"/>
    <n v="3"/>
    <n v="10219"/>
  </r>
  <r>
    <x v="7"/>
    <s v="Low"/>
    <n v="10219"/>
  </r>
  <r>
    <x v="0"/>
    <s v="Single"/>
    <n v="9706"/>
  </r>
  <r>
    <x v="1"/>
    <n v="62"/>
    <n v="9706"/>
  </r>
  <r>
    <x v="2"/>
    <n v="1"/>
    <n v="9706"/>
  </r>
  <r>
    <x v="3"/>
    <n v="20"/>
    <n v="9706"/>
  </r>
  <r>
    <x v="4"/>
    <n v="4"/>
    <n v="9706"/>
  </r>
  <r>
    <x v="5"/>
    <n v="0"/>
    <n v="9706"/>
  </r>
  <r>
    <x v="6"/>
    <n v="7"/>
    <n v="9706"/>
  </r>
  <r>
    <x v="7"/>
    <s v="Low"/>
    <n v="9706"/>
  </r>
  <r>
    <x v="0"/>
    <s v="Couple"/>
    <n v="5623"/>
  </r>
  <r>
    <x v="1"/>
    <n v="15"/>
    <n v="5623"/>
  </r>
  <r>
    <x v="2"/>
    <n v="4"/>
    <n v="5623"/>
  </r>
  <r>
    <x v="3"/>
    <n v="13"/>
    <n v="5623"/>
  </r>
  <r>
    <x v="4"/>
    <n v="0"/>
    <n v="5623"/>
  </r>
  <r>
    <x v="5"/>
    <n v="0"/>
    <n v="5623"/>
  </r>
  <r>
    <x v="6"/>
    <n v="19"/>
    <n v="5623"/>
  </r>
  <r>
    <x v="7"/>
    <s v="Low"/>
    <n v="5623"/>
  </r>
  <r>
    <x v="0"/>
    <s v="Couple"/>
    <n v="4088"/>
  </r>
  <r>
    <x v="1"/>
    <n v="108"/>
    <n v="4088"/>
  </r>
  <r>
    <x v="2"/>
    <n v="1"/>
    <n v="4088"/>
  </r>
  <r>
    <x v="3"/>
    <n v="28"/>
    <n v="4088"/>
  </r>
  <r>
    <x v="4"/>
    <n v="13"/>
    <n v="4088"/>
  </r>
  <r>
    <x v="5"/>
    <n v="1"/>
    <n v="4088"/>
  </r>
  <r>
    <x v="6"/>
    <n v="4"/>
    <n v="4088"/>
  </r>
  <r>
    <x v="7"/>
    <s v="Medium"/>
    <n v="4088"/>
  </r>
  <r>
    <x v="0"/>
    <s v="Couple"/>
    <n v="4971"/>
  </r>
  <r>
    <x v="1"/>
    <n v="108"/>
    <n v="4971"/>
  </r>
  <r>
    <x v="2"/>
    <n v="1"/>
    <n v="4971"/>
  </r>
  <r>
    <x v="3"/>
    <n v="28"/>
    <n v="4971"/>
  </r>
  <r>
    <x v="4"/>
    <n v="13"/>
    <n v="4971"/>
  </r>
  <r>
    <x v="5"/>
    <n v="1"/>
    <n v="4971"/>
  </r>
  <r>
    <x v="6"/>
    <n v="4"/>
    <n v="4971"/>
  </r>
  <r>
    <x v="7"/>
    <s v="Medium"/>
    <n v="4971"/>
  </r>
  <r>
    <x v="0"/>
    <s v="Couple"/>
    <n v="8147"/>
  </r>
  <r>
    <x v="1"/>
    <n v="28"/>
    <n v="8147"/>
  </r>
  <r>
    <x v="2"/>
    <n v="0"/>
    <n v="8147"/>
  </r>
  <r>
    <x v="3"/>
    <n v="11"/>
    <n v="8147"/>
  </r>
  <r>
    <x v="4"/>
    <n v="0"/>
    <n v="8147"/>
  </r>
  <r>
    <x v="5"/>
    <n v="0"/>
    <n v="8147"/>
  </r>
  <r>
    <x v="6"/>
    <n v="9"/>
    <n v="8147"/>
  </r>
  <r>
    <x v="7"/>
    <s v="Low"/>
    <n v="8147"/>
  </r>
  <r>
    <x v="0"/>
    <s v="Single"/>
    <n v="2488"/>
  </r>
  <r>
    <x v="1"/>
    <n v="23"/>
    <n v="2488"/>
  </r>
  <r>
    <x v="2"/>
    <n v="1"/>
    <n v="2488"/>
  </r>
  <r>
    <x v="3"/>
    <n v="25"/>
    <n v="2488"/>
  </r>
  <r>
    <x v="4"/>
    <n v="0"/>
    <n v="2488"/>
  </r>
  <r>
    <x v="5"/>
    <n v="8"/>
    <n v="2488"/>
  </r>
  <r>
    <x v="6"/>
    <n v="7"/>
    <n v="2488"/>
  </r>
  <r>
    <x v="7"/>
    <s v="Low"/>
    <n v="2488"/>
  </r>
  <r>
    <x v="0"/>
    <s v="Single"/>
    <n v="10913"/>
  </r>
  <r>
    <x v="1"/>
    <n v="3"/>
    <n v="10913"/>
  </r>
  <r>
    <x v="2"/>
    <n v="2"/>
    <n v="10913"/>
  </r>
  <r>
    <x v="3"/>
    <n v="12"/>
    <n v="10913"/>
  </r>
  <r>
    <x v="4"/>
    <n v="0"/>
    <n v="10913"/>
  </r>
  <r>
    <x v="5"/>
    <n v="1"/>
    <n v="10913"/>
  </r>
  <r>
    <x v="6"/>
    <n v="9"/>
    <n v="10913"/>
  </r>
  <r>
    <x v="7"/>
    <s v="Low"/>
    <n v="10913"/>
  </r>
  <r>
    <x v="0"/>
    <s v="Couple"/>
    <n v="7224"/>
  </r>
  <r>
    <x v="1"/>
    <n v="10"/>
    <n v="7224"/>
  </r>
  <r>
    <x v="2"/>
    <n v="0"/>
    <n v="7224"/>
  </r>
  <r>
    <x v="3"/>
    <n v="10"/>
    <n v="7224"/>
  </r>
  <r>
    <x v="4"/>
    <n v="3"/>
    <n v="7224"/>
  </r>
  <r>
    <x v="5"/>
    <n v="1"/>
    <n v="7224"/>
  </r>
  <r>
    <x v="6"/>
    <n v="7"/>
    <n v="7224"/>
  </r>
  <r>
    <x v="7"/>
    <s v="Low"/>
    <n v="7224"/>
  </r>
  <r>
    <x v="0"/>
    <s v="Couple"/>
    <n v="6215"/>
  </r>
  <r>
    <x v="1"/>
    <n v="10"/>
    <n v="6215"/>
  </r>
  <r>
    <x v="2"/>
    <n v="0"/>
    <n v="6215"/>
  </r>
  <r>
    <x v="3"/>
    <n v="10"/>
    <n v="6215"/>
  </r>
  <r>
    <x v="4"/>
    <n v="3"/>
    <n v="6215"/>
  </r>
  <r>
    <x v="5"/>
    <n v="1"/>
    <n v="6215"/>
  </r>
  <r>
    <x v="6"/>
    <n v="7"/>
    <n v="6215"/>
  </r>
  <r>
    <x v="7"/>
    <s v="Low"/>
    <n v="6215"/>
  </r>
  <r>
    <x v="0"/>
    <s v="Single"/>
    <n v="10033"/>
  </r>
  <r>
    <x v="1"/>
    <n v="2"/>
    <n v="10033"/>
  </r>
  <r>
    <x v="2"/>
    <n v="3"/>
    <n v="10033"/>
  </r>
  <r>
    <x v="3"/>
    <n v="10"/>
    <n v="10033"/>
  </r>
  <r>
    <x v="4"/>
    <n v="11"/>
    <n v="10033"/>
  </r>
  <r>
    <x v="5"/>
    <n v="2"/>
    <n v="10033"/>
  </r>
  <r>
    <x v="6"/>
    <n v="10"/>
    <n v="10033"/>
  </r>
  <r>
    <x v="7"/>
    <s v="Low"/>
    <n v="10033"/>
  </r>
  <r>
    <x v="0"/>
    <s v="Single"/>
    <n v="5751"/>
  </r>
  <r>
    <x v="1"/>
    <n v="2"/>
    <n v="5751"/>
  </r>
  <r>
    <x v="2"/>
    <n v="3"/>
    <n v="5751"/>
  </r>
  <r>
    <x v="3"/>
    <n v="10"/>
    <n v="5751"/>
  </r>
  <r>
    <x v="4"/>
    <n v="11"/>
    <n v="5751"/>
  </r>
  <r>
    <x v="5"/>
    <n v="2"/>
    <n v="5751"/>
  </r>
  <r>
    <x v="6"/>
    <n v="10"/>
    <n v="5751"/>
  </r>
  <r>
    <x v="7"/>
    <s v="Low"/>
    <n v="5751"/>
  </r>
  <r>
    <x v="0"/>
    <s v="Single"/>
    <n v="10236"/>
  </r>
  <r>
    <x v="1"/>
    <n v="16"/>
    <n v="10236"/>
  </r>
  <r>
    <x v="2"/>
    <n v="3"/>
    <n v="10236"/>
  </r>
  <r>
    <x v="3"/>
    <n v="25"/>
    <n v="10236"/>
  </r>
  <r>
    <x v="4"/>
    <n v="6"/>
    <n v="10236"/>
  </r>
  <r>
    <x v="5"/>
    <n v="1"/>
    <n v="10236"/>
  </r>
  <r>
    <x v="6"/>
    <n v="13"/>
    <n v="10236"/>
  </r>
  <r>
    <x v="7"/>
    <s v="Low"/>
    <n v="10236"/>
  </r>
  <r>
    <x v="0"/>
    <s v="Couple"/>
    <n v="5790"/>
  </r>
  <r>
    <x v="1"/>
    <n v="25"/>
    <n v="5790"/>
  </r>
  <r>
    <x v="2"/>
    <n v="6"/>
    <n v="5790"/>
  </r>
  <r>
    <x v="3"/>
    <n v="16"/>
    <n v="5790"/>
  </r>
  <r>
    <x v="4"/>
    <n v="20"/>
    <n v="5790"/>
  </r>
  <r>
    <x v="5"/>
    <n v="0"/>
    <n v="5790"/>
  </r>
  <r>
    <x v="6"/>
    <n v="5"/>
    <n v="5790"/>
  </r>
  <r>
    <x v="7"/>
    <s v="Low"/>
    <n v="5790"/>
  </r>
  <r>
    <x v="0"/>
    <s v="Couple"/>
    <n v="3537"/>
  </r>
  <r>
    <x v="1"/>
    <n v="31"/>
    <n v="3537"/>
  </r>
  <r>
    <x v="2"/>
    <n v="3"/>
    <n v="3537"/>
  </r>
  <r>
    <x v="3"/>
    <n v="31"/>
    <n v="3537"/>
  </r>
  <r>
    <x v="4"/>
    <n v="2"/>
    <n v="3537"/>
  </r>
  <r>
    <x v="5"/>
    <n v="8"/>
    <n v="3537"/>
  </r>
  <r>
    <x v="6"/>
    <n v="4"/>
    <n v="3537"/>
  </r>
  <r>
    <x v="7"/>
    <s v="Medium"/>
    <n v="3537"/>
  </r>
  <r>
    <x v="0"/>
    <s v="Couple"/>
    <n v="922"/>
  </r>
  <r>
    <x v="1"/>
    <n v="16"/>
    <n v="922"/>
  </r>
  <r>
    <x v="2"/>
    <n v="2"/>
    <n v="922"/>
  </r>
  <r>
    <x v="3"/>
    <n v="11"/>
    <n v="922"/>
  </r>
  <r>
    <x v="4"/>
    <n v="3"/>
    <n v="922"/>
  </r>
  <r>
    <x v="5"/>
    <n v="0"/>
    <n v="922"/>
  </r>
  <r>
    <x v="6"/>
    <n v="16"/>
    <n v="922"/>
  </r>
  <r>
    <x v="7"/>
    <s v="Low"/>
    <n v="922"/>
  </r>
  <r>
    <x v="0"/>
    <s v="Couple"/>
    <n v="5263"/>
  </r>
  <r>
    <x v="1"/>
    <n v="5"/>
    <n v="5263"/>
  </r>
  <r>
    <x v="2"/>
    <n v="10"/>
    <n v="5263"/>
  </r>
  <r>
    <x v="3"/>
    <n v="13"/>
    <n v="5263"/>
  </r>
  <r>
    <x v="4"/>
    <n v="3"/>
    <n v="5263"/>
  </r>
  <r>
    <x v="5"/>
    <n v="8"/>
    <n v="5263"/>
  </r>
  <r>
    <x v="6"/>
    <n v="16"/>
    <n v="5263"/>
  </r>
  <r>
    <x v="7"/>
    <s v="Low"/>
    <n v="5263"/>
  </r>
  <r>
    <x v="0"/>
    <s v="Single"/>
    <n v="7386"/>
  </r>
  <r>
    <x v="1"/>
    <n v="17"/>
    <n v="7386"/>
  </r>
  <r>
    <x v="2"/>
    <n v="0"/>
    <n v="7386"/>
  </r>
  <r>
    <x v="3"/>
    <n v="14"/>
    <n v="7386"/>
  </r>
  <r>
    <x v="4"/>
    <n v="7"/>
    <n v="7386"/>
  </r>
  <r>
    <x v="5"/>
    <n v="3"/>
    <n v="7386"/>
  </r>
  <r>
    <x v="6"/>
    <n v="2"/>
    <n v="7386"/>
  </r>
  <r>
    <x v="7"/>
    <s v="Low"/>
    <n v="7386"/>
  </r>
  <r>
    <x v="0"/>
    <s v="Single"/>
    <n v="3006"/>
  </r>
  <r>
    <x v="1"/>
    <n v="17"/>
    <n v="3006"/>
  </r>
  <r>
    <x v="2"/>
    <n v="0"/>
    <n v="3006"/>
  </r>
  <r>
    <x v="3"/>
    <n v="14"/>
    <n v="3006"/>
  </r>
  <r>
    <x v="4"/>
    <n v="7"/>
    <n v="3006"/>
  </r>
  <r>
    <x v="5"/>
    <n v="3"/>
    <n v="3006"/>
  </r>
  <r>
    <x v="6"/>
    <n v="2"/>
    <n v="3006"/>
  </r>
  <r>
    <x v="7"/>
    <s v="Low"/>
    <n v="3006"/>
  </r>
  <r>
    <x v="0"/>
    <s v="Single"/>
    <n v="5636"/>
  </r>
  <r>
    <x v="1"/>
    <n v="51"/>
    <n v="5636"/>
  </r>
  <r>
    <x v="2"/>
    <n v="4"/>
    <n v="5636"/>
  </r>
  <r>
    <x v="3"/>
    <n v="50"/>
    <n v="5636"/>
  </r>
  <r>
    <x v="4"/>
    <n v="12"/>
    <n v="5636"/>
  </r>
  <r>
    <x v="5"/>
    <n v="1"/>
    <n v="5636"/>
  </r>
  <r>
    <x v="6"/>
    <n v="49"/>
    <n v="5636"/>
  </r>
  <r>
    <x v="7"/>
    <s v="Medium"/>
    <n v="5636"/>
  </r>
  <r>
    <x v="0"/>
    <s v="Single"/>
    <n v="5304"/>
  </r>
  <r>
    <x v="1"/>
    <n v="24"/>
    <n v="5304"/>
  </r>
  <r>
    <x v="2"/>
    <n v="0"/>
    <n v="5304"/>
  </r>
  <r>
    <x v="3"/>
    <n v="8"/>
    <n v="5304"/>
  </r>
  <r>
    <x v="4"/>
    <n v="0"/>
    <n v="5304"/>
  </r>
  <r>
    <x v="5"/>
    <n v="0"/>
    <n v="5304"/>
  </r>
  <r>
    <x v="6"/>
    <n v="1"/>
    <n v="5304"/>
  </r>
  <r>
    <x v="7"/>
    <s v="Low"/>
    <n v="5304"/>
  </r>
  <r>
    <x v="0"/>
    <s v="Couple"/>
    <n v="7186"/>
  </r>
  <r>
    <x v="1"/>
    <n v="24"/>
    <n v="7186"/>
  </r>
  <r>
    <x v="2"/>
    <n v="0"/>
    <n v="7186"/>
  </r>
  <r>
    <x v="3"/>
    <n v="2"/>
    <n v="7186"/>
  </r>
  <r>
    <x v="4"/>
    <n v="0"/>
    <n v="7186"/>
  </r>
  <r>
    <x v="5"/>
    <n v="0"/>
    <n v="7186"/>
  </r>
  <r>
    <x v="6"/>
    <n v="9"/>
    <n v="7186"/>
  </r>
  <r>
    <x v="7"/>
    <s v="Low"/>
    <n v="7186"/>
  </r>
  <r>
    <x v="0"/>
    <s v="Couple"/>
    <n v="113"/>
  </r>
  <r>
    <x v="1"/>
    <n v="11"/>
    <n v="113"/>
  </r>
  <r>
    <x v="2"/>
    <n v="0"/>
    <n v="113"/>
  </r>
  <r>
    <x v="3"/>
    <n v="7"/>
    <n v="113"/>
  </r>
  <r>
    <x v="4"/>
    <n v="3"/>
    <n v="113"/>
  </r>
  <r>
    <x v="5"/>
    <n v="1"/>
    <n v="113"/>
  </r>
  <r>
    <x v="6"/>
    <n v="6"/>
    <n v="113"/>
  </r>
  <r>
    <x v="7"/>
    <s v="Low"/>
    <n v="113"/>
  </r>
  <r>
    <x v="0"/>
    <s v="Single"/>
    <n v="6507"/>
  </r>
  <r>
    <x v="1"/>
    <n v="16"/>
    <n v="6507"/>
  </r>
  <r>
    <x v="2"/>
    <n v="11"/>
    <n v="6507"/>
  </r>
  <r>
    <x v="3"/>
    <n v="15"/>
    <n v="6507"/>
  </r>
  <r>
    <x v="4"/>
    <n v="2"/>
    <n v="6507"/>
  </r>
  <r>
    <x v="5"/>
    <n v="0"/>
    <n v="6507"/>
  </r>
  <r>
    <x v="6"/>
    <n v="12"/>
    <n v="6507"/>
  </r>
  <r>
    <x v="7"/>
    <s v="Low"/>
    <n v="6507"/>
  </r>
  <r>
    <x v="0"/>
    <s v="Single"/>
    <n v="1517"/>
  </r>
  <r>
    <x v="1"/>
    <n v="3"/>
    <n v="1517"/>
  </r>
  <r>
    <x v="2"/>
    <n v="9"/>
    <n v="1517"/>
  </r>
  <r>
    <x v="3"/>
    <n v="13"/>
    <n v="1517"/>
  </r>
  <r>
    <x v="4"/>
    <n v="2"/>
    <n v="1517"/>
  </r>
  <r>
    <x v="5"/>
    <n v="12"/>
    <n v="1517"/>
  </r>
  <r>
    <x v="6"/>
    <n v="12"/>
    <n v="1517"/>
  </r>
  <r>
    <x v="7"/>
    <s v="Low"/>
    <n v="1517"/>
  </r>
  <r>
    <x v="0"/>
    <s v="Couple"/>
    <n v="2457"/>
  </r>
  <r>
    <x v="1"/>
    <n v="8"/>
    <n v="2457"/>
  </r>
  <r>
    <x v="2"/>
    <n v="4"/>
    <n v="2457"/>
  </r>
  <r>
    <x v="3"/>
    <n v="5"/>
    <n v="2457"/>
  </r>
  <r>
    <x v="4"/>
    <n v="15"/>
    <n v="2457"/>
  </r>
  <r>
    <x v="5"/>
    <n v="2"/>
    <n v="2457"/>
  </r>
  <r>
    <x v="6"/>
    <n v="11"/>
    <n v="2457"/>
  </r>
  <r>
    <x v="7"/>
    <s v="Low"/>
    <n v="2457"/>
  </r>
  <r>
    <x v="0"/>
    <s v="Couple"/>
    <n v="2986"/>
  </r>
  <r>
    <x v="1"/>
    <n v="7"/>
    <n v="2986"/>
  </r>
  <r>
    <x v="2"/>
    <n v="2"/>
    <n v="2986"/>
  </r>
  <r>
    <x v="3"/>
    <n v="4"/>
    <n v="2986"/>
  </r>
  <r>
    <x v="4"/>
    <n v="2"/>
    <n v="2986"/>
  </r>
  <r>
    <x v="5"/>
    <n v="1"/>
    <n v="2986"/>
  </r>
  <r>
    <x v="6"/>
    <n v="4"/>
    <n v="2986"/>
  </r>
  <r>
    <x v="7"/>
    <s v="Low"/>
    <n v="2986"/>
  </r>
  <r>
    <x v="0"/>
    <s v="Couple"/>
    <n v="5234"/>
  </r>
  <r>
    <x v="1"/>
    <n v="12"/>
    <n v="5234"/>
  </r>
  <r>
    <x v="2"/>
    <n v="5"/>
    <n v="5234"/>
  </r>
  <r>
    <x v="3"/>
    <n v="25"/>
    <n v="5234"/>
  </r>
  <r>
    <x v="4"/>
    <n v="0"/>
    <n v="5234"/>
  </r>
  <r>
    <x v="5"/>
    <n v="9"/>
    <n v="5234"/>
  </r>
  <r>
    <x v="6"/>
    <n v="30"/>
    <n v="5234"/>
  </r>
  <r>
    <x v="7"/>
    <s v="Low"/>
    <n v="5234"/>
  </r>
  <r>
    <x v="0"/>
    <s v="Couple"/>
    <n v="9076"/>
  </r>
  <r>
    <x v="1"/>
    <n v="155"/>
    <n v="9076"/>
  </r>
  <r>
    <x v="2"/>
    <n v="1"/>
    <n v="9076"/>
  </r>
  <r>
    <x v="3"/>
    <n v="25"/>
    <n v="9076"/>
  </r>
  <r>
    <x v="4"/>
    <n v="0"/>
    <n v="9076"/>
  </r>
  <r>
    <x v="5"/>
    <n v="1"/>
    <n v="9076"/>
  </r>
  <r>
    <x v="6"/>
    <n v="3"/>
    <n v="9076"/>
  </r>
  <r>
    <x v="7"/>
    <s v="Medium"/>
    <n v="9076"/>
  </r>
  <r>
    <x v="0"/>
    <s v="Couple"/>
    <n v="4099"/>
  </r>
  <r>
    <x v="1"/>
    <n v="10"/>
    <n v="4099"/>
  </r>
  <r>
    <x v="2"/>
    <n v="2"/>
    <n v="4099"/>
  </r>
  <r>
    <x v="3"/>
    <n v="16"/>
    <n v="4099"/>
  </r>
  <r>
    <x v="4"/>
    <n v="11"/>
    <n v="4099"/>
  </r>
  <r>
    <x v="5"/>
    <n v="2"/>
    <n v="4099"/>
  </r>
  <r>
    <x v="6"/>
    <n v="21"/>
    <n v="4099"/>
  </r>
  <r>
    <x v="7"/>
    <s v="Low"/>
    <n v="4099"/>
  </r>
  <r>
    <x v="0"/>
    <s v="Couple"/>
    <n v="9974"/>
  </r>
  <r>
    <x v="1"/>
    <n v="15"/>
    <n v="9974"/>
  </r>
  <r>
    <x v="2"/>
    <n v="6"/>
    <n v="9974"/>
  </r>
  <r>
    <x v="3"/>
    <n v="20"/>
    <n v="9974"/>
  </r>
  <r>
    <x v="4"/>
    <n v="4"/>
    <n v="9974"/>
  </r>
  <r>
    <x v="5"/>
    <n v="5"/>
    <n v="9974"/>
  </r>
  <r>
    <x v="6"/>
    <n v="20"/>
    <n v="9974"/>
  </r>
  <r>
    <x v="7"/>
    <s v="Medium"/>
    <n v="9974"/>
  </r>
  <r>
    <x v="0"/>
    <s v="Single"/>
    <n v="3696"/>
  </r>
  <r>
    <x v="1"/>
    <n v="27"/>
    <n v="3696"/>
  </r>
  <r>
    <x v="2"/>
    <n v="1"/>
    <n v="3696"/>
  </r>
  <r>
    <x v="3"/>
    <n v="12"/>
    <n v="3696"/>
  </r>
  <r>
    <x v="4"/>
    <n v="2"/>
    <n v="3696"/>
  </r>
  <r>
    <x v="5"/>
    <n v="0"/>
    <n v="3696"/>
  </r>
  <r>
    <x v="6"/>
    <n v="10"/>
    <n v="3696"/>
  </r>
  <r>
    <x v="7"/>
    <s v="Low"/>
    <n v="3696"/>
  </r>
  <r>
    <x v="0"/>
    <s v="Couple"/>
    <n v="2814"/>
  </r>
  <r>
    <x v="1"/>
    <n v="9"/>
    <n v="2814"/>
  </r>
  <r>
    <x v="2"/>
    <n v="1"/>
    <n v="2814"/>
  </r>
  <r>
    <x v="3"/>
    <n v="5"/>
    <n v="2814"/>
  </r>
  <r>
    <x v="4"/>
    <n v="4"/>
    <n v="2814"/>
  </r>
  <r>
    <x v="5"/>
    <n v="5"/>
    <n v="2814"/>
  </r>
  <r>
    <x v="6"/>
    <n v="7"/>
    <n v="2814"/>
  </r>
  <r>
    <x v="7"/>
    <s v="Low"/>
    <n v="2814"/>
  </r>
  <r>
    <x v="0"/>
    <s v="Couple"/>
    <n v="2711"/>
  </r>
  <r>
    <x v="1"/>
    <n v="9"/>
    <n v="2711"/>
  </r>
  <r>
    <x v="2"/>
    <n v="1"/>
    <n v="2711"/>
  </r>
  <r>
    <x v="3"/>
    <n v="5"/>
    <n v="2711"/>
  </r>
  <r>
    <x v="4"/>
    <n v="4"/>
    <n v="2711"/>
  </r>
  <r>
    <x v="5"/>
    <n v="5"/>
    <n v="2711"/>
  </r>
  <r>
    <x v="6"/>
    <n v="7"/>
    <n v="2711"/>
  </r>
  <r>
    <x v="7"/>
    <s v="Low"/>
    <n v="2711"/>
  </r>
  <r>
    <x v="0"/>
    <s v="Couple"/>
    <n v="2447"/>
  </r>
  <r>
    <x v="1"/>
    <n v="4"/>
    <n v="2447"/>
  </r>
  <r>
    <x v="2"/>
    <n v="12"/>
    <n v="2447"/>
  </r>
  <r>
    <x v="3"/>
    <n v="15"/>
    <n v="2447"/>
  </r>
  <r>
    <x v="4"/>
    <n v="19"/>
    <n v="2447"/>
  </r>
  <r>
    <x v="5"/>
    <n v="7"/>
    <n v="2447"/>
  </r>
  <r>
    <x v="6"/>
    <n v="12"/>
    <n v="2447"/>
  </r>
  <r>
    <x v="7"/>
    <s v="Low"/>
    <n v="2447"/>
  </r>
  <r>
    <x v="0"/>
    <s v="Couple"/>
    <n v="8486"/>
  </r>
  <r>
    <x v="1"/>
    <n v="284"/>
    <n v="8486"/>
  </r>
  <r>
    <x v="2"/>
    <n v="0"/>
    <n v="8486"/>
  </r>
  <r>
    <x v="3"/>
    <n v="52"/>
    <n v="8486"/>
  </r>
  <r>
    <x v="4"/>
    <n v="8"/>
    <n v="8486"/>
  </r>
  <r>
    <x v="5"/>
    <n v="3"/>
    <n v="8486"/>
  </r>
  <r>
    <x v="6"/>
    <n v="20"/>
    <n v="8486"/>
  </r>
  <r>
    <x v="7"/>
    <s v="High"/>
    <n v="8486"/>
  </r>
  <r>
    <x v="0"/>
    <s v="Single"/>
    <n v="2795"/>
  </r>
  <r>
    <x v="1"/>
    <n v="5"/>
    <n v="2795"/>
  </r>
  <r>
    <x v="2"/>
    <n v="0"/>
    <n v="2795"/>
  </r>
  <r>
    <x v="3"/>
    <n v="3"/>
    <n v="2795"/>
  </r>
  <r>
    <x v="4"/>
    <n v="0"/>
    <n v="2795"/>
  </r>
  <r>
    <x v="5"/>
    <n v="0"/>
    <n v="2795"/>
  </r>
  <r>
    <x v="6"/>
    <n v="5"/>
    <n v="2795"/>
  </r>
  <r>
    <x v="7"/>
    <s v="Low"/>
    <n v="2795"/>
  </r>
  <r>
    <x v="0"/>
    <s v="Couple"/>
    <n v="10862"/>
  </r>
  <r>
    <x v="1"/>
    <n v="179"/>
    <n v="10862"/>
  </r>
  <r>
    <x v="2"/>
    <n v="8"/>
    <n v="10862"/>
  </r>
  <r>
    <x v="3"/>
    <n v="83"/>
    <n v="10862"/>
  </r>
  <r>
    <x v="4"/>
    <n v="19"/>
    <n v="10862"/>
  </r>
  <r>
    <x v="5"/>
    <n v="11"/>
    <n v="10862"/>
  </r>
  <r>
    <x v="6"/>
    <n v="26"/>
    <n v="10862"/>
  </r>
  <r>
    <x v="7"/>
    <s v="Low"/>
    <n v="10862"/>
  </r>
  <r>
    <x v="0"/>
    <s v="Couple"/>
    <n v="615"/>
  </r>
  <r>
    <x v="1"/>
    <n v="65"/>
    <n v="615"/>
  </r>
  <r>
    <x v="2"/>
    <n v="36"/>
    <n v="615"/>
  </r>
  <r>
    <x v="3"/>
    <n v="74"/>
    <n v="615"/>
  </r>
  <r>
    <x v="4"/>
    <n v="38"/>
    <n v="615"/>
  </r>
  <r>
    <x v="5"/>
    <n v="20"/>
    <n v="615"/>
  </r>
  <r>
    <x v="6"/>
    <n v="110"/>
    <n v="615"/>
  </r>
  <r>
    <x v="7"/>
    <s v="Medium"/>
    <n v="615"/>
  </r>
  <r>
    <x v="0"/>
    <s v="Couple"/>
    <n v="10796"/>
  </r>
  <r>
    <x v="1"/>
    <n v="47"/>
    <n v="10796"/>
  </r>
  <r>
    <x v="2"/>
    <n v="1"/>
    <n v="10796"/>
  </r>
  <r>
    <x v="3"/>
    <n v="6"/>
    <n v="10796"/>
  </r>
  <r>
    <x v="4"/>
    <n v="0"/>
    <n v="10796"/>
  </r>
  <r>
    <x v="5"/>
    <n v="0"/>
    <n v="10796"/>
  </r>
  <r>
    <x v="6"/>
    <n v="12"/>
    <n v="10796"/>
  </r>
  <r>
    <x v="7"/>
    <s v="Low"/>
    <n v="10796"/>
  </r>
  <r>
    <x v="0"/>
    <s v="Couple"/>
    <n v="4290"/>
  </r>
  <r>
    <x v="1"/>
    <n v="1"/>
    <n v="4290"/>
  </r>
  <r>
    <x v="2"/>
    <n v="3"/>
    <n v="4290"/>
  </r>
  <r>
    <x v="3"/>
    <n v="8"/>
    <n v="4290"/>
  </r>
  <r>
    <x v="4"/>
    <n v="2"/>
    <n v="4290"/>
  </r>
  <r>
    <x v="5"/>
    <n v="5"/>
    <n v="4290"/>
  </r>
  <r>
    <x v="6"/>
    <n v="5"/>
    <n v="4290"/>
  </r>
  <r>
    <x v="7"/>
    <s v="Low"/>
    <n v="4290"/>
  </r>
  <r>
    <x v="0"/>
    <s v="Couple"/>
    <n v="8341"/>
  </r>
  <r>
    <x v="1"/>
    <n v="15"/>
    <n v="8341"/>
  </r>
  <r>
    <x v="2"/>
    <n v="0"/>
    <n v="8341"/>
  </r>
  <r>
    <x v="3"/>
    <n v="6"/>
    <n v="8341"/>
  </r>
  <r>
    <x v="4"/>
    <n v="0"/>
    <n v="8341"/>
  </r>
  <r>
    <x v="5"/>
    <n v="1"/>
    <n v="8341"/>
  </r>
  <r>
    <x v="6"/>
    <n v="12"/>
    <n v="8341"/>
  </r>
  <r>
    <x v="7"/>
    <s v="Low"/>
    <n v="8341"/>
  </r>
  <r>
    <x v="0"/>
    <s v="Couple"/>
    <n v="6365"/>
  </r>
  <r>
    <x v="1"/>
    <n v="10"/>
    <n v="6365"/>
  </r>
  <r>
    <x v="2"/>
    <n v="12"/>
    <n v="6365"/>
  </r>
  <r>
    <x v="3"/>
    <n v="12"/>
    <n v="6365"/>
  </r>
  <r>
    <x v="4"/>
    <n v="25"/>
    <n v="6365"/>
  </r>
  <r>
    <x v="5"/>
    <n v="1"/>
    <n v="6365"/>
  </r>
  <r>
    <x v="6"/>
    <n v="20"/>
    <n v="6365"/>
  </r>
  <r>
    <x v="7"/>
    <s v="Low"/>
    <n v="6365"/>
  </r>
  <r>
    <x v="0"/>
    <s v="Single"/>
    <n v="8842"/>
  </r>
  <r>
    <x v="1"/>
    <n v="15"/>
    <n v="8842"/>
  </r>
  <r>
    <x v="2"/>
    <n v="0"/>
    <n v="8842"/>
  </r>
  <r>
    <x v="3"/>
    <n v="12"/>
    <n v="8842"/>
  </r>
  <r>
    <x v="4"/>
    <n v="7"/>
    <n v="8842"/>
  </r>
  <r>
    <x v="5"/>
    <n v="3"/>
    <n v="8842"/>
  </r>
  <r>
    <x v="6"/>
    <n v="7"/>
    <n v="8842"/>
  </r>
  <r>
    <x v="7"/>
    <s v="Low"/>
    <n v="8842"/>
  </r>
  <r>
    <x v="0"/>
    <s v="Single"/>
    <n v="2154"/>
  </r>
  <r>
    <x v="1"/>
    <n v="15"/>
    <n v="2154"/>
  </r>
  <r>
    <x v="2"/>
    <n v="0"/>
    <n v="2154"/>
  </r>
  <r>
    <x v="3"/>
    <n v="12"/>
    <n v="2154"/>
  </r>
  <r>
    <x v="4"/>
    <n v="7"/>
    <n v="2154"/>
  </r>
  <r>
    <x v="5"/>
    <n v="3"/>
    <n v="2154"/>
  </r>
  <r>
    <x v="6"/>
    <n v="7"/>
    <n v="2154"/>
  </r>
  <r>
    <x v="7"/>
    <s v="Low"/>
    <n v="2154"/>
  </r>
  <r>
    <x v="0"/>
    <s v="Couple"/>
    <n v="7181"/>
  </r>
  <r>
    <x v="1"/>
    <n v="35"/>
    <n v="7181"/>
  </r>
  <r>
    <x v="2"/>
    <n v="0"/>
    <n v="7181"/>
  </r>
  <r>
    <x v="3"/>
    <n v="13"/>
    <n v="7181"/>
  </r>
  <r>
    <x v="4"/>
    <n v="2"/>
    <n v="7181"/>
  </r>
  <r>
    <x v="5"/>
    <n v="0"/>
    <n v="7181"/>
  </r>
  <r>
    <x v="6"/>
    <n v="2"/>
    <n v="7181"/>
  </r>
  <r>
    <x v="7"/>
    <s v="Low"/>
    <n v="7181"/>
  </r>
  <r>
    <x v="0"/>
    <s v="Couple"/>
    <n v="4855"/>
  </r>
  <r>
    <x v="1"/>
    <n v="14"/>
    <n v="4855"/>
  </r>
  <r>
    <x v="2"/>
    <n v="0"/>
    <n v="4855"/>
  </r>
  <r>
    <x v="3"/>
    <n v="24"/>
    <n v="4855"/>
  </r>
  <r>
    <x v="4"/>
    <n v="3"/>
    <n v="4855"/>
  </r>
  <r>
    <x v="5"/>
    <n v="3"/>
    <n v="4855"/>
  </r>
  <r>
    <x v="6"/>
    <n v="2"/>
    <n v="4855"/>
  </r>
  <r>
    <x v="7"/>
    <s v="Medium"/>
    <n v="4855"/>
  </r>
  <r>
    <x v="0"/>
    <s v="Couple"/>
    <n v="5049"/>
  </r>
  <r>
    <x v="1"/>
    <n v="14"/>
    <n v="5049"/>
  </r>
  <r>
    <x v="2"/>
    <n v="0"/>
    <n v="5049"/>
  </r>
  <r>
    <x v="3"/>
    <n v="24"/>
    <n v="5049"/>
  </r>
  <r>
    <x v="4"/>
    <n v="3"/>
    <n v="5049"/>
  </r>
  <r>
    <x v="5"/>
    <n v="3"/>
    <n v="5049"/>
  </r>
  <r>
    <x v="6"/>
    <n v="2"/>
    <n v="5049"/>
  </r>
  <r>
    <x v="7"/>
    <s v="Medium"/>
    <n v="5049"/>
  </r>
  <r>
    <x v="0"/>
    <s v="Single"/>
    <n v="7679"/>
  </r>
  <r>
    <x v="1"/>
    <n v="6"/>
    <n v="7679"/>
  </r>
  <r>
    <x v="2"/>
    <n v="3"/>
    <n v="7679"/>
  </r>
  <r>
    <x v="3"/>
    <n v="12"/>
    <n v="7679"/>
  </r>
  <r>
    <x v="4"/>
    <n v="6"/>
    <n v="7679"/>
  </r>
  <r>
    <x v="5"/>
    <n v="1"/>
    <n v="7679"/>
  </r>
  <r>
    <x v="6"/>
    <n v="0"/>
    <n v="7679"/>
  </r>
  <r>
    <x v="7"/>
    <s v="Low"/>
    <n v="7679"/>
  </r>
  <r>
    <x v="0"/>
    <s v="Single"/>
    <n v="4459"/>
  </r>
  <r>
    <x v="1"/>
    <n v="10"/>
    <n v="4459"/>
  </r>
  <r>
    <x v="2"/>
    <n v="4"/>
    <n v="4459"/>
  </r>
  <r>
    <x v="3"/>
    <n v="14"/>
    <n v="4459"/>
  </r>
  <r>
    <x v="4"/>
    <n v="4"/>
    <n v="4459"/>
  </r>
  <r>
    <x v="5"/>
    <n v="4"/>
    <n v="4459"/>
  </r>
  <r>
    <x v="6"/>
    <n v="1"/>
    <n v="4459"/>
  </r>
  <r>
    <x v="7"/>
    <s v="Low"/>
    <n v="4459"/>
  </r>
  <r>
    <x v="0"/>
    <s v="Single"/>
    <n v="10642"/>
  </r>
  <r>
    <x v="1"/>
    <n v="10"/>
    <n v="10642"/>
  </r>
  <r>
    <x v="2"/>
    <n v="4"/>
    <n v="10642"/>
  </r>
  <r>
    <x v="3"/>
    <n v="14"/>
    <n v="10642"/>
  </r>
  <r>
    <x v="4"/>
    <n v="4"/>
    <n v="10642"/>
  </r>
  <r>
    <x v="5"/>
    <n v="4"/>
    <n v="10642"/>
  </r>
  <r>
    <x v="6"/>
    <n v="1"/>
    <n v="10642"/>
  </r>
  <r>
    <x v="7"/>
    <s v="Low"/>
    <n v="10642"/>
  </r>
  <r>
    <x v="0"/>
    <s v="Couple"/>
    <n v="2375"/>
  </r>
  <r>
    <x v="1"/>
    <n v="8"/>
    <n v="2375"/>
  </r>
  <r>
    <x v="2"/>
    <n v="0"/>
    <n v="2375"/>
  </r>
  <r>
    <x v="3"/>
    <n v="5"/>
    <n v="2375"/>
  </r>
  <r>
    <x v="4"/>
    <n v="0"/>
    <n v="2375"/>
  </r>
  <r>
    <x v="5"/>
    <n v="3"/>
    <n v="2375"/>
  </r>
  <r>
    <x v="6"/>
    <n v="6"/>
    <n v="2375"/>
  </r>
  <r>
    <x v="7"/>
    <s v="Low"/>
    <n v="2375"/>
  </r>
  <r>
    <x v="0"/>
    <s v="Single"/>
    <n v="1710"/>
  </r>
  <r>
    <x v="1"/>
    <n v="154"/>
    <n v="1710"/>
  </r>
  <r>
    <x v="2"/>
    <n v="20"/>
    <n v="1710"/>
  </r>
  <r>
    <x v="3"/>
    <n v="66"/>
    <n v="1710"/>
  </r>
  <r>
    <x v="4"/>
    <n v="0"/>
    <n v="1710"/>
  </r>
  <r>
    <x v="5"/>
    <n v="12"/>
    <n v="1710"/>
  </r>
  <r>
    <x v="6"/>
    <n v="27"/>
    <n v="1710"/>
  </r>
  <r>
    <x v="7"/>
    <s v="Medium"/>
    <n v="1710"/>
  </r>
  <r>
    <x v="0"/>
    <s v="Couple"/>
    <n v="7516"/>
  </r>
  <r>
    <x v="1"/>
    <n v="5"/>
    <n v="7516"/>
  </r>
  <r>
    <x v="2"/>
    <n v="3"/>
    <n v="7516"/>
  </r>
  <r>
    <x v="3"/>
    <n v="11"/>
    <n v="7516"/>
  </r>
  <r>
    <x v="4"/>
    <n v="12"/>
    <n v="7516"/>
  </r>
  <r>
    <x v="5"/>
    <n v="5"/>
    <n v="7516"/>
  </r>
  <r>
    <x v="6"/>
    <n v="9"/>
    <n v="7516"/>
  </r>
  <r>
    <x v="7"/>
    <s v="Low"/>
    <n v="7516"/>
  </r>
  <r>
    <x v="0"/>
    <s v="Couple"/>
    <n v="3129"/>
  </r>
  <r>
    <x v="1"/>
    <n v="5"/>
    <n v="3129"/>
  </r>
  <r>
    <x v="2"/>
    <n v="3"/>
    <n v="3129"/>
  </r>
  <r>
    <x v="3"/>
    <n v="11"/>
    <n v="3129"/>
  </r>
  <r>
    <x v="4"/>
    <n v="12"/>
    <n v="3129"/>
  </r>
  <r>
    <x v="5"/>
    <n v="5"/>
    <n v="3129"/>
  </r>
  <r>
    <x v="6"/>
    <n v="9"/>
    <n v="3129"/>
  </r>
  <r>
    <x v="7"/>
    <s v="Low"/>
    <n v="3129"/>
  </r>
  <r>
    <x v="0"/>
    <s v="Couple"/>
    <n v="10595"/>
  </r>
  <r>
    <x v="1"/>
    <n v="2"/>
    <n v="10595"/>
  </r>
  <r>
    <x v="2"/>
    <n v="6"/>
    <n v="10595"/>
  </r>
  <r>
    <x v="3"/>
    <n v="28"/>
    <n v="10595"/>
  </r>
  <r>
    <x v="4"/>
    <n v="13"/>
    <n v="10595"/>
  </r>
  <r>
    <x v="5"/>
    <n v="4"/>
    <n v="10595"/>
  </r>
  <r>
    <x v="6"/>
    <n v="16"/>
    <n v="10595"/>
  </r>
  <r>
    <x v="7"/>
    <s v="Low"/>
    <n v="10595"/>
  </r>
  <r>
    <x v="0"/>
    <s v="Single"/>
    <n v="10277"/>
  </r>
  <r>
    <x v="1"/>
    <n v="36"/>
    <n v="10277"/>
  </r>
  <r>
    <x v="2"/>
    <n v="0"/>
    <n v="10277"/>
  </r>
  <r>
    <x v="3"/>
    <n v="2"/>
    <n v="10277"/>
  </r>
  <r>
    <x v="4"/>
    <n v="0"/>
    <n v="10277"/>
  </r>
  <r>
    <x v="5"/>
    <n v="0"/>
    <n v="10277"/>
  </r>
  <r>
    <x v="6"/>
    <n v="4"/>
    <n v="10277"/>
  </r>
  <r>
    <x v="7"/>
    <s v="Low"/>
    <n v="10277"/>
  </r>
  <r>
    <x v="0"/>
    <s v="Couple"/>
    <n v="4444"/>
  </r>
  <r>
    <x v="1"/>
    <n v="11"/>
    <n v="4444"/>
  </r>
  <r>
    <x v="2"/>
    <n v="0"/>
    <n v="4444"/>
  </r>
  <r>
    <x v="3"/>
    <n v="16"/>
    <n v="4444"/>
  </r>
  <r>
    <x v="4"/>
    <n v="7"/>
    <n v="4444"/>
  </r>
  <r>
    <x v="5"/>
    <n v="6"/>
    <n v="4444"/>
  </r>
  <r>
    <x v="6"/>
    <n v="21"/>
    <n v="4444"/>
  </r>
  <r>
    <x v="7"/>
    <s v="Low"/>
    <n v="4444"/>
  </r>
  <r>
    <x v="0"/>
    <s v="Single"/>
    <n v="498"/>
  </r>
  <r>
    <x v="1"/>
    <n v="25"/>
    <n v="498"/>
  </r>
  <r>
    <x v="2"/>
    <n v="0"/>
    <n v="498"/>
  </r>
  <r>
    <x v="3"/>
    <n v="22"/>
    <n v="498"/>
  </r>
  <r>
    <x v="4"/>
    <n v="2"/>
    <n v="498"/>
  </r>
  <r>
    <x v="5"/>
    <n v="3"/>
    <n v="498"/>
  </r>
  <r>
    <x v="6"/>
    <n v="5"/>
    <n v="498"/>
  </r>
  <r>
    <x v="7"/>
    <s v="Low"/>
    <n v="498"/>
  </r>
  <r>
    <x v="0"/>
    <s v="Single"/>
    <n v="7786"/>
  </r>
  <r>
    <x v="1"/>
    <n v="68"/>
    <n v="7786"/>
  </r>
  <r>
    <x v="2"/>
    <n v="7"/>
    <n v="7786"/>
  </r>
  <r>
    <x v="3"/>
    <n v="59"/>
    <n v="7786"/>
  </r>
  <r>
    <x v="4"/>
    <n v="10"/>
    <n v="7786"/>
  </r>
  <r>
    <x v="5"/>
    <n v="5"/>
    <n v="7786"/>
  </r>
  <r>
    <x v="6"/>
    <n v="11"/>
    <n v="7786"/>
  </r>
  <r>
    <x v="7"/>
    <s v="Medium"/>
    <n v="7786"/>
  </r>
  <r>
    <x v="0"/>
    <s v="Single"/>
    <n v="6340"/>
  </r>
  <r>
    <x v="1"/>
    <n v="3"/>
    <n v="6340"/>
  </r>
  <r>
    <x v="2"/>
    <n v="3"/>
    <n v="6340"/>
  </r>
  <r>
    <x v="3"/>
    <n v="7"/>
    <n v="6340"/>
  </r>
  <r>
    <x v="4"/>
    <n v="0"/>
    <n v="6340"/>
  </r>
  <r>
    <x v="5"/>
    <n v="2"/>
    <n v="6340"/>
  </r>
  <r>
    <x v="6"/>
    <n v="11"/>
    <n v="6340"/>
  </r>
  <r>
    <x v="7"/>
    <s v="Low"/>
    <n v="6340"/>
  </r>
  <r>
    <x v="0"/>
    <s v="Single"/>
    <n v="2337"/>
  </r>
  <r>
    <x v="1"/>
    <n v="9"/>
    <n v="2337"/>
  </r>
  <r>
    <x v="2"/>
    <n v="1"/>
    <n v="2337"/>
  </r>
  <r>
    <x v="3"/>
    <n v="24"/>
    <n v="2337"/>
  </r>
  <r>
    <x v="4"/>
    <n v="2"/>
    <n v="2337"/>
  </r>
  <r>
    <x v="5"/>
    <n v="1"/>
    <n v="2337"/>
  </r>
  <r>
    <x v="6"/>
    <n v="2"/>
    <n v="2337"/>
  </r>
  <r>
    <x v="7"/>
    <s v="Medium"/>
    <n v="2337"/>
  </r>
  <r>
    <x v="0"/>
    <s v="Couple"/>
    <n v="2587"/>
  </r>
  <r>
    <x v="1"/>
    <n v="14"/>
    <n v="2587"/>
  </r>
  <r>
    <x v="2"/>
    <n v="0"/>
    <n v="2587"/>
  </r>
  <r>
    <x v="3"/>
    <n v="6"/>
    <n v="2587"/>
  </r>
  <r>
    <x v="4"/>
    <n v="0"/>
    <n v="2587"/>
  </r>
  <r>
    <x v="5"/>
    <n v="0"/>
    <n v="2587"/>
  </r>
  <r>
    <x v="6"/>
    <n v="0"/>
    <n v="2587"/>
  </r>
  <r>
    <x v="7"/>
    <s v="Low"/>
    <n v="2587"/>
  </r>
  <r>
    <x v="0"/>
    <s v="Single"/>
    <n v="3332"/>
  </r>
  <r>
    <x v="1"/>
    <n v="64"/>
    <n v="3332"/>
  </r>
  <r>
    <x v="2"/>
    <n v="4"/>
    <n v="3332"/>
  </r>
  <r>
    <x v="3"/>
    <n v="68"/>
    <n v="3332"/>
  </r>
  <r>
    <x v="4"/>
    <n v="7"/>
    <n v="3332"/>
  </r>
  <r>
    <x v="5"/>
    <n v="5"/>
    <n v="3332"/>
  </r>
  <r>
    <x v="6"/>
    <n v="17"/>
    <n v="3332"/>
  </r>
  <r>
    <x v="7"/>
    <s v="Medium"/>
    <n v="3332"/>
  </r>
  <r>
    <x v="0"/>
    <s v="Single"/>
    <n v="7433"/>
  </r>
  <r>
    <x v="1"/>
    <n v="64"/>
    <n v="7433"/>
  </r>
  <r>
    <x v="2"/>
    <n v="4"/>
    <n v="7433"/>
  </r>
  <r>
    <x v="3"/>
    <n v="68"/>
    <n v="7433"/>
  </r>
  <r>
    <x v="4"/>
    <n v="7"/>
    <n v="7433"/>
  </r>
  <r>
    <x v="5"/>
    <n v="5"/>
    <n v="7433"/>
  </r>
  <r>
    <x v="6"/>
    <n v="17"/>
    <n v="7433"/>
  </r>
  <r>
    <x v="7"/>
    <s v="Medium"/>
    <n v="7433"/>
  </r>
  <r>
    <x v="0"/>
    <s v="Couple"/>
    <n v="1818"/>
  </r>
  <r>
    <x v="1"/>
    <n v="25"/>
    <n v="1818"/>
  </r>
  <r>
    <x v="2"/>
    <n v="0"/>
    <n v="1818"/>
  </r>
  <r>
    <x v="3"/>
    <n v="8"/>
    <n v="1818"/>
  </r>
  <r>
    <x v="4"/>
    <n v="0"/>
    <n v="1818"/>
  </r>
  <r>
    <x v="5"/>
    <n v="1"/>
    <n v="1818"/>
  </r>
  <r>
    <x v="6"/>
    <n v="4"/>
    <n v="1818"/>
  </r>
  <r>
    <x v="7"/>
    <s v="Low"/>
    <n v="1818"/>
  </r>
  <r>
    <x v="0"/>
    <s v="Couple"/>
    <n v="10451"/>
  </r>
  <r>
    <x v="1"/>
    <n v="9"/>
    <n v="10451"/>
  </r>
  <r>
    <x v="2"/>
    <n v="1"/>
    <n v="10451"/>
  </r>
  <r>
    <x v="3"/>
    <n v="3"/>
    <n v="10451"/>
  </r>
  <r>
    <x v="4"/>
    <n v="0"/>
    <n v="10451"/>
  </r>
  <r>
    <x v="5"/>
    <n v="4"/>
    <n v="10451"/>
  </r>
  <r>
    <x v="6"/>
    <n v="8"/>
    <n v="10451"/>
  </r>
  <r>
    <x v="7"/>
    <s v="Low"/>
    <n v="10451"/>
  </r>
  <r>
    <x v="0"/>
    <s v="Couple"/>
    <n v="4198"/>
  </r>
  <r>
    <x v="1"/>
    <n v="9"/>
    <n v="4198"/>
  </r>
  <r>
    <x v="2"/>
    <n v="1"/>
    <n v="4198"/>
  </r>
  <r>
    <x v="3"/>
    <n v="3"/>
    <n v="4198"/>
  </r>
  <r>
    <x v="4"/>
    <n v="0"/>
    <n v="4198"/>
  </r>
  <r>
    <x v="5"/>
    <n v="4"/>
    <n v="4198"/>
  </r>
  <r>
    <x v="6"/>
    <n v="8"/>
    <n v="4198"/>
  </r>
  <r>
    <x v="7"/>
    <s v="Low"/>
    <n v="4198"/>
  </r>
  <r>
    <x v="0"/>
    <s v="Couple"/>
    <n v="5176"/>
  </r>
  <r>
    <x v="1"/>
    <n v="7"/>
    <n v="5176"/>
  </r>
  <r>
    <x v="2"/>
    <n v="6"/>
    <n v="5176"/>
  </r>
  <r>
    <x v="3"/>
    <n v="13"/>
    <n v="5176"/>
  </r>
  <r>
    <x v="4"/>
    <n v="7"/>
    <n v="5176"/>
  </r>
  <r>
    <x v="5"/>
    <n v="6"/>
    <n v="5176"/>
  </r>
  <r>
    <x v="6"/>
    <n v="14"/>
    <n v="5176"/>
  </r>
  <r>
    <x v="7"/>
    <s v="Low"/>
    <n v="5176"/>
  </r>
  <r>
    <x v="0"/>
    <s v="Single"/>
    <n v="2557"/>
  </r>
  <r>
    <x v="1"/>
    <n v="7"/>
    <n v="2557"/>
  </r>
  <r>
    <x v="2"/>
    <n v="1"/>
    <n v="2557"/>
  </r>
  <r>
    <x v="3"/>
    <n v="6"/>
    <n v="2557"/>
  </r>
  <r>
    <x v="4"/>
    <n v="3"/>
    <n v="2557"/>
  </r>
  <r>
    <x v="5"/>
    <n v="1"/>
    <n v="2557"/>
  </r>
  <r>
    <x v="6"/>
    <n v="11"/>
    <n v="2557"/>
  </r>
  <r>
    <x v="7"/>
    <s v="Low"/>
    <n v="2557"/>
  </r>
  <r>
    <x v="0"/>
    <s v="Couple"/>
    <n v="7007"/>
  </r>
  <r>
    <x v="1"/>
    <n v="17"/>
    <n v="7007"/>
  </r>
  <r>
    <x v="2"/>
    <n v="3"/>
    <n v="7007"/>
  </r>
  <r>
    <x v="3"/>
    <n v="18"/>
    <n v="7007"/>
  </r>
  <r>
    <x v="4"/>
    <n v="3"/>
    <n v="7007"/>
  </r>
  <r>
    <x v="5"/>
    <n v="4"/>
    <n v="7007"/>
  </r>
  <r>
    <x v="6"/>
    <n v="18"/>
    <n v="7007"/>
  </r>
  <r>
    <x v="7"/>
    <s v="Medium"/>
    <n v="7007"/>
  </r>
  <r>
    <x v="0"/>
    <s v="Couple"/>
    <n v="8514"/>
  </r>
  <r>
    <x v="1"/>
    <n v="8"/>
    <n v="8514"/>
  </r>
  <r>
    <x v="2"/>
    <n v="0"/>
    <n v="8514"/>
  </r>
  <r>
    <x v="3"/>
    <n v="7"/>
    <n v="8514"/>
  </r>
  <r>
    <x v="4"/>
    <n v="3"/>
    <n v="8514"/>
  </r>
  <r>
    <x v="5"/>
    <n v="1"/>
    <n v="8514"/>
  </r>
  <r>
    <x v="6"/>
    <n v="1"/>
    <n v="8514"/>
  </r>
  <r>
    <x v="7"/>
    <s v="Low"/>
    <n v="8514"/>
  </r>
  <r>
    <x v="0"/>
    <s v="Couple"/>
    <n v="5268"/>
  </r>
  <r>
    <x v="1"/>
    <n v="17"/>
    <n v="5268"/>
  </r>
  <r>
    <x v="2"/>
    <n v="8"/>
    <n v="5268"/>
  </r>
  <r>
    <x v="3"/>
    <n v="14"/>
    <n v="5268"/>
  </r>
  <r>
    <x v="4"/>
    <n v="10"/>
    <n v="5268"/>
  </r>
  <r>
    <x v="5"/>
    <n v="4"/>
    <n v="5268"/>
  </r>
  <r>
    <x v="6"/>
    <n v="3"/>
    <n v="5268"/>
  </r>
  <r>
    <x v="7"/>
    <s v="Low"/>
    <n v="5268"/>
  </r>
  <r>
    <x v="0"/>
    <s v="Single"/>
    <n v="2715"/>
  </r>
  <r>
    <x v="1"/>
    <n v="70"/>
    <n v="2715"/>
  </r>
  <r>
    <x v="2"/>
    <n v="3"/>
    <n v="2715"/>
  </r>
  <r>
    <x v="3"/>
    <n v="37"/>
    <n v="2715"/>
  </r>
  <r>
    <x v="4"/>
    <n v="4"/>
    <n v="2715"/>
  </r>
  <r>
    <x v="5"/>
    <n v="2"/>
    <n v="2715"/>
  </r>
  <r>
    <x v="6"/>
    <n v="64"/>
    <n v="2715"/>
  </r>
  <r>
    <x v="7"/>
    <s v="Medium"/>
    <n v="2715"/>
  </r>
  <r>
    <x v="0"/>
    <s v="Couple"/>
    <n v="6336"/>
  </r>
  <r>
    <x v="1"/>
    <n v="13"/>
    <n v="6336"/>
  </r>
  <r>
    <x v="2"/>
    <n v="2"/>
    <n v="6336"/>
  </r>
  <r>
    <x v="3"/>
    <n v="14"/>
    <n v="6336"/>
  </r>
  <r>
    <x v="4"/>
    <n v="8"/>
    <n v="6336"/>
  </r>
  <r>
    <x v="5"/>
    <n v="7"/>
    <n v="6336"/>
  </r>
  <r>
    <x v="6"/>
    <n v="4"/>
    <n v="6336"/>
  </r>
  <r>
    <x v="7"/>
    <s v="Low"/>
    <n v="6336"/>
  </r>
  <r>
    <x v="0"/>
    <s v="Couple"/>
    <n v="891"/>
  </r>
  <r>
    <x v="1"/>
    <n v="6"/>
    <n v="891"/>
  </r>
  <r>
    <x v="2"/>
    <n v="0"/>
    <n v="891"/>
  </r>
  <r>
    <x v="3"/>
    <n v="2"/>
    <n v="891"/>
  </r>
  <r>
    <x v="4"/>
    <n v="2"/>
    <n v="891"/>
  </r>
  <r>
    <x v="5"/>
    <n v="0"/>
    <n v="891"/>
  </r>
  <r>
    <x v="6"/>
    <n v="1"/>
    <n v="891"/>
  </r>
  <r>
    <x v="7"/>
    <s v="Low"/>
    <n v="891"/>
  </r>
  <r>
    <x v="0"/>
    <s v="Single"/>
    <n v="6859"/>
  </r>
  <r>
    <x v="1"/>
    <n v="37"/>
    <n v="6859"/>
  </r>
  <r>
    <x v="2"/>
    <n v="4"/>
    <n v="6859"/>
  </r>
  <r>
    <x v="3"/>
    <n v="24"/>
    <n v="6859"/>
  </r>
  <r>
    <x v="4"/>
    <n v="16"/>
    <n v="6859"/>
  </r>
  <r>
    <x v="5"/>
    <n v="9"/>
    <n v="6859"/>
  </r>
  <r>
    <x v="6"/>
    <n v="9"/>
    <n v="6859"/>
  </r>
  <r>
    <x v="7"/>
    <s v="Medium"/>
    <n v="6859"/>
  </r>
  <r>
    <x v="0"/>
    <s v="Couple"/>
    <n v="11007"/>
  </r>
  <r>
    <x v="1"/>
    <n v="26"/>
    <n v="11007"/>
  </r>
  <r>
    <x v="2"/>
    <n v="0"/>
    <n v="11007"/>
  </r>
  <r>
    <x v="3"/>
    <n v="6"/>
    <n v="11007"/>
  </r>
  <r>
    <x v="4"/>
    <n v="0"/>
    <n v="11007"/>
  </r>
  <r>
    <x v="5"/>
    <n v="0"/>
    <n v="11007"/>
  </r>
  <r>
    <x v="6"/>
    <n v="2"/>
    <n v="11007"/>
  </r>
  <r>
    <x v="7"/>
    <s v="Low"/>
    <n v="11007"/>
  </r>
  <r>
    <x v="0"/>
    <s v="Couple"/>
    <n v="6728"/>
  </r>
  <r>
    <x v="1"/>
    <n v="16"/>
    <n v="6728"/>
  </r>
  <r>
    <x v="2"/>
    <n v="0"/>
    <n v="6728"/>
  </r>
  <r>
    <x v="3"/>
    <n v="17"/>
    <n v="6728"/>
  </r>
  <r>
    <x v="4"/>
    <n v="6"/>
    <n v="6728"/>
  </r>
  <r>
    <x v="5"/>
    <n v="3"/>
    <n v="6728"/>
  </r>
  <r>
    <x v="6"/>
    <n v="6"/>
    <n v="6728"/>
  </r>
  <r>
    <x v="7"/>
    <s v="Low"/>
    <n v="6728"/>
  </r>
  <r>
    <x v="0"/>
    <s v="Couple"/>
    <n v="8416"/>
  </r>
  <r>
    <x v="1"/>
    <n v="6"/>
    <n v="8416"/>
  </r>
  <r>
    <x v="2"/>
    <n v="6"/>
    <n v="8416"/>
  </r>
  <r>
    <x v="3"/>
    <n v="15"/>
    <n v="8416"/>
  </r>
  <r>
    <x v="4"/>
    <n v="10"/>
    <n v="8416"/>
  </r>
  <r>
    <x v="5"/>
    <n v="5"/>
    <n v="8416"/>
  </r>
  <r>
    <x v="6"/>
    <n v="2"/>
    <n v="8416"/>
  </r>
  <r>
    <x v="7"/>
    <s v="Low"/>
    <n v="8416"/>
  </r>
  <r>
    <x v="0"/>
    <s v="Couple"/>
    <n v="164"/>
  </r>
  <r>
    <x v="1"/>
    <n v="206"/>
    <n v="164"/>
  </r>
  <r>
    <x v="2"/>
    <n v="0"/>
    <n v="164"/>
  </r>
  <r>
    <x v="3"/>
    <n v="46"/>
    <n v="164"/>
  </r>
  <r>
    <x v="4"/>
    <n v="3"/>
    <n v="164"/>
  </r>
  <r>
    <x v="5"/>
    <n v="2"/>
    <n v="164"/>
  </r>
  <r>
    <x v="6"/>
    <n v="12"/>
    <n v="164"/>
  </r>
  <r>
    <x v="7"/>
    <s v="Medium"/>
    <n v="164"/>
  </r>
  <r>
    <x v="0"/>
    <s v="Couple"/>
    <n v="231"/>
  </r>
  <r>
    <x v="1"/>
    <n v="24"/>
    <n v="231"/>
  </r>
  <r>
    <x v="2"/>
    <n v="0"/>
    <n v="231"/>
  </r>
  <r>
    <x v="3"/>
    <n v="7"/>
    <n v="231"/>
  </r>
  <r>
    <x v="4"/>
    <n v="0"/>
    <n v="231"/>
  </r>
  <r>
    <x v="5"/>
    <n v="0"/>
    <n v="231"/>
  </r>
  <r>
    <x v="6"/>
    <n v="1"/>
    <n v="231"/>
  </r>
  <r>
    <x v="7"/>
    <s v="Low"/>
    <n v="231"/>
  </r>
  <r>
    <x v="0"/>
    <s v="Single"/>
    <n v="5063"/>
  </r>
  <r>
    <x v="1"/>
    <n v="41"/>
    <n v="5063"/>
  </r>
  <r>
    <x v="2"/>
    <n v="5"/>
    <n v="5063"/>
  </r>
  <r>
    <x v="3"/>
    <n v="129"/>
    <n v="5063"/>
  </r>
  <r>
    <x v="4"/>
    <n v="10"/>
    <n v="5063"/>
  </r>
  <r>
    <x v="5"/>
    <n v="3"/>
    <n v="5063"/>
  </r>
  <r>
    <x v="6"/>
    <n v="3"/>
    <n v="5063"/>
  </r>
  <r>
    <x v="7"/>
    <s v="Medium"/>
    <n v="5063"/>
  </r>
  <r>
    <x v="0"/>
    <s v="Couple"/>
    <n v="9725"/>
  </r>
  <r>
    <x v="1"/>
    <n v="8"/>
    <n v="9725"/>
  </r>
  <r>
    <x v="2"/>
    <n v="0"/>
    <n v="9725"/>
  </r>
  <r>
    <x v="3"/>
    <n v="3"/>
    <n v="9725"/>
  </r>
  <r>
    <x v="4"/>
    <n v="0"/>
    <n v="9725"/>
  </r>
  <r>
    <x v="5"/>
    <n v="0"/>
    <n v="9725"/>
  </r>
  <r>
    <x v="6"/>
    <n v="1"/>
    <n v="9725"/>
  </r>
  <r>
    <x v="7"/>
    <s v="Low"/>
    <n v="9725"/>
  </r>
  <r>
    <x v="0"/>
    <s v="Couple"/>
    <n v="6460"/>
  </r>
  <r>
    <x v="1"/>
    <n v="12"/>
    <n v="6460"/>
  </r>
  <r>
    <x v="2"/>
    <n v="4"/>
    <n v="6460"/>
  </r>
  <r>
    <x v="3"/>
    <n v="6"/>
    <n v="6460"/>
  </r>
  <r>
    <x v="4"/>
    <n v="11"/>
    <n v="6460"/>
  </r>
  <r>
    <x v="5"/>
    <n v="8"/>
    <n v="6460"/>
  </r>
  <r>
    <x v="6"/>
    <n v="16"/>
    <n v="6460"/>
  </r>
  <r>
    <x v="7"/>
    <s v="Low"/>
    <n v="6460"/>
  </r>
  <r>
    <x v="0"/>
    <s v="Couple"/>
    <n v="5012"/>
  </r>
  <r>
    <x v="1"/>
    <n v="5"/>
    <n v="5012"/>
  </r>
  <r>
    <x v="2"/>
    <n v="4"/>
    <n v="5012"/>
  </r>
  <r>
    <x v="3"/>
    <n v="13"/>
    <n v="5012"/>
  </r>
  <r>
    <x v="4"/>
    <n v="8"/>
    <n v="5012"/>
  </r>
  <r>
    <x v="5"/>
    <n v="0"/>
    <n v="5012"/>
  </r>
  <r>
    <x v="6"/>
    <n v="4"/>
    <n v="5012"/>
  </r>
  <r>
    <x v="7"/>
    <s v="Low"/>
    <n v="5012"/>
  </r>
  <r>
    <x v="0"/>
    <s v="Couple"/>
    <n v="6918"/>
  </r>
  <r>
    <x v="1"/>
    <n v="5"/>
    <n v="6918"/>
  </r>
  <r>
    <x v="2"/>
    <n v="4"/>
    <n v="6918"/>
  </r>
  <r>
    <x v="3"/>
    <n v="13"/>
    <n v="6918"/>
  </r>
  <r>
    <x v="4"/>
    <n v="8"/>
    <n v="6918"/>
  </r>
  <r>
    <x v="5"/>
    <n v="0"/>
    <n v="6918"/>
  </r>
  <r>
    <x v="6"/>
    <n v="4"/>
    <n v="6918"/>
  </r>
  <r>
    <x v="7"/>
    <s v="Low"/>
    <n v="6918"/>
  </r>
  <r>
    <x v="0"/>
    <s v="Single"/>
    <n v="3706"/>
  </r>
  <r>
    <x v="1"/>
    <n v="19"/>
    <n v="3706"/>
  </r>
  <r>
    <x v="2"/>
    <n v="8"/>
    <n v="3706"/>
  </r>
  <r>
    <x v="3"/>
    <n v="29"/>
    <n v="3706"/>
  </r>
  <r>
    <x v="4"/>
    <n v="0"/>
    <n v="3706"/>
  </r>
  <r>
    <x v="5"/>
    <n v="12"/>
    <n v="3706"/>
  </r>
  <r>
    <x v="6"/>
    <n v="26"/>
    <n v="3706"/>
  </r>
  <r>
    <x v="7"/>
    <s v="Low"/>
    <n v="3706"/>
  </r>
  <r>
    <x v="0"/>
    <s v="Couple"/>
    <n v="9829"/>
  </r>
  <r>
    <x v="1"/>
    <n v="22"/>
    <n v="9829"/>
  </r>
  <r>
    <x v="2"/>
    <n v="4"/>
    <n v="9829"/>
  </r>
  <r>
    <x v="3"/>
    <n v="17"/>
    <n v="9829"/>
  </r>
  <r>
    <x v="4"/>
    <n v="12"/>
    <n v="9829"/>
  </r>
  <r>
    <x v="5"/>
    <n v="10"/>
    <n v="9829"/>
  </r>
  <r>
    <x v="6"/>
    <n v="13"/>
    <n v="9829"/>
  </r>
  <r>
    <x v="7"/>
    <s v="Low"/>
    <n v="9829"/>
  </r>
  <r>
    <x v="0"/>
    <s v="Single"/>
    <n v="8724"/>
  </r>
  <r>
    <x v="1"/>
    <n v="11"/>
    <n v="8724"/>
  </r>
  <r>
    <x v="2"/>
    <n v="3"/>
    <n v="8724"/>
  </r>
  <r>
    <x v="3"/>
    <n v="22"/>
    <n v="8724"/>
  </r>
  <r>
    <x v="4"/>
    <n v="2"/>
    <n v="8724"/>
  </r>
  <r>
    <x v="5"/>
    <n v="2"/>
    <n v="8724"/>
  </r>
  <r>
    <x v="6"/>
    <n v="6"/>
    <n v="8724"/>
  </r>
  <r>
    <x v="7"/>
    <s v="Low"/>
    <n v="8724"/>
  </r>
  <r>
    <x v="0"/>
    <s v="Couple"/>
    <n v="10691"/>
  </r>
  <r>
    <x v="1"/>
    <n v="11"/>
    <n v="10691"/>
  </r>
  <r>
    <x v="2"/>
    <n v="0"/>
    <n v="10691"/>
  </r>
  <r>
    <x v="3"/>
    <n v="10"/>
    <n v="10691"/>
  </r>
  <r>
    <x v="4"/>
    <n v="0"/>
    <n v="10691"/>
  </r>
  <r>
    <x v="5"/>
    <n v="2"/>
    <n v="10691"/>
  </r>
  <r>
    <x v="6"/>
    <n v="20"/>
    <n v="10691"/>
  </r>
  <r>
    <x v="7"/>
    <s v="Low"/>
    <n v="10691"/>
  </r>
  <r>
    <x v="0"/>
    <s v="Single"/>
    <n v="2918"/>
  </r>
  <r>
    <x v="1"/>
    <n v="44"/>
    <n v="2918"/>
  </r>
  <r>
    <x v="2"/>
    <n v="5"/>
    <n v="2918"/>
  </r>
  <r>
    <x v="3"/>
    <n v="19"/>
    <n v="2918"/>
  </r>
  <r>
    <x v="4"/>
    <n v="0"/>
    <n v="2918"/>
  </r>
  <r>
    <x v="5"/>
    <n v="4"/>
    <n v="2918"/>
  </r>
  <r>
    <x v="6"/>
    <n v="19"/>
    <n v="2918"/>
  </r>
  <r>
    <x v="7"/>
    <s v="Low"/>
    <n v="2918"/>
  </r>
  <r>
    <x v="0"/>
    <s v="Single"/>
    <n v="3921"/>
  </r>
  <r>
    <x v="1"/>
    <n v="24"/>
    <n v="3921"/>
  </r>
  <r>
    <x v="2"/>
    <n v="1"/>
    <n v="3921"/>
  </r>
  <r>
    <x v="3"/>
    <n v="108"/>
    <n v="3921"/>
  </r>
  <r>
    <x v="4"/>
    <n v="29"/>
    <n v="3921"/>
  </r>
  <r>
    <x v="5"/>
    <n v="29"/>
    <n v="3921"/>
  </r>
  <r>
    <x v="6"/>
    <n v="14"/>
    <n v="3921"/>
  </r>
  <r>
    <x v="7"/>
    <s v="Medium"/>
    <n v="3921"/>
  </r>
  <r>
    <x v="0"/>
    <s v="Couple"/>
    <n v="2958"/>
  </r>
  <r>
    <x v="1"/>
    <n v="19"/>
    <n v="2958"/>
  </r>
  <r>
    <x v="2"/>
    <n v="3"/>
    <n v="2958"/>
  </r>
  <r>
    <x v="3"/>
    <n v="10"/>
    <n v="2958"/>
  </r>
  <r>
    <x v="4"/>
    <n v="11"/>
    <n v="2958"/>
  </r>
  <r>
    <x v="5"/>
    <n v="8"/>
    <n v="2958"/>
  </r>
  <r>
    <x v="6"/>
    <n v="6"/>
    <n v="2958"/>
  </r>
  <r>
    <x v="7"/>
    <s v="Low"/>
    <n v="2958"/>
  </r>
  <r>
    <x v="0"/>
    <s v="Couple"/>
    <n v="2445"/>
  </r>
  <r>
    <x v="1"/>
    <n v="38"/>
    <n v="2445"/>
  </r>
  <r>
    <x v="2"/>
    <n v="1"/>
    <n v="2445"/>
  </r>
  <r>
    <x v="3"/>
    <n v="24"/>
    <n v="2445"/>
  </r>
  <r>
    <x v="4"/>
    <n v="0"/>
    <n v="2445"/>
  </r>
  <r>
    <x v="5"/>
    <n v="0"/>
    <n v="2445"/>
  </r>
  <r>
    <x v="6"/>
    <n v="0"/>
    <n v="2445"/>
  </r>
  <r>
    <x v="7"/>
    <s v="Low"/>
    <n v="2445"/>
  </r>
  <r>
    <x v="0"/>
    <s v="Couple"/>
    <n v="1502"/>
  </r>
  <r>
    <x v="1"/>
    <n v="18"/>
    <n v="1502"/>
  </r>
  <r>
    <x v="2"/>
    <n v="3"/>
    <n v="1502"/>
  </r>
  <r>
    <x v="3"/>
    <n v="19"/>
    <n v="1502"/>
  </r>
  <r>
    <x v="4"/>
    <n v="3"/>
    <n v="1502"/>
  </r>
  <r>
    <x v="5"/>
    <n v="3"/>
    <n v="1502"/>
  </r>
  <r>
    <x v="6"/>
    <n v="6"/>
    <n v="1502"/>
  </r>
  <r>
    <x v="7"/>
    <s v="Low"/>
    <n v="1502"/>
  </r>
  <r>
    <x v="0"/>
    <s v="Couple"/>
    <n v="736"/>
  </r>
  <r>
    <x v="1"/>
    <n v="18"/>
    <n v="736"/>
  </r>
  <r>
    <x v="2"/>
    <n v="3"/>
    <n v="736"/>
  </r>
  <r>
    <x v="3"/>
    <n v="19"/>
    <n v="736"/>
  </r>
  <r>
    <x v="4"/>
    <n v="3"/>
    <n v="736"/>
  </r>
  <r>
    <x v="5"/>
    <n v="3"/>
    <n v="736"/>
  </r>
  <r>
    <x v="6"/>
    <n v="6"/>
    <n v="736"/>
  </r>
  <r>
    <x v="7"/>
    <s v="Low"/>
    <n v="736"/>
  </r>
  <r>
    <x v="0"/>
    <s v="Single"/>
    <n v="10757"/>
  </r>
  <r>
    <x v="1"/>
    <n v="4"/>
    <n v="10757"/>
  </r>
  <r>
    <x v="2"/>
    <n v="2"/>
    <n v="10757"/>
  </r>
  <r>
    <x v="3"/>
    <n v="5"/>
    <n v="10757"/>
  </r>
  <r>
    <x v="4"/>
    <n v="2"/>
    <n v="10757"/>
  </r>
  <r>
    <x v="5"/>
    <n v="0"/>
    <n v="10757"/>
  </r>
  <r>
    <x v="6"/>
    <n v="0"/>
    <n v="10757"/>
  </r>
  <r>
    <x v="7"/>
    <s v="Low"/>
    <n v="10757"/>
  </r>
  <r>
    <x v="0"/>
    <s v="Couple"/>
    <n v="10250"/>
  </r>
  <r>
    <x v="1"/>
    <n v="1"/>
    <n v="10250"/>
  </r>
  <r>
    <x v="2"/>
    <n v="5"/>
    <n v="10250"/>
  </r>
  <r>
    <x v="3"/>
    <n v="3"/>
    <n v="10250"/>
  </r>
  <r>
    <x v="4"/>
    <n v="7"/>
    <n v="10250"/>
  </r>
  <r>
    <x v="5"/>
    <n v="4"/>
    <n v="10250"/>
  </r>
  <r>
    <x v="6"/>
    <n v="8"/>
    <n v="10250"/>
  </r>
  <r>
    <x v="7"/>
    <s v="Low"/>
    <n v="10250"/>
  </r>
  <r>
    <x v="0"/>
    <s v="Couple"/>
    <n v="5423"/>
  </r>
  <r>
    <x v="1"/>
    <n v="6"/>
    <n v="5423"/>
  </r>
  <r>
    <x v="2"/>
    <n v="0"/>
    <n v="5423"/>
  </r>
  <r>
    <x v="3"/>
    <n v="5"/>
    <n v="5423"/>
  </r>
  <r>
    <x v="4"/>
    <n v="2"/>
    <n v="5423"/>
  </r>
  <r>
    <x v="5"/>
    <n v="1"/>
    <n v="5423"/>
  </r>
  <r>
    <x v="6"/>
    <n v="2"/>
    <n v="5423"/>
  </r>
  <r>
    <x v="7"/>
    <s v="Low"/>
    <n v="5423"/>
  </r>
  <r>
    <x v="0"/>
    <s v="Couple"/>
    <n v="1050"/>
  </r>
  <r>
    <x v="1"/>
    <n v="14"/>
    <n v="1050"/>
  </r>
  <r>
    <x v="2"/>
    <n v="10"/>
    <n v="1050"/>
  </r>
  <r>
    <x v="3"/>
    <n v="13"/>
    <n v="1050"/>
  </r>
  <r>
    <x v="4"/>
    <n v="4"/>
    <n v="1050"/>
  </r>
  <r>
    <x v="5"/>
    <n v="15"/>
    <n v="1050"/>
  </r>
  <r>
    <x v="6"/>
    <n v="9"/>
    <n v="1050"/>
  </r>
  <r>
    <x v="7"/>
    <s v="Low"/>
    <n v="1050"/>
  </r>
  <r>
    <x v="0"/>
    <s v="Couple"/>
    <n v="5138"/>
  </r>
  <r>
    <x v="1"/>
    <n v="19"/>
    <n v="5138"/>
  </r>
  <r>
    <x v="2"/>
    <n v="1"/>
    <n v="5138"/>
  </r>
  <r>
    <x v="3"/>
    <n v="14"/>
    <n v="5138"/>
  </r>
  <r>
    <x v="4"/>
    <n v="3"/>
    <n v="5138"/>
  </r>
  <r>
    <x v="5"/>
    <n v="2"/>
    <n v="5138"/>
  </r>
  <r>
    <x v="6"/>
    <n v="4"/>
    <n v="5138"/>
  </r>
  <r>
    <x v="7"/>
    <s v="Low"/>
    <n v="5138"/>
  </r>
  <r>
    <x v="0"/>
    <s v="Couple"/>
    <n v="2563"/>
  </r>
  <r>
    <x v="1"/>
    <n v="1"/>
    <n v="2563"/>
  </r>
  <r>
    <x v="2"/>
    <n v="9"/>
    <n v="2563"/>
  </r>
  <r>
    <x v="3"/>
    <n v="7"/>
    <n v="2563"/>
  </r>
  <r>
    <x v="4"/>
    <n v="2"/>
    <n v="2563"/>
  </r>
  <r>
    <x v="5"/>
    <n v="14"/>
    <n v="2563"/>
  </r>
  <r>
    <x v="6"/>
    <n v="10"/>
    <n v="2563"/>
  </r>
  <r>
    <x v="7"/>
    <s v="Low"/>
    <n v="2563"/>
  </r>
  <r>
    <x v="0"/>
    <s v="Couple"/>
    <n v="8312"/>
  </r>
  <r>
    <x v="1"/>
    <n v="1"/>
    <n v="8312"/>
  </r>
  <r>
    <x v="2"/>
    <n v="9"/>
    <n v="8312"/>
  </r>
  <r>
    <x v="3"/>
    <n v="7"/>
    <n v="8312"/>
  </r>
  <r>
    <x v="4"/>
    <n v="2"/>
    <n v="8312"/>
  </r>
  <r>
    <x v="5"/>
    <n v="14"/>
    <n v="8312"/>
  </r>
  <r>
    <x v="6"/>
    <n v="10"/>
    <n v="8312"/>
  </r>
  <r>
    <x v="7"/>
    <s v="Low"/>
    <n v="8312"/>
  </r>
  <r>
    <x v="0"/>
    <s v="Couple"/>
    <n v="2428"/>
  </r>
  <r>
    <x v="1"/>
    <n v="3"/>
    <n v="2428"/>
  </r>
  <r>
    <x v="2"/>
    <n v="18"/>
    <n v="2428"/>
  </r>
  <r>
    <x v="3"/>
    <n v="26"/>
    <n v="2428"/>
  </r>
  <r>
    <x v="4"/>
    <n v="11"/>
    <n v="2428"/>
  </r>
  <r>
    <x v="5"/>
    <n v="8"/>
    <n v="2428"/>
  </r>
  <r>
    <x v="6"/>
    <n v="12"/>
    <n v="2428"/>
  </r>
  <r>
    <x v="7"/>
    <s v="Low"/>
    <n v="2428"/>
  </r>
  <r>
    <x v="0"/>
    <s v="Couple"/>
    <n v="7998"/>
  </r>
  <r>
    <x v="1"/>
    <n v="53"/>
    <n v="7998"/>
  </r>
  <r>
    <x v="2"/>
    <n v="8"/>
    <n v="7998"/>
  </r>
  <r>
    <x v="3"/>
    <n v="17"/>
    <n v="7998"/>
  </r>
  <r>
    <x v="4"/>
    <n v="13"/>
    <n v="7998"/>
  </r>
  <r>
    <x v="5"/>
    <n v="0"/>
    <n v="7998"/>
  </r>
  <r>
    <x v="6"/>
    <n v="21"/>
    <n v="7998"/>
  </r>
  <r>
    <x v="7"/>
    <s v="Low"/>
    <n v="7998"/>
  </r>
  <r>
    <x v="0"/>
    <s v="Couple"/>
    <n v="5074"/>
  </r>
  <r>
    <x v="1"/>
    <n v="30"/>
    <n v="5074"/>
  </r>
  <r>
    <x v="2"/>
    <n v="0"/>
    <n v="5074"/>
  </r>
  <r>
    <x v="3"/>
    <n v="10"/>
    <n v="5074"/>
  </r>
  <r>
    <x v="4"/>
    <n v="2"/>
    <n v="5074"/>
  </r>
  <r>
    <x v="5"/>
    <n v="0"/>
    <n v="5074"/>
  </r>
  <r>
    <x v="6"/>
    <n v="5"/>
    <n v="5074"/>
  </r>
  <r>
    <x v="7"/>
    <s v="Low"/>
    <n v="5074"/>
  </r>
  <r>
    <x v="0"/>
    <s v="Single"/>
    <n v="9503"/>
  </r>
  <r>
    <x v="1"/>
    <n v="39"/>
    <n v="9503"/>
  </r>
  <r>
    <x v="2"/>
    <n v="33"/>
    <n v="9503"/>
  </r>
  <r>
    <x v="3"/>
    <n v="130"/>
    <n v="9503"/>
  </r>
  <r>
    <x v="4"/>
    <n v="41"/>
    <n v="9503"/>
  </r>
  <r>
    <x v="5"/>
    <n v="26"/>
    <n v="9503"/>
  </r>
  <r>
    <x v="6"/>
    <n v="44"/>
    <n v="9503"/>
  </r>
  <r>
    <x v="7"/>
    <s v="Medium"/>
    <n v="9503"/>
  </r>
  <r>
    <x v="0"/>
    <s v="Couple"/>
    <n v="10598"/>
  </r>
  <r>
    <x v="1"/>
    <n v="12"/>
    <n v="10598"/>
  </r>
  <r>
    <x v="2"/>
    <n v="1"/>
    <n v="10598"/>
  </r>
  <r>
    <x v="3"/>
    <n v="16"/>
    <n v="10598"/>
  </r>
  <r>
    <x v="4"/>
    <n v="4"/>
    <n v="10598"/>
  </r>
  <r>
    <x v="5"/>
    <n v="1"/>
    <n v="10598"/>
  </r>
  <r>
    <x v="6"/>
    <n v="3"/>
    <n v="10598"/>
  </r>
  <r>
    <x v="7"/>
    <s v="Low"/>
    <n v="10598"/>
  </r>
  <r>
    <x v="0"/>
    <s v="Single"/>
    <n v="7437"/>
  </r>
  <r>
    <x v="1"/>
    <n v="13"/>
    <n v="7437"/>
  </r>
  <r>
    <x v="2"/>
    <n v="0"/>
    <n v="7437"/>
  </r>
  <r>
    <x v="3"/>
    <n v="8"/>
    <n v="7437"/>
  </r>
  <r>
    <x v="4"/>
    <n v="2"/>
    <n v="7437"/>
  </r>
  <r>
    <x v="5"/>
    <n v="1"/>
    <n v="7437"/>
  </r>
  <r>
    <x v="6"/>
    <n v="5"/>
    <n v="7437"/>
  </r>
  <r>
    <x v="7"/>
    <s v="Low"/>
    <n v="7437"/>
  </r>
  <r>
    <x v="0"/>
    <s v="Couple"/>
    <n v="7574"/>
  </r>
  <r>
    <x v="1"/>
    <n v="11"/>
    <n v="7574"/>
  </r>
  <r>
    <x v="2"/>
    <n v="0"/>
    <n v="7574"/>
  </r>
  <r>
    <x v="3"/>
    <n v="13"/>
    <n v="7574"/>
  </r>
  <r>
    <x v="4"/>
    <n v="2"/>
    <n v="7574"/>
  </r>
  <r>
    <x v="5"/>
    <n v="4"/>
    <n v="7574"/>
  </r>
  <r>
    <x v="6"/>
    <n v="11"/>
    <n v="7574"/>
  </r>
  <r>
    <x v="7"/>
    <s v="Low"/>
    <n v="7574"/>
  </r>
  <r>
    <x v="0"/>
    <s v="Couple"/>
    <n v="6958"/>
  </r>
  <r>
    <x v="1"/>
    <n v="14"/>
    <n v="6958"/>
  </r>
  <r>
    <x v="2"/>
    <n v="0"/>
    <n v="6958"/>
  </r>
  <r>
    <x v="3"/>
    <n v="4"/>
    <n v="6958"/>
  </r>
  <r>
    <x v="4"/>
    <n v="0"/>
    <n v="6958"/>
  </r>
  <r>
    <x v="5"/>
    <n v="0"/>
    <n v="6958"/>
  </r>
  <r>
    <x v="6"/>
    <n v="8"/>
    <n v="6958"/>
  </r>
  <r>
    <x v="7"/>
    <s v="Low"/>
    <n v="6958"/>
  </r>
  <r>
    <x v="0"/>
    <s v="Couple"/>
    <n v="4643"/>
  </r>
  <r>
    <x v="1"/>
    <n v="8"/>
    <n v="4643"/>
  </r>
  <r>
    <x v="2"/>
    <n v="26"/>
    <n v="4643"/>
  </r>
  <r>
    <x v="3"/>
    <n v="46"/>
    <n v="4643"/>
  </r>
  <r>
    <x v="4"/>
    <n v="38"/>
    <n v="4643"/>
  </r>
  <r>
    <x v="5"/>
    <n v="9"/>
    <n v="4643"/>
  </r>
  <r>
    <x v="6"/>
    <n v="49"/>
    <n v="4643"/>
  </r>
  <r>
    <x v="7"/>
    <s v="Medium"/>
    <n v="4643"/>
  </r>
  <r>
    <x v="0"/>
    <s v="Couple"/>
    <n v="87"/>
  </r>
  <r>
    <x v="1"/>
    <n v="0"/>
    <n v="87"/>
  </r>
  <r>
    <x v="2"/>
    <n v="7"/>
    <n v="87"/>
  </r>
  <r>
    <x v="3"/>
    <n v="5"/>
    <n v="87"/>
  </r>
  <r>
    <x v="4"/>
    <n v="26"/>
    <n v="87"/>
  </r>
  <r>
    <x v="5"/>
    <n v="2"/>
    <n v="87"/>
  </r>
  <r>
    <x v="6"/>
    <n v="17"/>
    <n v="87"/>
  </r>
  <r>
    <x v="7"/>
    <s v="Low"/>
    <n v="87"/>
  </r>
  <r>
    <x v="0"/>
    <s v="Couple"/>
    <n v="1291"/>
  </r>
  <r>
    <x v="1"/>
    <n v="152"/>
    <n v="1291"/>
  </r>
  <r>
    <x v="2"/>
    <n v="9"/>
    <n v="1291"/>
  </r>
  <r>
    <x v="3"/>
    <n v="121"/>
    <n v="1291"/>
  </r>
  <r>
    <x v="4"/>
    <n v="12"/>
    <n v="1291"/>
  </r>
  <r>
    <x v="5"/>
    <n v="12"/>
    <n v="1291"/>
  </r>
  <r>
    <x v="6"/>
    <n v="45"/>
    <n v="1291"/>
  </r>
  <r>
    <x v="7"/>
    <s v="Medium"/>
    <n v="1291"/>
  </r>
  <r>
    <x v="0"/>
    <s v="Couple"/>
    <n v="1109"/>
  </r>
  <r>
    <x v="1"/>
    <n v="6"/>
    <n v="1109"/>
  </r>
  <r>
    <x v="2"/>
    <n v="0"/>
    <n v="1109"/>
  </r>
  <r>
    <x v="3"/>
    <n v="5"/>
    <n v="1109"/>
  </r>
  <r>
    <x v="4"/>
    <n v="0"/>
    <n v="1109"/>
  </r>
  <r>
    <x v="5"/>
    <n v="0"/>
    <n v="1109"/>
  </r>
  <r>
    <x v="6"/>
    <n v="1"/>
    <n v="1109"/>
  </r>
  <r>
    <x v="7"/>
    <s v="Low"/>
    <n v="1109"/>
  </r>
  <r>
    <x v="0"/>
    <s v="Couple"/>
    <n v="1170"/>
  </r>
  <r>
    <x v="1"/>
    <n v="50"/>
    <n v="1170"/>
  </r>
  <r>
    <x v="2"/>
    <n v="15"/>
    <n v="1170"/>
  </r>
  <r>
    <x v="3"/>
    <n v="110"/>
    <n v="1170"/>
  </r>
  <r>
    <x v="4"/>
    <n v="39"/>
    <n v="1170"/>
  </r>
  <r>
    <x v="5"/>
    <n v="15"/>
    <n v="1170"/>
  </r>
  <r>
    <x v="6"/>
    <n v="15"/>
    <n v="1170"/>
  </r>
  <r>
    <x v="7"/>
    <s v="Medium"/>
    <n v="1170"/>
  </r>
  <r>
    <x v="0"/>
    <s v="Couple"/>
    <n v="7990"/>
  </r>
  <r>
    <x v="1"/>
    <n v="9"/>
    <n v="7990"/>
  </r>
  <r>
    <x v="2"/>
    <n v="1"/>
    <n v="7990"/>
  </r>
  <r>
    <x v="3"/>
    <n v="2"/>
    <n v="7990"/>
  </r>
  <r>
    <x v="4"/>
    <n v="3"/>
    <n v="7990"/>
  </r>
  <r>
    <x v="5"/>
    <n v="2"/>
    <n v="7990"/>
  </r>
  <r>
    <x v="6"/>
    <n v="0"/>
    <n v="7990"/>
  </r>
  <r>
    <x v="7"/>
    <s v="Low"/>
    <n v="7990"/>
  </r>
  <r>
    <x v="0"/>
    <s v="Couple"/>
    <n v="5123"/>
  </r>
  <r>
    <x v="1"/>
    <n v="37"/>
    <n v="5123"/>
  </r>
  <r>
    <x v="2"/>
    <n v="12"/>
    <n v="5123"/>
  </r>
  <r>
    <x v="3"/>
    <n v="23"/>
    <n v="5123"/>
  </r>
  <r>
    <x v="4"/>
    <n v="8"/>
    <n v="5123"/>
  </r>
  <r>
    <x v="5"/>
    <n v="11"/>
    <n v="5123"/>
  </r>
  <r>
    <x v="6"/>
    <n v="52"/>
    <n v="5123"/>
  </r>
  <r>
    <x v="7"/>
    <s v="Low"/>
    <n v="5123"/>
  </r>
  <r>
    <x v="0"/>
    <s v="Single"/>
    <n v="6878"/>
  </r>
  <r>
    <x v="1"/>
    <n v="43"/>
    <n v="6878"/>
  </r>
  <r>
    <x v="2"/>
    <n v="12"/>
    <n v="6878"/>
  </r>
  <r>
    <x v="3"/>
    <n v="96"/>
    <n v="6878"/>
  </r>
  <r>
    <x v="4"/>
    <n v="78"/>
    <n v="6878"/>
  </r>
  <r>
    <x v="5"/>
    <n v="40"/>
    <n v="6878"/>
  </r>
  <r>
    <x v="6"/>
    <n v="55"/>
    <n v="6878"/>
  </r>
  <r>
    <x v="7"/>
    <s v="Medium"/>
    <n v="6878"/>
  </r>
  <r>
    <x v="0"/>
    <s v="Couple"/>
    <n v="3896"/>
  </r>
  <r>
    <x v="1"/>
    <n v="22"/>
    <n v="3896"/>
  </r>
  <r>
    <x v="2"/>
    <n v="1"/>
    <n v="3896"/>
  </r>
  <r>
    <x v="3"/>
    <n v="11"/>
    <n v="3896"/>
  </r>
  <r>
    <x v="4"/>
    <n v="0"/>
    <n v="3896"/>
  </r>
  <r>
    <x v="5"/>
    <n v="1"/>
    <n v="3896"/>
  </r>
  <r>
    <x v="6"/>
    <n v="2"/>
    <n v="3896"/>
  </r>
  <r>
    <x v="7"/>
    <s v="Low"/>
    <n v="3896"/>
  </r>
  <r>
    <x v="0"/>
    <s v="Couple"/>
    <n v="4832"/>
  </r>
  <r>
    <x v="1"/>
    <n v="6"/>
    <n v="4832"/>
  </r>
  <r>
    <x v="2"/>
    <n v="5"/>
    <n v="4832"/>
  </r>
  <r>
    <x v="3"/>
    <n v="17"/>
    <n v="4832"/>
  </r>
  <r>
    <x v="4"/>
    <n v="3"/>
    <n v="4832"/>
  </r>
  <r>
    <x v="5"/>
    <n v="24"/>
    <n v="4832"/>
  </r>
  <r>
    <x v="6"/>
    <n v="46"/>
    <n v="4832"/>
  </r>
  <r>
    <x v="7"/>
    <s v="Low"/>
    <n v="4832"/>
  </r>
  <r>
    <x v="0"/>
    <s v="Single"/>
    <n v="3887"/>
  </r>
  <r>
    <x v="1"/>
    <n v="3"/>
    <n v="3887"/>
  </r>
  <r>
    <x v="2"/>
    <n v="17"/>
    <n v="3887"/>
  </r>
  <r>
    <x v="3"/>
    <n v="26"/>
    <n v="3887"/>
  </r>
  <r>
    <x v="4"/>
    <n v="20"/>
    <n v="3887"/>
  </r>
  <r>
    <x v="5"/>
    <n v="1"/>
    <n v="3887"/>
  </r>
  <r>
    <x v="6"/>
    <n v="39"/>
    <n v="3887"/>
  </r>
  <r>
    <x v="7"/>
    <s v="Low"/>
    <n v="3887"/>
  </r>
  <r>
    <x v="0"/>
    <s v="Single"/>
    <n v="6197"/>
  </r>
  <r>
    <x v="1"/>
    <n v="37"/>
    <n v="6197"/>
  </r>
  <r>
    <x v="2"/>
    <n v="0"/>
    <n v="6197"/>
  </r>
  <r>
    <x v="3"/>
    <n v="17"/>
    <n v="6197"/>
  </r>
  <r>
    <x v="4"/>
    <n v="0"/>
    <n v="6197"/>
  </r>
  <r>
    <x v="5"/>
    <n v="0"/>
    <n v="6197"/>
  </r>
  <r>
    <x v="6"/>
    <n v="3"/>
    <n v="6197"/>
  </r>
  <r>
    <x v="7"/>
    <s v="Medium"/>
    <n v="6197"/>
  </r>
  <r>
    <x v="0"/>
    <s v="Single"/>
    <n v="6642"/>
  </r>
  <r>
    <x v="1"/>
    <n v="30"/>
    <n v="6642"/>
  </r>
  <r>
    <x v="2"/>
    <n v="5"/>
    <n v="6642"/>
  </r>
  <r>
    <x v="3"/>
    <n v="22"/>
    <n v="6642"/>
  </r>
  <r>
    <x v="4"/>
    <n v="8"/>
    <n v="6642"/>
  </r>
  <r>
    <x v="5"/>
    <n v="9"/>
    <n v="6642"/>
  </r>
  <r>
    <x v="6"/>
    <n v="28"/>
    <n v="6642"/>
  </r>
  <r>
    <x v="7"/>
    <s v="Low"/>
    <n v="6642"/>
  </r>
  <r>
    <x v="0"/>
    <s v="Single"/>
    <n v="3645"/>
  </r>
  <r>
    <x v="1"/>
    <n v="19"/>
    <n v="3645"/>
  </r>
  <r>
    <x v="2"/>
    <n v="3"/>
    <n v="3645"/>
  </r>
  <r>
    <x v="3"/>
    <n v="26"/>
    <n v="3645"/>
  </r>
  <r>
    <x v="4"/>
    <n v="10"/>
    <n v="3645"/>
  </r>
  <r>
    <x v="5"/>
    <n v="9"/>
    <n v="3645"/>
  </r>
  <r>
    <x v="6"/>
    <n v="3"/>
    <n v="3645"/>
  </r>
  <r>
    <x v="7"/>
    <s v="Low"/>
    <n v="3645"/>
  </r>
  <r>
    <x v="0"/>
    <s v="Couple"/>
    <n v="9135"/>
  </r>
  <r>
    <x v="1"/>
    <n v="13"/>
    <n v="9135"/>
  </r>
  <r>
    <x v="2"/>
    <n v="2"/>
    <n v="9135"/>
  </r>
  <r>
    <x v="3"/>
    <n v="21"/>
    <n v="9135"/>
  </r>
  <r>
    <x v="4"/>
    <n v="4"/>
    <n v="9135"/>
  </r>
  <r>
    <x v="5"/>
    <n v="0"/>
    <n v="9135"/>
  </r>
  <r>
    <x v="6"/>
    <n v="24"/>
    <n v="9135"/>
  </r>
  <r>
    <x v="7"/>
    <s v="Low"/>
    <n v="9135"/>
  </r>
  <r>
    <x v="0"/>
    <s v="Couple"/>
    <n v="8234"/>
  </r>
  <r>
    <x v="1"/>
    <n v="1"/>
    <n v="8234"/>
  </r>
  <r>
    <x v="2"/>
    <n v="6"/>
    <n v="8234"/>
  </r>
  <r>
    <x v="3"/>
    <n v="7"/>
    <n v="8234"/>
  </r>
  <r>
    <x v="4"/>
    <n v="0"/>
    <n v="8234"/>
  </r>
  <r>
    <x v="5"/>
    <n v="1"/>
    <n v="8234"/>
  </r>
  <r>
    <x v="6"/>
    <n v="3"/>
    <n v="8234"/>
  </r>
  <r>
    <x v="7"/>
    <s v="Low"/>
    <n v="8234"/>
  </r>
  <r>
    <x v="0"/>
    <s v="Couple"/>
    <n v="8135"/>
  </r>
  <r>
    <x v="1"/>
    <n v="7"/>
    <n v="8135"/>
  </r>
  <r>
    <x v="2"/>
    <n v="4"/>
    <n v="8135"/>
  </r>
  <r>
    <x v="3"/>
    <n v="23"/>
    <n v="8135"/>
  </r>
  <r>
    <x v="4"/>
    <n v="7"/>
    <n v="8135"/>
  </r>
  <r>
    <x v="5"/>
    <n v="0"/>
    <n v="8135"/>
  </r>
  <r>
    <x v="6"/>
    <n v="11"/>
    <n v="8135"/>
  </r>
  <r>
    <x v="7"/>
    <s v="Low"/>
    <n v="8135"/>
  </r>
  <r>
    <x v="0"/>
    <s v="Couple"/>
    <n v="2256"/>
  </r>
  <r>
    <x v="1"/>
    <n v="17"/>
    <n v="2256"/>
  </r>
  <r>
    <x v="2"/>
    <n v="0"/>
    <n v="2256"/>
  </r>
  <r>
    <x v="3"/>
    <n v="3"/>
    <n v="2256"/>
  </r>
  <r>
    <x v="4"/>
    <n v="0"/>
    <n v="2256"/>
  </r>
  <r>
    <x v="5"/>
    <n v="0"/>
    <n v="2256"/>
  </r>
  <r>
    <x v="6"/>
    <n v="1"/>
    <n v="2256"/>
  </r>
  <r>
    <x v="7"/>
    <s v="Low"/>
    <n v="2256"/>
  </r>
  <r>
    <x v="0"/>
    <s v="Couple"/>
    <n v="11092"/>
  </r>
  <r>
    <x v="1"/>
    <n v="12"/>
    <n v="11092"/>
  </r>
  <r>
    <x v="2"/>
    <n v="1"/>
    <n v="11092"/>
  </r>
  <r>
    <x v="3"/>
    <n v="21"/>
    <n v="11092"/>
  </r>
  <r>
    <x v="4"/>
    <n v="2"/>
    <n v="11092"/>
  </r>
  <r>
    <x v="5"/>
    <n v="2"/>
    <n v="11092"/>
  </r>
  <r>
    <x v="6"/>
    <n v="3"/>
    <n v="11092"/>
  </r>
  <r>
    <x v="7"/>
    <s v="Low"/>
    <n v="11092"/>
  </r>
  <r>
    <x v="0"/>
    <s v="Couple"/>
    <n v="5731"/>
  </r>
  <r>
    <x v="1"/>
    <n v="12"/>
    <n v="5731"/>
  </r>
  <r>
    <x v="2"/>
    <n v="0"/>
    <n v="5731"/>
  </r>
  <r>
    <x v="3"/>
    <n v="13"/>
    <n v="5731"/>
  </r>
  <r>
    <x v="4"/>
    <n v="2"/>
    <n v="5731"/>
  </r>
  <r>
    <x v="5"/>
    <n v="0"/>
    <n v="5731"/>
  </r>
  <r>
    <x v="6"/>
    <n v="10"/>
    <n v="5731"/>
  </r>
  <r>
    <x v="7"/>
    <s v="Low"/>
    <n v="5731"/>
  </r>
  <r>
    <x v="0"/>
    <s v="Couple"/>
    <n v="7152"/>
  </r>
  <r>
    <x v="1"/>
    <n v="12"/>
    <n v="7152"/>
  </r>
  <r>
    <x v="2"/>
    <n v="0"/>
    <n v="7152"/>
  </r>
  <r>
    <x v="3"/>
    <n v="13"/>
    <n v="7152"/>
  </r>
  <r>
    <x v="4"/>
    <n v="2"/>
    <n v="7152"/>
  </r>
  <r>
    <x v="5"/>
    <n v="0"/>
    <n v="7152"/>
  </r>
  <r>
    <x v="6"/>
    <n v="10"/>
    <n v="7152"/>
  </r>
  <r>
    <x v="7"/>
    <s v="Low"/>
    <n v="7152"/>
  </r>
  <r>
    <x v="0"/>
    <s v="Single"/>
    <n v="7419"/>
  </r>
  <r>
    <x v="1"/>
    <n v="8"/>
    <n v="7419"/>
  </r>
  <r>
    <x v="2"/>
    <n v="3"/>
    <n v="7419"/>
  </r>
  <r>
    <x v="3"/>
    <n v="19"/>
    <n v="7419"/>
  </r>
  <r>
    <x v="4"/>
    <n v="0"/>
    <n v="7419"/>
  </r>
  <r>
    <x v="5"/>
    <n v="2"/>
    <n v="7419"/>
  </r>
  <r>
    <x v="6"/>
    <n v="3"/>
    <n v="7419"/>
  </r>
  <r>
    <x v="7"/>
    <s v="Low"/>
    <n v="7419"/>
  </r>
  <r>
    <x v="0"/>
    <s v="Single"/>
    <n v="6609"/>
  </r>
  <r>
    <x v="1"/>
    <n v="1"/>
    <n v="6609"/>
  </r>
  <r>
    <x v="2"/>
    <n v="26"/>
    <n v="6609"/>
  </r>
  <r>
    <x v="3"/>
    <n v="25"/>
    <n v="6609"/>
  </r>
  <r>
    <x v="4"/>
    <n v="17"/>
    <n v="6609"/>
  </r>
  <r>
    <x v="5"/>
    <n v="23"/>
    <n v="6609"/>
  </r>
  <r>
    <x v="6"/>
    <n v="15"/>
    <n v="6609"/>
  </r>
  <r>
    <x v="7"/>
    <s v="Medium"/>
    <n v="6609"/>
  </r>
  <r>
    <x v="0"/>
    <s v="Couple"/>
    <n v="5043"/>
  </r>
  <r>
    <x v="1"/>
    <n v="7"/>
    <n v="5043"/>
  </r>
  <r>
    <x v="2"/>
    <n v="23"/>
    <n v="5043"/>
  </r>
  <r>
    <x v="3"/>
    <n v="78"/>
    <n v="5043"/>
  </r>
  <r>
    <x v="4"/>
    <n v="133"/>
    <n v="5043"/>
  </r>
  <r>
    <x v="5"/>
    <n v="49"/>
    <n v="5043"/>
  </r>
  <r>
    <x v="6"/>
    <n v="144"/>
    <n v="5043"/>
  </r>
  <r>
    <x v="7"/>
    <s v="Medium"/>
    <n v="5043"/>
  </r>
  <r>
    <x v="0"/>
    <s v="Single"/>
    <n v="9392"/>
  </r>
  <r>
    <x v="1"/>
    <n v="4"/>
    <n v="9392"/>
  </r>
  <r>
    <x v="2"/>
    <n v="1"/>
    <n v="9392"/>
  </r>
  <r>
    <x v="3"/>
    <n v="11"/>
    <n v="9392"/>
  </r>
  <r>
    <x v="4"/>
    <n v="0"/>
    <n v="9392"/>
  </r>
  <r>
    <x v="5"/>
    <n v="0"/>
    <n v="9392"/>
  </r>
  <r>
    <x v="6"/>
    <n v="1"/>
    <n v="9392"/>
  </r>
  <r>
    <x v="7"/>
    <s v="Low"/>
    <n v="9392"/>
  </r>
  <r>
    <x v="0"/>
    <s v="Couple"/>
    <n v="577"/>
  </r>
  <r>
    <x v="1"/>
    <n v="9"/>
    <n v="577"/>
  </r>
  <r>
    <x v="2"/>
    <n v="1"/>
    <n v="577"/>
  </r>
  <r>
    <x v="3"/>
    <n v="7"/>
    <n v="577"/>
  </r>
  <r>
    <x v="4"/>
    <n v="0"/>
    <n v="577"/>
  </r>
  <r>
    <x v="5"/>
    <n v="3"/>
    <n v="577"/>
  </r>
  <r>
    <x v="6"/>
    <n v="2"/>
    <n v="577"/>
  </r>
  <r>
    <x v="7"/>
    <s v="Low"/>
    <n v="577"/>
  </r>
  <r>
    <x v="0"/>
    <s v="Couple"/>
    <n v="8702"/>
  </r>
  <r>
    <x v="1"/>
    <n v="9"/>
    <n v="8702"/>
  </r>
  <r>
    <x v="2"/>
    <n v="1"/>
    <n v="8702"/>
  </r>
  <r>
    <x v="3"/>
    <n v="7"/>
    <n v="8702"/>
  </r>
  <r>
    <x v="4"/>
    <n v="0"/>
    <n v="8702"/>
  </r>
  <r>
    <x v="5"/>
    <n v="3"/>
    <n v="8702"/>
  </r>
  <r>
    <x v="6"/>
    <n v="2"/>
    <n v="8702"/>
  </r>
  <r>
    <x v="7"/>
    <s v="Low"/>
    <n v="8702"/>
  </r>
  <r>
    <x v="0"/>
    <s v="Couple"/>
    <n v="10390"/>
  </r>
  <r>
    <x v="1"/>
    <n v="6"/>
    <n v="10390"/>
  </r>
  <r>
    <x v="2"/>
    <n v="7"/>
    <n v="10390"/>
  </r>
  <r>
    <x v="3"/>
    <n v="4"/>
    <n v="10390"/>
  </r>
  <r>
    <x v="4"/>
    <n v="3"/>
    <n v="10390"/>
  </r>
  <r>
    <x v="5"/>
    <n v="4"/>
    <n v="10390"/>
  </r>
  <r>
    <x v="6"/>
    <n v="6"/>
    <n v="10390"/>
  </r>
  <r>
    <x v="7"/>
    <s v="Low"/>
    <n v="10390"/>
  </r>
  <r>
    <x v="0"/>
    <s v="Single"/>
    <n v="7930"/>
  </r>
  <r>
    <x v="1"/>
    <n v="101"/>
    <n v="7930"/>
  </r>
  <r>
    <x v="2"/>
    <n v="13"/>
    <n v="7930"/>
  </r>
  <r>
    <x v="3"/>
    <n v="76"/>
    <n v="7930"/>
  </r>
  <r>
    <x v="4"/>
    <n v="20"/>
    <n v="7930"/>
  </r>
  <r>
    <x v="5"/>
    <n v="18"/>
    <n v="7930"/>
  </r>
  <r>
    <x v="6"/>
    <n v="40"/>
    <n v="7930"/>
  </r>
  <r>
    <x v="7"/>
    <s v="Medium"/>
    <n v="7930"/>
  </r>
  <r>
    <x v="0"/>
    <s v="Couple"/>
    <n v="2964"/>
  </r>
  <r>
    <x v="1"/>
    <n v="3"/>
    <n v="2964"/>
  </r>
  <r>
    <x v="2"/>
    <n v="10"/>
    <n v="2964"/>
  </r>
  <r>
    <x v="3"/>
    <n v="8"/>
    <n v="2964"/>
  </r>
  <r>
    <x v="4"/>
    <n v="3"/>
    <n v="2964"/>
  </r>
  <r>
    <x v="5"/>
    <n v="16"/>
    <n v="2964"/>
  </r>
  <r>
    <x v="6"/>
    <n v="32"/>
    <n v="2964"/>
  </r>
  <r>
    <x v="7"/>
    <s v="Low"/>
    <n v="2964"/>
  </r>
  <r>
    <x v="0"/>
    <s v="Single"/>
    <n v="9960"/>
  </r>
  <r>
    <x v="1"/>
    <n v="0"/>
    <n v="9960"/>
  </r>
  <r>
    <x v="2"/>
    <n v="0"/>
    <n v="9960"/>
  </r>
  <r>
    <x v="3"/>
    <n v="1"/>
    <n v="9960"/>
  </r>
  <r>
    <x v="4"/>
    <n v="8"/>
    <n v="9960"/>
  </r>
  <r>
    <x v="5"/>
    <n v="3"/>
    <n v="9960"/>
  </r>
  <r>
    <x v="6"/>
    <n v="2"/>
    <n v="9960"/>
  </r>
  <r>
    <x v="7"/>
    <s v="Low"/>
    <n v="9960"/>
  </r>
  <r>
    <x v="0"/>
    <s v="Couple"/>
    <n v="8036"/>
  </r>
  <r>
    <x v="1"/>
    <n v="31"/>
    <n v="8036"/>
  </r>
  <r>
    <x v="2"/>
    <n v="1"/>
    <n v="8036"/>
  </r>
  <r>
    <x v="3"/>
    <n v="13"/>
    <n v="8036"/>
  </r>
  <r>
    <x v="4"/>
    <n v="7"/>
    <n v="8036"/>
  </r>
  <r>
    <x v="5"/>
    <n v="2"/>
    <n v="8036"/>
  </r>
  <r>
    <x v="6"/>
    <n v="9"/>
    <n v="8036"/>
  </r>
  <r>
    <x v="7"/>
    <s v="Low"/>
    <n v="8036"/>
  </r>
  <r>
    <x v="0"/>
    <s v="Single"/>
    <n v="8080"/>
  </r>
  <r>
    <x v="1"/>
    <n v="5"/>
    <n v="8080"/>
  </r>
  <r>
    <x v="2"/>
    <n v="1"/>
    <n v="8080"/>
  </r>
  <r>
    <x v="3"/>
    <n v="6"/>
    <n v="8080"/>
  </r>
  <r>
    <x v="4"/>
    <n v="3"/>
    <n v="8080"/>
  </r>
  <r>
    <x v="5"/>
    <n v="4"/>
    <n v="8080"/>
  </r>
  <r>
    <x v="6"/>
    <n v="3"/>
    <n v="8080"/>
  </r>
  <r>
    <x v="7"/>
    <s v="Low"/>
    <n v="8080"/>
  </r>
  <r>
    <x v="0"/>
    <s v="Single"/>
    <n v="2589"/>
  </r>
  <r>
    <x v="1"/>
    <n v="25"/>
    <n v="2589"/>
  </r>
  <r>
    <x v="2"/>
    <n v="3"/>
    <n v="2589"/>
  </r>
  <r>
    <x v="3"/>
    <n v="16"/>
    <n v="2589"/>
  </r>
  <r>
    <x v="4"/>
    <n v="8"/>
    <n v="2589"/>
  </r>
  <r>
    <x v="5"/>
    <n v="5"/>
    <n v="2589"/>
  </r>
  <r>
    <x v="6"/>
    <n v="2"/>
    <n v="2589"/>
  </r>
  <r>
    <x v="7"/>
    <s v="Low"/>
    <n v="2589"/>
  </r>
  <r>
    <x v="0"/>
    <s v="Couple"/>
    <n v="6961"/>
  </r>
  <r>
    <x v="1"/>
    <n v="1"/>
    <n v="6961"/>
  </r>
  <r>
    <x v="2"/>
    <n v="1"/>
    <n v="6961"/>
  </r>
  <r>
    <x v="3"/>
    <n v="5"/>
    <n v="6961"/>
  </r>
  <r>
    <x v="4"/>
    <n v="0"/>
    <n v="6961"/>
  </r>
  <r>
    <x v="5"/>
    <n v="3"/>
    <n v="6961"/>
  </r>
  <r>
    <x v="6"/>
    <n v="1"/>
    <n v="6961"/>
  </r>
  <r>
    <x v="7"/>
    <s v="Low"/>
    <n v="6961"/>
  </r>
  <r>
    <x v="0"/>
    <s v="Couple"/>
    <n v="6182"/>
  </r>
  <r>
    <x v="1"/>
    <n v="11"/>
    <n v="6182"/>
  </r>
  <r>
    <x v="2"/>
    <n v="4"/>
    <n v="6182"/>
  </r>
  <r>
    <x v="3"/>
    <n v="20"/>
    <n v="6182"/>
  </r>
  <r>
    <x v="4"/>
    <n v="10"/>
    <n v="6182"/>
  </r>
  <r>
    <x v="5"/>
    <n v="3"/>
    <n v="6182"/>
  </r>
  <r>
    <x v="6"/>
    <n v="5"/>
    <n v="6182"/>
  </r>
  <r>
    <x v="7"/>
    <s v="Low"/>
    <n v="6182"/>
  </r>
  <r>
    <x v="0"/>
    <s v="Single"/>
    <n v="3286"/>
  </r>
  <r>
    <x v="1"/>
    <n v="13"/>
    <n v="3286"/>
  </r>
  <r>
    <x v="2"/>
    <n v="2"/>
    <n v="3286"/>
  </r>
  <r>
    <x v="3"/>
    <n v="15"/>
    <n v="3286"/>
  </r>
  <r>
    <x v="4"/>
    <n v="2"/>
    <n v="3286"/>
  </r>
  <r>
    <x v="5"/>
    <n v="2"/>
    <n v="3286"/>
  </r>
  <r>
    <x v="6"/>
    <n v="8"/>
    <n v="3286"/>
  </r>
  <r>
    <x v="7"/>
    <s v="Low"/>
    <n v="3286"/>
  </r>
  <r>
    <x v="0"/>
    <s v="Single"/>
    <n v="10525"/>
  </r>
  <r>
    <x v="1"/>
    <n v="10"/>
    <n v="10525"/>
  </r>
  <r>
    <x v="2"/>
    <n v="0"/>
    <n v="10525"/>
  </r>
  <r>
    <x v="3"/>
    <n v="8"/>
    <n v="10525"/>
  </r>
  <r>
    <x v="4"/>
    <n v="0"/>
    <n v="10525"/>
  </r>
  <r>
    <x v="5"/>
    <n v="0"/>
    <n v="10525"/>
  </r>
  <r>
    <x v="6"/>
    <n v="9"/>
    <n v="10525"/>
  </r>
  <r>
    <x v="7"/>
    <s v="Low"/>
    <n v="10525"/>
  </r>
  <r>
    <x v="0"/>
    <s v="Single"/>
    <n v="2868"/>
  </r>
  <r>
    <x v="1"/>
    <n v="20"/>
    <n v="2868"/>
  </r>
  <r>
    <x v="2"/>
    <n v="1"/>
    <n v="2868"/>
  </r>
  <r>
    <x v="3"/>
    <n v="28"/>
    <n v="2868"/>
  </r>
  <r>
    <x v="4"/>
    <n v="3"/>
    <n v="2868"/>
  </r>
  <r>
    <x v="5"/>
    <n v="3"/>
    <n v="2868"/>
  </r>
  <r>
    <x v="6"/>
    <n v="2"/>
    <n v="2868"/>
  </r>
  <r>
    <x v="7"/>
    <s v="Low"/>
    <n v="2868"/>
  </r>
  <r>
    <x v="0"/>
    <s v="Couple"/>
    <n v="2227"/>
  </r>
  <r>
    <x v="1"/>
    <n v="45"/>
    <n v="2227"/>
  </r>
  <r>
    <x v="2"/>
    <n v="47"/>
    <n v="2227"/>
  </r>
  <r>
    <x v="3"/>
    <n v="52"/>
    <n v="2227"/>
  </r>
  <r>
    <x v="4"/>
    <n v="21"/>
    <n v="2227"/>
  </r>
  <r>
    <x v="5"/>
    <n v="20"/>
    <n v="2227"/>
  </r>
  <r>
    <x v="6"/>
    <n v="25"/>
    <n v="2227"/>
  </r>
  <r>
    <x v="7"/>
    <s v="Medium"/>
    <n v="2227"/>
  </r>
  <r>
    <x v="0"/>
    <s v="Couple"/>
    <n v="946"/>
  </r>
  <r>
    <x v="1"/>
    <n v="45"/>
    <n v="946"/>
  </r>
  <r>
    <x v="2"/>
    <n v="47"/>
    <n v="946"/>
  </r>
  <r>
    <x v="3"/>
    <n v="52"/>
    <n v="946"/>
  </r>
  <r>
    <x v="4"/>
    <n v="21"/>
    <n v="946"/>
  </r>
  <r>
    <x v="5"/>
    <n v="20"/>
    <n v="946"/>
  </r>
  <r>
    <x v="6"/>
    <n v="25"/>
    <n v="946"/>
  </r>
  <r>
    <x v="7"/>
    <s v="Medium"/>
    <n v="946"/>
  </r>
  <r>
    <x v="0"/>
    <s v="Single"/>
    <n v="11187"/>
  </r>
  <r>
    <x v="1"/>
    <n v="2"/>
    <n v="11187"/>
  </r>
  <r>
    <x v="2"/>
    <n v="8"/>
    <n v="11187"/>
  </r>
  <r>
    <x v="3"/>
    <n v="10"/>
    <n v="11187"/>
  </r>
  <r>
    <x v="4"/>
    <n v="12"/>
    <n v="11187"/>
  </r>
  <r>
    <x v="5"/>
    <n v="14"/>
    <n v="11187"/>
  </r>
  <r>
    <x v="6"/>
    <n v="23"/>
    <n v="11187"/>
  </r>
  <r>
    <x v="7"/>
    <s v="Low"/>
    <n v="11187"/>
  </r>
  <r>
    <x v="0"/>
    <s v="Couple"/>
    <n v="10401"/>
  </r>
  <r>
    <x v="1"/>
    <n v="1"/>
    <n v="10401"/>
  </r>
  <r>
    <x v="2"/>
    <n v="0"/>
    <n v="10401"/>
  </r>
  <r>
    <x v="3"/>
    <n v="5"/>
    <n v="10401"/>
  </r>
  <r>
    <x v="4"/>
    <n v="0"/>
    <n v="10401"/>
  </r>
  <r>
    <x v="5"/>
    <n v="3"/>
    <n v="10401"/>
  </r>
  <r>
    <x v="6"/>
    <n v="9"/>
    <n v="10401"/>
  </r>
  <r>
    <x v="7"/>
    <s v="Low"/>
    <n v="10401"/>
  </r>
  <r>
    <x v="0"/>
    <s v="Couple"/>
    <n v="2261"/>
  </r>
  <r>
    <x v="1"/>
    <n v="4"/>
    <n v="2261"/>
  </r>
  <r>
    <x v="2"/>
    <n v="1"/>
    <n v="2261"/>
  </r>
  <r>
    <x v="3"/>
    <n v="5"/>
    <n v="2261"/>
  </r>
  <r>
    <x v="4"/>
    <n v="2"/>
    <n v="2261"/>
  </r>
  <r>
    <x v="5"/>
    <n v="0"/>
    <n v="2261"/>
  </r>
  <r>
    <x v="6"/>
    <n v="4"/>
    <n v="2261"/>
  </r>
  <r>
    <x v="7"/>
    <s v="Low"/>
    <n v="2261"/>
  </r>
  <r>
    <x v="0"/>
    <s v="Couple"/>
    <n v="2157"/>
  </r>
  <r>
    <x v="1"/>
    <n v="15"/>
    <n v="2157"/>
  </r>
  <r>
    <x v="2"/>
    <n v="8"/>
    <n v="2157"/>
  </r>
  <r>
    <x v="3"/>
    <n v="16"/>
    <n v="2157"/>
  </r>
  <r>
    <x v="4"/>
    <n v="11"/>
    <n v="2157"/>
  </r>
  <r>
    <x v="5"/>
    <n v="5"/>
    <n v="2157"/>
  </r>
  <r>
    <x v="6"/>
    <n v="22"/>
    <n v="2157"/>
  </r>
  <r>
    <x v="7"/>
    <s v="Low"/>
    <n v="2157"/>
  </r>
  <r>
    <x v="0"/>
    <s v="Couple"/>
    <n v="1176"/>
  </r>
  <r>
    <x v="1"/>
    <n v="2"/>
    <n v="1176"/>
  </r>
  <r>
    <x v="2"/>
    <n v="6"/>
    <n v="1176"/>
  </r>
  <r>
    <x v="3"/>
    <n v="4"/>
    <n v="1176"/>
  </r>
  <r>
    <x v="4"/>
    <n v="3"/>
    <n v="1176"/>
  </r>
  <r>
    <x v="5"/>
    <n v="1"/>
    <n v="1176"/>
  </r>
  <r>
    <x v="6"/>
    <n v="9"/>
    <n v="1176"/>
  </r>
  <r>
    <x v="7"/>
    <s v="Low"/>
    <n v="1176"/>
  </r>
  <r>
    <x v="0"/>
    <s v="Couple"/>
    <n v="6919"/>
  </r>
  <r>
    <x v="1"/>
    <n v="4"/>
    <n v="6919"/>
  </r>
  <r>
    <x v="2"/>
    <n v="7"/>
    <n v="6919"/>
  </r>
  <r>
    <x v="3"/>
    <n v="15"/>
    <n v="6919"/>
  </r>
  <r>
    <x v="4"/>
    <n v="13"/>
    <n v="6919"/>
  </r>
  <r>
    <x v="5"/>
    <n v="9"/>
    <n v="6919"/>
  </r>
  <r>
    <x v="6"/>
    <n v="15"/>
    <n v="6919"/>
  </r>
  <r>
    <x v="7"/>
    <s v="Low"/>
    <n v="6919"/>
  </r>
  <r>
    <x v="0"/>
    <s v="Single"/>
    <n v="8477"/>
  </r>
  <r>
    <x v="1"/>
    <n v="5"/>
    <n v="8477"/>
  </r>
  <r>
    <x v="2"/>
    <n v="1"/>
    <n v="8477"/>
  </r>
  <r>
    <x v="3"/>
    <n v="13"/>
    <n v="8477"/>
  </r>
  <r>
    <x v="4"/>
    <n v="3"/>
    <n v="8477"/>
  </r>
  <r>
    <x v="5"/>
    <n v="5"/>
    <n v="8477"/>
  </r>
  <r>
    <x v="6"/>
    <n v="1"/>
    <n v="8477"/>
  </r>
  <r>
    <x v="7"/>
    <s v="Low"/>
    <n v="8477"/>
  </r>
  <r>
    <x v="0"/>
    <s v="Single"/>
    <n v="10203"/>
  </r>
  <r>
    <x v="1"/>
    <n v="11"/>
    <n v="10203"/>
  </r>
  <r>
    <x v="2"/>
    <n v="7"/>
    <n v="10203"/>
  </r>
  <r>
    <x v="3"/>
    <n v="9"/>
    <n v="10203"/>
  </r>
  <r>
    <x v="4"/>
    <n v="3"/>
    <n v="10203"/>
  </r>
  <r>
    <x v="5"/>
    <n v="1"/>
    <n v="10203"/>
  </r>
  <r>
    <x v="6"/>
    <n v="11"/>
    <n v="10203"/>
  </r>
  <r>
    <x v="7"/>
    <s v="Low"/>
    <n v="10203"/>
  </r>
  <r>
    <x v="0"/>
    <s v="Couple"/>
    <n v="3152"/>
  </r>
  <r>
    <x v="1"/>
    <n v="15"/>
    <n v="3152"/>
  </r>
  <r>
    <x v="2"/>
    <n v="10"/>
    <n v="3152"/>
  </r>
  <r>
    <x v="3"/>
    <n v="19"/>
    <n v="3152"/>
  </r>
  <r>
    <x v="4"/>
    <n v="8"/>
    <n v="3152"/>
  </r>
  <r>
    <x v="5"/>
    <n v="17"/>
    <n v="3152"/>
  </r>
  <r>
    <x v="6"/>
    <n v="20"/>
    <n v="3152"/>
  </r>
  <r>
    <x v="7"/>
    <s v="Low"/>
    <n v="3152"/>
  </r>
  <r>
    <x v="0"/>
    <s v="Couple"/>
    <n v="11188"/>
  </r>
  <r>
    <x v="1"/>
    <n v="15"/>
    <n v="11188"/>
  </r>
  <r>
    <x v="2"/>
    <n v="10"/>
    <n v="11188"/>
  </r>
  <r>
    <x v="3"/>
    <n v="19"/>
    <n v="11188"/>
  </r>
  <r>
    <x v="4"/>
    <n v="8"/>
    <n v="11188"/>
  </r>
  <r>
    <x v="5"/>
    <n v="17"/>
    <n v="11188"/>
  </r>
  <r>
    <x v="6"/>
    <n v="20"/>
    <n v="11188"/>
  </r>
  <r>
    <x v="7"/>
    <s v="Low"/>
    <n v="11188"/>
  </r>
  <r>
    <x v="0"/>
    <s v="Couple"/>
    <n v="1321"/>
  </r>
  <r>
    <x v="1"/>
    <n v="22"/>
    <n v="1321"/>
  </r>
  <r>
    <x v="2"/>
    <n v="2"/>
    <n v="1321"/>
  </r>
  <r>
    <x v="3"/>
    <n v="18"/>
    <n v="1321"/>
  </r>
  <r>
    <x v="4"/>
    <n v="0"/>
    <n v="1321"/>
  </r>
  <r>
    <x v="5"/>
    <n v="2"/>
    <n v="1321"/>
  </r>
  <r>
    <x v="6"/>
    <n v="12"/>
    <n v="1321"/>
  </r>
  <r>
    <x v="7"/>
    <s v="Medium"/>
    <n v="1321"/>
  </r>
  <r>
    <x v="0"/>
    <s v="Couple"/>
    <n v="1777"/>
  </r>
  <r>
    <x v="1"/>
    <n v="2"/>
    <n v="1777"/>
  </r>
  <r>
    <x v="2"/>
    <n v="2"/>
    <n v="1777"/>
  </r>
  <r>
    <x v="3"/>
    <n v="11"/>
    <n v="1777"/>
  </r>
  <r>
    <x v="4"/>
    <n v="41"/>
    <n v="1777"/>
  </r>
  <r>
    <x v="5"/>
    <n v="7"/>
    <n v="1777"/>
  </r>
  <r>
    <x v="6"/>
    <n v="11"/>
    <n v="1777"/>
  </r>
  <r>
    <x v="7"/>
    <s v="Low"/>
    <n v="1777"/>
  </r>
  <r>
    <x v="0"/>
    <s v="Single"/>
    <n v="5740"/>
  </r>
  <r>
    <x v="1"/>
    <n v="4"/>
    <n v="5740"/>
  </r>
  <r>
    <x v="2"/>
    <n v="2"/>
    <n v="5740"/>
  </r>
  <r>
    <x v="3"/>
    <n v="12"/>
    <n v="5740"/>
  </r>
  <r>
    <x v="4"/>
    <n v="7"/>
    <n v="5740"/>
  </r>
  <r>
    <x v="5"/>
    <n v="5"/>
    <n v="5740"/>
  </r>
  <r>
    <x v="6"/>
    <n v="26"/>
    <n v="5740"/>
  </r>
  <r>
    <x v="7"/>
    <s v="Low"/>
    <n v="5740"/>
  </r>
  <r>
    <x v="0"/>
    <s v="Single"/>
    <n v="606"/>
  </r>
  <r>
    <x v="1"/>
    <n v="6"/>
    <n v="606"/>
  </r>
  <r>
    <x v="2"/>
    <n v="1"/>
    <n v="606"/>
  </r>
  <r>
    <x v="3"/>
    <n v="2"/>
    <n v="606"/>
  </r>
  <r>
    <x v="4"/>
    <n v="2"/>
    <n v="606"/>
  </r>
  <r>
    <x v="5"/>
    <n v="0"/>
    <n v="606"/>
  </r>
  <r>
    <x v="6"/>
    <n v="4"/>
    <n v="606"/>
  </r>
  <r>
    <x v="7"/>
    <s v="Low"/>
    <n v="606"/>
  </r>
  <r>
    <x v="0"/>
    <s v="Couple"/>
    <n v="1715"/>
  </r>
  <r>
    <x v="1"/>
    <n v="9"/>
    <n v="1715"/>
  </r>
  <r>
    <x v="2"/>
    <n v="4"/>
    <n v="1715"/>
  </r>
  <r>
    <x v="3"/>
    <n v="18"/>
    <n v="1715"/>
  </r>
  <r>
    <x v="4"/>
    <n v="7"/>
    <n v="1715"/>
  </r>
  <r>
    <x v="5"/>
    <n v="5"/>
    <n v="1715"/>
  </r>
  <r>
    <x v="6"/>
    <n v="5"/>
    <n v="1715"/>
  </r>
  <r>
    <x v="7"/>
    <s v="Low"/>
    <n v="1715"/>
  </r>
  <r>
    <x v="0"/>
    <s v="Single"/>
    <n v="6147"/>
  </r>
  <r>
    <x v="1"/>
    <n v="5"/>
    <n v="6147"/>
  </r>
  <r>
    <x v="2"/>
    <n v="2"/>
    <n v="6147"/>
  </r>
  <r>
    <x v="3"/>
    <n v="8"/>
    <n v="6147"/>
  </r>
  <r>
    <x v="4"/>
    <n v="2"/>
    <n v="6147"/>
  </r>
  <r>
    <x v="5"/>
    <n v="2"/>
    <n v="6147"/>
  </r>
  <r>
    <x v="6"/>
    <n v="9"/>
    <n v="6147"/>
  </r>
  <r>
    <x v="7"/>
    <s v="Low"/>
    <n v="6147"/>
  </r>
  <r>
    <x v="0"/>
    <s v="Couple"/>
    <n v="7034"/>
  </r>
  <r>
    <x v="1"/>
    <n v="8"/>
    <n v="7034"/>
  </r>
  <r>
    <x v="2"/>
    <n v="7"/>
    <n v="7034"/>
  </r>
  <r>
    <x v="3"/>
    <n v="9"/>
    <n v="7034"/>
  </r>
  <r>
    <x v="4"/>
    <n v="13"/>
    <n v="7034"/>
  </r>
  <r>
    <x v="5"/>
    <n v="6"/>
    <n v="7034"/>
  </r>
  <r>
    <x v="6"/>
    <n v="12"/>
    <n v="7034"/>
  </r>
  <r>
    <x v="7"/>
    <s v="Low"/>
    <n v="7034"/>
  </r>
  <r>
    <x v="0"/>
    <s v="Couple"/>
    <n v="8082"/>
  </r>
  <r>
    <x v="1"/>
    <n v="1"/>
    <n v="8082"/>
  </r>
  <r>
    <x v="2"/>
    <n v="3"/>
    <n v="8082"/>
  </r>
  <r>
    <x v="3"/>
    <n v="6"/>
    <n v="8082"/>
  </r>
  <r>
    <x v="4"/>
    <n v="3"/>
    <n v="8082"/>
  </r>
  <r>
    <x v="5"/>
    <n v="6"/>
    <n v="8082"/>
  </r>
  <r>
    <x v="6"/>
    <n v="15"/>
    <n v="8082"/>
  </r>
  <r>
    <x v="7"/>
    <s v="Low"/>
    <n v="8082"/>
  </r>
  <r>
    <x v="0"/>
    <s v="Single"/>
    <n v="11086"/>
  </r>
  <r>
    <x v="1"/>
    <n v="1"/>
    <n v="11086"/>
  </r>
  <r>
    <x v="2"/>
    <n v="6"/>
    <n v="11086"/>
  </r>
  <r>
    <x v="3"/>
    <n v="2"/>
    <n v="11086"/>
  </r>
  <r>
    <x v="4"/>
    <n v="3"/>
    <n v="11086"/>
  </r>
  <r>
    <x v="5"/>
    <n v="6"/>
    <n v="11086"/>
  </r>
  <r>
    <x v="6"/>
    <n v="3"/>
    <n v="11086"/>
  </r>
  <r>
    <x v="7"/>
    <s v="Low"/>
    <n v="11086"/>
  </r>
  <r>
    <x v="0"/>
    <s v="Couple"/>
    <n v="35"/>
  </r>
  <r>
    <x v="1"/>
    <n v="32"/>
    <n v="35"/>
  </r>
  <r>
    <x v="2"/>
    <n v="1"/>
    <n v="35"/>
  </r>
  <r>
    <x v="3"/>
    <n v="64"/>
    <n v="35"/>
  </r>
  <r>
    <x v="4"/>
    <n v="16"/>
    <n v="35"/>
  </r>
  <r>
    <x v="5"/>
    <n v="12"/>
    <n v="35"/>
  </r>
  <r>
    <x v="6"/>
    <n v="85"/>
    <n v="35"/>
  </r>
  <r>
    <x v="7"/>
    <s v="Low"/>
    <n v="35"/>
  </r>
  <r>
    <x v="0"/>
    <s v="Single"/>
    <n v="5093"/>
  </r>
  <r>
    <x v="1"/>
    <n v="40"/>
    <n v="5093"/>
  </r>
  <r>
    <x v="2"/>
    <n v="3"/>
    <n v="5093"/>
  </r>
  <r>
    <x v="3"/>
    <n v="30"/>
    <n v="5093"/>
  </r>
  <r>
    <x v="4"/>
    <n v="10"/>
    <n v="5093"/>
  </r>
  <r>
    <x v="5"/>
    <n v="7"/>
    <n v="5093"/>
  </r>
  <r>
    <x v="6"/>
    <n v="11"/>
    <n v="5093"/>
  </r>
  <r>
    <x v="7"/>
    <s v="Medium"/>
    <n v="5093"/>
  </r>
  <r>
    <x v="0"/>
    <s v="Single"/>
    <n v="8524"/>
  </r>
  <r>
    <x v="1"/>
    <n v="40"/>
    <n v="8524"/>
  </r>
  <r>
    <x v="2"/>
    <n v="3"/>
    <n v="8524"/>
  </r>
  <r>
    <x v="3"/>
    <n v="30"/>
    <n v="8524"/>
  </r>
  <r>
    <x v="4"/>
    <n v="10"/>
    <n v="8524"/>
  </r>
  <r>
    <x v="5"/>
    <n v="7"/>
    <n v="8524"/>
  </r>
  <r>
    <x v="6"/>
    <n v="11"/>
    <n v="8524"/>
  </r>
  <r>
    <x v="7"/>
    <s v="Medium"/>
    <n v="8524"/>
  </r>
  <r>
    <x v="0"/>
    <s v="Couple"/>
    <n v="5692"/>
  </r>
  <r>
    <x v="1"/>
    <n v="1"/>
    <n v="5692"/>
  </r>
  <r>
    <x v="2"/>
    <n v="4"/>
    <n v="5692"/>
  </r>
  <r>
    <x v="3"/>
    <n v="3"/>
    <n v="5692"/>
  </r>
  <r>
    <x v="4"/>
    <n v="8"/>
    <n v="5692"/>
  </r>
  <r>
    <x v="5"/>
    <n v="9"/>
    <n v="5692"/>
  </r>
  <r>
    <x v="6"/>
    <n v="7"/>
    <n v="5692"/>
  </r>
  <r>
    <x v="7"/>
    <s v="Low"/>
    <n v="5692"/>
  </r>
  <r>
    <x v="0"/>
    <s v="Couple"/>
    <n v="2478"/>
  </r>
  <r>
    <x v="1"/>
    <n v="2"/>
    <n v="2478"/>
  </r>
  <r>
    <x v="2"/>
    <n v="2"/>
    <n v="2478"/>
  </r>
  <r>
    <x v="3"/>
    <n v="4"/>
    <n v="2478"/>
  </r>
  <r>
    <x v="4"/>
    <n v="13"/>
    <n v="2478"/>
  </r>
  <r>
    <x v="5"/>
    <n v="13"/>
    <n v="2478"/>
  </r>
  <r>
    <x v="6"/>
    <n v="4"/>
    <n v="2478"/>
  </r>
  <r>
    <x v="7"/>
    <s v="Low"/>
    <n v="2478"/>
  </r>
  <r>
    <x v="0"/>
    <s v="Single"/>
    <n v="13"/>
  </r>
  <r>
    <x v="1"/>
    <n v="19"/>
    <n v="13"/>
  </r>
  <r>
    <x v="2"/>
    <n v="0"/>
    <n v="13"/>
  </r>
  <r>
    <x v="3"/>
    <n v="5"/>
    <n v="13"/>
  </r>
  <r>
    <x v="4"/>
    <n v="0"/>
    <n v="13"/>
  </r>
  <r>
    <x v="5"/>
    <n v="0"/>
    <n v="13"/>
  </r>
  <r>
    <x v="6"/>
    <n v="8"/>
    <n v="13"/>
  </r>
  <r>
    <x v="7"/>
    <s v="Low"/>
    <n v="13"/>
  </r>
  <r>
    <x v="0"/>
    <s v="Couple"/>
    <n v="3665"/>
  </r>
  <r>
    <x v="1"/>
    <n v="1"/>
    <n v="3665"/>
  </r>
  <r>
    <x v="2"/>
    <n v="9"/>
    <n v="3665"/>
  </r>
  <r>
    <x v="3"/>
    <n v="8"/>
    <n v="3665"/>
  </r>
  <r>
    <x v="4"/>
    <n v="11"/>
    <n v="3665"/>
  </r>
  <r>
    <x v="5"/>
    <n v="3"/>
    <n v="3665"/>
  </r>
  <r>
    <x v="6"/>
    <n v="22"/>
    <n v="3665"/>
  </r>
  <r>
    <x v="7"/>
    <s v="Medium"/>
    <n v="3665"/>
  </r>
  <r>
    <x v="0"/>
    <s v="Couple"/>
    <n v="78"/>
  </r>
  <r>
    <x v="1"/>
    <n v="15"/>
    <n v="78"/>
  </r>
  <r>
    <x v="2"/>
    <n v="0"/>
    <n v="78"/>
  </r>
  <r>
    <x v="3"/>
    <n v="11"/>
    <n v="78"/>
  </r>
  <r>
    <x v="4"/>
    <n v="0"/>
    <n v="78"/>
  </r>
  <r>
    <x v="5"/>
    <n v="2"/>
    <n v="78"/>
  </r>
  <r>
    <x v="6"/>
    <n v="9"/>
    <n v="78"/>
  </r>
  <r>
    <x v="7"/>
    <s v="Low"/>
    <n v="78"/>
  </r>
  <r>
    <x v="0"/>
    <s v="Couple"/>
    <n v="5517"/>
  </r>
  <r>
    <x v="1"/>
    <n v="15"/>
    <n v="5517"/>
  </r>
  <r>
    <x v="2"/>
    <n v="0"/>
    <n v="5517"/>
  </r>
  <r>
    <x v="3"/>
    <n v="11"/>
    <n v="5517"/>
  </r>
  <r>
    <x v="4"/>
    <n v="0"/>
    <n v="5517"/>
  </r>
  <r>
    <x v="5"/>
    <n v="2"/>
    <n v="5517"/>
  </r>
  <r>
    <x v="6"/>
    <n v="9"/>
    <n v="5517"/>
  </r>
  <r>
    <x v="7"/>
    <s v="Low"/>
    <n v="5517"/>
  </r>
  <r>
    <x v="0"/>
    <s v="Couple"/>
    <n v="3518"/>
  </r>
  <r>
    <x v="1"/>
    <n v="10"/>
    <n v="3518"/>
  </r>
  <r>
    <x v="2"/>
    <n v="1"/>
    <n v="3518"/>
  </r>
  <r>
    <x v="3"/>
    <n v="18"/>
    <n v="3518"/>
  </r>
  <r>
    <x v="4"/>
    <n v="10"/>
    <n v="3518"/>
  </r>
  <r>
    <x v="5"/>
    <n v="4"/>
    <n v="3518"/>
  </r>
  <r>
    <x v="6"/>
    <n v="7"/>
    <n v="3518"/>
  </r>
  <r>
    <x v="7"/>
    <s v="Low"/>
    <n v="3518"/>
  </r>
  <r>
    <x v="0"/>
    <s v="Couple"/>
    <n v="1940"/>
  </r>
  <r>
    <x v="1"/>
    <n v="1"/>
    <n v="1940"/>
  </r>
  <r>
    <x v="2"/>
    <n v="3"/>
    <n v="1940"/>
  </r>
  <r>
    <x v="3"/>
    <n v="4"/>
    <n v="1940"/>
  </r>
  <r>
    <x v="4"/>
    <n v="2"/>
    <n v="1940"/>
  </r>
  <r>
    <x v="5"/>
    <n v="2"/>
    <n v="1940"/>
  </r>
  <r>
    <x v="6"/>
    <n v="6"/>
    <n v="1940"/>
  </r>
  <r>
    <x v="7"/>
    <s v="Low"/>
    <n v="1940"/>
  </r>
  <r>
    <x v="0"/>
    <s v="Couple"/>
    <n v="1646"/>
  </r>
  <r>
    <x v="1"/>
    <n v="4"/>
    <n v="1646"/>
  </r>
  <r>
    <x v="2"/>
    <n v="9"/>
    <n v="1646"/>
  </r>
  <r>
    <x v="3"/>
    <n v="12"/>
    <n v="1646"/>
  </r>
  <r>
    <x v="4"/>
    <n v="11"/>
    <n v="1646"/>
  </r>
  <r>
    <x v="5"/>
    <n v="2"/>
    <n v="1646"/>
  </r>
  <r>
    <x v="6"/>
    <n v="8"/>
    <n v="1646"/>
  </r>
  <r>
    <x v="7"/>
    <s v="Low"/>
    <n v="1646"/>
  </r>
  <r>
    <x v="0"/>
    <s v="Couple"/>
    <n v="10067"/>
  </r>
  <r>
    <x v="1"/>
    <n v="4"/>
    <n v="10067"/>
  </r>
  <r>
    <x v="2"/>
    <n v="0"/>
    <n v="10067"/>
  </r>
  <r>
    <x v="3"/>
    <n v="4"/>
    <n v="10067"/>
  </r>
  <r>
    <x v="4"/>
    <n v="0"/>
    <n v="10067"/>
  </r>
  <r>
    <x v="5"/>
    <n v="0"/>
    <n v="10067"/>
  </r>
  <r>
    <x v="6"/>
    <n v="5"/>
    <n v="10067"/>
  </r>
  <r>
    <x v="7"/>
    <s v="Low"/>
    <n v="10067"/>
  </r>
  <r>
    <x v="0"/>
    <s v="Couple"/>
    <n v="11003"/>
  </r>
  <r>
    <x v="1"/>
    <n v="2"/>
    <n v="11003"/>
  </r>
  <r>
    <x v="2"/>
    <n v="5"/>
    <n v="11003"/>
  </r>
  <r>
    <x v="3"/>
    <n v="7"/>
    <n v="11003"/>
  </r>
  <r>
    <x v="4"/>
    <n v="0"/>
    <n v="11003"/>
  </r>
  <r>
    <x v="5"/>
    <n v="18"/>
    <n v="11003"/>
  </r>
  <r>
    <x v="6"/>
    <n v="18"/>
    <n v="11003"/>
  </r>
  <r>
    <x v="7"/>
    <s v="Low"/>
    <n v="11003"/>
  </r>
  <r>
    <x v="0"/>
    <s v="Single"/>
    <n v="5010"/>
  </r>
  <r>
    <x v="1"/>
    <n v="2"/>
    <n v="5010"/>
  </r>
  <r>
    <x v="2"/>
    <n v="8"/>
    <n v="5010"/>
  </r>
  <r>
    <x v="3"/>
    <n v="8"/>
    <n v="5010"/>
  </r>
  <r>
    <x v="4"/>
    <n v="6"/>
    <n v="5010"/>
  </r>
  <r>
    <x v="5"/>
    <n v="1"/>
    <n v="5010"/>
  </r>
  <r>
    <x v="6"/>
    <n v="9"/>
    <n v="5010"/>
  </r>
  <r>
    <x v="7"/>
    <s v="Low"/>
    <n v="5010"/>
  </r>
  <r>
    <x v="0"/>
    <s v="Couple"/>
    <n v="9850"/>
  </r>
  <r>
    <x v="1"/>
    <n v="3"/>
    <n v="9850"/>
  </r>
  <r>
    <x v="2"/>
    <n v="6"/>
    <n v="9850"/>
  </r>
  <r>
    <x v="3"/>
    <n v="7"/>
    <n v="9850"/>
  </r>
  <r>
    <x v="4"/>
    <n v="0"/>
    <n v="9850"/>
  </r>
  <r>
    <x v="5"/>
    <n v="0"/>
    <n v="9850"/>
  </r>
  <r>
    <x v="6"/>
    <n v="3"/>
    <n v="9850"/>
  </r>
  <r>
    <x v="7"/>
    <s v="Low"/>
    <n v="9850"/>
  </r>
  <r>
    <x v="0"/>
    <s v="Couple"/>
    <n v="9733"/>
  </r>
  <r>
    <x v="1"/>
    <n v="1"/>
    <n v="9733"/>
  </r>
  <r>
    <x v="2"/>
    <n v="4"/>
    <n v="9733"/>
  </r>
  <r>
    <x v="3"/>
    <n v="10"/>
    <n v="9733"/>
  </r>
  <r>
    <x v="4"/>
    <n v="29"/>
    <n v="9733"/>
  </r>
  <r>
    <x v="5"/>
    <n v="0"/>
    <n v="9733"/>
  </r>
  <r>
    <x v="6"/>
    <n v="36"/>
    <n v="9733"/>
  </r>
  <r>
    <x v="7"/>
    <s v="Low"/>
    <n v="9733"/>
  </r>
  <r>
    <x v="0"/>
    <s v="Couple"/>
    <n v="8462"/>
  </r>
  <r>
    <x v="1"/>
    <n v="1"/>
    <n v="8462"/>
  </r>
  <r>
    <x v="2"/>
    <n v="4"/>
    <n v="8462"/>
  </r>
  <r>
    <x v="3"/>
    <n v="10"/>
    <n v="8462"/>
  </r>
  <r>
    <x v="4"/>
    <n v="29"/>
    <n v="8462"/>
  </r>
  <r>
    <x v="5"/>
    <n v="0"/>
    <n v="8462"/>
  </r>
  <r>
    <x v="6"/>
    <n v="36"/>
    <n v="8462"/>
  </r>
  <r>
    <x v="7"/>
    <s v="Low"/>
    <n v="8462"/>
  </r>
  <r>
    <x v="0"/>
    <s v="Single"/>
    <n v="8443"/>
  </r>
  <r>
    <x v="1"/>
    <n v="6"/>
    <n v="8443"/>
  </r>
  <r>
    <x v="2"/>
    <n v="10"/>
    <n v="8443"/>
  </r>
  <r>
    <x v="3"/>
    <n v="12"/>
    <n v="8443"/>
  </r>
  <r>
    <x v="4"/>
    <n v="3"/>
    <n v="8443"/>
  </r>
  <r>
    <x v="5"/>
    <n v="15"/>
    <n v="8443"/>
  </r>
  <r>
    <x v="6"/>
    <n v="40"/>
    <n v="8443"/>
  </r>
  <r>
    <x v="7"/>
    <s v="Medium"/>
    <n v="8443"/>
  </r>
  <r>
    <x v="0"/>
    <s v="Couple"/>
    <n v="7937"/>
  </r>
  <r>
    <x v="1"/>
    <n v="10"/>
    <n v="7937"/>
  </r>
  <r>
    <x v="2"/>
    <n v="7"/>
    <n v="7937"/>
  </r>
  <r>
    <x v="3"/>
    <n v="25"/>
    <n v="7937"/>
  </r>
  <r>
    <x v="4"/>
    <n v="6"/>
    <n v="7937"/>
  </r>
  <r>
    <x v="5"/>
    <n v="3"/>
    <n v="7937"/>
  </r>
  <r>
    <x v="6"/>
    <n v="7"/>
    <n v="7937"/>
  </r>
  <r>
    <x v="7"/>
    <s v="Medium"/>
    <n v="7937"/>
  </r>
  <r>
    <x v="0"/>
    <s v="Couple"/>
    <n v="8541"/>
  </r>
  <r>
    <x v="1"/>
    <n v="8"/>
    <n v="8541"/>
  </r>
  <r>
    <x v="2"/>
    <n v="4"/>
    <n v="8541"/>
  </r>
  <r>
    <x v="3"/>
    <n v="10"/>
    <n v="8541"/>
  </r>
  <r>
    <x v="4"/>
    <n v="6"/>
    <n v="8541"/>
  </r>
  <r>
    <x v="5"/>
    <n v="7"/>
    <n v="8541"/>
  </r>
  <r>
    <x v="6"/>
    <n v="6"/>
    <n v="8541"/>
  </r>
  <r>
    <x v="7"/>
    <s v="Low"/>
    <n v="8541"/>
  </r>
  <r>
    <x v="0"/>
    <s v="Couple"/>
    <n v="9530"/>
  </r>
  <r>
    <x v="1"/>
    <n v="5"/>
    <n v="9530"/>
  </r>
  <r>
    <x v="2"/>
    <n v="3"/>
    <n v="9530"/>
  </r>
  <r>
    <x v="3"/>
    <n v="4"/>
    <n v="9530"/>
  </r>
  <r>
    <x v="4"/>
    <n v="4"/>
    <n v="9530"/>
  </r>
  <r>
    <x v="5"/>
    <n v="1"/>
    <n v="9530"/>
  </r>
  <r>
    <x v="6"/>
    <n v="0"/>
    <n v="9530"/>
  </r>
  <r>
    <x v="7"/>
    <s v="Low"/>
    <n v="9530"/>
  </r>
  <r>
    <x v="0"/>
    <s v="Couple"/>
    <n v="4098"/>
  </r>
  <r>
    <x v="1"/>
    <n v="20"/>
    <n v="4098"/>
  </r>
  <r>
    <x v="2"/>
    <n v="3"/>
    <n v="4098"/>
  </r>
  <r>
    <x v="3"/>
    <n v="16"/>
    <n v="4098"/>
  </r>
  <r>
    <x v="4"/>
    <n v="0"/>
    <n v="4098"/>
  </r>
  <r>
    <x v="5"/>
    <n v="4"/>
    <n v="4098"/>
  </r>
  <r>
    <x v="6"/>
    <n v="1"/>
    <n v="4098"/>
  </r>
  <r>
    <x v="7"/>
    <s v="Low"/>
    <n v="4098"/>
  </r>
  <r>
    <x v="0"/>
    <s v="Couple"/>
    <n v="8373"/>
  </r>
  <r>
    <x v="1"/>
    <n v="1"/>
    <n v="8373"/>
  </r>
  <r>
    <x v="2"/>
    <n v="3"/>
    <n v="8373"/>
  </r>
  <r>
    <x v="3"/>
    <n v="6"/>
    <n v="8373"/>
  </r>
  <r>
    <x v="4"/>
    <n v="10"/>
    <n v="8373"/>
  </r>
  <r>
    <x v="5"/>
    <n v="0"/>
    <n v="8373"/>
  </r>
  <r>
    <x v="6"/>
    <n v="9"/>
    <n v="8373"/>
  </r>
  <r>
    <x v="7"/>
    <s v="Low"/>
    <n v="8373"/>
  </r>
  <r>
    <x v="0"/>
    <s v="Couple"/>
    <n v="3829"/>
  </r>
  <r>
    <x v="1"/>
    <n v="1"/>
    <n v="3829"/>
  </r>
  <r>
    <x v="2"/>
    <n v="3"/>
    <n v="3829"/>
  </r>
  <r>
    <x v="3"/>
    <n v="6"/>
    <n v="3829"/>
  </r>
  <r>
    <x v="4"/>
    <n v="10"/>
    <n v="3829"/>
  </r>
  <r>
    <x v="5"/>
    <n v="0"/>
    <n v="3829"/>
  </r>
  <r>
    <x v="6"/>
    <n v="9"/>
    <n v="3829"/>
  </r>
  <r>
    <x v="7"/>
    <s v="Low"/>
    <n v="3829"/>
  </r>
  <r>
    <x v="0"/>
    <s v="Couple"/>
    <n v="3032"/>
  </r>
  <r>
    <x v="1"/>
    <n v="28"/>
    <n v="3032"/>
  </r>
  <r>
    <x v="2"/>
    <n v="34"/>
    <n v="3032"/>
  </r>
  <r>
    <x v="3"/>
    <n v="62"/>
    <n v="3032"/>
  </r>
  <r>
    <x v="4"/>
    <n v="11"/>
    <n v="3032"/>
  </r>
  <r>
    <x v="5"/>
    <n v="14"/>
    <n v="3032"/>
  </r>
  <r>
    <x v="6"/>
    <n v="44"/>
    <n v="3032"/>
  </r>
  <r>
    <x v="7"/>
    <s v="Medium"/>
    <n v="3032"/>
  </r>
  <r>
    <x v="0"/>
    <s v="Couple"/>
    <n v="4669"/>
  </r>
  <r>
    <x v="1"/>
    <n v="4"/>
    <n v="4669"/>
  </r>
  <r>
    <x v="2"/>
    <n v="19"/>
    <n v="4669"/>
  </r>
  <r>
    <x v="3"/>
    <n v="9"/>
    <n v="4669"/>
  </r>
  <r>
    <x v="4"/>
    <n v="28"/>
    <n v="4669"/>
  </r>
  <r>
    <x v="5"/>
    <n v="25"/>
    <n v="4669"/>
  </r>
  <r>
    <x v="6"/>
    <n v="17"/>
    <n v="4669"/>
  </r>
  <r>
    <x v="7"/>
    <s v="Medium"/>
    <n v="4669"/>
  </r>
  <r>
    <x v="0"/>
    <s v="Couple"/>
    <n v="10084"/>
  </r>
  <r>
    <x v="1"/>
    <n v="3"/>
    <n v="10084"/>
  </r>
  <r>
    <x v="2"/>
    <n v="2"/>
    <n v="10084"/>
  </r>
  <r>
    <x v="3"/>
    <n v="8"/>
    <n v="10084"/>
  </r>
  <r>
    <x v="4"/>
    <n v="20"/>
    <n v="10084"/>
  </r>
  <r>
    <x v="5"/>
    <n v="0"/>
    <n v="10084"/>
  </r>
  <r>
    <x v="6"/>
    <n v="17"/>
    <n v="10084"/>
  </r>
  <r>
    <x v="7"/>
    <s v="Low"/>
    <n v="10084"/>
  </r>
  <r>
    <x v="0"/>
    <s v="Couple"/>
    <n v="5871"/>
  </r>
  <r>
    <x v="1"/>
    <n v="73"/>
    <n v="5871"/>
  </r>
  <r>
    <x v="2"/>
    <n v="28"/>
    <n v="5871"/>
  </r>
  <r>
    <x v="3"/>
    <n v="217"/>
    <n v="5871"/>
  </r>
  <r>
    <x v="4"/>
    <n v="10"/>
    <n v="5871"/>
  </r>
  <r>
    <x v="5"/>
    <n v="24"/>
    <n v="5871"/>
  </r>
  <r>
    <x v="6"/>
    <n v="115"/>
    <n v="5871"/>
  </r>
  <r>
    <x v="7"/>
    <s v="Medium"/>
    <n v="5871"/>
  </r>
  <r>
    <x v="0"/>
    <s v="Single"/>
    <n v="5181"/>
  </r>
  <r>
    <x v="1"/>
    <n v="2"/>
    <n v="5181"/>
  </r>
  <r>
    <x v="2"/>
    <n v="4"/>
    <n v="5181"/>
  </r>
  <r>
    <x v="3"/>
    <n v="2"/>
    <n v="5181"/>
  </r>
  <r>
    <x v="4"/>
    <n v="0"/>
    <n v="5181"/>
  </r>
  <r>
    <x v="5"/>
    <n v="11"/>
    <n v="5181"/>
  </r>
  <r>
    <x v="6"/>
    <n v="5"/>
    <n v="5181"/>
  </r>
  <r>
    <x v="7"/>
    <s v="Low"/>
    <n v="5181"/>
  </r>
  <r>
    <x v="0"/>
    <s v="Single"/>
    <n v="10398"/>
  </r>
  <r>
    <x v="1"/>
    <n v="1"/>
    <n v="10398"/>
  </r>
  <r>
    <x v="2"/>
    <n v="6"/>
    <n v="10398"/>
  </r>
  <r>
    <x v="3"/>
    <n v="2"/>
    <n v="10398"/>
  </r>
  <r>
    <x v="4"/>
    <n v="8"/>
    <n v="10398"/>
  </r>
  <r>
    <x v="5"/>
    <n v="2"/>
    <n v="10398"/>
  </r>
  <r>
    <x v="6"/>
    <n v="12"/>
    <n v="10398"/>
  </r>
  <r>
    <x v="7"/>
    <s v="Low"/>
    <n v="10398"/>
  </r>
  <r>
    <x v="0"/>
    <s v="Couple"/>
    <n v="8151"/>
  </r>
  <r>
    <x v="1"/>
    <n v="16"/>
    <n v="8151"/>
  </r>
  <r>
    <x v="2"/>
    <n v="36"/>
    <n v="8151"/>
  </r>
  <r>
    <x v="3"/>
    <n v="21"/>
    <n v="8151"/>
  </r>
  <r>
    <x v="4"/>
    <n v="20"/>
    <n v="8151"/>
  </r>
  <r>
    <x v="5"/>
    <n v="62"/>
    <n v="8151"/>
  </r>
  <r>
    <x v="6"/>
    <n v="108"/>
    <n v="8151"/>
  </r>
  <r>
    <x v="7"/>
    <s v="Medium"/>
    <n v="8151"/>
  </r>
  <r>
    <x v="0"/>
    <s v="Couple"/>
    <n v="4179"/>
  </r>
  <r>
    <x v="1"/>
    <n v="8"/>
    <n v="4179"/>
  </r>
  <r>
    <x v="2"/>
    <n v="9"/>
    <n v="4179"/>
  </r>
  <r>
    <x v="3"/>
    <n v="9"/>
    <n v="4179"/>
  </r>
  <r>
    <x v="4"/>
    <n v="2"/>
    <n v="4179"/>
  </r>
  <r>
    <x v="5"/>
    <n v="5"/>
    <n v="4179"/>
  </r>
  <r>
    <x v="6"/>
    <n v="22"/>
    <n v="4179"/>
  </r>
  <r>
    <x v="7"/>
    <s v="Low"/>
    <n v="4179"/>
  </r>
  <r>
    <x v="0"/>
    <s v="Single"/>
    <n v="4860"/>
  </r>
  <r>
    <x v="1"/>
    <n v="7"/>
    <n v="4860"/>
  </r>
  <r>
    <x v="2"/>
    <n v="2"/>
    <n v="4860"/>
  </r>
  <r>
    <x v="3"/>
    <n v="8"/>
    <n v="4860"/>
  </r>
  <r>
    <x v="4"/>
    <n v="3"/>
    <n v="4860"/>
  </r>
  <r>
    <x v="5"/>
    <n v="2"/>
    <n v="4860"/>
  </r>
  <r>
    <x v="6"/>
    <n v="3"/>
    <n v="4860"/>
  </r>
  <r>
    <x v="7"/>
    <s v="Low"/>
    <n v="4860"/>
  </r>
  <r>
    <x v="0"/>
    <s v="Single"/>
    <n v="10914"/>
  </r>
  <r>
    <x v="1"/>
    <n v="4"/>
    <n v="10914"/>
  </r>
  <r>
    <x v="2"/>
    <n v="1"/>
    <n v="10914"/>
  </r>
  <r>
    <x v="3"/>
    <n v="7"/>
    <n v="10914"/>
  </r>
  <r>
    <x v="4"/>
    <n v="2"/>
    <n v="10914"/>
  </r>
  <r>
    <x v="5"/>
    <n v="1"/>
    <n v="10914"/>
  </r>
  <r>
    <x v="6"/>
    <n v="2"/>
    <n v="10914"/>
  </r>
  <r>
    <x v="7"/>
    <s v="Low"/>
    <n v="10914"/>
  </r>
  <r>
    <x v="0"/>
    <s v="Single"/>
    <n v="2861"/>
  </r>
  <r>
    <x v="1"/>
    <n v="9"/>
    <n v="2861"/>
  </r>
  <r>
    <x v="2"/>
    <n v="1"/>
    <n v="2861"/>
  </r>
  <r>
    <x v="3"/>
    <n v="6"/>
    <n v="2861"/>
  </r>
  <r>
    <x v="4"/>
    <n v="3"/>
    <n v="2861"/>
  </r>
  <r>
    <x v="5"/>
    <n v="0"/>
    <n v="2861"/>
  </r>
  <r>
    <x v="6"/>
    <n v="4"/>
    <n v="2861"/>
  </r>
  <r>
    <x v="7"/>
    <s v="Low"/>
    <n v="2861"/>
  </r>
  <r>
    <x v="0"/>
    <s v="Couple"/>
    <n v="2541"/>
  </r>
  <r>
    <x v="1"/>
    <n v="14"/>
    <n v="2541"/>
  </r>
  <r>
    <x v="2"/>
    <n v="7"/>
    <n v="2541"/>
  </r>
  <r>
    <x v="3"/>
    <n v="11"/>
    <n v="2541"/>
  </r>
  <r>
    <x v="4"/>
    <n v="11"/>
    <n v="2541"/>
  </r>
  <r>
    <x v="5"/>
    <n v="0"/>
    <n v="2541"/>
  </r>
  <r>
    <x v="6"/>
    <n v="5"/>
    <n v="2541"/>
  </r>
  <r>
    <x v="7"/>
    <s v="Low"/>
    <n v="2541"/>
  </r>
  <r>
    <x v="0"/>
    <s v="Couple"/>
    <n v="9491"/>
  </r>
  <r>
    <x v="1"/>
    <n v="14"/>
    <n v="9491"/>
  </r>
  <r>
    <x v="2"/>
    <n v="1"/>
    <n v="9491"/>
  </r>
  <r>
    <x v="3"/>
    <n v="21"/>
    <n v="9491"/>
  </r>
  <r>
    <x v="4"/>
    <n v="2"/>
    <n v="9491"/>
  </r>
  <r>
    <x v="5"/>
    <n v="3"/>
    <n v="9491"/>
  </r>
  <r>
    <x v="6"/>
    <n v="25"/>
    <n v="9491"/>
  </r>
  <r>
    <x v="7"/>
    <s v="Medium"/>
    <n v="9491"/>
  </r>
  <r>
    <x v="0"/>
    <s v="Couple"/>
    <n v="10837"/>
  </r>
  <r>
    <x v="1"/>
    <n v="2"/>
    <n v="10837"/>
  </r>
  <r>
    <x v="2"/>
    <n v="1"/>
    <n v="10837"/>
  </r>
  <r>
    <x v="3"/>
    <n v="18"/>
    <n v="10837"/>
  </r>
  <r>
    <x v="4"/>
    <n v="20"/>
    <n v="10837"/>
  </r>
  <r>
    <x v="5"/>
    <n v="11"/>
    <n v="10837"/>
  </r>
  <r>
    <x v="6"/>
    <n v="16"/>
    <n v="10837"/>
  </r>
  <r>
    <x v="7"/>
    <s v="Low"/>
    <n v="10837"/>
  </r>
  <r>
    <x v="0"/>
    <s v="Single"/>
    <n v="5252"/>
  </r>
  <r>
    <x v="1"/>
    <n v="16"/>
    <n v="5252"/>
  </r>
  <r>
    <x v="2"/>
    <n v="12"/>
    <n v="5252"/>
  </r>
  <r>
    <x v="3"/>
    <n v="18"/>
    <n v="5252"/>
  </r>
  <r>
    <x v="4"/>
    <n v="7"/>
    <n v="5252"/>
  </r>
  <r>
    <x v="5"/>
    <n v="1"/>
    <n v="5252"/>
  </r>
  <r>
    <x v="6"/>
    <n v="13"/>
    <n v="5252"/>
  </r>
  <r>
    <x v="7"/>
    <s v="Low"/>
    <n v="5252"/>
  </r>
  <r>
    <x v="0"/>
    <s v="Single"/>
    <n v="9612"/>
  </r>
  <r>
    <x v="1"/>
    <n v="1"/>
    <n v="9612"/>
  </r>
  <r>
    <x v="2"/>
    <n v="8"/>
    <n v="9612"/>
  </r>
  <r>
    <x v="3"/>
    <n v="6"/>
    <n v="9612"/>
  </r>
  <r>
    <x v="4"/>
    <n v="4"/>
    <n v="9612"/>
  </r>
  <r>
    <x v="5"/>
    <n v="8"/>
    <n v="9612"/>
  </r>
  <r>
    <x v="6"/>
    <n v="16"/>
    <n v="9612"/>
  </r>
  <r>
    <x v="7"/>
    <s v="Low"/>
    <n v="9612"/>
  </r>
  <r>
    <x v="0"/>
    <s v="Single"/>
    <n v="5393"/>
  </r>
  <r>
    <x v="1"/>
    <n v="22"/>
    <n v="5393"/>
  </r>
  <r>
    <x v="2"/>
    <n v="0"/>
    <n v="5393"/>
  </r>
  <r>
    <x v="3"/>
    <n v="6"/>
    <n v="5393"/>
  </r>
  <r>
    <x v="4"/>
    <n v="6"/>
    <n v="5393"/>
  </r>
  <r>
    <x v="5"/>
    <n v="2"/>
    <n v="5393"/>
  </r>
  <r>
    <x v="6"/>
    <n v="6"/>
    <n v="5393"/>
  </r>
  <r>
    <x v="7"/>
    <s v="Low"/>
    <n v="5393"/>
  </r>
  <r>
    <x v="0"/>
    <s v="Single"/>
    <n v="7527"/>
  </r>
  <r>
    <x v="1"/>
    <n v="6"/>
    <n v="7527"/>
  </r>
  <r>
    <x v="2"/>
    <n v="6"/>
    <n v="7527"/>
  </r>
  <r>
    <x v="3"/>
    <n v="29"/>
    <n v="7527"/>
  </r>
  <r>
    <x v="4"/>
    <n v="12"/>
    <n v="7527"/>
  </r>
  <r>
    <x v="5"/>
    <n v="15"/>
    <n v="7527"/>
  </r>
  <r>
    <x v="6"/>
    <n v="8"/>
    <n v="7527"/>
  </r>
  <r>
    <x v="7"/>
    <s v="Low"/>
    <n v="7527"/>
  </r>
  <r>
    <x v="0"/>
    <s v="Couple"/>
    <n v="8686"/>
  </r>
  <r>
    <x v="1"/>
    <n v="5"/>
    <n v="8686"/>
  </r>
  <r>
    <x v="2"/>
    <n v="23"/>
    <n v="8686"/>
  </r>
  <r>
    <x v="3"/>
    <n v="15"/>
    <n v="8686"/>
  </r>
  <r>
    <x v="4"/>
    <n v="0"/>
    <n v="8686"/>
  </r>
  <r>
    <x v="5"/>
    <n v="18"/>
    <n v="8686"/>
  </r>
  <r>
    <x v="6"/>
    <n v="14"/>
    <n v="8686"/>
  </r>
  <r>
    <x v="7"/>
    <s v="Low"/>
    <n v="8686"/>
  </r>
  <r>
    <x v="0"/>
    <s v="Couple"/>
    <n v="10755"/>
  </r>
  <r>
    <x v="1"/>
    <n v="6"/>
    <n v="10755"/>
  </r>
  <r>
    <x v="2"/>
    <n v="3"/>
    <n v="10755"/>
  </r>
  <r>
    <x v="3"/>
    <n v="14"/>
    <n v="10755"/>
  </r>
  <r>
    <x v="4"/>
    <n v="15"/>
    <n v="10755"/>
  </r>
  <r>
    <x v="5"/>
    <n v="7"/>
    <n v="10755"/>
  </r>
  <r>
    <x v="6"/>
    <n v="36"/>
    <n v="10755"/>
  </r>
  <r>
    <x v="7"/>
    <s v="Medium"/>
    <n v="10755"/>
  </r>
  <r>
    <x v="0"/>
    <s v="Couple"/>
    <n v="2936"/>
  </r>
  <r>
    <x v="1"/>
    <n v="18"/>
    <n v="2936"/>
  </r>
  <r>
    <x v="2"/>
    <n v="0"/>
    <n v="2936"/>
  </r>
  <r>
    <x v="3"/>
    <n v="4"/>
    <n v="2936"/>
  </r>
  <r>
    <x v="4"/>
    <n v="0"/>
    <n v="2936"/>
  </r>
  <r>
    <x v="5"/>
    <n v="0"/>
    <n v="2936"/>
  </r>
  <r>
    <x v="6"/>
    <n v="1"/>
    <n v="2936"/>
  </r>
  <r>
    <x v="7"/>
    <s v="Low"/>
    <n v="2936"/>
  </r>
  <r>
    <x v="0"/>
    <s v="Couple"/>
    <n v="2230"/>
  </r>
  <r>
    <x v="1"/>
    <n v="27"/>
    <n v="2230"/>
  </r>
  <r>
    <x v="2"/>
    <n v="2"/>
    <n v="2230"/>
  </r>
  <r>
    <x v="3"/>
    <n v="14"/>
    <n v="2230"/>
  </r>
  <r>
    <x v="4"/>
    <n v="0"/>
    <n v="2230"/>
  </r>
  <r>
    <x v="5"/>
    <n v="0"/>
    <n v="2230"/>
  </r>
  <r>
    <x v="6"/>
    <n v="0"/>
    <n v="2230"/>
  </r>
  <r>
    <x v="7"/>
    <s v="Medium"/>
    <n v="2230"/>
  </r>
  <r>
    <x v="0"/>
    <s v="Single"/>
    <n v="7301"/>
  </r>
  <r>
    <x v="1"/>
    <n v="4"/>
    <n v="7301"/>
  </r>
  <r>
    <x v="2"/>
    <n v="22"/>
    <n v="7301"/>
  </r>
  <r>
    <x v="3"/>
    <n v="11"/>
    <n v="7301"/>
  </r>
  <r>
    <x v="4"/>
    <n v="3"/>
    <n v="7301"/>
  </r>
  <r>
    <x v="5"/>
    <n v="7"/>
    <n v="7301"/>
  </r>
  <r>
    <x v="6"/>
    <n v="32"/>
    <n v="7301"/>
  </r>
  <r>
    <x v="7"/>
    <s v="Medium"/>
    <n v="7301"/>
  </r>
  <r>
    <x v="0"/>
    <s v="Couple"/>
    <n v="5346"/>
  </r>
  <r>
    <x v="1"/>
    <n v="25"/>
    <n v="5346"/>
  </r>
  <r>
    <x v="2"/>
    <n v="5"/>
    <n v="5346"/>
  </r>
  <r>
    <x v="3"/>
    <n v="19"/>
    <n v="5346"/>
  </r>
  <r>
    <x v="4"/>
    <n v="7"/>
    <n v="5346"/>
  </r>
  <r>
    <x v="5"/>
    <n v="0"/>
    <n v="5346"/>
  </r>
  <r>
    <x v="6"/>
    <n v="23"/>
    <n v="5346"/>
  </r>
  <r>
    <x v="7"/>
    <s v="Medium"/>
    <n v="5346"/>
  </r>
  <r>
    <x v="0"/>
    <s v="Couple"/>
    <n v="9727"/>
  </r>
  <r>
    <x v="1"/>
    <n v="4"/>
    <n v="9727"/>
  </r>
  <r>
    <x v="2"/>
    <n v="24"/>
    <n v="9727"/>
  </r>
  <r>
    <x v="3"/>
    <n v="11"/>
    <n v="9727"/>
  </r>
  <r>
    <x v="4"/>
    <n v="16"/>
    <n v="9727"/>
  </r>
  <r>
    <x v="5"/>
    <n v="1"/>
    <n v="9727"/>
  </r>
  <r>
    <x v="6"/>
    <n v="25"/>
    <n v="9727"/>
  </r>
  <r>
    <x v="7"/>
    <s v="Low"/>
    <n v="9727"/>
  </r>
  <r>
    <x v="0"/>
    <s v="Couple"/>
    <n v="7788"/>
  </r>
  <r>
    <x v="1"/>
    <n v="6"/>
    <n v="7788"/>
  </r>
  <r>
    <x v="2"/>
    <n v="0"/>
    <n v="7788"/>
  </r>
  <r>
    <x v="3"/>
    <n v="3"/>
    <n v="7788"/>
  </r>
  <r>
    <x v="4"/>
    <n v="0"/>
    <n v="7788"/>
  </r>
  <r>
    <x v="5"/>
    <n v="0"/>
    <n v="7788"/>
  </r>
  <r>
    <x v="6"/>
    <n v="1"/>
    <n v="7788"/>
  </r>
  <r>
    <x v="7"/>
    <s v="Low"/>
    <n v="7788"/>
  </r>
  <r>
    <x v="0"/>
    <s v="Single"/>
    <n v="1744"/>
  </r>
  <r>
    <x v="1"/>
    <n v="9"/>
    <n v="1744"/>
  </r>
  <r>
    <x v="2"/>
    <n v="7"/>
    <n v="1744"/>
  </r>
  <r>
    <x v="3"/>
    <n v="13"/>
    <n v="1744"/>
  </r>
  <r>
    <x v="4"/>
    <n v="3"/>
    <n v="1744"/>
  </r>
  <r>
    <x v="5"/>
    <n v="2"/>
    <n v="1744"/>
  </r>
  <r>
    <x v="6"/>
    <n v="20"/>
    <n v="1744"/>
  </r>
  <r>
    <x v="7"/>
    <s v="Low"/>
    <n v="1744"/>
  </r>
  <r>
    <x v="0"/>
    <s v="Single"/>
    <n v="6673"/>
  </r>
  <r>
    <x v="1"/>
    <n v="28"/>
    <n v="6673"/>
  </r>
  <r>
    <x v="2"/>
    <n v="6"/>
    <n v="6673"/>
  </r>
  <r>
    <x v="3"/>
    <n v="27"/>
    <n v="6673"/>
  </r>
  <r>
    <x v="4"/>
    <n v="12"/>
    <n v="6673"/>
  </r>
  <r>
    <x v="5"/>
    <n v="17"/>
    <n v="6673"/>
  </r>
  <r>
    <x v="6"/>
    <n v="39"/>
    <n v="6673"/>
  </r>
  <r>
    <x v="7"/>
    <s v="Medium"/>
    <n v="6673"/>
  </r>
  <r>
    <x v="0"/>
    <s v="Couple"/>
    <n v="898"/>
  </r>
  <r>
    <x v="1"/>
    <n v="38"/>
    <n v="898"/>
  </r>
  <r>
    <x v="2"/>
    <n v="15"/>
    <n v="898"/>
  </r>
  <r>
    <x v="3"/>
    <n v="54"/>
    <n v="898"/>
  </r>
  <r>
    <x v="4"/>
    <n v="3"/>
    <n v="898"/>
  </r>
  <r>
    <x v="5"/>
    <n v="8"/>
    <n v="898"/>
  </r>
  <r>
    <x v="6"/>
    <n v="29"/>
    <n v="898"/>
  </r>
  <r>
    <x v="7"/>
    <s v="Medium"/>
    <n v="898"/>
  </r>
  <r>
    <x v="0"/>
    <s v="Single"/>
    <n v="798"/>
  </r>
  <r>
    <x v="1"/>
    <n v="2"/>
    <n v="798"/>
  </r>
  <r>
    <x v="2"/>
    <n v="0"/>
    <n v="798"/>
  </r>
  <r>
    <x v="3"/>
    <n v="6"/>
    <n v="798"/>
  </r>
  <r>
    <x v="4"/>
    <n v="8"/>
    <n v="798"/>
  </r>
  <r>
    <x v="5"/>
    <n v="6"/>
    <n v="798"/>
  </r>
  <r>
    <x v="6"/>
    <n v="5"/>
    <n v="798"/>
  </r>
  <r>
    <x v="7"/>
    <s v="Low"/>
    <n v="798"/>
  </r>
  <r>
    <x v="0"/>
    <s v="Single"/>
    <n v="9771"/>
  </r>
  <r>
    <x v="1"/>
    <n v="104"/>
    <n v="9771"/>
  </r>
  <r>
    <x v="2"/>
    <n v="20"/>
    <n v="9771"/>
  </r>
  <r>
    <x v="3"/>
    <n v="101"/>
    <n v="9771"/>
  </r>
  <r>
    <x v="4"/>
    <n v="24"/>
    <n v="9771"/>
  </r>
  <r>
    <x v="5"/>
    <n v="15"/>
    <n v="9771"/>
  </r>
  <r>
    <x v="6"/>
    <n v="5"/>
    <n v="9771"/>
  </r>
  <r>
    <x v="7"/>
    <s v="Medium"/>
    <n v="9771"/>
  </r>
  <r>
    <x v="0"/>
    <s v="Couple"/>
    <n v="3745"/>
  </r>
  <r>
    <x v="1"/>
    <n v="5"/>
    <n v="3745"/>
  </r>
  <r>
    <x v="2"/>
    <n v="36"/>
    <n v="3745"/>
  </r>
  <r>
    <x v="3"/>
    <n v="7"/>
    <n v="3745"/>
  </r>
  <r>
    <x v="4"/>
    <n v="0"/>
    <n v="3745"/>
  </r>
  <r>
    <x v="5"/>
    <n v="10"/>
    <n v="3745"/>
  </r>
  <r>
    <x v="6"/>
    <n v="45"/>
    <n v="3745"/>
  </r>
  <r>
    <x v="7"/>
    <s v="Medium"/>
    <n v="3745"/>
  </r>
  <r>
    <x v="0"/>
    <s v="Single"/>
    <n v="10364"/>
  </r>
  <r>
    <x v="1"/>
    <n v="0"/>
    <n v="10364"/>
  </r>
  <r>
    <x v="2"/>
    <n v="0"/>
    <n v="10364"/>
  </r>
  <r>
    <x v="3"/>
    <n v="1"/>
    <n v="10364"/>
  </r>
  <r>
    <x v="4"/>
    <n v="2"/>
    <n v="10364"/>
  </r>
  <r>
    <x v="5"/>
    <n v="12"/>
    <n v="10364"/>
  </r>
  <r>
    <x v="6"/>
    <n v="5"/>
    <n v="10364"/>
  </r>
  <r>
    <x v="7"/>
    <s v="Low"/>
    <n v="10364"/>
  </r>
  <r>
    <x v="0"/>
    <s v="Single"/>
    <n v="153"/>
  </r>
  <r>
    <x v="1"/>
    <n v="19"/>
    <n v="153"/>
  </r>
  <r>
    <x v="2"/>
    <n v="3"/>
    <n v="153"/>
  </r>
  <r>
    <x v="3"/>
    <n v="6"/>
    <n v="153"/>
  </r>
  <r>
    <x v="4"/>
    <n v="4"/>
    <n v="153"/>
  </r>
  <r>
    <x v="5"/>
    <n v="2"/>
    <n v="153"/>
  </r>
  <r>
    <x v="6"/>
    <n v="12"/>
    <n v="153"/>
  </r>
  <r>
    <x v="7"/>
    <s v="Low"/>
    <n v="153"/>
  </r>
  <r>
    <x v="0"/>
    <s v="Couple"/>
    <n v="8182"/>
  </r>
  <r>
    <x v="1"/>
    <n v="53"/>
    <n v="8182"/>
  </r>
  <r>
    <x v="2"/>
    <n v="3"/>
    <n v="8182"/>
  </r>
  <r>
    <x v="3"/>
    <n v="49"/>
    <n v="8182"/>
  </r>
  <r>
    <x v="4"/>
    <n v="7"/>
    <n v="8182"/>
  </r>
  <r>
    <x v="5"/>
    <n v="4"/>
    <n v="8182"/>
  </r>
  <r>
    <x v="6"/>
    <n v="5"/>
    <n v="8182"/>
  </r>
  <r>
    <x v="7"/>
    <s v="Medium"/>
    <n v="8182"/>
  </r>
  <r>
    <x v="0"/>
    <s v="Couple"/>
    <n v="4297"/>
  </r>
  <r>
    <x v="1"/>
    <n v="13"/>
    <n v="4297"/>
  </r>
  <r>
    <x v="2"/>
    <n v="2"/>
    <n v="4297"/>
  </r>
  <r>
    <x v="3"/>
    <n v="18"/>
    <n v="4297"/>
  </r>
  <r>
    <x v="4"/>
    <n v="6"/>
    <n v="4297"/>
  </r>
  <r>
    <x v="5"/>
    <n v="1"/>
    <n v="4297"/>
  </r>
  <r>
    <x v="6"/>
    <n v="0"/>
    <n v="4297"/>
  </r>
  <r>
    <x v="7"/>
    <s v="Low"/>
    <n v="4297"/>
  </r>
  <r>
    <x v="0"/>
    <s v="Couple"/>
    <n v="9672"/>
  </r>
  <r>
    <x v="1"/>
    <n v="8"/>
    <n v="9672"/>
  </r>
  <r>
    <x v="2"/>
    <n v="3"/>
    <n v="9672"/>
  </r>
  <r>
    <x v="3"/>
    <n v="9"/>
    <n v="9672"/>
  </r>
  <r>
    <x v="4"/>
    <n v="19"/>
    <n v="9672"/>
  </r>
  <r>
    <x v="5"/>
    <n v="4"/>
    <n v="9672"/>
  </r>
  <r>
    <x v="6"/>
    <n v="22"/>
    <n v="9672"/>
  </r>
  <r>
    <x v="7"/>
    <s v="Low"/>
    <n v="9672"/>
  </r>
  <r>
    <x v="0"/>
    <s v="Couple"/>
    <n v="1878"/>
  </r>
  <r>
    <x v="1"/>
    <n v="4"/>
    <n v="1878"/>
  </r>
  <r>
    <x v="2"/>
    <n v="6"/>
    <n v="1878"/>
  </r>
  <r>
    <x v="3"/>
    <n v="8"/>
    <n v="1878"/>
  </r>
  <r>
    <x v="4"/>
    <n v="6"/>
    <n v="1878"/>
  </r>
  <r>
    <x v="5"/>
    <n v="3"/>
    <n v="1878"/>
  </r>
  <r>
    <x v="6"/>
    <n v="10"/>
    <n v="1878"/>
  </r>
  <r>
    <x v="7"/>
    <s v="Low"/>
    <n v="1878"/>
  </r>
  <r>
    <x v="0"/>
    <s v="Single"/>
    <n v="213"/>
  </r>
  <r>
    <x v="1"/>
    <n v="35"/>
    <n v="213"/>
  </r>
  <r>
    <x v="2"/>
    <n v="0"/>
    <n v="213"/>
  </r>
  <r>
    <x v="3"/>
    <n v="11"/>
    <n v="213"/>
  </r>
  <r>
    <x v="4"/>
    <n v="0"/>
    <n v="213"/>
  </r>
  <r>
    <x v="5"/>
    <n v="0"/>
    <n v="213"/>
  </r>
  <r>
    <x v="6"/>
    <n v="2"/>
    <n v="213"/>
  </r>
  <r>
    <x v="7"/>
    <s v="Low"/>
    <n v="213"/>
  </r>
  <r>
    <x v="0"/>
    <s v="Couple"/>
    <n v="4023"/>
  </r>
  <r>
    <x v="1"/>
    <n v="16"/>
    <n v="4023"/>
  </r>
  <r>
    <x v="2"/>
    <n v="17"/>
    <n v="4023"/>
  </r>
  <r>
    <x v="3"/>
    <n v="19"/>
    <n v="4023"/>
  </r>
  <r>
    <x v="4"/>
    <n v="20"/>
    <n v="4023"/>
  </r>
  <r>
    <x v="5"/>
    <n v="21"/>
    <n v="4023"/>
  </r>
  <r>
    <x v="6"/>
    <n v="22"/>
    <n v="4023"/>
  </r>
  <r>
    <x v="7"/>
    <s v="Medium"/>
    <n v="4023"/>
  </r>
  <r>
    <x v="0"/>
    <s v="Single"/>
    <n v="304"/>
  </r>
  <r>
    <x v="1"/>
    <n v="19"/>
    <n v="304"/>
  </r>
  <r>
    <x v="2"/>
    <n v="3"/>
    <n v="304"/>
  </r>
  <r>
    <x v="3"/>
    <n v="19"/>
    <n v="304"/>
  </r>
  <r>
    <x v="4"/>
    <n v="4"/>
    <n v="304"/>
  </r>
  <r>
    <x v="5"/>
    <n v="5"/>
    <n v="304"/>
  </r>
  <r>
    <x v="6"/>
    <n v="26"/>
    <n v="304"/>
  </r>
  <r>
    <x v="7"/>
    <s v="Medium"/>
    <n v="304"/>
  </r>
  <r>
    <x v="0"/>
    <s v="Single"/>
    <n v="10735"/>
  </r>
  <r>
    <x v="1"/>
    <n v="14"/>
    <n v="10735"/>
  </r>
  <r>
    <x v="2"/>
    <n v="1"/>
    <n v="10735"/>
  </r>
  <r>
    <x v="3"/>
    <n v="7"/>
    <n v="10735"/>
  </r>
  <r>
    <x v="4"/>
    <n v="2"/>
    <n v="10735"/>
  </r>
  <r>
    <x v="5"/>
    <n v="1"/>
    <n v="10735"/>
  </r>
  <r>
    <x v="6"/>
    <n v="1"/>
    <n v="10735"/>
  </r>
  <r>
    <x v="7"/>
    <s v="Low"/>
    <n v="10735"/>
  </r>
  <r>
    <x v="0"/>
    <s v="Single"/>
    <n v="5068"/>
  </r>
  <r>
    <x v="1"/>
    <n v="14"/>
    <n v="5068"/>
  </r>
  <r>
    <x v="2"/>
    <n v="1"/>
    <n v="5068"/>
  </r>
  <r>
    <x v="3"/>
    <n v="7"/>
    <n v="5068"/>
  </r>
  <r>
    <x v="4"/>
    <n v="2"/>
    <n v="5068"/>
  </r>
  <r>
    <x v="5"/>
    <n v="1"/>
    <n v="5068"/>
  </r>
  <r>
    <x v="6"/>
    <n v="1"/>
    <n v="5068"/>
  </r>
  <r>
    <x v="7"/>
    <s v="Low"/>
    <n v="5068"/>
  </r>
  <r>
    <x v="0"/>
    <s v="Couple"/>
    <n v="10207"/>
  </r>
  <r>
    <x v="1"/>
    <n v="5"/>
    <n v="10207"/>
  </r>
  <r>
    <x v="2"/>
    <n v="1"/>
    <n v="10207"/>
  </r>
  <r>
    <x v="3"/>
    <n v="8"/>
    <n v="10207"/>
  </r>
  <r>
    <x v="4"/>
    <n v="0"/>
    <n v="10207"/>
  </r>
  <r>
    <x v="5"/>
    <n v="0"/>
    <n v="10207"/>
  </r>
  <r>
    <x v="6"/>
    <n v="1"/>
    <n v="10207"/>
  </r>
  <r>
    <x v="7"/>
    <s v="Low"/>
    <n v="10207"/>
  </r>
  <r>
    <x v="0"/>
    <s v="Couple"/>
    <n v="4838"/>
  </r>
  <r>
    <x v="1"/>
    <n v="5"/>
    <n v="4838"/>
  </r>
  <r>
    <x v="2"/>
    <n v="1"/>
    <n v="4838"/>
  </r>
  <r>
    <x v="3"/>
    <n v="8"/>
    <n v="4838"/>
  </r>
  <r>
    <x v="4"/>
    <n v="0"/>
    <n v="4838"/>
  </r>
  <r>
    <x v="5"/>
    <n v="0"/>
    <n v="4838"/>
  </r>
  <r>
    <x v="6"/>
    <n v="1"/>
    <n v="4838"/>
  </r>
  <r>
    <x v="7"/>
    <s v="Low"/>
    <n v="4838"/>
  </r>
  <r>
    <x v="0"/>
    <s v="Couple"/>
    <n v="3112"/>
  </r>
  <r>
    <x v="1"/>
    <n v="2"/>
    <n v="3112"/>
  </r>
  <r>
    <x v="2"/>
    <n v="4"/>
    <n v="3112"/>
  </r>
  <r>
    <x v="3"/>
    <n v="9"/>
    <n v="3112"/>
  </r>
  <r>
    <x v="4"/>
    <n v="0"/>
    <n v="3112"/>
  </r>
  <r>
    <x v="5"/>
    <n v="4"/>
    <n v="3112"/>
  </r>
  <r>
    <x v="6"/>
    <n v="5"/>
    <n v="3112"/>
  </r>
  <r>
    <x v="7"/>
    <s v="Low"/>
    <n v="3112"/>
  </r>
  <r>
    <x v="0"/>
    <s v="Couple"/>
    <n v="8140"/>
  </r>
  <r>
    <x v="1"/>
    <n v="10"/>
    <n v="8140"/>
  </r>
  <r>
    <x v="2"/>
    <n v="14"/>
    <n v="8140"/>
  </r>
  <r>
    <x v="3"/>
    <n v="29"/>
    <n v="8140"/>
  </r>
  <r>
    <x v="4"/>
    <n v="4"/>
    <n v="8140"/>
  </r>
  <r>
    <x v="5"/>
    <n v="2"/>
    <n v="8140"/>
  </r>
  <r>
    <x v="6"/>
    <n v="36"/>
    <n v="8140"/>
  </r>
  <r>
    <x v="7"/>
    <s v="Low"/>
    <n v="8140"/>
  </r>
  <r>
    <x v="0"/>
    <s v="Couple"/>
    <n v="1087"/>
  </r>
  <r>
    <x v="1"/>
    <n v="16"/>
    <n v="1087"/>
  </r>
  <r>
    <x v="2"/>
    <n v="14"/>
    <n v="1087"/>
  </r>
  <r>
    <x v="3"/>
    <n v="36"/>
    <n v="1087"/>
  </r>
  <r>
    <x v="4"/>
    <n v="37"/>
    <n v="1087"/>
  </r>
  <r>
    <x v="5"/>
    <n v="22"/>
    <n v="1087"/>
  </r>
  <r>
    <x v="6"/>
    <n v="48"/>
    <n v="1087"/>
  </r>
  <r>
    <x v="7"/>
    <s v="Medium"/>
    <n v="1087"/>
  </r>
  <r>
    <x v="0"/>
    <s v="Couple"/>
    <n v="880"/>
  </r>
  <r>
    <x v="1"/>
    <n v="2"/>
    <n v="880"/>
  </r>
  <r>
    <x v="2"/>
    <n v="23"/>
    <n v="880"/>
  </r>
  <r>
    <x v="3"/>
    <n v="11"/>
    <n v="880"/>
  </r>
  <r>
    <x v="4"/>
    <n v="8"/>
    <n v="880"/>
  </r>
  <r>
    <x v="5"/>
    <n v="6"/>
    <n v="880"/>
  </r>
  <r>
    <x v="6"/>
    <n v="46"/>
    <n v="880"/>
  </r>
  <r>
    <x v="7"/>
    <s v="Low"/>
    <n v="880"/>
  </r>
  <r>
    <x v="0"/>
    <s v="Couple"/>
    <n v="524"/>
  </r>
  <r>
    <x v="1"/>
    <n v="2"/>
    <n v="524"/>
  </r>
  <r>
    <x v="2"/>
    <n v="23"/>
    <n v="524"/>
  </r>
  <r>
    <x v="3"/>
    <n v="11"/>
    <n v="524"/>
  </r>
  <r>
    <x v="4"/>
    <n v="8"/>
    <n v="524"/>
  </r>
  <r>
    <x v="5"/>
    <n v="6"/>
    <n v="524"/>
  </r>
  <r>
    <x v="6"/>
    <n v="46"/>
    <n v="524"/>
  </r>
  <r>
    <x v="7"/>
    <s v="Low"/>
    <n v="524"/>
  </r>
  <r>
    <x v="0"/>
    <s v="Single"/>
    <n v="1726"/>
  </r>
  <r>
    <x v="1"/>
    <n v="3"/>
    <n v="1726"/>
  </r>
  <r>
    <x v="2"/>
    <n v="9"/>
    <n v="1726"/>
  </r>
  <r>
    <x v="3"/>
    <n v="15"/>
    <n v="1726"/>
  </r>
  <r>
    <x v="4"/>
    <n v="13"/>
    <n v="1726"/>
  </r>
  <r>
    <x v="5"/>
    <n v="2"/>
    <n v="1726"/>
  </r>
  <r>
    <x v="6"/>
    <n v="39"/>
    <n v="1726"/>
  </r>
  <r>
    <x v="7"/>
    <s v="Low"/>
    <n v="1726"/>
  </r>
  <r>
    <x v="0"/>
    <s v="Couple"/>
    <n v="2826"/>
  </r>
  <r>
    <x v="1"/>
    <n v="25"/>
    <n v="2826"/>
  </r>
  <r>
    <x v="2"/>
    <n v="0"/>
    <n v="2826"/>
  </r>
  <r>
    <x v="3"/>
    <n v="8"/>
    <n v="2826"/>
  </r>
  <r>
    <x v="4"/>
    <n v="2"/>
    <n v="2826"/>
  </r>
  <r>
    <x v="5"/>
    <n v="0"/>
    <n v="2826"/>
  </r>
  <r>
    <x v="6"/>
    <n v="2"/>
    <n v="2826"/>
  </r>
  <r>
    <x v="7"/>
    <s v="Low"/>
    <n v="2826"/>
  </r>
  <r>
    <x v="0"/>
    <s v="Couple"/>
    <n v="6222"/>
  </r>
  <r>
    <x v="1"/>
    <n v="25"/>
    <n v="6222"/>
  </r>
  <r>
    <x v="2"/>
    <n v="0"/>
    <n v="6222"/>
  </r>
  <r>
    <x v="3"/>
    <n v="8"/>
    <n v="6222"/>
  </r>
  <r>
    <x v="4"/>
    <n v="2"/>
    <n v="6222"/>
  </r>
  <r>
    <x v="5"/>
    <n v="0"/>
    <n v="6222"/>
  </r>
  <r>
    <x v="6"/>
    <n v="2"/>
    <n v="6222"/>
  </r>
  <r>
    <x v="7"/>
    <s v="Low"/>
    <n v="6222"/>
  </r>
  <r>
    <x v="0"/>
    <s v="Couple"/>
    <n v="2156"/>
  </r>
  <r>
    <x v="1"/>
    <n v="27"/>
    <n v="2156"/>
  </r>
  <r>
    <x v="2"/>
    <n v="0"/>
    <n v="2156"/>
  </r>
  <r>
    <x v="3"/>
    <n v="10"/>
    <n v="2156"/>
  </r>
  <r>
    <x v="4"/>
    <n v="0"/>
    <n v="2156"/>
  </r>
  <r>
    <x v="5"/>
    <n v="0"/>
    <n v="2156"/>
  </r>
  <r>
    <x v="6"/>
    <n v="4"/>
    <n v="2156"/>
  </r>
  <r>
    <x v="7"/>
    <s v="Low"/>
    <n v="2156"/>
  </r>
  <r>
    <x v="0"/>
    <s v="Couple"/>
    <n v="7736"/>
  </r>
  <r>
    <x v="1"/>
    <n v="11"/>
    <n v="7736"/>
  </r>
  <r>
    <x v="2"/>
    <n v="7"/>
    <n v="7736"/>
  </r>
  <r>
    <x v="3"/>
    <n v="12"/>
    <n v="7736"/>
  </r>
  <r>
    <x v="4"/>
    <n v="2"/>
    <n v="7736"/>
  </r>
  <r>
    <x v="5"/>
    <n v="2"/>
    <n v="7736"/>
  </r>
  <r>
    <x v="6"/>
    <n v="27"/>
    <n v="7736"/>
  </r>
  <r>
    <x v="7"/>
    <s v="Low"/>
    <n v="7736"/>
  </r>
  <r>
    <x v="0"/>
    <s v="Single"/>
    <n v="7462"/>
  </r>
  <r>
    <x v="1"/>
    <n v="68"/>
    <n v="7462"/>
  </r>
  <r>
    <x v="2"/>
    <n v="0"/>
    <n v="7462"/>
  </r>
  <r>
    <x v="3"/>
    <n v="226"/>
    <n v="7462"/>
  </r>
  <r>
    <x v="4"/>
    <n v="51"/>
    <n v="7462"/>
  </r>
  <r>
    <x v="5"/>
    <n v="157"/>
    <n v="7462"/>
  </r>
  <r>
    <x v="6"/>
    <n v="68"/>
    <n v="7462"/>
  </r>
  <r>
    <x v="7"/>
    <s v="High"/>
    <n v="7462"/>
  </r>
  <r>
    <x v="0"/>
    <s v="Couple"/>
    <n v="8079"/>
  </r>
  <r>
    <x v="1"/>
    <n v="3"/>
    <n v="8079"/>
  </r>
  <r>
    <x v="2"/>
    <n v="1"/>
    <n v="8079"/>
  </r>
  <r>
    <x v="3"/>
    <n v="8"/>
    <n v="8079"/>
  </r>
  <r>
    <x v="4"/>
    <n v="23"/>
    <n v="8079"/>
  </r>
  <r>
    <x v="5"/>
    <n v="2"/>
    <n v="8079"/>
  </r>
  <r>
    <x v="6"/>
    <n v="18"/>
    <n v="8079"/>
  </r>
  <r>
    <x v="7"/>
    <s v="Low"/>
    <n v="8079"/>
  </r>
  <r>
    <x v="0"/>
    <s v="Couple"/>
    <n v="5527"/>
  </r>
  <r>
    <x v="1"/>
    <n v="4"/>
    <n v="5527"/>
  </r>
  <r>
    <x v="2"/>
    <n v="12"/>
    <n v="5527"/>
  </r>
  <r>
    <x v="3"/>
    <n v="11"/>
    <n v="5527"/>
  </r>
  <r>
    <x v="4"/>
    <n v="3"/>
    <n v="5527"/>
  </r>
  <r>
    <x v="5"/>
    <n v="13"/>
    <n v="5527"/>
  </r>
  <r>
    <x v="6"/>
    <n v="15"/>
    <n v="5527"/>
  </r>
  <r>
    <x v="7"/>
    <s v="Low"/>
    <n v="5527"/>
  </r>
  <r>
    <x v="0"/>
    <s v="Couple"/>
    <n v="9460"/>
  </r>
  <r>
    <x v="1"/>
    <n v="30"/>
    <n v="9460"/>
  </r>
  <r>
    <x v="2"/>
    <n v="3"/>
    <n v="9460"/>
  </r>
  <r>
    <x v="3"/>
    <n v="47"/>
    <n v="9460"/>
  </r>
  <r>
    <x v="4"/>
    <n v="19"/>
    <n v="9460"/>
  </r>
  <r>
    <x v="5"/>
    <n v="21"/>
    <n v="9460"/>
  </r>
  <r>
    <x v="6"/>
    <n v="42"/>
    <n v="9460"/>
  </r>
  <r>
    <x v="7"/>
    <s v="Medium"/>
    <n v="9460"/>
  </r>
  <r>
    <x v="0"/>
    <s v="Couple"/>
    <n v="3855"/>
  </r>
  <r>
    <x v="1"/>
    <n v="30"/>
    <n v="3855"/>
  </r>
  <r>
    <x v="2"/>
    <n v="3"/>
    <n v="3855"/>
  </r>
  <r>
    <x v="3"/>
    <n v="47"/>
    <n v="3855"/>
  </r>
  <r>
    <x v="4"/>
    <n v="19"/>
    <n v="3855"/>
  </r>
  <r>
    <x v="5"/>
    <n v="21"/>
    <n v="3855"/>
  </r>
  <r>
    <x v="6"/>
    <n v="42"/>
    <n v="3855"/>
  </r>
  <r>
    <x v="7"/>
    <s v="Medium"/>
    <n v="3855"/>
  </r>
  <r>
    <x v="0"/>
    <s v="Couple"/>
    <n v="2686"/>
  </r>
  <r>
    <x v="1"/>
    <n v="0"/>
    <n v="2686"/>
  </r>
  <r>
    <x v="2"/>
    <n v="1"/>
    <n v="2686"/>
  </r>
  <r>
    <x v="3"/>
    <n v="4"/>
    <n v="2686"/>
  </r>
  <r>
    <x v="4"/>
    <n v="15"/>
    <n v="2686"/>
  </r>
  <r>
    <x v="5"/>
    <n v="1"/>
    <n v="2686"/>
  </r>
  <r>
    <x v="6"/>
    <n v="5"/>
    <n v="2686"/>
  </r>
  <r>
    <x v="7"/>
    <s v="Low"/>
    <n v="2686"/>
  </r>
  <r>
    <x v="0"/>
    <s v="Single"/>
    <n v="2292"/>
  </r>
  <r>
    <x v="1"/>
    <n v="5"/>
    <n v="2292"/>
  </r>
  <r>
    <x v="2"/>
    <n v="4"/>
    <n v="2292"/>
  </r>
  <r>
    <x v="3"/>
    <n v="8"/>
    <n v="2292"/>
  </r>
  <r>
    <x v="4"/>
    <n v="2"/>
    <n v="2292"/>
  </r>
  <r>
    <x v="5"/>
    <n v="0"/>
    <n v="2292"/>
  </r>
  <r>
    <x v="6"/>
    <n v="5"/>
    <n v="2292"/>
  </r>
  <r>
    <x v="7"/>
    <s v="Low"/>
    <n v="2292"/>
  </r>
  <r>
    <x v="0"/>
    <s v="Single"/>
    <n v="4817"/>
  </r>
  <r>
    <x v="1"/>
    <n v="3"/>
    <n v="4817"/>
  </r>
  <r>
    <x v="2"/>
    <n v="2"/>
    <n v="4817"/>
  </r>
  <r>
    <x v="3"/>
    <n v="7"/>
    <n v="4817"/>
  </r>
  <r>
    <x v="4"/>
    <n v="0"/>
    <n v="4817"/>
  </r>
  <r>
    <x v="5"/>
    <n v="4"/>
    <n v="4817"/>
  </r>
  <r>
    <x v="6"/>
    <n v="2"/>
    <n v="4817"/>
  </r>
  <r>
    <x v="7"/>
    <s v="Low"/>
    <n v="4817"/>
  </r>
  <r>
    <x v="0"/>
    <s v="Couple"/>
    <n v="11148"/>
  </r>
  <r>
    <x v="1"/>
    <n v="2"/>
    <n v="11148"/>
  </r>
  <r>
    <x v="2"/>
    <n v="1"/>
    <n v="11148"/>
  </r>
  <r>
    <x v="3"/>
    <n v="4"/>
    <n v="11148"/>
  </r>
  <r>
    <x v="4"/>
    <n v="3"/>
    <n v="11148"/>
  </r>
  <r>
    <x v="5"/>
    <n v="1"/>
    <n v="11148"/>
  </r>
  <r>
    <x v="6"/>
    <n v="2"/>
    <n v="11148"/>
  </r>
  <r>
    <x v="7"/>
    <s v="Low"/>
    <n v="11148"/>
  </r>
  <r>
    <x v="0"/>
    <s v="Single"/>
    <n v="255"/>
  </r>
  <r>
    <x v="1"/>
    <n v="17"/>
    <n v="255"/>
  </r>
  <r>
    <x v="2"/>
    <n v="0"/>
    <n v="255"/>
  </r>
  <r>
    <x v="3"/>
    <n v="2"/>
    <n v="255"/>
  </r>
  <r>
    <x v="4"/>
    <n v="0"/>
    <n v="255"/>
  </r>
  <r>
    <x v="5"/>
    <n v="0"/>
    <n v="255"/>
  </r>
  <r>
    <x v="6"/>
    <n v="2"/>
    <n v="255"/>
  </r>
  <r>
    <x v="7"/>
    <s v="Low"/>
    <n v="255"/>
  </r>
  <r>
    <x v="0"/>
    <s v="Couple"/>
    <n v="89"/>
  </r>
  <r>
    <x v="1"/>
    <n v="5"/>
    <n v="89"/>
  </r>
  <r>
    <x v="2"/>
    <n v="9"/>
    <n v="89"/>
  </r>
  <r>
    <x v="3"/>
    <n v="20"/>
    <n v="89"/>
  </r>
  <r>
    <x v="4"/>
    <n v="6"/>
    <n v="89"/>
  </r>
  <r>
    <x v="5"/>
    <n v="8"/>
    <n v="89"/>
  </r>
  <r>
    <x v="6"/>
    <n v="21"/>
    <n v="89"/>
  </r>
  <r>
    <x v="7"/>
    <s v="Low"/>
    <n v="89"/>
  </r>
  <r>
    <x v="0"/>
    <s v="Single"/>
    <n v="10779"/>
  </r>
  <r>
    <x v="1"/>
    <n v="15"/>
    <n v="10779"/>
  </r>
  <r>
    <x v="2"/>
    <n v="5"/>
    <n v="10779"/>
  </r>
  <r>
    <x v="3"/>
    <n v="14"/>
    <n v="10779"/>
  </r>
  <r>
    <x v="4"/>
    <n v="0"/>
    <n v="10779"/>
  </r>
  <r>
    <x v="5"/>
    <n v="4"/>
    <n v="10779"/>
  </r>
  <r>
    <x v="6"/>
    <n v="11"/>
    <n v="10779"/>
  </r>
  <r>
    <x v="7"/>
    <s v="Low"/>
    <n v="10779"/>
  </r>
  <r>
    <x v="0"/>
    <s v="Single"/>
    <n v="954"/>
  </r>
  <r>
    <x v="1"/>
    <n v="3"/>
    <n v="954"/>
  </r>
  <r>
    <x v="2"/>
    <n v="3"/>
    <n v="954"/>
  </r>
  <r>
    <x v="3"/>
    <n v="24"/>
    <n v="954"/>
  </r>
  <r>
    <x v="4"/>
    <n v="34"/>
    <n v="954"/>
  </r>
  <r>
    <x v="5"/>
    <n v="7"/>
    <n v="954"/>
  </r>
  <r>
    <x v="6"/>
    <n v="31"/>
    <n v="954"/>
  </r>
  <r>
    <x v="7"/>
    <s v="Low"/>
    <n v="954"/>
  </r>
  <r>
    <x v="0"/>
    <s v="Couple"/>
    <n v="7629"/>
  </r>
  <r>
    <x v="1"/>
    <n v="5"/>
    <n v="7629"/>
  </r>
  <r>
    <x v="2"/>
    <n v="3"/>
    <n v="7629"/>
  </r>
  <r>
    <x v="3"/>
    <n v="9"/>
    <n v="7629"/>
  </r>
  <r>
    <x v="4"/>
    <n v="6"/>
    <n v="7629"/>
  </r>
  <r>
    <x v="5"/>
    <n v="2"/>
    <n v="7629"/>
  </r>
  <r>
    <x v="6"/>
    <n v="6"/>
    <n v="7629"/>
  </r>
  <r>
    <x v="7"/>
    <s v="Low"/>
    <n v="7629"/>
  </r>
  <r>
    <x v="0"/>
    <s v="Couple"/>
    <n v="4557"/>
  </r>
  <r>
    <x v="1"/>
    <n v="10"/>
    <n v="4557"/>
  </r>
  <r>
    <x v="2"/>
    <n v="7"/>
    <n v="4557"/>
  </r>
  <r>
    <x v="3"/>
    <n v="19"/>
    <n v="4557"/>
  </r>
  <r>
    <x v="4"/>
    <n v="8"/>
    <n v="4557"/>
  </r>
  <r>
    <x v="5"/>
    <n v="2"/>
    <n v="4557"/>
  </r>
  <r>
    <x v="6"/>
    <n v="21"/>
    <n v="4557"/>
  </r>
  <r>
    <x v="7"/>
    <s v="Low"/>
    <n v="4557"/>
  </r>
  <r>
    <x v="0"/>
    <s v="Couple"/>
    <n v="1143"/>
  </r>
  <r>
    <x v="1"/>
    <n v="7"/>
    <n v="1143"/>
  </r>
  <r>
    <x v="2"/>
    <n v="10"/>
    <n v="1143"/>
  </r>
  <r>
    <x v="3"/>
    <n v="13"/>
    <n v="1143"/>
  </r>
  <r>
    <x v="4"/>
    <n v="3"/>
    <n v="1143"/>
  </r>
  <r>
    <x v="5"/>
    <n v="11"/>
    <n v="1143"/>
  </r>
  <r>
    <x v="6"/>
    <n v="11"/>
    <n v="1143"/>
  </r>
  <r>
    <x v="7"/>
    <s v="Low"/>
    <n v="1143"/>
  </r>
  <r>
    <x v="0"/>
    <s v="Couple"/>
    <n v="9592"/>
  </r>
  <r>
    <x v="1"/>
    <n v="11"/>
    <n v="9592"/>
  </r>
  <r>
    <x v="2"/>
    <n v="2"/>
    <n v="9592"/>
  </r>
  <r>
    <x v="3"/>
    <n v="9"/>
    <n v="9592"/>
  </r>
  <r>
    <x v="4"/>
    <n v="3"/>
    <n v="9592"/>
  </r>
  <r>
    <x v="5"/>
    <n v="0"/>
    <n v="9592"/>
  </r>
  <r>
    <x v="6"/>
    <n v="8"/>
    <n v="9592"/>
  </r>
  <r>
    <x v="7"/>
    <s v="Low"/>
    <n v="9592"/>
  </r>
  <r>
    <x v="0"/>
    <s v="Couple"/>
    <n v="8430"/>
  </r>
  <r>
    <x v="1"/>
    <n v="9"/>
    <n v="8430"/>
  </r>
  <r>
    <x v="2"/>
    <n v="0"/>
    <n v="8430"/>
  </r>
  <r>
    <x v="3"/>
    <n v="6"/>
    <n v="8430"/>
  </r>
  <r>
    <x v="4"/>
    <n v="3"/>
    <n v="8430"/>
  </r>
  <r>
    <x v="5"/>
    <n v="1"/>
    <n v="8430"/>
  </r>
  <r>
    <x v="6"/>
    <n v="3"/>
    <n v="8430"/>
  </r>
  <r>
    <x v="7"/>
    <s v="Low"/>
    <n v="8430"/>
  </r>
  <r>
    <x v="0"/>
    <s v="Couple"/>
    <n v="8619"/>
  </r>
  <r>
    <x v="1"/>
    <n v="9"/>
    <n v="8619"/>
  </r>
  <r>
    <x v="2"/>
    <n v="0"/>
    <n v="8619"/>
  </r>
  <r>
    <x v="3"/>
    <n v="6"/>
    <n v="8619"/>
  </r>
  <r>
    <x v="4"/>
    <n v="3"/>
    <n v="8619"/>
  </r>
  <r>
    <x v="5"/>
    <n v="1"/>
    <n v="8619"/>
  </r>
  <r>
    <x v="6"/>
    <n v="3"/>
    <n v="8619"/>
  </r>
  <r>
    <x v="7"/>
    <s v="Low"/>
    <n v="8619"/>
  </r>
  <r>
    <x v="0"/>
    <s v="Couple"/>
    <n v="4328"/>
  </r>
  <r>
    <x v="1"/>
    <n v="5"/>
    <n v="4328"/>
  </r>
  <r>
    <x v="2"/>
    <n v="1"/>
    <n v="4328"/>
  </r>
  <r>
    <x v="3"/>
    <n v="7"/>
    <n v="4328"/>
  </r>
  <r>
    <x v="4"/>
    <n v="17"/>
    <n v="4328"/>
  </r>
  <r>
    <x v="5"/>
    <n v="14"/>
    <n v="4328"/>
  </r>
  <r>
    <x v="6"/>
    <n v="11"/>
    <n v="4328"/>
  </r>
  <r>
    <x v="7"/>
    <s v="Low"/>
    <n v="4328"/>
  </r>
  <r>
    <x v="0"/>
    <s v="Couple"/>
    <n v="9862"/>
  </r>
  <r>
    <x v="1"/>
    <n v="1"/>
    <n v="9862"/>
  </r>
  <r>
    <x v="2"/>
    <n v="6"/>
    <n v="9862"/>
  </r>
  <r>
    <x v="3"/>
    <n v="7"/>
    <n v="9862"/>
  </r>
  <r>
    <x v="4"/>
    <n v="11"/>
    <n v="9862"/>
  </r>
  <r>
    <x v="5"/>
    <n v="5"/>
    <n v="9862"/>
  </r>
  <r>
    <x v="6"/>
    <n v="3"/>
    <n v="9862"/>
  </r>
  <r>
    <x v="7"/>
    <s v="Low"/>
    <n v="9862"/>
  </r>
  <r>
    <x v="0"/>
    <s v="Single"/>
    <n v="7141"/>
  </r>
  <r>
    <x v="1"/>
    <n v="88"/>
    <n v="7141"/>
  </r>
  <r>
    <x v="2"/>
    <n v="10"/>
    <n v="7141"/>
  </r>
  <r>
    <x v="3"/>
    <n v="46"/>
    <n v="7141"/>
  </r>
  <r>
    <x v="4"/>
    <n v="2"/>
    <n v="7141"/>
  </r>
  <r>
    <x v="5"/>
    <n v="3"/>
    <n v="7141"/>
  </r>
  <r>
    <x v="6"/>
    <n v="64"/>
    <n v="7141"/>
  </r>
  <r>
    <x v="7"/>
    <s v="Medium"/>
    <n v="7141"/>
  </r>
  <r>
    <x v="0"/>
    <s v="Single"/>
    <n v="905"/>
  </r>
  <r>
    <x v="1"/>
    <n v="7"/>
    <n v="905"/>
  </r>
  <r>
    <x v="2"/>
    <n v="17"/>
    <n v="905"/>
  </r>
  <r>
    <x v="3"/>
    <n v="18"/>
    <n v="905"/>
  </r>
  <r>
    <x v="4"/>
    <n v="6"/>
    <n v="905"/>
  </r>
  <r>
    <x v="5"/>
    <n v="10"/>
    <n v="905"/>
  </r>
  <r>
    <x v="6"/>
    <n v="26"/>
    <n v="905"/>
  </r>
  <r>
    <x v="7"/>
    <s v="Medium"/>
    <n v="905"/>
  </r>
  <r>
    <x v="0"/>
    <s v="Couple"/>
    <n v="2549"/>
  </r>
  <r>
    <x v="1"/>
    <n v="17"/>
    <n v="2549"/>
  </r>
  <r>
    <x v="2"/>
    <n v="0"/>
    <n v="2549"/>
  </r>
  <r>
    <x v="3"/>
    <n v="9"/>
    <n v="2549"/>
  </r>
  <r>
    <x v="4"/>
    <n v="0"/>
    <n v="2549"/>
  </r>
  <r>
    <x v="5"/>
    <n v="0"/>
    <n v="2549"/>
  </r>
  <r>
    <x v="6"/>
    <n v="1"/>
    <n v="2549"/>
  </r>
  <r>
    <x v="7"/>
    <s v="Low"/>
    <n v="2549"/>
  </r>
  <r>
    <x v="0"/>
    <s v="Couple"/>
    <n v="3623"/>
  </r>
  <r>
    <x v="1"/>
    <n v="4"/>
    <n v="3623"/>
  </r>
  <r>
    <x v="2"/>
    <n v="0"/>
    <n v="3623"/>
  </r>
  <r>
    <x v="3"/>
    <n v="16"/>
    <n v="3623"/>
  </r>
  <r>
    <x v="4"/>
    <n v="17"/>
    <n v="3623"/>
  </r>
  <r>
    <x v="5"/>
    <n v="4"/>
    <n v="3623"/>
  </r>
  <r>
    <x v="6"/>
    <n v="4"/>
    <n v="3623"/>
  </r>
  <r>
    <x v="7"/>
    <s v="Medium"/>
    <n v="3623"/>
  </r>
  <r>
    <x v="0"/>
    <s v="Couple"/>
    <n v="6856"/>
  </r>
  <r>
    <x v="1"/>
    <n v="14"/>
    <n v="6856"/>
  </r>
  <r>
    <x v="2"/>
    <n v="0"/>
    <n v="6856"/>
  </r>
  <r>
    <x v="3"/>
    <n v="23"/>
    <n v="6856"/>
  </r>
  <r>
    <x v="4"/>
    <n v="4"/>
    <n v="6856"/>
  </r>
  <r>
    <x v="5"/>
    <n v="5"/>
    <n v="6856"/>
  </r>
  <r>
    <x v="6"/>
    <n v="19"/>
    <n v="6856"/>
  </r>
  <r>
    <x v="7"/>
    <s v="Medium"/>
    <n v="6856"/>
  </r>
  <r>
    <x v="0"/>
    <s v="Single"/>
    <n v="5371"/>
  </r>
  <r>
    <x v="1"/>
    <n v="6"/>
    <n v="5371"/>
  </r>
  <r>
    <x v="2"/>
    <n v="16"/>
    <n v="5371"/>
  </r>
  <r>
    <x v="3"/>
    <n v="24"/>
    <n v="5371"/>
  </r>
  <r>
    <x v="4"/>
    <n v="11"/>
    <n v="5371"/>
  </r>
  <r>
    <x v="5"/>
    <n v="0"/>
    <n v="5371"/>
  </r>
  <r>
    <x v="6"/>
    <n v="34"/>
    <n v="5371"/>
  </r>
  <r>
    <x v="7"/>
    <s v="Medium"/>
    <n v="5371"/>
  </r>
  <r>
    <x v="0"/>
    <s v="Single"/>
    <n v="5585"/>
  </r>
  <r>
    <x v="1"/>
    <n v="12"/>
    <n v="5585"/>
  </r>
  <r>
    <x v="2"/>
    <n v="2"/>
    <n v="5585"/>
  </r>
  <r>
    <x v="3"/>
    <n v="17"/>
    <n v="5585"/>
  </r>
  <r>
    <x v="4"/>
    <n v="6"/>
    <n v="5585"/>
  </r>
  <r>
    <x v="5"/>
    <n v="1"/>
    <n v="5585"/>
  </r>
  <r>
    <x v="6"/>
    <n v="10"/>
    <n v="5585"/>
  </r>
  <r>
    <x v="7"/>
    <s v="Low"/>
    <n v="5585"/>
  </r>
  <r>
    <x v="0"/>
    <s v="Couple"/>
    <n v="6770"/>
  </r>
  <r>
    <x v="1"/>
    <n v="5"/>
    <n v="6770"/>
  </r>
  <r>
    <x v="2"/>
    <n v="13"/>
    <n v="6770"/>
  </r>
  <r>
    <x v="3"/>
    <n v="14"/>
    <n v="6770"/>
  </r>
  <r>
    <x v="4"/>
    <n v="0"/>
    <n v="6770"/>
  </r>
  <r>
    <x v="5"/>
    <n v="5"/>
    <n v="6770"/>
  </r>
  <r>
    <x v="6"/>
    <n v="31"/>
    <n v="6770"/>
  </r>
  <r>
    <x v="7"/>
    <s v="Low"/>
    <n v="6770"/>
  </r>
  <r>
    <x v="0"/>
    <s v="Single"/>
    <n v="4066"/>
  </r>
  <r>
    <x v="1"/>
    <n v="1"/>
    <n v="4066"/>
  </r>
  <r>
    <x v="2"/>
    <n v="5"/>
    <n v="4066"/>
  </r>
  <r>
    <x v="3"/>
    <n v="8"/>
    <n v="4066"/>
  </r>
  <r>
    <x v="4"/>
    <n v="4"/>
    <n v="4066"/>
  </r>
  <r>
    <x v="5"/>
    <n v="8"/>
    <n v="4066"/>
  </r>
  <r>
    <x v="6"/>
    <n v="20"/>
    <n v="4066"/>
  </r>
  <r>
    <x v="7"/>
    <s v="Low"/>
    <n v="4066"/>
  </r>
  <r>
    <x v="0"/>
    <s v="Couple"/>
    <n v="4961"/>
  </r>
  <r>
    <x v="1"/>
    <n v="29"/>
    <n v="4961"/>
  </r>
  <r>
    <x v="2"/>
    <n v="0"/>
    <n v="4961"/>
  </r>
  <r>
    <x v="3"/>
    <n v="25"/>
    <n v="4961"/>
  </r>
  <r>
    <x v="4"/>
    <n v="2"/>
    <n v="4961"/>
  </r>
  <r>
    <x v="5"/>
    <n v="2"/>
    <n v="4961"/>
  </r>
  <r>
    <x v="6"/>
    <n v="3"/>
    <n v="4961"/>
  </r>
  <r>
    <x v="7"/>
    <s v="Low"/>
    <n v="4961"/>
  </r>
  <r>
    <x v="0"/>
    <s v="Single"/>
    <n v="1987"/>
  </r>
  <r>
    <x v="1"/>
    <n v="1"/>
    <n v="1987"/>
  </r>
  <r>
    <x v="2"/>
    <n v="10"/>
    <n v="1987"/>
  </r>
  <r>
    <x v="3"/>
    <n v="11"/>
    <n v="1987"/>
  </r>
  <r>
    <x v="4"/>
    <n v="19"/>
    <n v="1987"/>
  </r>
  <r>
    <x v="5"/>
    <n v="3"/>
    <n v="1987"/>
  </r>
  <r>
    <x v="6"/>
    <n v="15"/>
    <n v="1987"/>
  </r>
  <r>
    <x v="7"/>
    <s v="Low"/>
    <n v="1987"/>
  </r>
  <r>
    <x v="0"/>
    <s v="Couple"/>
    <n v="1458"/>
  </r>
  <r>
    <x v="1"/>
    <n v="8"/>
    <n v="1458"/>
  </r>
  <r>
    <x v="2"/>
    <n v="3"/>
    <n v="1458"/>
  </r>
  <r>
    <x v="3"/>
    <n v="19"/>
    <n v="1458"/>
  </r>
  <r>
    <x v="4"/>
    <n v="3"/>
    <n v="1458"/>
  </r>
  <r>
    <x v="5"/>
    <n v="3"/>
    <n v="1458"/>
  </r>
  <r>
    <x v="6"/>
    <n v="8"/>
    <n v="1458"/>
  </r>
  <r>
    <x v="7"/>
    <s v="Medium"/>
    <n v="1458"/>
  </r>
  <r>
    <x v="0"/>
    <s v="Couple"/>
    <n v="5316"/>
  </r>
  <r>
    <x v="1"/>
    <n v="36"/>
    <n v="5316"/>
  </r>
  <r>
    <x v="2"/>
    <n v="4"/>
    <n v="5316"/>
  </r>
  <r>
    <x v="3"/>
    <n v="18"/>
    <n v="5316"/>
  </r>
  <r>
    <x v="4"/>
    <n v="6"/>
    <n v="5316"/>
  </r>
  <r>
    <x v="5"/>
    <n v="2"/>
    <n v="5316"/>
  </r>
  <r>
    <x v="6"/>
    <n v="18"/>
    <n v="5316"/>
  </r>
  <r>
    <x v="7"/>
    <s v="Low"/>
    <n v="5316"/>
  </r>
  <r>
    <x v="0"/>
    <s v="Couple"/>
    <n v="3865"/>
  </r>
  <r>
    <x v="1"/>
    <n v="2"/>
    <n v="3865"/>
  </r>
  <r>
    <x v="2"/>
    <n v="12"/>
    <n v="3865"/>
  </r>
  <r>
    <x v="3"/>
    <n v="10"/>
    <n v="3865"/>
  </r>
  <r>
    <x v="4"/>
    <n v="6"/>
    <n v="3865"/>
  </r>
  <r>
    <x v="5"/>
    <n v="13"/>
    <n v="3865"/>
  </r>
  <r>
    <x v="6"/>
    <n v="30"/>
    <n v="3865"/>
  </r>
  <r>
    <x v="7"/>
    <s v="Medium"/>
    <n v="3865"/>
  </r>
  <r>
    <x v="0"/>
    <s v="Couple"/>
    <n v="793"/>
  </r>
  <r>
    <x v="1"/>
    <n v="18"/>
    <n v="793"/>
  </r>
  <r>
    <x v="2"/>
    <n v="3"/>
    <n v="793"/>
  </r>
  <r>
    <x v="3"/>
    <n v="17"/>
    <n v="793"/>
  </r>
  <r>
    <x v="4"/>
    <n v="3"/>
    <n v="793"/>
  </r>
  <r>
    <x v="5"/>
    <n v="0"/>
    <n v="793"/>
  </r>
  <r>
    <x v="6"/>
    <n v="4"/>
    <n v="793"/>
  </r>
  <r>
    <x v="7"/>
    <s v="Low"/>
    <n v="793"/>
  </r>
  <r>
    <x v="0"/>
    <s v="Single"/>
    <n v="49"/>
  </r>
  <r>
    <x v="1"/>
    <n v="2"/>
    <n v="49"/>
  </r>
  <r>
    <x v="2"/>
    <n v="3"/>
    <n v="49"/>
  </r>
  <r>
    <x v="3"/>
    <n v="6"/>
    <n v="49"/>
  </r>
  <r>
    <x v="4"/>
    <n v="4"/>
    <n v="49"/>
  </r>
  <r>
    <x v="5"/>
    <n v="1"/>
    <n v="49"/>
  </r>
  <r>
    <x v="6"/>
    <n v="9"/>
    <n v="49"/>
  </r>
  <r>
    <x v="7"/>
    <s v="Low"/>
    <n v="49"/>
  </r>
  <r>
    <x v="0"/>
    <s v="Single"/>
    <n v="4973"/>
  </r>
  <r>
    <x v="1"/>
    <n v="2"/>
    <n v="4973"/>
  </r>
  <r>
    <x v="2"/>
    <n v="3"/>
    <n v="4973"/>
  </r>
  <r>
    <x v="3"/>
    <n v="6"/>
    <n v="4973"/>
  </r>
  <r>
    <x v="4"/>
    <n v="4"/>
    <n v="4973"/>
  </r>
  <r>
    <x v="5"/>
    <n v="1"/>
    <n v="4973"/>
  </r>
  <r>
    <x v="6"/>
    <n v="9"/>
    <n v="4973"/>
  </r>
  <r>
    <x v="7"/>
    <s v="Low"/>
    <n v="4973"/>
  </r>
  <r>
    <x v="0"/>
    <s v="Couple"/>
    <n v="503"/>
  </r>
  <r>
    <x v="1"/>
    <n v="13"/>
    <n v="503"/>
  </r>
  <r>
    <x v="2"/>
    <n v="1"/>
    <n v="503"/>
  </r>
  <r>
    <x v="3"/>
    <n v="29"/>
    <n v="503"/>
  </r>
  <r>
    <x v="4"/>
    <n v="3"/>
    <n v="503"/>
  </r>
  <r>
    <x v="5"/>
    <n v="0"/>
    <n v="503"/>
  </r>
  <r>
    <x v="6"/>
    <n v="7"/>
    <n v="503"/>
  </r>
  <r>
    <x v="7"/>
    <s v="Low"/>
    <n v="503"/>
  </r>
  <r>
    <x v="0"/>
    <s v="Single"/>
    <n v="9081"/>
  </r>
  <r>
    <x v="1"/>
    <n v="4"/>
    <n v="9081"/>
  </r>
  <r>
    <x v="2"/>
    <n v="1"/>
    <n v="9081"/>
  </r>
  <r>
    <x v="3"/>
    <n v="6"/>
    <n v="9081"/>
  </r>
  <r>
    <x v="4"/>
    <n v="4"/>
    <n v="9081"/>
  </r>
  <r>
    <x v="5"/>
    <n v="1"/>
    <n v="9081"/>
  </r>
  <r>
    <x v="6"/>
    <n v="9"/>
    <n v="9081"/>
  </r>
  <r>
    <x v="7"/>
    <s v="Low"/>
    <n v="9081"/>
  </r>
  <r>
    <x v="0"/>
    <s v="Couple"/>
    <n v="2518"/>
  </r>
  <r>
    <x v="1"/>
    <n v="5"/>
    <n v="2518"/>
  </r>
  <r>
    <x v="2"/>
    <n v="4"/>
    <n v="2518"/>
  </r>
  <r>
    <x v="3"/>
    <n v="5"/>
    <n v="2518"/>
  </r>
  <r>
    <x v="4"/>
    <n v="4"/>
    <n v="2518"/>
  </r>
  <r>
    <x v="5"/>
    <n v="2"/>
    <n v="2518"/>
  </r>
  <r>
    <x v="6"/>
    <n v="10"/>
    <n v="2518"/>
  </r>
  <r>
    <x v="7"/>
    <s v="Low"/>
    <n v="2518"/>
  </r>
  <r>
    <x v="0"/>
    <s v="Couple"/>
    <n v="4298"/>
  </r>
  <r>
    <x v="1"/>
    <n v="5"/>
    <n v="4298"/>
  </r>
  <r>
    <x v="2"/>
    <n v="0"/>
    <n v="4298"/>
  </r>
  <r>
    <x v="3"/>
    <n v="4"/>
    <n v="4298"/>
  </r>
  <r>
    <x v="4"/>
    <n v="0"/>
    <n v="4298"/>
  </r>
  <r>
    <x v="5"/>
    <n v="0"/>
    <n v="4298"/>
  </r>
  <r>
    <x v="6"/>
    <n v="1"/>
    <n v="4298"/>
  </r>
  <r>
    <x v="7"/>
    <s v="Low"/>
    <n v="4298"/>
  </r>
  <r>
    <x v="0"/>
    <s v="Couple"/>
    <n v="4211"/>
  </r>
  <r>
    <x v="1"/>
    <n v="4"/>
    <n v="4211"/>
  </r>
  <r>
    <x v="2"/>
    <n v="12"/>
    <n v="4211"/>
  </r>
  <r>
    <x v="3"/>
    <n v="5"/>
    <n v="4211"/>
  </r>
  <r>
    <x v="4"/>
    <n v="3"/>
    <n v="4211"/>
  </r>
  <r>
    <x v="5"/>
    <n v="16"/>
    <n v="4211"/>
  </r>
  <r>
    <x v="6"/>
    <n v="17"/>
    <n v="4211"/>
  </r>
  <r>
    <x v="7"/>
    <s v="Low"/>
    <n v="4211"/>
  </r>
  <r>
    <x v="0"/>
    <s v="Couple"/>
    <n v="1407"/>
  </r>
  <r>
    <x v="1"/>
    <n v="4"/>
    <n v="1407"/>
  </r>
  <r>
    <x v="2"/>
    <n v="12"/>
    <n v="1407"/>
  </r>
  <r>
    <x v="3"/>
    <n v="5"/>
    <n v="1407"/>
  </r>
  <r>
    <x v="4"/>
    <n v="3"/>
    <n v="1407"/>
  </r>
  <r>
    <x v="5"/>
    <n v="16"/>
    <n v="1407"/>
  </r>
  <r>
    <x v="6"/>
    <n v="17"/>
    <n v="1407"/>
  </r>
  <r>
    <x v="7"/>
    <s v="Low"/>
    <n v="1407"/>
  </r>
  <r>
    <x v="0"/>
    <s v="Single"/>
    <n v="5150"/>
  </r>
  <r>
    <x v="1"/>
    <n v="0"/>
    <n v="5150"/>
  </r>
  <r>
    <x v="2"/>
    <n v="4"/>
    <n v="5150"/>
  </r>
  <r>
    <x v="3"/>
    <n v="7"/>
    <n v="5150"/>
  </r>
  <r>
    <x v="4"/>
    <n v="11"/>
    <n v="5150"/>
  </r>
  <r>
    <x v="5"/>
    <n v="10"/>
    <n v="5150"/>
  </r>
  <r>
    <x v="6"/>
    <n v="15"/>
    <n v="5150"/>
  </r>
  <r>
    <x v="7"/>
    <s v="Low"/>
    <n v="5150"/>
  </r>
  <r>
    <x v="0"/>
    <s v="Couple"/>
    <n v="4712"/>
  </r>
  <r>
    <x v="1"/>
    <n v="8"/>
    <n v="4712"/>
  </r>
  <r>
    <x v="2"/>
    <n v="8"/>
    <n v="4712"/>
  </r>
  <r>
    <x v="3"/>
    <n v="22"/>
    <n v="4712"/>
  </r>
  <r>
    <x v="4"/>
    <n v="24"/>
    <n v="4712"/>
  </r>
  <r>
    <x v="5"/>
    <n v="11"/>
    <n v="4712"/>
  </r>
  <r>
    <x v="6"/>
    <n v="9"/>
    <n v="4712"/>
  </r>
  <r>
    <x v="7"/>
    <s v="Low"/>
    <n v="4712"/>
  </r>
  <r>
    <x v="0"/>
    <s v="Single"/>
    <n v="4436"/>
  </r>
  <r>
    <x v="1"/>
    <n v="18"/>
    <n v="4436"/>
  </r>
  <r>
    <x v="2"/>
    <n v="42"/>
    <n v="4436"/>
  </r>
  <r>
    <x v="3"/>
    <n v="24"/>
    <n v="4436"/>
  </r>
  <r>
    <x v="4"/>
    <n v="15"/>
    <n v="4436"/>
  </r>
  <r>
    <x v="5"/>
    <n v="20"/>
    <n v="4436"/>
  </r>
  <r>
    <x v="6"/>
    <n v="18"/>
    <n v="4436"/>
  </r>
  <r>
    <x v="7"/>
    <s v="Low"/>
    <n v="4436"/>
  </r>
  <r>
    <x v="0"/>
    <s v="Single"/>
    <n v="2929"/>
  </r>
  <r>
    <x v="1"/>
    <n v="18"/>
    <n v="2929"/>
  </r>
  <r>
    <x v="2"/>
    <n v="42"/>
    <n v="2929"/>
  </r>
  <r>
    <x v="3"/>
    <n v="24"/>
    <n v="2929"/>
  </r>
  <r>
    <x v="4"/>
    <n v="15"/>
    <n v="2929"/>
  </r>
  <r>
    <x v="5"/>
    <n v="20"/>
    <n v="2929"/>
  </r>
  <r>
    <x v="6"/>
    <n v="18"/>
    <n v="2929"/>
  </r>
  <r>
    <x v="7"/>
    <s v="Low"/>
    <n v="2929"/>
  </r>
  <r>
    <x v="0"/>
    <s v="Couple"/>
    <n v="2106"/>
  </r>
  <r>
    <x v="1"/>
    <n v="0"/>
    <n v="2106"/>
  </r>
  <r>
    <x v="2"/>
    <n v="6"/>
    <n v="2106"/>
  </r>
  <r>
    <x v="3"/>
    <n v="3"/>
    <n v="2106"/>
  </r>
  <r>
    <x v="4"/>
    <n v="7"/>
    <n v="2106"/>
  </r>
  <r>
    <x v="5"/>
    <n v="6"/>
    <n v="2106"/>
  </r>
  <r>
    <x v="6"/>
    <n v="12"/>
    <n v="2106"/>
  </r>
  <r>
    <x v="7"/>
    <s v="Low"/>
    <n v="2106"/>
  </r>
  <r>
    <x v="0"/>
    <s v="Couple"/>
    <n v="3363"/>
  </r>
  <r>
    <x v="1"/>
    <n v="0"/>
    <n v="3363"/>
  </r>
  <r>
    <x v="2"/>
    <n v="6"/>
    <n v="3363"/>
  </r>
  <r>
    <x v="3"/>
    <n v="3"/>
    <n v="3363"/>
  </r>
  <r>
    <x v="4"/>
    <n v="7"/>
    <n v="3363"/>
  </r>
  <r>
    <x v="5"/>
    <n v="6"/>
    <n v="3363"/>
  </r>
  <r>
    <x v="6"/>
    <n v="12"/>
    <n v="3363"/>
  </r>
  <r>
    <x v="7"/>
    <s v="Low"/>
    <n v="3363"/>
  </r>
  <r>
    <x v="0"/>
    <s v="Couple"/>
    <n v="9543"/>
  </r>
  <r>
    <x v="1"/>
    <n v="3"/>
    <n v="9543"/>
  </r>
  <r>
    <x v="2"/>
    <n v="6"/>
    <n v="9543"/>
  </r>
  <r>
    <x v="3"/>
    <n v="5"/>
    <n v="9543"/>
  </r>
  <r>
    <x v="4"/>
    <n v="0"/>
    <n v="9543"/>
  </r>
  <r>
    <x v="5"/>
    <n v="2"/>
    <n v="9543"/>
  </r>
  <r>
    <x v="6"/>
    <n v="6"/>
    <n v="9543"/>
  </r>
  <r>
    <x v="7"/>
    <s v="Low"/>
    <n v="9543"/>
  </r>
  <r>
    <x v="0"/>
    <s v="Couple"/>
    <n v="7093"/>
  </r>
  <r>
    <x v="1"/>
    <n v="3"/>
    <n v="7093"/>
  </r>
  <r>
    <x v="2"/>
    <n v="6"/>
    <n v="7093"/>
  </r>
  <r>
    <x v="3"/>
    <n v="5"/>
    <n v="7093"/>
  </r>
  <r>
    <x v="4"/>
    <n v="0"/>
    <n v="7093"/>
  </r>
  <r>
    <x v="5"/>
    <n v="2"/>
    <n v="7093"/>
  </r>
  <r>
    <x v="6"/>
    <n v="6"/>
    <n v="7093"/>
  </r>
  <r>
    <x v="7"/>
    <s v="Low"/>
    <n v="7093"/>
  </r>
  <r>
    <x v="0"/>
    <s v="Couple"/>
    <n v="6504"/>
  </r>
  <r>
    <x v="1"/>
    <n v="2"/>
    <n v="6504"/>
  </r>
  <r>
    <x v="2"/>
    <n v="5"/>
    <n v="6504"/>
  </r>
  <r>
    <x v="3"/>
    <n v="9"/>
    <n v="6504"/>
  </r>
  <r>
    <x v="4"/>
    <n v="28"/>
    <n v="6504"/>
  </r>
  <r>
    <x v="5"/>
    <n v="6"/>
    <n v="6504"/>
  </r>
  <r>
    <x v="6"/>
    <n v="28"/>
    <n v="6504"/>
  </r>
  <r>
    <x v="7"/>
    <s v="Low"/>
    <n v="6504"/>
  </r>
  <r>
    <x v="0"/>
    <s v="Couple"/>
    <n v="3536"/>
  </r>
  <r>
    <x v="1"/>
    <n v="7"/>
    <n v="3536"/>
  </r>
  <r>
    <x v="2"/>
    <n v="11"/>
    <n v="3536"/>
  </r>
  <r>
    <x v="3"/>
    <n v="3"/>
    <n v="3536"/>
  </r>
  <r>
    <x v="4"/>
    <n v="10"/>
    <n v="3536"/>
  </r>
  <r>
    <x v="5"/>
    <n v="4"/>
    <n v="3536"/>
  </r>
  <r>
    <x v="6"/>
    <n v="20"/>
    <n v="3536"/>
  </r>
  <r>
    <x v="7"/>
    <s v="Low"/>
    <n v="3536"/>
  </r>
  <r>
    <x v="0"/>
    <s v="Couple"/>
    <n v="11114"/>
  </r>
  <r>
    <x v="1"/>
    <n v="25"/>
    <n v="11114"/>
  </r>
  <r>
    <x v="2"/>
    <n v="4"/>
    <n v="11114"/>
  </r>
  <r>
    <x v="3"/>
    <n v="9"/>
    <n v="11114"/>
  </r>
  <r>
    <x v="4"/>
    <n v="6"/>
    <n v="11114"/>
  </r>
  <r>
    <x v="5"/>
    <n v="8"/>
    <n v="11114"/>
  </r>
  <r>
    <x v="6"/>
    <n v="32"/>
    <n v="11114"/>
  </r>
  <r>
    <x v="7"/>
    <s v="Low"/>
    <n v="11114"/>
  </r>
  <r>
    <x v="0"/>
    <s v="Couple"/>
    <n v="9671"/>
  </r>
  <r>
    <x v="1"/>
    <n v="14"/>
    <n v="9671"/>
  </r>
  <r>
    <x v="2"/>
    <n v="3"/>
    <n v="9671"/>
  </r>
  <r>
    <x v="3"/>
    <n v="21"/>
    <n v="9671"/>
  </r>
  <r>
    <x v="4"/>
    <n v="2"/>
    <n v="9671"/>
  </r>
  <r>
    <x v="5"/>
    <n v="1"/>
    <n v="9671"/>
  </r>
  <r>
    <x v="6"/>
    <n v="28"/>
    <n v="9671"/>
  </r>
  <r>
    <x v="7"/>
    <s v="Medium"/>
    <n v="9671"/>
  </r>
  <r>
    <x v="0"/>
    <s v="Couple"/>
    <n v="8975"/>
  </r>
  <r>
    <x v="1"/>
    <n v="14"/>
    <n v="8975"/>
  </r>
  <r>
    <x v="2"/>
    <n v="3"/>
    <n v="8975"/>
  </r>
  <r>
    <x v="3"/>
    <n v="21"/>
    <n v="8975"/>
  </r>
  <r>
    <x v="4"/>
    <n v="2"/>
    <n v="8975"/>
  </r>
  <r>
    <x v="5"/>
    <n v="1"/>
    <n v="8975"/>
  </r>
  <r>
    <x v="6"/>
    <n v="28"/>
    <n v="8975"/>
  </r>
  <r>
    <x v="7"/>
    <s v="Medium"/>
    <n v="8975"/>
  </r>
  <r>
    <x v="0"/>
    <s v="Couple"/>
    <n v="8442"/>
  </r>
  <r>
    <x v="1"/>
    <n v="9"/>
    <n v="8442"/>
  </r>
  <r>
    <x v="2"/>
    <n v="0"/>
    <n v="8442"/>
  </r>
  <r>
    <x v="3"/>
    <n v="7"/>
    <n v="8442"/>
  </r>
  <r>
    <x v="4"/>
    <n v="3"/>
    <n v="8442"/>
  </r>
  <r>
    <x v="5"/>
    <n v="4"/>
    <n v="8442"/>
  </r>
  <r>
    <x v="6"/>
    <n v="7"/>
    <n v="8442"/>
  </r>
  <r>
    <x v="7"/>
    <s v="Low"/>
    <n v="8442"/>
  </r>
  <r>
    <x v="0"/>
    <s v="Single"/>
    <n v="4259"/>
  </r>
  <r>
    <x v="1"/>
    <n v="6"/>
    <n v="4259"/>
  </r>
  <r>
    <x v="2"/>
    <n v="0"/>
    <n v="4259"/>
  </r>
  <r>
    <x v="3"/>
    <n v="4"/>
    <n v="4259"/>
  </r>
  <r>
    <x v="4"/>
    <n v="0"/>
    <n v="4259"/>
  </r>
  <r>
    <x v="5"/>
    <n v="0"/>
    <n v="4259"/>
  </r>
  <r>
    <x v="6"/>
    <n v="0"/>
    <n v="4259"/>
  </r>
  <r>
    <x v="7"/>
    <s v="Low"/>
    <n v="4259"/>
  </r>
  <r>
    <x v="0"/>
    <s v="Couple"/>
    <n v="9986"/>
  </r>
  <r>
    <x v="1"/>
    <n v="16"/>
    <n v="9986"/>
  </r>
  <r>
    <x v="2"/>
    <n v="0"/>
    <n v="9986"/>
  </r>
  <r>
    <x v="3"/>
    <n v="23"/>
    <n v="9986"/>
  </r>
  <r>
    <x v="4"/>
    <n v="3"/>
    <n v="9986"/>
  </r>
  <r>
    <x v="5"/>
    <n v="2"/>
    <n v="9986"/>
  </r>
  <r>
    <x v="6"/>
    <n v="10"/>
    <n v="9986"/>
  </r>
  <r>
    <x v="7"/>
    <s v="Medium"/>
    <n v="9986"/>
  </r>
  <r>
    <x v="0"/>
    <s v="Couple"/>
    <n v="11121"/>
  </r>
  <r>
    <x v="1"/>
    <n v="2"/>
    <n v="11121"/>
  </r>
  <r>
    <x v="2"/>
    <n v="14"/>
    <n v="11121"/>
  </r>
  <r>
    <x v="3"/>
    <n v="28"/>
    <n v="11121"/>
  </r>
  <r>
    <x v="4"/>
    <n v="16"/>
    <n v="11121"/>
  </r>
  <r>
    <x v="5"/>
    <n v="3"/>
    <n v="11121"/>
  </r>
  <r>
    <x v="6"/>
    <n v="7"/>
    <n v="11121"/>
  </r>
  <r>
    <x v="7"/>
    <s v="Medium"/>
    <n v="11121"/>
  </r>
  <r>
    <x v="0"/>
    <s v="Couple"/>
    <n v="3102"/>
  </r>
  <r>
    <x v="1"/>
    <n v="2"/>
    <n v="3102"/>
  </r>
  <r>
    <x v="2"/>
    <n v="3"/>
    <n v="3102"/>
  </r>
  <r>
    <x v="3"/>
    <n v="12"/>
    <n v="3102"/>
  </r>
  <r>
    <x v="4"/>
    <n v="3"/>
    <n v="3102"/>
  </r>
  <r>
    <x v="5"/>
    <n v="5"/>
    <n v="3102"/>
  </r>
  <r>
    <x v="6"/>
    <n v="7"/>
    <n v="3102"/>
  </r>
  <r>
    <x v="7"/>
    <s v="Low"/>
    <n v="3102"/>
  </r>
  <r>
    <x v="0"/>
    <s v="Single"/>
    <n v="10432"/>
  </r>
  <r>
    <x v="1"/>
    <n v="2"/>
    <n v="10432"/>
  </r>
  <r>
    <x v="2"/>
    <n v="0"/>
    <n v="10432"/>
  </r>
  <r>
    <x v="3"/>
    <n v="9"/>
    <n v="10432"/>
  </r>
  <r>
    <x v="4"/>
    <n v="3"/>
    <n v="10432"/>
  </r>
  <r>
    <x v="5"/>
    <n v="6"/>
    <n v="10432"/>
  </r>
  <r>
    <x v="6"/>
    <n v="2"/>
    <n v="10432"/>
  </r>
  <r>
    <x v="7"/>
    <s v="Low"/>
    <n v="10432"/>
  </r>
  <r>
    <x v="0"/>
    <s v="Couple"/>
    <n v="8523"/>
  </r>
  <r>
    <x v="1"/>
    <n v="24"/>
    <n v="8523"/>
  </r>
  <r>
    <x v="2"/>
    <n v="1"/>
    <n v="8523"/>
  </r>
  <r>
    <x v="3"/>
    <n v="16"/>
    <n v="8523"/>
  </r>
  <r>
    <x v="4"/>
    <n v="12"/>
    <n v="8523"/>
  </r>
  <r>
    <x v="5"/>
    <n v="2"/>
    <n v="8523"/>
  </r>
  <r>
    <x v="6"/>
    <n v="5"/>
    <n v="8523"/>
  </r>
  <r>
    <x v="7"/>
    <s v="Medium"/>
    <n v="8523"/>
  </r>
  <r>
    <x v="0"/>
    <s v="Couple"/>
    <n v="5868"/>
  </r>
  <r>
    <x v="1"/>
    <n v="2"/>
    <n v="5868"/>
  </r>
  <r>
    <x v="2"/>
    <n v="4"/>
    <n v="5868"/>
  </r>
  <r>
    <x v="3"/>
    <n v="9"/>
    <n v="5868"/>
  </r>
  <r>
    <x v="4"/>
    <n v="10"/>
    <n v="5868"/>
  </r>
  <r>
    <x v="5"/>
    <n v="5"/>
    <n v="5868"/>
  </r>
  <r>
    <x v="6"/>
    <n v="16"/>
    <n v="5868"/>
  </r>
  <r>
    <x v="7"/>
    <s v="Low"/>
    <n v="5868"/>
  </r>
  <r>
    <x v="0"/>
    <s v="Couple"/>
    <n v="4329"/>
  </r>
  <r>
    <x v="1"/>
    <n v="6"/>
    <n v="4329"/>
  </r>
  <r>
    <x v="2"/>
    <n v="0"/>
    <n v="4329"/>
  </r>
  <r>
    <x v="3"/>
    <n v="6"/>
    <n v="4329"/>
  </r>
  <r>
    <x v="4"/>
    <n v="2"/>
    <n v="4329"/>
  </r>
  <r>
    <x v="5"/>
    <n v="1"/>
    <n v="4329"/>
  </r>
  <r>
    <x v="6"/>
    <n v="1"/>
    <n v="4329"/>
  </r>
  <r>
    <x v="7"/>
    <s v="Low"/>
    <n v="4329"/>
  </r>
  <r>
    <x v="0"/>
    <s v="Couple"/>
    <n v="6682"/>
  </r>
  <r>
    <x v="1"/>
    <n v="2"/>
    <n v="6682"/>
  </r>
  <r>
    <x v="2"/>
    <n v="8"/>
    <n v="6682"/>
  </r>
  <r>
    <x v="3"/>
    <n v="1"/>
    <n v="6682"/>
  </r>
  <r>
    <x v="4"/>
    <n v="4"/>
    <n v="6682"/>
  </r>
  <r>
    <x v="5"/>
    <n v="7"/>
    <n v="6682"/>
  </r>
  <r>
    <x v="6"/>
    <n v="15"/>
    <n v="6682"/>
  </r>
  <r>
    <x v="7"/>
    <s v="Low"/>
    <n v="6682"/>
  </r>
  <r>
    <x v="0"/>
    <s v="Couple"/>
    <n v="2253"/>
  </r>
  <r>
    <x v="1"/>
    <n v="32"/>
    <n v="2253"/>
  </r>
  <r>
    <x v="2"/>
    <n v="0"/>
    <n v="2253"/>
  </r>
  <r>
    <x v="3"/>
    <n v="8"/>
    <n v="2253"/>
  </r>
  <r>
    <x v="4"/>
    <n v="23"/>
    <n v="2253"/>
  </r>
  <r>
    <x v="5"/>
    <n v="4"/>
    <n v="2253"/>
  </r>
  <r>
    <x v="6"/>
    <n v="18"/>
    <n v="2253"/>
  </r>
  <r>
    <x v="7"/>
    <s v="Low"/>
    <n v="2253"/>
  </r>
  <r>
    <x v="0"/>
    <s v="Couple"/>
    <n v="2326"/>
  </r>
  <r>
    <x v="1"/>
    <n v="32"/>
    <n v="2326"/>
  </r>
  <r>
    <x v="2"/>
    <n v="0"/>
    <n v="2326"/>
  </r>
  <r>
    <x v="3"/>
    <n v="8"/>
    <n v="2326"/>
  </r>
  <r>
    <x v="4"/>
    <n v="23"/>
    <n v="2326"/>
  </r>
  <r>
    <x v="5"/>
    <n v="4"/>
    <n v="2326"/>
  </r>
  <r>
    <x v="6"/>
    <n v="18"/>
    <n v="2326"/>
  </r>
  <r>
    <x v="7"/>
    <s v="Low"/>
    <n v="2326"/>
  </r>
  <r>
    <x v="0"/>
    <s v="Couple"/>
    <n v="1876"/>
  </r>
  <r>
    <x v="1"/>
    <n v="32"/>
    <n v="1876"/>
  </r>
  <r>
    <x v="2"/>
    <n v="0"/>
    <n v="1876"/>
  </r>
  <r>
    <x v="3"/>
    <n v="8"/>
    <n v="1876"/>
  </r>
  <r>
    <x v="4"/>
    <n v="23"/>
    <n v="1876"/>
  </r>
  <r>
    <x v="5"/>
    <n v="4"/>
    <n v="1876"/>
  </r>
  <r>
    <x v="6"/>
    <n v="18"/>
    <n v="1876"/>
  </r>
  <r>
    <x v="7"/>
    <s v="Low"/>
    <n v="1876"/>
  </r>
  <r>
    <x v="0"/>
    <s v="Single"/>
    <n v="624"/>
  </r>
  <r>
    <x v="1"/>
    <n v="6"/>
    <n v="624"/>
  </r>
  <r>
    <x v="2"/>
    <n v="4"/>
    <n v="624"/>
  </r>
  <r>
    <x v="3"/>
    <n v="1"/>
    <n v="624"/>
  </r>
  <r>
    <x v="4"/>
    <n v="7"/>
    <n v="624"/>
  </r>
  <r>
    <x v="5"/>
    <n v="2"/>
    <n v="624"/>
  </r>
  <r>
    <x v="6"/>
    <n v="15"/>
    <n v="624"/>
  </r>
  <r>
    <x v="7"/>
    <s v="Low"/>
    <n v="624"/>
  </r>
  <r>
    <x v="0"/>
    <s v="Couple"/>
    <n v="9668"/>
  </r>
  <r>
    <x v="1"/>
    <n v="4"/>
    <n v="9668"/>
  </r>
  <r>
    <x v="2"/>
    <n v="16"/>
    <n v="9668"/>
  </r>
  <r>
    <x v="3"/>
    <n v="20"/>
    <n v="9668"/>
  </r>
  <r>
    <x v="4"/>
    <n v="0"/>
    <n v="9668"/>
  </r>
  <r>
    <x v="5"/>
    <n v="17"/>
    <n v="9668"/>
  </r>
  <r>
    <x v="6"/>
    <n v="20"/>
    <n v="9668"/>
  </r>
  <r>
    <x v="7"/>
    <s v="Low"/>
    <n v="9668"/>
  </r>
  <r>
    <x v="0"/>
    <s v="Single"/>
    <n v="4055"/>
  </r>
  <r>
    <x v="1"/>
    <n v="2"/>
    <n v="4055"/>
  </r>
  <r>
    <x v="2"/>
    <n v="10"/>
    <n v="4055"/>
  </r>
  <r>
    <x v="3"/>
    <n v="11"/>
    <n v="4055"/>
  </r>
  <r>
    <x v="4"/>
    <n v="12"/>
    <n v="4055"/>
  </r>
  <r>
    <x v="5"/>
    <n v="9"/>
    <n v="4055"/>
  </r>
  <r>
    <x v="6"/>
    <n v="20"/>
    <n v="4055"/>
  </r>
  <r>
    <x v="7"/>
    <s v="Medium"/>
    <n v="4055"/>
  </r>
  <r>
    <x v="0"/>
    <s v="Single"/>
    <n v="2661"/>
  </r>
  <r>
    <x v="1"/>
    <n v="12"/>
    <n v="2661"/>
  </r>
  <r>
    <x v="2"/>
    <n v="4"/>
    <n v="2661"/>
  </r>
  <r>
    <x v="3"/>
    <n v="2"/>
    <n v="2661"/>
  </r>
  <r>
    <x v="4"/>
    <n v="10"/>
    <n v="2661"/>
  </r>
  <r>
    <x v="5"/>
    <n v="6"/>
    <n v="2661"/>
  </r>
  <r>
    <x v="6"/>
    <n v="10"/>
    <n v="2661"/>
  </r>
  <r>
    <x v="7"/>
    <s v="Low"/>
    <n v="2661"/>
  </r>
  <r>
    <x v="0"/>
    <s v="Single"/>
    <n v="3130"/>
  </r>
  <r>
    <x v="1"/>
    <n v="12"/>
    <n v="3130"/>
  </r>
  <r>
    <x v="2"/>
    <n v="4"/>
    <n v="3130"/>
  </r>
  <r>
    <x v="3"/>
    <n v="2"/>
    <n v="3130"/>
  </r>
  <r>
    <x v="4"/>
    <n v="10"/>
    <n v="3130"/>
  </r>
  <r>
    <x v="5"/>
    <n v="6"/>
    <n v="3130"/>
  </r>
  <r>
    <x v="6"/>
    <n v="10"/>
    <n v="3130"/>
  </r>
  <r>
    <x v="7"/>
    <s v="Low"/>
    <n v="3130"/>
  </r>
  <r>
    <x v="0"/>
    <s v="Couple"/>
    <n v="10826"/>
  </r>
  <r>
    <x v="1"/>
    <n v="6"/>
    <n v="10826"/>
  </r>
  <r>
    <x v="2"/>
    <n v="1"/>
    <n v="10826"/>
  </r>
  <r>
    <x v="3"/>
    <n v="7"/>
    <n v="10826"/>
  </r>
  <r>
    <x v="4"/>
    <n v="23"/>
    <n v="10826"/>
  </r>
  <r>
    <x v="5"/>
    <n v="4"/>
    <n v="10826"/>
  </r>
  <r>
    <x v="6"/>
    <n v="19"/>
    <n v="10826"/>
  </r>
  <r>
    <x v="7"/>
    <s v="Low"/>
    <n v="10826"/>
  </r>
  <r>
    <x v="0"/>
    <s v="Couple"/>
    <n v="4086"/>
  </r>
  <r>
    <x v="1"/>
    <n v="6"/>
    <n v="4086"/>
  </r>
  <r>
    <x v="2"/>
    <n v="1"/>
    <n v="4086"/>
  </r>
  <r>
    <x v="3"/>
    <n v="7"/>
    <n v="4086"/>
  </r>
  <r>
    <x v="4"/>
    <n v="23"/>
    <n v="4086"/>
  </r>
  <r>
    <x v="5"/>
    <n v="4"/>
    <n v="4086"/>
  </r>
  <r>
    <x v="6"/>
    <n v="19"/>
    <n v="4086"/>
  </r>
  <r>
    <x v="7"/>
    <s v="Low"/>
    <n v="4086"/>
  </r>
  <r>
    <x v="0"/>
    <s v="Couple"/>
    <n v="10304"/>
  </r>
  <r>
    <x v="1"/>
    <n v="6"/>
    <n v="10304"/>
  </r>
  <r>
    <x v="2"/>
    <n v="1"/>
    <n v="10304"/>
  </r>
  <r>
    <x v="3"/>
    <n v="7"/>
    <n v="10304"/>
  </r>
  <r>
    <x v="4"/>
    <n v="23"/>
    <n v="10304"/>
  </r>
  <r>
    <x v="5"/>
    <n v="4"/>
    <n v="10304"/>
  </r>
  <r>
    <x v="6"/>
    <n v="19"/>
    <n v="10304"/>
  </r>
  <r>
    <x v="7"/>
    <s v="Low"/>
    <n v="10304"/>
  </r>
  <r>
    <x v="0"/>
    <s v="Single"/>
    <n v="7892"/>
  </r>
  <r>
    <x v="1"/>
    <n v="6"/>
    <n v="7892"/>
  </r>
  <r>
    <x v="2"/>
    <n v="4"/>
    <n v="7892"/>
  </r>
  <r>
    <x v="3"/>
    <n v="25"/>
    <n v="7892"/>
  </r>
  <r>
    <x v="4"/>
    <n v="15"/>
    <n v="7892"/>
  </r>
  <r>
    <x v="5"/>
    <n v="12"/>
    <n v="7892"/>
  </r>
  <r>
    <x v="6"/>
    <n v="13"/>
    <n v="7892"/>
  </r>
  <r>
    <x v="7"/>
    <s v="Low"/>
    <n v="7892"/>
  </r>
  <r>
    <x v="0"/>
    <s v="Couple"/>
    <n v="6528"/>
  </r>
  <r>
    <x v="1"/>
    <n v="2"/>
    <n v="6528"/>
  </r>
  <r>
    <x v="2"/>
    <n v="2"/>
    <n v="6528"/>
  </r>
  <r>
    <x v="3"/>
    <n v="2"/>
    <n v="6528"/>
  </r>
  <r>
    <x v="4"/>
    <n v="2"/>
    <n v="6528"/>
  </r>
  <r>
    <x v="5"/>
    <n v="1"/>
    <n v="6528"/>
  </r>
  <r>
    <x v="6"/>
    <n v="1"/>
    <n v="6528"/>
  </r>
  <r>
    <x v="7"/>
    <s v="Low"/>
    <n v="6528"/>
  </r>
  <r>
    <x v="0"/>
    <s v="Couple"/>
    <n v="6398"/>
  </r>
  <r>
    <x v="1"/>
    <n v="7"/>
    <n v="6398"/>
  </r>
  <r>
    <x v="2"/>
    <n v="10"/>
    <n v="6398"/>
  </r>
  <r>
    <x v="3"/>
    <n v="13"/>
    <n v="6398"/>
  </r>
  <r>
    <x v="4"/>
    <n v="16"/>
    <n v="6398"/>
  </r>
  <r>
    <x v="5"/>
    <n v="0"/>
    <n v="6398"/>
  </r>
  <r>
    <x v="6"/>
    <n v="4"/>
    <n v="6398"/>
  </r>
  <r>
    <x v="7"/>
    <s v="Medium"/>
    <n v="6398"/>
  </r>
  <r>
    <x v="0"/>
    <s v="Single"/>
    <n v="5294"/>
  </r>
  <r>
    <x v="1"/>
    <n v="6"/>
    <n v="5294"/>
  </r>
  <r>
    <x v="2"/>
    <n v="8"/>
    <n v="5294"/>
  </r>
  <r>
    <x v="3"/>
    <n v="19"/>
    <n v="5294"/>
  </r>
  <r>
    <x v="4"/>
    <n v="16"/>
    <n v="5294"/>
  </r>
  <r>
    <x v="5"/>
    <n v="4"/>
    <n v="5294"/>
  </r>
  <r>
    <x v="6"/>
    <n v="4"/>
    <n v="5294"/>
  </r>
  <r>
    <x v="7"/>
    <s v="Medium"/>
    <n v="5294"/>
  </r>
  <r>
    <x v="0"/>
    <s v="Couple"/>
    <n v="3068"/>
  </r>
  <r>
    <x v="1"/>
    <n v="1"/>
    <n v="3068"/>
  </r>
  <r>
    <x v="2"/>
    <n v="12"/>
    <n v="3068"/>
  </r>
  <r>
    <x v="3"/>
    <n v="9"/>
    <n v="3068"/>
  </r>
  <r>
    <x v="4"/>
    <n v="0"/>
    <n v="3068"/>
  </r>
  <r>
    <x v="5"/>
    <n v="14"/>
    <n v="3068"/>
  </r>
  <r>
    <x v="6"/>
    <n v="7"/>
    <n v="3068"/>
  </r>
  <r>
    <x v="7"/>
    <s v="Low"/>
    <n v="3068"/>
  </r>
  <r>
    <x v="0"/>
    <s v="Couple"/>
    <n v="8369"/>
  </r>
  <r>
    <x v="1"/>
    <n v="1"/>
    <n v="8369"/>
  </r>
  <r>
    <x v="2"/>
    <n v="2"/>
    <n v="8369"/>
  </r>
  <r>
    <x v="3"/>
    <n v="7"/>
    <n v="8369"/>
  </r>
  <r>
    <x v="4"/>
    <n v="4"/>
    <n v="8369"/>
  </r>
  <r>
    <x v="5"/>
    <n v="3"/>
    <n v="8369"/>
  </r>
  <r>
    <x v="6"/>
    <n v="11"/>
    <n v="8369"/>
  </r>
  <r>
    <x v="7"/>
    <s v="Low"/>
    <n v="8369"/>
  </r>
  <r>
    <x v="0"/>
    <s v="Couple"/>
    <n v="2431"/>
  </r>
  <r>
    <x v="1"/>
    <n v="12"/>
    <n v="2431"/>
  </r>
  <r>
    <x v="2"/>
    <n v="4"/>
    <n v="2431"/>
  </r>
  <r>
    <x v="3"/>
    <n v="19"/>
    <n v="2431"/>
  </r>
  <r>
    <x v="4"/>
    <n v="12"/>
    <n v="2431"/>
  </r>
  <r>
    <x v="5"/>
    <n v="6"/>
    <n v="2431"/>
  </r>
  <r>
    <x v="6"/>
    <n v="14"/>
    <n v="2431"/>
  </r>
  <r>
    <x v="7"/>
    <s v="Low"/>
    <n v="2431"/>
  </r>
  <r>
    <x v="0"/>
    <s v="Couple"/>
    <n v="10790"/>
  </r>
  <r>
    <x v="1"/>
    <n v="9"/>
    <n v="10790"/>
  </r>
  <r>
    <x v="2"/>
    <n v="0"/>
    <n v="10790"/>
  </r>
  <r>
    <x v="3"/>
    <n v="5"/>
    <n v="10790"/>
  </r>
  <r>
    <x v="4"/>
    <n v="0"/>
    <n v="10790"/>
  </r>
  <r>
    <x v="5"/>
    <n v="0"/>
    <n v="10790"/>
  </r>
  <r>
    <x v="6"/>
    <n v="7"/>
    <n v="10790"/>
  </r>
  <r>
    <x v="7"/>
    <s v="Low"/>
    <n v="10790"/>
  </r>
  <r>
    <x v="0"/>
    <s v="Couple"/>
    <n v="5029"/>
  </r>
  <r>
    <x v="1"/>
    <n v="3"/>
    <n v="5029"/>
  </r>
  <r>
    <x v="2"/>
    <n v="1"/>
    <n v="5029"/>
  </r>
  <r>
    <x v="3"/>
    <n v="2"/>
    <n v="5029"/>
  </r>
  <r>
    <x v="4"/>
    <n v="4"/>
    <n v="5029"/>
  </r>
  <r>
    <x v="5"/>
    <n v="3"/>
    <n v="5029"/>
  </r>
  <r>
    <x v="6"/>
    <n v="1"/>
    <n v="5029"/>
  </r>
  <r>
    <x v="7"/>
    <s v="Low"/>
    <n v="5029"/>
  </r>
  <r>
    <x v="0"/>
    <s v="Couple"/>
    <n v="6742"/>
  </r>
  <r>
    <x v="1"/>
    <n v="2"/>
    <n v="6742"/>
  </r>
  <r>
    <x v="2"/>
    <n v="2"/>
    <n v="6742"/>
  </r>
  <r>
    <x v="3"/>
    <n v="1"/>
    <n v="6742"/>
  </r>
  <r>
    <x v="4"/>
    <n v="3"/>
    <n v="6742"/>
  </r>
  <r>
    <x v="5"/>
    <n v="1"/>
    <n v="6742"/>
  </r>
  <r>
    <x v="6"/>
    <n v="2"/>
    <n v="6742"/>
  </r>
  <r>
    <x v="7"/>
    <s v="Low"/>
    <n v="6742"/>
  </r>
  <r>
    <x v="0"/>
    <s v="Couple"/>
    <n v="8625"/>
  </r>
  <r>
    <x v="1"/>
    <n v="15"/>
    <n v="8625"/>
  </r>
  <r>
    <x v="2"/>
    <n v="1"/>
    <n v="8625"/>
  </r>
  <r>
    <x v="3"/>
    <n v="23"/>
    <n v="8625"/>
  </r>
  <r>
    <x v="4"/>
    <n v="0"/>
    <n v="8625"/>
  </r>
  <r>
    <x v="5"/>
    <n v="5"/>
    <n v="8625"/>
  </r>
  <r>
    <x v="6"/>
    <n v="1"/>
    <n v="8625"/>
  </r>
  <r>
    <x v="7"/>
    <s v="Medium"/>
    <n v="8625"/>
  </r>
  <r>
    <x v="0"/>
    <s v="Couple"/>
    <n v="6516"/>
  </r>
  <r>
    <x v="1"/>
    <n v="0"/>
    <n v="6516"/>
  </r>
  <r>
    <x v="2"/>
    <n v="0"/>
    <n v="6516"/>
  </r>
  <r>
    <x v="3"/>
    <n v="1"/>
    <n v="6516"/>
  </r>
  <r>
    <x v="4"/>
    <n v="7"/>
    <n v="6516"/>
  </r>
  <r>
    <x v="5"/>
    <n v="4"/>
    <n v="6516"/>
  </r>
  <r>
    <x v="6"/>
    <n v="6"/>
    <n v="6516"/>
  </r>
  <r>
    <x v="7"/>
    <s v="Low"/>
    <n v="6516"/>
  </r>
  <r>
    <x v="0"/>
    <s v="Couple"/>
    <n v="4992"/>
  </r>
  <r>
    <x v="1"/>
    <n v="6"/>
    <n v="4992"/>
  </r>
  <r>
    <x v="2"/>
    <n v="4"/>
    <n v="4992"/>
  </r>
  <r>
    <x v="3"/>
    <n v="16"/>
    <n v="4992"/>
  </r>
  <r>
    <x v="4"/>
    <n v="3"/>
    <n v="4992"/>
  </r>
  <r>
    <x v="5"/>
    <n v="10"/>
    <n v="4992"/>
  </r>
  <r>
    <x v="6"/>
    <n v="30"/>
    <n v="4992"/>
  </r>
  <r>
    <x v="7"/>
    <s v="Medium"/>
    <n v="4992"/>
  </r>
  <r>
    <x v="0"/>
    <s v="Couple"/>
    <n v="4240"/>
  </r>
  <r>
    <x v="1"/>
    <n v="4"/>
    <n v="4240"/>
  </r>
  <r>
    <x v="2"/>
    <n v="9"/>
    <n v="4240"/>
  </r>
  <r>
    <x v="3"/>
    <n v="16"/>
    <n v="4240"/>
  </r>
  <r>
    <x v="4"/>
    <n v="17"/>
    <n v="4240"/>
  </r>
  <r>
    <x v="5"/>
    <n v="0"/>
    <n v="4240"/>
  </r>
  <r>
    <x v="6"/>
    <n v="12"/>
    <n v="4240"/>
  </r>
  <r>
    <x v="7"/>
    <s v="Low"/>
    <n v="4240"/>
  </r>
  <r>
    <x v="0"/>
    <s v="Couple"/>
    <n v="2569"/>
  </r>
  <r>
    <x v="1"/>
    <n v="3"/>
    <n v="2569"/>
  </r>
  <r>
    <x v="2"/>
    <n v="14"/>
    <n v="2569"/>
  </r>
  <r>
    <x v="3"/>
    <n v="17"/>
    <n v="2569"/>
  </r>
  <r>
    <x v="4"/>
    <n v="6"/>
    <n v="2569"/>
  </r>
  <r>
    <x v="5"/>
    <n v="1"/>
    <n v="2569"/>
  </r>
  <r>
    <x v="6"/>
    <n v="5"/>
    <n v="2569"/>
  </r>
  <r>
    <x v="7"/>
    <s v="Low"/>
    <n v="2569"/>
  </r>
  <r>
    <x v="0"/>
    <s v="Couple"/>
    <n v="1384"/>
  </r>
  <r>
    <x v="1"/>
    <n v="6"/>
    <n v="1384"/>
  </r>
  <r>
    <x v="2"/>
    <n v="4"/>
    <n v="1384"/>
  </r>
  <r>
    <x v="3"/>
    <n v="14"/>
    <n v="1384"/>
  </r>
  <r>
    <x v="4"/>
    <n v="8"/>
    <n v="1384"/>
  </r>
  <r>
    <x v="5"/>
    <n v="8"/>
    <n v="1384"/>
  </r>
  <r>
    <x v="6"/>
    <n v="22"/>
    <n v="1384"/>
  </r>
  <r>
    <x v="7"/>
    <s v="Low"/>
    <n v="1384"/>
  </r>
  <r>
    <x v="0"/>
    <s v="Couple"/>
    <n v="9481"/>
  </r>
  <r>
    <x v="1"/>
    <n v="9"/>
    <n v="9481"/>
  </r>
  <r>
    <x v="2"/>
    <n v="9"/>
    <n v="9481"/>
  </r>
  <r>
    <x v="3"/>
    <n v="11"/>
    <n v="9481"/>
  </r>
  <r>
    <x v="4"/>
    <n v="13"/>
    <n v="9481"/>
  </r>
  <r>
    <x v="5"/>
    <n v="10"/>
    <n v="9481"/>
  </r>
  <r>
    <x v="6"/>
    <n v="16"/>
    <n v="9481"/>
  </r>
  <r>
    <x v="7"/>
    <s v="Medium"/>
    <n v="9481"/>
  </r>
  <r>
    <x v="0"/>
    <s v="Couple"/>
    <n v="1135"/>
  </r>
  <r>
    <x v="1"/>
    <n v="18"/>
    <n v="1135"/>
  </r>
  <r>
    <x v="2"/>
    <n v="2"/>
    <n v="1135"/>
  </r>
  <r>
    <x v="3"/>
    <n v="19"/>
    <n v="1135"/>
  </r>
  <r>
    <x v="4"/>
    <n v="0"/>
    <n v="1135"/>
  </r>
  <r>
    <x v="5"/>
    <n v="2"/>
    <n v="1135"/>
  </r>
  <r>
    <x v="6"/>
    <n v="6"/>
    <n v="1135"/>
  </r>
  <r>
    <x v="7"/>
    <s v="Medium"/>
    <n v="1135"/>
  </r>
  <r>
    <x v="0"/>
    <s v="Couple"/>
    <n v="24"/>
  </r>
  <r>
    <x v="1"/>
    <n v="18"/>
    <n v="24"/>
  </r>
  <r>
    <x v="2"/>
    <n v="2"/>
    <n v="24"/>
  </r>
  <r>
    <x v="3"/>
    <n v="19"/>
    <n v="24"/>
  </r>
  <r>
    <x v="4"/>
    <n v="0"/>
    <n v="24"/>
  </r>
  <r>
    <x v="5"/>
    <n v="2"/>
    <n v="24"/>
  </r>
  <r>
    <x v="6"/>
    <n v="6"/>
    <n v="24"/>
  </r>
  <r>
    <x v="7"/>
    <s v="Medium"/>
    <n v="24"/>
  </r>
  <r>
    <x v="0"/>
    <s v="Couple"/>
    <n v="3270"/>
  </r>
  <r>
    <x v="1"/>
    <n v="12"/>
    <n v="3270"/>
  </r>
  <r>
    <x v="2"/>
    <n v="23"/>
    <n v="3270"/>
  </r>
  <r>
    <x v="3"/>
    <n v="38"/>
    <n v="3270"/>
  </r>
  <r>
    <x v="4"/>
    <n v="30"/>
    <n v="3270"/>
  </r>
  <r>
    <x v="5"/>
    <n v="18"/>
    <n v="3270"/>
  </r>
  <r>
    <x v="6"/>
    <n v="7"/>
    <n v="3270"/>
  </r>
  <r>
    <x v="7"/>
    <s v="Medium"/>
    <n v="3270"/>
  </r>
  <r>
    <x v="0"/>
    <s v="Couple"/>
    <n v="7235"/>
  </r>
  <r>
    <x v="1"/>
    <n v="2"/>
    <n v="7235"/>
  </r>
  <r>
    <x v="2"/>
    <n v="5"/>
    <n v="7235"/>
  </r>
  <r>
    <x v="3"/>
    <n v="12"/>
    <n v="7235"/>
  </r>
  <r>
    <x v="4"/>
    <n v="4"/>
    <n v="7235"/>
  </r>
  <r>
    <x v="5"/>
    <n v="8"/>
    <n v="7235"/>
  </r>
  <r>
    <x v="6"/>
    <n v="7"/>
    <n v="7235"/>
  </r>
  <r>
    <x v="7"/>
    <s v="Low"/>
    <n v="7235"/>
  </r>
  <r>
    <x v="0"/>
    <s v="Couple"/>
    <n v="10031"/>
  </r>
  <r>
    <x v="1"/>
    <n v="20"/>
    <n v="10031"/>
  </r>
  <r>
    <x v="2"/>
    <n v="2"/>
    <n v="10031"/>
  </r>
  <r>
    <x v="3"/>
    <n v="23"/>
    <n v="10031"/>
  </r>
  <r>
    <x v="4"/>
    <n v="3"/>
    <n v="10031"/>
  </r>
  <r>
    <x v="5"/>
    <n v="1"/>
    <n v="10031"/>
  </r>
  <r>
    <x v="6"/>
    <n v="4"/>
    <n v="10031"/>
  </r>
  <r>
    <x v="7"/>
    <s v="Medium"/>
    <n v="10031"/>
  </r>
  <r>
    <x v="0"/>
    <s v="Couple"/>
    <n v="4415"/>
  </r>
  <r>
    <x v="1"/>
    <n v="10"/>
    <n v="4415"/>
  </r>
  <r>
    <x v="2"/>
    <n v="4"/>
    <n v="4415"/>
  </r>
  <r>
    <x v="3"/>
    <n v="4"/>
    <n v="4415"/>
  </r>
  <r>
    <x v="4"/>
    <n v="3"/>
    <n v="4415"/>
  </r>
  <r>
    <x v="5"/>
    <n v="3"/>
    <n v="4415"/>
  </r>
  <r>
    <x v="6"/>
    <n v="14"/>
    <n v="4415"/>
  </r>
  <r>
    <x v="7"/>
    <s v="Low"/>
    <n v="4415"/>
  </r>
  <r>
    <x v="0"/>
    <s v="Single"/>
    <n v="3479"/>
  </r>
  <r>
    <x v="1"/>
    <n v="4"/>
    <n v="3479"/>
  </r>
  <r>
    <x v="2"/>
    <n v="8"/>
    <n v="3479"/>
  </r>
  <r>
    <x v="3"/>
    <n v="11"/>
    <n v="3479"/>
  </r>
  <r>
    <x v="4"/>
    <n v="12"/>
    <n v="3479"/>
  </r>
  <r>
    <x v="5"/>
    <n v="2"/>
    <n v="3479"/>
  </r>
  <r>
    <x v="6"/>
    <n v="13"/>
    <n v="3479"/>
  </r>
  <r>
    <x v="7"/>
    <s v="Low"/>
    <n v="3479"/>
  </r>
  <r>
    <x v="0"/>
    <s v="Single"/>
    <n v="2634"/>
  </r>
  <r>
    <x v="1"/>
    <n v="5"/>
    <n v="2634"/>
  </r>
  <r>
    <x v="2"/>
    <n v="7"/>
    <n v="2634"/>
  </r>
  <r>
    <x v="3"/>
    <n v="31"/>
    <n v="2634"/>
  </r>
  <r>
    <x v="4"/>
    <n v="15"/>
    <n v="2634"/>
  </r>
  <r>
    <x v="5"/>
    <n v="4"/>
    <n v="2634"/>
  </r>
  <r>
    <x v="6"/>
    <n v="7"/>
    <n v="2634"/>
  </r>
  <r>
    <x v="7"/>
    <s v="Low"/>
    <n v="2634"/>
  </r>
  <r>
    <x v="0"/>
    <s v="Couple"/>
    <n v="4927"/>
  </r>
  <r>
    <x v="1"/>
    <n v="8"/>
    <n v="4927"/>
  </r>
  <r>
    <x v="2"/>
    <n v="3"/>
    <n v="4927"/>
  </r>
  <r>
    <x v="3"/>
    <n v="22"/>
    <n v="4927"/>
  </r>
  <r>
    <x v="4"/>
    <n v="21"/>
    <n v="4927"/>
  </r>
  <r>
    <x v="5"/>
    <n v="1"/>
    <n v="4927"/>
  </r>
  <r>
    <x v="6"/>
    <n v="13"/>
    <n v="4927"/>
  </r>
  <r>
    <x v="7"/>
    <s v="Medium"/>
    <n v="4927"/>
  </r>
  <r>
    <x v="0"/>
    <s v="Single"/>
    <n v="8977"/>
  </r>
  <r>
    <x v="1"/>
    <n v="1"/>
    <n v="8977"/>
  </r>
  <r>
    <x v="2"/>
    <n v="3"/>
    <n v="8977"/>
  </r>
  <r>
    <x v="3"/>
    <n v="4"/>
    <n v="8977"/>
  </r>
  <r>
    <x v="4"/>
    <n v="2"/>
    <n v="8977"/>
  </r>
  <r>
    <x v="5"/>
    <n v="3"/>
    <n v="8977"/>
  </r>
  <r>
    <x v="6"/>
    <n v="11"/>
    <n v="8977"/>
  </r>
  <r>
    <x v="7"/>
    <s v="Low"/>
    <n v="8977"/>
  </r>
  <r>
    <x v="0"/>
    <s v="Couple"/>
    <n v="10403"/>
  </r>
  <r>
    <x v="1"/>
    <n v="2"/>
    <n v="10403"/>
  </r>
  <r>
    <x v="2"/>
    <n v="13"/>
    <n v="10403"/>
  </r>
  <r>
    <x v="3"/>
    <n v="6"/>
    <n v="10403"/>
  </r>
  <r>
    <x v="4"/>
    <n v="7"/>
    <n v="10403"/>
  </r>
  <r>
    <x v="5"/>
    <n v="5"/>
    <n v="10403"/>
  </r>
  <r>
    <x v="6"/>
    <n v="11"/>
    <n v="10403"/>
  </r>
  <r>
    <x v="7"/>
    <s v="Medium"/>
    <n v="10403"/>
  </r>
  <r>
    <x v="0"/>
    <s v="Couple"/>
    <n v="6646"/>
  </r>
  <r>
    <x v="1"/>
    <n v="3"/>
    <n v="6646"/>
  </r>
  <r>
    <x v="2"/>
    <n v="0"/>
    <n v="6646"/>
  </r>
  <r>
    <x v="3"/>
    <n v="5"/>
    <n v="6646"/>
  </r>
  <r>
    <x v="4"/>
    <n v="13"/>
    <n v="6646"/>
  </r>
  <r>
    <x v="5"/>
    <n v="0"/>
    <n v="6646"/>
  </r>
  <r>
    <x v="6"/>
    <n v="1"/>
    <n v="6646"/>
  </r>
  <r>
    <x v="7"/>
    <s v="Low"/>
    <n v="6646"/>
  </r>
  <r>
    <x v="0"/>
    <s v="Single"/>
    <n v="11010"/>
  </r>
  <r>
    <x v="1"/>
    <n v="19"/>
    <n v="11010"/>
  </r>
  <r>
    <x v="2"/>
    <n v="3"/>
    <n v="11010"/>
  </r>
  <r>
    <x v="3"/>
    <n v="18"/>
    <n v="11010"/>
  </r>
  <r>
    <x v="4"/>
    <n v="3"/>
    <n v="11010"/>
  </r>
  <r>
    <x v="5"/>
    <n v="1"/>
    <n v="11010"/>
  </r>
  <r>
    <x v="6"/>
    <n v="0"/>
    <n v="11010"/>
  </r>
  <r>
    <x v="7"/>
    <s v="Medium"/>
    <n v="11010"/>
  </r>
  <r>
    <x v="0"/>
    <s v="Couple"/>
    <n v="3559"/>
  </r>
  <r>
    <x v="1"/>
    <n v="12"/>
    <n v="3559"/>
  </r>
  <r>
    <x v="2"/>
    <n v="11"/>
    <n v="3559"/>
  </r>
  <r>
    <x v="3"/>
    <n v="10"/>
    <n v="3559"/>
  </r>
  <r>
    <x v="4"/>
    <n v="3"/>
    <n v="3559"/>
  </r>
  <r>
    <x v="5"/>
    <n v="12"/>
    <n v="3559"/>
  </r>
  <r>
    <x v="6"/>
    <n v="9"/>
    <n v="3559"/>
  </r>
  <r>
    <x v="7"/>
    <s v="Low"/>
    <n v="3559"/>
  </r>
  <r>
    <x v="0"/>
    <s v="Single"/>
    <n v="7620"/>
  </r>
  <r>
    <x v="1"/>
    <n v="5"/>
    <n v="7620"/>
  </r>
  <r>
    <x v="2"/>
    <n v="11"/>
    <n v="7620"/>
  </r>
  <r>
    <x v="3"/>
    <n v="16"/>
    <n v="7620"/>
  </r>
  <r>
    <x v="4"/>
    <n v="21"/>
    <n v="7620"/>
  </r>
  <r>
    <x v="5"/>
    <n v="8"/>
    <n v="7620"/>
  </r>
  <r>
    <x v="6"/>
    <n v="45"/>
    <n v="7620"/>
  </r>
  <r>
    <x v="7"/>
    <s v="Low"/>
    <n v="7620"/>
  </r>
  <r>
    <x v="0"/>
    <s v="Single"/>
    <n v="5394"/>
  </r>
  <r>
    <x v="1"/>
    <n v="3"/>
    <n v="5394"/>
  </r>
  <r>
    <x v="2"/>
    <n v="9"/>
    <n v="5394"/>
  </r>
  <r>
    <x v="3"/>
    <n v="4"/>
    <n v="5394"/>
  </r>
  <r>
    <x v="4"/>
    <n v="7"/>
    <n v="5394"/>
  </r>
  <r>
    <x v="5"/>
    <n v="8"/>
    <n v="5394"/>
  </r>
  <r>
    <x v="6"/>
    <n v="7"/>
    <n v="5394"/>
  </r>
  <r>
    <x v="7"/>
    <s v="Low"/>
    <n v="5394"/>
  </r>
  <r>
    <x v="0"/>
    <s v="Couple"/>
    <n v="642"/>
  </r>
  <r>
    <x v="1"/>
    <n v="1"/>
    <n v="642"/>
  </r>
  <r>
    <x v="2"/>
    <n v="3"/>
    <n v="642"/>
  </r>
  <r>
    <x v="3"/>
    <n v="2"/>
    <n v="642"/>
  </r>
  <r>
    <x v="4"/>
    <n v="20"/>
    <n v="642"/>
  </r>
  <r>
    <x v="5"/>
    <n v="30"/>
    <n v="642"/>
  </r>
  <r>
    <x v="6"/>
    <n v="47"/>
    <n v="642"/>
  </r>
  <r>
    <x v="7"/>
    <s v="Low"/>
    <n v="642"/>
  </r>
  <r>
    <x v="0"/>
    <s v="Single"/>
    <n v="6347"/>
  </r>
  <r>
    <x v="1"/>
    <n v="1"/>
    <n v="6347"/>
  </r>
  <r>
    <x v="2"/>
    <n v="1"/>
    <n v="6347"/>
  </r>
  <r>
    <x v="3"/>
    <n v="4"/>
    <n v="6347"/>
  </r>
  <r>
    <x v="4"/>
    <n v="11"/>
    <n v="6347"/>
  </r>
  <r>
    <x v="5"/>
    <n v="9"/>
    <n v="6347"/>
  </r>
  <r>
    <x v="6"/>
    <n v="10"/>
    <n v="6347"/>
  </r>
  <r>
    <x v="7"/>
    <s v="Low"/>
    <n v="6347"/>
  </r>
  <r>
    <x v="0"/>
    <s v="Couple"/>
    <n v="4808"/>
  </r>
  <r>
    <x v="1"/>
    <n v="1"/>
    <n v="4808"/>
  </r>
  <r>
    <x v="2"/>
    <n v="2"/>
    <n v="4808"/>
  </r>
  <r>
    <x v="3"/>
    <n v="5"/>
    <n v="4808"/>
  </r>
  <r>
    <x v="4"/>
    <n v="6"/>
    <n v="4808"/>
  </r>
  <r>
    <x v="5"/>
    <n v="0"/>
    <n v="4808"/>
  </r>
  <r>
    <x v="6"/>
    <n v="3"/>
    <n v="4808"/>
  </r>
  <r>
    <x v="7"/>
    <s v="Low"/>
    <n v="4808"/>
  </r>
  <r>
    <x v="0"/>
    <s v="Couple"/>
    <n v="10995"/>
  </r>
  <r>
    <x v="1"/>
    <n v="16"/>
    <n v="10995"/>
  </r>
  <r>
    <x v="2"/>
    <n v="5"/>
    <n v="10995"/>
  </r>
  <r>
    <x v="3"/>
    <n v="30"/>
    <n v="10995"/>
  </r>
  <r>
    <x v="4"/>
    <n v="8"/>
    <n v="10995"/>
  </r>
  <r>
    <x v="5"/>
    <n v="7"/>
    <n v="10995"/>
  </r>
  <r>
    <x v="6"/>
    <n v="26"/>
    <n v="10995"/>
  </r>
  <r>
    <x v="7"/>
    <s v="Medium"/>
    <n v="10995"/>
  </r>
  <r>
    <x v="0"/>
    <s v="Couple"/>
    <n v="6354"/>
  </r>
  <r>
    <x v="1"/>
    <n v="5"/>
    <n v="6354"/>
  </r>
  <r>
    <x v="2"/>
    <n v="2"/>
    <n v="6354"/>
  </r>
  <r>
    <x v="3"/>
    <n v="16"/>
    <n v="6354"/>
  </r>
  <r>
    <x v="4"/>
    <n v="3"/>
    <n v="6354"/>
  </r>
  <r>
    <x v="5"/>
    <n v="2"/>
    <n v="6354"/>
  </r>
  <r>
    <x v="6"/>
    <n v="19"/>
    <n v="6354"/>
  </r>
  <r>
    <x v="7"/>
    <s v="Low"/>
    <n v="6354"/>
  </r>
  <r>
    <x v="0"/>
    <s v="Couple"/>
    <n v="8420"/>
  </r>
  <r>
    <x v="1"/>
    <n v="7"/>
    <n v="8420"/>
  </r>
  <r>
    <x v="2"/>
    <n v="4"/>
    <n v="8420"/>
  </r>
  <r>
    <x v="3"/>
    <n v="13"/>
    <n v="8420"/>
  </r>
  <r>
    <x v="4"/>
    <n v="15"/>
    <n v="8420"/>
  </r>
  <r>
    <x v="5"/>
    <n v="8"/>
    <n v="8420"/>
  </r>
  <r>
    <x v="6"/>
    <n v="17"/>
    <n v="8420"/>
  </r>
  <r>
    <x v="7"/>
    <s v="Low"/>
    <n v="8420"/>
  </r>
  <r>
    <x v="0"/>
    <s v="Couple"/>
    <n v="10065"/>
  </r>
  <r>
    <x v="1"/>
    <n v="7"/>
    <n v="10065"/>
  </r>
  <r>
    <x v="2"/>
    <n v="4"/>
    <n v="10065"/>
  </r>
  <r>
    <x v="3"/>
    <n v="13"/>
    <n v="10065"/>
  </r>
  <r>
    <x v="4"/>
    <n v="15"/>
    <n v="10065"/>
  </r>
  <r>
    <x v="5"/>
    <n v="8"/>
    <n v="10065"/>
  </r>
  <r>
    <x v="6"/>
    <n v="17"/>
    <n v="10065"/>
  </r>
  <r>
    <x v="7"/>
    <s v="Low"/>
    <n v="10065"/>
  </r>
  <r>
    <x v="0"/>
    <s v="Single"/>
    <n v="10264"/>
  </r>
  <r>
    <x v="1"/>
    <n v="1"/>
    <n v="10264"/>
  </r>
  <r>
    <x v="2"/>
    <n v="2"/>
    <n v="10264"/>
  </r>
  <r>
    <x v="3"/>
    <n v="8"/>
    <n v="10264"/>
  </r>
  <r>
    <x v="4"/>
    <n v="4"/>
    <n v="10264"/>
  </r>
  <r>
    <x v="5"/>
    <n v="3"/>
    <n v="10264"/>
  </r>
  <r>
    <x v="6"/>
    <n v="13"/>
    <n v="10264"/>
  </r>
  <r>
    <x v="7"/>
    <s v="Low"/>
    <n v="10264"/>
  </r>
  <r>
    <x v="0"/>
    <s v="Single"/>
    <n v="234"/>
  </r>
  <r>
    <x v="1"/>
    <n v="1"/>
    <n v="234"/>
  </r>
  <r>
    <x v="2"/>
    <n v="2"/>
    <n v="234"/>
  </r>
  <r>
    <x v="3"/>
    <n v="8"/>
    <n v="234"/>
  </r>
  <r>
    <x v="4"/>
    <n v="4"/>
    <n v="234"/>
  </r>
  <r>
    <x v="5"/>
    <n v="3"/>
    <n v="234"/>
  </r>
  <r>
    <x v="6"/>
    <n v="13"/>
    <n v="234"/>
  </r>
  <r>
    <x v="7"/>
    <s v="Low"/>
    <n v="234"/>
  </r>
  <r>
    <x v="0"/>
    <s v="Single"/>
    <n v="7600"/>
  </r>
  <r>
    <x v="1"/>
    <n v="1"/>
    <n v="7600"/>
  </r>
  <r>
    <x v="2"/>
    <n v="3"/>
    <n v="7600"/>
  </r>
  <r>
    <x v="3"/>
    <n v="3"/>
    <n v="7600"/>
  </r>
  <r>
    <x v="4"/>
    <n v="8"/>
    <n v="7600"/>
  </r>
  <r>
    <x v="5"/>
    <n v="1"/>
    <n v="7600"/>
  </r>
  <r>
    <x v="6"/>
    <n v="13"/>
    <n v="7600"/>
  </r>
  <r>
    <x v="7"/>
    <s v="Low"/>
    <n v="7600"/>
  </r>
  <r>
    <x v="0"/>
    <s v="Couple"/>
    <n v="10262"/>
  </r>
  <r>
    <x v="1"/>
    <n v="8"/>
    <n v="10262"/>
  </r>
  <r>
    <x v="2"/>
    <n v="2"/>
    <n v="10262"/>
  </r>
  <r>
    <x v="3"/>
    <n v="15"/>
    <n v="10262"/>
  </r>
  <r>
    <x v="4"/>
    <n v="0"/>
    <n v="10262"/>
  </r>
  <r>
    <x v="5"/>
    <n v="10"/>
    <n v="10262"/>
  </r>
  <r>
    <x v="6"/>
    <n v="18"/>
    <n v="10262"/>
  </r>
  <r>
    <x v="7"/>
    <s v="Medium"/>
    <n v="10262"/>
  </r>
  <r>
    <x v="0"/>
    <s v="Single"/>
    <n v="3839"/>
  </r>
  <r>
    <x v="1"/>
    <n v="6"/>
    <n v="3839"/>
  </r>
  <r>
    <x v="2"/>
    <n v="12"/>
    <n v="3839"/>
  </r>
  <r>
    <x v="3"/>
    <n v="3"/>
    <n v="3839"/>
  </r>
  <r>
    <x v="4"/>
    <n v="21"/>
    <n v="3839"/>
  </r>
  <r>
    <x v="5"/>
    <n v="6"/>
    <n v="3839"/>
  </r>
  <r>
    <x v="6"/>
    <n v="40"/>
    <n v="3839"/>
  </r>
  <r>
    <x v="7"/>
    <s v="Low"/>
    <n v="3839"/>
  </r>
  <r>
    <x v="0"/>
    <s v="Single"/>
    <n v="3628"/>
  </r>
  <r>
    <x v="1"/>
    <n v="4"/>
    <n v="3628"/>
  </r>
  <r>
    <x v="2"/>
    <n v="8"/>
    <n v="3628"/>
  </r>
  <r>
    <x v="3"/>
    <n v="11"/>
    <n v="3628"/>
  </r>
  <r>
    <x v="4"/>
    <n v="19"/>
    <n v="3628"/>
  </r>
  <r>
    <x v="5"/>
    <n v="12"/>
    <n v="3628"/>
  </r>
  <r>
    <x v="6"/>
    <n v="26"/>
    <n v="3628"/>
  </r>
  <r>
    <x v="7"/>
    <s v="Low"/>
    <n v="3628"/>
  </r>
  <r>
    <x v="0"/>
    <s v="Single"/>
    <n v="9617"/>
  </r>
  <r>
    <x v="1"/>
    <n v="0"/>
    <n v="9617"/>
  </r>
  <r>
    <x v="2"/>
    <n v="4"/>
    <n v="9617"/>
  </r>
  <r>
    <x v="3"/>
    <n v="5"/>
    <n v="9617"/>
  </r>
  <r>
    <x v="4"/>
    <n v="6"/>
    <n v="9617"/>
  </r>
  <r>
    <x v="5"/>
    <n v="0"/>
    <n v="9617"/>
  </r>
  <r>
    <x v="6"/>
    <n v="4"/>
    <n v="9617"/>
  </r>
  <r>
    <x v="7"/>
    <s v="Low"/>
    <n v="9617"/>
  </r>
  <r>
    <x v="0"/>
    <s v="Couple"/>
    <n v="3850"/>
  </r>
  <r>
    <x v="1"/>
    <n v="3"/>
    <n v="3850"/>
  </r>
  <r>
    <x v="2"/>
    <n v="3"/>
    <n v="3850"/>
  </r>
  <r>
    <x v="3"/>
    <n v="3"/>
    <n v="3850"/>
  </r>
  <r>
    <x v="4"/>
    <n v="15"/>
    <n v="3850"/>
  </r>
  <r>
    <x v="5"/>
    <n v="4"/>
    <n v="3850"/>
  </r>
  <r>
    <x v="6"/>
    <n v="15"/>
    <n v="3850"/>
  </r>
  <r>
    <x v="7"/>
    <s v="Low"/>
    <n v="3850"/>
  </r>
  <r>
    <x v="0"/>
    <s v="Single"/>
    <n v="8700"/>
  </r>
  <r>
    <x v="1"/>
    <n v="7"/>
    <n v="8700"/>
  </r>
  <r>
    <x v="2"/>
    <n v="7"/>
    <n v="8700"/>
  </r>
  <r>
    <x v="3"/>
    <n v="14"/>
    <n v="8700"/>
  </r>
  <r>
    <x v="4"/>
    <n v="7"/>
    <n v="8700"/>
  </r>
  <r>
    <x v="5"/>
    <n v="16"/>
    <n v="8700"/>
  </r>
  <r>
    <x v="6"/>
    <n v="15"/>
    <n v="8700"/>
  </r>
  <r>
    <x v="7"/>
    <s v="Low"/>
    <n v="8700"/>
  </r>
  <r>
    <x v="0"/>
    <s v="Single"/>
    <n v="5835"/>
  </r>
  <r>
    <x v="1"/>
    <n v="21"/>
    <n v="5835"/>
  </r>
  <r>
    <x v="2"/>
    <n v="2"/>
    <n v="5835"/>
  </r>
  <r>
    <x v="3"/>
    <n v="28"/>
    <n v="5835"/>
  </r>
  <r>
    <x v="4"/>
    <n v="3"/>
    <n v="5835"/>
  </r>
  <r>
    <x v="5"/>
    <n v="2"/>
    <n v="5835"/>
  </r>
  <r>
    <x v="6"/>
    <n v="9"/>
    <n v="5835"/>
  </r>
  <r>
    <x v="7"/>
    <s v="Low"/>
    <n v="5835"/>
  </r>
  <r>
    <x v="0"/>
    <s v="Couple"/>
    <n v="1241"/>
  </r>
  <r>
    <x v="1"/>
    <n v="13"/>
    <n v="1241"/>
  </r>
  <r>
    <x v="2"/>
    <n v="3"/>
    <n v="1241"/>
  </r>
  <r>
    <x v="3"/>
    <n v="8"/>
    <n v="1241"/>
  </r>
  <r>
    <x v="4"/>
    <n v="7"/>
    <n v="1241"/>
  </r>
  <r>
    <x v="5"/>
    <n v="4"/>
    <n v="1241"/>
  </r>
  <r>
    <x v="6"/>
    <n v="16"/>
    <n v="1241"/>
  </r>
  <r>
    <x v="7"/>
    <s v="Low"/>
    <n v="1241"/>
  </r>
  <r>
    <x v="0"/>
    <s v="Couple"/>
    <n v="8162"/>
  </r>
  <r>
    <x v="1"/>
    <n v="4"/>
    <n v="8162"/>
  </r>
  <r>
    <x v="2"/>
    <n v="1"/>
    <n v="8162"/>
  </r>
  <r>
    <x v="3"/>
    <n v="11"/>
    <n v="8162"/>
  </r>
  <r>
    <x v="4"/>
    <n v="6"/>
    <n v="8162"/>
  </r>
  <r>
    <x v="5"/>
    <n v="2"/>
    <n v="8162"/>
  </r>
  <r>
    <x v="6"/>
    <n v="2"/>
    <n v="8162"/>
  </r>
  <r>
    <x v="7"/>
    <s v="Low"/>
    <n v="8162"/>
  </r>
  <r>
    <x v="0"/>
    <s v="Couple"/>
    <n v="8213"/>
  </r>
  <r>
    <x v="1"/>
    <n v="6"/>
    <n v="8213"/>
  </r>
  <r>
    <x v="2"/>
    <n v="4"/>
    <n v="8213"/>
  </r>
  <r>
    <x v="3"/>
    <n v="9"/>
    <n v="8213"/>
  </r>
  <r>
    <x v="4"/>
    <n v="6"/>
    <n v="8213"/>
  </r>
  <r>
    <x v="5"/>
    <n v="36"/>
    <n v="8213"/>
  </r>
  <r>
    <x v="6"/>
    <n v="35"/>
    <n v="8213"/>
  </r>
  <r>
    <x v="7"/>
    <s v="Low"/>
    <n v="8213"/>
  </r>
  <r>
    <x v="0"/>
    <s v="Couple"/>
    <n v="193"/>
  </r>
  <r>
    <x v="1"/>
    <n v="0"/>
    <n v="193"/>
  </r>
  <r>
    <x v="2"/>
    <n v="0"/>
    <n v="193"/>
  </r>
  <r>
    <x v="3"/>
    <n v="2"/>
    <n v="193"/>
  </r>
  <r>
    <x v="4"/>
    <n v="3"/>
    <n v="193"/>
  </r>
  <r>
    <x v="5"/>
    <n v="3"/>
    <n v="193"/>
  </r>
  <r>
    <x v="6"/>
    <n v="8"/>
    <n v="193"/>
  </r>
  <r>
    <x v="7"/>
    <s v="Low"/>
    <n v="193"/>
  </r>
  <r>
    <x v="0"/>
    <s v="Couple"/>
    <n v="5802"/>
  </r>
  <r>
    <x v="1"/>
    <n v="2"/>
    <n v="5802"/>
  </r>
  <r>
    <x v="2"/>
    <n v="7"/>
    <n v="5802"/>
  </r>
  <r>
    <x v="3"/>
    <n v="11"/>
    <n v="5802"/>
  </r>
  <r>
    <x v="4"/>
    <n v="16"/>
    <n v="5802"/>
  </r>
  <r>
    <x v="5"/>
    <n v="12"/>
    <n v="5802"/>
  </r>
  <r>
    <x v="6"/>
    <n v="27"/>
    <n v="5802"/>
  </r>
  <r>
    <x v="7"/>
    <s v="Low"/>
    <n v="5802"/>
  </r>
  <r>
    <x v="0"/>
    <s v="Couple"/>
    <n v="3436"/>
  </r>
  <r>
    <x v="1"/>
    <n v="11"/>
    <n v="3436"/>
  </r>
  <r>
    <x v="2"/>
    <n v="0"/>
    <n v="3436"/>
  </r>
  <r>
    <x v="3"/>
    <n v="5"/>
    <n v="3436"/>
  </r>
  <r>
    <x v="4"/>
    <n v="2"/>
    <n v="3436"/>
  </r>
  <r>
    <x v="5"/>
    <n v="1"/>
    <n v="3436"/>
  </r>
  <r>
    <x v="6"/>
    <n v="1"/>
    <n v="3436"/>
  </r>
  <r>
    <x v="7"/>
    <s v="Low"/>
    <n v="3436"/>
  </r>
  <r>
    <x v="0"/>
    <s v="Couple"/>
    <n v="10069"/>
  </r>
  <r>
    <x v="1"/>
    <n v="2"/>
    <n v="10069"/>
  </r>
  <r>
    <x v="2"/>
    <n v="7"/>
    <n v="10069"/>
  </r>
  <r>
    <x v="3"/>
    <n v="5"/>
    <n v="10069"/>
  </r>
  <r>
    <x v="4"/>
    <n v="2"/>
    <n v="10069"/>
  </r>
  <r>
    <x v="5"/>
    <n v="15"/>
    <n v="10069"/>
  </r>
  <r>
    <x v="6"/>
    <n v="27"/>
    <n v="10069"/>
  </r>
  <r>
    <x v="7"/>
    <s v="Low"/>
    <n v="10069"/>
  </r>
  <r>
    <x v="0"/>
    <s v="Couple"/>
    <n v="4547"/>
  </r>
  <r>
    <x v="1"/>
    <n v="6"/>
    <n v="4547"/>
  </r>
  <r>
    <x v="2"/>
    <n v="2"/>
    <n v="4547"/>
  </r>
  <r>
    <x v="3"/>
    <n v="9"/>
    <n v="4547"/>
  </r>
  <r>
    <x v="4"/>
    <n v="2"/>
    <n v="4547"/>
  </r>
  <r>
    <x v="5"/>
    <n v="1"/>
    <n v="4547"/>
  </r>
  <r>
    <x v="6"/>
    <n v="5"/>
    <n v="4547"/>
  </r>
  <r>
    <x v="7"/>
    <s v="Low"/>
    <n v="4547"/>
  </r>
  <r>
    <x v="0"/>
    <s v="Couple"/>
    <n v="3641"/>
  </r>
  <r>
    <x v="1"/>
    <n v="10"/>
    <n v="3641"/>
  </r>
  <r>
    <x v="2"/>
    <n v="2"/>
    <n v="3641"/>
  </r>
  <r>
    <x v="3"/>
    <n v="15"/>
    <n v="3641"/>
  </r>
  <r>
    <x v="4"/>
    <n v="2"/>
    <n v="3641"/>
  </r>
  <r>
    <x v="5"/>
    <n v="1"/>
    <n v="3641"/>
  </r>
  <r>
    <x v="6"/>
    <n v="6"/>
    <n v="3641"/>
  </r>
  <r>
    <x v="7"/>
    <s v="Low"/>
    <n v="3641"/>
  </r>
  <r>
    <x v="0"/>
    <s v="Single"/>
    <n v="8812"/>
  </r>
  <r>
    <x v="1"/>
    <n v="12"/>
    <n v="8812"/>
  </r>
  <r>
    <x v="2"/>
    <n v="3"/>
    <n v="8812"/>
  </r>
  <r>
    <x v="3"/>
    <n v="8"/>
    <n v="8812"/>
  </r>
  <r>
    <x v="4"/>
    <n v="8"/>
    <n v="8812"/>
  </r>
  <r>
    <x v="5"/>
    <n v="0"/>
    <n v="8812"/>
  </r>
  <r>
    <x v="6"/>
    <n v="17"/>
    <n v="8812"/>
  </r>
  <r>
    <x v="7"/>
    <s v="Low"/>
    <n v="8812"/>
  </r>
  <r>
    <x v="0"/>
    <s v="Couple"/>
    <n v="1160"/>
  </r>
  <r>
    <x v="1"/>
    <n v="9"/>
    <n v="1160"/>
  </r>
  <r>
    <x v="2"/>
    <n v="4"/>
    <n v="1160"/>
  </r>
  <r>
    <x v="3"/>
    <n v="17"/>
    <n v="1160"/>
  </r>
  <r>
    <x v="4"/>
    <n v="10"/>
    <n v="1160"/>
  </r>
  <r>
    <x v="5"/>
    <n v="2"/>
    <n v="1160"/>
  </r>
  <r>
    <x v="6"/>
    <n v="7"/>
    <n v="1160"/>
  </r>
  <r>
    <x v="7"/>
    <s v="Medium"/>
    <n v="1160"/>
  </r>
  <r>
    <x v="0"/>
    <s v="Couple"/>
    <n v="9316"/>
  </r>
  <r>
    <x v="1"/>
    <n v="2"/>
    <n v="9316"/>
  </r>
  <r>
    <x v="2"/>
    <n v="0"/>
    <n v="9316"/>
  </r>
  <r>
    <x v="3"/>
    <n v="7"/>
    <n v="9316"/>
  </r>
  <r>
    <x v="4"/>
    <n v="3"/>
    <n v="9316"/>
  </r>
  <r>
    <x v="5"/>
    <n v="7"/>
    <n v="9316"/>
  </r>
  <r>
    <x v="6"/>
    <n v="10"/>
    <n v="9316"/>
  </r>
  <r>
    <x v="7"/>
    <s v="Low"/>
    <n v="9316"/>
  </r>
  <r>
    <x v="0"/>
    <s v="Single"/>
    <n v="10032"/>
  </r>
  <r>
    <x v="1"/>
    <n v="3"/>
    <n v="10032"/>
  </r>
  <r>
    <x v="2"/>
    <n v="5"/>
    <n v="10032"/>
  </r>
  <r>
    <x v="3"/>
    <n v="14"/>
    <n v="10032"/>
  </r>
  <r>
    <x v="4"/>
    <n v="2"/>
    <n v="10032"/>
  </r>
  <r>
    <x v="5"/>
    <n v="12"/>
    <n v="10032"/>
  </r>
  <r>
    <x v="6"/>
    <n v="17"/>
    <n v="10032"/>
  </r>
  <r>
    <x v="7"/>
    <s v="Medium"/>
    <n v="10032"/>
  </r>
  <r>
    <x v="0"/>
    <s v="Couple"/>
    <n v="1773"/>
  </r>
  <r>
    <x v="1"/>
    <n v="5"/>
    <n v="1773"/>
  </r>
  <r>
    <x v="2"/>
    <n v="6"/>
    <n v="1773"/>
  </r>
  <r>
    <x v="3"/>
    <n v="15"/>
    <n v="1773"/>
  </r>
  <r>
    <x v="4"/>
    <n v="11"/>
    <n v="1773"/>
  </r>
  <r>
    <x v="5"/>
    <n v="7"/>
    <n v="1773"/>
  </r>
  <r>
    <x v="6"/>
    <n v="13"/>
    <n v="1773"/>
  </r>
  <r>
    <x v="7"/>
    <s v="Low"/>
    <n v="1773"/>
  </r>
  <r>
    <x v="0"/>
    <s v="Single"/>
    <n v="10241"/>
  </r>
  <r>
    <x v="1"/>
    <n v="0"/>
    <n v="10241"/>
  </r>
  <r>
    <x v="2"/>
    <n v="0"/>
    <n v="10241"/>
  </r>
  <r>
    <x v="3"/>
    <n v="0"/>
    <n v="10241"/>
  </r>
  <r>
    <x v="4"/>
    <n v="6"/>
    <n v="10241"/>
  </r>
  <r>
    <x v="5"/>
    <n v="2"/>
    <n v="10241"/>
  </r>
  <r>
    <x v="6"/>
    <n v="6"/>
    <n v="10241"/>
  </r>
  <r>
    <x v="7"/>
    <s v="Low"/>
    <n v="10241"/>
  </r>
  <r>
    <x v="0"/>
    <s v="Single"/>
    <n v="7004"/>
  </r>
  <r>
    <x v="1"/>
    <n v="24"/>
    <n v="7004"/>
  </r>
  <r>
    <x v="2"/>
    <n v="3"/>
    <n v="7004"/>
  </r>
  <r>
    <x v="3"/>
    <n v="26"/>
    <n v="7004"/>
  </r>
  <r>
    <x v="4"/>
    <n v="7"/>
    <n v="7004"/>
  </r>
  <r>
    <x v="5"/>
    <n v="1"/>
    <n v="7004"/>
  </r>
  <r>
    <x v="6"/>
    <n v="23"/>
    <n v="7004"/>
  </r>
  <r>
    <x v="7"/>
    <s v="Medium"/>
    <n v="7004"/>
  </r>
  <r>
    <x v="0"/>
    <s v="Single"/>
    <n v="6864"/>
  </r>
  <r>
    <x v="1"/>
    <n v="8"/>
    <n v="6864"/>
  </r>
  <r>
    <x v="2"/>
    <n v="4"/>
    <n v="6864"/>
  </r>
  <r>
    <x v="3"/>
    <n v="10"/>
    <n v="6864"/>
  </r>
  <r>
    <x v="4"/>
    <n v="2"/>
    <n v="6864"/>
  </r>
  <r>
    <x v="5"/>
    <n v="2"/>
    <n v="6864"/>
  </r>
  <r>
    <x v="6"/>
    <n v="4"/>
    <n v="6864"/>
  </r>
  <r>
    <x v="7"/>
    <s v="Medium"/>
    <n v="6864"/>
  </r>
  <r>
    <x v="0"/>
    <s v="Single"/>
    <n v="10617"/>
  </r>
  <r>
    <x v="1"/>
    <n v="8"/>
    <n v="10617"/>
  </r>
  <r>
    <x v="2"/>
    <n v="4"/>
    <n v="10617"/>
  </r>
  <r>
    <x v="3"/>
    <n v="10"/>
    <n v="10617"/>
  </r>
  <r>
    <x v="4"/>
    <n v="2"/>
    <n v="10617"/>
  </r>
  <r>
    <x v="5"/>
    <n v="2"/>
    <n v="10617"/>
  </r>
  <r>
    <x v="6"/>
    <n v="4"/>
    <n v="10617"/>
  </r>
  <r>
    <x v="7"/>
    <s v="Medium"/>
    <n v="10617"/>
  </r>
  <r>
    <x v="0"/>
    <s v="Couple"/>
    <n v="5987"/>
  </r>
  <r>
    <x v="1"/>
    <n v="2"/>
    <n v="5987"/>
  </r>
  <r>
    <x v="2"/>
    <n v="2"/>
    <n v="5987"/>
  </r>
  <r>
    <x v="3"/>
    <n v="11"/>
    <n v="5987"/>
  </r>
  <r>
    <x v="4"/>
    <n v="10"/>
    <n v="5987"/>
  </r>
  <r>
    <x v="5"/>
    <n v="6"/>
    <n v="5987"/>
  </r>
  <r>
    <x v="6"/>
    <n v="12"/>
    <n v="5987"/>
  </r>
  <r>
    <x v="7"/>
    <s v="Low"/>
    <n v="5987"/>
  </r>
  <r>
    <x v="0"/>
    <s v="Single"/>
    <n v="948"/>
  </r>
  <r>
    <x v="1"/>
    <n v="4"/>
    <n v="948"/>
  </r>
  <r>
    <x v="2"/>
    <n v="7"/>
    <n v="948"/>
  </r>
  <r>
    <x v="3"/>
    <n v="7"/>
    <n v="948"/>
  </r>
  <r>
    <x v="4"/>
    <n v="6"/>
    <n v="948"/>
  </r>
  <r>
    <x v="5"/>
    <n v="4"/>
    <n v="948"/>
  </r>
  <r>
    <x v="6"/>
    <n v="13"/>
    <n v="948"/>
  </r>
  <r>
    <x v="7"/>
    <s v="Low"/>
    <n v="948"/>
  </r>
  <r>
    <x v="0"/>
    <s v="Couple"/>
    <n v="7349"/>
  </r>
  <r>
    <x v="1"/>
    <n v="6"/>
    <n v="7349"/>
  </r>
  <r>
    <x v="2"/>
    <n v="17"/>
    <n v="7349"/>
  </r>
  <r>
    <x v="3"/>
    <n v="16"/>
    <n v="7349"/>
  </r>
  <r>
    <x v="4"/>
    <n v="6"/>
    <n v="7349"/>
  </r>
  <r>
    <x v="5"/>
    <n v="16"/>
    <n v="7349"/>
  </r>
  <r>
    <x v="6"/>
    <n v="42"/>
    <n v="7349"/>
  </r>
  <r>
    <x v="7"/>
    <s v="Medium"/>
    <n v="7349"/>
  </r>
  <r>
    <x v="0"/>
    <s v="Single"/>
    <n v="5342"/>
  </r>
  <r>
    <x v="1"/>
    <n v="0"/>
    <n v="5342"/>
  </r>
  <r>
    <x v="2"/>
    <n v="1"/>
    <n v="5342"/>
  </r>
  <r>
    <x v="3"/>
    <n v="3"/>
    <n v="5342"/>
  </r>
  <r>
    <x v="4"/>
    <n v="10"/>
    <n v="5342"/>
  </r>
  <r>
    <x v="5"/>
    <n v="6"/>
    <n v="5342"/>
  </r>
  <r>
    <x v="6"/>
    <n v="9"/>
    <n v="5342"/>
  </r>
  <r>
    <x v="7"/>
    <s v="Low"/>
    <n v="5342"/>
  </r>
  <r>
    <x v="0"/>
    <s v="Single"/>
    <n v="451"/>
  </r>
  <r>
    <x v="1"/>
    <n v="9"/>
    <n v="451"/>
  </r>
  <r>
    <x v="2"/>
    <n v="0"/>
    <n v="451"/>
  </r>
  <r>
    <x v="3"/>
    <n v="7"/>
    <n v="451"/>
  </r>
  <r>
    <x v="4"/>
    <n v="2"/>
    <n v="451"/>
  </r>
  <r>
    <x v="5"/>
    <n v="0"/>
    <n v="451"/>
  </r>
  <r>
    <x v="6"/>
    <n v="4"/>
    <n v="451"/>
  </r>
  <r>
    <x v="7"/>
    <s v="Low"/>
    <n v="451"/>
  </r>
  <r>
    <x v="0"/>
    <s v="Single"/>
    <n v="10395"/>
  </r>
  <r>
    <x v="1"/>
    <n v="1"/>
    <n v="10395"/>
  </r>
  <r>
    <x v="2"/>
    <n v="45"/>
    <n v="10395"/>
  </r>
  <r>
    <x v="3"/>
    <n v="3"/>
    <n v="10395"/>
  </r>
  <r>
    <x v="4"/>
    <n v="4"/>
    <n v="10395"/>
  </r>
  <r>
    <x v="5"/>
    <n v="6"/>
    <n v="10395"/>
  </r>
  <r>
    <x v="6"/>
    <n v="42"/>
    <n v="10395"/>
  </r>
  <r>
    <x v="7"/>
    <s v="Medium"/>
    <n v="10395"/>
  </r>
  <r>
    <x v="0"/>
    <s v="Single"/>
    <n v="2980"/>
  </r>
  <r>
    <x v="1"/>
    <n v="12"/>
    <n v="2980"/>
  </r>
  <r>
    <x v="2"/>
    <n v="0"/>
    <n v="2980"/>
  </r>
  <r>
    <x v="3"/>
    <n v="13"/>
    <n v="2980"/>
  </r>
  <r>
    <x v="4"/>
    <n v="4"/>
    <n v="2980"/>
  </r>
  <r>
    <x v="5"/>
    <n v="2"/>
    <n v="2980"/>
  </r>
  <r>
    <x v="6"/>
    <n v="4"/>
    <n v="2980"/>
  </r>
  <r>
    <x v="7"/>
    <s v="Medium"/>
    <n v="2980"/>
  </r>
  <r>
    <x v="0"/>
    <s v="Single"/>
    <n v="10749"/>
  </r>
  <r>
    <x v="1"/>
    <n v="73"/>
    <n v="10749"/>
  </r>
  <r>
    <x v="2"/>
    <n v="18"/>
    <n v="10749"/>
  </r>
  <r>
    <x v="3"/>
    <n v="66"/>
    <n v="10749"/>
  </r>
  <r>
    <x v="4"/>
    <n v="7"/>
    <n v="10749"/>
  </r>
  <r>
    <x v="5"/>
    <n v="12"/>
    <n v="10749"/>
  </r>
  <r>
    <x v="6"/>
    <n v="2"/>
    <n v="10749"/>
  </r>
  <r>
    <x v="7"/>
    <s v="Low"/>
    <n v="10749"/>
  </r>
  <r>
    <x v="0"/>
    <s v="Single"/>
    <n v="4136"/>
  </r>
  <r>
    <x v="1"/>
    <n v="10"/>
    <n v="4136"/>
  </r>
  <r>
    <x v="2"/>
    <n v="17"/>
    <n v="4136"/>
  </r>
  <r>
    <x v="3"/>
    <n v="18"/>
    <n v="4136"/>
  </r>
  <r>
    <x v="4"/>
    <n v="8"/>
    <n v="4136"/>
  </r>
  <r>
    <x v="5"/>
    <n v="26"/>
    <n v="4136"/>
  </r>
  <r>
    <x v="6"/>
    <n v="40"/>
    <n v="4136"/>
  </r>
  <r>
    <x v="7"/>
    <s v="Medium"/>
    <n v="4136"/>
  </r>
  <r>
    <x v="0"/>
    <s v="Couple"/>
    <n v="4692"/>
  </r>
  <r>
    <x v="1"/>
    <n v="7"/>
    <n v="4692"/>
  </r>
  <r>
    <x v="2"/>
    <n v="0"/>
    <n v="4692"/>
  </r>
  <r>
    <x v="3"/>
    <n v="12"/>
    <n v="4692"/>
  </r>
  <r>
    <x v="4"/>
    <n v="13"/>
    <n v="4692"/>
  </r>
  <r>
    <x v="5"/>
    <n v="7"/>
    <n v="4692"/>
  </r>
  <r>
    <x v="6"/>
    <n v="32"/>
    <n v="4692"/>
  </r>
  <r>
    <x v="7"/>
    <s v="Medium"/>
    <n v="4692"/>
  </r>
  <r>
    <x v="0"/>
    <s v="Single"/>
    <n v="10641"/>
  </r>
  <r>
    <x v="1"/>
    <n v="6"/>
    <n v="10641"/>
  </r>
  <r>
    <x v="2"/>
    <n v="5"/>
    <n v="10641"/>
  </r>
  <r>
    <x v="3"/>
    <n v="4"/>
    <n v="10641"/>
  </r>
  <r>
    <x v="4"/>
    <n v="13"/>
    <n v="10641"/>
  </r>
  <r>
    <x v="5"/>
    <n v="4"/>
    <n v="10641"/>
  </r>
  <r>
    <x v="6"/>
    <n v="25"/>
    <n v="10641"/>
  </r>
  <r>
    <x v="7"/>
    <s v="Low"/>
    <n v="10641"/>
  </r>
  <r>
    <x v="0"/>
    <s v="Couple"/>
    <n v="387"/>
  </r>
  <r>
    <x v="1"/>
    <n v="6"/>
    <n v="387"/>
  </r>
  <r>
    <x v="2"/>
    <n v="16"/>
    <n v="387"/>
  </r>
  <r>
    <x v="3"/>
    <n v="11"/>
    <n v="387"/>
  </r>
  <r>
    <x v="4"/>
    <n v="11"/>
    <n v="387"/>
  </r>
  <r>
    <x v="5"/>
    <n v="1"/>
    <n v="387"/>
  </r>
  <r>
    <x v="6"/>
    <n v="16"/>
    <n v="387"/>
  </r>
  <r>
    <x v="7"/>
    <s v="Low"/>
    <n v="387"/>
  </r>
  <r>
    <x v="0"/>
    <s v="Single"/>
    <n v="7297"/>
  </r>
  <r>
    <x v="1"/>
    <n v="5"/>
    <n v="7297"/>
  </r>
  <r>
    <x v="2"/>
    <n v="3"/>
    <n v="7297"/>
  </r>
  <r>
    <x v="3"/>
    <n v="10"/>
    <n v="7297"/>
  </r>
  <r>
    <x v="4"/>
    <n v="12"/>
    <n v="7297"/>
  </r>
  <r>
    <x v="5"/>
    <n v="7"/>
    <n v="7297"/>
  </r>
  <r>
    <x v="6"/>
    <n v="20"/>
    <n v="7297"/>
  </r>
  <r>
    <x v="7"/>
    <s v="Medium"/>
    <n v="7297"/>
  </r>
  <r>
    <x v="0"/>
    <s v="Couple"/>
    <n v="10710"/>
  </r>
  <r>
    <x v="1"/>
    <n v="5"/>
    <n v="10710"/>
  </r>
  <r>
    <x v="2"/>
    <n v="2"/>
    <n v="10710"/>
  </r>
  <r>
    <x v="3"/>
    <n v="3"/>
    <n v="10710"/>
  </r>
  <r>
    <x v="4"/>
    <n v="3"/>
    <n v="10710"/>
  </r>
  <r>
    <x v="5"/>
    <n v="0"/>
    <n v="10710"/>
  </r>
  <r>
    <x v="6"/>
    <n v="5"/>
    <n v="10710"/>
  </r>
  <r>
    <x v="7"/>
    <s v="Low"/>
    <n v="10710"/>
  </r>
  <r>
    <x v="0"/>
    <s v="Couple"/>
    <n v="10001"/>
  </r>
  <r>
    <x v="1"/>
    <n v="5"/>
    <n v="10001"/>
  </r>
  <r>
    <x v="2"/>
    <n v="17"/>
    <n v="10001"/>
  </r>
  <r>
    <x v="3"/>
    <n v="17"/>
    <n v="10001"/>
  </r>
  <r>
    <x v="4"/>
    <n v="13"/>
    <n v="10001"/>
  </r>
  <r>
    <x v="5"/>
    <n v="14"/>
    <n v="10001"/>
  </r>
  <r>
    <x v="6"/>
    <n v="34"/>
    <n v="10001"/>
  </r>
  <r>
    <x v="7"/>
    <s v="Low"/>
    <n v="10001"/>
  </r>
  <r>
    <x v="0"/>
    <s v="Couple"/>
    <n v="2139"/>
  </r>
  <r>
    <x v="1"/>
    <n v="3"/>
    <n v="2139"/>
  </r>
  <r>
    <x v="2"/>
    <n v="1"/>
    <n v="2139"/>
  </r>
  <r>
    <x v="3"/>
    <n v="10"/>
    <n v="2139"/>
  </r>
  <r>
    <x v="4"/>
    <n v="3"/>
    <n v="2139"/>
  </r>
  <r>
    <x v="5"/>
    <n v="2"/>
    <n v="2139"/>
  </r>
  <r>
    <x v="6"/>
    <n v="12"/>
    <n v="2139"/>
  </r>
  <r>
    <x v="7"/>
    <s v="Low"/>
    <n v="2139"/>
  </r>
  <r>
    <x v="0"/>
    <s v="Couple"/>
    <n v="9909"/>
  </r>
  <r>
    <x v="1"/>
    <n v="3"/>
    <n v="9909"/>
  </r>
  <r>
    <x v="2"/>
    <n v="18"/>
    <n v="9909"/>
  </r>
  <r>
    <x v="3"/>
    <n v="14"/>
    <n v="9909"/>
  </r>
  <r>
    <x v="4"/>
    <n v="15"/>
    <n v="9909"/>
  </r>
  <r>
    <x v="5"/>
    <n v="22"/>
    <n v="9909"/>
  </r>
  <r>
    <x v="6"/>
    <n v="50"/>
    <n v="9909"/>
  </r>
  <r>
    <x v="7"/>
    <s v="Medium"/>
    <n v="9909"/>
  </r>
  <r>
    <x v="0"/>
    <s v="Couple"/>
    <n v="10659"/>
  </r>
  <r>
    <x v="1"/>
    <n v="2"/>
    <n v="10659"/>
  </r>
  <r>
    <x v="2"/>
    <n v="8"/>
    <n v="10659"/>
  </r>
  <r>
    <x v="3"/>
    <n v="11"/>
    <n v="10659"/>
  </r>
  <r>
    <x v="4"/>
    <n v="3"/>
    <n v="10659"/>
  </r>
  <r>
    <x v="5"/>
    <n v="8"/>
    <n v="10659"/>
  </r>
  <r>
    <x v="6"/>
    <n v="21"/>
    <n v="10659"/>
  </r>
  <r>
    <x v="7"/>
    <s v="Medium"/>
    <n v="10659"/>
  </r>
  <r>
    <x v="0"/>
    <s v="Couple"/>
    <n v="456"/>
  </r>
  <r>
    <x v="1"/>
    <n v="1"/>
    <n v="456"/>
  </r>
  <r>
    <x v="2"/>
    <n v="11"/>
    <n v="456"/>
  </r>
  <r>
    <x v="3"/>
    <n v="5"/>
    <n v="456"/>
  </r>
  <r>
    <x v="4"/>
    <n v="4"/>
    <n v="456"/>
  </r>
  <r>
    <x v="5"/>
    <n v="6"/>
    <n v="456"/>
  </r>
  <r>
    <x v="6"/>
    <n v="9"/>
    <n v="456"/>
  </r>
  <r>
    <x v="7"/>
    <s v="Low"/>
    <n v="456"/>
  </r>
  <r>
    <x v="0"/>
    <s v="Couple"/>
    <n v="9553"/>
  </r>
  <r>
    <x v="1"/>
    <n v="0"/>
    <n v="9553"/>
  </r>
  <r>
    <x v="2"/>
    <n v="2"/>
    <n v="9553"/>
  </r>
  <r>
    <x v="3"/>
    <n v="3"/>
    <n v="9553"/>
  </r>
  <r>
    <x v="4"/>
    <n v="4"/>
    <n v="9553"/>
  </r>
  <r>
    <x v="5"/>
    <n v="1"/>
    <n v="9553"/>
  </r>
  <r>
    <x v="6"/>
    <n v="5"/>
    <n v="9553"/>
  </r>
  <r>
    <x v="7"/>
    <s v="Low"/>
    <n v="9553"/>
  </r>
  <r>
    <x v="0"/>
    <s v="Single"/>
    <n v="6237"/>
  </r>
  <r>
    <x v="1"/>
    <n v="81"/>
    <n v="6237"/>
  </r>
  <r>
    <x v="2"/>
    <n v="4"/>
    <n v="6237"/>
  </r>
  <r>
    <x v="3"/>
    <n v="33"/>
    <n v="6237"/>
  </r>
  <r>
    <x v="4"/>
    <n v="5"/>
    <n v="6237"/>
  </r>
  <r>
    <x v="5"/>
    <n v="2"/>
    <n v="6237"/>
  </r>
  <r>
    <x v="6"/>
    <n v="291"/>
    <n v="6237"/>
  </r>
  <r>
    <x v="7"/>
    <s v="High"/>
    <n v="6237"/>
  </r>
  <r>
    <x v="0"/>
    <s v="Couple"/>
    <n v="4303"/>
  </r>
  <r>
    <x v="1"/>
    <n v="107"/>
    <n v="4303"/>
  </r>
  <r>
    <x v="2"/>
    <n v="2"/>
    <n v="4303"/>
  </r>
  <r>
    <x v="3"/>
    <n v="12"/>
    <n v="4303"/>
  </r>
  <r>
    <x v="4"/>
    <n v="2"/>
    <n v="4303"/>
  </r>
  <r>
    <x v="5"/>
    <n v="2"/>
    <n v="4303"/>
  </r>
  <r>
    <x v="6"/>
    <n v="12"/>
    <n v="4303"/>
  </r>
  <r>
    <x v="7"/>
    <s v="Low"/>
    <n v="4303"/>
  </r>
  <r>
    <x v="0"/>
    <s v="Single"/>
    <n v="4246"/>
  </r>
  <r>
    <x v="1"/>
    <n v="67"/>
    <n v="4246"/>
  </r>
  <r>
    <x v="2"/>
    <n v="11"/>
    <n v="4246"/>
  </r>
  <r>
    <x v="3"/>
    <n v="26"/>
    <n v="4246"/>
  </r>
  <r>
    <x v="4"/>
    <n v="4"/>
    <n v="4246"/>
  </r>
  <r>
    <x v="5"/>
    <n v="3"/>
    <n v="4246"/>
  </r>
  <r>
    <x v="6"/>
    <n v="262"/>
    <n v="4246"/>
  </r>
  <r>
    <x v="7"/>
    <s v="Low"/>
    <n v="4246"/>
  </r>
  <r>
    <x v="0"/>
    <s v="Couple"/>
    <n v="5899"/>
  </r>
  <r>
    <x v="1"/>
    <n v="28"/>
    <n v="5899"/>
  </r>
  <r>
    <x v="2"/>
    <n v="0"/>
    <n v="5899"/>
  </r>
  <r>
    <x v="3"/>
    <n v="6"/>
    <n v="5899"/>
  </r>
  <r>
    <x v="4"/>
    <n v="1"/>
    <n v="5899"/>
  </r>
  <r>
    <x v="5"/>
    <n v="1"/>
    <n v="5899"/>
  </r>
  <r>
    <x v="6"/>
    <n v="13"/>
    <n v="5899"/>
  </r>
  <r>
    <x v="7"/>
    <s v="Low"/>
    <n v="5899"/>
  </r>
  <r>
    <x v="0"/>
    <s v="Couple"/>
    <n v="9303"/>
  </r>
  <r>
    <x v="1"/>
    <n v="12"/>
    <n v="9303"/>
  </r>
  <r>
    <x v="2"/>
    <n v="4"/>
    <n v="9303"/>
  </r>
  <r>
    <x v="3"/>
    <n v="7"/>
    <n v="9303"/>
  </r>
  <r>
    <x v="4"/>
    <n v="1"/>
    <n v="9303"/>
  </r>
  <r>
    <x v="5"/>
    <n v="3"/>
    <n v="9303"/>
  </r>
  <r>
    <x v="6"/>
    <n v="5"/>
    <n v="9303"/>
  </r>
  <r>
    <x v="7"/>
    <s v="Low"/>
    <n v="9303"/>
  </r>
  <r>
    <x v="0"/>
    <s v="Single"/>
    <n v="3955"/>
  </r>
  <r>
    <x v="1"/>
    <n v="2"/>
    <n v="3955"/>
  </r>
  <r>
    <x v="2"/>
    <n v="1"/>
    <n v="3955"/>
  </r>
  <r>
    <x v="3"/>
    <n v="1"/>
    <n v="3955"/>
  </r>
  <r>
    <x v="4"/>
    <n v="1"/>
    <n v="3955"/>
  </r>
  <r>
    <x v="5"/>
    <n v="0"/>
    <n v="3955"/>
  </r>
  <r>
    <x v="6"/>
    <n v="1"/>
    <n v="3955"/>
  </r>
  <r>
    <x v="7"/>
    <s v="Low"/>
    <n v="3955"/>
  </r>
  <r>
    <x v="0"/>
    <s v="Couple"/>
    <n v="10311"/>
  </r>
  <r>
    <x v="1"/>
    <n v="16"/>
    <n v="10311"/>
  </r>
  <r>
    <x v="2"/>
    <n v="4"/>
    <n v="10311"/>
  </r>
  <r>
    <x v="3"/>
    <n v="12"/>
    <n v="10311"/>
  </r>
  <r>
    <x v="4"/>
    <n v="2"/>
    <n v="10311"/>
  </r>
  <r>
    <x v="5"/>
    <n v="4"/>
    <n v="10311"/>
  </r>
  <r>
    <x v="6"/>
    <n v="321"/>
    <n v="10311"/>
  </r>
  <r>
    <x v="7"/>
    <s v="High"/>
    <n v="10311"/>
  </r>
  <r>
    <x v="0"/>
    <s v="Couple"/>
    <n v="9931"/>
  </r>
  <r>
    <x v="1"/>
    <n v="5"/>
    <n v="9931"/>
  </r>
  <r>
    <x v="2"/>
    <n v="0"/>
    <n v="9931"/>
  </r>
  <r>
    <x v="3"/>
    <n v="1"/>
    <n v="9931"/>
  </r>
  <r>
    <x v="4"/>
    <n v="1"/>
    <n v="9931"/>
  </r>
  <r>
    <x v="5"/>
    <n v="1"/>
    <n v="9931"/>
  </r>
  <r>
    <x v="6"/>
    <n v="1"/>
    <n v="9931"/>
  </r>
  <r>
    <x v="7"/>
    <s v="Low"/>
    <n v="9931"/>
  </r>
  <r>
    <x v="0"/>
    <s v="Single"/>
    <n v="11110"/>
  </r>
  <r>
    <x v="1"/>
    <n v="2"/>
    <n v="11110"/>
  </r>
  <r>
    <x v="2"/>
    <n v="1"/>
    <n v="11110"/>
  </r>
  <r>
    <x v="3"/>
    <n v="1"/>
    <n v="11110"/>
  </r>
  <r>
    <x v="4"/>
    <n v="0"/>
    <n v="11110"/>
  </r>
  <r>
    <x v="5"/>
    <n v="0"/>
    <n v="11110"/>
  </r>
  <r>
    <x v="6"/>
    <n v="1"/>
    <n v="11110"/>
  </r>
  <r>
    <x v="7"/>
    <s v="Low"/>
    <n v="11110"/>
  </r>
  <r>
    <x v="0"/>
    <s v="Couple"/>
    <n v="5376"/>
  </r>
  <r>
    <x v="1"/>
    <n v="1"/>
    <n v="5376"/>
  </r>
  <r>
    <x v="2"/>
    <n v="1"/>
    <n v="5376"/>
  </r>
  <r>
    <x v="3"/>
    <n v="1725"/>
    <n v="5376"/>
  </r>
  <r>
    <x v="4"/>
    <n v="1"/>
    <n v="5376"/>
  </r>
  <r>
    <x v="5"/>
    <n v="1"/>
    <n v="5376"/>
  </r>
  <r>
    <x v="6"/>
    <n v="1"/>
    <n v="5376"/>
  </r>
  <r>
    <x v="7"/>
    <s v="Low"/>
    <n v="5376"/>
  </r>
  <r>
    <x v="0"/>
    <s v="Single"/>
    <n v="6862"/>
  </r>
  <r>
    <x v="1"/>
    <n v="1"/>
    <n v="6862"/>
  </r>
  <r>
    <x v="2"/>
    <n v="1"/>
    <n v="6862"/>
  </r>
  <r>
    <x v="3"/>
    <n v="3"/>
    <n v="6862"/>
  </r>
  <r>
    <x v="4"/>
    <n v="1"/>
    <n v="6862"/>
  </r>
  <r>
    <x v="5"/>
    <n v="1"/>
    <n v="6862"/>
  </r>
  <r>
    <x v="6"/>
    <n v="1"/>
    <n v="6862"/>
  </r>
  <r>
    <x v="7"/>
    <s v="Low"/>
    <n v="686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90">
  <r>
    <n v="1503"/>
    <s v="Spain"/>
    <x v="0"/>
    <n v="85"/>
  </r>
  <r>
    <n v="1503"/>
    <s v="Spain"/>
    <x v="1"/>
    <n v="1"/>
  </r>
  <r>
    <n v="1503"/>
    <s v="Spain"/>
    <x v="2"/>
    <n v="16"/>
  </r>
  <r>
    <n v="1503"/>
    <s v="Spain"/>
    <x v="3"/>
    <n v="2"/>
  </r>
  <r>
    <n v="1503"/>
    <s v="Spain"/>
    <x v="4"/>
    <n v="1"/>
  </r>
  <r>
    <n v="1503"/>
    <s v="Spain"/>
    <x v="5"/>
    <n v="2"/>
  </r>
  <r>
    <n v="1501"/>
    <s v="USA"/>
    <x v="0"/>
    <n v="55"/>
  </r>
  <r>
    <n v="1501"/>
    <s v="USA"/>
    <x v="1"/>
    <n v="16"/>
  </r>
  <r>
    <n v="1501"/>
    <s v="USA"/>
    <x v="2"/>
    <n v="1622"/>
  </r>
  <r>
    <n v="1501"/>
    <s v="USA"/>
    <x v="3"/>
    <n v="17"/>
  </r>
  <r>
    <n v="1501"/>
    <s v="USA"/>
    <x v="4"/>
    <n v="3"/>
  </r>
  <r>
    <n v="1501"/>
    <s v="USA"/>
    <x v="5"/>
    <n v="4"/>
  </r>
  <r>
    <n v="5336"/>
    <s v="Spain"/>
    <x v="0"/>
    <n v="39"/>
  </r>
  <r>
    <n v="5336"/>
    <s v="Spain"/>
    <x v="1"/>
    <n v="1"/>
  </r>
  <r>
    <n v="5336"/>
    <s v="Spain"/>
    <x v="2"/>
    <n v="9"/>
  </r>
  <r>
    <n v="5336"/>
    <s v="Spain"/>
    <x v="3"/>
    <n v="2"/>
  </r>
  <r>
    <n v="5336"/>
    <s v="Spain"/>
    <x v="4"/>
    <n v="0"/>
  </r>
  <r>
    <n v="5336"/>
    <s v="Spain"/>
    <x v="5"/>
    <n v="8"/>
  </r>
  <r>
    <n v="8475"/>
    <s v="India"/>
    <x v="0"/>
    <n v="20"/>
  </r>
  <r>
    <n v="8475"/>
    <s v="India"/>
    <x v="1"/>
    <n v="2"/>
  </r>
  <r>
    <n v="8475"/>
    <s v="India"/>
    <x v="2"/>
    <n v="1582"/>
  </r>
  <r>
    <n v="8475"/>
    <s v="India"/>
    <x v="3"/>
    <n v="1"/>
  </r>
  <r>
    <n v="8475"/>
    <s v="India"/>
    <x v="4"/>
    <n v="2"/>
  </r>
  <r>
    <n v="8475"/>
    <s v="India"/>
    <x v="5"/>
    <n v="1"/>
  </r>
  <r>
    <n v="4931"/>
    <s v="Saudi Arabia"/>
    <x v="0"/>
    <n v="1"/>
  </r>
  <r>
    <n v="4931"/>
    <s v="Saudi Arabia"/>
    <x v="1"/>
    <n v="0"/>
  </r>
  <r>
    <n v="4931"/>
    <s v="Saudi Arabia"/>
    <x v="2"/>
    <n v="1725"/>
  </r>
  <r>
    <n v="4931"/>
    <s v="Saudi Arabia"/>
    <x v="3"/>
    <n v="2"/>
  </r>
  <r>
    <n v="4931"/>
    <s v="Saudi Arabia"/>
    <x v="4"/>
    <n v="1"/>
  </r>
  <r>
    <n v="4931"/>
    <s v="Saudi Arabia"/>
    <x v="5"/>
    <n v="1"/>
  </r>
  <r>
    <n v="11181"/>
    <s v="Canada"/>
    <x v="0"/>
    <n v="2"/>
  </r>
  <r>
    <n v="11181"/>
    <s v="Canada"/>
    <x v="1"/>
    <n v="1"/>
  </r>
  <r>
    <n v="11181"/>
    <s v="Canada"/>
    <x v="2"/>
    <n v="2"/>
  </r>
  <r>
    <n v="11181"/>
    <s v="Canada"/>
    <x v="3"/>
    <n v="1"/>
  </r>
  <r>
    <n v="11181"/>
    <s v="Canada"/>
    <x v="4"/>
    <n v="1"/>
  </r>
  <r>
    <n v="11181"/>
    <s v="Canada"/>
    <x v="5"/>
    <n v="1"/>
  </r>
  <r>
    <n v="5555"/>
    <s v="Spain"/>
    <x v="0"/>
    <n v="1"/>
  </r>
  <r>
    <n v="5555"/>
    <s v="Spain"/>
    <x v="1"/>
    <n v="1"/>
  </r>
  <r>
    <n v="5555"/>
    <s v="Spain"/>
    <x v="2"/>
    <n v="1"/>
  </r>
  <r>
    <n v="5555"/>
    <s v="Spain"/>
    <x v="3"/>
    <n v="1"/>
  </r>
  <r>
    <n v="5555"/>
    <s v="Spain"/>
    <x v="4"/>
    <n v="1"/>
  </r>
  <r>
    <n v="5555"/>
    <s v="Spain"/>
    <x v="5"/>
    <n v="1"/>
  </r>
  <r>
    <n v="4619"/>
    <s v="Spain"/>
    <x v="0"/>
    <n v="6"/>
  </r>
  <r>
    <n v="4619"/>
    <s v="Spain"/>
    <x v="1"/>
    <n v="2"/>
  </r>
  <r>
    <n v="4619"/>
    <s v="Spain"/>
    <x v="2"/>
    <n v="3"/>
  </r>
  <r>
    <n v="4619"/>
    <s v="Spain"/>
    <x v="3"/>
    <n v="1"/>
  </r>
  <r>
    <n v="4619"/>
    <s v="Spain"/>
    <x v="4"/>
    <n v="262"/>
  </r>
  <r>
    <n v="4619"/>
    <s v="Spain"/>
    <x v="5"/>
    <n v="3"/>
  </r>
  <r>
    <n v="4611"/>
    <s v="Spain"/>
    <x v="0"/>
    <n v="1009"/>
  </r>
  <r>
    <n v="4611"/>
    <s v="Spain"/>
    <x v="1"/>
    <n v="181"/>
  </r>
  <r>
    <n v="4611"/>
    <s v="Spain"/>
    <x v="2"/>
    <n v="104"/>
  </r>
  <r>
    <n v="4611"/>
    <s v="Spain"/>
    <x v="3"/>
    <n v="202"/>
  </r>
  <r>
    <n v="4611"/>
    <s v="Spain"/>
    <x v="4"/>
    <n v="21"/>
  </r>
  <r>
    <n v="4611"/>
    <s v="Spain"/>
    <x v="5"/>
    <n v="207"/>
  </r>
  <r>
    <n v="10089"/>
    <s v="Saudi Arabia"/>
    <x v="0"/>
    <n v="168"/>
  </r>
  <r>
    <n v="10089"/>
    <s v="Saudi Arabia"/>
    <x v="1"/>
    <n v="148"/>
  </r>
  <r>
    <n v="10089"/>
    <s v="Saudi Arabia"/>
    <x v="2"/>
    <n v="444"/>
  </r>
  <r>
    <n v="10089"/>
    <s v="Saudi Arabia"/>
    <x v="3"/>
    <n v="32"/>
  </r>
  <r>
    <n v="10089"/>
    <s v="Saudi Arabia"/>
    <x v="4"/>
    <n v="172"/>
  </r>
  <r>
    <n v="10089"/>
    <s v="Saudi Arabia"/>
    <x v="5"/>
    <n v="148"/>
  </r>
  <r>
    <n v="2798"/>
    <s v="Saudi Arabia"/>
    <x v="0"/>
    <n v="763"/>
  </r>
  <r>
    <n v="2798"/>
    <s v="Saudi Arabia"/>
    <x v="1"/>
    <n v="29"/>
  </r>
  <r>
    <n v="2798"/>
    <s v="Saudi Arabia"/>
    <x v="2"/>
    <n v="138"/>
  </r>
  <r>
    <n v="2798"/>
    <s v="Saudi Arabia"/>
    <x v="3"/>
    <n v="76"/>
  </r>
  <r>
    <n v="2798"/>
    <s v="Saudi Arabia"/>
    <x v="4"/>
    <n v="176"/>
  </r>
  <r>
    <n v="2798"/>
    <s v="Saudi Arabia"/>
    <x v="5"/>
    <n v="58"/>
  </r>
  <r>
    <n v="7215"/>
    <s v="Canada"/>
    <x v="0"/>
    <n v="722"/>
  </r>
  <r>
    <n v="7215"/>
    <s v="Canada"/>
    <x v="1"/>
    <n v="27"/>
  </r>
  <r>
    <n v="7215"/>
    <s v="Canada"/>
    <x v="2"/>
    <n v="102"/>
  </r>
  <r>
    <n v="7215"/>
    <s v="Canada"/>
    <x v="3"/>
    <n v="44"/>
  </r>
  <r>
    <n v="7215"/>
    <s v="Canada"/>
    <x v="4"/>
    <n v="72"/>
  </r>
  <r>
    <n v="7215"/>
    <s v="Canada"/>
    <x v="5"/>
    <n v="168"/>
  </r>
  <r>
    <n v="4248"/>
    <s v="Spain"/>
    <x v="0"/>
    <n v="1000"/>
  </r>
  <r>
    <n v="4248"/>
    <s v="Spain"/>
    <x v="1"/>
    <n v="19"/>
  </r>
  <r>
    <n v="4248"/>
    <s v="Spain"/>
    <x v="2"/>
    <n v="711"/>
  </r>
  <r>
    <n v="4248"/>
    <s v="Spain"/>
    <x v="3"/>
    <n v="125"/>
  </r>
  <r>
    <n v="4248"/>
    <s v="Spain"/>
    <x v="4"/>
    <n v="115"/>
  </r>
  <r>
    <n v="4248"/>
    <s v="Spain"/>
    <x v="5"/>
    <n v="38"/>
  </r>
  <r>
    <n v="7451"/>
    <s v="Spain"/>
    <x v="0"/>
    <n v="1000"/>
  </r>
  <r>
    <n v="7451"/>
    <s v="Spain"/>
    <x v="1"/>
    <n v="19"/>
  </r>
  <r>
    <n v="7451"/>
    <s v="Spain"/>
    <x v="2"/>
    <n v="711"/>
  </r>
  <r>
    <n v="7451"/>
    <s v="Spain"/>
    <x v="3"/>
    <n v="125"/>
  </r>
  <r>
    <n v="7451"/>
    <s v="Spain"/>
    <x v="4"/>
    <n v="115"/>
  </r>
  <r>
    <n v="7451"/>
    <s v="Spain"/>
    <x v="5"/>
    <n v="38"/>
  </r>
  <r>
    <n v="500"/>
    <s v="Spain"/>
    <x v="0"/>
    <n v="908"/>
  </r>
  <r>
    <n v="500"/>
    <s v="Spain"/>
    <x v="1"/>
    <n v="43"/>
  </r>
  <r>
    <n v="500"/>
    <s v="Spain"/>
    <x v="2"/>
    <n v="735"/>
  </r>
  <r>
    <n v="500"/>
    <s v="Spain"/>
    <x v="3"/>
    <n v="40"/>
  </r>
  <r>
    <n v="500"/>
    <s v="Spain"/>
    <x v="4"/>
    <n v="194"/>
  </r>
  <r>
    <n v="500"/>
    <s v="Spain"/>
    <x v="5"/>
    <n v="21"/>
  </r>
  <r>
    <n v="2109"/>
    <s v="Spain"/>
    <x v="0"/>
    <n v="448"/>
  </r>
  <r>
    <n v="2109"/>
    <s v="Spain"/>
    <x v="1"/>
    <n v="71"/>
  </r>
  <r>
    <n v="2109"/>
    <s v="Spain"/>
    <x v="2"/>
    <n v="951"/>
  </r>
  <r>
    <n v="2109"/>
    <s v="Spain"/>
    <x v="3"/>
    <n v="40"/>
  </r>
  <r>
    <n v="2109"/>
    <s v="Spain"/>
    <x v="4"/>
    <n v="17"/>
  </r>
  <r>
    <n v="2109"/>
    <s v="Spain"/>
    <x v="5"/>
    <n v="17"/>
  </r>
  <r>
    <n v="6815"/>
    <s v="Spain"/>
    <x v="0"/>
    <n v="448"/>
  </r>
  <r>
    <n v="6815"/>
    <s v="Spain"/>
    <x v="1"/>
    <n v="21"/>
  </r>
  <r>
    <n v="6815"/>
    <s v="Spain"/>
    <x v="2"/>
    <n v="125"/>
  </r>
  <r>
    <n v="6815"/>
    <s v="Spain"/>
    <x v="3"/>
    <n v="52"/>
  </r>
  <r>
    <n v="6815"/>
    <s v="Spain"/>
    <x v="4"/>
    <n v="101"/>
  </r>
  <r>
    <n v="6815"/>
    <s v="Spain"/>
    <x v="5"/>
    <n v="62"/>
  </r>
  <r>
    <n v="10619"/>
    <s v="Saudi Arabia"/>
    <x v="0"/>
    <n v="770"/>
  </r>
  <r>
    <n v="10619"/>
    <s v="Saudi Arabia"/>
    <x v="1"/>
    <n v="29"/>
  </r>
  <r>
    <n v="10619"/>
    <s v="Saudi Arabia"/>
    <x v="2"/>
    <n v="890"/>
  </r>
  <r>
    <n v="10619"/>
    <s v="Saudi Arabia"/>
    <x v="3"/>
    <n v="250"/>
  </r>
  <r>
    <n v="10619"/>
    <s v="Saudi Arabia"/>
    <x v="4"/>
    <n v="27"/>
  </r>
  <r>
    <n v="10619"/>
    <s v="Saudi Arabia"/>
    <x v="5"/>
    <n v="24"/>
  </r>
  <r>
    <n v="7962"/>
    <s v="Spain"/>
    <x v="0"/>
    <n v="1285"/>
  </r>
  <r>
    <n v="7962"/>
    <s v="Spain"/>
    <x v="1"/>
    <n v="21"/>
  </r>
  <r>
    <n v="7962"/>
    <s v="Spain"/>
    <x v="2"/>
    <n v="449"/>
  </r>
  <r>
    <n v="7962"/>
    <s v="Spain"/>
    <x v="3"/>
    <n v="106"/>
  </r>
  <r>
    <n v="7962"/>
    <s v="Spain"/>
    <x v="4"/>
    <n v="20"/>
  </r>
  <r>
    <n v="7962"/>
    <s v="Spain"/>
    <x v="5"/>
    <n v="20"/>
  </r>
  <r>
    <n v="4070"/>
    <s v="Canada"/>
    <x v="0"/>
    <n v="169"/>
  </r>
  <r>
    <n v="4070"/>
    <s v="Canada"/>
    <x v="1"/>
    <n v="24"/>
  </r>
  <r>
    <n v="4070"/>
    <s v="Canada"/>
    <x v="2"/>
    <n v="553"/>
  </r>
  <r>
    <n v="4070"/>
    <s v="Canada"/>
    <x v="3"/>
    <n v="188"/>
  </r>
  <r>
    <n v="4070"/>
    <s v="Canada"/>
    <x v="4"/>
    <n v="0"/>
  </r>
  <r>
    <n v="4070"/>
    <s v="Canada"/>
    <x v="5"/>
    <n v="144"/>
  </r>
  <r>
    <n v="3334"/>
    <s v="Spain"/>
    <x v="0"/>
    <n v="879"/>
  </r>
  <r>
    <n v="3334"/>
    <s v="Spain"/>
    <x v="1"/>
    <n v="143"/>
  </r>
  <r>
    <n v="3334"/>
    <s v="Spain"/>
    <x v="2"/>
    <n v="797"/>
  </r>
  <r>
    <n v="3334"/>
    <s v="Spain"/>
    <x v="3"/>
    <n v="106"/>
  </r>
  <r>
    <n v="3334"/>
    <s v="Spain"/>
    <x v="4"/>
    <n v="143"/>
  </r>
  <r>
    <n v="3334"/>
    <s v="Spain"/>
    <x v="5"/>
    <n v="143"/>
  </r>
  <r>
    <n v="10164"/>
    <s v="Spain"/>
    <x v="0"/>
    <n v="1017"/>
  </r>
  <r>
    <n v="10164"/>
    <s v="Spain"/>
    <x v="1"/>
    <n v="33"/>
  </r>
  <r>
    <n v="10164"/>
    <s v="Spain"/>
    <x v="2"/>
    <n v="417"/>
  </r>
  <r>
    <n v="10164"/>
    <s v="Spain"/>
    <x v="3"/>
    <n v="108"/>
  </r>
  <r>
    <n v="10164"/>
    <s v="Spain"/>
    <x v="4"/>
    <n v="100"/>
  </r>
  <r>
    <n v="10164"/>
    <s v="Spain"/>
    <x v="5"/>
    <n v="16"/>
  </r>
  <r>
    <n v="5386"/>
    <s v="Saudi Arabia"/>
    <x v="0"/>
    <n v="1111"/>
  </r>
  <r>
    <n v="5386"/>
    <s v="Saudi Arabia"/>
    <x v="1"/>
    <n v="24"/>
  </r>
  <r>
    <n v="5386"/>
    <s v="Saudi Arabia"/>
    <x v="2"/>
    <n v="790"/>
  </r>
  <r>
    <n v="5386"/>
    <s v="Saudi Arabia"/>
    <x v="3"/>
    <n v="160"/>
  </r>
  <r>
    <n v="5386"/>
    <s v="Saudi Arabia"/>
    <x v="4"/>
    <n v="45"/>
  </r>
  <r>
    <n v="5386"/>
    <s v="Saudi Arabia"/>
    <x v="5"/>
    <n v="172"/>
  </r>
  <r>
    <n v="6024"/>
    <s v="Spain"/>
    <x v="0"/>
    <n v="1111"/>
  </r>
  <r>
    <n v="6024"/>
    <s v="Spain"/>
    <x v="1"/>
    <n v="24"/>
  </r>
  <r>
    <n v="6024"/>
    <s v="Spain"/>
    <x v="2"/>
    <n v="790"/>
  </r>
  <r>
    <n v="6024"/>
    <s v="Spain"/>
    <x v="3"/>
    <n v="160"/>
  </r>
  <r>
    <n v="6024"/>
    <s v="Spain"/>
    <x v="4"/>
    <n v="45"/>
  </r>
  <r>
    <n v="6024"/>
    <s v="Spain"/>
    <x v="5"/>
    <n v="172"/>
  </r>
  <r>
    <n v="10133"/>
    <s v="Canada"/>
    <x v="0"/>
    <n v="1302"/>
  </r>
  <r>
    <n v="10133"/>
    <s v="Canada"/>
    <x v="1"/>
    <n v="68"/>
  </r>
  <r>
    <n v="10133"/>
    <s v="Canada"/>
    <x v="2"/>
    <n v="731"/>
  </r>
  <r>
    <n v="10133"/>
    <s v="Canada"/>
    <x v="3"/>
    <n v="89"/>
  </r>
  <r>
    <n v="10133"/>
    <s v="Canada"/>
    <x v="4"/>
    <n v="114"/>
  </r>
  <r>
    <n v="10133"/>
    <s v="Canada"/>
    <x v="5"/>
    <n v="45"/>
  </r>
  <r>
    <n v="9499"/>
    <s v="Canada"/>
    <x v="0"/>
    <n v="1279"/>
  </r>
  <r>
    <n v="9499"/>
    <s v="Canada"/>
    <x v="1"/>
    <n v="15"/>
  </r>
  <r>
    <n v="9499"/>
    <s v="Canada"/>
    <x v="2"/>
    <n v="287"/>
  </r>
  <r>
    <n v="9499"/>
    <s v="Canada"/>
    <x v="3"/>
    <n v="20"/>
  </r>
  <r>
    <n v="9499"/>
    <s v="Canada"/>
    <x v="4"/>
    <n v="0"/>
  </r>
  <r>
    <n v="9499"/>
    <s v="Canada"/>
    <x v="5"/>
    <n v="15"/>
  </r>
  <r>
    <n v="6932"/>
    <s v="Spain"/>
    <x v="0"/>
    <n v="1285"/>
  </r>
  <r>
    <n v="6932"/>
    <s v="Spain"/>
    <x v="1"/>
    <n v="42"/>
  </r>
  <r>
    <n v="6932"/>
    <s v="Spain"/>
    <x v="2"/>
    <n v="716"/>
  </r>
  <r>
    <n v="6932"/>
    <s v="Spain"/>
    <x v="3"/>
    <n v="55"/>
  </r>
  <r>
    <n v="6932"/>
    <s v="Spain"/>
    <x v="4"/>
    <n v="0"/>
  </r>
  <r>
    <n v="6932"/>
    <s v="Spain"/>
    <x v="5"/>
    <n v="21"/>
  </r>
  <r>
    <n v="10489"/>
    <s v="Saudi Arabia"/>
    <x v="0"/>
    <n v="693"/>
  </r>
  <r>
    <n v="10489"/>
    <s v="Saudi Arabia"/>
    <x v="1"/>
    <n v="21"/>
  </r>
  <r>
    <n v="10489"/>
    <s v="Saudi Arabia"/>
    <x v="2"/>
    <n v="925"/>
  </r>
  <r>
    <n v="10489"/>
    <s v="Saudi Arabia"/>
    <x v="3"/>
    <n v="31"/>
  </r>
  <r>
    <n v="10489"/>
    <s v="Saudi Arabia"/>
    <x v="4"/>
    <n v="24"/>
  </r>
  <r>
    <n v="10489"/>
    <s v="Saudi Arabia"/>
    <x v="5"/>
    <n v="84"/>
  </r>
  <r>
    <n v="1340"/>
    <s v="Spain"/>
    <x v="0"/>
    <n v="551"/>
  </r>
  <r>
    <n v="1340"/>
    <s v="Spain"/>
    <x v="1"/>
    <n v="137"/>
  </r>
  <r>
    <n v="1340"/>
    <s v="Spain"/>
    <x v="2"/>
    <n v="792"/>
  </r>
  <r>
    <n v="1340"/>
    <s v="Spain"/>
    <x v="3"/>
    <n v="179"/>
  </r>
  <r>
    <n v="1340"/>
    <s v="Spain"/>
    <x v="4"/>
    <n v="103"/>
  </r>
  <r>
    <n v="1340"/>
    <s v="Spain"/>
    <x v="5"/>
    <n v="33"/>
  </r>
  <r>
    <n v="821"/>
    <s v="Canada"/>
    <x v="0"/>
    <n v="962"/>
  </r>
  <r>
    <n v="821"/>
    <s v="Canada"/>
    <x v="1"/>
    <n v="61"/>
  </r>
  <r>
    <n v="821"/>
    <s v="Canada"/>
    <x v="2"/>
    <n v="921"/>
  </r>
  <r>
    <n v="821"/>
    <s v="Canada"/>
    <x v="3"/>
    <n v="52"/>
  </r>
  <r>
    <n v="821"/>
    <s v="Canada"/>
    <x v="4"/>
    <n v="61"/>
  </r>
  <r>
    <n v="821"/>
    <s v="Canada"/>
    <x v="5"/>
    <n v="20"/>
  </r>
  <r>
    <n v="5832"/>
    <s v="Spain"/>
    <x v="0"/>
    <n v="493"/>
  </r>
  <r>
    <n v="5832"/>
    <s v="Spain"/>
    <x v="1"/>
    <n v="183"/>
  </r>
  <r>
    <n v="5832"/>
    <s v="Spain"/>
    <x v="2"/>
    <n v="352"/>
  </r>
  <r>
    <n v="5832"/>
    <s v="Spain"/>
    <x v="3"/>
    <n v="184"/>
  </r>
  <r>
    <n v="5832"/>
    <s v="Spain"/>
    <x v="4"/>
    <n v="23"/>
  </r>
  <r>
    <n v="5832"/>
    <s v="Spain"/>
    <x v="5"/>
    <n v="28"/>
  </r>
  <r>
    <n v="9349"/>
    <s v="Germany"/>
    <x v="0"/>
    <n v="693"/>
  </r>
  <r>
    <n v="9349"/>
    <s v="Germany"/>
    <x v="1"/>
    <n v="21"/>
  </r>
  <r>
    <n v="9349"/>
    <s v="Germany"/>
    <x v="2"/>
    <n v="118"/>
  </r>
  <r>
    <n v="9349"/>
    <s v="Germany"/>
    <x v="3"/>
    <n v="110"/>
  </r>
  <r>
    <n v="9349"/>
    <s v="Germany"/>
    <x v="4"/>
    <n v="147"/>
  </r>
  <r>
    <n v="9349"/>
    <s v="Germany"/>
    <x v="5"/>
    <n v="42"/>
  </r>
  <r>
    <n v="1172"/>
    <s v="Spain"/>
    <x v="0"/>
    <n v="979"/>
  </r>
  <r>
    <n v="1172"/>
    <s v="Spain"/>
    <x v="1"/>
    <n v="44"/>
  </r>
  <r>
    <n v="1172"/>
    <s v="Spain"/>
    <x v="2"/>
    <n v="935"/>
  </r>
  <r>
    <n v="1172"/>
    <s v="Spain"/>
    <x v="3"/>
    <n v="29"/>
  </r>
  <r>
    <n v="1172"/>
    <s v="Spain"/>
    <x v="4"/>
    <n v="25"/>
  </r>
  <r>
    <n v="1172"/>
    <s v="Spain"/>
    <x v="5"/>
    <n v="22"/>
  </r>
  <r>
    <n v="10909"/>
    <s v="Australia"/>
    <x v="0"/>
    <n v="992"/>
  </r>
  <r>
    <n v="10909"/>
    <s v="Australia"/>
    <x v="1"/>
    <n v="24"/>
  </r>
  <r>
    <n v="10909"/>
    <s v="Australia"/>
    <x v="2"/>
    <n v="694"/>
  </r>
  <r>
    <n v="10909"/>
    <s v="Australia"/>
    <x v="3"/>
    <n v="51"/>
  </r>
  <r>
    <n v="10909"/>
    <s v="Australia"/>
    <x v="4"/>
    <n v="19"/>
  </r>
  <r>
    <n v="10909"/>
    <s v="Australia"/>
    <x v="5"/>
    <n v="119"/>
  </r>
  <r>
    <n v="7627"/>
    <s v="Spain"/>
    <x v="0"/>
    <n v="817"/>
  </r>
  <r>
    <n v="7627"/>
    <s v="Spain"/>
    <x v="1"/>
    <n v="183"/>
  </r>
  <r>
    <n v="7627"/>
    <s v="Spain"/>
    <x v="2"/>
    <n v="797"/>
  </r>
  <r>
    <n v="7627"/>
    <s v="Spain"/>
    <x v="3"/>
    <n v="106"/>
  </r>
  <r>
    <n v="7627"/>
    <s v="Spain"/>
    <x v="4"/>
    <n v="163"/>
  </r>
  <r>
    <n v="7627"/>
    <s v="Spain"/>
    <x v="5"/>
    <n v="20"/>
  </r>
  <r>
    <n v="6303"/>
    <s v="Canada"/>
    <x v="0"/>
    <n v="410"/>
  </r>
  <r>
    <n v="6303"/>
    <s v="Canada"/>
    <x v="1"/>
    <n v="73"/>
  </r>
  <r>
    <n v="6303"/>
    <s v="Canada"/>
    <x v="2"/>
    <n v="747"/>
  </r>
  <r>
    <n v="6303"/>
    <s v="Canada"/>
    <x v="3"/>
    <n v="76"/>
  </r>
  <r>
    <n v="6303"/>
    <s v="Canada"/>
    <x v="4"/>
    <n v="161"/>
  </r>
  <r>
    <n v="6303"/>
    <s v="Canada"/>
    <x v="5"/>
    <n v="30"/>
  </r>
  <r>
    <n v="6248"/>
    <s v="Spain"/>
    <x v="0"/>
    <n v="1276"/>
  </r>
  <r>
    <n v="6248"/>
    <s v="Spain"/>
    <x v="1"/>
    <n v="24"/>
  </r>
  <r>
    <n v="6248"/>
    <s v="Spain"/>
    <x v="2"/>
    <n v="746"/>
  </r>
  <r>
    <n v="6248"/>
    <s v="Spain"/>
    <x v="3"/>
    <n v="94"/>
  </r>
  <r>
    <n v="6248"/>
    <s v="Spain"/>
    <x v="4"/>
    <n v="29"/>
  </r>
  <r>
    <n v="6248"/>
    <s v="Spain"/>
    <x v="5"/>
    <n v="48"/>
  </r>
  <r>
    <n v="9220"/>
    <s v="Spain"/>
    <x v="0"/>
    <n v="576"/>
  </r>
  <r>
    <n v="9220"/>
    <s v="Spain"/>
    <x v="1"/>
    <n v="172"/>
  </r>
  <r>
    <n v="9220"/>
    <s v="Spain"/>
    <x v="2"/>
    <n v="961"/>
  </r>
  <r>
    <n v="9220"/>
    <s v="Spain"/>
    <x v="3"/>
    <n v="125"/>
  </r>
  <r>
    <n v="9220"/>
    <s v="Spain"/>
    <x v="4"/>
    <n v="115"/>
  </r>
  <r>
    <n v="9220"/>
    <s v="Spain"/>
    <x v="5"/>
    <n v="19"/>
  </r>
  <r>
    <n v="3138"/>
    <s v="Spain"/>
    <x v="0"/>
    <n v="1324"/>
  </r>
  <r>
    <n v="3138"/>
    <s v="Spain"/>
    <x v="1"/>
    <n v="27"/>
  </r>
  <r>
    <n v="3138"/>
    <s v="Spain"/>
    <x v="2"/>
    <n v="119"/>
  </r>
  <r>
    <n v="3138"/>
    <s v="Spain"/>
    <x v="3"/>
    <n v="71"/>
  </r>
  <r>
    <n v="3138"/>
    <s v="Spain"/>
    <x v="4"/>
    <n v="108"/>
  </r>
  <r>
    <n v="3138"/>
    <s v="Spain"/>
    <x v="5"/>
    <n v="27"/>
  </r>
  <r>
    <n v="3520"/>
    <s v="Canada"/>
    <x v="0"/>
    <n v="162"/>
  </r>
  <r>
    <n v="3520"/>
    <s v="Canada"/>
    <x v="1"/>
    <n v="28"/>
  </r>
  <r>
    <n v="3520"/>
    <s v="Canada"/>
    <x v="2"/>
    <n v="818"/>
  </r>
  <r>
    <n v="3520"/>
    <s v="Canada"/>
    <x v="3"/>
    <n v="0"/>
  </r>
  <r>
    <n v="3520"/>
    <s v="Canada"/>
    <x v="4"/>
    <n v="28"/>
  </r>
  <r>
    <n v="3520"/>
    <s v="Canada"/>
    <x v="5"/>
    <n v="56"/>
  </r>
  <r>
    <n v="4216"/>
    <s v="Spain"/>
    <x v="0"/>
    <n v="822"/>
  </r>
  <r>
    <n v="4216"/>
    <s v="Spain"/>
    <x v="1"/>
    <n v="114"/>
  </r>
  <r>
    <n v="4216"/>
    <s v="Spain"/>
    <x v="2"/>
    <n v="108"/>
  </r>
  <r>
    <n v="4216"/>
    <s v="Spain"/>
    <x v="3"/>
    <n v="179"/>
  </r>
  <r>
    <n v="4216"/>
    <s v="Spain"/>
    <x v="4"/>
    <n v="137"/>
  </r>
  <r>
    <n v="4216"/>
    <s v="Spain"/>
    <x v="5"/>
    <n v="114"/>
  </r>
  <r>
    <n v="5558"/>
    <s v="Spain"/>
    <x v="0"/>
    <n v="1020"/>
  </r>
  <r>
    <n v="5558"/>
    <s v="Spain"/>
    <x v="1"/>
    <n v="31"/>
  </r>
  <r>
    <n v="5558"/>
    <s v="Spain"/>
    <x v="2"/>
    <n v="430"/>
  </r>
  <r>
    <n v="5558"/>
    <s v="Spain"/>
    <x v="3"/>
    <n v="62"/>
  </r>
  <r>
    <n v="5558"/>
    <s v="Spain"/>
    <x v="4"/>
    <n v="63"/>
  </r>
  <r>
    <n v="5558"/>
    <s v="Spain"/>
    <x v="5"/>
    <n v="79"/>
  </r>
  <r>
    <n v="5147"/>
    <s v="Spain"/>
    <x v="0"/>
    <n v="774"/>
  </r>
  <r>
    <n v="5147"/>
    <s v="Spain"/>
    <x v="1"/>
    <n v="70"/>
  </r>
  <r>
    <n v="5147"/>
    <s v="Spain"/>
    <x v="2"/>
    <n v="118"/>
  </r>
  <r>
    <n v="5147"/>
    <s v="Spain"/>
    <x v="3"/>
    <n v="182"/>
  </r>
  <r>
    <n v="5147"/>
    <s v="Spain"/>
    <x v="4"/>
    <n v="187"/>
  </r>
  <r>
    <n v="5147"/>
    <s v="Spain"/>
    <x v="5"/>
    <n v="93"/>
  </r>
  <r>
    <n v="1592"/>
    <s v="Canada"/>
    <x v="0"/>
    <n v="547"/>
  </r>
  <r>
    <n v="1592"/>
    <s v="Canada"/>
    <x v="1"/>
    <n v="99"/>
  </r>
  <r>
    <n v="1592"/>
    <s v="Canada"/>
    <x v="2"/>
    <n v="812"/>
  </r>
  <r>
    <n v="1592"/>
    <s v="Canada"/>
    <x v="3"/>
    <n v="151"/>
  </r>
  <r>
    <n v="1592"/>
    <s v="Canada"/>
    <x v="4"/>
    <n v="82"/>
  </r>
  <r>
    <n v="1592"/>
    <s v="Canada"/>
    <x v="5"/>
    <n v="33"/>
  </r>
  <r>
    <n v="3979"/>
    <s v="Spain"/>
    <x v="0"/>
    <n v="982"/>
  </r>
  <r>
    <n v="3979"/>
    <s v="Spain"/>
    <x v="1"/>
    <n v="17"/>
  </r>
  <r>
    <n v="3979"/>
    <s v="Spain"/>
    <x v="2"/>
    <n v="672"/>
  </r>
  <r>
    <n v="3979"/>
    <s v="Spain"/>
    <x v="3"/>
    <n v="23"/>
  </r>
  <r>
    <n v="3979"/>
    <s v="Spain"/>
    <x v="4"/>
    <n v="34"/>
  </r>
  <r>
    <n v="3979"/>
    <s v="Spain"/>
    <x v="5"/>
    <n v="51"/>
  </r>
  <r>
    <n v="5735"/>
    <s v="Spain"/>
    <x v="0"/>
    <n v="1156"/>
  </r>
  <r>
    <n v="5735"/>
    <s v="Spain"/>
    <x v="1"/>
    <n v="120"/>
  </r>
  <r>
    <n v="5735"/>
    <s v="Spain"/>
    <x v="2"/>
    <n v="915"/>
  </r>
  <r>
    <n v="5735"/>
    <s v="Spain"/>
    <x v="3"/>
    <n v="94"/>
  </r>
  <r>
    <n v="5735"/>
    <s v="Spain"/>
    <x v="4"/>
    <n v="144"/>
  </r>
  <r>
    <n v="5735"/>
    <s v="Spain"/>
    <x v="5"/>
    <n v="96"/>
  </r>
  <r>
    <n v="5350"/>
    <s v="Saudi Arabia"/>
    <x v="0"/>
    <n v="1156"/>
  </r>
  <r>
    <n v="5350"/>
    <s v="Saudi Arabia"/>
    <x v="1"/>
    <n v="120"/>
  </r>
  <r>
    <n v="5350"/>
    <s v="Saudi Arabia"/>
    <x v="2"/>
    <n v="915"/>
  </r>
  <r>
    <n v="5350"/>
    <s v="Saudi Arabia"/>
    <x v="3"/>
    <n v="94"/>
  </r>
  <r>
    <n v="5350"/>
    <s v="Saudi Arabia"/>
    <x v="4"/>
    <n v="144"/>
  </r>
  <r>
    <n v="5350"/>
    <s v="Saudi Arabia"/>
    <x v="5"/>
    <n v="96"/>
  </r>
  <r>
    <n v="1619"/>
    <s v="Spain"/>
    <x v="0"/>
    <n v="292"/>
  </r>
  <r>
    <n v="1619"/>
    <s v="Spain"/>
    <x v="1"/>
    <n v="51"/>
  </r>
  <r>
    <n v="1619"/>
    <s v="Spain"/>
    <x v="2"/>
    <n v="981"/>
  </r>
  <r>
    <n v="1619"/>
    <s v="Spain"/>
    <x v="3"/>
    <n v="224"/>
  </r>
  <r>
    <n v="1619"/>
    <s v="Spain"/>
    <x v="4"/>
    <n v="23"/>
  </r>
  <r>
    <n v="1619"/>
    <s v="Spain"/>
    <x v="5"/>
    <n v="17"/>
  </r>
  <r>
    <n v="8318"/>
    <s v="Spain"/>
    <x v="0"/>
    <n v="594"/>
  </r>
  <r>
    <n v="8318"/>
    <s v="Spain"/>
    <x v="1"/>
    <n v="134"/>
  </r>
  <r>
    <n v="8318"/>
    <s v="Spain"/>
    <x v="2"/>
    <n v="786"/>
  </r>
  <r>
    <n v="8318"/>
    <s v="Spain"/>
    <x v="3"/>
    <n v="33"/>
  </r>
  <r>
    <n v="8318"/>
    <s v="Spain"/>
    <x v="4"/>
    <n v="134"/>
  </r>
  <r>
    <n v="8318"/>
    <s v="Spain"/>
    <x v="5"/>
    <n v="57"/>
  </r>
  <r>
    <n v="569"/>
    <s v="Spain"/>
    <x v="0"/>
    <n v="704"/>
  </r>
  <r>
    <n v="569"/>
    <s v="Spain"/>
    <x v="1"/>
    <n v="129"/>
  </r>
  <r>
    <n v="569"/>
    <s v="Spain"/>
    <x v="2"/>
    <n v="853"/>
  </r>
  <r>
    <n v="569"/>
    <s v="Spain"/>
    <x v="3"/>
    <n v="120"/>
  </r>
  <r>
    <n v="569"/>
    <s v="Spain"/>
    <x v="4"/>
    <n v="74"/>
  </r>
  <r>
    <n v="569"/>
    <s v="Spain"/>
    <x v="5"/>
    <n v="111"/>
  </r>
  <r>
    <n v="8029"/>
    <s v="USA"/>
    <x v="0"/>
    <n v="1184"/>
  </r>
  <r>
    <n v="8029"/>
    <s v="USA"/>
    <x v="1"/>
    <n v="32"/>
  </r>
  <r>
    <n v="8029"/>
    <s v="USA"/>
    <x v="2"/>
    <n v="352"/>
  </r>
  <r>
    <n v="8029"/>
    <s v="USA"/>
    <x v="3"/>
    <n v="21"/>
  </r>
  <r>
    <n v="8029"/>
    <s v="USA"/>
    <x v="4"/>
    <n v="16"/>
  </r>
  <r>
    <n v="8029"/>
    <s v="USA"/>
    <x v="5"/>
    <n v="16"/>
  </r>
  <r>
    <n v="5453"/>
    <s v="Saudi Arabia"/>
    <x v="0"/>
    <n v="1083"/>
  </r>
  <r>
    <n v="5453"/>
    <s v="Saudi Arabia"/>
    <x v="1"/>
    <n v="108"/>
  </r>
  <r>
    <n v="5453"/>
    <s v="Saudi Arabia"/>
    <x v="2"/>
    <n v="649"/>
  </r>
  <r>
    <n v="5453"/>
    <s v="Saudi Arabia"/>
    <x v="3"/>
    <n v="253"/>
  </r>
  <r>
    <n v="5453"/>
    <s v="Saudi Arabia"/>
    <x v="4"/>
    <n v="151"/>
  </r>
  <r>
    <n v="5453"/>
    <s v="Saudi Arabia"/>
    <x v="5"/>
    <n v="108"/>
  </r>
  <r>
    <n v="10394"/>
    <s v="Canada"/>
    <x v="0"/>
    <n v="675"/>
  </r>
  <r>
    <n v="10394"/>
    <s v="Canada"/>
    <x v="1"/>
    <n v="144"/>
  </r>
  <r>
    <n v="10394"/>
    <s v="Canada"/>
    <x v="2"/>
    <n v="133"/>
  </r>
  <r>
    <n v="10394"/>
    <s v="Canada"/>
    <x v="3"/>
    <n v="94"/>
  </r>
  <r>
    <n v="10394"/>
    <s v="Canada"/>
    <x v="4"/>
    <n v="192"/>
  </r>
  <r>
    <n v="10394"/>
    <s v="Canada"/>
    <x v="5"/>
    <n v="241"/>
  </r>
  <r>
    <n v="11101"/>
    <s v="Australia"/>
    <x v="0"/>
    <n v="412"/>
  </r>
  <r>
    <n v="11101"/>
    <s v="Australia"/>
    <x v="1"/>
    <n v="22"/>
  </r>
  <r>
    <n v="11101"/>
    <s v="Australia"/>
    <x v="2"/>
    <n v="132"/>
  </r>
  <r>
    <n v="11101"/>
    <s v="Australia"/>
    <x v="3"/>
    <n v="59"/>
  </r>
  <r>
    <n v="11101"/>
    <s v="Australia"/>
    <x v="4"/>
    <n v="28"/>
  </r>
  <r>
    <n v="11101"/>
    <s v="Australia"/>
    <x v="5"/>
    <n v="183"/>
  </r>
  <r>
    <n v="10430"/>
    <s v="Australia"/>
    <x v="0"/>
    <n v="1126"/>
  </r>
  <r>
    <n v="10430"/>
    <s v="Australia"/>
    <x v="1"/>
    <n v="28"/>
  </r>
  <r>
    <n v="10430"/>
    <s v="Australia"/>
    <x v="2"/>
    <n v="211"/>
  </r>
  <r>
    <n v="10430"/>
    <s v="Australia"/>
    <x v="3"/>
    <n v="37"/>
  </r>
  <r>
    <n v="10430"/>
    <s v="Australia"/>
    <x v="4"/>
    <n v="28"/>
  </r>
  <r>
    <n v="10430"/>
    <s v="Australia"/>
    <x v="5"/>
    <n v="42"/>
  </r>
  <r>
    <n v="4418"/>
    <s v="Canada"/>
    <x v="0"/>
    <n v="671"/>
  </r>
  <r>
    <n v="4418"/>
    <s v="Canada"/>
    <x v="1"/>
    <n v="47"/>
  </r>
  <r>
    <n v="4418"/>
    <s v="Canada"/>
    <x v="2"/>
    <n v="655"/>
  </r>
  <r>
    <n v="4418"/>
    <s v="Canada"/>
    <x v="3"/>
    <n v="145"/>
  </r>
  <r>
    <n v="4418"/>
    <s v="Canada"/>
    <x v="4"/>
    <n v="111"/>
  </r>
  <r>
    <n v="4418"/>
    <s v="Canada"/>
    <x v="5"/>
    <n v="15"/>
  </r>
  <r>
    <n v="4947"/>
    <s v="Spain"/>
    <x v="0"/>
    <n v="606"/>
  </r>
  <r>
    <n v="4947"/>
    <s v="Spain"/>
    <x v="1"/>
    <n v="24"/>
  </r>
  <r>
    <n v="4947"/>
    <s v="Spain"/>
    <x v="2"/>
    <n v="974"/>
  </r>
  <r>
    <n v="4947"/>
    <s v="Spain"/>
    <x v="3"/>
    <n v="197"/>
  </r>
  <r>
    <n v="4947"/>
    <s v="Spain"/>
    <x v="4"/>
    <n v="194"/>
  </r>
  <r>
    <n v="4947"/>
    <s v="Spain"/>
    <x v="5"/>
    <n v="64"/>
  </r>
  <r>
    <n v="6036"/>
    <s v="Spain"/>
    <x v="0"/>
    <n v="1168"/>
  </r>
  <r>
    <n v="6036"/>
    <s v="Spain"/>
    <x v="1"/>
    <n v="92"/>
  </r>
  <r>
    <n v="6036"/>
    <s v="Spain"/>
    <x v="2"/>
    <n v="408"/>
  </r>
  <r>
    <n v="6036"/>
    <s v="Spain"/>
    <x v="3"/>
    <n v="72"/>
  </r>
  <r>
    <n v="6036"/>
    <s v="Spain"/>
    <x v="4"/>
    <n v="129"/>
  </r>
  <r>
    <n v="6036"/>
    <s v="Spain"/>
    <x v="5"/>
    <n v="55"/>
  </r>
  <r>
    <n v="10991"/>
    <s v="Canada"/>
    <x v="0"/>
    <n v="454"/>
  </r>
  <r>
    <n v="10991"/>
    <s v="Canada"/>
    <x v="1"/>
    <n v="194"/>
  </r>
  <r>
    <n v="10991"/>
    <s v="Canada"/>
    <x v="2"/>
    <n v="106"/>
  </r>
  <r>
    <n v="10991"/>
    <s v="Canada"/>
    <x v="3"/>
    <n v="31"/>
  </r>
  <r>
    <n v="10991"/>
    <s v="Canada"/>
    <x v="4"/>
    <n v="22"/>
  </r>
  <r>
    <n v="10991"/>
    <s v="Canada"/>
    <x v="5"/>
    <n v="43"/>
  </r>
  <r>
    <n v="3010"/>
    <s v="Spain"/>
    <x v="0"/>
    <n v="957"/>
  </r>
  <r>
    <n v="3010"/>
    <s v="Spain"/>
    <x v="1"/>
    <n v="153"/>
  </r>
  <r>
    <n v="3010"/>
    <s v="Spain"/>
    <x v="2"/>
    <n v="612"/>
  </r>
  <r>
    <n v="3010"/>
    <s v="Spain"/>
    <x v="3"/>
    <n v="99"/>
  </r>
  <r>
    <n v="3010"/>
    <s v="Spain"/>
    <x v="4"/>
    <n v="95"/>
  </r>
  <r>
    <n v="3010"/>
    <s v="Spain"/>
    <x v="5"/>
    <n v="153"/>
  </r>
  <r>
    <n v="6421"/>
    <s v="Spain"/>
    <x v="0"/>
    <n v="1050"/>
  </r>
  <r>
    <n v="6421"/>
    <s v="Spain"/>
    <x v="1"/>
    <n v="178"/>
  </r>
  <r>
    <n v="6421"/>
    <s v="Spain"/>
    <x v="2"/>
    <n v="555"/>
  </r>
  <r>
    <n v="6421"/>
    <s v="Spain"/>
    <x v="3"/>
    <n v="77"/>
  </r>
  <r>
    <n v="6421"/>
    <s v="Spain"/>
    <x v="4"/>
    <n v="138"/>
  </r>
  <r>
    <n v="6421"/>
    <s v="Spain"/>
    <x v="5"/>
    <n v="118"/>
  </r>
  <r>
    <n v="10469"/>
    <s v="India"/>
    <x v="0"/>
    <n v="519"/>
  </r>
  <r>
    <n v="10469"/>
    <s v="India"/>
    <x v="1"/>
    <n v="71"/>
  </r>
  <r>
    <n v="10469"/>
    <s v="India"/>
    <x v="2"/>
    <n v="860"/>
  </r>
  <r>
    <n v="10469"/>
    <s v="India"/>
    <x v="3"/>
    <n v="93"/>
  </r>
  <r>
    <n v="10469"/>
    <s v="India"/>
    <x v="4"/>
    <n v="27"/>
  </r>
  <r>
    <n v="10469"/>
    <s v="India"/>
    <x v="5"/>
    <n v="53"/>
  </r>
  <r>
    <n v="9369"/>
    <s v="Germany"/>
    <x v="0"/>
    <n v="688"/>
  </r>
  <r>
    <n v="9369"/>
    <s v="Germany"/>
    <x v="1"/>
    <n v="14"/>
  </r>
  <r>
    <n v="9369"/>
    <s v="Germany"/>
    <x v="2"/>
    <n v="309"/>
  </r>
  <r>
    <n v="9369"/>
    <s v="Germany"/>
    <x v="3"/>
    <n v="201"/>
  </r>
  <r>
    <n v="9369"/>
    <s v="Germany"/>
    <x v="4"/>
    <n v="24"/>
  </r>
  <r>
    <n v="9369"/>
    <s v="Germany"/>
    <x v="5"/>
    <n v="38"/>
  </r>
  <r>
    <n v="2535"/>
    <s v="Spain"/>
    <x v="0"/>
    <n v="163"/>
  </r>
  <r>
    <n v="2535"/>
    <s v="Spain"/>
    <x v="1"/>
    <n v="0"/>
  </r>
  <r>
    <n v="2535"/>
    <s v="Spain"/>
    <x v="2"/>
    <n v="480"/>
  </r>
  <r>
    <n v="2535"/>
    <s v="Spain"/>
    <x v="3"/>
    <n v="0"/>
  </r>
  <r>
    <n v="2535"/>
    <s v="Spain"/>
    <x v="4"/>
    <n v="126"/>
  </r>
  <r>
    <n v="2535"/>
    <s v="Spain"/>
    <x v="5"/>
    <n v="75"/>
  </r>
  <r>
    <n v="3174"/>
    <s v="Spain"/>
    <x v="0"/>
    <n v="1492"/>
  </r>
  <r>
    <n v="3174"/>
    <s v="Spain"/>
    <x v="1"/>
    <n v="38"/>
  </r>
  <r>
    <n v="3174"/>
    <s v="Spain"/>
    <x v="2"/>
    <n v="287"/>
  </r>
  <r>
    <n v="3174"/>
    <s v="Spain"/>
    <x v="3"/>
    <n v="50"/>
  </r>
  <r>
    <n v="3174"/>
    <s v="Spain"/>
    <x v="4"/>
    <n v="57"/>
  </r>
  <r>
    <n v="3174"/>
    <s v="Spain"/>
    <x v="5"/>
    <n v="33"/>
  </r>
  <r>
    <n v="5536"/>
    <s v="Canada"/>
    <x v="0"/>
    <n v="1492"/>
  </r>
  <r>
    <n v="5536"/>
    <s v="Canada"/>
    <x v="1"/>
    <n v="38"/>
  </r>
  <r>
    <n v="5536"/>
    <s v="Canada"/>
    <x v="2"/>
    <n v="287"/>
  </r>
  <r>
    <n v="5536"/>
    <s v="Canada"/>
    <x v="3"/>
    <n v="50"/>
  </r>
  <r>
    <n v="5536"/>
    <s v="Canada"/>
    <x v="4"/>
    <n v="57"/>
  </r>
  <r>
    <n v="5536"/>
    <s v="Canada"/>
    <x v="5"/>
    <n v="33"/>
  </r>
  <r>
    <n v="1763"/>
    <s v="Canada"/>
    <x v="0"/>
    <n v="1259"/>
  </r>
  <r>
    <n v="1763"/>
    <s v="Canada"/>
    <x v="1"/>
    <n v="172"/>
  </r>
  <r>
    <n v="1763"/>
    <s v="Canada"/>
    <x v="2"/>
    <n v="815"/>
  </r>
  <r>
    <n v="1763"/>
    <s v="Canada"/>
    <x v="3"/>
    <n v="97"/>
  </r>
  <r>
    <n v="1763"/>
    <s v="Canada"/>
    <x v="4"/>
    <n v="148"/>
  </r>
  <r>
    <n v="1763"/>
    <s v="Canada"/>
    <x v="5"/>
    <n v="33"/>
  </r>
  <r>
    <n v="3619"/>
    <s v="Australia"/>
    <x v="0"/>
    <n v="345"/>
  </r>
  <r>
    <n v="3619"/>
    <s v="Australia"/>
    <x v="1"/>
    <n v="25"/>
  </r>
  <r>
    <n v="3619"/>
    <s v="Australia"/>
    <x v="2"/>
    <n v="501"/>
  </r>
  <r>
    <n v="3619"/>
    <s v="Australia"/>
    <x v="3"/>
    <n v="63"/>
  </r>
  <r>
    <n v="3619"/>
    <s v="Australia"/>
    <x v="4"/>
    <n v="138"/>
  </r>
  <r>
    <n v="3619"/>
    <s v="Australia"/>
    <x v="5"/>
    <n v="80"/>
  </r>
  <r>
    <n v="8908"/>
    <s v="Canada"/>
    <x v="0"/>
    <n v="217"/>
  </r>
  <r>
    <n v="8908"/>
    <s v="Canada"/>
    <x v="1"/>
    <n v="76"/>
  </r>
  <r>
    <n v="8908"/>
    <s v="Canada"/>
    <x v="2"/>
    <n v="690"/>
  </r>
  <r>
    <n v="8908"/>
    <s v="Canada"/>
    <x v="3"/>
    <n v="50"/>
  </r>
  <r>
    <n v="8908"/>
    <s v="Canada"/>
    <x v="4"/>
    <n v="26"/>
  </r>
  <r>
    <n v="8908"/>
    <s v="Canada"/>
    <x v="5"/>
    <n v="38"/>
  </r>
  <r>
    <n v="4278"/>
    <s v="India"/>
    <x v="0"/>
    <n v="910"/>
  </r>
  <r>
    <n v="4278"/>
    <s v="India"/>
    <x v="1"/>
    <n v="111"/>
  </r>
  <r>
    <n v="4278"/>
    <s v="India"/>
    <x v="2"/>
    <n v="724"/>
  </r>
  <r>
    <n v="4278"/>
    <s v="India"/>
    <x v="3"/>
    <n v="49"/>
  </r>
  <r>
    <n v="4278"/>
    <s v="India"/>
    <x v="4"/>
    <n v="74"/>
  </r>
  <r>
    <n v="4278"/>
    <s v="India"/>
    <x v="5"/>
    <n v="55"/>
  </r>
  <r>
    <n v="4207"/>
    <s v="Spain"/>
    <x v="0"/>
    <n v="1001"/>
  </r>
  <r>
    <n v="4207"/>
    <s v="Spain"/>
    <x v="1"/>
    <n v="44"/>
  </r>
  <r>
    <n v="4207"/>
    <s v="Spain"/>
    <x v="2"/>
    <n v="107"/>
  </r>
  <r>
    <n v="4207"/>
    <s v="Spain"/>
    <x v="3"/>
    <n v="58"/>
  </r>
  <r>
    <n v="4207"/>
    <s v="Spain"/>
    <x v="4"/>
    <n v="44"/>
  </r>
  <r>
    <n v="4207"/>
    <s v="Spain"/>
    <x v="5"/>
    <n v="44"/>
  </r>
  <r>
    <n v="2802"/>
    <s v="Australia"/>
    <x v="0"/>
    <n v="196"/>
  </r>
  <r>
    <n v="2802"/>
    <s v="Australia"/>
    <x v="1"/>
    <n v="25"/>
  </r>
  <r>
    <n v="2802"/>
    <s v="Australia"/>
    <x v="2"/>
    <n v="607"/>
  </r>
  <r>
    <n v="2802"/>
    <s v="Australia"/>
    <x v="3"/>
    <n v="67"/>
  </r>
  <r>
    <n v="2802"/>
    <s v="Australia"/>
    <x v="4"/>
    <n v="17"/>
  </r>
  <r>
    <n v="2802"/>
    <s v="Australia"/>
    <x v="5"/>
    <n v="49"/>
  </r>
  <r>
    <n v="5113"/>
    <s v="Spain"/>
    <x v="0"/>
    <n v="584"/>
  </r>
  <r>
    <n v="5113"/>
    <s v="Spain"/>
    <x v="1"/>
    <n v="100"/>
  </r>
  <r>
    <n v="5113"/>
    <s v="Spain"/>
    <x v="2"/>
    <n v="835"/>
  </r>
  <r>
    <n v="5113"/>
    <s v="Spain"/>
    <x v="3"/>
    <n v="65"/>
  </r>
  <r>
    <n v="5113"/>
    <s v="Spain"/>
    <x v="4"/>
    <n v="83"/>
  </r>
  <r>
    <n v="5113"/>
    <s v="Spain"/>
    <x v="5"/>
    <n v="35"/>
  </r>
  <r>
    <n v="9826"/>
    <s v="USA"/>
    <x v="0"/>
    <n v="899"/>
  </r>
  <r>
    <n v="9826"/>
    <s v="USA"/>
    <x v="1"/>
    <n v="102"/>
  </r>
  <r>
    <n v="9826"/>
    <s v="USA"/>
    <x v="2"/>
    <n v="838"/>
  </r>
  <r>
    <n v="9826"/>
    <s v="USA"/>
    <x v="3"/>
    <n v="133"/>
  </r>
  <r>
    <n v="9826"/>
    <s v="USA"/>
    <x v="4"/>
    <n v="102"/>
  </r>
  <r>
    <n v="9826"/>
    <s v="USA"/>
    <x v="5"/>
    <n v="40"/>
  </r>
  <r>
    <n v="5830"/>
    <s v="Saudi Arabia"/>
    <x v="0"/>
    <n v="899"/>
  </r>
  <r>
    <n v="5830"/>
    <s v="Saudi Arabia"/>
    <x v="1"/>
    <n v="102"/>
  </r>
  <r>
    <n v="5830"/>
    <s v="Saudi Arabia"/>
    <x v="2"/>
    <n v="838"/>
  </r>
  <r>
    <n v="5830"/>
    <s v="Saudi Arabia"/>
    <x v="3"/>
    <n v="133"/>
  </r>
  <r>
    <n v="5830"/>
    <s v="Saudi Arabia"/>
    <x v="4"/>
    <n v="102"/>
  </r>
  <r>
    <n v="5830"/>
    <s v="Saudi Arabia"/>
    <x v="5"/>
    <n v="40"/>
  </r>
  <r>
    <n v="7872"/>
    <s v="Spain"/>
    <x v="0"/>
    <n v="179"/>
  </r>
  <r>
    <n v="7872"/>
    <s v="Spain"/>
    <x v="1"/>
    <n v="21"/>
  </r>
  <r>
    <n v="7872"/>
    <s v="Spain"/>
    <x v="2"/>
    <n v="273"/>
  </r>
  <r>
    <n v="7872"/>
    <s v="Spain"/>
    <x v="3"/>
    <n v="0"/>
  </r>
  <r>
    <n v="7872"/>
    <s v="Spain"/>
    <x v="4"/>
    <n v="21"/>
  </r>
  <r>
    <n v="7872"/>
    <s v="Spain"/>
    <x v="5"/>
    <n v="63"/>
  </r>
  <r>
    <n v="6422"/>
    <s v="India"/>
    <x v="0"/>
    <n v="344"/>
  </r>
  <r>
    <n v="6422"/>
    <s v="India"/>
    <x v="1"/>
    <n v="189"/>
  </r>
  <r>
    <n v="6422"/>
    <s v="India"/>
    <x v="2"/>
    <n v="482"/>
  </r>
  <r>
    <n v="6422"/>
    <s v="India"/>
    <x v="3"/>
    <n v="50"/>
  </r>
  <r>
    <n v="6422"/>
    <s v="India"/>
    <x v="4"/>
    <n v="33"/>
  </r>
  <r>
    <n v="6422"/>
    <s v="India"/>
    <x v="5"/>
    <n v="172"/>
  </r>
  <r>
    <n v="1964"/>
    <s v="Spain"/>
    <x v="0"/>
    <n v="446"/>
  </r>
  <r>
    <n v="1964"/>
    <s v="Spain"/>
    <x v="1"/>
    <n v="107"/>
  </r>
  <r>
    <n v="1964"/>
    <s v="Spain"/>
    <x v="2"/>
    <n v="768"/>
  </r>
  <r>
    <n v="1964"/>
    <s v="Spain"/>
    <x v="3"/>
    <n v="33"/>
  </r>
  <r>
    <n v="1964"/>
    <s v="Spain"/>
    <x v="4"/>
    <n v="196"/>
  </r>
  <r>
    <n v="1964"/>
    <s v="Spain"/>
    <x v="5"/>
    <n v="53"/>
  </r>
  <r>
    <n v="10742"/>
    <s v="Spain"/>
    <x v="0"/>
    <n v="532"/>
  </r>
  <r>
    <n v="10742"/>
    <s v="Spain"/>
    <x v="1"/>
    <n v="21"/>
  </r>
  <r>
    <n v="10742"/>
    <s v="Spain"/>
    <x v="2"/>
    <n v="127"/>
  </r>
  <r>
    <n v="10742"/>
    <s v="Spain"/>
    <x v="3"/>
    <n v="26"/>
  </r>
  <r>
    <n v="10742"/>
    <s v="Spain"/>
    <x v="4"/>
    <n v="20"/>
  </r>
  <r>
    <n v="10742"/>
    <s v="Spain"/>
    <x v="5"/>
    <n v="20"/>
  </r>
  <r>
    <n v="10150"/>
    <s v="Saudi Arabia"/>
    <x v="0"/>
    <n v="464"/>
  </r>
  <r>
    <n v="10150"/>
    <s v="Saudi Arabia"/>
    <x v="1"/>
    <n v="28"/>
  </r>
  <r>
    <n v="10150"/>
    <s v="Saudi Arabia"/>
    <x v="2"/>
    <n v="873"/>
  </r>
  <r>
    <n v="10150"/>
    <s v="Saudi Arabia"/>
    <x v="3"/>
    <n v="29"/>
  </r>
  <r>
    <n v="10150"/>
    <s v="Saudi Arabia"/>
    <x v="4"/>
    <n v="18"/>
  </r>
  <r>
    <n v="10150"/>
    <s v="Saudi Arabia"/>
    <x v="5"/>
    <n v="37"/>
  </r>
  <r>
    <n v="1446"/>
    <s v="Saudi Arabia"/>
    <x v="0"/>
    <n v="387"/>
  </r>
  <r>
    <n v="1446"/>
    <s v="Saudi Arabia"/>
    <x v="1"/>
    <n v="68"/>
  </r>
  <r>
    <n v="1446"/>
    <s v="Saudi Arabia"/>
    <x v="2"/>
    <n v="569"/>
  </r>
  <r>
    <n v="1446"/>
    <s v="Saudi Arabia"/>
    <x v="3"/>
    <n v="89"/>
  </r>
  <r>
    <n v="1446"/>
    <s v="Saudi Arabia"/>
    <x v="4"/>
    <n v="45"/>
  </r>
  <r>
    <n v="1446"/>
    <s v="Saudi Arabia"/>
    <x v="5"/>
    <n v="68"/>
  </r>
  <r>
    <n v="6749"/>
    <s v="Spain"/>
    <x v="0"/>
    <n v="957"/>
  </r>
  <r>
    <n v="6749"/>
    <s v="Spain"/>
    <x v="1"/>
    <n v="47"/>
  </r>
  <r>
    <n v="6749"/>
    <s v="Spain"/>
    <x v="2"/>
    <n v="494"/>
  </r>
  <r>
    <n v="6749"/>
    <s v="Spain"/>
    <x v="3"/>
    <n v="82"/>
  </r>
  <r>
    <n v="6749"/>
    <s v="Spain"/>
    <x v="4"/>
    <n v="47"/>
  </r>
  <r>
    <n v="6749"/>
    <s v="Spain"/>
    <x v="5"/>
    <n v="95"/>
  </r>
  <r>
    <n v="8690"/>
    <s v="Canada"/>
    <x v="0"/>
    <n v="399"/>
  </r>
  <r>
    <n v="8690"/>
    <s v="Canada"/>
    <x v="1"/>
    <n v="28"/>
  </r>
  <r>
    <n v="8690"/>
    <s v="Canada"/>
    <x v="2"/>
    <n v="756"/>
  </r>
  <r>
    <n v="8690"/>
    <s v="Canada"/>
    <x v="3"/>
    <n v="36"/>
  </r>
  <r>
    <n v="8690"/>
    <s v="Canada"/>
    <x v="4"/>
    <n v="40"/>
  </r>
  <r>
    <n v="8690"/>
    <s v="Canada"/>
    <x v="5"/>
    <n v="126"/>
  </r>
  <r>
    <n v="999"/>
    <s v="Canada"/>
    <x v="0"/>
    <n v="490"/>
  </r>
  <r>
    <n v="999"/>
    <s v="Canada"/>
    <x v="1"/>
    <n v="44"/>
  </r>
  <r>
    <n v="999"/>
    <s v="Canada"/>
    <x v="2"/>
    <n v="125"/>
  </r>
  <r>
    <n v="999"/>
    <s v="Canada"/>
    <x v="3"/>
    <n v="29"/>
  </r>
  <r>
    <n v="999"/>
    <s v="Canada"/>
    <x v="4"/>
    <n v="20"/>
  </r>
  <r>
    <n v="999"/>
    <s v="Canada"/>
    <x v="5"/>
    <n v="22"/>
  </r>
  <r>
    <n v="1127"/>
    <s v="Spain"/>
    <x v="0"/>
    <n v="938"/>
  </r>
  <r>
    <n v="1127"/>
    <s v="Spain"/>
    <x v="1"/>
    <n v="19"/>
  </r>
  <r>
    <n v="1127"/>
    <s v="Spain"/>
    <x v="2"/>
    <n v="843"/>
  </r>
  <r>
    <n v="1127"/>
    <s v="Spain"/>
    <x v="3"/>
    <n v="25"/>
  </r>
  <r>
    <n v="1127"/>
    <s v="Spain"/>
    <x v="4"/>
    <n v="95"/>
  </r>
  <r>
    <n v="1127"/>
    <s v="Spain"/>
    <x v="5"/>
    <n v="38"/>
  </r>
  <r>
    <n v="4331"/>
    <s v="Spain"/>
    <x v="0"/>
    <n v="913"/>
  </r>
  <r>
    <n v="4331"/>
    <s v="Spain"/>
    <x v="1"/>
    <n v="26"/>
  </r>
  <r>
    <n v="4331"/>
    <s v="Spain"/>
    <x v="2"/>
    <n v="376"/>
  </r>
  <r>
    <n v="4331"/>
    <s v="Spain"/>
    <x v="3"/>
    <n v="17"/>
  </r>
  <r>
    <n v="4331"/>
    <s v="Spain"/>
    <x v="4"/>
    <n v="26"/>
  </r>
  <r>
    <n v="4331"/>
    <s v="Spain"/>
    <x v="5"/>
    <n v="13"/>
  </r>
  <r>
    <n v="1031"/>
    <s v="India"/>
    <x v="0"/>
    <n v="600"/>
  </r>
  <r>
    <n v="1031"/>
    <s v="India"/>
    <x v="1"/>
    <n v="20"/>
  </r>
  <r>
    <n v="1031"/>
    <s v="India"/>
    <x v="2"/>
    <n v="350"/>
  </r>
  <r>
    <n v="1031"/>
    <s v="India"/>
    <x v="3"/>
    <n v="29"/>
  </r>
  <r>
    <n v="1031"/>
    <s v="India"/>
    <x v="4"/>
    <n v="30"/>
  </r>
  <r>
    <n v="1031"/>
    <s v="India"/>
    <x v="5"/>
    <n v="33"/>
  </r>
  <r>
    <n v="8015"/>
    <s v="Spain"/>
    <x v="0"/>
    <n v="714"/>
  </r>
  <r>
    <n v="8015"/>
    <s v="Spain"/>
    <x v="1"/>
    <n v="76"/>
  </r>
  <r>
    <n v="8015"/>
    <s v="Spain"/>
    <x v="2"/>
    <n v="395"/>
  </r>
  <r>
    <n v="8015"/>
    <s v="Spain"/>
    <x v="3"/>
    <n v="116"/>
  </r>
  <r>
    <n v="8015"/>
    <s v="Spain"/>
    <x v="4"/>
    <n v="0"/>
  </r>
  <r>
    <n v="8015"/>
    <s v="Spain"/>
    <x v="5"/>
    <n v="12"/>
  </r>
  <r>
    <n v="1745"/>
    <s v="Spain"/>
    <x v="0"/>
    <n v="714"/>
  </r>
  <r>
    <n v="1745"/>
    <s v="Spain"/>
    <x v="1"/>
    <n v="76"/>
  </r>
  <r>
    <n v="1745"/>
    <s v="Spain"/>
    <x v="2"/>
    <n v="395"/>
  </r>
  <r>
    <n v="1745"/>
    <s v="Spain"/>
    <x v="3"/>
    <n v="116"/>
  </r>
  <r>
    <n v="1745"/>
    <s v="Spain"/>
    <x v="4"/>
    <n v="0"/>
  </r>
  <r>
    <n v="1745"/>
    <s v="Spain"/>
    <x v="5"/>
    <n v="12"/>
  </r>
  <r>
    <n v="4518"/>
    <s v="Canada"/>
    <x v="0"/>
    <n v="386"/>
  </r>
  <r>
    <n v="4518"/>
    <s v="Canada"/>
    <x v="1"/>
    <n v="172"/>
  </r>
  <r>
    <n v="4518"/>
    <s v="Canada"/>
    <x v="2"/>
    <n v="183"/>
  </r>
  <r>
    <n v="4518"/>
    <s v="Canada"/>
    <x v="3"/>
    <n v="185"/>
  </r>
  <r>
    <n v="4518"/>
    <s v="Canada"/>
    <x v="4"/>
    <n v="132"/>
  </r>
  <r>
    <n v="4518"/>
    <s v="Canada"/>
    <x v="5"/>
    <n v="111"/>
  </r>
  <r>
    <n v="8545"/>
    <s v="Spain"/>
    <x v="0"/>
    <n v="1296"/>
  </r>
  <r>
    <n v="8545"/>
    <s v="Spain"/>
    <x v="1"/>
    <n v="17"/>
  </r>
  <r>
    <n v="8545"/>
    <s v="Spain"/>
    <x v="2"/>
    <n v="311"/>
  </r>
  <r>
    <n v="8545"/>
    <s v="Spain"/>
    <x v="3"/>
    <n v="45"/>
  </r>
  <r>
    <n v="8545"/>
    <s v="Spain"/>
    <x v="4"/>
    <n v="69"/>
  </r>
  <r>
    <n v="8545"/>
    <s v="Spain"/>
    <x v="5"/>
    <n v="51"/>
  </r>
  <r>
    <n v="10955"/>
    <s v="Spain"/>
    <x v="0"/>
    <n v="416"/>
  </r>
  <r>
    <n v="10955"/>
    <s v="Spain"/>
    <x v="1"/>
    <n v="46"/>
  </r>
  <r>
    <n v="10955"/>
    <s v="Spain"/>
    <x v="2"/>
    <n v="925"/>
  </r>
  <r>
    <n v="10955"/>
    <s v="Spain"/>
    <x v="3"/>
    <n v="60"/>
  </r>
  <r>
    <n v="10955"/>
    <s v="Spain"/>
    <x v="4"/>
    <n v="107"/>
  </r>
  <r>
    <n v="10955"/>
    <s v="Spain"/>
    <x v="5"/>
    <n v="46"/>
  </r>
  <r>
    <n v="2975"/>
    <s v="Spain"/>
    <x v="0"/>
    <n v="717"/>
  </r>
  <r>
    <n v="2975"/>
    <s v="Spain"/>
    <x v="1"/>
    <n v="42"/>
  </r>
  <r>
    <n v="2975"/>
    <s v="Spain"/>
    <x v="2"/>
    <n v="864"/>
  </r>
  <r>
    <n v="2975"/>
    <s v="Spain"/>
    <x v="3"/>
    <n v="219"/>
  </r>
  <r>
    <n v="2975"/>
    <s v="Spain"/>
    <x v="4"/>
    <n v="30"/>
  </r>
  <r>
    <n v="2975"/>
    <s v="Spain"/>
    <x v="5"/>
    <n v="84"/>
  </r>
  <r>
    <n v="9400"/>
    <s v="Spain"/>
    <x v="0"/>
    <n v="630"/>
  </r>
  <r>
    <n v="9400"/>
    <s v="Spain"/>
    <x v="1"/>
    <n v="26"/>
  </r>
  <r>
    <n v="9400"/>
    <s v="Spain"/>
    <x v="2"/>
    <n v="611"/>
  </r>
  <r>
    <n v="9400"/>
    <s v="Spain"/>
    <x v="3"/>
    <n v="44"/>
  </r>
  <r>
    <n v="9400"/>
    <s v="Spain"/>
    <x v="4"/>
    <n v="18"/>
  </r>
  <r>
    <n v="9400"/>
    <s v="Spain"/>
    <x v="5"/>
    <n v="54"/>
  </r>
  <r>
    <n v="8584"/>
    <s v="Spain"/>
    <x v="0"/>
    <n v="376"/>
  </r>
  <r>
    <n v="8584"/>
    <s v="Spain"/>
    <x v="1"/>
    <n v="53"/>
  </r>
  <r>
    <n v="8584"/>
    <s v="Spain"/>
    <x v="2"/>
    <n v="462"/>
  </r>
  <r>
    <n v="8584"/>
    <s v="Spain"/>
    <x v="3"/>
    <n v="168"/>
  </r>
  <r>
    <n v="8584"/>
    <s v="Spain"/>
    <x v="4"/>
    <n v="53"/>
  </r>
  <r>
    <n v="8584"/>
    <s v="Spain"/>
    <x v="5"/>
    <n v="53"/>
  </r>
  <r>
    <n v="11074"/>
    <s v="Saudi Arabia"/>
    <x v="0"/>
    <n v="494"/>
  </r>
  <r>
    <n v="11074"/>
    <s v="Saudi Arabia"/>
    <x v="1"/>
    <n v="92"/>
  </r>
  <r>
    <n v="11074"/>
    <s v="Saudi Arabia"/>
    <x v="2"/>
    <n v="391"/>
  </r>
  <r>
    <n v="11074"/>
    <s v="Saudi Arabia"/>
    <x v="3"/>
    <n v="194"/>
  </r>
  <r>
    <n v="11074"/>
    <s v="Saudi Arabia"/>
    <x v="4"/>
    <n v="11"/>
  </r>
  <r>
    <n v="11074"/>
    <s v="Saudi Arabia"/>
    <x v="5"/>
    <n v="241"/>
  </r>
  <r>
    <n v="6906"/>
    <s v="Spain"/>
    <x v="0"/>
    <n v="167"/>
  </r>
  <r>
    <n v="6906"/>
    <s v="Spain"/>
    <x v="1"/>
    <n v="48"/>
  </r>
  <r>
    <n v="6906"/>
    <s v="Spain"/>
    <x v="2"/>
    <n v="602"/>
  </r>
  <r>
    <n v="6906"/>
    <s v="Spain"/>
    <x v="3"/>
    <n v="63"/>
  </r>
  <r>
    <n v="6906"/>
    <s v="Spain"/>
    <x v="4"/>
    <n v="72"/>
  </r>
  <r>
    <n v="6906"/>
    <s v="Spain"/>
    <x v="5"/>
    <n v="72"/>
  </r>
  <r>
    <n v="9757"/>
    <s v="Spain"/>
    <x v="0"/>
    <n v="997"/>
  </r>
  <r>
    <n v="9757"/>
    <s v="Spain"/>
    <x v="1"/>
    <n v="15"/>
  </r>
  <r>
    <n v="9757"/>
    <s v="Spain"/>
    <x v="2"/>
    <n v="414"/>
  </r>
  <r>
    <n v="9757"/>
    <s v="Spain"/>
    <x v="3"/>
    <n v="99"/>
  </r>
  <r>
    <n v="9757"/>
    <s v="Spain"/>
    <x v="4"/>
    <n v="30"/>
  </r>
  <r>
    <n v="9757"/>
    <s v="Spain"/>
    <x v="5"/>
    <n v="76"/>
  </r>
  <r>
    <n v="2088"/>
    <s v="Germany"/>
    <x v="0"/>
    <n v="997"/>
  </r>
  <r>
    <n v="2088"/>
    <s v="Germany"/>
    <x v="1"/>
    <n v="15"/>
  </r>
  <r>
    <n v="2088"/>
    <s v="Germany"/>
    <x v="2"/>
    <n v="414"/>
  </r>
  <r>
    <n v="2088"/>
    <s v="Germany"/>
    <x v="3"/>
    <n v="99"/>
  </r>
  <r>
    <n v="2088"/>
    <s v="Germany"/>
    <x v="4"/>
    <n v="30"/>
  </r>
  <r>
    <n v="2088"/>
    <s v="Germany"/>
    <x v="5"/>
    <n v="76"/>
  </r>
  <r>
    <n v="3725"/>
    <s v="Spain"/>
    <x v="0"/>
    <n v="1248"/>
  </r>
  <r>
    <n v="3725"/>
    <s v="Spain"/>
    <x v="1"/>
    <n v="16"/>
  </r>
  <r>
    <n v="3725"/>
    <s v="Spain"/>
    <x v="2"/>
    <n v="349"/>
  </r>
  <r>
    <n v="3725"/>
    <s v="Spain"/>
    <x v="3"/>
    <n v="43"/>
  </r>
  <r>
    <n v="3725"/>
    <s v="Spain"/>
    <x v="4"/>
    <n v="16"/>
  </r>
  <r>
    <n v="3725"/>
    <s v="Spain"/>
    <x v="5"/>
    <n v="16"/>
  </r>
  <r>
    <n v="1826"/>
    <s v="Spain"/>
    <x v="0"/>
    <n v="189"/>
  </r>
  <r>
    <n v="1826"/>
    <s v="Spain"/>
    <x v="1"/>
    <n v="104"/>
  </r>
  <r>
    <n v="1826"/>
    <s v="Spain"/>
    <x v="2"/>
    <n v="379"/>
  </r>
  <r>
    <n v="1826"/>
    <s v="Spain"/>
    <x v="3"/>
    <n v="111"/>
  </r>
  <r>
    <n v="1826"/>
    <s v="Spain"/>
    <x v="4"/>
    <n v="189"/>
  </r>
  <r>
    <n v="1826"/>
    <s v="Spain"/>
    <x v="5"/>
    <n v="218"/>
  </r>
  <r>
    <n v="1966"/>
    <s v="Australia"/>
    <x v="0"/>
    <n v="684"/>
  </r>
  <r>
    <n v="1966"/>
    <s v="Australia"/>
    <x v="1"/>
    <n v="100"/>
  </r>
  <r>
    <n v="1966"/>
    <s v="Australia"/>
    <x v="2"/>
    <n v="801"/>
  </r>
  <r>
    <n v="1966"/>
    <s v="Australia"/>
    <x v="3"/>
    <n v="21"/>
  </r>
  <r>
    <n v="1966"/>
    <s v="Australia"/>
    <x v="4"/>
    <n v="66"/>
  </r>
  <r>
    <n v="1966"/>
    <s v="Australia"/>
    <x v="5"/>
    <n v="0"/>
  </r>
  <r>
    <n v="7789"/>
    <s v="Spain"/>
    <x v="0"/>
    <n v="684"/>
  </r>
  <r>
    <n v="7789"/>
    <s v="Spain"/>
    <x v="1"/>
    <n v="100"/>
  </r>
  <r>
    <n v="7789"/>
    <s v="Spain"/>
    <x v="2"/>
    <n v="801"/>
  </r>
  <r>
    <n v="7789"/>
    <s v="Spain"/>
    <x v="3"/>
    <n v="21"/>
  </r>
  <r>
    <n v="7789"/>
    <s v="Spain"/>
    <x v="4"/>
    <n v="66"/>
  </r>
  <r>
    <n v="7789"/>
    <s v="Spain"/>
    <x v="5"/>
    <n v="0"/>
  </r>
  <r>
    <n v="6945"/>
    <s v="Spain"/>
    <x v="0"/>
    <n v="387"/>
  </r>
  <r>
    <n v="6945"/>
    <s v="Spain"/>
    <x v="1"/>
    <n v="20"/>
  </r>
  <r>
    <n v="6945"/>
    <s v="Spain"/>
    <x v="2"/>
    <n v="713"/>
  </r>
  <r>
    <n v="6945"/>
    <s v="Spain"/>
    <x v="3"/>
    <n v="38"/>
  </r>
  <r>
    <n v="6945"/>
    <s v="Spain"/>
    <x v="4"/>
    <n v="54"/>
  </r>
  <r>
    <n v="6945"/>
    <s v="Spain"/>
    <x v="5"/>
    <n v="163"/>
  </r>
  <r>
    <n v="1509"/>
    <s v="Spain"/>
    <x v="0"/>
    <n v="152"/>
  </r>
  <r>
    <n v="1509"/>
    <s v="Spain"/>
    <x v="1"/>
    <n v="27"/>
  </r>
  <r>
    <n v="1509"/>
    <s v="Spain"/>
    <x v="2"/>
    <n v="103"/>
  </r>
  <r>
    <n v="1509"/>
    <s v="Spain"/>
    <x v="3"/>
    <n v="106"/>
  </r>
  <r>
    <n v="1509"/>
    <s v="Spain"/>
    <x v="4"/>
    <n v="54"/>
  </r>
  <r>
    <n v="1509"/>
    <s v="Spain"/>
    <x v="5"/>
    <n v="81"/>
  </r>
  <r>
    <n v="10981"/>
    <s v="Saudi Arabia"/>
    <x v="0"/>
    <n v="434"/>
  </r>
  <r>
    <n v="10981"/>
    <s v="Saudi Arabia"/>
    <x v="1"/>
    <n v="137"/>
  </r>
  <r>
    <n v="10981"/>
    <s v="Saudi Arabia"/>
    <x v="2"/>
    <n v="400"/>
  </r>
  <r>
    <n v="10981"/>
    <s v="Saudi Arabia"/>
    <x v="3"/>
    <n v="45"/>
  </r>
  <r>
    <n v="10981"/>
    <s v="Saudi Arabia"/>
    <x v="4"/>
    <n v="137"/>
  </r>
  <r>
    <n v="10981"/>
    <s v="Saudi Arabia"/>
    <x v="5"/>
    <n v="45"/>
  </r>
  <r>
    <n v="486"/>
    <s v="Canada"/>
    <x v="0"/>
    <n v="434"/>
  </r>
  <r>
    <n v="486"/>
    <s v="Canada"/>
    <x v="1"/>
    <n v="137"/>
  </r>
  <r>
    <n v="486"/>
    <s v="Canada"/>
    <x v="2"/>
    <n v="400"/>
  </r>
  <r>
    <n v="486"/>
    <s v="Canada"/>
    <x v="3"/>
    <n v="45"/>
  </r>
  <r>
    <n v="486"/>
    <s v="Canada"/>
    <x v="4"/>
    <n v="137"/>
  </r>
  <r>
    <n v="486"/>
    <s v="Canada"/>
    <x v="5"/>
    <n v="45"/>
  </r>
  <r>
    <n v="10156"/>
    <s v="Spain"/>
    <x v="0"/>
    <n v="215"/>
  </r>
  <r>
    <n v="10156"/>
    <s v="Spain"/>
    <x v="1"/>
    <n v="63"/>
  </r>
  <r>
    <n v="10156"/>
    <s v="Spain"/>
    <x v="2"/>
    <n v="507"/>
  </r>
  <r>
    <n v="10156"/>
    <s v="Spain"/>
    <x v="3"/>
    <n v="231"/>
  </r>
  <r>
    <n v="10156"/>
    <s v="Spain"/>
    <x v="4"/>
    <n v="31"/>
  </r>
  <r>
    <n v="10156"/>
    <s v="Spain"/>
    <x v="5"/>
    <n v="190"/>
  </r>
  <r>
    <n v="5547"/>
    <s v="Spain"/>
    <x v="0"/>
    <n v="1478"/>
  </r>
  <r>
    <n v="5547"/>
    <s v="Spain"/>
    <x v="1"/>
    <n v="19"/>
  </r>
  <r>
    <n v="5547"/>
    <s v="Spain"/>
    <x v="2"/>
    <n v="403"/>
  </r>
  <r>
    <n v="5547"/>
    <s v="Spain"/>
    <x v="3"/>
    <n v="0"/>
  </r>
  <r>
    <n v="5547"/>
    <s v="Spain"/>
    <x v="4"/>
    <n v="19"/>
  </r>
  <r>
    <n v="5547"/>
    <s v="Spain"/>
    <x v="5"/>
    <n v="0"/>
  </r>
  <r>
    <n v="8362"/>
    <s v="Saudi Arabia"/>
    <x v="0"/>
    <n v="1478"/>
  </r>
  <r>
    <n v="8362"/>
    <s v="Saudi Arabia"/>
    <x v="1"/>
    <n v="19"/>
  </r>
  <r>
    <n v="8362"/>
    <s v="Saudi Arabia"/>
    <x v="2"/>
    <n v="403"/>
  </r>
  <r>
    <n v="8362"/>
    <s v="Saudi Arabia"/>
    <x v="3"/>
    <n v="0"/>
  </r>
  <r>
    <n v="8362"/>
    <s v="Saudi Arabia"/>
    <x v="4"/>
    <n v="19"/>
  </r>
  <r>
    <n v="8362"/>
    <s v="Saudi Arabia"/>
    <x v="5"/>
    <n v="0"/>
  </r>
  <r>
    <n v="5721"/>
    <s v="Canada"/>
    <x v="0"/>
    <n v="611"/>
  </r>
  <r>
    <n v="5721"/>
    <s v="Canada"/>
    <x v="1"/>
    <n v="76"/>
  </r>
  <r>
    <n v="5721"/>
    <s v="Canada"/>
    <x v="2"/>
    <n v="749"/>
  </r>
  <r>
    <n v="5721"/>
    <s v="Canada"/>
    <x v="3"/>
    <n v="59"/>
  </r>
  <r>
    <n v="5721"/>
    <s v="Canada"/>
    <x v="4"/>
    <n v="45"/>
  </r>
  <r>
    <n v="5721"/>
    <s v="Canada"/>
    <x v="5"/>
    <n v="26"/>
  </r>
  <r>
    <n v="8923"/>
    <s v="Spain"/>
    <x v="0"/>
    <n v="514"/>
  </r>
  <r>
    <n v="8923"/>
    <s v="Spain"/>
    <x v="1"/>
    <n v="22"/>
  </r>
  <r>
    <n v="8923"/>
    <s v="Spain"/>
    <x v="2"/>
    <n v="732"/>
  </r>
  <r>
    <n v="8923"/>
    <s v="Spain"/>
    <x v="3"/>
    <n v="42"/>
  </r>
  <r>
    <n v="8923"/>
    <s v="Spain"/>
    <x v="4"/>
    <n v="198"/>
  </r>
  <r>
    <n v="8923"/>
    <s v="Spain"/>
    <x v="5"/>
    <n v="79"/>
  </r>
  <r>
    <n v="2495"/>
    <s v="Spain"/>
    <x v="0"/>
    <n v="217"/>
  </r>
  <r>
    <n v="2495"/>
    <s v="Spain"/>
    <x v="1"/>
    <n v="38"/>
  </r>
  <r>
    <n v="2495"/>
    <s v="Spain"/>
    <x v="2"/>
    <n v="350"/>
  </r>
  <r>
    <n v="2495"/>
    <s v="Spain"/>
    <x v="3"/>
    <n v="111"/>
  </r>
  <r>
    <n v="2495"/>
    <s v="Spain"/>
    <x v="4"/>
    <n v="85"/>
  </r>
  <r>
    <n v="2495"/>
    <s v="Spain"/>
    <x v="5"/>
    <n v="15"/>
  </r>
  <r>
    <n v="3560"/>
    <s v="Germany"/>
    <x v="0"/>
    <n v="901"/>
  </r>
  <r>
    <n v="3560"/>
    <s v="Germany"/>
    <x v="1"/>
    <n v="31"/>
  </r>
  <r>
    <n v="3560"/>
    <s v="Germany"/>
    <x v="2"/>
    <n v="345"/>
  </r>
  <r>
    <n v="3560"/>
    <s v="Germany"/>
    <x v="3"/>
    <n v="75"/>
  </r>
  <r>
    <n v="3560"/>
    <s v="Germany"/>
    <x v="4"/>
    <n v="31"/>
  </r>
  <r>
    <n v="3560"/>
    <s v="Germany"/>
    <x v="5"/>
    <n v="191"/>
  </r>
  <r>
    <n v="241"/>
    <s v="Spain"/>
    <x v="0"/>
    <n v="901"/>
  </r>
  <r>
    <n v="241"/>
    <s v="Spain"/>
    <x v="1"/>
    <n v="31"/>
  </r>
  <r>
    <n v="241"/>
    <s v="Spain"/>
    <x v="2"/>
    <n v="345"/>
  </r>
  <r>
    <n v="241"/>
    <s v="Spain"/>
    <x v="3"/>
    <n v="75"/>
  </r>
  <r>
    <n v="241"/>
    <s v="Spain"/>
    <x v="4"/>
    <n v="31"/>
  </r>
  <r>
    <n v="241"/>
    <s v="Spain"/>
    <x v="5"/>
    <n v="191"/>
  </r>
  <r>
    <n v="7521"/>
    <s v="Canada"/>
    <x v="0"/>
    <n v="901"/>
  </r>
  <r>
    <n v="7521"/>
    <s v="Canada"/>
    <x v="1"/>
    <n v="31"/>
  </r>
  <r>
    <n v="7521"/>
    <s v="Canada"/>
    <x v="2"/>
    <n v="345"/>
  </r>
  <r>
    <n v="7521"/>
    <s v="Canada"/>
    <x v="3"/>
    <n v="75"/>
  </r>
  <r>
    <n v="7521"/>
    <s v="Canada"/>
    <x v="4"/>
    <n v="31"/>
  </r>
  <r>
    <n v="7521"/>
    <s v="Canada"/>
    <x v="5"/>
    <n v="191"/>
  </r>
  <r>
    <n v="10314"/>
    <s v="India"/>
    <x v="0"/>
    <n v="847"/>
  </r>
  <r>
    <n v="10314"/>
    <s v="India"/>
    <x v="1"/>
    <n v="66"/>
  </r>
  <r>
    <n v="10314"/>
    <s v="India"/>
    <x v="2"/>
    <n v="119"/>
  </r>
  <r>
    <n v="10314"/>
    <s v="India"/>
    <x v="3"/>
    <n v="86"/>
  </r>
  <r>
    <n v="10314"/>
    <s v="India"/>
    <x v="4"/>
    <n v="89"/>
  </r>
  <r>
    <n v="10314"/>
    <s v="India"/>
    <x v="5"/>
    <n v="111"/>
  </r>
  <r>
    <n v="5538"/>
    <s v="Spain"/>
    <x v="0"/>
    <n v="897"/>
  </r>
  <r>
    <n v="5538"/>
    <s v="Spain"/>
    <x v="1"/>
    <n v="161"/>
  </r>
  <r>
    <n v="5538"/>
    <s v="Spain"/>
    <x v="2"/>
    <n v="430"/>
  </r>
  <r>
    <n v="5538"/>
    <s v="Spain"/>
    <x v="3"/>
    <n v="186"/>
  </r>
  <r>
    <n v="5538"/>
    <s v="Spain"/>
    <x v="4"/>
    <n v="161"/>
  </r>
  <r>
    <n v="5538"/>
    <s v="Spain"/>
    <x v="5"/>
    <n v="27"/>
  </r>
  <r>
    <n v="3910"/>
    <s v="Spain"/>
    <x v="0"/>
    <n v="897"/>
  </r>
  <r>
    <n v="3910"/>
    <s v="Spain"/>
    <x v="1"/>
    <n v="161"/>
  </r>
  <r>
    <n v="3910"/>
    <s v="Spain"/>
    <x v="2"/>
    <n v="430"/>
  </r>
  <r>
    <n v="3910"/>
    <s v="Spain"/>
    <x v="3"/>
    <n v="186"/>
  </r>
  <r>
    <n v="3910"/>
    <s v="Spain"/>
    <x v="4"/>
    <n v="161"/>
  </r>
  <r>
    <n v="3910"/>
    <s v="Spain"/>
    <x v="5"/>
    <n v="27"/>
  </r>
  <r>
    <n v="6274"/>
    <s v="Saudi Arabia"/>
    <x v="0"/>
    <n v="1076"/>
  </r>
  <r>
    <n v="6274"/>
    <s v="Saudi Arabia"/>
    <x v="1"/>
    <n v="16"/>
  </r>
  <r>
    <n v="6274"/>
    <s v="Saudi Arabia"/>
    <x v="2"/>
    <n v="417"/>
  </r>
  <r>
    <n v="6274"/>
    <s v="Saudi Arabia"/>
    <x v="3"/>
    <n v="42"/>
  </r>
  <r>
    <n v="6274"/>
    <s v="Saudi Arabia"/>
    <x v="4"/>
    <n v="48"/>
  </r>
  <r>
    <n v="6274"/>
    <s v="Saudi Arabia"/>
    <x v="5"/>
    <n v="16"/>
  </r>
  <r>
    <n v="10286"/>
    <s v="Saudi Arabia"/>
    <x v="0"/>
    <n v="318"/>
  </r>
  <r>
    <n v="10286"/>
    <s v="Saudi Arabia"/>
    <x v="1"/>
    <n v="8"/>
  </r>
  <r>
    <n v="10286"/>
    <s v="Saudi Arabia"/>
    <x v="2"/>
    <n v="407"/>
  </r>
  <r>
    <n v="10286"/>
    <s v="Saudi Arabia"/>
    <x v="3"/>
    <n v="150"/>
  </r>
  <r>
    <n v="10286"/>
    <s v="Saudi Arabia"/>
    <x v="4"/>
    <n v="35"/>
  </r>
  <r>
    <n v="10286"/>
    <s v="Saudi Arabia"/>
    <x v="5"/>
    <n v="8"/>
  </r>
  <r>
    <n v="9799"/>
    <s v="Spain"/>
    <x v="0"/>
    <n v="866"/>
  </r>
  <r>
    <n v="9799"/>
    <s v="Spain"/>
    <x v="1"/>
    <n v="21"/>
  </r>
  <r>
    <n v="9799"/>
    <s v="Spain"/>
    <x v="2"/>
    <n v="151"/>
  </r>
  <r>
    <n v="9799"/>
    <s v="Spain"/>
    <x v="3"/>
    <n v="28"/>
  </r>
  <r>
    <n v="9799"/>
    <s v="Spain"/>
    <x v="4"/>
    <n v="21"/>
  </r>
  <r>
    <n v="9799"/>
    <s v="Spain"/>
    <x v="5"/>
    <n v="86"/>
  </r>
  <r>
    <n v="1150"/>
    <s v="Spain"/>
    <x v="0"/>
    <n v="755"/>
  </r>
  <r>
    <n v="1150"/>
    <s v="Spain"/>
    <x v="1"/>
    <n v="144"/>
  </r>
  <r>
    <n v="1150"/>
    <s v="Spain"/>
    <x v="2"/>
    <n v="562"/>
  </r>
  <r>
    <n v="1150"/>
    <s v="Spain"/>
    <x v="3"/>
    <n v="104"/>
  </r>
  <r>
    <n v="1150"/>
    <s v="Spain"/>
    <x v="4"/>
    <n v="64"/>
  </r>
  <r>
    <n v="1150"/>
    <s v="Spain"/>
    <x v="5"/>
    <n v="224"/>
  </r>
  <r>
    <n v="3005"/>
    <s v="Spain"/>
    <x v="0"/>
    <n v="530"/>
  </r>
  <r>
    <n v="3005"/>
    <s v="Spain"/>
    <x v="1"/>
    <n v="117"/>
  </r>
  <r>
    <n v="3005"/>
    <s v="Spain"/>
    <x v="2"/>
    <n v="678"/>
  </r>
  <r>
    <n v="3005"/>
    <s v="Spain"/>
    <x v="3"/>
    <n v="134"/>
  </r>
  <r>
    <n v="3005"/>
    <s v="Spain"/>
    <x v="4"/>
    <n v="44"/>
  </r>
  <r>
    <n v="3005"/>
    <s v="Spain"/>
    <x v="5"/>
    <n v="147"/>
  </r>
  <r>
    <n v="477"/>
    <s v="Spain"/>
    <x v="0"/>
    <n v="1060"/>
  </r>
  <r>
    <n v="477"/>
    <s v="Spain"/>
    <x v="1"/>
    <n v="61"/>
  </r>
  <r>
    <n v="477"/>
    <s v="Spain"/>
    <x v="2"/>
    <n v="835"/>
  </r>
  <r>
    <n v="477"/>
    <s v="Spain"/>
    <x v="3"/>
    <n v="80"/>
  </r>
  <r>
    <n v="477"/>
    <s v="Spain"/>
    <x v="4"/>
    <n v="20"/>
  </r>
  <r>
    <n v="477"/>
    <s v="Spain"/>
    <x v="5"/>
    <n v="101"/>
  </r>
  <r>
    <n v="6974"/>
    <s v="Germany"/>
    <x v="0"/>
    <n v="518"/>
  </r>
  <r>
    <n v="6974"/>
    <s v="Germany"/>
    <x v="1"/>
    <n v="42"/>
  </r>
  <r>
    <n v="6974"/>
    <s v="Germany"/>
    <x v="2"/>
    <n v="742"/>
  </r>
  <r>
    <n v="6974"/>
    <s v="Germany"/>
    <x v="3"/>
    <n v="55"/>
  </r>
  <r>
    <n v="6974"/>
    <s v="Germany"/>
    <x v="4"/>
    <n v="56"/>
  </r>
  <r>
    <n v="6974"/>
    <s v="Germany"/>
    <x v="5"/>
    <n v="84"/>
  </r>
  <r>
    <n v="4974"/>
    <s v="USA"/>
    <x v="0"/>
    <n v="433"/>
  </r>
  <r>
    <n v="4974"/>
    <s v="USA"/>
    <x v="1"/>
    <n v="89"/>
  </r>
  <r>
    <n v="4974"/>
    <s v="USA"/>
    <x v="2"/>
    <n v="650"/>
  </r>
  <r>
    <n v="4974"/>
    <s v="USA"/>
    <x v="3"/>
    <n v="16"/>
  </r>
  <r>
    <n v="4974"/>
    <s v="USA"/>
    <x v="4"/>
    <n v="102"/>
  </r>
  <r>
    <n v="4974"/>
    <s v="USA"/>
    <x v="5"/>
    <n v="102"/>
  </r>
  <r>
    <n v="4427"/>
    <s v="Spain"/>
    <x v="0"/>
    <n v="536"/>
  </r>
  <r>
    <n v="4427"/>
    <s v="Spain"/>
    <x v="1"/>
    <n v="27"/>
  </r>
  <r>
    <n v="4427"/>
    <s v="Spain"/>
    <x v="2"/>
    <n v="590"/>
  </r>
  <r>
    <n v="4427"/>
    <s v="Spain"/>
    <x v="3"/>
    <n v="38"/>
  </r>
  <r>
    <n v="4427"/>
    <s v="Spain"/>
    <x v="4"/>
    <n v="107"/>
  </r>
  <r>
    <n v="4427"/>
    <s v="Spain"/>
    <x v="5"/>
    <n v="67"/>
  </r>
  <r>
    <n v="9010"/>
    <s v="Spain"/>
    <x v="0"/>
    <n v="968"/>
  </r>
  <r>
    <n v="9010"/>
    <s v="Spain"/>
    <x v="1"/>
    <n v="147"/>
  </r>
  <r>
    <n v="9010"/>
    <s v="Spain"/>
    <x v="2"/>
    <n v="842"/>
  </r>
  <r>
    <n v="9010"/>
    <s v="Spain"/>
    <x v="3"/>
    <n v="137"/>
  </r>
  <r>
    <n v="9010"/>
    <s v="Spain"/>
    <x v="4"/>
    <n v="42"/>
  </r>
  <r>
    <n v="9010"/>
    <s v="Spain"/>
    <x v="5"/>
    <n v="210"/>
  </r>
  <r>
    <n v="9286"/>
    <s v="Spain"/>
    <x v="0"/>
    <n v="407"/>
  </r>
  <r>
    <n v="9286"/>
    <s v="Spain"/>
    <x v="1"/>
    <n v="28"/>
  </r>
  <r>
    <n v="9286"/>
    <s v="Spain"/>
    <x v="2"/>
    <n v="100"/>
  </r>
  <r>
    <n v="9286"/>
    <s v="Spain"/>
    <x v="3"/>
    <n v="120"/>
  </r>
  <r>
    <n v="9286"/>
    <s v="Spain"/>
    <x v="4"/>
    <n v="74"/>
  </r>
  <r>
    <n v="9286"/>
    <s v="Spain"/>
    <x v="5"/>
    <n v="18"/>
  </r>
  <r>
    <n v="5031"/>
    <s v="Spain"/>
    <x v="0"/>
    <n v="777"/>
  </r>
  <r>
    <n v="5031"/>
    <s v="Spain"/>
    <x v="1"/>
    <n v="35"/>
  </r>
  <r>
    <n v="5031"/>
    <s v="Spain"/>
    <x v="2"/>
    <n v="731"/>
  </r>
  <r>
    <n v="5031"/>
    <s v="Spain"/>
    <x v="3"/>
    <n v="39"/>
  </r>
  <r>
    <n v="5031"/>
    <s v="Spain"/>
    <x v="4"/>
    <n v="137"/>
  </r>
  <r>
    <n v="5031"/>
    <s v="Spain"/>
    <x v="5"/>
    <n v="114"/>
  </r>
  <r>
    <n v="8931"/>
    <s v="Saudi Arabia"/>
    <x v="0"/>
    <n v="812"/>
  </r>
  <r>
    <n v="8931"/>
    <s v="Saudi Arabia"/>
    <x v="1"/>
    <n v="99"/>
  </r>
  <r>
    <n v="8931"/>
    <s v="Saudi Arabia"/>
    <x v="2"/>
    <n v="431"/>
  </r>
  <r>
    <n v="8931"/>
    <s v="Saudi Arabia"/>
    <x v="3"/>
    <n v="237"/>
  </r>
  <r>
    <n v="8931"/>
    <s v="Saudi Arabia"/>
    <x v="4"/>
    <n v="149"/>
  </r>
  <r>
    <n v="8931"/>
    <s v="Saudi Arabia"/>
    <x v="5"/>
    <n v="33"/>
  </r>
  <r>
    <n v="9560"/>
    <s v="Spain"/>
    <x v="0"/>
    <n v="856"/>
  </r>
  <r>
    <n v="9560"/>
    <s v="Spain"/>
    <x v="1"/>
    <n v="61"/>
  </r>
  <r>
    <n v="9560"/>
    <s v="Spain"/>
    <x v="2"/>
    <n v="570"/>
  </r>
  <r>
    <n v="9560"/>
    <s v="Spain"/>
    <x v="3"/>
    <n v="40"/>
  </r>
  <r>
    <n v="9560"/>
    <s v="Spain"/>
    <x v="4"/>
    <n v="25"/>
  </r>
  <r>
    <n v="9560"/>
    <s v="Spain"/>
    <x v="5"/>
    <n v="122"/>
  </r>
  <r>
    <n v="2114"/>
    <s v="USA"/>
    <x v="0"/>
    <n v="1006"/>
  </r>
  <r>
    <n v="2114"/>
    <s v="USA"/>
    <x v="1"/>
    <n v="22"/>
  </r>
  <r>
    <n v="2114"/>
    <s v="USA"/>
    <x v="2"/>
    <n v="115"/>
  </r>
  <r>
    <n v="2114"/>
    <s v="USA"/>
    <x v="3"/>
    <n v="59"/>
  </r>
  <r>
    <n v="2114"/>
    <s v="USA"/>
    <x v="4"/>
    <n v="68"/>
  </r>
  <r>
    <n v="2114"/>
    <s v="USA"/>
    <x v="5"/>
    <n v="45"/>
  </r>
  <r>
    <n v="4261"/>
    <s v="Saudi Arabia"/>
    <x v="0"/>
    <n v="1006"/>
  </r>
  <r>
    <n v="4261"/>
    <s v="Saudi Arabia"/>
    <x v="1"/>
    <n v="22"/>
  </r>
  <r>
    <n v="4261"/>
    <s v="Saudi Arabia"/>
    <x v="2"/>
    <n v="115"/>
  </r>
  <r>
    <n v="4261"/>
    <s v="Saudi Arabia"/>
    <x v="3"/>
    <n v="59"/>
  </r>
  <r>
    <n v="4261"/>
    <s v="Saudi Arabia"/>
    <x v="4"/>
    <n v="68"/>
  </r>
  <r>
    <n v="4261"/>
    <s v="Saudi Arabia"/>
    <x v="5"/>
    <n v="45"/>
  </r>
  <r>
    <n v="10163"/>
    <s v="Spain"/>
    <x v="0"/>
    <n v="712"/>
  </r>
  <r>
    <n v="10163"/>
    <s v="Spain"/>
    <x v="1"/>
    <n v="50"/>
  </r>
  <r>
    <n v="10163"/>
    <s v="Spain"/>
    <x v="2"/>
    <n v="420"/>
  </r>
  <r>
    <n v="10163"/>
    <s v="Spain"/>
    <x v="3"/>
    <n v="65"/>
  </r>
  <r>
    <n v="10163"/>
    <s v="Spain"/>
    <x v="4"/>
    <n v="38"/>
  </r>
  <r>
    <n v="10163"/>
    <s v="Spain"/>
    <x v="5"/>
    <n v="38"/>
  </r>
  <r>
    <n v="9930"/>
    <s v="Canada"/>
    <x v="0"/>
    <n v="606"/>
  </r>
  <r>
    <n v="9930"/>
    <s v="Canada"/>
    <x v="1"/>
    <n v="148"/>
  </r>
  <r>
    <n v="9930"/>
    <s v="Canada"/>
    <x v="2"/>
    <n v="228"/>
  </r>
  <r>
    <n v="9930"/>
    <s v="Canada"/>
    <x v="3"/>
    <n v="15"/>
  </r>
  <r>
    <n v="9930"/>
    <s v="Canada"/>
    <x v="4"/>
    <n v="148"/>
  </r>
  <r>
    <n v="9930"/>
    <s v="Canada"/>
    <x v="5"/>
    <n v="22"/>
  </r>
  <r>
    <n v="1553"/>
    <s v="Germany"/>
    <x v="0"/>
    <n v="966"/>
  </r>
  <r>
    <n v="1553"/>
    <s v="Germany"/>
    <x v="1"/>
    <n v="168"/>
  </r>
  <r>
    <n v="1553"/>
    <s v="Germany"/>
    <x v="2"/>
    <n v="672"/>
  </r>
  <r>
    <n v="1553"/>
    <s v="Germany"/>
    <x v="3"/>
    <n v="246"/>
  </r>
  <r>
    <n v="1553"/>
    <s v="Germany"/>
    <x v="4"/>
    <n v="105"/>
  </r>
  <r>
    <n v="1553"/>
    <s v="Germany"/>
    <x v="5"/>
    <n v="126"/>
  </r>
  <r>
    <n v="1411"/>
    <s v="Spain"/>
    <x v="0"/>
    <n v="204"/>
  </r>
  <r>
    <n v="1411"/>
    <s v="Spain"/>
    <x v="1"/>
    <n v="34"/>
  </r>
  <r>
    <n v="1411"/>
    <s v="Spain"/>
    <x v="2"/>
    <n v="204"/>
  </r>
  <r>
    <n v="1411"/>
    <s v="Spain"/>
    <x v="3"/>
    <n v="172"/>
  </r>
  <r>
    <n v="1411"/>
    <s v="Spain"/>
    <x v="4"/>
    <n v="153"/>
  </r>
  <r>
    <n v="1411"/>
    <s v="Spain"/>
    <x v="5"/>
    <n v="173"/>
  </r>
  <r>
    <n v="1361"/>
    <s v="Spain"/>
    <x v="0"/>
    <n v="1076"/>
  </r>
  <r>
    <n v="1361"/>
    <s v="Spain"/>
    <x v="1"/>
    <n v="68"/>
  </r>
  <r>
    <n v="1361"/>
    <s v="Spain"/>
    <x v="2"/>
    <n v="103"/>
  </r>
  <r>
    <n v="1361"/>
    <s v="Spain"/>
    <x v="3"/>
    <n v="29"/>
  </r>
  <r>
    <n v="1361"/>
    <s v="Spain"/>
    <x v="4"/>
    <n v="91"/>
  </r>
  <r>
    <n v="1361"/>
    <s v="Spain"/>
    <x v="5"/>
    <n v="68"/>
  </r>
  <r>
    <n v="2225"/>
    <s v="Australia"/>
    <x v="0"/>
    <n v="510"/>
  </r>
  <r>
    <n v="2225"/>
    <s v="Australia"/>
    <x v="1"/>
    <n v="120"/>
  </r>
  <r>
    <n v="2225"/>
    <s v="Australia"/>
    <x v="2"/>
    <n v="550"/>
  </r>
  <r>
    <n v="2225"/>
    <s v="Australia"/>
    <x v="3"/>
    <n v="156"/>
  </r>
  <r>
    <n v="2225"/>
    <s v="Australia"/>
    <x v="4"/>
    <n v="40"/>
  </r>
  <r>
    <n v="2225"/>
    <s v="Australia"/>
    <x v="5"/>
    <n v="241"/>
  </r>
  <r>
    <n v="2611"/>
    <s v="Saudi Arabia"/>
    <x v="0"/>
    <n v="1206"/>
  </r>
  <r>
    <n v="2611"/>
    <s v="Saudi Arabia"/>
    <x v="1"/>
    <n v="55"/>
  </r>
  <r>
    <n v="2611"/>
    <s v="Saudi Arabia"/>
    <x v="2"/>
    <n v="445"/>
  </r>
  <r>
    <n v="2611"/>
    <s v="Saudi Arabia"/>
    <x v="3"/>
    <n v="168"/>
  </r>
  <r>
    <n v="2611"/>
    <s v="Saudi Arabia"/>
    <x v="4"/>
    <n v="18"/>
  </r>
  <r>
    <n v="2611"/>
    <s v="Saudi Arabia"/>
    <x v="5"/>
    <n v="18"/>
  </r>
  <r>
    <n v="4686"/>
    <s v="Spain"/>
    <x v="0"/>
    <n v="861"/>
  </r>
  <r>
    <n v="4686"/>
    <s v="Spain"/>
    <x v="1"/>
    <n v="31"/>
  </r>
  <r>
    <n v="4686"/>
    <s v="Spain"/>
    <x v="2"/>
    <n v="558"/>
  </r>
  <r>
    <n v="4686"/>
    <s v="Spain"/>
    <x v="3"/>
    <n v="62"/>
  </r>
  <r>
    <n v="4686"/>
    <s v="Spain"/>
    <x v="4"/>
    <n v="95"/>
  </r>
  <r>
    <n v="4686"/>
    <s v="Spain"/>
    <x v="5"/>
    <n v="79"/>
  </r>
  <r>
    <n v="5332"/>
    <s v="India"/>
    <x v="0"/>
    <n v="362"/>
  </r>
  <r>
    <n v="5332"/>
    <s v="India"/>
    <x v="1"/>
    <n v="50"/>
  </r>
  <r>
    <n v="5332"/>
    <s v="India"/>
    <x v="2"/>
    <n v="431"/>
  </r>
  <r>
    <n v="5332"/>
    <s v="India"/>
    <x v="3"/>
    <n v="134"/>
  </r>
  <r>
    <n v="5332"/>
    <s v="India"/>
    <x v="4"/>
    <n v="35"/>
  </r>
  <r>
    <n v="5332"/>
    <s v="India"/>
    <x v="5"/>
    <n v="54"/>
  </r>
  <r>
    <n v="4543"/>
    <s v="Saudi Arabia"/>
    <x v="0"/>
    <n v="777"/>
  </r>
  <r>
    <n v="4543"/>
    <s v="Saudi Arabia"/>
    <x v="1"/>
    <n v="129"/>
  </r>
  <r>
    <n v="4543"/>
    <s v="Saudi Arabia"/>
    <x v="2"/>
    <n v="573"/>
  </r>
  <r>
    <n v="4543"/>
    <s v="Saudi Arabia"/>
    <x v="3"/>
    <n v="216"/>
  </r>
  <r>
    <n v="4543"/>
    <s v="Saudi Arabia"/>
    <x v="4"/>
    <n v="21"/>
  </r>
  <r>
    <n v="4543"/>
    <s v="Saudi Arabia"/>
    <x v="5"/>
    <n v="203"/>
  </r>
  <r>
    <n v="3503"/>
    <s v="Saudi Arabia"/>
    <x v="0"/>
    <n v="255"/>
  </r>
  <r>
    <n v="3503"/>
    <s v="Saudi Arabia"/>
    <x v="1"/>
    <n v="47"/>
  </r>
  <r>
    <n v="3503"/>
    <s v="Saudi Arabia"/>
    <x v="2"/>
    <n v="573"/>
  </r>
  <r>
    <n v="3503"/>
    <s v="Saudi Arabia"/>
    <x v="3"/>
    <n v="52"/>
  </r>
  <r>
    <n v="3503"/>
    <s v="Saudi Arabia"/>
    <x v="4"/>
    <n v="32"/>
  </r>
  <r>
    <n v="3503"/>
    <s v="Saudi Arabia"/>
    <x v="5"/>
    <n v="15"/>
  </r>
  <r>
    <n v="10129"/>
    <s v="Spain"/>
    <x v="0"/>
    <n v="482"/>
  </r>
  <r>
    <n v="10129"/>
    <s v="Spain"/>
    <x v="1"/>
    <n v="147"/>
  </r>
  <r>
    <n v="10129"/>
    <s v="Spain"/>
    <x v="2"/>
    <n v="509"/>
  </r>
  <r>
    <n v="10129"/>
    <s v="Spain"/>
    <x v="3"/>
    <n v="104"/>
  </r>
  <r>
    <n v="10129"/>
    <s v="Spain"/>
    <x v="4"/>
    <n v="107"/>
  </r>
  <r>
    <n v="10129"/>
    <s v="Spain"/>
    <x v="5"/>
    <n v="107"/>
  </r>
  <r>
    <n v="6260"/>
    <s v="Australia"/>
    <x v="0"/>
    <n v="984"/>
  </r>
  <r>
    <n v="6260"/>
    <s v="Australia"/>
    <x v="1"/>
    <n v="51"/>
  </r>
  <r>
    <n v="6260"/>
    <s v="Australia"/>
    <x v="2"/>
    <n v="432"/>
  </r>
  <r>
    <n v="6260"/>
    <s v="Australia"/>
    <x v="3"/>
    <n v="180"/>
  </r>
  <r>
    <n v="6260"/>
    <s v="Australia"/>
    <x v="4"/>
    <n v="120"/>
  </r>
  <r>
    <n v="6260"/>
    <s v="Australia"/>
    <x v="5"/>
    <n v="190"/>
  </r>
  <r>
    <n v="4856"/>
    <s v="India"/>
    <x v="0"/>
    <n v="556"/>
  </r>
  <r>
    <n v="4856"/>
    <s v="India"/>
    <x v="1"/>
    <n v="54"/>
  </r>
  <r>
    <n v="4856"/>
    <s v="India"/>
    <x v="2"/>
    <n v="845"/>
  </r>
  <r>
    <n v="4856"/>
    <s v="India"/>
    <x v="3"/>
    <n v="202"/>
  </r>
  <r>
    <n v="4856"/>
    <s v="India"/>
    <x v="4"/>
    <n v="133"/>
  </r>
  <r>
    <n v="4856"/>
    <s v="India"/>
    <x v="5"/>
    <n v="63"/>
  </r>
  <r>
    <n v="8722"/>
    <s v="Canada"/>
    <x v="0"/>
    <n v="556"/>
  </r>
  <r>
    <n v="8722"/>
    <s v="Canada"/>
    <x v="1"/>
    <n v="54"/>
  </r>
  <r>
    <n v="8722"/>
    <s v="Canada"/>
    <x v="2"/>
    <n v="845"/>
  </r>
  <r>
    <n v="8722"/>
    <s v="Canada"/>
    <x v="3"/>
    <n v="202"/>
  </r>
  <r>
    <n v="8722"/>
    <s v="Canada"/>
    <x v="4"/>
    <n v="133"/>
  </r>
  <r>
    <n v="8722"/>
    <s v="Canada"/>
    <x v="5"/>
    <n v="63"/>
  </r>
  <r>
    <n v="6292"/>
    <s v="Germany"/>
    <x v="0"/>
    <n v="1311"/>
  </r>
  <r>
    <n v="6292"/>
    <s v="Germany"/>
    <x v="1"/>
    <n v="0"/>
  </r>
  <r>
    <n v="6292"/>
    <s v="Germany"/>
    <x v="2"/>
    <n v="359"/>
  </r>
  <r>
    <n v="6292"/>
    <s v="Germany"/>
    <x v="3"/>
    <n v="46"/>
  </r>
  <r>
    <n v="6292"/>
    <s v="Germany"/>
    <x v="4"/>
    <n v="89"/>
  </r>
  <r>
    <n v="6292"/>
    <s v="Germany"/>
    <x v="5"/>
    <n v="17"/>
  </r>
  <r>
    <n v="3104"/>
    <s v="Germany"/>
    <x v="0"/>
    <n v="830"/>
  </r>
  <r>
    <n v="3104"/>
    <s v="Germany"/>
    <x v="1"/>
    <n v="59"/>
  </r>
  <r>
    <n v="3104"/>
    <s v="Germany"/>
    <x v="2"/>
    <n v="968"/>
  </r>
  <r>
    <n v="3104"/>
    <s v="Germany"/>
    <x v="3"/>
    <n v="51"/>
  </r>
  <r>
    <n v="3104"/>
    <s v="Germany"/>
    <x v="4"/>
    <n v="79"/>
  </r>
  <r>
    <n v="3104"/>
    <s v="Germany"/>
    <x v="5"/>
    <n v="19"/>
  </r>
  <r>
    <n v="2186"/>
    <s v="Spain"/>
    <x v="0"/>
    <n v="938"/>
  </r>
  <r>
    <n v="2186"/>
    <s v="Spain"/>
    <x v="1"/>
    <n v="142"/>
  </r>
  <r>
    <n v="2186"/>
    <s v="Spain"/>
    <x v="2"/>
    <n v="754"/>
  </r>
  <r>
    <n v="2186"/>
    <s v="Spain"/>
    <x v="3"/>
    <n v="159"/>
  </r>
  <r>
    <n v="2186"/>
    <s v="Spain"/>
    <x v="4"/>
    <n v="81"/>
  </r>
  <r>
    <n v="2186"/>
    <s v="Spain"/>
    <x v="5"/>
    <n v="183"/>
  </r>
  <r>
    <n v="5278"/>
    <s v="Germany"/>
    <x v="0"/>
    <n v="307"/>
  </r>
  <r>
    <n v="5278"/>
    <s v="Germany"/>
    <x v="1"/>
    <n v="26"/>
  </r>
  <r>
    <n v="5278"/>
    <s v="Germany"/>
    <x v="2"/>
    <n v="360"/>
  </r>
  <r>
    <n v="5278"/>
    <s v="Germany"/>
    <x v="3"/>
    <n v="138"/>
  </r>
  <r>
    <n v="5278"/>
    <s v="Germany"/>
    <x v="4"/>
    <n v="31"/>
  </r>
  <r>
    <n v="5278"/>
    <s v="Germany"/>
    <x v="5"/>
    <n v="40"/>
  </r>
  <r>
    <n v="8164"/>
    <s v="Saudi Arabia"/>
    <x v="0"/>
    <n v="1023"/>
  </r>
  <r>
    <n v="8164"/>
    <s v="Saudi Arabia"/>
    <x v="1"/>
    <n v="93"/>
  </r>
  <r>
    <n v="8164"/>
    <s v="Saudi Arabia"/>
    <x v="2"/>
    <n v="651"/>
  </r>
  <r>
    <n v="8164"/>
    <s v="Saudi Arabia"/>
    <x v="3"/>
    <n v="49"/>
  </r>
  <r>
    <n v="8164"/>
    <s v="Saudi Arabia"/>
    <x v="4"/>
    <n v="55"/>
  </r>
  <r>
    <n v="8164"/>
    <s v="Saudi Arabia"/>
    <x v="5"/>
    <n v="37"/>
  </r>
  <r>
    <n v="7960"/>
    <s v="Spain"/>
    <x v="0"/>
    <n v="734"/>
  </r>
  <r>
    <n v="7960"/>
    <s v="Spain"/>
    <x v="1"/>
    <n v="22"/>
  </r>
  <r>
    <n v="7960"/>
    <s v="Spain"/>
    <x v="2"/>
    <n v="350"/>
  </r>
  <r>
    <n v="7960"/>
    <s v="Spain"/>
    <x v="3"/>
    <n v="151"/>
  </r>
  <r>
    <n v="7960"/>
    <s v="Spain"/>
    <x v="4"/>
    <n v="25"/>
  </r>
  <r>
    <n v="7960"/>
    <s v="Spain"/>
    <x v="5"/>
    <n v="100"/>
  </r>
  <r>
    <n v="4597"/>
    <s v="Saudi Arabia"/>
    <x v="0"/>
    <n v="889"/>
  </r>
  <r>
    <n v="4597"/>
    <s v="Saudi Arabia"/>
    <x v="1"/>
    <n v="55"/>
  </r>
  <r>
    <n v="4597"/>
    <s v="Saudi Arabia"/>
    <x v="2"/>
    <n v="685"/>
  </r>
  <r>
    <n v="4597"/>
    <s v="Saudi Arabia"/>
    <x v="3"/>
    <n v="168"/>
  </r>
  <r>
    <n v="4597"/>
    <s v="Saudi Arabia"/>
    <x v="4"/>
    <n v="92"/>
  </r>
  <r>
    <n v="4597"/>
    <s v="Saudi Arabia"/>
    <x v="5"/>
    <n v="129"/>
  </r>
  <r>
    <n v="202"/>
    <s v="India"/>
    <x v="0"/>
    <n v="332"/>
  </r>
  <r>
    <n v="202"/>
    <s v="India"/>
    <x v="1"/>
    <n v="194"/>
  </r>
  <r>
    <n v="202"/>
    <s v="India"/>
    <x v="2"/>
    <n v="377"/>
  </r>
  <r>
    <n v="202"/>
    <s v="India"/>
    <x v="3"/>
    <n v="149"/>
  </r>
  <r>
    <n v="202"/>
    <s v="India"/>
    <x v="4"/>
    <n v="125"/>
  </r>
  <r>
    <n v="202"/>
    <s v="India"/>
    <x v="5"/>
    <n v="57"/>
  </r>
  <r>
    <n v="9589"/>
    <s v="India"/>
    <x v="0"/>
    <n v="332"/>
  </r>
  <r>
    <n v="9589"/>
    <s v="India"/>
    <x v="1"/>
    <n v="194"/>
  </r>
  <r>
    <n v="9589"/>
    <s v="India"/>
    <x v="2"/>
    <n v="377"/>
  </r>
  <r>
    <n v="9589"/>
    <s v="India"/>
    <x v="3"/>
    <n v="149"/>
  </r>
  <r>
    <n v="9589"/>
    <s v="India"/>
    <x v="4"/>
    <n v="125"/>
  </r>
  <r>
    <n v="9589"/>
    <s v="India"/>
    <x v="5"/>
    <n v="57"/>
  </r>
  <r>
    <n v="6810"/>
    <s v="Saudi Arabia"/>
    <x v="0"/>
    <n v="267"/>
  </r>
  <r>
    <n v="6810"/>
    <s v="Saudi Arabia"/>
    <x v="1"/>
    <n v="98"/>
  </r>
  <r>
    <n v="6810"/>
    <s v="Saudi Arabia"/>
    <x v="2"/>
    <n v="606"/>
  </r>
  <r>
    <n v="6810"/>
    <s v="Saudi Arabia"/>
    <x v="3"/>
    <n v="48"/>
  </r>
  <r>
    <n v="6810"/>
    <s v="Saudi Arabia"/>
    <x v="4"/>
    <n v="70"/>
  </r>
  <r>
    <n v="6810"/>
    <s v="Saudi Arabia"/>
    <x v="5"/>
    <n v="98"/>
  </r>
  <r>
    <n v="10446"/>
    <s v="Canada"/>
    <x v="0"/>
    <n v="184"/>
  </r>
  <r>
    <n v="10446"/>
    <s v="Canada"/>
    <x v="1"/>
    <n v="23"/>
  </r>
  <r>
    <n v="10446"/>
    <s v="Canada"/>
    <x v="2"/>
    <n v="446"/>
  </r>
  <r>
    <n v="10446"/>
    <s v="Canada"/>
    <x v="3"/>
    <n v="30"/>
  </r>
  <r>
    <n v="10446"/>
    <s v="Canada"/>
    <x v="4"/>
    <n v="23"/>
  </r>
  <r>
    <n v="10446"/>
    <s v="Canada"/>
    <x v="5"/>
    <n v="23"/>
  </r>
  <r>
    <n v="8395"/>
    <s v="Saudi Arabia"/>
    <x v="0"/>
    <n v="980"/>
  </r>
  <r>
    <n v="8395"/>
    <s v="Saudi Arabia"/>
    <x v="1"/>
    <n v="37"/>
  </r>
  <r>
    <n v="8395"/>
    <s v="Saudi Arabia"/>
    <x v="2"/>
    <n v="265"/>
  </r>
  <r>
    <n v="8395"/>
    <s v="Saudi Arabia"/>
    <x v="3"/>
    <n v="35"/>
  </r>
  <r>
    <n v="8395"/>
    <s v="Saudi Arabia"/>
    <x v="4"/>
    <n v="163"/>
  </r>
  <r>
    <n v="8395"/>
    <s v="Saudi Arabia"/>
    <x v="5"/>
    <n v="31"/>
  </r>
  <r>
    <n v="5341"/>
    <s v="Saudi Arabia"/>
    <x v="0"/>
    <n v="983"/>
  </r>
  <r>
    <n v="5341"/>
    <s v="Saudi Arabia"/>
    <x v="1"/>
    <n v="76"/>
  </r>
  <r>
    <n v="5341"/>
    <s v="Saudi Arabia"/>
    <x v="2"/>
    <n v="184"/>
  </r>
  <r>
    <n v="5341"/>
    <s v="Saudi Arabia"/>
    <x v="3"/>
    <n v="180"/>
  </r>
  <r>
    <n v="5341"/>
    <s v="Saudi Arabia"/>
    <x v="4"/>
    <n v="138"/>
  </r>
  <r>
    <n v="5341"/>
    <s v="Saudi Arabia"/>
    <x v="5"/>
    <n v="27"/>
  </r>
  <r>
    <n v="1103"/>
    <s v="Australia"/>
    <x v="0"/>
    <n v="1486"/>
  </r>
  <r>
    <n v="1103"/>
    <s v="Australia"/>
    <x v="1"/>
    <n v="55"/>
  </r>
  <r>
    <n v="1103"/>
    <s v="Australia"/>
    <x v="2"/>
    <n v="278"/>
  </r>
  <r>
    <n v="1103"/>
    <s v="Australia"/>
    <x v="3"/>
    <n v="49"/>
  </r>
  <r>
    <n v="1103"/>
    <s v="Australia"/>
    <x v="4"/>
    <n v="0"/>
  </r>
  <r>
    <n v="1103"/>
    <s v="Australia"/>
    <x v="5"/>
    <n v="185"/>
  </r>
  <r>
    <n v="1650"/>
    <s v="Spain"/>
    <x v="0"/>
    <n v="779"/>
  </r>
  <r>
    <n v="1650"/>
    <s v="Spain"/>
    <x v="1"/>
    <n v="86"/>
  </r>
  <r>
    <n v="1650"/>
    <s v="Spain"/>
    <x v="2"/>
    <n v="537"/>
  </r>
  <r>
    <n v="1650"/>
    <s v="Spain"/>
    <x v="3"/>
    <n v="34"/>
  </r>
  <r>
    <n v="1650"/>
    <s v="Spain"/>
    <x v="4"/>
    <n v="69"/>
  </r>
  <r>
    <n v="1650"/>
    <s v="Spain"/>
    <x v="5"/>
    <n v="138"/>
  </r>
  <r>
    <n v="9292"/>
    <s v="Spain"/>
    <x v="0"/>
    <n v="324"/>
  </r>
  <r>
    <n v="9292"/>
    <s v="Spain"/>
    <x v="1"/>
    <n v="132"/>
  </r>
  <r>
    <n v="9292"/>
    <s v="Spain"/>
    <x v="2"/>
    <n v="693"/>
  </r>
  <r>
    <n v="9292"/>
    <s v="Spain"/>
    <x v="3"/>
    <n v="27"/>
  </r>
  <r>
    <n v="9292"/>
    <s v="Spain"/>
    <x v="4"/>
    <n v="118"/>
  </r>
  <r>
    <n v="9292"/>
    <s v="Spain"/>
    <x v="5"/>
    <n v="88"/>
  </r>
  <r>
    <n v="3179"/>
    <s v="Spain"/>
    <x v="0"/>
    <n v="249"/>
  </r>
  <r>
    <n v="3179"/>
    <s v="Spain"/>
    <x v="1"/>
    <n v="153"/>
  </r>
  <r>
    <n v="3179"/>
    <s v="Spain"/>
    <x v="2"/>
    <n v="940"/>
  </r>
  <r>
    <n v="3179"/>
    <s v="Spain"/>
    <x v="3"/>
    <n v="58"/>
  </r>
  <r>
    <n v="3179"/>
    <s v="Spain"/>
    <x v="4"/>
    <n v="134"/>
  </r>
  <r>
    <n v="3179"/>
    <s v="Spain"/>
    <x v="5"/>
    <n v="38"/>
  </r>
  <r>
    <n v="5687"/>
    <s v="Canada"/>
    <x v="0"/>
    <n v="563"/>
  </r>
  <r>
    <n v="5687"/>
    <s v="Canada"/>
    <x v="1"/>
    <n v="50"/>
  </r>
  <r>
    <n v="5687"/>
    <s v="Canada"/>
    <x v="2"/>
    <n v="774"/>
  </r>
  <r>
    <n v="5687"/>
    <s v="Canada"/>
    <x v="3"/>
    <n v="28"/>
  </r>
  <r>
    <n v="5687"/>
    <s v="Canada"/>
    <x v="4"/>
    <n v="31"/>
  </r>
  <r>
    <n v="5687"/>
    <s v="Canada"/>
    <x v="5"/>
    <n v="187"/>
  </r>
  <r>
    <n v="1524"/>
    <s v="Spain"/>
    <x v="0"/>
    <n v="709"/>
  </r>
  <r>
    <n v="1524"/>
    <s v="Spain"/>
    <x v="1"/>
    <n v="45"/>
  </r>
  <r>
    <n v="1524"/>
    <s v="Spain"/>
    <x v="2"/>
    <n v="115"/>
  </r>
  <r>
    <n v="1524"/>
    <s v="Spain"/>
    <x v="3"/>
    <n v="30"/>
  </r>
  <r>
    <n v="1524"/>
    <s v="Spain"/>
    <x v="4"/>
    <n v="160"/>
  </r>
  <r>
    <n v="1524"/>
    <s v="Spain"/>
    <x v="5"/>
    <n v="45"/>
  </r>
  <r>
    <n v="9504"/>
    <s v="Spain"/>
    <x v="0"/>
    <n v="179"/>
  </r>
  <r>
    <n v="9504"/>
    <s v="Spain"/>
    <x v="1"/>
    <n v="28"/>
  </r>
  <r>
    <n v="9504"/>
    <s v="Spain"/>
    <x v="2"/>
    <n v="520"/>
  </r>
  <r>
    <n v="9504"/>
    <s v="Spain"/>
    <x v="3"/>
    <n v="111"/>
  </r>
  <r>
    <n v="9504"/>
    <s v="Spain"/>
    <x v="4"/>
    <n v="123"/>
  </r>
  <r>
    <n v="9504"/>
    <s v="Spain"/>
    <x v="5"/>
    <n v="47"/>
  </r>
  <r>
    <n v="2410"/>
    <s v="Spain"/>
    <x v="0"/>
    <n v="364"/>
  </r>
  <r>
    <n v="2410"/>
    <s v="Spain"/>
    <x v="1"/>
    <n v="40"/>
  </r>
  <r>
    <n v="2410"/>
    <s v="Spain"/>
    <x v="2"/>
    <n v="425"/>
  </r>
  <r>
    <n v="2410"/>
    <s v="Spain"/>
    <x v="3"/>
    <n v="158"/>
  </r>
  <r>
    <n v="2410"/>
    <s v="Spain"/>
    <x v="4"/>
    <n v="60"/>
  </r>
  <r>
    <n v="2410"/>
    <s v="Spain"/>
    <x v="5"/>
    <n v="50"/>
  </r>
  <r>
    <n v="9298"/>
    <s v="Saudi Arabia"/>
    <x v="0"/>
    <n v="1252"/>
  </r>
  <r>
    <n v="9298"/>
    <s v="Saudi Arabia"/>
    <x v="1"/>
    <n v="0"/>
  </r>
  <r>
    <n v="9298"/>
    <s v="Saudi Arabia"/>
    <x v="2"/>
    <n v="465"/>
  </r>
  <r>
    <n v="9298"/>
    <s v="Saudi Arabia"/>
    <x v="3"/>
    <n v="46"/>
  </r>
  <r>
    <n v="9298"/>
    <s v="Saudi Arabia"/>
    <x v="4"/>
    <n v="35"/>
  </r>
  <r>
    <n v="9298"/>
    <s v="Saudi Arabia"/>
    <x v="5"/>
    <n v="0"/>
  </r>
  <r>
    <n v="1544"/>
    <s v="Canada"/>
    <x v="0"/>
    <n v="741"/>
  </r>
  <r>
    <n v="1544"/>
    <s v="Canada"/>
    <x v="1"/>
    <n v="68"/>
  </r>
  <r>
    <n v="1544"/>
    <s v="Canada"/>
    <x v="2"/>
    <n v="689"/>
  </r>
  <r>
    <n v="1544"/>
    <s v="Canada"/>
    <x v="3"/>
    <n v="224"/>
  </r>
  <r>
    <n v="1544"/>
    <s v="Canada"/>
    <x v="4"/>
    <n v="68"/>
  </r>
  <r>
    <n v="1544"/>
    <s v="Canada"/>
    <x v="5"/>
    <n v="103"/>
  </r>
  <r>
    <n v="535"/>
    <s v="Germany"/>
    <x v="0"/>
    <n v="163"/>
  </r>
  <r>
    <n v="535"/>
    <s v="Germany"/>
    <x v="1"/>
    <n v="23"/>
  </r>
  <r>
    <n v="535"/>
    <s v="Germany"/>
    <x v="2"/>
    <n v="424"/>
  </r>
  <r>
    <n v="535"/>
    <s v="Germany"/>
    <x v="3"/>
    <n v="27"/>
  </r>
  <r>
    <n v="535"/>
    <s v="Germany"/>
    <x v="4"/>
    <n v="65"/>
  </r>
  <r>
    <n v="535"/>
    <s v="Germany"/>
    <x v="5"/>
    <n v="76"/>
  </r>
  <r>
    <n v="4608"/>
    <s v="Saudi Arabia"/>
    <x v="0"/>
    <n v="163"/>
  </r>
  <r>
    <n v="4608"/>
    <s v="Saudi Arabia"/>
    <x v="1"/>
    <n v="23"/>
  </r>
  <r>
    <n v="4608"/>
    <s v="Saudi Arabia"/>
    <x v="2"/>
    <n v="424"/>
  </r>
  <r>
    <n v="4608"/>
    <s v="Saudi Arabia"/>
    <x v="3"/>
    <n v="27"/>
  </r>
  <r>
    <n v="4608"/>
    <s v="Saudi Arabia"/>
    <x v="4"/>
    <n v="65"/>
  </r>
  <r>
    <n v="4608"/>
    <s v="Saudi Arabia"/>
    <x v="5"/>
    <n v="76"/>
  </r>
  <r>
    <n v="8624"/>
    <s v="Saudi Arabia"/>
    <x v="0"/>
    <n v="183"/>
  </r>
  <r>
    <n v="8624"/>
    <s v="Saudi Arabia"/>
    <x v="1"/>
    <n v="33"/>
  </r>
  <r>
    <n v="8624"/>
    <s v="Saudi Arabia"/>
    <x v="2"/>
    <n v="493"/>
  </r>
  <r>
    <n v="8624"/>
    <s v="Saudi Arabia"/>
    <x v="3"/>
    <n v="59"/>
  </r>
  <r>
    <n v="8624"/>
    <s v="Saudi Arabia"/>
    <x v="4"/>
    <n v="103"/>
  </r>
  <r>
    <n v="8624"/>
    <s v="Saudi Arabia"/>
    <x v="5"/>
    <n v="57"/>
  </r>
  <r>
    <n v="4673"/>
    <s v="Spain"/>
    <x v="0"/>
    <n v="1004"/>
  </r>
  <r>
    <n v="4673"/>
    <s v="Spain"/>
    <x v="1"/>
    <n v="12"/>
  </r>
  <r>
    <n v="4673"/>
    <s v="Spain"/>
    <x v="2"/>
    <n v="145"/>
  </r>
  <r>
    <n v="4673"/>
    <s v="Spain"/>
    <x v="3"/>
    <n v="32"/>
  </r>
  <r>
    <n v="4673"/>
    <s v="Spain"/>
    <x v="4"/>
    <n v="12"/>
  </r>
  <r>
    <n v="4673"/>
    <s v="Spain"/>
    <x v="5"/>
    <n v="36"/>
  </r>
  <r>
    <n v="1137"/>
    <s v="Spain"/>
    <x v="0"/>
    <n v="398"/>
  </r>
  <r>
    <n v="1137"/>
    <s v="Spain"/>
    <x v="1"/>
    <n v="190"/>
  </r>
  <r>
    <n v="1137"/>
    <s v="Spain"/>
    <x v="2"/>
    <n v="537"/>
  </r>
  <r>
    <n v="1137"/>
    <s v="Spain"/>
    <x v="3"/>
    <n v="61"/>
  </r>
  <r>
    <n v="1137"/>
    <s v="Spain"/>
    <x v="4"/>
    <n v="156"/>
  </r>
  <r>
    <n v="1137"/>
    <s v="Spain"/>
    <x v="5"/>
    <n v="37"/>
  </r>
  <r>
    <n v="6071"/>
    <s v="Spain"/>
    <x v="0"/>
    <n v="493"/>
  </r>
  <r>
    <n v="6071"/>
    <s v="Spain"/>
    <x v="1"/>
    <n v="70"/>
  </r>
  <r>
    <n v="6071"/>
    <s v="Spain"/>
    <x v="2"/>
    <n v="324"/>
  </r>
  <r>
    <n v="6071"/>
    <s v="Spain"/>
    <x v="3"/>
    <n v="146"/>
  </r>
  <r>
    <n v="6071"/>
    <s v="Spain"/>
    <x v="4"/>
    <n v="40"/>
  </r>
  <r>
    <n v="6071"/>
    <s v="Spain"/>
    <x v="5"/>
    <n v="84"/>
  </r>
  <r>
    <n v="295"/>
    <s v="Spain"/>
    <x v="0"/>
    <n v="493"/>
  </r>
  <r>
    <n v="295"/>
    <s v="Spain"/>
    <x v="1"/>
    <n v="70"/>
  </r>
  <r>
    <n v="295"/>
    <s v="Spain"/>
    <x v="2"/>
    <n v="324"/>
  </r>
  <r>
    <n v="295"/>
    <s v="Spain"/>
    <x v="3"/>
    <n v="146"/>
  </r>
  <r>
    <n v="295"/>
    <s v="Spain"/>
    <x v="4"/>
    <n v="40"/>
  </r>
  <r>
    <n v="295"/>
    <s v="Spain"/>
    <x v="5"/>
    <n v="84"/>
  </r>
  <r>
    <n v="5848"/>
    <s v="India"/>
    <x v="0"/>
    <n v="724"/>
  </r>
  <r>
    <n v="5848"/>
    <s v="India"/>
    <x v="1"/>
    <n v="74"/>
  </r>
  <r>
    <n v="5848"/>
    <s v="India"/>
    <x v="2"/>
    <n v="929"/>
  </r>
  <r>
    <n v="5848"/>
    <s v="India"/>
    <x v="3"/>
    <n v="97"/>
  </r>
  <r>
    <n v="5848"/>
    <s v="India"/>
    <x v="4"/>
    <n v="55"/>
  </r>
  <r>
    <n v="5848"/>
    <s v="India"/>
    <x v="5"/>
    <n v="130"/>
  </r>
  <r>
    <n v="203"/>
    <s v="Spain"/>
    <x v="0"/>
    <n v="1288"/>
  </r>
  <r>
    <n v="203"/>
    <s v="Spain"/>
    <x v="1"/>
    <n v="20"/>
  </r>
  <r>
    <n v="203"/>
    <s v="Spain"/>
    <x v="2"/>
    <n v="613"/>
  </r>
  <r>
    <n v="203"/>
    <s v="Spain"/>
    <x v="3"/>
    <n v="80"/>
  </r>
  <r>
    <n v="203"/>
    <s v="Spain"/>
    <x v="4"/>
    <n v="61"/>
  </r>
  <r>
    <n v="203"/>
    <s v="Spain"/>
    <x v="5"/>
    <n v="27"/>
  </r>
  <r>
    <n v="988"/>
    <s v="Spain"/>
    <x v="0"/>
    <n v="410"/>
  </r>
  <r>
    <n v="988"/>
    <s v="Spain"/>
    <x v="1"/>
    <n v="0"/>
  </r>
  <r>
    <n v="988"/>
    <s v="Spain"/>
    <x v="2"/>
    <n v="592"/>
  </r>
  <r>
    <n v="988"/>
    <s v="Spain"/>
    <x v="3"/>
    <n v="147"/>
  </r>
  <r>
    <n v="988"/>
    <s v="Spain"/>
    <x v="4"/>
    <n v="22"/>
  </r>
  <r>
    <n v="988"/>
    <s v="Spain"/>
    <x v="5"/>
    <n v="22"/>
  </r>
  <r>
    <n v="4394"/>
    <s v="Spain"/>
    <x v="0"/>
    <n v="1142"/>
  </r>
  <r>
    <n v="4394"/>
    <s v="Spain"/>
    <x v="1"/>
    <n v="29"/>
  </r>
  <r>
    <n v="4394"/>
    <s v="Spain"/>
    <x v="2"/>
    <n v="249"/>
  </r>
  <r>
    <n v="4394"/>
    <s v="Spain"/>
    <x v="3"/>
    <n v="38"/>
  </r>
  <r>
    <n v="4394"/>
    <s v="Spain"/>
    <x v="4"/>
    <n v="29"/>
  </r>
  <r>
    <n v="4394"/>
    <s v="Spain"/>
    <x v="5"/>
    <n v="14"/>
  </r>
  <r>
    <n v="2079"/>
    <s v="USA"/>
    <x v="0"/>
    <n v="450"/>
  </r>
  <r>
    <n v="2079"/>
    <s v="USA"/>
    <x v="1"/>
    <n v="26"/>
  </r>
  <r>
    <n v="2079"/>
    <s v="USA"/>
    <x v="2"/>
    <n v="535"/>
  </r>
  <r>
    <n v="2079"/>
    <s v="USA"/>
    <x v="3"/>
    <n v="73"/>
  </r>
  <r>
    <n v="2079"/>
    <s v="USA"/>
    <x v="4"/>
    <n v="98"/>
  </r>
  <r>
    <n v="2079"/>
    <s v="USA"/>
    <x v="5"/>
    <n v="26"/>
  </r>
  <r>
    <n v="2150"/>
    <s v="Canada"/>
    <x v="0"/>
    <n v="860"/>
  </r>
  <r>
    <n v="2150"/>
    <s v="Canada"/>
    <x v="1"/>
    <n v="28"/>
  </r>
  <r>
    <n v="2150"/>
    <s v="Canada"/>
    <x v="2"/>
    <n v="409"/>
  </r>
  <r>
    <n v="2150"/>
    <s v="Canada"/>
    <x v="3"/>
    <n v="73"/>
  </r>
  <r>
    <n v="2150"/>
    <s v="Canada"/>
    <x v="4"/>
    <n v="56"/>
  </r>
  <r>
    <n v="2150"/>
    <s v="Canada"/>
    <x v="5"/>
    <n v="56"/>
  </r>
  <r>
    <n v="7966"/>
    <s v="Spain"/>
    <x v="0"/>
    <n v="505"/>
  </r>
  <r>
    <n v="7966"/>
    <s v="Spain"/>
    <x v="1"/>
    <n v="137"/>
  </r>
  <r>
    <n v="7966"/>
    <s v="Spain"/>
    <x v="2"/>
    <n v="401"/>
  </r>
  <r>
    <n v="7966"/>
    <s v="Spain"/>
    <x v="3"/>
    <n v="104"/>
  </r>
  <r>
    <n v="7966"/>
    <s v="Spain"/>
    <x v="4"/>
    <n v="22"/>
  </r>
  <r>
    <n v="7966"/>
    <s v="Spain"/>
    <x v="5"/>
    <n v="22"/>
  </r>
  <r>
    <n v="3667"/>
    <s v="Germany"/>
    <x v="0"/>
    <n v="778"/>
  </r>
  <r>
    <n v="3667"/>
    <s v="Germany"/>
    <x v="1"/>
    <n v="178"/>
  </r>
  <r>
    <n v="3667"/>
    <s v="Germany"/>
    <x v="2"/>
    <n v="689"/>
  </r>
  <r>
    <n v="3667"/>
    <s v="Germany"/>
    <x v="3"/>
    <n v="41"/>
  </r>
  <r>
    <n v="3667"/>
    <s v="Germany"/>
    <x v="4"/>
    <n v="27"/>
  </r>
  <r>
    <n v="3667"/>
    <s v="Germany"/>
    <x v="5"/>
    <n v="44"/>
  </r>
  <r>
    <n v="9274"/>
    <s v="Saudi Arabia"/>
    <x v="0"/>
    <n v="525"/>
  </r>
  <r>
    <n v="9274"/>
    <s v="Saudi Arabia"/>
    <x v="1"/>
    <n v="147"/>
  </r>
  <r>
    <n v="9274"/>
    <s v="Saudi Arabia"/>
    <x v="2"/>
    <n v="112"/>
  </r>
  <r>
    <n v="9274"/>
    <s v="Saudi Arabia"/>
    <x v="3"/>
    <n v="219"/>
  </r>
  <r>
    <n v="9274"/>
    <s v="Saudi Arabia"/>
    <x v="4"/>
    <n v="147"/>
  </r>
  <r>
    <n v="9274"/>
    <s v="Saudi Arabia"/>
    <x v="5"/>
    <n v="63"/>
  </r>
  <r>
    <n v="10245"/>
    <s v="Spain"/>
    <x v="0"/>
    <n v="160"/>
  </r>
  <r>
    <n v="10245"/>
    <s v="Spain"/>
    <x v="1"/>
    <n v="80"/>
  </r>
  <r>
    <n v="10245"/>
    <s v="Spain"/>
    <x v="2"/>
    <n v="369"/>
  </r>
  <r>
    <n v="10245"/>
    <s v="Spain"/>
    <x v="3"/>
    <n v="67"/>
  </r>
  <r>
    <n v="10245"/>
    <s v="Spain"/>
    <x v="4"/>
    <n v="39"/>
  </r>
  <r>
    <n v="10245"/>
    <s v="Spain"/>
    <x v="5"/>
    <n v="41"/>
  </r>
  <r>
    <n v="3434"/>
    <s v="Spain"/>
    <x v="0"/>
    <n v="483"/>
  </r>
  <r>
    <n v="3434"/>
    <s v="Spain"/>
    <x v="1"/>
    <n v="72"/>
  </r>
  <r>
    <n v="3434"/>
    <s v="Spain"/>
    <x v="2"/>
    <n v="567"/>
  </r>
  <r>
    <n v="3434"/>
    <s v="Spain"/>
    <x v="3"/>
    <n v="94"/>
  </r>
  <r>
    <n v="3434"/>
    <s v="Spain"/>
    <x v="4"/>
    <n v="12"/>
  </r>
  <r>
    <n v="3434"/>
    <s v="Spain"/>
    <x v="5"/>
    <n v="108"/>
  </r>
  <r>
    <n v="4789"/>
    <s v="India"/>
    <x v="0"/>
    <n v="769"/>
  </r>
  <r>
    <n v="4789"/>
    <s v="India"/>
    <x v="1"/>
    <n v="22"/>
  </r>
  <r>
    <n v="4789"/>
    <s v="India"/>
    <x v="2"/>
    <n v="500"/>
  </r>
  <r>
    <n v="4789"/>
    <s v="India"/>
    <x v="3"/>
    <n v="210"/>
  </r>
  <r>
    <n v="4789"/>
    <s v="India"/>
    <x v="4"/>
    <n v="143"/>
  </r>
  <r>
    <n v="4789"/>
    <s v="India"/>
    <x v="5"/>
    <n v="33"/>
  </r>
  <r>
    <n v="5718"/>
    <s v="Saudi Arabia"/>
    <x v="0"/>
    <n v="674"/>
  </r>
  <r>
    <n v="5718"/>
    <s v="Saudi Arabia"/>
    <x v="1"/>
    <n v="168"/>
  </r>
  <r>
    <n v="5718"/>
    <s v="Saudi Arabia"/>
    <x v="2"/>
    <n v="108"/>
  </r>
  <r>
    <n v="5718"/>
    <s v="Saudi Arabia"/>
    <x v="3"/>
    <n v="192"/>
  </r>
  <r>
    <n v="5718"/>
    <s v="Saudi Arabia"/>
    <x v="4"/>
    <n v="42"/>
  </r>
  <r>
    <n v="5718"/>
    <s v="Saudi Arabia"/>
    <x v="5"/>
    <n v="231"/>
  </r>
  <r>
    <n v="4687"/>
    <s v="Spain"/>
    <x v="0"/>
    <n v="674"/>
  </r>
  <r>
    <n v="4687"/>
    <s v="Spain"/>
    <x v="1"/>
    <n v="92"/>
  </r>
  <r>
    <n v="4687"/>
    <s v="Spain"/>
    <x v="2"/>
    <n v="736"/>
  </r>
  <r>
    <n v="4687"/>
    <s v="Spain"/>
    <x v="3"/>
    <n v="39"/>
  </r>
  <r>
    <n v="4687"/>
    <s v="Spain"/>
    <x v="4"/>
    <n v="0"/>
  </r>
  <r>
    <n v="4687"/>
    <s v="Spain"/>
    <x v="5"/>
    <n v="92"/>
  </r>
  <r>
    <n v="1065"/>
    <s v="USA"/>
    <x v="0"/>
    <n v="557"/>
  </r>
  <r>
    <n v="1065"/>
    <s v="USA"/>
    <x v="1"/>
    <n v="129"/>
  </r>
  <r>
    <n v="1065"/>
    <s v="USA"/>
    <x v="2"/>
    <n v="984"/>
  </r>
  <r>
    <n v="1065"/>
    <s v="USA"/>
    <x v="3"/>
    <n v="193"/>
  </r>
  <r>
    <n v="1065"/>
    <s v="USA"/>
    <x v="4"/>
    <n v="37"/>
  </r>
  <r>
    <n v="1065"/>
    <s v="USA"/>
    <x v="5"/>
    <n v="18"/>
  </r>
  <r>
    <n v="6905"/>
    <s v="Spain"/>
    <x v="0"/>
    <n v="241"/>
  </r>
  <r>
    <n v="6905"/>
    <s v="Spain"/>
    <x v="1"/>
    <n v="45"/>
  </r>
  <r>
    <n v="6905"/>
    <s v="Spain"/>
    <x v="2"/>
    <n v="604"/>
  </r>
  <r>
    <n v="6905"/>
    <s v="Spain"/>
    <x v="3"/>
    <n v="34"/>
  </r>
  <r>
    <n v="6905"/>
    <s v="Spain"/>
    <x v="4"/>
    <n v="26"/>
  </r>
  <r>
    <n v="6905"/>
    <s v="Spain"/>
    <x v="5"/>
    <n v="54"/>
  </r>
  <r>
    <n v="3661"/>
    <s v="India"/>
    <x v="0"/>
    <n v="594"/>
  </r>
  <r>
    <n v="3661"/>
    <s v="India"/>
    <x v="1"/>
    <n v="51"/>
  </r>
  <r>
    <n v="3661"/>
    <s v="India"/>
    <x v="2"/>
    <n v="631"/>
  </r>
  <r>
    <n v="3661"/>
    <s v="India"/>
    <x v="3"/>
    <n v="72"/>
  </r>
  <r>
    <n v="3661"/>
    <s v="India"/>
    <x v="4"/>
    <n v="55"/>
  </r>
  <r>
    <n v="3661"/>
    <s v="India"/>
    <x v="5"/>
    <n v="32"/>
  </r>
  <r>
    <n v="4310"/>
    <s v="Australia"/>
    <x v="0"/>
    <n v="507"/>
  </r>
  <r>
    <n v="4310"/>
    <s v="Australia"/>
    <x v="1"/>
    <n v="93"/>
  </r>
  <r>
    <n v="4310"/>
    <s v="Australia"/>
    <x v="2"/>
    <n v="520"/>
  </r>
  <r>
    <n v="4310"/>
    <s v="Australia"/>
    <x v="3"/>
    <n v="242"/>
  </r>
  <r>
    <n v="4310"/>
    <s v="Australia"/>
    <x v="4"/>
    <n v="40"/>
  </r>
  <r>
    <n v="4310"/>
    <s v="Australia"/>
    <x v="5"/>
    <n v="26"/>
  </r>
  <r>
    <n v="9209"/>
    <s v="Saudi Arabia"/>
    <x v="0"/>
    <n v="829"/>
  </r>
  <r>
    <n v="9209"/>
    <s v="Saudi Arabia"/>
    <x v="1"/>
    <n v="138"/>
  </r>
  <r>
    <n v="9209"/>
    <s v="Saudi Arabia"/>
    <x v="2"/>
    <n v="430"/>
  </r>
  <r>
    <n v="9209"/>
    <s v="Saudi Arabia"/>
    <x v="3"/>
    <n v="60"/>
  </r>
  <r>
    <n v="9209"/>
    <s v="Saudi Arabia"/>
    <x v="4"/>
    <n v="92"/>
  </r>
  <r>
    <n v="9209"/>
    <s v="Saudi Arabia"/>
    <x v="5"/>
    <n v="15"/>
  </r>
  <r>
    <n v="6417"/>
    <s v="Spain"/>
    <x v="0"/>
    <n v="829"/>
  </r>
  <r>
    <n v="6417"/>
    <s v="Spain"/>
    <x v="1"/>
    <n v="138"/>
  </r>
  <r>
    <n v="6417"/>
    <s v="Spain"/>
    <x v="2"/>
    <n v="430"/>
  </r>
  <r>
    <n v="6417"/>
    <s v="Spain"/>
    <x v="3"/>
    <n v="60"/>
  </r>
  <r>
    <n v="6417"/>
    <s v="Spain"/>
    <x v="4"/>
    <n v="92"/>
  </r>
  <r>
    <n v="6417"/>
    <s v="Spain"/>
    <x v="5"/>
    <n v="15"/>
  </r>
  <r>
    <n v="8717"/>
    <s v="India"/>
    <x v="0"/>
    <n v="1149"/>
  </r>
  <r>
    <n v="8717"/>
    <s v="India"/>
    <x v="1"/>
    <n v="71"/>
  </r>
  <r>
    <n v="8717"/>
    <s v="India"/>
    <x v="2"/>
    <n v="449"/>
  </r>
  <r>
    <n v="8717"/>
    <s v="India"/>
    <x v="3"/>
    <n v="69"/>
  </r>
  <r>
    <n v="8717"/>
    <s v="India"/>
    <x v="4"/>
    <n v="71"/>
  </r>
  <r>
    <n v="8717"/>
    <s v="India"/>
    <x v="5"/>
    <n v="26"/>
  </r>
  <r>
    <n v="7396"/>
    <s v="Spain"/>
    <x v="0"/>
    <n v="342"/>
  </r>
  <r>
    <n v="7396"/>
    <s v="Spain"/>
    <x v="1"/>
    <n v="51"/>
  </r>
  <r>
    <n v="7396"/>
    <s v="Spain"/>
    <x v="2"/>
    <n v="936"/>
  </r>
  <r>
    <n v="7396"/>
    <s v="Spain"/>
    <x v="3"/>
    <n v="207"/>
  </r>
  <r>
    <n v="7396"/>
    <s v="Spain"/>
    <x v="4"/>
    <n v="35"/>
  </r>
  <r>
    <n v="7396"/>
    <s v="Spain"/>
    <x v="5"/>
    <n v="26"/>
  </r>
  <r>
    <n v="6086"/>
    <s v="Australia"/>
    <x v="0"/>
    <n v="445"/>
  </r>
  <r>
    <n v="6086"/>
    <s v="Australia"/>
    <x v="1"/>
    <n v="25"/>
  </r>
  <r>
    <n v="6086"/>
    <s v="Australia"/>
    <x v="2"/>
    <n v="706"/>
  </r>
  <r>
    <n v="6086"/>
    <s v="Australia"/>
    <x v="3"/>
    <n v="80"/>
  </r>
  <r>
    <n v="6086"/>
    <s v="Australia"/>
    <x v="4"/>
    <n v="76"/>
  </r>
  <r>
    <n v="6086"/>
    <s v="Australia"/>
    <x v="5"/>
    <n v="48"/>
  </r>
  <r>
    <n v="737"/>
    <s v="Spain"/>
    <x v="0"/>
    <n v="1493"/>
  </r>
  <r>
    <n v="737"/>
    <s v="Spain"/>
    <x v="1"/>
    <n v="86"/>
  </r>
  <r>
    <n v="737"/>
    <s v="Spain"/>
    <x v="2"/>
    <n v="454"/>
  </r>
  <r>
    <n v="737"/>
    <s v="Spain"/>
    <x v="3"/>
    <n v="112"/>
  </r>
  <r>
    <n v="737"/>
    <s v="Spain"/>
    <x v="4"/>
    <n v="43"/>
  </r>
  <r>
    <n v="737"/>
    <s v="Spain"/>
    <x v="5"/>
    <n v="43"/>
  </r>
  <r>
    <n v="7849"/>
    <s v="Spain"/>
    <x v="0"/>
    <n v="209"/>
  </r>
  <r>
    <n v="7849"/>
    <s v="Spain"/>
    <x v="1"/>
    <n v="19"/>
  </r>
  <r>
    <n v="7849"/>
    <s v="Spain"/>
    <x v="2"/>
    <n v="456"/>
  </r>
  <r>
    <n v="7849"/>
    <s v="Spain"/>
    <x v="3"/>
    <n v="160"/>
  </r>
  <r>
    <n v="7849"/>
    <s v="Spain"/>
    <x v="4"/>
    <n v="142"/>
  </r>
  <r>
    <n v="7849"/>
    <s v="Spain"/>
    <x v="5"/>
    <n v="66"/>
  </r>
  <r>
    <n v="2730"/>
    <s v="Canada"/>
    <x v="0"/>
    <n v="536"/>
  </r>
  <r>
    <n v="2730"/>
    <s v="Canada"/>
    <x v="1"/>
    <n v="11"/>
  </r>
  <r>
    <n v="2730"/>
    <s v="Canada"/>
    <x v="2"/>
    <n v="387"/>
  </r>
  <r>
    <n v="2730"/>
    <s v="Canada"/>
    <x v="3"/>
    <n v="149"/>
  </r>
  <r>
    <n v="2730"/>
    <s v="Canada"/>
    <x v="4"/>
    <n v="91"/>
  </r>
  <r>
    <n v="2730"/>
    <s v="Canada"/>
    <x v="5"/>
    <n v="57"/>
  </r>
  <r>
    <n v="3711"/>
    <s v="Spain"/>
    <x v="0"/>
    <n v="1035"/>
  </r>
  <r>
    <n v="3711"/>
    <s v="Spain"/>
    <x v="1"/>
    <n v="134"/>
  </r>
  <r>
    <n v="3711"/>
    <s v="Spain"/>
    <x v="2"/>
    <n v="670"/>
  </r>
  <r>
    <n v="3711"/>
    <s v="Spain"/>
    <x v="3"/>
    <n v="25"/>
  </r>
  <r>
    <n v="3711"/>
    <s v="Spain"/>
    <x v="4"/>
    <n v="38"/>
  </r>
  <r>
    <n v="3711"/>
    <s v="Spain"/>
    <x v="5"/>
    <n v="0"/>
  </r>
  <r>
    <n v="7428"/>
    <s v="Australia"/>
    <x v="0"/>
    <n v="240"/>
  </r>
  <r>
    <n v="7428"/>
    <s v="Australia"/>
    <x v="1"/>
    <n v="132"/>
  </r>
  <r>
    <n v="7428"/>
    <s v="Australia"/>
    <x v="2"/>
    <n v="445"/>
  </r>
  <r>
    <n v="7428"/>
    <s v="Australia"/>
    <x v="3"/>
    <n v="250"/>
  </r>
  <r>
    <n v="7428"/>
    <s v="Australia"/>
    <x v="4"/>
    <n v="192"/>
  </r>
  <r>
    <n v="7428"/>
    <s v="Australia"/>
    <x v="5"/>
    <n v="108"/>
  </r>
  <r>
    <n v="3690"/>
    <s v="Spain"/>
    <x v="0"/>
    <n v="1184"/>
  </r>
  <r>
    <n v="3690"/>
    <s v="Spain"/>
    <x v="1"/>
    <n v="102"/>
  </r>
  <r>
    <n v="3690"/>
    <s v="Spain"/>
    <x v="2"/>
    <n v="673"/>
  </r>
  <r>
    <n v="3690"/>
    <s v="Spain"/>
    <x v="3"/>
    <n v="52"/>
  </r>
  <r>
    <n v="3690"/>
    <s v="Spain"/>
    <x v="4"/>
    <n v="40"/>
  </r>
  <r>
    <n v="3690"/>
    <s v="Spain"/>
    <x v="5"/>
    <n v="40"/>
  </r>
  <r>
    <n v="2176"/>
    <s v="Saudi Arabia"/>
    <x v="0"/>
    <n v="1218"/>
  </r>
  <r>
    <n v="2176"/>
    <s v="Saudi Arabia"/>
    <x v="1"/>
    <n v="16"/>
  </r>
  <r>
    <n v="2176"/>
    <s v="Saudi Arabia"/>
    <x v="2"/>
    <n v="272"/>
  </r>
  <r>
    <n v="2176"/>
    <s v="Saudi Arabia"/>
    <x v="3"/>
    <n v="104"/>
  </r>
  <r>
    <n v="2176"/>
    <s v="Saudi Arabia"/>
    <x v="4"/>
    <n v="0"/>
  </r>
  <r>
    <n v="2176"/>
    <s v="Saudi Arabia"/>
    <x v="5"/>
    <n v="80"/>
  </r>
  <r>
    <n v="9121"/>
    <s v="Australia"/>
    <x v="0"/>
    <n v="1218"/>
  </r>
  <r>
    <n v="9121"/>
    <s v="Australia"/>
    <x v="1"/>
    <n v="16"/>
  </r>
  <r>
    <n v="9121"/>
    <s v="Australia"/>
    <x v="2"/>
    <n v="272"/>
  </r>
  <r>
    <n v="9121"/>
    <s v="Australia"/>
    <x v="3"/>
    <n v="104"/>
  </r>
  <r>
    <n v="9121"/>
    <s v="Australia"/>
    <x v="4"/>
    <n v="0"/>
  </r>
  <r>
    <n v="9121"/>
    <s v="Australia"/>
    <x v="5"/>
    <n v="80"/>
  </r>
  <r>
    <n v="5067"/>
    <s v="Spain"/>
    <x v="0"/>
    <n v="966"/>
  </r>
  <r>
    <n v="5067"/>
    <s v="Spain"/>
    <x v="1"/>
    <n v="26"/>
  </r>
  <r>
    <n v="5067"/>
    <s v="Spain"/>
    <x v="2"/>
    <n v="282"/>
  </r>
  <r>
    <n v="5067"/>
    <s v="Spain"/>
    <x v="3"/>
    <n v="52"/>
  </r>
  <r>
    <n v="5067"/>
    <s v="Spain"/>
    <x v="4"/>
    <n v="26"/>
  </r>
  <r>
    <n v="5067"/>
    <s v="Spain"/>
    <x v="5"/>
    <n v="26"/>
  </r>
  <r>
    <n v="1225"/>
    <s v="Saudi Arabia"/>
    <x v="0"/>
    <n v="483"/>
  </r>
  <r>
    <n v="1225"/>
    <s v="Saudi Arabia"/>
    <x v="1"/>
    <n v="84"/>
  </r>
  <r>
    <n v="1225"/>
    <s v="Saudi Arabia"/>
    <x v="2"/>
    <n v="398"/>
  </r>
  <r>
    <n v="1225"/>
    <s v="Saudi Arabia"/>
    <x v="3"/>
    <n v="205"/>
  </r>
  <r>
    <n v="1225"/>
    <s v="Saudi Arabia"/>
    <x v="4"/>
    <n v="84"/>
  </r>
  <r>
    <n v="1225"/>
    <s v="Saudi Arabia"/>
    <x v="5"/>
    <n v="241"/>
  </r>
  <r>
    <n v="7059"/>
    <s v="Spain"/>
    <x v="0"/>
    <n v="483"/>
  </r>
  <r>
    <n v="7059"/>
    <s v="Spain"/>
    <x v="1"/>
    <n v="84"/>
  </r>
  <r>
    <n v="7059"/>
    <s v="Spain"/>
    <x v="2"/>
    <n v="398"/>
  </r>
  <r>
    <n v="7059"/>
    <s v="Spain"/>
    <x v="3"/>
    <n v="205"/>
  </r>
  <r>
    <n v="7059"/>
    <s v="Spain"/>
    <x v="4"/>
    <n v="84"/>
  </r>
  <r>
    <n v="7059"/>
    <s v="Spain"/>
    <x v="5"/>
    <n v="241"/>
  </r>
  <r>
    <n v="9938"/>
    <s v="India"/>
    <x v="0"/>
    <n v="519"/>
  </r>
  <r>
    <n v="9938"/>
    <s v="India"/>
    <x v="1"/>
    <n v="17"/>
  </r>
  <r>
    <n v="9938"/>
    <s v="India"/>
    <x v="2"/>
    <n v="813"/>
  </r>
  <r>
    <n v="9938"/>
    <s v="India"/>
    <x v="3"/>
    <n v="27"/>
  </r>
  <r>
    <n v="9938"/>
    <s v="India"/>
    <x v="4"/>
    <n v="173"/>
  </r>
  <r>
    <n v="9938"/>
    <s v="India"/>
    <x v="5"/>
    <n v="51"/>
  </r>
  <r>
    <n v="8601"/>
    <s v="Australia"/>
    <x v="0"/>
    <n v="421"/>
  </r>
  <r>
    <n v="8601"/>
    <s v="Australia"/>
    <x v="1"/>
    <n v="76"/>
  </r>
  <r>
    <n v="8601"/>
    <s v="Australia"/>
    <x v="2"/>
    <n v="536"/>
  </r>
  <r>
    <n v="8601"/>
    <s v="Australia"/>
    <x v="3"/>
    <n v="82"/>
  </r>
  <r>
    <n v="8601"/>
    <s v="Australia"/>
    <x v="4"/>
    <n v="178"/>
  </r>
  <r>
    <n v="8601"/>
    <s v="Australia"/>
    <x v="5"/>
    <n v="102"/>
  </r>
  <r>
    <n v="10102"/>
    <s v="Saudi Arabia"/>
    <x v="0"/>
    <n v="395"/>
  </r>
  <r>
    <n v="10102"/>
    <s v="Saudi Arabia"/>
    <x v="1"/>
    <n v="183"/>
  </r>
  <r>
    <n v="10102"/>
    <s v="Saudi Arabia"/>
    <x v="2"/>
    <n v="565"/>
  </r>
  <r>
    <n v="10102"/>
    <s v="Saudi Arabia"/>
    <x v="3"/>
    <n v="166"/>
  </r>
  <r>
    <n v="10102"/>
    <s v="Saudi Arabia"/>
    <x v="4"/>
    <n v="141"/>
  </r>
  <r>
    <n v="10102"/>
    <s v="Saudi Arabia"/>
    <x v="5"/>
    <n v="28"/>
  </r>
  <r>
    <n v="1371"/>
    <s v="Australia"/>
    <x v="0"/>
    <n v="123"/>
  </r>
  <r>
    <n v="1371"/>
    <s v="Australia"/>
    <x v="1"/>
    <n v="164"/>
  </r>
  <r>
    <n v="1371"/>
    <s v="Australia"/>
    <x v="2"/>
    <n v="266"/>
  </r>
  <r>
    <n v="1371"/>
    <s v="Australia"/>
    <x v="3"/>
    <n v="227"/>
  </r>
  <r>
    <n v="1371"/>
    <s v="Australia"/>
    <x v="4"/>
    <n v="30"/>
  </r>
  <r>
    <n v="1371"/>
    <s v="Australia"/>
    <x v="5"/>
    <n v="174"/>
  </r>
  <r>
    <n v="460"/>
    <s v="Saudi Arabia"/>
    <x v="0"/>
    <n v="792"/>
  </r>
  <r>
    <n v="460"/>
    <s v="Saudi Arabia"/>
    <x v="1"/>
    <n v="86"/>
  </r>
  <r>
    <n v="460"/>
    <s v="Saudi Arabia"/>
    <x v="2"/>
    <n v="740"/>
  </r>
  <r>
    <n v="460"/>
    <s v="Saudi Arabia"/>
    <x v="3"/>
    <n v="67"/>
  </r>
  <r>
    <n v="460"/>
    <s v="Saudi Arabia"/>
    <x v="4"/>
    <n v="51"/>
  </r>
  <r>
    <n v="460"/>
    <s v="Saudi Arabia"/>
    <x v="5"/>
    <n v="17"/>
  </r>
  <r>
    <n v="8314"/>
    <s v="Spain"/>
    <x v="0"/>
    <n v="557"/>
  </r>
  <r>
    <n v="8314"/>
    <s v="Spain"/>
    <x v="1"/>
    <n v="129"/>
  </r>
  <r>
    <n v="8314"/>
    <s v="Spain"/>
    <x v="2"/>
    <n v="761"/>
  </r>
  <r>
    <n v="8314"/>
    <s v="Spain"/>
    <x v="3"/>
    <n v="29"/>
  </r>
  <r>
    <n v="8314"/>
    <s v="Spain"/>
    <x v="4"/>
    <n v="185"/>
  </r>
  <r>
    <n v="8314"/>
    <s v="Spain"/>
    <x v="5"/>
    <n v="111"/>
  </r>
  <r>
    <n v="4828"/>
    <s v="Saudi Arabia"/>
    <x v="0"/>
    <n v="71"/>
  </r>
  <r>
    <n v="4828"/>
    <s v="Saudi Arabia"/>
    <x v="1"/>
    <n v="99"/>
  </r>
  <r>
    <n v="4828"/>
    <s v="Saudi Arabia"/>
    <x v="2"/>
    <n v="278"/>
  </r>
  <r>
    <n v="4828"/>
    <s v="Saudi Arabia"/>
    <x v="3"/>
    <n v="185"/>
  </r>
  <r>
    <n v="4828"/>
    <s v="Saudi Arabia"/>
    <x v="4"/>
    <n v="121"/>
  </r>
  <r>
    <n v="4828"/>
    <s v="Saudi Arabia"/>
    <x v="5"/>
    <n v="38"/>
  </r>
  <r>
    <n v="6343"/>
    <s v="Australia"/>
    <x v="0"/>
    <n v="835"/>
  </r>
  <r>
    <n v="6343"/>
    <s v="Australia"/>
    <x v="1"/>
    <n v="73"/>
  </r>
  <r>
    <n v="6343"/>
    <s v="Australia"/>
    <x v="2"/>
    <n v="380"/>
  </r>
  <r>
    <n v="6343"/>
    <s v="Australia"/>
    <x v="3"/>
    <n v="114"/>
  </r>
  <r>
    <n v="6343"/>
    <s v="Australia"/>
    <x v="4"/>
    <n v="73"/>
  </r>
  <r>
    <n v="6343"/>
    <s v="Australia"/>
    <x v="5"/>
    <n v="43"/>
  </r>
  <r>
    <n v="4790"/>
    <s v="Spain"/>
    <x v="0"/>
    <n v="574"/>
  </r>
  <r>
    <n v="4790"/>
    <s v="Spain"/>
    <x v="1"/>
    <n v="8"/>
  </r>
  <r>
    <n v="4790"/>
    <s v="Spain"/>
    <x v="2"/>
    <n v="216"/>
  </r>
  <r>
    <n v="4790"/>
    <s v="Spain"/>
    <x v="3"/>
    <n v="21"/>
  </r>
  <r>
    <n v="4790"/>
    <s v="Spain"/>
    <x v="4"/>
    <n v="16"/>
  </r>
  <r>
    <n v="4790"/>
    <s v="Spain"/>
    <x v="5"/>
    <n v="33"/>
  </r>
  <r>
    <n v="9058"/>
    <s v="Spain"/>
    <x v="0"/>
    <n v="1060"/>
  </r>
  <r>
    <n v="9058"/>
    <s v="Spain"/>
    <x v="1"/>
    <n v="21"/>
  </r>
  <r>
    <n v="9058"/>
    <s v="Spain"/>
    <x v="2"/>
    <n v="530"/>
  </r>
  <r>
    <n v="9058"/>
    <s v="Spain"/>
    <x v="3"/>
    <n v="32"/>
  </r>
  <r>
    <n v="9058"/>
    <s v="Spain"/>
    <x v="4"/>
    <n v="0"/>
  </r>
  <r>
    <n v="9058"/>
    <s v="Spain"/>
    <x v="5"/>
    <n v="224"/>
  </r>
  <r>
    <n v="9449"/>
    <s v="Saudi Arabia"/>
    <x v="0"/>
    <n v="415"/>
  </r>
  <r>
    <n v="9449"/>
    <s v="Saudi Arabia"/>
    <x v="1"/>
    <n v="5"/>
  </r>
  <r>
    <n v="9449"/>
    <s v="Saudi Arabia"/>
    <x v="2"/>
    <n v="124"/>
  </r>
  <r>
    <n v="9449"/>
    <s v="Saudi Arabia"/>
    <x v="3"/>
    <n v="15"/>
  </r>
  <r>
    <n v="9449"/>
    <s v="Saudi Arabia"/>
    <x v="4"/>
    <n v="35"/>
  </r>
  <r>
    <n v="9449"/>
    <s v="Saudi Arabia"/>
    <x v="5"/>
    <n v="11"/>
  </r>
  <r>
    <n v="8093"/>
    <s v="Spain"/>
    <x v="0"/>
    <n v="572"/>
  </r>
  <r>
    <n v="8093"/>
    <s v="Spain"/>
    <x v="1"/>
    <n v="8"/>
  </r>
  <r>
    <n v="8093"/>
    <s v="Spain"/>
    <x v="2"/>
    <n v="232"/>
  </r>
  <r>
    <n v="8093"/>
    <s v="Spain"/>
    <x v="3"/>
    <n v="23"/>
  </r>
  <r>
    <n v="8093"/>
    <s v="Spain"/>
    <x v="4"/>
    <n v="62"/>
  </r>
  <r>
    <n v="8093"/>
    <s v="Spain"/>
    <x v="5"/>
    <n v="17"/>
  </r>
  <r>
    <n v="9305"/>
    <s v="Spain"/>
    <x v="0"/>
    <n v="311"/>
  </r>
  <r>
    <n v="9305"/>
    <s v="Spain"/>
    <x v="1"/>
    <n v="26"/>
  </r>
  <r>
    <n v="9305"/>
    <s v="Spain"/>
    <x v="2"/>
    <n v="640"/>
  </r>
  <r>
    <n v="9305"/>
    <s v="Spain"/>
    <x v="3"/>
    <n v="180"/>
  </r>
  <r>
    <n v="9305"/>
    <s v="Spain"/>
    <x v="4"/>
    <n v="37"/>
  </r>
  <r>
    <n v="9305"/>
    <s v="Spain"/>
    <x v="5"/>
    <n v="121"/>
  </r>
  <r>
    <n v="5303"/>
    <s v="Saudi Arabia"/>
    <x v="0"/>
    <n v="471"/>
  </r>
  <r>
    <n v="5303"/>
    <s v="Saudi Arabia"/>
    <x v="1"/>
    <n v="0"/>
  </r>
  <r>
    <n v="5303"/>
    <s v="Saudi Arabia"/>
    <x v="2"/>
    <n v="510"/>
  </r>
  <r>
    <n v="5303"/>
    <s v="Saudi Arabia"/>
    <x v="3"/>
    <n v="99"/>
  </r>
  <r>
    <n v="5303"/>
    <s v="Saudi Arabia"/>
    <x v="4"/>
    <n v="21"/>
  </r>
  <r>
    <n v="5303"/>
    <s v="Saudi Arabia"/>
    <x v="5"/>
    <n v="12"/>
  </r>
  <r>
    <n v="11071"/>
    <s v="Canada"/>
    <x v="0"/>
    <n v="450"/>
  </r>
  <r>
    <n v="11071"/>
    <s v="Canada"/>
    <x v="1"/>
    <n v="133"/>
  </r>
  <r>
    <n v="11071"/>
    <s v="Canada"/>
    <x v="2"/>
    <n v="951"/>
  </r>
  <r>
    <n v="11071"/>
    <s v="Canada"/>
    <x v="3"/>
    <n v="173"/>
  </r>
  <r>
    <n v="11071"/>
    <s v="Canada"/>
    <x v="4"/>
    <n v="0"/>
  </r>
  <r>
    <n v="11071"/>
    <s v="Canada"/>
    <x v="5"/>
    <n v="216"/>
  </r>
  <r>
    <n v="8504"/>
    <s v="Germany"/>
    <x v="0"/>
    <n v="350"/>
  </r>
  <r>
    <n v="8504"/>
    <s v="Germany"/>
    <x v="1"/>
    <n v="60"/>
  </r>
  <r>
    <n v="8504"/>
    <s v="Germany"/>
    <x v="2"/>
    <n v="568"/>
  </r>
  <r>
    <n v="8504"/>
    <s v="Germany"/>
    <x v="3"/>
    <n v="110"/>
  </r>
  <r>
    <n v="8504"/>
    <s v="Germany"/>
    <x v="4"/>
    <n v="133"/>
  </r>
  <r>
    <n v="8504"/>
    <s v="Germany"/>
    <x v="5"/>
    <n v="145"/>
  </r>
  <r>
    <n v="1020"/>
    <s v="Spain"/>
    <x v="0"/>
    <n v="350"/>
  </r>
  <r>
    <n v="1020"/>
    <s v="Spain"/>
    <x v="1"/>
    <n v="60"/>
  </r>
  <r>
    <n v="1020"/>
    <s v="Spain"/>
    <x v="2"/>
    <n v="568"/>
  </r>
  <r>
    <n v="1020"/>
    <s v="Spain"/>
    <x v="3"/>
    <n v="110"/>
  </r>
  <r>
    <n v="1020"/>
    <s v="Spain"/>
    <x v="4"/>
    <n v="133"/>
  </r>
  <r>
    <n v="1020"/>
    <s v="Spain"/>
    <x v="5"/>
    <n v="145"/>
  </r>
  <r>
    <n v="5125"/>
    <s v="Spain"/>
    <x v="0"/>
    <n v="333"/>
  </r>
  <r>
    <n v="5125"/>
    <s v="Spain"/>
    <x v="1"/>
    <n v="0"/>
  </r>
  <r>
    <n v="5125"/>
    <s v="Spain"/>
    <x v="2"/>
    <n v="815"/>
  </r>
  <r>
    <n v="5125"/>
    <s v="Spain"/>
    <x v="3"/>
    <n v="129"/>
  </r>
  <r>
    <n v="5125"/>
    <s v="Spain"/>
    <x v="4"/>
    <n v="42"/>
  </r>
  <r>
    <n v="5125"/>
    <s v="Spain"/>
    <x v="5"/>
    <n v="29"/>
  </r>
  <r>
    <n v="9264"/>
    <s v="Canada"/>
    <x v="0"/>
    <n v="423"/>
  </r>
  <r>
    <n v="9264"/>
    <s v="Canada"/>
    <x v="1"/>
    <n v="42"/>
  </r>
  <r>
    <n v="9264"/>
    <s v="Canada"/>
    <x v="2"/>
    <n v="706"/>
  </r>
  <r>
    <n v="9264"/>
    <s v="Canada"/>
    <x v="3"/>
    <n v="73"/>
  </r>
  <r>
    <n v="9264"/>
    <s v="Canada"/>
    <x v="4"/>
    <n v="197"/>
  </r>
  <r>
    <n v="9264"/>
    <s v="Canada"/>
    <x v="5"/>
    <n v="197"/>
  </r>
  <r>
    <n v="8707"/>
    <s v="Spain"/>
    <x v="0"/>
    <n v="565"/>
  </r>
  <r>
    <n v="8707"/>
    <s v="Spain"/>
    <x v="1"/>
    <n v="42"/>
  </r>
  <r>
    <n v="8707"/>
    <s v="Spain"/>
    <x v="2"/>
    <n v="548"/>
  </r>
  <r>
    <n v="8707"/>
    <s v="Spain"/>
    <x v="3"/>
    <n v="64"/>
  </r>
  <r>
    <n v="8707"/>
    <s v="Spain"/>
    <x v="4"/>
    <n v="83"/>
  </r>
  <r>
    <n v="8707"/>
    <s v="Spain"/>
    <x v="5"/>
    <n v="99"/>
  </r>
  <r>
    <n v="2939"/>
    <s v="Canada"/>
    <x v="0"/>
    <n v="751"/>
  </r>
  <r>
    <n v="2939"/>
    <s v="Canada"/>
    <x v="1"/>
    <n v="127"/>
  </r>
  <r>
    <n v="2939"/>
    <s v="Canada"/>
    <x v="2"/>
    <n v="687"/>
  </r>
  <r>
    <n v="2939"/>
    <s v="Canada"/>
    <x v="3"/>
    <n v="20"/>
  </r>
  <r>
    <n v="2939"/>
    <s v="Canada"/>
    <x v="4"/>
    <n v="15"/>
  </r>
  <r>
    <n v="2939"/>
    <s v="Canada"/>
    <x v="5"/>
    <n v="31"/>
  </r>
  <r>
    <n v="7959"/>
    <s v="Spain"/>
    <x v="0"/>
    <n v="658"/>
  </r>
  <r>
    <n v="7959"/>
    <s v="Spain"/>
    <x v="1"/>
    <n v="80"/>
  </r>
  <r>
    <n v="7959"/>
    <s v="Spain"/>
    <x v="2"/>
    <n v="483"/>
  </r>
  <r>
    <n v="7959"/>
    <s v="Spain"/>
    <x v="3"/>
    <n v="123"/>
  </r>
  <r>
    <n v="7959"/>
    <s v="Spain"/>
    <x v="4"/>
    <n v="13"/>
  </r>
  <r>
    <n v="7959"/>
    <s v="Spain"/>
    <x v="5"/>
    <n v="13"/>
  </r>
  <r>
    <n v="7734"/>
    <s v="Australia"/>
    <x v="0"/>
    <n v="471"/>
  </r>
  <r>
    <n v="7734"/>
    <s v="Australia"/>
    <x v="1"/>
    <n v="102"/>
  </r>
  <r>
    <n v="7734"/>
    <s v="Australia"/>
    <x v="2"/>
    <n v="125"/>
  </r>
  <r>
    <n v="7734"/>
    <s v="Australia"/>
    <x v="3"/>
    <n v="212"/>
  </r>
  <r>
    <n v="7734"/>
    <s v="Australia"/>
    <x v="4"/>
    <n v="61"/>
  </r>
  <r>
    <n v="7734"/>
    <s v="Australia"/>
    <x v="5"/>
    <n v="245"/>
  </r>
  <r>
    <n v="4122"/>
    <s v="Spain"/>
    <x v="0"/>
    <n v="504"/>
  </r>
  <r>
    <n v="4122"/>
    <s v="Spain"/>
    <x v="1"/>
    <n v="23"/>
  </r>
  <r>
    <n v="4122"/>
    <s v="Spain"/>
    <x v="2"/>
    <n v="117"/>
  </r>
  <r>
    <n v="4122"/>
    <s v="Spain"/>
    <x v="3"/>
    <n v="179"/>
  </r>
  <r>
    <n v="4122"/>
    <s v="Spain"/>
    <x v="4"/>
    <n v="28"/>
  </r>
  <r>
    <n v="4122"/>
    <s v="Spain"/>
    <x v="5"/>
    <n v="44"/>
  </r>
  <r>
    <n v="1772"/>
    <s v="Canada"/>
    <x v="0"/>
    <n v="1074"/>
  </r>
  <r>
    <n v="1772"/>
    <s v="Canada"/>
    <x v="1"/>
    <n v="37"/>
  </r>
  <r>
    <n v="1772"/>
    <s v="Canada"/>
    <x v="2"/>
    <n v="518"/>
  </r>
  <r>
    <n v="1772"/>
    <s v="Canada"/>
    <x v="3"/>
    <n v="193"/>
  </r>
  <r>
    <n v="1772"/>
    <s v="Canada"/>
    <x v="4"/>
    <n v="92"/>
  </r>
  <r>
    <n v="1772"/>
    <s v="Canada"/>
    <x v="5"/>
    <n v="129"/>
  </r>
  <r>
    <n v="6887"/>
    <s v="Germany"/>
    <x v="0"/>
    <n v="245"/>
  </r>
  <r>
    <n v="6887"/>
    <s v="Germany"/>
    <x v="1"/>
    <n v="16"/>
  </r>
  <r>
    <n v="6887"/>
    <s v="Germany"/>
    <x v="2"/>
    <n v="223"/>
  </r>
  <r>
    <n v="6887"/>
    <s v="Germany"/>
    <x v="3"/>
    <n v="21"/>
  </r>
  <r>
    <n v="6887"/>
    <s v="Germany"/>
    <x v="4"/>
    <n v="43"/>
  </r>
  <r>
    <n v="6887"/>
    <s v="Germany"/>
    <x v="5"/>
    <n v="16"/>
  </r>
  <r>
    <n v="7500"/>
    <s v="Spain"/>
    <x v="0"/>
    <n v="245"/>
  </r>
  <r>
    <n v="7500"/>
    <s v="Spain"/>
    <x v="1"/>
    <n v="16"/>
  </r>
  <r>
    <n v="7500"/>
    <s v="Spain"/>
    <x v="2"/>
    <n v="223"/>
  </r>
  <r>
    <n v="7500"/>
    <s v="Spain"/>
    <x v="3"/>
    <n v="21"/>
  </r>
  <r>
    <n v="7500"/>
    <s v="Spain"/>
    <x v="4"/>
    <n v="43"/>
  </r>
  <r>
    <n v="7500"/>
    <s v="Spain"/>
    <x v="5"/>
    <n v="16"/>
  </r>
  <r>
    <n v="4114"/>
    <s v="Australia"/>
    <x v="0"/>
    <n v="650"/>
  </r>
  <r>
    <n v="4114"/>
    <s v="Australia"/>
    <x v="1"/>
    <n v="37"/>
  </r>
  <r>
    <n v="4114"/>
    <s v="Australia"/>
    <x v="2"/>
    <n v="780"/>
  </r>
  <r>
    <n v="4114"/>
    <s v="Australia"/>
    <x v="3"/>
    <n v="27"/>
  </r>
  <r>
    <n v="4114"/>
    <s v="Australia"/>
    <x v="4"/>
    <n v="167"/>
  </r>
  <r>
    <n v="4114"/>
    <s v="Australia"/>
    <x v="5"/>
    <n v="32"/>
  </r>
  <r>
    <n v="3403"/>
    <s v="Spain"/>
    <x v="0"/>
    <n v="1170"/>
  </r>
  <r>
    <n v="3403"/>
    <s v="Spain"/>
    <x v="1"/>
    <n v="19"/>
  </r>
  <r>
    <n v="3403"/>
    <s v="Spain"/>
    <x v="2"/>
    <n v="594"/>
  </r>
  <r>
    <n v="3403"/>
    <s v="Spain"/>
    <x v="3"/>
    <n v="99"/>
  </r>
  <r>
    <n v="3403"/>
    <s v="Spain"/>
    <x v="4"/>
    <n v="76"/>
  </r>
  <r>
    <n v="3403"/>
    <s v="Spain"/>
    <x v="5"/>
    <n v="134"/>
  </r>
  <r>
    <n v="1915"/>
    <s v="Germany"/>
    <x v="0"/>
    <n v="794"/>
  </r>
  <r>
    <n v="1915"/>
    <s v="Germany"/>
    <x v="1"/>
    <n v="115"/>
  </r>
  <r>
    <n v="1915"/>
    <s v="Germany"/>
    <x v="2"/>
    <n v="243"/>
  </r>
  <r>
    <n v="1915"/>
    <s v="Germany"/>
    <x v="3"/>
    <n v="150"/>
  </r>
  <r>
    <n v="1915"/>
    <s v="Germany"/>
    <x v="4"/>
    <n v="0"/>
  </r>
  <r>
    <n v="1915"/>
    <s v="Germany"/>
    <x v="5"/>
    <n v="205"/>
  </r>
  <r>
    <n v="3967"/>
    <s v="Canada"/>
    <x v="0"/>
    <n v="331"/>
  </r>
  <r>
    <n v="3967"/>
    <s v="Canada"/>
    <x v="1"/>
    <n v="197"/>
  </r>
  <r>
    <n v="3967"/>
    <s v="Canada"/>
    <x v="2"/>
    <n v="170"/>
  </r>
  <r>
    <n v="3967"/>
    <s v="Canada"/>
    <x v="3"/>
    <n v="58"/>
  </r>
  <r>
    <n v="3967"/>
    <s v="Canada"/>
    <x v="4"/>
    <n v="152"/>
  </r>
  <r>
    <n v="3967"/>
    <s v="Canada"/>
    <x v="5"/>
    <n v="35"/>
  </r>
  <r>
    <n v="9977"/>
    <s v="USA"/>
    <x v="0"/>
    <n v="321"/>
  </r>
  <r>
    <n v="9977"/>
    <s v="USA"/>
    <x v="1"/>
    <n v="11"/>
  </r>
  <r>
    <n v="9977"/>
    <s v="USA"/>
    <x v="2"/>
    <n v="309"/>
  </r>
  <r>
    <n v="9977"/>
    <s v="USA"/>
    <x v="3"/>
    <n v="33"/>
  </r>
  <r>
    <n v="9977"/>
    <s v="USA"/>
    <x v="4"/>
    <n v="26"/>
  </r>
  <r>
    <n v="9977"/>
    <s v="USA"/>
    <x v="5"/>
    <n v="34"/>
  </r>
  <r>
    <n v="2426"/>
    <s v="Spain"/>
    <x v="0"/>
    <n v="483"/>
  </r>
  <r>
    <n v="2426"/>
    <s v="Spain"/>
    <x v="1"/>
    <n v="74"/>
  </r>
  <r>
    <n v="2426"/>
    <s v="Spain"/>
    <x v="2"/>
    <n v="114"/>
  </r>
  <r>
    <n v="2426"/>
    <s v="Spain"/>
    <x v="3"/>
    <n v="169"/>
  </r>
  <r>
    <n v="2426"/>
    <s v="Spain"/>
    <x v="4"/>
    <n v="37"/>
  </r>
  <r>
    <n v="2426"/>
    <s v="Spain"/>
    <x v="5"/>
    <n v="18"/>
  </r>
  <r>
    <n v="1891"/>
    <s v="Spain"/>
    <x v="0"/>
    <n v="667"/>
  </r>
  <r>
    <n v="1891"/>
    <s v="Spain"/>
    <x v="1"/>
    <n v="50"/>
  </r>
  <r>
    <n v="1891"/>
    <s v="Spain"/>
    <x v="2"/>
    <n v="850"/>
  </r>
  <r>
    <n v="1891"/>
    <s v="Spain"/>
    <x v="3"/>
    <n v="21"/>
  </r>
  <r>
    <n v="1891"/>
    <s v="Spain"/>
    <x v="4"/>
    <n v="83"/>
  </r>
  <r>
    <n v="1891"/>
    <s v="Spain"/>
    <x v="5"/>
    <n v="83"/>
  </r>
  <r>
    <n v="4679"/>
    <s v="Spain"/>
    <x v="0"/>
    <n v="721"/>
  </r>
  <r>
    <n v="4679"/>
    <s v="Spain"/>
    <x v="1"/>
    <n v="0"/>
  </r>
  <r>
    <n v="4679"/>
    <s v="Spain"/>
    <x v="2"/>
    <n v="152"/>
  </r>
  <r>
    <n v="4679"/>
    <s v="Spain"/>
    <x v="3"/>
    <n v="119"/>
  </r>
  <r>
    <n v="4679"/>
    <s v="Spain"/>
    <x v="4"/>
    <n v="50"/>
  </r>
  <r>
    <n v="4679"/>
    <s v="Spain"/>
    <x v="5"/>
    <n v="50"/>
  </r>
  <r>
    <n v="3698"/>
    <s v="Spain"/>
    <x v="0"/>
    <n v="817"/>
  </r>
  <r>
    <n v="3698"/>
    <s v="Spain"/>
    <x v="1"/>
    <n v="185"/>
  </r>
  <r>
    <n v="3698"/>
    <s v="Spain"/>
    <x v="2"/>
    <n v="687"/>
  </r>
  <r>
    <n v="3698"/>
    <s v="Spain"/>
    <x v="3"/>
    <n v="145"/>
  </r>
  <r>
    <n v="3698"/>
    <s v="Spain"/>
    <x v="4"/>
    <n v="55"/>
  </r>
  <r>
    <n v="3698"/>
    <s v="Spain"/>
    <x v="5"/>
    <n v="241"/>
  </r>
  <r>
    <n v="11088"/>
    <s v="Spain"/>
    <x v="0"/>
    <n v="1396"/>
  </r>
  <r>
    <n v="11088"/>
    <s v="Spain"/>
    <x v="1"/>
    <n v="0"/>
  </r>
  <r>
    <n v="11088"/>
    <s v="Spain"/>
    <x v="2"/>
    <n v="322"/>
  </r>
  <r>
    <n v="11088"/>
    <s v="Spain"/>
    <x v="3"/>
    <n v="46"/>
  </r>
  <r>
    <n v="11088"/>
    <s v="Spain"/>
    <x v="4"/>
    <n v="35"/>
  </r>
  <r>
    <n v="11088"/>
    <s v="Spain"/>
    <x v="5"/>
    <n v="17"/>
  </r>
  <r>
    <n v="7274"/>
    <s v="Spain"/>
    <x v="0"/>
    <n v="736"/>
  </r>
  <r>
    <n v="7274"/>
    <s v="Spain"/>
    <x v="1"/>
    <n v="163"/>
  </r>
  <r>
    <n v="7274"/>
    <s v="Spain"/>
    <x v="2"/>
    <n v="818"/>
  </r>
  <r>
    <n v="7274"/>
    <s v="Spain"/>
    <x v="3"/>
    <n v="212"/>
  </r>
  <r>
    <n v="7274"/>
    <s v="Spain"/>
    <x v="4"/>
    <n v="163"/>
  </r>
  <r>
    <n v="7274"/>
    <s v="Spain"/>
    <x v="5"/>
    <n v="61"/>
  </r>
  <r>
    <n v="590"/>
    <s v="Spain"/>
    <x v="0"/>
    <n v="816"/>
  </r>
  <r>
    <n v="590"/>
    <s v="Spain"/>
    <x v="1"/>
    <n v="66"/>
  </r>
  <r>
    <n v="590"/>
    <s v="Spain"/>
    <x v="2"/>
    <n v="549"/>
  </r>
  <r>
    <n v="590"/>
    <s v="Spain"/>
    <x v="3"/>
    <n v="216"/>
  </r>
  <r>
    <n v="590"/>
    <s v="Spain"/>
    <x v="4"/>
    <n v="66"/>
  </r>
  <r>
    <n v="590"/>
    <s v="Spain"/>
    <x v="5"/>
    <n v="99"/>
  </r>
  <r>
    <n v="1577"/>
    <s v="Spain"/>
    <x v="0"/>
    <n v="558"/>
  </r>
  <r>
    <n v="1577"/>
    <s v="Spain"/>
    <x v="1"/>
    <n v="79"/>
  </r>
  <r>
    <n v="1577"/>
    <s v="Spain"/>
    <x v="2"/>
    <n v="622"/>
  </r>
  <r>
    <n v="1577"/>
    <s v="Spain"/>
    <x v="3"/>
    <n v="207"/>
  </r>
  <r>
    <n v="1577"/>
    <s v="Spain"/>
    <x v="4"/>
    <n v="175"/>
  </r>
  <r>
    <n v="1577"/>
    <s v="Spain"/>
    <x v="5"/>
    <n v="95"/>
  </r>
  <r>
    <n v="9790"/>
    <s v="Canada"/>
    <x v="0"/>
    <n v="912"/>
  </r>
  <r>
    <n v="9790"/>
    <s v="Canada"/>
    <x v="1"/>
    <n v="72"/>
  </r>
  <r>
    <n v="9790"/>
    <s v="Canada"/>
    <x v="2"/>
    <n v="170"/>
  </r>
  <r>
    <n v="9790"/>
    <s v="Canada"/>
    <x v="3"/>
    <n v="47"/>
  </r>
  <r>
    <n v="9790"/>
    <s v="Canada"/>
    <x v="4"/>
    <n v="36"/>
  </r>
  <r>
    <n v="9790"/>
    <s v="Canada"/>
    <x v="5"/>
    <n v="97"/>
  </r>
  <r>
    <n v="4646"/>
    <s v="Canada"/>
    <x v="0"/>
    <n v="207"/>
  </r>
  <r>
    <n v="4646"/>
    <s v="Canada"/>
    <x v="1"/>
    <n v="26"/>
  </r>
  <r>
    <n v="4646"/>
    <s v="Canada"/>
    <x v="2"/>
    <n v="447"/>
  </r>
  <r>
    <n v="4646"/>
    <s v="Canada"/>
    <x v="3"/>
    <n v="75"/>
  </r>
  <r>
    <n v="4646"/>
    <s v="Canada"/>
    <x v="4"/>
    <n v="0"/>
  </r>
  <r>
    <n v="4646"/>
    <s v="Canada"/>
    <x v="5"/>
    <n v="223"/>
  </r>
  <r>
    <n v="6935"/>
    <s v="India"/>
    <x v="0"/>
    <n v="207"/>
  </r>
  <r>
    <n v="6935"/>
    <s v="India"/>
    <x v="1"/>
    <n v="26"/>
  </r>
  <r>
    <n v="6935"/>
    <s v="India"/>
    <x v="2"/>
    <n v="447"/>
  </r>
  <r>
    <n v="6935"/>
    <s v="India"/>
    <x v="3"/>
    <n v="75"/>
  </r>
  <r>
    <n v="6935"/>
    <s v="India"/>
    <x v="4"/>
    <n v="0"/>
  </r>
  <r>
    <n v="6935"/>
    <s v="India"/>
    <x v="5"/>
    <n v="223"/>
  </r>
  <r>
    <n v="1277"/>
    <s v="USA"/>
    <x v="0"/>
    <n v="434"/>
  </r>
  <r>
    <n v="1277"/>
    <s v="USA"/>
    <x v="1"/>
    <n v="22"/>
  </r>
  <r>
    <n v="1277"/>
    <s v="USA"/>
    <x v="2"/>
    <n v="388"/>
  </r>
  <r>
    <n v="1277"/>
    <s v="USA"/>
    <x v="3"/>
    <n v="104"/>
  </r>
  <r>
    <n v="1277"/>
    <s v="USA"/>
    <x v="4"/>
    <n v="22"/>
  </r>
  <r>
    <n v="1277"/>
    <s v="USA"/>
    <x v="5"/>
    <n v="34"/>
  </r>
  <r>
    <n v="4530"/>
    <s v="Germany"/>
    <x v="0"/>
    <n v="972"/>
  </r>
  <r>
    <n v="4530"/>
    <s v="Germany"/>
    <x v="1"/>
    <n v="19"/>
  </r>
  <r>
    <n v="4530"/>
    <s v="Germany"/>
    <x v="2"/>
    <n v="595"/>
  </r>
  <r>
    <n v="4530"/>
    <s v="Germany"/>
    <x v="3"/>
    <n v="180"/>
  </r>
  <r>
    <n v="4530"/>
    <s v="Germany"/>
    <x v="4"/>
    <n v="26"/>
  </r>
  <r>
    <n v="4530"/>
    <s v="Germany"/>
    <x v="5"/>
    <n v="138"/>
  </r>
  <r>
    <n v="7053"/>
    <s v="Saudi Arabia"/>
    <x v="0"/>
    <n v="604"/>
  </r>
  <r>
    <n v="7053"/>
    <s v="Saudi Arabia"/>
    <x v="1"/>
    <n v="28"/>
  </r>
  <r>
    <n v="7053"/>
    <s v="Saudi Arabia"/>
    <x v="2"/>
    <n v="674"/>
  </r>
  <r>
    <n v="7053"/>
    <s v="Saudi Arabia"/>
    <x v="3"/>
    <n v="91"/>
  </r>
  <r>
    <n v="7053"/>
    <s v="Saudi Arabia"/>
    <x v="4"/>
    <n v="28"/>
  </r>
  <r>
    <n v="7053"/>
    <s v="Saudi Arabia"/>
    <x v="5"/>
    <n v="28"/>
  </r>
  <r>
    <n v="2831"/>
    <s v="Spain"/>
    <x v="0"/>
    <n v="453"/>
  </r>
  <r>
    <n v="2831"/>
    <s v="Spain"/>
    <x v="1"/>
    <n v="38"/>
  </r>
  <r>
    <n v="2831"/>
    <s v="Spain"/>
    <x v="2"/>
    <n v="279"/>
  </r>
  <r>
    <n v="2831"/>
    <s v="Spain"/>
    <x v="3"/>
    <n v="188"/>
  </r>
  <r>
    <n v="2831"/>
    <s v="Spain"/>
    <x v="4"/>
    <n v="38"/>
  </r>
  <r>
    <n v="2831"/>
    <s v="Spain"/>
    <x v="5"/>
    <n v="183"/>
  </r>
  <r>
    <n v="5302"/>
    <s v="Spain"/>
    <x v="0"/>
    <n v="298"/>
  </r>
  <r>
    <n v="5302"/>
    <s v="Spain"/>
    <x v="1"/>
    <n v="27"/>
  </r>
  <r>
    <n v="5302"/>
    <s v="Spain"/>
    <x v="2"/>
    <n v="697"/>
  </r>
  <r>
    <n v="5302"/>
    <s v="Spain"/>
    <x v="3"/>
    <n v="216"/>
  </r>
  <r>
    <n v="5302"/>
    <s v="Spain"/>
    <x v="4"/>
    <n v="24"/>
  </r>
  <r>
    <n v="5302"/>
    <s v="Spain"/>
    <x v="5"/>
    <n v="166"/>
  </r>
  <r>
    <n v="5989"/>
    <s v="Canada"/>
    <x v="0"/>
    <n v="752"/>
  </r>
  <r>
    <n v="5989"/>
    <s v="Canada"/>
    <x v="1"/>
    <n v="122"/>
  </r>
  <r>
    <n v="5989"/>
    <s v="Canada"/>
    <x v="2"/>
    <n v="476"/>
  </r>
  <r>
    <n v="5989"/>
    <s v="Canada"/>
    <x v="3"/>
    <n v="39"/>
  </r>
  <r>
    <n v="5989"/>
    <s v="Canada"/>
    <x v="4"/>
    <n v="153"/>
  </r>
  <r>
    <n v="5989"/>
    <s v="Canada"/>
    <x v="5"/>
    <n v="34"/>
  </r>
  <r>
    <n v="5046"/>
    <s v="Saudi Arabia"/>
    <x v="0"/>
    <n v="756"/>
  </r>
  <r>
    <n v="5046"/>
    <s v="Saudi Arabia"/>
    <x v="1"/>
    <n v="138"/>
  </r>
  <r>
    <n v="5046"/>
    <s v="Saudi Arabia"/>
    <x v="2"/>
    <n v="354"/>
  </r>
  <r>
    <n v="5046"/>
    <s v="Saudi Arabia"/>
    <x v="3"/>
    <n v="160"/>
  </r>
  <r>
    <n v="5046"/>
    <s v="Saudi Arabia"/>
    <x v="4"/>
    <n v="169"/>
  </r>
  <r>
    <n v="5046"/>
    <s v="Saudi Arabia"/>
    <x v="5"/>
    <n v="61"/>
  </r>
  <r>
    <n v="6406"/>
    <s v="Germany"/>
    <x v="0"/>
    <n v="647"/>
  </r>
  <r>
    <n v="6406"/>
    <s v="Germany"/>
    <x v="1"/>
    <n v="107"/>
  </r>
  <r>
    <n v="6406"/>
    <s v="Germany"/>
    <x v="2"/>
    <n v="391"/>
  </r>
  <r>
    <n v="6406"/>
    <s v="Germany"/>
    <x v="3"/>
    <n v="175"/>
  </r>
  <r>
    <n v="6406"/>
    <s v="Germany"/>
    <x v="4"/>
    <n v="67"/>
  </r>
  <r>
    <n v="6406"/>
    <s v="Germany"/>
    <x v="5"/>
    <n v="40"/>
  </r>
  <r>
    <n v="2909"/>
    <s v="Germany"/>
    <x v="0"/>
    <n v="934"/>
  </r>
  <r>
    <n v="2909"/>
    <s v="Germany"/>
    <x v="1"/>
    <n v="24"/>
  </r>
  <r>
    <n v="2909"/>
    <s v="Germany"/>
    <x v="2"/>
    <n v="230"/>
  </r>
  <r>
    <n v="2909"/>
    <s v="Germany"/>
    <x v="3"/>
    <n v="16"/>
  </r>
  <r>
    <n v="2909"/>
    <s v="Germany"/>
    <x v="4"/>
    <n v="24"/>
  </r>
  <r>
    <n v="2909"/>
    <s v="Germany"/>
    <x v="5"/>
    <n v="36"/>
  </r>
  <r>
    <n v="9952"/>
    <s v="Saudi Arabia"/>
    <x v="0"/>
    <n v="368"/>
  </r>
  <r>
    <n v="9952"/>
    <s v="Saudi Arabia"/>
    <x v="1"/>
    <n v="32"/>
  </r>
  <r>
    <n v="9952"/>
    <s v="Saudi Arabia"/>
    <x v="2"/>
    <n v="639"/>
  </r>
  <r>
    <n v="9952"/>
    <s v="Saudi Arabia"/>
    <x v="3"/>
    <n v="13"/>
  </r>
  <r>
    <n v="9952"/>
    <s v="Saudi Arabia"/>
    <x v="4"/>
    <n v="43"/>
  </r>
  <r>
    <n v="9952"/>
    <s v="Saudi Arabia"/>
    <x v="5"/>
    <n v="10"/>
  </r>
  <r>
    <n v="5545"/>
    <s v="Spain"/>
    <x v="0"/>
    <n v="572"/>
  </r>
  <r>
    <n v="5545"/>
    <s v="Spain"/>
    <x v="1"/>
    <n v="8"/>
  </r>
  <r>
    <n v="5545"/>
    <s v="Spain"/>
    <x v="2"/>
    <n v="259"/>
  </r>
  <r>
    <n v="5545"/>
    <s v="Spain"/>
    <x v="3"/>
    <n v="34"/>
  </r>
  <r>
    <n v="5545"/>
    <s v="Spain"/>
    <x v="4"/>
    <n v="35"/>
  </r>
  <r>
    <n v="5545"/>
    <s v="Spain"/>
    <x v="5"/>
    <n v="80"/>
  </r>
  <r>
    <n v="8204"/>
    <s v="Germany"/>
    <x v="0"/>
    <n v="482"/>
  </r>
  <r>
    <n v="8204"/>
    <s v="Germany"/>
    <x v="1"/>
    <n v="35"/>
  </r>
  <r>
    <n v="8204"/>
    <s v="Germany"/>
    <x v="2"/>
    <n v="553"/>
  </r>
  <r>
    <n v="8204"/>
    <s v="Germany"/>
    <x v="3"/>
    <n v="72"/>
  </r>
  <r>
    <n v="8204"/>
    <s v="Germany"/>
    <x v="4"/>
    <n v="160"/>
  </r>
  <r>
    <n v="8204"/>
    <s v="Germany"/>
    <x v="5"/>
    <n v="17"/>
  </r>
  <r>
    <n v="10473"/>
    <s v="Spain"/>
    <x v="0"/>
    <n v="158"/>
  </r>
  <r>
    <n v="10473"/>
    <s v="Spain"/>
    <x v="1"/>
    <n v="19"/>
  </r>
  <r>
    <n v="10473"/>
    <s v="Spain"/>
    <x v="2"/>
    <n v="288"/>
  </r>
  <r>
    <n v="10473"/>
    <s v="Spain"/>
    <x v="3"/>
    <n v="25"/>
  </r>
  <r>
    <n v="10473"/>
    <s v="Spain"/>
    <x v="4"/>
    <n v="0"/>
  </r>
  <r>
    <n v="10473"/>
    <s v="Spain"/>
    <x v="5"/>
    <n v="38"/>
  </r>
  <r>
    <n v="5883"/>
    <s v="Spain"/>
    <x v="0"/>
    <n v="138"/>
  </r>
  <r>
    <n v="5883"/>
    <s v="Spain"/>
    <x v="1"/>
    <n v="120"/>
  </r>
  <r>
    <n v="5883"/>
    <s v="Spain"/>
    <x v="2"/>
    <n v="204"/>
  </r>
  <r>
    <n v="5883"/>
    <s v="Spain"/>
    <x v="3"/>
    <n v="16"/>
  </r>
  <r>
    <n v="5883"/>
    <s v="Spain"/>
    <x v="4"/>
    <n v="126"/>
  </r>
  <r>
    <n v="5883"/>
    <s v="Spain"/>
    <x v="5"/>
    <n v="60"/>
  </r>
  <r>
    <n v="6521"/>
    <s v="Saudi Arabia"/>
    <x v="0"/>
    <n v="613"/>
  </r>
  <r>
    <n v="6521"/>
    <s v="Saudi Arabia"/>
    <x v="1"/>
    <n v="22"/>
  </r>
  <r>
    <n v="6521"/>
    <s v="Saudi Arabia"/>
    <x v="2"/>
    <n v="319"/>
  </r>
  <r>
    <n v="6521"/>
    <s v="Saudi Arabia"/>
    <x v="3"/>
    <n v="33"/>
  </r>
  <r>
    <n v="6521"/>
    <s v="Saudi Arabia"/>
    <x v="4"/>
    <n v="102"/>
  </r>
  <r>
    <n v="6521"/>
    <s v="Saudi Arabia"/>
    <x v="5"/>
    <n v="12"/>
  </r>
  <r>
    <n v="7828"/>
    <s v="Saudi Arabia"/>
    <x v="0"/>
    <n v="68"/>
  </r>
  <r>
    <n v="7828"/>
    <s v="Saudi Arabia"/>
    <x v="1"/>
    <n v="129"/>
  </r>
  <r>
    <n v="7828"/>
    <s v="Saudi Arabia"/>
    <x v="2"/>
    <n v="396"/>
  </r>
  <r>
    <n v="7828"/>
    <s v="Saudi Arabia"/>
    <x v="3"/>
    <n v="188"/>
  </r>
  <r>
    <n v="7828"/>
    <s v="Saudi Arabia"/>
    <x v="4"/>
    <n v="22"/>
  </r>
  <r>
    <n v="7828"/>
    <s v="Saudi Arabia"/>
    <x v="5"/>
    <n v="15"/>
  </r>
  <r>
    <n v="5831"/>
    <s v="Spain"/>
    <x v="0"/>
    <n v="1017"/>
  </r>
  <r>
    <n v="5831"/>
    <s v="Spain"/>
    <x v="1"/>
    <n v="50"/>
  </r>
  <r>
    <n v="5831"/>
    <s v="Spain"/>
    <x v="2"/>
    <n v="500"/>
  </r>
  <r>
    <n v="5831"/>
    <s v="Spain"/>
    <x v="3"/>
    <n v="65"/>
  </r>
  <r>
    <n v="5831"/>
    <s v="Spain"/>
    <x v="4"/>
    <n v="50"/>
  </r>
  <r>
    <n v="5831"/>
    <s v="Spain"/>
    <x v="5"/>
    <n v="133"/>
  </r>
  <r>
    <n v="4322"/>
    <s v="Spain"/>
    <x v="0"/>
    <n v="881"/>
  </r>
  <r>
    <n v="4322"/>
    <s v="Spain"/>
    <x v="1"/>
    <n v="38"/>
  </r>
  <r>
    <n v="4322"/>
    <s v="Spain"/>
    <x v="2"/>
    <n v="319"/>
  </r>
  <r>
    <n v="4322"/>
    <s v="Spain"/>
    <x v="3"/>
    <n v="16"/>
  </r>
  <r>
    <n v="4322"/>
    <s v="Spain"/>
    <x v="4"/>
    <n v="25"/>
  </r>
  <r>
    <n v="4322"/>
    <s v="Spain"/>
    <x v="5"/>
    <n v="12"/>
  </r>
  <r>
    <n v="10767"/>
    <s v="USA"/>
    <x v="0"/>
    <n v="760"/>
  </r>
  <r>
    <n v="10767"/>
    <s v="USA"/>
    <x v="1"/>
    <n v="40"/>
  </r>
  <r>
    <n v="10767"/>
    <s v="USA"/>
    <x v="2"/>
    <n v="480"/>
  </r>
  <r>
    <n v="10767"/>
    <s v="USA"/>
    <x v="3"/>
    <n v="0"/>
  </r>
  <r>
    <n v="10767"/>
    <s v="USA"/>
    <x v="4"/>
    <n v="40"/>
  </r>
  <r>
    <n v="10767"/>
    <s v="USA"/>
    <x v="5"/>
    <n v="26"/>
  </r>
  <r>
    <n v="5153"/>
    <s v="Spain"/>
    <x v="0"/>
    <n v="1004"/>
  </r>
  <r>
    <n v="5153"/>
    <s v="Spain"/>
    <x v="1"/>
    <n v="59"/>
  </r>
  <r>
    <n v="5153"/>
    <s v="Spain"/>
    <x v="2"/>
    <n v="265"/>
  </r>
  <r>
    <n v="5153"/>
    <s v="Spain"/>
    <x v="3"/>
    <n v="115"/>
  </r>
  <r>
    <n v="5153"/>
    <s v="Spain"/>
    <x v="4"/>
    <n v="59"/>
  </r>
  <r>
    <n v="5153"/>
    <s v="Spain"/>
    <x v="5"/>
    <n v="27"/>
  </r>
  <r>
    <n v="4127"/>
    <s v="Spain"/>
    <x v="0"/>
    <n v="1004"/>
  </r>
  <r>
    <n v="4127"/>
    <s v="Spain"/>
    <x v="1"/>
    <n v="59"/>
  </r>
  <r>
    <n v="4127"/>
    <s v="Spain"/>
    <x v="2"/>
    <n v="265"/>
  </r>
  <r>
    <n v="4127"/>
    <s v="Spain"/>
    <x v="3"/>
    <n v="115"/>
  </r>
  <r>
    <n v="4127"/>
    <s v="Spain"/>
    <x v="4"/>
    <n v="59"/>
  </r>
  <r>
    <n v="4127"/>
    <s v="Spain"/>
    <x v="5"/>
    <n v="27"/>
  </r>
  <r>
    <n v="1173"/>
    <s v="Spain"/>
    <x v="0"/>
    <n v="1200"/>
  </r>
  <r>
    <n v="1173"/>
    <s v="Spain"/>
    <x v="1"/>
    <n v="105"/>
  </r>
  <r>
    <n v="1173"/>
    <s v="Spain"/>
    <x v="2"/>
    <n v="758"/>
  </r>
  <r>
    <n v="1173"/>
    <s v="Spain"/>
    <x v="3"/>
    <n v="0"/>
  </r>
  <r>
    <n v="1173"/>
    <s v="Spain"/>
    <x v="4"/>
    <n v="42"/>
  </r>
  <r>
    <n v="1173"/>
    <s v="Spain"/>
    <x v="5"/>
    <n v="147"/>
  </r>
  <r>
    <n v="4785"/>
    <s v="Saudi Arabia"/>
    <x v="0"/>
    <n v="520"/>
  </r>
  <r>
    <n v="4785"/>
    <s v="Saudi Arabia"/>
    <x v="1"/>
    <n v="7"/>
  </r>
  <r>
    <n v="4785"/>
    <s v="Saudi Arabia"/>
    <x v="2"/>
    <n v="154"/>
  </r>
  <r>
    <n v="4785"/>
    <s v="Saudi Arabia"/>
    <x v="3"/>
    <n v="19"/>
  </r>
  <r>
    <n v="4785"/>
    <s v="Saudi Arabia"/>
    <x v="4"/>
    <n v="0"/>
  </r>
  <r>
    <n v="4785"/>
    <s v="Saudi Arabia"/>
    <x v="5"/>
    <n v="14"/>
  </r>
  <r>
    <n v="7899"/>
    <s v="Australia"/>
    <x v="0"/>
    <n v="1245"/>
  </r>
  <r>
    <n v="7899"/>
    <s v="Australia"/>
    <x v="1"/>
    <n v="33"/>
  </r>
  <r>
    <n v="7899"/>
    <s v="Australia"/>
    <x v="2"/>
    <n v="332"/>
  </r>
  <r>
    <n v="7899"/>
    <s v="Australia"/>
    <x v="3"/>
    <n v="21"/>
  </r>
  <r>
    <n v="7899"/>
    <s v="Australia"/>
    <x v="4"/>
    <n v="33"/>
  </r>
  <r>
    <n v="7899"/>
    <s v="Australia"/>
    <x v="5"/>
    <n v="16"/>
  </r>
  <r>
    <n v="4994"/>
    <s v="Spain"/>
    <x v="0"/>
    <n v="1193"/>
  </r>
  <r>
    <n v="4994"/>
    <s v="Spain"/>
    <x v="1"/>
    <n v="33"/>
  </r>
  <r>
    <n v="4994"/>
    <s v="Spain"/>
    <x v="2"/>
    <n v="281"/>
  </r>
  <r>
    <n v="4994"/>
    <s v="Spain"/>
    <x v="3"/>
    <n v="129"/>
  </r>
  <r>
    <n v="4994"/>
    <s v="Spain"/>
    <x v="4"/>
    <n v="66"/>
  </r>
  <r>
    <n v="4994"/>
    <s v="Spain"/>
    <x v="5"/>
    <n v="33"/>
  </r>
  <r>
    <n v="2008"/>
    <s v="Saudi Arabia"/>
    <x v="0"/>
    <n v="372"/>
  </r>
  <r>
    <n v="2008"/>
    <s v="Saudi Arabia"/>
    <x v="1"/>
    <n v="23"/>
  </r>
  <r>
    <n v="2008"/>
    <s v="Saudi Arabia"/>
    <x v="2"/>
    <n v="384"/>
  </r>
  <r>
    <n v="2008"/>
    <s v="Saudi Arabia"/>
    <x v="3"/>
    <n v="250"/>
  </r>
  <r>
    <n v="2008"/>
    <s v="Saudi Arabia"/>
    <x v="4"/>
    <n v="12"/>
  </r>
  <r>
    <n v="2008"/>
    <s v="Saudi Arabia"/>
    <x v="5"/>
    <n v="108"/>
  </r>
  <r>
    <n v="5236"/>
    <s v="Spain"/>
    <x v="0"/>
    <n v="1230"/>
  </r>
  <r>
    <n v="5236"/>
    <s v="Spain"/>
    <x v="1"/>
    <n v="0"/>
  </r>
  <r>
    <n v="5236"/>
    <s v="Spain"/>
    <x v="2"/>
    <n v="396"/>
  </r>
  <r>
    <n v="5236"/>
    <s v="Spain"/>
    <x v="3"/>
    <n v="232"/>
  </r>
  <r>
    <n v="5236"/>
    <s v="Spain"/>
    <x v="4"/>
    <n v="178"/>
  </r>
  <r>
    <n v="5236"/>
    <s v="Spain"/>
    <x v="5"/>
    <n v="158"/>
  </r>
  <r>
    <n v="7832"/>
    <s v="Spain"/>
    <x v="0"/>
    <n v="940"/>
  </r>
  <r>
    <n v="7832"/>
    <s v="Spain"/>
    <x v="1"/>
    <n v="44"/>
  </r>
  <r>
    <n v="7832"/>
    <s v="Spain"/>
    <x v="2"/>
    <n v="396"/>
  </r>
  <r>
    <n v="7832"/>
    <s v="Spain"/>
    <x v="3"/>
    <n v="0"/>
  </r>
  <r>
    <n v="7832"/>
    <s v="Spain"/>
    <x v="4"/>
    <n v="88"/>
  </r>
  <r>
    <n v="7832"/>
    <s v="Spain"/>
    <x v="5"/>
    <n v="58"/>
  </r>
  <r>
    <n v="6963"/>
    <s v="Saudi Arabia"/>
    <x v="0"/>
    <n v="675"/>
  </r>
  <r>
    <n v="6963"/>
    <s v="Saudi Arabia"/>
    <x v="1"/>
    <n v="11"/>
  </r>
  <r>
    <n v="6963"/>
    <s v="Saudi Arabia"/>
    <x v="2"/>
    <n v="400"/>
  </r>
  <r>
    <n v="6963"/>
    <s v="Saudi Arabia"/>
    <x v="3"/>
    <n v="15"/>
  </r>
  <r>
    <n v="6963"/>
    <s v="Saudi Arabia"/>
    <x v="4"/>
    <n v="45"/>
  </r>
  <r>
    <n v="6963"/>
    <s v="Saudi Arabia"/>
    <x v="5"/>
    <n v="11"/>
  </r>
  <r>
    <n v="5796"/>
    <s v="Spain"/>
    <x v="0"/>
    <n v="560"/>
  </r>
  <r>
    <n v="5796"/>
    <s v="Spain"/>
    <x v="1"/>
    <n v="21"/>
  </r>
  <r>
    <n v="5796"/>
    <s v="Spain"/>
    <x v="2"/>
    <n v="442"/>
  </r>
  <r>
    <n v="5796"/>
    <s v="Spain"/>
    <x v="3"/>
    <n v="29"/>
  </r>
  <r>
    <n v="5796"/>
    <s v="Spain"/>
    <x v="4"/>
    <n v="44"/>
  </r>
  <r>
    <n v="5796"/>
    <s v="Spain"/>
    <x v="5"/>
    <n v="29"/>
  </r>
  <r>
    <n v="9206"/>
    <s v="Spain"/>
    <x v="0"/>
    <n v="491"/>
  </r>
  <r>
    <n v="9206"/>
    <s v="Spain"/>
    <x v="1"/>
    <n v="48"/>
  </r>
  <r>
    <n v="9206"/>
    <s v="Spain"/>
    <x v="2"/>
    <n v="231"/>
  </r>
  <r>
    <n v="9206"/>
    <s v="Spain"/>
    <x v="3"/>
    <n v="112"/>
  </r>
  <r>
    <n v="9206"/>
    <s v="Spain"/>
    <x v="4"/>
    <n v="105"/>
  </r>
  <r>
    <n v="9206"/>
    <s v="Spain"/>
    <x v="5"/>
    <n v="134"/>
  </r>
  <r>
    <n v="11051"/>
    <s v="Canada"/>
    <x v="0"/>
    <n v="492"/>
  </r>
  <r>
    <n v="11051"/>
    <s v="Canada"/>
    <x v="1"/>
    <n v="19"/>
  </r>
  <r>
    <n v="11051"/>
    <s v="Canada"/>
    <x v="2"/>
    <n v="110"/>
  </r>
  <r>
    <n v="11051"/>
    <s v="Canada"/>
    <x v="3"/>
    <n v="16"/>
  </r>
  <r>
    <n v="11051"/>
    <s v="Canada"/>
    <x v="4"/>
    <n v="12"/>
  </r>
  <r>
    <n v="11051"/>
    <s v="Canada"/>
    <x v="5"/>
    <n v="12"/>
  </r>
  <r>
    <n v="3197"/>
    <s v="Spain"/>
    <x v="0"/>
    <n v="275"/>
  </r>
  <r>
    <n v="3197"/>
    <s v="Spain"/>
    <x v="1"/>
    <n v="59"/>
  </r>
  <r>
    <n v="3197"/>
    <s v="Spain"/>
    <x v="2"/>
    <n v="107"/>
  </r>
  <r>
    <n v="3197"/>
    <s v="Spain"/>
    <x v="3"/>
    <n v="69"/>
  </r>
  <r>
    <n v="3197"/>
    <s v="Spain"/>
    <x v="4"/>
    <n v="101"/>
  </r>
  <r>
    <n v="3197"/>
    <s v="Spain"/>
    <x v="5"/>
    <n v="59"/>
  </r>
  <r>
    <n v="6652"/>
    <s v="Canada"/>
    <x v="0"/>
    <n v="227"/>
  </r>
  <r>
    <n v="6652"/>
    <s v="Canada"/>
    <x v="1"/>
    <n v="151"/>
  </r>
  <r>
    <n v="6652"/>
    <s v="Canada"/>
    <x v="2"/>
    <n v="573"/>
  </r>
  <r>
    <n v="6652"/>
    <s v="Canada"/>
    <x v="3"/>
    <n v="98"/>
  </r>
  <r>
    <n v="6652"/>
    <s v="Canada"/>
    <x v="4"/>
    <n v="54"/>
  </r>
  <r>
    <n v="6652"/>
    <s v="Canada"/>
    <x v="5"/>
    <n v="31"/>
  </r>
  <r>
    <n v="5077"/>
    <s v="Canada"/>
    <x v="0"/>
    <n v="425"/>
  </r>
  <r>
    <n v="5077"/>
    <s v="Canada"/>
    <x v="1"/>
    <n v="115"/>
  </r>
  <r>
    <n v="5077"/>
    <s v="Canada"/>
    <x v="2"/>
    <n v="292"/>
  </r>
  <r>
    <n v="5077"/>
    <s v="Canada"/>
    <x v="3"/>
    <n v="23"/>
  </r>
  <r>
    <n v="5077"/>
    <s v="Canada"/>
    <x v="4"/>
    <n v="35"/>
  </r>
  <r>
    <n v="5077"/>
    <s v="Canada"/>
    <x v="5"/>
    <n v="79"/>
  </r>
  <r>
    <n v="6173"/>
    <s v="Spain"/>
    <x v="0"/>
    <n v="425"/>
  </r>
  <r>
    <n v="6173"/>
    <s v="Spain"/>
    <x v="1"/>
    <n v="115"/>
  </r>
  <r>
    <n v="6173"/>
    <s v="Spain"/>
    <x v="2"/>
    <n v="292"/>
  </r>
  <r>
    <n v="6173"/>
    <s v="Spain"/>
    <x v="3"/>
    <n v="23"/>
  </r>
  <r>
    <n v="6173"/>
    <s v="Spain"/>
    <x v="4"/>
    <n v="35"/>
  </r>
  <r>
    <n v="6173"/>
    <s v="Spain"/>
    <x v="5"/>
    <n v="79"/>
  </r>
  <r>
    <n v="1627"/>
    <s v="Spain"/>
    <x v="0"/>
    <n v="408"/>
  </r>
  <r>
    <n v="1627"/>
    <s v="Spain"/>
    <x v="1"/>
    <n v="61"/>
  </r>
  <r>
    <n v="1627"/>
    <s v="Spain"/>
    <x v="2"/>
    <n v="109"/>
  </r>
  <r>
    <n v="1627"/>
    <s v="Spain"/>
    <x v="3"/>
    <n v="48"/>
  </r>
  <r>
    <n v="1627"/>
    <s v="Spain"/>
    <x v="4"/>
    <n v="122"/>
  </r>
  <r>
    <n v="1627"/>
    <s v="Spain"/>
    <x v="5"/>
    <n v="41"/>
  </r>
  <r>
    <n v="3595"/>
    <s v="Spain"/>
    <x v="0"/>
    <n v="631"/>
  </r>
  <r>
    <n v="3595"/>
    <s v="Spain"/>
    <x v="1"/>
    <n v="43"/>
  </r>
  <r>
    <n v="3595"/>
    <s v="Spain"/>
    <x v="2"/>
    <n v="239"/>
  </r>
  <r>
    <n v="3595"/>
    <s v="Spain"/>
    <x v="3"/>
    <n v="128"/>
  </r>
  <r>
    <n v="3595"/>
    <s v="Spain"/>
    <x v="4"/>
    <n v="76"/>
  </r>
  <r>
    <n v="3595"/>
    <s v="Spain"/>
    <x v="5"/>
    <n v="21"/>
  </r>
  <r>
    <n v="10486"/>
    <s v="Spain"/>
    <x v="0"/>
    <n v="476"/>
  </r>
  <r>
    <n v="10486"/>
    <s v="Spain"/>
    <x v="1"/>
    <n v="75"/>
  </r>
  <r>
    <n v="10486"/>
    <s v="Spain"/>
    <x v="2"/>
    <n v="162"/>
  </r>
  <r>
    <n v="10486"/>
    <s v="Spain"/>
    <x v="3"/>
    <n v="29"/>
  </r>
  <r>
    <n v="10486"/>
    <s v="Spain"/>
    <x v="4"/>
    <n v="151"/>
  </r>
  <r>
    <n v="10486"/>
    <s v="Spain"/>
    <x v="5"/>
    <n v="97"/>
  </r>
  <r>
    <n v="2324"/>
    <s v="Spain"/>
    <x v="0"/>
    <n v="625"/>
  </r>
  <r>
    <n v="2324"/>
    <s v="Spain"/>
    <x v="1"/>
    <n v="38"/>
  </r>
  <r>
    <n v="2324"/>
    <s v="Spain"/>
    <x v="2"/>
    <n v="242"/>
  </r>
  <r>
    <n v="2324"/>
    <s v="Spain"/>
    <x v="3"/>
    <n v="50"/>
  </r>
  <r>
    <n v="2324"/>
    <s v="Spain"/>
    <x v="4"/>
    <n v="34"/>
  </r>
  <r>
    <n v="2324"/>
    <s v="Spain"/>
    <x v="5"/>
    <n v="76"/>
  </r>
  <r>
    <n v="4002"/>
    <s v="Spain"/>
    <x v="0"/>
    <n v="463"/>
  </r>
  <r>
    <n v="4002"/>
    <s v="Spain"/>
    <x v="1"/>
    <n v="96"/>
  </r>
  <r>
    <n v="4002"/>
    <s v="Spain"/>
    <x v="2"/>
    <n v="333"/>
  </r>
  <r>
    <n v="4002"/>
    <s v="Spain"/>
    <x v="3"/>
    <n v="168"/>
  </r>
  <r>
    <n v="4002"/>
    <s v="Spain"/>
    <x v="4"/>
    <n v="53"/>
  </r>
  <r>
    <n v="4002"/>
    <s v="Spain"/>
    <x v="5"/>
    <n v="10"/>
  </r>
  <r>
    <n v="7861"/>
    <s v="Spain"/>
    <x v="0"/>
    <n v="820"/>
  </r>
  <r>
    <n v="7861"/>
    <s v="Spain"/>
    <x v="1"/>
    <n v="57"/>
  </r>
  <r>
    <n v="7861"/>
    <s v="Spain"/>
    <x v="2"/>
    <n v="242"/>
  </r>
  <r>
    <n v="7861"/>
    <s v="Spain"/>
    <x v="3"/>
    <n v="45"/>
  </r>
  <r>
    <n v="7861"/>
    <s v="Spain"/>
    <x v="4"/>
    <n v="0"/>
  </r>
  <r>
    <n v="7861"/>
    <s v="Spain"/>
    <x v="5"/>
    <n v="11"/>
  </r>
  <r>
    <n v="9743"/>
    <s v="Canada"/>
    <x v="0"/>
    <n v="1449"/>
  </r>
  <r>
    <n v="9743"/>
    <s v="Canada"/>
    <x v="1"/>
    <n v="89"/>
  </r>
  <r>
    <n v="9743"/>
    <s v="Canada"/>
    <x v="2"/>
    <n v="161"/>
  </r>
  <r>
    <n v="9743"/>
    <s v="Canada"/>
    <x v="3"/>
    <n v="69"/>
  </r>
  <r>
    <n v="9743"/>
    <s v="Canada"/>
    <x v="4"/>
    <n v="35"/>
  </r>
  <r>
    <n v="9743"/>
    <s v="Canada"/>
    <x v="5"/>
    <n v="107"/>
  </r>
  <r>
    <n v="6565"/>
    <s v="USA"/>
    <x v="0"/>
    <n v="1012"/>
  </r>
  <r>
    <n v="6565"/>
    <s v="USA"/>
    <x v="1"/>
    <n v="80"/>
  </r>
  <r>
    <n v="6565"/>
    <s v="USA"/>
    <x v="2"/>
    <n v="498"/>
  </r>
  <r>
    <n v="6565"/>
    <s v="USA"/>
    <x v="3"/>
    <n v="0"/>
  </r>
  <r>
    <n v="6565"/>
    <s v="USA"/>
    <x v="4"/>
    <n v="16"/>
  </r>
  <r>
    <n v="6565"/>
    <s v="USA"/>
    <x v="5"/>
    <n v="176"/>
  </r>
  <r>
    <n v="6931"/>
    <s v="Spain"/>
    <x v="0"/>
    <n v="464"/>
  </r>
  <r>
    <n v="6931"/>
    <s v="Spain"/>
    <x v="1"/>
    <n v="151"/>
  </r>
  <r>
    <n v="6931"/>
    <s v="Spain"/>
    <x v="2"/>
    <n v="292"/>
  </r>
  <r>
    <n v="6931"/>
    <s v="Spain"/>
    <x v="3"/>
    <n v="65"/>
  </r>
  <r>
    <n v="6931"/>
    <s v="Spain"/>
    <x v="4"/>
    <n v="60"/>
  </r>
  <r>
    <n v="6931"/>
    <s v="Spain"/>
    <x v="5"/>
    <n v="30"/>
  </r>
  <r>
    <n v="6428"/>
    <s v="Spain"/>
    <x v="0"/>
    <n v="605"/>
  </r>
  <r>
    <n v="6428"/>
    <s v="Spain"/>
    <x v="1"/>
    <n v="10"/>
  </r>
  <r>
    <n v="6428"/>
    <s v="Spain"/>
    <x v="2"/>
    <n v="345"/>
  </r>
  <r>
    <n v="6428"/>
    <s v="Spain"/>
    <x v="3"/>
    <n v="84"/>
  </r>
  <r>
    <n v="6428"/>
    <s v="Spain"/>
    <x v="4"/>
    <n v="54"/>
  </r>
  <r>
    <n v="6428"/>
    <s v="Spain"/>
    <x v="5"/>
    <n v="32"/>
  </r>
  <r>
    <n v="7725"/>
    <s v="India"/>
    <x v="0"/>
    <n v="173"/>
  </r>
  <r>
    <n v="7725"/>
    <s v="India"/>
    <x v="1"/>
    <n v="26"/>
  </r>
  <r>
    <n v="7725"/>
    <s v="India"/>
    <x v="2"/>
    <n v="255"/>
  </r>
  <r>
    <n v="7725"/>
    <s v="India"/>
    <x v="3"/>
    <n v="35"/>
  </r>
  <r>
    <n v="7725"/>
    <s v="India"/>
    <x v="4"/>
    <n v="71"/>
  </r>
  <r>
    <n v="7725"/>
    <s v="India"/>
    <x v="5"/>
    <n v="81"/>
  </r>
  <r>
    <n v="375"/>
    <s v="Spain"/>
    <x v="0"/>
    <n v="516"/>
  </r>
  <r>
    <n v="375"/>
    <s v="Spain"/>
    <x v="1"/>
    <n v="56"/>
  </r>
  <r>
    <n v="375"/>
    <s v="Spain"/>
    <x v="2"/>
    <n v="449"/>
  </r>
  <r>
    <n v="375"/>
    <s v="Spain"/>
    <x v="3"/>
    <n v="86"/>
  </r>
  <r>
    <n v="375"/>
    <s v="Spain"/>
    <x v="4"/>
    <n v="33"/>
  </r>
  <r>
    <n v="375"/>
    <s v="Spain"/>
    <x v="5"/>
    <n v="16"/>
  </r>
  <r>
    <n v="2147"/>
    <s v="Spain"/>
    <x v="0"/>
    <n v="736"/>
  </r>
  <r>
    <n v="2147"/>
    <s v="Spain"/>
    <x v="1"/>
    <n v="63"/>
  </r>
  <r>
    <n v="2147"/>
    <s v="Spain"/>
    <x v="2"/>
    <n v="946"/>
  </r>
  <r>
    <n v="2147"/>
    <s v="Spain"/>
    <x v="3"/>
    <n v="219"/>
  </r>
  <r>
    <n v="2147"/>
    <s v="Spain"/>
    <x v="4"/>
    <n v="189"/>
  </r>
  <r>
    <n v="2147"/>
    <s v="Spain"/>
    <x v="5"/>
    <n v="126"/>
  </r>
  <r>
    <n v="10925"/>
    <s v="Saudi Arabia"/>
    <x v="0"/>
    <n v="255"/>
  </r>
  <r>
    <n v="10925"/>
    <s v="Saudi Arabia"/>
    <x v="1"/>
    <n v="31"/>
  </r>
  <r>
    <n v="10925"/>
    <s v="Saudi Arabia"/>
    <x v="2"/>
    <n v="446"/>
  </r>
  <r>
    <n v="10925"/>
    <s v="Saudi Arabia"/>
    <x v="3"/>
    <n v="40"/>
  </r>
  <r>
    <n v="10925"/>
    <s v="Saudi Arabia"/>
    <x v="4"/>
    <n v="56"/>
  </r>
  <r>
    <n v="10925"/>
    <s v="Saudi Arabia"/>
    <x v="5"/>
    <n v="175"/>
  </r>
  <r>
    <n v="4138"/>
    <s v="Spain"/>
    <x v="0"/>
    <n v="411"/>
  </r>
  <r>
    <n v="4138"/>
    <s v="Spain"/>
    <x v="1"/>
    <n v="106"/>
  </r>
  <r>
    <n v="4138"/>
    <s v="Spain"/>
    <x v="2"/>
    <n v="147"/>
  </r>
  <r>
    <n v="4138"/>
    <s v="Spain"/>
    <x v="3"/>
    <n v="54"/>
  </r>
  <r>
    <n v="4138"/>
    <s v="Spain"/>
    <x v="4"/>
    <n v="115"/>
  </r>
  <r>
    <n v="4138"/>
    <s v="Spain"/>
    <x v="5"/>
    <n v="66"/>
  </r>
  <r>
    <n v="10479"/>
    <s v="Australia"/>
    <x v="0"/>
    <n v="749"/>
  </r>
  <r>
    <n v="10479"/>
    <s v="Australia"/>
    <x v="1"/>
    <n v="40"/>
  </r>
  <r>
    <n v="10479"/>
    <s v="Australia"/>
    <x v="2"/>
    <n v="294"/>
  </r>
  <r>
    <n v="10479"/>
    <s v="Australia"/>
    <x v="3"/>
    <n v="121"/>
  </r>
  <r>
    <n v="10479"/>
    <s v="Australia"/>
    <x v="4"/>
    <n v="160"/>
  </r>
  <r>
    <n v="10479"/>
    <s v="Australia"/>
    <x v="5"/>
    <n v="147"/>
  </r>
  <r>
    <n v="10590"/>
    <s v="Spain"/>
    <x v="0"/>
    <n v="794"/>
  </r>
  <r>
    <n v="10590"/>
    <s v="Spain"/>
    <x v="1"/>
    <n v="73"/>
  </r>
  <r>
    <n v="10590"/>
    <s v="Spain"/>
    <x v="2"/>
    <n v="573"/>
  </r>
  <r>
    <n v="10590"/>
    <s v="Spain"/>
    <x v="3"/>
    <n v="0"/>
  </r>
  <r>
    <n v="10590"/>
    <s v="Spain"/>
    <x v="4"/>
    <n v="29"/>
  </r>
  <r>
    <n v="10590"/>
    <s v="Spain"/>
    <x v="5"/>
    <n v="14"/>
  </r>
  <r>
    <n v="10858"/>
    <s v="Spain"/>
    <x v="0"/>
    <n v="355"/>
  </r>
  <r>
    <n v="10858"/>
    <s v="Spain"/>
    <x v="1"/>
    <n v="30"/>
  </r>
  <r>
    <n v="10858"/>
    <s v="Spain"/>
    <x v="2"/>
    <n v="177"/>
  </r>
  <r>
    <n v="10858"/>
    <s v="Spain"/>
    <x v="3"/>
    <n v="90"/>
  </r>
  <r>
    <n v="10858"/>
    <s v="Spain"/>
    <x v="4"/>
    <n v="138"/>
  </r>
  <r>
    <n v="10858"/>
    <s v="Spain"/>
    <x v="5"/>
    <n v="30"/>
  </r>
  <r>
    <n v="3507"/>
    <s v="USA"/>
    <x v="0"/>
    <n v="676"/>
  </r>
  <r>
    <n v="3507"/>
    <s v="USA"/>
    <x v="1"/>
    <n v="161"/>
  </r>
  <r>
    <n v="3507"/>
    <s v="USA"/>
    <x v="2"/>
    <n v="426"/>
  </r>
  <r>
    <n v="3507"/>
    <s v="USA"/>
    <x v="3"/>
    <n v="210"/>
  </r>
  <r>
    <n v="3507"/>
    <s v="USA"/>
    <x v="4"/>
    <n v="44"/>
  </r>
  <r>
    <n v="3507"/>
    <s v="USA"/>
    <x v="5"/>
    <n v="58"/>
  </r>
  <r>
    <n v="7022"/>
    <s v="Saudi Arabia"/>
    <x v="0"/>
    <n v="739"/>
  </r>
  <r>
    <n v="7022"/>
    <s v="Saudi Arabia"/>
    <x v="1"/>
    <n v="107"/>
  </r>
  <r>
    <n v="7022"/>
    <s v="Saudi Arabia"/>
    <x v="2"/>
    <n v="309"/>
  </r>
  <r>
    <n v="7022"/>
    <s v="Saudi Arabia"/>
    <x v="3"/>
    <n v="140"/>
  </r>
  <r>
    <n v="7022"/>
    <s v="Saudi Arabia"/>
    <x v="4"/>
    <n v="80"/>
  </r>
  <r>
    <n v="7022"/>
    <s v="Saudi Arabia"/>
    <x v="5"/>
    <n v="35"/>
  </r>
  <r>
    <n v="9493"/>
    <s v="Canada"/>
    <x v="0"/>
    <n v="840"/>
  </r>
  <r>
    <n v="9493"/>
    <s v="Canada"/>
    <x v="1"/>
    <n v="53"/>
  </r>
  <r>
    <n v="9493"/>
    <s v="Canada"/>
    <x v="2"/>
    <n v="804"/>
  </r>
  <r>
    <n v="9493"/>
    <s v="Canada"/>
    <x v="3"/>
    <n v="23"/>
  </r>
  <r>
    <n v="9493"/>
    <s v="Canada"/>
    <x v="4"/>
    <n v="71"/>
  </r>
  <r>
    <n v="9493"/>
    <s v="Canada"/>
    <x v="5"/>
    <n v="17"/>
  </r>
  <r>
    <n v="2591"/>
    <s v="USA"/>
    <x v="0"/>
    <n v="526"/>
  </r>
  <r>
    <n v="2591"/>
    <s v="USA"/>
    <x v="1"/>
    <n v="35"/>
  </r>
  <r>
    <n v="2591"/>
    <s v="USA"/>
    <x v="2"/>
    <n v="214"/>
  </r>
  <r>
    <n v="2591"/>
    <s v="USA"/>
    <x v="3"/>
    <n v="69"/>
  </r>
  <r>
    <n v="2591"/>
    <s v="USA"/>
    <x v="4"/>
    <n v="53"/>
  </r>
  <r>
    <n v="2591"/>
    <s v="USA"/>
    <x v="5"/>
    <n v="35"/>
  </r>
  <r>
    <n v="2666"/>
    <s v="Canada"/>
    <x v="0"/>
    <n v="519"/>
  </r>
  <r>
    <n v="2666"/>
    <s v="Canada"/>
    <x v="1"/>
    <n v="50"/>
  </r>
  <r>
    <n v="2666"/>
    <s v="Canada"/>
    <x v="2"/>
    <n v="167"/>
  </r>
  <r>
    <n v="2666"/>
    <s v="Canada"/>
    <x v="3"/>
    <n v="130"/>
  </r>
  <r>
    <n v="2666"/>
    <s v="Canada"/>
    <x v="4"/>
    <n v="0"/>
  </r>
  <r>
    <n v="2666"/>
    <s v="Canada"/>
    <x v="5"/>
    <n v="41"/>
  </r>
  <r>
    <n v="4149"/>
    <s v="Spain"/>
    <x v="0"/>
    <n v="586"/>
  </r>
  <r>
    <n v="4149"/>
    <s v="Spain"/>
    <x v="1"/>
    <n v="66"/>
  </r>
  <r>
    <n v="4149"/>
    <s v="Spain"/>
    <x v="2"/>
    <n v="653"/>
  </r>
  <r>
    <n v="4149"/>
    <s v="Spain"/>
    <x v="3"/>
    <n v="17"/>
  </r>
  <r>
    <n v="4149"/>
    <s v="Spain"/>
    <x v="4"/>
    <n v="0"/>
  </r>
  <r>
    <n v="4149"/>
    <s v="Spain"/>
    <x v="5"/>
    <n v="26"/>
  </r>
  <r>
    <n v="4998"/>
    <s v="Spain"/>
    <x v="0"/>
    <n v="292"/>
  </r>
  <r>
    <n v="4998"/>
    <s v="Spain"/>
    <x v="1"/>
    <n v="30"/>
  </r>
  <r>
    <n v="4998"/>
    <s v="Spain"/>
    <x v="2"/>
    <n v="415"/>
  </r>
  <r>
    <n v="4998"/>
    <s v="Spain"/>
    <x v="3"/>
    <n v="63"/>
  </r>
  <r>
    <n v="4998"/>
    <s v="Spain"/>
    <x v="4"/>
    <n v="33"/>
  </r>
  <r>
    <n v="4998"/>
    <s v="Spain"/>
    <x v="5"/>
    <n v="200"/>
  </r>
  <r>
    <n v="7321"/>
    <s v="India"/>
    <x v="0"/>
    <n v="292"/>
  </r>
  <r>
    <n v="7321"/>
    <s v="India"/>
    <x v="1"/>
    <n v="30"/>
  </r>
  <r>
    <n v="7321"/>
    <s v="India"/>
    <x v="2"/>
    <n v="415"/>
  </r>
  <r>
    <n v="7321"/>
    <s v="India"/>
    <x v="3"/>
    <n v="63"/>
  </r>
  <r>
    <n v="7321"/>
    <s v="India"/>
    <x v="4"/>
    <n v="33"/>
  </r>
  <r>
    <n v="7321"/>
    <s v="India"/>
    <x v="5"/>
    <n v="200"/>
  </r>
  <r>
    <n v="3422"/>
    <s v="Germany"/>
    <x v="0"/>
    <n v="1115"/>
  </r>
  <r>
    <n v="3422"/>
    <s v="Germany"/>
    <x v="1"/>
    <n v="12"/>
  </r>
  <r>
    <n v="3422"/>
    <s v="Germany"/>
    <x v="2"/>
    <n v="128"/>
  </r>
  <r>
    <n v="3422"/>
    <s v="Germany"/>
    <x v="3"/>
    <n v="33"/>
  </r>
  <r>
    <n v="3422"/>
    <s v="Germany"/>
    <x v="4"/>
    <n v="12"/>
  </r>
  <r>
    <n v="3422"/>
    <s v="Germany"/>
    <x v="5"/>
    <n v="76"/>
  </r>
  <r>
    <n v="146"/>
    <s v="Spain"/>
    <x v="0"/>
    <n v="760"/>
  </r>
  <r>
    <n v="146"/>
    <s v="Spain"/>
    <x v="1"/>
    <n v="53"/>
  </r>
  <r>
    <n v="146"/>
    <s v="Spain"/>
    <x v="2"/>
    <n v="400"/>
  </r>
  <r>
    <n v="146"/>
    <s v="Spain"/>
    <x v="3"/>
    <n v="17"/>
  </r>
  <r>
    <n v="146"/>
    <s v="Spain"/>
    <x v="4"/>
    <n v="93"/>
  </r>
  <r>
    <n v="146"/>
    <s v="Spain"/>
    <x v="5"/>
    <n v="0"/>
  </r>
  <r>
    <n v="10965"/>
    <s v="Spain"/>
    <x v="0"/>
    <n v="983"/>
  </r>
  <r>
    <n v="10965"/>
    <s v="Spain"/>
    <x v="1"/>
    <n v="20"/>
  </r>
  <r>
    <n v="10965"/>
    <s v="Spain"/>
    <x v="2"/>
    <n v="389"/>
  </r>
  <r>
    <n v="10965"/>
    <s v="Spain"/>
    <x v="3"/>
    <n v="240"/>
  </r>
  <r>
    <n v="10965"/>
    <s v="Spain"/>
    <x v="4"/>
    <n v="50"/>
  </r>
  <r>
    <n v="10965"/>
    <s v="Spain"/>
    <x v="5"/>
    <n v="40"/>
  </r>
  <r>
    <n v="10424"/>
    <s v="Saudi Arabia"/>
    <x v="0"/>
    <n v="265"/>
  </r>
  <r>
    <n v="10424"/>
    <s v="Saudi Arabia"/>
    <x v="1"/>
    <n v="138"/>
  </r>
  <r>
    <n v="10424"/>
    <s v="Saudi Arabia"/>
    <x v="2"/>
    <n v="553"/>
  </r>
  <r>
    <n v="10424"/>
    <s v="Saudi Arabia"/>
    <x v="3"/>
    <n v="224"/>
  </r>
  <r>
    <n v="10424"/>
    <s v="Saudi Arabia"/>
    <x v="4"/>
    <n v="23"/>
  </r>
  <r>
    <n v="10424"/>
    <s v="Saudi Arabia"/>
    <x v="5"/>
    <n v="92"/>
  </r>
  <r>
    <n v="6200"/>
    <s v="Spain"/>
    <x v="0"/>
    <n v="340"/>
  </r>
  <r>
    <n v="6200"/>
    <s v="Spain"/>
    <x v="1"/>
    <n v="108"/>
  </r>
  <r>
    <n v="6200"/>
    <s v="Spain"/>
    <x v="2"/>
    <n v="185"/>
  </r>
  <r>
    <n v="6200"/>
    <s v="Spain"/>
    <x v="3"/>
    <n v="130"/>
  </r>
  <r>
    <n v="6200"/>
    <s v="Spain"/>
    <x v="4"/>
    <n v="38"/>
  </r>
  <r>
    <n v="6200"/>
    <s v="Spain"/>
    <x v="5"/>
    <n v="100"/>
  </r>
  <r>
    <n v="7106"/>
    <s v="Spain"/>
    <x v="0"/>
    <n v="483"/>
  </r>
  <r>
    <n v="7106"/>
    <s v="Spain"/>
    <x v="1"/>
    <n v="0"/>
  </r>
  <r>
    <n v="7106"/>
    <s v="Spain"/>
    <x v="2"/>
    <n v="591"/>
  </r>
  <r>
    <n v="7106"/>
    <s v="Spain"/>
    <x v="3"/>
    <n v="156"/>
  </r>
  <r>
    <n v="7106"/>
    <s v="Spain"/>
    <x v="4"/>
    <n v="0"/>
  </r>
  <r>
    <n v="7106"/>
    <s v="Spain"/>
    <x v="5"/>
    <n v="12"/>
  </r>
  <r>
    <n v="7503"/>
    <s v="Germany"/>
    <x v="0"/>
    <n v="1032"/>
  </r>
  <r>
    <n v="7503"/>
    <s v="Germany"/>
    <x v="1"/>
    <n v="105"/>
  </r>
  <r>
    <n v="7503"/>
    <s v="Germany"/>
    <x v="2"/>
    <n v="779"/>
  </r>
  <r>
    <n v="7503"/>
    <s v="Germany"/>
    <x v="3"/>
    <n v="137"/>
  </r>
  <r>
    <n v="7503"/>
    <s v="Germany"/>
    <x v="4"/>
    <n v="105"/>
  </r>
  <r>
    <n v="7503"/>
    <s v="Germany"/>
    <x v="5"/>
    <n v="51"/>
  </r>
  <r>
    <n v="2612"/>
    <s v="Saudi Arabia"/>
    <x v="0"/>
    <n v="754"/>
  </r>
  <r>
    <n v="2612"/>
    <s v="Saudi Arabia"/>
    <x v="1"/>
    <n v="160"/>
  </r>
  <r>
    <n v="2612"/>
    <s v="Saudi Arabia"/>
    <x v="2"/>
    <n v="625"/>
  </r>
  <r>
    <n v="2612"/>
    <s v="Saudi Arabia"/>
    <x v="3"/>
    <n v="63"/>
  </r>
  <r>
    <n v="2612"/>
    <s v="Saudi Arabia"/>
    <x v="4"/>
    <n v="32"/>
  </r>
  <r>
    <n v="2612"/>
    <s v="Saudi Arabia"/>
    <x v="5"/>
    <n v="48"/>
  </r>
  <r>
    <n v="6853"/>
    <s v="Australia"/>
    <x v="0"/>
    <n v="712"/>
  </r>
  <r>
    <n v="6853"/>
    <s v="Australia"/>
    <x v="1"/>
    <n v="26"/>
  </r>
  <r>
    <n v="6853"/>
    <s v="Australia"/>
    <x v="2"/>
    <n v="538"/>
  </r>
  <r>
    <n v="6853"/>
    <s v="Australia"/>
    <x v="3"/>
    <n v="69"/>
  </r>
  <r>
    <n v="6853"/>
    <s v="Australia"/>
    <x v="4"/>
    <n v="13"/>
  </r>
  <r>
    <n v="6853"/>
    <s v="Australia"/>
    <x v="5"/>
    <n v="80"/>
  </r>
  <r>
    <n v="7366"/>
    <s v="India"/>
    <x v="0"/>
    <n v="712"/>
  </r>
  <r>
    <n v="7366"/>
    <s v="India"/>
    <x v="1"/>
    <n v="26"/>
  </r>
  <r>
    <n v="7366"/>
    <s v="India"/>
    <x v="2"/>
    <n v="538"/>
  </r>
  <r>
    <n v="7366"/>
    <s v="India"/>
    <x v="3"/>
    <n v="69"/>
  </r>
  <r>
    <n v="7366"/>
    <s v="India"/>
    <x v="4"/>
    <n v="13"/>
  </r>
  <r>
    <n v="7366"/>
    <s v="India"/>
    <x v="5"/>
    <n v="80"/>
  </r>
  <r>
    <n v="3091"/>
    <s v="Saudi Arabia"/>
    <x v="0"/>
    <n v="340"/>
  </r>
  <r>
    <n v="3091"/>
    <s v="Saudi Arabia"/>
    <x v="1"/>
    <n v="21"/>
  </r>
  <r>
    <n v="3091"/>
    <s v="Saudi Arabia"/>
    <x v="2"/>
    <n v="134"/>
  </r>
  <r>
    <n v="3091"/>
    <s v="Saudi Arabia"/>
    <x v="3"/>
    <n v="258"/>
  </r>
  <r>
    <n v="3091"/>
    <s v="Saudi Arabia"/>
    <x v="4"/>
    <n v="14"/>
  </r>
  <r>
    <n v="3091"/>
    <s v="Saudi Arabia"/>
    <x v="5"/>
    <n v="56"/>
  </r>
  <r>
    <n v="762"/>
    <s v="Spain"/>
    <x v="0"/>
    <n v="340"/>
  </r>
  <r>
    <n v="762"/>
    <s v="Spain"/>
    <x v="1"/>
    <n v="21"/>
  </r>
  <r>
    <n v="762"/>
    <s v="Spain"/>
    <x v="2"/>
    <n v="134"/>
  </r>
  <r>
    <n v="762"/>
    <s v="Spain"/>
    <x v="3"/>
    <n v="258"/>
  </r>
  <r>
    <n v="762"/>
    <s v="Spain"/>
    <x v="4"/>
    <n v="14"/>
  </r>
  <r>
    <n v="762"/>
    <s v="Spain"/>
    <x v="5"/>
    <n v="56"/>
  </r>
  <r>
    <n v="4580"/>
    <s v="Saudi Arabia"/>
    <x v="0"/>
    <n v="1394"/>
  </r>
  <r>
    <n v="4580"/>
    <s v="Saudi Arabia"/>
    <x v="1"/>
    <n v="22"/>
  </r>
  <r>
    <n v="4580"/>
    <s v="Saudi Arabia"/>
    <x v="2"/>
    <n v="708"/>
  </r>
  <r>
    <n v="4580"/>
    <s v="Saudi Arabia"/>
    <x v="3"/>
    <n v="89"/>
  </r>
  <r>
    <n v="4580"/>
    <s v="Saudi Arabia"/>
    <x v="4"/>
    <n v="91"/>
  </r>
  <r>
    <n v="4580"/>
    <s v="Saudi Arabia"/>
    <x v="5"/>
    <n v="182"/>
  </r>
  <r>
    <n v="6977"/>
    <s v="Spain"/>
    <x v="0"/>
    <n v="1073"/>
  </r>
  <r>
    <n v="6977"/>
    <s v="Spain"/>
    <x v="1"/>
    <n v="0"/>
  </r>
  <r>
    <n v="6977"/>
    <s v="Spain"/>
    <x v="2"/>
    <n v="629"/>
  </r>
  <r>
    <n v="6977"/>
    <s v="Spain"/>
    <x v="3"/>
    <n v="145"/>
  </r>
  <r>
    <n v="6977"/>
    <s v="Spain"/>
    <x v="4"/>
    <n v="37"/>
  </r>
  <r>
    <n v="6977"/>
    <s v="Spain"/>
    <x v="5"/>
    <n v="37"/>
  </r>
  <r>
    <n v="10992"/>
    <s v="Saudi Arabia"/>
    <x v="0"/>
    <n v="650"/>
  </r>
  <r>
    <n v="10992"/>
    <s v="Saudi Arabia"/>
    <x v="1"/>
    <n v="28"/>
  </r>
  <r>
    <n v="10992"/>
    <s v="Saudi Arabia"/>
    <x v="2"/>
    <n v="353"/>
  </r>
  <r>
    <n v="10992"/>
    <s v="Saudi Arabia"/>
    <x v="3"/>
    <n v="45"/>
  </r>
  <r>
    <n v="10992"/>
    <s v="Saudi Arabia"/>
    <x v="4"/>
    <n v="42"/>
  </r>
  <r>
    <n v="10992"/>
    <s v="Saudi Arabia"/>
    <x v="5"/>
    <n v="30"/>
  </r>
  <r>
    <n v="7381"/>
    <s v="Spain"/>
    <x v="0"/>
    <n v="797"/>
  </r>
  <r>
    <n v="7381"/>
    <s v="Spain"/>
    <x v="1"/>
    <n v="153"/>
  </r>
  <r>
    <n v="7381"/>
    <s v="Spain"/>
    <x v="2"/>
    <n v="293"/>
  </r>
  <r>
    <n v="7381"/>
    <s v="Spain"/>
    <x v="3"/>
    <n v="72"/>
  </r>
  <r>
    <n v="7381"/>
    <s v="Spain"/>
    <x v="4"/>
    <n v="97"/>
  </r>
  <r>
    <n v="7381"/>
    <s v="Spain"/>
    <x v="5"/>
    <n v="30"/>
  </r>
  <r>
    <n v="7723"/>
    <s v="Germany"/>
    <x v="0"/>
    <n v="709"/>
  </r>
  <r>
    <n v="7723"/>
    <s v="Germany"/>
    <x v="1"/>
    <n v="93"/>
  </r>
  <r>
    <n v="7723"/>
    <s v="Germany"/>
    <x v="2"/>
    <n v="374"/>
  </r>
  <r>
    <n v="7723"/>
    <s v="Germany"/>
    <x v="3"/>
    <n v="104"/>
  </r>
  <r>
    <n v="7723"/>
    <s v="Germany"/>
    <x v="4"/>
    <n v="80"/>
  </r>
  <r>
    <n v="7723"/>
    <s v="Germany"/>
    <x v="5"/>
    <n v="80"/>
  </r>
  <r>
    <n v="2963"/>
    <s v="Australia"/>
    <x v="0"/>
    <n v="709"/>
  </r>
  <r>
    <n v="2963"/>
    <s v="Australia"/>
    <x v="1"/>
    <n v="93"/>
  </r>
  <r>
    <n v="2963"/>
    <s v="Australia"/>
    <x v="2"/>
    <n v="374"/>
  </r>
  <r>
    <n v="2963"/>
    <s v="Australia"/>
    <x v="3"/>
    <n v="104"/>
  </r>
  <r>
    <n v="2963"/>
    <s v="Australia"/>
    <x v="4"/>
    <n v="80"/>
  </r>
  <r>
    <n v="2963"/>
    <s v="Australia"/>
    <x v="5"/>
    <n v="80"/>
  </r>
  <r>
    <n v="8370"/>
    <s v="Canada"/>
    <x v="0"/>
    <n v="378"/>
  </r>
  <r>
    <n v="8370"/>
    <s v="Canada"/>
    <x v="1"/>
    <n v="97"/>
  </r>
  <r>
    <n v="8370"/>
    <s v="Canada"/>
    <x v="2"/>
    <n v="259"/>
  </r>
  <r>
    <n v="8370"/>
    <s v="Canada"/>
    <x v="3"/>
    <n v="197"/>
  </r>
  <r>
    <n v="8370"/>
    <s v="Canada"/>
    <x v="4"/>
    <n v="194"/>
  </r>
  <r>
    <n v="8370"/>
    <s v="Canada"/>
    <x v="5"/>
    <n v="34"/>
  </r>
  <r>
    <n v="8492"/>
    <s v="Spain"/>
    <x v="0"/>
    <n v="795"/>
  </r>
  <r>
    <n v="8492"/>
    <s v="Spain"/>
    <x v="1"/>
    <n v="0"/>
  </r>
  <r>
    <n v="8492"/>
    <s v="Spain"/>
    <x v="2"/>
    <n v="545"/>
  </r>
  <r>
    <n v="8492"/>
    <s v="Spain"/>
    <x v="3"/>
    <n v="95"/>
  </r>
  <r>
    <n v="8492"/>
    <s v="Spain"/>
    <x v="4"/>
    <n v="58"/>
  </r>
  <r>
    <n v="8492"/>
    <s v="Spain"/>
    <x v="5"/>
    <n v="0"/>
  </r>
  <r>
    <n v="8746"/>
    <s v="Spain"/>
    <x v="0"/>
    <n v="800"/>
  </r>
  <r>
    <n v="8746"/>
    <s v="Spain"/>
    <x v="1"/>
    <n v="0"/>
  </r>
  <r>
    <n v="8746"/>
    <s v="Spain"/>
    <x v="2"/>
    <n v="297"/>
  </r>
  <r>
    <n v="8746"/>
    <s v="Spain"/>
    <x v="3"/>
    <n v="0"/>
  </r>
  <r>
    <n v="8746"/>
    <s v="Spain"/>
    <x v="4"/>
    <n v="34"/>
  </r>
  <r>
    <n v="8746"/>
    <s v="Spain"/>
    <x v="5"/>
    <n v="57"/>
  </r>
  <r>
    <n v="6072"/>
    <s v="Spain"/>
    <x v="0"/>
    <n v="918"/>
  </r>
  <r>
    <n v="6072"/>
    <s v="Spain"/>
    <x v="1"/>
    <n v="57"/>
  </r>
  <r>
    <n v="6072"/>
    <s v="Spain"/>
    <x v="2"/>
    <n v="842"/>
  </r>
  <r>
    <n v="6072"/>
    <s v="Spain"/>
    <x v="3"/>
    <n v="99"/>
  </r>
  <r>
    <n v="6072"/>
    <s v="Spain"/>
    <x v="4"/>
    <n v="38"/>
  </r>
  <r>
    <n v="6072"/>
    <s v="Spain"/>
    <x v="5"/>
    <n v="133"/>
  </r>
  <r>
    <n v="2499"/>
    <s v="Spain"/>
    <x v="0"/>
    <n v="204"/>
  </r>
  <r>
    <n v="2499"/>
    <s v="Spain"/>
    <x v="1"/>
    <n v="97"/>
  </r>
  <r>
    <n v="2499"/>
    <s v="Spain"/>
    <x v="2"/>
    <n v="97"/>
  </r>
  <r>
    <n v="2499"/>
    <s v="Spain"/>
    <x v="3"/>
    <n v="21"/>
  </r>
  <r>
    <n v="2499"/>
    <s v="Spain"/>
    <x v="4"/>
    <n v="118"/>
  </r>
  <r>
    <n v="2499"/>
    <s v="Spain"/>
    <x v="5"/>
    <n v="26"/>
  </r>
  <r>
    <n v="4786"/>
    <s v="USA"/>
    <x v="0"/>
    <n v="555"/>
  </r>
  <r>
    <n v="4786"/>
    <s v="USA"/>
    <x v="1"/>
    <n v="82"/>
  </r>
  <r>
    <n v="4786"/>
    <s v="USA"/>
    <x v="2"/>
    <n v="257"/>
  </r>
  <r>
    <n v="4786"/>
    <s v="USA"/>
    <x v="3"/>
    <n v="93"/>
  </r>
  <r>
    <n v="4786"/>
    <s v="USA"/>
    <x v="4"/>
    <n v="61"/>
  </r>
  <r>
    <n v="4786"/>
    <s v="USA"/>
    <x v="5"/>
    <n v="61"/>
  </r>
  <r>
    <n v="4390"/>
    <s v="Saudi Arabia"/>
    <x v="0"/>
    <n v="459"/>
  </r>
  <r>
    <n v="4390"/>
    <s v="Saudi Arabia"/>
    <x v="1"/>
    <n v="15"/>
  </r>
  <r>
    <n v="4390"/>
    <s v="Saudi Arabia"/>
    <x v="2"/>
    <n v="171"/>
  </r>
  <r>
    <n v="4390"/>
    <s v="Saudi Arabia"/>
    <x v="3"/>
    <n v="142"/>
  </r>
  <r>
    <n v="4390"/>
    <s v="Saudi Arabia"/>
    <x v="4"/>
    <n v="23"/>
  </r>
  <r>
    <n v="4390"/>
    <s v="Saudi Arabia"/>
    <x v="5"/>
    <n v="31"/>
  </r>
  <r>
    <n v="1081"/>
    <s v="Saudi Arabia"/>
    <x v="0"/>
    <n v="733"/>
  </r>
  <r>
    <n v="1081"/>
    <s v="Saudi Arabia"/>
    <x v="1"/>
    <n v="9"/>
  </r>
  <r>
    <n v="1081"/>
    <s v="Saudi Arabia"/>
    <x v="2"/>
    <n v="180"/>
  </r>
  <r>
    <n v="1081"/>
    <s v="Saudi Arabia"/>
    <x v="3"/>
    <n v="12"/>
  </r>
  <r>
    <n v="1081"/>
    <s v="Saudi Arabia"/>
    <x v="4"/>
    <n v="19"/>
  </r>
  <r>
    <n v="1081"/>
    <s v="Saudi Arabia"/>
    <x v="5"/>
    <n v="66"/>
  </r>
  <r>
    <n v="10983"/>
    <s v="Saudi Arabia"/>
    <x v="0"/>
    <n v="304"/>
  </r>
  <r>
    <n v="10983"/>
    <s v="Saudi Arabia"/>
    <x v="1"/>
    <n v="98"/>
  </r>
  <r>
    <n v="10983"/>
    <s v="Saudi Arabia"/>
    <x v="2"/>
    <n v="230"/>
  </r>
  <r>
    <n v="10983"/>
    <s v="Saudi Arabia"/>
    <x v="3"/>
    <n v="150"/>
  </r>
  <r>
    <n v="10983"/>
    <s v="Saudi Arabia"/>
    <x v="4"/>
    <n v="74"/>
  </r>
  <r>
    <n v="10983"/>
    <s v="Saudi Arabia"/>
    <x v="5"/>
    <n v="74"/>
  </r>
  <r>
    <n v="9999"/>
    <s v="Spain"/>
    <x v="0"/>
    <n v="610"/>
  </r>
  <r>
    <n v="9999"/>
    <s v="Spain"/>
    <x v="1"/>
    <n v="105"/>
  </r>
  <r>
    <n v="9999"/>
    <s v="Spain"/>
    <x v="2"/>
    <n v="125"/>
  </r>
  <r>
    <n v="9999"/>
    <s v="Spain"/>
    <x v="3"/>
    <n v="137"/>
  </r>
  <r>
    <n v="9999"/>
    <s v="Spain"/>
    <x v="4"/>
    <n v="42"/>
  </r>
  <r>
    <n v="9999"/>
    <s v="Spain"/>
    <x v="5"/>
    <n v="21"/>
  </r>
  <r>
    <n v="7999"/>
    <s v="Spain"/>
    <x v="0"/>
    <n v="1239"/>
  </r>
  <r>
    <n v="7999"/>
    <s v="Spain"/>
    <x v="1"/>
    <n v="17"/>
  </r>
  <r>
    <n v="7999"/>
    <s v="Spain"/>
    <x v="2"/>
    <n v="413"/>
  </r>
  <r>
    <n v="7999"/>
    <s v="Spain"/>
    <x v="3"/>
    <n v="23"/>
  </r>
  <r>
    <n v="7999"/>
    <s v="Spain"/>
    <x v="4"/>
    <n v="34"/>
  </r>
  <r>
    <n v="7999"/>
    <s v="Spain"/>
    <x v="5"/>
    <n v="17"/>
  </r>
  <r>
    <n v="1859"/>
    <s v="Germany"/>
    <x v="0"/>
    <n v="721"/>
  </r>
  <r>
    <n v="1859"/>
    <s v="Germany"/>
    <x v="1"/>
    <n v="111"/>
  </r>
  <r>
    <n v="1859"/>
    <s v="Germany"/>
    <x v="2"/>
    <n v="925"/>
  </r>
  <r>
    <n v="1859"/>
    <s v="Germany"/>
    <x v="3"/>
    <n v="97"/>
  </r>
  <r>
    <n v="1859"/>
    <s v="Germany"/>
    <x v="4"/>
    <n v="18"/>
  </r>
  <r>
    <n v="1859"/>
    <s v="Germany"/>
    <x v="5"/>
    <n v="18"/>
  </r>
  <r>
    <n v="6694"/>
    <s v="Spain"/>
    <x v="0"/>
    <n v="438"/>
  </r>
  <r>
    <n v="6694"/>
    <s v="Spain"/>
    <x v="1"/>
    <n v="66"/>
  </r>
  <r>
    <n v="6694"/>
    <s v="Spain"/>
    <x v="2"/>
    <n v="400"/>
  </r>
  <r>
    <n v="6694"/>
    <s v="Spain"/>
    <x v="3"/>
    <n v="12"/>
  </r>
  <r>
    <n v="6694"/>
    <s v="Spain"/>
    <x v="4"/>
    <n v="38"/>
  </r>
  <r>
    <n v="6694"/>
    <s v="Spain"/>
    <x v="5"/>
    <n v="114"/>
  </r>
  <r>
    <n v="2674"/>
    <s v="USA"/>
    <x v="0"/>
    <n v="543"/>
  </r>
  <r>
    <n v="2674"/>
    <s v="USA"/>
    <x v="1"/>
    <n v="10"/>
  </r>
  <r>
    <n v="2674"/>
    <s v="USA"/>
    <x v="2"/>
    <n v="205"/>
  </r>
  <r>
    <n v="2674"/>
    <s v="USA"/>
    <x v="3"/>
    <n v="160"/>
  </r>
  <r>
    <n v="2674"/>
    <s v="USA"/>
    <x v="4"/>
    <n v="143"/>
  </r>
  <r>
    <n v="2674"/>
    <s v="USA"/>
    <x v="5"/>
    <n v="82"/>
  </r>
  <r>
    <n v="4508"/>
    <s v="Germany"/>
    <x v="0"/>
    <n v="203"/>
  </r>
  <r>
    <n v="4508"/>
    <s v="Germany"/>
    <x v="1"/>
    <n v="35"/>
  </r>
  <r>
    <n v="4508"/>
    <s v="Germany"/>
    <x v="2"/>
    <n v="305"/>
  </r>
  <r>
    <n v="4508"/>
    <s v="Germany"/>
    <x v="3"/>
    <n v="46"/>
  </r>
  <r>
    <n v="4508"/>
    <s v="Germany"/>
    <x v="4"/>
    <n v="17"/>
  </r>
  <r>
    <n v="4508"/>
    <s v="Germany"/>
    <x v="5"/>
    <n v="227"/>
  </r>
  <r>
    <n v="4843"/>
    <s v="Saudi Arabia"/>
    <x v="0"/>
    <n v="203"/>
  </r>
  <r>
    <n v="4843"/>
    <s v="Saudi Arabia"/>
    <x v="1"/>
    <n v="35"/>
  </r>
  <r>
    <n v="4843"/>
    <s v="Saudi Arabia"/>
    <x v="2"/>
    <n v="305"/>
  </r>
  <r>
    <n v="4843"/>
    <s v="Saudi Arabia"/>
    <x v="3"/>
    <n v="46"/>
  </r>
  <r>
    <n v="4843"/>
    <s v="Saudi Arabia"/>
    <x v="4"/>
    <n v="17"/>
  </r>
  <r>
    <n v="4843"/>
    <s v="Saudi Arabia"/>
    <x v="5"/>
    <n v="227"/>
  </r>
  <r>
    <n v="4654"/>
    <s v="Saudi Arabia"/>
    <x v="0"/>
    <n v="571"/>
  </r>
  <r>
    <n v="4654"/>
    <s v="Saudi Arabia"/>
    <x v="1"/>
    <n v="12"/>
  </r>
  <r>
    <n v="4654"/>
    <s v="Saudi Arabia"/>
    <x v="2"/>
    <n v="523"/>
  </r>
  <r>
    <n v="4654"/>
    <s v="Saudi Arabia"/>
    <x v="3"/>
    <n v="63"/>
  </r>
  <r>
    <n v="4654"/>
    <s v="Saudi Arabia"/>
    <x v="4"/>
    <n v="60"/>
  </r>
  <r>
    <n v="4654"/>
    <s v="Saudi Arabia"/>
    <x v="5"/>
    <n v="24"/>
  </r>
  <r>
    <n v="3523"/>
    <s v="Spain"/>
    <x v="0"/>
    <n v="583"/>
  </r>
  <r>
    <n v="3523"/>
    <s v="Spain"/>
    <x v="1"/>
    <n v="34"/>
  </r>
  <r>
    <n v="3523"/>
    <s v="Spain"/>
    <x v="2"/>
    <n v="309"/>
  </r>
  <r>
    <n v="3523"/>
    <s v="Spain"/>
    <x v="3"/>
    <n v="0"/>
  </r>
  <r>
    <n v="3523"/>
    <s v="Spain"/>
    <x v="4"/>
    <n v="22"/>
  </r>
  <r>
    <n v="3523"/>
    <s v="Spain"/>
    <x v="5"/>
    <n v="125"/>
  </r>
  <r>
    <n v="257"/>
    <s v="Spain"/>
    <x v="0"/>
    <n v="952"/>
  </r>
  <r>
    <n v="257"/>
    <s v="Spain"/>
    <x v="1"/>
    <n v="12"/>
  </r>
  <r>
    <n v="257"/>
    <s v="Spain"/>
    <x v="2"/>
    <n v="180"/>
  </r>
  <r>
    <n v="257"/>
    <s v="Spain"/>
    <x v="3"/>
    <n v="47"/>
  </r>
  <r>
    <n v="257"/>
    <s v="Spain"/>
    <x v="4"/>
    <n v="12"/>
  </r>
  <r>
    <n v="257"/>
    <s v="Spain"/>
    <x v="5"/>
    <n v="12"/>
  </r>
  <r>
    <n v="9265"/>
    <s v="Saudi Arabia"/>
    <x v="0"/>
    <n v="925"/>
  </r>
  <r>
    <n v="9265"/>
    <s v="Saudi Arabia"/>
    <x v="1"/>
    <n v="64"/>
  </r>
  <r>
    <n v="9265"/>
    <s v="Saudi Arabia"/>
    <x v="2"/>
    <n v="179"/>
  </r>
  <r>
    <n v="9265"/>
    <s v="Saudi Arabia"/>
    <x v="3"/>
    <n v="133"/>
  </r>
  <r>
    <n v="9265"/>
    <s v="Saudi Arabia"/>
    <x v="4"/>
    <n v="12"/>
  </r>
  <r>
    <n v="9265"/>
    <s v="Saudi Arabia"/>
    <x v="5"/>
    <n v="77"/>
  </r>
  <r>
    <n v="437"/>
    <s v="Australia"/>
    <x v="0"/>
    <n v="294"/>
  </r>
  <r>
    <n v="437"/>
    <s v="Australia"/>
    <x v="1"/>
    <n v="142"/>
  </r>
  <r>
    <n v="437"/>
    <s v="Australia"/>
    <x v="2"/>
    <n v="218"/>
  </r>
  <r>
    <n v="437"/>
    <s v="Australia"/>
    <x v="3"/>
    <n v="164"/>
  </r>
  <r>
    <n v="437"/>
    <s v="Australia"/>
    <x v="4"/>
    <n v="58"/>
  </r>
  <r>
    <n v="437"/>
    <s v="Australia"/>
    <x v="5"/>
    <n v="151"/>
  </r>
  <r>
    <n v="5331"/>
    <s v="Germany"/>
    <x v="0"/>
    <n v="587"/>
  </r>
  <r>
    <n v="5331"/>
    <s v="Germany"/>
    <x v="1"/>
    <n v="51"/>
  </r>
  <r>
    <n v="5331"/>
    <s v="Germany"/>
    <x v="2"/>
    <n v="898"/>
  </r>
  <r>
    <n v="5331"/>
    <s v="Germany"/>
    <x v="3"/>
    <n v="247"/>
  </r>
  <r>
    <n v="5331"/>
    <s v="Germany"/>
    <x v="4"/>
    <n v="0"/>
  </r>
  <r>
    <n v="5331"/>
    <s v="Germany"/>
    <x v="5"/>
    <n v="86"/>
  </r>
  <r>
    <n v="697"/>
    <s v="Spain"/>
    <x v="0"/>
    <n v="972"/>
  </r>
  <r>
    <n v="697"/>
    <s v="Spain"/>
    <x v="1"/>
    <n v="59"/>
  </r>
  <r>
    <n v="697"/>
    <s v="Spain"/>
    <x v="2"/>
    <n v="913"/>
  </r>
  <r>
    <n v="697"/>
    <s v="Spain"/>
    <x v="3"/>
    <n v="25"/>
  </r>
  <r>
    <n v="697"/>
    <s v="Spain"/>
    <x v="4"/>
    <n v="19"/>
  </r>
  <r>
    <n v="697"/>
    <s v="Spain"/>
    <x v="5"/>
    <n v="59"/>
  </r>
  <r>
    <n v="3852"/>
    <s v="India"/>
    <x v="0"/>
    <n v="505"/>
  </r>
  <r>
    <n v="3852"/>
    <s v="India"/>
    <x v="1"/>
    <n v="72"/>
  </r>
  <r>
    <n v="3852"/>
    <s v="India"/>
    <x v="2"/>
    <n v="270"/>
  </r>
  <r>
    <n v="3852"/>
    <s v="India"/>
    <x v="3"/>
    <n v="36"/>
  </r>
  <r>
    <n v="3852"/>
    <s v="India"/>
    <x v="4"/>
    <n v="27"/>
  </r>
  <r>
    <n v="3852"/>
    <s v="India"/>
    <x v="5"/>
    <n v="54"/>
  </r>
  <r>
    <n v="1000"/>
    <s v="Spain"/>
    <x v="0"/>
    <n v="505"/>
  </r>
  <r>
    <n v="1000"/>
    <s v="Spain"/>
    <x v="1"/>
    <n v="72"/>
  </r>
  <r>
    <n v="1000"/>
    <s v="Spain"/>
    <x v="2"/>
    <n v="270"/>
  </r>
  <r>
    <n v="1000"/>
    <s v="Spain"/>
    <x v="3"/>
    <n v="36"/>
  </r>
  <r>
    <n v="1000"/>
    <s v="Spain"/>
    <x v="4"/>
    <n v="27"/>
  </r>
  <r>
    <n v="1000"/>
    <s v="Spain"/>
    <x v="5"/>
    <n v="54"/>
  </r>
  <r>
    <n v="7313"/>
    <s v="Canada"/>
    <x v="0"/>
    <n v="570"/>
  </r>
  <r>
    <n v="7313"/>
    <s v="Canada"/>
    <x v="1"/>
    <n v="73"/>
  </r>
  <r>
    <n v="7313"/>
    <s v="Canada"/>
    <x v="2"/>
    <n v="614"/>
  </r>
  <r>
    <n v="7313"/>
    <s v="Canada"/>
    <x v="3"/>
    <n v="133"/>
  </r>
  <r>
    <n v="7313"/>
    <s v="Canada"/>
    <x v="4"/>
    <n v="102"/>
  </r>
  <r>
    <n v="7313"/>
    <s v="Canada"/>
    <x v="5"/>
    <n v="73"/>
  </r>
  <r>
    <n v="1357"/>
    <s v="Germany"/>
    <x v="0"/>
    <n v="856"/>
  </r>
  <r>
    <n v="1357"/>
    <s v="Germany"/>
    <x v="1"/>
    <n v="59"/>
  </r>
  <r>
    <n v="1357"/>
    <s v="Germany"/>
    <x v="2"/>
    <n v="487"/>
  </r>
  <r>
    <n v="1357"/>
    <s v="Germany"/>
    <x v="3"/>
    <n v="58"/>
  </r>
  <r>
    <n v="1357"/>
    <s v="Germany"/>
    <x v="4"/>
    <n v="29"/>
  </r>
  <r>
    <n v="1357"/>
    <s v="Germany"/>
    <x v="5"/>
    <n v="73"/>
  </r>
  <r>
    <n v="5114"/>
    <s v="Australia"/>
    <x v="0"/>
    <n v="670"/>
  </r>
  <r>
    <n v="5114"/>
    <s v="Australia"/>
    <x v="1"/>
    <n v="9"/>
  </r>
  <r>
    <n v="5114"/>
    <s v="Australia"/>
    <x v="2"/>
    <n v="249"/>
  </r>
  <r>
    <n v="5114"/>
    <s v="Australia"/>
    <x v="3"/>
    <n v="0"/>
  </r>
  <r>
    <n v="5114"/>
    <s v="Australia"/>
    <x v="4"/>
    <n v="28"/>
  </r>
  <r>
    <n v="5114"/>
    <s v="Australia"/>
    <x v="5"/>
    <n v="9"/>
  </r>
  <r>
    <n v="7143"/>
    <s v="Spain"/>
    <x v="0"/>
    <n v="209"/>
  </r>
  <r>
    <n v="7143"/>
    <s v="Spain"/>
    <x v="1"/>
    <n v="162"/>
  </r>
  <r>
    <n v="7143"/>
    <s v="Spain"/>
    <x v="2"/>
    <n v="209"/>
  </r>
  <r>
    <n v="7143"/>
    <s v="Spain"/>
    <x v="3"/>
    <n v="41"/>
  </r>
  <r>
    <n v="7143"/>
    <s v="Spain"/>
    <x v="4"/>
    <n v="162"/>
  </r>
  <r>
    <n v="7143"/>
    <s v="Spain"/>
    <x v="5"/>
    <n v="37"/>
  </r>
  <r>
    <n v="961"/>
    <s v="Spain"/>
    <x v="0"/>
    <n v="133"/>
  </r>
  <r>
    <n v="961"/>
    <s v="Spain"/>
    <x v="1"/>
    <n v="27"/>
  </r>
  <r>
    <n v="961"/>
    <s v="Spain"/>
    <x v="2"/>
    <n v="421"/>
  </r>
  <r>
    <n v="961"/>
    <s v="Spain"/>
    <x v="3"/>
    <n v="13"/>
  </r>
  <r>
    <n v="961"/>
    <s v="Spain"/>
    <x v="4"/>
    <n v="195"/>
  </r>
  <r>
    <n v="961"/>
    <s v="Spain"/>
    <x v="5"/>
    <n v="71"/>
  </r>
  <r>
    <n v="4637"/>
    <s v="Saudi Arabia"/>
    <x v="0"/>
    <n v="960"/>
  </r>
  <r>
    <n v="4637"/>
    <s v="Saudi Arabia"/>
    <x v="1"/>
    <n v="64"/>
  </r>
  <r>
    <n v="4637"/>
    <s v="Saudi Arabia"/>
    <x v="2"/>
    <n v="464"/>
  </r>
  <r>
    <n v="4637"/>
    <s v="Saudi Arabia"/>
    <x v="3"/>
    <n v="146"/>
  </r>
  <r>
    <n v="4637"/>
    <s v="Saudi Arabia"/>
    <x v="4"/>
    <n v="0"/>
  </r>
  <r>
    <n v="4637"/>
    <s v="Saudi Arabia"/>
    <x v="5"/>
    <n v="16"/>
  </r>
  <r>
    <n v="5204"/>
    <s v="Spain"/>
    <x v="0"/>
    <n v="380"/>
  </r>
  <r>
    <n v="5204"/>
    <s v="Spain"/>
    <x v="1"/>
    <n v="98"/>
  </r>
  <r>
    <n v="5204"/>
    <s v="Spain"/>
    <x v="2"/>
    <n v="733"/>
  </r>
  <r>
    <n v="5204"/>
    <s v="Spain"/>
    <x v="3"/>
    <n v="110"/>
  </r>
  <r>
    <n v="5204"/>
    <s v="Spain"/>
    <x v="4"/>
    <n v="112"/>
  </r>
  <r>
    <n v="5204"/>
    <s v="Spain"/>
    <x v="5"/>
    <n v="28"/>
  </r>
  <r>
    <n v="6203"/>
    <s v="Spain"/>
    <x v="0"/>
    <n v="499"/>
  </r>
  <r>
    <n v="6203"/>
    <s v="Spain"/>
    <x v="1"/>
    <n v="149"/>
  </r>
  <r>
    <n v="6203"/>
    <s v="Spain"/>
    <x v="2"/>
    <n v="815"/>
  </r>
  <r>
    <n v="6203"/>
    <s v="Spain"/>
    <x v="3"/>
    <n v="173"/>
  </r>
  <r>
    <n v="6203"/>
    <s v="Spain"/>
    <x v="4"/>
    <n v="49"/>
  </r>
  <r>
    <n v="6203"/>
    <s v="Spain"/>
    <x v="5"/>
    <n v="49"/>
  </r>
  <r>
    <n v="2669"/>
    <s v="Spain"/>
    <x v="0"/>
    <n v="375"/>
  </r>
  <r>
    <n v="2669"/>
    <s v="Spain"/>
    <x v="1"/>
    <n v="152"/>
  </r>
  <r>
    <n v="2669"/>
    <s v="Spain"/>
    <x v="2"/>
    <n v="335"/>
  </r>
  <r>
    <n v="2669"/>
    <s v="Spain"/>
    <x v="3"/>
    <n v="93"/>
  </r>
  <r>
    <n v="2669"/>
    <s v="Spain"/>
    <x v="4"/>
    <n v="91"/>
  </r>
  <r>
    <n v="2669"/>
    <s v="Spain"/>
    <x v="5"/>
    <n v="81"/>
  </r>
  <r>
    <n v="10037"/>
    <s v="Saudi Arabia"/>
    <x v="0"/>
    <n v="375"/>
  </r>
  <r>
    <n v="10037"/>
    <s v="Saudi Arabia"/>
    <x v="1"/>
    <n v="152"/>
  </r>
  <r>
    <n v="10037"/>
    <s v="Saudi Arabia"/>
    <x v="2"/>
    <n v="335"/>
  </r>
  <r>
    <n v="10037"/>
    <s v="Saudi Arabia"/>
    <x v="3"/>
    <n v="93"/>
  </r>
  <r>
    <n v="10037"/>
    <s v="Saudi Arabia"/>
    <x v="4"/>
    <n v="91"/>
  </r>
  <r>
    <n v="10037"/>
    <s v="Saudi Arabia"/>
    <x v="5"/>
    <n v="81"/>
  </r>
  <r>
    <n v="2886"/>
    <s v="Spain"/>
    <x v="0"/>
    <n v="1121"/>
  </r>
  <r>
    <n v="2886"/>
    <s v="Spain"/>
    <x v="1"/>
    <n v="0"/>
  </r>
  <r>
    <n v="2886"/>
    <s v="Spain"/>
    <x v="2"/>
    <n v="72"/>
  </r>
  <r>
    <n v="2886"/>
    <s v="Spain"/>
    <x v="3"/>
    <n v="0"/>
  </r>
  <r>
    <n v="2886"/>
    <s v="Spain"/>
    <x v="4"/>
    <n v="12"/>
  </r>
  <r>
    <n v="2886"/>
    <s v="Spain"/>
    <x v="5"/>
    <n v="12"/>
  </r>
  <r>
    <n v="5185"/>
    <s v="Saudi Arabia"/>
    <x v="0"/>
    <n v="199"/>
  </r>
  <r>
    <n v="5185"/>
    <s v="Saudi Arabia"/>
    <x v="1"/>
    <n v="66"/>
  </r>
  <r>
    <n v="5185"/>
    <s v="Saudi Arabia"/>
    <x v="2"/>
    <n v="315"/>
  </r>
  <r>
    <n v="5185"/>
    <s v="Saudi Arabia"/>
    <x v="3"/>
    <n v="97"/>
  </r>
  <r>
    <n v="5185"/>
    <s v="Saudi Arabia"/>
    <x v="4"/>
    <n v="174"/>
  </r>
  <r>
    <n v="5185"/>
    <s v="Saudi Arabia"/>
    <x v="5"/>
    <n v="41"/>
  </r>
  <r>
    <n v="4964"/>
    <s v="Canada"/>
    <x v="0"/>
    <n v="680"/>
  </r>
  <r>
    <n v="4964"/>
    <s v="Canada"/>
    <x v="1"/>
    <n v="11"/>
  </r>
  <r>
    <n v="4964"/>
    <s v="Canada"/>
    <x v="2"/>
    <n v="392"/>
  </r>
  <r>
    <n v="4964"/>
    <s v="Canada"/>
    <x v="3"/>
    <n v="75"/>
  </r>
  <r>
    <n v="4964"/>
    <s v="Canada"/>
    <x v="4"/>
    <n v="0"/>
  </r>
  <r>
    <n v="4964"/>
    <s v="Canada"/>
    <x v="5"/>
    <n v="0"/>
  </r>
  <r>
    <n v="8278"/>
    <s v="Spain"/>
    <x v="0"/>
    <n v="863"/>
  </r>
  <r>
    <n v="8278"/>
    <s v="Spain"/>
    <x v="1"/>
    <n v="83"/>
  </r>
  <r>
    <n v="8278"/>
    <s v="Spain"/>
    <x v="2"/>
    <n v="547"/>
  </r>
  <r>
    <n v="8278"/>
    <s v="Spain"/>
    <x v="3"/>
    <n v="86"/>
  </r>
  <r>
    <n v="8278"/>
    <s v="Spain"/>
    <x v="4"/>
    <n v="99"/>
  </r>
  <r>
    <n v="8278"/>
    <s v="Spain"/>
    <x v="5"/>
    <n v="33"/>
  </r>
  <r>
    <n v="810"/>
    <s v="Spain"/>
    <x v="0"/>
    <n v="151"/>
  </r>
  <r>
    <n v="810"/>
    <s v="Spain"/>
    <x v="1"/>
    <n v="81"/>
  </r>
  <r>
    <n v="810"/>
    <s v="Spain"/>
    <x v="2"/>
    <n v="86"/>
  </r>
  <r>
    <n v="810"/>
    <s v="Spain"/>
    <x v="3"/>
    <n v="168"/>
  </r>
  <r>
    <n v="810"/>
    <s v="Spain"/>
    <x v="4"/>
    <n v="91"/>
  </r>
  <r>
    <n v="810"/>
    <s v="Spain"/>
    <x v="5"/>
    <n v="64"/>
  </r>
  <r>
    <n v="10095"/>
    <s v="Canada"/>
    <x v="0"/>
    <n v="1001"/>
  </r>
  <r>
    <n v="10095"/>
    <s v="Canada"/>
    <x v="1"/>
    <n v="12"/>
  </r>
  <r>
    <n v="10095"/>
    <s v="Canada"/>
    <x v="2"/>
    <n v="240"/>
  </r>
  <r>
    <n v="10095"/>
    <s v="Canada"/>
    <x v="3"/>
    <n v="16"/>
  </r>
  <r>
    <n v="10095"/>
    <s v="Canada"/>
    <x v="4"/>
    <n v="12"/>
  </r>
  <r>
    <n v="10095"/>
    <s v="Canada"/>
    <x v="5"/>
    <n v="12"/>
  </r>
  <r>
    <n v="3139"/>
    <s v="Saudi Arabia"/>
    <x v="0"/>
    <n v="871"/>
  </r>
  <r>
    <n v="3139"/>
    <s v="Saudi Arabia"/>
    <x v="1"/>
    <n v="111"/>
  </r>
  <r>
    <n v="3139"/>
    <s v="Saudi Arabia"/>
    <x v="2"/>
    <n v="704"/>
  </r>
  <r>
    <n v="3139"/>
    <s v="Saudi Arabia"/>
    <x v="3"/>
    <n v="145"/>
  </r>
  <r>
    <n v="3139"/>
    <s v="Saudi Arabia"/>
    <x v="4"/>
    <n v="55"/>
  </r>
  <r>
    <n v="3139"/>
    <s v="Saudi Arabia"/>
    <x v="5"/>
    <n v="166"/>
  </r>
  <r>
    <n v="6982"/>
    <s v="India"/>
    <x v="0"/>
    <n v="783"/>
  </r>
  <r>
    <n v="6982"/>
    <s v="India"/>
    <x v="1"/>
    <n v="30"/>
  </r>
  <r>
    <n v="6982"/>
    <s v="India"/>
    <x v="2"/>
    <n v="537"/>
  </r>
  <r>
    <n v="6982"/>
    <s v="India"/>
    <x v="3"/>
    <n v="140"/>
  </r>
  <r>
    <n v="6982"/>
    <s v="India"/>
    <x v="4"/>
    <n v="76"/>
  </r>
  <r>
    <n v="6982"/>
    <s v="India"/>
    <x v="5"/>
    <n v="15"/>
  </r>
  <r>
    <n v="830"/>
    <s v="India"/>
    <x v="0"/>
    <n v="784"/>
  </r>
  <r>
    <n v="830"/>
    <s v="India"/>
    <x v="1"/>
    <n v="48"/>
  </r>
  <r>
    <n v="830"/>
    <s v="India"/>
    <x v="2"/>
    <n v="560"/>
  </r>
  <r>
    <n v="830"/>
    <s v="India"/>
    <x v="3"/>
    <n v="42"/>
  </r>
  <r>
    <n v="830"/>
    <s v="India"/>
    <x v="4"/>
    <n v="176"/>
  </r>
  <r>
    <n v="830"/>
    <s v="India"/>
    <x v="5"/>
    <n v="48"/>
  </r>
  <r>
    <n v="3749"/>
    <s v="Canada"/>
    <x v="0"/>
    <n v="627"/>
  </r>
  <r>
    <n v="3749"/>
    <s v="Canada"/>
    <x v="1"/>
    <n v="91"/>
  </r>
  <r>
    <n v="3749"/>
    <s v="Canada"/>
    <x v="2"/>
    <n v="597"/>
  </r>
  <r>
    <n v="3749"/>
    <s v="Canada"/>
    <x v="3"/>
    <n v="159"/>
  </r>
  <r>
    <n v="3749"/>
    <s v="Canada"/>
    <x v="4"/>
    <n v="91"/>
  </r>
  <r>
    <n v="3749"/>
    <s v="Canada"/>
    <x v="5"/>
    <n v="15"/>
  </r>
  <r>
    <n v="6246"/>
    <s v="Canada"/>
    <x v="0"/>
    <n v="703"/>
  </r>
  <r>
    <n v="6246"/>
    <s v="Canada"/>
    <x v="1"/>
    <n v="102"/>
  </r>
  <r>
    <n v="6246"/>
    <s v="Canada"/>
    <x v="2"/>
    <n v="601"/>
  </r>
  <r>
    <n v="6246"/>
    <s v="Canada"/>
    <x v="3"/>
    <n v="0"/>
  </r>
  <r>
    <n v="6246"/>
    <s v="Canada"/>
    <x v="4"/>
    <n v="58"/>
  </r>
  <r>
    <n v="6246"/>
    <s v="Canada"/>
    <x v="5"/>
    <n v="43"/>
  </r>
  <r>
    <n v="2736"/>
    <s v="India"/>
    <x v="0"/>
    <n v="366"/>
  </r>
  <r>
    <n v="2736"/>
    <s v="India"/>
    <x v="1"/>
    <n v="124"/>
  </r>
  <r>
    <n v="2736"/>
    <s v="India"/>
    <x v="2"/>
    <n v="156"/>
  </r>
  <r>
    <n v="2736"/>
    <s v="India"/>
    <x v="3"/>
    <n v="71"/>
  </r>
  <r>
    <n v="2736"/>
    <s v="India"/>
    <x v="4"/>
    <n v="78"/>
  </r>
  <r>
    <n v="2736"/>
    <s v="India"/>
    <x v="5"/>
    <n v="54"/>
  </r>
  <r>
    <n v="7118"/>
    <s v="Canada"/>
    <x v="0"/>
    <n v="833"/>
  </r>
  <r>
    <n v="7118"/>
    <s v="Canada"/>
    <x v="1"/>
    <n v="80"/>
  </r>
  <r>
    <n v="7118"/>
    <s v="Canada"/>
    <x v="2"/>
    <n v="363"/>
  </r>
  <r>
    <n v="7118"/>
    <s v="Canada"/>
    <x v="3"/>
    <n v="52"/>
  </r>
  <r>
    <n v="7118"/>
    <s v="Canada"/>
    <x v="4"/>
    <n v="26"/>
  </r>
  <r>
    <n v="7118"/>
    <s v="Canada"/>
    <x v="5"/>
    <n v="174"/>
  </r>
  <r>
    <n v="4676"/>
    <s v="Spain"/>
    <x v="0"/>
    <n v="612"/>
  </r>
  <r>
    <n v="4676"/>
    <s v="Spain"/>
    <x v="1"/>
    <n v="91"/>
  </r>
  <r>
    <n v="4676"/>
    <s v="Spain"/>
    <x v="2"/>
    <n v="520"/>
  </r>
  <r>
    <n v="4676"/>
    <s v="Spain"/>
    <x v="3"/>
    <n v="258"/>
  </r>
  <r>
    <n v="4676"/>
    <s v="Spain"/>
    <x v="4"/>
    <n v="107"/>
  </r>
  <r>
    <n v="4676"/>
    <s v="Spain"/>
    <x v="5"/>
    <n v="107"/>
  </r>
  <r>
    <n v="701"/>
    <s v="Spain"/>
    <x v="0"/>
    <n v="707"/>
  </r>
  <r>
    <n v="701"/>
    <s v="Spain"/>
    <x v="1"/>
    <n v="21"/>
  </r>
  <r>
    <n v="701"/>
    <s v="Spain"/>
    <x v="2"/>
    <n v="250"/>
  </r>
  <r>
    <n v="701"/>
    <s v="Spain"/>
    <x v="3"/>
    <n v="85"/>
  </r>
  <r>
    <n v="701"/>
    <s v="Spain"/>
    <x v="4"/>
    <n v="43"/>
  </r>
  <r>
    <n v="701"/>
    <s v="Spain"/>
    <x v="5"/>
    <n v="73"/>
  </r>
  <r>
    <n v="9529"/>
    <s v="Saudi Arabia"/>
    <x v="0"/>
    <n v="559"/>
  </r>
  <r>
    <n v="9529"/>
    <s v="Saudi Arabia"/>
    <x v="1"/>
    <n v="153"/>
  </r>
  <r>
    <n v="9529"/>
    <s v="Saudi Arabia"/>
    <x v="2"/>
    <n v="503"/>
  </r>
  <r>
    <n v="9529"/>
    <s v="Saudi Arabia"/>
    <x v="3"/>
    <n v="218"/>
  </r>
  <r>
    <n v="9529"/>
    <s v="Saudi Arabia"/>
    <x v="4"/>
    <n v="13"/>
  </r>
  <r>
    <n v="9529"/>
    <s v="Saudi Arabia"/>
    <x v="5"/>
    <n v="181"/>
  </r>
  <r>
    <n v="9451"/>
    <s v="Canada"/>
    <x v="0"/>
    <n v="811"/>
  </r>
  <r>
    <n v="9451"/>
    <s v="Canada"/>
    <x v="1"/>
    <n v="76"/>
  </r>
  <r>
    <n v="9451"/>
    <s v="Canada"/>
    <x v="2"/>
    <n v="428"/>
  </r>
  <r>
    <n v="9451"/>
    <s v="Canada"/>
    <x v="3"/>
    <n v="99"/>
  </r>
  <r>
    <n v="9451"/>
    <s v="Canada"/>
    <x v="4"/>
    <n v="137"/>
  </r>
  <r>
    <n v="9451"/>
    <s v="Canada"/>
    <x v="5"/>
    <n v="107"/>
  </r>
  <r>
    <n v="313"/>
    <s v="Saudi Arabia"/>
    <x v="0"/>
    <n v="901"/>
  </r>
  <r>
    <n v="313"/>
    <s v="Saudi Arabia"/>
    <x v="1"/>
    <n v="61"/>
  </r>
  <r>
    <n v="313"/>
    <s v="Saudi Arabia"/>
    <x v="2"/>
    <n v="757"/>
  </r>
  <r>
    <n v="313"/>
    <s v="Saudi Arabia"/>
    <x v="3"/>
    <n v="186"/>
  </r>
  <r>
    <n v="313"/>
    <s v="Saudi Arabia"/>
    <x v="4"/>
    <n v="163"/>
  </r>
  <r>
    <n v="313"/>
    <s v="Saudi Arabia"/>
    <x v="5"/>
    <n v="20"/>
  </r>
  <r>
    <n v="2532"/>
    <s v="Spain"/>
    <x v="0"/>
    <n v="982"/>
  </r>
  <r>
    <n v="2532"/>
    <s v="Spain"/>
    <x v="1"/>
    <n v="73"/>
  </r>
  <r>
    <n v="2532"/>
    <s v="Spain"/>
    <x v="2"/>
    <n v="351"/>
  </r>
  <r>
    <n v="2532"/>
    <s v="Spain"/>
    <x v="3"/>
    <n v="56"/>
  </r>
  <r>
    <n v="2532"/>
    <s v="Spain"/>
    <x v="4"/>
    <n v="14"/>
  </r>
  <r>
    <n v="2532"/>
    <s v="Spain"/>
    <x v="5"/>
    <n v="175"/>
  </r>
  <r>
    <n v="6049"/>
    <s v="Spain"/>
    <x v="0"/>
    <n v="1142"/>
  </r>
  <r>
    <n v="6049"/>
    <s v="Spain"/>
    <x v="1"/>
    <n v="51"/>
  </r>
  <r>
    <n v="6049"/>
    <s v="Spain"/>
    <x v="2"/>
    <n v="415"/>
  </r>
  <r>
    <n v="6049"/>
    <s v="Spain"/>
    <x v="3"/>
    <n v="90"/>
  </r>
  <r>
    <n v="6049"/>
    <s v="Spain"/>
    <x v="4"/>
    <n v="69"/>
  </r>
  <r>
    <n v="6049"/>
    <s v="Spain"/>
    <x v="5"/>
    <n v="37"/>
  </r>
  <r>
    <n v="9597"/>
    <s v="Canada"/>
    <x v="0"/>
    <n v="236"/>
  </r>
  <r>
    <n v="9597"/>
    <s v="Canada"/>
    <x v="1"/>
    <n v="106"/>
  </r>
  <r>
    <n v="9597"/>
    <s v="Canada"/>
    <x v="2"/>
    <n v="189"/>
  </r>
  <r>
    <n v="9597"/>
    <s v="Canada"/>
    <x v="3"/>
    <n v="23"/>
  </r>
  <r>
    <n v="9597"/>
    <s v="Canada"/>
    <x v="4"/>
    <n v="41"/>
  </r>
  <r>
    <n v="9597"/>
    <s v="Canada"/>
    <x v="5"/>
    <n v="130"/>
  </r>
  <r>
    <n v="5896"/>
    <s v="Spain"/>
    <x v="0"/>
    <n v="272"/>
  </r>
  <r>
    <n v="5896"/>
    <s v="Spain"/>
    <x v="1"/>
    <n v="7"/>
  </r>
  <r>
    <n v="5896"/>
    <s v="Spain"/>
    <x v="2"/>
    <n v="80"/>
  </r>
  <r>
    <n v="5896"/>
    <s v="Spain"/>
    <x v="3"/>
    <n v="20"/>
  </r>
  <r>
    <n v="5896"/>
    <s v="Spain"/>
    <x v="4"/>
    <n v="7"/>
  </r>
  <r>
    <n v="5896"/>
    <s v="Spain"/>
    <x v="5"/>
    <n v="11"/>
  </r>
  <r>
    <n v="1139"/>
    <s v="Spain"/>
    <x v="0"/>
    <n v="1050"/>
  </r>
  <r>
    <n v="1139"/>
    <s v="Spain"/>
    <x v="1"/>
    <n v="14"/>
  </r>
  <r>
    <n v="1139"/>
    <s v="Spain"/>
    <x v="2"/>
    <n v="322"/>
  </r>
  <r>
    <n v="1139"/>
    <s v="Spain"/>
    <x v="3"/>
    <n v="0"/>
  </r>
  <r>
    <n v="1139"/>
    <s v="Spain"/>
    <x v="4"/>
    <n v="14"/>
  </r>
  <r>
    <n v="1139"/>
    <s v="Spain"/>
    <x v="5"/>
    <n v="112"/>
  </r>
  <r>
    <n v="9687"/>
    <s v="Canada"/>
    <x v="0"/>
    <n v="184"/>
  </r>
  <r>
    <n v="9687"/>
    <s v="Canada"/>
    <x v="1"/>
    <n v="174"/>
  </r>
  <r>
    <n v="9687"/>
    <s v="Canada"/>
    <x v="2"/>
    <n v="256"/>
  </r>
  <r>
    <n v="9687"/>
    <s v="Canada"/>
    <x v="3"/>
    <n v="50"/>
  </r>
  <r>
    <n v="9687"/>
    <s v="Canada"/>
    <x v="4"/>
    <n v="30"/>
  </r>
  <r>
    <n v="9687"/>
    <s v="Canada"/>
    <x v="5"/>
    <n v="32"/>
  </r>
  <r>
    <n v="10505"/>
    <s v="Saudi Arabia"/>
    <x v="0"/>
    <n v="741"/>
  </r>
  <r>
    <n v="10505"/>
    <s v="Saudi Arabia"/>
    <x v="1"/>
    <n v="19"/>
  </r>
  <r>
    <n v="10505"/>
    <s v="Saudi Arabia"/>
    <x v="2"/>
    <n v="154"/>
  </r>
  <r>
    <n v="10505"/>
    <s v="Saudi Arabia"/>
    <x v="3"/>
    <n v="50"/>
  </r>
  <r>
    <n v="10505"/>
    <s v="Saudi Arabia"/>
    <x v="4"/>
    <n v="9"/>
  </r>
  <r>
    <n v="10505"/>
    <s v="Saudi Arabia"/>
    <x v="5"/>
    <n v="28"/>
  </r>
  <r>
    <n v="3867"/>
    <s v="Spain"/>
    <x v="0"/>
    <n v="410"/>
  </r>
  <r>
    <n v="3867"/>
    <s v="Spain"/>
    <x v="1"/>
    <n v="112"/>
  </r>
  <r>
    <n v="3867"/>
    <s v="Spain"/>
    <x v="2"/>
    <n v="420"/>
  </r>
  <r>
    <n v="3867"/>
    <s v="Spain"/>
    <x v="3"/>
    <n v="0"/>
  </r>
  <r>
    <n v="3867"/>
    <s v="Spain"/>
    <x v="4"/>
    <n v="82"/>
  </r>
  <r>
    <n v="3867"/>
    <s v="Spain"/>
    <x v="5"/>
    <n v="71"/>
  </r>
  <r>
    <n v="3859"/>
    <s v="Saudi Arabia"/>
    <x v="0"/>
    <n v="410"/>
  </r>
  <r>
    <n v="3859"/>
    <s v="Saudi Arabia"/>
    <x v="1"/>
    <n v="112"/>
  </r>
  <r>
    <n v="3859"/>
    <s v="Saudi Arabia"/>
    <x v="2"/>
    <n v="420"/>
  </r>
  <r>
    <n v="3859"/>
    <s v="Saudi Arabia"/>
    <x v="3"/>
    <n v="0"/>
  </r>
  <r>
    <n v="3859"/>
    <s v="Saudi Arabia"/>
    <x v="4"/>
    <n v="82"/>
  </r>
  <r>
    <n v="3859"/>
    <s v="Saudi Arabia"/>
    <x v="5"/>
    <n v="71"/>
  </r>
  <r>
    <n v="10949"/>
    <s v="Spain"/>
    <x v="0"/>
    <n v="1092"/>
  </r>
  <r>
    <n v="10949"/>
    <s v="Spain"/>
    <x v="1"/>
    <n v="37"/>
  </r>
  <r>
    <n v="10949"/>
    <s v="Spain"/>
    <x v="2"/>
    <n v="592"/>
  </r>
  <r>
    <n v="10949"/>
    <s v="Spain"/>
    <x v="3"/>
    <n v="145"/>
  </r>
  <r>
    <n v="10949"/>
    <s v="Spain"/>
    <x v="4"/>
    <n v="37"/>
  </r>
  <r>
    <n v="10949"/>
    <s v="Spain"/>
    <x v="5"/>
    <n v="55"/>
  </r>
  <r>
    <n v="340"/>
    <s v="Germany"/>
    <x v="0"/>
    <n v="158"/>
  </r>
  <r>
    <n v="340"/>
    <s v="Germany"/>
    <x v="1"/>
    <n v="35"/>
  </r>
  <r>
    <n v="340"/>
    <s v="Germany"/>
    <x v="2"/>
    <n v="179"/>
  </r>
  <r>
    <n v="340"/>
    <s v="Germany"/>
    <x v="3"/>
    <n v="0"/>
  </r>
  <r>
    <n v="340"/>
    <s v="Germany"/>
    <x v="4"/>
    <n v="0"/>
  </r>
  <r>
    <n v="340"/>
    <s v="Germany"/>
    <x v="5"/>
    <n v="125"/>
  </r>
  <r>
    <n v="291"/>
    <s v="Saudi Arabia"/>
    <x v="0"/>
    <n v="182"/>
  </r>
  <r>
    <n v="291"/>
    <s v="Saudi Arabia"/>
    <x v="1"/>
    <n v="74"/>
  </r>
  <r>
    <n v="291"/>
    <s v="Saudi Arabia"/>
    <x v="2"/>
    <n v="298"/>
  </r>
  <r>
    <n v="291"/>
    <s v="Saudi Arabia"/>
    <x v="3"/>
    <n v="162"/>
  </r>
  <r>
    <n v="291"/>
    <s v="Saudi Arabia"/>
    <x v="4"/>
    <n v="149"/>
  </r>
  <r>
    <n v="291"/>
    <s v="Saudi Arabia"/>
    <x v="5"/>
    <n v="116"/>
  </r>
  <r>
    <n v="7972"/>
    <s v="Spain"/>
    <x v="0"/>
    <n v="400"/>
  </r>
  <r>
    <n v="7972"/>
    <s v="Spain"/>
    <x v="1"/>
    <n v="32"/>
  </r>
  <r>
    <n v="7972"/>
    <s v="Spain"/>
    <x v="2"/>
    <n v="519"/>
  </r>
  <r>
    <n v="7972"/>
    <s v="Spain"/>
    <x v="3"/>
    <n v="71"/>
  </r>
  <r>
    <n v="7972"/>
    <s v="Spain"/>
    <x v="4"/>
    <n v="75"/>
  </r>
  <r>
    <n v="7972"/>
    <s v="Spain"/>
    <x v="5"/>
    <n v="54"/>
  </r>
  <r>
    <n v="1399"/>
    <s v="Spain"/>
    <x v="0"/>
    <n v="407"/>
  </r>
  <r>
    <n v="1399"/>
    <s v="Spain"/>
    <x v="1"/>
    <n v="114"/>
  </r>
  <r>
    <n v="1399"/>
    <s v="Spain"/>
    <x v="2"/>
    <n v="445"/>
  </r>
  <r>
    <n v="1399"/>
    <s v="Spain"/>
    <x v="3"/>
    <n v="181"/>
  </r>
  <r>
    <n v="1399"/>
    <s v="Spain"/>
    <x v="4"/>
    <n v="165"/>
  </r>
  <r>
    <n v="1399"/>
    <s v="Spain"/>
    <x v="5"/>
    <n v="203"/>
  </r>
  <r>
    <n v="2894"/>
    <s v="Spain"/>
    <x v="0"/>
    <n v="1067"/>
  </r>
  <r>
    <n v="2894"/>
    <s v="Spain"/>
    <x v="1"/>
    <n v="138"/>
  </r>
  <r>
    <n v="2894"/>
    <s v="Spain"/>
    <x v="2"/>
    <n v="750"/>
  </r>
  <r>
    <n v="2894"/>
    <s v="Spain"/>
    <x v="3"/>
    <n v="0"/>
  </r>
  <r>
    <n v="2894"/>
    <s v="Spain"/>
    <x v="4"/>
    <n v="19"/>
  </r>
  <r>
    <n v="2894"/>
    <s v="Spain"/>
    <x v="5"/>
    <n v="39"/>
  </r>
  <r>
    <n v="9212"/>
    <s v="Spain"/>
    <x v="0"/>
    <n v="1205"/>
  </r>
  <r>
    <n v="9212"/>
    <s v="Spain"/>
    <x v="1"/>
    <n v="0"/>
  </r>
  <r>
    <n v="9212"/>
    <s v="Spain"/>
    <x v="2"/>
    <n v="235"/>
  </r>
  <r>
    <n v="9212"/>
    <s v="Spain"/>
    <x v="3"/>
    <n v="19"/>
  </r>
  <r>
    <n v="9212"/>
    <s v="Spain"/>
    <x v="4"/>
    <n v="14"/>
  </r>
  <r>
    <n v="9212"/>
    <s v="Spain"/>
    <x v="5"/>
    <n v="205"/>
  </r>
  <r>
    <n v="2004"/>
    <s v="Spain"/>
    <x v="0"/>
    <n v="619"/>
  </r>
  <r>
    <n v="2004"/>
    <s v="Spain"/>
    <x v="1"/>
    <n v="54"/>
  </r>
  <r>
    <n v="2004"/>
    <s v="Spain"/>
    <x v="2"/>
    <n v="260"/>
  </r>
  <r>
    <n v="2004"/>
    <s v="Spain"/>
    <x v="3"/>
    <n v="127"/>
  </r>
  <r>
    <n v="2004"/>
    <s v="Spain"/>
    <x v="4"/>
    <n v="54"/>
  </r>
  <r>
    <n v="2004"/>
    <s v="Spain"/>
    <x v="5"/>
    <n v="54"/>
  </r>
  <r>
    <n v="8537"/>
    <s v="Spain"/>
    <x v="0"/>
    <n v="526"/>
  </r>
  <r>
    <n v="8537"/>
    <s v="Spain"/>
    <x v="1"/>
    <n v="80"/>
  </r>
  <r>
    <n v="8537"/>
    <s v="Spain"/>
    <x v="2"/>
    <n v="553"/>
  </r>
  <r>
    <n v="8537"/>
    <s v="Spain"/>
    <x v="3"/>
    <n v="123"/>
  </r>
  <r>
    <n v="8537"/>
    <s v="Spain"/>
    <x v="4"/>
    <n v="94"/>
  </r>
  <r>
    <n v="8537"/>
    <s v="Spain"/>
    <x v="5"/>
    <n v="53"/>
  </r>
  <r>
    <n v="6583"/>
    <s v="Spain"/>
    <x v="0"/>
    <n v="390"/>
  </r>
  <r>
    <n v="6583"/>
    <s v="Spain"/>
    <x v="1"/>
    <n v="22"/>
  </r>
  <r>
    <n v="6583"/>
    <s v="Spain"/>
    <x v="2"/>
    <n v="323"/>
  </r>
  <r>
    <n v="6583"/>
    <s v="Spain"/>
    <x v="3"/>
    <n v="104"/>
  </r>
  <r>
    <n v="6583"/>
    <s v="Spain"/>
    <x v="4"/>
    <n v="35"/>
  </r>
  <r>
    <n v="6583"/>
    <s v="Spain"/>
    <x v="5"/>
    <n v="107"/>
  </r>
  <r>
    <n v="3433"/>
    <s v="Spain"/>
    <x v="0"/>
    <n v="390"/>
  </r>
  <r>
    <n v="3433"/>
    <s v="Spain"/>
    <x v="1"/>
    <n v="22"/>
  </r>
  <r>
    <n v="3433"/>
    <s v="Spain"/>
    <x v="2"/>
    <n v="323"/>
  </r>
  <r>
    <n v="3433"/>
    <s v="Spain"/>
    <x v="3"/>
    <n v="104"/>
  </r>
  <r>
    <n v="3433"/>
    <s v="Spain"/>
    <x v="4"/>
    <n v="35"/>
  </r>
  <r>
    <n v="3433"/>
    <s v="Spain"/>
    <x v="5"/>
    <n v="107"/>
  </r>
  <r>
    <n v="10413"/>
    <s v="Spain"/>
    <x v="0"/>
    <n v="274"/>
  </r>
  <r>
    <n v="10413"/>
    <s v="Spain"/>
    <x v="1"/>
    <n v="83"/>
  </r>
  <r>
    <n v="10413"/>
    <s v="Spain"/>
    <x v="2"/>
    <n v="216"/>
  </r>
  <r>
    <n v="10413"/>
    <s v="Spain"/>
    <x v="3"/>
    <n v="151"/>
  </r>
  <r>
    <n v="10413"/>
    <s v="Spain"/>
    <x v="4"/>
    <n v="141"/>
  </r>
  <r>
    <n v="10413"/>
    <s v="Spain"/>
    <x v="5"/>
    <n v="224"/>
  </r>
  <r>
    <n v="6566"/>
    <s v="Australia"/>
    <x v="0"/>
    <n v="826"/>
  </r>
  <r>
    <n v="6566"/>
    <s v="Australia"/>
    <x v="1"/>
    <n v="50"/>
  </r>
  <r>
    <n v="6566"/>
    <s v="Australia"/>
    <x v="2"/>
    <n v="317"/>
  </r>
  <r>
    <n v="6566"/>
    <s v="Australia"/>
    <x v="3"/>
    <n v="50"/>
  </r>
  <r>
    <n v="6566"/>
    <s v="Australia"/>
    <x v="4"/>
    <n v="38"/>
  </r>
  <r>
    <n v="6566"/>
    <s v="Australia"/>
    <x v="5"/>
    <n v="38"/>
  </r>
  <r>
    <n v="9145"/>
    <s v="Canada"/>
    <x v="0"/>
    <n v="604"/>
  </r>
  <r>
    <n v="9145"/>
    <s v="Canada"/>
    <x v="1"/>
    <n v="26"/>
  </r>
  <r>
    <n v="9145"/>
    <s v="Canada"/>
    <x v="2"/>
    <n v="470"/>
  </r>
  <r>
    <n v="9145"/>
    <s v="Canada"/>
    <x v="3"/>
    <n v="123"/>
  </r>
  <r>
    <n v="9145"/>
    <s v="Canada"/>
    <x v="4"/>
    <n v="161"/>
  </r>
  <r>
    <n v="9145"/>
    <s v="Canada"/>
    <x v="5"/>
    <n v="94"/>
  </r>
  <r>
    <n v="2075"/>
    <s v="Saudi Arabia"/>
    <x v="0"/>
    <n v="377"/>
  </r>
  <r>
    <n v="2075"/>
    <s v="Saudi Arabia"/>
    <x v="1"/>
    <n v="10"/>
  </r>
  <r>
    <n v="2075"/>
    <s v="Saudi Arabia"/>
    <x v="2"/>
    <n v="540"/>
  </r>
  <r>
    <n v="2075"/>
    <s v="Saudi Arabia"/>
    <x v="3"/>
    <n v="80"/>
  </r>
  <r>
    <n v="2075"/>
    <s v="Saudi Arabia"/>
    <x v="4"/>
    <n v="30"/>
  </r>
  <r>
    <n v="2075"/>
    <s v="Saudi Arabia"/>
    <x v="5"/>
    <n v="10"/>
  </r>
  <r>
    <n v="4483"/>
    <s v="Saudi Arabia"/>
    <x v="0"/>
    <n v="315"/>
  </r>
  <r>
    <n v="4483"/>
    <s v="Saudi Arabia"/>
    <x v="1"/>
    <n v="26"/>
  </r>
  <r>
    <n v="4483"/>
    <s v="Saudi Arabia"/>
    <x v="2"/>
    <n v="473"/>
  </r>
  <r>
    <n v="4483"/>
    <s v="Saudi Arabia"/>
    <x v="3"/>
    <n v="220"/>
  </r>
  <r>
    <n v="4483"/>
    <s v="Saudi Arabia"/>
    <x v="4"/>
    <n v="12"/>
  </r>
  <r>
    <n v="4483"/>
    <s v="Saudi Arabia"/>
    <x v="5"/>
    <n v="182"/>
  </r>
  <r>
    <n v="7919"/>
    <s v="Spain"/>
    <x v="0"/>
    <n v="1285"/>
  </r>
  <r>
    <n v="7919"/>
    <s v="Spain"/>
    <x v="1"/>
    <n v="105"/>
  </r>
  <r>
    <n v="7919"/>
    <s v="Spain"/>
    <x v="2"/>
    <n v="653"/>
  </r>
  <r>
    <n v="7919"/>
    <s v="Spain"/>
    <x v="3"/>
    <n v="28"/>
  </r>
  <r>
    <n v="7919"/>
    <s v="Spain"/>
    <x v="4"/>
    <n v="21"/>
  </r>
  <r>
    <n v="7919"/>
    <s v="Spain"/>
    <x v="5"/>
    <n v="0"/>
  </r>
  <r>
    <n v="3919"/>
    <s v="Canada"/>
    <x v="0"/>
    <n v="960"/>
  </r>
  <r>
    <n v="3919"/>
    <s v="Canada"/>
    <x v="1"/>
    <n v="0"/>
  </r>
  <r>
    <n v="3919"/>
    <s v="Canada"/>
    <x v="2"/>
    <n v="883"/>
  </r>
  <r>
    <n v="3919"/>
    <s v="Canada"/>
    <x v="3"/>
    <n v="50"/>
  </r>
  <r>
    <n v="3919"/>
    <s v="Canada"/>
    <x v="4"/>
    <n v="38"/>
  </r>
  <r>
    <n v="3919"/>
    <s v="Canada"/>
    <x v="5"/>
    <n v="0"/>
  </r>
  <r>
    <n v="10972"/>
    <s v="Spain"/>
    <x v="0"/>
    <n v="625"/>
  </r>
  <r>
    <n v="10972"/>
    <s v="Spain"/>
    <x v="1"/>
    <n v="35"/>
  </r>
  <r>
    <n v="10972"/>
    <s v="Spain"/>
    <x v="2"/>
    <n v="169"/>
  </r>
  <r>
    <n v="10972"/>
    <s v="Spain"/>
    <x v="3"/>
    <n v="58"/>
  </r>
  <r>
    <n v="10972"/>
    <s v="Spain"/>
    <x v="4"/>
    <n v="17"/>
  </r>
  <r>
    <n v="10972"/>
    <s v="Spain"/>
    <x v="5"/>
    <n v="35"/>
  </r>
  <r>
    <n v="10057"/>
    <s v="Spain"/>
    <x v="0"/>
    <n v="503"/>
  </r>
  <r>
    <n v="10057"/>
    <s v="Spain"/>
    <x v="1"/>
    <n v="27"/>
  </r>
  <r>
    <n v="10057"/>
    <s v="Spain"/>
    <x v="2"/>
    <n v="419"/>
  </r>
  <r>
    <n v="10057"/>
    <s v="Spain"/>
    <x v="3"/>
    <n v="90"/>
  </r>
  <r>
    <n v="10057"/>
    <s v="Spain"/>
    <x v="4"/>
    <n v="139"/>
  </r>
  <r>
    <n v="10057"/>
    <s v="Spain"/>
    <x v="5"/>
    <n v="153"/>
  </r>
  <r>
    <n v="10736"/>
    <s v="Canada"/>
    <x v="0"/>
    <n v="522"/>
  </r>
  <r>
    <n v="10736"/>
    <s v="Canada"/>
    <x v="1"/>
    <n v="0"/>
  </r>
  <r>
    <n v="10736"/>
    <s v="Canada"/>
    <x v="2"/>
    <n v="522"/>
  </r>
  <r>
    <n v="10736"/>
    <s v="Canada"/>
    <x v="3"/>
    <n v="227"/>
  </r>
  <r>
    <n v="10736"/>
    <s v="Canada"/>
    <x v="4"/>
    <n v="120"/>
  </r>
  <r>
    <n v="10736"/>
    <s v="Canada"/>
    <x v="5"/>
    <n v="134"/>
  </r>
  <r>
    <n v="4507"/>
    <s v="Spain"/>
    <x v="0"/>
    <n v="631"/>
  </r>
  <r>
    <n v="4507"/>
    <s v="Spain"/>
    <x v="1"/>
    <n v="28"/>
  </r>
  <r>
    <n v="4507"/>
    <s v="Spain"/>
    <x v="2"/>
    <n v="491"/>
  </r>
  <r>
    <n v="4507"/>
    <s v="Spain"/>
    <x v="3"/>
    <n v="30"/>
  </r>
  <r>
    <n v="4507"/>
    <s v="Spain"/>
    <x v="4"/>
    <n v="14"/>
  </r>
  <r>
    <n v="4507"/>
    <s v="Spain"/>
    <x v="5"/>
    <n v="56"/>
  </r>
  <r>
    <n v="6262"/>
    <s v="Germany"/>
    <x v="0"/>
    <n v="816"/>
  </r>
  <r>
    <n v="6262"/>
    <s v="Germany"/>
    <x v="1"/>
    <n v="42"/>
  </r>
  <r>
    <n v="6262"/>
    <s v="Germany"/>
    <x v="2"/>
    <n v="450"/>
  </r>
  <r>
    <n v="6262"/>
    <s v="Germany"/>
    <x v="3"/>
    <n v="55"/>
  </r>
  <r>
    <n v="6262"/>
    <s v="Germany"/>
    <x v="4"/>
    <n v="56"/>
  </r>
  <r>
    <n v="6262"/>
    <s v="Germany"/>
    <x v="5"/>
    <n v="154"/>
  </r>
  <r>
    <n v="10936"/>
    <s v="Australia"/>
    <x v="0"/>
    <n v="597"/>
  </r>
  <r>
    <n v="10936"/>
    <s v="Australia"/>
    <x v="1"/>
    <n v="166"/>
  </r>
  <r>
    <n v="10936"/>
    <s v="Australia"/>
    <x v="2"/>
    <n v="597"/>
  </r>
  <r>
    <n v="10936"/>
    <s v="Australia"/>
    <x v="3"/>
    <n v="172"/>
  </r>
  <r>
    <n v="10936"/>
    <s v="Australia"/>
    <x v="4"/>
    <n v="166"/>
  </r>
  <r>
    <n v="10936"/>
    <s v="Australia"/>
    <x v="5"/>
    <n v="249"/>
  </r>
  <r>
    <n v="1168"/>
    <s v="Spain"/>
    <x v="0"/>
    <n v="322"/>
  </r>
  <r>
    <n v="1168"/>
    <s v="Spain"/>
    <x v="1"/>
    <n v="53"/>
  </r>
  <r>
    <n v="1168"/>
    <s v="Spain"/>
    <x v="2"/>
    <n v="899"/>
  </r>
  <r>
    <n v="1168"/>
    <s v="Spain"/>
    <x v="3"/>
    <n v="34"/>
  </r>
  <r>
    <n v="1168"/>
    <s v="Spain"/>
    <x v="4"/>
    <n v="40"/>
  </r>
  <r>
    <n v="1168"/>
    <s v="Spain"/>
    <x v="5"/>
    <n v="53"/>
  </r>
  <r>
    <n v="2797"/>
    <s v="Spain"/>
    <x v="0"/>
    <n v="707"/>
  </r>
  <r>
    <n v="2797"/>
    <s v="Spain"/>
    <x v="1"/>
    <n v="20"/>
  </r>
  <r>
    <n v="2797"/>
    <s v="Spain"/>
    <x v="2"/>
    <n v="171"/>
  </r>
  <r>
    <n v="2797"/>
    <s v="Spain"/>
    <x v="3"/>
    <n v="65"/>
  </r>
  <r>
    <n v="2797"/>
    <s v="Spain"/>
    <x v="4"/>
    <n v="60"/>
  </r>
  <r>
    <n v="2797"/>
    <s v="Spain"/>
    <x v="5"/>
    <n v="50"/>
  </r>
  <r>
    <n v="11056"/>
    <s v="Spain"/>
    <x v="0"/>
    <n v="546"/>
  </r>
  <r>
    <n v="11056"/>
    <s v="Spain"/>
    <x v="1"/>
    <n v="91"/>
  </r>
  <r>
    <n v="11056"/>
    <s v="Spain"/>
    <x v="2"/>
    <n v="410"/>
  </r>
  <r>
    <n v="11056"/>
    <s v="Spain"/>
    <x v="3"/>
    <n v="119"/>
  </r>
  <r>
    <n v="11056"/>
    <s v="Spain"/>
    <x v="4"/>
    <n v="0"/>
  </r>
  <r>
    <n v="11056"/>
    <s v="Spain"/>
    <x v="5"/>
    <n v="22"/>
  </r>
  <r>
    <n v="10177"/>
    <s v="Spain"/>
    <x v="0"/>
    <n v="531"/>
  </r>
  <r>
    <n v="10177"/>
    <s v="Spain"/>
    <x v="1"/>
    <n v="69"/>
  </r>
  <r>
    <n v="10177"/>
    <s v="Spain"/>
    <x v="2"/>
    <n v="300"/>
  </r>
  <r>
    <n v="10177"/>
    <s v="Spain"/>
    <x v="3"/>
    <n v="150"/>
  </r>
  <r>
    <n v="10177"/>
    <s v="Spain"/>
    <x v="4"/>
    <n v="138"/>
  </r>
  <r>
    <n v="10177"/>
    <s v="Spain"/>
    <x v="5"/>
    <n v="150"/>
  </r>
  <r>
    <n v="2429"/>
    <s v="Canada"/>
    <x v="0"/>
    <n v="531"/>
  </r>
  <r>
    <n v="2429"/>
    <s v="Canada"/>
    <x v="1"/>
    <n v="69"/>
  </r>
  <r>
    <n v="2429"/>
    <s v="Canada"/>
    <x v="2"/>
    <n v="300"/>
  </r>
  <r>
    <n v="2429"/>
    <s v="Canada"/>
    <x v="3"/>
    <n v="150"/>
  </r>
  <r>
    <n v="2429"/>
    <s v="Canada"/>
    <x v="4"/>
    <n v="138"/>
  </r>
  <r>
    <n v="2429"/>
    <s v="Canada"/>
    <x v="5"/>
    <n v="150"/>
  </r>
  <r>
    <n v="2781"/>
    <s v="Saudi Arabia"/>
    <x v="0"/>
    <n v="1003"/>
  </r>
  <r>
    <n v="2781"/>
    <s v="Saudi Arabia"/>
    <x v="1"/>
    <n v="34"/>
  </r>
  <r>
    <n v="2781"/>
    <s v="Saudi Arabia"/>
    <x v="2"/>
    <n v="536"/>
  </r>
  <r>
    <n v="2781"/>
    <s v="Saudi Arabia"/>
    <x v="3"/>
    <n v="134"/>
  </r>
  <r>
    <n v="2781"/>
    <s v="Saudi Arabia"/>
    <x v="4"/>
    <n v="51"/>
  </r>
  <r>
    <n v="2781"/>
    <s v="Saudi Arabia"/>
    <x v="5"/>
    <n v="34"/>
  </r>
  <r>
    <n v="10582"/>
    <s v="Germany"/>
    <x v="0"/>
    <n v="180"/>
  </r>
  <r>
    <n v="10582"/>
    <s v="Germany"/>
    <x v="1"/>
    <n v="32"/>
  </r>
  <r>
    <n v="10582"/>
    <s v="Germany"/>
    <x v="2"/>
    <n v="348"/>
  </r>
  <r>
    <n v="10582"/>
    <s v="Germany"/>
    <x v="3"/>
    <n v="76"/>
  </r>
  <r>
    <n v="10582"/>
    <s v="Germany"/>
    <x v="4"/>
    <n v="32"/>
  </r>
  <r>
    <n v="10582"/>
    <s v="Germany"/>
    <x v="5"/>
    <n v="90"/>
  </r>
  <r>
    <n v="7875"/>
    <s v="Australia"/>
    <x v="0"/>
    <n v="967"/>
  </r>
  <r>
    <n v="7875"/>
    <s v="Australia"/>
    <x v="1"/>
    <n v="0"/>
  </r>
  <r>
    <n v="7875"/>
    <s v="Australia"/>
    <x v="2"/>
    <n v="617"/>
  </r>
  <r>
    <n v="7875"/>
    <s v="Australia"/>
    <x v="3"/>
    <n v="43"/>
  </r>
  <r>
    <n v="7875"/>
    <s v="Australia"/>
    <x v="4"/>
    <n v="50"/>
  </r>
  <r>
    <n v="7875"/>
    <s v="Australia"/>
    <x v="5"/>
    <n v="0"/>
  </r>
  <r>
    <n v="5955"/>
    <s v="Spain"/>
    <x v="0"/>
    <n v="833"/>
  </r>
  <r>
    <n v="5955"/>
    <s v="Spain"/>
    <x v="1"/>
    <n v="33"/>
  </r>
  <r>
    <n v="5955"/>
    <s v="Spain"/>
    <x v="2"/>
    <n v="549"/>
  </r>
  <r>
    <n v="5955"/>
    <s v="Spain"/>
    <x v="3"/>
    <n v="151"/>
  </r>
  <r>
    <n v="5955"/>
    <s v="Spain"/>
    <x v="4"/>
    <n v="133"/>
  </r>
  <r>
    <n v="5955"/>
    <s v="Spain"/>
    <x v="5"/>
    <n v="233"/>
  </r>
  <r>
    <n v="1079"/>
    <s v="India"/>
    <x v="0"/>
    <n v="1000"/>
  </r>
  <r>
    <n v="1079"/>
    <s v="India"/>
    <x v="1"/>
    <n v="0"/>
  </r>
  <r>
    <n v="1079"/>
    <s v="India"/>
    <x v="2"/>
    <n v="76"/>
  </r>
  <r>
    <n v="1079"/>
    <s v="India"/>
    <x v="3"/>
    <n v="0"/>
  </r>
  <r>
    <n v="1079"/>
    <s v="India"/>
    <x v="4"/>
    <n v="0"/>
  </r>
  <r>
    <n v="1079"/>
    <s v="India"/>
    <x v="5"/>
    <n v="10"/>
  </r>
  <r>
    <n v="6721"/>
    <s v="Canada"/>
    <x v="0"/>
    <n v="572"/>
  </r>
  <r>
    <n v="6721"/>
    <s v="Canada"/>
    <x v="1"/>
    <n v="19"/>
  </r>
  <r>
    <n v="6721"/>
    <s v="Canada"/>
    <x v="2"/>
    <n v="286"/>
  </r>
  <r>
    <n v="6721"/>
    <s v="Canada"/>
    <x v="3"/>
    <n v="50"/>
  </r>
  <r>
    <n v="6721"/>
    <s v="Canada"/>
    <x v="4"/>
    <n v="38"/>
  </r>
  <r>
    <n v="6721"/>
    <s v="Canada"/>
    <x v="5"/>
    <n v="248"/>
  </r>
  <r>
    <n v="2002"/>
    <s v="Spain"/>
    <x v="0"/>
    <n v="587"/>
  </r>
  <r>
    <n v="2002"/>
    <s v="Spain"/>
    <x v="1"/>
    <n v="51"/>
  </r>
  <r>
    <n v="2002"/>
    <s v="Spain"/>
    <x v="2"/>
    <n v="932"/>
  </r>
  <r>
    <n v="2002"/>
    <s v="Spain"/>
    <x v="3"/>
    <n v="180"/>
  </r>
  <r>
    <n v="2002"/>
    <s v="Spain"/>
    <x v="4"/>
    <n v="34"/>
  </r>
  <r>
    <n v="2002"/>
    <s v="Spain"/>
    <x v="5"/>
    <n v="86"/>
  </r>
  <r>
    <n v="175"/>
    <s v="Spain"/>
    <x v="0"/>
    <n v="656"/>
  </r>
  <r>
    <n v="175"/>
    <s v="Spain"/>
    <x v="1"/>
    <n v="80"/>
  </r>
  <r>
    <n v="175"/>
    <s v="Spain"/>
    <x v="2"/>
    <n v="455"/>
  </r>
  <r>
    <n v="175"/>
    <s v="Spain"/>
    <x v="3"/>
    <n v="52"/>
  </r>
  <r>
    <n v="175"/>
    <s v="Spain"/>
    <x v="4"/>
    <n v="107"/>
  </r>
  <r>
    <n v="175"/>
    <s v="Spain"/>
    <x v="5"/>
    <n v="93"/>
  </r>
  <r>
    <n v="6988"/>
    <s v="Australia"/>
    <x v="0"/>
    <n v="656"/>
  </r>
  <r>
    <n v="6988"/>
    <s v="Australia"/>
    <x v="1"/>
    <n v="80"/>
  </r>
  <r>
    <n v="6988"/>
    <s v="Australia"/>
    <x v="2"/>
    <n v="455"/>
  </r>
  <r>
    <n v="6988"/>
    <s v="Australia"/>
    <x v="3"/>
    <n v="52"/>
  </r>
  <r>
    <n v="6988"/>
    <s v="Australia"/>
    <x v="4"/>
    <n v="107"/>
  </r>
  <r>
    <n v="6988"/>
    <s v="Australia"/>
    <x v="5"/>
    <n v="93"/>
  </r>
  <r>
    <n v="2712"/>
    <s v="Australia"/>
    <x v="0"/>
    <n v="184"/>
  </r>
  <r>
    <n v="2712"/>
    <s v="Australia"/>
    <x v="1"/>
    <n v="178"/>
  </r>
  <r>
    <n v="2712"/>
    <s v="Australia"/>
    <x v="2"/>
    <n v="178"/>
  </r>
  <r>
    <n v="2712"/>
    <s v="Australia"/>
    <x v="3"/>
    <n v="103"/>
  </r>
  <r>
    <n v="2712"/>
    <s v="Australia"/>
    <x v="4"/>
    <n v="39"/>
  </r>
  <r>
    <n v="2712"/>
    <s v="Australia"/>
    <x v="5"/>
    <n v="33"/>
  </r>
  <r>
    <n v="8969"/>
    <s v="Saudi Arabia"/>
    <x v="0"/>
    <n v="548"/>
  </r>
  <r>
    <n v="8969"/>
    <s v="Saudi Arabia"/>
    <x v="1"/>
    <n v="31"/>
  </r>
  <r>
    <n v="8969"/>
    <s v="Saudi Arabia"/>
    <x v="2"/>
    <n v="422"/>
  </r>
  <r>
    <n v="8969"/>
    <s v="Saudi Arabia"/>
    <x v="3"/>
    <n v="0"/>
  </r>
  <r>
    <n v="8969"/>
    <s v="Saudi Arabia"/>
    <x v="4"/>
    <n v="112"/>
  </r>
  <r>
    <n v="8969"/>
    <s v="Saudi Arabia"/>
    <x v="5"/>
    <n v="28"/>
  </r>
  <r>
    <n v="9495"/>
    <s v="Spain"/>
    <x v="0"/>
    <n v="358"/>
  </r>
  <r>
    <n v="9495"/>
    <s v="Spain"/>
    <x v="1"/>
    <n v="108"/>
  </r>
  <r>
    <n v="9495"/>
    <s v="Spain"/>
    <x v="2"/>
    <n v="413"/>
  </r>
  <r>
    <n v="9495"/>
    <s v="Spain"/>
    <x v="3"/>
    <n v="141"/>
  </r>
  <r>
    <n v="9495"/>
    <s v="Spain"/>
    <x v="4"/>
    <n v="97"/>
  </r>
  <r>
    <n v="9495"/>
    <s v="Spain"/>
    <x v="5"/>
    <n v="32"/>
  </r>
  <r>
    <n v="2631"/>
    <s v="Spain"/>
    <x v="0"/>
    <n v="358"/>
  </r>
  <r>
    <n v="2631"/>
    <s v="Spain"/>
    <x v="1"/>
    <n v="108"/>
  </r>
  <r>
    <n v="2631"/>
    <s v="Spain"/>
    <x v="2"/>
    <n v="413"/>
  </r>
  <r>
    <n v="2631"/>
    <s v="Spain"/>
    <x v="3"/>
    <n v="141"/>
  </r>
  <r>
    <n v="2631"/>
    <s v="Spain"/>
    <x v="4"/>
    <n v="97"/>
  </r>
  <r>
    <n v="2631"/>
    <s v="Spain"/>
    <x v="5"/>
    <n v="32"/>
  </r>
  <r>
    <n v="2931"/>
    <s v="Spain"/>
    <x v="0"/>
    <n v="737"/>
  </r>
  <r>
    <n v="2931"/>
    <s v="Spain"/>
    <x v="1"/>
    <n v="21"/>
  </r>
  <r>
    <n v="2931"/>
    <s v="Spain"/>
    <x v="2"/>
    <n v="106"/>
  </r>
  <r>
    <n v="2931"/>
    <s v="Spain"/>
    <x v="3"/>
    <n v="55"/>
  </r>
  <r>
    <n v="2931"/>
    <s v="Spain"/>
    <x v="4"/>
    <n v="63"/>
  </r>
  <r>
    <n v="2931"/>
    <s v="Spain"/>
    <x v="5"/>
    <n v="210"/>
  </r>
  <r>
    <n v="4356"/>
    <s v="Spain"/>
    <x v="0"/>
    <n v="1224"/>
  </r>
  <r>
    <n v="4356"/>
    <s v="Spain"/>
    <x v="1"/>
    <n v="28"/>
  </r>
  <r>
    <n v="4356"/>
    <s v="Spain"/>
    <x v="2"/>
    <n v="140"/>
  </r>
  <r>
    <n v="4356"/>
    <s v="Spain"/>
    <x v="3"/>
    <n v="0"/>
  </r>
  <r>
    <n v="4356"/>
    <s v="Spain"/>
    <x v="4"/>
    <n v="14"/>
  </r>
  <r>
    <n v="4356"/>
    <s v="Spain"/>
    <x v="5"/>
    <n v="168"/>
  </r>
  <r>
    <n v="1628"/>
    <s v="Saudi Arabia"/>
    <x v="0"/>
    <n v="354"/>
  </r>
  <r>
    <n v="1628"/>
    <s v="Saudi Arabia"/>
    <x v="1"/>
    <n v="21"/>
  </r>
  <r>
    <n v="1628"/>
    <s v="Saudi Arabia"/>
    <x v="2"/>
    <n v="311"/>
  </r>
  <r>
    <n v="1628"/>
    <s v="Saudi Arabia"/>
    <x v="3"/>
    <n v="167"/>
  </r>
  <r>
    <n v="1628"/>
    <s v="Saudi Arabia"/>
    <x v="4"/>
    <n v="75"/>
  </r>
  <r>
    <n v="1628"/>
    <s v="Saudi Arabia"/>
    <x v="5"/>
    <n v="32"/>
  </r>
  <r>
    <n v="9463"/>
    <s v="Canada"/>
    <x v="0"/>
    <n v="931"/>
  </r>
  <r>
    <n v="9463"/>
    <s v="Canada"/>
    <x v="1"/>
    <n v="56"/>
  </r>
  <r>
    <n v="9463"/>
    <s v="Canada"/>
    <x v="2"/>
    <n v="253"/>
  </r>
  <r>
    <n v="9463"/>
    <s v="Canada"/>
    <x v="3"/>
    <n v="91"/>
  </r>
  <r>
    <n v="9463"/>
    <s v="Canada"/>
    <x v="4"/>
    <n v="98"/>
  </r>
  <r>
    <n v="9463"/>
    <s v="Canada"/>
    <x v="5"/>
    <n v="14"/>
  </r>
  <r>
    <n v="7348"/>
    <s v="Spain"/>
    <x v="0"/>
    <n v="336"/>
  </r>
  <r>
    <n v="7348"/>
    <s v="Spain"/>
    <x v="1"/>
    <n v="130"/>
  </r>
  <r>
    <n v="7348"/>
    <s v="Spain"/>
    <x v="2"/>
    <n v="411"/>
  </r>
  <r>
    <n v="7348"/>
    <s v="Spain"/>
    <x v="3"/>
    <n v="240"/>
  </r>
  <r>
    <n v="7348"/>
    <s v="Spain"/>
    <x v="4"/>
    <n v="32"/>
  </r>
  <r>
    <n v="7348"/>
    <s v="Spain"/>
    <x v="5"/>
    <n v="43"/>
  </r>
  <r>
    <n v="3009"/>
    <s v="Spain"/>
    <x v="0"/>
    <n v="1462"/>
  </r>
  <r>
    <n v="3009"/>
    <s v="Spain"/>
    <x v="1"/>
    <n v="16"/>
  </r>
  <r>
    <n v="3009"/>
    <s v="Spain"/>
    <x v="2"/>
    <n v="128"/>
  </r>
  <r>
    <n v="3009"/>
    <s v="Spain"/>
    <x v="3"/>
    <n v="0"/>
  </r>
  <r>
    <n v="3009"/>
    <s v="Spain"/>
    <x v="4"/>
    <n v="0"/>
  </r>
  <r>
    <n v="3009"/>
    <s v="Spain"/>
    <x v="5"/>
    <n v="160"/>
  </r>
  <r>
    <n v="6055"/>
    <s v="Spain"/>
    <x v="0"/>
    <n v="546"/>
  </r>
  <r>
    <n v="6055"/>
    <s v="Spain"/>
    <x v="1"/>
    <n v="72"/>
  </r>
  <r>
    <n v="6055"/>
    <s v="Spain"/>
    <x v="2"/>
    <n v="376"/>
  </r>
  <r>
    <n v="6055"/>
    <s v="Spain"/>
    <x v="3"/>
    <n v="94"/>
  </r>
  <r>
    <n v="6055"/>
    <s v="Spain"/>
    <x v="4"/>
    <n v="145"/>
  </r>
  <r>
    <n v="6055"/>
    <s v="Spain"/>
    <x v="5"/>
    <n v="72"/>
  </r>
  <r>
    <n v="4141"/>
    <s v="USA"/>
    <x v="0"/>
    <n v="426"/>
  </r>
  <r>
    <n v="4141"/>
    <s v="USA"/>
    <x v="1"/>
    <n v="49"/>
  </r>
  <r>
    <n v="4141"/>
    <s v="USA"/>
    <x v="2"/>
    <n v="127"/>
  </r>
  <r>
    <n v="4141"/>
    <s v="USA"/>
    <x v="3"/>
    <n v="111"/>
  </r>
  <r>
    <n v="4141"/>
    <s v="USA"/>
    <x v="4"/>
    <n v="21"/>
  </r>
  <r>
    <n v="4141"/>
    <s v="USA"/>
    <x v="5"/>
    <n v="42"/>
  </r>
  <r>
    <n v="158"/>
    <s v="Spain"/>
    <x v="0"/>
    <n v="345"/>
  </r>
  <r>
    <n v="158"/>
    <s v="Spain"/>
    <x v="1"/>
    <n v="53"/>
  </r>
  <r>
    <n v="158"/>
    <s v="Spain"/>
    <x v="2"/>
    <n v="528"/>
  </r>
  <r>
    <n v="158"/>
    <s v="Spain"/>
    <x v="3"/>
    <n v="98"/>
  </r>
  <r>
    <n v="158"/>
    <s v="Spain"/>
    <x v="4"/>
    <n v="75"/>
  </r>
  <r>
    <n v="158"/>
    <s v="Spain"/>
    <x v="5"/>
    <n v="97"/>
  </r>
  <r>
    <n v="9780"/>
    <s v="Spain"/>
    <x v="0"/>
    <n v="465"/>
  </r>
  <r>
    <n v="9780"/>
    <s v="Spain"/>
    <x v="1"/>
    <n v="25"/>
  </r>
  <r>
    <n v="9780"/>
    <s v="Spain"/>
    <x v="2"/>
    <n v="132"/>
  </r>
  <r>
    <n v="9780"/>
    <s v="Spain"/>
    <x v="3"/>
    <n v="136"/>
  </r>
  <r>
    <n v="9780"/>
    <s v="Spain"/>
    <x v="4"/>
    <n v="0"/>
  </r>
  <r>
    <n v="9780"/>
    <s v="Spain"/>
    <x v="5"/>
    <n v="37"/>
  </r>
  <r>
    <n v="1491"/>
    <s v="Canada"/>
    <x v="0"/>
    <n v="162"/>
  </r>
  <r>
    <n v="1491"/>
    <s v="Canada"/>
    <x v="1"/>
    <n v="33"/>
  </r>
  <r>
    <n v="1491"/>
    <s v="Canada"/>
    <x v="2"/>
    <n v="124"/>
  </r>
  <r>
    <n v="1491"/>
    <s v="Canada"/>
    <x v="3"/>
    <n v="40"/>
  </r>
  <r>
    <n v="1491"/>
    <s v="Canada"/>
    <x v="4"/>
    <n v="28"/>
  </r>
  <r>
    <n v="1491"/>
    <s v="Canada"/>
    <x v="5"/>
    <n v="172"/>
  </r>
  <r>
    <n v="3194"/>
    <s v="Canada"/>
    <x v="0"/>
    <n v="412"/>
  </r>
  <r>
    <n v="3194"/>
    <s v="Canada"/>
    <x v="1"/>
    <n v="12"/>
  </r>
  <r>
    <n v="3194"/>
    <s v="Canada"/>
    <x v="2"/>
    <n v="546"/>
  </r>
  <r>
    <n v="3194"/>
    <s v="Canada"/>
    <x v="3"/>
    <n v="78"/>
  </r>
  <r>
    <n v="3194"/>
    <s v="Canada"/>
    <x v="4"/>
    <n v="182"/>
  </r>
  <r>
    <n v="3194"/>
    <s v="Canada"/>
    <x v="5"/>
    <n v="0"/>
  </r>
  <r>
    <n v="1945"/>
    <s v="Spain"/>
    <x v="0"/>
    <n v="711"/>
  </r>
  <r>
    <n v="1945"/>
    <s v="Spain"/>
    <x v="1"/>
    <n v="36"/>
  </r>
  <r>
    <n v="1945"/>
    <s v="Spain"/>
    <x v="2"/>
    <n v="217"/>
  </r>
  <r>
    <n v="1945"/>
    <s v="Spain"/>
    <x v="3"/>
    <n v="172"/>
  </r>
  <r>
    <n v="1945"/>
    <s v="Spain"/>
    <x v="4"/>
    <n v="96"/>
  </r>
  <r>
    <n v="1945"/>
    <s v="Spain"/>
    <x v="5"/>
    <n v="168"/>
  </r>
  <r>
    <n v="10196"/>
    <s v="USA"/>
    <x v="0"/>
    <n v="212"/>
  </r>
  <r>
    <n v="10196"/>
    <s v="USA"/>
    <x v="1"/>
    <n v="123"/>
  </r>
  <r>
    <n v="10196"/>
    <s v="USA"/>
    <x v="2"/>
    <n v="177"/>
  </r>
  <r>
    <n v="10196"/>
    <s v="USA"/>
    <x v="3"/>
    <n v="15"/>
  </r>
  <r>
    <n v="10196"/>
    <s v="USA"/>
    <x v="4"/>
    <n v="64"/>
  </r>
  <r>
    <n v="10196"/>
    <s v="USA"/>
    <x v="5"/>
    <n v="23"/>
  </r>
  <r>
    <n v="9904"/>
    <s v="Canada"/>
    <x v="0"/>
    <n v="336"/>
  </r>
  <r>
    <n v="9904"/>
    <s v="Canada"/>
    <x v="1"/>
    <n v="123"/>
  </r>
  <r>
    <n v="9904"/>
    <s v="Canada"/>
    <x v="2"/>
    <n v="274"/>
  </r>
  <r>
    <n v="9904"/>
    <s v="Canada"/>
    <x v="3"/>
    <n v="46"/>
  </r>
  <r>
    <n v="9904"/>
    <s v="Canada"/>
    <x v="4"/>
    <n v="123"/>
  </r>
  <r>
    <n v="9904"/>
    <s v="Canada"/>
    <x v="5"/>
    <n v="141"/>
  </r>
  <r>
    <n v="4607"/>
    <s v="Spain"/>
    <x v="0"/>
    <n v="227"/>
  </r>
  <r>
    <n v="4607"/>
    <s v="Spain"/>
    <x v="1"/>
    <n v="23"/>
  </r>
  <r>
    <n v="4607"/>
    <s v="Spain"/>
    <x v="2"/>
    <n v="389"/>
  </r>
  <r>
    <n v="4607"/>
    <s v="Spain"/>
    <x v="3"/>
    <n v="42"/>
  </r>
  <r>
    <n v="4607"/>
    <s v="Spain"/>
    <x v="4"/>
    <n v="21"/>
  </r>
  <r>
    <n v="4607"/>
    <s v="Spain"/>
    <x v="5"/>
    <n v="75"/>
  </r>
  <r>
    <n v="4944"/>
    <s v="Spain"/>
    <x v="0"/>
    <n v="227"/>
  </r>
  <r>
    <n v="4944"/>
    <s v="Spain"/>
    <x v="1"/>
    <n v="23"/>
  </r>
  <r>
    <n v="4944"/>
    <s v="Spain"/>
    <x v="2"/>
    <n v="389"/>
  </r>
  <r>
    <n v="4944"/>
    <s v="Spain"/>
    <x v="3"/>
    <n v="42"/>
  </r>
  <r>
    <n v="4944"/>
    <s v="Spain"/>
    <x v="4"/>
    <n v="21"/>
  </r>
  <r>
    <n v="4944"/>
    <s v="Spain"/>
    <x v="5"/>
    <n v="75"/>
  </r>
  <r>
    <n v="4837"/>
    <s v="Spain"/>
    <x v="0"/>
    <n v="753"/>
  </r>
  <r>
    <n v="4837"/>
    <s v="Spain"/>
    <x v="1"/>
    <n v="43"/>
  </r>
  <r>
    <n v="4837"/>
    <s v="Spain"/>
    <x v="2"/>
    <n v="226"/>
  </r>
  <r>
    <n v="4837"/>
    <s v="Spain"/>
    <x v="3"/>
    <n v="69"/>
  </r>
  <r>
    <n v="4837"/>
    <s v="Spain"/>
    <x v="4"/>
    <n v="10"/>
  </r>
  <r>
    <n v="4837"/>
    <s v="Spain"/>
    <x v="5"/>
    <n v="204"/>
  </r>
  <r>
    <n v="3107"/>
    <s v="Australia"/>
    <x v="0"/>
    <n v="121"/>
  </r>
  <r>
    <n v="3107"/>
    <s v="Australia"/>
    <x v="1"/>
    <n v="24"/>
  </r>
  <r>
    <n v="3107"/>
    <s v="Australia"/>
    <x v="2"/>
    <n v="124"/>
  </r>
  <r>
    <n v="3107"/>
    <s v="Australia"/>
    <x v="3"/>
    <n v="24"/>
  </r>
  <r>
    <n v="3107"/>
    <s v="Australia"/>
    <x v="4"/>
    <n v="15"/>
  </r>
  <r>
    <n v="3107"/>
    <s v="Australia"/>
    <x v="5"/>
    <n v="42"/>
  </r>
  <r>
    <n v="10678"/>
    <s v="Spain"/>
    <x v="0"/>
    <n v="653"/>
  </r>
  <r>
    <n v="10678"/>
    <s v="Spain"/>
    <x v="1"/>
    <n v="17"/>
  </r>
  <r>
    <n v="10678"/>
    <s v="Spain"/>
    <x v="2"/>
    <n v="170"/>
  </r>
  <r>
    <n v="10678"/>
    <s v="Spain"/>
    <x v="3"/>
    <n v="34"/>
  </r>
  <r>
    <n v="10678"/>
    <s v="Spain"/>
    <x v="4"/>
    <n v="26"/>
  </r>
  <r>
    <n v="10678"/>
    <s v="Spain"/>
    <x v="5"/>
    <n v="17"/>
  </r>
  <r>
    <n v="10548"/>
    <s v="Germany"/>
    <x v="0"/>
    <n v="283"/>
  </r>
  <r>
    <n v="10548"/>
    <s v="Germany"/>
    <x v="1"/>
    <n v="17"/>
  </r>
  <r>
    <n v="10548"/>
    <s v="Germany"/>
    <x v="2"/>
    <n v="372"/>
  </r>
  <r>
    <n v="10548"/>
    <s v="Germany"/>
    <x v="3"/>
    <n v="138"/>
  </r>
  <r>
    <n v="10548"/>
    <s v="Germany"/>
    <x v="4"/>
    <n v="106"/>
  </r>
  <r>
    <n v="10548"/>
    <s v="Germany"/>
    <x v="5"/>
    <n v="44"/>
  </r>
  <r>
    <n v="7441"/>
    <s v="USA"/>
    <x v="0"/>
    <n v="958"/>
  </r>
  <r>
    <n v="7441"/>
    <s v="USA"/>
    <x v="1"/>
    <n v="159"/>
  </r>
  <r>
    <n v="7441"/>
    <s v="USA"/>
    <x v="2"/>
    <n v="447"/>
  </r>
  <r>
    <n v="7441"/>
    <s v="USA"/>
    <x v="3"/>
    <n v="20"/>
  </r>
  <r>
    <n v="7441"/>
    <s v="USA"/>
    <x v="4"/>
    <n v="0"/>
  </r>
  <r>
    <n v="7441"/>
    <s v="USA"/>
    <x v="5"/>
    <n v="31"/>
  </r>
  <r>
    <n v="2579"/>
    <s v="Spain"/>
    <x v="0"/>
    <n v="495"/>
  </r>
  <r>
    <n v="2579"/>
    <s v="Spain"/>
    <x v="1"/>
    <n v="33"/>
  </r>
  <r>
    <n v="2579"/>
    <s v="Spain"/>
    <x v="2"/>
    <n v="255"/>
  </r>
  <r>
    <n v="2579"/>
    <s v="Spain"/>
    <x v="3"/>
    <n v="11"/>
  </r>
  <r>
    <n v="2579"/>
    <s v="Spain"/>
    <x v="4"/>
    <n v="33"/>
  </r>
  <r>
    <n v="2579"/>
    <s v="Spain"/>
    <x v="5"/>
    <n v="8"/>
  </r>
  <r>
    <n v="3828"/>
    <s v="Spain"/>
    <x v="0"/>
    <n v="533"/>
  </r>
  <r>
    <n v="3828"/>
    <s v="Spain"/>
    <x v="1"/>
    <n v="10"/>
  </r>
  <r>
    <n v="3828"/>
    <s v="Spain"/>
    <x v="2"/>
    <n v="217"/>
  </r>
  <r>
    <n v="3828"/>
    <s v="Spain"/>
    <x v="3"/>
    <n v="198"/>
  </r>
  <r>
    <n v="3828"/>
    <s v="Spain"/>
    <x v="4"/>
    <n v="174"/>
  </r>
  <r>
    <n v="3828"/>
    <s v="Spain"/>
    <x v="5"/>
    <n v="195"/>
  </r>
  <r>
    <n v="6384"/>
    <s v="USA"/>
    <x v="0"/>
    <n v="909"/>
  </r>
  <r>
    <n v="6384"/>
    <s v="USA"/>
    <x v="1"/>
    <n v="12"/>
  </r>
  <r>
    <n v="6384"/>
    <s v="USA"/>
    <x v="2"/>
    <n v="278"/>
  </r>
  <r>
    <n v="6384"/>
    <s v="USA"/>
    <x v="3"/>
    <n v="0"/>
  </r>
  <r>
    <n v="6384"/>
    <s v="USA"/>
    <x v="4"/>
    <n v="12"/>
  </r>
  <r>
    <n v="6384"/>
    <s v="USA"/>
    <x v="5"/>
    <n v="242"/>
  </r>
  <r>
    <n v="4299"/>
    <s v="Spain"/>
    <x v="0"/>
    <n v="1001"/>
  </r>
  <r>
    <n v="4299"/>
    <s v="Spain"/>
    <x v="1"/>
    <n v="17"/>
  </r>
  <r>
    <n v="4299"/>
    <s v="Spain"/>
    <x v="2"/>
    <n v="572"/>
  </r>
  <r>
    <n v="4299"/>
    <s v="Spain"/>
    <x v="3"/>
    <n v="93"/>
  </r>
  <r>
    <n v="4299"/>
    <s v="Spain"/>
    <x v="4"/>
    <n v="125"/>
  </r>
  <r>
    <n v="4299"/>
    <s v="Spain"/>
    <x v="5"/>
    <n v="17"/>
  </r>
  <r>
    <n v="0"/>
    <s v="Saudi Arabia"/>
    <x v="0"/>
    <n v="239"/>
  </r>
  <r>
    <n v="0"/>
    <s v="Saudi Arabia"/>
    <x v="1"/>
    <n v="10"/>
  </r>
  <r>
    <n v="0"/>
    <s v="Saudi Arabia"/>
    <x v="2"/>
    <n v="554"/>
  </r>
  <r>
    <n v="0"/>
    <s v="Saudi Arabia"/>
    <x v="3"/>
    <n v="254"/>
  </r>
  <r>
    <n v="0"/>
    <s v="Saudi Arabia"/>
    <x v="4"/>
    <n v="87"/>
  </r>
  <r>
    <n v="0"/>
    <s v="Saudi Arabia"/>
    <x v="5"/>
    <n v="54"/>
  </r>
  <r>
    <n v="3283"/>
    <s v="Spain"/>
    <x v="0"/>
    <n v="200"/>
  </r>
  <r>
    <n v="3283"/>
    <s v="Spain"/>
    <x v="1"/>
    <n v="193"/>
  </r>
  <r>
    <n v="3283"/>
    <s v="Spain"/>
    <x v="2"/>
    <n v="100"/>
  </r>
  <r>
    <n v="3283"/>
    <s v="Spain"/>
    <x v="3"/>
    <n v="46"/>
  </r>
  <r>
    <n v="3283"/>
    <s v="Spain"/>
    <x v="4"/>
    <n v="185"/>
  </r>
  <r>
    <n v="3283"/>
    <s v="Spain"/>
    <x v="5"/>
    <n v="185"/>
  </r>
  <r>
    <n v="7010"/>
    <s v="Spain"/>
    <x v="0"/>
    <n v="635"/>
  </r>
  <r>
    <n v="7010"/>
    <s v="Spain"/>
    <x v="1"/>
    <n v="114"/>
  </r>
  <r>
    <n v="7010"/>
    <s v="Spain"/>
    <x v="2"/>
    <n v="254"/>
  </r>
  <r>
    <n v="7010"/>
    <s v="Spain"/>
    <x v="3"/>
    <n v="132"/>
  </r>
  <r>
    <n v="7010"/>
    <s v="Spain"/>
    <x v="4"/>
    <n v="152"/>
  </r>
  <r>
    <n v="7010"/>
    <s v="Spain"/>
    <x v="5"/>
    <n v="76"/>
  </r>
  <r>
    <n v="4767"/>
    <s v="Spain"/>
    <x v="0"/>
    <n v="635"/>
  </r>
  <r>
    <n v="4767"/>
    <s v="Spain"/>
    <x v="1"/>
    <n v="114"/>
  </r>
  <r>
    <n v="4767"/>
    <s v="Spain"/>
    <x v="2"/>
    <n v="254"/>
  </r>
  <r>
    <n v="4767"/>
    <s v="Spain"/>
    <x v="3"/>
    <n v="132"/>
  </r>
  <r>
    <n v="4767"/>
    <s v="Spain"/>
    <x v="4"/>
    <n v="152"/>
  </r>
  <r>
    <n v="4767"/>
    <s v="Spain"/>
    <x v="5"/>
    <n v="76"/>
  </r>
  <r>
    <n v="6320"/>
    <s v="Spain"/>
    <x v="0"/>
    <n v="768"/>
  </r>
  <r>
    <n v="6320"/>
    <s v="Spain"/>
    <x v="1"/>
    <n v="44"/>
  </r>
  <r>
    <n v="6320"/>
    <s v="Spain"/>
    <x v="2"/>
    <n v="561"/>
  </r>
  <r>
    <n v="6320"/>
    <s v="Spain"/>
    <x v="3"/>
    <n v="77"/>
  </r>
  <r>
    <n v="6320"/>
    <s v="Spain"/>
    <x v="4"/>
    <n v="44"/>
  </r>
  <r>
    <n v="6320"/>
    <s v="Spain"/>
    <x v="5"/>
    <n v="14"/>
  </r>
  <r>
    <n v="3254"/>
    <s v="Spain"/>
    <x v="0"/>
    <n v="407"/>
  </r>
  <r>
    <n v="3254"/>
    <s v="Spain"/>
    <x v="1"/>
    <n v="70"/>
  </r>
  <r>
    <n v="3254"/>
    <s v="Spain"/>
    <x v="2"/>
    <n v="239"/>
  </r>
  <r>
    <n v="3254"/>
    <s v="Spain"/>
    <x v="3"/>
    <n v="103"/>
  </r>
  <r>
    <n v="3254"/>
    <s v="Spain"/>
    <x v="4"/>
    <n v="88"/>
  </r>
  <r>
    <n v="3254"/>
    <s v="Spain"/>
    <x v="5"/>
    <n v="53"/>
  </r>
  <r>
    <n v="3388"/>
    <s v="Germany"/>
    <x v="0"/>
    <n v="129"/>
  </r>
  <r>
    <n v="3388"/>
    <s v="Germany"/>
    <x v="1"/>
    <n v="26"/>
  </r>
  <r>
    <n v="3388"/>
    <s v="Germany"/>
    <x v="2"/>
    <n v="67"/>
  </r>
  <r>
    <n v="3388"/>
    <s v="Germany"/>
    <x v="3"/>
    <n v="3"/>
  </r>
  <r>
    <n v="3388"/>
    <s v="Germany"/>
    <x v="4"/>
    <n v="67"/>
  </r>
  <r>
    <n v="3388"/>
    <s v="Germany"/>
    <x v="5"/>
    <n v="2"/>
  </r>
  <r>
    <n v="6131"/>
    <s v="Spain"/>
    <x v="0"/>
    <n v="141"/>
  </r>
  <r>
    <n v="6131"/>
    <s v="Spain"/>
    <x v="1"/>
    <n v="70"/>
  </r>
  <r>
    <n v="6131"/>
    <s v="Spain"/>
    <x v="2"/>
    <n v="106"/>
  </r>
  <r>
    <n v="6131"/>
    <s v="Spain"/>
    <x v="3"/>
    <n v="72"/>
  </r>
  <r>
    <n v="6131"/>
    <s v="Spain"/>
    <x v="4"/>
    <n v="19"/>
  </r>
  <r>
    <n v="6131"/>
    <s v="Spain"/>
    <x v="5"/>
    <n v="23"/>
  </r>
  <r>
    <n v="10868"/>
    <s v="Spain"/>
    <x v="0"/>
    <n v="344"/>
  </r>
  <r>
    <n v="10868"/>
    <s v="Spain"/>
    <x v="1"/>
    <n v="45"/>
  </r>
  <r>
    <n v="10868"/>
    <s v="Spain"/>
    <x v="2"/>
    <n v="654"/>
  </r>
  <r>
    <n v="10868"/>
    <s v="Spain"/>
    <x v="3"/>
    <n v="104"/>
  </r>
  <r>
    <n v="10868"/>
    <s v="Spain"/>
    <x v="4"/>
    <n v="11"/>
  </r>
  <r>
    <n v="10868"/>
    <s v="Spain"/>
    <x v="5"/>
    <n v="114"/>
  </r>
  <r>
    <n v="7683"/>
    <s v="Spain"/>
    <x v="0"/>
    <n v="554"/>
  </r>
  <r>
    <n v="7683"/>
    <s v="Spain"/>
    <x v="1"/>
    <n v="35"/>
  </r>
  <r>
    <n v="7683"/>
    <s v="Spain"/>
    <x v="2"/>
    <n v="113"/>
  </r>
  <r>
    <n v="7683"/>
    <s v="Spain"/>
    <x v="3"/>
    <n v="0"/>
  </r>
  <r>
    <n v="7683"/>
    <s v="Spain"/>
    <x v="4"/>
    <n v="7"/>
  </r>
  <r>
    <n v="7683"/>
    <s v="Spain"/>
    <x v="5"/>
    <n v="78"/>
  </r>
  <r>
    <n v="11112"/>
    <s v="Spain"/>
    <x v="0"/>
    <n v="736"/>
  </r>
  <r>
    <n v="11112"/>
    <s v="Spain"/>
    <x v="1"/>
    <n v="114"/>
  </r>
  <r>
    <n v="11112"/>
    <s v="Spain"/>
    <x v="2"/>
    <n v="279"/>
  </r>
  <r>
    <n v="11112"/>
    <s v="Spain"/>
    <x v="3"/>
    <n v="82"/>
  </r>
  <r>
    <n v="11112"/>
    <s v="Spain"/>
    <x v="4"/>
    <n v="76"/>
  </r>
  <r>
    <n v="11112"/>
    <s v="Spain"/>
    <x v="5"/>
    <n v="190"/>
  </r>
  <r>
    <n v="4137"/>
    <s v="Australia"/>
    <x v="0"/>
    <n v="398"/>
  </r>
  <r>
    <n v="4137"/>
    <s v="Australia"/>
    <x v="1"/>
    <n v="40"/>
  </r>
  <r>
    <n v="4137"/>
    <s v="Australia"/>
    <x v="2"/>
    <n v="367"/>
  </r>
  <r>
    <n v="4137"/>
    <s v="Australia"/>
    <x v="3"/>
    <n v="119"/>
  </r>
  <r>
    <n v="4137"/>
    <s v="Australia"/>
    <x v="4"/>
    <n v="122"/>
  </r>
  <r>
    <n v="4137"/>
    <s v="Australia"/>
    <x v="5"/>
    <n v="30"/>
  </r>
  <r>
    <n v="4640"/>
    <s v="Saudi Arabia"/>
    <x v="0"/>
    <n v="561"/>
  </r>
  <r>
    <n v="4640"/>
    <s v="Saudi Arabia"/>
    <x v="1"/>
    <n v="85"/>
  </r>
  <r>
    <n v="4640"/>
    <s v="Saudi Arabia"/>
    <x v="2"/>
    <n v="171"/>
  </r>
  <r>
    <n v="4640"/>
    <s v="Saudi Arabia"/>
    <x v="3"/>
    <n v="25"/>
  </r>
  <r>
    <n v="4640"/>
    <s v="Saudi Arabia"/>
    <x v="4"/>
    <n v="123"/>
  </r>
  <r>
    <n v="4640"/>
    <s v="Saudi Arabia"/>
    <x v="5"/>
    <n v="114"/>
  </r>
  <r>
    <n v="3074"/>
    <s v="Spain"/>
    <x v="0"/>
    <n v="1218"/>
  </r>
  <r>
    <n v="3074"/>
    <s v="Spain"/>
    <x v="1"/>
    <n v="107"/>
  </r>
  <r>
    <n v="3074"/>
    <s v="Spain"/>
    <x v="2"/>
    <n v="304"/>
  </r>
  <r>
    <n v="3074"/>
    <s v="Spain"/>
    <x v="3"/>
    <n v="23"/>
  </r>
  <r>
    <n v="3074"/>
    <s v="Spain"/>
    <x v="4"/>
    <n v="143"/>
  </r>
  <r>
    <n v="3074"/>
    <s v="Spain"/>
    <x v="5"/>
    <n v="33"/>
  </r>
  <r>
    <n v="2565"/>
    <s v="Saudi Arabia"/>
    <x v="0"/>
    <n v="1016"/>
  </r>
  <r>
    <n v="2565"/>
    <s v="Saudi Arabia"/>
    <x v="1"/>
    <n v="12"/>
  </r>
  <r>
    <n v="2565"/>
    <s v="Saudi Arabia"/>
    <x v="2"/>
    <n v="215"/>
  </r>
  <r>
    <n v="2565"/>
    <s v="Saudi Arabia"/>
    <x v="3"/>
    <n v="16"/>
  </r>
  <r>
    <n v="2565"/>
    <s v="Saudi Arabia"/>
    <x v="4"/>
    <n v="12"/>
  </r>
  <r>
    <n v="2565"/>
    <s v="Saudi Arabia"/>
    <x v="5"/>
    <n v="63"/>
  </r>
  <r>
    <n v="2181"/>
    <s v="Spain"/>
    <x v="0"/>
    <n v="353"/>
  </r>
  <r>
    <n v="2181"/>
    <s v="Spain"/>
    <x v="1"/>
    <n v="61"/>
  </r>
  <r>
    <n v="2181"/>
    <s v="Spain"/>
    <x v="2"/>
    <n v="753"/>
  </r>
  <r>
    <n v="2181"/>
    <s v="Spain"/>
    <x v="3"/>
    <n v="40"/>
  </r>
  <r>
    <n v="2181"/>
    <s v="Spain"/>
    <x v="4"/>
    <n v="46"/>
  </r>
  <r>
    <n v="2181"/>
    <s v="Spain"/>
    <x v="5"/>
    <n v="27"/>
  </r>
  <r>
    <n v="7290"/>
    <s v="Spain"/>
    <x v="0"/>
    <n v="347"/>
  </r>
  <r>
    <n v="7290"/>
    <s v="Spain"/>
    <x v="1"/>
    <n v="44"/>
  </r>
  <r>
    <n v="7290"/>
    <s v="Spain"/>
    <x v="2"/>
    <n v="534"/>
  </r>
  <r>
    <n v="7290"/>
    <s v="Spain"/>
    <x v="3"/>
    <n v="17"/>
  </r>
  <r>
    <n v="7290"/>
    <s v="Spain"/>
    <x v="4"/>
    <n v="0"/>
  </r>
  <r>
    <n v="7290"/>
    <s v="Spain"/>
    <x v="5"/>
    <n v="26"/>
  </r>
  <r>
    <n v="8895"/>
    <s v="Spain"/>
    <x v="0"/>
    <n v="347"/>
  </r>
  <r>
    <n v="8895"/>
    <s v="Spain"/>
    <x v="1"/>
    <n v="44"/>
  </r>
  <r>
    <n v="8895"/>
    <s v="Spain"/>
    <x v="2"/>
    <n v="534"/>
  </r>
  <r>
    <n v="8895"/>
    <s v="Spain"/>
    <x v="3"/>
    <n v="17"/>
  </r>
  <r>
    <n v="8895"/>
    <s v="Spain"/>
    <x v="4"/>
    <n v="0"/>
  </r>
  <r>
    <n v="8895"/>
    <s v="Spain"/>
    <x v="5"/>
    <n v="26"/>
  </r>
  <r>
    <n v="850"/>
    <s v="Spain"/>
    <x v="0"/>
    <n v="381"/>
  </r>
  <r>
    <n v="850"/>
    <s v="Spain"/>
    <x v="1"/>
    <n v="28"/>
  </r>
  <r>
    <n v="850"/>
    <s v="Spain"/>
    <x v="2"/>
    <n v="215"/>
  </r>
  <r>
    <n v="850"/>
    <s v="Spain"/>
    <x v="3"/>
    <n v="84"/>
  </r>
  <r>
    <n v="850"/>
    <s v="Spain"/>
    <x v="4"/>
    <n v="28"/>
  </r>
  <r>
    <n v="850"/>
    <s v="Spain"/>
    <x v="5"/>
    <n v="21"/>
  </r>
  <r>
    <n v="6255"/>
    <s v="Australia"/>
    <x v="0"/>
    <n v="138"/>
  </r>
  <r>
    <n v="6255"/>
    <s v="Australia"/>
    <x v="1"/>
    <n v="39"/>
  </r>
  <r>
    <n v="6255"/>
    <s v="Australia"/>
    <x v="2"/>
    <n v="63"/>
  </r>
  <r>
    <n v="6255"/>
    <s v="Australia"/>
    <x v="3"/>
    <n v="55"/>
  </r>
  <r>
    <n v="6255"/>
    <s v="Australia"/>
    <x v="4"/>
    <n v="18"/>
  </r>
  <r>
    <n v="6255"/>
    <s v="Australia"/>
    <x v="5"/>
    <n v="21"/>
  </r>
  <r>
    <n v="5080"/>
    <s v="Mexico"/>
    <x v="0"/>
    <n v="420"/>
  </r>
  <r>
    <n v="5080"/>
    <s v="Mexico"/>
    <x v="1"/>
    <n v="0"/>
  </r>
  <r>
    <n v="5080"/>
    <s v="Mexico"/>
    <x v="2"/>
    <n v="452"/>
  </r>
  <r>
    <n v="5080"/>
    <s v="Mexico"/>
    <x v="3"/>
    <n v="182"/>
  </r>
  <r>
    <n v="5080"/>
    <s v="Mexico"/>
    <x v="4"/>
    <n v="64"/>
  </r>
  <r>
    <n v="5080"/>
    <s v="Mexico"/>
    <x v="5"/>
    <n v="140"/>
  </r>
  <r>
    <n v="4943"/>
    <s v="Spain"/>
    <x v="0"/>
    <n v="1379"/>
  </r>
  <r>
    <n v="4943"/>
    <s v="Spain"/>
    <x v="1"/>
    <n v="33"/>
  </r>
  <r>
    <n v="4943"/>
    <s v="Spain"/>
    <x v="2"/>
    <n v="216"/>
  </r>
  <r>
    <n v="4943"/>
    <s v="Spain"/>
    <x v="3"/>
    <n v="0"/>
  </r>
  <r>
    <n v="4943"/>
    <s v="Spain"/>
    <x v="4"/>
    <n v="33"/>
  </r>
  <r>
    <n v="4943"/>
    <s v="Spain"/>
    <x v="5"/>
    <n v="66"/>
  </r>
  <r>
    <n v="1215"/>
    <s v="Spain"/>
    <x v="0"/>
    <n v="690"/>
  </r>
  <r>
    <n v="1215"/>
    <s v="Spain"/>
    <x v="1"/>
    <n v="117"/>
  </r>
  <r>
    <n v="1215"/>
    <s v="Spain"/>
    <x v="2"/>
    <n v="499"/>
  </r>
  <r>
    <n v="1215"/>
    <s v="Spain"/>
    <x v="3"/>
    <n v="76"/>
  </r>
  <r>
    <n v="1215"/>
    <s v="Spain"/>
    <x v="4"/>
    <n v="102"/>
  </r>
  <r>
    <n v="1215"/>
    <s v="Spain"/>
    <x v="5"/>
    <n v="88"/>
  </r>
  <r>
    <n v="6722"/>
    <s v="Canada"/>
    <x v="0"/>
    <n v="479"/>
  </r>
  <r>
    <n v="6722"/>
    <s v="Canada"/>
    <x v="1"/>
    <n v="28"/>
  </r>
  <r>
    <n v="6722"/>
    <s v="Canada"/>
    <x v="2"/>
    <n v="136"/>
  </r>
  <r>
    <n v="6722"/>
    <s v="Canada"/>
    <x v="3"/>
    <n v="75"/>
  </r>
  <r>
    <n v="6722"/>
    <s v="Canada"/>
    <x v="4"/>
    <n v="14"/>
  </r>
  <r>
    <n v="6722"/>
    <s v="Canada"/>
    <x v="5"/>
    <n v="35"/>
  </r>
  <r>
    <n v="9988"/>
    <s v="Canada"/>
    <x v="0"/>
    <n v="553"/>
  </r>
  <r>
    <n v="9988"/>
    <s v="Canada"/>
    <x v="1"/>
    <n v="25"/>
  </r>
  <r>
    <n v="9988"/>
    <s v="Canada"/>
    <x v="2"/>
    <n v="142"/>
  </r>
  <r>
    <n v="9988"/>
    <s v="Canada"/>
    <x v="3"/>
    <n v="65"/>
  </r>
  <r>
    <n v="9988"/>
    <s v="Canada"/>
    <x v="4"/>
    <n v="67"/>
  </r>
  <r>
    <n v="9988"/>
    <s v="Canada"/>
    <x v="5"/>
    <n v="8"/>
  </r>
  <r>
    <n v="9260"/>
    <s v="Canada"/>
    <x v="0"/>
    <n v="1349"/>
  </r>
  <r>
    <n v="9260"/>
    <s v="Canada"/>
    <x v="1"/>
    <n v="16"/>
  </r>
  <r>
    <n v="9260"/>
    <s v="Canada"/>
    <x v="2"/>
    <n v="249"/>
  </r>
  <r>
    <n v="9260"/>
    <s v="Canada"/>
    <x v="3"/>
    <n v="43"/>
  </r>
  <r>
    <n v="9260"/>
    <s v="Canada"/>
    <x v="4"/>
    <n v="16"/>
  </r>
  <r>
    <n v="9260"/>
    <s v="Canada"/>
    <x v="5"/>
    <n v="33"/>
  </r>
  <r>
    <n v="9937"/>
    <s v="USA"/>
    <x v="0"/>
    <n v="187"/>
  </r>
  <r>
    <n v="9937"/>
    <s v="USA"/>
    <x v="1"/>
    <n v="81"/>
  </r>
  <r>
    <n v="9937"/>
    <s v="USA"/>
    <x v="2"/>
    <n v="149"/>
  </r>
  <r>
    <n v="9937"/>
    <s v="USA"/>
    <x v="3"/>
    <n v="25"/>
  </r>
  <r>
    <n v="9937"/>
    <s v="USA"/>
    <x v="4"/>
    <n v="43"/>
  </r>
  <r>
    <n v="9937"/>
    <s v="USA"/>
    <x v="5"/>
    <n v="91"/>
  </r>
  <r>
    <n v="10814"/>
    <s v="Spain"/>
    <x v="0"/>
    <n v="303"/>
  </r>
  <r>
    <n v="10814"/>
    <s v="Spain"/>
    <x v="1"/>
    <n v="23"/>
  </r>
  <r>
    <n v="10814"/>
    <s v="Spain"/>
    <x v="2"/>
    <n v="751"/>
  </r>
  <r>
    <n v="10814"/>
    <s v="Spain"/>
    <x v="3"/>
    <n v="82"/>
  </r>
  <r>
    <n v="10814"/>
    <s v="Spain"/>
    <x v="4"/>
    <n v="26"/>
  </r>
  <r>
    <n v="10814"/>
    <s v="Spain"/>
    <x v="5"/>
    <n v="191"/>
  </r>
  <r>
    <n v="3426"/>
    <s v="Spain"/>
    <x v="0"/>
    <n v="1045"/>
  </r>
  <r>
    <n v="3426"/>
    <s v="Spain"/>
    <x v="1"/>
    <n v="61"/>
  </r>
  <r>
    <n v="3426"/>
    <s v="Spain"/>
    <x v="2"/>
    <n v="338"/>
  </r>
  <r>
    <n v="3426"/>
    <s v="Spain"/>
    <x v="3"/>
    <n v="60"/>
  </r>
  <r>
    <n v="3426"/>
    <s v="Spain"/>
    <x v="4"/>
    <n v="46"/>
  </r>
  <r>
    <n v="3426"/>
    <s v="Spain"/>
    <x v="5"/>
    <n v="46"/>
  </r>
  <r>
    <n v="10383"/>
    <s v="Australia"/>
    <x v="0"/>
    <n v="295"/>
  </r>
  <r>
    <n v="10383"/>
    <s v="Australia"/>
    <x v="1"/>
    <n v="35"/>
  </r>
  <r>
    <n v="10383"/>
    <s v="Australia"/>
    <x v="2"/>
    <n v="482"/>
  </r>
  <r>
    <n v="10383"/>
    <s v="Australia"/>
    <x v="3"/>
    <n v="121"/>
  </r>
  <r>
    <n v="10383"/>
    <s v="Australia"/>
    <x v="4"/>
    <n v="120"/>
  </r>
  <r>
    <n v="10383"/>
    <s v="Australia"/>
    <x v="5"/>
    <n v="40"/>
  </r>
  <r>
    <n v="2793"/>
    <s v="Saudi Arabia"/>
    <x v="0"/>
    <n v="532"/>
  </r>
  <r>
    <n v="2793"/>
    <s v="Saudi Arabia"/>
    <x v="1"/>
    <n v="88"/>
  </r>
  <r>
    <n v="2793"/>
    <s v="Saudi Arabia"/>
    <x v="2"/>
    <n v="168"/>
  </r>
  <r>
    <n v="2793"/>
    <s v="Saudi Arabia"/>
    <x v="3"/>
    <n v="69"/>
  </r>
  <r>
    <n v="2793"/>
    <s v="Saudi Arabia"/>
    <x v="4"/>
    <n v="44"/>
  </r>
  <r>
    <n v="2793"/>
    <s v="Saudi Arabia"/>
    <x v="5"/>
    <n v="133"/>
  </r>
  <r>
    <n v="1071"/>
    <s v="USA"/>
    <x v="0"/>
    <n v="532"/>
  </r>
  <r>
    <n v="1071"/>
    <s v="USA"/>
    <x v="1"/>
    <n v="88"/>
  </r>
  <r>
    <n v="1071"/>
    <s v="USA"/>
    <x v="2"/>
    <n v="168"/>
  </r>
  <r>
    <n v="1071"/>
    <s v="USA"/>
    <x v="3"/>
    <n v="69"/>
  </r>
  <r>
    <n v="1071"/>
    <s v="USA"/>
    <x v="4"/>
    <n v="44"/>
  </r>
  <r>
    <n v="1071"/>
    <s v="USA"/>
    <x v="5"/>
    <n v="133"/>
  </r>
  <r>
    <n v="7851"/>
    <s v="Spain"/>
    <x v="0"/>
    <n v="161"/>
  </r>
  <r>
    <n v="7851"/>
    <s v="Spain"/>
    <x v="1"/>
    <n v="0"/>
  </r>
  <r>
    <n v="7851"/>
    <s v="Spain"/>
    <x v="2"/>
    <n v="253"/>
  </r>
  <r>
    <n v="7851"/>
    <s v="Spain"/>
    <x v="3"/>
    <n v="199"/>
  </r>
  <r>
    <n v="7851"/>
    <s v="Spain"/>
    <x v="4"/>
    <n v="191"/>
  </r>
  <r>
    <n v="7851"/>
    <s v="Spain"/>
    <x v="5"/>
    <n v="122"/>
  </r>
  <r>
    <n v="10140"/>
    <s v="India"/>
    <x v="0"/>
    <n v="1308"/>
  </r>
  <r>
    <n v="10140"/>
    <s v="India"/>
    <x v="1"/>
    <n v="0"/>
  </r>
  <r>
    <n v="10140"/>
    <s v="India"/>
    <x v="2"/>
    <n v="396"/>
  </r>
  <r>
    <n v="10140"/>
    <s v="India"/>
    <x v="3"/>
    <n v="23"/>
  </r>
  <r>
    <n v="10140"/>
    <s v="India"/>
    <x v="4"/>
    <n v="0"/>
  </r>
  <r>
    <n v="10140"/>
    <s v="India"/>
    <x v="5"/>
    <n v="0"/>
  </r>
  <r>
    <n v="9029"/>
    <s v="Spain"/>
    <x v="0"/>
    <n v="707"/>
  </r>
  <r>
    <n v="9029"/>
    <s v="Spain"/>
    <x v="1"/>
    <n v="44"/>
  </r>
  <r>
    <n v="9029"/>
    <s v="Spain"/>
    <x v="2"/>
    <n v="603"/>
  </r>
  <r>
    <n v="9029"/>
    <s v="Spain"/>
    <x v="3"/>
    <n v="95"/>
  </r>
  <r>
    <n v="9029"/>
    <s v="Spain"/>
    <x v="4"/>
    <n v="58"/>
  </r>
  <r>
    <n v="9029"/>
    <s v="Spain"/>
    <x v="5"/>
    <n v="29"/>
  </r>
  <r>
    <n v="6606"/>
    <s v="Spain"/>
    <x v="0"/>
    <n v="964"/>
  </r>
  <r>
    <n v="6606"/>
    <s v="Spain"/>
    <x v="1"/>
    <n v="34"/>
  </r>
  <r>
    <n v="6606"/>
    <s v="Spain"/>
    <x v="2"/>
    <n v="137"/>
  </r>
  <r>
    <n v="6606"/>
    <s v="Spain"/>
    <x v="3"/>
    <n v="15"/>
  </r>
  <r>
    <n v="6606"/>
    <s v="Spain"/>
    <x v="4"/>
    <n v="0"/>
  </r>
  <r>
    <n v="6606"/>
    <s v="Spain"/>
    <x v="5"/>
    <n v="11"/>
  </r>
  <r>
    <n v="8925"/>
    <s v="Spain"/>
    <x v="0"/>
    <n v="512"/>
  </r>
  <r>
    <n v="8925"/>
    <s v="Spain"/>
    <x v="1"/>
    <n v="53"/>
  </r>
  <r>
    <n v="8925"/>
    <s v="Spain"/>
    <x v="2"/>
    <n v="98"/>
  </r>
  <r>
    <n v="8925"/>
    <s v="Spain"/>
    <x v="3"/>
    <n v="81"/>
  </r>
  <r>
    <n v="8925"/>
    <s v="Spain"/>
    <x v="4"/>
    <n v="179"/>
  </r>
  <r>
    <n v="8925"/>
    <s v="Spain"/>
    <x v="5"/>
    <n v="89"/>
  </r>
  <r>
    <n v="10092"/>
    <s v="Spain"/>
    <x v="0"/>
    <n v="1073"/>
  </r>
  <r>
    <n v="10092"/>
    <s v="Spain"/>
    <x v="1"/>
    <n v="0"/>
  </r>
  <r>
    <n v="10092"/>
    <s v="Spain"/>
    <x v="2"/>
    <n v="250"/>
  </r>
  <r>
    <n v="10092"/>
    <s v="Spain"/>
    <x v="3"/>
    <n v="153"/>
  </r>
  <r>
    <n v="10092"/>
    <s v="Spain"/>
    <x v="4"/>
    <n v="14"/>
  </r>
  <r>
    <n v="10092"/>
    <s v="Spain"/>
    <x v="5"/>
    <n v="14"/>
  </r>
  <r>
    <n v="1232"/>
    <s v="Germany"/>
    <x v="0"/>
    <n v="587"/>
  </r>
  <r>
    <n v="1232"/>
    <s v="Germany"/>
    <x v="1"/>
    <n v="54"/>
  </r>
  <r>
    <n v="1232"/>
    <s v="Germany"/>
    <x v="2"/>
    <n v="348"/>
  </r>
  <r>
    <n v="1232"/>
    <s v="Germany"/>
    <x v="3"/>
    <n v="71"/>
  </r>
  <r>
    <n v="1232"/>
    <s v="Germany"/>
    <x v="4"/>
    <n v="54"/>
  </r>
  <r>
    <n v="1232"/>
    <s v="Germany"/>
    <x v="5"/>
    <n v="130"/>
  </r>
  <r>
    <n v="2345"/>
    <s v="Australia"/>
    <x v="0"/>
    <n v="587"/>
  </r>
  <r>
    <n v="2345"/>
    <s v="Australia"/>
    <x v="1"/>
    <n v="54"/>
  </r>
  <r>
    <n v="2345"/>
    <s v="Australia"/>
    <x v="2"/>
    <n v="348"/>
  </r>
  <r>
    <n v="2345"/>
    <s v="Australia"/>
    <x v="3"/>
    <n v="71"/>
  </r>
  <r>
    <n v="2345"/>
    <s v="Australia"/>
    <x v="4"/>
    <n v="54"/>
  </r>
  <r>
    <n v="2345"/>
    <s v="Australia"/>
    <x v="5"/>
    <n v="130"/>
  </r>
  <r>
    <n v="9606"/>
    <s v="Spain"/>
    <x v="0"/>
    <n v="882"/>
  </r>
  <r>
    <n v="9606"/>
    <s v="Spain"/>
    <x v="1"/>
    <n v="29"/>
  </r>
  <r>
    <n v="9606"/>
    <s v="Spain"/>
    <x v="2"/>
    <n v="514"/>
  </r>
  <r>
    <n v="9606"/>
    <s v="Spain"/>
    <x v="3"/>
    <n v="38"/>
  </r>
  <r>
    <n v="9606"/>
    <s v="Spain"/>
    <x v="4"/>
    <n v="29"/>
  </r>
  <r>
    <n v="9606"/>
    <s v="Spain"/>
    <x v="5"/>
    <n v="44"/>
  </r>
  <r>
    <n v="8602"/>
    <s v="Spain"/>
    <x v="0"/>
    <n v="412"/>
  </r>
  <r>
    <n v="8602"/>
    <s v="Spain"/>
    <x v="1"/>
    <n v="172"/>
  </r>
  <r>
    <n v="8602"/>
    <s v="Spain"/>
    <x v="2"/>
    <n v="153"/>
  </r>
  <r>
    <n v="8602"/>
    <s v="Spain"/>
    <x v="3"/>
    <n v="150"/>
  </r>
  <r>
    <n v="8602"/>
    <s v="Spain"/>
    <x v="4"/>
    <n v="105"/>
  </r>
  <r>
    <n v="8602"/>
    <s v="Spain"/>
    <x v="5"/>
    <n v="57"/>
  </r>
  <r>
    <n v="8643"/>
    <s v="India"/>
    <x v="0"/>
    <n v="252"/>
  </r>
  <r>
    <n v="8643"/>
    <s v="India"/>
    <x v="1"/>
    <n v="98"/>
  </r>
  <r>
    <n v="8643"/>
    <s v="India"/>
    <x v="2"/>
    <n v="827"/>
  </r>
  <r>
    <n v="8643"/>
    <s v="India"/>
    <x v="3"/>
    <n v="219"/>
  </r>
  <r>
    <n v="8643"/>
    <s v="India"/>
    <x v="4"/>
    <n v="70"/>
  </r>
  <r>
    <n v="8643"/>
    <s v="India"/>
    <x v="5"/>
    <n v="196"/>
  </r>
  <r>
    <n v="5847"/>
    <s v="Spain"/>
    <x v="0"/>
    <n v="312"/>
  </r>
  <r>
    <n v="5847"/>
    <s v="Spain"/>
    <x v="1"/>
    <n v="21"/>
  </r>
  <r>
    <n v="5847"/>
    <s v="Spain"/>
    <x v="2"/>
    <n v="206"/>
  </r>
  <r>
    <n v="5847"/>
    <s v="Spain"/>
    <x v="3"/>
    <n v="102"/>
  </r>
  <r>
    <n v="5847"/>
    <s v="Spain"/>
    <x v="4"/>
    <n v="92"/>
  </r>
  <r>
    <n v="5847"/>
    <s v="Spain"/>
    <x v="5"/>
    <n v="149"/>
  </r>
  <r>
    <n v="4501"/>
    <s v="Spain"/>
    <x v="0"/>
    <n v="292"/>
  </r>
  <r>
    <n v="4501"/>
    <s v="Spain"/>
    <x v="1"/>
    <n v="127"/>
  </r>
  <r>
    <n v="4501"/>
    <s v="Spain"/>
    <x v="2"/>
    <n v="635"/>
  </r>
  <r>
    <n v="4501"/>
    <s v="Spain"/>
    <x v="3"/>
    <n v="132"/>
  </r>
  <r>
    <n v="4501"/>
    <s v="Spain"/>
    <x v="4"/>
    <n v="127"/>
  </r>
  <r>
    <n v="4501"/>
    <s v="Spain"/>
    <x v="5"/>
    <n v="165"/>
  </r>
  <r>
    <n v="3762"/>
    <s v="Saudi Arabia"/>
    <x v="0"/>
    <n v="196"/>
  </r>
  <r>
    <n v="3762"/>
    <s v="Saudi Arabia"/>
    <x v="1"/>
    <n v="0"/>
  </r>
  <r>
    <n v="3762"/>
    <s v="Saudi Arabia"/>
    <x v="2"/>
    <n v="512"/>
  </r>
  <r>
    <n v="3762"/>
    <s v="Saudi Arabia"/>
    <x v="3"/>
    <n v="33"/>
  </r>
  <r>
    <n v="3762"/>
    <s v="Saudi Arabia"/>
    <x v="4"/>
    <n v="130"/>
  </r>
  <r>
    <n v="3762"/>
    <s v="Saudi Arabia"/>
    <x v="5"/>
    <n v="54"/>
  </r>
  <r>
    <n v="8659"/>
    <s v="Germany"/>
    <x v="0"/>
    <n v="750"/>
  </r>
  <r>
    <n v="8659"/>
    <s v="Germany"/>
    <x v="1"/>
    <n v="71"/>
  </r>
  <r>
    <n v="8659"/>
    <s v="Germany"/>
    <x v="2"/>
    <n v="174"/>
  </r>
  <r>
    <n v="8659"/>
    <s v="Germany"/>
    <x v="3"/>
    <n v="13"/>
  </r>
  <r>
    <n v="8659"/>
    <s v="Germany"/>
    <x v="4"/>
    <n v="10"/>
  </r>
  <r>
    <n v="8659"/>
    <s v="Germany"/>
    <x v="5"/>
    <n v="20"/>
  </r>
  <r>
    <n v="9185"/>
    <s v="Spain"/>
    <x v="0"/>
    <n v="452"/>
  </r>
  <r>
    <n v="9185"/>
    <s v="Spain"/>
    <x v="1"/>
    <n v="20"/>
  </r>
  <r>
    <n v="9185"/>
    <s v="Spain"/>
    <x v="2"/>
    <n v="514"/>
  </r>
  <r>
    <n v="9185"/>
    <s v="Spain"/>
    <x v="3"/>
    <n v="13"/>
  </r>
  <r>
    <n v="9185"/>
    <s v="Spain"/>
    <x v="4"/>
    <n v="30"/>
  </r>
  <r>
    <n v="9185"/>
    <s v="Spain"/>
    <x v="5"/>
    <n v="0"/>
  </r>
  <r>
    <n v="10711"/>
    <s v="Saudi Arabia"/>
    <x v="0"/>
    <n v="217"/>
  </r>
  <r>
    <n v="10711"/>
    <s v="Saudi Arabia"/>
    <x v="1"/>
    <n v="77"/>
  </r>
  <r>
    <n v="10711"/>
    <s v="Saudi Arabia"/>
    <x v="2"/>
    <n v="373"/>
  </r>
  <r>
    <n v="10711"/>
    <s v="Saudi Arabia"/>
    <x v="3"/>
    <n v="111"/>
  </r>
  <r>
    <n v="10711"/>
    <s v="Saudi Arabia"/>
    <x v="4"/>
    <n v="23"/>
  </r>
  <r>
    <n v="10711"/>
    <s v="Saudi Arabia"/>
    <x v="5"/>
    <n v="93"/>
  </r>
  <r>
    <n v="1743"/>
    <s v="Spain"/>
    <x v="0"/>
    <n v="273"/>
  </r>
  <r>
    <n v="1743"/>
    <s v="Spain"/>
    <x v="1"/>
    <n v="86"/>
  </r>
  <r>
    <n v="1743"/>
    <s v="Spain"/>
    <x v="2"/>
    <n v="208"/>
  </r>
  <r>
    <n v="1743"/>
    <s v="Spain"/>
    <x v="3"/>
    <n v="177"/>
  </r>
  <r>
    <n v="1743"/>
    <s v="Spain"/>
    <x v="4"/>
    <n v="14"/>
  </r>
  <r>
    <n v="1743"/>
    <s v="Spain"/>
    <x v="5"/>
    <n v="43"/>
  </r>
  <r>
    <n v="1570"/>
    <s v="Spain"/>
    <x v="0"/>
    <n v="664"/>
  </r>
  <r>
    <n v="1570"/>
    <s v="Spain"/>
    <x v="1"/>
    <n v="9"/>
  </r>
  <r>
    <n v="1570"/>
    <s v="Spain"/>
    <x v="2"/>
    <n v="240"/>
  </r>
  <r>
    <n v="1570"/>
    <s v="Spain"/>
    <x v="3"/>
    <n v="50"/>
  </r>
  <r>
    <n v="1570"/>
    <s v="Spain"/>
    <x v="4"/>
    <n v="19"/>
  </r>
  <r>
    <n v="1570"/>
    <s v="Spain"/>
    <x v="5"/>
    <n v="57"/>
  </r>
  <r>
    <n v="1184"/>
    <s v="Saudi Arabia"/>
    <x v="0"/>
    <n v="554"/>
  </r>
  <r>
    <n v="1184"/>
    <s v="Saudi Arabia"/>
    <x v="1"/>
    <n v="41"/>
  </r>
  <r>
    <n v="1184"/>
    <s v="Saudi Arabia"/>
    <x v="2"/>
    <n v="215"/>
  </r>
  <r>
    <n v="1184"/>
    <s v="Saudi Arabia"/>
    <x v="3"/>
    <n v="11"/>
  </r>
  <r>
    <n v="1184"/>
    <s v="Saudi Arabia"/>
    <x v="4"/>
    <n v="0"/>
  </r>
  <r>
    <n v="1184"/>
    <s v="Saudi Arabia"/>
    <x v="5"/>
    <n v="24"/>
  </r>
  <r>
    <n v="6999"/>
    <s v="India"/>
    <x v="0"/>
    <n v="656"/>
  </r>
  <r>
    <n v="6999"/>
    <s v="India"/>
    <x v="1"/>
    <n v="16"/>
  </r>
  <r>
    <n v="6999"/>
    <s v="India"/>
    <x v="2"/>
    <n v="106"/>
  </r>
  <r>
    <n v="6999"/>
    <s v="India"/>
    <x v="3"/>
    <n v="32"/>
  </r>
  <r>
    <n v="6999"/>
    <s v="India"/>
    <x v="4"/>
    <n v="16"/>
  </r>
  <r>
    <n v="6999"/>
    <s v="India"/>
    <x v="5"/>
    <n v="8"/>
  </r>
  <r>
    <n v="3834"/>
    <s v="USA"/>
    <x v="0"/>
    <n v="231"/>
  </r>
  <r>
    <n v="3834"/>
    <s v="USA"/>
    <x v="1"/>
    <n v="161"/>
  </r>
  <r>
    <n v="3834"/>
    <s v="USA"/>
    <x v="2"/>
    <n v="215"/>
  </r>
  <r>
    <n v="3834"/>
    <s v="USA"/>
    <x v="3"/>
    <n v="171"/>
  </r>
  <r>
    <n v="3834"/>
    <s v="USA"/>
    <x v="4"/>
    <n v="30"/>
  </r>
  <r>
    <n v="3834"/>
    <s v="USA"/>
    <x v="5"/>
    <n v="53"/>
  </r>
  <r>
    <n v="2254"/>
    <s v="Australia"/>
    <x v="0"/>
    <n v="627"/>
  </r>
  <r>
    <n v="2254"/>
    <s v="Australia"/>
    <x v="1"/>
    <n v="120"/>
  </r>
  <r>
    <n v="2254"/>
    <s v="Australia"/>
    <x v="2"/>
    <n v="414"/>
  </r>
  <r>
    <n v="2254"/>
    <s v="Australia"/>
    <x v="3"/>
    <n v="121"/>
  </r>
  <r>
    <n v="2254"/>
    <s v="Australia"/>
    <x v="4"/>
    <n v="80"/>
  </r>
  <r>
    <n v="2254"/>
    <s v="Australia"/>
    <x v="5"/>
    <n v="93"/>
  </r>
  <r>
    <n v="454"/>
    <s v="Saudi Arabia"/>
    <x v="0"/>
    <n v="824"/>
  </r>
  <r>
    <n v="454"/>
    <s v="Saudi Arabia"/>
    <x v="1"/>
    <n v="32"/>
  </r>
  <r>
    <n v="454"/>
    <s v="Saudi Arabia"/>
    <x v="2"/>
    <n v="162"/>
  </r>
  <r>
    <n v="454"/>
    <s v="Saudi Arabia"/>
    <x v="3"/>
    <n v="42"/>
  </r>
  <r>
    <n v="454"/>
    <s v="Saudi Arabia"/>
    <x v="4"/>
    <n v="32"/>
  </r>
  <r>
    <n v="454"/>
    <s v="Saudi Arabia"/>
    <x v="5"/>
    <n v="43"/>
  </r>
  <r>
    <n v="7279"/>
    <s v="USA"/>
    <x v="0"/>
    <n v="260"/>
  </r>
  <r>
    <n v="7279"/>
    <s v="USA"/>
    <x v="1"/>
    <n v="86"/>
  </r>
  <r>
    <n v="7279"/>
    <s v="USA"/>
    <x v="2"/>
    <n v="559"/>
  </r>
  <r>
    <n v="7279"/>
    <s v="USA"/>
    <x v="3"/>
    <n v="63"/>
  </r>
  <r>
    <n v="7279"/>
    <s v="USA"/>
    <x v="4"/>
    <n v="9"/>
  </r>
  <r>
    <n v="7279"/>
    <s v="USA"/>
    <x v="5"/>
    <n v="67"/>
  </r>
  <r>
    <n v="1927"/>
    <s v="Germany"/>
    <x v="0"/>
    <n v="399"/>
  </r>
  <r>
    <n v="1927"/>
    <s v="Germany"/>
    <x v="1"/>
    <n v="27"/>
  </r>
  <r>
    <n v="1927"/>
    <s v="Germany"/>
    <x v="2"/>
    <n v="159"/>
  </r>
  <r>
    <n v="1927"/>
    <s v="Germany"/>
    <x v="3"/>
    <n v="58"/>
  </r>
  <r>
    <n v="1927"/>
    <s v="Germany"/>
    <x v="4"/>
    <n v="8"/>
  </r>
  <r>
    <n v="1927"/>
    <s v="Germany"/>
    <x v="5"/>
    <n v="39"/>
  </r>
  <r>
    <n v="618"/>
    <s v="Australia"/>
    <x v="0"/>
    <n v="422"/>
  </r>
  <r>
    <n v="618"/>
    <s v="Australia"/>
    <x v="1"/>
    <n v="7"/>
  </r>
  <r>
    <n v="618"/>
    <s v="Australia"/>
    <x v="2"/>
    <n v="238"/>
  </r>
  <r>
    <n v="618"/>
    <s v="Australia"/>
    <x v="3"/>
    <n v="69"/>
  </r>
  <r>
    <n v="618"/>
    <s v="Australia"/>
    <x v="4"/>
    <n v="46"/>
  </r>
  <r>
    <n v="618"/>
    <s v="Australia"/>
    <x v="5"/>
    <n v="15"/>
  </r>
  <r>
    <n v="10240"/>
    <s v="Canada"/>
    <x v="0"/>
    <n v="997"/>
  </r>
  <r>
    <n v="10240"/>
    <s v="Canada"/>
    <x v="1"/>
    <n v="26"/>
  </r>
  <r>
    <n v="10240"/>
    <s v="Canada"/>
    <x v="2"/>
    <n v="269"/>
  </r>
  <r>
    <n v="10240"/>
    <s v="Canada"/>
    <x v="3"/>
    <n v="34"/>
  </r>
  <r>
    <n v="10240"/>
    <s v="Canada"/>
    <x v="4"/>
    <n v="13"/>
  </r>
  <r>
    <n v="10240"/>
    <s v="Canada"/>
    <x v="5"/>
    <n v="42"/>
  </r>
  <r>
    <n v="3463"/>
    <s v="India"/>
    <x v="0"/>
    <n v="674"/>
  </r>
  <r>
    <n v="3463"/>
    <s v="India"/>
    <x v="1"/>
    <n v="62"/>
  </r>
  <r>
    <n v="3463"/>
    <s v="India"/>
    <x v="2"/>
    <n v="134"/>
  </r>
  <r>
    <n v="3463"/>
    <s v="India"/>
    <x v="3"/>
    <n v="0"/>
  </r>
  <r>
    <n v="3463"/>
    <s v="India"/>
    <x v="4"/>
    <n v="26"/>
  </r>
  <r>
    <n v="3463"/>
    <s v="India"/>
    <x v="5"/>
    <n v="8"/>
  </r>
  <r>
    <n v="2379"/>
    <s v="Saudi Arabia"/>
    <x v="0"/>
    <n v="778"/>
  </r>
  <r>
    <n v="2379"/>
    <s v="Saudi Arabia"/>
    <x v="1"/>
    <n v="44"/>
  </r>
  <r>
    <n v="2379"/>
    <s v="Saudi Arabia"/>
    <x v="2"/>
    <n v="499"/>
  </r>
  <r>
    <n v="2379"/>
    <s v="Saudi Arabia"/>
    <x v="3"/>
    <n v="95"/>
  </r>
  <r>
    <n v="2379"/>
    <s v="Saudi Arabia"/>
    <x v="4"/>
    <n v="73"/>
  </r>
  <r>
    <n v="2379"/>
    <s v="Saudi Arabia"/>
    <x v="5"/>
    <n v="146"/>
  </r>
  <r>
    <n v="9362"/>
    <s v="Canada"/>
    <x v="0"/>
    <n v="492"/>
  </r>
  <r>
    <n v="9362"/>
    <s v="Canada"/>
    <x v="1"/>
    <n v="5"/>
  </r>
  <r>
    <n v="9362"/>
    <s v="Canada"/>
    <x v="2"/>
    <n v="32"/>
  </r>
  <r>
    <n v="9362"/>
    <s v="Canada"/>
    <x v="3"/>
    <n v="13"/>
  </r>
  <r>
    <n v="9362"/>
    <s v="Canada"/>
    <x v="4"/>
    <n v="5"/>
  </r>
  <r>
    <n v="9362"/>
    <s v="Canada"/>
    <x v="5"/>
    <n v="21"/>
  </r>
  <r>
    <n v="8235"/>
    <s v="Saudi Arabia"/>
    <x v="0"/>
    <n v="428"/>
  </r>
  <r>
    <n v="8235"/>
    <s v="Saudi Arabia"/>
    <x v="1"/>
    <n v="30"/>
  </r>
  <r>
    <n v="8235"/>
    <s v="Saudi Arabia"/>
    <x v="2"/>
    <n v="214"/>
  </r>
  <r>
    <n v="8235"/>
    <s v="Saudi Arabia"/>
    <x v="3"/>
    <n v="80"/>
  </r>
  <r>
    <n v="8235"/>
    <s v="Saudi Arabia"/>
    <x v="4"/>
    <n v="30"/>
  </r>
  <r>
    <n v="8235"/>
    <s v="Saudi Arabia"/>
    <x v="5"/>
    <n v="61"/>
  </r>
  <r>
    <n v="7233"/>
    <s v="Canada"/>
    <x v="0"/>
    <n v="496"/>
  </r>
  <r>
    <n v="7233"/>
    <s v="Canada"/>
    <x v="1"/>
    <n v="32"/>
  </r>
  <r>
    <n v="7233"/>
    <s v="Canada"/>
    <x v="2"/>
    <n v="849"/>
  </r>
  <r>
    <n v="7233"/>
    <s v="Canada"/>
    <x v="3"/>
    <n v="229"/>
  </r>
  <r>
    <n v="7233"/>
    <s v="Canada"/>
    <x v="4"/>
    <n v="48"/>
  </r>
  <r>
    <n v="7233"/>
    <s v="Canada"/>
    <x v="5"/>
    <n v="128"/>
  </r>
  <r>
    <n v="7300"/>
    <s v="India"/>
    <x v="0"/>
    <n v="448"/>
  </r>
  <r>
    <n v="7300"/>
    <s v="India"/>
    <x v="1"/>
    <n v="4"/>
  </r>
  <r>
    <n v="7300"/>
    <s v="India"/>
    <x v="2"/>
    <n v="34"/>
  </r>
  <r>
    <n v="7300"/>
    <s v="India"/>
    <x v="3"/>
    <n v="6"/>
  </r>
  <r>
    <n v="7300"/>
    <s v="India"/>
    <x v="4"/>
    <n v="4"/>
  </r>
  <r>
    <n v="7300"/>
    <s v="India"/>
    <x v="5"/>
    <n v="39"/>
  </r>
  <r>
    <n v="5232"/>
    <s v="Spain"/>
    <x v="0"/>
    <n v="86"/>
  </r>
  <r>
    <n v="5232"/>
    <s v="Spain"/>
    <x v="1"/>
    <n v="12"/>
  </r>
  <r>
    <n v="5232"/>
    <s v="Spain"/>
    <x v="2"/>
    <n v="75"/>
  </r>
  <r>
    <n v="5232"/>
    <s v="Spain"/>
    <x v="3"/>
    <n v="33"/>
  </r>
  <r>
    <n v="5232"/>
    <s v="Spain"/>
    <x v="4"/>
    <n v="15"/>
  </r>
  <r>
    <n v="5232"/>
    <s v="Spain"/>
    <x v="5"/>
    <n v="6"/>
  </r>
  <r>
    <n v="3011"/>
    <s v="Saudi Arabia"/>
    <x v="0"/>
    <n v="86"/>
  </r>
  <r>
    <n v="3011"/>
    <s v="Saudi Arabia"/>
    <x v="1"/>
    <n v="12"/>
  </r>
  <r>
    <n v="3011"/>
    <s v="Saudi Arabia"/>
    <x v="2"/>
    <n v="75"/>
  </r>
  <r>
    <n v="3011"/>
    <s v="Saudi Arabia"/>
    <x v="3"/>
    <n v="33"/>
  </r>
  <r>
    <n v="3011"/>
    <s v="Saudi Arabia"/>
    <x v="4"/>
    <n v="15"/>
  </r>
  <r>
    <n v="3011"/>
    <s v="Saudi Arabia"/>
    <x v="5"/>
    <n v="6"/>
  </r>
  <r>
    <n v="2407"/>
    <s v="USA"/>
    <x v="0"/>
    <n v="823"/>
  </r>
  <r>
    <n v="2407"/>
    <s v="USA"/>
    <x v="1"/>
    <n v="25"/>
  </r>
  <r>
    <n v="2407"/>
    <s v="USA"/>
    <x v="2"/>
    <n v="459"/>
  </r>
  <r>
    <n v="2407"/>
    <s v="USA"/>
    <x v="3"/>
    <n v="124"/>
  </r>
  <r>
    <n v="2407"/>
    <s v="USA"/>
    <x v="4"/>
    <n v="29"/>
  </r>
  <r>
    <n v="2407"/>
    <s v="USA"/>
    <x v="5"/>
    <n v="95"/>
  </r>
  <r>
    <n v="9064"/>
    <s v="Spain"/>
    <x v="0"/>
    <n v="823"/>
  </r>
  <r>
    <n v="9064"/>
    <s v="Spain"/>
    <x v="1"/>
    <n v="25"/>
  </r>
  <r>
    <n v="9064"/>
    <s v="Spain"/>
    <x v="2"/>
    <n v="459"/>
  </r>
  <r>
    <n v="9064"/>
    <s v="Spain"/>
    <x v="3"/>
    <n v="124"/>
  </r>
  <r>
    <n v="9064"/>
    <s v="Spain"/>
    <x v="4"/>
    <n v="29"/>
  </r>
  <r>
    <n v="9064"/>
    <s v="Spain"/>
    <x v="5"/>
    <n v="95"/>
  </r>
  <r>
    <n v="4475"/>
    <s v="Spain"/>
    <x v="0"/>
    <n v="1315"/>
  </r>
  <r>
    <n v="4475"/>
    <s v="Spain"/>
    <x v="1"/>
    <n v="22"/>
  </r>
  <r>
    <n v="4475"/>
    <s v="Spain"/>
    <x v="2"/>
    <n v="780"/>
  </r>
  <r>
    <n v="4475"/>
    <s v="Spain"/>
    <x v="3"/>
    <n v="145"/>
  </r>
  <r>
    <n v="4475"/>
    <s v="Spain"/>
    <x v="4"/>
    <n v="0"/>
  </r>
  <r>
    <n v="4475"/>
    <s v="Spain"/>
    <x v="5"/>
    <n v="178"/>
  </r>
  <r>
    <n v="4477"/>
    <s v="Germany"/>
    <x v="0"/>
    <n v="247"/>
  </r>
  <r>
    <n v="4477"/>
    <s v="Germany"/>
    <x v="1"/>
    <n v="49"/>
  </r>
  <r>
    <n v="4477"/>
    <s v="Germany"/>
    <x v="2"/>
    <n v="159"/>
  </r>
  <r>
    <n v="4477"/>
    <s v="Germany"/>
    <x v="3"/>
    <n v="7"/>
  </r>
  <r>
    <n v="4477"/>
    <s v="Germany"/>
    <x v="4"/>
    <n v="82"/>
  </r>
  <r>
    <n v="4477"/>
    <s v="Germany"/>
    <x v="5"/>
    <n v="109"/>
  </r>
  <r>
    <n v="10727"/>
    <s v="Spain"/>
    <x v="0"/>
    <n v="1181"/>
  </r>
  <r>
    <n v="10727"/>
    <s v="Spain"/>
    <x v="1"/>
    <n v="107"/>
  </r>
  <r>
    <n v="10727"/>
    <s v="Spain"/>
    <x v="2"/>
    <n v="199"/>
  </r>
  <r>
    <n v="10727"/>
    <s v="Spain"/>
    <x v="3"/>
    <n v="39"/>
  </r>
  <r>
    <n v="10727"/>
    <s v="Spain"/>
    <x v="4"/>
    <n v="30"/>
  </r>
  <r>
    <n v="10727"/>
    <s v="Spain"/>
    <x v="5"/>
    <n v="30"/>
  </r>
  <r>
    <n v="5299"/>
    <s v="Spain"/>
    <x v="0"/>
    <n v="1181"/>
  </r>
  <r>
    <n v="5299"/>
    <s v="Spain"/>
    <x v="1"/>
    <n v="107"/>
  </r>
  <r>
    <n v="5299"/>
    <s v="Spain"/>
    <x v="2"/>
    <n v="199"/>
  </r>
  <r>
    <n v="5299"/>
    <s v="Spain"/>
    <x v="3"/>
    <n v="39"/>
  </r>
  <r>
    <n v="5299"/>
    <s v="Spain"/>
    <x v="4"/>
    <n v="30"/>
  </r>
  <r>
    <n v="5299"/>
    <s v="Spain"/>
    <x v="5"/>
    <n v="30"/>
  </r>
  <r>
    <n v="1459"/>
    <s v="Spain"/>
    <x v="0"/>
    <n v="666"/>
  </r>
  <r>
    <n v="1459"/>
    <s v="Spain"/>
    <x v="1"/>
    <n v="35"/>
  </r>
  <r>
    <n v="1459"/>
    <s v="Spain"/>
    <x v="2"/>
    <n v="124"/>
  </r>
  <r>
    <n v="1459"/>
    <s v="Spain"/>
    <x v="3"/>
    <n v="69"/>
  </r>
  <r>
    <n v="1459"/>
    <s v="Spain"/>
    <x v="4"/>
    <n v="8"/>
  </r>
  <r>
    <n v="1459"/>
    <s v="Spain"/>
    <x v="5"/>
    <n v="26"/>
  </r>
  <r>
    <n v="3389"/>
    <s v="Spain"/>
    <x v="0"/>
    <n v="726"/>
  </r>
  <r>
    <n v="3389"/>
    <s v="Spain"/>
    <x v="1"/>
    <n v="53"/>
  </r>
  <r>
    <n v="3389"/>
    <s v="Spain"/>
    <x v="2"/>
    <n v="363"/>
  </r>
  <r>
    <n v="3389"/>
    <s v="Spain"/>
    <x v="3"/>
    <n v="123"/>
  </r>
  <r>
    <n v="3389"/>
    <s v="Spain"/>
    <x v="4"/>
    <n v="107"/>
  </r>
  <r>
    <n v="3389"/>
    <s v="Spain"/>
    <x v="5"/>
    <n v="161"/>
  </r>
  <r>
    <n v="6870"/>
    <s v="Spain"/>
    <x v="0"/>
    <n v="182"/>
  </r>
  <r>
    <n v="6870"/>
    <s v="Spain"/>
    <x v="1"/>
    <n v="2"/>
  </r>
  <r>
    <n v="6870"/>
    <s v="Spain"/>
    <x v="2"/>
    <n v="49"/>
  </r>
  <r>
    <n v="6870"/>
    <s v="Spain"/>
    <x v="3"/>
    <n v="17"/>
  </r>
  <r>
    <n v="6870"/>
    <s v="Spain"/>
    <x v="4"/>
    <n v="13"/>
  </r>
  <r>
    <n v="6870"/>
    <s v="Spain"/>
    <x v="5"/>
    <n v="20"/>
  </r>
  <r>
    <n v="4910"/>
    <s v="USA"/>
    <x v="0"/>
    <n v="1132"/>
  </r>
  <r>
    <n v="4910"/>
    <s v="USA"/>
    <x v="1"/>
    <n v="134"/>
  </r>
  <r>
    <n v="4910"/>
    <s v="USA"/>
    <x v="2"/>
    <n v="384"/>
  </r>
  <r>
    <n v="4910"/>
    <s v="USA"/>
    <x v="3"/>
    <n v="175"/>
  </r>
  <r>
    <n v="4910"/>
    <s v="USA"/>
    <x v="4"/>
    <n v="134"/>
  </r>
  <r>
    <n v="4910"/>
    <s v="USA"/>
    <x v="5"/>
    <n v="115"/>
  </r>
  <r>
    <n v="9888"/>
    <s v="Spain"/>
    <x v="0"/>
    <n v="458"/>
  </r>
  <r>
    <n v="9888"/>
    <s v="Spain"/>
    <x v="1"/>
    <n v="81"/>
  </r>
  <r>
    <n v="9888"/>
    <s v="Spain"/>
    <x v="2"/>
    <n v="356"/>
  </r>
  <r>
    <n v="9888"/>
    <s v="Spain"/>
    <x v="3"/>
    <n v="106"/>
  </r>
  <r>
    <n v="9888"/>
    <s v="Spain"/>
    <x v="4"/>
    <n v="50"/>
  </r>
  <r>
    <n v="9888"/>
    <s v="Spain"/>
    <x v="5"/>
    <n v="40"/>
  </r>
  <r>
    <n v="4399"/>
    <s v="Canada"/>
    <x v="0"/>
    <n v="458"/>
  </r>
  <r>
    <n v="4399"/>
    <s v="Canada"/>
    <x v="1"/>
    <n v="81"/>
  </r>
  <r>
    <n v="4399"/>
    <s v="Canada"/>
    <x v="2"/>
    <n v="356"/>
  </r>
  <r>
    <n v="4399"/>
    <s v="Canada"/>
    <x v="3"/>
    <n v="106"/>
  </r>
  <r>
    <n v="4399"/>
    <s v="Canada"/>
    <x v="4"/>
    <n v="50"/>
  </r>
  <r>
    <n v="4399"/>
    <s v="Canada"/>
    <x v="5"/>
    <n v="40"/>
  </r>
  <r>
    <n v="3428"/>
    <s v="Spain"/>
    <x v="0"/>
    <n v="919"/>
  </r>
  <r>
    <n v="3428"/>
    <s v="Spain"/>
    <x v="1"/>
    <n v="0"/>
  </r>
  <r>
    <n v="3428"/>
    <s v="Spain"/>
    <x v="2"/>
    <n v="505"/>
  </r>
  <r>
    <n v="3428"/>
    <s v="Spain"/>
    <x v="3"/>
    <n v="99"/>
  </r>
  <r>
    <n v="3428"/>
    <s v="Spain"/>
    <x v="4"/>
    <n v="30"/>
  </r>
  <r>
    <n v="3428"/>
    <s v="Spain"/>
    <x v="5"/>
    <n v="45"/>
  </r>
  <r>
    <n v="4500"/>
    <s v="Spain"/>
    <x v="0"/>
    <n v="919"/>
  </r>
  <r>
    <n v="4500"/>
    <s v="Spain"/>
    <x v="1"/>
    <n v="0"/>
  </r>
  <r>
    <n v="4500"/>
    <s v="Spain"/>
    <x v="2"/>
    <n v="505"/>
  </r>
  <r>
    <n v="4500"/>
    <s v="Spain"/>
    <x v="3"/>
    <n v="99"/>
  </r>
  <r>
    <n v="4500"/>
    <s v="Spain"/>
    <x v="4"/>
    <n v="30"/>
  </r>
  <r>
    <n v="4500"/>
    <s v="Spain"/>
    <x v="5"/>
    <n v="45"/>
  </r>
  <r>
    <n v="8755"/>
    <s v="Australia"/>
    <x v="0"/>
    <n v="482"/>
  </r>
  <r>
    <n v="8755"/>
    <s v="Australia"/>
    <x v="1"/>
    <n v="34"/>
  </r>
  <r>
    <n v="8755"/>
    <s v="Australia"/>
    <x v="2"/>
    <n v="471"/>
  </r>
  <r>
    <n v="8755"/>
    <s v="Australia"/>
    <x v="3"/>
    <n v="119"/>
  </r>
  <r>
    <n v="8755"/>
    <s v="Australia"/>
    <x v="4"/>
    <n v="68"/>
  </r>
  <r>
    <n v="8755"/>
    <s v="Australia"/>
    <x v="5"/>
    <n v="22"/>
  </r>
  <r>
    <n v="10172"/>
    <s v="Spain"/>
    <x v="0"/>
    <n v="456"/>
  </r>
  <r>
    <n v="10172"/>
    <s v="Spain"/>
    <x v="1"/>
    <n v="19"/>
  </r>
  <r>
    <n v="10172"/>
    <s v="Spain"/>
    <x v="2"/>
    <n v="832"/>
  </r>
  <r>
    <n v="10172"/>
    <s v="Spain"/>
    <x v="3"/>
    <n v="75"/>
  </r>
  <r>
    <n v="10172"/>
    <s v="Spain"/>
    <x v="4"/>
    <n v="118"/>
  </r>
  <r>
    <n v="10172"/>
    <s v="Spain"/>
    <x v="5"/>
    <n v="38"/>
  </r>
  <r>
    <n v="6729"/>
    <s v="Saudi Arabia"/>
    <x v="0"/>
    <n v="456"/>
  </r>
  <r>
    <n v="6729"/>
    <s v="Saudi Arabia"/>
    <x v="1"/>
    <n v="19"/>
  </r>
  <r>
    <n v="6729"/>
    <s v="Saudi Arabia"/>
    <x v="2"/>
    <n v="832"/>
  </r>
  <r>
    <n v="6729"/>
    <s v="Saudi Arabia"/>
    <x v="3"/>
    <n v="75"/>
  </r>
  <r>
    <n v="6729"/>
    <s v="Saudi Arabia"/>
    <x v="4"/>
    <n v="118"/>
  </r>
  <r>
    <n v="6729"/>
    <s v="Saudi Arabia"/>
    <x v="5"/>
    <n v="38"/>
  </r>
  <r>
    <n v="7119"/>
    <s v="Saudi Arabia"/>
    <x v="0"/>
    <n v="395"/>
  </r>
  <r>
    <n v="7119"/>
    <s v="Saudi Arabia"/>
    <x v="1"/>
    <n v="15"/>
  </r>
  <r>
    <n v="7119"/>
    <s v="Saudi Arabia"/>
    <x v="2"/>
    <n v="263"/>
  </r>
  <r>
    <n v="7119"/>
    <s v="Saudi Arabia"/>
    <x v="3"/>
    <n v="60"/>
  </r>
  <r>
    <n v="7119"/>
    <s v="Saudi Arabia"/>
    <x v="4"/>
    <n v="54"/>
  </r>
  <r>
    <n v="7119"/>
    <s v="Saudi Arabia"/>
    <x v="5"/>
    <n v="38"/>
  </r>
  <r>
    <n v="6318"/>
    <s v="Canada"/>
    <x v="0"/>
    <n v="758"/>
  </r>
  <r>
    <n v="6318"/>
    <s v="Canada"/>
    <x v="1"/>
    <n v="12"/>
  </r>
  <r>
    <n v="6318"/>
    <s v="Canada"/>
    <x v="2"/>
    <n v="385"/>
  </r>
  <r>
    <n v="6318"/>
    <s v="Canada"/>
    <x v="3"/>
    <n v="33"/>
  </r>
  <r>
    <n v="6318"/>
    <s v="Canada"/>
    <x v="4"/>
    <n v="89"/>
  </r>
  <r>
    <n v="6318"/>
    <s v="Canada"/>
    <x v="5"/>
    <n v="89"/>
  </r>
  <r>
    <n v="5396"/>
    <s v="Australia"/>
    <x v="0"/>
    <n v="758"/>
  </r>
  <r>
    <n v="5396"/>
    <s v="Australia"/>
    <x v="1"/>
    <n v="12"/>
  </r>
  <r>
    <n v="5396"/>
    <s v="Australia"/>
    <x v="2"/>
    <n v="385"/>
  </r>
  <r>
    <n v="5396"/>
    <s v="Australia"/>
    <x v="3"/>
    <n v="33"/>
  </r>
  <r>
    <n v="5396"/>
    <s v="Australia"/>
    <x v="4"/>
    <n v="89"/>
  </r>
  <r>
    <n v="5396"/>
    <s v="Australia"/>
    <x v="5"/>
    <n v="89"/>
  </r>
  <r>
    <n v="6184"/>
    <s v="Spain"/>
    <x v="0"/>
    <n v="561"/>
  </r>
  <r>
    <n v="6184"/>
    <s v="Spain"/>
    <x v="1"/>
    <n v="64"/>
  </r>
  <r>
    <n v="6184"/>
    <s v="Spain"/>
    <x v="2"/>
    <n v="785"/>
  </r>
  <r>
    <n v="6184"/>
    <s v="Spain"/>
    <x v="3"/>
    <n v="84"/>
  </r>
  <r>
    <n v="6184"/>
    <s v="Spain"/>
    <x v="4"/>
    <n v="128"/>
  </r>
  <r>
    <n v="6184"/>
    <s v="Spain"/>
    <x v="5"/>
    <n v="48"/>
  </r>
  <r>
    <n v="10673"/>
    <s v="Saudi Arabia"/>
    <x v="0"/>
    <n v="760"/>
  </r>
  <r>
    <n v="10673"/>
    <s v="Saudi Arabia"/>
    <x v="1"/>
    <n v="80"/>
  </r>
  <r>
    <n v="10673"/>
    <s v="Saudi Arabia"/>
    <x v="2"/>
    <n v="466"/>
  </r>
  <r>
    <n v="10673"/>
    <s v="Saudi Arabia"/>
    <x v="3"/>
    <n v="17"/>
  </r>
  <r>
    <n v="10673"/>
    <s v="Saudi Arabia"/>
    <x v="4"/>
    <n v="13"/>
  </r>
  <r>
    <n v="10673"/>
    <s v="Saudi Arabia"/>
    <x v="5"/>
    <n v="80"/>
  </r>
  <r>
    <n v="2937"/>
    <s v="Canada"/>
    <x v="0"/>
    <n v="614"/>
  </r>
  <r>
    <n v="2937"/>
    <s v="Canada"/>
    <x v="1"/>
    <n v="16"/>
  </r>
  <r>
    <n v="2937"/>
    <s v="Canada"/>
    <x v="2"/>
    <n v="132"/>
  </r>
  <r>
    <n v="2937"/>
    <s v="Canada"/>
    <x v="3"/>
    <n v="43"/>
  </r>
  <r>
    <n v="2937"/>
    <s v="Canada"/>
    <x v="4"/>
    <n v="33"/>
  </r>
  <r>
    <n v="2937"/>
    <s v="Canada"/>
    <x v="5"/>
    <n v="33"/>
  </r>
  <r>
    <n v="8985"/>
    <s v="Spain"/>
    <x v="0"/>
    <n v="806"/>
  </r>
  <r>
    <n v="8985"/>
    <s v="Spain"/>
    <x v="1"/>
    <n v="80"/>
  </r>
  <r>
    <n v="8985"/>
    <s v="Spain"/>
    <x v="2"/>
    <n v="161"/>
  </r>
  <r>
    <n v="8985"/>
    <s v="Spain"/>
    <x v="3"/>
    <n v="120"/>
  </r>
  <r>
    <n v="8985"/>
    <s v="Spain"/>
    <x v="4"/>
    <n v="11"/>
  </r>
  <r>
    <n v="8985"/>
    <s v="Spain"/>
    <x v="5"/>
    <n v="33"/>
  </r>
  <r>
    <n v="3262"/>
    <s v="Spain"/>
    <x v="0"/>
    <n v="995"/>
  </r>
  <r>
    <n v="3262"/>
    <s v="Spain"/>
    <x v="1"/>
    <n v="112"/>
  </r>
  <r>
    <n v="3262"/>
    <s v="Spain"/>
    <x v="2"/>
    <n v="417"/>
  </r>
  <r>
    <n v="3262"/>
    <s v="Spain"/>
    <x v="3"/>
    <n v="42"/>
  </r>
  <r>
    <n v="3262"/>
    <s v="Spain"/>
    <x v="4"/>
    <n v="48"/>
  </r>
  <r>
    <n v="3262"/>
    <s v="Spain"/>
    <x v="5"/>
    <n v="41"/>
  </r>
  <r>
    <n v="8405"/>
    <s v="Saudi Arabia"/>
    <x v="0"/>
    <n v="135"/>
  </r>
  <r>
    <n v="8405"/>
    <s v="Saudi Arabia"/>
    <x v="1"/>
    <n v="25"/>
  </r>
  <r>
    <n v="8405"/>
    <s v="Saudi Arabia"/>
    <x v="2"/>
    <n v="51"/>
  </r>
  <r>
    <n v="8405"/>
    <s v="Saudi Arabia"/>
    <x v="3"/>
    <n v="23"/>
  </r>
  <r>
    <n v="8405"/>
    <s v="Saudi Arabia"/>
    <x v="4"/>
    <n v="25"/>
  </r>
  <r>
    <n v="8405"/>
    <s v="Saudi Arabia"/>
    <x v="5"/>
    <n v="46"/>
  </r>
  <r>
    <n v="3170"/>
    <s v="Spain"/>
    <x v="0"/>
    <n v="389"/>
  </r>
  <r>
    <n v="3170"/>
    <s v="Spain"/>
    <x v="1"/>
    <n v="66"/>
  </r>
  <r>
    <n v="3170"/>
    <s v="Spain"/>
    <x v="2"/>
    <n v="408"/>
  </r>
  <r>
    <n v="3170"/>
    <s v="Spain"/>
    <x v="3"/>
    <n v="37"/>
  </r>
  <r>
    <n v="3170"/>
    <s v="Spain"/>
    <x v="4"/>
    <n v="57"/>
  </r>
  <r>
    <n v="3170"/>
    <s v="Spain"/>
    <x v="5"/>
    <n v="85"/>
  </r>
  <r>
    <n v="8310"/>
    <s v="Spain"/>
    <x v="0"/>
    <n v="897"/>
  </r>
  <r>
    <n v="8310"/>
    <s v="Spain"/>
    <x v="1"/>
    <n v="126"/>
  </r>
  <r>
    <n v="8310"/>
    <s v="Spain"/>
    <x v="2"/>
    <n v="196"/>
  </r>
  <r>
    <n v="8310"/>
    <s v="Spain"/>
    <x v="3"/>
    <n v="91"/>
  </r>
  <r>
    <n v="8310"/>
    <s v="Spain"/>
    <x v="4"/>
    <n v="112"/>
  </r>
  <r>
    <n v="8310"/>
    <s v="Spain"/>
    <x v="5"/>
    <n v="37"/>
  </r>
  <r>
    <n v="7431"/>
    <s v="Canada"/>
    <x v="0"/>
    <n v="1332"/>
  </r>
  <r>
    <n v="7431"/>
    <s v="Canada"/>
    <x v="1"/>
    <n v="17"/>
  </r>
  <r>
    <n v="7431"/>
    <s v="Canada"/>
    <x v="2"/>
    <n v="311"/>
  </r>
  <r>
    <n v="7431"/>
    <s v="Canada"/>
    <x v="3"/>
    <n v="23"/>
  </r>
  <r>
    <n v="7431"/>
    <s v="Canada"/>
    <x v="4"/>
    <n v="51"/>
  </r>
  <r>
    <n v="7431"/>
    <s v="Canada"/>
    <x v="5"/>
    <n v="86"/>
  </r>
  <r>
    <n v="2891"/>
    <s v="USA"/>
    <x v="0"/>
    <n v="595"/>
  </r>
  <r>
    <n v="2891"/>
    <s v="USA"/>
    <x v="1"/>
    <n v="23"/>
  </r>
  <r>
    <n v="2891"/>
    <s v="USA"/>
    <x v="2"/>
    <n v="123"/>
  </r>
  <r>
    <n v="2891"/>
    <s v="USA"/>
    <x v="3"/>
    <n v="10"/>
  </r>
  <r>
    <n v="2891"/>
    <s v="USA"/>
    <x v="4"/>
    <n v="23"/>
  </r>
  <r>
    <n v="2891"/>
    <s v="USA"/>
    <x v="5"/>
    <n v="154"/>
  </r>
  <r>
    <n v="5011"/>
    <s v="Spain"/>
    <x v="0"/>
    <n v="595"/>
  </r>
  <r>
    <n v="5011"/>
    <s v="Spain"/>
    <x v="1"/>
    <n v="23"/>
  </r>
  <r>
    <n v="5011"/>
    <s v="Spain"/>
    <x v="2"/>
    <n v="123"/>
  </r>
  <r>
    <n v="5011"/>
    <s v="Spain"/>
    <x v="3"/>
    <n v="10"/>
  </r>
  <r>
    <n v="5011"/>
    <s v="Spain"/>
    <x v="4"/>
    <n v="23"/>
  </r>
  <r>
    <n v="5011"/>
    <s v="Spain"/>
    <x v="5"/>
    <n v="154"/>
  </r>
  <r>
    <n v="3945"/>
    <s v="Spain"/>
    <x v="0"/>
    <n v="618"/>
  </r>
  <r>
    <n v="3945"/>
    <s v="Spain"/>
    <x v="1"/>
    <n v="44"/>
  </r>
  <r>
    <n v="3945"/>
    <s v="Spain"/>
    <x v="2"/>
    <n v="215"/>
  </r>
  <r>
    <n v="3945"/>
    <s v="Spain"/>
    <x v="3"/>
    <n v="0"/>
  </r>
  <r>
    <n v="3945"/>
    <s v="Spain"/>
    <x v="4"/>
    <n v="17"/>
  </r>
  <r>
    <n v="3945"/>
    <s v="Spain"/>
    <x v="5"/>
    <n v="36"/>
  </r>
  <r>
    <n v="2930"/>
    <s v="Saudi Arabia"/>
    <x v="0"/>
    <n v="852"/>
  </r>
  <r>
    <n v="2930"/>
    <s v="Saudi Arabia"/>
    <x v="1"/>
    <n v="60"/>
  </r>
  <r>
    <n v="2930"/>
    <s v="Saudi Arabia"/>
    <x v="2"/>
    <n v="207"/>
  </r>
  <r>
    <n v="2930"/>
    <s v="Saudi Arabia"/>
    <x v="3"/>
    <n v="78"/>
  </r>
  <r>
    <n v="2930"/>
    <s v="Saudi Arabia"/>
    <x v="4"/>
    <n v="36"/>
  </r>
  <r>
    <n v="2930"/>
    <s v="Saudi Arabia"/>
    <x v="5"/>
    <n v="48"/>
  </r>
  <r>
    <n v="716"/>
    <s v="Spain"/>
    <x v="0"/>
    <n v="529"/>
  </r>
  <r>
    <n v="716"/>
    <s v="Spain"/>
    <x v="1"/>
    <n v="0"/>
  </r>
  <r>
    <n v="716"/>
    <s v="Spain"/>
    <x v="2"/>
    <n v="356"/>
  </r>
  <r>
    <n v="716"/>
    <s v="Spain"/>
    <x v="3"/>
    <n v="63"/>
  </r>
  <r>
    <n v="716"/>
    <s v="Spain"/>
    <x v="4"/>
    <n v="28"/>
  </r>
  <r>
    <n v="716"/>
    <s v="Spain"/>
    <x v="5"/>
    <n v="0"/>
  </r>
  <r>
    <n v="6544"/>
    <s v="Germany"/>
    <x v="0"/>
    <n v="529"/>
  </r>
  <r>
    <n v="6544"/>
    <s v="Germany"/>
    <x v="1"/>
    <n v="0"/>
  </r>
  <r>
    <n v="6544"/>
    <s v="Germany"/>
    <x v="2"/>
    <n v="356"/>
  </r>
  <r>
    <n v="6544"/>
    <s v="Germany"/>
    <x v="3"/>
    <n v="63"/>
  </r>
  <r>
    <n v="6544"/>
    <s v="Germany"/>
    <x v="4"/>
    <n v="28"/>
  </r>
  <r>
    <n v="6544"/>
    <s v="Germany"/>
    <x v="5"/>
    <n v="0"/>
  </r>
  <r>
    <n v="2882"/>
    <s v="Saudi Arabia"/>
    <x v="0"/>
    <n v="711"/>
  </r>
  <r>
    <n v="2882"/>
    <s v="Saudi Arabia"/>
    <x v="1"/>
    <n v="28"/>
  </r>
  <r>
    <n v="2882"/>
    <s v="Saudi Arabia"/>
    <x v="2"/>
    <n v="142"/>
  </r>
  <r>
    <n v="2882"/>
    <s v="Saudi Arabia"/>
    <x v="3"/>
    <n v="49"/>
  </r>
  <r>
    <n v="2882"/>
    <s v="Saudi Arabia"/>
    <x v="4"/>
    <n v="18"/>
  </r>
  <r>
    <n v="2882"/>
    <s v="Saudi Arabia"/>
    <x v="5"/>
    <n v="47"/>
  </r>
  <r>
    <n v="10530"/>
    <s v="India"/>
    <x v="0"/>
    <n v="431"/>
  </r>
  <r>
    <n v="10530"/>
    <s v="India"/>
    <x v="1"/>
    <n v="82"/>
  </r>
  <r>
    <n v="10530"/>
    <s v="India"/>
    <x v="2"/>
    <n v="441"/>
  </r>
  <r>
    <n v="10530"/>
    <s v="India"/>
    <x v="3"/>
    <n v="80"/>
  </r>
  <r>
    <n v="10530"/>
    <s v="India"/>
    <x v="4"/>
    <n v="20"/>
  </r>
  <r>
    <n v="10530"/>
    <s v="India"/>
    <x v="5"/>
    <n v="102"/>
  </r>
  <r>
    <n v="9723"/>
    <s v="Canada"/>
    <x v="0"/>
    <n v="530"/>
  </r>
  <r>
    <n v="9723"/>
    <s v="Canada"/>
    <x v="1"/>
    <n v="142"/>
  </r>
  <r>
    <n v="9723"/>
    <s v="Canada"/>
    <x v="2"/>
    <n v="217"/>
  </r>
  <r>
    <n v="9723"/>
    <s v="Canada"/>
    <x v="3"/>
    <n v="62"/>
  </r>
  <r>
    <n v="9723"/>
    <s v="Canada"/>
    <x v="4"/>
    <n v="9"/>
  </r>
  <r>
    <n v="9723"/>
    <s v="Canada"/>
    <x v="5"/>
    <n v="56"/>
  </r>
  <r>
    <n v="6518"/>
    <s v="Australia"/>
    <x v="0"/>
    <n v="546"/>
  </r>
  <r>
    <n v="6518"/>
    <s v="Australia"/>
    <x v="1"/>
    <n v="0"/>
  </r>
  <r>
    <n v="6518"/>
    <s v="Australia"/>
    <x v="2"/>
    <n v="48"/>
  </r>
  <r>
    <n v="6518"/>
    <s v="Australia"/>
    <x v="3"/>
    <n v="0"/>
  </r>
  <r>
    <n v="6518"/>
    <s v="Australia"/>
    <x v="4"/>
    <n v="6"/>
  </r>
  <r>
    <n v="6518"/>
    <s v="Australia"/>
    <x v="5"/>
    <n v="6"/>
  </r>
  <r>
    <n v="11013"/>
    <s v="Spain"/>
    <x v="0"/>
    <n v="336"/>
  </r>
  <r>
    <n v="11013"/>
    <s v="Spain"/>
    <x v="1"/>
    <n v="28"/>
  </r>
  <r>
    <n v="11013"/>
    <s v="Spain"/>
    <x v="2"/>
    <n v="282"/>
  </r>
  <r>
    <n v="11013"/>
    <s v="Spain"/>
    <x v="3"/>
    <n v="184"/>
  </r>
  <r>
    <n v="11013"/>
    <s v="Spain"/>
    <x v="4"/>
    <n v="54"/>
  </r>
  <r>
    <n v="11013"/>
    <s v="Spain"/>
    <x v="5"/>
    <n v="54"/>
  </r>
  <r>
    <n v="8867"/>
    <s v="Saudi Arabia"/>
    <x v="0"/>
    <n v="864"/>
  </r>
  <r>
    <n v="8867"/>
    <s v="Saudi Arabia"/>
    <x v="1"/>
    <n v="134"/>
  </r>
  <r>
    <n v="8867"/>
    <s v="Saudi Arabia"/>
    <x v="2"/>
    <n v="768"/>
  </r>
  <r>
    <n v="8867"/>
    <s v="Saudi Arabia"/>
    <x v="3"/>
    <n v="150"/>
  </r>
  <r>
    <n v="8867"/>
    <s v="Saudi Arabia"/>
    <x v="4"/>
    <n v="38"/>
  </r>
  <r>
    <n v="8867"/>
    <s v="Saudi Arabia"/>
    <x v="5"/>
    <n v="172"/>
  </r>
  <r>
    <n v="2747"/>
    <s v="Spain"/>
    <x v="0"/>
    <n v="864"/>
  </r>
  <r>
    <n v="2747"/>
    <s v="Spain"/>
    <x v="1"/>
    <n v="134"/>
  </r>
  <r>
    <n v="2747"/>
    <s v="Spain"/>
    <x v="2"/>
    <n v="768"/>
  </r>
  <r>
    <n v="2747"/>
    <s v="Spain"/>
    <x v="3"/>
    <n v="150"/>
  </r>
  <r>
    <n v="2747"/>
    <s v="Spain"/>
    <x v="4"/>
    <n v="38"/>
  </r>
  <r>
    <n v="2747"/>
    <s v="Spain"/>
    <x v="5"/>
    <n v="172"/>
  </r>
  <r>
    <n v="1204"/>
    <s v="Saudi Arabia"/>
    <x v="0"/>
    <n v="1253"/>
  </r>
  <r>
    <n v="1204"/>
    <s v="Saudi Arabia"/>
    <x v="1"/>
    <n v="0"/>
  </r>
  <r>
    <n v="1204"/>
    <s v="Saudi Arabia"/>
    <x v="2"/>
    <n v="447"/>
  </r>
  <r>
    <n v="1204"/>
    <s v="Saudi Arabia"/>
    <x v="3"/>
    <n v="23"/>
  </r>
  <r>
    <n v="1204"/>
    <s v="Saudi Arabia"/>
    <x v="4"/>
    <n v="71"/>
  </r>
  <r>
    <n v="1204"/>
    <s v="Saudi Arabia"/>
    <x v="5"/>
    <n v="35"/>
  </r>
  <r>
    <n v="176"/>
    <s v="Spain"/>
    <x v="0"/>
    <n v="90"/>
  </r>
  <r>
    <n v="176"/>
    <s v="Spain"/>
    <x v="1"/>
    <n v="38"/>
  </r>
  <r>
    <n v="176"/>
    <s v="Spain"/>
    <x v="2"/>
    <n v="67"/>
  </r>
  <r>
    <n v="176"/>
    <s v="Spain"/>
    <x v="3"/>
    <n v="33"/>
  </r>
  <r>
    <n v="176"/>
    <s v="Spain"/>
    <x v="4"/>
    <n v="36"/>
  </r>
  <r>
    <n v="176"/>
    <s v="Spain"/>
    <x v="5"/>
    <n v="67"/>
  </r>
  <r>
    <n v="2878"/>
    <s v="Spain"/>
    <x v="0"/>
    <n v="162"/>
  </r>
  <r>
    <n v="2878"/>
    <s v="Spain"/>
    <x v="1"/>
    <n v="31"/>
  </r>
  <r>
    <n v="2878"/>
    <s v="Spain"/>
    <x v="2"/>
    <n v="127"/>
  </r>
  <r>
    <n v="2878"/>
    <s v="Spain"/>
    <x v="3"/>
    <n v="8"/>
  </r>
  <r>
    <n v="2878"/>
    <s v="Spain"/>
    <x v="4"/>
    <n v="17"/>
  </r>
  <r>
    <n v="2878"/>
    <s v="Spain"/>
    <x v="5"/>
    <n v="69"/>
  </r>
  <r>
    <n v="6661"/>
    <s v="Spain"/>
    <x v="0"/>
    <n v="757"/>
  </r>
  <r>
    <n v="6661"/>
    <s v="Spain"/>
    <x v="1"/>
    <n v="80"/>
  </r>
  <r>
    <n v="6661"/>
    <s v="Spain"/>
    <x v="2"/>
    <n v="217"/>
  </r>
  <r>
    <n v="6661"/>
    <s v="Spain"/>
    <x v="3"/>
    <n v="29"/>
  </r>
  <r>
    <n v="6661"/>
    <s v="Spain"/>
    <x v="4"/>
    <n v="80"/>
  </r>
  <r>
    <n v="6661"/>
    <s v="Spain"/>
    <x v="5"/>
    <n v="11"/>
  </r>
  <r>
    <n v="5462"/>
    <s v="India"/>
    <x v="0"/>
    <n v="757"/>
  </r>
  <r>
    <n v="5462"/>
    <s v="India"/>
    <x v="1"/>
    <n v="80"/>
  </r>
  <r>
    <n v="5462"/>
    <s v="India"/>
    <x v="2"/>
    <n v="217"/>
  </r>
  <r>
    <n v="5462"/>
    <s v="India"/>
    <x v="3"/>
    <n v="29"/>
  </r>
  <r>
    <n v="5462"/>
    <s v="India"/>
    <x v="4"/>
    <n v="80"/>
  </r>
  <r>
    <n v="5462"/>
    <s v="India"/>
    <x v="5"/>
    <n v="11"/>
  </r>
  <r>
    <n v="10897"/>
    <s v="Australia"/>
    <x v="0"/>
    <n v="757"/>
  </r>
  <r>
    <n v="10897"/>
    <s v="Australia"/>
    <x v="1"/>
    <n v="80"/>
  </r>
  <r>
    <n v="10897"/>
    <s v="Australia"/>
    <x v="2"/>
    <n v="217"/>
  </r>
  <r>
    <n v="10897"/>
    <s v="Australia"/>
    <x v="3"/>
    <n v="29"/>
  </r>
  <r>
    <n v="10897"/>
    <s v="Australia"/>
    <x v="4"/>
    <n v="80"/>
  </r>
  <r>
    <n v="10897"/>
    <s v="Australia"/>
    <x v="5"/>
    <n v="11"/>
  </r>
  <r>
    <n v="8534"/>
    <s v="Spain"/>
    <x v="0"/>
    <n v="615"/>
  </r>
  <r>
    <n v="8534"/>
    <s v="Spain"/>
    <x v="1"/>
    <n v="28"/>
  </r>
  <r>
    <n v="8534"/>
    <s v="Spain"/>
    <x v="2"/>
    <n v="259"/>
  </r>
  <r>
    <n v="8534"/>
    <s v="Spain"/>
    <x v="3"/>
    <n v="12"/>
  </r>
  <r>
    <n v="8534"/>
    <s v="Spain"/>
    <x v="4"/>
    <n v="48"/>
  </r>
  <r>
    <n v="8534"/>
    <s v="Spain"/>
    <x v="5"/>
    <n v="30"/>
  </r>
  <r>
    <n v="7072"/>
    <s v="Australia"/>
    <x v="0"/>
    <n v="432"/>
  </r>
  <r>
    <n v="7072"/>
    <s v="Australia"/>
    <x v="1"/>
    <n v="79"/>
  </r>
  <r>
    <n v="7072"/>
    <s v="Australia"/>
    <x v="2"/>
    <n v="341"/>
  </r>
  <r>
    <n v="7072"/>
    <s v="Australia"/>
    <x v="3"/>
    <n v="177"/>
  </r>
  <r>
    <n v="7072"/>
    <s v="Australia"/>
    <x v="4"/>
    <n v="136"/>
  </r>
  <r>
    <n v="7072"/>
    <s v="Australia"/>
    <x v="5"/>
    <n v="170"/>
  </r>
  <r>
    <n v="1911"/>
    <s v="Germany"/>
    <x v="0"/>
    <n v="595"/>
  </r>
  <r>
    <n v="1911"/>
    <s v="Germany"/>
    <x v="1"/>
    <n v="97"/>
  </r>
  <r>
    <n v="1911"/>
    <s v="Germany"/>
    <x v="2"/>
    <n v="291"/>
  </r>
  <r>
    <n v="1911"/>
    <s v="Germany"/>
    <x v="3"/>
    <n v="127"/>
  </r>
  <r>
    <n v="1911"/>
    <s v="Germany"/>
    <x v="4"/>
    <n v="133"/>
  </r>
  <r>
    <n v="1911"/>
    <s v="Germany"/>
    <x v="5"/>
    <n v="121"/>
  </r>
  <r>
    <n v="4406"/>
    <s v="Canada"/>
    <x v="0"/>
    <n v="846"/>
  </r>
  <r>
    <n v="4406"/>
    <s v="Canada"/>
    <x v="1"/>
    <n v="84"/>
  </r>
  <r>
    <n v="4406"/>
    <s v="Canada"/>
    <x v="2"/>
    <n v="352"/>
  </r>
  <r>
    <n v="4406"/>
    <s v="Canada"/>
    <x v="3"/>
    <n v="91"/>
  </r>
  <r>
    <n v="4406"/>
    <s v="Canada"/>
    <x v="4"/>
    <n v="56"/>
  </r>
  <r>
    <n v="4406"/>
    <s v="Canada"/>
    <x v="5"/>
    <n v="42"/>
  </r>
  <r>
    <n v="5544"/>
    <s v="Spain"/>
    <x v="0"/>
    <n v="957"/>
  </r>
  <r>
    <n v="5544"/>
    <s v="Spain"/>
    <x v="1"/>
    <n v="40"/>
  </r>
  <r>
    <n v="5544"/>
    <s v="Spain"/>
    <x v="2"/>
    <n v="175"/>
  </r>
  <r>
    <n v="5544"/>
    <s v="Spain"/>
    <x v="3"/>
    <n v="158"/>
  </r>
  <r>
    <n v="5544"/>
    <s v="Spain"/>
    <x v="4"/>
    <n v="53"/>
  </r>
  <r>
    <n v="5544"/>
    <s v="Spain"/>
    <x v="5"/>
    <n v="107"/>
  </r>
  <r>
    <n v="3412"/>
    <s v="Spain"/>
    <x v="0"/>
    <n v="815"/>
  </r>
  <r>
    <n v="3412"/>
    <s v="Spain"/>
    <x v="1"/>
    <n v="8"/>
  </r>
  <r>
    <n v="3412"/>
    <s v="Spain"/>
    <x v="2"/>
    <n v="53"/>
  </r>
  <r>
    <n v="3412"/>
    <s v="Spain"/>
    <x v="3"/>
    <n v="11"/>
  </r>
  <r>
    <n v="3412"/>
    <s v="Spain"/>
    <x v="4"/>
    <n v="0"/>
  </r>
  <r>
    <n v="3412"/>
    <s v="Spain"/>
    <x v="5"/>
    <n v="70"/>
  </r>
  <r>
    <n v="8732"/>
    <s v="Spain"/>
    <x v="0"/>
    <n v="1298"/>
  </r>
  <r>
    <n v="8732"/>
    <s v="Spain"/>
    <x v="1"/>
    <n v="0"/>
  </r>
  <r>
    <n v="8732"/>
    <s v="Spain"/>
    <x v="2"/>
    <n v="70"/>
  </r>
  <r>
    <n v="8732"/>
    <s v="Spain"/>
    <x v="3"/>
    <n v="37"/>
  </r>
  <r>
    <n v="8732"/>
    <s v="Spain"/>
    <x v="4"/>
    <n v="14"/>
  </r>
  <r>
    <n v="8732"/>
    <s v="Spain"/>
    <x v="5"/>
    <n v="42"/>
  </r>
  <r>
    <n v="4339"/>
    <s v="Australia"/>
    <x v="0"/>
    <n v="702"/>
  </r>
  <r>
    <n v="4339"/>
    <s v="Australia"/>
    <x v="1"/>
    <n v="17"/>
  </r>
  <r>
    <n v="4339"/>
    <s v="Australia"/>
    <x v="2"/>
    <n v="151"/>
  </r>
  <r>
    <n v="4339"/>
    <s v="Australia"/>
    <x v="3"/>
    <n v="0"/>
  </r>
  <r>
    <n v="4339"/>
    <s v="Australia"/>
    <x v="4"/>
    <n v="8"/>
  </r>
  <r>
    <n v="4339"/>
    <s v="Australia"/>
    <x v="5"/>
    <n v="35"/>
  </r>
  <r>
    <n v="238"/>
    <s v="Spain"/>
    <x v="0"/>
    <n v="515"/>
  </r>
  <r>
    <n v="238"/>
    <s v="Spain"/>
    <x v="1"/>
    <n v="47"/>
  </r>
  <r>
    <n v="238"/>
    <s v="Spain"/>
    <x v="2"/>
    <n v="181"/>
  </r>
  <r>
    <n v="238"/>
    <s v="Spain"/>
    <x v="3"/>
    <n v="149"/>
  </r>
  <r>
    <n v="238"/>
    <s v="Spain"/>
    <x v="4"/>
    <n v="95"/>
  </r>
  <r>
    <n v="238"/>
    <s v="Spain"/>
    <x v="5"/>
    <n v="95"/>
  </r>
  <r>
    <n v="9699"/>
    <s v="Spain"/>
    <x v="0"/>
    <n v="357"/>
  </r>
  <r>
    <n v="9699"/>
    <s v="Spain"/>
    <x v="1"/>
    <n v="35"/>
  </r>
  <r>
    <n v="9699"/>
    <s v="Spain"/>
    <x v="2"/>
    <n v="271"/>
  </r>
  <r>
    <n v="9699"/>
    <s v="Spain"/>
    <x v="3"/>
    <n v="28"/>
  </r>
  <r>
    <n v="9699"/>
    <s v="Spain"/>
    <x v="4"/>
    <n v="28"/>
  </r>
  <r>
    <n v="9699"/>
    <s v="Spain"/>
    <x v="5"/>
    <n v="14"/>
  </r>
  <r>
    <n v="10476"/>
    <s v="USA"/>
    <x v="0"/>
    <n v="134"/>
  </r>
  <r>
    <n v="10476"/>
    <s v="USA"/>
    <x v="1"/>
    <n v="11"/>
  </r>
  <r>
    <n v="10476"/>
    <s v="USA"/>
    <x v="2"/>
    <n v="59"/>
  </r>
  <r>
    <n v="10476"/>
    <s v="USA"/>
    <x v="3"/>
    <n v="15"/>
  </r>
  <r>
    <n v="10476"/>
    <s v="USA"/>
    <x v="4"/>
    <n v="2"/>
  </r>
  <r>
    <n v="10476"/>
    <s v="USA"/>
    <x v="5"/>
    <n v="30"/>
  </r>
  <r>
    <n v="3799"/>
    <s v="USA"/>
    <x v="0"/>
    <n v="315"/>
  </r>
  <r>
    <n v="3799"/>
    <s v="USA"/>
    <x v="1"/>
    <n v="35"/>
  </r>
  <r>
    <n v="3799"/>
    <s v="USA"/>
    <x v="2"/>
    <n v="322"/>
  </r>
  <r>
    <n v="3799"/>
    <s v="USA"/>
    <x v="3"/>
    <n v="46"/>
  </r>
  <r>
    <n v="3799"/>
    <s v="USA"/>
    <x v="4"/>
    <n v="7"/>
  </r>
  <r>
    <n v="3799"/>
    <s v="USA"/>
    <x v="5"/>
    <n v="143"/>
  </r>
  <r>
    <n v="9167"/>
    <s v="Spain"/>
    <x v="0"/>
    <n v="465"/>
  </r>
  <r>
    <n v="9167"/>
    <s v="Spain"/>
    <x v="1"/>
    <n v="71"/>
  </r>
  <r>
    <n v="9167"/>
    <s v="Spain"/>
    <x v="2"/>
    <n v="250"/>
  </r>
  <r>
    <n v="9167"/>
    <s v="Spain"/>
    <x v="3"/>
    <n v="93"/>
  </r>
  <r>
    <n v="9167"/>
    <s v="Spain"/>
    <x v="4"/>
    <n v="35"/>
  </r>
  <r>
    <n v="9167"/>
    <s v="Spain"/>
    <x v="5"/>
    <n v="62"/>
  </r>
  <r>
    <n v="8402"/>
    <s v="Australia"/>
    <x v="0"/>
    <n v="329"/>
  </r>
  <r>
    <n v="8402"/>
    <s v="Australia"/>
    <x v="1"/>
    <n v="35"/>
  </r>
  <r>
    <n v="8402"/>
    <s v="Australia"/>
    <x v="2"/>
    <n v="222"/>
  </r>
  <r>
    <n v="8402"/>
    <s v="Australia"/>
    <x v="3"/>
    <n v="130"/>
  </r>
  <r>
    <n v="8402"/>
    <s v="Australia"/>
    <x v="4"/>
    <n v="35"/>
  </r>
  <r>
    <n v="8402"/>
    <s v="Australia"/>
    <x v="5"/>
    <n v="43"/>
  </r>
  <r>
    <n v="123"/>
    <s v="Australia"/>
    <x v="0"/>
    <n v="544"/>
  </r>
  <r>
    <n v="123"/>
    <s v="Australia"/>
    <x v="1"/>
    <n v="35"/>
  </r>
  <r>
    <n v="123"/>
    <s v="Australia"/>
    <x v="2"/>
    <n v="133"/>
  </r>
  <r>
    <n v="123"/>
    <s v="Australia"/>
    <x v="3"/>
    <n v="23"/>
  </r>
  <r>
    <n v="123"/>
    <s v="Australia"/>
    <x v="4"/>
    <n v="151"/>
  </r>
  <r>
    <n v="123"/>
    <s v="Australia"/>
    <x v="5"/>
    <n v="107"/>
  </r>
  <r>
    <n v="2875"/>
    <s v="Spain"/>
    <x v="0"/>
    <n v="444"/>
  </r>
  <r>
    <n v="2875"/>
    <s v="Spain"/>
    <x v="1"/>
    <n v="44"/>
  </r>
  <r>
    <n v="2875"/>
    <s v="Spain"/>
    <x v="2"/>
    <n v="382"/>
  </r>
  <r>
    <n v="2875"/>
    <s v="Spain"/>
    <x v="3"/>
    <n v="11"/>
  </r>
  <r>
    <n v="2875"/>
    <s v="Spain"/>
    <x v="4"/>
    <n v="8"/>
  </r>
  <r>
    <n v="2875"/>
    <s v="Spain"/>
    <x v="5"/>
    <n v="17"/>
  </r>
  <r>
    <n v="1402"/>
    <s v="Germany"/>
    <x v="0"/>
    <n v="496"/>
  </r>
  <r>
    <n v="1402"/>
    <s v="Germany"/>
    <x v="1"/>
    <n v="36"/>
  </r>
  <r>
    <n v="1402"/>
    <s v="Germany"/>
    <x v="2"/>
    <n v="460"/>
  </r>
  <r>
    <n v="1402"/>
    <s v="Germany"/>
    <x v="3"/>
    <n v="189"/>
  </r>
  <r>
    <n v="1402"/>
    <s v="Germany"/>
    <x v="4"/>
    <n v="60"/>
  </r>
  <r>
    <n v="1402"/>
    <s v="Germany"/>
    <x v="5"/>
    <n v="12"/>
  </r>
  <r>
    <n v="5602"/>
    <s v="India"/>
    <x v="0"/>
    <n v="466"/>
  </r>
  <r>
    <n v="5602"/>
    <s v="India"/>
    <x v="1"/>
    <n v="22"/>
  </r>
  <r>
    <n v="5602"/>
    <s v="India"/>
    <x v="2"/>
    <n v="432"/>
  </r>
  <r>
    <n v="5602"/>
    <s v="India"/>
    <x v="3"/>
    <n v="147"/>
  </r>
  <r>
    <n v="5602"/>
    <s v="India"/>
    <x v="4"/>
    <n v="113"/>
  </r>
  <r>
    <n v="5602"/>
    <s v="India"/>
    <x v="5"/>
    <n v="102"/>
  </r>
  <r>
    <n v="6637"/>
    <s v="India"/>
    <x v="0"/>
    <n v="277"/>
  </r>
  <r>
    <n v="6637"/>
    <s v="India"/>
    <x v="1"/>
    <n v="162"/>
  </r>
  <r>
    <n v="6637"/>
    <s v="India"/>
    <x v="2"/>
    <n v="305"/>
  </r>
  <r>
    <n v="6637"/>
    <s v="India"/>
    <x v="3"/>
    <n v="173"/>
  </r>
  <r>
    <n v="6637"/>
    <s v="India"/>
    <x v="4"/>
    <n v="76"/>
  </r>
  <r>
    <n v="6637"/>
    <s v="India"/>
    <x v="5"/>
    <n v="124"/>
  </r>
  <r>
    <n v="10928"/>
    <s v="Spain"/>
    <x v="0"/>
    <n v="315"/>
  </r>
  <r>
    <n v="10928"/>
    <s v="Spain"/>
    <x v="1"/>
    <n v="4"/>
  </r>
  <r>
    <n v="10928"/>
    <s v="Spain"/>
    <x v="2"/>
    <n v="62"/>
  </r>
  <r>
    <n v="10928"/>
    <s v="Spain"/>
    <x v="3"/>
    <n v="41"/>
  </r>
  <r>
    <n v="10928"/>
    <s v="Spain"/>
    <x v="4"/>
    <n v="31"/>
  </r>
  <r>
    <n v="10928"/>
    <s v="Spain"/>
    <x v="5"/>
    <n v="146"/>
  </r>
  <r>
    <n v="10562"/>
    <s v="India"/>
    <x v="0"/>
    <n v="620"/>
  </r>
  <r>
    <n v="10562"/>
    <s v="India"/>
    <x v="1"/>
    <n v="26"/>
  </r>
  <r>
    <n v="10562"/>
    <s v="India"/>
    <x v="2"/>
    <n v="195"/>
  </r>
  <r>
    <n v="10562"/>
    <s v="India"/>
    <x v="3"/>
    <n v="34"/>
  </r>
  <r>
    <n v="10562"/>
    <s v="India"/>
    <x v="4"/>
    <n v="17"/>
  </r>
  <r>
    <n v="10562"/>
    <s v="India"/>
    <x v="5"/>
    <n v="141"/>
  </r>
  <r>
    <n v="7881"/>
    <s v="Spain"/>
    <x v="0"/>
    <n v="620"/>
  </r>
  <r>
    <n v="7881"/>
    <s v="Spain"/>
    <x v="1"/>
    <n v="26"/>
  </r>
  <r>
    <n v="7881"/>
    <s v="Spain"/>
    <x v="2"/>
    <n v="195"/>
  </r>
  <r>
    <n v="7881"/>
    <s v="Spain"/>
    <x v="3"/>
    <n v="34"/>
  </r>
  <r>
    <n v="7881"/>
    <s v="Spain"/>
    <x v="4"/>
    <n v="17"/>
  </r>
  <r>
    <n v="7881"/>
    <s v="Spain"/>
    <x v="5"/>
    <n v="141"/>
  </r>
  <r>
    <n v="6445"/>
    <s v="Saudi Arabia"/>
    <x v="0"/>
    <n v="243"/>
  </r>
  <r>
    <n v="6445"/>
    <s v="Saudi Arabia"/>
    <x v="1"/>
    <n v="101"/>
  </r>
  <r>
    <n v="6445"/>
    <s v="Saudi Arabia"/>
    <x v="2"/>
    <n v="405"/>
  </r>
  <r>
    <n v="6445"/>
    <s v="Saudi Arabia"/>
    <x v="3"/>
    <n v="29"/>
  </r>
  <r>
    <n v="6445"/>
    <s v="Saudi Arabia"/>
    <x v="4"/>
    <n v="40"/>
  </r>
  <r>
    <n v="6445"/>
    <s v="Saudi Arabia"/>
    <x v="5"/>
    <n v="40"/>
  </r>
  <r>
    <n v="9204"/>
    <s v="Spain"/>
    <x v="0"/>
    <n v="371"/>
  </r>
  <r>
    <n v="9204"/>
    <s v="Spain"/>
    <x v="1"/>
    <n v="159"/>
  </r>
  <r>
    <n v="9204"/>
    <s v="Spain"/>
    <x v="2"/>
    <n v="194"/>
  </r>
  <r>
    <n v="9204"/>
    <s v="Spain"/>
    <x v="3"/>
    <n v="58"/>
  </r>
  <r>
    <n v="9204"/>
    <s v="Spain"/>
    <x v="4"/>
    <n v="106"/>
  </r>
  <r>
    <n v="9204"/>
    <s v="Spain"/>
    <x v="5"/>
    <n v="141"/>
  </r>
  <r>
    <n v="10660"/>
    <s v="Spain"/>
    <x v="0"/>
    <n v="349"/>
  </r>
  <r>
    <n v="10660"/>
    <s v="Spain"/>
    <x v="1"/>
    <n v="7"/>
  </r>
  <r>
    <n v="10660"/>
    <s v="Spain"/>
    <x v="2"/>
    <n v="35"/>
  </r>
  <r>
    <n v="10660"/>
    <s v="Spain"/>
    <x v="3"/>
    <n v="0"/>
  </r>
  <r>
    <n v="10660"/>
    <s v="Spain"/>
    <x v="4"/>
    <n v="0"/>
  </r>
  <r>
    <n v="10660"/>
    <s v="Spain"/>
    <x v="5"/>
    <n v="47"/>
  </r>
  <r>
    <n v="10648"/>
    <s v="Spain"/>
    <x v="0"/>
    <n v="398"/>
  </r>
  <r>
    <n v="10648"/>
    <s v="Spain"/>
    <x v="1"/>
    <n v="96"/>
  </r>
  <r>
    <n v="10648"/>
    <s v="Spain"/>
    <x v="2"/>
    <n v="447"/>
  </r>
  <r>
    <n v="10648"/>
    <s v="Spain"/>
    <x v="3"/>
    <n v="220"/>
  </r>
  <r>
    <n v="10648"/>
    <s v="Spain"/>
    <x v="4"/>
    <n v="96"/>
  </r>
  <r>
    <n v="10648"/>
    <s v="Spain"/>
    <x v="5"/>
    <n v="32"/>
  </r>
  <r>
    <n v="5120"/>
    <s v="Saudi Arabia"/>
    <x v="0"/>
    <n v="398"/>
  </r>
  <r>
    <n v="5120"/>
    <s v="Saudi Arabia"/>
    <x v="1"/>
    <n v="96"/>
  </r>
  <r>
    <n v="5120"/>
    <s v="Saudi Arabia"/>
    <x v="2"/>
    <n v="447"/>
  </r>
  <r>
    <n v="5120"/>
    <s v="Saudi Arabia"/>
    <x v="3"/>
    <n v="220"/>
  </r>
  <r>
    <n v="5120"/>
    <s v="Saudi Arabia"/>
    <x v="4"/>
    <n v="96"/>
  </r>
  <r>
    <n v="5120"/>
    <s v="Saudi Arabia"/>
    <x v="5"/>
    <n v="32"/>
  </r>
  <r>
    <n v="3076"/>
    <s v="Australia"/>
    <x v="0"/>
    <n v="452"/>
  </r>
  <r>
    <n v="3076"/>
    <s v="Australia"/>
    <x v="1"/>
    <n v="18"/>
  </r>
  <r>
    <n v="3076"/>
    <s v="Australia"/>
    <x v="2"/>
    <n v="102"/>
  </r>
  <r>
    <n v="3076"/>
    <s v="Australia"/>
    <x v="3"/>
    <n v="16"/>
  </r>
  <r>
    <n v="3076"/>
    <s v="Australia"/>
    <x v="4"/>
    <n v="18"/>
  </r>
  <r>
    <n v="3076"/>
    <s v="Australia"/>
    <x v="5"/>
    <n v="6"/>
  </r>
  <r>
    <n v="2995"/>
    <s v="Spain"/>
    <x v="0"/>
    <n v="291"/>
  </r>
  <r>
    <n v="2995"/>
    <s v="Spain"/>
    <x v="1"/>
    <n v="10"/>
  </r>
  <r>
    <n v="2995"/>
    <s v="Spain"/>
    <x v="2"/>
    <n v="689"/>
  </r>
  <r>
    <n v="2995"/>
    <s v="Spain"/>
    <x v="3"/>
    <n v="84"/>
  </r>
  <r>
    <n v="2995"/>
    <s v="Spain"/>
    <x v="4"/>
    <n v="10"/>
  </r>
  <r>
    <n v="2995"/>
    <s v="Spain"/>
    <x v="5"/>
    <n v="0"/>
  </r>
  <r>
    <n v="2416"/>
    <s v="Spain"/>
    <x v="0"/>
    <n v="789"/>
  </r>
  <r>
    <n v="2416"/>
    <s v="Spain"/>
    <x v="1"/>
    <n v="25"/>
  </r>
  <r>
    <n v="2416"/>
    <s v="Spain"/>
    <x v="2"/>
    <n v="420"/>
  </r>
  <r>
    <n v="2416"/>
    <s v="Spain"/>
    <x v="3"/>
    <n v="16"/>
  </r>
  <r>
    <n v="2416"/>
    <s v="Spain"/>
    <x v="4"/>
    <n v="38"/>
  </r>
  <r>
    <n v="2416"/>
    <s v="Spain"/>
    <x v="5"/>
    <n v="0"/>
  </r>
  <r>
    <n v="9120"/>
    <s v="Spain"/>
    <x v="0"/>
    <n v="747"/>
  </r>
  <r>
    <n v="9120"/>
    <s v="Spain"/>
    <x v="1"/>
    <n v="10"/>
  </r>
  <r>
    <n v="9120"/>
    <s v="Spain"/>
    <x v="2"/>
    <n v="161"/>
  </r>
  <r>
    <n v="9120"/>
    <s v="Spain"/>
    <x v="3"/>
    <n v="65"/>
  </r>
  <r>
    <n v="9120"/>
    <s v="Spain"/>
    <x v="4"/>
    <n v="40"/>
  </r>
  <r>
    <n v="9120"/>
    <s v="Spain"/>
    <x v="5"/>
    <n v="42"/>
  </r>
  <r>
    <n v="9478"/>
    <s v="Spain"/>
    <x v="0"/>
    <n v="91"/>
  </r>
  <r>
    <n v="9478"/>
    <s v="Spain"/>
    <x v="1"/>
    <n v="64"/>
  </r>
  <r>
    <n v="9478"/>
    <s v="Spain"/>
    <x v="2"/>
    <n v="128"/>
  </r>
  <r>
    <n v="9478"/>
    <s v="Spain"/>
    <x v="3"/>
    <n v="65"/>
  </r>
  <r>
    <n v="9478"/>
    <s v="Spain"/>
    <x v="4"/>
    <n v="3"/>
  </r>
  <r>
    <n v="9478"/>
    <s v="Spain"/>
    <x v="5"/>
    <n v="50"/>
  </r>
  <r>
    <n v="246"/>
    <s v="Spain"/>
    <x v="0"/>
    <n v="199"/>
  </r>
  <r>
    <n v="246"/>
    <s v="Spain"/>
    <x v="1"/>
    <n v="9"/>
  </r>
  <r>
    <n v="246"/>
    <s v="Spain"/>
    <x v="2"/>
    <n v="57"/>
  </r>
  <r>
    <n v="246"/>
    <s v="Spain"/>
    <x v="3"/>
    <n v="20"/>
  </r>
  <r>
    <n v="246"/>
    <s v="Spain"/>
    <x v="4"/>
    <n v="21"/>
  </r>
  <r>
    <n v="246"/>
    <s v="Spain"/>
    <x v="5"/>
    <n v="6"/>
  </r>
  <r>
    <n v="9907"/>
    <s v="Germany"/>
    <x v="0"/>
    <n v="742"/>
  </r>
  <r>
    <n v="9907"/>
    <s v="Germany"/>
    <x v="1"/>
    <n v="28"/>
  </r>
  <r>
    <n v="9907"/>
    <s v="Germany"/>
    <x v="2"/>
    <n v="152"/>
  </r>
  <r>
    <n v="9907"/>
    <s v="Germany"/>
    <x v="3"/>
    <n v="25"/>
  </r>
  <r>
    <n v="9907"/>
    <s v="Germany"/>
    <x v="4"/>
    <n v="9"/>
  </r>
  <r>
    <n v="9907"/>
    <s v="Germany"/>
    <x v="5"/>
    <n v="57"/>
  </r>
  <r>
    <n v="10142"/>
    <s v="USA"/>
    <x v="0"/>
    <n v="372"/>
  </r>
  <r>
    <n v="10142"/>
    <s v="USA"/>
    <x v="1"/>
    <n v="18"/>
  </r>
  <r>
    <n v="10142"/>
    <s v="USA"/>
    <x v="2"/>
    <n v="126"/>
  </r>
  <r>
    <n v="10142"/>
    <s v="USA"/>
    <x v="3"/>
    <n v="47"/>
  </r>
  <r>
    <n v="10142"/>
    <s v="USA"/>
    <x v="4"/>
    <n v="48"/>
  </r>
  <r>
    <n v="10142"/>
    <s v="USA"/>
    <x v="5"/>
    <n v="78"/>
  </r>
  <r>
    <n v="7030"/>
    <s v="Spain"/>
    <x v="0"/>
    <n v="1200"/>
  </r>
  <r>
    <n v="7030"/>
    <s v="Spain"/>
    <x v="1"/>
    <n v="0"/>
  </r>
  <r>
    <n v="7030"/>
    <s v="Spain"/>
    <x v="2"/>
    <n v="204"/>
  </r>
  <r>
    <n v="7030"/>
    <s v="Spain"/>
    <x v="3"/>
    <n v="38"/>
  </r>
  <r>
    <n v="7030"/>
    <s v="Spain"/>
    <x v="4"/>
    <n v="29"/>
  </r>
  <r>
    <n v="7030"/>
    <s v="Spain"/>
    <x v="5"/>
    <n v="14"/>
  </r>
  <r>
    <n v="1729"/>
    <s v="Spain"/>
    <x v="0"/>
    <n v="1043"/>
  </r>
  <r>
    <n v="1729"/>
    <s v="Spain"/>
    <x v="1"/>
    <n v="24"/>
  </r>
  <r>
    <n v="1729"/>
    <s v="Spain"/>
    <x v="2"/>
    <n v="97"/>
  </r>
  <r>
    <n v="1729"/>
    <s v="Spain"/>
    <x v="3"/>
    <n v="32"/>
  </r>
  <r>
    <n v="1729"/>
    <s v="Spain"/>
    <x v="4"/>
    <n v="24"/>
  </r>
  <r>
    <n v="1729"/>
    <s v="Spain"/>
    <x v="5"/>
    <n v="157"/>
  </r>
  <r>
    <n v="3336"/>
    <s v="Australia"/>
    <x v="0"/>
    <n v="712"/>
  </r>
  <r>
    <n v="3336"/>
    <s v="Australia"/>
    <x v="1"/>
    <n v="0"/>
  </r>
  <r>
    <n v="3336"/>
    <s v="Australia"/>
    <x v="2"/>
    <n v="45"/>
  </r>
  <r>
    <n v="3336"/>
    <s v="Australia"/>
    <x v="3"/>
    <n v="0"/>
  </r>
  <r>
    <n v="3336"/>
    <s v="Australia"/>
    <x v="4"/>
    <n v="0"/>
  </r>
  <r>
    <n v="3336"/>
    <s v="Australia"/>
    <x v="5"/>
    <n v="191"/>
  </r>
  <r>
    <n v="9381"/>
    <s v="Australia"/>
    <x v="0"/>
    <n v="328"/>
  </r>
  <r>
    <n v="9381"/>
    <s v="Australia"/>
    <x v="1"/>
    <n v="9"/>
  </r>
  <r>
    <n v="9381"/>
    <s v="Australia"/>
    <x v="2"/>
    <n v="124"/>
  </r>
  <r>
    <n v="9381"/>
    <s v="Australia"/>
    <x v="3"/>
    <n v="12"/>
  </r>
  <r>
    <n v="9381"/>
    <s v="Australia"/>
    <x v="4"/>
    <n v="24"/>
  </r>
  <r>
    <n v="9381"/>
    <s v="Australia"/>
    <x v="5"/>
    <n v="109"/>
  </r>
  <r>
    <n v="9384"/>
    <s v="Australia"/>
    <x v="0"/>
    <n v="328"/>
  </r>
  <r>
    <n v="9384"/>
    <s v="Australia"/>
    <x v="1"/>
    <n v="9"/>
  </r>
  <r>
    <n v="9384"/>
    <s v="Australia"/>
    <x v="2"/>
    <n v="124"/>
  </r>
  <r>
    <n v="9384"/>
    <s v="Australia"/>
    <x v="3"/>
    <n v="12"/>
  </r>
  <r>
    <n v="9384"/>
    <s v="Australia"/>
    <x v="4"/>
    <n v="24"/>
  </r>
  <r>
    <n v="9384"/>
    <s v="Australia"/>
    <x v="5"/>
    <n v="109"/>
  </r>
  <r>
    <n v="10675"/>
    <s v="Spain"/>
    <x v="0"/>
    <n v="909"/>
  </r>
  <r>
    <n v="10675"/>
    <s v="Spain"/>
    <x v="1"/>
    <n v="11"/>
  </r>
  <r>
    <n v="10675"/>
    <s v="Spain"/>
    <x v="2"/>
    <n v="218"/>
  </r>
  <r>
    <n v="10675"/>
    <s v="Spain"/>
    <x v="3"/>
    <n v="0"/>
  </r>
  <r>
    <n v="10675"/>
    <s v="Spain"/>
    <x v="4"/>
    <n v="0"/>
  </r>
  <r>
    <n v="10675"/>
    <s v="Spain"/>
    <x v="5"/>
    <n v="23"/>
  </r>
  <r>
    <n v="2304"/>
    <s v="Saudi Arabia"/>
    <x v="0"/>
    <n v="625"/>
  </r>
  <r>
    <n v="2304"/>
    <s v="Saudi Arabia"/>
    <x v="1"/>
    <n v="7"/>
  </r>
  <r>
    <n v="2304"/>
    <s v="Saudi Arabia"/>
    <x v="2"/>
    <n v="99"/>
  </r>
  <r>
    <n v="2304"/>
    <s v="Saudi Arabia"/>
    <x v="3"/>
    <n v="10"/>
  </r>
  <r>
    <n v="2304"/>
    <s v="Saudi Arabia"/>
    <x v="4"/>
    <n v="22"/>
  </r>
  <r>
    <n v="2304"/>
    <s v="Saudi Arabia"/>
    <x v="5"/>
    <n v="7"/>
  </r>
  <r>
    <n v="10319"/>
    <s v="Spain"/>
    <x v="0"/>
    <n v="1090"/>
  </r>
  <r>
    <n v="10319"/>
    <s v="Spain"/>
    <x v="1"/>
    <n v="12"/>
  </r>
  <r>
    <n v="10319"/>
    <s v="Spain"/>
    <x v="2"/>
    <n v="96"/>
  </r>
  <r>
    <n v="10319"/>
    <s v="Spain"/>
    <x v="3"/>
    <n v="16"/>
  </r>
  <r>
    <n v="10319"/>
    <s v="Spain"/>
    <x v="4"/>
    <n v="12"/>
  </r>
  <r>
    <n v="10319"/>
    <s v="Spain"/>
    <x v="5"/>
    <n v="60"/>
  </r>
  <r>
    <n v="3535"/>
    <s v="Spain"/>
    <x v="0"/>
    <n v="251"/>
  </r>
  <r>
    <n v="3535"/>
    <s v="Spain"/>
    <x v="1"/>
    <n v="108"/>
  </r>
  <r>
    <n v="3535"/>
    <s v="Spain"/>
    <x v="2"/>
    <n v="334"/>
  </r>
  <r>
    <n v="3535"/>
    <s v="Spain"/>
    <x v="3"/>
    <n v="65"/>
  </r>
  <r>
    <n v="3535"/>
    <s v="Spain"/>
    <x v="4"/>
    <n v="92"/>
  </r>
  <r>
    <n v="3535"/>
    <s v="Spain"/>
    <x v="5"/>
    <n v="117"/>
  </r>
  <r>
    <n v="591"/>
    <s v="India"/>
    <x v="0"/>
    <n v="293"/>
  </r>
  <r>
    <n v="591"/>
    <s v="India"/>
    <x v="1"/>
    <n v="35"/>
  </r>
  <r>
    <n v="591"/>
    <s v="India"/>
    <x v="2"/>
    <n v="179"/>
  </r>
  <r>
    <n v="591"/>
    <s v="India"/>
    <x v="3"/>
    <n v="46"/>
  </r>
  <r>
    <n v="591"/>
    <s v="India"/>
    <x v="4"/>
    <n v="59"/>
  </r>
  <r>
    <n v="591"/>
    <s v="India"/>
    <x v="5"/>
    <n v="65"/>
  </r>
  <r>
    <n v="7718"/>
    <s v="Spain"/>
    <x v="0"/>
    <n v="244"/>
  </r>
  <r>
    <n v="7718"/>
    <s v="Spain"/>
    <x v="1"/>
    <n v="51"/>
  </r>
  <r>
    <n v="7718"/>
    <s v="Spain"/>
    <x v="2"/>
    <n v="270"/>
  </r>
  <r>
    <n v="7718"/>
    <s v="Spain"/>
    <x v="3"/>
    <n v="101"/>
  </r>
  <r>
    <n v="7718"/>
    <s v="Spain"/>
    <x v="4"/>
    <n v="0"/>
  </r>
  <r>
    <n v="7718"/>
    <s v="Spain"/>
    <x v="5"/>
    <n v="45"/>
  </r>
  <r>
    <n v="6233"/>
    <s v="Spain"/>
    <x v="0"/>
    <n v="507"/>
  </r>
  <r>
    <n v="6233"/>
    <s v="Spain"/>
    <x v="1"/>
    <n v="19"/>
  </r>
  <r>
    <n v="6233"/>
    <s v="Spain"/>
    <x v="2"/>
    <n v="364"/>
  </r>
  <r>
    <n v="6233"/>
    <s v="Spain"/>
    <x v="3"/>
    <n v="25"/>
  </r>
  <r>
    <n v="6233"/>
    <s v="Spain"/>
    <x v="4"/>
    <n v="47"/>
  </r>
  <r>
    <n v="6233"/>
    <s v="Spain"/>
    <x v="5"/>
    <n v="9"/>
  </r>
  <r>
    <n v="11176"/>
    <s v="Canada"/>
    <x v="0"/>
    <n v="376"/>
  </r>
  <r>
    <n v="11176"/>
    <s v="Canada"/>
    <x v="1"/>
    <n v="9"/>
  </r>
  <r>
    <n v="11176"/>
    <s v="Canada"/>
    <x v="2"/>
    <n v="83"/>
  </r>
  <r>
    <n v="11176"/>
    <s v="Canada"/>
    <x v="3"/>
    <n v="19"/>
  </r>
  <r>
    <n v="11176"/>
    <s v="Canada"/>
    <x v="4"/>
    <n v="4"/>
  </r>
  <r>
    <n v="11176"/>
    <s v="Canada"/>
    <x v="5"/>
    <n v="4"/>
  </r>
  <r>
    <n v="9370"/>
    <s v="Canada"/>
    <x v="0"/>
    <n v="562"/>
  </r>
  <r>
    <n v="9370"/>
    <s v="Canada"/>
    <x v="1"/>
    <n v="81"/>
  </r>
  <r>
    <n v="9370"/>
    <s v="Canada"/>
    <x v="2"/>
    <n v="276"/>
  </r>
  <r>
    <n v="9370"/>
    <s v="Canada"/>
    <x v="3"/>
    <n v="80"/>
  </r>
  <r>
    <n v="9370"/>
    <s v="Canada"/>
    <x v="4"/>
    <n v="40"/>
  </r>
  <r>
    <n v="9370"/>
    <s v="Canada"/>
    <x v="5"/>
    <n v="81"/>
  </r>
  <r>
    <n v="528"/>
    <s v="India"/>
    <x v="0"/>
    <n v="267"/>
  </r>
  <r>
    <n v="528"/>
    <s v="India"/>
    <x v="1"/>
    <n v="38"/>
  </r>
  <r>
    <n v="528"/>
    <s v="India"/>
    <x v="2"/>
    <n v="701"/>
  </r>
  <r>
    <n v="528"/>
    <s v="India"/>
    <x v="3"/>
    <n v="149"/>
  </r>
  <r>
    <n v="528"/>
    <s v="India"/>
    <x v="4"/>
    <n v="165"/>
  </r>
  <r>
    <n v="528"/>
    <s v="India"/>
    <x v="5"/>
    <n v="63"/>
  </r>
  <r>
    <n v="832"/>
    <s v="Spain"/>
    <x v="0"/>
    <n v="561"/>
  </r>
  <r>
    <n v="832"/>
    <s v="Spain"/>
    <x v="1"/>
    <n v="14"/>
  </r>
  <r>
    <n v="832"/>
    <s v="Spain"/>
    <x v="2"/>
    <n v="113"/>
  </r>
  <r>
    <n v="832"/>
    <s v="Spain"/>
    <x v="3"/>
    <n v="10"/>
  </r>
  <r>
    <n v="832"/>
    <s v="Spain"/>
    <x v="4"/>
    <n v="14"/>
  </r>
  <r>
    <n v="832"/>
    <s v="Spain"/>
    <x v="5"/>
    <n v="35"/>
  </r>
  <r>
    <n v="8890"/>
    <s v="Spain"/>
    <x v="0"/>
    <n v="155"/>
  </r>
  <r>
    <n v="8890"/>
    <s v="Spain"/>
    <x v="1"/>
    <n v="7"/>
  </r>
  <r>
    <n v="8890"/>
    <s v="Spain"/>
    <x v="2"/>
    <n v="80"/>
  </r>
  <r>
    <n v="8890"/>
    <s v="Spain"/>
    <x v="3"/>
    <n v="13"/>
  </r>
  <r>
    <n v="8890"/>
    <s v="Spain"/>
    <x v="4"/>
    <n v="7"/>
  </r>
  <r>
    <n v="8890"/>
    <s v="Spain"/>
    <x v="5"/>
    <n v="10"/>
  </r>
  <r>
    <n v="6327"/>
    <s v="USA"/>
    <x v="0"/>
    <n v="565"/>
  </r>
  <r>
    <n v="6327"/>
    <s v="USA"/>
    <x v="1"/>
    <n v="32"/>
  </r>
  <r>
    <n v="6327"/>
    <s v="USA"/>
    <x v="2"/>
    <n v="435"/>
  </r>
  <r>
    <n v="6327"/>
    <s v="USA"/>
    <x v="3"/>
    <n v="28"/>
  </r>
  <r>
    <n v="6327"/>
    <s v="USA"/>
    <x v="4"/>
    <n v="32"/>
  </r>
  <r>
    <n v="6327"/>
    <s v="USA"/>
    <x v="5"/>
    <n v="54"/>
  </r>
  <r>
    <n v="7192"/>
    <s v="Spain"/>
    <x v="0"/>
    <n v="172"/>
  </r>
  <r>
    <n v="7192"/>
    <s v="Spain"/>
    <x v="1"/>
    <n v="73"/>
  </r>
  <r>
    <n v="7192"/>
    <s v="Spain"/>
    <x v="2"/>
    <n v="93"/>
  </r>
  <r>
    <n v="7192"/>
    <s v="Spain"/>
    <x v="3"/>
    <n v="95"/>
  </r>
  <r>
    <n v="7192"/>
    <s v="Spain"/>
    <x v="4"/>
    <n v="78"/>
  </r>
  <r>
    <n v="7192"/>
    <s v="Spain"/>
    <x v="5"/>
    <n v="34"/>
  </r>
  <r>
    <n v="7987"/>
    <s v="Canada"/>
    <x v="0"/>
    <n v="346"/>
  </r>
  <r>
    <n v="7987"/>
    <s v="Canada"/>
    <x v="1"/>
    <n v="17"/>
  </r>
  <r>
    <n v="7987"/>
    <s v="Canada"/>
    <x v="2"/>
    <n v="48"/>
  </r>
  <r>
    <n v="7987"/>
    <s v="Canada"/>
    <x v="3"/>
    <n v="23"/>
  </r>
  <r>
    <n v="7987"/>
    <s v="Canada"/>
    <x v="4"/>
    <n v="13"/>
  </r>
  <r>
    <n v="7987"/>
    <s v="Canada"/>
    <x v="5"/>
    <n v="13"/>
  </r>
  <r>
    <n v="8527"/>
    <s v="Spain"/>
    <x v="0"/>
    <n v="239"/>
  </r>
  <r>
    <n v="8527"/>
    <s v="Spain"/>
    <x v="1"/>
    <n v="7"/>
  </r>
  <r>
    <n v="8527"/>
    <s v="Spain"/>
    <x v="2"/>
    <n v="119"/>
  </r>
  <r>
    <n v="8527"/>
    <s v="Spain"/>
    <x v="3"/>
    <n v="4"/>
  </r>
  <r>
    <n v="8527"/>
    <s v="Spain"/>
    <x v="4"/>
    <n v="15"/>
  </r>
  <r>
    <n v="8527"/>
    <s v="Spain"/>
    <x v="5"/>
    <n v="11"/>
  </r>
  <r>
    <n v="3968"/>
    <s v="Canada"/>
    <x v="0"/>
    <n v="918"/>
  </r>
  <r>
    <n v="3968"/>
    <s v="Canada"/>
    <x v="1"/>
    <n v="10"/>
  </r>
  <r>
    <n v="3968"/>
    <s v="Canada"/>
    <x v="2"/>
    <n v="129"/>
  </r>
  <r>
    <n v="3968"/>
    <s v="Canada"/>
    <x v="3"/>
    <n v="13"/>
  </r>
  <r>
    <n v="3968"/>
    <s v="Canada"/>
    <x v="4"/>
    <n v="0"/>
  </r>
  <r>
    <n v="3968"/>
    <s v="Canada"/>
    <x v="5"/>
    <n v="129"/>
  </r>
  <r>
    <n v="7000"/>
    <s v="Germany"/>
    <x v="0"/>
    <n v="279"/>
  </r>
  <r>
    <n v="7000"/>
    <s v="Germany"/>
    <x v="1"/>
    <n v="172"/>
  </r>
  <r>
    <n v="7000"/>
    <s v="Germany"/>
    <x v="2"/>
    <n v="74"/>
  </r>
  <r>
    <n v="7000"/>
    <s v="Germany"/>
    <x v="3"/>
    <n v="38"/>
  </r>
  <r>
    <n v="7000"/>
    <s v="Germany"/>
    <x v="4"/>
    <n v="8"/>
  </r>
  <r>
    <n v="7000"/>
    <s v="Germany"/>
    <x v="5"/>
    <n v="246"/>
  </r>
  <r>
    <n v="4603"/>
    <s v="Spain"/>
    <x v="0"/>
    <n v="371"/>
  </r>
  <r>
    <n v="4603"/>
    <s v="Spain"/>
    <x v="1"/>
    <n v="32"/>
  </r>
  <r>
    <n v="4603"/>
    <s v="Spain"/>
    <x v="2"/>
    <n v="189"/>
  </r>
  <r>
    <n v="4603"/>
    <s v="Spain"/>
    <x v="3"/>
    <n v="0"/>
  </r>
  <r>
    <n v="4603"/>
    <s v="Spain"/>
    <x v="4"/>
    <n v="58"/>
  </r>
  <r>
    <n v="4603"/>
    <s v="Spain"/>
    <x v="5"/>
    <n v="6"/>
  </r>
  <r>
    <n v="3900"/>
    <s v="Canada"/>
    <x v="0"/>
    <n v="642"/>
  </r>
  <r>
    <n v="3900"/>
    <s v="Canada"/>
    <x v="1"/>
    <n v="14"/>
  </r>
  <r>
    <n v="3900"/>
    <s v="Canada"/>
    <x v="2"/>
    <n v="49"/>
  </r>
  <r>
    <n v="3900"/>
    <s v="Canada"/>
    <x v="3"/>
    <n v="0"/>
  </r>
  <r>
    <n v="3900"/>
    <s v="Canada"/>
    <x v="4"/>
    <n v="7"/>
  </r>
  <r>
    <n v="3900"/>
    <s v="Canada"/>
    <x v="5"/>
    <n v="57"/>
  </r>
  <r>
    <n v="9958"/>
    <s v="Australia"/>
    <x v="0"/>
    <n v="642"/>
  </r>
  <r>
    <n v="9958"/>
    <s v="Australia"/>
    <x v="1"/>
    <n v="14"/>
  </r>
  <r>
    <n v="9958"/>
    <s v="Australia"/>
    <x v="2"/>
    <n v="49"/>
  </r>
  <r>
    <n v="9958"/>
    <s v="Australia"/>
    <x v="3"/>
    <n v="0"/>
  </r>
  <r>
    <n v="9958"/>
    <s v="Australia"/>
    <x v="4"/>
    <n v="7"/>
  </r>
  <r>
    <n v="9958"/>
    <s v="Australia"/>
    <x v="5"/>
    <n v="57"/>
  </r>
  <r>
    <n v="10584"/>
    <s v="Spain"/>
    <x v="0"/>
    <n v="225"/>
  </r>
  <r>
    <n v="10584"/>
    <s v="Spain"/>
    <x v="1"/>
    <n v="162"/>
  </r>
  <r>
    <n v="10584"/>
    <s v="Spain"/>
    <x v="2"/>
    <n v="387"/>
  </r>
  <r>
    <n v="10584"/>
    <s v="Spain"/>
    <x v="3"/>
    <n v="106"/>
  </r>
  <r>
    <n v="10584"/>
    <s v="Spain"/>
    <x v="4"/>
    <n v="36"/>
  </r>
  <r>
    <n v="10584"/>
    <s v="Spain"/>
    <x v="5"/>
    <n v="29"/>
  </r>
  <r>
    <n v="1672"/>
    <s v="Saudi Arabia"/>
    <x v="0"/>
    <n v="204"/>
  </r>
  <r>
    <n v="1672"/>
    <s v="Saudi Arabia"/>
    <x v="1"/>
    <n v="7"/>
  </r>
  <r>
    <n v="1672"/>
    <s v="Saudi Arabia"/>
    <x v="2"/>
    <n v="149"/>
  </r>
  <r>
    <n v="1672"/>
    <s v="Saudi Arabia"/>
    <x v="3"/>
    <n v="20"/>
  </r>
  <r>
    <n v="1672"/>
    <s v="Saudi Arabia"/>
    <x v="4"/>
    <n v="15"/>
  </r>
  <r>
    <n v="1672"/>
    <s v="Saudi Arabia"/>
    <x v="5"/>
    <n v="66"/>
  </r>
  <r>
    <n v="8952"/>
    <s v="Spain"/>
    <x v="0"/>
    <n v="397"/>
  </r>
  <r>
    <n v="8952"/>
    <s v="Spain"/>
    <x v="1"/>
    <n v="46"/>
  </r>
  <r>
    <n v="8952"/>
    <s v="Spain"/>
    <x v="2"/>
    <n v="288"/>
  </r>
  <r>
    <n v="8952"/>
    <s v="Spain"/>
    <x v="3"/>
    <n v="20"/>
  </r>
  <r>
    <n v="8952"/>
    <s v="Spain"/>
    <x v="4"/>
    <n v="38"/>
  </r>
  <r>
    <n v="8952"/>
    <s v="Spain"/>
    <x v="5"/>
    <n v="70"/>
  </r>
  <r>
    <n v="10766"/>
    <s v="Spain"/>
    <x v="0"/>
    <n v="397"/>
  </r>
  <r>
    <n v="10766"/>
    <s v="Spain"/>
    <x v="1"/>
    <n v="19"/>
  </r>
  <r>
    <n v="10766"/>
    <s v="Spain"/>
    <x v="2"/>
    <n v="69"/>
  </r>
  <r>
    <n v="10766"/>
    <s v="Spain"/>
    <x v="3"/>
    <n v="12"/>
  </r>
  <r>
    <n v="10766"/>
    <s v="Spain"/>
    <x v="4"/>
    <n v="0"/>
  </r>
  <r>
    <n v="10766"/>
    <s v="Spain"/>
    <x v="5"/>
    <n v="9"/>
  </r>
  <r>
    <n v="9971"/>
    <s v="Saudi Arabia"/>
    <x v="0"/>
    <n v="397"/>
  </r>
  <r>
    <n v="9971"/>
    <s v="Saudi Arabia"/>
    <x v="1"/>
    <n v="19"/>
  </r>
  <r>
    <n v="9971"/>
    <s v="Saudi Arabia"/>
    <x v="2"/>
    <n v="69"/>
  </r>
  <r>
    <n v="9971"/>
    <s v="Saudi Arabia"/>
    <x v="3"/>
    <n v="12"/>
  </r>
  <r>
    <n v="9971"/>
    <s v="Saudi Arabia"/>
    <x v="4"/>
    <n v="0"/>
  </r>
  <r>
    <n v="9971"/>
    <s v="Saudi Arabia"/>
    <x v="5"/>
    <n v="9"/>
  </r>
  <r>
    <n v="10770"/>
    <s v="Canada"/>
    <x v="0"/>
    <n v="247"/>
  </r>
  <r>
    <n v="10770"/>
    <s v="Canada"/>
    <x v="1"/>
    <n v="161"/>
  </r>
  <r>
    <n v="10770"/>
    <s v="Canada"/>
    <x v="2"/>
    <n v="295"/>
  </r>
  <r>
    <n v="10770"/>
    <s v="Canada"/>
    <x v="3"/>
    <n v="210"/>
  </r>
  <r>
    <n v="10770"/>
    <s v="Canada"/>
    <x v="4"/>
    <n v="85"/>
  </r>
  <r>
    <n v="10770"/>
    <s v="Canada"/>
    <x v="5"/>
    <n v="47"/>
  </r>
  <r>
    <n v="9624"/>
    <s v="Spain"/>
    <x v="0"/>
    <n v="603"/>
  </r>
  <r>
    <n v="9624"/>
    <s v="Spain"/>
    <x v="1"/>
    <n v="45"/>
  </r>
  <r>
    <n v="9624"/>
    <s v="Spain"/>
    <x v="2"/>
    <n v="207"/>
  </r>
  <r>
    <n v="9624"/>
    <s v="Spain"/>
    <x v="3"/>
    <n v="36"/>
  </r>
  <r>
    <n v="9624"/>
    <s v="Spain"/>
    <x v="4"/>
    <n v="18"/>
  </r>
  <r>
    <n v="9624"/>
    <s v="Spain"/>
    <x v="5"/>
    <n v="54"/>
  </r>
  <r>
    <n v="4369"/>
    <s v="Canada"/>
    <x v="0"/>
    <n v="240"/>
  </r>
  <r>
    <n v="4369"/>
    <s v="Canada"/>
    <x v="1"/>
    <n v="67"/>
  </r>
  <r>
    <n v="4369"/>
    <s v="Canada"/>
    <x v="2"/>
    <n v="500"/>
  </r>
  <r>
    <n v="4369"/>
    <s v="Canada"/>
    <x v="3"/>
    <n v="199"/>
  </r>
  <r>
    <n v="4369"/>
    <s v="Canada"/>
    <x v="4"/>
    <n v="0"/>
  </r>
  <r>
    <n v="4369"/>
    <s v="Canada"/>
    <x v="5"/>
    <n v="163"/>
  </r>
  <r>
    <n v="10652"/>
    <s v="Canada"/>
    <x v="0"/>
    <n v="240"/>
  </r>
  <r>
    <n v="10652"/>
    <s v="Canada"/>
    <x v="1"/>
    <n v="67"/>
  </r>
  <r>
    <n v="10652"/>
    <s v="Canada"/>
    <x v="2"/>
    <n v="500"/>
  </r>
  <r>
    <n v="10652"/>
    <s v="Canada"/>
    <x v="3"/>
    <n v="199"/>
  </r>
  <r>
    <n v="10652"/>
    <s v="Canada"/>
    <x v="4"/>
    <n v="0"/>
  </r>
  <r>
    <n v="10652"/>
    <s v="Canada"/>
    <x v="5"/>
    <n v="163"/>
  </r>
  <r>
    <n v="8614"/>
    <s v="Australia"/>
    <x v="0"/>
    <n v="245"/>
  </r>
  <r>
    <n v="8614"/>
    <s v="Australia"/>
    <x v="1"/>
    <n v="19"/>
  </r>
  <r>
    <n v="8614"/>
    <s v="Australia"/>
    <x v="2"/>
    <n v="125"/>
  </r>
  <r>
    <n v="8614"/>
    <s v="Australia"/>
    <x v="3"/>
    <n v="37"/>
  </r>
  <r>
    <n v="8614"/>
    <s v="Australia"/>
    <x v="4"/>
    <n v="67"/>
  </r>
  <r>
    <n v="8614"/>
    <s v="Australia"/>
    <x v="5"/>
    <n v="14"/>
  </r>
  <r>
    <n v="4741"/>
    <s v="Spain"/>
    <x v="0"/>
    <n v="391"/>
  </r>
  <r>
    <n v="4741"/>
    <s v="Spain"/>
    <x v="1"/>
    <n v="32"/>
  </r>
  <r>
    <n v="4741"/>
    <s v="Spain"/>
    <x v="2"/>
    <n v="70"/>
  </r>
  <r>
    <n v="4741"/>
    <s v="Spain"/>
    <x v="3"/>
    <n v="21"/>
  </r>
  <r>
    <n v="4741"/>
    <s v="Spain"/>
    <x v="4"/>
    <n v="32"/>
  </r>
  <r>
    <n v="4741"/>
    <s v="Spain"/>
    <x v="5"/>
    <n v="16"/>
  </r>
  <r>
    <n v="2681"/>
    <s v="Spain"/>
    <x v="0"/>
    <n v="71"/>
  </r>
  <r>
    <n v="2681"/>
    <s v="Spain"/>
    <x v="1"/>
    <n v="22"/>
  </r>
  <r>
    <n v="2681"/>
    <s v="Spain"/>
    <x v="2"/>
    <n v="112"/>
  </r>
  <r>
    <n v="2681"/>
    <s v="Spain"/>
    <x v="3"/>
    <n v="138"/>
  </r>
  <r>
    <n v="2681"/>
    <s v="Spain"/>
    <x v="4"/>
    <n v="89"/>
  </r>
  <r>
    <n v="2681"/>
    <s v="Spain"/>
    <x v="5"/>
    <n v="29"/>
  </r>
  <r>
    <n v="6872"/>
    <s v="Saudi Arabia"/>
    <x v="0"/>
    <n v="284"/>
  </r>
  <r>
    <n v="6872"/>
    <s v="Saudi Arabia"/>
    <x v="1"/>
    <n v="3"/>
  </r>
  <r>
    <n v="6872"/>
    <s v="Saudi Arabia"/>
    <x v="2"/>
    <n v="84"/>
  </r>
  <r>
    <n v="6872"/>
    <s v="Saudi Arabia"/>
    <x v="3"/>
    <n v="4"/>
  </r>
  <r>
    <n v="6872"/>
    <s v="Saudi Arabia"/>
    <x v="4"/>
    <n v="7"/>
  </r>
  <r>
    <n v="6872"/>
    <s v="Saudi Arabia"/>
    <x v="5"/>
    <n v="23"/>
  </r>
  <r>
    <n v="5136"/>
    <s v="Canada"/>
    <x v="0"/>
    <n v="654"/>
  </r>
  <r>
    <n v="5136"/>
    <s v="Canada"/>
    <x v="1"/>
    <n v="7"/>
  </r>
  <r>
    <n v="5136"/>
    <s v="Canada"/>
    <x v="2"/>
    <n v="92"/>
  </r>
  <r>
    <n v="5136"/>
    <s v="Canada"/>
    <x v="3"/>
    <n v="0"/>
  </r>
  <r>
    <n v="5136"/>
    <s v="Canada"/>
    <x v="4"/>
    <n v="15"/>
  </r>
  <r>
    <n v="5136"/>
    <s v="Canada"/>
    <x v="5"/>
    <n v="30"/>
  </r>
  <r>
    <n v="4047"/>
    <s v="USA"/>
    <x v="0"/>
    <n v="384"/>
  </r>
  <r>
    <n v="4047"/>
    <s v="USA"/>
    <x v="1"/>
    <n v="0"/>
  </r>
  <r>
    <n v="4047"/>
    <s v="USA"/>
    <x v="2"/>
    <n v="102"/>
  </r>
  <r>
    <n v="4047"/>
    <s v="USA"/>
    <x v="3"/>
    <n v="21"/>
  </r>
  <r>
    <n v="4047"/>
    <s v="USA"/>
    <x v="4"/>
    <n v="32"/>
  </r>
  <r>
    <n v="4047"/>
    <s v="USA"/>
    <x v="5"/>
    <n v="5"/>
  </r>
  <r>
    <n v="9477"/>
    <s v="India"/>
    <x v="0"/>
    <n v="384"/>
  </r>
  <r>
    <n v="9477"/>
    <s v="India"/>
    <x v="1"/>
    <n v="0"/>
  </r>
  <r>
    <n v="9477"/>
    <s v="India"/>
    <x v="2"/>
    <n v="102"/>
  </r>
  <r>
    <n v="9477"/>
    <s v="India"/>
    <x v="3"/>
    <n v="21"/>
  </r>
  <r>
    <n v="9477"/>
    <s v="India"/>
    <x v="4"/>
    <n v="32"/>
  </r>
  <r>
    <n v="9477"/>
    <s v="India"/>
    <x v="5"/>
    <n v="5"/>
  </r>
  <r>
    <n v="4437"/>
    <s v="Spain"/>
    <x v="0"/>
    <n v="112"/>
  </r>
  <r>
    <n v="4437"/>
    <s v="Spain"/>
    <x v="1"/>
    <n v="6"/>
  </r>
  <r>
    <n v="4437"/>
    <s v="Spain"/>
    <x v="2"/>
    <n v="92"/>
  </r>
  <r>
    <n v="4437"/>
    <s v="Spain"/>
    <x v="3"/>
    <n v="3"/>
  </r>
  <r>
    <n v="4437"/>
    <s v="Spain"/>
    <x v="4"/>
    <n v="9"/>
  </r>
  <r>
    <n v="4437"/>
    <s v="Spain"/>
    <x v="5"/>
    <n v="38"/>
  </r>
  <r>
    <n v="10701"/>
    <s v="USA"/>
    <x v="0"/>
    <n v="713"/>
  </r>
  <r>
    <n v="10701"/>
    <s v="USA"/>
    <x v="1"/>
    <n v="0"/>
  </r>
  <r>
    <n v="10701"/>
    <s v="USA"/>
    <x v="2"/>
    <n v="264"/>
  </r>
  <r>
    <n v="10701"/>
    <s v="USA"/>
    <x v="3"/>
    <n v="120"/>
  </r>
  <r>
    <n v="10701"/>
    <s v="USA"/>
    <x v="4"/>
    <n v="80"/>
  </r>
  <r>
    <n v="10701"/>
    <s v="USA"/>
    <x v="5"/>
    <n v="34"/>
  </r>
  <r>
    <n v="9596"/>
    <s v="USA"/>
    <x v="0"/>
    <n v="365"/>
  </r>
  <r>
    <n v="9596"/>
    <s v="USA"/>
    <x v="1"/>
    <n v="32"/>
  </r>
  <r>
    <n v="9596"/>
    <s v="USA"/>
    <x v="2"/>
    <n v="117"/>
  </r>
  <r>
    <n v="9596"/>
    <s v="USA"/>
    <x v="3"/>
    <n v="34"/>
  </r>
  <r>
    <n v="9596"/>
    <s v="USA"/>
    <x v="4"/>
    <n v="110"/>
  </r>
  <r>
    <n v="9596"/>
    <s v="USA"/>
    <x v="5"/>
    <n v="6"/>
  </r>
  <r>
    <n v="466"/>
    <s v="Spain"/>
    <x v="0"/>
    <n v="388"/>
  </r>
  <r>
    <n v="466"/>
    <s v="Spain"/>
    <x v="1"/>
    <n v="14"/>
  </r>
  <r>
    <n v="466"/>
    <s v="Spain"/>
    <x v="2"/>
    <n v="218"/>
  </r>
  <r>
    <n v="466"/>
    <s v="Spain"/>
    <x v="3"/>
    <n v="91"/>
  </r>
  <r>
    <n v="466"/>
    <s v="Spain"/>
    <x v="4"/>
    <n v="14"/>
  </r>
  <r>
    <n v="466"/>
    <s v="Spain"/>
    <x v="5"/>
    <n v="21"/>
  </r>
  <r>
    <n v="1631"/>
    <s v="Germany"/>
    <x v="0"/>
    <n v="890"/>
  </r>
  <r>
    <n v="1631"/>
    <s v="Germany"/>
    <x v="1"/>
    <n v="63"/>
  </r>
  <r>
    <n v="1631"/>
    <s v="Germany"/>
    <x v="2"/>
    <n v="292"/>
  </r>
  <r>
    <n v="1631"/>
    <s v="Germany"/>
    <x v="3"/>
    <n v="0"/>
  </r>
  <r>
    <n v="1631"/>
    <s v="Germany"/>
    <x v="4"/>
    <n v="25"/>
  </r>
  <r>
    <n v="1631"/>
    <s v="Germany"/>
    <x v="5"/>
    <n v="12"/>
  </r>
  <r>
    <n v="2829"/>
    <s v="Canada"/>
    <x v="0"/>
    <n v="626"/>
  </r>
  <r>
    <n v="2829"/>
    <s v="Canada"/>
    <x v="1"/>
    <n v="0"/>
  </r>
  <r>
    <n v="2829"/>
    <s v="Canada"/>
    <x v="2"/>
    <n v="70"/>
  </r>
  <r>
    <n v="2829"/>
    <s v="Canada"/>
    <x v="3"/>
    <n v="0"/>
  </r>
  <r>
    <n v="2829"/>
    <s v="Canada"/>
    <x v="4"/>
    <n v="7"/>
  </r>
  <r>
    <n v="2829"/>
    <s v="Canada"/>
    <x v="5"/>
    <n v="28"/>
  </r>
  <r>
    <n v="3759"/>
    <s v="Spain"/>
    <x v="0"/>
    <n v="743"/>
  </r>
  <r>
    <n v="3759"/>
    <s v="Spain"/>
    <x v="1"/>
    <n v="19"/>
  </r>
  <r>
    <n v="3759"/>
    <s v="Spain"/>
    <x v="2"/>
    <n v="181"/>
  </r>
  <r>
    <n v="3759"/>
    <s v="Spain"/>
    <x v="3"/>
    <n v="12"/>
  </r>
  <r>
    <n v="3759"/>
    <s v="Spain"/>
    <x v="4"/>
    <n v="0"/>
  </r>
  <r>
    <n v="3759"/>
    <s v="Spain"/>
    <x v="5"/>
    <n v="200"/>
  </r>
  <r>
    <n v="8932"/>
    <s v="Saudi Arabia"/>
    <x v="0"/>
    <n v="960"/>
  </r>
  <r>
    <n v="8932"/>
    <s v="Saudi Arabia"/>
    <x v="1"/>
    <n v="28"/>
  </r>
  <r>
    <n v="8932"/>
    <s v="Saudi Arabia"/>
    <x v="2"/>
    <n v="183"/>
  </r>
  <r>
    <n v="8932"/>
    <s v="Saudi Arabia"/>
    <x v="3"/>
    <n v="220"/>
  </r>
  <r>
    <n v="8932"/>
    <s v="Saudi Arabia"/>
    <x v="4"/>
    <n v="70"/>
  </r>
  <r>
    <n v="8932"/>
    <s v="Saudi Arabia"/>
    <x v="5"/>
    <n v="70"/>
  </r>
  <r>
    <n v="5758"/>
    <s v="Spain"/>
    <x v="0"/>
    <n v="1074"/>
  </r>
  <r>
    <n v="5758"/>
    <s v="Spain"/>
    <x v="1"/>
    <n v="0"/>
  </r>
  <r>
    <n v="5758"/>
    <s v="Spain"/>
    <x v="2"/>
    <n v="69"/>
  </r>
  <r>
    <n v="5758"/>
    <s v="Spain"/>
    <x v="3"/>
    <n v="0"/>
  </r>
  <r>
    <n v="5758"/>
    <s v="Spain"/>
    <x v="4"/>
    <n v="0"/>
  </r>
  <r>
    <n v="5758"/>
    <s v="Spain"/>
    <x v="5"/>
    <n v="46"/>
  </r>
  <r>
    <n v="25"/>
    <s v="Canada"/>
    <x v="0"/>
    <n v="460"/>
  </r>
  <r>
    <n v="25"/>
    <s v="Canada"/>
    <x v="1"/>
    <n v="35"/>
  </r>
  <r>
    <n v="25"/>
    <s v="Canada"/>
    <x v="2"/>
    <n v="422"/>
  </r>
  <r>
    <n v="25"/>
    <s v="Canada"/>
    <x v="3"/>
    <n v="33"/>
  </r>
  <r>
    <n v="25"/>
    <s v="Canada"/>
    <x v="4"/>
    <n v="12"/>
  </r>
  <r>
    <n v="25"/>
    <s v="Canada"/>
    <x v="5"/>
    <n v="153"/>
  </r>
  <r>
    <n v="10833"/>
    <s v="Spain"/>
    <x v="0"/>
    <n v="790"/>
  </r>
  <r>
    <n v="10833"/>
    <s v="Spain"/>
    <x v="1"/>
    <n v="19"/>
  </r>
  <r>
    <n v="10833"/>
    <s v="Spain"/>
    <x v="2"/>
    <n v="133"/>
  </r>
  <r>
    <n v="10833"/>
    <s v="Spain"/>
    <x v="3"/>
    <n v="12"/>
  </r>
  <r>
    <n v="10833"/>
    <s v="Spain"/>
    <x v="4"/>
    <n v="0"/>
  </r>
  <r>
    <n v="10833"/>
    <s v="Spain"/>
    <x v="5"/>
    <n v="19"/>
  </r>
  <r>
    <n v="11084"/>
    <s v="Canada"/>
    <x v="0"/>
    <n v="738"/>
  </r>
  <r>
    <n v="11084"/>
    <s v="Canada"/>
    <x v="1"/>
    <n v="0"/>
  </r>
  <r>
    <n v="11084"/>
    <s v="Canada"/>
    <x v="2"/>
    <n v="232"/>
  </r>
  <r>
    <n v="11084"/>
    <s v="Canada"/>
    <x v="3"/>
    <n v="13"/>
  </r>
  <r>
    <n v="11084"/>
    <s v="Canada"/>
    <x v="4"/>
    <n v="20"/>
  </r>
  <r>
    <n v="11084"/>
    <s v="Canada"/>
    <x v="5"/>
    <n v="50"/>
  </r>
  <r>
    <n v="5172"/>
    <s v="Spain"/>
    <x v="0"/>
    <n v="738"/>
  </r>
  <r>
    <n v="5172"/>
    <s v="Spain"/>
    <x v="1"/>
    <n v="0"/>
  </r>
  <r>
    <n v="5172"/>
    <s v="Spain"/>
    <x v="2"/>
    <n v="232"/>
  </r>
  <r>
    <n v="5172"/>
    <s v="Spain"/>
    <x v="3"/>
    <n v="13"/>
  </r>
  <r>
    <n v="5172"/>
    <s v="Spain"/>
    <x v="4"/>
    <n v="20"/>
  </r>
  <r>
    <n v="5172"/>
    <s v="Spain"/>
    <x v="5"/>
    <n v="50"/>
  </r>
  <r>
    <n v="6142"/>
    <s v="Spain"/>
    <x v="0"/>
    <n v="629"/>
  </r>
  <r>
    <n v="6142"/>
    <s v="Spain"/>
    <x v="1"/>
    <n v="17"/>
  </r>
  <r>
    <n v="6142"/>
    <s v="Spain"/>
    <x v="2"/>
    <n v="177"/>
  </r>
  <r>
    <n v="6142"/>
    <s v="Spain"/>
    <x v="3"/>
    <n v="69"/>
  </r>
  <r>
    <n v="6142"/>
    <s v="Spain"/>
    <x v="4"/>
    <n v="0"/>
  </r>
  <r>
    <n v="6142"/>
    <s v="Spain"/>
    <x v="5"/>
    <n v="8"/>
  </r>
  <r>
    <n v="6312"/>
    <s v="Germany"/>
    <x v="0"/>
    <n v="258"/>
  </r>
  <r>
    <n v="6312"/>
    <s v="Germany"/>
    <x v="1"/>
    <n v="107"/>
  </r>
  <r>
    <n v="6312"/>
    <s v="Germany"/>
    <x v="2"/>
    <n v="291"/>
  </r>
  <r>
    <n v="6312"/>
    <s v="Germany"/>
    <x v="3"/>
    <n v="84"/>
  </r>
  <r>
    <n v="6312"/>
    <s v="Germany"/>
    <x v="4"/>
    <n v="37"/>
  </r>
  <r>
    <n v="6312"/>
    <s v="Germany"/>
    <x v="5"/>
    <n v="86"/>
  </r>
  <r>
    <n v="9940"/>
    <s v="Saudi Arabia"/>
    <x v="0"/>
    <n v="382"/>
  </r>
  <r>
    <n v="9940"/>
    <s v="Saudi Arabia"/>
    <x v="1"/>
    <n v="114"/>
  </r>
  <r>
    <n v="9940"/>
    <s v="Saudi Arabia"/>
    <x v="2"/>
    <n v="276"/>
  </r>
  <r>
    <n v="9940"/>
    <s v="Saudi Arabia"/>
    <x v="3"/>
    <n v="75"/>
  </r>
  <r>
    <n v="9940"/>
    <s v="Saudi Arabia"/>
    <x v="4"/>
    <n v="124"/>
  </r>
  <r>
    <n v="9940"/>
    <s v="Saudi Arabia"/>
    <x v="5"/>
    <n v="38"/>
  </r>
  <r>
    <n v="7922"/>
    <s v="Saudi Arabia"/>
    <x v="0"/>
    <n v="819"/>
  </r>
  <r>
    <n v="7922"/>
    <s v="Saudi Arabia"/>
    <x v="1"/>
    <n v="0"/>
  </r>
  <r>
    <n v="7922"/>
    <s v="Saudi Arabia"/>
    <x v="2"/>
    <n v="72"/>
  </r>
  <r>
    <n v="7922"/>
    <s v="Saudi Arabia"/>
    <x v="3"/>
    <n v="12"/>
  </r>
  <r>
    <n v="7922"/>
    <s v="Saudi Arabia"/>
    <x v="4"/>
    <n v="0"/>
  </r>
  <r>
    <n v="7922"/>
    <s v="Saudi Arabia"/>
    <x v="5"/>
    <n v="63"/>
  </r>
  <r>
    <n v="6457"/>
    <s v="Saudi Arabia"/>
    <x v="0"/>
    <n v="527"/>
  </r>
  <r>
    <n v="6457"/>
    <s v="Saudi Arabia"/>
    <x v="1"/>
    <n v="24"/>
  </r>
  <r>
    <n v="6457"/>
    <s v="Saudi Arabia"/>
    <x v="2"/>
    <n v="230"/>
  </r>
  <r>
    <n v="6457"/>
    <s v="Saudi Arabia"/>
    <x v="3"/>
    <n v="32"/>
  </r>
  <r>
    <n v="6457"/>
    <s v="Saudi Arabia"/>
    <x v="4"/>
    <n v="24"/>
  </r>
  <r>
    <n v="6457"/>
    <s v="Saudi Arabia"/>
    <x v="5"/>
    <n v="65"/>
  </r>
  <r>
    <n v="8233"/>
    <s v="Canada"/>
    <x v="0"/>
    <n v="508"/>
  </r>
  <r>
    <n v="8233"/>
    <s v="Canada"/>
    <x v="1"/>
    <n v="5"/>
  </r>
  <r>
    <n v="8233"/>
    <s v="Canada"/>
    <x v="2"/>
    <n v="21"/>
  </r>
  <r>
    <n v="8233"/>
    <s v="Canada"/>
    <x v="3"/>
    <n v="7"/>
  </r>
  <r>
    <n v="8233"/>
    <s v="Canada"/>
    <x v="4"/>
    <n v="5"/>
  </r>
  <r>
    <n v="8233"/>
    <s v="Canada"/>
    <x v="5"/>
    <n v="10"/>
  </r>
  <r>
    <n v="8427"/>
    <s v="Spain"/>
    <x v="0"/>
    <n v="556"/>
  </r>
  <r>
    <n v="8427"/>
    <s v="Spain"/>
    <x v="1"/>
    <n v="14"/>
  </r>
  <r>
    <n v="8427"/>
    <s v="Spain"/>
    <x v="2"/>
    <n v="717"/>
  </r>
  <r>
    <n v="8427"/>
    <s v="Spain"/>
    <x v="3"/>
    <n v="210"/>
  </r>
  <r>
    <n v="8427"/>
    <s v="Spain"/>
    <x v="4"/>
    <n v="0"/>
  </r>
  <r>
    <n v="8427"/>
    <s v="Spain"/>
    <x v="5"/>
    <n v="43"/>
  </r>
  <r>
    <n v="217"/>
    <s v="Canada"/>
    <x v="0"/>
    <n v="556"/>
  </r>
  <r>
    <n v="217"/>
    <s v="Canada"/>
    <x v="1"/>
    <n v="14"/>
  </r>
  <r>
    <n v="217"/>
    <s v="Canada"/>
    <x v="2"/>
    <n v="717"/>
  </r>
  <r>
    <n v="217"/>
    <s v="Canada"/>
    <x v="3"/>
    <n v="210"/>
  </r>
  <r>
    <n v="217"/>
    <s v="Canada"/>
    <x v="4"/>
    <n v="0"/>
  </r>
  <r>
    <n v="217"/>
    <s v="Canada"/>
    <x v="5"/>
    <n v="43"/>
  </r>
  <r>
    <n v="1867"/>
    <s v="Spain"/>
    <x v="0"/>
    <n v="652"/>
  </r>
  <r>
    <n v="1867"/>
    <s v="Spain"/>
    <x v="1"/>
    <n v="48"/>
  </r>
  <r>
    <n v="1867"/>
    <s v="Spain"/>
    <x v="2"/>
    <n v="350"/>
  </r>
  <r>
    <n v="1867"/>
    <s v="Spain"/>
    <x v="3"/>
    <n v="94"/>
  </r>
  <r>
    <n v="1867"/>
    <s v="Spain"/>
    <x v="4"/>
    <n v="84"/>
  </r>
  <r>
    <n v="1867"/>
    <s v="Spain"/>
    <x v="5"/>
    <n v="108"/>
  </r>
  <r>
    <n v="8957"/>
    <s v="Saudi Arabia"/>
    <x v="0"/>
    <n v="480"/>
  </r>
  <r>
    <n v="8957"/>
    <s v="Saudi Arabia"/>
    <x v="1"/>
    <n v="86"/>
  </r>
  <r>
    <n v="8957"/>
    <s v="Saudi Arabia"/>
    <x v="2"/>
    <n v="249"/>
  </r>
  <r>
    <n v="8957"/>
    <s v="Saudi Arabia"/>
    <x v="3"/>
    <n v="75"/>
  </r>
  <r>
    <n v="8957"/>
    <s v="Saudi Arabia"/>
    <x v="4"/>
    <n v="86"/>
  </r>
  <r>
    <n v="8957"/>
    <s v="Saudi Arabia"/>
    <x v="5"/>
    <n v="144"/>
  </r>
  <r>
    <n v="7732"/>
    <s v="Spain"/>
    <x v="0"/>
    <n v="293"/>
  </r>
  <r>
    <n v="7732"/>
    <s v="Spain"/>
    <x v="1"/>
    <n v="0"/>
  </r>
  <r>
    <n v="7732"/>
    <s v="Spain"/>
    <x v="2"/>
    <n v="124"/>
  </r>
  <r>
    <n v="7732"/>
    <s v="Spain"/>
    <x v="3"/>
    <n v="179"/>
  </r>
  <r>
    <n v="7732"/>
    <s v="Spain"/>
    <x v="4"/>
    <n v="97"/>
  </r>
  <r>
    <n v="7732"/>
    <s v="Spain"/>
    <x v="5"/>
    <n v="52"/>
  </r>
  <r>
    <n v="1802"/>
    <s v="Spain"/>
    <x v="0"/>
    <n v="412"/>
  </r>
  <r>
    <n v="1802"/>
    <s v="Spain"/>
    <x v="1"/>
    <n v="5"/>
  </r>
  <r>
    <n v="1802"/>
    <s v="Spain"/>
    <x v="2"/>
    <n v="119"/>
  </r>
  <r>
    <n v="1802"/>
    <s v="Spain"/>
    <x v="3"/>
    <n v="38"/>
  </r>
  <r>
    <n v="1802"/>
    <s v="Spain"/>
    <x v="4"/>
    <n v="29"/>
  </r>
  <r>
    <n v="1802"/>
    <s v="Spain"/>
    <x v="5"/>
    <n v="77"/>
  </r>
  <r>
    <n v="843"/>
    <s v="Spain"/>
    <x v="0"/>
    <n v="303"/>
  </r>
  <r>
    <n v="843"/>
    <s v="Spain"/>
    <x v="1"/>
    <n v="0"/>
  </r>
  <r>
    <n v="843"/>
    <s v="Spain"/>
    <x v="2"/>
    <n v="280"/>
  </r>
  <r>
    <n v="843"/>
    <s v="Spain"/>
    <x v="3"/>
    <n v="60"/>
  </r>
  <r>
    <n v="843"/>
    <s v="Spain"/>
    <x v="4"/>
    <n v="147"/>
  </r>
  <r>
    <n v="843"/>
    <s v="Spain"/>
    <x v="5"/>
    <n v="15"/>
  </r>
  <r>
    <n v="10281"/>
    <s v="Australia"/>
    <x v="0"/>
    <n v="180"/>
  </r>
  <r>
    <n v="10281"/>
    <s v="Australia"/>
    <x v="1"/>
    <n v="60"/>
  </r>
  <r>
    <n v="10281"/>
    <s v="Australia"/>
    <x v="2"/>
    <n v="241"/>
  </r>
  <r>
    <n v="10281"/>
    <s v="Australia"/>
    <x v="3"/>
    <n v="13"/>
  </r>
  <r>
    <n v="10281"/>
    <s v="Australia"/>
    <x v="4"/>
    <n v="54"/>
  </r>
  <r>
    <n v="10281"/>
    <s v="Australia"/>
    <x v="5"/>
    <n v="54"/>
  </r>
  <r>
    <n v="9645"/>
    <s v="Spain"/>
    <x v="0"/>
    <n v="920"/>
  </r>
  <r>
    <n v="9645"/>
    <s v="Spain"/>
    <x v="1"/>
    <n v="138"/>
  </r>
  <r>
    <n v="9645"/>
    <s v="Spain"/>
    <x v="2"/>
    <n v="168"/>
  </r>
  <r>
    <n v="9645"/>
    <s v="Spain"/>
    <x v="3"/>
    <n v="36"/>
  </r>
  <r>
    <n v="9645"/>
    <s v="Spain"/>
    <x v="4"/>
    <n v="46"/>
  </r>
  <r>
    <n v="9645"/>
    <s v="Spain"/>
    <x v="5"/>
    <n v="30"/>
  </r>
  <r>
    <n v="1640"/>
    <s v="Spain"/>
    <x v="0"/>
    <n v="66"/>
  </r>
  <r>
    <n v="1640"/>
    <s v="Spain"/>
    <x v="1"/>
    <n v="0"/>
  </r>
  <r>
    <n v="1640"/>
    <s v="Spain"/>
    <x v="2"/>
    <n v="16"/>
  </r>
  <r>
    <n v="1640"/>
    <s v="Spain"/>
    <x v="3"/>
    <n v="0"/>
  </r>
  <r>
    <n v="1640"/>
    <s v="Spain"/>
    <x v="4"/>
    <n v="6"/>
  </r>
  <r>
    <n v="1640"/>
    <s v="Spain"/>
    <x v="5"/>
    <n v="20"/>
  </r>
  <r>
    <n v="9242"/>
    <s v="Saudi Arabia"/>
    <x v="0"/>
    <n v="836"/>
  </r>
  <r>
    <n v="9242"/>
    <s v="Saudi Arabia"/>
    <x v="1"/>
    <n v="185"/>
  </r>
  <r>
    <n v="9242"/>
    <s v="Saudi Arabia"/>
    <x v="2"/>
    <n v="575"/>
  </r>
  <r>
    <n v="9242"/>
    <s v="Saudi Arabia"/>
    <x v="3"/>
    <n v="24"/>
  </r>
  <r>
    <n v="9242"/>
    <s v="Saudi Arabia"/>
    <x v="4"/>
    <n v="25"/>
  </r>
  <r>
    <n v="9242"/>
    <s v="Saudi Arabia"/>
    <x v="5"/>
    <n v="77"/>
  </r>
  <r>
    <n v="6059"/>
    <s v="Spain"/>
    <x v="0"/>
    <n v="986"/>
  </r>
  <r>
    <n v="6059"/>
    <s v="Spain"/>
    <x v="1"/>
    <n v="36"/>
  </r>
  <r>
    <n v="6059"/>
    <s v="Spain"/>
    <x v="2"/>
    <n v="168"/>
  </r>
  <r>
    <n v="6059"/>
    <s v="Spain"/>
    <x v="3"/>
    <n v="16"/>
  </r>
  <r>
    <n v="6059"/>
    <s v="Spain"/>
    <x v="4"/>
    <n v="0"/>
  </r>
  <r>
    <n v="6059"/>
    <s v="Spain"/>
    <x v="5"/>
    <n v="108"/>
  </r>
  <r>
    <n v="380"/>
    <s v="Saudi Arabia"/>
    <x v="0"/>
    <n v="1170"/>
  </r>
  <r>
    <n v="380"/>
    <s v="Saudi Arabia"/>
    <x v="1"/>
    <n v="48"/>
  </r>
  <r>
    <n v="380"/>
    <s v="Saudi Arabia"/>
    <x v="2"/>
    <n v="320"/>
  </r>
  <r>
    <n v="380"/>
    <s v="Saudi Arabia"/>
    <x v="3"/>
    <n v="42"/>
  </r>
  <r>
    <n v="380"/>
    <s v="Saudi Arabia"/>
    <x v="4"/>
    <n v="32"/>
  </r>
  <r>
    <n v="380"/>
    <s v="Saudi Arabia"/>
    <x v="5"/>
    <n v="192"/>
  </r>
  <r>
    <n v="7165"/>
    <s v="Spain"/>
    <x v="0"/>
    <n v="381"/>
  </r>
  <r>
    <n v="7165"/>
    <s v="Spain"/>
    <x v="1"/>
    <n v="35"/>
  </r>
  <r>
    <n v="7165"/>
    <s v="Spain"/>
    <x v="2"/>
    <n v="172"/>
  </r>
  <r>
    <n v="7165"/>
    <s v="Spain"/>
    <x v="3"/>
    <n v="56"/>
  </r>
  <r>
    <n v="7165"/>
    <s v="Spain"/>
    <x v="4"/>
    <n v="86"/>
  </r>
  <r>
    <n v="7165"/>
    <s v="Spain"/>
    <x v="5"/>
    <n v="93"/>
  </r>
  <r>
    <n v="7646"/>
    <s v="Spain"/>
    <x v="0"/>
    <n v="218"/>
  </r>
  <r>
    <n v="7646"/>
    <s v="Spain"/>
    <x v="1"/>
    <n v="63"/>
  </r>
  <r>
    <n v="7646"/>
    <s v="Spain"/>
    <x v="2"/>
    <n v="282"/>
  </r>
  <r>
    <n v="7646"/>
    <s v="Spain"/>
    <x v="3"/>
    <n v="137"/>
  </r>
  <r>
    <n v="7646"/>
    <s v="Spain"/>
    <x v="4"/>
    <n v="35"/>
  </r>
  <r>
    <n v="7646"/>
    <s v="Spain"/>
    <x v="5"/>
    <n v="70"/>
  </r>
  <r>
    <n v="1029"/>
    <s v="Spain"/>
    <x v="0"/>
    <n v="200"/>
  </r>
  <r>
    <n v="1029"/>
    <s v="Spain"/>
    <x v="1"/>
    <n v="5"/>
  </r>
  <r>
    <n v="1029"/>
    <s v="Spain"/>
    <x v="2"/>
    <n v="44"/>
  </r>
  <r>
    <n v="1029"/>
    <s v="Spain"/>
    <x v="3"/>
    <n v="0"/>
  </r>
  <r>
    <n v="1029"/>
    <s v="Spain"/>
    <x v="4"/>
    <n v="10"/>
  </r>
  <r>
    <n v="1029"/>
    <s v="Spain"/>
    <x v="5"/>
    <n v="20"/>
  </r>
  <r>
    <n v="5140"/>
    <s v="Spain"/>
    <x v="0"/>
    <n v="1047"/>
  </r>
  <r>
    <n v="5140"/>
    <s v="Spain"/>
    <x v="1"/>
    <n v="0"/>
  </r>
  <r>
    <n v="5140"/>
    <s v="Spain"/>
    <x v="2"/>
    <n v="140"/>
  </r>
  <r>
    <n v="5140"/>
    <s v="Spain"/>
    <x v="3"/>
    <n v="67"/>
  </r>
  <r>
    <n v="5140"/>
    <s v="Spain"/>
    <x v="4"/>
    <n v="38"/>
  </r>
  <r>
    <n v="5140"/>
    <s v="Spain"/>
    <x v="5"/>
    <n v="153"/>
  </r>
  <r>
    <n v="9750"/>
    <s v="Spain"/>
    <x v="0"/>
    <n v="731"/>
  </r>
  <r>
    <n v="9750"/>
    <s v="Spain"/>
    <x v="1"/>
    <n v="60"/>
  </r>
  <r>
    <n v="9750"/>
    <s v="Spain"/>
    <x v="2"/>
    <n v="353"/>
  </r>
  <r>
    <n v="9750"/>
    <s v="Spain"/>
    <x v="3"/>
    <n v="78"/>
  </r>
  <r>
    <n v="9750"/>
    <s v="Spain"/>
    <x v="4"/>
    <n v="12"/>
  </r>
  <r>
    <n v="9750"/>
    <s v="Spain"/>
    <x v="5"/>
    <n v="73"/>
  </r>
  <r>
    <n v="9595"/>
    <s v="Spain"/>
    <x v="0"/>
    <n v="539"/>
  </r>
  <r>
    <n v="9595"/>
    <s v="Spain"/>
    <x v="1"/>
    <n v="169"/>
  </r>
  <r>
    <n v="9595"/>
    <s v="Spain"/>
    <x v="2"/>
    <n v="816"/>
  </r>
  <r>
    <n v="9595"/>
    <s v="Spain"/>
    <x v="3"/>
    <n v="20"/>
  </r>
  <r>
    <n v="9595"/>
    <s v="Spain"/>
    <x v="4"/>
    <n v="0"/>
  </r>
  <r>
    <n v="9595"/>
    <s v="Spain"/>
    <x v="5"/>
    <n v="30"/>
  </r>
  <r>
    <n v="7488"/>
    <s v="Spain"/>
    <x v="0"/>
    <n v="420"/>
  </r>
  <r>
    <n v="7488"/>
    <s v="Spain"/>
    <x v="1"/>
    <n v="15"/>
  </r>
  <r>
    <n v="7488"/>
    <s v="Spain"/>
    <x v="2"/>
    <n v="186"/>
  </r>
  <r>
    <n v="7488"/>
    <s v="Spain"/>
    <x v="3"/>
    <n v="151"/>
  </r>
  <r>
    <n v="7488"/>
    <s v="Spain"/>
    <x v="4"/>
    <n v="38"/>
  </r>
  <r>
    <n v="7488"/>
    <s v="Spain"/>
    <x v="5"/>
    <n v="15"/>
  </r>
  <r>
    <n v="2223"/>
    <s v="Spain"/>
    <x v="0"/>
    <n v="1215"/>
  </r>
  <r>
    <n v="2223"/>
    <s v="Spain"/>
    <x v="1"/>
    <n v="33"/>
  </r>
  <r>
    <n v="2223"/>
    <s v="Spain"/>
    <x v="2"/>
    <n v="249"/>
  </r>
  <r>
    <n v="2223"/>
    <s v="Spain"/>
    <x v="3"/>
    <n v="64"/>
  </r>
  <r>
    <n v="2223"/>
    <s v="Spain"/>
    <x v="4"/>
    <n v="116"/>
  </r>
  <r>
    <n v="2223"/>
    <s v="Spain"/>
    <x v="5"/>
    <n v="149"/>
  </r>
  <r>
    <n v="1665"/>
    <s v="Saudi Arabia"/>
    <x v="0"/>
    <n v="1459"/>
  </r>
  <r>
    <n v="1665"/>
    <s v="Saudi Arabia"/>
    <x v="1"/>
    <n v="0"/>
  </r>
  <r>
    <n v="1665"/>
    <s v="Saudi Arabia"/>
    <x v="2"/>
    <n v="61"/>
  </r>
  <r>
    <n v="1665"/>
    <s v="Saudi Arabia"/>
    <x v="3"/>
    <n v="0"/>
  </r>
  <r>
    <n v="1665"/>
    <s v="Saudi Arabia"/>
    <x v="4"/>
    <n v="15"/>
  </r>
  <r>
    <n v="1665"/>
    <s v="Saudi Arabia"/>
    <x v="5"/>
    <n v="215"/>
  </r>
  <r>
    <n v="5682"/>
    <s v="Australia"/>
    <x v="0"/>
    <n v="948"/>
  </r>
  <r>
    <n v="5682"/>
    <s v="Australia"/>
    <x v="1"/>
    <n v="10"/>
  </r>
  <r>
    <n v="5682"/>
    <s v="Australia"/>
    <x v="2"/>
    <n v="86"/>
  </r>
  <r>
    <n v="5682"/>
    <s v="Australia"/>
    <x v="3"/>
    <n v="13"/>
  </r>
  <r>
    <n v="5682"/>
    <s v="Australia"/>
    <x v="4"/>
    <n v="21"/>
  </r>
  <r>
    <n v="5682"/>
    <s v="Australia"/>
    <x v="5"/>
    <n v="21"/>
  </r>
  <r>
    <n v="4440"/>
    <s v="Saudi Arabia"/>
    <x v="0"/>
    <n v="509"/>
  </r>
  <r>
    <n v="4440"/>
    <s v="Saudi Arabia"/>
    <x v="1"/>
    <n v="0"/>
  </r>
  <r>
    <n v="4440"/>
    <s v="Saudi Arabia"/>
    <x v="2"/>
    <n v="27"/>
  </r>
  <r>
    <n v="4440"/>
    <s v="Saudi Arabia"/>
    <x v="3"/>
    <n v="0"/>
  </r>
  <r>
    <n v="4440"/>
    <s v="Saudi Arabia"/>
    <x v="4"/>
    <n v="0"/>
  </r>
  <r>
    <n v="4440"/>
    <s v="Saudi Arabia"/>
    <x v="5"/>
    <n v="10"/>
  </r>
  <r>
    <n v="5519"/>
    <s v="Saudi Arabia"/>
    <x v="0"/>
    <n v="316"/>
  </r>
  <r>
    <n v="5519"/>
    <s v="Saudi Arabia"/>
    <x v="1"/>
    <n v="58"/>
  </r>
  <r>
    <n v="5519"/>
    <s v="Saudi Arabia"/>
    <x v="2"/>
    <n v="161"/>
  </r>
  <r>
    <n v="5519"/>
    <s v="Saudi Arabia"/>
    <x v="3"/>
    <n v="76"/>
  </r>
  <r>
    <n v="5519"/>
    <s v="Saudi Arabia"/>
    <x v="4"/>
    <n v="51"/>
  </r>
  <r>
    <n v="5519"/>
    <s v="Saudi Arabia"/>
    <x v="5"/>
    <n v="135"/>
  </r>
  <r>
    <n v="5529"/>
    <s v="Canada"/>
    <x v="0"/>
    <n v="406"/>
  </r>
  <r>
    <n v="5529"/>
    <s v="Canada"/>
    <x v="1"/>
    <n v="0"/>
  </r>
  <r>
    <n v="5529"/>
    <s v="Canada"/>
    <x v="2"/>
    <n v="30"/>
  </r>
  <r>
    <n v="5529"/>
    <s v="Canada"/>
    <x v="3"/>
    <n v="0"/>
  </r>
  <r>
    <n v="5529"/>
    <s v="Canada"/>
    <x v="4"/>
    <n v="0"/>
  </r>
  <r>
    <n v="5529"/>
    <s v="Canada"/>
    <x v="5"/>
    <n v="8"/>
  </r>
  <r>
    <n v="4001"/>
    <s v="Saudi Arabia"/>
    <x v="0"/>
    <n v="406"/>
  </r>
  <r>
    <n v="4001"/>
    <s v="Saudi Arabia"/>
    <x v="1"/>
    <n v="0"/>
  </r>
  <r>
    <n v="4001"/>
    <s v="Saudi Arabia"/>
    <x v="2"/>
    <n v="30"/>
  </r>
  <r>
    <n v="4001"/>
    <s v="Saudi Arabia"/>
    <x v="3"/>
    <n v="0"/>
  </r>
  <r>
    <n v="4001"/>
    <s v="Saudi Arabia"/>
    <x v="4"/>
    <n v="0"/>
  </r>
  <r>
    <n v="4001"/>
    <s v="Saudi Arabia"/>
    <x v="5"/>
    <n v="8"/>
  </r>
  <r>
    <n v="4756"/>
    <s v="Spain"/>
    <x v="0"/>
    <n v="176"/>
  </r>
  <r>
    <n v="4756"/>
    <s v="Spain"/>
    <x v="1"/>
    <n v="29"/>
  </r>
  <r>
    <n v="4756"/>
    <s v="Spain"/>
    <x v="2"/>
    <n v="818"/>
  </r>
  <r>
    <n v="4756"/>
    <s v="Spain"/>
    <x v="3"/>
    <n v="0"/>
  </r>
  <r>
    <n v="4756"/>
    <s v="Spain"/>
    <x v="4"/>
    <n v="33"/>
  </r>
  <r>
    <n v="4756"/>
    <s v="Spain"/>
    <x v="5"/>
    <n v="112"/>
  </r>
  <r>
    <n v="7476"/>
    <s v="Saudi Arabia"/>
    <x v="0"/>
    <n v="928"/>
  </r>
  <r>
    <n v="7476"/>
    <s v="Saudi Arabia"/>
    <x v="1"/>
    <n v="63"/>
  </r>
  <r>
    <n v="7476"/>
    <s v="Saudi Arabia"/>
    <x v="2"/>
    <n v="254"/>
  </r>
  <r>
    <n v="7476"/>
    <s v="Saudi Arabia"/>
    <x v="3"/>
    <n v="0"/>
  </r>
  <r>
    <n v="7476"/>
    <s v="Saudi Arabia"/>
    <x v="4"/>
    <n v="12"/>
  </r>
  <r>
    <n v="7476"/>
    <s v="Saudi Arabia"/>
    <x v="5"/>
    <n v="12"/>
  </r>
  <r>
    <n v="9166"/>
    <s v="Spain"/>
    <x v="0"/>
    <n v="387"/>
  </r>
  <r>
    <n v="9166"/>
    <s v="Spain"/>
    <x v="1"/>
    <n v="84"/>
  </r>
  <r>
    <n v="9166"/>
    <s v="Spain"/>
    <x v="2"/>
    <n v="141"/>
  </r>
  <r>
    <n v="9166"/>
    <s v="Spain"/>
    <x v="3"/>
    <n v="73"/>
  </r>
  <r>
    <n v="9166"/>
    <s v="Spain"/>
    <x v="4"/>
    <n v="35"/>
  </r>
  <r>
    <n v="9166"/>
    <s v="Spain"/>
    <x v="5"/>
    <n v="162"/>
  </r>
  <r>
    <n v="8091"/>
    <s v="India"/>
    <x v="0"/>
    <n v="423"/>
  </r>
  <r>
    <n v="8091"/>
    <s v="India"/>
    <x v="1"/>
    <n v="184"/>
  </r>
  <r>
    <n v="8091"/>
    <s v="India"/>
    <x v="2"/>
    <n v="368"/>
  </r>
  <r>
    <n v="8091"/>
    <s v="India"/>
    <x v="3"/>
    <n v="13"/>
  </r>
  <r>
    <n v="8091"/>
    <s v="India"/>
    <x v="4"/>
    <n v="97"/>
  </r>
  <r>
    <n v="8091"/>
    <s v="India"/>
    <x v="5"/>
    <n v="21"/>
  </r>
  <r>
    <n v="4405"/>
    <s v="Australia"/>
    <x v="0"/>
    <n v="622"/>
  </r>
  <r>
    <n v="4405"/>
    <s v="Australia"/>
    <x v="1"/>
    <n v="7"/>
  </r>
  <r>
    <n v="4405"/>
    <s v="Australia"/>
    <x v="2"/>
    <n v="115"/>
  </r>
  <r>
    <n v="4405"/>
    <s v="Australia"/>
    <x v="3"/>
    <n v="30"/>
  </r>
  <r>
    <n v="4405"/>
    <s v="Australia"/>
    <x v="4"/>
    <n v="0"/>
  </r>
  <r>
    <n v="4405"/>
    <s v="Australia"/>
    <x v="5"/>
    <n v="15"/>
  </r>
  <r>
    <n v="7079"/>
    <s v="Saudi Arabia"/>
    <x v="0"/>
    <n v="897"/>
  </r>
  <r>
    <n v="7079"/>
    <s v="Saudi Arabia"/>
    <x v="1"/>
    <n v="23"/>
  </r>
  <r>
    <n v="7079"/>
    <s v="Saudi Arabia"/>
    <x v="2"/>
    <n v="207"/>
  </r>
  <r>
    <n v="7079"/>
    <s v="Saudi Arabia"/>
    <x v="3"/>
    <n v="15"/>
  </r>
  <r>
    <n v="7079"/>
    <s v="Saudi Arabia"/>
    <x v="4"/>
    <n v="11"/>
  </r>
  <r>
    <n v="7079"/>
    <s v="Saudi Arabia"/>
    <x v="5"/>
    <n v="92"/>
  </r>
  <r>
    <n v="3870"/>
    <s v="Germany"/>
    <x v="0"/>
    <n v="359"/>
  </r>
  <r>
    <n v="3870"/>
    <s v="Germany"/>
    <x v="1"/>
    <n v="35"/>
  </r>
  <r>
    <n v="3870"/>
    <s v="Germany"/>
    <x v="2"/>
    <n v="314"/>
  </r>
  <r>
    <n v="3870"/>
    <s v="Germany"/>
    <x v="3"/>
    <n v="93"/>
  </r>
  <r>
    <n v="3870"/>
    <s v="Germany"/>
    <x v="4"/>
    <n v="116"/>
  </r>
  <r>
    <n v="3870"/>
    <s v="Germany"/>
    <x v="5"/>
    <n v="89"/>
  </r>
  <r>
    <n v="4391"/>
    <s v="Saudi Arabia"/>
    <x v="0"/>
    <n v="635"/>
  </r>
  <r>
    <n v="4391"/>
    <s v="Saudi Arabia"/>
    <x v="1"/>
    <n v="15"/>
  </r>
  <r>
    <n v="4391"/>
    <s v="Saudi Arabia"/>
    <x v="2"/>
    <n v="100"/>
  </r>
  <r>
    <n v="4391"/>
    <s v="Saudi Arabia"/>
    <x v="3"/>
    <n v="20"/>
  </r>
  <r>
    <n v="4391"/>
    <s v="Saudi Arabia"/>
    <x v="4"/>
    <n v="7"/>
  </r>
  <r>
    <n v="4391"/>
    <s v="Saudi Arabia"/>
    <x v="5"/>
    <n v="131"/>
  </r>
  <r>
    <n v="6283"/>
    <s v="Spain"/>
    <x v="0"/>
    <n v="635"/>
  </r>
  <r>
    <n v="6283"/>
    <s v="Spain"/>
    <x v="1"/>
    <n v="15"/>
  </r>
  <r>
    <n v="6283"/>
    <s v="Spain"/>
    <x v="2"/>
    <n v="100"/>
  </r>
  <r>
    <n v="6283"/>
    <s v="Spain"/>
    <x v="3"/>
    <n v="20"/>
  </r>
  <r>
    <n v="6283"/>
    <s v="Spain"/>
    <x v="4"/>
    <n v="7"/>
  </r>
  <r>
    <n v="6283"/>
    <s v="Spain"/>
    <x v="5"/>
    <n v="131"/>
  </r>
  <r>
    <n v="3421"/>
    <s v="Australia"/>
    <x v="0"/>
    <n v="635"/>
  </r>
  <r>
    <n v="3421"/>
    <s v="Australia"/>
    <x v="1"/>
    <n v="15"/>
  </r>
  <r>
    <n v="3421"/>
    <s v="Australia"/>
    <x v="2"/>
    <n v="100"/>
  </r>
  <r>
    <n v="3421"/>
    <s v="Australia"/>
    <x v="3"/>
    <n v="20"/>
  </r>
  <r>
    <n v="3421"/>
    <s v="Australia"/>
    <x v="4"/>
    <n v="7"/>
  </r>
  <r>
    <n v="3421"/>
    <s v="Australia"/>
    <x v="5"/>
    <n v="131"/>
  </r>
  <r>
    <n v="1245"/>
    <s v="Spain"/>
    <x v="0"/>
    <n v="977"/>
  </r>
  <r>
    <n v="1245"/>
    <s v="Spain"/>
    <x v="1"/>
    <n v="12"/>
  </r>
  <r>
    <n v="1245"/>
    <s v="Spain"/>
    <x v="2"/>
    <n v="253"/>
  </r>
  <r>
    <n v="1245"/>
    <s v="Spain"/>
    <x v="3"/>
    <n v="16"/>
  </r>
  <r>
    <n v="1245"/>
    <s v="Spain"/>
    <x v="4"/>
    <n v="12"/>
  </r>
  <r>
    <n v="1245"/>
    <s v="Spain"/>
    <x v="5"/>
    <n v="101"/>
  </r>
  <r>
    <n v="2561"/>
    <s v="Germany"/>
    <x v="0"/>
    <n v="977"/>
  </r>
  <r>
    <n v="2561"/>
    <s v="Germany"/>
    <x v="1"/>
    <n v="12"/>
  </r>
  <r>
    <n v="2561"/>
    <s v="Germany"/>
    <x v="2"/>
    <n v="253"/>
  </r>
  <r>
    <n v="2561"/>
    <s v="Germany"/>
    <x v="3"/>
    <n v="16"/>
  </r>
  <r>
    <n v="2561"/>
    <s v="Germany"/>
    <x v="4"/>
    <n v="12"/>
  </r>
  <r>
    <n v="2561"/>
    <s v="Germany"/>
    <x v="5"/>
    <n v="101"/>
  </r>
  <r>
    <n v="4478"/>
    <s v="India"/>
    <x v="0"/>
    <n v="457"/>
  </r>
  <r>
    <n v="4478"/>
    <s v="India"/>
    <x v="1"/>
    <n v="5"/>
  </r>
  <r>
    <n v="4478"/>
    <s v="India"/>
    <x v="2"/>
    <n v="106"/>
  </r>
  <r>
    <n v="4478"/>
    <s v="India"/>
    <x v="3"/>
    <n v="15"/>
  </r>
  <r>
    <n v="4478"/>
    <s v="India"/>
    <x v="4"/>
    <n v="17"/>
  </r>
  <r>
    <n v="4478"/>
    <s v="India"/>
    <x v="5"/>
    <n v="53"/>
  </r>
  <r>
    <n v="8727"/>
    <s v="Saudi Arabia"/>
    <x v="0"/>
    <n v="587"/>
  </r>
  <r>
    <n v="8727"/>
    <s v="Saudi Arabia"/>
    <x v="1"/>
    <n v="43"/>
  </r>
  <r>
    <n v="8727"/>
    <s v="Saudi Arabia"/>
    <x v="2"/>
    <n v="337"/>
  </r>
  <r>
    <n v="8727"/>
    <s v="Saudi Arabia"/>
    <x v="3"/>
    <n v="42"/>
  </r>
  <r>
    <n v="8727"/>
    <s v="Saudi Arabia"/>
    <x v="4"/>
    <n v="87"/>
  </r>
  <r>
    <n v="8727"/>
    <s v="Saudi Arabia"/>
    <x v="5"/>
    <n v="54"/>
  </r>
  <r>
    <n v="3056"/>
    <s v="Saudi Arabia"/>
    <x v="0"/>
    <n v="587"/>
  </r>
  <r>
    <n v="3056"/>
    <s v="Saudi Arabia"/>
    <x v="1"/>
    <n v="43"/>
  </r>
  <r>
    <n v="3056"/>
    <s v="Saudi Arabia"/>
    <x v="2"/>
    <n v="337"/>
  </r>
  <r>
    <n v="3056"/>
    <s v="Saudi Arabia"/>
    <x v="3"/>
    <n v="42"/>
  </r>
  <r>
    <n v="3056"/>
    <s v="Saudi Arabia"/>
    <x v="4"/>
    <n v="87"/>
  </r>
  <r>
    <n v="3056"/>
    <s v="Saudi Arabia"/>
    <x v="5"/>
    <n v="54"/>
  </r>
  <r>
    <n v="3599"/>
    <s v="Spain"/>
    <x v="0"/>
    <n v="575"/>
  </r>
  <r>
    <n v="3599"/>
    <s v="Spain"/>
    <x v="1"/>
    <n v="80"/>
  </r>
  <r>
    <n v="3599"/>
    <s v="Spain"/>
    <x v="2"/>
    <n v="428"/>
  </r>
  <r>
    <n v="3599"/>
    <s v="Spain"/>
    <x v="3"/>
    <n v="208"/>
  </r>
  <r>
    <n v="3599"/>
    <s v="Spain"/>
    <x v="4"/>
    <n v="93"/>
  </r>
  <r>
    <n v="3599"/>
    <s v="Spain"/>
    <x v="5"/>
    <n v="80"/>
  </r>
  <r>
    <n v="4073"/>
    <s v="Germany"/>
    <x v="0"/>
    <n v="769"/>
  </r>
  <r>
    <n v="4073"/>
    <s v="Germany"/>
    <x v="1"/>
    <n v="80"/>
  </r>
  <r>
    <n v="4073"/>
    <s v="Germany"/>
    <x v="2"/>
    <n v="252"/>
  </r>
  <r>
    <n v="4073"/>
    <s v="Germany"/>
    <x v="3"/>
    <n v="15"/>
  </r>
  <r>
    <n v="4073"/>
    <s v="Germany"/>
    <x v="4"/>
    <n v="34"/>
  </r>
  <r>
    <n v="4073"/>
    <s v="Germany"/>
    <x v="5"/>
    <n v="65"/>
  </r>
  <r>
    <n v="7873"/>
    <s v="Canada"/>
    <x v="0"/>
    <n v="141"/>
  </r>
  <r>
    <n v="7873"/>
    <s v="Canada"/>
    <x v="1"/>
    <n v="11"/>
  </r>
  <r>
    <n v="7873"/>
    <s v="Canada"/>
    <x v="2"/>
    <n v="114"/>
  </r>
  <r>
    <n v="7873"/>
    <s v="Canada"/>
    <x v="3"/>
    <n v="15"/>
  </r>
  <r>
    <n v="7873"/>
    <s v="Canada"/>
    <x v="4"/>
    <n v="14"/>
  </r>
  <r>
    <n v="7873"/>
    <s v="Canada"/>
    <x v="5"/>
    <n v="5"/>
  </r>
  <r>
    <n v="8439"/>
    <s v="Spain"/>
    <x v="0"/>
    <n v="734"/>
  </r>
  <r>
    <n v="8439"/>
    <s v="Spain"/>
    <x v="1"/>
    <n v="26"/>
  </r>
  <r>
    <n v="8439"/>
    <s v="Spain"/>
    <x v="2"/>
    <n v="70"/>
  </r>
  <r>
    <n v="8439"/>
    <s v="Spain"/>
    <x v="3"/>
    <n v="11"/>
  </r>
  <r>
    <n v="8439"/>
    <s v="Spain"/>
    <x v="4"/>
    <n v="44"/>
  </r>
  <r>
    <n v="8439"/>
    <s v="Spain"/>
    <x v="5"/>
    <n v="17"/>
  </r>
  <r>
    <n v="6202"/>
    <s v="Spain"/>
    <x v="0"/>
    <n v="571"/>
  </r>
  <r>
    <n v="6202"/>
    <s v="Spain"/>
    <x v="1"/>
    <n v="50"/>
  </r>
  <r>
    <n v="6202"/>
    <s v="Spain"/>
    <x v="2"/>
    <n v="142"/>
  </r>
  <r>
    <n v="6202"/>
    <s v="Spain"/>
    <x v="3"/>
    <n v="33"/>
  </r>
  <r>
    <n v="6202"/>
    <s v="Spain"/>
    <x v="4"/>
    <n v="50"/>
  </r>
  <r>
    <n v="6202"/>
    <s v="Spain"/>
    <x v="5"/>
    <n v="159"/>
  </r>
  <r>
    <n v="3856"/>
    <s v="Spain"/>
    <x v="0"/>
    <n v="571"/>
  </r>
  <r>
    <n v="3856"/>
    <s v="Spain"/>
    <x v="1"/>
    <n v="50"/>
  </r>
  <r>
    <n v="3856"/>
    <s v="Spain"/>
    <x v="2"/>
    <n v="142"/>
  </r>
  <r>
    <n v="3856"/>
    <s v="Spain"/>
    <x v="3"/>
    <n v="33"/>
  </r>
  <r>
    <n v="3856"/>
    <s v="Spain"/>
    <x v="4"/>
    <n v="50"/>
  </r>
  <r>
    <n v="3856"/>
    <s v="Spain"/>
    <x v="5"/>
    <n v="159"/>
  </r>
  <r>
    <n v="309"/>
    <s v="Saudi Arabia"/>
    <x v="0"/>
    <n v="918"/>
  </r>
  <r>
    <n v="309"/>
    <s v="Saudi Arabia"/>
    <x v="1"/>
    <n v="21"/>
  </r>
  <r>
    <n v="309"/>
    <s v="Saudi Arabia"/>
    <x v="2"/>
    <n v="118"/>
  </r>
  <r>
    <n v="309"/>
    <s v="Saudi Arabia"/>
    <x v="3"/>
    <n v="13"/>
  </r>
  <r>
    <n v="309"/>
    <s v="Saudi Arabia"/>
    <x v="4"/>
    <n v="10"/>
  </r>
  <r>
    <n v="309"/>
    <s v="Saudi Arabia"/>
    <x v="5"/>
    <n v="21"/>
  </r>
  <r>
    <n v="3571"/>
    <s v="Spain"/>
    <x v="0"/>
    <n v="918"/>
  </r>
  <r>
    <n v="3571"/>
    <s v="Spain"/>
    <x v="1"/>
    <n v="21"/>
  </r>
  <r>
    <n v="3571"/>
    <s v="Spain"/>
    <x v="2"/>
    <n v="118"/>
  </r>
  <r>
    <n v="3571"/>
    <s v="Spain"/>
    <x v="3"/>
    <n v="13"/>
  </r>
  <r>
    <n v="3571"/>
    <s v="Spain"/>
    <x v="4"/>
    <n v="10"/>
  </r>
  <r>
    <n v="3571"/>
    <s v="Spain"/>
    <x v="5"/>
    <n v="21"/>
  </r>
  <r>
    <n v="819"/>
    <s v="Spain"/>
    <x v="0"/>
    <n v="508"/>
  </r>
  <r>
    <n v="819"/>
    <s v="Spain"/>
    <x v="1"/>
    <n v="124"/>
  </r>
  <r>
    <n v="819"/>
    <s v="Spain"/>
    <x v="2"/>
    <n v="249"/>
  </r>
  <r>
    <n v="819"/>
    <s v="Spain"/>
    <x v="3"/>
    <n v="50"/>
  </r>
  <r>
    <n v="819"/>
    <s v="Spain"/>
    <x v="4"/>
    <n v="38"/>
  </r>
  <r>
    <n v="819"/>
    <s v="Spain"/>
    <x v="5"/>
    <n v="134"/>
  </r>
  <r>
    <n v="6912"/>
    <s v="Spain"/>
    <x v="0"/>
    <n v="593"/>
  </r>
  <r>
    <n v="6912"/>
    <s v="Spain"/>
    <x v="1"/>
    <n v="30"/>
  </r>
  <r>
    <n v="6912"/>
    <s v="Spain"/>
    <x v="2"/>
    <n v="91"/>
  </r>
  <r>
    <n v="6912"/>
    <s v="Spain"/>
    <x v="3"/>
    <n v="29"/>
  </r>
  <r>
    <n v="6912"/>
    <s v="Spain"/>
    <x v="4"/>
    <n v="22"/>
  </r>
  <r>
    <n v="6912"/>
    <s v="Spain"/>
    <x v="5"/>
    <n v="7"/>
  </r>
  <r>
    <n v="10676"/>
    <s v="Spain"/>
    <x v="0"/>
    <n v="145"/>
  </r>
  <r>
    <n v="10676"/>
    <s v="Spain"/>
    <x v="1"/>
    <n v="193"/>
  </r>
  <r>
    <n v="10676"/>
    <s v="Spain"/>
    <x v="2"/>
    <n v="459"/>
  </r>
  <r>
    <n v="10676"/>
    <s v="Spain"/>
    <x v="3"/>
    <n v="205"/>
  </r>
  <r>
    <n v="10676"/>
    <s v="Spain"/>
    <x v="4"/>
    <n v="26"/>
  </r>
  <r>
    <n v="10676"/>
    <s v="Spain"/>
    <x v="5"/>
    <n v="145"/>
  </r>
  <r>
    <n v="10513"/>
    <s v="Spain"/>
    <x v="0"/>
    <n v="438"/>
  </r>
  <r>
    <n v="10513"/>
    <s v="Spain"/>
    <x v="1"/>
    <n v="169"/>
  </r>
  <r>
    <n v="10513"/>
    <s v="Spain"/>
    <x v="2"/>
    <n v="565"/>
  </r>
  <r>
    <n v="10513"/>
    <s v="Spain"/>
    <x v="3"/>
    <n v="91"/>
  </r>
  <r>
    <n v="10513"/>
    <s v="Spain"/>
    <x v="4"/>
    <n v="169"/>
  </r>
  <r>
    <n v="10513"/>
    <s v="Spain"/>
    <x v="5"/>
    <n v="70"/>
  </r>
  <r>
    <n v="3643"/>
    <s v="Canada"/>
    <x v="0"/>
    <n v="750"/>
  </r>
  <r>
    <n v="3643"/>
    <s v="Canada"/>
    <x v="1"/>
    <n v="8"/>
  </r>
  <r>
    <n v="3643"/>
    <s v="Canada"/>
    <x v="2"/>
    <n v="125"/>
  </r>
  <r>
    <n v="3643"/>
    <s v="Canada"/>
    <x v="3"/>
    <n v="11"/>
  </r>
  <r>
    <n v="3643"/>
    <s v="Canada"/>
    <x v="4"/>
    <n v="8"/>
  </r>
  <r>
    <n v="3643"/>
    <s v="Canada"/>
    <x v="5"/>
    <n v="26"/>
  </r>
  <r>
    <n v="1990"/>
    <s v="Spain"/>
    <x v="0"/>
    <n v="965"/>
  </r>
  <r>
    <n v="1990"/>
    <s v="Spain"/>
    <x v="1"/>
    <n v="34"/>
  </r>
  <r>
    <n v="1990"/>
    <s v="Spain"/>
    <x v="2"/>
    <n v="586"/>
  </r>
  <r>
    <n v="1990"/>
    <s v="Spain"/>
    <x v="3"/>
    <n v="89"/>
  </r>
  <r>
    <n v="1990"/>
    <s v="Spain"/>
    <x v="4"/>
    <n v="86"/>
  </r>
  <r>
    <n v="1990"/>
    <s v="Spain"/>
    <x v="5"/>
    <n v="37"/>
  </r>
  <r>
    <n v="1907"/>
    <s v="Spain"/>
    <x v="0"/>
    <n v="965"/>
  </r>
  <r>
    <n v="1907"/>
    <s v="Spain"/>
    <x v="1"/>
    <n v="69"/>
  </r>
  <r>
    <n v="1907"/>
    <s v="Spain"/>
    <x v="2"/>
    <n v="279"/>
  </r>
  <r>
    <n v="1907"/>
    <s v="Spain"/>
    <x v="3"/>
    <n v="54"/>
  </r>
  <r>
    <n v="1907"/>
    <s v="Spain"/>
    <x v="4"/>
    <n v="41"/>
  </r>
  <r>
    <n v="1907"/>
    <s v="Spain"/>
    <x v="5"/>
    <n v="69"/>
  </r>
  <r>
    <n v="2125"/>
    <s v="USA"/>
    <x v="0"/>
    <n v="194"/>
  </r>
  <r>
    <n v="2125"/>
    <s v="USA"/>
    <x v="1"/>
    <n v="61"/>
  </r>
  <r>
    <n v="2125"/>
    <s v="USA"/>
    <x v="2"/>
    <n v="480"/>
  </r>
  <r>
    <n v="2125"/>
    <s v="USA"/>
    <x v="3"/>
    <n v="225"/>
  </r>
  <r>
    <n v="2125"/>
    <s v="USA"/>
    <x v="4"/>
    <n v="112"/>
  </r>
  <r>
    <n v="2125"/>
    <s v="USA"/>
    <x v="5"/>
    <n v="30"/>
  </r>
  <r>
    <n v="8026"/>
    <s v="Canada"/>
    <x v="0"/>
    <n v="120"/>
  </r>
  <r>
    <n v="8026"/>
    <s v="Canada"/>
    <x v="1"/>
    <n v="58"/>
  </r>
  <r>
    <n v="8026"/>
    <s v="Canada"/>
    <x v="2"/>
    <n v="73"/>
  </r>
  <r>
    <n v="8026"/>
    <s v="Canada"/>
    <x v="3"/>
    <n v="65"/>
  </r>
  <r>
    <n v="8026"/>
    <s v="Canada"/>
    <x v="4"/>
    <n v="89"/>
  </r>
  <r>
    <n v="8026"/>
    <s v="Canada"/>
    <x v="5"/>
    <n v="58"/>
  </r>
  <r>
    <n v="902"/>
    <s v="Canada"/>
    <x v="0"/>
    <n v="224"/>
  </r>
  <r>
    <n v="902"/>
    <s v="Canada"/>
    <x v="1"/>
    <n v="12"/>
  </r>
  <r>
    <n v="902"/>
    <s v="Canada"/>
    <x v="2"/>
    <n v="48"/>
  </r>
  <r>
    <n v="902"/>
    <s v="Canada"/>
    <x v="3"/>
    <n v="4"/>
  </r>
  <r>
    <n v="902"/>
    <s v="Canada"/>
    <x v="4"/>
    <n v="12"/>
  </r>
  <r>
    <n v="902"/>
    <s v="Canada"/>
    <x v="5"/>
    <n v="12"/>
  </r>
  <r>
    <n v="1685"/>
    <s v="Canada"/>
    <x v="0"/>
    <n v="796"/>
  </r>
  <r>
    <n v="1685"/>
    <s v="Canada"/>
    <x v="1"/>
    <n v="14"/>
  </r>
  <r>
    <n v="1685"/>
    <s v="Canada"/>
    <x v="2"/>
    <n v="590"/>
  </r>
  <r>
    <n v="1685"/>
    <s v="Canada"/>
    <x v="3"/>
    <n v="38"/>
  </r>
  <r>
    <n v="1685"/>
    <s v="Canada"/>
    <x v="4"/>
    <n v="44"/>
  </r>
  <r>
    <n v="1685"/>
    <s v="Canada"/>
    <x v="5"/>
    <n v="0"/>
  </r>
  <r>
    <n v="9094"/>
    <s v="Spain"/>
    <x v="0"/>
    <n v="313"/>
  </r>
  <r>
    <n v="9094"/>
    <s v="Spain"/>
    <x v="1"/>
    <n v="15"/>
  </r>
  <r>
    <n v="9094"/>
    <s v="Spain"/>
    <x v="2"/>
    <n v="47"/>
  </r>
  <r>
    <n v="9094"/>
    <s v="Spain"/>
    <x v="3"/>
    <n v="20"/>
  </r>
  <r>
    <n v="9094"/>
    <s v="Spain"/>
    <x v="4"/>
    <n v="0"/>
  </r>
  <r>
    <n v="9094"/>
    <s v="Spain"/>
    <x v="5"/>
    <n v="192"/>
  </r>
  <r>
    <n v="9847"/>
    <s v="Spain"/>
    <x v="0"/>
    <n v="313"/>
  </r>
  <r>
    <n v="9847"/>
    <s v="Spain"/>
    <x v="1"/>
    <n v="15"/>
  </r>
  <r>
    <n v="9847"/>
    <s v="Spain"/>
    <x v="2"/>
    <n v="47"/>
  </r>
  <r>
    <n v="9847"/>
    <s v="Spain"/>
    <x v="3"/>
    <n v="20"/>
  </r>
  <r>
    <n v="9847"/>
    <s v="Spain"/>
    <x v="4"/>
    <n v="0"/>
  </r>
  <r>
    <n v="9847"/>
    <s v="Spain"/>
    <x v="5"/>
    <n v="192"/>
  </r>
  <r>
    <n v="2118"/>
    <s v="Spain"/>
    <x v="0"/>
    <n v="166"/>
  </r>
  <r>
    <n v="2118"/>
    <s v="Spain"/>
    <x v="1"/>
    <n v="75"/>
  </r>
  <r>
    <n v="2118"/>
    <s v="Spain"/>
    <x v="2"/>
    <n v="96"/>
  </r>
  <r>
    <n v="2118"/>
    <s v="Spain"/>
    <x v="3"/>
    <n v="119"/>
  </r>
  <r>
    <n v="2118"/>
    <s v="Spain"/>
    <x v="4"/>
    <n v="107"/>
  </r>
  <r>
    <n v="2118"/>
    <s v="Spain"/>
    <x v="5"/>
    <n v="59"/>
  </r>
  <r>
    <n v="5564"/>
    <s v="Australia"/>
    <x v="0"/>
    <n v="509"/>
  </r>
  <r>
    <n v="5564"/>
    <s v="Australia"/>
    <x v="1"/>
    <n v="133"/>
  </r>
  <r>
    <n v="5564"/>
    <s v="Australia"/>
    <x v="2"/>
    <n v="497"/>
  </r>
  <r>
    <n v="5564"/>
    <s v="Australia"/>
    <x v="3"/>
    <n v="78"/>
  </r>
  <r>
    <n v="5564"/>
    <s v="Australia"/>
    <x v="4"/>
    <n v="24"/>
  </r>
  <r>
    <n v="5564"/>
    <s v="Australia"/>
    <x v="5"/>
    <n v="97"/>
  </r>
  <r>
    <n v="2131"/>
    <s v="Spain"/>
    <x v="0"/>
    <n v="1063"/>
  </r>
  <r>
    <n v="2131"/>
    <s v="Spain"/>
    <x v="1"/>
    <n v="89"/>
  </r>
  <r>
    <n v="2131"/>
    <s v="Spain"/>
    <x v="2"/>
    <n v="102"/>
  </r>
  <r>
    <n v="2131"/>
    <s v="Spain"/>
    <x v="3"/>
    <n v="16"/>
  </r>
  <r>
    <n v="2131"/>
    <s v="Spain"/>
    <x v="4"/>
    <n v="12"/>
  </r>
  <r>
    <n v="2131"/>
    <s v="Spain"/>
    <x v="5"/>
    <n v="25"/>
  </r>
  <r>
    <n v="6543"/>
    <s v="Canada"/>
    <x v="0"/>
    <n v="521"/>
  </r>
  <r>
    <n v="6543"/>
    <s v="Canada"/>
    <x v="1"/>
    <n v="168"/>
  </r>
  <r>
    <n v="6543"/>
    <s v="Canada"/>
    <x v="2"/>
    <n v="706"/>
  </r>
  <r>
    <n v="6543"/>
    <s v="Canada"/>
    <x v="3"/>
    <n v="80"/>
  </r>
  <r>
    <n v="6543"/>
    <s v="Canada"/>
    <x v="4"/>
    <n v="76"/>
  </r>
  <r>
    <n v="6543"/>
    <s v="Canada"/>
    <x v="5"/>
    <n v="61"/>
  </r>
  <r>
    <n v="4491"/>
    <s v="Spain"/>
    <x v="0"/>
    <n v="1099"/>
  </r>
  <r>
    <n v="4491"/>
    <s v="Spain"/>
    <x v="1"/>
    <n v="0"/>
  </r>
  <r>
    <n v="4491"/>
    <s v="Spain"/>
    <x v="2"/>
    <n v="45"/>
  </r>
  <r>
    <n v="4491"/>
    <s v="Spain"/>
    <x v="3"/>
    <n v="0"/>
  </r>
  <r>
    <n v="4491"/>
    <s v="Spain"/>
    <x v="4"/>
    <n v="0"/>
  </r>
  <r>
    <n v="4491"/>
    <s v="Spain"/>
    <x v="5"/>
    <n v="34"/>
  </r>
  <r>
    <n v="873"/>
    <s v="Spain"/>
    <x v="0"/>
    <n v="1099"/>
  </r>
  <r>
    <n v="873"/>
    <s v="Spain"/>
    <x v="1"/>
    <n v="0"/>
  </r>
  <r>
    <n v="873"/>
    <s v="Spain"/>
    <x v="2"/>
    <n v="45"/>
  </r>
  <r>
    <n v="873"/>
    <s v="Spain"/>
    <x v="3"/>
    <n v="0"/>
  </r>
  <r>
    <n v="873"/>
    <s v="Spain"/>
    <x v="4"/>
    <n v="0"/>
  </r>
  <r>
    <n v="873"/>
    <s v="Spain"/>
    <x v="5"/>
    <n v="34"/>
  </r>
  <r>
    <n v="9308"/>
    <s v="Saudi Arabia"/>
    <x v="0"/>
    <n v="398"/>
  </r>
  <r>
    <n v="9308"/>
    <s v="Saudi Arabia"/>
    <x v="1"/>
    <n v="61"/>
  </r>
  <r>
    <n v="9308"/>
    <s v="Saudi Arabia"/>
    <x v="2"/>
    <n v="265"/>
  </r>
  <r>
    <n v="9308"/>
    <s v="Saudi Arabia"/>
    <x v="3"/>
    <n v="138"/>
  </r>
  <r>
    <n v="9308"/>
    <s v="Saudi Arabia"/>
    <x v="4"/>
    <n v="61"/>
  </r>
  <r>
    <n v="9308"/>
    <s v="Saudi Arabia"/>
    <x v="5"/>
    <n v="53"/>
  </r>
  <r>
    <n v="544"/>
    <s v="Spain"/>
    <x v="0"/>
    <n v="398"/>
  </r>
  <r>
    <n v="544"/>
    <s v="Spain"/>
    <x v="1"/>
    <n v="61"/>
  </r>
  <r>
    <n v="544"/>
    <s v="Spain"/>
    <x v="2"/>
    <n v="265"/>
  </r>
  <r>
    <n v="544"/>
    <s v="Spain"/>
    <x v="3"/>
    <n v="138"/>
  </r>
  <r>
    <n v="544"/>
    <s v="Spain"/>
    <x v="4"/>
    <n v="61"/>
  </r>
  <r>
    <n v="544"/>
    <s v="Spain"/>
    <x v="5"/>
    <n v="53"/>
  </r>
  <r>
    <n v="2453"/>
    <s v="Spain"/>
    <x v="0"/>
    <n v="526"/>
  </r>
  <r>
    <n v="2453"/>
    <s v="Spain"/>
    <x v="1"/>
    <n v="28"/>
  </r>
  <r>
    <n v="2453"/>
    <s v="Spain"/>
    <x v="2"/>
    <n v="135"/>
  </r>
  <r>
    <n v="2453"/>
    <s v="Spain"/>
    <x v="3"/>
    <n v="10"/>
  </r>
  <r>
    <n v="2453"/>
    <s v="Spain"/>
    <x v="4"/>
    <n v="21"/>
  </r>
  <r>
    <n v="2453"/>
    <s v="Spain"/>
    <x v="5"/>
    <n v="99"/>
  </r>
  <r>
    <n v="7787"/>
    <s v="Canada"/>
    <x v="0"/>
    <n v="526"/>
  </r>
  <r>
    <n v="7787"/>
    <s v="Canada"/>
    <x v="1"/>
    <n v="28"/>
  </r>
  <r>
    <n v="7787"/>
    <s v="Canada"/>
    <x v="2"/>
    <n v="135"/>
  </r>
  <r>
    <n v="7787"/>
    <s v="Canada"/>
    <x v="3"/>
    <n v="10"/>
  </r>
  <r>
    <n v="7787"/>
    <s v="Canada"/>
    <x v="4"/>
    <n v="21"/>
  </r>
  <r>
    <n v="7787"/>
    <s v="Canada"/>
    <x v="5"/>
    <n v="99"/>
  </r>
  <r>
    <n v="6461"/>
    <s v="Spain"/>
    <x v="0"/>
    <n v="581"/>
  </r>
  <r>
    <n v="6461"/>
    <s v="Spain"/>
    <x v="1"/>
    <n v="49"/>
  </r>
  <r>
    <n v="6461"/>
    <s v="Spain"/>
    <x v="2"/>
    <n v="157"/>
  </r>
  <r>
    <n v="6461"/>
    <s v="Spain"/>
    <x v="3"/>
    <n v="43"/>
  </r>
  <r>
    <n v="6461"/>
    <s v="Spain"/>
    <x v="4"/>
    <n v="8"/>
  </r>
  <r>
    <n v="6461"/>
    <s v="Spain"/>
    <x v="5"/>
    <n v="108"/>
  </r>
  <r>
    <n v="3233"/>
    <s v="Saudi Arabia"/>
    <x v="0"/>
    <n v="562"/>
  </r>
  <r>
    <n v="3233"/>
    <s v="Saudi Arabia"/>
    <x v="1"/>
    <n v="21"/>
  </r>
  <r>
    <n v="3233"/>
    <s v="Saudi Arabia"/>
    <x v="2"/>
    <n v="464"/>
  </r>
  <r>
    <n v="3233"/>
    <s v="Saudi Arabia"/>
    <x v="3"/>
    <n v="28"/>
  </r>
  <r>
    <n v="3233"/>
    <s v="Saudi Arabia"/>
    <x v="4"/>
    <n v="10"/>
  </r>
  <r>
    <n v="3233"/>
    <s v="Saudi Arabia"/>
    <x v="5"/>
    <n v="32"/>
  </r>
  <r>
    <n v="3598"/>
    <s v="Spain"/>
    <x v="0"/>
    <n v="441"/>
  </r>
  <r>
    <n v="3598"/>
    <s v="Spain"/>
    <x v="1"/>
    <n v="35"/>
  </r>
  <r>
    <n v="3598"/>
    <s v="Spain"/>
    <x v="2"/>
    <n v="83"/>
  </r>
  <r>
    <n v="3598"/>
    <s v="Spain"/>
    <x v="3"/>
    <n v="7"/>
  </r>
  <r>
    <n v="3598"/>
    <s v="Spain"/>
    <x v="4"/>
    <n v="29"/>
  </r>
  <r>
    <n v="3598"/>
    <s v="Spain"/>
    <x v="5"/>
    <n v="11"/>
  </r>
  <r>
    <n v="1518"/>
    <s v="Spain"/>
    <x v="0"/>
    <n v="379"/>
  </r>
  <r>
    <n v="1518"/>
    <s v="Spain"/>
    <x v="1"/>
    <n v="6"/>
  </r>
  <r>
    <n v="1518"/>
    <s v="Spain"/>
    <x v="2"/>
    <n v="157"/>
  </r>
  <r>
    <n v="1518"/>
    <s v="Spain"/>
    <x v="3"/>
    <n v="25"/>
  </r>
  <r>
    <n v="1518"/>
    <s v="Spain"/>
    <x v="4"/>
    <n v="91"/>
  </r>
  <r>
    <n v="1518"/>
    <s v="Spain"/>
    <x v="5"/>
    <n v="91"/>
  </r>
  <r>
    <n v="2295"/>
    <s v="Saudi Arabia"/>
    <x v="0"/>
    <n v="539"/>
  </r>
  <r>
    <n v="2295"/>
    <s v="Saudi Arabia"/>
    <x v="1"/>
    <n v="30"/>
  </r>
  <r>
    <n v="2295"/>
    <s v="Saudi Arabia"/>
    <x v="2"/>
    <n v="92"/>
  </r>
  <r>
    <n v="2295"/>
    <s v="Saudi Arabia"/>
    <x v="3"/>
    <n v="80"/>
  </r>
  <r>
    <n v="2295"/>
    <s v="Saudi Arabia"/>
    <x v="4"/>
    <n v="46"/>
  </r>
  <r>
    <n v="2295"/>
    <s v="Saudi Arabia"/>
    <x v="5"/>
    <n v="38"/>
  </r>
  <r>
    <n v="2948"/>
    <s v="Canada"/>
    <x v="0"/>
    <n v="104"/>
  </r>
  <r>
    <n v="2948"/>
    <s v="Canada"/>
    <x v="1"/>
    <n v="12"/>
  </r>
  <r>
    <n v="2948"/>
    <s v="Canada"/>
    <x v="2"/>
    <n v="48"/>
  </r>
  <r>
    <n v="2948"/>
    <s v="Canada"/>
    <x v="3"/>
    <n v="4"/>
  </r>
  <r>
    <n v="2948"/>
    <s v="Canada"/>
    <x v="4"/>
    <n v="12"/>
  </r>
  <r>
    <n v="2948"/>
    <s v="Canada"/>
    <x v="5"/>
    <n v="5"/>
  </r>
  <r>
    <n v="2415"/>
    <s v="Spain"/>
    <x v="0"/>
    <n v="362"/>
  </r>
  <r>
    <n v="2415"/>
    <s v="Spain"/>
    <x v="1"/>
    <n v="17"/>
  </r>
  <r>
    <n v="2415"/>
    <s v="Spain"/>
    <x v="2"/>
    <n v="398"/>
  </r>
  <r>
    <n v="2415"/>
    <s v="Spain"/>
    <x v="3"/>
    <n v="80"/>
  </r>
  <r>
    <n v="2415"/>
    <s v="Spain"/>
    <x v="4"/>
    <n v="35"/>
  </r>
  <r>
    <n v="2415"/>
    <s v="Spain"/>
    <x v="5"/>
    <n v="61"/>
  </r>
  <r>
    <n v="10573"/>
    <s v="India"/>
    <x v="0"/>
    <n v="125"/>
  </r>
  <r>
    <n v="10573"/>
    <s v="India"/>
    <x v="1"/>
    <n v="16"/>
  </r>
  <r>
    <n v="10573"/>
    <s v="India"/>
    <x v="2"/>
    <n v="98"/>
  </r>
  <r>
    <n v="10573"/>
    <s v="India"/>
    <x v="3"/>
    <n v="134"/>
  </r>
  <r>
    <n v="10573"/>
    <s v="India"/>
    <x v="4"/>
    <n v="21"/>
  </r>
  <r>
    <n v="10573"/>
    <s v="India"/>
    <x v="5"/>
    <n v="27"/>
  </r>
  <r>
    <n v="7002"/>
    <s v="Spain"/>
    <x v="0"/>
    <n v="163"/>
  </r>
  <r>
    <n v="7002"/>
    <s v="Spain"/>
    <x v="1"/>
    <n v="48"/>
  </r>
  <r>
    <n v="7002"/>
    <s v="Spain"/>
    <x v="2"/>
    <n v="90"/>
  </r>
  <r>
    <n v="7002"/>
    <s v="Spain"/>
    <x v="3"/>
    <n v="0"/>
  </r>
  <r>
    <n v="7002"/>
    <s v="Spain"/>
    <x v="4"/>
    <n v="45"/>
  </r>
  <r>
    <n v="7002"/>
    <s v="Spain"/>
    <x v="5"/>
    <n v="52"/>
  </r>
  <r>
    <n v="7446"/>
    <s v="USA"/>
    <x v="0"/>
    <n v="520"/>
  </r>
  <r>
    <n v="7446"/>
    <s v="USA"/>
    <x v="1"/>
    <n v="42"/>
  </r>
  <r>
    <n v="7446"/>
    <s v="USA"/>
    <x v="2"/>
    <n v="98"/>
  </r>
  <r>
    <n v="7446"/>
    <s v="USA"/>
    <x v="3"/>
    <n v="0"/>
  </r>
  <r>
    <n v="7446"/>
    <s v="USA"/>
    <x v="4"/>
    <n v="42"/>
  </r>
  <r>
    <n v="7446"/>
    <s v="USA"/>
    <x v="5"/>
    <n v="14"/>
  </r>
  <r>
    <n v="178"/>
    <s v="Spain"/>
    <x v="0"/>
    <n v="478"/>
  </r>
  <r>
    <n v="178"/>
    <s v="Spain"/>
    <x v="1"/>
    <n v="0"/>
  </r>
  <r>
    <n v="178"/>
    <s v="Spain"/>
    <x v="2"/>
    <n v="193"/>
  </r>
  <r>
    <n v="178"/>
    <s v="Spain"/>
    <x v="3"/>
    <n v="110"/>
  </r>
  <r>
    <n v="178"/>
    <s v="Spain"/>
    <x v="4"/>
    <n v="75"/>
  </r>
  <r>
    <n v="178"/>
    <s v="Spain"/>
    <x v="5"/>
    <n v="117"/>
  </r>
  <r>
    <n v="5642"/>
    <s v="Spain"/>
    <x v="0"/>
    <n v="140"/>
  </r>
  <r>
    <n v="5642"/>
    <s v="Spain"/>
    <x v="1"/>
    <n v="4"/>
  </r>
  <r>
    <n v="5642"/>
    <s v="Spain"/>
    <x v="2"/>
    <n v="61"/>
  </r>
  <r>
    <n v="5642"/>
    <s v="Spain"/>
    <x v="3"/>
    <n v="0"/>
  </r>
  <r>
    <n v="5642"/>
    <s v="Spain"/>
    <x v="4"/>
    <n v="13"/>
  </r>
  <r>
    <n v="5642"/>
    <s v="Spain"/>
    <x v="5"/>
    <n v="4"/>
  </r>
  <r>
    <n v="10681"/>
    <s v="Spain"/>
    <x v="0"/>
    <n v="129"/>
  </r>
  <r>
    <n v="10681"/>
    <s v="Spain"/>
    <x v="1"/>
    <n v="129"/>
  </r>
  <r>
    <n v="10681"/>
    <s v="Spain"/>
    <x v="2"/>
    <n v="259"/>
  </r>
  <r>
    <n v="10681"/>
    <s v="Spain"/>
    <x v="3"/>
    <n v="168"/>
  </r>
  <r>
    <n v="10681"/>
    <s v="Spain"/>
    <x v="4"/>
    <n v="121"/>
  </r>
  <r>
    <n v="10681"/>
    <s v="Spain"/>
    <x v="5"/>
    <n v="83"/>
  </r>
  <r>
    <n v="5156"/>
    <s v="Spain"/>
    <x v="0"/>
    <n v="129"/>
  </r>
  <r>
    <n v="5156"/>
    <s v="Spain"/>
    <x v="1"/>
    <n v="129"/>
  </r>
  <r>
    <n v="5156"/>
    <s v="Spain"/>
    <x v="2"/>
    <n v="259"/>
  </r>
  <r>
    <n v="5156"/>
    <s v="Spain"/>
    <x v="3"/>
    <n v="168"/>
  </r>
  <r>
    <n v="5156"/>
    <s v="Spain"/>
    <x v="4"/>
    <n v="121"/>
  </r>
  <r>
    <n v="5156"/>
    <s v="Spain"/>
    <x v="5"/>
    <n v="83"/>
  </r>
  <r>
    <n v="9353"/>
    <s v="India"/>
    <x v="0"/>
    <n v="515"/>
  </r>
  <r>
    <n v="9353"/>
    <s v="India"/>
    <x v="1"/>
    <n v="47"/>
  </r>
  <r>
    <n v="9353"/>
    <s v="India"/>
    <x v="2"/>
    <n v="267"/>
  </r>
  <r>
    <n v="9353"/>
    <s v="India"/>
    <x v="3"/>
    <n v="62"/>
  </r>
  <r>
    <n v="9353"/>
    <s v="India"/>
    <x v="4"/>
    <n v="66"/>
  </r>
  <r>
    <n v="9353"/>
    <s v="India"/>
    <x v="5"/>
    <n v="38"/>
  </r>
  <r>
    <n v="550"/>
    <s v="Spain"/>
    <x v="0"/>
    <n v="243"/>
  </r>
  <r>
    <n v="550"/>
    <s v="Spain"/>
    <x v="1"/>
    <n v="131"/>
  </r>
  <r>
    <n v="550"/>
    <s v="Spain"/>
    <x v="2"/>
    <n v="217"/>
  </r>
  <r>
    <n v="550"/>
    <s v="Spain"/>
    <x v="3"/>
    <n v="85"/>
  </r>
  <r>
    <n v="550"/>
    <s v="Spain"/>
    <x v="4"/>
    <n v="6"/>
  </r>
  <r>
    <n v="550"/>
    <s v="Spain"/>
    <x v="5"/>
    <n v="26"/>
  </r>
  <r>
    <n v="3515"/>
    <s v="Spain"/>
    <x v="0"/>
    <n v="87"/>
  </r>
  <r>
    <n v="3515"/>
    <s v="Spain"/>
    <x v="1"/>
    <n v="13"/>
  </r>
  <r>
    <n v="3515"/>
    <s v="Spain"/>
    <x v="2"/>
    <n v="34"/>
  </r>
  <r>
    <n v="3515"/>
    <s v="Spain"/>
    <x v="3"/>
    <n v="10"/>
  </r>
  <r>
    <n v="3515"/>
    <s v="Spain"/>
    <x v="4"/>
    <n v="6"/>
  </r>
  <r>
    <n v="3515"/>
    <s v="Spain"/>
    <x v="5"/>
    <n v="10"/>
  </r>
  <r>
    <n v="4012"/>
    <s v="Germany"/>
    <x v="0"/>
    <n v="799"/>
  </r>
  <r>
    <n v="4012"/>
    <s v="Germany"/>
    <x v="1"/>
    <n v="12"/>
  </r>
  <r>
    <n v="4012"/>
    <s v="Germany"/>
    <x v="2"/>
    <n v="375"/>
  </r>
  <r>
    <n v="4012"/>
    <s v="Germany"/>
    <x v="3"/>
    <n v="16"/>
  </r>
  <r>
    <n v="4012"/>
    <s v="Germany"/>
    <x v="4"/>
    <n v="12"/>
  </r>
  <r>
    <n v="4012"/>
    <s v="Germany"/>
    <x v="5"/>
    <n v="12"/>
  </r>
  <r>
    <n v="10151"/>
    <s v="Spain"/>
    <x v="0"/>
    <n v="317"/>
  </r>
  <r>
    <n v="10151"/>
    <s v="Spain"/>
    <x v="1"/>
    <n v="46"/>
  </r>
  <r>
    <n v="10151"/>
    <s v="Spain"/>
    <x v="2"/>
    <n v="247"/>
  </r>
  <r>
    <n v="10151"/>
    <s v="Spain"/>
    <x v="3"/>
    <n v="151"/>
  </r>
  <r>
    <n v="10151"/>
    <s v="Spain"/>
    <x v="4"/>
    <n v="46"/>
  </r>
  <r>
    <n v="10151"/>
    <s v="Spain"/>
    <x v="5"/>
    <n v="139"/>
  </r>
  <r>
    <n v="7214"/>
    <s v="Spain"/>
    <x v="0"/>
    <n v="792"/>
  </r>
  <r>
    <n v="7214"/>
    <s v="Spain"/>
    <x v="1"/>
    <n v="0"/>
  </r>
  <r>
    <n v="7214"/>
    <s v="Spain"/>
    <x v="2"/>
    <n v="275"/>
  </r>
  <r>
    <n v="7214"/>
    <s v="Spain"/>
    <x v="3"/>
    <n v="45"/>
  </r>
  <r>
    <n v="7214"/>
    <s v="Spain"/>
    <x v="4"/>
    <n v="45"/>
  </r>
  <r>
    <n v="7214"/>
    <s v="Spain"/>
    <x v="5"/>
    <n v="126"/>
  </r>
  <r>
    <n v="9336"/>
    <s v="Spain"/>
    <x v="0"/>
    <n v="512"/>
  </r>
  <r>
    <n v="9336"/>
    <s v="Spain"/>
    <x v="1"/>
    <n v="0"/>
  </r>
  <r>
    <n v="9336"/>
    <s v="Spain"/>
    <x v="2"/>
    <n v="83"/>
  </r>
  <r>
    <n v="9336"/>
    <s v="Spain"/>
    <x v="3"/>
    <n v="0"/>
  </r>
  <r>
    <n v="9336"/>
    <s v="Spain"/>
    <x v="4"/>
    <n v="0"/>
  </r>
  <r>
    <n v="9336"/>
    <s v="Spain"/>
    <x v="5"/>
    <n v="41"/>
  </r>
  <r>
    <n v="7712"/>
    <s v="USA"/>
    <x v="0"/>
    <n v="182"/>
  </r>
  <r>
    <n v="7712"/>
    <s v="USA"/>
    <x v="1"/>
    <n v="17"/>
  </r>
  <r>
    <n v="7712"/>
    <s v="USA"/>
    <x v="2"/>
    <n v="259"/>
  </r>
  <r>
    <n v="7712"/>
    <s v="USA"/>
    <x v="3"/>
    <n v="77"/>
  </r>
  <r>
    <n v="7712"/>
    <s v="USA"/>
    <x v="4"/>
    <n v="70"/>
  </r>
  <r>
    <n v="7712"/>
    <s v="USA"/>
    <x v="5"/>
    <n v="29"/>
  </r>
  <r>
    <n v="7793"/>
    <s v="Spain"/>
    <x v="0"/>
    <n v="641"/>
  </r>
  <r>
    <n v="7793"/>
    <s v="Spain"/>
    <x v="1"/>
    <n v="7"/>
  </r>
  <r>
    <n v="7793"/>
    <s v="Spain"/>
    <x v="2"/>
    <n v="84"/>
  </r>
  <r>
    <n v="7793"/>
    <s v="Spain"/>
    <x v="3"/>
    <n v="0"/>
  </r>
  <r>
    <n v="7793"/>
    <s v="Spain"/>
    <x v="4"/>
    <n v="30"/>
  </r>
  <r>
    <n v="7793"/>
    <s v="Spain"/>
    <x v="5"/>
    <n v="38"/>
  </r>
  <r>
    <n v="8786"/>
    <s v="Germany"/>
    <x v="0"/>
    <n v="301"/>
  </r>
  <r>
    <n v="8786"/>
    <s v="Germany"/>
    <x v="1"/>
    <n v="7"/>
  </r>
  <r>
    <n v="8786"/>
    <s v="Germany"/>
    <x v="2"/>
    <n v="74"/>
  </r>
  <r>
    <n v="8786"/>
    <s v="Germany"/>
    <x v="3"/>
    <n v="10"/>
  </r>
  <r>
    <n v="8786"/>
    <s v="Germany"/>
    <x v="4"/>
    <n v="0"/>
  </r>
  <r>
    <n v="8786"/>
    <s v="Germany"/>
    <x v="5"/>
    <n v="58"/>
  </r>
  <r>
    <n v="8970"/>
    <s v="Spain"/>
    <x v="0"/>
    <n v="371"/>
  </r>
  <r>
    <n v="8970"/>
    <s v="Spain"/>
    <x v="1"/>
    <n v="22"/>
  </r>
  <r>
    <n v="8970"/>
    <s v="Spain"/>
    <x v="2"/>
    <n v="39"/>
  </r>
  <r>
    <n v="8970"/>
    <s v="Spain"/>
    <x v="3"/>
    <n v="6"/>
  </r>
  <r>
    <n v="8970"/>
    <s v="Spain"/>
    <x v="4"/>
    <n v="0"/>
  </r>
  <r>
    <n v="8970"/>
    <s v="Spain"/>
    <x v="5"/>
    <n v="92"/>
  </r>
  <r>
    <n v="9855"/>
    <s v="Spain"/>
    <x v="0"/>
    <n v="899"/>
  </r>
  <r>
    <n v="9855"/>
    <s v="Spain"/>
    <x v="1"/>
    <n v="0"/>
  </r>
  <r>
    <n v="9855"/>
    <s v="Spain"/>
    <x v="2"/>
    <n v="101"/>
  </r>
  <r>
    <n v="9855"/>
    <s v="Spain"/>
    <x v="3"/>
    <n v="0"/>
  </r>
  <r>
    <n v="9855"/>
    <s v="Spain"/>
    <x v="4"/>
    <n v="0"/>
  </r>
  <r>
    <n v="9855"/>
    <s v="Spain"/>
    <x v="5"/>
    <n v="20"/>
  </r>
  <r>
    <n v="2574"/>
    <s v="Spain"/>
    <x v="0"/>
    <n v="1050"/>
  </r>
  <r>
    <n v="2574"/>
    <s v="Spain"/>
    <x v="1"/>
    <n v="12"/>
  </r>
  <r>
    <n v="2574"/>
    <s v="Spain"/>
    <x v="2"/>
    <n v="144"/>
  </r>
  <r>
    <n v="2574"/>
    <s v="Spain"/>
    <x v="3"/>
    <n v="0"/>
  </r>
  <r>
    <n v="2574"/>
    <s v="Spain"/>
    <x v="4"/>
    <n v="0"/>
  </r>
  <r>
    <n v="2574"/>
    <s v="Spain"/>
    <x v="5"/>
    <n v="24"/>
  </r>
  <r>
    <n v="9239"/>
    <s v="USA"/>
    <x v="0"/>
    <n v="92"/>
  </r>
  <r>
    <n v="9239"/>
    <s v="USA"/>
    <x v="1"/>
    <n v="4"/>
  </r>
  <r>
    <n v="9239"/>
    <s v="USA"/>
    <x v="2"/>
    <n v="18"/>
  </r>
  <r>
    <n v="9239"/>
    <s v="USA"/>
    <x v="3"/>
    <n v="3"/>
  </r>
  <r>
    <n v="9239"/>
    <s v="USA"/>
    <x v="4"/>
    <n v="3"/>
  </r>
  <r>
    <n v="9239"/>
    <s v="USA"/>
    <x v="5"/>
    <n v="6"/>
  </r>
  <r>
    <n v="5734"/>
    <s v="Spain"/>
    <x v="0"/>
    <n v="46"/>
  </r>
  <r>
    <n v="5734"/>
    <s v="Spain"/>
    <x v="1"/>
    <n v="4"/>
  </r>
  <r>
    <n v="5734"/>
    <s v="Spain"/>
    <x v="2"/>
    <n v="36"/>
  </r>
  <r>
    <n v="5734"/>
    <s v="Spain"/>
    <x v="3"/>
    <n v="2"/>
  </r>
  <r>
    <n v="5734"/>
    <s v="Spain"/>
    <x v="4"/>
    <n v="2"/>
  </r>
  <r>
    <n v="5734"/>
    <s v="Spain"/>
    <x v="5"/>
    <n v="1"/>
  </r>
  <r>
    <n v="3066"/>
    <s v="Saudi Arabia"/>
    <x v="0"/>
    <n v="167"/>
  </r>
  <r>
    <n v="3066"/>
    <s v="Saudi Arabia"/>
    <x v="1"/>
    <n v="0"/>
  </r>
  <r>
    <n v="3066"/>
    <s v="Saudi Arabia"/>
    <x v="2"/>
    <n v="43"/>
  </r>
  <r>
    <n v="3066"/>
    <s v="Saudi Arabia"/>
    <x v="3"/>
    <n v="6"/>
  </r>
  <r>
    <n v="3066"/>
    <s v="Saudi Arabia"/>
    <x v="4"/>
    <n v="2"/>
  </r>
  <r>
    <n v="3066"/>
    <s v="Saudi Arabia"/>
    <x v="5"/>
    <n v="13"/>
  </r>
  <r>
    <n v="310"/>
    <s v="Canada"/>
    <x v="0"/>
    <n v="330"/>
  </r>
  <r>
    <n v="310"/>
    <s v="Canada"/>
    <x v="1"/>
    <n v="5"/>
  </r>
  <r>
    <n v="310"/>
    <s v="Canada"/>
    <x v="2"/>
    <n v="159"/>
  </r>
  <r>
    <n v="310"/>
    <s v="Canada"/>
    <x v="3"/>
    <n v="36"/>
  </r>
  <r>
    <n v="310"/>
    <s v="Canada"/>
    <x v="4"/>
    <n v="27"/>
  </r>
  <r>
    <n v="310"/>
    <s v="Canada"/>
    <x v="5"/>
    <n v="16"/>
  </r>
  <r>
    <n v="4702"/>
    <s v="Spain"/>
    <x v="0"/>
    <n v="1000"/>
  </r>
  <r>
    <n v="4702"/>
    <s v="Spain"/>
    <x v="1"/>
    <n v="155"/>
  </r>
  <r>
    <n v="4702"/>
    <s v="Spain"/>
    <x v="2"/>
    <n v="379"/>
  </r>
  <r>
    <n v="4702"/>
    <s v="Spain"/>
    <x v="3"/>
    <n v="224"/>
  </r>
  <r>
    <n v="4702"/>
    <s v="Spain"/>
    <x v="4"/>
    <n v="17"/>
  </r>
  <r>
    <n v="4702"/>
    <s v="Spain"/>
    <x v="5"/>
    <n v="120"/>
  </r>
  <r>
    <n v="9964"/>
    <s v="Spain"/>
    <x v="0"/>
    <n v="162"/>
  </r>
  <r>
    <n v="9964"/>
    <s v="Spain"/>
    <x v="1"/>
    <n v="50"/>
  </r>
  <r>
    <n v="9964"/>
    <s v="Spain"/>
    <x v="2"/>
    <n v="100"/>
  </r>
  <r>
    <n v="9964"/>
    <s v="Spain"/>
    <x v="3"/>
    <n v="55"/>
  </r>
  <r>
    <n v="9964"/>
    <s v="Spain"/>
    <x v="4"/>
    <n v="30"/>
  </r>
  <r>
    <n v="9964"/>
    <s v="Spain"/>
    <x v="5"/>
    <n v="27"/>
  </r>
  <r>
    <n v="1630"/>
    <s v="Spain"/>
    <x v="0"/>
    <n v="162"/>
  </r>
  <r>
    <n v="1630"/>
    <s v="Spain"/>
    <x v="1"/>
    <n v="50"/>
  </r>
  <r>
    <n v="1630"/>
    <s v="Spain"/>
    <x v="2"/>
    <n v="100"/>
  </r>
  <r>
    <n v="1630"/>
    <s v="Spain"/>
    <x v="3"/>
    <n v="55"/>
  </r>
  <r>
    <n v="1630"/>
    <s v="Spain"/>
    <x v="4"/>
    <n v="30"/>
  </r>
  <r>
    <n v="1630"/>
    <s v="Spain"/>
    <x v="5"/>
    <n v="27"/>
  </r>
  <r>
    <n v="1012"/>
    <s v="Australia"/>
    <x v="0"/>
    <n v="523"/>
  </r>
  <r>
    <n v="1012"/>
    <s v="Australia"/>
    <x v="1"/>
    <n v="7"/>
  </r>
  <r>
    <n v="1012"/>
    <s v="Australia"/>
    <x v="2"/>
    <n v="134"/>
  </r>
  <r>
    <n v="1012"/>
    <s v="Australia"/>
    <x v="3"/>
    <n v="37"/>
  </r>
  <r>
    <n v="1012"/>
    <s v="Australia"/>
    <x v="4"/>
    <n v="14"/>
  </r>
  <r>
    <n v="1012"/>
    <s v="Australia"/>
    <x v="5"/>
    <n v="169"/>
  </r>
  <r>
    <n v="5626"/>
    <s v="Spain"/>
    <x v="0"/>
    <n v="338"/>
  </r>
  <r>
    <n v="5626"/>
    <s v="Spain"/>
    <x v="1"/>
    <n v="4"/>
  </r>
  <r>
    <n v="5626"/>
    <s v="Spain"/>
    <x v="2"/>
    <n v="89"/>
  </r>
  <r>
    <n v="5626"/>
    <s v="Spain"/>
    <x v="3"/>
    <n v="11"/>
  </r>
  <r>
    <n v="5626"/>
    <s v="Spain"/>
    <x v="4"/>
    <n v="8"/>
  </r>
  <r>
    <n v="5626"/>
    <s v="Spain"/>
    <x v="5"/>
    <n v="13"/>
  </r>
  <r>
    <n v="5057"/>
    <s v="Spain"/>
    <x v="0"/>
    <n v="264"/>
  </r>
  <r>
    <n v="5057"/>
    <s v="Spain"/>
    <x v="1"/>
    <n v="47"/>
  </r>
  <r>
    <n v="5057"/>
    <s v="Spain"/>
    <x v="2"/>
    <n v="188"/>
  </r>
  <r>
    <n v="5057"/>
    <s v="Spain"/>
    <x v="3"/>
    <n v="54"/>
  </r>
  <r>
    <n v="5057"/>
    <s v="Spain"/>
    <x v="4"/>
    <n v="47"/>
  </r>
  <r>
    <n v="5057"/>
    <s v="Spain"/>
    <x v="5"/>
    <n v="11"/>
  </r>
  <r>
    <n v="6349"/>
    <s v="Spain"/>
    <x v="0"/>
    <n v="621"/>
  </r>
  <r>
    <n v="6349"/>
    <s v="Spain"/>
    <x v="1"/>
    <n v="73"/>
  </r>
  <r>
    <n v="6349"/>
    <s v="Spain"/>
    <x v="2"/>
    <n v="414"/>
  </r>
  <r>
    <n v="6349"/>
    <s v="Spain"/>
    <x v="3"/>
    <n v="78"/>
  </r>
  <r>
    <n v="6349"/>
    <s v="Spain"/>
    <x v="4"/>
    <n v="48"/>
  </r>
  <r>
    <n v="6349"/>
    <s v="Spain"/>
    <x v="5"/>
    <n v="85"/>
  </r>
  <r>
    <n v="6892"/>
    <s v="Spain"/>
    <x v="0"/>
    <n v="641"/>
  </r>
  <r>
    <n v="6892"/>
    <s v="Spain"/>
    <x v="1"/>
    <n v="7"/>
  </r>
  <r>
    <n v="6892"/>
    <s v="Spain"/>
    <x v="2"/>
    <n v="56"/>
  </r>
  <r>
    <n v="6892"/>
    <s v="Spain"/>
    <x v="3"/>
    <n v="0"/>
  </r>
  <r>
    <n v="6892"/>
    <s v="Spain"/>
    <x v="4"/>
    <n v="0"/>
  </r>
  <r>
    <n v="6892"/>
    <s v="Spain"/>
    <x v="5"/>
    <n v="28"/>
  </r>
  <r>
    <n v="10343"/>
    <s v="India"/>
    <x v="0"/>
    <n v="605"/>
  </r>
  <r>
    <n v="10343"/>
    <s v="India"/>
    <x v="1"/>
    <n v="91"/>
  </r>
  <r>
    <n v="10343"/>
    <s v="India"/>
    <x v="2"/>
    <n v="399"/>
  </r>
  <r>
    <n v="10343"/>
    <s v="India"/>
    <x v="3"/>
    <n v="0"/>
  </r>
  <r>
    <n v="10343"/>
    <s v="India"/>
    <x v="4"/>
    <n v="45"/>
  </r>
  <r>
    <n v="10343"/>
    <s v="India"/>
    <x v="5"/>
    <n v="205"/>
  </r>
  <r>
    <n v="232"/>
    <s v="Spain"/>
    <x v="0"/>
    <n v="279"/>
  </r>
  <r>
    <n v="232"/>
    <s v="Spain"/>
    <x v="1"/>
    <n v="83"/>
  </r>
  <r>
    <n v="232"/>
    <s v="Spain"/>
    <x v="2"/>
    <n v="88"/>
  </r>
  <r>
    <n v="232"/>
    <s v="Spain"/>
    <x v="3"/>
    <n v="32"/>
  </r>
  <r>
    <n v="232"/>
    <s v="Spain"/>
    <x v="4"/>
    <n v="14"/>
  </r>
  <r>
    <n v="232"/>
    <s v="Spain"/>
    <x v="5"/>
    <n v="34"/>
  </r>
  <r>
    <n v="2471"/>
    <s v="Saudi Arabia"/>
    <x v="0"/>
    <n v="48"/>
  </r>
  <r>
    <n v="2471"/>
    <s v="Saudi Arabia"/>
    <x v="1"/>
    <n v="58"/>
  </r>
  <r>
    <n v="2471"/>
    <s v="Saudi Arabia"/>
    <x v="2"/>
    <n v="68"/>
  </r>
  <r>
    <n v="2471"/>
    <s v="Saudi Arabia"/>
    <x v="3"/>
    <n v="16"/>
  </r>
  <r>
    <n v="2471"/>
    <s v="Saudi Arabia"/>
    <x v="4"/>
    <n v="66"/>
  </r>
  <r>
    <n v="2471"/>
    <s v="Saudi Arabia"/>
    <x v="5"/>
    <n v="43"/>
  </r>
  <r>
    <n v="895"/>
    <s v="Spain"/>
    <x v="0"/>
    <n v="410"/>
  </r>
  <r>
    <n v="895"/>
    <s v="Spain"/>
    <x v="1"/>
    <n v="16"/>
  </r>
  <r>
    <n v="895"/>
    <s v="Spain"/>
    <x v="2"/>
    <n v="114"/>
  </r>
  <r>
    <n v="895"/>
    <s v="Spain"/>
    <x v="3"/>
    <n v="0"/>
  </r>
  <r>
    <n v="895"/>
    <s v="Spain"/>
    <x v="4"/>
    <n v="5"/>
  </r>
  <r>
    <n v="895"/>
    <s v="Spain"/>
    <x v="5"/>
    <n v="49"/>
  </r>
  <r>
    <n v="2021"/>
    <s v="Spain"/>
    <x v="0"/>
    <n v="563"/>
  </r>
  <r>
    <n v="2021"/>
    <s v="Spain"/>
    <x v="1"/>
    <n v="76"/>
  </r>
  <r>
    <n v="2021"/>
    <s v="Spain"/>
    <x v="2"/>
    <n v="384"/>
  </r>
  <r>
    <n v="2021"/>
    <s v="Spain"/>
    <x v="3"/>
    <n v="84"/>
  </r>
  <r>
    <n v="2021"/>
    <s v="Spain"/>
    <x v="4"/>
    <n v="192"/>
  </r>
  <r>
    <n v="2021"/>
    <s v="Spain"/>
    <x v="5"/>
    <n v="89"/>
  </r>
  <r>
    <n v="5628"/>
    <s v="USA"/>
    <x v="0"/>
    <n v="848"/>
  </r>
  <r>
    <n v="5628"/>
    <s v="USA"/>
    <x v="1"/>
    <n v="154"/>
  </r>
  <r>
    <n v="5628"/>
    <s v="USA"/>
    <x v="2"/>
    <n v="323"/>
  </r>
  <r>
    <n v="5628"/>
    <s v="USA"/>
    <x v="3"/>
    <n v="201"/>
  </r>
  <r>
    <n v="5628"/>
    <s v="USA"/>
    <x v="4"/>
    <n v="61"/>
  </r>
  <r>
    <n v="5628"/>
    <s v="USA"/>
    <x v="5"/>
    <n v="78"/>
  </r>
  <r>
    <n v="7631"/>
    <s v="India"/>
    <x v="0"/>
    <n v="562"/>
  </r>
  <r>
    <n v="7631"/>
    <s v="India"/>
    <x v="1"/>
    <n v="58"/>
  </r>
  <r>
    <n v="7631"/>
    <s v="India"/>
    <x v="2"/>
    <n v="168"/>
  </r>
  <r>
    <n v="7631"/>
    <s v="India"/>
    <x v="3"/>
    <n v="43"/>
  </r>
  <r>
    <n v="7631"/>
    <s v="India"/>
    <x v="4"/>
    <n v="16"/>
  </r>
  <r>
    <n v="7631"/>
    <s v="India"/>
    <x v="5"/>
    <n v="142"/>
  </r>
  <r>
    <n v="433"/>
    <s v="Canada"/>
    <x v="0"/>
    <n v="534"/>
  </r>
  <r>
    <n v="433"/>
    <s v="Canada"/>
    <x v="1"/>
    <n v="5"/>
  </r>
  <r>
    <n v="433"/>
    <s v="Canada"/>
    <x v="2"/>
    <n v="47"/>
  </r>
  <r>
    <n v="433"/>
    <s v="Canada"/>
    <x v="3"/>
    <n v="0"/>
  </r>
  <r>
    <n v="433"/>
    <s v="Canada"/>
    <x v="4"/>
    <n v="5"/>
  </r>
  <r>
    <n v="433"/>
    <s v="Canada"/>
    <x v="5"/>
    <n v="41"/>
  </r>
  <r>
    <n v="3767"/>
    <s v="Spain"/>
    <x v="0"/>
    <n v="378"/>
  </r>
  <r>
    <n v="3767"/>
    <s v="Spain"/>
    <x v="1"/>
    <n v="0"/>
  </r>
  <r>
    <n v="3767"/>
    <s v="Spain"/>
    <x v="2"/>
    <n v="189"/>
  </r>
  <r>
    <n v="3767"/>
    <s v="Spain"/>
    <x v="3"/>
    <n v="97"/>
  </r>
  <r>
    <n v="3767"/>
    <s v="Spain"/>
    <x v="4"/>
    <n v="172"/>
  </r>
  <r>
    <n v="3767"/>
    <s v="Spain"/>
    <x v="5"/>
    <n v="172"/>
  </r>
  <r>
    <n v="3934"/>
    <s v="India"/>
    <x v="0"/>
    <n v="356"/>
  </r>
  <r>
    <n v="3934"/>
    <s v="India"/>
    <x v="1"/>
    <n v="0"/>
  </r>
  <r>
    <n v="3934"/>
    <s v="India"/>
    <x v="2"/>
    <n v="107"/>
  </r>
  <r>
    <n v="3934"/>
    <s v="India"/>
    <x v="3"/>
    <n v="19"/>
  </r>
  <r>
    <n v="3934"/>
    <s v="India"/>
    <x v="4"/>
    <n v="9"/>
  </r>
  <r>
    <n v="3934"/>
    <s v="India"/>
    <x v="5"/>
    <n v="117"/>
  </r>
  <r>
    <n v="2493"/>
    <s v="Germany"/>
    <x v="0"/>
    <n v="356"/>
  </r>
  <r>
    <n v="2493"/>
    <s v="Germany"/>
    <x v="1"/>
    <n v="0"/>
  </r>
  <r>
    <n v="2493"/>
    <s v="Germany"/>
    <x v="2"/>
    <n v="107"/>
  </r>
  <r>
    <n v="2493"/>
    <s v="Germany"/>
    <x v="3"/>
    <n v="19"/>
  </r>
  <r>
    <n v="2493"/>
    <s v="Germany"/>
    <x v="4"/>
    <n v="9"/>
  </r>
  <r>
    <n v="2493"/>
    <s v="Germany"/>
    <x v="5"/>
    <n v="117"/>
  </r>
  <r>
    <n v="4058"/>
    <s v="Spain"/>
    <x v="0"/>
    <n v="618"/>
  </r>
  <r>
    <n v="4058"/>
    <s v="Spain"/>
    <x v="1"/>
    <n v="15"/>
  </r>
  <r>
    <n v="4058"/>
    <s v="Spain"/>
    <x v="2"/>
    <n v="106"/>
  </r>
  <r>
    <n v="4058"/>
    <s v="Spain"/>
    <x v="3"/>
    <n v="20"/>
  </r>
  <r>
    <n v="4058"/>
    <s v="Spain"/>
    <x v="4"/>
    <n v="7"/>
  </r>
  <r>
    <n v="4058"/>
    <s v="Spain"/>
    <x v="5"/>
    <n v="45"/>
  </r>
  <r>
    <n v="2564"/>
    <s v="Spain"/>
    <x v="0"/>
    <n v="111"/>
  </r>
  <r>
    <n v="2564"/>
    <s v="Spain"/>
    <x v="1"/>
    <n v="3"/>
  </r>
  <r>
    <n v="2564"/>
    <s v="Spain"/>
    <x v="2"/>
    <n v="28"/>
  </r>
  <r>
    <n v="2564"/>
    <s v="Spain"/>
    <x v="3"/>
    <n v="2"/>
  </r>
  <r>
    <n v="2564"/>
    <s v="Spain"/>
    <x v="4"/>
    <n v="6"/>
  </r>
  <r>
    <n v="2564"/>
    <s v="Spain"/>
    <x v="5"/>
    <n v="15"/>
  </r>
  <r>
    <n v="8939"/>
    <s v="Spain"/>
    <x v="0"/>
    <n v="382"/>
  </r>
  <r>
    <n v="8939"/>
    <s v="Spain"/>
    <x v="1"/>
    <n v="138"/>
  </r>
  <r>
    <n v="8939"/>
    <s v="Spain"/>
    <x v="2"/>
    <n v="65"/>
  </r>
  <r>
    <n v="8939"/>
    <s v="Spain"/>
    <x v="3"/>
    <n v="60"/>
  </r>
  <r>
    <n v="8939"/>
    <s v="Spain"/>
    <x v="4"/>
    <n v="26"/>
  </r>
  <r>
    <n v="8939"/>
    <s v="Spain"/>
    <x v="5"/>
    <n v="59"/>
  </r>
  <r>
    <n v="10870"/>
    <s v="Saudi Arabia"/>
    <x v="0"/>
    <n v="709"/>
  </r>
  <r>
    <n v="10870"/>
    <s v="Saudi Arabia"/>
    <x v="1"/>
    <n v="43"/>
  </r>
  <r>
    <n v="10870"/>
    <s v="Saudi Arabia"/>
    <x v="2"/>
    <n v="182"/>
  </r>
  <r>
    <n v="10870"/>
    <s v="Saudi Arabia"/>
    <x v="3"/>
    <n v="42"/>
  </r>
  <r>
    <n v="10870"/>
    <s v="Saudi Arabia"/>
    <x v="4"/>
    <n v="118"/>
  </r>
  <r>
    <n v="10870"/>
    <s v="Saudi Arabia"/>
    <x v="5"/>
    <n v="247"/>
  </r>
  <r>
    <n v="143"/>
    <s v="USA"/>
    <x v="0"/>
    <n v="466"/>
  </r>
  <r>
    <n v="143"/>
    <s v="USA"/>
    <x v="1"/>
    <n v="0"/>
  </r>
  <r>
    <n v="143"/>
    <s v="USA"/>
    <x v="2"/>
    <n v="224"/>
  </r>
  <r>
    <n v="143"/>
    <s v="USA"/>
    <x v="3"/>
    <n v="119"/>
  </r>
  <r>
    <n v="143"/>
    <s v="USA"/>
    <x v="4"/>
    <n v="49"/>
  </r>
  <r>
    <n v="143"/>
    <s v="USA"/>
    <x v="5"/>
    <n v="99"/>
  </r>
  <r>
    <n v="3717"/>
    <s v="Spain"/>
    <x v="0"/>
    <n v="403"/>
  </r>
  <r>
    <n v="3717"/>
    <s v="Spain"/>
    <x v="1"/>
    <n v="24"/>
  </r>
  <r>
    <n v="3717"/>
    <s v="Spain"/>
    <x v="2"/>
    <n v="29"/>
  </r>
  <r>
    <n v="3717"/>
    <s v="Spain"/>
    <x v="3"/>
    <n v="6"/>
  </r>
  <r>
    <n v="3717"/>
    <s v="Spain"/>
    <x v="4"/>
    <n v="24"/>
  </r>
  <r>
    <n v="3717"/>
    <s v="Spain"/>
    <x v="5"/>
    <n v="218"/>
  </r>
  <r>
    <n v="6439"/>
    <s v="Saudi Arabia"/>
    <x v="0"/>
    <n v="789"/>
  </r>
  <r>
    <n v="6439"/>
    <s v="Saudi Arabia"/>
    <x v="1"/>
    <n v="0"/>
  </r>
  <r>
    <n v="6439"/>
    <s v="Saudi Arabia"/>
    <x v="2"/>
    <n v="133"/>
  </r>
  <r>
    <n v="6439"/>
    <s v="Saudi Arabia"/>
    <x v="3"/>
    <n v="0"/>
  </r>
  <r>
    <n v="6439"/>
    <s v="Saudi Arabia"/>
    <x v="4"/>
    <n v="28"/>
  </r>
  <r>
    <n v="6439"/>
    <s v="Saudi Arabia"/>
    <x v="5"/>
    <n v="152"/>
  </r>
  <r>
    <n v="8852"/>
    <s v="Spain"/>
    <x v="0"/>
    <n v="387"/>
  </r>
  <r>
    <n v="8852"/>
    <s v="Spain"/>
    <x v="1"/>
    <n v="126"/>
  </r>
  <r>
    <n v="8852"/>
    <s v="Spain"/>
    <x v="2"/>
    <n v="342"/>
  </r>
  <r>
    <n v="8852"/>
    <s v="Spain"/>
    <x v="3"/>
    <n v="0"/>
  </r>
  <r>
    <n v="8852"/>
    <s v="Spain"/>
    <x v="4"/>
    <n v="45"/>
  </r>
  <r>
    <n v="8852"/>
    <s v="Spain"/>
    <x v="5"/>
    <n v="180"/>
  </r>
  <r>
    <n v="1092"/>
    <s v="India"/>
    <x v="0"/>
    <n v="269"/>
  </r>
  <r>
    <n v="1092"/>
    <s v="India"/>
    <x v="1"/>
    <n v="129"/>
  </r>
  <r>
    <n v="1092"/>
    <s v="India"/>
    <x v="2"/>
    <n v="495"/>
  </r>
  <r>
    <n v="1092"/>
    <s v="India"/>
    <x v="3"/>
    <n v="182"/>
  </r>
  <r>
    <n v="1092"/>
    <s v="India"/>
    <x v="4"/>
    <n v="43"/>
  </r>
  <r>
    <n v="1092"/>
    <s v="India"/>
    <x v="5"/>
    <n v="29"/>
  </r>
  <r>
    <n v="7055"/>
    <s v="Canada"/>
    <x v="0"/>
    <n v="888"/>
  </r>
  <r>
    <n v="7055"/>
    <s v="Canada"/>
    <x v="1"/>
    <n v="0"/>
  </r>
  <r>
    <n v="7055"/>
    <s v="Canada"/>
    <x v="2"/>
    <n v="57"/>
  </r>
  <r>
    <n v="7055"/>
    <s v="Canada"/>
    <x v="3"/>
    <n v="0"/>
  </r>
  <r>
    <n v="7055"/>
    <s v="Canada"/>
    <x v="4"/>
    <n v="0"/>
  </r>
  <r>
    <n v="7055"/>
    <s v="Canada"/>
    <x v="5"/>
    <n v="76"/>
  </r>
  <r>
    <n v="4084"/>
    <s v="Canada"/>
    <x v="0"/>
    <n v="224"/>
  </r>
  <r>
    <n v="4084"/>
    <s v="Canada"/>
    <x v="1"/>
    <n v="155"/>
  </r>
  <r>
    <n v="4084"/>
    <s v="Canada"/>
    <x v="2"/>
    <n v="155"/>
  </r>
  <r>
    <n v="4084"/>
    <s v="Canada"/>
    <x v="3"/>
    <n v="192"/>
  </r>
  <r>
    <n v="4084"/>
    <s v="Canada"/>
    <x v="4"/>
    <n v="93"/>
  </r>
  <r>
    <n v="4084"/>
    <s v="Canada"/>
    <x v="5"/>
    <n v="54"/>
  </r>
  <r>
    <n v="9119"/>
    <s v="USA"/>
    <x v="0"/>
    <n v="208"/>
  </r>
  <r>
    <n v="9119"/>
    <s v="USA"/>
    <x v="1"/>
    <n v="17"/>
  </r>
  <r>
    <n v="9119"/>
    <s v="USA"/>
    <x v="2"/>
    <n v="76"/>
  </r>
  <r>
    <n v="9119"/>
    <s v="USA"/>
    <x v="3"/>
    <n v="36"/>
  </r>
  <r>
    <n v="9119"/>
    <s v="USA"/>
    <x v="4"/>
    <n v="17"/>
  </r>
  <r>
    <n v="9119"/>
    <s v="USA"/>
    <x v="5"/>
    <n v="38"/>
  </r>
  <r>
    <n v="5667"/>
    <s v="Canada"/>
    <x v="0"/>
    <n v="1013"/>
  </r>
  <r>
    <n v="5667"/>
    <s v="Canada"/>
    <x v="1"/>
    <n v="30"/>
  </r>
  <r>
    <n v="5667"/>
    <s v="Canada"/>
    <x v="2"/>
    <n v="399"/>
  </r>
  <r>
    <n v="5667"/>
    <s v="Canada"/>
    <x v="3"/>
    <n v="60"/>
  </r>
  <r>
    <n v="5667"/>
    <s v="Canada"/>
    <x v="4"/>
    <n v="46"/>
  </r>
  <r>
    <n v="5667"/>
    <s v="Canada"/>
    <x v="5"/>
    <n v="153"/>
  </r>
  <r>
    <n v="5841"/>
    <s v="Spain"/>
    <x v="0"/>
    <n v="606"/>
  </r>
  <r>
    <n v="5841"/>
    <s v="Spain"/>
    <x v="1"/>
    <n v="7"/>
  </r>
  <r>
    <n v="5841"/>
    <s v="Spain"/>
    <x v="2"/>
    <n v="155"/>
  </r>
  <r>
    <n v="5841"/>
    <s v="Spain"/>
    <x v="3"/>
    <n v="10"/>
  </r>
  <r>
    <n v="5841"/>
    <s v="Spain"/>
    <x v="4"/>
    <n v="0"/>
  </r>
  <r>
    <n v="5841"/>
    <s v="Spain"/>
    <x v="5"/>
    <n v="54"/>
  </r>
  <r>
    <n v="1513"/>
    <s v="Spain"/>
    <x v="0"/>
    <n v="600"/>
  </r>
  <r>
    <n v="1513"/>
    <s v="Spain"/>
    <x v="1"/>
    <n v="21"/>
  </r>
  <r>
    <n v="1513"/>
    <s v="Spain"/>
    <x v="2"/>
    <n v="128"/>
  </r>
  <r>
    <n v="1513"/>
    <s v="Spain"/>
    <x v="3"/>
    <n v="223"/>
  </r>
  <r>
    <n v="1513"/>
    <s v="Spain"/>
    <x v="4"/>
    <n v="150"/>
  </r>
  <r>
    <n v="1513"/>
    <s v="Spain"/>
    <x v="5"/>
    <n v="128"/>
  </r>
  <r>
    <n v="3445"/>
    <s v="Saudi Arabia"/>
    <x v="0"/>
    <n v="216"/>
  </r>
  <r>
    <n v="3445"/>
    <s v="Saudi Arabia"/>
    <x v="1"/>
    <n v="162"/>
  </r>
  <r>
    <n v="3445"/>
    <s v="Saudi Arabia"/>
    <x v="2"/>
    <n v="224"/>
  </r>
  <r>
    <n v="3445"/>
    <s v="Saudi Arabia"/>
    <x v="3"/>
    <n v="101"/>
  </r>
  <r>
    <n v="3445"/>
    <s v="Saudi Arabia"/>
    <x v="4"/>
    <n v="92"/>
  </r>
  <r>
    <n v="3445"/>
    <s v="Saudi Arabia"/>
    <x v="5"/>
    <n v="162"/>
  </r>
  <r>
    <n v="5872"/>
    <s v="USA"/>
    <x v="0"/>
    <n v="240"/>
  </r>
  <r>
    <n v="5872"/>
    <s v="USA"/>
    <x v="1"/>
    <n v="90"/>
  </r>
  <r>
    <n v="5872"/>
    <s v="USA"/>
    <x v="2"/>
    <n v="216"/>
  </r>
  <r>
    <n v="5872"/>
    <s v="USA"/>
    <x v="3"/>
    <n v="63"/>
  </r>
  <r>
    <n v="5872"/>
    <s v="USA"/>
    <x v="4"/>
    <n v="6"/>
  </r>
  <r>
    <n v="5872"/>
    <s v="USA"/>
    <x v="5"/>
    <n v="24"/>
  </r>
  <r>
    <n v="8132"/>
    <s v="Germany"/>
    <x v="0"/>
    <n v="565"/>
  </r>
  <r>
    <n v="8132"/>
    <s v="Germany"/>
    <x v="1"/>
    <n v="6"/>
  </r>
  <r>
    <n v="8132"/>
    <s v="Germany"/>
    <x v="2"/>
    <n v="65"/>
  </r>
  <r>
    <n v="8132"/>
    <s v="Germany"/>
    <x v="3"/>
    <n v="0"/>
  </r>
  <r>
    <n v="8132"/>
    <s v="Germany"/>
    <x v="4"/>
    <n v="6"/>
  </r>
  <r>
    <n v="8132"/>
    <s v="Germany"/>
    <x v="5"/>
    <n v="19"/>
  </r>
  <r>
    <n v="1992"/>
    <s v="Spain"/>
    <x v="0"/>
    <n v="522"/>
  </r>
  <r>
    <n v="1992"/>
    <s v="Spain"/>
    <x v="1"/>
    <n v="0"/>
  </r>
  <r>
    <n v="1992"/>
    <s v="Spain"/>
    <x v="2"/>
    <n v="257"/>
  </r>
  <r>
    <n v="1992"/>
    <s v="Spain"/>
    <x v="3"/>
    <n v="32"/>
  </r>
  <r>
    <n v="1992"/>
    <s v="Spain"/>
    <x v="4"/>
    <n v="16"/>
  </r>
  <r>
    <n v="1992"/>
    <s v="Spain"/>
    <x v="5"/>
    <n v="66"/>
  </r>
  <r>
    <n v="3478"/>
    <s v="Canada"/>
    <x v="0"/>
    <n v="267"/>
  </r>
  <r>
    <n v="3478"/>
    <s v="Canada"/>
    <x v="1"/>
    <n v="42"/>
  </r>
  <r>
    <n v="3478"/>
    <s v="Canada"/>
    <x v="2"/>
    <n v="309"/>
  </r>
  <r>
    <n v="3478"/>
    <s v="Canada"/>
    <x v="3"/>
    <n v="55"/>
  </r>
  <r>
    <n v="3478"/>
    <s v="Canada"/>
    <x v="4"/>
    <n v="42"/>
  </r>
  <r>
    <n v="3478"/>
    <s v="Canada"/>
    <x v="5"/>
    <n v="21"/>
  </r>
  <r>
    <n v="760"/>
    <s v="Saudi Arabia"/>
    <x v="0"/>
    <n v="588"/>
  </r>
  <r>
    <n v="760"/>
    <s v="Saudi Arabia"/>
    <x v="1"/>
    <n v="7"/>
  </r>
  <r>
    <n v="760"/>
    <s v="Saudi Arabia"/>
    <x v="2"/>
    <n v="76"/>
  </r>
  <r>
    <n v="760"/>
    <s v="Saudi Arabia"/>
    <x v="3"/>
    <n v="110"/>
  </r>
  <r>
    <n v="760"/>
    <s v="Saudi Arabia"/>
    <x v="4"/>
    <n v="15"/>
  </r>
  <r>
    <n v="760"/>
    <s v="Saudi Arabia"/>
    <x v="5"/>
    <n v="15"/>
  </r>
  <r>
    <n v="4094"/>
    <s v="Australia"/>
    <x v="0"/>
    <n v="201"/>
  </r>
  <r>
    <n v="4094"/>
    <s v="Australia"/>
    <x v="1"/>
    <n v="2"/>
  </r>
  <r>
    <n v="4094"/>
    <s v="Australia"/>
    <x v="2"/>
    <n v="43"/>
  </r>
  <r>
    <n v="4094"/>
    <s v="Australia"/>
    <x v="3"/>
    <n v="3"/>
  </r>
  <r>
    <n v="4094"/>
    <s v="Australia"/>
    <x v="4"/>
    <n v="5"/>
  </r>
  <r>
    <n v="4094"/>
    <s v="Australia"/>
    <x v="5"/>
    <n v="35"/>
  </r>
  <r>
    <n v="8588"/>
    <s v="Germany"/>
    <x v="0"/>
    <n v="201"/>
  </r>
  <r>
    <n v="8588"/>
    <s v="Germany"/>
    <x v="1"/>
    <n v="2"/>
  </r>
  <r>
    <n v="8588"/>
    <s v="Germany"/>
    <x v="2"/>
    <n v="43"/>
  </r>
  <r>
    <n v="8588"/>
    <s v="Germany"/>
    <x v="3"/>
    <n v="3"/>
  </r>
  <r>
    <n v="8588"/>
    <s v="Germany"/>
    <x v="4"/>
    <n v="5"/>
  </r>
  <r>
    <n v="8588"/>
    <s v="Germany"/>
    <x v="5"/>
    <n v="35"/>
  </r>
  <r>
    <n v="9240"/>
    <s v="Spain"/>
    <x v="0"/>
    <n v="458"/>
  </r>
  <r>
    <n v="9240"/>
    <s v="Spain"/>
    <x v="1"/>
    <n v="0"/>
  </r>
  <r>
    <n v="9240"/>
    <s v="Spain"/>
    <x v="2"/>
    <n v="24"/>
  </r>
  <r>
    <n v="9240"/>
    <s v="Spain"/>
    <x v="3"/>
    <n v="6"/>
  </r>
  <r>
    <n v="9240"/>
    <s v="Spain"/>
    <x v="4"/>
    <n v="4"/>
  </r>
  <r>
    <n v="9240"/>
    <s v="Spain"/>
    <x v="5"/>
    <n v="34"/>
  </r>
  <r>
    <n v="17"/>
    <s v="Spain"/>
    <x v="0"/>
    <n v="637"/>
  </r>
  <r>
    <n v="17"/>
    <s v="Spain"/>
    <x v="1"/>
    <n v="47"/>
  </r>
  <r>
    <n v="17"/>
    <s v="Spain"/>
    <x v="2"/>
    <n v="237"/>
  </r>
  <r>
    <n v="17"/>
    <s v="Spain"/>
    <x v="3"/>
    <n v="12"/>
  </r>
  <r>
    <n v="17"/>
    <s v="Spain"/>
    <x v="4"/>
    <n v="19"/>
  </r>
  <r>
    <n v="17"/>
    <s v="Spain"/>
    <x v="5"/>
    <n v="76"/>
  </r>
  <r>
    <n v="6257"/>
    <s v="Saudi Arabia"/>
    <x v="0"/>
    <n v="255"/>
  </r>
  <r>
    <n v="6257"/>
    <s v="Saudi Arabia"/>
    <x v="1"/>
    <n v="43"/>
  </r>
  <r>
    <n v="6257"/>
    <s v="Saudi Arabia"/>
    <x v="2"/>
    <n v="134"/>
  </r>
  <r>
    <n v="6257"/>
    <s v="Saudi Arabia"/>
    <x v="3"/>
    <n v="37"/>
  </r>
  <r>
    <n v="6257"/>
    <s v="Saudi Arabia"/>
    <x v="4"/>
    <n v="14"/>
  </r>
  <r>
    <n v="6257"/>
    <s v="Saudi Arabia"/>
    <x v="5"/>
    <n v="24"/>
  </r>
  <r>
    <n v="1456"/>
    <s v="India"/>
    <x v="0"/>
    <n v="265"/>
  </r>
  <r>
    <n v="1456"/>
    <s v="India"/>
    <x v="1"/>
    <n v="199"/>
  </r>
  <r>
    <n v="1456"/>
    <s v="India"/>
    <x v="2"/>
    <n v="303"/>
  </r>
  <r>
    <n v="1456"/>
    <s v="India"/>
    <x v="3"/>
    <n v="234"/>
  </r>
  <r>
    <n v="1456"/>
    <s v="India"/>
    <x v="4"/>
    <n v="9"/>
  </r>
  <r>
    <n v="1456"/>
    <s v="India"/>
    <x v="5"/>
    <n v="170"/>
  </r>
  <r>
    <n v="2849"/>
    <s v="Canada"/>
    <x v="0"/>
    <n v="265"/>
  </r>
  <r>
    <n v="2849"/>
    <s v="Canada"/>
    <x v="1"/>
    <n v="199"/>
  </r>
  <r>
    <n v="2849"/>
    <s v="Canada"/>
    <x v="2"/>
    <n v="303"/>
  </r>
  <r>
    <n v="2849"/>
    <s v="Canada"/>
    <x v="3"/>
    <n v="234"/>
  </r>
  <r>
    <n v="2849"/>
    <s v="Canada"/>
    <x v="4"/>
    <n v="9"/>
  </r>
  <r>
    <n v="2849"/>
    <s v="Canada"/>
    <x v="5"/>
    <n v="170"/>
  </r>
  <r>
    <n v="4480"/>
    <s v="Saudi Arabia"/>
    <x v="0"/>
    <n v="365"/>
  </r>
  <r>
    <n v="4480"/>
    <s v="Saudi Arabia"/>
    <x v="1"/>
    <n v="3"/>
  </r>
  <r>
    <n v="4480"/>
    <s v="Saudi Arabia"/>
    <x v="2"/>
    <n v="15"/>
  </r>
  <r>
    <n v="4480"/>
    <s v="Saudi Arabia"/>
    <x v="3"/>
    <n v="4"/>
  </r>
  <r>
    <n v="4480"/>
    <s v="Saudi Arabia"/>
    <x v="4"/>
    <n v="3"/>
  </r>
  <r>
    <n v="4480"/>
    <s v="Saudi Arabia"/>
    <x v="5"/>
    <n v="11"/>
  </r>
  <r>
    <n v="10091"/>
    <s v="Spain"/>
    <x v="0"/>
    <n v="520"/>
  </r>
  <r>
    <n v="10091"/>
    <s v="Spain"/>
    <x v="1"/>
    <n v="20"/>
  </r>
  <r>
    <n v="10091"/>
    <s v="Spain"/>
    <x v="2"/>
    <n v="367"/>
  </r>
  <r>
    <n v="10091"/>
    <s v="Spain"/>
    <x v="3"/>
    <n v="39"/>
  </r>
  <r>
    <n v="10091"/>
    <s v="Spain"/>
    <x v="4"/>
    <n v="81"/>
  </r>
  <r>
    <n v="10091"/>
    <s v="Spain"/>
    <x v="5"/>
    <n v="40"/>
  </r>
  <r>
    <n v="3678"/>
    <s v="Spain"/>
    <x v="0"/>
    <n v="488"/>
  </r>
  <r>
    <n v="3678"/>
    <s v="Spain"/>
    <x v="1"/>
    <n v="23"/>
  </r>
  <r>
    <n v="3678"/>
    <s v="Spain"/>
    <x v="2"/>
    <n v="71"/>
  </r>
  <r>
    <n v="3678"/>
    <s v="Spain"/>
    <x v="3"/>
    <n v="15"/>
  </r>
  <r>
    <n v="3678"/>
    <s v="Spain"/>
    <x v="4"/>
    <n v="0"/>
  </r>
  <r>
    <n v="3678"/>
    <s v="Spain"/>
    <x v="5"/>
    <n v="59"/>
  </r>
  <r>
    <n v="6715"/>
    <s v="Spain"/>
    <x v="0"/>
    <n v="502"/>
  </r>
  <r>
    <n v="6715"/>
    <s v="Spain"/>
    <x v="1"/>
    <n v="19"/>
  </r>
  <r>
    <n v="6715"/>
    <s v="Spain"/>
    <x v="2"/>
    <n v="132"/>
  </r>
  <r>
    <n v="6715"/>
    <s v="Spain"/>
    <x v="3"/>
    <n v="0"/>
  </r>
  <r>
    <n v="6715"/>
    <s v="Spain"/>
    <x v="4"/>
    <n v="6"/>
  </r>
  <r>
    <n v="6715"/>
    <s v="Spain"/>
    <x v="5"/>
    <n v="26"/>
  </r>
  <r>
    <n v="9283"/>
    <s v="Canada"/>
    <x v="0"/>
    <n v="8"/>
  </r>
  <r>
    <n v="9283"/>
    <s v="Canada"/>
    <x v="1"/>
    <n v="1"/>
  </r>
  <r>
    <n v="9283"/>
    <s v="Canada"/>
    <x v="2"/>
    <n v="7"/>
  </r>
  <r>
    <n v="9283"/>
    <s v="Canada"/>
    <x v="3"/>
    <n v="2"/>
  </r>
  <r>
    <n v="9283"/>
    <s v="Canada"/>
    <x v="4"/>
    <n v="0"/>
  </r>
  <r>
    <n v="9283"/>
    <s v="Canada"/>
    <x v="5"/>
    <n v="0"/>
  </r>
  <r>
    <n v="11004"/>
    <s v="Saudi Arabia"/>
    <x v="0"/>
    <n v="8"/>
  </r>
  <r>
    <n v="11004"/>
    <s v="Saudi Arabia"/>
    <x v="1"/>
    <n v="0"/>
  </r>
  <r>
    <n v="11004"/>
    <s v="Saudi Arabia"/>
    <x v="2"/>
    <n v="5"/>
  </r>
  <r>
    <n v="11004"/>
    <s v="Saudi Arabia"/>
    <x v="3"/>
    <n v="7"/>
  </r>
  <r>
    <n v="11004"/>
    <s v="Saudi Arabia"/>
    <x v="4"/>
    <n v="0"/>
  </r>
  <r>
    <n v="11004"/>
    <s v="Saudi Arabia"/>
    <x v="5"/>
    <n v="2"/>
  </r>
  <r>
    <n v="796"/>
    <s v="Canada"/>
    <x v="0"/>
    <n v="584"/>
  </r>
  <r>
    <n v="796"/>
    <s v="Canada"/>
    <x v="1"/>
    <n v="44"/>
  </r>
  <r>
    <n v="796"/>
    <s v="Canada"/>
    <x v="2"/>
    <n v="212"/>
  </r>
  <r>
    <n v="796"/>
    <s v="Canada"/>
    <x v="3"/>
    <n v="46"/>
  </r>
  <r>
    <n v="796"/>
    <s v="Canada"/>
    <x v="4"/>
    <n v="8"/>
  </r>
  <r>
    <n v="796"/>
    <s v="Canada"/>
    <x v="5"/>
    <n v="177"/>
  </r>
  <r>
    <n v="4320"/>
    <s v="Spain"/>
    <x v="0"/>
    <n v="325"/>
  </r>
  <r>
    <n v="4320"/>
    <s v="Spain"/>
    <x v="1"/>
    <n v="83"/>
  </r>
  <r>
    <n v="4320"/>
    <s v="Spain"/>
    <x v="2"/>
    <n v="300"/>
  </r>
  <r>
    <n v="4320"/>
    <s v="Spain"/>
    <x v="3"/>
    <n v="86"/>
  </r>
  <r>
    <n v="4320"/>
    <s v="Spain"/>
    <x v="4"/>
    <n v="58"/>
  </r>
  <r>
    <n v="4320"/>
    <s v="Spain"/>
    <x v="5"/>
    <n v="91"/>
  </r>
  <r>
    <n v="5562"/>
    <s v="Spain"/>
    <x v="0"/>
    <n v="502"/>
  </r>
  <r>
    <n v="5562"/>
    <s v="Spain"/>
    <x v="1"/>
    <n v="12"/>
  </r>
  <r>
    <n v="5562"/>
    <s v="Spain"/>
    <x v="2"/>
    <n v="109"/>
  </r>
  <r>
    <n v="5562"/>
    <s v="Spain"/>
    <x v="3"/>
    <n v="16"/>
  </r>
  <r>
    <n v="5562"/>
    <s v="Spain"/>
    <x v="4"/>
    <n v="6"/>
  </r>
  <r>
    <n v="5562"/>
    <s v="Spain"/>
    <x v="5"/>
    <n v="90"/>
  </r>
  <r>
    <n v="3551"/>
    <s v="Spain"/>
    <x v="0"/>
    <n v="62"/>
  </r>
  <r>
    <n v="3551"/>
    <s v="Spain"/>
    <x v="1"/>
    <n v="1"/>
  </r>
  <r>
    <n v="3551"/>
    <s v="Spain"/>
    <x v="2"/>
    <n v="57"/>
  </r>
  <r>
    <n v="3551"/>
    <s v="Spain"/>
    <x v="3"/>
    <n v="19"/>
  </r>
  <r>
    <n v="3551"/>
    <s v="Spain"/>
    <x v="4"/>
    <n v="11"/>
  </r>
  <r>
    <n v="3551"/>
    <s v="Spain"/>
    <x v="5"/>
    <n v="48"/>
  </r>
  <r>
    <n v="9365"/>
    <s v="Spain"/>
    <x v="0"/>
    <n v="1048"/>
  </r>
  <r>
    <n v="9365"/>
    <s v="Spain"/>
    <x v="1"/>
    <n v="0"/>
  </r>
  <r>
    <n v="9365"/>
    <s v="Spain"/>
    <x v="2"/>
    <n v="217"/>
  </r>
  <r>
    <n v="9365"/>
    <s v="Spain"/>
    <x v="3"/>
    <n v="0"/>
  </r>
  <r>
    <n v="9365"/>
    <s v="Spain"/>
    <x v="4"/>
    <n v="0"/>
  </r>
  <r>
    <n v="9365"/>
    <s v="Spain"/>
    <x v="5"/>
    <n v="12"/>
  </r>
  <r>
    <n v="3075"/>
    <s v="Spain"/>
    <x v="0"/>
    <n v="130"/>
  </r>
  <r>
    <n v="3075"/>
    <s v="Spain"/>
    <x v="1"/>
    <n v="30"/>
  </r>
  <r>
    <n v="3075"/>
    <s v="Spain"/>
    <x v="2"/>
    <n v="168"/>
  </r>
  <r>
    <n v="3075"/>
    <s v="Spain"/>
    <x v="3"/>
    <n v="20"/>
  </r>
  <r>
    <n v="3075"/>
    <s v="Spain"/>
    <x v="4"/>
    <n v="34"/>
  </r>
  <r>
    <n v="3075"/>
    <s v="Spain"/>
    <x v="5"/>
    <n v="0"/>
  </r>
  <r>
    <n v="3807"/>
    <s v="Spain"/>
    <x v="0"/>
    <n v="473"/>
  </r>
  <r>
    <n v="3807"/>
    <s v="Spain"/>
    <x v="1"/>
    <n v="21"/>
  </r>
  <r>
    <n v="3807"/>
    <s v="Spain"/>
    <x v="2"/>
    <n v="176"/>
  </r>
  <r>
    <n v="3807"/>
    <s v="Spain"/>
    <x v="3"/>
    <n v="19"/>
  </r>
  <r>
    <n v="3807"/>
    <s v="Spain"/>
    <x v="4"/>
    <n v="21"/>
  </r>
  <r>
    <n v="3807"/>
    <s v="Spain"/>
    <x v="5"/>
    <n v="56"/>
  </r>
  <r>
    <n v="4220"/>
    <s v="Canada"/>
    <x v="0"/>
    <n v="73"/>
  </r>
  <r>
    <n v="4220"/>
    <s v="Canada"/>
    <x v="1"/>
    <n v="0"/>
  </r>
  <r>
    <n v="4220"/>
    <s v="Canada"/>
    <x v="2"/>
    <n v="13"/>
  </r>
  <r>
    <n v="4220"/>
    <s v="Canada"/>
    <x v="3"/>
    <n v="0"/>
  </r>
  <r>
    <n v="4220"/>
    <s v="Canada"/>
    <x v="4"/>
    <n v="1"/>
  </r>
  <r>
    <n v="4220"/>
    <s v="Canada"/>
    <x v="5"/>
    <n v="0"/>
  </r>
  <r>
    <n v="6658"/>
    <s v="Spain"/>
    <x v="0"/>
    <n v="771"/>
  </r>
  <r>
    <n v="6658"/>
    <s v="Spain"/>
    <x v="1"/>
    <n v="51"/>
  </r>
  <r>
    <n v="6658"/>
    <s v="Spain"/>
    <x v="2"/>
    <n v="154"/>
  </r>
  <r>
    <n v="6658"/>
    <s v="Spain"/>
    <x v="3"/>
    <n v="54"/>
  </r>
  <r>
    <n v="6658"/>
    <s v="Spain"/>
    <x v="4"/>
    <n v="10"/>
  </r>
  <r>
    <n v="6658"/>
    <s v="Spain"/>
    <x v="5"/>
    <n v="154"/>
  </r>
  <r>
    <n v="3427"/>
    <s v="Saudi Arabia"/>
    <x v="0"/>
    <n v="629"/>
  </r>
  <r>
    <n v="3427"/>
    <s v="Saudi Arabia"/>
    <x v="1"/>
    <n v="0"/>
  </r>
  <r>
    <n v="3427"/>
    <s v="Saudi Arabia"/>
    <x v="2"/>
    <n v="70"/>
  </r>
  <r>
    <n v="3427"/>
    <s v="Saudi Arabia"/>
    <x v="3"/>
    <n v="0"/>
  </r>
  <r>
    <n v="3427"/>
    <s v="Saudi Arabia"/>
    <x v="4"/>
    <n v="0"/>
  </r>
  <r>
    <n v="3427"/>
    <s v="Saudi Arabia"/>
    <x v="5"/>
    <n v="35"/>
  </r>
  <r>
    <n v="9949"/>
    <s v="Canada"/>
    <x v="0"/>
    <n v="598"/>
  </r>
  <r>
    <n v="9949"/>
    <s v="Canada"/>
    <x v="1"/>
    <n v="16"/>
  </r>
  <r>
    <n v="9949"/>
    <s v="Canada"/>
    <x v="2"/>
    <n v="141"/>
  </r>
  <r>
    <n v="9949"/>
    <s v="Canada"/>
    <x v="3"/>
    <n v="32"/>
  </r>
  <r>
    <n v="9949"/>
    <s v="Canada"/>
    <x v="4"/>
    <n v="41"/>
  </r>
  <r>
    <n v="9949"/>
    <s v="Canada"/>
    <x v="5"/>
    <n v="49"/>
  </r>
  <r>
    <n v="5748"/>
    <s v="Saudi Arabia"/>
    <x v="0"/>
    <n v="115"/>
  </r>
  <r>
    <n v="5748"/>
    <s v="Saudi Arabia"/>
    <x v="1"/>
    <n v="27"/>
  </r>
  <r>
    <n v="5748"/>
    <s v="Saudi Arabia"/>
    <x v="2"/>
    <n v="44"/>
  </r>
  <r>
    <n v="5748"/>
    <s v="Saudi Arabia"/>
    <x v="3"/>
    <n v="4"/>
  </r>
  <r>
    <n v="5748"/>
    <s v="Saudi Arabia"/>
    <x v="4"/>
    <n v="146"/>
  </r>
  <r>
    <n v="5748"/>
    <s v="Saudi Arabia"/>
    <x v="5"/>
    <n v="139"/>
  </r>
  <r>
    <n v="10157"/>
    <s v="Canada"/>
    <x v="0"/>
    <n v="89"/>
  </r>
  <r>
    <n v="10157"/>
    <s v="Canada"/>
    <x v="1"/>
    <n v="15"/>
  </r>
  <r>
    <n v="10157"/>
    <s v="Canada"/>
    <x v="2"/>
    <n v="89"/>
  </r>
  <r>
    <n v="10157"/>
    <s v="Canada"/>
    <x v="3"/>
    <n v="34"/>
  </r>
  <r>
    <n v="10157"/>
    <s v="Canada"/>
    <x v="4"/>
    <n v="42"/>
  </r>
  <r>
    <n v="10157"/>
    <s v="Canada"/>
    <x v="5"/>
    <n v="5"/>
  </r>
  <r>
    <n v="2350"/>
    <s v="Canada"/>
    <x v="0"/>
    <n v="623"/>
  </r>
  <r>
    <n v="2350"/>
    <s v="Canada"/>
    <x v="1"/>
    <n v="53"/>
  </r>
  <r>
    <n v="2350"/>
    <s v="Canada"/>
    <x v="2"/>
    <n v="178"/>
  </r>
  <r>
    <n v="2350"/>
    <s v="Canada"/>
    <x v="3"/>
    <n v="23"/>
  </r>
  <r>
    <n v="2350"/>
    <s v="Canada"/>
    <x v="4"/>
    <n v="17"/>
  </r>
  <r>
    <n v="2350"/>
    <s v="Canada"/>
    <x v="5"/>
    <n v="133"/>
  </r>
  <r>
    <n v="10507"/>
    <s v="USA"/>
    <x v="0"/>
    <n v="691"/>
  </r>
  <r>
    <n v="10507"/>
    <s v="USA"/>
    <x v="1"/>
    <n v="7"/>
  </r>
  <r>
    <n v="10507"/>
    <s v="USA"/>
    <x v="2"/>
    <n v="69"/>
  </r>
  <r>
    <n v="10507"/>
    <s v="USA"/>
    <x v="3"/>
    <n v="0"/>
  </r>
  <r>
    <n v="10507"/>
    <s v="USA"/>
    <x v="4"/>
    <n v="7"/>
  </r>
  <r>
    <n v="10507"/>
    <s v="USA"/>
    <x v="5"/>
    <n v="23"/>
  </r>
  <r>
    <n v="6218"/>
    <s v="Spain"/>
    <x v="0"/>
    <n v="457"/>
  </r>
  <r>
    <n v="6218"/>
    <s v="Spain"/>
    <x v="1"/>
    <n v="4"/>
  </r>
  <r>
    <n v="6218"/>
    <s v="Spain"/>
    <x v="2"/>
    <n v="29"/>
  </r>
  <r>
    <n v="6218"/>
    <s v="Spain"/>
    <x v="3"/>
    <n v="0"/>
  </r>
  <r>
    <n v="6218"/>
    <s v="Spain"/>
    <x v="4"/>
    <n v="0"/>
  </r>
  <r>
    <n v="6218"/>
    <s v="Spain"/>
    <x v="5"/>
    <n v="9"/>
  </r>
  <r>
    <n v="6616"/>
    <s v="Spain"/>
    <x v="0"/>
    <n v="178"/>
  </r>
  <r>
    <n v="6616"/>
    <s v="Spain"/>
    <x v="1"/>
    <n v="3"/>
  </r>
  <r>
    <n v="6616"/>
    <s v="Spain"/>
    <x v="2"/>
    <n v="85"/>
  </r>
  <r>
    <n v="6616"/>
    <s v="Spain"/>
    <x v="3"/>
    <n v="71"/>
  </r>
  <r>
    <n v="6616"/>
    <s v="Spain"/>
    <x v="4"/>
    <n v="66"/>
  </r>
  <r>
    <n v="6616"/>
    <s v="Spain"/>
    <x v="5"/>
    <n v="58"/>
  </r>
  <r>
    <n v="10061"/>
    <s v="USA"/>
    <x v="0"/>
    <n v="724"/>
  </r>
  <r>
    <n v="10061"/>
    <s v="USA"/>
    <x v="1"/>
    <n v="17"/>
  </r>
  <r>
    <n v="10061"/>
    <s v="USA"/>
    <x v="2"/>
    <n v="143"/>
  </r>
  <r>
    <n v="10061"/>
    <s v="USA"/>
    <x v="3"/>
    <n v="0"/>
  </r>
  <r>
    <n v="10061"/>
    <s v="USA"/>
    <x v="4"/>
    <n v="8"/>
  </r>
  <r>
    <n v="10061"/>
    <s v="USA"/>
    <x v="5"/>
    <n v="196"/>
  </r>
  <r>
    <n v="3136"/>
    <s v="Spain"/>
    <x v="0"/>
    <n v="317"/>
  </r>
  <r>
    <n v="3136"/>
    <s v="Spain"/>
    <x v="1"/>
    <n v="25"/>
  </r>
  <r>
    <n v="3136"/>
    <s v="Spain"/>
    <x v="2"/>
    <n v="265"/>
  </r>
  <r>
    <n v="3136"/>
    <s v="Spain"/>
    <x v="3"/>
    <n v="25"/>
  </r>
  <r>
    <n v="3136"/>
    <s v="Spain"/>
    <x v="4"/>
    <n v="19"/>
  </r>
  <r>
    <n v="3136"/>
    <s v="Spain"/>
    <x v="5"/>
    <n v="12"/>
  </r>
  <r>
    <n v="10634"/>
    <s v="Spain"/>
    <x v="0"/>
    <n v="90"/>
  </r>
  <r>
    <n v="10634"/>
    <s v="Spain"/>
    <x v="1"/>
    <n v="67"/>
  </r>
  <r>
    <n v="10634"/>
    <s v="Spain"/>
    <x v="2"/>
    <n v="165"/>
  </r>
  <r>
    <n v="10634"/>
    <s v="Spain"/>
    <x v="3"/>
    <n v="30"/>
  </r>
  <r>
    <n v="10634"/>
    <s v="Spain"/>
    <x v="4"/>
    <n v="43"/>
  </r>
  <r>
    <n v="10634"/>
    <s v="Spain"/>
    <x v="5"/>
    <n v="11"/>
  </r>
  <r>
    <n v="6289"/>
    <s v="Spain"/>
    <x v="0"/>
    <n v="135"/>
  </r>
  <r>
    <n v="6289"/>
    <s v="Spain"/>
    <x v="1"/>
    <n v="0"/>
  </r>
  <r>
    <n v="6289"/>
    <s v="Spain"/>
    <x v="2"/>
    <n v="10"/>
  </r>
  <r>
    <n v="6289"/>
    <s v="Spain"/>
    <x v="3"/>
    <n v="0"/>
  </r>
  <r>
    <n v="6289"/>
    <s v="Spain"/>
    <x v="4"/>
    <n v="4"/>
  </r>
  <r>
    <n v="6289"/>
    <s v="Spain"/>
    <x v="5"/>
    <n v="36"/>
  </r>
  <r>
    <n v="3830"/>
    <s v="Canada"/>
    <x v="0"/>
    <n v="295"/>
  </r>
  <r>
    <n v="3830"/>
    <s v="Canada"/>
    <x v="1"/>
    <n v="21"/>
  </r>
  <r>
    <n v="3830"/>
    <s v="Canada"/>
    <x v="2"/>
    <n v="78"/>
  </r>
  <r>
    <n v="3830"/>
    <s v="Canada"/>
    <x v="3"/>
    <n v="39"/>
  </r>
  <r>
    <n v="3830"/>
    <s v="Canada"/>
    <x v="4"/>
    <n v="13"/>
  </r>
  <r>
    <n v="3830"/>
    <s v="Canada"/>
    <x v="5"/>
    <n v="13"/>
  </r>
  <r>
    <n v="8180"/>
    <s v="USA"/>
    <x v="0"/>
    <n v="233"/>
  </r>
  <r>
    <n v="8180"/>
    <s v="USA"/>
    <x v="1"/>
    <n v="2"/>
  </r>
  <r>
    <n v="8180"/>
    <s v="USA"/>
    <x v="2"/>
    <n v="53"/>
  </r>
  <r>
    <n v="8180"/>
    <s v="USA"/>
    <x v="3"/>
    <n v="3"/>
  </r>
  <r>
    <n v="8180"/>
    <s v="USA"/>
    <x v="4"/>
    <n v="5"/>
  </r>
  <r>
    <n v="8180"/>
    <s v="USA"/>
    <x v="5"/>
    <n v="14"/>
  </r>
  <r>
    <n v="9153"/>
    <s v="Spain"/>
    <x v="0"/>
    <n v="418"/>
  </r>
  <r>
    <n v="9153"/>
    <s v="Spain"/>
    <x v="1"/>
    <n v="61"/>
  </r>
  <r>
    <n v="9153"/>
    <s v="Spain"/>
    <x v="2"/>
    <n v="428"/>
  </r>
  <r>
    <n v="9153"/>
    <s v="Spain"/>
    <x v="3"/>
    <n v="80"/>
  </r>
  <r>
    <n v="9153"/>
    <s v="Spain"/>
    <x v="4"/>
    <n v="51"/>
  </r>
  <r>
    <n v="9153"/>
    <s v="Spain"/>
    <x v="5"/>
    <n v="10"/>
  </r>
  <r>
    <n v="6245"/>
    <s v="Spain"/>
    <x v="0"/>
    <n v="378"/>
  </r>
  <r>
    <n v="6245"/>
    <s v="Spain"/>
    <x v="1"/>
    <n v="14"/>
  </r>
  <r>
    <n v="6245"/>
    <s v="Spain"/>
    <x v="2"/>
    <n v="68"/>
  </r>
  <r>
    <n v="6245"/>
    <s v="Spain"/>
    <x v="3"/>
    <n v="19"/>
  </r>
  <r>
    <n v="6245"/>
    <s v="Spain"/>
    <x v="4"/>
    <n v="14"/>
  </r>
  <r>
    <n v="6245"/>
    <s v="Spain"/>
    <x v="5"/>
    <n v="14"/>
  </r>
  <r>
    <n v="8780"/>
    <s v="Spain"/>
    <x v="0"/>
    <n v="378"/>
  </r>
  <r>
    <n v="8780"/>
    <s v="Spain"/>
    <x v="1"/>
    <n v="14"/>
  </r>
  <r>
    <n v="8780"/>
    <s v="Spain"/>
    <x v="2"/>
    <n v="68"/>
  </r>
  <r>
    <n v="8780"/>
    <s v="Spain"/>
    <x v="3"/>
    <n v="19"/>
  </r>
  <r>
    <n v="8780"/>
    <s v="Spain"/>
    <x v="4"/>
    <n v="14"/>
  </r>
  <r>
    <n v="8780"/>
    <s v="Spain"/>
    <x v="5"/>
    <n v="14"/>
  </r>
  <r>
    <n v="10379"/>
    <s v="Spain"/>
    <x v="0"/>
    <n v="327"/>
  </r>
  <r>
    <n v="10379"/>
    <s v="Spain"/>
    <x v="1"/>
    <n v="9"/>
  </r>
  <r>
    <n v="10379"/>
    <s v="Spain"/>
    <x v="2"/>
    <n v="122"/>
  </r>
  <r>
    <n v="10379"/>
    <s v="Spain"/>
    <x v="3"/>
    <n v="19"/>
  </r>
  <r>
    <n v="10379"/>
    <s v="Spain"/>
    <x v="4"/>
    <n v="14"/>
  </r>
  <r>
    <n v="10379"/>
    <s v="Spain"/>
    <x v="5"/>
    <n v="83"/>
  </r>
  <r>
    <n v="8920"/>
    <s v="India"/>
    <x v="0"/>
    <n v="448"/>
  </r>
  <r>
    <n v="8920"/>
    <s v="India"/>
    <x v="1"/>
    <n v="40"/>
  </r>
  <r>
    <n v="8920"/>
    <s v="India"/>
    <x v="2"/>
    <n v="469"/>
  </r>
  <r>
    <n v="8920"/>
    <s v="India"/>
    <x v="3"/>
    <n v="80"/>
  </r>
  <r>
    <n v="8920"/>
    <s v="India"/>
    <x v="4"/>
    <n v="0"/>
  </r>
  <r>
    <n v="8920"/>
    <s v="India"/>
    <x v="5"/>
    <n v="91"/>
  </r>
  <r>
    <n v="7342"/>
    <s v="Spain"/>
    <x v="0"/>
    <n v="341"/>
  </r>
  <r>
    <n v="7342"/>
    <s v="Spain"/>
    <x v="1"/>
    <n v="142"/>
  </r>
  <r>
    <n v="7342"/>
    <s v="Spain"/>
    <x v="2"/>
    <n v="113"/>
  </r>
  <r>
    <n v="7342"/>
    <s v="Spain"/>
    <x v="3"/>
    <n v="259"/>
  </r>
  <r>
    <n v="7342"/>
    <s v="Spain"/>
    <x v="4"/>
    <n v="151"/>
  </r>
  <r>
    <n v="7342"/>
    <s v="Spain"/>
    <x v="5"/>
    <n v="66"/>
  </r>
  <r>
    <n v="4990"/>
    <s v="Australia"/>
    <x v="0"/>
    <n v="524"/>
  </r>
  <r>
    <n v="4990"/>
    <s v="Australia"/>
    <x v="1"/>
    <n v="0"/>
  </r>
  <r>
    <n v="4990"/>
    <s v="Australia"/>
    <x v="2"/>
    <n v="134"/>
  </r>
  <r>
    <n v="4990"/>
    <s v="Australia"/>
    <x v="3"/>
    <n v="28"/>
  </r>
  <r>
    <n v="4990"/>
    <s v="Australia"/>
    <x v="4"/>
    <n v="28"/>
  </r>
  <r>
    <n v="4990"/>
    <s v="Australia"/>
    <x v="5"/>
    <n v="155"/>
  </r>
  <r>
    <n v="1921"/>
    <s v="Spain"/>
    <x v="0"/>
    <n v="46"/>
  </r>
  <r>
    <n v="1921"/>
    <s v="Spain"/>
    <x v="1"/>
    <n v="1"/>
  </r>
  <r>
    <n v="1921"/>
    <s v="Spain"/>
    <x v="2"/>
    <n v="12"/>
  </r>
  <r>
    <n v="1921"/>
    <s v="Spain"/>
    <x v="3"/>
    <n v="3"/>
  </r>
  <r>
    <n v="1921"/>
    <s v="Spain"/>
    <x v="4"/>
    <n v="0"/>
  </r>
  <r>
    <n v="1921"/>
    <s v="Spain"/>
    <x v="5"/>
    <n v="9"/>
  </r>
  <r>
    <n v="8789"/>
    <s v="Spain"/>
    <x v="0"/>
    <n v="35"/>
  </r>
  <r>
    <n v="8789"/>
    <s v="Spain"/>
    <x v="1"/>
    <n v="40"/>
  </r>
  <r>
    <n v="8789"/>
    <s v="Spain"/>
    <x v="2"/>
    <n v="111"/>
  </r>
  <r>
    <n v="8789"/>
    <s v="Spain"/>
    <x v="3"/>
    <n v="36"/>
  </r>
  <r>
    <n v="8789"/>
    <s v="Spain"/>
    <x v="4"/>
    <n v="40"/>
  </r>
  <r>
    <n v="8789"/>
    <s v="Spain"/>
    <x v="5"/>
    <n v="12"/>
  </r>
  <r>
    <n v="6357"/>
    <s v="Saudi Arabia"/>
    <x v="0"/>
    <n v="230"/>
  </r>
  <r>
    <n v="6357"/>
    <s v="Saudi Arabia"/>
    <x v="1"/>
    <n v="35"/>
  </r>
  <r>
    <n v="6357"/>
    <s v="Saudi Arabia"/>
    <x v="2"/>
    <n v="75"/>
  </r>
  <r>
    <n v="6357"/>
    <s v="Saudi Arabia"/>
    <x v="3"/>
    <n v="63"/>
  </r>
  <r>
    <n v="6357"/>
    <s v="Saudi Arabia"/>
    <x v="4"/>
    <n v="57"/>
  </r>
  <r>
    <n v="6357"/>
    <s v="Saudi Arabia"/>
    <x v="5"/>
    <n v="31"/>
  </r>
  <r>
    <n v="1523"/>
    <s v="Saudi Arabia"/>
    <x v="0"/>
    <n v="69"/>
  </r>
  <r>
    <n v="1523"/>
    <s v="Saudi Arabia"/>
    <x v="1"/>
    <n v="2"/>
  </r>
  <r>
    <n v="1523"/>
    <s v="Saudi Arabia"/>
    <x v="2"/>
    <n v="15"/>
  </r>
  <r>
    <n v="1523"/>
    <s v="Saudi Arabia"/>
    <x v="3"/>
    <n v="2"/>
  </r>
  <r>
    <n v="1523"/>
    <s v="Saudi Arabia"/>
    <x v="4"/>
    <n v="2"/>
  </r>
  <r>
    <n v="1523"/>
    <s v="Saudi Arabia"/>
    <x v="5"/>
    <n v="6"/>
  </r>
  <r>
    <n v="6404"/>
    <s v="Saudi Arabia"/>
    <x v="0"/>
    <n v="151"/>
  </r>
  <r>
    <n v="6404"/>
    <s v="Saudi Arabia"/>
    <x v="1"/>
    <n v="7"/>
  </r>
  <r>
    <n v="6404"/>
    <s v="Saudi Arabia"/>
    <x v="2"/>
    <n v="89"/>
  </r>
  <r>
    <n v="6404"/>
    <s v="Saudi Arabia"/>
    <x v="3"/>
    <n v="0"/>
  </r>
  <r>
    <n v="6404"/>
    <s v="Saudi Arabia"/>
    <x v="4"/>
    <n v="7"/>
  </r>
  <r>
    <n v="6404"/>
    <s v="Saudi Arabia"/>
    <x v="5"/>
    <n v="28"/>
  </r>
  <r>
    <n v="5596"/>
    <s v="Saudi Arabia"/>
    <x v="0"/>
    <n v="513"/>
  </r>
  <r>
    <n v="5596"/>
    <s v="Saudi Arabia"/>
    <x v="1"/>
    <n v="14"/>
  </r>
  <r>
    <n v="5596"/>
    <s v="Saudi Arabia"/>
    <x v="2"/>
    <n v="154"/>
  </r>
  <r>
    <n v="5596"/>
    <s v="Saudi Arabia"/>
    <x v="3"/>
    <n v="19"/>
  </r>
  <r>
    <n v="5596"/>
    <s v="Saudi Arabia"/>
    <x v="4"/>
    <n v="0"/>
  </r>
  <r>
    <n v="5596"/>
    <s v="Saudi Arabia"/>
    <x v="5"/>
    <n v="28"/>
  </r>
  <r>
    <n v="10159"/>
    <s v="Australia"/>
    <x v="0"/>
    <n v="440"/>
  </r>
  <r>
    <n v="10159"/>
    <s v="Australia"/>
    <x v="1"/>
    <n v="81"/>
  </r>
  <r>
    <n v="10159"/>
    <s v="Australia"/>
    <x v="2"/>
    <n v="368"/>
  </r>
  <r>
    <n v="10159"/>
    <s v="Australia"/>
    <x v="3"/>
    <n v="0"/>
  </r>
  <r>
    <n v="10159"/>
    <s v="Australia"/>
    <x v="4"/>
    <n v="122"/>
  </r>
  <r>
    <n v="10159"/>
    <s v="Australia"/>
    <x v="5"/>
    <n v="174"/>
  </r>
  <r>
    <n v="10127"/>
    <s v="Canada"/>
    <x v="0"/>
    <n v="301"/>
  </r>
  <r>
    <n v="10127"/>
    <s v="Canada"/>
    <x v="1"/>
    <n v="11"/>
  </r>
  <r>
    <n v="10127"/>
    <s v="Canada"/>
    <x v="2"/>
    <n v="61"/>
  </r>
  <r>
    <n v="10127"/>
    <s v="Canada"/>
    <x v="3"/>
    <n v="4"/>
  </r>
  <r>
    <n v="10127"/>
    <s v="Canada"/>
    <x v="4"/>
    <n v="7"/>
  </r>
  <r>
    <n v="10127"/>
    <s v="Canada"/>
    <x v="5"/>
    <n v="11"/>
  </r>
  <r>
    <n v="7005"/>
    <s v="Saudi Arabia"/>
    <x v="0"/>
    <n v="479"/>
  </r>
  <r>
    <n v="7005"/>
    <s v="Saudi Arabia"/>
    <x v="1"/>
    <n v="35"/>
  </r>
  <r>
    <n v="7005"/>
    <s v="Saudi Arabia"/>
    <x v="2"/>
    <n v="179"/>
  </r>
  <r>
    <n v="7005"/>
    <s v="Saudi Arabia"/>
    <x v="3"/>
    <n v="28"/>
  </r>
  <r>
    <n v="7005"/>
    <s v="Saudi Arabia"/>
    <x v="4"/>
    <n v="7"/>
  </r>
  <r>
    <n v="7005"/>
    <s v="Saudi Arabia"/>
    <x v="5"/>
    <n v="85"/>
  </r>
  <r>
    <n v="1351"/>
    <s v="Spain"/>
    <x v="0"/>
    <n v="962"/>
  </r>
  <r>
    <n v="1351"/>
    <s v="Spain"/>
    <x v="1"/>
    <n v="12"/>
  </r>
  <r>
    <n v="1351"/>
    <s v="Spain"/>
    <x v="2"/>
    <n v="194"/>
  </r>
  <r>
    <n v="1351"/>
    <s v="Spain"/>
    <x v="3"/>
    <n v="16"/>
  </r>
  <r>
    <n v="1351"/>
    <s v="Spain"/>
    <x v="4"/>
    <n v="24"/>
  </r>
  <r>
    <n v="1351"/>
    <s v="Spain"/>
    <x v="5"/>
    <n v="12"/>
  </r>
  <r>
    <n v="4470"/>
    <s v="Spain"/>
    <x v="0"/>
    <n v="62"/>
  </r>
  <r>
    <n v="4470"/>
    <s v="Spain"/>
    <x v="1"/>
    <n v="1"/>
  </r>
  <r>
    <n v="4470"/>
    <s v="Spain"/>
    <x v="2"/>
    <n v="44"/>
  </r>
  <r>
    <n v="4470"/>
    <s v="Spain"/>
    <x v="3"/>
    <n v="6"/>
  </r>
  <r>
    <n v="4470"/>
    <s v="Spain"/>
    <x v="4"/>
    <n v="5"/>
  </r>
  <r>
    <n v="4470"/>
    <s v="Spain"/>
    <x v="5"/>
    <n v="22"/>
  </r>
  <r>
    <n v="6183"/>
    <s v="Germany"/>
    <x v="0"/>
    <n v="62"/>
  </r>
  <r>
    <n v="6183"/>
    <s v="Germany"/>
    <x v="1"/>
    <n v="1"/>
  </r>
  <r>
    <n v="6183"/>
    <s v="Germany"/>
    <x v="2"/>
    <n v="44"/>
  </r>
  <r>
    <n v="6183"/>
    <s v="Germany"/>
    <x v="3"/>
    <n v="6"/>
  </r>
  <r>
    <n v="6183"/>
    <s v="Germany"/>
    <x v="4"/>
    <n v="5"/>
  </r>
  <r>
    <n v="6183"/>
    <s v="Germany"/>
    <x v="5"/>
    <n v="22"/>
  </r>
  <r>
    <n v="1993"/>
    <s v="USA"/>
    <x v="0"/>
    <n v="867"/>
  </r>
  <r>
    <n v="1993"/>
    <s v="USA"/>
    <x v="1"/>
    <n v="0"/>
  </r>
  <r>
    <n v="1993"/>
    <s v="USA"/>
    <x v="2"/>
    <n v="86"/>
  </r>
  <r>
    <n v="1993"/>
    <s v="USA"/>
    <x v="3"/>
    <n v="0"/>
  </r>
  <r>
    <n v="1993"/>
    <s v="USA"/>
    <x v="4"/>
    <n v="0"/>
  </r>
  <r>
    <n v="1993"/>
    <s v="USA"/>
    <x v="5"/>
    <n v="19"/>
  </r>
  <r>
    <n v="2408"/>
    <s v="India"/>
    <x v="0"/>
    <n v="490"/>
  </r>
  <r>
    <n v="2408"/>
    <s v="India"/>
    <x v="1"/>
    <n v="0"/>
  </r>
  <r>
    <n v="2408"/>
    <s v="India"/>
    <x v="2"/>
    <n v="184"/>
  </r>
  <r>
    <n v="2408"/>
    <s v="India"/>
    <x v="3"/>
    <n v="10"/>
  </r>
  <r>
    <n v="2408"/>
    <s v="India"/>
    <x v="4"/>
    <n v="28"/>
  </r>
  <r>
    <n v="2408"/>
    <s v="India"/>
    <x v="5"/>
    <n v="21"/>
  </r>
  <r>
    <n v="5782"/>
    <s v="Spain"/>
    <x v="0"/>
    <n v="402"/>
  </r>
  <r>
    <n v="5782"/>
    <s v="Spain"/>
    <x v="1"/>
    <n v="35"/>
  </r>
  <r>
    <n v="5782"/>
    <s v="Spain"/>
    <x v="2"/>
    <n v="106"/>
  </r>
  <r>
    <n v="5782"/>
    <s v="Spain"/>
    <x v="3"/>
    <n v="101"/>
  </r>
  <r>
    <n v="5782"/>
    <s v="Spain"/>
    <x v="4"/>
    <n v="77"/>
  </r>
  <r>
    <n v="5782"/>
    <s v="Spain"/>
    <x v="5"/>
    <n v="42"/>
  </r>
  <r>
    <n v="1343"/>
    <s v="USA"/>
    <x v="0"/>
    <n v="368"/>
  </r>
  <r>
    <n v="1343"/>
    <s v="USA"/>
    <x v="1"/>
    <n v="24"/>
  </r>
  <r>
    <n v="1343"/>
    <s v="USA"/>
    <x v="2"/>
    <n v="68"/>
  </r>
  <r>
    <n v="1343"/>
    <s v="USA"/>
    <x v="3"/>
    <n v="38"/>
  </r>
  <r>
    <n v="1343"/>
    <s v="USA"/>
    <x v="4"/>
    <n v="0"/>
  </r>
  <r>
    <n v="1343"/>
    <s v="USA"/>
    <x v="5"/>
    <n v="88"/>
  </r>
  <r>
    <n v="4749"/>
    <s v="India"/>
    <x v="0"/>
    <n v="368"/>
  </r>
  <r>
    <n v="4749"/>
    <s v="India"/>
    <x v="1"/>
    <n v="24"/>
  </r>
  <r>
    <n v="4749"/>
    <s v="India"/>
    <x v="2"/>
    <n v="68"/>
  </r>
  <r>
    <n v="4749"/>
    <s v="India"/>
    <x v="3"/>
    <n v="38"/>
  </r>
  <r>
    <n v="4749"/>
    <s v="India"/>
    <x v="4"/>
    <n v="0"/>
  </r>
  <r>
    <n v="4749"/>
    <s v="India"/>
    <x v="5"/>
    <n v="88"/>
  </r>
  <r>
    <n v="5909"/>
    <s v="Germany"/>
    <x v="0"/>
    <n v="895"/>
  </r>
  <r>
    <n v="5909"/>
    <s v="Germany"/>
    <x v="1"/>
    <n v="10"/>
  </r>
  <r>
    <n v="5909"/>
    <s v="Germany"/>
    <x v="2"/>
    <n v="101"/>
  </r>
  <r>
    <n v="5909"/>
    <s v="Germany"/>
    <x v="3"/>
    <n v="13"/>
  </r>
  <r>
    <n v="5909"/>
    <s v="Germany"/>
    <x v="4"/>
    <n v="0"/>
  </r>
  <r>
    <n v="5909"/>
    <s v="Germany"/>
    <x v="5"/>
    <n v="152"/>
  </r>
  <r>
    <n v="5177"/>
    <s v="Saudi Arabia"/>
    <x v="0"/>
    <n v="298"/>
  </r>
  <r>
    <n v="5177"/>
    <s v="Saudi Arabia"/>
    <x v="1"/>
    <n v="7"/>
  </r>
  <r>
    <n v="5177"/>
    <s v="Saudi Arabia"/>
    <x v="2"/>
    <n v="68"/>
  </r>
  <r>
    <n v="5177"/>
    <s v="Saudi Arabia"/>
    <x v="3"/>
    <n v="4"/>
  </r>
  <r>
    <n v="5177"/>
    <s v="Saudi Arabia"/>
    <x v="4"/>
    <n v="0"/>
  </r>
  <r>
    <n v="5177"/>
    <s v="Saudi Arabia"/>
    <x v="5"/>
    <n v="19"/>
  </r>
  <r>
    <n v="5186"/>
    <s v="Canada"/>
    <x v="0"/>
    <n v="576"/>
  </r>
  <r>
    <n v="5186"/>
    <s v="Canada"/>
    <x v="1"/>
    <n v="7"/>
  </r>
  <r>
    <n v="5186"/>
    <s v="Canada"/>
    <x v="2"/>
    <n v="115"/>
  </r>
  <r>
    <n v="5186"/>
    <s v="Canada"/>
    <x v="3"/>
    <n v="19"/>
  </r>
  <r>
    <n v="5186"/>
    <s v="Canada"/>
    <x v="4"/>
    <n v="7"/>
  </r>
  <r>
    <n v="5186"/>
    <s v="Canada"/>
    <x v="5"/>
    <n v="7"/>
  </r>
  <r>
    <n v="2315"/>
    <s v="Spain"/>
    <x v="0"/>
    <n v="10"/>
  </r>
  <r>
    <n v="2315"/>
    <s v="Spain"/>
    <x v="1"/>
    <n v="0"/>
  </r>
  <r>
    <n v="2315"/>
    <s v="Spain"/>
    <x v="2"/>
    <n v="11"/>
  </r>
  <r>
    <n v="2315"/>
    <s v="Spain"/>
    <x v="3"/>
    <n v="17"/>
  </r>
  <r>
    <n v="2315"/>
    <s v="Spain"/>
    <x v="4"/>
    <n v="29"/>
  </r>
  <r>
    <n v="2315"/>
    <s v="Spain"/>
    <x v="5"/>
    <n v="29"/>
  </r>
  <r>
    <n v="1044"/>
    <s v="Australia"/>
    <x v="0"/>
    <n v="299"/>
  </r>
  <r>
    <n v="1044"/>
    <s v="Australia"/>
    <x v="1"/>
    <n v="5"/>
  </r>
  <r>
    <n v="1044"/>
    <s v="Australia"/>
    <x v="2"/>
    <n v="201"/>
  </r>
  <r>
    <n v="1044"/>
    <s v="Australia"/>
    <x v="3"/>
    <n v="21"/>
  </r>
  <r>
    <n v="1044"/>
    <s v="Australia"/>
    <x v="4"/>
    <n v="21"/>
  </r>
  <r>
    <n v="1044"/>
    <s v="Australia"/>
    <x v="5"/>
    <n v="49"/>
  </r>
  <r>
    <n v="9256"/>
    <s v="Spain"/>
    <x v="0"/>
    <n v="493"/>
  </r>
  <r>
    <n v="9256"/>
    <s v="Spain"/>
    <x v="1"/>
    <n v="26"/>
  </r>
  <r>
    <n v="9256"/>
    <s v="Spain"/>
    <x v="2"/>
    <n v="206"/>
  </r>
  <r>
    <n v="9256"/>
    <s v="Spain"/>
    <x v="3"/>
    <n v="116"/>
  </r>
  <r>
    <n v="9256"/>
    <s v="Spain"/>
    <x v="4"/>
    <n v="80"/>
  </r>
  <r>
    <n v="9256"/>
    <s v="Spain"/>
    <x v="5"/>
    <n v="80"/>
  </r>
  <r>
    <n v="5084"/>
    <s v="Spain"/>
    <x v="0"/>
    <n v="445"/>
  </r>
  <r>
    <n v="5084"/>
    <s v="Spain"/>
    <x v="1"/>
    <n v="53"/>
  </r>
  <r>
    <n v="5084"/>
    <s v="Spain"/>
    <x v="2"/>
    <n v="213"/>
  </r>
  <r>
    <n v="5084"/>
    <s v="Spain"/>
    <x v="3"/>
    <n v="104"/>
  </r>
  <r>
    <n v="5084"/>
    <s v="Spain"/>
    <x v="4"/>
    <n v="98"/>
  </r>
  <r>
    <n v="5084"/>
    <s v="Spain"/>
    <x v="5"/>
    <n v="151"/>
  </r>
  <r>
    <n v="7094"/>
    <s v="Germany"/>
    <x v="0"/>
    <n v="445"/>
  </r>
  <r>
    <n v="7094"/>
    <s v="Germany"/>
    <x v="1"/>
    <n v="53"/>
  </r>
  <r>
    <n v="7094"/>
    <s v="Germany"/>
    <x v="2"/>
    <n v="213"/>
  </r>
  <r>
    <n v="7094"/>
    <s v="Germany"/>
    <x v="3"/>
    <n v="104"/>
  </r>
  <r>
    <n v="7094"/>
    <s v="Germany"/>
    <x v="4"/>
    <n v="98"/>
  </r>
  <r>
    <n v="7094"/>
    <s v="Germany"/>
    <x v="5"/>
    <n v="151"/>
  </r>
  <r>
    <n v="9426"/>
    <s v="Spain"/>
    <x v="0"/>
    <n v="691"/>
  </r>
  <r>
    <n v="9426"/>
    <s v="Spain"/>
    <x v="1"/>
    <n v="0"/>
  </r>
  <r>
    <n v="9426"/>
    <s v="Spain"/>
    <x v="2"/>
    <n v="69"/>
  </r>
  <r>
    <n v="9426"/>
    <s v="Spain"/>
    <x v="3"/>
    <n v="10"/>
  </r>
  <r>
    <n v="9426"/>
    <s v="Spain"/>
    <x v="4"/>
    <n v="0"/>
  </r>
  <r>
    <n v="9426"/>
    <s v="Spain"/>
    <x v="5"/>
    <n v="130"/>
  </r>
  <r>
    <n v="5324"/>
    <s v="USA"/>
    <x v="0"/>
    <n v="173"/>
  </r>
  <r>
    <n v="5324"/>
    <s v="USA"/>
    <x v="1"/>
    <n v="43"/>
  </r>
  <r>
    <n v="5324"/>
    <s v="USA"/>
    <x v="2"/>
    <n v="118"/>
  </r>
  <r>
    <n v="5324"/>
    <s v="USA"/>
    <x v="3"/>
    <n v="46"/>
  </r>
  <r>
    <n v="5324"/>
    <s v="USA"/>
    <x v="4"/>
    <n v="27"/>
  </r>
  <r>
    <n v="5324"/>
    <s v="USA"/>
    <x v="5"/>
    <n v="15"/>
  </r>
  <r>
    <n v="9729"/>
    <s v="Germany"/>
    <x v="0"/>
    <n v="189"/>
  </r>
  <r>
    <n v="9729"/>
    <s v="Germany"/>
    <x v="1"/>
    <n v="10"/>
  </r>
  <r>
    <n v="9729"/>
    <s v="Germany"/>
    <x v="2"/>
    <n v="253"/>
  </r>
  <r>
    <n v="9729"/>
    <s v="Germany"/>
    <x v="3"/>
    <n v="56"/>
  </r>
  <r>
    <n v="9729"/>
    <s v="Germany"/>
    <x v="4"/>
    <n v="43"/>
  </r>
  <r>
    <n v="9729"/>
    <s v="Germany"/>
    <x v="5"/>
    <n v="64"/>
  </r>
  <r>
    <n v="6710"/>
    <s v="Spain"/>
    <x v="0"/>
    <n v="68"/>
  </r>
  <r>
    <n v="6710"/>
    <s v="Spain"/>
    <x v="1"/>
    <n v="1"/>
  </r>
  <r>
    <n v="6710"/>
    <s v="Spain"/>
    <x v="2"/>
    <n v="13"/>
  </r>
  <r>
    <n v="6710"/>
    <s v="Spain"/>
    <x v="3"/>
    <n v="3"/>
  </r>
  <r>
    <n v="6710"/>
    <s v="Spain"/>
    <x v="4"/>
    <n v="5"/>
  </r>
  <r>
    <n v="6710"/>
    <s v="Spain"/>
    <x v="5"/>
    <n v="13"/>
  </r>
  <r>
    <n v="5524"/>
    <s v="USA"/>
    <x v="0"/>
    <n v="635"/>
  </r>
  <r>
    <n v="5524"/>
    <s v="USA"/>
    <x v="1"/>
    <n v="88"/>
  </r>
  <r>
    <n v="5524"/>
    <s v="USA"/>
    <x v="2"/>
    <n v="546"/>
  </r>
  <r>
    <n v="5524"/>
    <s v="USA"/>
    <x v="3"/>
    <n v="172"/>
  </r>
  <r>
    <n v="5524"/>
    <s v="USA"/>
    <x v="4"/>
    <n v="88"/>
  </r>
  <r>
    <n v="5524"/>
    <s v="USA"/>
    <x v="5"/>
    <n v="88"/>
  </r>
  <r>
    <n v="9797"/>
    <s v="Spain"/>
    <x v="0"/>
    <n v="228"/>
  </r>
  <r>
    <n v="9797"/>
    <s v="Spain"/>
    <x v="1"/>
    <n v="19"/>
  </r>
  <r>
    <n v="9797"/>
    <s v="Spain"/>
    <x v="2"/>
    <n v="130"/>
  </r>
  <r>
    <n v="9797"/>
    <s v="Spain"/>
    <x v="3"/>
    <n v="4"/>
  </r>
  <r>
    <n v="9797"/>
    <s v="Spain"/>
    <x v="4"/>
    <n v="11"/>
  </r>
  <r>
    <n v="9797"/>
    <s v="Spain"/>
    <x v="5"/>
    <n v="51"/>
  </r>
  <r>
    <n v="9500"/>
    <s v="Spain"/>
    <x v="0"/>
    <n v="221"/>
  </r>
  <r>
    <n v="9500"/>
    <s v="Spain"/>
    <x v="1"/>
    <n v="104"/>
  </r>
  <r>
    <n v="9500"/>
    <s v="Spain"/>
    <x v="2"/>
    <n v="169"/>
  </r>
  <r>
    <n v="9500"/>
    <s v="Spain"/>
    <x v="3"/>
    <n v="102"/>
  </r>
  <r>
    <n v="9500"/>
    <s v="Spain"/>
    <x v="4"/>
    <n v="78"/>
  </r>
  <r>
    <n v="9500"/>
    <s v="Spain"/>
    <x v="5"/>
    <n v="84"/>
  </r>
  <r>
    <n v="9710"/>
    <s v="Spain"/>
    <x v="0"/>
    <n v="708"/>
  </r>
  <r>
    <n v="9710"/>
    <s v="Spain"/>
    <x v="1"/>
    <n v="7"/>
  </r>
  <r>
    <n v="9710"/>
    <s v="Spain"/>
    <x v="2"/>
    <n v="62"/>
  </r>
  <r>
    <n v="9710"/>
    <s v="Spain"/>
    <x v="3"/>
    <n v="0"/>
  </r>
  <r>
    <n v="9710"/>
    <s v="Spain"/>
    <x v="4"/>
    <n v="0"/>
  </r>
  <r>
    <n v="9710"/>
    <s v="Spain"/>
    <x v="5"/>
    <n v="15"/>
  </r>
  <r>
    <n v="6261"/>
    <s v="India"/>
    <x v="0"/>
    <n v="270"/>
  </r>
  <r>
    <n v="6261"/>
    <s v="India"/>
    <x v="1"/>
    <n v="31"/>
  </r>
  <r>
    <n v="6261"/>
    <s v="India"/>
    <x v="2"/>
    <n v="88"/>
  </r>
  <r>
    <n v="6261"/>
    <s v="India"/>
    <x v="3"/>
    <n v="11"/>
  </r>
  <r>
    <n v="6261"/>
    <s v="India"/>
    <x v="4"/>
    <n v="48"/>
  </r>
  <r>
    <n v="6261"/>
    <s v="India"/>
    <x v="5"/>
    <n v="22"/>
  </r>
  <r>
    <n v="4201"/>
    <s v="India"/>
    <x v="0"/>
    <n v="229"/>
  </r>
  <r>
    <n v="4201"/>
    <s v="India"/>
    <x v="1"/>
    <n v="7"/>
  </r>
  <r>
    <n v="4201"/>
    <s v="India"/>
    <x v="2"/>
    <n v="137"/>
  </r>
  <r>
    <n v="4201"/>
    <s v="India"/>
    <x v="3"/>
    <n v="4"/>
  </r>
  <r>
    <n v="4201"/>
    <s v="India"/>
    <x v="4"/>
    <n v="0"/>
  </r>
  <r>
    <n v="4201"/>
    <s v="India"/>
    <x v="5"/>
    <n v="91"/>
  </r>
  <r>
    <n v="2276"/>
    <s v="Spain"/>
    <x v="0"/>
    <n v="430"/>
  </r>
  <r>
    <n v="2276"/>
    <s v="Spain"/>
    <x v="1"/>
    <n v="16"/>
  </r>
  <r>
    <n v="2276"/>
    <s v="Spain"/>
    <x v="2"/>
    <n v="322"/>
  </r>
  <r>
    <n v="2276"/>
    <s v="Spain"/>
    <x v="3"/>
    <n v="43"/>
  </r>
  <r>
    <n v="2276"/>
    <s v="Spain"/>
    <x v="4"/>
    <n v="24"/>
  </r>
  <r>
    <n v="2276"/>
    <s v="Spain"/>
    <x v="5"/>
    <n v="33"/>
  </r>
  <r>
    <n v="9483"/>
    <s v="Canada"/>
    <x v="0"/>
    <n v="290"/>
  </r>
  <r>
    <n v="9483"/>
    <s v="Canada"/>
    <x v="1"/>
    <n v="59"/>
  </r>
  <r>
    <n v="9483"/>
    <s v="Canada"/>
    <x v="2"/>
    <n v="177"/>
  </r>
  <r>
    <n v="9483"/>
    <s v="Canada"/>
    <x v="3"/>
    <n v="77"/>
  </r>
  <r>
    <n v="9483"/>
    <s v="Canada"/>
    <x v="4"/>
    <n v="5"/>
  </r>
  <r>
    <n v="9483"/>
    <s v="Canada"/>
    <x v="5"/>
    <n v="29"/>
  </r>
  <r>
    <n v="4769"/>
    <s v="Spain"/>
    <x v="0"/>
    <n v="456"/>
  </r>
  <r>
    <n v="4769"/>
    <s v="Spain"/>
    <x v="1"/>
    <n v="4"/>
  </r>
  <r>
    <n v="4769"/>
    <s v="Spain"/>
    <x v="2"/>
    <n v="24"/>
  </r>
  <r>
    <n v="4769"/>
    <s v="Spain"/>
    <x v="3"/>
    <n v="0"/>
  </r>
  <r>
    <n v="4769"/>
    <s v="Spain"/>
    <x v="4"/>
    <n v="0"/>
  </r>
  <r>
    <n v="4769"/>
    <s v="Spain"/>
    <x v="5"/>
    <n v="9"/>
  </r>
  <r>
    <n v="1328"/>
    <s v="Saudi Arabia"/>
    <x v="0"/>
    <n v="261"/>
  </r>
  <r>
    <n v="1328"/>
    <s v="Saudi Arabia"/>
    <x v="1"/>
    <n v="42"/>
  </r>
  <r>
    <n v="1328"/>
    <s v="Saudi Arabia"/>
    <x v="2"/>
    <n v="144"/>
  </r>
  <r>
    <n v="1328"/>
    <s v="Saudi Arabia"/>
    <x v="3"/>
    <n v="55"/>
  </r>
  <r>
    <n v="1328"/>
    <s v="Saudi Arabia"/>
    <x v="4"/>
    <n v="48"/>
  </r>
  <r>
    <n v="1328"/>
    <s v="Saudi Arabia"/>
    <x v="5"/>
    <n v="133"/>
  </r>
  <r>
    <n v="3924"/>
    <s v="Saudi Arabia"/>
    <x v="0"/>
    <n v="801"/>
  </r>
  <r>
    <n v="3924"/>
    <s v="Saudi Arabia"/>
    <x v="1"/>
    <n v="0"/>
  </r>
  <r>
    <n v="3924"/>
    <s v="Saudi Arabia"/>
    <x v="2"/>
    <n v="80"/>
  </r>
  <r>
    <n v="3924"/>
    <s v="Saudi Arabia"/>
    <x v="3"/>
    <n v="0"/>
  </r>
  <r>
    <n v="3924"/>
    <s v="Saudi Arabia"/>
    <x v="4"/>
    <n v="0"/>
  </r>
  <r>
    <n v="3924"/>
    <s v="Saudi Arabia"/>
    <x v="5"/>
    <n v="35"/>
  </r>
  <r>
    <n v="2036"/>
    <s v="India"/>
    <x v="0"/>
    <n v="243"/>
  </r>
  <r>
    <n v="2036"/>
    <s v="India"/>
    <x v="1"/>
    <n v="11"/>
  </r>
  <r>
    <n v="2036"/>
    <s v="India"/>
    <x v="2"/>
    <n v="119"/>
  </r>
  <r>
    <n v="2036"/>
    <s v="India"/>
    <x v="3"/>
    <n v="10"/>
  </r>
  <r>
    <n v="2036"/>
    <s v="India"/>
    <x v="4"/>
    <n v="3"/>
  </r>
  <r>
    <n v="2036"/>
    <s v="India"/>
    <x v="5"/>
    <n v="15"/>
  </r>
  <r>
    <n v="7250"/>
    <s v="Canada"/>
    <x v="0"/>
    <n v="344"/>
  </r>
  <r>
    <n v="7250"/>
    <s v="Canada"/>
    <x v="1"/>
    <n v="35"/>
  </r>
  <r>
    <n v="7250"/>
    <s v="Canada"/>
    <x v="2"/>
    <n v="178"/>
  </r>
  <r>
    <n v="7250"/>
    <s v="Canada"/>
    <x v="3"/>
    <n v="15"/>
  </r>
  <r>
    <n v="7250"/>
    <s v="Canada"/>
    <x v="4"/>
    <n v="23"/>
  </r>
  <r>
    <n v="7250"/>
    <s v="Canada"/>
    <x v="5"/>
    <n v="17"/>
  </r>
  <r>
    <n v="5543"/>
    <s v="Spain"/>
    <x v="0"/>
    <n v="545"/>
  </r>
  <r>
    <n v="5543"/>
    <s v="Spain"/>
    <x v="1"/>
    <n v="7"/>
  </r>
  <r>
    <n v="5543"/>
    <s v="Spain"/>
    <x v="2"/>
    <n v="114"/>
  </r>
  <r>
    <n v="5543"/>
    <s v="Spain"/>
    <x v="3"/>
    <n v="37"/>
  </r>
  <r>
    <n v="5543"/>
    <s v="Spain"/>
    <x v="4"/>
    <n v="21"/>
  </r>
  <r>
    <n v="5543"/>
    <s v="Spain"/>
    <x v="5"/>
    <n v="78"/>
  </r>
  <r>
    <n v="7755"/>
    <s v="Spain"/>
    <x v="0"/>
    <n v="350"/>
  </r>
  <r>
    <n v="7755"/>
    <s v="Spain"/>
    <x v="1"/>
    <n v="3"/>
  </r>
  <r>
    <n v="7755"/>
    <s v="Spain"/>
    <x v="2"/>
    <n v="39"/>
  </r>
  <r>
    <n v="7755"/>
    <s v="Spain"/>
    <x v="3"/>
    <n v="0"/>
  </r>
  <r>
    <n v="7755"/>
    <s v="Spain"/>
    <x v="4"/>
    <n v="0"/>
  </r>
  <r>
    <n v="7755"/>
    <s v="Spain"/>
    <x v="5"/>
    <n v="19"/>
  </r>
  <r>
    <n v="10968"/>
    <s v="India"/>
    <x v="0"/>
    <n v="266"/>
  </r>
  <r>
    <n v="10968"/>
    <s v="India"/>
    <x v="1"/>
    <n v="21"/>
  </r>
  <r>
    <n v="10968"/>
    <s v="India"/>
    <x v="2"/>
    <n v="300"/>
  </r>
  <r>
    <n v="10968"/>
    <s v="India"/>
    <x v="3"/>
    <n v="65"/>
  </r>
  <r>
    <n v="10968"/>
    <s v="India"/>
    <x v="4"/>
    <n v="8"/>
  </r>
  <r>
    <n v="10968"/>
    <s v="India"/>
    <x v="5"/>
    <n v="44"/>
  </r>
  <r>
    <n v="4609"/>
    <s v="Spain"/>
    <x v="0"/>
    <n v="383"/>
  </r>
  <r>
    <n v="4609"/>
    <s v="Spain"/>
    <x v="1"/>
    <n v="0"/>
  </r>
  <r>
    <n v="4609"/>
    <s v="Spain"/>
    <x v="2"/>
    <n v="53"/>
  </r>
  <r>
    <n v="4609"/>
    <s v="Spain"/>
    <x v="3"/>
    <n v="6"/>
  </r>
  <r>
    <n v="4609"/>
    <s v="Spain"/>
    <x v="4"/>
    <n v="4"/>
  </r>
  <r>
    <n v="4609"/>
    <s v="Spain"/>
    <x v="5"/>
    <n v="40"/>
  </r>
  <r>
    <n v="4286"/>
    <s v="India"/>
    <x v="0"/>
    <n v="580"/>
  </r>
  <r>
    <n v="4286"/>
    <s v="India"/>
    <x v="1"/>
    <n v="6"/>
  </r>
  <r>
    <n v="4286"/>
    <s v="India"/>
    <x v="2"/>
    <n v="58"/>
  </r>
  <r>
    <n v="4286"/>
    <s v="India"/>
    <x v="3"/>
    <n v="8"/>
  </r>
  <r>
    <n v="4286"/>
    <s v="India"/>
    <x v="4"/>
    <n v="0"/>
  </r>
  <r>
    <n v="4286"/>
    <s v="India"/>
    <x v="5"/>
    <n v="27"/>
  </r>
  <r>
    <n v="6376"/>
    <s v="Australia"/>
    <x v="0"/>
    <n v="191"/>
  </r>
  <r>
    <n v="6376"/>
    <s v="Australia"/>
    <x v="1"/>
    <n v="56"/>
  </r>
  <r>
    <n v="6376"/>
    <s v="Australia"/>
    <x v="2"/>
    <n v="139"/>
  </r>
  <r>
    <n v="6376"/>
    <s v="Australia"/>
    <x v="3"/>
    <n v="51"/>
  </r>
  <r>
    <n v="6376"/>
    <s v="Australia"/>
    <x v="4"/>
    <n v="8"/>
  </r>
  <r>
    <n v="6376"/>
    <s v="Australia"/>
    <x v="5"/>
    <n v="100"/>
  </r>
  <r>
    <n v="2544"/>
    <s v="India"/>
    <x v="0"/>
    <n v="50"/>
  </r>
  <r>
    <n v="2544"/>
    <s v="India"/>
    <x v="1"/>
    <n v="1"/>
  </r>
  <r>
    <n v="2544"/>
    <s v="India"/>
    <x v="2"/>
    <n v="27"/>
  </r>
  <r>
    <n v="2544"/>
    <s v="India"/>
    <x v="3"/>
    <n v="6"/>
  </r>
  <r>
    <n v="2544"/>
    <s v="India"/>
    <x v="4"/>
    <n v="7"/>
  </r>
  <r>
    <n v="2544"/>
    <s v="India"/>
    <x v="5"/>
    <n v="1"/>
  </r>
  <r>
    <n v="1453"/>
    <s v="Spain"/>
    <x v="0"/>
    <n v="735"/>
  </r>
  <r>
    <n v="1453"/>
    <s v="Spain"/>
    <x v="1"/>
    <n v="40"/>
  </r>
  <r>
    <n v="1453"/>
    <s v="Spain"/>
    <x v="2"/>
    <n v="183"/>
  </r>
  <r>
    <n v="1453"/>
    <s v="Spain"/>
    <x v="3"/>
    <n v="52"/>
  </r>
  <r>
    <n v="1453"/>
    <s v="Spain"/>
    <x v="4"/>
    <n v="20"/>
  </r>
  <r>
    <n v="1453"/>
    <s v="Spain"/>
    <x v="5"/>
    <n v="30"/>
  </r>
  <r>
    <n v="8773"/>
    <s v="USA"/>
    <x v="0"/>
    <n v="280"/>
  </r>
  <r>
    <n v="8773"/>
    <s v="USA"/>
    <x v="1"/>
    <n v="0"/>
  </r>
  <r>
    <n v="8773"/>
    <s v="USA"/>
    <x v="2"/>
    <n v="18"/>
  </r>
  <r>
    <n v="8773"/>
    <s v="USA"/>
    <x v="3"/>
    <n v="0"/>
  </r>
  <r>
    <n v="8773"/>
    <s v="USA"/>
    <x v="4"/>
    <n v="0"/>
  </r>
  <r>
    <n v="8773"/>
    <s v="USA"/>
    <x v="5"/>
    <n v="24"/>
  </r>
  <r>
    <n v="5948"/>
    <s v="USA"/>
    <x v="0"/>
    <n v="143"/>
  </r>
  <r>
    <n v="5948"/>
    <s v="USA"/>
    <x v="1"/>
    <n v="6"/>
  </r>
  <r>
    <n v="5948"/>
    <s v="USA"/>
    <x v="2"/>
    <n v="52"/>
  </r>
  <r>
    <n v="5948"/>
    <s v="USA"/>
    <x v="3"/>
    <n v="11"/>
  </r>
  <r>
    <n v="5948"/>
    <s v="USA"/>
    <x v="4"/>
    <n v="8"/>
  </r>
  <r>
    <n v="5948"/>
    <s v="USA"/>
    <x v="5"/>
    <n v="17"/>
  </r>
  <r>
    <n v="531"/>
    <s v="Spain"/>
    <x v="0"/>
    <n v="941"/>
  </r>
  <r>
    <n v="531"/>
    <s v="Spain"/>
    <x v="1"/>
    <n v="14"/>
  </r>
  <r>
    <n v="531"/>
    <s v="Spain"/>
    <x v="2"/>
    <n v="397"/>
  </r>
  <r>
    <n v="531"/>
    <s v="Spain"/>
    <x v="3"/>
    <n v="76"/>
  </r>
  <r>
    <n v="531"/>
    <s v="Spain"/>
    <x v="4"/>
    <n v="58"/>
  </r>
  <r>
    <n v="531"/>
    <s v="Spain"/>
    <x v="5"/>
    <n v="176"/>
  </r>
  <r>
    <n v="640"/>
    <s v="Spain"/>
    <x v="0"/>
    <n v="356"/>
  </r>
  <r>
    <n v="640"/>
    <s v="Spain"/>
    <x v="1"/>
    <n v="80"/>
  </r>
  <r>
    <n v="640"/>
    <s v="Spain"/>
    <x v="2"/>
    <n v="329"/>
  </r>
  <r>
    <n v="640"/>
    <s v="Spain"/>
    <x v="3"/>
    <n v="138"/>
  </r>
  <r>
    <n v="640"/>
    <s v="Spain"/>
    <x v="4"/>
    <n v="17"/>
  </r>
  <r>
    <n v="640"/>
    <s v="Spain"/>
    <x v="5"/>
    <n v="106"/>
  </r>
  <r>
    <n v="3267"/>
    <s v="Canada"/>
    <x v="0"/>
    <n v="527"/>
  </r>
  <r>
    <n v="3267"/>
    <s v="Canada"/>
    <x v="1"/>
    <n v="0"/>
  </r>
  <r>
    <n v="3267"/>
    <s v="Canada"/>
    <x v="2"/>
    <n v="21"/>
  </r>
  <r>
    <n v="3267"/>
    <s v="Canada"/>
    <x v="3"/>
    <n v="0"/>
  </r>
  <r>
    <n v="3267"/>
    <s v="Canada"/>
    <x v="4"/>
    <n v="0"/>
  </r>
  <r>
    <n v="3267"/>
    <s v="Canada"/>
    <x v="5"/>
    <n v="60"/>
  </r>
  <r>
    <n v="11096"/>
    <s v="Spain"/>
    <x v="0"/>
    <n v="99"/>
  </r>
  <r>
    <n v="11096"/>
    <s v="Spain"/>
    <x v="1"/>
    <n v="4"/>
  </r>
  <r>
    <n v="11096"/>
    <s v="Spain"/>
    <x v="2"/>
    <n v="32"/>
  </r>
  <r>
    <n v="11096"/>
    <s v="Spain"/>
    <x v="3"/>
    <n v="37"/>
  </r>
  <r>
    <n v="11096"/>
    <s v="Spain"/>
    <x v="4"/>
    <n v="54"/>
  </r>
  <r>
    <n v="11096"/>
    <s v="Spain"/>
    <x v="5"/>
    <n v="6"/>
  </r>
  <r>
    <n v="6466"/>
    <s v="Spain"/>
    <x v="0"/>
    <n v="105"/>
  </r>
  <r>
    <n v="6466"/>
    <s v="Spain"/>
    <x v="1"/>
    <n v="0"/>
  </r>
  <r>
    <n v="6466"/>
    <s v="Spain"/>
    <x v="2"/>
    <n v="9"/>
  </r>
  <r>
    <n v="6466"/>
    <s v="Spain"/>
    <x v="3"/>
    <n v="2"/>
  </r>
  <r>
    <n v="6466"/>
    <s v="Spain"/>
    <x v="4"/>
    <n v="1"/>
  </r>
  <r>
    <n v="6466"/>
    <s v="Spain"/>
    <x v="5"/>
    <n v="4"/>
  </r>
  <r>
    <n v="635"/>
    <s v="Spain"/>
    <x v="0"/>
    <n v="464"/>
  </r>
  <r>
    <n v="635"/>
    <s v="Spain"/>
    <x v="1"/>
    <n v="5"/>
  </r>
  <r>
    <n v="635"/>
    <s v="Spain"/>
    <x v="2"/>
    <n v="64"/>
  </r>
  <r>
    <n v="635"/>
    <s v="Spain"/>
    <x v="3"/>
    <n v="7"/>
  </r>
  <r>
    <n v="635"/>
    <s v="Spain"/>
    <x v="4"/>
    <n v="0"/>
  </r>
  <r>
    <n v="635"/>
    <s v="Spain"/>
    <x v="5"/>
    <n v="70"/>
  </r>
  <r>
    <n v="851"/>
    <s v="Canada"/>
    <x v="0"/>
    <n v="306"/>
  </r>
  <r>
    <n v="851"/>
    <s v="Canada"/>
    <x v="1"/>
    <n v="5"/>
  </r>
  <r>
    <n v="851"/>
    <s v="Canada"/>
    <x v="2"/>
    <n v="109"/>
  </r>
  <r>
    <n v="851"/>
    <s v="Canada"/>
    <x v="3"/>
    <n v="21"/>
  </r>
  <r>
    <n v="851"/>
    <s v="Canada"/>
    <x v="4"/>
    <n v="109"/>
  </r>
  <r>
    <n v="851"/>
    <s v="Canada"/>
    <x v="5"/>
    <n v="92"/>
  </r>
  <r>
    <n v="6409"/>
    <s v="Saudi Arabia"/>
    <x v="0"/>
    <n v="267"/>
  </r>
  <r>
    <n v="6409"/>
    <s v="Saudi Arabia"/>
    <x v="1"/>
    <n v="140"/>
  </r>
  <r>
    <n v="6409"/>
    <s v="Saudi Arabia"/>
    <x v="2"/>
    <n v="599"/>
  </r>
  <r>
    <n v="6409"/>
    <s v="Saudi Arabia"/>
    <x v="3"/>
    <n v="34"/>
  </r>
  <r>
    <n v="6409"/>
    <s v="Saudi Arabia"/>
    <x v="4"/>
    <n v="12"/>
  </r>
  <r>
    <n v="6409"/>
    <s v="Saudi Arabia"/>
    <x v="5"/>
    <n v="127"/>
  </r>
  <r>
    <n v="10821"/>
    <s v="Spain"/>
    <x v="0"/>
    <n v="182"/>
  </r>
  <r>
    <n v="10821"/>
    <s v="Spain"/>
    <x v="1"/>
    <n v="4"/>
  </r>
  <r>
    <n v="10821"/>
    <s v="Spain"/>
    <x v="2"/>
    <n v="33"/>
  </r>
  <r>
    <n v="10821"/>
    <s v="Spain"/>
    <x v="3"/>
    <n v="0"/>
  </r>
  <r>
    <n v="10821"/>
    <s v="Spain"/>
    <x v="4"/>
    <n v="2"/>
  </r>
  <r>
    <n v="10821"/>
    <s v="Spain"/>
    <x v="5"/>
    <n v="42"/>
  </r>
  <r>
    <n v="10176"/>
    <s v="Spain"/>
    <x v="0"/>
    <n v="159"/>
  </r>
  <r>
    <n v="10176"/>
    <s v="Spain"/>
    <x v="1"/>
    <n v="0"/>
  </r>
  <r>
    <n v="10176"/>
    <s v="Spain"/>
    <x v="2"/>
    <n v="120"/>
  </r>
  <r>
    <n v="10176"/>
    <s v="Spain"/>
    <x v="3"/>
    <n v="0"/>
  </r>
  <r>
    <n v="10176"/>
    <s v="Spain"/>
    <x v="4"/>
    <n v="0"/>
  </r>
  <r>
    <n v="10176"/>
    <s v="Spain"/>
    <x v="5"/>
    <n v="137"/>
  </r>
  <r>
    <n v="2727"/>
    <s v="Saudi Arabia"/>
    <x v="0"/>
    <n v="181"/>
  </r>
  <r>
    <n v="2727"/>
    <s v="Saudi Arabia"/>
    <x v="1"/>
    <n v="21"/>
  </r>
  <r>
    <n v="2727"/>
    <s v="Saudi Arabia"/>
    <x v="2"/>
    <n v="69"/>
  </r>
  <r>
    <n v="2727"/>
    <s v="Saudi Arabia"/>
    <x v="3"/>
    <n v="39"/>
  </r>
  <r>
    <n v="2727"/>
    <s v="Saudi Arabia"/>
    <x v="4"/>
    <n v="3"/>
  </r>
  <r>
    <n v="2727"/>
    <s v="Saudi Arabia"/>
    <x v="5"/>
    <n v="96"/>
  </r>
  <r>
    <n v="940"/>
    <s v="Saudi Arabia"/>
    <x v="0"/>
    <n v="158"/>
  </r>
  <r>
    <n v="940"/>
    <s v="Saudi Arabia"/>
    <x v="1"/>
    <n v="11"/>
  </r>
  <r>
    <n v="940"/>
    <s v="Saudi Arabia"/>
    <x v="2"/>
    <n v="99"/>
  </r>
  <r>
    <n v="940"/>
    <s v="Saudi Arabia"/>
    <x v="3"/>
    <n v="15"/>
  </r>
  <r>
    <n v="940"/>
    <s v="Saudi Arabia"/>
    <x v="4"/>
    <n v="11"/>
  </r>
  <r>
    <n v="940"/>
    <s v="Saudi Arabia"/>
    <x v="5"/>
    <n v="17"/>
  </r>
  <r>
    <n v="1"/>
    <s v="Canada"/>
    <x v="0"/>
    <n v="464"/>
  </r>
  <r>
    <n v="1"/>
    <s v="Canada"/>
    <x v="1"/>
    <n v="5"/>
  </r>
  <r>
    <n v="1"/>
    <s v="Canada"/>
    <x v="2"/>
    <n v="64"/>
  </r>
  <r>
    <n v="1"/>
    <s v="Canada"/>
    <x v="3"/>
    <n v="7"/>
  </r>
  <r>
    <n v="1"/>
    <s v="Canada"/>
    <x v="4"/>
    <n v="0"/>
  </r>
  <r>
    <n v="1"/>
    <s v="Canada"/>
    <x v="5"/>
    <n v="37"/>
  </r>
  <r>
    <n v="339"/>
    <s v="Spain"/>
    <x v="0"/>
    <n v="462"/>
  </r>
  <r>
    <n v="339"/>
    <s v="Spain"/>
    <x v="1"/>
    <n v="0"/>
  </r>
  <r>
    <n v="339"/>
    <s v="Spain"/>
    <x v="2"/>
    <n v="24"/>
  </r>
  <r>
    <n v="339"/>
    <s v="Spain"/>
    <x v="3"/>
    <n v="6"/>
  </r>
  <r>
    <n v="339"/>
    <s v="Spain"/>
    <x v="4"/>
    <n v="0"/>
  </r>
  <r>
    <n v="339"/>
    <s v="Spain"/>
    <x v="5"/>
    <n v="4"/>
  </r>
  <r>
    <n v="9559"/>
    <s v="Canada"/>
    <x v="0"/>
    <n v="944"/>
  </r>
  <r>
    <n v="9559"/>
    <s v="Canada"/>
    <x v="1"/>
    <n v="0"/>
  </r>
  <r>
    <n v="9559"/>
    <s v="Canada"/>
    <x v="2"/>
    <n v="60"/>
  </r>
  <r>
    <n v="9559"/>
    <s v="Canada"/>
    <x v="3"/>
    <n v="0"/>
  </r>
  <r>
    <n v="9559"/>
    <s v="Canada"/>
    <x v="4"/>
    <n v="0"/>
  </r>
  <r>
    <n v="9559"/>
    <s v="Canada"/>
    <x v="5"/>
    <n v="30"/>
  </r>
  <r>
    <n v="8783"/>
    <s v="Australia"/>
    <x v="0"/>
    <n v="296"/>
  </r>
  <r>
    <n v="8783"/>
    <s v="Australia"/>
    <x v="1"/>
    <n v="13"/>
  </r>
  <r>
    <n v="8783"/>
    <s v="Australia"/>
    <x v="2"/>
    <n v="104"/>
  </r>
  <r>
    <n v="8783"/>
    <s v="Australia"/>
    <x v="3"/>
    <n v="11"/>
  </r>
  <r>
    <n v="8783"/>
    <s v="Australia"/>
    <x v="4"/>
    <n v="13"/>
  </r>
  <r>
    <n v="8783"/>
    <s v="Australia"/>
    <x v="5"/>
    <n v="17"/>
  </r>
  <r>
    <n v="6050"/>
    <s v="India"/>
    <x v="0"/>
    <n v="1171"/>
  </r>
  <r>
    <n v="6050"/>
    <s v="India"/>
    <x v="1"/>
    <n v="43"/>
  </r>
  <r>
    <n v="6050"/>
    <s v="India"/>
    <x v="2"/>
    <n v="219"/>
  </r>
  <r>
    <n v="6050"/>
    <s v="India"/>
    <x v="3"/>
    <n v="19"/>
  </r>
  <r>
    <n v="6050"/>
    <s v="India"/>
    <x v="4"/>
    <n v="14"/>
  </r>
  <r>
    <n v="6050"/>
    <s v="India"/>
    <x v="5"/>
    <n v="47"/>
  </r>
  <r>
    <n v="7270"/>
    <s v="Saudi Arabia"/>
    <x v="0"/>
    <n v="908"/>
  </r>
  <r>
    <n v="7270"/>
    <s v="Saudi Arabia"/>
    <x v="1"/>
    <n v="48"/>
  </r>
  <r>
    <n v="7270"/>
    <s v="Saudi Arabia"/>
    <x v="2"/>
    <n v="217"/>
  </r>
  <r>
    <n v="7270"/>
    <s v="Saudi Arabia"/>
    <x v="3"/>
    <n v="32"/>
  </r>
  <r>
    <n v="7270"/>
    <s v="Saudi Arabia"/>
    <x v="4"/>
    <n v="12"/>
  </r>
  <r>
    <n v="7270"/>
    <s v="Saudi Arabia"/>
    <x v="5"/>
    <n v="24"/>
  </r>
  <r>
    <n v="11171"/>
    <s v="Australia"/>
    <x v="0"/>
    <n v="292"/>
  </r>
  <r>
    <n v="11171"/>
    <s v="Australia"/>
    <x v="1"/>
    <n v="3"/>
  </r>
  <r>
    <n v="11171"/>
    <s v="Australia"/>
    <x v="2"/>
    <n v="77"/>
  </r>
  <r>
    <n v="11171"/>
    <s v="Australia"/>
    <x v="3"/>
    <n v="10"/>
  </r>
  <r>
    <n v="11171"/>
    <s v="Australia"/>
    <x v="4"/>
    <n v="3"/>
  </r>
  <r>
    <n v="11171"/>
    <s v="Australia"/>
    <x v="5"/>
    <n v="26"/>
  </r>
  <r>
    <n v="1600"/>
    <s v="Saudi Arabia"/>
    <x v="0"/>
    <n v="292"/>
  </r>
  <r>
    <n v="1600"/>
    <s v="Saudi Arabia"/>
    <x v="1"/>
    <n v="3"/>
  </r>
  <r>
    <n v="1600"/>
    <s v="Saudi Arabia"/>
    <x v="2"/>
    <n v="77"/>
  </r>
  <r>
    <n v="1600"/>
    <s v="Saudi Arabia"/>
    <x v="3"/>
    <n v="10"/>
  </r>
  <r>
    <n v="1600"/>
    <s v="Saudi Arabia"/>
    <x v="4"/>
    <n v="3"/>
  </r>
  <r>
    <n v="1600"/>
    <s v="Saudi Arabia"/>
    <x v="5"/>
    <n v="26"/>
  </r>
  <r>
    <n v="2162"/>
    <s v="Spain"/>
    <x v="0"/>
    <n v="256"/>
  </r>
  <r>
    <n v="2162"/>
    <s v="Spain"/>
    <x v="1"/>
    <n v="34"/>
  </r>
  <r>
    <n v="2162"/>
    <s v="Spain"/>
    <x v="2"/>
    <n v="103"/>
  </r>
  <r>
    <n v="2162"/>
    <s v="Spain"/>
    <x v="3"/>
    <n v="90"/>
  </r>
  <r>
    <n v="2162"/>
    <s v="Spain"/>
    <x v="4"/>
    <n v="29"/>
  </r>
  <r>
    <n v="2162"/>
    <s v="Spain"/>
    <x v="5"/>
    <n v="49"/>
  </r>
  <r>
    <n v="564"/>
    <s v="Spain"/>
    <x v="0"/>
    <n v="746"/>
  </r>
  <r>
    <n v="564"/>
    <s v="Spain"/>
    <x v="1"/>
    <n v="8"/>
  </r>
  <r>
    <n v="564"/>
    <s v="Spain"/>
    <x v="2"/>
    <n v="125"/>
  </r>
  <r>
    <n v="564"/>
    <s v="Spain"/>
    <x v="3"/>
    <n v="11"/>
  </r>
  <r>
    <n v="564"/>
    <s v="Spain"/>
    <x v="4"/>
    <n v="8"/>
  </r>
  <r>
    <n v="564"/>
    <s v="Spain"/>
    <x v="5"/>
    <n v="8"/>
  </r>
  <r>
    <n v="7326"/>
    <s v="Canada"/>
    <x v="0"/>
    <n v="34"/>
  </r>
  <r>
    <n v="7326"/>
    <s v="Canada"/>
    <x v="1"/>
    <n v="1"/>
  </r>
  <r>
    <n v="7326"/>
    <s v="Canada"/>
    <x v="2"/>
    <n v="19"/>
  </r>
  <r>
    <n v="7326"/>
    <s v="Canada"/>
    <x v="3"/>
    <n v="2"/>
  </r>
  <r>
    <n v="7326"/>
    <s v="Canada"/>
    <x v="4"/>
    <n v="7"/>
  </r>
  <r>
    <n v="7326"/>
    <s v="Canada"/>
    <x v="5"/>
    <n v="0"/>
  </r>
  <r>
    <n v="2807"/>
    <s v="Spain"/>
    <x v="0"/>
    <n v="656"/>
  </r>
  <r>
    <n v="2807"/>
    <s v="Spain"/>
    <x v="1"/>
    <n v="38"/>
  </r>
  <r>
    <n v="2807"/>
    <s v="Spain"/>
    <x v="2"/>
    <n v="161"/>
  </r>
  <r>
    <n v="2807"/>
    <s v="Spain"/>
    <x v="3"/>
    <n v="62"/>
  </r>
  <r>
    <n v="2807"/>
    <s v="Spain"/>
    <x v="4"/>
    <n v="47"/>
  </r>
  <r>
    <n v="2807"/>
    <s v="Spain"/>
    <x v="5"/>
    <n v="37"/>
  </r>
  <r>
    <n v="1052"/>
    <s v="Australia"/>
    <x v="0"/>
    <n v="656"/>
  </r>
  <r>
    <n v="1052"/>
    <s v="Australia"/>
    <x v="1"/>
    <n v="38"/>
  </r>
  <r>
    <n v="1052"/>
    <s v="Australia"/>
    <x v="2"/>
    <n v="161"/>
  </r>
  <r>
    <n v="1052"/>
    <s v="Australia"/>
    <x v="3"/>
    <n v="62"/>
  </r>
  <r>
    <n v="1052"/>
    <s v="Australia"/>
    <x v="4"/>
    <n v="47"/>
  </r>
  <r>
    <n v="1052"/>
    <s v="Australia"/>
    <x v="5"/>
    <n v="37"/>
  </r>
  <r>
    <n v="6001"/>
    <s v="Spain"/>
    <x v="0"/>
    <n v="614"/>
  </r>
  <r>
    <n v="6001"/>
    <s v="Spain"/>
    <x v="1"/>
    <n v="35"/>
  </r>
  <r>
    <n v="6001"/>
    <s v="Spain"/>
    <x v="2"/>
    <n v="160"/>
  </r>
  <r>
    <n v="6001"/>
    <s v="Spain"/>
    <x v="3"/>
    <n v="58"/>
  </r>
  <r>
    <n v="6001"/>
    <s v="Spain"/>
    <x v="4"/>
    <n v="35"/>
  </r>
  <r>
    <n v="6001"/>
    <s v="Spain"/>
    <x v="5"/>
    <n v="35"/>
  </r>
  <r>
    <n v="3439"/>
    <s v="Spain"/>
    <x v="0"/>
    <n v="157"/>
  </r>
  <r>
    <n v="3439"/>
    <s v="Spain"/>
    <x v="1"/>
    <n v="6"/>
  </r>
  <r>
    <n v="3439"/>
    <s v="Spain"/>
    <x v="2"/>
    <n v="39"/>
  </r>
  <r>
    <n v="3439"/>
    <s v="Spain"/>
    <x v="3"/>
    <n v="6"/>
  </r>
  <r>
    <n v="3439"/>
    <s v="Spain"/>
    <x v="4"/>
    <n v="13"/>
  </r>
  <r>
    <n v="3439"/>
    <s v="Spain"/>
    <x v="5"/>
    <n v="75"/>
  </r>
  <r>
    <n v="1077"/>
    <s v="Spain"/>
    <x v="0"/>
    <n v="258"/>
  </r>
  <r>
    <n v="1077"/>
    <s v="Spain"/>
    <x v="1"/>
    <n v="105"/>
  </r>
  <r>
    <n v="1077"/>
    <s v="Spain"/>
    <x v="2"/>
    <n v="239"/>
  </r>
  <r>
    <n v="1077"/>
    <s v="Spain"/>
    <x v="3"/>
    <n v="237"/>
  </r>
  <r>
    <n v="1077"/>
    <s v="Spain"/>
    <x v="4"/>
    <n v="172"/>
  </r>
  <r>
    <n v="1077"/>
    <s v="Spain"/>
    <x v="5"/>
    <n v="9"/>
  </r>
  <r>
    <n v="5121"/>
    <s v="Canada"/>
    <x v="0"/>
    <n v="479"/>
  </r>
  <r>
    <n v="5121"/>
    <s v="Canada"/>
    <x v="1"/>
    <n v="5"/>
  </r>
  <r>
    <n v="5121"/>
    <s v="Canada"/>
    <x v="2"/>
    <n v="82"/>
  </r>
  <r>
    <n v="5121"/>
    <s v="Canada"/>
    <x v="3"/>
    <n v="7"/>
  </r>
  <r>
    <n v="5121"/>
    <s v="Canada"/>
    <x v="4"/>
    <n v="17"/>
  </r>
  <r>
    <n v="5121"/>
    <s v="Canada"/>
    <x v="5"/>
    <n v="171"/>
  </r>
  <r>
    <n v="3321"/>
    <s v="Canada"/>
    <x v="0"/>
    <n v="421"/>
  </r>
  <r>
    <n v="3321"/>
    <s v="Canada"/>
    <x v="1"/>
    <n v="5"/>
  </r>
  <r>
    <n v="3321"/>
    <s v="Canada"/>
    <x v="2"/>
    <n v="90"/>
  </r>
  <r>
    <n v="3321"/>
    <s v="Canada"/>
    <x v="3"/>
    <n v="0"/>
  </r>
  <r>
    <n v="3321"/>
    <s v="Canada"/>
    <x v="4"/>
    <n v="16"/>
  </r>
  <r>
    <n v="3321"/>
    <s v="Canada"/>
    <x v="5"/>
    <n v="10"/>
  </r>
  <r>
    <n v="10841"/>
    <s v="Spain"/>
    <x v="0"/>
    <n v="226"/>
  </r>
  <r>
    <n v="10841"/>
    <s v="Spain"/>
    <x v="1"/>
    <n v="22"/>
  </r>
  <r>
    <n v="10841"/>
    <s v="Spain"/>
    <x v="2"/>
    <n v="133"/>
  </r>
  <r>
    <n v="10841"/>
    <s v="Spain"/>
    <x v="3"/>
    <n v="41"/>
  </r>
  <r>
    <n v="10841"/>
    <s v="Spain"/>
    <x v="4"/>
    <n v="31"/>
  </r>
  <r>
    <n v="10841"/>
    <s v="Spain"/>
    <x v="5"/>
    <n v="31"/>
  </r>
  <r>
    <n v="7485"/>
    <s v="Saudi Arabia"/>
    <x v="0"/>
    <n v="67"/>
  </r>
  <r>
    <n v="7485"/>
    <s v="Saudi Arabia"/>
    <x v="1"/>
    <n v="4"/>
  </r>
  <r>
    <n v="7485"/>
    <s v="Saudi Arabia"/>
    <x v="2"/>
    <n v="32"/>
  </r>
  <r>
    <n v="7485"/>
    <s v="Saudi Arabia"/>
    <x v="3"/>
    <n v="17"/>
  </r>
  <r>
    <n v="7485"/>
    <s v="Saudi Arabia"/>
    <x v="4"/>
    <n v="2"/>
  </r>
  <r>
    <n v="7485"/>
    <s v="Saudi Arabia"/>
    <x v="5"/>
    <n v="16"/>
  </r>
  <r>
    <n v="7530"/>
    <s v="Spain"/>
    <x v="0"/>
    <n v="67"/>
  </r>
  <r>
    <n v="7530"/>
    <s v="Spain"/>
    <x v="1"/>
    <n v="4"/>
  </r>
  <r>
    <n v="7530"/>
    <s v="Spain"/>
    <x v="2"/>
    <n v="32"/>
  </r>
  <r>
    <n v="7530"/>
    <s v="Spain"/>
    <x v="3"/>
    <n v="17"/>
  </r>
  <r>
    <n v="7530"/>
    <s v="Spain"/>
    <x v="4"/>
    <n v="2"/>
  </r>
  <r>
    <n v="7530"/>
    <s v="Spain"/>
    <x v="5"/>
    <n v="16"/>
  </r>
  <r>
    <n v="2570"/>
    <s v="Spain"/>
    <x v="0"/>
    <n v="691"/>
  </r>
  <r>
    <n v="2570"/>
    <s v="Spain"/>
    <x v="1"/>
    <n v="7"/>
  </r>
  <r>
    <n v="2570"/>
    <s v="Spain"/>
    <x v="2"/>
    <n v="61"/>
  </r>
  <r>
    <n v="2570"/>
    <s v="Spain"/>
    <x v="3"/>
    <n v="10"/>
  </r>
  <r>
    <n v="2570"/>
    <s v="Spain"/>
    <x v="4"/>
    <n v="0"/>
  </r>
  <r>
    <n v="2570"/>
    <s v="Spain"/>
    <x v="5"/>
    <n v="46"/>
  </r>
  <r>
    <n v="6575"/>
    <s v="Saudi Arabia"/>
    <x v="0"/>
    <n v="230"/>
  </r>
  <r>
    <n v="6575"/>
    <s v="Saudi Arabia"/>
    <x v="1"/>
    <n v="48"/>
  </r>
  <r>
    <n v="6575"/>
    <s v="Saudi Arabia"/>
    <x v="2"/>
    <n v="214"/>
  </r>
  <r>
    <n v="6575"/>
    <s v="Saudi Arabia"/>
    <x v="3"/>
    <n v="13"/>
  </r>
  <r>
    <n v="6575"/>
    <s v="Saudi Arabia"/>
    <x v="4"/>
    <n v="32"/>
  </r>
  <r>
    <n v="6575"/>
    <s v="Saudi Arabia"/>
    <x v="5"/>
    <n v="75"/>
  </r>
  <r>
    <n v="9984"/>
    <s v="Spain"/>
    <x v="0"/>
    <n v="349"/>
  </r>
  <r>
    <n v="9984"/>
    <s v="Spain"/>
    <x v="1"/>
    <n v="16"/>
  </r>
  <r>
    <n v="9984"/>
    <s v="Spain"/>
    <x v="2"/>
    <n v="144"/>
  </r>
  <r>
    <n v="9984"/>
    <s v="Spain"/>
    <x v="3"/>
    <n v="28"/>
  </r>
  <r>
    <n v="9984"/>
    <s v="Spain"/>
    <x v="4"/>
    <n v="5"/>
  </r>
  <r>
    <n v="9984"/>
    <s v="Spain"/>
    <x v="5"/>
    <n v="182"/>
  </r>
  <r>
    <n v="8911"/>
    <s v="Spain"/>
    <x v="0"/>
    <n v="201"/>
  </r>
  <r>
    <n v="8911"/>
    <s v="Spain"/>
    <x v="1"/>
    <n v="53"/>
  </r>
  <r>
    <n v="8911"/>
    <s v="Spain"/>
    <x v="2"/>
    <n v="172"/>
  </r>
  <r>
    <n v="8911"/>
    <s v="Spain"/>
    <x v="3"/>
    <n v="116"/>
  </r>
  <r>
    <n v="8911"/>
    <s v="Spain"/>
    <x v="4"/>
    <n v="77"/>
  </r>
  <r>
    <n v="8911"/>
    <s v="Spain"/>
    <x v="5"/>
    <n v="83"/>
  </r>
  <r>
    <n v="55"/>
    <s v="Spain"/>
    <x v="0"/>
    <n v="509"/>
  </r>
  <r>
    <n v="55"/>
    <s v="Spain"/>
    <x v="1"/>
    <n v="0"/>
  </r>
  <r>
    <n v="55"/>
    <s v="Spain"/>
    <x v="2"/>
    <n v="65"/>
  </r>
  <r>
    <n v="55"/>
    <s v="Spain"/>
    <x v="3"/>
    <n v="7"/>
  </r>
  <r>
    <n v="55"/>
    <s v="Spain"/>
    <x v="4"/>
    <n v="11"/>
  </r>
  <r>
    <n v="55"/>
    <s v="Spain"/>
    <x v="5"/>
    <n v="5"/>
  </r>
  <r>
    <n v="1542"/>
    <s v="USA"/>
    <x v="0"/>
    <n v="347"/>
  </r>
  <r>
    <n v="1542"/>
    <s v="USA"/>
    <x v="1"/>
    <n v="0"/>
  </r>
  <r>
    <n v="1542"/>
    <s v="USA"/>
    <x v="2"/>
    <n v="35"/>
  </r>
  <r>
    <n v="1542"/>
    <s v="USA"/>
    <x v="3"/>
    <n v="4"/>
  </r>
  <r>
    <n v="1542"/>
    <s v="USA"/>
    <x v="4"/>
    <n v="3"/>
  </r>
  <r>
    <n v="1542"/>
    <s v="USA"/>
    <x v="5"/>
    <n v="7"/>
  </r>
  <r>
    <n v="4743"/>
    <s v="USA"/>
    <x v="0"/>
    <n v="689"/>
  </r>
  <r>
    <n v="4743"/>
    <s v="USA"/>
    <x v="1"/>
    <n v="8"/>
  </r>
  <r>
    <n v="4743"/>
    <s v="USA"/>
    <x v="2"/>
    <n v="167"/>
  </r>
  <r>
    <n v="4743"/>
    <s v="USA"/>
    <x v="3"/>
    <n v="11"/>
  </r>
  <r>
    <n v="4743"/>
    <s v="USA"/>
    <x v="4"/>
    <n v="8"/>
  </r>
  <r>
    <n v="4743"/>
    <s v="USA"/>
    <x v="5"/>
    <n v="88"/>
  </r>
  <r>
    <n v="7495"/>
    <s v="Spain"/>
    <x v="0"/>
    <n v="77"/>
  </r>
  <r>
    <n v="7495"/>
    <s v="Spain"/>
    <x v="1"/>
    <n v="28"/>
  </r>
  <r>
    <n v="7495"/>
    <s v="Spain"/>
    <x v="2"/>
    <n v="31"/>
  </r>
  <r>
    <n v="7495"/>
    <s v="Spain"/>
    <x v="3"/>
    <n v="16"/>
  </r>
  <r>
    <n v="7495"/>
    <s v="Spain"/>
    <x v="4"/>
    <n v="0"/>
  </r>
  <r>
    <n v="7495"/>
    <s v="Spain"/>
    <x v="5"/>
    <n v="4"/>
  </r>
  <r>
    <n v="944"/>
    <s v="Spain"/>
    <x v="0"/>
    <n v="121"/>
  </r>
  <r>
    <n v="944"/>
    <s v="Spain"/>
    <x v="1"/>
    <n v="103"/>
  </r>
  <r>
    <n v="944"/>
    <s v="Spain"/>
    <x v="2"/>
    <n v="69"/>
  </r>
  <r>
    <n v="944"/>
    <s v="Spain"/>
    <x v="3"/>
    <n v="8"/>
  </r>
  <r>
    <n v="944"/>
    <s v="Spain"/>
    <x v="4"/>
    <n v="44"/>
  </r>
  <r>
    <n v="944"/>
    <s v="Spain"/>
    <x v="5"/>
    <n v="48"/>
  </r>
  <r>
    <n v="9805"/>
    <s v="Canada"/>
    <x v="0"/>
    <n v="320"/>
  </r>
  <r>
    <n v="9805"/>
    <s v="Canada"/>
    <x v="1"/>
    <n v="48"/>
  </r>
  <r>
    <n v="9805"/>
    <s v="Canada"/>
    <x v="2"/>
    <n v="133"/>
  </r>
  <r>
    <n v="9805"/>
    <s v="Canada"/>
    <x v="3"/>
    <n v="39"/>
  </r>
  <r>
    <n v="9805"/>
    <s v="Canada"/>
    <x v="4"/>
    <n v="72"/>
  </r>
  <r>
    <n v="9805"/>
    <s v="Canada"/>
    <x v="5"/>
    <n v="48"/>
  </r>
  <r>
    <n v="849"/>
    <s v="Spain"/>
    <x v="0"/>
    <n v="320"/>
  </r>
  <r>
    <n v="849"/>
    <s v="Spain"/>
    <x v="1"/>
    <n v="48"/>
  </r>
  <r>
    <n v="849"/>
    <s v="Spain"/>
    <x v="2"/>
    <n v="133"/>
  </r>
  <r>
    <n v="849"/>
    <s v="Spain"/>
    <x v="3"/>
    <n v="39"/>
  </r>
  <r>
    <n v="849"/>
    <s v="Spain"/>
    <x v="4"/>
    <n v="72"/>
  </r>
  <r>
    <n v="849"/>
    <s v="Spain"/>
    <x v="5"/>
    <n v="48"/>
  </r>
  <r>
    <n v="4128"/>
    <s v="Saudi Arabia"/>
    <x v="0"/>
    <n v="517"/>
  </r>
  <r>
    <n v="4128"/>
    <s v="Saudi Arabia"/>
    <x v="1"/>
    <n v="12"/>
  </r>
  <r>
    <n v="4128"/>
    <s v="Saudi Arabia"/>
    <x v="2"/>
    <n v="54"/>
  </r>
  <r>
    <n v="4128"/>
    <s v="Saudi Arabia"/>
    <x v="3"/>
    <n v="16"/>
  </r>
  <r>
    <n v="4128"/>
    <s v="Saudi Arabia"/>
    <x v="4"/>
    <n v="6"/>
  </r>
  <r>
    <n v="4128"/>
    <s v="Saudi Arabia"/>
    <x v="5"/>
    <n v="120"/>
  </r>
  <r>
    <n v="1618"/>
    <s v="Germany"/>
    <x v="0"/>
    <n v="577"/>
  </r>
  <r>
    <n v="1618"/>
    <s v="Germany"/>
    <x v="1"/>
    <n v="0"/>
  </r>
  <r>
    <n v="1618"/>
    <s v="Germany"/>
    <x v="2"/>
    <n v="64"/>
  </r>
  <r>
    <n v="1618"/>
    <s v="Germany"/>
    <x v="3"/>
    <n v="0"/>
  </r>
  <r>
    <n v="1618"/>
    <s v="Germany"/>
    <x v="4"/>
    <n v="0"/>
  </r>
  <r>
    <n v="1618"/>
    <s v="Germany"/>
    <x v="5"/>
    <n v="51"/>
  </r>
  <r>
    <n v="1740"/>
    <s v="Spain"/>
    <x v="0"/>
    <n v="760"/>
  </r>
  <r>
    <n v="1740"/>
    <s v="Spain"/>
    <x v="1"/>
    <n v="38"/>
  </r>
  <r>
    <n v="1740"/>
    <s v="Spain"/>
    <x v="2"/>
    <n v="104"/>
  </r>
  <r>
    <n v="1740"/>
    <s v="Spain"/>
    <x v="3"/>
    <n v="50"/>
  </r>
  <r>
    <n v="1740"/>
    <s v="Spain"/>
    <x v="4"/>
    <n v="9"/>
  </r>
  <r>
    <n v="1740"/>
    <s v="Spain"/>
    <x v="5"/>
    <n v="38"/>
  </r>
  <r>
    <n v="8375"/>
    <s v="Australia"/>
    <x v="0"/>
    <n v="447"/>
  </r>
  <r>
    <n v="8375"/>
    <s v="Australia"/>
    <x v="1"/>
    <n v="0"/>
  </r>
  <r>
    <n v="8375"/>
    <s v="Australia"/>
    <x v="2"/>
    <n v="28"/>
  </r>
  <r>
    <n v="8375"/>
    <s v="Australia"/>
    <x v="3"/>
    <n v="0"/>
  </r>
  <r>
    <n v="8375"/>
    <s v="Australia"/>
    <x v="4"/>
    <n v="0"/>
  </r>
  <r>
    <n v="8375"/>
    <s v="Australia"/>
    <x v="5"/>
    <n v="43"/>
  </r>
  <r>
    <n v="2926"/>
    <s v="Saudi Arabia"/>
    <x v="0"/>
    <n v="1241"/>
  </r>
  <r>
    <n v="2926"/>
    <s v="Saudi Arabia"/>
    <x v="1"/>
    <n v="0"/>
  </r>
  <r>
    <n v="2926"/>
    <s v="Saudi Arabia"/>
    <x v="2"/>
    <n v="80"/>
  </r>
  <r>
    <n v="2926"/>
    <s v="Saudi Arabia"/>
    <x v="3"/>
    <n v="0"/>
  </r>
  <r>
    <n v="2926"/>
    <s v="Saudi Arabia"/>
    <x v="4"/>
    <n v="13"/>
  </r>
  <r>
    <n v="2926"/>
    <s v="Saudi Arabia"/>
    <x v="5"/>
    <n v="40"/>
  </r>
  <r>
    <n v="3491"/>
    <s v="USA"/>
    <x v="0"/>
    <n v="384"/>
  </r>
  <r>
    <n v="3491"/>
    <s v="USA"/>
    <x v="1"/>
    <n v="60"/>
  </r>
  <r>
    <n v="3491"/>
    <s v="USA"/>
    <x v="2"/>
    <n v="364"/>
  </r>
  <r>
    <n v="3491"/>
    <s v="USA"/>
    <x v="3"/>
    <n v="119"/>
  </r>
  <r>
    <n v="3491"/>
    <s v="USA"/>
    <x v="4"/>
    <n v="101"/>
  </r>
  <r>
    <n v="3491"/>
    <s v="USA"/>
    <x v="5"/>
    <n v="232"/>
  </r>
  <r>
    <n v="5512"/>
    <s v="Spain"/>
    <x v="0"/>
    <n v="451"/>
  </r>
  <r>
    <n v="5512"/>
    <s v="Spain"/>
    <x v="1"/>
    <n v="0"/>
  </r>
  <r>
    <n v="5512"/>
    <s v="Spain"/>
    <x v="2"/>
    <n v="39"/>
  </r>
  <r>
    <n v="5512"/>
    <s v="Spain"/>
    <x v="3"/>
    <n v="0"/>
  </r>
  <r>
    <n v="5512"/>
    <s v="Spain"/>
    <x v="4"/>
    <n v="4"/>
  </r>
  <r>
    <n v="5512"/>
    <s v="Spain"/>
    <x v="5"/>
    <n v="24"/>
  </r>
  <r>
    <n v="4426"/>
    <s v="USA"/>
    <x v="0"/>
    <n v="367"/>
  </r>
  <r>
    <n v="4426"/>
    <s v="USA"/>
    <x v="1"/>
    <n v="4"/>
  </r>
  <r>
    <n v="4426"/>
    <s v="USA"/>
    <x v="2"/>
    <n v="51"/>
  </r>
  <r>
    <n v="4426"/>
    <s v="USA"/>
    <x v="3"/>
    <n v="6"/>
  </r>
  <r>
    <n v="4426"/>
    <s v="USA"/>
    <x v="4"/>
    <n v="4"/>
  </r>
  <r>
    <n v="4426"/>
    <s v="USA"/>
    <x v="5"/>
    <n v="95"/>
  </r>
  <r>
    <n v="48"/>
    <s v="Spain"/>
    <x v="0"/>
    <n v="136"/>
  </r>
  <r>
    <n v="48"/>
    <s v="Spain"/>
    <x v="1"/>
    <n v="1"/>
  </r>
  <r>
    <n v="48"/>
    <s v="Spain"/>
    <x v="2"/>
    <n v="12"/>
  </r>
  <r>
    <n v="48"/>
    <s v="Spain"/>
    <x v="3"/>
    <n v="0"/>
  </r>
  <r>
    <n v="48"/>
    <s v="Spain"/>
    <x v="4"/>
    <n v="3"/>
  </r>
  <r>
    <n v="48"/>
    <s v="Spain"/>
    <x v="5"/>
    <n v="32"/>
  </r>
  <r>
    <n v="1490"/>
    <s v="Canada"/>
    <x v="0"/>
    <n v="675"/>
  </r>
  <r>
    <n v="1490"/>
    <s v="Canada"/>
    <x v="1"/>
    <n v="0"/>
  </r>
  <r>
    <n v="1490"/>
    <s v="Canada"/>
    <x v="2"/>
    <n v="85"/>
  </r>
  <r>
    <n v="1490"/>
    <s v="Canada"/>
    <x v="3"/>
    <n v="10"/>
  </r>
  <r>
    <n v="1490"/>
    <s v="Canada"/>
    <x v="4"/>
    <n v="7"/>
  </r>
  <r>
    <n v="1490"/>
    <s v="Canada"/>
    <x v="5"/>
    <n v="77"/>
  </r>
  <r>
    <n v="1142"/>
    <s v="Spain"/>
    <x v="0"/>
    <n v="208"/>
  </r>
  <r>
    <n v="1142"/>
    <s v="Spain"/>
    <x v="1"/>
    <n v="7"/>
  </r>
  <r>
    <n v="1142"/>
    <s v="Spain"/>
    <x v="2"/>
    <n v="82"/>
  </r>
  <r>
    <n v="1142"/>
    <s v="Spain"/>
    <x v="3"/>
    <n v="30"/>
  </r>
  <r>
    <n v="1142"/>
    <s v="Spain"/>
    <x v="4"/>
    <n v="66"/>
  </r>
  <r>
    <n v="1142"/>
    <s v="Spain"/>
    <x v="5"/>
    <n v="35"/>
  </r>
  <r>
    <n v="6281"/>
    <s v="Spain"/>
    <x v="0"/>
    <n v="673"/>
  </r>
  <r>
    <n v="6281"/>
    <s v="Spain"/>
    <x v="1"/>
    <n v="0"/>
  </r>
  <r>
    <n v="6281"/>
    <s v="Spain"/>
    <x v="2"/>
    <n v="199"/>
  </r>
  <r>
    <n v="6281"/>
    <s v="Spain"/>
    <x v="3"/>
    <n v="37"/>
  </r>
  <r>
    <n v="6281"/>
    <s v="Spain"/>
    <x v="4"/>
    <n v="47"/>
  </r>
  <r>
    <n v="6281"/>
    <s v="Spain"/>
    <x v="5"/>
    <n v="26"/>
  </r>
  <r>
    <n v="965"/>
    <s v="USA"/>
    <x v="0"/>
    <n v="235"/>
  </r>
  <r>
    <n v="965"/>
    <s v="USA"/>
    <x v="1"/>
    <n v="65"/>
  </r>
  <r>
    <n v="965"/>
    <s v="USA"/>
    <x v="2"/>
    <n v="164"/>
  </r>
  <r>
    <n v="965"/>
    <s v="USA"/>
    <x v="3"/>
    <n v="50"/>
  </r>
  <r>
    <n v="965"/>
    <s v="USA"/>
    <x v="4"/>
    <n v="49"/>
  </r>
  <r>
    <n v="965"/>
    <s v="USA"/>
    <x v="5"/>
    <n v="27"/>
  </r>
  <r>
    <n v="6605"/>
    <s v="Spain"/>
    <x v="0"/>
    <n v="504"/>
  </r>
  <r>
    <n v="6605"/>
    <s v="Spain"/>
    <x v="1"/>
    <n v="13"/>
  </r>
  <r>
    <n v="6605"/>
    <s v="Spain"/>
    <x v="2"/>
    <n v="131"/>
  </r>
  <r>
    <n v="6605"/>
    <s v="Spain"/>
    <x v="3"/>
    <n v="8"/>
  </r>
  <r>
    <n v="6605"/>
    <s v="Spain"/>
    <x v="4"/>
    <n v="0"/>
  </r>
  <r>
    <n v="6605"/>
    <s v="Spain"/>
    <x v="5"/>
    <n v="26"/>
  </r>
  <r>
    <n v="10722"/>
    <s v="India"/>
    <x v="0"/>
    <n v="293"/>
  </r>
  <r>
    <n v="10722"/>
    <s v="India"/>
    <x v="1"/>
    <n v="8"/>
  </r>
  <r>
    <n v="10722"/>
    <s v="India"/>
    <x v="2"/>
    <n v="124"/>
  </r>
  <r>
    <n v="10722"/>
    <s v="India"/>
    <x v="3"/>
    <n v="11"/>
  </r>
  <r>
    <n v="10722"/>
    <s v="India"/>
    <x v="4"/>
    <n v="4"/>
  </r>
  <r>
    <n v="10722"/>
    <s v="India"/>
    <x v="5"/>
    <n v="106"/>
  </r>
  <r>
    <n v="8737"/>
    <s v="Spain"/>
    <x v="0"/>
    <n v="29"/>
  </r>
  <r>
    <n v="8737"/>
    <s v="Spain"/>
    <x v="1"/>
    <n v="1"/>
  </r>
  <r>
    <n v="8737"/>
    <s v="Spain"/>
    <x v="2"/>
    <n v="9"/>
  </r>
  <r>
    <n v="8737"/>
    <s v="Spain"/>
    <x v="3"/>
    <n v="2"/>
  </r>
  <r>
    <n v="8737"/>
    <s v="Spain"/>
    <x v="4"/>
    <n v="0"/>
  </r>
  <r>
    <n v="8737"/>
    <s v="Spain"/>
    <x v="5"/>
    <n v="2"/>
  </r>
  <r>
    <n v="2552"/>
    <s v="Spain"/>
    <x v="0"/>
    <n v="416"/>
  </r>
  <r>
    <n v="2552"/>
    <s v="Spain"/>
    <x v="1"/>
    <n v="0"/>
  </r>
  <r>
    <n v="2552"/>
    <s v="Spain"/>
    <x v="2"/>
    <n v="26"/>
  </r>
  <r>
    <n v="2552"/>
    <s v="Spain"/>
    <x v="3"/>
    <n v="0"/>
  </r>
  <r>
    <n v="2552"/>
    <s v="Spain"/>
    <x v="4"/>
    <n v="0"/>
  </r>
  <r>
    <n v="2552"/>
    <s v="Spain"/>
    <x v="5"/>
    <n v="4"/>
  </r>
  <r>
    <n v="10478"/>
    <s v="Saudi Arabia"/>
    <x v="0"/>
    <n v="483"/>
  </r>
  <r>
    <n v="10478"/>
    <s v="Saudi Arabia"/>
    <x v="1"/>
    <n v="0"/>
  </r>
  <r>
    <n v="10478"/>
    <s v="Saudi Arabia"/>
    <x v="2"/>
    <n v="108"/>
  </r>
  <r>
    <n v="10478"/>
    <s v="Saudi Arabia"/>
    <x v="3"/>
    <n v="0"/>
  </r>
  <r>
    <n v="10478"/>
    <s v="Saudi Arabia"/>
    <x v="4"/>
    <n v="6"/>
  </r>
  <r>
    <n v="10478"/>
    <s v="Saudi Arabia"/>
    <x v="5"/>
    <n v="36"/>
  </r>
  <r>
    <n v="10099"/>
    <s v="Saudi Arabia"/>
    <x v="0"/>
    <n v="238"/>
  </r>
  <r>
    <n v="10099"/>
    <s v="Saudi Arabia"/>
    <x v="1"/>
    <n v="115"/>
  </r>
  <r>
    <n v="10099"/>
    <s v="Saudi Arabia"/>
    <x v="2"/>
    <n v="215"/>
  </r>
  <r>
    <n v="10099"/>
    <s v="Saudi Arabia"/>
    <x v="3"/>
    <n v="169"/>
  </r>
  <r>
    <n v="10099"/>
    <s v="Saudi Arabia"/>
    <x v="4"/>
    <n v="69"/>
  </r>
  <r>
    <n v="10099"/>
    <s v="Saudi Arabia"/>
    <x v="5"/>
    <n v="76"/>
  </r>
  <r>
    <n v="3498"/>
    <s v="Spain"/>
    <x v="0"/>
    <n v="462"/>
  </r>
  <r>
    <n v="3498"/>
    <s v="Spain"/>
    <x v="1"/>
    <n v="61"/>
  </r>
  <r>
    <n v="3498"/>
    <s v="Spain"/>
    <x v="2"/>
    <n v="184"/>
  </r>
  <r>
    <n v="3498"/>
    <s v="Spain"/>
    <x v="3"/>
    <n v="10"/>
  </r>
  <r>
    <n v="3498"/>
    <s v="Spain"/>
    <x v="4"/>
    <n v="53"/>
  </r>
  <r>
    <n v="3498"/>
    <s v="Spain"/>
    <x v="5"/>
    <n v="107"/>
  </r>
  <r>
    <n v="4887"/>
    <s v="Canada"/>
    <x v="0"/>
    <n v="10"/>
  </r>
  <r>
    <n v="4887"/>
    <s v="Canada"/>
    <x v="1"/>
    <n v="5"/>
  </r>
  <r>
    <n v="4887"/>
    <s v="Canada"/>
    <x v="2"/>
    <n v="28"/>
  </r>
  <r>
    <n v="4887"/>
    <s v="Canada"/>
    <x v="3"/>
    <n v="11"/>
  </r>
  <r>
    <n v="4887"/>
    <s v="Canada"/>
    <x v="4"/>
    <n v="1"/>
  </r>
  <r>
    <n v="4887"/>
    <s v="Canada"/>
    <x v="5"/>
    <n v="8"/>
  </r>
  <r>
    <n v="9970"/>
    <s v="Canada"/>
    <x v="0"/>
    <n v="42"/>
  </r>
  <r>
    <n v="9970"/>
    <s v="Canada"/>
    <x v="1"/>
    <n v="11"/>
  </r>
  <r>
    <n v="9970"/>
    <s v="Canada"/>
    <x v="2"/>
    <n v="57"/>
  </r>
  <r>
    <n v="9970"/>
    <s v="Canada"/>
    <x v="3"/>
    <n v="10"/>
  </r>
  <r>
    <n v="9970"/>
    <s v="Canada"/>
    <x v="4"/>
    <n v="28"/>
  </r>
  <r>
    <n v="9970"/>
    <s v="Canada"/>
    <x v="5"/>
    <n v="14"/>
  </r>
  <r>
    <n v="425"/>
    <s v="India"/>
    <x v="0"/>
    <n v="374"/>
  </r>
  <r>
    <n v="425"/>
    <s v="India"/>
    <x v="1"/>
    <n v="64"/>
  </r>
  <r>
    <n v="425"/>
    <s v="India"/>
    <x v="2"/>
    <n v="116"/>
  </r>
  <r>
    <n v="425"/>
    <s v="India"/>
    <x v="3"/>
    <n v="84"/>
  </r>
  <r>
    <n v="425"/>
    <s v="India"/>
    <x v="4"/>
    <n v="25"/>
  </r>
  <r>
    <n v="425"/>
    <s v="India"/>
    <x v="5"/>
    <n v="64"/>
  </r>
  <r>
    <n v="5935"/>
    <s v="India"/>
    <x v="0"/>
    <n v="547"/>
  </r>
  <r>
    <n v="5935"/>
    <s v="India"/>
    <x v="1"/>
    <n v="7"/>
  </r>
  <r>
    <n v="5935"/>
    <s v="India"/>
    <x v="2"/>
    <n v="140"/>
  </r>
  <r>
    <n v="5935"/>
    <s v="India"/>
    <x v="3"/>
    <n v="0"/>
  </r>
  <r>
    <n v="5935"/>
    <s v="India"/>
    <x v="4"/>
    <n v="7"/>
  </r>
  <r>
    <n v="5935"/>
    <s v="India"/>
    <x v="5"/>
    <n v="63"/>
  </r>
  <r>
    <n v="3376"/>
    <s v="Spain"/>
    <x v="0"/>
    <n v="125"/>
  </r>
  <r>
    <n v="3376"/>
    <s v="Spain"/>
    <x v="1"/>
    <n v="6"/>
  </r>
  <r>
    <n v="3376"/>
    <s v="Spain"/>
    <x v="2"/>
    <n v="73"/>
  </r>
  <r>
    <n v="3376"/>
    <s v="Spain"/>
    <x v="3"/>
    <n v="8"/>
  </r>
  <r>
    <n v="3376"/>
    <s v="Spain"/>
    <x v="4"/>
    <n v="4"/>
  </r>
  <r>
    <n v="3376"/>
    <s v="Spain"/>
    <x v="5"/>
    <n v="19"/>
  </r>
  <r>
    <n v="7352"/>
    <s v="Canada"/>
    <x v="0"/>
    <n v="161"/>
  </r>
  <r>
    <n v="7352"/>
    <s v="Canada"/>
    <x v="1"/>
    <n v="28"/>
  </r>
  <r>
    <n v="7352"/>
    <s v="Canada"/>
    <x v="2"/>
    <n v="136"/>
  </r>
  <r>
    <n v="7352"/>
    <s v="Canada"/>
    <x v="3"/>
    <n v="32"/>
  </r>
  <r>
    <n v="7352"/>
    <s v="Canada"/>
    <x v="4"/>
    <n v="3"/>
  </r>
  <r>
    <n v="7352"/>
    <s v="Canada"/>
    <x v="5"/>
    <n v="45"/>
  </r>
  <r>
    <n v="9224"/>
    <s v="Saudi Arabia"/>
    <x v="0"/>
    <n v="825"/>
  </r>
  <r>
    <n v="9224"/>
    <s v="Saudi Arabia"/>
    <x v="1"/>
    <n v="8"/>
  </r>
  <r>
    <n v="9224"/>
    <s v="Saudi Arabia"/>
    <x v="2"/>
    <n v="53"/>
  </r>
  <r>
    <n v="9224"/>
    <s v="Saudi Arabia"/>
    <x v="3"/>
    <n v="11"/>
  </r>
  <r>
    <n v="9224"/>
    <s v="Saudi Arabia"/>
    <x v="4"/>
    <n v="0"/>
  </r>
  <r>
    <n v="9224"/>
    <s v="Saudi Arabia"/>
    <x v="5"/>
    <n v="242"/>
  </r>
  <r>
    <n v="1272"/>
    <s v="Australia"/>
    <x v="0"/>
    <n v="664"/>
  </r>
  <r>
    <n v="1272"/>
    <s v="Australia"/>
    <x v="1"/>
    <n v="58"/>
  </r>
  <r>
    <n v="1272"/>
    <s v="Australia"/>
    <x v="2"/>
    <n v="83"/>
  </r>
  <r>
    <n v="1272"/>
    <s v="Australia"/>
    <x v="3"/>
    <n v="32"/>
  </r>
  <r>
    <n v="1272"/>
    <s v="Australia"/>
    <x v="4"/>
    <n v="0"/>
  </r>
  <r>
    <n v="1272"/>
    <s v="Australia"/>
    <x v="5"/>
    <n v="66"/>
  </r>
  <r>
    <n v="4174"/>
    <s v="Spain"/>
    <x v="0"/>
    <n v="97"/>
  </r>
  <r>
    <n v="4174"/>
    <s v="Spain"/>
    <x v="1"/>
    <n v="1"/>
  </r>
  <r>
    <n v="4174"/>
    <s v="Spain"/>
    <x v="2"/>
    <n v="19"/>
  </r>
  <r>
    <n v="4174"/>
    <s v="Spain"/>
    <x v="3"/>
    <n v="2"/>
  </r>
  <r>
    <n v="4174"/>
    <s v="Spain"/>
    <x v="4"/>
    <n v="0"/>
  </r>
  <r>
    <n v="4174"/>
    <s v="Spain"/>
    <x v="5"/>
    <n v="11"/>
  </r>
  <r>
    <n v="3673"/>
    <s v="Saudi Arabia"/>
    <x v="0"/>
    <n v="371"/>
  </r>
  <r>
    <n v="3673"/>
    <s v="Saudi Arabia"/>
    <x v="1"/>
    <n v="17"/>
  </r>
  <r>
    <n v="3673"/>
    <s v="Saudi Arabia"/>
    <x v="2"/>
    <n v="238"/>
  </r>
  <r>
    <n v="3673"/>
    <s v="Saudi Arabia"/>
    <x v="3"/>
    <n v="23"/>
  </r>
  <r>
    <n v="3673"/>
    <s v="Saudi Arabia"/>
    <x v="4"/>
    <n v="24"/>
  </r>
  <r>
    <n v="3673"/>
    <s v="Saudi Arabia"/>
    <x v="5"/>
    <n v="106"/>
  </r>
  <r>
    <n v="9707"/>
    <s v="Spain"/>
    <x v="0"/>
    <n v="1103"/>
  </r>
  <r>
    <n v="9707"/>
    <s v="Spain"/>
    <x v="1"/>
    <n v="0"/>
  </r>
  <r>
    <n v="9707"/>
    <s v="Spain"/>
    <x v="2"/>
    <n v="45"/>
  </r>
  <r>
    <n v="9707"/>
    <s v="Spain"/>
    <x v="3"/>
    <n v="0"/>
  </r>
  <r>
    <n v="9707"/>
    <s v="Spain"/>
    <x v="4"/>
    <n v="0"/>
  </r>
  <r>
    <n v="9707"/>
    <s v="Spain"/>
    <x v="5"/>
    <n v="34"/>
  </r>
  <r>
    <n v="10872"/>
    <s v="Spain"/>
    <x v="0"/>
    <n v="1103"/>
  </r>
  <r>
    <n v="10872"/>
    <s v="Spain"/>
    <x v="1"/>
    <n v="0"/>
  </r>
  <r>
    <n v="10872"/>
    <s v="Spain"/>
    <x v="2"/>
    <n v="45"/>
  </r>
  <r>
    <n v="10872"/>
    <s v="Spain"/>
    <x v="3"/>
    <n v="0"/>
  </r>
  <r>
    <n v="10872"/>
    <s v="Spain"/>
    <x v="4"/>
    <n v="0"/>
  </r>
  <r>
    <n v="10872"/>
    <s v="Spain"/>
    <x v="5"/>
    <n v="34"/>
  </r>
  <r>
    <n v="6653"/>
    <s v="Spain"/>
    <x v="0"/>
    <n v="293"/>
  </r>
  <r>
    <n v="6653"/>
    <s v="Spain"/>
    <x v="1"/>
    <n v="0"/>
  </r>
  <r>
    <n v="6653"/>
    <s v="Spain"/>
    <x v="2"/>
    <n v="87"/>
  </r>
  <r>
    <n v="6653"/>
    <s v="Spain"/>
    <x v="3"/>
    <n v="4"/>
  </r>
  <r>
    <n v="6653"/>
    <s v="Spain"/>
    <x v="4"/>
    <n v="11"/>
  </r>
  <r>
    <n v="6653"/>
    <s v="Spain"/>
    <x v="5"/>
    <n v="23"/>
  </r>
  <r>
    <n v="1958"/>
    <s v="Spain"/>
    <x v="0"/>
    <n v="582"/>
  </r>
  <r>
    <n v="1958"/>
    <s v="Spain"/>
    <x v="1"/>
    <n v="0"/>
  </r>
  <r>
    <n v="1958"/>
    <s v="Spain"/>
    <x v="2"/>
    <n v="65"/>
  </r>
  <r>
    <n v="1958"/>
    <s v="Spain"/>
    <x v="3"/>
    <n v="0"/>
  </r>
  <r>
    <n v="1958"/>
    <s v="Spain"/>
    <x v="4"/>
    <n v="0"/>
  </r>
  <r>
    <n v="1958"/>
    <s v="Spain"/>
    <x v="5"/>
    <n v="13"/>
  </r>
  <r>
    <n v="4827"/>
    <s v="Spain"/>
    <x v="0"/>
    <n v="154"/>
  </r>
  <r>
    <n v="4827"/>
    <s v="Spain"/>
    <x v="1"/>
    <n v="22"/>
  </r>
  <r>
    <n v="4827"/>
    <s v="Spain"/>
    <x v="2"/>
    <n v="202"/>
  </r>
  <r>
    <n v="4827"/>
    <s v="Spain"/>
    <x v="3"/>
    <n v="39"/>
  </r>
  <r>
    <n v="4827"/>
    <s v="Spain"/>
    <x v="4"/>
    <n v="30"/>
  </r>
  <r>
    <n v="4827"/>
    <s v="Spain"/>
    <x v="5"/>
    <n v="8"/>
  </r>
  <r>
    <n v="10556"/>
    <s v="Spain"/>
    <x v="0"/>
    <n v="173"/>
  </r>
  <r>
    <n v="10556"/>
    <s v="Spain"/>
    <x v="1"/>
    <n v="13"/>
  </r>
  <r>
    <n v="10556"/>
    <s v="Spain"/>
    <x v="2"/>
    <n v="131"/>
  </r>
  <r>
    <n v="10556"/>
    <s v="Spain"/>
    <x v="3"/>
    <n v="32"/>
  </r>
  <r>
    <n v="10556"/>
    <s v="Spain"/>
    <x v="4"/>
    <n v="3"/>
  </r>
  <r>
    <n v="10556"/>
    <s v="Spain"/>
    <x v="5"/>
    <n v="6"/>
  </r>
  <r>
    <n v="1829"/>
    <s v="Spain"/>
    <x v="0"/>
    <n v="1148"/>
  </r>
  <r>
    <n v="1829"/>
    <s v="Spain"/>
    <x v="1"/>
    <n v="0"/>
  </r>
  <r>
    <n v="1829"/>
    <s v="Spain"/>
    <x v="2"/>
    <n v="60"/>
  </r>
  <r>
    <n v="1829"/>
    <s v="Spain"/>
    <x v="3"/>
    <n v="0"/>
  </r>
  <r>
    <n v="1829"/>
    <s v="Spain"/>
    <x v="4"/>
    <n v="0"/>
  </r>
  <r>
    <n v="1829"/>
    <s v="Spain"/>
    <x v="5"/>
    <n v="24"/>
  </r>
  <r>
    <n v="448"/>
    <s v="Spain"/>
    <x v="0"/>
    <n v="308"/>
  </r>
  <r>
    <n v="448"/>
    <s v="Spain"/>
    <x v="1"/>
    <n v="85"/>
  </r>
  <r>
    <n v="448"/>
    <s v="Spain"/>
    <x v="2"/>
    <n v="137"/>
  </r>
  <r>
    <n v="448"/>
    <s v="Spain"/>
    <x v="3"/>
    <n v="102"/>
  </r>
  <r>
    <n v="448"/>
    <s v="Spain"/>
    <x v="4"/>
    <n v="45"/>
  </r>
  <r>
    <n v="448"/>
    <s v="Spain"/>
    <x v="5"/>
    <n v="118"/>
  </r>
  <r>
    <n v="837"/>
    <s v="Spain"/>
    <x v="0"/>
    <n v="63"/>
  </r>
  <r>
    <n v="837"/>
    <s v="Spain"/>
    <x v="1"/>
    <n v="6"/>
  </r>
  <r>
    <n v="837"/>
    <s v="Spain"/>
    <x v="2"/>
    <n v="57"/>
  </r>
  <r>
    <n v="837"/>
    <s v="Spain"/>
    <x v="3"/>
    <n v="13"/>
  </r>
  <r>
    <n v="837"/>
    <s v="Spain"/>
    <x v="4"/>
    <n v="13"/>
  </r>
  <r>
    <n v="837"/>
    <s v="Spain"/>
    <x v="5"/>
    <n v="22"/>
  </r>
  <r>
    <n v="10521"/>
    <s v="Spain"/>
    <x v="0"/>
    <n v="63"/>
  </r>
  <r>
    <n v="10521"/>
    <s v="Spain"/>
    <x v="1"/>
    <n v="6"/>
  </r>
  <r>
    <n v="10521"/>
    <s v="Spain"/>
    <x v="2"/>
    <n v="57"/>
  </r>
  <r>
    <n v="10521"/>
    <s v="Spain"/>
    <x v="3"/>
    <n v="13"/>
  </r>
  <r>
    <n v="10521"/>
    <s v="Spain"/>
    <x v="4"/>
    <n v="13"/>
  </r>
  <r>
    <n v="10521"/>
    <s v="Spain"/>
    <x v="5"/>
    <n v="22"/>
  </r>
  <r>
    <n v="10704"/>
    <s v="Spain"/>
    <x v="0"/>
    <n v="404"/>
  </r>
  <r>
    <n v="10704"/>
    <s v="Spain"/>
    <x v="1"/>
    <n v="0"/>
  </r>
  <r>
    <n v="10704"/>
    <s v="Spain"/>
    <x v="2"/>
    <n v="92"/>
  </r>
  <r>
    <n v="10704"/>
    <s v="Spain"/>
    <x v="3"/>
    <n v="28"/>
  </r>
  <r>
    <n v="10704"/>
    <s v="Spain"/>
    <x v="4"/>
    <n v="27"/>
  </r>
  <r>
    <n v="10704"/>
    <s v="Spain"/>
    <x v="5"/>
    <n v="142"/>
  </r>
  <r>
    <n v="7801"/>
    <s v="Saudi Arabia"/>
    <x v="0"/>
    <n v="197"/>
  </r>
  <r>
    <n v="7801"/>
    <s v="Saudi Arabia"/>
    <x v="1"/>
    <n v="107"/>
  </r>
  <r>
    <n v="7801"/>
    <s v="Saudi Arabia"/>
    <x v="2"/>
    <n v="227"/>
  </r>
  <r>
    <n v="7801"/>
    <s v="Saudi Arabia"/>
    <x v="3"/>
    <n v="7"/>
  </r>
  <r>
    <n v="7801"/>
    <s v="Saudi Arabia"/>
    <x v="4"/>
    <n v="59"/>
  </r>
  <r>
    <n v="7801"/>
    <s v="Saudi Arabia"/>
    <x v="5"/>
    <n v="131"/>
  </r>
  <r>
    <n v="8210"/>
    <s v="Spain"/>
    <x v="0"/>
    <n v="318"/>
  </r>
  <r>
    <n v="8210"/>
    <s v="Spain"/>
    <x v="1"/>
    <n v="3"/>
  </r>
  <r>
    <n v="8210"/>
    <s v="Spain"/>
    <x v="2"/>
    <n v="17"/>
  </r>
  <r>
    <n v="8210"/>
    <s v="Spain"/>
    <x v="3"/>
    <n v="4"/>
  </r>
  <r>
    <n v="8210"/>
    <s v="Spain"/>
    <x v="4"/>
    <n v="7"/>
  </r>
  <r>
    <n v="8210"/>
    <s v="Spain"/>
    <x v="5"/>
    <n v="56"/>
  </r>
  <r>
    <n v="7129"/>
    <s v="Spain"/>
    <x v="0"/>
    <n v="686"/>
  </r>
  <r>
    <n v="7129"/>
    <s v="Spain"/>
    <x v="1"/>
    <n v="17"/>
  </r>
  <r>
    <n v="7129"/>
    <s v="Spain"/>
    <x v="2"/>
    <n v="142"/>
  </r>
  <r>
    <n v="7129"/>
    <s v="Spain"/>
    <x v="3"/>
    <n v="23"/>
  </r>
  <r>
    <n v="7129"/>
    <s v="Spain"/>
    <x v="4"/>
    <n v="26"/>
  </r>
  <r>
    <n v="7129"/>
    <s v="Spain"/>
    <x v="5"/>
    <n v="35"/>
  </r>
  <r>
    <n v="7426"/>
    <s v="Spain"/>
    <x v="0"/>
    <n v="111"/>
  </r>
  <r>
    <n v="7426"/>
    <s v="Spain"/>
    <x v="1"/>
    <n v="16"/>
  </r>
  <r>
    <n v="7426"/>
    <s v="Spain"/>
    <x v="2"/>
    <n v="37"/>
  </r>
  <r>
    <n v="7426"/>
    <s v="Spain"/>
    <x v="3"/>
    <n v="7"/>
  </r>
  <r>
    <n v="7426"/>
    <s v="Spain"/>
    <x v="4"/>
    <n v="9"/>
  </r>
  <r>
    <n v="7426"/>
    <s v="Spain"/>
    <x v="5"/>
    <n v="18"/>
  </r>
  <r>
    <n v="8360"/>
    <s v="Spain"/>
    <x v="0"/>
    <n v="111"/>
  </r>
  <r>
    <n v="8360"/>
    <s v="Spain"/>
    <x v="1"/>
    <n v="16"/>
  </r>
  <r>
    <n v="8360"/>
    <s v="Spain"/>
    <x v="2"/>
    <n v="37"/>
  </r>
  <r>
    <n v="8360"/>
    <s v="Spain"/>
    <x v="3"/>
    <n v="7"/>
  </r>
  <r>
    <n v="8360"/>
    <s v="Spain"/>
    <x v="4"/>
    <n v="9"/>
  </r>
  <r>
    <n v="8360"/>
    <s v="Spain"/>
    <x v="5"/>
    <n v="18"/>
  </r>
  <r>
    <n v="5253"/>
    <s v="Spain"/>
    <x v="0"/>
    <n v="145"/>
  </r>
  <r>
    <n v="5253"/>
    <s v="Spain"/>
    <x v="1"/>
    <n v="13"/>
  </r>
  <r>
    <n v="5253"/>
    <s v="Spain"/>
    <x v="2"/>
    <n v="46"/>
  </r>
  <r>
    <n v="5253"/>
    <s v="Spain"/>
    <x v="3"/>
    <n v="17"/>
  </r>
  <r>
    <n v="5253"/>
    <s v="Spain"/>
    <x v="4"/>
    <n v="2"/>
  </r>
  <r>
    <n v="5253"/>
    <s v="Spain"/>
    <x v="5"/>
    <n v="4"/>
  </r>
  <r>
    <n v="2406"/>
    <s v="Australia"/>
    <x v="0"/>
    <n v="376"/>
  </r>
  <r>
    <n v="2406"/>
    <s v="Australia"/>
    <x v="1"/>
    <n v="4"/>
  </r>
  <r>
    <n v="2406"/>
    <s v="Australia"/>
    <x v="2"/>
    <n v="94"/>
  </r>
  <r>
    <n v="2406"/>
    <s v="Australia"/>
    <x v="3"/>
    <n v="12"/>
  </r>
  <r>
    <n v="2406"/>
    <s v="Australia"/>
    <x v="4"/>
    <n v="9"/>
  </r>
  <r>
    <n v="2406"/>
    <s v="Australia"/>
    <x v="5"/>
    <n v="24"/>
  </r>
  <r>
    <n v="7408"/>
    <s v="Saudi Arabia"/>
    <x v="0"/>
    <n v="216"/>
  </r>
  <r>
    <n v="7408"/>
    <s v="Saudi Arabia"/>
    <x v="1"/>
    <n v="2"/>
  </r>
  <r>
    <n v="7408"/>
    <s v="Saudi Arabia"/>
    <x v="2"/>
    <n v="6"/>
  </r>
  <r>
    <n v="7408"/>
    <s v="Saudi Arabia"/>
    <x v="3"/>
    <n v="0"/>
  </r>
  <r>
    <n v="7408"/>
    <s v="Saudi Arabia"/>
    <x v="4"/>
    <n v="0"/>
  </r>
  <r>
    <n v="7408"/>
    <s v="Saudi Arabia"/>
    <x v="5"/>
    <n v="9"/>
  </r>
  <r>
    <n v="10022"/>
    <s v="Spain"/>
    <x v="0"/>
    <n v="12"/>
  </r>
  <r>
    <n v="10022"/>
    <s v="Spain"/>
    <x v="1"/>
    <n v="0"/>
  </r>
  <r>
    <n v="10022"/>
    <s v="Spain"/>
    <x v="2"/>
    <n v="4"/>
  </r>
  <r>
    <n v="10022"/>
    <s v="Spain"/>
    <x v="3"/>
    <n v="0"/>
  </r>
  <r>
    <n v="10022"/>
    <s v="Spain"/>
    <x v="4"/>
    <n v="0"/>
  </r>
  <r>
    <n v="10022"/>
    <s v="Spain"/>
    <x v="5"/>
    <n v="0"/>
  </r>
  <r>
    <n v="2782"/>
    <s v="Spain"/>
    <x v="0"/>
    <n v="352"/>
  </r>
  <r>
    <n v="2782"/>
    <s v="Spain"/>
    <x v="1"/>
    <n v="0"/>
  </r>
  <r>
    <n v="2782"/>
    <s v="Spain"/>
    <x v="2"/>
    <n v="27"/>
  </r>
  <r>
    <n v="2782"/>
    <s v="Spain"/>
    <x v="3"/>
    <n v="10"/>
  </r>
  <r>
    <n v="2782"/>
    <s v="Spain"/>
    <x v="4"/>
    <n v="0"/>
  </r>
  <r>
    <n v="2782"/>
    <s v="Spain"/>
    <x v="5"/>
    <n v="15"/>
  </r>
  <r>
    <n v="5430"/>
    <s v="Spain"/>
    <x v="0"/>
    <n v="454"/>
  </r>
  <r>
    <n v="5430"/>
    <s v="Spain"/>
    <x v="1"/>
    <n v="0"/>
  </r>
  <r>
    <n v="5430"/>
    <s v="Spain"/>
    <x v="2"/>
    <n v="171"/>
  </r>
  <r>
    <n v="5430"/>
    <s v="Spain"/>
    <x v="3"/>
    <n v="8"/>
  </r>
  <r>
    <n v="5430"/>
    <s v="Spain"/>
    <x v="4"/>
    <n v="19"/>
  </r>
  <r>
    <n v="5430"/>
    <s v="Spain"/>
    <x v="5"/>
    <n v="32"/>
  </r>
  <r>
    <n v="8432"/>
    <s v="Spain"/>
    <x v="0"/>
    <n v="454"/>
  </r>
  <r>
    <n v="8432"/>
    <s v="Spain"/>
    <x v="1"/>
    <n v="0"/>
  </r>
  <r>
    <n v="8432"/>
    <s v="Spain"/>
    <x v="2"/>
    <n v="171"/>
  </r>
  <r>
    <n v="8432"/>
    <s v="Spain"/>
    <x v="3"/>
    <n v="8"/>
  </r>
  <r>
    <n v="8432"/>
    <s v="Spain"/>
    <x v="4"/>
    <n v="19"/>
  </r>
  <r>
    <n v="8432"/>
    <s v="Spain"/>
    <x v="5"/>
    <n v="32"/>
  </r>
  <r>
    <n v="10350"/>
    <s v="Spain"/>
    <x v="0"/>
    <n v="33"/>
  </r>
  <r>
    <n v="10350"/>
    <s v="Spain"/>
    <x v="1"/>
    <n v="0"/>
  </r>
  <r>
    <n v="10350"/>
    <s v="Spain"/>
    <x v="2"/>
    <n v="5"/>
  </r>
  <r>
    <n v="10350"/>
    <s v="Spain"/>
    <x v="3"/>
    <n v="0"/>
  </r>
  <r>
    <n v="10350"/>
    <s v="Spain"/>
    <x v="4"/>
    <n v="0"/>
  </r>
  <r>
    <n v="10350"/>
    <s v="Spain"/>
    <x v="5"/>
    <n v="0"/>
  </r>
  <r>
    <n v="7019"/>
    <s v="Saudi Arabia"/>
    <x v="0"/>
    <n v="109"/>
  </r>
  <r>
    <n v="7019"/>
    <s v="Saudi Arabia"/>
    <x v="1"/>
    <n v="18"/>
  </r>
  <r>
    <n v="7019"/>
    <s v="Saudi Arabia"/>
    <x v="2"/>
    <n v="16"/>
  </r>
  <r>
    <n v="7019"/>
    <s v="Saudi Arabia"/>
    <x v="3"/>
    <n v="24"/>
  </r>
  <r>
    <n v="7019"/>
    <s v="Saudi Arabia"/>
    <x v="4"/>
    <n v="26"/>
  </r>
  <r>
    <n v="7019"/>
    <s v="Saudi Arabia"/>
    <x v="5"/>
    <n v="18"/>
  </r>
  <r>
    <n v="10669"/>
    <s v="Spain"/>
    <x v="0"/>
    <n v="277"/>
  </r>
  <r>
    <n v="10669"/>
    <s v="Spain"/>
    <x v="1"/>
    <n v="21"/>
  </r>
  <r>
    <n v="10669"/>
    <s v="Spain"/>
    <x v="2"/>
    <n v="64"/>
  </r>
  <r>
    <n v="10669"/>
    <s v="Spain"/>
    <x v="3"/>
    <n v="62"/>
  </r>
  <r>
    <n v="10669"/>
    <s v="Spain"/>
    <x v="4"/>
    <n v="21"/>
  </r>
  <r>
    <n v="10669"/>
    <s v="Spain"/>
    <x v="5"/>
    <n v="25"/>
  </r>
  <r>
    <n v="6250"/>
    <s v="Spain"/>
    <x v="0"/>
    <n v="710"/>
  </r>
  <r>
    <n v="6250"/>
    <s v="Spain"/>
    <x v="1"/>
    <n v="15"/>
  </r>
  <r>
    <n v="6250"/>
    <s v="Spain"/>
    <x v="2"/>
    <n v="30"/>
  </r>
  <r>
    <n v="6250"/>
    <s v="Spain"/>
    <x v="3"/>
    <n v="20"/>
  </r>
  <r>
    <n v="6250"/>
    <s v="Spain"/>
    <x v="4"/>
    <n v="0"/>
  </r>
  <r>
    <n v="6250"/>
    <s v="Spain"/>
    <x v="5"/>
    <n v="0"/>
  </r>
  <r>
    <n v="3381"/>
    <s v="Canada"/>
    <x v="0"/>
    <n v="70"/>
  </r>
  <r>
    <n v="3381"/>
    <s v="Canada"/>
    <x v="1"/>
    <n v="0"/>
  </r>
  <r>
    <n v="3381"/>
    <s v="Canada"/>
    <x v="2"/>
    <n v="16"/>
  </r>
  <r>
    <n v="3381"/>
    <s v="Canada"/>
    <x v="3"/>
    <n v="0"/>
  </r>
  <r>
    <n v="3381"/>
    <s v="Canada"/>
    <x v="4"/>
    <n v="0"/>
  </r>
  <r>
    <n v="3381"/>
    <s v="Canada"/>
    <x v="5"/>
    <n v="4"/>
  </r>
  <r>
    <n v="7514"/>
    <s v="Australia"/>
    <x v="0"/>
    <n v="84"/>
  </r>
  <r>
    <n v="7514"/>
    <s v="Australia"/>
    <x v="1"/>
    <n v="10"/>
  </r>
  <r>
    <n v="7514"/>
    <s v="Australia"/>
    <x v="2"/>
    <n v="34"/>
  </r>
  <r>
    <n v="7514"/>
    <s v="Australia"/>
    <x v="3"/>
    <n v="11"/>
  </r>
  <r>
    <n v="7514"/>
    <s v="Australia"/>
    <x v="4"/>
    <n v="10"/>
  </r>
  <r>
    <n v="7514"/>
    <s v="Australia"/>
    <x v="5"/>
    <n v="28"/>
  </r>
  <r>
    <n v="975"/>
    <s v="Australia"/>
    <x v="0"/>
    <n v="178"/>
  </r>
  <r>
    <n v="975"/>
    <s v="Australia"/>
    <x v="1"/>
    <n v="4"/>
  </r>
  <r>
    <n v="975"/>
    <s v="Australia"/>
    <x v="2"/>
    <n v="26"/>
  </r>
  <r>
    <n v="975"/>
    <s v="Australia"/>
    <x v="3"/>
    <n v="8"/>
  </r>
  <r>
    <n v="975"/>
    <s v="Australia"/>
    <x v="4"/>
    <n v="4"/>
  </r>
  <r>
    <n v="975"/>
    <s v="Australia"/>
    <x v="5"/>
    <n v="44"/>
  </r>
  <r>
    <n v="9665"/>
    <s v="Saudi Arabia"/>
    <x v="0"/>
    <n v="267"/>
  </r>
  <r>
    <n v="9665"/>
    <s v="Saudi Arabia"/>
    <x v="1"/>
    <n v="3"/>
  </r>
  <r>
    <n v="9665"/>
    <s v="Saudi Arabia"/>
    <x v="2"/>
    <n v="30"/>
  </r>
  <r>
    <n v="9665"/>
    <s v="Saudi Arabia"/>
    <x v="3"/>
    <n v="4"/>
  </r>
  <r>
    <n v="9665"/>
    <s v="Saudi Arabia"/>
    <x v="4"/>
    <n v="0"/>
  </r>
  <r>
    <n v="9665"/>
    <s v="Saudi Arabia"/>
    <x v="5"/>
    <n v="57"/>
  </r>
  <r>
    <n v="6295"/>
    <s v="Spain"/>
    <x v="0"/>
    <n v="652"/>
  </r>
  <r>
    <n v="6295"/>
    <s v="Spain"/>
    <x v="1"/>
    <n v="8"/>
  </r>
  <r>
    <n v="6295"/>
    <s v="Spain"/>
    <x v="2"/>
    <n v="158"/>
  </r>
  <r>
    <n v="6295"/>
    <s v="Spain"/>
    <x v="3"/>
    <n v="21"/>
  </r>
  <r>
    <n v="6295"/>
    <s v="Spain"/>
    <x v="4"/>
    <n v="0"/>
  </r>
  <r>
    <n v="6295"/>
    <s v="Spain"/>
    <x v="5"/>
    <n v="142"/>
  </r>
  <r>
    <n v="8070"/>
    <s v="Spain"/>
    <x v="0"/>
    <n v="199"/>
  </r>
  <r>
    <n v="8070"/>
    <s v="Spain"/>
    <x v="1"/>
    <n v="12"/>
  </r>
  <r>
    <n v="8070"/>
    <s v="Spain"/>
    <x v="2"/>
    <n v="31"/>
  </r>
  <r>
    <n v="8070"/>
    <s v="Spain"/>
    <x v="3"/>
    <n v="3"/>
  </r>
  <r>
    <n v="8070"/>
    <s v="Spain"/>
    <x v="4"/>
    <n v="12"/>
  </r>
  <r>
    <n v="8070"/>
    <s v="Spain"/>
    <x v="5"/>
    <n v="7"/>
  </r>
  <r>
    <n v="10552"/>
    <s v="Spain"/>
    <x v="0"/>
    <n v="70"/>
  </r>
  <r>
    <n v="10552"/>
    <s v="Spain"/>
    <x v="1"/>
    <n v="54"/>
  </r>
  <r>
    <n v="10552"/>
    <s v="Spain"/>
    <x v="2"/>
    <n v="109"/>
  </r>
  <r>
    <n v="10552"/>
    <s v="Spain"/>
    <x v="3"/>
    <n v="80"/>
  </r>
  <r>
    <n v="10552"/>
    <s v="Spain"/>
    <x v="4"/>
    <n v="9"/>
  </r>
  <r>
    <n v="10552"/>
    <s v="Spain"/>
    <x v="5"/>
    <n v="45"/>
  </r>
  <r>
    <n v="3050"/>
    <s v="Spain"/>
    <x v="0"/>
    <n v="185"/>
  </r>
  <r>
    <n v="3050"/>
    <s v="Spain"/>
    <x v="1"/>
    <n v="0"/>
  </r>
  <r>
    <n v="3050"/>
    <s v="Spain"/>
    <x v="2"/>
    <n v="28"/>
  </r>
  <r>
    <n v="3050"/>
    <s v="Spain"/>
    <x v="3"/>
    <n v="3"/>
  </r>
  <r>
    <n v="3050"/>
    <s v="Spain"/>
    <x v="4"/>
    <n v="2"/>
  </r>
  <r>
    <n v="3050"/>
    <s v="Spain"/>
    <x v="5"/>
    <n v="17"/>
  </r>
  <r>
    <n v="2613"/>
    <s v="Spain"/>
    <x v="0"/>
    <n v="162"/>
  </r>
  <r>
    <n v="2613"/>
    <s v="Spain"/>
    <x v="1"/>
    <n v="6"/>
  </r>
  <r>
    <n v="2613"/>
    <s v="Spain"/>
    <x v="2"/>
    <n v="37"/>
  </r>
  <r>
    <n v="2613"/>
    <s v="Spain"/>
    <x v="3"/>
    <n v="6"/>
  </r>
  <r>
    <n v="2613"/>
    <s v="Spain"/>
    <x v="4"/>
    <n v="13"/>
  </r>
  <r>
    <n v="2613"/>
    <s v="Spain"/>
    <x v="5"/>
    <n v="13"/>
  </r>
  <r>
    <n v="771"/>
    <s v="Germany"/>
    <x v="0"/>
    <n v="135"/>
  </r>
  <r>
    <n v="771"/>
    <s v="Germany"/>
    <x v="1"/>
    <n v="9"/>
  </r>
  <r>
    <n v="771"/>
    <s v="Germany"/>
    <x v="2"/>
    <n v="39"/>
  </r>
  <r>
    <n v="771"/>
    <s v="Germany"/>
    <x v="3"/>
    <n v="4"/>
  </r>
  <r>
    <n v="771"/>
    <s v="Germany"/>
    <x v="4"/>
    <n v="0"/>
  </r>
  <r>
    <n v="771"/>
    <s v="Germany"/>
    <x v="5"/>
    <n v="7"/>
  </r>
  <r>
    <n v="8562"/>
    <s v="Spain"/>
    <x v="0"/>
    <n v="127"/>
  </r>
  <r>
    <n v="8562"/>
    <s v="Spain"/>
    <x v="1"/>
    <n v="4"/>
  </r>
  <r>
    <n v="8562"/>
    <s v="Spain"/>
    <x v="2"/>
    <n v="73"/>
  </r>
  <r>
    <n v="8562"/>
    <s v="Spain"/>
    <x v="3"/>
    <n v="15"/>
  </r>
  <r>
    <n v="8562"/>
    <s v="Spain"/>
    <x v="4"/>
    <n v="6"/>
  </r>
  <r>
    <n v="8562"/>
    <s v="Spain"/>
    <x v="5"/>
    <n v="11"/>
  </r>
  <r>
    <n v="8650"/>
    <s v="Spain"/>
    <x v="0"/>
    <n v="5"/>
  </r>
  <r>
    <n v="8650"/>
    <s v="Spain"/>
    <x v="1"/>
    <n v="6"/>
  </r>
  <r>
    <n v="8650"/>
    <s v="Spain"/>
    <x v="2"/>
    <n v="10"/>
  </r>
  <r>
    <n v="8650"/>
    <s v="Spain"/>
    <x v="3"/>
    <n v="6"/>
  </r>
  <r>
    <n v="8650"/>
    <s v="Spain"/>
    <x v="4"/>
    <n v="5"/>
  </r>
  <r>
    <n v="8650"/>
    <s v="Spain"/>
    <x v="5"/>
    <n v="10"/>
  </r>
  <r>
    <n v="8945"/>
    <s v="Saudi Arabia"/>
    <x v="0"/>
    <n v="171"/>
  </r>
  <r>
    <n v="8945"/>
    <s v="Saudi Arabia"/>
    <x v="1"/>
    <n v="0"/>
  </r>
  <r>
    <n v="8945"/>
    <s v="Saudi Arabia"/>
    <x v="2"/>
    <n v="11"/>
  </r>
  <r>
    <n v="8945"/>
    <s v="Saudi Arabia"/>
    <x v="3"/>
    <n v="0"/>
  </r>
  <r>
    <n v="8945"/>
    <s v="Saudi Arabia"/>
    <x v="4"/>
    <n v="1"/>
  </r>
  <r>
    <n v="8945"/>
    <s v="Saudi Arabia"/>
    <x v="5"/>
    <n v="20"/>
  </r>
  <r>
    <n v="5229"/>
    <s v="Germany"/>
    <x v="0"/>
    <n v="30"/>
  </r>
  <r>
    <n v="5229"/>
    <s v="Germany"/>
    <x v="1"/>
    <n v="1"/>
  </r>
  <r>
    <n v="5229"/>
    <s v="Germany"/>
    <x v="2"/>
    <n v="8"/>
  </r>
  <r>
    <n v="5229"/>
    <s v="Germany"/>
    <x v="3"/>
    <n v="0"/>
  </r>
  <r>
    <n v="5229"/>
    <s v="Germany"/>
    <x v="4"/>
    <n v="0"/>
  </r>
  <r>
    <n v="5229"/>
    <s v="Germany"/>
    <x v="5"/>
    <n v="3"/>
  </r>
  <r>
    <n v="5441"/>
    <s v="Spain"/>
    <x v="0"/>
    <n v="267"/>
  </r>
  <r>
    <n v="5441"/>
    <s v="Spain"/>
    <x v="1"/>
    <n v="6"/>
  </r>
  <r>
    <n v="5441"/>
    <s v="Spain"/>
    <x v="2"/>
    <n v="54"/>
  </r>
  <r>
    <n v="5441"/>
    <s v="Spain"/>
    <x v="3"/>
    <n v="8"/>
  </r>
  <r>
    <n v="5441"/>
    <s v="Spain"/>
    <x v="4"/>
    <n v="3"/>
  </r>
  <r>
    <n v="5441"/>
    <s v="Spain"/>
    <x v="5"/>
    <n v="50"/>
  </r>
  <r>
    <n v="3594"/>
    <s v="Canada"/>
    <x v="0"/>
    <n v="539"/>
  </r>
  <r>
    <n v="3594"/>
    <s v="Canada"/>
    <x v="1"/>
    <n v="6"/>
  </r>
  <r>
    <n v="3594"/>
    <s v="Canada"/>
    <x v="2"/>
    <n v="91"/>
  </r>
  <r>
    <n v="3594"/>
    <s v="Canada"/>
    <x v="3"/>
    <n v="8"/>
  </r>
  <r>
    <n v="3594"/>
    <s v="Canada"/>
    <x v="4"/>
    <n v="6"/>
  </r>
  <r>
    <n v="3594"/>
    <s v="Canada"/>
    <x v="5"/>
    <n v="97"/>
  </r>
  <r>
    <n v="5062"/>
    <s v="Saudi Arabia"/>
    <x v="0"/>
    <n v="35"/>
  </r>
  <r>
    <n v="5062"/>
    <s v="Saudi Arabia"/>
    <x v="1"/>
    <n v="0"/>
  </r>
  <r>
    <n v="5062"/>
    <s v="Saudi Arabia"/>
    <x v="2"/>
    <n v="4"/>
  </r>
  <r>
    <n v="5062"/>
    <s v="Saudi Arabia"/>
    <x v="3"/>
    <n v="0"/>
  </r>
  <r>
    <n v="5062"/>
    <s v="Saudi Arabia"/>
    <x v="4"/>
    <n v="0"/>
  </r>
  <r>
    <n v="5062"/>
    <s v="Saudi Arabia"/>
    <x v="5"/>
    <n v="0"/>
  </r>
  <r>
    <n v="7822"/>
    <s v="Spain"/>
    <x v="0"/>
    <n v="198"/>
  </r>
  <r>
    <n v="7822"/>
    <s v="Spain"/>
    <x v="1"/>
    <n v="18"/>
  </r>
  <r>
    <n v="7822"/>
    <s v="Spain"/>
    <x v="2"/>
    <n v="252"/>
  </r>
  <r>
    <n v="7822"/>
    <s v="Spain"/>
    <x v="3"/>
    <n v="32"/>
  </r>
  <r>
    <n v="7822"/>
    <s v="Spain"/>
    <x v="4"/>
    <n v="108"/>
  </r>
  <r>
    <n v="7822"/>
    <s v="Spain"/>
    <x v="5"/>
    <n v="54"/>
  </r>
  <r>
    <n v="521"/>
    <s v="Spain"/>
    <x v="0"/>
    <n v="174"/>
  </r>
  <r>
    <n v="521"/>
    <s v="Spain"/>
    <x v="1"/>
    <n v="77"/>
  </r>
  <r>
    <n v="521"/>
    <s v="Spain"/>
    <x v="2"/>
    <n v="203"/>
  </r>
  <r>
    <n v="521"/>
    <s v="Spain"/>
    <x v="3"/>
    <n v="6"/>
  </r>
  <r>
    <n v="521"/>
    <s v="Spain"/>
    <x v="4"/>
    <n v="24"/>
  </r>
  <r>
    <n v="521"/>
    <s v="Spain"/>
    <x v="5"/>
    <n v="97"/>
  </r>
  <r>
    <n v="10128"/>
    <s v="Canada"/>
    <x v="0"/>
    <n v="620"/>
  </r>
  <r>
    <n v="10128"/>
    <s v="Canada"/>
    <x v="1"/>
    <n v="16"/>
  </r>
  <r>
    <n v="10128"/>
    <s v="Canada"/>
    <x v="2"/>
    <n v="165"/>
  </r>
  <r>
    <n v="10128"/>
    <s v="Canada"/>
    <x v="3"/>
    <n v="0"/>
  </r>
  <r>
    <n v="10128"/>
    <s v="Canada"/>
    <x v="4"/>
    <n v="24"/>
  </r>
  <r>
    <n v="10128"/>
    <s v="Canada"/>
    <x v="5"/>
    <n v="82"/>
  </r>
  <r>
    <n v="9284"/>
    <s v="Spain"/>
    <x v="0"/>
    <n v="620"/>
  </r>
  <r>
    <n v="9284"/>
    <s v="Spain"/>
    <x v="1"/>
    <n v="16"/>
  </r>
  <r>
    <n v="9284"/>
    <s v="Spain"/>
    <x v="2"/>
    <n v="165"/>
  </r>
  <r>
    <n v="9284"/>
    <s v="Spain"/>
    <x v="3"/>
    <n v="0"/>
  </r>
  <r>
    <n v="9284"/>
    <s v="Spain"/>
    <x v="4"/>
    <n v="24"/>
  </r>
  <r>
    <n v="9284"/>
    <s v="Spain"/>
    <x v="5"/>
    <n v="82"/>
  </r>
  <r>
    <n v="254"/>
    <s v="Spain"/>
    <x v="0"/>
    <n v="399"/>
  </r>
  <r>
    <n v="254"/>
    <s v="Spain"/>
    <x v="1"/>
    <n v="4"/>
  </r>
  <r>
    <n v="254"/>
    <s v="Spain"/>
    <x v="2"/>
    <n v="30"/>
  </r>
  <r>
    <n v="254"/>
    <s v="Spain"/>
    <x v="3"/>
    <n v="6"/>
  </r>
  <r>
    <n v="254"/>
    <s v="Spain"/>
    <x v="4"/>
    <n v="4"/>
  </r>
  <r>
    <n v="254"/>
    <s v="Spain"/>
    <x v="5"/>
    <n v="30"/>
  </r>
  <r>
    <n v="10882"/>
    <s v="Spain"/>
    <x v="0"/>
    <n v="407"/>
  </r>
  <r>
    <n v="10882"/>
    <s v="Spain"/>
    <x v="1"/>
    <n v="53"/>
  </r>
  <r>
    <n v="10882"/>
    <s v="Spain"/>
    <x v="2"/>
    <n v="221"/>
  </r>
  <r>
    <n v="10882"/>
    <s v="Spain"/>
    <x v="3"/>
    <n v="58"/>
  </r>
  <r>
    <n v="10882"/>
    <s v="Spain"/>
    <x v="4"/>
    <n v="150"/>
  </r>
  <r>
    <n v="10882"/>
    <s v="Spain"/>
    <x v="5"/>
    <n v="26"/>
  </r>
  <r>
    <n v="5272"/>
    <s v="Saudi Arabia"/>
    <x v="0"/>
    <n v="378"/>
  </r>
  <r>
    <n v="5272"/>
    <s v="Saudi Arabia"/>
    <x v="1"/>
    <n v="0"/>
  </r>
  <r>
    <n v="5272"/>
    <s v="Saudi Arabia"/>
    <x v="2"/>
    <n v="88"/>
  </r>
  <r>
    <n v="5272"/>
    <s v="Saudi Arabia"/>
    <x v="3"/>
    <n v="19"/>
  </r>
  <r>
    <n v="5272"/>
    <s v="Saudi Arabia"/>
    <x v="4"/>
    <n v="4"/>
  </r>
  <r>
    <n v="5272"/>
    <s v="Saudi Arabia"/>
    <x v="5"/>
    <n v="73"/>
  </r>
  <r>
    <n v="9697"/>
    <s v="Spain"/>
    <x v="0"/>
    <n v="335"/>
  </r>
  <r>
    <n v="9697"/>
    <s v="Spain"/>
    <x v="1"/>
    <n v="42"/>
  </r>
  <r>
    <n v="9697"/>
    <s v="Spain"/>
    <x v="2"/>
    <n v="127"/>
  </r>
  <r>
    <n v="9697"/>
    <s v="Spain"/>
    <x v="3"/>
    <n v="28"/>
  </r>
  <r>
    <n v="9697"/>
    <s v="Spain"/>
    <x v="4"/>
    <n v="5"/>
  </r>
  <r>
    <n v="9697"/>
    <s v="Spain"/>
    <x v="5"/>
    <n v="5"/>
  </r>
  <r>
    <n v="8216"/>
    <s v="Australia"/>
    <x v="0"/>
    <n v="158"/>
  </r>
  <r>
    <n v="8216"/>
    <s v="Australia"/>
    <x v="1"/>
    <n v="0"/>
  </r>
  <r>
    <n v="8216"/>
    <s v="Australia"/>
    <x v="2"/>
    <n v="76"/>
  </r>
  <r>
    <n v="8216"/>
    <s v="Australia"/>
    <x v="3"/>
    <n v="13"/>
  </r>
  <r>
    <n v="8216"/>
    <s v="Australia"/>
    <x v="4"/>
    <n v="7"/>
  </r>
  <r>
    <n v="8216"/>
    <s v="Australia"/>
    <x v="5"/>
    <n v="71"/>
  </r>
  <r>
    <n v="2134"/>
    <s v="Saudi Arabia"/>
    <x v="0"/>
    <n v="263"/>
  </r>
  <r>
    <n v="2134"/>
    <s v="Saudi Arabia"/>
    <x v="1"/>
    <n v="5"/>
  </r>
  <r>
    <n v="2134"/>
    <s v="Saudi Arabia"/>
    <x v="2"/>
    <n v="233"/>
  </r>
  <r>
    <n v="2134"/>
    <s v="Saudi Arabia"/>
    <x v="3"/>
    <n v="69"/>
  </r>
  <r>
    <n v="2134"/>
    <s v="Saudi Arabia"/>
    <x v="4"/>
    <n v="41"/>
  </r>
  <r>
    <n v="2134"/>
    <s v="Saudi Arabia"/>
    <x v="5"/>
    <n v="83"/>
  </r>
  <r>
    <n v="4945"/>
    <s v="Spain"/>
    <x v="0"/>
    <n v="815"/>
  </r>
  <r>
    <n v="4945"/>
    <s v="Spain"/>
    <x v="1"/>
    <n v="10"/>
  </r>
  <r>
    <n v="4945"/>
    <s v="Spain"/>
    <x v="2"/>
    <n v="239"/>
  </r>
  <r>
    <n v="4945"/>
    <s v="Spain"/>
    <x v="3"/>
    <n v="28"/>
  </r>
  <r>
    <n v="4945"/>
    <s v="Spain"/>
    <x v="4"/>
    <n v="10"/>
  </r>
  <r>
    <n v="4945"/>
    <s v="Spain"/>
    <x v="5"/>
    <n v="108"/>
  </r>
  <r>
    <n v="610"/>
    <s v="Australia"/>
    <x v="0"/>
    <n v="349"/>
  </r>
  <r>
    <n v="610"/>
    <s v="Australia"/>
    <x v="1"/>
    <n v="4"/>
  </r>
  <r>
    <n v="610"/>
    <s v="Australia"/>
    <x v="2"/>
    <n v="78"/>
  </r>
  <r>
    <n v="610"/>
    <s v="Australia"/>
    <x v="3"/>
    <n v="6"/>
  </r>
  <r>
    <n v="610"/>
    <s v="Australia"/>
    <x v="4"/>
    <n v="0"/>
  </r>
  <r>
    <n v="610"/>
    <s v="Australia"/>
    <x v="5"/>
    <n v="43"/>
  </r>
  <r>
    <n v="1880"/>
    <s v="India"/>
    <x v="0"/>
    <n v="81"/>
  </r>
  <r>
    <n v="1880"/>
    <s v="India"/>
    <x v="1"/>
    <n v="0"/>
  </r>
  <r>
    <n v="1880"/>
    <s v="India"/>
    <x v="2"/>
    <n v="6"/>
  </r>
  <r>
    <n v="1880"/>
    <s v="India"/>
    <x v="3"/>
    <n v="0"/>
  </r>
  <r>
    <n v="1880"/>
    <s v="India"/>
    <x v="4"/>
    <n v="0"/>
  </r>
  <r>
    <n v="1880"/>
    <s v="India"/>
    <x v="5"/>
    <n v="6"/>
  </r>
  <r>
    <n v="5207"/>
    <s v="Spain"/>
    <x v="0"/>
    <n v="489"/>
  </r>
  <r>
    <n v="5207"/>
    <s v="Spain"/>
    <x v="1"/>
    <n v="6"/>
  </r>
  <r>
    <n v="5207"/>
    <s v="Spain"/>
    <x v="2"/>
    <n v="152"/>
  </r>
  <r>
    <n v="5207"/>
    <s v="Spain"/>
    <x v="3"/>
    <n v="8"/>
  </r>
  <r>
    <n v="5207"/>
    <s v="Spain"/>
    <x v="4"/>
    <n v="6"/>
  </r>
  <r>
    <n v="5207"/>
    <s v="Spain"/>
    <x v="5"/>
    <n v="132"/>
  </r>
  <r>
    <n v="2072"/>
    <s v="Canada"/>
    <x v="0"/>
    <n v="896"/>
  </r>
  <r>
    <n v="2072"/>
    <s v="Canada"/>
    <x v="1"/>
    <n v="10"/>
  </r>
  <r>
    <n v="2072"/>
    <s v="Canada"/>
    <x v="2"/>
    <n v="101"/>
  </r>
  <r>
    <n v="2072"/>
    <s v="Canada"/>
    <x v="3"/>
    <n v="13"/>
  </r>
  <r>
    <n v="2072"/>
    <s v="Canada"/>
    <x v="4"/>
    <n v="10"/>
  </r>
  <r>
    <n v="2072"/>
    <s v="Canada"/>
    <x v="5"/>
    <n v="34"/>
  </r>
  <r>
    <n v="4865"/>
    <s v="Australia"/>
    <x v="0"/>
    <n v="229"/>
  </r>
  <r>
    <n v="4865"/>
    <s v="Australia"/>
    <x v="1"/>
    <n v="7"/>
  </r>
  <r>
    <n v="4865"/>
    <s v="Australia"/>
    <x v="2"/>
    <n v="140"/>
  </r>
  <r>
    <n v="4865"/>
    <s v="Australia"/>
    <x v="3"/>
    <n v="10"/>
  </r>
  <r>
    <n v="4865"/>
    <s v="Australia"/>
    <x v="4"/>
    <n v="3"/>
  </r>
  <r>
    <n v="4865"/>
    <s v="Australia"/>
    <x v="5"/>
    <n v="11"/>
  </r>
  <r>
    <n v="2404"/>
    <s v="USA"/>
    <x v="0"/>
    <n v="173"/>
  </r>
  <r>
    <n v="2404"/>
    <s v="USA"/>
    <x v="1"/>
    <n v="4"/>
  </r>
  <r>
    <n v="2404"/>
    <s v="USA"/>
    <x v="2"/>
    <n v="30"/>
  </r>
  <r>
    <n v="2404"/>
    <s v="USA"/>
    <x v="3"/>
    <n v="3"/>
  </r>
  <r>
    <n v="2404"/>
    <s v="USA"/>
    <x v="4"/>
    <n v="6"/>
  </r>
  <r>
    <n v="2404"/>
    <s v="USA"/>
    <x v="5"/>
    <n v="41"/>
  </r>
  <r>
    <n v="8104"/>
    <s v="Spain"/>
    <x v="0"/>
    <n v="241"/>
  </r>
  <r>
    <n v="8104"/>
    <s v="Spain"/>
    <x v="1"/>
    <n v="0"/>
  </r>
  <r>
    <n v="8104"/>
    <s v="Spain"/>
    <x v="2"/>
    <n v="12"/>
  </r>
  <r>
    <n v="8104"/>
    <s v="Spain"/>
    <x v="3"/>
    <n v="0"/>
  </r>
  <r>
    <n v="8104"/>
    <s v="Spain"/>
    <x v="4"/>
    <n v="0"/>
  </r>
  <r>
    <n v="8104"/>
    <s v="Spain"/>
    <x v="5"/>
    <n v="25"/>
  </r>
  <r>
    <n v="4093"/>
    <s v="Canada"/>
    <x v="0"/>
    <n v="216"/>
  </r>
  <r>
    <n v="4093"/>
    <s v="Canada"/>
    <x v="1"/>
    <n v="9"/>
  </r>
  <r>
    <n v="4093"/>
    <s v="Canada"/>
    <x v="2"/>
    <n v="57"/>
  </r>
  <r>
    <n v="4093"/>
    <s v="Canada"/>
    <x v="3"/>
    <n v="20"/>
  </r>
  <r>
    <n v="4093"/>
    <s v="Canada"/>
    <x v="4"/>
    <n v="9"/>
  </r>
  <r>
    <n v="4093"/>
    <s v="Canada"/>
    <x v="5"/>
    <n v="125"/>
  </r>
  <r>
    <n v="8207"/>
    <s v="Canada"/>
    <x v="0"/>
    <n v="28"/>
  </r>
  <r>
    <n v="8207"/>
    <s v="Canada"/>
    <x v="1"/>
    <n v="0"/>
  </r>
  <r>
    <n v="8207"/>
    <s v="Canada"/>
    <x v="2"/>
    <n v="9"/>
  </r>
  <r>
    <n v="8207"/>
    <s v="Canada"/>
    <x v="3"/>
    <n v="3"/>
  </r>
  <r>
    <n v="8207"/>
    <s v="Canada"/>
    <x v="4"/>
    <n v="0"/>
  </r>
  <r>
    <n v="8207"/>
    <s v="Canada"/>
    <x v="5"/>
    <n v="0"/>
  </r>
  <r>
    <n v="4915"/>
    <s v="Germany"/>
    <x v="0"/>
    <n v="176"/>
  </r>
  <r>
    <n v="4915"/>
    <s v="Germany"/>
    <x v="1"/>
    <n v="72"/>
  </r>
  <r>
    <n v="4915"/>
    <s v="Germany"/>
    <x v="2"/>
    <n v="98"/>
  </r>
  <r>
    <n v="4915"/>
    <s v="Germany"/>
    <x v="3"/>
    <n v="136"/>
  </r>
  <r>
    <n v="4915"/>
    <s v="Germany"/>
    <x v="4"/>
    <n v="21"/>
  </r>
  <r>
    <n v="4915"/>
    <s v="Germany"/>
    <x v="5"/>
    <n v="229"/>
  </r>
  <r>
    <n v="1055"/>
    <s v="Germany"/>
    <x v="0"/>
    <n v="29"/>
  </r>
  <r>
    <n v="1055"/>
    <s v="Germany"/>
    <x v="1"/>
    <n v="0"/>
  </r>
  <r>
    <n v="1055"/>
    <s v="Germany"/>
    <x v="2"/>
    <n v="8"/>
  </r>
  <r>
    <n v="1055"/>
    <s v="Germany"/>
    <x v="3"/>
    <n v="2"/>
  </r>
  <r>
    <n v="1055"/>
    <s v="Germany"/>
    <x v="4"/>
    <n v="0"/>
  </r>
  <r>
    <n v="1055"/>
    <s v="Germany"/>
    <x v="5"/>
    <n v="6"/>
  </r>
  <r>
    <n v="1406"/>
    <s v="Spain"/>
    <x v="0"/>
    <n v="280"/>
  </r>
  <r>
    <n v="1406"/>
    <s v="Spain"/>
    <x v="1"/>
    <n v="7"/>
  </r>
  <r>
    <n v="1406"/>
    <s v="Spain"/>
    <x v="2"/>
    <n v="81"/>
  </r>
  <r>
    <n v="1406"/>
    <s v="Spain"/>
    <x v="3"/>
    <n v="20"/>
  </r>
  <r>
    <n v="1406"/>
    <s v="Spain"/>
    <x v="4"/>
    <n v="0"/>
  </r>
  <r>
    <n v="1406"/>
    <s v="Spain"/>
    <x v="5"/>
    <n v="27"/>
  </r>
  <r>
    <n v="7409"/>
    <s v="Spain"/>
    <x v="0"/>
    <n v="211"/>
  </r>
  <r>
    <n v="7409"/>
    <s v="Spain"/>
    <x v="1"/>
    <n v="2"/>
  </r>
  <r>
    <n v="7409"/>
    <s v="Spain"/>
    <x v="2"/>
    <n v="30"/>
  </r>
  <r>
    <n v="7409"/>
    <s v="Spain"/>
    <x v="3"/>
    <n v="7"/>
  </r>
  <r>
    <n v="7409"/>
    <s v="Spain"/>
    <x v="4"/>
    <n v="7"/>
  </r>
  <r>
    <n v="7409"/>
    <s v="Spain"/>
    <x v="5"/>
    <n v="10"/>
  </r>
  <r>
    <n v="8687"/>
    <s v="India"/>
    <x v="0"/>
    <n v="121"/>
  </r>
  <r>
    <n v="8687"/>
    <s v="India"/>
    <x v="1"/>
    <n v="62"/>
  </r>
  <r>
    <n v="8687"/>
    <s v="India"/>
    <x v="2"/>
    <n v="90"/>
  </r>
  <r>
    <n v="8687"/>
    <s v="India"/>
    <x v="3"/>
    <n v="68"/>
  </r>
  <r>
    <n v="8687"/>
    <s v="India"/>
    <x v="4"/>
    <n v="20"/>
  </r>
  <r>
    <n v="8687"/>
    <s v="India"/>
    <x v="5"/>
    <n v="125"/>
  </r>
  <r>
    <n v="4268"/>
    <s v="USA"/>
    <x v="0"/>
    <n v="129"/>
  </r>
  <r>
    <n v="4268"/>
    <s v="USA"/>
    <x v="1"/>
    <n v="0"/>
  </r>
  <r>
    <n v="4268"/>
    <s v="USA"/>
    <x v="2"/>
    <n v="21"/>
  </r>
  <r>
    <n v="4268"/>
    <s v="USA"/>
    <x v="3"/>
    <n v="0"/>
  </r>
  <r>
    <n v="4268"/>
    <s v="USA"/>
    <x v="4"/>
    <n v="1"/>
  </r>
  <r>
    <n v="4268"/>
    <s v="USA"/>
    <x v="5"/>
    <n v="7"/>
  </r>
  <r>
    <n v="5407"/>
    <s v="Saudi Arabia"/>
    <x v="0"/>
    <n v="729"/>
  </r>
  <r>
    <n v="5407"/>
    <s v="Saudi Arabia"/>
    <x v="1"/>
    <n v="17"/>
  </r>
  <r>
    <n v="5407"/>
    <s v="Saudi Arabia"/>
    <x v="2"/>
    <n v="133"/>
  </r>
  <r>
    <n v="5407"/>
    <s v="Saudi Arabia"/>
    <x v="3"/>
    <n v="11"/>
  </r>
  <r>
    <n v="5407"/>
    <s v="Saudi Arabia"/>
    <x v="4"/>
    <n v="0"/>
  </r>
  <r>
    <n v="5407"/>
    <s v="Saudi Arabia"/>
    <x v="5"/>
    <n v="195"/>
  </r>
  <r>
    <n v="125"/>
    <s v="India"/>
    <x v="0"/>
    <n v="215"/>
  </r>
  <r>
    <n v="125"/>
    <s v="India"/>
    <x v="1"/>
    <n v="7"/>
  </r>
  <r>
    <n v="125"/>
    <s v="India"/>
    <x v="2"/>
    <n v="33"/>
  </r>
  <r>
    <n v="125"/>
    <s v="India"/>
    <x v="3"/>
    <n v="3"/>
  </r>
  <r>
    <n v="125"/>
    <s v="India"/>
    <x v="4"/>
    <n v="0"/>
  </r>
  <r>
    <n v="125"/>
    <s v="India"/>
    <x v="5"/>
    <n v="13"/>
  </r>
  <r>
    <n v="9967"/>
    <s v="USA"/>
    <x v="0"/>
    <n v="160"/>
  </r>
  <r>
    <n v="9967"/>
    <s v="USA"/>
    <x v="1"/>
    <n v="15"/>
  </r>
  <r>
    <n v="9967"/>
    <s v="USA"/>
    <x v="2"/>
    <n v="196"/>
  </r>
  <r>
    <n v="9967"/>
    <s v="USA"/>
    <x v="3"/>
    <n v="15"/>
  </r>
  <r>
    <n v="9967"/>
    <s v="USA"/>
    <x v="4"/>
    <n v="11"/>
  </r>
  <r>
    <n v="9967"/>
    <s v="USA"/>
    <x v="5"/>
    <n v="50"/>
  </r>
  <r>
    <n v="3298"/>
    <s v="Saudi Arabia"/>
    <x v="0"/>
    <n v="856"/>
  </r>
  <r>
    <n v="3298"/>
    <s v="Saudi Arabia"/>
    <x v="1"/>
    <n v="0"/>
  </r>
  <r>
    <n v="3298"/>
    <s v="Saudi Arabia"/>
    <x v="2"/>
    <n v="76"/>
  </r>
  <r>
    <n v="3298"/>
    <s v="Saudi Arabia"/>
    <x v="3"/>
    <n v="12"/>
  </r>
  <r>
    <n v="3298"/>
    <s v="Saudi Arabia"/>
    <x v="4"/>
    <n v="9"/>
  </r>
  <r>
    <n v="3298"/>
    <s v="Saudi Arabia"/>
    <x v="5"/>
    <n v="199"/>
  </r>
  <r>
    <n v="4377"/>
    <s v="Canada"/>
    <x v="0"/>
    <n v="254"/>
  </r>
  <r>
    <n v="4377"/>
    <s v="Canada"/>
    <x v="1"/>
    <n v="10"/>
  </r>
  <r>
    <n v="4377"/>
    <s v="Canada"/>
    <x v="2"/>
    <n v="44"/>
  </r>
  <r>
    <n v="4377"/>
    <s v="Canada"/>
    <x v="3"/>
    <n v="30"/>
  </r>
  <r>
    <n v="4377"/>
    <s v="Canada"/>
    <x v="4"/>
    <n v="10"/>
  </r>
  <r>
    <n v="4377"/>
    <s v="Canada"/>
    <x v="5"/>
    <n v="227"/>
  </r>
  <r>
    <n v="9405"/>
    <s v="Saudi Arabia"/>
    <x v="0"/>
    <n v="84"/>
  </r>
  <r>
    <n v="9405"/>
    <s v="Saudi Arabia"/>
    <x v="1"/>
    <n v="3"/>
  </r>
  <r>
    <n v="9405"/>
    <s v="Saudi Arabia"/>
    <x v="2"/>
    <n v="61"/>
  </r>
  <r>
    <n v="9405"/>
    <s v="Saudi Arabia"/>
    <x v="3"/>
    <n v="2"/>
  </r>
  <r>
    <n v="9405"/>
    <s v="Saudi Arabia"/>
    <x v="4"/>
    <n v="1"/>
  </r>
  <r>
    <n v="9405"/>
    <s v="Saudi Arabia"/>
    <x v="5"/>
    <n v="21"/>
  </r>
  <r>
    <n v="3783"/>
    <s v="Saudi Arabia"/>
    <x v="0"/>
    <n v="105"/>
  </r>
  <r>
    <n v="3783"/>
    <s v="Saudi Arabia"/>
    <x v="1"/>
    <n v="0"/>
  </r>
  <r>
    <n v="3783"/>
    <s v="Saudi Arabia"/>
    <x v="2"/>
    <n v="10"/>
  </r>
  <r>
    <n v="3783"/>
    <s v="Saudi Arabia"/>
    <x v="3"/>
    <n v="0"/>
  </r>
  <r>
    <n v="3783"/>
    <s v="Saudi Arabia"/>
    <x v="4"/>
    <n v="1"/>
  </r>
  <r>
    <n v="3783"/>
    <s v="Saudi Arabia"/>
    <x v="5"/>
    <n v="0"/>
  </r>
  <r>
    <n v="5221"/>
    <s v="Germany"/>
    <x v="0"/>
    <n v="714"/>
  </r>
  <r>
    <n v="5221"/>
    <s v="Germany"/>
    <x v="1"/>
    <n v="8"/>
  </r>
  <r>
    <n v="5221"/>
    <s v="Germany"/>
    <x v="2"/>
    <n v="99"/>
  </r>
  <r>
    <n v="5221"/>
    <s v="Germany"/>
    <x v="3"/>
    <n v="11"/>
  </r>
  <r>
    <n v="5221"/>
    <s v="Germany"/>
    <x v="4"/>
    <n v="0"/>
  </r>
  <r>
    <n v="5221"/>
    <s v="Germany"/>
    <x v="5"/>
    <n v="47"/>
  </r>
  <r>
    <n v="1212"/>
    <s v="Spain"/>
    <x v="0"/>
    <n v="384"/>
  </r>
  <r>
    <n v="1212"/>
    <s v="Spain"/>
    <x v="1"/>
    <n v="25"/>
  </r>
  <r>
    <n v="1212"/>
    <s v="Spain"/>
    <x v="2"/>
    <n v="292"/>
  </r>
  <r>
    <n v="1212"/>
    <s v="Spain"/>
    <x v="3"/>
    <n v="130"/>
  </r>
  <r>
    <n v="1212"/>
    <s v="Spain"/>
    <x v="4"/>
    <n v="41"/>
  </r>
  <r>
    <n v="1212"/>
    <s v="Spain"/>
    <x v="5"/>
    <n v="64"/>
  </r>
  <r>
    <n v="3732"/>
    <s v="Canada"/>
    <x v="0"/>
    <n v="393"/>
  </r>
  <r>
    <n v="3732"/>
    <s v="Canada"/>
    <x v="1"/>
    <n v="0"/>
  </r>
  <r>
    <n v="3732"/>
    <s v="Canada"/>
    <x v="2"/>
    <n v="239"/>
  </r>
  <r>
    <n v="3732"/>
    <s v="Canada"/>
    <x v="3"/>
    <n v="90"/>
  </r>
  <r>
    <n v="3732"/>
    <s v="Canada"/>
    <x v="4"/>
    <n v="69"/>
  </r>
  <r>
    <n v="3732"/>
    <s v="Canada"/>
    <x v="5"/>
    <n v="69"/>
  </r>
  <r>
    <n v="2928"/>
    <s v="Spain"/>
    <x v="0"/>
    <n v="789"/>
  </r>
  <r>
    <n v="2928"/>
    <s v="Spain"/>
    <x v="1"/>
    <n v="0"/>
  </r>
  <r>
    <n v="2928"/>
    <s v="Spain"/>
    <x v="2"/>
    <n v="142"/>
  </r>
  <r>
    <n v="2928"/>
    <s v="Spain"/>
    <x v="3"/>
    <n v="12"/>
  </r>
  <r>
    <n v="2928"/>
    <s v="Spain"/>
    <x v="4"/>
    <n v="9"/>
  </r>
  <r>
    <n v="2928"/>
    <s v="Spain"/>
    <x v="5"/>
    <n v="38"/>
  </r>
  <r>
    <n v="2920"/>
    <s v="Mexico"/>
    <x v="0"/>
    <n v="789"/>
  </r>
  <r>
    <n v="2920"/>
    <s v="Mexico"/>
    <x v="1"/>
    <n v="0"/>
  </r>
  <r>
    <n v="2920"/>
    <s v="Mexico"/>
    <x v="2"/>
    <n v="142"/>
  </r>
  <r>
    <n v="2920"/>
    <s v="Mexico"/>
    <x v="3"/>
    <n v="12"/>
  </r>
  <r>
    <n v="2920"/>
    <s v="Mexico"/>
    <x v="4"/>
    <n v="9"/>
  </r>
  <r>
    <n v="2920"/>
    <s v="Mexico"/>
    <x v="5"/>
    <n v="38"/>
  </r>
  <r>
    <n v="3635"/>
    <s v="Saudi Arabia"/>
    <x v="0"/>
    <n v="492"/>
  </r>
  <r>
    <n v="3635"/>
    <s v="Saudi Arabia"/>
    <x v="1"/>
    <n v="0"/>
  </r>
  <r>
    <n v="3635"/>
    <s v="Saudi Arabia"/>
    <x v="2"/>
    <n v="37"/>
  </r>
  <r>
    <n v="3635"/>
    <s v="Saudi Arabia"/>
    <x v="3"/>
    <n v="7"/>
  </r>
  <r>
    <n v="3635"/>
    <s v="Saudi Arabia"/>
    <x v="4"/>
    <n v="0"/>
  </r>
  <r>
    <n v="3635"/>
    <s v="Saudi Arabia"/>
    <x v="5"/>
    <n v="42"/>
  </r>
  <r>
    <n v="1131"/>
    <s v="Saudi Arabia"/>
    <x v="0"/>
    <n v="85"/>
  </r>
  <r>
    <n v="1131"/>
    <s v="Saudi Arabia"/>
    <x v="1"/>
    <n v="0"/>
  </r>
  <r>
    <n v="1131"/>
    <s v="Saudi Arabia"/>
    <x v="2"/>
    <n v="3"/>
  </r>
  <r>
    <n v="1131"/>
    <s v="Saudi Arabia"/>
    <x v="3"/>
    <n v="0"/>
  </r>
  <r>
    <n v="1131"/>
    <s v="Saudi Arabia"/>
    <x v="4"/>
    <n v="0"/>
  </r>
  <r>
    <n v="1131"/>
    <s v="Saudi Arabia"/>
    <x v="5"/>
    <n v="7"/>
  </r>
  <r>
    <n v="378"/>
    <s v="Spain"/>
    <x v="0"/>
    <n v="283"/>
  </r>
  <r>
    <n v="378"/>
    <s v="Spain"/>
    <x v="1"/>
    <n v="112"/>
  </r>
  <r>
    <n v="378"/>
    <s v="Spain"/>
    <x v="2"/>
    <n v="151"/>
  </r>
  <r>
    <n v="378"/>
    <s v="Spain"/>
    <x v="3"/>
    <n v="51"/>
  </r>
  <r>
    <n v="378"/>
    <s v="Spain"/>
    <x v="4"/>
    <n v="72"/>
  </r>
  <r>
    <n v="378"/>
    <s v="Spain"/>
    <x v="5"/>
    <n v="125"/>
  </r>
  <r>
    <n v="1440"/>
    <s v="Spain"/>
    <x v="0"/>
    <n v="367"/>
  </r>
  <r>
    <n v="1440"/>
    <s v="Spain"/>
    <x v="1"/>
    <n v="17"/>
  </r>
  <r>
    <n v="1440"/>
    <s v="Spain"/>
    <x v="2"/>
    <n v="241"/>
  </r>
  <r>
    <n v="1440"/>
    <s v="Spain"/>
    <x v="3"/>
    <n v="104"/>
  </r>
  <r>
    <n v="1440"/>
    <s v="Spain"/>
    <x v="4"/>
    <n v="188"/>
  </r>
  <r>
    <n v="1440"/>
    <s v="Spain"/>
    <x v="5"/>
    <n v="232"/>
  </r>
  <r>
    <n v="2683"/>
    <s v="Canada"/>
    <x v="0"/>
    <n v="295"/>
  </r>
  <r>
    <n v="2683"/>
    <s v="Canada"/>
    <x v="1"/>
    <n v="106"/>
  </r>
  <r>
    <n v="2683"/>
    <s v="Canada"/>
    <x v="2"/>
    <n v="271"/>
  </r>
  <r>
    <n v="2683"/>
    <s v="Canada"/>
    <x v="3"/>
    <n v="75"/>
  </r>
  <r>
    <n v="2683"/>
    <s v="Canada"/>
    <x v="4"/>
    <n v="98"/>
  </r>
  <r>
    <n v="2683"/>
    <s v="Canada"/>
    <x v="5"/>
    <n v="65"/>
  </r>
  <r>
    <n v="10702"/>
    <s v="Spain"/>
    <x v="0"/>
    <n v="185"/>
  </r>
  <r>
    <n v="10702"/>
    <s v="Spain"/>
    <x v="1"/>
    <n v="8"/>
  </r>
  <r>
    <n v="10702"/>
    <s v="Spain"/>
    <x v="2"/>
    <n v="133"/>
  </r>
  <r>
    <n v="10702"/>
    <s v="Spain"/>
    <x v="3"/>
    <n v="56"/>
  </r>
  <r>
    <n v="10702"/>
    <s v="Spain"/>
    <x v="4"/>
    <n v="56"/>
  </r>
  <r>
    <n v="10702"/>
    <s v="Spain"/>
    <x v="5"/>
    <n v="12"/>
  </r>
  <r>
    <n v="3712"/>
    <s v="India"/>
    <x v="0"/>
    <n v="212"/>
  </r>
  <r>
    <n v="3712"/>
    <s v="India"/>
    <x v="1"/>
    <n v="5"/>
  </r>
  <r>
    <n v="3712"/>
    <s v="India"/>
    <x v="2"/>
    <n v="33"/>
  </r>
  <r>
    <n v="3712"/>
    <s v="India"/>
    <x v="3"/>
    <n v="7"/>
  </r>
  <r>
    <n v="3712"/>
    <s v="India"/>
    <x v="4"/>
    <n v="0"/>
  </r>
  <r>
    <n v="3712"/>
    <s v="India"/>
    <x v="5"/>
    <n v="2"/>
  </r>
  <r>
    <n v="9760"/>
    <s v="Saudi Arabia"/>
    <x v="0"/>
    <n v="953"/>
  </r>
  <r>
    <n v="9760"/>
    <s v="Saudi Arabia"/>
    <x v="1"/>
    <n v="0"/>
  </r>
  <r>
    <n v="9760"/>
    <s v="Saudi Arabia"/>
    <x v="2"/>
    <n v="71"/>
  </r>
  <r>
    <n v="9760"/>
    <s v="Saudi Arabia"/>
    <x v="3"/>
    <n v="0"/>
  </r>
  <r>
    <n v="9760"/>
    <s v="Saudi Arabia"/>
    <x v="4"/>
    <n v="0"/>
  </r>
  <r>
    <n v="9760"/>
    <s v="Saudi Arabia"/>
    <x v="5"/>
    <n v="174"/>
  </r>
  <r>
    <n v="7101"/>
    <s v="Spain"/>
    <x v="0"/>
    <n v="953"/>
  </r>
  <r>
    <n v="7101"/>
    <s v="Spain"/>
    <x v="1"/>
    <n v="0"/>
  </r>
  <r>
    <n v="7101"/>
    <s v="Spain"/>
    <x v="2"/>
    <n v="71"/>
  </r>
  <r>
    <n v="7101"/>
    <s v="Spain"/>
    <x v="3"/>
    <n v="0"/>
  </r>
  <r>
    <n v="7101"/>
    <s v="Spain"/>
    <x v="4"/>
    <n v="0"/>
  </r>
  <r>
    <n v="7101"/>
    <s v="Spain"/>
    <x v="5"/>
    <n v="174"/>
  </r>
  <r>
    <n v="6181"/>
    <s v="USA"/>
    <x v="0"/>
    <n v="488"/>
  </r>
  <r>
    <n v="6181"/>
    <s v="USA"/>
    <x v="1"/>
    <n v="21"/>
  </r>
  <r>
    <n v="6181"/>
    <s v="USA"/>
    <x v="2"/>
    <n v="238"/>
  </r>
  <r>
    <n v="6181"/>
    <s v="USA"/>
    <x v="3"/>
    <n v="56"/>
  </r>
  <r>
    <n v="6181"/>
    <s v="USA"/>
    <x v="4"/>
    <n v="108"/>
  </r>
  <r>
    <n v="6181"/>
    <s v="USA"/>
    <x v="5"/>
    <n v="28"/>
  </r>
  <r>
    <n v="7264"/>
    <s v="Saudi Arabia"/>
    <x v="0"/>
    <n v="12"/>
  </r>
  <r>
    <n v="7264"/>
    <s v="Saudi Arabia"/>
    <x v="1"/>
    <n v="0"/>
  </r>
  <r>
    <n v="7264"/>
    <s v="Saudi Arabia"/>
    <x v="2"/>
    <n v="4"/>
  </r>
  <r>
    <n v="7264"/>
    <s v="Saudi Arabia"/>
    <x v="3"/>
    <n v="0"/>
  </r>
  <r>
    <n v="7264"/>
    <s v="Saudi Arabia"/>
    <x v="4"/>
    <n v="0"/>
  </r>
  <r>
    <n v="7264"/>
    <s v="Saudi Arabia"/>
    <x v="5"/>
    <n v="1"/>
  </r>
  <r>
    <n v="6387"/>
    <s v="Saudi Arabia"/>
    <x v="0"/>
    <n v="42"/>
  </r>
  <r>
    <n v="6387"/>
    <s v="Saudi Arabia"/>
    <x v="1"/>
    <n v="0"/>
  </r>
  <r>
    <n v="6387"/>
    <s v="Saudi Arabia"/>
    <x v="2"/>
    <n v="17"/>
  </r>
  <r>
    <n v="6387"/>
    <s v="Saudi Arabia"/>
    <x v="3"/>
    <n v="0"/>
  </r>
  <r>
    <n v="6387"/>
    <s v="Saudi Arabia"/>
    <x v="4"/>
    <n v="0"/>
  </r>
  <r>
    <n v="6387"/>
    <s v="Saudi Arabia"/>
    <x v="5"/>
    <n v="18"/>
  </r>
  <r>
    <n v="4184"/>
    <s v="Spain"/>
    <x v="0"/>
    <n v="189"/>
  </r>
  <r>
    <n v="4184"/>
    <s v="Spain"/>
    <x v="1"/>
    <n v="2"/>
  </r>
  <r>
    <n v="4184"/>
    <s v="Spain"/>
    <x v="2"/>
    <n v="29"/>
  </r>
  <r>
    <n v="4184"/>
    <s v="Spain"/>
    <x v="3"/>
    <n v="3"/>
  </r>
  <r>
    <n v="4184"/>
    <s v="Spain"/>
    <x v="4"/>
    <n v="2"/>
  </r>
  <r>
    <n v="4184"/>
    <s v="Spain"/>
    <x v="5"/>
    <n v="40"/>
  </r>
  <r>
    <n v="1045"/>
    <s v="Spain"/>
    <x v="0"/>
    <n v="112"/>
  </r>
  <r>
    <n v="1045"/>
    <s v="Spain"/>
    <x v="1"/>
    <n v="10"/>
  </r>
  <r>
    <n v="1045"/>
    <s v="Spain"/>
    <x v="2"/>
    <n v="107"/>
  </r>
  <r>
    <n v="1045"/>
    <s v="Spain"/>
    <x v="3"/>
    <n v="30"/>
  </r>
  <r>
    <n v="1045"/>
    <s v="Spain"/>
    <x v="4"/>
    <n v="0"/>
  </r>
  <r>
    <n v="1045"/>
    <s v="Spain"/>
    <x v="5"/>
    <n v="20"/>
  </r>
  <r>
    <n v="641"/>
    <s v="India"/>
    <x v="0"/>
    <n v="59"/>
  </r>
  <r>
    <n v="641"/>
    <s v="India"/>
    <x v="1"/>
    <n v="0"/>
  </r>
  <r>
    <n v="641"/>
    <s v="India"/>
    <x v="2"/>
    <n v="12"/>
  </r>
  <r>
    <n v="641"/>
    <s v="India"/>
    <x v="3"/>
    <n v="0"/>
  </r>
  <r>
    <n v="641"/>
    <s v="India"/>
    <x v="4"/>
    <n v="0"/>
  </r>
  <r>
    <n v="641"/>
    <s v="India"/>
    <x v="5"/>
    <n v="48"/>
  </r>
  <r>
    <n v="675"/>
    <s v="Spain"/>
    <x v="0"/>
    <n v="146"/>
  </r>
  <r>
    <n v="675"/>
    <s v="Spain"/>
    <x v="1"/>
    <n v="0"/>
  </r>
  <r>
    <n v="675"/>
    <s v="Spain"/>
    <x v="2"/>
    <n v="93"/>
  </r>
  <r>
    <n v="675"/>
    <s v="Spain"/>
    <x v="3"/>
    <n v="7"/>
  </r>
  <r>
    <n v="675"/>
    <s v="Spain"/>
    <x v="4"/>
    <n v="13"/>
  </r>
  <r>
    <n v="675"/>
    <s v="Spain"/>
    <x v="5"/>
    <n v="73"/>
  </r>
  <r>
    <n v="5589"/>
    <s v="India"/>
    <x v="0"/>
    <n v="631"/>
  </r>
  <r>
    <n v="5589"/>
    <s v="India"/>
    <x v="1"/>
    <n v="0"/>
  </r>
  <r>
    <n v="5589"/>
    <s v="India"/>
    <x v="2"/>
    <n v="115"/>
  </r>
  <r>
    <n v="5589"/>
    <s v="India"/>
    <x v="3"/>
    <n v="10"/>
  </r>
  <r>
    <n v="5589"/>
    <s v="India"/>
    <x v="4"/>
    <n v="7"/>
  </r>
  <r>
    <n v="5589"/>
    <s v="India"/>
    <x v="5"/>
    <n v="30"/>
  </r>
  <r>
    <n v="11039"/>
    <s v="Spain"/>
    <x v="0"/>
    <n v="82"/>
  </r>
  <r>
    <n v="11039"/>
    <s v="Spain"/>
    <x v="1"/>
    <n v="33"/>
  </r>
  <r>
    <n v="11039"/>
    <s v="Spain"/>
    <x v="2"/>
    <n v="54"/>
  </r>
  <r>
    <n v="11039"/>
    <s v="Spain"/>
    <x v="3"/>
    <n v="71"/>
  </r>
  <r>
    <n v="11039"/>
    <s v="Spain"/>
    <x v="4"/>
    <n v="30"/>
  </r>
  <r>
    <n v="11039"/>
    <s v="Spain"/>
    <x v="5"/>
    <n v="41"/>
  </r>
  <r>
    <n v="4682"/>
    <s v="Germany"/>
    <x v="0"/>
    <n v="99"/>
  </r>
  <r>
    <n v="4682"/>
    <s v="Germany"/>
    <x v="1"/>
    <n v="27"/>
  </r>
  <r>
    <n v="4682"/>
    <s v="Germany"/>
    <x v="2"/>
    <n v="102"/>
  </r>
  <r>
    <n v="4682"/>
    <s v="Germany"/>
    <x v="3"/>
    <n v="28"/>
  </r>
  <r>
    <n v="4682"/>
    <s v="Germany"/>
    <x v="4"/>
    <n v="48"/>
  </r>
  <r>
    <n v="4682"/>
    <s v="Germany"/>
    <x v="5"/>
    <n v="6"/>
  </r>
  <r>
    <n v="11100"/>
    <s v="Canada"/>
    <x v="0"/>
    <n v="51"/>
  </r>
  <r>
    <n v="11100"/>
    <s v="Canada"/>
    <x v="1"/>
    <n v="2"/>
  </r>
  <r>
    <n v="11100"/>
    <s v="Canada"/>
    <x v="2"/>
    <n v="7"/>
  </r>
  <r>
    <n v="11100"/>
    <s v="Canada"/>
    <x v="3"/>
    <n v="0"/>
  </r>
  <r>
    <n v="11100"/>
    <s v="Canada"/>
    <x v="4"/>
    <n v="1"/>
  </r>
  <r>
    <n v="11100"/>
    <s v="Canada"/>
    <x v="5"/>
    <n v="2"/>
  </r>
  <r>
    <n v="2853"/>
    <s v="Canada"/>
    <x v="0"/>
    <n v="60"/>
  </r>
  <r>
    <n v="2853"/>
    <s v="Canada"/>
    <x v="1"/>
    <n v="51"/>
  </r>
  <r>
    <n v="2853"/>
    <s v="Canada"/>
    <x v="2"/>
    <n v="87"/>
  </r>
  <r>
    <n v="2853"/>
    <s v="Canada"/>
    <x v="3"/>
    <n v="6"/>
  </r>
  <r>
    <n v="2853"/>
    <s v="Canada"/>
    <x v="4"/>
    <n v="20"/>
  </r>
  <r>
    <n v="2853"/>
    <s v="Canada"/>
    <x v="5"/>
    <n v="51"/>
  </r>
  <r>
    <n v="8286"/>
    <s v="Saudi Arabia"/>
    <x v="0"/>
    <n v="98"/>
  </r>
  <r>
    <n v="8286"/>
    <s v="Saudi Arabia"/>
    <x v="1"/>
    <n v="1"/>
  </r>
  <r>
    <n v="8286"/>
    <s v="Saudi Arabia"/>
    <x v="2"/>
    <n v="17"/>
  </r>
  <r>
    <n v="8286"/>
    <s v="Saudi Arabia"/>
    <x v="3"/>
    <n v="0"/>
  </r>
  <r>
    <n v="8286"/>
    <s v="Saudi Arabia"/>
    <x v="4"/>
    <n v="1"/>
  </r>
  <r>
    <n v="8286"/>
    <s v="Saudi Arabia"/>
    <x v="5"/>
    <n v="5"/>
  </r>
  <r>
    <n v="6497"/>
    <s v="Australia"/>
    <x v="0"/>
    <n v="293"/>
  </r>
  <r>
    <n v="6497"/>
    <s v="Australia"/>
    <x v="1"/>
    <n v="6"/>
  </r>
  <r>
    <n v="6497"/>
    <s v="Australia"/>
    <x v="2"/>
    <n v="23"/>
  </r>
  <r>
    <n v="6497"/>
    <s v="Australia"/>
    <x v="3"/>
    <n v="13"/>
  </r>
  <r>
    <n v="6497"/>
    <s v="Australia"/>
    <x v="4"/>
    <n v="6"/>
  </r>
  <r>
    <n v="6497"/>
    <s v="Australia"/>
    <x v="5"/>
    <n v="92"/>
  </r>
  <r>
    <n v="7698"/>
    <s v="India"/>
    <x v="0"/>
    <n v="152"/>
  </r>
  <r>
    <n v="7698"/>
    <s v="India"/>
    <x v="1"/>
    <n v="3"/>
  </r>
  <r>
    <n v="7698"/>
    <s v="India"/>
    <x v="2"/>
    <n v="22"/>
  </r>
  <r>
    <n v="7698"/>
    <s v="India"/>
    <x v="3"/>
    <n v="2"/>
  </r>
  <r>
    <n v="7698"/>
    <s v="India"/>
    <x v="4"/>
    <n v="5"/>
  </r>
  <r>
    <n v="7698"/>
    <s v="India"/>
    <x v="5"/>
    <n v="7"/>
  </r>
  <r>
    <n v="5092"/>
    <s v="Spain"/>
    <x v="0"/>
    <n v="380"/>
  </r>
  <r>
    <n v="5092"/>
    <s v="Spain"/>
    <x v="1"/>
    <n v="0"/>
  </r>
  <r>
    <n v="5092"/>
    <s v="Spain"/>
    <x v="2"/>
    <n v="47"/>
  </r>
  <r>
    <n v="5092"/>
    <s v="Spain"/>
    <x v="3"/>
    <n v="6"/>
  </r>
  <r>
    <n v="5092"/>
    <s v="Spain"/>
    <x v="4"/>
    <n v="0"/>
  </r>
  <r>
    <n v="5092"/>
    <s v="Spain"/>
    <x v="5"/>
    <n v="34"/>
  </r>
  <r>
    <n v="3202"/>
    <s v="Saudi Arabia"/>
    <x v="0"/>
    <n v="1166"/>
  </r>
  <r>
    <n v="3202"/>
    <s v="Saudi Arabia"/>
    <x v="1"/>
    <n v="0"/>
  </r>
  <r>
    <n v="3202"/>
    <s v="Saudi Arabia"/>
    <x v="2"/>
    <n v="48"/>
  </r>
  <r>
    <n v="3202"/>
    <s v="Saudi Arabia"/>
    <x v="3"/>
    <n v="0"/>
  </r>
  <r>
    <n v="3202"/>
    <s v="Saudi Arabia"/>
    <x v="4"/>
    <n v="0"/>
  </r>
  <r>
    <n v="3202"/>
    <s v="Saudi Arabia"/>
    <x v="5"/>
    <n v="36"/>
  </r>
  <r>
    <n v="709"/>
    <s v="Saudi Arabia"/>
    <x v="0"/>
    <n v="787"/>
  </r>
  <r>
    <n v="709"/>
    <s v="Saudi Arabia"/>
    <x v="1"/>
    <n v="20"/>
  </r>
  <r>
    <n v="709"/>
    <s v="Saudi Arabia"/>
    <x v="2"/>
    <n v="204"/>
  </r>
  <r>
    <n v="709"/>
    <s v="Saudi Arabia"/>
    <x v="3"/>
    <n v="0"/>
  </r>
  <r>
    <n v="709"/>
    <s v="Saudi Arabia"/>
    <x v="4"/>
    <n v="0"/>
  </r>
  <r>
    <n v="709"/>
    <s v="Saudi Arabia"/>
    <x v="5"/>
    <n v="92"/>
  </r>
  <r>
    <n v="10664"/>
    <s v="Spain"/>
    <x v="0"/>
    <n v="400"/>
  </r>
  <r>
    <n v="10664"/>
    <s v="Spain"/>
    <x v="1"/>
    <n v="4"/>
  </r>
  <r>
    <n v="10664"/>
    <s v="Spain"/>
    <x v="2"/>
    <n v="35"/>
  </r>
  <r>
    <n v="10664"/>
    <s v="Spain"/>
    <x v="3"/>
    <n v="6"/>
  </r>
  <r>
    <n v="10664"/>
    <s v="Spain"/>
    <x v="4"/>
    <n v="0"/>
  </r>
  <r>
    <n v="10664"/>
    <s v="Spain"/>
    <x v="5"/>
    <n v="22"/>
  </r>
  <r>
    <n v="7938"/>
    <s v="Germany"/>
    <x v="0"/>
    <n v="350"/>
  </r>
  <r>
    <n v="7938"/>
    <s v="Germany"/>
    <x v="1"/>
    <n v="8"/>
  </r>
  <r>
    <n v="7938"/>
    <s v="Germany"/>
    <x v="2"/>
    <n v="66"/>
  </r>
  <r>
    <n v="7938"/>
    <s v="Germany"/>
    <x v="3"/>
    <n v="17"/>
  </r>
  <r>
    <n v="7938"/>
    <s v="Germany"/>
    <x v="4"/>
    <n v="4"/>
  </r>
  <r>
    <n v="7938"/>
    <s v="Germany"/>
    <x v="5"/>
    <n v="4"/>
  </r>
  <r>
    <n v="5837"/>
    <s v="Spain"/>
    <x v="0"/>
    <n v="247"/>
  </r>
  <r>
    <n v="5837"/>
    <s v="Spain"/>
    <x v="1"/>
    <n v="8"/>
  </r>
  <r>
    <n v="5837"/>
    <s v="Spain"/>
    <x v="2"/>
    <n v="160"/>
  </r>
  <r>
    <n v="5837"/>
    <s v="Spain"/>
    <x v="3"/>
    <n v="6"/>
  </r>
  <r>
    <n v="5837"/>
    <s v="Spain"/>
    <x v="4"/>
    <n v="8"/>
  </r>
  <r>
    <n v="5837"/>
    <s v="Spain"/>
    <x v="5"/>
    <n v="65"/>
  </r>
  <r>
    <n v="3602"/>
    <s v="Spain"/>
    <x v="0"/>
    <n v="140"/>
  </r>
  <r>
    <n v="3602"/>
    <s v="Spain"/>
    <x v="1"/>
    <n v="3"/>
  </r>
  <r>
    <n v="3602"/>
    <s v="Spain"/>
    <x v="2"/>
    <n v="29"/>
  </r>
  <r>
    <n v="3602"/>
    <s v="Spain"/>
    <x v="3"/>
    <n v="4"/>
  </r>
  <r>
    <n v="3602"/>
    <s v="Spain"/>
    <x v="4"/>
    <n v="5"/>
  </r>
  <r>
    <n v="3602"/>
    <s v="Spain"/>
    <x v="5"/>
    <n v="14"/>
  </r>
  <r>
    <n v="73"/>
    <s v="India"/>
    <x v="0"/>
    <n v="14"/>
  </r>
  <r>
    <n v="73"/>
    <s v="India"/>
    <x v="1"/>
    <n v="0"/>
  </r>
  <r>
    <n v="73"/>
    <s v="India"/>
    <x v="2"/>
    <n v="3"/>
  </r>
  <r>
    <n v="73"/>
    <s v="India"/>
    <x v="3"/>
    <n v="0"/>
  </r>
  <r>
    <n v="73"/>
    <s v="India"/>
    <x v="4"/>
    <n v="0"/>
  </r>
  <r>
    <n v="73"/>
    <s v="India"/>
    <x v="5"/>
    <n v="1"/>
  </r>
  <r>
    <n v="7108"/>
    <s v="Saudi Arabia"/>
    <x v="0"/>
    <n v="205"/>
  </r>
  <r>
    <n v="7108"/>
    <s v="Saudi Arabia"/>
    <x v="1"/>
    <n v="20"/>
  </r>
  <r>
    <n v="7108"/>
    <s v="Saudi Arabia"/>
    <x v="2"/>
    <n v="47"/>
  </r>
  <r>
    <n v="7108"/>
    <s v="Saudi Arabia"/>
    <x v="3"/>
    <n v="23"/>
  </r>
  <r>
    <n v="7108"/>
    <s v="Saudi Arabia"/>
    <x v="4"/>
    <n v="2"/>
  </r>
  <r>
    <n v="7108"/>
    <s v="Saudi Arabia"/>
    <x v="5"/>
    <n v="56"/>
  </r>
  <r>
    <n v="4552"/>
    <s v="Spain"/>
    <x v="0"/>
    <n v="83"/>
  </r>
  <r>
    <n v="4552"/>
    <s v="Spain"/>
    <x v="1"/>
    <n v="2"/>
  </r>
  <r>
    <n v="4552"/>
    <s v="Spain"/>
    <x v="2"/>
    <n v="101"/>
  </r>
  <r>
    <n v="4552"/>
    <s v="Spain"/>
    <x v="3"/>
    <n v="64"/>
  </r>
  <r>
    <n v="4552"/>
    <s v="Spain"/>
    <x v="4"/>
    <n v="26"/>
  </r>
  <r>
    <n v="4552"/>
    <s v="Spain"/>
    <x v="5"/>
    <n v="117"/>
  </r>
  <r>
    <n v="7375"/>
    <s v="Saudi Arabia"/>
    <x v="0"/>
    <n v="297"/>
  </r>
  <r>
    <n v="7375"/>
    <s v="Saudi Arabia"/>
    <x v="1"/>
    <n v="7"/>
  </r>
  <r>
    <n v="7375"/>
    <s v="Saudi Arabia"/>
    <x v="2"/>
    <n v="79"/>
  </r>
  <r>
    <n v="7375"/>
    <s v="Saudi Arabia"/>
    <x v="3"/>
    <n v="0"/>
  </r>
  <r>
    <n v="7375"/>
    <s v="Saudi Arabia"/>
    <x v="4"/>
    <n v="11"/>
  </r>
  <r>
    <n v="7375"/>
    <s v="Saudi Arabia"/>
    <x v="5"/>
    <n v="182"/>
  </r>
  <r>
    <n v="10144"/>
    <s v="Saudi Arabia"/>
    <x v="0"/>
    <n v="297"/>
  </r>
  <r>
    <n v="10144"/>
    <s v="Saudi Arabia"/>
    <x v="1"/>
    <n v="7"/>
  </r>
  <r>
    <n v="10144"/>
    <s v="Saudi Arabia"/>
    <x v="2"/>
    <n v="79"/>
  </r>
  <r>
    <n v="10144"/>
    <s v="Saudi Arabia"/>
    <x v="3"/>
    <n v="0"/>
  </r>
  <r>
    <n v="10144"/>
    <s v="Saudi Arabia"/>
    <x v="4"/>
    <n v="11"/>
  </r>
  <r>
    <n v="10144"/>
    <s v="Saudi Arabia"/>
    <x v="5"/>
    <n v="182"/>
  </r>
  <r>
    <n v="10341"/>
    <s v="Australia"/>
    <x v="0"/>
    <n v="68"/>
  </r>
  <r>
    <n v="10341"/>
    <s v="Australia"/>
    <x v="1"/>
    <n v="28"/>
  </r>
  <r>
    <n v="10341"/>
    <s v="Australia"/>
    <x v="2"/>
    <n v="39"/>
  </r>
  <r>
    <n v="10341"/>
    <s v="Australia"/>
    <x v="3"/>
    <n v="16"/>
  </r>
  <r>
    <n v="10341"/>
    <s v="Australia"/>
    <x v="4"/>
    <n v="30"/>
  </r>
  <r>
    <n v="10341"/>
    <s v="Australia"/>
    <x v="5"/>
    <n v="41"/>
  </r>
  <r>
    <n v="8159"/>
    <s v="Spain"/>
    <x v="0"/>
    <n v="117"/>
  </r>
  <r>
    <n v="8159"/>
    <s v="Spain"/>
    <x v="1"/>
    <n v="0"/>
  </r>
  <r>
    <n v="8159"/>
    <s v="Spain"/>
    <x v="2"/>
    <n v="22"/>
  </r>
  <r>
    <n v="8159"/>
    <s v="Spain"/>
    <x v="3"/>
    <n v="13"/>
  </r>
  <r>
    <n v="8159"/>
    <s v="Spain"/>
    <x v="4"/>
    <n v="0"/>
  </r>
  <r>
    <n v="8159"/>
    <s v="Spain"/>
    <x v="5"/>
    <n v="30"/>
  </r>
  <r>
    <n v="11075"/>
    <s v="Canada"/>
    <x v="0"/>
    <n v="183"/>
  </r>
  <r>
    <n v="11075"/>
    <s v="Canada"/>
    <x v="1"/>
    <n v="2"/>
  </r>
  <r>
    <n v="11075"/>
    <s v="Canada"/>
    <x v="2"/>
    <n v="64"/>
  </r>
  <r>
    <n v="11075"/>
    <s v="Canada"/>
    <x v="3"/>
    <n v="7"/>
  </r>
  <r>
    <n v="11075"/>
    <s v="Canada"/>
    <x v="4"/>
    <n v="2"/>
  </r>
  <r>
    <n v="11075"/>
    <s v="Canada"/>
    <x v="5"/>
    <n v="12"/>
  </r>
  <r>
    <n v="4656"/>
    <s v="Saudi Arabia"/>
    <x v="0"/>
    <n v="342"/>
  </r>
  <r>
    <n v="4656"/>
    <s v="Saudi Arabia"/>
    <x v="1"/>
    <n v="32"/>
  </r>
  <r>
    <n v="4656"/>
    <s v="Saudi Arabia"/>
    <x v="2"/>
    <n v="230"/>
  </r>
  <r>
    <n v="4656"/>
    <s v="Saudi Arabia"/>
    <x v="3"/>
    <n v="34"/>
  </r>
  <r>
    <n v="4656"/>
    <s v="Saudi Arabia"/>
    <x v="4"/>
    <n v="32"/>
  </r>
  <r>
    <n v="4656"/>
    <s v="Saudi Arabia"/>
    <x v="5"/>
    <n v="40"/>
  </r>
  <r>
    <n v="8825"/>
    <s v="Saudi Arabia"/>
    <x v="0"/>
    <n v="230"/>
  </r>
  <r>
    <n v="8825"/>
    <s v="Saudi Arabia"/>
    <x v="1"/>
    <n v="14"/>
  </r>
  <r>
    <n v="8825"/>
    <s v="Saudi Arabia"/>
    <x v="2"/>
    <n v="156"/>
  </r>
  <r>
    <n v="8825"/>
    <s v="Saudi Arabia"/>
    <x v="3"/>
    <n v="82"/>
  </r>
  <r>
    <n v="8825"/>
    <s v="Saudi Arabia"/>
    <x v="4"/>
    <n v="24"/>
  </r>
  <r>
    <n v="8825"/>
    <s v="Saudi Arabia"/>
    <x v="5"/>
    <n v="58"/>
  </r>
  <r>
    <n v="326"/>
    <s v="India"/>
    <x v="0"/>
    <n v="235"/>
  </r>
  <r>
    <n v="326"/>
    <s v="India"/>
    <x v="1"/>
    <n v="6"/>
  </r>
  <r>
    <n v="326"/>
    <s v="India"/>
    <x v="2"/>
    <n v="45"/>
  </r>
  <r>
    <n v="326"/>
    <s v="India"/>
    <x v="3"/>
    <n v="8"/>
  </r>
  <r>
    <n v="326"/>
    <s v="India"/>
    <x v="4"/>
    <n v="9"/>
  </r>
  <r>
    <n v="326"/>
    <s v="India"/>
    <x v="5"/>
    <n v="12"/>
  </r>
  <r>
    <n v="6663"/>
    <s v="Spain"/>
    <x v="0"/>
    <n v="144"/>
  </r>
  <r>
    <n v="6663"/>
    <s v="Spain"/>
    <x v="1"/>
    <n v="0"/>
  </r>
  <r>
    <n v="6663"/>
    <s v="Spain"/>
    <x v="2"/>
    <n v="7"/>
  </r>
  <r>
    <n v="6663"/>
    <s v="Spain"/>
    <x v="3"/>
    <n v="0"/>
  </r>
  <r>
    <n v="6663"/>
    <s v="Spain"/>
    <x v="4"/>
    <n v="0"/>
  </r>
  <r>
    <n v="6663"/>
    <s v="Spain"/>
    <x v="5"/>
    <n v="6"/>
  </r>
  <r>
    <n v="2461"/>
    <s v="Canada"/>
    <x v="0"/>
    <n v="26"/>
  </r>
  <r>
    <n v="2461"/>
    <s v="Canada"/>
    <x v="1"/>
    <n v="1"/>
  </r>
  <r>
    <n v="2461"/>
    <s v="Canada"/>
    <x v="2"/>
    <n v="11"/>
  </r>
  <r>
    <n v="2461"/>
    <s v="Canada"/>
    <x v="3"/>
    <n v="0"/>
  </r>
  <r>
    <n v="2461"/>
    <s v="Canada"/>
    <x v="4"/>
    <n v="1"/>
  </r>
  <r>
    <n v="2461"/>
    <s v="Canada"/>
    <x v="5"/>
    <n v="4"/>
  </r>
  <r>
    <n v="8017"/>
    <s v="Saudi Arabia"/>
    <x v="0"/>
    <n v="22"/>
  </r>
  <r>
    <n v="8017"/>
    <s v="Saudi Arabia"/>
    <x v="1"/>
    <n v="0"/>
  </r>
  <r>
    <n v="8017"/>
    <s v="Saudi Arabia"/>
    <x v="2"/>
    <n v="19"/>
  </r>
  <r>
    <n v="8017"/>
    <s v="Saudi Arabia"/>
    <x v="3"/>
    <n v="6"/>
  </r>
  <r>
    <n v="8017"/>
    <s v="Saudi Arabia"/>
    <x v="4"/>
    <n v="5"/>
  </r>
  <r>
    <n v="8017"/>
    <s v="Saudi Arabia"/>
    <x v="5"/>
    <n v="3"/>
  </r>
  <r>
    <n v="10490"/>
    <s v="Australia"/>
    <x v="0"/>
    <n v="100"/>
  </r>
  <r>
    <n v="10490"/>
    <s v="Australia"/>
    <x v="1"/>
    <n v="64"/>
  </r>
  <r>
    <n v="10490"/>
    <s v="Australia"/>
    <x v="2"/>
    <n v="79"/>
  </r>
  <r>
    <n v="10490"/>
    <s v="Australia"/>
    <x v="3"/>
    <n v="65"/>
  </r>
  <r>
    <n v="10490"/>
    <s v="Australia"/>
    <x v="4"/>
    <n v="0"/>
  </r>
  <r>
    <n v="10490"/>
    <s v="Australia"/>
    <x v="5"/>
    <n v="109"/>
  </r>
  <r>
    <n v="455"/>
    <s v="Spain"/>
    <x v="0"/>
    <n v="102"/>
  </r>
  <r>
    <n v="455"/>
    <s v="Spain"/>
    <x v="1"/>
    <n v="9"/>
  </r>
  <r>
    <n v="455"/>
    <s v="Spain"/>
    <x v="2"/>
    <n v="63"/>
  </r>
  <r>
    <n v="455"/>
    <s v="Spain"/>
    <x v="3"/>
    <n v="2"/>
  </r>
  <r>
    <n v="455"/>
    <s v="Spain"/>
    <x v="4"/>
    <n v="9"/>
  </r>
  <r>
    <n v="455"/>
    <s v="Spain"/>
    <x v="5"/>
    <n v="24"/>
  </r>
  <r>
    <n v="7592"/>
    <s v="Spain"/>
    <x v="0"/>
    <n v="102"/>
  </r>
  <r>
    <n v="7592"/>
    <s v="Spain"/>
    <x v="1"/>
    <n v="9"/>
  </r>
  <r>
    <n v="7592"/>
    <s v="Spain"/>
    <x v="2"/>
    <n v="63"/>
  </r>
  <r>
    <n v="7592"/>
    <s v="Spain"/>
    <x v="3"/>
    <n v="2"/>
  </r>
  <r>
    <n v="7592"/>
    <s v="Spain"/>
    <x v="4"/>
    <n v="9"/>
  </r>
  <r>
    <n v="7592"/>
    <s v="Spain"/>
    <x v="5"/>
    <n v="24"/>
  </r>
  <r>
    <n v="1118"/>
    <s v="Spain"/>
    <x v="0"/>
    <n v="544"/>
  </r>
  <r>
    <n v="1118"/>
    <s v="Spain"/>
    <x v="1"/>
    <n v="13"/>
  </r>
  <r>
    <n v="1118"/>
    <s v="Spain"/>
    <x v="2"/>
    <n v="85"/>
  </r>
  <r>
    <n v="1118"/>
    <s v="Spain"/>
    <x v="3"/>
    <n v="8"/>
  </r>
  <r>
    <n v="1118"/>
    <s v="Spain"/>
    <x v="4"/>
    <n v="6"/>
  </r>
  <r>
    <n v="1118"/>
    <s v="Spain"/>
    <x v="5"/>
    <n v="29"/>
  </r>
  <r>
    <n v="9347"/>
    <s v="Spain"/>
    <x v="0"/>
    <n v="31"/>
  </r>
  <r>
    <n v="9347"/>
    <s v="Spain"/>
    <x v="1"/>
    <n v="0"/>
  </r>
  <r>
    <n v="9347"/>
    <s v="Spain"/>
    <x v="2"/>
    <n v="7"/>
  </r>
  <r>
    <n v="9347"/>
    <s v="Spain"/>
    <x v="3"/>
    <n v="2"/>
  </r>
  <r>
    <n v="9347"/>
    <s v="Spain"/>
    <x v="4"/>
    <n v="0"/>
  </r>
  <r>
    <n v="9347"/>
    <s v="Spain"/>
    <x v="5"/>
    <n v="6"/>
  </r>
  <r>
    <n v="10160"/>
    <s v="Spain"/>
    <x v="0"/>
    <n v="31"/>
  </r>
  <r>
    <n v="10160"/>
    <s v="Spain"/>
    <x v="1"/>
    <n v="0"/>
  </r>
  <r>
    <n v="10160"/>
    <s v="Spain"/>
    <x v="2"/>
    <n v="7"/>
  </r>
  <r>
    <n v="10160"/>
    <s v="Spain"/>
    <x v="3"/>
    <n v="2"/>
  </r>
  <r>
    <n v="10160"/>
    <s v="Spain"/>
    <x v="4"/>
    <n v="0"/>
  </r>
  <r>
    <n v="10160"/>
    <s v="Spain"/>
    <x v="5"/>
    <n v="6"/>
  </r>
  <r>
    <n v="8148"/>
    <s v="Saudi Arabia"/>
    <x v="0"/>
    <n v="285"/>
  </r>
  <r>
    <n v="8148"/>
    <s v="Saudi Arabia"/>
    <x v="1"/>
    <n v="28"/>
  </r>
  <r>
    <n v="8148"/>
    <s v="Saudi Arabia"/>
    <x v="2"/>
    <n v="242"/>
  </r>
  <r>
    <n v="8148"/>
    <s v="Saudi Arabia"/>
    <x v="3"/>
    <n v="55"/>
  </r>
  <r>
    <n v="8148"/>
    <s v="Saudi Arabia"/>
    <x v="4"/>
    <n v="114"/>
  </r>
  <r>
    <n v="8148"/>
    <s v="Saudi Arabia"/>
    <x v="5"/>
    <n v="135"/>
  </r>
  <r>
    <n v="6271"/>
    <s v="Spain"/>
    <x v="0"/>
    <n v="53"/>
  </r>
  <r>
    <n v="6271"/>
    <s v="Spain"/>
    <x v="1"/>
    <n v="0"/>
  </r>
  <r>
    <n v="6271"/>
    <s v="Spain"/>
    <x v="2"/>
    <n v="8"/>
  </r>
  <r>
    <n v="6271"/>
    <s v="Spain"/>
    <x v="3"/>
    <n v="0"/>
  </r>
  <r>
    <n v="6271"/>
    <s v="Spain"/>
    <x v="4"/>
    <n v="0"/>
  </r>
  <r>
    <n v="6271"/>
    <s v="Spain"/>
    <x v="5"/>
    <n v="2"/>
  </r>
  <r>
    <n v="2286"/>
    <s v="Canada"/>
    <x v="0"/>
    <n v="64"/>
  </r>
  <r>
    <n v="2286"/>
    <s v="Canada"/>
    <x v="1"/>
    <n v="1"/>
  </r>
  <r>
    <n v="2286"/>
    <s v="Canada"/>
    <x v="2"/>
    <n v="21"/>
  </r>
  <r>
    <n v="2286"/>
    <s v="Canada"/>
    <x v="3"/>
    <n v="0"/>
  </r>
  <r>
    <n v="2286"/>
    <s v="Canada"/>
    <x v="4"/>
    <n v="1"/>
  </r>
  <r>
    <n v="2286"/>
    <s v="Canada"/>
    <x v="5"/>
    <n v="27"/>
  </r>
  <r>
    <n v="2061"/>
    <s v="Spain"/>
    <x v="0"/>
    <n v="78"/>
  </r>
  <r>
    <n v="2061"/>
    <s v="Spain"/>
    <x v="1"/>
    <n v="0"/>
  </r>
  <r>
    <n v="2061"/>
    <s v="Spain"/>
    <x v="2"/>
    <n v="11"/>
  </r>
  <r>
    <n v="2061"/>
    <s v="Spain"/>
    <x v="3"/>
    <n v="0"/>
  </r>
  <r>
    <n v="2061"/>
    <s v="Spain"/>
    <x v="4"/>
    <n v="0"/>
  </r>
  <r>
    <n v="2061"/>
    <s v="Spain"/>
    <x v="5"/>
    <n v="10"/>
  </r>
  <r>
    <n v="1165"/>
    <s v="Saudi Arabia"/>
    <x v="0"/>
    <n v="239"/>
  </r>
  <r>
    <n v="1165"/>
    <s v="Saudi Arabia"/>
    <x v="1"/>
    <n v="13"/>
  </r>
  <r>
    <n v="1165"/>
    <s v="Saudi Arabia"/>
    <x v="2"/>
    <n v="143"/>
  </r>
  <r>
    <n v="1165"/>
    <s v="Saudi Arabia"/>
    <x v="3"/>
    <n v="45"/>
  </r>
  <r>
    <n v="1165"/>
    <s v="Saudi Arabia"/>
    <x v="4"/>
    <n v="4"/>
  </r>
  <r>
    <n v="1165"/>
    <s v="Saudi Arabia"/>
    <x v="5"/>
    <n v="52"/>
  </r>
  <r>
    <n v="4690"/>
    <s v="Canada"/>
    <x v="0"/>
    <n v="443"/>
  </r>
  <r>
    <n v="4690"/>
    <s v="Canada"/>
    <x v="1"/>
    <n v="10"/>
  </r>
  <r>
    <n v="4690"/>
    <s v="Canada"/>
    <x v="2"/>
    <n v="75"/>
  </r>
  <r>
    <n v="4690"/>
    <s v="Canada"/>
    <x v="3"/>
    <n v="0"/>
  </r>
  <r>
    <n v="4690"/>
    <s v="Canada"/>
    <x v="4"/>
    <n v="10"/>
  </r>
  <r>
    <n v="4690"/>
    <s v="Canada"/>
    <x v="5"/>
    <n v="48"/>
  </r>
  <r>
    <n v="6097"/>
    <s v="Saudi Arabia"/>
    <x v="0"/>
    <n v="313"/>
  </r>
  <r>
    <n v="6097"/>
    <s v="Saudi Arabia"/>
    <x v="1"/>
    <n v="8"/>
  </r>
  <r>
    <n v="6097"/>
    <s v="Saudi Arabia"/>
    <x v="2"/>
    <n v="104"/>
  </r>
  <r>
    <n v="6097"/>
    <s v="Saudi Arabia"/>
    <x v="3"/>
    <n v="6"/>
  </r>
  <r>
    <n v="6097"/>
    <s v="Saudi Arabia"/>
    <x v="4"/>
    <n v="4"/>
  </r>
  <r>
    <n v="6097"/>
    <s v="Saudi Arabia"/>
    <x v="5"/>
    <n v="126"/>
  </r>
  <r>
    <n v="5180"/>
    <s v="Spain"/>
    <x v="0"/>
    <n v="128"/>
  </r>
  <r>
    <n v="5180"/>
    <s v="Spain"/>
    <x v="1"/>
    <n v="0"/>
  </r>
  <r>
    <n v="5180"/>
    <s v="Spain"/>
    <x v="2"/>
    <n v="16"/>
  </r>
  <r>
    <n v="5180"/>
    <s v="Spain"/>
    <x v="3"/>
    <n v="0"/>
  </r>
  <r>
    <n v="5180"/>
    <s v="Spain"/>
    <x v="4"/>
    <n v="1"/>
  </r>
  <r>
    <n v="5180"/>
    <s v="Spain"/>
    <x v="5"/>
    <n v="4"/>
  </r>
  <r>
    <n v="4725"/>
    <s v="Spain"/>
    <x v="0"/>
    <n v="30"/>
  </r>
  <r>
    <n v="4725"/>
    <s v="Spain"/>
    <x v="1"/>
    <n v="2"/>
  </r>
  <r>
    <n v="4725"/>
    <s v="Spain"/>
    <x v="2"/>
    <n v="25"/>
  </r>
  <r>
    <n v="4725"/>
    <s v="Spain"/>
    <x v="3"/>
    <n v="0"/>
  </r>
  <r>
    <n v="4725"/>
    <s v="Spain"/>
    <x v="4"/>
    <n v="1"/>
  </r>
  <r>
    <n v="4725"/>
    <s v="Spain"/>
    <x v="5"/>
    <n v="9"/>
  </r>
  <r>
    <n v="7230"/>
    <s v="USA"/>
    <x v="0"/>
    <n v="459"/>
  </r>
  <r>
    <n v="7230"/>
    <s v="USA"/>
    <x v="1"/>
    <n v="0"/>
  </r>
  <r>
    <n v="7230"/>
    <s v="USA"/>
    <x v="2"/>
    <n v="24"/>
  </r>
  <r>
    <n v="7230"/>
    <s v="USA"/>
    <x v="3"/>
    <n v="6"/>
  </r>
  <r>
    <n v="7230"/>
    <s v="USA"/>
    <x v="4"/>
    <n v="0"/>
  </r>
  <r>
    <n v="7230"/>
    <s v="USA"/>
    <x v="5"/>
    <n v="4"/>
  </r>
  <r>
    <n v="5675"/>
    <s v="USA"/>
    <x v="0"/>
    <n v="459"/>
  </r>
  <r>
    <n v="5675"/>
    <s v="USA"/>
    <x v="1"/>
    <n v="0"/>
  </r>
  <r>
    <n v="5675"/>
    <s v="USA"/>
    <x v="2"/>
    <n v="24"/>
  </r>
  <r>
    <n v="5675"/>
    <s v="USA"/>
    <x v="3"/>
    <n v="6"/>
  </r>
  <r>
    <n v="5675"/>
    <s v="USA"/>
    <x v="4"/>
    <n v="0"/>
  </r>
  <r>
    <n v="5675"/>
    <s v="USA"/>
    <x v="5"/>
    <n v="4"/>
  </r>
  <r>
    <n v="9140"/>
    <s v="USA"/>
    <x v="0"/>
    <n v="51"/>
  </r>
  <r>
    <n v="9140"/>
    <s v="USA"/>
    <x v="1"/>
    <n v="4"/>
  </r>
  <r>
    <n v="9140"/>
    <s v="USA"/>
    <x v="2"/>
    <n v="24"/>
  </r>
  <r>
    <n v="9140"/>
    <s v="USA"/>
    <x v="3"/>
    <n v="4"/>
  </r>
  <r>
    <n v="9140"/>
    <s v="USA"/>
    <x v="4"/>
    <n v="7"/>
  </r>
  <r>
    <n v="9140"/>
    <s v="USA"/>
    <x v="5"/>
    <n v="1"/>
  </r>
  <r>
    <n v="8594"/>
    <s v="Spain"/>
    <x v="0"/>
    <n v="112"/>
  </r>
  <r>
    <n v="8594"/>
    <s v="Spain"/>
    <x v="1"/>
    <n v="0"/>
  </r>
  <r>
    <n v="8594"/>
    <s v="Spain"/>
    <x v="2"/>
    <n v="6"/>
  </r>
  <r>
    <n v="8594"/>
    <s v="Spain"/>
    <x v="3"/>
    <n v="2"/>
  </r>
  <r>
    <n v="8594"/>
    <s v="Spain"/>
    <x v="4"/>
    <n v="1"/>
  </r>
  <r>
    <n v="8594"/>
    <s v="Spain"/>
    <x v="5"/>
    <n v="14"/>
  </r>
  <r>
    <n v="2632"/>
    <s v="India"/>
    <x v="0"/>
    <n v="297"/>
  </r>
  <r>
    <n v="2632"/>
    <s v="India"/>
    <x v="1"/>
    <n v="0"/>
  </r>
  <r>
    <n v="2632"/>
    <s v="India"/>
    <x v="2"/>
    <n v="38"/>
  </r>
  <r>
    <n v="2632"/>
    <s v="India"/>
    <x v="3"/>
    <n v="13"/>
  </r>
  <r>
    <n v="2632"/>
    <s v="India"/>
    <x v="4"/>
    <n v="0"/>
  </r>
  <r>
    <n v="2632"/>
    <s v="India"/>
    <x v="5"/>
    <n v="152"/>
  </r>
  <r>
    <n v="1349"/>
    <s v="India"/>
    <x v="0"/>
    <n v="85"/>
  </r>
  <r>
    <n v="1349"/>
    <s v="India"/>
    <x v="1"/>
    <n v="7"/>
  </r>
  <r>
    <n v="1349"/>
    <s v="India"/>
    <x v="2"/>
    <n v="24"/>
  </r>
  <r>
    <n v="1349"/>
    <s v="India"/>
    <x v="3"/>
    <n v="2"/>
  </r>
  <r>
    <n v="1349"/>
    <s v="India"/>
    <x v="4"/>
    <n v="3"/>
  </r>
  <r>
    <n v="1349"/>
    <s v="India"/>
    <x v="5"/>
    <n v="27"/>
  </r>
  <r>
    <n v="9973"/>
    <s v="Spain"/>
    <x v="0"/>
    <n v="370"/>
  </r>
  <r>
    <n v="9973"/>
    <s v="Spain"/>
    <x v="1"/>
    <n v="9"/>
  </r>
  <r>
    <n v="9973"/>
    <s v="Spain"/>
    <x v="2"/>
    <n v="92"/>
  </r>
  <r>
    <n v="9973"/>
    <s v="Spain"/>
    <x v="3"/>
    <n v="6"/>
  </r>
  <r>
    <n v="9973"/>
    <s v="Spain"/>
    <x v="4"/>
    <n v="9"/>
  </r>
  <r>
    <n v="9973"/>
    <s v="Spain"/>
    <x v="5"/>
    <n v="4"/>
  </r>
  <r>
    <n v="4452"/>
    <s v="Germany"/>
    <x v="0"/>
    <n v="292"/>
  </r>
  <r>
    <n v="4452"/>
    <s v="Germany"/>
    <x v="1"/>
    <n v="6"/>
  </r>
  <r>
    <n v="4452"/>
    <s v="Germany"/>
    <x v="2"/>
    <n v="37"/>
  </r>
  <r>
    <n v="4452"/>
    <s v="Germany"/>
    <x v="3"/>
    <n v="0"/>
  </r>
  <r>
    <n v="4452"/>
    <s v="Germany"/>
    <x v="4"/>
    <n v="3"/>
  </r>
  <r>
    <n v="4452"/>
    <s v="Germany"/>
    <x v="5"/>
    <n v="34"/>
  </r>
  <r>
    <n v="10307"/>
    <s v="Spain"/>
    <x v="0"/>
    <n v="369"/>
  </r>
  <r>
    <n v="10307"/>
    <s v="Spain"/>
    <x v="1"/>
    <n v="9"/>
  </r>
  <r>
    <n v="10307"/>
    <s v="Spain"/>
    <x v="2"/>
    <n v="87"/>
  </r>
  <r>
    <n v="10307"/>
    <s v="Spain"/>
    <x v="3"/>
    <n v="12"/>
  </r>
  <r>
    <n v="10307"/>
    <s v="Spain"/>
    <x v="4"/>
    <n v="14"/>
  </r>
  <r>
    <n v="10307"/>
    <s v="Spain"/>
    <x v="5"/>
    <n v="34"/>
  </r>
  <r>
    <n v="713"/>
    <s v="Spain"/>
    <x v="0"/>
    <n v="141"/>
  </r>
  <r>
    <n v="713"/>
    <s v="Spain"/>
    <x v="1"/>
    <n v="15"/>
  </r>
  <r>
    <n v="713"/>
    <s v="Spain"/>
    <x v="2"/>
    <n v="153"/>
  </r>
  <r>
    <n v="713"/>
    <s v="Spain"/>
    <x v="3"/>
    <n v="67"/>
  </r>
  <r>
    <n v="713"/>
    <s v="Spain"/>
    <x v="4"/>
    <n v="31"/>
  </r>
  <r>
    <n v="713"/>
    <s v="Spain"/>
    <x v="5"/>
    <n v="35"/>
  </r>
  <r>
    <n v="1378"/>
    <s v="Saudi Arabia"/>
    <x v="0"/>
    <n v="284"/>
  </r>
  <r>
    <n v="1378"/>
    <s v="Saudi Arabia"/>
    <x v="1"/>
    <n v="16"/>
  </r>
  <r>
    <n v="1378"/>
    <s v="Saudi Arabia"/>
    <x v="2"/>
    <n v="160"/>
  </r>
  <r>
    <n v="1378"/>
    <s v="Saudi Arabia"/>
    <x v="3"/>
    <n v="84"/>
  </r>
  <r>
    <n v="1378"/>
    <s v="Saudi Arabia"/>
    <x v="4"/>
    <n v="16"/>
  </r>
  <r>
    <n v="1378"/>
    <s v="Saudi Arabia"/>
    <x v="5"/>
    <n v="134"/>
  </r>
  <r>
    <n v="7540"/>
    <s v="Spain"/>
    <x v="0"/>
    <n v="143"/>
  </r>
  <r>
    <n v="7540"/>
    <s v="Spain"/>
    <x v="1"/>
    <n v="15"/>
  </r>
  <r>
    <n v="7540"/>
    <s v="Spain"/>
    <x v="2"/>
    <n v="60"/>
  </r>
  <r>
    <n v="7540"/>
    <s v="Spain"/>
    <x v="3"/>
    <n v="24"/>
  </r>
  <r>
    <n v="7540"/>
    <s v="Spain"/>
    <x v="4"/>
    <n v="23"/>
  </r>
  <r>
    <n v="7540"/>
    <s v="Spain"/>
    <x v="5"/>
    <n v="5"/>
  </r>
  <r>
    <n v="6969"/>
    <s v="Australia"/>
    <x v="0"/>
    <n v="99"/>
  </r>
  <r>
    <n v="6969"/>
    <s v="Australia"/>
    <x v="1"/>
    <n v="13"/>
  </r>
  <r>
    <n v="6969"/>
    <s v="Australia"/>
    <x v="2"/>
    <n v="66"/>
  </r>
  <r>
    <n v="6969"/>
    <s v="Australia"/>
    <x v="3"/>
    <n v="43"/>
  </r>
  <r>
    <n v="6969"/>
    <s v="Australia"/>
    <x v="4"/>
    <n v="8"/>
  </r>
  <r>
    <n v="6969"/>
    <s v="Australia"/>
    <x v="5"/>
    <n v="4"/>
  </r>
  <r>
    <n v="3972"/>
    <s v="Spain"/>
    <x v="0"/>
    <n v="266"/>
  </r>
  <r>
    <n v="3972"/>
    <s v="Spain"/>
    <x v="1"/>
    <n v="6"/>
  </r>
  <r>
    <n v="3972"/>
    <s v="Spain"/>
    <x v="2"/>
    <n v="51"/>
  </r>
  <r>
    <n v="3972"/>
    <s v="Spain"/>
    <x v="3"/>
    <n v="8"/>
  </r>
  <r>
    <n v="3972"/>
    <s v="Spain"/>
    <x v="4"/>
    <n v="6"/>
  </r>
  <r>
    <n v="3972"/>
    <s v="Spain"/>
    <x v="5"/>
    <n v="64"/>
  </r>
  <r>
    <n v="5633"/>
    <s v="Saudi Arabia"/>
    <x v="0"/>
    <n v="97"/>
  </r>
  <r>
    <n v="5633"/>
    <s v="Saudi Arabia"/>
    <x v="1"/>
    <n v="12"/>
  </r>
  <r>
    <n v="5633"/>
    <s v="Saudi Arabia"/>
    <x v="2"/>
    <n v="84"/>
  </r>
  <r>
    <n v="5633"/>
    <s v="Saudi Arabia"/>
    <x v="3"/>
    <n v="13"/>
  </r>
  <r>
    <n v="5633"/>
    <s v="Saudi Arabia"/>
    <x v="4"/>
    <n v="10"/>
  </r>
  <r>
    <n v="5633"/>
    <s v="Saudi Arabia"/>
    <x v="5"/>
    <n v="15"/>
  </r>
  <r>
    <n v="3037"/>
    <s v="Canada"/>
    <x v="0"/>
    <n v="135"/>
  </r>
  <r>
    <n v="3037"/>
    <s v="Canada"/>
    <x v="1"/>
    <n v="46"/>
  </r>
  <r>
    <n v="3037"/>
    <s v="Canada"/>
    <x v="2"/>
    <n v="92"/>
  </r>
  <r>
    <n v="3037"/>
    <s v="Canada"/>
    <x v="3"/>
    <n v="65"/>
  </r>
  <r>
    <n v="3037"/>
    <s v="Canada"/>
    <x v="4"/>
    <n v="61"/>
  </r>
  <r>
    <n v="3037"/>
    <s v="Canada"/>
    <x v="5"/>
    <n v="11"/>
  </r>
  <r>
    <n v="4698"/>
    <s v="Spain"/>
    <x v="0"/>
    <n v="135"/>
  </r>
  <r>
    <n v="4698"/>
    <s v="Spain"/>
    <x v="1"/>
    <n v="46"/>
  </r>
  <r>
    <n v="4698"/>
    <s v="Spain"/>
    <x v="2"/>
    <n v="92"/>
  </r>
  <r>
    <n v="4698"/>
    <s v="Spain"/>
    <x v="3"/>
    <n v="65"/>
  </r>
  <r>
    <n v="4698"/>
    <s v="Spain"/>
    <x v="4"/>
    <n v="61"/>
  </r>
  <r>
    <n v="4698"/>
    <s v="Spain"/>
    <x v="5"/>
    <n v="11"/>
  </r>
  <r>
    <n v="9386"/>
    <s v="Spain"/>
    <x v="0"/>
    <n v="274"/>
  </r>
  <r>
    <n v="9386"/>
    <s v="Spain"/>
    <x v="1"/>
    <n v="0"/>
  </r>
  <r>
    <n v="9386"/>
    <s v="Spain"/>
    <x v="2"/>
    <n v="21"/>
  </r>
  <r>
    <n v="9386"/>
    <s v="Spain"/>
    <x v="3"/>
    <n v="4"/>
  </r>
  <r>
    <n v="9386"/>
    <s v="Spain"/>
    <x v="4"/>
    <n v="6"/>
  </r>
  <r>
    <n v="9386"/>
    <s v="Spain"/>
    <x v="5"/>
    <n v="15"/>
  </r>
  <r>
    <n v="2115"/>
    <s v="Germany"/>
    <x v="0"/>
    <n v="54"/>
  </r>
  <r>
    <n v="2115"/>
    <s v="Germany"/>
    <x v="1"/>
    <n v="0"/>
  </r>
  <r>
    <n v="2115"/>
    <s v="Germany"/>
    <x v="2"/>
    <n v="10"/>
  </r>
  <r>
    <n v="2115"/>
    <s v="Germany"/>
    <x v="3"/>
    <n v="0"/>
  </r>
  <r>
    <n v="2115"/>
    <s v="Germany"/>
    <x v="4"/>
    <n v="0"/>
  </r>
  <r>
    <n v="2115"/>
    <s v="Germany"/>
    <x v="5"/>
    <n v="2"/>
  </r>
  <r>
    <n v="10855"/>
    <s v="Spain"/>
    <x v="0"/>
    <n v="234"/>
  </r>
  <r>
    <n v="10855"/>
    <s v="Spain"/>
    <x v="1"/>
    <n v="14"/>
  </r>
  <r>
    <n v="10855"/>
    <s v="Spain"/>
    <x v="2"/>
    <n v="77"/>
  </r>
  <r>
    <n v="10855"/>
    <s v="Spain"/>
    <x v="3"/>
    <n v="19"/>
  </r>
  <r>
    <n v="10855"/>
    <s v="Spain"/>
    <x v="4"/>
    <n v="10"/>
  </r>
  <r>
    <n v="10855"/>
    <s v="Spain"/>
    <x v="5"/>
    <n v="42"/>
  </r>
  <r>
    <n v="5209"/>
    <s v="Saudi Arabia"/>
    <x v="0"/>
    <n v="443"/>
  </r>
  <r>
    <n v="5209"/>
    <s v="Saudi Arabia"/>
    <x v="1"/>
    <n v="5"/>
  </r>
  <r>
    <n v="5209"/>
    <s v="Saudi Arabia"/>
    <x v="2"/>
    <n v="71"/>
  </r>
  <r>
    <n v="5209"/>
    <s v="Saudi Arabia"/>
    <x v="3"/>
    <n v="21"/>
  </r>
  <r>
    <n v="5209"/>
    <s v="Saudi Arabia"/>
    <x v="4"/>
    <n v="16"/>
  </r>
  <r>
    <n v="5209"/>
    <s v="Saudi Arabia"/>
    <x v="5"/>
    <n v="82"/>
  </r>
  <r>
    <n v="2895"/>
    <s v="India"/>
    <x v="0"/>
    <n v="104"/>
  </r>
  <r>
    <n v="2895"/>
    <s v="India"/>
    <x v="1"/>
    <n v="1"/>
  </r>
  <r>
    <n v="2895"/>
    <s v="India"/>
    <x v="2"/>
    <n v="54"/>
  </r>
  <r>
    <n v="2895"/>
    <s v="India"/>
    <x v="3"/>
    <n v="13"/>
  </r>
  <r>
    <n v="2895"/>
    <s v="India"/>
    <x v="4"/>
    <n v="9"/>
  </r>
  <r>
    <n v="2895"/>
    <s v="India"/>
    <x v="5"/>
    <n v="14"/>
  </r>
  <r>
    <n v="3025"/>
    <s v="Canada"/>
    <x v="0"/>
    <n v="212"/>
  </r>
  <r>
    <n v="3025"/>
    <s v="Canada"/>
    <x v="1"/>
    <n v="6"/>
  </r>
  <r>
    <n v="3025"/>
    <s v="Canada"/>
    <x v="2"/>
    <n v="69"/>
  </r>
  <r>
    <n v="3025"/>
    <s v="Canada"/>
    <x v="3"/>
    <n v="4"/>
  </r>
  <r>
    <n v="3025"/>
    <s v="Canada"/>
    <x v="4"/>
    <n v="12"/>
  </r>
  <r>
    <n v="3025"/>
    <s v="Canada"/>
    <x v="5"/>
    <n v="3"/>
  </r>
  <r>
    <n v="9323"/>
    <s v="Mexico"/>
    <x v="0"/>
    <n v="520"/>
  </r>
  <r>
    <n v="9323"/>
    <s v="Mexico"/>
    <x v="1"/>
    <n v="8"/>
  </r>
  <r>
    <n v="9323"/>
    <s v="Mexico"/>
    <x v="2"/>
    <n v="223"/>
  </r>
  <r>
    <n v="9323"/>
    <s v="Mexico"/>
    <x v="3"/>
    <n v="32"/>
  </r>
  <r>
    <n v="9323"/>
    <s v="Mexico"/>
    <x v="4"/>
    <n v="49"/>
  </r>
  <r>
    <n v="9323"/>
    <s v="Mexico"/>
    <x v="5"/>
    <n v="42"/>
  </r>
  <r>
    <n v="1146"/>
    <s v="Australia"/>
    <x v="0"/>
    <n v="520"/>
  </r>
  <r>
    <n v="1146"/>
    <s v="Australia"/>
    <x v="1"/>
    <n v="8"/>
  </r>
  <r>
    <n v="1146"/>
    <s v="Australia"/>
    <x v="2"/>
    <n v="223"/>
  </r>
  <r>
    <n v="1146"/>
    <s v="Australia"/>
    <x v="3"/>
    <n v="32"/>
  </r>
  <r>
    <n v="1146"/>
    <s v="Australia"/>
    <x v="4"/>
    <n v="49"/>
  </r>
  <r>
    <n v="1146"/>
    <s v="Australia"/>
    <x v="5"/>
    <n v="42"/>
  </r>
  <r>
    <n v="5763"/>
    <s v="Canada"/>
    <x v="0"/>
    <n v="123"/>
  </r>
  <r>
    <n v="5763"/>
    <s v="Canada"/>
    <x v="1"/>
    <n v="17"/>
  </r>
  <r>
    <n v="5763"/>
    <s v="Canada"/>
    <x v="2"/>
    <n v="171"/>
  </r>
  <r>
    <n v="5763"/>
    <s v="Canada"/>
    <x v="3"/>
    <n v="39"/>
  </r>
  <r>
    <n v="5763"/>
    <s v="Canada"/>
    <x v="4"/>
    <n v="0"/>
  </r>
  <r>
    <n v="5763"/>
    <s v="Canada"/>
    <x v="5"/>
    <n v="30"/>
  </r>
  <r>
    <n v="5631"/>
    <s v="USA"/>
    <x v="0"/>
    <n v="202"/>
  </r>
  <r>
    <n v="5631"/>
    <s v="USA"/>
    <x v="1"/>
    <n v="47"/>
  </r>
  <r>
    <n v="5631"/>
    <s v="USA"/>
    <x v="2"/>
    <n v="197"/>
  </r>
  <r>
    <n v="5631"/>
    <s v="USA"/>
    <x v="3"/>
    <n v="55"/>
  </r>
  <r>
    <n v="5631"/>
    <s v="USA"/>
    <x v="4"/>
    <n v="42"/>
  </r>
  <r>
    <n v="5631"/>
    <s v="USA"/>
    <x v="5"/>
    <n v="149"/>
  </r>
  <r>
    <n v="4599"/>
    <s v="Canada"/>
    <x v="0"/>
    <n v="411"/>
  </r>
  <r>
    <n v="4599"/>
    <s v="Canada"/>
    <x v="1"/>
    <n v="0"/>
  </r>
  <r>
    <n v="4599"/>
    <s v="Canada"/>
    <x v="2"/>
    <n v="26"/>
  </r>
  <r>
    <n v="4599"/>
    <s v="Canada"/>
    <x v="3"/>
    <n v="0"/>
  </r>
  <r>
    <n v="4599"/>
    <s v="Canada"/>
    <x v="4"/>
    <n v="0"/>
  </r>
  <r>
    <n v="4599"/>
    <s v="Canada"/>
    <x v="5"/>
    <n v="21"/>
  </r>
  <r>
    <n v="879"/>
    <s v="Saudi Arabia"/>
    <x v="0"/>
    <n v="411"/>
  </r>
  <r>
    <n v="879"/>
    <s v="Saudi Arabia"/>
    <x v="1"/>
    <n v="0"/>
  </r>
  <r>
    <n v="879"/>
    <s v="Saudi Arabia"/>
    <x v="2"/>
    <n v="26"/>
  </r>
  <r>
    <n v="879"/>
    <s v="Saudi Arabia"/>
    <x v="3"/>
    <n v="0"/>
  </r>
  <r>
    <n v="879"/>
    <s v="Saudi Arabia"/>
    <x v="4"/>
    <n v="0"/>
  </r>
  <r>
    <n v="879"/>
    <s v="Saudi Arabia"/>
    <x v="5"/>
    <n v="21"/>
  </r>
  <r>
    <n v="11166"/>
    <s v="Spain"/>
    <x v="0"/>
    <n v="229"/>
  </r>
  <r>
    <n v="11166"/>
    <s v="Spain"/>
    <x v="1"/>
    <n v="5"/>
  </r>
  <r>
    <n v="11166"/>
    <s v="Spain"/>
    <x v="2"/>
    <n v="56"/>
  </r>
  <r>
    <n v="11166"/>
    <s v="Spain"/>
    <x v="3"/>
    <n v="3"/>
  </r>
  <r>
    <n v="11166"/>
    <s v="Spain"/>
    <x v="4"/>
    <n v="2"/>
  </r>
  <r>
    <n v="11166"/>
    <s v="Spain"/>
    <x v="5"/>
    <n v="20"/>
  </r>
  <r>
    <n v="7613"/>
    <s v="Spain"/>
    <x v="0"/>
    <n v="166"/>
  </r>
  <r>
    <n v="7613"/>
    <s v="Spain"/>
    <x v="1"/>
    <n v="5"/>
  </r>
  <r>
    <n v="7613"/>
    <s v="Spain"/>
    <x v="2"/>
    <n v="107"/>
  </r>
  <r>
    <n v="7613"/>
    <s v="Spain"/>
    <x v="3"/>
    <n v="11"/>
  </r>
  <r>
    <n v="7613"/>
    <s v="Spain"/>
    <x v="4"/>
    <n v="8"/>
  </r>
  <r>
    <n v="7613"/>
    <s v="Spain"/>
    <x v="5"/>
    <n v="29"/>
  </r>
  <r>
    <n v="3584"/>
    <s v="Canada"/>
    <x v="0"/>
    <n v="1181"/>
  </r>
  <r>
    <n v="3584"/>
    <s v="Canada"/>
    <x v="1"/>
    <n v="26"/>
  </r>
  <r>
    <n v="3584"/>
    <s v="Canada"/>
    <x v="2"/>
    <n v="120"/>
  </r>
  <r>
    <n v="3584"/>
    <s v="Canada"/>
    <x v="3"/>
    <n v="17"/>
  </r>
  <r>
    <n v="3584"/>
    <s v="Canada"/>
    <x v="4"/>
    <n v="13"/>
  </r>
  <r>
    <n v="3584"/>
    <s v="Canada"/>
    <x v="5"/>
    <n v="39"/>
  </r>
  <r>
    <n v="4796"/>
    <s v="Spain"/>
    <x v="0"/>
    <n v="18"/>
  </r>
  <r>
    <n v="4796"/>
    <s v="Spain"/>
    <x v="1"/>
    <n v="10"/>
  </r>
  <r>
    <n v="4796"/>
    <s v="Spain"/>
    <x v="2"/>
    <n v="3"/>
  </r>
  <r>
    <n v="4796"/>
    <s v="Spain"/>
    <x v="3"/>
    <n v="3"/>
  </r>
  <r>
    <n v="4796"/>
    <s v="Spain"/>
    <x v="4"/>
    <n v="5"/>
  </r>
  <r>
    <n v="4796"/>
    <s v="Spain"/>
    <x v="5"/>
    <n v="0"/>
  </r>
  <r>
    <n v="1177"/>
    <s v="Spain"/>
    <x v="0"/>
    <n v="80"/>
  </r>
  <r>
    <n v="1177"/>
    <s v="Spain"/>
    <x v="1"/>
    <n v="3"/>
  </r>
  <r>
    <n v="1177"/>
    <s v="Spain"/>
    <x v="2"/>
    <n v="26"/>
  </r>
  <r>
    <n v="1177"/>
    <s v="Spain"/>
    <x v="3"/>
    <n v="4"/>
  </r>
  <r>
    <n v="1177"/>
    <s v="Spain"/>
    <x v="4"/>
    <n v="2"/>
  </r>
  <r>
    <n v="1177"/>
    <s v="Spain"/>
    <x v="5"/>
    <n v="14"/>
  </r>
  <r>
    <n v="4050"/>
    <s v="Canada"/>
    <x v="0"/>
    <n v="42"/>
  </r>
  <r>
    <n v="4050"/>
    <s v="Canada"/>
    <x v="1"/>
    <n v="16"/>
  </r>
  <r>
    <n v="4050"/>
    <s v="Canada"/>
    <x v="2"/>
    <n v="29"/>
  </r>
  <r>
    <n v="4050"/>
    <s v="Canada"/>
    <x v="3"/>
    <n v="12"/>
  </r>
  <r>
    <n v="4050"/>
    <s v="Canada"/>
    <x v="4"/>
    <n v="20"/>
  </r>
  <r>
    <n v="4050"/>
    <s v="Canada"/>
    <x v="5"/>
    <n v="8"/>
  </r>
  <r>
    <n v="6950"/>
    <s v="Canada"/>
    <x v="0"/>
    <n v="35"/>
  </r>
  <r>
    <n v="6950"/>
    <s v="Canada"/>
    <x v="1"/>
    <n v="1"/>
  </r>
  <r>
    <n v="6950"/>
    <s v="Canada"/>
    <x v="2"/>
    <n v="16"/>
  </r>
  <r>
    <n v="6950"/>
    <s v="Canada"/>
    <x v="3"/>
    <n v="0"/>
  </r>
  <r>
    <n v="6950"/>
    <s v="Canada"/>
    <x v="4"/>
    <n v="1"/>
  </r>
  <r>
    <n v="6950"/>
    <s v="Canada"/>
    <x v="5"/>
    <n v="1"/>
  </r>
  <r>
    <n v="4065"/>
    <s v="Spain"/>
    <x v="0"/>
    <n v="308"/>
  </r>
  <r>
    <n v="4065"/>
    <s v="Spain"/>
    <x v="1"/>
    <n v="0"/>
  </r>
  <r>
    <n v="4065"/>
    <s v="Spain"/>
    <x v="2"/>
    <n v="73"/>
  </r>
  <r>
    <n v="4065"/>
    <s v="Spain"/>
    <x v="3"/>
    <n v="0"/>
  </r>
  <r>
    <n v="4065"/>
    <s v="Spain"/>
    <x v="4"/>
    <n v="0"/>
  </r>
  <r>
    <n v="4065"/>
    <s v="Spain"/>
    <x v="5"/>
    <n v="23"/>
  </r>
  <r>
    <n v="4120"/>
    <s v="India"/>
    <x v="0"/>
    <n v="88"/>
  </r>
  <r>
    <n v="4120"/>
    <s v="India"/>
    <x v="1"/>
    <n v="39"/>
  </r>
  <r>
    <n v="4120"/>
    <s v="India"/>
    <x v="2"/>
    <n v="78"/>
  </r>
  <r>
    <n v="4120"/>
    <s v="India"/>
    <x v="3"/>
    <n v="58"/>
  </r>
  <r>
    <n v="4120"/>
    <s v="India"/>
    <x v="4"/>
    <n v="13"/>
  </r>
  <r>
    <n v="4120"/>
    <s v="India"/>
    <x v="5"/>
    <n v="93"/>
  </r>
  <r>
    <n v="8581"/>
    <s v="Spain"/>
    <x v="0"/>
    <n v="604"/>
  </r>
  <r>
    <n v="8581"/>
    <s v="Spain"/>
    <x v="1"/>
    <n v="0"/>
  </r>
  <r>
    <n v="8581"/>
    <s v="Spain"/>
    <x v="2"/>
    <n v="100"/>
  </r>
  <r>
    <n v="8581"/>
    <s v="Spain"/>
    <x v="3"/>
    <n v="19"/>
  </r>
  <r>
    <n v="8581"/>
    <s v="Spain"/>
    <x v="4"/>
    <n v="0"/>
  </r>
  <r>
    <n v="8581"/>
    <s v="Spain"/>
    <x v="5"/>
    <n v="28"/>
  </r>
  <r>
    <n v="6141"/>
    <s v="Canada"/>
    <x v="0"/>
    <n v="191"/>
  </r>
  <r>
    <n v="6141"/>
    <s v="Canada"/>
    <x v="1"/>
    <n v="9"/>
  </r>
  <r>
    <n v="6141"/>
    <s v="Canada"/>
    <x v="2"/>
    <n v="97"/>
  </r>
  <r>
    <n v="6141"/>
    <s v="Canada"/>
    <x v="3"/>
    <n v="0"/>
  </r>
  <r>
    <n v="6141"/>
    <s v="Canada"/>
    <x v="4"/>
    <n v="6"/>
  </r>
  <r>
    <n v="6141"/>
    <s v="Canada"/>
    <x v="5"/>
    <n v="82"/>
  </r>
  <r>
    <n v="10524"/>
    <s v="Canada"/>
    <x v="0"/>
    <n v="386"/>
  </r>
  <r>
    <n v="10524"/>
    <s v="Canada"/>
    <x v="1"/>
    <n v="23"/>
  </r>
  <r>
    <n v="10524"/>
    <s v="Canada"/>
    <x v="2"/>
    <n v="95"/>
  </r>
  <r>
    <n v="10524"/>
    <s v="Canada"/>
    <x v="3"/>
    <n v="54"/>
  </r>
  <r>
    <n v="10524"/>
    <s v="Canada"/>
    <x v="4"/>
    <n v="41"/>
  </r>
  <r>
    <n v="10524"/>
    <s v="Canada"/>
    <x v="5"/>
    <n v="196"/>
  </r>
  <r>
    <n v="3277"/>
    <s v="Spain"/>
    <x v="0"/>
    <n v="219"/>
  </r>
  <r>
    <n v="3277"/>
    <s v="Spain"/>
    <x v="1"/>
    <n v="3"/>
  </r>
  <r>
    <n v="3277"/>
    <s v="Spain"/>
    <x v="2"/>
    <n v="100"/>
  </r>
  <r>
    <n v="3277"/>
    <s v="Spain"/>
    <x v="3"/>
    <n v="26"/>
  </r>
  <r>
    <n v="3277"/>
    <s v="Spain"/>
    <x v="4"/>
    <n v="0"/>
  </r>
  <r>
    <n v="3277"/>
    <s v="Spain"/>
    <x v="5"/>
    <n v="17"/>
  </r>
  <r>
    <n v="10323"/>
    <s v="Spain"/>
    <x v="0"/>
    <n v="205"/>
  </r>
  <r>
    <n v="10323"/>
    <s v="Spain"/>
    <x v="1"/>
    <n v="7"/>
  </r>
  <r>
    <n v="10323"/>
    <s v="Spain"/>
    <x v="2"/>
    <n v="41"/>
  </r>
  <r>
    <n v="10323"/>
    <s v="Spain"/>
    <x v="3"/>
    <n v="3"/>
  </r>
  <r>
    <n v="10323"/>
    <s v="Spain"/>
    <x v="4"/>
    <n v="2"/>
  </r>
  <r>
    <n v="10323"/>
    <s v="Spain"/>
    <x v="5"/>
    <n v="46"/>
  </r>
  <r>
    <n v="10738"/>
    <s v="Australia"/>
    <x v="0"/>
    <n v="40"/>
  </r>
  <r>
    <n v="10738"/>
    <s v="Australia"/>
    <x v="1"/>
    <n v="0"/>
  </r>
  <r>
    <n v="10738"/>
    <s v="Australia"/>
    <x v="2"/>
    <n v="19"/>
  </r>
  <r>
    <n v="10738"/>
    <s v="Australia"/>
    <x v="3"/>
    <n v="2"/>
  </r>
  <r>
    <n v="10738"/>
    <s v="Australia"/>
    <x v="4"/>
    <n v="1"/>
  </r>
  <r>
    <n v="10738"/>
    <s v="Australia"/>
    <x v="5"/>
    <n v="3"/>
  </r>
  <r>
    <n v="3916"/>
    <s v="Spain"/>
    <x v="0"/>
    <n v="639"/>
  </r>
  <r>
    <n v="3916"/>
    <s v="Spain"/>
    <x v="1"/>
    <n v="8"/>
  </r>
  <r>
    <n v="3916"/>
    <s v="Spain"/>
    <x v="2"/>
    <n v="166"/>
  </r>
  <r>
    <n v="3916"/>
    <s v="Spain"/>
    <x v="3"/>
    <n v="11"/>
  </r>
  <r>
    <n v="3916"/>
    <s v="Spain"/>
    <x v="4"/>
    <n v="8"/>
  </r>
  <r>
    <n v="3916"/>
    <s v="Spain"/>
    <x v="5"/>
    <n v="58"/>
  </r>
  <r>
    <n v="5723"/>
    <s v="Spain"/>
    <x v="0"/>
    <n v="81"/>
  </r>
  <r>
    <n v="5723"/>
    <s v="Spain"/>
    <x v="1"/>
    <n v="1"/>
  </r>
  <r>
    <n v="5723"/>
    <s v="Spain"/>
    <x v="2"/>
    <n v="31"/>
  </r>
  <r>
    <n v="5723"/>
    <s v="Spain"/>
    <x v="3"/>
    <n v="2"/>
  </r>
  <r>
    <n v="5723"/>
    <s v="Spain"/>
    <x v="4"/>
    <n v="1"/>
  </r>
  <r>
    <n v="5723"/>
    <s v="Spain"/>
    <x v="5"/>
    <n v="0"/>
  </r>
  <r>
    <n v="7848"/>
    <s v="India"/>
    <x v="0"/>
    <n v="224"/>
  </r>
  <r>
    <n v="7848"/>
    <s v="India"/>
    <x v="1"/>
    <n v="2"/>
  </r>
  <r>
    <n v="7848"/>
    <s v="India"/>
    <x v="2"/>
    <n v="25"/>
  </r>
  <r>
    <n v="7848"/>
    <s v="India"/>
    <x v="3"/>
    <n v="7"/>
  </r>
  <r>
    <n v="7848"/>
    <s v="India"/>
    <x v="4"/>
    <n v="0"/>
  </r>
  <r>
    <n v="7848"/>
    <s v="India"/>
    <x v="5"/>
    <n v="110"/>
  </r>
  <r>
    <n v="3578"/>
    <s v="Spain"/>
    <x v="0"/>
    <n v="122"/>
  </r>
  <r>
    <n v="3578"/>
    <s v="Spain"/>
    <x v="1"/>
    <n v="21"/>
  </r>
  <r>
    <n v="3578"/>
    <s v="Spain"/>
    <x v="2"/>
    <n v="43"/>
  </r>
  <r>
    <n v="3578"/>
    <s v="Spain"/>
    <x v="3"/>
    <n v="25"/>
  </r>
  <r>
    <n v="3578"/>
    <s v="Spain"/>
    <x v="4"/>
    <n v="10"/>
  </r>
  <r>
    <n v="3578"/>
    <s v="Spain"/>
    <x v="5"/>
    <n v="15"/>
  </r>
  <r>
    <n v="3281"/>
    <s v="Spain"/>
    <x v="0"/>
    <n v="206"/>
  </r>
  <r>
    <n v="3281"/>
    <s v="Spain"/>
    <x v="1"/>
    <n v="10"/>
  </r>
  <r>
    <n v="3281"/>
    <s v="Spain"/>
    <x v="2"/>
    <n v="67"/>
  </r>
  <r>
    <n v="3281"/>
    <s v="Spain"/>
    <x v="3"/>
    <n v="30"/>
  </r>
  <r>
    <n v="3281"/>
    <s v="Spain"/>
    <x v="4"/>
    <n v="27"/>
  </r>
  <r>
    <n v="3281"/>
    <s v="Spain"/>
    <x v="5"/>
    <n v="71"/>
  </r>
  <r>
    <n v="9516"/>
    <s v="Spain"/>
    <x v="0"/>
    <n v="620"/>
  </r>
  <r>
    <n v="9516"/>
    <s v="Spain"/>
    <x v="1"/>
    <n v="54"/>
  </r>
  <r>
    <n v="9516"/>
    <s v="Spain"/>
    <x v="2"/>
    <n v="239"/>
  </r>
  <r>
    <n v="9516"/>
    <s v="Spain"/>
    <x v="3"/>
    <n v="99"/>
  </r>
  <r>
    <n v="9516"/>
    <s v="Spain"/>
    <x v="4"/>
    <n v="98"/>
  </r>
  <r>
    <n v="9516"/>
    <s v="Spain"/>
    <x v="5"/>
    <n v="119"/>
  </r>
  <r>
    <n v="7533"/>
    <s v="Canada"/>
    <x v="0"/>
    <n v="144"/>
  </r>
  <r>
    <n v="7533"/>
    <s v="Canada"/>
    <x v="1"/>
    <n v="1"/>
  </r>
  <r>
    <n v="7533"/>
    <s v="Canada"/>
    <x v="2"/>
    <n v="32"/>
  </r>
  <r>
    <n v="7533"/>
    <s v="Canada"/>
    <x v="3"/>
    <n v="2"/>
  </r>
  <r>
    <n v="7533"/>
    <s v="Canada"/>
    <x v="4"/>
    <n v="1"/>
  </r>
  <r>
    <n v="7533"/>
    <s v="Canada"/>
    <x v="5"/>
    <n v="7"/>
  </r>
  <r>
    <n v="2870"/>
    <s v="Spain"/>
    <x v="0"/>
    <n v="376"/>
  </r>
  <r>
    <n v="2870"/>
    <s v="Spain"/>
    <x v="1"/>
    <n v="0"/>
  </r>
  <r>
    <n v="2870"/>
    <s v="Spain"/>
    <x v="2"/>
    <n v="38"/>
  </r>
  <r>
    <n v="2870"/>
    <s v="Spain"/>
    <x v="3"/>
    <n v="11"/>
  </r>
  <r>
    <n v="2870"/>
    <s v="Spain"/>
    <x v="4"/>
    <n v="8"/>
  </r>
  <r>
    <n v="2870"/>
    <s v="Spain"/>
    <x v="5"/>
    <n v="69"/>
  </r>
  <r>
    <n v="7397"/>
    <s v="Spain"/>
    <x v="0"/>
    <n v="494"/>
  </r>
  <r>
    <n v="7397"/>
    <s v="Spain"/>
    <x v="1"/>
    <n v="5"/>
  </r>
  <r>
    <n v="7397"/>
    <s v="Spain"/>
    <x v="2"/>
    <n v="82"/>
  </r>
  <r>
    <n v="7397"/>
    <s v="Spain"/>
    <x v="3"/>
    <n v="7"/>
  </r>
  <r>
    <n v="7397"/>
    <s v="Spain"/>
    <x v="4"/>
    <n v="0"/>
  </r>
  <r>
    <n v="7397"/>
    <s v="Spain"/>
    <x v="5"/>
    <n v="100"/>
  </r>
  <r>
    <n v="6116"/>
    <s v="Spain"/>
    <x v="0"/>
    <n v="19"/>
  </r>
  <r>
    <n v="6116"/>
    <s v="Spain"/>
    <x v="1"/>
    <n v="13"/>
  </r>
  <r>
    <n v="6116"/>
    <s v="Spain"/>
    <x v="2"/>
    <n v="18"/>
  </r>
  <r>
    <n v="6116"/>
    <s v="Spain"/>
    <x v="3"/>
    <n v="10"/>
  </r>
  <r>
    <n v="6116"/>
    <s v="Spain"/>
    <x v="4"/>
    <n v="7"/>
  </r>
  <r>
    <n v="6116"/>
    <s v="Spain"/>
    <x v="5"/>
    <n v="8"/>
  </r>
  <r>
    <n v="2968"/>
    <s v="Australia"/>
    <x v="0"/>
    <n v="437"/>
  </r>
  <r>
    <n v="2968"/>
    <s v="Australia"/>
    <x v="1"/>
    <n v="8"/>
  </r>
  <r>
    <n v="2968"/>
    <s v="Australia"/>
    <x v="2"/>
    <n v="206"/>
  </r>
  <r>
    <n v="2968"/>
    <s v="Australia"/>
    <x v="3"/>
    <n v="160"/>
  </r>
  <r>
    <n v="2968"/>
    <s v="Australia"/>
    <x v="4"/>
    <n v="49"/>
  </r>
  <r>
    <n v="2968"/>
    <s v="Australia"/>
    <x v="5"/>
    <n v="42"/>
  </r>
  <r>
    <n v="8800"/>
    <s v="Saudi Arabia"/>
    <x v="0"/>
    <n v="437"/>
  </r>
  <r>
    <n v="8800"/>
    <s v="Saudi Arabia"/>
    <x v="1"/>
    <n v="8"/>
  </r>
  <r>
    <n v="8800"/>
    <s v="Saudi Arabia"/>
    <x v="2"/>
    <n v="206"/>
  </r>
  <r>
    <n v="8800"/>
    <s v="Saudi Arabia"/>
    <x v="3"/>
    <n v="160"/>
  </r>
  <r>
    <n v="8800"/>
    <s v="Saudi Arabia"/>
    <x v="4"/>
    <n v="49"/>
  </r>
  <r>
    <n v="8800"/>
    <s v="Saudi Arabia"/>
    <x v="5"/>
    <n v="42"/>
  </r>
  <r>
    <n v="5389"/>
    <s v="Spain"/>
    <x v="0"/>
    <n v="238"/>
  </r>
  <r>
    <n v="5389"/>
    <s v="Spain"/>
    <x v="1"/>
    <n v="17"/>
  </r>
  <r>
    <n v="5389"/>
    <s v="Spain"/>
    <x v="2"/>
    <n v="68"/>
  </r>
  <r>
    <n v="5389"/>
    <s v="Spain"/>
    <x v="3"/>
    <n v="8"/>
  </r>
  <r>
    <n v="5389"/>
    <s v="Spain"/>
    <x v="4"/>
    <n v="10"/>
  </r>
  <r>
    <n v="5389"/>
    <s v="Spain"/>
    <x v="5"/>
    <n v="6"/>
  </r>
  <r>
    <n v="2811"/>
    <s v="Spain"/>
    <x v="0"/>
    <n v="52"/>
  </r>
  <r>
    <n v="2811"/>
    <s v="Spain"/>
    <x v="1"/>
    <n v="0"/>
  </r>
  <r>
    <n v="2811"/>
    <s v="Spain"/>
    <x v="2"/>
    <n v="9"/>
  </r>
  <r>
    <n v="2811"/>
    <s v="Spain"/>
    <x v="3"/>
    <n v="0"/>
  </r>
  <r>
    <n v="2811"/>
    <s v="Spain"/>
    <x v="4"/>
    <n v="0"/>
  </r>
  <r>
    <n v="2811"/>
    <s v="Spain"/>
    <x v="5"/>
    <n v="1"/>
  </r>
  <r>
    <n v="9150"/>
    <s v="Spain"/>
    <x v="0"/>
    <n v="52"/>
  </r>
  <r>
    <n v="9150"/>
    <s v="Spain"/>
    <x v="1"/>
    <n v="0"/>
  </r>
  <r>
    <n v="9150"/>
    <s v="Spain"/>
    <x v="2"/>
    <n v="9"/>
  </r>
  <r>
    <n v="9150"/>
    <s v="Spain"/>
    <x v="3"/>
    <n v="0"/>
  </r>
  <r>
    <n v="9150"/>
    <s v="Spain"/>
    <x v="4"/>
    <n v="0"/>
  </r>
  <r>
    <n v="9150"/>
    <s v="Spain"/>
    <x v="5"/>
    <n v="1"/>
  </r>
  <r>
    <n v="8805"/>
    <s v="USA"/>
    <x v="0"/>
    <n v="283"/>
  </r>
  <r>
    <n v="8805"/>
    <s v="USA"/>
    <x v="1"/>
    <n v="10"/>
  </r>
  <r>
    <n v="8805"/>
    <s v="USA"/>
    <x v="2"/>
    <n v="38"/>
  </r>
  <r>
    <n v="8805"/>
    <s v="USA"/>
    <x v="3"/>
    <n v="0"/>
  </r>
  <r>
    <n v="8805"/>
    <s v="USA"/>
    <x v="4"/>
    <n v="13"/>
  </r>
  <r>
    <n v="8805"/>
    <s v="USA"/>
    <x v="5"/>
    <n v="27"/>
  </r>
  <r>
    <n v="1158"/>
    <s v="Spain"/>
    <x v="0"/>
    <n v="102"/>
  </r>
  <r>
    <n v="1158"/>
    <s v="Spain"/>
    <x v="1"/>
    <n v="1"/>
  </r>
  <r>
    <n v="1158"/>
    <s v="Spain"/>
    <x v="2"/>
    <n v="15"/>
  </r>
  <r>
    <n v="1158"/>
    <s v="Spain"/>
    <x v="3"/>
    <n v="2"/>
  </r>
  <r>
    <n v="1158"/>
    <s v="Spain"/>
    <x v="4"/>
    <n v="0"/>
  </r>
  <r>
    <n v="1158"/>
    <s v="Spain"/>
    <x v="5"/>
    <n v="24"/>
  </r>
  <r>
    <n v="10232"/>
    <s v="Spain"/>
    <x v="0"/>
    <n v="174"/>
  </r>
  <r>
    <n v="10232"/>
    <s v="Spain"/>
    <x v="1"/>
    <n v="18"/>
  </r>
  <r>
    <n v="10232"/>
    <s v="Spain"/>
    <x v="2"/>
    <n v="81"/>
  </r>
  <r>
    <n v="10232"/>
    <s v="Spain"/>
    <x v="3"/>
    <n v="28"/>
  </r>
  <r>
    <n v="10232"/>
    <s v="Spain"/>
    <x v="4"/>
    <n v="6"/>
  </r>
  <r>
    <n v="10232"/>
    <s v="Spain"/>
    <x v="5"/>
    <n v="24"/>
  </r>
  <r>
    <n v="6382"/>
    <s v="USA"/>
    <x v="0"/>
    <n v="25"/>
  </r>
  <r>
    <n v="6382"/>
    <s v="USA"/>
    <x v="1"/>
    <n v="0"/>
  </r>
  <r>
    <n v="6382"/>
    <s v="USA"/>
    <x v="2"/>
    <n v="11"/>
  </r>
  <r>
    <n v="6382"/>
    <s v="USA"/>
    <x v="3"/>
    <n v="3"/>
  </r>
  <r>
    <n v="6382"/>
    <s v="USA"/>
    <x v="4"/>
    <n v="0"/>
  </r>
  <r>
    <n v="6382"/>
    <s v="USA"/>
    <x v="5"/>
    <n v="15"/>
  </r>
  <r>
    <n v="8560"/>
    <s v="Canada"/>
    <x v="0"/>
    <n v="351"/>
  </r>
  <r>
    <n v="8560"/>
    <s v="Canada"/>
    <x v="1"/>
    <n v="16"/>
  </r>
  <r>
    <n v="8560"/>
    <s v="Canada"/>
    <x v="2"/>
    <n v="156"/>
  </r>
  <r>
    <n v="8560"/>
    <s v="Canada"/>
    <x v="3"/>
    <n v="7"/>
  </r>
  <r>
    <n v="8560"/>
    <s v="Canada"/>
    <x v="4"/>
    <n v="5"/>
  </r>
  <r>
    <n v="8560"/>
    <s v="Canada"/>
    <x v="5"/>
    <n v="145"/>
  </r>
  <r>
    <n v="5237"/>
    <s v="Australia"/>
    <x v="0"/>
    <n v="28"/>
  </r>
  <r>
    <n v="5237"/>
    <s v="Australia"/>
    <x v="1"/>
    <n v="1"/>
  </r>
  <r>
    <n v="5237"/>
    <s v="Australia"/>
    <x v="2"/>
    <n v="21"/>
  </r>
  <r>
    <n v="5237"/>
    <s v="Australia"/>
    <x v="3"/>
    <n v="3"/>
  </r>
  <r>
    <n v="5237"/>
    <s v="Australia"/>
    <x v="4"/>
    <n v="0"/>
  </r>
  <r>
    <n v="5237"/>
    <s v="Australia"/>
    <x v="5"/>
    <n v="10"/>
  </r>
  <r>
    <n v="5621"/>
    <s v="Spain"/>
    <x v="0"/>
    <n v="73"/>
  </r>
  <r>
    <n v="5621"/>
    <s v="Spain"/>
    <x v="1"/>
    <n v="57"/>
  </r>
  <r>
    <n v="5621"/>
    <s v="Spain"/>
    <x v="2"/>
    <n v="100"/>
  </r>
  <r>
    <n v="5621"/>
    <s v="Spain"/>
    <x v="3"/>
    <n v="71"/>
  </r>
  <r>
    <n v="5621"/>
    <s v="Spain"/>
    <x v="4"/>
    <n v="15"/>
  </r>
  <r>
    <n v="5621"/>
    <s v="Spain"/>
    <x v="5"/>
    <n v="0"/>
  </r>
  <r>
    <n v="221"/>
    <s v="Germany"/>
    <x v="0"/>
    <n v="138"/>
  </r>
  <r>
    <n v="221"/>
    <s v="Germany"/>
    <x v="1"/>
    <n v="3"/>
  </r>
  <r>
    <n v="221"/>
    <s v="Germany"/>
    <x v="2"/>
    <n v="38"/>
  </r>
  <r>
    <n v="221"/>
    <s v="Germany"/>
    <x v="3"/>
    <n v="4"/>
  </r>
  <r>
    <n v="221"/>
    <s v="Germany"/>
    <x v="4"/>
    <n v="0"/>
  </r>
  <r>
    <n v="221"/>
    <s v="Germany"/>
    <x v="5"/>
    <n v="59"/>
  </r>
  <r>
    <n v="5552"/>
    <s v="Saudi Arabia"/>
    <x v="0"/>
    <n v="81"/>
  </r>
  <r>
    <n v="5552"/>
    <s v="Saudi Arabia"/>
    <x v="1"/>
    <n v="18"/>
  </r>
  <r>
    <n v="5552"/>
    <s v="Saudi Arabia"/>
    <x v="2"/>
    <n v="113"/>
  </r>
  <r>
    <n v="5552"/>
    <s v="Saudi Arabia"/>
    <x v="3"/>
    <n v="47"/>
  </r>
  <r>
    <n v="5552"/>
    <s v="Saudi Arabia"/>
    <x v="4"/>
    <n v="13"/>
  </r>
  <r>
    <n v="5552"/>
    <s v="Saudi Arabia"/>
    <x v="5"/>
    <n v="21"/>
  </r>
  <r>
    <n v="11031"/>
    <s v="Australia"/>
    <x v="0"/>
    <n v="26"/>
  </r>
  <r>
    <n v="11031"/>
    <s v="Australia"/>
    <x v="1"/>
    <n v="1"/>
  </r>
  <r>
    <n v="11031"/>
    <s v="Australia"/>
    <x v="2"/>
    <n v="10"/>
  </r>
  <r>
    <n v="11031"/>
    <s v="Australia"/>
    <x v="3"/>
    <n v="2"/>
  </r>
  <r>
    <n v="11031"/>
    <s v="Australia"/>
    <x v="4"/>
    <n v="0"/>
  </r>
  <r>
    <n v="11031"/>
    <s v="Australia"/>
    <x v="5"/>
    <n v="1"/>
  </r>
  <r>
    <n v="7284"/>
    <s v="Spain"/>
    <x v="0"/>
    <n v="10"/>
  </r>
  <r>
    <n v="7284"/>
    <s v="Spain"/>
    <x v="1"/>
    <n v="0"/>
  </r>
  <r>
    <n v="7284"/>
    <s v="Spain"/>
    <x v="2"/>
    <n v="7"/>
  </r>
  <r>
    <n v="7284"/>
    <s v="Spain"/>
    <x v="3"/>
    <n v="2"/>
  </r>
  <r>
    <n v="7284"/>
    <s v="Spain"/>
    <x v="4"/>
    <n v="0"/>
  </r>
  <r>
    <n v="7284"/>
    <s v="Spain"/>
    <x v="5"/>
    <n v="1"/>
  </r>
  <r>
    <n v="5025"/>
    <s v="Spain"/>
    <x v="0"/>
    <n v="23"/>
  </r>
  <r>
    <n v="5025"/>
    <s v="Spain"/>
    <x v="1"/>
    <n v="17"/>
  </r>
  <r>
    <n v="5025"/>
    <s v="Spain"/>
    <x v="2"/>
    <n v="23"/>
  </r>
  <r>
    <n v="5025"/>
    <s v="Spain"/>
    <x v="3"/>
    <n v="43"/>
  </r>
  <r>
    <n v="5025"/>
    <s v="Spain"/>
    <x v="4"/>
    <n v="20"/>
  </r>
  <r>
    <n v="5025"/>
    <s v="Spain"/>
    <x v="5"/>
    <n v="9"/>
  </r>
  <r>
    <n v="1041"/>
    <s v="Saudi Arabia"/>
    <x v="0"/>
    <n v="322"/>
  </r>
  <r>
    <n v="1041"/>
    <s v="Saudi Arabia"/>
    <x v="1"/>
    <n v="3"/>
  </r>
  <r>
    <n v="1041"/>
    <s v="Saudi Arabia"/>
    <x v="2"/>
    <n v="50"/>
  </r>
  <r>
    <n v="1041"/>
    <s v="Saudi Arabia"/>
    <x v="3"/>
    <n v="4"/>
  </r>
  <r>
    <n v="1041"/>
    <s v="Saudi Arabia"/>
    <x v="4"/>
    <n v="3"/>
  </r>
  <r>
    <n v="1041"/>
    <s v="Saudi Arabia"/>
    <x v="5"/>
    <n v="42"/>
  </r>
  <r>
    <n v="492"/>
    <s v="Canada"/>
    <x v="0"/>
    <n v="322"/>
  </r>
  <r>
    <n v="492"/>
    <s v="Canada"/>
    <x v="1"/>
    <n v="3"/>
  </r>
  <r>
    <n v="492"/>
    <s v="Canada"/>
    <x v="2"/>
    <n v="50"/>
  </r>
  <r>
    <n v="492"/>
    <s v="Canada"/>
    <x v="3"/>
    <n v="4"/>
  </r>
  <r>
    <n v="492"/>
    <s v="Canada"/>
    <x v="4"/>
    <n v="3"/>
  </r>
  <r>
    <n v="492"/>
    <s v="Canada"/>
    <x v="5"/>
    <n v="42"/>
  </r>
  <r>
    <n v="11133"/>
    <s v="India"/>
    <x v="0"/>
    <n v="322"/>
  </r>
  <r>
    <n v="11133"/>
    <s v="India"/>
    <x v="1"/>
    <n v="3"/>
  </r>
  <r>
    <n v="11133"/>
    <s v="India"/>
    <x v="2"/>
    <n v="50"/>
  </r>
  <r>
    <n v="11133"/>
    <s v="India"/>
    <x v="3"/>
    <n v="4"/>
  </r>
  <r>
    <n v="11133"/>
    <s v="India"/>
    <x v="4"/>
    <n v="3"/>
  </r>
  <r>
    <n v="11133"/>
    <s v="India"/>
    <x v="5"/>
    <n v="42"/>
  </r>
  <r>
    <n v="10623"/>
    <s v="Spain"/>
    <x v="0"/>
    <n v="28"/>
  </r>
  <r>
    <n v="10623"/>
    <s v="Spain"/>
    <x v="1"/>
    <n v="0"/>
  </r>
  <r>
    <n v="10623"/>
    <s v="Spain"/>
    <x v="2"/>
    <n v="4"/>
  </r>
  <r>
    <n v="10623"/>
    <s v="Spain"/>
    <x v="3"/>
    <n v="0"/>
  </r>
  <r>
    <n v="10623"/>
    <s v="Spain"/>
    <x v="4"/>
    <n v="0"/>
  </r>
  <r>
    <n v="10623"/>
    <s v="Spain"/>
    <x v="5"/>
    <n v="0"/>
  </r>
  <r>
    <n v="10299"/>
    <s v="Spain"/>
    <x v="0"/>
    <n v="389"/>
  </r>
  <r>
    <n v="10299"/>
    <s v="Spain"/>
    <x v="1"/>
    <n v="91"/>
  </r>
  <r>
    <n v="10299"/>
    <s v="Spain"/>
    <x v="2"/>
    <n v="248"/>
  </r>
  <r>
    <n v="10299"/>
    <s v="Spain"/>
    <x v="3"/>
    <n v="64"/>
  </r>
  <r>
    <n v="10299"/>
    <s v="Spain"/>
    <x v="4"/>
    <n v="49"/>
  </r>
  <r>
    <n v="10299"/>
    <s v="Spain"/>
    <x v="5"/>
    <n v="41"/>
  </r>
  <r>
    <n v="4954"/>
    <s v="Spain"/>
    <x v="0"/>
    <n v="106"/>
  </r>
  <r>
    <n v="4954"/>
    <s v="Spain"/>
    <x v="1"/>
    <n v="27"/>
  </r>
  <r>
    <n v="4954"/>
    <s v="Spain"/>
    <x v="2"/>
    <n v="68"/>
  </r>
  <r>
    <n v="4954"/>
    <s v="Spain"/>
    <x v="3"/>
    <n v="52"/>
  </r>
  <r>
    <n v="4954"/>
    <s v="Spain"/>
    <x v="4"/>
    <n v="7"/>
  </r>
  <r>
    <n v="4954"/>
    <s v="Spain"/>
    <x v="5"/>
    <n v="5"/>
  </r>
  <r>
    <n v="3483"/>
    <s v="Canada"/>
    <x v="0"/>
    <n v="1039"/>
  </r>
  <r>
    <n v="3483"/>
    <s v="Canada"/>
    <x v="1"/>
    <n v="43"/>
  </r>
  <r>
    <n v="3483"/>
    <s v="Canada"/>
    <x v="2"/>
    <n v="204"/>
  </r>
  <r>
    <n v="3483"/>
    <s v="Canada"/>
    <x v="3"/>
    <n v="153"/>
  </r>
  <r>
    <n v="3483"/>
    <s v="Canada"/>
    <x v="4"/>
    <n v="58"/>
  </r>
  <r>
    <n v="3483"/>
    <s v="Canada"/>
    <x v="5"/>
    <n v="29"/>
  </r>
  <r>
    <n v="5866"/>
    <s v="Spain"/>
    <x v="0"/>
    <n v="97"/>
  </r>
  <r>
    <n v="5866"/>
    <s v="Spain"/>
    <x v="1"/>
    <n v="3"/>
  </r>
  <r>
    <n v="5866"/>
    <s v="Spain"/>
    <x v="2"/>
    <n v="66"/>
  </r>
  <r>
    <n v="5866"/>
    <s v="Spain"/>
    <x v="3"/>
    <n v="12"/>
  </r>
  <r>
    <n v="5866"/>
    <s v="Spain"/>
    <x v="4"/>
    <n v="7"/>
  </r>
  <r>
    <n v="5866"/>
    <s v="Spain"/>
    <x v="5"/>
    <n v="34"/>
  </r>
  <r>
    <n v="10313"/>
    <s v="Spain"/>
    <x v="0"/>
    <n v="159"/>
  </r>
  <r>
    <n v="10313"/>
    <s v="Spain"/>
    <x v="1"/>
    <n v="4"/>
  </r>
  <r>
    <n v="10313"/>
    <s v="Spain"/>
    <x v="2"/>
    <n v="45"/>
  </r>
  <r>
    <n v="10313"/>
    <s v="Spain"/>
    <x v="3"/>
    <n v="6"/>
  </r>
  <r>
    <n v="10313"/>
    <s v="Spain"/>
    <x v="4"/>
    <n v="2"/>
  </r>
  <r>
    <n v="10313"/>
    <s v="Spain"/>
    <x v="5"/>
    <n v="38"/>
  </r>
  <r>
    <n v="5991"/>
    <s v="Germany"/>
    <x v="0"/>
    <n v="173"/>
  </r>
  <r>
    <n v="5991"/>
    <s v="Germany"/>
    <x v="1"/>
    <n v="2"/>
  </r>
  <r>
    <n v="5991"/>
    <s v="Germany"/>
    <x v="2"/>
    <n v="39"/>
  </r>
  <r>
    <n v="5991"/>
    <s v="Germany"/>
    <x v="3"/>
    <n v="3"/>
  </r>
  <r>
    <n v="5991"/>
    <s v="Germany"/>
    <x v="4"/>
    <n v="2"/>
  </r>
  <r>
    <n v="5991"/>
    <s v="Germany"/>
    <x v="5"/>
    <n v="47"/>
  </r>
  <r>
    <n v="359"/>
    <s v="Spain"/>
    <x v="0"/>
    <n v="373"/>
  </r>
  <r>
    <n v="359"/>
    <s v="Spain"/>
    <x v="1"/>
    <n v="14"/>
  </r>
  <r>
    <n v="359"/>
    <s v="Spain"/>
    <x v="2"/>
    <n v="83"/>
  </r>
  <r>
    <n v="359"/>
    <s v="Spain"/>
    <x v="3"/>
    <n v="6"/>
  </r>
  <r>
    <n v="359"/>
    <s v="Spain"/>
    <x v="4"/>
    <n v="9"/>
  </r>
  <r>
    <n v="359"/>
    <s v="Spain"/>
    <x v="5"/>
    <n v="19"/>
  </r>
  <r>
    <n v="194"/>
    <s v="Spain"/>
    <x v="0"/>
    <n v="23"/>
  </r>
  <r>
    <n v="194"/>
    <s v="Spain"/>
    <x v="1"/>
    <n v="0"/>
  </r>
  <r>
    <n v="194"/>
    <s v="Spain"/>
    <x v="2"/>
    <n v="11"/>
  </r>
  <r>
    <n v="194"/>
    <s v="Spain"/>
    <x v="3"/>
    <n v="3"/>
  </r>
  <r>
    <n v="194"/>
    <s v="Spain"/>
    <x v="4"/>
    <n v="2"/>
  </r>
  <r>
    <n v="194"/>
    <s v="Spain"/>
    <x v="5"/>
    <n v="2"/>
  </r>
  <r>
    <n v="1497"/>
    <s v="Saudi Arabia"/>
    <x v="0"/>
    <n v="268"/>
  </r>
  <r>
    <n v="1497"/>
    <s v="Saudi Arabia"/>
    <x v="1"/>
    <n v="11"/>
  </r>
  <r>
    <n v="1497"/>
    <s v="Saudi Arabia"/>
    <x v="2"/>
    <n v="88"/>
  </r>
  <r>
    <n v="1497"/>
    <s v="Saudi Arabia"/>
    <x v="3"/>
    <n v="15"/>
  </r>
  <r>
    <n v="1497"/>
    <s v="Saudi Arabia"/>
    <x v="4"/>
    <n v="3"/>
  </r>
  <r>
    <n v="1497"/>
    <s v="Saudi Arabia"/>
    <x v="5"/>
    <n v="22"/>
  </r>
  <r>
    <n v="7247"/>
    <s v="Germany"/>
    <x v="0"/>
    <n v="505"/>
  </r>
  <r>
    <n v="7247"/>
    <s v="Germany"/>
    <x v="1"/>
    <n v="0"/>
  </r>
  <r>
    <n v="7247"/>
    <s v="Germany"/>
    <x v="2"/>
    <n v="26"/>
  </r>
  <r>
    <n v="7247"/>
    <s v="Germany"/>
    <x v="3"/>
    <n v="0"/>
  </r>
  <r>
    <n v="7247"/>
    <s v="Germany"/>
    <x v="4"/>
    <n v="0"/>
  </r>
  <r>
    <n v="7247"/>
    <s v="Germany"/>
    <x v="5"/>
    <n v="75"/>
  </r>
  <r>
    <n v="6534"/>
    <s v="Saudi Arabia"/>
    <x v="0"/>
    <n v="29"/>
  </r>
  <r>
    <n v="6534"/>
    <s v="Saudi Arabia"/>
    <x v="1"/>
    <n v="0"/>
  </r>
  <r>
    <n v="6534"/>
    <s v="Saudi Arabia"/>
    <x v="2"/>
    <n v="29"/>
  </r>
  <r>
    <n v="6534"/>
    <s v="Saudi Arabia"/>
    <x v="3"/>
    <n v="0"/>
  </r>
  <r>
    <n v="6534"/>
    <s v="Saudi Arabia"/>
    <x v="4"/>
    <n v="5"/>
  </r>
  <r>
    <n v="6534"/>
    <s v="Saudi Arabia"/>
    <x v="5"/>
    <n v="4"/>
  </r>
  <r>
    <n v="4368"/>
    <s v="Spain"/>
    <x v="0"/>
    <n v="42"/>
  </r>
  <r>
    <n v="4368"/>
    <s v="Spain"/>
    <x v="1"/>
    <n v="7"/>
  </r>
  <r>
    <n v="4368"/>
    <s v="Spain"/>
    <x v="2"/>
    <n v="43"/>
  </r>
  <r>
    <n v="4368"/>
    <s v="Spain"/>
    <x v="3"/>
    <n v="20"/>
  </r>
  <r>
    <n v="4368"/>
    <s v="Spain"/>
    <x v="4"/>
    <n v="12"/>
  </r>
  <r>
    <n v="4368"/>
    <s v="Spain"/>
    <x v="5"/>
    <n v="10"/>
  </r>
  <r>
    <n v="1473"/>
    <s v="Canada"/>
    <x v="0"/>
    <n v="53"/>
  </r>
  <r>
    <n v="1473"/>
    <s v="Canada"/>
    <x v="1"/>
    <n v="1"/>
  </r>
  <r>
    <n v="1473"/>
    <s v="Canada"/>
    <x v="2"/>
    <n v="5"/>
  </r>
  <r>
    <n v="1473"/>
    <s v="Canada"/>
    <x v="3"/>
    <n v="2"/>
  </r>
  <r>
    <n v="1473"/>
    <s v="Canada"/>
    <x v="4"/>
    <n v="1"/>
  </r>
  <r>
    <n v="1473"/>
    <s v="Canada"/>
    <x v="5"/>
    <n v="10"/>
  </r>
  <r>
    <n v="5081"/>
    <s v="Spain"/>
    <x v="0"/>
    <n v="9"/>
  </r>
  <r>
    <n v="5081"/>
    <s v="Spain"/>
    <x v="1"/>
    <n v="0"/>
  </r>
  <r>
    <n v="5081"/>
    <s v="Spain"/>
    <x v="2"/>
    <n v="16"/>
  </r>
  <r>
    <n v="5081"/>
    <s v="Spain"/>
    <x v="3"/>
    <n v="6"/>
  </r>
  <r>
    <n v="5081"/>
    <s v="Spain"/>
    <x v="4"/>
    <n v="6"/>
  </r>
  <r>
    <n v="5081"/>
    <s v="Spain"/>
    <x v="5"/>
    <n v="10"/>
  </r>
  <r>
    <n v="5534"/>
    <s v="Spain"/>
    <x v="0"/>
    <n v="123"/>
  </r>
  <r>
    <n v="5534"/>
    <s v="Spain"/>
    <x v="1"/>
    <n v="1"/>
  </r>
  <r>
    <n v="5534"/>
    <s v="Spain"/>
    <x v="2"/>
    <n v="26"/>
  </r>
  <r>
    <n v="5534"/>
    <s v="Spain"/>
    <x v="3"/>
    <n v="2"/>
  </r>
  <r>
    <n v="5534"/>
    <s v="Spain"/>
    <x v="4"/>
    <n v="0"/>
  </r>
  <r>
    <n v="5534"/>
    <s v="Spain"/>
    <x v="5"/>
    <n v="72"/>
  </r>
  <r>
    <n v="332"/>
    <s v="Spain"/>
    <x v="0"/>
    <n v="198"/>
  </r>
  <r>
    <n v="332"/>
    <s v="Spain"/>
    <x v="1"/>
    <n v="2"/>
  </r>
  <r>
    <n v="332"/>
    <s v="Spain"/>
    <x v="2"/>
    <n v="43"/>
  </r>
  <r>
    <n v="332"/>
    <s v="Spain"/>
    <x v="3"/>
    <n v="0"/>
  </r>
  <r>
    <n v="332"/>
    <s v="Spain"/>
    <x v="4"/>
    <n v="12"/>
  </r>
  <r>
    <n v="332"/>
    <s v="Spain"/>
    <x v="5"/>
    <n v="20"/>
  </r>
  <r>
    <n v="5863"/>
    <s v="Spain"/>
    <x v="0"/>
    <n v="359"/>
  </r>
  <r>
    <n v="5863"/>
    <s v="Spain"/>
    <x v="1"/>
    <n v="0"/>
  </r>
  <r>
    <n v="5863"/>
    <s v="Spain"/>
    <x v="2"/>
    <n v="134"/>
  </r>
  <r>
    <n v="5863"/>
    <s v="Spain"/>
    <x v="3"/>
    <n v="13"/>
  </r>
  <r>
    <n v="5863"/>
    <s v="Spain"/>
    <x v="4"/>
    <n v="26"/>
  </r>
  <r>
    <n v="5863"/>
    <s v="Spain"/>
    <x v="5"/>
    <n v="123"/>
  </r>
  <r>
    <n v="10381"/>
    <s v="Spain"/>
    <x v="0"/>
    <n v="14"/>
  </r>
  <r>
    <n v="10381"/>
    <s v="Spain"/>
    <x v="1"/>
    <n v="0"/>
  </r>
  <r>
    <n v="10381"/>
    <s v="Spain"/>
    <x v="2"/>
    <n v="3"/>
  </r>
  <r>
    <n v="10381"/>
    <s v="Spain"/>
    <x v="3"/>
    <n v="0"/>
  </r>
  <r>
    <n v="10381"/>
    <s v="Spain"/>
    <x v="4"/>
    <n v="0"/>
  </r>
  <r>
    <n v="10381"/>
    <s v="Spain"/>
    <x v="5"/>
    <n v="4"/>
  </r>
  <r>
    <n v="702"/>
    <s v="Spain"/>
    <x v="0"/>
    <n v="162"/>
  </r>
  <r>
    <n v="702"/>
    <s v="Spain"/>
    <x v="1"/>
    <n v="61"/>
  </r>
  <r>
    <n v="702"/>
    <s v="Spain"/>
    <x v="2"/>
    <n v="83"/>
  </r>
  <r>
    <n v="702"/>
    <s v="Spain"/>
    <x v="3"/>
    <n v="97"/>
  </r>
  <r>
    <n v="702"/>
    <s v="Spain"/>
    <x v="4"/>
    <n v="57"/>
  </r>
  <r>
    <n v="702"/>
    <s v="Spain"/>
    <x v="5"/>
    <n v="61"/>
  </r>
  <r>
    <n v="6379"/>
    <s v="USA"/>
    <x v="0"/>
    <n v="67"/>
  </r>
  <r>
    <n v="6379"/>
    <s v="USA"/>
    <x v="1"/>
    <n v="1"/>
  </r>
  <r>
    <n v="6379"/>
    <s v="USA"/>
    <x v="2"/>
    <n v="20"/>
  </r>
  <r>
    <n v="6379"/>
    <s v="USA"/>
    <x v="3"/>
    <n v="0"/>
  </r>
  <r>
    <n v="6379"/>
    <s v="USA"/>
    <x v="4"/>
    <n v="2"/>
  </r>
  <r>
    <n v="6379"/>
    <s v="USA"/>
    <x v="5"/>
    <n v="31"/>
  </r>
  <r>
    <n v="10242"/>
    <s v="Spain"/>
    <x v="0"/>
    <n v="56"/>
  </r>
  <r>
    <n v="10242"/>
    <s v="Spain"/>
    <x v="1"/>
    <n v="0"/>
  </r>
  <r>
    <n v="10242"/>
    <s v="Spain"/>
    <x v="2"/>
    <n v="11"/>
  </r>
  <r>
    <n v="10242"/>
    <s v="Spain"/>
    <x v="3"/>
    <n v="0"/>
  </r>
  <r>
    <n v="10242"/>
    <s v="Spain"/>
    <x v="4"/>
    <n v="0"/>
  </r>
  <r>
    <n v="10242"/>
    <s v="Spain"/>
    <x v="5"/>
    <n v="8"/>
  </r>
  <r>
    <n v="1604"/>
    <s v="Spain"/>
    <x v="0"/>
    <n v="184"/>
  </r>
  <r>
    <n v="1604"/>
    <s v="Spain"/>
    <x v="1"/>
    <n v="2"/>
  </r>
  <r>
    <n v="1604"/>
    <s v="Spain"/>
    <x v="2"/>
    <n v="19"/>
  </r>
  <r>
    <n v="1604"/>
    <s v="Spain"/>
    <x v="3"/>
    <n v="8"/>
  </r>
  <r>
    <n v="1604"/>
    <s v="Spain"/>
    <x v="4"/>
    <n v="8"/>
  </r>
  <r>
    <n v="1604"/>
    <s v="Spain"/>
    <x v="5"/>
    <n v="4"/>
  </r>
  <r>
    <n v="10741"/>
    <s v="Spain"/>
    <x v="0"/>
    <n v="172"/>
  </r>
  <r>
    <n v="10741"/>
    <s v="Spain"/>
    <x v="1"/>
    <n v="12"/>
  </r>
  <r>
    <n v="10741"/>
    <s v="Spain"/>
    <x v="2"/>
    <n v="112"/>
  </r>
  <r>
    <n v="10741"/>
    <s v="Spain"/>
    <x v="3"/>
    <n v="8"/>
  </r>
  <r>
    <n v="10741"/>
    <s v="Spain"/>
    <x v="4"/>
    <n v="0"/>
  </r>
  <r>
    <n v="10741"/>
    <s v="Spain"/>
    <x v="5"/>
    <n v="15"/>
  </r>
  <r>
    <n v="5491"/>
    <s v="Australia"/>
    <x v="0"/>
    <n v="172"/>
  </r>
  <r>
    <n v="5491"/>
    <s v="Australia"/>
    <x v="1"/>
    <n v="12"/>
  </r>
  <r>
    <n v="5491"/>
    <s v="Australia"/>
    <x v="2"/>
    <n v="112"/>
  </r>
  <r>
    <n v="5491"/>
    <s v="Australia"/>
    <x v="3"/>
    <n v="8"/>
  </r>
  <r>
    <n v="5491"/>
    <s v="Australia"/>
    <x v="4"/>
    <n v="0"/>
  </r>
  <r>
    <n v="5491"/>
    <s v="Australia"/>
    <x v="5"/>
    <n v="15"/>
  </r>
  <r>
    <n v="977"/>
    <s v="Canada"/>
    <x v="0"/>
    <n v="200"/>
  </r>
  <r>
    <n v="977"/>
    <s v="Canada"/>
    <x v="1"/>
    <n v="19"/>
  </r>
  <r>
    <n v="977"/>
    <s v="Canada"/>
    <x v="2"/>
    <n v="111"/>
  </r>
  <r>
    <n v="977"/>
    <s v="Canada"/>
    <x v="3"/>
    <n v="50"/>
  </r>
  <r>
    <n v="977"/>
    <s v="Canada"/>
    <x v="4"/>
    <n v="15"/>
  </r>
  <r>
    <n v="977"/>
    <s v="Canada"/>
    <x v="5"/>
    <n v="19"/>
  </r>
  <r>
    <n v="955"/>
    <s v="Saudi Arabia"/>
    <x v="0"/>
    <n v="167"/>
  </r>
  <r>
    <n v="955"/>
    <s v="Saudi Arabia"/>
    <x v="1"/>
    <n v="2"/>
  </r>
  <r>
    <n v="955"/>
    <s v="Saudi Arabia"/>
    <x v="2"/>
    <n v="44"/>
  </r>
  <r>
    <n v="955"/>
    <s v="Saudi Arabia"/>
    <x v="3"/>
    <n v="6"/>
  </r>
  <r>
    <n v="955"/>
    <s v="Saudi Arabia"/>
    <x v="4"/>
    <n v="2"/>
  </r>
  <r>
    <n v="955"/>
    <s v="Saudi Arabia"/>
    <x v="5"/>
    <n v="19"/>
  </r>
  <r>
    <n v="1857"/>
    <s v="Spain"/>
    <x v="0"/>
    <n v="46"/>
  </r>
  <r>
    <n v="1857"/>
    <s v="Spain"/>
    <x v="1"/>
    <n v="0"/>
  </r>
  <r>
    <n v="1857"/>
    <s v="Spain"/>
    <x v="2"/>
    <n v="12"/>
  </r>
  <r>
    <n v="1857"/>
    <s v="Spain"/>
    <x v="3"/>
    <n v="0"/>
  </r>
  <r>
    <n v="1857"/>
    <s v="Spain"/>
    <x v="4"/>
    <n v="2"/>
  </r>
  <r>
    <n v="1857"/>
    <s v="Spain"/>
    <x v="5"/>
    <n v="23"/>
  </r>
  <r>
    <n v="8041"/>
    <s v="Saudi Arabia"/>
    <x v="0"/>
    <n v="595"/>
  </r>
  <r>
    <n v="8041"/>
    <s v="Saudi Arabia"/>
    <x v="1"/>
    <n v="71"/>
  </r>
  <r>
    <n v="8041"/>
    <s v="Saudi Arabia"/>
    <x v="2"/>
    <n v="153"/>
  </r>
  <r>
    <n v="8041"/>
    <s v="Saudi Arabia"/>
    <x v="3"/>
    <n v="120"/>
  </r>
  <r>
    <n v="8041"/>
    <s v="Saudi Arabia"/>
    <x v="4"/>
    <n v="112"/>
  </r>
  <r>
    <n v="8041"/>
    <s v="Saudi Arabia"/>
    <x v="5"/>
    <n v="41"/>
  </r>
  <r>
    <n v="2320"/>
    <s v="Spain"/>
    <x v="0"/>
    <n v="508"/>
  </r>
  <r>
    <n v="2320"/>
    <s v="Spain"/>
    <x v="1"/>
    <n v="11"/>
  </r>
  <r>
    <n v="2320"/>
    <s v="Spain"/>
    <x v="2"/>
    <n v="59"/>
  </r>
  <r>
    <n v="2320"/>
    <s v="Spain"/>
    <x v="3"/>
    <n v="23"/>
  </r>
  <r>
    <n v="2320"/>
    <s v="Spain"/>
    <x v="4"/>
    <n v="5"/>
  </r>
  <r>
    <n v="2320"/>
    <s v="Spain"/>
    <x v="5"/>
    <n v="29"/>
  </r>
  <r>
    <n v="2698"/>
    <s v="USA"/>
    <x v="0"/>
    <n v="254"/>
  </r>
  <r>
    <n v="2698"/>
    <s v="USA"/>
    <x v="1"/>
    <n v="7"/>
  </r>
  <r>
    <n v="2698"/>
    <s v="USA"/>
    <x v="2"/>
    <n v="108"/>
  </r>
  <r>
    <n v="2698"/>
    <s v="USA"/>
    <x v="3"/>
    <n v="20"/>
  </r>
  <r>
    <n v="2698"/>
    <s v="USA"/>
    <x v="4"/>
    <n v="0"/>
  </r>
  <r>
    <n v="2698"/>
    <s v="USA"/>
    <x v="5"/>
    <n v="26"/>
  </r>
  <r>
    <n v="8275"/>
    <s v="Spain"/>
    <x v="0"/>
    <n v="16"/>
  </r>
  <r>
    <n v="8275"/>
    <s v="Spain"/>
    <x v="1"/>
    <n v="0"/>
  </r>
  <r>
    <n v="8275"/>
    <s v="Spain"/>
    <x v="2"/>
    <n v="3"/>
  </r>
  <r>
    <n v="8275"/>
    <s v="Spain"/>
    <x v="3"/>
    <n v="0"/>
  </r>
  <r>
    <n v="8275"/>
    <s v="Spain"/>
    <x v="4"/>
    <n v="0"/>
  </r>
  <r>
    <n v="8275"/>
    <s v="Spain"/>
    <x v="5"/>
    <n v="1"/>
  </r>
  <r>
    <n v="4554"/>
    <s v="Spain"/>
    <x v="0"/>
    <n v="171"/>
  </r>
  <r>
    <n v="4554"/>
    <s v="Spain"/>
    <x v="1"/>
    <n v="45"/>
  </r>
  <r>
    <n v="4554"/>
    <s v="Spain"/>
    <x v="2"/>
    <n v="73"/>
  </r>
  <r>
    <n v="4554"/>
    <s v="Spain"/>
    <x v="3"/>
    <n v="59"/>
  </r>
  <r>
    <n v="4554"/>
    <s v="Spain"/>
    <x v="4"/>
    <n v="10"/>
  </r>
  <r>
    <n v="4554"/>
    <s v="Spain"/>
    <x v="5"/>
    <n v="90"/>
  </r>
  <r>
    <n v="10448"/>
    <s v="Spain"/>
    <x v="0"/>
    <n v="172"/>
  </r>
  <r>
    <n v="10448"/>
    <s v="Spain"/>
    <x v="1"/>
    <n v="41"/>
  </r>
  <r>
    <n v="10448"/>
    <s v="Spain"/>
    <x v="2"/>
    <n v="86"/>
  </r>
  <r>
    <n v="10448"/>
    <s v="Spain"/>
    <x v="3"/>
    <n v="45"/>
  </r>
  <r>
    <n v="10448"/>
    <s v="Spain"/>
    <x v="4"/>
    <n v="6"/>
  </r>
  <r>
    <n v="10448"/>
    <s v="Spain"/>
    <x v="5"/>
    <n v="27"/>
  </r>
  <r>
    <n v="8629"/>
    <s v="Canada"/>
    <x v="0"/>
    <n v="19"/>
  </r>
  <r>
    <n v="8629"/>
    <s v="Canada"/>
    <x v="1"/>
    <n v="1"/>
  </r>
  <r>
    <n v="8629"/>
    <s v="Canada"/>
    <x v="2"/>
    <n v="10"/>
  </r>
  <r>
    <n v="8629"/>
    <s v="Canada"/>
    <x v="3"/>
    <n v="2"/>
  </r>
  <r>
    <n v="8629"/>
    <s v="Canada"/>
    <x v="4"/>
    <n v="1"/>
  </r>
  <r>
    <n v="8629"/>
    <s v="Canada"/>
    <x v="5"/>
    <n v="8"/>
  </r>
  <r>
    <n v="1010"/>
    <s v="Spain"/>
    <x v="0"/>
    <n v="41"/>
  </r>
  <r>
    <n v="1010"/>
    <s v="Spain"/>
    <x v="1"/>
    <n v="0"/>
  </r>
  <r>
    <n v="1010"/>
    <s v="Spain"/>
    <x v="2"/>
    <n v="17"/>
  </r>
  <r>
    <n v="1010"/>
    <s v="Spain"/>
    <x v="3"/>
    <n v="3"/>
  </r>
  <r>
    <n v="1010"/>
    <s v="Spain"/>
    <x v="4"/>
    <n v="1"/>
  </r>
  <r>
    <n v="1010"/>
    <s v="Spain"/>
    <x v="5"/>
    <n v="16"/>
  </r>
  <r>
    <n v="7422"/>
    <s v="Spain"/>
    <x v="0"/>
    <n v="85"/>
  </r>
  <r>
    <n v="7422"/>
    <s v="Spain"/>
    <x v="1"/>
    <n v="44"/>
  </r>
  <r>
    <n v="7422"/>
    <s v="Spain"/>
    <x v="2"/>
    <n v="54"/>
  </r>
  <r>
    <n v="7422"/>
    <s v="Spain"/>
    <x v="3"/>
    <n v="102"/>
  </r>
  <r>
    <n v="7422"/>
    <s v="Spain"/>
    <x v="4"/>
    <n v="78"/>
  </r>
  <r>
    <n v="7422"/>
    <s v="Spain"/>
    <x v="5"/>
    <n v="6"/>
  </r>
  <r>
    <n v="8605"/>
    <s v="Spain"/>
    <x v="0"/>
    <n v="48"/>
  </r>
  <r>
    <n v="8605"/>
    <s v="Spain"/>
    <x v="1"/>
    <n v="0"/>
  </r>
  <r>
    <n v="8605"/>
    <s v="Spain"/>
    <x v="2"/>
    <n v="14"/>
  </r>
  <r>
    <n v="8605"/>
    <s v="Spain"/>
    <x v="3"/>
    <n v="0"/>
  </r>
  <r>
    <n v="8605"/>
    <s v="Spain"/>
    <x v="4"/>
    <n v="0"/>
  </r>
  <r>
    <n v="8605"/>
    <s v="Spain"/>
    <x v="5"/>
    <n v="6"/>
  </r>
  <r>
    <n v="9648"/>
    <s v="Spain"/>
    <x v="0"/>
    <n v="153"/>
  </r>
  <r>
    <n v="9648"/>
    <s v="Spain"/>
    <x v="1"/>
    <n v="4"/>
  </r>
  <r>
    <n v="9648"/>
    <s v="Spain"/>
    <x v="2"/>
    <n v="56"/>
  </r>
  <r>
    <n v="9648"/>
    <s v="Spain"/>
    <x v="3"/>
    <n v="0"/>
  </r>
  <r>
    <n v="9648"/>
    <s v="Spain"/>
    <x v="4"/>
    <n v="9"/>
  </r>
  <r>
    <n v="9648"/>
    <s v="Spain"/>
    <x v="5"/>
    <n v="31"/>
  </r>
  <r>
    <n v="20"/>
    <s v="Germany"/>
    <x v="0"/>
    <n v="43"/>
  </r>
  <r>
    <n v="20"/>
    <s v="Germany"/>
    <x v="1"/>
    <n v="12"/>
  </r>
  <r>
    <n v="20"/>
    <s v="Germany"/>
    <x v="2"/>
    <n v="23"/>
  </r>
  <r>
    <n v="20"/>
    <s v="Germany"/>
    <x v="3"/>
    <n v="29"/>
  </r>
  <r>
    <n v="20"/>
    <s v="Germany"/>
    <x v="4"/>
    <n v="15"/>
  </r>
  <r>
    <n v="20"/>
    <s v="Germany"/>
    <x v="5"/>
    <n v="61"/>
  </r>
  <r>
    <n v="2246"/>
    <s v="Spain"/>
    <x v="0"/>
    <n v="43"/>
  </r>
  <r>
    <n v="2246"/>
    <s v="Spain"/>
    <x v="1"/>
    <n v="12"/>
  </r>
  <r>
    <n v="2246"/>
    <s v="Spain"/>
    <x v="2"/>
    <n v="23"/>
  </r>
  <r>
    <n v="2246"/>
    <s v="Spain"/>
    <x v="3"/>
    <n v="29"/>
  </r>
  <r>
    <n v="2246"/>
    <s v="Spain"/>
    <x v="4"/>
    <n v="15"/>
  </r>
  <r>
    <n v="2246"/>
    <s v="Spain"/>
    <x v="5"/>
    <n v="61"/>
  </r>
  <r>
    <n v="3182"/>
    <s v="India"/>
    <x v="0"/>
    <n v="96"/>
  </r>
  <r>
    <n v="3182"/>
    <s v="India"/>
    <x v="1"/>
    <n v="1"/>
  </r>
  <r>
    <n v="3182"/>
    <s v="India"/>
    <x v="2"/>
    <n v="79"/>
  </r>
  <r>
    <n v="3182"/>
    <s v="India"/>
    <x v="3"/>
    <n v="7"/>
  </r>
  <r>
    <n v="3182"/>
    <s v="India"/>
    <x v="4"/>
    <n v="1"/>
  </r>
  <r>
    <n v="3182"/>
    <s v="India"/>
    <x v="5"/>
    <n v="79"/>
  </r>
  <r>
    <n v="2516"/>
    <s v="Spain"/>
    <x v="0"/>
    <n v="22"/>
  </r>
  <r>
    <n v="2516"/>
    <s v="Spain"/>
    <x v="1"/>
    <n v="2"/>
  </r>
  <r>
    <n v="2516"/>
    <s v="Spain"/>
    <x v="2"/>
    <n v="10"/>
  </r>
  <r>
    <n v="2516"/>
    <s v="Spain"/>
    <x v="3"/>
    <n v="6"/>
  </r>
  <r>
    <n v="2516"/>
    <s v="Spain"/>
    <x v="4"/>
    <n v="4"/>
  </r>
  <r>
    <n v="2516"/>
    <s v="Spain"/>
    <x v="5"/>
    <n v="34"/>
  </r>
  <r>
    <n v="2166"/>
    <s v="Saudi Arabia"/>
    <x v="0"/>
    <n v="12"/>
  </r>
  <r>
    <n v="2166"/>
    <s v="Saudi Arabia"/>
    <x v="1"/>
    <n v="1"/>
  </r>
  <r>
    <n v="2166"/>
    <s v="Saudi Arabia"/>
    <x v="2"/>
    <n v="3"/>
  </r>
  <r>
    <n v="2166"/>
    <s v="Saudi Arabia"/>
    <x v="3"/>
    <n v="0"/>
  </r>
  <r>
    <n v="2166"/>
    <s v="Saudi Arabia"/>
    <x v="4"/>
    <n v="0"/>
  </r>
  <r>
    <n v="2166"/>
    <s v="Saudi Arabia"/>
    <x v="5"/>
    <n v="7"/>
  </r>
  <r>
    <n v="7706"/>
    <s v="Canada"/>
    <x v="0"/>
    <n v="350"/>
  </r>
  <r>
    <n v="7706"/>
    <s v="Canada"/>
    <x v="1"/>
    <n v="104"/>
  </r>
  <r>
    <n v="7706"/>
    <s v="Canada"/>
    <x v="2"/>
    <n v="189"/>
  </r>
  <r>
    <n v="7706"/>
    <s v="Canada"/>
    <x v="3"/>
    <n v="197"/>
  </r>
  <r>
    <n v="7706"/>
    <s v="Canada"/>
    <x v="4"/>
    <n v="151"/>
  </r>
  <r>
    <n v="7706"/>
    <s v="Canada"/>
    <x v="5"/>
    <n v="57"/>
  </r>
  <r>
    <n v="269"/>
    <s v="Spain"/>
    <x v="0"/>
    <n v="777"/>
  </r>
  <r>
    <n v="269"/>
    <s v="Spain"/>
    <x v="1"/>
    <n v="30"/>
  </r>
  <r>
    <n v="269"/>
    <s v="Spain"/>
    <x v="2"/>
    <n v="163"/>
  </r>
  <r>
    <n v="269"/>
    <s v="Spain"/>
    <x v="3"/>
    <n v="0"/>
  </r>
  <r>
    <n v="269"/>
    <s v="Spain"/>
    <x v="4"/>
    <n v="51"/>
  </r>
  <r>
    <n v="269"/>
    <s v="Spain"/>
    <x v="5"/>
    <n v="122"/>
  </r>
  <r>
    <n v="2308"/>
    <s v="Spain"/>
    <x v="0"/>
    <n v="110"/>
  </r>
  <r>
    <n v="2308"/>
    <s v="Spain"/>
    <x v="1"/>
    <n v="5"/>
  </r>
  <r>
    <n v="2308"/>
    <s v="Spain"/>
    <x v="2"/>
    <n v="137"/>
  </r>
  <r>
    <n v="2308"/>
    <s v="Spain"/>
    <x v="3"/>
    <n v="26"/>
  </r>
  <r>
    <n v="2308"/>
    <s v="Spain"/>
    <x v="4"/>
    <n v="23"/>
  </r>
  <r>
    <n v="2308"/>
    <s v="Spain"/>
    <x v="5"/>
    <n v="29"/>
  </r>
  <r>
    <n v="6940"/>
    <s v="Spain"/>
    <x v="0"/>
    <n v="100"/>
  </r>
  <r>
    <n v="6940"/>
    <s v="Spain"/>
    <x v="1"/>
    <n v="1"/>
  </r>
  <r>
    <n v="6940"/>
    <s v="Spain"/>
    <x v="2"/>
    <n v="39"/>
  </r>
  <r>
    <n v="6940"/>
    <s v="Spain"/>
    <x v="3"/>
    <n v="6"/>
  </r>
  <r>
    <n v="6940"/>
    <s v="Spain"/>
    <x v="4"/>
    <n v="1"/>
  </r>
  <r>
    <n v="6940"/>
    <s v="Spain"/>
    <x v="5"/>
    <n v="76"/>
  </r>
  <r>
    <n v="10377"/>
    <s v="Spain"/>
    <x v="0"/>
    <n v="170"/>
  </r>
  <r>
    <n v="10377"/>
    <s v="Spain"/>
    <x v="1"/>
    <n v="6"/>
  </r>
  <r>
    <n v="10377"/>
    <s v="Spain"/>
    <x v="2"/>
    <n v="97"/>
  </r>
  <r>
    <n v="10377"/>
    <s v="Spain"/>
    <x v="3"/>
    <n v="24"/>
  </r>
  <r>
    <n v="10377"/>
    <s v="Spain"/>
    <x v="4"/>
    <n v="12"/>
  </r>
  <r>
    <n v="10377"/>
    <s v="Spain"/>
    <x v="5"/>
    <n v="88"/>
  </r>
  <r>
    <n v="4107"/>
    <s v="Spain"/>
    <x v="0"/>
    <n v="269"/>
  </r>
  <r>
    <n v="4107"/>
    <s v="Spain"/>
    <x v="1"/>
    <n v="15"/>
  </r>
  <r>
    <n v="4107"/>
    <s v="Spain"/>
    <x v="2"/>
    <n v="69"/>
  </r>
  <r>
    <n v="4107"/>
    <s v="Spain"/>
    <x v="3"/>
    <n v="15"/>
  </r>
  <r>
    <n v="4107"/>
    <s v="Spain"/>
    <x v="4"/>
    <n v="19"/>
  </r>
  <r>
    <n v="4107"/>
    <s v="Spain"/>
    <x v="5"/>
    <n v="38"/>
  </r>
  <r>
    <n v="10906"/>
    <s v="Saudi Arabia"/>
    <x v="0"/>
    <n v="269"/>
  </r>
  <r>
    <n v="10906"/>
    <s v="Saudi Arabia"/>
    <x v="1"/>
    <n v="15"/>
  </r>
  <r>
    <n v="10906"/>
    <s v="Saudi Arabia"/>
    <x v="2"/>
    <n v="69"/>
  </r>
  <r>
    <n v="10906"/>
    <s v="Saudi Arabia"/>
    <x v="3"/>
    <n v="15"/>
  </r>
  <r>
    <n v="10906"/>
    <s v="Saudi Arabia"/>
    <x v="4"/>
    <n v="19"/>
  </r>
  <r>
    <n v="10906"/>
    <s v="Saudi Arabia"/>
    <x v="5"/>
    <n v="38"/>
  </r>
  <r>
    <n v="10832"/>
    <s v="Spain"/>
    <x v="0"/>
    <n v="288"/>
  </r>
  <r>
    <n v="10832"/>
    <s v="Spain"/>
    <x v="1"/>
    <n v="10"/>
  </r>
  <r>
    <n v="10832"/>
    <s v="Spain"/>
    <x v="2"/>
    <n v="30"/>
  </r>
  <r>
    <n v="10832"/>
    <s v="Spain"/>
    <x v="3"/>
    <n v="4"/>
  </r>
  <r>
    <n v="10832"/>
    <s v="Spain"/>
    <x v="4"/>
    <n v="10"/>
  </r>
  <r>
    <n v="10832"/>
    <s v="Spain"/>
    <x v="5"/>
    <n v="125"/>
  </r>
  <r>
    <n v="7373"/>
    <s v="Australia"/>
    <x v="0"/>
    <n v="96"/>
  </r>
  <r>
    <n v="7373"/>
    <s v="Australia"/>
    <x v="1"/>
    <n v="12"/>
  </r>
  <r>
    <n v="7373"/>
    <s v="Australia"/>
    <x v="2"/>
    <n v="96"/>
  </r>
  <r>
    <n v="7373"/>
    <s v="Australia"/>
    <x v="3"/>
    <n v="33"/>
  </r>
  <r>
    <n v="7373"/>
    <s v="Australia"/>
    <x v="4"/>
    <n v="22"/>
  </r>
  <r>
    <n v="7373"/>
    <s v="Australia"/>
    <x v="5"/>
    <n v="43"/>
  </r>
  <r>
    <n v="4442"/>
    <s v="Canada"/>
    <x v="0"/>
    <n v="31"/>
  </r>
  <r>
    <n v="4442"/>
    <s v="Canada"/>
    <x v="1"/>
    <n v="19"/>
  </r>
  <r>
    <n v="4442"/>
    <s v="Canada"/>
    <x v="2"/>
    <n v="35"/>
  </r>
  <r>
    <n v="4442"/>
    <s v="Canada"/>
    <x v="3"/>
    <n v="26"/>
  </r>
  <r>
    <n v="4442"/>
    <s v="Canada"/>
    <x v="4"/>
    <n v="14"/>
  </r>
  <r>
    <n v="4442"/>
    <s v="Canada"/>
    <x v="5"/>
    <n v="52"/>
  </r>
  <r>
    <n v="4381"/>
    <s v="Spain"/>
    <x v="0"/>
    <n v="163"/>
  </r>
  <r>
    <n v="4381"/>
    <s v="Spain"/>
    <x v="1"/>
    <n v="2"/>
  </r>
  <r>
    <n v="4381"/>
    <s v="Spain"/>
    <x v="2"/>
    <n v="40"/>
  </r>
  <r>
    <n v="4381"/>
    <s v="Spain"/>
    <x v="3"/>
    <n v="8"/>
  </r>
  <r>
    <n v="4381"/>
    <s v="Spain"/>
    <x v="4"/>
    <n v="11"/>
  </r>
  <r>
    <n v="4381"/>
    <s v="Spain"/>
    <x v="5"/>
    <n v="11"/>
  </r>
  <r>
    <n v="67"/>
    <s v="Spain"/>
    <x v="0"/>
    <n v="68"/>
  </r>
  <r>
    <n v="67"/>
    <s v="Spain"/>
    <x v="1"/>
    <n v="0"/>
  </r>
  <r>
    <n v="67"/>
    <s v="Spain"/>
    <x v="2"/>
    <n v="16"/>
  </r>
  <r>
    <n v="67"/>
    <s v="Spain"/>
    <x v="3"/>
    <n v="0"/>
  </r>
  <r>
    <n v="67"/>
    <s v="Spain"/>
    <x v="4"/>
    <n v="0"/>
  </r>
  <r>
    <n v="67"/>
    <s v="Spain"/>
    <x v="5"/>
    <n v="8"/>
  </r>
  <r>
    <n v="9923"/>
    <s v="Spain"/>
    <x v="0"/>
    <n v="68"/>
  </r>
  <r>
    <n v="9923"/>
    <s v="Spain"/>
    <x v="1"/>
    <n v="0"/>
  </r>
  <r>
    <n v="9923"/>
    <s v="Spain"/>
    <x v="2"/>
    <n v="16"/>
  </r>
  <r>
    <n v="9923"/>
    <s v="Spain"/>
    <x v="3"/>
    <n v="0"/>
  </r>
  <r>
    <n v="9923"/>
    <s v="Spain"/>
    <x v="4"/>
    <n v="0"/>
  </r>
  <r>
    <n v="9923"/>
    <s v="Spain"/>
    <x v="5"/>
    <n v="8"/>
  </r>
  <r>
    <n v="10420"/>
    <s v="USA"/>
    <x v="0"/>
    <n v="95"/>
  </r>
  <r>
    <n v="10420"/>
    <s v="USA"/>
    <x v="1"/>
    <n v="14"/>
  </r>
  <r>
    <n v="10420"/>
    <s v="USA"/>
    <x v="2"/>
    <n v="64"/>
  </r>
  <r>
    <n v="10420"/>
    <s v="USA"/>
    <x v="3"/>
    <n v="2"/>
  </r>
  <r>
    <n v="10420"/>
    <s v="USA"/>
    <x v="4"/>
    <n v="9"/>
  </r>
  <r>
    <n v="10420"/>
    <s v="USA"/>
    <x v="5"/>
    <n v="38"/>
  </r>
  <r>
    <n v="10812"/>
    <s v="Saudi Arabia"/>
    <x v="0"/>
    <n v="37"/>
  </r>
  <r>
    <n v="10812"/>
    <s v="Saudi Arabia"/>
    <x v="1"/>
    <n v="0"/>
  </r>
  <r>
    <n v="10812"/>
    <s v="Saudi Arabia"/>
    <x v="2"/>
    <n v="46"/>
  </r>
  <r>
    <n v="10812"/>
    <s v="Saudi Arabia"/>
    <x v="3"/>
    <n v="4"/>
  </r>
  <r>
    <n v="10812"/>
    <s v="Saudi Arabia"/>
    <x v="4"/>
    <n v="3"/>
  </r>
  <r>
    <n v="10812"/>
    <s v="Saudi Arabia"/>
    <x v="5"/>
    <n v="0"/>
  </r>
  <r>
    <n v="5794"/>
    <s v="India"/>
    <x v="0"/>
    <n v="408"/>
  </r>
  <r>
    <n v="5794"/>
    <s v="India"/>
    <x v="1"/>
    <n v="0"/>
  </r>
  <r>
    <n v="5794"/>
    <s v="India"/>
    <x v="2"/>
    <n v="21"/>
  </r>
  <r>
    <n v="5794"/>
    <s v="India"/>
    <x v="3"/>
    <n v="0"/>
  </r>
  <r>
    <n v="5794"/>
    <s v="India"/>
    <x v="4"/>
    <n v="0"/>
  </r>
  <r>
    <n v="5794"/>
    <s v="India"/>
    <x v="5"/>
    <n v="17"/>
  </r>
  <r>
    <n v="7798"/>
    <s v="Canada"/>
    <x v="0"/>
    <n v="233"/>
  </r>
  <r>
    <n v="7798"/>
    <s v="Canada"/>
    <x v="1"/>
    <n v="20"/>
  </r>
  <r>
    <n v="7798"/>
    <s v="Canada"/>
    <x v="2"/>
    <n v="57"/>
  </r>
  <r>
    <n v="7798"/>
    <s v="Canada"/>
    <x v="3"/>
    <n v="8"/>
  </r>
  <r>
    <n v="7798"/>
    <s v="Canada"/>
    <x v="4"/>
    <n v="20"/>
  </r>
  <r>
    <n v="7798"/>
    <s v="Canada"/>
    <x v="5"/>
    <n v="91"/>
  </r>
  <r>
    <n v="2174"/>
    <s v="USA"/>
    <x v="0"/>
    <n v="11"/>
  </r>
  <r>
    <n v="2174"/>
    <s v="USA"/>
    <x v="1"/>
    <n v="1"/>
  </r>
  <r>
    <n v="2174"/>
    <s v="USA"/>
    <x v="2"/>
    <n v="6"/>
  </r>
  <r>
    <n v="2174"/>
    <s v="USA"/>
    <x v="3"/>
    <n v="2"/>
  </r>
  <r>
    <n v="2174"/>
    <s v="USA"/>
    <x v="4"/>
    <n v="1"/>
  </r>
  <r>
    <n v="2174"/>
    <s v="USA"/>
    <x v="5"/>
    <n v="6"/>
  </r>
  <r>
    <n v="22"/>
    <s v="Spain"/>
    <x v="0"/>
    <n v="185"/>
  </r>
  <r>
    <n v="22"/>
    <s v="Spain"/>
    <x v="1"/>
    <n v="2"/>
  </r>
  <r>
    <n v="22"/>
    <s v="Spain"/>
    <x v="2"/>
    <n v="88"/>
  </r>
  <r>
    <n v="22"/>
    <s v="Spain"/>
    <x v="3"/>
    <n v="15"/>
  </r>
  <r>
    <n v="22"/>
    <s v="Spain"/>
    <x v="4"/>
    <n v="5"/>
  </r>
  <r>
    <n v="22"/>
    <s v="Spain"/>
    <x v="5"/>
    <n v="14"/>
  </r>
  <r>
    <n v="7023"/>
    <s v="Saudi Arabia"/>
    <x v="0"/>
    <n v="189"/>
  </r>
  <r>
    <n v="7023"/>
    <s v="Saudi Arabia"/>
    <x v="1"/>
    <n v="2"/>
  </r>
  <r>
    <n v="7023"/>
    <s v="Saudi Arabia"/>
    <x v="2"/>
    <n v="55"/>
  </r>
  <r>
    <n v="7023"/>
    <s v="Saudi Arabia"/>
    <x v="3"/>
    <n v="0"/>
  </r>
  <r>
    <n v="7023"/>
    <s v="Saudi Arabia"/>
    <x v="4"/>
    <n v="5"/>
  </r>
  <r>
    <n v="7023"/>
    <s v="Saudi Arabia"/>
    <x v="5"/>
    <n v="12"/>
  </r>
  <r>
    <n v="907"/>
    <s v="Spain"/>
    <x v="0"/>
    <n v="254"/>
  </r>
  <r>
    <n v="907"/>
    <s v="Spain"/>
    <x v="1"/>
    <n v="6"/>
  </r>
  <r>
    <n v="907"/>
    <s v="Spain"/>
    <x v="2"/>
    <n v="71"/>
  </r>
  <r>
    <n v="907"/>
    <s v="Spain"/>
    <x v="3"/>
    <n v="4"/>
  </r>
  <r>
    <n v="907"/>
    <s v="Spain"/>
    <x v="4"/>
    <n v="0"/>
  </r>
  <r>
    <n v="907"/>
    <s v="Spain"/>
    <x v="5"/>
    <n v="27"/>
  </r>
  <r>
    <n v="538"/>
    <s v="Saudi Arabia"/>
    <x v="0"/>
    <n v="31"/>
  </r>
  <r>
    <n v="538"/>
    <s v="Saudi Arabia"/>
    <x v="1"/>
    <n v="9"/>
  </r>
  <r>
    <n v="538"/>
    <s v="Saudi Arabia"/>
    <x v="2"/>
    <n v="27"/>
  </r>
  <r>
    <n v="538"/>
    <s v="Saudi Arabia"/>
    <x v="3"/>
    <n v="16"/>
  </r>
  <r>
    <n v="538"/>
    <s v="Saudi Arabia"/>
    <x v="4"/>
    <n v="9"/>
  </r>
  <r>
    <n v="538"/>
    <s v="Saudi Arabia"/>
    <x v="5"/>
    <n v="33"/>
  </r>
  <r>
    <n v="8146"/>
    <s v="Saudi Arabia"/>
    <x v="0"/>
    <n v="30"/>
  </r>
  <r>
    <n v="8146"/>
    <s v="Saudi Arabia"/>
    <x v="1"/>
    <n v="0"/>
  </r>
  <r>
    <n v="8146"/>
    <s v="Saudi Arabia"/>
    <x v="2"/>
    <n v="8"/>
  </r>
  <r>
    <n v="8146"/>
    <s v="Saudi Arabia"/>
    <x v="3"/>
    <n v="2"/>
  </r>
  <r>
    <n v="8146"/>
    <s v="Saudi Arabia"/>
    <x v="4"/>
    <n v="0"/>
  </r>
  <r>
    <n v="8146"/>
    <s v="Saudi Arabia"/>
    <x v="5"/>
    <n v="14"/>
  </r>
  <r>
    <n v="8461"/>
    <s v="Spain"/>
    <x v="0"/>
    <n v="14"/>
  </r>
  <r>
    <n v="8461"/>
    <s v="Spain"/>
    <x v="1"/>
    <n v="0"/>
  </r>
  <r>
    <n v="8461"/>
    <s v="Spain"/>
    <x v="2"/>
    <n v="1"/>
  </r>
  <r>
    <n v="8461"/>
    <s v="Spain"/>
    <x v="3"/>
    <n v="0"/>
  </r>
  <r>
    <n v="8461"/>
    <s v="Spain"/>
    <x v="4"/>
    <n v="0"/>
  </r>
  <r>
    <n v="8461"/>
    <s v="Spain"/>
    <x v="5"/>
    <n v="1"/>
  </r>
  <r>
    <n v="10703"/>
    <s v="Spain"/>
    <x v="0"/>
    <n v="57"/>
  </r>
  <r>
    <n v="10703"/>
    <s v="Spain"/>
    <x v="1"/>
    <n v="0"/>
  </r>
  <r>
    <n v="10703"/>
    <s v="Spain"/>
    <x v="2"/>
    <n v="27"/>
  </r>
  <r>
    <n v="10703"/>
    <s v="Spain"/>
    <x v="3"/>
    <n v="0"/>
  </r>
  <r>
    <n v="10703"/>
    <s v="Spain"/>
    <x v="4"/>
    <n v="0"/>
  </r>
  <r>
    <n v="10703"/>
    <s v="Spain"/>
    <x v="5"/>
    <n v="36"/>
  </r>
  <r>
    <n v="9"/>
    <s v="Canada"/>
    <x v="0"/>
    <n v="57"/>
  </r>
  <r>
    <n v="9"/>
    <s v="Canada"/>
    <x v="1"/>
    <n v="0"/>
  </r>
  <r>
    <n v="9"/>
    <s v="Canada"/>
    <x v="2"/>
    <n v="27"/>
  </r>
  <r>
    <n v="9"/>
    <s v="Canada"/>
    <x v="3"/>
    <n v="0"/>
  </r>
  <r>
    <n v="9"/>
    <s v="Canada"/>
    <x v="4"/>
    <n v="0"/>
  </r>
  <r>
    <n v="9"/>
    <s v="Canada"/>
    <x v="5"/>
    <n v="36"/>
  </r>
  <r>
    <n v="2804"/>
    <s v="India"/>
    <x v="0"/>
    <n v="57"/>
  </r>
  <r>
    <n v="2804"/>
    <s v="India"/>
    <x v="1"/>
    <n v="0"/>
  </r>
  <r>
    <n v="2804"/>
    <s v="India"/>
    <x v="2"/>
    <n v="27"/>
  </r>
  <r>
    <n v="2804"/>
    <s v="India"/>
    <x v="3"/>
    <n v="0"/>
  </r>
  <r>
    <n v="2804"/>
    <s v="India"/>
    <x v="4"/>
    <n v="0"/>
  </r>
  <r>
    <n v="2804"/>
    <s v="India"/>
    <x v="5"/>
    <n v="36"/>
  </r>
  <r>
    <n v="2677"/>
    <s v="Saudi Arabia"/>
    <x v="0"/>
    <n v="72"/>
  </r>
  <r>
    <n v="2677"/>
    <s v="Saudi Arabia"/>
    <x v="1"/>
    <n v="24"/>
  </r>
  <r>
    <n v="2677"/>
    <s v="Saudi Arabia"/>
    <x v="2"/>
    <n v="68"/>
  </r>
  <r>
    <n v="2677"/>
    <s v="Saudi Arabia"/>
    <x v="3"/>
    <n v="65"/>
  </r>
  <r>
    <n v="2677"/>
    <s v="Saudi Arabia"/>
    <x v="4"/>
    <n v="4"/>
  </r>
  <r>
    <n v="2677"/>
    <s v="Saudi Arabia"/>
    <x v="5"/>
    <n v="8"/>
  </r>
  <r>
    <n v="4937"/>
    <s v="Spain"/>
    <x v="0"/>
    <n v="12"/>
  </r>
  <r>
    <n v="4937"/>
    <s v="Spain"/>
    <x v="1"/>
    <n v="2"/>
  </r>
  <r>
    <n v="4937"/>
    <s v="Spain"/>
    <x v="2"/>
    <n v="20"/>
  </r>
  <r>
    <n v="4937"/>
    <s v="Spain"/>
    <x v="3"/>
    <n v="3"/>
  </r>
  <r>
    <n v="4937"/>
    <s v="Spain"/>
    <x v="4"/>
    <n v="2"/>
  </r>
  <r>
    <n v="4937"/>
    <s v="Spain"/>
    <x v="5"/>
    <n v="5"/>
  </r>
  <r>
    <n v="9097"/>
    <s v="Spain"/>
    <x v="0"/>
    <n v="244"/>
  </r>
  <r>
    <n v="9097"/>
    <s v="Spain"/>
    <x v="1"/>
    <n v="8"/>
  </r>
  <r>
    <n v="9097"/>
    <s v="Spain"/>
    <x v="2"/>
    <n v="32"/>
  </r>
  <r>
    <n v="9097"/>
    <s v="Spain"/>
    <x v="3"/>
    <n v="7"/>
  </r>
  <r>
    <n v="9097"/>
    <s v="Spain"/>
    <x v="4"/>
    <n v="2"/>
  </r>
  <r>
    <n v="9097"/>
    <s v="Spain"/>
    <x v="5"/>
    <n v="50"/>
  </r>
  <r>
    <n v="5788"/>
    <s v="Germany"/>
    <x v="0"/>
    <n v="56"/>
  </r>
  <r>
    <n v="5788"/>
    <s v="Germany"/>
    <x v="1"/>
    <n v="10"/>
  </r>
  <r>
    <n v="5788"/>
    <s v="Germany"/>
    <x v="2"/>
    <n v="92"/>
  </r>
  <r>
    <n v="5788"/>
    <s v="Germany"/>
    <x v="3"/>
    <n v="19"/>
  </r>
  <r>
    <n v="5788"/>
    <s v="Germany"/>
    <x v="4"/>
    <n v="7"/>
  </r>
  <r>
    <n v="5788"/>
    <s v="Germany"/>
    <x v="5"/>
    <n v="25"/>
  </r>
  <r>
    <n v="967"/>
    <s v="Spain"/>
    <x v="0"/>
    <n v="342"/>
  </r>
  <r>
    <n v="967"/>
    <s v="Spain"/>
    <x v="1"/>
    <n v="9"/>
  </r>
  <r>
    <n v="967"/>
    <s v="Spain"/>
    <x v="2"/>
    <n v="112"/>
  </r>
  <r>
    <n v="967"/>
    <s v="Spain"/>
    <x v="3"/>
    <n v="19"/>
  </r>
  <r>
    <n v="967"/>
    <s v="Spain"/>
    <x v="4"/>
    <n v="14"/>
  </r>
  <r>
    <n v="967"/>
    <s v="Spain"/>
    <x v="5"/>
    <n v="19"/>
  </r>
  <r>
    <n v="9972"/>
    <s v="Saudi Arabia"/>
    <x v="0"/>
    <n v="38"/>
  </r>
  <r>
    <n v="9972"/>
    <s v="Saudi Arabia"/>
    <x v="1"/>
    <n v="0"/>
  </r>
  <r>
    <n v="9972"/>
    <s v="Saudi Arabia"/>
    <x v="2"/>
    <n v="2"/>
  </r>
  <r>
    <n v="9972"/>
    <s v="Saudi Arabia"/>
    <x v="3"/>
    <n v="0"/>
  </r>
  <r>
    <n v="9972"/>
    <s v="Saudi Arabia"/>
    <x v="4"/>
    <n v="0"/>
  </r>
  <r>
    <n v="9972"/>
    <s v="Saudi Arabia"/>
    <x v="5"/>
    <n v="6"/>
  </r>
  <r>
    <n v="2945"/>
    <s v="Canada"/>
    <x v="0"/>
    <n v="38"/>
  </r>
  <r>
    <n v="2945"/>
    <s v="Canada"/>
    <x v="1"/>
    <n v="0"/>
  </r>
  <r>
    <n v="2945"/>
    <s v="Canada"/>
    <x v="2"/>
    <n v="2"/>
  </r>
  <r>
    <n v="2945"/>
    <s v="Canada"/>
    <x v="3"/>
    <n v="0"/>
  </r>
  <r>
    <n v="2945"/>
    <s v="Canada"/>
    <x v="4"/>
    <n v="0"/>
  </r>
  <r>
    <n v="2945"/>
    <s v="Canada"/>
    <x v="5"/>
    <n v="6"/>
  </r>
  <r>
    <n v="2877"/>
    <s v="Saudi Arabia"/>
    <x v="0"/>
    <n v="410"/>
  </r>
  <r>
    <n v="2877"/>
    <s v="Saudi Arabia"/>
    <x v="1"/>
    <n v="0"/>
  </r>
  <r>
    <n v="2877"/>
    <s v="Saudi Arabia"/>
    <x v="2"/>
    <n v="59"/>
  </r>
  <r>
    <n v="2877"/>
    <s v="Saudi Arabia"/>
    <x v="3"/>
    <n v="19"/>
  </r>
  <r>
    <n v="2877"/>
    <s v="Saudi Arabia"/>
    <x v="4"/>
    <n v="9"/>
  </r>
  <r>
    <n v="2877"/>
    <s v="Saudi Arabia"/>
    <x v="5"/>
    <n v="44"/>
  </r>
  <r>
    <n v="3406"/>
    <s v="Saudi Arabia"/>
    <x v="0"/>
    <n v="138"/>
  </r>
  <r>
    <n v="3406"/>
    <s v="Saudi Arabia"/>
    <x v="1"/>
    <n v="33"/>
  </r>
  <r>
    <n v="3406"/>
    <s v="Saudi Arabia"/>
    <x v="2"/>
    <n v="87"/>
  </r>
  <r>
    <n v="3406"/>
    <s v="Saudi Arabia"/>
    <x v="3"/>
    <n v="28"/>
  </r>
  <r>
    <n v="3406"/>
    <s v="Saudi Arabia"/>
    <x v="4"/>
    <n v="24"/>
  </r>
  <r>
    <n v="3406"/>
    <s v="Saudi Arabia"/>
    <x v="5"/>
    <n v="12"/>
  </r>
  <r>
    <n v="10888"/>
    <s v="USA"/>
    <x v="0"/>
    <n v="273"/>
  </r>
  <r>
    <n v="10888"/>
    <s v="USA"/>
    <x v="1"/>
    <n v="11"/>
  </r>
  <r>
    <n v="10888"/>
    <s v="USA"/>
    <x v="2"/>
    <n v="178"/>
  </r>
  <r>
    <n v="10888"/>
    <s v="USA"/>
    <x v="3"/>
    <n v="62"/>
  </r>
  <r>
    <n v="10888"/>
    <s v="USA"/>
    <x v="4"/>
    <n v="83"/>
  </r>
  <r>
    <n v="10888"/>
    <s v="USA"/>
    <x v="5"/>
    <n v="29"/>
  </r>
  <r>
    <n v="9485"/>
    <s v="Saudi Arabia"/>
    <x v="0"/>
    <n v="102"/>
  </r>
  <r>
    <n v="9485"/>
    <s v="Saudi Arabia"/>
    <x v="1"/>
    <n v="9"/>
  </r>
  <r>
    <n v="9485"/>
    <s v="Saudi Arabia"/>
    <x v="2"/>
    <n v="49"/>
  </r>
  <r>
    <n v="9485"/>
    <s v="Saudi Arabia"/>
    <x v="3"/>
    <n v="24"/>
  </r>
  <r>
    <n v="9485"/>
    <s v="Saudi Arabia"/>
    <x v="4"/>
    <n v="3"/>
  </r>
  <r>
    <n v="9485"/>
    <s v="Saudi Arabia"/>
    <x v="5"/>
    <n v="12"/>
  </r>
  <r>
    <n v="2942"/>
    <s v="Spain"/>
    <x v="0"/>
    <n v="305"/>
  </r>
  <r>
    <n v="2942"/>
    <s v="Spain"/>
    <x v="1"/>
    <n v="3"/>
  </r>
  <r>
    <n v="2942"/>
    <s v="Spain"/>
    <x v="2"/>
    <n v="27"/>
  </r>
  <r>
    <n v="2942"/>
    <s v="Spain"/>
    <x v="3"/>
    <n v="4"/>
  </r>
  <r>
    <n v="2942"/>
    <s v="Spain"/>
    <x v="4"/>
    <n v="3"/>
  </r>
  <r>
    <n v="2942"/>
    <s v="Spain"/>
    <x v="5"/>
    <n v="144"/>
  </r>
  <r>
    <n v="5223"/>
    <s v="Saudi Arabia"/>
    <x v="0"/>
    <n v="33"/>
  </r>
  <r>
    <n v="5223"/>
    <s v="Saudi Arabia"/>
    <x v="1"/>
    <n v="8"/>
  </r>
  <r>
    <n v="5223"/>
    <s v="Saudi Arabia"/>
    <x v="2"/>
    <n v="10"/>
  </r>
  <r>
    <n v="5223"/>
    <s v="Saudi Arabia"/>
    <x v="3"/>
    <n v="2"/>
  </r>
  <r>
    <n v="5223"/>
    <s v="Saudi Arabia"/>
    <x v="4"/>
    <n v="10"/>
  </r>
  <r>
    <n v="5223"/>
    <s v="Saudi Arabia"/>
    <x v="5"/>
    <n v="3"/>
  </r>
  <r>
    <n v="5231"/>
    <s v="Spain"/>
    <x v="0"/>
    <n v="27"/>
  </r>
  <r>
    <n v="5231"/>
    <s v="Spain"/>
    <x v="1"/>
    <n v="2"/>
  </r>
  <r>
    <n v="5231"/>
    <s v="Spain"/>
    <x v="2"/>
    <n v="7"/>
  </r>
  <r>
    <n v="5231"/>
    <s v="Spain"/>
    <x v="3"/>
    <n v="0"/>
  </r>
  <r>
    <n v="5231"/>
    <s v="Spain"/>
    <x v="4"/>
    <n v="2"/>
  </r>
  <r>
    <n v="5231"/>
    <s v="Spain"/>
    <x v="5"/>
    <n v="13"/>
  </r>
  <r>
    <n v="10856"/>
    <s v="Canada"/>
    <x v="0"/>
    <n v="31"/>
  </r>
  <r>
    <n v="10856"/>
    <s v="Canada"/>
    <x v="1"/>
    <n v="0"/>
  </r>
  <r>
    <n v="10856"/>
    <s v="Canada"/>
    <x v="2"/>
    <n v="6"/>
  </r>
  <r>
    <n v="10856"/>
    <s v="Canada"/>
    <x v="3"/>
    <n v="0"/>
  </r>
  <r>
    <n v="10856"/>
    <s v="Canada"/>
    <x v="4"/>
    <n v="1"/>
  </r>
  <r>
    <n v="10856"/>
    <s v="Canada"/>
    <x v="5"/>
    <n v="8"/>
  </r>
  <r>
    <n v="3083"/>
    <s v="Spain"/>
    <x v="0"/>
    <n v="215"/>
  </r>
  <r>
    <n v="3083"/>
    <s v="Spain"/>
    <x v="1"/>
    <n v="13"/>
  </r>
  <r>
    <n v="3083"/>
    <s v="Spain"/>
    <x v="2"/>
    <n v="87"/>
  </r>
  <r>
    <n v="3083"/>
    <s v="Spain"/>
    <x v="3"/>
    <n v="17"/>
  </r>
  <r>
    <n v="3083"/>
    <s v="Spain"/>
    <x v="4"/>
    <n v="17"/>
  </r>
  <r>
    <n v="3083"/>
    <s v="Spain"/>
    <x v="5"/>
    <n v="24"/>
  </r>
  <r>
    <n v="6431"/>
    <s v="India"/>
    <x v="0"/>
    <n v="42"/>
  </r>
  <r>
    <n v="6431"/>
    <s v="India"/>
    <x v="1"/>
    <n v="1"/>
  </r>
  <r>
    <n v="6431"/>
    <s v="India"/>
    <x v="2"/>
    <n v="18"/>
  </r>
  <r>
    <n v="6431"/>
    <s v="India"/>
    <x v="3"/>
    <n v="3"/>
  </r>
  <r>
    <n v="6431"/>
    <s v="India"/>
    <x v="4"/>
    <n v="0"/>
  </r>
  <r>
    <n v="6431"/>
    <s v="India"/>
    <x v="5"/>
    <n v="4"/>
  </r>
  <r>
    <n v="10789"/>
    <s v="Spain"/>
    <x v="0"/>
    <n v="42"/>
  </r>
  <r>
    <n v="10789"/>
    <s v="Spain"/>
    <x v="1"/>
    <n v="1"/>
  </r>
  <r>
    <n v="10789"/>
    <s v="Spain"/>
    <x v="2"/>
    <n v="18"/>
  </r>
  <r>
    <n v="10789"/>
    <s v="Spain"/>
    <x v="3"/>
    <n v="3"/>
  </r>
  <r>
    <n v="10789"/>
    <s v="Spain"/>
    <x v="4"/>
    <n v="0"/>
  </r>
  <r>
    <n v="10789"/>
    <s v="Spain"/>
    <x v="5"/>
    <n v="4"/>
  </r>
  <r>
    <n v="1916"/>
    <s v="Germany"/>
    <x v="0"/>
    <n v="188"/>
  </r>
  <r>
    <n v="1916"/>
    <s v="Germany"/>
    <x v="1"/>
    <n v="3"/>
  </r>
  <r>
    <n v="1916"/>
    <s v="Germany"/>
    <x v="2"/>
    <n v="180"/>
  </r>
  <r>
    <n v="1916"/>
    <s v="Germany"/>
    <x v="3"/>
    <n v="20"/>
  </r>
  <r>
    <n v="1916"/>
    <s v="Germany"/>
    <x v="4"/>
    <n v="3"/>
  </r>
  <r>
    <n v="1916"/>
    <s v="Germany"/>
    <x v="5"/>
    <n v="43"/>
  </r>
  <r>
    <n v="10951"/>
    <s v="Spain"/>
    <x v="0"/>
    <n v="279"/>
  </r>
  <r>
    <n v="10951"/>
    <s v="Spain"/>
    <x v="1"/>
    <n v="0"/>
  </r>
  <r>
    <n v="10951"/>
    <s v="Spain"/>
    <x v="2"/>
    <n v="18"/>
  </r>
  <r>
    <n v="10951"/>
    <s v="Spain"/>
    <x v="3"/>
    <n v="0"/>
  </r>
  <r>
    <n v="10951"/>
    <s v="Spain"/>
    <x v="4"/>
    <n v="0"/>
  </r>
  <r>
    <n v="10951"/>
    <s v="Spain"/>
    <x v="5"/>
    <n v="9"/>
  </r>
  <r>
    <n v="1968"/>
    <s v="Saudi Arabia"/>
    <x v="0"/>
    <n v="5"/>
  </r>
  <r>
    <n v="1968"/>
    <s v="Saudi Arabia"/>
    <x v="1"/>
    <n v="1"/>
  </r>
  <r>
    <n v="1968"/>
    <s v="Saudi Arabia"/>
    <x v="2"/>
    <n v="5"/>
  </r>
  <r>
    <n v="1968"/>
    <s v="Saudi Arabia"/>
    <x v="3"/>
    <n v="10"/>
  </r>
  <r>
    <n v="1968"/>
    <s v="Saudi Arabia"/>
    <x v="4"/>
    <n v="0"/>
  </r>
  <r>
    <n v="1968"/>
    <s v="Saudi Arabia"/>
    <x v="5"/>
    <n v="7"/>
  </r>
  <r>
    <n v="5429"/>
    <s v="Spain"/>
    <x v="0"/>
    <n v="145"/>
  </r>
  <r>
    <n v="5429"/>
    <s v="Spain"/>
    <x v="1"/>
    <n v="1"/>
  </r>
  <r>
    <n v="5429"/>
    <s v="Spain"/>
    <x v="2"/>
    <n v="33"/>
  </r>
  <r>
    <n v="5429"/>
    <s v="Spain"/>
    <x v="3"/>
    <n v="2"/>
  </r>
  <r>
    <n v="5429"/>
    <s v="Spain"/>
    <x v="4"/>
    <n v="1"/>
  </r>
  <r>
    <n v="5429"/>
    <s v="Spain"/>
    <x v="5"/>
    <n v="1"/>
  </r>
  <r>
    <n v="263"/>
    <s v="Spain"/>
    <x v="0"/>
    <n v="56"/>
  </r>
  <r>
    <n v="263"/>
    <s v="Spain"/>
    <x v="1"/>
    <n v="19"/>
  </r>
  <r>
    <n v="263"/>
    <s v="Spain"/>
    <x v="2"/>
    <n v="29"/>
  </r>
  <r>
    <n v="263"/>
    <s v="Spain"/>
    <x v="3"/>
    <n v="2"/>
  </r>
  <r>
    <n v="263"/>
    <s v="Spain"/>
    <x v="4"/>
    <n v="14"/>
  </r>
  <r>
    <n v="263"/>
    <s v="Spain"/>
    <x v="5"/>
    <n v="25"/>
  </r>
  <r>
    <n v="839"/>
    <s v="Spain"/>
    <x v="0"/>
    <n v="97"/>
  </r>
  <r>
    <n v="839"/>
    <s v="Spain"/>
    <x v="1"/>
    <n v="4"/>
  </r>
  <r>
    <n v="839"/>
    <s v="Spain"/>
    <x v="2"/>
    <n v="44"/>
  </r>
  <r>
    <n v="839"/>
    <s v="Spain"/>
    <x v="3"/>
    <n v="6"/>
  </r>
  <r>
    <n v="839"/>
    <s v="Spain"/>
    <x v="4"/>
    <n v="1"/>
  </r>
  <r>
    <n v="839"/>
    <s v="Spain"/>
    <x v="5"/>
    <n v="18"/>
  </r>
  <r>
    <n v="5966"/>
    <s v="Spain"/>
    <x v="0"/>
    <n v="203"/>
  </r>
  <r>
    <n v="5966"/>
    <s v="Spain"/>
    <x v="1"/>
    <n v="0"/>
  </r>
  <r>
    <n v="5966"/>
    <s v="Spain"/>
    <x v="2"/>
    <n v="10"/>
  </r>
  <r>
    <n v="5966"/>
    <s v="Spain"/>
    <x v="3"/>
    <n v="0"/>
  </r>
  <r>
    <n v="5966"/>
    <s v="Spain"/>
    <x v="4"/>
    <n v="0"/>
  </r>
  <r>
    <n v="5966"/>
    <s v="Spain"/>
    <x v="5"/>
    <n v="2"/>
  </r>
  <r>
    <n v="1755"/>
    <s v="Saudi Arabia"/>
    <x v="0"/>
    <n v="30"/>
  </r>
  <r>
    <n v="1755"/>
    <s v="Saudi Arabia"/>
    <x v="1"/>
    <n v="11"/>
  </r>
  <r>
    <n v="1755"/>
    <s v="Saudi Arabia"/>
    <x v="2"/>
    <n v="25"/>
  </r>
  <r>
    <n v="1755"/>
    <s v="Saudi Arabia"/>
    <x v="3"/>
    <n v="29"/>
  </r>
  <r>
    <n v="1755"/>
    <s v="Saudi Arabia"/>
    <x v="4"/>
    <n v="1"/>
  </r>
  <r>
    <n v="1755"/>
    <s v="Saudi Arabia"/>
    <x v="5"/>
    <n v="18"/>
  </r>
  <r>
    <n v="2130"/>
    <s v="Saudi Arabia"/>
    <x v="0"/>
    <n v="35"/>
  </r>
  <r>
    <n v="2130"/>
    <s v="Saudi Arabia"/>
    <x v="1"/>
    <n v="3"/>
  </r>
  <r>
    <n v="2130"/>
    <s v="Saudi Arabia"/>
    <x v="2"/>
    <n v="67"/>
  </r>
  <r>
    <n v="2130"/>
    <s v="Saudi Arabia"/>
    <x v="3"/>
    <n v="10"/>
  </r>
  <r>
    <n v="2130"/>
    <s v="Saudi Arabia"/>
    <x v="4"/>
    <n v="8"/>
  </r>
  <r>
    <n v="2130"/>
    <s v="Saudi Arabia"/>
    <x v="5"/>
    <n v="24"/>
  </r>
  <r>
    <n v="199"/>
    <s v="Canada"/>
    <x v="0"/>
    <n v="219"/>
  </r>
  <r>
    <n v="199"/>
    <s v="Canada"/>
    <x v="1"/>
    <n v="3"/>
  </r>
  <r>
    <n v="199"/>
    <s v="Canada"/>
    <x v="2"/>
    <n v="60"/>
  </r>
  <r>
    <n v="199"/>
    <s v="Canada"/>
    <x v="3"/>
    <n v="12"/>
  </r>
  <r>
    <n v="199"/>
    <s v="Canada"/>
    <x v="4"/>
    <n v="9"/>
  </r>
  <r>
    <n v="199"/>
    <s v="Canada"/>
    <x v="5"/>
    <n v="12"/>
  </r>
  <r>
    <n v="1463"/>
    <s v="Australia"/>
    <x v="0"/>
    <n v="8"/>
  </r>
  <r>
    <n v="1463"/>
    <s v="Australia"/>
    <x v="1"/>
    <n v="2"/>
  </r>
  <r>
    <n v="1463"/>
    <s v="Australia"/>
    <x v="2"/>
    <n v="5"/>
  </r>
  <r>
    <n v="1463"/>
    <s v="Australia"/>
    <x v="3"/>
    <n v="3"/>
  </r>
  <r>
    <n v="1463"/>
    <s v="Australia"/>
    <x v="4"/>
    <n v="0"/>
  </r>
  <r>
    <n v="1463"/>
    <s v="Australia"/>
    <x v="5"/>
    <n v="3"/>
  </r>
  <r>
    <n v="6168"/>
    <s v="India"/>
    <x v="0"/>
    <n v="33"/>
  </r>
  <r>
    <n v="6168"/>
    <s v="India"/>
    <x v="1"/>
    <n v="0"/>
  </r>
  <r>
    <n v="6168"/>
    <s v="India"/>
    <x v="2"/>
    <n v="5"/>
  </r>
  <r>
    <n v="6168"/>
    <s v="India"/>
    <x v="3"/>
    <n v="0"/>
  </r>
  <r>
    <n v="6168"/>
    <s v="India"/>
    <x v="4"/>
    <n v="0"/>
  </r>
  <r>
    <n v="6168"/>
    <s v="India"/>
    <x v="5"/>
    <n v="15"/>
  </r>
  <r>
    <n v="10260"/>
    <s v="Spain"/>
    <x v="0"/>
    <n v="202"/>
  </r>
  <r>
    <n v="10260"/>
    <s v="Spain"/>
    <x v="1"/>
    <n v="5"/>
  </r>
  <r>
    <n v="10260"/>
    <s v="Spain"/>
    <x v="2"/>
    <n v="74"/>
  </r>
  <r>
    <n v="10260"/>
    <s v="Spain"/>
    <x v="3"/>
    <n v="11"/>
  </r>
  <r>
    <n v="10260"/>
    <s v="Spain"/>
    <x v="4"/>
    <n v="5"/>
  </r>
  <r>
    <n v="10260"/>
    <s v="Spain"/>
    <x v="5"/>
    <n v="14"/>
  </r>
  <r>
    <n v="2262"/>
    <s v="Saudi Arabia"/>
    <x v="0"/>
    <n v="202"/>
  </r>
  <r>
    <n v="2262"/>
    <s v="Saudi Arabia"/>
    <x v="1"/>
    <n v="5"/>
  </r>
  <r>
    <n v="2262"/>
    <s v="Saudi Arabia"/>
    <x v="2"/>
    <n v="74"/>
  </r>
  <r>
    <n v="2262"/>
    <s v="Saudi Arabia"/>
    <x v="3"/>
    <n v="11"/>
  </r>
  <r>
    <n v="2262"/>
    <s v="Saudi Arabia"/>
    <x v="4"/>
    <n v="5"/>
  </r>
  <r>
    <n v="2262"/>
    <s v="Saudi Arabia"/>
    <x v="5"/>
    <n v="14"/>
  </r>
  <r>
    <n v="5956"/>
    <s v="Australia"/>
    <x v="0"/>
    <n v="144"/>
  </r>
  <r>
    <n v="5956"/>
    <s v="Australia"/>
    <x v="1"/>
    <n v="2"/>
  </r>
  <r>
    <n v="5956"/>
    <s v="Australia"/>
    <x v="2"/>
    <n v="99"/>
  </r>
  <r>
    <n v="5956"/>
    <s v="Australia"/>
    <x v="3"/>
    <n v="7"/>
  </r>
  <r>
    <n v="5956"/>
    <s v="Australia"/>
    <x v="4"/>
    <n v="2"/>
  </r>
  <r>
    <n v="5956"/>
    <s v="Australia"/>
    <x v="5"/>
    <n v="30"/>
  </r>
  <r>
    <n v="8754"/>
    <s v="Spain"/>
    <x v="0"/>
    <n v="14"/>
  </r>
  <r>
    <n v="8754"/>
    <s v="Spain"/>
    <x v="1"/>
    <n v="0"/>
  </r>
  <r>
    <n v="8754"/>
    <s v="Spain"/>
    <x v="2"/>
    <n v="3"/>
  </r>
  <r>
    <n v="8754"/>
    <s v="Spain"/>
    <x v="3"/>
    <n v="0"/>
  </r>
  <r>
    <n v="8754"/>
    <s v="Spain"/>
    <x v="4"/>
    <n v="0"/>
  </r>
  <r>
    <n v="8754"/>
    <s v="Spain"/>
    <x v="5"/>
    <n v="3"/>
  </r>
  <r>
    <n v="5454"/>
    <s v="USA"/>
    <x v="0"/>
    <n v="37"/>
  </r>
  <r>
    <n v="5454"/>
    <s v="USA"/>
    <x v="1"/>
    <n v="0"/>
  </r>
  <r>
    <n v="5454"/>
    <s v="USA"/>
    <x v="2"/>
    <n v="7"/>
  </r>
  <r>
    <n v="5454"/>
    <s v="USA"/>
    <x v="3"/>
    <n v="3"/>
  </r>
  <r>
    <n v="5454"/>
    <s v="USA"/>
    <x v="4"/>
    <n v="0"/>
  </r>
  <r>
    <n v="5454"/>
    <s v="USA"/>
    <x v="5"/>
    <n v="3"/>
  </r>
  <r>
    <n v="4587"/>
    <s v="Spain"/>
    <x v="0"/>
    <n v="162"/>
  </r>
  <r>
    <n v="4587"/>
    <s v="Spain"/>
    <x v="1"/>
    <n v="25"/>
  </r>
  <r>
    <n v="4587"/>
    <s v="Spain"/>
    <x v="2"/>
    <n v="53"/>
  </r>
  <r>
    <n v="4587"/>
    <s v="Spain"/>
    <x v="3"/>
    <n v="16"/>
  </r>
  <r>
    <n v="4587"/>
    <s v="Spain"/>
    <x v="4"/>
    <n v="0"/>
  </r>
  <r>
    <n v="4587"/>
    <s v="Spain"/>
    <x v="5"/>
    <n v="10"/>
  </r>
  <r>
    <n v="6818"/>
    <s v="Spain"/>
    <x v="0"/>
    <n v="98"/>
  </r>
  <r>
    <n v="6818"/>
    <s v="Spain"/>
    <x v="1"/>
    <n v="0"/>
  </r>
  <r>
    <n v="6818"/>
    <s v="Spain"/>
    <x v="2"/>
    <n v="106"/>
  </r>
  <r>
    <n v="6818"/>
    <s v="Spain"/>
    <x v="3"/>
    <n v="49"/>
  </r>
  <r>
    <n v="6818"/>
    <s v="Spain"/>
    <x v="4"/>
    <n v="10"/>
  </r>
  <r>
    <n v="6818"/>
    <s v="Spain"/>
    <x v="5"/>
    <n v="106"/>
  </r>
  <r>
    <n v="7807"/>
    <s v="Spain"/>
    <x v="0"/>
    <n v="98"/>
  </r>
  <r>
    <n v="7807"/>
    <s v="Spain"/>
    <x v="1"/>
    <n v="0"/>
  </r>
  <r>
    <n v="7807"/>
    <s v="Spain"/>
    <x v="2"/>
    <n v="106"/>
  </r>
  <r>
    <n v="7807"/>
    <s v="Spain"/>
    <x v="3"/>
    <n v="49"/>
  </r>
  <r>
    <n v="7807"/>
    <s v="Spain"/>
    <x v="4"/>
    <n v="10"/>
  </r>
  <r>
    <n v="7807"/>
    <s v="Spain"/>
    <x v="5"/>
    <n v="106"/>
  </r>
  <r>
    <n v="4791"/>
    <s v="Australia"/>
    <x v="0"/>
    <n v="19"/>
  </r>
  <r>
    <n v="4791"/>
    <s v="Australia"/>
    <x v="1"/>
    <n v="1"/>
  </r>
  <r>
    <n v="4791"/>
    <s v="Australia"/>
    <x v="2"/>
    <n v="17"/>
  </r>
  <r>
    <n v="4791"/>
    <s v="Australia"/>
    <x v="3"/>
    <n v="2"/>
  </r>
  <r>
    <n v="4791"/>
    <s v="Australia"/>
    <x v="4"/>
    <n v="0"/>
  </r>
  <r>
    <n v="4791"/>
    <s v="Australia"/>
    <x v="5"/>
    <n v="2"/>
  </r>
  <r>
    <n v="1008"/>
    <s v="Germany"/>
    <x v="0"/>
    <n v="728"/>
  </r>
  <r>
    <n v="1008"/>
    <s v="Germany"/>
    <x v="1"/>
    <n v="17"/>
  </r>
  <r>
    <n v="1008"/>
    <s v="Germany"/>
    <x v="2"/>
    <n v="133"/>
  </r>
  <r>
    <n v="1008"/>
    <s v="Germany"/>
    <x v="3"/>
    <n v="11"/>
  </r>
  <r>
    <n v="1008"/>
    <s v="Germany"/>
    <x v="4"/>
    <n v="8"/>
  </r>
  <r>
    <n v="1008"/>
    <s v="Germany"/>
    <x v="5"/>
    <n v="124"/>
  </r>
  <r>
    <n v="1991"/>
    <s v="Spain"/>
    <x v="0"/>
    <n v="78"/>
  </r>
  <r>
    <n v="1991"/>
    <s v="Spain"/>
    <x v="1"/>
    <n v="0"/>
  </r>
  <r>
    <n v="1991"/>
    <s v="Spain"/>
    <x v="2"/>
    <n v="11"/>
  </r>
  <r>
    <n v="1991"/>
    <s v="Spain"/>
    <x v="3"/>
    <n v="0"/>
  </r>
  <r>
    <n v="1991"/>
    <s v="Spain"/>
    <x v="4"/>
    <n v="0"/>
  </r>
  <r>
    <n v="1991"/>
    <s v="Spain"/>
    <x v="5"/>
    <n v="7"/>
  </r>
  <r>
    <n v="9860"/>
    <s v="Spain"/>
    <x v="0"/>
    <n v="159"/>
  </r>
  <r>
    <n v="9860"/>
    <s v="Spain"/>
    <x v="1"/>
    <n v="0"/>
  </r>
  <r>
    <n v="9860"/>
    <s v="Spain"/>
    <x v="2"/>
    <n v="22"/>
  </r>
  <r>
    <n v="9860"/>
    <s v="Spain"/>
    <x v="3"/>
    <n v="2"/>
  </r>
  <r>
    <n v="9860"/>
    <s v="Spain"/>
    <x v="4"/>
    <n v="1"/>
  </r>
  <r>
    <n v="9860"/>
    <s v="Spain"/>
    <x v="5"/>
    <n v="31"/>
  </r>
  <r>
    <n v="9817"/>
    <s v="India"/>
    <x v="0"/>
    <n v="853"/>
  </r>
  <r>
    <n v="9817"/>
    <s v="India"/>
    <x v="1"/>
    <n v="10"/>
  </r>
  <r>
    <n v="9817"/>
    <s v="India"/>
    <x v="2"/>
    <n v="143"/>
  </r>
  <r>
    <n v="9817"/>
    <s v="India"/>
    <x v="3"/>
    <n v="13"/>
  </r>
  <r>
    <n v="9817"/>
    <s v="India"/>
    <x v="4"/>
    <n v="10"/>
  </r>
  <r>
    <n v="9817"/>
    <s v="India"/>
    <x v="5"/>
    <n v="20"/>
  </r>
  <r>
    <n v="868"/>
    <s v="Saudi Arabia"/>
    <x v="0"/>
    <n v="54"/>
  </r>
  <r>
    <n v="868"/>
    <s v="Saudi Arabia"/>
    <x v="1"/>
    <n v="0"/>
  </r>
  <r>
    <n v="868"/>
    <s v="Saudi Arabia"/>
    <x v="2"/>
    <n v="7"/>
  </r>
  <r>
    <n v="868"/>
    <s v="Saudi Arabia"/>
    <x v="3"/>
    <n v="0"/>
  </r>
  <r>
    <n v="868"/>
    <s v="Saudi Arabia"/>
    <x v="4"/>
    <n v="0"/>
  </r>
  <r>
    <n v="868"/>
    <s v="Saudi Arabia"/>
    <x v="5"/>
    <n v="4"/>
  </r>
  <r>
    <n v="7212"/>
    <s v="Australia"/>
    <x v="0"/>
    <n v="54"/>
  </r>
  <r>
    <n v="7212"/>
    <s v="Australia"/>
    <x v="1"/>
    <n v="0"/>
  </r>
  <r>
    <n v="7212"/>
    <s v="Australia"/>
    <x v="2"/>
    <n v="7"/>
  </r>
  <r>
    <n v="7212"/>
    <s v="Australia"/>
    <x v="3"/>
    <n v="0"/>
  </r>
  <r>
    <n v="7212"/>
    <s v="Australia"/>
    <x v="4"/>
    <n v="0"/>
  </r>
  <r>
    <n v="7212"/>
    <s v="Australia"/>
    <x v="5"/>
    <n v="4"/>
  </r>
  <r>
    <n v="8397"/>
    <s v="Spain"/>
    <x v="0"/>
    <n v="18"/>
  </r>
  <r>
    <n v="8397"/>
    <s v="Spain"/>
    <x v="1"/>
    <n v="0"/>
  </r>
  <r>
    <n v="8397"/>
    <s v="Spain"/>
    <x v="2"/>
    <n v="5"/>
  </r>
  <r>
    <n v="8397"/>
    <s v="Spain"/>
    <x v="3"/>
    <n v="0"/>
  </r>
  <r>
    <n v="8397"/>
    <s v="Spain"/>
    <x v="4"/>
    <n v="0"/>
  </r>
  <r>
    <n v="8397"/>
    <s v="Spain"/>
    <x v="5"/>
    <n v="11"/>
  </r>
  <r>
    <n v="5684"/>
    <s v="Spain"/>
    <x v="0"/>
    <n v="56"/>
  </r>
  <r>
    <n v="5684"/>
    <s v="Spain"/>
    <x v="1"/>
    <n v="0"/>
  </r>
  <r>
    <n v="5684"/>
    <s v="Spain"/>
    <x v="2"/>
    <n v="9"/>
  </r>
  <r>
    <n v="5684"/>
    <s v="Spain"/>
    <x v="3"/>
    <n v="0"/>
  </r>
  <r>
    <n v="5684"/>
    <s v="Spain"/>
    <x v="4"/>
    <n v="0"/>
  </r>
  <r>
    <n v="5684"/>
    <s v="Spain"/>
    <x v="5"/>
    <n v="3"/>
  </r>
  <r>
    <n v="807"/>
    <s v="India"/>
    <x v="0"/>
    <n v="167"/>
  </r>
  <r>
    <n v="807"/>
    <s v="India"/>
    <x v="1"/>
    <n v="2"/>
  </r>
  <r>
    <n v="807"/>
    <s v="India"/>
    <x v="2"/>
    <n v="89"/>
  </r>
  <r>
    <n v="807"/>
    <s v="India"/>
    <x v="3"/>
    <n v="0"/>
  </r>
  <r>
    <n v="807"/>
    <s v="India"/>
    <x v="4"/>
    <n v="0"/>
  </r>
  <r>
    <n v="807"/>
    <s v="India"/>
    <x v="5"/>
    <n v="34"/>
  </r>
  <r>
    <n v="1377"/>
    <s v="Saudi Arabia"/>
    <x v="0"/>
    <n v="182"/>
  </r>
  <r>
    <n v="1377"/>
    <s v="Saudi Arabia"/>
    <x v="1"/>
    <n v="4"/>
  </r>
  <r>
    <n v="1377"/>
    <s v="Saudi Arabia"/>
    <x v="2"/>
    <n v="33"/>
  </r>
  <r>
    <n v="1377"/>
    <s v="Saudi Arabia"/>
    <x v="3"/>
    <n v="0"/>
  </r>
  <r>
    <n v="1377"/>
    <s v="Saudi Arabia"/>
    <x v="4"/>
    <n v="0"/>
  </r>
  <r>
    <n v="1377"/>
    <s v="Saudi Arabia"/>
    <x v="5"/>
    <n v="66"/>
  </r>
  <r>
    <n v="966"/>
    <s v="Spain"/>
    <x v="0"/>
    <n v="538"/>
  </r>
  <r>
    <n v="966"/>
    <s v="Spain"/>
    <x v="1"/>
    <n v="13"/>
  </r>
  <r>
    <n v="966"/>
    <s v="Spain"/>
    <x v="2"/>
    <n v="91"/>
  </r>
  <r>
    <n v="966"/>
    <s v="Spain"/>
    <x v="3"/>
    <n v="17"/>
  </r>
  <r>
    <n v="966"/>
    <s v="Spain"/>
    <x v="4"/>
    <n v="6"/>
  </r>
  <r>
    <n v="966"/>
    <s v="Spain"/>
    <x v="5"/>
    <n v="26"/>
  </r>
  <r>
    <n v="800"/>
    <s v="Saudi Arabia"/>
    <x v="0"/>
    <n v="23"/>
  </r>
  <r>
    <n v="800"/>
    <s v="Saudi Arabia"/>
    <x v="1"/>
    <n v="1"/>
  </r>
  <r>
    <n v="800"/>
    <s v="Saudi Arabia"/>
    <x v="2"/>
    <n v="6"/>
  </r>
  <r>
    <n v="800"/>
    <s v="Saudi Arabia"/>
    <x v="3"/>
    <n v="0"/>
  </r>
  <r>
    <n v="800"/>
    <s v="Saudi Arabia"/>
    <x v="4"/>
    <n v="0"/>
  </r>
  <r>
    <n v="800"/>
    <s v="Saudi Arabia"/>
    <x v="5"/>
    <n v="2"/>
  </r>
  <r>
    <n v="6613"/>
    <s v="Australia"/>
    <x v="0"/>
    <n v="513"/>
  </r>
  <r>
    <n v="6613"/>
    <s v="Australia"/>
    <x v="1"/>
    <n v="7"/>
  </r>
  <r>
    <n v="6613"/>
    <s v="Australia"/>
    <x v="2"/>
    <n v="133"/>
  </r>
  <r>
    <n v="6613"/>
    <s v="Australia"/>
    <x v="3"/>
    <n v="46"/>
  </r>
  <r>
    <n v="6613"/>
    <s v="Australia"/>
    <x v="4"/>
    <n v="14"/>
  </r>
  <r>
    <n v="6613"/>
    <s v="Australia"/>
    <x v="5"/>
    <n v="14"/>
  </r>
  <r>
    <n v="3722"/>
    <s v="Spain"/>
    <x v="0"/>
    <n v="31"/>
  </r>
  <r>
    <n v="3722"/>
    <s v="Spain"/>
    <x v="1"/>
    <n v="1"/>
  </r>
  <r>
    <n v="3722"/>
    <s v="Spain"/>
    <x v="2"/>
    <n v="8"/>
  </r>
  <r>
    <n v="3722"/>
    <s v="Spain"/>
    <x v="3"/>
    <n v="0"/>
  </r>
  <r>
    <n v="3722"/>
    <s v="Spain"/>
    <x v="4"/>
    <n v="0"/>
  </r>
  <r>
    <n v="3722"/>
    <s v="Spain"/>
    <x v="5"/>
    <n v="8"/>
  </r>
  <r>
    <n v="6230"/>
    <s v="Spain"/>
    <x v="0"/>
    <n v="110"/>
  </r>
  <r>
    <n v="6230"/>
    <s v="Spain"/>
    <x v="1"/>
    <n v="5"/>
  </r>
  <r>
    <n v="6230"/>
    <s v="Spain"/>
    <x v="2"/>
    <n v="59"/>
  </r>
  <r>
    <n v="6230"/>
    <s v="Spain"/>
    <x v="3"/>
    <n v="7"/>
  </r>
  <r>
    <n v="6230"/>
    <s v="Spain"/>
    <x v="4"/>
    <n v="1"/>
  </r>
  <r>
    <n v="6230"/>
    <s v="Spain"/>
    <x v="5"/>
    <n v="7"/>
  </r>
  <r>
    <n v="10466"/>
    <s v="Spain"/>
    <x v="0"/>
    <n v="24"/>
  </r>
  <r>
    <n v="10466"/>
    <s v="Spain"/>
    <x v="1"/>
    <n v="2"/>
  </r>
  <r>
    <n v="10466"/>
    <s v="Spain"/>
    <x v="2"/>
    <n v="20"/>
  </r>
  <r>
    <n v="10466"/>
    <s v="Spain"/>
    <x v="3"/>
    <n v="2"/>
  </r>
  <r>
    <n v="10466"/>
    <s v="Spain"/>
    <x v="4"/>
    <n v="2"/>
  </r>
  <r>
    <n v="10466"/>
    <s v="Spain"/>
    <x v="5"/>
    <n v="10"/>
  </r>
  <r>
    <n v="10640"/>
    <s v="Spain"/>
    <x v="0"/>
    <n v="87"/>
  </r>
  <r>
    <n v="10640"/>
    <s v="Spain"/>
    <x v="1"/>
    <n v="5"/>
  </r>
  <r>
    <n v="10640"/>
    <s v="Spain"/>
    <x v="2"/>
    <n v="71"/>
  </r>
  <r>
    <n v="10640"/>
    <s v="Spain"/>
    <x v="3"/>
    <n v="7"/>
  </r>
  <r>
    <n v="10640"/>
    <s v="Spain"/>
    <x v="4"/>
    <n v="12"/>
  </r>
  <r>
    <n v="10640"/>
    <s v="Spain"/>
    <x v="5"/>
    <n v="29"/>
  </r>
  <r>
    <n v="6927"/>
    <s v="Saudi Arabia"/>
    <x v="0"/>
    <n v="224"/>
  </r>
  <r>
    <n v="6927"/>
    <s v="Saudi Arabia"/>
    <x v="1"/>
    <n v="0"/>
  </r>
  <r>
    <n v="6927"/>
    <s v="Saudi Arabia"/>
    <x v="2"/>
    <n v="30"/>
  </r>
  <r>
    <n v="6927"/>
    <s v="Saudi Arabia"/>
    <x v="3"/>
    <n v="0"/>
  </r>
  <r>
    <n v="6927"/>
    <s v="Saudi Arabia"/>
    <x v="4"/>
    <n v="0"/>
  </r>
  <r>
    <n v="6927"/>
    <s v="Saudi Arabia"/>
    <x v="5"/>
    <n v="10"/>
  </r>
  <r>
    <n v="4252"/>
    <s v="Spain"/>
    <x v="0"/>
    <n v="213"/>
  </r>
  <r>
    <n v="4252"/>
    <s v="Spain"/>
    <x v="1"/>
    <n v="5"/>
  </r>
  <r>
    <n v="4252"/>
    <s v="Spain"/>
    <x v="2"/>
    <n v="28"/>
  </r>
  <r>
    <n v="4252"/>
    <s v="Spain"/>
    <x v="3"/>
    <n v="7"/>
  </r>
  <r>
    <n v="4252"/>
    <s v="Spain"/>
    <x v="4"/>
    <n v="7"/>
  </r>
  <r>
    <n v="4252"/>
    <s v="Spain"/>
    <x v="5"/>
    <n v="41"/>
  </r>
  <r>
    <n v="6355"/>
    <s v="Spain"/>
    <x v="0"/>
    <n v="20"/>
  </r>
  <r>
    <n v="6355"/>
    <s v="Spain"/>
    <x v="1"/>
    <n v="0"/>
  </r>
  <r>
    <n v="6355"/>
    <s v="Spain"/>
    <x v="2"/>
    <n v="14"/>
  </r>
  <r>
    <n v="6355"/>
    <s v="Spain"/>
    <x v="3"/>
    <n v="7"/>
  </r>
  <r>
    <n v="6355"/>
    <s v="Spain"/>
    <x v="4"/>
    <n v="3"/>
  </r>
  <r>
    <n v="6355"/>
    <s v="Spain"/>
    <x v="5"/>
    <n v="1"/>
  </r>
  <r>
    <n v="8858"/>
    <s v="Canada"/>
    <x v="0"/>
    <n v="516"/>
  </r>
  <r>
    <n v="8858"/>
    <s v="Canada"/>
    <x v="1"/>
    <n v="0"/>
  </r>
  <r>
    <n v="8858"/>
    <s v="Canada"/>
    <x v="2"/>
    <n v="21"/>
  </r>
  <r>
    <n v="8858"/>
    <s v="Canada"/>
    <x v="3"/>
    <n v="0"/>
  </r>
  <r>
    <n v="8858"/>
    <s v="Canada"/>
    <x v="4"/>
    <n v="0"/>
  </r>
  <r>
    <n v="8858"/>
    <s v="Canada"/>
    <x v="5"/>
    <n v="5"/>
  </r>
  <r>
    <n v="10699"/>
    <s v="Saudi Arabia"/>
    <x v="0"/>
    <n v="46"/>
  </r>
  <r>
    <n v="10699"/>
    <s v="Saudi Arabia"/>
    <x v="1"/>
    <n v="0"/>
  </r>
  <r>
    <n v="10699"/>
    <s v="Saudi Arabia"/>
    <x v="2"/>
    <n v="40"/>
  </r>
  <r>
    <n v="10699"/>
    <s v="Saudi Arabia"/>
    <x v="3"/>
    <n v="3"/>
  </r>
  <r>
    <n v="10699"/>
    <s v="Saudi Arabia"/>
    <x v="4"/>
    <n v="0"/>
  </r>
  <r>
    <n v="10699"/>
    <s v="Saudi Arabia"/>
    <x v="5"/>
    <n v="3"/>
  </r>
  <r>
    <n v="8962"/>
    <s v="Saudi Arabia"/>
    <x v="0"/>
    <n v="26"/>
  </r>
  <r>
    <n v="8962"/>
    <s v="Saudi Arabia"/>
    <x v="1"/>
    <n v="0"/>
  </r>
  <r>
    <n v="8962"/>
    <s v="Saudi Arabia"/>
    <x v="2"/>
    <n v="8"/>
  </r>
  <r>
    <n v="8962"/>
    <s v="Saudi Arabia"/>
    <x v="3"/>
    <n v="0"/>
  </r>
  <r>
    <n v="8962"/>
    <s v="Saudi Arabia"/>
    <x v="4"/>
    <n v="0"/>
  </r>
  <r>
    <n v="8962"/>
    <s v="Saudi Arabia"/>
    <x v="5"/>
    <n v="3"/>
  </r>
  <r>
    <n v="8553"/>
    <s v="Spain"/>
    <x v="0"/>
    <n v="30"/>
  </r>
  <r>
    <n v="8553"/>
    <s v="Spain"/>
    <x v="1"/>
    <n v="0"/>
  </r>
  <r>
    <n v="8553"/>
    <s v="Spain"/>
    <x v="2"/>
    <n v="9"/>
  </r>
  <r>
    <n v="8553"/>
    <s v="Spain"/>
    <x v="3"/>
    <n v="0"/>
  </r>
  <r>
    <n v="8553"/>
    <s v="Spain"/>
    <x v="4"/>
    <n v="0"/>
  </r>
  <r>
    <n v="8553"/>
    <s v="Spain"/>
    <x v="5"/>
    <n v="3"/>
  </r>
  <r>
    <n v="3099"/>
    <s v="Spain"/>
    <x v="0"/>
    <n v="183"/>
  </r>
  <r>
    <n v="3099"/>
    <s v="Spain"/>
    <x v="1"/>
    <n v="5"/>
  </r>
  <r>
    <n v="3099"/>
    <s v="Spain"/>
    <x v="2"/>
    <n v="65"/>
  </r>
  <r>
    <n v="3099"/>
    <s v="Spain"/>
    <x v="3"/>
    <n v="3"/>
  </r>
  <r>
    <n v="3099"/>
    <s v="Spain"/>
    <x v="4"/>
    <n v="5"/>
  </r>
  <r>
    <n v="3099"/>
    <s v="Spain"/>
    <x v="5"/>
    <n v="49"/>
  </r>
  <r>
    <n v="286"/>
    <s v="Spain"/>
    <x v="0"/>
    <n v="95"/>
  </r>
  <r>
    <n v="286"/>
    <s v="Spain"/>
    <x v="1"/>
    <n v="11"/>
  </r>
  <r>
    <n v="286"/>
    <s v="Spain"/>
    <x v="2"/>
    <n v="35"/>
  </r>
  <r>
    <n v="286"/>
    <s v="Spain"/>
    <x v="3"/>
    <n v="0"/>
  </r>
  <r>
    <n v="286"/>
    <s v="Spain"/>
    <x v="4"/>
    <n v="4"/>
  </r>
  <r>
    <n v="286"/>
    <s v="Spain"/>
    <x v="5"/>
    <n v="7"/>
  </r>
  <r>
    <n v="4200"/>
    <s v="Saudi Arabia"/>
    <x v="0"/>
    <n v="167"/>
  </r>
  <r>
    <n v="4200"/>
    <s v="Saudi Arabia"/>
    <x v="1"/>
    <n v="2"/>
  </r>
  <r>
    <n v="4200"/>
    <s v="Saudi Arabia"/>
    <x v="2"/>
    <n v="62"/>
  </r>
  <r>
    <n v="4200"/>
    <s v="Saudi Arabia"/>
    <x v="3"/>
    <n v="24"/>
  </r>
  <r>
    <n v="4200"/>
    <s v="Saudi Arabia"/>
    <x v="4"/>
    <n v="13"/>
  </r>
  <r>
    <n v="4200"/>
    <s v="Saudi Arabia"/>
    <x v="5"/>
    <n v="7"/>
  </r>
  <r>
    <n v="7505"/>
    <s v="Spain"/>
    <x v="0"/>
    <n v="22"/>
  </r>
  <r>
    <n v="7505"/>
    <s v="Spain"/>
    <x v="1"/>
    <n v="1"/>
  </r>
  <r>
    <n v="7505"/>
    <s v="Spain"/>
    <x v="2"/>
    <n v="9"/>
  </r>
  <r>
    <n v="7505"/>
    <s v="Spain"/>
    <x v="3"/>
    <n v="0"/>
  </r>
  <r>
    <n v="7505"/>
    <s v="Spain"/>
    <x v="4"/>
    <n v="0"/>
  </r>
  <r>
    <n v="7505"/>
    <s v="Spain"/>
    <x v="5"/>
    <n v="14"/>
  </r>
  <r>
    <n v="182"/>
    <s v="Spain"/>
    <x v="0"/>
    <n v="284"/>
  </r>
  <r>
    <n v="182"/>
    <s v="Spain"/>
    <x v="1"/>
    <n v="0"/>
  </r>
  <r>
    <n v="182"/>
    <s v="Spain"/>
    <x v="2"/>
    <n v="55"/>
  </r>
  <r>
    <n v="182"/>
    <s v="Spain"/>
    <x v="3"/>
    <n v="0"/>
  </r>
  <r>
    <n v="182"/>
    <s v="Spain"/>
    <x v="4"/>
    <n v="6"/>
  </r>
  <r>
    <n v="182"/>
    <s v="Spain"/>
    <x v="5"/>
    <n v="52"/>
  </r>
  <r>
    <n v="10785"/>
    <s v="Saudi Arabia"/>
    <x v="0"/>
    <n v="24"/>
  </r>
  <r>
    <n v="10785"/>
    <s v="Saudi Arabia"/>
    <x v="1"/>
    <n v="1"/>
  </r>
  <r>
    <n v="10785"/>
    <s v="Saudi Arabia"/>
    <x v="2"/>
    <n v="10"/>
  </r>
  <r>
    <n v="10785"/>
    <s v="Saudi Arabia"/>
    <x v="3"/>
    <n v="2"/>
  </r>
  <r>
    <n v="10785"/>
    <s v="Saudi Arabia"/>
    <x v="4"/>
    <n v="0"/>
  </r>
  <r>
    <n v="10785"/>
    <s v="Saudi Arabia"/>
    <x v="5"/>
    <n v="4"/>
  </r>
  <r>
    <n v="5320"/>
    <s v="Saudi Arabia"/>
    <x v="0"/>
    <n v="79"/>
  </r>
  <r>
    <n v="5320"/>
    <s v="Saudi Arabia"/>
    <x v="1"/>
    <n v="7"/>
  </r>
  <r>
    <n v="5320"/>
    <s v="Saudi Arabia"/>
    <x v="2"/>
    <n v="58"/>
  </r>
  <r>
    <n v="5320"/>
    <s v="Saudi Arabia"/>
    <x v="3"/>
    <n v="6"/>
  </r>
  <r>
    <n v="5320"/>
    <s v="Saudi Arabia"/>
    <x v="4"/>
    <n v="3"/>
  </r>
  <r>
    <n v="5320"/>
    <s v="Saudi Arabia"/>
    <x v="5"/>
    <n v="18"/>
  </r>
  <r>
    <n v="3933"/>
    <s v="Saudi Arabia"/>
    <x v="0"/>
    <n v="186"/>
  </r>
  <r>
    <n v="3933"/>
    <s v="Saudi Arabia"/>
    <x v="1"/>
    <n v="36"/>
  </r>
  <r>
    <n v="3933"/>
    <s v="Saudi Arabia"/>
    <x v="2"/>
    <n v="234"/>
  </r>
  <r>
    <n v="3933"/>
    <s v="Saudi Arabia"/>
    <x v="3"/>
    <n v="86"/>
  </r>
  <r>
    <n v="3933"/>
    <s v="Saudi Arabia"/>
    <x v="4"/>
    <n v="72"/>
  </r>
  <r>
    <n v="3933"/>
    <s v="Saudi Arabia"/>
    <x v="5"/>
    <n v="48"/>
  </r>
  <r>
    <n v="9215"/>
    <s v="Canada"/>
    <x v="0"/>
    <n v="378"/>
  </r>
  <r>
    <n v="9215"/>
    <s v="Canada"/>
    <x v="1"/>
    <n v="0"/>
  </r>
  <r>
    <n v="9215"/>
    <s v="Canada"/>
    <x v="2"/>
    <n v="101"/>
  </r>
  <r>
    <n v="9215"/>
    <s v="Canada"/>
    <x v="3"/>
    <n v="0"/>
  </r>
  <r>
    <n v="9215"/>
    <s v="Canada"/>
    <x v="4"/>
    <n v="0"/>
  </r>
  <r>
    <n v="9215"/>
    <s v="Canada"/>
    <x v="5"/>
    <n v="72"/>
  </r>
  <r>
    <n v="7414"/>
    <s v="Spain"/>
    <x v="0"/>
    <n v="96"/>
  </r>
  <r>
    <n v="7414"/>
    <s v="Spain"/>
    <x v="1"/>
    <n v="1"/>
  </r>
  <r>
    <n v="7414"/>
    <s v="Spain"/>
    <x v="2"/>
    <n v="42"/>
  </r>
  <r>
    <n v="7414"/>
    <s v="Spain"/>
    <x v="3"/>
    <n v="12"/>
  </r>
  <r>
    <n v="7414"/>
    <s v="Spain"/>
    <x v="4"/>
    <n v="3"/>
  </r>
  <r>
    <n v="7414"/>
    <s v="Spain"/>
    <x v="5"/>
    <n v="32"/>
  </r>
  <r>
    <n v="6214"/>
    <s v="Spain"/>
    <x v="0"/>
    <n v="14"/>
  </r>
  <r>
    <n v="6214"/>
    <s v="Spain"/>
    <x v="1"/>
    <n v="10"/>
  </r>
  <r>
    <n v="6214"/>
    <s v="Spain"/>
    <x v="2"/>
    <n v="29"/>
  </r>
  <r>
    <n v="6214"/>
    <s v="Spain"/>
    <x v="3"/>
    <n v="4"/>
  </r>
  <r>
    <n v="6214"/>
    <s v="Spain"/>
    <x v="4"/>
    <n v="7"/>
  </r>
  <r>
    <n v="6214"/>
    <s v="Spain"/>
    <x v="5"/>
    <n v="15"/>
  </r>
  <r>
    <n v="6720"/>
    <s v="Spain"/>
    <x v="0"/>
    <n v="314"/>
  </r>
  <r>
    <n v="6720"/>
    <s v="Spain"/>
    <x v="1"/>
    <n v="11"/>
  </r>
  <r>
    <n v="6720"/>
    <s v="Spain"/>
    <x v="2"/>
    <n v="53"/>
  </r>
  <r>
    <n v="6720"/>
    <s v="Spain"/>
    <x v="3"/>
    <n v="4"/>
  </r>
  <r>
    <n v="6720"/>
    <s v="Spain"/>
    <x v="4"/>
    <n v="3"/>
  </r>
  <r>
    <n v="6720"/>
    <s v="Spain"/>
    <x v="5"/>
    <n v="107"/>
  </r>
  <r>
    <n v="10846"/>
    <s v="Canada"/>
    <x v="0"/>
    <n v="327"/>
  </r>
  <r>
    <n v="10846"/>
    <s v="Canada"/>
    <x v="1"/>
    <n v="9"/>
  </r>
  <r>
    <n v="10846"/>
    <s v="Canada"/>
    <x v="2"/>
    <n v="125"/>
  </r>
  <r>
    <n v="10846"/>
    <s v="Canada"/>
    <x v="3"/>
    <n v="25"/>
  </r>
  <r>
    <n v="10846"/>
    <s v="Canada"/>
    <x v="4"/>
    <n v="4"/>
  </r>
  <r>
    <n v="10846"/>
    <s v="Canada"/>
    <x v="5"/>
    <n v="139"/>
  </r>
  <r>
    <n v="2387"/>
    <s v="Saudi Arabia"/>
    <x v="0"/>
    <n v="177"/>
  </r>
  <r>
    <n v="2387"/>
    <s v="Saudi Arabia"/>
    <x v="1"/>
    <n v="2"/>
  </r>
  <r>
    <n v="2387"/>
    <s v="Saudi Arabia"/>
    <x v="2"/>
    <n v="71"/>
  </r>
  <r>
    <n v="2387"/>
    <s v="Saudi Arabia"/>
    <x v="3"/>
    <n v="3"/>
  </r>
  <r>
    <n v="2387"/>
    <s v="Saudi Arabia"/>
    <x v="4"/>
    <n v="2"/>
  </r>
  <r>
    <n v="2387"/>
    <s v="Saudi Arabia"/>
    <x v="5"/>
    <n v="20"/>
  </r>
  <r>
    <n v="5577"/>
    <s v="Spain"/>
    <x v="0"/>
    <n v="8"/>
  </r>
  <r>
    <n v="5577"/>
    <s v="Spain"/>
    <x v="1"/>
    <n v="0"/>
  </r>
  <r>
    <n v="5577"/>
    <s v="Spain"/>
    <x v="2"/>
    <n v="9"/>
  </r>
  <r>
    <n v="5577"/>
    <s v="Spain"/>
    <x v="3"/>
    <n v="2"/>
  </r>
  <r>
    <n v="5577"/>
    <s v="Spain"/>
    <x v="4"/>
    <n v="1"/>
  </r>
  <r>
    <n v="5577"/>
    <s v="Spain"/>
    <x v="5"/>
    <n v="3"/>
  </r>
  <r>
    <n v="2245"/>
    <s v="Spain"/>
    <x v="0"/>
    <n v="57"/>
  </r>
  <r>
    <n v="2245"/>
    <s v="Spain"/>
    <x v="1"/>
    <n v="2"/>
  </r>
  <r>
    <n v="2245"/>
    <s v="Spain"/>
    <x v="2"/>
    <n v="51"/>
  </r>
  <r>
    <n v="2245"/>
    <s v="Spain"/>
    <x v="3"/>
    <n v="4"/>
  </r>
  <r>
    <n v="2245"/>
    <s v="Spain"/>
    <x v="4"/>
    <n v="2"/>
  </r>
  <r>
    <n v="2245"/>
    <s v="Spain"/>
    <x v="5"/>
    <n v="23"/>
  </r>
  <r>
    <n v="10591"/>
    <s v="Spain"/>
    <x v="0"/>
    <n v="63"/>
  </r>
  <r>
    <n v="10591"/>
    <s v="Spain"/>
    <x v="1"/>
    <n v="10"/>
  </r>
  <r>
    <n v="10591"/>
    <s v="Spain"/>
    <x v="2"/>
    <n v="83"/>
  </r>
  <r>
    <n v="10591"/>
    <s v="Spain"/>
    <x v="3"/>
    <n v="7"/>
  </r>
  <r>
    <n v="10591"/>
    <s v="Spain"/>
    <x v="4"/>
    <n v="19"/>
  </r>
  <r>
    <n v="10591"/>
    <s v="Spain"/>
    <x v="5"/>
    <n v="19"/>
  </r>
  <r>
    <n v="2639"/>
    <s v="Saudi Arabia"/>
    <x v="0"/>
    <n v="19"/>
  </r>
  <r>
    <n v="2639"/>
    <s v="Saudi Arabia"/>
    <x v="1"/>
    <n v="5"/>
  </r>
  <r>
    <n v="2639"/>
    <s v="Saudi Arabia"/>
    <x v="2"/>
    <n v="12"/>
  </r>
  <r>
    <n v="2639"/>
    <s v="Saudi Arabia"/>
    <x v="3"/>
    <n v="10"/>
  </r>
  <r>
    <n v="2639"/>
    <s v="Saudi Arabia"/>
    <x v="4"/>
    <n v="3"/>
  </r>
  <r>
    <n v="2639"/>
    <s v="Saudi Arabia"/>
    <x v="5"/>
    <n v="19"/>
  </r>
  <r>
    <n v="7532"/>
    <s v="Germany"/>
    <x v="0"/>
    <n v="99"/>
  </r>
  <r>
    <n v="7532"/>
    <s v="Germany"/>
    <x v="1"/>
    <n v="2"/>
  </r>
  <r>
    <n v="7532"/>
    <s v="Germany"/>
    <x v="2"/>
    <n v="11"/>
  </r>
  <r>
    <n v="7532"/>
    <s v="Germany"/>
    <x v="3"/>
    <n v="4"/>
  </r>
  <r>
    <n v="7532"/>
    <s v="Germany"/>
    <x v="4"/>
    <n v="0"/>
  </r>
  <r>
    <n v="7532"/>
    <s v="Germany"/>
    <x v="5"/>
    <n v="16"/>
  </r>
  <r>
    <n v="4370"/>
    <s v="India"/>
    <x v="0"/>
    <n v="18"/>
  </r>
  <r>
    <n v="4370"/>
    <s v="India"/>
    <x v="1"/>
    <n v="1"/>
  </r>
  <r>
    <n v="4370"/>
    <s v="India"/>
    <x v="2"/>
    <n v="32"/>
  </r>
  <r>
    <n v="4370"/>
    <s v="India"/>
    <x v="3"/>
    <n v="6"/>
  </r>
  <r>
    <n v="4370"/>
    <s v="India"/>
    <x v="4"/>
    <n v="3"/>
  </r>
  <r>
    <n v="4370"/>
    <s v="India"/>
    <x v="5"/>
    <n v="28"/>
  </r>
  <r>
    <n v="8692"/>
    <s v="Spain"/>
    <x v="0"/>
    <n v="90"/>
  </r>
  <r>
    <n v="8692"/>
    <s v="Spain"/>
    <x v="1"/>
    <n v="17"/>
  </r>
  <r>
    <n v="8692"/>
    <s v="Spain"/>
    <x v="2"/>
    <n v="97"/>
  </r>
  <r>
    <n v="8692"/>
    <s v="Spain"/>
    <x v="3"/>
    <n v="15"/>
  </r>
  <r>
    <n v="8692"/>
    <s v="Spain"/>
    <x v="4"/>
    <n v="6"/>
  </r>
  <r>
    <n v="8692"/>
    <s v="Spain"/>
    <x v="5"/>
    <n v="15"/>
  </r>
  <r>
    <n v="115"/>
    <s v="India"/>
    <x v="0"/>
    <n v="275"/>
  </r>
  <r>
    <n v="115"/>
    <s v="India"/>
    <x v="1"/>
    <n v="11"/>
  </r>
  <r>
    <n v="115"/>
    <s v="India"/>
    <x v="2"/>
    <n v="68"/>
  </r>
  <r>
    <n v="115"/>
    <s v="India"/>
    <x v="3"/>
    <n v="25"/>
  </r>
  <r>
    <n v="115"/>
    <s v="India"/>
    <x v="4"/>
    <n v="7"/>
  </r>
  <r>
    <n v="115"/>
    <s v="India"/>
    <x v="5"/>
    <n v="7"/>
  </r>
  <r>
    <n v="1839"/>
    <s v="India"/>
    <x v="0"/>
    <n v="56"/>
  </r>
  <r>
    <n v="1839"/>
    <s v="India"/>
    <x v="1"/>
    <n v="7"/>
  </r>
  <r>
    <n v="1839"/>
    <s v="India"/>
    <x v="2"/>
    <n v="48"/>
  </r>
  <r>
    <n v="1839"/>
    <s v="India"/>
    <x v="3"/>
    <n v="10"/>
  </r>
  <r>
    <n v="1839"/>
    <s v="India"/>
    <x v="4"/>
    <n v="2"/>
  </r>
  <r>
    <n v="1839"/>
    <s v="India"/>
    <x v="5"/>
    <n v="18"/>
  </r>
  <r>
    <n v="4042"/>
    <s v="Canada"/>
    <x v="0"/>
    <n v="91"/>
  </r>
  <r>
    <n v="4042"/>
    <s v="Canada"/>
    <x v="1"/>
    <n v="3"/>
  </r>
  <r>
    <n v="4042"/>
    <s v="Canada"/>
    <x v="2"/>
    <n v="52"/>
  </r>
  <r>
    <n v="4042"/>
    <s v="Canada"/>
    <x v="3"/>
    <n v="2"/>
  </r>
  <r>
    <n v="4042"/>
    <s v="Canada"/>
    <x v="4"/>
    <n v="1"/>
  </r>
  <r>
    <n v="4042"/>
    <s v="Canada"/>
    <x v="5"/>
    <n v="31"/>
  </r>
  <r>
    <n v="2836"/>
    <s v="Germany"/>
    <x v="0"/>
    <n v="10"/>
  </r>
  <r>
    <n v="2836"/>
    <s v="Germany"/>
    <x v="1"/>
    <n v="1"/>
  </r>
  <r>
    <n v="2836"/>
    <s v="Germany"/>
    <x v="2"/>
    <n v="7"/>
  </r>
  <r>
    <n v="2836"/>
    <s v="Germany"/>
    <x v="3"/>
    <n v="0"/>
  </r>
  <r>
    <n v="2836"/>
    <s v="Germany"/>
    <x v="4"/>
    <n v="0"/>
  </r>
  <r>
    <n v="2836"/>
    <s v="Germany"/>
    <x v="5"/>
    <n v="1"/>
  </r>
  <r>
    <n v="5510"/>
    <s v="Spain"/>
    <x v="0"/>
    <n v="262"/>
  </r>
  <r>
    <n v="5510"/>
    <s v="Spain"/>
    <x v="1"/>
    <n v="6"/>
  </r>
  <r>
    <n v="5510"/>
    <s v="Spain"/>
    <x v="2"/>
    <n v="61"/>
  </r>
  <r>
    <n v="5510"/>
    <s v="Spain"/>
    <x v="3"/>
    <n v="0"/>
  </r>
  <r>
    <n v="5510"/>
    <s v="Spain"/>
    <x v="4"/>
    <n v="10"/>
  </r>
  <r>
    <n v="5510"/>
    <s v="Spain"/>
    <x v="5"/>
    <n v="102"/>
  </r>
  <r>
    <n v="6991"/>
    <s v="Australia"/>
    <x v="0"/>
    <n v="537"/>
  </r>
  <r>
    <n v="6991"/>
    <s v="Australia"/>
    <x v="1"/>
    <n v="6"/>
  </r>
  <r>
    <n v="6991"/>
    <s v="Australia"/>
    <x v="2"/>
    <n v="42"/>
  </r>
  <r>
    <n v="6991"/>
    <s v="Australia"/>
    <x v="3"/>
    <n v="16"/>
  </r>
  <r>
    <n v="6991"/>
    <s v="Australia"/>
    <x v="4"/>
    <n v="6"/>
  </r>
  <r>
    <n v="6991"/>
    <s v="Australia"/>
    <x v="5"/>
    <n v="30"/>
  </r>
  <r>
    <n v="361"/>
    <s v="Australia"/>
    <x v="0"/>
    <n v="5"/>
  </r>
  <r>
    <n v="361"/>
    <s v="Australia"/>
    <x v="1"/>
    <n v="1"/>
  </r>
  <r>
    <n v="361"/>
    <s v="Australia"/>
    <x v="2"/>
    <n v="7"/>
  </r>
  <r>
    <n v="361"/>
    <s v="Australia"/>
    <x v="3"/>
    <n v="2"/>
  </r>
  <r>
    <n v="361"/>
    <s v="Australia"/>
    <x v="4"/>
    <n v="1"/>
  </r>
  <r>
    <n v="361"/>
    <s v="Australia"/>
    <x v="5"/>
    <n v="4"/>
  </r>
  <r>
    <n v="8387"/>
    <s v="Spain"/>
    <x v="0"/>
    <n v="134"/>
  </r>
  <r>
    <n v="8387"/>
    <s v="Spain"/>
    <x v="1"/>
    <n v="8"/>
  </r>
  <r>
    <n v="8387"/>
    <s v="Spain"/>
    <x v="2"/>
    <n v="76"/>
  </r>
  <r>
    <n v="8387"/>
    <s v="Spain"/>
    <x v="3"/>
    <n v="6"/>
  </r>
  <r>
    <n v="8387"/>
    <s v="Spain"/>
    <x v="4"/>
    <n v="0"/>
  </r>
  <r>
    <n v="8387"/>
    <s v="Spain"/>
    <x v="5"/>
    <n v="11"/>
  </r>
  <r>
    <n v="1676"/>
    <s v="Spain"/>
    <x v="0"/>
    <n v="213"/>
  </r>
  <r>
    <n v="1676"/>
    <s v="Spain"/>
    <x v="1"/>
    <n v="2"/>
  </r>
  <r>
    <n v="1676"/>
    <s v="Spain"/>
    <x v="2"/>
    <n v="44"/>
  </r>
  <r>
    <n v="1676"/>
    <s v="Spain"/>
    <x v="3"/>
    <n v="0"/>
  </r>
  <r>
    <n v="1676"/>
    <s v="Spain"/>
    <x v="4"/>
    <n v="2"/>
  </r>
  <r>
    <n v="1676"/>
    <s v="Spain"/>
    <x v="5"/>
    <n v="5"/>
  </r>
  <r>
    <n v="7628"/>
    <s v="Spain"/>
    <x v="0"/>
    <n v="30"/>
  </r>
  <r>
    <n v="7628"/>
    <s v="Spain"/>
    <x v="1"/>
    <n v="5"/>
  </r>
  <r>
    <n v="7628"/>
    <s v="Spain"/>
    <x v="2"/>
    <n v="24"/>
  </r>
  <r>
    <n v="7628"/>
    <s v="Spain"/>
    <x v="3"/>
    <n v="6"/>
  </r>
  <r>
    <n v="7628"/>
    <s v="Spain"/>
    <x v="4"/>
    <n v="3"/>
  </r>
  <r>
    <n v="7628"/>
    <s v="Spain"/>
    <x v="5"/>
    <n v="8"/>
  </r>
  <r>
    <n v="5474"/>
    <s v="USA"/>
    <x v="0"/>
    <n v="45"/>
  </r>
  <r>
    <n v="5474"/>
    <s v="USA"/>
    <x v="1"/>
    <n v="7"/>
  </r>
  <r>
    <n v="5474"/>
    <s v="USA"/>
    <x v="2"/>
    <n v="99"/>
  </r>
  <r>
    <n v="5474"/>
    <s v="USA"/>
    <x v="3"/>
    <n v="4"/>
  </r>
  <r>
    <n v="5474"/>
    <s v="USA"/>
    <x v="4"/>
    <n v="25"/>
  </r>
  <r>
    <n v="5474"/>
    <s v="USA"/>
    <x v="5"/>
    <n v="43"/>
  </r>
  <r>
    <n v="3969"/>
    <s v="Germany"/>
    <x v="0"/>
    <n v="35"/>
  </r>
  <r>
    <n v="3969"/>
    <s v="Germany"/>
    <x v="1"/>
    <n v="4"/>
  </r>
  <r>
    <n v="3969"/>
    <s v="Germany"/>
    <x v="2"/>
    <n v="17"/>
  </r>
  <r>
    <n v="3969"/>
    <s v="Germany"/>
    <x v="3"/>
    <n v="7"/>
  </r>
  <r>
    <n v="3969"/>
    <s v="Germany"/>
    <x v="4"/>
    <n v="6"/>
  </r>
  <r>
    <n v="3969"/>
    <s v="Germany"/>
    <x v="5"/>
    <n v="64"/>
  </r>
  <r>
    <n v="7128"/>
    <s v="Spain"/>
    <x v="0"/>
    <n v="4"/>
  </r>
  <r>
    <n v="7128"/>
    <s v="Spain"/>
    <x v="1"/>
    <n v="0"/>
  </r>
  <r>
    <n v="7128"/>
    <s v="Spain"/>
    <x v="2"/>
    <n v="5"/>
  </r>
  <r>
    <n v="7128"/>
    <s v="Spain"/>
    <x v="3"/>
    <n v="0"/>
  </r>
  <r>
    <n v="7128"/>
    <s v="Spain"/>
    <x v="4"/>
    <n v="1"/>
  </r>
  <r>
    <n v="7128"/>
    <s v="Spain"/>
    <x v="5"/>
    <n v="5"/>
  </r>
  <r>
    <n v="7494"/>
    <s v="Canada"/>
    <x v="0"/>
    <n v="209"/>
  </r>
  <r>
    <n v="7494"/>
    <s v="Canada"/>
    <x v="1"/>
    <n v="0"/>
  </r>
  <r>
    <n v="7494"/>
    <s v="Canada"/>
    <x v="2"/>
    <n v="40"/>
  </r>
  <r>
    <n v="7494"/>
    <s v="Canada"/>
    <x v="3"/>
    <n v="3"/>
  </r>
  <r>
    <n v="7494"/>
    <s v="Canada"/>
    <x v="4"/>
    <n v="2"/>
  </r>
  <r>
    <n v="7494"/>
    <s v="Canada"/>
    <x v="5"/>
    <n v="15"/>
  </r>
  <r>
    <n v="773"/>
    <s v="India"/>
    <x v="0"/>
    <n v="379"/>
  </r>
  <r>
    <n v="773"/>
    <s v="India"/>
    <x v="1"/>
    <n v="4"/>
  </r>
  <r>
    <n v="773"/>
    <s v="India"/>
    <x v="2"/>
    <n v="93"/>
  </r>
  <r>
    <n v="773"/>
    <s v="India"/>
    <x v="3"/>
    <n v="12"/>
  </r>
  <r>
    <n v="773"/>
    <s v="India"/>
    <x v="4"/>
    <n v="9"/>
  </r>
  <r>
    <n v="773"/>
    <s v="India"/>
    <x v="5"/>
    <n v="98"/>
  </r>
  <r>
    <n v="10609"/>
    <s v="Canada"/>
    <x v="0"/>
    <n v="71"/>
  </r>
  <r>
    <n v="10609"/>
    <s v="Canada"/>
    <x v="1"/>
    <n v="0"/>
  </r>
  <r>
    <n v="10609"/>
    <s v="Canada"/>
    <x v="2"/>
    <n v="13"/>
  </r>
  <r>
    <n v="10609"/>
    <s v="Canada"/>
    <x v="3"/>
    <n v="3"/>
  </r>
  <r>
    <n v="10609"/>
    <s v="Canada"/>
    <x v="4"/>
    <n v="1"/>
  </r>
  <r>
    <n v="10609"/>
    <s v="Canada"/>
    <x v="5"/>
    <n v="0"/>
  </r>
  <r>
    <n v="5048"/>
    <s v="Saudi Arabia"/>
    <x v="0"/>
    <n v="20"/>
  </r>
  <r>
    <n v="5048"/>
    <s v="Saudi Arabia"/>
    <x v="1"/>
    <n v="6"/>
  </r>
  <r>
    <n v="5048"/>
    <s v="Saudi Arabia"/>
    <x v="2"/>
    <n v="43"/>
  </r>
  <r>
    <n v="5048"/>
    <s v="Saudi Arabia"/>
    <x v="3"/>
    <n v="19"/>
  </r>
  <r>
    <n v="5048"/>
    <s v="Saudi Arabia"/>
    <x v="4"/>
    <n v="5"/>
  </r>
  <r>
    <n v="5048"/>
    <s v="Saudi Arabia"/>
    <x v="5"/>
    <n v="38"/>
  </r>
  <r>
    <n v="3570"/>
    <s v="Saudi Arabia"/>
    <x v="0"/>
    <n v="159"/>
  </r>
  <r>
    <n v="3570"/>
    <s v="Saudi Arabia"/>
    <x v="1"/>
    <n v="2"/>
  </r>
  <r>
    <n v="3570"/>
    <s v="Saudi Arabia"/>
    <x v="2"/>
    <n v="51"/>
  </r>
  <r>
    <n v="3570"/>
    <s v="Saudi Arabia"/>
    <x v="3"/>
    <n v="6"/>
  </r>
  <r>
    <n v="3570"/>
    <s v="Saudi Arabia"/>
    <x v="4"/>
    <n v="2"/>
  </r>
  <r>
    <n v="3570"/>
    <s v="Saudi Arabia"/>
    <x v="5"/>
    <n v="24"/>
  </r>
  <r>
    <n v="8897"/>
    <s v="Germany"/>
    <x v="0"/>
    <n v="392"/>
  </r>
  <r>
    <n v="8897"/>
    <s v="Germany"/>
    <x v="1"/>
    <n v="5"/>
  </r>
  <r>
    <n v="8897"/>
    <s v="Germany"/>
    <x v="2"/>
    <n v="91"/>
  </r>
  <r>
    <n v="8897"/>
    <s v="Germany"/>
    <x v="3"/>
    <n v="28"/>
  </r>
  <r>
    <n v="8897"/>
    <s v="Germany"/>
    <x v="4"/>
    <n v="26"/>
  </r>
  <r>
    <n v="8897"/>
    <s v="Germany"/>
    <x v="5"/>
    <n v="112"/>
  </r>
  <r>
    <n v="5036"/>
    <s v="Spain"/>
    <x v="0"/>
    <n v="252"/>
  </r>
  <r>
    <n v="5036"/>
    <s v="Spain"/>
    <x v="1"/>
    <n v="3"/>
  </r>
  <r>
    <n v="5036"/>
    <s v="Spain"/>
    <x v="2"/>
    <n v="42"/>
  </r>
  <r>
    <n v="5036"/>
    <s v="Spain"/>
    <x v="3"/>
    <n v="4"/>
  </r>
  <r>
    <n v="5036"/>
    <s v="Spain"/>
    <x v="4"/>
    <n v="3"/>
  </r>
  <r>
    <n v="5036"/>
    <s v="Spain"/>
    <x v="5"/>
    <n v="102"/>
  </r>
  <r>
    <n v="5961"/>
    <s v="Spain"/>
    <x v="0"/>
    <n v="8"/>
  </r>
  <r>
    <n v="5961"/>
    <s v="Spain"/>
    <x v="1"/>
    <n v="4"/>
  </r>
  <r>
    <n v="5961"/>
    <s v="Spain"/>
    <x v="2"/>
    <n v="20"/>
  </r>
  <r>
    <n v="5961"/>
    <s v="Spain"/>
    <x v="3"/>
    <n v="6"/>
  </r>
  <r>
    <n v="5961"/>
    <s v="Spain"/>
    <x v="4"/>
    <n v="3"/>
  </r>
  <r>
    <n v="5961"/>
    <s v="Spain"/>
    <x v="5"/>
    <n v="16"/>
  </r>
  <r>
    <n v="9214"/>
    <s v="Spain"/>
    <x v="0"/>
    <n v="179"/>
  </r>
  <r>
    <n v="9214"/>
    <s v="Spain"/>
    <x v="1"/>
    <n v="2"/>
  </r>
  <r>
    <n v="9214"/>
    <s v="Spain"/>
    <x v="2"/>
    <n v="64"/>
  </r>
  <r>
    <n v="9214"/>
    <s v="Spain"/>
    <x v="3"/>
    <n v="38"/>
  </r>
  <r>
    <n v="9214"/>
    <s v="Spain"/>
    <x v="4"/>
    <n v="17"/>
  </r>
  <r>
    <n v="9214"/>
    <s v="Spain"/>
    <x v="5"/>
    <n v="58"/>
  </r>
  <r>
    <n v="1379"/>
    <s v="Saudi Arabia"/>
    <x v="0"/>
    <n v="154"/>
  </r>
  <r>
    <n v="1379"/>
    <s v="Saudi Arabia"/>
    <x v="1"/>
    <n v="2"/>
  </r>
  <r>
    <n v="1379"/>
    <s v="Saudi Arabia"/>
    <x v="2"/>
    <n v="46"/>
  </r>
  <r>
    <n v="1379"/>
    <s v="Saudi Arabia"/>
    <x v="3"/>
    <n v="20"/>
  </r>
  <r>
    <n v="1379"/>
    <s v="Saudi Arabia"/>
    <x v="4"/>
    <n v="4"/>
  </r>
  <r>
    <n v="1379"/>
    <s v="Saudi Arabia"/>
    <x v="5"/>
    <n v="15"/>
  </r>
  <r>
    <n v="2694"/>
    <s v="Spain"/>
    <x v="0"/>
    <n v="21"/>
  </r>
  <r>
    <n v="2694"/>
    <s v="Spain"/>
    <x v="1"/>
    <n v="0"/>
  </r>
  <r>
    <n v="2694"/>
    <s v="Spain"/>
    <x v="2"/>
    <n v="3"/>
  </r>
  <r>
    <n v="2694"/>
    <s v="Spain"/>
    <x v="3"/>
    <n v="0"/>
  </r>
  <r>
    <n v="2694"/>
    <s v="Spain"/>
    <x v="4"/>
    <n v="0"/>
  </r>
  <r>
    <n v="2694"/>
    <s v="Spain"/>
    <x v="5"/>
    <n v="0"/>
  </r>
  <r>
    <n v="5954"/>
    <s v="Spain"/>
    <x v="0"/>
    <n v="76"/>
  </r>
  <r>
    <n v="5954"/>
    <s v="Spain"/>
    <x v="1"/>
    <n v="14"/>
  </r>
  <r>
    <n v="5954"/>
    <s v="Spain"/>
    <x v="2"/>
    <n v="74"/>
  </r>
  <r>
    <n v="5954"/>
    <s v="Spain"/>
    <x v="3"/>
    <n v="13"/>
  </r>
  <r>
    <n v="5954"/>
    <s v="Spain"/>
    <x v="4"/>
    <n v="5"/>
  </r>
  <r>
    <n v="5954"/>
    <s v="Spain"/>
    <x v="5"/>
    <n v="10"/>
  </r>
  <r>
    <n v="2625"/>
    <s v="Saudi Arabia"/>
    <x v="0"/>
    <n v="156"/>
  </r>
  <r>
    <n v="2625"/>
    <s v="Saudi Arabia"/>
    <x v="1"/>
    <n v="29"/>
  </r>
  <r>
    <n v="2625"/>
    <s v="Saudi Arabia"/>
    <x v="2"/>
    <n v="56"/>
  </r>
  <r>
    <n v="2625"/>
    <s v="Saudi Arabia"/>
    <x v="3"/>
    <n v="30"/>
  </r>
  <r>
    <n v="2625"/>
    <s v="Saudi Arabia"/>
    <x v="4"/>
    <n v="32"/>
  </r>
  <r>
    <n v="2625"/>
    <s v="Saudi Arabia"/>
    <x v="5"/>
    <n v="47"/>
  </r>
  <r>
    <n v="10905"/>
    <s v="Spain"/>
    <x v="0"/>
    <n v="194"/>
  </r>
  <r>
    <n v="10905"/>
    <s v="Spain"/>
    <x v="1"/>
    <n v="2"/>
  </r>
  <r>
    <n v="10905"/>
    <s v="Spain"/>
    <x v="2"/>
    <n v="56"/>
  </r>
  <r>
    <n v="10905"/>
    <s v="Spain"/>
    <x v="3"/>
    <n v="0"/>
  </r>
  <r>
    <n v="10905"/>
    <s v="Spain"/>
    <x v="4"/>
    <n v="0"/>
  </r>
  <r>
    <n v="10905"/>
    <s v="Spain"/>
    <x v="5"/>
    <n v="0"/>
  </r>
  <r>
    <n v="8910"/>
    <s v="Spain"/>
    <x v="0"/>
    <n v="194"/>
  </r>
  <r>
    <n v="8910"/>
    <s v="Spain"/>
    <x v="1"/>
    <n v="2"/>
  </r>
  <r>
    <n v="8910"/>
    <s v="Spain"/>
    <x v="2"/>
    <n v="56"/>
  </r>
  <r>
    <n v="8910"/>
    <s v="Spain"/>
    <x v="3"/>
    <n v="0"/>
  </r>
  <r>
    <n v="8910"/>
    <s v="Spain"/>
    <x v="4"/>
    <n v="0"/>
  </r>
  <r>
    <n v="8910"/>
    <s v="Spain"/>
    <x v="5"/>
    <n v="0"/>
  </r>
  <r>
    <n v="6299"/>
    <s v="Canada"/>
    <x v="0"/>
    <n v="324"/>
  </r>
  <r>
    <n v="6299"/>
    <s v="Canada"/>
    <x v="1"/>
    <n v="48"/>
  </r>
  <r>
    <n v="6299"/>
    <s v="Canada"/>
    <x v="2"/>
    <n v="186"/>
  </r>
  <r>
    <n v="6299"/>
    <s v="Canada"/>
    <x v="3"/>
    <n v="39"/>
  </r>
  <r>
    <n v="6299"/>
    <s v="Canada"/>
    <x v="4"/>
    <n v="18"/>
  </r>
  <r>
    <n v="6299"/>
    <s v="Canada"/>
    <x v="5"/>
    <n v="198"/>
  </r>
  <r>
    <n v="3846"/>
    <s v="Spain"/>
    <x v="0"/>
    <n v="192"/>
  </r>
  <r>
    <n v="3846"/>
    <s v="Spain"/>
    <x v="1"/>
    <n v="5"/>
  </r>
  <r>
    <n v="3846"/>
    <s v="Spain"/>
    <x v="2"/>
    <n v="53"/>
  </r>
  <r>
    <n v="3846"/>
    <s v="Spain"/>
    <x v="3"/>
    <n v="0"/>
  </r>
  <r>
    <n v="3846"/>
    <s v="Spain"/>
    <x v="4"/>
    <n v="5"/>
  </r>
  <r>
    <n v="3846"/>
    <s v="Spain"/>
    <x v="5"/>
    <n v="15"/>
  </r>
  <r>
    <n v="322"/>
    <s v="Australia"/>
    <x v="0"/>
    <n v="29"/>
  </r>
  <r>
    <n v="322"/>
    <s v="Australia"/>
    <x v="1"/>
    <n v="1"/>
  </r>
  <r>
    <n v="322"/>
    <s v="Australia"/>
    <x v="2"/>
    <n v="11"/>
  </r>
  <r>
    <n v="322"/>
    <s v="Australia"/>
    <x v="3"/>
    <n v="0"/>
  </r>
  <r>
    <n v="322"/>
    <s v="Australia"/>
    <x v="4"/>
    <n v="0"/>
  </r>
  <r>
    <n v="322"/>
    <s v="Australia"/>
    <x v="5"/>
    <n v="0"/>
  </r>
  <r>
    <n v="574"/>
    <s v="Germany"/>
    <x v="0"/>
    <n v="14"/>
  </r>
  <r>
    <n v="574"/>
    <s v="Germany"/>
    <x v="1"/>
    <n v="36"/>
  </r>
  <r>
    <n v="574"/>
    <s v="Germany"/>
    <x v="2"/>
    <n v="11"/>
  </r>
  <r>
    <n v="574"/>
    <s v="Germany"/>
    <x v="3"/>
    <n v="3"/>
  </r>
  <r>
    <n v="574"/>
    <s v="Germany"/>
    <x v="4"/>
    <n v="26"/>
  </r>
  <r>
    <n v="574"/>
    <s v="Germany"/>
    <x v="5"/>
    <n v="35"/>
  </r>
  <r>
    <n v="3266"/>
    <s v="Canada"/>
    <x v="0"/>
    <n v="14"/>
  </r>
  <r>
    <n v="3266"/>
    <s v="Canada"/>
    <x v="1"/>
    <n v="36"/>
  </r>
  <r>
    <n v="3266"/>
    <s v="Canada"/>
    <x v="2"/>
    <n v="11"/>
  </r>
  <r>
    <n v="3266"/>
    <s v="Canada"/>
    <x v="3"/>
    <n v="3"/>
  </r>
  <r>
    <n v="3266"/>
    <s v="Canada"/>
    <x v="4"/>
    <n v="26"/>
  </r>
  <r>
    <n v="3266"/>
    <s v="Canada"/>
    <x v="5"/>
    <n v="35"/>
  </r>
  <r>
    <n v="5283"/>
    <s v="Spain"/>
    <x v="0"/>
    <n v="93"/>
  </r>
  <r>
    <n v="5283"/>
    <s v="Spain"/>
    <x v="1"/>
    <n v="1"/>
  </r>
  <r>
    <n v="5283"/>
    <s v="Spain"/>
    <x v="2"/>
    <n v="21"/>
  </r>
  <r>
    <n v="5283"/>
    <s v="Spain"/>
    <x v="3"/>
    <n v="0"/>
  </r>
  <r>
    <n v="5283"/>
    <s v="Spain"/>
    <x v="4"/>
    <n v="4"/>
  </r>
  <r>
    <n v="5283"/>
    <s v="Spain"/>
    <x v="5"/>
    <n v="25"/>
  </r>
  <r>
    <n v="8595"/>
    <s v="Australia"/>
    <x v="0"/>
    <n v="55"/>
  </r>
  <r>
    <n v="8595"/>
    <s v="Australia"/>
    <x v="1"/>
    <n v="0"/>
  </r>
  <r>
    <n v="8595"/>
    <s v="Australia"/>
    <x v="2"/>
    <n v="6"/>
  </r>
  <r>
    <n v="8595"/>
    <s v="Australia"/>
    <x v="3"/>
    <n v="2"/>
  </r>
  <r>
    <n v="8595"/>
    <s v="Australia"/>
    <x v="4"/>
    <n v="0"/>
  </r>
  <r>
    <n v="8595"/>
    <s v="Australia"/>
    <x v="5"/>
    <n v="4"/>
  </r>
  <r>
    <n v="7232"/>
    <s v="Spain"/>
    <x v="0"/>
    <n v="55"/>
  </r>
  <r>
    <n v="7232"/>
    <s v="Spain"/>
    <x v="1"/>
    <n v="0"/>
  </r>
  <r>
    <n v="7232"/>
    <s v="Spain"/>
    <x v="2"/>
    <n v="6"/>
  </r>
  <r>
    <n v="7232"/>
    <s v="Spain"/>
    <x v="3"/>
    <n v="2"/>
  </r>
  <r>
    <n v="7232"/>
    <s v="Spain"/>
    <x v="4"/>
    <n v="0"/>
  </r>
  <r>
    <n v="7232"/>
    <s v="Spain"/>
    <x v="5"/>
    <n v="4"/>
  </r>
  <r>
    <n v="1064"/>
    <s v="Spain"/>
    <x v="0"/>
    <n v="22"/>
  </r>
  <r>
    <n v="1064"/>
    <s v="Spain"/>
    <x v="1"/>
    <n v="1"/>
  </r>
  <r>
    <n v="1064"/>
    <s v="Spain"/>
    <x v="2"/>
    <n v="11"/>
  </r>
  <r>
    <n v="1064"/>
    <s v="Spain"/>
    <x v="3"/>
    <n v="0"/>
  </r>
  <r>
    <n v="1064"/>
    <s v="Spain"/>
    <x v="4"/>
    <n v="5"/>
  </r>
  <r>
    <n v="1064"/>
    <s v="Spain"/>
    <x v="5"/>
    <n v="3"/>
  </r>
  <r>
    <n v="738"/>
    <s v="India"/>
    <x v="0"/>
    <n v="48"/>
  </r>
  <r>
    <n v="738"/>
    <s v="India"/>
    <x v="1"/>
    <n v="13"/>
  </r>
  <r>
    <n v="738"/>
    <s v="India"/>
    <x v="2"/>
    <n v="57"/>
  </r>
  <r>
    <n v="738"/>
    <s v="India"/>
    <x v="3"/>
    <n v="24"/>
  </r>
  <r>
    <n v="738"/>
    <s v="India"/>
    <x v="4"/>
    <n v="15"/>
  </r>
  <r>
    <n v="738"/>
    <s v="India"/>
    <x v="5"/>
    <n v="25"/>
  </r>
  <r>
    <n v="11178"/>
    <s v="Germany"/>
    <x v="0"/>
    <n v="15"/>
  </r>
  <r>
    <n v="11178"/>
    <s v="Germany"/>
    <x v="1"/>
    <n v="2"/>
  </r>
  <r>
    <n v="11178"/>
    <s v="Germany"/>
    <x v="2"/>
    <n v="10"/>
  </r>
  <r>
    <n v="11178"/>
    <s v="Germany"/>
    <x v="3"/>
    <n v="0"/>
  </r>
  <r>
    <n v="11178"/>
    <s v="Germany"/>
    <x v="4"/>
    <n v="1"/>
  </r>
  <r>
    <n v="11178"/>
    <s v="Germany"/>
    <x v="5"/>
    <n v="4"/>
  </r>
  <r>
    <n v="4324"/>
    <s v="Spain"/>
    <x v="0"/>
    <n v="235"/>
  </r>
  <r>
    <n v="4324"/>
    <s v="Spain"/>
    <x v="1"/>
    <n v="0"/>
  </r>
  <r>
    <n v="4324"/>
    <s v="Spain"/>
    <x v="2"/>
    <n v="235"/>
  </r>
  <r>
    <n v="4324"/>
    <s v="Spain"/>
    <x v="3"/>
    <n v="19"/>
  </r>
  <r>
    <n v="4324"/>
    <s v="Spain"/>
    <x v="4"/>
    <n v="4"/>
  </r>
  <r>
    <n v="4324"/>
    <s v="Spain"/>
    <x v="5"/>
    <n v="191"/>
  </r>
  <r>
    <n v="9738"/>
    <s v="Saudi Arabia"/>
    <x v="0"/>
    <n v="65"/>
  </r>
  <r>
    <n v="9738"/>
    <s v="Saudi Arabia"/>
    <x v="1"/>
    <n v="4"/>
  </r>
  <r>
    <n v="9738"/>
    <s v="Saudi Arabia"/>
    <x v="2"/>
    <n v="16"/>
  </r>
  <r>
    <n v="9738"/>
    <s v="Saudi Arabia"/>
    <x v="3"/>
    <n v="0"/>
  </r>
  <r>
    <n v="9738"/>
    <s v="Saudi Arabia"/>
    <x v="4"/>
    <n v="4"/>
  </r>
  <r>
    <n v="9738"/>
    <s v="Saudi Arabia"/>
    <x v="5"/>
    <n v="11"/>
  </r>
  <r>
    <n v="10212"/>
    <s v="India"/>
    <x v="0"/>
    <n v="65"/>
  </r>
  <r>
    <n v="10212"/>
    <s v="India"/>
    <x v="1"/>
    <n v="4"/>
  </r>
  <r>
    <n v="10212"/>
    <s v="India"/>
    <x v="2"/>
    <n v="16"/>
  </r>
  <r>
    <n v="10212"/>
    <s v="India"/>
    <x v="3"/>
    <n v="0"/>
  </r>
  <r>
    <n v="10212"/>
    <s v="India"/>
    <x v="4"/>
    <n v="4"/>
  </r>
  <r>
    <n v="10212"/>
    <s v="India"/>
    <x v="5"/>
    <n v="11"/>
  </r>
  <r>
    <n v="7617"/>
    <s v="Spain"/>
    <x v="0"/>
    <n v="67"/>
  </r>
  <r>
    <n v="7617"/>
    <s v="Spain"/>
    <x v="1"/>
    <n v="5"/>
  </r>
  <r>
    <n v="7617"/>
    <s v="Spain"/>
    <x v="2"/>
    <n v="61"/>
  </r>
  <r>
    <n v="7617"/>
    <s v="Spain"/>
    <x v="3"/>
    <n v="3"/>
  </r>
  <r>
    <n v="7617"/>
    <s v="Spain"/>
    <x v="4"/>
    <n v="8"/>
  </r>
  <r>
    <n v="7617"/>
    <s v="Spain"/>
    <x v="5"/>
    <n v="19"/>
  </r>
  <r>
    <n v="450"/>
    <s v="USA"/>
    <x v="0"/>
    <n v="67"/>
  </r>
  <r>
    <n v="450"/>
    <s v="USA"/>
    <x v="1"/>
    <n v="15"/>
  </r>
  <r>
    <n v="450"/>
    <s v="USA"/>
    <x v="2"/>
    <n v="80"/>
  </r>
  <r>
    <n v="450"/>
    <s v="USA"/>
    <x v="3"/>
    <n v="17"/>
  </r>
  <r>
    <n v="450"/>
    <s v="USA"/>
    <x v="4"/>
    <n v="11"/>
  </r>
  <r>
    <n v="450"/>
    <s v="USA"/>
    <x v="5"/>
    <n v="80"/>
  </r>
  <r>
    <n v="8086"/>
    <s v="Saudi Arabia"/>
    <x v="0"/>
    <n v="48"/>
  </r>
  <r>
    <n v="8086"/>
    <s v="Saudi Arabia"/>
    <x v="1"/>
    <n v="0"/>
  </r>
  <r>
    <n v="8086"/>
    <s v="Saudi Arabia"/>
    <x v="2"/>
    <n v="2"/>
  </r>
  <r>
    <n v="8086"/>
    <s v="Saudi Arabia"/>
    <x v="3"/>
    <n v="0"/>
  </r>
  <r>
    <n v="8086"/>
    <s v="Saudi Arabia"/>
    <x v="4"/>
    <n v="0"/>
  </r>
  <r>
    <n v="8086"/>
    <s v="Saudi Arabia"/>
    <x v="5"/>
    <n v="5"/>
  </r>
  <r>
    <n v="7947"/>
    <s v="Spain"/>
    <x v="0"/>
    <n v="24"/>
  </r>
  <r>
    <n v="7947"/>
    <s v="Spain"/>
    <x v="1"/>
    <n v="0"/>
  </r>
  <r>
    <n v="7947"/>
    <s v="Spain"/>
    <x v="2"/>
    <n v="8"/>
  </r>
  <r>
    <n v="7947"/>
    <s v="Spain"/>
    <x v="3"/>
    <n v="0"/>
  </r>
  <r>
    <n v="7947"/>
    <s v="Spain"/>
    <x v="4"/>
    <n v="1"/>
  </r>
  <r>
    <n v="7947"/>
    <s v="Spain"/>
    <x v="5"/>
    <n v="4"/>
  </r>
  <r>
    <n v="5644"/>
    <s v="Spain"/>
    <x v="0"/>
    <n v="309"/>
  </r>
  <r>
    <n v="5644"/>
    <s v="Spain"/>
    <x v="1"/>
    <n v="3"/>
  </r>
  <r>
    <n v="5644"/>
    <s v="Spain"/>
    <x v="2"/>
    <n v="24"/>
  </r>
  <r>
    <n v="5644"/>
    <s v="Spain"/>
    <x v="3"/>
    <n v="4"/>
  </r>
  <r>
    <n v="5644"/>
    <s v="Spain"/>
    <x v="4"/>
    <n v="3"/>
  </r>
  <r>
    <n v="5644"/>
    <s v="Spain"/>
    <x v="5"/>
    <n v="20"/>
  </r>
  <r>
    <n v="3225"/>
    <s v="Spain"/>
    <x v="0"/>
    <n v="116"/>
  </r>
  <r>
    <n v="3225"/>
    <s v="Spain"/>
    <x v="1"/>
    <n v="11"/>
  </r>
  <r>
    <n v="3225"/>
    <s v="Spain"/>
    <x v="2"/>
    <n v="72"/>
  </r>
  <r>
    <n v="3225"/>
    <s v="Spain"/>
    <x v="3"/>
    <n v="3"/>
  </r>
  <r>
    <n v="3225"/>
    <s v="Spain"/>
    <x v="4"/>
    <n v="17"/>
  </r>
  <r>
    <n v="3225"/>
    <s v="Spain"/>
    <x v="5"/>
    <n v="46"/>
  </r>
  <r>
    <n v="6103"/>
    <s v="Australia"/>
    <x v="0"/>
    <n v="40"/>
  </r>
  <r>
    <n v="6103"/>
    <s v="Australia"/>
    <x v="1"/>
    <n v="15"/>
  </r>
  <r>
    <n v="6103"/>
    <s v="Australia"/>
    <x v="2"/>
    <n v="15"/>
  </r>
  <r>
    <n v="6103"/>
    <s v="Australia"/>
    <x v="3"/>
    <n v="17"/>
  </r>
  <r>
    <n v="6103"/>
    <s v="Australia"/>
    <x v="4"/>
    <n v="6"/>
  </r>
  <r>
    <n v="6103"/>
    <s v="Australia"/>
    <x v="5"/>
    <n v="7"/>
  </r>
  <r>
    <n v="7444"/>
    <s v="Spain"/>
    <x v="0"/>
    <n v="19"/>
  </r>
  <r>
    <n v="7444"/>
    <s v="Spain"/>
    <x v="1"/>
    <n v="0"/>
  </r>
  <r>
    <n v="7444"/>
    <s v="Spain"/>
    <x v="2"/>
    <n v="9"/>
  </r>
  <r>
    <n v="7444"/>
    <s v="Spain"/>
    <x v="3"/>
    <n v="0"/>
  </r>
  <r>
    <n v="7444"/>
    <s v="Spain"/>
    <x v="4"/>
    <n v="0"/>
  </r>
  <r>
    <n v="7444"/>
    <s v="Spain"/>
    <x v="5"/>
    <n v="2"/>
  </r>
  <r>
    <n v="749"/>
    <s v="Spain"/>
    <x v="0"/>
    <n v="46"/>
  </r>
  <r>
    <n v="749"/>
    <s v="Spain"/>
    <x v="1"/>
    <n v="7"/>
  </r>
  <r>
    <n v="749"/>
    <s v="Spain"/>
    <x v="2"/>
    <n v="59"/>
  </r>
  <r>
    <n v="749"/>
    <s v="Spain"/>
    <x v="3"/>
    <n v="2"/>
  </r>
  <r>
    <n v="749"/>
    <s v="Spain"/>
    <x v="4"/>
    <n v="4"/>
  </r>
  <r>
    <n v="749"/>
    <s v="Spain"/>
    <x v="5"/>
    <n v="27"/>
  </r>
  <r>
    <n v="1506"/>
    <s v="Spain"/>
    <x v="0"/>
    <n v="48"/>
  </r>
  <r>
    <n v="1506"/>
    <s v="Spain"/>
    <x v="1"/>
    <n v="9"/>
  </r>
  <r>
    <n v="1506"/>
    <s v="Spain"/>
    <x v="2"/>
    <n v="45"/>
  </r>
  <r>
    <n v="1506"/>
    <s v="Spain"/>
    <x v="3"/>
    <n v="3"/>
  </r>
  <r>
    <n v="1506"/>
    <s v="Spain"/>
    <x v="4"/>
    <n v="15"/>
  </r>
  <r>
    <n v="1506"/>
    <s v="Spain"/>
    <x v="5"/>
    <n v="20"/>
  </r>
  <r>
    <n v="2961"/>
    <s v="Spain"/>
    <x v="0"/>
    <n v="175"/>
  </r>
  <r>
    <n v="2961"/>
    <s v="Spain"/>
    <x v="1"/>
    <n v="10"/>
  </r>
  <r>
    <n v="2961"/>
    <s v="Spain"/>
    <x v="2"/>
    <n v="110"/>
  </r>
  <r>
    <n v="2961"/>
    <s v="Spain"/>
    <x v="3"/>
    <n v="54"/>
  </r>
  <r>
    <n v="2961"/>
    <s v="Spain"/>
    <x v="4"/>
    <n v="6"/>
  </r>
  <r>
    <n v="2961"/>
    <s v="Spain"/>
    <x v="5"/>
    <n v="27"/>
  </r>
  <r>
    <n v="1890"/>
    <s v="Spain"/>
    <x v="0"/>
    <n v="11"/>
  </r>
  <r>
    <n v="1890"/>
    <s v="Spain"/>
    <x v="1"/>
    <n v="1"/>
  </r>
  <r>
    <n v="1890"/>
    <s v="Spain"/>
    <x v="2"/>
    <n v="4"/>
  </r>
  <r>
    <n v="1890"/>
    <s v="Spain"/>
    <x v="3"/>
    <n v="2"/>
  </r>
  <r>
    <n v="1890"/>
    <s v="Spain"/>
    <x v="4"/>
    <n v="0"/>
  </r>
  <r>
    <n v="1890"/>
    <s v="Spain"/>
    <x v="5"/>
    <n v="7"/>
  </r>
  <r>
    <n v="7378"/>
    <s v="Spain"/>
    <x v="0"/>
    <n v="393"/>
  </r>
  <r>
    <n v="7378"/>
    <s v="Spain"/>
    <x v="1"/>
    <n v="5"/>
  </r>
  <r>
    <n v="7378"/>
    <s v="Spain"/>
    <x v="2"/>
    <n v="136"/>
  </r>
  <r>
    <n v="7378"/>
    <s v="Spain"/>
    <x v="3"/>
    <n v="7"/>
  </r>
  <r>
    <n v="7378"/>
    <s v="Spain"/>
    <x v="4"/>
    <n v="5"/>
  </r>
  <r>
    <n v="7378"/>
    <s v="Spain"/>
    <x v="5"/>
    <n v="27"/>
  </r>
  <r>
    <n v="3340"/>
    <s v="Canada"/>
    <x v="0"/>
    <n v="244"/>
  </r>
  <r>
    <n v="3340"/>
    <s v="Canada"/>
    <x v="1"/>
    <n v="15"/>
  </r>
  <r>
    <n v="3340"/>
    <s v="Canada"/>
    <x v="2"/>
    <n v="108"/>
  </r>
  <r>
    <n v="3340"/>
    <s v="Canada"/>
    <x v="3"/>
    <n v="4"/>
  </r>
  <r>
    <n v="3340"/>
    <s v="Canada"/>
    <x v="4"/>
    <n v="15"/>
  </r>
  <r>
    <n v="3340"/>
    <s v="Canada"/>
    <x v="5"/>
    <n v="50"/>
  </r>
  <r>
    <n v="8685"/>
    <s v="Saudi Arabia"/>
    <x v="0"/>
    <n v="244"/>
  </r>
  <r>
    <n v="8685"/>
    <s v="Saudi Arabia"/>
    <x v="1"/>
    <n v="15"/>
  </r>
  <r>
    <n v="8685"/>
    <s v="Saudi Arabia"/>
    <x v="2"/>
    <n v="108"/>
  </r>
  <r>
    <n v="8685"/>
    <s v="Saudi Arabia"/>
    <x v="3"/>
    <n v="4"/>
  </r>
  <r>
    <n v="8685"/>
    <s v="Saudi Arabia"/>
    <x v="4"/>
    <n v="15"/>
  </r>
  <r>
    <n v="8685"/>
    <s v="Saudi Arabia"/>
    <x v="5"/>
    <n v="50"/>
  </r>
  <r>
    <n v="4653"/>
    <s v="Saudi Arabia"/>
    <x v="0"/>
    <n v="131"/>
  </r>
  <r>
    <n v="4653"/>
    <s v="Saudi Arabia"/>
    <x v="1"/>
    <n v="0"/>
  </r>
  <r>
    <n v="4653"/>
    <s v="Saudi Arabia"/>
    <x v="2"/>
    <n v="16"/>
  </r>
  <r>
    <n v="4653"/>
    <s v="Saudi Arabia"/>
    <x v="3"/>
    <n v="2"/>
  </r>
  <r>
    <n v="4653"/>
    <s v="Saudi Arabia"/>
    <x v="4"/>
    <n v="1"/>
  </r>
  <r>
    <n v="4653"/>
    <s v="Saudi Arabia"/>
    <x v="5"/>
    <n v="39"/>
  </r>
  <r>
    <n v="1162"/>
    <s v="Spain"/>
    <x v="0"/>
    <n v="124"/>
  </r>
  <r>
    <n v="1162"/>
    <s v="Spain"/>
    <x v="1"/>
    <n v="83"/>
  </r>
  <r>
    <n v="1162"/>
    <s v="Spain"/>
    <x v="2"/>
    <n v="267"/>
  </r>
  <r>
    <n v="1162"/>
    <s v="Spain"/>
    <x v="3"/>
    <n v="85"/>
  </r>
  <r>
    <n v="1162"/>
    <s v="Spain"/>
    <x v="4"/>
    <n v="59"/>
  </r>
  <r>
    <n v="1162"/>
    <s v="Spain"/>
    <x v="5"/>
    <n v="35"/>
  </r>
  <r>
    <n v="10643"/>
    <s v="Australia"/>
    <x v="0"/>
    <n v="124"/>
  </r>
  <r>
    <n v="10643"/>
    <s v="Australia"/>
    <x v="1"/>
    <n v="83"/>
  </r>
  <r>
    <n v="10643"/>
    <s v="Australia"/>
    <x v="2"/>
    <n v="267"/>
  </r>
  <r>
    <n v="10643"/>
    <s v="Australia"/>
    <x v="3"/>
    <n v="85"/>
  </r>
  <r>
    <n v="10643"/>
    <s v="Australia"/>
    <x v="4"/>
    <n v="59"/>
  </r>
  <r>
    <n v="10643"/>
    <s v="Australia"/>
    <x v="5"/>
    <n v="35"/>
  </r>
  <r>
    <n v="1307"/>
    <s v="Spain"/>
    <x v="0"/>
    <n v="27"/>
  </r>
  <r>
    <n v="1307"/>
    <s v="Spain"/>
    <x v="1"/>
    <n v="5"/>
  </r>
  <r>
    <n v="1307"/>
    <s v="Spain"/>
    <x v="2"/>
    <n v="8"/>
  </r>
  <r>
    <n v="1307"/>
    <s v="Spain"/>
    <x v="3"/>
    <n v="8"/>
  </r>
  <r>
    <n v="1307"/>
    <s v="Spain"/>
    <x v="4"/>
    <n v="3"/>
  </r>
  <r>
    <n v="1307"/>
    <s v="Spain"/>
    <x v="5"/>
    <n v="12"/>
  </r>
  <r>
    <n v="4548"/>
    <s v="Canada"/>
    <x v="0"/>
    <n v="23"/>
  </r>
  <r>
    <n v="4548"/>
    <s v="Canada"/>
    <x v="1"/>
    <n v="4"/>
  </r>
  <r>
    <n v="4548"/>
    <s v="Canada"/>
    <x v="2"/>
    <n v="10"/>
  </r>
  <r>
    <n v="4548"/>
    <s v="Canada"/>
    <x v="3"/>
    <n v="0"/>
  </r>
  <r>
    <n v="4548"/>
    <s v="Canada"/>
    <x v="4"/>
    <n v="2"/>
  </r>
  <r>
    <n v="4548"/>
    <s v="Canada"/>
    <x v="5"/>
    <n v="15"/>
  </r>
  <r>
    <n v="9701"/>
    <s v="Canada"/>
    <x v="0"/>
    <n v="32"/>
  </r>
  <r>
    <n v="9701"/>
    <s v="Canada"/>
    <x v="1"/>
    <n v="34"/>
  </r>
  <r>
    <n v="9701"/>
    <s v="Canada"/>
    <x v="2"/>
    <n v="41"/>
  </r>
  <r>
    <n v="9701"/>
    <s v="Canada"/>
    <x v="3"/>
    <n v="73"/>
  </r>
  <r>
    <n v="9701"/>
    <s v="Canada"/>
    <x v="4"/>
    <n v="16"/>
  </r>
  <r>
    <n v="9701"/>
    <s v="Canada"/>
    <x v="5"/>
    <n v="116"/>
  </r>
  <r>
    <n v="9736"/>
    <s v="USA"/>
    <x v="0"/>
    <n v="53"/>
  </r>
  <r>
    <n v="9736"/>
    <s v="USA"/>
    <x v="1"/>
    <n v="5"/>
  </r>
  <r>
    <n v="9736"/>
    <s v="USA"/>
    <x v="2"/>
    <n v="19"/>
  </r>
  <r>
    <n v="9736"/>
    <s v="USA"/>
    <x v="3"/>
    <n v="2"/>
  </r>
  <r>
    <n v="9736"/>
    <s v="USA"/>
    <x v="4"/>
    <n v="13"/>
  </r>
  <r>
    <n v="9736"/>
    <s v="USA"/>
    <x v="5"/>
    <n v="4"/>
  </r>
  <r>
    <n v="607"/>
    <s v="India"/>
    <x v="0"/>
    <n v="302"/>
  </r>
  <r>
    <n v="607"/>
    <s v="India"/>
    <x v="1"/>
    <n v="29"/>
  </r>
  <r>
    <n v="607"/>
    <s v="India"/>
    <x v="2"/>
    <n v="131"/>
  </r>
  <r>
    <n v="607"/>
    <s v="India"/>
    <x v="3"/>
    <n v="32"/>
  </r>
  <r>
    <n v="607"/>
    <s v="India"/>
    <x v="4"/>
    <n v="0"/>
  </r>
  <r>
    <n v="607"/>
    <s v="India"/>
    <x v="5"/>
    <n v="27"/>
  </r>
  <r>
    <n v="7286"/>
    <s v="Australia"/>
    <x v="0"/>
    <n v="13"/>
  </r>
  <r>
    <n v="7286"/>
    <s v="Australia"/>
    <x v="1"/>
    <n v="6"/>
  </r>
  <r>
    <n v="7286"/>
    <s v="Australia"/>
    <x v="2"/>
    <n v="15"/>
  </r>
  <r>
    <n v="7286"/>
    <s v="Australia"/>
    <x v="3"/>
    <n v="3"/>
  </r>
  <r>
    <n v="7286"/>
    <s v="Australia"/>
    <x v="4"/>
    <n v="5"/>
  </r>
  <r>
    <n v="7286"/>
    <s v="Australia"/>
    <x v="5"/>
    <n v="13"/>
  </r>
  <r>
    <n v="8726"/>
    <s v="Canada"/>
    <x v="0"/>
    <n v="77"/>
  </r>
  <r>
    <n v="8726"/>
    <s v="Canada"/>
    <x v="1"/>
    <n v="8"/>
  </r>
  <r>
    <n v="8726"/>
    <s v="Canada"/>
    <x v="2"/>
    <n v="44"/>
  </r>
  <r>
    <n v="8726"/>
    <s v="Canada"/>
    <x v="3"/>
    <n v="10"/>
  </r>
  <r>
    <n v="8726"/>
    <s v="Canada"/>
    <x v="4"/>
    <n v="10"/>
  </r>
  <r>
    <n v="8726"/>
    <s v="Canada"/>
    <x v="5"/>
    <n v="25"/>
  </r>
  <r>
    <n v="5289"/>
    <s v="Australia"/>
    <x v="0"/>
    <n v="8"/>
  </r>
  <r>
    <n v="5289"/>
    <s v="Australia"/>
    <x v="1"/>
    <n v="4"/>
  </r>
  <r>
    <n v="5289"/>
    <s v="Australia"/>
    <x v="2"/>
    <n v="12"/>
  </r>
  <r>
    <n v="5289"/>
    <s v="Australia"/>
    <x v="3"/>
    <n v="15"/>
  </r>
  <r>
    <n v="5289"/>
    <s v="Australia"/>
    <x v="4"/>
    <n v="4"/>
  </r>
  <r>
    <n v="5289"/>
    <s v="Australia"/>
    <x v="5"/>
    <n v="29"/>
  </r>
  <r>
    <n v="916"/>
    <s v="Spain"/>
    <x v="0"/>
    <n v="20"/>
  </r>
  <r>
    <n v="916"/>
    <s v="Spain"/>
    <x v="1"/>
    <n v="3"/>
  </r>
  <r>
    <n v="916"/>
    <s v="Spain"/>
    <x v="2"/>
    <n v="4"/>
  </r>
  <r>
    <n v="916"/>
    <s v="Spain"/>
    <x v="3"/>
    <n v="2"/>
  </r>
  <r>
    <n v="916"/>
    <s v="Spain"/>
    <x v="4"/>
    <n v="0"/>
  </r>
  <r>
    <n v="916"/>
    <s v="Spain"/>
    <x v="5"/>
    <n v="2"/>
  </r>
  <r>
    <n v="405"/>
    <s v="Spain"/>
    <x v="0"/>
    <n v="315"/>
  </r>
  <r>
    <n v="405"/>
    <s v="Spain"/>
    <x v="1"/>
    <n v="0"/>
  </r>
  <r>
    <n v="405"/>
    <s v="Spain"/>
    <x v="2"/>
    <n v="31"/>
  </r>
  <r>
    <n v="405"/>
    <s v="Spain"/>
    <x v="3"/>
    <n v="4"/>
  </r>
  <r>
    <n v="405"/>
    <s v="Spain"/>
    <x v="4"/>
    <n v="0"/>
  </r>
  <r>
    <n v="405"/>
    <s v="Spain"/>
    <x v="5"/>
    <n v="91"/>
  </r>
  <r>
    <n v="7393"/>
    <s v="Spain"/>
    <x v="0"/>
    <n v="56"/>
  </r>
  <r>
    <n v="7393"/>
    <s v="Spain"/>
    <x v="1"/>
    <n v="5"/>
  </r>
  <r>
    <n v="7393"/>
    <s v="Spain"/>
    <x v="2"/>
    <n v="24"/>
  </r>
  <r>
    <n v="7393"/>
    <s v="Spain"/>
    <x v="3"/>
    <n v="4"/>
  </r>
  <r>
    <n v="7393"/>
    <s v="Spain"/>
    <x v="4"/>
    <n v="0"/>
  </r>
  <r>
    <n v="7393"/>
    <s v="Spain"/>
    <x v="5"/>
    <n v="3"/>
  </r>
  <r>
    <n v="5290"/>
    <s v="Canada"/>
    <x v="0"/>
    <n v="220"/>
  </r>
  <r>
    <n v="5290"/>
    <s v="Canada"/>
    <x v="1"/>
    <n v="0"/>
  </r>
  <r>
    <n v="5290"/>
    <s v="Canada"/>
    <x v="2"/>
    <n v="33"/>
  </r>
  <r>
    <n v="5290"/>
    <s v="Canada"/>
    <x v="3"/>
    <n v="3"/>
  </r>
  <r>
    <n v="5290"/>
    <s v="Canada"/>
    <x v="4"/>
    <n v="0"/>
  </r>
  <r>
    <n v="5290"/>
    <s v="Canada"/>
    <x v="5"/>
    <n v="23"/>
  </r>
  <r>
    <n v="6437"/>
    <s v="Spain"/>
    <x v="0"/>
    <n v="21"/>
  </r>
  <r>
    <n v="6437"/>
    <s v="Spain"/>
    <x v="1"/>
    <n v="8"/>
  </r>
  <r>
    <n v="6437"/>
    <s v="Spain"/>
    <x v="2"/>
    <n v="20"/>
  </r>
  <r>
    <n v="6437"/>
    <s v="Spain"/>
    <x v="3"/>
    <n v="15"/>
  </r>
  <r>
    <n v="6437"/>
    <s v="Spain"/>
    <x v="4"/>
    <n v="3"/>
  </r>
  <r>
    <n v="6437"/>
    <s v="Spain"/>
    <x v="5"/>
    <n v="9"/>
  </r>
  <r>
    <n v="6825"/>
    <s v="Canada"/>
    <x v="0"/>
    <n v="13"/>
  </r>
  <r>
    <n v="6825"/>
    <s v="Canada"/>
    <x v="1"/>
    <n v="0"/>
  </r>
  <r>
    <n v="6825"/>
    <s v="Canada"/>
    <x v="2"/>
    <n v="3"/>
  </r>
  <r>
    <n v="6825"/>
    <s v="Canada"/>
    <x v="3"/>
    <n v="0"/>
  </r>
  <r>
    <n v="6825"/>
    <s v="Canada"/>
    <x v="4"/>
    <n v="0"/>
  </r>
  <r>
    <n v="6825"/>
    <s v="Canada"/>
    <x v="5"/>
    <n v="0"/>
  </r>
  <r>
    <n v="1584"/>
    <s v="Saudi Arabia"/>
    <x v="0"/>
    <n v="171"/>
  </r>
  <r>
    <n v="1584"/>
    <s v="Saudi Arabia"/>
    <x v="1"/>
    <n v="7"/>
  </r>
  <r>
    <n v="1584"/>
    <s v="Saudi Arabia"/>
    <x v="2"/>
    <n v="171"/>
  </r>
  <r>
    <n v="1584"/>
    <s v="Saudi Arabia"/>
    <x v="3"/>
    <n v="25"/>
  </r>
  <r>
    <n v="1584"/>
    <s v="Saudi Arabia"/>
    <x v="4"/>
    <n v="19"/>
  </r>
  <r>
    <n v="1584"/>
    <s v="Saudi Arabia"/>
    <x v="5"/>
    <n v="89"/>
  </r>
  <r>
    <n v="10356"/>
    <s v="Spain"/>
    <x v="0"/>
    <n v="29"/>
  </r>
  <r>
    <n v="10356"/>
    <s v="Spain"/>
    <x v="1"/>
    <n v="0"/>
  </r>
  <r>
    <n v="10356"/>
    <s v="Spain"/>
    <x v="2"/>
    <n v="2"/>
  </r>
  <r>
    <n v="10356"/>
    <s v="Spain"/>
    <x v="3"/>
    <n v="0"/>
  </r>
  <r>
    <n v="10356"/>
    <s v="Spain"/>
    <x v="4"/>
    <n v="0"/>
  </r>
  <r>
    <n v="10356"/>
    <s v="Spain"/>
    <x v="5"/>
    <n v="1"/>
  </r>
  <r>
    <n v="11191"/>
    <s v="Spain"/>
    <x v="0"/>
    <n v="37"/>
  </r>
  <r>
    <n v="11191"/>
    <s v="Spain"/>
    <x v="1"/>
    <n v="32"/>
  </r>
  <r>
    <n v="11191"/>
    <s v="Spain"/>
    <x v="2"/>
    <n v="38"/>
  </r>
  <r>
    <n v="11191"/>
    <s v="Spain"/>
    <x v="3"/>
    <n v="11"/>
  </r>
  <r>
    <n v="11191"/>
    <s v="Spain"/>
    <x v="4"/>
    <n v="3"/>
  </r>
  <r>
    <n v="11191"/>
    <s v="Spain"/>
    <x v="5"/>
    <n v="18"/>
  </r>
  <r>
    <n v="968"/>
    <s v="Australia"/>
    <x v="0"/>
    <n v="112"/>
  </r>
  <r>
    <n v="968"/>
    <s v="Australia"/>
    <x v="1"/>
    <n v="19"/>
  </r>
  <r>
    <n v="968"/>
    <s v="Australia"/>
    <x v="2"/>
    <n v="21"/>
  </r>
  <r>
    <n v="968"/>
    <s v="Australia"/>
    <x v="3"/>
    <n v="16"/>
  </r>
  <r>
    <n v="968"/>
    <s v="Australia"/>
    <x v="4"/>
    <n v="14"/>
  </r>
  <r>
    <n v="968"/>
    <s v="Australia"/>
    <x v="5"/>
    <n v="5"/>
  </r>
  <r>
    <n v="4096"/>
    <s v="USA"/>
    <x v="0"/>
    <n v="112"/>
  </r>
  <r>
    <n v="4096"/>
    <s v="USA"/>
    <x v="1"/>
    <n v="19"/>
  </r>
  <r>
    <n v="4096"/>
    <s v="USA"/>
    <x v="2"/>
    <n v="21"/>
  </r>
  <r>
    <n v="4096"/>
    <s v="USA"/>
    <x v="3"/>
    <n v="16"/>
  </r>
  <r>
    <n v="4096"/>
    <s v="USA"/>
    <x v="4"/>
    <n v="14"/>
  </r>
  <r>
    <n v="4096"/>
    <s v="USA"/>
    <x v="5"/>
    <n v="5"/>
  </r>
  <r>
    <n v="1100"/>
    <s v="Canada"/>
    <x v="0"/>
    <n v="24"/>
  </r>
  <r>
    <n v="1100"/>
    <s v="Canada"/>
    <x v="1"/>
    <n v="4"/>
  </r>
  <r>
    <n v="1100"/>
    <s v="Canada"/>
    <x v="2"/>
    <n v="22"/>
  </r>
  <r>
    <n v="1100"/>
    <s v="Canada"/>
    <x v="3"/>
    <n v="0"/>
  </r>
  <r>
    <n v="1100"/>
    <s v="Canada"/>
    <x v="4"/>
    <n v="2"/>
  </r>
  <r>
    <n v="1100"/>
    <s v="Canada"/>
    <x v="5"/>
    <n v="9"/>
  </r>
  <r>
    <n v="2202"/>
    <s v="Spain"/>
    <x v="0"/>
    <n v="44"/>
  </r>
  <r>
    <n v="2202"/>
    <s v="Spain"/>
    <x v="1"/>
    <n v="2"/>
  </r>
  <r>
    <n v="2202"/>
    <s v="Spain"/>
    <x v="2"/>
    <n v="11"/>
  </r>
  <r>
    <n v="2202"/>
    <s v="Spain"/>
    <x v="3"/>
    <n v="2"/>
  </r>
  <r>
    <n v="2202"/>
    <s v="Spain"/>
    <x v="4"/>
    <n v="3"/>
  </r>
  <r>
    <n v="2202"/>
    <s v="Spain"/>
    <x v="5"/>
    <n v="7"/>
  </r>
  <r>
    <n v="7196"/>
    <s v="Canada"/>
    <x v="0"/>
    <n v="9"/>
  </r>
  <r>
    <n v="7196"/>
    <s v="Canada"/>
    <x v="1"/>
    <n v="0"/>
  </r>
  <r>
    <n v="7196"/>
    <s v="Canada"/>
    <x v="2"/>
    <n v="3"/>
  </r>
  <r>
    <n v="7196"/>
    <s v="Canada"/>
    <x v="3"/>
    <n v="0"/>
  </r>
  <r>
    <n v="7196"/>
    <s v="Canada"/>
    <x v="4"/>
    <n v="0"/>
  </r>
  <r>
    <n v="7196"/>
    <s v="Canada"/>
    <x v="5"/>
    <n v="1"/>
  </r>
  <r>
    <n v="10581"/>
    <s v="Spain"/>
    <x v="0"/>
    <n v="281"/>
  </r>
  <r>
    <n v="10581"/>
    <s v="Spain"/>
    <x v="1"/>
    <n v="7"/>
  </r>
  <r>
    <n v="10581"/>
    <s v="Spain"/>
    <x v="2"/>
    <n v="84"/>
  </r>
  <r>
    <n v="10581"/>
    <s v="Spain"/>
    <x v="3"/>
    <n v="15"/>
  </r>
  <r>
    <n v="10581"/>
    <s v="Spain"/>
    <x v="4"/>
    <n v="0"/>
  </r>
  <r>
    <n v="10581"/>
    <s v="Spain"/>
    <x v="5"/>
    <n v="119"/>
  </r>
  <r>
    <n v="3798"/>
    <s v="Spain"/>
    <x v="0"/>
    <n v="24"/>
  </r>
  <r>
    <n v="3798"/>
    <s v="Spain"/>
    <x v="1"/>
    <n v="2"/>
  </r>
  <r>
    <n v="3798"/>
    <s v="Spain"/>
    <x v="2"/>
    <n v="23"/>
  </r>
  <r>
    <n v="3798"/>
    <s v="Spain"/>
    <x v="3"/>
    <n v="0"/>
  </r>
  <r>
    <n v="3798"/>
    <s v="Spain"/>
    <x v="4"/>
    <n v="8"/>
  </r>
  <r>
    <n v="3798"/>
    <s v="Spain"/>
    <x v="5"/>
    <n v="24"/>
  </r>
  <r>
    <n v="75"/>
    <s v="USA"/>
    <x v="0"/>
    <n v="34"/>
  </r>
  <r>
    <n v="75"/>
    <s v="USA"/>
    <x v="1"/>
    <n v="11"/>
  </r>
  <r>
    <n v="75"/>
    <s v="USA"/>
    <x v="2"/>
    <n v="137"/>
  </r>
  <r>
    <n v="75"/>
    <s v="USA"/>
    <x v="3"/>
    <n v="179"/>
  </r>
  <r>
    <n v="75"/>
    <s v="USA"/>
    <x v="4"/>
    <n v="61"/>
  </r>
  <r>
    <n v="75"/>
    <s v="USA"/>
    <x v="5"/>
    <n v="45"/>
  </r>
  <r>
    <n v="3547"/>
    <s v="Saudi Arabia"/>
    <x v="0"/>
    <n v="14"/>
  </r>
  <r>
    <n v="3547"/>
    <s v="Saudi Arabia"/>
    <x v="1"/>
    <n v="7"/>
  </r>
  <r>
    <n v="3547"/>
    <s v="Saudi Arabia"/>
    <x v="2"/>
    <n v="9"/>
  </r>
  <r>
    <n v="3547"/>
    <s v="Saudi Arabia"/>
    <x v="3"/>
    <n v="6"/>
  </r>
  <r>
    <n v="3547"/>
    <s v="Saudi Arabia"/>
    <x v="4"/>
    <n v="16"/>
  </r>
  <r>
    <n v="3547"/>
    <s v="Saudi Arabia"/>
    <x v="5"/>
    <n v="12"/>
  </r>
  <r>
    <n v="5286"/>
    <s v="Canada"/>
    <x v="0"/>
    <n v="112"/>
  </r>
  <r>
    <n v="5286"/>
    <s v="Canada"/>
    <x v="1"/>
    <n v="1"/>
  </r>
  <r>
    <n v="5286"/>
    <s v="Canada"/>
    <x v="2"/>
    <n v="54"/>
  </r>
  <r>
    <n v="5286"/>
    <s v="Canada"/>
    <x v="3"/>
    <n v="7"/>
  </r>
  <r>
    <n v="5286"/>
    <s v="Canada"/>
    <x v="4"/>
    <n v="7"/>
  </r>
  <r>
    <n v="5286"/>
    <s v="Canada"/>
    <x v="5"/>
    <n v="36"/>
  </r>
  <r>
    <n v="3081"/>
    <s v="Spain"/>
    <x v="0"/>
    <n v="7"/>
  </r>
  <r>
    <n v="3081"/>
    <s v="Spain"/>
    <x v="1"/>
    <n v="2"/>
  </r>
  <r>
    <n v="3081"/>
    <s v="Spain"/>
    <x v="2"/>
    <n v="6"/>
  </r>
  <r>
    <n v="3081"/>
    <s v="Spain"/>
    <x v="3"/>
    <n v="2"/>
  </r>
  <r>
    <n v="3081"/>
    <s v="Spain"/>
    <x v="4"/>
    <n v="0"/>
  </r>
  <r>
    <n v="3081"/>
    <s v="Spain"/>
    <x v="5"/>
    <n v="3"/>
  </r>
  <r>
    <n v="252"/>
    <s v="Saudi Arabia"/>
    <x v="0"/>
    <n v="123"/>
  </r>
  <r>
    <n v="252"/>
    <s v="Saudi Arabia"/>
    <x v="1"/>
    <n v="133"/>
  </r>
  <r>
    <n v="252"/>
    <s v="Saudi Arabia"/>
    <x v="2"/>
    <n v="142"/>
  </r>
  <r>
    <n v="252"/>
    <s v="Saudi Arabia"/>
    <x v="3"/>
    <n v="71"/>
  </r>
  <r>
    <n v="252"/>
    <s v="Saudi Arabia"/>
    <x v="4"/>
    <n v="44"/>
  </r>
  <r>
    <n v="252"/>
    <s v="Saudi Arabia"/>
    <x v="5"/>
    <n v="88"/>
  </r>
  <r>
    <n v="3517"/>
    <s v="Spain"/>
    <x v="0"/>
    <n v="50"/>
  </r>
  <r>
    <n v="3517"/>
    <s v="Spain"/>
    <x v="1"/>
    <n v="4"/>
  </r>
  <r>
    <n v="3517"/>
    <s v="Spain"/>
    <x v="2"/>
    <n v="44"/>
  </r>
  <r>
    <n v="3517"/>
    <s v="Spain"/>
    <x v="3"/>
    <n v="10"/>
  </r>
  <r>
    <n v="3517"/>
    <s v="Spain"/>
    <x v="4"/>
    <n v="10"/>
  </r>
  <r>
    <n v="3517"/>
    <s v="Spain"/>
    <x v="5"/>
    <n v="43"/>
  </r>
  <r>
    <n v="2656"/>
    <s v="Canada"/>
    <x v="0"/>
    <n v="23"/>
  </r>
  <r>
    <n v="2656"/>
    <s v="Canada"/>
    <x v="1"/>
    <n v="1"/>
  </r>
  <r>
    <n v="2656"/>
    <s v="Canada"/>
    <x v="2"/>
    <n v="7"/>
  </r>
  <r>
    <n v="2656"/>
    <s v="Canada"/>
    <x v="3"/>
    <n v="0"/>
  </r>
  <r>
    <n v="2656"/>
    <s v="Canada"/>
    <x v="4"/>
    <n v="4"/>
  </r>
  <r>
    <n v="2656"/>
    <s v="Canada"/>
    <x v="5"/>
    <n v="24"/>
  </r>
  <r>
    <n v="10637"/>
    <s v="Spain"/>
    <x v="0"/>
    <n v="24"/>
  </r>
  <r>
    <n v="10637"/>
    <s v="Spain"/>
    <x v="1"/>
    <n v="0"/>
  </r>
  <r>
    <n v="10637"/>
    <s v="Spain"/>
    <x v="2"/>
    <n v="27"/>
  </r>
  <r>
    <n v="10637"/>
    <s v="Spain"/>
    <x v="3"/>
    <n v="8"/>
  </r>
  <r>
    <n v="10637"/>
    <s v="Spain"/>
    <x v="4"/>
    <n v="30"/>
  </r>
  <r>
    <n v="10637"/>
    <s v="Spain"/>
    <x v="5"/>
    <n v="10"/>
  </r>
  <r>
    <n v="9507"/>
    <s v="Spain"/>
    <x v="0"/>
    <n v="261"/>
  </r>
  <r>
    <n v="9507"/>
    <s v="Spain"/>
    <x v="1"/>
    <n v="23"/>
  </r>
  <r>
    <n v="9507"/>
    <s v="Spain"/>
    <x v="2"/>
    <n v="73"/>
  </r>
  <r>
    <n v="9507"/>
    <s v="Spain"/>
    <x v="3"/>
    <n v="4"/>
  </r>
  <r>
    <n v="9507"/>
    <s v="Spain"/>
    <x v="4"/>
    <n v="23"/>
  </r>
  <r>
    <n v="9507"/>
    <s v="Spain"/>
    <x v="5"/>
    <n v="50"/>
  </r>
  <r>
    <n v="347"/>
    <s v="Canada"/>
    <x v="0"/>
    <n v="229"/>
  </r>
  <r>
    <n v="347"/>
    <s v="Canada"/>
    <x v="1"/>
    <n v="27"/>
  </r>
  <r>
    <n v="347"/>
    <s v="Canada"/>
    <x v="2"/>
    <n v="71"/>
  </r>
  <r>
    <n v="347"/>
    <s v="Canada"/>
    <x v="3"/>
    <n v="13"/>
  </r>
  <r>
    <n v="347"/>
    <s v="Canada"/>
    <x v="4"/>
    <n v="3"/>
  </r>
  <r>
    <n v="347"/>
    <s v="Canada"/>
    <x v="5"/>
    <n v="34"/>
  </r>
  <r>
    <n v="1072"/>
    <s v="Canada"/>
    <x v="0"/>
    <n v="70"/>
  </r>
  <r>
    <n v="1072"/>
    <s v="Canada"/>
    <x v="1"/>
    <n v="0"/>
  </r>
  <r>
    <n v="1072"/>
    <s v="Canada"/>
    <x v="2"/>
    <n v="17"/>
  </r>
  <r>
    <n v="1072"/>
    <s v="Canada"/>
    <x v="3"/>
    <n v="0"/>
  </r>
  <r>
    <n v="1072"/>
    <s v="Canada"/>
    <x v="4"/>
    <n v="0"/>
  </r>
  <r>
    <n v="1072"/>
    <s v="Canada"/>
    <x v="5"/>
    <n v="6"/>
  </r>
  <r>
    <n v="3153"/>
    <s v="Saudi Arabia"/>
    <x v="0"/>
    <n v="11"/>
  </r>
  <r>
    <n v="3153"/>
    <s v="Saudi Arabia"/>
    <x v="1"/>
    <n v="0"/>
  </r>
  <r>
    <n v="3153"/>
    <s v="Saudi Arabia"/>
    <x v="2"/>
    <n v="4"/>
  </r>
  <r>
    <n v="3153"/>
    <s v="Saudi Arabia"/>
    <x v="3"/>
    <n v="0"/>
  </r>
  <r>
    <n v="3153"/>
    <s v="Saudi Arabia"/>
    <x v="4"/>
    <n v="0"/>
  </r>
  <r>
    <n v="3153"/>
    <s v="Saudi Arabia"/>
    <x v="5"/>
    <n v="2"/>
  </r>
  <r>
    <n v="1734"/>
    <s v="Saudi Arabia"/>
    <x v="0"/>
    <n v="59"/>
  </r>
  <r>
    <n v="1734"/>
    <s v="Saudi Arabia"/>
    <x v="1"/>
    <n v="0"/>
  </r>
  <r>
    <n v="1734"/>
    <s v="Saudi Arabia"/>
    <x v="2"/>
    <n v="11"/>
  </r>
  <r>
    <n v="1734"/>
    <s v="Saudi Arabia"/>
    <x v="3"/>
    <n v="4"/>
  </r>
  <r>
    <n v="1734"/>
    <s v="Saudi Arabia"/>
    <x v="4"/>
    <n v="2"/>
  </r>
  <r>
    <n v="1734"/>
    <s v="Saudi Arabia"/>
    <x v="5"/>
    <n v="5"/>
  </r>
  <r>
    <n v="1409"/>
    <s v="USA"/>
    <x v="0"/>
    <n v="270"/>
  </r>
  <r>
    <n v="1409"/>
    <s v="USA"/>
    <x v="1"/>
    <n v="3"/>
  </r>
  <r>
    <n v="1409"/>
    <s v="USA"/>
    <x v="2"/>
    <n v="27"/>
  </r>
  <r>
    <n v="1409"/>
    <s v="USA"/>
    <x v="3"/>
    <n v="39"/>
  </r>
  <r>
    <n v="1409"/>
    <s v="USA"/>
    <x v="4"/>
    <n v="6"/>
  </r>
  <r>
    <n v="1409"/>
    <s v="USA"/>
    <x v="5"/>
    <n v="99"/>
  </r>
  <r>
    <n v="5314"/>
    <s v="Spain"/>
    <x v="0"/>
    <n v="270"/>
  </r>
  <r>
    <n v="5314"/>
    <s v="Spain"/>
    <x v="1"/>
    <n v="3"/>
  </r>
  <r>
    <n v="5314"/>
    <s v="Spain"/>
    <x v="2"/>
    <n v="27"/>
  </r>
  <r>
    <n v="5314"/>
    <s v="Spain"/>
    <x v="3"/>
    <n v="39"/>
  </r>
  <r>
    <n v="5314"/>
    <s v="Spain"/>
    <x v="4"/>
    <n v="6"/>
  </r>
  <r>
    <n v="5314"/>
    <s v="Spain"/>
    <x v="5"/>
    <n v="99"/>
  </r>
  <r>
    <n v="10470"/>
    <s v="Germany"/>
    <x v="0"/>
    <n v="40"/>
  </r>
  <r>
    <n v="10470"/>
    <s v="Germany"/>
    <x v="1"/>
    <n v="2"/>
  </r>
  <r>
    <n v="10470"/>
    <s v="Germany"/>
    <x v="2"/>
    <n v="23"/>
  </r>
  <r>
    <n v="10470"/>
    <s v="Germany"/>
    <x v="3"/>
    <n v="0"/>
  </r>
  <r>
    <n v="10470"/>
    <s v="Germany"/>
    <x v="4"/>
    <n v="4"/>
  </r>
  <r>
    <n v="10470"/>
    <s v="Germany"/>
    <x v="5"/>
    <n v="23"/>
  </r>
  <r>
    <n v="1030"/>
    <s v="Saudi Arabia"/>
    <x v="0"/>
    <n v="22"/>
  </r>
  <r>
    <n v="1030"/>
    <s v="Saudi Arabia"/>
    <x v="1"/>
    <n v="0"/>
  </r>
  <r>
    <n v="1030"/>
    <s v="Saudi Arabia"/>
    <x v="2"/>
    <n v="13"/>
  </r>
  <r>
    <n v="1030"/>
    <s v="Saudi Arabia"/>
    <x v="3"/>
    <n v="0"/>
  </r>
  <r>
    <n v="1030"/>
    <s v="Saudi Arabia"/>
    <x v="4"/>
    <n v="0"/>
  </r>
  <r>
    <n v="1030"/>
    <s v="Saudi Arabia"/>
    <x v="5"/>
    <n v="3"/>
  </r>
  <r>
    <n v="271"/>
    <s v="Canada"/>
    <x v="0"/>
    <n v="154"/>
  </r>
  <r>
    <n v="271"/>
    <s v="Canada"/>
    <x v="1"/>
    <n v="0"/>
  </r>
  <r>
    <n v="271"/>
    <s v="Canada"/>
    <x v="2"/>
    <n v="50"/>
  </r>
  <r>
    <n v="271"/>
    <s v="Canada"/>
    <x v="3"/>
    <n v="6"/>
  </r>
  <r>
    <n v="271"/>
    <s v="Canada"/>
    <x v="4"/>
    <n v="11"/>
  </r>
  <r>
    <n v="271"/>
    <s v="Canada"/>
    <x v="5"/>
    <n v="37"/>
  </r>
  <r>
    <n v="7699"/>
    <s v="Canada"/>
    <x v="0"/>
    <n v="154"/>
  </r>
  <r>
    <n v="7699"/>
    <s v="Canada"/>
    <x v="1"/>
    <n v="0"/>
  </r>
  <r>
    <n v="7699"/>
    <s v="Canada"/>
    <x v="2"/>
    <n v="50"/>
  </r>
  <r>
    <n v="7699"/>
    <s v="Canada"/>
    <x v="3"/>
    <n v="6"/>
  </r>
  <r>
    <n v="7699"/>
    <s v="Canada"/>
    <x v="4"/>
    <n v="11"/>
  </r>
  <r>
    <n v="7699"/>
    <s v="Canada"/>
    <x v="5"/>
    <n v="37"/>
  </r>
  <r>
    <n v="5710"/>
    <s v="Australia"/>
    <x v="0"/>
    <n v="110"/>
  </r>
  <r>
    <n v="5710"/>
    <s v="Australia"/>
    <x v="1"/>
    <n v="0"/>
  </r>
  <r>
    <n v="5710"/>
    <s v="Australia"/>
    <x v="2"/>
    <n v="5"/>
  </r>
  <r>
    <n v="5710"/>
    <s v="Australia"/>
    <x v="3"/>
    <n v="2"/>
  </r>
  <r>
    <n v="5710"/>
    <s v="Australia"/>
    <x v="4"/>
    <n v="0"/>
  </r>
  <r>
    <n v="5710"/>
    <s v="Australia"/>
    <x v="5"/>
    <n v="3"/>
  </r>
  <r>
    <n v="803"/>
    <s v="Spain"/>
    <x v="0"/>
    <n v="12"/>
  </r>
  <r>
    <n v="803"/>
    <s v="Spain"/>
    <x v="1"/>
    <n v="0"/>
  </r>
  <r>
    <n v="803"/>
    <s v="Spain"/>
    <x v="2"/>
    <n v="5"/>
  </r>
  <r>
    <n v="803"/>
    <s v="Spain"/>
    <x v="3"/>
    <n v="0"/>
  </r>
  <r>
    <n v="803"/>
    <s v="Spain"/>
    <x v="4"/>
    <n v="0"/>
  </r>
  <r>
    <n v="803"/>
    <s v="Spain"/>
    <x v="5"/>
    <n v="4"/>
  </r>
  <r>
    <n v="9523"/>
    <s v="Spain"/>
    <x v="0"/>
    <n v="5"/>
  </r>
  <r>
    <n v="9523"/>
    <s v="Spain"/>
    <x v="1"/>
    <n v="0"/>
  </r>
  <r>
    <n v="9523"/>
    <s v="Spain"/>
    <x v="2"/>
    <n v="8"/>
  </r>
  <r>
    <n v="9523"/>
    <s v="Spain"/>
    <x v="3"/>
    <n v="2"/>
  </r>
  <r>
    <n v="9523"/>
    <s v="Spain"/>
    <x v="4"/>
    <n v="0"/>
  </r>
  <r>
    <n v="9523"/>
    <s v="Spain"/>
    <x v="5"/>
    <n v="0"/>
  </r>
  <r>
    <n v="2607"/>
    <s v="Spain"/>
    <x v="0"/>
    <n v="424"/>
  </r>
  <r>
    <n v="2607"/>
    <s v="Spain"/>
    <x v="1"/>
    <n v="17"/>
  </r>
  <r>
    <n v="2607"/>
    <s v="Spain"/>
    <x v="2"/>
    <n v="118"/>
  </r>
  <r>
    <n v="2607"/>
    <s v="Spain"/>
    <x v="3"/>
    <n v="7"/>
  </r>
  <r>
    <n v="2607"/>
    <s v="Spain"/>
    <x v="4"/>
    <n v="23"/>
  </r>
  <r>
    <n v="2607"/>
    <s v="Spain"/>
    <x v="5"/>
    <n v="41"/>
  </r>
  <r>
    <n v="8955"/>
    <s v="Spain"/>
    <x v="0"/>
    <n v="35"/>
  </r>
  <r>
    <n v="8955"/>
    <s v="Spain"/>
    <x v="1"/>
    <n v="0"/>
  </r>
  <r>
    <n v="8955"/>
    <s v="Spain"/>
    <x v="2"/>
    <n v="4"/>
  </r>
  <r>
    <n v="8955"/>
    <s v="Spain"/>
    <x v="3"/>
    <n v="0"/>
  </r>
  <r>
    <n v="8955"/>
    <s v="Spain"/>
    <x v="4"/>
    <n v="0"/>
  </r>
  <r>
    <n v="8955"/>
    <s v="Spain"/>
    <x v="5"/>
    <n v="10"/>
  </r>
  <r>
    <n v="4764"/>
    <s v="Saudi Arabia"/>
    <x v="0"/>
    <n v="45"/>
  </r>
  <r>
    <n v="4764"/>
    <s v="Saudi Arabia"/>
    <x v="1"/>
    <n v="12"/>
  </r>
  <r>
    <n v="4764"/>
    <s v="Saudi Arabia"/>
    <x v="2"/>
    <n v="52"/>
  </r>
  <r>
    <n v="4764"/>
    <s v="Saudi Arabia"/>
    <x v="3"/>
    <n v="25"/>
  </r>
  <r>
    <n v="4764"/>
    <s v="Saudi Arabia"/>
    <x v="4"/>
    <n v="22"/>
  </r>
  <r>
    <n v="4764"/>
    <s v="Saudi Arabia"/>
    <x v="5"/>
    <n v="13"/>
  </r>
  <r>
    <n v="5922"/>
    <s v="Spain"/>
    <x v="0"/>
    <n v="210"/>
  </r>
  <r>
    <n v="5922"/>
    <s v="Spain"/>
    <x v="1"/>
    <n v="0"/>
  </r>
  <r>
    <n v="5922"/>
    <s v="Spain"/>
    <x v="2"/>
    <n v="6"/>
  </r>
  <r>
    <n v="5922"/>
    <s v="Spain"/>
    <x v="3"/>
    <n v="0"/>
  </r>
  <r>
    <n v="5922"/>
    <s v="Spain"/>
    <x v="4"/>
    <n v="0"/>
  </r>
  <r>
    <n v="5922"/>
    <s v="Spain"/>
    <x v="5"/>
    <n v="2"/>
  </r>
  <r>
    <n v="2392"/>
    <s v="Spain"/>
    <x v="0"/>
    <n v="44"/>
  </r>
  <r>
    <n v="2392"/>
    <s v="Spain"/>
    <x v="1"/>
    <n v="4"/>
  </r>
  <r>
    <n v="2392"/>
    <s v="Spain"/>
    <x v="2"/>
    <n v="21"/>
  </r>
  <r>
    <n v="2392"/>
    <s v="Spain"/>
    <x v="3"/>
    <n v="6"/>
  </r>
  <r>
    <n v="2392"/>
    <s v="Spain"/>
    <x v="4"/>
    <n v="0"/>
  </r>
  <r>
    <n v="2392"/>
    <s v="Spain"/>
    <x v="5"/>
    <n v="27"/>
  </r>
  <r>
    <n v="1920"/>
    <s v="Spain"/>
    <x v="0"/>
    <n v="44"/>
  </r>
  <r>
    <n v="1920"/>
    <s v="Spain"/>
    <x v="1"/>
    <n v="4"/>
  </r>
  <r>
    <n v="1920"/>
    <s v="Spain"/>
    <x v="2"/>
    <n v="21"/>
  </r>
  <r>
    <n v="1920"/>
    <s v="Spain"/>
    <x v="3"/>
    <n v="6"/>
  </r>
  <r>
    <n v="1920"/>
    <s v="Spain"/>
    <x v="4"/>
    <n v="0"/>
  </r>
  <r>
    <n v="1920"/>
    <s v="Spain"/>
    <x v="5"/>
    <n v="27"/>
  </r>
  <r>
    <n v="5975"/>
    <s v="Canada"/>
    <x v="0"/>
    <n v="37"/>
  </r>
  <r>
    <n v="5975"/>
    <s v="Canada"/>
    <x v="1"/>
    <n v="0"/>
  </r>
  <r>
    <n v="5975"/>
    <s v="Canada"/>
    <x v="2"/>
    <n v="17"/>
  </r>
  <r>
    <n v="5975"/>
    <s v="Canada"/>
    <x v="3"/>
    <n v="0"/>
  </r>
  <r>
    <n v="5975"/>
    <s v="Canada"/>
    <x v="4"/>
    <n v="0"/>
  </r>
  <r>
    <n v="5975"/>
    <s v="Canada"/>
    <x v="5"/>
    <n v="3"/>
  </r>
  <r>
    <n v="5846"/>
    <s v="Germany"/>
    <x v="0"/>
    <n v="2"/>
  </r>
  <r>
    <n v="5846"/>
    <s v="Germany"/>
    <x v="1"/>
    <n v="1"/>
  </r>
  <r>
    <n v="5846"/>
    <s v="Germany"/>
    <x v="2"/>
    <n v="6"/>
  </r>
  <r>
    <n v="5846"/>
    <s v="Germany"/>
    <x v="3"/>
    <n v="2"/>
  </r>
  <r>
    <n v="5846"/>
    <s v="Germany"/>
    <x v="4"/>
    <n v="1"/>
  </r>
  <r>
    <n v="5846"/>
    <s v="Germany"/>
    <x v="5"/>
    <n v="1"/>
  </r>
  <r>
    <n v="2456"/>
    <s v="Saudi Arabia"/>
    <x v="0"/>
    <n v="80"/>
  </r>
  <r>
    <n v="2456"/>
    <s v="Saudi Arabia"/>
    <x v="1"/>
    <n v="4"/>
  </r>
  <r>
    <n v="2456"/>
    <s v="Saudi Arabia"/>
    <x v="2"/>
    <n v="46"/>
  </r>
  <r>
    <n v="2456"/>
    <s v="Saudi Arabia"/>
    <x v="3"/>
    <n v="0"/>
  </r>
  <r>
    <n v="2456"/>
    <s v="Saudi Arabia"/>
    <x v="4"/>
    <n v="17"/>
  </r>
  <r>
    <n v="2456"/>
    <s v="Saudi Arabia"/>
    <x v="5"/>
    <n v="2"/>
  </r>
  <r>
    <n v="938"/>
    <s v="Spain"/>
    <x v="0"/>
    <n v="51"/>
  </r>
  <r>
    <n v="938"/>
    <s v="Spain"/>
    <x v="1"/>
    <n v="1"/>
  </r>
  <r>
    <n v="938"/>
    <s v="Spain"/>
    <x v="2"/>
    <n v="7"/>
  </r>
  <r>
    <n v="938"/>
    <s v="Spain"/>
    <x v="3"/>
    <n v="2"/>
  </r>
  <r>
    <n v="938"/>
    <s v="Spain"/>
    <x v="4"/>
    <n v="1"/>
  </r>
  <r>
    <n v="938"/>
    <s v="Spain"/>
    <x v="5"/>
    <n v="25"/>
  </r>
  <r>
    <n v="9246"/>
    <s v="India"/>
    <x v="0"/>
    <n v="171"/>
  </r>
  <r>
    <n v="9246"/>
    <s v="India"/>
    <x v="1"/>
    <n v="3"/>
  </r>
  <r>
    <n v="9246"/>
    <s v="India"/>
    <x v="2"/>
    <n v="129"/>
  </r>
  <r>
    <n v="9246"/>
    <s v="India"/>
    <x v="3"/>
    <n v="26"/>
  </r>
  <r>
    <n v="9246"/>
    <s v="India"/>
    <x v="4"/>
    <n v="24"/>
  </r>
  <r>
    <n v="9246"/>
    <s v="India"/>
    <x v="5"/>
    <n v="62"/>
  </r>
  <r>
    <n v="983"/>
    <s v="USA"/>
    <x v="0"/>
    <n v="110"/>
  </r>
  <r>
    <n v="983"/>
    <s v="USA"/>
    <x v="1"/>
    <n v="29"/>
  </r>
  <r>
    <n v="983"/>
    <s v="USA"/>
    <x v="2"/>
    <n v="92"/>
  </r>
  <r>
    <n v="983"/>
    <s v="USA"/>
    <x v="3"/>
    <n v="28"/>
  </r>
  <r>
    <n v="983"/>
    <s v="USA"/>
    <x v="4"/>
    <n v="10"/>
  </r>
  <r>
    <n v="983"/>
    <s v="USA"/>
    <x v="5"/>
    <n v="145"/>
  </r>
  <r>
    <n v="368"/>
    <s v="India"/>
    <x v="0"/>
    <n v="91"/>
  </r>
  <r>
    <n v="368"/>
    <s v="India"/>
    <x v="1"/>
    <n v="65"/>
  </r>
  <r>
    <n v="368"/>
    <s v="India"/>
    <x v="2"/>
    <n v="52"/>
  </r>
  <r>
    <n v="368"/>
    <s v="India"/>
    <x v="3"/>
    <n v="10"/>
  </r>
  <r>
    <n v="368"/>
    <s v="India"/>
    <x v="4"/>
    <n v="44"/>
  </r>
  <r>
    <n v="368"/>
    <s v="India"/>
    <x v="5"/>
    <n v="28"/>
  </r>
  <r>
    <n v="2173"/>
    <s v="Spain"/>
    <x v="0"/>
    <n v="13"/>
  </r>
  <r>
    <n v="2173"/>
    <s v="Spain"/>
    <x v="1"/>
    <n v="6"/>
  </r>
  <r>
    <n v="2173"/>
    <s v="Spain"/>
    <x v="2"/>
    <n v="7"/>
  </r>
  <r>
    <n v="2173"/>
    <s v="Spain"/>
    <x v="3"/>
    <n v="0"/>
  </r>
  <r>
    <n v="2173"/>
    <s v="Spain"/>
    <x v="4"/>
    <n v="3"/>
  </r>
  <r>
    <n v="2173"/>
    <s v="Spain"/>
    <x v="5"/>
    <n v="3"/>
  </r>
  <r>
    <n v="8663"/>
    <s v="Australia"/>
    <x v="0"/>
    <n v="11"/>
  </r>
  <r>
    <n v="8663"/>
    <s v="Australia"/>
    <x v="1"/>
    <n v="0"/>
  </r>
  <r>
    <n v="8663"/>
    <s v="Australia"/>
    <x v="2"/>
    <n v="3"/>
  </r>
  <r>
    <n v="8663"/>
    <s v="Australia"/>
    <x v="3"/>
    <n v="0"/>
  </r>
  <r>
    <n v="8663"/>
    <s v="Australia"/>
    <x v="4"/>
    <n v="0"/>
  </r>
  <r>
    <n v="8663"/>
    <s v="Australia"/>
    <x v="5"/>
    <n v="1"/>
  </r>
  <r>
    <n v="10602"/>
    <s v="India"/>
    <x v="0"/>
    <n v="29"/>
  </r>
  <r>
    <n v="10602"/>
    <s v="India"/>
    <x v="1"/>
    <n v="12"/>
  </r>
  <r>
    <n v="10602"/>
    <s v="India"/>
    <x v="2"/>
    <n v="59"/>
  </r>
  <r>
    <n v="10602"/>
    <s v="India"/>
    <x v="3"/>
    <n v="19"/>
  </r>
  <r>
    <n v="10602"/>
    <s v="India"/>
    <x v="4"/>
    <n v="1"/>
  </r>
  <r>
    <n v="10602"/>
    <s v="India"/>
    <x v="5"/>
    <n v="36"/>
  </r>
  <r>
    <n v="3220"/>
    <s v="Germany"/>
    <x v="0"/>
    <n v="29"/>
  </r>
  <r>
    <n v="3220"/>
    <s v="Germany"/>
    <x v="1"/>
    <n v="12"/>
  </r>
  <r>
    <n v="3220"/>
    <s v="Germany"/>
    <x v="2"/>
    <n v="59"/>
  </r>
  <r>
    <n v="3220"/>
    <s v="Germany"/>
    <x v="3"/>
    <n v="19"/>
  </r>
  <r>
    <n v="3220"/>
    <s v="Germany"/>
    <x v="4"/>
    <n v="1"/>
  </r>
  <r>
    <n v="3220"/>
    <s v="Germany"/>
    <x v="5"/>
    <n v="36"/>
  </r>
  <r>
    <n v="5424"/>
    <s v="Saudi Arabia"/>
    <x v="0"/>
    <n v="29"/>
  </r>
  <r>
    <n v="5424"/>
    <s v="Saudi Arabia"/>
    <x v="1"/>
    <n v="12"/>
  </r>
  <r>
    <n v="5424"/>
    <s v="Saudi Arabia"/>
    <x v="2"/>
    <n v="59"/>
  </r>
  <r>
    <n v="5424"/>
    <s v="Saudi Arabia"/>
    <x v="3"/>
    <n v="19"/>
  </r>
  <r>
    <n v="5424"/>
    <s v="Saudi Arabia"/>
    <x v="4"/>
    <n v="1"/>
  </r>
  <r>
    <n v="5424"/>
    <s v="Saudi Arabia"/>
    <x v="5"/>
    <n v="36"/>
  </r>
  <r>
    <n v="3697"/>
    <s v="Canada"/>
    <x v="0"/>
    <n v="69"/>
  </r>
  <r>
    <n v="3697"/>
    <s v="Canada"/>
    <x v="1"/>
    <n v="8"/>
  </r>
  <r>
    <n v="3697"/>
    <s v="Canada"/>
    <x v="2"/>
    <n v="26"/>
  </r>
  <r>
    <n v="3697"/>
    <s v="Canada"/>
    <x v="3"/>
    <n v="12"/>
  </r>
  <r>
    <n v="3697"/>
    <s v="Canada"/>
    <x v="4"/>
    <n v="7"/>
  </r>
  <r>
    <n v="3697"/>
    <s v="Canada"/>
    <x v="5"/>
    <n v="12"/>
  </r>
  <r>
    <n v="9955"/>
    <s v="Spain"/>
    <x v="0"/>
    <n v="69"/>
  </r>
  <r>
    <n v="9955"/>
    <s v="Spain"/>
    <x v="1"/>
    <n v="8"/>
  </r>
  <r>
    <n v="9955"/>
    <s v="Spain"/>
    <x v="2"/>
    <n v="26"/>
  </r>
  <r>
    <n v="9955"/>
    <s v="Spain"/>
    <x v="3"/>
    <n v="12"/>
  </r>
  <r>
    <n v="9955"/>
    <s v="Spain"/>
    <x v="4"/>
    <n v="7"/>
  </r>
  <r>
    <n v="9955"/>
    <s v="Spain"/>
    <x v="5"/>
    <n v="12"/>
  </r>
  <r>
    <n v="4487"/>
    <s v="Saudi Arabia"/>
    <x v="0"/>
    <n v="15"/>
  </r>
  <r>
    <n v="4487"/>
    <s v="Saudi Arabia"/>
    <x v="1"/>
    <n v="20"/>
  </r>
  <r>
    <n v="4487"/>
    <s v="Saudi Arabia"/>
    <x v="2"/>
    <n v="25"/>
  </r>
  <r>
    <n v="4487"/>
    <s v="Saudi Arabia"/>
    <x v="3"/>
    <n v="2"/>
  </r>
  <r>
    <n v="4487"/>
    <s v="Saudi Arabia"/>
    <x v="4"/>
    <n v="7"/>
  </r>
  <r>
    <n v="4487"/>
    <s v="Saudi Arabia"/>
    <x v="5"/>
    <n v="26"/>
  </r>
  <r>
    <n v="8212"/>
    <s v="Spain"/>
    <x v="0"/>
    <n v="85"/>
  </r>
  <r>
    <n v="8212"/>
    <s v="Spain"/>
    <x v="1"/>
    <n v="15"/>
  </r>
  <r>
    <n v="8212"/>
    <s v="Spain"/>
    <x v="2"/>
    <n v="27"/>
  </r>
  <r>
    <n v="8212"/>
    <s v="Spain"/>
    <x v="3"/>
    <n v="13"/>
  </r>
  <r>
    <n v="8212"/>
    <s v="Spain"/>
    <x v="4"/>
    <n v="13"/>
  </r>
  <r>
    <n v="8212"/>
    <s v="Spain"/>
    <x v="5"/>
    <n v="21"/>
  </r>
  <r>
    <n v="6515"/>
    <s v="Saudi Arabia"/>
    <x v="0"/>
    <n v="6"/>
  </r>
  <r>
    <n v="6515"/>
    <s v="Saudi Arabia"/>
    <x v="1"/>
    <n v="2"/>
  </r>
  <r>
    <n v="6515"/>
    <s v="Saudi Arabia"/>
    <x v="2"/>
    <n v="18"/>
  </r>
  <r>
    <n v="6515"/>
    <s v="Saudi Arabia"/>
    <x v="3"/>
    <n v="2"/>
  </r>
  <r>
    <n v="6515"/>
    <s v="Saudi Arabia"/>
    <x v="4"/>
    <n v="8"/>
  </r>
  <r>
    <n v="6515"/>
    <s v="Saudi Arabia"/>
    <x v="5"/>
    <n v="14"/>
  </r>
  <r>
    <n v="7384"/>
    <s v="Spain"/>
    <x v="0"/>
    <n v="113"/>
  </r>
  <r>
    <n v="7384"/>
    <s v="Spain"/>
    <x v="1"/>
    <n v="61"/>
  </r>
  <r>
    <n v="7384"/>
    <s v="Spain"/>
    <x v="2"/>
    <n v="204"/>
  </r>
  <r>
    <n v="7384"/>
    <s v="Spain"/>
    <x v="3"/>
    <n v="34"/>
  </r>
  <r>
    <n v="7384"/>
    <s v="Spain"/>
    <x v="4"/>
    <n v="26"/>
  </r>
  <r>
    <n v="7384"/>
    <s v="Spain"/>
    <x v="5"/>
    <n v="47"/>
  </r>
  <r>
    <n v="3524"/>
    <s v="Spain"/>
    <x v="0"/>
    <n v="80"/>
  </r>
  <r>
    <n v="3524"/>
    <s v="Spain"/>
    <x v="1"/>
    <n v="1"/>
  </r>
  <r>
    <n v="3524"/>
    <s v="Spain"/>
    <x v="2"/>
    <n v="60"/>
  </r>
  <r>
    <n v="3524"/>
    <s v="Spain"/>
    <x v="3"/>
    <n v="4"/>
  </r>
  <r>
    <n v="3524"/>
    <s v="Spain"/>
    <x v="4"/>
    <n v="6"/>
  </r>
  <r>
    <n v="3524"/>
    <s v="Spain"/>
    <x v="5"/>
    <n v="16"/>
  </r>
  <r>
    <n v="1717"/>
    <s v="Saudi Arabia"/>
    <x v="0"/>
    <n v="80"/>
  </r>
  <r>
    <n v="1717"/>
    <s v="Saudi Arabia"/>
    <x v="1"/>
    <n v="15"/>
  </r>
  <r>
    <n v="1717"/>
    <s v="Saudi Arabia"/>
    <x v="2"/>
    <n v="93"/>
  </r>
  <r>
    <n v="1717"/>
    <s v="Saudi Arabia"/>
    <x v="3"/>
    <n v="20"/>
  </r>
  <r>
    <n v="1717"/>
    <s v="Saudi Arabia"/>
    <x v="4"/>
    <n v="13"/>
  </r>
  <r>
    <n v="1717"/>
    <s v="Saudi Arabia"/>
    <x v="5"/>
    <n v="52"/>
  </r>
  <r>
    <n v="9197"/>
    <s v="Spain"/>
    <x v="0"/>
    <n v="32"/>
  </r>
  <r>
    <n v="9197"/>
    <s v="Spain"/>
    <x v="1"/>
    <n v="0"/>
  </r>
  <r>
    <n v="9197"/>
    <s v="Spain"/>
    <x v="2"/>
    <n v="5"/>
  </r>
  <r>
    <n v="9197"/>
    <s v="Spain"/>
    <x v="3"/>
    <n v="2"/>
  </r>
  <r>
    <n v="9197"/>
    <s v="Spain"/>
    <x v="4"/>
    <n v="0"/>
  </r>
  <r>
    <n v="9197"/>
    <s v="Spain"/>
    <x v="5"/>
    <n v="8"/>
  </r>
  <r>
    <n v="3710"/>
    <s v="Spain"/>
    <x v="0"/>
    <n v="19"/>
  </r>
  <r>
    <n v="3710"/>
    <s v="Spain"/>
    <x v="1"/>
    <n v="0"/>
  </r>
  <r>
    <n v="3710"/>
    <s v="Spain"/>
    <x v="2"/>
    <n v="35"/>
  </r>
  <r>
    <n v="3710"/>
    <s v="Spain"/>
    <x v="3"/>
    <n v="6"/>
  </r>
  <r>
    <n v="3710"/>
    <s v="Spain"/>
    <x v="4"/>
    <n v="4"/>
  </r>
  <r>
    <n v="3710"/>
    <s v="Spain"/>
    <x v="5"/>
    <n v="17"/>
  </r>
  <r>
    <n v="9925"/>
    <s v="Spain"/>
    <x v="0"/>
    <n v="127"/>
  </r>
  <r>
    <n v="9925"/>
    <s v="Spain"/>
    <x v="1"/>
    <n v="1"/>
  </r>
  <r>
    <n v="9925"/>
    <s v="Spain"/>
    <x v="2"/>
    <n v="56"/>
  </r>
  <r>
    <n v="9925"/>
    <s v="Spain"/>
    <x v="3"/>
    <n v="0"/>
  </r>
  <r>
    <n v="9925"/>
    <s v="Spain"/>
    <x v="4"/>
    <n v="1"/>
  </r>
  <r>
    <n v="9925"/>
    <s v="Spain"/>
    <x v="5"/>
    <n v="31"/>
  </r>
  <r>
    <n v="942"/>
    <s v="Spain"/>
    <x v="0"/>
    <n v="139"/>
  </r>
  <r>
    <n v="942"/>
    <s v="Spain"/>
    <x v="1"/>
    <n v="13"/>
  </r>
  <r>
    <n v="942"/>
    <s v="Spain"/>
    <x v="2"/>
    <n v="78"/>
  </r>
  <r>
    <n v="942"/>
    <s v="Spain"/>
    <x v="3"/>
    <n v="20"/>
  </r>
  <r>
    <n v="942"/>
    <s v="Spain"/>
    <x v="4"/>
    <n v="13"/>
  </r>
  <r>
    <n v="942"/>
    <s v="Spain"/>
    <x v="5"/>
    <n v="36"/>
  </r>
  <r>
    <n v="5995"/>
    <s v="Spain"/>
    <x v="0"/>
    <n v="165"/>
  </r>
  <r>
    <n v="5995"/>
    <s v="Spain"/>
    <x v="1"/>
    <n v="3"/>
  </r>
  <r>
    <n v="5995"/>
    <s v="Spain"/>
    <x v="2"/>
    <n v="147"/>
  </r>
  <r>
    <n v="5995"/>
    <s v="Spain"/>
    <x v="3"/>
    <n v="4"/>
  </r>
  <r>
    <n v="5995"/>
    <s v="Spain"/>
    <x v="4"/>
    <n v="24"/>
  </r>
  <r>
    <n v="5995"/>
    <s v="Spain"/>
    <x v="5"/>
    <n v="41"/>
  </r>
  <r>
    <n v="4279"/>
    <s v="Spain"/>
    <x v="0"/>
    <n v="15"/>
  </r>
  <r>
    <n v="4279"/>
    <s v="Spain"/>
    <x v="1"/>
    <n v="4"/>
  </r>
  <r>
    <n v="4279"/>
    <s v="Spain"/>
    <x v="2"/>
    <n v="10"/>
  </r>
  <r>
    <n v="4279"/>
    <s v="Spain"/>
    <x v="3"/>
    <n v="3"/>
  </r>
  <r>
    <n v="4279"/>
    <s v="Spain"/>
    <x v="4"/>
    <n v="4"/>
  </r>
  <r>
    <n v="4279"/>
    <s v="Spain"/>
    <x v="5"/>
    <n v="18"/>
  </r>
  <r>
    <n v="5756"/>
    <s v="Spain"/>
    <x v="0"/>
    <n v="46"/>
  </r>
  <r>
    <n v="5756"/>
    <s v="Spain"/>
    <x v="1"/>
    <n v="0"/>
  </r>
  <r>
    <n v="5756"/>
    <s v="Spain"/>
    <x v="2"/>
    <n v="7"/>
  </r>
  <r>
    <n v="5756"/>
    <s v="Spain"/>
    <x v="3"/>
    <n v="0"/>
  </r>
  <r>
    <n v="5756"/>
    <s v="Spain"/>
    <x v="4"/>
    <n v="0"/>
  </r>
  <r>
    <n v="5756"/>
    <s v="Spain"/>
    <x v="5"/>
    <n v="2"/>
  </r>
  <r>
    <n v="10477"/>
    <s v="Spain"/>
    <x v="0"/>
    <n v="71"/>
  </r>
  <r>
    <n v="10477"/>
    <s v="Spain"/>
    <x v="1"/>
    <n v="0"/>
  </r>
  <r>
    <n v="10477"/>
    <s v="Spain"/>
    <x v="2"/>
    <n v="18"/>
  </r>
  <r>
    <n v="10477"/>
    <s v="Spain"/>
    <x v="3"/>
    <n v="0"/>
  </r>
  <r>
    <n v="10477"/>
    <s v="Spain"/>
    <x v="4"/>
    <n v="0"/>
  </r>
  <r>
    <n v="10477"/>
    <s v="Spain"/>
    <x v="5"/>
    <n v="13"/>
  </r>
  <r>
    <n v="5493"/>
    <s v="Spain"/>
    <x v="0"/>
    <n v="15"/>
  </r>
  <r>
    <n v="5493"/>
    <s v="Spain"/>
    <x v="1"/>
    <n v="0"/>
  </r>
  <r>
    <n v="5493"/>
    <s v="Spain"/>
    <x v="2"/>
    <n v="2"/>
  </r>
  <r>
    <n v="5493"/>
    <s v="Spain"/>
    <x v="3"/>
    <n v="0"/>
  </r>
  <r>
    <n v="5493"/>
    <s v="Spain"/>
    <x v="4"/>
    <n v="0"/>
  </r>
  <r>
    <n v="5493"/>
    <s v="Spain"/>
    <x v="5"/>
    <n v="6"/>
  </r>
  <r>
    <n v="10141"/>
    <s v="Saudi Arabia"/>
    <x v="0"/>
    <n v="7"/>
  </r>
  <r>
    <n v="10141"/>
    <s v="Saudi Arabia"/>
    <x v="1"/>
    <n v="1"/>
  </r>
  <r>
    <n v="10141"/>
    <s v="Saudi Arabia"/>
    <x v="2"/>
    <n v="6"/>
  </r>
  <r>
    <n v="10141"/>
    <s v="Saudi Arabia"/>
    <x v="3"/>
    <n v="0"/>
  </r>
  <r>
    <n v="10141"/>
    <s v="Saudi Arabia"/>
    <x v="4"/>
    <n v="3"/>
  </r>
  <r>
    <n v="10141"/>
    <s v="Saudi Arabia"/>
    <x v="5"/>
    <n v="3"/>
  </r>
  <r>
    <n v="1833"/>
    <s v="Spain"/>
    <x v="0"/>
    <n v="68"/>
  </r>
  <r>
    <n v="1833"/>
    <s v="Spain"/>
    <x v="1"/>
    <n v="8"/>
  </r>
  <r>
    <n v="1833"/>
    <s v="Spain"/>
    <x v="2"/>
    <n v="18"/>
  </r>
  <r>
    <n v="1833"/>
    <s v="Spain"/>
    <x v="3"/>
    <n v="19"/>
  </r>
  <r>
    <n v="1833"/>
    <s v="Spain"/>
    <x v="4"/>
    <n v="8"/>
  </r>
  <r>
    <n v="1833"/>
    <s v="Spain"/>
    <x v="5"/>
    <n v="12"/>
  </r>
  <r>
    <n v="3657"/>
    <s v="Spain"/>
    <x v="0"/>
    <n v="94"/>
  </r>
  <r>
    <n v="3657"/>
    <s v="Spain"/>
    <x v="1"/>
    <n v="1"/>
  </r>
  <r>
    <n v="3657"/>
    <s v="Spain"/>
    <x v="2"/>
    <n v="33"/>
  </r>
  <r>
    <n v="3657"/>
    <s v="Spain"/>
    <x v="3"/>
    <n v="13"/>
  </r>
  <r>
    <n v="3657"/>
    <s v="Spain"/>
    <x v="4"/>
    <n v="12"/>
  </r>
  <r>
    <n v="3657"/>
    <s v="Spain"/>
    <x v="5"/>
    <n v="12"/>
  </r>
  <r>
    <n v="4338"/>
    <s v="Spain"/>
    <x v="0"/>
    <n v="23"/>
  </r>
  <r>
    <n v="4338"/>
    <s v="Spain"/>
    <x v="1"/>
    <n v="0"/>
  </r>
  <r>
    <n v="4338"/>
    <s v="Spain"/>
    <x v="2"/>
    <n v="9"/>
  </r>
  <r>
    <n v="4338"/>
    <s v="Spain"/>
    <x v="3"/>
    <n v="0"/>
  </r>
  <r>
    <n v="4338"/>
    <s v="Spain"/>
    <x v="4"/>
    <n v="0"/>
  </r>
  <r>
    <n v="4338"/>
    <s v="Spain"/>
    <x v="5"/>
    <n v="12"/>
  </r>
  <r>
    <n v="6730"/>
    <s v="Spain"/>
    <x v="0"/>
    <n v="34"/>
  </r>
  <r>
    <n v="6730"/>
    <s v="Spain"/>
    <x v="1"/>
    <n v="1"/>
  </r>
  <r>
    <n v="6730"/>
    <s v="Spain"/>
    <x v="2"/>
    <n v="14"/>
  </r>
  <r>
    <n v="6730"/>
    <s v="Spain"/>
    <x v="3"/>
    <n v="0"/>
  </r>
  <r>
    <n v="6730"/>
    <s v="Spain"/>
    <x v="4"/>
    <n v="0"/>
  </r>
  <r>
    <n v="6730"/>
    <s v="Spain"/>
    <x v="5"/>
    <n v="5"/>
  </r>
  <r>
    <n v="9916"/>
    <s v="Saudi Arabia"/>
    <x v="0"/>
    <n v="34"/>
  </r>
  <r>
    <n v="9916"/>
    <s v="Saudi Arabia"/>
    <x v="1"/>
    <n v="1"/>
  </r>
  <r>
    <n v="9916"/>
    <s v="Saudi Arabia"/>
    <x v="2"/>
    <n v="14"/>
  </r>
  <r>
    <n v="9916"/>
    <s v="Saudi Arabia"/>
    <x v="3"/>
    <n v="0"/>
  </r>
  <r>
    <n v="9916"/>
    <s v="Saudi Arabia"/>
    <x v="4"/>
    <n v="0"/>
  </r>
  <r>
    <n v="9916"/>
    <s v="Saudi Arabia"/>
    <x v="5"/>
    <n v="5"/>
  </r>
  <r>
    <n v="4148"/>
    <s v="Spain"/>
    <x v="0"/>
    <n v="164"/>
  </r>
  <r>
    <n v="4148"/>
    <s v="Spain"/>
    <x v="1"/>
    <n v="24"/>
  </r>
  <r>
    <n v="4148"/>
    <s v="Spain"/>
    <x v="2"/>
    <n v="103"/>
  </r>
  <r>
    <n v="4148"/>
    <s v="Spain"/>
    <x v="3"/>
    <n v="12"/>
  </r>
  <r>
    <n v="4148"/>
    <s v="Spain"/>
    <x v="4"/>
    <n v="3"/>
  </r>
  <r>
    <n v="4148"/>
    <s v="Spain"/>
    <x v="5"/>
    <n v="42"/>
  </r>
  <r>
    <n v="5300"/>
    <s v="Spain"/>
    <x v="0"/>
    <n v="19"/>
  </r>
  <r>
    <n v="5300"/>
    <s v="Spain"/>
    <x v="1"/>
    <n v="7"/>
  </r>
  <r>
    <n v="5300"/>
    <s v="Spain"/>
    <x v="2"/>
    <n v="19"/>
  </r>
  <r>
    <n v="5300"/>
    <s v="Spain"/>
    <x v="3"/>
    <n v="0"/>
  </r>
  <r>
    <n v="5300"/>
    <s v="Spain"/>
    <x v="4"/>
    <n v="1"/>
  </r>
  <r>
    <n v="5300"/>
    <s v="Spain"/>
    <x v="5"/>
    <n v="24"/>
  </r>
  <r>
    <n v="10120"/>
    <s v="USA"/>
    <x v="0"/>
    <n v="116"/>
  </r>
  <r>
    <n v="10120"/>
    <s v="USA"/>
    <x v="1"/>
    <n v="6"/>
  </r>
  <r>
    <n v="10120"/>
    <s v="USA"/>
    <x v="2"/>
    <n v="82"/>
  </r>
  <r>
    <n v="10120"/>
    <s v="USA"/>
    <x v="3"/>
    <n v="6"/>
  </r>
  <r>
    <n v="10120"/>
    <s v="USA"/>
    <x v="4"/>
    <n v="6"/>
  </r>
  <r>
    <n v="10120"/>
    <s v="USA"/>
    <x v="5"/>
    <n v="41"/>
  </r>
  <r>
    <n v="4541"/>
    <s v="Canada"/>
    <x v="0"/>
    <n v="116"/>
  </r>
  <r>
    <n v="4541"/>
    <s v="Canada"/>
    <x v="1"/>
    <n v="6"/>
  </r>
  <r>
    <n v="4541"/>
    <s v="Canada"/>
    <x v="2"/>
    <n v="82"/>
  </r>
  <r>
    <n v="4541"/>
    <s v="Canada"/>
    <x v="3"/>
    <n v="6"/>
  </r>
  <r>
    <n v="4541"/>
    <s v="Canada"/>
    <x v="4"/>
    <n v="6"/>
  </r>
  <r>
    <n v="4541"/>
    <s v="Canada"/>
    <x v="5"/>
    <n v="41"/>
  </r>
  <r>
    <n v="10146"/>
    <s v="Australia"/>
    <x v="0"/>
    <n v="25"/>
  </r>
  <r>
    <n v="10146"/>
    <s v="Australia"/>
    <x v="1"/>
    <n v="1"/>
  </r>
  <r>
    <n v="10146"/>
    <s v="Australia"/>
    <x v="2"/>
    <n v="13"/>
  </r>
  <r>
    <n v="10146"/>
    <s v="Australia"/>
    <x v="3"/>
    <n v="0"/>
  </r>
  <r>
    <n v="10146"/>
    <s v="Australia"/>
    <x v="4"/>
    <n v="0"/>
  </r>
  <r>
    <n v="10146"/>
    <s v="Australia"/>
    <x v="5"/>
    <n v="3"/>
  </r>
  <r>
    <n v="1324"/>
    <s v="India"/>
    <x v="0"/>
    <n v="23"/>
  </r>
  <r>
    <n v="1324"/>
    <s v="India"/>
    <x v="1"/>
    <n v="3"/>
  </r>
  <r>
    <n v="1324"/>
    <s v="India"/>
    <x v="2"/>
    <n v="21"/>
  </r>
  <r>
    <n v="1324"/>
    <s v="India"/>
    <x v="3"/>
    <n v="3"/>
  </r>
  <r>
    <n v="1324"/>
    <s v="India"/>
    <x v="4"/>
    <n v="19"/>
  </r>
  <r>
    <n v="1324"/>
    <s v="India"/>
    <x v="5"/>
    <n v="22"/>
  </r>
  <r>
    <n v="10854"/>
    <s v="India"/>
    <x v="0"/>
    <n v="29"/>
  </r>
  <r>
    <n v="10854"/>
    <s v="India"/>
    <x v="1"/>
    <n v="0"/>
  </r>
  <r>
    <n v="10854"/>
    <s v="India"/>
    <x v="2"/>
    <n v="14"/>
  </r>
  <r>
    <n v="10854"/>
    <s v="India"/>
    <x v="3"/>
    <n v="0"/>
  </r>
  <r>
    <n v="10854"/>
    <s v="India"/>
    <x v="4"/>
    <n v="0"/>
  </r>
  <r>
    <n v="10854"/>
    <s v="India"/>
    <x v="5"/>
    <n v="2"/>
  </r>
  <r>
    <n v="6488"/>
    <s v="Germany"/>
    <x v="0"/>
    <n v="76"/>
  </r>
  <r>
    <n v="6488"/>
    <s v="Germany"/>
    <x v="1"/>
    <n v="0"/>
  </r>
  <r>
    <n v="6488"/>
    <s v="Germany"/>
    <x v="2"/>
    <n v="7"/>
  </r>
  <r>
    <n v="6488"/>
    <s v="Germany"/>
    <x v="3"/>
    <n v="0"/>
  </r>
  <r>
    <n v="6488"/>
    <s v="Germany"/>
    <x v="4"/>
    <n v="0"/>
  </r>
  <r>
    <n v="6488"/>
    <s v="Germany"/>
    <x v="5"/>
    <n v="16"/>
  </r>
  <r>
    <n v="2066"/>
    <s v="Spain"/>
    <x v="0"/>
    <n v="70"/>
  </r>
  <r>
    <n v="2066"/>
    <s v="Spain"/>
    <x v="1"/>
    <n v="0"/>
  </r>
  <r>
    <n v="2066"/>
    <s v="Spain"/>
    <x v="2"/>
    <n v="11"/>
  </r>
  <r>
    <n v="2066"/>
    <s v="Spain"/>
    <x v="3"/>
    <n v="2"/>
  </r>
  <r>
    <n v="2066"/>
    <s v="Spain"/>
    <x v="4"/>
    <n v="8"/>
  </r>
  <r>
    <n v="2066"/>
    <s v="Spain"/>
    <x v="5"/>
    <n v="23"/>
  </r>
  <r>
    <n v="195"/>
    <s v="Spain"/>
    <x v="0"/>
    <n v="125"/>
  </r>
  <r>
    <n v="195"/>
    <s v="Spain"/>
    <x v="1"/>
    <n v="17"/>
  </r>
  <r>
    <n v="195"/>
    <s v="Spain"/>
    <x v="2"/>
    <n v="52"/>
  </r>
  <r>
    <n v="195"/>
    <s v="Spain"/>
    <x v="3"/>
    <n v="3"/>
  </r>
  <r>
    <n v="195"/>
    <s v="Spain"/>
    <x v="4"/>
    <n v="19"/>
  </r>
  <r>
    <n v="195"/>
    <s v="Spain"/>
    <x v="5"/>
    <n v="30"/>
  </r>
  <r>
    <n v="8418"/>
    <s v="Germany"/>
    <x v="0"/>
    <n v="7"/>
  </r>
  <r>
    <n v="8418"/>
    <s v="Germany"/>
    <x v="1"/>
    <n v="10"/>
  </r>
  <r>
    <n v="8418"/>
    <s v="Germany"/>
    <x v="2"/>
    <n v="17"/>
  </r>
  <r>
    <n v="8418"/>
    <s v="Germany"/>
    <x v="3"/>
    <n v="8"/>
  </r>
  <r>
    <n v="8418"/>
    <s v="Germany"/>
    <x v="4"/>
    <n v="6"/>
  </r>
  <r>
    <n v="8418"/>
    <s v="Germany"/>
    <x v="5"/>
    <n v="13"/>
  </r>
  <r>
    <n v="5247"/>
    <s v="Spain"/>
    <x v="0"/>
    <n v="31"/>
  </r>
  <r>
    <n v="5247"/>
    <s v="Spain"/>
    <x v="1"/>
    <n v="0"/>
  </r>
  <r>
    <n v="5247"/>
    <s v="Spain"/>
    <x v="2"/>
    <n v="6"/>
  </r>
  <r>
    <n v="5247"/>
    <s v="Spain"/>
    <x v="3"/>
    <n v="2"/>
  </r>
  <r>
    <n v="5247"/>
    <s v="Spain"/>
    <x v="4"/>
    <n v="1"/>
  </r>
  <r>
    <n v="5247"/>
    <s v="Spain"/>
    <x v="5"/>
    <n v="5"/>
  </r>
  <r>
    <n v="7761"/>
    <s v="Australia"/>
    <x v="0"/>
    <n v="13"/>
  </r>
  <r>
    <n v="7761"/>
    <s v="Australia"/>
    <x v="1"/>
    <n v="11"/>
  </r>
  <r>
    <n v="7761"/>
    <s v="Australia"/>
    <x v="2"/>
    <n v="24"/>
  </r>
  <r>
    <n v="7761"/>
    <s v="Australia"/>
    <x v="3"/>
    <n v="13"/>
  </r>
  <r>
    <n v="7761"/>
    <s v="Australia"/>
    <x v="4"/>
    <n v="8"/>
  </r>
  <r>
    <n v="7761"/>
    <s v="Australia"/>
    <x v="5"/>
    <n v="40"/>
  </r>
  <r>
    <n v="4271"/>
    <s v="India"/>
    <x v="0"/>
    <n v="46"/>
  </r>
  <r>
    <n v="4271"/>
    <s v="India"/>
    <x v="1"/>
    <n v="35"/>
  </r>
  <r>
    <n v="4271"/>
    <s v="India"/>
    <x v="2"/>
    <n v="69"/>
  </r>
  <r>
    <n v="4271"/>
    <s v="India"/>
    <x v="3"/>
    <n v="84"/>
  </r>
  <r>
    <n v="4271"/>
    <s v="India"/>
    <x v="4"/>
    <n v="41"/>
  </r>
  <r>
    <n v="4271"/>
    <s v="India"/>
    <x v="5"/>
    <n v="66"/>
  </r>
  <r>
    <n v="6568"/>
    <s v="USA"/>
    <x v="0"/>
    <n v="11"/>
  </r>
  <r>
    <n v="6568"/>
    <s v="USA"/>
    <x v="1"/>
    <n v="0"/>
  </r>
  <r>
    <n v="6568"/>
    <s v="USA"/>
    <x v="2"/>
    <n v="36"/>
  </r>
  <r>
    <n v="6568"/>
    <s v="USA"/>
    <x v="3"/>
    <n v="15"/>
  </r>
  <r>
    <n v="6568"/>
    <s v="USA"/>
    <x v="4"/>
    <n v="5"/>
  </r>
  <r>
    <n v="6568"/>
    <s v="USA"/>
    <x v="5"/>
    <n v="12"/>
  </r>
  <r>
    <n v="6201"/>
    <s v="Spain"/>
    <x v="0"/>
    <n v="22"/>
  </r>
  <r>
    <n v="6201"/>
    <s v="Spain"/>
    <x v="1"/>
    <n v="2"/>
  </r>
  <r>
    <n v="6201"/>
    <s v="Spain"/>
    <x v="2"/>
    <n v="14"/>
  </r>
  <r>
    <n v="6201"/>
    <s v="Spain"/>
    <x v="3"/>
    <n v="0"/>
  </r>
  <r>
    <n v="6201"/>
    <s v="Spain"/>
    <x v="4"/>
    <n v="1"/>
  </r>
  <r>
    <n v="6201"/>
    <s v="Spain"/>
    <x v="5"/>
    <n v="10"/>
  </r>
  <r>
    <n v="3033"/>
    <s v="Australia"/>
    <x v="0"/>
    <n v="112"/>
  </r>
  <r>
    <n v="3033"/>
    <s v="Australia"/>
    <x v="1"/>
    <n v="17"/>
  </r>
  <r>
    <n v="3033"/>
    <s v="Australia"/>
    <x v="2"/>
    <n v="44"/>
  </r>
  <r>
    <n v="3033"/>
    <s v="Australia"/>
    <x v="3"/>
    <n v="34"/>
  </r>
  <r>
    <n v="3033"/>
    <s v="Australia"/>
    <x v="4"/>
    <n v="22"/>
  </r>
  <r>
    <n v="3033"/>
    <s v="Australia"/>
    <x v="5"/>
    <n v="89"/>
  </r>
  <r>
    <n v="4119"/>
    <s v="Germany"/>
    <x v="0"/>
    <n v="112"/>
  </r>
  <r>
    <n v="4119"/>
    <s v="Germany"/>
    <x v="1"/>
    <n v="17"/>
  </r>
  <r>
    <n v="4119"/>
    <s v="Germany"/>
    <x v="2"/>
    <n v="44"/>
  </r>
  <r>
    <n v="4119"/>
    <s v="Germany"/>
    <x v="3"/>
    <n v="34"/>
  </r>
  <r>
    <n v="4119"/>
    <s v="Germany"/>
    <x v="4"/>
    <n v="22"/>
  </r>
  <r>
    <n v="4119"/>
    <s v="Germany"/>
    <x v="5"/>
    <n v="89"/>
  </r>
  <r>
    <n v="8181"/>
    <s v="Spain"/>
    <x v="0"/>
    <n v="51"/>
  </r>
  <r>
    <n v="8181"/>
    <s v="Spain"/>
    <x v="1"/>
    <n v="12"/>
  </r>
  <r>
    <n v="8181"/>
    <s v="Spain"/>
    <x v="2"/>
    <n v="49"/>
  </r>
  <r>
    <n v="8181"/>
    <s v="Spain"/>
    <x v="3"/>
    <n v="17"/>
  </r>
  <r>
    <n v="8181"/>
    <s v="Spain"/>
    <x v="4"/>
    <n v="24"/>
  </r>
  <r>
    <n v="8181"/>
    <s v="Spain"/>
    <x v="5"/>
    <n v="24"/>
  </r>
  <r>
    <n v="1606"/>
    <s v="Saudi Arabia"/>
    <x v="0"/>
    <n v="3"/>
  </r>
  <r>
    <n v="1606"/>
    <s v="Saudi Arabia"/>
    <x v="1"/>
    <n v="1"/>
  </r>
  <r>
    <n v="1606"/>
    <s v="Saudi Arabia"/>
    <x v="2"/>
    <n v="8"/>
  </r>
  <r>
    <n v="1606"/>
    <s v="Saudi Arabia"/>
    <x v="3"/>
    <n v="4"/>
  </r>
  <r>
    <n v="1606"/>
    <s v="Saudi Arabia"/>
    <x v="4"/>
    <n v="3"/>
  </r>
  <r>
    <n v="1606"/>
    <s v="Saudi Arabia"/>
    <x v="5"/>
    <n v="3"/>
  </r>
  <r>
    <n v="1519"/>
    <s v="Spain"/>
    <x v="0"/>
    <n v="38"/>
  </r>
  <r>
    <n v="1519"/>
    <s v="Spain"/>
    <x v="1"/>
    <n v="4"/>
  </r>
  <r>
    <n v="1519"/>
    <s v="Spain"/>
    <x v="2"/>
    <n v="22"/>
  </r>
  <r>
    <n v="1519"/>
    <s v="Spain"/>
    <x v="3"/>
    <n v="3"/>
  </r>
  <r>
    <n v="1519"/>
    <s v="Spain"/>
    <x v="4"/>
    <n v="3"/>
  </r>
  <r>
    <n v="1519"/>
    <s v="Spain"/>
    <x v="5"/>
    <n v="3"/>
  </r>
  <r>
    <n v="9080"/>
    <s v="Spain"/>
    <x v="0"/>
    <n v="38"/>
  </r>
  <r>
    <n v="9080"/>
    <s v="Spain"/>
    <x v="1"/>
    <n v="4"/>
  </r>
  <r>
    <n v="9080"/>
    <s v="Spain"/>
    <x v="2"/>
    <n v="22"/>
  </r>
  <r>
    <n v="9080"/>
    <s v="Spain"/>
    <x v="3"/>
    <n v="3"/>
  </r>
  <r>
    <n v="9080"/>
    <s v="Spain"/>
    <x v="4"/>
    <n v="3"/>
  </r>
  <r>
    <n v="9080"/>
    <s v="Spain"/>
    <x v="5"/>
    <n v="3"/>
  </r>
  <r>
    <n v="4877"/>
    <s v="India"/>
    <x v="0"/>
    <n v="34"/>
  </r>
  <r>
    <n v="4877"/>
    <s v="India"/>
    <x v="1"/>
    <n v="0"/>
  </r>
  <r>
    <n v="4877"/>
    <s v="India"/>
    <x v="2"/>
    <n v="7"/>
  </r>
  <r>
    <n v="4877"/>
    <s v="India"/>
    <x v="3"/>
    <n v="0"/>
  </r>
  <r>
    <n v="4877"/>
    <s v="India"/>
    <x v="4"/>
    <n v="0"/>
  </r>
  <r>
    <n v="4877"/>
    <s v="India"/>
    <x v="5"/>
    <n v="0"/>
  </r>
  <r>
    <n v="3629"/>
    <s v="Canada"/>
    <x v="0"/>
    <n v="76"/>
  </r>
  <r>
    <n v="3629"/>
    <s v="Canada"/>
    <x v="1"/>
    <n v="3"/>
  </r>
  <r>
    <n v="3629"/>
    <s v="Canada"/>
    <x v="2"/>
    <n v="31"/>
  </r>
  <r>
    <n v="3629"/>
    <s v="Canada"/>
    <x v="3"/>
    <n v="4"/>
  </r>
  <r>
    <n v="3629"/>
    <s v="Canada"/>
    <x v="4"/>
    <n v="4"/>
  </r>
  <r>
    <n v="3629"/>
    <s v="Canada"/>
    <x v="5"/>
    <n v="27"/>
  </r>
  <r>
    <n v="3120"/>
    <s v="Canada"/>
    <x v="0"/>
    <n v="6"/>
  </r>
  <r>
    <n v="3120"/>
    <s v="Canada"/>
    <x v="1"/>
    <n v="1"/>
  </r>
  <r>
    <n v="3120"/>
    <s v="Canada"/>
    <x v="2"/>
    <n v="10"/>
  </r>
  <r>
    <n v="3120"/>
    <s v="Canada"/>
    <x v="3"/>
    <n v="0"/>
  </r>
  <r>
    <n v="3120"/>
    <s v="Canada"/>
    <x v="4"/>
    <n v="1"/>
  </r>
  <r>
    <n v="3120"/>
    <s v="Canada"/>
    <x v="5"/>
    <n v="4"/>
  </r>
  <r>
    <n v="1381"/>
    <s v="Spain"/>
    <x v="0"/>
    <n v="172"/>
  </r>
  <r>
    <n v="1381"/>
    <s v="Spain"/>
    <x v="1"/>
    <n v="3"/>
  </r>
  <r>
    <n v="1381"/>
    <s v="Spain"/>
    <x v="2"/>
    <n v="115"/>
  </r>
  <r>
    <n v="1381"/>
    <s v="Spain"/>
    <x v="3"/>
    <n v="16"/>
  </r>
  <r>
    <n v="1381"/>
    <s v="Spain"/>
    <x v="4"/>
    <n v="0"/>
  </r>
  <r>
    <n v="1381"/>
    <s v="Spain"/>
    <x v="5"/>
    <n v="18"/>
  </r>
  <r>
    <n v="1545"/>
    <s v="Spain"/>
    <x v="0"/>
    <n v="120"/>
  </r>
  <r>
    <n v="1545"/>
    <s v="Spain"/>
    <x v="1"/>
    <n v="19"/>
  </r>
  <r>
    <n v="1545"/>
    <s v="Spain"/>
    <x v="2"/>
    <n v="206"/>
  </r>
  <r>
    <n v="1545"/>
    <s v="Spain"/>
    <x v="3"/>
    <n v="25"/>
  </r>
  <r>
    <n v="1545"/>
    <s v="Spain"/>
    <x v="4"/>
    <n v="19"/>
  </r>
  <r>
    <n v="1545"/>
    <s v="Spain"/>
    <x v="5"/>
    <n v="54"/>
  </r>
  <r>
    <n v="833"/>
    <s v="Spain"/>
    <x v="0"/>
    <n v="56"/>
  </r>
  <r>
    <n v="833"/>
    <s v="Spain"/>
    <x v="1"/>
    <n v="0"/>
  </r>
  <r>
    <n v="833"/>
    <s v="Spain"/>
    <x v="2"/>
    <n v="14"/>
  </r>
  <r>
    <n v="833"/>
    <s v="Spain"/>
    <x v="3"/>
    <n v="0"/>
  </r>
  <r>
    <n v="833"/>
    <s v="Spain"/>
    <x v="4"/>
    <n v="0"/>
  </r>
  <r>
    <n v="833"/>
    <s v="Spain"/>
    <x v="5"/>
    <n v="2"/>
  </r>
  <r>
    <n v="3565"/>
    <s v="Spain"/>
    <x v="0"/>
    <n v="56"/>
  </r>
  <r>
    <n v="3565"/>
    <s v="Spain"/>
    <x v="1"/>
    <n v="0"/>
  </r>
  <r>
    <n v="3565"/>
    <s v="Spain"/>
    <x v="2"/>
    <n v="14"/>
  </r>
  <r>
    <n v="3565"/>
    <s v="Spain"/>
    <x v="3"/>
    <n v="0"/>
  </r>
  <r>
    <n v="3565"/>
    <s v="Spain"/>
    <x v="4"/>
    <n v="0"/>
  </r>
  <r>
    <n v="3565"/>
    <s v="Spain"/>
    <x v="5"/>
    <n v="2"/>
  </r>
  <r>
    <n v="3526"/>
    <s v="Spain"/>
    <x v="0"/>
    <n v="32"/>
  </r>
  <r>
    <n v="3526"/>
    <s v="Spain"/>
    <x v="1"/>
    <n v="0"/>
  </r>
  <r>
    <n v="3526"/>
    <s v="Spain"/>
    <x v="2"/>
    <n v="5"/>
  </r>
  <r>
    <n v="3526"/>
    <s v="Spain"/>
    <x v="3"/>
    <n v="0"/>
  </r>
  <r>
    <n v="3526"/>
    <s v="Spain"/>
    <x v="4"/>
    <n v="0"/>
  </r>
  <r>
    <n v="3526"/>
    <s v="Spain"/>
    <x v="5"/>
    <n v="1"/>
  </r>
  <r>
    <n v="6619"/>
    <s v="Spain"/>
    <x v="0"/>
    <n v="22"/>
  </r>
  <r>
    <n v="6619"/>
    <s v="Spain"/>
    <x v="1"/>
    <n v="1"/>
  </r>
  <r>
    <n v="6619"/>
    <s v="Spain"/>
    <x v="2"/>
    <n v="13"/>
  </r>
  <r>
    <n v="6619"/>
    <s v="Spain"/>
    <x v="3"/>
    <n v="4"/>
  </r>
  <r>
    <n v="6619"/>
    <s v="Spain"/>
    <x v="4"/>
    <n v="0"/>
  </r>
  <r>
    <n v="6619"/>
    <s v="Spain"/>
    <x v="5"/>
    <n v="4"/>
  </r>
  <r>
    <n v="2525"/>
    <s v="Canada"/>
    <x v="0"/>
    <n v="153"/>
  </r>
  <r>
    <n v="2525"/>
    <s v="Canada"/>
    <x v="1"/>
    <n v="64"/>
  </r>
  <r>
    <n v="2525"/>
    <s v="Canada"/>
    <x v="2"/>
    <n v="123"/>
  </r>
  <r>
    <n v="2525"/>
    <s v="Canada"/>
    <x v="3"/>
    <n v="116"/>
  </r>
  <r>
    <n v="2525"/>
    <s v="Canada"/>
    <x v="4"/>
    <n v="64"/>
  </r>
  <r>
    <n v="2525"/>
    <s v="Canada"/>
    <x v="5"/>
    <n v="14"/>
  </r>
  <r>
    <n v="7254"/>
    <s v="Saudi Arabia"/>
    <x v="0"/>
    <n v="39"/>
  </r>
  <r>
    <n v="7254"/>
    <s v="Saudi Arabia"/>
    <x v="1"/>
    <n v="0"/>
  </r>
  <r>
    <n v="7254"/>
    <s v="Saudi Arabia"/>
    <x v="2"/>
    <n v="56"/>
  </r>
  <r>
    <n v="7254"/>
    <s v="Saudi Arabia"/>
    <x v="3"/>
    <n v="20"/>
  </r>
  <r>
    <n v="7254"/>
    <s v="Saudi Arabia"/>
    <x v="4"/>
    <n v="8"/>
  </r>
  <r>
    <n v="7254"/>
    <s v="Saudi Arabia"/>
    <x v="5"/>
    <n v="14"/>
  </r>
  <r>
    <n v="8775"/>
    <s v="Australia"/>
    <x v="0"/>
    <n v="39"/>
  </r>
  <r>
    <n v="8775"/>
    <s v="Australia"/>
    <x v="1"/>
    <n v="0"/>
  </r>
  <r>
    <n v="8775"/>
    <s v="Australia"/>
    <x v="2"/>
    <n v="56"/>
  </r>
  <r>
    <n v="8775"/>
    <s v="Australia"/>
    <x v="3"/>
    <n v="20"/>
  </r>
  <r>
    <n v="8775"/>
    <s v="Australia"/>
    <x v="4"/>
    <n v="8"/>
  </r>
  <r>
    <n v="8775"/>
    <s v="Australia"/>
    <x v="5"/>
    <n v="14"/>
  </r>
  <r>
    <n v="9422"/>
    <s v="Australia"/>
    <x v="0"/>
    <n v="36"/>
  </r>
  <r>
    <n v="9422"/>
    <s v="Australia"/>
    <x v="1"/>
    <n v="2"/>
  </r>
  <r>
    <n v="9422"/>
    <s v="Australia"/>
    <x v="2"/>
    <n v="42"/>
  </r>
  <r>
    <n v="9422"/>
    <s v="Australia"/>
    <x v="3"/>
    <n v="20"/>
  </r>
  <r>
    <n v="9422"/>
    <s v="Australia"/>
    <x v="4"/>
    <n v="21"/>
  </r>
  <r>
    <n v="9422"/>
    <s v="Australia"/>
    <x v="5"/>
    <n v="10"/>
  </r>
  <r>
    <n v="10492"/>
    <s v="India"/>
    <x v="0"/>
    <n v="2"/>
  </r>
  <r>
    <n v="10492"/>
    <s v="India"/>
    <x v="1"/>
    <n v="0"/>
  </r>
  <r>
    <n v="10492"/>
    <s v="India"/>
    <x v="2"/>
    <n v="5"/>
  </r>
  <r>
    <n v="10492"/>
    <s v="India"/>
    <x v="3"/>
    <n v="2"/>
  </r>
  <r>
    <n v="10492"/>
    <s v="India"/>
    <x v="4"/>
    <n v="0"/>
  </r>
  <r>
    <n v="10492"/>
    <s v="India"/>
    <x v="5"/>
    <n v="1"/>
  </r>
  <r>
    <n v="4867"/>
    <s v="Spain"/>
    <x v="0"/>
    <n v="58"/>
  </r>
  <r>
    <n v="4867"/>
    <s v="Spain"/>
    <x v="1"/>
    <n v="0"/>
  </r>
  <r>
    <n v="4867"/>
    <s v="Spain"/>
    <x v="2"/>
    <n v="18"/>
  </r>
  <r>
    <n v="4867"/>
    <s v="Spain"/>
    <x v="3"/>
    <n v="2"/>
  </r>
  <r>
    <n v="4867"/>
    <s v="Spain"/>
    <x v="4"/>
    <n v="0"/>
  </r>
  <r>
    <n v="4867"/>
    <s v="Spain"/>
    <x v="5"/>
    <n v="10"/>
  </r>
  <r>
    <n v="5939"/>
    <s v="Spain"/>
    <x v="0"/>
    <n v="43"/>
  </r>
  <r>
    <n v="5939"/>
    <s v="Spain"/>
    <x v="1"/>
    <n v="5"/>
  </r>
  <r>
    <n v="5939"/>
    <s v="Spain"/>
    <x v="2"/>
    <n v="28"/>
  </r>
  <r>
    <n v="5939"/>
    <s v="Spain"/>
    <x v="3"/>
    <n v="7"/>
  </r>
  <r>
    <n v="5939"/>
    <s v="Spain"/>
    <x v="4"/>
    <n v="6"/>
  </r>
  <r>
    <n v="5939"/>
    <s v="Spain"/>
    <x v="5"/>
    <n v="33"/>
  </r>
  <r>
    <n v="4967"/>
    <s v="Saudi Arabia"/>
    <x v="0"/>
    <n v="233"/>
  </r>
  <r>
    <n v="4967"/>
    <s v="Saudi Arabia"/>
    <x v="1"/>
    <n v="0"/>
  </r>
  <r>
    <n v="4967"/>
    <s v="Saudi Arabia"/>
    <x v="2"/>
    <n v="23"/>
  </r>
  <r>
    <n v="4967"/>
    <s v="Saudi Arabia"/>
    <x v="3"/>
    <n v="0"/>
  </r>
  <r>
    <n v="4967"/>
    <s v="Saudi Arabia"/>
    <x v="4"/>
    <n v="0"/>
  </r>
  <r>
    <n v="4967"/>
    <s v="Saudi Arabia"/>
    <x v="5"/>
    <n v="12"/>
  </r>
  <r>
    <n v="3525"/>
    <s v="Spain"/>
    <x v="0"/>
    <n v="12"/>
  </r>
  <r>
    <n v="3525"/>
    <s v="Spain"/>
    <x v="1"/>
    <n v="0"/>
  </r>
  <r>
    <n v="3525"/>
    <s v="Spain"/>
    <x v="2"/>
    <n v="4"/>
  </r>
  <r>
    <n v="3525"/>
    <s v="Spain"/>
    <x v="3"/>
    <n v="0"/>
  </r>
  <r>
    <n v="3525"/>
    <s v="Spain"/>
    <x v="4"/>
    <n v="0"/>
  </r>
  <r>
    <n v="3525"/>
    <s v="Spain"/>
    <x v="5"/>
    <n v="1"/>
  </r>
  <r>
    <n v="7325"/>
    <s v="Spain"/>
    <x v="0"/>
    <n v="23"/>
  </r>
  <r>
    <n v="7325"/>
    <s v="Spain"/>
    <x v="1"/>
    <n v="0"/>
  </r>
  <r>
    <n v="7325"/>
    <s v="Spain"/>
    <x v="2"/>
    <n v="11"/>
  </r>
  <r>
    <n v="7325"/>
    <s v="Spain"/>
    <x v="3"/>
    <n v="2"/>
  </r>
  <r>
    <n v="7325"/>
    <s v="Spain"/>
    <x v="4"/>
    <n v="1"/>
  </r>
  <r>
    <n v="7325"/>
    <s v="Spain"/>
    <x v="5"/>
    <n v="3"/>
  </r>
  <r>
    <n v="5313"/>
    <s v="Spain"/>
    <x v="0"/>
    <n v="30"/>
  </r>
  <r>
    <n v="5313"/>
    <s v="Spain"/>
    <x v="1"/>
    <n v="0"/>
  </r>
  <r>
    <n v="5313"/>
    <s v="Spain"/>
    <x v="2"/>
    <n v="11"/>
  </r>
  <r>
    <n v="5313"/>
    <s v="Spain"/>
    <x v="3"/>
    <n v="0"/>
  </r>
  <r>
    <n v="5313"/>
    <s v="Spain"/>
    <x v="4"/>
    <n v="0"/>
  </r>
  <r>
    <n v="5313"/>
    <s v="Spain"/>
    <x v="5"/>
    <n v="3"/>
  </r>
  <r>
    <n v="6690"/>
    <s v="Saudi Arabia"/>
    <x v="0"/>
    <n v="38"/>
  </r>
  <r>
    <n v="6690"/>
    <s v="Saudi Arabia"/>
    <x v="1"/>
    <n v="4"/>
  </r>
  <r>
    <n v="6690"/>
    <s v="Saudi Arabia"/>
    <x v="2"/>
    <n v="22"/>
  </r>
  <r>
    <n v="6690"/>
    <s v="Saudi Arabia"/>
    <x v="3"/>
    <n v="4"/>
  </r>
  <r>
    <n v="6690"/>
    <s v="Saudi Arabia"/>
    <x v="4"/>
    <n v="2"/>
  </r>
  <r>
    <n v="6690"/>
    <s v="Saudi Arabia"/>
    <x v="5"/>
    <n v="20"/>
  </r>
  <r>
    <n v="8799"/>
    <s v="Spain"/>
    <x v="0"/>
    <n v="70"/>
  </r>
  <r>
    <n v="8799"/>
    <s v="Spain"/>
    <x v="1"/>
    <n v="6"/>
  </r>
  <r>
    <n v="8799"/>
    <s v="Spain"/>
    <x v="2"/>
    <n v="69"/>
  </r>
  <r>
    <n v="8799"/>
    <s v="Spain"/>
    <x v="3"/>
    <n v="2"/>
  </r>
  <r>
    <n v="8799"/>
    <s v="Spain"/>
    <x v="4"/>
    <n v="3"/>
  </r>
  <r>
    <n v="8799"/>
    <s v="Spain"/>
    <x v="5"/>
    <n v="3"/>
  </r>
  <r>
    <n v="7912"/>
    <s v="USA"/>
    <x v="0"/>
    <n v="8"/>
  </r>
  <r>
    <n v="7912"/>
    <s v="USA"/>
    <x v="1"/>
    <n v="15"/>
  </r>
  <r>
    <n v="7912"/>
    <s v="USA"/>
    <x v="2"/>
    <n v="27"/>
  </r>
  <r>
    <n v="7912"/>
    <s v="USA"/>
    <x v="3"/>
    <n v="0"/>
  </r>
  <r>
    <n v="7912"/>
    <s v="USA"/>
    <x v="4"/>
    <n v="20"/>
  </r>
  <r>
    <n v="7912"/>
    <s v="USA"/>
    <x v="5"/>
    <n v="33"/>
  </r>
  <r>
    <n v="9703"/>
    <s v="Saudi Arabia"/>
    <x v="0"/>
    <n v="77"/>
  </r>
  <r>
    <n v="9703"/>
    <s v="Saudi Arabia"/>
    <x v="1"/>
    <n v="2"/>
  </r>
  <r>
    <n v="9703"/>
    <s v="Saudi Arabia"/>
    <x v="2"/>
    <n v="35"/>
  </r>
  <r>
    <n v="9703"/>
    <s v="Saudi Arabia"/>
    <x v="3"/>
    <n v="0"/>
  </r>
  <r>
    <n v="9703"/>
    <s v="Saudi Arabia"/>
    <x v="4"/>
    <n v="1"/>
  </r>
  <r>
    <n v="9703"/>
    <s v="Saudi Arabia"/>
    <x v="5"/>
    <n v="69"/>
  </r>
  <r>
    <n v="6983"/>
    <s v="India"/>
    <x v="0"/>
    <n v="23"/>
  </r>
  <r>
    <n v="6983"/>
    <s v="India"/>
    <x v="1"/>
    <n v="2"/>
  </r>
  <r>
    <n v="6983"/>
    <s v="India"/>
    <x v="2"/>
    <n v="17"/>
  </r>
  <r>
    <n v="6983"/>
    <s v="India"/>
    <x v="3"/>
    <n v="2"/>
  </r>
  <r>
    <n v="6983"/>
    <s v="India"/>
    <x v="4"/>
    <n v="1"/>
  </r>
  <r>
    <n v="6983"/>
    <s v="India"/>
    <x v="5"/>
    <n v="0"/>
  </r>
  <r>
    <n v="3231"/>
    <s v="USA"/>
    <x v="0"/>
    <n v="5"/>
  </r>
  <r>
    <n v="3231"/>
    <s v="USA"/>
    <x v="1"/>
    <n v="4"/>
  </r>
  <r>
    <n v="3231"/>
    <s v="USA"/>
    <x v="2"/>
    <n v="10"/>
  </r>
  <r>
    <n v="3231"/>
    <s v="USA"/>
    <x v="3"/>
    <n v="2"/>
  </r>
  <r>
    <n v="3231"/>
    <s v="USA"/>
    <x v="4"/>
    <n v="2"/>
  </r>
  <r>
    <n v="3231"/>
    <s v="USA"/>
    <x v="5"/>
    <n v="7"/>
  </r>
  <r>
    <n v="8143"/>
    <s v="Spain"/>
    <x v="0"/>
    <n v="202"/>
  </r>
  <r>
    <n v="8143"/>
    <s v="Spain"/>
    <x v="1"/>
    <n v="2"/>
  </r>
  <r>
    <n v="8143"/>
    <s v="Spain"/>
    <x v="2"/>
    <n v="46"/>
  </r>
  <r>
    <n v="8143"/>
    <s v="Spain"/>
    <x v="3"/>
    <n v="3"/>
  </r>
  <r>
    <n v="8143"/>
    <s v="Spain"/>
    <x v="4"/>
    <n v="2"/>
  </r>
  <r>
    <n v="8143"/>
    <s v="Spain"/>
    <x v="5"/>
    <n v="10"/>
  </r>
  <r>
    <n v="6768"/>
    <s v="Canada"/>
    <x v="0"/>
    <n v="22"/>
  </r>
  <r>
    <n v="6768"/>
    <s v="Canada"/>
    <x v="1"/>
    <n v="1"/>
  </r>
  <r>
    <n v="6768"/>
    <s v="Canada"/>
    <x v="2"/>
    <n v="8"/>
  </r>
  <r>
    <n v="6768"/>
    <s v="Canada"/>
    <x v="3"/>
    <n v="2"/>
  </r>
  <r>
    <n v="6768"/>
    <s v="Canada"/>
    <x v="4"/>
    <n v="1"/>
  </r>
  <r>
    <n v="6768"/>
    <s v="Canada"/>
    <x v="5"/>
    <n v="2"/>
  </r>
  <r>
    <n v="10380"/>
    <s v="India"/>
    <x v="0"/>
    <n v="40"/>
  </r>
  <r>
    <n v="10380"/>
    <s v="India"/>
    <x v="1"/>
    <n v="1"/>
  </r>
  <r>
    <n v="10380"/>
    <s v="India"/>
    <x v="2"/>
    <n v="40"/>
  </r>
  <r>
    <n v="10380"/>
    <s v="India"/>
    <x v="3"/>
    <n v="4"/>
  </r>
  <r>
    <n v="10380"/>
    <s v="India"/>
    <x v="4"/>
    <n v="3"/>
  </r>
  <r>
    <n v="10380"/>
    <s v="India"/>
    <x v="5"/>
    <n v="18"/>
  </r>
  <r>
    <n v="10971"/>
    <s v="Spain"/>
    <x v="0"/>
    <n v="173"/>
  </r>
  <r>
    <n v="10971"/>
    <s v="Spain"/>
    <x v="1"/>
    <n v="8"/>
  </r>
  <r>
    <n v="10971"/>
    <s v="Spain"/>
    <x v="2"/>
    <n v="107"/>
  </r>
  <r>
    <n v="10971"/>
    <s v="Spain"/>
    <x v="3"/>
    <n v="7"/>
  </r>
  <r>
    <n v="10971"/>
    <s v="Spain"/>
    <x v="4"/>
    <n v="2"/>
  </r>
  <r>
    <n v="10971"/>
    <s v="Spain"/>
    <x v="5"/>
    <n v="176"/>
  </r>
  <r>
    <n v="4939"/>
    <s v="USA"/>
    <x v="0"/>
    <n v="84"/>
  </r>
  <r>
    <n v="4939"/>
    <s v="USA"/>
    <x v="1"/>
    <n v="5"/>
  </r>
  <r>
    <n v="4939"/>
    <s v="USA"/>
    <x v="2"/>
    <n v="38"/>
  </r>
  <r>
    <n v="4939"/>
    <s v="USA"/>
    <x v="3"/>
    <n v="150"/>
  </r>
  <r>
    <n v="4939"/>
    <s v="USA"/>
    <x v="4"/>
    <n v="12"/>
  </r>
  <r>
    <n v="4939"/>
    <s v="USA"/>
    <x v="5"/>
    <n v="28"/>
  </r>
  <r>
    <n v="8652"/>
    <s v="Saudi Arabia"/>
    <x v="0"/>
    <n v="84"/>
  </r>
  <r>
    <n v="8652"/>
    <s v="Saudi Arabia"/>
    <x v="1"/>
    <n v="5"/>
  </r>
  <r>
    <n v="8652"/>
    <s v="Saudi Arabia"/>
    <x v="2"/>
    <n v="38"/>
  </r>
  <r>
    <n v="8652"/>
    <s v="Saudi Arabia"/>
    <x v="3"/>
    <n v="150"/>
  </r>
  <r>
    <n v="8652"/>
    <s v="Saudi Arabia"/>
    <x v="4"/>
    <n v="12"/>
  </r>
  <r>
    <n v="8652"/>
    <s v="Saudi Arabia"/>
    <x v="5"/>
    <n v="28"/>
  </r>
  <r>
    <n v="5154"/>
    <s v="Spain"/>
    <x v="0"/>
    <n v="26"/>
  </r>
  <r>
    <n v="5154"/>
    <s v="Spain"/>
    <x v="1"/>
    <n v="3"/>
  </r>
  <r>
    <n v="5154"/>
    <s v="Spain"/>
    <x v="2"/>
    <n v="13"/>
  </r>
  <r>
    <n v="5154"/>
    <s v="Spain"/>
    <x v="3"/>
    <n v="2"/>
  </r>
  <r>
    <n v="5154"/>
    <s v="Spain"/>
    <x v="4"/>
    <n v="10"/>
  </r>
  <r>
    <n v="5154"/>
    <s v="Spain"/>
    <x v="5"/>
    <n v="0"/>
  </r>
  <r>
    <n v="3007"/>
    <s v="India"/>
    <x v="0"/>
    <n v="27"/>
  </r>
  <r>
    <n v="3007"/>
    <s v="India"/>
    <x v="1"/>
    <n v="2"/>
  </r>
  <r>
    <n v="3007"/>
    <s v="India"/>
    <x v="2"/>
    <n v="10"/>
  </r>
  <r>
    <n v="3007"/>
    <s v="India"/>
    <x v="3"/>
    <n v="0"/>
  </r>
  <r>
    <n v="3007"/>
    <s v="India"/>
    <x v="4"/>
    <n v="0"/>
  </r>
  <r>
    <n v="3007"/>
    <s v="India"/>
    <x v="5"/>
    <n v="1"/>
  </r>
  <r>
    <n v="5513"/>
    <s v="Spain"/>
    <x v="0"/>
    <n v="27"/>
  </r>
  <r>
    <n v="5513"/>
    <s v="Spain"/>
    <x v="1"/>
    <n v="2"/>
  </r>
  <r>
    <n v="5513"/>
    <s v="Spain"/>
    <x v="2"/>
    <n v="10"/>
  </r>
  <r>
    <n v="5513"/>
    <s v="Spain"/>
    <x v="3"/>
    <n v="0"/>
  </r>
  <r>
    <n v="5513"/>
    <s v="Spain"/>
    <x v="4"/>
    <n v="0"/>
  </r>
  <r>
    <n v="5513"/>
    <s v="Spain"/>
    <x v="5"/>
    <n v="1"/>
  </r>
  <r>
    <n v="9396"/>
    <s v="Saudi Arabia"/>
    <x v="0"/>
    <n v="9"/>
  </r>
  <r>
    <n v="9396"/>
    <s v="Saudi Arabia"/>
    <x v="1"/>
    <n v="0"/>
  </r>
  <r>
    <n v="9396"/>
    <s v="Saudi Arabia"/>
    <x v="2"/>
    <n v="6"/>
  </r>
  <r>
    <n v="9396"/>
    <s v="Saudi Arabia"/>
    <x v="3"/>
    <n v="4"/>
  </r>
  <r>
    <n v="9396"/>
    <s v="Saudi Arabia"/>
    <x v="4"/>
    <n v="1"/>
  </r>
  <r>
    <n v="9396"/>
    <s v="Saudi Arabia"/>
    <x v="5"/>
    <n v="5"/>
  </r>
  <r>
    <n v="933"/>
    <s v="Spain"/>
    <x v="0"/>
    <n v="9"/>
  </r>
  <r>
    <n v="933"/>
    <s v="Spain"/>
    <x v="1"/>
    <n v="0"/>
  </r>
  <r>
    <n v="933"/>
    <s v="Spain"/>
    <x v="2"/>
    <n v="6"/>
  </r>
  <r>
    <n v="933"/>
    <s v="Spain"/>
    <x v="3"/>
    <n v="4"/>
  </r>
  <r>
    <n v="933"/>
    <s v="Spain"/>
    <x v="4"/>
    <n v="1"/>
  </r>
  <r>
    <n v="933"/>
    <s v="Spain"/>
    <x v="5"/>
    <n v="5"/>
  </r>
  <r>
    <n v="2534"/>
    <s v="Australia"/>
    <x v="0"/>
    <n v="97"/>
  </r>
  <r>
    <n v="2534"/>
    <s v="Australia"/>
    <x v="1"/>
    <n v="1"/>
  </r>
  <r>
    <n v="2534"/>
    <s v="Australia"/>
    <x v="2"/>
    <n v="41"/>
  </r>
  <r>
    <n v="2534"/>
    <s v="Australia"/>
    <x v="3"/>
    <n v="6"/>
  </r>
  <r>
    <n v="2534"/>
    <s v="Australia"/>
    <x v="4"/>
    <n v="2"/>
  </r>
  <r>
    <n v="2534"/>
    <s v="Australia"/>
    <x v="5"/>
    <n v="41"/>
  </r>
  <r>
    <n v="1998"/>
    <s v="India"/>
    <x v="0"/>
    <n v="34"/>
  </r>
  <r>
    <n v="1998"/>
    <s v="India"/>
    <x v="1"/>
    <n v="6"/>
  </r>
  <r>
    <n v="1998"/>
    <s v="India"/>
    <x v="2"/>
    <n v="21"/>
  </r>
  <r>
    <n v="1998"/>
    <s v="India"/>
    <x v="3"/>
    <n v="11"/>
  </r>
  <r>
    <n v="1998"/>
    <s v="India"/>
    <x v="4"/>
    <n v="4"/>
  </r>
  <r>
    <n v="1998"/>
    <s v="India"/>
    <x v="5"/>
    <n v="8"/>
  </r>
  <r>
    <n v="1250"/>
    <s v="Spain"/>
    <x v="0"/>
    <n v="34"/>
  </r>
  <r>
    <n v="1250"/>
    <s v="Spain"/>
    <x v="1"/>
    <n v="6"/>
  </r>
  <r>
    <n v="1250"/>
    <s v="Spain"/>
    <x v="2"/>
    <n v="21"/>
  </r>
  <r>
    <n v="1250"/>
    <s v="Spain"/>
    <x v="3"/>
    <n v="11"/>
  </r>
  <r>
    <n v="1250"/>
    <s v="Spain"/>
    <x v="4"/>
    <n v="4"/>
  </r>
  <r>
    <n v="1250"/>
    <s v="Spain"/>
    <x v="5"/>
    <n v="8"/>
  </r>
  <r>
    <n v="679"/>
    <s v="Spain"/>
    <x v="0"/>
    <n v="13"/>
  </r>
  <r>
    <n v="679"/>
    <s v="Spain"/>
    <x v="1"/>
    <n v="4"/>
  </r>
  <r>
    <n v="679"/>
    <s v="Spain"/>
    <x v="2"/>
    <n v="20"/>
  </r>
  <r>
    <n v="679"/>
    <s v="Spain"/>
    <x v="3"/>
    <n v="0"/>
  </r>
  <r>
    <n v="679"/>
    <s v="Spain"/>
    <x v="4"/>
    <n v="0"/>
  </r>
  <r>
    <n v="679"/>
    <s v="Spain"/>
    <x v="5"/>
    <n v="1"/>
  </r>
  <r>
    <n v="8832"/>
    <s v="Germany"/>
    <x v="0"/>
    <n v="37"/>
  </r>
  <r>
    <n v="8832"/>
    <s v="Germany"/>
    <x v="1"/>
    <n v="5"/>
  </r>
  <r>
    <n v="8832"/>
    <s v="Germany"/>
    <x v="2"/>
    <n v="56"/>
  </r>
  <r>
    <n v="8832"/>
    <s v="Germany"/>
    <x v="3"/>
    <n v="12"/>
  </r>
  <r>
    <n v="8832"/>
    <s v="Germany"/>
    <x v="4"/>
    <n v="8"/>
  </r>
  <r>
    <n v="8832"/>
    <s v="Germany"/>
    <x v="5"/>
    <n v="5"/>
  </r>
  <r>
    <n v="1581"/>
    <s v="Spain"/>
    <x v="0"/>
    <n v="2"/>
  </r>
  <r>
    <n v="1581"/>
    <s v="Spain"/>
    <x v="1"/>
    <n v="0"/>
  </r>
  <r>
    <n v="1581"/>
    <s v="Spain"/>
    <x v="2"/>
    <n v="8"/>
  </r>
  <r>
    <n v="1581"/>
    <s v="Spain"/>
    <x v="3"/>
    <n v="2"/>
  </r>
  <r>
    <n v="1581"/>
    <s v="Spain"/>
    <x v="4"/>
    <n v="2"/>
  </r>
  <r>
    <n v="1581"/>
    <s v="Spain"/>
    <x v="5"/>
    <n v="3"/>
  </r>
  <r>
    <n v="5929"/>
    <s v="Spain"/>
    <x v="0"/>
    <n v="19"/>
  </r>
  <r>
    <n v="5929"/>
    <s v="Spain"/>
    <x v="1"/>
    <n v="3"/>
  </r>
  <r>
    <n v="5929"/>
    <s v="Spain"/>
    <x v="2"/>
    <n v="19"/>
  </r>
  <r>
    <n v="5929"/>
    <s v="Spain"/>
    <x v="3"/>
    <n v="3"/>
  </r>
  <r>
    <n v="5929"/>
    <s v="Spain"/>
    <x v="4"/>
    <n v="1"/>
  </r>
  <r>
    <n v="5929"/>
    <s v="Spain"/>
    <x v="5"/>
    <n v="3"/>
  </r>
  <r>
    <n v="10795"/>
    <s v="India"/>
    <x v="0"/>
    <n v="19"/>
  </r>
  <r>
    <n v="10795"/>
    <s v="India"/>
    <x v="1"/>
    <n v="3"/>
  </r>
  <r>
    <n v="10795"/>
    <s v="India"/>
    <x v="2"/>
    <n v="19"/>
  </r>
  <r>
    <n v="10795"/>
    <s v="India"/>
    <x v="3"/>
    <n v="3"/>
  </r>
  <r>
    <n v="10795"/>
    <s v="India"/>
    <x v="4"/>
    <n v="1"/>
  </r>
  <r>
    <n v="10795"/>
    <s v="India"/>
    <x v="5"/>
    <n v="3"/>
  </r>
  <r>
    <n v="6211"/>
    <s v="Spain"/>
    <x v="0"/>
    <n v="18"/>
  </r>
  <r>
    <n v="6211"/>
    <s v="Spain"/>
    <x v="1"/>
    <n v="0"/>
  </r>
  <r>
    <n v="6211"/>
    <s v="Spain"/>
    <x v="2"/>
    <n v="9"/>
  </r>
  <r>
    <n v="6211"/>
    <s v="Spain"/>
    <x v="3"/>
    <n v="0"/>
  </r>
  <r>
    <n v="6211"/>
    <s v="Spain"/>
    <x v="4"/>
    <n v="1"/>
  </r>
  <r>
    <n v="6211"/>
    <s v="Spain"/>
    <x v="5"/>
    <n v="11"/>
  </r>
  <r>
    <n v="2296"/>
    <s v="Spain"/>
    <x v="0"/>
    <n v="3"/>
  </r>
  <r>
    <n v="2296"/>
    <s v="Spain"/>
    <x v="1"/>
    <n v="2"/>
  </r>
  <r>
    <n v="2296"/>
    <s v="Spain"/>
    <x v="2"/>
    <n v="11"/>
  </r>
  <r>
    <n v="2296"/>
    <s v="Spain"/>
    <x v="3"/>
    <n v="2"/>
  </r>
  <r>
    <n v="2296"/>
    <s v="Spain"/>
    <x v="4"/>
    <n v="2"/>
  </r>
  <r>
    <n v="2296"/>
    <s v="Spain"/>
    <x v="5"/>
    <n v="10"/>
  </r>
  <r>
    <n v="10613"/>
    <s v="Spain"/>
    <x v="0"/>
    <n v="26"/>
  </r>
  <r>
    <n v="10613"/>
    <s v="Spain"/>
    <x v="1"/>
    <n v="1"/>
  </r>
  <r>
    <n v="10613"/>
    <s v="Spain"/>
    <x v="2"/>
    <n v="16"/>
  </r>
  <r>
    <n v="10613"/>
    <s v="Spain"/>
    <x v="3"/>
    <n v="2"/>
  </r>
  <r>
    <n v="10613"/>
    <s v="Spain"/>
    <x v="4"/>
    <n v="2"/>
  </r>
  <r>
    <n v="10613"/>
    <s v="Spain"/>
    <x v="5"/>
    <n v="15"/>
  </r>
  <r>
    <n v="7610"/>
    <s v="Spain"/>
    <x v="0"/>
    <n v="275"/>
  </r>
  <r>
    <n v="7610"/>
    <s v="Spain"/>
    <x v="1"/>
    <n v="0"/>
  </r>
  <r>
    <n v="7610"/>
    <s v="Spain"/>
    <x v="2"/>
    <n v="86"/>
  </r>
  <r>
    <n v="7610"/>
    <s v="Spain"/>
    <x v="3"/>
    <n v="10"/>
  </r>
  <r>
    <n v="7610"/>
    <s v="Spain"/>
    <x v="4"/>
    <n v="23"/>
  </r>
  <r>
    <n v="7610"/>
    <s v="Spain"/>
    <x v="5"/>
    <n v="66"/>
  </r>
  <r>
    <n v="2217"/>
    <s v="India"/>
    <x v="0"/>
    <n v="11"/>
  </r>
  <r>
    <n v="2217"/>
    <s v="India"/>
    <x v="1"/>
    <n v="1"/>
  </r>
  <r>
    <n v="2217"/>
    <s v="India"/>
    <x v="2"/>
    <n v="2"/>
  </r>
  <r>
    <n v="2217"/>
    <s v="India"/>
    <x v="3"/>
    <n v="2"/>
  </r>
  <r>
    <n v="2217"/>
    <s v="India"/>
    <x v="4"/>
    <n v="1"/>
  </r>
  <r>
    <n v="2217"/>
    <s v="India"/>
    <x v="5"/>
    <n v="6"/>
  </r>
  <r>
    <n v="4102"/>
    <s v="Spain"/>
    <x v="0"/>
    <n v="11"/>
  </r>
  <r>
    <n v="4102"/>
    <s v="Spain"/>
    <x v="1"/>
    <n v="1"/>
  </r>
  <r>
    <n v="4102"/>
    <s v="Spain"/>
    <x v="2"/>
    <n v="2"/>
  </r>
  <r>
    <n v="4102"/>
    <s v="Spain"/>
    <x v="3"/>
    <n v="2"/>
  </r>
  <r>
    <n v="4102"/>
    <s v="Spain"/>
    <x v="4"/>
    <n v="1"/>
  </r>
  <r>
    <n v="4102"/>
    <s v="Spain"/>
    <x v="5"/>
    <n v="6"/>
  </r>
  <r>
    <n v="4351"/>
    <s v="Spain"/>
    <x v="0"/>
    <n v="18"/>
  </r>
  <r>
    <n v="4351"/>
    <s v="Spain"/>
    <x v="1"/>
    <n v="2"/>
  </r>
  <r>
    <n v="4351"/>
    <s v="Spain"/>
    <x v="2"/>
    <n v="10"/>
  </r>
  <r>
    <n v="4351"/>
    <s v="Spain"/>
    <x v="3"/>
    <n v="0"/>
  </r>
  <r>
    <n v="4351"/>
    <s v="Spain"/>
    <x v="4"/>
    <n v="0"/>
  </r>
  <r>
    <n v="4351"/>
    <s v="Spain"/>
    <x v="5"/>
    <n v="25"/>
  </r>
  <r>
    <n v="8749"/>
    <s v="Spain"/>
    <x v="0"/>
    <n v="20"/>
  </r>
  <r>
    <n v="8749"/>
    <s v="Spain"/>
    <x v="1"/>
    <n v="2"/>
  </r>
  <r>
    <n v="8749"/>
    <s v="Spain"/>
    <x v="2"/>
    <n v="9"/>
  </r>
  <r>
    <n v="8749"/>
    <s v="Spain"/>
    <x v="3"/>
    <n v="4"/>
  </r>
  <r>
    <n v="8749"/>
    <s v="Spain"/>
    <x v="4"/>
    <n v="6"/>
  </r>
  <r>
    <n v="8749"/>
    <s v="Spain"/>
    <x v="5"/>
    <n v="20"/>
  </r>
  <r>
    <n v="523"/>
    <s v="Spain"/>
    <x v="0"/>
    <n v="23"/>
  </r>
  <r>
    <n v="523"/>
    <s v="Spain"/>
    <x v="1"/>
    <n v="0"/>
  </r>
  <r>
    <n v="523"/>
    <s v="Spain"/>
    <x v="2"/>
    <n v="26"/>
  </r>
  <r>
    <n v="523"/>
    <s v="Spain"/>
    <x v="3"/>
    <n v="7"/>
  </r>
  <r>
    <n v="523"/>
    <s v="Spain"/>
    <x v="4"/>
    <n v="15"/>
  </r>
  <r>
    <n v="523"/>
    <s v="Spain"/>
    <x v="5"/>
    <n v="3"/>
  </r>
  <r>
    <n v="4095"/>
    <s v="USA"/>
    <x v="0"/>
    <n v="167"/>
  </r>
  <r>
    <n v="4095"/>
    <s v="USA"/>
    <x v="1"/>
    <n v="37"/>
  </r>
  <r>
    <n v="4095"/>
    <s v="USA"/>
    <x v="2"/>
    <n v="64"/>
  </r>
  <r>
    <n v="4095"/>
    <s v="USA"/>
    <x v="3"/>
    <n v="49"/>
  </r>
  <r>
    <n v="4095"/>
    <s v="USA"/>
    <x v="4"/>
    <n v="34"/>
  </r>
  <r>
    <n v="4095"/>
    <s v="USA"/>
    <x v="5"/>
    <n v="116"/>
  </r>
  <r>
    <n v="6019"/>
    <s v="Spain"/>
    <x v="0"/>
    <n v="45"/>
  </r>
  <r>
    <n v="6019"/>
    <s v="Spain"/>
    <x v="1"/>
    <n v="3"/>
  </r>
  <r>
    <n v="6019"/>
    <s v="Spain"/>
    <x v="2"/>
    <n v="9"/>
  </r>
  <r>
    <n v="6019"/>
    <s v="Spain"/>
    <x v="3"/>
    <n v="4"/>
  </r>
  <r>
    <n v="6019"/>
    <s v="Spain"/>
    <x v="4"/>
    <n v="4"/>
  </r>
  <r>
    <n v="6019"/>
    <s v="Spain"/>
    <x v="5"/>
    <n v="7"/>
  </r>
  <r>
    <n v="7037"/>
    <s v="Saudi Arabia"/>
    <x v="0"/>
    <n v="194"/>
  </r>
  <r>
    <n v="7037"/>
    <s v="Saudi Arabia"/>
    <x v="1"/>
    <n v="55"/>
  </r>
  <r>
    <n v="7037"/>
    <s v="Saudi Arabia"/>
    <x v="2"/>
    <n v="134"/>
  </r>
  <r>
    <n v="7037"/>
    <s v="Saudi Arabia"/>
    <x v="3"/>
    <n v="15"/>
  </r>
  <r>
    <n v="7037"/>
    <s v="Saudi Arabia"/>
    <x v="4"/>
    <n v="0"/>
  </r>
  <r>
    <n v="7037"/>
    <s v="Saudi Arabia"/>
    <x v="5"/>
    <n v="3"/>
  </r>
  <r>
    <n v="9014"/>
    <s v="India"/>
    <x v="0"/>
    <n v="39"/>
  </r>
  <r>
    <n v="9014"/>
    <s v="India"/>
    <x v="1"/>
    <n v="1"/>
  </r>
  <r>
    <n v="9014"/>
    <s v="India"/>
    <x v="2"/>
    <n v="16"/>
  </r>
  <r>
    <n v="9014"/>
    <s v="India"/>
    <x v="3"/>
    <n v="2"/>
  </r>
  <r>
    <n v="9014"/>
    <s v="India"/>
    <x v="4"/>
    <n v="0"/>
  </r>
  <r>
    <n v="9014"/>
    <s v="India"/>
    <x v="5"/>
    <n v="3"/>
  </r>
  <r>
    <n v="6798"/>
    <s v="Saudi Arabia"/>
    <x v="0"/>
    <n v="231"/>
  </r>
  <r>
    <n v="6798"/>
    <s v="Saudi Arabia"/>
    <x v="1"/>
    <n v="7"/>
  </r>
  <r>
    <n v="6798"/>
    <s v="Saudi Arabia"/>
    <x v="2"/>
    <n v="137"/>
  </r>
  <r>
    <n v="6798"/>
    <s v="Saudi Arabia"/>
    <x v="3"/>
    <n v="4"/>
  </r>
  <r>
    <n v="6798"/>
    <s v="Saudi Arabia"/>
    <x v="4"/>
    <n v="15"/>
  </r>
  <r>
    <n v="6798"/>
    <s v="Saudi Arabia"/>
    <x v="5"/>
    <n v="39"/>
  </r>
  <r>
    <n v="4168"/>
    <s v="Spain"/>
    <x v="0"/>
    <n v="231"/>
  </r>
  <r>
    <n v="4168"/>
    <s v="Spain"/>
    <x v="1"/>
    <n v="7"/>
  </r>
  <r>
    <n v="4168"/>
    <s v="Spain"/>
    <x v="2"/>
    <n v="137"/>
  </r>
  <r>
    <n v="4168"/>
    <s v="Spain"/>
    <x v="3"/>
    <n v="4"/>
  </r>
  <r>
    <n v="4168"/>
    <s v="Spain"/>
    <x v="4"/>
    <n v="15"/>
  </r>
  <r>
    <n v="4168"/>
    <s v="Spain"/>
    <x v="5"/>
    <n v="39"/>
  </r>
  <r>
    <n v="7791"/>
    <s v="Saudi Arabia"/>
    <x v="0"/>
    <n v="12"/>
  </r>
  <r>
    <n v="7791"/>
    <s v="Saudi Arabia"/>
    <x v="1"/>
    <n v="1"/>
  </r>
  <r>
    <n v="7791"/>
    <s v="Saudi Arabia"/>
    <x v="2"/>
    <n v="6"/>
  </r>
  <r>
    <n v="7791"/>
    <s v="Saudi Arabia"/>
    <x v="3"/>
    <n v="0"/>
  </r>
  <r>
    <n v="7791"/>
    <s v="Saudi Arabia"/>
    <x v="4"/>
    <n v="1"/>
  </r>
  <r>
    <n v="7791"/>
    <s v="Saudi Arabia"/>
    <x v="5"/>
    <n v="5"/>
  </r>
  <r>
    <n v="9360"/>
    <s v="USA"/>
    <x v="0"/>
    <n v="86"/>
  </r>
  <r>
    <n v="9360"/>
    <s v="USA"/>
    <x v="1"/>
    <n v="2"/>
  </r>
  <r>
    <n v="9360"/>
    <s v="USA"/>
    <x v="2"/>
    <n v="73"/>
  </r>
  <r>
    <n v="9360"/>
    <s v="USA"/>
    <x v="3"/>
    <n v="69"/>
  </r>
  <r>
    <n v="9360"/>
    <s v="USA"/>
    <x v="4"/>
    <n v="38"/>
  </r>
  <r>
    <n v="9360"/>
    <s v="USA"/>
    <x v="5"/>
    <n v="48"/>
  </r>
  <r>
    <n v="7124"/>
    <s v="Canada"/>
    <x v="0"/>
    <n v="43"/>
  </r>
  <r>
    <n v="7124"/>
    <s v="Canada"/>
    <x v="1"/>
    <n v="4"/>
  </r>
  <r>
    <n v="7124"/>
    <s v="Canada"/>
    <x v="2"/>
    <n v="12"/>
  </r>
  <r>
    <n v="7124"/>
    <s v="Canada"/>
    <x v="3"/>
    <n v="8"/>
  </r>
  <r>
    <n v="7124"/>
    <s v="Canada"/>
    <x v="4"/>
    <n v="0"/>
  </r>
  <r>
    <n v="7124"/>
    <s v="Canada"/>
    <x v="5"/>
    <n v="27"/>
  </r>
  <r>
    <n v="10708"/>
    <s v="Spain"/>
    <x v="0"/>
    <n v="10"/>
  </r>
  <r>
    <n v="10708"/>
    <s v="Spain"/>
    <x v="1"/>
    <n v="6"/>
  </r>
  <r>
    <n v="10708"/>
    <s v="Spain"/>
    <x v="2"/>
    <n v="11"/>
  </r>
  <r>
    <n v="10708"/>
    <s v="Spain"/>
    <x v="3"/>
    <n v="0"/>
  </r>
  <r>
    <n v="10708"/>
    <s v="Spain"/>
    <x v="4"/>
    <n v="4"/>
  </r>
  <r>
    <n v="10708"/>
    <s v="Spain"/>
    <x v="5"/>
    <n v="2"/>
  </r>
  <r>
    <n v="7369"/>
    <s v="Spain"/>
    <x v="0"/>
    <n v="25"/>
  </r>
  <r>
    <n v="7369"/>
    <s v="Spain"/>
    <x v="1"/>
    <n v="6"/>
  </r>
  <r>
    <n v="7369"/>
    <s v="Spain"/>
    <x v="2"/>
    <n v="25"/>
  </r>
  <r>
    <n v="7369"/>
    <s v="Spain"/>
    <x v="3"/>
    <n v="6"/>
  </r>
  <r>
    <n v="7369"/>
    <s v="Spain"/>
    <x v="4"/>
    <n v="0"/>
  </r>
  <r>
    <n v="7369"/>
    <s v="Spain"/>
    <x v="5"/>
    <n v="0"/>
  </r>
  <r>
    <n v="10010"/>
    <s v="Australia"/>
    <x v="0"/>
    <n v="100"/>
  </r>
  <r>
    <n v="10010"/>
    <s v="Australia"/>
    <x v="1"/>
    <n v="2"/>
  </r>
  <r>
    <n v="10010"/>
    <s v="Australia"/>
    <x v="2"/>
    <n v="16"/>
  </r>
  <r>
    <n v="10010"/>
    <s v="Australia"/>
    <x v="3"/>
    <n v="2"/>
  </r>
  <r>
    <n v="10010"/>
    <s v="Australia"/>
    <x v="4"/>
    <n v="1"/>
  </r>
  <r>
    <n v="10010"/>
    <s v="Australia"/>
    <x v="5"/>
    <n v="31"/>
  </r>
  <r>
    <n v="10827"/>
    <s v="Australia"/>
    <x v="0"/>
    <n v="88"/>
  </r>
  <r>
    <n v="10827"/>
    <s v="Australia"/>
    <x v="1"/>
    <n v="3"/>
  </r>
  <r>
    <n v="10827"/>
    <s v="Australia"/>
    <x v="2"/>
    <n v="21"/>
  </r>
  <r>
    <n v="10827"/>
    <s v="Australia"/>
    <x v="3"/>
    <n v="4"/>
  </r>
  <r>
    <n v="10827"/>
    <s v="Australia"/>
    <x v="4"/>
    <n v="1"/>
  </r>
  <r>
    <n v="10827"/>
    <s v="Australia"/>
    <x v="5"/>
    <n v="29"/>
  </r>
  <r>
    <n v="6374"/>
    <s v="Spain"/>
    <x v="0"/>
    <n v="223"/>
  </r>
  <r>
    <n v="6374"/>
    <s v="Spain"/>
    <x v="1"/>
    <n v="2"/>
  </r>
  <r>
    <n v="6374"/>
    <s v="Spain"/>
    <x v="2"/>
    <n v="31"/>
  </r>
  <r>
    <n v="6374"/>
    <s v="Spain"/>
    <x v="3"/>
    <n v="0"/>
  </r>
  <r>
    <n v="6374"/>
    <s v="Spain"/>
    <x v="4"/>
    <n v="2"/>
  </r>
  <r>
    <n v="6374"/>
    <s v="Spain"/>
    <x v="5"/>
    <n v="39"/>
  </r>
  <r>
    <n v="10509"/>
    <s v="USA"/>
    <x v="0"/>
    <n v="51"/>
  </r>
  <r>
    <n v="10509"/>
    <s v="USA"/>
    <x v="1"/>
    <n v="0"/>
  </r>
  <r>
    <n v="10509"/>
    <s v="USA"/>
    <x v="2"/>
    <n v="16"/>
  </r>
  <r>
    <n v="10509"/>
    <s v="USA"/>
    <x v="3"/>
    <n v="0"/>
  </r>
  <r>
    <n v="10509"/>
    <s v="USA"/>
    <x v="4"/>
    <n v="0"/>
  </r>
  <r>
    <n v="10509"/>
    <s v="USA"/>
    <x v="5"/>
    <n v="4"/>
  </r>
  <r>
    <n v="1461"/>
    <s v="Canada"/>
    <x v="0"/>
    <n v="17"/>
  </r>
  <r>
    <n v="1461"/>
    <s v="Canada"/>
    <x v="1"/>
    <n v="1"/>
  </r>
  <r>
    <n v="1461"/>
    <s v="Canada"/>
    <x v="2"/>
    <n v="12"/>
  </r>
  <r>
    <n v="1461"/>
    <s v="Canada"/>
    <x v="3"/>
    <n v="3"/>
  </r>
  <r>
    <n v="1461"/>
    <s v="Canada"/>
    <x v="4"/>
    <n v="1"/>
  </r>
  <r>
    <n v="1461"/>
    <s v="Canada"/>
    <x v="5"/>
    <n v="4"/>
  </r>
  <r>
    <n v="4188"/>
    <s v="Australia"/>
    <x v="0"/>
    <n v="204"/>
  </r>
  <r>
    <n v="4188"/>
    <s v="Australia"/>
    <x v="1"/>
    <n v="5"/>
  </r>
  <r>
    <n v="4188"/>
    <s v="Australia"/>
    <x v="2"/>
    <n v="39"/>
  </r>
  <r>
    <n v="4188"/>
    <s v="Australia"/>
    <x v="3"/>
    <n v="17"/>
  </r>
  <r>
    <n v="4188"/>
    <s v="Australia"/>
    <x v="4"/>
    <n v="0"/>
  </r>
  <r>
    <n v="4188"/>
    <s v="Australia"/>
    <x v="5"/>
    <n v="89"/>
  </r>
  <r>
    <n v="692"/>
    <s v="India"/>
    <x v="0"/>
    <n v="4"/>
  </r>
  <r>
    <n v="692"/>
    <s v="India"/>
    <x v="1"/>
    <n v="2"/>
  </r>
  <r>
    <n v="692"/>
    <s v="India"/>
    <x v="2"/>
    <n v="5"/>
  </r>
  <r>
    <n v="692"/>
    <s v="India"/>
    <x v="3"/>
    <n v="0"/>
  </r>
  <r>
    <n v="692"/>
    <s v="India"/>
    <x v="4"/>
    <n v="0"/>
  </r>
  <r>
    <n v="692"/>
    <s v="India"/>
    <x v="5"/>
    <n v="5"/>
  </r>
  <r>
    <n v="10560"/>
    <s v="Spain"/>
    <x v="0"/>
    <n v="16"/>
  </r>
  <r>
    <n v="10560"/>
    <s v="Spain"/>
    <x v="1"/>
    <n v="1"/>
  </r>
  <r>
    <n v="10560"/>
    <s v="Spain"/>
    <x v="2"/>
    <n v="2"/>
  </r>
  <r>
    <n v="10560"/>
    <s v="Spain"/>
    <x v="3"/>
    <n v="0"/>
  </r>
  <r>
    <n v="10560"/>
    <s v="Spain"/>
    <x v="4"/>
    <n v="0"/>
  </r>
  <r>
    <n v="10560"/>
    <s v="Spain"/>
    <x v="5"/>
    <n v="1"/>
  </r>
  <r>
    <n v="7042"/>
    <s v="Spain"/>
    <x v="0"/>
    <n v="3"/>
  </r>
  <r>
    <n v="7042"/>
    <s v="Spain"/>
    <x v="1"/>
    <n v="3"/>
  </r>
  <r>
    <n v="7042"/>
    <s v="Spain"/>
    <x v="2"/>
    <n v="14"/>
  </r>
  <r>
    <n v="7042"/>
    <s v="Spain"/>
    <x v="3"/>
    <n v="15"/>
  </r>
  <r>
    <n v="7042"/>
    <s v="Spain"/>
    <x v="4"/>
    <n v="21"/>
  </r>
  <r>
    <n v="7042"/>
    <s v="Spain"/>
    <x v="5"/>
    <n v="10"/>
  </r>
  <r>
    <n v="9289"/>
    <s v="Spain"/>
    <x v="0"/>
    <n v="29"/>
  </r>
  <r>
    <n v="9289"/>
    <s v="Spain"/>
    <x v="1"/>
    <n v="1"/>
  </r>
  <r>
    <n v="9289"/>
    <s v="Spain"/>
    <x v="2"/>
    <n v="17"/>
  </r>
  <r>
    <n v="9289"/>
    <s v="Spain"/>
    <x v="3"/>
    <n v="0"/>
  </r>
  <r>
    <n v="9289"/>
    <s v="Spain"/>
    <x v="4"/>
    <n v="3"/>
  </r>
  <r>
    <n v="9289"/>
    <s v="Spain"/>
    <x v="5"/>
    <n v="13"/>
  </r>
  <r>
    <n v="10542"/>
    <s v="Spain"/>
    <x v="0"/>
    <n v="29"/>
  </r>
  <r>
    <n v="10542"/>
    <s v="Spain"/>
    <x v="1"/>
    <n v="4"/>
  </r>
  <r>
    <n v="10542"/>
    <s v="Spain"/>
    <x v="2"/>
    <n v="34"/>
  </r>
  <r>
    <n v="10542"/>
    <s v="Spain"/>
    <x v="3"/>
    <n v="2"/>
  </r>
  <r>
    <n v="10542"/>
    <s v="Spain"/>
    <x v="4"/>
    <n v="4"/>
  </r>
  <r>
    <n v="10542"/>
    <s v="Spain"/>
    <x v="5"/>
    <n v="4"/>
  </r>
  <r>
    <n v="6119"/>
    <s v="Spain"/>
    <x v="0"/>
    <n v="10"/>
  </r>
  <r>
    <n v="6119"/>
    <s v="Spain"/>
    <x v="1"/>
    <n v="0"/>
  </r>
  <r>
    <n v="6119"/>
    <s v="Spain"/>
    <x v="2"/>
    <n v="3"/>
  </r>
  <r>
    <n v="6119"/>
    <s v="Spain"/>
    <x v="3"/>
    <n v="0"/>
  </r>
  <r>
    <n v="6119"/>
    <s v="Spain"/>
    <x v="4"/>
    <n v="0"/>
  </r>
  <r>
    <n v="6119"/>
    <s v="Spain"/>
    <x v="5"/>
    <n v="4"/>
  </r>
  <r>
    <n v="7327"/>
    <s v="Spain"/>
    <x v="0"/>
    <n v="21"/>
  </r>
  <r>
    <n v="7327"/>
    <s v="Spain"/>
    <x v="1"/>
    <n v="5"/>
  </r>
  <r>
    <n v="7327"/>
    <s v="Spain"/>
    <x v="2"/>
    <n v="3"/>
  </r>
  <r>
    <n v="7327"/>
    <s v="Spain"/>
    <x v="3"/>
    <n v="10"/>
  </r>
  <r>
    <n v="7327"/>
    <s v="Spain"/>
    <x v="4"/>
    <n v="1"/>
  </r>
  <r>
    <n v="7327"/>
    <s v="Spain"/>
    <x v="5"/>
    <n v="7"/>
  </r>
  <r>
    <n v="247"/>
    <s v="Spain"/>
    <x v="0"/>
    <n v="172"/>
  </r>
  <r>
    <n v="247"/>
    <s v="Spain"/>
    <x v="1"/>
    <n v="10"/>
  </r>
  <r>
    <n v="247"/>
    <s v="Spain"/>
    <x v="2"/>
    <n v="125"/>
  </r>
  <r>
    <n v="247"/>
    <s v="Spain"/>
    <x v="3"/>
    <n v="21"/>
  </r>
  <r>
    <n v="247"/>
    <s v="Spain"/>
    <x v="4"/>
    <n v="13"/>
  </r>
  <r>
    <n v="247"/>
    <s v="Spain"/>
    <x v="5"/>
    <n v="16"/>
  </r>
  <r>
    <n v="7943"/>
    <s v="Saudi Arabia"/>
    <x v="0"/>
    <n v="18"/>
  </r>
  <r>
    <n v="7943"/>
    <s v="Saudi Arabia"/>
    <x v="1"/>
    <n v="0"/>
  </r>
  <r>
    <n v="7943"/>
    <s v="Saudi Arabia"/>
    <x v="2"/>
    <n v="6"/>
  </r>
  <r>
    <n v="7943"/>
    <s v="Saudi Arabia"/>
    <x v="3"/>
    <n v="3"/>
  </r>
  <r>
    <n v="7943"/>
    <s v="Saudi Arabia"/>
    <x v="4"/>
    <n v="3"/>
  </r>
  <r>
    <n v="7943"/>
    <s v="Saudi Arabia"/>
    <x v="5"/>
    <n v="5"/>
  </r>
  <r>
    <n v="7829"/>
    <s v="India"/>
    <x v="0"/>
    <n v="15"/>
  </r>
  <r>
    <n v="7829"/>
    <s v="India"/>
    <x v="1"/>
    <n v="6"/>
  </r>
  <r>
    <n v="7829"/>
    <s v="India"/>
    <x v="2"/>
    <n v="8"/>
  </r>
  <r>
    <n v="7829"/>
    <s v="India"/>
    <x v="3"/>
    <n v="7"/>
  </r>
  <r>
    <n v="7829"/>
    <s v="India"/>
    <x v="4"/>
    <n v="4"/>
  </r>
  <r>
    <n v="7829"/>
    <s v="India"/>
    <x v="5"/>
    <n v="25"/>
  </r>
  <r>
    <n v="2285"/>
    <s v="Saudi Arabia"/>
    <x v="0"/>
    <n v="213"/>
  </r>
  <r>
    <n v="2285"/>
    <s v="Saudi Arabia"/>
    <x v="1"/>
    <n v="9"/>
  </r>
  <r>
    <n v="2285"/>
    <s v="Saudi Arabia"/>
    <x v="2"/>
    <n v="76"/>
  </r>
  <r>
    <n v="2285"/>
    <s v="Saudi Arabia"/>
    <x v="3"/>
    <n v="4"/>
  </r>
  <r>
    <n v="2285"/>
    <s v="Saudi Arabia"/>
    <x v="4"/>
    <n v="3"/>
  </r>
  <r>
    <n v="2285"/>
    <s v="Saudi Arabia"/>
    <x v="5"/>
    <n v="30"/>
  </r>
  <r>
    <n v="8916"/>
    <s v="Saudi Arabia"/>
    <x v="0"/>
    <n v="9"/>
  </r>
  <r>
    <n v="8916"/>
    <s v="Saudi Arabia"/>
    <x v="1"/>
    <n v="1"/>
  </r>
  <r>
    <n v="8916"/>
    <s v="Saudi Arabia"/>
    <x v="2"/>
    <n v="5"/>
  </r>
  <r>
    <n v="8916"/>
    <s v="Saudi Arabia"/>
    <x v="3"/>
    <n v="0"/>
  </r>
  <r>
    <n v="8916"/>
    <s v="Saudi Arabia"/>
    <x v="4"/>
    <n v="0"/>
  </r>
  <r>
    <n v="8916"/>
    <s v="Saudi Arabia"/>
    <x v="5"/>
    <n v="1"/>
  </r>
  <r>
    <n v="367"/>
    <s v="Canada"/>
    <x v="0"/>
    <n v="47"/>
  </r>
  <r>
    <n v="367"/>
    <s v="Canada"/>
    <x v="1"/>
    <n v="90"/>
  </r>
  <r>
    <n v="367"/>
    <s v="Canada"/>
    <x v="2"/>
    <n v="94"/>
  </r>
  <r>
    <n v="367"/>
    <s v="Canada"/>
    <x v="3"/>
    <n v="123"/>
  </r>
  <r>
    <n v="367"/>
    <s v="Canada"/>
    <x v="4"/>
    <n v="103"/>
  </r>
  <r>
    <n v="367"/>
    <s v="Canada"/>
    <x v="5"/>
    <n v="120"/>
  </r>
  <r>
    <n v="11025"/>
    <s v="Spain"/>
    <x v="0"/>
    <n v="65"/>
  </r>
  <r>
    <n v="11025"/>
    <s v="Spain"/>
    <x v="1"/>
    <n v="0"/>
  </r>
  <r>
    <n v="11025"/>
    <s v="Spain"/>
    <x v="2"/>
    <n v="46"/>
  </r>
  <r>
    <n v="11025"/>
    <s v="Spain"/>
    <x v="3"/>
    <n v="4"/>
  </r>
  <r>
    <n v="11025"/>
    <s v="Spain"/>
    <x v="4"/>
    <n v="3"/>
  </r>
  <r>
    <n v="11025"/>
    <s v="Spain"/>
    <x v="5"/>
    <n v="20"/>
  </r>
  <r>
    <n v="1183"/>
    <s v="Germany"/>
    <x v="0"/>
    <n v="9"/>
  </r>
  <r>
    <n v="1183"/>
    <s v="Germany"/>
    <x v="1"/>
    <n v="1"/>
  </r>
  <r>
    <n v="1183"/>
    <s v="Germany"/>
    <x v="2"/>
    <n v="4"/>
  </r>
  <r>
    <n v="1183"/>
    <s v="Germany"/>
    <x v="3"/>
    <n v="3"/>
  </r>
  <r>
    <n v="1183"/>
    <s v="Germany"/>
    <x v="4"/>
    <n v="2"/>
  </r>
  <r>
    <n v="1183"/>
    <s v="Germany"/>
    <x v="5"/>
    <n v="3"/>
  </r>
  <r>
    <n v="945"/>
    <s v="Spain"/>
    <x v="0"/>
    <n v="87"/>
  </r>
  <r>
    <n v="945"/>
    <s v="Spain"/>
    <x v="1"/>
    <n v="3"/>
  </r>
  <r>
    <n v="945"/>
    <s v="Spain"/>
    <x v="2"/>
    <n v="25"/>
  </r>
  <r>
    <n v="945"/>
    <s v="Spain"/>
    <x v="3"/>
    <n v="3"/>
  </r>
  <r>
    <n v="945"/>
    <s v="Spain"/>
    <x v="4"/>
    <n v="2"/>
  </r>
  <r>
    <n v="945"/>
    <s v="Spain"/>
    <x v="5"/>
    <n v="13"/>
  </r>
  <r>
    <n v="3276"/>
    <s v="Saudi Arabia"/>
    <x v="0"/>
    <n v="11"/>
  </r>
  <r>
    <n v="3276"/>
    <s v="Saudi Arabia"/>
    <x v="1"/>
    <n v="12"/>
  </r>
  <r>
    <n v="3276"/>
    <s v="Saudi Arabia"/>
    <x v="2"/>
    <n v="35"/>
  </r>
  <r>
    <n v="3276"/>
    <s v="Saudi Arabia"/>
    <x v="3"/>
    <n v="3"/>
  </r>
  <r>
    <n v="3276"/>
    <s v="Saudi Arabia"/>
    <x v="4"/>
    <n v="5"/>
  </r>
  <r>
    <n v="3276"/>
    <s v="Saudi Arabia"/>
    <x v="5"/>
    <n v="12"/>
  </r>
  <r>
    <n v="10839"/>
    <s v="Canada"/>
    <x v="0"/>
    <n v="6"/>
  </r>
  <r>
    <n v="10839"/>
    <s v="Canada"/>
    <x v="1"/>
    <n v="5"/>
  </r>
  <r>
    <n v="10839"/>
    <s v="Canada"/>
    <x v="2"/>
    <n v="5"/>
  </r>
  <r>
    <n v="10839"/>
    <s v="Canada"/>
    <x v="3"/>
    <n v="8"/>
  </r>
  <r>
    <n v="10839"/>
    <s v="Canada"/>
    <x v="4"/>
    <n v="0"/>
  </r>
  <r>
    <n v="10839"/>
    <s v="Canada"/>
    <x v="5"/>
    <n v="5"/>
  </r>
  <r>
    <n v="2952"/>
    <s v="Spain"/>
    <x v="0"/>
    <n v="29"/>
  </r>
  <r>
    <n v="2952"/>
    <s v="Spain"/>
    <x v="1"/>
    <n v="3"/>
  </r>
  <r>
    <n v="2952"/>
    <s v="Spain"/>
    <x v="2"/>
    <n v="30"/>
  </r>
  <r>
    <n v="2952"/>
    <s v="Spain"/>
    <x v="3"/>
    <n v="3"/>
  </r>
  <r>
    <n v="2952"/>
    <s v="Spain"/>
    <x v="4"/>
    <n v="2"/>
  </r>
  <r>
    <n v="2952"/>
    <s v="Spain"/>
    <x v="5"/>
    <n v="9"/>
  </r>
  <r>
    <n v="1175"/>
    <s v="Spain"/>
    <x v="0"/>
    <n v="88"/>
  </r>
  <r>
    <n v="1175"/>
    <s v="Spain"/>
    <x v="1"/>
    <n v="39"/>
  </r>
  <r>
    <n v="1175"/>
    <s v="Spain"/>
    <x v="2"/>
    <n v="54"/>
  </r>
  <r>
    <n v="1175"/>
    <s v="Spain"/>
    <x v="3"/>
    <n v="64"/>
  </r>
  <r>
    <n v="1175"/>
    <s v="Spain"/>
    <x v="4"/>
    <n v="28"/>
  </r>
  <r>
    <n v="1175"/>
    <s v="Spain"/>
    <x v="5"/>
    <n v="153"/>
  </r>
  <r>
    <n v="6471"/>
    <s v="Spain"/>
    <x v="0"/>
    <n v="14"/>
  </r>
  <r>
    <n v="6471"/>
    <s v="Spain"/>
    <x v="1"/>
    <n v="2"/>
  </r>
  <r>
    <n v="6471"/>
    <s v="Spain"/>
    <x v="2"/>
    <n v="30"/>
  </r>
  <r>
    <n v="6471"/>
    <s v="Spain"/>
    <x v="3"/>
    <n v="8"/>
  </r>
  <r>
    <n v="6471"/>
    <s v="Spain"/>
    <x v="4"/>
    <n v="2"/>
  </r>
  <r>
    <n v="6471"/>
    <s v="Spain"/>
    <x v="5"/>
    <n v="3"/>
  </r>
  <r>
    <n v="8779"/>
    <s v="USA"/>
    <x v="0"/>
    <n v="56"/>
  </r>
  <r>
    <n v="8779"/>
    <s v="USA"/>
    <x v="1"/>
    <n v="4"/>
  </r>
  <r>
    <n v="8779"/>
    <s v="USA"/>
    <x v="2"/>
    <n v="76"/>
  </r>
  <r>
    <n v="8779"/>
    <s v="USA"/>
    <x v="3"/>
    <n v="17"/>
  </r>
  <r>
    <n v="8779"/>
    <s v="USA"/>
    <x v="4"/>
    <n v="1"/>
  </r>
  <r>
    <n v="8779"/>
    <s v="USA"/>
    <x v="5"/>
    <n v="18"/>
  </r>
  <r>
    <n v="2724"/>
    <s v="Spain"/>
    <x v="0"/>
    <n v="12"/>
  </r>
  <r>
    <n v="2724"/>
    <s v="Spain"/>
    <x v="1"/>
    <n v="0"/>
  </r>
  <r>
    <n v="2724"/>
    <s v="Spain"/>
    <x v="2"/>
    <n v="1"/>
  </r>
  <r>
    <n v="2724"/>
    <s v="Spain"/>
    <x v="3"/>
    <n v="0"/>
  </r>
  <r>
    <n v="2724"/>
    <s v="Spain"/>
    <x v="4"/>
    <n v="0"/>
  </r>
  <r>
    <n v="2724"/>
    <s v="Spain"/>
    <x v="5"/>
    <n v="6"/>
  </r>
  <r>
    <n v="273"/>
    <s v="Germany"/>
    <x v="0"/>
    <n v="130"/>
  </r>
  <r>
    <n v="273"/>
    <s v="Germany"/>
    <x v="1"/>
    <n v="0"/>
  </r>
  <r>
    <n v="273"/>
    <s v="Germany"/>
    <x v="2"/>
    <n v="16"/>
  </r>
  <r>
    <n v="273"/>
    <s v="Germany"/>
    <x v="3"/>
    <n v="0"/>
  </r>
  <r>
    <n v="273"/>
    <s v="Germany"/>
    <x v="4"/>
    <n v="0"/>
  </r>
  <r>
    <n v="273"/>
    <s v="Germany"/>
    <x v="5"/>
    <n v="5"/>
  </r>
  <r>
    <n v="7453"/>
    <s v="Spain"/>
    <x v="0"/>
    <n v="157"/>
  </r>
  <r>
    <n v="7453"/>
    <s v="Spain"/>
    <x v="1"/>
    <n v="43"/>
  </r>
  <r>
    <n v="7453"/>
    <s v="Spain"/>
    <x v="2"/>
    <n v="127"/>
  </r>
  <r>
    <n v="7453"/>
    <s v="Spain"/>
    <x v="3"/>
    <n v="68"/>
  </r>
  <r>
    <n v="7453"/>
    <s v="Spain"/>
    <x v="4"/>
    <n v="56"/>
  </r>
  <r>
    <n v="7453"/>
    <s v="Spain"/>
    <x v="5"/>
    <n v="37"/>
  </r>
  <r>
    <n v="3409"/>
    <s v="Saudi Arabia"/>
    <x v="0"/>
    <n v="141"/>
  </r>
  <r>
    <n v="3409"/>
    <s v="Saudi Arabia"/>
    <x v="1"/>
    <n v="8"/>
  </r>
  <r>
    <n v="3409"/>
    <s v="Saudi Arabia"/>
    <x v="2"/>
    <n v="129"/>
  </r>
  <r>
    <n v="3409"/>
    <s v="Saudi Arabia"/>
    <x v="3"/>
    <n v="3"/>
  </r>
  <r>
    <n v="3409"/>
    <s v="Saudi Arabia"/>
    <x v="4"/>
    <n v="11"/>
  </r>
  <r>
    <n v="3409"/>
    <s v="Saudi Arabia"/>
    <x v="5"/>
    <n v="47"/>
  </r>
  <r>
    <n v="8008"/>
    <s v="Spain"/>
    <x v="0"/>
    <n v="46"/>
  </r>
  <r>
    <n v="8008"/>
    <s v="Spain"/>
    <x v="1"/>
    <n v="0"/>
  </r>
  <r>
    <n v="8008"/>
    <s v="Spain"/>
    <x v="2"/>
    <n v="30"/>
  </r>
  <r>
    <n v="8008"/>
    <s v="Spain"/>
    <x v="3"/>
    <n v="12"/>
  </r>
  <r>
    <n v="8008"/>
    <s v="Spain"/>
    <x v="4"/>
    <n v="1"/>
  </r>
  <r>
    <n v="8008"/>
    <s v="Spain"/>
    <x v="5"/>
    <n v="30"/>
  </r>
  <r>
    <n v="7842"/>
    <s v="Spain"/>
    <x v="0"/>
    <n v="18"/>
  </r>
  <r>
    <n v="7842"/>
    <s v="Spain"/>
    <x v="1"/>
    <n v="7"/>
  </r>
  <r>
    <n v="7842"/>
    <s v="Spain"/>
    <x v="2"/>
    <n v="34"/>
  </r>
  <r>
    <n v="7842"/>
    <s v="Spain"/>
    <x v="3"/>
    <n v="10"/>
  </r>
  <r>
    <n v="7842"/>
    <s v="Spain"/>
    <x v="4"/>
    <n v="2"/>
  </r>
  <r>
    <n v="7842"/>
    <s v="Spain"/>
    <x v="5"/>
    <n v="3"/>
  </r>
  <r>
    <n v="4385"/>
    <s v="Spain"/>
    <x v="0"/>
    <n v="23"/>
  </r>
  <r>
    <n v="4385"/>
    <s v="Spain"/>
    <x v="1"/>
    <n v="0"/>
  </r>
  <r>
    <n v="4385"/>
    <s v="Spain"/>
    <x v="2"/>
    <n v="15"/>
  </r>
  <r>
    <n v="4385"/>
    <s v="Spain"/>
    <x v="3"/>
    <n v="0"/>
  </r>
  <r>
    <n v="4385"/>
    <s v="Spain"/>
    <x v="4"/>
    <n v="2"/>
  </r>
  <r>
    <n v="4385"/>
    <s v="Spain"/>
    <x v="5"/>
    <n v="7"/>
  </r>
  <r>
    <n v="5654"/>
    <s v="Australia"/>
    <x v="0"/>
    <n v="20"/>
  </r>
  <r>
    <n v="5654"/>
    <s v="Australia"/>
    <x v="1"/>
    <n v="4"/>
  </r>
  <r>
    <n v="5654"/>
    <s v="Australia"/>
    <x v="2"/>
    <n v="10"/>
  </r>
  <r>
    <n v="5654"/>
    <s v="Australia"/>
    <x v="3"/>
    <n v="6"/>
  </r>
  <r>
    <n v="5654"/>
    <s v="Australia"/>
    <x v="4"/>
    <n v="4"/>
  </r>
  <r>
    <n v="5654"/>
    <s v="Australia"/>
    <x v="5"/>
    <n v="17"/>
  </r>
  <r>
    <n v="5329"/>
    <s v="Australia"/>
    <x v="0"/>
    <n v="8"/>
  </r>
  <r>
    <n v="5329"/>
    <s v="Australia"/>
    <x v="1"/>
    <n v="0"/>
  </r>
  <r>
    <n v="5329"/>
    <s v="Australia"/>
    <x v="2"/>
    <n v="3"/>
  </r>
  <r>
    <n v="5329"/>
    <s v="Australia"/>
    <x v="3"/>
    <n v="0"/>
  </r>
  <r>
    <n v="5329"/>
    <s v="Australia"/>
    <x v="4"/>
    <n v="0"/>
  </r>
  <r>
    <n v="5329"/>
    <s v="Australia"/>
    <x v="5"/>
    <n v="0"/>
  </r>
  <r>
    <n v="6866"/>
    <s v="Saudi Arabia"/>
    <x v="0"/>
    <n v="8"/>
  </r>
  <r>
    <n v="6866"/>
    <s v="Saudi Arabia"/>
    <x v="1"/>
    <n v="0"/>
  </r>
  <r>
    <n v="6866"/>
    <s v="Saudi Arabia"/>
    <x v="2"/>
    <n v="14"/>
  </r>
  <r>
    <n v="6866"/>
    <s v="Saudi Arabia"/>
    <x v="3"/>
    <n v="2"/>
  </r>
  <r>
    <n v="6866"/>
    <s v="Saudi Arabia"/>
    <x v="4"/>
    <n v="3"/>
  </r>
  <r>
    <n v="6866"/>
    <s v="Saudi Arabia"/>
    <x v="5"/>
    <n v="7"/>
  </r>
  <r>
    <n v="5959"/>
    <s v="India"/>
    <x v="0"/>
    <n v="158"/>
  </r>
  <r>
    <n v="5959"/>
    <s v="India"/>
    <x v="1"/>
    <n v="0"/>
  </r>
  <r>
    <n v="5959"/>
    <s v="India"/>
    <x v="2"/>
    <n v="23"/>
  </r>
  <r>
    <n v="5959"/>
    <s v="India"/>
    <x v="3"/>
    <n v="0"/>
  </r>
  <r>
    <n v="5959"/>
    <s v="India"/>
    <x v="4"/>
    <n v="0"/>
  </r>
  <r>
    <n v="5959"/>
    <s v="India"/>
    <x v="5"/>
    <n v="18"/>
  </r>
  <r>
    <n v="9635"/>
    <s v="Spain"/>
    <x v="0"/>
    <n v="66"/>
  </r>
  <r>
    <n v="9635"/>
    <s v="Spain"/>
    <x v="1"/>
    <n v="2"/>
  </r>
  <r>
    <n v="9635"/>
    <s v="Spain"/>
    <x v="2"/>
    <n v="40"/>
  </r>
  <r>
    <n v="9635"/>
    <s v="Spain"/>
    <x v="3"/>
    <n v="4"/>
  </r>
  <r>
    <n v="9635"/>
    <s v="Spain"/>
    <x v="4"/>
    <n v="3"/>
  </r>
  <r>
    <n v="9635"/>
    <s v="Spain"/>
    <x v="5"/>
    <n v="14"/>
  </r>
  <r>
    <n v="7660"/>
    <s v="Canada"/>
    <x v="0"/>
    <n v="15"/>
  </r>
  <r>
    <n v="7660"/>
    <s v="Canada"/>
    <x v="1"/>
    <n v="0"/>
  </r>
  <r>
    <n v="7660"/>
    <s v="Canada"/>
    <x v="2"/>
    <n v="8"/>
  </r>
  <r>
    <n v="7660"/>
    <s v="Canada"/>
    <x v="3"/>
    <n v="4"/>
  </r>
  <r>
    <n v="7660"/>
    <s v="Canada"/>
    <x v="4"/>
    <n v="2"/>
  </r>
  <r>
    <n v="7660"/>
    <s v="Canada"/>
    <x v="5"/>
    <n v="20"/>
  </r>
  <r>
    <n v="2055"/>
    <s v="Spain"/>
    <x v="0"/>
    <n v="15"/>
  </r>
  <r>
    <n v="2055"/>
    <s v="Spain"/>
    <x v="1"/>
    <n v="0"/>
  </r>
  <r>
    <n v="2055"/>
    <s v="Spain"/>
    <x v="2"/>
    <n v="8"/>
  </r>
  <r>
    <n v="2055"/>
    <s v="Spain"/>
    <x v="3"/>
    <n v="4"/>
  </r>
  <r>
    <n v="2055"/>
    <s v="Spain"/>
    <x v="4"/>
    <n v="2"/>
  </r>
  <r>
    <n v="2055"/>
    <s v="Spain"/>
    <x v="5"/>
    <n v="20"/>
  </r>
  <r>
    <n v="5107"/>
    <s v="Spain"/>
    <x v="0"/>
    <n v="15"/>
  </r>
  <r>
    <n v="5107"/>
    <s v="Spain"/>
    <x v="1"/>
    <n v="0"/>
  </r>
  <r>
    <n v="5107"/>
    <s v="Spain"/>
    <x v="2"/>
    <n v="8"/>
  </r>
  <r>
    <n v="5107"/>
    <s v="Spain"/>
    <x v="3"/>
    <n v="4"/>
  </r>
  <r>
    <n v="5107"/>
    <s v="Spain"/>
    <x v="4"/>
    <n v="2"/>
  </r>
  <r>
    <n v="5107"/>
    <s v="Spain"/>
    <x v="5"/>
    <n v="20"/>
  </r>
  <r>
    <n v="1626"/>
    <s v="Saudi Arabia"/>
    <x v="0"/>
    <n v="15"/>
  </r>
  <r>
    <n v="1626"/>
    <s v="Saudi Arabia"/>
    <x v="1"/>
    <n v="0"/>
  </r>
  <r>
    <n v="1626"/>
    <s v="Saudi Arabia"/>
    <x v="2"/>
    <n v="8"/>
  </r>
  <r>
    <n v="1626"/>
    <s v="Saudi Arabia"/>
    <x v="3"/>
    <n v="4"/>
  </r>
  <r>
    <n v="1626"/>
    <s v="Saudi Arabia"/>
    <x v="4"/>
    <n v="2"/>
  </r>
  <r>
    <n v="1626"/>
    <s v="Saudi Arabia"/>
    <x v="5"/>
    <n v="20"/>
  </r>
  <r>
    <n v="9653"/>
    <s v="Saudi Arabia"/>
    <x v="0"/>
    <n v="27"/>
  </r>
  <r>
    <n v="9653"/>
    <s v="Saudi Arabia"/>
    <x v="1"/>
    <n v="1"/>
  </r>
  <r>
    <n v="9653"/>
    <s v="Saudi Arabia"/>
    <x v="2"/>
    <n v="14"/>
  </r>
  <r>
    <n v="9653"/>
    <s v="Saudi Arabia"/>
    <x v="3"/>
    <n v="4"/>
  </r>
  <r>
    <n v="9653"/>
    <s v="Saudi Arabia"/>
    <x v="4"/>
    <n v="1"/>
  </r>
  <r>
    <n v="9653"/>
    <s v="Saudi Arabia"/>
    <x v="5"/>
    <n v="21"/>
  </r>
  <r>
    <n v="8953"/>
    <s v="Spain"/>
    <x v="0"/>
    <n v="27"/>
  </r>
  <r>
    <n v="8953"/>
    <s v="Spain"/>
    <x v="1"/>
    <n v="0"/>
  </r>
  <r>
    <n v="8953"/>
    <s v="Spain"/>
    <x v="2"/>
    <n v="5"/>
  </r>
  <r>
    <n v="8953"/>
    <s v="Spain"/>
    <x v="3"/>
    <n v="0"/>
  </r>
  <r>
    <n v="8953"/>
    <s v="Spain"/>
    <x v="4"/>
    <n v="0"/>
  </r>
  <r>
    <n v="8953"/>
    <s v="Spain"/>
    <x v="5"/>
    <n v="3"/>
  </r>
  <r>
    <n v="10258"/>
    <s v="USA"/>
    <x v="0"/>
    <n v="27"/>
  </r>
  <r>
    <n v="10258"/>
    <s v="USA"/>
    <x v="1"/>
    <n v="0"/>
  </r>
  <r>
    <n v="10258"/>
    <s v="USA"/>
    <x v="2"/>
    <n v="5"/>
  </r>
  <r>
    <n v="10258"/>
    <s v="USA"/>
    <x v="3"/>
    <n v="0"/>
  </r>
  <r>
    <n v="10258"/>
    <s v="USA"/>
    <x v="4"/>
    <n v="0"/>
  </r>
  <r>
    <n v="10258"/>
    <s v="USA"/>
    <x v="5"/>
    <n v="3"/>
  </r>
  <r>
    <n v="1331"/>
    <s v="Australia"/>
    <x v="0"/>
    <n v="12"/>
  </r>
  <r>
    <n v="1331"/>
    <s v="Australia"/>
    <x v="1"/>
    <n v="6"/>
  </r>
  <r>
    <n v="1331"/>
    <s v="Australia"/>
    <x v="2"/>
    <n v="20"/>
  </r>
  <r>
    <n v="1331"/>
    <s v="Australia"/>
    <x v="3"/>
    <n v="30"/>
  </r>
  <r>
    <n v="1331"/>
    <s v="Australia"/>
    <x v="4"/>
    <n v="1"/>
  </r>
  <r>
    <n v="1331"/>
    <s v="Australia"/>
    <x v="5"/>
    <n v="3"/>
  </r>
  <r>
    <n v="9216"/>
    <s v="Canada"/>
    <x v="0"/>
    <n v="23"/>
  </r>
  <r>
    <n v="9216"/>
    <s v="Canada"/>
    <x v="1"/>
    <n v="2"/>
  </r>
  <r>
    <n v="9216"/>
    <s v="Canada"/>
    <x v="2"/>
    <n v="11"/>
  </r>
  <r>
    <n v="9216"/>
    <s v="Canada"/>
    <x v="3"/>
    <n v="3"/>
  </r>
  <r>
    <n v="9216"/>
    <s v="Canada"/>
    <x v="4"/>
    <n v="1"/>
  </r>
  <r>
    <n v="9216"/>
    <s v="Canada"/>
    <x v="5"/>
    <n v="4"/>
  </r>
  <r>
    <n v="2005"/>
    <s v="Canada"/>
    <x v="0"/>
    <n v="22"/>
  </r>
  <r>
    <n v="2005"/>
    <s v="Canada"/>
    <x v="1"/>
    <n v="3"/>
  </r>
  <r>
    <n v="2005"/>
    <s v="Canada"/>
    <x v="2"/>
    <n v="30"/>
  </r>
  <r>
    <n v="2005"/>
    <s v="Canada"/>
    <x v="3"/>
    <n v="0"/>
  </r>
  <r>
    <n v="2005"/>
    <s v="Canada"/>
    <x v="4"/>
    <n v="5"/>
  </r>
  <r>
    <n v="2005"/>
    <s v="Canada"/>
    <x v="5"/>
    <n v="15"/>
  </r>
  <r>
    <n v="3308"/>
    <s v="Saudi Arabia"/>
    <x v="0"/>
    <n v="30"/>
  </r>
  <r>
    <n v="3308"/>
    <s v="Saudi Arabia"/>
    <x v="1"/>
    <n v="9"/>
  </r>
  <r>
    <n v="3308"/>
    <s v="Saudi Arabia"/>
    <x v="2"/>
    <n v="12"/>
  </r>
  <r>
    <n v="3308"/>
    <s v="Saudi Arabia"/>
    <x v="3"/>
    <n v="2"/>
  </r>
  <r>
    <n v="3308"/>
    <s v="Saudi Arabia"/>
    <x v="4"/>
    <n v="11"/>
  </r>
  <r>
    <n v="3308"/>
    <s v="Saudi Arabia"/>
    <x v="5"/>
    <n v="30"/>
  </r>
  <r>
    <n v="3265"/>
    <s v="Spain"/>
    <x v="0"/>
    <n v="21"/>
  </r>
  <r>
    <n v="3265"/>
    <s v="Spain"/>
    <x v="1"/>
    <n v="1"/>
  </r>
  <r>
    <n v="3265"/>
    <s v="Spain"/>
    <x v="2"/>
    <n v="9"/>
  </r>
  <r>
    <n v="3265"/>
    <s v="Spain"/>
    <x v="3"/>
    <n v="7"/>
  </r>
  <r>
    <n v="3265"/>
    <s v="Spain"/>
    <x v="4"/>
    <n v="3"/>
  </r>
  <r>
    <n v="3265"/>
    <s v="Spain"/>
    <x v="5"/>
    <n v="5"/>
  </r>
  <r>
    <n v="5885"/>
    <s v="Canada"/>
    <x v="0"/>
    <n v="73"/>
  </r>
  <r>
    <n v="5885"/>
    <s v="Canada"/>
    <x v="1"/>
    <n v="3"/>
  </r>
  <r>
    <n v="5885"/>
    <s v="Canada"/>
    <x v="2"/>
    <n v="90"/>
  </r>
  <r>
    <n v="5885"/>
    <s v="Canada"/>
    <x v="3"/>
    <n v="12"/>
  </r>
  <r>
    <n v="5885"/>
    <s v="Canada"/>
    <x v="4"/>
    <n v="1"/>
  </r>
  <r>
    <n v="5885"/>
    <s v="Canada"/>
    <x v="5"/>
    <n v="32"/>
  </r>
  <r>
    <n v="3310"/>
    <s v="Spain"/>
    <x v="0"/>
    <n v="73"/>
  </r>
  <r>
    <n v="3310"/>
    <s v="Spain"/>
    <x v="1"/>
    <n v="3"/>
  </r>
  <r>
    <n v="3310"/>
    <s v="Spain"/>
    <x v="2"/>
    <n v="90"/>
  </r>
  <r>
    <n v="3310"/>
    <s v="Spain"/>
    <x v="3"/>
    <n v="12"/>
  </r>
  <r>
    <n v="3310"/>
    <s v="Spain"/>
    <x v="4"/>
    <n v="1"/>
  </r>
  <r>
    <n v="3310"/>
    <s v="Spain"/>
    <x v="5"/>
    <n v="32"/>
  </r>
  <r>
    <n v="5680"/>
    <s v="Spain"/>
    <x v="0"/>
    <n v="10"/>
  </r>
  <r>
    <n v="5680"/>
    <s v="Spain"/>
    <x v="1"/>
    <n v="4"/>
  </r>
  <r>
    <n v="5680"/>
    <s v="Spain"/>
    <x v="2"/>
    <n v="7"/>
  </r>
  <r>
    <n v="5680"/>
    <s v="Spain"/>
    <x v="3"/>
    <n v="0"/>
  </r>
  <r>
    <n v="5680"/>
    <s v="Spain"/>
    <x v="4"/>
    <n v="6"/>
  </r>
  <r>
    <n v="5680"/>
    <s v="Spain"/>
    <x v="5"/>
    <n v="3"/>
  </r>
  <r>
    <n v="4472"/>
    <s v="Australia"/>
    <x v="0"/>
    <n v="23"/>
  </r>
  <r>
    <n v="4472"/>
    <s v="Australia"/>
    <x v="1"/>
    <n v="0"/>
  </r>
  <r>
    <n v="4472"/>
    <s v="Australia"/>
    <x v="2"/>
    <n v="8"/>
  </r>
  <r>
    <n v="4472"/>
    <s v="Australia"/>
    <x v="3"/>
    <n v="6"/>
  </r>
  <r>
    <n v="4472"/>
    <s v="Australia"/>
    <x v="4"/>
    <n v="2"/>
  </r>
  <r>
    <n v="4472"/>
    <s v="Australia"/>
    <x v="5"/>
    <n v="18"/>
  </r>
  <r>
    <n v="1048"/>
    <s v="Saudi Arabia"/>
    <x v="0"/>
    <n v="63"/>
  </r>
  <r>
    <n v="1048"/>
    <s v="Saudi Arabia"/>
    <x v="1"/>
    <n v="3"/>
  </r>
  <r>
    <n v="1048"/>
    <s v="Saudi Arabia"/>
    <x v="2"/>
    <n v="67"/>
  </r>
  <r>
    <n v="1048"/>
    <s v="Saudi Arabia"/>
    <x v="3"/>
    <n v="8"/>
  </r>
  <r>
    <n v="1048"/>
    <s v="Saudi Arabia"/>
    <x v="4"/>
    <n v="9"/>
  </r>
  <r>
    <n v="1048"/>
    <s v="Saudi Arabia"/>
    <x v="5"/>
    <n v="28"/>
  </r>
  <r>
    <n v="1834"/>
    <s v="Saudi Arabia"/>
    <x v="0"/>
    <n v="30"/>
  </r>
  <r>
    <n v="1834"/>
    <s v="Saudi Arabia"/>
    <x v="1"/>
    <n v="5"/>
  </r>
  <r>
    <n v="1834"/>
    <s v="Saudi Arabia"/>
    <x v="2"/>
    <n v="23"/>
  </r>
  <r>
    <n v="1834"/>
    <s v="Saudi Arabia"/>
    <x v="3"/>
    <n v="4"/>
  </r>
  <r>
    <n v="1834"/>
    <s v="Saudi Arabia"/>
    <x v="4"/>
    <n v="1"/>
  </r>
  <r>
    <n v="1834"/>
    <s v="Saudi Arabia"/>
    <x v="5"/>
    <n v="4"/>
  </r>
  <r>
    <n v="10270"/>
    <s v="Germany"/>
    <x v="0"/>
    <n v="11"/>
  </r>
  <r>
    <n v="10270"/>
    <s v="Germany"/>
    <x v="1"/>
    <n v="5"/>
  </r>
  <r>
    <n v="10270"/>
    <s v="Germany"/>
    <x v="2"/>
    <n v="22"/>
  </r>
  <r>
    <n v="10270"/>
    <s v="Germany"/>
    <x v="3"/>
    <n v="12"/>
  </r>
  <r>
    <n v="10270"/>
    <s v="Germany"/>
    <x v="4"/>
    <n v="5"/>
  </r>
  <r>
    <n v="10270"/>
    <s v="Germany"/>
    <x v="5"/>
    <n v="11"/>
  </r>
  <r>
    <n v="10402"/>
    <s v="Canada"/>
    <x v="0"/>
    <n v="25"/>
  </r>
  <r>
    <n v="10402"/>
    <s v="Canada"/>
    <x v="1"/>
    <n v="1"/>
  </r>
  <r>
    <n v="10402"/>
    <s v="Canada"/>
    <x v="2"/>
    <n v="9"/>
  </r>
  <r>
    <n v="10402"/>
    <s v="Canada"/>
    <x v="3"/>
    <n v="2"/>
  </r>
  <r>
    <n v="10402"/>
    <s v="Canada"/>
    <x v="4"/>
    <n v="1"/>
  </r>
  <r>
    <n v="10402"/>
    <s v="Canada"/>
    <x v="5"/>
    <n v="1"/>
  </r>
  <r>
    <n v="4697"/>
    <s v="Saudi Arabia"/>
    <x v="0"/>
    <n v="248"/>
  </r>
  <r>
    <n v="4697"/>
    <s v="Saudi Arabia"/>
    <x v="1"/>
    <n v="3"/>
  </r>
  <r>
    <n v="4697"/>
    <s v="Saudi Arabia"/>
    <x v="2"/>
    <n v="81"/>
  </r>
  <r>
    <n v="4697"/>
    <s v="Saudi Arabia"/>
    <x v="3"/>
    <n v="4"/>
  </r>
  <r>
    <n v="4697"/>
    <s v="Saudi Arabia"/>
    <x v="4"/>
    <n v="3"/>
  </r>
  <r>
    <n v="4697"/>
    <s v="Saudi Arabia"/>
    <x v="5"/>
    <n v="51"/>
  </r>
  <r>
    <n v="2874"/>
    <s v="Saudi Arabia"/>
    <x v="0"/>
    <n v="6"/>
  </r>
  <r>
    <n v="2874"/>
    <s v="Saudi Arabia"/>
    <x v="1"/>
    <n v="4"/>
  </r>
  <r>
    <n v="2874"/>
    <s v="Saudi Arabia"/>
    <x v="2"/>
    <n v="7"/>
  </r>
  <r>
    <n v="2874"/>
    <s v="Saudi Arabia"/>
    <x v="3"/>
    <n v="4"/>
  </r>
  <r>
    <n v="2874"/>
    <s v="Saudi Arabia"/>
    <x v="4"/>
    <n v="3"/>
  </r>
  <r>
    <n v="2874"/>
    <s v="Saudi Arabia"/>
    <x v="5"/>
    <n v="8"/>
  </r>
  <r>
    <n v="453"/>
    <s v="Spain"/>
    <x v="0"/>
    <n v="27"/>
  </r>
  <r>
    <n v="453"/>
    <s v="Spain"/>
    <x v="1"/>
    <n v="0"/>
  </r>
  <r>
    <n v="453"/>
    <s v="Spain"/>
    <x v="2"/>
    <n v="12"/>
  </r>
  <r>
    <n v="453"/>
    <s v="Spain"/>
    <x v="3"/>
    <n v="0"/>
  </r>
  <r>
    <n v="453"/>
    <s v="Spain"/>
    <x v="4"/>
    <n v="1"/>
  </r>
  <r>
    <n v="453"/>
    <s v="Spain"/>
    <x v="5"/>
    <n v="5"/>
  </r>
  <r>
    <n v="6263"/>
    <s v="Spain"/>
    <x v="0"/>
    <n v="28"/>
  </r>
  <r>
    <n v="6263"/>
    <s v="Spain"/>
    <x v="1"/>
    <n v="9"/>
  </r>
  <r>
    <n v="6263"/>
    <s v="Spain"/>
    <x v="2"/>
    <n v="37"/>
  </r>
  <r>
    <n v="6263"/>
    <s v="Spain"/>
    <x v="3"/>
    <n v="12"/>
  </r>
  <r>
    <n v="6263"/>
    <s v="Spain"/>
    <x v="4"/>
    <n v="7"/>
  </r>
  <r>
    <n v="6263"/>
    <s v="Spain"/>
    <x v="5"/>
    <n v="13"/>
  </r>
  <r>
    <n v="5827"/>
    <s v="Saudi Arabia"/>
    <x v="0"/>
    <n v="36"/>
  </r>
  <r>
    <n v="5827"/>
    <s v="Saudi Arabia"/>
    <x v="1"/>
    <n v="0"/>
  </r>
  <r>
    <n v="5827"/>
    <s v="Saudi Arabia"/>
    <x v="2"/>
    <n v="12"/>
  </r>
  <r>
    <n v="5827"/>
    <s v="Saudi Arabia"/>
    <x v="3"/>
    <n v="2"/>
  </r>
  <r>
    <n v="5827"/>
    <s v="Saudi Arabia"/>
    <x v="4"/>
    <n v="2"/>
  </r>
  <r>
    <n v="5827"/>
    <s v="Saudi Arabia"/>
    <x v="5"/>
    <n v="10"/>
  </r>
  <r>
    <n v="8870"/>
    <s v="Spain"/>
    <x v="0"/>
    <n v="75"/>
  </r>
  <r>
    <n v="8870"/>
    <s v="Spain"/>
    <x v="1"/>
    <n v="12"/>
  </r>
  <r>
    <n v="8870"/>
    <s v="Spain"/>
    <x v="2"/>
    <n v="141"/>
  </r>
  <r>
    <n v="8870"/>
    <s v="Spain"/>
    <x v="3"/>
    <n v="43"/>
  </r>
  <r>
    <n v="8870"/>
    <s v="Spain"/>
    <x v="4"/>
    <n v="39"/>
  </r>
  <r>
    <n v="8870"/>
    <s v="Spain"/>
    <x v="5"/>
    <n v="187"/>
  </r>
  <r>
    <n v="10340"/>
    <s v="Spain"/>
    <x v="0"/>
    <n v="75"/>
  </r>
  <r>
    <n v="10340"/>
    <s v="Spain"/>
    <x v="1"/>
    <n v="12"/>
  </r>
  <r>
    <n v="10340"/>
    <s v="Spain"/>
    <x v="2"/>
    <n v="141"/>
  </r>
  <r>
    <n v="10340"/>
    <s v="Spain"/>
    <x v="3"/>
    <n v="43"/>
  </r>
  <r>
    <n v="10340"/>
    <s v="Spain"/>
    <x v="4"/>
    <n v="39"/>
  </r>
  <r>
    <n v="10340"/>
    <s v="Spain"/>
    <x v="5"/>
    <n v="187"/>
  </r>
  <r>
    <n v="2521"/>
    <s v="Spain"/>
    <x v="0"/>
    <n v="23"/>
  </r>
  <r>
    <n v="2521"/>
    <s v="Spain"/>
    <x v="1"/>
    <n v="1"/>
  </r>
  <r>
    <n v="2521"/>
    <s v="Spain"/>
    <x v="2"/>
    <n v="13"/>
  </r>
  <r>
    <n v="2521"/>
    <s v="Spain"/>
    <x v="3"/>
    <n v="2"/>
  </r>
  <r>
    <n v="2521"/>
    <s v="Spain"/>
    <x v="4"/>
    <n v="2"/>
  </r>
  <r>
    <n v="2521"/>
    <s v="Spain"/>
    <x v="5"/>
    <n v="18"/>
  </r>
  <r>
    <n v="4301"/>
    <s v="Australia"/>
    <x v="0"/>
    <n v="23"/>
  </r>
  <r>
    <n v="4301"/>
    <s v="Australia"/>
    <x v="1"/>
    <n v="1"/>
  </r>
  <r>
    <n v="4301"/>
    <s v="Australia"/>
    <x v="2"/>
    <n v="13"/>
  </r>
  <r>
    <n v="4301"/>
    <s v="Australia"/>
    <x v="3"/>
    <n v="2"/>
  </r>
  <r>
    <n v="4301"/>
    <s v="Australia"/>
    <x v="4"/>
    <n v="2"/>
  </r>
  <r>
    <n v="4301"/>
    <s v="Australia"/>
    <x v="5"/>
    <n v="18"/>
  </r>
  <r>
    <n v="1403"/>
    <s v="Spain"/>
    <x v="0"/>
    <n v="8"/>
  </r>
  <r>
    <n v="1403"/>
    <s v="Spain"/>
    <x v="1"/>
    <n v="4"/>
  </r>
  <r>
    <n v="1403"/>
    <s v="Spain"/>
    <x v="2"/>
    <n v="15"/>
  </r>
  <r>
    <n v="1403"/>
    <s v="Spain"/>
    <x v="3"/>
    <n v="3"/>
  </r>
  <r>
    <n v="1403"/>
    <s v="Spain"/>
    <x v="4"/>
    <n v="5"/>
  </r>
  <r>
    <n v="1403"/>
    <s v="Spain"/>
    <x v="5"/>
    <n v="3"/>
  </r>
  <r>
    <n v="5892"/>
    <s v="Saudi Arabia"/>
    <x v="0"/>
    <n v="158"/>
  </r>
  <r>
    <n v="5892"/>
    <s v="Saudi Arabia"/>
    <x v="1"/>
    <n v="6"/>
  </r>
  <r>
    <n v="5892"/>
    <s v="Saudi Arabia"/>
    <x v="2"/>
    <n v="45"/>
  </r>
  <r>
    <n v="5892"/>
    <s v="Saudi Arabia"/>
    <x v="3"/>
    <n v="8"/>
  </r>
  <r>
    <n v="5892"/>
    <s v="Saudi Arabia"/>
    <x v="4"/>
    <n v="2"/>
  </r>
  <r>
    <n v="5892"/>
    <s v="Saudi Arabia"/>
    <x v="5"/>
    <n v="2"/>
  </r>
  <r>
    <n v="5287"/>
    <s v="Spain"/>
    <x v="0"/>
    <n v="45"/>
  </r>
  <r>
    <n v="5287"/>
    <s v="Spain"/>
    <x v="1"/>
    <n v="2"/>
  </r>
  <r>
    <n v="5287"/>
    <s v="Spain"/>
    <x v="2"/>
    <n v="26"/>
  </r>
  <r>
    <n v="5287"/>
    <s v="Spain"/>
    <x v="3"/>
    <n v="4"/>
  </r>
  <r>
    <n v="5287"/>
    <s v="Spain"/>
    <x v="4"/>
    <n v="1"/>
  </r>
  <r>
    <n v="5287"/>
    <s v="Spain"/>
    <x v="5"/>
    <n v="1"/>
  </r>
  <r>
    <n v="7458"/>
    <s v="Australia"/>
    <x v="0"/>
    <n v="39"/>
  </r>
  <r>
    <n v="7458"/>
    <s v="Australia"/>
    <x v="1"/>
    <n v="2"/>
  </r>
  <r>
    <n v="7458"/>
    <s v="Australia"/>
    <x v="2"/>
    <n v="25"/>
  </r>
  <r>
    <n v="7458"/>
    <s v="Australia"/>
    <x v="3"/>
    <n v="4"/>
  </r>
  <r>
    <n v="7458"/>
    <s v="Australia"/>
    <x v="4"/>
    <n v="3"/>
  </r>
  <r>
    <n v="7458"/>
    <s v="Australia"/>
    <x v="5"/>
    <n v="24"/>
  </r>
  <r>
    <n v="3386"/>
    <s v="Spain"/>
    <x v="0"/>
    <n v="34"/>
  </r>
  <r>
    <n v="3386"/>
    <s v="Spain"/>
    <x v="1"/>
    <n v="4"/>
  </r>
  <r>
    <n v="3386"/>
    <s v="Spain"/>
    <x v="2"/>
    <n v="66"/>
  </r>
  <r>
    <n v="3386"/>
    <s v="Spain"/>
    <x v="3"/>
    <n v="3"/>
  </r>
  <r>
    <n v="3386"/>
    <s v="Spain"/>
    <x v="4"/>
    <n v="10"/>
  </r>
  <r>
    <n v="3386"/>
    <s v="Spain"/>
    <x v="5"/>
    <n v="20"/>
  </r>
  <r>
    <n v="8175"/>
    <s v="Saudi Arabia"/>
    <x v="0"/>
    <n v="34"/>
  </r>
  <r>
    <n v="8175"/>
    <s v="Saudi Arabia"/>
    <x v="1"/>
    <n v="4"/>
  </r>
  <r>
    <n v="8175"/>
    <s v="Saudi Arabia"/>
    <x v="2"/>
    <n v="66"/>
  </r>
  <r>
    <n v="8175"/>
    <s v="Saudi Arabia"/>
    <x v="3"/>
    <n v="3"/>
  </r>
  <r>
    <n v="8175"/>
    <s v="Saudi Arabia"/>
    <x v="4"/>
    <n v="10"/>
  </r>
  <r>
    <n v="8175"/>
    <s v="Saudi Arabia"/>
    <x v="5"/>
    <n v="20"/>
  </r>
  <r>
    <n v="1404"/>
    <s v="Saudi Arabia"/>
    <x v="0"/>
    <n v="51"/>
  </r>
  <r>
    <n v="1404"/>
    <s v="Saudi Arabia"/>
    <x v="1"/>
    <n v="23"/>
  </r>
  <r>
    <n v="1404"/>
    <s v="Saudi Arabia"/>
    <x v="2"/>
    <n v="82"/>
  </r>
  <r>
    <n v="1404"/>
    <s v="Saudi Arabia"/>
    <x v="3"/>
    <n v="33"/>
  </r>
  <r>
    <n v="1404"/>
    <s v="Saudi Arabia"/>
    <x v="4"/>
    <n v="0"/>
  </r>
  <r>
    <n v="1404"/>
    <s v="Saudi Arabia"/>
    <x v="5"/>
    <n v="42"/>
  </r>
  <r>
    <n v="274"/>
    <s v="Germany"/>
    <x v="0"/>
    <n v="9"/>
  </r>
  <r>
    <n v="274"/>
    <s v="Germany"/>
    <x v="1"/>
    <n v="3"/>
  </r>
  <r>
    <n v="274"/>
    <s v="Germany"/>
    <x v="2"/>
    <n v="15"/>
  </r>
  <r>
    <n v="274"/>
    <s v="Germany"/>
    <x v="3"/>
    <n v="2"/>
  </r>
  <r>
    <n v="274"/>
    <s v="Germany"/>
    <x v="4"/>
    <n v="3"/>
  </r>
  <r>
    <n v="274"/>
    <s v="Germany"/>
    <x v="5"/>
    <n v="2"/>
  </r>
  <r>
    <n v="236"/>
    <s v="Canada"/>
    <x v="0"/>
    <n v="28"/>
  </r>
  <r>
    <n v="236"/>
    <s v="Canada"/>
    <x v="1"/>
    <n v="23"/>
  </r>
  <r>
    <n v="236"/>
    <s v="Canada"/>
    <x v="2"/>
    <n v="29"/>
  </r>
  <r>
    <n v="236"/>
    <s v="Canada"/>
    <x v="3"/>
    <n v="29"/>
  </r>
  <r>
    <n v="236"/>
    <s v="Canada"/>
    <x v="4"/>
    <n v="14"/>
  </r>
  <r>
    <n v="236"/>
    <s v="Canada"/>
    <x v="5"/>
    <n v="47"/>
  </r>
  <r>
    <n v="8315"/>
    <s v="USA"/>
    <x v="0"/>
    <n v="4"/>
  </r>
  <r>
    <n v="8315"/>
    <s v="USA"/>
    <x v="1"/>
    <n v="2"/>
  </r>
  <r>
    <n v="8315"/>
    <s v="USA"/>
    <x v="2"/>
    <n v="11"/>
  </r>
  <r>
    <n v="8315"/>
    <s v="USA"/>
    <x v="3"/>
    <n v="2"/>
  </r>
  <r>
    <n v="8315"/>
    <s v="USA"/>
    <x v="4"/>
    <n v="0"/>
  </r>
  <r>
    <n v="8315"/>
    <s v="USA"/>
    <x v="5"/>
    <n v="4"/>
  </r>
  <r>
    <n v="5184"/>
    <s v="Spain"/>
    <x v="0"/>
    <n v="4"/>
  </r>
  <r>
    <n v="5184"/>
    <s v="Spain"/>
    <x v="1"/>
    <n v="2"/>
  </r>
  <r>
    <n v="5184"/>
    <s v="Spain"/>
    <x v="2"/>
    <n v="11"/>
  </r>
  <r>
    <n v="5184"/>
    <s v="Spain"/>
    <x v="3"/>
    <n v="2"/>
  </r>
  <r>
    <n v="5184"/>
    <s v="Spain"/>
    <x v="4"/>
    <n v="0"/>
  </r>
  <r>
    <n v="5184"/>
    <s v="Spain"/>
    <x v="5"/>
    <n v="4"/>
  </r>
  <r>
    <n v="9467"/>
    <s v="Spain"/>
    <x v="0"/>
    <n v="3"/>
  </r>
  <r>
    <n v="9467"/>
    <s v="Spain"/>
    <x v="1"/>
    <n v="2"/>
  </r>
  <r>
    <n v="9467"/>
    <s v="Spain"/>
    <x v="2"/>
    <n v="10"/>
  </r>
  <r>
    <n v="9467"/>
    <s v="Spain"/>
    <x v="3"/>
    <n v="3"/>
  </r>
  <r>
    <n v="9467"/>
    <s v="Spain"/>
    <x v="4"/>
    <n v="0"/>
  </r>
  <r>
    <n v="9467"/>
    <s v="Spain"/>
    <x v="5"/>
    <n v="2"/>
  </r>
  <r>
    <n v="6287"/>
    <s v="Spain"/>
    <x v="0"/>
    <n v="14"/>
  </r>
  <r>
    <n v="6287"/>
    <s v="Spain"/>
    <x v="1"/>
    <n v="0"/>
  </r>
  <r>
    <n v="6287"/>
    <s v="Spain"/>
    <x v="2"/>
    <n v="16"/>
  </r>
  <r>
    <n v="6287"/>
    <s v="Spain"/>
    <x v="3"/>
    <n v="0"/>
  </r>
  <r>
    <n v="6287"/>
    <s v="Spain"/>
    <x v="4"/>
    <n v="0"/>
  </r>
  <r>
    <n v="6287"/>
    <s v="Spain"/>
    <x v="5"/>
    <n v="6"/>
  </r>
  <r>
    <n v="4706"/>
    <s v="Canada"/>
    <x v="0"/>
    <n v="29"/>
  </r>
  <r>
    <n v="4706"/>
    <s v="Canada"/>
    <x v="1"/>
    <n v="0"/>
  </r>
  <r>
    <n v="4706"/>
    <s v="Canada"/>
    <x v="2"/>
    <n v="5"/>
  </r>
  <r>
    <n v="4706"/>
    <s v="Canada"/>
    <x v="3"/>
    <n v="0"/>
  </r>
  <r>
    <n v="4706"/>
    <s v="Canada"/>
    <x v="4"/>
    <n v="1"/>
  </r>
  <r>
    <n v="4706"/>
    <s v="Canada"/>
    <x v="5"/>
    <n v="5"/>
  </r>
  <r>
    <n v="3790"/>
    <s v="Saudi Arabia"/>
    <x v="0"/>
    <n v="8"/>
  </r>
  <r>
    <n v="3790"/>
    <s v="Saudi Arabia"/>
    <x v="1"/>
    <n v="1"/>
  </r>
  <r>
    <n v="3790"/>
    <s v="Saudi Arabia"/>
    <x v="2"/>
    <n v="5"/>
  </r>
  <r>
    <n v="3790"/>
    <s v="Saudi Arabia"/>
    <x v="3"/>
    <n v="0"/>
  </r>
  <r>
    <n v="3790"/>
    <s v="Saudi Arabia"/>
    <x v="4"/>
    <n v="0"/>
  </r>
  <r>
    <n v="3790"/>
    <s v="Saudi Arabia"/>
    <x v="5"/>
    <n v="1"/>
  </r>
  <r>
    <n v="7261"/>
    <s v="Spain"/>
    <x v="0"/>
    <n v="199"/>
  </r>
  <r>
    <n v="7261"/>
    <s v="Spain"/>
    <x v="1"/>
    <n v="33"/>
  </r>
  <r>
    <n v="7261"/>
    <s v="Spain"/>
    <x v="2"/>
    <n v="60"/>
  </r>
  <r>
    <n v="7261"/>
    <s v="Spain"/>
    <x v="3"/>
    <n v="8"/>
  </r>
  <r>
    <n v="7261"/>
    <s v="Spain"/>
    <x v="4"/>
    <n v="3"/>
  </r>
  <r>
    <n v="7261"/>
    <s v="Spain"/>
    <x v="5"/>
    <n v="15"/>
  </r>
  <r>
    <n v="2452"/>
    <s v="Spain"/>
    <x v="0"/>
    <n v="199"/>
  </r>
  <r>
    <n v="2452"/>
    <s v="Spain"/>
    <x v="1"/>
    <n v="33"/>
  </r>
  <r>
    <n v="2452"/>
    <s v="Spain"/>
    <x v="2"/>
    <n v="60"/>
  </r>
  <r>
    <n v="2452"/>
    <s v="Spain"/>
    <x v="3"/>
    <n v="8"/>
  </r>
  <r>
    <n v="2452"/>
    <s v="Spain"/>
    <x v="4"/>
    <n v="3"/>
  </r>
  <r>
    <n v="2452"/>
    <s v="Spain"/>
    <x v="5"/>
    <n v="15"/>
  </r>
  <r>
    <n v="2620"/>
    <s v="Saudi Arabia"/>
    <x v="0"/>
    <n v="14"/>
  </r>
  <r>
    <n v="2620"/>
    <s v="Saudi Arabia"/>
    <x v="1"/>
    <n v="0"/>
  </r>
  <r>
    <n v="2620"/>
    <s v="Saudi Arabia"/>
    <x v="2"/>
    <n v="2"/>
  </r>
  <r>
    <n v="2620"/>
    <s v="Saudi Arabia"/>
    <x v="3"/>
    <n v="0"/>
  </r>
  <r>
    <n v="2620"/>
    <s v="Saudi Arabia"/>
    <x v="4"/>
    <n v="0"/>
  </r>
  <r>
    <n v="2620"/>
    <s v="Saudi Arabia"/>
    <x v="5"/>
    <n v="7"/>
  </r>
  <r>
    <n v="8254"/>
    <s v="Germany"/>
    <x v="0"/>
    <n v="14"/>
  </r>
  <r>
    <n v="8254"/>
    <s v="Germany"/>
    <x v="1"/>
    <n v="0"/>
  </r>
  <r>
    <n v="8254"/>
    <s v="Germany"/>
    <x v="2"/>
    <n v="2"/>
  </r>
  <r>
    <n v="8254"/>
    <s v="Germany"/>
    <x v="3"/>
    <n v="0"/>
  </r>
  <r>
    <n v="8254"/>
    <s v="Germany"/>
    <x v="4"/>
    <n v="0"/>
  </r>
  <r>
    <n v="8254"/>
    <s v="Germany"/>
    <x v="5"/>
    <n v="7"/>
  </r>
  <r>
    <n v="11091"/>
    <s v="Germany"/>
    <x v="0"/>
    <n v="7"/>
  </r>
  <r>
    <n v="11091"/>
    <s v="Germany"/>
    <x v="1"/>
    <n v="2"/>
  </r>
  <r>
    <n v="11091"/>
    <s v="Germany"/>
    <x v="2"/>
    <n v="9"/>
  </r>
  <r>
    <n v="11091"/>
    <s v="Germany"/>
    <x v="3"/>
    <n v="2"/>
  </r>
  <r>
    <n v="11091"/>
    <s v="Germany"/>
    <x v="4"/>
    <n v="0"/>
  </r>
  <r>
    <n v="11091"/>
    <s v="Germany"/>
    <x v="5"/>
    <n v="2"/>
  </r>
  <r>
    <n v="5824"/>
    <s v="Australia"/>
    <x v="0"/>
    <n v="7"/>
  </r>
  <r>
    <n v="5824"/>
    <s v="Australia"/>
    <x v="1"/>
    <n v="0"/>
  </r>
  <r>
    <n v="5824"/>
    <s v="Australia"/>
    <x v="2"/>
    <n v="1"/>
  </r>
  <r>
    <n v="5824"/>
    <s v="Australia"/>
    <x v="3"/>
    <n v="0"/>
  </r>
  <r>
    <n v="5824"/>
    <s v="Australia"/>
    <x v="4"/>
    <n v="0"/>
  </r>
  <r>
    <n v="5824"/>
    <s v="Australia"/>
    <x v="5"/>
    <n v="0"/>
  </r>
  <r>
    <n v="1016"/>
    <s v="Canada"/>
    <x v="0"/>
    <n v="41"/>
  </r>
  <r>
    <n v="1016"/>
    <s v="Canada"/>
    <x v="1"/>
    <n v="1"/>
  </r>
  <r>
    <n v="1016"/>
    <s v="Canada"/>
    <x v="2"/>
    <n v="6"/>
  </r>
  <r>
    <n v="1016"/>
    <s v="Canada"/>
    <x v="3"/>
    <n v="2"/>
  </r>
  <r>
    <n v="1016"/>
    <s v="Canada"/>
    <x v="4"/>
    <n v="0"/>
  </r>
  <r>
    <n v="1016"/>
    <s v="Canada"/>
    <x v="5"/>
    <n v="5"/>
  </r>
  <r>
    <n v="5015"/>
    <s v="Spain"/>
    <x v="0"/>
    <n v="68"/>
  </r>
  <r>
    <n v="5015"/>
    <s v="Spain"/>
    <x v="1"/>
    <n v="6"/>
  </r>
  <r>
    <n v="5015"/>
    <s v="Spain"/>
    <x v="2"/>
    <n v="38"/>
  </r>
  <r>
    <n v="5015"/>
    <s v="Spain"/>
    <x v="3"/>
    <n v="3"/>
  </r>
  <r>
    <n v="5015"/>
    <s v="Spain"/>
    <x v="4"/>
    <n v="6"/>
  </r>
  <r>
    <n v="5015"/>
    <s v="Spain"/>
    <x v="5"/>
    <n v="41"/>
  </r>
  <r>
    <n v="3469"/>
    <s v="Spain"/>
    <x v="0"/>
    <n v="19"/>
  </r>
  <r>
    <n v="3469"/>
    <s v="Spain"/>
    <x v="1"/>
    <n v="18"/>
  </r>
  <r>
    <n v="3469"/>
    <s v="Spain"/>
    <x v="2"/>
    <n v="33"/>
  </r>
  <r>
    <n v="3469"/>
    <s v="Spain"/>
    <x v="3"/>
    <n v="24"/>
  </r>
  <r>
    <n v="3469"/>
    <s v="Spain"/>
    <x v="4"/>
    <n v="1"/>
  </r>
  <r>
    <n v="3469"/>
    <s v="Spain"/>
    <x v="5"/>
    <n v="8"/>
  </r>
  <r>
    <n v="4988"/>
    <s v="Saudi Arabia"/>
    <x v="0"/>
    <n v="19"/>
  </r>
  <r>
    <n v="4988"/>
    <s v="Saudi Arabia"/>
    <x v="1"/>
    <n v="6"/>
  </r>
  <r>
    <n v="4988"/>
    <s v="Saudi Arabia"/>
    <x v="2"/>
    <n v="20"/>
  </r>
  <r>
    <n v="4988"/>
    <s v="Saudi Arabia"/>
    <x v="3"/>
    <n v="0"/>
  </r>
  <r>
    <n v="4988"/>
    <s v="Saudi Arabia"/>
    <x v="4"/>
    <n v="5"/>
  </r>
  <r>
    <n v="4988"/>
    <s v="Saudi Arabia"/>
    <x v="5"/>
    <n v="12"/>
  </r>
  <r>
    <n v="1951"/>
    <s v="Spain"/>
    <x v="0"/>
    <n v="228"/>
  </r>
  <r>
    <n v="1951"/>
    <s v="Spain"/>
    <x v="1"/>
    <n v="122"/>
  </r>
  <r>
    <n v="1951"/>
    <s v="Spain"/>
    <x v="2"/>
    <n v="122"/>
  </r>
  <r>
    <n v="1951"/>
    <s v="Spain"/>
    <x v="3"/>
    <n v="208"/>
  </r>
  <r>
    <n v="1951"/>
    <s v="Spain"/>
    <x v="4"/>
    <n v="129"/>
  </r>
  <r>
    <n v="1951"/>
    <s v="Spain"/>
    <x v="5"/>
    <n v="30"/>
  </r>
  <r>
    <n v="520"/>
    <s v="Spain"/>
    <x v="0"/>
    <n v="3"/>
  </r>
  <r>
    <n v="520"/>
    <s v="Spain"/>
    <x v="1"/>
    <n v="3"/>
  </r>
  <r>
    <n v="520"/>
    <s v="Spain"/>
    <x v="2"/>
    <n v="7"/>
  </r>
  <r>
    <n v="520"/>
    <s v="Spain"/>
    <x v="3"/>
    <n v="6"/>
  </r>
  <r>
    <n v="520"/>
    <s v="Spain"/>
    <x v="4"/>
    <n v="2"/>
  </r>
  <r>
    <n v="520"/>
    <s v="Spain"/>
    <x v="5"/>
    <n v="9"/>
  </r>
  <r>
    <n v="8372"/>
    <s v="Saudi Arabia"/>
    <x v="0"/>
    <n v="3"/>
  </r>
  <r>
    <n v="8372"/>
    <s v="Saudi Arabia"/>
    <x v="1"/>
    <n v="3"/>
  </r>
  <r>
    <n v="8372"/>
    <s v="Saudi Arabia"/>
    <x v="2"/>
    <n v="7"/>
  </r>
  <r>
    <n v="8372"/>
    <s v="Saudi Arabia"/>
    <x v="3"/>
    <n v="6"/>
  </r>
  <r>
    <n v="8372"/>
    <s v="Saudi Arabia"/>
    <x v="4"/>
    <n v="2"/>
  </r>
  <r>
    <n v="8372"/>
    <s v="Saudi Arabia"/>
    <x v="5"/>
    <n v="9"/>
  </r>
  <r>
    <n v="2678"/>
    <s v="Australia"/>
    <x v="0"/>
    <n v="52"/>
  </r>
  <r>
    <n v="2678"/>
    <s v="Australia"/>
    <x v="1"/>
    <n v="12"/>
  </r>
  <r>
    <n v="2678"/>
    <s v="Australia"/>
    <x v="2"/>
    <n v="50"/>
  </r>
  <r>
    <n v="2678"/>
    <s v="Australia"/>
    <x v="3"/>
    <n v="4"/>
  </r>
  <r>
    <n v="2678"/>
    <s v="Australia"/>
    <x v="4"/>
    <n v="36"/>
  </r>
  <r>
    <n v="2678"/>
    <s v="Australia"/>
    <x v="5"/>
    <n v="55"/>
  </r>
  <r>
    <n v="4864"/>
    <s v="Canada"/>
    <x v="0"/>
    <n v="72"/>
  </r>
  <r>
    <n v="4864"/>
    <s v="Canada"/>
    <x v="1"/>
    <n v="7"/>
  </r>
  <r>
    <n v="4864"/>
    <s v="Canada"/>
    <x v="2"/>
    <n v="58"/>
  </r>
  <r>
    <n v="4864"/>
    <s v="Canada"/>
    <x v="3"/>
    <n v="13"/>
  </r>
  <r>
    <n v="4864"/>
    <s v="Canada"/>
    <x v="4"/>
    <n v="1"/>
  </r>
  <r>
    <n v="4864"/>
    <s v="Canada"/>
    <x v="5"/>
    <n v="24"/>
  </r>
  <r>
    <n v="9739"/>
    <s v="Spain"/>
    <x v="0"/>
    <n v="62"/>
  </r>
  <r>
    <n v="9739"/>
    <s v="Spain"/>
    <x v="1"/>
    <n v="0"/>
  </r>
  <r>
    <n v="9739"/>
    <s v="Spain"/>
    <x v="2"/>
    <n v="22"/>
  </r>
  <r>
    <n v="9739"/>
    <s v="Spain"/>
    <x v="3"/>
    <n v="3"/>
  </r>
  <r>
    <n v="9739"/>
    <s v="Spain"/>
    <x v="4"/>
    <n v="1"/>
  </r>
  <r>
    <n v="9739"/>
    <s v="Spain"/>
    <x v="5"/>
    <n v="26"/>
  </r>
  <r>
    <n v="1655"/>
    <s v="Australia"/>
    <x v="0"/>
    <n v="16"/>
  </r>
  <r>
    <n v="1655"/>
    <s v="Australia"/>
    <x v="1"/>
    <n v="3"/>
  </r>
  <r>
    <n v="1655"/>
    <s v="Australia"/>
    <x v="2"/>
    <n v="15"/>
  </r>
  <r>
    <n v="1655"/>
    <s v="Australia"/>
    <x v="3"/>
    <n v="2"/>
  </r>
  <r>
    <n v="1655"/>
    <s v="Australia"/>
    <x v="4"/>
    <n v="1"/>
  </r>
  <r>
    <n v="1655"/>
    <s v="Australia"/>
    <x v="5"/>
    <n v="11"/>
  </r>
  <r>
    <n v="3726"/>
    <s v="Saudi Arabia"/>
    <x v="0"/>
    <n v="4"/>
  </r>
  <r>
    <n v="3726"/>
    <s v="Saudi Arabia"/>
    <x v="1"/>
    <n v="1"/>
  </r>
  <r>
    <n v="3726"/>
    <s v="Saudi Arabia"/>
    <x v="2"/>
    <n v="9"/>
  </r>
  <r>
    <n v="3726"/>
    <s v="Saudi Arabia"/>
    <x v="3"/>
    <n v="3"/>
  </r>
  <r>
    <n v="3726"/>
    <s v="Saudi Arabia"/>
    <x v="4"/>
    <n v="0"/>
  </r>
  <r>
    <n v="3726"/>
    <s v="Saudi Arabia"/>
    <x v="5"/>
    <n v="0"/>
  </r>
  <r>
    <n v="9291"/>
    <s v="Spain"/>
    <x v="0"/>
    <n v="8"/>
  </r>
  <r>
    <n v="9291"/>
    <s v="Spain"/>
    <x v="1"/>
    <n v="2"/>
  </r>
  <r>
    <n v="9291"/>
    <s v="Spain"/>
    <x v="2"/>
    <n v="4"/>
  </r>
  <r>
    <n v="9291"/>
    <s v="Spain"/>
    <x v="3"/>
    <n v="0"/>
  </r>
  <r>
    <n v="9291"/>
    <s v="Spain"/>
    <x v="4"/>
    <n v="0"/>
  </r>
  <r>
    <n v="9291"/>
    <s v="Spain"/>
    <x v="5"/>
    <n v="1"/>
  </r>
  <r>
    <n v="10686"/>
    <s v="Spain"/>
    <x v="0"/>
    <n v="15"/>
  </r>
  <r>
    <n v="10686"/>
    <s v="Spain"/>
    <x v="1"/>
    <n v="0"/>
  </r>
  <r>
    <n v="10686"/>
    <s v="Spain"/>
    <x v="2"/>
    <n v="4"/>
  </r>
  <r>
    <n v="10686"/>
    <s v="Spain"/>
    <x v="3"/>
    <n v="0"/>
  </r>
  <r>
    <n v="10686"/>
    <s v="Spain"/>
    <x v="4"/>
    <n v="0"/>
  </r>
  <r>
    <n v="10686"/>
    <s v="Spain"/>
    <x v="5"/>
    <n v="2"/>
  </r>
  <r>
    <n v="10352"/>
    <s v="Saudi Arabia"/>
    <x v="0"/>
    <n v="50"/>
  </r>
  <r>
    <n v="10352"/>
    <s v="Saudi Arabia"/>
    <x v="1"/>
    <n v="4"/>
  </r>
  <r>
    <n v="10352"/>
    <s v="Saudi Arabia"/>
    <x v="2"/>
    <n v="28"/>
  </r>
  <r>
    <n v="10352"/>
    <s v="Saudi Arabia"/>
    <x v="3"/>
    <n v="6"/>
  </r>
  <r>
    <n v="10352"/>
    <s v="Saudi Arabia"/>
    <x v="4"/>
    <n v="3"/>
  </r>
  <r>
    <n v="10352"/>
    <s v="Saudi Arabia"/>
    <x v="5"/>
    <n v="26"/>
  </r>
  <r>
    <n v="1515"/>
    <s v="Canada"/>
    <x v="0"/>
    <n v="11"/>
  </r>
  <r>
    <n v="1515"/>
    <s v="Canada"/>
    <x v="1"/>
    <n v="2"/>
  </r>
  <r>
    <n v="1515"/>
    <s v="Canada"/>
    <x v="2"/>
    <n v="7"/>
  </r>
  <r>
    <n v="1515"/>
    <s v="Canada"/>
    <x v="3"/>
    <n v="4"/>
  </r>
  <r>
    <n v="1515"/>
    <s v="Canada"/>
    <x v="4"/>
    <n v="2"/>
  </r>
  <r>
    <n v="1515"/>
    <s v="Canada"/>
    <x v="5"/>
    <n v="2"/>
  </r>
  <r>
    <n v="92"/>
    <s v="Canada"/>
    <x v="0"/>
    <n v="5"/>
  </r>
  <r>
    <n v="92"/>
    <s v="Canada"/>
    <x v="1"/>
    <n v="7"/>
  </r>
  <r>
    <n v="92"/>
    <s v="Canada"/>
    <x v="2"/>
    <n v="24"/>
  </r>
  <r>
    <n v="92"/>
    <s v="Canada"/>
    <x v="3"/>
    <n v="19"/>
  </r>
  <r>
    <n v="92"/>
    <s v="Canada"/>
    <x v="4"/>
    <n v="14"/>
  </r>
  <r>
    <n v="92"/>
    <s v="Canada"/>
    <x v="5"/>
    <n v="20"/>
  </r>
  <r>
    <n v="3312"/>
    <s v="India"/>
    <x v="0"/>
    <n v="5"/>
  </r>
  <r>
    <n v="3312"/>
    <s v="India"/>
    <x v="1"/>
    <n v="7"/>
  </r>
  <r>
    <n v="3312"/>
    <s v="India"/>
    <x v="2"/>
    <n v="24"/>
  </r>
  <r>
    <n v="3312"/>
    <s v="India"/>
    <x v="3"/>
    <n v="19"/>
  </r>
  <r>
    <n v="3312"/>
    <s v="India"/>
    <x v="4"/>
    <n v="14"/>
  </r>
  <r>
    <n v="3312"/>
    <s v="India"/>
    <x v="5"/>
    <n v="20"/>
  </r>
  <r>
    <n v="7901"/>
    <s v="Australia"/>
    <x v="0"/>
    <n v="9"/>
  </r>
  <r>
    <n v="7901"/>
    <s v="Australia"/>
    <x v="1"/>
    <n v="1"/>
  </r>
  <r>
    <n v="7901"/>
    <s v="Australia"/>
    <x v="2"/>
    <n v="5"/>
  </r>
  <r>
    <n v="7901"/>
    <s v="Australia"/>
    <x v="3"/>
    <n v="2"/>
  </r>
  <r>
    <n v="7901"/>
    <s v="Australia"/>
    <x v="4"/>
    <n v="1"/>
  </r>
  <r>
    <n v="7901"/>
    <s v="Australia"/>
    <x v="5"/>
    <n v="4"/>
  </r>
  <r>
    <n v="9905"/>
    <s v="Spain"/>
    <x v="0"/>
    <n v="135"/>
  </r>
  <r>
    <n v="9905"/>
    <s v="Spain"/>
    <x v="1"/>
    <n v="1"/>
  </r>
  <r>
    <n v="9905"/>
    <s v="Spain"/>
    <x v="2"/>
    <n v="41"/>
  </r>
  <r>
    <n v="9905"/>
    <s v="Spain"/>
    <x v="3"/>
    <n v="10"/>
  </r>
  <r>
    <n v="9905"/>
    <s v="Spain"/>
    <x v="4"/>
    <n v="1"/>
  </r>
  <r>
    <n v="9905"/>
    <s v="Spain"/>
    <x v="5"/>
    <n v="67"/>
  </r>
  <r>
    <n v="1970"/>
    <s v="Spain"/>
    <x v="0"/>
    <n v="63"/>
  </r>
  <r>
    <n v="1970"/>
    <s v="Spain"/>
    <x v="1"/>
    <n v="0"/>
  </r>
  <r>
    <n v="1970"/>
    <s v="Spain"/>
    <x v="2"/>
    <n v="21"/>
  </r>
  <r>
    <n v="1970"/>
    <s v="Spain"/>
    <x v="3"/>
    <n v="7"/>
  </r>
  <r>
    <n v="1970"/>
    <s v="Spain"/>
    <x v="4"/>
    <n v="0"/>
  </r>
  <r>
    <n v="1970"/>
    <s v="Spain"/>
    <x v="5"/>
    <n v="12"/>
  </r>
  <r>
    <n v="1663"/>
    <s v="Spain"/>
    <x v="0"/>
    <n v="20"/>
  </r>
  <r>
    <n v="1663"/>
    <s v="Spain"/>
    <x v="1"/>
    <n v="2"/>
  </r>
  <r>
    <n v="1663"/>
    <s v="Spain"/>
    <x v="2"/>
    <n v="14"/>
  </r>
  <r>
    <n v="1663"/>
    <s v="Spain"/>
    <x v="3"/>
    <n v="3"/>
  </r>
  <r>
    <n v="1663"/>
    <s v="Spain"/>
    <x v="4"/>
    <n v="0"/>
  </r>
  <r>
    <n v="1663"/>
    <s v="Spain"/>
    <x v="5"/>
    <n v="10"/>
  </r>
  <r>
    <n v="4186"/>
    <s v="Canada"/>
    <x v="0"/>
    <n v="18"/>
  </r>
  <r>
    <n v="4186"/>
    <s v="Canada"/>
    <x v="1"/>
    <n v="6"/>
  </r>
  <r>
    <n v="4186"/>
    <s v="Canada"/>
    <x v="2"/>
    <n v="15"/>
  </r>
  <r>
    <n v="4186"/>
    <s v="Canada"/>
    <x v="3"/>
    <n v="12"/>
  </r>
  <r>
    <n v="4186"/>
    <s v="Canada"/>
    <x v="4"/>
    <n v="8"/>
  </r>
  <r>
    <n v="4186"/>
    <s v="Canada"/>
    <x v="5"/>
    <n v="17"/>
  </r>
  <r>
    <n v="1419"/>
    <s v="Spain"/>
    <x v="0"/>
    <n v="18"/>
  </r>
  <r>
    <n v="1419"/>
    <s v="Spain"/>
    <x v="1"/>
    <n v="6"/>
  </r>
  <r>
    <n v="1419"/>
    <s v="Spain"/>
    <x v="2"/>
    <n v="15"/>
  </r>
  <r>
    <n v="1419"/>
    <s v="Spain"/>
    <x v="3"/>
    <n v="12"/>
  </r>
  <r>
    <n v="1419"/>
    <s v="Spain"/>
    <x v="4"/>
    <n v="8"/>
  </r>
  <r>
    <n v="1419"/>
    <s v="Spain"/>
    <x v="5"/>
    <n v="17"/>
  </r>
  <r>
    <n v="663"/>
    <s v="Spain"/>
    <x v="0"/>
    <n v="40"/>
  </r>
  <r>
    <n v="663"/>
    <s v="Spain"/>
    <x v="1"/>
    <n v="2"/>
  </r>
  <r>
    <n v="663"/>
    <s v="Spain"/>
    <x v="2"/>
    <n v="15"/>
  </r>
  <r>
    <n v="663"/>
    <s v="Spain"/>
    <x v="3"/>
    <n v="8"/>
  </r>
  <r>
    <n v="663"/>
    <s v="Spain"/>
    <x v="4"/>
    <n v="0"/>
  </r>
  <r>
    <n v="663"/>
    <s v="Spain"/>
    <x v="5"/>
    <n v="6"/>
  </r>
  <r>
    <n v="8299"/>
    <s v="Saudi Arabia"/>
    <x v="0"/>
    <n v="40"/>
  </r>
  <r>
    <n v="8299"/>
    <s v="Saudi Arabia"/>
    <x v="1"/>
    <n v="2"/>
  </r>
  <r>
    <n v="8299"/>
    <s v="Saudi Arabia"/>
    <x v="2"/>
    <n v="15"/>
  </r>
  <r>
    <n v="8299"/>
    <s v="Saudi Arabia"/>
    <x v="3"/>
    <n v="8"/>
  </r>
  <r>
    <n v="8299"/>
    <s v="Saudi Arabia"/>
    <x v="4"/>
    <n v="0"/>
  </r>
  <r>
    <n v="8299"/>
    <s v="Saudi Arabia"/>
    <x v="5"/>
    <n v="6"/>
  </r>
  <r>
    <n v="5267"/>
    <s v="Spain"/>
    <x v="0"/>
    <n v="16"/>
  </r>
  <r>
    <n v="5267"/>
    <s v="Spain"/>
    <x v="1"/>
    <n v="2"/>
  </r>
  <r>
    <n v="5267"/>
    <s v="Spain"/>
    <x v="2"/>
    <n v="18"/>
  </r>
  <r>
    <n v="5267"/>
    <s v="Spain"/>
    <x v="3"/>
    <n v="2"/>
  </r>
  <r>
    <n v="5267"/>
    <s v="Spain"/>
    <x v="4"/>
    <n v="1"/>
  </r>
  <r>
    <n v="5267"/>
    <s v="Spain"/>
    <x v="5"/>
    <n v="5"/>
  </r>
  <r>
    <n v="1764"/>
    <s v="Saudi Arabia"/>
    <x v="0"/>
    <n v="100"/>
  </r>
  <r>
    <n v="1764"/>
    <s v="Saudi Arabia"/>
    <x v="1"/>
    <n v="2"/>
  </r>
  <r>
    <n v="1764"/>
    <s v="Saudi Arabia"/>
    <x v="2"/>
    <n v="128"/>
  </r>
  <r>
    <n v="1764"/>
    <s v="Saudi Arabia"/>
    <x v="3"/>
    <n v="23"/>
  </r>
  <r>
    <n v="1764"/>
    <s v="Saudi Arabia"/>
    <x v="4"/>
    <n v="7"/>
  </r>
  <r>
    <n v="1764"/>
    <s v="Saudi Arabia"/>
    <x v="5"/>
    <n v="10"/>
  </r>
  <r>
    <n v="2278"/>
    <s v="USA"/>
    <x v="0"/>
    <n v="4"/>
  </r>
  <r>
    <n v="2278"/>
    <s v="USA"/>
    <x v="1"/>
    <n v="17"/>
  </r>
  <r>
    <n v="2278"/>
    <s v="USA"/>
    <x v="2"/>
    <n v="19"/>
  </r>
  <r>
    <n v="2278"/>
    <s v="USA"/>
    <x v="3"/>
    <n v="30"/>
  </r>
  <r>
    <n v="2278"/>
    <s v="USA"/>
    <x v="4"/>
    <n v="24"/>
  </r>
  <r>
    <n v="2278"/>
    <s v="USA"/>
    <x v="5"/>
    <n v="39"/>
  </r>
  <r>
    <n v="9579"/>
    <s v="Canada"/>
    <x v="0"/>
    <n v="53"/>
  </r>
  <r>
    <n v="9579"/>
    <s v="Canada"/>
    <x v="1"/>
    <n v="1"/>
  </r>
  <r>
    <n v="9579"/>
    <s v="Canada"/>
    <x v="2"/>
    <n v="34"/>
  </r>
  <r>
    <n v="9579"/>
    <s v="Canada"/>
    <x v="3"/>
    <n v="2"/>
  </r>
  <r>
    <n v="9579"/>
    <s v="Canada"/>
    <x v="4"/>
    <n v="0"/>
  </r>
  <r>
    <n v="9579"/>
    <s v="Canada"/>
    <x v="5"/>
    <n v="16"/>
  </r>
  <r>
    <n v="2281"/>
    <s v="Germany"/>
    <x v="0"/>
    <n v="4"/>
  </r>
  <r>
    <n v="2281"/>
    <s v="Germany"/>
    <x v="1"/>
    <n v="3"/>
  </r>
  <r>
    <n v="2281"/>
    <s v="Germany"/>
    <x v="2"/>
    <n v="7"/>
  </r>
  <r>
    <n v="2281"/>
    <s v="Germany"/>
    <x v="3"/>
    <n v="0"/>
  </r>
  <r>
    <n v="2281"/>
    <s v="Germany"/>
    <x v="4"/>
    <n v="3"/>
  </r>
  <r>
    <n v="2281"/>
    <s v="Germany"/>
    <x v="5"/>
    <n v="11"/>
  </r>
  <r>
    <n v="8876"/>
    <s v="Spain"/>
    <x v="0"/>
    <n v="132"/>
  </r>
  <r>
    <n v="8876"/>
    <s v="Spain"/>
    <x v="1"/>
    <n v="0"/>
  </r>
  <r>
    <n v="8876"/>
    <s v="Spain"/>
    <x v="2"/>
    <n v="16"/>
  </r>
  <r>
    <n v="8876"/>
    <s v="Spain"/>
    <x v="3"/>
    <n v="0"/>
  </r>
  <r>
    <n v="8876"/>
    <s v="Spain"/>
    <x v="4"/>
    <n v="0"/>
  </r>
  <r>
    <n v="8876"/>
    <s v="Spain"/>
    <x v="5"/>
    <n v="4"/>
  </r>
  <r>
    <n v="2371"/>
    <s v="Germany"/>
    <x v="0"/>
    <n v="39"/>
  </r>
  <r>
    <n v="2371"/>
    <s v="Germany"/>
    <x v="1"/>
    <n v="1"/>
  </r>
  <r>
    <n v="2371"/>
    <s v="Germany"/>
    <x v="2"/>
    <n v="22"/>
  </r>
  <r>
    <n v="2371"/>
    <s v="Germany"/>
    <x v="3"/>
    <n v="3"/>
  </r>
  <r>
    <n v="2371"/>
    <s v="Germany"/>
    <x v="4"/>
    <n v="4"/>
  </r>
  <r>
    <n v="2371"/>
    <s v="Germany"/>
    <x v="5"/>
    <n v="12"/>
  </r>
  <r>
    <n v="10104"/>
    <s v="Canada"/>
    <x v="0"/>
    <n v="4"/>
  </r>
  <r>
    <n v="10104"/>
    <s v="Canada"/>
    <x v="1"/>
    <n v="0"/>
  </r>
  <r>
    <n v="10104"/>
    <s v="Canada"/>
    <x v="2"/>
    <n v="2"/>
  </r>
  <r>
    <n v="10104"/>
    <s v="Canada"/>
    <x v="3"/>
    <n v="0"/>
  </r>
  <r>
    <n v="10104"/>
    <s v="Canada"/>
    <x v="4"/>
    <n v="0"/>
  </r>
  <r>
    <n v="10104"/>
    <s v="Canada"/>
    <x v="5"/>
    <n v="2"/>
  </r>
  <r>
    <n v="4754"/>
    <s v="Spain"/>
    <x v="0"/>
    <n v="30"/>
  </r>
  <r>
    <n v="4754"/>
    <s v="Spain"/>
    <x v="1"/>
    <n v="11"/>
  </r>
  <r>
    <n v="4754"/>
    <s v="Spain"/>
    <x v="2"/>
    <n v="33"/>
  </r>
  <r>
    <n v="4754"/>
    <s v="Spain"/>
    <x v="3"/>
    <n v="13"/>
  </r>
  <r>
    <n v="4754"/>
    <s v="Spain"/>
    <x v="4"/>
    <n v="6"/>
  </r>
  <r>
    <n v="4754"/>
    <s v="Spain"/>
    <x v="5"/>
    <n v="29"/>
  </r>
  <r>
    <n v="2098"/>
    <s v="Spain"/>
    <x v="0"/>
    <n v="11"/>
  </r>
  <r>
    <n v="2098"/>
    <s v="Spain"/>
    <x v="1"/>
    <n v="0"/>
  </r>
  <r>
    <n v="2098"/>
    <s v="Spain"/>
    <x v="2"/>
    <n v="5"/>
  </r>
  <r>
    <n v="2098"/>
    <s v="Spain"/>
    <x v="3"/>
    <n v="0"/>
  </r>
  <r>
    <n v="2098"/>
    <s v="Spain"/>
    <x v="4"/>
    <n v="0"/>
  </r>
  <r>
    <n v="2098"/>
    <s v="Spain"/>
    <x v="5"/>
    <n v="1"/>
  </r>
  <r>
    <n v="3885"/>
    <s v="Spain"/>
    <x v="0"/>
    <n v="16"/>
  </r>
  <r>
    <n v="3885"/>
    <s v="Spain"/>
    <x v="1"/>
    <n v="2"/>
  </r>
  <r>
    <n v="3885"/>
    <s v="Spain"/>
    <x v="2"/>
    <n v="18"/>
  </r>
  <r>
    <n v="3885"/>
    <s v="Spain"/>
    <x v="3"/>
    <n v="3"/>
  </r>
  <r>
    <n v="3885"/>
    <s v="Spain"/>
    <x v="4"/>
    <n v="0"/>
  </r>
  <r>
    <n v="3885"/>
    <s v="Spain"/>
    <x v="5"/>
    <n v="24"/>
  </r>
  <r>
    <n v="4550"/>
    <s v="Spain"/>
    <x v="0"/>
    <n v="61"/>
  </r>
  <r>
    <n v="4550"/>
    <s v="Spain"/>
    <x v="1"/>
    <n v="0"/>
  </r>
  <r>
    <n v="4550"/>
    <s v="Spain"/>
    <x v="2"/>
    <n v="3"/>
  </r>
  <r>
    <n v="4550"/>
    <s v="Spain"/>
    <x v="3"/>
    <n v="0"/>
  </r>
  <r>
    <n v="4550"/>
    <s v="Spain"/>
    <x v="4"/>
    <n v="0"/>
  </r>
  <r>
    <n v="4550"/>
    <s v="Spain"/>
    <x v="5"/>
    <n v="7"/>
  </r>
  <r>
    <n v="1448"/>
    <s v="India"/>
    <x v="0"/>
    <n v="21"/>
  </r>
  <r>
    <n v="1448"/>
    <s v="India"/>
    <x v="1"/>
    <n v="12"/>
  </r>
  <r>
    <n v="1448"/>
    <s v="India"/>
    <x v="2"/>
    <n v="12"/>
  </r>
  <r>
    <n v="1448"/>
    <s v="India"/>
    <x v="3"/>
    <n v="0"/>
  </r>
  <r>
    <n v="1448"/>
    <s v="India"/>
    <x v="4"/>
    <n v="3"/>
  </r>
  <r>
    <n v="1448"/>
    <s v="India"/>
    <x v="5"/>
    <n v="3"/>
  </r>
  <r>
    <n v="7011"/>
    <s v="Saudi Arabia"/>
    <x v="0"/>
    <n v="43"/>
  </r>
  <r>
    <n v="7011"/>
    <s v="Saudi Arabia"/>
    <x v="1"/>
    <n v="2"/>
  </r>
  <r>
    <n v="7011"/>
    <s v="Saudi Arabia"/>
    <x v="2"/>
    <n v="27"/>
  </r>
  <r>
    <n v="7011"/>
    <s v="Saudi Arabia"/>
    <x v="3"/>
    <n v="0"/>
  </r>
  <r>
    <n v="7011"/>
    <s v="Saudi Arabia"/>
    <x v="4"/>
    <n v="9"/>
  </r>
  <r>
    <n v="7011"/>
    <s v="Saudi Arabia"/>
    <x v="5"/>
    <n v="12"/>
  </r>
  <r>
    <n v="6634"/>
    <s v="Saudi Arabia"/>
    <x v="0"/>
    <n v="22"/>
  </r>
  <r>
    <n v="6634"/>
    <s v="Saudi Arabia"/>
    <x v="1"/>
    <n v="3"/>
  </r>
  <r>
    <n v="6634"/>
    <s v="Saudi Arabia"/>
    <x v="2"/>
    <n v="18"/>
  </r>
  <r>
    <n v="6634"/>
    <s v="Saudi Arabia"/>
    <x v="3"/>
    <n v="0"/>
  </r>
  <r>
    <n v="6634"/>
    <s v="Saudi Arabia"/>
    <x v="4"/>
    <n v="0"/>
  </r>
  <r>
    <n v="6634"/>
    <s v="Saudi Arabia"/>
    <x v="5"/>
    <n v="11"/>
  </r>
  <r>
    <n v="5610"/>
    <s v="India"/>
    <x v="0"/>
    <n v="7"/>
  </r>
  <r>
    <n v="5610"/>
    <s v="India"/>
    <x v="1"/>
    <n v="3"/>
  </r>
  <r>
    <n v="5610"/>
    <s v="India"/>
    <x v="2"/>
    <n v="10"/>
  </r>
  <r>
    <n v="5610"/>
    <s v="India"/>
    <x v="3"/>
    <n v="8"/>
  </r>
  <r>
    <n v="5610"/>
    <s v="India"/>
    <x v="4"/>
    <n v="1"/>
  </r>
  <r>
    <n v="5610"/>
    <s v="India"/>
    <x v="5"/>
    <n v="7"/>
  </r>
  <r>
    <n v="6177"/>
    <s v="USA"/>
    <x v="0"/>
    <n v="76"/>
  </r>
  <r>
    <n v="6177"/>
    <s v="USA"/>
    <x v="1"/>
    <n v="10"/>
  </r>
  <r>
    <n v="6177"/>
    <s v="USA"/>
    <x v="2"/>
    <n v="56"/>
  </r>
  <r>
    <n v="6177"/>
    <s v="USA"/>
    <x v="3"/>
    <n v="3"/>
  </r>
  <r>
    <n v="6177"/>
    <s v="USA"/>
    <x v="4"/>
    <n v="1"/>
  </r>
  <r>
    <n v="6177"/>
    <s v="USA"/>
    <x v="5"/>
    <n v="23"/>
  </r>
  <r>
    <n v="5907"/>
    <s v="Spain"/>
    <x v="0"/>
    <n v="8"/>
  </r>
  <r>
    <n v="5907"/>
    <s v="Spain"/>
    <x v="1"/>
    <n v="0"/>
  </r>
  <r>
    <n v="5907"/>
    <s v="Spain"/>
    <x v="2"/>
    <n v="8"/>
  </r>
  <r>
    <n v="5907"/>
    <s v="Spain"/>
    <x v="3"/>
    <n v="0"/>
  </r>
  <r>
    <n v="5907"/>
    <s v="Spain"/>
    <x v="4"/>
    <n v="0"/>
  </r>
  <r>
    <n v="5907"/>
    <s v="Spain"/>
    <x v="5"/>
    <n v="2"/>
  </r>
  <r>
    <n v="2740"/>
    <s v="Spain"/>
    <x v="0"/>
    <n v="62"/>
  </r>
  <r>
    <n v="2740"/>
    <s v="Spain"/>
    <x v="1"/>
    <n v="1"/>
  </r>
  <r>
    <n v="2740"/>
    <s v="Spain"/>
    <x v="2"/>
    <n v="16"/>
  </r>
  <r>
    <n v="2740"/>
    <s v="Spain"/>
    <x v="3"/>
    <n v="3"/>
  </r>
  <r>
    <n v="2740"/>
    <s v="Spain"/>
    <x v="4"/>
    <n v="2"/>
  </r>
  <r>
    <n v="2740"/>
    <s v="Spain"/>
    <x v="5"/>
    <n v="6"/>
  </r>
  <r>
    <n v="8414"/>
    <s v="Spain"/>
    <x v="0"/>
    <n v="56"/>
  </r>
  <r>
    <n v="8414"/>
    <s v="Spain"/>
    <x v="1"/>
    <n v="0"/>
  </r>
  <r>
    <n v="8414"/>
    <s v="Spain"/>
    <x v="2"/>
    <n v="12"/>
  </r>
  <r>
    <n v="8414"/>
    <s v="Spain"/>
    <x v="3"/>
    <n v="0"/>
  </r>
  <r>
    <n v="8414"/>
    <s v="Spain"/>
    <x v="4"/>
    <n v="0"/>
  </r>
  <r>
    <n v="8414"/>
    <s v="Spain"/>
    <x v="5"/>
    <n v="18"/>
  </r>
  <r>
    <n v="5967"/>
    <s v="Germany"/>
    <x v="0"/>
    <n v="26"/>
  </r>
  <r>
    <n v="5967"/>
    <s v="Germany"/>
    <x v="1"/>
    <n v="2"/>
  </r>
  <r>
    <n v="5967"/>
    <s v="Germany"/>
    <x v="2"/>
    <n v="19"/>
  </r>
  <r>
    <n v="5967"/>
    <s v="Germany"/>
    <x v="3"/>
    <n v="10"/>
  </r>
  <r>
    <n v="5967"/>
    <s v="Germany"/>
    <x v="4"/>
    <n v="5"/>
  </r>
  <r>
    <n v="5967"/>
    <s v="Germany"/>
    <x v="5"/>
    <n v="8"/>
  </r>
  <r>
    <n v="10967"/>
    <s v="Saudi Arabia"/>
    <x v="0"/>
    <n v="33"/>
  </r>
  <r>
    <n v="10967"/>
    <s v="Saudi Arabia"/>
    <x v="1"/>
    <n v="6"/>
  </r>
  <r>
    <n v="10967"/>
    <s v="Saudi Arabia"/>
    <x v="2"/>
    <n v="40"/>
  </r>
  <r>
    <n v="10967"/>
    <s v="Saudi Arabia"/>
    <x v="3"/>
    <n v="3"/>
  </r>
  <r>
    <n v="10967"/>
    <s v="Saudi Arabia"/>
    <x v="4"/>
    <n v="7"/>
  </r>
  <r>
    <n v="10967"/>
    <s v="Saudi Arabia"/>
    <x v="5"/>
    <n v="10"/>
  </r>
  <r>
    <n v="7275"/>
    <s v="USA"/>
    <x v="0"/>
    <n v="79"/>
  </r>
  <r>
    <n v="7275"/>
    <s v="USA"/>
    <x v="1"/>
    <n v="1"/>
  </r>
  <r>
    <n v="7275"/>
    <s v="USA"/>
    <x v="2"/>
    <n v="31"/>
  </r>
  <r>
    <n v="7275"/>
    <s v="USA"/>
    <x v="3"/>
    <n v="4"/>
  </r>
  <r>
    <n v="7275"/>
    <s v="USA"/>
    <x v="4"/>
    <n v="4"/>
  </r>
  <r>
    <n v="7275"/>
    <s v="USA"/>
    <x v="5"/>
    <n v="12"/>
  </r>
  <r>
    <n v="8334"/>
    <s v="Spain"/>
    <x v="0"/>
    <n v="79"/>
  </r>
  <r>
    <n v="8334"/>
    <s v="Spain"/>
    <x v="1"/>
    <n v="1"/>
  </r>
  <r>
    <n v="8334"/>
    <s v="Spain"/>
    <x v="2"/>
    <n v="31"/>
  </r>
  <r>
    <n v="8334"/>
    <s v="Spain"/>
    <x v="3"/>
    <n v="4"/>
  </r>
  <r>
    <n v="8334"/>
    <s v="Spain"/>
    <x v="4"/>
    <n v="4"/>
  </r>
  <r>
    <n v="8334"/>
    <s v="Spain"/>
    <x v="5"/>
    <n v="12"/>
  </r>
  <r>
    <n v="6679"/>
    <s v="Spain"/>
    <x v="0"/>
    <n v="10"/>
  </r>
  <r>
    <n v="6679"/>
    <s v="Spain"/>
    <x v="1"/>
    <n v="3"/>
  </r>
  <r>
    <n v="6679"/>
    <s v="Spain"/>
    <x v="2"/>
    <n v="3"/>
  </r>
  <r>
    <n v="6679"/>
    <s v="Spain"/>
    <x v="3"/>
    <n v="0"/>
  </r>
  <r>
    <n v="6679"/>
    <s v="Spain"/>
    <x v="4"/>
    <n v="0"/>
  </r>
  <r>
    <n v="6679"/>
    <s v="Spain"/>
    <x v="5"/>
    <n v="0"/>
  </r>
  <r>
    <n v="1388"/>
    <s v="Australia"/>
    <x v="0"/>
    <n v="6"/>
  </r>
  <r>
    <n v="1388"/>
    <s v="Australia"/>
    <x v="1"/>
    <n v="10"/>
  </r>
  <r>
    <n v="1388"/>
    <s v="Australia"/>
    <x v="2"/>
    <n v="21"/>
  </r>
  <r>
    <n v="1388"/>
    <s v="Australia"/>
    <x v="3"/>
    <n v="19"/>
  </r>
  <r>
    <n v="1388"/>
    <s v="Australia"/>
    <x v="4"/>
    <n v="14"/>
  </r>
  <r>
    <n v="1388"/>
    <s v="Australia"/>
    <x v="5"/>
    <n v="42"/>
  </r>
  <r>
    <n v="979"/>
    <s v="Spain"/>
    <x v="0"/>
    <n v="6"/>
  </r>
  <r>
    <n v="979"/>
    <s v="Spain"/>
    <x v="1"/>
    <n v="10"/>
  </r>
  <r>
    <n v="979"/>
    <s v="Spain"/>
    <x v="2"/>
    <n v="21"/>
  </r>
  <r>
    <n v="979"/>
    <s v="Spain"/>
    <x v="3"/>
    <n v="19"/>
  </r>
  <r>
    <n v="979"/>
    <s v="Spain"/>
    <x v="4"/>
    <n v="14"/>
  </r>
  <r>
    <n v="979"/>
    <s v="Spain"/>
    <x v="5"/>
    <n v="42"/>
  </r>
  <r>
    <n v="10680"/>
    <s v="Spain"/>
    <x v="0"/>
    <n v="45"/>
  </r>
  <r>
    <n v="10680"/>
    <s v="Spain"/>
    <x v="1"/>
    <n v="0"/>
  </r>
  <r>
    <n v="10680"/>
    <s v="Spain"/>
    <x v="2"/>
    <n v="16"/>
  </r>
  <r>
    <n v="10680"/>
    <s v="Spain"/>
    <x v="3"/>
    <n v="2"/>
  </r>
  <r>
    <n v="10680"/>
    <s v="Spain"/>
    <x v="4"/>
    <n v="1"/>
  </r>
  <r>
    <n v="10680"/>
    <s v="Spain"/>
    <x v="5"/>
    <n v="6"/>
  </r>
  <r>
    <n v="8230"/>
    <s v="Spain"/>
    <x v="0"/>
    <n v="22"/>
  </r>
  <r>
    <n v="8230"/>
    <s v="Spain"/>
    <x v="1"/>
    <n v="2"/>
  </r>
  <r>
    <n v="8230"/>
    <s v="Spain"/>
    <x v="2"/>
    <n v="31"/>
  </r>
  <r>
    <n v="8230"/>
    <s v="Spain"/>
    <x v="3"/>
    <n v="7"/>
  </r>
  <r>
    <n v="8230"/>
    <s v="Spain"/>
    <x v="4"/>
    <n v="4"/>
  </r>
  <r>
    <n v="8230"/>
    <s v="Spain"/>
    <x v="5"/>
    <n v="5"/>
  </r>
  <r>
    <n v="2815"/>
    <s v="Spain"/>
    <x v="0"/>
    <n v="7"/>
  </r>
  <r>
    <n v="2815"/>
    <s v="Spain"/>
    <x v="1"/>
    <n v="5"/>
  </r>
  <r>
    <n v="2815"/>
    <s v="Spain"/>
    <x v="2"/>
    <n v="39"/>
  </r>
  <r>
    <n v="2815"/>
    <s v="Spain"/>
    <x v="3"/>
    <n v="17"/>
  </r>
  <r>
    <n v="2815"/>
    <s v="Spain"/>
    <x v="4"/>
    <n v="15"/>
  </r>
  <r>
    <n v="2815"/>
    <s v="Spain"/>
    <x v="5"/>
    <n v="37"/>
  </r>
  <r>
    <n v="11030"/>
    <s v="Spain"/>
    <x v="0"/>
    <n v="9"/>
  </r>
  <r>
    <n v="11030"/>
    <s v="Spain"/>
    <x v="1"/>
    <n v="0"/>
  </r>
  <r>
    <n v="11030"/>
    <s v="Spain"/>
    <x v="2"/>
    <n v="3"/>
  </r>
  <r>
    <n v="11030"/>
    <s v="Spain"/>
    <x v="3"/>
    <n v="0"/>
  </r>
  <r>
    <n v="11030"/>
    <s v="Spain"/>
    <x v="4"/>
    <n v="0"/>
  </r>
  <r>
    <n v="11030"/>
    <s v="Spain"/>
    <x v="5"/>
    <n v="4"/>
  </r>
  <r>
    <n v="6424"/>
    <s v="Spain"/>
    <x v="0"/>
    <n v="12"/>
  </r>
  <r>
    <n v="6424"/>
    <s v="Spain"/>
    <x v="1"/>
    <n v="6"/>
  </r>
  <r>
    <n v="6424"/>
    <s v="Spain"/>
    <x v="2"/>
    <n v="2"/>
  </r>
  <r>
    <n v="6424"/>
    <s v="Spain"/>
    <x v="3"/>
    <n v="11"/>
  </r>
  <r>
    <n v="6424"/>
    <s v="Spain"/>
    <x v="4"/>
    <n v="2"/>
  </r>
  <r>
    <n v="6424"/>
    <s v="Spain"/>
    <x v="5"/>
    <n v="16"/>
  </r>
  <r>
    <n v="5985"/>
    <s v="Spain"/>
    <x v="0"/>
    <n v="80"/>
  </r>
  <r>
    <n v="5985"/>
    <s v="Spain"/>
    <x v="1"/>
    <n v="1"/>
  </r>
  <r>
    <n v="5985"/>
    <s v="Spain"/>
    <x v="2"/>
    <n v="37"/>
  </r>
  <r>
    <n v="5985"/>
    <s v="Spain"/>
    <x v="3"/>
    <n v="0"/>
  </r>
  <r>
    <n v="5985"/>
    <s v="Spain"/>
    <x v="4"/>
    <n v="1"/>
  </r>
  <r>
    <n v="5985"/>
    <s v="Spain"/>
    <x v="5"/>
    <n v="3"/>
  </r>
  <r>
    <n v="3766"/>
    <s v="Spain"/>
    <x v="0"/>
    <n v="100"/>
  </r>
  <r>
    <n v="3766"/>
    <s v="Spain"/>
    <x v="1"/>
    <n v="71"/>
  </r>
  <r>
    <n v="3766"/>
    <s v="Spain"/>
    <x v="2"/>
    <n v="243"/>
  </r>
  <r>
    <n v="3766"/>
    <s v="Spain"/>
    <x v="3"/>
    <n v="108"/>
  </r>
  <r>
    <n v="3766"/>
    <s v="Spain"/>
    <x v="4"/>
    <n v="94"/>
  </r>
  <r>
    <n v="3766"/>
    <s v="Spain"/>
    <x v="5"/>
    <n v="219"/>
  </r>
  <r>
    <n v="7685"/>
    <s v="Spain"/>
    <x v="0"/>
    <n v="30"/>
  </r>
  <r>
    <n v="7685"/>
    <s v="Spain"/>
    <x v="1"/>
    <n v="8"/>
  </r>
  <r>
    <n v="7685"/>
    <s v="Spain"/>
    <x v="2"/>
    <n v="12"/>
  </r>
  <r>
    <n v="7685"/>
    <s v="Spain"/>
    <x v="3"/>
    <n v="8"/>
  </r>
  <r>
    <n v="7685"/>
    <s v="Spain"/>
    <x v="4"/>
    <n v="8"/>
  </r>
  <r>
    <n v="7685"/>
    <s v="Spain"/>
    <x v="5"/>
    <n v="12"/>
  </r>
  <r>
    <n v="6310"/>
    <s v="Canada"/>
    <x v="0"/>
    <n v="30"/>
  </r>
  <r>
    <n v="6310"/>
    <s v="Canada"/>
    <x v="1"/>
    <n v="8"/>
  </r>
  <r>
    <n v="6310"/>
    <s v="Canada"/>
    <x v="2"/>
    <n v="12"/>
  </r>
  <r>
    <n v="6310"/>
    <s v="Canada"/>
    <x v="3"/>
    <n v="8"/>
  </r>
  <r>
    <n v="6310"/>
    <s v="Canada"/>
    <x v="4"/>
    <n v="8"/>
  </r>
  <r>
    <n v="6310"/>
    <s v="Canada"/>
    <x v="5"/>
    <n v="12"/>
  </r>
  <r>
    <n v="6885"/>
    <s v="Canada"/>
    <x v="0"/>
    <n v="38"/>
  </r>
  <r>
    <n v="6885"/>
    <s v="Canada"/>
    <x v="1"/>
    <n v="0"/>
  </r>
  <r>
    <n v="6885"/>
    <s v="Canada"/>
    <x v="2"/>
    <n v="12"/>
  </r>
  <r>
    <n v="6885"/>
    <s v="Canada"/>
    <x v="3"/>
    <n v="3"/>
  </r>
  <r>
    <n v="6885"/>
    <s v="Canada"/>
    <x v="4"/>
    <n v="1"/>
  </r>
  <r>
    <n v="6885"/>
    <s v="Canada"/>
    <x v="5"/>
    <n v="1"/>
  </r>
  <r>
    <n v="6383"/>
    <s v="Saudi Arabia"/>
    <x v="0"/>
    <n v="26"/>
  </r>
  <r>
    <n v="6383"/>
    <s v="Saudi Arabia"/>
    <x v="1"/>
    <n v="0"/>
  </r>
  <r>
    <n v="6383"/>
    <s v="Saudi Arabia"/>
    <x v="2"/>
    <n v="15"/>
  </r>
  <r>
    <n v="6383"/>
    <s v="Saudi Arabia"/>
    <x v="3"/>
    <n v="2"/>
  </r>
  <r>
    <n v="6383"/>
    <s v="Saudi Arabia"/>
    <x v="4"/>
    <n v="1"/>
  </r>
  <r>
    <n v="6383"/>
    <s v="Saudi Arabia"/>
    <x v="5"/>
    <n v="2"/>
  </r>
  <r>
    <n v="10536"/>
    <s v="Spain"/>
    <x v="0"/>
    <n v="26"/>
  </r>
  <r>
    <n v="10536"/>
    <s v="Spain"/>
    <x v="1"/>
    <n v="0"/>
  </r>
  <r>
    <n v="10536"/>
    <s v="Spain"/>
    <x v="2"/>
    <n v="15"/>
  </r>
  <r>
    <n v="10536"/>
    <s v="Spain"/>
    <x v="3"/>
    <n v="2"/>
  </r>
  <r>
    <n v="10536"/>
    <s v="Spain"/>
    <x v="4"/>
    <n v="1"/>
  </r>
  <r>
    <n v="10536"/>
    <s v="Spain"/>
    <x v="5"/>
    <n v="2"/>
  </r>
  <r>
    <n v="4227"/>
    <s v="Spain"/>
    <x v="0"/>
    <n v="28"/>
  </r>
  <r>
    <n v="4227"/>
    <s v="Spain"/>
    <x v="1"/>
    <n v="0"/>
  </r>
  <r>
    <n v="4227"/>
    <s v="Spain"/>
    <x v="2"/>
    <n v="13"/>
  </r>
  <r>
    <n v="4227"/>
    <s v="Spain"/>
    <x v="3"/>
    <n v="4"/>
  </r>
  <r>
    <n v="4227"/>
    <s v="Spain"/>
    <x v="4"/>
    <n v="2"/>
  </r>
  <r>
    <n v="4227"/>
    <s v="Spain"/>
    <x v="5"/>
    <n v="8"/>
  </r>
  <r>
    <n v="2258"/>
    <s v="Spain"/>
    <x v="0"/>
    <n v="8"/>
  </r>
  <r>
    <n v="2258"/>
    <s v="Spain"/>
    <x v="1"/>
    <n v="4"/>
  </r>
  <r>
    <n v="2258"/>
    <s v="Spain"/>
    <x v="2"/>
    <n v="15"/>
  </r>
  <r>
    <n v="2258"/>
    <s v="Spain"/>
    <x v="3"/>
    <n v="7"/>
  </r>
  <r>
    <n v="2258"/>
    <s v="Spain"/>
    <x v="4"/>
    <n v="6"/>
  </r>
  <r>
    <n v="2258"/>
    <s v="Spain"/>
    <x v="5"/>
    <n v="2"/>
  </r>
  <r>
    <n v="626"/>
    <s v="USA"/>
    <x v="0"/>
    <n v="22"/>
  </r>
  <r>
    <n v="626"/>
    <s v="USA"/>
    <x v="1"/>
    <n v="2"/>
  </r>
  <r>
    <n v="626"/>
    <s v="USA"/>
    <x v="2"/>
    <n v="12"/>
  </r>
  <r>
    <n v="626"/>
    <s v="USA"/>
    <x v="3"/>
    <n v="0"/>
  </r>
  <r>
    <n v="626"/>
    <s v="USA"/>
    <x v="4"/>
    <n v="2"/>
  </r>
  <r>
    <n v="626"/>
    <s v="USA"/>
    <x v="5"/>
    <n v="5"/>
  </r>
  <r>
    <n v="9423"/>
    <s v="Spain"/>
    <x v="0"/>
    <n v="13"/>
  </r>
  <r>
    <n v="9423"/>
    <s v="Spain"/>
    <x v="1"/>
    <n v="3"/>
  </r>
  <r>
    <n v="9423"/>
    <s v="Spain"/>
    <x v="2"/>
    <n v="17"/>
  </r>
  <r>
    <n v="9423"/>
    <s v="Spain"/>
    <x v="3"/>
    <n v="7"/>
  </r>
  <r>
    <n v="9423"/>
    <s v="Spain"/>
    <x v="4"/>
    <n v="3"/>
  </r>
  <r>
    <n v="9423"/>
    <s v="Spain"/>
    <x v="5"/>
    <n v="3"/>
  </r>
  <r>
    <n v="6875"/>
    <s v="Canada"/>
    <x v="0"/>
    <n v="167"/>
  </r>
  <r>
    <n v="6875"/>
    <s v="Canada"/>
    <x v="1"/>
    <n v="13"/>
  </r>
  <r>
    <n v="6875"/>
    <s v="Canada"/>
    <x v="2"/>
    <n v="180"/>
  </r>
  <r>
    <n v="6875"/>
    <s v="Canada"/>
    <x v="3"/>
    <n v="86"/>
  </r>
  <r>
    <n v="6875"/>
    <s v="Canada"/>
    <x v="4"/>
    <n v="13"/>
  </r>
  <r>
    <n v="6875"/>
    <s v="Canada"/>
    <x v="5"/>
    <n v="70"/>
  </r>
  <r>
    <n v="5370"/>
    <s v="Spain"/>
    <x v="0"/>
    <n v="239"/>
  </r>
  <r>
    <n v="5370"/>
    <s v="Spain"/>
    <x v="1"/>
    <n v="3"/>
  </r>
  <r>
    <n v="5370"/>
    <s v="Spain"/>
    <x v="2"/>
    <n v="141"/>
  </r>
  <r>
    <n v="5370"/>
    <s v="Spain"/>
    <x v="3"/>
    <n v="0"/>
  </r>
  <r>
    <n v="5370"/>
    <s v="Spain"/>
    <x v="4"/>
    <n v="7"/>
  </r>
  <r>
    <n v="5370"/>
    <s v="Spain"/>
    <x v="5"/>
    <n v="23"/>
  </r>
  <r>
    <n v="5117"/>
    <s v="Spain"/>
    <x v="0"/>
    <n v="63"/>
  </r>
  <r>
    <n v="5117"/>
    <s v="Spain"/>
    <x v="1"/>
    <n v="151"/>
  </r>
  <r>
    <n v="5117"/>
    <s v="Spain"/>
    <x v="2"/>
    <n v="137"/>
  </r>
  <r>
    <n v="5117"/>
    <s v="Spain"/>
    <x v="3"/>
    <n v="153"/>
  </r>
  <r>
    <n v="5117"/>
    <s v="Spain"/>
    <x v="4"/>
    <n v="19"/>
  </r>
  <r>
    <n v="5117"/>
    <s v="Spain"/>
    <x v="5"/>
    <n v="53"/>
  </r>
  <r>
    <n v="8566"/>
    <s v="Spain"/>
    <x v="0"/>
    <n v="5"/>
  </r>
  <r>
    <n v="8566"/>
    <s v="Spain"/>
    <x v="1"/>
    <n v="0"/>
  </r>
  <r>
    <n v="8566"/>
    <s v="Spain"/>
    <x v="2"/>
    <n v="3"/>
  </r>
  <r>
    <n v="8566"/>
    <s v="Spain"/>
    <x v="3"/>
    <n v="0"/>
  </r>
  <r>
    <n v="8566"/>
    <s v="Spain"/>
    <x v="4"/>
    <n v="0"/>
  </r>
  <r>
    <n v="8566"/>
    <s v="Spain"/>
    <x v="5"/>
    <n v="1"/>
  </r>
  <r>
    <n v="6205"/>
    <s v="Canada"/>
    <x v="0"/>
    <n v="34"/>
  </r>
  <r>
    <n v="6205"/>
    <s v="Canada"/>
    <x v="1"/>
    <n v="3"/>
  </r>
  <r>
    <n v="6205"/>
    <s v="Canada"/>
    <x v="2"/>
    <n v="29"/>
  </r>
  <r>
    <n v="6205"/>
    <s v="Canada"/>
    <x v="3"/>
    <n v="0"/>
  </r>
  <r>
    <n v="6205"/>
    <s v="Canada"/>
    <x v="4"/>
    <n v="4"/>
  </r>
  <r>
    <n v="6205"/>
    <s v="Canada"/>
    <x v="5"/>
    <n v="10"/>
  </r>
  <r>
    <n v="1386"/>
    <s v="Australia"/>
    <x v="0"/>
    <n v="10"/>
  </r>
  <r>
    <n v="1386"/>
    <s v="Australia"/>
    <x v="1"/>
    <n v="0"/>
  </r>
  <r>
    <n v="1386"/>
    <s v="Australia"/>
    <x v="2"/>
    <n v="1"/>
  </r>
  <r>
    <n v="1386"/>
    <s v="Australia"/>
    <x v="3"/>
    <n v="0"/>
  </r>
  <r>
    <n v="1386"/>
    <s v="Australia"/>
    <x v="4"/>
    <n v="0"/>
  </r>
  <r>
    <n v="1386"/>
    <s v="Australia"/>
    <x v="5"/>
    <n v="0"/>
  </r>
  <r>
    <n v="9262"/>
    <s v="Saudi Arabia"/>
    <x v="0"/>
    <n v="20"/>
  </r>
  <r>
    <n v="9262"/>
    <s v="Saudi Arabia"/>
    <x v="1"/>
    <n v="6"/>
  </r>
  <r>
    <n v="9262"/>
    <s v="Saudi Arabia"/>
    <x v="2"/>
    <n v="5"/>
  </r>
  <r>
    <n v="9262"/>
    <s v="Saudi Arabia"/>
    <x v="3"/>
    <n v="0"/>
  </r>
  <r>
    <n v="9262"/>
    <s v="Saudi Arabia"/>
    <x v="4"/>
    <n v="9"/>
  </r>
  <r>
    <n v="9262"/>
    <s v="Saudi Arabia"/>
    <x v="5"/>
    <n v="12"/>
  </r>
  <r>
    <n v="9576"/>
    <s v="Spain"/>
    <x v="0"/>
    <n v="86"/>
  </r>
  <r>
    <n v="9576"/>
    <s v="Spain"/>
    <x v="1"/>
    <n v="4"/>
  </r>
  <r>
    <n v="9576"/>
    <s v="Spain"/>
    <x v="2"/>
    <n v="56"/>
  </r>
  <r>
    <n v="9576"/>
    <s v="Spain"/>
    <x v="3"/>
    <n v="2"/>
  </r>
  <r>
    <n v="9576"/>
    <s v="Spain"/>
    <x v="4"/>
    <n v="4"/>
  </r>
  <r>
    <n v="9576"/>
    <s v="Spain"/>
    <x v="5"/>
    <n v="7"/>
  </r>
  <r>
    <n v="5823"/>
    <s v="India"/>
    <x v="0"/>
    <n v="35"/>
  </r>
  <r>
    <n v="5823"/>
    <s v="India"/>
    <x v="1"/>
    <n v="0"/>
  </r>
  <r>
    <n v="5823"/>
    <s v="India"/>
    <x v="2"/>
    <n v="2"/>
  </r>
  <r>
    <n v="5823"/>
    <s v="India"/>
    <x v="3"/>
    <n v="0"/>
  </r>
  <r>
    <n v="5823"/>
    <s v="India"/>
    <x v="4"/>
    <n v="0"/>
  </r>
  <r>
    <n v="5823"/>
    <s v="India"/>
    <x v="5"/>
    <n v="2"/>
  </r>
  <r>
    <n v="3158"/>
    <s v="Spain"/>
    <x v="0"/>
    <n v="13"/>
  </r>
  <r>
    <n v="3158"/>
    <s v="Spain"/>
    <x v="1"/>
    <n v="3"/>
  </r>
  <r>
    <n v="3158"/>
    <s v="Spain"/>
    <x v="2"/>
    <n v="6"/>
  </r>
  <r>
    <n v="3158"/>
    <s v="Spain"/>
    <x v="3"/>
    <n v="6"/>
  </r>
  <r>
    <n v="3158"/>
    <s v="Spain"/>
    <x v="4"/>
    <n v="5"/>
  </r>
  <r>
    <n v="3158"/>
    <s v="Spain"/>
    <x v="5"/>
    <n v="6"/>
  </r>
  <r>
    <n v="8346"/>
    <s v="Spain"/>
    <x v="0"/>
    <n v="138"/>
  </r>
  <r>
    <n v="8346"/>
    <s v="Spain"/>
    <x v="1"/>
    <n v="15"/>
  </r>
  <r>
    <n v="8346"/>
    <s v="Spain"/>
    <x v="2"/>
    <n v="35"/>
  </r>
  <r>
    <n v="8346"/>
    <s v="Spain"/>
    <x v="3"/>
    <n v="25"/>
  </r>
  <r>
    <n v="8346"/>
    <s v="Spain"/>
    <x v="4"/>
    <n v="11"/>
  </r>
  <r>
    <n v="8346"/>
    <s v="Spain"/>
    <x v="5"/>
    <n v="72"/>
  </r>
  <r>
    <n v="4376"/>
    <s v="Spain"/>
    <x v="0"/>
    <n v="10"/>
  </r>
  <r>
    <n v="4376"/>
    <s v="Spain"/>
    <x v="1"/>
    <n v="24"/>
  </r>
  <r>
    <n v="4376"/>
    <s v="Spain"/>
    <x v="2"/>
    <n v="15"/>
  </r>
  <r>
    <n v="4376"/>
    <s v="Spain"/>
    <x v="3"/>
    <n v="13"/>
  </r>
  <r>
    <n v="4376"/>
    <s v="Spain"/>
    <x v="4"/>
    <n v="1"/>
  </r>
  <r>
    <n v="4376"/>
    <s v="Spain"/>
    <x v="5"/>
    <n v="30"/>
  </r>
  <r>
    <n v="10175"/>
    <s v="Spain"/>
    <x v="0"/>
    <n v="18"/>
  </r>
  <r>
    <n v="10175"/>
    <s v="Spain"/>
    <x v="1"/>
    <n v="0"/>
  </r>
  <r>
    <n v="10175"/>
    <s v="Spain"/>
    <x v="2"/>
    <n v="2"/>
  </r>
  <r>
    <n v="10175"/>
    <s v="Spain"/>
    <x v="3"/>
    <n v="0"/>
  </r>
  <r>
    <n v="10175"/>
    <s v="Spain"/>
    <x v="4"/>
    <n v="0"/>
  </r>
  <r>
    <n v="10175"/>
    <s v="Spain"/>
    <x v="5"/>
    <n v="2"/>
  </r>
  <r>
    <n v="8933"/>
    <s v="Canada"/>
    <x v="0"/>
    <n v="26"/>
  </r>
  <r>
    <n v="8933"/>
    <s v="Canada"/>
    <x v="1"/>
    <n v="3"/>
  </r>
  <r>
    <n v="8933"/>
    <s v="Canada"/>
    <x v="2"/>
    <n v="23"/>
  </r>
  <r>
    <n v="8933"/>
    <s v="Canada"/>
    <x v="3"/>
    <n v="4"/>
  </r>
  <r>
    <n v="8933"/>
    <s v="Canada"/>
    <x v="4"/>
    <n v="7"/>
  </r>
  <r>
    <n v="8933"/>
    <s v="Canada"/>
    <x v="5"/>
    <n v="3"/>
  </r>
  <r>
    <n v="4333"/>
    <s v="India"/>
    <x v="0"/>
    <n v="41"/>
  </r>
  <r>
    <n v="4333"/>
    <s v="India"/>
    <x v="1"/>
    <n v="0"/>
  </r>
  <r>
    <n v="4333"/>
    <s v="India"/>
    <x v="2"/>
    <n v="10"/>
  </r>
  <r>
    <n v="4333"/>
    <s v="India"/>
    <x v="3"/>
    <n v="0"/>
  </r>
  <r>
    <n v="4333"/>
    <s v="India"/>
    <x v="4"/>
    <n v="0"/>
  </r>
  <r>
    <n v="4333"/>
    <s v="India"/>
    <x v="5"/>
    <n v="3"/>
  </r>
  <r>
    <n v="5455"/>
    <s v="Spain"/>
    <x v="0"/>
    <n v="99"/>
  </r>
  <r>
    <n v="5455"/>
    <s v="Spain"/>
    <x v="1"/>
    <n v="0"/>
  </r>
  <r>
    <n v="5455"/>
    <s v="Spain"/>
    <x v="2"/>
    <n v="15"/>
  </r>
  <r>
    <n v="5455"/>
    <s v="Spain"/>
    <x v="3"/>
    <n v="2"/>
  </r>
  <r>
    <n v="5455"/>
    <s v="Spain"/>
    <x v="4"/>
    <n v="1"/>
  </r>
  <r>
    <n v="5455"/>
    <s v="Spain"/>
    <x v="5"/>
    <n v="5"/>
  </r>
  <r>
    <n v="6678"/>
    <s v="India"/>
    <x v="0"/>
    <n v="33"/>
  </r>
  <r>
    <n v="6678"/>
    <s v="India"/>
    <x v="1"/>
    <n v="4"/>
  </r>
  <r>
    <n v="6678"/>
    <s v="India"/>
    <x v="2"/>
    <n v="24"/>
  </r>
  <r>
    <n v="6678"/>
    <s v="India"/>
    <x v="3"/>
    <n v="4"/>
  </r>
  <r>
    <n v="6678"/>
    <s v="India"/>
    <x v="4"/>
    <n v="2"/>
  </r>
  <r>
    <n v="6678"/>
    <s v="India"/>
    <x v="5"/>
    <n v="5"/>
  </r>
  <r>
    <n v="1362"/>
    <s v="Germany"/>
    <x v="0"/>
    <n v="33"/>
  </r>
  <r>
    <n v="1362"/>
    <s v="Germany"/>
    <x v="1"/>
    <n v="87"/>
  </r>
  <r>
    <n v="1362"/>
    <s v="Germany"/>
    <x v="2"/>
    <n v="64"/>
  </r>
  <r>
    <n v="1362"/>
    <s v="Germany"/>
    <x v="3"/>
    <n v="175"/>
  </r>
  <r>
    <n v="1362"/>
    <s v="Germany"/>
    <x v="4"/>
    <n v="16"/>
  </r>
  <r>
    <n v="1362"/>
    <s v="Germany"/>
    <x v="5"/>
    <n v="74"/>
  </r>
  <r>
    <n v="9213"/>
    <s v="Spain"/>
    <x v="0"/>
    <n v="4"/>
  </r>
  <r>
    <n v="9213"/>
    <s v="Spain"/>
    <x v="1"/>
    <n v="1"/>
  </r>
  <r>
    <n v="9213"/>
    <s v="Spain"/>
    <x v="2"/>
    <n v="5"/>
  </r>
  <r>
    <n v="9213"/>
    <s v="Spain"/>
    <x v="3"/>
    <n v="2"/>
  </r>
  <r>
    <n v="9213"/>
    <s v="Spain"/>
    <x v="4"/>
    <n v="0"/>
  </r>
  <r>
    <n v="9213"/>
    <s v="Spain"/>
    <x v="5"/>
    <n v="3"/>
  </r>
  <r>
    <n v="2546"/>
    <s v="Spain"/>
    <x v="0"/>
    <n v="23"/>
  </r>
  <r>
    <n v="2546"/>
    <s v="Spain"/>
    <x v="1"/>
    <n v="4"/>
  </r>
  <r>
    <n v="2546"/>
    <s v="Spain"/>
    <x v="2"/>
    <n v="5"/>
  </r>
  <r>
    <n v="2546"/>
    <s v="Spain"/>
    <x v="3"/>
    <n v="10"/>
  </r>
  <r>
    <n v="2546"/>
    <s v="Spain"/>
    <x v="4"/>
    <n v="5"/>
  </r>
  <r>
    <n v="2546"/>
    <s v="Spain"/>
    <x v="5"/>
    <n v="23"/>
  </r>
  <r>
    <n v="3878"/>
    <s v="Spain"/>
    <x v="0"/>
    <n v="3"/>
  </r>
  <r>
    <n v="3878"/>
    <s v="Spain"/>
    <x v="1"/>
    <n v="4"/>
  </r>
  <r>
    <n v="3878"/>
    <s v="Spain"/>
    <x v="2"/>
    <n v="7"/>
  </r>
  <r>
    <n v="3878"/>
    <s v="Spain"/>
    <x v="3"/>
    <n v="15"/>
  </r>
  <r>
    <n v="3878"/>
    <s v="Spain"/>
    <x v="4"/>
    <n v="8"/>
  </r>
  <r>
    <n v="3878"/>
    <s v="Spain"/>
    <x v="5"/>
    <n v="11"/>
  </r>
  <r>
    <n v="4037"/>
    <s v="Saudi Arabia"/>
    <x v="0"/>
    <n v="3"/>
  </r>
  <r>
    <n v="4037"/>
    <s v="Saudi Arabia"/>
    <x v="1"/>
    <n v="1"/>
  </r>
  <r>
    <n v="4037"/>
    <s v="Saudi Arabia"/>
    <x v="2"/>
    <n v="3"/>
  </r>
  <r>
    <n v="4037"/>
    <s v="Saudi Arabia"/>
    <x v="3"/>
    <n v="8"/>
  </r>
  <r>
    <n v="4037"/>
    <s v="Saudi Arabia"/>
    <x v="4"/>
    <n v="0"/>
  </r>
  <r>
    <n v="4037"/>
    <s v="Saudi Arabia"/>
    <x v="5"/>
    <n v="5"/>
  </r>
  <r>
    <n v="1928"/>
    <s v="Saudi Arabia"/>
    <x v="0"/>
    <n v="35"/>
  </r>
  <r>
    <n v="1928"/>
    <s v="Saudi Arabia"/>
    <x v="1"/>
    <n v="3"/>
  </r>
  <r>
    <n v="1928"/>
    <s v="Saudi Arabia"/>
    <x v="2"/>
    <n v="20"/>
  </r>
  <r>
    <n v="1928"/>
    <s v="Saudi Arabia"/>
    <x v="3"/>
    <n v="4"/>
  </r>
  <r>
    <n v="1928"/>
    <s v="Saudi Arabia"/>
    <x v="4"/>
    <n v="1"/>
  </r>
  <r>
    <n v="1928"/>
    <s v="Saudi Arabia"/>
    <x v="5"/>
    <n v="20"/>
  </r>
  <r>
    <n v="5726"/>
    <s v="Saudi Arabia"/>
    <x v="0"/>
    <n v="16"/>
  </r>
  <r>
    <n v="5726"/>
    <s v="Saudi Arabia"/>
    <x v="1"/>
    <n v="7"/>
  </r>
  <r>
    <n v="5726"/>
    <s v="Saudi Arabia"/>
    <x v="2"/>
    <n v="23"/>
  </r>
  <r>
    <n v="5726"/>
    <s v="Saudi Arabia"/>
    <x v="3"/>
    <n v="0"/>
  </r>
  <r>
    <n v="5726"/>
    <s v="Saudi Arabia"/>
    <x v="4"/>
    <n v="8"/>
  </r>
  <r>
    <n v="5726"/>
    <s v="Saudi Arabia"/>
    <x v="5"/>
    <n v="6"/>
  </r>
  <r>
    <n v="10500"/>
    <s v="Australia"/>
    <x v="0"/>
    <n v="19"/>
  </r>
  <r>
    <n v="10500"/>
    <s v="Australia"/>
    <x v="1"/>
    <n v="1"/>
  </r>
  <r>
    <n v="10500"/>
    <s v="Australia"/>
    <x v="2"/>
    <n v="20"/>
  </r>
  <r>
    <n v="10500"/>
    <s v="Australia"/>
    <x v="3"/>
    <n v="16"/>
  </r>
  <r>
    <n v="10500"/>
    <s v="Australia"/>
    <x v="4"/>
    <n v="14"/>
  </r>
  <r>
    <n v="10500"/>
    <s v="Australia"/>
    <x v="5"/>
    <n v="28"/>
  </r>
  <r>
    <n v="7411"/>
    <s v="Saudi Arabia"/>
    <x v="0"/>
    <n v="11"/>
  </r>
  <r>
    <n v="7411"/>
    <s v="Saudi Arabia"/>
    <x v="1"/>
    <n v="0"/>
  </r>
  <r>
    <n v="7411"/>
    <s v="Saudi Arabia"/>
    <x v="2"/>
    <n v="5"/>
  </r>
  <r>
    <n v="7411"/>
    <s v="Saudi Arabia"/>
    <x v="3"/>
    <n v="0"/>
  </r>
  <r>
    <n v="7411"/>
    <s v="Saudi Arabia"/>
    <x v="4"/>
    <n v="0"/>
  </r>
  <r>
    <n v="7411"/>
    <s v="Saudi Arabia"/>
    <x v="5"/>
    <n v="1"/>
  </r>
  <r>
    <n v="6941"/>
    <s v="Spain"/>
    <x v="0"/>
    <n v="17"/>
  </r>
  <r>
    <n v="6941"/>
    <s v="Spain"/>
    <x v="1"/>
    <n v="8"/>
  </r>
  <r>
    <n v="6941"/>
    <s v="Spain"/>
    <x v="2"/>
    <n v="12"/>
  </r>
  <r>
    <n v="6941"/>
    <s v="Spain"/>
    <x v="3"/>
    <n v="11"/>
  </r>
  <r>
    <n v="6941"/>
    <s v="Spain"/>
    <x v="4"/>
    <n v="15"/>
  </r>
  <r>
    <n v="6941"/>
    <s v="Spain"/>
    <x v="5"/>
    <n v="32"/>
  </r>
  <r>
    <n v="7573"/>
    <s v="Germany"/>
    <x v="0"/>
    <n v="39"/>
  </r>
  <r>
    <n v="7573"/>
    <s v="Germany"/>
    <x v="1"/>
    <n v="1"/>
  </r>
  <r>
    <n v="7573"/>
    <s v="Germany"/>
    <x v="2"/>
    <n v="9"/>
  </r>
  <r>
    <n v="7573"/>
    <s v="Germany"/>
    <x v="3"/>
    <n v="2"/>
  </r>
  <r>
    <n v="7573"/>
    <s v="Germany"/>
    <x v="4"/>
    <n v="1"/>
  </r>
  <r>
    <n v="7573"/>
    <s v="Germany"/>
    <x v="5"/>
    <n v="34"/>
  </r>
  <r>
    <n v="4432"/>
    <s v="Spain"/>
    <x v="0"/>
    <n v="2"/>
  </r>
  <r>
    <n v="4432"/>
    <s v="Spain"/>
    <x v="1"/>
    <n v="3"/>
  </r>
  <r>
    <n v="4432"/>
    <s v="Spain"/>
    <x v="2"/>
    <n v="20"/>
  </r>
  <r>
    <n v="4432"/>
    <s v="Spain"/>
    <x v="3"/>
    <n v="6"/>
  </r>
  <r>
    <n v="4432"/>
    <s v="Spain"/>
    <x v="4"/>
    <n v="11"/>
  </r>
  <r>
    <n v="4432"/>
    <s v="Spain"/>
    <x v="5"/>
    <n v="9"/>
  </r>
  <r>
    <n v="4713"/>
    <s v="Spain"/>
    <x v="0"/>
    <n v="74"/>
  </r>
  <r>
    <n v="4713"/>
    <s v="Spain"/>
    <x v="1"/>
    <n v="0"/>
  </r>
  <r>
    <n v="4713"/>
    <s v="Spain"/>
    <x v="2"/>
    <n v="42"/>
  </r>
  <r>
    <n v="4713"/>
    <s v="Spain"/>
    <x v="3"/>
    <n v="2"/>
  </r>
  <r>
    <n v="4713"/>
    <s v="Spain"/>
    <x v="4"/>
    <n v="1"/>
  </r>
  <r>
    <n v="4713"/>
    <s v="Spain"/>
    <x v="5"/>
    <n v="6"/>
  </r>
  <r>
    <n v="10219"/>
    <s v="Canada"/>
    <x v="0"/>
    <n v="6"/>
  </r>
  <r>
    <n v="10219"/>
    <s v="Canada"/>
    <x v="1"/>
    <n v="2"/>
  </r>
  <r>
    <n v="10219"/>
    <s v="Canada"/>
    <x v="2"/>
    <n v="15"/>
  </r>
  <r>
    <n v="10219"/>
    <s v="Canada"/>
    <x v="3"/>
    <n v="6"/>
  </r>
  <r>
    <n v="10219"/>
    <s v="Canada"/>
    <x v="4"/>
    <n v="6"/>
  </r>
  <r>
    <n v="10219"/>
    <s v="Canada"/>
    <x v="5"/>
    <n v="3"/>
  </r>
  <r>
    <n v="9706"/>
    <s v="Canada"/>
    <x v="0"/>
    <n v="62"/>
  </r>
  <r>
    <n v="9706"/>
    <s v="Canada"/>
    <x v="1"/>
    <n v="1"/>
  </r>
  <r>
    <n v="9706"/>
    <s v="Canada"/>
    <x v="2"/>
    <n v="20"/>
  </r>
  <r>
    <n v="9706"/>
    <s v="Canada"/>
    <x v="3"/>
    <n v="4"/>
  </r>
  <r>
    <n v="9706"/>
    <s v="Canada"/>
    <x v="4"/>
    <n v="0"/>
  </r>
  <r>
    <n v="9706"/>
    <s v="Canada"/>
    <x v="5"/>
    <n v="7"/>
  </r>
  <r>
    <n v="5623"/>
    <s v="Spain"/>
    <x v="0"/>
    <n v="15"/>
  </r>
  <r>
    <n v="5623"/>
    <s v="Spain"/>
    <x v="1"/>
    <n v="4"/>
  </r>
  <r>
    <n v="5623"/>
    <s v="Spain"/>
    <x v="2"/>
    <n v="13"/>
  </r>
  <r>
    <n v="5623"/>
    <s v="Spain"/>
    <x v="3"/>
    <n v="0"/>
  </r>
  <r>
    <n v="5623"/>
    <s v="Spain"/>
    <x v="4"/>
    <n v="0"/>
  </r>
  <r>
    <n v="5623"/>
    <s v="Spain"/>
    <x v="5"/>
    <n v="19"/>
  </r>
  <r>
    <n v="4088"/>
    <s v="Spain"/>
    <x v="0"/>
    <n v="108"/>
  </r>
  <r>
    <n v="4088"/>
    <s v="Spain"/>
    <x v="1"/>
    <n v="1"/>
  </r>
  <r>
    <n v="4088"/>
    <s v="Spain"/>
    <x v="2"/>
    <n v="28"/>
  </r>
  <r>
    <n v="4088"/>
    <s v="Spain"/>
    <x v="3"/>
    <n v="13"/>
  </r>
  <r>
    <n v="4088"/>
    <s v="Spain"/>
    <x v="4"/>
    <n v="1"/>
  </r>
  <r>
    <n v="4088"/>
    <s v="Spain"/>
    <x v="5"/>
    <n v="4"/>
  </r>
  <r>
    <n v="4971"/>
    <s v="Saudi Arabia"/>
    <x v="0"/>
    <n v="108"/>
  </r>
  <r>
    <n v="4971"/>
    <s v="Saudi Arabia"/>
    <x v="1"/>
    <n v="1"/>
  </r>
  <r>
    <n v="4971"/>
    <s v="Saudi Arabia"/>
    <x v="2"/>
    <n v="28"/>
  </r>
  <r>
    <n v="4971"/>
    <s v="Saudi Arabia"/>
    <x v="3"/>
    <n v="13"/>
  </r>
  <r>
    <n v="4971"/>
    <s v="Saudi Arabia"/>
    <x v="4"/>
    <n v="1"/>
  </r>
  <r>
    <n v="4971"/>
    <s v="Saudi Arabia"/>
    <x v="5"/>
    <n v="4"/>
  </r>
  <r>
    <n v="8147"/>
    <s v="Spain"/>
    <x v="0"/>
    <n v="28"/>
  </r>
  <r>
    <n v="8147"/>
    <s v="Spain"/>
    <x v="1"/>
    <n v="0"/>
  </r>
  <r>
    <n v="8147"/>
    <s v="Spain"/>
    <x v="2"/>
    <n v="11"/>
  </r>
  <r>
    <n v="8147"/>
    <s v="Spain"/>
    <x v="3"/>
    <n v="0"/>
  </r>
  <r>
    <n v="8147"/>
    <s v="Spain"/>
    <x v="4"/>
    <n v="0"/>
  </r>
  <r>
    <n v="8147"/>
    <s v="Spain"/>
    <x v="5"/>
    <n v="9"/>
  </r>
  <r>
    <n v="2488"/>
    <s v="Spain"/>
    <x v="0"/>
    <n v="23"/>
  </r>
  <r>
    <n v="2488"/>
    <s v="Spain"/>
    <x v="1"/>
    <n v="1"/>
  </r>
  <r>
    <n v="2488"/>
    <s v="Spain"/>
    <x v="2"/>
    <n v="25"/>
  </r>
  <r>
    <n v="2488"/>
    <s v="Spain"/>
    <x v="3"/>
    <n v="0"/>
  </r>
  <r>
    <n v="2488"/>
    <s v="Spain"/>
    <x v="4"/>
    <n v="8"/>
  </r>
  <r>
    <n v="2488"/>
    <s v="Spain"/>
    <x v="5"/>
    <n v="7"/>
  </r>
  <r>
    <n v="10913"/>
    <s v="Spain"/>
    <x v="0"/>
    <n v="3"/>
  </r>
  <r>
    <n v="10913"/>
    <s v="Spain"/>
    <x v="1"/>
    <n v="2"/>
  </r>
  <r>
    <n v="10913"/>
    <s v="Spain"/>
    <x v="2"/>
    <n v="12"/>
  </r>
  <r>
    <n v="10913"/>
    <s v="Spain"/>
    <x v="3"/>
    <n v="0"/>
  </r>
  <r>
    <n v="10913"/>
    <s v="Spain"/>
    <x v="4"/>
    <n v="1"/>
  </r>
  <r>
    <n v="10913"/>
    <s v="Spain"/>
    <x v="5"/>
    <n v="9"/>
  </r>
  <r>
    <n v="7224"/>
    <s v="India"/>
    <x v="0"/>
    <n v="10"/>
  </r>
  <r>
    <n v="7224"/>
    <s v="India"/>
    <x v="1"/>
    <n v="0"/>
  </r>
  <r>
    <n v="7224"/>
    <s v="India"/>
    <x v="2"/>
    <n v="10"/>
  </r>
  <r>
    <n v="7224"/>
    <s v="India"/>
    <x v="3"/>
    <n v="3"/>
  </r>
  <r>
    <n v="7224"/>
    <s v="India"/>
    <x v="4"/>
    <n v="1"/>
  </r>
  <r>
    <n v="7224"/>
    <s v="India"/>
    <x v="5"/>
    <n v="7"/>
  </r>
  <r>
    <n v="6215"/>
    <s v="Saudi Arabia"/>
    <x v="0"/>
    <n v="10"/>
  </r>
  <r>
    <n v="6215"/>
    <s v="Saudi Arabia"/>
    <x v="1"/>
    <n v="0"/>
  </r>
  <r>
    <n v="6215"/>
    <s v="Saudi Arabia"/>
    <x v="2"/>
    <n v="10"/>
  </r>
  <r>
    <n v="6215"/>
    <s v="Saudi Arabia"/>
    <x v="3"/>
    <n v="3"/>
  </r>
  <r>
    <n v="6215"/>
    <s v="Saudi Arabia"/>
    <x v="4"/>
    <n v="1"/>
  </r>
  <r>
    <n v="6215"/>
    <s v="Saudi Arabia"/>
    <x v="5"/>
    <n v="7"/>
  </r>
  <r>
    <n v="10033"/>
    <s v="Germany"/>
    <x v="0"/>
    <n v="2"/>
  </r>
  <r>
    <n v="10033"/>
    <s v="Germany"/>
    <x v="1"/>
    <n v="3"/>
  </r>
  <r>
    <n v="10033"/>
    <s v="Germany"/>
    <x v="2"/>
    <n v="10"/>
  </r>
  <r>
    <n v="10033"/>
    <s v="Germany"/>
    <x v="3"/>
    <n v="11"/>
  </r>
  <r>
    <n v="10033"/>
    <s v="Germany"/>
    <x v="4"/>
    <n v="2"/>
  </r>
  <r>
    <n v="10033"/>
    <s v="Germany"/>
    <x v="5"/>
    <n v="10"/>
  </r>
  <r>
    <n v="5751"/>
    <s v="Canada"/>
    <x v="0"/>
    <n v="2"/>
  </r>
  <r>
    <n v="5751"/>
    <s v="Canada"/>
    <x v="1"/>
    <n v="3"/>
  </r>
  <r>
    <n v="5751"/>
    <s v="Canada"/>
    <x v="2"/>
    <n v="10"/>
  </r>
  <r>
    <n v="5751"/>
    <s v="Canada"/>
    <x v="3"/>
    <n v="11"/>
  </r>
  <r>
    <n v="5751"/>
    <s v="Canada"/>
    <x v="4"/>
    <n v="2"/>
  </r>
  <r>
    <n v="5751"/>
    <s v="Canada"/>
    <x v="5"/>
    <n v="10"/>
  </r>
  <r>
    <n v="10236"/>
    <s v="Saudi Arabia"/>
    <x v="0"/>
    <n v="16"/>
  </r>
  <r>
    <n v="10236"/>
    <s v="Saudi Arabia"/>
    <x v="1"/>
    <n v="3"/>
  </r>
  <r>
    <n v="10236"/>
    <s v="Saudi Arabia"/>
    <x v="2"/>
    <n v="25"/>
  </r>
  <r>
    <n v="10236"/>
    <s v="Saudi Arabia"/>
    <x v="3"/>
    <n v="6"/>
  </r>
  <r>
    <n v="10236"/>
    <s v="Saudi Arabia"/>
    <x v="4"/>
    <n v="1"/>
  </r>
  <r>
    <n v="10236"/>
    <s v="Saudi Arabia"/>
    <x v="5"/>
    <n v="13"/>
  </r>
  <r>
    <n v="5790"/>
    <s v="Spain"/>
    <x v="0"/>
    <n v="25"/>
  </r>
  <r>
    <n v="5790"/>
    <s v="Spain"/>
    <x v="1"/>
    <n v="6"/>
  </r>
  <r>
    <n v="5790"/>
    <s v="Spain"/>
    <x v="2"/>
    <n v="16"/>
  </r>
  <r>
    <n v="5790"/>
    <s v="Spain"/>
    <x v="3"/>
    <n v="20"/>
  </r>
  <r>
    <n v="5790"/>
    <s v="Spain"/>
    <x v="4"/>
    <n v="0"/>
  </r>
  <r>
    <n v="5790"/>
    <s v="Spain"/>
    <x v="5"/>
    <n v="5"/>
  </r>
  <r>
    <n v="3537"/>
    <s v="Spain"/>
    <x v="0"/>
    <n v="31"/>
  </r>
  <r>
    <n v="3537"/>
    <s v="Spain"/>
    <x v="1"/>
    <n v="3"/>
  </r>
  <r>
    <n v="3537"/>
    <s v="Spain"/>
    <x v="2"/>
    <n v="31"/>
  </r>
  <r>
    <n v="3537"/>
    <s v="Spain"/>
    <x v="3"/>
    <n v="2"/>
  </r>
  <r>
    <n v="3537"/>
    <s v="Spain"/>
    <x v="4"/>
    <n v="8"/>
  </r>
  <r>
    <n v="3537"/>
    <s v="Spain"/>
    <x v="5"/>
    <n v="4"/>
  </r>
  <r>
    <n v="922"/>
    <s v="Germany"/>
    <x v="0"/>
    <n v="16"/>
  </r>
  <r>
    <n v="922"/>
    <s v="Germany"/>
    <x v="1"/>
    <n v="2"/>
  </r>
  <r>
    <n v="922"/>
    <s v="Germany"/>
    <x v="2"/>
    <n v="11"/>
  </r>
  <r>
    <n v="922"/>
    <s v="Germany"/>
    <x v="3"/>
    <n v="3"/>
  </r>
  <r>
    <n v="922"/>
    <s v="Germany"/>
    <x v="4"/>
    <n v="0"/>
  </r>
  <r>
    <n v="922"/>
    <s v="Germany"/>
    <x v="5"/>
    <n v="16"/>
  </r>
  <r>
    <n v="5263"/>
    <s v="Spain"/>
    <x v="0"/>
    <n v="5"/>
  </r>
  <r>
    <n v="5263"/>
    <s v="Spain"/>
    <x v="1"/>
    <n v="10"/>
  </r>
  <r>
    <n v="5263"/>
    <s v="Spain"/>
    <x v="2"/>
    <n v="13"/>
  </r>
  <r>
    <n v="5263"/>
    <s v="Spain"/>
    <x v="3"/>
    <n v="3"/>
  </r>
  <r>
    <n v="5263"/>
    <s v="Spain"/>
    <x v="4"/>
    <n v="8"/>
  </r>
  <r>
    <n v="5263"/>
    <s v="Spain"/>
    <x v="5"/>
    <n v="16"/>
  </r>
  <r>
    <n v="7386"/>
    <s v="Canada"/>
    <x v="0"/>
    <n v="17"/>
  </r>
  <r>
    <n v="7386"/>
    <s v="Canada"/>
    <x v="1"/>
    <n v="0"/>
  </r>
  <r>
    <n v="7386"/>
    <s v="Canada"/>
    <x v="2"/>
    <n v="14"/>
  </r>
  <r>
    <n v="7386"/>
    <s v="Canada"/>
    <x v="3"/>
    <n v="7"/>
  </r>
  <r>
    <n v="7386"/>
    <s v="Canada"/>
    <x v="4"/>
    <n v="3"/>
  </r>
  <r>
    <n v="7386"/>
    <s v="Canada"/>
    <x v="5"/>
    <n v="2"/>
  </r>
  <r>
    <n v="3006"/>
    <s v="Canada"/>
    <x v="0"/>
    <n v="17"/>
  </r>
  <r>
    <n v="3006"/>
    <s v="Canada"/>
    <x v="1"/>
    <n v="0"/>
  </r>
  <r>
    <n v="3006"/>
    <s v="Canada"/>
    <x v="2"/>
    <n v="14"/>
  </r>
  <r>
    <n v="3006"/>
    <s v="Canada"/>
    <x v="3"/>
    <n v="7"/>
  </r>
  <r>
    <n v="3006"/>
    <s v="Canada"/>
    <x v="4"/>
    <n v="3"/>
  </r>
  <r>
    <n v="3006"/>
    <s v="Canada"/>
    <x v="5"/>
    <n v="2"/>
  </r>
  <r>
    <n v="5636"/>
    <s v="India"/>
    <x v="0"/>
    <n v="51"/>
  </r>
  <r>
    <n v="5636"/>
    <s v="India"/>
    <x v="1"/>
    <n v="4"/>
  </r>
  <r>
    <n v="5636"/>
    <s v="India"/>
    <x v="2"/>
    <n v="50"/>
  </r>
  <r>
    <n v="5636"/>
    <s v="India"/>
    <x v="3"/>
    <n v="12"/>
  </r>
  <r>
    <n v="5636"/>
    <s v="India"/>
    <x v="4"/>
    <n v="1"/>
  </r>
  <r>
    <n v="5636"/>
    <s v="India"/>
    <x v="5"/>
    <n v="49"/>
  </r>
  <r>
    <n v="5304"/>
    <s v="Saudi Arabia"/>
    <x v="0"/>
    <n v="24"/>
  </r>
  <r>
    <n v="5304"/>
    <s v="Saudi Arabia"/>
    <x v="1"/>
    <n v="0"/>
  </r>
  <r>
    <n v="5304"/>
    <s v="Saudi Arabia"/>
    <x v="2"/>
    <n v="8"/>
  </r>
  <r>
    <n v="5304"/>
    <s v="Saudi Arabia"/>
    <x v="3"/>
    <n v="0"/>
  </r>
  <r>
    <n v="5304"/>
    <s v="Saudi Arabia"/>
    <x v="4"/>
    <n v="0"/>
  </r>
  <r>
    <n v="5304"/>
    <s v="Saudi Arabia"/>
    <x v="5"/>
    <n v="1"/>
  </r>
  <r>
    <n v="7186"/>
    <s v="India"/>
    <x v="0"/>
    <n v="24"/>
  </r>
  <r>
    <n v="7186"/>
    <s v="India"/>
    <x v="1"/>
    <n v="0"/>
  </r>
  <r>
    <n v="7186"/>
    <s v="India"/>
    <x v="2"/>
    <n v="2"/>
  </r>
  <r>
    <n v="7186"/>
    <s v="India"/>
    <x v="3"/>
    <n v="0"/>
  </r>
  <r>
    <n v="7186"/>
    <s v="India"/>
    <x v="4"/>
    <n v="0"/>
  </r>
  <r>
    <n v="7186"/>
    <s v="India"/>
    <x v="5"/>
    <n v="9"/>
  </r>
  <r>
    <n v="113"/>
    <s v="Spain"/>
    <x v="0"/>
    <n v="11"/>
  </r>
  <r>
    <n v="113"/>
    <s v="Spain"/>
    <x v="1"/>
    <n v="0"/>
  </r>
  <r>
    <n v="113"/>
    <s v="Spain"/>
    <x v="2"/>
    <n v="7"/>
  </r>
  <r>
    <n v="113"/>
    <s v="Spain"/>
    <x v="3"/>
    <n v="3"/>
  </r>
  <r>
    <n v="113"/>
    <s v="Spain"/>
    <x v="4"/>
    <n v="1"/>
  </r>
  <r>
    <n v="113"/>
    <s v="Spain"/>
    <x v="5"/>
    <n v="6"/>
  </r>
  <r>
    <n v="6507"/>
    <s v="Australia"/>
    <x v="0"/>
    <n v="16"/>
  </r>
  <r>
    <n v="6507"/>
    <s v="Australia"/>
    <x v="1"/>
    <n v="11"/>
  </r>
  <r>
    <n v="6507"/>
    <s v="Australia"/>
    <x v="2"/>
    <n v="15"/>
  </r>
  <r>
    <n v="6507"/>
    <s v="Australia"/>
    <x v="3"/>
    <n v="2"/>
  </r>
  <r>
    <n v="6507"/>
    <s v="Australia"/>
    <x v="4"/>
    <n v="0"/>
  </r>
  <r>
    <n v="6507"/>
    <s v="Australia"/>
    <x v="5"/>
    <n v="12"/>
  </r>
  <r>
    <n v="1517"/>
    <s v="Spain"/>
    <x v="0"/>
    <n v="3"/>
  </r>
  <r>
    <n v="1517"/>
    <s v="Spain"/>
    <x v="1"/>
    <n v="9"/>
  </r>
  <r>
    <n v="1517"/>
    <s v="Spain"/>
    <x v="2"/>
    <n v="13"/>
  </r>
  <r>
    <n v="1517"/>
    <s v="Spain"/>
    <x v="3"/>
    <n v="2"/>
  </r>
  <r>
    <n v="1517"/>
    <s v="Spain"/>
    <x v="4"/>
    <n v="12"/>
  </r>
  <r>
    <n v="1517"/>
    <s v="Spain"/>
    <x v="5"/>
    <n v="12"/>
  </r>
  <r>
    <n v="2457"/>
    <s v="Spain"/>
    <x v="0"/>
    <n v="8"/>
  </r>
  <r>
    <n v="2457"/>
    <s v="Spain"/>
    <x v="1"/>
    <n v="4"/>
  </r>
  <r>
    <n v="2457"/>
    <s v="Spain"/>
    <x v="2"/>
    <n v="5"/>
  </r>
  <r>
    <n v="2457"/>
    <s v="Spain"/>
    <x v="3"/>
    <n v="15"/>
  </r>
  <r>
    <n v="2457"/>
    <s v="Spain"/>
    <x v="4"/>
    <n v="2"/>
  </r>
  <r>
    <n v="2457"/>
    <s v="Spain"/>
    <x v="5"/>
    <n v="11"/>
  </r>
  <r>
    <n v="2986"/>
    <s v="Canada"/>
    <x v="0"/>
    <n v="7"/>
  </r>
  <r>
    <n v="2986"/>
    <s v="Canada"/>
    <x v="1"/>
    <n v="2"/>
  </r>
  <r>
    <n v="2986"/>
    <s v="Canada"/>
    <x v="2"/>
    <n v="4"/>
  </r>
  <r>
    <n v="2986"/>
    <s v="Canada"/>
    <x v="3"/>
    <n v="2"/>
  </r>
  <r>
    <n v="2986"/>
    <s v="Canada"/>
    <x v="4"/>
    <n v="1"/>
  </r>
  <r>
    <n v="2986"/>
    <s v="Canada"/>
    <x v="5"/>
    <n v="4"/>
  </r>
  <r>
    <n v="5234"/>
    <s v="Canada"/>
    <x v="0"/>
    <n v="12"/>
  </r>
  <r>
    <n v="5234"/>
    <s v="Canada"/>
    <x v="1"/>
    <n v="5"/>
  </r>
  <r>
    <n v="5234"/>
    <s v="Canada"/>
    <x v="2"/>
    <n v="25"/>
  </r>
  <r>
    <n v="5234"/>
    <s v="Canada"/>
    <x v="3"/>
    <n v="0"/>
  </r>
  <r>
    <n v="5234"/>
    <s v="Canada"/>
    <x v="4"/>
    <n v="9"/>
  </r>
  <r>
    <n v="5234"/>
    <s v="Canada"/>
    <x v="5"/>
    <n v="30"/>
  </r>
  <r>
    <n v="9076"/>
    <s v="Saudi Arabia"/>
    <x v="0"/>
    <n v="155"/>
  </r>
  <r>
    <n v="9076"/>
    <s v="Saudi Arabia"/>
    <x v="1"/>
    <n v="1"/>
  </r>
  <r>
    <n v="9076"/>
    <s v="Saudi Arabia"/>
    <x v="2"/>
    <n v="25"/>
  </r>
  <r>
    <n v="9076"/>
    <s v="Saudi Arabia"/>
    <x v="3"/>
    <n v="0"/>
  </r>
  <r>
    <n v="9076"/>
    <s v="Saudi Arabia"/>
    <x v="4"/>
    <n v="1"/>
  </r>
  <r>
    <n v="9076"/>
    <s v="Saudi Arabia"/>
    <x v="5"/>
    <n v="3"/>
  </r>
  <r>
    <n v="4099"/>
    <s v="Spain"/>
    <x v="0"/>
    <n v="10"/>
  </r>
  <r>
    <n v="4099"/>
    <s v="Spain"/>
    <x v="1"/>
    <n v="2"/>
  </r>
  <r>
    <n v="4099"/>
    <s v="Spain"/>
    <x v="2"/>
    <n v="16"/>
  </r>
  <r>
    <n v="4099"/>
    <s v="Spain"/>
    <x v="3"/>
    <n v="11"/>
  </r>
  <r>
    <n v="4099"/>
    <s v="Spain"/>
    <x v="4"/>
    <n v="2"/>
  </r>
  <r>
    <n v="4099"/>
    <s v="Spain"/>
    <x v="5"/>
    <n v="21"/>
  </r>
  <r>
    <n v="9974"/>
    <s v="Saudi Arabia"/>
    <x v="0"/>
    <n v="15"/>
  </r>
  <r>
    <n v="9974"/>
    <s v="Saudi Arabia"/>
    <x v="1"/>
    <n v="6"/>
  </r>
  <r>
    <n v="9974"/>
    <s v="Saudi Arabia"/>
    <x v="2"/>
    <n v="20"/>
  </r>
  <r>
    <n v="9974"/>
    <s v="Saudi Arabia"/>
    <x v="3"/>
    <n v="4"/>
  </r>
  <r>
    <n v="9974"/>
    <s v="Saudi Arabia"/>
    <x v="4"/>
    <n v="5"/>
  </r>
  <r>
    <n v="9974"/>
    <s v="Saudi Arabia"/>
    <x v="5"/>
    <n v="20"/>
  </r>
  <r>
    <n v="3696"/>
    <s v="Spain"/>
    <x v="0"/>
    <n v="27"/>
  </r>
  <r>
    <n v="3696"/>
    <s v="Spain"/>
    <x v="1"/>
    <n v="1"/>
  </r>
  <r>
    <n v="3696"/>
    <s v="Spain"/>
    <x v="2"/>
    <n v="12"/>
  </r>
  <r>
    <n v="3696"/>
    <s v="Spain"/>
    <x v="3"/>
    <n v="2"/>
  </r>
  <r>
    <n v="3696"/>
    <s v="Spain"/>
    <x v="4"/>
    <n v="0"/>
  </r>
  <r>
    <n v="3696"/>
    <s v="Spain"/>
    <x v="5"/>
    <n v="10"/>
  </r>
  <r>
    <n v="2814"/>
    <s v="Saudi Arabia"/>
    <x v="0"/>
    <n v="9"/>
  </r>
  <r>
    <n v="2814"/>
    <s v="Saudi Arabia"/>
    <x v="1"/>
    <n v="1"/>
  </r>
  <r>
    <n v="2814"/>
    <s v="Saudi Arabia"/>
    <x v="2"/>
    <n v="5"/>
  </r>
  <r>
    <n v="2814"/>
    <s v="Saudi Arabia"/>
    <x v="3"/>
    <n v="4"/>
  </r>
  <r>
    <n v="2814"/>
    <s v="Saudi Arabia"/>
    <x v="4"/>
    <n v="5"/>
  </r>
  <r>
    <n v="2814"/>
    <s v="Saudi Arabia"/>
    <x v="5"/>
    <n v="7"/>
  </r>
  <r>
    <n v="2711"/>
    <s v="Canada"/>
    <x v="0"/>
    <n v="9"/>
  </r>
  <r>
    <n v="2711"/>
    <s v="Canada"/>
    <x v="1"/>
    <n v="1"/>
  </r>
  <r>
    <n v="2711"/>
    <s v="Canada"/>
    <x v="2"/>
    <n v="5"/>
  </r>
  <r>
    <n v="2711"/>
    <s v="Canada"/>
    <x v="3"/>
    <n v="4"/>
  </r>
  <r>
    <n v="2711"/>
    <s v="Canada"/>
    <x v="4"/>
    <n v="5"/>
  </r>
  <r>
    <n v="2711"/>
    <s v="Canada"/>
    <x v="5"/>
    <n v="7"/>
  </r>
  <r>
    <n v="2447"/>
    <s v="India"/>
    <x v="0"/>
    <n v="4"/>
  </r>
  <r>
    <n v="2447"/>
    <s v="India"/>
    <x v="1"/>
    <n v="12"/>
  </r>
  <r>
    <n v="2447"/>
    <s v="India"/>
    <x v="2"/>
    <n v="15"/>
  </r>
  <r>
    <n v="2447"/>
    <s v="India"/>
    <x v="3"/>
    <n v="19"/>
  </r>
  <r>
    <n v="2447"/>
    <s v="India"/>
    <x v="4"/>
    <n v="7"/>
  </r>
  <r>
    <n v="2447"/>
    <s v="India"/>
    <x v="5"/>
    <n v="12"/>
  </r>
  <r>
    <n v="8486"/>
    <s v="Spain"/>
    <x v="0"/>
    <n v="284"/>
  </r>
  <r>
    <n v="8486"/>
    <s v="Spain"/>
    <x v="1"/>
    <n v="0"/>
  </r>
  <r>
    <n v="8486"/>
    <s v="Spain"/>
    <x v="2"/>
    <n v="52"/>
  </r>
  <r>
    <n v="8486"/>
    <s v="Spain"/>
    <x v="3"/>
    <n v="8"/>
  </r>
  <r>
    <n v="8486"/>
    <s v="Spain"/>
    <x v="4"/>
    <n v="3"/>
  </r>
  <r>
    <n v="8486"/>
    <s v="Spain"/>
    <x v="5"/>
    <n v="20"/>
  </r>
  <r>
    <n v="2795"/>
    <s v="Canada"/>
    <x v="0"/>
    <n v="5"/>
  </r>
  <r>
    <n v="2795"/>
    <s v="Canada"/>
    <x v="1"/>
    <n v="0"/>
  </r>
  <r>
    <n v="2795"/>
    <s v="Canada"/>
    <x v="2"/>
    <n v="3"/>
  </r>
  <r>
    <n v="2795"/>
    <s v="Canada"/>
    <x v="3"/>
    <n v="0"/>
  </r>
  <r>
    <n v="2795"/>
    <s v="Canada"/>
    <x v="4"/>
    <n v="0"/>
  </r>
  <r>
    <n v="2795"/>
    <s v="Canada"/>
    <x v="5"/>
    <n v="5"/>
  </r>
  <r>
    <n v="10862"/>
    <s v="Spain"/>
    <x v="0"/>
    <n v="179"/>
  </r>
  <r>
    <n v="10862"/>
    <s v="Spain"/>
    <x v="1"/>
    <n v="8"/>
  </r>
  <r>
    <n v="10862"/>
    <s v="Spain"/>
    <x v="2"/>
    <n v="83"/>
  </r>
  <r>
    <n v="10862"/>
    <s v="Spain"/>
    <x v="3"/>
    <n v="19"/>
  </r>
  <r>
    <n v="10862"/>
    <s v="Spain"/>
    <x v="4"/>
    <n v="11"/>
  </r>
  <r>
    <n v="10862"/>
    <s v="Spain"/>
    <x v="5"/>
    <n v="26"/>
  </r>
  <r>
    <n v="615"/>
    <s v="Spain"/>
    <x v="0"/>
    <n v="65"/>
  </r>
  <r>
    <n v="615"/>
    <s v="Spain"/>
    <x v="1"/>
    <n v="36"/>
  </r>
  <r>
    <n v="615"/>
    <s v="Spain"/>
    <x v="2"/>
    <n v="74"/>
  </r>
  <r>
    <n v="615"/>
    <s v="Spain"/>
    <x v="3"/>
    <n v="38"/>
  </r>
  <r>
    <n v="615"/>
    <s v="Spain"/>
    <x v="4"/>
    <n v="20"/>
  </r>
  <r>
    <n v="615"/>
    <s v="Spain"/>
    <x v="5"/>
    <n v="110"/>
  </r>
  <r>
    <n v="10796"/>
    <s v="India"/>
    <x v="0"/>
    <n v="47"/>
  </r>
  <r>
    <n v="10796"/>
    <s v="India"/>
    <x v="1"/>
    <n v="1"/>
  </r>
  <r>
    <n v="10796"/>
    <s v="India"/>
    <x v="2"/>
    <n v="6"/>
  </r>
  <r>
    <n v="10796"/>
    <s v="India"/>
    <x v="3"/>
    <n v="0"/>
  </r>
  <r>
    <n v="10796"/>
    <s v="India"/>
    <x v="4"/>
    <n v="0"/>
  </r>
  <r>
    <n v="10796"/>
    <s v="India"/>
    <x v="5"/>
    <n v="12"/>
  </r>
  <r>
    <n v="4290"/>
    <s v="Canada"/>
    <x v="0"/>
    <n v="1"/>
  </r>
  <r>
    <n v="4290"/>
    <s v="Canada"/>
    <x v="1"/>
    <n v="3"/>
  </r>
  <r>
    <n v="4290"/>
    <s v="Canada"/>
    <x v="2"/>
    <n v="8"/>
  </r>
  <r>
    <n v="4290"/>
    <s v="Canada"/>
    <x v="3"/>
    <n v="2"/>
  </r>
  <r>
    <n v="4290"/>
    <s v="Canada"/>
    <x v="4"/>
    <n v="5"/>
  </r>
  <r>
    <n v="4290"/>
    <s v="Canada"/>
    <x v="5"/>
    <n v="5"/>
  </r>
  <r>
    <n v="8341"/>
    <s v="Spain"/>
    <x v="0"/>
    <n v="15"/>
  </r>
  <r>
    <n v="8341"/>
    <s v="Spain"/>
    <x v="1"/>
    <n v="0"/>
  </r>
  <r>
    <n v="8341"/>
    <s v="Spain"/>
    <x v="2"/>
    <n v="6"/>
  </r>
  <r>
    <n v="8341"/>
    <s v="Spain"/>
    <x v="3"/>
    <n v="0"/>
  </r>
  <r>
    <n v="8341"/>
    <s v="Spain"/>
    <x v="4"/>
    <n v="1"/>
  </r>
  <r>
    <n v="8341"/>
    <s v="Spain"/>
    <x v="5"/>
    <n v="12"/>
  </r>
  <r>
    <n v="6365"/>
    <s v="India"/>
    <x v="0"/>
    <n v="10"/>
  </r>
  <r>
    <n v="6365"/>
    <s v="India"/>
    <x v="1"/>
    <n v="12"/>
  </r>
  <r>
    <n v="6365"/>
    <s v="India"/>
    <x v="2"/>
    <n v="12"/>
  </r>
  <r>
    <n v="6365"/>
    <s v="India"/>
    <x v="3"/>
    <n v="25"/>
  </r>
  <r>
    <n v="6365"/>
    <s v="India"/>
    <x v="4"/>
    <n v="1"/>
  </r>
  <r>
    <n v="6365"/>
    <s v="India"/>
    <x v="5"/>
    <n v="20"/>
  </r>
  <r>
    <n v="8842"/>
    <s v="Spain"/>
    <x v="0"/>
    <n v="15"/>
  </r>
  <r>
    <n v="8842"/>
    <s v="Spain"/>
    <x v="1"/>
    <n v="0"/>
  </r>
  <r>
    <n v="8842"/>
    <s v="Spain"/>
    <x v="2"/>
    <n v="12"/>
  </r>
  <r>
    <n v="8842"/>
    <s v="Spain"/>
    <x v="3"/>
    <n v="7"/>
  </r>
  <r>
    <n v="8842"/>
    <s v="Spain"/>
    <x v="4"/>
    <n v="3"/>
  </r>
  <r>
    <n v="8842"/>
    <s v="Spain"/>
    <x v="5"/>
    <n v="7"/>
  </r>
  <r>
    <n v="2154"/>
    <s v="Spain"/>
    <x v="0"/>
    <n v="15"/>
  </r>
  <r>
    <n v="2154"/>
    <s v="Spain"/>
    <x v="1"/>
    <n v="0"/>
  </r>
  <r>
    <n v="2154"/>
    <s v="Spain"/>
    <x v="2"/>
    <n v="12"/>
  </r>
  <r>
    <n v="2154"/>
    <s v="Spain"/>
    <x v="3"/>
    <n v="7"/>
  </r>
  <r>
    <n v="2154"/>
    <s v="Spain"/>
    <x v="4"/>
    <n v="3"/>
  </r>
  <r>
    <n v="2154"/>
    <s v="Spain"/>
    <x v="5"/>
    <n v="7"/>
  </r>
  <r>
    <n v="7181"/>
    <s v="Spain"/>
    <x v="0"/>
    <n v="35"/>
  </r>
  <r>
    <n v="7181"/>
    <s v="Spain"/>
    <x v="1"/>
    <n v="0"/>
  </r>
  <r>
    <n v="7181"/>
    <s v="Spain"/>
    <x v="2"/>
    <n v="13"/>
  </r>
  <r>
    <n v="7181"/>
    <s v="Spain"/>
    <x v="3"/>
    <n v="2"/>
  </r>
  <r>
    <n v="7181"/>
    <s v="Spain"/>
    <x v="4"/>
    <n v="0"/>
  </r>
  <r>
    <n v="7181"/>
    <s v="Spain"/>
    <x v="5"/>
    <n v="2"/>
  </r>
  <r>
    <n v="4855"/>
    <s v="USA"/>
    <x v="0"/>
    <n v="14"/>
  </r>
  <r>
    <n v="4855"/>
    <s v="USA"/>
    <x v="1"/>
    <n v="0"/>
  </r>
  <r>
    <n v="4855"/>
    <s v="USA"/>
    <x v="2"/>
    <n v="24"/>
  </r>
  <r>
    <n v="4855"/>
    <s v="USA"/>
    <x v="3"/>
    <n v="3"/>
  </r>
  <r>
    <n v="4855"/>
    <s v="USA"/>
    <x v="4"/>
    <n v="3"/>
  </r>
  <r>
    <n v="4855"/>
    <s v="USA"/>
    <x v="5"/>
    <n v="2"/>
  </r>
  <r>
    <n v="5049"/>
    <s v="Spain"/>
    <x v="0"/>
    <n v="14"/>
  </r>
  <r>
    <n v="5049"/>
    <s v="Spain"/>
    <x v="1"/>
    <n v="0"/>
  </r>
  <r>
    <n v="5049"/>
    <s v="Spain"/>
    <x v="2"/>
    <n v="24"/>
  </r>
  <r>
    <n v="5049"/>
    <s v="Spain"/>
    <x v="3"/>
    <n v="3"/>
  </r>
  <r>
    <n v="5049"/>
    <s v="Spain"/>
    <x v="4"/>
    <n v="3"/>
  </r>
  <r>
    <n v="5049"/>
    <s v="Spain"/>
    <x v="5"/>
    <n v="2"/>
  </r>
  <r>
    <n v="7679"/>
    <s v="Spain"/>
    <x v="0"/>
    <n v="6"/>
  </r>
  <r>
    <n v="7679"/>
    <s v="Spain"/>
    <x v="1"/>
    <n v="3"/>
  </r>
  <r>
    <n v="7679"/>
    <s v="Spain"/>
    <x v="2"/>
    <n v="12"/>
  </r>
  <r>
    <n v="7679"/>
    <s v="Spain"/>
    <x v="3"/>
    <n v="6"/>
  </r>
  <r>
    <n v="7679"/>
    <s v="Spain"/>
    <x v="4"/>
    <n v="1"/>
  </r>
  <r>
    <n v="7679"/>
    <s v="Spain"/>
    <x v="5"/>
    <n v="0"/>
  </r>
  <r>
    <n v="4459"/>
    <s v="Spain"/>
    <x v="0"/>
    <n v="10"/>
  </r>
  <r>
    <n v="4459"/>
    <s v="Spain"/>
    <x v="1"/>
    <n v="4"/>
  </r>
  <r>
    <n v="4459"/>
    <s v="Spain"/>
    <x v="2"/>
    <n v="14"/>
  </r>
  <r>
    <n v="4459"/>
    <s v="Spain"/>
    <x v="3"/>
    <n v="4"/>
  </r>
  <r>
    <n v="4459"/>
    <s v="Spain"/>
    <x v="4"/>
    <n v="4"/>
  </r>
  <r>
    <n v="4459"/>
    <s v="Spain"/>
    <x v="5"/>
    <n v="1"/>
  </r>
  <r>
    <n v="10642"/>
    <s v="Spain"/>
    <x v="0"/>
    <n v="10"/>
  </r>
  <r>
    <n v="10642"/>
    <s v="Spain"/>
    <x v="1"/>
    <n v="4"/>
  </r>
  <r>
    <n v="10642"/>
    <s v="Spain"/>
    <x v="2"/>
    <n v="14"/>
  </r>
  <r>
    <n v="10642"/>
    <s v="Spain"/>
    <x v="3"/>
    <n v="4"/>
  </r>
  <r>
    <n v="10642"/>
    <s v="Spain"/>
    <x v="4"/>
    <n v="4"/>
  </r>
  <r>
    <n v="10642"/>
    <s v="Spain"/>
    <x v="5"/>
    <n v="1"/>
  </r>
  <r>
    <n v="2375"/>
    <s v="Spain"/>
    <x v="0"/>
    <n v="8"/>
  </r>
  <r>
    <n v="2375"/>
    <s v="Spain"/>
    <x v="1"/>
    <n v="0"/>
  </r>
  <r>
    <n v="2375"/>
    <s v="Spain"/>
    <x v="2"/>
    <n v="5"/>
  </r>
  <r>
    <n v="2375"/>
    <s v="Spain"/>
    <x v="3"/>
    <n v="0"/>
  </r>
  <r>
    <n v="2375"/>
    <s v="Spain"/>
    <x v="4"/>
    <n v="3"/>
  </r>
  <r>
    <n v="2375"/>
    <s v="Spain"/>
    <x v="5"/>
    <n v="6"/>
  </r>
  <r>
    <n v="1710"/>
    <s v="Spain"/>
    <x v="0"/>
    <n v="154"/>
  </r>
  <r>
    <n v="1710"/>
    <s v="Spain"/>
    <x v="1"/>
    <n v="20"/>
  </r>
  <r>
    <n v="1710"/>
    <s v="Spain"/>
    <x v="2"/>
    <n v="66"/>
  </r>
  <r>
    <n v="1710"/>
    <s v="Spain"/>
    <x v="3"/>
    <n v="0"/>
  </r>
  <r>
    <n v="1710"/>
    <s v="Spain"/>
    <x v="4"/>
    <n v="12"/>
  </r>
  <r>
    <n v="1710"/>
    <s v="Spain"/>
    <x v="5"/>
    <n v="27"/>
  </r>
  <r>
    <n v="7516"/>
    <s v="Germany"/>
    <x v="0"/>
    <n v="5"/>
  </r>
  <r>
    <n v="7516"/>
    <s v="Germany"/>
    <x v="1"/>
    <n v="3"/>
  </r>
  <r>
    <n v="7516"/>
    <s v="Germany"/>
    <x v="2"/>
    <n v="11"/>
  </r>
  <r>
    <n v="7516"/>
    <s v="Germany"/>
    <x v="3"/>
    <n v="12"/>
  </r>
  <r>
    <n v="7516"/>
    <s v="Germany"/>
    <x v="4"/>
    <n v="5"/>
  </r>
  <r>
    <n v="7516"/>
    <s v="Germany"/>
    <x v="5"/>
    <n v="9"/>
  </r>
  <r>
    <n v="3129"/>
    <s v="Spain"/>
    <x v="0"/>
    <n v="5"/>
  </r>
  <r>
    <n v="3129"/>
    <s v="Spain"/>
    <x v="1"/>
    <n v="3"/>
  </r>
  <r>
    <n v="3129"/>
    <s v="Spain"/>
    <x v="2"/>
    <n v="11"/>
  </r>
  <r>
    <n v="3129"/>
    <s v="Spain"/>
    <x v="3"/>
    <n v="12"/>
  </r>
  <r>
    <n v="3129"/>
    <s v="Spain"/>
    <x v="4"/>
    <n v="5"/>
  </r>
  <r>
    <n v="3129"/>
    <s v="Spain"/>
    <x v="5"/>
    <n v="9"/>
  </r>
  <r>
    <n v="10595"/>
    <s v="Spain"/>
    <x v="0"/>
    <n v="2"/>
  </r>
  <r>
    <n v="10595"/>
    <s v="Spain"/>
    <x v="1"/>
    <n v="6"/>
  </r>
  <r>
    <n v="10595"/>
    <s v="Spain"/>
    <x v="2"/>
    <n v="28"/>
  </r>
  <r>
    <n v="10595"/>
    <s v="Spain"/>
    <x v="3"/>
    <n v="13"/>
  </r>
  <r>
    <n v="10595"/>
    <s v="Spain"/>
    <x v="4"/>
    <n v="4"/>
  </r>
  <r>
    <n v="10595"/>
    <s v="Spain"/>
    <x v="5"/>
    <n v="16"/>
  </r>
  <r>
    <n v="10277"/>
    <s v="Spain"/>
    <x v="0"/>
    <n v="36"/>
  </r>
  <r>
    <n v="10277"/>
    <s v="Spain"/>
    <x v="1"/>
    <n v="0"/>
  </r>
  <r>
    <n v="10277"/>
    <s v="Spain"/>
    <x v="2"/>
    <n v="2"/>
  </r>
  <r>
    <n v="10277"/>
    <s v="Spain"/>
    <x v="3"/>
    <n v="0"/>
  </r>
  <r>
    <n v="10277"/>
    <s v="Spain"/>
    <x v="4"/>
    <n v="0"/>
  </r>
  <r>
    <n v="10277"/>
    <s v="Spain"/>
    <x v="5"/>
    <n v="4"/>
  </r>
  <r>
    <n v="4444"/>
    <s v="Spain"/>
    <x v="0"/>
    <n v="11"/>
  </r>
  <r>
    <n v="4444"/>
    <s v="Spain"/>
    <x v="1"/>
    <n v="0"/>
  </r>
  <r>
    <n v="4444"/>
    <s v="Spain"/>
    <x v="2"/>
    <n v="16"/>
  </r>
  <r>
    <n v="4444"/>
    <s v="Spain"/>
    <x v="3"/>
    <n v="7"/>
  </r>
  <r>
    <n v="4444"/>
    <s v="Spain"/>
    <x v="4"/>
    <n v="6"/>
  </r>
  <r>
    <n v="4444"/>
    <s v="Spain"/>
    <x v="5"/>
    <n v="21"/>
  </r>
  <r>
    <n v="498"/>
    <s v="Spain"/>
    <x v="0"/>
    <n v="25"/>
  </r>
  <r>
    <n v="498"/>
    <s v="Spain"/>
    <x v="1"/>
    <n v="0"/>
  </r>
  <r>
    <n v="498"/>
    <s v="Spain"/>
    <x v="2"/>
    <n v="22"/>
  </r>
  <r>
    <n v="498"/>
    <s v="Spain"/>
    <x v="3"/>
    <n v="2"/>
  </r>
  <r>
    <n v="498"/>
    <s v="Spain"/>
    <x v="4"/>
    <n v="3"/>
  </r>
  <r>
    <n v="498"/>
    <s v="Spain"/>
    <x v="5"/>
    <n v="5"/>
  </r>
  <r>
    <n v="7786"/>
    <s v="Spain"/>
    <x v="0"/>
    <n v="68"/>
  </r>
  <r>
    <n v="7786"/>
    <s v="Spain"/>
    <x v="1"/>
    <n v="7"/>
  </r>
  <r>
    <n v="7786"/>
    <s v="Spain"/>
    <x v="2"/>
    <n v="59"/>
  </r>
  <r>
    <n v="7786"/>
    <s v="Spain"/>
    <x v="3"/>
    <n v="10"/>
  </r>
  <r>
    <n v="7786"/>
    <s v="Spain"/>
    <x v="4"/>
    <n v="5"/>
  </r>
  <r>
    <n v="7786"/>
    <s v="Spain"/>
    <x v="5"/>
    <n v="11"/>
  </r>
  <r>
    <n v="6340"/>
    <s v="Saudi Arabia"/>
    <x v="0"/>
    <n v="3"/>
  </r>
  <r>
    <n v="6340"/>
    <s v="Saudi Arabia"/>
    <x v="1"/>
    <n v="3"/>
  </r>
  <r>
    <n v="6340"/>
    <s v="Saudi Arabia"/>
    <x v="2"/>
    <n v="7"/>
  </r>
  <r>
    <n v="6340"/>
    <s v="Saudi Arabia"/>
    <x v="3"/>
    <n v="0"/>
  </r>
  <r>
    <n v="6340"/>
    <s v="Saudi Arabia"/>
    <x v="4"/>
    <n v="2"/>
  </r>
  <r>
    <n v="6340"/>
    <s v="Saudi Arabia"/>
    <x v="5"/>
    <n v="11"/>
  </r>
  <r>
    <n v="2337"/>
    <s v="Spain"/>
    <x v="0"/>
    <n v="9"/>
  </r>
  <r>
    <n v="2337"/>
    <s v="Spain"/>
    <x v="1"/>
    <n v="1"/>
  </r>
  <r>
    <n v="2337"/>
    <s v="Spain"/>
    <x v="2"/>
    <n v="24"/>
  </r>
  <r>
    <n v="2337"/>
    <s v="Spain"/>
    <x v="3"/>
    <n v="2"/>
  </r>
  <r>
    <n v="2337"/>
    <s v="Spain"/>
    <x v="4"/>
    <n v="1"/>
  </r>
  <r>
    <n v="2337"/>
    <s v="Spain"/>
    <x v="5"/>
    <n v="2"/>
  </r>
  <r>
    <n v="2587"/>
    <s v="Australia"/>
    <x v="0"/>
    <n v="14"/>
  </r>
  <r>
    <n v="2587"/>
    <s v="Australia"/>
    <x v="1"/>
    <n v="0"/>
  </r>
  <r>
    <n v="2587"/>
    <s v="Australia"/>
    <x v="2"/>
    <n v="6"/>
  </r>
  <r>
    <n v="2587"/>
    <s v="Australia"/>
    <x v="3"/>
    <n v="0"/>
  </r>
  <r>
    <n v="2587"/>
    <s v="Australia"/>
    <x v="4"/>
    <n v="0"/>
  </r>
  <r>
    <n v="2587"/>
    <s v="Australia"/>
    <x v="5"/>
    <n v="0"/>
  </r>
  <r>
    <n v="3332"/>
    <s v="Germany"/>
    <x v="0"/>
    <n v="64"/>
  </r>
  <r>
    <n v="3332"/>
    <s v="Germany"/>
    <x v="1"/>
    <n v="4"/>
  </r>
  <r>
    <n v="3332"/>
    <s v="Germany"/>
    <x v="2"/>
    <n v="68"/>
  </r>
  <r>
    <n v="3332"/>
    <s v="Germany"/>
    <x v="3"/>
    <n v="7"/>
  </r>
  <r>
    <n v="3332"/>
    <s v="Germany"/>
    <x v="4"/>
    <n v="5"/>
  </r>
  <r>
    <n v="3332"/>
    <s v="Germany"/>
    <x v="5"/>
    <n v="17"/>
  </r>
  <r>
    <n v="7433"/>
    <s v="Spain"/>
    <x v="0"/>
    <n v="64"/>
  </r>
  <r>
    <n v="7433"/>
    <s v="Spain"/>
    <x v="1"/>
    <n v="4"/>
  </r>
  <r>
    <n v="7433"/>
    <s v="Spain"/>
    <x v="2"/>
    <n v="68"/>
  </r>
  <r>
    <n v="7433"/>
    <s v="Spain"/>
    <x v="3"/>
    <n v="7"/>
  </r>
  <r>
    <n v="7433"/>
    <s v="Spain"/>
    <x v="4"/>
    <n v="5"/>
  </r>
  <r>
    <n v="7433"/>
    <s v="Spain"/>
    <x v="5"/>
    <n v="17"/>
  </r>
  <r>
    <n v="1818"/>
    <s v="Canada"/>
    <x v="0"/>
    <n v="25"/>
  </r>
  <r>
    <n v="1818"/>
    <s v="Canada"/>
    <x v="1"/>
    <n v="0"/>
  </r>
  <r>
    <n v="1818"/>
    <s v="Canada"/>
    <x v="2"/>
    <n v="8"/>
  </r>
  <r>
    <n v="1818"/>
    <s v="Canada"/>
    <x v="3"/>
    <n v="0"/>
  </r>
  <r>
    <n v="1818"/>
    <s v="Canada"/>
    <x v="4"/>
    <n v="1"/>
  </r>
  <r>
    <n v="1818"/>
    <s v="Canada"/>
    <x v="5"/>
    <n v="4"/>
  </r>
  <r>
    <n v="10451"/>
    <s v="Saudi Arabia"/>
    <x v="0"/>
    <n v="9"/>
  </r>
  <r>
    <n v="10451"/>
    <s v="Saudi Arabia"/>
    <x v="1"/>
    <n v="1"/>
  </r>
  <r>
    <n v="10451"/>
    <s v="Saudi Arabia"/>
    <x v="2"/>
    <n v="3"/>
  </r>
  <r>
    <n v="10451"/>
    <s v="Saudi Arabia"/>
    <x v="3"/>
    <n v="0"/>
  </r>
  <r>
    <n v="10451"/>
    <s v="Saudi Arabia"/>
    <x v="4"/>
    <n v="4"/>
  </r>
  <r>
    <n v="10451"/>
    <s v="Saudi Arabia"/>
    <x v="5"/>
    <n v="8"/>
  </r>
  <r>
    <n v="4198"/>
    <s v="Spain"/>
    <x v="0"/>
    <n v="9"/>
  </r>
  <r>
    <n v="4198"/>
    <s v="Spain"/>
    <x v="1"/>
    <n v="1"/>
  </r>
  <r>
    <n v="4198"/>
    <s v="Spain"/>
    <x v="2"/>
    <n v="3"/>
  </r>
  <r>
    <n v="4198"/>
    <s v="Spain"/>
    <x v="3"/>
    <n v="0"/>
  </r>
  <r>
    <n v="4198"/>
    <s v="Spain"/>
    <x v="4"/>
    <n v="4"/>
  </r>
  <r>
    <n v="4198"/>
    <s v="Spain"/>
    <x v="5"/>
    <n v="8"/>
  </r>
  <r>
    <n v="5176"/>
    <s v="Saudi Arabia"/>
    <x v="0"/>
    <n v="7"/>
  </r>
  <r>
    <n v="5176"/>
    <s v="Saudi Arabia"/>
    <x v="1"/>
    <n v="6"/>
  </r>
  <r>
    <n v="5176"/>
    <s v="Saudi Arabia"/>
    <x v="2"/>
    <n v="13"/>
  </r>
  <r>
    <n v="5176"/>
    <s v="Saudi Arabia"/>
    <x v="3"/>
    <n v="7"/>
  </r>
  <r>
    <n v="5176"/>
    <s v="Saudi Arabia"/>
    <x v="4"/>
    <n v="6"/>
  </r>
  <r>
    <n v="5176"/>
    <s v="Saudi Arabia"/>
    <x v="5"/>
    <n v="14"/>
  </r>
  <r>
    <n v="2557"/>
    <s v="Spain"/>
    <x v="0"/>
    <n v="7"/>
  </r>
  <r>
    <n v="2557"/>
    <s v="Spain"/>
    <x v="1"/>
    <n v="1"/>
  </r>
  <r>
    <n v="2557"/>
    <s v="Spain"/>
    <x v="2"/>
    <n v="6"/>
  </r>
  <r>
    <n v="2557"/>
    <s v="Spain"/>
    <x v="3"/>
    <n v="3"/>
  </r>
  <r>
    <n v="2557"/>
    <s v="Spain"/>
    <x v="4"/>
    <n v="1"/>
  </r>
  <r>
    <n v="2557"/>
    <s v="Spain"/>
    <x v="5"/>
    <n v="11"/>
  </r>
  <r>
    <n v="7007"/>
    <s v="Spain"/>
    <x v="0"/>
    <n v="17"/>
  </r>
  <r>
    <n v="7007"/>
    <s v="Spain"/>
    <x v="1"/>
    <n v="3"/>
  </r>
  <r>
    <n v="7007"/>
    <s v="Spain"/>
    <x v="2"/>
    <n v="18"/>
  </r>
  <r>
    <n v="7007"/>
    <s v="Spain"/>
    <x v="3"/>
    <n v="3"/>
  </r>
  <r>
    <n v="7007"/>
    <s v="Spain"/>
    <x v="4"/>
    <n v="4"/>
  </r>
  <r>
    <n v="7007"/>
    <s v="Spain"/>
    <x v="5"/>
    <n v="18"/>
  </r>
  <r>
    <n v="8514"/>
    <s v="Spain"/>
    <x v="0"/>
    <n v="8"/>
  </r>
  <r>
    <n v="8514"/>
    <s v="Spain"/>
    <x v="1"/>
    <n v="0"/>
  </r>
  <r>
    <n v="8514"/>
    <s v="Spain"/>
    <x v="2"/>
    <n v="7"/>
  </r>
  <r>
    <n v="8514"/>
    <s v="Spain"/>
    <x v="3"/>
    <n v="3"/>
  </r>
  <r>
    <n v="8514"/>
    <s v="Spain"/>
    <x v="4"/>
    <n v="1"/>
  </r>
  <r>
    <n v="8514"/>
    <s v="Spain"/>
    <x v="5"/>
    <n v="1"/>
  </r>
  <r>
    <n v="5268"/>
    <s v="Germany"/>
    <x v="0"/>
    <n v="17"/>
  </r>
  <r>
    <n v="5268"/>
    <s v="Germany"/>
    <x v="1"/>
    <n v="8"/>
  </r>
  <r>
    <n v="5268"/>
    <s v="Germany"/>
    <x v="2"/>
    <n v="14"/>
  </r>
  <r>
    <n v="5268"/>
    <s v="Germany"/>
    <x v="3"/>
    <n v="10"/>
  </r>
  <r>
    <n v="5268"/>
    <s v="Germany"/>
    <x v="4"/>
    <n v="4"/>
  </r>
  <r>
    <n v="5268"/>
    <s v="Germany"/>
    <x v="5"/>
    <n v="3"/>
  </r>
  <r>
    <n v="2715"/>
    <s v="Canada"/>
    <x v="0"/>
    <n v="70"/>
  </r>
  <r>
    <n v="2715"/>
    <s v="Canada"/>
    <x v="1"/>
    <n v="3"/>
  </r>
  <r>
    <n v="2715"/>
    <s v="Canada"/>
    <x v="2"/>
    <n v="37"/>
  </r>
  <r>
    <n v="2715"/>
    <s v="Canada"/>
    <x v="3"/>
    <n v="4"/>
  </r>
  <r>
    <n v="2715"/>
    <s v="Canada"/>
    <x v="4"/>
    <n v="2"/>
  </r>
  <r>
    <n v="2715"/>
    <s v="Canada"/>
    <x v="5"/>
    <n v="64"/>
  </r>
  <r>
    <n v="6336"/>
    <s v="Saudi Arabia"/>
    <x v="0"/>
    <n v="13"/>
  </r>
  <r>
    <n v="6336"/>
    <s v="Saudi Arabia"/>
    <x v="1"/>
    <n v="2"/>
  </r>
  <r>
    <n v="6336"/>
    <s v="Saudi Arabia"/>
    <x v="2"/>
    <n v="14"/>
  </r>
  <r>
    <n v="6336"/>
    <s v="Saudi Arabia"/>
    <x v="3"/>
    <n v="8"/>
  </r>
  <r>
    <n v="6336"/>
    <s v="Saudi Arabia"/>
    <x v="4"/>
    <n v="7"/>
  </r>
  <r>
    <n v="6336"/>
    <s v="Saudi Arabia"/>
    <x v="5"/>
    <n v="4"/>
  </r>
  <r>
    <n v="891"/>
    <s v="Spain"/>
    <x v="0"/>
    <n v="6"/>
  </r>
  <r>
    <n v="891"/>
    <s v="Spain"/>
    <x v="1"/>
    <n v="0"/>
  </r>
  <r>
    <n v="891"/>
    <s v="Spain"/>
    <x v="2"/>
    <n v="2"/>
  </r>
  <r>
    <n v="891"/>
    <s v="Spain"/>
    <x v="3"/>
    <n v="2"/>
  </r>
  <r>
    <n v="891"/>
    <s v="Spain"/>
    <x v="4"/>
    <n v="0"/>
  </r>
  <r>
    <n v="891"/>
    <s v="Spain"/>
    <x v="5"/>
    <n v="1"/>
  </r>
  <r>
    <n v="6859"/>
    <s v="Spain"/>
    <x v="0"/>
    <n v="37"/>
  </r>
  <r>
    <n v="6859"/>
    <s v="Spain"/>
    <x v="1"/>
    <n v="4"/>
  </r>
  <r>
    <n v="6859"/>
    <s v="Spain"/>
    <x v="2"/>
    <n v="24"/>
  </r>
  <r>
    <n v="6859"/>
    <s v="Spain"/>
    <x v="3"/>
    <n v="16"/>
  </r>
  <r>
    <n v="6859"/>
    <s v="Spain"/>
    <x v="4"/>
    <n v="9"/>
  </r>
  <r>
    <n v="6859"/>
    <s v="Spain"/>
    <x v="5"/>
    <n v="9"/>
  </r>
  <r>
    <n v="11007"/>
    <s v="Spain"/>
    <x v="0"/>
    <n v="26"/>
  </r>
  <r>
    <n v="11007"/>
    <s v="Spain"/>
    <x v="1"/>
    <n v="0"/>
  </r>
  <r>
    <n v="11007"/>
    <s v="Spain"/>
    <x v="2"/>
    <n v="6"/>
  </r>
  <r>
    <n v="11007"/>
    <s v="Spain"/>
    <x v="3"/>
    <n v="0"/>
  </r>
  <r>
    <n v="11007"/>
    <s v="Spain"/>
    <x v="4"/>
    <n v="0"/>
  </r>
  <r>
    <n v="11007"/>
    <s v="Spain"/>
    <x v="5"/>
    <n v="2"/>
  </r>
  <r>
    <n v="6728"/>
    <s v="Spain"/>
    <x v="0"/>
    <n v="16"/>
  </r>
  <r>
    <n v="6728"/>
    <s v="Spain"/>
    <x v="1"/>
    <n v="0"/>
  </r>
  <r>
    <n v="6728"/>
    <s v="Spain"/>
    <x v="2"/>
    <n v="17"/>
  </r>
  <r>
    <n v="6728"/>
    <s v="Spain"/>
    <x v="3"/>
    <n v="6"/>
  </r>
  <r>
    <n v="6728"/>
    <s v="Spain"/>
    <x v="4"/>
    <n v="3"/>
  </r>
  <r>
    <n v="6728"/>
    <s v="Spain"/>
    <x v="5"/>
    <n v="6"/>
  </r>
  <r>
    <n v="8416"/>
    <s v="USA"/>
    <x v="0"/>
    <n v="6"/>
  </r>
  <r>
    <n v="8416"/>
    <s v="USA"/>
    <x v="1"/>
    <n v="6"/>
  </r>
  <r>
    <n v="8416"/>
    <s v="USA"/>
    <x v="2"/>
    <n v="15"/>
  </r>
  <r>
    <n v="8416"/>
    <s v="USA"/>
    <x v="3"/>
    <n v="10"/>
  </r>
  <r>
    <n v="8416"/>
    <s v="USA"/>
    <x v="4"/>
    <n v="5"/>
  </r>
  <r>
    <n v="8416"/>
    <s v="USA"/>
    <x v="5"/>
    <n v="2"/>
  </r>
  <r>
    <n v="164"/>
    <s v="Spain"/>
    <x v="0"/>
    <n v="206"/>
  </r>
  <r>
    <n v="164"/>
    <s v="Spain"/>
    <x v="1"/>
    <n v="0"/>
  </r>
  <r>
    <n v="164"/>
    <s v="Spain"/>
    <x v="2"/>
    <n v="46"/>
  </r>
  <r>
    <n v="164"/>
    <s v="Spain"/>
    <x v="3"/>
    <n v="3"/>
  </r>
  <r>
    <n v="164"/>
    <s v="Spain"/>
    <x v="4"/>
    <n v="2"/>
  </r>
  <r>
    <n v="164"/>
    <s v="Spain"/>
    <x v="5"/>
    <n v="12"/>
  </r>
  <r>
    <n v="231"/>
    <s v="Spain"/>
    <x v="0"/>
    <n v="24"/>
  </r>
  <r>
    <n v="231"/>
    <s v="Spain"/>
    <x v="1"/>
    <n v="0"/>
  </r>
  <r>
    <n v="231"/>
    <s v="Spain"/>
    <x v="2"/>
    <n v="7"/>
  </r>
  <r>
    <n v="231"/>
    <s v="Spain"/>
    <x v="3"/>
    <n v="0"/>
  </r>
  <r>
    <n v="231"/>
    <s v="Spain"/>
    <x v="4"/>
    <n v="0"/>
  </r>
  <r>
    <n v="231"/>
    <s v="Spain"/>
    <x v="5"/>
    <n v="1"/>
  </r>
  <r>
    <n v="5063"/>
    <s v="Spain"/>
    <x v="0"/>
    <n v="41"/>
  </r>
  <r>
    <n v="5063"/>
    <s v="Spain"/>
    <x v="1"/>
    <n v="5"/>
  </r>
  <r>
    <n v="5063"/>
    <s v="Spain"/>
    <x v="2"/>
    <n v="129"/>
  </r>
  <r>
    <n v="5063"/>
    <s v="Spain"/>
    <x v="3"/>
    <n v="10"/>
  </r>
  <r>
    <n v="5063"/>
    <s v="Spain"/>
    <x v="4"/>
    <n v="3"/>
  </r>
  <r>
    <n v="5063"/>
    <s v="Spain"/>
    <x v="5"/>
    <n v="3"/>
  </r>
  <r>
    <n v="9725"/>
    <s v="Spain"/>
    <x v="0"/>
    <n v="8"/>
  </r>
  <r>
    <n v="9725"/>
    <s v="Spain"/>
    <x v="1"/>
    <n v="0"/>
  </r>
  <r>
    <n v="9725"/>
    <s v="Spain"/>
    <x v="2"/>
    <n v="3"/>
  </r>
  <r>
    <n v="9725"/>
    <s v="Spain"/>
    <x v="3"/>
    <n v="0"/>
  </r>
  <r>
    <n v="9725"/>
    <s v="Spain"/>
    <x v="4"/>
    <n v="0"/>
  </r>
  <r>
    <n v="9725"/>
    <s v="Spain"/>
    <x v="5"/>
    <n v="1"/>
  </r>
  <r>
    <n v="6460"/>
    <s v="India"/>
    <x v="0"/>
    <n v="12"/>
  </r>
  <r>
    <n v="6460"/>
    <s v="India"/>
    <x v="1"/>
    <n v="4"/>
  </r>
  <r>
    <n v="6460"/>
    <s v="India"/>
    <x v="2"/>
    <n v="6"/>
  </r>
  <r>
    <n v="6460"/>
    <s v="India"/>
    <x v="3"/>
    <n v="11"/>
  </r>
  <r>
    <n v="6460"/>
    <s v="India"/>
    <x v="4"/>
    <n v="8"/>
  </r>
  <r>
    <n v="6460"/>
    <s v="India"/>
    <x v="5"/>
    <n v="16"/>
  </r>
  <r>
    <n v="5012"/>
    <s v="Spain"/>
    <x v="0"/>
    <n v="5"/>
  </r>
  <r>
    <n v="5012"/>
    <s v="Spain"/>
    <x v="1"/>
    <n v="4"/>
  </r>
  <r>
    <n v="5012"/>
    <s v="Spain"/>
    <x v="2"/>
    <n v="13"/>
  </r>
  <r>
    <n v="5012"/>
    <s v="Spain"/>
    <x v="3"/>
    <n v="8"/>
  </r>
  <r>
    <n v="5012"/>
    <s v="Spain"/>
    <x v="4"/>
    <n v="0"/>
  </r>
  <r>
    <n v="5012"/>
    <s v="Spain"/>
    <x v="5"/>
    <n v="4"/>
  </r>
  <r>
    <n v="6918"/>
    <s v="Spain"/>
    <x v="0"/>
    <n v="5"/>
  </r>
  <r>
    <n v="6918"/>
    <s v="Spain"/>
    <x v="1"/>
    <n v="4"/>
  </r>
  <r>
    <n v="6918"/>
    <s v="Spain"/>
    <x v="2"/>
    <n v="13"/>
  </r>
  <r>
    <n v="6918"/>
    <s v="Spain"/>
    <x v="3"/>
    <n v="8"/>
  </r>
  <r>
    <n v="6918"/>
    <s v="Spain"/>
    <x v="4"/>
    <n v="0"/>
  </r>
  <r>
    <n v="6918"/>
    <s v="Spain"/>
    <x v="5"/>
    <n v="4"/>
  </r>
  <r>
    <n v="3706"/>
    <s v="Spain"/>
    <x v="0"/>
    <n v="19"/>
  </r>
  <r>
    <n v="3706"/>
    <s v="Spain"/>
    <x v="1"/>
    <n v="8"/>
  </r>
  <r>
    <n v="3706"/>
    <s v="Spain"/>
    <x v="2"/>
    <n v="29"/>
  </r>
  <r>
    <n v="3706"/>
    <s v="Spain"/>
    <x v="3"/>
    <n v="0"/>
  </r>
  <r>
    <n v="3706"/>
    <s v="Spain"/>
    <x v="4"/>
    <n v="12"/>
  </r>
  <r>
    <n v="3706"/>
    <s v="Spain"/>
    <x v="5"/>
    <n v="26"/>
  </r>
  <r>
    <n v="9829"/>
    <s v="Spain"/>
    <x v="0"/>
    <n v="22"/>
  </r>
  <r>
    <n v="9829"/>
    <s v="Spain"/>
    <x v="1"/>
    <n v="4"/>
  </r>
  <r>
    <n v="9829"/>
    <s v="Spain"/>
    <x v="2"/>
    <n v="17"/>
  </r>
  <r>
    <n v="9829"/>
    <s v="Spain"/>
    <x v="3"/>
    <n v="12"/>
  </r>
  <r>
    <n v="9829"/>
    <s v="Spain"/>
    <x v="4"/>
    <n v="10"/>
  </r>
  <r>
    <n v="9829"/>
    <s v="Spain"/>
    <x v="5"/>
    <n v="13"/>
  </r>
  <r>
    <n v="8724"/>
    <s v="Spain"/>
    <x v="0"/>
    <n v="11"/>
  </r>
  <r>
    <n v="8724"/>
    <s v="Spain"/>
    <x v="1"/>
    <n v="3"/>
  </r>
  <r>
    <n v="8724"/>
    <s v="Spain"/>
    <x v="2"/>
    <n v="22"/>
  </r>
  <r>
    <n v="8724"/>
    <s v="Spain"/>
    <x v="3"/>
    <n v="2"/>
  </r>
  <r>
    <n v="8724"/>
    <s v="Spain"/>
    <x v="4"/>
    <n v="2"/>
  </r>
  <r>
    <n v="8724"/>
    <s v="Spain"/>
    <x v="5"/>
    <n v="6"/>
  </r>
  <r>
    <n v="10691"/>
    <s v="Spain"/>
    <x v="0"/>
    <n v="11"/>
  </r>
  <r>
    <n v="10691"/>
    <s v="Spain"/>
    <x v="1"/>
    <n v="0"/>
  </r>
  <r>
    <n v="10691"/>
    <s v="Spain"/>
    <x v="2"/>
    <n v="10"/>
  </r>
  <r>
    <n v="10691"/>
    <s v="Spain"/>
    <x v="3"/>
    <n v="0"/>
  </r>
  <r>
    <n v="10691"/>
    <s v="Spain"/>
    <x v="4"/>
    <n v="2"/>
  </r>
  <r>
    <n v="10691"/>
    <s v="Spain"/>
    <x v="5"/>
    <n v="20"/>
  </r>
  <r>
    <n v="2918"/>
    <s v="Spain"/>
    <x v="0"/>
    <n v="44"/>
  </r>
  <r>
    <n v="2918"/>
    <s v="Spain"/>
    <x v="1"/>
    <n v="5"/>
  </r>
  <r>
    <n v="2918"/>
    <s v="Spain"/>
    <x v="2"/>
    <n v="19"/>
  </r>
  <r>
    <n v="2918"/>
    <s v="Spain"/>
    <x v="3"/>
    <n v="0"/>
  </r>
  <r>
    <n v="2918"/>
    <s v="Spain"/>
    <x v="4"/>
    <n v="4"/>
  </r>
  <r>
    <n v="2918"/>
    <s v="Spain"/>
    <x v="5"/>
    <n v="19"/>
  </r>
  <r>
    <n v="3921"/>
    <s v="Spain"/>
    <x v="0"/>
    <n v="24"/>
  </r>
  <r>
    <n v="3921"/>
    <s v="Spain"/>
    <x v="1"/>
    <n v="1"/>
  </r>
  <r>
    <n v="3921"/>
    <s v="Spain"/>
    <x v="2"/>
    <n v="108"/>
  </r>
  <r>
    <n v="3921"/>
    <s v="Spain"/>
    <x v="3"/>
    <n v="29"/>
  </r>
  <r>
    <n v="3921"/>
    <s v="Spain"/>
    <x v="4"/>
    <n v="29"/>
  </r>
  <r>
    <n v="3921"/>
    <s v="Spain"/>
    <x v="5"/>
    <n v="14"/>
  </r>
  <r>
    <n v="2958"/>
    <s v="Spain"/>
    <x v="0"/>
    <n v="19"/>
  </r>
  <r>
    <n v="2958"/>
    <s v="Spain"/>
    <x v="1"/>
    <n v="3"/>
  </r>
  <r>
    <n v="2958"/>
    <s v="Spain"/>
    <x v="2"/>
    <n v="10"/>
  </r>
  <r>
    <n v="2958"/>
    <s v="Spain"/>
    <x v="3"/>
    <n v="11"/>
  </r>
  <r>
    <n v="2958"/>
    <s v="Spain"/>
    <x v="4"/>
    <n v="8"/>
  </r>
  <r>
    <n v="2958"/>
    <s v="Spain"/>
    <x v="5"/>
    <n v="6"/>
  </r>
  <r>
    <n v="2445"/>
    <s v="Spain"/>
    <x v="0"/>
    <n v="38"/>
  </r>
  <r>
    <n v="2445"/>
    <s v="Spain"/>
    <x v="1"/>
    <n v="1"/>
  </r>
  <r>
    <n v="2445"/>
    <s v="Spain"/>
    <x v="2"/>
    <n v="24"/>
  </r>
  <r>
    <n v="2445"/>
    <s v="Spain"/>
    <x v="3"/>
    <n v="0"/>
  </r>
  <r>
    <n v="2445"/>
    <s v="Spain"/>
    <x v="4"/>
    <n v="0"/>
  </r>
  <r>
    <n v="2445"/>
    <s v="Spain"/>
    <x v="5"/>
    <n v="0"/>
  </r>
  <r>
    <n v="1502"/>
    <s v="Spain"/>
    <x v="0"/>
    <n v="18"/>
  </r>
  <r>
    <n v="1502"/>
    <s v="Spain"/>
    <x v="1"/>
    <n v="3"/>
  </r>
  <r>
    <n v="1502"/>
    <s v="Spain"/>
    <x v="2"/>
    <n v="19"/>
  </r>
  <r>
    <n v="1502"/>
    <s v="Spain"/>
    <x v="3"/>
    <n v="3"/>
  </r>
  <r>
    <n v="1502"/>
    <s v="Spain"/>
    <x v="4"/>
    <n v="3"/>
  </r>
  <r>
    <n v="1502"/>
    <s v="Spain"/>
    <x v="5"/>
    <n v="6"/>
  </r>
  <r>
    <n v="736"/>
    <s v="India"/>
    <x v="0"/>
    <n v="18"/>
  </r>
  <r>
    <n v="736"/>
    <s v="India"/>
    <x v="1"/>
    <n v="3"/>
  </r>
  <r>
    <n v="736"/>
    <s v="India"/>
    <x v="2"/>
    <n v="19"/>
  </r>
  <r>
    <n v="736"/>
    <s v="India"/>
    <x v="3"/>
    <n v="3"/>
  </r>
  <r>
    <n v="736"/>
    <s v="India"/>
    <x v="4"/>
    <n v="3"/>
  </r>
  <r>
    <n v="736"/>
    <s v="India"/>
    <x v="5"/>
    <n v="6"/>
  </r>
  <r>
    <n v="10757"/>
    <s v="Spain"/>
    <x v="0"/>
    <n v="4"/>
  </r>
  <r>
    <n v="10757"/>
    <s v="Spain"/>
    <x v="1"/>
    <n v="2"/>
  </r>
  <r>
    <n v="10757"/>
    <s v="Spain"/>
    <x v="2"/>
    <n v="5"/>
  </r>
  <r>
    <n v="10757"/>
    <s v="Spain"/>
    <x v="3"/>
    <n v="2"/>
  </r>
  <r>
    <n v="10757"/>
    <s v="Spain"/>
    <x v="4"/>
    <n v="0"/>
  </r>
  <r>
    <n v="10757"/>
    <s v="Spain"/>
    <x v="5"/>
    <n v="0"/>
  </r>
  <r>
    <n v="10250"/>
    <s v="Spain"/>
    <x v="0"/>
    <n v="1"/>
  </r>
  <r>
    <n v="10250"/>
    <s v="Spain"/>
    <x v="1"/>
    <n v="5"/>
  </r>
  <r>
    <n v="10250"/>
    <s v="Spain"/>
    <x v="2"/>
    <n v="3"/>
  </r>
  <r>
    <n v="10250"/>
    <s v="Spain"/>
    <x v="3"/>
    <n v="7"/>
  </r>
  <r>
    <n v="10250"/>
    <s v="Spain"/>
    <x v="4"/>
    <n v="4"/>
  </r>
  <r>
    <n v="10250"/>
    <s v="Spain"/>
    <x v="5"/>
    <n v="8"/>
  </r>
  <r>
    <n v="5423"/>
    <s v="Saudi Arabia"/>
    <x v="0"/>
    <n v="6"/>
  </r>
  <r>
    <n v="5423"/>
    <s v="Saudi Arabia"/>
    <x v="1"/>
    <n v="0"/>
  </r>
  <r>
    <n v="5423"/>
    <s v="Saudi Arabia"/>
    <x v="2"/>
    <n v="5"/>
  </r>
  <r>
    <n v="5423"/>
    <s v="Saudi Arabia"/>
    <x v="3"/>
    <n v="2"/>
  </r>
  <r>
    <n v="5423"/>
    <s v="Saudi Arabia"/>
    <x v="4"/>
    <n v="1"/>
  </r>
  <r>
    <n v="5423"/>
    <s v="Saudi Arabia"/>
    <x v="5"/>
    <n v="2"/>
  </r>
  <r>
    <n v="1050"/>
    <s v="Germany"/>
    <x v="0"/>
    <n v="14"/>
  </r>
  <r>
    <n v="1050"/>
    <s v="Germany"/>
    <x v="1"/>
    <n v="10"/>
  </r>
  <r>
    <n v="1050"/>
    <s v="Germany"/>
    <x v="2"/>
    <n v="13"/>
  </r>
  <r>
    <n v="1050"/>
    <s v="Germany"/>
    <x v="3"/>
    <n v="4"/>
  </r>
  <r>
    <n v="1050"/>
    <s v="Germany"/>
    <x v="4"/>
    <n v="15"/>
  </r>
  <r>
    <n v="1050"/>
    <s v="Germany"/>
    <x v="5"/>
    <n v="9"/>
  </r>
  <r>
    <n v="5138"/>
    <s v="Spain"/>
    <x v="0"/>
    <n v="19"/>
  </r>
  <r>
    <n v="5138"/>
    <s v="Spain"/>
    <x v="1"/>
    <n v="1"/>
  </r>
  <r>
    <n v="5138"/>
    <s v="Spain"/>
    <x v="2"/>
    <n v="14"/>
  </r>
  <r>
    <n v="5138"/>
    <s v="Spain"/>
    <x v="3"/>
    <n v="3"/>
  </r>
  <r>
    <n v="5138"/>
    <s v="Spain"/>
    <x v="4"/>
    <n v="2"/>
  </r>
  <r>
    <n v="5138"/>
    <s v="Spain"/>
    <x v="5"/>
    <n v="4"/>
  </r>
  <r>
    <n v="2563"/>
    <s v="India"/>
    <x v="0"/>
    <n v="1"/>
  </r>
  <r>
    <n v="2563"/>
    <s v="India"/>
    <x v="1"/>
    <n v="9"/>
  </r>
  <r>
    <n v="2563"/>
    <s v="India"/>
    <x v="2"/>
    <n v="7"/>
  </r>
  <r>
    <n v="2563"/>
    <s v="India"/>
    <x v="3"/>
    <n v="2"/>
  </r>
  <r>
    <n v="2563"/>
    <s v="India"/>
    <x v="4"/>
    <n v="14"/>
  </r>
  <r>
    <n v="2563"/>
    <s v="India"/>
    <x v="5"/>
    <n v="10"/>
  </r>
  <r>
    <n v="8312"/>
    <s v="Spain"/>
    <x v="0"/>
    <n v="1"/>
  </r>
  <r>
    <n v="8312"/>
    <s v="Spain"/>
    <x v="1"/>
    <n v="9"/>
  </r>
  <r>
    <n v="8312"/>
    <s v="Spain"/>
    <x v="2"/>
    <n v="7"/>
  </r>
  <r>
    <n v="8312"/>
    <s v="Spain"/>
    <x v="3"/>
    <n v="2"/>
  </r>
  <r>
    <n v="8312"/>
    <s v="Spain"/>
    <x v="4"/>
    <n v="14"/>
  </r>
  <r>
    <n v="8312"/>
    <s v="Spain"/>
    <x v="5"/>
    <n v="10"/>
  </r>
  <r>
    <n v="2428"/>
    <s v="Germany"/>
    <x v="0"/>
    <n v="3"/>
  </r>
  <r>
    <n v="2428"/>
    <s v="Germany"/>
    <x v="1"/>
    <n v="18"/>
  </r>
  <r>
    <n v="2428"/>
    <s v="Germany"/>
    <x v="2"/>
    <n v="26"/>
  </r>
  <r>
    <n v="2428"/>
    <s v="Germany"/>
    <x v="3"/>
    <n v="11"/>
  </r>
  <r>
    <n v="2428"/>
    <s v="Germany"/>
    <x v="4"/>
    <n v="8"/>
  </r>
  <r>
    <n v="2428"/>
    <s v="Germany"/>
    <x v="5"/>
    <n v="12"/>
  </r>
  <r>
    <n v="7998"/>
    <s v="India"/>
    <x v="0"/>
    <n v="53"/>
  </r>
  <r>
    <n v="7998"/>
    <s v="India"/>
    <x v="1"/>
    <n v="8"/>
  </r>
  <r>
    <n v="7998"/>
    <s v="India"/>
    <x v="2"/>
    <n v="17"/>
  </r>
  <r>
    <n v="7998"/>
    <s v="India"/>
    <x v="3"/>
    <n v="13"/>
  </r>
  <r>
    <n v="7998"/>
    <s v="India"/>
    <x v="4"/>
    <n v="0"/>
  </r>
  <r>
    <n v="7998"/>
    <s v="India"/>
    <x v="5"/>
    <n v="21"/>
  </r>
  <r>
    <n v="5074"/>
    <s v="Canada"/>
    <x v="0"/>
    <n v="30"/>
  </r>
  <r>
    <n v="5074"/>
    <s v="Canada"/>
    <x v="1"/>
    <n v="0"/>
  </r>
  <r>
    <n v="5074"/>
    <s v="Canada"/>
    <x v="2"/>
    <n v="10"/>
  </r>
  <r>
    <n v="5074"/>
    <s v="Canada"/>
    <x v="3"/>
    <n v="2"/>
  </r>
  <r>
    <n v="5074"/>
    <s v="Canada"/>
    <x v="4"/>
    <n v="0"/>
  </r>
  <r>
    <n v="5074"/>
    <s v="Canada"/>
    <x v="5"/>
    <n v="5"/>
  </r>
  <r>
    <n v="9503"/>
    <s v="Spain"/>
    <x v="0"/>
    <n v="39"/>
  </r>
  <r>
    <n v="9503"/>
    <s v="Spain"/>
    <x v="1"/>
    <n v="33"/>
  </r>
  <r>
    <n v="9503"/>
    <s v="Spain"/>
    <x v="2"/>
    <n v="130"/>
  </r>
  <r>
    <n v="9503"/>
    <s v="Spain"/>
    <x v="3"/>
    <n v="41"/>
  </r>
  <r>
    <n v="9503"/>
    <s v="Spain"/>
    <x v="4"/>
    <n v="26"/>
  </r>
  <r>
    <n v="9503"/>
    <s v="Spain"/>
    <x v="5"/>
    <n v="44"/>
  </r>
  <r>
    <n v="10598"/>
    <s v="Spain"/>
    <x v="0"/>
    <n v="12"/>
  </r>
  <r>
    <n v="10598"/>
    <s v="Spain"/>
    <x v="1"/>
    <n v="1"/>
  </r>
  <r>
    <n v="10598"/>
    <s v="Spain"/>
    <x v="2"/>
    <n v="16"/>
  </r>
  <r>
    <n v="10598"/>
    <s v="Spain"/>
    <x v="3"/>
    <n v="4"/>
  </r>
  <r>
    <n v="10598"/>
    <s v="Spain"/>
    <x v="4"/>
    <n v="1"/>
  </r>
  <r>
    <n v="10598"/>
    <s v="Spain"/>
    <x v="5"/>
    <n v="3"/>
  </r>
  <r>
    <n v="7437"/>
    <s v="Australia"/>
    <x v="0"/>
    <n v="13"/>
  </r>
  <r>
    <n v="7437"/>
    <s v="Australia"/>
    <x v="1"/>
    <n v="0"/>
  </r>
  <r>
    <n v="7437"/>
    <s v="Australia"/>
    <x v="2"/>
    <n v="8"/>
  </r>
  <r>
    <n v="7437"/>
    <s v="Australia"/>
    <x v="3"/>
    <n v="2"/>
  </r>
  <r>
    <n v="7437"/>
    <s v="Australia"/>
    <x v="4"/>
    <n v="1"/>
  </r>
  <r>
    <n v="7437"/>
    <s v="Australia"/>
    <x v="5"/>
    <n v="5"/>
  </r>
  <r>
    <n v="7574"/>
    <s v="Saudi Arabia"/>
    <x v="0"/>
    <n v="11"/>
  </r>
  <r>
    <n v="7574"/>
    <s v="Saudi Arabia"/>
    <x v="1"/>
    <n v="0"/>
  </r>
  <r>
    <n v="7574"/>
    <s v="Saudi Arabia"/>
    <x v="2"/>
    <n v="13"/>
  </r>
  <r>
    <n v="7574"/>
    <s v="Saudi Arabia"/>
    <x v="3"/>
    <n v="2"/>
  </r>
  <r>
    <n v="7574"/>
    <s v="Saudi Arabia"/>
    <x v="4"/>
    <n v="4"/>
  </r>
  <r>
    <n v="7574"/>
    <s v="Saudi Arabia"/>
    <x v="5"/>
    <n v="11"/>
  </r>
  <r>
    <n v="6958"/>
    <s v="Australia"/>
    <x v="0"/>
    <n v="14"/>
  </r>
  <r>
    <n v="6958"/>
    <s v="Australia"/>
    <x v="1"/>
    <n v="0"/>
  </r>
  <r>
    <n v="6958"/>
    <s v="Australia"/>
    <x v="2"/>
    <n v="4"/>
  </r>
  <r>
    <n v="6958"/>
    <s v="Australia"/>
    <x v="3"/>
    <n v="0"/>
  </r>
  <r>
    <n v="6958"/>
    <s v="Australia"/>
    <x v="4"/>
    <n v="0"/>
  </r>
  <r>
    <n v="6958"/>
    <s v="Australia"/>
    <x v="5"/>
    <n v="8"/>
  </r>
  <r>
    <n v="4643"/>
    <s v="Australia"/>
    <x v="0"/>
    <n v="8"/>
  </r>
  <r>
    <n v="4643"/>
    <s v="Australia"/>
    <x v="1"/>
    <n v="26"/>
  </r>
  <r>
    <n v="4643"/>
    <s v="Australia"/>
    <x v="2"/>
    <n v="46"/>
  </r>
  <r>
    <n v="4643"/>
    <s v="Australia"/>
    <x v="3"/>
    <n v="38"/>
  </r>
  <r>
    <n v="4643"/>
    <s v="Australia"/>
    <x v="4"/>
    <n v="9"/>
  </r>
  <r>
    <n v="4643"/>
    <s v="Australia"/>
    <x v="5"/>
    <n v="49"/>
  </r>
  <r>
    <n v="87"/>
    <s v="Germany"/>
    <x v="0"/>
    <n v="0"/>
  </r>
  <r>
    <n v="87"/>
    <s v="Germany"/>
    <x v="1"/>
    <n v="7"/>
  </r>
  <r>
    <n v="87"/>
    <s v="Germany"/>
    <x v="2"/>
    <n v="5"/>
  </r>
  <r>
    <n v="87"/>
    <s v="Germany"/>
    <x v="3"/>
    <n v="26"/>
  </r>
  <r>
    <n v="87"/>
    <s v="Germany"/>
    <x v="4"/>
    <n v="2"/>
  </r>
  <r>
    <n v="87"/>
    <s v="Germany"/>
    <x v="5"/>
    <n v="17"/>
  </r>
  <r>
    <n v="1291"/>
    <s v="Spain"/>
    <x v="0"/>
    <n v="152"/>
  </r>
  <r>
    <n v="1291"/>
    <s v="Spain"/>
    <x v="1"/>
    <n v="9"/>
  </r>
  <r>
    <n v="1291"/>
    <s v="Spain"/>
    <x v="2"/>
    <n v="121"/>
  </r>
  <r>
    <n v="1291"/>
    <s v="Spain"/>
    <x v="3"/>
    <n v="12"/>
  </r>
  <r>
    <n v="1291"/>
    <s v="Spain"/>
    <x v="4"/>
    <n v="12"/>
  </r>
  <r>
    <n v="1291"/>
    <s v="Spain"/>
    <x v="5"/>
    <n v="45"/>
  </r>
  <r>
    <n v="1109"/>
    <s v="Spain"/>
    <x v="0"/>
    <n v="6"/>
  </r>
  <r>
    <n v="1109"/>
    <s v="Spain"/>
    <x v="1"/>
    <n v="0"/>
  </r>
  <r>
    <n v="1109"/>
    <s v="Spain"/>
    <x v="2"/>
    <n v="5"/>
  </r>
  <r>
    <n v="1109"/>
    <s v="Spain"/>
    <x v="3"/>
    <n v="0"/>
  </r>
  <r>
    <n v="1109"/>
    <s v="Spain"/>
    <x v="4"/>
    <n v="0"/>
  </r>
  <r>
    <n v="1109"/>
    <s v="Spain"/>
    <x v="5"/>
    <n v="1"/>
  </r>
  <r>
    <n v="1170"/>
    <s v="Spain"/>
    <x v="0"/>
    <n v="50"/>
  </r>
  <r>
    <n v="1170"/>
    <s v="Spain"/>
    <x v="1"/>
    <n v="15"/>
  </r>
  <r>
    <n v="1170"/>
    <s v="Spain"/>
    <x v="2"/>
    <n v="110"/>
  </r>
  <r>
    <n v="1170"/>
    <s v="Spain"/>
    <x v="3"/>
    <n v="39"/>
  </r>
  <r>
    <n v="1170"/>
    <s v="Spain"/>
    <x v="4"/>
    <n v="15"/>
  </r>
  <r>
    <n v="1170"/>
    <s v="Spain"/>
    <x v="5"/>
    <n v="15"/>
  </r>
  <r>
    <n v="7990"/>
    <s v="Canada"/>
    <x v="0"/>
    <n v="9"/>
  </r>
  <r>
    <n v="7990"/>
    <s v="Canada"/>
    <x v="1"/>
    <n v="1"/>
  </r>
  <r>
    <n v="7990"/>
    <s v="Canada"/>
    <x v="2"/>
    <n v="2"/>
  </r>
  <r>
    <n v="7990"/>
    <s v="Canada"/>
    <x v="3"/>
    <n v="3"/>
  </r>
  <r>
    <n v="7990"/>
    <s v="Canada"/>
    <x v="4"/>
    <n v="2"/>
  </r>
  <r>
    <n v="7990"/>
    <s v="Canada"/>
    <x v="5"/>
    <n v="0"/>
  </r>
  <r>
    <n v="5123"/>
    <s v="Spain"/>
    <x v="0"/>
    <n v="37"/>
  </r>
  <r>
    <n v="5123"/>
    <s v="Spain"/>
    <x v="1"/>
    <n v="12"/>
  </r>
  <r>
    <n v="5123"/>
    <s v="Spain"/>
    <x v="2"/>
    <n v="23"/>
  </r>
  <r>
    <n v="5123"/>
    <s v="Spain"/>
    <x v="3"/>
    <n v="8"/>
  </r>
  <r>
    <n v="5123"/>
    <s v="Spain"/>
    <x v="4"/>
    <n v="11"/>
  </r>
  <r>
    <n v="5123"/>
    <s v="Spain"/>
    <x v="5"/>
    <n v="52"/>
  </r>
  <r>
    <n v="6878"/>
    <s v="Spain"/>
    <x v="0"/>
    <n v="43"/>
  </r>
  <r>
    <n v="6878"/>
    <s v="Spain"/>
    <x v="1"/>
    <n v="12"/>
  </r>
  <r>
    <n v="6878"/>
    <s v="Spain"/>
    <x v="2"/>
    <n v="96"/>
  </r>
  <r>
    <n v="6878"/>
    <s v="Spain"/>
    <x v="3"/>
    <n v="78"/>
  </r>
  <r>
    <n v="6878"/>
    <s v="Spain"/>
    <x v="4"/>
    <n v="40"/>
  </r>
  <r>
    <n v="6878"/>
    <s v="Spain"/>
    <x v="5"/>
    <n v="55"/>
  </r>
  <r>
    <n v="3896"/>
    <s v="Spain"/>
    <x v="0"/>
    <n v="22"/>
  </r>
  <r>
    <n v="3896"/>
    <s v="Spain"/>
    <x v="1"/>
    <n v="1"/>
  </r>
  <r>
    <n v="3896"/>
    <s v="Spain"/>
    <x v="2"/>
    <n v="11"/>
  </r>
  <r>
    <n v="3896"/>
    <s v="Spain"/>
    <x v="3"/>
    <n v="0"/>
  </r>
  <r>
    <n v="3896"/>
    <s v="Spain"/>
    <x v="4"/>
    <n v="1"/>
  </r>
  <r>
    <n v="3896"/>
    <s v="Spain"/>
    <x v="5"/>
    <n v="2"/>
  </r>
  <r>
    <n v="4832"/>
    <s v="Spain"/>
    <x v="0"/>
    <n v="6"/>
  </r>
  <r>
    <n v="4832"/>
    <s v="Spain"/>
    <x v="1"/>
    <n v="5"/>
  </r>
  <r>
    <n v="4832"/>
    <s v="Spain"/>
    <x v="2"/>
    <n v="17"/>
  </r>
  <r>
    <n v="4832"/>
    <s v="Spain"/>
    <x v="3"/>
    <n v="3"/>
  </r>
  <r>
    <n v="4832"/>
    <s v="Spain"/>
    <x v="4"/>
    <n v="24"/>
  </r>
  <r>
    <n v="4832"/>
    <s v="Spain"/>
    <x v="5"/>
    <n v="46"/>
  </r>
  <r>
    <n v="3887"/>
    <s v="India"/>
    <x v="0"/>
    <n v="3"/>
  </r>
  <r>
    <n v="3887"/>
    <s v="India"/>
    <x v="1"/>
    <n v="17"/>
  </r>
  <r>
    <n v="3887"/>
    <s v="India"/>
    <x v="2"/>
    <n v="26"/>
  </r>
  <r>
    <n v="3887"/>
    <s v="India"/>
    <x v="3"/>
    <n v="20"/>
  </r>
  <r>
    <n v="3887"/>
    <s v="India"/>
    <x v="4"/>
    <n v="1"/>
  </r>
  <r>
    <n v="3887"/>
    <s v="India"/>
    <x v="5"/>
    <n v="39"/>
  </r>
  <r>
    <n v="6197"/>
    <s v="Spain"/>
    <x v="0"/>
    <n v="37"/>
  </r>
  <r>
    <n v="6197"/>
    <s v="Spain"/>
    <x v="1"/>
    <n v="0"/>
  </r>
  <r>
    <n v="6197"/>
    <s v="Spain"/>
    <x v="2"/>
    <n v="17"/>
  </r>
  <r>
    <n v="6197"/>
    <s v="Spain"/>
    <x v="3"/>
    <n v="0"/>
  </r>
  <r>
    <n v="6197"/>
    <s v="Spain"/>
    <x v="4"/>
    <n v="0"/>
  </r>
  <r>
    <n v="6197"/>
    <s v="Spain"/>
    <x v="5"/>
    <n v="3"/>
  </r>
  <r>
    <n v="6642"/>
    <s v="Saudi Arabia"/>
    <x v="0"/>
    <n v="30"/>
  </r>
  <r>
    <n v="6642"/>
    <s v="Saudi Arabia"/>
    <x v="1"/>
    <n v="5"/>
  </r>
  <r>
    <n v="6642"/>
    <s v="Saudi Arabia"/>
    <x v="2"/>
    <n v="22"/>
  </r>
  <r>
    <n v="6642"/>
    <s v="Saudi Arabia"/>
    <x v="3"/>
    <n v="8"/>
  </r>
  <r>
    <n v="6642"/>
    <s v="Saudi Arabia"/>
    <x v="4"/>
    <n v="9"/>
  </r>
  <r>
    <n v="6642"/>
    <s v="Saudi Arabia"/>
    <x v="5"/>
    <n v="28"/>
  </r>
  <r>
    <n v="3645"/>
    <s v="Spain"/>
    <x v="0"/>
    <n v="19"/>
  </r>
  <r>
    <n v="3645"/>
    <s v="Spain"/>
    <x v="1"/>
    <n v="3"/>
  </r>
  <r>
    <n v="3645"/>
    <s v="Spain"/>
    <x v="2"/>
    <n v="26"/>
  </r>
  <r>
    <n v="3645"/>
    <s v="Spain"/>
    <x v="3"/>
    <n v="10"/>
  </r>
  <r>
    <n v="3645"/>
    <s v="Spain"/>
    <x v="4"/>
    <n v="9"/>
  </r>
  <r>
    <n v="3645"/>
    <s v="Spain"/>
    <x v="5"/>
    <n v="3"/>
  </r>
  <r>
    <n v="9135"/>
    <s v="Spain"/>
    <x v="0"/>
    <n v="13"/>
  </r>
  <r>
    <n v="9135"/>
    <s v="Spain"/>
    <x v="1"/>
    <n v="2"/>
  </r>
  <r>
    <n v="9135"/>
    <s v="Spain"/>
    <x v="2"/>
    <n v="21"/>
  </r>
  <r>
    <n v="9135"/>
    <s v="Spain"/>
    <x v="3"/>
    <n v="4"/>
  </r>
  <r>
    <n v="9135"/>
    <s v="Spain"/>
    <x v="4"/>
    <n v="0"/>
  </r>
  <r>
    <n v="9135"/>
    <s v="Spain"/>
    <x v="5"/>
    <n v="24"/>
  </r>
  <r>
    <n v="8234"/>
    <s v="Spain"/>
    <x v="0"/>
    <n v="1"/>
  </r>
  <r>
    <n v="8234"/>
    <s v="Spain"/>
    <x v="1"/>
    <n v="6"/>
  </r>
  <r>
    <n v="8234"/>
    <s v="Spain"/>
    <x v="2"/>
    <n v="7"/>
  </r>
  <r>
    <n v="8234"/>
    <s v="Spain"/>
    <x v="3"/>
    <n v="0"/>
  </r>
  <r>
    <n v="8234"/>
    <s v="Spain"/>
    <x v="4"/>
    <n v="1"/>
  </r>
  <r>
    <n v="8234"/>
    <s v="Spain"/>
    <x v="5"/>
    <n v="3"/>
  </r>
  <r>
    <n v="8135"/>
    <s v="Saudi Arabia"/>
    <x v="0"/>
    <n v="7"/>
  </r>
  <r>
    <n v="8135"/>
    <s v="Saudi Arabia"/>
    <x v="1"/>
    <n v="4"/>
  </r>
  <r>
    <n v="8135"/>
    <s v="Saudi Arabia"/>
    <x v="2"/>
    <n v="23"/>
  </r>
  <r>
    <n v="8135"/>
    <s v="Saudi Arabia"/>
    <x v="3"/>
    <n v="7"/>
  </r>
  <r>
    <n v="8135"/>
    <s v="Saudi Arabia"/>
    <x v="4"/>
    <n v="0"/>
  </r>
  <r>
    <n v="8135"/>
    <s v="Saudi Arabia"/>
    <x v="5"/>
    <n v="11"/>
  </r>
  <r>
    <n v="2256"/>
    <s v="Spain"/>
    <x v="0"/>
    <n v="17"/>
  </r>
  <r>
    <n v="2256"/>
    <s v="Spain"/>
    <x v="1"/>
    <n v="0"/>
  </r>
  <r>
    <n v="2256"/>
    <s v="Spain"/>
    <x v="2"/>
    <n v="3"/>
  </r>
  <r>
    <n v="2256"/>
    <s v="Spain"/>
    <x v="3"/>
    <n v="0"/>
  </r>
  <r>
    <n v="2256"/>
    <s v="Spain"/>
    <x v="4"/>
    <n v="0"/>
  </r>
  <r>
    <n v="2256"/>
    <s v="Spain"/>
    <x v="5"/>
    <n v="1"/>
  </r>
  <r>
    <n v="11092"/>
    <s v="Saudi Arabia"/>
    <x v="0"/>
    <n v="12"/>
  </r>
  <r>
    <n v="11092"/>
    <s v="Saudi Arabia"/>
    <x v="1"/>
    <n v="1"/>
  </r>
  <r>
    <n v="11092"/>
    <s v="Saudi Arabia"/>
    <x v="2"/>
    <n v="21"/>
  </r>
  <r>
    <n v="11092"/>
    <s v="Saudi Arabia"/>
    <x v="3"/>
    <n v="2"/>
  </r>
  <r>
    <n v="11092"/>
    <s v="Saudi Arabia"/>
    <x v="4"/>
    <n v="2"/>
  </r>
  <r>
    <n v="11092"/>
    <s v="Saudi Arabia"/>
    <x v="5"/>
    <n v="3"/>
  </r>
  <r>
    <n v="5731"/>
    <s v="Spain"/>
    <x v="0"/>
    <n v="12"/>
  </r>
  <r>
    <n v="5731"/>
    <s v="Spain"/>
    <x v="1"/>
    <n v="0"/>
  </r>
  <r>
    <n v="5731"/>
    <s v="Spain"/>
    <x v="2"/>
    <n v="13"/>
  </r>
  <r>
    <n v="5731"/>
    <s v="Spain"/>
    <x v="3"/>
    <n v="2"/>
  </r>
  <r>
    <n v="5731"/>
    <s v="Spain"/>
    <x v="4"/>
    <n v="0"/>
  </r>
  <r>
    <n v="5731"/>
    <s v="Spain"/>
    <x v="5"/>
    <n v="10"/>
  </r>
  <r>
    <n v="7152"/>
    <s v="Germany"/>
    <x v="0"/>
    <n v="12"/>
  </r>
  <r>
    <n v="7152"/>
    <s v="Germany"/>
    <x v="1"/>
    <n v="0"/>
  </r>
  <r>
    <n v="7152"/>
    <s v="Germany"/>
    <x v="2"/>
    <n v="13"/>
  </r>
  <r>
    <n v="7152"/>
    <s v="Germany"/>
    <x v="3"/>
    <n v="2"/>
  </r>
  <r>
    <n v="7152"/>
    <s v="Germany"/>
    <x v="4"/>
    <n v="0"/>
  </r>
  <r>
    <n v="7152"/>
    <s v="Germany"/>
    <x v="5"/>
    <n v="10"/>
  </r>
  <r>
    <n v="7419"/>
    <s v="Spain"/>
    <x v="0"/>
    <n v="8"/>
  </r>
  <r>
    <n v="7419"/>
    <s v="Spain"/>
    <x v="1"/>
    <n v="3"/>
  </r>
  <r>
    <n v="7419"/>
    <s v="Spain"/>
    <x v="2"/>
    <n v="19"/>
  </r>
  <r>
    <n v="7419"/>
    <s v="Spain"/>
    <x v="3"/>
    <n v="0"/>
  </r>
  <r>
    <n v="7419"/>
    <s v="Spain"/>
    <x v="4"/>
    <n v="2"/>
  </r>
  <r>
    <n v="7419"/>
    <s v="Spain"/>
    <x v="5"/>
    <n v="3"/>
  </r>
  <r>
    <n v="6609"/>
    <s v="Saudi Arabia"/>
    <x v="0"/>
    <n v="1"/>
  </r>
  <r>
    <n v="6609"/>
    <s v="Saudi Arabia"/>
    <x v="1"/>
    <n v="26"/>
  </r>
  <r>
    <n v="6609"/>
    <s v="Saudi Arabia"/>
    <x v="2"/>
    <n v="25"/>
  </r>
  <r>
    <n v="6609"/>
    <s v="Saudi Arabia"/>
    <x v="3"/>
    <n v="17"/>
  </r>
  <r>
    <n v="6609"/>
    <s v="Saudi Arabia"/>
    <x v="4"/>
    <n v="23"/>
  </r>
  <r>
    <n v="6609"/>
    <s v="Saudi Arabia"/>
    <x v="5"/>
    <n v="15"/>
  </r>
  <r>
    <n v="5043"/>
    <s v="Spain"/>
    <x v="0"/>
    <n v="7"/>
  </r>
  <r>
    <n v="5043"/>
    <s v="Spain"/>
    <x v="1"/>
    <n v="23"/>
  </r>
  <r>
    <n v="5043"/>
    <s v="Spain"/>
    <x v="2"/>
    <n v="78"/>
  </r>
  <r>
    <n v="5043"/>
    <s v="Spain"/>
    <x v="3"/>
    <n v="133"/>
  </r>
  <r>
    <n v="5043"/>
    <s v="Spain"/>
    <x v="4"/>
    <n v="49"/>
  </r>
  <r>
    <n v="5043"/>
    <s v="Spain"/>
    <x v="5"/>
    <n v="144"/>
  </r>
  <r>
    <n v="9392"/>
    <s v="Spain"/>
    <x v="0"/>
    <n v="4"/>
  </r>
  <r>
    <n v="9392"/>
    <s v="Spain"/>
    <x v="1"/>
    <n v="1"/>
  </r>
  <r>
    <n v="9392"/>
    <s v="Spain"/>
    <x v="2"/>
    <n v="11"/>
  </r>
  <r>
    <n v="9392"/>
    <s v="Spain"/>
    <x v="3"/>
    <n v="0"/>
  </r>
  <r>
    <n v="9392"/>
    <s v="Spain"/>
    <x v="4"/>
    <n v="0"/>
  </r>
  <r>
    <n v="9392"/>
    <s v="Spain"/>
    <x v="5"/>
    <n v="1"/>
  </r>
  <r>
    <n v="577"/>
    <s v="Spain"/>
    <x v="0"/>
    <n v="9"/>
  </r>
  <r>
    <n v="577"/>
    <s v="Spain"/>
    <x v="1"/>
    <n v="1"/>
  </r>
  <r>
    <n v="577"/>
    <s v="Spain"/>
    <x v="2"/>
    <n v="7"/>
  </r>
  <r>
    <n v="577"/>
    <s v="Spain"/>
    <x v="3"/>
    <n v="0"/>
  </r>
  <r>
    <n v="577"/>
    <s v="Spain"/>
    <x v="4"/>
    <n v="3"/>
  </r>
  <r>
    <n v="577"/>
    <s v="Spain"/>
    <x v="5"/>
    <n v="2"/>
  </r>
  <r>
    <n v="8702"/>
    <s v="Australia"/>
    <x v="0"/>
    <n v="9"/>
  </r>
  <r>
    <n v="8702"/>
    <s v="Australia"/>
    <x v="1"/>
    <n v="1"/>
  </r>
  <r>
    <n v="8702"/>
    <s v="Australia"/>
    <x v="2"/>
    <n v="7"/>
  </r>
  <r>
    <n v="8702"/>
    <s v="Australia"/>
    <x v="3"/>
    <n v="0"/>
  </r>
  <r>
    <n v="8702"/>
    <s v="Australia"/>
    <x v="4"/>
    <n v="3"/>
  </r>
  <r>
    <n v="8702"/>
    <s v="Australia"/>
    <x v="5"/>
    <n v="2"/>
  </r>
  <r>
    <n v="10390"/>
    <s v="Spain"/>
    <x v="0"/>
    <n v="6"/>
  </r>
  <r>
    <n v="10390"/>
    <s v="Spain"/>
    <x v="1"/>
    <n v="7"/>
  </r>
  <r>
    <n v="10390"/>
    <s v="Spain"/>
    <x v="2"/>
    <n v="4"/>
  </r>
  <r>
    <n v="10390"/>
    <s v="Spain"/>
    <x v="3"/>
    <n v="3"/>
  </r>
  <r>
    <n v="10390"/>
    <s v="Spain"/>
    <x v="4"/>
    <n v="4"/>
  </r>
  <r>
    <n v="10390"/>
    <s v="Spain"/>
    <x v="5"/>
    <n v="6"/>
  </r>
  <r>
    <n v="7930"/>
    <s v="Spain"/>
    <x v="0"/>
    <n v="101"/>
  </r>
  <r>
    <n v="7930"/>
    <s v="Spain"/>
    <x v="1"/>
    <n v="13"/>
  </r>
  <r>
    <n v="7930"/>
    <s v="Spain"/>
    <x v="2"/>
    <n v="76"/>
  </r>
  <r>
    <n v="7930"/>
    <s v="Spain"/>
    <x v="3"/>
    <n v="20"/>
  </r>
  <r>
    <n v="7930"/>
    <s v="Spain"/>
    <x v="4"/>
    <n v="18"/>
  </r>
  <r>
    <n v="7930"/>
    <s v="Spain"/>
    <x v="5"/>
    <n v="40"/>
  </r>
  <r>
    <n v="2964"/>
    <s v="Canada"/>
    <x v="0"/>
    <n v="3"/>
  </r>
  <r>
    <n v="2964"/>
    <s v="Canada"/>
    <x v="1"/>
    <n v="10"/>
  </r>
  <r>
    <n v="2964"/>
    <s v="Canada"/>
    <x v="2"/>
    <n v="8"/>
  </r>
  <r>
    <n v="2964"/>
    <s v="Canada"/>
    <x v="3"/>
    <n v="3"/>
  </r>
  <r>
    <n v="2964"/>
    <s v="Canada"/>
    <x v="4"/>
    <n v="16"/>
  </r>
  <r>
    <n v="2964"/>
    <s v="Canada"/>
    <x v="5"/>
    <n v="32"/>
  </r>
  <r>
    <n v="9960"/>
    <s v="Saudi Arabia"/>
    <x v="0"/>
    <n v="0"/>
  </r>
  <r>
    <n v="9960"/>
    <s v="Saudi Arabia"/>
    <x v="1"/>
    <n v="0"/>
  </r>
  <r>
    <n v="9960"/>
    <s v="Saudi Arabia"/>
    <x v="2"/>
    <n v="1"/>
  </r>
  <r>
    <n v="9960"/>
    <s v="Saudi Arabia"/>
    <x v="3"/>
    <n v="8"/>
  </r>
  <r>
    <n v="9960"/>
    <s v="Saudi Arabia"/>
    <x v="4"/>
    <n v="3"/>
  </r>
  <r>
    <n v="9960"/>
    <s v="Saudi Arabia"/>
    <x v="5"/>
    <n v="2"/>
  </r>
  <r>
    <n v="8036"/>
    <s v="Spain"/>
    <x v="0"/>
    <n v="31"/>
  </r>
  <r>
    <n v="8036"/>
    <s v="Spain"/>
    <x v="1"/>
    <n v="1"/>
  </r>
  <r>
    <n v="8036"/>
    <s v="Spain"/>
    <x v="2"/>
    <n v="13"/>
  </r>
  <r>
    <n v="8036"/>
    <s v="Spain"/>
    <x v="3"/>
    <n v="7"/>
  </r>
  <r>
    <n v="8036"/>
    <s v="Spain"/>
    <x v="4"/>
    <n v="2"/>
  </r>
  <r>
    <n v="8036"/>
    <s v="Spain"/>
    <x v="5"/>
    <n v="9"/>
  </r>
  <r>
    <n v="8080"/>
    <s v="India"/>
    <x v="0"/>
    <n v="5"/>
  </r>
  <r>
    <n v="8080"/>
    <s v="India"/>
    <x v="1"/>
    <n v="1"/>
  </r>
  <r>
    <n v="8080"/>
    <s v="India"/>
    <x v="2"/>
    <n v="6"/>
  </r>
  <r>
    <n v="8080"/>
    <s v="India"/>
    <x v="3"/>
    <n v="3"/>
  </r>
  <r>
    <n v="8080"/>
    <s v="India"/>
    <x v="4"/>
    <n v="4"/>
  </r>
  <r>
    <n v="8080"/>
    <s v="India"/>
    <x v="5"/>
    <n v="3"/>
  </r>
  <r>
    <n v="2589"/>
    <s v="Australia"/>
    <x v="0"/>
    <n v="25"/>
  </r>
  <r>
    <n v="2589"/>
    <s v="Australia"/>
    <x v="1"/>
    <n v="3"/>
  </r>
  <r>
    <n v="2589"/>
    <s v="Australia"/>
    <x v="2"/>
    <n v="16"/>
  </r>
  <r>
    <n v="2589"/>
    <s v="Australia"/>
    <x v="3"/>
    <n v="8"/>
  </r>
  <r>
    <n v="2589"/>
    <s v="Australia"/>
    <x v="4"/>
    <n v="5"/>
  </r>
  <r>
    <n v="2589"/>
    <s v="Australia"/>
    <x v="5"/>
    <n v="2"/>
  </r>
  <r>
    <n v="6961"/>
    <s v="Spain"/>
    <x v="0"/>
    <n v="1"/>
  </r>
  <r>
    <n v="6961"/>
    <s v="Spain"/>
    <x v="1"/>
    <n v="1"/>
  </r>
  <r>
    <n v="6961"/>
    <s v="Spain"/>
    <x v="2"/>
    <n v="5"/>
  </r>
  <r>
    <n v="6961"/>
    <s v="Spain"/>
    <x v="3"/>
    <n v="0"/>
  </r>
  <r>
    <n v="6961"/>
    <s v="Spain"/>
    <x v="4"/>
    <n v="3"/>
  </r>
  <r>
    <n v="6961"/>
    <s v="Spain"/>
    <x v="5"/>
    <n v="1"/>
  </r>
  <r>
    <n v="6182"/>
    <s v="USA"/>
    <x v="0"/>
    <n v="11"/>
  </r>
  <r>
    <n v="6182"/>
    <s v="USA"/>
    <x v="1"/>
    <n v="4"/>
  </r>
  <r>
    <n v="6182"/>
    <s v="USA"/>
    <x v="2"/>
    <n v="20"/>
  </r>
  <r>
    <n v="6182"/>
    <s v="USA"/>
    <x v="3"/>
    <n v="10"/>
  </r>
  <r>
    <n v="6182"/>
    <s v="USA"/>
    <x v="4"/>
    <n v="3"/>
  </r>
  <r>
    <n v="6182"/>
    <s v="USA"/>
    <x v="5"/>
    <n v="5"/>
  </r>
  <r>
    <n v="3286"/>
    <s v="Spain"/>
    <x v="0"/>
    <n v="13"/>
  </r>
  <r>
    <n v="3286"/>
    <s v="Spain"/>
    <x v="1"/>
    <n v="2"/>
  </r>
  <r>
    <n v="3286"/>
    <s v="Spain"/>
    <x v="2"/>
    <n v="15"/>
  </r>
  <r>
    <n v="3286"/>
    <s v="Spain"/>
    <x v="3"/>
    <n v="2"/>
  </r>
  <r>
    <n v="3286"/>
    <s v="Spain"/>
    <x v="4"/>
    <n v="2"/>
  </r>
  <r>
    <n v="3286"/>
    <s v="Spain"/>
    <x v="5"/>
    <n v="8"/>
  </r>
  <r>
    <n v="10525"/>
    <s v="Spain"/>
    <x v="0"/>
    <n v="10"/>
  </r>
  <r>
    <n v="10525"/>
    <s v="Spain"/>
    <x v="1"/>
    <n v="0"/>
  </r>
  <r>
    <n v="10525"/>
    <s v="Spain"/>
    <x v="2"/>
    <n v="8"/>
  </r>
  <r>
    <n v="10525"/>
    <s v="Spain"/>
    <x v="3"/>
    <n v="0"/>
  </r>
  <r>
    <n v="10525"/>
    <s v="Spain"/>
    <x v="4"/>
    <n v="0"/>
  </r>
  <r>
    <n v="10525"/>
    <s v="Spain"/>
    <x v="5"/>
    <n v="9"/>
  </r>
  <r>
    <n v="2868"/>
    <s v="USA"/>
    <x v="0"/>
    <n v="20"/>
  </r>
  <r>
    <n v="2868"/>
    <s v="USA"/>
    <x v="1"/>
    <n v="1"/>
  </r>
  <r>
    <n v="2868"/>
    <s v="USA"/>
    <x v="2"/>
    <n v="28"/>
  </r>
  <r>
    <n v="2868"/>
    <s v="USA"/>
    <x v="3"/>
    <n v="3"/>
  </r>
  <r>
    <n v="2868"/>
    <s v="USA"/>
    <x v="4"/>
    <n v="3"/>
  </r>
  <r>
    <n v="2868"/>
    <s v="USA"/>
    <x v="5"/>
    <n v="2"/>
  </r>
  <r>
    <n v="2227"/>
    <s v="Saudi Arabia"/>
    <x v="0"/>
    <n v="45"/>
  </r>
  <r>
    <n v="2227"/>
    <s v="Saudi Arabia"/>
    <x v="1"/>
    <n v="47"/>
  </r>
  <r>
    <n v="2227"/>
    <s v="Saudi Arabia"/>
    <x v="2"/>
    <n v="52"/>
  </r>
  <r>
    <n v="2227"/>
    <s v="Saudi Arabia"/>
    <x v="3"/>
    <n v="21"/>
  </r>
  <r>
    <n v="2227"/>
    <s v="Saudi Arabia"/>
    <x v="4"/>
    <n v="20"/>
  </r>
  <r>
    <n v="2227"/>
    <s v="Saudi Arabia"/>
    <x v="5"/>
    <n v="25"/>
  </r>
  <r>
    <n v="946"/>
    <s v="Spain"/>
    <x v="0"/>
    <n v="45"/>
  </r>
  <r>
    <n v="946"/>
    <s v="Spain"/>
    <x v="1"/>
    <n v="47"/>
  </r>
  <r>
    <n v="946"/>
    <s v="Spain"/>
    <x v="2"/>
    <n v="52"/>
  </r>
  <r>
    <n v="946"/>
    <s v="Spain"/>
    <x v="3"/>
    <n v="21"/>
  </r>
  <r>
    <n v="946"/>
    <s v="Spain"/>
    <x v="4"/>
    <n v="20"/>
  </r>
  <r>
    <n v="946"/>
    <s v="Spain"/>
    <x v="5"/>
    <n v="25"/>
  </r>
  <r>
    <n v="11187"/>
    <s v="Canada"/>
    <x v="0"/>
    <n v="2"/>
  </r>
  <r>
    <n v="11187"/>
    <s v="Canada"/>
    <x v="1"/>
    <n v="8"/>
  </r>
  <r>
    <n v="11187"/>
    <s v="Canada"/>
    <x v="2"/>
    <n v="10"/>
  </r>
  <r>
    <n v="11187"/>
    <s v="Canada"/>
    <x v="3"/>
    <n v="12"/>
  </r>
  <r>
    <n v="11187"/>
    <s v="Canada"/>
    <x v="4"/>
    <n v="14"/>
  </r>
  <r>
    <n v="11187"/>
    <s v="Canada"/>
    <x v="5"/>
    <n v="23"/>
  </r>
  <r>
    <n v="10401"/>
    <s v="Germany"/>
    <x v="0"/>
    <n v="1"/>
  </r>
  <r>
    <n v="10401"/>
    <s v="Germany"/>
    <x v="1"/>
    <n v="0"/>
  </r>
  <r>
    <n v="10401"/>
    <s v="Germany"/>
    <x v="2"/>
    <n v="5"/>
  </r>
  <r>
    <n v="10401"/>
    <s v="Germany"/>
    <x v="3"/>
    <n v="0"/>
  </r>
  <r>
    <n v="10401"/>
    <s v="Germany"/>
    <x v="4"/>
    <n v="3"/>
  </r>
  <r>
    <n v="10401"/>
    <s v="Germany"/>
    <x v="5"/>
    <n v="9"/>
  </r>
  <r>
    <n v="2261"/>
    <s v="Germany"/>
    <x v="0"/>
    <n v="4"/>
  </r>
  <r>
    <n v="2261"/>
    <s v="Germany"/>
    <x v="1"/>
    <n v="1"/>
  </r>
  <r>
    <n v="2261"/>
    <s v="Germany"/>
    <x v="2"/>
    <n v="5"/>
  </r>
  <r>
    <n v="2261"/>
    <s v="Germany"/>
    <x v="3"/>
    <n v="2"/>
  </r>
  <r>
    <n v="2261"/>
    <s v="Germany"/>
    <x v="4"/>
    <n v="0"/>
  </r>
  <r>
    <n v="2261"/>
    <s v="Germany"/>
    <x v="5"/>
    <n v="4"/>
  </r>
  <r>
    <n v="2157"/>
    <s v="Canada"/>
    <x v="0"/>
    <n v="15"/>
  </r>
  <r>
    <n v="2157"/>
    <s v="Canada"/>
    <x v="1"/>
    <n v="8"/>
  </r>
  <r>
    <n v="2157"/>
    <s v="Canada"/>
    <x v="2"/>
    <n v="16"/>
  </r>
  <r>
    <n v="2157"/>
    <s v="Canada"/>
    <x v="3"/>
    <n v="11"/>
  </r>
  <r>
    <n v="2157"/>
    <s v="Canada"/>
    <x v="4"/>
    <n v="5"/>
  </r>
  <r>
    <n v="2157"/>
    <s v="Canada"/>
    <x v="5"/>
    <n v="22"/>
  </r>
  <r>
    <n v="1176"/>
    <s v="Spain"/>
    <x v="0"/>
    <n v="2"/>
  </r>
  <r>
    <n v="1176"/>
    <s v="Spain"/>
    <x v="1"/>
    <n v="6"/>
  </r>
  <r>
    <n v="1176"/>
    <s v="Spain"/>
    <x v="2"/>
    <n v="4"/>
  </r>
  <r>
    <n v="1176"/>
    <s v="Spain"/>
    <x v="3"/>
    <n v="3"/>
  </r>
  <r>
    <n v="1176"/>
    <s v="Spain"/>
    <x v="4"/>
    <n v="1"/>
  </r>
  <r>
    <n v="1176"/>
    <s v="Spain"/>
    <x v="5"/>
    <n v="9"/>
  </r>
  <r>
    <n v="6919"/>
    <s v="Spain"/>
    <x v="0"/>
    <n v="4"/>
  </r>
  <r>
    <n v="6919"/>
    <s v="Spain"/>
    <x v="1"/>
    <n v="7"/>
  </r>
  <r>
    <n v="6919"/>
    <s v="Spain"/>
    <x v="2"/>
    <n v="15"/>
  </r>
  <r>
    <n v="6919"/>
    <s v="Spain"/>
    <x v="3"/>
    <n v="13"/>
  </r>
  <r>
    <n v="6919"/>
    <s v="Spain"/>
    <x v="4"/>
    <n v="9"/>
  </r>
  <r>
    <n v="6919"/>
    <s v="Spain"/>
    <x v="5"/>
    <n v="15"/>
  </r>
  <r>
    <n v="8477"/>
    <s v="Spain"/>
    <x v="0"/>
    <n v="5"/>
  </r>
  <r>
    <n v="8477"/>
    <s v="Spain"/>
    <x v="1"/>
    <n v="1"/>
  </r>
  <r>
    <n v="8477"/>
    <s v="Spain"/>
    <x v="2"/>
    <n v="13"/>
  </r>
  <r>
    <n v="8477"/>
    <s v="Spain"/>
    <x v="3"/>
    <n v="3"/>
  </r>
  <r>
    <n v="8477"/>
    <s v="Spain"/>
    <x v="4"/>
    <n v="5"/>
  </r>
  <r>
    <n v="8477"/>
    <s v="Spain"/>
    <x v="5"/>
    <n v="1"/>
  </r>
  <r>
    <n v="10203"/>
    <s v="Spain"/>
    <x v="0"/>
    <n v="11"/>
  </r>
  <r>
    <n v="10203"/>
    <s v="Spain"/>
    <x v="1"/>
    <n v="7"/>
  </r>
  <r>
    <n v="10203"/>
    <s v="Spain"/>
    <x v="2"/>
    <n v="9"/>
  </r>
  <r>
    <n v="10203"/>
    <s v="Spain"/>
    <x v="3"/>
    <n v="3"/>
  </r>
  <r>
    <n v="10203"/>
    <s v="Spain"/>
    <x v="4"/>
    <n v="1"/>
  </r>
  <r>
    <n v="10203"/>
    <s v="Spain"/>
    <x v="5"/>
    <n v="11"/>
  </r>
  <r>
    <n v="3152"/>
    <s v="India"/>
    <x v="0"/>
    <n v="15"/>
  </r>
  <r>
    <n v="3152"/>
    <s v="India"/>
    <x v="1"/>
    <n v="10"/>
  </r>
  <r>
    <n v="3152"/>
    <s v="India"/>
    <x v="2"/>
    <n v="19"/>
  </r>
  <r>
    <n v="3152"/>
    <s v="India"/>
    <x v="3"/>
    <n v="8"/>
  </r>
  <r>
    <n v="3152"/>
    <s v="India"/>
    <x v="4"/>
    <n v="17"/>
  </r>
  <r>
    <n v="3152"/>
    <s v="India"/>
    <x v="5"/>
    <n v="20"/>
  </r>
  <r>
    <n v="11188"/>
    <s v="Spain"/>
    <x v="0"/>
    <n v="15"/>
  </r>
  <r>
    <n v="11188"/>
    <s v="Spain"/>
    <x v="1"/>
    <n v="10"/>
  </r>
  <r>
    <n v="11188"/>
    <s v="Spain"/>
    <x v="2"/>
    <n v="19"/>
  </r>
  <r>
    <n v="11188"/>
    <s v="Spain"/>
    <x v="3"/>
    <n v="8"/>
  </r>
  <r>
    <n v="11188"/>
    <s v="Spain"/>
    <x v="4"/>
    <n v="17"/>
  </r>
  <r>
    <n v="11188"/>
    <s v="Spain"/>
    <x v="5"/>
    <n v="20"/>
  </r>
  <r>
    <n v="1321"/>
    <s v="Canada"/>
    <x v="0"/>
    <n v="22"/>
  </r>
  <r>
    <n v="1321"/>
    <s v="Canada"/>
    <x v="1"/>
    <n v="2"/>
  </r>
  <r>
    <n v="1321"/>
    <s v="Canada"/>
    <x v="2"/>
    <n v="18"/>
  </r>
  <r>
    <n v="1321"/>
    <s v="Canada"/>
    <x v="3"/>
    <n v="0"/>
  </r>
  <r>
    <n v="1321"/>
    <s v="Canada"/>
    <x v="4"/>
    <n v="2"/>
  </r>
  <r>
    <n v="1321"/>
    <s v="Canada"/>
    <x v="5"/>
    <n v="12"/>
  </r>
  <r>
    <n v="1777"/>
    <s v="Spain"/>
    <x v="0"/>
    <n v="2"/>
  </r>
  <r>
    <n v="1777"/>
    <s v="Spain"/>
    <x v="1"/>
    <n v="2"/>
  </r>
  <r>
    <n v="1777"/>
    <s v="Spain"/>
    <x v="2"/>
    <n v="11"/>
  </r>
  <r>
    <n v="1777"/>
    <s v="Spain"/>
    <x v="3"/>
    <n v="41"/>
  </r>
  <r>
    <n v="1777"/>
    <s v="Spain"/>
    <x v="4"/>
    <n v="7"/>
  </r>
  <r>
    <n v="1777"/>
    <s v="Spain"/>
    <x v="5"/>
    <n v="11"/>
  </r>
  <r>
    <n v="5740"/>
    <s v="Spain"/>
    <x v="0"/>
    <n v="4"/>
  </r>
  <r>
    <n v="5740"/>
    <s v="Spain"/>
    <x v="1"/>
    <n v="2"/>
  </r>
  <r>
    <n v="5740"/>
    <s v="Spain"/>
    <x v="2"/>
    <n v="12"/>
  </r>
  <r>
    <n v="5740"/>
    <s v="Spain"/>
    <x v="3"/>
    <n v="7"/>
  </r>
  <r>
    <n v="5740"/>
    <s v="Spain"/>
    <x v="4"/>
    <n v="5"/>
  </r>
  <r>
    <n v="5740"/>
    <s v="Spain"/>
    <x v="5"/>
    <n v="26"/>
  </r>
  <r>
    <n v="606"/>
    <s v="Spain"/>
    <x v="0"/>
    <n v="6"/>
  </r>
  <r>
    <n v="606"/>
    <s v="Spain"/>
    <x v="1"/>
    <n v="1"/>
  </r>
  <r>
    <n v="606"/>
    <s v="Spain"/>
    <x v="2"/>
    <n v="2"/>
  </r>
  <r>
    <n v="606"/>
    <s v="Spain"/>
    <x v="3"/>
    <n v="2"/>
  </r>
  <r>
    <n v="606"/>
    <s v="Spain"/>
    <x v="4"/>
    <n v="0"/>
  </r>
  <r>
    <n v="606"/>
    <s v="Spain"/>
    <x v="5"/>
    <n v="4"/>
  </r>
  <r>
    <n v="1715"/>
    <s v="Australia"/>
    <x v="0"/>
    <n v="9"/>
  </r>
  <r>
    <n v="1715"/>
    <s v="Australia"/>
    <x v="1"/>
    <n v="4"/>
  </r>
  <r>
    <n v="1715"/>
    <s v="Australia"/>
    <x v="2"/>
    <n v="18"/>
  </r>
  <r>
    <n v="1715"/>
    <s v="Australia"/>
    <x v="3"/>
    <n v="7"/>
  </r>
  <r>
    <n v="1715"/>
    <s v="Australia"/>
    <x v="4"/>
    <n v="5"/>
  </r>
  <r>
    <n v="1715"/>
    <s v="Australia"/>
    <x v="5"/>
    <n v="5"/>
  </r>
  <r>
    <n v="6147"/>
    <s v="Germany"/>
    <x v="0"/>
    <n v="5"/>
  </r>
  <r>
    <n v="6147"/>
    <s v="Germany"/>
    <x v="1"/>
    <n v="2"/>
  </r>
  <r>
    <n v="6147"/>
    <s v="Germany"/>
    <x v="2"/>
    <n v="8"/>
  </r>
  <r>
    <n v="6147"/>
    <s v="Germany"/>
    <x v="3"/>
    <n v="2"/>
  </r>
  <r>
    <n v="6147"/>
    <s v="Germany"/>
    <x v="4"/>
    <n v="2"/>
  </r>
  <r>
    <n v="6147"/>
    <s v="Germany"/>
    <x v="5"/>
    <n v="9"/>
  </r>
  <r>
    <n v="7034"/>
    <s v="Canada"/>
    <x v="0"/>
    <n v="8"/>
  </r>
  <r>
    <n v="7034"/>
    <s v="Canada"/>
    <x v="1"/>
    <n v="7"/>
  </r>
  <r>
    <n v="7034"/>
    <s v="Canada"/>
    <x v="2"/>
    <n v="9"/>
  </r>
  <r>
    <n v="7034"/>
    <s v="Canada"/>
    <x v="3"/>
    <n v="13"/>
  </r>
  <r>
    <n v="7034"/>
    <s v="Canada"/>
    <x v="4"/>
    <n v="6"/>
  </r>
  <r>
    <n v="7034"/>
    <s v="Canada"/>
    <x v="5"/>
    <n v="12"/>
  </r>
  <r>
    <n v="8082"/>
    <s v="Australia"/>
    <x v="0"/>
    <n v="1"/>
  </r>
  <r>
    <n v="8082"/>
    <s v="Australia"/>
    <x v="1"/>
    <n v="3"/>
  </r>
  <r>
    <n v="8082"/>
    <s v="Australia"/>
    <x v="2"/>
    <n v="6"/>
  </r>
  <r>
    <n v="8082"/>
    <s v="Australia"/>
    <x v="3"/>
    <n v="3"/>
  </r>
  <r>
    <n v="8082"/>
    <s v="Australia"/>
    <x v="4"/>
    <n v="6"/>
  </r>
  <r>
    <n v="8082"/>
    <s v="Australia"/>
    <x v="5"/>
    <n v="15"/>
  </r>
  <r>
    <n v="11086"/>
    <s v="Spain"/>
    <x v="0"/>
    <n v="1"/>
  </r>
  <r>
    <n v="11086"/>
    <s v="Spain"/>
    <x v="1"/>
    <n v="6"/>
  </r>
  <r>
    <n v="11086"/>
    <s v="Spain"/>
    <x v="2"/>
    <n v="2"/>
  </r>
  <r>
    <n v="11086"/>
    <s v="Spain"/>
    <x v="3"/>
    <n v="3"/>
  </r>
  <r>
    <n v="11086"/>
    <s v="Spain"/>
    <x v="4"/>
    <n v="6"/>
  </r>
  <r>
    <n v="11086"/>
    <s v="Spain"/>
    <x v="5"/>
    <n v="3"/>
  </r>
  <r>
    <n v="35"/>
    <s v="Spain"/>
    <x v="0"/>
    <n v="32"/>
  </r>
  <r>
    <n v="35"/>
    <s v="Spain"/>
    <x v="1"/>
    <n v="1"/>
  </r>
  <r>
    <n v="35"/>
    <s v="Spain"/>
    <x v="2"/>
    <n v="64"/>
  </r>
  <r>
    <n v="35"/>
    <s v="Spain"/>
    <x v="3"/>
    <n v="16"/>
  </r>
  <r>
    <n v="35"/>
    <s v="Spain"/>
    <x v="4"/>
    <n v="12"/>
  </r>
  <r>
    <n v="35"/>
    <s v="Spain"/>
    <x v="5"/>
    <n v="85"/>
  </r>
  <r>
    <n v="5093"/>
    <s v="Spain"/>
    <x v="0"/>
    <n v="40"/>
  </r>
  <r>
    <n v="5093"/>
    <s v="Spain"/>
    <x v="1"/>
    <n v="3"/>
  </r>
  <r>
    <n v="5093"/>
    <s v="Spain"/>
    <x v="2"/>
    <n v="30"/>
  </r>
  <r>
    <n v="5093"/>
    <s v="Spain"/>
    <x v="3"/>
    <n v="10"/>
  </r>
  <r>
    <n v="5093"/>
    <s v="Spain"/>
    <x v="4"/>
    <n v="7"/>
  </r>
  <r>
    <n v="5093"/>
    <s v="Spain"/>
    <x v="5"/>
    <n v="11"/>
  </r>
  <r>
    <n v="8524"/>
    <s v="Spain"/>
    <x v="0"/>
    <n v="40"/>
  </r>
  <r>
    <n v="8524"/>
    <s v="Spain"/>
    <x v="1"/>
    <n v="3"/>
  </r>
  <r>
    <n v="8524"/>
    <s v="Spain"/>
    <x v="2"/>
    <n v="30"/>
  </r>
  <r>
    <n v="8524"/>
    <s v="Spain"/>
    <x v="3"/>
    <n v="10"/>
  </r>
  <r>
    <n v="8524"/>
    <s v="Spain"/>
    <x v="4"/>
    <n v="7"/>
  </r>
  <r>
    <n v="8524"/>
    <s v="Spain"/>
    <x v="5"/>
    <n v="11"/>
  </r>
  <r>
    <n v="5692"/>
    <s v="Saudi Arabia"/>
    <x v="0"/>
    <n v="1"/>
  </r>
  <r>
    <n v="5692"/>
    <s v="Saudi Arabia"/>
    <x v="1"/>
    <n v="4"/>
  </r>
  <r>
    <n v="5692"/>
    <s v="Saudi Arabia"/>
    <x v="2"/>
    <n v="3"/>
  </r>
  <r>
    <n v="5692"/>
    <s v="Saudi Arabia"/>
    <x v="3"/>
    <n v="8"/>
  </r>
  <r>
    <n v="5692"/>
    <s v="Saudi Arabia"/>
    <x v="4"/>
    <n v="9"/>
  </r>
  <r>
    <n v="5692"/>
    <s v="Saudi Arabia"/>
    <x v="5"/>
    <n v="7"/>
  </r>
  <r>
    <n v="2478"/>
    <s v="Spain"/>
    <x v="0"/>
    <n v="2"/>
  </r>
  <r>
    <n v="2478"/>
    <s v="Spain"/>
    <x v="1"/>
    <n v="2"/>
  </r>
  <r>
    <n v="2478"/>
    <s v="Spain"/>
    <x v="2"/>
    <n v="4"/>
  </r>
  <r>
    <n v="2478"/>
    <s v="Spain"/>
    <x v="3"/>
    <n v="13"/>
  </r>
  <r>
    <n v="2478"/>
    <s v="Spain"/>
    <x v="4"/>
    <n v="13"/>
  </r>
  <r>
    <n v="2478"/>
    <s v="Spain"/>
    <x v="5"/>
    <n v="4"/>
  </r>
  <r>
    <n v="13"/>
    <s v="Saudi Arabia"/>
    <x v="0"/>
    <n v="19"/>
  </r>
  <r>
    <n v="13"/>
    <s v="Saudi Arabia"/>
    <x v="1"/>
    <n v="0"/>
  </r>
  <r>
    <n v="13"/>
    <s v="Saudi Arabia"/>
    <x v="2"/>
    <n v="5"/>
  </r>
  <r>
    <n v="13"/>
    <s v="Saudi Arabia"/>
    <x v="3"/>
    <n v="0"/>
  </r>
  <r>
    <n v="13"/>
    <s v="Saudi Arabia"/>
    <x v="4"/>
    <n v="0"/>
  </r>
  <r>
    <n v="13"/>
    <s v="Saudi Arabia"/>
    <x v="5"/>
    <n v="8"/>
  </r>
  <r>
    <n v="3665"/>
    <s v="Spain"/>
    <x v="0"/>
    <n v="1"/>
  </r>
  <r>
    <n v="3665"/>
    <s v="Spain"/>
    <x v="1"/>
    <n v="9"/>
  </r>
  <r>
    <n v="3665"/>
    <s v="Spain"/>
    <x v="2"/>
    <n v="8"/>
  </r>
  <r>
    <n v="3665"/>
    <s v="Spain"/>
    <x v="3"/>
    <n v="11"/>
  </r>
  <r>
    <n v="3665"/>
    <s v="Spain"/>
    <x v="4"/>
    <n v="3"/>
  </r>
  <r>
    <n v="3665"/>
    <s v="Spain"/>
    <x v="5"/>
    <n v="22"/>
  </r>
  <r>
    <n v="78"/>
    <s v="Spain"/>
    <x v="0"/>
    <n v="15"/>
  </r>
  <r>
    <n v="78"/>
    <s v="Spain"/>
    <x v="1"/>
    <n v="0"/>
  </r>
  <r>
    <n v="78"/>
    <s v="Spain"/>
    <x v="2"/>
    <n v="11"/>
  </r>
  <r>
    <n v="78"/>
    <s v="Spain"/>
    <x v="3"/>
    <n v="0"/>
  </r>
  <r>
    <n v="78"/>
    <s v="Spain"/>
    <x v="4"/>
    <n v="2"/>
  </r>
  <r>
    <n v="78"/>
    <s v="Spain"/>
    <x v="5"/>
    <n v="9"/>
  </r>
  <r>
    <n v="5517"/>
    <s v="Australia"/>
    <x v="0"/>
    <n v="15"/>
  </r>
  <r>
    <n v="5517"/>
    <s v="Australia"/>
    <x v="1"/>
    <n v="0"/>
  </r>
  <r>
    <n v="5517"/>
    <s v="Australia"/>
    <x v="2"/>
    <n v="11"/>
  </r>
  <r>
    <n v="5517"/>
    <s v="Australia"/>
    <x v="3"/>
    <n v="0"/>
  </r>
  <r>
    <n v="5517"/>
    <s v="Australia"/>
    <x v="4"/>
    <n v="2"/>
  </r>
  <r>
    <n v="5517"/>
    <s v="Australia"/>
    <x v="5"/>
    <n v="9"/>
  </r>
  <r>
    <n v="3518"/>
    <s v="India"/>
    <x v="0"/>
    <n v="10"/>
  </r>
  <r>
    <n v="3518"/>
    <s v="India"/>
    <x v="1"/>
    <n v="1"/>
  </r>
  <r>
    <n v="3518"/>
    <s v="India"/>
    <x v="2"/>
    <n v="18"/>
  </r>
  <r>
    <n v="3518"/>
    <s v="India"/>
    <x v="3"/>
    <n v="10"/>
  </r>
  <r>
    <n v="3518"/>
    <s v="India"/>
    <x v="4"/>
    <n v="4"/>
  </r>
  <r>
    <n v="3518"/>
    <s v="India"/>
    <x v="5"/>
    <n v="7"/>
  </r>
  <r>
    <n v="1940"/>
    <s v="Australia"/>
    <x v="0"/>
    <n v="1"/>
  </r>
  <r>
    <n v="1940"/>
    <s v="Australia"/>
    <x v="1"/>
    <n v="3"/>
  </r>
  <r>
    <n v="1940"/>
    <s v="Australia"/>
    <x v="2"/>
    <n v="4"/>
  </r>
  <r>
    <n v="1940"/>
    <s v="Australia"/>
    <x v="3"/>
    <n v="2"/>
  </r>
  <r>
    <n v="1940"/>
    <s v="Australia"/>
    <x v="4"/>
    <n v="2"/>
  </r>
  <r>
    <n v="1940"/>
    <s v="Australia"/>
    <x v="5"/>
    <n v="6"/>
  </r>
  <r>
    <n v="1646"/>
    <s v="Canada"/>
    <x v="0"/>
    <n v="4"/>
  </r>
  <r>
    <n v="1646"/>
    <s v="Canada"/>
    <x v="1"/>
    <n v="9"/>
  </r>
  <r>
    <n v="1646"/>
    <s v="Canada"/>
    <x v="2"/>
    <n v="12"/>
  </r>
  <r>
    <n v="1646"/>
    <s v="Canada"/>
    <x v="3"/>
    <n v="11"/>
  </r>
  <r>
    <n v="1646"/>
    <s v="Canada"/>
    <x v="4"/>
    <n v="2"/>
  </r>
  <r>
    <n v="1646"/>
    <s v="Canada"/>
    <x v="5"/>
    <n v="8"/>
  </r>
  <r>
    <n v="10067"/>
    <s v="Germany"/>
    <x v="0"/>
    <n v="4"/>
  </r>
  <r>
    <n v="10067"/>
    <s v="Germany"/>
    <x v="1"/>
    <n v="0"/>
  </r>
  <r>
    <n v="10067"/>
    <s v="Germany"/>
    <x v="2"/>
    <n v="4"/>
  </r>
  <r>
    <n v="10067"/>
    <s v="Germany"/>
    <x v="3"/>
    <n v="0"/>
  </r>
  <r>
    <n v="10067"/>
    <s v="Germany"/>
    <x v="4"/>
    <n v="0"/>
  </r>
  <r>
    <n v="10067"/>
    <s v="Germany"/>
    <x v="5"/>
    <n v="5"/>
  </r>
  <r>
    <n v="11003"/>
    <s v="Canada"/>
    <x v="0"/>
    <n v="2"/>
  </r>
  <r>
    <n v="11003"/>
    <s v="Canada"/>
    <x v="1"/>
    <n v="5"/>
  </r>
  <r>
    <n v="11003"/>
    <s v="Canada"/>
    <x v="2"/>
    <n v="7"/>
  </r>
  <r>
    <n v="11003"/>
    <s v="Canada"/>
    <x v="3"/>
    <n v="0"/>
  </r>
  <r>
    <n v="11003"/>
    <s v="Canada"/>
    <x v="4"/>
    <n v="18"/>
  </r>
  <r>
    <n v="11003"/>
    <s v="Canada"/>
    <x v="5"/>
    <n v="18"/>
  </r>
  <r>
    <n v="5010"/>
    <s v="Spain"/>
    <x v="0"/>
    <n v="2"/>
  </r>
  <r>
    <n v="5010"/>
    <s v="Spain"/>
    <x v="1"/>
    <n v="8"/>
  </r>
  <r>
    <n v="5010"/>
    <s v="Spain"/>
    <x v="2"/>
    <n v="8"/>
  </r>
  <r>
    <n v="5010"/>
    <s v="Spain"/>
    <x v="3"/>
    <n v="6"/>
  </r>
  <r>
    <n v="5010"/>
    <s v="Spain"/>
    <x v="4"/>
    <n v="1"/>
  </r>
  <r>
    <n v="5010"/>
    <s v="Spain"/>
    <x v="5"/>
    <n v="9"/>
  </r>
  <r>
    <n v="9850"/>
    <s v="Spain"/>
    <x v="0"/>
    <n v="3"/>
  </r>
  <r>
    <n v="9850"/>
    <s v="Spain"/>
    <x v="1"/>
    <n v="6"/>
  </r>
  <r>
    <n v="9850"/>
    <s v="Spain"/>
    <x v="2"/>
    <n v="7"/>
  </r>
  <r>
    <n v="9850"/>
    <s v="Spain"/>
    <x v="3"/>
    <n v="0"/>
  </r>
  <r>
    <n v="9850"/>
    <s v="Spain"/>
    <x v="4"/>
    <n v="0"/>
  </r>
  <r>
    <n v="9850"/>
    <s v="Spain"/>
    <x v="5"/>
    <n v="3"/>
  </r>
  <r>
    <n v="9733"/>
    <s v="India"/>
    <x v="0"/>
    <n v="1"/>
  </r>
  <r>
    <n v="9733"/>
    <s v="India"/>
    <x v="1"/>
    <n v="4"/>
  </r>
  <r>
    <n v="9733"/>
    <s v="India"/>
    <x v="2"/>
    <n v="10"/>
  </r>
  <r>
    <n v="9733"/>
    <s v="India"/>
    <x v="3"/>
    <n v="29"/>
  </r>
  <r>
    <n v="9733"/>
    <s v="India"/>
    <x v="4"/>
    <n v="0"/>
  </r>
  <r>
    <n v="9733"/>
    <s v="India"/>
    <x v="5"/>
    <n v="36"/>
  </r>
  <r>
    <n v="8462"/>
    <s v="Spain"/>
    <x v="0"/>
    <n v="1"/>
  </r>
  <r>
    <n v="8462"/>
    <s v="Spain"/>
    <x v="1"/>
    <n v="4"/>
  </r>
  <r>
    <n v="8462"/>
    <s v="Spain"/>
    <x v="2"/>
    <n v="10"/>
  </r>
  <r>
    <n v="8462"/>
    <s v="Spain"/>
    <x v="3"/>
    <n v="29"/>
  </r>
  <r>
    <n v="8462"/>
    <s v="Spain"/>
    <x v="4"/>
    <n v="0"/>
  </r>
  <r>
    <n v="8462"/>
    <s v="Spain"/>
    <x v="5"/>
    <n v="36"/>
  </r>
  <r>
    <n v="8443"/>
    <s v="Saudi Arabia"/>
    <x v="0"/>
    <n v="6"/>
  </r>
  <r>
    <n v="8443"/>
    <s v="Saudi Arabia"/>
    <x v="1"/>
    <n v="10"/>
  </r>
  <r>
    <n v="8443"/>
    <s v="Saudi Arabia"/>
    <x v="2"/>
    <n v="12"/>
  </r>
  <r>
    <n v="8443"/>
    <s v="Saudi Arabia"/>
    <x v="3"/>
    <n v="3"/>
  </r>
  <r>
    <n v="8443"/>
    <s v="Saudi Arabia"/>
    <x v="4"/>
    <n v="15"/>
  </r>
  <r>
    <n v="8443"/>
    <s v="Saudi Arabia"/>
    <x v="5"/>
    <n v="40"/>
  </r>
  <r>
    <n v="7937"/>
    <s v="Spain"/>
    <x v="0"/>
    <n v="10"/>
  </r>
  <r>
    <n v="7937"/>
    <s v="Spain"/>
    <x v="1"/>
    <n v="7"/>
  </r>
  <r>
    <n v="7937"/>
    <s v="Spain"/>
    <x v="2"/>
    <n v="25"/>
  </r>
  <r>
    <n v="7937"/>
    <s v="Spain"/>
    <x v="3"/>
    <n v="6"/>
  </r>
  <r>
    <n v="7937"/>
    <s v="Spain"/>
    <x v="4"/>
    <n v="3"/>
  </r>
  <r>
    <n v="7937"/>
    <s v="Spain"/>
    <x v="5"/>
    <n v="7"/>
  </r>
  <r>
    <n v="8541"/>
    <s v="Spain"/>
    <x v="0"/>
    <n v="8"/>
  </r>
  <r>
    <n v="8541"/>
    <s v="Spain"/>
    <x v="1"/>
    <n v="4"/>
  </r>
  <r>
    <n v="8541"/>
    <s v="Spain"/>
    <x v="2"/>
    <n v="10"/>
  </r>
  <r>
    <n v="8541"/>
    <s v="Spain"/>
    <x v="3"/>
    <n v="6"/>
  </r>
  <r>
    <n v="8541"/>
    <s v="Spain"/>
    <x v="4"/>
    <n v="7"/>
  </r>
  <r>
    <n v="8541"/>
    <s v="Spain"/>
    <x v="5"/>
    <n v="6"/>
  </r>
  <r>
    <n v="9530"/>
    <s v="Saudi Arabia"/>
    <x v="0"/>
    <n v="5"/>
  </r>
  <r>
    <n v="9530"/>
    <s v="Saudi Arabia"/>
    <x v="1"/>
    <n v="3"/>
  </r>
  <r>
    <n v="9530"/>
    <s v="Saudi Arabia"/>
    <x v="2"/>
    <n v="4"/>
  </r>
  <r>
    <n v="9530"/>
    <s v="Saudi Arabia"/>
    <x v="3"/>
    <n v="4"/>
  </r>
  <r>
    <n v="9530"/>
    <s v="Saudi Arabia"/>
    <x v="4"/>
    <n v="1"/>
  </r>
  <r>
    <n v="9530"/>
    <s v="Saudi Arabia"/>
    <x v="5"/>
    <n v="0"/>
  </r>
  <r>
    <n v="4098"/>
    <s v="Australia"/>
    <x v="0"/>
    <n v="20"/>
  </r>
  <r>
    <n v="4098"/>
    <s v="Australia"/>
    <x v="1"/>
    <n v="3"/>
  </r>
  <r>
    <n v="4098"/>
    <s v="Australia"/>
    <x v="2"/>
    <n v="16"/>
  </r>
  <r>
    <n v="4098"/>
    <s v="Australia"/>
    <x v="3"/>
    <n v="0"/>
  </r>
  <r>
    <n v="4098"/>
    <s v="Australia"/>
    <x v="4"/>
    <n v="4"/>
  </r>
  <r>
    <n v="4098"/>
    <s v="Australia"/>
    <x v="5"/>
    <n v="1"/>
  </r>
  <r>
    <n v="8373"/>
    <s v="Canada"/>
    <x v="0"/>
    <n v="1"/>
  </r>
  <r>
    <n v="8373"/>
    <s v="Canada"/>
    <x v="1"/>
    <n v="3"/>
  </r>
  <r>
    <n v="8373"/>
    <s v="Canada"/>
    <x v="2"/>
    <n v="6"/>
  </r>
  <r>
    <n v="8373"/>
    <s v="Canada"/>
    <x v="3"/>
    <n v="10"/>
  </r>
  <r>
    <n v="8373"/>
    <s v="Canada"/>
    <x v="4"/>
    <n v="0"/>
  </r>
  <r>
    <n v="8373"/>
    <s v="Canada"/>
    <x v="5"/>
    <n v="9"/>
  </r>
  <r>
    <n v="3829"/>
    <s v="Saudi Arabia"/>
    <x v="0"/>
    <n v="1"/>
  </r>
  <r>
    <n v="3829"/>
    <s v="Saudi Arabia"/>
    <x v="1"/>
    <n v="3"/>
  </r>
  <r>
    <n v="3829"/>
    <s v="Saudi Arabia"/>
    <x v="2"/>
    <n v="6"/>
  </r>
  <r>
    <n v="3829"/>
    <s v="Saudi Arabia"/>
    <x v="3"/>
    <n v="10"/>
  </r>
  <r>
    <n v="3829"/>
    <s v="Saudi Arabia"/>
    <x v="4"/>
    <n v="0"/>
  </r>
  <r>
    <n v="3829"/>
    <s v="Saudi Arabia"/>
    <x v="5"/>
    <n v="9"/>
  </r>
  <r>
    <n v="3032"/>
    <s v="Spain"/>
    <x v="0"/>
    <n v="28"/>
  </r>
  <r>
    <n v="3032"/>
    <s v="Spain"/>
    <x v="1"/>
    <n v="34"/>
  </r>
  <r>
    <n v="3032"/>
    <s v="Spain"/>
    <x v="2"/>
    <n v="62"/>
  </r>
  <r>
    <n v="3032"/>
    <s v="Spain"/>
    <x v="3"/>
    <n v="11"/>
  </r>
  <r>
    <n v="3032"/>
    <s v="Spain"/>
    <x v="4"/>
    <n v="14"/>
  </r>
  <r>
    <n v="3032"/>
    <s v="Spain"/>
    <x v="5"/>
    <n v="44"/>
  </r>
  <r>
    <n v="4669"/>
    <s v="Saudi Arabia"/>
    <x v="0"/>
    <n v="4"/>
  </r>
  <r>
    <n v="4669"/>
    <s v="Saudi Arabia"/>
    <x v="1"/>
    <n v="19"/>
  </r>
  <r>
    <n v="4669"/>
    <s v="Saudi Arabia"/>
    <x v="2"/>
    <n v="9"/>
  </r>
  <r>
    <n v="4669"/>
    <s v="Saudi Arabia"/>
    <x v="3"/>
    <n v="28"/>
  </r>
  <r>
    <n v="4669"/>
    <s v="Saudi Arabia"/>
    <x v="4"/>
    <n v="25"/>
  </r>
  <r>
    <n v="4669"/>
    <s v="Saudi Arabia"/>
    <x v="5"/>
    <n v="17"/>
  </r>
  <r>
    <n v="10084"/>
    <s v="India"/>
    <x v="0"/>
    <n v="3"/>
  </r>
  <r>
    <n v="10084"/>
    <s v="India"/>
    <x v="1"/>
    <n v="2"/>
  </r>
  <r>
    <n v="10084"/>
    <s v="India"/>
    <x v="2"/>
    <n v="8"/>
  </r>
  <r>
    <n v="10084"/>
    <s v="India"/>
    <x v="3"/>
    <n v="20"/>
  </r>
  <r>
    <n v="10084"/>
    <s v="India"/>
    <x v="4"/>
    <n v="0"/>
  </r>
  <r>
    <n v="10084"/>
    <s v="India"/>
    <x v="5"/>
    <n v="17"/>
  </r>
  <r>
    <n v="5871"/>
    <s v="Saudi Arabia"/>
    <x v="0"/>
    <n v="73"/>
  </r>
  <r>
    <n v="5871"/>
    <s v="Saudi Arabia"/>
    <x v="1"/>
    <n v="28"/>
  </r>
  <r>
    <n v="5871"/>
    <s v="Saudi Arabia"/>
    <x v="2"/>
    <n v="217"/>
  </r>
  <r>
    <n v="5871"/>
    <s v="Saudi Arabia"/>
    <x v="3"/>
    <n v="10"/>
  </r>
  <r>
    <n v="5871"/>
    <s v="Saudi Arabia"/>
    <x v="4"/>
    <n v="24"/>
  </r>
  <r>
    <n v="5871"/>
    <s v="Saudi Arabia"/>
    <x v="5"/>
    <n v="115"/>
  </r>
  <r>
    <n v="5181"/>
    <s v="Spain"/>
    <x v="0"/>
    <n v="2"/>
  </r>
  <r>
    <n v="5181"/>
    <s v="Spain"/>
    <x v="1"/>
    <n v="4"/>
  </r>
  <r>
    <n v="5181"/>
    <s v="Spain"/>
    <x v="2"/>
    <n v="2"/>
  </r>
  <r>
    <n v="5181"/>
    <s v="Spain"/>
    <x v="3"/>
    <n v="0"/>
  </r>
  <r>
    <n v="5181"/>
    <s v="Spain"/>
    <x v="4"/>
    <n v="11"/>
  </r>
  <r>
    <n v="5181"/>
    <s v="Spain"/>
    <x v="5"/>
    <n v="5"/>
  </r>
  <r>
    <n v="10398"/>
    <s v="Spain"/>
    <x v="0"/>
    <n v="1"/>
  </r>
  <r>
    <n v="10398"/>
    <s v="Spain"/>
    <x v="1"/>
    <n v="6"/>
  </r>
  <r>
    <n v="10398"/>
    <s v="Spain"/>
    <x v="2"/>
    <n v="2"/>
  </r>
  <r>
    <n v="10398"/>
    <s v="Spain"/>
    <x v="3"/>
    <n v="8"/>
  </r>
  <r>
    <n v="10398"/>
    <s v="Spain"/>
    <x v="4"/>
    <n v="2"/>
  </r>
  <r>
    <n v="10398"/>
    <s v="Spain"/>
    <x v="5"/>
    <n v="12"/>
  </r>
  <r>
    <n v="8151"/>
    <s v="Spain"/>
    <x v="0"/>
    <n v="16"/>
  </r>
  <r>
    <n v="8151"/>
    <s v="Spain"/>
    <x v="1"/>
    <n v="36"/>
  </r>
  <r>
    <n v="8151"/>
    <s v="Spain"/>
    <x v="2"/>
    <n v="21"/>
  </r>
  <r>
    <n v="8151"/>
    <s v="Spain"/>
    <x v="3"/>
    <n v="20"/>
  </r>
  <r>
    <n v="8151"/>
    <s v="Spain"/>
    <x v="4"/>
    <n v="62"/>
  </r>
  <r>
    <n v="8151"/>
    <s v="Spain"/>
    <x v="5"/>
    <n v="108"/>
  </r>
  <r>
    <n v="4179"/>
    <s v="Spain"/>
    <x v="0"/>
    <n v="8"/>
  </r>
  <r>
    <n v="4179"/>
    <s v="Spain"/>
    <x v="1"/>
    <n v="9"/>
  </r>
  <r>
    <n v="4179"/>
    <s v="Spain"/>
    <x v="2"/>
    <n v="9"/>
  </r>
  <r>
    <n v="4179"/>
    <s v="Spain"/>
    <x v="3"/>
    <n v="2"/>
  </r>
  <r>
    <n v="4179"/>
    <s v="Spain"/>
    <x v="4"/>
    <n v="5"/>
  </r>
  <r>
    <n v="4179"/>
    <s v="Spain"/>
    <x v="5"/>
    <n v="22"/>
  </r>
  <r>
    <n v="4860"/>
    <s v="Spain"/>
    <x v="0"/>
    <n v="7"/>
  </r>
  <r>
    <n v="4860"/>
    <s v="Spain"/>
    <x v="1"/>
    <n v="2"/>
  </r>
  <r>
    <n v="4860"/>
    <s v="Spain"/>
    <x v="2"/>
    <n v="8"/>
  </r>
  <r>
    <n v="4860"/>
    <s v="Spain"/>
    <x v="3"/>
    <n v="3"/>
  </r>
  <r>
    <n v="4860"/>
    <s v="Spain"/>
    <x v="4"/>
    <n v="2"/>
  </r>
  <r>
    <n v="4860"/>
    <s v="Spain"/>
    <x v="5"/>
    <n v="3"/>
  </r>
  <r>
    <n v="10914"/>
    <s v="Spain"/>
    <x v="0"/>
    <n v="4"/>
  </r>
  <r>
    <n v="10914"/>
    <s v="Spain"/>
    <x v="1"/>
    <n v="1"/>
  </r>
  <r>
    <n v="10914"/>
    <s v="Spain"/>
    <x v="2"/>
    <n v="7"/>
  </r>
  <r>
    <n v="10914"/>
    <s v="Spain"/>
    <x v="3"/>
    <n v="2"/>
  </r>
  <r>
    <n v="10914"/>
    <s v="Spain"/>
    <x v="4"/>
    <n v="1"/>
  </r>
  <r>
    <n v="10914"/>
    <s v="Spain"/>
    <x v="5"/>
    <n v="2"/>
  </r>
  <r>
    <n v="2861"/>
    <s v="Spain"/>
    <x v="0"/>
    <n v="9"/>
  </r>
  <r>
    <n v="2861"/>
    <s v="Spain"/>
    <x v="1"/>
    <n v="1"/>
  </r>
  <r>
    <n v="2861"/>
    <s v="Spain"/>
    <x v="2"/>
    <n v="6"/>
  </r>
  <r>
    <n v="2861"/>
    <s v="Spain"/>
    <x v="3"/>
    <n v="3"/>
  </r>
  <r>
    <n v="2861"/>
    <s v="Spain"/>
    <x v="4"/>
    <n v="0"/>
  </r>
  <r>
    <n v="2861"/>
    <s v="Spain"/>
    <x v="5"/>
    <n v="4"/>
  </r>
  <r>
    <n v="2541"/>
    <s v="Spain"/>
    <x v="0"/>
    <n v="14"/>
  </r>
  <r>
    <n v="2541"/>
    <s v="Spain"/>
    <x v="1"/>
    <n v="7"/>
  </r>
  <r>
    <n v="2541"/>
    <s v="Spain"/>
    <x v="2"/>
    <n v="11"/>
  </r>
  <r>
    <n v="2541"/>
    <s v="Spain"/>
    <x v="3"/>
    <n v="11"/>
  </r>
  <r>
    <n v="2541"/>
    <s v="Spain"/>
    <x v="4"/>
    <n v="0"/>
  </r>
  <r>
    <n v="2541"/>
    <s v="Spain"/>
    <x v="5"/>
    <n v="5"/>
  </r>
  <r>
    <n v="9491"/>
    <s v="Saudi Arabia"/>
    <x v="0"/>
    <n v="14"/>
  </r>
  <r>
    <n v="9491"/>
    <s v="Saudi Arabia"/>
    <x v="1"/>
    <n v="1"/>
  </r>
  <r>
    <n v="9491"/>
    <s v="Saudi Arabia"/>
    <x v="2"/>
    <n v="21"/>
  </r>
  <r>
    <n v="9491"/>
    <s v="Saudi Arabia"/>
    <x v="3"/>
    <n v="2"/>
  </r>
  <r>
    <n v="9491"/>
    <s v="Saudi Arabia"/>
    <x v="4"/>
    <n v="3"/>
  </r>
  <r>
    <n v="9491"/>
    <s v="Saudi Arabia"/>
    <x v="5"/>
    <n v="25"/>
  </r>
  <r>
    <n v="10837"/>
    <s v="Canada"/>
    <x v="0"/>
    <n v="2"/>
  </r>
  <r>
    <n v="10837"/>
    <s v="Canada"/>
    <x v="1"/>
    <n v="1"/>
  </r>
  <r>
    <n v="10837"/>
    <s v="Canada"/>
    <x v="2"/>
    <n v="18"/>
  </r>
  <r>
    <n v="10837"/>
    <s v="Canada"/>
    <x v="3"/>
    <n v="20"/>
  </r>
  <r>
    <n v="10837"/>
    <s v="Canada"/>
    <x v="4"/>
    <n v="11"/>
  </r>
  <r>
    <n v="10837"/>
    <s v="Canada"/>
    <x v="5"/>
    <n v="16"/>
  </r>
  <r>
    <n v="5252"/>
    <s v="Spain"/>
    <x v="0"/>
    <n v="16"/>
  </r>
  <r>
    <n v="5252"/>
    <s v="Spain"/>
    <x v="1"/>
    <n v="12"/>
  </r>
  <r>
    <n v="5252"/>
    <s v="Spain"/>
    <x v="2"/>
    <n v="18"/>
  </r>
  <r>
    <n v="5252"/>
    <s v="Spain"/>
    <x v="3"/>
    <n v="7"/>
  </r>
  <r>
    <n v="5252"/>
    <s v="Spain"/>
    <x v="4"/>
    <n v="1"/>
  </r>
  <r>
    <n v="5252"/>
    <s v="Spain"/>
    <x v="5"/>
    <n v="13"/>
  </r>
  <r>
    <n v="9612"/>
    <s v="Spain"/>
    <x v="0"/>
    <n v="1"/>
  </r>
  <r>
    <n v="9612"/>
    <s v="Spain"/>
    <x v="1"/>
    <n v="8"/>
  </r>
  <r>
    <n v="9612"/>
    <s v="Spain"/>
    <x v="2"/>
    <n v="6"/>
  </r>
  <r>
    <n v="9612"/>
    <s v="Spain"/>
    <x v="3"/>
    <n v="4"/>
  </r>
  <r>
    <n v="9612"/>
    <s v="Spain"/>
    <x v="4"/>
    <n v="8"/>
  </r>
  <r>
    <n v="9612"/>
    <s v="Spain"/>
    <x v="5"/>
    <n v="16"/>
  </r>
  <r>
    <n v="5393"/>
    <s v="Spain"/>
    <x v="0"/>
    <n v="22"/>
  </r>
  <r>
    <n v="5393"/>
    <s v="Spain"/>
    <x v="1"/>
    <n v="0"/>
  </r>
  <r>
    <n v="5393"/>
    <s v="Spain"/>
    <x v="2"/>
    <n v="6"/>
  </r>
  <r>
    <n v="5393"/>
    <s v="Spain"/>
    <x v="3"/>
    <n v="6"/>
  </r>
  <r>
    <n v="5393"/>
    <s v="Spain"/>
    <x v="4"/>
    <n v="2"/>
  </r>
  <r>
    <n v="5393"/>
    <s v="Spain"/>
    <x v="5"/>
    <n v="6"/>
  </r>
  <r>
    <n v="7527"/>
    <s v="Spain"/>
    <x v="0"/>
    <n v="6"/>
  </r>
  <r>
    <n v="7527"/>
    <s v="Spain"/>
    <x v="1"/>
    <n v="6"/>
  </r>
  <r>
    <n v="7527"/>
    <s v="Spain"/>
    <x v="2"/>
    <n v="29"/>
  </r>
  <r>
    <n v="7527"/>
    <s v="Spain"/>
    <x v="3"/>
    <n v="12"/>
  </r>
  <r>
    <n v="7527"/>
    <s v="Spain"/>
    <x v="4"/>
    <n v="15"/>
  </r>
  <r>
    <n v="7527"/>
    <s v="Spain"/>
    <x v="5"/>
    <n v="8"/>
  </r>
  <r>
    <n v="8686"/>
    <s v="Spain"/>
    <x v="0"/>
    <n v="5"/>
  </r>
  <r>
    <n v="8686"/>
    <s v="Spain"/>
    <x v="1"/>
    <n v="23"/>
  </r>
  <r>
    <n v="8686"/>
    <s v="Spain"/>
    <x v="2"/>
    <n v="15"/>
  </r>
  <r>
    <n v="8686"/>
    <s v="Spain"/>
    <x v="3"/>
    <n v="0"/>
  </r>
  <r>
    <n v="8686"/>
    <s v="Spain"/>
    <x v="4"/>
    <n v="18"/>
  </r>
  <r>
    <n v="8686"/>
    <s v="Spain"/>
    <x v="5"/>
    <n v="14"/>
  </r>
  <r>
    <n v="10755"/>
    <s v="Australia"/>
    <x v="0"/>
    <n v="6"/>
  </r>
  <r>
    <n v="10755"/>
    <s v="Australia"/>
    <x v="1"/>
    <n v="3"/>
  </r>
  <r>
    <n v="10755"/>
    <s v="Australia"/>
    <x v="2"/>
    <n v="14"/>
  </r>
  <r>
    <n v="10755"/>
    <s v="Australia"/>
    <x v="3"/>
    <n v="15"/>
  </r>
  <r>
    <n v="10755"/>
    <s v="Australia"/>
    <x v="4"/>
    <n v="7"/>
  </r>
  <r>
    <n v="10755"/>
    <s v="Australia"/>
    <x v="5"/>
    <n v="36"/>
  </r>
  <r>
    <n v="2936"/>
    <s v="Saudi Arabia"/>
    <x v="0"/>
    <n v="18"/>
  </r>
  <r>
    <n v="2936"/>
    <s v="Saudi Arabia"/>
    <x v="1"/>
    <n v="0"/>
  </r>
  <r>
    <n v="2936"/>
    <s v="Saudi Arabia"/>
    <x v="2"/>
    <n v="4"/>
  </r>
  <r>
    <n v="2936"/>
    <s v="Saudi Arabia"/>
    <x v="3"/>
    <n v="0"/>
  </r>
  <r>
    <n v="2936"/>
    <s v="Saudi Arabia"/>
    <x v="4"/>
    <n v="0"/>
  </r>
  <r>
    <n v="2936"/>
    <s v="Saudi Arabia"/>
    <x v="5"/>
    <n v="1"/>
  </r>
  <r>
    <n v="2230"/>
    <s v="Germany"/>
    <x v="0"/>
    <n v="27"/>
  </r>
  <r>
    <n v="2230"/>
    <s v="Germany"/>
    <x v="1"/>
    <n v="2"/>
  </r>
  <r>
    <n v="2230"/>
    <s v="Germany"/>
    <x v="2"/>
    <n v="14"/>
  </r>
  <r>
    <n v="2230"/>
    <s v="Germany"/>
    <x v="3"/>
    <n v="0"/>
  </r>
  <r>
    <n v="2230"/>
    <s v="Germany"/>
    <x v="4"/>
    <n v="0"/>
  </r>
  <r>
    <n v="2230"/>
    <s v="Germany"/>
    <x v="5"/>
    <n v="0"/>
  </r>
  <r>
    <n v="7301"/>
    <s v="Spain"/>
    <x v="0"/>
    <n v="4"/>
  </r>
  <r>
    <n v="7301"/>
    <s v="Spain"/>
    <x v="1"/>
    <n v="22"/>
  </r>
  <r>
    <n v="7301"/>
    <s v="Spain"/>
    <x v="2"/>
    <n v="11"/>
  </r>
  <r>
    <n v="7301"/>
    <s v="Spain"/>
    <x v="3"/>
    <n v="3"/>
  </r>
  <r>
    <n v="7301"/>
    <s v="Spain"/>
    <x v="4"/>
    <n v="7"/>
  </r>
  <r>
    <n v="7301"/>
    <s v="Spain"/>
    <x v="5"/>
    <n v="32"/>
  </r>
  <r>
    <n v="5346"/>
    <s v="Germany"/>
    <x v="0"/>
    <n v="25"/>
  </r>
  <r>
    <n v="5346"/>
    <s v="Germany"/>
    <x v="1"/>
    <n v="5"/>
  </r>
  <r>
    <n v="5346"/>
    <s v="Germany"/>
    <x v="2"/>
    <n v="19"/>
  </r>
  <r>
    <n v="5346"/>
    <s v="Germany"/>
    <x v="3"/>
    <n v="7"/>
  </r>
  <r>
    <n v="5346"/>
    <s v="Germany"/>
    <x v="4"/>
    <n v="0"/>
  </r>
  <r>
    <n v="5346"/>
    <s v="Germany"/>
    <x v="5"/>
    <n v="23"/>
  </r>
  <r>
    <n v="9727"/>
    <s v="Canada"/>
    <x v="0"/>
    <n v="4"/>
  </r>
  <r>
    <n v="9727"/>
    <s v="Canada"/>
    <x v="1"/>
    <n v="24"/>
  </r>
  <r>
    <n v="9727"/>
    <s v="Canada"/>
    <x v="2"/>
    <n v="11"/>
  </r>
  <r>
    <n v="9727"/>
    <s v="Canada"/>
    <x v="3"/>
    <n v="16"/>
  </r>
  <r>
    <n v="9727"/>
    <s v="Canada"/>
    <x v="4"/>
    <n v="1"/>
  </r>
  <r>
    <n v="9727"/>
    <s v="Canada"/>
    <x v="5"/>
    <n v="25"/>
  </r>
  <r>
    <n v="7788"/>
    <s v="Spain"/>
    <x v="0"/>
    <n v="6"/>
  </r>
  <r>
    <n v="7788"/>
    <s v="Spain"/>
    <x v="1"/>
    <n v="0"/>
  </r>
  <r>
    <n v="7788"/>
    <s v="Spain"/>
    <x v="2"/>
    <n v="3"/>
  </r>
  <r>
    <n v="7788"/>
    <s v="Spain"/>
    <x v="3"/>
    <n v="0"/>
  </r>
  <r>
    <n v="7788"/>
    <s v="Spain"/>
    <x v="4"/>
    <n v="0"/>
  </r>
  <r>
    <n v="7788"/>
    <s v="Spain"/>
    <x v="5"/>
    <n v="1"/>
  </r>
  <r>
    <n v="1744"/>
    <s v="Spain"/>
    <x v="0"/>
    <n v="9"/>
  </r>
  <r>
    <n v="1744"/>
    <s v="Spain"/>
    <x v="1"/>
    <n v="7"/>
  </r>
  <r>
    <n v="1744"/>
    <s v="Spain"/>
    <x v="2"/>
    <n v="13"/>
  </r>
  <r>
    <n v="1744"/>
    <s v="Spain"/>
    <x v="3"/>
    <n v="3"/>
  </r>
  <r>
    <n v="1744"/>
    <s v="Spain"/>
    <x v="4"/>
    <n v="2"/>
  </r>
  <r>
    <n v="1744"/>
    <s v="Spain"/>
    <x v="5"/>
    <n v="20"/>
  </r>
  <r>
    <n v="6673"/>
    <s v="USA"/>
    <x v="0"/>
    <n v="28"/>
  </r>
  <r>
    <n v="6673"/>
    <s v="USA"/>
    <x v="1"/>
    <n v="6"/>
  </r>
  <r>
    <n v="6673"/>
    <s v="USA"/>
    <x v="2"/>
    <n v="27"/>
  </r>
  <r>
    <n v="6673"/>
    <s v="USA"/>
    <x v="3"/>
    <n v="12"/>
  </r>
  <r>
    <n v="6673"/>
    <s v="USA"/>
    <x v="4"/>
    <n v="17"/>
  </r>
  <r>
    <n v="6673"/>
    <s v="USA"/>
    <x v="5"/>
    <n v="39"/>
  </r>
  <r>
    <n v="898"/>
    <s v="Spain"/>
    <x v="0"/>
    <n v="38"/>
  </r>
  <r>
    <n v="898"/>
    <s v="Spain"/>
    <x v="1"/>
    <n v="15"/>
  </r>
  <r>
    <n v="898"/>
    <s v="Spain"/>
    <x v="2"/>
    <n v="54"/>
  </r>
  <r>
    <n v="898"/>
    <s v="Spain"/>
    <x v="3"/>
    <n v="3"/>
  </r>
  <r>
    <n v="898"/>
    <s v="Spain"/>
    <x v="4"/>
    <n v="8"/>
  </r>
  <r>
    <n v="898"/>
    <s v="Spain"/>
    <x v="5"/>
    <n v="29"/>
  </r>
  <r>
    <n v="798"/>
    <s v="Spain"/>
    <x v="0"/>
    <n v="2"/>
  </r>
  <r>
    <n v="798"/>
    <s v="Spain"/>
    <x v="1"/>
    <n v="0"/>
  </r>
  <r>
    <n v="798"/>
    <s v="Spain"/>
    <x v="2"/>
    <n v="6"/>
  </r>
  <r>
    <n v="798"/>
    <s v="Spain"/>
    <x v="3"/>
    <n v="8"/>
  </r>
  <r>
    <n v="798"/>
    <s v="Spain"/>
    <x v="4"/>
    <n v="6"/>
  </r>
  <r>
    <n v="798"/>
    <s v="Spain"/>
    <x v="5"/>
    <n v="5"/>
  </r>
  <r>
    <n v="9771"/>
    <s v="India"/>
    <x v="0"/>
    <n v="104"/>
  </r>
  <r>
    <n v="9771"/>
    <s v="India"/>
    <x v="1"/>
    <n v="20"/>
  </r>
  <r>
    <n v="9771"/>
    <s v="India"/>
    <x v="2"/>
    <n v="101"/>
  </r>
  <r>
    <n v="9771"/>
    <s v="India"/>
    <x v="3"/>
    <n v="24"/>
  </r>
  <r>
    <n v="9771"/>
    <s v="India"/>
    <x v="4"/>
    <n v="15"/>
  </r>
  <r>
    <n v="9771"/>
    <s v="India"/>
    <x v="5"/>
    <n v="5"/>
  </r>
  <r>
    <n v="3745"/>
    <s v="India"/>
    <x v="0"/>
    <n v="5"/>
  </r>
  <r>
    <n v="3745"/>
    <s v="India"/>
    <x v="1"/>
    <n v="36"/>
  </r>
  <r>
    <n v="3745"/>
    <s v="India"/>
    <x v="2"/>
    <n v="7"/>
  </r>
  <r>
    <n v="3745"/>
    <s v="India"/>
    <x v="3"/>
    <n v="0"/>
  </r>
  <r>
    <n v="3745"/>
    <s v="India"/>
    <x v="4"/>
    <n v="10"/>
  </r>
  <r>
    <n v="3745"/>
    <s v="India"/>
    <x v="5"/>
    <n v="45"/>
  </r>
  <r>
    <n v="10364"/>
    <s v="Spain"/>
    <x v="0"/>
    <n v="0"/>
  </r>
  <r>
    <n v="10364"/>
    <s v="Spain"/>
    <x v="1"/>
    <n v="0"/>
  </r>
  <r>
    <n v="10364"/>
    <s v="Spain"/>
    <x v="2"/>
    <n v="1"/>
  </r>
  <r>
    <n v="10364"/>
    <s v="Spain"/>
    <x v="3"/>
    <n v="2"/>
  </r>
  <r>
    <n v="10364"/>
    <s v="Spain"/>
    <x v="4"/>
    <n v="12"/>
  </r>
  <r>
    <n v="10364"/>
    <s v="Spain"/>
    <x v="5"/>
    <n v="5"/>
  </r>
  <r>
    <n v="153"/>
    <s v="Spain"/>
    <x v="0"/>
    <n v="19"/>
  </r>
  <r>
    <n v="153"/>
    <s v="Spain"/>
    <x v="1"/>
    <n v="3"/>
  </r>
  <r>
    <n v="153"/>
    <s v="Spain"/>
    <x v="2"/>
    <n v="6"/>
  </r>
  <r>
    <n v="153"/>
    <s v="Spain"/>
    <x v="3"/>
    <n v="4"/>
  </r>
  <r>
    <n v="153"/>
    <s v="Spain"/>
    <x v="4"/>
    <n v="2"/>
  </r>
  <r>
    <n v="153"/>
    <s v="Spain"/>
    <x v="5"/>
    <n v="12"/>
  </r>
  <r>
    <n v="8182"/>
    <s v="Canada"/>
    <x v="0"/>
    <n v="53"/>
  </r>
  <r>
    <n v="8182"/>
    <s v="Canada"/>
    <x v="1"/>
    <n v="3"/>
  </r>
  <r>
    <n v="8182"/>
    <s v="Canada"/>
    <x v="2"/>
    <n v="49"/>
  </r>
  <r>
    <n v="8182"/>
    <s v="Canada"/>
    <x v="3"/>
    <n v="7"/>
  </r>
  <r>
    <n v="8182"/>
    <s v="Canada"/>
    <x v="4"/>
    <n v="4"/>
  </r>
  <r>
    <n v="8182"/>
    <s v="Canada"/>
    <x v="5"/>
    <n v="5"/>
  </r>
  <r>
    <n v="4297"/>
    <s v="India"/>
    <x v="0"/>
    <n v="13"/>
  </r>
  <r>
    <n v="4297"/>
    <s v="India"/>
    <x v="1"/>
    <n v="2"/>
  </r>
  <r>
    <n v="4297"/>
    <s v="India"/>
    <x v="2"/>
    <n v="18"/>
  </r>
  <r>
    <n v="4297"/>
    <s v="India"/>
    <x v="3"/>
    <n v="6"/>
  </r>
  <r>
    <n v="4297"/>
    <s v="India"/>
    <x v="4"/>
    <n v="1"/>
  </r>
  <r>
    <n v="4297"/>
    <s v="India"/>
    <x v="5"/>
    <n v="0"/>
  </r>
  <r>
    <n v="9672"/>
    <s v="Canada"/>
    <x v="0"/>
    <n v="8"/>
  </r>
  <r>
    <n v="9672"/>
    <s v="Canada"/>
    <x v="1"/>
    <n v="3"/>
  </r>
  <r>
    <n v="9672"/>
    <s v="Canada"/>
    <x v="2"/>
    <n v="9"/>
  </r>
  <r>
    <n v="9672"/>
    <s v="Canada"/>
    <x v="3"/>
    <n v="19"/>
  </r>
  <r>
    <n v="9672"/>
    <s v="Canada"/>
    <x v="4"/>
    <n v="4"/>
  </r>
  <r>
    <n v="9672"/>
    <s v="Canada"/>
    <x v="5"/>
    <n v="22"/>
  </r>
  <r>
    <n v="1878"/>
    <s v="Spain"/>
    <x v="0"/>
    <n v="4"/>
  </r>
  <r>
    <n v="1878"/>
    <s v="Spain"/>
    <x v="1"/>
    <n v="6"/>
  </r>
  <r>
    <n v="1878"/>
    <s v="Spain"/>
    <x v="2"/>
    <n v="8"/>
  </r>
  <r>
    <n v="1878"/>
    <s v="Spain"/>
    <x v="3"/>
    <n v="6"/>
  </r>
  <r>
    <n v="1878"/>
    <s v="Spain"/>
    <x v="4"/>
    <n v="3"/>
  </r>
  <r>
    <n v="1878"/>
    <s v="Spain"/>
    <x v="5"/>
    <n v="10"/>
  </r>
  <r>
    <n v="213"/>
    <s v="Spain"/>
    <x v="0"/>
    <n v="35"/>
  </r>
  <r>
    <n v="213"/>
    <s v="Spain"/>
    <x v="1"/>
    <n v="0"/>
  </r>
  <r>
    <n v="213"/>
    <s v="Spain"/>
    <x v="2"/>
    <n v="11"/>
  </r>
  <r>
    <n v="213"/>
    <s v="Spain"/>
    <x v="3"/>
    <n v="0"/>
  </r>
  <r>
    <n v="213"/>
    <s v="Spain"/>
    <x v="4"/>
    <n v="0"/>
  </r>
  <r>
    <n v="213"/>
    <s v="Spain"/>
    <x v="5"/>
    <n v="2"/>
  </r>
  <r>
    <n v="4023"/>
    <s v="Spain"/>
    <x v="0"/>
    <n v="16"/>
  </r>
  <r>
    <n v="4023"/>
    <s v="Spain"/>
    <x v="1"/>
    <n v="17"/>
  </r>
  <r>
    <n v="4023"/>
    <s v="Spain"/>
    <x v="2"/>
    <n v="19"/>
  </r>
  <r>
    <n v="4023"/>
    <s v="Spain"/>
    <x v="3"/>
    <n v="20"/>
  </r>
  <r>
    <n v="4023"/>
    <s v="Spain"/>
    <x v="4"/>
    <n v="21"/>
  </r>
  <r>
    <n v="4023"/>
    <s v="Spain"/>
    <x v="5"/>
    <n v="22"/>
  </r>
  <r>
    <n v="304"/>
    <s v="Spain"/>
    <x v="0"/>
    <n v="19"/>
  </r>
  <r>
    <n v="304"/>
    <s v="Spain"/>
    <x v="1"/>
    <n v="3"/>
  </r>
  <r>
    <n v="304"/>
    <s v="Spain"/>
    <x v="2"/>
    <n v="19"/>
  </r>
  <r>
    <n v="304"/>
    <s v="Spain"/>
    <x v="3"/>
    <n v="4"/>
  </r>
  <r>
    <n v="304"/>
    <s v="Spain"/>
    <x v="4"/>
    <n v="5"/>
  </r>
  <r>
    <n v="304"/>
    <s v="Spain"/>
    <x v="5"/>
    <n v="26"/>
  </r>
  <r>
    <n v="10735"/>
    <s v="Saudi Arabia"/>
    <x v="0"/>
    <n v="14"/>
  </r>
  <r>
    <n v="10735"/>
    <s v="Saudi Arabia"/>
    <x v="1"/>
    <n v="1"/>
  </r>
  <r>
    <n v="10735"/>
    <s v="Saudi Arabia"/>
    <x v="2"/>
    <n v="7"/>
  </r>
  <r>
    <n v="10735"/>
    <s v="Saudi Arabia"/>
    <x v="3"/>
    <n v="2"/>
  </r>
  <r>
    <n v="10735"/>
    <s v="Saudi Arabia"/>
    <x v="4"/>
    <n v="1"/>
  </r>
  <r>
    <n v="10735"/>
    <s v="Saudi Arabia"/>
    <x v="5"/>
    <n v="1"/>
  </r>
  <r>
    <n v="5068"/>
    <s v="Spain"/>
    <x v="0"/>
    <n v="14"/>
  </r>
  <r>
    <n v="5068"/>
    <s v="Spain"/>
    <x v="1"/>
    <n v="1"/>
  </r>
  <r>
    <n v="5068"/>
    <s v="Spain"/>
    <x v="2"/>
    <n v="7"/>
  </r>
  <r>
    <n v="5068"/>
    <s v="Spain"/>
    <x v="3"/>
    <n v="2"/>
  </r>
  <r>
    <n v="5068"/>
    <s v="Spain"/>
    <x v="4"/>
    <n v="1"/>
  </r>
  <r>
    <n v="5068"/>
    <s v="Spain"/>
    <x v="5"/>
    <n v="1"/>
  </r>
  <r>
    <n v="10207"/>
    <s v="Saudi Arabia"/>
    <x v="0"/>
    <n v="5"/>
  </r>
  <r>
    <n v="10207"/>
    <s v="Saudi Arabia"/>
    <x v="1"/>
    <n v="1"/>
  </r>
  <r>
    <n v="10207"/>
    <s v="Saudi Arabia"/>
    <x v="2"/>
    <n v="8"/>
  </r>
  <r>
    <n v="10207"/>
    <s v="Saudi Arabia"/>
    <x v="3"/>
    <n v="0"/>
  </r>
  <r>
    <n v="10207"/>
    <s v="Saudi Arabia"/>
    <x v="4"/>
    <n v="0"/>
  </r>
  <r>
    <n v="10207"/>
    <s v="Saudi Arabia"/>
    <x v="5"/>
    <n v="1"/>
  </r>
  <r>
    <n v="4838"/>
    <s v="India"/>
    <x v="0"/>
    <n v="5"/>
  </r>
  <r>
    <n v="4838"/>
    <s v="India"/>
    <x v="1"/>
    <n v="1"/>
  </r>
  <r>
    <n v="4838"/>
    <s v="India"/>
    <x v="2"/>
    <n v="8"/>
  </r>
  <r>
    <n v="4838"/>
    <s v="India"/>
    <x v="3"/>
    <n v="0"/>
  </r>
  <r>
    <n v="4838"/>
    <s v="India"/>
    <x v="4"/>
    <n v="0"/>
  </r>
  <r>
    <n v="4838"/>
    <s v="India"/>
    <x v="5"/>
    <n v="1"/>
  </r>
  <r>
    <n v="3112"/>
    <s v="Spain"/>
    <x v="0"/>
    <n v="2"/>
  </r>
  <r>
    <n v="3112"/>
    <s v="Spain"/>
    <x v="1"/>
    <n v="4"/>
  </r>
  <r>
    <n v="3112"/>
    <s v="Spain"/>
    <x v="2"/>
    <n v="9"/>
  </r>
  <r>
    <n v="3112"/>
    <s v="Spain"/>
    <x v="3"/>
    <n v="0"/>
  </r>
  <r>
    <n v="3112"/>
    <s v="Spain"/>
    <x v="4"/>
    <n v="4"/>
  </r>
  <r>
    <n v="3112"/>
    <s v="Spain"/>
    <x v="5"/>
    <n v="5"/>
  </r>
  <r>
    <n v="8140"/>
    <s v="Australia"/>
    <x v="0"/>
    <n v="10"/>
  </r>
  <r>
    <n v="8140"/>
    <s v="Australia"/>
    <x v="1"/>
    <n v="14"/>
  </r>
  <r>
    <n v="8140"/>
    <s v="Australia"/>
    <x v="2"/>
    <n v="29"/>
  </r>
  <r>
    <n v="8140"/>
    <s v="Australia"/>
    <x v="3"/>
    <n v="4"/>
  </r>
  <r>
    <n v="8140"/>
    <s v="Australia"/>
    <x v="4"/>
    <n v="2"/>
  </r>
  <r>
    <n v="8140"/>
    <s v="Australia"/>
    <x v="5"/>
    <n v="36"/>
  </r>
  <r>
    <n v="1087"/>
    <s v="Spain"/>
    <x v="0"/>
    <n v="16"/>
  </r>
  <r>
    <n v="1087"/>
    <s v="Spain"/>
    <x v="1"/>
    <n v="14"/>
  </r>
  <r>
    <n v="1087"/>
    <s v="Spain"/>
    <x v="2"/>
    <n v="36"/>
  </r>
  <r>
    <n v="1087"/>
    <s v="Spain"/>
    <x v="3"/>
    <n v="37"/>
  </r>
  <r>
    <n v="1087"/>
    <s v="Spain"/>
    <x v="4"/>
    <n v="22"/>
  </r>
  <r>
    <n v="1087"/>
    <s v="Spain"/>
    <x v="5"/>
    <n v="48"/>
  </r>
  <r>
    <n v="880"/>
    <s v="Spain"/>
    <x v="0"/>
    <n v="2"/>
  </r>
  <r>
    <n v="880"/>
    <s v="Spain"/>
    <x v="1"/>
    <n v="23"/>
  </r>
  <r>
    <n v="880"/>
    <s v="Spain"/>
    <x v="2"/>
    <n v="11"/>
  </r>
  <r>
    <n v="880"/>
    <s v="Spain"/>
    <x v="3"/>
    <n v="8"/>
  </r>
  <r>
    <n v="880"/>
    <s v="Spain"/>
    <x v="4"/>
    <n v="6"/>
  </r>
  <r>
    <n v="880"/>
    <s v="Spain"/>
    <x v="5"/>
    <n v="46"/>
  </r>
  <r>
    <n v="524"/>
    <s v="Australia"/>
    <x v="0"/>
    <n v="2"/>
  </r>
  <r>
    <n v="524"/>
    <s v="Australia"/>
    <x v="1"/>
    <n v="23"/>
  </r>
  <r>
    <n v="524"/>
    <s v="Australia"/>
    <x v="2"/>
    <n v="11"/>
  </r>
  <r>
    <n v="524"/>
    <s v="Australia"/>
    <x v="3"/>
    <n v="8"/>
  </r>
  <r>
    <n v="524"/>
    <s v="Australia"/>
    <x v="4"/>
    <n v="6"/>
  </r>
  <r>
    <n v="524"/>
    <s v="Australia"/>
    <x v="5"/>
    <n v="46"/>
  </r>
  <r>
    <n v="1726"/>
    <s v="Spain"/>
    <x v="0"/>
    <n v="3"/>
  </r>
  <r>
    <n v="1726"/>
    <s v="Spain"/>
    <x v="1"/>
    <n v="9"/>
  </r>
  <r>
    <n v="1726"/>
    <s v="Spain"/>
    <x v="2"/>
    <n v="15"/>
  </r>
  <r>
    <n v="1726"/>
    <s v="Spain"/>
    <x v="3"/>
    <n v="13"/>
  </r>
  <r>
    <n v="1726"/>
    <s v="Spain"/>
    <x v="4"/>
    <n v="2"/>
  </r>
  <r>
    <n v="1726"/>
    <s v="Spain"/>
    <x v="5"/>
    <n v="39"/>
  </r>
  <r>
    <n v="2826"/>
    <s v="Spain"/>
    <x v="0"/>
    <n v="25"/>
  </r>
  <r>
    <n v="2826"/>
    <s v="Spain"/>
    <x v="1"/>
    <n v="0"/>
  </r>
  <r>
    <n v="2826"/>
    <s v="Spain"/>
    <x v="2"/>
    <n v="8"/>
  </r>
  <r>
    <n v="2826"/>
    <s v="Spain"/>
    <x v="3"/>
    <n v="2"/>
  </r>
  <r>
    <n v="2826"/>
    <s v="Spain"/>
    <x v="4"/>
    <n v="0"/>
  </r>
  <r>
    <n v="2826"/>
    <s v="Spain"/>
    <x v="5"/>
    <n v="2"/>
  </r>
  <r>
    <n v="6222"/>
    <s v="Spain"/>
    <x v="0"/>
    <n v="25"/>
  </r>
  <r>
    <n v="6222"/>
    <s v="Spain"/>
    <x v="1"/>
    <n v="0"/>
  </r>
  <r>
    <n v="6222"/>
    <s v="Spain"/>
    <x v="2"/>
    <n v="8"/>
  </r>
  <r>
    <n v="6222"/>
    <s v="Spain"/>
    <x v="3"/>
    <n v="2"/>
  </r>
  <r>
    <n v="6222"/>
    <s v="Spain"/>
    <x v="4"/>
    <n v="0"/>
  </r>
  <r>
    <n v="6222"/>
    <s v="Spain"/>
    <x v="5"/>
    <n v="2"/>
  </r>
  <r>
    <n v="2156"/>
    <s v="Spain"/>
    <x v="0"/>
    <n v="27"/>
  </r>
  <r>
    <n v="2156"/>
    <s v="Spain"/>
    <x v="1"/>
    <n v="0"/>
  </r>
  <r>
    <n v="2156"/>
    <s v="Spain"/>
    <x v="2"/>
    <n v="10"/>
  </r>
  <r>
    <n v="2156"/>
    <s v="Spain"/>
    <x v="3"/>
    <n v="0"/>
  </r>
  <r>
    <n v="2156"/>
    <s v="Spain"/>
    <x v="4"/>
    <n v="0"/>
  </r>
  <r>
    <n v="2156"/>
    <s v="Spain"/>
    <x v="5"/>
    <n v="4"/>
  </r>
  <r>
    <n v="7736"/>
    <s v="Spain"/>
    <x v="0"/>
    <n v="11"/>
  </r>
  <r>
    <n v="7736"/>
    <s v="Spain"/>
    <x v="1"/>
    <n v="7"/>
  </r>
  <r>
    <n v="7736"/>
    <s v="Spain"/>
    <x v="2"/>
    <n v="12"/>
  </r>
  <r>
    <n v="7736"/>
    <s v="Spain"/>
    <x v="3"/>
    <n v="2"/>
  </r>
  <r>
    <n v="7736"/>
    <s v="Spain"/>
    <x v="4"/>
    <n v="2"/>
  </r>
  <r>
    <n v="7736"/>
    <s v="Spain"/>
    <x v="5"/>
    <n v="27"/>
  </r>
  <r>
    <n v="7462"/>
    <s v="Canada"/>
    <x v="0"/>
    <n v="68"/>
  </r>
  <r>
    <n v="7462"/>
    <s v="Canada"/>
    <x v="1"/>
    <n v="0"/>
  </r>
  <r>
    <n v="7462"/>
    <s v="Canada"/>
    <x v="2"/>
    <n v="226"/>
  </r>
  <r>
    <n v="7462"/>
    <s v="Canada"/>
    <x v="3"/>
    <n v="51"/>
  </r>
  <r>
    <n v="7462"/>
    <s v="Canada"/>
    <x v="4"/>
    <n v="157"/>
  </r>
  <r>
    <n v="7462"/>
    <s v="Canada"/>
    <x v="5"/>
    <n v="68"/>
  </r>
  <r>
    <n v="8079"/>
    <s v="Saudi Arabia"/>
    <x v="0"/>
    <n v="3"/>
  </r>
  <r>
    <n v="8079"/>
    <s v="Saudi Arabia"/>
    <x v="1"/>
    <n v="1"/>
  </r>
  <r>
    <n v="8079"/>
    <s v="Saudi Arabia"/>
    <x v="2"/>
    <n v="8"/>
  </r>
  <r>
    <n v="8079"/>
    <s v="Saudi Arabia"/>
    <x v="3"/>
    <n v="23"/>
  </r>
  <r>
    <n v="8079"/>
    <s v="Saudi Arabia"/>
    <x v="4"/>
    <n v="2"/>
  </r>
  <r>
    <n v="8079"/>
    <s v="Saudi Arabia"/>
    <x v="5"/>
    <n v="18"/>
  </r>
  <r>
    <n v="5527"/>
    <s v="Spain"/>
    <x v="0"/>
    <n v="4"/>
  </r>
  <r>
    <n v="5527"/>
    <s v="Spain"/>
    <x v="1"/>
    <n v="12"/>
  </r>
  <r>
    <n v="5527"/>
    <s v="Spain"/>
    <x v="2"/>
    <n v="11"/>
  </r>
  <r>
    <n v="5527"/>
    <s v="Spain"/>
    <x v="3"/>
    <n v="3"/>
  </r>
  <r>
    <n v="5527"/>
    <s v="Spain"/>
    <x v="4"/>
    <n v="13"/>
  </r>
  <r>
    <n v="5527"/>
    <s v="Spain"/>
    <x v="5"/>
    <n v="15"/>
  </r>
  <r>
    <n v="9460"/>
    <s v="Spain"/>
    <x v="0"/>
    <n v="30"/>
  </r>
  <r>
    <n v="9460"/>
    <s v="Spain"/>
    <x v="1"/>
    <n v="3"/>
  </r>
  <r>
    <n v="9460"/>
    <s v="Spain"/>
    <x v="2"/>
    <n v="47"/>
  </r>
  <r>
    <n v="9460"/>
    <s v="Spain"/>
    <x v="3"/>
    <n v="19"/>
  </r>
  <r>
    <n v="9460"/>
    <s v="Spain"/>
    <x v="4"/>
    <n v="21"/>
  </r>
  <r>
    <n v="9460"/>
    <s v="Spain"/>
    <x v="5"/>
    <n v="42"/>
  </r>
  <r>
    <n v="3855"/>
    <s v="Canada"/>
    <x v="0"/>
    <n v="30"/>
  </r>
  <r>
    <n v="3855"/>
    <s v="Canada"/>
    <x v="1"/>
    <n v="3"/>
  </r>
  <r>
    <n v="3855"/>
    <s v="Canada"/>
    <x v="2"/>
    <n v="47"/>
  </r>
  <r>
    <n v="3855"/>
    <s v="Canada"/>
    <x v="3"/>
    <n v="19"/>
  </r>
  <r>
    <n v="3855"/>
    <s v="Canada"/>
    <x v="4"/>
    <n v="21"/>
  </r>
  <r>
    <n v="3855"/>
    <s v="Canada"/>
    <x v="5"/>
    <n v="42"/>
  </r>
  <r>
    <n v="2686"/>
    <s v="Australia"/>
    <x v="0"/>
    <n v="0"/>
  </r>
  <r>
    <n v="2686"/>
    <s v="Australia"/>
    <x v="1"/>
    <n v="1"/>
  </r>
  <r>
    <n v="2686"/>
    <s v="Australia"/>
    <x v="2"/>
    <n v="4"/>
  </r>
  <r>
    <n v="2686"/>
    <s v="Australia"/>
    <x v="3"/>
    <n v="15"/>
  </r>
  <r>
    <n v="2686"/>
    <s v="Australia"/>
    <x v="4"/>
    <n v="1"/>
  </r>
  <r>
    <n v="2686"/>
    <s v="Australia"/>
    <x v="5"/>
    <n v="5"/>
  </r>
  <r>
    <n v="2292"/>
    <s v="Spain"/>
    <x v="0"/>
    <n v="5"/>
  </r>
  <r>
    <n v="2292"/>
    <s v="Spain"/>
    <x v="1"/>
    <n v="4"/>
  </r>
  <r>
    <n v="2292"/>
    <s v="Spain"/>
    <x v="2"/>
    <n v="8"/>
  </r>
  <r>
    <n v="2292"/>
    <s v="Spain"/>
    <x v="3"/>
    <n v="2"/>
  </r>
  <r>
    <n v="2292"/>
    <s v="Spain"/>
    <x v="4"/>
    <n v="0"/>
  </r>
  <r>
    <n v="2292"/>
    <s v="Spain"/>
    <x v="5"/>
    <n v="5"/>
  </r>
  <r>
    <n v="4817"/>
    <s v="Spain"/>
    <x v="0"/>
    <n v="3"/>
  </r>
  <r>
    <n v="4817"/>
    <s v="Spain"/>
    <x v="1"/>
    <n v="2"/>
  </r>
  <r>
    <n v="4817"/>
    <s v="Spain"/>
    <x v="2"/>
    <n v="7"/>
  </r>
  <r>
    <n v="4817"/>
    <s v="Spain"/>
    <x v="3"/>
    <n v="0"/>
  </r>
  <r>
    <n v="4817"/>
    <s v="Spain"/>
    <x v="4"/>
    <n v="4"/>
  </r>
  <r>
    <n v="4817"/>
    <s v="Spain"/>
    <x v="5"/>
    <n v="2"/>
  </r>
  <r>
    <n v="11148"/>
    <s v="Spain"/>
    <x v="0"/>
    <n v="2"/>
  </r>
  <r>
    <n v="11148"/>
    <s v="Spain"/>
    <x v="1"/>
    <n v="1"/>
  </r>
  <r>
    <n v="11148"/>
    <s v="Spain"/>
    <x v="2"/>
    <n v="4"/>
  </r>
  <r>
    <n v="11148"/>
    <s v="Spain"/>
    <x v="3"/>
    <n v="3"/>
  </r>
  <r>
    <n v="11148"/>
    <s v="Spain"/>
    <x v="4"/>
    <n v="1"/>
  </r>
  <r>
    <n v="11148"/>
    <s v="Spain"/>
    <x v="5"/>
    <n v="2"/>
  </r>
  <r>
    <n v="255"/>
    <s v="Spain"/>
    <x v="0"/>
    <n v="17"/>
  </r>
  <r>
    <n v="255"/>
    <s v="Spain"/>
    <x v="1"/>
    <n v="0"/>
  </r>
  <r>
    <n v="255"/>
    <s v="Spain"/>
    <x v="2"/>
    <n v="2"/>
  </r>
  <r>
    <n v="255"/>
    <s v="Spain"/>
    <x v="3"/>
    <n v="0"/>
  </r>
  <r>
    <n v="255"/>
    <s v="Spain"/>
    <x v="4"/>
    <n v="0"/>
  </r>
  <r>
    <n v="255"/>
    <s v="Spain"/>
    <x v="5"/>
    <n v="2"/>
  </r>
  <r>
    <n v="89"/>
    <s v="Saudi Arabia"/>
    <x v="0"/>
    <n v="5"/>
  </r>
  <r>
    <n v="89"/>
    <s v="Saudi Arabia"/>
    <x v="1"/>
    <n v="9"/>
  </r>
  <r>
    <n v="89"/>
    <s v="Saudi Arabia"/>
    <x v="2"/>
    <n v="20"/>
  </r>
  <r>
    <n v="89"/>
    <s v="Saudi Arabia"/>
    <x v="3"/>
    <n v="6"/>
  </r>
  <r>
    <n v="89"/>
    <s v="Saudi Arabia"/>
    <x v="4"/>
    <n v="8"/>
  </r>
  <r>
    <n v="89"/>
    <s v="Saudi Arabia"/>
    <x v="5"/>
    <n v="21"/>
  </r>
  <r>
    <n v="10779"/>
    <s v="Spain"/>
    <x v="0"/>
    <n v="15"/>
  </r>
  <r>
    <n v="10779"/>
    <s v="Spain"/>
    <x v="1"/>
    <n v="5"/>
  </r>
  <r>
    <n v="10779"/>
    <s v="Spain"/>
    <x v="2"/>
    <n v="14"/>
  </r>
  <r>
    <n v="10779"/>
    <s v="Spain"/>
    <x v="3"/>
    <n v="0"/>
  </r>
  <r>
    <n v="10779"/>
    <s v="Spain"/>
    <x v="4"/>
    <n v="4"/>
  </r>
  <r>
    <n v="10779"/>
    <s v="Spain"/>
    <x v="5"/>
    <n v="11"/>
  </r>
  <r>
    <n v="954"/>
    <s v="Australia"/>
    <x v="0"/>
    <n v="3"/>
  </r>
  <r>
    <n v="954"/>
    <s v="Australia"/>
    <x v="1"/>
    <n v="3"/>
  </r>
  <r>
    <n v="954"/>
    <s v="Australia"/>
    <x v="2"/>
    <n v="24"/>
  </r>
  <r>
    <n v="954"/>
    <s v="Australia"/>
    <x v="3"/>
    <n v="34"/>
  </r>
  <r>
    <n v="954"/>
    <s v="Australia"/>
    <x v="4"/>
    <n v="7"/>
  </r>
  <r>
    <n v="954"/>
    <s v="Australia"/>
    <x v="5"/>
    <n v="31"/>
  </r>
  <r>
    <n v="7629"/>
    <s v="Spain"/>
    <x v="0"/>
    <n v="5"/>
  </r>
  <r>
    <n v="7629"/>
    <s v="Spain"/>
    <x v="1"/>
    <n v="3"/>
  </r>
  <r>
    <n v="7629"/>
    <s v="Spain"/>
    <x v="2"/>
    <n v="9"/>
  </r>
  <r>
    <n v="7629"/>
    <s v="Spain"/>
    <x v="3"/>
    <n v="6"/>
  </r>
  <r>
    <n v="7629"/>
    <s v="Spain"/>
    <x v="4"/>
    <n v="2"/>
  </r>
  <r>
    <n v="7629"/>
    <s v="Spain"/>
    <x v="5"/>
    <n v="6"/>
  </r>
  <r>
    <n v="4557"/>
    <s v="Saudi Arabia"/>
    <x v="0"/>
    <n v="10"/>
  </r>
  <r>
    <n v="4557"/>
    <s v="Saudi Arabia"/>
    <x v="1"/>
    <n v="7"/>
  </r>
  <r>
    <n v="4557"/>
    <s v="Saudi Arabia"/>
    <x v="2"/>
    <n v="19"/>
  </r>
  <r>
    <n v="4557"/>
    <s v="Saudi Arabia"/>
    <x v="3"/>
    <n v="8"/>
  </r>
  <r>
    <n v="4557"/>
    <s v="Saudi Arabia"/>
    <x v="4"/>
    <n v="2"/>
  </r>
  <r>
    <n v="4557"/>
    <s v="Saudi Arabia"/>
    <x v="5"/>
    <n v="21"/>
  </r>
  <r>
    <n v="1143"/>
    <s v="Canada"/>
    <x v="0"/>
    <n v="7"/>
  </r>
  <r>
    <n v="1143"/>
    <s v="Canada"/>
    <x v="1"/>
    <n v="10"/>
  </r>
  <r>
    <n v="1143"/>
    <s v="Canada"/>
    <x v="2"/>
    <n v="13"/>
  </r>
  <r>
    <n v="1143"/>
    <s v="Canada"/>
    <x v="3"/>
    <n v="3"/>
  </r>
  <r>
    <n v="1143"/>
    <s v="Canada"/>
    <x v="4"/>
    <n v="11"/>
  </r>
  <r>
    <n v="1143"/>
    <s v="Canada"/>
    <x v="5"/>
    <n v="11"/>
  </r>
  <r>
    <n v="9592"/>
    <s v="Spain"/>
    <x v="0"/>
    <n v="11"/>
  </r>
  <r>
    <n v="9592"/>
    <s v="Spain"/>
    <x v="1"/>
    <n v="2"/>
  </r>
  <r>
    <n v="9592"/>
    <s v="Spain"/>
    <x v="2"/>
    <n v="9"/>
  </r>
  <r>
    <n v="9592"/>
    <s v="Spain"/>
    <x v="3"/>
    <n v="3"/>
  </r>
  <r>
    <n v="9592"/>
    <s v="Spain"/>
    <x v="4"/>
    <n v="0"/>
  </r>
  <r>
    <n v="9592"/>
    <s v="Spain"/>
    <x v="5"/>
    <n v="8"/>
  </r>
  <r>
    <n v="8430"/>
    <s v="Australia"/>
    <x v="0"/>
    <n v="9"/>
  </r>
  <r>
    <n v="8430"/>
    <s v="Australia"/>
    <x v="1"/>
    <n v="0"/>
  </r>
  <r>
    <n v="8430"/>
    <s v="Australia"/>
    <x v="2"/>
    <n v="6"/>
  </r>
  <r>
    <n v="8430"/>
    <s v="Australia"/>
    <x v="3"/>
    <n v="3"/>
  </r>
  <r>
    <n v="8430"/>
    <s v="Australia"/>
    <x v="4"/>
    <n v="1"/>
  </r>
  <r>
    <n v="8430"/>
    <s v="Australia"/>
    <x v="5"/>
    <n v="3"/>
  </r>
  <r>
    <n v="8619"/>
    <s v="Spain"/>
    <x v="0"/>
    <n v="9"/>
  </r>
  <r>
    <n v="8619"/>
    <s v="Spain"/>
    <x v="1"/>
    <n v="0"/>
  </r>
  <r>
    <n v="8619"/>
    <s v="Spain"/>
    <x v="2"/>
    <n v="6"/>
  </r>
  <r>
    <n v="8619"/>
    <s v="Spain"/>
    <x v="3"/>
    <n v="3"/>
  </r>
  <r>
    <n v="8619"/>
    <s v="Spain"/>
    <x v="4"/>
    <n v="1"/>
  </r>
  <r>
    <n v="8619"/>
    <s v="Spain"/>
    <x v="5"/>
    <n v="3"/>
  </r>
  <r>
    <n v="4328"/>
    <s v="Spain"/>
    <x v="0"/>
    <n v="5"/>
  </r>
  <r>
    <n v="4328"/>
    <s v="Spain"/>
    <x v="1"/>
    <n v="1"/>
  </r>
  <r>
    <n v="4328"/>
    <s v="Spain"/>
    <x v="2"/>
    <n v="7"/>
  </r>
  <r>
    <n v="4328"/>
    <s v="Spain"/>
    <x v="3"/>
    <n v="17"/>
  </r>
  <r>
    <n v="4328"/>
    <s v="Spain"/>
    <x v="4"/>
    <n v="14"/>
  </r>
  <r>
    <n v="4328"/>
    <s v="Spain"/>
    <x v="5"/>
    <n v="11"/>
  </r>
  <r>
    <n v="9862"/>
    <s v="Canada"/>
    <x v="0"/>
    <n v="1"/>
  </r>
  <r>
    <n v="9862"/>
    <s v="Canada"/>
    <x v="1"/>
    <n v="6"/>
  </r>
  <r>
    <n v="9862"/>
    <s v="Canada"/>
    <x v="2"/>
    <n v="7"/>
  </r>
  <r>
    <n v="9862"/>
    <s v="Canada"/>
    <x v="3"/>
    <n v="11"/>
  </r>
  <r>
    <n v="9862"/>
    <s v="Canada"/>
    <x v="4"/>
    <n v="5"/>
  </r>
  <r>
    <n v="9862"/>
    <s v="Canada"/>
    <x v="5"/>
    <n v="3"/>
  </r>
  <r>
    <n v="7141"/>
    <s v="Spain"/>
    <x v="0"/>
    <n v="88"/>
  </r>
  <r>
    <n v="7141"/>
    <s v="Spain"/>
    <x v="1"/>
    <n v="10"/>
  </r>
  <r>
    <n v="7141"/>
    <s v="Spain"/>
    <x v="2"/>
    <n v="46"/>
  </r>
  <r>
    <n v="7141"/>
    <s v="Spain"/>
    <x v="3"/>
    <n v="2"/>
  </r>
  <r>
    <n v="7141"/>
    <s v="Spain"/>
    <x v="4"/>
    <n v="3"/>
  </r>
  <r>
    <n v="7141"/>
    <s v="Spain"/>
    <x v="5"/>
    <n v="64"/>
  </r>
  <r>
    <n v="905"/>
    <s v="Saudi Arabia"/>
    <x v="0"/>
    <n v="7"/>
  </r>
  <r>
    <n v="905"/>
    <s v="Saudi Arabia"/>
    <x v="1"/>
    <n v="17"/>
  </r>
  <r>
    <n v="905"/>
    <s v="Saudi Arabia"/>
    <x v="2"/>
    <n v="18"/>
  </r>
  <r>
    <n v="905"/>
    <s v="Saudi Arabia"/>
    <x v="3"/>
    <n v="6"/>
  </r>
  <r>
    <n v="905"/>
    <s v="Saudi Arabia"/>
    <x v="4"/>
    <n v="10"/>
  </r>
  <r>
    <n v="905"/>
    <s v="Saudi Arabia"/>
    <x v="5"/>
    <n v="26"/>
  </r>
  <r>
    <n v="2549"/>
    <s v="Spain"/>
    <x v="0"/>
    <n v="17"/>
  </r>
  <r>
    <n v="2549"/>
    <s v="Spain"/>
    <x v="1"/>
    <n v="0"/>
  </r>
  <r>
    <n v="2549"/>
    <s v="Spain"/>
    <x v="2"/>
    <n v="9"/>
  </r>
  <r>
    <n v="2549"/>
    <s v="Spain"/>
    <x v="3"/>
    <n v="0"/>
  </r>
  <r>
    <n v="2549"/>
    <s v="Spain"/>
    <x v="4"/>
    <n v="0"/>
  </r>
  <r>
    <n v="2549"/>
    <s v="Spain"/>
    <x v="5"/>
    <n v="1"/>
  </r>
  <r>
    <n v="3623"/>
    <s v="India"/>
    <x v="0"/>
    <n v="4"/>
  </r>
  <r>
    <n v="3623"/>
    <s v="India"/>
    <x v="1"/>
    <n v="0"/>
  </r>
  <r>
    <n v="3623"/>
    <s v="India"/>
    <x v="2"/>
    <n v="16"/>
  </r>
  <r>
    <n v="3623"/>
    <s v="India"/>
    <x v="3"/>
    <n v="17"/>
  </r>
  <r>
    <n v="3623"/>
    <s v="India"/>
    <x v="4"/>
    <n v="4"/>
  </r>
  <r>
    <n v="3623"/>
    <s v="India"/>
    <x v="5"/>
    <n v="4"/>
  </r>
  <r>
    <n v="6856"/>
    <s v="Germany"/>
    <x v="0"/>
    <n v="14"/>
  </r>
  <r>
    <n v="6856"/>
    <s v="Germany"/>
    <x v="1"/>
    <n v="0"/>
  </r>
  <r>
    <n v="6856"/>
    <s v="Germany"/>
    <x v="2"/>
    <n v="23"/>
  </r>
  <r>
    <n v="6856"/>
    <s v="Germany"/>
    <x v="3"/>
    <n v="4"/>
  </r>
  <r>
    <n v="6856"/>
    <s v="Germany"/>
    <x v="4"/>
    <n v="5"/>
  </r>
  <r>
    <n v="6856"/>
    <s v="Germany"/>
    <x v="5"/>
    <n v="19"/>
  </r>
  <r>
    <n v="5371"/>
    <s v="Spain"/>
    <x v="0"/>
    <n v="6"/>
  </r>
  <r>
    <n v="5371"/>
    <s v="Spain"/>
    <x v="1"/>
    <n v="16"/>
  </r>
  <r>
    <n v="5371"/>
    <s v="Spain"/>
    <x v="2"/>
    <n v="24"/>
  </r>
  <r>
    <n v="5371"/>
    <s v="Spain"/>
    <x v="3"/>
    <n v="11"/>
  </r>
  <r>
    <n v="5371"/>
    <s v="Spain"/>
    <x v="4"/>
    <n v="0"/>
  </r>
  <r>
    <n v="5371"/>
    <s v="Spain"/>
    <x v="5"/>
    <n v="34"/>
  </r>
  <r>
    <n v="5585"/>
    <s v="Canada"/>
    <x v="0"/>
    <n v="12"/>
  </r>
  <r>
    <n v="5585"/>
    <s v="Canada"/>
    <x v="1"/>
    <n v="2"/>
  </r>
  <r>
    <n v="5585"/>
    <s v="Canada"/>
    <x v="2"/>
    <n v="17"/>
  </r>
  <r>
    <n v="5585"/>
    <s v="Canada"/>
    <x v="3"/>
    <n v="6"/>
  </r>
  <r>
    <n v="5585"/>
    <s v="Canada"/>
    <x v="4"/>
    <n v="1"/>
  </r>
  <r>
    <n v="5585"/>
    <s v="Canada"/>
    <x v="5"/>
    <n v="10"/>
  </r>
  <r>
    <n v="6770"/>
    <s v="USA"/>
    <x v="0"/>
    <n v="5"/>
  </r>
  <r>
    <n v="6770"/>
    <s v="USA"/>
    <x v="1"/>
    <n v="13"/>
  </r>
  <r>
    <n v="6770"/>
    <s v="USA"/>
    <x v="2"/>
    <n v="14"/>
  </r>
  <r>
    <n v="6770"/>
    <s v="USA"/>
    <x v="3"/>
    <n v="0"/>
  </r>
  <r>
    <n v="6770"/>
    <s v="USA"/>
    <x v="4"/>
    <n v="5"/>
  </r>
  <r>
    <n v="6770"/>
    <s v="USA"/>
    <x v="5"/>
    <n v="31"/>
  </r>
  <r>
    <n v="4066"/>
    <s v="Spain"/>
    <x v="0"/>
    <n v="1"/>
  </r>
  <r>
    <n v="4066"/>
    <s v="Spain"/>
    <x v="1"/>
    <n v="5"/>
  </r>
  <r>
    <n v="4066"/>
    <s v="Spain"/>
    <x v="2"/>
    <n v="8"/>
  </r>
  <r>
    <n v="4066"/>
    <s v="Spain"/>
    <x v="3"/>
    <n v="4"/>
  </r>
  <r>
    <n v="4066"/>
    <s v="Spain"/>
    <x v="4"/>
    <n v="8"/>
  </r>
  <r>
    <n v="4066"/>
    <s v="Spain"/>
    <x v="5"/>
    <n v="20"/>
  </r>
  <r>
    <n v="4961"/>
    <s v="Spain"/>
    <x v="0"/>
    <n v="29"/>
  </r>
  <r>
    <n v="4961"/>
    <s v="Spain"/>
    <x v="1"/>
    <n v="0"/>
  </r>
  <r>
    <n v="4961"/>
    <s v="Spain"/>
    <x v="2"/>
    <n v="25"/>
  </r>
  <r>
    <n v="4961"/>
    <s v="Spain"/>
    <x v="3"/>
    <n v="2"/>
  </r>
  <r>
    <n v="4961"/>
    <s v="Spain"/>
    <x v="4"/>
    <n v="2"/>
  </r>
  <r>
    <n v="4961"/>
    <s v="Spain"/>
    <x v="5"/>
    <n v="3"/>
  </r>
  <r>
    <n v="1987"/>
    <s v="Spain"/>
    <x v="0"/>
    <n v="1"/>
  </r>
  <r>
    <n v="1987"/>
    <s v="Spain"/>
    <x v="1"/>
    <n v="10"/>
  </r>
  <r>
    <n v="1987"/>
    <s v="Spain"/>
    <x v="2"/>
    <n v="11"/>
  </r>
  <r>
    <n v="1987"/>
    <s v="Spain"/>
    <x v="3"/>
    <n v="19"/>
  </r>
  <r>
    <n v="1987"/>
    <s v="Spain"/>
    <x v="4"/>
    <n v="3"/>
  </r>
  <r>
    <n v="1987"/>
    <s v="Spain"/>
    <x v="5"/>
    <n v="15"/>
  </r>
  <r>
    <n v="1458"/>
    <s v="Spain"/>
    <x v="0"/>
    <n v="8"/>
  </r>
  <r>
    <n v="1458"/>
    <s v="Spain"/>
    <x v="1"/>
    <n v="3"/>
  </r>
  <r>
    <n v="1458"/>
    <s v="Spain"/>
    <x v="2"/>
    <n v="19"/>
  </r>
  <r>
    <n v="1458"/>
    <s v="Spain"/>
    <x v="3"/>
    <n v="3"/>
  </r>
  <r>
    <n v="1458"/>
    <s v="Spain"/>
    <x v="4"/>
    <n v="3"/>
  </r>
  <r>
    <n v="1458"/>
    <s v="Spain"/>
    <x v="5"/>
    <n v="8"/>
  </r>
  <r>
    <n v="5316"/>
    <s v="Spain"/>
    <x v="0"/>
    <n v="36"/>
  </r>
  <r>
    <n v="5316"/>
    <s v="Spain"/>
    <x v="1"/>
    <n v="4"/>
  </r>
  <r>
    <n v="5316"/>
    <s v="Spain"/>
    <x v="2"/>
    <n v="18"/>
  </r>
  <r>
    <n v="5316"/>
    <s v="Spain"/>
    <x v="3"/>
    <n v="6"/>
  </r>
  <r>
    <n v="5316"/>
    <s v="Spain"/>
    <x v="4"/>
    <n v="2"/>
  </r>
  <r>
    <n v="5316"/>
    <s v="Spain"/>
    <x v="5"/>
    <n v="18"/>
  </r>
  <r>
    <n v="3865"/>
    <s v="Canada"/>
    <x v="0"/>
    <n v="2"/>
  </r>
  <r>
    <n v="3865"/>
    <s v="Canada"/>
    <x v="1"/>
    <n v="12"/>
  </r>
  <r>
    <n v="3865"/>
    <s v="Canada"/>
    <x v="2"/>
    <n v="10"/>
  </r>
  <r>
    <n v="3865"/>
    <s v="Canada"/>
    <x v="3"/>
    <n v="6"/>
  </r>
  <r>
    <n v="3865"/>
    <s v="Canada"/>
    <x v="4"/>
    <n v="13"/>
  </r>
  <r>
    <n v="3865"/>
    <s v="Canada"/>
    <x v="5"/>
    <n v="30"/>
  </r>
  <r>
    <n v="793"/>
    <s v="Australia"/>
    <x v="0"/>
    <n v="18"/>
  </r>
  <r>
    <n v="793"/>
    <s v="Australia"/>
    <x v="1"/>
    <n v="3"/>
  </r>
  <r>
    <n v="793"/>
    <s v="Australia"/>
    <x v="2"/>
    <n v="17"/>
  </r>
  <r>
    <n v="793"/>
    <s v="Australia"/>
    <x v="3"/>
    <n v="3"/>
  </r>
  <r>
    <n v="793"/>
    <s v="Australia"/>
    <x v="4"/>
    <n v="0"/>
  </r>
  <r>
    <n v="793"/>
    <s v="Australia"/>
    <x v="5"/>
    <n v="4"/>
  </r>
  <r>
    <n v="49"/>
    <s v="Canada"/>
    <x v="0"/>
    <n v="2"/>
  </r>
  <r>
    <n v="49"/>
    <s v="Canada"/>
    <x v="1"/>
    <n v="3"/>
  </r>
  <r>
    <n v="49"/>
    <s v="Canada"/>
    <x v="2"/>
    <n v="6"/>
  </r>
  <r>
    <n v="49"/>
    <s v="Canada"/>
    <x v="3"/>
    <n v="4"/>
  </r>
  <r>
    <n v="49"/>
    <s v="Canada"/>
    <x v="4"/>
    <n v="1"/>
  </r>
  <r>
    <n v="49"/>
    <s v="Canada"/>
    <x v="5"/>
    <n v="9"/>
  </r>
  <r>
    <n v="4973"/>
    <s v="Canada"/>
    <x v="0"/>
    <n v="2"/>
  </r>
  <r>
    <n v="4973"/>
    <s v="Canada"/>
    <x v="1"/>
    <n v="3"/>
  </r>
  <r>
    <n v="4973"/>
    <s v="Canada"/>
    <x v="2"/>
    <n v="6"/>
  </r>
  <r>
    <n v="4973"/>
    <s v="Canada"/>
    <x v="3"/>
    <n v="4"/>
  </r>
  <r>
    <n v="4973"/>
    <s v="Canada"/>
    <x v="4"/>
    <n v="1"/>
  </r>
  <r>
    <n v="4973"/>
    <s v="Canada"/>
    <x v="5"/>
    <n v="9"/>
  </r>
  <r>
    <n v="503"/>
    <s v="Australia"/>
    <x v="0"/>
    <n v="13"/>
  </r>
  <r>
    <n v="503"/>
    <s v="Australia"/>
    <x v="1"/>
    <n v="1"/>
  </r>
  <r>
    <n v="503"/>
    <s v="Australia"/>
    <x v="2"/>
    <n v="29"/>
  </r>
  <r>
    <n v="503"/>
    <s v="Australia"/>
    <x v="3"/>
    <n v="3"/>
  </r>
  <r>
    <n v="503"/>
    <s v="Australia"/>
    <x v="4"/>
    <n v="0"/>
  </r>
  <r>
    <n v="503"/>
    <s v="Australia"/>
    <x v="5"/>
    <n v="7"/>
  </r>
  <r>
    <n v="9081"/>
    <s v="Spain"/>
    <x v="0"/>
    <n v="4"/>
  </r>
  <r>
    <n v="9081"/>
    <s v="Spain"/>
    <x v="1"/>
    <n v="1"/>
  </r>
  <r>
    <n v="9081"/>
    <s v="Spain"/>
    <x v="2"/>
    <n v="6"/>
  </r>
  <r>
    <n v="9081"/>
    <s v="Spain"/>
    <x v="3"/>
    <n v="4"/>
  </r>
  <r>
    <n v="9081"/>
    <s v="Spain"/>
    <x v="4"/>
    <n v="1"/>
  </r>
  <r>
    <n v="9081"/>
    <s v="Spain"/>
    <x v="5"/>
    <n v="9"/>
  </r>
  <r>
    <n v="2518"/>
    <s v="Germany"/>
    <x v="0"/>
    <n v="5"/>
  </r>
  <r>
    <n v="2518"/>
    <s v="Germany"/>
    <x v="1"/>
    <n v="4"/>
  </r>
  <r>
    <n v="2518"/>
    <s v="Germany"/>
    <x v="2"/>
    <n v="5"/>
  </r>
  <r>
    <n v="2518"/>
    <s v="Germany"/>
    <x v="3"/>
    <n v="4"/>
  </r>
  <r>
    <n v="2518"/>
    <s v="Germany"/>
    <x v="4"/>
    <n v="2"/>
  </r>
  <r>
    <n v="2518"/>
    <s v="Germany"/>
    <x v="5"/>
    <n v="10"/>
  </r>
  <r>
    <n v="4298"/>
    <s v="Spain"/>
    <x v="0"/>
    <n v="5"/>
  </r>
  <r>
    <n v="4298"/>
    <s v="Spain"/>
    <x v="1"/>
    <n v="0"/>
  </r>
  <r>
    <n v="4298"/>
    <s v="Spain"/>
    <x v="2"/>
    <n v="4"/>
  </r>
  <r>
    <n v="4298"/>
    <s v="Spain"/>
    <x v="3"/>
    <n v="0"/>
  </r>
  <r>
    <n v="4298"/>
    <s v="Spain"/>
    <x v="4"/>
    <n v="0"/>
  </r>
  <r>
    <n v="4298"/>
    <s v="Spain"/>
    <x v="5"/>
    <n v="1"/>
  </r>
  <r>
    <n v="4211"/>
    <s v="Canada"/>
    <x v="0"/>
    <n v="4"/>
  </r>
  <r>
    <n v="4211"/>
    <s v="Canada"/>
    <x v="1"/>
    <n v="12"/>
  </r>
  <r>
    <n v="4211"/>
    <s v="Canada"/>
    <x v="2"/>
    <n v="5"/>
  </r>
  <r>
    <n v="4211"/>
    <s v="Canada"/>
    <x v="3"/>
    <n v="3"/>
  </r>
  <r>
    <n v="4211"/>
    <s v="Canada"/>
    <x v="4"/>
    <n v="16"/>
  </r>
  <r>
    <n v="4211"/>
    <s v="Canada"/>
    <x v="5"/>
    <n v="17"/>
  </r>
  <r>
    <n v="1407"/>
    <s v="Germany"/>
    <x v="0"/>
    <n v="4"/>
  </r>
  <r>
    <n v="1407"/>
    <s v="Germany"/>
    <x v="1"/>
    <n v="12"/>
  </r>
  <r>
    <n v="1407"/>
    <s v="Germany"/>
    <x v="2"/>
    <n v="5"/>
  </r>
  <r>
    <n v="1407"/>
    <s v="Germany"/>
    <x v="3"/>
    <n v="3"/>
  </r>
  <r>
    <n v="1407"/>
    <s v="Germany"/>
    <x v="4"/>
    <n v="16"/>
  </r>
  <r>
    <n v="1407"/>
    <s v="Germany"/>
    <x v="5"/>
    <n v="17"/>
  </r>
  <r>
    <n v="5150"/>
    <s v="Spain"/>
    <x v="0"/>
    <n v="0"/>
  </r>
  <r>
    <n v="5150"/>
    <s v="Spain"/>
    <x v="1"/>
    <n v="4"/>
  </r>
  <r>
    <n v="5150"/>
    <s v="Spain"/>
    <x v="2"/>
    <n v="7"/>
  </r>
  <r>
    <n v="5150"/>
    <s v="Spain"/>
    <x v="3"/>
    <n v="11"/>
  </r>
  <r>
    <n v="5150"/>
    <s v="Spain"/>
    <x v="4"/>
    <n v="10"/>
  </r>
  <r>
    <n v="5150"/>
    <s v="Spain"/>
    <x v="5"/>
    <n v="15"/>
  </r>
  <r>
    <n v="4712"/>
    <s v="Spain"/>
    <x v="0"/>
    <n v="8"/>
  </r>
  <r>
    <n v="4712"/>
    <s v="Spain"/>
    <x v="1"/>
    <n v="8"/>
  </r>
  <r>
    <n v="4712"/>
    <s v="Spain"/>
    <x v="2"/>
    <n v="22"/>
  </r>
  <r>
    <n v="4712"/>
    <s v="Spain"/>
    <x v="3"/>
    <n v="24"/>
  </r>
  <r>
    <n v="4712"/>
    <s v="Spain"/>
    <x v="4"/>
    <n v="11"/>
  </r>
  <r>
    <n v="4712"/>
    <s v="Spain"/>
    <x v="5"/>
    <n v="9"/>
  </r>
  <r>
    <n v="4436"/>
    <s v="Spain"/>
    <x v="0"/>
    <n v="18"/>
  </r>
  <r>
    <n v="4436"/>
    <s v="Spain"/>
    <x v="1"/>
    <n v="42"/>
  </r>
  <r>
    <n v="4436"/>
    <s v="Spain"/>
    <x v="2"/>
    <n v="24"/>
  </r>
  <r>
    <n v="4436"/>
    <s v="Spain"/>
    <x v="3"/>
    <n v="15"/>
  </r>
  <r>
    <n v="4436"/>
    <s v="Spain"/>
    <x v="4"/>
    <n v="20"/>
  </r>
  <r>
    <n v="4436"/>
    <s v="Spain"/>
    <x v="5"/>
    <n v="18"/>
  </r>
  <r>
    <n v="2929"/>
    <s v="Spain"/>
    <x v="0"/>
    <n v="18"/>
  </r>
  <r>
    <n v="2929"/>
    <s v="Spain"/>
    <x v="1"/>
    <n v="42"/>
  </r>
  <r>
    <n v="2929"/>
    <s v="Spain"/>
    <x v="2"/>
    <n v="24"/>
  </r>
  <r>
    <n v="2929"/>
    <s v="Spain"/>
    <x v="3"/>
    <n v="15"/>
  </r>
  <r>
    <n v="2929"/>
    <s v="Spain"/>
    <x v="4"/>
    <n v="20"/>
  </r>
  <r>
    <n v="2929"/>
    <s v="Spain"/>
    <x v="5"/>
    <n v="18"/>
  </r>
  <r>
    <n v="2106"/>
    <s v="Spain"/>
    <x v="0"/>
    <n v="0"/>
  </r>
  <r>
    <n v="2106"/>
    <s v="Spain"/>
    <x v="1"/>
    <n v="6"/>
  </r>
  <r>
    <n v="2106"/>
    <s v="Spain"/>
    <x v="2"/>
    <n v="3"/>
  </r>
  <r>
    <n v="2106"/>
    <s v="Spain"/>
    <x v="3"/>
    <n v="7"/>
  </r>
  <r>
    <n v="2106"/>
    <s v="Spain"/>
    <x v="4"/>
    <n v="6"/>
  </r>
  <r>
    <n v="2106"/>
    <s v="Spain"/>
    <x v="5"/>
    <n v="12"/>
  </r>
  <r>
    <n v="3363"/>
    <s v="Spain"/>
    <x v="0"/>
    <n v="0"/>
  </r>
  <r>
    <n v="3363"/>
    <s v="Spain"/>
    <x v="1"/>
    <n v="6"/>
  </r>
  <r>
    <n v="3363"/>
    <s v="Spain"/>
    <x v="2"/>
    <n v="3"/>
  </r>
  <r>
    <n v="3363"/>
    <s v="Spain"/>
    <x v="3"/>
    <n v="7"/>
  </r>
  <r>
    <n v="3363"/>
    <s v="Spain"/>
    <x v="4"/>
    <n v="6"/>
  </r>
  <r>
    <n v="3363"/>
    <s v="Spain"/>
    <x v="5"/>
    <n v="12"/>
  </r>
  <r>
    <n v="9543"/>
    <s v="Spain"/>
    <x v="0"/>
    <n v="3"/>
  </r>
  <r>
    <n v="9543"/>
    <s v="Spain"/>
    <x v="1"/>
    <n v="6"/>
  </r>
  <r>
    <n v="9543"/>
    <s v="Spain"/>
    <x v="2"/>
    <n v="5"/>
  </r>
  <r>
    <n v="9543"/>
    <s v="Spain"/>
    <x v="3"/>
    <n v="0"/>
  </r>
  <r>
    <n v="9543"/>
    <s v="Spain"/>
    <x v="4"/>
    <n v="2"/>
  </r>
  <r>
    <n v="9543"/>
    <s v="Spain"/>
    <x v="5"/>
    <n v="6"/>
  </r>
  <r>
    <n v="7093"/>
    <s v="Spain"/>
    <x v="0"/>
    <n v="3"/>
  </r>
  <r>
    <n v="7093"/>
    <s v="Spain"/>
    <x v="1"/>
    <n v="6"/>
  </r>
  <r>
    <n v="7093"/>
    <s v="Spain"/>
    <x v="2"/>
    <n v="5"/>
  </r>
  <r>
    <n v="7093"/>
    <s v="Spain"/>
    <x v="3"/>
    <n v="0"/>
  </r>
  <r>
    <n v="7093"/>
    <s v="Spain"/>
    <x v="4"/>
    <n v="2"/>
  </r>
  <r>
    <n v="7093"/>
    <s v="Spain"/>
    <x v="5"/>
    <n v="6"/>
  </r>
  <r>
    <n v="6504"/>
    <s v="Spain"/>
    <x v="0"/>
    <n v="2"/>
  </r>
  <r>
    <n v="6504"/>
    <s v="Spain"/>
    <x v="1"/>
    <n v="5"/>
  </r>
  <r>
    <n v="6504"/>
    <s v="Spain"/>
    <x v="2"/>
    <n v="9"/>
  </r>
  <r>
    <n v="6504"/>
    <s v="Spain"/>
    <x v="3"/>
    <n v="28"/>
  </r>
  <r>
    <n v="6504"/>
    <s v="Spain"/>
    <x v="4"/>
    <n v="6"/>
  </r>
  <r>
    <n v="6504"/>
    <s v="Spain"/>
    <x v="5"/>
    <n v="28"/>
  </r>
  <r>
    <n v="3536"/>
    <s v="India"/>
    <x v="0"/>
    <n v="7"/>
  </r>
  <r>
    <n v="3536"/>
    <s v="India"/>
    <x v="1"/>
    <n v="11"/>
  </r>
  <r>
    <n v="3536"/>
    <s v="India"/>
    <x v="2"/>
    <n v="3"/>
  </r>
  <r>
    <n v="3536"/>
    <s v="India"/>
    <x v="3"/>
    <n v="10"/>
  </r>
  <r>
    <n v="3536"/>
    <s v="India"/>
    <x v="4"/>
    <n v="4"/>
  </r>
  <r>
    <n v="3536"/>
    <s v="India"/>
    <x v="5"/>
    <n v="20"/>
  </r>
  <r>
    <n v="11114"/>
    <s v="Spain"/>
    <x v="0"/>
    <n v="25"/>
  </r>
  <r>
    <n v="11114"/>
    <s v="Spain"/>
    <x v="1"/>
    <n v="4"/>
  </r>
  <r>
    <n v="11114"/>
    <s v="Spain"/>
    <x v="2"/>
    <n v="9"/>
  </r>
  <r>
    <n v="11114"/>
    <s v="Spain"/>
    <x v="3"/>
    <n v="6"/>
  </r>
  <r>
    <n v="11114"/>
    <s v="Spain"/>
    <x v="4"/>
    <n v="8"/>
  </r>
  <r>
    <n v="11114"/>
    <s v="Spain"/>
    <x v="5"/>
    <n v="32"/>
  </r>
  <r>
    <n v="9671"/>
    <s v="Spain"/>
    <x v="0"/>
    <n v="14"/>
  </r>
  <r>
    <n v="9671"/>
    <s v="Spain"/>
    <x v="1"/>
    <n v="3"/>
  </r>
  <r>
    <n v="9671"/>
    <s v="Spain"/>
    <x v="2"/>
    <n v="21"/>
  </r>
  <r>
    <n v="9671"/>
    <s v="Spain"/>
    <x v="3"/>
    <n v="2"/>
  </r>
  <r>
    <n v="9671"/>
    <s v="Spain"/>
    <x v="4"/>
    <n v="1"/>
  </r>
  <r>
    <n v="9671"/>
    <s v="Spain"/>
    <x v="5"/>
    <n v="28"/>
  </r>
  <r>
    <n v="8975"/>
    <s v="Spain"/>
    <x v="0"/>
    <n v="14"/>
  </r>
  <r>
    <n v="8975"/>
    <s v="Spain"/>
    <x v="1"/>
    <n v="3"/>
  </r>
  <r>
    <n v="8975"/>
    <s v="Spain"/>
    <x v="2"/>
    <n v="21"/>
  </r>
  <r>
    <n v="8975"/>
    <s v="Spain"/>
    <x v="3"/>
    <n v="2"/>
  </r>
  <r>
    <n v="8975"/>
    <s v="Spain"/>
    <x v="4"/>
    <n v="1"/>
  </r>
  <r>
    <n v="8975"/>
    <s v="Spain"/>
    <x v="5"/>
    <n v="28"/>
  </r>
  <r>
    <n v="8442"/>
    <s v="Canada"/>
    <x v="0"/>
    <n v="9"/>
  </r>
  <r>
    <n v="8442"/>
    <s v="Canada"/>
    <x v="1"/>
    <n v="0"/>
  </r>
  <r>
    <n v="8442"/>
    <s v="Canada"/>
    <x v="2"/>
    <n v="7"/>
  </r>
  <r>
    <n v="8442"/>
    <s v="Canada"/>
    <x v="3"/>
    <n v="3"/>
  </r>
  <r>
    <n v="8442"/>
    <s v="Canada"/>
    <x v="4"/>
    <n v="4"/>
  </r>
  <r>
    <n v="8442"/>
    <s v="Canada"/>
    <x v="5"/>
    <n v="7"/>
  </r>
  <r>
    <n v="4259"/>
    <s v="India"/>
    <x v="0"/>
    <n v="6"/>
  </r>
  <r>
    <n v="4259"/>
    <s v="India"/>
    <x v="1"/>
    <n v="0"/>
  </r>
  <r>
    <n v="4259"/>
    <s v="India"/>
    <x v="2"/>
    <n v="4"/>
  </r>
  <r>
    <n v="4259"/>
    <s v="India"/>
    <x v="3"/>
    <n v="0"/>
  </r>
  <r>
    <n v="4259"/>
    <s v="India"/>
    <x v="4"/>
    <n v="0"/>
  </r>
  <r>
    <n v="4259"/>
    <s v="India"/>
    <x v="5"/>
    <n v="0"/>
  </r>
  <r>
    <n v="9986"/>
    <s v="Saudi Arabia"/>
    <x v="0"/>
    <n v="16"/>
  </r>
  <r>
    <n v="9986"/>
    <s v="Saudi Arabia"/>
    <x v="1"/>
    <n v="0"/>
  </r>
  <r>
    <n v="9986"/>
    <s v="Saudi Arabia"/>
    <x v="2"/>
    <n v="23"/>
  </r>
  <r>
    <n v="9986"/>
    <s v="Saudi Arabia"/>
    <x v="3"/>
    <n v="3"/>
  </r>
  <r>
    <n v="9986"/>
    <s v="Saudi Arabia"/>
    <x v="4"/>
    <n v="2"/>
  </r>
  <r>
    <n v="9986"/>
    <s v="Saudi Arabia"/>
    <x v="5"/>
    <n v="10"/>
  </r>
  <r>
    <n v="11121"/>
    <s v="India"/>
    <x v="0"/>
    <n v="2"/>
  </r>
  <r>
    <n v="11121"/>
    <s v="India"/>
    <x v="1"/>
    <n v="14"/>
  </r>
  <r>
    <n v="11121"/>
    <s v="India"/>
    <x v="2"/>
    <n v="28"/>
  </r>
  <r>
    <n v="11121"/>
    <s v="India"/>
    <x v="3"/>
    <n v="16"/>
  </r>
  <r>
    <n v="11121"/>
    <s v="India"/>
    <x v="4"/>
    <n v="3"/>
  </r>
  <r>
    <n v="11121"/>
    <s v="India"/>
    <x v="5"/>
    <n v="7"/>
  </r>
  <r>
    <n v="3102"/>
    <s v="Canada"/>
    <x v="0"/>
    <n v="2"/>
  </r>
  <r>
    <n v="3102"/>
    <s v="Canada"/>
    <x v="1"/>
    <n v="3"/>
  </r>
  <r>
    <n v="3102"/>
    <s v="Canada"/>
    <x v="2"/>
    <n v="12"/>
  </r>
  <r>
    <n v="3102"/>
    <s v="Canada"/>
    <x v="3"/>
    <n v="3"/>
  </r>
  <r>
    <n v="3102"/>
    <s v="Canada"/>
    <x v="4"/>
    <n v="5"/>
  </r>
  <r>
    <n v="3102"/>
    <s v="Canada"/>
    <x v="5"/>
    <n v="7"/>
  </r>
  <r>
    <n v="10432"/>
    <s v="Canada"/>
    <x v="0"/>
    <n v="2"/>
  </r>
  <r>
    <n v="10432"/>
    <s v="Canada"/>
    <x v="1"/>
    <n v="0"/>
  </r>
  <r>
    <n v="10432"/>
    <s v="Canada"/>
    <x v="2"/>
    <n v="9"/>
  </r>
  <r>
    <n v="10432"/>
    <s v="Canada"/>
    <x v="3"/>
    <n v="3"/>
  </r>
  <r>
    <n v="10432"/>
    <s v="Canada"/>
    <x v="4"/>
    <n v="6"/>
  </r>
  <r>
    <n v="10432"/>
    <s v="Canada"/>
    <x v="5"/>
    <n v="2"/>
  </r>
  <r>
    <n v="8523"/>
    <s v="Canada"/>
    <x v="0"/>
    <n v="24"/>
  </r>
  <r>
    <n v="8523"/>
    <s v="Canada"/>
    <x v="1"/>
    <n v="1"/>
  </r>
  <r>
    <n v="8523"/>
    <s v="Canada"/>
    <x v="2"/>
    <n v="16"/>
  </r>
  <r>
    <n v="8523"/>
    <s v="Canada"/>
    <x v="3"/>
    <n v="12"/>
  </r>
  <r>
    <n v="8523"/>
    <s v="Canada"/>
    <x v="4"/>
    <n v="2"/>
  </r>
  <r>
    <n v="8523"/>
    <s v="Canada"/>
    <x v="5"/>
    <n v="5"/>
  </r>
  <r>
    <n v="5868"/>
    <s v="Canada"/>
    <x v="0"/>
    <n v="2"/>
  </r>
  <r>
    <n v="5868"/>
    <s v="Canada"/>
    <x v="1"/>
    <n v="4"/>
  </r>
  <r>
    <n v="5868"/>
    <s v="Canada"/>
    <x v="2"/>
    <n v="9"/>
  </r>
  <r>
    <n v="5868"/>
    <s v="Canada"/>
    <x v="3"/>
    <n v="10"/>
  </r>
  <r>
    <n v="5868"/>
    <s v="Canada"/>
    <x v="4"/>
    <n v="5"/>
  </r>
  <r>
    <n v="5868"/>
    <s v="Canada"/>
    <x v="5"/>
    <n v="16"/>
  </r>
  <r>
    <n v="4329"/>
    <s v="Australia"/>
    <x v="0"/>
    <n v="6"/>
  </r>
  <r>
    <n v="4329"/>
    <s v="Australia"/>
    <x v="1"/>
    <n v="0"/>
  </r>
  <r>
    <n v="4329"/>
    <s v="Australia"/>
    <x v="2"/>
    <n v="6"/>
  </r>
  <r>
    <n v="4329"/>
    <s v="Australia"/>
    <x v="3"/>
    <n v="2"/>
  </r>
  <r>
    <n v="4329"/>
    <s v="Australia"/>
    <x v="4"/>
    <n v="1"/>
  </r>
  <r>
    <n v="4329"/>
    <s v="Australia"/>
    <x v="5"/>
    <n v="1"/>
  </r>
  <r>
    <n v="6682"/>
    <s v="Spain"/>
    <x v="0"/>
    <n v="2"/>
  </r>
  <r>
    <n v="6682"/>
    <s v="Spain"/>
    <x v="1"/>
    <n v="8"/>
  </r>
  <r>
    <n v="6682"/>
    <s v="Spain"/>
    <x v="2"/>
    <n v="1"/>
  </r>
  <r>
    <n v="6682"/>
    <s v="Spain"/>
    <x v="3"/>
    <n v="4"/>
  </r>
  <r>
    <n v="6682"/>
    <s v="Spain"/>
    <x v="4"/>
    <n v="7"/>
  </r>
  <r>
    <n v="6682"/>
    <s v="Spain"/>
    <x v="5"/>
    <n v="15"/>
  </r>
  <r>
    <n v="2253"/>
    <s v="Spain"/>
    <x v="0"/>
    <n v="32"/>
  </r>
  <r>
    <n v="2253"/>
    <s v="Spain"/>
    <x v="1"/>
    <n v="0"/>
  </r>
  <r>
    <n v="2253"/>
    <s v="Spain"/>
    <x v="2"/>
    <n v="8"/>
  </r>
  <r>
    <n v="2253"/>
    <s v="Spain"/>
    <x v="3"/>
    <n v="23"/>
  </r>
  <r>
    <n v="2253"/>
    <s v="Spain"/>
    <x v="4"/>
    <n v="4"/>
  </r>
  <r>
    <n v="2253"/>
    <s v="Spain"/>
    <x v="5"/>
    <n v="18"/>
  </r>
  <r>
    <n v="2326"/>
    <s v="Spain"/>
    <x v="0"/>
    <n v="32"/>
  </r>
  <r>
    <n v="2326"/>
    <s v="Spain"/>
    <x v="1"/>
    <n v="0"/>
  </r>
  <r>
    <n v="2326"/>
    <s v="Spain"/>
    <x v="2"/>
    <n v="8"/>
  </r>
  <r>
    <n v="2326"/>
    <s v="Spain"/>
    <x v="3"/>
    <n v="23"/>
  </r>
  <r>
    <n v="2326"/>
    <s v="Spain"/>
    <x v="4"/>
    <n v="4"/>
  </r>
  <r>
    <n v="2326"/>
    <s v="Spain"/>
    <x v="5"/>
    <n v="18"/>
  </r>
  <r>
    <n v="1876"/>
    <s v="India"/>
    <x v="0"/>
    <n v="32"/>
  </r>
  <r>
    <n v="1876"/>
    <s v="India"/>
    <x v="1"/>
    <n v="0"/>
  </r>
  <r>
    <n v="1876"/>
    <s v="India"/>
    <x v="2"/>
    <n v="8"/>
  </r>
  <r>
    <n v="1876"/>
    <s v="India"/>
    <x v="3"/>
    <n v="23"/>
  </r>
  <r>
    <n v="1876"/>
    <s v="India"/>
    <x v="4"/>
    <n v="4"/>
  </r>
  <r>
    <n v="1876"/>
    <s v="India"/>
    <x v="5"/>
    <n v="18"/>
  </r>
  <r>
    <n v="624"/>
    <s v="Saudi Arabia"/>
    <x v="0"/>
    <n v="6"/>
  </r>
  <r>
    <n v="624"/>
    <s v="Saudi Arabia"/>
    <x v="1"/>
    <n v="4"/>
  </r>
  <r>
    <n v="624"/>
    <s v="Saudi Arabia"/>
    <x v="2"/>
    <n v="1"/>
  </r>
  <r>
    <n v="624"/>
    <s v="Saudi Arabia"/>
    <x v="3"/>
    <n v="7"/>
  </r>
  <r>
    <n v="624"/>
    <s v="Saudi Arabia"/>
    <x v="4"/>
    <n v="2"/>
  </r>
  <r>
    <n v="624"/>
    <s v="Saudi Arabia"/>
    <x v="5"/>
    <n v="15"/>
  </r>
  <r>
    <n v="9668"/>
    <s v="Saudi Arabia"/>
    <x v="0"/>
    <n v="4"/>
  </r>
  <r>
    <n v="9668"/>
    <s v="Saudi Arabia"/>
    <x v="1"/>
    <n v="16"/>
  </r>
  <r>
    <n v="9668"/>
    <s v="Saudi Arabia"/>
    <x v="2"/>
    <n v="20"/>
  </r>
  <r>
    <n v="9668"/>
    <s v="Saudi Arabia"/>
    <x v="3"/>
    <n v="0"/>
  </r>
  <r>
    <n v="9668"/>
    <s v="Saudi Arabia"/>
    <x v="4"/>
    <n v="17"/>
  </r>
  <r>
    <n v="9668"/>
    <s v="Saudi Arabia"/>
    <x v="5"/>
    <n v="20"/>
  </r>
  <r>
    <n v="4055"/>
    <s v="Spain"/>
    <x v="0"/>
    <n v="2"/>
  </r>
  <r>
    <n v="4055"/>
    <s v="Spain"/>
    <x v="1"/>
    <n v="10"/>
  </r>
  <r>
    <n v="4055"/>
    <s v="Spain"/>
    <x v="2"/>
    <n v="11"/>
  </r>
  <r>
    <n v="4055"/>
    <s v="Spain"/>
    <x v="3"/>
    <n v="12"/>
  </r>
  <r>
    <n v="4055"/>
    <s v="Spain"/>
    <x v="4"/>
    <n v="9"/>
  </r>
  <r>
    <n v="4055"/>
    <s v="Spain"/>
    <x v="5"/>
    <n v="20"/>
  </r>
  <r>
    <n v="2661"/>
    <s v="Saudi Arabia"/>
    <x v="0"/>
    <n v="12"/>
  </r>
  <r>
    <n v="2661"/>
    <s v="Saudi Arabia"/>
    <x v="1"/>
    <n v="4"/>
  </r>
  <r>
    <n v="2661"/>
    <s v="Saudi Arabia"/>
    <x v="2"/>
    <n v="2"/>
  </r>
  <r>
    <n v="2661"/>
    <s v="Saudi Arabia"/>
    <x v="3"/>
    <n v="10"/>
  </r>
  <r>
    <n v="2661"/>
    <s v="Saudi Arabia"/>
    <x v="4"/>
    <n v="6"/>
  </r>
  <r>
    <n v="2661"/>
    <s v="Saudi Arabia"/>
    <x v="5"/>
    <n v="10"/>
  </r>
  <r>
    <n v="3130"/>
    <s v="Spain"/>
    <x v="0"/>
    <n v="12"/>
  </r>
  <r>
    <n v="3130"/>
    <s v="Spain"/>
    <x v="1"/>
    <n v="4"/>
  </r>
  <r>
    <n v="3130"/>
    <s v="Spain"/>
    <x v="2"/>
    <n v="2"/>
  </r>
  <r>
    <n v="3130"/>
    <s v="Spain"/>
    <x v="3"/>
    <n v="10"/>
  </r>
  <r>
    <n v="3130"/>
    <s v="Spain"/>
    <x v="4"/>
    <n v="6"/>
  </r>
  <r>
    <n v="3130"/>
    <s v="Spain"/>
    <x v="5"/>
    <n v="10"/>
  </r>
  <r>
    <n v="10826"/>
    <s v="Spain"/>
    <x v="0"/>
    <n v="6"/>
  </r>
  <r>
    <n v="10826"/>
    <s v="Spain"/>
    <x v="1"/>
    <n v="1"/>
  </r>
  <r>
    <n v="10826"/>
    <s v="Spain"/>
    <x v="2"/>
    <n v="7"/>
  </r>
  <r>
    <n v="10826"/>
    <s v="Spain"/>
    <x v="3"/>
    <n v="23"/>
  </r>
  <r>
    <n v="10826"/>
    <s v="Spain"/>
    <x v="4"/>
    <n v="4"/>
  </r>
  <r>
    <n v="10826"/>
    <s v="Spain"/>
    <x v="5"/>
    <n v="19"/>
  </r>
  <r>
    <n v="4086"/>
    <s v="Germany"/>
    <x v="0"/>
    <n v="6"/>
  </r>
  <r>
    <n v="4086"/>
    <s v="Germany"/>
    <x v="1"/>
    <n v="1"/>
  </r>
  <r>
    <n v="4086"/>
    <s v="Germany"/>
    <x v="2"/>
    <n v="7"/>
  </r>
  <r>
    <n v="4086"/>
    <s v="Germany"/>
    <x v="3"/>
    <n v="23"/>
  </r>
  <r>
    <n v="4086"/>
    <s v="Germany"/>
    <x v="4"/>
    <n v="4"/>
  </r>
  <r>
    <n v="4086"/>
    <s v="Germany"/>
    <x v="5"/>
    <n v="19"/>
  </r>
  <r>
    <n v="10304"/>
    <s v="Spain"/>
    <x v="0"/>
    <n v="6"/>
  </r>
  <r>
    <n v="10304"/>
    <s v="Spain"/>
    <x v="1"/>
    <n v="1"/>
  </r>
  <r>
    <n v="10304"/>
    <s v="Spain"/>
    <x v="2"/>
    <n v="7"/>
  </r>
  <r>
    <n v="10304"/>
    <s v="Spain"/>
    <x v="3"/>
    <n v="23"/>
  </r>
  <r>
    <n v="10304"/>
    <s v="Spain"/>
    <x v="4"/>
    <n v="4"/>
  </r>
  <r>
    <n v="10304"/>
    <s v="Spain"/>
    <x v="5"/>
    <n v="19"/>
  </r>
  <r>
    <n v="7892"/>
    <s v="USA"/>
    <x v="0"/>
    <n v="6"/>
  </r>
  <r>
    <n v="7892"/>
    <s v="USA"/>
    <x v="1"/>
    <n v="4"/>
  </r>
  <r>
    <n v="7892"/>
    <s v="USA"/>
    <x v="2"/>
    <n v="25"/>
  </r>
  <r>
    <n v="7892"/>
    <s v="USA"/>
    <x v="3"/>
    <n v="15"/>
  </r>
  <r>
    <n v="7892"/>
    <s v="USA"/>
    <x v="4"/>
    <n v="12"/>
  </r>
  <r>
    <n v="7892"/>
    <s v="USA"/>
    <x v="5"/>
    <n v="13"/>
  </r>
  <r>
    <n v="6528"/>
    <s v="Spain"/>
    <x v="0"/>
    <n v="2"/>
  </r>
  <r>
    <n v="6528"/>
    <s v="Spain"/>
    <x v="1"/>
    <n v="2"/>
  </r>
  <r>
    <n v="6528"/>
    <s v="Spain"/>
    <x v="2"/>
    <n v="2"/>
  </r>
  <r>
    <n v="6528"/>
    <s v="Spain"/>
    <x v="3"/>
    <n v="2"/>
  </r>
  <r>
    <n v="6528"/>
    <s v="Spain"/>
    <x v="4"/>
    <n v="1"/>
  </r>
  <r>
    <n v="6528"/>
    <s v="Spain"/>
    <x v="5"/>
    <n v="1"/>
  </r>
  <r>
    <n v="6398"/>
    <s v="Spain"/>
    <x v="0"/>
    <n v="7"/>
  </r>
  <r>
    <n v="6398"/>
    <s v="Spain"/>
    <x v="1"/>
    <n v="10"/>
  </r>
  <r>
    <n v="6398"/>
    <s v="Spain"/>
    <x v="2"/>
    <n v="13"/>
  </r>
  <r>
    <n v="6398"/>
    <s v="Spain"/>
    <x v="3"/>
    <n v="16"/>
  </r>
  <r>
    <n v="6398"/>
    <s v="Spain"/>
    <x v="4"/>
    <n v="0"/>
  </r>
  <r>
    <n v="6398"/>
    <s v="Spain"/>
    <x v="5"/>
    <n v="4"/>
  </r>
  <r>
    <n v="5294"/>
    <s v="Spain"/>
    <x v="0"/>
    <n v="6"/>
  </r>
  <r>
    <n v="5294"/>
    <s v="Spain"/>
    <x v="1"/>
    <n v="8"/>
  </r>
  <r>
    <n v="5294"/>
    <s v="Spain"/>
    <x v="2"/>
    <n v="19"/>
  </r>
  <r>
    <n v="5294"/>
    <s v="Spain"/>
    <x v="3"/>
    <n v="16"/>
  </r>
  <r>
    <n v="5294"/>
    <s v="Spain"/>
    <x v="4"/>
    <n v="4"/>
  </r>
  <r>
    <n v="5294"/>
    <s v="Spain"/>
    <x v="5"/>
    <n v="4"/>
  </r>
  <r>
    <n v="3068"/>
    <s v="Spain"/>
    <x v="0"/>
    <n v="1"/>
  </r>
  <r>
    <n v="3068"/>
    <s v="Spain"/>
    <x v="1"/>
    <n v="12"/>
  </r>
  <r>
    <n v="3068"/>
    <s v="Spain"/>
    <x v="2"/>
    <n v="9"/>
  </r>
  <r>
    <n v="3068"/>
    <s v="Spain"/>
    <x v="3"/>
    <n v="0"/>
  </r>
  <r>
    <n v="3068"/>
    <s v="Spain"/>
    <x v="4"/>
    <n v="14"/>
  </r>
  <r>
    <n v="3068"/>
    <s v="Spain"/>
    <x v="5"/>
    <n v="7"/>
  </r>
  <r>
    <n v="8369"/>
    <s v="Spain"/>
    <x v="0"/>
    <n v="1"/>
  </r>
  <r>
    <n v="8369"/>
    <s v="Spain"/>
    <x v="1"/>
    <n v="2"/>
  </r>
  <r>
    <n v="8369"/>
    <s v="Spain"/>
    <x v="2"/>
    <n v="7"/>
  </r>
  <r>
    <n v="8369"/>
    <s v="Spain"/>
    <x v="3"/>
    <n v="4"/>
  </r>
  <r>
    <n v="8369"/>
    <s v="Spain"/>
    <x v="4"/>
    <n v="3"/>
  </r>
  <r>
    <n v="8369"/>
    <s v="Spain"/>
    <x v="5"/>
    <n v="11"/>
  </r>
  <r>
    <n v="2431"/>
    <s v="Spain"/>
    <x v="0"/>
    <n v="12"/>
  </r>
  <r>
    <n v="2431"/>
    <s v="Spain"/>
    <x v="1"/>
    <n v="4"/>
  </r>
  <r>
    <n v="2431"/>
    <s v="Spain"/>
    <x v="2"/>
    <n v="19"/>
  </r>
  <r>
    <n v="2431"/>
    <s v="Spain"/>
    <x v="3"/>
    <n v="12"/>
  </r>
  <r>
    <n v="2431"/>
    <s v="Spain"/>
    <x v="4"/>
    <n v="6"/>
  </r>
  <r>
    <n v="2431"/>
    <s v="Spain"/>
    <x v="5"/>
    <n v="14"/>
  </r>
  <r>
    <n v="10790"/>
    <s v="Spain"/>
    <x v="0"/>
    <n v="9"/>
  </r>
  <r>
    <n v="10790"/>
    <s v="Spain"/>
    <x v="1"/>
    <n v="0"/>
  </r>
  <r>
    <n v="10790"/>
    <s v="Spain"/>
    <x v="2"/>
    <n v="5"/>
  </r>
  <r>
    <n v="10790"/>
    <s v="Spain"/>
    <x v="3"/>
    <n v="0"/>
  </r>
  <r>
    <n v="10790"/>
    <s v="Spain"/>
    <x v="4"/>
    <n v="0"/>
  </r>
  <r>
    <n v="10790"/>
    <s v="Spain"/>
    <x v="5"/>
    <n v="7"/>
  </r>
  <r>
    <n v="5029"/>
    <s v="Spain"/>
    <x v="0"/>
    <n v="3"/>
  </r>
  <r>
    <n v="5029"/>
    <s v="Spain"/>
    <x v="1"/>
    <n v="1"/>
  </r>
  <r>
    <n v="5029"/>
    <s v="Spain"/>
    <x v="2"/>
    <n v="2"/>
  </r>
  <r>
    <n v="5029"/>
    <s v="Spain"/>
    <x v="3"/>
    <n v="4"/>
  </r>
  <r>
    <n v="5029"/>
    <s v="Spain"/>
    <x v="4"/>
    <n v="3"/>
  </r>
  <r>
    <n v="5029"/>
    <s v="Spain"/>
    <x v="5"/>
    <n v="1"/>
  </r>
  <r>
    <n v="6742"/>
    <s v="Spain"/>
    <x v="0"/>
    <n v="2"/>
  </r>
  <r>
    <n v="6742"/>
    <s v="Spain"/>
    <x v="1"/>
    <n v="2"/>
  </r>
  <r>
    <n v="6742"/>
    <s v="Spain"/>
    <x v="2"/>
    <n v="1"/>
  </r>
  <r>
    <n v="6742"/>
    <s v="Spain"/>
    <x v="3"/>
    <n v="3"/>
  </r>
  <r>
    <n v="6742"/>
    <s v="Spain"/>
    <x v="4"/>
    <n v="1"/>
  </r>
  <r>
    <n v="6742"/>
    <s v="Spain"/>
    <x v="5"/>
    <n v="2"/>
  </r>
  <r>
    <n v="8625"/>
    <s v="USA"/>
    <x v="0"/>
    <n v="15"/>
  </r>
  <r>
    <n v="8625"/>
    <s v="USA"/>
    <x v="1"/>
    <n v="1"/>
  </r>
  <r>
    <n v="8625"/>
    <s v="USA"/>
    <x v="2"/>
    <n v="23"/>
  </r>
  <r>
    <n v="8625"/>
    <s v="USA"/>
    <x v="3"/>
    <n v="0"/>
  </r>
  <r>
    <n v="8625"/>
    <s v="USA"/>
    <x v="4"/>
    <n v="5"/>
  </r>
  <r>
    <n v="8625"/>
    <s v="USA"/>
    <x v="5"/>
    <n v="1"/>
  </r>
  <r>
    <n v="6516"/>
    <s v="Australia"/>
    <x v="0"/>
    <n v="0"/>
  </r>
  <r>
    <n v="6516"/>
    <s v="Australia"/>
    <x v="1"/>
    <n v="0"/>
  </r>
  <r>
    <n v="6516"/>
    <s v="Australia"/>
    <x v="2"/>
    <n v="1"/>
  </r>
  <r>
    <n v="6516"/>
    <s v="Australia"/>
    <x v="3"/>
    <n v="7"/>
  </r>
  <r>
    <n v="6516"/>
    <s v="Australia"/>
    <x v="4"/>
    <n v="4"/>
  </r>
  <r>
    <n v="6516"/>
    <s v="Australia"/>
    <x v="5"/>
    <n v="6"/>
  </r>
  <r>
    <n v="4992"/>
    <s v="Spain"/>
    <x v="0"/>
    <n v="6"/>
  </r>
  <r>
    <n v="4992"/>
    <s v="Spain"/>
    <x v="1"/>
    <n v="4"/>
  </r>
  <r>
    <n v="4992"/>
    <s v="Spain"/>
    <x v="2"/>
    <n v="16"/>
  </r>
  <r>
    <n v="4992"/>
    <s v="Spain"/>
    <x v="3"/>
    <n v="3"/>
  </r>
  <r>
    <n v="4992"/>
    <s v="Spain"/>
    <x v="4"/>
    <n v="10"/>
  </r>
  <r>
    <n v="4992"/>
    <s v="Spain"/>
    <x v="5"/>
    <n v="30"/>
  </r>
  <r>
    <n v="4240"/>
    <s v="Spain"/>
    <x v="0"/>
    <n v="4"/>
  </r>
  <r>
    <n v="4240"/>
    <s v="Spain"/>
    <x v="1"/>
    <n v="9"/>
  </r>
  <r>
    <n v="4240"/>
    <s v="Spain"/>
    <x v="2"/>
    <n v="16"/>
  </r>
  <r>
    <n v="4240"/>
    <s v="Spain"/>
    <x v="3"/>
    <n v="17"/>
  </r>
  <r>
    <n v="4240"/>
    <s v="Spain"/>
    <x v="4"/>
    <n v="0"/>
  </r>
  <r>
    <n v="4240"/>
    <s v="Spain"/>
    <x v="5"/>
    <n v="12"/>
  </r>
  <r>
    <n v="2569"/>
    <s v="USA"/>
    <x v="0"/>
    <n v="3"/>
  </r>
  <r>
    <n v="2569"/>
    <s v="USA"/>
    <x v="1"/>
    <n v="14"/>
  </r>
  <r>
    <n v="2569"/>
    <s v="USA"/>
    <x v="2"/>
    <n v="17"/>
  </r>
  <r>
    <n v="2569"/>
    <s v="USA"/>
    <x v="3"/>
    <n v="6"/>
  </r>
  <r>
    <n v="2569"/>
    <s v="USA"/>
    <x v="4"/>
    <n v="1"/>
  </r>
  <r>
    <n v="2569"/>
    <s v="USA"/>
    <x v="5"/>
    <n v="5"/>
  </r>
  <r>
    <n v="1384"/>
    <s v="USA"/>
    <x v="0"/>
    <n v="6"/>
  </r>
  <r>
    <n v="1384"/>
    <s v="USA"/>
    <x v="1"/>
    <n v="4"/>
  </r>
  <r>
    <n v="1384"/>
    <s v="USA"/>
    <x v="2"/>
    <n v="14"/>
  </r>
  <r>
    <n v="1384"/>
    <s v="USA"/>
    <x v="3"/>
    <n v="8"/>
  </r>
  <r>
    <n v="1384"/>
    <s v="USA"/>
    <x v="4"/>
    <n v="8"/>
  </r>
  <r>
    <n v="1384"/>
    <s v="USA"/>
    <x v="5"/>
    <n v="22"/>
  </r>
  <r>
    <n v="9481"/>
    <s v="Canada"/>
    <x v="0"/>
    <n v="9"/>
  </r>
  <r>
    <n v="9481"/>
    <s v="Canada"/>
    <x v="1"/>
    <n v="9"/>
  </r>
  <r>
    <n v="9481"/>
    <s v="Canada"/>
    <x v="2"/>
    <n v="11"/>
  </r>
  <r>
    <n v="9481"/>
    <s v="Canada"/>
    <x v="3"/>
    <n v="13"/>
  </r>
  <r>
    <n v="9481"/>
    <s v="Canada"/>
    <x v="4"/>
    <n v="10"/>
  </r>
  <r>
    <n v="9481"/>
    <s v="Canada"/>
    <x v="5"/>
    <n v="16"/>
  </r>
  <r>
    <n v="1135"/>
    <s v="Canada"/>
    <x v="0"/>
    <n v="18"/>
  </r>
  <r>
    <n v="1135"/>
    <s v="Canada"/>
    <x v="1"/>
    <n v="2"/>
  </r>
  <r>
    <n v="1135"/>
    <s v="Canada"/>
    <x v="2"/>
    <n v="19"/>
  </r>
  <r>
    <n v="1135"/>
    <s v="Canada"/>
    <x v="3"/>
    <n v="0"/>
  </r>
  <r>
    <n v="1135"/>
    <s v="Canada"/>
    <x v="4"/>
    <n v="2"/>
  </r>
  <r>
    <n v="1135"/>
    <s v="Canada"/>
    <x v="5"/>
    <n v="6"/>
  </r>
  <r>
    <n v="24"/>
    <s v="Saudi Arabia"/>
    <x v="0"/>
    <n v="18"/>
  </r>
  <r>
    <n v="24"/>
    <s v="Saudi Arabia"/>
    <x v="1"/>
    <n v="2"/>
  </r>
  <r>
    <n v="24"/>
    <s v="Saudi Arabia"/>
    <x v="2"/>
    <n v="19"/>
  </r>
  <r>
    <n v="24"/>
    <s v="Saudi Arabia"/>
    <x v="3"/>
    <n v="0"/>
  </r>
  <r>
    <n v="24"/>
    <s v="Saudi Arabia"/>
    <x v="4"/>
    <n v="2"/>
  </r>
  <r>
    <n v="24"/>
    <s v="Saudi Arabia"/>
    <x v="5"/>
    <n v="6"/>
  </r>
  <r>
    <n v="3270"/>
    <s v="Saudi Arabia"/>
    <x v="0"/>
    <n v="12"/>
  </r>
  <r>
    <n v="3270"/>
    <s v="Saudi Arabia"/>
    <x v="1"/>
    <n v="23"/>
  </r>
  <r>
    <n v="3270"/>
    <s v="Saudi Arabia"/>
    <x v="2"/>
    <n v="38"/>
  </r>
  <r>
    <n v="3270"/>
    <s v="Saudi Arabia"/>
    <x v="3"/>
    <n v="30"/>
  </r>
  <r>
    <n v="3270"/>
    <s v="Saudi Arabia"/>
    <x v="4"/>
    <n v="18"/>
  </r>
  <r>
    <n v="3270"/>
    <s v="Saudi Arabia"/>
    <x v="5"/>
    <n v="7"/>
  </r>
  <r>
    <n v="7235"/>
    <s v="Germany"/>
    <x v="0"/>
    <n v="2"/>
  </r>
  <r>
    <n v="7235"/>
    <s v="Germany"/>
    <x v="1"/>
    <n v="5"/>
  </r>
  <r>
    <n v="7235"/>
    <s v="Germany"/>
    <x v="2"/>
    <n v="12"/>
  </r>
  <r>
    <n v="7235"/>
    <s v="Germany"/>
    <x v="3"/>
    <n v="4"/>
  </r>
  <r>
    <n v="7235"/>
    <s v="Germany"/>
    <x v="4"/>
    <n v="8"/>
  </r>
  <r>
    <n v="7235"/>
    <s v="Germany"/>
    <x v="5"/>
    <n v="7"/>
  </r>
  <r>
    <n v="10031"/>
    <s v="Saudi Arabia"/>
    <x v="0"/>
    <n v="20"/>
  </r>
  <r>
    <n v="10031"/>
    <s v="Saudi Arabia"/>
    <x v="1"/>
    <n v="2"/>
  </r>
  <r>
    <n v="10031"/>
    <s v="Saudi Arabia"/>
    <x v="2"/>
    <n v="23"/>
  </r>
  <r>
    <n v="10031"/>
    <s v="Saudi Arabia"/>
    <x v="3"/>
    <n v="3"/>
  </r>
  <r>
    <n v="10031"/>
    <s v="Saudi Arabia"/>
    <x v="4"/>
    <n v="1"/>
  </r>
  <r>
    <n v="10031"/>
    <s v="Saudi Arabia"/>
    <x v="5"/>
    <n v="4"/>
  </r>
  <r>
    <n v="4415"/>
    <s v="Spain"/>
    <x v="0"/>
    <n v="10"/>
  </r>
  <r>
    <n v="4415"/>
    <s v="Spain"/>
    <x v="1"/>
    <n v="4"/>
  </r>
  <r>
    <n v="4415"/>
    <s v="Spain"/>
    <x v="2"/>
    <n v="4"/>
  </r>
  <r>
    <n v="4415"/>
    <s v="Spain"/>
    <x v="3"/>
    <n v="3"/>
  </r>
  <r>
    <n v="4415"/>
    <s v="Spain"/>
    <x v="4"/>
    <n v="3"/>
  </r>
  <r>
    <n v="4415"/>
    <s v="Spain"/>
    <x v="5"/>
    <n v="14"/>
  </r>
  <r>
    <n v="3479"/>
    <s v="Canada"/>
    <x v="0"/>
    <n v="4"/>
  </r>
  <r>
    <n v="3479"/>
    <s v="Canada"/>
    <x v="1"/>
    <n v="8"/>
  </r>
  <r>
    <n v="3479"/>
    <s v="Canada"/>
    <x v="2"/>
    <n v="11"/>
  </r>
  <r>
    <n v="3479"/>
    <s v="Canada"/>
    <x v="3"/>
    <n v="12"/>
  </r>
  <r>
    <n v="3479"/>
    <s v="Canada"/>
    <x v="4"/>
    <n v="2"/>
  </r>
  <r>
    <n v="3479"/>
    <s v="Canada"/>
    <x v="5"/>
    <n v="13"/>
  </r>
  <r>
    <n v="2634"/>
    <s v="Spain"/>
    <x v="0"/>
    <n v="5"/>
  </r>
  <r>
    <n v="2634"/>
    <s v="Spain"/>
    <x v="1"/>
    <n v="7"/>
  </r>
  <r>
    <n v="2634"/>
    <s v="Spain"/>
    <x v="2"/>
    <n v="31"/>
  </r>
  <r>
    <n v="2634"/>
    <s v="Spain"/>
    <x v="3"/>
    <n v="15"/>
  </r>
  <r>
    <n v="2634"/>
    <s v="Spain"/>
    <x v="4"/>
    <n v="4"/>
  </r>
  <r>
    <n v="2634"/>
    <s v="Spain"/>
    <x v="5"/>
    <n v="7"/>
  </r>
  <r>
    <n v="4927"/>
    <s v="Saudi Arabia"/>
    <x v="0"/>
    <n v="8"/>
  </r>
  <r>
    <n v="4927"/>
    <s v="Saudi Arabia"/>
    <x v="1"/>
    <n v="3"/>
  </r>
  <r>
    <n v="4927"/>
    <s v="Saudi Arabia"/>
    <x v="2"/>
    <n v="22"/>
  </r>
  <r>
    <n v="4927"/>
    <s v="Saudi Arabia"/>
    <x v="3"/>
    <n v="21"/>
  </r>
  <r>
    <n v="4927"/>
    <s v="Saudi Arabia"/>
    <x v="4"/>
    <n v="1"/>
  </r>
  <r>
    <n v="4927"/>
    <s v="Saudi Arabia"/>
    <x v="5"/>
    <n v="13"/>
  </r>
  <r>
    <n v="8977"/>
    <s v="Spain"/>
    <x v="0"/>
    <n v="1"/>
  </r>
  <r>
    <n v="8977"/>
    <s v="Spain"/>
    <x v="1"/>
    <n v="3"/>
  </r>
  <r>
    <n v="8977"/>
    <s v="Spain"/>
    <x v="2"/>
    <n v="4"/>
  </r>
  <r>
    <n v="8977"/>
    <s v="Spain"/>
    <x v="3"/>
    <n v="2"/>
  </r>
  <r>
    <n v="8977"/>
    <s v="Spain"/>
    <x v="4"/>
    <n v="3"/>
  </r>
  <r>
    <n v="8977"/>
    <s v="Spain"/>
    <x v="5"/>
    <n v="11"/>
  </r>
  <r>
    <n v="10403"/>
    <s v="Canada"/>
    <x v="0"/>
    <n v="2"/>
  </r>
  <r>
    <n v="10403"/>
    <s v="Canada"/>
    <x v="1"/>
    <n v="13"/>
  </r>
  <r>
    <n v="10403"/>
    <s v="Canada"/>
    <x v="2"/>
    <n v="6"/>
  </r>
  <r>
    <n v="10403"/>
    <s v="Canada"/>
    <x v="3"/>
    <n v="7"/>
  </r>
  <r>
    <n v="10403"/>
    <s v="Canada"/>
    <x v="4"/>
    <n v="5"/>
  </r>
  <r>
    <n v="10403"/>
    <s v="Canada"/>
    <x v="5"/>
    <n v="11"/>
  </r>
  <r>
    <n v="6646"/>
    <s v="Canada"/>
    <x v="0"/>
    <n v="3"/>
  </r>
  <r>
    <n v="6646"/>
    <s v="Canada"/>
    <x v="1"/>
    <n v="0"/>
  </r>
  <r>
    <n v="6646"/>
    <s v="Canada"/>
    <x v="2"/>
    <n v="5"/>
  </r>
  <r>
    <n v="6646"/>
    <s v="Canada"/>
    <x v="3"/>
    <n v="13"/>
  </r>
  <r>
    <n v="6646"/>
    <s v="Canada"/>
    <x v="4"/>
    <n v="0"/>
  </r>
  <r>
    <n v="6646"/>
    <s v="Canada"/>
    <x v="5"/>
    <n v="1"/>
  </r>
  <r>
    <n v="11010"/>
    <s v="Spain"/>
    <x v="0"/>
    <n v="19"/>
  </r>
  <r>
    <n v="11010"/>
    <s v="Spain"/>
    <x v="1"/>
    <n v="3"/>
  </r>
  <r>
    <n v="11010"/>
    <s v="Spain"/>
    <x v="2"/>
    <n v="18"/>
  </r>
  <r>
    <n v="11010"/>
    <s v="Spain"/>
    <x v="3"/>
    <n v="3"/>
  </r>
  <r>
    <n v="11010"/>
    <s v="Spain"/>
    <x v="4"/>
    <n v="1"/>
  </r>
  <r>
    <n v="11010"/>
    <s v="Spain"/>
    <x v="5"/>
    <n v="0"/>
  </r>
  <r>
    <n v="3559"/>
    <s v="India"/>
    <x v="0"/>
    <n v="12"/>
  </r>
  <r>
    <n v="3559"/>
    <s v="India"/>
    <x v="1"/>
    <n v="11"/>
  </r>
  <r>
    <n v="3559"/>
    <s v="India"/>
    <x v="2"/>
    <n v="10"/>
  </r>
  <r>
    <n v="3559"/>
    <s v="India"/>
    <x v="3"/>
    <n v="3"/>
  </r>
  <r>
    <n v="3559"/>
    <s v="India"/>
    <x v="4"/>
    <n v="12"/>
  </r>
  <r>
    <n v="3559"/>
    <s v="India"/>
    <x v="5"/>
    <n v="9"/>
  </r>
  <r>
    <n v="7620"/>
    <s v="India"/>
    <x v="0"/>
    <n v="5"/>
  </r>
  <r>
    <n v="7620"/>
    <s v="India"/>
    <x v="1"/>
    <n v="11"/>
  </r>
  <r>
    <n v="7620"/>
    <s v="India"/>
    <x v="2"/>
    <n v="16"/>
  </r>
  <r>
    <n v="7620"/>
    <s v="India"/>
    <x v="3"/>
    <n v="21"/>
  </r>
  <r>
    <n v="7620"/>
    <s v="India"/>
    <x v="4"/>
    <n v="8"/>
  </r>
  <r>
    <n v="7620"/>
    <s v="India"/>
    <x v="5"/>
    <n v="45"/>
  </r>
  <r>
    <n v="5394"/>
    <s v="Spain"/>
    <x v="0"/>
    <n v="3"/>
  </r>
  <r>
    <n v="5394"/>
    <s v="Spain"/>
    <x v="1"/>
    <n v="9"/>
  </r>
  <r>
    <n v="5394"/>
    <s v="Spain"/>
    <x v="2"/>
    <n v="4"/>
  </r>
  <r>
    <n v="5394"/>
    <s v="Spain"/>
    <x v="3"/>
    <n v="7"/>
  </r>
  <r>
    <n v="5394"/>
    <s v="Spain"/>
    <x v="4"/>
    <n v="8"/>
  </r>
  <r>
    <n v="5394"/>
    <s v="Spain"/>
    <x v="5"/>
    <n v="7"/>
  </r>
  <r>
    <n v="642"/>
    <s v="Canada"/>
    <x v="0"/>
    <n v="1"/>
  </r>
  <r>
    <n v="642"/>
    <s v="Canada"/>
    <x v="1"/>
    <n v="3"/>
  </r>
  <r>
    <n v="642"/>
    <s v="Canada"/>
    <x v="2"/>
    <n v="2"/>
  </r>
  <r>
    <n v="642"/>
    <s v="Canada"/>
    <x v="3"/>
    <n v="20"/>
  </r>
  <r>
    <n v="642"/>
    <s v="Canada"/>
    <x v="4"/>
    <n v="30"/>
  </r>
  <r>
    <n v="642"/>
    <s v="Canada"/>
    <x v="5"/>
    <n v="47"/>
  </r>
  <r>
    <n v="6347"/>
    <s v="Spain"/>
    <x v="0"/>
    <n v="1"/>
  </r>
  <r>
    <n v="6347"/>
    <s v="Spain"/>
    <x v="1"/>
    <n v="1"/>
  </r>
  <r>
    <n v="6347"/>
    <s v="Spain"/>
    <x v="2"/>
    <n v="4"/>
  </r>
  <r>
    <n v="6347"/>
    <s v="Spain"/>
    <x v="3"/>
    <n v="11"/>
  </r>
  <r>
    <n v="6347"/>
    <s v="Spain"/>
    <x v="4"/>
    <n v="9"/>
  </r>
  <r>
    <n v="6347"/>
    <s v="Spain"/>
    <x v="5"/>
    <n v="10"/>
  </r>
  <r>
    <n v="4808"/>
    <s v="Spain"/>
    <x v="0"/>
    <n v="1"/>
  </r>
  <r>
    <n v="4808"/>
    <s v="Spain"/>
    <x v="1"/>
    <n v="2"/>
  </r>
  <r>
    <n v="4808"/>
    <s v="Spain"/>
    <x v="2"/>
    <n v="5"/>
  </r>
  <r>
    <n v="4808"/>
    <s v="Spain"/>
    <x v="3"/>
    <n v="6"/>
  </r>
  <r>
    <n v="4808"/>
    <s v="Spain"/>
    <x v="4"/>
    <n v="0"/>
  </r>
  <r>
    <n v="4808"/>
    <s v="Spain"/>
    <x v="5"/>
    <n v="3"/>
  </r>
  <r>
    <n v="10995"/>
    <s v="Saudi Arabia"/>
    <x v="0"/>
    <n v="16"/>
  </r>
  <r>
    <n v="10995"/>
    <s v="Saudi Arabia"/>
    <x v="1"/>
    <n v="5"/>
  </r>
  <r>
    <n v="10995"/>
    <s v="Saudi Arabia"/>
    <x v="2"/>
    <n v="30"/>
  </r>
  <r>
    <n v="10995"/>
    <s v="Saudi Arabia"/>
    <x v="3"/>
    <n v="8"/>
  </r>
  <r>
    <n v="10995"/>
    <s v="Saudi Arabia"/>
    <x v="4"/>
    <n v="7"/>
  </r>
  <r>
    <n v="10995"/>
    <s v="Saudi Arabia"/>
    <x v="5"/>
    <n v="26"/>
  </r>
  <r>
    <n v="6354"/>
    <s v="Spain"/>
    <x v="0"/>
    <n v="5"/>
  </r>
  <r>
    <n v="6354"/>
    <s v="Spain"/>
    <x v="1"/>
    <n v="2"/>
  </r>
  <r>
    <n v="6354"/>
    <s v="Spain"/>
    <x v="2"/>
    <n v="16"/>
  </r>
  <r>
    <n v="6354"/>
    <s v="Spain"/>
    <x v="3"/>
    <n v="3"/>
  </r>
  <r>
    <n v="6354"/>
    <s v="Spain"/>
    <x v="4"/>
    <n v="2"/>
  </r>
  <r>
    <n v="6354"/>
    <s v="Spain"/>
    <x v="5"/>
    <n v="19"/>
  </r>
  <r>
    <n v="8420"/>
    <s v="Spain"/>
    <x v="0"/>
    <n v="7"/>
  </r>
  <r>
    <n v="8420"/>
    <s v="Spain"/>
    <x v="1"/>
    <n v="4"/>
  </r>
  <r>
    <n v="8420"/>
    <s v="Spain"/>
    <x v="2"/>
    <n v="13"/>
  </r>
  <r>
    <n v="8420"/>
    <s v="Spain"/>
    <x v="3"/>
    <n v="15"/>
  </r>
  <r>
    <n v="8420"/>
    <s v="Spain"/>
    <x v="4"/>
    <n v="8"/>
  </r>
  <r>
    <n v="8420"/>
    <s v="Spain"/>
    <x v="5"/>
    <n v="17"/>
  </r>
  <r>
    <n v="10065"/>
    <s v="Spain"/>
    <x v="0"/>
    <n v="7"/>
  </r>
  <r>
    <n v="10065"/>
    <s v="Spain"/>
    <x v="1"/>
    <n v="4"/>
  </r>
  <r>
    <n v="10065"/>
    <s v="Spain"/>
    <x v="2"/>
    <n v="13"/>
  </r>
  <r>
    <n v="10065"/>
    <s v="Spain"/>
    <x v="3"/>
    <n v="15"/>
  </r>
  <r>
    <n v="10065"/>
    <s v="Spain"/>
    <x v="4"/>
    <n v="8"/>
  </r>
  <r>
    <n v="10065"/>
    <s v="Spain"/>
    <x v="5"/>
    <n v="17"/>
  </r>
  <r>
    <n v="10264"/>
    <s v="Saudi Arabia"/>
    <x v="0"/>
    <n v="1"/>
  </r>
  <r>
    <n v="10264"/>
    <s v="Saudi Arabia"/>
    <x v="1"/>
    <n v="2"/>
  </r>
  <r>
    <n v="10264"/>
    <s v="Saudi Arabia"/>
    <x v="2"/>
    <n v="8"/>
  </r>
  <r>
    <n v="10264"/>
    <s v="Saudi Arabia"/>
    <x v="3"/>
    <n v="4"/>
  </r>
  <r>
    <n v="10264"/>
    <s v="Saudi Arabia"/>
    <x v="4"/>
    <n v="3"/>
  </r>
  <r>
    <n v="10264"/>
    <s v="Saudi Arabia"/>
    <x v="5"/>
    <n v="13"/>
  </r>
  <r>
    <n v="234"/>
    <s v="Spain"/>
    <x v="0"/>
    <n v="1"/>
  </r>
  <r>
    <n v="234"/>
    <s v="Spain"/>
    <x v="1"/>
    <n v="2"/>
  </r>
  <r>
    <n v="234"/>
    <s v="Spain"/>
    <x v="2"/>
    <n v="8"/>
  </r>
  <r>
    <n v="234"/>
    <s v="Spain"/>
    <x v="3"/>
    <n v="4"/>
  </r>
  <r>
    <n v="234"/>
    <s v="Spain"/>
    <x v="4"/>
    <n v="3"/>
  </r>
  <r>
    <n v="234"/>
    <s v="Spain"/>
    <x v="5"/>
    <n v="13"/>
  </r>
  <r>
    <n v="7600"/>
    <s v="Canada"/>
    <x v="0"/>
    <n v="1"/>
  </r>
  <r>
    <n v="7600"/>
    <s v="Canada"/>
    <x v="1"/>
    <n v="3"/>
  </r>
  <r>
    <n v="7600"/>
    <s v="Canada"/>
    <x v="2"/>
    <n v="3"/>
  </r>
  <r>
    <n v="7600"/>
    <s v="Canada"/>
    <x v="3"/>
    <n v="8"/>
  </r>
  <r>
    <n v="7600"/>
    <s v="Canada"/>
    <x v="4"/>
    <n v="1"/>
  </r>
  <r>
    <n v="7600"/>
    <s v="Canada"/>
    <x v="5"/>
    <n v="13"/>
  </r>
  <r>
    <n v="10262"/>
    <s v="India"/>
    <x v="0"/>
    <n v="8"/>
  </r>
  <r>
    <n v="10262"/>
    <s v="India"/>
    <x v="1"/>
    <n v="2"/>
  </r>
  <r>
    <n v="10262"/>
    <s v="India"/>
    <x v="2"/>
    <n v="15"/>
  </r>
  <r>
    <n v="10262"/>
    <s v="India"/>
    <x v="3"/>
    <n v="0"/>
  </r>
  <r>
    <n v="10262"/>
    <s v="India"/>
    <x v="4"/>
    <n v="10"/>
  </r>
  <r>
    <n v="10262"/>
    <s v="India"/>
    <x v="5"/>
    <n v="18"/>
  </r>
  <r>
    <n v="3839"/>
    <s v="Spain"/>
    <x v="0"/>
    <n v="6"/>
  </r>
  <r>
    <n v="3839"/>
    <s v="Spain"/>
    <x v="1"/>
    <n v="12"/>
  </r>
  <r>
    <n v="3839"/>
    <s v="Spain"/>
    <x v="2"/>
    <n v="3"/>
  </r>
  <r>
    <n v="3839"/>
    <s v="Spain"/>
    <x v="3"/>
    <n v="21"/>
  </r>
  <r>
    <n v="3839"/>
    <s v="Spain"/>
    <x v="4"/>
    <n v="6"/>
  </r>
  <r>
    <n v="3839"/>
    <s v="Spain"/>
    <x v="5"/>
    <n v="40"/>
  </r>
  <r>
    <n v="3628"/>
    <s v="Spain"/>
    <x v="0"/>
    <n v="4"/>
  </r>
  <r>
    <n v="3628"/>
    <s v="Spain"/>
    <x v="1"/>
    <n v="8"/>
  </r>
  <r>
    <n v="3628"/>
    <s v="Spain"/>
    <x v="2"/>
    <n v="11"/>
  </r>
  <r>
    <n v="3628"/>
    <s v="Spain"/>
    <x v="3"/>
    <n v="19"/>
  </r>
  <r>
    <n v="3628"/>
    <s v="Spain"/>
    <x v="4"/>
    <n v="12"/>
  </r>
  <r>
    <n v="3628"/>
    <s v="Spain"/>
    <x v="5"/>
    <n v="26"/>
  </r>
  <r>
    <n v="9617"/>
    <s v="Saudi Arabia"/>
    <x v="0"/>
    <n v="0"/>
  </r>
  <r>
    <n v="9617"/>
    <s v="Saudi Arabia"/>
    <x v="1"/>
    <n v="4"/>
  </r>
  <r>
    <n v="9617"/>
    <s v="Saudi Arabia"/>
    <x v="2"/>
    <n v="5"/>
  </r>
  <r>
    <n v="9617"/>
    <s v="Saudi Arabia"/>
    <x v="3"/>
    <n v="6"/>
  </r>
  <r>
    <n v="9617"/>
    <s v="Saudi Arabia"/>
    <x v="4"/>
    <n v="0"/>
  </r>
  <r>
    <n v="9617"/>
    <s v="Saudi Arabia"/>
    <x v="5"/>
    <n v="4"/>
  </r>
  <r>
    <n v="3850"/>
    <s v="India"/>
    <x v="0"/>
    <n v="3"/>
  </r>
  <r>
    <n v="3850"/>
    <s v="India"/>
    <x v="1"/>
    <n v="3"/>
  </r>
  <r>
    <n v="3850"/>
    <s v="India"/>
    <x v="2"/>
    <n v="3"/>
  </r>
  <r>
    <n v="3850"/>
    <s v="India"/>
    <x v="3"/>
    <n v="15"/>
  </r>
  <r>
    <n v="3850"/>
    <s v="India"/>
    <x v="4"/>
    <n v="4"/>
  </r>
  <r>
    <n v="3850"/>
    <s v="India"/>
    <x v="5"/>
    <n v="15"/>
  </r>
  <r>
    <n v="8700"/>
    <s v="Saudi Arabia"/>
    <x v="0"/>
    <n v="7"/>
  </r>
  <r>
    <n v="8700"/>
    <s v="Saudi Arabia"/>
    <x v="1"/>
    <n v="7"/>
  </r>
  <r>
    <n v="8700"/>
    <s v="Saudi Arabia"/>
    <x v="2"/>
    <n v="14"/>
  </r>
  <r>
    <n v="8700"/>
    <s v="Saudi Arabia"/>
    <x v="3"/>
    <n v="7"/>
  </r>
  <r>
    <n v="8700"/>
    <s v="Saudi Arabia"/>
    <x v="4"/>
    <n v="16"/>
  </r>
  <r>
    <n v="8700"/>
    <s v="Saudi Arabia"/>
    <x v="5"/>
    <n v="15"/>
  </r>
  <r>
    <n v="5835"/>
    <s v="Spain"/>
    <x v="0"/>
    <n v="21"/>
  </r>
  <r>
    <n v="5835"/>
    <s v="Spain"/>
    <x v="1"/>
    <n v="2"/>
  </r>
  <r>
    <n v="5835"/>
    <s v="Spain"/>
    <x v="2"/>
    <n v="28"/>
  </r>
  <r>
    <n v="5835"/>
    <s v="Spain"/>
    <x v="3"/>
    <n v="3"/>
  </r>
  <r>
    <n v="5835"/>
    <s v="Spain"/>
    <x v="4"/>
    <n v="2"/>
  </r>
  <r>
    <n v="5835"/>
    <s v="Spain"/>
    <x v="5"/>
    <n v="9"/>
  </r>
  <r>
    <n v="1241"/>
    <s v="Germany"/>
    <x v="0"/>
    <n v="13"/>
  </r>
  <r>
    <n v="1241"/>
    <s v="Germany"/>
    <x v="1"/>
    <n v="3"/>
  </r>
  <r>
    <n v="1241"/>
    <s v="Germany"/>
    <x v="2"/>
    <n v="8"/>
  </r>
  <r>
    <n v="1241"/>
    <s v="Germany"/>
    <x v="3"/>
    <n v="7"/>
  </r>
  <r>
    <n v="1241"/>
    <s v="Germany"/>
    <x v="4"/>
    <n v="4"/>
  </r>
  <r>
    <n v="1241"/>
    <s v="Germany"/>
    <x v="5"/>
    <n v="16"/>
  </r>
  <r>
    <n v="8162"/>
    <s v="Spain"/>
    <x v="0"/>
    <n v="4"/>
  </r>
  <r>
    <n v="8162"/>
    <s v="Spain"/>
    <x v="1"/>
    <n v="1"/>
  </r>
  <r>
    <n v="8162"/>
    <s v="Spain"/>
    <x v="2"/>
    <n v="11"/>
  </r>
  <r>
    <n v="8162"/>
    <s v="Spain"/>
    <x v="3"/>
    <n v="6"/>
  </r>
  <r>
    <n v="8162"/>
    <s v="Spain"/>
    <x v="4"/>
    <n v="2"/>
  </r>
  <r>
    <n v="8162"/>
    <s v="Spain"/>
    <x v="5"/>
    <n v="2"/>
  </r>
  <r>
    <n v="8213"/>
    <s v="Spain"/>
    <x v="0"/>
    <n v="6"/>
  </r>
  <r>
    <n v="8213"/>
    <s v="Spain"/>
    <x v="1"/>
    <n v="4"/>
  </r>
  <r>
    <n v="8213"/>
    <s v="Spain"/>
    <x v="2"/>
    <n v="9"/>
  </r>
  <r>
    <n v="8213"/>
    <s v="Spain"/>
    <x v="3"/>
    <n v="6"/>
  </r>
  <r>
    <n v="8213"/>
    <s v="Spain"/>
    <x v="4"/>
    <n v="36"/>
  </r>
  <r>
    <n v="8213"/>
    <s v="Spain"/>
    <x v="5"/>
    <n v="35"/>
  </r>
  <r>
    <n v="193"/>
    <s v="Spain"/>
    <x v="0"/>
    <n v="0"/>
  </r>
  <r>
    <n v="193"/>
    <s v="Spain"/>
    <x v="1"/>
    <n v="0"/>
  </r>
  <r>
    <n v="193"/>
    <s v="Spain"/>
    <x v="2"/>
    <n v="2"/>
  </r>
  <r>
    <n v="193"/>
    <s v="Spain"/>
    <x v="3"/>
    <n v="3"/>
  </r>
  <r>
    <n v="193"/>
    <s v="Spain"/>
    <x v="4"/>
    <n v="3"/>
  </r>
  <r>
    <n v="193"/>
    <s v="Spain"/>
    <x v="5"/>
    <n v="8"/>
  </r>
  <r>
    <n v="5802"/>
    <s v="Germany"/>
    <x v="0"/>
    <n v="2"/>
  </r>
  <r>
    <n v="5802"/>
    <s v="Germany"/>
    <x v="1"/>
    <n v="7"/>
  </r>
  <r>
    <n v="5802"/>
    <s v="Germany"/>
    <x v="2"/>
    <n v="11"/>
  </r>
  <r>
    <n v="5802"/>
    <s v="Germany"/>
    <x v="3"/>
    <n v="16"/>
  </r>
  <r>
    <n v="5802"/>
    <s v="Germany"/>
    <x v="4"/>
    <n v="12"/>
  </r>
  <r>
    <n v="5802"/>
    <s v="Germany"/>
    <x v="5"/>
    <n v="27"/>
  </r>
  <r>
    <n v="3436"/>
    <s v="Spain"/>
    <x v="0"/>
    <n v="11"/>
  </r>
  <r>
    <n v="3436"/>
    <s v="Spain"/>
    <x v="1"/>
    <n v="0"/>
  </r>
  <r>
    <n v="3436"/>
    <s v="Spain"/>
    <x v="2"/>
    <n v="5"/>
  </r>
  <r>
    <n v="3436"/>
    <s v="Spain"/>
    <x v="3"/>
    <n v="2"/>
  </r>
  <r>
    <n v="3436"/>
    <s v="Spain"/>
    <x v="4"/>
    <n v="1"/>
  </r>
  <r>
    <n v="3436"/>
    <s v="Spain"/>
    <x v="5"/>
    <n v="1"/>
  </r>
  <r>
    <n v="10069"/>
    <s v="Saudi Arabia"/>
    <x v="0"/>
    <n v="2"/>
  </r>
  <r>
    <n v="10069"/>
    <s v="Saudi Arabia"/>
    <x v="1"/>
    <n v="7"/>
  </r>
  <r>
    <n v="10069"/>
    <s v="Saudi Arabia"/>
    <x v="2"/>
    <n v="5"/>
  </r>
  <r>
    <n v="10069"/>
    <s v="Saudi Arabia"/>
    <x v="3"/>
    <n v="2"/>
  </r>
  <r>
    <n v="10069"/>
    <s v="Saudi Arabia"/>
    <x v="4"/>
    <n v="15"/>
  </r>
  <r>
    <n v="10069"/>
    <s v="Saudi Arabia"/>
    <x v="5"/>
    <n v="27"/>
  </r>
  <r>
    <n v="4547"/>
    <s v="Spain"/>
    <x v="0"/>
    <n v="6"/>
  </r>
  <r>
    <n v="4547"/>
    <s v="Spain"/>
    <x v="1"/>
    <n v="2"/>
  </r>
  <r>
    <n v="4547"/>
    <s v="Spain"/>
    <x v="2"/>
    <n v="9"/>
  </r>
  <r>
    <n v="4547"/>
    <s v="Spain"/>
    <x v="3"/>
    <n v="2"/>
  </r>
  <r>
    <n v="4547"/>
    <s v="Spain"/>
    <x v="4"/>
    <n v="1"/>
  </r>
  <r>
    <n v="4547"/>
    <s v="Spain"/>
    <x v="5"/>
    <n v="5"/>
  </r>
  <r>
    <n v="3641"/>
    <s v="Spain"/>
    <x v="0"/>
    <n v="10"/>
  </r>
  <r>
    <n v="3641"/>
    <s v="Spain"/>
    <x v="1"/>
    <n v="2"/>
  </r>
  <r>
    <n v="3641"/>
    <s v="Spain"/>
    <x v="2"/>
    <n v="15"/>
  </r>
  <r>
    <n v="3641"/>
    <s v="Spain"/>
    <x v="3"/>
    <n v="2"/>
  </r>
  <r>
    <n v="3641"/>
    <s v="Spain"/>
    <x v="4"/>
    <n v="1"/>
  </r>
  <r>
    <n v="3641"/>
    <s v="Spain"/>
    <x v="5"/>
    <n v="6"/>
  </r>
  <r>
    <n v="8812"/>
    <s v="Spain"/>
    <x v="0"/>
    <n v="12"/>
  </r>
  <r>
    <n v="8812"/>
    <s v="Spain"/>
    <x v="1"/>
    <n v="3"/>
  </r>
  <r>
    <n v="8812"/>
    <s v="Spain"/>
    <x v="2"/>
    <n v="8"/>
  </r>
  <r>
    <n v="8812"/>
    <s v="Spain"/>
    <x v="3"/>
    <n v="8"/>
  </r>
  <r>
    <n v="8812"/>
    <s v="Spain"/>
    <x v="4"/>
    <n v="0"/>
  </r>
  <r>
    <n v="8812"/>
    <s v="Spain"/>
    <x v="5"/>
    <n v="17"/>
  </r>
  <r>
    <n v="1160"/>
    <s v="Spain"/>
    <x v="0"/>
    <n v="9"/>
  </r>
  <r>
    <n v="1160"/>
    <s v="Spain"/>
    <x v="1"/>
    <n v="4"/>
  </r>
  <r>
    <n v="1160"/>
    <s v="Spain"/>
    <x v="2"/>
    <n v="17"/>
  </r>
  <r>
    <n v="1160"/>
    <s v="Spain"/>
    <x v="3"/>
    <n v="10"/>
  </r>
  <r>
    <n v="1160"/>
    <s v="Spain"/>
    <x v="4"/>
    <n v="2"/>
  </r>
  <r>
    <n v="1160"/>
    <s v="Spain"/>
    <x v="5"/>
    <n v="7"/>
  </r>
  <r>
    <n v="9316"/>
    <s v="USA"/>
    <x v="0"/>
    <n v="2"/>
  </r>
  <r>
    <n v="9316"/>
    <s v="USA"/>
    <x v="1"/>
    <n v="0"/>
  </r>
  <r>
    <n v="9316"/>
    <s v="USA"/>
    <x v="2"/>
    <n v="7"/>
  </r>
  <r>
    <n v="9316"/>
    <s v="USA"/>
    <x v="3"/>
    <n v="3"/>
  </r>
  <r>
    <n v="9316"/>
    <s v="USA"/>
    <x v="4"/>
    <n v="7"/>
  </r>
  <r>
    <n v="9316"/>
    <s v="USA"/>
    <x v="5"/>
    <n v="10"/>
  </r>
  <r>
    <n v="10032"/>
    <s v="Saudi Arabia"/>
    <x v="0"/>
    <n v="3"/>
  </r>
  <r>
    <n v="10032"/>
    <s v="Saudi Arabia"/>
    <x v="1"/>
    <n v="5"/>
  </r>
  <r>
    <n v="10032"/>
    <s v="Saudi Arabia"/>
    <x v="2"/>
    <n v="14"/>
  </r>
  <r>
    <n v="10032"/>
    <s v="Saudi Arabia"/>
    <x v="3"/>
    <n v="2"/>
  </r>
  <r>
    <n v="10032"/>
    <s v="Saudi Arabia"/>
    <x v="4"/>
    <n v="12"/>
  </r>
  <r>
    <n v="10032"/>
    <s v="Saudi Arabia"/>
    <x v="5"/>
    <n v="17"/>
  </r>
  <r>
    <n v="1773"/>
    <s v="Saudi Arabia"/>
    <x v="0"/>
    <n v="5"/>
  </r>
  <r>
    <n v="1773"/>
    <s v="Saudi Arabia"/>
    <x v="1"/>
    <n v="6"/>
  </r>
  <r>
    <n v="1773"/>
    <s v="Saudi Arabia"/>
    <x v="2"/>
    <n v="15"/>
  </r>
  <r>
    <n v="1773"/>
    <s v="Saudi Arabia"/>
    <x v="3"/>
    <n v="11"/>
  </r>
  <r>
    <n v="1773"/>
    <s v="Saudi Arabia"/>
    <x v="4"/>
    <n v="7"/>
  </r>
  <r>
    <n v="1773"/>
    <s v="Saudi Arabia"/>
    <x v="5"/>
    <n v="13"/>
  </r>
  <r>
    <n v="10241"/>
    <s v="Spain"/>
    <x v="0"/>
    <n v="0"/>
  </r>
  <r>
    <n v="10241"/>
    <s v="Spain"/>
    <x v="1"/>
    <n v="0"/>
  </r>
  <r>
    <n v="10241"/>
    <s v="Spain"/>
    <x v="2"/>
    <n v="0"/>
  </r>
  <r>
    <n v="10241"/>
    <s v="Spain"/>
    <x v="3"/>
    <n v="6"/>
  </r>
  <r>
    <n v="10241"/>
    <s v="Spain"/>
    <x v="4"/>
    <n v="2"/>
  </r>
  <r>
    <n v="10241"/>
    <s v="Spain"/>
    <x v="5"/>
    <n v="6"/>
  </r>
  <r>
    <n v="7004"/>
    <s v="India"/>
    <x v="0"/>
    <n v="24"/>
  </r>
  <r>
    <n v="7004"/>
    <s v="India"/>
    <x v="1"/>
    <n v="3"/>
  </r>
  <r>
    <n v="7004"/>
    <s v="India"/>
    <x v="2"/>
    <n v="26"/>
  </r>
  <r>
    <n v="7004"/>
    <s v="India"/>
    <x v="3"/>
    <n v="7"/>
  </r>
  <r>
    <n v="7004"/>
    <s v="India"/>
    <x v="4"/>
    <n v="1"/>
  </r>
  <r>
    <n v="7004"/>
    <s v="India"/>
    <x v="5"/>
    <n v="23"/>
  </r>
  <r>
    <n v="6864"/>
    <s v="Australia"/>
    <x v="0"/>
    <n v="8"/>
  </r>
  <r>
    <n v="6864"/>
    <s v="Australia"/>
    <x v="1"/>
    <n v="4"/>
  </r>
  <r>
    <n v="6864"/>
    <s v="Australia"/>
    <x v="2"/>
    <n v="10"/>
  </r>
  <r>
    <n v="6864"/>
    <s v="Australia"/>
    <x v="3"/>
    <n v="2"/>
  </r>
  <r>
    <n v="6864"/>
    <s v="Australia"/>
    <x v="4"/>
    <n v="2"/>
  </r>
  <r>
    <n v="6864"/>
    <s v="Australia"/>
    <x v="5"/>
    <n v="4"/>
  </r>
  <r>
    <n v="10617"/>
    <s v="Spain"/>
    <x v="0"/>
    <n v="8"/>
  </r>
  <r>
    <n v="10617"/>
    <s v="Spain"/>
    <x v="1"/>
    <n v="4"/>
  </r>
  <r>
    <n v="10617"/>
    <s v="Spain"/>
    <x v="2"/>
    <n v="10"/>
  </r>
  <r>
    <n v="10617"/>
    <s v="Spain"/>
    <x v="3"/>
    <n v="2"/>
  </r>
  <r>
    <n v="10617"/>
    <s v="Spain"/>
    <x v="4"/>
    <n v="2"/>
  </r>
  <r>
    <n v="10617"/>
    <s v="Spain"/>
    <x v="5"/>
    <n v="4"/>
  </r>
  <r>
    <n v="5987"/>
    <s v="Spain"/>
    <x v="0"/>
    <n v="2"/>
  </r>
  <r>
    <n v="5987"/>
    <s v="Spain"/>
    <x v="1"/>
    <n v="2"/>
  </r>
  <r>
    <n v="5987"/>
    <s v="Spain"/>
    <x v="2"/>
    <n v="11"/>
  </r>
  <r>
    <n v="5987"/>
    <s v="Spain"/>
    <x v="3"/>
    <n v="10"/>
  </r>
  <r>
    <n v="5987"/>
    <s v="Spain"/>
    <x v="4"/>
    <n v="6"/>
  </r>
  <r>
    <n v="5987"/>
    <s v="Spain"/>
    <x v="5"/>
    <n v="12"/>
  </r>
  <r>
    <n v="948"/>
    <s v="Spain"/>
    <x v="0"/>
    <n v="4"/>
  </r>
  <r>
    <n v="948"/>
    <s v="Spain"/>
    <x v="1"/>
    <n v="7"/>
  </r>
  <r>
    <n v="948"/>
    <s v="Spain"/>
    <x v="2"/>
    <n v="7"/>
  </r>
  <r>
    <n v="948"/>
    <s v="Spain"/>
    <x v="3"/>
    <n v="6"/>
  </r>
  <r>
    <n v="948"/>
    <s v="Spain"/>
    <x v="4"/>
    <n v="4"/>
  </r>
  <r>
    <n v="948"/>
    <s v="Spain"/>
    <x v="5"/>
    <n v="13"/>
  </r>
  <r>
    <n v="7349"/>
    <s v="Spain"/>
    <x v="0"/>
    <n v="6"/>
  </r>
  <r>
    <n v="7349"/>
    <s v="Spain"/>
    <x v="1"/>
    <n v="17"/>
  </r>
  <r>
    <n v="7349"/>
    <s v="Spain"/>
    <x v="2"/>
    <n v="16"/>
  </r>
  <r>
    <n v="7349"/>
    <s v="Spain"/>
    <x v="3"/>
    <n v="6"/>
  </r>
  <r>
    <n v="7349"/>
    <s v="Spain"/>
    <x v="4"/>
    <n v="16"/>
  </r>
  <r>
    <n v="7349"/>
    <s v="Spain"/>
    <x v="5"/>
    <n v="42"/>
  </r>
  <r>
    <n v="5342"/>
    <s v="Canada"/>
    <x v="0"/>
    <n v="0"/>
  </r>
  <r>
    <n v="5342"/>
    <s v="Canada"/>
    <x v="1"/>
    <n v="1"/>
  </r>
  <r>
    <n v="5342"/>
    <s v="Canada"/>
    <x v="2"/>
    <n v="3"/>
  </r>
  <r>
    <n v="5342"/>
    <s v="Canada"/>
    <x v="3"/>
    <n v="10"/>
  </r>
  <r>
    <n v="5342"/>
    <s v="Canada"/>
    <x v="4"/>
    <n v="6"/>
  </r>
  <r>
    <n v="5342"/>
    <s v="Canada"/>
    <x v="5"/>
    <n v="9"/>
  </r>
  <r>
    <n v="451"/>
    <s v="India"/>
    <x v="0"/>
    <n v="9"/>
  </r>
  <r>
    <n v="451"/>
    <s v="India"/>
    <x v="1"/>
    <n v="0"/>
  </r>
  <r>
    <n v="451"/>
    <s v="India"/>
    <x v="2"/>
    <n v="7"/>
  </r>
  <r>
    <n v="451"/>
    <s v="India"/>
    <x v="3"/>
    <n v="2"/>
  </r>
  <r>
    <n v="451"/>
    <s v="India"/>
    <x v="4"/>
    <n v="0"/>
  </r>
  <r>
    <n v="451"/>
    <s v="India"/>
    <x v="5"/>
    <n v="4"/>
  </r>
  <r>
    <n v="10395"/>
    <s v="Spain"/>
    <x v="0"/>
    <n v="1"/>
  </r>
  <r>
    <n v="10395"/>
    <s v="Spain"/>
    <x v="1"/>
    <n v="45"/>
  </r>
  <r>
    <n v="10395"/>
    <s v="Spain"/>
    <x v="2"/>
    <n v="3"/>
  </r>
  <r>
    <n v="10395"/>
    <s v="Spain"/>
    <x v="3"/>
    <n v="4"/>
  </r>
  <r>
    <n v="10395"/>
    <s v="Spain"/>
    <x v="4"/>
    <n v="6"/>
  </r>
  <r>
    <n v="10395"/>
    <s v="Spain"/>
    <x v="5"/>
    <n v="42"/>
  </r>
  <r>
    <n v="2980"/>
    <s v="Canada"/>
    <x v="0"/>
    <n v="12"/>
  </r>
  <r>
    <n v="2980"/>
    <s v="Canada"/>
    <x v="1"/>
    <n v="0"/>
  </r>
  <r>
    <n v="2980"/>
    <s v="Canada"/>
    <x v="2"/>
    <n v="13"/>
  </r>
  <r>
    <n v="2980"/>
    <s v="Canada"/>
    <x v="3"/>
    <n v="4"/>
  </r>
  <r>
    <n v="2980"/>
    <s v="Canada"/>
    <x v="4"/>
    <n v="2"/>
  </r>
  <r>
    <n v="2980"/>
    <s v="Canada"/>
    <x v="5"/>
    <n v="4"/>
  </r>
  <r>
    <n v="10749"/>
    <s v="Spain"/>
    <x v="0"/>
    <n v="73"/>
  </r>
  <r>
    <n v="10749"/>
    <s v="Spain"/>
    <x v="1"/>
    <n v="18"/>
  </r>
  <r>
    <n v="10749"/>
    <s v="Spain"/>
    <x v="2"/>
    <n v="66"/>
  </r>
  <r>
    <n v="10749"/>
    <s v="Spain"/>
    <x v="3"/>
    <n v="7"/>
  </r>
  <r>
    <n v="10749"/>
    <s v="Spain"/>
    <x v="4"/>
    <n v="12"/>
  </r>
  <r>
    <n v="10749"/>
    <s v="Spain"/>
    <x v="5"/>
    <n v="2"/>
  </r>
  <r>
    <n v="4136"/>
    <s v="Spain"/>
    <x v="0"/>
    <n v="10"/>
  </r>
  <r>
    <n v="4136"/>
    <s v="Spain"/>
    <x v="1"/>
    <n v="17"/>
  </r>
  <r>
    <n v="4136"/>
    <s v="Spain"/>
    <x v="2"/>
    <n v="18"/>
  </r>
  <r>
    <n v="4136"/>
    <s v="Spain"/>
    <x v="3"/>
    <n v="8"/>
  </r>
  <r>
    <n v="4136"/>
    <s v="Spain"/>
    <x v="4"/>
    <n v="26"/>
  </r>
  <r>
    <n v="4136"/>
    <s v="Spain"/>
    <x v="5"/>
    <n v="40"/>
  </r>
  <r>
    <n v="4692"/>
    <s v="Australia"/>
    <x v="0"/>
    <n v="7"/>
  </r>
  <r>
    <n v="4692"/>
    <s v="Australia"/>
    <x v="1"/>
    <n v="0"/>
  </r>
  <r>
    <n v="4692"/>
    <s v="Australia"/>
    <x v="2"/>
    <n v="12"/>
  </r>
  <r>
    <n v="4692"/>
    <s v="Australia"/>
    <x v="3"/>
    <n v="13"/>
  </r>
  <r>
    <n v="4692"/>
    <s v="Australia"/>
    <x v="4"/>
    <n v="7"/>
  </r>
  <r>
    <n v="4692"/>
    <s v="Australia"/>
    <x v="5"/>
    <n v="32"/>
  </r>
  <r>
    <n v="10641"/>
    <s v="Spain"/>
    <x v="0"/>
    <n v="6"/>
  </r>
  <r>
    <n v="10641"/>
    <s v="Spain"/>
    <x v="1"/>
    <n v="5"/>
  </r>
  <r>
    <n v="10641"/>
    <s v="Spain"/>
    <x v="2"/>
    <n v="4"/>
  </r>
  <r>
    <n v="10641"/>
    <s v="Spain"/>
    <x v="3"/>
    <n v="13"/>
  </r>
  <r>
    <n v="10641"/>
    <s v="Spain"/>
    <x v="4"/>
    <n v="4"/>
  </r>
  <r>
    <n v="10641"/>
    <s v="Spain"/>
    <x v="5"/>
    <n v="25"/>
  </r>
  <r>
    <n v="387"/>
    <s v="USA"/>
    <x v="0"/>
    <n v="6"/>
  </r>
  <r>
    <n v="387"/>
    <s v="USA"/>
    <x v="1"/>
    <n v="16"/>
  </r>
  <r>
    <n v="387"/>
    <s v="USA"/>
    <x v="2"/>
    <n v="11"/>
  </r>
  <r>
    <n v="387"/>
    <s v="USA"/>
    <x v="3"/>
    <n v="11"/>
  </r>
  <r>
    <n v="387"/>
    <s v="USA"/>
    <x v="4"/>
    <n v="1"/>
  </r>
  <r>
    <n v="387"/>
    <s v="USA"/>
    <x v="5"/>
    <n v="16"/>
  </r>
  <r>
    <n v="7297"/>
    <s v="Saudi Arabia"/>
    <x v="0"/>
    <n v="5"/>
  </r>
  <r>
    <n v="7297"/>
    <s v="Saudi Arabia"/>
    <x v="1"/>
    <n v="3"/>
  </r>
  <r>
    <n v="7297"/>
    <s v="Saudi Arabia"/>
    <x v="2"/>
    <n v="10"/>
  </r>
  <r>
    <n v="7297"/>
    <s v="Saudi Arabia"/>
    <x v="3"/>
    <n v="12"/>
  </r>
  <r>
    <n v="7297"/>
    <s v="Saudi Arabia"/>
    <x v="4"/>
    <n v="7"/>
  </r>
  <r>
    <n v="7297"/>
    <s v="Saudi Arabia"/>
    <x v="5"/>
    <n v="20"/>
  </r>
  <r>
    <n v="10710"/>
    <s v="Spain"/>
    <x v="0"/>
    <n v="5"/>
  </r>
  <r>
    <n v="10710"/>
    <s v="Spain"/>
    <x v="1"/>
    <n v="2"/>
  </r>
  <r>
    <n v="10710"/>
    <s v="Spain"/>
    <x v="2"/>
    <n v="3"/>
  </r>
  <r>
    <n v="10710"/>
    <s v="Spain"/>
    <x v="3"/>
    <n v="3"/>
  </r>
  <r>
    <n v="10710"/>
    <s v="Spain"/>
    <x v="4"/>
    <n v="0"/>
  </r>
  <r>
    <n v="10710"/>
    <s v="Spain"/>
    <x v="5"/>
    <n v="5"/>
  </r>
  <r>
    <n v="10001"/>
    <s v="Spain"/>
    <x v="0"/>
    <n v="5"/>
  </r>
  <r>
    <n v="10001"/>
    <s v="Spain"/>
    <x v="1"/>
    <n v="17"/>
  </r>
  <r>
    <n v="10001"/>
    <s v="Spain"/>
    <x v="2"/>
    <n v="17"/>
  </r>
  <r>
    <n v="10001"/>
    <s v="Spain"/>
    <x v="3"/>
    <n v="13"/>
  </r>
  <r>
    <n v="10001"/>
    <s v="Spain"/>
    <x v="4"/>
    <n v="14"/>
  </r>
  <r>
    <n v="10001"/>
    <s v="Spain"/>
    <x v="5"/>
    <n v="34"/>
  </r>
  <r>
    <n v="2139"/>
    <s v="Australia"/>
    <x v="0"/>
    <n v="3"/>
  </r>
  <r>
    <n v="2139"/>
    <s v="Australia"/>
    <x v="1"/>
    <n v="1"/>
  </r>
  <r>
    <n v="2139"/>
    <s v="Australia"/>
    <x v="2"/>
    <n v="10"/>
  </r>
  <r>
    <n v="2139"/>
    <s v="Australia"/>
    <x v="3"/>
    <n v="3"/>
  </r>
  <r>
    <n v="2139"/>
    <s v="Australia"/>
    <x v="4"/>
    <n v="2"/>
  </r>
  <r>
    <n v="2139"/>
    <s v="Australia"/>
    <x v="5"/>
    <n v="12"/>
  </r>
  <r>
    <n v="9909"/>
    <s v="Australia"/>
    <x v="0"/>
    <n v="3"/>
  </r>
  <r>
    <n v="9909"/>
    <s v="Australia"/>
    <x v="1"/>
    <n v="18"/>
  </r>
  <r>
    <n v="9909"/>
    <s v="Australia"/>
    <x v="2"/>
    <n v="14"/>
  </r>
  <r>
    <n v="9909"/>
    <s v="Australia"/>
    <x v="3"/>
    <n v="15"/>
  </r>
  <r>
    <n v="9909"/>
    <s v="Australia"/>
    <x v="4"/>
    <n v="22"/>
  </r>
  <r>
    <n v="9909"/>
    <s v="Australia"/>
    <x v="5"/>
    <n v="50"/>
  </r>
  <r>
    <n v="10659"/>
    <s v="India"/>
    <x v="0"/>
    <n v="2"/>
  </r>
  <r>
    <n v="10659"/>
    <s v="India"/>
    <x v="1"/>
    <n v="8"/>
  </r>
  <r>
    <n v="10659"/>
    <s v="India"/>
    <x v="2"/>
    <n v="11"/>
  </r>
  <r>
    <n v="10659"/>
    <s v="India"/>
    <x v="3"/>
    <n v="3"/>
  </r>
  <r>
    <n v="10659"/>
    <s v="India"/>
    <x v="4"/>
    <n v="8"/>
  </r>
  <r>
    <n v="10659"/>
    <s v="India"/>
    <x v="5"/>
    <n v="21"/>
  </r>
  <r>
    <n v="456"/>
    <s v="Spain"/>
    <x v="0"/>
    <n v="1"/>
  </r>
  <r>
    <n v="456"/>
    <s v="Spain"/>
    <x v="1"/>
    <n v="11"/>
  </r>
  <r>
    <n v="456"/>
    <s v="Spain"/>
    <x v="2"/>
    <n v="5"/>
  </r>
  <r>
    <n v="456"/>
    <s v="Spain"/>
    <x v="3"/>
    <n v="4"/>
  </r>
  <r>
    <n v="456"/>
    <s v="Spain"/>
    <x v="4"/>
    <n v="6"/>
  </r>
  <r>
    <n v="456"/>
    <s v="Spain"/>
    <x v="5"/>
    <n v="9"/>
  </r>
  <r>
    <n v="9553"/>
    <s v="India"/>
    <x v="0"/>
    <n v="0"/>
  </r>
  <r>
    <n v="9553"/>
    <s v="India"/>
    <x v="1"/>
    <n v="2"/>
  </r>
  <r>
    <n v="9553"/>
    <s v="India"/>
    <x v="2"/>
    <n v="3"/>
  </r>
  <r>
    <n v="9553"/>
    <s v="India"/>
    <x v="3"/>
    <n v="4"/>
  </r>
  <r>
    <n v="9553"/>
    <s v="India"/>
    <x v="4"/>
    <n v="1"/>
  </r>
  <r>
    <n v="9553"/>
    <s v="India"/>
    <x v="5"/>
    <n v="5"/>
  </r>
  <r>
    <n v="6237"/>
    <s v="Spain"/>
    <x v="0"/>
    <n v="81"/>
  </r>
  <r>
    <n v="6237"/>
    <s v="Spain"/>
    <x v="1"/>
    <n v="4"/>
  </r>
  <r>
    <n v="6237"/>
    <s v="Spain"/>
    <x v="2"/>
    <n v="33"/>
  </r>
  <r>
    <n v="6237"/>
    <s v="Spain"/>
    <x v="3"/>
    <n v="5"/>
  </r>
  <r>
    <n v="6237"/>
    <s v="Spain"/>
    <x v="4"/>
    <n v="2"/>
  </r>
  <r>
    <n v="6237"/>
    <s v="Spain"/>
    <x v="5"/>
    <n v="291"/>
  </r>
  <r>
    <n v="4303"/>
    <s v="Canada"/>
    <x v="0"/>
    <n v="107"/>
  </r>
  <r>
    <n v="4303"/>
    <s v="Canada"/>
    <x v="1"/>
    <n v="2"/>
  </r>
  <r>
    <n v="4303"/>
    <s v="Canada"/>
    <x v="2"/>
    <n v="12"/>
  </r>
  <r>
    <n v="4303"/>
    <s v="Canada"/>
    <x v="3"/>
    <n v="2"/>
  </r>
  <r>
    <n v="4303"/>
    <s v="Canada"/>
    <x v="4"/>
    <n v="2"/>
  </r>
  <r>
    <n v="4303"/>
    <s v="Canada"/>
    <x v="5"/>
    <n v="12"/>
  </r>
  <r>
    <n v="4246"/>
    <s v="Spain"/>
    <x v="0"/>
    <n v="67"/>
  </r>
  <r>
    <n v="4246"/>
    <s v="Spain"/>
    <x v="1"/>
    <n v="11"/>
  </r>
  <r>
    <n v="4246"/>
    <s v="Spain"/>
    <x v="2"/>
    <n v="26"/>
  </r>
  <r>
    <n v="4246"/>
    <s v="Spain"/>
    <x v="3"/>
    <n v="4"/>
  </r>
  <r>
    <n v="4246"/>
    <s v="Spain"/>
    <x v="4"/>
    <n v="3"/>
  </r>
  <r>
    <n v="4246"/>
    <s v="Spain"/>
    <x v="5"/>
    <n v="262"/>
  </r>
  <r>
    <n v="5899"/>
    <s v="USA"/>
    <x v="0"/>
    <n v="28"/>
  </r>
  <r>
    <n v="5899"/>
    <s v="USA"/>
    <x v="1"/>
    <n v="0"/>
  </r>
  <r>
    <n v="5899"/>
    <s v="USA"/>
    <x v="2"/>
    <n v="6"/>
  </r>
  <r>
    <n v="5899"/>
    <s v="USA"/>
    <x v="3"/>
    <n v="1"/>
  </r>
  <r>
    <n v="5899"/>
    <s v="USA"/>
    <x v="4"/>
    <n v="1"/>
  </r>
  <r>
    <n v="5899"/>
    <s v="USA"/>
    <x v="5"/>
    <n v="13"/>
  </r>
  <r>
    <n v="9303"/>
    <s v="India"/>
    <x v="0"/>
    <n v="12"/>
  </r>
  <r>
    <n v="9303"/>
    <s v="India"/>
    <x v="1"/>
    <n v="4"/>
  </r>
  <r>
    <n v="9303"/>
    <s v="India"/>
    <x v="2"/>
    <n v="7"/>
  </r>
  <r>
    <n v="9303"/>
    <s v="India"/>
    <x v="3"/>
    <n v="1"/>
  </r>
  <r>
    <n v="9303"/>
    <s v="India"/>
    <x v="4"/>
    <n v="3"/>
  </r>
  <r>
    <n v="9303"/>
    <s v="India"/>
    <x v="5"/>
    <n v="5"/>
  </r>
  <r>
    <n v="3955"/>
    <s v="Saudi Arabia"/>
    <x v="0"/>
    <n v="2"/>
  </r>
  <r>
    <n v="3955"/>
    <s v="Saudi Arabia"/>
    <x v="1"/>
    <n v="1"/>
  </r>
  <r>
    <n v="3955"/>
    <s v="Saudi Arabia"/>
    <x v="2"/>
    <n v="1"/>
  </r>
  <r>
    <n v="3955"/>
    <s v="Saudi Arabia"/>
    <x v="3"/>
    <n v="1"/>
  </r>
  <r>
    <n v="3955"/>
    <s v="Saudi Arabia"/>
    <x v="4"/>
    <n v="0"/>
  </r>
  <r>
    <n v="3955"/>
    <s v="Saudi Arabia"/>
    <x v="5"/>
    <n v="1"/>
  </r>
  <r>
    <n v="10311"/>
    <s v="Spain"/>
    <x v="0"/>
    <n v="16"/>
  </r>
  <r>
    <n v="10311"/>
    <s v="Spain"/>
    <x v="1"/>
    <n v="4"/>
  </r>
  <r>
    <n v="10311"/>
    <s v="Spain"/>
    <x v="2"/>
    <n v="12"/>
  </r>
  <r>
    <n v="10311"/>
    <s v="Spain"/>
    <x v="3"/>
    <n v="2"/>
  </r>
  <r>
    <n v="10311"/>
    <s v="Spain"/>
    <x v="4"/>
    <n v="4"/>
  </r>
  <r>
    <n v="10311"/>
    <s v="Spain"/>
    <x v="5"/>
    <n v="321"/>
  </r>
  <r>
    <n v="9931"/>
    <s v="Spain"/>
    <x v="0"/>
    <n v="5"/>
  </r>
  <r>
    <n v="9931"/>
    <s v="Spain"/>
    <x v="1"/>
    <n v="0"/>
  </r>
  <r>
    <n v="9931"/>
    <s v="Spain"/>
    <x v="2"/>
    <n v="1"/>
  </r>
  <r>
    <n v="9931"/>
    <s v="Spain"/>
    <x v="3"/>
    <n v="1"/>
  </r>
  <r>
    <n v="9931"/>
    <s v="Spain"/>
    <x v="4"/>
    <n v="1"/>
  </r>
  <r>
    <n v="9931"/>
    <s v="Spain"/>
    <x v="5"/>
    <n v="1"/>
  </r>
  <r>
    <n v="11110"/>
    <s v="India"/>
    <x v="0"/>
    <n v="2"/>
  </r>
  <r>
    <n v="11110"/>
    <s v="India"/>
    <x v="1"/>
    <n v="1"/>
  </r>
  <r>
    <n v="11110"/>
    <s v="India"/>
    <x v="2"/>
    <n v="1"/>
  </r>
  <r>
    <n v="11110"/>
    <s v="India"/>
    <x v="3"/>
    <n v="0"/>
  </r>
  <r>
    <n v="11110"/>
    <s v="India"/>
    <x v="4"/>
    <n v="0"/>
  </r>
  <r>
    <n v="11110"/>
    <s v="India"/>
    <x v="5"/>
    <n v="1"/>
  </r>
  <r>
    <n v="5376"/>
    <s v="USA"/>
    <x v="0"/>
    <n v="1"/>
  </r>
  <r>
    <n v="5376"/>
    <s v="USA"/>
    <x v="1"/>
    <n v="1"/>
  </r>
  <r>
    <n v="5376"/>
    <s v="USA"/>
    <x v="2"/>
    <n v="1725"/>
  </r>
  <r>
    <n v="5376"/>
    <s v="USA"/>
    <x v="3"/>
    <n v="1"/>
  </r>
  <r>
    <n v="5376"/>
    <s v="USA"/>
    <x v="4"/>
    <n v="1"/>
  </r>
  <r>
    <n v="5376"/>
    <s v="USA"/>
    <x v="5"/>
    <n v="1"/>
  </r>
  <r>
    <n v="6862"/>
    <s v="Spain"/>
    <x v="0"/>
    <n v="1"/>
  </r>
  <r>
    <n v="6862"/>
    <s v="Spain"/>
    <x v="1"/>
    <n v="1"/>
  </r>
  <r>
    <n v="6862"/>
    <s v="Spain"/>
    <x v="2"/>
    <n v="3"/>
  </r>
  <r>
    <n v="6862"/>
    <s v="Spain"/>
    <x v="3"/>
    <n v="1"/>
  </r>
  <r>
    <n v="6862"/>
    <s v="Spain"/>
    <x v="4"/>
    <n v="1"/>
  </r>
  <r>
    <n v="6862"/>
    <s v="Spain"/>
    <x v="5"/>
    <n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15">
  <r>
    <n v="1503"/>
    <n v="1976"/>
    <x v="0"/>
    <x v="0"/>
    <x v="0"/>
    <x v="0"/>
    <x v="0"/>
    <x v="0"/>
    <x v="0"/>
    <x v="0"/>
    <n v="1"/>
    <n v="1"/>
    <x v="0"/>
    <d v="2013-06-03T00:00:00"/>
    <x v="0"/>
    <d v="2021-02-05T00:00:00"/>
    <x v="0"/>
    <n v="85"/>
    <n v="1"/>
    <n v="16"/>
    <n v="2"/>
    <n v="1"/>
    <n v="2"/>
    <n v="0"/>
    <x v="0"/>
    <x v="0"/>
    <n v="-0.2597674736641355"/>
    <n v="0"/>
    <x v="0"/>
    <n v="0.94924831956648326"/>
    <n v="1"/>
    <n v="0"/>
    <n v="0"/>
    <n v="0"/>
    <n v="0"/>
    <n v="0"/>
    <n v="0"/>
    <n v="0"/>
    <x v="0"/>
  </r>
  <r>
    <n v="1501"/>
    <n v="1982"/>
    <x v="1"/>
    <x v="0"/>
    <x v="0"/>
    <x v="1"/>
    <x v="1"/>
    <x v="0"/>
    <x v="1"/>
    <x v="0"/>
    <n v="0"/>
    <n v="0"/>
    <x v="1"/>
    <d v="2012-08-04T00:00:00"/>
    <x v="1"/>
    <d v="2021-02-05T00:00:00"/>
    <x v="1"/>
    <n v="55"/>
    <n v="16"/>
    <n v="1622"/>
    <n v="17"/>
    <n v="3"/>
    <n v="4"/>
    <n v="15"/>
    <x v="0"/>
    <x v="0"/>
    <n v="-0.29646569199333123"/>
    <n v="28"/>
    <x v="0"/>
    <n v="0.83551296812461462"/>
    <n v="0"/>
    <n v="0"/>
    <n v="0"/>
    <n v="0"/>
    <n v="0"/>
    <n v="0"/>
    <n v="0"/>
    <n v="0"/>
    <x v="1"/>
  </r>
  <r>
    <n v="5336"/>
    <n v="1971"/>
    <x v="2"/>
    <x v="1"/>
    <x v="1"/>
    <x v="0"/>
    <x v="0"/>
    <x v="0"/>
    <x v="2"/>
    <x v="0"/>
    <n v="1"/>
    <n v="0"/>
    <x v="2"/>
    <d v="2013-06-04T00:00:00"/>
    <x v="2"/>
    <d v="2021-02-05T00:00:00"/>
    <x v="2"/>
    <n v="39"/>
    <n v="1"/>
    <n v="9"/>
    <n v="2"/>
    <n v="0"/>
    <n v="8"/>
    <n v="0"/>
    <x v="1"/>
    <x v="0"/>
    <n v="0.9483648729549683"/>
    <n v="0"/>
    <x v="0"/>
    <n v="1.2423379897284856"/>
    <n v="1"/>
    <n v="0"/>
    <n v="0"/>
    <n v="0"/>
    <n v="0"/>
    <n v="0"/>
    <n v="0"/>
    <n v="0"/>
    <x v="0"/>
  </r>
  <r>
    <n v="8475"/>
    <n v="1973"/>
    <x v="3"/>
    <x v="0"/>
    <x v="0"/>
    <x v="1"/>
    <x v="1"/>
    <x v="0"/>
    <x v="3"/>
    <x v="0"/>
    <n v="0"/>
    <n v="1"/>
    <x v="2"/>
    <d v="2014-03-01T00:00:00"/>
    <x v="3"/>
    <d v="2021-02-05T00:00:00"/>
    <x v="3"/>
    <n v="20"/>
    <n v="2"/>
    <n v="1582"/>
    <n v="1"/>
    <n v="2"/>
    <n v="1"/>
    <n v="15"/>
    <x v="0"/>
    <x v="0"/>
    <n v="-0.23394687547500795"/>
    <n v="22"/>
    <x v="1"/>
    <n v="-0.37951597915133156"/>
    <n v="0"/>
    <n v="0"/>
    <n v="0"/>
    <n v="0"/>
    <n v="0"/>
    <n v="0"/>
    <n v="0"/>
    <n v="0"/>
    <x v="2"/>
  </r>
  <r>
    <n v="4931"/>
    <n v="1977"/>
    <x v="4"/>
    <x v="2"/>
    <x v="2"/>
    <x v="0"/>
    <x v="0"/>
    <x v="0"/>
    <x v="4"/>
    <x v="0"/>
    <n v="0"/>
    <n v="0"/>
    <x v="1"/>
    <d v="2013-04-29T00:00:00"/>
    <x v="4"/>
    <d v="2021-02-05T00:00:00"/>
    <x v="4"/>
    <n v="1"/>
    <n v="0"/>
    <n v="1725"/>
    <n v="2"/>
    <n v="1"/>
    <n v="1"/>
    <n v="0"/>
    <x v="0"/>
    <x v="0"/>
    <n v="-0.2012681575442069"/>
    <n v="28"/>
    <x v="1"/>
    <n v="0.23389053314101282"/>
    <n v="1"/>
    <n v="0"/>
    <n v="0"/>
    <n v="0"/>
    <n v="0"/>
    <n v="0"/>
    <n v="0"/>
    <n v="0"/>
    <x v="3"/>
  </r>
  <r>
    <n v="11181"/>
    <n v="1949"/>
    <x v="5"/>
    <x v="0"/>
    <x v="0"/>
    <x v="1"/>
    <x v="1"/>
    <x v="0"/>
    <x v="5"/>
    <x v="0"/>
    <n v="0"/>
    <n v="0"/>
    <x v="1"/>
    <d v="2013-08-29T00:00:00"/>
    <x v="5"/>
    <d v="2021-02-05T00:00:00"/>
    <x v="5"/>
    <n v="2"/>
    <n v="1"/>
    <n v="2"/>
    <n v="1"/>
    <n v="1"/>
    <n v="1"/>
    <n v="0"/>
    <x v="0"/>
    <x v="0"/>
    <n v="-0.3881449247943396"/>
    <n v="0"/>
    <x v="1"/>
    <n v="-0.39367862328530223"/>
    <n v="0"/>
    <n v="0"/>
    <n v="0"/>
    <n v="0"/>
    <n v="0"/>
    <n v="0"/>
    <n v="0"/>
    <n v="0"/>
    <x v="4"/>
  </r>
  <r>
    <n v="5555"/>
    <n v="1975"/>
    <x v="6"/>
    <x v="2"/>
    <x v="2"/>
    <x v="2"/>
    <x v="2"/>
    <x v="1"/>
    <x v="6"/>
    <x v="0"/>
    <n v="0"/>
    <n v="0"/>
    <x v="1"/>
    <d v="2014-02-07T00:00:00"/>
    <x v="6"/>
    <d v="2021-02-05T00:00:00"/>
    <x v="6"/>
    <n v="1"/>
    <n v="1"/>
    <n v="1"/>
    <n v="1"/>
    <n v="1"/>
    <n v="1"/>
    <n v="0"/>
    <x v="0"/>
    <x v="0"/>
    <n v="-0.37977226907079081"/>
    <n v="0"/>
    <x v="1"/>
    <n v="0.29060173140430268"/>
    <n v="0"/>
    <n v="0"/>
    <n v="0"/>
    <n v="0"/>
    <n v="0"/>
    <n v="0"/>
    <n v="0"/>
    <n v="0"/>
    <x v="0"/>
  </r>
  <r>
    <n v="4619"/>
    <n v="1945"/>
    <x v="7"/>
    <x v="0"/>
    <x v="0"/>
    <x v="3"/>
    <x v="3"/>
    <x v="1"/>
    <x v="7"/>
    <x v="0"/>
    <n v="0"/>
    <n v="0"/>
    <x v="1"/>
    <d v="2014-05-28T00:00:00"/>
    <x v="7"/>
    <d v="2021-02-05T00:00:00"/>
    <x v="7"/>
    <n v="6"/>
    <n v="2"/>
    <n v="3"/>
    <n v="1"/>
    <n v="262"/>
    <n v="3"/>
    <n v="0"/>
    <x v="2"/>
    <x v="1"/>
    <n v="27.280327729026066"/>
    <n v="0"/>
    <x v="1"/>
    <n v="-0.26884415012702317"/>
    <n v="1"/>
    <n v="0"/>
    <n v="0"/>
    <n v="0"/>
    <n v="0"/>
    <n v="0"/>
    <n v="0"/>
    <n v="0"/>
    <x v="0"/>
  </r>
  <r>
    <n v="4611"/>
    <n v="1970"/>
    <x v="8"/>
    <x v="2"/>
    <x v="2"/>
    <x v="0"/>
    <x v="0"/>
    <x v="0"/>
    <x v="8"/>
    <x v="0"/>
    <n v="0"/>
    <n v="0"/>
    <x v="1"/>
    <d v="2013-01-21T00:00:00"/>
    <x v="8"/>
    <d v="2021-02-05T00:00:00"/>
    <x v="8"/>
    <n v="1009"/>
    <n v="181"/>
    <n v="104"/>
    <n v="202"/>
    <n v="21"/>
    <n v="207"/>
    <n v="0"/>
    <x v="3"/>
    <x v="1"/>
    <n v="8.818374527300767"/>
    <n v="8"/>
    <x v="2"/>
    <n v="12.715475398958446"/>
    <n v="3"/>
    <n v="1"/>
    <n v="0"/>
    <n v="0"/>
    <n v="0"/>
    <n v="1"/>
    <n v="1"/>
    <n v="0"/>
    <x v="0"/>
  </r>
  <r>
    <n v="10089"/>
    <n v="1974"/>
    <x v="9"/>
    <x v="2"/>
    <x v="2"/>
    <x v="2"/>
    <x v="2"/>
    <x v="1"/>
    <x v="9"/>
    <x v="0"/>
    <n v="0"/>
    <n v="0"/>
    <x v="1"/>
    <d v="2013-04-05T00:00:00"/>
    <x v="9"/>
    <d v="2021-02-05T00:00:00"/>
    <x v="9"/>
    <n v="168"/>
    <n v="148"/>
    <n v="444"/>
    <n v="32"/>
    <n v="172"/>
    <n v="148"/>
    <n v="1"/>
    <x v="4"/>
    <x v="2"/>
    <n v="5.6978992670461004"/>
    <n v="9"/>
    <x v="2"/>
    <n v="12.969219628179474"/>
    <n v="2"/>
    <n v="1"/>
    <n v="1"/>
    <n v="0"/>
    <n v="1"/>
    <n v="1"/>
    <n v="1"/>
    <n v="0"/>
    <x v="3"/>
  </r>
  <r>
    <n v="2798"/>
    <n v="1977"/>
    <x v="4"/>
    <x v="0"/>
    <x v="0"/>
    <x v="0"/>
    <x v="0"/>
    <x v="0"/>
    <x v="10"/>
    <x v="0"/>
    <n v="0"/>
    <n v="0"/>
    <x v="1"/>
    <d v="2012-11-02T00:00:00"/>
    <x v="10"/>
    <d v="2021-02-05T00:00:00"/>
    <x v="10"/>
    <n v="763"/>
    <n v="29"/>
    <n v="138"/>
    <n v="76"/>
    <n v="176"/>
    <n v="58"/>
    <n v="0"/>
    <x v="5"/>
    <x v="1"/>
    <n v="7.1508646187635732"/>
    <n v="9"/>
    <x v="3"/>
    <n v="10.080691533126"/>
    <n v="4"/>
    <n v="1"/>
    <n v="0"/>
    <n v="0"/>
    <n v="1"/>
    <n v="1"/>
    <n v="1"/>
    <n v="0"/>
    <x v="3"/>
  </r>
  <r>
    <n v="7215"/>
    <n v="1983"/>
    <x v="10"/>
    <x v="2"/>
    <x v="2"/>
    <x v="3"/>
    <x v="3"/>
    <x v="1"/>
    <x v="11"/>
    <x v="0"/>
    <n v="0"/>
    <n v="0"/>
    <x v="1"/>
    <d v="2013-03-12T00:00:00"/>
    <x v="11"/>
    <d v="2021-02-05T00:00:00"/>
    <x v="11"/>
    <n v="722"/>
    <n v="27"/>
    <n v="102"/>
    <n v="44"/>
    <n v="72"/>
    <n v="168"/>
    <n v="0"/>
    <x v="4"/>
    <x v="2"/>
    <n v="5.7573096647789699"/>
    <n v="8"/>
    <x v="2"/>
    <n v="12.863231596210884"/>
    <n v="2"/>
    <n v="1"/>
    <n v="0"/>
    <n v="0"/>
    <n v="1"/>
    <n v="1"/>
    <n v="1"/>
    <n v="0"/>
    <x v="4"/>
  </r>
  <r>
    <n v="4248"/>
    <n v="1960"/>
    <x v="11"/>
    <x v="1"/>
    <x v="1"/>
    <x v="3"/>
    <x v="3"/>
    <x v="1"/>
    <x v="12"/>
    <x v="1"/>
    <n v="0"/>
    <n v="0"/>
    <x v="1"/>
    <d v="2014-02-17T00:00:00"/>
    <x v="12"/>
    <d v="2021-02-05T00:00:00"/>
    <x v="12"/>
    <n v="1000"/>
    <n v="19"/>
    <n v="711"/>
    <n v="125"/>
    <n v="115"/>
    <n v="38"/>
    <n v="0"/>
    <x v="6"/>
    <x v="2"/>
    <n v="4.1563753882910497"/>
    <n v="6"/>
    <x v="4"/>
    <n v="9.365712688844237"/>
    <n v="1"/>
    <n v="0"/>
    <n v="0"/>
    <n v="0"/>
    <n v="1"/>
    <n v="0"/>
    <n v="0"/>
    <n v="0"/>
    <x v="0"/>
  </r>
  <r>
    <n v="7451"/>
    <n v="1960"/>
    <x v="11"/>
    <x v="1"/>
    <x v="1"/>
    <x v="3"/>
    <x v="3"/>
    <x v="1"/>
    <x v="12"/>
    <x v="1"/>
    <n v="0"/>
    <n v="0"/>
    <x v="1"/>
    <d v="2014-02-17T00:00:00"/>
    <x v="12"/>
    <d v="2021-02-05T00:00:00"/>
    <x v="12"/>
    <n v="1000"/>
    <n v="19"/>
    <n v="711"/>
    <n v="125"/>
    <n v="115"/>
    <n v="38"/>
    <n v="0"/>
    <x v="6"/>
    <x v="2"/>
    <n v="3.758342227764421"/>
    <n v="6"/>
    <x v="4"/>
    <n v="8.6316071819067162"/>
    <n v="1"/>
    <n v="0"/>
    <n v="0"/>
    <n v="0"/>
    <n v="1"/>
    <n v="0"/>
    <n v="0"/>
    <n v="0"/>
    <x v="0"/>
  </r>
  <r>
    <n v="500"/>
    <n v="1977"/>
    <x v="4"/>
    <x v="2"/>
    <x v="2"/>
    <x v="0"/>
    <x v="0"/>
    <x v="0"/>
    <x v="13"/>
    <x v="1"/>
    <n v="0"/>
    <n v="0"/>
    <x v="1"/>
    <d v="2013-08-06T00:00:00"/>
    <x v="13"/>
    <d v="2021-02-05T00:00:00"/>
    <x v="13"/>
    <n v="908"/>
    <n v="43"/>
    <n v="735"/>
    <n v="40"/>
    <n v="194"/>
    <n v="21"/>
    <n v="1"/>
    <x v="5"/>
    <x v="1"/>
    <n v="7.034066822618211"/>
    <n v="7"/>
    <x v="4"/>
    <n v="8.9638086043761103"/>
    <n v="2"/>
    <n v="1"/>
    <n v="0"/>
    <n v="0"/>
    <n v="1"/>
    <n v="1"/>
    <n v="1"/>
    <n v="0"/>
    <x v="0"/>
  </r>
  <r>
    <n v="2109"/>
    <n v="1990"/>
    <x v="12"/>
    <x v="2"/>
    <x v="2"/>
    <x v="3"/>
    <x v="3"/>
    <x v="1"/>
    <x v="14"/>
    <x v="1"/>
    <n v="0"/>
    <n v="0"/>
    <x v="1"/>
    <d v="2013-04-23T00:00:00"/>
    <x v="14"/>
    <d v="2021-02-05T00:00:00"/>
    <x v="14"/>
    <n v="448"/>
    <n v="71"/>
    <n v="951"/>
    <n v="40"/>
    <n v="17"/>
    <n v="17"/>
    <n v="1"/>
    <x v="4"/>
    <x v="2"/>
    <n v="6.2771269975049195"/>
    <n v="11"/>
    <x v="3"/>
    <n v="10.224340732635588"/>
    <n v="2"/>
    <n v="0"/>
    <n v="0"/>
    <n v="0"/>
    <n v="0"/>
    <n v="1"/>
    <n v="1"/>
    <n v="0"/>
    <x v="0"/>
  </r>
  <r>
    <n v="6815"/>
    <n v="1980"/>
    <x v="13"/>
    <x v="3"/>
    <x v="1"/>
    <x v="1"/>
    <x v="1"/>
    <x v="0"/>
    <x v="15"/>
    <x v="1"/>
    <n v="0"/>
    <n v="0"/>
    <x v="1"/>
    <d v="2014-05-23T00:00:00"/>
    <x v="15"/>
    <d v="2021-02-05T00:00:00"/>
    <x v="15"/>
    <n v="448"/>
    <n v="21"/>
    <n v="125"/>
    <n v="52"/>
    <n v="101"/>
    <n v="62"/>
    <n v="0"/>
    <x v="5"/>
    <x v="1"/>
    <n v="6.8005227962048735"/>
    <n v="6"/>
    <x v="5"/>
    <n v="7.6616006552664233"/>
    <n v="2"/>
    <n v="1"/>
    <n v="0"/>
    <n v="1"/>
    <n v="0"/>
    <n v="1"/>
    <n v="1"/>
    <n v="0"/>
    <x v="0"/>
  </r>
  <r>
    <n v="10619"/>
    <n v="1994"/>
    <x v="14"/>
    <x v="2"/>
    <x v="2"/>
    <x v="3"/>
    <x v="3"/>
    <x v="1"/>
    <x v="16"/>
    <x v="1"/>
    <n v="0"/>
    <n v="0"/>
    <x v="1"/>
    <d v="2012-12-03T00:00:00"/>
    <x v="16"/>
    <d v="2021-02-05T00:00:00"/>
    <x v="16"/>
    <n v="770"/>
    <n v="29"/>
    <n v="890"/>
    <n v="250"/>
    <n v="27"/>
    <n v="24"/>
    <n v="1"/>
    <x v="5"/>
    <x v="1"/>
    <n v="7.2267301334797951"/>
    <n v="3"/>
    <x v="6"/>
    <n v="6.8251113534378636"/>
    <n v="3"/>
    <n v="0"/>
    <n v="0"/>
    <n v="0"/>
    <n v="0"/>
    <n v="1"/>
    <n v="1"/>
    <n v="0"/>
    <x v="3"/>
  </r>
  <r>
    <n v="7962"/>
    <n v="1987"/>
    <x v="15"/>
    <x v="0"/>
    <x v="0"/>
    <x v="3"/>
    <x v="3"/>
    <x v="1"/>
    <x v="17"/>
    <x v="1"/>
    <n v="0"/>
    <n v="0"/>
    <x v="1"/>
    <d v="2013-10-09T00:00:00"/>
    <x v="17"/>
    <d v="2021-02-05T00:00:00"/>
    <x v="17"/>
    <n v="1285"/>
    <n v="21"/>
    <n v="449"/>
    <n v="106"/>
    <n v="20"/>
    <n v="20"/>
    <n v="1"/>
    <x v="6"/>
    <x v="2"/>
    <n v="4.207482767840391"/>
    <n v="3"/>
    <x v="7"/>
    <n v="3.7669583618892077"/>
    <n v="1"/>
    <n v="1"/>
    <n v="0"/>
    <n v="0"/>
    <n v="0"/>
    <n v="1"/>
    <n v="1"/>
    <n v="0"/>
    <x v="0"/>
  </r>
  <r>
    <n v="4070"/>
    <n v="1969"/>
    <x v="16"/>
    <x v="0"/>
    <x v="0"/>
    <x v="1"/>
    <x v="1"/>
    <x v="0"/>
    <x v="18"/>
    <x v="1"/>
    <n v="0"/>
    <n v="2"/>
    <x v="0"/>
    <d v="2012-09-01T00:00:00"/>
    <x v="18"/>
    <d v="2021-02-05T00:00:00"/>
    <x v="18"/>
    <n v="169"/>
    <n v="24"/>
    <n v="553"/>
    <n v="188"/>
    <n v="0"/>
    <n v="144"/>
    <n v="1"/>
    <x v="7"/>
    <x v="1"/>
    <n v="7.6763365236863006"/>
    <n v="5"/>
    <x v="7"/>
    <n v="4.2877311911657214"/>
    <n v="7"/>
    <n v="0"/>
    <n v="0"/>
    <n v="0"/>
    <n v="1"/>
    <n v="1"/>
    <n v="1"/>
    <n v="0"/>
    <x v="4"/>
  </r>
  <r>
    <n v="3334"/>
    <n v="1951"/>
    <x v="17"/>
    <x v="2"/>
    <x v="2"/>
    <x v="1"/>
    <x v="1"/>
    <x v="0"/>
    <x v="19"/>
    <x v="1"/>
    <n v="0"/>
    <n v="0"/>
    <x v="1"/>
    <d v="2014-02-12T00:00:00"/>
    <x v="19"/>
    <d v="2021-02-05T00:00:00"/>
    <x v="19"/>
    <n v="879"/>
    <n v="143"/>
    <n v="797"/>
    <n v="106"/>
    <n v="143"/>
    <n v="143"/>
    <n v="0"/>
    <x v="8"/>
    <x v="2"/>
    <n v="4.8822015568731629"/>
    <n v="7"/>
    <x v="4"/>
    <n v="8.6291290228795372"/>
    <n v="1"/>
    <n v="1"/>
    <n v="0"/>
    <n v="0"/>
    <n v="0"/>
    <n v="1"/>
    <n v="0"/>
    <n v="0"/>
    <x v="0"/>
  </r>
  <r>
    <n v="10164"/>
    <n v="1958"/>
    <x v="18"/>
    <x v="2"/>
    <x v="2"/>
    <x v="3"/>
    <x v="3"/>
    <x v="1"/>
    <x v="20"/>
    <x v="1"/>
    <n v="0"/>
    <n v="1"/>
    <x v="2"/>
    <d v="2014-04-03T00:00:00"/>
    <x v="20"/>
    <d v="2021-02-05T00:00:00"/>
    <x v="20"/>
    <n v="1017"/>
    <n v="33"/>
    <n v="417"/>
    <n v="108"/>
    <n v="100"/>
    <n v="16"/>
    <n v="1"/>
    <x v="8"/>
    <x v="2"/>
    <n v="4.7020452482491919"/>
    <n v="5"/>
    <x v="8"/>
    <n v="4.6446115078145001"/>
    <n v="5"/>
    <n v="0"/>
    <n v="0"/>
    <n v="0"/>
    <n v="1"/>
    <n v="1"/>
    <n v="0"/>
    <n v="0"/>
    <x v="0"/>
  </r>
  <r>
    <n v="5386"/>
    <n v="1953"/>
    <x v="19"/>
    <x v="2"/>
    <x v="2"/>
    <x v="0"/>
    <x v="0"/>
    <x v="0"/>
    <x v="21"/>
    <x v="1"/>
    <n v="0"/>
    <n v="0"/>
    <x v="1"/>
    <d v="2013-03-04T00:00:00"/>
    <x v="21"/>
    <d v="2021-02-05T00:00:00"/>
    <x v="21"/>
    <n v="1111"/>
    <n v="24"/>
    <n v="790"/>
    <n v="160"/>
    <n v="45"/>
    <n v="172"/>
    <n v="0"/>
    <x v="8"/>
    <x v="2"/>
    <n v="5.0587673966395537"/>
    <n v="8"/>
    <x v="8"/>
    <n v="5.0546752741026131"/>
    <n v="2"/>
    <n v="1"/>
    <n v="0"/>
    <n v="0"/>
    <n v="1"/>
    <n v="1"/>
    <n v="1"/>
    <n v="0"/>
    <x v="3"/>
  </r>
  <r>
    <n v="6024"/>
    <n v="1953"/>
    <x v="19"/>
    <x v="2"/>
    <x v="2"/>
    <x v="0"/>
    <x v="0"/>
    <x v="0"/>
    <x v="21"/>
    <x v="1"/>
    <n v="0"/>
    <n v="0"/>
    <x v="1"/>
    <d v="2013-03-04T00:00:00"/>
    <x v="21"/>
    <d v="2021-02-05T00:00:00"/>
    <x v="21"/>
    <n v="1111"/>
    <n v="24"/>
    <n v="790"/>
    <n v="160"/>
    <n v="45"/>
    <n v="172"/>
    <n v="0"/>
    <x v="8"/>
    <x v="2"/>
    <n v="4.6215049584392531"/>
    <n v="8"/>
    <x v="8"/>
    <n v="5.0821800352594835"/>
    <n v="2"/>
    <n v="1"/>
    <n v="0"/>
    <n v="0"/>
    <n v="1"/>
    <n v="1"/>
    <n v="1"/>
    <n v="0"/>
    <x v="0"/>
  </r>
  <r>
    <n v="10133"/>
    <n v="1970"/>
    <x v="8"/>
    <x v="2"/>
    <x v="2"/>
    <x v="3"/>
    <x v="3"/>
    <x v="1"/>
    <x v="22"/>
    <x v="1"/>
    <n v="0"/>
    <n v="0"/>
    <x v="1"/>
    <d v="2014-02-12T00:00:00"/>
    <x v="19"/>
    <d v="2021-02-05T00:00:00"/>
    <x v="22"/>
    <n v="1302"/>
    <n v="68"/>
    <n v="731"/>
    <n v="89"/>
    <n v="114"/>
    <n v="45"/>
    <n v="0"/>
    <x v="4"/>
    <x v="2"/>
    <n v="5.9864352077868093"/>
    <n v="7"/>
    <x v="9"/>
    <n v="12.339382348151572"/>
    <n v="2"/>
    <n v="1"/>
    <n v="0"/>
    <n v="0"/>
    <n v="1"/>
    <n v="1"/>
    <n v="1"/>
    <n v="0"/>
    <x v="4"/>
  </r>
  <r>
    <n v="9499"/>
    <n v="1954"/>
    <x v="20"/>
    <x v="2"/>
    <x v="2"/>
    <x v="1"/>
    <x v="1"/>
    <x v="0"/>
    <x v="23"/>
    <x v="1"/>
    <n v="1"/>
    <n v="2"/>
    <x v="3"/>
    <d v="2013-05-07T00:00:00"/>
    <x v="22"/>
    <d v="2021-02-05T00:00:00"/>
    <x v="23"/>
    <n v="1279"/>
    <n v="15"/>
    <n v="287"/>
    <n v="20"/>
    <n v="0"/>
    <n v="15"/>
    <n v="3"/>
    <x v="9"/>
    <x v="2"/>
    <n v="2.9846866891667125"/>
    <n v="4"/>
    <x v="6"/>
    <n v="6.8329556452129765"/>
    <n v="5"/>
    <n v="0"/>
    <n v="0"/>
    <n v="0"/>
    <n v="1"/>
    <n v="1"/>
    <n v="0"/>
    <n v="0"/>
    <x v="4"/>
  </r>
  <r>
    <n v="6932"/>
    <n v="1941"/>
    <x v="21"/>
    <x v="0"/>
    <x v="0"/>
    <x v="1"/>
    <x v="1"/>
    <x v="0"/>
    <x v="24"/>
    <x v="1"/>
    <n v="0"/>
    <n v="0"/>
    <x v="1"/>
    <d v="2013-04-13T00:00:00"/>
    <x v="23"/>
    <d v="2021-02-05T00:00:00"/>
    <x v="24"/>
    <n v="1285"/>
    <n v="42"/>
    <n v="716"/>
    <n v="55"/>
    <n v="0"/>
    <n v="21"/>
    <n v="0"/>
    <x v="5"/>
    <x v="1"/>
    <n v="6.8733384692914425"/>
    <n v="10"/>
    <x v="8"/>
    <n v="5.3831976209210559"/>
    <n v="2"/>
    <n v="0"/>
    <n v="0"/>
    <n v="0"/>
    <n v="0"/>
    <n v="1"/>
    <n v="0"/>
    <n v="0"/>
    <x v="0"/>
  </r>
  <r>
    <n v="10489"/>
    <n v="1973"/>
    <x v="3"/>
    <x v="2"/>
    <x v="2"/>
    <x v="1"/>
    <x v="1"/>
    <x v="0"/>
    <x v="25"/>
    <x v="1"/>
    <n v="0"/>
    <n v="0"/>
    <x v="1"/>
    <d v="2013-08-19T00:00:00"/>
    <x v="24"/>
    <d v="2021-02-05T00:00:00"/>
    <x v="19"/>
    <n v="693"/>
    <n v="21"/>
    <n v="925"/>
    <n v="31"/>
    <n v="24"/>
    <n v="84"/>
    <n v="1"/>
    <x v="4"/>
    <x v="2"/>
    <n v="5.7535958453558695"/>
    <n v="7"/>
    <x v="4"/>
    <n v="8.6719440830514518"/>
    <n v="2"/>
    <n v="1"/>
    <n v="0"/>
    <n v="0"/>
    <n v="0"/>
    <n v="1"/>
    <n v="1"/>
    <n v="0"/>
    <x v="3"/>
  </r>
  <r>
    <n v="1340"/>
    <n v="1986"/>
    <x v="22"/>
    <x v="2"/>
    <x v="2"/>
    <x v="1"/>
    <x v="1"/>
    <x v="0"/>
    <x v="26"/>
    <x v="1"/>
    <n v="0"/>
    <n v="0"/>
    <x v="1"/>
    <d v="2014-04-24T00:00:00"/>
    <x v="25"/>
    <d v="2021-02-05T00:00:00"/>
    <x v="25"/>
    <n v="551"/>
    <n v="137"/>
    <n v="792"/>
    <n v="179"/>
    <n v="103"/>
    <n v="33"/>
    <n v="1"/>
    <x v="4"/>
    <x v="2"/>
    <n v="6.2674948969241031"/>
    <n v="7"/>
    <x v="2"/>
    <n v="13.239064217999024"/>
    <n v="1"/>
    <n v="1"/>
    <n v="0"/>
    <n v="0"/>
    <n v="1"/>
    <n v="1"/>
    <n v="0"/>
    <n v="0"/>
    <x v="0"/>
  </r>
  <r>
    <n v="821"/>
    <n v="1992"/>
    <x v="23"/>
    <x v="1"/>
    <x v="1"/>
    <x v="3"/>
    <x v="3"/>
    <x v="1"/>
    <x v="27"/>
    <x v="1"/>
    <n v="0"/>
    <n v="0"/>
    <x v="1"/>
    <d v="2012-10-19T00:00:00"/>
    <x v="26"/>
    <d v="2021-02-05T00:00:00"/>
    <x v="26"/>
    <n v="962"/>
    <n v="61"/>
    <n v="921"/>
    <n v="52"/>
    <n v="61"/>
    <n v="20"/>
    <n v="1"/>
    <x v="8"/>
    <x v="2"/>
    <n v="4.8412238980516555"/>
    <n v="4"/>
    <x v="9"/>
    <n v="12.069817043394416"/>
    <n v="2"/>
    <n v="0"/>
    <n v="0"/>
    <n v="0"/>
    <n v="0"/>
    <n v="0"/>
    <n v="0"/>
    <n v="0"/>
    <x v="4"/>
  </r>
  <r>
    <n v="5832"/>
    <n v="1960"/>
    <x v="11"/>
    <x v="3"/>
    <x v="1"/>
    <x v="0"/>
    <x v="0"/>
    <x v="0"/>
    <x v="28"/>
    <x v="1"/>
    <n v="0"/>
    <n v="0"/>
    <x v="1"/>
    <d v="2014-04-20T00:00:00"/>
    <x v="27"/>
    <d v="2021-02-05T00:00:00"/>
    <x v="27"/>
    <n v="493"/>
    <n v="183"/>
    <n v="352"/>
    <n v="184"/>
    <n v="23"/>
    <n v="28"/>
    <n v="0"/>
    <x v="9"/>
    <x v="2"/>
    <n v="3.0815276232413864"/>
    <n v="5"/>
    <x v="2"/>
    <n v="12.657901033354092"/>
    <n v="0"/>
    <n v="0"/>
    <n v="0"/>
    <n v="0"/>
    <n v="0"/>
    <n v="0"/>
    <n v="0"/>
    <n v="0"/>
    <x v="0"/>
  </r>
  <r>
    <n v="9349"/>
    <n v="1985"/>
    <x v="24"/>
    <x v="2"/>
    <x v="2"/>
    <x v="1"/>
    <x v="1"/>
    <x v="0"/>
    <x v="29"/>
    <x v="1"/>
    <n v="0"/>
    <n v="0"/>
    <x v="1"/>
    <d v="2013-12-19T00:00:00"/>
    <x v="28"/>
    <d v="2021-02-05T00:00:00"/>
    <x v="28"/>
    <n v="693"/>
    <n v="21"/>
    <n v="118"/>
    <n v="110"/>
    <n v="147"/>
    <n v="42"/>
    <n v="1"/>
    <x v="4"/>
    <x v="2"/>
    <n v="6.14717520959789"/>
    <n v="5"/>
    <x v="10"/>
    <n v="10.7452583633956"/>
    <n v="2"/>
    <n v="1"/>
    <n v="0"/>
    <n v="0"/>
    <n v="0"/>
    <n v="1"/>
    <n v="0"/>
    <n v="0"/>
    <x v="5"/>
  </r>
  <r>
    <n v="1172"/>
    <n v="1983"/>
    <x v="10"/>
    <x v="0"/>
    <x v="0"/>
    <x v="1"/>
    <x v="1"/>
    <x v="0"/>
    <x v="30"/>
    <x v="1"/>
    <n v="0"/>
    <n v="0"/>
    <x v="1"/>
    <d v="2013-05-01T00:00:00"/>
    <x v="29"/>
    <d v="2021-02-05T00:00:00"/>
    <x v="29"/>
    <n v="979"/>
    <n v="44"/>
    <n v="935"/>
    <n v="29"/>
    <n v="25"/>
    <n v="22"/>
    <n v="1"/>
    <x v="5"/>
    <x v="1"/>
    <n v="7.2811525090711511"/>
    <n v="5"/>
    <x v="9"/>
    <n v="12.386349837030105"/>
    <n v="3"/>
    <n v="1"/>
    <n v="0"/>
    <n v="0"/>
    <n v="1"/>
    <n v="1"/>
    <n v="1"/>
    <n v="0"/>
    <x v="0"/>
  </r>
  <r>
    <n v="10909"/>
    <n v="1948"/>
    <x v="25"/>
    <x v="2"/>
    <x v="2"/>
    <x v="1"/>
    <x v="1"/>
    <x v="0"/>
    <x v="31"/>
    <x v="1"/>
    <n v="0"/>
    <n v="0"/>
    <x v="1"/>
    <d v="2014-01-15T00:00:00"/>
    <x v="30"/>
    <d v="2021-02-05T00:00:00"/>
    <x v="7"/>
    <n v="992"/>
    <n v="24"/>
    <n v="694"/>
    <n v="51"/>
    <n v="19"/>
    <n v="119"/>
    <n v="0"/>
    <x v="8"/>
    <x v="2"/>
    <n v="4.6485979051390194"/>
    <n v="10"/>
    <x v="8"/>
    <n v="5.1717352332580093"/>
    <n v="1"/>
    <n v="0"/>
    <n v="0"/>
    <n v="1"/>
    <n v="0"/>
    <n v="1"/>
    <n v="0"/>
    <n v="0"/>
    <x v="6"/>
  </r>
  <r>
    <n v="7627"/>
    <n v="1975"/>
    <x v="6"/>
    <x v="1"/>
    <x v="1"/>
    <x v="1"/>
    <x v="1"/>
    <x v="0"/>
    <x v="32"/>
    <x v="1"/>
    <n v="0"/>
    <n v="0"/>
    <x v="1"/>
    <d v="2012-12-12T00:00:00"/>
    <x v="31"/>
    <d v="2021-02-05T00:00:00"/>
    <x v="30"/>
    <n v="817"/>
    <n v="183"/>
    <n v="797"/>
    <n v="106"/>
    <n v="163"/>
    <n v="20"/>
    <n v="0"/>
    <x v="8"/>
    <x v="2"/>
    <n v="4.9015948835822956"/>
    <n v="11"/>
    <x v="8"/>
    <n v="4.8003083290343724"/>
    <n v="2"/>
    <n v="1"/>
    <n v="0"/>
    <n v="0"/>
    <n v="0"/>
    <n v="1"/>
    <n v="1"/>
    <n v="0"/>
    <x v="0"/>
  </r>
  <r>
    <n v="6303"/>
    <n v="1986"/>
    <x v="22"/>
    <x v="0"/>
    <x v="0"/>
    <x v="0"/>
    <x v="0"/>
    <x v="0"/>
    <x v="33"/>
    <x v="1"/>
    <n v="0"/>
    <n v="0"/>
    <x v="1"/>
    <d v="2013-11-23T00:00:00"/>
    <x v="32"/>
    <d v="2021-02-05T00:00:00"/>
    <x v="31"/>
    <n v="410"/>
    <n v="73"/>
    <n v="747"/>
    <n v="76"/>
    <n v="161"/>
    <n v="30"/>
    <n v="0"/>
    <x v="8"/>
    <x v="2"/>
    <n v="5.0644061066928199"/>
    <n v="5"/>
    <x v="9"/>
    <n v="11.658424384215984"/>
    <n v="1"/>
    <n v="0"/>
    <n v="0"/>
    <n v="0"/>
    <n v="0"/>
    <n v="0"/>
    <n v="0"/>
    <n v="0"/>
    <x v="4"/>
  </r>
  <r>
    <n v="6248"/>
    <n v="1947"/>
    <x v="26"/>
    <x v="1"/>
    <x v="1"/>
    <x v="3"/>
    <x v="3"/>
    <x v="1"/>
    <x v="34"/>
    <x v="1"/>
    <n v="0"/>
    <n v="0"/>
    <x v="1"/>
    <d v="2013-10-17T00:00:00"/>
    <x v="33"/>
    <d v="2021-02-05T00:00:00"/>
    <x v="32"/>
    <n v="1276"/>
    <n v="24"/>
    <n v="746"/>
    <n v="94"/>
    <n v="29"/>
    <n v="48"/>
    <n v="0"/>
    <x v="3"/>
    <x v="1"/>
    <n v="9.1992450039331839"/>
    <n v="7"/>
    <x v="10"/>
    <n v="11.365407357073471"/>
    <n v="3"/>
    <n v="0"/>
    <n v="0"/>
    <n v="0"/>
    <n v="0"/>
    <n v="1"/>
    <n v="1"/>
    <n v="0"/>
    <x v="0"/>
  </r>
  <r>
    <n v="9220"/>
    <n v="1971"/>
    <x v="2"/>
    <x v="2"/>
    <x v="2"/>
    <x v="3"/>
    <x v="3"/>
    <x v="1"/>
    <x v="35"/>
    <x v="1"/>
    <n v="0"/>
    <n v="0"/>
    <x v="1"/>
    <d v="2013-01-17T00:00:00"/>
    <x v="34"/>
    <d v="2021-02-05T00:00:00"/>
    <x v="33"/>
    <n v="576"/>
    <n v="172"/>
    <n v="961"/>
    <n v="125"/>
    <n v="115"/>
    <n v="19"/>
    <n v="1"/>
    <x v="7"/>
    <x v="1"/>
    <n v="7.6879522555557571"/>
    <n v="6"/>
    <x v="8"/>
    <n v="5.3798791623210054"/>
    <n v="3"/>
    <n v="0"/>
    <n v="0"/>
    <n v="0"/>
    <n v="0"/>
    <n v="0"/>
    <n v="1"/>
    <n v="0"/>
    <x v="0"/>
  </r>
  <r>
    <n v="3138"/>
    <n v="1956"/>
    <x v="27"/>
    <x v="2"/>
    <x v="2"/>
    <x v="3"/>
    <x v="3"/>
    <x v="1"/>
    <x v="36"/>
    <x v="1"/>
    <n v="0"/>
    <n v="0"/>
    <x v="1"/>
    <d v="2012-10-20T00:00:00"/>
    <x v="35"/>
    <d v="2021-02-05T00:00:00"/>
    <x v="28"/>
    <n v="1324"/>
    <n v="27"/>
    <n v="119"/>
    <n v="71"/>
    <n v="108"/>
    <n v="27"/>
    <n v="0"/>
    <x v="5"/>
    <x v="1"/>
    <n v="6.9054271426030791"/>
    <n v="9"/>
    <x v="11"/>
    <n v="5.7826793705929926"/>
    <n v="4"/>
    <n v="1"/>
    <n v="1"/>
    <n v="0"/>
    <n v="1"/>
    <n v="1"/>
    <n v="1"/>
    <n v="0"/>
    <x v="0"/>
  </r>
  <r>
    <n v="3520"/>
    <n v="1990"/>
    <x v="12"/>
    <x v="1"/>
    <x v="1"/>
    <x v="3"/>
    <x v="3"/>
    <x v="1"/>
    <x v="37"/>
    <x v="1"/>
    <n v="0"/>
    <n v="0"/>
    <x v="1"/>
    <d v="2013-03-27T00:00:00"/>
    <x v="36"/>
    <d v="2021-02-05T00:00:00"/>
    <x v="34"/>
    <n v="162"/>
    <n v="28"/>
    <n v="818"/>
    <n v="0"/>
    <n v="28"/>
    <n v="56"/>
    <n v="0"/>
    <x v="6"/>
    <x v="2"/>
    <n v="4.0483076475308071"/>
    <n v="3"/>
    <x v="6"/>
    <n v="7.0386098800587291"/>
    <n v="3"/>
    <n v="1"/>
    <n v="1"/>
    <n v="1"/>
    <n v="0"/>
    <n v="1"/>
    <n v="1"/>
    <n v="0"/>
    <x v="4"/>
  </r>
  <r>
    <n v="4216"/>
    <n v="1981"/>
    <x v="28"/>
    <x v="2"/>
    <x v="2"/>
    <x v="3"/>
    <x v="3"/>
    <x v="1"/>
    <x v="38"/>
    <x v="1"/>
    <n v="0"/>
    <n v="0"/>
    <x v="1"/>
    <d v="2013-02-22T00:00:00"/>
    <x v="37"/>
    <d v="2021-02-05T00:00:00"/>
    <x v="35"/>
    <n v="822"/>
    <n v="114"/>
    <n v="108"/>
    <n v="179"/>
    <n v="137"/>
    <n v="114"/>
    <n v="1"/>
    <x v="5"/>
    <x v="1"/>
    <n v="7.327022741690838"/>
    <n v="9"/>
    <x v="4"/>
    <n v="8.8952103944872611"/>
    <n v="3"/>
    <n v="1"/>
    <n v="0"/>
    <n v="0"/>
    <n v="0"/>
    <n v="1"/>
    <n v="1"/>
    <n v="0"/>
    <x v="0"/>
  </r>
  <r>
    <n v="5558"/>
    <n v="1954"/>
    <x v="20"/>
    <x v="0"/>
    <x v="0"/>
    <x v="3"/>
    <x v="3"/>
    <x v="1"/>
    <x v="39"/>
    <x v="1"/>
    <n v="0"/>
    <n v="0"/>
    <x v="1"/>
    <d v="2014-03-31T00:00:00"/>
    <x v="38"/>
    <d v="2021-02-05T00:00:00"/>
    <x v="36"/>
    <n v="1020"/>
    <n v="31"/>
    <n v="430"/>
    <n v="62"/>
    <n v="63"/>
    <n v="79"/>
    <n v="1"/>
    <x v="6"/>
    <x v="2"/>
    <n v="4.140304653048041"/>
    <n v="6"/>
    <x v="7"/>
    <n v="4.3990801308882688"/>
    <n v="1"/>
    <n v="0"/>
    <n v="0"/>
    <n v="0"/>
    <n v="0"/>
    <n v="1"/>
    <n v="0"/>
    <n v="0"/>
    <x v="0"/>
  </r>
  <r>
    <n v="5147"/>
    <n v="1948"/>
    <x v="25"/>
    <x v="2"/>
    <x v="2"/>
    <x v="3"/>
    <x v="3"/>
    <x v="1"/>
    <x v="40"/>
    <x v="1"/>
    <n v="0"/>
    <n v="0"/>
    <x v="1"/>
    <d v="2013-07-29T00:00:00"/>
    <x v="39"/>
    <d v="2021-02-05T00:00:00"/>
    <x v="37"/>
    <n v="774"/>
    <n v="70"/>
    <n v="118"/>
    <n v="182"/>
    <n v="187"/>
    <n v="93"/>
    <n v="1"/>
    <x v="6"/>
    <x v="2"/>
    <n v="3.7820112763485962"/>
    <n v="9"/>
    <x v="2"/>
    <n v="12.869608113243894"/>
    <n v="1"/>
    <n v="0"/>
    <n v="0"/>
    <n v="0"/>
    <n v="0"/>
    <n v="0"/>
    <n v="0"/>
    <n v="0"/>
    <x v="0"/>
  </r>
  <r>
    <n v="1592"/>
    <n v="1970"/>
    <x v="8"/>
    <x v="2"/>
    <x v="2"/>
    <x v="1"/>
    <x v="1"/>
    <x v="0"/>
    <x v="41"/>
    <x v="1"/>
    <n v="0"/>
    <n v="0"/>
    <x v="1"/>
    <d v="2014-01-24T00:00:00"/>
    <x v="40"/>
    <d v="2021-02-05T00:00:00"/>
    <x v="30"/>
    <n v="547"/>
    <n v="99"/>
    <n v="812"/>
    <n v="151"/>
    <n v="82"/>
    <n v="33"/>
    <n v="0"/>
    <x v="6"/>
    <x v="2"/>
    <n v="4.3413613719793362"/>
    <n v="6"/>
    <x v="8"/>
    <n v="4.8611815708702224"/>
    <n v="1"/>
    <n v="1"/>
    <n v="0"/>
    <n v="0"/>
    <n v="0"/>
    <n v="1"/>
    <n v="0"/>
    <n v="0"/>
    <x v="4"/>
  </r>
  <r>
    <n v="3979"/>
    <n v="1983"/>
    <x v="10"/>
    <x v="0"/>
    <x v="0"/>
    <x v="2"/>
    <x v="2"/>
    <x v="1"/>
    <x v="42"/>
    <x v="1"/>
    <n v="0"/>
    <n v="0"/>
    <x v="1"/>
    <d v="2013-05-22T00:00:00"/>
    <x v="41"/>
    <d v="2021-02-05T00:00:00"/>
    <x v="3"/>
    <n v="982"/>
    <n v="17"/>
    <n v="672"/>
    <n v="23"/>
    <n v="34"/>
    <n v="51"/>
    <n v="1"/>
    <x v="4"/>
    <x v="2"/>
    <n v="5.801159302201663"/>
    <n v="2"/>
    <x v="5"/>
    <n v="7.9325844348663237"/>
    <n v="2"/>
    <n v="0"/>
    <n v="0"/>
    <n v="0"/>
    <n v="0"/>
    <n v="1"/>
    <n v="1"/>
    <n v="0"/>
    <x v="0"/>
  </r>
  <r>
    <n v="5735"/>
    <n v="1991"/>
    <x v="29"/>
    <x v="1"/>
    <x v="1"/>
    <x v="3"/>
    <x v="3"/>
    <x v="1"/>
    <x v="43"/>
    <x v="1"/>
    <n v="0"/>
    <n v="0"/>
    <x v="1"/>
    <d v="2014-02-13T00:00:00"/>
    <x v="42"/>
    <d v="2021-02-05T00:00:00"/>
    <x v="16"/>
    <n v="1156"/>
    <n v="120"/>
    <n v="915"/>
    <n v="94"/>
    <n v="144"/>
    <n v="96"/>
    <n v="1"/>
    <x v="9"/>
    <x v="2"/>
    <n v="2.9945215381359884"/>
    <n v="4"/>
    <x v="3"/>
    <n v="10.334405842915567"/>
    <n v="1"/>
    <n v="0"/>
    <n v="0"/>
    <n v="0"/>
    <n v="0"/>
    <n v="1"/>
    <n v="0"/>
    <n v="0"/>
    <x v="0"/>
  </r>
  <r>
    <n v="5350"/>
    <n v="1991"/>
    <x v="29"/>
    <x v="1"/>
    <x v="1"/>
    <x v="3"/>
    <x v="3"/>
    <x v="1"/>
    <x v="43"/>
    <x v="1"/>
    <n v="0"/>
    <n v="0"/>
    <x v="1"/>
    <d v="2014-02-13T00:00:00"/>
    <x v="42"/>
    <d v="2021-02-05T00:00:00"/>
    <x v="16"/>
    <n v="1156"/>
    <n v="120"/>
    <n v="915"/>
    <n v="94"/>
    <n v="144"/>
    <n v="96"/>
    <n v="1"/>
    <x v="9"/>
    <x v="2"/>
    <n v="2.9600044958921843"/>
    <n v="4"/>
    <x v="3"/>
    <n v="9.7786147904980574"/>
    <n v="1"/>
    <n v="0"/>
    <n v="0"/>
    <n v="0"/>
    <n v="0"/>
    <n v="1"/>
    <n v="1"/>
    <n v="0"/>
    <x v="3"/>
  </r>
  <r>
    <n v="1619"/>
    <n v="1956"/>
    <x v="27"/>
    <x v="2"/>
    <x v="2"/>
    <x v="1"/>
    <x v="1"/>
    <x v="0"/>
    <x v="44"/>
    <x v="1"/>
    <n v="0"/>
    <n v="0"/>
    <x v="1"/>
    <d v="2014-04-28T00:00:00"/>
    <x v="43"/>
    <d v="2021-02-05T00:00:00"/>
    <x v="38"/>
    <n v="292"/>
    <n v="51"/>
    <n v="981"/>
    <n v="224"/>
    <n v="23"/>
    <n v="17"/>
    <n v="1"/>
    <x v="6"/>
    <x v="2"/>
    <n v="3.7811858628659007"/>
    <n v="6"/>
    <x v="11"/>
    <n v="6.1283887550607847"/>
    <n v="1"/>
    <n v="0"/>
    <n v="0"/>
    <n v="0"/>
    <n v="0"/>
    <n v="0"/>
    <n v="1"/>
    <n v="0"/>
    <x v="0"/>
  </r>
  <r>
    <n v="8318"/>
    <n v="1979"/>
    <x v="30"/>
    <x v="2"/>
    <x v="2"/>
    <x v="0"/>
    <x v="0"/>
    <x v="0"/>
    <x v="45"/>
    <x v="1"/>
    <n v="0"/>
    <n v="0"/>
    <x v="1"/>
    <d v="2014-01-03T00:00:00"/>
    <x v="44"/>
    <d v="2021-02-05T00:00:00"/>
    <x v="39"/>
    <n v="594"/>
    <n v="134"/>
    <n v="786"/>
    <n v="33"/>
    <n v="134"/>
    <n v="57"/>
    <n v="0"/>
    <x v="8"/>
    <x v="2"/>
    <n v="4.9768466146533212"/>
    <n v="6"/>
    <x v="5"/>
    <n v="8.3715442053222251"/>
    <n v="1"/>
    <n v="0"/>
    <n v="0"/>
    <n v="0"/>
    <n v="0"/>
    <n v="1"/>
    <n v="0"/>
    <n v="0"/>
    <x v="0"/>
  </r>
  <r>
    <n v="569"/>
    <n v="1991"/>
    <x v="29"/>
    <x v="2"/>
    <x v="2"/>
    <x v="3"/>
    <x v="3"/>
    <x v="1"/>
    <x v="46"/>
    <x v="1"/>
    <n v="0"/>
    <n v="0"/>
    <x v="1"/>
    <d v="2013-12-14T00:00:00"/>
    <x v="45"/>
    <d v="2021-02-05T00:00:00"/>
    <x v="27"/>
    <n v="704"/>
    <n v="129"/>
    <n v="853"/>
    <n v="120"/>
    <n v="74"/>
    <n v="111"/>
    <n v="1"/>
    <x v="8"/>
    <x v="2"/>
    <n v="5.277555737335315"/>
    <n v="6"/>
    <x v="6"/>
    <n v="6.9044876405039295"/>
    <n v="2"/>
    <n v="1"/>
    <n v="0"/>
    <n v="0"/>
    <n v="1"/>
    <n v="1"/>
    <n v="1"/>
    <n v="0"/>
    <x v="0"/>
  </r>
  <r>
    <n v="8029"/>
    <n v="1988"/>
    <x v="31"/>
    <x v="1"/>
    <x v="1"/>
    <x v="3"/>
    <x v="3"/>
    <x v="1"/>
    <x v="47"/>
    <x v="1"/>
    <n v="0"/>
    <n v="0"/>
    <x v="1"/>
    <d v="2014-04-29T00:00:00"/>
    <x v="46"/>
    <d v="2021-02-05T00:00:00"/>
    <x v="40"/>
    <n v="1184"/>
    <n v="32"/>
    <n v="352"/>
    <n v="21"/>
    <n v="16"/>
    <n v="16"/>
    <n v="1"/>
    <x v="9"/>
    <x v="2"/>
    <n v="2.9677594538522305"/>
    <n v="4"/>
    <x v="6"/>
    <n v="7.3908535465117726"/>
    <n v="1"/>
    <n v="1"/>
    <n v="0"/>
    <n v="0"/>
    <n v="1"/>
    <n v="1"/>
    <n v="1"/>
    <n v="0"/>
    <x v="1"/>
  </r>
  <r>
    <n v="5453"/>
    <n v="1956"/>
    <x v="27"/>
    <x v="1"/>
    <x v="1"/>
    <x v="1"/>
    <x v="1"/>
    <x v="0"/>
    <x v="48"/>
    <x v="1"/>
    <n v="0"/>
    <n v="0"/>
    <x v="1"/>
    <d v="2012-09-26T00:00:00"/>
    <x v="47"/>
    <d v="2021-02-05T00:00:00"/>
    <x v="41"/>
    <n v="1083"/>
    <n v="108"/>
    <n v="649"/>
    <n v="253"/>
    <n v="151"/>
    <n v="108"/>
    <n v="1"/>
    <x v="6"/>
    <x v="2"/>
    <n v="3.9041835237827618"/>
    <n v="7"/>
    <x v="9"/>
    <n v="12.235003177724614"/>
    <n v="2"/>
    <n v="1"/>
    <n v="0"/>
    <n v="0"/>
    <n v="0"/>
    <n v="0"/>
    <n v="0"/>
    <n v="0"/>
    <x v="3"/>
  </r>
  <r>
    <n v="10394"/>
    <n v="1984"/>
    <x v="32"/>
    <x v="2"/>
    <x v="2"/>
    <x v="1"/>
    <x v="1"/>
    <x v="0"/>
    <x v="49"/>
    <x v="1"/>
    <n v="0"/>
    <n v="0"/>
    <x v="1"/>
    <d v="2013-12-23T00:00:00"/>
    <x v="48"/>
    <d v="2021-02-05T00:00:00"/>
    <x v="42"/>
    <n v="675"/>
    <n v="144"/>
    <n v="133"/>
    <n v="94"/>
    <n v="192"/>
    <n v="241"/>
    <n v="1"/>
    <x v="6"/>
    <x v="2"/>
    <n v="4.3792125805030127"/>
    <n v="8"/>
    <x v="8"/>
    <n v="5.2536946931473807"/>
    <n v="1"/>
    <n v="1"/>
    <n v="0"/>
    <n v="1"/>
    <n v="0"/>
    <n v="1"/>
    <n v="0"/>
    <n v="0"/>
    <x v="4"/>
  </r>
  <r>
    <n v="11101"/>
    <n v="1991"/>
    <x v="29"/>
    <x v="2"/>
    <x v="2"/>
    <x v="0"/>
    <x v="0"/>
    <x v="0"/>
    <x v="50"/>
    <x v="2"/>
    <n v="0"/>
    <n v="0"/>
    <x v="1"/>
    <d v="2013-04-15T00:00:00"/>
    <x v="49"/>
    <d v="2021-02-05T00:00:00"/>
    <x v="43"/>
    <n v="412"/>
    <n v="22"/>
    <n v="132"/>
    <n v="59"/>
    <n v="28"/>
    <n v="183"/>
    <n v="1"/>
    <x v="10"/>
    <x v="1"/>
    <n v="11.354365583647468"/>
    <n v="6"/>
    <x v="5"/>
    <n v="8.3562782376231919"/>
    <n v="4"/>
    <n v="0"/>
    <n v="0"/>
    <n v="0"/>
    <n v="0"/>
    <n v="1"/>
    <n v="0"/>
    <n v="0"/>
    <x v="6"/>
  </r>
  <r>
    <n v="10430"/>
    <n v="1973"/>
    <x v="3"/>
    <x v="2"/>
    <x v="2"/>
    <x v="2"/>
    <x v="2"/>
    <x v="1"/>
    <x v="51"/>
    <x v="2"/>
    <n v="1"/>
    <n v="1"/>
    <x v="0"/>
    <d v="2013-10-09T00:00:00"/>
    <x v="17"/>
    <d v="2021-02-05T00:00:00"/>
    <x v="44"/>
    <n v="1126"/>
    <n v="28"/>
    <n v="211"/>
    <n v="37"/>
    <n v="28"/>
    <n v="42"/>
    <n v="3"/>
    <x v="6"/>
    <x v="2"/>
    <n v="4.3737150941681442"/>
    <n v="3"/>
    <x v="7"/>
    <n v="3.6728909947378123"/>
    <n v="5"/>
    <n v="1"/>
    <n v="0"/>
    <n v="0"/>
    <n v="1"/>
    <n v="1"/>
    <n v="0"/>
    <n v="0"/>
    <x v="6"/>
  </r>
  <r>
    <n v="4418"/>
    <n v="1983"/>
    <x v="10"/>
    <x v="1"/>
    <x v="1"/>
    <x v="3"/>
    <x v="3"/>
    <x v="1"/>
    <x v="52"/>
    <x v="2"/>
    <n v="0"/>
    <n v="0"/>
    <x v="1"/>
    <d v="2013-02-25T00:00:00"/>
    <x v="50"/>
    <d v="2021-02-05T00:00:00"/>
    <x v="8"/>
    <n v="671"/>
    <n v="47"/>
    <n v="655"/>
    <n v="145"/>
    <n v="111"/>
    <n v="15"/>
    <n v="1"/>
    <x v="5"/>
    <x v="1"/>
    <n v="7.0288629607087865"/>
    <n v="5"/>
    <x v="9"/>
    <n v="12.032811306795892"/>
    <n v="2"/>
    <n v="0"/>
    <n v="0"/>
    <n v="0"/>
    <n v="0"/>
    <n v="0"/>
    <n v="1"/>
    <n v="0"/>
    <x v="4"/>
  </r>
  <r>
    <n v="4947"/>
    <n v="1966"/>
    <x v="33"/>
    <x v="3"/>
    <x v="1"/>
    <x v="3"/>
    <x v="3"/>
    <x v="1"/>
    <x v="53"/>
    <x v="2"/>
    <n v="0"/>
    <n v="0"/>
    <x v="1"/>
    <d v="2012-09-15T00:00:00"/>
    <x v="51"/>
    <d v="2021-02-05T00:00:00"/>
    <x v="45"/>
    <n v="606"/>
    <n v="24"/>
    <n v="974"/>
    <n v="197"/>
    <n v="194"/>
    <n v="64"/>
    <n v="1"/>
    <x v="5"/>
    <x v="1"/>
    <n v="7.0790232801680615"/>
    <n v="7"/>
    <x v="4"/>
    <n v="9.227489677988201"/>
    <n v="4"/>
    <n v="1"/>
    <n v="0"/>
    <n v="0"/>
    <n v="1"/>
    <n v="0"/>
    <n v="1"/>
    <n v="0"/>
    <x v="0"/>
  </r>
  <r>
    <n v="6036"/>
    <n v="1959"/>
    <x v="34"/>
    <x v="1"/>
    <x v="1"/>
    <x v="0"/>
    <x v="0"/>
    <x v="0"/>
    <x v="54"/>
    <x v="2"/>
    <n v="0"/>
    <n v="0"/>
    <x v="1"/>
    <d v="2014-03-17T00:00:00"/>
    <x v="52"/>
    <d v="2021-02-05T00:00:00"/>
    <x v="46"/>
    <n v="1168"/>
    <n v="92"/>
    <n v="408"/>
    <n v="72"/>
    <n v="129"/>
    <n v="55"/>
    <n v="1"/>
    <x v="8"/>
    <x v="2"/>
    <n v="4.8805089936135442"/>
    <n v="6"/>
    <x v="6"/>
    <n v="7.1368981003916447"/>
    <n v="1"/>
    <n v="0"/>
    <n v="0"/>
    <n v="0"/>
    <n v="0"/>
    <n v="1"/>
    <n v="0"/>
    <n v="0"/>
    <x v="0"/>
  </r>
  <r>
    <n v="10991"/>
    <n v="1960"/>
    <x v="11"/>
    <x v="1"/>
    <x v="1"/>
    <x v="1"/>
    <x v="1"/>
    <x v="0"/>
    <x v="55"/>
    <x v="2"/>
    <n v="0"/>
    <n v="0"/>
    <x v="1"/>
    <d v="2012-12-07T00:00:00"/>
    <x v="53"/>
    <d v="2021-02-05T00:00:00"/>
    <x v="47"/>
    <n v="454"/>
    <n v="194"/>
    <n v="106"/>
    <n v="31"/>
    <n v="22"/>
    <n v="43"/>
    <n v="1"/>
    <x v="8"/>
    <x v="2"/>
    <n v="5.2128824143365335"/>
    <n v="4"/>
    <x v="7"/>
    <n v="4.1790808653534439"/>
    <n v="2"/>
    <n v="0"/>
    <n v="0"/>
    <n v="0"/>
    <n v="0"/>
    <n v="0"/>
    <n v="0"/>
    <n v="0"/>
    <x v="4"/>
  </r>
  <r>
    <n v="3010"/>
    <n v="1989"/>
    <x v="35"/>
    <x v="1"/>
    <x v="1"/>
    <x v="0"/>
    <x v="0"/>
    <x v="0"/>
    <x v="56"/>
    <x v="2"/>
    <n v="0"/>
    <n v="0"/>
    <x v="1"/>
    <d v="2014-05-02T00:00:00"/>
    <x v="54"/>
    <d v="2021-02-05T00:00:00"/>
    <x v="48"/>
    <n v="957"/>
    <n v="153"/>
    <n v="612"/>
    <n v="99"/>
    <n v="95"/>
    <n v="153"/>
    <n v="1"/>
    <x v="6"/>
    <x v="2"/>
    <n v="4.2633001660943304"/>
    <n v="7"/>
    <x v="5"/>
    <n v="8.0399225360256406"/>
    <n v="1"/>
    <n v="1"/>
    <n v="0"/>
    <n v="1"/>
    <n v="0"/>
    <n v="1"/>
    <n v="0"/>
    <n v="0"/>
    <x v="0"/>
  </r>
  <r>
    <n v="6421"/>
    <n v="1961"/>
    <x v="36"/>
    <x v="2"/>
    <x v="2"/>
    <x v="0"/>
    <x v="0"/>
    <x v="0"/>
    <x v="57"/>
    <x v="2"/>
    <n v="0"/>
    <n v="0"/>
    <x v="1"/>
    <d v="2013-07-03T00:00:00"/>
    <x v="55"/>
    <d v="2021-02-05T00:00:00"/>
    <x v="27"/>
    <n v="1050"/>
    <n v="178"/>
    <n v="555"/>
    <n v="77"/>
    <n v="138"/>
    <n v="118"/>
    <n v="1"/>
    <x v="6"/>
    <x v="2"/>
    <n v="3.9043056180570233"/>
    <n v="7"/>
    <x v="4"/>
    <n v="9.3901652273823846"/>
    <n v="1"/>
    <n v="1"/>
    <n v="0"/>
    <n v="0"/>
    <n v="0"/>
    <n v="0"/>
    <n v="0"/>
    <n v="0"/>
    <x v="0"/>
  </r>
  <r>
    <n v="10469"/>
    <n v="1981"/>
    <x v="28"/>
    <x v="2"/>
    <x v="2"/>
    <x v="0"/>
    <x v="0"/>
    <x v="0"/>
    <x v="58"/>
    <x v="2"/>
    <n v="0"/>
    <n v="0"/>
    <x v="1"/>
    <d v="2014-02-05T00:00:00"/>
    <x v="56"/>
    <d v="2021-02-05T00:00:00"/>
    <x v="25"/>
    <n v="519"/>
    <n v="71"/>
    <n v="860"/>
    <n v="93"/>
    <n v="27"/>
    <n v="53"/>
    <n v="1"/>
    <x v="4"/>
    <x v="2"/>
    <n v="6.179398038893348"/>
    <n v="2"/>
    <x v="4"/>
    <n v="9.0217089948360805"/>
    <n v="2"/>
    <n v="0"/>
    <n v="0"/>
    <n v="0"/>
    <n v="0"/>
    <n v="0"/>
    <n v="0"/>
    <n v="0"/>
    <x v="2"/>
  </r>
  <r>
    <n v="9369"/>
    <n v="1979"/>
    <x v="30"/>
    <x v="3"/>
    <x v="1"/>
    <x v="3"/>
    <x v="3"/>
    <x v="1"/>
    <x v="59"/>
    <x v="2"/>
    <n v="0"/>
    <n v="1"/>
    <x v="2"/>
    <d v="2014-03-19T00:00:00"/>
    <x v="57"/>
    <d v="2021-02-05T00:00:00"/>
    <x v="49"/>
    <n v="688"/>
    <n v="14"/>
    <n v="309"/>
    <n v="201"/>
    <n v="24"/>
    <n v="38"/>
    <n v="1"/>
    <x v="10"/>
    <x v="1"/>
    <n v="11.030746928179312"/>
    <n v="10"/>
    <x v="3"/>
    <n v="10.266840871467089"/>
    <n v="5"/>
    <n v="1"/>
    <n v="0"/>
    <n v="1"/>
    <n v="0"/>
    <n v="0"/>
    <n v="1"/>
    <n v="0"/>
    <x v="5"/>
  </r>
  <r>
    <n v="2535"/>
    <n v="1978"/>
    <x v="37"/>
    <x v="1"/>
    <x v="1"/>
    <x v="1"/>
    <x v="1"/>
    <x v="0"/>
    <x v="60"/>
    <x v="2"/>
    <n v="1"/>
    <n v="0"/>
    <x v="2"/>
    <d v="2012-08-18T00:00:00"/>
    <x v="58"/>
    <d v="2021-02-05T00:00:00"/>
    <x v="50"/>
    <n v="163"/>
    <n v="0"/>
    <n v="480"/>
    <n v="0"/>
    <n v="126"/>
    <n v="75"/>
    <n v="1"/>
    <x v="4"/>
    <x v="2"/>
    <n v="6.2321835519147122"/>
    <n v="5"/>
    <x v="5"/>
    <n v="8.0620039984902583"/>
    <n v="9"/>
    <n v="1"/>
    <n v="0"/>
    <n v="0"/>
    <n v="1"/>
    <n v="1"/>
    <n v="1"/>
    <n v="0"/>
    <x v="0"/>
  </r>
  <r>
    <n v="3174"/>
    <n v="1959"/>
    <x v="34"/>
    <x v="2"/>
    <x v="2"/>
    <x v="0"/>
    <x v="0"/>
    <x v="0"/>
    <x v="61"/>
    <x v="2"/>
    <n v="0"/>
    <n v="1"/>
    <x v="2"/>
    <d v="2013-05-22T00:00:00"/>
    <x v="41"/>
    <d v="2021-02-05T00:00:00"/>
    <x v="51"/>
    <n v="1492"/>
    <n v="38"/>
    <n v="287"/>
    <n v="50"/>
    <n v="57"/>
    <n v="33"/>
    <n v="1"/>
    <x v="8"/>
    <x v="2"/>
    <n v="5.2956453353139441"/>
    <n v="10"/>
    <x v="7"/>
    <n v="4.3010648265420706"/>
    <n v="6"/>
    <n v="1"/>
    <n v="1"/>
    <n v="0"/>
    <n v="1"/>
    <n v="1"/>
    <n v="1"/>
    <n v="0"/>
    <x v="0"/>
  </r>
  <r>
    <n v="5536"/>
    <n v="1959"/>
    <x v="34"/>
    <x v="2"/>
    <x v="2"/>
    <x v="0"/>
    <x v="0"/>
    <x v="0"/>
    <x v="61"/>
    <x v="2"/>
    <n v="0"/>
    <n v="1"/>
    <x v="2"/>
    <d v="2013-05-22T00:00:00"/>
    <x v="41"/>
    <d v="2021-02-05T00:00:00"/>
    <x v="51"/>
    <n v="1492"/>
    <n v="38"/>
    <n v="287"/>
    <n v="50"/>
    <n v="57"/>
    <n v="33"/>
    <n v="1"/>
    <x v="8"/>
    <x v="2"/>
    <n v="4.713511133427625"/>
    <n v="10"/>
    <x v="7"/>
    <n v="4.3086141819707739"/>
    <n v="6"/>
    <n v="1"/>
    <n v="1"/>
    <n v="0"/>
    <n v="1"/>
    <n v="1"/>
    <n v="1"/>
    <n v="0"/>
    <x v="4"/>
  </r>
  <r>
    <n v="1763"/>
    <n v="1988"/>
    <x v="31"/>
    <x v="2"/>
    <x v="2"/>
    <x v="0"/>
    <x v="0"/>
    <x v="0"/>
    <x v="62"/>
    <x v="2"/>
    <n v="0"/>
    <n v="0"/>
    <x v="1"/>
    <d v="2013-07-27T00:00:00"/>
    <x v="59"/>
    <d v="2021-02-05T00:00:00"/>
    <x v="21"/>
    <n v="1259"/>
    <n v="172"/>
    <n v="815"/>
    <n v="97"/>
    <n v="148"/>
    <n v="33"/>
    <n v="1"/>
    <x v="5"/>
    <x v="1"/>
    <n v="7.0517008964044194"/>
    <n v="11"/>
    <x v="3"/>
    <n v="9.9844894263004615"/>
    <n v="4"/>
    <n v="1"/>
    <n v="0"/>
    <n v="1"/>
    <n v="0"/>
    <n v="1"/>
    <n v="1"/>
    <n v="0"/>
    <x v="4"/>
  </r>
  <r>
    <n v="3619"/>
    <n v="1960"/>
    <x v="11"/>
    <x v="3"/>
    <x v="1"/>
    <x v="2"/>
    <x v="2"/>
    <x v="1"/>
    <x v="63"/>
    <x v="2"/>
    <n v="0"/>
    <n v="0"/>
    <x v="1"/>
    <d v="2012-09-23T00:00:00"/>
    <x v="60"/>
    <d v="2021-02-05T00:00:00"/>
    <x v="49"/>
    <n v="345"/>
    <n v="25"/>
    <n v="501"/>
    <n v="63"/>
    <n v="138"/>
    <n v="80"/>
    <n v="1"/>
    <x v="8"/>
    <x v="2"/>
    <n v="4.8374921362525001"/>
    <n v="3"/>
    <x v="5"/>
    <n v="8.2742185638976711"/>
    <n v="2"/>
    <n v="0"/>
    <n v="0"/>
    <n v="0"/>
    <n v="0"/>
    <n v="1"/>
    <n v="1"/>
    <n v="0"/>
    <x v="6"/>
  </r>
  <r>
    <n v="8908"/>
    <n v="1959"/>
    <x v="34"/>
    <x v="2"/>
    <x v="2"/>
    <x v="1"/>
    <x v="1"/>
    <x v="0"/>
    <x v="64"/>
    <x v="2"/>
    <n v="0"/>
    <n v="0"/>
    <x v="1"/>
    <d v="2014-05-08T00:00:00"/>
    <x v="61"/>
    <d v="2021-02-05T00:00:00"/>
    <x v="19"/>
    <n v="217"/>
    <n v="76"/>
    <n v="690"/>
    <n v="50"/>
    <n v="26"/>
    <n v="38"/>
    <n v="1"/>
    <x v="9"/>
    <x v="2"/>
    <n v="3.0021365734943504"/>
    <n v="11"/>
    <x v="8"/>
    <n v="4.8754350695490842"/>
    <n v="1"/>
    <n v="0"/>
    <n v="0"/>
    <n v="0"/>
    <n v="0"/>
    <n v="0"/>
    <n v="1"/>
    <n v="0"/>
    <x v="4"/>
  </r>
  <r>
    <n v="4278"/>
    <n v="1983"/>
    <x v="10"/>
    <x v="0"/>
    <x v="0"/>
    <x v="3"/>
    <x v="3"/>
    <x v="1"/>
    <x v="65"/>
    <x v="2"/>
    <n v="0"/>
    <n v="0"/>
    <x v="1"/>
    <d v="2013-06-03T00:00:00"/>
    <x v="0"/>
    <d v="2021-02-05T00:00:00"/>
    <x v="52"/>
    <n v="910"/>
    <n v="111"/>
    <n v="724"/>
    <n v="49"/>
    <n v="74"/>
    <n v="55"/>
    <n v="1"/>
    <x v="11"/>
    <x v="1"/>
    <n v="9.8083906997504844"/>
    <n v="2"/>
    <x v="11"/>
    <n v="6.0260116138681781"/>
    <n v="3"/>
    <n v="0"/>
    <n v="0"/>
    <n v="0"/>
    <n v="0"/>
    <n v="0"/>
    <n v="1"/>
    <n v="0"/>
    <x v="2"/>
  </r>
  <r>
    <n v="4207"/>
    <n v="1981"/>
    <x v="28"/>
    <x v="0"/>
    <x v="0"/>
    <x v="1"/>
    <x v="1"/>
    <x v="0"/>
    <x v="66"/>
    <x v="2"/>
    <n v="0"/>
    <n v="0"/>
    <x v="1"/>
    <d v="2013-05-01T00:00:00"/>
    <x v="29"/>
    <d v="2021-02-05T00:00:00"/>
    <x v="40"/>
    <n v="1001"/>
    <n v="44"/>
    <n v="107"/>
    <n v="58"/>
    <n v="44"/>
    <n v="44"/>
    <n v="1"/>
    <x v="4"/>
    <x v="2"/>
    <n v="5.6903268818337009"/>
    <n v="7"/>
    <x v="10"/>
    <n v="11.354925174804018"/>
    <n v="2"/>
    <n v="0"/>
    <n v="0"/>
    <n v="1"/>
    <n v="0"/>
    <n v="1"/>
    <n v="0"/>
    <n v="0"/>
    <x v="0"/>
  </r>
  <r>
    <n v="2802"/>
    <n v="1992"/>
    <x v="23"/>
    <x v="3"/>
    <x v="1"/>
    <x v="1"/>
    <x v="1"/>
    <x v="0"/>
    <x v="67"/>
    <x v="2"/>
    <n v="0"/>
    <n v="0"/>
    <x v="1"/>
    <d v="2012-12-15T00:00:00"/>
    <x v="62"/>
    <d v="2021-02-05T00:00:00"/>
    <x v="51"/>
    <n v="196"/>
    <n v="25"/>
    <n v="607"/>
    <n v="67"/>
    <n v="17"/>
    <n v="49"/>
    <n v="1"/>
    <x v="6"/>
    <x v="2"/>
    <n v="3.9429543431446223"/>
    <n v="6"/>
    <x v="6"/>
    <n v="6.8966839159137701"/>
    <n v="2"/>
    <n v="0"/>
    <n v="0"/>
    <n v="0"/>
    <n v="0"/>
    <n v="0"/>
    <n v="0"/>
    <n v="0"/>
    <x v="6"/>
  </r>
  <r>
    <n v="5113"/>
    <n v="1971"/>
    <x v="2"/>
    <x v="0"/>
    <x v="0"/>
    <x v="2"/>
    <x v="2"/>
    <x v="1"/>
    <x v="68"/>
    <x v="2"/>
    <n v="0"/>
    <n v="0"/>
    <x v="1"/>
    <d v="2013-11-07T00:00:00"/>
    <x v="63"/>
    <d v="2021-02-05T00:00:00"/>
    <x v="53"/>
    <n v="584"/>
    <n v="100"/>
    <n v="835"/>
    <n v="65"/>
    <n v="83"/>
    <n v="35"/>
    <n v="1"/>
    <x v="8"/>
    <x v="2"/>
    <n v="4.61951539286511"/>
    <n v="5"/>
    <x v="8"/>
    <n v="5.0652780267839095"/>
    <n v="2"/>
    <n v="0"/>
    <n v="0"/>
    <n v="1"/>
    <n v="0"/>
    <n v="0"/>
    <n v="1"/>
    <n v="0"/>
    <x v="0"/>
  </r>
  <r>
    <n v="9826"/>
    <n v="1972"/>
    <x v="38"/>
    <x v="0"/>
    <x v="0"/>
    <x v="3"/>
    <x v="3"/>
    <x v="1"/>
    <x v="69"/>
    <x v="2"/>
    <n v="0"/>
    <n v="0"/>
    <x v="1"/>
    <d v="2012-09-12T00:00:00"/>
    <x v="64"/>
    <d v="2021-02-05T00:00:00"/>
    <x v="54"/>
    <n v="899"/>
    <n v="102"/>
    <n v="838"/>
    <n v="133"/>
    <n v="102"/>
    <n v="40"/>
    <n v="1"/>
    <x v="8"/>
    <x v="2"/>
    <n v="5.3651796718635181"/>
    <n v="6"/>
    <x v="3"/>
    <n v="10.057506497911696"/>
    <n v="2"/>
    <n v="0"/>
    <n v="0"/>
    <n v="0"/>
    <n v="0"/>
    <n v="0"/>
    <n v="1"/>
    <n v="0"/>
    <x v="1"/>
  </r>
  <r>
    <n v="5830"/>
    <n v="1972"/>
    <x v="38"/>
    <x v="0"/>
    <x v="0"/>
    <x v="3"/>
    <x v="3"/>
    <x v="1"/>
    <x v="69"/>
    <x v="2"/>
    <n v="0"/>
    <n v="0"/>
    <x v="1"/>
    <d v="2012-09-12T00:00:00"/>
    <x v="64"/>
    <d v="2021-02-05T00:00:00"/>
    <x v="54"/>
    <n v="899"/>
    <n v="102"/>
    <n v="838"/>
    <n v="133"/>
    <n v="102"/>
    <n v="40"/>
    <n v="1"/>
    <x v="8"/>
    <x v="2"/>
    <n v="5.3070764816267371"/>
    <n v="6"/>
    <x v="3"/>
    <n v="9.6378008048086539"/>
    <n v="2"/>
    <n v="0"/>
    <n v="0"/>
    <n v="0"/>
    <n v="0"/>
    <n v="0"/>
    <n v="1"/>
    <n v="0"/>
    <x v="3"/>
  </r>
  <r>
    <n v="7872"/>
    <n v="1975"/>
    <x v="6"/>
    <x v="0"/>
    <x v="0"/>
    <x v="1"/>
    <x v="1"/>
    <x v="0"/>
    <x v="70"/>
    <x v="2"/>
    <n v="0"/>
    <n v="0"/>
    <x v="1"/>
    <d v="2012-09-12T00:00:00"/>
    <x v="64"/>
    <d v="2021-02-05T00:00:00"/>
    <x v="39"/>
    <n v="179"/>
    <n v="21"/>
    <n v="273"/>
    <n v="0"/>
    <n v="21"/>
    <n v="63"/>
    <n v="1"/>
    <x v="4"/>
    <x v="2"/>
    <n v="5.6086249280442591"/>
    <n v="10"/>
    <x v="11"/>
    <n v="6.245608963009583"/>
    <n v="5"/>
    <n v="1"/>
    <n v="0"/>
    <n v="1"/>
    <n v="0"/>
    <n v="1"/>
    <n v="1"/>
    <n v="0"/>
    <x v="0"/>
  </r>
  <r>
    <n v="6422"/>
    <n v="1954"/>
    <x v="20"/>
    <x v="2"/>
    <x v="2"/>
    <x v="1"/>
    <x v="1"/>
    <x v="0"/>
    <x v="71"/>
    <x v="2"/>
    <n v="0"/>
    <n v="0"/>
    <x v="1"/>
    <d v="2013-01-17T00:00:00"/>
    <x v="34"/>
    <d v="2021-02-05T00:00:00"/>
    <x v="55"/>
    <n v="344"/>
    <n v="189"/>
    <n v="482"/>
    <n v="50"/>
    <n v="33"/>
    <n v="172"/>
    <n v="1"/>
    <x v="8"/>
    <x v="2"/>
    <n v="5.1589407045843654"/>
    <n v="6"/>
    <x v="8"/>
    <n v="4.9303799579012839"/>
    <n v="2"/>
    <n v="0"/>
    <n v="0"/>
    <n v="0"/>
    <n v="0"/>
    <n v="0"/>
    <n v="0"/>
    <n v="0"/>
    <x v="2"/>
  </r>
  <r>
    <n v="1964"/>
    <n v="1951"/>
    <x v="17"/>
    <x v="2"/>
    <x v="2"/>
    <x v="0"/>
    <x v="0"/>
    <x v="0"/>
    <x v="72"/>
    <x v="2"/>
    <n v="0"/>
    <n v="0"/>
    <x v="1"/>
    <d v="2013-09-05T00:00:00"/>
    <x v="65"/>
    <d v="2021-02-05T00:00:00"/>
    <x v="56"/>
    <n v="446"/>
    <n v="107"/>
    <n v="768"/>
    <n v="33"/>
    <n v="196"/>
    <n v="53"/>
    <n v="1"/>
    <x v="8"/>
    <x v="2"/>
    <n v="5.1548539993705447"/>
    <n v="6"/>
    <x v="11"/>
    <n v="5.6959208339689447"/>
    <n v="2"/>
    <n v="0"/>
    <n v="0"/>
    <n v="0"/>
    <n v="0"/>
    <n v="0"/>
    <n v="0"/>
    <n v="0"/>
    <x v="0"/>
  </r>
  <r>
    <n v="10742"/>
    <n v="1983"/>
    <x v="10"/>
    <x v="0"/>
    <x v="0"/>
    <x v="1"/>
    <x v="1"/>
    <x v="0"/>
    <x v="73"/>
    <x v="2"/>
    <n v="0"/>
    <n v="0"/>
    <x v="1"/>
    <d v="2013-02-27T00:00:00"/>
    <x v="66"/>
    <d v="2021-02-05T00:00:00"/>
    <x v="31"/>
    <n v="532"/>
    <n v="21"/>
    <n v="127"/>
    <n v="26"/>
    <n v="20"/>
    <n v="20"/>
    <n v="0"/>
    <x v="6"/>
    <x v="2"/>
    <n v="3.799417059964064"/>
    <n v="2"/>
    <x v="8"/>
    <n v="5.2220363254057975"/>
    <n v="1"/>
    <n v="0"/>
    <n v="0"/>
    <n v="0"/>
    <n v="0"/>
    <n v="1"/>
    <n v="0"/>
    <n v="0"/>
    <x v="0"/>
  </r>
  <r>
    <n v="10150"/>
    <n v="1961"/>
    <x v="36"/>
    <x v="2"/>
    <x v="2"/>
    <x v="3"/>
    <x v="3"/>
    <x v="1"/>
    <x v="74"/>
    <x v="2"/>
    <n v="0"/>
    <n v="0"/>
    <x v="1"/>
    <d v="2013-11-21T00:00:00"/>
    <x v="67"/>
    <d v="2021-02-05T00:00:00"/>
    <x v="57"/>
    <n v="464"/>
    <n v="28"/>
    <n v="873"/>
    <n v="29"/>
    <n v="18"/>
    <n v="37"/>
    <n v="0"/>
    <x v="5"/>
    <x v="1"/>
    <n v="7.2816804133646258"/>
    <n v="4"/>
    <x v="6"/>
    <n v="6.8970680062458385"/>
    <n v="2"/>
    <n v="1"/>
    <n v="0"/>
    <n v="0"/>
    <n v="0"/>
    <n v="0"/>
    <n v="1"/>
    <n v="0"/>
    <x v="3"/>
  </r>
  <r>
    <n v="1446"/>
    <n v="1956"/>
    <x v="27"/>
    <x v="1"/>
    <x v="1"/>
    <x v="3"/>
    <x v="3"/>
    <x v="1"/>
    <x v="75"/>
    <x v="2"/>
    <n v="0"/>
    <n v="0"/>
    <x v="1"/>
    <d v="2014-04-05T00:00:00"/>
    <x v="68"/>
    <d v="2021-02-05T00:00:00"/>
    <x v="58"/>
    <n v="387"/>
    <n v="68"/>
    <n v="569"/>
    <n v="89"/>
    <n v="45"/>
    <n v="68"/>
    <n v="1"/>
    <x v="4"/>
    <x v="2"/>
    <n v="5.7940045479957512"/>
    <n v="9"/>
    <x v="9"/>
    <n v="12.249485504879765"/>
    <n v="1"/>
    <n v="0"/>
    <n v="0"/>
    <n v="0"/>
    <n v="0"/>
    <n v="0"/>
    <n v="0"/>
    <n v="0"/>
    <x v="3"/>
  </r>
  <r>
    <n v="6749"/>
    <n v="1966"/>
    <x v="33"/>
    <x v="2"/>
    <x v="2"/>
    <x v="3"/>
    <x v="3"/>
    <x v="1"/>
    <x v="76"/>
    <x v="2"/>
    <n v="1"/>
    <n v="1"/>
    <x v="0"/>
    <d v="2012-08-08T00:00:00"/>
    <x v="69"/>
    <d v="2021-02-05T00:00:00"/>
    <x v="46"/>
    <n v="957"/>
    <n v="47"/>
    <n v="494"/>
    <n v="82"/>
    <n v="47"/>
    <n v="95"/>
    <n v="4"/>
    <x v="8"/>
    <x v="2"/>
    <n v="5.3541678806742636"/>
    <n v="3"/>
    <x v="11"/>
    <n v="5.6254712482666642"/>
    <n v="8"/>
    <n v="0"/>
    <n v="0"/>
    <n v="0"/>
    <n v="0"/>
    <n v="0"/>
    <n v="0"/>
    <n v="0"/>
    <x v="0"/>
  </r>
  <r>
    <n v="8690"/>
    <n v="1962"/>
    <x v="39"/>
    <x v="2"/>
    <x v="2"/>
    <x v="1"/>
    <x v="1"/>
    <x v="0"/>
    <x v="77"/>
    <x v="2"/>
    <n v="0"/>
    <n v="0"/>
    <x v="1"/>
    <d v="2013-04-19T00:00:00"/>
    <x v="70"/>
    <d v="2021-02-05T00:00:00"/>
    <x v="52"/>
    <n v="399"/>
    <n v="28"/>
    <n v="756"/>
    <n v="36"/>
    <n v="40"/>
    <n v="126"/>
    <n v="1"/>
    <x v="8"/>
    <x v="2"/>
    <n v="5.0218728914689637"/>
    <n v="7"/>
    <x v="3"/>
    <n v="9.6875469958766836"/>
    <n v="2"/>
    <n v="0"/>
    <n v="0"/>
    <n v="0"/>
    <n v="0"/>
    <n v="0"/>
    <n v="0"/>
    <n v="0"/>
    <x v="4"/>
  </r>
  <r>
    <n v="999"/>
    <n v="1991"/>
    <x v="29"/>
    <x v="2"/>
    <x v="2"/>
    <x v="3"/>
    <x v="3"/>
    <x v="1"/>
    <x v="78"/>
    <x v="2"/>
    <n v="0"/>
    <n v="0"/>
    <x v="1"/>
    <d v="2013-01-02T00:00:00"/>
    <x v="71"/>
    <d v="2021-02-05T00:00:00"/>
    <x v="59"/>
    <n v="490"/>
    <n v="44"/>
    <n v="125"/>
    <n v="29"/>
    <n v="20"/>
    <n v="22"/>
    <n v="1"/>
    <x v="4"/>
    <x v="2"/>
    <n v="6.2121666782006901"/>
    <n v="7"/>
    <x v="10"/>
    <n v="10.960755008123616"/>
    <n v="3"/>
    <n v="0"/>
    <n v="0"/>
    <n v="0"/>
    <n v="1"/>
    <n v="1"/>
    <n v="1"/>
    <n v="0"/>
    <x v="4"/>
  </r>
  <r>
    <n v="1127"/>
    <n v="1973"/>
    <x v="3"/>
    <x v="0"/>
    <x v="0"/>
    <x v="1"/>
    <x v="1"/>
    <x v="0"/>
    <x v="79"/>
    <x v="2"/>
    <n v="0"/>
    <n v="0"/>
    <x v="1"/>
    <d v="2014-05-29T00:00:00"/>
    <x v="72"/>
    <d v="2021-02-05T00:00:00"/>
    <x v="21"/>
    <n v="938"/>
    <n v="19"/>
    <n v="843"/>
    <n v="25"/>
    <n v="95"/>
    <n v="38"/>
    <n v="1"/>
    <x v="4"/>
    <x v="2"/>
    <n v="6.1333398050451935"/>
    <n v="6"/>
    <x v="6"/>
    <n v="6.9825329006793204"/>
    <n v="2"/>
    <n v="0"/>
    <n v="0"/>
    <n v="0"/>
    <n v="0"/>
    <n v="1"/>
    <n v="0"/>
    <n v="0"/>
    <x v="0"/>
  </r>
  <r>
    <n v="4331"/>
    <n v="1978"/>
    <x v="37"/>
    <x v="1"/>
    <x v="1"/>
    <x v="0"/>
    <x v="0"/>
    <x v="0"/>
    <x v="80"/>
    <x v="2"/>
    <n v="0"/>
    <n v="0"/>
    <x v="1"/>
    <d v="2014-01-23T00:00:00"/>
    <x v="73"/>
    <d v="2021-02-05T00:00:00"/>
    <x v="60"/>
    <n v="913"/>
    <n v="26"/>
    <n v="376"/>
    <n v="17"/>
    <n v="26"/>
    <n v="13"/>
    <n v="1"/>
    <x v="9"/>
    <x v="2"/>
    <n v="3.1745496220866003"/>
    <n v="6"/>
    <x v="10"/>
    <n v="10.643661070346052"/>
    <n v="1"/>
    <n v="0"/>
    <n v="0"/>
    <n v="0"/>
    <n v="1"/>
    <n v="1"/>
    <n v="0"/>
    <n v="0"/>
    <x v="0"/>
  </r>
  <r>
    <n v="1031"/>
    <n v="1989"/>
    <x v="35"/>
    <x v="3"/>
    <x v="1"/>
    <x v="1"/>
    <x v="1"/>
    <x v="0"/>
    <x v="81"/>
    <x v="2"/>
    <n v="0"/>
    <n v="0"/>
    <x v="1"/>
    <d v="2013-05-05T00:00:00"/>
    <x v="74"/>
    <d v="2021-02-05T00:00:00"/>
    <x v="9"/>
    <n v="600"/>
    <n v="20"/>
    <n v="350"/>
    <n v="29"/>
    <n v="30"/>
    <n v="33"/>
    <n v="1"/>
    <x v="4"/>
    <x v="2"/>
    <n v="5.7844822322676848"/>
    <n v="9"/>
    <x v="3"/>
    <n v="10.010687079410875"/>
    <n v="2"/>
    <n v="0"/>
    <n v="0"/>
    <n v="0"/>
    <n v="0"/>
    <n v="1"/>
    <n v="0"/>
    <n v="0"/>
    <x v="2"/>
  </r>
  <r>
    <n v="8015"/>
    <n v="1962"/>
    <x v="39"/>
    <x v="0"/>
    <x v="0"/>
    <x v="2"/>
    <x v="2"/>
    <x v="1"/>
    <x v="82"/>
    <x v="2"/>
    <n v="0"/>
    <n v="0"/>
    <x v="1"/>
    <d v="2013-05-03T00:00:00"/>
    <x v="75"/>
    <d v="2021-02-05T00:00:00"/>
    <x v="61"/>
    <n v="714"/>
    <n v="76"/>
    <n v="395"/>
    <n v="116"/>
    <n v="0"/>
    <n v="12"/>
    <n v="1"/>
    <x v="6"/>
    <x v="2"/>
    <n v="3.6837272035163995"/>
    <n v="6"/>
    <x v="4"/>
    <n v="9.3470189461262176"/>
    <n v="1"/>
    <n v="0"/>
    <n v="0"/>
    <n v="0"/>
    <n v="0"/>
    <n v="0"/>
    <n v="1"/>
    <n v="0"/>
    <x v="0"/>
  </r>
  <r>
    <n v="1745"/>
    <n v="1962"/>
    <x v="39"/>
    <x v="0"/>
    <x v="0"/>
    <x v="2"/>
    <x v="2"/>
    <x v="1"/>
    <x v="82"/>
    <x v="2"/>
    <n v="0"/>
    <n v="0"/>
    <x v="1"/>
    <d v="2013-05-03T00:00:00"/>
    <x v="75"/>
    <d v="2021-02-05T00:00:00"/>
    <x v="61"/>
    <n v="714"/>
    <n v="76"/>
    <n v="395"/>
    <n v="116"/>
    <n v="0"/>
    <n v="12"/>
    <n v="1"/>
    <x v="6"/>
    <x v="2"/>
    <n v="4.2255457539324563"/>
    <n v="6"/>
    <x v="4"/>
    <n v="8.6602365695131809"/>
    <n v="1"/>
    <n v="0"/>
    <n v="0"/>
    <n v="0"/>
    <n v="0"/>
    <n v="0"/>
    <n v="1"/>
    <n v="0"/>
    <x v="0"/>
  </r>
  <r>
    <n v="4518"/>
    <n v="1979"/>
    <x v="30"/>
    <x v="2"/>
    <x v="2"/>
    <x v="0"/>
    <x v="0"/>
    <x v="0"/>
    <x v="83"/>
    <x v="2"/>
    <n v="0"/>
    <n v="1"/>
    <x v="2"/>
    <d v="2013-04-20T00:00:00"/>
    <x v="76"/>
    <d v="2021-02-05T00:00:00"/>
    <x v="62"/>
    <n v="386"/>
    <n v="172"/>
    <n v="183"/>
    <n v="185"/>
    <n v="132"/>
    <n v="111"/>
    <n v="2"/>
    <x v="3"/>
    <x v="1"/>
    <n v="8.7881459542908935"/>
    <n v="5"/>
    <x v="10"/>
    <n v="11.11732214582417"/>
    <n v="5"/>
    <n v="0"/>
    <n v="0"/>
    <n v="0"/>
    <n v="0"/>
    <n v="0"/>
    <n v="0"/>
    <n v="0"/>
    <x v="4"/>
  </r>
  <r>
    <n v="8545"/>
    <n v="1954"/>
    <x v="20"/>
    <x v="2"/>
    <x v="2"/>
    <x v="2"/>
    <x v="2"/>
    <x v="1"/>
    <x v="84"/>
    <x v="2"/>
    <n v="0"/>
    <n v="0"/>
    <x v="1"/>
    <d v="2014-03-21T00:00:00"/>
    <x v="77"/>
    <d v="2021-02-05T00:00:00"/>
    <x v="63"/>
    <n v="1296"/>
    <n v="17"/>
    <n v="311"/>
    <n v="45"/>
    <n v="69"/>
    <n v="51"/>
    <n v="1"/>
    <x v="12"/>
    <x v="0"/>
    <n v="2.0428013515132277"/>
    <n v="4"/>
    <x v="3"/>
    <n v="9.6910075902058814"/>
    <n v="1"/>
    <n v="1"/>
    <n v="1"/>
    <n v="0"/>
    <n v="1"/>
    <n v="1"/>
    <n v="1"/>
    <n v="0"/>
    <x v="0"/>
  </r>
  <r>
    <n v="10955"/>
    <n v="1964"/>
    <x v="40"/>
    <x v="2"/>
    <x v="2"/>
    <x v="4"/>
    <x v="4"/>
    <x v="1"/>
    <x v="85"/>
    <x v="2"/>
    <n v="0"/>
    <n v="0"/>
    <x v="1"/>
    <d v="2014-01-07T00:00:00"/>
    <x v="78"/>
    <d v="2021-02-05T00:00:00"/>
    <x v="64"/>
    <n v="416"/>
    <n v="46"/>
    <n v="925"/>
    <n v="60"/>
    <n v="107"/>
    <n v="46"/>
    <n v="1"/>
    <x v="9"/>
    <x v="2"/>
    <n v="2.6845972228233972"/>
    <n v="6"/>
    <x v="7"/>
    <n v="4.0315933641686543"/>
    <n v="1"/>
    <n v="0"/>
    <n v="0"/>
    <n v="0"/>
    <n v="0"/>
    <n v="0"/>
    <n v="1"/>
    <n v="0"/>
    <x v="0"/>
  </r>
  <r>
    <n v="2975"/>
    <n v="1976"/>
    <x v="0"/>
    <x v="2"/>
    <x v="2"/>
    <x v="0"/>
    <x v="0"/>
    <x v="0"/>
    <x v="86"/>
    <x v="2"/>
    <n v="0"/>
    <n v="1"/>
    <x v="2"/>
    <d v="2012-11-12T00:00:00"/>
    <x v="79"/>
    <d v="2021-02-05T00:00:00"/>
    <x v="65"/>
    <n v="717"/>
    <n v="42"/>
    <n v="864"/>
    <n v="219"/>
    <n v="30"/>
    <n v="84"/>
    <n v="2"/>
    <x v="4"/>
    <x v="2"/>
    <n v="6.2193754015521154"/>
    <n v="7"/>
    <x v="4"/>
    <n v="9.2657546017276626"/>
    <n v="3"/>
    <n v="1"/>
    <n v="0"/>
    <n v="0"/>
    <n v="0"/>
    <n v="0"/>
    <n v="0"/>
    <n v="0"/>
    <x v="0"/>
  </r>
  <r>
    <n v="9400"/>
    <n v="1958"/>
    <x v="18"/>
    <x v="3"/>
    <x v="1"/>
    <x v="3"/>
    <x v="3"/>
    <x v="1"/>
    <x v="87"/>
    <x v="2"/>
    <n v="0"/>
    <n v="0"/>
    <x v="1"/>
    <d v="2014-06-21T00:00:00"/>
    <x v="80"/>
    <d v="2021-02-05T00:00:00"/>
    <x v="52"/>
    <n v="630"/>
    <n v="26"/>
    <n v="611"/>
    <n v="44"/>
    <n v="18"/>
    <n v="54"/>
    <n v="1"/>
    <x v="4"/>
    <x v="2"/>
    <n v="5.7743461556630731"/>
    <n v="6"/>
    <x v="11"/>
    <n v="5.6106599083311606"/>
    <n v="2"/>
    <n v="0"/>
    <n v="0"/>
    <n v="0"/>
    <n v="0"/>
    <n v="0"/>
    <n v="0"/>
    <n v="0"/>
    <x v="0"/>
  </r>
  <r>
    <n v="8584"/>
    <n v="1952"/>
    <x v="41"/>
    <x v="0"/>
    <x v="0"/>
    <x v="0"/>
    <x v="0"/>
    <x v="0"/>
    <x v="88"/>
    <x v="2"/>
    <n v="0"/>
    <n v="0"/>
    <x v="1"/>
    <d v="2013-06-08T00:00:00"/>
    <x v="81"/>
    <d v="2021-02-05T00:00:00"/>
    <x v="10"/>
    <n v="376"/>
    <n v="53"/>
    <n v="462"/>
    <n v="168"/>
    <n v="53"/>
    <n v="53"/>
    <n v="1"/>
    <x v="12"/>
    <x v="0"/>
    <n v="1.8609106660972381"/>
    <n v="7"/>
    <x v="6"/>
    <n v="7.2869469346587286"/>
    <n v="0"/>
    <n v="0"/>
    <n v="0"/>
    <n v="0"/>
    <n v="0"/>
    <n v="0"/>
    <n v="0"/>
    <n v="0"/>
    <x v="0"/>
  </r>
  <r>
    <n v="11074"/>
    <n v="1977"/>
    <x v="4"/>
    <x v="2"/>
    <x v="2"/>
    <x v="3"/>
    <x v="3"/>
    <x v="1"/>
    <x v="89"/>
    <x v="2"/>
    <n v="0"/>
    <n v="0"/>
    <x v="1"/>
    <d v="2014-04-09T00:00:00"/>
    <x v="82"/>
    <d v="2021-02-05T00:00:00"/>
    <x v="34"/>
    <n v="494"/>
    <n v="92"/>
    <n v="391"/>
    <n v="194"/>
    <n v="11"/>
    <n v="241"/>
    <n v="1"/>
    <x v="9"/>
    <x v="2"/>
    <n v="3.032694140906028"/>
    <n v="4"/>
    <x v="3"/>
    <n v="10.086220901725531"/>
    <n v="0"/>
    <n v="0"/>
    <n v="0"/>
    <n v="0"/>
    <n v="0"/>
    <n v="0"/>
    <n v="0"/>
    <n v="0"/>
    <x v="3"/>
  </r>
  <r>
    <n v="6906"/>
    <n v="1953"/>
    <x v="19"/>
    <x v="1"/>
    <x v="1"/>
    <x v="4"/>
    <x v="4"/>
    <x v="1"/>
    <x v="90"/>
    <x v="2"/>
    <n v="0"/>
    <n v="0"/>
    <x v="1"/>
    <d v="2013-06-03T00:00:00"/>
    <x v="0"/>
    <d v="2021-02-05T00:00:00"/>
    <x v="52"/>
    <n v="167"/>
    <n v="48"/>
    <n v="602"/>
    <n v="63"/>
    <n v="72"/>
    <n v="72"/>
    <n v="1"/>
    <x v="9"/>
    <x v="2"/>
    <n v="3.0016562824880388"/>
    <n v="10"/>
    <x v="7"/>
    <n v="4.1624878033987116"/>
    <n v="2"/>
    <n v="1"/>
    <n v="0"/>
    <n v="0"/>
    <n v="1"/>
    <n v="1"/>
    <n v="1"/>
    <n v="0"/>
    <x v="0"/>
  </r>
  <r>
    <n v="9757"/>
    <n v="1972"/>
    <x v="38"/>
    <x v="2"/>
    <x v="2"/>
    <x v="0"/>
    <x v="0"/>
    <x v="0"/>
    <x v="91"/>
    <x v="2"/>
    <n v="0"/>
    <n v="0"/>
    <x v="1"/>
    <d v="2013-10-04T00:00:00"/>
    <x v="83"/>
    <d v="2021-02-05T00:00:00"/>
    <x v="3"/>
    <n v="997"/>
    <n v="15"/>
    <n v="414"/>
    <n v="99"/>
    <n v="30"/>
    <n v="76"/>
    <n v="1"/>
    <x v="8"/>
    <x v="2"/>
    <n v="4.7717993546815309"/>
    <n v="6"/>
    <x v="9"/>
    <n v="11.810963779854838"/>
    <n v="2"/>
    <n v="0"/>
    <n v="1"/>
    <n v="0"/>
    <n v="1"/>
    <n v="1"/>
    <n v="0"/>
    <n v="0"/>
    <x v="0"/>
  </r>
  <r>
    <n v="2088"/>
    <n v="1972"/>
    <x v="38"/>
    <x v="2"/>
    <x v="2"/>
    <x v="0"/>
    <x v="0"/>
    <x v="0"/>
    <x v="91"/>
    <x v="2"/>
    <n v="0"/>
    <n v="0"/>
    <x v="1"/>
    <d v="2013-10-04T00:00:00"/>
    <x v="83"/>
    <d v="2021-02-05T00:00:00"/>
    <x v="3"/>
    <n v="997"/>
    <n v="15"/>
    <n v="414"/>
    <n v="99"/>
    <n v="30"/>
    <n v="76"/>
    <n v="1"/>
    <x v="8"/>
    <x v="2"/>
    <n v="4.784977530014638"/>
    <n v="6"/>
    <x v="9"/>
    <n v="12.142494585345837"/>
    <n v="2"/>
    <n v="0"/>
    <n v="1"/>
    <n v="0"/>
    <n v="1"/>
    <n v="1"/>
    <n v="0"/>
    <n v="0"/>
    <x v="5"/>
  </r>
  <r>
    <n v="3725"/>
    <n v="1961"/>
    <x v="36"/>
    <x v="0"/>
    <x v="0"/>
    <x v="3"/>
    <x v="3"/>
    <x v="1"/>
    <x v="92"/>
    <x v="2"/>
    <n v="0"/>
    <n v="0"/>
    <x v="1"/>
    <d v="2013-05-09T00:00:00"/>
    <x v="84"/>
    <d v="2021-02-05T00:00:00"/>
    <x v="17"/>
    <n v="1248"/>
    <n v="16"/>
    <n v="349"/>
    <n v="43"/>
    <n v="16"/>
    <n v="16"/>
    <n v="1"/>
    <x v="12"/>
    <x v="0"/>
    <n v="1.9395788035820494"/>
    <n v="4"/>
    <x v="4"/>
    <n v="8.6168033178306356"/>
    <n v="4"/>
    <n v="1"/>
    <n v="1"/>
    <n v="0"/>
    <n v="1"/>
    <n v="1"/>
    <n v="1"/>
    <n v="0"/>
    <x v="0"/>
  </r>
  <r>
    <n v="1826"/>
    <n v="1970"/>
    <x v="8"/>
    <x v="2"/>
    <x v="2"/>
    <x v="2"/>
    <x v="2"/>
    <x v="1"/>
    <x v="93"/>
    <x v="2"/>
    <n v="0"/>
    <n v="0"/>
    <x v="1"/>
    <d v="2014-06-16T00:00:00"/>
    <x v="85"/>
    <d v="2021-02-05T00:00:00"/>
    <x v="66"/>
    <n v="189"/>
    <n v="104"/>
    <n v="379"/>
    <n v="111"/>
    <n v="189"/>
    <n v="218"/>
    <n v="1"/>
    <x v="6"/>
    <x v="2"/>
    <n v="3.8368006224942088"/>
    <n v="4"/>
    <x v="11"/>
    <n v="6.1479684700012216"/>
    <n v="1"/>
    <n v="0"/>
    <n v="0"/>
    <n v="0"/>
    <n v="0"/>
    <n v="0"/>
    <n v="1"/>
    <n v="0"/>
    <x v="0"/>
  </r>
  <r>
    <n v="1966"/>
    <n v="1965"/>
    <x v="42"/>
    <x v="0"/>
    <x v="0"/>
    <x v="1"/>
    <x v="1"/>
    <x v="0"/>
    <x v="94"/>
    <x v="2"/>
    <n v="0"/>
    <n v="0"/>
    <x v="1"/>
    <d v="2013-11-22T00:00:00"/>
    <x v="86"/>
    <d v="2021-02-05T00:00:00"/>
    <x v="54"/>
    <n v="684"/>
    <n v="100"/>
    <n v="801"/>
    <n v="21"/>
    <n v="66"/>
    <n v="0"/>
    <n v="1"/>
    <x v="4"/>
    <x v="2"/>
    <n v="5.6252242516003284"/>
    <n v="9"/>
    <x v="3"/>
    <n v="9.8586001244673938"/>
    <n v="2"/>
    <n v="0"/>
    <n v="0"/>
    <n v="0"/>
    <n v="0"/>
    <n v="1"/>
    <n v="0"/>
    <n v="0"/>
    <x v="6"/>
  </r>
  <r>
    <n v="7789"/>
    <n v="1965"/>
    <x v="42"/>
    <x v="0"/>
    <x v="0"/>
    <x v="1"/>
    <x v="1"/>
    <x v="0"/>
    <x v="94"/>
    <x v="2"/>
    <n v="0"/>
    <n v="0"/>
    <x v="1"/>
    <d v="2013-11-22T00:00:00"/>
    <x v="86"/>
    <d v="2021-02-05T00:00:00"/>
    <x v="54"/>
    <n v="684"/>
    <n v="100"/>
    <n v="801"/>
    <n v="21"/>
    <n v="66"/>
    <n v="0"/>
    <n v="1"/>
    <x v="4"/>
    <x v="2"/>
    <n v="6.2618005740437912"/>
    <n v="9"/>
    <x v="3"/>
    <n v="9.9282054650988361"/>
    <n v="2"/>
    <n v="0"/>
    <n v="0"/>
    <n v="0"/>
    <n v="0"/>
    <n v="1"/>
    <n v="0"/>
    <n v="0"/>
    <x v="0"/>
  </r>
  <r>
    <n v="6945"/>
    <n v="1952"/>
    <x v="41"/>
    <x v="2"/>
    <x v="2"/>
    <x v="3"/>
    <x v="3"/>
    <x v="1"/>
    <x v="95"/>
    <x v="2"/>
    <n v="0"/>
    <n v="0"/>
    <x v="1"/>
    <d v="2013-06-04T00:00:00"/>
    <x v="2"/>
    <d v="2021-02-05T00:00:00"/>
    <x v="31"/>
    <n v="387"/>
    <n v="20"/>
    <n v="713"/>
    <n v="38"/>
    <n v="54"/>
    <n v="163"/>
    <n v="1"/>
    <x v="3"/>
    <x v="1"/>
    <n v="9.321466116864018"/>
    <n v="11"/>
    <x v="10"/>
    <n v="11.372841219686377"/>
    <n v="5"/>
    <n v="0"/>
    <n v="0"/>
    <n v="0"/>
    <n v="0"/>
    <n v="0"/>
    <n v="0"/>
    <n v="0"/>
    <x v="0"/>
  </r>
  <r>
    <n v="1509"/>
    <n v="1958"/>
    <x v="18"/>
    <x v="0"/>
    <x v="0"/>
    <x v="0"/>
    <x v="0"/>
    <x v="0"/>
    <x v="96"/>
    <x v="2"/>
    <n v="0"/>
    <n v="0"/>
    <x v="1"/>
    <d v="2013-01-04T00:00:00"/>
    <x v="87"/>
    <d v="2021-02-05T00:00:00"/>
    <x v="67"/>
    <n v="152"/>
    <n v="27"/>
    <n v="103"/>
    <n v="106"/>
    <n v="54"/>
    <n v="81"/>
    <n v="0"/>
    <x v="3"/>
    <x v="1"/>
    <n v="8.9517795417809563"/>
    <n v="9"/>
    <x v="7"/>
    <n v="4.3979439489638867"/>
    <n v="5"/>
    <n v="1"/>
    <n v="1"/>
    <n v="0"/>
    <n v="1"/>
    <n v="1"/>
    <n v="1"/>
    <n v="0"/>
    <x v="0"/>
  </r>
  <r>
    <n v="10981"/>
    <n v="1988"/>
    <x v="31"/>
    <x v="2"/>
    <x v="2"/>
    <x v="1"/>
    <x v="1"/>
    <x v="0"/>
    <x v="97"/>
    <x v="2"/>
    <n v="0"/>
    <n v="0"/>
    <x v="1"/>
    <d v="2014-02-02T00:00:00"/>
    <x v="88"/>
    <d v="2021-02-05T00:00:00"/>
    <x v="40"/>
    <n v="434"/>
    <n v="137"/>
    <n v="400"/>
    <n v="45"/>
    <n v="137"/>
    <n v="45"/>
    <n v="1"/>
    <x v="9"/>
    <x v="2"/>
    <n v="3.0555547753755152"/>
    <n v="4"/>
    <x v="3"/>
    <n v="10.018501431485486"/>
    <n v="1"/>
    <n v="0"/>
    <n v="0"/>
    <n v="0"/>
    <n v="0"/>
    <n v="0"/>
    <n v="0"/>
    <n v="0"/>
    <x v="3"/>
  </r>
  <r>
    <n v="486"/>
    <n v="1988"/>
    <x v="31"/>
    <x v="2"/>
    <x v="2"/>
    <x v="1"/>
    <x v="1"/>
    <x v="0"/>
    <x v="97"/>
    <x v="2"/>
    <n v="0"/>
    <n v="0"/>
    <x v="1"/>
    <d v="2014-02-02T00:00:00"/>
    <x v="88"/>
    <d v="2021-02-05T00:00:00"/>
    <x v="40"/>
    <n v="434"/>
    <n v="137"/>
    <n v="400"/>
    <n v="45"/>
    <n v="137"/>
    <n v="45"/>
    <n v="1"/>
    <x v="9"/>
    <x v="2"/>
    <n v="3.0724567570463099"/>
    <n v="4"/>
    <x v="3"/>
    <n v="9.7390007822924058"/>
    <n v="1"/>
    <n v="0"/>
    <n v="0"/>
    <n v="0"/>
    <n v="0"/>
    <n v="0"/>
    <n v="0"/>
    <n v="0"/>
    <x v="4"/>
  </r>
  <r>
    <n v="10156"/>
    <n v="1975"/>
    <x v="6"/>
    <x v="2"/>
    <x v="2"/>
    <x v="3"/>
    <x v="3"/>
    <x v="1"/>
    <x v="98"/>
    <x v="2"/>
    <n v="0"/>
    <n v="1"/>
    <x v="2"/>
    <d v="2013-06-03T00:00:00"/>
    <x v="0"/>
    <d v="2021-02-05T00:00:00"/>
    <x v="68"/>
    <n v="215"/>
    <n v="63"/>
    <n v="507"/>
    <n v="231"/>
    <n v="31"/>
    <n v="190"/>
    <n v="1"/>
    <x v="7"/>
    <x v="1"/>
    <n v="8.1960392854244724"/>
    <n v="4"/>
    <x v="6"/>
    <n v="7.3594867093743179"/>
    <n v="3"/>
    <n v="0"/>
    <n v="0"/>
    <n v="0"/>
    <n v="0"/>
    <n v="0"/>
    <n v="0"/>
    <n v="0"/>
    <x v="0"/>
  </r>
  <r>
    <n v="5547"/>
    <n v="1982"/>
    <x v="1"/>
    <x v="0"/>
    <x v="0"/>
    <x v="1"/>
    <x v="1"/>
    <x v="0"/>
    <x v="99"/>
    <x v="2"/>
    <n v="0"/>
    <n v="0"/>
    <x v="1"/>
    <d v="2013-08-07T00:00:00"/>
    <x v="89"/>
    <d v="2021-02-05T00:00:00"/>
    <x v="7"/>
    <n v="1478"/>
    <n v="19"/>
    <n v="403"/>
    <n v="0"/>
    <n v="19"/>
    <n v="0"/>
    <n v="1"/>
    <x v="5"/>
    <x v="1"/>
    <n v="7.2143885506807246"/>
    <n v="6"/>
    <x v="11"/>
    <n v="6.2615675760740297"/>
    <n v="3"/>
    <n v="0"/>
    <n v="0"/>
    <n v="0"/>
    <n v="1"/>
    <n v="1"/>
    <n v="1"/>
    <n v="0"/>
    <x v="0"/>
  </r>
  <r>
    <n v="8362"/>
    <n v="1982"/>
    <x v="1"/>
    <x v="0"/>
    <x v="0"/>
    <x v="1"/>
    <x v="1"/>
    <x v="0"/>
    <x v="99"/>
    <x v="2"/>
    <n v="0"/>
    <n v="0"/>
    <x v="1"/>
    <d v="2013-08-07T00:00:00"/>
    <x v="89"/>
    <d v="2021-02-05T00:00:00"/>
    <x v="7"/>
    <n v="1478"/>
    <n v="19"/>
    <n v="403"/>
    <n v="0"/>
    <n v="19"/>
    <n v="0"/>
    <n v="1"/>
    <x v="5"/>
    <x v="1"/>
    <n v="6.7840711168289518"/>
    <n v="6"/>
    <x v="11"/>
    <n v="6.221405434365292"/>
    <n v="3"/>
    <n v="0"/>
    <n v="0"/>
    <n v="0"/>
    <n v="1"/>
    <n v="1"/>
    <n v="1"/>
    <n v="0"/>
    <x v="3"/>
  </r>
  <r>
    <n v="5721"/>
    <n v="1956"/>
    <x v="27"/>
    <x v="0"/>
    <x v="0"/>
    <x v="1"/>
    <x v="1"/>
    <x v="0"/>
    <x v="100"/>
    <x v="2"/>
    <n v="0"/>
    <n v="0"/>
    <x v="1"/>
    <d v="2014-05-11T00:00:00"/>
    <x v="90"/>
    <d v="2021-02-05T00:00:00"/>
    <x v="14"/>
    <n v="611"/>
    <n v="76"/>
    <n v="749"/>
    <n v="59"/>
    <n v="45"/>
    <n v="26"/>
    <n v="1"/>
    <x v="5"/>
    <x v="1"/>
    <n v="6.8370947540094038"/>
    <n v="10"/>
    <x v="11"/>
    <n v="6.3139361477123206"/>
    <n v="2"/>
    <n v="0"/>
    <n v="0"/>
    <n v="0"/>
    <n v="0"/>
    <n v="1"/>
    <n v="0"/>
    <n v="0"/>
    <x v="4"/>
  </r>
  <r>
    <n v="8923"/>
    <n v="1973"/>
    <x v="3"/>
    <x v="2"/>
    <x v="2"/>
    <x v="3"/>
    <x v="3"/>
    <x v="1"/>
    <x v="101"/>
    <x v="2"/>
    <n v="0"/>
    <n v="0"/>
    <x v="1"/>
    <d v="2013-04-18T00:00:00"/>
    <x v="91"/>
    <d v="2021-02-05T00:00:00"/>
    <x v="58"/>
    <n v="514"/>
    <n v="22"/>
    <n v="732"/>
    <n v="42"/>
    <n v="198"/>
    <n v="79"/>
    <n v="1"/>
    <x v="4"/>
    <x v="2"/>
    <n v="6.2512012154680798"/>
    <n v="7"/>
    <x v="6"/>
    <n v="6.7169680559136662"/>
    <n v="3"/>
    <n v="0"/>
    <n v="0"/>
    <n v="0"/>
    <n v="0"/>
    <n v="0"/>
    <n v="1"/>
    <n v="0"/>
    <x v="0"/>
  </r>
  <r>
    <n v="2495"/>
    <n v="1974"/>
    <x v="9"/>
    <x v="1"/>
    <x v="1"/>
    <x v="1"/>
    <x v="1"/>
    <x v="0"/>
    <x v="102"/>
    <x v="2"/>
    <n v="0"/>
    <n v="1"/>
    <x v="2"/>
    <d v="2014-06-20T00:00:00"/>
    <x v="92"/>
    <d v="2021-02-05T00:00:00"/>
    <x v="50"/>
    <n v="217"/>
    <n v="38"/>
    <n v="350"/>
    <n v="111"/>
    <n v="85"/>
    <n v="15"/>
    <n v="1"/>
    <x v="6"/>
    <x v="2"/>
    <n v="4.101517194706684"/>
    <n v="7"/>
    <x v="3"/>
    <n v="10.389522405904184"/>
    <n v="1"/>
    <n v="0"/>
    <n v="0"/>
    <n v="0"/>
    <n v="0"/>
    <n v="0"/>
    <n v="0"/>
    <n v="0"/>
    <x v="0"/>
  </r>
  <r>
    <n v="3560"/>
    <n v="1952"/>
    <x v="41"/>
    <x v="2"/>
    <x v="2"/>
    <x v="0"/>
    <x v="0"/>
    <x v="0"/>
    <x v="103"/>
    <x v="2"/>
    <n v="0"/>
    <n v="0"/>
    <x v="1"/>
    <d v="2013-05-12T00:00:00"/>
    <x v="93"/>
    <d v="2021-02-05T00:00:00"/>
    <x v="37"/>
    <n v="901"/>
    <n v="31"/>
    <n v="345"/>
    <n v="75"/>
    <n v="31"/>
    <n v="191"/>
    <n v="1"/>
    <x v="6"/>
    <x v="2"/>
    <n v="3.8080345724810227"/>
    <n v="4"/>
    <x v="10"/>
    <n v="10.970998643365089"/>
    <n v="1"/>
    <n v="0"/>
    <n v="0"/>
    <n v="0"/>
    <n v="0"/>
    <n v="1"/>
    <n v="0"/>
    <n v="0"/>
    <x v="5"/>
  </r>
  <r>
    <n v="241"/>
    <n v="1952"/>
    <x v="41"/>
    <x v="2"/>
    <x v="2"/>
    <x v="0"/>
    <x v="0"/>
    <x v="0"/>
    <x v="103"/>
    <x v="2"/>
    <n v="0"/>
    <n v="0"/>
    <x v="1"/>
    <d v="2013-05-12T00:00:00"/>
    <x v="93"/>
    <d v="2021-02-05T00:00:00"/>
    <x v="37"/>
    <n v="901"/>
    <n v="31"/>
    <n v="345"/>
    <n v="75"/>
    <n v="31"/>
    <n v="191"/>
    <n v="1"/>
    <x v="6"/>
    <x v="2"/>
    <n v="3.982634274150687"/>
    <n v="4"/>
    <x v="10"/>
    <n v="10.717895770285322"/>
    <n v="1"/>
    <n v="0"/>
    <n v="0"/>
    <n v="0"/>
    <n v="0"/>
    <n v="1"/>
    <n v="0"/>
    <n v="0"/>
    <x v="0"/>
  </r>
  <r>
    <n v="7521"/>
    <n v="1952"/>
    <x v="41"/>
    <x v="2"/>
    <x v="2"/>
    <x v="0"/>
    <x v="0"/>
    <x v="0"/>
    <x v="103"/>
    <x v="2"/>
    <n v="0"/>
    <n v="0"/>
    <x v="1"/>
    <d v="2013-05-12T00:00:00"/>
    <x v="93"/>
    <d v="2021-02-05T00:00:00"/>
    <x v="37"/>
    <n v="901"/>
    <n v="31"/>
    <n v="345"/>
    <n v="75"/>
    <n v="31"/>
    <n v="191"/>
    <n v="1"/>
    <x v="6"/>
    <x v="2"/>
    <n v="3.9883965942716513"/>
    <n v="4"/>
    <x v="10"/>
    <n v="10.634967408403318"/>
    <n v="1"/>
    <n v="0"/>
    <n v="0"/>
    <n v="0"/>
    <n v="0"/>
    <n v="1"/>
    <n v="0"/>
    <n v="0"/>
    <x v="4"/>
  </r>
  <r>
    <n v="10314"/>
    <n v="1948"/>
    <x v="25"/>
    <x v="0"/>
    <x v="0"/>
    <x v="1"/>
    <x v="1"/>
    <x v="0"/>
    <x v="104"/>
    <x v="2"/>
    <n v="0"/>
    <n v="0"/>
    <x v="1"/>
    <d v="2012-12-16T00:00:00"/>
    <x v="94"/>
    <d v="2021-02-05T00:00:00"/>
    <x v="13"/>
    <n v="847"/>
    <n v="66"/>
    <n v="119"/>
    <n v="86"/>
    <n v="89"/>
    <n v="111"/>
    <n v="1"/>
    <x v="3"/>
    <x v="1"/>
    <n v="9.3255210459081948"/>
    <n v="10"/>
    <x v="8"/>
    <n v="4.9698441690264001"/>
    <n v="4"/>
    <n v="1"/>
    <n v="0"/>
    <n v="0"/>
    <n v="1"/>
    <n v="0"/>
    <n v="1"/>
    <n v="0"/>
    <x v="2"/>
  </r>
  <r>
    <n v="5538"/>
    <n v="1975"/>
    <x v="6"/>
    <x v="2"/>
    <x v="2"/>
    <x v="2"/>
    <x v="2"/>
    <x v="1"/>
    <x v="105"/>
    <x v="2"/>
    <n v="0"/>
    <n v="0"/>
    <x v="1"/>
    <d v="2013-10-08T00:00:00"/>
    <x v="95"/>
    <d v="2021-02-05T00:00:00"/>
    <x v="46"/>
    <n v="897"/>
    <n v="161"/>
    <n v="430"/>
    <n v="186"/>
    <n v="161"/>
    <n v="27"/>
    <n v="0"/>
    <x v="6"/>
    <x v="2"/>
    <n v="4.3835376965865551"/>
    <n v="7"/>
    <x v="11"/>
    <n v="6.1287657898794468"/>
    <n v="1"/>
    <n v="1"/>
    <n v="0"/>
    <n v="1"/>
    <n v="0"/>
    <n v="1"/>
    <n v="1"/>
    <n v="0"/>
    <x v="0"/>
  </r>
  <r>
    <n v="3910"/>
    <n v="1975"/>
    <x v="6"/>
    <x v="2"/>
    <x v="2"/>
    <x v="2"/>
    <x v="2"/>
    <x v="1"/>
    <x v="105"/>
    <x v="2"/>
    <n v="0"/>
    <n v="0"/>
    <x v="1"/>
    <d v="2013-10-08T00:00:00"/>
    <x v="95"/>
    <d v="2021-02-05T00:00:00"/>
    <x v="46"/>
    <n v="897"/>
    <n v="161"/>
    <n v="430"/>
    <n v="186"/>
    <n v="161"/>
    <n v="27"/>
    <n v="0"/>
    <x v="6"/>
    <x v="2"/>
    <n v="3.8297804492527017"/>
    <n v="7"/>
    <x v="11"/>
    <n v="5.6578567664063844"/>
    <n v="1"/>
    <n v="1"/>
    <n v="0"/>
    <n v="1"/>
    <n v="0"/>
    <n v="1"/>
    <n v="1"/>
    <n v="0"/>
    <x v="0"/>
  </r>
  <r>
    <n v="6274"/>
    <n v="1948"/>
    <x v="25"/>
    <x v="1"/>
    <x v="1"/>
    <x v="1"/>
    <x v="1"/>
    <x v="0"/>
    <x v="106"/>
    <x v="2"/>
    <n v="0"/>
    <n v="0"/>
    <x v="1"/>
    <d v="2013-11-15T00:00:00"/>
    <x v="96"/>
    <d v="2021-02-05T00:00:00"/>
    <x v="6"/>
    <n v="1076"/>
    <n v="16"/>
    <n v="417"/>
    <n v="42"/>
    <n v="48"/>
    <n v="16"/>
    <n v="1"/>
    <x v="7"/>
    <x v="1"/>
    <n v="7.703214076991225"/>
    <n v="10"/>
    <x v="11"/>
    <n v="5.8654760734524682"/>
    <n v="3"/>
    <n v="0"/>
    <n v="0"/>
    <n v="0"/>
    <n v="1"/>
    <n v="1"/>
    <n v="0"/>
    <n v="0"/>
    <x v="3"/>
  </r>
  <r>
    <n v="10286"/>
    <n v="1962"/>
    <x v="39"/>
    <x v="2"/>
    <x v="2"/>
    <x v="1"/>
    <x v="1"/>
    <x v="0"/>
    <x v="107"/>
    <x v="2"/>
    <n v="0"/>
    <n v="0"/>
    <x v="1"/>
    <d v="2014-02-03T00:00:00"/>
    <x v="97"/>
    <d v="2021-02-05T00:00:00"/>
    <x v="38"/>
    <n v="318"/>
    <n v="8"/>
    <n v="407"/>
    <n v="150"/>
    <n v="35"/>
    <n v="8"/>
    <n v="1"/>
    <x v="12"/>
    <x v="0"/>
    <n v="2.2923637638201866"/>
    <n v="8"/>
    <x v="2"/>
    <n v="12.77484096383008"/>
    <n v="0"/>
    <n v="0"/>
    <n v="0"/>
    <n v="0"/>
    <n v="0"/>
    <n v="0"/>
    <n v="0"/>
    <n v="0"/>
    <x v="3"/>
  </r>
  <r>
    <n v="9799"/>
    <n v="1968"/>
    <x v="43"/>
    <x v="0"/>
    <x v="0"/>
    <x v="2"/>
    <x v="2"/>
    <x v="1"/>
    <x v="108"/>
    <x v="2"/>
    <n v="1"/>
    <n v="1"/>
    <x v="0"/>
    <d v="2013-05-08T00:00:00"/>
    <x v="98"/>
    <d v="2021-02-05T00:00:00"/>
    <x v="37"/>
    <n v="866"/>
    <n v="21"/>
    <n v="151"/>
    <n v="28"/>
    <n v="21"/>
    <n v="86"/>
    <n v="3"/>
    <x v="12"/>
    <x v="0"/>
    <n v="2.034494251812792"/>
    <n v="2"/>
    <x v="9"/>
    <n v="12.254054348455922"/>
    <n v="5"/>
    <n v="0"/>
    <n v="0"/>
    <n v="0"/>
    <n v="0"/>
    <n v="0"/>
    <n v="0"/>
    <n v="0"/>
    <x v="0"/>
  </r>
  <r>
    <n v="1150"/>
    <n v="1899"/>
    <x v="44"/>
    <x v="0"/>
    <x v="0"/>
    <x v="0"/>
    <x v="0"/>
    <x v="0"/>
    <x v="109"/>
    <x v="2"/>
    <n v="0"/>
    <n v="0"/>
    <x v="1"/>
    <d v="2013-09-26T00:00:00"/>
    <x v="99"/>
    <d v="2021-02-05T00:00:00"/>
    <x v="8"/>
    <n v="755"/>
    <n v="144"/>
    <n v="562"/>
    <n v="104"/>
    <n v="64"/>
    <n v="224"/>
    <n v="1"/>
    <x v="6"/>
    <x v="2"/>
    <n v="3.6275871968118105"/>
    <n v="6"/>
    <x v="7"/>
    <n v="3.9072831803688994"/>
    <n v="1"/>
    <n v="0"/>
    <n v="0"/>
    <n v="0"/>
    <n v="0"/>
    <n v="1"/>
    <n v="0"/>
    <n v="0"/>
    <x v="0"/>
  </r>
  <r>
    <n v="3005"/>
    <n v="1992"/>
    <x v="23"/>
    <x v="2"/>
    <x v="2"/>
    <x v="3"/>
    <x v="3"/>
    <x v="1"/>
    <x v="110"/>
    <x v="2"/>
    <n v="0"/>
    <n v="0"/>
    <x v="1"/>
    <d v="2014-05-01T00:00:00"/>
    <x v="100"/>
    <d v="2021-02-05T00:00:00"/>
    <x v="39"/>
    <n v="530"/>
    <n v="117"/>
    <n v="678"/>
    <n v="134"/>
    <n v="44"/>
    <n v="147"/>
    <n v="1"/>
    <x v="6"/>
    <x v="2"/>
    <n v="3.674231453744607"/>
    <n v="10"/>
    <x v="5"/>
    <n v="7.9829979234624631"/>
    <n v="1"/>
    <n v="1"/>
    <n v="0"/>
    <n v="1"/>
    <n v="0"/>
    <n v="0"/>
    <n v="1"/>
    <n v="0"/>
    <x v="0"/>
  </r>
  <r>
    <n v="477"/>
    <n v="1986"/>
    <x v="22"/>
    <x v="2"/>
    <x v="2"/>
    <x v="1"/>
    <x v="1"/>
    <x v="0"/>
    <x v="111"/>
    <x v="2"/>
    <n v="0"/>
    <n v="0"/>
    <x v="1"/>
    <d v="2014-06-17T00:00:00"/>
    <x v="101"/>
    <d v="2021-02-05T00:00:00"/>
    <x v="0"/>
    <n v="1060"/>
    <n v="61"/>
    <n v="835"/>
    <n v="80"/>
    <n v="20"/>
    <n v="101"/>
    <n v="1"/>
    <x v="6"/>
    <x v="2"/>
    <n v="3.6015235173246665"/>
    <n v="7"/>
    <x v="3"/>
    <n v="10.221484134673799"/>
    <n v="1"/>
    <n v="1"/>
    <n v="1"/>
    <n v="1"/>
    <n v="0"/>
    <n v="1"/>
    <n v="1"/>
    <n v="0"/>
    <x v="0"/>
  </r>
  <r>
    <n v="6974"/>
    <n v="1972"/>
    <x v="38"/>
    <x v="0"/>
    <x v="0"/>
    <x v="0"/>
    <x v="0"/>
    <x v="0"/>
    <x v="112"/>
    <x v="2"/>
    <n v="0"/>
    <n v="0"/>
    <x v="1"/>
    <d v="2013-12-31T00:00:00"/>
    <x v="102"/>
    <d v="2021-02-05T00:00:00"/>
    <x v="65"/>
    <n v="518"/>
    <n v="42"/>
    <n v="742"/>
    <n v="55"/>
    <n v="56"/>
    <n v="84"/>
    <n v="1"/>
    <x v="4"/>
    <x v="2"/>
    <n v="6.375858196376746"/>
    <n v="10"/>
    <x v="8"/>
    <n v="4.75434319188766"/>
    <n v="2"/>
    <n v="0"/>
    <n v="0"/>
    <n v="0"/>
    <n v="0"/>
    <n v="0"/>
    <n v="0"/>
    <n v="0"/>
    <x v="5"/>
  </r>
  <r>
    <n v="4974"/>
    <n v="1970"/>
    <x v="8"/>
    <x v="2"/>
    <x v="2"/>
    <x v="3"/>
    <x v="3"/>
    <x v="1"/>
    <x v="113"/>
    <x v="2"/>
    <n v="1"/>
    <n v="2"/>
    <x v="3"/>
    <d v="2012-09-25T00:00:00"/>
    <x v="103"/>
    <d v="2021-02-05T00:00:00"/>
    <x v="3"/>
    <n v="433"/>
    <n v="89"/>
    <n v="650"/>
    <n v="16"/>
    <n v="102"/>
    <n v="102"/>
    <n v="10"/>
    <x v="6"/>
    <x v="2"/>
    <n v="4.3246480322544665"/>
    <n v="6"/>
    <x v="4"/>
    <n v="9.0278887258928116"/>
    <n v="7"/>
    <n v="0"/>
    <n v="0"/>
    <n v="0"/>
    <n v="0"/>
    <n v="0"/>
    <n v="0"/>
    <n v="0"/>
    <x v="1"/>
  </r>
  <r>
    <n v="4427"/>
    <n v="1995"/>
    <x v="45"/>
    <x v="3"/>
    <x v="1"/>
    <x v="3"/>
    <x v="3"/>
    <x v="1"/>
    <x v="114"/>
    <x v="2"/>
    <n v="0"/>
    <n v="0"/>
    <x v="1"/>
    <d v="2012-09-18T00:00:00"/>
    <x v="104"/>
    <d v="2021-02-05T00:00:00"/>
    <x v="68"/>
    <n v="536"/>
    <n v="27"/>
    <n v="590"/>
    <n v="38"/>
    <n v="107"/>
    <n v="67"/>
    <n v="1"/>
    <x v="8"/>
    <x v="2"/>
    <n v="5.1062017125382937"/>
    <n v="10"/>
    <x v="9"/>
    <n v="11.960863174629605"/>
    <n v="6"/>
    <n v="0"/>
    <n v="0"/>
    <n v="1"/>
    <n v="0"/>
    <n v="1"/>
    <n v="1"/>
    <n v="1"/>
    <x v="0"/>
  </r>
  <r>
    <n v="9010"/>
    <n v="1972"/>
    <x v="38"/>
    <x v="1"/>
    <x v="1"/>
    <x v="1"/>
    <x v="1"/>
    <x v="0"/>
    <x v="115"/>
    <x v="2"/>
    <n v="0"/>
    <n v="0"/>
    <x v="1"/>
    <d v="2013-02-10T00:00:00"/>
    <x v="105"/>
    <d v="2021-02-05T00:00:00"/>
    <x v="67"/>
    <n v="968"/>
    <n v="147"/>
    <n v="842"/>
    <n v="137"/>
    <n v="42"/>
    <n v="210"/>
    <n v="1"/>
    <x v="8"/>
    <x v="2"/>
    <n v="5.0439619857051943"/>
    <n v="7"/>
    <x v="3"/>
    <n v="10.130671220878918"/>
    <n v="2"/>
    <n v="1"/>
    <n v="0"/>
    <n v="1"/>
    <n v="0"/>
    <n v="1"/>
    <n v="1"/>
    <n v="0"/>
    <x v="0"/>
  </r>
  <r>
    <n v="9286"/>
    <n v="1960"/>
    <x v="11"/>
    <x v="1"/>
    <x v="1"/>
    <x v="0"/>
    <x v="0"/>
    <x v="0"/>
    <x v="115"/>
    <x v="2"/>
    <n v="0"/>
    <n v="0"/>
    <x v="1"/>
    <d v="2012-10-10T00:00:00"/>
    <x v="106"/>
    <d v="2021-02-05T00:00:00"/>
    <x v="69"/>
    <n v="407"/>
    <n v="28"/>
    <n v="100"/>
    <n v="120"/>
    <n v="74"/>
    <n v="18"/>
    <n v="1"/>
    <x v="8"/>
    <x v="2"/>
    <n v="4.7904740831550416"/>
    <n v="9"/>
    <x v="7"/>
    <n v="3.8180274756297927"/>
    <n v="3"/>
    <n v="0"/>
    <n v="0"/>
    <n v="0"/>
    <n v="0"/>
    <n v="0"/>
    <n v="0"/>
    <n v="0"/>
    <x v="0"/>
  </r>
  <r>
    <n v="5031"/>
    <n v="1974"/>
    <x v="9"/>
    <x v="2"/>
    <x v="2"/>
    <x v="0"/>
    <x v="0"/>
    <x v="0"/>
    <x v="116"/>
    <x v="2"/>
    <n v="0"/>
    <n v="0"/>
    <x v="1"/>
    <d v="2012-09-22T00:00:00"/>
    <x v="107"/>
    <d v="2021-02-05T00:00:00"/>
    <x v="70"/>
    <n v="777"/>
    <n v="35"/>
    <n v="731"/>
    <n v="39"/>
    <n v="137"/>
    <n v="114"/>
    <n v="1"/>
    <x v="8"/>
    <x v="2"/>
    <n v="5.144490797030878"/>
    <n v="9"/>
    <x v="10"/>
    <n v="10.994480096308541"/>
    <n v="2"/>
    <n v="0"/>
    <n v="0"/>
    <n v="0"/>
    <n v="0"/>
    <n v="1"/>
    <n v="1"/>
    <n v="0"/>
    <x v="0"/>
  </r>
  <r>
    <n v="8931"/>
    <n v="1986"/>
    <x v="22"/>
    <x v="2"/>
    <x v="2"/>
    <x v="0"/>
    <x v="0"/>
    <x v="0"/>
    <x v="117"/>
    <x v="2"/>
    <n v="1"/>
    <n v="0"/>
    <x v="2"/>
    <d v="2014-05-18T00:00:00"/>
    <x v="108"/>
    <d v="2021-02-05T00:00:00"/>
    <x v="71"/>
    <n v="812"/>
    <n v="99"/>
    <n v="431"/>
    <n v="237"/>
    <n v="149"/>
    <n v="33"/>
    <n v="1"/>
    <x v="10"/>
    <x v="1"/>
    <n v="11.26283427301318"/>
    <n v="4"/>
    <x v="3"/>
    <n v="9.8115619351993537"/>
    <n v="5"/>
    <n v="1"/>
    <n v="0"/>
    <n v="0"/>
    <n v="0"/>
    <n v="0"/>
    <n v="0"/>
    <n v="0"/>
    <x v="3"/>
  </r>
  <r>
    <n v="9560"/>
    <n v="1965"/>
    <x v="42"/>
    <x v="2"/>
    <x v="2"/>
    <x v="0"/>
    <x v="0"/>
    <x v="0"/>
    <x v="118"/>
    <x v="2"/>
    <n v="0"/>
    <n v="0"/>
    <x v="1"/>
    <d v="2013-03-03T00:00:00"/>
    <x v="109"/>
    <d v="2021-02-05T00:00:00"/>
    <x v="47"/>
    <n v="856"/>
    <n v="61"/>
    <n v="570"/>
    <n v="40"/>
    <n v="25"/>
    <n v="122"/>
    <n v="1"/>
    <x v="5"/>
    <x v="1"/>
    <n v="7.3584706656495644"/>
    <n v="6"/>
    <x v="5"/>
    <n v="8.0152615824553397"/>
    <n v="3"/>
    <n v="0"/>
    <n v="0"/>
    <n v="0"/>
    <n v="0"/>
    <n v="1"/>
    <n v="1"/>
    <n v="0"/>
    <x v="0"/>
  </r>
  <r>
    <n v="2114"/>
    <n v="1946"/>
    <x v="46"/>
    <x v="0"/>
    <x v="0"/>
    <x v="3"/>
    <x v="3"/>
    <x v="1"/>
    <x v="119"/>
    <x v="2"/>
    <n v="0"/>
    <n v="0"/>
    <x v="1"/>
    <d v="2012-11-24T00:00:00"/>
    <x v="110"/>
    <d v="2021-02-05T00:00:00"/>
    <x v="12"/>
    <n v="1006"/>
    <n v="22"/>
    <n v="115"/>
    <n v="59"/>
    <n v="68"/>
    <n v="45"/>
    <n v="1"/>
    <x v="5"/>
    <x v="1"/>
    <n v="6.8491197129961732"/>
    <n v="6"/>
    <x v="9"/>
    <n v="11.700841912594662"/>
    <n v="3"/>
    <n v="1"/>
    <n v="0"/>
    <n v="0"/>
    <n v="0"/>
    <n v="1"/>
    <n v="1"/>
    <n v="0"/>
    <x v="1"/>
  </r>
  <r>
    <n v="4261"/>
    <n v="1946"/>
    <x v="46"/>
    <x v="0"/>
    <x v="0"/>
    <x v="3"/>
    <x v="3"/>
    <x v="1"/>
    <x v="119"/>
    <x v="2"/>
    <n v="0"/>
    <n v="0"/>
    <x v="1"/>
    <d v="2012-11-24T00:00:00"/>
    <x v="110"/>
    <d v="2021-02-05T00:00:00"/>
    <x v="12"/>
    <n v="1006"/>
    <n v="22"/>
    <n v="115"/>
    <n v="59"/>
    <n v="68"/>
    <n v="45"/>
    <n v="1"/>
    <x v="5"/>
    <x v="1"/>
    <n v="7.2571403618887711"/>
    <n v="6"/>
    <x v="9"/>
    <n v="11.889249576040747"/>
    <n v="3"/>
    <n v="1"/>
    <n v="0"/>
    <n v="0"/>
    <n v="0"/>
    <n v="1"/>
    <n v="1"/>
    <n v="0"/>
    <x v="3"/>
  </r>
  <r>
    <n v="10163"/>
    <n v="1984"/>
    <x v="32"/>
    <x v="0"/>
    <x v="0"/>
    <x v="3"/>
    <x v="3"/>
    <x v="1"/>
    <x v="120"/>
    <x v="2"/>
    <n v="0"/>
    <n v="0"/>
    <x v="1"/>
    <d v="2013-09-10T00:00:00"/>
    <x v="111"/>
    <d v="2021-02-05T00:00:00"/>
    <x v="72"/>
    <n v="712"/>
    <n v="50"/>
    <n v="420"/>
    <n v="65"/>
    <n v="38"/>
    <n v="38"/>
    <n v="1"/>
    <x v="7"/>
    <x v="1"/>
    <n v="7.7835221262941481"/>
    <n v="4"/>
    <x v="6"/>
    <n v="7.3159372387977255"/>
    <n v="4"/>
    <n v="0"/>
    <n v="0"/>
    <n v="0"/>
    <n v="0"/>
    <n v="0"/>
    <n v="1"/>
    <n v="0"/>
    <x v="0"/>
  </r>
  <r>
    <n v="9930"/>
    <n v="1944"/>
    <x v="47"/>
    <x v="0"/>
    <x v="0"/>
    <x v="3"/>
    <x v="3"/>
    <x v="1"/>
    <x v="121"/>
    <x v="2"/>
    <n v="0"/>
    <n v="0"/>
    <x v="1"/>
    <d v="2013-11-05T00:00:00"/>
    <x v="112"/>
    <d v="2021-02-05T00:00:00"/>
    <x v="73"/>
    <n v="606"/>
    <n v="148"/>
    <n v="228"/>
    <n v="15"/>
    <n v="148"/>
    <n v="22"/>
    <n v="1"/>
    <x v="4"/>
    <x v="2"/>
    <n v="6.155839921824322"/>
    <n v="8"/>
    <x v="2"/>
    <n v="13.260074980629556"/>
    <n v="2"/>
    <n v="0"/>
    <n v="0"/>
    <n v="0"/>
    <n v="0"/>
    <n v="0"/>
    <n v="0"/>
    <n v="0"/>
    <x v="4"/>
  </r>
  <r>
    <n v="1553"/>
    <n v="1946"/>
    <x v="46"/>
    <x v="2"/>
    <x v="2"/>
    <x v="0"/>
    <x v="0"/>
    <x v="0"/>
    <x v="122"/>
    <x v="2"/>
    <n v="0"/>
    <n v="0"/>
    <x v="1"/>
    <d v="2013-09-27T00:00:00"/>
    <x v="113"/>
    <d v="2021-02-05T00:00:00"/>
    <x v="29"/>
    <n v="966"/>
    <n v="168"/>
    <n v="672"/>
    <n v="246"/>
    <n v="105"/>
    <n v="126"/>
    <n v="1"/>
    <x v="5"/>
    <x v="1"/>
    <n v="6.9322207102088322"/>
    <n v="5"/>
    <x v="3"/>
    <n v="9.8520525136368242"/>
    <n v="4"/>
    <n v="1"/>
    <n v="0"/>
    <n v="0"/>
    <n v="1"/>
    <n v="0"/>
    <n v="0"/>
    <n v="0"/>
    <x v="5"/>
  </r>
  <r>
    <n v="1411"/>
    <n v="1952"/>
    <x v="41"/>
    <x v="2"/>
    <x v="2"/>
    <x v="2"/>
    <x v="2"/>
    <x v="1"/>
    <x v="123"/>
    <x v="2"/>
    <n v="0"/>
    <n v="0"/>
    <x v="1"/>
    <d v="2013-11-10T00:00:00"/>
    <x v="114"/>
    <d v="2021-02-05T00:00:00"/>
    <x v="33"/>
    <n v="204"/>
    <n v="34"/>
    <n v="204"/>
    <n v="172"/>
    <n v="153"/>
    <n v="173"/>
    <n v="1"/>
    <x v="12"/>
    <x v="0"/>
    <n v="1.9252438245885244"/>
    <n v="9"/>
    <x v="7"/>
    <n v="4.2708520804396111"/>
    <n v="1"/>
    <n v="0"/>
    <n v="0"/>
    <n v="0"/>
    <n v="0"/>
    <n v="0"/>
    <n v="0"/>
    <n v="0"/>
    <x v="0"/>
  </r>
  <r>
    <n v="1361"/>
    <n v="1974"/>
    <x v="9"/>
    <x v="1"/>
    <x v="1"/>
    <x v="1"/>
    <x v="1"/>
    <x v="0"/>
    <x v="124"/>
    <x v="2"/>
    <n v="0"/>
    <n v="0"/>
    <x v="1"/>
    <d v="2013-06-04T00:00:00"/>
    <x v="2"/>
    <d v="2021-02-05T00:00:00"/>
    <x v="41"/>
    <n v="1076"/>
    <n v="68"/>
    <n v="103"/>
    <n v="29"/>
    <n v="91"/>
    <n v="68"/>
    <n v="1"/>
    <x v="9"/>
    <x v="2"/>
    <n v="3.0269563472749628"/>
    <n v="4"/>
    <x v="5"/>
    <n v="8.2060169822800155"/>
    <n v="1"/>
    <n v="0"/>
    <n v="0"/>
    <n v="0"/>
    <n v="1"/>
    <n v="1"/>
    <n v="1"/>
    <n v="0"/>
    <x v="0"/>
  </r>
  <r>
    <n v="2225"/>
    <n v="1977"/>
    <x v="4"/>
    <x v="2"/>
    <x v="2"/>
    <x v="2"/>
    <x v="2"/>
    <x v="1"/>
    <x v="125"/>
    <x v="2"/>
    <n v="0"/>
    <n v="0"/>
    <x v="1"/>
    <d v="2014-06-07T00:00:00"/>
    <x v="115"/>
    <d v="2021-02-05T00:00:00"/>
    <x v="10"/>
    <n v="510"/>
    <n v="120"/>
    <n v="550"/>
    <n v="156"/>
    <n v="40"/>
    <n v="241"/>
    <n v="1"/>
    <x v="6"/>
    <x v="2"/>
    <n v="4.0109095243263599"/>
    <n v="9"/>
    <x v="6"/>
    <n v="6.9959660726509272"/>
    <n v="1"/>
    <n v="1"/>
    <n v="0"/>
    <n v="1"/>
    <n v="0"/>
    <n v="0"/>
    <n v="1"/>
    <n v="0"/>
    <x v="6"/>
  </r>
  <r>
    <n v="2611"/>
    <n v="1959"/>
    <x v="34"/>
    <x v="1"/>
    <x v="1"/>
    <x v="0"/>
    <x v="0"/>
    <x v="0"/>
    <x v="126"/>
    <x v="2"/>
    <n v="0"/>
    <n v="0"/>
    <x v="1"/>
    <d v="2012-08-01T00:00:00"/>
    <x v="116"/>
    <d v="2021-02-05T00:00:00"/>
    <x v="56"/>
    <n v="1206"/>
    <n v="55"/>
    <n v="445"/>
    <n v="168"/>
    <n v="18"/>
    <n v="18"/>
    <n v="1"/>
    <x v="12"/>
    <x v="0"/>
    <n v="1.8047827248531114"/>
    <n v="4"/>
    <x v="9"/>
    <n v="12.143813347048622"/>
    <n v="1"/>
    <n v="0"/>
    <n v="0"/>
    <n v="0"/>
    <n v="0"/>
    <n v="1"/>
    <n v="0"/>
    <n v="0"/>
    <x v="3"/>
  </r>
  <r>
    <n v="4686"/>
    <n v="1962"/>
    <x v="39"/>
    <x v="0"/>
    <x v="0"/>
    <x v="4"/>
    <x v="4"/>
    <x v="1"/>
    <x v="127"/>
    <x v="2"/>
    <n v="0"/>
    <n v="0"/>
    <x v="1"/>
    <d v="2014-04-02T00:00:00"/>
    <x v="117"/>
    <d v="2021-02-05T00:00:00"/>
    <x v="72"/>
    <n v="861"/>
    <n v="31"/>
    <n v="558"/>
    <n v="62"/>
    <n v="95"/>
    <n v="79"/>
    <n v="0"/>
    <x v="4"/>
    <x v="2"/>
    <n v="5.7456164410801804"/>
    <n v="5"/>
    <x v="2"/>
    <n v="13.064495443974472"/>
    <n v="2"/>
    <n v="0"/>
    <n v="0"/>
    <n v="0"/>
    <n v="0"/>
    <n v="1"/>
    <n v="0"/>
    <n v="0"/>
    <x v="0"/>
  </r>
  <r>
    <n v="5332"/>
    <n v="1960"/>
    <x v="11"/>
    <x v="3"/>
    <x v="1"/>
    <x v="1"/>
    <x v="1"/>
    <x v="0"/>
    <x v="128"/>
    <x v="2"/>
    <n v="0"/>
    <n v="0"/>
    <x v="1"/>
    <d v="2013-07-27T00:00:00"/>
    <x v="59"/>
    <d v="2021-02-05T00:00:00"/>
    <x v="38"/>
    <n v="362"/>
    <n v="50"/>
    <n v="431"/>
    <n v="134"/>
    <n v="35"/>
    <n v="54"/>
    <n v="1"/>
    <x v="9"/>
    <x v="2"/>
    <n v="3.0740444291612761"/>
    <n v="6"/>
    <x v="6"/>
    <n v="7.2435592747105444"/>
    <n v="1"/>
    <n v="0"/>
    <n v="0"/>
    <n v="0"/>
    <n v="0"/>
    <n v="0"/>
    <n v="0"/>
    <n v="0"/>
    <x v="2"/>
  </r>
  <r>
    <n v="4543"/>
    <n v="1980"/>
    <x v="13"/>
    <x v="2"/>
    <x v="2"/>
    <x v="1"/>
    <x v="1"/>
    <x v="0"/>
    <x v="129"/>
    <x v="2"/>
    <n v="0"/>
    <n v="0"/>
    <x v="1"/>
    <d v="2012-10-31T00:00:00"/>
    <x v="118"/>
    <d v="2021-02-05T00:00:00"/>
    <x v="27"/>
    <n v="777"/>
    <n v="129"/>
    <n v="573"/>
    <n v="216"/>
    <n v="21"/>
    <n v="203"/>
    <n v="1"/>
    <x v="12"/>
    <x v="0"/>
    <n v="1.7751178266173517"/>
    <n v="7"/>
    <x v="4"/>
    <n v="9.0810099077264201"/>
    <n v="4"/>
    <n v="0"/>
    <n v="0"/>
    <n v="0"/>
    <n v="0"/>
    <n v="1"/>
    <n v="0"/>
    <n v="0"/>
    <x v="3"/>
  </r>
  <r>
    <n v="3503"/>
    <n v="1950"/>
    <x v="48"/>
    <x v="2"/>
    <x v="2"/>
    <x v="2"/>
    <x v="2"/>
    <x v="1"/>
    <x v="130"/>
    <x v="2"/>
    <n v="0"/>
    <n v="0"/>
    <x v="1"/>
    <d v="2013-12-02T00:00:00"/>
    <x v="119"/>
    <d v="2021-02-05T00:00:00"/>
    <x v="46"/>
    <n v="255"/>
    <n v="47"/>
    <n v="573"/>
    <n v="52"/>
    <n v="32"/>
    <n v="15"/>
    <n v="1"/>
    <x v="8"/>
    <x v="2"/>
    <n v="5.0642568993597639"/>
    <n v="3"/>
    <x v="11"/>
    <n v="5.8759766618418769"/>
    <n v="1"/>
    <n v="0"/>
    <n v="0"/>
    <n v="0"/>
    <n v="0"/>
    <n v="0"/>
    <n v="0"/>
    <n v="0"/>
    <x v="3"/>
  </r>
  <r>
    <n v="10129"/>
    <n v="1966"/>
    <x v="33"/>
    <x v="2"/>
    <x v="2"/>
    <x v="0"/>
    <x v="0"/>
    <x v="0"/>
    <x v="131"/>
    <x v="2"/>
    <n v="0"/>
    <n v="0"/>
    <x v="1"/>
    <d v="2014-03-12T00:00:00"/>
    <x v="120"/>
    <d v="2021-02-05T00:00:00"/>
    <x v="19"/>
    <n v="482"/>
    <n v="147"/>
    <n v="509"/>
    <n v="104"/>
    <n v="107"/>
    <n v="107"/>
    <n v="1"/>
    <x v="9"/>
    <x v="2"/>
    <n v="3.2023615216811279"/>
    <n v="5"/>
    <x v="9"/>
    <n v="12.088262473206399"/>
    <n v="1"/>
    <n v="0"/>
    <n v="0"/>
    <n v="0"/>
    <n v="0"/>
    <n v="1"/>
    <n v="0"/>
    <n v="0"/>
    <x v="0"/>
  </r>
  <r>
    <n v="6260"/>
    <n v="1955"/>
    <x v="49"/>
    <x v="1"/>
    <x v="1"/>
    <x v="0"/>
    <x v="0"/>
    <x v="0"/>
    <x v="132"/>
    <x v="2"/>
    <n v="0"/>
    <n v="0"/>
    <x v="1"/>
    <d v="2012-11-19T00:00:00"/>
    <x v="121"/>
    <d v="2021-02-05T00:00:00"/>
    <x v="74"/>
    <n v="984"/>
    <n v="51"/>
    <n v="432"/>
    <n v="180"/>
    <n v="120"/>
    <n v="190"/>
    <n v="1"/>
    <x v="9"/>
    <x v="2"/>
    <n v="3.2868308736205849"/>
    <n v="10"/>
    <x v="2"/>
    <n v="12.639149995757045"/>
    <n v="1"/>
    <n v="0"/>
    <n v="0"/>
    <n v="0"/>
    <n v="0"/>
    <n v="1"/>
    <n v="1"/>
    <n v="0"/>
    <x v="6"/>
  </r>
  <r>
    <n v="4856"/>
    <n v="1957"/>
    <x v="50"/>
    <x v="3"/>
    <x v="1"/>
    <x v="1"/>
    <x v="1"/>
    <x v="0"/>
    <x v="133"/>
    <x v="2"/>
    <n v="0"/>
    <n v="0"/>
    <x v="1"/>
    <d v="2012-11-06T00:00:00"/>
    <x v="122"/>
    <d v="2021-02-05T00:00:00"/>
    <x v="75"/>
    <n v="556"/>
    <n v="54"/>
    <n v="845"/>
    <n v="202"/>
    <n v="133"/>
    <n v="63"/>
    <n v="1"/>
    <x v="5"/>
    <x v="1"/>
    <n v="7.0723420766701706"/>
    <n v="7"/>
    <x v="3"/>
    <n v="10.211194728111492"/>
    <n v="3"/>
    <n v="1"/>
    <n v="0"/>
    <n v="1"/>
    <n v="0"/>
    <n v="0"/>
    <n v="0"/>
    <n v="0"/>
    <x v="2"/>
  </r>
  <r>
    <n v="8722"/>
    <n v="1957"/>
    <x v="50"/>
    <x v="3"/>
    <x v="1"/>
    <x v="1"/>
    <x v="1"/>
    <x v="0"/>
    <x v="133"/>
    <x v="2"/>
    <n v="0"/>
    <n v="0"/>
    <x v="1"/>
    <d v="2012-11-06T00:00:00"/>
    <x v="122"/>
    <d v="2021-02-05T00:00:00"/>
    <x v="75"/>
    <n v="556"/>
    <n v="54"/>
    <n v="845"/>
    <n v="202"/>
    <n v="133"/>
    <n v="63"/>
    <n v="1"/>
    <x v="5"/>
    <x v="1"/>
    <n v="7.3195171488073942"/>
    <n v="7"/>
    <x v="3"/>
    <n v="10.047788600340143"/>
    <n v="3"/>
    <n v="1"/>
    <n v="0"/>
    <n v="1"/>
    <n v="0"/>
    <n v="0"/>
    <n v="1"/>
    <n v="0"/>
    <x v="4"/>
  </r>
  <r>
    <n v="6292"/>
    <n v="1986"/>
    <x v="22"/>
    <x v="0"/>
    <x v="0"/>
    <x v="1"/>
    <x v="1"/>
    <x v="0"/>
    <x v="134"/>
    <x v="2"/>
    <n v="0"/>
    <n v="0"/>
    <x v="1"/>
    <d v="2013-03-30T00:00:00"/>
    <x v="123"/>
    <d v="2021-02-05T00:00:00"/>
    <x v="14"/>
    <n v="1311"/>
    <n v="0"/>
    <n v="359"/>
    <n v="46"/>
    <n v="89"/>
    <n v="17"/>
    <n v="1"/>
    <x v="6"/>
    <x v="2"/>
    <n v="3.9877769860996111"/>
    <n v="3"/>
    <x v="3"/>
    <n v="10.051293933297883"/>
    <n v="2"/>
    <n v="0"/>
    <n v="0"/>
    <n v="0"/>
    <n v="0"/>
    <n v="1"/>
    <n v="1"/>
    <n v="0"/>
    <x v="5"/>
  </r>
  <r>
    <n v="3104"/>
    <n v="1961"/>
    <x v="36"/>
    <x v="2"/>
    <x v="2"/>
    <x v="3"/>
    <x v="3"/>
    <x v="1"/>
    <x v="135"/>
    <x v="2"/>
    <n v="0"/>
    <n v="0"/>
    <x v="1"/>
    <d v="2012-09-17T00:00:00"/>
    <x v="124"/>
    <d v="2021-02-05T00:00:00"/>
    <x v="65"/>
    <n v="830"/>
    <n v="59"/>
    <n v="968"/>
    <n v="51"/>
    <n v="79"/>
    <n v="19"/>
    <n v="1"/>
    <x v="8"/>
    <x v="2"/>
    <n v="4.8434471385414035"/>
    <n v="3"/>
    <x v="9"/>
    <n v="11.897221178113437"/>
    <n v="2"/>
    <n v="0"/>
    <n v="0"/>
    <n v="0"/>
    <n v="0"/>
    <n v="1"/>
    <n v="1"/>
    <n v="0"/>
    <x v="5"/>
  </r>
  <r>
    <n v="2186"/>
    <n v="1977"/>
    <x v="4"/>
    <x v="3"/>
    <x v="1"/>
    <x v="0"/>
    <x v="0"/>
    <x v="0"/>
    <x v="136"/>
    <x v="2"/>
    <n v="0"/>
    <n v="0"/>
    <x v="1"/>
    <d v="2014-03-10T00:00:00"/>
    <x v="125"/>
    <d v="2021-02-05T00:00:00"/>
    <x v="76"/>
    <n v="938"/>
    <n v="142"/>
    <n v="754"/>
    <n v="159"/>
    <n v="81"/>
    <n v="183"/>
    <n v="1"/>
    <x v="8"/>
    <x v="2"/>
    <n v="5.3638107912894526"/>
    <n v="10"/>
    <x v="11"/>
    <n v="5.6104952227789173"/>
    <n v="2"/>
    <n v="1"/>
    <n v="0"/>
    <n v="0"/>
    <n v="1"/>
    <n v="1"/>
    <n v="1"/>
    <n v="0"/>
    <x v="0"/>
  </r>
  <r>
    <n v="5278"/>
    <n v="1964"/>
    <x v="40"/>
    <x v="2"/>
    <x v="2"/>
    <x v="1"/>
    <x v="1"/>
    <x v="0"/>
    <x v="137"/>
    <x v="2"/>
    <n v="0"/>
    <n v="0"/>
    <x v="1"/>
    <d v="2014-01-25T00:00:00"/>
    <x v="126"/>
    <d v="2021-02-05T00:00:00"/>
    <x v="77"/>
    <n v="307"/>
    <n v="26"/>
    <n v="360"/>
    <n v="138"/>
    <n v="31"/>
    <n v="40"/>
    <n v="1"/>
    <x v="4"/>
    <x v="2"/>
    <n v="6.0806135517891331"/>
    <n v="9"/>
    <x v="8"/>
    <n v="4.6912133655339447"/>
    <n v="3"/>
    <n v="1"/>
    <n v="0"/>
    <n v="0"/>
    <n v="0"/>
    <n v="0"/>
    <n v="0"/>
    <n v="0"/>
    <x v="5"/>
  </r>
  <r>
    <n v="8164"/>
    <n v="1978"/>
    <x v="37"/>
    <x v="0"/>
    <x v="0"/>
    <x v="1"/>
    <x v="1"/>
    <x v="0"/>
    <x v="138"/>
    <x v="2"/>
    <n v="0"/>
    <n v="0"/>
    <x v="1"/>
    <d v="2013-11-25T00:00:00"/>
    <x v="127"/>
    <d v="2021-02-05T00:00:00"/>
    <x v="4"/>
    <n v="1023"/>
    <n v="93"/>
    <n v="651"/>
    <n v="49"/>
    <n v="55"/>
    <n v="37"/>
    <n v="1"/>
    <x v="8"/>
    <x v="2"/>
    <n v="5.3308266071767472"/>
    <n v="6"/>
    <x v="6"/>
    <n v="6.772816255974929"/>
    <n v="2"/>
    <n v="0"/>
    <n v="0"/>
    <n v="0"/>
    <n v="0"/>
    <n v="0"/>
    <n v="0"/>
    <n v="0"/>
    <x v="3"/>
  </r>
  <r>
    <n v="7960"/>
    <n v="1962"/>
    <x v="39"/>
    <x v="3"/>
    <x v="1"/>
    <x v="0"/>
    <x v="0"/>
    <x v="0"/>
    <x v="139"/>
    <x v="2"/>
    <n v="0"/>
    <n v="0"/>
    <x v="1"/>
    <d v="2013-08-15T00:00:00"/>
    <x v="128"/>
    <d v="2021-02-05T00:00:00"/>
    <x v="65"/>
    <n v="734"/>
    <n v="22"/>
    <n v="350"/>
    <n v="151"/>
    <n v="25"/>
    <n v="100"/>
    <n v="1"/>
    <x v="9"/>
    <x v="2"/>
    <n v="2.8465787956512822"/>
    <n v="9"/>
    <x v="2"/>
    <n v="13.352071017508148"/>
    <n v="1"/>
    <n v="0"/>
    <n v="0"/>
    <n v="0"/>
    <n v="0"/>
    <n v="1"/>
    <n v="0"/>
    <n v="0"/>
    <x v="0"/>
  </r>
  <r>
    <n v="4597"/>
    <n v="1970"/>
    <x v="8"/>
    <x v="0"/>
    <x v="0"/>
    <x v="0"/>
    <x v="0"/>
    <x v="0"/>
    <x v="140"/>
    <x v="2"/>
    <n v="0"/>
    <n v="0"/>
    <x v="1"/>
    <d v="2013-07-02T00:00:00"/>
    <x v="129"/>
    <d v="2021-02-05T00:00:00"/>
    <x v="53"/>
    <n v="889"/>
    <n v="55"/>
    <n v="685"/>
    <n v="168"/>
    <n v="92"/>
    <n v="129"/>
    <n v="1"/>
    <x v="9"/>
    <x v="2"/>
    <n v="2.7016705127266532"/>
    <n v="2"/>
    <x v="2"/>
    <n v="13.326328517598213"/>
    <n v="1"/>
    <n v="0"/>
    <n v="0"/>
    <n v="0"/>
    <n v="0"/>
    <n v="0"/>
    <n v="0"/>
    <n v="0"/>
    <x v="3"/>
  </r>
  <r>
    <n v="202"/>
    <n v="1948"/>
    <x v="25"/>
    <x v="0"/>
    <x v="0"/>
    <x v="4"/>
    <x v="4"/>
    <x v="1"/>
    <x v="141"/>
    <x v="2"/>
    <n v="0"/>
    <n v="0"/>
    <x v="1"/>
    <d v="2014-04-05T00:00:00"/>
    <x v="68"/>
    <d v="2021-02-05T00:00:00"/>
    <x v="10"/>
    <n v="332"/>
    <n v="194"/>
    <n v="377"/>
    <n v="149"/>
    <n v="125"/>
    <n v="57"/>
    <n v="0"/>
    <x v="6"/>
    <x v="2"/>
    <n v="4.312700576770502"/>
    <n v="6"/>
    <x v="6"/>
    <n v="6.8010484030787941"/>
    <n v="1"/>
    <n v="0"/>
    <n v="0"/>
    <n v="0"/>
    <n v="0"/>
    <n v="0"/>
    <n v="0"/>
    <n v="0"/>
    <x v="2"/>
  </r>
  <r>
    <n v="9589"/>
    <n v="1948"/>
    <x v="25"/>
    <x v="0"/>
    <x v="0"/>
    <x v="4"/>
    <x v="4"/>
    <x v="1"/>
    <x v="141"/>
    <x v="2"/>
    <n v="0"/>
    <n v="0"/>
    <x v="1"/>
    <d v="2014-04-05T00:00:00"/>
    <x v="68"/>
    <d v="2021-02-05T00:00:00"/>
    <x v="10"/>
    <n v="332"/>
    <n v="194"/>
    <n v="377"/>
    <n v="149"/>
    <n v="125"/>
    <n v="57"/>
    <n v="0"/>
    <x v="6"/>
    <x v="2"/>
    <n v="4.3084294098567693"/>
    <n v="6"/>
    <x v="6"/>
    <n v="6.9855845585763312"/>
    <n v="1"/>
    <n v="0"/>
    <n v="0"/>
    <n v="0"/>
    <n v="0"/>
    <n v="0"/>
    <n v="0"/>
    <n v="0"/>
    <x v="2"/>
  </r>
  <r>
    <n v="6810"/>
    <n v="1983"/>
    <x v="10"/>
    <x v="2"/>
    <x v="2"/>
    <x v="2"/>
    <x v="2"/>
    <x v="1"/>
    <x v="142"/>
    <x v="2"/>
    <n v="0"/>
    <n v="0"/>
    <x v="1"/>
    <d v="2013-05-28T00:00:00"/>
    <x v="130"/>
    <d v="2021-02-05T00:00:00"/>
    <x v="78"/>
    <n v="267"/>
    <n v="98"/>
    <n v="606"/>
    <n v="48"/>
    <n v="70"/>
    <n v="98"/>
    <n v="1"/>
    <x v="9"/>
    <x v="2"/>
    <n v="2.7487095718007395"/>
    <n v="2"/>
    <x v="11"/>
    <n v="5.7624001775248921"/>
    <n v="1"/>
    <n v="0"/>
    <n v="0"/>
    <n v="0"/>
    <n v="0"/>
    <n v="1"/>
    <n v="1"/>
    <n v="0"/>
    <x v="3"/>
  </r>
  <r>
    <n v="10446"/>
    <n v="1957"/>
    <x v="50"/>
    <x v="0"/>
    <x v="0"/>
    <x v="1"/>
    <x v="1"/>
    <x v="0"/>
    <x v="143"/>
    <x v="2"/>
    <n v="0"/>
    <n v="0"/>
    <x v="1"/>
    <d v="2012-11-07T00:00:00"/>
    <x v="131"/>
    <d v="2021-02-05T00:00:00"/>
    <x v="33"/>
    <n v="184"/>
    <n v="23"/>
    <n v="446"/>
    <n v="30"/>
    <n v="23"/>
    <n v="23"/>
    <n v="1"/>
    <x v="8"/>
    <x v="2"/>
    <n v="5.2147298252594592"/>
    <n v="4"/>
    <x v="6"/>
    <n v="7.3600626350536"/>
    <n v="2"/>
    <n v="1"/>
    <n v="0"/>
    <n v="0"/>
    <n v="1"/>
    <n v="1"/>
    <n v="1"/>
    <n v="0"/>
    <x v="4"/>
  </r>
  <r>
    <n v="8395"/>
    <n v="1961"/>
    <x v="36"/>
    <x v="2"/>
    <x v="2"/>
    <x v="3"/>
    <x v="3"/>
    <x v="1"/>
    <x v="144"/>
    <x v="2"/>
    <n v="0"/>
    <n v="0"/>
    <x v="1"/>
    <d v="2012-08-20T00:00:00"/>
    <x v="132"/>
    <d v="2021-02-05T00:00:00"/>
    <x v="79"/>
    <n v="980"/>
    <n v="37"/>
    <n v="265"/>
    <n v="35"/>
    <n v="163"/>
    <n v="31"/>
    <n v="1"/>
    <x v="9"/>
    <x v="2"/>
    <n v="2.9817881059517353"/>
    <n v="6"/>
    <x v="9"/>
    <n v="11.804023496621227"/>
    <n v="6"/>
    <n v="0"/>
    <n v="0"/>
    <n v="0"/>
    <n v="0"/>
    <n v="0"/>
    <n v="1"/>
    <n v="0"/>
    <x v="3"/>
  </r>
  <r>
    <n v="5341"/>
    <n v="1962"/>
    <x v="39"/>
    <x v="3"/>
    <x v="1"/>
    <x v="2"/>
    <x v="2"/>
    <x v="1"/>
    <x v="145"/>
    <x v="2"/>
    <n v="0"/>
    <n v="1"/>
    <x v="2"/>
    <d v="2013-01-05T00:00:00"/>
    <x v="133"/>
    <d v="2021-02-05T00:00:00"/>
    <x v="38"/>
    <n v="983"/>
    <n v="76"/>
    <n v="184"/>
    <n v="180"/>
    <n v="138"/>
    <n v="27"/>
    <n v="1"/>
    <x v="4"/>
    <x v="2"/>
    <n v="6.1854291963627777"/>
    <n v="3"/>
    <x v="7"/>
    <n v="3.6394452009810414"/>
    <n v="7"/>
    <n v="0"/>
    <n v="0"/>
    <n v="0"/>
    <n v="0"/>
    <n v="1"/>
    <n v="0"/>
    <n v="0"/>
    <x v="3"/>
  </r>
  <r>
    <n v="1103"/>
    <n v="1976"/>
    <x v="0"/>
    <x v="1"/>
    <x v="1"/>
    <x v="1"/>
    <x v="1"/>
    <x v="0"/>
    <x v="146"/>
    <x v="2"/>
    <n v="1"/>
    <n v="0"/>
    <x v="2"/>
    <d v="2012-09-29T00:00:00"/>
    <x v="134"/>
    <d v="2021-02-05T00:00:00"/>
    <x v="14"/>
    <n v="1486"/>
    <n v="55"/>
    <n v="278"/>
    <n v="49"/>
    <n v="0"/>
    <n v="185"/>
    <n v="2"/>
    <x v="6"/>
    <x v="2"/>
    <n v="3.6439203990858435"/>
    <n v="4"/>
    <x v="3"/>
    <n v="9.9489769426053716"/>
    <n v="6"/>
    <n v="0"/>
    <n v="0"/>
    <n v="1"/>
    <n v="0"/>
    <n v="1"/>
    <n v="1"/>
    <n v="0"/>
    <x v="6"/>
  </r>
  <r>
    <n v="1650"/>
    <n v="1960"/>
    <x v="11"/>
    <x v="1"/>
    <x v="1"/>
    <x v="1"/>
    <x v="1"/>
    <x v="0"/>
    <x v="147"/>
    <x v="2"/>
    <n v="0"/>
    <n v="0"/>
    <x v="1"/>
    <d v="2013-04-22T00:00:00"/>
    <x v="135"/>
    <d v="2021-02-05T00:00:00"/>
    <x v="4"/>
    <n v="779"/>
    <n v="86"/>
    <n v="537"/>
    <n v="34"/>
    <n v="69"/>
    <n v="138"/>
    <n v="1"/>
    <x v="8"/>
    <x v="2"/>
    <n v="4.8019727834373711"/>
    <n v="9"/>
    <x v="9"/>
    <n v="12.193112249626671"/>
    <n v="3"/>
    <n v="0"/>
    <n v="0"/>
    <n v="0"/>
    <n v="0"/>
    <n v="0"/>
    <n v="0"/>
    <n v="0"/>
    <x v="0"/>
  </r>
  <r>
    <n v="9292"/>
    <n v="1952"/>
    <x v="41"/>
    <x v="2"/>
    <x v="2"/>
    <x v="1"/>
    <x v="1"/>
    <x v="0"/>
    <x v="148"/>
    <x v="2"/>
    <n v="0"/>
    <n v="0"/>
    <x v="1"/>
    <d v="2012-10-26T00:00:00"/>
    <x v="136"/>
    <d v="2021-02-05T00:00:00"/>
    <x v="80"/>
    <n v="324"/>
    <n v="132"/>
    <n v="693"/>
    <n v="27"/>
    <n v="118"/>
    <n v="88"/>
    <n v="1"/>
    <x v="6"/>
    <x v="2"/>
    <n v="3.6382245657332084"/>
    <n v="11"/>
    <x v="6"/>
    <n v="7.3723553221889739"/>
    <n v="2"/>
    <n v="0"/>
    <n v="0"/>
    <n v="0"/>
    <n v="0"/>
    <n v="0"/>
    <n v="0"/>
    <n v="0"/>
    <x v="0"/>
  </r>
  <r>
    <n v="3179"/>
    <n v="1980"/>
    <x v="13"/>
    <x v="2"/>
    <x v="2"/>
    <x v="3"/>
    <x v="3"/>
    <x v="1"/>
    <x v="149"/>
    <x v="2"/>
    <n v="0"/>
    <n v="0"/>
    <x v="1"/>
    <d v="2013-06-16T00:00:00"/>
    <x v="137"/>
    <d v="2021-02-05T00:00:00"/>
    <x v="20"/>
    <n v="249"/>
    <n v="153"/>
    <n v="940"/>
    <n v="58"/>
    <n v="134"/>
    <n v="38"/>
    <n v="0"/>
    <x v="4"/>
    <x v="2"/>
    <n v="6.3639463502324256"/>
    <n v="6"/>
    <x v="6"/>
    <n v="7.2172671245295348"/>
    <n v="2"/>
    <n v="0"/>
    <n v="0"/>
    <n v="0"/>
    <n v="0"/>
    <n v="0"/>
    <n v="0"/>
    <n v="0"/>
    <x v="0"/>
  </r>
  <r>
    <n v="5687"/>
    <n v="1980"/>
    <x v="13"/>
    <x v="2"/>
    <x v="2"/>
    <x v="2"/>
    <x v="2"/>
    <x v="1"/>
    <x v="150"/>
    <x v="2"/>
    <n v="0"/>
    <n v="0"/>
    <x v="1"/>
    <d v="2012-09-23T00:00:00"/>
    <x v="60"/>
    <d v="2021-02-05T00:00:00"/>
    <x v="3"/>
    <n v="563"/>
    <n v="50"/>
    <n v="774"/>
    <n v="28"/>
    <n v="31"/>
    <n v="187"/>
    <n v="1"/>
    <x v="5"/>
    <x v="1"/>
    <n v="7.0924490156117281"/>
    <n v="7"/>
    <x v="9"/>
    <n v="11.757809684660863"/>
    <n v="3"/>
    <n v="0"/>
    <n v="0"/>
    <n v="0"/>
    <n v="0"/>
    <n v="0"/>
    <n v="0"/>
    <n v="0"/>
    <x v="4"/>
  </r>
  <r>
    <n v="1524"/>
    <n v="1983"/>
    <x v="10"/>
    <x v="3"/>
    <x v="1"/>
    <x v="3"/>
    <x v="3"/>
    <x v="1"/>
    <x v="151"/>
    <x v="2"/>
    <n v="0"/>
    <n v="0"/>
    <x v="1"/>
    <d v="2013-03-01T00:00:00"/>
    <x v="138"/>
    <d v="2021-02-05T00:00:00"/>
    <x v="17"/>
    <n v="709"/>
    <n v="45"/>
    <n v="115"/>
    <n v="30"/>
    <n v="160"/>
    <n v="45"/>
    <n v="1"/>
    <x v="7"/>
    <x v="1"/>
    <n v="8.2586632999342857"/>
    <n v="2"/>
    <x v="8"/>
    <n v="5.3193400423889567"/>
    <n v="5"/>
    <n v="1"/>
    <n v="0"/>
    <n v="0"/>
    <n v="0"/>
    <n v="0"/>
    <n v="1"/>
    <n v="0"/>
    <x v="0"/>
  </r>
  <r>
    <n v="9504"/>
    <n v="1949"/>
    <x v="5"/>
    <x v="1"/>
    <x v="1"/>
    <x v="1"/>
    <x v="1"/>
    <x v="0"/>
    <x v="151"/>
    <x v="2"/>
    <n v="0"/>
    <n v="0"/>
    <x v="1"/>
    <d v="2013-11-06T00:00:00"/>
    <x v="139"/>
    <d v="2021-02-05T00:00:00"/>
    <x v="15"/>
    <n v="179"/>
    <n v="28"/>
    <n v="520"/>
    <n v="111"/>
    <n v="123"/>
    <n v="47"/>
    <n v="1"/>
    <x v="9"/>
    <x v="2"/>
    <n v="2.6708926349896678"/>
    <n v="8"/>
    <x v="2"/>
    <n v="13.155230063858911"/>
    <n v="1"/>
    <n v="0"/>
    <n v="0"/>
    <n v="0"/>
    <n v="0"/>
    <n v="0"/>
    <n v="1"/>
    <n v="0"/>
    <x v="0"/>
  </r>
  <r>
    <n v="2410"/>
    <n v="1969"/>
    <x v="16"/>
    <x v="2"/>
    <x v="2"/>
    <x v="3"/>
    <x v="3"/>
    <x v="1"/>
    <x v="152"/>
    <x v="2"/>
    <n v="0"/>
    <n v="0"/>
    <x v="1"/>
    <d v="2014-01-22T00:00:00"/>
    <x v="140"/>
    <d v="2021-02-05T00:00:00"/>
    <x v="11"/>
    <n v="364"/>
    <n v="40"/>
    <n v="425"/>
    <n v="158"/>
    <n v="60"/>
    <n v="50"/>
    <n v="1"/>
    <x v="9"/>
    <x v="2"/>
    <n v="2.9011982473101812"/>
    <n v="4"/>
    <x v="5"/>
    <n v="8.0657772925701501"/>
    <n v="1"/>
    <n v="0"/>
    <n v="0"/>
    <n v="0"/>
    <n v="0"/>
    <n v="0"/>
    <n v="0"/>
    <n v="0"/>
    <x v="0"/>
  </r>
  <r>
    <n v="9298"/>
    <n v="1947"/>
    <x v="26"/>
    <x v="0"/>
    <x v="0"/>
    <x v="0"/>
    <x v="0"/>
    <x v="0"/>
    <x v="153"/>
    <x v="2"/>
    <n v="0"/>
    <n v="0"/>
    <x v="1"/>
    <d v="2014-04-28T00:00:00"/>
    <x v="43"/>
    <d v="2021-02-05T00:00:00"/>
    <x v="65"/>
    <n v="1252"/>
    <n v="0"/>
    <n v="465"/>
    <n v="46"/>
    <n v="35"/>
    <n v="0"/>
    <n v="1"/>
    <x v="6"/>
    <x v="2"/>
    <n v="3.9358429297249078"/>
    <n v="5"/>
    <x v="5"/>
    <n v="7.8358400145817422"/>
    <n v="1"/>
    <n v="0"/>
    <n v="0"/>
    <n v="0"/>
    <n v="1"/>
    <n v="1"/>
    <n v="0"/>
    <n v="0"/>
    <x v="3"/>
  </r>
  <r>
    <n v="1544"/>
    <n v="1967"/>
    <x v="51"/>
    <x v="1"/>
    <x v="1"/>
    <x v="2"/>
    <x v="2"/>
    <x v="1"/>
    <x v="154"/>
    <x v="2"/>
    <n v="0"/>
    <n v="0"/>
    <x v="1"/>
    <d v="2012-12-22T00:00:00"/>
    <x v="141"/>
    <d v="2021-02-05T00:00:00"/>
    <x v="81"/>
    <n v="741"/>
    <n v="68"/>
    <n v="689"/>
    <n v="224"/>
    <n v="68"/>
    <n v="103"/>
    <n v="1"/>
    <x v="6"/>
    <x v="2"/>
    <n v="4.0154861475631458"/>
    <n v="2"/>
    <x v="3"/>
    <n v="9.9433969367843904"/>
    <n v="2"/>
    <n v="0"/>
    <n v="0"/>
    <n v="0"/>
    <n v="0"/>
    <n v="0"/>
    <n v="0"/>
    <n v="0"/>
    <x v="4"/>
  </r>
  <r>
    <n v="535"/>
    <n v="1987"/>
    <x v="15"/>
    <x v="2"/>
    <x v="2"/>
    <x v="2"/>
    <x v="2"/>
    <x v="1"/>
    <x v="155"/>
    <x v="2"/>
    <n v="0"/>
    <n v="0"/>
    <x v="1"/>
    <d v="2014-02-25T00:00:00"/>
    <x v="142"/>
    <d v="2021-02-05T00:00:00"/>
    <x v="47"/>
    <n v="163"/>
    <n v="23"/>
    <n v="424"/>
    <n v="27"/>
    <n v="65"/>
    <n v="76"/>
    <n v="1"/>
    <x v="9"/>
    <x v="2"/>
    <n v="3.016984603780962"/>
    <n v="10"/>
    <x v="2"/>
    <n v="13.349927242338438"/>
    <n v="1"/>
    <n v="0"/>
    <n v="0"/>
    <n v="0"/>
    <n v="0"/>
    <n v="0"/>
    <n v="0"/>
    <n v="0"/>
    <x v="5"/>
  </r>
  <r>
    <n v="4608"/>
    <n v="1987"/>
    <x v="15"/>
    <x v="2"/>
    <x v="2"/>
    <x v="2"/>
    <x v="2"/>
    <x v="1"/>
    <x v="155"/>
    <x v="2"/>
    <n v="0"/>
    <n v="0"/>
    <x v="1"/>
    <d v="2014-02-25T00:00:00"/>
    <x v="142"/>
    <d v="2021-02-05T00:00:00"/>
    <x v="47"/>
    <n v="163"/>
    <n v="23"/>
    <n v="424"/>
    <n v="27"/>
    <n v="65"/>
    <n v="76"/>
    <n v="1"/>
    <x v="9"/>
    <x v="2"/>
    <n v="3.2250802853696414"/>
    <n v="10"/>
    <x v="2"/>
    <n v="12.608356056080318"/>
    <n v="1"/>
    <n v="0"/>
    <n v="0"/>
    <n v="0"/>
    <n v="0"/>
    <n v="0"/>
    <n v="1"/>
    <n v="0"/>
    <x v="3"/>
  </r>
  <r>
    <n v="8624"/>
    <n v="1958"/>
    <x v="18"/>
    <x v="2"/>
    <x v="2"/>
    <x v="1"/>
    <x v="1"/>
    <x v="0"/>
    <x v="156"/>
    <x v="2"/>
    <n v="0"/>
    <n v="0"/>
    <x v="1"/>
    <d v="2013-02-06T00:00:00"/>
    <x v="143"/>
    <d v="2021-02-05T00:00:00"/>
    <x v="51"/>
    <n v="183"/>
    <n v="33"/>
    <n v="493"/>
    <n v="59"/>
    <n v="103"/>
    <n v="57"/>
    <n v="1"/>
    <x v="6"/>
    <x v="2"/>
    <n v="3.739353054104567"/>
    <n v="3"/>
    <x v="3"/>
    <n v="9.8341380904144149"/>
    <n v="2"/>
    <n v="0"/>
    <n v="0"/>
    <n v="0"/>
    <n v="0"/>
    <n v="0"/>
    <n v="0"/>
    <n v="0"/>
    <x v="3"/>
  </r>
  <r>
    <n v="4673"/>
    <n v="1963"/>
    <x v="52"/>
    <x v="0"/>
    <x v="0"/>
    <x v="1"/>
    <x v="1"/>
    <x v="0"/>
    <x v="157"/>
    <x v="2"/>
    <n v="0"/>
    <n v="1"/>
    <x v="2"/>
    <d v="2012-10-30T00:00:00"/>
    <x v="144"/>
    <d v="2021-02-05T00:00:00"/>
    <x v="43"/>
    <n v="1004"/>
    <n v="12"/>
    <n v="145"/>
    <n v="32"/>
    <n v="12"/>
    <n v="36"/>
    <n v="3"/>
    <x v="11"/>
    <x v="1"/>
    <n v="9.7041246033560231"/>
    <n v="3"/>
    <x v="8"/>
    <n v="5.0240886968637186"/>
    <n v="5"/>
    <n v="1"/>
    <n v="0"/>
    <n v="0"/>
    <n v="0"/>
    <n v="0"/>
    <n v="1"/>
    <n v="0"/>
    <x v="0"/>
  </r>
  <r>
    <n v="1137"/>
    <n v="1964"/>
    <x v="40"/>
    <x v="2"/>
    <x v="2"/>
    <x v="3"/>
    <x v="3"/>
    <x v="1"/>
    <x v="158"/>
    <x v="2"/>
    <n v="0"/>
    <n v="0"/>
    <x v="1"/>
    <d v="2013-12-29T00:00:00"/>
    <x v="145"/>
    <d v="2021-02-05T00:00:00"/>
    <x v="48"/>
    <n v="398"/>
    <n v="190"/>
    <n v="537"/>
    <n v="61"/>
    <n v="156"/>
    <n v="37"/>
    <n v="1"/>
    <x v="6"/>
    <x v="2"/>
    <n v="4.3277086740877611"/>
    <n v="5"/>
    <x v="6"/>
    <n v="7.221981898887222"/>
    <n v="1"/>
    <n v="1"/>
    <n v="0"/>
    <n v="1"/>
    <n v="0"/>
    <n v="0"/>
    <n v="0"/>
    <n v="0"/>
    <x v="0"/>
  </r>
  <r>
    <n v="6071"/>
    <n v="1989"/>
    <x v="35"/>
    <x v="2"/>
    <x v="2"/>
    <x v="3"/>
    <x v="3"/>
    <x v="1"/>
    <x v="159"/>
    <x v="2"/>
    <n v="0"/>
    <n v="0"/>
    <x v="1"/>
    <d v="2013-07-19T00:00:00"/>
    <x v="146"/>
    <d v="2021-02-05T00:00:00"/>
    <x v="24"/>
    <n v="493"/>
    <n v="70"/>
    <n v="324"/>
    <n v="146"/>
    <n v="40"/>
    <n v="84"/>
    <n v="1"/>
    <x v="9"/>
    <x v="2"/>
    <n v="2.6182501689689865"/>
    <n v="7"/>
    <x v="10"/>
    <n v="11.238651378671829"/>
    <n v="1"/>
    <n v="0"/>
    <n v="0"/>
    <n v="0"/>
    <n v="0"/>
    <n v="0"/>
    <n v="0"/>
    <n v="0"/>
    <x v="0"/>
  </r>
  <r>
    <n v="295"/>
    <n v="1989"/>
    <x v="35"/>
    <x v="2"/>
    <x v="2"/>
    <x v="3"/>
    <x v="3"/>
    <x v="1"/>
    <x v="159"/>
    <x v="2"/>
    <n v="0"/>
    <n v="0"/>
    <x v="1"/>
    <d v="2013-07-19T00:00:00"/>
    <x v="146"/>
    <d v="2021-02-05T00:00:00"/>
    <x v="24"/>
    <n v="493"/>
    <n v="70"/>
    <n v="324"/>
    <n v="146"/>
    <n v="40"/>
    <n v="84"/>
    <n v="1"/>
    <x v="9"/>
    <x v="2"/>
    <n v="2.7622899271330192"/>
    <n v="7"/>
    <x v="10"/>
    <n v="11.303282366192436"/>
    <n v="1"/>
    <n v="0"/>
    <n v="0"/>
    <n v="0"/>
    <n v="0"/>
    <n v="0"/>
    <n v="0"/>
    <n v="0"/>
    <x v="0"/>
  </r>
  <r>
    <n v="5848"/>
    <n v="1970"/>
    <x v="8"/>
    <x v="2"/>
    <x v="2"/>
    <x v="0"/>
    <x v="0"/>
    <x v="0"/>
    <x v="160"/>
    <x v="2"/>
    <n v="0"/>
    <n v="0"/>
    <x v="1"/>
    <d v="2014-01-13T00:00:00"/>
    <x v="147"/>
    <d v="2021-02-05T00:00:00"/>
    <x v="82"/>
    <n v="724"/>
    <n v="74"/>
    <n v="929"/>
    <n v="97"/>
    <n v="55"/>
    <n v="130"/>
    <n v="1"/>
    <x v="8"/>
    <x v="2"/>
    <n v="5.2537259935546992"/>
    <n v="6"/>
    <x v="6"/>
    <n v="6.8192610226741577"/>
    <n v="2"/>
    <n v="0"/>
    <n v="1"/>
    <n v="1"/>
    <n v="0"/>
    <n v="1"/>
    <n v="1"/>
    <n v="0"/>
    <x v="2"/>
  </r>
  <r>
    <n v="203"/>
    <n v="1975"/>
    <x v="6"/>
    <x v="1"/>
    <x v="1"/>
    <x v="3"/>
    <x v="3"/>
    <x v="1"/>
    <x v="161"/>
    <x v="2"/>
    <n v="0"/>
    <n v="0"/>
    <x v="1"/>
    <d v="2013-04-14T00:00:00"/>
    <x v="148"/>
    <d v="2021-02-05T00:00:00"/>
    <x v="32"/>
    <n v="1288"/>
    <n v="20"/>
    <n v="613"/>
    <n v="80"/>
    <n v="61"/>
    <n v="27"/>
    <n v="1"/>
    <x v="8"/>
    <x v="2"/>
    <n v="5.3222045033603065"/>
    <n v="7"/>
    <x v="4"/>
    <n v="9.1095221597653957"/>
    <n v="2"/>
    <n v="0"/>
    <n v="0"/>
    <n v="0"/>
    <n v="0"/>
    <n v="0"/>
    <n v="0"/>
    <n v="0"/>
    <x v="0"/>
  </r>
  <r>
    <n v="988"/>
    <n v="1965"/>
    <x v="42"/>
    <x v="2"/>
    <x v="2"/>
    <x v="1"/>
    <x v="1"/>
    <x v="0"/>
    <x v="162"/>
    <x v="2"/>
    <n v="0"/>
    <n v="0"/>
    <x v="1"/>
    <d v="2014-05-07T00:00:00"/>
    <x v="149"/>
    <d v="2021-02-05T00:00:00"/>
    <x v="28"/>
    <n v="410"/>
    <n v="0"/>
    <n v="592"/>
    <n v="147"/>
    <n v="22"/>
    <n v="22"/>
    <n v="1"/>
    <x v="4"/>
    <x v="2"/>
    <n v="5.7252247330813395"/>
    <n v="4"/>
    <x v="6"/>
    <n v="6.8899639202381842"/>
    <n v="3"/>
    <n v="1"/>
    <n v="0"/>
    <n v="0"/>
    <n v="0"/>
    <n v="0"/>
    <n v="0"/>
    <n v="0"/>
    <x v="0"/>
  </r>
  <r>
    <n v="4394"/>
    <n v="1965"/>
    <x v="42"/>
    <x v="0"/>
    <x v="0"/>
    <x v="1"/>
    <x v="1"/>
    <x v="0"/>
    <x v="163"/>
    <x v="2"/>
    <n v="0"/>
    <n v="0"/>
    <x v="1"/>
    <d v="2014-05-23T00:00:00"/>
    <x v="15"/>
    <d v="2021-02-05T00:00:00"/>
    <x v="82"/>
    <n v="1142"/>
    <n v="29"/>
    <n v="249"/>
    <n v="38"/>
    <n v="29"/>
    <n v="14"/>
    <n v="1"/>
    <x v="8"/>
    <x v="2"/>
    <n v="5.1097405991835734"/>
    <n v="5"/>
    <x v="9"/>
    <n v="11.880054088979968"/>
    <n v="2"/>
    <n v="0"/>
    <n v="0"/>
    <n v="0"/>
    <n v="1"/>
    <n v="1"/>
    <n v="0"/>
    <n v="0"/>
    <x v="0"/>
  </r>
  <r>
    <n v="2079"/>
    <n v="1947"/>
    <x v="26"/>
    <x v="3"/>
    <x v="1"/>
    <x v="1"/>
    <x v="1"/>
    <x v="0"/>
    <x v="164"/>
    <x v="2"/>
    <n v="0"/>
    <n v="0"/>
    <x v="1"/>
    <d v="2013-12-27T00:00:00"/>
    <x v="150"/>
    <d v="2021-02-05T00:00:00"/>
    <x v="66"/>
    <n v="450"/>
    <n v="26"/>
    <n v="535"/>
    <n v="73"/>
    <n v="98"/>
    <n v="26"/>
    <n v="1"/>
    <x v="8"/>
    <x v="2"/>
    <n v="4.7055932142411301"/>
    <n v="6"/>
    <x v="3"/>
    <n v="10.117197959069198"/>
    <n v="1"/>
    <n v="0"/>
    <n v="0"/>
    <n v="0"/>
    <n v="0"/>
    <n v="0"/>
    <n v="0"/>
    <n v="0"/>
    <x v="1"/>
  </r>
  <r>
    <n v="2150"/>
    <n v="1958"/>
    <x v="18"/>
    <x v="0"/>
    <x v="0"/>
    <x v="4"/>
    <x v="4"/>
    <x v="1"/>
    <x v="165"/>
    <x v="2"/>
    <n v="0"/>
    <n v="1"/>
    <x v="2"/>
    <d v="2013-05-11T00:00:00"/>
    <x v="151"/>
    <d v="2021-02-05T00:00:00"/>
    <x v="77"/>
    <n v="860"/>
    <n v="28"/>
    <n v="409"/>
    <n v="73"/>
    <n v="56"/>
    <n v="56"/>
    <n v="1"/>
    <x v="7"/>
    <x v="1"/>
    <n v="8.026704962919931"/>
    <n v="9"/>
    <x v="7"/>
    <n v="4.1799539692715699"/>
    <n v="4"/>
    <n v="0"/>
    <n v="0"/>
    <n v="0"/>
    <n v="0"/>
    <n v="0"/>
    <n v="0"/>
    <n v="0"/>
    <x v="4"/>
  </r>
  <r>
    <n v="7966"/>
    <n v="1959"/>
    <x v="34"/>
    <x v="2"/>
    <x v="2"/>
    <x v="3"/>
    <x v="3"/>
    <x v="1"/>
    <x v="166"/>
    <x v="2"/>
    <n v="1"/>
    <n v="1"/>
    <x v="0"/>
    <d v="2013-01-08T00:00:00"/>
    <x v="152"/>
    <d v="2021-02-05T00:00:00"/>
    <x v="79"/>
    <n v="505"/>
    <n v="137"/>
    <n v="401"/>
    <n v="104"/>
    <n v="22"/>
    <n v="22"/>
    <n v="3"/>
    <x v="10"/>
    <x v="1"/>
    <n v="10.939618309959698"/>
    <n v="5"/>
    <x v="10"/>
    <n v="11.21609103547468"/>
    <n v="5"/>
    <n v="0"/>
    <n v="0"/>
    <n v="0"/>
    <n v="0"/>
    <n v="0"/>
    <n v="0"/>
    <n v="1"/>
    <x v="0"/>
  </r>
  <r>
    <n v="3667"/>
    <n v="1969"/>
    <x v="16"/>
    <x v="2"/>
    <x v="2"/>
    <x v="1"/>
    <x v="1"/>
    <x v="0"/>
    <x v="167"/>
    <x v="2"/>
    <n v="0"/>
    <n v="0"/>
    <x v="1"/>
    <d v="2013-02-28T00:00:00"/>
    <x v="153"/>
    <d v="2021-02-05T00:00:00"/>
    <x v="55"/>
    <n v="778"/>
    <n v="178"/>
    <n v="689"/>
    <n v="41"/>
    <n v="27"/>
    <n v="44"/>
    <n v="1"/>
    <x v="7"/>
    <x v="1"/>
    <n v="8.2088327258922753"/>
    <n v="5"/>
    <x v="10"/>
    <n v="10.868295311856835"/>
    <n v="8"/>
    <n v="1"/>
    <n v="0"/>
    <n v="0"/>
    <n v="1"/>
    <n v="1"/>
    <n v="1"/>
    <n v="0"/>
    <x v="5"/>
  </r>
  <r>
    <n v="9274"/>
    <n v="1961"/>
    <x v="36"/>
    <x v="1"/>
    <x v="1"/>
    <x v="1"/>
    <x v="1"/>
    <x v="0"/>
    <x v="168"/>
    <x v="2"/>
    <n v="0"/>
    <n v="0"/>
    <x v="1"/>
    <d v="2013-03-28T00:00:00"/>
    <x v="154"/>
    <d v="2021-02-05T00:00:00"/>
    <x v="45"/>
    <n v="525"/>
    <n v="147"/>
    <n v="112"/>
    <n v="219"/>
    <n v="147"/>
    <n v="63"/>
    <n v="1"/>
    <x v="4"/>
    <x v="2"/>
    <n v="6.3142577730337388"/>
    <n v="7"/>
    <x v="4"/>
    <n v="9.2567952011708616"/>
    <n v="2"/>
    <n v="1"/>
    <n v="0"/>
    <n v="0"/>
    <n v="0"/>
    <n v="0"/>
    <n v="0"/>
    <n v="0"/>
    <x v="3"/>
  </r>
  <r>
    <n v="10245"/>
    <n v="1986"/>
    <x v="22"/>
    <x v="3"/>
    <x v="1"/>
    <x v="3"/>
    <x v="3"/>
    <x v="1"/>
    <x v="169"/>
    <x v="2"/>
    <n v="0"/>
    <n v="0"/>
    <x v="1"/>
    <d v="2012-10-31T00:00:00"/>
    <x v="118"/>
    <d v="2021-02-05T00:00:00"/>
    <x v="29"/>
    <n v="160"/>
    <n v="80"/>
    <n v="369"/>
    <n v="67"/>
    <n v="39"/>
    <n v="41"/>
    <n v="1"/>
    <x v="9"/>
    <x v="2"/>
    <n v="3.1660859552357263"/>
    <n v="3"/>
    <x v="5"/>
    <n v="7.7725559803133333"/>
    <n v="1"/>
    <n v="0"/>
    <n v="0"/>
    <n v="0"/>
    <n v="0"/>
    <n v="0"/>
    <n v="0"/>
    <n v="0"/>
    <x v="0"/>
  </r>
  <r>
    <n v="3434"/>
    <n v="1951"/>
    <x v="17"/>
    <x v="2"/>
    <x v="2"/>
    <x v="3"/>
    <x v="3"/>
    <x v="1"/>
    <x v="170"/>
    <x v="2"/>
    <n v="0"/>
    <n v="0"/>
    <x v="1"/>
    <d v="2014-05-12T00:00:00"/>
    <x v="155"/>
    <d v="2021-02-05T00:00:00"/>
    <x v="14"/>
    <n v="483"/>
    <n v="72"/>
    <n v="567"/>
    <n v="94"/>
    <n v="12"/>
    <n v="108"/>
    <n v="1"/>
    <x v="6"/>
    <x v="2"/>
    <n v="3.973209112176844"/>
    <n v="4"/>
    <x v="3"/>
    <n v="9.7561535198179712"/>
    <n v="1"/>
    <n v="0"/>
    <n v="0"/>
    <n v="0"/>
    <n v="0"/>
    <n v="0"/>
    <n v="0"/>
    <n v="0"/>
    <x v="0"/>
  </r>
  <r>
    <n v="4789"/>
    <n v="1953"/>
    <x v="19"/>
    <x v="2"/>
    <x v="2"/>
    <x v="0"/>
    <x v="0"/>
    <x v="0"/>
    <x v="171"/>
    <x v="2"/>
    <n v="0"/>
    <n v="0"/>
    <x v="1"/>
    <d v="2013-09-17T00:00:00"/>
    <x v="156"/>
    <d v="2021-02-05T00:00:00"/>
    <x v="59"/>
    <n v="769"/>
    <n v="22"/>
    <n v="500"/>
    <n v="210"/>
    <n v="143"/>
    <n v="33"/>
    <n v="1"/>
    <x v="6"/>
    <x v="2"/>
    <n v="3.8903364640666647"/>
    <n v="8"/>
    <x v="8"/>
    <n v="4.8733430474031163"/>
    <n v="2"/>
    <n v="1"/>
    <n v="0"/>
    <n v="1"/>
    <n v="0"/>
    <n v="1"/>
    <n v="0"/>
    <n v="0"/>
    <x v="2"/>
  </r>
  <r>
    <n v="5718"/>
    <n v="1950"/>
    <x v="48"/>
    <x v="2"/>
    <x v="2"/>
    <x v="1"/>
    <x v="1"/>
    <x v="0"/>
    <x v="172"/>
    <x v="2"/>
    <n v="0"/>
    <n v="0"/>
    <x v="1"/>
    <d v="2013-08-15T00:00:00"/>
    <x v="128"/>
    <d v="2021-02-05T00:00:00"/>
    <x v="43"/>
    <n v="674"/>
    <n v="168"/>
    <n v="108"/>
    <n v="192"/>
    <n v="42"/>
    <n v="231"/>
    <n v="1"/>
    <x v="8"/>
    <x v="2"/>
    <n v="5.1993184809759416"/>
    <n v="11"/>
    <x v="11"/>
    <n v="5.6766230814132213"/>
    <n v="3"/>
    <n v="1"/>
    <n v="0"/>
    <n v="0"/>
    <n v="0"/>
    <n v="1"/>
    <n v="1"/>
    <n v="0"/>
    <x v="3"/>
  </r>
  <r>
    <n v="4687"/>
    <n v="1958"/>
    <x v="18"/>
    <x v="1"/>
    <x v="1"/>
    <x v="1"/>
    <x v="1"/>
    <x v="0"/>
    <x v="173"/>
    <x v="2"/>
    <n v="0"/>
    <n v="0"/>
    <x v="1"/>
    <d v="2013-05-23T00:00:00"/>
    <x v="157"/>
    <d v="2021-02-05T00:00:00"/>
    <x v="83"/>
    <n v="674"/>
    <n v="92"/>
    <n v="736"/>
    <n v="39"/>
    <n v="0"/>
    <n v="92"/>
    <n v="1"/>
    <x v="9"/>
    <x v="2"/>
    <n v="3.2053260740019729"/>
    <n v="11"/>
    <x v="4"/>
    <n v="9.3573298248375796"/>
    <n v="1"/>
    <n v="0"/>
    <n v="0"/>
    <n v="0"/>
    <n v="0"/>
    <n v="0"/>
    <n v="0"/>
    <n v="0"/>
    <x v="0"/>
  </r>
  <r>
    <n v="1065"/>
    <n v="1963"/>
    <x v="52"/>
    <x v="2"/>
    <x v="2"/>
    <x v="3"/>
    <x v="3"/>
    <x v="1"/>
    <x v="174"/>
    <x v="2"/>
    <n v="0"/>
    <n v="0"/>
    <x v="1"/>
    <d v="2013-12-29T00:00:00"/>
    <x v="145"/>
    <d v="2021-02-05T00:00:00"/>
    <x v="5"/>
    <n v="557"/>
    <n v="129"/>
    <n v="984"/>
    <n v="193"/>
    <n v="37"/>
    <n v="18"/>
    <n v="1"/>
    <x v="8"/>
    <x v="2"/>
    <n v="5.2149238673941047"/>
    <n v="8"/>
    <x v="8"/>
    <n v="4.7296835132998147"/>
    <n v="2"/>
    <n v="0"/>
    <n v="0"/>
    <n v="0"/>
    <n v="0"/>
    <n v="0"/>
    <n v="0"/>
    <n v="0"/>
    <x v="1"/>
  </r>
  <r>
    <n v="6905"/>
    <n v="1994"/>
    <x v="14"/>
    <x v="2"/>
    <x v="2"/>
    <x v="0"/>
    <x v="0"/>
    <x v="0"/>
    <x v="175"/>
    <x v="2"/>
    <n v="0"/>
    <n v="0"/>
    <x v="1"/>
    <d v="2012-08-22T00:00:00"/>
    <x v="158"/>
    <d v="2021-02-05T00:00:00"/>
    <x v="74"/>
    <n v="241"/>
    <n v="45"/>
    <n v="604"/>
    <n v="34"/>
    <n v="26"/>
    <n v="54"/>
    <n v="1"/>
    <x v="4"/>
    <x v="2"/>
    <n v="6.2089653709486399"/>
    <n v="4"/>
    <x v="3"/>
    <n v="10.344447500361483"/>
    <n v="2"/>
    <n v="0"/>
    <n v="0"/>
    <n v="0"/>
    <n v="0"/>
    <n v="0"/>
    <n v="0"/>
    <n v="0"/>
    <x v="0"/>
  </r>
  <r>
    <n v="3661"/>
    <n v="1995"/>
    <x v="45"/>
    <x v="3"/>
    <x v="1"/>
    <x v="3"/>
    <x v="3"/>
    <x v="1"/>
    <x v="176"/>
    <x v="2"/>
    <n v="0"/>
    <n v="0"/>
    <x v="1"/>
    <d v="2012-10-12T00:00:00"/>
    <x v="159"/>
    <d v="2021-02-05T00:00:00"/>
    <x v="25"/>
    <n v="594"/>
    <n v="51"/>
    <n v="631"/>
    <n v="72"/>
    <n v="55"/>
    <n v="32"/>
    <n v="1"/>
    <x v="6"/>
    <x v="2"/>
    <n v="4.0518645335379437"/>
    <n v="6"/>
    <x v="5"/>
    <n v="8.0736560141933911"/>
    <n v="2"/>
    <n v="0"/>
    <n v="0"/>
    <n v="0"/>
    <n v="0"/>
    <n v="0"/>
    <n v="0"/>
    <n v="0"/>
    <x v="2"/>
  </r>
  <r>
    <n v="4310"/>
    <n v="1944"/>
    <x v="47"/>
    <x v="2"/>
    <x v="2"/>
    <x v="1"/>
    <x v="1"/>
    <x v="0"/>
    <x v="177"/>
    <x v="2"/>
    <n v="0"/>
    <n v="0"/>
    <x v="1"/>
    <d v="2014-01-22T00:00:00"/>
    <x v="140"/>
    <d v="2021-02-05T00:00:00"/>
    <x v="30"/>
    <n v="507"/>
    <n v="93"/>
    <n v="520"/>
    <n v="242"/>
    <n v="40"/>
    <n v="26"/>
    <n v="1"/>
    <x v="8"/>
    <x v="2"/>
    <n v="4.6729963734711601"/>
    <n v="10"/>
    <x v="8"/>
    <n v="4.9328740324977405"/>
    <n v="1"/>
    <n v="1"/>
    <n v="0"/>
    <n v="0"/>
    <n v="0"/>
    <n v="0"/>
    <n v="1"/>
    <n v="0"/>
    <x v="6"/>
  </r>
  <r>
    <n v="9209"/>
    <n v="1971"/>
    <x v="2"/>
    <x v="1"/>
    <x v="1"/>
    <x v="0"/>
    <x v="0"/>
    <x v="0"/>
    <x v="178"/>
    <x v="2"/>
    <n v="0"/>
    <n v="0"/>
    <x v="1"/>
    <d v="2012-10-14T00:00:00"/>
    <x v="160"/>
    <d v="2021-02-05T00:00:00"/>
    <x v="5"/>
    <n v="829"/>
    <n v="138"/>
    <n v="430"/>
    <n v="60"/>
    <n v="92"/>
    <n v="15"/>
    <n v="1"/>
    <x v="6"/>
    <x v="2"/>
    <n v="4.3661048857431268"/>
    <n v="6"/>
    <x v="2"/>
    <n v="12.639533661412562"/>
    <n v="2"/>
    <n v="0"/>
    <n v="0"/>
    <n v="0"/>
    <n v="0"/>
    <n v="0"/>
    <n v="0"/>
    <n v="0"/>
    <x v="3"/>
  </r>
  <r>
    <n v="6417"/>
    <n v="1971"/>
    <x v="2"/>
    <x v="1"/>
    <x v="1"/>
    <x v="0"/>
    <x v="0"/>
    <x v="0"/>
    <x v="178"/>
    <x v="2"/>
    <n v="0"/>
    <n v="0"/>
    <x v="1"/>
    <d v="2012-10-14T00:00:00"/>
    <x v="160"/>
    <d v="2021-02-05T00:00:00"/>
    <x v="5"/>
    <n v="829"/>
    <n v="138"/>
    <n v="430"/>
    <n v="60"/>
    <n v="92"/>
    <n v="15"/>
    <n v="1"/>
    <x v="6"/>
    <x v="2"/>
    <n v="4.2747984615707884"/>
    <n v="6"/>
    <x v="2"/>
    <n v="12.684652878946812"/>
    <n v="2"/>
    <n v="0"/>
    <n v="0"/>
    <n v="0"/>
    <n v="0"/>
    <n v="0"/>
    <n v="0"/>
    <n v="0"/>
    <x v="0"/>
  </r>
  <r>
    <n v="8717"/>
    <n v="1975"/>
    <x v="6"/>
    <x v="0"/>
    <x v="0"/>
    <x v="1"/>
    <x v="1"/>
    <x v="0"/>
    <x v="179"/>
    <x v="2"/>
    <n v="0"/>
    <n v="1"/>
    <x v="2"/>
    <d v="2012-09-12T00:00:00"/>
    <x v="64"/>
    <d v="2021-02-05T00:00:00"/>
    <x v="68"/>
    <n v="1149"/>
    <n v="71"/>
    <n v="449"/>
    <n v="69"/>
    <n v="71"/>
    <n v="26"/>
    <n v="1"/>
    <x v="10"/>
    <x v="1"/>
    <n v="11.38308145565045"/>
    <n v="8"/>
    <x v="5"/>
    <n v="7.84747794012433"/>
    <n v="5"/>
    <n v="0"/>
    <n v="0"/>
    <n v="0"/>
    <n v="0"/>
    <n v="0"/>
    <n v="0"/>
    <n v="0"/>
    <x v="2"/>
  </r>
  <r>
    <n v="7396"/>
    <n v="1966"/>
    <x v="33"/>
    <x v="2"/>
    <x v="2"/>
    <x v="1"/>
    <x v="1"/>
    <x v="0"/>
    <x v="180"/>
    <x v="2"/>
    <n v="0"/>
    <n v="0"/>
    <x v="1"/>
    <d v="2012-11-10T00:00:00"/>
    <x v="161"/>
    <d v="2021-02-05T00:00:00"/>
    <x v="83"/>
    <n v="342"/>
    <n v="51"/>
    <n v="936"/>
    <n v="207"/>
    <n v="35"/>
    <n v="26"/>
    <n v="1"/>
    <x v="8"/>
    <x v="2"/>
    <n v="5.121478439796503"/>
    <n v="8"/>
    <x v="9"/>
    <n v="11.954027766436418"/>
    <n v="3"/>
    <n v="0"/>
    <n v="0"/>
    <n v="0"/>
    <n v="0"/>
    <n v="1"/>
    <n v="0"/>
    <n v="0"/>
    <x v="0"/>
  </r>
  <r>
    <n v="6086"/>
    <n v="1955"/>
    <x v="49"/>
    <x v="2"/>
    <x v="2"/>
    <x v="1"/>
    <x v="1"/>
    <x v="0"/>
    <x v="181"/>
    <x v="2"/>
    <n v="0"/>
    <n v="0"/>
    <x v="1"/>
    <d v="2013-11-23T00:00:00"/>
    <x v="32"/>
    <d v="2021-02-05T00:00:00"/>
    <x v="21"/>
    <n v="445"/>
    <n v="25"/>
    <n v="706"/>
    <n v="80"/>
    <n v="76"/>
    <n v="48"/>
    <n v="1"/>
    <x v="4"/>
    <x v="2"/>
    <n v="6.1799083033320299"/>
    <n v="5"/>
    <x v="9"/>
    <n v="12.383419077371784"/>
    <n v="2"/>
    <n v="1"/>
    <n v="0"/>
    <n v="0"/>
    <n v="0"/>
    <n v="0"/>
    <n v="0"/>
    <n v="0"/>
    <x v="6"/>
  </r>
  <r>
    <n v="737"/>
    <n v="1949"/>
    <x v="5"/>
    <x v="0"/>
    <x v="0"/>
    <x v="1"/>
    <x v="1"/>
    <x v="0"/>
    <x v="182"/>
    <x v="2"/>
    <n v="0"/>
    <n v="0"/>
    <x v="1"/>
    <d v="2013-03-03T00:00:00"/>
    <x v="109"/>
    <d v="2021-02-05T00:00:00"/>
    <x v="68"/>
    <n v="1493"/>
    <n v="86"/>
    <n v="454"/>
    <n v="112"/>
    <n v="43"/>
    <n v="43"/>
    <n v="2"/>
    <x v="6"/>
    <x v="2"/>
    <n v="4.2629256885416638"/>
    <n v="4"/>
    <x v="8"/>
    <n v="5.0215333854029707"/>
    <n v="2"/>
    <n v="1"/>
    <n v="0"/>
    <n v="0"/>
    <n v="1"/>
    <n v="1"/>
    <n v="0"/>
    <n v="0"/>
    <x v="0"/>
  </r>
  <r>
    <n v="7849"/>
    <n v="1970"/>
    <x v="8"/>
    <x v="0"/>
    <x v="0"/>
    <x v="1"/>
    <x v="1"/>
    <x v="0"/>
    <x v="183"/>
    <x v="2"/>
    <n v="0"/>
    <n v="0"/>
    <x v="1"/>
    <d v="2013-09-09T00:00:00"/>
    <x v="162"/>
    <d v="2021-02-05T00:00:00"/>
    <x v="58"/>
    <n v="209"/>
    <n v="19"/>
    <n v="456"/>
    <n v="160"/>
    <n v="142"/>
    <n v="66"/>
    <n v="1"/>
    <x v="12"/>
    <x v="0"/>
    <n v="2.2901603154890005"/>
    <n v="9"/>
    <x v="2"/>
    <n v="13.077449705697372"/>
    <n v="1"/>
    <n v="0"/>
    <n v="0"/>
    <n v="0"/>
    <n v="0"/>
    <n v="0"/>
    <n v="0"/>
    <n v="0"/>
    <x v="0"/>
  </r>
  <r>
    <n v="2730"/>
    <n v="1955"/>
    <x v="49"/>
    <x v="2"/>
    <x v="2"/>
    <x v="3"/>
    <x v="3"/>
    <x v="1"/>
    <x v="184"/>
    <x v="2"/>
    <n v="0"/>
    <n v="0"/>
    <x v="1"/>
    <d v="2013-08-20T00:00:00"/>
    <x v="163"/>
    <d v="2021-02-05T00:00:00"/>
    <x v="84"/>
    <n v="536"/>
    <n v="11"/>
    <n v="387"/>
    <n v="149"/>
    <n v="91"/>
    <n v="57"/>
    <n v="1"/>
    <x v="9"/>
    <x v="2"/>
    <n v="3.0817206313457959"/>
    <n v="4"/>
    <x v="3"/>
    <n v="10.017156818307594"/>
    <n v="1"/>
    <n v="0"/>
    <n v="0"/>
    <n v="0"/>
    <n v="0"/>
    <n v="0"/>
    <n v="0"/>
    <n v="0"/>
    <x v="4"/>
  </r>
  <r>
    <n v="3711"/>
    <n v="1944"/>
    <x v="47"/>
    <x v="1"/>
    <x v="1"/>
    <x v="1"/>
    <x v="1"/>
    <x v="0"/>
    <x v="185"/>
    <x v="2"/>
    <n v="0"/>
    <n v="0"/>
    <x v="1"/>
    <d v="2014-03-01T00:00:00"/>
    <x v="3"/>
    <d v="2021-02-05T00:00:00"/>
    <x v="49"/>
    <n v="1035"/>
    <n v="134"/>
    <n v="670"/>
    <n v="25"/>
    <n v="38"/>
    <n v="0"/>
    <n v="1"/>
    <x v="4"/>
    <x v="2"/>
    <n v="6.0788809166792745"/>
    <n v="3"/>
    <x v="3"/>
    <n v="10.295279335685613"/>
    <n v="3"/>
    <n v="1"/>
    <n v="0"/>
    <n v="0"/>
    <n v="0"/>
    <n v="1"/>
    <n v="0"/>
    <n v="0"/>
    <x v="0"/>
  </r>
  <r>
    <n v="7428"/>
    <n v="1975"/>
    <x v="6"/>
    <x v="2"/>
    <x v="2"/>
    <x v="0"/>
    <x v="0"/>
    <x v="0"/>
    <x v="186"/>
    <x v="2"/>
    <n v="0"/>
    <n v="0"/>
    <x v="1"/>
    <d v="2013-09-30T00:00:00"/>
    <x v="164"/>
    <d v="2021-02-05T00:00:00"/>
    <x v="32"/>
    <n v="240"/>
    <n v="132"/>
    <n v="445"/>
    <n v="250"/>
    <n v="192"/>
    <n v="108"/>
    <n v="1"/>
    <x v="9"/>
    <x v="2"/>
    <n v="3.0804897054813836"/>
    <n v="7"/>
    <x v="5"/>
    <n v="7.7709387426198333"/>
    <n v="1"/>
    <n v="0"/>
    <n v="0"/>
    <n v="0"/>
    <n v="0"/>
    <n v="0"/>
    <n v="0"/>
    <n v="0"/>
    <x v="6"/>
  </r>
  <r>
    <n v="3690"/>
    <n v="1986"/>
    <x v="22"/>
    <x v="1"/>
    <x v="1"/>
    <x v="1"/>
    <x v="1"/>
    <x v="0"/>
    <x v="187"/>
    <x v="2"/>
    <n v="0"/>
    <n v="0"/>
    <x v="1"/>
    <d v="2013-01-11T00:00:00"/>
    <x v="165"/>
    <d v="2021-02-05T00:00:00"/>
    <x v="55"/>
    <n v="1184"/>
    <n v="102"/>
    <n v="673"/>
    <n v="52"/>
    <n v="40"/>
    <n v="40"/>
    <n v="1"/>
    <x v="5"/>
    <x v="1"/>
    <n v="6.8424776482040723"/>
    <n v="4"/>
    <x v="3"/>
    <n v="9.8145426539080578"/>
    <n v="6"/>
    <n v="0"/>
    <n v="0"/>
    <n v="0"/>
    <n v="0"/>
    <n v="1"/>
    <n v="1"/>
    <n v="0"/>
    <x v="0"/>
  </r>
  <r>
    <n v="2176"/>
    <n v="1972"/>
    <x v="38"/>
    <x v="2"/>
    <x v="2"/>
    <x v="1"/>
    <x v="1"/>
    <x v="0"/>
    <x v="188"/>
    <x v="2"/>
    <n v="1"/>
    <n v="0"/>
    <x v="2"/>
    <d v="2013-05-20T00:00:00"/>
    <x v="166"/>
    <d v="2021-02-05T00:00:00"/>
    <x v="85"/>
    <n v="1218"/>
    <n v="16"/>
    <n v="272"/>
    <n v="104"/>
    <n v="0"/>
    <n v="80"/>
    <n v="2"/>
    <x v="8"/>
    <x v="2"/>
    <n v="5.0421373352569701"/>
    <n v="3"/>
    <x v="11"/>
    <n v="6.315928179359541"/>
    <n v="6"/>
    <n v="1"/>
    <n v="0"/>
    <n v="0"/>
    <n v="1"/>
    <n v="1"/>
    <n v="1"/>
    <n v="0"/>
    <x v="3"/>
  </r>
  <r>
    <n v="9121"/>
    <n v="1972"/>
    <x v="38"/>
    <x v="2"/>
    <x v="2"/>
    <x v="1"/>
    <x v="1"/>
    <x v="0"/>
    <x v="188"/>
    <x v="2"/>
    <n v="1"/>
    <n v="0"/>
    <x v="2"/>
    <d v="2013-05-20T00:00:00"/>
    <x v="166"/>
    <d v="2021-02-05T00:00:00"/>
    <x v="85"/>
    <n v="1218"/>
    <n v="16"/>
    <n v="272"/>
    <n v="104"/>
    <n v="0"/>
    <n v="80"/>
    <n v="2"/>
    <x v="8"/>
    <x v="2"/>
    <n v="4.924039850326964"/>
    <n v="3"/>
    <x v="11"/>
    <n v="6.2888178746463215"/>
    <n v="6"/>
    <n v="1"/>
    <n v="0"/>
    <n v="0"/>
    <n v="1"/>
    <n v="1"/>
    <n v="1"/>
    <n v="0"/>
    <x v="6"/>
  </r>
  <r>
    <n v="5067"/>
    <n v="1994"/>
    <x v="14"/>
    <x v="2"/>
    <x v="2"/>
    <x v="0"/>
    <x v="0"/>
    <x v="0"/>
    <x v="188"/>
    <x v="2"/>
    <n v="0"/>
    <n v="0"/>
    <x v="1"/>
    <d v="2014-02-14T00:00:00"/>
    <x v="167"/>
    <d v="2021-02-05T00:00:00"/>
    <x v="86"/>
    <n v="966"/>
    <n v="26"/>
    <n v="282"/>
    <n v="52"/>
    <n v="26"/>
    <n v="26"/>
    <n v="1"/>
    <x v="12"/>
    <x v="0"/>
    <n v="2.2593759707974188"/>
    <n v="7"/>
    <x v="10"/>
    <n v="10.921312586015354"/>
    <n v="5"/>
    <n v="1"/>
    <n v="1"/>
    <n v="0"/>
    <n v="1"/>
    <n v="1"/>
    <n v="0"/>
    <n v="0"/>
    <x v="0"/>
  </r>
  <r>
    <n v="1225"/>
    <n v="1963"/>
    <x v="52"/>
    <x v="2"/>
    <x v="2"/>
    <x v="1"/>
    <x v="1"/>
    <x v="0"/>
    <x v="189"/>
    <x v="2"/>
    <n v="0"/>
    <n v="0"/>
    <x v="1"/>
    <d v="2014-06-26T00:00:00"/>
    <x v="168"/>
    <d v="2021-02-05T00:00:00"/>
    <x v="32"/>
    <n v="483"/>
    <n v="84"/>
    <n v="398"/>
    <n v="205"/>
    <n v="84"/>
    <n v="241"/>
    <n v="1"/>
    <x v="9"/>
    <x v="2"/>
    <n v="2.7517998007525617"/>
    <n v="7"/>
    <x v="5"/>
    <n v="7.6855959769324995"/>
    <n v="1"/>
    <n v="0"/>
    <n v="0"/>
    <n v="1"/>
    <n v="0"/>
    <n v="0"/>
    <n v="0"/>
    <n v="0"/>
    <x v="3"/>
  </r>
  <r>
    <n v="7059"/>
    <n v="1963"/>
    <x v="52"/>
    <x v="2"/>
    <x v="2"/>
    <x v="1"/>
    <x v="1"/>
    <x v="0"/>
    <x v="189"/>
    <x v="2"/>
    <n v="0"/>
    <n v="0"/>
    <x v="1"/>
    <d v="2014-06-26T00:00:00"/>
    <x v="168"/>
    <d v="2021-02-05T00:00:00"/>
    <x v="32"/>
    <n v="483"/>
    <n v="84"/>
    <n v="398"/>
    <n v="205"/>
    <n v="84"/>
    <n v="241"/>
    <n v="1"/>
    <x v="9"/>
    <x v="2"/>
    <n v="2.8064212145165404"/>
    <n v="7"/>
    <x v="5"/>
    <n v="7.6789635639213891"/>
    <n v="1"/>
    <n v="0"/>
    <n v="0"/>
    <n v="1"/>
    <n v="0"/>
    <n v="0"/>
    <n v="0"/>
    <n v="0"/>
    <x v="0"/>
  </r>
  <r>
    <n v="9938"/>
    <n v="1954"/>
    <x v="20"/>
    <x v="2"/>
    <x v="2"/>
    <x v="1"/>
    <x v="1"/>
    <x v="0"/>
    <x v="190"/>
    <x v="2"/>
    <n v="0"/>
    <n v="0"/>
    <x v="1"/>
    <d v="2013-09-19T00:00:00"/>
    <x v="169"/>
    <d v="2021-02-05T00:00:00"/>
    <x v="71"/>
    <n v="519"/>
    <n v="17"/>
    <n v="813"/>
    <n v="27"/>
    <n v="173"/>
    <n v="51"/>
    <n v="1"/>
    <x v="6"/>
    <x v="2"/>
    <n v="4.1230978979723432"/>
    <n v="6"/>
    <x v="11"/>
    <n v="6.0578723024277563"/>
    <n v="2"/>
    <n v="0"/>
    <n v="0"/>
    <n v="0"/>
    <n v="0"/>
    <n v="1"/>
    <n v="0"/>
    <n v="0"/>
    <x v="2"/>
  </r>
  <r>
    <n v="8601"/>
    <n v="1980"/>
    <x v="13"/>
    <x v="2"/>
    <x v="2"/>
    <x v="1"/>
    <x v="1"/>
    <x v="0"/>
    <x v="191"/>
    <x v="2"/>
    <n v="0"/>
    <n v="1"/>
    <x v="2"/>
    <d v="2013-04-29T00:00:00"/>
    <x v="4"/>
    <d v="2021-02-05T00:00:00"/>
    <x v="87"/>
    <n v="421"/>
    <n v="76"/>
    <n v="536"/>
    <n v="82"/>
    <n v="178"/>
    <n v="102"/>
    <n v="2"/>
    <x v="7"/>
    <x v="1"/>
    <n v="7.9995212951203474"/>
    <n v="6"/>
    <x v="8"/>
    <n v="4.9895989030217436"/>
    <n v="4"/>
    <n v="0"/>
    <n v="0"/>
    <n v="0"/>
    <n v="0"/>
    <n v="0"/>
    <n v="0"/>
    <n v="0"/>
    <x v="6"/>
  </r>
  <r>
    <n v="10102"/>
    <n v="1966"/>
    <x v="33"/>
    <x v="2"/>
    <x v="2"/>
    <x v="4"/>
    <x v="4"/>
    <x v="1"/>
    <x v="192"/>
    <x v="3"/>
    <n v="0"/>
    <n v="0"/>
    <x v="1"/>
    <d v="2014-05-12T00:00:00"/>
    <x v="155"/>
    <d v="2021-02-05T00:00:00"/>
    <x v="49"/>
    <n v="395"/>
    <n v="183"/>
    <n v="565"/>
    <n v="166"/>
    <n v="141"/>
    <n v="28"/>
    <n v="1"/>
    <x v="8"/>
    <x v="2"/>
    <n v="4.9012839031025637"/>
    <n v="11"/>
    <x v="8"/>
    <n v="5.28281870111367"/>
    <n v="3"/>
    <n v="0"/>
    <n v="0"/>
    <n v="0"/>
    <n v="0"/>
    <n v="0"/>
    <n v="0"/>
    <n v="0"/>
    <x v="3"/>
  </r>
  <r>
    <n v="1371"/>
    <n v="1976"/>
    <x v="0"/>
    <x v="2"/>
    <x v="2"/>
    <x v="3"/>
    <x v="3"/>
    <x v="1"/>
    <x v="193"/>
    <x v="3"/>
    <n v="0"/>
    <n v="0"/>
    <x v="1"/>
    <d v="2014-06-28T00:00:00"/>
    <x v="170"/>
    <d v="2021-02-05T00:00:00"/>
    <x v="31"/>
    <n v="123"/>
    <n v="164"/>
    <n v="266"/>
    <n v="227"/>
    <n v="30"/>
    <n v="174"/>
    <n v="1"/>
    <x v="12"/>
    <x v="0"/>
    <n v="2.1752215453941872"/>
    <n v="4"/>
    <x v="4"/>
    <n v="8.9224189357847212"/>
    <n v="1"/>
    <n v="0"/>
    <n v="0"/>
    <n v="0"/>
    <n v="0"/>
    <n v="0"/>
    <n v="0"/>
    <n v="0"/>
    <x v="6"/>
  </r>
  <r>
    <n v="460"/>
    <n v="1972"/>
    <x v="38"/>
    <x v="0"/>
    <x v="0"/>
    <x v="1"/>
    <x v="1"/>
    <x v="0"/>
    <x v="194"/>
    <x v="3"/>
    <n v="0"/>
    <n v="0"/>
    <x v="1"/>
    <d v="2012-08-08T00:00:00"/>
    <x v="69"/>
    <d v="2021-02-05T00:00:00"/>
    <x v="31"/>
    <n v="792"/>
    <n v="86"/>
    <n v="740"/>
    <n v="67"/>
    <n v="51"/>
    <n v="17"/>
    <n v="1"/>
    <x v="9"/>
    <x v="2"/>
    <n v="3.1860259878010186"/>
    <n v="5"/>
    <x v="5"/>
    <n v="7.9869168315127652"/>
    <n v="2"/>
    <n v="0"/>
    <n v="0"/>
    <n v="0"/>
    <n v="0"/>
    <n v="0"/>
    <n v="0"/>
    <n v="0"/>
    <x v="3"/>
  </r>
  <r>
    <n v="8314"/>
    <n v="1982"/>
    <x v="1"/>
    <x v="2"/>
    <x v="2"/>
    <x v="1"/>
    <x v="1"/>
    <x v="0"/>
    <x v="195"/>
    <x v="3"/>
    <n v="0"/>
    <n v="0"/>
    <x v="1"/>
    <d v="2013-04-05T00:00:00"/>
    <x v="9"/>
    <d v="2021-02-05T00:00:00"/>
    <x v="76"/>
    <n v="557"/>
    <n v="129"/>
    <n v="761"/>
    <n v="29"/>
    <n v="185"/>
    <n v="111"/>
    <n v="1"/>
    <x v="8"/>
    <x v="2"/>
    <n v="5.3475743304942087"/>
    <n v="6"/>
    <x v="6"/>
    <n v="6.6703731364117944"/>
    <n v="2"/>
    <n v="0"/>
    <n v="0"/>
    <n v="0"/>
    <n v="0"/>
    <n v="1"/>
    <n v="0"/>
    <n v="0"/>
    <x v="0"/>
  </r>
  <r>
    <n v="4828"/>
    <n v="1954"/>
    <x v="20"/>
    <x v="2"/>
    <x v="2"/>
    <x v="2"/>
    <x v="2"/>
    <x v="1"/>
    <x v="196"/>
    <x v="3"/>
    <n v="0"/>
    <n v="1"/>
    <x v="2"/>
    <d v="2014-06-18T00:00:00"/>
    <x v="171"/>
    <d v="2021-02-05T00:00:00"/>
    <x v="58"/>
    <n v="71"/>
    <n v="99"/>
    <n v="278"/>
    <n v="185"/>
    <n v="121"/>
    <n v="38"/>
    <n v="1"/>
    <x v="8"/>
    <x v="2"/>
    <n v="5.037669123986662"/>
    <n v="10"/>
    <x v="8"/>
    <n v="4.9279371322485694"/>
    <n v="1"/>
    <n v="0"/>
    <n v="0"/>
    <n v="0"/>
    <n v="0"/>
    <n v="0"/>
    <n v="0"/>
    <n v="0"/>
    <x v="3"/>
  </r>
  <r>
    <n v="6343"/>
    <n v="1959"/>
    <x v="34"/>
    <x v="2"/>
    <x v="2"/>
    <x v="1"/>
    <x v="1"/>
    <x v="0"/>
    <x v="197"/>
    <x v="3"/>
    <n v="0"/>
    <n v="1"/>
    <x v="2"/>
    <d v="2014-03-31T00:00:00"/>
    <x v="38"/>
    <d v="2021-02-05T00:00:00"/>
    <x v="63"/>
    <n v="835"/>
    <n v="73"/>
    <n v="380"/>
    <n v="114"/>
    <n v="73"/>
    <n v="43"/>
    <n v="1"/>
    <x v="4"/>
    <x v="2"/>
    <n v="6.0720187769363791"/>
    <n v="9"/>
    <x v="6"/>
    <n v="6.7528027073876551"/>
    <n v="2"/>
    <n v="0"/>
    <n v="0"/>
    <n v="0"/>
    <n v="1"/>
    <n v="0"/>
    <n v="0"/>
    <n v="0"/>
    <x v="6"/>
  </r>
  <r>
    <n v="4790"/>
    <n v="1958"/>
    <x v="18"/>
    <x v="2"/>
    <x v="2"/>
    <x v="2"/>
    <x v="2"/>
    <x v="1"/>
    <x v="198"/>
    <x v="3"/>
    <n v="0"/>
    <n v="1"/>
    <x v="2"/>
    <d v="2014-06-02T00:00:00"/>
    <x v="172"/>
    <d v="2021-02-05T00:00:00"/>
    <x v="10"/>
    <n v="574"/>
    <n v="8"/>
    <n v="216"/>
    <n v="21"/>
    <n v="16"/>
    <n v="33"/>
    <n v="1"/>
    <x v="6"/>
    <x v="2"/>
    <n v="4.2402625842216741"/>
    <n v="3"/>
    <x v="8"/>
    <n v="4.8028979242096792"/>
    <n v="1"/>
    <n v="0"/>
    <n v="0"/>
    <n v="0"/>
    <n v="0"/>
    <n v="0"/>
    <n v="0"/>
    <n v="0"/>
    <x v="0"/>
  </r>
  <r>
    <n v="9058"/>
    <n v="1955"/>
    <x v="49"/>
    <x v="2"/>
    <x v="2"/>
    <x v="4"/>
    <x v="4"/>
    <x v="1"/>
    <x v="199"/>
    <x v="3"/>
    <n v="0"/>
    <n v="0"/>
    <x v="1"/>
    <d v="2012-09-23T00:00:00"/>
    <x v="60"/>
    <d v="2021-02-05T00:00:00"/>
    <x v="88"/>
    <n v="1060"/>
    <n v="21"/>
    <n v="530"/>
    <n v="32"/>
    <n v="0"/>
    <n v="224"/>
    <n v="1"/>
    <x v="8"/>
    <x v="2"/>
    <n v="5.2528605009154656"/>
    <n v="11"/>
    <x v="8"/>
    <n v="5.0154137700051304"/>
    <n v="3"/>
    <n v="1"/>
    <n v="0"/>
    <n v="1"/>
    <n v="0"/>
    <n v="1"/>
    <n v="1"/>
    <n v="0"/>
    <x v="0"/>
  </r>
  <r>
    <n v="9449"/>
    <n v="1958"/>
    <x v="18"/>
    <x v="0"/>
    <x v="0"/>
    <x v="3"/>
    <x v="3"/>
    <x v="1"/>
    <x v="200"/>
    <x v="3"/>
    <n v="0"/>
    <n v="1"/>
    <x v="2"/>
    <d v="2013-10-04T00:00:00"/>
    <x v="83"/>
    <d v="2021-02-05T00:00:00"/>
    <x v="27"/>
    <n v="415"/>
    <n v="5"/>
    <n v="124"/>
    <n v="15"/>
    <n v="35"/>
    <n v="11"/>
    <n v="1"/>
    <x v="8"/>
    <x v="2"/>
    <n v="4.7352321273293789"/>
    <n v="2"/>
    <x v="10"/>
    <n v="11.194447598147583"/>
    <n v="3"/>
    <n v="0"/>
    <n v="0"/>
    <n v="0"/>
    <n v="0"/>
    <n v="0"/>
    <n v="0"/>
    <n v="0"/>
    <x v="3"/>
  </r>
  <r>
    <n v="8093"/>
    <n v="1969"/>
    <x v="16"/>
    <x v="1"/>
    <x v="1"/>
    <x v="1"/>
    <x v="1"/>
    <x v="0"/>
    <x v="201"/>
    <x v="3"/>
    <n v="0"/>
    <n v="0"/>
    <x v="1"/>
    <d v="2014-06-28T00:00:00"/>
    <x v="170"/>
    <d v="2021-02-05T00:00:00"/>
    <x v="31"/>
    <n v="572"/>
    <n v="8"/>
    <n v="232"/>
    <n v="23"/>
    <n v="62"/>
    <n v="17"/>
    <n v="1"/>
    <x v="6"/>
    <x v="2"/>
    <n v="4.1610153833511427"/>
    <n v="3"/>
    <x v="11"/>
    <n v="5.9275093267474821"/>
    <n v="1"/>
    <n v="1"/>
    <n v="0"/>
    <n v="0"/>
    <n v="0"/>
    <n v="0"/>
    <n v="0"/>
    <n v="0"/>
    <x v="0"/>
  </r>
  <r>
    <n v="9305"/>
    <n v="1976"/>
    <x v="0"/>
    <x v="3"/>
    <x v="1"/>
    <x v="3"/>
    <x v="3"/>
    <x v="1"/>
    <x v="202"/>
    <x v="3"/>
    <n v="0"/>
    <n v="0"/>
    <x v="1"/>
    <d v="2013-05-12T00:00:00"/>
    <x v="93"/>
    <d v="2021-02-05T00:00:00"/>
    <x v="88"/>
    <n v="311"/>
    <n v="26"/>
    <n v="640"/>
    <n v="180"/>
    <n v="37"/>
    <n v="121"/>
    <n v="1"/>
    <x v="6"/>
    <x v="2"/>
    <n v="3.6920932963819202"/>
    <n v="9"/>
    <x v="2"/>
    <n v="12.605235523096528"/>
    <n v="2"/>
    <n v="0"/>
    <n v="0"/>
    <n v="0"/>
    <n v="0"/>
    <n v="0"/>
    <n v="0"/>
    <n v="0"/>
    <x v="0"/>
  </r>
  <r>
    <n v="5303"/>
    <n v="1974"/>
    <x v="9"/>
    <x v="0"/>
    <x v="0"/>
    <x v="0"/>
    <x v="0"/>
    <x v="0"/>
    <x v="203"/>
    <x v="3"/>
    <n v="0"/>
    <n v="0"/>
    <x v="1"/>
    <d v="2014-04-08T00:00:00"/>
    <x v="173"/>
    <d v="2021-02-05T00:00:00"/>
    <x v="25"/>
    <n v="471"/>
    <n v="0"/>
    <n v="510"/>
    <n v="99"/>
    <n v="21"/>
    <n v="12"/>
    <n v="1"/>
    <x v="4"/>
    <x v="2"/>
    <n v="5.8509324387276553"/>
    <n v="4"/>
    <x v="4"/>
    <n v="8.8262418767674085"/>
    <n v="2"/>
    <n v="0"/>
    <n v="0"/>
    <n v="0"/>
    <n v="0"/>
    <n v="0"/>
    <n v="0"/>
    <n v="0"/>
    <x v="3"/>
  </r>
  <r>
    <n v="11071"/>
    <n v="1984"/>
    <x v="32"/>
    <x v="2"/>
    <x v="2"/>
    <x v="3"/>
    <x v="3"/>
    <x v="1"/>
    <x v="204"/>
    <x v="3"/>
    <n v="0"/>
    <n v="0"/>
    <x v="1"/>
    <d v="2013-04-21T00:00:00"/>
    <x v="174"/>
    <d v="2021-02-05T00:00:00"/>
    <x v="2"/>
    <n v="450"/>
    <n v="133"/>
    <n v="951"/>
    <n v="173"/>
    <n v="0"/>
    <n v="216"/>
    <n v="1"/>
    <x v="9"/>
    <x v="2"/>
    <n v="2.6943618436896637"/>
    <n v="6"/>
    <x v="11"/>
    <n v="5.6962331486476252"/>
    <n v="1"/>
    <n v="0"/>
    <n v="0"/>
    <n v="0"/>
    <n v="0"/>
    <n v="0"/>
    <n v="1"/>
    <n v="0"/>
    <x v="4"/>
  </r>
  <r>
    <n v="8504"/>
    <n v="1973"/>
    <x v="3"/>
    <x v="2"/>
    <x v="2"/>
    <x v="1"/>
    <x v="1"/>
    <x v="0"/>
    <x v="205"/>
    <x v="3"/>
    <n v="0"/>
    <n v="0"/>
    <x v="1"/>
    <d v="2014-05-12T00:00:00"/>
    <x v="155"/>
    <d v="2021-02-05T00:00:00"/>
    <x v="89"/>
    <n v="350"/>
    <n v="60"/>
    <n v="568"/>
    <n v="110"/>
    <n v="133"/>
    <n v="145"/>
    <n v="1"/>
    <x v="8"/>
    <x v="2"/>
    <n v="4.9424185205329731"/>
    <n v="6"/>
    <x v="6"/>
    <n v="6.7164050167035381"/>
    <n v="2"/>
    <n v="0"/>
    <n v="0"/>
    <n v="0"/>
    <n v="0"/>
    <n v="1"/>
    <n v="0"/>
    <n v="0"/>
    <x v="5"/>
  </r>
  <r>
    <n v="1020"/>
    <n v="1973"/>
    <x v="3"/>
    <x v="2"/>
    <x v="2"/>
    <x v="1"/>
    <x v="1"/>
    <x v="0"/>
    <x v="205"/>
    <x v="3"/>
    <n v="0"/>
    <n v="0"/>
    <x v="1"/>
    <d v="2014-05-12T00:00:00"/>
    <x v="155"/>
    <d v="2021-02-05T00:00:00"/>
    <x v="89"/>
    <n v="350"/>
    <n v="60"/>
    <n v="568"/>
    <n v="110"/>
    <n v="133"/>
    <n v="145"/>
    <n v="1"/>
    <x v="8"/>
    <x v="2"/>
    <n v="4.9292751833305646"/>
    <n v="6"/>
    <x v="6"/>
    <n v="7.2699790119881289"/>
    <n v="2"/>
    <n v="0"/>
    <n v="0"/>
    <n v="0"/>
    <n v="0"/>
    <n v="1"/>
    <n v="0"/>
    <n v="0"/>
    <x v="0"/>
  </r>
  <r>
    <n v="5125"/>
    <n v="1960"/>
    <x v="11"/>
    <x v="2"/>
    <x v="2"/>
    <x v="1"/>
    <x v="1"/>
    <x v="0"/>
    <x v="206"/>
    <x v="3"/>
    <n v="0"/>
    <n v="0"/>
    <x v="1"/>
    <d v="2013-05-17T00:00:00"/>
    <x v="175"/>
    <d v="2021-02-05T00:00:00"/>
    <x v="84"/>
    <n v="333"/>
    <n v="0"/>
    <n v="815"/>
    <n v="129"/>
    <n v="42"/>
    <n v="29"/>
    <n v="1"/>
    <x v="6"/>
    <x v="2"/>
    <n v="4.2489281144745377"/>
    <n v="10"/>
    <x v="10"/>
    <n v="11.355228098565068"/>
    <n v="2"/>
    <n v="0"/>
    <n v="0"/>
    <n v="0"/>
    <n v="0"/>
    <n v="0"/>
    <n v="0"/>
    <n v="0"/>
    <x v="0"/>
  </r>
  <r>
    <n v="9264"/>
    <n v="1986"/>
    <x v="22"/>
    <x v="2"/>
    <x v="2"/>
    <x v="1"/>
    <x v="1"/>
    <x v="0"/>
    <x v="207"/>
    <x v="3"/>
    <n v="0"/>
    <n v="0"/>
    <x v="1"/>
    <d v="2014-04-27T00:00:00"/>
    <x v="176"/>
    <d v="2021-02-05T00:00:00"/>
    <x v="17"/>
    <n v="423"/>
    <n v="42"/>
    <n v="706"/>
    <n v="73"/>
    <n v="197"/>
    <n v="197"/>
    <n v="1"/>
    <x v="6"/>
    <x v="2"/>
    <n v="3.8599110199878055"/>
    <n v="8"/>
    <x v="4"/>
    <n v="9.218283564292296"/>
    <n v="2"/>
    <n v="0"/>
    <n v="0"/>
    <n v="0"/>
    <n v="0"/>
    <n v="0"/>
    <n v="0"/>
    <n v="0"/>
    <x v="4"/>
  </r>
  <r>
    <n v="8707"/>
    <n v="1956"/>
    <x v="27"/>
    <x v="2"/>
    <x v="2"/>
    <x v="1"/>
    <x v="1"/>
    <x v="0"/>
    <x v="208"/>
    <x v="3"/>
    <n v="0"/>
    <n v="0"/>
    <x v="1"/>
    <d v="2012-08-22T00:00:00"/>
    <x v="158"/>
    <d v="2021-02-05T00:00:00"/>
    <x v="58"/>
    <n v="565"/>
    <n v="42"/>
    <n v="548"/>
    <n v="64"/>
    <n v="83"/>
    <n v="99"/>
    <n v="1"/>
    <x v="8"/>
    <x v="2"/>
    <n v="5.3901018781672487"/>
    <n v="6"/>
    <x v="7"/>
    <n v="4.1741277817516433"/>
    <n v="3"/>
    <n v="0"/>
    <n v="0"/>
    <n v="0"/>
    <n v="0"/>
    <n v="0"/>
    <n v="1"/>
    <n v="0"/>
    <x v="0"/>
  </r>
  <r>
    <n v="2939"/>
    <n v="1970"/>
    <x v="8"/>
    <x v="1"/>
    <x v="1"/>
    <x v="0"/>
    <x v="0"/>
    <x v="0"/>
    <x v="209"/>
    <x v="3"/>
    <n v="0"/>
    <n v="0"/>
    <x v="1"/>
    <d v="2014-06-22T00:00:00"/>
    <x v="177"/>
    <d v="2021-02-05T00:00:00"/>
    <x v="54"/>
    <n v="751"/>
    <n v="127"/>
    <n v="687"/>
    <n v="20"/>
    <n v="15"/>
    <n v="31"/>
    <n v="1"/>
    <x v="6"/>
    <x v="2"/>
    <n v="4.182919630286273"/>
    <n v="6"/>
    <x v="7"/>
    <n v="3.7665742282973893"/>
    <n v="2"/>
    <n v="0"/>
    <n v="0"/>
    <n v="0"/>
    <n v="0"/>
    <n v="0"/>
    <n v="0"/>
    <n v="0"/>
    <x v="4"/>
  </r>
  <r>
    <n v="7959"/>
    <n v="1961"/>
    <x v="36"/>
    <x v="2"/>
    <x v="2"/>
    <x v="1"/>
    <x v="1"/>
    <x v="0"/>
    <x v="210"/>
    <x v="3"/>
    <n v="0"/>
    <n v="0"/>
    <x v="1"/>
    <d v="2014-05-29T00:00:00"/>
    <x v="72"/>
    <d v="2021-02-05T00:00:00"/>
    <x v="49"/>
    <n v="658"/>
    <n v="80"/>
    <n v="483"/>
    <n v="123"/>
    <n v="13"/>
    <n v="13"/>
    <n v="1"/>
    <x v="9"/>
    <x v="2"/>
    <n v="3.0449884847390156"/>
    <n v="2"/>
    <x v="8"/>
    <n v="5.0871899344079319"/>
    <n v="1"/>
    <n v="0"/>
    <n v="0"/>
    <n v="0"/>
    <n v="0"/>
    <n v="0"/>
    <n v="0"/>
    <n v="0"/>
    <x v="0"/>
  </r>
  <r>
    <n v="7734"/>
    <n v="1993"/>
    <x v="53"/>
    <x v="2"/>
    <x v="2"/>
    <x v="5"/>
    <x v="5"/>
    <x v="2"/>
    <x v="211"/>
    <x v="3"/>
    <n v="0"/>
    <n v="0"/>
    <x v="1"/>
    <d v="2012-12-19T00:00:00"/>
    <x v="178"/>
    <d v="2021-02-05T00:00:00"/>
    <x v="33"/>
    <n v="471"/>
    <n v="102"/>
    <n v="125"/>
    <n v="212"/>
    <n v="61"/>
    <n v="245"/>
    <n v="1"/>
    <x v="6"/>
    <x v="2"/>
    <n v="4.1585374063186471"/>
    <n v="10"/>
    <x v="6"/>
    <n v="6.9770177401692477"/>
    <n v="1"/>
    <n v="1"/>
    <n v="0"/>
    <n v="0"/>
    <n v="0"/>
    <n v="1"/>
    <n v="1"/>
    <n v="0"/>
    <x v="6"/>
  </r>
  <r>
    <n v="4122"/>
    <n v="1975"/>
    <x v="6"/>
    <x v="2"/>
    <x v="2"/>
    <x v="1"/>
    <x v="1"/>
    <x v="0"/>
    <x v="212"/>
    <x v="3"/>
    <n v="0"/>
    <n v="0"/>
    <x v="1"/>
    <d v="2012-08-29T00:00:00"/>
    <x v="179"/>
    <d v="2021-02-05T00:00:00"/>
    <x v="52"/>
    <n v="504"/>
    <n v="23"/>
    <n v="117"/>
    <n v="179"/>
    <n v="28"/>
    <n v="44"/>
    <n v="1"/>
    <x v="4"/>
    <x v="2"/>
    <n v="5.7695348341492725"/>
    <n v="5"/>
    <x v="7"/>
    <n v="3.8687776215120313"/>
    <n v="4"/>
    <n v="1"/>
    <n v="0"/>
    <n v="0"/>
    <n v="0"/>
    <n v="0"/>
    <n v="1"/>
    <n v="0"/>
    <x v="0"/>
  </r>
  <r>
    <n v="1772"/>
    <n v="1975"/>
    <x v="6"/>
    <x v="0"/>
    <x v="0"/>
    <x v="1"/>
    <x v="1"/>
    <x v="0"/>
    <x v="213"/>
    <x v="3"/>
    <n v="0"/>
    <n v="0"/>
    <x v="1"/>
    <d v="2013-01-11T00:00:00"/>
    <x v="165"/>
    <d v="2021-02-05T00:00:00"/>
    <x v="38"/>
    <n v="1074"/>
    <n v="37"/>
    <n v="518"/>
    <n v="193"/>
    <n v="92"/>
    <n v="129"/>
    <n v="1"/>
    <x v="8"/>
    <x v="2"/>
    <n v="4.7461321469790292"/>
    <n v="6"/>
    <x v="6"/>
    <n v="7.0926142822305502"/>
    <n v="2"/>
    <n v="1"/>
    <n v="0"/>
    <n v="0"/>
    <n v="0"/>
    <n v="1"/>
    <n v="1"/>
    <n v="0"/>
    <x v="4"/>
  </r>
  <r>
    <n v="6887"/>
    <n v="1967"/>
    <x v="51"/>
    <x v="2"/>
    <x v="2"/>
    <x v="3"/>
    <x v="3"/>
    <x v="1"/>
    <x v="214"/>
    <x v="3"/>
    <n v="1"/>
    <n v="1"/>
    <x v="0"/>
    <d v="2014-04-24T00:00:00"/>
    <x v="25"/>
    <d v="2021-02-05T00:00:00"/>
    <x v="35"/>
    <n v="245"/>
    <n v="16"/>
    <n v="223"/>
    <n v="21"/>
    <n v="43"/>
    <n v="16"/>
    <n v="2"/>
    <x v="7"/>
    <x v="1"/>
    <n v="8.1748434379851957"/>
    <n v="1"/>
    <x v="5"/>
    <n v="7.7594248971920896"/>
    <n v="6"/>
    <n v="0"/>
    <n v="0"/>
    <n v="0"/>
    <n v="0"/>
    <n v="0"/>
    <n v="0"/>
    <n v="0"/>
    <x v="5"/>
  </r>
  <r>
    <n v="7500"/>
    <n v="1967"/>
    <x v="51"/>
    <x v="2"/>
    <x v="2"/>
    <x v="3"/>
    <x v="3"/>
    <x v="1"/>
    <x v="214"/>
    <x v="3"/>
    <n v="1"/>
    <n v="1"/>
    <x v="0"/>
    <d v="2014-04-24T00:00:00"/>
    <x v="25"/>
    <d v="2021-02-05T00:00:00"/>
    <x v="35"/>
    <n v="245"/>
    <n v="16"/>
    <n v="223"/>
    <n v="21"/>
    <n v="43"/>
    <n v="16"/>
    <n v="2"/>
    <x v="7"/>
    <x v="1"/>
    <n v="7.9912993106503807"/>
    <n v="1"/>
    <x v="5"/>
    <n v="7.6895636833849883"/>
    <n v="6"/>
    <n v="0"/>
    <n v="0"/>
    <n v="0"/>
    <n v="0"/>
    <n v="0"/>
    <n v="0"/>
    <n v="0"/>
    <x v="0"/>
  </r>
  <r>
    <n v="4114"/>
    <n v="1964"/>
    <x v="40"/>
    <x v="1"/>
    <x v="1"/>
    <x v="1"/>
    <x v="1"/>
    <x v="0"/>
    <x v="215"/>
    <x v="3"/>
    <n v="0"/>
    <n v="0"/>
    <x v="1"/>
    <d v="2012-08-11T00:00:00"/>
    <x v="180"/>
    <d v="2021-02-05T00:00:00"/>
    <x v="38"/>
    <n v="650"/>
    <n v="37"/>
    <n v="780"/>
    <n v="27"/>
    <n v="167"/>
    <n v="32"/>
    <n v="1"/>
    <x v="4"/>
    <x v="2"/>
    <n v="5.843697911061092"/>
    <n v="9"/>
    <x v="2"/>
    <n v="12.947691349556646"/>
    <n v="3"/>
    <n v="0"/>
    <n v="0"/>
    <n v="0"/>
    <n v="0"/>
    <n v="0"/>
    <n v="0"/>
    <n v="0"/>
    <x v="6"/>
  </r>
  <r>
    <n v="3403"/>
    <n v="1958"/>
    <x v="18"/>
    <x v="0"/>
    <x v="0"/>
    <x v="0"/>
    <x v="0"/>
    <x v="0"/>
    <x v="216"/>
    <x v="3"/>
    <n v="0"/>
    <n v="1"/>
    <x v="2"/>
    <d v="2012-09-24T00:00:00"/>
    <x v="181"/>
    <d v="2021-02-05T00:00:00"/>
    <x v="86"/>
    <n v="1170"/>
    <n v="19"/>
    <n v="594"/>
    <n v="99"/>
    <n v="76"/>
    <n v="134"/>
    <n v="2"/>
    <x v="12"/>
    <x v="0"/>
    <n v="1.8417514718105612"/>
    <n v="5"/>
    <x v="9"/>
    <n v="12.155283219757882"/>
    <n v="6"/>
    <n v="0"/>
    <n v="0"/>
    <n v="0"/>
    <n v="0"/>
    <n v="0"/>
    <n v="0"/>
    <n v="0"/>
    <x v="0"/>
  </r>
  <r>
    <n v="1915"/>
    <n v="1951"/>
    <x v="17"/>
    <x v="0"/>
    <x v="0"/>
    <x v="1"/>
    <x v="1"/>
    <x v="0"/>
    <x v="217"/>
    <x v="3"/>
    <n v="0"/>
    <n v="0"/>
    <x v="1"/>
    <d v="2013-12-12T00:00:00"/>
    <x v="182"/>
    <d v="2021-02-05T00:00:00"/>
    <x v="37"/>
    <n v="794"/>
    <n v="115"/>
    <n v="243"/>
    <n v="150"/>
    <n v="0"/>
    <n v="205"/>
    <n v="1"/>
    <x v="7"/>
    <x v="1"/>
    <n v="8.0561948585832219"/>
    <n v="5"/>
    <x v="11"/>
    <n v="5.6677208968879578"/>
    <n v="3"/>
    <n v="0"/>
    <n v="0"/>
    <n v="0"/>
    <n v="0"/>
    <n v="0"/>
    <n v="0"/>
    <n v="0"/>
    <x v="5"/>
  </r>
  <r>
    <n v="3967"/>
    <n v="1971"/>
    <x v="2"/>
    <x v="0"/>
    <x v="0"/>
    <x v="1"/>
    <x v="1"/>
    <x v="0"/>
    <x v="218"/>
    <x v="3"/>
    <n v="0"/>
    <n v="0"/>
    <x v="1"/>
    <d v="2013-10-25T00:00:00"/>
    <x v="183"/>
    <d v="2021-02-05T00:00:00"/>
    <x v="49"/>
    <n v="331"/>
    <n v="197"/>
    <n v="170"/>
    <n v="58"/>
    <n v="152"/>
    <n v="35"/>
    <n v="1"/>
    <x v="12"/>
    <x v="0"/>
    <n v="2.3117421006429626"/>
    <n v="8"/>
    <x v="2"/>
    <n v="12.7416559143212"/>
    <n v="1"/>
    <n v="0"/>
    <n v="0"/>
    <n v="0"/>
    <n v="0"/>
    <n v="0"/>
    <n v="0"/>
    <n v="0"/>
    <x v="4"/>
  </r>
  <r>
    <n v="9977"/>
    <n v="1973"/>
    <x v="3"/>
    <x v="2"/>
    <x v="2"/>
    <x v="2"/>
    <x v="2"/>
    <x v="1"/>
    <x v="219"/>
    <x v="3"/>
    <n v="0"/>
    <n v="1"/>
    <x v="2"/>
    <d v="2013-09-17T00:00:00"/>
    <x v="156"/>
    <d v="2021-02-05T00:00:00"/>
    <x v="18"/>
    <n v="321"/>
    <n v="11"/>
    <n v="309"/>
    <n v="33"/>
    <n v="26"/>
    <n v="34"/>
    <n v="3"/>
    <x v="3"/>
    <x v="1"/>
    <n v="8.9380872975356969"/>
    <n v="3"/>
    <x v="8"/>
    <n v="5.2120165853879481"/>
    <n v="4"/>
    <n v="0"/>
    <n v="0"/>
    <n v="0"/>
    <n v="0"/>
    <n v="0"/>
    <n v="0"/>
    <n v="0"/>
    <x v="1"/>
  </r>
  <r>
    <n v="2426"/>
    <n v="1964"/>
    <x v="40"/>
    <x v="0"/>
    <x v="0"/>
    <x v="2"/>
    <x v="2"/>
    <x v="1"/>
    <x v="220"/>
    <x v="3"/>
    <n v="0"/>
    <n v="0"/>
    <x v="1"/>
    <d v="2012-09-14T00:00:00"/>
    <x v="184"/>
    <d v="2021-02-05T00:00:00"/>
    <x v="19"/>
    <n v="483"/>
    <n v="74"/>
    <n v="114"/>
    <n v="169"/>
    <n v="37"/>
    <n v="18"/>
    <n v="1"/>
    <x v="8"/>
    <x v="2"/>
    <n v="4.9453074181637282"/>
    <n v="10"/>
    <x v="2"/>
    <n v="13.086084983660298"/>
    <n v="3"/>
    <n v="0"/>
    <n v="0"/>
    <n v="0"/>
    <n v="0"/>
    <n v="0"/>
    <n v="1"/>
    <n v="0"/>
    <x v="0"/>
  </r>
  <r>
    <n v="1891"/>
    <n v="1980"/>
    <x v="13"/>
    <x v="1"/>
    <x v="1"/>
    <x v="2"/>
    <x v="2"/>
    <x v="1"/>
    <x v="221"/>
    <x v="3"/>
    <n v="0"/>
    <n v="0"/>
    <x v="1"/>
    <d v="2012-08-08T00:00:00"/>
    <x v="69"/>
    <d v="2021-02-05T00:00:00"/>
    <x v="58"/>
    <n v="667"/>
    <n v="50"/>
    <n v="850"/>
    <n v="21"/>
    <n v="83"/>
    <n v="83"/>
    <n v="1"/>
    <x v="6"/>
    <x v="2"/>
    <n v="4.2619625754863799"/>
    <n v="6"/>
    <x v="8"/>
    <n v="5.1230204721365151"/>
    <n v="2"/>
    <n v="0"/>
    <n v="0"/>
    <n v="0"/>
    <n v="0"/>
    <n v="0"/>
    <n v="1"/>
    <n v="0"/>
    <x v="0"/>
  </r>
  <r>
    <n v="4679"/>
    <n v="1977"/>
    <x v="4"/>
    <x v="1"/>
    <x v="1"/>
    <x v="1"/>
    <x v="1"/>
    <x v="0"/>
    <x v="222"/>
    <x v="3"/>
    <n v="0"/>
    <n v="1"/>
    <x v="2"/>
    <d v="2014-05-23T00:00:00"/>
    <x v="15"/>
    <d v="2021-02-05T00:00:00"/>
    <x v="25"/>
    <n v="721"/>
    <n v="0"/>
    <n v="152"/>
    <n v="119"/>
    <n v="50"/>
    <n v="50"/>
    <n v="3"/>
    <x v="5"/>
    <x v="1"/>
    <n v="6.9970628803948323"/>
    <n v="6"/>
    <x v="9"/>
    <n v="11.741652583972549"/>
    <n v="4"/>
    <n v="0"/>
    <n v="0"/>
    <n v="0"/>
    <n v="0"/>
    <n v="0"/>
    <n v="0"/>
    <n v="0"/>
    <x v="0"/>
  </r>
  <r>
    <n v="3698"/>
    <n v="1983"/>
    <x v="10"/>
    <x v="2"/>
    <x v="2"/>
    <x v="0"/>
    <x v="0"/>
    <x v="0"/>
    <x v="223"/>
    <x v="3"/>
    <n v="0"/>
    <n v="0"/>
    <x v="1"/>
    <d v="2012-08-09T00:00:00"/>
    <x v="185"/>
    <d v="2021-02-05T00:00:00"/>
    <x v="4"/>
    <n v="817"/>
    <n v="185"/>
    <n v="687"/>
    <n v="145"/>
    <n v="55"/>
    <n v="241"/>
    <n v="1"/>
    <x v="6"/>
    <x v="2"/>
    <n v="3.6468286448317446"/>
    <n v="6"/>
    <x v="5"/>
    <n v="7.914670926868757"/>
    <n v="2"/>
    <n v="0"/>
    <n v="0"/>
    <n v="0"/>
    <n v="0"/>
    <n v="1"/>
    <n v="1"/>
    <n v="0"/>
    <x v="0"/>
  </r>
  <r>
    <n v="11088"/>
    <n v="1971"/>
    <x v="2"/>
    <x v="0"/>
    <x v="0"/>
    <x v="0"/>
    <x v="0"/>
    <x v="0"/>
    <x v="224"/>
    <x v="3"/>
    <n v="0"/>
    <n v="1"/>
    <x v="2"/>
    <d v="2013-04-21T00:00:00"/>
    <x v="174"/>
    <d v="2021-02-05T00:00:00"/>
    <x v="77"/>
    <n v="1396"/>
    <n v="0"/>
    <n v="322"/>
    <n v="46"/>
    <n v="35"/>
    <n v="17"/>
    <n v="1"/>
    <x v="6"/>
    <x v="2"/>
    <n v="3.6881935293722452"/>
    <n v="9"/>
    <x v="7"/>
    <n v="4.191255622485059"/>
    <n v="6"/>
    <n v="0"/>
    <n v="0"/>
    <n v="0"/>
    <n v="0"/>
    <n v="0"/>
    <n v="0"/>
    <n v="0"/>
    <x v="0"/>
  </r>
  <r>
    <n v="7274"/>
    <n v="1957"/>
    <x v="50"/>
    <x v="2"/>
    <x v="2"/>
    <x v="1"/>
    <x v="1"/>
    <x v="0"/>
    <x v="225"/>
    <x v="3"/>
    <n v="0"/>
    <n v="0"/>
    <x v="1"/>
    <d v="2012-09-28T00:00:00"/>
    <x v="186"/>
    <d v="2021-02-05T00:00:00"/>
    <x v="48"/>
    <n v="736"/>
    <n v="163"/>
    <n v="818"/>
    <n v="212"/>
    <n v="163"/>
    <n v="61"/>
    <n v="1"/>
    <x v="6"/>
    <x v="2"/>
    <n v="3.8031617055072662"/>
    <n v="7"/>
    <x v="3"/>
    <n v="10.092027298531294"/>
    <n v="2"/>
    <n v="0"/>
    <n v="0"/>
    <n v="0"/>
    <n v="1"/>
    <n v="0"/>
    <n v="0"/>
    <n v="0"/>
    <x v="0"/>
  </r>
  <r>
    <n v="590"/>
    <n v="1970"/>
    <x v="8"/>
    <x v="1"/>
    <x v="1"/>
    <x v="2"/>
    <x v="2"/>
    <x v="1"/>
    <x v="226"/>
    <x v="3"/>
    <n v="0"/>
    <n v="0"/>
    <x v="1"/>
    <d v="2012-12-22T00:00:00"/>
    <x v="141"/>
    <d v="2021-02-05T00:00:00"/>
    <x v="19"/>
    <n v="816"/>
    <n v="66"/>
    <n v="549"/>
    <n v="216"/>
    <n v="66"/>
    <n v="99"/>
    <n v="1"/>
    <x v="8"/>
    <x v="2"/>
    <n v="5.3642025463966476"/>
    <n v="6"/>
    <x v="7"/>
    <n v="4.3675417298206849"/>
    <n v="3"/>
    <n v="0"/>
    <n v="0"/>
    <n v="0"/>
    <n v="0"/>
    <n v="0"/>
    <n v="1"/>
    <n v="0"/>
    <x v="0"/>
  </r>
  <r>
    <n v="1577"/>
    <n v="1946"/>
    <x v="46"/>
    <x v="2"/>
    <x v="2"/>
    <x v="1"/>
    <x v="1"/>
    <x v="0"/>
    <x v="227"/>
    <x v="3"/>
    <n v="0"/>
    <n v="0"/>
    <x v="1"/>
    <d v="2014-02-19T00:00:00"/>
    <x v="187"/>
    <d v="2021-02-05T00:00:00"/>
    <x v="70"/>
    <n v="558"/>
    <n v="79"/>
    <n v="622"/>
    <n v="207"/>
    <n v="175"/>
    <n v="95"/>
    <n v="1"/>
    <x v="6"/>
    <x v="2"/>
    <n v="3.6616441541385583"/>
    <n v="6"/>
    <x v="7"/>
    <n v="4.0308678522018848"/>
    <n v="1"/>
    <n v="0"/>
    <n v="0"/>
    <n v="0"/>
    <n v="0"/>
    <n v="1"/>
    <n v="1"/>
    <n v="0"/>
    <x v="0"/>
  </r>
  <r>
    <n v="9790"/>
    <n v="1957"/>
    <x v="50"/>
    <x v="2"/>
    <x v="2"/>
    <x v="3"/>
    <x v="3"/>
    <x v="1"/>
    <x v="228"/>
    <x v="3"/>
    <n v="0"/>
    <n v="0"/>
    <x v="1"/>
    <d v="2013-11-23T00:00:00"/>
    <x v="32"/>
    <d v="2021-02-05T00:00:00"/>
    <x v="58"/>
    <n v="912"/>
    <n v="72"/>
    <n v="170"/>
    <n v="47"/>
    <n v="36"/>
    <n v="97"/>
    <n v="1"/>
    <x v="10"/>
    <x v="1"/>
    <n v="10.666248008384763"/>
    <n v="3"/>
    <x v="7"/>
    <n v="3.7638564174480709"/>
    <n v="4"/>
    <n v="0"/>
    <n v="0"/>
    <n v="0"/>
    <n v="0"/>
    <n v="1"/>
    <n v="1"/>
    <n v="0"/>
    <x v="4"/>
  </r>
  <r>
    <n v="4646"/>
    <n v="1951"/>
    <x v="17"/>
    <x v="3"/>
    <x v="1"/>
    <x v="1"/>
    <x v="1"/>
    <x v="0"/>
    <x v="229"/>
    <x v="3"/>
    <n v="0"/>
    <n v="0"/>
    <x v="1"/>
    <d v="2013-12-01T00:00:00"/>
    <x v="188"/>
    <d v="2021-02-05T00:00:00"/>
    <x v="45"/>
    <n v="207"/>
    <n v="26"/>
    <n v="447"/>
    <n v="75"/>
    <n v="0"/>
    <n v="223"/>
    <n v="1"/>
    <x v="8"/>
    <x v="2"/>
    <n v="5.0897786448459454"/>
    <n v="7"/>
    <x v="9"/>
    <n v="12.01808341304338"/>
    <n v="2"/>
    <n v="1"/>
    <n v="0"/>
    <n v="0"/>
    <n v="0"/>
    <n v="0"/>
    <n v="0"/>
    <n v="0"/>
    <x v="4"/>
  </r>
  <r>
    <n v="6935"/>
    <n v="1951"/>
    <x v="17"/>
    <x v="3"/>
    <x v="1"/>
    <x v="1"/>
    <x v="1"/>
    <x v="0"/>
    <x v="229"/>
    <x v="3"/>
    <n v="0"/>
    <n v="0"/>
    <x v="1"/>
    <d v="2013-12-01T00:00:00"/>
    <x v="188"/>
    <d v="2021-02-05T00:00:00"/>
    <x v="45"/>
    <n v="207"/>
    <n v="26"/>
    <n v="447"/>
    <n v="75"/>
    <n v="0"/>
    <n v="223"/>
    <n v="1"/>
    <x v="8"/>
    <x v="2"/>
    <n v="5.0305568267426626"/>
    <n v="7"/>
    <x v="9"/>
    <n v="12.03916915500807"/>
    <n v="2"/>
    <n v="1"/>
    <n v="0"/>
    <n v="0"/>
    <n v="0"/>
    <n v="0"/>
    <n v="0"/>
    <n v="0"/>
    <x v="2"/>
  </r>
  <r>
    <n v="1277"/>
    <n v="1960"/>
    <x v="11"/>
    <x v="2"/>
    <x v="2"/>
    <x v="0"/>
    <x v="0"/>
    <x v="0"/>
    <x v="230"/>
    <x v="3"/>
    <n v="0"/>
    <n v="0"/>
    <x v="1"/>
    <d v="2014-04-09T00:00:00"/>
    <x v="82"/>
    <d v="2021-02-05T00:00:00"/>
    <x v="16"/>
    <n v="434"/>
    <n v="22"/>
    <n v="388"/>
    <n v="104"/>
    <n v="22"/>
    <n v="34"/>
    <n v="1"/>
    <x v="11"/>
    <x v="1"/>
    <n v="9.9098886360571079"/>
    <n v="7"/>
    <x v="3"/>
    <n v="10.207669082855816"/>
    <n v="4"/>
    <n v="1"/>
    <n v="0"/>
    <n v="0"/>
    <n v="0"/>
    <n v="0"/>
    <n v="0"/>
    <n v="0"/>
    <x v="1"/>
  </r>
  <r>
    <n v="4530"/>
    <n v="1948"/>
    <x v="25"/>
    <x v="1"/>
    <x v="1"/>
    <x v="4"/>
    <x v="4"/>
    <x v="1"/>
    <x v="231"/>
    <x v="3"/>
    <n v="0"/>
    <n v="0"/>
    <x v="1"/>
    <d v="2012-10-24T00:00:00"/>
    <x v="189"/>
    <d v="2021-02-05T00:00:00"/>
    <x v="8"/>
    <n v="972"/>
    <n v="19"/>
    <n v="595"/>
    <n v="180"/>
    <n v="26"/>
    <n v="138"/>
    <n v="3"/>
    <x v="9"/>
    <x v="2"/>
    <n v="2.7531265620389553"/>
    <n v="7"/>
    <x v="3"/>
    <n v="10.258632217706008"/>
    <n v="3"/>
    <n v="1"/>
    <n v="0"/>
    <n v="0"/>
    <n v="0"/>
    <n v="0"/>
    <n v="1"/>
    <n v="0"/>
    <x v="5"/>
  </r>
  <r>
    <n v="7053"/>
    <n v="1966"/>
    <x v="33"/>
    <x v="0"/>
    <x v="0"/>
    <x v="3"/>
    <x v="3"/>
    <x v="1"/>
    <x v="232"/>
    <x v="3"/>
    <n v="0"/>
    <n v="0"/>
    <x v="1"/>
    <d v="2013-06-29T00:00:00"/>
    <x v="190"/>
    <d v="2021-02-05T00:00:00"/>
    <x v="20"/>
    <n v="604"/>
    <n v="28"/>
    <n v="674"/>
    <n v="91"/>
    <n v="28"/>
    <n v="28"/>
    <n v="1"/>
    <x v="9"/>
    <x v="2"/>
    <n v="2.9398116528918417"/>
    <n v="10"/>
    <x v="5"/>
    <n v="7.9431833810237462"/>
    <n v="1"/>
    <n v="0"/>
    <n v="0"/>
    <n v="0"/>
    <n v="0"/>
    <n v="0"/>
    <n v="0"/>
    <n v="0"/>
    <x v="3"/>
  </r>
  <r>
    <n v="2831"/>
    <n v="1976"/>
    <x v="0"/>
    <x v="2"/>
    <x v="2"/>
    <x v="0"/>
    <x v="0"/>
    <x v="0"/>
    <x v="233"/>
    <x v="3"/>
    <n v="0"/>
    <n v="1"/>
    <x v="2"/>
    <d v="2014-06-27T00:00:00"/>
    <x v="191"/>
    <d v="2021-02-05T00:00:00"/>
    <x v="18"/>
    <n v="453"/>
    <n v="38"/>
    <n v="279"/>
    <n v="188"/>
    <n v="38"/>
    <n v="183"/>
    <n v="2"/>
    <x v="5"/>
    <x v="1"/>
    <n v="6.952683551594677"/>
    <n v="7"/>
    <x v="3"/>
    <n v="10.264960645195556"/>
    <n v="3"/>
    <n v="0"/>
    <n v="0"/>
    <n v="0"/>
    <n v="0"/>
    <n v="0"/>
    <n v="0"/>
    <n v="0"/>
    <x v="0"/>
  </r>
  <r>
    <n v="5302"/>
    <n v="1986"/>
    <x v="22"/>
    <x v="2"/>
    <x v="2"/>
    <x v="0"/>
    <x v="0"/>
    <x v="0"/>
    <x v="234"/>
    <x v="3"/>
    <n v="0"/>
    <n v="0"/>
    <x v="1"/>
    <d v="2013-02-15T00:00:00"/>
    <x v="192"/>
    <d v="2021-02-05T00:00:00"/>
    <x v="4"/>
    <n v="298"/>
    <n v="27"/>
    <n v="697"/>
    <n v="216"/>
    <n v="24"/>
    <n v="166"/>
    <n v="1"/>
    <x v="6"/>
    <x v="2"/>
    <n v="4.1365322804223439"/>
    <n v="6"/>
    <x v="8"/>
    <n v="4.6648113467451982"/>
    <n v="2"/>
    <n v="0"/>
    <n v="0"/>
    <n v="0"/>
    <n v="0"/>
    <n v="0"/>
    <n v="1"/>
    <n v="0"/>
    <x v="0"/>
  </r>
  <r>
    <n v="5989"/>
    <n v="1959"/>
    <x v="34"/>
    <x v="3"/>
    <x v="1"/>
    <x v="2"/>
    <x v="2"/>
    <x v="1"/>
    <x v="235"/>
    <x v="3"/>
    <n v="0"/>
    <n v="1"/>
    <x v="2"/>
    <d v="2013-04-16T00:00:00"/>
    <x v="193"/>
    <d v="2021-02-05T00:00:00"/>
    <x v="81"/>
    <n v="752"/>
    <n v="122"/>
    <n v="476"/>
    <n v="39"/>
    <n v="153"/>
    <n v="34"/>
    <n v="1"/>
    <x v="11"/>
    <x v="1"/>
    <n v="10.224010861540382"/>
    <n v="2"/>
    <x v="10"/>
    <n v="10.971073537122574"/>
    <n v="8"/>
    <n v="0"/>
    <n v="0"/>
    <n v="0"/>
    <n v="0"/>
    <n v="0"/>
    <n v="0"/>
    <n v="0"/>
    <x v="4"/>
  </r>
  <r>
    <n v="5046"/>
    <n v="1958"/>
    <x v="18"/>
    <x v="2"/>
    <x v="2"/>
    <x v="2"/>
    <x v="2"/>
    <x v="1"/>
    <x v="236"/>
    <x v="3"/>
    <n v="0"/>
    <n v="1"/>
    <x v="2"/>
    <d v="2014-01-23T00:00:00"/>
    <x v="73"/>
    <d v="2021-02-05T00:00:00"/>
    <x v="23"/>
    <n v="756"/>
    <n v="138"/>
    <n v="354"/>
    <n v="160"/>
    <n v="169"/>
    <n v="61"/>
    <n v="2"/>
    <x v="11"/>
    <x v="1"/>
    <n v="9.7885325441170021"/>
    <n v="6"/>
    <x v="6"/>
    <n v="6.9806991943315877"/>
    <n v="4"/>
    <n v="0"/>
    <n v="0"/>
    <n v="0"/>
    <n v="0"/>
    <n v="0"/>
    <n v="0"/>
    <n v="0"/>
    <x v="3"/>
  </r>
  <r>
    <n v="6406"/>
    <n v="1988"/>
    <x v="31"/>
    <x v="1"/>
    <x v="1"/>
    <x v="1"/>
    <x v="1"/>
    <x v="0"/>
    <x v="237"/>
    <x v="3"/>
    <n v="0"/>
    <n v="0"/>
    <x v="1"/>
    <d v="2013-10-28T00:00:00"/>
    <x v="194"/>
    <d v="2021-02-05T00:00:00"/>
    <x v="4"/>
    <n v="647"/>
    <n v="107"/>
    <n v="391"/>
    <n v="175"/>
    <n v="67"/>
    <n v="40"/>
    <n v="1"/>
    <x v="4"/>
    <x v="2"/>
    <n v="6.0515364321985601"/>
    <n v="4"/>
    <x v="3"/>
    <n v="9.8635350365731256"/>
    <n v="3"/>
    <n v="0"/>
    <n v="0"/>
    <n v="0"/>
    <n v="0"/>
    <n v="0"/>
    <n v="0"/>
    <n v="0"/>
    <x v="5"/>
  </r>
  <r>
    <n v="2909"/>
    <n v="1974"/>
    <x v="9"/>
    <x v="0"/>
    <x v="0"/>
    <x v="1"/>
    <x v="1"/>
    <x v="0"/>
    <x v="238"/>
    <x v="3"/>
    <n v="0"/>
    <n v="1"/>
    <x v="2"/>
    <d v="2014-02-19T00:00:00"/>
    <x v="187"/>
    <d v="2021-02-05T00:00:00"/>
    <x v="65"/>
    <n v="934"/>
    <n v="24"/>
    <n v="230"/>
    <n v="16"/>
    <n v="24"/>
    <n v="36"/>
    <n v="2"/>
    <x v="7"/>
    <x v="1"/>
    <n v="7.82474381529968"/>
    <n v="4"/>
    <x v="11"/>
    <n v="6.3638103709025726"/>
    <n v="3"/>
    <n v="0"/>
    <n v="0"/>
    <n v="0"/>
    <n v="1"/>
    <n v="1"/>
    <n v="0"/>
    <n v="0"/>
    <x v="5"/>
  </r>
  <r>
    <n v="9952"/>
    <n v="1947"/>
    <x v="26"/>
    <x v="1"/>
    <x v="1"/>
    <x v="0"/>
    <x v="0"/>
    <x v="0"/>
    <x v="239"/>
    <x v="3"/>
    <n v="0"/>
    <n v="0"/>
    <x v="1"/>
    <d v="2013-12-11T00:00:00"/>
    <x v="195"/>
    <d v="2021-02-05T00:00:00"/>
    <x v="90"/>
    <n v="368"/>
    <n v="32"/>
    <n v="639"/>
    <n v="13"/>
    <n v="43"/>
    <n v="10"/>
    <n v="1"/>
    <x v="6"/>
    <x v="2"/>
    <n v="3.7938336102559362"/>
    <n v="7"/>
    <x v="8"/>
    <n v="5.3762175907332495"/>
    <n v="1"/>
    <n v="0"/>
    <n v="0"/>
    <n v="0"/>
    <n v="0"/>
    <n v="0"/>
    <n v="0"/>
    <n v="0"/>
    <x v="3"/>
  </r>
  <r>
    <n v="5545"/>
    <n v="1972"/>
    <x v="38"/>
    <x v="0"/>
    <x v="0"/>
    <x v="1"/>
    <x v="1"/>
    <x v="0"/>
    <x v="240"/>
    <x v="3"/>
    <n v="0"/>
    <n v="0"/>
    <x v="1"/>
    <d v="2014-04-05T00:00:00"/>
    <x v="68"/>
    <d v="2021-02-05T00:00:00"/>
    <x v="31"/>
    <n v="572"/>
    <n v="8"/>
    <n v="259"/>
    <n v="34"/>
    <n v="35"/>
    <n v="80"/>
    <n v="1"/>
    <x v="9"/>
    <x v="2"/>
    <n v="2.7999993447649971"/>
    <n v="5"/>
    <x v="8"/>
    <n v="5.3384059072733043"/>
    <n v="1"/>
    <n v="0"/>
    <n v="0"/>
    <n v="0"/>
    <n v="0"/>
    <n v="0"/>
    <n v="0"/>
    <n v="0"/>
    <x v="0"/>
  </r>
  <r>
    <n v="8204"/>
    <n v="1971"/>
    <x v="2"/>
    <x v="3"/>
    <x v="1"/>
    <x v="1"/>
    <x v="1"/>
    <x v="0"/>
    <x v="241"/>
    <x v="3"/>
    <n v="0"/>
    <n v="0"/>
    <x v="1"/>
    <d v="2012-12-16T00:00:00"/>
    <x v="94"/>
    <d v="2021-02-05T00:00:00"/>
    <x v="69"/>
    <n v="482"/>
    <n v="35"/>
    <n v="553"/>
    <n v="72"/>
    <n v="160"/>
    <n v="17"/>
    <n v="1"/>
    <x v="6"/>
    <x v="2"/>
    <n v="3.984764952638979"/>
    <n v="4"/>
    <x v="4"/>
    <n v="9.203834655302094"/>
    <n v="2"/>
    <n v="0"/>
    <n v="0"/>
    <n v="0"/>
    <n v="0"/>
    <n v="0"/>
    <n v="0"/>
    <n v="0"/>
    <x v="5"/>
  </r>
  <r>
    <n v="10473"/>
    <n v="1956"/>
    <x v="27"/>
    <x v="0"/>
    <x v="0"/>
    <x v="4"/>
    <x v="4"/>
    <x v="1"/>
    <x v="242"/>
    <x v="3"/>
    <n v="0"/>
    <n v="1"/>
    <x v="2"/>
    <d v="2012-09-10T00:00:00"/>
    <x v="196"/>
    <d v="2021-02-05T00:00:00"/>
    <x v="75"/>
    <n v="158"/>
    <n v="19"/>
    <n v="288"/>
    <n v="25"/>
    <n v="0"/>
    <n v="38"/>
    <n v="1"/>
    <x v="4"/>
    <x v="2"/>
    <n v="5.6849983914776372"/>
    <n v="4"/>
    <x v="4"/>
    <n v="8.9311965882042781"/>
    <n v="7"/>
    <n v="0"/>
    <n v="0"/>
    <n v="0"/>
    <n v="1"/>
    <n v="1"/>
    <n v="1"/>
    <n v="0"/>
    <x v="0"/>
  </r>
  <r>
    <n v="5883"/>
    <n v="1972"/>
    <x v="38"/>
    <x v="2"/>
    <x v="2"/>
    <x v="1"/>
    <x v="1"/>
    <x v="0"/>
    <x v="243"/>
    <x v="3"/>
    <n v="1"/>
    <n v="0"/>
    <x v="2"/>
    <d v="2013-05-26T00:00:00"/>
    <x v="197"/>
    <d v="2021-02-05T00:00:00"/>
    <x v="46"/>
    <n v="138"/>
    <n v="120"/>
    <n v="204"/>
    <n v="16"/>
    <n v="126"/>
    <n v="60"/>
    <n v="3"/>
    <x v="5"/>
    <x v="1"/>
    <n v="7.1164367199443896"/>
    <n v="4"/>
    <x v="6"/>
    <n v="7.281296665136586"/>
    <n v="5"/>
    <n v="0"/>
    <n v="0"/>
    <n v="0"/>
    <n v="0"/>
    <n v="0"/>
    <n v="0"/>
    <n v="0"/>
    <x v="0"/>
  </r>
  <r>
    <n v="6521"/>
    <n v="1954"/>
    <x v="20"/>
    <x v="2"/>
    <x v="2"/>
    <x v="0"/>
    <x v="0"/>
    <x v="0"/>
    <x v="244"/>
    <x v="3"/>
    <n v="0"/>
    <n v="0"/>
    <x v="1"/>
    <d v="2014-03-18T00:00:00"/>
    <x v="198"/>
    <d v="2021-02-05T00:00:00"/>
    <x v="47"/>
    <n v="613"/>
    <n v="22"/>
    <n v="319"/>
    <n v="33"/>
    <n v="102"/>
    <n v="12"/>
    <n v="1"/>
    <x v="6"/>
    <x v="2"/>
    <n v="3.612427055928447"/>
    <n v="6"/>
    <x v="4"/>
    <n v="8.6988226604837369"/>
    <n v="1"/>
    <n v="0"/>
    <n v="0"/>
    <n v="0"/>
    <n v="0"/>
    <n v="0"/>
    <n v="0"/>
    <n v="0"/>
    <x v="3"/>
  </r>
  <r>
    <n v="7828"/>
    <n v="1981"/>
    <x v="28"/>
    <x v="1"/>
    <x v="1"/>
    <x v="0"/>
    <x v="0"/>
    <x v="0"/>
    <x v="245"/>
    <x v="3"/>
    <n v="0"/>
    <n v="0"/>
    <x v="1"/>
    <d v="2014-04-30T00:00:00"/>
    <x v="199"/>
    <d v="2021-02-05T00:00:00"/>
    <x v="16"/>
    <n v="68"/>
    <n v="129"/>
    <n v="396"/>
    <n v="188"/>
    <n v="22"/>
    <n v="15"/>
    <n v="1"/>
    <x v="9"/>
    <x v="2"/>
    <n v="2.8226004598038954"/>
    <n v="3"/>
    <x v="8"/>
    <n v="4.7384928232300059"/>
    <n v="1"/>
    <n v="0"/>
    <n v="0"/>
    <n v="0"/>
    <n v="0"/>
    <n v="0"/>
    <n v="0"/>
    <n v="0"/>
    <x v="3"/>
  </r>
  <r>
    <n v="5831"/>
    <n v="1967"/>
    <x v="51"/>
    <x v="2"/>
    <x v="2"/>
    <x v="1"/>
    <x v="1"/>
    <x v="0"/>
    <x v="246"/>
    <x v="3"/>
    <n v="0"/>
    <n v="1"/>
    <x v="2"/>
    <d v="2012-08-22T00:00:00"/>
    <x v="158"/>
    <d v="2021-02-05T00:00:00"/>
    <x v="69"/>
    <n v="1017"/>
    <n v="50"/>
    <n v="500"/>
    <n v="65"/>
    <n v="50"/>
    <n v="133"/>
    <n v="3"/>
    <x v="8"/>
    <x v="2"/>
    <n v="4.7161928947934113"/>
    <n v="5"/>
    <x v="8"/>
    <n v="4.9632742410373654"/>
    <n v="8"/>
    <n v="1"/>
    <n v="0"/>
    <n v="0"/>
    <n v="1"/>
    <n v="0"/>
    <n v="1"/>
    <n v="0"/>
    <x v="0"/>
  </r>
  <r>
    <n v="4322"/>
    <n v="1958"/>
    <x v="18"/>
    <x v="0"/>
    <x v="0"/>
    <x v="0"/>
    <x v="0"/>
    <x v="0"/>
    <x v="247"/>
    <x v="3"/>
    <n v="0"/>
    <n v="0"/>
    <x v="1"/>
    <d v="2013-11-27T00:00:00"/>
    <x v="200"/>
    <d v="2021-02-05T00:00:00"/>
    <x v="55"/>
    <n v="881"/>
    <n v="38"/>
    <n v="319"/>
    <n v="16"/>
    <n v="25"/>
    <n v="12"/>
    <n v="1"/>
    <x v="6"/>
    <x v="2"/>
    <n v="4.3146057720238762"/>
    <n v="5"/>
    <x v="3"/>
    <n v="10.33241962477959"/>
    <n v="2"/>
    <n v="0"/>
    <n v="0"/>
    <n v="0"/>
    <n v="0"/>
    <n v="0"/>
    <n v="0"/>
    <n v="0"/>
    <x v="0"/>
  </r>
  <r>
    <n v="10767"/>
    <n v="1989"/>
    <x v="35"/>
    <x v="0"/>
    <x v="0"/>
    <x v="0"/>
    <x v="0"/>
    <x v="0"/>
    <x v="248"/>
    <x v="3"/>
    <n v="0"/>
    <n v="0"/>
    <x v="1"/>
    <d v="2014-05-16T00:00:00"/>
    <x v="201"/>
    <d v="2021-02-05T00:00:00"/>
    <x v="85"/>
    <n v="760"/>
    <n v="40"/>
    <n v="480"/>
    <n v="0"/>
    <n v="40"/>
    <n v="26"/>
    <n v="1"/>
    <x v="9"/>
    <x v="2"/>
    <n v="3.2748535823971903"/>
    <n v="5"/>
    <x v="9"/>
    <n v="11.906833957872387"/>
    <n v="1"/>
    <n v="1"/>
    <n v="0"/>
    <n v="0"/>
    <n v="0"/>
    <n v="1"/>
    <n v="0"/>
    <n v="0"/>
    <x v="1"/>
  </r>
  <r>
    <n v="5153"/>
    <n v="1967"/>
    <x v="51"/>
    <x v="0"/>
    <x v="0"/>
    <x v="1"/>
    <x v="1"/>
    <x v="0"/>
    <x v="249"/>
    <x v="3"/>
    <n v="0"/>
    <n v="1"/>
    <x v="2"/>
    <d v="2013-02-22T00:00:00"/>
    <x v="37"/>
    <d v="2021-02-05T00:00:00"/>
    <x v="23"/>
    <n v="1004"/>
    <n v="59"/>
    <n v="265"/>
    <n v="115"/>
    <n v="59"/>
    <n v="27"/>
    <n v="2"/>
    <x v="10"/>
    <x v="1"/>
    <n v="10.844452323825896"/>
    <n v="10"/>
    <x v="10"/>
    <n v="11.134952237123759"/>
    <n v="6"/>
    <n v="0"/>
    <n v="0"/>
    <n v="1"/>
    <n v="0"/>
    <n v="0"/>
    <n v="1"/>
    <n v="0"/>
    <x v="0"/>
  </r>
  <r>
    <n v="4127"/>
    <n v="1967"/>
    <x v="51"/>
    <x v="0"/>
    <x v="0"/>
    <x v="1"/>
    <x v="1"/>
    <x v="0"/>
    <x v="249"/>
    <x v="3"/>
    <n v="0"/>
    <n v="1"/>
    <x v="2"/>
    <d v="2013-02-22T00:00:00"/>
    <x v="37"/>
    <d v="2021-02-05T00:00:00"/>
    <x v="23"/>
    <n v="1004"/>
    <n v="59"/>
    <n v="265"/>
    <n v="115"/>
    <n v="59"/>
    <n v="27"/>
    <n v="2"/>
    <x v="10"/>
    <x v="1"/>
    <n v="11.102604677429701"/>
    <n v="10"/>
    <x v="10"/>
    <n v="10.998189917086522"/>
    <n v="6"/>
    <n v="0"/>
    <n v="0"/>
    <n v="1"/>
    <n v="0"/>
    <n v="0"/>
    <n v="1"/>
    <n v="0"/>
    <x v="0"/>
  </r>
  <r>
    <n v="1173"/>
    <n v="1947"/>
    <x v="26"/>
    <x v="1"/>
    <x v="1"/>
    <x v="0"/>
    <x v="0"/>
    <x v="0"/>
    <x v="250"/>
    <x v="3"/>
    <n v="0"/>
    <n v="0"/>
    <x v="1"/>
    <d v="2013-03-10T00:00:00"/>
    <x v="202"/>
    <d v="2021-02-05T00:00:00"/>
    <x v="52"/>
    <n v="1200"/>
    <n v="105"/>
    <n v="758"/>
    <n v="0"/>
    <n v="42"/>
    <n v="147"/>
    <n v="1"/>
    <x v="6"/>
    <x v="2"/>
    <n v="3.8466366827015159"/>
    <n v="2"/>
    <x v="11"/>
    <n v="5.8271277565548525"/>
    <n v="2"/>
    <n v="0"/>
    <n v="0"/>
    <n v="0"/>
    <n v="1"/>
    <n v="1"/>
    <n v="1"/>
    <n v="0"/>
    <x v="0"/>
  </r>
  <r>
    <n v="4785"/>
    <n v="1970"/>
    <x v="8"/>
    <x v="0"/>
    <x v="0"/>
    <x v="0"/>
    <x v="0"/>
    <x v="0"/>
    <x v="251"/>
    <x v="3"/>
    <n v="0"/>
    <n v="2"/>
    <x v="0"/>
    <d v="2014-04-14T00:00:00"/>
    <x v="203"/>
    <d v="2021-02-05T00:00:00"/>
    <x v="87"/>
    <n v="520"/>
    <n v="7"/>
    <n v="154"/>
    <n v="19"/>
    <n v="0"/>
    <n v="14"/>
    <n v="2"/>
    <x v="4"/>
    <x v="2"/>
    <n v="5.6131130485110843"/>
    <n v="3"/>
    <x v="10"/>
    <n v="10.953112438552779"/>
    <n v="3"/>
    <n v="0"/>
    <n v="0"/>
    <n v="0"/>
    <n v="0"/>
    <n v="0"/>
    <n v="0"/>
    <n v="0"/>
    <x v="3"/>
  </r>
  <r>
    <n v="7899"/>
    <n v="1952"/>
    <x v="41"/>
    <x v="0"/>
    <x v="0"/>
    <x v="1"/>
    <x v="1"/>
    <x v="0"/>
    <x v="252"/>
    <x v="3"/>
    <n v="0"/>
    <n v="1"/>
    <x v="2"/>
    <d v="2012-10-29T00:00:00"/>
    <x v="204"/>
    <d v="2021-02-05T00:00:00"/>
    <x v="89"/>
    <n v="1245"/>
    <n v="33"/>
    <n v="332"/>
    <n v="21"/>
    <n v="33"/>
    <n v="16"/>
    <n v="2"/>
    <x v="6"/>
    <x v="2"/>
    <n v="3.6892487010821577"/>
    <n v="7"/>
    <x v="7"/>
    <n v="4.1683859046634835"/>
    <n v="7"/>
    <n v="0"/>
    <n v="0"/>
    <n v="0"/>
    <n v="0"/>
    <n v="0"/>
    <n v="0"/>
    <n v="0"/>
    <x v="6"/>
  </r>
  <r>
    <n v="4994"/>
    <n v="1943"/>
    <x v="54"/>
    <x v="1"/>
    <x v="1"/>
    <x v="3"/>
    <x v="3"/>
    <x v="1"/>
    <x v="253"/>
    <x v="3"/>
    <n v="0"/>
    <n v="0"/>
    <x v="1"/>
    <d v="2013-10-01T00:00:00"/>
    <x v="205"/>
    <d v="2021-02-05T00:00:00"/>
    <x v="90"/>
    <n v="1193"/>
    <n v="33"/>
    <n v="281"/>
    <n v="129"/>
    <n v="66"/>
    <n v="33"/>
    <n v="1"/>
    <x v="5"/>
    <x v="1"/>
    <n v="6.8564744206941057"/>
    <n v="5"/>
    <x v="2"/>
    <n v="13.107944512234164"/>
    <n v="3"/>
    <n v="0"/>
    <n v="0"/>
    <n v="0"/>
    <n v="0"/>
    <n v="1"/>
    <n v="0"/>
    <n v="0"/>
    <x v="0"/>
  </r>
  <r>
    <n v="2008"/>
    <n v="1978"/>
    <x v="37"/>
    <x v="2"/>
    <x v="2"/>
    <x v="1"/>
    <x v="1"/>
    <x v="0"/>
    <x v="254"/>
    <x v="3"/>
    <n v="0"/>
    <n v="0"/>
    <x v="1"/>
    <d v="2014-02-10T00:00:00"/>
    <x v="206"/>
    <d v="2021-02-05T00:00:00"/>
    <x v="69"/>
    <n v="372"/>
    <n v="23"/>
    <n v="384"/>
    <n v="250"/>
    <n v="12"/>
    <n v="108"/>
    <n v="1"/>
    <x v="6"/>
    <x v="2"/>
    <n v="4.3653536026496553"/>
    <n v="5"/>
    <x v="4"/>
    <n v="9.2420856472179587"/>
    <n v="2"/>
    <n v="1"/>
    <n v="0"/>
    <n v="0"/>
    <n v="0"/>
    <n v="0"/>
    <n v="0"/>
    <n v="0"/>
    <x v="3"/>
  </r>
  <r>
    <n v="5236"/>
    <n v="1979"/>
    <x v="30"/>
    <x v="2"/>
    <x v="2"/>
    <x v="0"/>
    <x v="0"/>
    <x v="0"/>
    <x v="255"/>
    <x v="3"/>
    <n v="0"/>
    <n v="1"/>
    <x v="2"/>
    <d v="2012-08-25T00:00:00"/>
    <x v="207"/>
    <d v="2021-02-05T00:00:00"/>
    <x v="76"/>
    <n v="1230"/>
    <n v="0"/>
    <n v="396"/>
    <n v="232"/>
    <n v="178"/>
    <n v="158"/>
    <n v="1"/>
    <x v="11"/>
    <x v="1"/>
    <n v="10.053788446754094"/>
    <n v="2"/>
    <x v="5"/>
    <n v="7.6550132294260038"/>
    <n v="5"/>
    <n v="1"/>
    <n v="0"/>
    <n v="0"/>
    <n v="1"/>
    <n v="1"/>
    <n v="0"/>
    <n v="0"/>
    <x v="0"/>
  </r>
  <r>
    <n v="7832"/>
    <n v="1959"/>
    <x v="34"/>
    <x v="1"/>
    <x v="1"/>
    <x v="1"/>
    <x v="1"/>
    <x v="0"/>
    <x v="256"/>
    <x v="3"/>
    <n v="0"/>
    <n v="1"/>
    <x v="2"/>
    <d v="2013-08-28T00:00:00"/>
    <x v="208"/>
    <d v="2021-02-05T00:00:00"/>
    <x v="76"/>
    <n v="940"/>
    <n v="44"/>
    <n v="396"/>
    <n v="0"/>
    <n v="88"/>
    <n v="58"/>
    <n v="1"/>
    <x v="7"/>
    <x v="1"/>
    <n v="8.3536104327240235"/>
    <n v="7"/>
    <x v="6"/>
    <n v="7.2813745256848543"/>
    <n v="4"/>
    <n v="1"/>
    <n v="0"/>
    <n v="1"/>
    <n v="0"/>
    <n v="1"/>
    <n v="1"/>
    <n v="0"/>
    <x v="0"/>
  </r>
  <r>
    <n v="6963"/>
    <n v="1947"/>
    <x v="26"/>
    <x v="2"/>
    <x v="2"/>
    <x v="3"/>
    <x v="3"/>
    <x v="1"/>
    <x v="257"/>
    <x v="3"/>
    <n v="0"/>
    <n v="0"/>
    <x v="1"/>
    <d v="2014-03-05T00:00:00"/>
    <x v="209"/>
    <d v="2021-02-05T00:00:00"/>
    <x v="5"/>
    <n v="675"/>
    <n v="11"/>
    <n v="400"/>
    <n v="15"/>
    <n v="45"/>
    <n v="11"/>
    <n v="1"/>
    <x v="12"/>
    <x v="0"/>
    <n v="1.8818718691664675"/>
    <n v="5"/>
    <x v="3"/>
    <n v="9.7773600299550854"/>
    <n v="1"/>
    <n v="0"/>
    <n v="0"/>
    <n v="0"/>
    <n v="0"/>
    <n v="1"/>
    <n v="0"/>
    <n v="0"/>
    <x v="3"/>
  </r>
  <r>
    <n v="5796"/>
    <n v="1963"/>
    <x v="52"/>
    <x v="2"/>
    <x v="2"/>
    <x v="1"/>
    <x v="1"/>
    <x v="0"/>
    <x v="258"/>
    <x v="3"/>
    <n v="0"/>
    <n v="0"/>
    <x v="1"/>
    <d v="2013-11-26T00:00:00"/>
    <x v="210"/>
    <d v="2021-02-05T00:00:00"/>
    <x v="89"/>
    <n v="560"/>
    <n v="21"/>
    <n v="442"/>
    <n v="29"/>
    <n v="44"/>
    <n v="29"/>
    <n v="1"/>
    <x v="6"/>
    <x v="2"/>
    <n v="4.3654841259935209"/>
    <n v="5"/>
    <x v="2"/>
    <n v="12.788523968485121"/>
    <n v="1"/>
    <n v="0"/>
    <n v="0"/>
    <n v="0"/>
    <n v="0"/>
    <n v="1"/>
    <n v="0"/>
    <n v="0"/>
    <x v="0"/>
  </r>
  <r>
    <n v="9206"/>
    <n v="1968"/>
    <x v="43"/>
    <x v="2"/>
    <x v="2"/>
    <x v="0"/>
    <x v="0"/>
    <x v="0"/>
    <x v="259"/>
    <x v="3"/>
    <n v="0"/>
    <n v="1"/>
    <x v="2"/>
    <d v="2014-01-07T00:00:00"/>
    <x v="78"/>
    <d v="2021-02-05T00:00:00"/>
    <x v="8"/>
    <n v="491"/>
    <n v="48"/>
    <n v="231"/>
    <n v="112"/>
    <n v="105"/>
    <n v="134"/>
    <n v="2"/>
    <x v="8"/>
    <x v="2"/>
    <n v="4.7873956604216445"/>
    <n v="7"/>
    <x v="9"/>
    <n v="12.175296103011302"/>
    <n v="1"/>
    <n v="0"/>
    <n v="0"/>
    <n v="0"/>
    <n v="0"/>
    <n v="1"/>
    <n v="0"/>
    <n v="0"/>
    <x v="0"/>
  </r>
  <r>
    <n v="11051"/>
    <n v="1956"/>
    <x v="27"/>
    <x v="0"/>
    <x v="0"/>
    <x v="0"/>
    <x v="0"/>
    <x v="0"/>
    <x v="260"/>
    <x v="3"/>
    <n v="1"/>
    <n v="1"/>
    <x v="0"/>
    <d v="2014-05-10T00:00:00"/>
    <x v="211"/>
    <d v="2021-02-05T00:00:00"/>
    <x v="31"/>
    <n v="492"/>
    <n v="19"/>
    <n v="110"/>
    <n v="16"/>
    <n v="12"/>
    <n v="12"/>
    <n v="4"/>
    <x v="4"/>
    <x v="2"/>
    <n v="5.6408399062439729"/>
    <n v="3"/>
    <x v="3"/>
    <n v="10.099396111204582"/>
    <n v="4"/>
    <n v="0"/>
    <n v="0"/>
    <n v="0"/>
    <n v="0"/>
    <n v="0"/>
    <n v="0"/>
    <n v="0"/>
    <x v="4"/>
  </r>
  <r>
    <n v="3197"/>
    <n v="1980"/>
    <x v="13"/>
    <x v="2"/>
    <x v="2"/>
    <x v="1"/>
    <x v="1"/>
    <x v="0"/>
    <x v="261"/>
    <x v="3"/>
    <n v="0"/>
    <n v="1"/>
    <x v="2"/>
    <d v="2013-12-16T00:00:00"/>
    <x v="212"/>
    <d v="2021-02-05T00:00:00"/>
    <x v="75"/>
    <n v="275"/>
    <n v="59"/>
    <n v="107"/>
    <n v="69"/>
    <n v="101"/>
    <n v="59"/>
    <n v="2"/>
    <x v="4"/>
    <x v="2"/>
    <n v="6.2049051670927806"/>
    <n v="4"/>
    <x v="5"/>
    <n v="7.7175365716127855"/>
    <n v="4"/>
    <n v="0"/>
    <n v="0"/>
    <n v="0"/>
    <n v="0"/>
    <n v="0"/>
    <n v="0"/>
    <n v="0"/>
    <x v="0"/>
  </r>
  <r>
    <n v="6652"/>
    <n v="1965"/>
    <x v="42"/>
    <x v="2"/>
    <x v="2"/>
    <x v="1"/>
    <x v="1"/>
    <x v="0"/>
    <x v="262"/>
    <x v="3"/>
    <n v="0"/>
    <n v="0"/>
    <x v="1"/>
    <d v="2014-06-09T00:00:00"/>
    <x v="213"/>
    <d v="2021-02-05T00:00:00"/>
    <x v="72"/>
    <n v="227"/>
    <n v="151"/>
    <n v="573"/>
    <n v="98"/>
    <n v="54"/>
    <n v="31"/>
    <n v="1"/>
    <x v="9"/>
    <x v="2"/>
    <n v="3.3521124931559791"/>
    <n v="4"/>
    <x v="4"/>
    <n v="9.1088210670812728"/>
    <n v="1"/>
    <n v="0"/>
    <n v="0"/>
    <n v="0"/>
    <n v="0"/>
    <n v="0"/>
    <n v="0"/>
    <n v="0"/>
    <x v="4"/>
  </r>
  <r>
    <n v="5077"/>
    <n v="1979"/>
    <x v="30"/>
    <x v="2"/>
    <x v="2"/>
    <x v="0"/>
    <x v="0"/>
    <x v="0"/>
    <x v="263"/>
    <x v="3"/>
    <n v="0"/>
    <n v="1"/>
    <x v="2"/>
    <d v="2013-11-02T00:00:00"/>
    <x v="214"/>
    <d v="2021-02-05T00:00:00"/>
    <x v="26"/>
    <n v="425"/>
    <n v="115"/>
    <n v="292"/>
    <n v="23"/>
    <n v="35"/>
    <n v="79"/>
    <n v="1"/>
    <x v="4"/>
    <x v="2"/>
    <n v="5.7636660344258832"/>
    <n v="6"/>
    <x v="10"/>
    <n v="11.19198173323881"/>
    <n v="3"/>
    <n v="0"/>
    <n v="0"/>
    <n v="0"/>
    <n v="0"/>
    <n v="0"/>
    <n v="0"/>
    <n v="0"/>
    <x v="4"/>
  </r>
  <r>
    <n v="6173"/>
    <n v="1979"/>
    <x v="30"/>
    <x v="2"/>
    <x v="2"/>
    <x v="0"/>
    <x v="0"/>
    <x v="0"/>
    <x v="263"/>
    <x v="3"/>
    <n v="0"/>
    <n v="1"/>
    <x v="2"/>
    <d v="2013-11-02T00:00:00"/>
    <x v="214"/>
    <d v="2021-02-05T00:00:00"/>
    <x v="26"/>
    <n v="425"/>
    <n v="115"/>
    <n v="292"/>
    <n v="23"/>
    <n v="35"/>
    <n v="79"/>
    <n v="1"/>
    <x v="4"/>
    <x v="2"/>
    <n v="5.84947241829585"/>
    <n v="6"/>
    <x v="10"/>
    <n v="11.176598214320657"/>
    <n v="3"/>
    <n v="0"/>
    <n v="0"/>
    <n v="0"/>
    <n v="0"/>
    <n v="0"/>
    <n v="0"/>
    <n v="0"/>
    <x v="0"/>
  </r>
  <r>
    <n v="1627"/>
    <n v="1957"/>
    <x v="50"/>
    <x v="3"/>
    <x v="1"/>
    <x v="2"/>
    <x v="2"/>
    <x v="1"/>
    <x v="264"/>
    <x v="3"/>
    <n v="0"/>
    <n v="0"/>
    <x v="1"/>
    <d v="2013-01-26T00:00:00"/>
    <x v="215"/>
    <d v="2021-02-05T00:00:00"/>
    <x v="28"/>
    <n v="408"/>
    <n v="61"/>
    <n v="109"/>
    <n v="48"/>
    <n v="122"/>
    <n v="41"/>
    <n v="1"/>
    <x v="8"/>
    <x v="2"/>
    <n v="5.2006507831246633"/>
    <n v="7"/>
    <x v="4"/>
    <n v="8.7448516902789244"/>
    <n v="4"/>
    <n v="1"/>
    <n v="0"/>
    <n v="0"/>
    <n v="0"/>
    <n v="0"/>
    <n v="0"/>
    <n v="0"/>
    <x v="0"/>
  </r>
  <r>
    <n v="3595"/>
    <n v="1963"/>
    <x v="52"/>
    <x v="2"/>
    <x v="2"/>
    <x v="0"/>
    <x v="0"/>
    <x v="0"/>
    <x v="265"/>
    <x v="3"/>
    <n v="0"/>
    <n v="1"/>
    <x v="2"/>
    <d v="2014-02-28T00:00:00"/>
    <x v="216"/>
    <d v="2021-02-05T00:00:00"/>
    <x v="16"/>
    <n v="631"/>
    <n v="43"/>
    <n v="239"/>
    <n v="128"/>
    <n v="76"/>
    <n v="21"/>
    <n v="2"/>
    <x v="4"/>
    <x v="2"/>
    <n v="6.083140110011267"/>
    <n v="8"/>
    <x v="9"/>
    <n v="12.169106858896139"/>
    <n v="3"/>
    <n v="0"/>
    <n v="0"/>
    <n v="0"/>
    <n v="0"/>
    <n v="0"/>
    <n v="0"/>
    <n v="0"/>
    <x v="0"/>
  </r>
  <r>
    <n v="10486"/>
    <n v="1948"/>
    <x v="25"/>
    <x v="2"/>
    <x v="2"/>
    <x v="1"/>
    <x v="1"/>
    <x v="0"/>
    <x v="266"/>
    <x v="3"/>
    <n v="0"/>
    <n v="0"/>
    <x v="1"/>
    <d v="2013-05-29T00:00:00"/>
    <x v="217"/>
    <d v="2021-02-05T00:00:00"/>
    <x v="10"/>
    <n v="476"/>
    <n v="75"/>
    <n v="162"/>
    <n v="29"/>
    <n v="151"/>
    <n v="97"/>
    <n v="1"/>
    <x v="6"/>
    <x v="2"/>
    <n v="4.2010065988329197"/>
    <n v="4"/>
    <x v="5"/>
    <n v="7.855995914188898"/>
    <n v="2"/>
    <n v="0"/>
    <n v="0"/>
    <n v="0"/>
    <n v="0"/>
    <n v="0"/>
    <n v="0"/>
    <n v="0"/>
    <x v="0"/>
  </r>
  <r>
    <n v="2324"/>
    <n v="1972"/>
    <x v="38"/>
    <x v="2"/>
    <x v="2"/>
    <x v="0"/>
    <x v="0"/>
    <x v="0"/>
    <x v="267"/>
    <x v="3"/>
    <n v="0"/>
    <n v="1"/>
    <x v="2"/>
    <d v="2013-10-27T00:00:00"/>
    <x v="218"/>
    <d v="2021-02-05T00:00:00"/>
    <x v="58"/>
    <n v="625"/>
    <n v="38"/>
    <n v="242"/>
    <n v="50"/>
    <n v="34"/>
    <n v="76"/>
    <n v="2"/>
    <x v="5"/>
    <x v="1"/>
    <n v="6.8128597541042577"/>
    <n v="11"/>
    <x v="10"/>
    <n v="10.913553283858313"/>
    <n v="4"/>
    <n v="0"/>
    <n v="0"/>
    <n v="1"/>
    <n v="0"/>
    <n v="0"/>
    <n v="0"/>
    <n v="0"/>
    <x v="0"/>
  </r>
  <r>
    <n v="4002"/>
    <n v="1960"/>
    <x v="11"/>
    <x v="0"/>
    <x v="0"/>
    <x v="1"/>
    <x v="1"/>
    <x v="0"/>
    <x v="268"/>
    <x v="3"/>
    <n v="0"/>
    <n v="1"/>
    <x v="2"/>
    <d v="2013-10-13T00:00:00"/>
    <x v="219"/>
    <d v="2021-02-05T00:00:00"/>
    <x v="87"/>
    <n v="463"/>
    <n v="96"/>
    <n v="333"/>
    <n v="168"/>
    <n v="53"/>
    <n v="10"/>
    <n v="1"/>
    <x v="5"/>
    <x v="1"/>
    <n v="7.2298757287549842"/>
    <n v="7"/>
    <x v="9"/>
    <n v="11.73505625502362"/>
    <n v="3"/>
    <n v="0"/>
    <n v="0"/>
    <n v="0"/>
    <n v="0"/>
    <n v="0"/>
    <n v="0"/>
    <n v="0"/>
    <x v="0"/>
  </r>
  <r>
    <n v="7861"/>
    <n v="1952"/>
    <x v="41"/>
    <x v="1"/>
    <x v="1"/>
    <x v="1"/>
    <x v="1"/>
    <x v="0"/>
    <x v="269"/>
    <x v="3"/>
    <n v="0"/>
    <n v="1"/>
    <x v="2"/>
    <d v="2014-02-05T00:00:00"/>
    <x v="56"/>
    <d v="2021-02-05T00:00:00"/>
    <x v="12"/>
    <n v="820"/>
    <n v="57"/>
    <n v="242"/>
    <n v="45"/>
    <n v="0"/>
    <n v="11"/>
    <n v="2"/>
    <x v="7"/>
    <x v="1"/>
    <n v="7.7640234355949804"/>
    <n v="3"/>
    <x v="11"/>
    <n v="5.9465681140943536"/>
    <n v="4"/>
    <n v="0"/>
    <n v="0"/>
    <n v="0"/>
    <n v="0"/>
    <n v="0"/>
    <n v="0"/>
    <n v="0"/>
    <x v="0"/>
  </r>
  <r>
    <n v="9743"/>
    <n v="1955"/>
    <x v="49"/>
    <x v="2"/>
    <x v="2"/>
    <x v="1"/>
    <x v="1"/>
    <x v="0"/>
    <x v="270"/>
    <x v="3"/>
    <n v="0"/>
    <n v="1"/>
    <x v="2"/>
    <d v="2013-01-11T00:00:00"/>
    <x v="165"/>
    <d v="2021-02-05T00:00:00"/>
    <x v="5"/>
    <n v="1449"/>
    <n v="89"/>
    <n v="161"/>
    <n v="69"/>
    <n v="35"/>
    <n v="107"/>
    <n v="2"/>
    <x v="10"/>
    <x v="1"/>
    <n v="11.018362216773129"/>
    <n v="8"/>
    <x v="5"/>
    <n v="7.6260052719517546"/>
    <n v="6"/>
    <n v="0"/>
    <n v="0"/>
    <n v="0"/>
    <n v="0"/>
    <n v="1"/>
    <n v="0"/>
    <n v="0"/>
    <x v="4"/>
  </r>
  <r>
    <n v="6565"/>
    <n v="1949"/>
    <x v="5"/>
    <x v="1"/>
    <x v="1"/>
    <x v="1"/>
    <x v="1"/>
    <x v="0"/>
    <x v="271"/>
    <x v="3"/>
    <n v="0"/>
    <n v="1"/>
    <x v="2"/>
    <d v="2013-03-28T00:00:00"/>
    <x v="154"/>
    <d v="2021-02-05T00:00:00"/>
    <x v="42"/>
    <n v="1012"/>
    <n v="80"/>
    <n v="498"/>
    <n v="0"/>
    <n v="16"/>
    <n v="176"/>
    <n v="2"/>
    <x v="10"/>
    <x v="1"/>
    <n v="10.645736880991519"/>
    <n v="4"/>
    <x v="4"/>
    <n v="9.235498730916591"/>
    <n v="5"/>
    <n v="1"/>
    <n v="0"/>
    <n v="0"/>
    <n v="0"/>
    <n v="0"/>
    <n v="0"/>
    <n v="0"/>
    <x v="1"/>
  </r>
  <r>
    <n v="6931"/>
    <n v="1967"/>
    <x v="51"/>
    <x v="2"/>
    <x v="2"/>
    <x v="2"/>
    <x v="2"/>
    <x v="1"/>
    <x v="272"/>
    <x v="3"/>
    <n v="0"/>
    <n v="0"/>
    <x v="1"/>
    <d v="2014-02-15T00:00:00"/>
    <x v="220"/>
    <d v="2021-02-05T00:00:00"/>
    <x v="49"/>
    <n v="464"/>
    <n v="151"/>
    <n v="292"/>
    <n v="65"/>
    <n v="60"/>
    <n v="30"/>
    <n v="1"/>
    <x v="7"/>
    <x v="1"/>
    <n v="7.8226948293677605"/>
    <n v="3"/>
    <x v="7"/>
    <n v="4.2975077709013609"/>
    <n v="4"/>
    <n v="0"/>
    <n v="0"/>
    <n v="0"/>
    <n v="0"/>
    <n v="1"/>
    <n v="1"/>
    <n v="0"/>
    <x v="0"/>
  </r>
  <r>
    <n v="6428"/>
    <n v="1950"/>
    <x v="48"/>
    <x v="0"/>
    <x v="0"/>
    <x v="4"/>
    <x v="4"/>
    <x v="1"/>
    <x v="273"/>
    <x v="3"/>
    <n v="0"/>
    <n v="0"/>
    <x v="1"/>
    <d v="2014-05-03T00:00:00"/>
    <x v="221"/>
    <d v="2021-02-05T00:00:00"/>
    <x v="2"/>
    <n v="605"/>
    <n v="10"/>
    <n v="345"/>
    <n v="84"/>
    <n v="54"/>
    <n v="32"/>
    <n v="1"/>
    <x v="1"/>
    <x v="0"/>
    <n v="0.76801599428655698"/>
    <n v="8"/>
    <x v="6"/>
    <n v="7.3114603082432783"/>
    <n v="0"/>
    <n v="0"/>
    <n v="0"/>
    <n v="0"/>
    <n v="0"/>
    <n v="0"/>
    <n v="0"/>
    <n v="0"/>
    <x v="0"/>
  </r>
  <r>
    <n v="7725"/>
    <n v="1965"/>
    <x v="42"/>
    <x v="3"/>
    <x v="1"/>
    <x v="1"/>
    <x v="1"/>
    <x v="0"/>
    <x v="274"/>
    <x v="3"/>
    <n v="0"/>
    <n v="0"/>
    <x v="1"/>
    <d v="2014-03-08T00:00:00"/>
    <x v="222"/>
    <d v="2021-02-05T00:00:00"/>
    <x v="35"/>
    <n v="173"/>
    <n v="26"/>
    <n v="255"/>
    <n v="35"/>
    <n v="71"/>
    <n v="81"/>
    <n v="1"/>
    <x v="6"/>
    <x v="2"/>
    <n v="4.3047717594318735"/>
    <n v="4"/>
    <x v="6"/>
    <n v="7.2382612740628511"/>
    <n v="1"/>
    <n v="0"/>
    <n v="0"/>
    <n v="0"/>
    <n v="0"/>
    <n v="0"/>
    <n v="0"/>
    <n v="0"/>
    <x v="2"/>
  </r>
  <r>
    <n v="375"/>
    <n v="1954"/>
    <x v="20"/>
    <x v="2"/>
    <x v="2"/>
    <x v="2"/>
    <x v="2"/>
    <x v="1"/>
    <x v="275"/>
    <x v="3"/>
    <n v="0"/>
    <n v="0"/>
    <x v="1"/>
    <d v="2013-02-25T00:00:00"/>
    <x v="50"/>
    <d v="2021-02-05T00:00:00"/>
    <x v="13"/>
    <n v="516"/>
    <n v="56"/>
    <n v="449"/>
    <n v="86"/>
    <n v="33"/>
    <n v="16"/>
    <n v="1"/>
    <x v="12"/>
    <x v="0"/>
    <n v="1.9916470163521933"/>
    <n v="2"/>
    <x v="10"/>
    <n v="10.719839837535998"/>
    <n v="1"/>
    <n v="0"/>
    <n v="0"/>
    <n v="0"/>
    <n v="0"/>
    <n v="0"/>
    <n v="0"/>
    <n v="0"/>
    <x v="0"/>
  </r>
  <r>
    <n v="2147"/>
    <n v="1969"/>
    <x v="16"/>
    <x v="2"/>
    <x v="2"/>
    <x v="0"/>
    <x v="0"/>
    <x v="0"/>
    <x v="276"/>
    <x v="3"/>
    <n v="0"/>
    <n v="0"/>
    <x v="1"/>
    <d v="2013-08-16T00:00:00"/>
    <x v="223"/>
    <d v="2021-02-05T00:00:00"/>
    <x v="42"/>
    <n v="736"/>
    <n v="63"/>
    <n v="946"/>
    <n v="219"/>
    <n v="189"/>
    <n v="126"/>
    <n v="1"/>
    <x v="6"/>
    <x v="2"/>
    <n v="3.8579493471800439"/>
    <n v="7"/>
    <x v="10"/>
    <n v="10.760017470661156"/>
    <n v="2"/>
    <n v="1"/>
    <n v="0"/>
    <n v="0"/>
    <n v="0"/>
    <n v="1"/>
    <n v="0"/>
    <n v="0"/>
    <x v="0"/>
  </r>
  <r>
    <n v="10925"/>
    <n v="1983"/>
    <x v="10"/>
    <x v="2"/>
    <x v="2"/>
    <x v="1"/>
    <x v="1"/>
    <x v="0"/>
    <x v="277"/>
    <x v="3"/>
    <n v="0"/>
    <n v="0"/>
    <x v="1"/>
    <d v="2014-01-14T00:00:00"/>
    <x v="224"/>
    <d v="2021-02-05T00:00:00"/>
    <x v="69"/>
    <n v="255"/>
    <n v="31"/>
    <n v="446"/>
    <n v="40"/>
    <n v="56"/>
    <n v="175"/>
    <n v="1"/>
    <x v="9"/>
    <x v="2"/>
    <n v="2.9608481616116524"/>
    <n v="10"/>
    <x v="10"/>
    <n v="10.700831443913501"/>
    <n v="1"/>
    <n v="0"/>
    <n v="0"/>
    <n v="0"/>
    <n v="0"/>
    <n v="0"/>
    <n v="0"/>
    <n v="0"/>
    <x v="3"/>
  </r>
  <r>
    <n v="4138"/>
    <n v="1962"/>
    <x v="39"/>
    <x v="2"/>
    <x v="2"/>
    <x v="3"/>
    <x v="3"/>
    <x v="1"/>
    <x v="278"/>
    <x v="3"/>
    <n v="0"/>
    <n v="1"/>
    <x v="2"/>
    <d v="2014-05-24T00:00:00"/>
    <x v="225"/>
    <d v="2021-02-05T00:00:00"/>
    <x v="64"/>
    <n v="411"/>
    <n v="106"/>
    <n v="147"/>
    <n v="54"/>
    <n v="115"/>
    <n v="66"/>
    <n v="1"/>
    <x v="8"/>
    <x v="2"/>
    <n v="4.8306530583550211"/>
    <n v="10"/>
    <x v="6"/>
    <n v="7.1951933255853744"/>
    <n v="1"/>
    <n v="0"/>
    <n v="0"/>
    <n v="1"/>
    <n v="0"/>
    <n v="0"/>
    <n v="0"/>
    <n v="0"/>
    <x v="0"/>
  </r>
  <r>
    <n v="10479"/>
    <n v="1975"/>
    <x v="6"/>
    <x v="0"/>
    <x v="0"/>
    <x v="1"/>
    <x v="1"/>
    <x v="0"/>
    <x v="279"/>
    <x v="3"/>
    <n v="0"/>
    <n v="0"/>
    <x v="1"/>
    <d v="2012-12-07T00:00:00"/>
    <x v="53"/>
    <d v="2021-02-05T00:00:00"/>
    <x v="84"/>
    <n v="749"/>
    <n v="40"/>
    <n v="294"/>
    <n v="121"/>
    <n v="160"/>
    <n v="147"/>
    <n v="1"/>
    <x v="9"/>
    <x v="2"/>
    <n v="3.271504548630483"/>
    <n v="2"/>
    <x v="8"/>
    <n v="4.7090048038389973"/>
    <n v="1"/>
    <n v="0"/>
    <n v="0"/>
    <n v="0"/>
    <n v="0"/>
    <n v="0"/>
    <n v="0"/>
    <n v="0"/>
    <x v="6"/>
  </r>
  <r>
    <n v="10590"/>
    <n v="1956"/>
    <x v="27"/>
    <x v="0"/>
    <x v="0"/>
    <x v="0"/>
    <x v="0"/>
    <x v="0"/>
    <x v="280"/>
    <x v="3"/>
    <n v="0"/>
    <n v="0"/>
    <x v="1"/>
    <d v="2013-03-30T00:00:00"/>
    <x v="123"/>
    <d v="2021-02-05T00:00:00"/>
    <x v="42"/>
    <n v="794"/>
    <n v="73"/>
    <n v="573"/>
    <n v="0"/>
    <n v="29"/>
    <n v="14"/>
    <n v="1"/>
    <x v="6"/>
    <x v="2"/>
    <n v="4.1470602157186143"/>
    <n v="8"/>
    <x v="3"/>
    <n v="9.6272333466958049"/>
    <n v="2"/>
    <n v="0"/>
    <n v="0"/>
    <n v="0"/>
    <n v="0"/>
    <n v="0"/>
    <n v="0"/>
    <n v="0"/>
    <x v="0"/>
  </r>
  <r>
    <n v="10858"/>
    <n v="1975"/>
    <x v="6"/>
    <x v="2"/>
    <x v="2"/>
    <x v="0"/>
    <x v="0"/>
    <x v="0"/>
    <x v="281"/>
    <x v="3"/>
    <n v="1"/>
    <n v="1"/>
    <x v="0"/>
    <d v="2013-09-09T00:00:00"/>
    <x v="162"/>
    <d v="2021-02-05T00:00:00"/>
    <x v="75"/>
    <n v="355"/>
    <n v="30"/>
    <n v="177"/>
    <n v="90"/>
    <n v="138"/>
    <n v="30"/>
    <n v="4"/>
    <x v="3"/>
    <x v="1"/>
    <n v="8.9766934504590168"/>
    <n v="5"/>
    <x v="6"/>
    <n v="6.7348507089936103"/>
    <n v="5"/>
    <n v="0"/>
    <n v="0"/>
    <n v="0"/>
    <n v="0"/>
    <n v="0"/>
    <n v="0"/>
    <n v="0"/>
    <x v="0"/>
  </r>
  <r>
    <n v="3507"/>
    <n v="1970"/>
    <x v="8"/>
    <x v="2"/>
    <x v="2"/>
    <x v="3"/>
    <x v="3"/>
    <x v="1"/>
    <x v="282"/>
    <x v="3"/>
    <n v="1"/>
    <n v="0"/>
    <x v="2"/>
    <d v="2012-08-17T00:00:00"/>
    <x v="226"/>
    <d v="2021-02-05T00:00:00"/>
    <x v="45"/>
    <n v="676"/>
    <n v="161"/>
    <n v="426"/>
    <n v="210"/>
    <n v="44"/>
    <n v="58"/>
    <n v="2"/>
    <x v="12"/>
    <x v="0"/>
    <n v="1.8970152807473279"/>
    <n v="5"/>
    <x v="8"/>
    <n v="4.7637357764202326"/>
    <n v="6"/>
    <n v="0"/>
    <n v="0"/>
    <n v="0"/>
    <n v="0"/>
    <n v="0"/>
    <n v="1"/>
    <n v="0"/>
    <x v="1"/>
  </r>
  <r>
    <n v="7022"/>
    <n v="1971"/>
    <x v="2"/>
    <x v="2"/>
    <x v="2"/>
    <x v="1"/>
    <x v="1"/>
    <x v="0"/>
    <x v="283"/>
    <x v="3"/>
    <n v="1"/>
    <n v="0"/>
    <x v="2"/>
    <d v="2012-09-28T00:00:00"/>
    <x v="186"/>
    <d v="2021-02-05T00:00:00"/>
    <x v="38"/>
    <n v="739"/>
    <n v="107"/>
    <n v="309"/>
    <n v="140"/>
    <n v="80"/>
    <n v="35"/>
    <n v="1"/>
    <x v="12"/>
    <x v="0"/>
    <n v="2.394096781459901"/>
    <n v="5"/>
    <x v="2"/>
    <n v="13.013203231630991"/>
    <n v="6"/>
    <n v="0"/>
    <n v="0"/>
    <n v="0"/>
    <n v="0"/>
    <n v="0"/>
    <n v="0"/>
    <n v="0"/>
    <x v="3"/>
  </r>
  <r>
    <n v="9493"/>
    <n v="1980"/>
    <x v="13"/>
    <x v="0"/>
    <x v="0"/>
    <x v="3"/>
    <x v="3"/>
    <x v="1"/>
    <x v="284"/>
    <x v="3"/>
    <n v="0"/>
    <n v="0"/>
    <x v="1"/>
    <d v="2013-05-05T00:00:00"/>
    <x v="74"/>
    <d v="2021-02-05T00:00:00"/>
    <x v="91"/>
    <n v="840"/>
    <n v="53"/>
    <n v="804"/>
    <n v="23"/>
    <n v="71"/>
    <n v="17"/>
    <n v="1"/>
    <x v="8"/>
    <x v="2"/>
    <n v="5.1297922344004769"/>
    <n v="4"/>
    <x v="5"/>
    <n v="8.2592301812115494"/>
    <n v="3"/>
    <n v="1"/>
    <n v="0"/>
    <n v="0"/>
    <n v="0"/>
    <n v="1"/>
    <n v="1"/>
    <n v="0"/>
    <x v="4"/>
  </r>
  <r>
    <n v="2591"/>
    <n v="1959"/>
    <x v="34"/>
    <x v="2"/>
    <x v="2"/>
    <x v="4"/>
    <x v="4"/>
    <x v="1"/>
    <x v="285"/>
    <x v="3"/>
    <n v="0"/>
    <n v="1"/>
    <x v="2"/>
    <d v="2014-06-22T00:00:00"/>
    <x v="177"/>
    <d v="2021-02-05T00:00:00"/>
    <x v="92"/>
    <n v="526"/>
    <n v="35"/>
    <n v="214"/>
    <n v="69"/>
    <n v="53"/>
    <n v="35"/>
    <n v="2"/>
    <x v="4"/>
    <x v="2"/>
    <n v="5.7558679131759956"/>
    <n v="3"/>
    <x v="7"/>
    <n v="4.1139987677808341"/>
    <n v="2"/>
    <n v="0"/>
    <n v="0"/>
    <n v="0"/>
    <n v="0"/>
    <n v="0"/>
    <n v="0"/>
    <n v="0"/>
    <x v="1"/>
  </r>
  <r>
    <n v="2666"/>
    <n v="1972"/>
    <x v="38"/>
    <x v="1"/>
    <x v="1"/>
    <x v="1"/>
    <x v="1"/>
    <x v="0"/>
    <x v="286"/>
    <x v="3"/>
    <n v="0"/>
    <n v="1"/>
    <x v="2"/>
    <d v="2014-02-06T00:00:00"/>
    <x v="227"/>
    <d v="2021-02-05T00:00:00"/>
    <x v="1"/>
    <n v="519"/>
    <n v="50"/>
    <n v="167"/>
    <n v="130"/>
    <n v="0"/>
    <n v="41"/>
    <n v="1"/>
    <x v="7"/>
    <x v="1"/>
    <n v="7.9897295183446584"/>
    <n v="3"/>
    <x v="10"/>
    <n v="10.793409354180731"/>
    <n v="3"/>
    <n v="0"/>
    <n v="0"/>
    <n v="0"/>
    <n v="1"/>
    <n v="0"/>
    <n v="0"/>
    <n v="0"/>
    <x v="4"/>
  </r>
  <r>
    <n v="4149"/>
    <n v="1948"/>
    <x v="25"/>
    <x v="0"/>
    <x v="0"/>
    <x v="0"/>
    <x v="0"/>
    <x v="0"/>
    <x v="287"/>
    <x v="3"/>
    <n v="0"/>
    <n v="0"/>
    <x v="1"/>
    <d v="2014-05-13T00:00:00"/>
    <x v="228"/>
    <d v="2021-02-05T00:00:00"/>
    <x v="37"/>
    <n v="586"/>
    <n v="66"/>
    <n v="653"/>
    <n v="17"/>
    <n v="0"/>
    <n v="26"/>
    <n v="1"/>
    <x v="8"/>
    <x v="2"/>
    <n v="5.2024685953742775"/>
    <n v="9"/>
    <x v="11"/>
    <n v="5.6999386760510218"/>
    <n v="2"/>
    <n v="0"/>
    <n v="0"/>
    <n v="0"/>
    <n v="0"/>
    <n v="0"/>
    <n v="0"/>
    <n v="0"/>
    <x v="0"/>
  </r>
  <r>
    <n v="4998"/>
    <n v="1962"/>
    <x v="39"/>
    <x v="2"/>
    <x v="2"/>
    <x v="0"/>
    <x v="0"/>
    <x v="0"/>
    <x v="288"/>
    <x v="3"/>
    <n v="0"/>
    <n v="0"/>
    <x v="1"/>
    <d v="2014-05-23T00:00:00"/>
    <x v="15"/>
    <d v="2021-02-05T00:00:00"/>
    <x v="5"/>
    <n v="292"/>
    <n v="30"/>
    <n v="415"/>
    <n v="63"/>
    <n v="33"/>
    <n v="200"/>
    <n v="1"/>
    <x v="6"/>
    <x v="2"/>
    <n v="3.6315583027296769"/>
    <n v="5"/>
    <x v="7"/>
    <n v="3.9158661184732244"/>
    <n v="2"/>
    <n v="1"/>
    <n v="0"/>
    <n v="0"/>
    <n v="0"/>
    <n v="0"/>
    <n v="0"/>
    <n v="0"/>
    <x v="0"/>
  </r>
  <r>
    <n v="7321"/>
    <n v="1962"/>
    <x v="39"/>
    <x v="2"/>
    <x v="2"/>
    <x v="0"/>
    <x v="0"/>
    <x v="0"/>
    <x v="288"/>
    <x v="3"/>
    <n v="0"/>
    <n v="0"/>
    <x v="1"/>
    <d v="2014-05-23T00:00:00"/>
    <x v="15"/>
    <d v="2021-02-05T00:00:00"/>
    <x v="5"/>
    <n v="292"/>
    <n v="30"/>
    <n v="415"/>
    <n v="63"/>
    <n v="33"/>
    <n v="200"/>
    <n v="1"/>
    <x v="6"/>
    <x v="2"/>
    <n v="3.8812969977693821"/>
    <n v="5"/>
    <x v="7"/>
    <n v="4.2618571137377721"/>
    <n v="2"/>
    <n v="1"/>
    <n v="0"/>
    <n v="0"/>
    <n v="0"/>
    <n v="0"/>
    <n v="0"/>
    <n v="0"/>
    <x v="2"/>
  </r>
  <r>
    <n v="3422"/>
    <n v="1975"/>
    <x v="6"/>
    <x v="2"/>
    <x v="2"/>
    <x v="1"/>
    <x v="1"/>
    <x v="0"/>
    <x v="289"/>
    <x v="3"/>
    <n v="0"/>
    <n v="1"/>
    <x v="2"/>
    <d v="2012-11-29T00:00:00"/>
    <x v="229"/>
    <d v="2021-02-05T00:00:00"/>
    <x v="53"/>
    <n v="1115"/>
    <n v="12"/>
    <n v="128"/>
    <n v="33"/>
    <n v="12"/>
    <n v="76"/>
    <n v="1"/>
    <x v="12"/>
    <x v="0"/>
    <n v="2.1137222553805746"/>
    <n v="3"/>
    <x v="7"/>
    <n v="4.0777893542563746"/>
    <n v="6"/>
    <n v="0"/>
    <n v="1"/>
    <n v="0"/>
    <n v="1"/>
    <n v="0"/>
    <n v="0"/>
    <n v="0"/>
    <x v="5"/>
  </r>
  <r>
    <n v="146"/>
    <n v="1960"/>
    <x v="11"/>
    <x v="0"/>
    <x v="0"/>
    <x v="3"/>
    <x v="3"/>
    <x v="1"/>
    <x v="290"/>
    <x v="3"/>
    <n v="0"/>
    <n v="0"/>
    <x v="1"/>
    <d v="2013-11-15T00:00:00"/>
    <x v="96"/>
    <d v="2021-02-05T00:00:00"/>
    <x v="46"/>
    <n v="760"/>
    <n v="53"/>
    <n v="400"/>
    <n v="17"/>
    <n v="93"/>
    <n v="0"/>
    <n v="1"/>
    <x v="6"/>
    <x v="2"/>
    <n v="3.9674215900337568"/>
    <n v="5"/>
    <x v="10"/>
    <n v="11.002880683636079"/>
    <n v="2"/>
    <n v="1"/>
    <n v="0"/>
    <n v="0"/>
    <n v="0"/>
    <n v="0"/>
    <n v="0"/>
    <n v="0"/>
    <x v="0"/>
  </r>
  <r>
    <n v="10965"/>
    <n v="1955"/>
    <x v="49"/>
    <x v="2"/>
    <x v="2"/>
    <x v="0"/>
    <x v="0"/>
    <x v="0"/>
    <x v="291"/>
    <x v="3"/>
    <n v="0"/>
    <n v="0"/>
    <x v="1"/>
    <d v="2013-02-22T00:00:00"/>
    <x v="37"/>
    <d v="2021-02-05T00:00:00"/>
    <x v="31"/>
    <n v="983"/>
    <n v="20"/>
    <n v="389"/>
    <n v="240"/>
    <n v="50"/>
    <n v="40"/>
    <n v="1"/>
    <x v="9"/>
    <x v="2"/>
    <n v="2.991316174556073"/>
    <n v="5"/>
    <x v="2"/>
    <n v="13.352344878649479"/>
    <n v="6"/>
    <n v="1"/>
    <n v="0"/>
    <n v="0"/>
    <n v="0"/>
    <n v="0"/>
    <n v="0"/>
    <n v="0"/>
    <x v="0"/>
  </r>
  <r>
    <n v="10424"/>
    <n v="1968"/>
    <x v="43"/>
    <x v="2"/>
    <x v="2"/>
    <x v="3"/>
    <x v="3"/>
    <x v="1"/>
    <x v="292"/>
    <x v="3"/>
    <n v="0"/>
    <n v="0"/>
    <x v="1"/>
    <d v="2013-12-09T00:00:00"/>
    <x v="230"/>
    <d v="2021-02-05T00:00:00"/>
    <x v="14"/>
    <n v="265"/>
    <n v="138"/>
    <n v="553"/>
    <n v="224"/>
    <n v="23"/>
    <n v="92"/>
    <n v="1"/>
    <x v="6"/>
    <x v="2"/>
    <n v="3.9800746237724502"/>
    <n v="4"/>
    <x v="4"/>
    <n v="9.315392599181628"/>
    <n v="1"/>
    <n v="0"/>
    <n v="0"/>
    <n v="0"/>
    <n v="0"/>
    <n v="0"/>
    <n v="0"/>
    <n v="0"/>
    <x v="3"/>
  </r>
  <r>
    <n v="6200"/>
    <n v="1951"/>
    <x v="17"/>
    <x v="2"/>
    <x v="2"/>
    <x v="1"/>
    <x v="1"/>
    <x v="0"/>
    <x v="293"/>
    <x v="3"/>
    <n v="0"/>
    <n v="1"/>
    <x v="2"/>
    <d v="2013-04-08T00:00:00"/>
    <x v="231"/>
    <d v="2021-02-05T00:00:00"/>
    <x v="93"/>
    <n v="340"/>
    <n v="108"/>
    <n v="185"/>
    <n v="130"/>
    <n v="38"/>
    <n v="100"/>
    <n v="2"/>
    <x v="4"/>
    <x v="2"/>
    <n v="5.9742573182122491"/>
    <n v="6"/>
    <x v="4"/>
    <n v="9.3583830385103557"/>
    <n v="3"/>
    <n v="0"/>
    <n v="0"/>
    <n v="0"/>
    <n v="0"/>
    <n v="0"/>
    <n v="0"/>
    <n v="0"/>
    <x v="0"/>
  </r>
  <r>
    <n v="7106"/>
    <n v="1943"/>
    <x v="54"/>
    <x v="0"/>
    <x v="0"/>
    <x v="1"/>
    <x v="1"/>
    <x v="0"/>
    <x v="294"/>
    <x v="3"/>
    <n v="0"/>
    <n v="0"/>
    <x v="1"/>
    <d v="2014-03-31T00:00:00"/>
    <x v="38"/>
    <d v="2021-02-05T00:00:00"/>
    <x v="52"/>
    <n v="483"/>
    <n v="0"/>
    <n v="591"/>
    <n v="156"/>
    <n v="0"/>
    <n v="12"/>
    <n v="1"/>
    <x v="9"/>
    <x v="2"/>
    <n v="2.6444172954728455"/>
    <n v="5"/>
    <x v="3"/>
    <n v="9.9506327774517516"/>
    <n v="1"/>
    <n v="0"/>
    <n v="0"/>
    <n v="0"/>
    <n v="0"/>
    <n v="0"/>
    <n v="0"/>
    <n v="0"/>
    <x v="0"/>
  </r>
  <r>
    <n v="7503"/>
    <n v="1976"/>
    <x v="0"/>
    <x v="2"/>
    <x v="2"/>
    <x v="3"/>
    <x v="3"/>
    <x v="1"/>
    <x v="295"/>
    <x v="3"/>
    <n v="0"/>
    <n v="0"/>
    <x v="1"/>
    <d v="2012-10-12T00:00:00"/>
    <x v="159"/>
    <d v="2021-02-05T00:00:00"/>
    <x v="85"/>
    <n v="1032"/>
    <n v="105"/>
    <n v="779"/>
    <n v="137"/>
    <n v="105"/>
    <n v="51"/>
    <n v="0"/>
    <x v="8"/>
    <x v="2"/>
    <n v="4.9814727094050184"/>
    <n v="8"/>
    <x v="4"/>
    <n v="9.1874419228740596"/>
    <n v="4"/>
    <n v="0"/>
    <n v="0"/>
    <n v="1"/>
    <n v="0"/>
    <n v="0"/>
    <n v="1"/>
    <n v="0"/>
    <x v="5"/>
  </r>
  <r>
    <n v="2612"/>
    <n v="1987"/>
    <x v="15"/>
    <x v="2"/>
    <x v="2"/>
    <x v="1"/>
    <x v="1"/>
    <x v="0"/>
    <x v="296"/>
    <x v="3"/>
    <n v="0"/>
    <n v="0"/>
    <x v="1"/>
    <d v="2013-12-24T00:00:00"/>
    <x v="232"/>
    <d v="2021-02-05T00:00:00"/>
    <x v="35"/>
    <n v="754"/>
    <n v="160"/>
    <n v="625"/>
    <n v="63"/>
    <n v="32"/>
    <n v="48"/>
    <n v="1"/>
    <x v="5"/>
    <x v="1"/>
    <n v="6.9780520407925826"/>
    <n v="5"/>
    <x v="9"/>
    <n v="12.065467242075938"/>
    <n v="3"/>
    <n v="1"/>
    <n v="0"/>
    <n v="0"/>
    <n v="0"/>
    <n v="0"/>
    <n v="0"/>
    <n v="0"/>
    <x v="3"/>
  </r>
  <r>
    <n v="6853"/>
    <n v="1982"/>
    <x v="1"/>
    <x v="1"/>
    <x v="1"/>
    <x v="3"/>
    <x v="3"/>
    <x v="1"/>
    <x v="297"/>
    <x v="3"/>
    <n v="0"/>
    <n v="0"/>
    <x v="1"/>
    <d v="2013-07-04T00:00:00"/>
    <x v="233"/>
    <d v="2021-02-05T00:00:00"/>
    <x v="58"/>
    <n v="712"/>
    <n v="26"/>
    <n v="538"/>
    <n v="69"/>
    <n v="13"/>
    <n v="80"/>
    <n v="1"/>
    <x v="9"/>
    <x v="2"/>
    <n v="2.9700685059269856"/>
    <n v="6"/>
    <x v="10"/>
    <n v="10.640421549570744"/>
    <n v="1"/>
    <n v="0"/>
    <n v="0"/>
    <n v="0"/>
    <n v="1"/>
    <n v="1"/>
    <n v="1"/>
    <n v="0"/>
    <x v="6"/>
  </r>
  <r>
    <n v="7366"/>
    <n v="1982"/>
    <x v="1"/>
    <x v="1"/>
    <x v="1"/>
    <x v="3"/>
    <x v="3"/>
    <x v="1"/>
    <x v="297"/>
    <x v="3"/>
    <n v="0"/>
    <n v="0"/>
    <x v="1"/>
    <d v="2013-07-04T00:00:00"/>
    <x v="233"/>
    <d v="2021-02-05T00:00:00"/>
    <x v="58"/>
    <n v="712"/>
    <n v="26"/>
    <n v="538"/>
    <n v="69"/>
    <n v="13"/>
    <n v="80"/>
    <n v="1"/>
    <x v="9"/>
    <x v="2"/>
    <n v="2.8187418871139132"/>
    <n v="6"/>
    <x v="10"/>
    <n v="11.008646722992852"/>
    <n v="1"/>
    <n v="0"/>
    <n v="0"/>
    <n v="0"/>
    <n v="1"/>
    <n v="1"/>
    <n v="1"/>
    <n v="0"/>
    <x v="2"/>
  </r>
  <r>
    <n v="3091"/>
    <n v="1981"/>
    <x v="28"/>
    <x v="3"/>
    <x v="1"/>
    <x v="0"/>
    <x v="0"/>
    <x v="0"/>
    <x v="298"/>
    <x v="3"/>
    <n v="1"/>
    <n v="0"/>
    <x v="2"/>
    <d v="2014-05-02T00:00:00"/>
    <x v="54"/>
    <d v="2021-02-05T00:00:00"/>
    <x v="40"/>
    <n v="340"/>
    <n v="21"/>
    <n v="134"/>
    <n v="258"/>
    <n v="14"/>
    <n v="56"/>
    <n v="1"/>
    <x v="5"/>
    <x v="1"/>
    <n v="7.0101169075456022"/>
    <n v="5"/>
    <x v="5"/>
    <n v="7.8241044776870403"/>
    <n v="4"/>
    <n v="0"/>
    <n v="0"/>
    <n v="0"/>
    <n v="0"/>
    <n v="0"/>
    <n v="0"/>
    <n v="0"/>
    <x v="3"/>
  </r>
  <r>
    <n v="762"/>
    <n v="1981"/>
    <x v="28"/>
    <x v="3"/>
    <x v="1"/>
    <x v="0"/>
    <x v="0"/>
    <x v="0"/>
    <x v="298"/>
    <x v="3"/>
    <n v="1"/>
    <n v="0"/>
    <x v="2"/>
    <d v="2014-05-02T00:00:00"/>
    <x v="54"/>
    <d v="2021-02-05T00:00:00"/>
    <x v="40"/>
    <n v="340"/>
    <n v="21"/>
    <n v="134"/>
    <n v="258"/>
    <n v="14"/>
    <n v="56"/>
    <n v="1"/>
    <x v="5"/>
    <x v="1"/>
    <n v="7.2766663516199666"/>
    <n v="5"/>
    <x v="5"/>
    <n v="7.9669134253417253"/>
    <n v="4"/>
    <n v="0"/>
    <n v="0"/>
    <n v="0"/>
    <n v="0"/>
    <n v="0"/>
    <n v="0"/>
    <n v="0"/>
    <x v="0"/>
  </r>
  <r>
    <n v="4580"/>
    <n v="1969"/>
    <x v="16"/>
    <x v="2"/>
    <x v="2"/>
    <x v="1"/>
    <x v="1"/>
    <x v="0"/>
    <x v="299"/>
    <x v="3"/>
    <n v="0"/>
    <n v="0"/>
    <x v="1"/>
    <d v="2013-10-25T00:00:00"/>
    <x v="183"/>
    <d v="2021-02-05T00:00:00"/>
    <x v="26"/>
    <n v="1394"/>
    <n v="22"/>
    <n v="708"/>
    <n v="89"/>
    <n v="91"/>
    <n v="182"/>
    <n v="1"/>
    <x v="3"/>
    <x v="1"/>
    <n v="9.3590885012482765"/>
    <n v="7"/>
    <x v="4"/>
    <n v="8.9167592196390419"/>
    <n v="5"/>
    <n v="1"/>
    <n v="0"/>
    <n v="1"/>
    <n v="0"/>
    <n v="1"/>
    <n v="1"/>
    <n v="0"/>
    <x v="3"/>
  </r>
  <r>
    <n v="6977"/>
    <n v="1974"/>
    <x v="9"/>
    <x v="2"/>
    <x v="2"/>
    <x v="0"/>
    <x v="0"/>
    <x v="0"/>
    <x v="300"/>
    <x v="3"/>
    <n v="0"/>
    <n v="1"/>
    <x v="2"/>
    <d v="2012-10-14T00:00:00"/>
    <x v="160"/>
    <d v="2021-02-05T00:00:00"/>
    <x v="48"/>
    <n v="1073"/>
    <n v="0"/>
    <n v="629"/>
    <n v="145"/>
    <n v="37"/>
    <n v="37"/>
    <n v="1"/>
    <x v="11"/>
    <x v="1"/>
    <n v="10.300819996946277"/>
    <n v="5"/>
    <x v="2"/>
    <n v="12.714519935929527"/>
    <n v="6"/>
    <n v="0"/>
    <n v="0"/>
    <n v="0"/>
    <n v="0"/>
    <n v="1"/>
    <n v="0"/>
    <n v="0"/>
    <x v="0"/>
  </r>
  <r>
    <n v="10992"/>
    <n v="1967"/>
    <x v="51"/>
    <x v="2"/>
    <x v="2"/>
    <x v="0"/>
    <x v="0"/>
    <x v="0"/>
    <x v="300"/>
    <x v="3"/>
    <n v="1"/>
    <n v="1"/>
    <x v="0"/>
    <d v="2012-08-29T00:00:00"/>
    <x v="179"/>
    <d v="2021-02-05T00:00:00"/>
    <x v="24"/>
    <n v="650"/>
    <n v="28"/>
    <n v="353"/>
    <n v="45"/>
    <n v="42"/>
    <n v="30"/>
    <n v="5"/>
    <x v="6"/>
    <x v="2"/>
    <n v="4.2305418976153728"/>
    <n v="6"/>
    <x v="10"/>
    <n v="11.235790304511136"/>
    <n v="8"/>
    <n v="0"/>
    <n v="0"/>
    <n v="0"/>
    <n v="0"/>
    <n v="0"/>
    <n v="0"/>
    <n v="0"/>
    <x v="3"/>
  </r>
  <r>
    <n v="7381"/>
    <n v="1968"/>
    <x v="43"/>
    <x v="2"/>
    <x v="2"/>
    <x v="2"/>
    <x v="2"/>
    <x v="1"/>
    <x v="301"/>
    <x v="3"/>
    <n v="0"/>
    <n v="0"/>
    <x v="1"/>
    <d v="2012-12-06T00:00:00"/>
    <x v="234"/>
    <d v="2021-02-05T00:00:00"/>
    <x v="57"/>
    <n v="797"/>
    <n v="153"/>
    <n v="293"/>
    <n v="72"/>
    <n v="97"/>
    <n v="30"/>
    <n v="1"/>
    <x v="10"/>
    <x v="1"/>
    <n v="10.789120483561703"/>
    <n v="4"/>
    <x v="11"/>
    <n v="6.3942874200281414"/>
    <n v="4"/>
    <n v="1"/>
    <n v="0"/>
    <n v="0"/>
    <n v="1"/>
    <n v="1"/>
    <n v="1"/>
    <n v="0"/>
    <x v="0"/>
  </r>
  <r>
    <n v="7723"/>
    <n v="1979"/>
    <x v="30"/>
    <x v="2"/>
    <x v="2"/>
    <x v="0"/>
    <x v="0"/>
    <x v="0"/>
    <x v="302"/>
    <x v="3"/>
    <n v="0"/>
    <n v="0"/>
    <x v="1"/>
    <d v="2014-05-02T00:00:00"/>
    <x v="54"/>
    <d v="2021-02-05T00:00:00"/>
    <x v="68"/>
    <n v="709"/>
    <n v="93"/>
    <n v="374"/>
    <n v="104"/>
    <n v="80"/>
    <n v="80"/>
    <n v="1"/>
    <x v="7"/>
    <x v="1"/>
    <n v="8.3772779616930908"/>
    <n v="6"/>
    <x v="11"/>
    <n v="5.705673520554968"/>
    <n v="3"/>
    <n v="0"/>
    <n v="0"/>
    <n v="0"/>
    <n v="0"/>
    <n v="0"/>
    <n v="0"/>
    <n v="0"/>
    <x v="5"/>
  </r>
  <r>
    <n v="2963"/>
    <n v="1979"/>
    <x v="30"/>
    <x v="2"/>
    <x v="2"/>
    <x v="0"/>
    <x v="0"/>
    <x v="0"/>
    <x v="302"/>
    <x v="3"/>
    <n v="0"/>
    <n v="0"/>
    <x v="1"/>
    <d v="2014-05-02T00:00:00"/>
    <x v="54"/>
    <d v="2021-02-05T00:00:00"/>
    <x v="68"/>
    <n v="709"/>
    <n v="93"/>
    <n v="374"/>
    <n v="104"/>
    <n v="80"/>
    <n v="80"/>
    <n v="1"/>
    <x v="7"/>
    <x v="1"/>
    <n v="7.7164919248636687"/>
    <n v="6"/>
    <x v="11"/>
    <n v="5.616070354755621"/>
    <n v="3"/>
    <n v="0"/>
    <n v="0"/>
    <n v="0"/>
    <n v="0"/>
    <n v="0"/>
    <n v="0"/>
    <n v="0"/>
    <x v="6"/>
  </r>
  <r>
    <n v="8370"/>
    <n v="1976"/>
    <x v="0"/>
    <x v="3"/>
    <x v="1"/>
    <x v="0"/>
    <x v="0"/>
    <x v="0"/>
    <x v="303"/>
    <x v="3"/>
    <n v="0"/>
    <n v="1"/>
    <x v="2"/>
    <d v="2012-08-02T00:00:00"/>
    <x v="235"/>
    <d v="2021-02-05T00:00:00"/>
    <x v="93"/>
    <n v="378"/>
    <n v="97"/>
    <n v="259"/>
    <n v="197"/>
    <n v="194"/>
    <n v="34"/>
    <n v="2"/>
    <x v="5"/>
    <x v="1"/>
    <n v="6.6711115674383725"/>
    <n v="3"/>
    <x v="11"/>
    <n v="6.0276521967919452"/>
    <n v="4"/>
    <n v="0"/>
    <n v="0"/>
    <n v="0"/>
    <n v="0"/>
    <n v="0"/>
    <n v="0"/>
    <n v="0"/>
    <x v="4"/>
  </r>
  <r>
    <n v="8492"/>
    <n v="1978"/>
    <x v="37"/>
    <x v="2"/>
    <x v="2"/>
    <x v="0"/>
    <x v="0"/>
    <x v="0"/>
    <x v="304"/>
    <x v="3"/>
    <n v="0"/>
    <n v="0"/>
    <x v="1"/>
    <d v="2013-11-09T00:00:00"/>
    <x v="236"/>
    <d v="2021-02-05T00:00:00"/>
    <x v="30"/>
    <n v="795"/>
    <n v="0"/>
    <n v="545"/>
    <n v="95"/>
    <n v="58"/>
    <n v="0"/>
    <n v="1"/>
    <x v="7"/>
    <x v="1"/>
    <n v="7.7667631969758624"/>
    <n v="4"/>
    <x v="3"/>
    <n v="10.019501575645966"/>
    <n v="6"/>
    <n v="1"/>
    <n v="0"/>
    <n v="0"/>
    <n v="0"/>
    <n v="0"/>
    <n v="0"/>
    <n v="0"/>
    <x v="0"/>
  </r>
  <r>
    <n v="8746"/>
    <n v="1989"/>
    <x v="35"/>
    <x v="2"/>
    <x v="2"/>
    <x v="1"/>
    <x v="1"/>
    <x v="0"/>
    <x v="305"/>
    <x v="3"/>
    <n v="1"/>
    <n v="0"/>
    <x v="2"/>
    <d v="2014-04-05T00:00:00"/>
    <x v="68"/>
    <d v="2021-02-05T00:00:00"/>
    <x v="72"/>
    <n v="800"/>
    <n v="0"/>
    <n v="297"/>
    <n v="0"/>
    <n v="34"/>
    <n v="57"/>
    <n v="2"/>
    <x v="12"/>
    <x v="0"/>
    <n v="1.8539229576940846"/>
    <n v="5"/>
    <x v="3"/>
    <n v="10.399937989932889"/>
    <n v="6"/>
    <n v="1"/>
    <n v="0"/>
    <n v="0"/>
    <n v="1"/>
    <n v="0"/>
    <n v="0"/>
    <n v="0"/>
    <x v="0"/>
  </r>
  <r>
    <n v="6072"/>
    <n v="1970"/>
    <x v="8"/>
    <x v="1"/>
    <x v="1"/>
    <x v="3"/>
    <x v="3"/>
    <x v="1"/>
    <x v="306"/>
    <x v="3"/>
    <n v="0"/>
    <n v="0"/>
    <x v="1"/>
    <d v="2013-02-02T00:00:00"/>
    <x v="237"/>
    <d v="2021-02-05T00:00:00"/>
    <x v="22"/>
    <n v="918"/>
    <n v="57"/>
    <n v="842"/>
    <n v="99"/>
    <n v="38"/>
    <n v="133"/>
    <n v="1"/>
    <x v="8"/>
    <x v="2"/>
    <n v="4.8910793362001836"/>
    <n v="8"/>
    <x v="11"/>
    <n v="6.0586800065013025"/>
    <n v="3"/>
    <n v="1"/>
    <n v="0"/>
    <n v="0"/>
    <n v="0"/>
    <n v="0"/>
    <n v="1"/>
    <n v="0"/>
    <x v="0"/>
  </r>
  <r>
    <n v="2499"/>
    <n v="1958"/>
    <x v="18"/>
    <x v="3"/>
    <x v="1"/>
    <x v="3"/>
    <x v="3"/>
    <x v="1"/>
    <x v="307"/>
    <x v="3"/>
    <n v="0"/>
    <n v="1"/>
    <x v="2"/>
    <d v="2013-05-06T00:00:00"/>
    <x v="238"/>
    <d v="2021-02-05T00:00:00"/>
    <x v="75"/>
    <n v="204"/>
    <n v="97"/>
    <n v="97"/>
    <n v="21"/>
    <n v="118"/>
    <n v="26"/>
    <n v="1"/>
    <x v="8"/>
    <x v="2"/>
    <n v="5.3487249394472611"/>
    <n v="2"/>
    <x v="3"/>
    <n v="9.7250839492311787"/>
    <n v="4"/>
    <n v="0"/>
    <n v="0"/>
    <n v="0"/>
    <n v="0"/>
    <n v="0"/>
    <n v="0"/>
    <n v="0"/>
    <x v="0"/>
  </r>
  <r>
    <n v="4786"/>
    <n v="1977"/>
    <x v="4"/>
    <x v="2"/>
    <x v="2"/>
    <x v="1"/>
    <x v="1"/>
    <x v="0"/>
    <x v="308"/>
    <x v="3"/>
    <n v="1"/>
    <n v="1"/>
    <x v="0"/>
    <d v="2012-10-04T00:00:00"/>
    <x v="239"/>
    <d v="2021-02-05T00:00:00"/>
    <x v="34"/>
    <n v="555"/>
    <n v="82"/>
    <n v="257"/>
    <n v="93"/>
    <n v="61"/>
    <n v="61"/>
    <n v="4"/>
    <x v="11"/>
    <x v="1"/>
    <n v="9.6008833633733577"/>
    <n v="3"/>
    <x v="9"/>
    <n v="12.285600300966591"/>
    <n v="6"/>
    <n v="0"/>
    <n v="0"/>
    <n v="0"/>
    <n v="0"/>
    <n v="0"/>
    <n v="0"/>
    <n v="0"/>
    <x v="1"/>
  </r>
  <r>
    <n v="4390"/>
    <n v="1954"/>
    <x v="20"/>
    <x v="2"/>
    <x v="2"/>
    <x v="0"/>
    <x v="0"/>
    <x v="0"/>
    <x v="309"/>
    <x v="3"/>
    <n v="0"/>
    <n v="1"/>
    <x v="2"/>
    <d v="2014-04-15T00:00:00"/>
    <x v="240"/>
    <d v="2021-02-05T00:00:00"/>
    <x v="70"/>
    <n v="459"/>
    <n v="15"/>
    <n v="171"/>
    <n v="142"/>
    <n v="23"/>
    <n v="31"/>
    <n v="2"/>
    <x v="8"/>
    <x v="2"/>
    <n v="5.0988639463480521"/>
    <n v="4"/>
    <x v="9"/>
    <n v="11.783593697740665"/>
    <n v="2"/>
    <n v="0"/>
    <n v="0"/>
    <n v="0"/>
    <n v="0"/>
    <n v="0"/>
    <n v="0"/>
    <n v="0"/>
    <x v="3"/>
  </r>
  <r>
    <n v="1081"/>
    <n v="1957"/>
    <x v="50"/>
    <x v="0"/>
    <x v="0"/>
    <x v="1"/>
    <x v="1"/>
    <x v="0"/>
    <x v="310"/>
    <x v="3"/>
    <n v="1"/>
    <n v="2"/>
    <x v="3"/>
    <d v="2013-03-27T00:00:00"/>
    <x v="36"/>
    <d v="2021-02-05T00:00:00"/>
    <x v="41"/>
    <n v="733"/>
    <n v="9"/>
    <n v="180"/>
    <n v="12"/>
    <n v="19"/>
    <n v="66"/>
    <n v="11"/>
    <x v="4"/>
    <x v="2"/>
    <n v="6.0471473928705519"/>
    <n v="3"/>
    <x v="8"/>
    <n v="4.8987174450986277"/>
    <n v="4"/>
    <n v="0"/>
    <n v="0"/>
    <n v="0"/>
    <n v="0"/>
    <n v="0"/>
    <n v="0"/>
    <n v="0"/>
    <x v="3"/>
  </r>
  <r>
    <n v="10983"/>
    <n v="1952"/>
    <x v="41"/>
    <x v="2"/>
    <x v="2"/>
    <x v="0"/>
    <x v="0"/>
    <x v="0"/>
    <x v="311"/>
    <x v="3"/>
    <n v="0"/>
    <n v="0"/>
    <x v="1"/>
    <d v="2013-01-29T00:00:00"/>
    <x v="241"/>
    <d v="2021-02-05T00:00:00"/>
    <x v="43"/>
    <n v="304"/>
    <n v="98"/>
    <n v="230"/>
    <n v="150"/>
    <n v="74"/>
    <n v="74"/>
    <n v="1"/>
    <x v="4"/>
    <x v="2"/>
    <n v="6.1517102048881309"/>
    <n v="3"/>
    <x v="2"/>
    <n v="12.66946558444962"/>
    <n v="3"/>
    <n v="0"/>
    <n v="0"/>
    <n v="0"/>
    <n v="0"/>
    <n v="0"/>
    <n v="0"/>
    <n v="0"/>
    <x v="3"/>
  </r>
  <r>
    <n v="9999"/>
    <n v="1965"/>
    <x v="42"/>
    <x v="2"/>
    <x v="2"/>
    <x v="0"/>
    <x v="0"/>
    <x v="0"/>
    <x v="312"/>
    <x v="3"/>
    <n v="0"/>
    <n v="0"/>
    <x v="1"/>
    <d v="2012-09-27T00:00:00"/>
    <x v="242"/>
    <d v="2021-02-05T00:00:00"/>
    <x v="38"/>
    <n v="610"/>
    <n v="105"/>
    <n v="125"/>
    <n v="137"/>
    <n v="42"/>
    <n v="21"/>
    <n v="1"/>
    <x v="3"/>
    <x v="1"/>
    <n v="9.0403588296576096"/>
    <n v="4"/>
    <x v="4"/>
    <n v="9.2601361414256296"/>
    <n v="5"/>
    <n v="0"/>
    <n v="0"/>
    <n v="0"/>
    <n v="0"/>
    <n v="0"/>
    <n v="0"/>
    <n v="0"/>
    <x v="0"/>
  </r>
  <r>
    <n v="7999"/>
    <n v="1955"/>
    <x v="49"/>
    <x v="0"/>
    <x v="0"/>
    <x v="0"/>
    <x v="0"/>
    <x v="0"/>
    <x v="313"/>
    <x v="3"/>
    <n v="0"/>
    <n v="0"/>
    <x v="1"/>
    <d v="2013-04-23T00:00:00"/>
    <x v="14"/>
    <d v="2021-02-05T00:00:00"/>
    <x v="43"/>
    <n v="1239"/>
    <n v="17"/>
    <n v="413"/>
    <n v="23"/>
    <n v="34"/>
    <n v="17"/>
    <n v="1"/>
    <x v="8"/>
    <x v="2"/>
    <n v="5.3469314766496305"/>
    <n v="6"/>
    <x v="8"/>
    <n v="5.1609973029010305"/>
    <n v="2"/>
    <n v="0"/>
    <n v="0"/>
    <n v="0"/>
    <n v="1"/>
    <n v="1"/>
    <n v="1"/>
    <n v="0"/>
    <x v="0"/>
  </r>
  <r>
    <n v="1859"/>
    <n v="1972"/>
    <x v="38"/>
    <x v="1"/>
    <x v="1"/>
    <x v="1"/>
    <x v="1"/>
    <x v="0"/>
    <x v="314"/>
    <x v="3"/>
    <n v="0"/>
    <n v="0"/>
    <x v="1"/>
    <d v="2012-08-27T00:00:00"/>
    <x v="243"/>
    <d v="2021-02-05T00:00:00"/>
    <x v="94"/>
    <n v="721"/>
    <n v="111"/>
    <n v="925"/>
    <n v="97"/>
    <n v="18"/>
    <n v="18"/>
    <n v="1"/>
    <x v="5"/>
    <x v="1"/>
    <n v="6.8028112947886719"/>
    <n v="6"/>
    <x v="8"/>
    <n v="4.9889298008321825"/>
    <n v="5"/>
    <n v="0"/>
    <n v="0"/>
    <n v="0"/>
    <n v="0"/>
    <n v="0"/>
    <n v="1"/>
    <n v="0"/>
    <x v="5"/>
  </r>
  <r>
    <n v="6694"/>
    <n v="1964"/>
    <x v="40"/>
    <x v="2"/>
    <x v="2"/>
    <x v="1"/>
    <x v="1"/>
    <x v="0"/>
    <x v="315"/>
    <x v="3"/>
    <n v="0"/>
    <n v="1"/>
    <x v="2"/>
    <d v="2013-11-25T00:00:00"/>
    <x v="127"/>
    <d v="2021-02-05T00:00:00"/>
    <x v="40"/>
    <n v="438"/>
    <n v="66"/>
    <n v="400"/>
    <n v="12"/>
    <n v="38"/>
    <n v="114"/>
    <n v="1"/>
    <x v="7"/>
    <x v="1"/>
    <n v="8.1572981674475749"/>
    <n v="3"/>
    <x v="2"/>
    <n v="13.249979159290923"/>
    <n v="4"/>
    <n v="0"/>
    <n v="0"/>
    <n v="0"/>
    <n v="0"/>
    <n v="0"/>
    <n v="0"/>
    <n v="0"/>
    <x v="0"/>
  </r>
  <r>
    <n v="2674"/>
    <n v="1958"/>
    <x v="18"/>
    <x v="1"/>
    <x v="1"/>
    <x v="3"/>
    <x v="3"/>
    <x v="1"/>
    <x v="316"/>
    <x v="3"/>
    <n v="0"/>
    <n v="1"/>
    <x v="2"/>
    <d v="2012-09-04T00:00:00"/>
    <x v="244"/>
    <d v="2021-02-05T00:00:00"/>
    <x v="13"/>
    <n v="543"/>
    <n v="10"/>
    <n v="205"/>
    <n v="160"/>
    <n v="143"/>
    <n v="82"/>
    <n v="1"/>
    <x v="4"/>
    <x v="2"/>
    <n v="6.256685184632726"/>
    <n v="3"/>
    <x v="11"/>
    <n v="6.2283946336677616"/>
    <n v="3"/>
    <n v="0"/>
    <n v="0"/>
    <n v="0"/>
    <n v="0"/>
    <n v="0"/>
    <n v="1"/>
    <n v="0"/>
    <x v="1"/>
  </r>
  <r>
    <n v="4508"/>
    <n v="1952"/>
    <x v="41"/>
    <x v="2"/>
    <x v="2"/>
    <x v="3"/>
    <x v="3"/>
    <x v="1"/>
    <x v="317"/>
    <x v="3"/>
    <n v="0"/>
    <n v="0"/>
    <x v="1"/>
    <d v="2014-05-22T00:00:00"/>
    <x v="245"/>
    <d v="2021-02-05T00:00:00"/>
    <x v="83"/>
    <n v="203"/>
    <n v="35"/>
    <n v="305"/>
    <n v="46"/>
    <n v="17"/>
    <n v="227"/>
    <n v="1"/>
    <x v="12"/>
    <x v="0"/>
    <n v="1.8865373645354038"/>
    <n v="11"/>
    <x v="8"/>
    <n v="5.1987570831192462"/>
    <n v="1"/>
    <n v="0"/>
    <n v="0"/>
    <n v="0"/>
    <n v="0"/>
    <n v="0"/>
    <n v="0"/>
    <n v="0"/>
    <x v="5"/>
  </r>
  <r>
    <n v="4843"/>
    <n v="1952"/>
    <x v="41"/>
    <x v="2"/>
    <x v="2"/>
    <x v="3"/>
    <x v="3"/>
    <x v="1"/>
    <x v="317"/>
    <x v="3"/>
    <n v="0"/>
    <n v="0"/>
    <x v="1"/>
    <d v="2014-05-22T00:00:00"/>
    <x v="245"/>
    <d v="2021-02-05T00:00:00"/>
    <x v="83"/>
    <n v="203"/>
    <n v="35"/>
    <n v="305"/>
    <n v="46"/>
    <n v="17"/>
    <n v="227"/>
    <n v="1"/>
    <x v="12"/>
    <x v="0"/>
    <n v="2.3898290939428937"/>
    <n v="11"/>
    <x v="8"/>
    <n v="4.9805989014823648"/>
    <n v="1"/>
    <n v="0"/>
    <n v="0"/>
    <n v="0"/>
    <n v="0"/>
    <n v="0"/>
    <n v="0"/>
    <n v="0"/>
    <x v="3"/>
  </r>
  <r>
    <n v="4654"/>
    <n v="1992"/>
    <x v="23"/>
    <x v="2"/>
    <x v="2"/>
    <x v="0"/>
    <x v="0"/>
    <x v="0"/>
    <x v="318"/>
    <x v="3"/>
    <n v="0"/>
    <n v="0"/>
    <x v="1"/>
    <d v="2013-11-07T00:00:00"/>
    <x v="63"/>
    <d v="2021-02-05T00:00:00"/>
    <x v="85"/>
    <n v="571"/>
    <n v="12"/>
    <n v="523"/>
    <n v="63"/>
    <n v="60"/>
    <n v="24"/>
    <n v="1"/>
    <x v="9"/>
    <x v="2"/>
    <n v="2.9744799531355266"/>
    <n v="10"/>
    <x v="8"/>
    <n v="4.8516520202384932"/>
    <n v="2"/>
    <n v="0"/>
    <n v="0"/>
    <n v="0"/>
    <n v="0"/>
    <n v="0"/>
    <n v="0"/>
    <n v="0"/>
    <x v="3"/>
  </r>
  <r>
    <n v="3523"/>
    <n v="1962"/>
    <x v="39"/>
    <x v="2"/>
    <x v="2"/>
    <x v="0"/>
    <x v="0"/>
    <x v="0"/>
    <x v="319"/>
    <x v="3"/>
    <n v="0"/>
    <n v="1"/>
    <x v="2"/>
    <d v="2013-01-23T00:00:00"/>
    <x v="246"/>
    <d v="2021-02-05T00:00:00"/>
    <x v="77"/>
    <n v="583"/>
    <n v="34"/>
    <n v="309"/>
    <n v="0"/>
    <n v="22"/>
    <n v="125"/>
    <n v="2"/>
    <x v="8"/>
    <x v="2"/>
    <n v="5.2802035891632091"/>
    <n v="4"/>
    <x v="5"/>
    <n v="8.2735999715664725"/>
    <n v="3"/>
    <n v="0"/>
    <n v="0"/>
    <n v="0"/>
    <n v="0"/>
    <n v="0"/>
    <n v="0"/>
    <n v="0"/>
    <x v="0"/>
  </r>
  <r>
    <n v="257"/>
    <n v="1959"/>
    <x v="34"/>
    <x v="0"/>
    <x v="0"/>
    <x v="1"/>
    <x v="1"/>
    <x v="0"/>
    <x v="320"/>
    <x v="3"/>
    <n v="0"/>
    <n v="1"/>
    <x v="2"/>
    <d v="2013-04-28T00:00:00"/>
    <x v="247"/>
    <d v="2021-02-05T00:00:00"/>
    <x v="80"/>
    <n v="952"/>
    <n v="12"/>
    <n v="180"/>
    <n v="47"/>
    <n v="12"/>
    <n v="12"/>
    <n v="2"/>
    <x v="8"/>
    <x v="2"/>
    <n v="4.7267468245939783"/>
    <n v="4"/>
    <x v="4"/>
    <n v="8.9386309802756809"/>
    <n v="3"/>
    <n v="0"/>
    <n v="0"/>
    <n v="0"/>
    <n v="0"/>
    <n v="0"/>
    <n v="0"/>
    <n v="0"/>
    <x v="0"/>
  </r>
  <r>
    <n v="9265"/>
    <n v="1953"/>
    <x v="19"/>
    <x v="2"/>
    <x v="2"/>
    <x v="1"/>
    <x v="1"/>
    <x v="0"/>
    <x v="321"/>
    <x v="3"/>
    <n v="0"/>
    <n v="1"/>
    <x v="2"/>
    <d v="2013-01-09T00:00:00"/>
    <x v="248"/>
    <d v="2021-02-05T00:00:00"/>
    <x v="80"/>
    <n v="925"/>
    <n v="64"/>
    <n v="179"/>
    <n v="133"/>
    <n v="12"/>
    <n v="77"/>
    <n v="2"/>
    <x v="3"/>
    <x v="1"/>
    <n v="8.9899416224834869"/>
    <n v="4"/>
    <x v="11"/>
    <n v="5.6029695043355741"/>
    <n v="5"/>
    <n v="0"/>
    <n v="0"/>
    <n v="0"/>
    <n v="0"/>
    <n v="0"/>
    <n v="0"/>
    <n v="0"/>
    <x v="3"/>
  </r>
  <r>
    <n v="437"/>
    <n v="1976"/>
    <x v="0"/>
    <x v="1"/>
    <x v="1"/>
    <x v="2"/>
    <x v="2"/>
    <x v="1"/>
    <x v="322"/>
    <x v="3"/>
    <n v="0"/>
    <n v="0"/>
    <x v="1"/>
    <d v="2014-01-25T00:00:00"/>
    <x v="126"/>
    <d v="2021-02-05T00:00:00"/>
    <x v="60"/>
    <n v="294"/>
    <n v="142"/>
    <n v="218"/>
    <n v="164"/>
    <n v="58"/>
    <n v="151"/>
    <n v="1"/>
    <x v="9"/>
    <x v="2"/>
    <n v="3.0868953569597095"/>
    <n v="8"/>
    <x v="10"/>
    <n v="11.215428740901437"/>
    <n v="1"/>
    <n v="0"/>
    <n v="0"/>
    <n v="0"/>
    <n v="0"/>
    <n v="0"/>
    <n v="0"/>
    <n v="0"/>
    <x v="6"/>
  </r>
  <r>
    <n v="5331"/>
    <n v="1977"/>
    <x v="4"/>
    <x v="2"/>
    <x v="2"/>
    <x v="1"/>
    <x v="1"/>
    <x v="0"/>
    <x v="323"/>
    <x v="3"/>
    <n v="0"/>
    <n v="0"/>
    <x v="1"/>
    <d v="2012-09-11T00:00:00"/>
    <x v="249"/>
    <d v="2021-02-05T00:00:00"/>
    <x v="73"/>
    <n v="587"/>
    <n v="51"/>
    <n v="898"/>
    <n v="247"/>
    <n v="0"/>
    <n v="86"/>
    <n v="1"/>
    <x v="9"/>
    <x v="2"/>
    <n v="3.2952896899186976"/>
    <n v="6"/>
    <x v="6"/>
    <n v="6.9438833010890413"/>
    <n v="2"/>
    <n v="0"/>
    <n v="0"/>
    <n v="0"/>
    <n v="0"/>
    <n v="0"/>
    <n v="0"/>
    <n v="0"/>
    <x v="5"/>
  </r>
  <r>
    <n v="697"/>
    <n v="1969"/>
    <x v="16"/>
    <x v="2"/>
    <x v="2"/>
    <x v="0"/>
    <x v="0"/>
    <x v="0"/>
    <x v="324"/>
    <x v="3"/>
    <n v="0"/>
    <n v="0"/>
    <x v="1"/>
    <d v="2013-03-12T00:00:00"/>
    <x v="11"/>
    <d v="2021-02-05T00:00:00"/>
    <x v="46"/>
    <n v="972"/>
    <n v="59"/>
    <n v="913"/>
    <n v="25"/>
    <n v="19"/>
    <n v="59"/>
    <n v="1"/>
    <x v="8"/>
    <x v="2"/>
    <n v="5.3805169567557227"/>
    <n v="9"/>
    <x v="11"/>
    <n v="6.2403763108273784"/>
    <n v="3"/>
    <n v="0"/>
    <n v="0"/>
    <n v="0"/>
    <n v="0"/>
    <n v="1"/>
    <n v="0"/>
    <n v="0"/>
    <x v="0"/>
  </r>
  <r>
    <n v="3852"/>
    <n v="1961"/>
    <x v="36"/>
    <x v="1"/>
    <x v="1"/>
    <x v="0"/>
    <x v="0"/>
    <x v="0"/>
    <x v="325"/>
    <x v="3"/>
    <n v="1"/>
    <n v="1"/>
    <x v="0"/>
    <d v="2013-03-08T00:00:00"/>
    <x v="250"/>
    <d v="2021-02-05T00:00:00"/>
    <x v="79"/>
    <n v="505"/>
    <n v="72"/>
    <n v="270"/>
    <n v="36"/>
    <n v="27"/>
    <n v="54"/>
    <n v="4"/>
    <x v="3"/>
    <x v="1"/>
    <n v="9.3203706487498241"/>
    <n v="2"/>
    <x v="9"/>
    <n v="11.972575470287948"/>
    <n v="5"/>
    <n v="0"/>
    <n v="0"/>
    <n v="0"/>
    <n v="0"/>
    <n v="0"/>
    <n v="0"/>
    <n v="0"/>
    <x v="2"/>
  </r>
  <r>
    <n v="1000"/>
    <n v="1961"/>
    <x v="36"/>
    <x v="1"/>
    <x v="1"/>
    <x v="0"/>
    <x v="0"/>
    <x v="0"/>
    <x v="325"/>
    <x v="3"/>
    <n v="1"/>
    <n v="1"/>
    <x v="0"/>
    <d v="2013-03-08T00:00:00"/>
    <x v="250"/>
    <d v="2021-02-05T00:00:00"/>
    <x v="79"/>
    <n v="505"/>
    <n v="72"/>
    <n v="270"/>
    <n v="36"/>
    <n v="27"/>
    <n v="54"/>
    <n v="4"/>
    <x v="3"/>
    <x v="1"/>
    <n v="8.729057376504235"/>
    <n v="2"/>
    <x v="9"/>
    <n v="12.116740396718537"/>
    <n v="5"/>
    <n v="0"/>
    <n v="0"/>
    <n v="0"/>
    <n v="0"/>
    <n v="0"/>
    <n v="0"/>
    <n v="0"/>
    <x v="0"/>
  </r>
  <r>
    <n v="7313"/>
    <n v="1949"/>
    <x v="5"/>
    <x v="3"/>
    <x v="1"/>
    <x v="4"/>
    <x v="4"/>
    <x v="1"/>
    <x v="326"/>
    <x v="3"/>
    <n v="0"/>
    <n v="0"/>
    <x v="1"/>
    <d v="2013-06-03T00:00:00"/>
    <x v="0"/>
    <d v="2021-02-05T00:00:00"/>
    <x v="95"/>
    <n v="570"/>
    <n v="73"/>
    <n v="614"/>
    <n v="133"/>
    <n v="102"/>
    <n v="73"/>
    <n v="1"/>
    <x v="4"/>
    <x v="2"/>
    <n v="6.2915661568648646"/>
    <n v="5"/>
    <x v="10"/>
    <n v="11.207747016175464"/>
    <n v="3"/>
    <n v="1"/>
    <n v="0"/>
    <n v="0"/>
    <n v="0"/>
    <n v="0"/>
    <n v="0"/>
    <n v="0"/>
    <x v="4"/>
  </r>
  <r>
    <n v="1357"/>
    <n v="1970"/>
    <x v="8"/>
    <x v="2"/>
    <x v="2"/>
    <x v="0"/>
    <x v="0"/>
    <x v="0"/>
    <x v="327"/>
    <x v="3"/>
    <n v="1"/>
    <n v="2"/>
    <x v="3"/>
    <d v="2013-04-08T00:00:00"/>
    <x v="231"/>
    <d v="2021-02-05T00:00:00"/>
    <x v="36"/>
    <n v="856"/>
    <n v="59"/>
    <n v="487"/>
    <n v="58"/>
    <n v="29"/>
    <n v="73"/>
    <n v="7"/>
    <x v="12"/>
    <x v="0"/>
    <n v="1.8774529834088667"/>
    <n v="5"/>
    <x v="8"/>
    <n v="5.2945472015372674"/>
    <n v="5"/>
    <n v="0"/>
    <n v="0"/>
    <n v="0"/>
    <n v="0"/>
    <n v="0"/>
    <n v="0"/>
    <n v="0"/>
    <x v="5"/>
  </r>
  <r>
    <n v="5114"/>
    <n v="1965"/>
    <x v="42"/>
    <x v="1"/>
    <x v="1"/>
    <x v="1"/>
    <x v="1"/>
    <x v="0"/>
    <x v="328"/>
    <x v="3"/>
    <n v="0"/>
    <n v="1"/>
    <x v="2"/>
    <d v="2012-12-19T00:00:00"/>
    <x v="178"/>
    <d v="2021-02-05T00:00:00"/>
    <x v="17"/>
    <n v="670"/>
    <n v="9"/>
    <n v="249"/>
    <n v="0"/>
    <n v="28"/>
    <n v="9"/>
    <n v="2"/>
    <x v="8"/>
    <x v="2"/>
    <n v="5.3787076745592826"/>
    <n v="4"/>
    <x v="8"/>
    <n v="4.8909881824326353"/>
    <n v="4"/>
    <n v="0"/>
    <n v="0"/>
    <n v="0"/>
    <n v="0"/>
    <n v="0"/>
    <n v="0"/>
    <n v="0"/>
    <x v="6"/>
  </r>
  <r>
    <n v="7143"/>
    <n v="1955"/>
    <x v="49"/>
    <x v="3"/>
    <x v="1"/>
    <x v="0"/>
    <x v="0"/>
    <x v="0"/>
    <x v="329"/>
    <x v="3"/>
    <n v="0"/>
    <n v="1"/>
    <x v="2"/>
    <d v="2013-11-06T00:00:00"/>
    <x v="139"/>
    <d v="2021-02-05T00:00:00"/>
    <x v="70"/>
    <n v="209"/>
    <n v="162"/>
    <n v="209"/>
    <n v="41"/>
    <n v="162"/>
    <n v="37"/>
    <n v="5"/>
    <x v="6"/>
    <x v="2"/>
    <n v="3.7044161372633737"/>
    <n v="7"/>
    <x v="3"/>
    <n v="9.7559190901708952"/>
    <n v="2"/>
    <n v="0"/>
    <n v="0"/>
    <n v="0"/>
    <n v="0"/>
    <n v="0"/>
    <n v="0"/>
    <n v="0"/>
    <x v="0"/>
  </r>
  <r>
    <n v="961"/>
    <n v="1972"/>
    <x v="38"/>
    <x v="2"/>
    <x v="2"/>
    <x v="1"/>
    <x v="1"/>
    <x v="0"/>
    <x v="330"/>
    <x v="3"/>
    <n v="0"/>
    <n v="1"/>
    <x v="2"/>
    <d v="2013-09-12T00:00:00"/>
    <x v="251"/>
    <d v="2021-02-05T00:00:00"/>
    <x v="83"/>
    <n v="133"/>
    <n v="27"/>
    <n v="421"/>
    <n v="13"/>
    <n v="195"/>
    <n v="71"/>
    <n v="2"/>
    <x v="5"/>
    <x v="1"/>
    <n v="6.7490034890702999"/>
    <n v="3"/>
    <x v="8"/>
    <n v="5.2778286297495329"/>
    <n v="4"/>
    <n v="0"/>
    <n v="0"/>
    <n v="0"/>
    <n v="0"/>
    <n v="0"/>
    <n v="0"/>
    <n v="0"/>
    <x v="0"/>
  </r>
  <r>
    <n v="4637"/>
    <n v="1954"/>
    <x v="20"/>
    <x v="0"/>
    <x v="0"/>
    <x v="3"/>
    <x v="3"/>
    <x v="1"/>
    <x v="331"/>
    <x v="3"/>
    <n v="0"/>
    <n v="0"/>
    <x v="1"/>
    <d v="2013-05-18T00:00:00"/>
    <x v="252"/>
    <d v="2021-02-05T00:00:00"/>
    <x v="52"/>
    <n v="960"/>
    <n v="64"/>
    <n v="464"/>
    <n v="146"/>
    <n v="0"/>
    <n v="16"/>
    <n v="1"/>
    <x v="4"/>
    <x v="2"/>
    <n v="5.8363346601641757"/>
    <n v="9"/>
    <x v="4"/>
    <n v="9.3393718292504868"/>
    <n v="3"/>
    <n v="1"/>
    <n v="0"/>
    <n v="0"/>
    <n v="0"/>
    <n v="0"/>
    <n v="0"/>
    <n v="0"/>
    <x v="3"/>
  </r>
  <r>
    <n v="5204"/>
    <n v="1971"/>
    <x v="2"/>
    <x v="2"/>
    <x v="2"/>
    <x v="0"/>
    <x v="0"/>
    <x v="0"/>
    <x v="332"/>
    <x v="3"/>
    <n v="0"/>
    <n v="0"/>
    <x v="1"/>
    <d v="2013-06-29T00:00:00"/>
    <x v="190"/>
    <d v="2021-02-05T00:00:00"/>
    <x v="1"/>
    <n v="380"/>
    <n v="98"/>
    <n v="733"/>
    <n v="110"/>
    <n v="112"/>
    <n v="28"/>
    <n v="1"/>
    <x v="7"/>
    <x v="1"/>
    <n v="8.0107498426347021"/>
    <n v="8"/>
    <x v="8"/>
    <n v="5.0293147816766464"/>
    <n v="3"/>
    <n v="0"/>
    <n v="0"/>
    <n v="0"/>
    <n v="0"/>
    <n v="1"/>
    <n v="1"/>
    <n v="0"/>
    <x v="0"/>
  </r>
  <r>
    <n v="6203"/>
    <n v="1947"/>
    <x v="26"/>
    <x v="2"/>
    <x v="2"/>
    <x v="0"/>
    <x v="0"/>
    <x v="0"/>
    <x v="333"/>
    <x v="3"/>
    <n v="0"/>
    <n v="0"/>
    <x v="1"/>
    <d v="2013-08-24T00:00:00"/>
    <x v="253"/>
    <d v="2021-02-05T00:00:00"/>
    <x v="33"/>
    <n v="499"/>
    <n v="149"/>
    <n v="815"/>
    <n v="173"/>
    <n v="49"/>
    <n v="49"/>
    <n v="1"/>
    <x v="4"/>
    <x v="2"/>
    <n v="5.6621785514189051"/>
    <n v="7"/>
    <x v="9"/>
    <n v="11.895193162325493"/>
    <n v="3"/>
    <n v="0"/>
    <n v="0"/>
    <n v="0"/>
    <n v="0"/>
    <n v="0"/>
    <n v="0"/>
    <n v="0"/>
    <x v="0"/>
  </r>
  <r>
    <n v="2669"/>
    <n v="1993"/>
    <x v="53"/>
    <x v="2"/>
    <x v="2"/>
    <x v="3"/>
    <x v="3"/>
    <x v="1"/>
    <x v="334"/>
    <x v="3"/>
    <n v="0"/>
    <n v="0"/>
    <x v="1"/>
    <d v="2014-05-04T00:00:00"/>
    <x v="254"/>
    <d v="2021-02-05T00:00:00"/>
    <x v="56"/>
    <n v="375"/>
    <n v="152"/>
    <n v="335"/>
    <n v="93"/>
    <n v="91"/>
    <n v="81"/>
    <n v="1"/>
    <x v="8"/>
    <x v="2"/>
    <n v="5.1272524583731167"/>
    <n v="4"/>
    <x v="11"/>
    <n v="6.1419191105581783"/>
    <n v="2"/>
    <n v="0"/>
    <n v="0"/>
    <n v="0"/>
    <n v="0"/>
    <n v="0"/>
    <n v="0"/>
    <n v="0"/>
    <x v="0"/>
  </r>
  <r>
    <n v="10037"/>
    <n v="1993"/>
    <x v="53"/>
    <x v="2"/>
    <x v="2"/>
    <x v="3"/>
    <x v="3"/>
    <x v="1"/>
    <x v="334"/>
    <x v="3"/>
    <n v="0"/>
    <n v="0"/>
    <x v="1"/>
    <d v="2014-05-04T00:00:00"/>
    <x v="254"/>
    <d v="2021-02-05T00:00:00"/>
    <x v="56"/>
    <n v="375"/>
    <n v="152"/>
    <n v="335"/>
    <n v="93"/>
    <n v="91"/>
    <n v="81"/>
    <n v="1"/>
    <x v="8"/>
    <x v="2"/>
    <n v="5.3815368489025088"/>
    <n v="4"/>
    <x v="11"/>
    <n v="6.083678162058451"/>
    <n v="2"/>
    <n v="0"/>
    <n v="0"/>
    <n v="0"/>
    <n v="0"/>
    <n v="0"/>
    <n v="0"/>
    <n v="0"/>
    <x v="3"/>
  </r>
  <r>
    <n v="2886"/>
    <n v="1971"/>
    <x v="2"/>
    <x v="1"/>
    <x v="1"/>
    <x v="2"/>
    <x v="2"/>
    <x v="1"/>
    <x v="335"/>
    <x v="3"/>
    <n v="0"/>
    <n v="1"/>
    <x v="2"/>
    <d v="2013-08-12T00:00:00"/>
    <x v="255"/>
    <d v="2021-02-05T00:00:00"/>
    <x v="89"/>
    <n v="1121"/>
    <n v="0"/>
    <n v="72"/>
    <n v="0"/>
    <n v="12"/>
    <n v="12"/>
    <n v="4"/>
    <x v="11"/>
    <x v="1"/>
    <n v="10.247244088420093"/>
    <n v="8"/>
    <x v="3"/>
    <n v="10.127532135465612"/>
    <n v="6"/>
    <n v="1"/>
    <n v="0"/>
    <n v="0"/>
    <n v="1"/>
    <n v="0"/>
    <n v="0"/>
    <n v="0"/>
    <x v="0"/>
  </r>
  <r>
    <n v="5185"/>
    <n v="1955"/>
    <x v="49"/>
    <x v="2"/>
    <x v="2"/>
    <x v="1"/>
    <x v="1"/>
    <x v="0"/>
    <x v="336"/>
    <x v="3"/>
    <n v="0"/>
    <n v="0"/>
    <x v="1"/>
    <d v="2013-02-14T00:00:00"/>
    <x v="256"/>
    <d v="2021-02-05T00:00:00"/>
    <x v="77"/>
    <n v="199"/>
    <n v="66"/>
    <n v="315"/>
    <n v="97"/>
    <n v="174"/>
    <n v="41"/>
    <n v="1"/>
    <x v="6"/>
    <x v="2"/>
    <n v="4.3745105871361991"/>
    <n v="3"/>
    <x v="8"/>
    <n v="5.2537191820393616"/>
    <n v="2"/>
    <n v="0"/>
    <n v="0"/>
    <n v="0"/>
    <n v="0"/>
    <n v="0"/>
    <n v="0"/>
    <n v="0"/>
    <x v="3"/>
  </r>
  <r>
    <n v="4964"/>
    <n v="1958"/>
    <x v="18"/>
    <x v="0"/>
    <x v="0"/>
    <x v="0"/>
    <x v="0"/>
    <x v="0"/>
    <x v="337"/>
    <x v="3"/>
    <n v="0"/>
    <n v="0"/>
    <x v="1"/>
    <d v="2014-01-26T00:00:00"/>
    <x v="257"/>
    <d v="2021-02-05T00:00:00"/>
    <x v="36"/>
    <n v="680"/>
    <n v="11"/>
    <n v="392"/>
    <n v="75"/>
    <n v="0"/>
    <n v="0"/>
    <n v="1"/>
    <x v="12"/>
    <x v="0"/>
    <n v="1.8251577124815903"/>
    <n v="11"/>
    <x v="7"/>
    <n v="3.9601759541605932"/>
    <n v="1"/>
    <n v="0"/>
    <n v="0"/>
    <n v="0"/>
    <n v="0"/>
    <n v="0"/>
    <n v="0"/>
    <n v="0"/>
    <x v="4"/>
  </r>
  <r>
    <n v="8278"/>
    <n v="1990"/>
    <x v="12"/>
    <x v="0"/>
    <x v="0"/>
    <x v="1"/>
    <x v="1"/>
    <x v="0"/>
    <x v="338"/>
    <x v="3"/>
    <n v="0"/>
    <n v="0"/>
    <x v="1"/>
    <d v="2012-08-26T00:00:00"/>
    <x v="258"/>
    <d v="2021-02-05T00:00:00"/>
    <x v="87"/>
    <n v="863"/>
    <n v="83"/>
    <n v="547"/>
    <n v="86"/>
    <n v="99"/>
    <n v="33"/>
    <n v="1"/>
    <x v="7"/>
    <x v="1"/>
    <n v="8.3646165224883831"/>
    <n v="2"/>
    <x v="8"/>
    <n v="5.1558518291727307"/>
    <n v="5"/>
    <n v="0"/>
    <n v="0"/>
    <n v="0"/>
    <n v="0"/>
    <n v="0"/>
    <n v="0"/>
    <n v="0"/>
    <x v="0"/>
  </r>
  <r>
    <n v="810"/>
    <n v="1975"/>
    <x v="6"/>
    <x v="2"/>
    <x v="2"/>
    <x v="1"/>
    <x v="1"/>
    <x v="0"/>
    <x v="339"/>
    <x v="3"/>
    <n v="0"/>
    <n v="1"/>
    <x v="2"/>
    <d v="2014-05-12T00:00:00"/>
    <x v="155"/>
    <d v="2021-02-05T00:00:00"/>
    <x v="92"/>
    <n v="151"/>
    <n v="81"/>
    <n v="86"/>
    <n v="168"/>
    <n v="91"/>
    <n v="64"/>
    <n v="2"/>
    <x v="6"/>
    <x v="2"/>
    <n v="3.7962707257263184"/>
    <n v="2"/>
    <x v="10"/>
    <n v="10.615268203885444"/>
    <n v="2"/>
    <n v="0"/>
    <n v="0"/>
    <n v="0"/>
    <n v="0"/>
    <n v="0"/>
    <n v="0"/>
    <n v="0"/>
    <x v="0"/>
  </r>
  <r>
    <n v="10095"/>
    <n v="1975"/>
    <x v="6"/>
    <x v="0"/>
    <x v="0"/>
    <x v="2"/>
    <x v="2"/>
    <x v="1"/>
    <x v="340"/>
    <x v="3"/>
    <n v="0"/>
    <n v="0"/>
    <x v="1"/>
    <d v="2013-05-01T00:00:00"/>
    <x v="29"/>
    <d v="2021-02-05T00:00:00"/>
    <x v="7"/>
    <n v="1001"/>
    <n v="12"/>
    <n v="240"/>
    <n v="16"/>
    <n v="12"/>
    <n v="12"/>
    <n v="1"/>
    <x v="8"/>
    <x v="2"/>
    <n v="4.8711505621192028"/>
    <n v="4"/>
    <x v="3"/>
    <n v="10.160491263284619"/>
    <n v="2"/>
    <n v="0"/>
    <n v="0"/>
    <n v="0"/>
    <n v="0"/>
    <n v="0"/>
    <n v="0"/>
    <n v="0"/>
    <x v="4"/>
  </r>
  <r>
    <n v="3139"/>
    <n v="1982"/>
    <x v="1"/>
    <x v="3"/>
    <x v="1"/>
    <x v="3"/>
    <x v="3"/>
    <x v="1"/>
    <x v="341"/>
    <x v="3"/>
    <n v="0"/>
    <n v="0"/>
    <x v="1"/>
    <d v="2013-12-30T00:00:00"/>
    <x v="259"/>
    <d v="2021-02-05T00:00:00"/>
    <x v="90"/>
    <n v="871"/>
    <n v="111"/>
    <n v="704"/>
    <n v="145"/>
    <n v="55"/>
    <n v="166"/>
    <n v="1"/>
    <x v="6"/>
    <x v="2"/>
    <n v="3.8868736985663497"/>
    <n v="4"/>
    <x v="3"/>
    <n v="10.232926759841302"/>
    <n v="2"/>
    <n v="0"/>
    <n v="0"/>
    <n v="0"/>
    <n v="1"/>
    <n v="0"/>
    <n v="0"/>
    <n v="0"/>
    <x v="3"/>
  </r>
  <r>
    <n v="6982"/>
    <n v="1976"/>
    <x v="0"/>
    <x v="2"/>
    <x v="2"/>
    <x v="1"/>
    <x v="1"/>
    <x v="0"/>
    <x v="342"/>
    <x v="3"/>
    <n v="0"/>
    <n v="0"/>
    <x v="1"/>
    <d v="2013-03-19T00:00:00"/>
    <x v="260"/>
    <d v="2021-02-05T00:00:00"/>
    <x v="70"/>
    <n v="783"/>
    <n v="30"/>
    <n v="537"/>
    <n v="140"/>
    <n v="76"/>
    <n v="15"/>
    <n v="1"/>
    <x v="6"/>
    <x v="2"/>
    <n v="3.8384166549014647"/>
    <n v="10"/>
    <x v="4"/>
    <n v="8.9323243957010394"/>
    <n v="2"/>
    <n v="0"/>
    <n v="0"/>
    <n v="0"/>
    <n v="0"/>
    <n v="0"/>
    <n v="0"/>
    <n v="0"/>
    <x v="2"/>
  </r>
  <r>
    <n v="830"/>
    <n v="1987"/>
    <x v="15"/>
    <x v="0"/>
    <x v="0"/>
    <x v="3"/>
    <x v="3"/>
    <x v="1"/>
    <x v="343"/>
    <x v="3"/>
    <n v="0"/>
    <n v="0"/>
    <x v="1"/>
    <d v="2014-02-24T00:00:00"/>
    <x v="261"/>
    <d v="2021-02-05T00:00:00"/>
    <x v="9"/>
    <n v="784"/>
    <n v="48"/>
    <n v="560"/>
    <n v="42"/>
    <n v="176"/>
    <n v="48"/>
    <n v="1"/>
    <x v="6"/>
    <x v="2"/>
    <n v="4.1676619190294062"/>
    <n v="6"/>
    <x v="7"/>
    <n v="4.0055382308189058"/>
    <n v="3"/>
    <n v="1"/>
    <n v="0"/>
    <n v="0"/>
    <n v="0"/>
    <n v="1"/>
    <n v="1"/>
    <n v="0"/>
    <x v="2"/>
  </r>
  <r>
    <n v="3749"/>
    <n v="1973"/>
    <x v="3"/>
    <x v="2"/>
    <x v="2"/>
    <x v="0"/>
    <x v="0"/>
    <x v="0"/>
    <x v="344"/>
    <x v="3"/>
    <n v="0"/>
    <n v="0"/>
    <x v="1"/>
    <d v="2013-03-02T00:00:00"/>
    <x v="262"/>
    <d v="2021-02-05T00:00:00"/>
    <x v="10"/>
    <n v="627"/>
    <n v="91"/>
    <n v="597"/>
    <n v="159"/>
    <n v="91"/>
    <n v="15"/>
    <n v="1"/>
    <x v="4"/>
    <x v="2"/>
    <n v="5.9453543000527471"/>
    <n v="5"/>
    <x v="9"/>
    <n v="12.092380524062996"/>
    <n v="3"/>
    <n v="0"/>
    <n v="0"/>
    <n v="0"/>
    <n v="0"/>
    <n v="0"/>
    <n v="0"/>
    <n v="0"/>
    <x v="4"/>
  </r>
  <r>
    <n v="6246"/>
    <n v="1953"/>
    <x v="19"/>
    <x v="2"/>
    <x v="2"/>
    <x v="3"/>
    <x v="3"/>
    <x v="1"/>
    <x v="345"/>
    <x v="3"/>
    <n v="0"/>
    <n v="0"/>
    <x v="1"/>
    <d v="2013-11-13T00:00:00"/>
    <x v="263"/>
    <d v="2021-02-05T00:00:00"/>
    <x v="85"/>
    <n v="703"/>
    <n v="102"/>
    <n v="601"/>
    <n v="0"/>
    <n v="58"/>
    <n v="43"/>
    <n v="1"/>
    <x v="9"/>
    <x v="2"/>
    <n v="2.6050407453133442"/>
    <n v="11"/>
    <x v="5"/>
    <n v="7.7926448562389954"/>
    <n v="1"/>
    <n v="0"/>
    <n v="0"/>
    <n v="0"/>
    <n v="0"/>
    <n v="0"/>
    <n v="1"/>
    <n v="0"/>
    <x v="4"/>
  </r>
  <r>
    <n v="2736"/>
    <n v="1978"/>
    <x v="37"/>
    <x v="2"/>
    <x v="2"/>
    <x v="1"/>
    <x v="1"/>
    <x v="0"/>
    <x v="346"/>
    <x v="3"/>
    <n v="0"/>
    <n v="1"/>
    <x v="2"/>
    <d v="2013-01-02T00:00:00"/>
    <x v="71"/>
    <d v="2021-02-05T00:00:00"/>
    <x v="61"/>
    <n v="366"/>
    <n v="124"/>
    <n v="156"/>
    <n v="71"/>
    <n v="78"/>
    <n v="54"/>
    <n v="2"/>
    <x v="8"/>
    <x v="2"/>
    <n v="5.1367502647930099"/>
    <n v="5"/>
    <x v="10"/>
    <n v="10.812276769747555"/>
    <n v="2"/>
    <n v="0"/>
    <n v="0"/>
    <n v="0"/>
    <n v="0"/>
    <n v="0"/>
    <n v="0"/>
    <n v="0"/>
    <x v="2"/>
  </r>
  <r>
    <n v="7118"/>
    <n v="1957"/>
    <x v="50"/>
    <x v="2"/>
    <x v="2"/>
    <x v="1"/>
    <x v="1"/>
    <x v="0"/>
    <x v="347"/>
    <x v="3"/>
    <n v="0"/>
    <n v="1"/>
    <x v="2"/>
    <d v="2012-08-01T00:00:00"/>
    <x v="116"/>
    <d v="2021-02-05T00:00:00"/>
    <x v="51"/>
    <n v="833"/>
    <n v="80"/>
    <n v="363"/>
    <n v="52"/>
    <n v="26"/>
    <n v="174"/>
    <n v="2"/>
    <x v="3"/>
    <x v="1"/>
    <n v="9.1582465175877861"/>
    <n v="5"/>
    <x v="11"/>
    <n v="5.9224530032638372"/>
    <n v="6"/>
    <n v="0"/>
    <n v="0"/>
    <n v="1"/>
    <n v="0"/>
    <n v="0"/>
    <n v="1"/>
    <n v="0"/>
    <x v="4"/>
  </r>
  <r>
    <n v="4676"/>
    <n v="1951"/>
    <x v="17"/>
    <x v="1"/>
    <x v="1"/>
    <x v="4"/>
    <x v="4"/>
    <x v="1"/>
    <x v="348"/>
    <x v="3"/>
    <n v="0"/>
    <n v="2"/>
    <x v="0"/>
    <d v="2014-03-05T00:00:00"/>
    <x v="209"/>
    <d v="2021-02-05T00:00:00"/>
    <x v="96"/>
    <n v="612"/>
    <n v="91"/>
    <n v="520"/>
    <n v="258"/>
    <n v="107"/>
    <n v="107"/>
    <n v="2"/>
    <x v="3"/>
    <x v="1"/>
    <n v="9.3779843219826073"/>
    <n v="6"/>
    <x v="5"/>
    <n v="8.3528669753742673"/>
    <n v="5"/>
    <n v="0"/>
    <n v="0"/>
    <n v="0"/>
    <n v="0"/>
    <n v="0"/>
    <n v="0"/>
    <n v="0"/>
    <x v="0"/>
  </r>
  <r>
    <n v="701"/>
    <n v="1971"/>
    <x v="2"/>
    <x v="2"/>
    <x v="2"/>
    <x v="1"/>
    <x v="1"/>
    <x v="0"/>
    <x v="349"/>
    <x v="3"/>
    <n v="0"/>
    <n v="1"/>
    <x v="2"/>
    <d v="2013-11-06T00:00:00"/>
    <x v="139"/>
    <d v="2021-02-05T00:00:00"/>
    <x v="33"/>
    <n v="707"/>
    <n v="21"/>
    <n v="250"/>
    <n v="85"/>
    <n v="43"/>
    <n v="73"/>
    <n v="2"/>
    <x v="4"/>
    <x v="2"/>
    <n v="5.9670950849246776"/>
    <n v="2"/>
    <x v="5"/>
    <n v="7.749781372345427"/>
    <n v="2"/>
    <n v="0"/>
    <n v="0"/>
    <n v="1"/>
    <n v="0"/>
    <n v="0"/>
    <n v="0"/>
    <n v="0"/>
    <x v="0"/>
  </r>
  <r>
    <n v="9529"/>
    <n v="1990"/>
    <x v="12"/>
    <x v="2"/>
    <x v="2"/>
    <x v="1"/>
    <x v="1"/>
    <x v="0"/>
    <x v="350"/>
    <x v="3"/>
    <n v="0"/>
    <n v="0"/>
    <x v="1"/>
    <d v="2013-11-28T00:00:00"/>
    <x v="264"/>
    <d v="2021-02-05T00:00:00"/>
    <x v="73"/>
    <n v="559"/>
    <n v="153"/>
    <n v="503"/>
    <n v="218"/>
    <n v="13"/>
    <n v="181"/>
    <n v="1"/>
    <x v="9"/>
    <x v="2"/>
    <n v="3.1812742152695774"/>
    <n v="9"/>
    <x v="4"/>
    <n v="9.1911549556771952"/>
    <n v="2"/>
    <n v="1"/>
    <n v="0"/>
    <n v="0"/>
    <n v="0"/>
    <n v="0"/>
    <n v="1"/>
    <n v="0"/>
    <x v="3"/>
  </r>
  <r>
    <n v="9451"/>
    <n v="1965"/>
    <x v="42"/>
    <x v="2"/>
    <x v="2"/>
    <x v="1"/>
    <x v="1"/>
    <x v="0"/>
    <x v="351"/>
    <x v="3"/>
    <n v="0"/>
    <n v="1"/>
    <x v="2"/>
    <d v="2012-11-25T00:00:00"/>
    <x v="265"/>
    <d v="2021-02-05T00:00:00"/>
    <x v="83"/>
    <n v="811"/>
    <n v="76"/>
    <n v="428"/>
    <n v="99"/>
    <n v="137"/>
    <n v="107"/>
    <n v="3"/>
    <x v="11"/>
    <x v="1"/>
    <n v="10.0427562786727"/>
    <n v="4"/>
    <x v="4"/>
    <n v="8.9722403671617634"/>
    <n v="7"/>
    <n v="0"/>
    <n v="0"/>
    <n v="0"/>
    <n v="0"/>
    <n v="0"/>
    <n v="0"/>
    <n v="0"/>
    <x v="4"/>
  </r>
  <r>
    <n v="313"/>
    <n v="1968"/>
    <x v="43"/>
    <x v="2"/>
    <x v="2"/>
    <x v="4"/>
    <x v="4"/>
    <x v="1"/>
    <x v="352"/>
    <x v="3"/>
    <n v="0"/>
    <n v="0"/>
    <x v="1"/>
    <d v="2013-10-28T00:00:00"/>
    <x v="194"/>
    <d v="2021-02-05T00:00:00"/>
    <x v="3"/>
    <n v="901"/>
    <n v="61"/>
    <n v="757"/>
    <n v="186"/>
    <n v="163"/>
    <n v="20"/>
    <n v="1"/>
    <x v="4"/>
    <x v="2"/>
    <n v="5.6100512980299984"/>
    <n v="5"/>
    <x v="3"/>
    <n v="10.138429871364856"/>
    <n v="3"/>
    <n v="0"/>
    <n v="0"/>
    <n v="0"/>
    <n v="1"/>
    <n v="0"/>
    <n v="0"/>
    <n v="0"/>
    <x v="3"/>
  </r>
  <r>
    <n v="2532"/>
    <n v="1987"/>
    <x v="15"/>
    <x v="1"/>
    <x v="1"/>
    <x v="3"/>
    <x v="3"/>
    <x v="1"/>
    <x v="353"/>
    <x v="3"/>
    <n v="0"/>
    <n v="0"/>
    <x v="1"/>
    <d v="2014-03-01T00:00:00"/>
    <x v="3"/>
    <d v="2021-02-05T00:00:00"/>
    <x v="59"/>
    <n v="982"/>
    <n v="73"/>
    <n v="351"/>
    <n v="56"/>
    <n v="14"/>
    <n v="175"/>
    <n v="1"/>
    <x v="12"/>
    <x v="0"/>
    <n v="2.1321285070193934"/>
    <n v="4"/>
    <x v="11"/>
    <n v="5.7467643997157811"/>
    <n v="5"/>
    <n v="0"/>
    <n v="0"/>
    <n v="1"/>
    <n v="0"/>
    <n v="0"/>
    <n v="0"/>
    <n v="0"/>
    <x v="0"/>
  </r>
  <r>
    <n v="6049"/>
    <n v="1982"/>
    <x v="1"/>
    <x v="1"/>
    <x v="1"/>
    <x v="0"/>
    <x v="0"/>
    <x v="0"/>
    <x v="354"/>
    <x v="3"/>
    <n v="0"/>
    <n v="0"/>
    <x v="1"/>
    <d v="2013-12-05T00:00:00"/>
    <x v="266"/>
    <d v="2021-02-05T00:00:00"/>
    <x v="5"/>
    <n v="1142"/>
    <n v="51"/>
    <n v="415"/>
    <n v="90"/>
    <n v="69"/>
    <n v="37"/>
    <n v="1"/>
    <x v="5"/>
    <x v="1"/>
    <n v="6.9641416069399824"/>
    <n v="8"/>
    <x v="10"/>
    <n v="10.718651949836419"/>
    <n v="3"/>
    <n v="1"/>
    <n v="0"/>
    <n v="1"/>
    <n v="0"/>
    <n v="0"/>
    <n v="0"/>
    <n v="0"/>
    <x v="0"/>
  </r>
  <r>
    <n v="9597"/>
    <n v="1969"/>
    <x v="16"/>
    <x v="2"/>
    <x v="2"/>
    <x v="1"/>
    <x v="1"/>
    <x v="0"/>
    <x v="355"/>
    <x v="3"/>
    <n v="0"/>
    <n v="0"/>
    <x v="1"/>
    <d v="2014-02-10T00:00:00"/>
    <x v="206"/>
    <d v="2021-02-05T00:00:00"/>
    <x v="57"/>
    <n v="236"/>
    <n v="106"/>
    <n v="189"/>
    <n v="23"/>
    <n v="41"/>
    <n v="130"/>
    <n v="1"/>
    <x v="5"/>
    <x v="1"/>
    <n v="7.3117697479700503"/>
    <n v="2"/>
    <x v="4"/>
    <n v="8.6393569621679198"/>
    <n v="4"/>
    <n v="0"/>
    <n v="0"/>
    <n v="0"/>
    <n v="0"/>
    <n v="0"/>
    <n v="0"/>
    <n v="0"/>
    <x v="4"/>
  </r>
  <r>
    <n v="5896"/>
    <n v="1987"/>
    <x v="15"/>
    <x v="1"/>
    <x v="1"/>
    <x v="1"/>
    <x v="1"/>
    <x v="0"/>
    <x v="356"/>
    <x v="3"/>
    <n v="0"/>
    <n v="0"/>
    <x v="1"/>
    <d v="2014-03-18T00:00:00"/>
    <x v="198"/>
    <d v="2021-02-05T00:00:00"/>
    <x v="34"/>
    <n v="272"/>
    <n v="7"/>
    <n v="80"/>
    <n v="20"/>
    <n v="7"/>
    <n v="11"/>
    <n v="1"/>
    <x v="6"/>
    <x v="2"/>
    <n v="3.7309547247939401"/>
    <n v="4"/>
    <x v="11"/>
    <n v="6.0120322461333187"/>
    <n v="2"/>
    <n v="0"/>
    <n v="0"/>
    <n v="0"/>
    <n v="0"/>
    <n v="0"/>
    <n v="0"/>
    <n v="0"/>
    <x v="0"/>
  </r>
  <r>
    <n v="1139"/>
    <n v="1984"/>
    <x v="32"/>
    <x v="0"/>
    <x v="0"/>
    <x v="1"/>
    <x v="1"/>
    <x v="0"/>
    <x v="357"/>
    <x v="3"/>
    <n v="0"/>
    <n v="0"/>
    <x v="1"/>
    <d v="2014-02-06T00:00:00"/>
    <x v="227"/>
    <d v="2021-02-05T00:00:00"/>
    <x v="68"/>
    <n v="1050"/>
    <n v="14"/>
    <n v="322"/>
    <n v="0"/>
    <n v="14"/>
    <n v="112"/>
    <n v="1"/>
    <x v="8"/>
    <x v="2"/>
    <n v="4.7223406393697385"/>
    <n v="11"/>
    <x v="8"/>
    <n v="5.0610597948286129"/>
    <n v="2"/>
    <n v="1"/>
    <n v="0"/>
    <n v="1"/>
    <n v="0"/>
    <n v="1"/>
    <n v="1"/>
    <n v="0"/>
    <x v="0"/>
  </r>
  <r>
    <n v="9687"/>
    <n v="1975"/>
    <x v="6"/>
    <x v="2"/>
    <x v="2"/>
    <x v="3"/>
    <x v="3"/>
    <x v="1"/>
    <x v="358"/>
    <x v="3"/>
    <n v="0"/>
    <n v="0"/>
    <x v="1"/>
    <d v="2014-05-31T00:00:00"/>
    <x v="267"/>
    <d v="2021-02-05T00:00:00"/>
    <x v="17"/>
    <n v="184"/>
    <n v="174"/>
    <n v="256"/>
    <n v="50"/>
    <n v="30"/>
    <n v="32"/>
    <n v="1"/>
    <x v="8"/>
    <x v="2"/>
    <n v="5.097285168559802"/>
    <n v="4"/>
    <x v="11"/>
    <n v="5.9374687247987978"/>
    <n v="2"/>
    <n v="0"/>
    <n v="0"/>
    <n v="0"/>
    <n v="0"/>
    <n v="0"/>
    <n v="0"/>
    <n v="0"/>
    <x v="4"/>
  </r>
  <r>
    <n v="10505"/>
    <n v="1960"/>
    <x v="11"/>
    <x v="1"/>
    <x v="1"/>
    <x v="0"/>
    <x v="0"/>
    <x v="0"/>
    <x v="359"/>
    <x v="3"/>
    <n v="0"/>
    <n v="0"/>
    <x v="1"/>
    <d v="2013-12-26T00:00:00"/>
    <x v="268"/>
    <d v="2021-02-05T00:00:00"/>
    <x v="96"/>
    <n v="741"/>
    <n v="19"/>
    <n v="154"/>
    <n v="50"/>
    <n v="9"/>
    <n v="28"/>
    <n v="1"/>
    <x v="9"/>
    <x v="2"/>
    <n v="3.3275797531984859"/>
    <n v="4"/>
    <x v="6"/>
    <n v="6.6203026372084031"/>
    <n v="2"/>
    <n v="0"/>
    <n v="0"/>
    <n v="0"/>
    <n v="0"/>
    <n v="0"/>
    <n v="0"/>
    <n v="0"/>
    <x v="3"/>
  </r>
  <r>
    <n v="3867"/>
    <n v="1947"/>
    <x v="26"/>
    <x v="0"/>
    <x v="0"/>
    <x v="0"/>
    <x v="0"/>
    <x v="0"/>
    <x v="360"/>
    <x v="3"/>
    <n v="0"/>
    <n v="1"/>
    <x v="2"/>
    <d v="2013-08-31T00:00:00"/>
    <x v="269"/>
    <d v="2021-02-05T00:00:00"/>
    <x v="8"/>
    <n v="410"/>
    <n v="112"/>
    <n v="420"/>
    <n v="0"/>
    <n v="82"/>
    <n v="71"/>
    <n v="1"/>
    <x v="3"/>
    <x v="1"/>
    <n v="8.9570376990096818"/>
    <n v="3"/>
    <x v="2"/>
    <n v="13.102737476722893"/>
    <n v="4"/>
    <n v="0"/>
    <n v="0"/>
    <n v="0"/>
    <n v="0"/>
    <n v="0"/>
    <n v="0"/>
    <n v="0"/>
    <x v="0"/>
  </r>
  <r>
    <n v="3859"/>
    <n v="1947"/>
    <x v="26"/>
    <x v="0"/>
    <x v="0"/>
    <x v="0"/>
    <x v="0"/>
    <x v="0"/>
    <x v="360"/>
    <x v="3"/>
    <n v="0"/>
    <n v="1"/>
    <x v="2"/>
    <d v="2013-08-31T00:00:00"/>
    <x v="269"/>
    <d v="2021-02-05T00:00:00"/>
    <x v="8"/>
    <n v="410"/>
    <n v="112"/>
    <n v="420"/>
    <n v="0"/>
    <n v="82"/>
    <n v="71"/>
    <n v="1"/>
    <x v="3"/>
    <x v="1"/>
    <n v="9.2363104990501732"/>
    <n v="3"/>
    <x v="2"/>
    <n v="12.615520887920182"/>
    <n v="4"/>
    <n v="0"/>
    <n v="0"/>
    <n v="0"/>
    <n v="0"/>
    <n v="0"/>
    <n v="0"/>
    <n v="0"/>
    <x v="3"/>
  </r>
  <r>
    <n v="10949"/>
    <n v="1963"/>
    <x v="52"/>
    <x v="0"/>
    <x v="0"/>
    <x v="2"/>
    <x v="2"/>
    <x v="1"/>
    <x v="361"/>
    <x v="3"/>
    <n v="0"/>
    <n v="0"/>
    <x v="1"/>
    <d v="2013-12-16T00:00:00"/>
    <x v="212"/>
    <d v="2021-02-05T00:00:00"/>
    <x v="73"/>
    <n v="1092"/>
    <n v="37"/>
    <n v="592"/>
    <n v="145"/>
    <n v="37"/>
    <n v="55"/>
    <n v="1"/>
    <x v="8"/>
    <x v="2"/>
    <n v="4.6412037380602804"/>
    <n v="5"/>
    <x v="5"/>
    <n v="8.2864132992782977"/>
    <n v="3"/>
    <n v="1"/>
    <n v="0"/>
    <n v="0"/>
    <n v="0"/>
    <n v="0"/>
    <n v="1"/>
    <n v="0"/>
    <x v="0"/>
  </r>
  <r>
    <n v="340"/>
    <n v="1970"/>
    <x v="8"/>
    <x v="2"/>
    <x v="2"/>
    <x v="2"/>
    <x v="2"/>
    <x v="1"/>
    <x v="362"/>
    <x v="3"/>
    <n v="0"/>
    <n v="1"/>
    <x v="2"/>
    <d v="2012-12-15T00:00:00"/>
    <x v="62"/>
    <d v="2021-02-05T00:00:00"/>
    <x v="17"/>
    <n v="158"/>
    <n v="35"/>
    <n v="179"/>
    <n v="0"/>
    <n v="0"/>
    <n v="125"/>
    <n v="2"/>
    <x v="5"/>
    <x v="1"/>
    <n v="7.2063546264800218"/>
    <n v="2"/>
    <x v="5"/>
    <n v="7.7460855465663538"/>
    <n v="5"/>
    <n v="0"/>
    <n v="0"/>
    <n v="1"/>
    <n v="0"/>
    <n v="0"/>
    <n v="1"/>
    <n v="0"/>
    <x v="5"/>
  </r>
  <r>
    <n v="291"/>
    <n v="1970"/>
    <x v="8"/>
    <x v="2"/>
    <x v="2"/>
    <x v="1"/>
    <x v="1"/>
    <x v="0"/>
    <x v="363"/>
    <x v="3"/>
    <n v="0"/>
    <n v="0"/>
    <x v="1"/>
    <d v="2013-06-19T00:00:00"/>
    <x v="270"/>
    <d v="2021-02-05T00:00:00"/>
    <x v="4"/>
    <n v="182"/>
    <n v="74"/>
    <n v="298"/>
    <n v="162"/>
    <n v="149"/>
    <n v="116"/>
    <n v="1"/>
    <x v="9"/>
    <x v="2"/>
    <n v="3.3584424026016175"/>
    <n v="3"/>
    <x v="11"/>
    <n v="5.8891846311216538"/>
    <n v="1"/>
    <n v="0"/>
    <n v="0"/>
    <n v="0"/>
    <n v="0"/>
    <n v="0"/>
    <n v="0"/>
    <n v="0"/>
    <x v="3"/>
  </r>
  <r>
    <n v="7972"/>
    <n v="1955"/>
    <x v="49"/>
    <x v="2"/>
    <x v="2"/>
    <x v="3"/>
    <x v="3"/>
    <x v="1"/>
    <x v="364"/>
    <x v="3"/>
    <n v="0"/>
    <n v="0"/>
    <x v="1"/>
    <d v="2013-09-17T00:00:00"/>
    <x v="156"/>
    <d v="2021-02-05T00:00:00"/>
    <x v="13"/>
    <n v="400"/>
    <n v="32"/>
    <n v="519"/>
    <n v="71"/>
    <n v="75"/>
    <n v="54"/>
    <n v="1"/>
    <x v="9"/>
    <x v="2"/>
    <n v="2.687329017474724"/>
    <n v="4"/>
    <x v="4"/>
    <n v="9.3840014277280304"/>
    <n v="1"/>
    <n v="0"/>
    <n v="0"/>
    <n v="0"/>
    <n v="0"/>
    <n v="0"/>
    <n v="0"/>
    <n v="0"/>
    <x v="0"/>
  </r>
  <r>
    <n v="1399"/>
    <n v="1958"/>
    <x v="18"/>
    <x v="2"/>
    <x v="2"/>
    <x v="1"/>
    <x v="1"/>
    <x v="0"/>
    <x v="365"/>
    <x v="3"/>
    <n v="0"/>
    <n v="0"/>
    <x v="1"/>
    <d v="2014-01-21T00:00:00"/>
    <x v="271"/>
    <d v="2021-02-05T00:00:00"/>
    <x v="97"/>
    <n v="407"/>
    <n v="114"/>
    <n v="445"/>
    <n v="181"/>
    <n v="165"/>
    <n v="203"/>
    <n v="1"/>
    <x v="9"/>
    <x v="2"/>
    <n v="2.7199968527349592"/>
    <n v="7"/>
    <x v="4"/>
    <n v="8.99219626265279"/>
    <n v="1"/>
    <n v="1"/>
    <n v="0"/>
    <n v="0"/>
    <n v="0"/>
    <n v="0"/>
    <n v="0"/>
    <n v="0"/>
    <x v="0"/>
  </r>
  <r>
    <n v="2894"/>
    <n v="1985"/>
    <x v="24"/>
    <x v="2"/>
    <x v="2"/>
    <x v="3"/>
    <x v="3"/>
    <x v="1"/>
    <x v="366"/>
    <x v="3"/>
    <n v="0"/>
    <n v="0"/>
    <x v="1"/>
    <d v="2013-10-29T00:00:00"/>
    <x v="272"/>
    <d v="2021-02-05T00:00:00"/>
    <x v="80"/>
    <n v="1067"/>
    <n v="138"/>
    <n v="750"/>
    <n v="0"/>
    <n v="19"/>
    <n v="39"/>
    <n v="1"/>
    <x v="5"/>
    <x v="1"/>
    <n v="7.3961210922435647"/>
    <n v="5"/>
    <x v="5"/>
    <n v="7.6193105477116054"/>
    <n v="4"/>
    <n v="1"/>
    <n v="0"/>
    <n v="0"/>
    <n v="1"/>
    <n v="1"/>
    <n v="1"/>
    <n v="0"/>
    <x v="0"/>
  </r>
  <r>
    <n v="9212"/>
    <n v="1962"/>
    <x v="39"/>
    <x v="1"/>
    <x v="1"/>
    <x v="1"/>
    <x v="1"/>
    <x v="0"/>
    <x v="367"/>
    <x v="3"/>
    <n v="0"/>
    <n v="1"/>
    <x v="2"/>
    <d v="2013-02-14T00:00:00"/>
    <x v="256"/>
    <d v="2021-02-05T00:00:00"/>
    <x v="43"/>
    <n v="1205"/>
    <n v="0"/>
    <n v="235"/>
    <n v="19"/>
    <n v="14"/>
    <n v="205"/>
    <n v="6"/>
    <x v="4"/>
    <x v="2"/>
    <n v="6.2119410451412787"/>
    <n v="3"/>
    <x v="2"/>
    <n v="13.168407390587312"/>
    <n v="7"/>
    <n v="0"/>
    <n v="0"/>
    <n v="0"/>
    <n v="0"/>
    <n v="0"/>
    <n v="0"/>
    <n v="0"/>
    <x v="0"/>
  </r>
  <r>
    <n v="2004"/>
    <n v="1969"/>
    <x v="16"/>
    <x v="2"/>
    <x v="2"/>
    <x v="3"/>
    <x v="3"/>
    <x v="1"/>
    <x v="368"/>
    <x v="3"/>
    <n v="0"/>
    <n v="1"/>
    <x v="2"/>
    <d v="2013-09-18T00:00:00"/>
    <x v="273"/>
    <d v="2021-02-05T00:00:00"/>
    <x v="88"/>
    <n v="619"/>
    <n v="54"/>
    <n v="260"/>
    <n v="127"/>
    <n v="54"/>
    <n v="54"/>
    <n v="1"/>
    <x v="6"/>
    <x v="2"/>
    <n v="3.7239113792413079"/>
    <n v="7"/>
    <x v="8"/>
    <n v="5.2450000062132789"/>
    <n v="1"/>
    <n v="0"/>
    <n v="0"/>
    <n v="0"/>
    <n v="0"/>
    <n v="0"/>
    <n v="0"/>
    <n v="0"/>
    <x v="0"/>
  </r>
  <r>
    <n v="8537"/>
    <n v="1949"/>
    <x v="5"/>
    <x v="2"/>
    <x v="2"/>
    <x v="4"/>
    <x v="4"/>
    <x v="1"/>
    <x v="369"/>
    <x v="3"/>
    <n v="0"/>
    <n v="0"/>
    <x v="1"/>
    <d v="2013-02-27T00:00:00"/>
    <x v="66"/>
    <d v="2021-02-05T00:00:00"/>
    <x v="14"/>
    <n v="526"/>
    <n v="80"/>
    <n v="553"/>
    <n v="123"/>
    <n v="94"/>
    <n v="53"/>
    <n v="1"/>
    <x v="9"/>
    <x v="2"/>
    <n v="3.390726704312192"/>
    <n v="10"/>
    <x v="6"/>
    <n v="6.6767705885912001"/>
    <n v="2"/>
    <n v="1"/>
    <n v="0"/>
    <n v="0"/>
    <n v="0"/>
    <n v="0"/>
    <n v="1"/>
    <n v="0"/>
    <x v="0"/>
  </r>
  <r>
    <n v="6583"/>
    <n v="1955"/>
    <x v="49"/>
    <x v="3"/>
    <x v="1"/>
    <x v="1"/>
    <x v="1"/>
    <x v="0"/>
    <x v="370"/>
    <x v="3"/>
    <n v="0"/>
    <n v="0"/>
    <x v="1"/>
    <d v="2013-06-03T00:00:00"/>
    <x v="0"/>
    <d v="2021-02-05T00:00:00"/>
    <x v="10"/>
    <n v="390"/>
    <n v="22"/>
    <n v="323"/>
    <n v="104"/>
    <n v="35"/>
    <n v="107"/>
    <n v="1"/>
    <x v="4"/>
    <x v="2"/>
    <n v="6.3543426684631186"/>
    <n v="8"/>
    <x v="11"/>
    <n v="6.3533638755975597"/>
    <n v="3"/>
    <n v="1"/>
    <n v="0"/>
    <n v="0"/>
    <n v="0"/>
    <n v="0"/>
    <n v="0"/>
    <n v="0"/>
    <x v="0"/>
  </r>
  <r>
    <n v="3433"/>
    <n v="1955"/>
    <x v="49"/>
    <x v="3"/>
    <x v="1"/>
    <x v="1"/>
    <x v="1"/>
    <x v="0"/>
    <x v="370"/>
    <x v="3"/>
    <n v="0"/>
    <n v="0"/>
    <x v="1"/>
    <d v="2013-06-03T00:00:00"/>
    <x v="0"/>
    <d v="2021-02-05T00:00:00"/>
    <x v="10"/>
    <n v="390"/>
    <n v="22"/>
    <n v="323"/>
    <n v="104"/>
    <n v="35"/>
    <n v="107"/>
    <n v="1"/>
    <x v="4"/>
    <x v="2"/>
    <n v="6.390112232119959"/>
    <n v="8"/>
    <x v="11"/>
    <n v="6.0342661263975161"/>
    <n v="3"/>
    <n v="1"/>
    <n v="0"/>
    <n v="0"/>
    <n v="0"/>
    <n v="0"/>
    <n v="0"/>
    <n v="0"/>
    <x v="0"/>
  </r>
  <r>
    <n v="10413"/>
    <n v="1984"/>
    <x v="32"/>
    <x v="2"/>
    <x v="2"/>
    <x v="1"/>
    <x v="1"/>
    <x v="0"/>
    <x v="371"/>
    <x v="3"/>
    <n v="0"/>
    <n v="0"/>
    <x v="1"/>
    <d v="2014-04-25T00:00:00"/>
    <x v="274"/>
    <d v="2021-02-05T00:00:00"/>
    <x v="53"/>
    <n v="274"/>
    <n v="83"/>
    <n v="216"/>
    <n v="151"/>
    <n v="141"/>
    <n v="224"/>
    <n v="1"/>
    <x v="6"/>
    <x v="2"/>
    <n v="3.7830772962278956"/>
    <n v="6"/>
    <x v="9"/>
    <n v="11.829648250455765"/>
    <n v="1"/>
    <n v="0"/>
    <n v="0"/>
    <n v="0"/>
    <n v="0"/>
    <n v="0"/>
    <n v="0"/>
    <n v="0"/>
    <x v="0"/>
  </r>
  <r>
    <n v="6566"/>
    <n v="1954"/>
    <x v="20"/>
    <x v="0"/>
    <x v="0"/>
    <x v="1"/>
    <x v="1"/>
    <x v="0"/>
    <x v="372"/>
    <x v="3"/>
    <n v="1"/>
    <n v="1"/>
    <x v="0"/>
    <d v="2012-11-08T00:00:00"/>
    <x v="275"/>
    <d v="2021-02-05T00:00:00"/>
    <x v="98"/>
    <n v="826"/>
    <n v="50"/>
    <n v="317"/>
    <n v="50"/>
    <n v="38"/>
    <n v="38"/>
    <n v="9"/>
    <x v="8"/>
    <x v="2"/>
    <n v="5.1504957485051239"/>
    <n v="2"/>
    <x v="9"/>
    <n v="11.659237522983956"/>
    <n v="8"/>
    <n v="0"/>
    <n v="0"/>
    <n v="0"/>
    <n v="0"/>
    <n v="0"/>
    <n v="0"/>
    <n v="0"/>
    <x v="6"/>
  </r>
  <r>
    <n v="9145"/>
    <n v="1972"/>
    <x v="38"/>
    <x v="2"/>
    <x v="2"/>
    <x v="3"/>
    <x v="3"/>
    <x v="1"/>
    <x v="373"/>
    <x v="3"/>
    <n v="0"/>
    <n v="1"/>
    <x v="2"/>
    <d v="2013-04-06T00:00:00"/>
    <x v="276"/>
    <d v="2021-02-05T00:00:00"/>
    <x v="82"/>
    <n v="604"/>
    <n v="26"/>
    <n v="470"/>
    <n v="123"/>
    <n v="161"/>
    <n v="94"/>
    <n v="2"/>
    <x v="8"/>
    <x v="2"/>
    <n v="4.8518998547301306"/>
    <n v="9"/>
    <x v="11"/>
    <n v="5.6432964584781304"/>
    <n v="2"/>
    <n v="0"/>
    <n v="0"/>
    <n v="0"/>
    <n v="0"/>
    <n v="0"/>
    <n v="0"/>
    <n v="0"/>
    <x v="4"/>
  </r>
  <r>
    <n v="2075"/>
    <n v="1969"/>
    <x v="16"/>
    <x v="2"/>
    <x v="2"/>
    <x v="1"/>
    <x v="1"/>
    <x v="0"/>
    <x v="374"/>
    <x v="3"/>
    <n v="0"/>
    <n v="0"/>
    <x v="1"/>
    <d v="2013-11-14T00:00:00"/>
    <x v="277"/>
    <d v="2021-02-05T00:00:00"/>
    <x v="68"/>
    <n v="377"/>
    <n v="10"/>
    <n v="540"/>
    <n v="80"/>
    <n v="30"/>
    <n v="10"/>
    <n v="1"/>
    <x v="9"/>
    <x v="2"/>
    <n v="2.9220924113025868"/>
    <n v="5"/>
    <x v="6"/>
    <n v="6.6703805074554303"/>
    <n v="1"/>
    <n v="0"/>
    <n v="0"/>
    <n v="0"/>
    <n v="0"/>
    <n v="0"/>
    <n v="0"/>
    <n v="0"/>
    <x v="3"/>
  </r>
  <r>
    <n v="4483"/>
    <n v="1993"/>
    <x v="53"/>
    <x v="2"/>
    <x v="2"/>
    <x v="3"/>
    <x v="3"/>
    <x v="1"/>
    <x v="375"/>
    <x v="3"/>
    <n v="0"/>
    <n v="0"/>
    <x v="1"/>
    <d v="2013-04-17T00:00:00"/>
    <x v="278"/>
    <d v="2021-02-05T00:00:00"/>
    <x v="53"/>
    <n v="315"/>
    <n v="26"/>
    <n v="473"/>
    <n v="220"/>
    <n v="12"/>
    <n v="182"/>
    <n v="1"/>
    <x v="12"/>
    <x v="0"/>
    <n v="1.9569680736861677"/>
    <n v="10"/>
    <x v="11"/>
    <n v="5.7527499927275922"/>
    <n v="1"/>
    <n v="0"/>
    <n v="0"/>
    <n v="0"/>
    <n v="0"/>
    <n v="0"/>
    <n v="0"/>
    <n v="0"/>
    <x v="3"/>
  </r>
  <r>
    <n v="7919"/>
    <n v="1976"/>
    <x v="0"/>
    <x v="0"/>
    <x v="0"/>
    <x v="0"/>
    <x v="0"/>
    <x v="0"/>
    <x v="376"/>
    <x v="3"/>
    <n v="0"/>
    <n v="0"/>
    <x v="1"/>
    <d v="2012-08-13T00:00:00"/>
    <x v="279"/>
    <d v="2021-02-05T00:00:00"/>
    <x v="38"/>
    <n v="1285"/>
    <n v="105"/>
    <n v="653"/>
    <n v="28"/>
    <n v="21"/>
    <n v="0"/>
    <n v="1"/>
    <x v="11"/>
    <x v="1"/>
    <n v="9.777372247171547"/>
    <n v="4"/>
    <x v="5"/>
    <n v="7.7756792256435352"/>
    <n v="8"/>
    <n v="0"/>
    <n v="0"/>
    <n v="0"/>
    <n v="0"/>
    <n v="0"/>
    <n v="1"/>
    <n v="0"/>
    <x v="0"/>
  </r>
  <r>
    <n v="3919"/>
    <n v="1976"/>
    <x v="0"/>
    <x v="1"/>
    <x v="1"/>
    <x v="3"/>
    <x v="3"/>
    <x v="1"/>
    <x v="377"/>
    <x v="3"/>
    <n v="0"/>
    <n v="0"/>
    <x v="1"/>
    <d v="2013-03-11T00:00:00"/>
    <x v="280"/>
    <d v="2021-02-05T00:00:00"/>
    <x v="84"/>
    <n v="960"/>
    <n v="0"/>
    <n v="883"/>
    <n v="50"/>
    <n v="38"/>
    <n v="0"/>
    <n v="1"/>
    <x v="8"/>
    <x v="2"/>
    <n v="4.9431445086053394"/>
    <n v="6"/>
    <x v="5"/>
    <n v="8.2144522107526541"/>
    <n v="3"/>
    <n v="1"/>
    <n v="0"/>
    <n v="0"/>
    <n v="0"/>
    <n v="0"/>
    <n v="1"/>
    <n v="0"/>
    <x v="4"/>
  </r>
  <r>
    <n v="10972"/>
    <n v="1949"/>
    <x v="5"/>
    <x v="2"/>
    <x v="2"/>
    <x v="4"/>
    <x v="4"/>
    <x v="1"/>
    <x v="378"/>
    <x v="3"/>
    <n v="0"/>
    <n v="0"/>
    <x v="1"/>
    <d v="2014-03-10T00:00:00"/>
    <x v="125"/>
    <d v="2021-02-05T00:00:00"/>
    <x v="97"/>
    <n v="625"/>
    <n v="35"/>
    <n v="169"/>
    <n v="58"/>
    <n v="17"/>
    <n v="35"/>
    <n v="1"/>
    <x v="6"/>
    <x v="2"/>
    <n v="4.1412704185960632"/>
    <n v="3"/>
    <x v="11"/>
    <n v="6.1730984821487587"/>
    <n v="1"/>
    <n v="0"/>
    <n v="0"/>
    <n v="0"/>
    <n v="1"/>
    <n v="1"/>
    <n v="0"/>
    <n v="0"/>
    <x v="0"/>
  </r>
  <r>
    <n v="10057"/>
    <n v="1951"/>
    <x v="17"/>
    <x v="2"/>
    <x v="2"/>
    <x v="3"/>
    <x v="3"/>
    <x v="1"/>
    <x v="379"/>
    <x v="3"/>
    <n v="0"/>
    <n v="0"/>
    <x v="1"/>
    <d v="2013-07-19T00:00:00"/>
    <x v="146"/>
    <d v="2021-02-05T00:00:00"/>
    <x v="89"/>
    <n v="503"/>
    <n v="27"/>
    <n v="419"/>
    <n v="90"/>
    <n v="139"/>
    <n v="153"/>
    <n v="1"/>
    <x v="8"/>
    <x v="2"/>
    <n v="4.6126918864299054"/>
    <n v="7"/>
    <x v="4"/>
    <n v="8.9100831545877206"/>
    <n v="7"/>
    <n v="0"/>
    <n v="0"/>
    <n v="0"/>
    <n v="0"/>
    <n v="0"/>
    <n v="1"/>
    <n v="0"/>
    <x v="0"/>
  </r>
  <r>
    <n v="10736"/>
    <n v="1971"/>
    <x v="2"/>
    <x v="2"/>
    <x v="2"/>
    <x v="3"/>
    <x v="3"/>
    <x v="1"/>
    <x v="380"/>
    <x v="3"/>
    <n v="0"/>
    <n v="1"/>
    <x v="2"/>
    <d v="2013-09-12T00:00:00"/>
    <x v="251"/>
    <d v="2021-02-05T00:00:00"/>
    <x v="72"/>
    <n v="522"/>
    <n v="0"/>
    <n v="522"/>
    <n v="227"/>
    <n v="120"/>
    <n v="134"/>
    <n v="2"/>
    <x v="4"/>
    <x v="2"/>
    <n v="6.2356023960255271"/>
    <n v="9"/>
    <x v="8"/>
    <n v="5.1965017011621928"/>
    <n v="2"/>
    <n v="0"/>
    <n v="0"/>
    <n v="0"/>
    <n v="0"/>
    <n v="0"/>
    <n v="0"/>
    <n v="0"/>
    <x v="4"/>
  </r>
  <r>
    <n v="4507"/>
    <n v="1952"/>
    <x v="41"/>
    <x v="2"/>
    <x v="2"/>
    <x v="3"/>
    <x v="3"/>
    <x v="1"/>
    <x v="381"/>
    <x v="3"/>
    <n v="0"/>
    <n v="0"/>
    <x v="1"/>
    <d v="2012-11-27T00:00:00"/>
    <x v="281"/>
    <d v="2021-02-05T00:00:00"/>
    <x v="48"/>
    <n v="631"/>
    <n v="28"/>
    <n v="491"/>
    <n v="30"/>
    <n v="14"/>
    <n v="56"/>
    <n v="1"/>
    <x v="4"/>
    <x v="2"/>
    <n v="6.2759288617778957"/>
    <n v="7"/>
    <x v="5"/>
    <n v="8.2312137594321406"/>
    <n v="3"/>
    <n v="0"/>
    <n v="0"/>
    <n v="0"/>
    <n v="0"/>
    <n v="0"/>
    <n v="0"/>
    <n v="0"/>
    <x v="0"/>
  </r>
  <r>
    <n v="6262"/>
    <n v="1962"/>
    <x v="39"/>
    <x v="1"/>
    <x v="1"/>
    <x v="3"/>
    <x v="3"/>
    <x v="1"/>
    <x v="382"/>
    <x v="3"/>
    <n v="0"/>
    <n v="0"/>
    <x v="1"/>
    <d v="2013-04-10T00:00:00"/>
    <x v="282"/>
    <d v="2021-02-05T00:00:00"/>
    <x v="69"/>
    <n v="816"/>
    <n v="42"/>
    <n v="450"/>
    <n v="55"/>
    <n v="56"/>
    <n v="154"/>
    <n v="1"/>
    <x v="9"/>
    <x v="2"/>
    <n v="3.1874555349067313"/>
    <n v="10"/>
    <x v="5"/>
    <n v="7.6873775672378493"/>
    <n v="2"/>
    <n v="0"/>
    <n v="0"/>
    <n v="0"/>
    <n v="0"/>
    <n v="0"/>
    <n v="0"/>
    <n v="0"/>
    <x v="5"/>
  </r>
  <r>
    <n v="10936"/>
    <n v="1965"/>
    <x v="42"/>
    <x v="2"/>
    <x v="2"/>
    <x v="1"/>
    <x v="1"/>
    <x v="0"/>
    <x v="383"/>
    <x v="3"/>
    <n v="0"/>
    <n v="0"/>
    <x v="1"/>
    <d v="2013-02-13T00:00:00"/>
    <x v="283"/>
    <d v="2021-02-05T00:00:00"/>
    <x v="13"/>
    <n v="597"/>
    <n v="166"/>
    <n v="597"/>
    <n v="172"/>
    <n v="166"/>
    <n v="249"/>
    <n v="1"/>
    <x v="8"/>
    <x v="2"/>
    <n v="5.2507034258655709"/>
    <n v="6"/>
    <x v="7"/>
    <n v="4.1320008096833725"/>
    <n v="3"/>
    <n v="0"/>
    <n v="0"/>
    <n v="0"/>
    <n v="0"/>
    <n v="0"/>
    <n v="0"/>
    <n v="0"/>
    <x v="6"/>
  </r>
  <r>
    <n v="1168"/>
    <n v="1978"/>
    <x v="37"/>
    <x v="0"/>
    <x v="0"/>
    <x v="1"/>
    <x v="1"/>
    <x v="0"/>
    <x v="384"/>
    <x v="3"/>
    <n v="0"/>
    <n v="0"/>
    <x v="1"/>
    <d v="2012-10-29T00:00:00"/>
    <x v="204"/>
    <d v="2021-02-05T00:00:00"/>
    <x v="21"/>
    <n v="322"/>
    <n v="53"/>
    <n v="899"/>
    <n v="34"/>
    <n v="40"/>
    <n v="53"/>
    <n v="1"/>
    <x v="6"/>
    <x v="2"/>
    <n v="3.6645847049728668"/>
    <n v="6"/>
    <x v="3"/>
    <n v="9.729373586646858"/>
    <n v="2"/>
    <n v="0"/>
    <n v="0"/>
    <n v="0"/>
    <n v="0"/>
    <n v="0"/>
    <n v="0"/>
    <n v="0"/>
    <x v="0"/>
  </r>
  <r>
    <n v="2797"/>
    <n v="1977"/>
    <x v="4"/>
    <x v="2"/>
    <x v="2"/>
    <x v="1"/>
    <x v="1"/>
    <x v="0"/>
    <x v="385"/>
    <x v="3"/>
    <n v="0"/>
    <n v="1"/>
    <x v="2"/>
    <d v="2013-08-20T00:00:00"/>
    <x v="163"/>
    <d v="2021-02-05T00:00:00"/>
    <x v="94"/>
    <n v="707"/>
    <n v="20"/>
    <n v="171"/>
    <n v="65"/>
    <n v="60"/>
    <n v="50"/>
    <n v="1"/>
    <x v="3"/>
    <x v="1"/>
    <n v="9.0467364973221418"/>
    <n v="7"/>
    <x v="4"/>
    <n v="9.1061827204708194"/>
    <n v="5"/>
    <n v="0"/>
    <n v="0"/>
    <n v="0"/>
    <n v="0"/>
    <n v="0"/>
    <n v="0"/>
    <n v="0"/>
    <x v="0"/>
  </r>
  <r>
    <n v="11056"/>
    <n v="1974"/>
    <x v="9"/>
    <x v="2"/>
    <x v="2"/>
    <x v="1"/>
    <x v="1"/>
    <x v="0"/>
    <x v="386"/>
    <x v="3"/>
    <n v="0"/>
    <n v="0"/>
    <x v="1"/>
    <d v="2012-10-27T00:00:00"/>
    <x v="284"/>
    <d v="2021-02-05T00:00:00"/>
    <x v="47"/>
    <n v="546"/>
    <n v="91"/>
    <n v="410"/>
    <n v="119"/>
    <n v="0"/>
    <n v="22"/>
    <n v="1"/>
    <x v="9"/>
    <x v="2"/>
    <n v="2.9653374625545634"/>
    <n v="4"/>
    <x v="3"/>
    <n v="10.147635481850489"/>
    <n v="1"/>
    <n v="0"/>
    <n v="0"/>
    <n v="0"/>
    <n v="0"/>
    <n v="0"/>
    <n v="0"/>
    <n v="0"/>
    <x v="0"/>
  </r>
  <r>
    <n v="10177"/>
    <n v="1954"/>
    <x v="20"/>
    <x v="2"/>
    <x v="2"/>
    <x v="2"/>
    <x v="2"/>
    <x v="1"/>
    <x v="387"/>
    <x v="3"/>
    <n v="0"/>
    <n v="1"/>
    <x v="2"/>
    <d v="2013-02-14T00:00:00"/>
    <x v="256"/>
    <d v="2021-02-05T00:00:00"/>
    <x v="15"/>
    <n v="531"/>
    <n v="69"/>
    <n v="300"/>
    <n v="150"/>
    <n v="138"/>
    <n v="150"/>
    <n v="3"/>
    <x v="8"/>
    <x v="2"/>
    <n v="4.6320885862387531"/>
    <n v="4"/>
    <x v="5"/>
    <n v="7.9973116472104362"/>
    <n v="2"/>
    <n v="0"/>
    <n v="0"/>
    <n v="0"/>
    <n v="0"/>
    <n v="0"/>
    <n v="0"/>
    <n v="0"/>
    <x v="0"/>
  </r>
  <r>
    <n v="2429"/>
    <n v="1954"/>
    <x v="20"/>
    <x v="2"/>
    <x v="2"/>
    <x v="2"/>
    <x v="2"/>
    <x v="1"/>
    <x v="387"/>
    <x v="3"/>
    <n v="0"/>
    <n v="1"/>
    <x v="2"/>
    <d v="2013-02-14T00:00:00"/>
    <x v="256"/>
    <d v="2021-02-05T00:00:00"/>
    <x v="15"/>
    <n v="531"/>
    <n v="69"/>
    <n v="300"/>
    <n v="150"/>
    <n v="138"/>
    <n v="150"/>
    <n v="3"/>
    <x v="8"/>
    <x v="2"/>
    <n v="5.3825784057141535"/>
    <n v="4"/>
    <x v="5"/>
    <n v="8.0959378753137639"/>
    <n v="2"/>
    <n v="0"/>
    <n v="0"/>
    <n v="0"/>
    <n v="0"/>
    <n v="0"/>
    <n v="0"/>
    <n v="0"/>
    <x v="4"/>
  </r>
  <r>
    <n v="2781"/>
    <n v="1981"/>
    <x v="28"/>
    <x v="2"/>
    <x v="2"/>
    <x v="3"/>
    <x v="3"/>
    <x v="1"/>
    <x v="388"/>
    <x v="3"/>
    <n v="0"/>
    <n v="0"/>
    <x v="1"/>
    <d v="2014-06-23T00:00:00"/>
    <x v="285"/>
    <d v="2021-02-05T00:00:00"/>
    <x v="74"/>
    <n v="1003"/>
    <n v="34"/>
    <n v="536"/>
    <n v="134"/>
    <n v="51"/>
    <n v="34"/>
    <n v="1"/>
    <x v="6"/>
    <x v="2"/>
    <n v="4.3884199626576237"/>
    <n v="6"/>
    <x v="11"/>
    <n v="5.6406593474243296"/>
    <n v="2"/>
    <n v="1"/>
    <n v="0"/>
    <n v="0"/>
    <n v="0"/>
    <n v="1"/>
    <n v="1"/>
    <n v="0"/>
    <x v="3"/>
  </r>
  <r>
    <n v="10582"/>
    <n v="1979"/>
    <x v="30"/>
    <x v="2"/>
    <x v="2"/>
    <x v="1"/>
    <x v="1"/>
    <x v="0"/>
    <x v="389"/>
    <x v="3"/>
    <n v="0"/>
    <n v="1"/>
    <x v="2"/>
    <d v="2013-07-03T00:00:00"/>
    <x v="55"/>
    <d v="2021-02-05T00:00:00"/>
    <x v="87"/>
    <n v="180"/>
    <n v="32"/>
    <n v="348"/>
    <n v="76"/>
    <n v="32"/>
    <n v="90"/>
    <n v="2"/>
    <x v="8"/>
    <x v="2"/>
    <n v="4.6607791622373318"/>
    <n v="2"/>
    <x v="9"/>
    <n v="12.298689389199874"/>
    <n v="2"/>
    <n v="0"/>
    <n v="0"/>
    <n v="0"/>
    <n v="0"/>
    <n v="0"/>
    <n v="0"/>
    <n v="0"/>
    <x v="5"/>
  </r>
  <r>
    <n v="7875"/>
    <n v="1949"/>
    <x v="5"/>
    <x v="2"/>
    <x v="2"/>
    <x v="1"/>
    <x v="1"/>
    <x v="0"/>
    <x v="390"/>
    <x v="3"/>
    <n v="0"/>
    <n v="0"/>
    <x v="1"/>
    <d v="2014-04-29T00:00:00"/>
    <x v="46"/>
    <d v="2021-02-05T00:00:00"/>
    <x v="26"/>
    <n v="967"/>
    <n v="0"/>
    <n v="617"/>
    <n v="43"/>
    <n v="50"/>
    <n v="0"/>
    <n v="1"/>
    <x v="6"/>
    <x v="2"/>
    <n v="4.3150000875394916"/>
    <n v="8"/>
    <x v="2"/>
    <n v="13.262679820966516"/>
    <n v="2"/>
    <n v="1"/>
    <n v="0"/>
    <n v="0"/>
    <n v="1"/>
    <n v="1"/>
    <n v="1"/>
    <n v="0"/>
    <x v="6"/>
  </r>
  <r>
    <n v="5955"/>
    <n v="1962"/>
    <x v="39"/>
    <x v="2"/>
    <x v="2"/>
    <x v="0"/>
    <x v="0"/>
    <x v="0"/>
    <x v="390"/>
    <x v="3"/>
    <n v="0"/>
    <n v="0"/>
    <x v="1"/>
    <d v="2012-11-17T00:00:00"/>
    <x v="286"/>
    <d v="2021-02-05T00:00:00"/>
    <x v="40"/>
    <n v="833"/>
    <n v="33"/>
    <n v="549"/>
    <n v="151"/>
    <n v="133"/>
    <n v="233"/>
    <n v="1"/>
    <x v="6"/>
    <x v="2"/>
    <n v="3.6018003835449095"/>
    <n v="3"/>
    <x v="5"/>
    <n v="8.330908444975579"/>
    <n v="3"/>
    <n v="0"/>
    <n v="0"/>
    <n v="0"/>
    <n v="0"/>
    <n v="0"/>
    <n v="0"/>
    <n v="0"/>
    <x v="0"/>
  </r>
  <r>
    <n v="1079"/>
    <n v="1971"/>
    <x v="2"/>
    <x v="0"/>
    <x v="0"/>
    <x v="1"/>
    <x v="1"/>
    <x v="0"/>
    <x v="391"/>
    <x v="3"/>
    <n v="0"/>
    <n v="1"/>
    <x v="2"/>
    <d v="2012-10-16T00:00:00"/>
    <x v="287"/>
    <d v="2021-02-05T00:00:00"/>
    <x v="62"/>
    <n v="1000"/>
    <n v="0"/>
    <n v="76"/>
    <n v="0"/>
    <n v="0"/>
    <n v="10"/>
    <n v="3"/>
    <x v="9"/>
    <x v="2"/>
    <n v="2.7876656372677964"/>
    <n v="4"/>
    <x v="4"/>
    <n v="9.1767019406362209"/>
    <n v="8"/>
    <n v="0"/>
    <n v="0"/>
    <n v="0"/>
    <n v="1"/>
    <n v="0"/>
    <n v="0"/>
    <n v="0"/>
    <x v="2"/>
  </r>
  <r>
    <n v="6721"/>
    <n v="1951"/>
    <x v="17"/>
    <x v="2"/>
    <x v="2"/>
    <x v="1"/>
    <x v="1"/>
    <x v="0"/>
    <x v="392"/>
    <x v="3"/>
    <n v="0"/>
    <n v="1"/>
    <x v="2"/>
    <d v="2013-07-29T00:00:00"/>
    <x v="39"/>
    <d v="2021-02-05T00:00:00"/>
    <x v="1"/>
    <n v="572"/>
    <n v="19"/>
    <n v="286"/>
    <n v="50"/>
    <n v="38"/>
    <n v="248"/>
    <n v="3"/>
    <x v="4"/>
    <x v="2"/>
    <n v="5.8253092109851741"/>
    <n v="3"/>
    <x v="8"/>
    <n v="5.0621811077631298"/>
    <n v="3"/>
    <n v="0"/>
    <n v="0"/>
    <n v="0"/>
    <n v="0"/>
    <n v="0"/>
    <n v="0"/>
    <n v="0"/>
    <x v="4"/>
  </r>
  <r>
    <n v="2002"/>
    <n v="1958"/>
    <x v="18"/>
    <x v="2"/>
    <x v="2"/>
    <x v="2"/>
    <x v="2"/>
    <x v="1"/>
    <x v="393"/>
    <x v="3"/>
    <n v="0"/>
    <n v="0"/>
    <x v="1"/>
    <d v="2013-05-20T00:00:00"/>
    <x v="166"/>
    <d v="2021-02-05T00:00:00"/>
    <x v="6"/>
    <n v="587"/>
    <n v="51"/>
    <n v="932"/>
    <n v="180"/>
    <n v="34"/>
    <n v="86"/>
    <n v="1"/>
    <x v="8"/>
    <x v="2"/>
    <n v="4.6141733518926298"/>
    <n v="6"/>
    <x v="8"/>
    <n v="5.3048527695458745"/>
    <n v="3"/>
    <n v="0"/>
    <n v="0"/>
    <n v="0"/>
    <n v="0"/>
    <n v="0"/>
    <n v="0"/>
    <n v="0"/>
    <x v="0"/>
  </r>
  <r>
    <n v="175"/>
    <n v="1986"/>
    <x v="22"/>
    <x v="2"/>
    <x v="2"/>
    <x v="1"/>
    <x v="1"/>
    <x v="0"/>
    <x v="394"/>
    <x v="3"/>
    <n v="1"/>
    <n v="0"/>
    <x v="2"/>
    <d v="2013-01-10T00:00:00"/>
    <x v="288"/>
    <d v="2021-02-05T00:00:00"/>
    <x v="69"/>
    <n v="656"/>
    <n v="80"/>
    <n v="455"/>
    <n v="52"/>
    <n v="107"/>
    <n v="93"/>
    <n v="2"/>
    <x v="7"/>
    <x v="1"/>
    <n v="8.2969969454335359"/>
    <n v="4"/>
    <x v="5"/>
    <n v="8.044765605330344"/>
    <n v="4"/>
    <n v="0"/>
    <n v="0"/>
    <n v="1"/>
    <n v="0"/>
    <n v="1"/>
    <n v="0"/>
    <n v="0"/>
    <x v="0"/>
  </r>
  <r>
    <n v="6988"/>
    <n v="1986"/>
    <x v="22"/>
    <x v="2"/>
    <x v="2"/>
    <x v="1"/>
    <x v="1"/>
    <x v="0"/>
    <x v="394"/>
    <x v="3"/>
    <n v="1"/>
    <n v="0"/>
    <x v="2"/>
    <d v="2013-01-10T00:00:00"/>
    <x v="288"/>
    <d v="2021-02-05T00:00:00"/>
    <x v="69"/>
    <n v="656"/>
    <n v="80"/>
    <n v="455"/>
    <n v="52"/>
    <n v="107"/>
    <n v="93"/>
    <n v="2"/>
    <x v="7"/>
    <x v="1"/>
    <n v="8.0002773652019563"/>
    <n v="4"/>
    <x v="5"/>
    <n v="8.0044975639245983"/>
    <n v="4"/>
    <n v="0"/>
    <n v="0"/>
    <n v="1"/>
    <n v="0"/>
    <n v="1"/>
    <n v="0"/>
    <n v="0"/>
    <x v="6"/>
  </r>
  <r>
    <n v="2712"/>
    <n v="1956"/>
    <x v="27"/>
    <x v="2"/>
    <x v="2"/>
    <x v="1"/>
    <x v="1"/>
    <x v="0"/>
    <x v="395"/>
    <x v="3"/>
    <n v="0"/>
    <n v="1"/>
    <x v="2"/>
    <d v="2013-12-25T00:00:00"/>
    <x v="289"/>
    <d v="2021-02-05T00:00:00"/>
    <x v="5"/>
    <n v="184"/>
    <n v="178"/>
    <n v="178"/>
    <n v="103"/>
    <n v="39"/>
    <n v="33"/>
    <n v="1"/>
    <x v="4"/>
    <x v="2"/>
    <n v="5.8929047907885979"/>
    <n v="3"/>
    <x v="3"/>
    <n v="10.312596577796494"/>
    <n v="3"/>
    <n v="0"/>
    <n v="0"/>
    <n v="0"/>
    <n v="0"/>
    <n v="0"/>
    <n v="0"/>
    <n v="0"/>
    <x v="6"/>
  </r>
  <r>
    <n v="8969"/>
    <n v="1977"/>
    <x v="4"/>
    <x v="2"/>
    <x v="2"/>
    <x v="1"/>
    <x v="1"/>
    <x v="0"/>
    <x v="396"/>
    <x v="3"/>
    <n v="0"/>
    <n v="1"/>
    <x v="2"/>
    <d v="2013-01-16T00:00:00"/>
    <x v="290"/>
    <d v="2021-02-05T00:00:00"/>
    <x v="62"/>
    <n v="548"/>
    <n v="31"/>
    <n v="422"/>
    <n v="0"/>
    <n v="112"/>
    <n v="28"/>
    <n v="4"/>
    <x v="8"/>
    <x v="2"/>
    <n v="5.2120763497886919"/>
    <n v="5"/>
    <x v="10"/>
    <n v="10.731078945651705"/>
    <n v="3"/>
    <n v="0"/>
    <n v="0"/>
    <n v="0"/>
    <n v="0"/>
    <n v="0"/>
    <n v="0"/>
    <n v="0"/>
    <x v="3"/>
  </r>
  <r>
    <n v="9495"/>
    <n v="1982"/>
    <x v="1"/>
    <x v="2"/>
    <x v="2"/>
    <x v="0"/>
    <x v="0"/>
    <x v="0"/>
    <x v="397"/>
    <x v="3"/>
    <n v="0"/>
    <n v="0"/>
    <x v="1"/>
    <d v="2013-05-08T00:00:00"/>
    <x v="98"/>
    <d v="2021-02-05T00:00:00"/>
    <x v="16"/>
    <n v="358"/>
    <n v="108"/>
    <n v="413"/>
    <n v="141"/>
    <n v="97"/>
    <n v="32"/>
    <n v="1"/>
    <x v="12"/>
    <x v="0"/>
    <n v="2.2300375300143656"/>
    <n v="8"/>
    <x v="11"/>
    <n v="5.8217133289573484"/>
    <n v="1"/>
    <n v="0"/>
    <n v="0"/>
    <n v="0"/>
    <n v="0"/>
    <n v="0"/>
    <n v="0"/>
    <n v="0"/>
    <x v="0"/>
  </r>
  <r>
    <n v="2631"/>
    <n v="1982"/>
    <x v="1"/>
    <x v="2"/>
    <x v="2"/>
    <x v="0"/>
    <x v="0"/>
    <x v="0"/>
    <x v="397"/>
    <x v="3"/>
    <n v="0"/>
    <n v="0"/>
    <x v="1"/>
    <d v="2013-05-08T00:00:00"/>
    <x v="98"/>
    <d v="2021-02-05T00:00:00"/>
    <x v="16"/>
    <n v="358"/>
    <n v="108"/>
    <n v="413"/>
    <n v="141"/>
    <n v="97"/>
    <n v="32"/>
    <n v="1"/>
    <x v="12"/>
    <x v="0"/>
    <n v="2.3701255521977984"/>
    <n v="8"/>
    <x v="11"/>
    <n v="6.2474659490587809"/>
    <n v="1"/>
    <n v="0"/>
    <n v="0"/>
    <n v="0"/>
    <n v="0"/>
    <n v="0"/>
    <n v="0"/>
    <n v="0"/>
    <x v="0"/>
  </r>
  <r>
    <n v="2931"/>
    <n v="1978"/>
    <x v="37"/>
    <x v="2"/>
    <x v="2"/>
    <x v="2"/>
    <x v="2"/>
    <x v="1"/>
    <x v="398"/>
    <x v="3"/>
    <n v="0"/>
    <n v="0"/>
    <x v="1"/>
    <d v="2012-09-21T00:00:00"/>
    <x v="291"/>
    <d v="2021-02-05T00:00:00"/>
    <x v="59"/>
    <n v="737"/>
    <n v="21"/>
    <n v="106"/>
    <n v="55"/>
    <n v="63"/>
    <n v="210"/>
    <n v="0"/>
    <x v="4"/>
    <x v="2"/>
    <n v="5.9808976375294556"/>
    <n v="7"/>
    <x v="4"/>
    <n v="9.0404959638046893"/>
    <n v="3"/>
    <n v="1"/>
    <n v="0"/>
    <n v="0"/>
    <n v="0"/>
    <n v="0"/>
    <n v="0"/>
    <n v="0"/>
    <x v="0"/>
  </r>
  <r>
    <n v="4356"/>
    <n v="1971"/>
    <x v="2"/>
    <x v="2"/>
    <x v="2"/>
    <x v="0"/>
    <x v="0"/>
    <x v="0"/>
    <x v="399"/>
    <x v="3"/>
    <n v="0"/>
    <n v="1"/>
    <x v="2"/>
    <d v="2013-08-28T00:00:00"/>
    <x v="208"/>
    <d v="2021-02-05T00:00:00"/>
    <x v="89"/>
    <n v="1224"/>
    <n v="28"/>
    <n v="140"/>
    <n v="0"/>
    <n v="14"/>
    <n v="168"/>
    <n v="3"/>
    <x v="9"/>
    <x v="2"/>
    <n v="2.6441912442460462"/>
    <n v="3"/>
    <x v="8"/>
    <n v="5.0693729576756974"/>
    <n v="6"/>
    <n v="0"/>
    <n v="0"/>
    <n v="0"/>
    <n v="1"/>
    <n v="1"/>
    <n v="0"/>
    <n v="0"/>
    <x v="0"/>
  </r>
  <r>
    <n v="1628"/>
    <n v="1971"/>
    <x v="2"/>
    <x v="2"/>
    <x v="2"/>
    <x v="0"/>
    <x v="0"/>
    <x v="0"/>
    <x v="400"/>
    <x v="3"/>
    <n v="0"/>
    <n v="0"/>
    <x v="1"/>
    <d v="2013-10-24T00:00:00"/>
    <x v="292"/>
    <d v="2021-02-05T00:00:00"/>
    <x v="10"/>
    <n v="354"/>
    <n v="21"/>
    <n v="311"/>
    <n v="167"/>
    <n v="75"/>
    <n v="32"/>
    <n v="1"/>
    <x v="3"/>
    <x v="1"/>
    <n v="8.6546434375679926"/>
    <n v="3"/>
    <x v="7"/>
    <n v="4.3435140178562204"/>
    <n v="4"/>
    <n v="0"/>
    <n v="0"/>
    <n v="0"/>
    <n v="0"/>
    <n v="0"/>
    <n v="0"/>
    <n v="0"/>
    <x v="3"/>
  </r>
  <r>
    <n v="9463"/>
    <n v="1959"/>
    <x v="34"/>
    <x v="2"/>
    <x v="2"/>
    <x v="0"/>
    <x v="0"/>
    <x v="0"/>
    <x v="401"/>
    <x v="3"/>
    <n v="0"/>
    <n v="1"/>
    <x v="2"/>
    <d v="2012-11-13T00:00:00"/>
    <x v="293"/>
    <d v="2021-02-05T00:00:00"/>
    <x v="22"/>
    <n v="931"/>
    <n v="56"/>
    <n v="253"/>
    <n v="91"/>
    <n v="98"/>
    <n v="14"/>
    <n v="4"/>
    <x v="3"/>
    <x v="1"/>
    <n v="9.2538500560042252"/>
    <n v="5"/>
    <x v="6"/>
    <n v="6.9454792235230345"/>
    <n v="5"/>
    <n v="0"/>
    <n v="0"/>
    <n v="0"/>
    <n v="0"/>
    <n v="0"/>
    <n v="0"/>
    <n v="0"/>
    <x v="4"/>
  </r>
  <r>
    <n v="7348"/>
    <n v="1958"/>
    <x v="18"/>
    <x v="0"/>
    <x v="0"/>
    <x v="3"/>
    <x v="3"/>
    <x v="1"/>
    <x v="402"/>
    <x v="3"/>
    <n v="0"/>
    <n v="0"/>
    <x v="1"/>
    <d v="2014-03-17T00:00:00"/>
    <x v="52"/>
    <d v="2021-02-05T00:00:00"/>
    <x v="66"/>
    <n v="336"/>
    <n v="130"/>
    <n v="411"/>
    <n v="240"/>
    <n v="32"/>
    <n v="43"/>
    <n v="1"/>
    <x v="6"/>
    <x v="2"/>
    <n v="3.9532091120583543"/>
    <n v="7"/>
    <x v="8"/>
    <n v="4.9378734520425995"/>
    <n v="2"/>
    <n v="0"/>
    <n v="0"/>
    <n v="0"/>
    <n v="0"/>
    <n v="0"/>
    <n v="1"/>
    <n v="0"/>
    <x v="0"/>
  </r>
  <r>
    <n v="3009"/>
    <n v="1962"/>
    <x v="39"/>
    <x v="0"/>
    <x v="0"/>
    <x v="4"/>
    <x v="4"/>
    <x v="1"/>
    <x v="403"/>
    <x v="3"/>
    <n v="0"/>
    <n v="0"/>
    <x v="1"/>
    <d v="2013-07-09T00:00:00"/>
    <x v="294"/>
    <d v="2021-02-05T00:00:00"/>
    <x v="73"/>
    <n v="1462"/>
    <n v="16"/>
    <n v="128"/>
    <n v="0"/>
    <n v="0"/>
    <n v="160"/>
    <n v="1"/>
    <x v="8"/>
    <x v="2"/>
    <n v="4.602000685185935"/>
    <n v="3"/>
    <x v="11"/>
    <n v="5.695802818377139"/>
    <n v="6"/>
    <n v="0"/>
    <n v="1"/>
    <n v="0"/>
    <n v="1"/>
    <n v="1"/>
    <n v="1"/>
    <n v="0"/>
    <x v="0"/>
  </r>
  <r>
    <n v="6055"/>
    <n v="1979"/>
    <x v="30"/>
    <x v="2"/>
    <x v="2"/>
    <x v="1"/>
    <x v="1"/>
    <x v="0"/>
    <x v="404"/>
    <x v="3"/>
    <n v="0"/>
    <n v="0"/>
    <x v="1"/>
    <d v="2012-11-01T00:00:00"/>
    <x v="295"/>
    <d v="2021-02-05T00:00:00"/>
    <x v="34"/>
    <n v="546"/>
    <n v="72"/>
    <n v="376"/>
    <n v="94"/>
    <n v="145"/>
    <n v="72"/>
    <n v="1"/>
    <x v="8"/>
    <x v="2"/>
    <n v="4.6724038448711323"/>
    <n v="5"/>
    <x v="5"/>
    <n v="7.662823013699021"/>
    <n v="3"/>
    <n v="0"/>
    <n v="0"/>
    <n v="0"/>
    <n v="1"/>
    <n v="0"/>
    <n v="0"/>
    <n v="0"/>
    <x v="0"/>
  </r>
  <r>
    <n v="4141"/>
    <n v="1965"/>
    <x v="42"/>
    <x v="2"/>
    <x v="2"/>
    <x v="0"/>
    <x v="0"/>
    <x v="0"/>
    <x v="405"/>
    <x v="3"/>
    <n v="0"/>
    <n v="0"/>
    <x v="1"/>
    <d v="2013-08-21T00:00:00"/>
    <x v="296"/>
    <d v="2021-02-05T00:00:00"/>
    <x v="41"/>
    <n v="426"/>
    <n v="49"/>
    <n v="127"/>
    <n v="111"/>
    <n v="21"/>
    <n v="42"/>
    <n v="1"/>
    <x v="7"/>
    <x v="1"/>
    <n v="7.7724385283134714"/>
    <n v="2"/>
    <x v="3"/>
    <n v="9.8690304630943295"/>
    <n v="4"/>
    <n v="0"/>
    <n v="0"/>
    <n v="0"/>
    <n v="0"/>
    <n v="0"/>
    <n v="0"/>
    <n v="0"/>
    <x v="1"/>
  </r>
  <r>
    <n v="158"/>
    <n v="1945"/>
    <x v="7"/>
    <x v="0"/>
    <x v="0"/>
    <x v="0"/>
    <x v="0"/>
    <x v="0"/>
    <x v="406"/>
    <x v="3"/>
    <n v="0"/>
    <n v="0"/>
    <x v="1"/>
    <d v="2013-11-17T00:00:00"/>
    <x v="297"/>
    <d v="2021-02-05T00:00:00"/>
    <x v="87"/>
    <n v="345"/>
    <n v="53"/>
    <n v="528"/>
    <n v="98"/>
    <n v="75"/>
    <n v="97"/>
    <n v="1"/>
    <x v="7"/>
    <x v="1"/>
    <n v="8.1792688519756034"/>
    <n v="3"/>
    <x v="8"/>
    <n v="5.2288609068947425"/>
    <n v="4"/>
    <n v="0"/>
    <n v="0"/>
    <n v="1"/>
    <n v="0"/>
    <n v="0"/>
    <n v="1"/>
    <n v="0"/>
    <x v="0"/>
  </r>
  <r>
    <n v="9780"/>
    <n v="1971"/>
    <x v="2"/>
    <x v="1"/>
    <x v="1"/>
    <x v="0"/>
    <x v="0"/>
    <x v="0"/>
    <x v="407"/>
    <x v="3"/>
    <n v="0"/>
    <n v="1"/>
    <x v="2"/>
    <d v="2013-06-25T00:00:00"/>
    <x v="298"/>
    <d v="2021-02-05T00:00:00"/>
    <x v="58"/>
    <n v="465"/>
    <n v="25"/>
    <n v="132"/>
    <n v="136"/>
    <n v="0"/>
    <n v="37"/>
    <n v="2"/>
    <x v="7"/>
    <x v="1"/>
    <n v="8.1888316804672741"/>
    <n v="3"/>
    <x v="2"/>
    <n v="12.850993288910704"/>
    <n v="4"/>
    <n v="0"/>
    <n v="0"/>
    <n v="0"/>
    <n v="0"/>
    <n v="0"/>
    <n v="0"/>
    <n v="0"/>
    <x v="0"/>
  </r>
  <r>
    <n v="1491"/>
    <n v="1965"/>
    <x v="42"/>
    <x v="3"/>
    <x v="1"/>
    <x v="0"/>
    <x v="0"/>
    <x v="0"/>
    <x v="408"/>
    <x v="3"/>
    <n v="0"/>
    <n v="0"/>
    <x v="1"/>
    <d v="2013-02-18T00:00:00"/>
    <x v="299"/>
    <d v="2021-02-05T00:00:00"/>
    <x v="48"/>
    <n v="162"/>
    <n v="33"/>
    <n v="124"/>
    <n v="40"/>
    <n v="28"/>
    <n v="172"/>
    <n v="2"/>
    <x v="9"/>
    <x v="2"/>
    <n v="2.771632690035001"/>
    <n v="4"/>
    <x v="6"/>
    <n v="6.8607771177165899"/>
    <n v="1"/>
    <n v="0"/>
    <n v="0"/>
    <n v="0"/>
    <n v="0"/>
    <n v="0"/>
    <n v="0"/>
    <n v="0"/>
    <x v="4"/>
  </r>
  <r>
    <n v="3194"/>
    <n v="1974"/>
    <x v="9"/>
    <x v="0"/>
    <x v="0"/>
    <x v="3"/>
    <x v="3"/>
    <x v="1"/>
    <x v="409"/>
    <x v="3"/>
    <n v="0"/>
    <n v="0"/>
    <x v="1"/>
    <d v="2014-04-05T00:00:00"/>
    <x v="68"/>
    <d v="2021-02-05T00:00:00"/>
    <x v="96"/>
    <n v="412"/>
    <n v="12"/>
    <n v="546"/>
    <n v="78"/>
    <n v="182"/>
    <n v="0"/>
    <n v="1"/>
    <x v="6"/>
    <x v="2"/>
    <n v="3.9676818697733829"/>
    <n v="4"/>
    <x v="3"/>
    <n v="10.185199691690091"/>
    <n v="1"/>
    <n v="0"/>
    <n v="0"/>
    <n v="0"/>
    <n v="0"/>
    <n v="0"/>
    <n v="0"/>
    <n v="0"/>
    <x v="4"/>
  </r>
  <r>
    <n v="1945"/>
    <n v="1962"/>
    <x v="39"/>
    <x v="2"/>
    <x v="2"/>
    <x v="1"/>
    <x v="1"/>
    <x v="0"/>
    <x v="410"/>
    <x v="3"/>
    <n v="0"/>
    <n v="1"/>
    <x v="2"/>
    <d v="2013-09-18T00:00:00"/>
    <x v="273"/>
    <d v="2021-02-05T00:00:00"/>
    <x v="15"/>
    <n v="711"/>
    <n v="36"/>
    <n v="217"/>
    <n v="172"/>
    <n v="96"/>
    <n v="168"/>
    <n v="3"/>
    <x v="5"/>
    <x v="1"/>
    <n v="6.873406129481908"/>
    <n v="4"/>
    <x v="6"/>
    <n v="6.8790798571780227"/>
    <n v="4"/>
    <n v="1"/>
    <n v="0"/>
    <n v="0"/>
    <n v="1"/>
    <n v="0"/>
    <n v="0"/>
    <n v="0"/>
    <x v="0"/>
  </r>
  <r>
    <n v="10196"/>
    <n v="1978"/>
    <x v="37"/>
    <x v="2"/>
    <x v="2"/>
    <x v="1"/>
    <x v="1"/>
    <x v="0"/>
    <x v="411"/>
    <x v="3"/>
    <n v="2"/>
    <n v="0"/>
    <x v="0"/>
    <d v="2014-03-12T00:00:00"/>
    <x v="120"/>
    <d v="2021-02-05T00:00:00"/>
    <x v="41"/>
    <n v="212"/>
    <n v="123"/>
    <n v="177"/>
    <n v="15"/>
    <n v="64"/>
    <n v="23"/>
    <n v="2"/>
    <x v="7"/>
    <x v="1"/>
    <n v="7.7901448872096548"/>
    <n v="2"/>
    <x v="5"/>
    <n v="8.1031552364170647"/>
    <n v="4"/>
    <n v="0"/>
    <n v="0"/>
    <n v="0"/>
    <n v="0"/>
    <n v="0"/>
    <n v="0"/>
    <n v="0"/>
    <x v="1"/>
  </r>
  <r>
    <n v="9904"/>
    <n v="1956"/>
    <x v="27"/>
    <x v="2"/>
    <x v="2"/>
    <x v="1"/>
    <x v="1"/>
    <x v="0"/>
    <x v="412"/>
    <x v="3"/>
    <n v="0"/>
    <n v="1"/>
    <x v="2"/>
    <d v="2013-03-29T00:00:00"/>
    <x v="300"/>
    <d v="2021-02-05T00:00:00"/>
    <x v="93"/>
    <n v="336"/>
    <n v="123"/>
    <n v="274"/>
    <n v="46"/>
    <n v="123"/>
    <n v="141"/>
    <n v="5"/>
    <x v="4"/>
    <x v="2"/>
    <n v="5.9229768469272539"/>
    <n v="5"/>
    <x v="9"/>
    <n v="11.673351276435088"/>
    <n v="3"/>
    <n v="0"/>
    <n v="0"/>
    <n v="0"/>
    <n v="0"/>
    <n v="0"/>
    <n v="0"/>
    <n v="0"/>
    <x v="4"/>
  </r>
  <r>
    <n v="4607"/>
    <n v="1959"/>
    <x v="34"/>
    <x v="2"/>
    <x v="2"/>
    <x v="0"/>
    <x v="0"/>
    <x v="0"/>
    <x v="413"/>
    <x v="3"/>
    <n v="0"/>
    <n v="0"/>
    <x v="1"/>
    <d v="2013-08-23T00:00:00"/>
    <x v="301"/>
    <d v="2021-02-05T00:00:00"/>
    <x v="50"/>
    <n v="227"/>
    <n v="23"/>
    <n v="389"/>
    <n v="42"/>
    <n v="21"/>
    <n v="75"/>
    <n v="1"/>
    <x v="6"/>
    <x v="2"/>
    <n v="4.2242957798064458"/>
    <n v="5"/>
    <x v="6"/>
    <n v="6.967837168611215"/>
    <n v="2"/>
    <n v="0"/>
    <n v="0"/>
    <n v="0"/>
    <n v="0"/>
    <n v="0"/>
    <n v="0"/>
    <n v="0"/>
    <x v="0"/>
  </r>
  <r>
    <n v="4944"/>
    <n v="1959"/>
    <x v="34"/>
    <x v="2"/>
    <x v="2"/>
    <x v="0"/>
    <x v="0"/>
    <x v="0"/>
    <x v="413"/>
    <x v="3"/>
    <n v="0"/>
    <n v="0"/>
    <x v="1"/>
    <d v="2013-08-23T00:00:00"/>
    <x v="301"/>
    <d v="2021-02-05T00:00:00"/>
    <x v="50"/>
    <n v="227"/>
    <n v="23"/>
    <n v="389"/>
    <n v="42"/>
    <n v="21"/>
    <n v="75"/>
    <n v="1"/>
    <x v="6"/>
    <x v="2"/>
    <n v="3.8514636401580513"/>
    <n v="5"/>
    <x v="6"/>
    <n v="6.9165968532242026"/>
    <n v="2"/>
    <n v="0"/>
    <n v="0"/>
    <n v="0"/>
    <n v="0"/>
    <n v="0"/>
    <n v="0"/>
    <n v="0"/>
    <x v="0"/>
  </r>
  <r>
    <n v="4837"/>
    <n v="1965"/>
    <x v="42"/>
    <x v="0"/>
    <x v="0"/>
    <x v="1"/>
    <x v="1"/>
    <x v="0"/>
    <x v="414"/>
    <x v="3"/>
    <n v="0"/>
    <n v="1"/>
    <x v="2"/>
    <d v="2013-02-16T00:00:00"/>
    <x v="302"/>
    <d v="2021-02-05T00:00:00"/>
    <x v="37"/>
    <n v="753"/>
    <n v="43"/>
    <n v="226"/>
    <n v="69"/>
    <n v="10"/>
    <n v="204"/>
    <n v="2"/>
    <x v="7"/>
    <x v="1"/>
    <n v="8.2602674738507851"/>
    <n v="5"/>
    <x v="2"/>
    <n v="12.76618522527682"/>
    <n v="4"/>
    <n v="0"/>
    <n v="0"/>
    <n v="0"/>
    <n v="0"/>
    <n v="0"/>
    <n v="0"/>
    <n v="0"/>
    <x v="0"/>
  </r>
  <r>
    <n v="3107"/>
    <n v="1976"/>
    <x v="0"/>
    <x v="2"/>
    <x v="2"/>
    <x v="0"/>
    <x v="0"/>
    <x v="0"/>
    <x v="414"/>
    <x v="3"/>
    <n v="0"/>
    <n v="1"/>
    <x v="2"/>
    <d v="2014-05-02T00:00:00"/>
    <x v="54"/>
    <d v="2021-02-05T00:00:00"/>
    <x v="0"/>
    <n v="121"/>
    <n v="24"/>
    <n v="124"/>
    <n v="24"/>
    <n v="15"/>
    <n v="42"/>
    <n v="1"/>
    <x v="6"/>
    <x v="2"/>
    <n v="3.7237302305529778"/>
    <n v="1"/>
    <x v="6"/>
    <n v="6.7849027679578411"/>
    <n v="2"/>
    <n v="0"/>
    <n v="0"/>
    <n v="0"/>
    <n v="0"/>
    <n v="0"/>
    <n v="0"/>
    <n v="0"/>
    <x v="6"/>
  </r>
  <r>
    <n v="10678"/>
    <n v="1959"/>
    <x v="34"/>
    <x v="2"/>
    <x v="2"/>
    <x v="0"/>
    <x v="0"/>
    <x v="0"/>
    <x v="415"/>
    <x v="3"/>
    <n v="0"/>
    <n v="1"/>
    <x v="2"/>
    <d v="2013-11-28T00:00:00"/>
    <x v="264"/>
    <d v="2021-02-05T00:00:00"/>
    <x v="42"/>
    <n v="653"/>
    <n v="17"/>
    <n v="170"/>
    <n v="34"/>
    <n v="26"/>
    <n v="17"/>
    <n v="2"/>
    <x v="10"/>
    <x v="1"/>
    <n v="11.157384757493762"/>
    <n v="2"/>
    <x v="3"/>
    <n v="10.260656621544884"/>
    <n v="7"/>
    <n v="0"/>
    <n v="0"/>
    <n v="0"/>
    <n v="0"/>
    <n v="0"/>
    <n v="0"/>
    <n v="0"/>
    <x v="0"/>
  </r>
  <r>
    <n v="10548"/>
    <n v="1995"/>
    <x v="45"/>
    <x v="2"/>
    <x v="2"/>
    <x v="3"/>
    <x v="3"/>
    <x v="1"/>
    <x v="416"/>
    <x v="3"/>
    <n v="0"/>
    <n v="0"/>
    <x v="1"/>
    <d v="2014-03-09T00:00:00"/>
    <x v="303"/>
    <d v="2021-02-05T00:00:00"/>
    <x v="76"/>
    <n v="283"/>
    <n v="17"/>
    <n v="372"/>
    <n v="138"/>
    <n v="106"/>
    <n v="44"/>
    <n v="1"/>
    <x v="9"/>
    <x v="2"/>
    <n v="2.9538085803805876"/>
    <n v="8"/>
    <x v="9"/>
    <n v="12.143275911492283"/>
    <n v="1"/>
    <n v="0"/>
    <n v="0"/>
    <n v="0"/>
    <n v="0"/>
    <n v="0"/>
    <n v="0"/>
    <n v="0"/>
    <x v="5"/>
  </r>
  <r>
    <n v="7441"/>
    <n v="1973"/>
    <x v="3"/>
    <x v="2"/>
    <x v="2"/>
    <x v="2"/>
    <x v="2"/>
    <x v="1"/>
    <x v="417"/>
    <x v="3"/>
    <n v="1"/>
    <n v="0"/>
    <x v="2"/>
    <d v="2012-10-06T00:00:00"/>
    <x v="304"/>
    <d v="2021-02-05T00:00:00"/>
    <x v="67"/>
    <n v="958"/>
    <n v="159"/>
    <n v="447"/>
    <n v="20"/>
    <n v="0"/>
    <n v="31"/>
    <n v="3"/>
    <x v="12"/>
    <x v="0"/>
    <n v="1.8882702533454812"/>
    <n v="10"/>
    <x v="9"/>
    <n v="11.979116601091622"/>
    <n v="7"/>
    <n v="0"/>
    <n v="0"/>
    <n v="0"/>
    <n v="0"/>
    <n v="0"/>
    <n v="0"/>
    <n v="0"/>
    <x v="1"/>
  </r>
  <r>
    <n v="2579"/>
    <n v="1957"/>
    <x v="50"/>
    <x v="2"/>
    <x v="2"/>
    <x v="1"/>
    <x v="1"/>
    <x v="0"/>
    <x v="418"/>
    <x v="3"/>
    <n v="0"/>
    <n v="1"/>
    <x v="2"/>
    <d v="2013-12-17T00:00:00"/>
    <x v="305"/>
    <d v="2021-02-05T00:00:00"/>
    <x v="59"/>
    <n v="495"/>
    <n v="33"/>
    <n v="255"/>
    <n v="11"/>
    <n v="33"/>
    <n v="8"/>
    <n v="4"/>
    <x v="4"/>
    <x v="2"/>
    <n v="6.102233496758025"/>
    <n v="7"/>
    <x v="4"/>
    <n v="8.7549931191570103"/>
    <n v="4"/>
    <n v="0"/>
    <n v="0"/>
    <n v="0"/>
    <n v="0"/>
    <n v="0"/>
    <n v="0"/>
    <n v="0"/>
    <x v="0"/>
  </r>
  <r>
    <n v="3828"/>
    <n v="1951"/>
    <x v="17"/>
    <x v="2"/>
    <x v="2"/>
    <x v="1"/>
    <x v="1"/>
    <x v="0"/>
    <x v="419"/>
    <x v="3"/>
    <n v="0"/>
    <n v="1"/>
    <x v="2"/>
    <d v="2013-02-17T00:00:00"/>
    <x v="306"/>
    <d v="2021-02-05T00:00:00"/>
    <x v="51"/>
    <n v="533"/>
    <n v="10"/>
    <n v="217"/>
    <n v="198"/>
    <n v="174"/>
    <n v="195"/>
    <n v="2"/>
    <x v="5"/>
    <x v="1"/>
    <n v="6.8184790881452315"/>
    <n v="6"/>
    <x v="2"/>
    <n v="12.765004020541914"/>
    <n v="4"/>
    <n v="0"/>
    <n v="0"/>
    <n v="0"/>
    <n v="0"/>
    <n v="0"/>
    <n v="0"/>
    <n v="0"/>
    <x v="0"/>
  </r>
  <r>
    <n v="6384"/>
    <n v="1978"/>
    <x v="37"/>
    <x v="2"/>
    <x v="2"/>
    <x v="2"/>
    <x v="2"/>
    <x v="1"/>
    <x v="420"/>
    <x v="3"/>
    <n v="0"/>
    <n v="1"/>
    <x v="2"/>
    <d v="2014-02-11T00:00:00"/>
    <x v="307"/>
    <d v="2021-02-05T00:00:00"/>
    <x v="76"/>
    <n v="909"/>
    <n v="12"/>
    <n v="278"/>
    <n v="0"/>
    <n v="12"/>
    <n v="242"/>
    <n v="3"/>
    <x v="8"/>
    <x v="2"/>
    <n v="4.9084184264840482"/>
    <n v="2"/>
    <x v="10"/>
    <n v="10.808389798573321"/>
    <n v="8"/>
    <n v="0"/>
    <n v="0"/>
    <n v="1"/>
    <n v="0"/>
    <n v="0"/>
    <n v="0"/>
    <n v="0"/>
    <x v="1"/>
  </r>
  <r>
    <n v="4299"/>
    <n v="1960"/>
    <x v="11"/>
    <x v="2"/>
    <x v="2"/>
    <x v="0"/>
    <x v="0"/>
    <x v="0"/>
    <x v="421"/>
    <x v="3"/>
    <n v="0"/>
    <n v="1"/>
    <x v="2"/>
    <d v="2012-09-21T00:00:00"/>
    <x v="291"/>
    <d v="2021-02-05T00:00:00"/>
    <x v="72"/>
    <n v="1001"/>
    <n v="17"/>
    <n v="572"/>
    <n v="93"/>
    <n v="125"/>
    <n v="17"/>
    <n v="7"/>
    <x v="10"/>
    <x v="1"/>
    <n v="11.274138483846565"/>
    <n v="11"/>
    <x v="8"/>
    <n v="4.8176338162699714"/>
    <n v="7"/>
    <n v="0"/>
    <n v="0"/>
    <n v="0"/>
    <n v="0"/>
    <n v="0"/>
    <n v="1"/>
    <n v="0"/>
    <x v="0"/>
  </r>
  <r>
    <n v="0"/>
    <n v="1985"/>
    <x v="24"/>
    <x v="2"/>
    <x v="2"/>
    <x v="1"/>
    <x v="1"/>
    <x v="0"/>
    <x v="422"/>
    <x v="3"/>
    <n v="0"/>
    <n v="0"/>
    <x v="1"/>
    <d v="2013-05-04T00:00:00"/>
    <x v="308"/>
    <d v="2021-02-05T00:00:00"/>
    <x v="56"/>
    <n v="239"/>
    <n v="10"/>
    <n v="554"/>
    <n v="254"/>
    <n v="87"/>
    <n v="54"/>
    <n v="1"/>
    <x v="9"/>
    <x v="2"/>
    <n v="3.0142422933607476"/>
    <n v="4"/>
    <x v="4"/>
    <n v="9.2670130977285652"/>
    <n v="1"/>
    <n v="0"/>
    <n v="0"/>
    <n v="0"/>
    <n v="0"/>
    <n v="0"/>
    <n v="0"/>
    <n v="0"/>
    <x v="3"/>
  </r>
  <r>
    <n v="3283"/>
    <n v="1972"/>
    <x v="38"/>
    <x v="3"/>
    <x v="1"/>
    <x v="1"/>
    <x v="1"/>
    <x v="0"/>
    <x v="423"/>
    <x v="3"/>
    <n v="0"/>
    <n v="1"/>
    <x v="2"/>
    <d v="2014-01-19T00:00:00"/>
    <x v="309"/>
    <d v="2021-02-05T00:00:00"/>
    <x v="37"/>
    <n v="200"/>
    <n v="193"/>
    <n v="100"/>
    <n v="46"/>
    <n v="185"/>
    <n v="185"/>
    <n v="2"/>
    <x v="4"/>
    <x v="2"/>
    <n v="5.8498388548435214"/>
    <n v="2"/>
    <x v="9"/>
    <n v="12.356521525514401"/>
    <n v="3"/>
    <n v="0"/>
    <n v="0"/>
    <n v="0"/>
    <n v="0"/>
    <n v="0"/>
    <n v="0"/>
    <n v="0"/>
    <x v="0"/>
  </r>
  <r>
    <n v="7010"/>
    <n v="1965"/>
    <x v="42"/>
    <x v="3"/>
    <x v="1"/>
    <x v="1"/>
    <x v="1"/>
    <x v="0"/>
    <x v="424"/>
    <x v="3"/>
    <n v="0"/>
    <n v="0"/>
    <x v="1"/>
    <d v="2014-04-07T00:00:00"/>
    <x v="310"/>
    <d v="2021-02-05T00:00:00"/>
    <x v="60"/>
    <n v="635"/>
    <n v="114"/>
    <n v="254"/>
    <n v="132"/>
    <n v="152"/>
    <n v="76"/>
    <n v="1"/>
    <x v="4"/>
    <x v="2"/>
    <n v="5.6689204189869766"/>
    <n v="6"/>
    <x v="6"/>
    <n v="7.2490841670637005"/>
    <n v="3"/>
    <n v="0"/>
    <n v="0"/>
    <n v="0"/>
    <n v="0"/>
    <n v="1"/>
    <n v="0"/>
    <n v="0"/>
    <x v="0"/>
  </r>
  <r>
    <n v="4767"/>
    <n v="1965"/>
    <x v="42"/>
    <x v="3"/>
    <x v="1"/>
    <x v="1"/>
    <x v="1"/>
    <x v="0"/>
    <x v="424"/>
    <x v="3"/>
    <n v="0"/>
    <n v="0"/>
    <x v="1"/>
    <d v="2014-04-07T00:00:00"/>
    <x v="310"/>
    <d v="2021-02-05T00:00:00"/>
    <x v="60"/>
    <n v="635"/>
    <n v="114"/>
    <n v="254"/>
    <n v="132"/>
    <n v="152"/>
    <n v="76"/>
    <n v="1"/>
    <x v="4"/>
    <x v="2"/>
    <n v="6.0899647168930908"/>
    <n v="6"/>
    <x v="6"/>
    <n v="7.1718098819175591"/>
    <n v="3"/>
    <n v="0"/>
    <n v="0"/>
    <n v="0"/>
    <n v="0"/>
    <n v="1"/>
    <n v="0"/>
    <n v="0"/>
    <x v="0"/>
  </r>
  <r>
    <n v="6320"/>
    <n v="1976"/>
    <x v="0"/>
    <x v="1"/>
    <x v="1"/>
    <x v="3"/>
    <x v="3"/>
    <x v="1"/>
    <x v="425"/>
    <x v="3"/>
    <n v="0"/>
    <n v="0"/>
    <x v="1"/>
    <d v="2013-02-06T00:00:00"/>
    <x v="143"/>
    <d v="2021-02-05T00:00:00"/>
    <x v="25"/>
    <n v="768"/>
    <n v="44"/>
    <n v="561"/>
    <n v="77"/>
    <n v="44"/>
    <n v="14"/>
    <n v="1"/>
    <x v="4"/>
    <x v="2"/>
    <n v="6.043898846768319"/>
    <n v="6"/>
    <x v="3"/>
    <n v="10.155741121222523"/>
    <n v="3"/>
    <n v="0"/>
    <n v="0"/>
    <n v="0"/>
    <n v="0"/>
    <n v="0"/>
    <n v="0"/>
    <n v="0"/>
    <x v="0"/>
  </r>
  <r>
    <n v="3254"/>
    <n v="1971"/>
    <x v="2"/>
    <x v="2"/>
    <x v="2"/>
    <x v="1"/>
    <x v="1"/>
    <x v="0"/>
    <x v="426"/>
    <x v="3"/>
    <n v="1"/>
    <n v="0"/>
    <x v="2"/>
    <d v="2013-10-14T00:00:00"/>
    <x v="311"/>
    <d v="2021-02-05T00:00:00"/>
    <x v="88"/>
    <n v="407"/>
    <n v="70"/>
    <n v="239"/>
    <n v="103"/>
    <n v="88"/>
    <n v="53"/>
    <n v="1"/>
    <x v="8"/>
    <x v="2"/>
    <n v="5.3104450838687605"/>
    <n v="4"/>
    <x v="7"/>
    <n v="4.3947199909224199"/>
    <n v="2"/>
    <n v="0"/>
    <n v="0"/>
    <n v="0"/>
    <n v="0"/>
    <n v="0"/>
    <n v="0"/>
    <n v="0"/>
    <x v="0"/>
  </r>
  <r>
    <n v="3388"/>
    <n v="1967"/>
    <x v="51"/>
    <x v="2"/>
    <x v="2"/>
    <x v="2"/>
    <x v="2"/>
    <x v="1"/>
    <x v="427"/>
    <x v="3"/>
    <n v="1"/>
    <n v="1"/>
    <x v="0"/>
    <d v="2013-10-30T00:00:00"/>
    <x v="312"/>
    <d v="2021-02-05T00:00:00"/>
    <x v="22"/>
    <n v="129"/>
    <n v="26"/>
    <n v="67"/>
    <n v="3"/>
    <n v="67"/>
    <n v="2"/>
    <n v="5"/>
    <x v="4"/>
    <x v="2"/>
    <n v="6.3259720857993837"/>
    <n v="1"/>
    <x v="8"/>
    <n v="4.6467289986594968"/>
    <n v="7"/>
    <n v="0"/>
    <n v="0"/>
    <n v="0"/>
    <n v="0"/>
    <n v="0"/>
    <n v="0"/>
    <n v="0"/>
    <x v="5"/>
  </r>
  <r>
    <n v="6131"/>
    <n v="1980"/>
    <x v="13"/>
    <x v="3"/>
    <x v="1"/>
    <x v="1"/>
    <x v="1"/>
    <x v="0"/>
    <x v="428"/>
    <x v="3"/>
    <n v="1"/>
    <n v="1"/>
    <x v="0"/>
    <d v="2013-12-01T00:00:00"/>
    <x v="188"/>
    <d v="2021-02-05T00:00:00"/>
    <x v="48"/>
    <n v="141"/>
    <n v="70"/>
    <n v="106"/>
    <n v="72"/>
    <n v="19"/>
    <n v="23"/>
    <n v="2"/>
    <x v="6"/>
    <x v="2"/>
    <n v="4.1584667617401401"/>
    <n v="2"/>
    <x v="5"/>
    <n v="8.2869993910617925"/>
    <n v="3"/>
    <n v="0"/>
    <n v="0"/>
    <n v="0"/>
    <n v="0"/>
    <n v="0"/>
    <n v="0"/>
    <n v="0"/>
    <x v="0"/>
  </r>
  <r>
    <n v="10868"/>
    <n v="1951"/>
    <x v="17"/>
    <x v="2"/>
    <x v="2"/>
    <x v="4"/>
    <x v="4"/>
    <x v="1"/>
    <x v="429"/>
    <x v="3"/>
    <n v="0"/>
    <n v="0"/>
    <x v="1"/>
    <d v="2013-02-06T00:00:00"/>
    <x v="143"/>
    <d v="2021-02-05T00:00:00"/>
    <x v="71"/>
    <n v="344"/>
    <n v="45"/>
    <n v="654"/>
    <n v="104"/>
    <n v="11"/>
    <n v="114"/>
    <n v="2"/>
    <x v="9"/>
    <x v="2"/>
    <n v="2.9215567461169658"/>
    <n v="4"/>
    <x v="3"/>
    <n v="9.8900982465508935"/>
    <n v="3"/>
    <n v="0"/>
    <n v="0"/>
    <n v="0"/>
    <n v="0"/>
    <n v="0"/>
    <n v="0"/>
    <n v="0"/>
    <x v="0"/>
  </r>
  <r>
    <n v="7683"/>
    <n v="1968"/>
    <x v="43"/>
    <x v="1"/>
    <x v="1"/>
    <x v="1"/>
    <x v="1"/>
    <x v="0"/>
    <x v="430"/>
    <x v="3"/>
    <n v="0"/>
    <n v="1"/>
    <x v="2"/>
    <d v="2014-02-25T00:00:00"/>
    <x v="142"/>
    <d v="2021-02-05T00:00:00"/>
    <x v="67"/>
    <n v="554"/>
    <n v="35"/>
    <n v="113"/>
    <n v="0"/>
    <n v="7"/>
    <n v="78"/>
    <n v="3"/>
    <x v="8"/>
    <x v="2"/>
    <n v="4.8755816119210156"/>
    <n v="3"/>
    <x v="9"/>
    <n v="12.180683046733852"/>
    <n v="3"/>
    <n v="0"/>
    <n v="0"/>
    <n v="0"/>
    <n v="0"/>
    <n v="0"/>
    <n v="0"/>
    <n v="0"/>
    <x v="0"/>
  </r>
  <r>
    <n v="11112"/>
    <n v="1966"/>
    <x v="33"/>
    <x v="2"/>
    <x v="2"/>
    <x v="0"/>
    <x v="0"/>
    <x v="0"/>
    <x v="431"/>
    <x v="3"/>
    <n v="0"/>
    <n v="1"/>
    <x v="2"/>
    <d v="2012-12-03T00:00:00"/>
    <x v="16"/>
    <d v="2021-02-05T00:00:00"/>
    <x v="12"/>
    <n v="736"/>
    <n v="114"/>
    <n v="279"/>
    <n v="82"/>
    <n v="76"/>
    <n v="190"/>
    <n v="6"/>
    <x v="8"/>
    <x v="2"/>
    <n v="4.9188858161498699"/>
    <n v="6"/>
    <x v="5"/>
    <n v="8.1505270633114453"/>
    <n v="3"/>
    <n v="0"/>
    <n v="0"/>
    <n v="0"/>
    <n v="0"/>
    <n v="0"/>
    <n v="0"/>
    <n v="0"/>
    <x v="0"/>
  </r>
  <r>
    <n v="4137"/>
    <n v="1948"/>
    <x v="25"/>
    <x v="2"/>
    <x v="2"/>
    <x v="0"/>
    <x v="0"/>
    <x v="0"/>
    <x v="432"/>
    <x v="3"/>
    <n v="0"/>
    <n v="0"/>
    <x v="1"/>
    <d v="2013-12-06T00:00:00"/>
    <x v="313"/>
    <d v="2021-02-05T00:00:00"/>
    <x v="16"/>
    <n v="398"/>
    <n v="40"/>
    <n v="367"/>
    <n v="119"/>
    <n v="122"/>
    <n v="30"/>
    <n v="1"/>
    <x v="5"/>
    <x v="1"/>
    <n v="7.2778321503688677"/>
    <n v="4"/>
    <x v="7"/>
    <n v="4.1150849110311256"/>
    <n v="4"/>
    <n v="0"/>
    <n v="0"/>
    <n v="0"/>
    <n v="0"/>
    <n v="0"/>
    <n v="0"/>
    <n v="0"/>
    <x v="6"/>
  </r>
  <r>
    <n v="4640"/>
    <n v="1967"/>
    <x v="51"/>
    <x v="2"/>
    <x v="2"/>
    <x v="2"/>
    <x v="2"/>
    <x v="1"/>
    <x v="433"/>
    <x v="3"/>
    <n v="0"/>
    <n v="1"/>
    <x v="2"/>
    <d v="2012-09-21T00:00:00"/>
    <x v="291"/>
    <d v="2021-02-05T00:00:00"/>
    <x v="88"/>
    <n v="561"/>
    <n v="85"/>
    <n v="171"/>
    <n v="25"/>
    <n v="123"/>
    <n v="114"/>
    <n v="2"/>
    <x v="6"/>
    <x v="2"/>
    <n v="3.9284839267252214"/>
    <n v="7"/>
    <x v="2"/>
    <n v="13.187606136097141"/>
    <n v="2"/>
    <n v="0"/>
    <n v="0"/>
    <n v="0"/>
    <n v="0"/>
    <n v="0"/>
    <n v="0"/>
    <n v="0"/>
    <x v="3"/>
  </r>
  <r>
    <n v="3074"/>
    <n v="1984"/>
    <x v="32"/>
    <x v="0"/>
    <x v="0"/>
    <x v="1"/>
    <x v="1"/>
    <x v="0"/>
    <x v="434"/>
    <x v="3"/>
    <n v="0"/>
    <n v="0"/>
    <x v="1"/>
    <d v="2012-10-15T00:00:00"/>
    <x v="314"/>
    <d v="2021-02-05T00:00:00"/>
    <x v="56"/>
    <n v="1218"/>
    <n v="107"/>
    <n v="304"/>
    <n v="23"/>
    <n v="143"/>
    <n v="33"/>
    <n v="1"/>
    <x v="8"/>
    <x v="2"/>
    <n v="4.6147091809601211"/>
    <n v="8"/>
    <x v="7"/>
    <n v="3.8864701858993862"/>
    <n v="6"/>
    <n v="0"/>
    <n v="0"/>
    <n v="0"/>
    <n v="0"/>
    <n v="0"/>
    <n v="1"/>
    <n v="0"/>
    <x v="0"/>
  </r>
  <r>
    <n v="2565"/>
    <n v="1955"/>
    <x v="49"/>
    <x v="1"/>
    <x v="1"/>
    <x v="2"/>
    <x v="2"/>
    <x v="1"/>
    <x v="435"/>
    <x v="3"/>
    <n v="0"/>
    <n v="0"/>
    <x v="1"/>
    <d v="2013-06-01T00:00:00"/>
    <x v="315"/>
    <d v="2021-02-05T00:00:00"/>
    <x v="11"/>
    <n v="1016"/>
    <n v="12"/>
    <n v="215"/>
    <n v="16"/>
    <n v="12"/>
    <n v="63"/>
    <n v="1"/>
    <x v="6"/>
    <x v="2"/>
    <n v="4.1732513434816925"/>
    <n v="5"/>
    <x v="3"/>
    <n v="10.319962181628005"/>
    <n v="3"/>
    <n v="0"/>
    <n v="0"/>
    <n v="0"/>
    <n v="1"/>
    <n v="0"/>
    <n v="0"/>
    <n v="0"/>
    <x v="3"/>
  </r>
  <r>
    <n v="2181"/>
    <n v="1970"/>
    <x v="8"/>
    <x v="2"/>
    <x v="2"/>
    <x v="1"/>
    <x v="1"/>
    <x v="0"/>
    <x v="436"/>
    <x v="3"/>
    <n v="0"/>
    <n v="0"/>
    <x v="1"/>
    <d v="2013-06-23T00:00:00"/>
    <x v="316"/>
    <d v="2021-02-05T00:00:00"/>
    <x v="99"/>
    <n v="353"/>
    <n v="61"/>
    <n v="753"/>
    <n v="40"/>
    <n v="46"/>
    <n v="27"/>
    <n v="1"/>
    <x v="9"/>
    <x v="2"/>
    <n v="3.3296201728754227"/>
    <n v="3"/>
    <x v="6"/>
    <n v="7.1939488779629706"/>
    <n v="2"/>
    <n v="0"/>
    <n v="0"/>
    <n v="0"/>
    <n v="0"/>
    <n v="0"/>
    <n v="0"/>
    <n v="0"/>
    <x v="0"/>
  </r>
  <r>
    <n v="7290"/>
    <n v="1985"/>
    <x v="24"/>
    <x v="2"/>
    <x v="2"/>
    <x v="3"/>
    <x v="3"/>
    <x v="1"/>
    <x v="437"/>
    <x v="3"/>
    <n v="0"/>
    <n v="0"/>
    <x v="1"/>
    <d v="2012-10-05T00:00:00"/>
    <x v="317"/>
    <d v="2021-02-05T00:00:00"/>
    <x v="64"/>
    <n v="347"/>
    <n v="44"/>
    <n v="534"/>
    <n v="17"/>
    <n v="0"/>
    <n v="26"/>
    <n v="1"/>
    <x v="9"/>
    <x v="2"/>
    <n v="3.2328260649385387"/>
    <n v="5"/>
    <x v="9"/>
    <n v="11.839585587600308"/>
    <n v="2"/>
    <n v="0"/>
    <n v="0"/>
    <n v="0"/>
    <n v="0"/>
    <n v="0"/>
    <n v="0"/>
    <n v="0"/>
    <x v="0"/>
  </r>
  <r>
    <n v="8895"/>
    <n v="1985"/>
    <x v="24"/>
    <x v="2"/>
    <x v="2"/>
    <x v="3"/>
    <x v="3"/>
    <x v="1"/>
    <x v="437"/>
    <x v="3"/>
    <n v="0"/>
    <n v="0"/>
    <x v="1"/>
    <d v="2012-10-05T00:00:00"/>
    <x v="317"/>
    <d v="2021-02-05T00:00:00"/>
    <x v="64"/>
    <n v="347"/>
    <n v="44"/>
    <n v="534"/>
    <n v="17"/>
    <n v="0"/>
    <n v="26"/>
    <n v="1"/>
    <x v="9"/>
    <x v="2"/>
    <n v="3.3270754101137663"/>
    <n v="5"/>
    <x v="9"/>
    <n v="11.817336527031971"/>
    <n v="2"/>
    <n v="0"/>
    <n v="0"/>
    <n v="0"/>
    <n v="0"/>
    <n v="0"/>
    <n v="0"/>
    <n v="0"/>
    <x v="0"/>
  </r>
  <r>
    <n v="850"/>
    <n v="1968"/>
    <x v="43"/>
    <x v="2"/>
    <x v="2"/>
    <x v="3"/>
    <x v="3"/>
    <x v="1"/>
    <x v="438"/>
    <x v="3"/>
    <n v="0"/>
    <n v="1"/>
    <x v="2"/>
    <d v="2013-10-06T00:00:00"/>
    <x v="318"/>
    <d v="2021-02-05T00:00:00"/>
    <x v="15"/>
    <n v="381"/>
    <n v="28"/>
    <n v="215"/>
    <n v="84"/>
    <n v="28"/>
    <n v="21"/>
    <n v="2"/>
    <x v="4"/>
    <x v="2"/>
    <n v="5.6798107713592456"/>
    <n v="5"/>
    <x v="4"/>
    <n v="8.8573848332993741"/>
    <n v="3"/>
    <n v="0"/>
    <n v="0"/>
    <n v="0"/>
    <n v="0"/>
    <n v="0"/>
    <n v="0"/>
    <n v="0"/>
    <x v="0"/>
  </r>
  <r>
    <n v="6255"/>
    <n v="1952"/>
    <x v="41"/>
    <x v="1"/>
    <x v="1"/>
    <x v="0"/>
    <x v="0"/>
    <x v="0"/>
    <x v="439"/>
    <x v="3"/>
    <n v="0"/>
    <n v="1"/>
    <x v="2"/>
    <d v="2014-06-03T00:00:00"/>
    <x v="319"/>
    <d v="2021-02-05T00:00:00"/>
    <x v="16"/>
    <n v="138"/>
    <n v="39"/>
    <n v="63"/>
    <n v="55"/>
    <n v="18"/>
    <n v="21"/>
    <n v="1"/>
    <x v="6"/>
    <x v="2"/>
    <n v="4.1875379699270541"/>
    <n v="1"/>
    <x v="6"/>
    <n v="7.3498162506941735"/>
    <n v="2"/>
    <n v="0"/>
    <n v="0"/>
    <n v="0"/>
    <n v="0"/>
    <n v="0"/>
    <n v="0"/>
    <n v="0"/>
    <x v="6"/>
  </r>
  <r>
    <n v="5080"/>
    <n v="1993"/>
    <x v="53"/>
    <x v="2"/>
    <x v="2"/>
    <x v="3"/>
    <x v="3"/>
    <x v="1"/>
    <x v="440"/>
    <x v="3"/>
    <n v="0"/>
    <n v="0"/>
    <x v="1"/>
    <d v="2013-10-21T00:00:00"/>
    <x v="320"/>
    <d v="2021-02-05T00:00:00"/>
    <x v="58"/>
    <n v="420"/>
    <n v="0"/>
    <n v="452"/>
    <n v="182"/>
    <n v="64"/>
    <n v="140"/>
    <n v="1"/>
    <x v="4"/>
    <x v="2"/>
    <n v="6.2160363082413275"/>
    <n v="6"/>
    <x v="7"/>
    <n v="3.9446176874141021"/>
    <n v="2"/>
    <n v="0"/>
    <n v="0"/>
    <n v="0"/>
    <n v="0"/>
    <n v="0"/>
    <n v="1"/>
    <n v="0"/>
    <x v="7"/>
  </r>
  <r>
    <n v="4943"/>
    <n v="1953"/>
    <x v="19"/>
    <x v="2"/>
    <x v="2"/>
    <x v="1"/>
    <x v="1"/>
    <x v="0"/>
    <x v="441"/>
    <x v="3"/>
    <n v="0"/>
    <n v="0"/>
    <x v="1"/>
    <d v="2012-09-30T00:00:00"/>
    <x v="321"/>
    <d v="2021-02-05T00:00:00"/>
    <x v="52"/>
    <n v="1379"/>
    <n v="33"/>
    <n v="216"/>
    <n v="0"/>
    <n v="33"/>
    <n v="66"/>
    <n v="1"/>
    <x v="12"/>
    <x v="0"/>
    <n v="2.0876975055384324"/>
    <n v="4"/>
    <x v="4"/>
    <n v="9.1720365976210498"/>
    <n v="6"/>
    <n v="0"/>
    <n v="0"/>
    <n v="0"/>
    <n v="1"/>
    <n v="1"/>
    <n v="0"/>
    <n v="0"/>
    <x v="0"/>
  </r>
  <r>
    <n v="1215"/>
    <n v="1978"/>
    <x v="37"/>
    <x v="2"/>
    <x v="2"/>
    <x v="0"/>
    <x v="0"/>
    <x v="0"/>
    <x v="442"/>
    <x v="3"/>
    <n v="0"/>
    <n v="0"/>
    <x v="1"/>
    <d v="2013-10-08T00:00:00"/>
    <x v="95"/>
    <d v="2021-02-05T00:00:00"/>
    <x v="92"/>
    <n v="690"/>
    <n v="117"/>
    <n v="499"/>
    <n v="76"/>
    <n v="102"/>
    <n v="88"/>
    <n v="1"/>
    <x v="8"/>
    <x v="2"/>
    <n v="4.7069727061670807"/>
    <n v="10"/>
    <x v="6"/>
    <n v="6.9462779797247016"/>
    <n v="3"/>
    <n v="1"/>
    <n v="0"/>
    <n v="0"/>
    <n v="0"/>
    <n v="0"/>
    <n v="0"/>
    <n v="0"/>
    <x v="0"/>
  </r>
  <r>
    <n v="6722"/>
    <n v="1954"/>
    <x v="20"/>
    <x v="0"/>
    <x v="0"/>
    <x v="1"/>
    <x v="1"/>
    <x v="0"/>
    <x v="443"/>
    <x v="3"/>
    <n v="0"/>
    <n v="1"/>
    <x v="2"/>
    <d v="2014-06-28T00:00:00"/>
    <x v="170"/>
    <d v="2021-02-05T00:00:00"/>
    <x v="3"/>
    <n v="479"/>
    <n v="28"/>
    <n v="136"/>
    <n v="75"/>
    <n v="14"/>
    <n v="35"/>
    <n v="3"/>
    <x v="11"/>
    <x v="1"/>
    <n v="10.244065759470557"/>
    <n v="3"/>
    <x v="6"/>
    <n v="7.1642716981562486"/>
    <n v="6"/>
    <n v="0"/>
    <n v="0"/>
    <n v="0"/>
    <n v="0"/>
    <n v="0"/>
    <n v="0"/>
    <n v="0"/>
    <x v="4"/>
  </r>
  <r>
    <n v="9988"/>
    <n v="1976"/>
    <x v="0"/>
    <x v="1"/>
    <x v="1"/>
    <x v="3"/>
    <x v="3"/>
    <x v="1"/>
    <x v="444"/>
    <x v="3"/>
    <n v="0"/>
    <n v="1"/>
    <x v="2"/>
    <d v="2013-03-03T00:00:00"/>
    <x v="109"/>
    <d v="2021-02-05T00:00:00"/>
    <x v="28"/>
    <n v="553"/>
    <n v="25"/>
    <n v="142"/>
    <n v="65"/>
    <n v="67"/>
    <n v="8"/>
    <n v="3"/>
    <x v="4"/>
    <x v="2"/>
    <n v="5.6369827481020112"/>
    <n v="3"/>
    <x v="2"/>
    <n v="13.196414031258005"/>
    <n v="4"/>
    <n v="0"/>
    <n v="0"/>
    <n v="0"/>
    <n v="0"/>
    <n v="0"/>
    <n v="0"/>
    <n v="0"/>
    <x v="4"/>
  </r>
  <r>
    <n v="9260"/>
    <n v="1945"/>
    <x v="7"/>
    <x v="0"/>
    <x v="0"/>
    <x v="1"/>
    <x v="1"/>
    <x v="0"/>
    <x v="445"/>
    <x v="3"/>
    <n v="0"/>
    <n v="0"/>
    <x v="1"/>
    <d v="2012-11-05T00:00:00"/>
    <x v="322"/>
    <d v="2021-02-05T00:00:00"/>
    <x v="55"/>
    <n v="1349"/>
    <n v="16"/>
    <n v="249"/>
    <n v="43"/>
    <n v="16"/>
    <n v="33"/>
    <n v="2"/>
    <x v="11"/>
    <x v="1"/>
    <n v="9.6344679492523646"/>
    <n v="6"/>
    <x v="4"/>
    <n v="8.7154192485432773"/>
    <n v="6"/>
    <n v="0"/>
    <n v="0"/>
    <n v="0"/>
    <n v="0"/>
    <n v="0"/>
    <n v="0"/>
    <n v="0"/>
    <x v="4"/>
  </r>
  <r>
    <n v="9937"/>
    <n v="1979"/>
    <x v="30"/>
    <x v="2"/>
    <x v="2"/>
    <x v="3"/>
    <x v="3"/>
    <x v="1"/>
    <x v="446"/>
    <x v="3"/>
    <n v="0"/>
    <n v="0"/>
    <x v="1"/>
    <d v="2014-01-02T00:00:00"/>
    <x v="323"/>
    <d v="2021-02-05T00:00:00"/>
    <x v="20"/>
    <n v="187"/>
    <n v="81"/>
    <n v="149"/>
    <n v="25"/>
    <n v="43"/>
    <n v="91"/>
    <n v="1"/>
    <x v="12"/>
    <x v="0"/>
    <n v="2.1306686544835474"/>
    <n v="2"/>
    <x v="9"/>
    <n v="11.775288065382268"/>
    <n v="1"/>
    <n v="0"/>
    <n v="0"/>
    <n v="0"/>
    <n v="0"/>
    <n v="0"/>
    <n v="0"/>
    <n v="0"/>
    <x v="1"/>
  </r>
  <r>
    <n v="10814"/>
    <n v="1947"/>
    <x v="26"/>
    <x v="2"/>
    <x v="2"/>
    <x v="0"/>
    <x v="0"/>
    <x v="0"/>
    <x v="447"/>
    <x v="3"/>
    <n v="0"/>
    <n v="0"/>
    <x v="1"/>
    <d v="2013-01-16T00:00:00"/>
    <x v="290"/>
    <d v="2021-02-05T00:00:00"/>
    <x v="63"/>
    <n v="303"/>
    <n v="23"/>
    <n v="751"/>
    <n v="82"/>
    <n v="26"/>
    <n v="191"/>
    <n v="1"/>
    <x v="4"/>
    <x v="2"/>
    <n v="5.6338940725267044"/>
    <n v="5"/>
    <x v="2"/>
    <n v="12.816709453421483"/>
    <n v="4"/>
    <n v="0"/>
    <n v="0"/>
    <n v="0"/>
    <n v="0"/>
    <n v="0"/>
    <n v="1"/>
    <n v="0"/>
    <x v="0"/>
  </r>
  <r>
    <n v="3426"/>
    <n v="1975"/>
    <x v="6"/>
    <x v="2"/>
    <x v="2"/>
    <x v="2"/>
    <x v="2"/>
    <x v="1"/>
    <x v="448"/>
    <x v="3"/>
    <n v="1"/>
    <n v="0"/>
    <x v="2"/>
    <d v="2013-07-15T00:00:00"/>
    <x v="324"/>
    <d v="2021-02-05T00:00:00"/>
    <x v="65"/>
    <n v="1045"/>
    <n v="61"/>
    <n v="338"/>
    <n v="60"/>
    <n v="46"/>
    <n v="46"/>
    <n v="3"/>
    <x v="8"/>
    <x v="2"/>
    <n v="4.7881940707368518"/>
    <n v="5"/>
    <x v="2"/>
    <n v="13.322907616581528"/>
    <n v="8"/>
    <n v="0"/>
    <n v="0"/>
    <n v="0"/>
    <n v="0"/>
    <n v="0"/>
    <n v="0"/>
    <n v="0"/>
    <x v="0"/>
  </r>
  <r>
    <n v="10383"/>
    <n v="1966"/>
    <x v="33"/>
    <x v="2"/>
    <x v="2"/>
    <x v="2"/>
    <x v="2"/>
    <x v="1"/>
    <x v="449"/>
    <x v="3"/>
    <n v="0"/>
    <n v="0"/>
    <x v="1"/>
    <d v="2013-04-02T00:00:00"/>
    <x v="325"/>
    <d v="2021-02-05T00:00:00"/>
    <x v="76"/>
    <n v="295"/>
    <n v="35"/>
    <n v="482"/>
    <n v="121"/>
    <n v="120"/>
    <n v="40"/>
    <n v="1"/>
    <x v="8"/>
    <x v="2"/>
    <n v="5.0840828050206932"/>
    <n v="5"/>
    <x v="3"/>
    <n v="9.9474892456718873"/>
    <n v="3"/>
    <n v="0"/>
    <n v="0"/>
    <n v="0"/>
    <n v="0"/>
    <n v="0"/>
    <n v="1"/>
    <n v="0"/>
    <x v="6"/>
  </r>
  <r>
    <n v="2793"/>
    <n v="1976"/>
    <x v="0"/>
    <x v="0"/>
    <x v="0"/>
    <x v="2"/>
    <x v="2"/>
    <x v="1"/>
    <x v="450"/>
    <x v="3"/>
    <n v="0"/>
    <n v="1"/>
    <x v="2"/>
    <d v="2013-07-21T00:00:00"/>
    <x v="326"/>
    <d v="2021-02-05T00:00:00"/>
    <x v="57"/>
    <n v="532"/>
    <n v="88"/>
    <n v="168"/>
    <n v="69"/>
    <n v="44"/>
    <n v="133"/>
    <n v="3"/>
    <x v="5"/>
    <x v="1"/>
    <n v="7.1781243956379246"/>
    <n v="3"/>
    <x v="2"/>
    <n v="13.079345007202479"/>
    <n v="5"/>
    <n v="0"/>
    <n v="0"/>
    <n v="0"/>
    <n v="0"/>
    <n v="0"/>
    <n v="0"/>
    <n v="0"/>
    <x v="3"/>
  </r>
  <r>
    <n v="1071"/>
    <n v="1976"/>
    <x v="0"/>
    <x v="0"/>
    <x v="0"/>
    <x v="2"/>
    <x v="2"/>
    <x v="1"/>
    <x v="450"/>
    <x v="3"/>
    <n v="0"/>
    <n v="1"/>
    <x v="2"/>
    <d v="2013-07-21T00:00:00"/>
    <x v="326"/>
    <d v="2021-02-05T00:00:00"/>
    <x v="57"/>
    <n v="532"/>
    <n v="88"/>
    <n v="168"/>
    <n v="69"/>
    <n v="44"/>
    <n v="133"/>
    <n v="3"/>
    <x v="5"/>
    <x v="1"/>
    <n v="6.6735715717699042"/>
    <n v="3"/>
    <x v="2"/>
    <n v="13.335359051767874"/>
    <n v="5"/>
    <n v="0"/>
    <n v="0"/>
    <n v="0"/>
    <n v="0"/>
    <n v="0"/>
    <n v="0"/>
    <n v="0"/>
    <x v="1"/>
  </r>
  <r>
    <n v="7851"/>
    <n v="1949"/>
    <x v="5"/>
    <x v="2"/>
    <x v="2"/>
    <x v="4"/>
    <x v="4"/>
    <x v="1"/>
    <x v="451"/>
    <x v="3"/>
    <n v="0"/>
    <n v="0"/>
    <x v="1"/>
    <d v="2013-09-22T00:00:00"/>
    <x v="327"/>
    <d v="2021-02-05T00:00:00"/>
    <x v="14"/>
    <n v="161"/>
    <n v="0"/>
    <n v="253"/>
    <n v="199"/>
    <n v="191"/>
    <n v="122"/>
    <n v="1"/>
    <x v="9"/>
    <x v="2"/>
    <n v="3.3627129014628321"/>
    <n v="7"/>
    <x v="10"/>
    <n v="10.731346395489794"/>
    <n v="1"/>
    <n v="0"/>
    <n v="0"/>
    <n v="0"/>
    <n v="0"/>
    <n v="0"/>
    <n v="0"/>
    <n v="0"/>
    <x v="0"/>
  </r>
  <r>
    <n v="10140"/>
    <n v="1983"/>
    <x v="10"/>
    <x v="0"/>
    <x v="0"/>
    <x v="0"/>
    <x v="0"/>
    <x v="0"/>
    <x v="452"/>
    <x v="3"/>
    <n v="0"/>
    <n v="0"/>
    <x v="1"/>
    <d v="2013-09-28T00:00:00"/>
    <x v="328"/>
    <d v="2021-02-05T00:00:00"/>
    <x v="40"/>
    <n v="1308"/>
    <n v="0"/>
    <n v="396"/>
    <n v="23"/>
    <n v="0"/>
    <n v="0"/>
    <n v="1"/>
    <x v="8"/>
    <x v="2"/>
    <n v="5.2879236245984664"/>
    <n v="7"/>
    <x v="7"/>
    <n v="3.7644287971886934"/>
    <n v="3"/>
    <n v="0"/>
    <n v="1"/>
    <n v="0"/>
    <n v="1"/>
    <n v="0"/>
    <n v="0"/>
    <n v="0"/>
    <x v="2"/>
  </r>
  <r>
    <n v="9029"/>
    <n v="1972"/>
    <x v="38"/>
    <x v="0"/>
    <x v="0"/>
    <x v="1"/>
    <x v="1"/>
    <x v="0"/>
    <x v="453"/>
    <x v="3"/>
    <n v="0"/>
    <n v="0"/>
    <x v="1"/>
    <d v="2013-01-26T00:00:00"/>
    <x v="215"/>
    <d v="2021-02-05T00:00:00"/>
    <x v="52"/>
    <n v="707"/>
    <n v="44"/>
    <n v="603"/>
    <n v="95"/>
    <n v="58"/>
    <n v="29"/>
    <n v="1"/>
    <x v="12"/>
    <x v="0"/>
    <n v="1.7714816703566549"/>
    <n v="8"/>
    <x v="9"/>
    <n v="12.020488079407517"/>
    <n v="1"/>
    <n v="0"/>
    <n v="0"/>
    <n v="0"/>
    <n v="0"/>
    <n v="0"/>
    <n v="0"/>
    <n v="0"/>
    <x v="0"/>
  </r>
  <r>
    <n v="6606"/>
    <n v="1969"/>
    <x v="16"/>
    <x v="1"/>
    <x v="1"/>
    <x v="1"/>
    <x v="1"/>
    <x v="0"/>
    <x v="454"/>
    <x v="3"/>
    <n v="1"/>
    <n v="0"/>
    <x v="2"/>
    <d v="2013-03-31T00:00:00"/>
    <x v="329"/>
    <d v="2021-02-05T00:00:00"/>
    <x v="86"/>
    <n v="964"/>
    <n v="34"/>
    <n v="137"/>
    <n v="15"/>
    <n v="0"/>
    <n v="11"/>
    <n v="2"/>
    <x v="8"/>
    <x v="2"/>
    <n v="4.8608506390305672"/>
    <n v="2"/>
    <x v="3"/>
    <n v="10.058213510116358"/>
    <n v="8"/>
    <n v="0"/>
    <n v="0"/>
    <n v="0"/>
    <n v="1"/>
    <n v="0"/>
    <n v="0"/>
    <n v="0"/>
    <x v="0"/>
  </r>
  <r>
    <n v="8925"/>
    <n v="1965"/>
    <x v="42"/>
    <x v="1"/>
    <x v="1"/>
    <x v="1"/>
    <x v="1"/>
    <x v="0"/>
    <x v="455"/>
    <x v="3"/>
    <n v="0"/>
    <n v="1"/>
    <x v="2"/>
    <d v="2013-07-03T00:00:00"/>
    <x v="55"/>
    <d v="2021-02-05T00:00:00"/>
    <x v="75"/>
    <n v="512"/>
    <n v="53"/>
    <n v="98"/>
    <n v="81"/>
    <n v="179"/>
    <n v="89"/>
    <n v="3"/>
    <x v="7"/>
    <x v="1"/>
    <n v="8.1143125031746806"/>
    <n v="5"/>
    <x v="3"/>
    <n v="9.9129488327123472"/>
    <n v="5"/>
    <n v="0"/>
    <n v="0"/>
    <n v="0"/>
    <n v="0"/>
    <n v="0"/>
    <n v="0"/>
    <n v="0"/>
    <x v="0"/>
  </r>
  <r>
    <n v="10092"/>
    <n v="1954"/>
    <x v="20"/>
    <x v="2"/>
    <x v="2"/>
    <x v="2"/>
    <x v="2"/>
    <x v="1"/>
    <x v="456"/>
    <x v="3"/>
    <n v="0"/>
    <n v="1"/>
    <x v="2"/>
    <d v="2013-02-18T00:00:00"/>
    <x v="299"/>
    <d v="2021-02-05T00:00:00"/>
    <x v="26"/>
    <n v="1073"/>
    <n v="0"/>
    <n v="250"/>
    <n v="153"/>
    <n v="14"/>
    <n v="14"/>
    <n v="4"/>
    <x v="5"/>
    <x v="1"/>
    <n v="7.2048396303196682"/>
    <n v="10"/>
    <x v="8"/>
    <n v="4.8966113377950427"/>
    <n v="5"/>
    <n v="0"/>
    <n v="0"/>
    <n v="0"/>
    <n v="0"/>
    <n v="0"/>
    <n v="0"/>
    <n v="0"/>
    <x v="0"/>
  </r>
  <r>
    <n v="1232"/>
    <n v="1982"/>
    <x v="1"/>
    <x v="0"/>
    <x v="0"/>
    <x v="0"/>
    <x v="0"/>
    <x v="0"/>
    <x v="457"/>
    <x v="3"/>
    <n v="0"/>
    <n v="0"/>
    <x v="1"/>
    <d v="2013-10-25T00:00:00"/>
    <x v="183"/>
    <d v="2021-02-05T00:00:00"/>
    <x v="10"/>
    <n v="587"/>
    <n v="54"/>
    <n v="348"/>
    <n v="71"/>
    <n v="54"/>
    <n v="130"/>
    <n v="1"/>
    <x v="6"/>
    <x v="2"/>
    <n v="4.2582289103880617"/>
    <n v="4"/>
    <x v="5"/>
    <n v="7.7604643251472494"/>
    <n v="2"/>
    <n v="0"/>
    <n v="0"/>
    <n v="0"/>
    <n v="0"/>
    <n v="0"/>
    <n v="0"/>
    <n v="0"/>
    <x v="5"/>
  </r>
  <r>
    <n v="2345"/>
    <n v="1982"/>
    <x v="1"/>
    <x v="0"/>
    <x v="0"/>
    <x v="0"/>
    <x v="0"/>
    <x v="0"/>
    <x v="457"/>
    <x v="3"/>
    <n v="0"/>
    <n v="0"/>
    <x v="1"/>
    <d v="2013-10-25T00:00:00"/>
    <x v="183"/>
    <d v="2021-02-05T00:00:00"/>
    <x v="10"/>
    <n v="587"/>
    <n v="54"/>
    <n v="348"/>
    <n v="71"/>
    <n v="54"/>
    <n v="130"/>
    <n v="1"/>
    <x v="6"/>
    <x v="2"/>
    <n v="4.3289061421049979"/>
    <n v="4"/>
    <x v="5"/>
    <n v="8.267530637718961"/>
    <n v="2"/>
    <n v="0"/>
    <n v="0"/>
    <n v="0"/>
    <n v="0"/>
    <n v="0"/>
    <n v="0"/>
    <n v="0"/>
    <x v="6"/>
  </r>
  <r>
    <n v="9606"/>
    <n v="1965"/>
    <x v="42"/>
    <x v="0"/>
    <x v="0"/>
    <x v="1"/>
    <x v="1"/>
    <x v="0"/>
    <x v="458"/>
    <x v="4"/>
    <n v="0"/>
    <n v="0"/>
    <x v="1"/>
    <d v="2013-08-27T00:00:00"/>
    <x v="330"/>
    <d v="2021-02-05T00:00:00"/>
    <x v="84"/>
    <n v="882"/>
    <n v="29"/>
    <n v="514"/>
    <n v="38"/>
    <n v="29"/>
    <n v="44"/>
    <n v="1"/>
    <x v="6"/>
    <x v="2"/>
    <n v="4.3898288310997788"/>
    <n v="2"/>
    <x v="11"/>
    <n v="6.1753774177264864"/>
    <n v="3"/>
    <n v="1"/>
    <n v="0"/>
    <n v="0"/>
    <n v="0"/>
    <n v="1"/>
    <n v="1"/>
    <n v="0"/>
    <x v="0"/>
  </r>
  <r>
    <n v="8602"/>
    <n v="1964"/>
    <x v="40"/>
    <x v="2"/>
    <x v="2"/>
    <x v="2"/>
    <x v="2"/>
    <x v="1"/>
    <x v="459"/>
    <x v="4"/>
    <n v="0"/>
    <n v="1"/>
    <x v="2"/>
    <d v="2013-06-12T00:00:00"/>
    <x v="331"/>
    <d v="2021-02-05T00:00:00"/>
    <x v="23"/>
    <n v="412"/>
    <n v="172"/>
    <n v="153"/>
    <n v="150"/>
    <n v="105"/>
    <n v="57"/>
    <n v="2"/>
    <x v="5"/>
    <x v="1"/>
    <n v="6.6611340358763762"/>
    <n v="6"/>
    <x v="10"/>
    <n v="10.64439242543553"/>
    <n v="4"/>
    <n v="0"/>
    <n v="0"/>
    <n v="0"/>
    <n v="0"/>
    <n v="0"/>
    <n v="0"/>
    <n v="0"/>
    <x v="0"/>
  </r>
  <r>
    <n v="8643"/>
    <n v="1971"/>
    <x v="2"/>
    <x v="2"/>
    <x v="2"/>
    <x v="0"/>
    <x v="0"/>
    <x v="0"/>
    <x v="460"/>
    <x v="4"/>
    <n v="0"/>
    <n v="0"/>
    <x v="1"/>
    <d v="2013-05-26T00:00:00"/>
    <x v="197"/>
    <d v="2021-02-05T00:00:00"/>
    <x v="1"/>
    <n v="252"/>
    <n v="98"/>
    <n v="827"/>
    <n v="219"/>
    <n v="70"/>
    <n v="196"/>
    <n v="1"/>
    <x v="6"/>
    <x v="2"/>
    <n v="4.051426990290425"/>
    <n v="5"/>
    <x v="9"/>
    <n v="12.369015933213586"/>
    <n v="3"/>
    <n v="0"/>
    <n v="0"/>
    <n v="0"/>
    <n v="0"/>
    <n v="0"/>
    <n v="0"/>
    <n v="0"/>
    <x v="2"/>
  </r>
  <r>
    <n v="5847"/>
    <n v="1969"/>
    <x v="16"/>
    <x v="2"/>
    <x v="2"/>
    <x v="2"/>
    <x v="2"/>
    <x v="1"/>
    <x v="461"/>
    <x v="4"/>
    <n v="0"/>
    <n v="1"/>
    <x v="2"/>
    <d v="2013-05-29T00:00:00"/>
    <x v="217"/>
    <d v="2021-02-05T00:00:00"/>
    <x v="59"/>
    <n v="312"/>
    <n v="21"/>
    <n v="206"/>
    <n v="102"/>
    <n v="92"/>
    <n v="149"/>
    <n v="3"/>
    <x v="5"/>
    <x v="1"/>
    <n v="7.1464026650303918"/>
    <n v="3"/>
    <x v="3"/>
    <n v="10.013963190136497"/>
    <n v="5"/>
    <n v="0"/>
    <n v="0"/>
    <n v="0"/>
    <n v="0"/>
    <n v="0"/>
    <n v="0"/>
    <n v="0"/>
    <x v="0"/>
  </r>
  <r>
    <n v="4501"/>
    <n v="1965"/>
    <x v="42"/>
    <x v="1"/>
    <x v="1"/>
    <x v="3"/>
    <x v="3"/>
    <x v="1"/>
    <x v="462"/>
    <x v="4"/>
    <n v="0"/>
    <n v="0"/>
    <x v="1"/>
    <d v="2013-11-10T00:00:00"/>
    <x v="114"/>
    <d v="2021-02-05T00:00:00"/>
    <x v="34"/>
    <n v="292"/>
    <n v="127"/>
    <n v="635"/>
    <n v="132"/>
    <n v="127"/>
    <n v="165"/>
    <n v="1"/>
    <x v="9"/>
    <x v="2"/>
    <n v="2.6622135932811752"/>
    <n v="7"/>
    <x v="4"/>
    <n v="8.7355380089002086"/>
    <n v="1"/>
    <n v="0"/>
    <n v="0"/>
    <n v="0"/>
    <n v="0"/>
    <n v="0"/>
    <n v="0"/>
    <n v="0"/>
    <x v="0"/>
  </r>
  <r>
    <n v="3762"/>
    <n v="1986"/>
    <x v="22"/>
    <x v="0"/>
    <x v="0"/>
    <x v="3"/>
    <x v="3"/>
    <x v="1"/>
    <x v="463"/>
    <x v="4"/>
    <n v="0"/>
    <n v="0"/>
    <x v="1"/>
    <d v="2013-04-02T00:00:00"/>
    <x v="325"/>
    <d v="2021-02-05T00:00:00"/>
    <x v="76"/>
    <n v="196"/>
    <n v="0"/>
    <n v="512"/>
    <n v="33"/>
    <n v="130"/>
    <n v="54"/>
    <n v="1"/>
    <x v="9"/>
    <x v="2"/>
    <n v="2.8602686266675246"/>
    <n v="5"/>
    <x v="5"/>
    <n v="7.7621860550819104"/>
    <n v="1"/>
    <n v="1"/>
    <n v="0"/>
    <n v="0"/>
    <n v="0"/>
    <n v="0"/>
    <n v="1"/>
    <n v="0"/>
    <x v="3"/>
  </r>
  <r>
    <n v="8659"/>
    <n v="1952"/>
    <x v="41"/>
    <x v="0"/>
    <x v="0"/>
    <x v="0"/>
    <x v="0"/>
    <x v="0"/>
    <x v="464"/>
    <x v="4"/>
    <n v="0"/>
    <n v="1"/>
    <x v="2"/>
    <d v="2014-01-21T00:00:00"/>
    <x v="271"/>
    <d v="2021-02-05T00:00:00"/>
    <x v="93"/>
    <n v="750"/>
    <n v="71"/>
    <n v="174"/>
    <n v="13"/>
    <n v="10"/>
    <n v="20"/>
    <n v="2"/>
    <x v="4"/>
    <x v="2"/>
    <n v="6.2773832032724668"/>
    <n v="8"/>
    <x v="10"/>
    <n v="10.922238673385722"/>
    <n v="2"/>
    <n v="0"/>
    <n v="0"/>
    <n v="0"/>
    <n v="0"/>
    <n v="0"/>
    <n v="0"/>
    <n v="0"/>
    <x v="5"/>
  </r>
  <r>
    <n v="9185"/>
    <n v="1966"/>
    <x v="33"/>
    <x v="0"/>
    <x v="0"/>
    <x v="3"/>
    <x v="3"/>
    <x v="1"/>
    <x v="465"/>
    <x v="4"/>
    <n v="0"/>
    <n v="0"/>
    <x v="1"/>
    <d v="2013-10-28T00:00:00"/>
    <x v="194"/>
    <d v="2021-02-05T00:00:00"/>
    <x v="75"/>
    <n v="452"/>
    <n v="20"/>
    <n v="514"/>
    <n v="13"/>
    <n v="30"/>
    <n v="0"/>
    <n v="3"/>
    <x v="6"/>
    <x v="2"/>
    <n v="4.0072802946234614"/>
    <n v="6"/>
    <x v="8"/>
    <n v="5.2751196380055552"/>
    <n v="3"/>
    <n v="0"/>
    <n v="0"/>
    <n v="0"/>
    <n v="0"/>
    <n v="0"/>
    <n v="1"/>
    <n v="0"/>
    <x v="0"/>
  </r>
  <r>
    <n v="10711"/>
    <n v="1945"/>
    <x v="7"/>
    <x v="2"/>
    <x v="2"/>
    <x v="1"/>
    <x v="1"/>
    <x v="0"/>
    <x v="466"/>
    <x v="4"/>
    <n v="0"/>
    <n v="0"/>
    <x v="1"/>
    <d v="2013-10-02T00:00:00"/>
    <x v="332"/>
    <d v="2021-02-05T00:00:00"/>
    <x v="12"/>
    <n v="217"/>
    <n v="77"/>
    <n v="373"/>
    <n v="111"/>
    <n v="23"/>
    <n v="93"/>
    <n v="1"/>
    <x v="9"/>
    <x v="2"/>
    <n v="3.3891968009383358"/>
    <n v="6"/>
    <x v="9"/>
    <n v="12.344322596213489"/>
    <n v="1"/>
    <n v="0"/>
    <n v="0"/>
    <n v="0"/>
    <n v="0"/>
    <n v="0"/>
    <n v="0"/>
    <n v="0"/>
    <x v="3"/>
  </r>
  <r>
    <n v="1743"/>
    <n v="1974"/>
    <x v="9"/>
    <x v="2"/>
    <x v="2"/>
    <x v="3"/>
    <x v="3"/>
    <x v="1"/>
    <x v="467"/>
    <x v="4"/>
    <n v="0"/>
    <n v="0"/>
    <x v="1"/>
    <d v="2014-05-26T00:00:00"/>
    <x v="333"/>
    <d v="2021-02-05T00:00:00"/>
    <x v="18"/>
    <n v="273"/>
    <n v="86"/>
    <n v="208"/>
    <n v="177"/>
    <n v="14"/>
    <n v="43"/>
    <n v="1"/>
    <x v="12"/>
    <x v="0"/>
    <n v="1.6796655350563179"/>
    <n v="3"/>
    <x v="8"/>
    <n v="5.036774029379063"/>
    <n v="1"/>
    <n v="0"/>
    <n v="0"/>
    <n v="0"/>
    <n v="0"/>
    <n v="0"/>
    <n v="0"/>
    <n v="0"/>
    <x v="0"/>
  </r>
  <r>
    <n v="1570"/>
    <n v="1951"/>
    <x v="17"/>
    <x v="0"/>
    <x v="0"/>
    <x v="0"/>
    <x v="0"/>
    <x v="0"/>
    <x v="468"/>
    <x v="4"/>
    <n v="0"/>
    <n v="1"/>
    <x v="2"/>
    <d v="2013-02-19T00:00:00"/>
    <x v="334"/>
    <d v="2021-02-05T00:00:00"/>
    <x v="73"/>
    <n v="664"/>
    <n v="9"/>
    <n v="240"/>
    <n v="50"/>
    <n v="19"/>
    <n v="57"/>
    <n v="2"/>
    <x v="5"/>
    <x v="1"/>
    <n v="6.6494265008720603"/>
    <n v="7"/>
    <x v="3"/>
    <n v="9.7147576859564726"/>
    <n v="4"/>
    <n v="0"/>
    <n v="0"/>
    <n v="0"/>
    <n v="0"/>
    <n v="0"/>
    <n v="0"/>
    <n v="0"/>
    <x v="0"/>
  </r>
  <r>
    <n v="1184"/>
    <n v="1968"/>
    <x v="43"/>
    <x v="0"/>
    <x v="0"/>
    <x v="2"/>
    <x v="2"/>
    <x v="1"/>
    <x v="469"/>
    <x v="4"/>
    <n v="0"/>
    <n v="2"/>
    <x v="0"/>
    <d v="2013-05-22T00:00:00"/>
    <x v="41"/>
    <d v="2021-02-05T00:00:00"/>
    <x v="26"/>
    <n v="554"/>
    <n v="41"/>
    <n v="215"/>
    <n v="11"/>
    <n v="0"/>
    <n v="24"/>
    <n v="3"/>
    <x v="11"/>
    <x v="1"/>
    <n v="10.129353344497417"/>
    <n v="2"/>
    <x v="3"/>
    <n v="9.7577766688835723"/>
    <n v="5"/>
    <n v="0"/>
    <n v="0"/>
    <n v="0"/>
    <n v="0"/>
    <n v="0"/>
    <n v="0"/>
    <n v="0"/>
    <x v="3"/>
  </r>
  <r>
    <n v="6999"/>
    <n v="1980"/>
    <x v="13"/>
    <x v="1"/>
    <x v="1"/>
    <x v="1"/>
    <x v="1"/>
    <x v="0"/>
    <x v="470"/>
    <x v="4"/>
    <n v="0"/>
    <n v="0"/>
    <x v="1"/>
    <d v="2014-05-13T00:00:00"/>
    <x v="228"/>
    <d v="2021-02-05T00:00:00"/>
    <x v="67"/>
    <n v="656"/>
    <n v="16"/>
    <n v="106"/>
    <n v="32"/>
    <n v="16"/>
    <n v="8"/>
    <n v="1"/>
    <x v="5"/>
    <x v="1"/>
    <n v="7.0656527460972827"/>
    <n v="3"/>
    <x v="9"/>
    <n v="12.397007374895368"/>
    <n v="3"/>
    <n v="0"/>
    <n v="0"/>
    <n v="0"/>
    <n v="0"/>
    <n v="0"/>
    <n v="0"/>
    <n v="0"/>
    <x v="2"/>
  </r>
  <r>
    <n v="3834"/>
    <n v="1962"/>
    <x v="39"/>
    <x v="2"/>
    <x v="2"/>
    <x v="3"/>
    <x v="3"/>
    <x v="1"/>
    <x v="471"/>
    <x v="4"/>
    <n v="0"/>
    <n v="1"/>
    <x v="2"/>
    <d v="2013-03-17T00:00:00"/>
    <x v="335"/>
    <d v="2021-02-05T00:00:00"/>
    <x v="19"/>
    <n v="231"/>
    <n v="161"/>
    <n v="215"/>
    <n v="171"/>
    <n v="30"/>
    <n v="53"/>
    <n v="2"/>
    <x v="7"/>
    <x v="1"/>
    <n v="8.2800099022281248"/>
    <n v="2"/>
    <x v="10"/>
    <n v="10.722382449083456"/>
    <n v="5"/>
    <n v="0"/>
    <n v="0"/>
    <n v="0"/>
    <n v="0"/>
    <n v="0"/>
    <n v="0"/>
    <n v="0"/>
    <x v="1"/>
  </r>
  <r>
    <n v="2254"/>
    <n v="1983"/>
    <x v="10"/>
    <x v="2"/>
    <x v="2"/>
    <x v="1"/>
    <x v="1"/>
    <x v="0"/>
    <x v="472"/>
    <x v="4"/>
    <n v="0"/>
    <n v="0"/>
    <x v="1"/>
    <d v="2013-07-07T00:00:00"/>
    <x v="336"/>
    <d v="2021-02-05T00:00:00"/>
    <x v="59"/>
    <n v="627"/>
    <n v="120"/>
    <n v="414"/>
    <n v="121"/>
    <n v="80"/>
    <n v="93"/>
    <n v="1"/>
    <x v="3"/>
    <x v="1"/>
    <n v="9.1412210834981504"/>
    <n v="6"/>
    <x v="8"/>
    <n v="4.8747518599961275"/>
    <n v="5"/>
    <n v="0"/>
    <n v="0"/>
    <n v="0"/>
    <n v="0"/>
    <n v="0"/>
    <n v="0"/>
    <n v="0"/>
    <x v="6"/>
  </r>
  <r>
    <n v="454"/>
    <n v="1980"/>
    <x v="13"/>
    <x v="2"/>
    <x v="2"/>
    <x v="0"/>
    <x v="0"/>
    <x v="0"/>
    <x v="473"/>
    <x v="4"/>
    <n v="1"/>
    <n v="0"/>
    <x v="2"/>
    <d v="2012-11-14T00:00:00"/>
    <x v="337"/>
    <d v="2021-02-05T00:00:00"/>
    <x v="79"/>
    <n v="824"/>
    <n v="32"/>
    <n v="162"/>
    <n v="42"/>
    <n v="32"/>
    <n v="43"/>
    <n v="2"/>
    <x v="10"/>
    <x v="1"/>
    <n v="11.28218598770248"/>
    <n v="4"/>
    <x v="10"/>
    <n v="10.978906526078989"/>
    <n v="6"/>
    <n v="0"/>
    <n v="0"/>
    <n v="0"/>
    <n v="0"/>
    <n v="0"/>
    <n v="0"/>
    <n v="0"/>
    <x v="3"/>
  </r>
  <r>
    <n v="7279"/>
    <n v="1969"/>
    <x v="16"/>
    <x v="0"/>
    <x v="0"/>
    <x v="0"/>
    <x v="0"/>
    <x v="0"/>
    <x v="474"/>
    <x v="4"/>
    <n v="0"/>
    <n v="0"/>
    <x v="1"/>
    <d v="2013-09-30T00:00:00"/>
    <x v="164"/>
    <d v="2021-02-05T00:00:00"/>
    <x v="87"/>
    <n v="260"/>
    <n v="86"/>
    <n v="559"/>
    <n v="63"/>
    <n v="9"/>
    <n v="67"/>
    <n v="1"/>
    <x v="6"/>
    <x v="2"/>
    <n v="4.0766965456886641"/>
    <n v="6"/>
    <x v="7"/>
    <n v="3.7698248881049308"/>
    <n v="2"/>
    <n v="0"/>
    <n v="0"/>
    <n v="0"/>
    <n v="0"/>
    <n v="0"/>
    <n v="0"/>
    <n v="0"/>
    <x v="1"/>
  </r>
  <r>
    <n v="1927"/>
    <n v="1973"/>
    <x v="3"/>
    <x v="3"/>
    <x v="1"/>
    <x v="0"/>
    <x v="0"/>
    <x v="0"/>
    <x v="475"/>
    <x v="4"/>
    <n v="0"/>
    <n v="1"/>
    <x v="2"/>
    <d v="2014-03-23T00:00:00"/>
    <x v="338"/>
    <d v="2021-02-05T00:00:00"/>
    <x v="60"/>
    <n v="399"/>
    <n v="27"/>
    <n v="159"/>
    <n v="58"/>
    <n v="8"/>
    <n v="39"/>
    <n v="4"/>
    <x v="6"/>
    <x v="2"/>
    <n v="4.059277625821534"/>
    <n v="4"/>
    <x v="8"/>
    <n v="5.2306149933547008"/>
    <n v="2"/>
    <n v="0"/>
    <n v="0"/>
    <n v="0"/>
    <n v="0"/>
    <n v="0"/>
    <n v="0"/>
    <n v="0"/>
    <x v="5"/>
  </r>
  <r>
    <n v="618"/>
    <n v="1977"/>
    <x v="4"/>
    <x v="0"/>
    <x v="0"/>
    <x v="1"/>
    <x v="1"/>
    <x v="0"/>
    <x v="476"/>
    <x v="4"/>
    <n v="0"/>
    <n v="1"/>
    <x v="2"/>
    <d v="2012-09-28T00:00:00"/>
    <x v="186"/>
    <d v="2021-02-05T00:00:00"/>
    <x v="43"/>
    <n v="422"/>
    <n v="7"/>
    <n v="238"/>
    <n v="69"/>
    <n v="46"/>
    <n v="15"/>
    <n v="1"/>
    <x v="5"/>
    <x v="1"/>
    <n v="7.2249519143523768"/>
    <n v="2"/>
    <x v="9"/>
    <n v="12.264233572036472"/>
    <n v="4"/>
    <n v="0"/>
    <n v="0"/>
    <n v="0"/>
    <n v="0"/>
    <n v="0"/>
    <n v="0"/>
    <n v="0"/>
    <x v="6"/>
  </r>
  <r>
    <n v="10240"/>
    <n v="1949"/>
    <x v="5"/>
    <x v="2"/>
    <x v="2"/>
    <x v="0"/>
    <x v="0"/>
    <x v="0"/>
    <x v="477"/>
    <x v="4"/>
    <n v="0"/>
    <n v="0"/>
    <x v="1"/>
    <d v="2013-02-19T00:00:00"/>
    <x v="334"/>
    <d v="2021-02-05T00:00:00"/>
    <x v="57"/>
    <n v="997"/>
    <n v="26"/>
    <n v="269"/>
    <n v="34"/>
    <n v="13"/>
    <n v="42"/>
    <n v="1"/>
    <x v="11"/>
    <x v="1"/>
    <n v="9.9022484222594862"/>
    <n v="4"/>
    <x v="11"/>
    <n v="5.6130851564290385"/>
    <n v="4"/>
    <n v="0"/>
    <n v="0"/>
    <n v="0"/>
    <n v="1"/>
    <n v="1"/>
    <n v="1"/>
    <n v="0"/>
    <x v="4"/>
  </r>
  <r>
    <n v="3463"/>
    <n v="1975"/>
    <x v="6"/>
    <x v="0"/>
    <x v="0"/>
    <x v="1"/>
    <x v="1"/>
    <x v="0"/>
    <x v="478"/>
    <x v="4"/>
    <n v="0"/>
    <n v="1"/>
    <x v="2"/>
    <d v="2014-06-14T00:00:00"/>
    <x v="339"/>
    <d v="2021-02-05T00:00:00"/>
    <x v="60"/>
    <n v="674"/>
    <n v="62"/>
    <n v="134"/>
    <n v="0"/>
    <n v="26"/>
    <n v="8"/>
    <n v="4"/>
    <x v="5"/>
    <x v="1"/>
    <n v="6.6208348785150042"/>
    <n v="3"/>
    <x v="2"/>
    <n v="13.389749770246828"/>
    <n v="5"/>
    <n v="0"/>
    <n v="0"/>
    <n v="0"/>
    <n v="0"/>
    <n v="0"/>
    <n v="0"/>
    <n v="0"/>
    <x v="2"/>
  </r>
  <r>
    <n v="2379"/>
    <n v="1953"/>
    <x v="19"/>
    <x v="2"/>
    <x v="2"/>
    <x v="3"/>
    <x v="3"/>
    <x v="1"/>
    <x v="479"/>
    <x v="4"/>
    <n v="0"/>
    <n v="0"/>
    <x v="1"/>
    <d v="2012-09-22T00:00:00"/>
    <x v="107"/>
    <d v="2021-02-05T00:00:00"/>
    <x v="0"/>
    <n v="778"/>
    <n v="44"/>
    <n v="499"/>
    <n v="95"/>
    <n v="73"/>
    <n v="146"/>
    <n v="2"/>
    <x v="9"/>
    <x v="2"/>
    <n v="2.9235747037272768"/>
    <n v="4"/>
    <x v="8"/>
    <n v="4.9844192878705806"/>
    <n v="7"/>
    <n v="0"/>
    <n v="0"/>
    <n v="0"/>
    <n v="0"/>
    <n v="0"/>
    <n v="1"/>
    <n v="0"/>
    <x v="3"/>
  </r>
  <r>
    <n v="9362"/>
    <n v="1965"/>
    <x v="42"/>
    <x v="2"/>
    <x v="2"/>
    <x v="3"/>
    <x v="3"/>
    <x v="1"/>
    <x v="480"/>
    <x v="4"/>
    <n v="0"/>
    <n v="1"/>
    <x v="2"/>
    <d v="2014-03-05T00:00:00"/>
    <x v="209"/>
    <d v="2021-02-05T00:00:00"/>
    <x v="70"/>
    <n v="492"/>
    <n v="5"/>
    <n v="32"/>
    <n v="13"/>
    <n v="5"/>
    <n v="21"/>
    <n v="1"/>
    <x v="3"/>
    <x v="1"/>
    <n v="9.0888214139024814"/>
    <n v="1"/>
    <x v="6"/>
    <n v="7.1521326747318836"/>
    <n v="6"/>
    <n v="0"/>
    <n v="0"/>
    <n v="0"/>
    <n v="1"/>
    <n v="0"/>
    <n v="0"/>
    <n v="0"/>
    <x v="4"/>
  </r>
  <r>
    <n v="8235"/>
    <n v="1956"/>
    <x v="27"/>
    <x v="1"/>
    <x v="1"/>
    <x v="0"/>
    <x v="0"/>
    <x v="0"/>
    <x v="481"/>
    <x v="4"/>
    <n v="0"/>
    <n v="1"/>
    <x v="2"/>
    <d v="2014-01-24T00:00:00"/>
    <x v="40"/>
    <d v="2021-02-05T00:00:00"/>
    <x v="73"/>
    <n v="428"/>
    <n v="30"/>
    <n v="214"/>
    <n v="80"/>
    <n v="30"/>
    <n v="61"/>
    <n v="2"/>
    <x v="4"/>
    <x v="2"/>
    <n v="6.3048889399732175"/>
    <n v="5"/>
    <x v="3"/>
    <n v="9.7128363510626006"/>
    <n v="3"/>
    <n v="0"/>
    <n v="0"/>
    <n v="0"/>
    <n v="0"/>
    <n v="0"/>
    <n v="0"/>
    <n v="0"/>
    <x v="3"/>
  </r>
  <r>
    <n v="7233"/>
    <n v="1972"/>
    <x v="38"/>
    <x v="2"/>
    <x v="2"/>
    <x v="1"/>
    <x v="1"/>
    <x v="0"/>
    <x v="482"/>
    <x v="4"/>
    <n v="0"/>
    <n v="0"/>
    <x v="1"/>
    <d v="2012-09-17T00:00:00"/>
    <x v="124"/>
    <d v="2021-02-05T00:00:00"/>
    <x v="15"/>
    <n v="496"/>
    <n v="32"/>
    <n v="849"/>
    <n v="229"/>
    <n v="48"/>
    <n v="128"/>
    <n v="2"/>
    <x v="8"/>
    <x v="2"/>
    <n v="5.285436213663675"/>
    <n v="3"/>
    <x v="11"/>
    <n v="6.3542518477800209"/>
    <n v="4"/>
    <n v="1"/>
    <n v="0"/>
    <n v="0"/>
    <n v="0"/>
    <n v="0"/>
    <n v="0"/>
    <n v="0"/>
    <x v="4"/>
  </r>
  <r>
    <n v="7300"/>
    <n v="1952"/>
    <x v="41"/>
    <x v="2"/>
    <x v="2"/>
    <x v="2"/>
    <x v="2"/>
    <x v="1"/>
    <x v="483"/>
    <x v="4"/>
    <n v="0"/>
    <n v="1"/>
    <x v="2"/>
    <d v="2014-06-29T00:00:00"/>
    <x v="340"/>
    <d v="2021-02-05T00:00:00"/>
    <x v="93"/>
    <n v="448"/>
    <n v="4"/>
    <n v="34"/>
    <n v="6"/>
    <n v="4"/>
    <n v="39"/>
    <n v="3"/>
    <x v="7"/>
    <x v="1"/>
    <n v="8.0536710494980337"/>
    <n v="1"/>
    <x v="6"/>
    <n v="7.0192604168406394"/>
    <n v="5"/>
    <n v="0"/>
    <n v="0"/>
    <n v="0"/>
    <n v="1"/>
    <n v="0"/>
    <n v="0"/>
    <n v="0"/>
    <x v="2"/>
  </r>
  <r>
    <n v="5232"/>
    <n v="1965"/>
    <x v="42"/>
    <x v="2"/>
    <x v="2"/>
    <x v="1"/>
    <x v="1"/>
    <x v="0"/>
    <x v="484"/>
    <x v="4"/>
    <n v="0"/>
    <n v="1"/>
    <x v="2"/>
    <d v="2014-01-27T00:00:00"/>
    <x v="341"/>
    <d v="2021-02-05T00:00:00"/>
    <x v="12"/>
    <n v="86"/>
    <n v="12"/>
    <n v="75"/>
    <n v="33"/>
    <n v="15"/>
    <n v="6"/>
    <n v="1"/>
    <x v="6"/>
    <x v="2"/>
    <n v="4.3426576930733543"/>
    <n v="1"/>
    <x v="8"/>
    <n v="5.2358319795491992"/>
    <n v="4"/>
    <n v="0"/>
    <n v="0"/>
    <n v="0"/>
    <n v="0"/>
    <n v="0"/>
    <n v="0"/>
    <n v="0"/>
    <x v="0"/>
  </r>
  <r>
    <n v="3011"/>
    <n v="1965"/>
    <x v="42"/>
    <x v="2"/>
    <x v="2"/>
    <x v="1"/>
    <x v="1"/>
    <x v="0"/>
    <x v="484"/>
    <x v="4"/>
    <n v="0"/>
    <n v="1"/>
    <x v="2"/>
    <d v="2014-01-27T00:00:00"/>
    <x v="341"/>
    <d v="2021-02-05T00:00:00"/>
    <x v="12"/>
    <n v="86"/>
    <n v="12"/>
    <n v="75"/>
    <n v="33"/>
    <n v="15"/>
    <n v="6"/>
    <n v="1"/>
    <x v="6"/>
    <x v="2"/>
    <n v="3.6560618209744398"/>
    <n v="1"/>
    <x v="8"/>
    <n v="4.6632336716819509"/>
    <n v="4"/>
    <n v="0"/>
    <n v="0"/>
    <n v="0"/>
    <n v="0"/>
    <n v="0"/>
    <n v="0"/>
    <n v="0"/>
    <x v="3"/>
  </r>
  <r>
    <n v="2407"/>
    <n v="1982"/>
    <x v="1"/>
    <x v="2"/>
    <x v="2"/>
    <x v="1"/>
    <x v="1"/>
    <x v="0"/>
    <x v="485"/>
    <x v="4"/>
    <n v="0"/>
    <n v="0"/>
    <x v="1"/>
    <d v="2012-11-09T00:00:00"/>
    <x v="342"/>
    <d v="2021-02-05T00:00:00"/>
    <x v="57"/>
    <n v="823"/>
    <n v="25"/>
    <n v="459"/>
    <n v="124"/>
    <n v="29"/>
    <n v="95"/>
    <n v="1"/>
    <x v="4"/>
    <x v="2"/>
    <n v="5.7467647702087943"/>
    <n v="6"/>
    <x v="6"/>
    <n v="7.261125600522174"/>
    <n v="4"/>
    <n v="0"/>
    <n v="0"/>
    <n v="0"/>
    <n v="0"/>
    <n v="1"/>
    <n v="1"/>
    <n v="0"/>
    <x v="1"/>
  </r>
  <r>
    <n v="9064"/>
    <n v="1982"/>
    <x v="1"/>
    <x v="2"/>
    <x v="2"/>
    <x v="1"/>
    <x v="1"/>
    <x v="0"/>
    <x v="485"/>
    <x v="4"/>
    <n v="0"/>
    <n v="0"/>
    <x v="1"/>
    <d v="2012-11-09T00:00:00"/>
    <x v="342"/>
    <d v="2021-02-05T00:00:00"/>
    <x v="57"/>
    <n v="823"/>
    <n v="25"/>
    <n v="459"/>
    <n v="124"/>
    <n v="29"/>
    <n v="95"/>
    <n v="1"/>
    <x v="4"/>
    <x v="2"/>
    <n v="5.6201013088051175"/>
    <n v="6"/>
    <x v="6"/>
    <n v="7.1710331810630787"/>
    <n v="4"/>
    <n v="0"/>
    <n v="0"/>
    <n v="0"/>
    <n v="0"/>
    <n v="1"/>
    <n v="1"/>
    <n v="0"/>
    <x v="0"/>
  </r>
  <r>
    <n v="4475"/>
    <n v="1949"/>
    <x v="5"/>
    <x v="0"/>
    <x v="0"/>
    <x v="1"/>
    <x v="1"/>
    <x v="0"/>
    <x v="486"/>
    <x v="4"/>
    <n v="0"/>
    <n v="0"/>
    <x v="1"/>
    <d v="2013-02-16T00:00:00"/>
    <x v="302"/>
    <d v="2021-02-05T00:00:00"/>
    <x v="71"/>
    <n v="1315"/>
    <n v="22"/>
    <n v="780"/>
    <n v="145"/>
    <n v="0"/>
    <n v="178"/>
    <n v="1"/>
    <x v="5"/>
    <x v="1"/>
    <n v="6.6390574877573663"/>
    <n v="8"/>
    <x v="4"/>
    <n v="9.1814565804850599"/>
    <n v="5"/>
    <n v="0"/>
    <n v="0"/>
    <n v="0"/>
    <n v="0"/>
    <n v="0"/>
    <n v="0"/>
    <n v="0"/>
    <x v="0"/>
  </r>
  <r>
    <n v="4477"/>
    <n v="1958"/>
    <x v="18"/>
    <x v="2"/>
    <x v="2"/>
    <x v="0"/>
    <x v="0"/>
    <x v="0"/>
    <x v="487"/>
    <x v="4"/>
    <n v="0"/>
    <n v="1"/>
    <x v="2"/>
    <d v="2013-09-27T00:00:00"/>
    <x v="113"/>
    <d v="2021-02-05T00:00:00"/>
    <x v="15"/>
    <n v="247"/>
    <n v="49"/>
    <n v="159"/>
    <n v="7"/>
    <n v="82"/>
    <n v="109"/>
    <n v="1"/>
    <x v="8"/>
    <x v="2"/>
    <n v="5.2751092329397959"/>
    <n v="2"/>
    <x v="3"/>
    <n v="9.9260946938365926"/>
    <n v="4"/>
    <n v="0"/>
    <n v="0"/>
    <n v="0"/>
    <n v="0"/>
    <n v="0"/>
    <n v="0"/>
    <n v="0"/>
    <x v="5"/>
  </r>
  <r>
    <n v="10727"/>
    <n v="1970"/>
    <x v="8"/>
    <x v="0"/>
    <x v="0"/>
    <x v="1"/>
    <x v="1"/>
    <x v="0"/>
    <x v="488"/>
    <x v="4"/>
    <n v="1"/>
    <n v="0"/>
    <x v="2"/>
    <d v="2013-11-19T00:00:00"/>
    <x v="343"/>
    <d v="2021-02-05T00:00:00"/>
    <x v="82"/>
    <n v="1181"/>
    <n v="107"/>
    <n v="199"/>
    <n v="39"/>
    <n v="30"/>
    <n v="30"/>
    <n v="2"/>
    <x v="5"/>
    <x v="1"/>
    <n v="7.3251931408113098"/>
    <n v="3"/>
    <x v="2"/>
    <n v="12.696188885109244"/>
    <n v="8"/>
    <n v="0"/>
    <n v="0"/>
    <n v="0"/>
    <n v="0"/>
    <n v="0"/>
    <n v="0"/>
    <n v="0"/>
    <x v="0"/>
  </r>
  <r>
    <n v="5299"/>
    <n v="1970"/>
    <x v="8"/>
    <x v="0"/>
    <x v="0"/>
    <x v="1"/>
    <x v="1"/>
    <x v="0"/>
    <x v="488"/>
    <x v="4"/>
    <n v="1"/>
    <n v="0"/>
    <x v="2"/>
    <d v="2013-11-19T00:00:00"/>
    <x v="343"/>
    <d v="2021-02-05T00:00:00"/>
    <x v="82"/>
    <n v="1181"/>
    <n v="107"/>
    <n v="199"/>
    <n v="39"/>
    <n v="30"/>
    <n v="30"/>
    <n v="2"/>
    <x v="5"/>
    <x v="1"/>
    <n v="7.3013678430342281"/>
    <n v="3"/>
    <x v="2"/>
    <n v="12.998565610219973"/>
    <n v="8"/>
    <n v="0"/>
    <n v="0"/>
    <n v="0"/>
    <n v="0"/>
    <n v="0"/>
    <n v="0"/>
    <n v="0"/>
    <x v="0"/>
  </r>
  <r>
    <n v="1459"/>
    <n v="1966"/>
    <x v="33"/>
    <x v="0"/>
    <x v="0"/>
    <x v="1"/>
    <x v="1"/>
    <x v="0"/>
    <x v="489"/>
    <x v="4"/>
    <n v="0"/>
    <n v="1"/>
    <x v="2"/>
    <d v="2012-11-07T00:00:00"/>
    <x v="131"/>
    <d v="2021-02-05T00:00:00"/>
    <x v="22"/>
    <n v="666"/>
    <n v="35"/>
    <n v="124"/>
    <n v="69"/>
    <n v="8"/>
    <n v="26"/>
    <n v="1"/>
    <x v="8"/>
    <x v="2"/>
    <n v="5.2887128704211177"/>
    <n v="3"/>
    <x v="8"/>
    <n v="5.1112235546983245"/>
    <n v="3"/>
    <n v="0"/>
    <n v="0"/>
    <n v="0"/>
    <n v="0"/>
    <n v="0"/>
    <n v="0"/>
    <n v="0"/>
    <x v="0"/>
  </r>
  <r>
    <n v="3389"/>
    <n v="1970"/>
    <x v="8"/>
    <x v="2"/>
    <x v="2"/>
    <x v="1"/>
    <x v="1"/>
    <x v="0"/>
    <x v="490"/>
    <x v="4"/>
    <n v="0"/>
    <n v="1"/>
    <x v="2"/>
    <d v="2012-11-22T00:00:00"/>
    <x v="344"/>
    <d v="2021-02-05T00:00:00"/>
    <x v="51"/>
    <n v="726"/>
    <n v="53"/>
    <n v="363"/>
    <n v="123"/>
    <n v="107"/>
    <n v="161"/>
    <n v="4"/>
    <x v="7"/>
    <x v="1"/>
    <n v="8.1635071096315972"/>
    <n v="9"/>
    <x v="2"/>
    <n v="13.180765066947911"/>
    <n v="5"/>
    <n v="0"/>
    <n v="0"/>
    <n v="0"/>
    <n v="0"/>
    <n v="0"/>
    <n v="0"/>
    <n v="0"/>
    <x v="0"/>
  </r>
  <r>
    <n v="6870"/>
    <n v="1959"/>
    <x v="34"/>
    <x v="0"/>
    <x v="0"/>
    <x v="2"/>
    <x v="2"/>
    <x v="1"/>
    <x v="491"/>
    <x v="4"/>
    <n v="0"/>
    <n v="1"/>
    <x v="2"/>
    <d v="2013-09-17T00:00:00"/>
    <x v="156"/>
    <d v="2021-02-05T00:00:00"/>
    <x v="52"/>
    <n v="182"/>
    <n v="2"/>
    <n v="49"/>
    <n v="17"/>
    <n v="13"/>
    <n v="20"/>
    <n v="1"/>
    <x v="9"/>
    <x v="2"/>
    <n v="2.6717434661013693"/>
    <n v="1"/>
    <x v="6"/>
    <n v="6.7056137069441952"/>
    <n v="2"/>
    <n v="0"/>
    <n v="0"/>
    <n v="0"/>
    <n v="0"/>
    <n v="0"/>
    <n v="0"/>
    <n v="0"/>
    <x v="0"/>
  </r>
  <r>
    <n v="4910"/>
    <n v="1967"/>
    <x v="51"/>
    <x v="2"/>
    <x v="2"/>
    <x v="2"/>
    <x v="2"/>
    <x v="1"/>
    <x v="492"/>
    <x v="4"/>
    <n v="0"/>
    <n v="0"/>
    <x v="1"/>
    <d v="2012-08-30T00:00:00"/>
    <x v="345"/>
    <d v="2021-02-05T00:00:00"/>
    <x v="6"/>
    <n v="1132"/>
    <n v="134"/>
    <n v="384"/>
    <n v="175"/>
    <n v="134"/>
    <n v="115"/>
    <n v="1"/>
    <x v="10"/>
    <x v="1"/>
    <n v="11.235496107504128"/>
    <n v="5"/>
    <x v="2"/>
    <n v="12.685953208435391"/>
    <n v="7"/>
    <n v="0"/>
    <n v="0"/>
    <n v="0"/>
    <n v="0"/>
    <n v="0"/>
    <n v="0"/>
    <n v="0"/>
    <x v="1"/>
  </r>
  <r>
    <n v="9888"/>
    <n v="1969"/>
    <x v="16"/>
    <x v="2"/>
    <x v="2"/>
    <x v="0"/>
    <x v="0"/>
    <x v="0"/>
    <x v="493"/>
    <x v="4"/>
    <n v="0"/>
    <n v="0"/>
    <x v="1"/>
    <d v="2014-06-25T00:00:00"/>
    <x v="346"/>
    <d v="2021-02-05T00:00:00"/>
    <x v="87"/>
    <n v="458"/>
    <n v="81"/>
    <n v="356"/>
    <n v="106"/>
    <n v="50"/>
    <n v="40"/>
    <n v="1"/>
    <x v="6"/>
    <x v="2"/>
    <n v="3.60422962261597"/>
    <n v="4"/>
    <x v="6"/>
    <n v="7.1996694804674419"/>
    <n v="2"/>
    <n v="0"/>
    <n v="0"/>
    <n v="0"/>
    <n v="0"/>
    <n v="0"/>
    <n v="0"/>
    <n v="0"/>
    <x v="0"/>
  </r>
  <r>
    <n v="4399"/>
    <n v="1969"/>
    <x v="16"/>
    <x v="2"/>
    <x v="2"/>
    <x v="0"/>
    <x v="0"/>
    <x v="0"/>
    <x v="493"/>
    <x v="4"/>
    <n v="0"/>
    <n v="0"/>
    <x v="1"/>
    <d v="2014-06-25T00:00:00"/>
    <x v="346"/>
    <d v="2021-02-05T00:00:00"/>
    <x v="87"/>
    <n v="458"/>
    <n v="81"/>
    <n v="356"/>
    <n v="106"/>
    <n v="50"/>
    <n v="40"/>
    <n v="1"/>
    <x v="6"/>
    <x v="2"/>
    <n v="3.8341386323580173"/>
    <n v="4"/>
    <x v="6"/>
    <n v="6.9417990924356792"/>
    <n v="2"/>
    <n v="0"/>
    <n v="0"/>
    <n v="0"/>
    <n v="0"/>
    <n v="0"/>
    <n v="0"/>
    <n v="0"/>
    <x v="4"/>
  </r>
  <r>
    <n v="3428"/>
    <n v="1991"/>
    <x v="29"/>
    <x v="0"/>
    <x v="0"/>
    <x v="0"/>
    <x v="0"/>
    <x v="0"/>
    <x v="494"/>
    <x v="4"/>
    <n v="0"/>
    <n v="0"/>
    <x v="1"/>
    <d v="2013-10-06T00:00:00"/>
    <x v="318"/>
    <d v="2021-02-05T00:00:00"/>
    <x v="68"/>
    <n v="919"/>
    <n v="0"/>
    <n v="505"/>
    <n v="99"/>
    <n v="30"/>
    <n v="45"/>
    <n v="1"/>
    <x v="6"/>
    <x v="2"/>
    <n v="3.6137722949085225"/>
    <n v="9"/>
    <x v="3"/>
    <n v="9.7075670103869243"/>
    <n v="2"/>
    <n v="0"/>
    <n v="0"/>
    <n v="0"/>
    <n v="0"/>
    <n v="0"/>
    <n v="0"/>
    <n v="0"/>
    <x v="0"/>
  </r>
  <r>
    <n v="4500"/>
    <n v="1991"/>
    <x v="29"/>
    <x v="0"/>
    <x v="0"/>
    <x v="0"/>
    <x v="0"/>
    <x v="0"/>
    <x v="494"/>
    <x v="4"/>
    <n v="0"/>
    <n v="0"/>
    <x v="1"/>
    <d v="2013-10-06T00:00:00"/>
    <x v="318"/>
    <d v="2021-02-05T00:00:00"/>
    <x v="68"/>
    <n v="919"/>
    <n v="0"/>
    <n v="505"/>
    <n v="99"/>
    <n v="30"/>
    <n v="45"/>
    <n v="1"/>
    <x v="6"/>
    <x v="2"/>
    <n v="4.0889256532105307"/>
    <n v="9"/>
    <x v="3"/>
    <n v="9.6221127461903677"/>
    <n v="2"/>
    <n v="0"/>
    <n v="0"/>
    <n v="0"/>
    <n v="0"/>
    <n v="0"/>
    <n v="0"/>
    <n v="0"/>
    <x v="0"/>
  </r>
  <r>
    <n v="8755"/>
    <n v="1946"/>
    <x v="46"/>
    <x v="1"/>
    <x v="1"/>
    <x v="1"/>
    <x v="1"/>
    <x v="0"/>
    <x v="495"/>
    <x v="4"/>
    <n v="0"/>
    <n v="0"/>
    <x v="1"/>
    <d v="2013-02-20T00:00:00"/>
    <x v="347"/>
    <d v="2021-02-05T00:00:00"/>
    <x v="15"/>
    <n v="482"/>
    <n v="34"/>
    <n v="471"/>
    <n v="119"/>
    <n v="68"/>
    <n v="22"/>
    <n v="1"/>
    <x v="9"/>
    <x v="2"/>
    <n v="3.2267786376533225"/>
    <n v="5"/>
    <x v="4"/>
    <n v="9.0083413222316864"/>
    <n v="7"/>
    <n v="0"/>
    <n v="0"/>
    <n v="0"/>
    <n v="0"/>
    <n v="0"/>
    <n v="0"/>
    <n v="0"/>
    <x v="6"/>
  </r>
  <r>
    <n v="10172"/>
    <n v="1988"/>
    <x v="31"/>
    <x v="2"/>
    <x v="2"/>
    <x v="3"/>
    <x v="3"/>
    <x v="1"/>
    <x v="496"/>
    <x v="4"/>
    <n v="0"/>
    <n v="0"/>
    <x v="1"/>
    <d v="2012-08-10T00:00:00"/>
    <x v="348"/>
    <d v="2021-02-05T00:00:00"/>
    <x v="59"/>
    <n v="456"/>
    <n v="19"/>
    <n v="832"/>
    <n v="75"/>
    <n v="118"/>
    <n v="38"/>
    <n v="1"/>
    <x v="6"/>
    <x v="2"/>
    <n v="3.6120918909829896"/>
    <n v="5"/>
    <x v="10"/>
    <n v="10.951170262292278"/>
    <n v="3"/>
    <n v="0"/>
    <n v="0"/>
    <n v="0"/>
    <n v="0"/>
    <n v="0"/>
    <n v="0"/>
    <n v="0"/>
    <x v="0"/>
  </r>
  <r>
    <n v="6729"/>
    <n v="1988"/>
    <x v="31"/>
    <x v="2"/>
    <x v="2"/>
    <x v="3"/>
    <x v="3"/>
    <x v="1"/>
    <x v="496"/>
    <x v="4"/>
    <n v="0"/>
    <n v="0"/>
    <x v="1"/>
    <d v="2012-08-10T00:00:00"/>
    <x v="348"/>
    <d v="2021-02-05T00:00:00"/>
    <x v="59"/>
    <n v="456"/>
    <n v="19"/>
    <n v="832"/>
    <n v="75"/>
    <n v="118"/>
    <n v="38"/>
    <n v="1"/>
    <x v="6"/>
    <x v="2"/>
    <n v="3.8924209076813834"/>
    <n v="5"/>
    <x v="10"/>
    <n v="10.768056503880176"/>
    <n v="3"/>
    <n v="0"/>
    <n v="0"/>
    <n v="0"/>
    <n v="0"/>
    <n v="0"/>
    <n v="0"/>
    <n v="0"/>
    <x v="3"/>
  </r>
  <r>
    <n v="7119"/>
    <n v="1982"/>
    <x v="1"/>
    <x v="2"/>
    <x v="2"/>
    <x v="3"/>
    <x v="3"/>
    <x v="1"/>
    <x v="497"/>
    <x v="4"/>
    <n v="0"/>
    <n v="0"/>
    <x v="1"/>
    <d v="2013-01-12T00:00:00"/>
    <x v="349"/>
    <d v="2021-02-05T00:00:00"/>
    <x v="99"/>
    <n v="395"/>
    <n v="15"/>
    <n v="263"/>
    <n v="60"/>
    <n v="54"/>
    <n v="38"/>
    <n v="1"/>
    <x v="12"/>
    <x v="0"/>
    <n v="1.7049383390447521"/>
    <n v="3"/>
    <x v="11"/>
    <n v="6.2862470894101836"/>
    <n v="1"/>
    <n v="0"/>
    <n v="0"/>
    <n v="0"/>
    <n v="0"/>
    <n v="0"/>
    <n v="0"/>
    <n v="0"/>
    <x v="3"/>
  </r>
  <r>
    <n v="6318"/>
    <n v="1988"/>
    <x v="31"/>
    <x v="2"/>
    <x v="2"/>
    <x v="1"/>
    <x v="1"/>
    <x v="0"/>
    <x v="498"/>
    <x v="4"/>
    <n v="0"/>
    <n v="0"/>
    <x v="1"/>
    <d v="2013-01-13T00:00:00"/>
    <x v="350"/>
    <d v="2021-02-05T00:00:00"/>
    <x v="79"/>
    <n v="758"/>
    <n v="12"/>
    <n v="385"/>
    <n v="33"/>
    <n v="89"/>
    <n v="89"/>
    <n v="1"/>
    <x v="3"/>
    <x v="1"/>
    <n v="8.778283024257993"/>
    <n v="7"/>
    <x v="2"/>
    <n v="13.16349088753844"/>
    <n v="4"/>
    <n v="0"/>
    <n v="0"/>
    <n v="0"/>
    <n v="0"/>
    <n v="0"/>
    <n v="0"/>
    <n v="0"/>
    <x v="4"/>
  </r>
  <r>
    <n v="5396"/>
    <n v="1988"/>
    <x v="31"/>
    <x v="2"/>
    <x v="2"/>
    <x v="1"/>
    <x v="1"/>
    <x v="0"/>
    <x v="498"/>
    <x v="4"/>
    <n v="0"/>
    <n v="0"/>
    <x v="1"/>
    <d v="2013-01-13T00:00:00"/>
    <x v="350"/>
    <d v="2021-02-05T00:00:00"/>
    <x v="79"/>
    <n v="758"/>
    <n v="12"/>
    <n v="385"/>
    <n v="33"/>
    <n v="89"/>
    <n v="89"/>
    <n v="1"/>
    <x v="3"/>
    <x v="1"/>
    <n v="8.6513583272189205"/>
    <n v="7"/>
    <x v="2"/>
    <n v="12.859753578282918"/>
    <n v="4"/>
    <n v="0"/>
    <n v="0"/>
    <n v="0"/>
    <n v="0"/>
    <n v="0"/>
    <n v="0"/>
    <n v="0"/>
    <x v="6"/>
  </r>
  <r>
    <n v="6184"/>
    <n v="1969"/>
    <x v="16"/>
    <x v="0"/>
    <x v="0"/>
    <x v="1"/>
    <x v="1"/>
    <x v="0"/>
    <x v="499"/>
    <x v="4"/>
    <n v="0"/>
    <n v="0"/>
    <x v="1"/>
    <d v="2012-12-12T00:00:00"/>
    <x v="31"/>
    <d v="2021-02-05T00:00:00"/>
    <x v="63"/>
    <n v="561"/>
    <n v="64"/>
    <n v="785"/>
    <n v="84"/>
    <n v="128"/>
    <n v="48"/>
    <n v="1"/>
    <x v="9"/>
    <x v="2"/>
    <n v="3.2069665034112442"/>
    <n v="3"/>
    <x v="5"/>
    <n v="7.9142575568873061"/>
    <n v="1"/>
    <n v="0"/>
    <n v="0"/>
    <n v="0"/>
    <n v="0"/>
    <n v="0"/>
    <n v="0"/>
    <n v="0"/>
    <x v="0"/>
  </r>
  <r>
    <n v="10673"/>
    <n v="1976"/>
    <x v="0"/>
    <x v="0"/>
    <x v="0"/>
    <x v="1"/>
    <x v="1"/>
    <x v="0"/>
    <x v="500"/>
    <x v="4"/>
    <n v="0"/>
    <n v="1"/>
    <x v="2"/>
    <d v="2013-11-17T00:00:00"/>
    <x v="297"/>
    <d v="2021-02-05T00:00:00"/>
    <x v="63"/>
    <n v="760"/>
    <n v="80"/>
    <n v="466"/>
    <n v="17"/>
    <n v="13"/>
    <n v="80"/>
    <n v="1"/>
    <x v="4"/>
    <x v="2"/>
    <n v="5.9211468072606044"/>
    <n v="9"/>
    <x v="8"/>
    <n v="4.6931059265999489"/>
    <n v="3"/>
    <n v="0"/>
    <n v="0"/>
    <n v="0"/>
    <n v="0"/>
    <n v="0"/>
    <n v="0"/>
    <n v="0"/>
    <x v="3"/>
  </r>
  <r>
    <n v="2937"/>
    <n v="1974"/>
    <x v="9"/>
    <x v="0"/>
    <x v="0"/>
    <x v="3"/>
    <x v="3"/>
    <x v="1"/>
    <x v="501"/>
    <x v="4"/>
    <n v="0"/>
    <n v="1"/>
    <x v="2"/>
    <d v="2013-08-28T00:00:00"/>
    <x v="208"/>
    <d v="2021-02-05T00:00:00"/>
    <x v="32"/>
    <n v="614"/>
    <n v="16"/>
    <n v="132"/>
    <n v="43"/>
    <n v="33"/>
    <n v="33"/>
    <n v="3"/>
    <x v="7"/>
    <x v="1"/>
    <n v="8.1046500772656476"/>
    <n v="5"/>
    <x v="4"/>
    <n v="9.1036211405204082"/>
    <n v="6"/>
    <n v="0"/>
    <n v="0"/>
    <n v="0"/>
    <n v="0"/>
    <n v="0"/>
    <n v="0"/>
    <n v="0"/>
    <x v="4"/>
  </r>
  <r>
    <n v="8985"/>
    <n v="1964"/>
    <x v="40"/>
    <x v="3"/>
    <x v="1"/>
    <x v="0"/>
    <x v="0"/>
    <x v="0"/>
    <x v="502"/>
    <x v="4"/>
    <n v="0"/>
    <n v="1"/>
    <x v="2"/>
    <d v="2012-11-04T00:00:00"/>
    <x v="351"/>
    <d v="2021-02-05T00:00:00"/>
    <x v="10"/>
    <n v="806"/>
    <n v="80"/>
    <n v="161"/>
    <n v="120"/>
    <n v="11"/>
    <n v="33"/>
    <n v="5"/>
    <x v="11"/>
    <x v="1"/>
    <n v="10.252266572691306"/>
    <n v="7"/>
    <x v="3"/>
    <n v="9.6715320633210506"/>
    <n v="6"/>
    <n v="0"/>
    <n v="0"/>
    <n v="0"/>
    <n v="0"/>
    <n v="0"/>
    <n v="0"/>
    <n v="0"/>
    <x v="0"/>
  </r>
  <r>
    <n v="3262"/>
    <n v="1958"/>
    <x v="18"/>
    <x v="2"/>
    <x v="2"/>
    <x v="3"/>
    <x v="3"/>
    <x v="1"/>
    <x v="503"/>
    <x v="4"/>
    <n v="0"/>
    <n v="0"/>
    <x v="1"/>
    <d v="2012-08-07T00:00:00"/>
    <x v="352"/>
    <d v="2021-02-05T00:00:00"/>
    <x v="0"/>
    <n v="995"/>
    <n v="112"/>
    <n v="417"/>
    <n v="42"/>
    <n v="48"/>
    <n v="41"/>
    <n v="1"/>
    <x v="12"/>
    <x v="0"/>
    <n v="2.2779034817013004"/>
    <n v="9"/>
    <x v="2"/>
    <n v="13.263148527833444"/>
    <n v="5"/>
    <n v="0"/>
    <n v="0"/>
    <n v="0"/>
    <n v="0"/>
    <n v="0"/>
    <n v="1"/>
    <n v="0"/>
    <x v="0"/>
  </r>
  <r>
    <n v="8405"/>
    <n v="1979"/>
    <x v="30"/>
    <x v="2"/>
    <x v="2"/>
    <x v="2"/>
    <x v="2"/>
    <x v="1"/>
    <x v="504"/>
    <x v="4"/>
    <n v="1"/>
    <n v="1"/>
    <x v="0"/>
    <d v="2013-09-30T00:00:00"/>
    <x v="164"/>
    <d v="2021-02-05T00:00:00"/>
    <x v="77"/>
    <n v="135"/>
    <n v="25"/>
    <n v="51"/>
    <n v="23"/>
    <n v="25"/>
    <n v="46"/>
    <n v="2"/>
    <x v="6"/>
    <x v="2"/>
    <n v="3.9606022328322035"/>
    <n v="2"/>
    <x v="8"/>
    <n v="4.7431958841607154"/>
    <n v="3"/>
    <n v="0"/>
    <n v="0"/>
    <n v="0"/>
    <n v="0"/>
    <n v="0"/>
    <n v="0"/>
    <n v="0"/>
    <x v="3"/>
  </r>
  <r>
    <n v="3170"/>
    <n v="1957"/>
    <x v="50"/>
    <x v="1"/>
    <x v="1"/>
    <x v="0"/>
    <x v="0"/>
    <x v="0"/>
    <x v="505"/>
    <x v="4"/>
    <n v="0"/>
    <n v="0"/>
    <x v="1"/>
    <d v="2013-08-31T00:00:00"/>
    <x v="269"/>
    <d v="2021-02-05T00:00:00"/>
    <x v="96"/>
    <n v="389"/>
    <n v="66"/>
    <n v="408"/>
    <n v="37"/>
    <n v="57"/>
    <n v="85"/>
    <n v="1"/>
    <x v="6"/>
    <x v="2"/>
    <n v="3.9580814514494054"/>
    <n v="4"/>
    <x v="11"/>
    <n v="6.3128535286942045"/>
    <n v="2"/>
    <n v="0"/>
    <n v="0"/>
    <n v="0"/>
    <n v="0"/>
    <n v="0"/>
    <n v="0"/>
    <n v="0"/>
    <x v="0"/>
  </r>
  <r>
    <n v="8310"/>
    <n v="1964"/>
    <x v="40"/>
    <x v="2"/>
    <x v="2"/>
    <x v="0"/>
    <x v="0"/>
    <x v="0"/>
    <x v="506"/>
    <x v="4"/>
    <n v="0"/>
    <n v="1"/>
    <x v="2"/>
    <d v="2012-08-29T00:00:00"/>
    <x v="179"/>
    <d v="2021-02-05T00:00:00"/>
    <x v="54"/>
    <n v="897"/>
    <n v="126"/>
    <n v="196"/>
    <n v="91"/>
    <n v="112"/>
    <n v="37"/>
    <n v="3"/>
    <x v="11"/>
    <x v="1"/>
    <n v="10.119840135566502"/>
    <n v="4"/>
    <x v="6"/>
    <n v="6.7811237349193307"/>
    <n v="6"/>
    <n v="0"/>
    <n v="0"/>
    <n v="0"/>
    <n v="0"/>
    <n v="0"/>
    <n v="0"/>
    <n v="0"/>
    <x v="0"/>
  </r>
  <r>
    <n v="7431"/>
    <n v="1991"/>
    <x v="29"/>
    <x v="0"/>
    <x v="0"/>
    <x v="3"/>
    <x v="3"/>
    <x v="1"/>
    <x v="507"/>
    <x v="4"/>
    <n v="0"/>
    <n v="0"/>
    <x v="1"/>
    <d v="2012-11-10T00:00:00"/>
    <x v="161"/>
    <d v="2021-02-05T00:00:00"/>
    <x v="85"/>
    <n v="1332"/>
    <n v="17"/>
    <n v="311"/>
    <n v="23"/>
    <n v="51"/>
    <n v="86"/>
    <n v="1"/>
    <x v="5"/>
    <x v="1"/>
    <n v="6.9555654404563132"/>
    <n v="4"/>
    <x v="8"/>
    <n v="5.3158877739235217"/>
    <n v="9"/>
    <n v="0"/>
    <n v="0"/>
    <n v="0"/>
    <n v="1"/>
    <n v="0"/>
    <n v="1"/>
    <n v="0"/>
    <x v="4"/>
  </r>
  <r>
    <n v="2891"/>
    <n v="1963"/>
    <x v="52"/>
    <x v="2"/>
    <x v="2"/>
    <x v="2"/>
    <x v="2"/>
    <x v="1"/>
    <x v="508"/>
    <x v="4"/>
    <n v="0"/>
    <n v="1"/>
    <x v="2"/>
    <d v="2013-10-18T00:00:00"/>
    <x v="353"/>
    <d v="2021-02-05T00:00:00"/>
    <x v="81"/>
    <n v="595"/>
    <n v="23"/>
    <n v="123"/>
    <n v="10"/>
    <n v="23"/>
    <n v="154"/>
    <n v="2"/>
    <x v="7"/>
    <x v="1"/>
    <n v="7.6055689047823201"/>
    <n v="9"/>
    <x v="7"/>
    <n v="4.2560065724147265"/>
    <n v="6"/>
    <n v="0"/>
    <n v="0"/>
    <n v="0"/>
    <n v="0"/>
    <n v="0"/>
    <n v="0"/>
    <n v="0"/>
    <x v="1"/>
  </r>
  <r>
    <n v="5011"/>
    <n v="1963"/>
    <x v="52"/>
    <x v="2"/>
    <x v="2"/>
    <x v="2"/>
    <x v="2"/>
    <x v="1"/>
    <x v="508"/>
    <x v="4"/>
    <n v="0"/>
    <n v="1"/>
    <x v="2"/>
    <d v="2013-10-18T00:00:00"/>
    <x v="353"/>
    <d v="2021-02-05T00:00:00"/>
    <x v="81"/>
    <n v="595"/>
    <n v="23"/>
    <n v="123"/>
    <n v="10"/>
    <n v="23"/>
    <n v="154"/>
    <n v="2"/>
    <x v="7"/>
    <x v="1"/>
    <n v="8.0641154477400878"/>
    <n v="9"/>
    <x v="7"/>
    <n v="3.9923182394442343"/>
    <n v="6"/>
    <n v="0"/>
    <n v="0"/>
    <n v="0"/>
    <n v="0"/>
    <n v="0"/>
    <n v="0"/>
    <n v="0"/>
    <x v="0"/>
  </r>
  <r>
    <n v="3945"/>
    <n v="1947"/>
    <x v="26"/>
    <x v="0"/>
    <x v="0"/>
    <x v="4"/>
    <x v="4"/>
    <x v="1"/>
    <x v="509"/>
    <x v="4"/>
    <n v="0"/>
    <n v="1"/>
    <x v="2"/>
    <d v="2013-03-10T00:00:00"/>
    <x v="202"/>
    <d v="2021-02-05T00:00:00"/>
    <x v="67"/>
    <n v="618"/>
    <n v="44"/>
    <n v="215"/>
    <n v="0"/>
    <n v="17"/>
    <n v="36"/>
    <n v="2"/>
    <x v="10"/>
    <x v="1"/>
    <n v="10.722089538935895"/>
    <n v="8"/>
    <x v="7"/>
    <n v="4.2679603930451115"/>
    <n v="6"/>
    <n v="0"/>
    <n v="0"/>
    <n v="1"/>
    <n v="0"/>
    <n v="0"/>
    <n v="1"/>
    <n v="0"/>
    <x v="0"/>
  </r>
  <r>
    <n v="2930"/>
    <n v="1978"/>
    <x v="37"/>
    <x v="1"/>
    <x v="1"/>
    <x v="3"/>
    <x v="3"/>
    <x v="1"/>
    <x v="510"/>
    <x v="4"/>
    <n v="0"/>
    <n v="0"/>
    <x v="1"/>
    <d v="2013-12-16T00:00:00"/>
    <x v="212"/>
    <d v="2021-02-05T00:00:00"/>
    <x v="39"/>
    <n v="852"/>
    <n v="60"/>
    <n v="207"/>
    <n v="78"/>
    <n v="36"/>
    <n v="48"/>
    <n v="2"/>
    <x v="12"/>
    <x v="0"/>
    <n v="1.6907517631354445"/>
    <n v="6"/>
    <x v="3"/>
    <n v="10.348130239534649"/>
    <n v="5"/>
    <n v="0"/>
    <n v="0"/>
    <n v="0"/>
    <n v="0"/>
    <n v="0"/>
    <n v="0"/>
    <n v="0"/>
    <x v="3"/>
  </r>
  <r>
    <n v="716"/>
    <n v="1949"/>
    <x v="5"/>
    <x v="0"/>
    <x v="0"/>
    <x v="0"/>
    <x v="0"/>
    <x v="0"/>
    <x v="511"/>
    <x v="4"/>
    <n v="0"/>
    <n v="1"/>
    <x v="2"/>
    <d v="2014-05-22T00:00:00"/>
    <x v="245"/>
    <d v="2021-02-05T00:00:00"/>
    <x v="95"/>
    <n v="529"/>
    <n v="0"/>
    <n v="356"/>
    <n v="63"/>
    <n v="28"/>
    <n v="0"/>
    <n v="3"/>
    <x v="4"/>
    <x v="2"/>
    <n v="6.0736620077916577"/>
    <n v="7"/>
    <x v="10"/>
    <n v="11.131365567193926"/>
    <n v="3"/>
    <n v="0"/>
    <n v="0"/>
    <n v="0"/>
    <n v="0"/>
    <n v="0"/>
    <n v="0"/>
    <n v="0"/>
    <x v="0"/>
  </r>
  <r>
    <n v="6544"/>
    <n v="1949"/>
    <x v="5"/>
    <x v="0"/>
    <x v="0"/>
    <x v="0"/>
    <x v="0"/>
    <x v="0"/>
    <x v="511"/>
    <x v="4"/>
    <n v="0"/>
    <n v="1"/>
    <x v="2"/>
    <d v="2014-05-22T00:00:00"/>
    <x v="245"/>
    <d v="2021-02-05T00:00:00"/>
    <x v="95"/>
    <n v="529"/>
    <n v="0"/>
    <n v="356"/>
    <n v="63"/>
    <n v="28"/>
    <n v="0"/>
    <n v="3"/>
    <x v="4"/>
    <x v="2"/>
    <n v="6.3904224938339311"/>
    <n v="7"/>
    <x v="10"/>
    <n v="10.827228902965851"/>
    <n v="3"/>
    <n v="0"/>
    <n v="0"/>
    <n v="0"/>
    <n v="0"/>
    <n v="0"/>
    <n v="0"/>
    <n v="0"/>
    <x v="5"/>
  </r>
  <r>
    <n v="2882"/>
    <n v="1975"/>
    <x v="6"/>
    <x v="3"/>
    <x v="1"/>
    <x v="2"/>
    <x v="2"/>
    <x v="1"/>
    <x v="512"/>
    <x v="4"/>
    <n v="0"/>
    <n v="1"/>
    <x v="2"/>
    <d v="2012-10-01T00:00:00"/>
    <x v="354"/>
    <d v="2021-02-05T00:00:00"/>
    <x v="0"/>
    <n v="711"/>
    <n v="28"/>
    <n v="142"/>
    <n v="49"/>
    <n v="18"/>
    <n v="47"/>
    <n v="2"/>
    <x v="9"/>
    <x v="2"/>
    <n v="3.1778262437788096"/>
    <n v="2"/>
    <x v="4"/>
    <n v="9.1444426812672788"/>
    <n v="8"/>
    <n v="0"/>
    <n v="0"/>
    <n v="0"/>
    <n v="0"/>
    <n v="0"/>
    <n v="0"/>
    <n v="0"/>
    <x v="3"/>
  </r>
  <r>
    <n v="10530"/>
    <n v="1959"/>
    <x v="34"/>
    <x v="0"/>
    <x v="0"/>
    <x v="4"/>
    <x v="4"/>
    <x v="1"/>
    <x v="513"/>
    <x v="4"/>
    <n v="0"/>
    <n v="0"/>
    <x v="1"/>
    <d v="2013-12-07T00:00:00"/>
    <x v="355"/>
    <d v="2021-02-05T00:00:00"/>
    <x v="66"/>
    <n v="431"/>
    <n v="82"/>
    <n v="441"/>
    <n v="80"/>
    <n v="20"/>
    <n v="102"/>
    <n v="1"/>
    <x v="9"/>
    <x v="2"/>
    <n v="2.7725332468566681"/>
    <n v="6"/>
    <x v="11"/>
    <n v="5.9333815698541272"/>
    <n v="1"/>
    <n v="0"/>
    <n v="0"/>
    <n v="0"/>
    <n v="0"/>
    <n v="0"/>
    <n v="1"/>
    <n v="0"/>
    <x v="2"/>
  </r>
  <r>
    <n v="9723"/>
    <n v="1960"/>
    <x v="11"/>
    <x v="2"/>
    <x v="2"/>
    <x v="1"/>
    <x v="1"/>
    <x v="0"/>
    <x v="514"/>
    <x v="4"/>
    <n v="0"/>
    <n v="1"/>
    <x v="2"/>
    <d v="2013-01-10T00:00:00"/>
    <x v="288"/>
    <d v="2021-02-05T00:00:00"/>
    <x v="73"/>
    <n v="530"/>
    <n v="142"/>
    <n v="217"/>
    <n v="62"/>
    <n v="9"/>
    <n v="56"/>
    <n v="4"/>
    <x v="5"/>
    <x v="1"/>
    <n v="6.9992211356328546"/>
    <n v="4"/>
    <x v="2"/>
    <n v="12.679501495207786"/>
    <n v="5"/>
    <n v="0"/>
    <n v="0"/>
    <n v="0"/>
    <n v="1"/>
    <n v="0"/>
    <n v="0"/>
    <n v="0"/>
    <x v="4"/>
  </r>
  <r>
    <n v="6518"/>
    <n v="1951"/>
    <x v="17"/>
    <x v="0"/>
    <x v="0"/>
    <x v="4"/>
    <x v="4"/>
    <x v="1"/>
    <x v="515"/>
    <x v="4"/>
    <n v="0"/>
    <n v="1"/>
    <x v="2"/>
    <d v="2013-06-11T00:00:00"/>
    <x v="356"/>
    <d v="2021-02-05T00:00:00"/>
    <x v="73"/>
    <n v="546"/>
    <n v="0"/>
    <n v="48"/>
    <n v="0"/>
    <n v="6"/>
    <n v="6"/>
    <n v="1"/>
    <x v="5"/>
    <x v="1"/>
    <n v="6.7643065556520945"/>
    <n v="3"/>
    <x v="5"/>
    <n v="8.3199117812084928"/>
    <n v="5"/>
    <n v="0"/>
    <n v="0"/>
    <n v="0"/>
    <n v="0"/>
    <n v="0"/>
    <n v="0"/>
    <n v="0"/>
    <x v="6"/>
  </r>
  <r>
    <n v="11013"/>
    <n v="1987"/>
    <x v="15"/>
    <x v="2"/>
    <x v="2"/>
    <x v="0"/>
    <x v="0"/>
    <x v="0"/>
    <x v="516"/>
    <x v="4"/>
    <n v="0"/>
    <n v="0"/>
    <x v="1"/>
    <d v="2013-03-31T00:00:00"/>
    <x v="329"/>
    <d v="2021-02-05T00:00:00"/>
    <x v="28"/>
    <n v="336"/>
    <n v="28"/>
    <n v="282"/>
    <n v="184"/>
    <n v="54"/>
    <n v="54"/>
    <n v="1"/>
    <x v="12"/>
    <x v="0"/>
    <n v="1.9409722836047394"/>
    <n v="8"/>
    <x v="11"/>
    <n v="6.0096023708773387"/>
    <n v="1"/>
    <n v="0"/>
    <n v="0"/>
    <n v="0"/>
    <n v="0"/>
    <n v="0"/>
    <n v="0"/>
    <n v="0"/>
    <x v="0"/>
  </r>
  <r>
    <n v="8867"/>
    <n v="1988"/>
    <x v="31"/>
    <x v="0"/>
    <x v="0"/>
    <x v="1"/>
    <x v="1"/>
    <x v="0"/>
    <x v="517"/>
    <x v="4"/>
    <n v="0"/>
    <n v="0"/>
    <x v="1"/>
    <d v="2012-08-31T00:00:00"/>
    <x v="357"/>
    <d v="2021-02-05T00:00:00"/>
    <x v="36"/>
    <n v="864"/>
    <n v="134"/>
    <n v="768"/>
    <n v="150"/>
    <n v="38"/>
    <n v="172"/>
    <n v="1"/>
    <x v="6"/>
    <x v="2"/>
    <n v="4.1709459894300958"/>
    <n v="10"/>
    <x v="8"/>
    <n v="5.2183875903160004"/>
    <n v="3"/>
    <n v="0"/>
    <n v="0"/>
    <n v="0"/>
    <n v="0"/>
    <n v="0"/>
    <n v="0"/>
    <n v="0"/>
    <x v="3"/>
  </r>
  <r>
    <n v="2747"/>
    <n v="1988"/>
    <x v="31"/>
    <x v="0"/>
    <x v="0"/>
    <x v="1"/>
    <x v="1"/>
    <x v="0"/>
    <x v="517"/>
    <x v="4"/>
    <n v="0"/>
    <n v="0"/>
    <x v="1"/>
    <d v="2012-08-31T00:00:00"/>
    <x v="357"/>
    <d v="2021-02-05T00:00:00"/>
    <x v="36"/>
    <n v="864"/>
    <n v="134"/>
    <n v="768"/>
    <n v="150"/>
    <n v="38"/>
    <n v="172"/>
    <n v="1"/>
    <x v="6"/>
    <x v="2"/>
    <n v="4.3397569979068091"/>
    <n v="10"/>
    <x v="8"/>
    <n v="4.8704791773952962"/>
    <n v="3"/>
    <n v="0"/>
    <n v="0"/>
    <n v="0"/>
    <n v="0"/>
    <n v="0"/>
    <n v="0"/>
    <n v="0"/>
    <x v="0"/>
  </r>
  <r>
    <n v="1204"/>
    <n v="1970"/>
    <x v="8"/>
    <x v="0"/>
    <x v="0"/>
    <x v="1"/>
    <x v="1"/>
    <x v="0"/>
    <x v="518"/>
    <x v="4"/>
    <n v="0"/>
    <n v="1"/>
    <x v="2"/>
    <d v="2013-05-22T00:00:00"/>
    <x v="41"/>
    <d v="2021-02-05T00:00:00"/>
    <x v="99"/>
    <n v="1253"/>
    <n v="0"/>
    <n v="447"/>
    <n v="23"/>
    <n v="71"/>
    <n v="35"/>
    <n v="3"/>
    <x v="10"/>
    <x v="1"/>
    <n v="11.376289243254863"/>
    <n v="5"/>
    <x v="10"/>
    <n v="11.210148084558725"/>
    <n v="8"/>
    <n v="1"/>
    <n v="0"/>
    <n v="0"/>
    <n v="0"/>
    <n v="0"/>
    <n v="0"/>
    <n v="0"/>
    <x v="3"/>
  </r>
  <r>
    <n v="176"/>
    <n v="1980"/>
    <x v="13"/>
    <x v="3"/>
    <x v="1"/>
    <x v="3"/>
    <x v="3"/>
    <x v="1"/>
    <x v="519"/>
    <x v="4"/>
    <n v="0"/>
    <n v="1"/>
    <x v="2"/>
    <d v="2014-01-02T00:00:00"/>
    <x v="323"/>
    <d v="2021-02-05T00:00:00"/>
    <x v="52"/>
    <n v="90"/>
    <n v="38"/>
    <n v="67"/>
    <n v="33"/>
    <n v="36"/>
    <n v="67"/>
    <n v="1"/>
    <x v="6"/>
    <x v="2"/>
    <n v="3.8388970299322169"/>
    <n v="1"/>
    <x v="11"/>
    <n v="5.9209359689925805"/>
    <n v="3"/>
    <n v="0"/>
    <n v="0"/>
    <n v="0"/>
    <n v="0"/>
    <n v="0"/>
    <n v="0"/>
    <n v="0"/>
    <x v="0"/>
  </r>
  <r>
    <n v="2878"/>
    <n v="1947"/>
    <x v="26"/>
    <x v="0"/>
    <x v="0"/>
    <x v="1"/>
    <x v="1"/>
    <x v="0"/>
    <x v="520"/>
    <x v="4"/>
    <n v="0"/>
    <n v="1"/>
    <x v="2"/>
    <d v="2013-09-28T00:00:00"/>
    <x v="328"/>
    <d v="2021-02-05T00:00:00"/>
    <x v="69"/>
    <n v="162"/>
    <n v="31"/>
    <n v="127"/>
    <n v="8"/>
    <n v="17"/>
    <n v="69"/>
    <n v="2"/>
    <x v="6"/>
    <x v="2"/>
    <n v="3.882539118863086"/>
    <n v="2"/>
    <x v="6"/>
    <n v="7.1250664537124262"/>
    <n v="3"/>
    <n v="0"/>
    <n v="0"/>
    <n v="0"/>
    <n v="0"/>
    <n v="0"/>
    <n v="0"/>
    <n v="0"/>
    <x v="0"/>
  </r>
  <r>
    <n v="6661"/>
    <n v="1974"/>
    <x v="9"/>
    <x v="2"/>
    <x v="2"/>
    <x v="1"/>
    <x v="1"/>
    <x v="0"/>
    <x v="521"/>
    <x v="4"/>
    <n v="0"/>
    <n v="1"/>
    <x v="2"/>
    <d v="2012-08-12T00:00:00"/>
    <x v="358"/>
    <d v="2021-02-05T00:00:00"/>
    <x v="95"/>
    <n v="757"/>
    <n v="80"/>
    <n v="217"/>
    <n v="29"/>
    <n v="80"/>
    <n v="11"/>
    <n v="5"/>
    <x v="3"/>
    <x v="1"/>
    <n v="8.6983319773333179"/>
    <n v="6"/>
    <x v="9"/>
    <n v="12.333995348282169"/>
    <n v="6"/>
    <n v="0"/>
    <n v="0"/>
    <n v="0"/>
    <n v="0"/>
    <n v="0"/>
    <n v="0"/>
    <n v="0"/>
    <x v="0"/>
  </r>
  <r>
    <n v="5462"/>
    <n v="1974"/>
    <x v="9"/>
    <x v="2"/>
    <x v="2"/>
    <x v="1"/>
    <x v="1"/>
    <x v="0"/>
    <x v="521"/>
    <x v="4"/>
    <n v="0"/>
    <n v="1"/>
    <x v="2"/>
    <d v="2012-08-12T00:00:00"/>
    <x v="358"/>
    <d v="2021-02-05T00:00:00"/>
    <x v="95"/>
    <n v="757"/>
    <n v="80"/>
    <n v="217"/>
    <n v="29"/>
    <n v="80"/>
    <n v="11"/>
    <n v="5"/>
    <x v="3"/>
    <x v="1"/>
    <n v="9.2128572799998185"/>
    <n v="6"/>
    <x v="9"/>
    <n v="12.086065293979763"/>
    <n v="6"/>
    <n v="0"/>
    <n v="0"/>
    <n v="0"/>
    <n v="0"/>
    <n v="0"/>
    <n v="0"/>
    <n v="0"/>
    <x v="2"/>
  </r>
  <r>
    <n v="10897"/>
    <n v="1974"/>
    <x v="9"/>
    <x v="2"/>
    <x v="2"/>
    <x v="1"/>
    <x v="1"/>
    <x v="0"/>
    <x v="521"/>
    <x v="4"/>
    <n v="0"/>
    <n v="1"/>
    <x v="2"/>
    <d v="2012-08-12T00:00:00"/>
    <x v="358"/>
    <d v="2021-02-05T00:00:00"/>
    <x v="95"/>
    <n v="757"/>
    <n v="80"/>
    <n v="217"/>
    <n v="29"/>
    <n v="80"/>
    <n v="11"/>
    <n v="5"/>
    <x v="3"/>
    <x v="1"/>
    <n v="9.2700186329948799"/>
    <n v="6"/>
    <x v="9"/>
    <n v="12.058925793353589"/>
    <n v="6"/>
    <n v="0"/>
    <n v="0"/>
    <n v="0"/>
    <n v="0"/>
    <n v="0"/>
    <n v="0"/>
    <n v="0"/>
    <x v="6"/>
  </r>
  <r>
    <n v="8534"/>
    <n v="1952"/>
    <x v="41"/>
    <x v="2"/>
    <x v="2"/>
    <x v="1"/>
    <x v="1"/>
    <x v="0"/>
    <x v="522"/>
    <x v="4"/>
    <n v="0"/>
    <n v="2"/>
    <x v="0"/>
    <d v="2013-07-16T00:00:00"/>
    <x v="359"/>
    <d v="2021-02-05T00:00:00"/>
    <x v="81"/>
    <n v="615"/>
    <n v="28"/>
    <n v="259"/>
    <n v="12"/>
    <n v="48"/>
    <n v="30"/>
    <n v="4"/>
    <x v="4"/>
    <x v="2"/>
    <n v="6.1948631522631672"/>
    <n v="5"/>
    <x v="2"/>
    <n v="12.882135983949901"/>
    <n v="4"/>
    <n v="0"/>
    <n v="0"/>
    <n v="0"/>
    <n v="1"/>
    <n v="0"/>
    <n v="0"/>
    <n v="0"/>
    <x v="0"/>
  </r>
  <r>
    <n v="7072"/>
    <n v="1973"/>
    <x v="3"/>
    <x v="2"/>
    <x v="2"/>
    <x v="1"/>
    <x v="1"/>
    <x v="0"/>
    <x v="523"/>
    <x v="4"/>
    <n v="0"/>
    <n v="1"/>
    <x v="2"/>
    <d v="2013-03-29T00:00:00"/>
    <x v="300"/>
    <d v="2021-02-05T00:00:00"/>
    <x v="11"/>
    <n v="432"/>
    <n v="79"/>
    <n v="341"/>
    <n v="177"/>
    <n v="136"/>
    <n v="170"/>
    <n v="2"/>
    <x v="7"/>
    <x v="1"/>
    <n v="8.3300646597765713"/>
    <n v="5"/>
    <x v="7"/>
    <n v="3.9021377735798355"/>
    <n v="4"/>
    <n v="0"/>
    <n v="0"/>
    <n v="0"/>
    <n v="0"/>
    <n v="0"/>
    <n v="0"/>
    <n v="0"/>
    <x v="6"/>
  </r>
  <r>
    <n v="1911"/>
    <n v="1987"/>
    <x v="15"/>
    <x v="2"/>
    <x v="2"/>
    <x v="0"/>
    <x v="0"/>
    <x v="0"/>
    <x v="524"/>
    <x v="4"/>
    <n v="0"/>
    <n v="0"/>
    <x v="1"/>
    <d v="2012-09-05T00:00:00"/>
    <x v="360"/>
    <d v="2021-02-05T00:00:00"/>
    <x v="63"/>
    <n v="595"/>
    <n v="97"/>
    <n v="291"/>
    <n v="127"/>
    <n v="133"/>
    <n v="121"/>
    <n v="1"/>
    <x v="10"/>
    <x v="1"/>
    <n v="10.740266548163966"/>
    <n v="5"/>
    <x v="9"/>
    <n v="12.33590494811342"/>
    <n v="6"/>
    <n v="0"/>
    <n v="0"/>
    <n v="0"/>
    <n v="0"/>
    <n v="0"/>
    <n v="0"/>
    <n v="0"/>
    <x v="5"/>
  </r>
  <r>
    <n v="4406"/>
    <n v="1970"/>
    <x v="8"/>
    <x v="2"/>
    <x v="2"/>
    <x v="0"/>
    <x v="0"/>
    <x v="0"/>
    <x v="525"/>
    <x v="4"/>
    <n v="0"/>
    <n v="1"/>
    <x v="2"/>
    <d v="2013-01-16T00:00:00"/>
    <x v="290"/>
    <d v="2021-02-05T00:00:00"/>
    <x v="16"/>
    <n v="846"/>
    <n v="84"/>
    <n v="352"/>
    <n v="91"/>
    <n v="56"/>
    <n v="42"/>
    <n v="4"/>
    <x v="3"/>
    <x v="1"/>
    <n v="9.0616677418424043"/>
    <n v="4"/>
    <x v="5"/>
    <n v="8.0363683244380422"/>
    <n v="5"/>
    <n v="0"/>
    <n v="0"/>
    <n v="0"/>
    <n v="0"/>
    <n v="0"/>
    <n v="0"/>
    <n v="0"/>
    <x v="4"/>
  </r>
  <r>
    <n v="5544"/>
    <n v="1970"/>
    <x v="8"/>
    <x v="2"/>
    <x v="2"/>
    <x v="3"/>
    <x v="3"/>
    <x v="1"/>
    <x v="526"/>
    <x v="4"/>
    <n v="0"/>
    <n v="1"/>
    <x v="2"/>
    <d v="2012-11-10T00:00:00"/>
    <x v="161"/>
    <d v="2021-02-05T00:00:00"/>
    <x v="27"/>
    <n v="957"/>
    <n v="40"/>
    <n v="175"/>
    <n v="158"/>
    <n v="53"/>
    <n v="107"/>
    <n v="2"/>
    <x v="5"/>
    <x v="1"/>
    <n v="6.6601897831392218"/>
    <n v="8"/>
    <x v="8"/>
    <n v="5.3867526165110711"/>
    <n v="5"/>
    <n v="0"/>
    <n v="0"/>
    <n v="0"/>
    <n v="1"/>
    <n v="0"/>
    <n v="0"/>
    <n v="0"/>
    <x v="0"/>
  </r>
  <r>
    <n v="3412"/>
    <n v="1951"/>
    <x v="17"/>
    <x v="1"/>
    <x v="1"/>
    <x v="1"/>
    <x v="1"/>
    <x v="0"/>
    <x v="527"/>
    <x v="4"/>
    <n v="0"/>
    <n v="1"/>
    <x v="2"/>
    <d v="2013-01-15T00:00:00"/>
    <x v="361"/>
    <d v="2021-02-05T00:00:00"/>
    <x v="53"/>
    <n v="815"/>
    <n v="8"/>
    <n v="53"/>
    <n v="11"/>
    <n v="0"/>
    <n v="70"/>
    <n v="4"/>
    <x v="12"/>
    <x v="0"/>
    <n v="2.1269477657420381"/>
    <n v="2"/>
    <x v="4"/>
    <n v="8.8839555601732165"/>
    <n v="7"/>
    <n v="0"/>
    <n v="0"/>
    <n v="0"/>
    <n v="1"/>
    <n v="0"/>
    <n v="0"/>
    <n v="0"/>
    <x v="0"/>
  </r>
  <r>
    <n v="8732"/>
    <n v="1969"/>
    <x v="16"/>
    <x v="1"/>
    <x v="1"/>
    <x v="4"/>
    <x v="4"/>
    <x v="1"/>
    <x v="528"/>
    <x v="4"/>
    <n v="0"/>
    <n v="1"/>
    <x v="2"/>
    <d v="2012-11-17T00:00:00"/>
    <x v="286"/>
    <d v="2021-02-05T00:00:00"/>
    <x v="6"/>
    <n v="1298"/>
    <n v="0"/>
    <n v="70"/>
    <n v="37"/>
    <n v="14"/>
    <n v="42"/>
    <n v="4"/>
    <x v="5"/>
    <x v="1"/>
    <n v="6.7914939089144051"/>
    <n v="4"/>
    <x v="3"/>
    <n v="10.290304541852542"/>
    <n v="4"/>
    <n v="0"/>
    <n v="0"/>
    <n v="0"/>
    <n v="1"/>
    <n v="1"/>
    <n v="1"/>
    <n v="0"/>
    <x v="0"/>
  </r>
  <r>
    <n v="4339"/>
    <n v="1970"/>
    <x v="8"/>
    <x v="0"/>
    <x v="0"/>
    <x v="1"/>
    <x v="1"/>
    <x v="0"/>
    <x v="529"/>
    <x v="4"/>
    <n v="0"/>
    <n v="1"/>
    <x v="2"/>
    <d v="2013-12-31T00:00:00"/>
    <x v="102"/>
    <d v="2021-02-05T00:00:00"/>
    <x v="2"/>
    <n v="702"/>
    <n v="17"/>
    <n v="151"/>
    <n v="0"/>
    <n v="8"/>
    <n v="35"/>
    <n v="5"/>
    <x v="8"/>
    <x v="2"/>
    <n v="5.0422208938691018"/>
    <n v="6"/>
    <x v="9"/>
    <n v="11.866828514459341"/>
    <n v="2"/>
    <n v="0"/>
    <n v="0"/>
    <n v="0"/>
    <n v="0"/>
    <n v="0"/>
    <n v="0"/>
    <n v="0"/>
    <x v="6"/>
  </r>
  <r>
    <n v="238"/>
    <n v="1967"/>
    <x v="51"/>
    <x v="3"/>
    <x v="1"/>
    <x v="0"/>
    <x v="0"/>
    <x v="0"/>
    <x v="530"/>
    <x v="4"/>
    <n v="1"/>
    <n v="1"/>
    <x v="0"/>
    <d v="2013-01-23T00:00:00"/>
    <x v="246"/>
    <d v="2021-02-05T00:00:00"/>
    <x v="78"/>
    <n v="515"/>
    <n v="47"/>
    <n v="181"/>
    <n v="149"/>
    <n v="95"/>
    <n v="95"/>
    <n v="15"/>
    <x v="3"/>
    <x v="1"/>
    <n v="8.8199996184026421"/>
    <n v="6"/>
    <x v="4"/>
    <n v="8.6524666425897561"/>
    <n v="7"/>
    <n v="0"/>
    <n v="0"/>
    <n v="0"/>
    <n v="0"/>
    <n v="0"/>
    <n v="0"/>
    <n v="0"/>
    <x v="0"/>
  </r>
  <r>
    <n v="9699"/>
    <n v="1966"/>
    <x v="33"/>
    <x v="2"/>
    <x v="2"/>
    <x v="2"/>
    <x v="2"/>
    <x v="1"/>
    <x v="531"/>
    <x v="4"/>
    <n v="0"/>
    <n v="1"/>
    <x v="2"/>
    <d v="2013-12-21T00:00:00"/>
    <x v="362"/>
    <d v="2021-02-05T00:00:00"/>
    <x v="58"/>
    <n v="357"/>
    <n v="35"/>
    <n v="271"/>
    <n v="28"/>
    <n v="28"/>
    <n v="14"/>
    <n v="3"/>
    <x v="4"/>
    <x v="2"/>
    <n v="6.2271862243481264"/>
    <n v="2"/>
    <x v="9"/>
    <n v="12.150558914415434"/>
    <n v="5"/>
    <n v="0"/>
    <n v="0"/>
    <n v="0"/>
    <n v="0"/>
    <n v="0"/>
    <n v="0"/>
    <n v="0"/>
    <x v="0"/>
  </r>
  <r>
    <n v="10476"/>
    <n v="1958"/>
    <x v="18"/>
    <x v="2"/>
    <x v="2"/>
    <x v="1"/>
    <x v="1"/>
    <x v="0"/>
    <x v="532"/>
    <x v="4"/>
    <n v="0"/>
    <n v="1"/>
    <x v="2"/>
    <d v="2014-05-13T00:00:00"/>
    <x v="228"/>
    <d v="2021-02-05T00:00:00"/>
    <x v="66"/>
    <n v="134"/>
    <n v="11"/>
    <n v="59"/>
    <n v="15"/>
    <n v="2"/>
    <n v="30"/>
    <n v="1"/>
    <x v="9"/>
    <x v="2"/>
    <n v="2.7608490636259111"/>
    <n v="2"/>
    <x v="8"/>
    <n v="5.343641576602165"/>
    <n v="2"/>
    <n v="0"/>
    <n v="0"/>
    <n v="0"/>
    <n v="0"/>
    <n v="0"/>
    <n v="0"/>
    <n v="0"/>
    <x v="1"/>
  </r>
  <r>
    <n v="3799"/>
    <n v="1955"/>
    <x v="49"/>
    <x v="2"/>
    <x v="2"/>
    <x v="1"/>
    <x v="1"/>
    <x v="0"/>
    <x v="533"/>
    <x v="4"/>
    <n v="0"/>
    <n v="1"/>
    <x v="2"/>
    <d v="2013-11-26T00:00:00"/>
    <x v="210"/>
    <d v="2021-02-05T00:00:00"/>
    <x v="15"/>
    <n v="315"/>
    <n v="35"/>
    <n v="322"/>
    <n v="46"/>
    <n v="7"/>
    <n v="143"/>
    <n v="3"/>
    <x v="5"/>
    <x v="1"/>
    <n v="6.7328956597575234"/>
    <n v="2"/>
    <x v="10"/>
    <n v="11.381395115071028"/>
    <n v="5"/>
    <n v="0"/>
    <n v="0"/>
    <n v="0"/>
    <n v="0"/>
    <n v="0"/>
    <n v="0"/>
    <n v="0"/>
    <x v="1"/>
  </r>
  <r>
    <n v="9167"/>
    <n v="1956"/>
    <x v="27"/>
    <x v="2"/>
    <x v="2"/>
    <x v="1"/>
    <x v="1"/>
    <x v="0"/>
    <x v="534"/>
    <x v="4"/>
    <n v="0"/>
    <n v="1"/>
    <x v="2"/>
    <d v="2013-03-26T00:00:00"/>
    <x v="363"/>
    <d v="2021-02-05T00:00:00"/>
    <x v="31"/>
    <n v="465"/>
    <n v="71"/>
    <n v="250"/>
    <n v="93"/>
    <n v="35"/>
    <n v="62"/>
    <n v="3"/>
    <x v="3"/>
    <x v="1"/>
    <n v="9.2975285544210369"/>
    <n v="2"/>
    <x v="9"/>
    <n v="11.854233001737207"/>
    <n v="6"/>
    <n v="0"/>
    <n v="0"/>
    <n v="0"/>
    <n v="0"/>
    <n v="0"/>
    <n v="0"/>
    <n v="0"/>
    <x v="0"/>
  </r>
  <r>
    <n v="8402"/>
    <n v="1953"/>
    <x v="19"/>
    <x v="1"/>
    <x v="1"/>
    <x v="1"/>
    <x v="1"/>
    <x v="0"/>
    <x v="535"/>
    <x v="4"/>
    <n v="0"/>
    <n v="1"/>
    <x v="2"/>
    <d v="2013-12-17T00:00:00"/>
    <x v="305"/>
    <d v="2021-02-05T00:00:00"/>
    <x v="85"/>
    <n v="329"/>
    <n v="35"/>
    <n v="222"/>
    <n v="130"/>
    <n v="35"/>
    <n v="43"/>
    <n v="2"/>
    <x v="5"/>
    <x v="1"/>
    <n v="7.1810207755363571"/>
    <n v="5"/>
    <x v="5"/>
    <n v="8.2187509353268169"/>
    <n v="4"/>
    <n v="0"/>
    <n v="0"/>
    <n v="0"/>
    <n v="0"/>
    <n v="0"/>
    <n v="0"/>
    <n v="0"/>
    <x v="6"/>
  </r>
  <r>
    <n v="123"/>
    <n v="1951"/>
    <x v="17"/>
    <x v="2"/>
    <x v="2"/>
    <x v="4"/>
    <x v="4"/>
    <x v="1"/>
    <x v="536"/>
    <x v="4"/>
    <n v="0"/>
    <n v="1"/>
    <x v="2"/>
    <d v="2013-01-06T00:00:00"/>
    <x v="364"/>
    <d v="2021-02-05T00:00:00"/>
    <x v="83"/>
    <n v="544"/>
    <n v="35"/>
    <n v="133"/>
    <n v="23"/>
    <n v="151"/>
    <n v="107"/>
    <n v="2"/>
    <x v="6"/>
    <x v="2"/>
    <n v="3.8868654641897775"/>
    <n v="5"/>
    <x v="7"/>
    <n v="3.9787082150564017"/>
    <n v="2"/>
    <n v="0"/>
    <n v="0"/>
    <n v="0"/>
    <n v="0"/>
    <n v="0"/>
    <n v="0"/>
    <n v="0"/>
    <x v="6"/>
  </r>
  <r>
    <n v="2875"/>
    <n v="1978"/>
    <x v="37"/>
    <x v="2"/>
    <x v="2"/>
    <x v="1"/>
    <x v="1"/>
    <x v="0"/>
    <x v="537"/>
    <x v="4"/>
    <n v="0"/>
    <n v="0"/>
    <x v="1"/>
    <d v="2014-03-04T00:00:00"/>
    <x v="365"/>
    <d v="2021-02-05T00:00:00"/>
    <x v="69"/>
    <n v="444"/>
    <n v="44"/>
    <n v="382"/>
    <n v="11"/>
    <n v="8"/>
    <n v="17"/>
    <n v="1"/>
    <x v="9"/>
    <x v="2"/>
    <n v="3.273176660288132"/>
    <n v="7"/>
    <x v="2"/>
    <n v="13.279465835889072"/>
    <n v="2"/>
    <n v="0"/>
    <n v="0"/>
    <n v="0"/>
    <n v="0"/>
    <n v="0"/>
    <n v="0"/>
    <n v="1"/>
    <x v="0"/>
  </r>
  <r>
    <n v="1402"/>
    <n v="1954"/>
    <x v="20"/>
    <x v="1"/>
    <x v="1"/>
    <x v="1"/>
    <x v="1"/>
    <x v="0"/>
    <x v="538"/>
    <x v="4"/>
    <n v="0"/>
    <n v="0"/>
    <x v="1"/>
    <d v="2012-09-11T00:00:00"/>
    <x v="249"/>
    <d v="2021-02-05T00:00:00"/>
    <x v="17"/>
    <n v="496"/>
    <n v="36"/>
    <n v="460"/>
    <n v="189"/>
    <n v="60"/>
    <n v="12"/>
    <n v="3"/>
    <x v="6"/>
    <x v="2"/>
    <n v="3.9835882604622168"/>
    <n v="8"/>
    <x v="11"/>
    <n v="6.2658841207404254"/>
    <n v="3"/>
    <n v="0"/>
    <n v="0"/>
    <n v="0"/>
    <n v="0"/>
    <n v="0"/>
    <n v="0"/>
    <n v="0"/>
    <x v="5"/>
  </r>
  <r>
    <n v="5602"/>
    <n v="1989"/>
    <x v="35"/>
    <x v="0"/>
    <x v="0"/>
    <x v="0"/>
    <x v="0"/>
    <x v="0"/>
    <x v="539"/>
    <x v="4"/>
    <n v="0"/>
    <n v="0"/>
    <x v="1"/>
    <d v="2013-05-17T00:00:00"/>
    <x v="175"/>
    <d v="2021-02-05T00:00:00"/>
    <x v="3"/>
    <n v="466"/>
    <n v="22"/>
    <n v="432"/>
    <n v="147"/>
    <n v="113"/>
    <n v="102"/>
    <n v="1"/>
    <x v="7"/>
    <x v="1"/>
    <n v="7.9952613609573389"/>
    <n v="7"/>
    <x v="9"/>
    <n v="11.984897098448039"/>
    <n v="3"/>
    <n v="0"/>
    <n v="0"/>
    <n v="0"/>
    <n v="0"/>
    <n v="0"/>
    <n v="0"/>
    <n v="0"/>
    <x v="2"/>
  </r>
  <r>
    <n v="6637"/>
    <n v="1988"/>
    <x v="31"/>
    <x v="2"/>
    <x v="2"/>
    <x v="3"/>
    <x v="3"/>
    <x v="1"/>
    <x v="540"/>
    <x v="4"/>
    <n v="0"/>
    <n v="0"/>
    <x v="1"/>
    <d v="2013-11-02T00:00:00"/>
    <x v="214"/>
    <d v="2021-02-05T00:00:00"/>
    <x v="26"/>
    <n v="277"/>
    <n v="162"/>
    <n v="305"/>
    <n v="173"/>
    <n v="76"/>
    <n v="124"/>
    <n v="1"/>
    <x v="9"/>
    <x v="2"/>
    <n v="2.949027621094122"/>
    <n v="4"/>
    <x v="6"/>
    <n v="7.2862494221289014"/>
    <n v="1"/>
    <n v="0"/>
    <n v="0"/>
    <n v="0"/>
    <n v="0"/>
    <n v="0"/>
    <n v="0"/>
    <n v="0"/>
    <x v="2"/>
  </r>
  <r>
    <n v="10928"/>
    <n v="1958"/>
    <x v="18"/>
    <x v="2"/>
    <x v="2"/>
    <x v="0"/>
    <x v="0"/>
    <x v="0"/>
    <x v="541"/>
    <x v="4"/>
    <n v="0"/>
    <n v="1"/>
    <x v="2"/>
    <d v="2013-09-16T00:00:00"/>
    <x v="366"/>
    <d v="2021-02-05T00:00:00"/>
    <x v="72"/>
    <n v="315"/>
    <n v="4"/>
    <n v="62"/>
    <n v="41"/>
    <n v="31"/>
    <n v="146"/>
    <n v="2"/>
    <x v="5"/>
    <x v="1"/>
    <n v="6.6231312833669724"/>
    <n v="1"/>
    <x v="6"/>
    <n v="6.6917429321341464"/>
    <n v="5"/>
    <n v="0"/>
    <n v="0"/>
    <n v="0"/>
    <n v="0"/>
    <n v="0"/>
    <n v="0"/>
    <n v="0"/>
    <x v="0"/>
  </r>
  <r>
    <n v="10562"/>
    <n v="1946"/>
    <x v="46"/>
    <x v="1"/>
    <x v="1"/>
    <x v="1"/>
    <x v="1"/>
    <x v="0"/>
    <x v="542"/>
    <x v="4"/>
    <n v="0"/>
    <n v="0"/>
    <x v="1"/>
    <d v="2013-09-28T00:00:00"/>
    <x v="328"/>
    <d v="2021-02-05T00:00:00"/>
    <x v="1"/>
    <n v="620"/>
    <n v="26"/>
    <n v="195"/>
    <n v="34"/>
    <n v="17"/>
    <n v="141"/>
    <n v="1"/>
    <x v="4"/>
    <x v="2"/>
    <n v="5.8667344794112051"/>
    <n v="4"/>
    <x v="2"/>
    <n v="13.180794790523935"/>
    <n v="2"/>
    <n v="0"/>
    <n v="0"/>
    <n v="0"/>
    <n v="0"/>
    <n v="0"/>
    <n v="0"/>
    <n v="0"/>
    <x v="2"/>
  </r>
  <r>
    <n v="7881"/>
    <n v="1946"/>
    <x v="46"/>
    <x v="1"/>
    <x v="1"/>
    <x v="1"/>
    <x v="1"/>
    <x v="0"/>
    <x v="542"/>
    <x v="4"/>
    <n v="0"/>
    <n v="0"/>
    <x v="1"/>
    <d v="2013-09-28T00:00:00"/>
    <x v="328"/>
    <d v="2021-02-05T00:00:00"/>
    <x v="1"/>
    <n v="620"/>
    <n v="26"/>
    <n v="195"/>
    <n v="34"/>
    <n v="17"/>
    <n v="141"/>
    <n v="1"/>
    <x v="4"/>
    <x v="2"/>
    <n v="6.2652055719202613"/>
    <n v="4"/>
    <x v="2"/>
    <n v="13.097994708344087"/>
    <n v="2"/>
    <n v="0"/>
    <n v="0"/>
    <n v="0"/>
    <n v="0"/>
    <n v="0"/>
    <n v="0"/>
    <n v="0"/>
    <x v="0"/>
  </r>
  <r>
    <n v="6445"/>
    <n v="1967"/>
    <x v="51"/>
    <x v="2"/>
    <x v="2"/>
    <x v="0"/>
    <x v="0"/>
    <x v="0"/>
    <x v="543"/>
    <x v="4"/>
    <n v="0"/>
    <n v="0"/>
    <x v="1"/>
    <d v="2013-07-14T00:00:00"/>
    <x v="367"/>
    <d v="2021-02-05T00:00:00"/>
    <x v="52"/>
    <n v="243"/>
    <n v="101"/>
    <n v="405"/>
    <n v="29"/>
    <n v="40"/>
    <n v="40"/>
    <n v="1"/>
    <x v="6"/>
    <x v="2"/>
    <n v="4.2668544676158762"/>
    <n v="5"/>
    <x v="11"/>
    <n v="6.0478898320458461"/>
    <n v="2"/>
    <n v="0"/>
    <n v="0"/>
    <n v="0"/>
    <n v="0"/>
    <n v="0"/>
    <n v="0"/>
    <n v="0"/>
    <x v="3"/>
  </r>
  <r>
    <n v="9204"/>
    <n v="1970"/>
    <x v="8"/>
    <x v="2"/>
    <x v="2"/>
    <x v="4"/>
    <x v="4"/>
    <x v="1"/>
    <x v="544"/>
    <x v="4"/>
    <n v="0"/>
    <n v="1"/>
    <x v="2"/>
    <d v="2012-09-12T00:00:00"/>
    <x v="64"/>
    <d v="2021-02-05T00:00:00"/>
    <x v="35"/>
    <n v="371"/>
    <n v="159"/>
    <n v="194"/>
    <n v="58"/>
    <n v="106"/>
    <n v="141"/>
    <n v="4"/>
    <x v="6"/>
    <x v="2"/>
    <n v="3.9202379722780085"/>
    <n v="3"/>
    <x v="11"/>
    <n v="6.3850828312893686"/>
    <n v="3"/>
    <n v="0"/>
    <n v="0"/>
    <n v="0"/>
    <n v="0"/>
    <n v="0"/>
    <n v="0"/>
    <n v="0"/>
    <x v="0"/>
  </r>
  <r>
    <n v="10660"/>
    <n v="1957"/>
    <x v="50"/>
    <x v="1"/>
    <x v="1"/>
    <x v="1"/>
    <x v="1"/>
    <x v="0"/>
    <x v="545"/>
    <x v="4"/>
    <n v="1"/>
    <n v="1"/>
    <x v="0"/>
    <d v="2014-01-12T00:00:00"/>
    <x v="368"/>
    <d v="2021-02-05T00:00:00"/>
    <x v="51"/>
    <n v="349"/>
    <n v="7"/>
    <n v="35"/>
    <n v="0"/>
    <n v="0"/>
    <n v="47"/>
    <n v="3"/>
    <x v="7"/>
    <x v="1"/>
    <n v="8.2594895639521617"/>
    <n v="2"/>
    <x v="7"/>
    <n v="4.3884507948564098"/>
    <n v="7"/>
    <n v="0"/>
    <n v="0"/>
    <n v="0"/>
    <n v="1"/>
    <n v="0"/>
    <n v="0"/>
    <n v="0"/>
    <x v="0"/>
  </r>
  <r>
    <n v="10648"/>
    <n v="1982"/>
    <x v="1"/>
    <x v="3"/>
    <x v="1"/>
    <x v="0"/>
    <x v="0"/>
    <x v="0"/>
    <x v="546"/>
    <x v="4"/>
    <n v="0"/>
    <n v="0"/>
    <x v="1"/>
    <d v="2012-09-25T00:00:00"/>
    <x v="103"/>
    <d v="2021-02-05T00:00:00"/>
    <x v="46"/>
    <n v="398"/>
    <n v="96"/>
    <n v="447"/>
    <n v="220"/>
    <n v="96"/>
    <n v="32"/>
    <n v="1"/>
    <x v="8"/>
    <x v="2"/>
    <n v="5.155683838540587"/>
    <n v="7"/>
    <x v="11"/>
    <n v="6.0039537087357902"/>
    <n v="3"/>
    <n v="0"/>
    <n v="0"/>
    <n v="0"/>
    <n v="0"/>
    <n v="0"/>
    <n v="0"/>
    <n v="0"/>
    <x v="0"/>
  </r>
  <r>
    <n v="5120"/>
    <n v="1982"/>
    <x v="1"/>
    <x v="3"/>
    <x v="1"/>
    <x v="0"/>
    <x v="0"/>
    <x v="0"/>
    <x v="546"/>
    <x v="4"/>
    <n v="0"/>
    <n v="0"/>
    <x v="1"/>
    <d v="2012-09-25T00:00:00"/>
    <x v="103"/>
    <d v="2021-02-05T00:00:00"/>
    <x v="46"/>
    <n v="398"/>
    <n v="96"/>
    <n v="447"/>
    <n v="220"/>
    <n v="96"/>
    <n v="32"/>
    <n v="1"/>
    <x v="8"/>
    <x v="2"/>
    <n v="5.2924970471440584"/>
    <n v="7"/>
    <x v="11"/>
    <n v="5.9787499072353061"/>
    <n v="3"/>
    <n v="0"/>
    <n v="0"/>
    <n v="0"/>
    <n v="0"/>
    <n v="0"/>
    <n v="0"/>
    <n v="0"/>
    <x v="3"/>
  </r>
  <r>
    <n v="3076"/>
    <n v="1975"/>
    <x v="6"/>
    <x v="2"/>
    <x v="2"/>
    <x v="0"/>
    <x v="0"/>
    <x v="0"/>
    <x v="547"/>
    <x v="4"/>
    <n v="1"/>
    <n v="1"/>
    <x v="0"/>
    <d v="2012-09-07T00:00:00"/>
    <x v="369"/>
    <d v="2021-02-05T00:00:00"/>
    <x v="47"/>
    <n v="452"/>
    <n v="18"/>
    <n v="102"/>
    <n v="16"/>
    <n v="18"/>
    <n v="6"/>
    <n v="4"/>
    <x v="6"/>
    <x v="2"/>
    <n v="4.0953750054544873"/>
    <n v="2"/>
    <x v="9"/>
    <n v="11.692072523252003"/>
    <n v="3"/>
    <n v="0"/>
    <n v="0"/>
    <n v="0"/>
    <n v="0"/>
    <n v="0"/>
    <n v="0"/>
    <n v="0"/>
    <x v="6"/>
  </r>
  <r>
    <n v="2995"/>
    <n v="1957"/>
    <x v="50"/>
    <x v="1"/>
    <x v="1"/>
    <x v="0"/>
    <x v="0"/>
    <x v="0"/>
    <x v="548"/>
    <x v="4"/>
    <n v="0"/>
    <n v="0"/>
    <x v="1"/>
    <d v="2013-08-17T00:00:00"/>
    <x v="370"/>
    <d v="2021-02-05T00:00:00"/>
    <x v="84"/>
    <n v="291"/>
    <n v="10"/>
    <n v="689"/>
    <n v="84"/>
    <n v="10"/>
    <n v="0"/>
    <n v="1"/>
    <x v="9"/>
    <x v="2"/>
    <n v="2.7119082399563403"/>
    <n v="4"/>
    <x v="4"/>
    <n v="9.2936031231414518"/>
    <n v="1"/>
    <n v="0"/>
    <n v="0"/>
    <n v="0"/>
    <n v="0"/>
    <n v="0"/>
    <n v="0"/>
    <n v="0"/>
    <x v="0"/>
  </r>
  <r>
    <n v="2416"/>
    <n v="1969"/>
    <x v="16"/>
    <x v="0"/>
    <x v="0"/>
    <x v="3"/>
    <x v="3"/>
    <x v="1"/>
    <x v="549"/>
    <x v="4"/>
    <n v="0"/>
    <n v="0"/>
    <x v="1"/>
    <d v="2014-03-03T00:00:00"/>
    <x v="371"/>
    <d v="2021-02-05T00:00:00"/>
    <x v="77"/>
    <n v="789"/>
    <n v="25"/>
    <n v="420"/>
    <n v="16"/>
    <n v="38"/>
    <n v="0"/>
    <n v="1"/>
    <x v="12"/>
    <x v="0"/>
    <n v="2.1119507449608337"/>
    <n v="8"/>
    <x v="4"/>
    <n v="9.2212607841720526"/>
    <n v="1"/>
    <n v="0"/>
    <n v="0"/>
    <n v="0"/>
    <n v="0"/>
    <n v="0"/>
    <n v="0"/>
    <n v="0"/>
    <x v="0"/>
  </r>
  <r>
    <n v="9120"/>
    <n v="1962"/>
    <x v="39"/>
    <x v="2"/>
    <x v="2"/>
    <x v="3"/>
    <x v="3"/>
    <x v="1"/>
    <x v="550"/>
    <x v="4"/>
    <n v="0"/>
    <n v="1"/>
    <x v="2"/>
    <d v="2012-12-05T00:00:00"/>
    <x v="372"/>
    <d v="2021-02-05T00:00:00"/>
    <x v="67"/>
    <n v="747"/>
    <n v="10"/>
    <n v="161"/>
    <n v="65"/>
    <n v="40"/>
    <n v="42"/>
    <n v="4"/>
    <x v="6"/>
    <x v="2"/>
    <n v="3.7129423132950055"/>
    <n v="2"/>
    <x v="4"/>
    <n v="8.8489953612471197"/>
    <n v="8"/>
    <n v="0"/>
    <n v="0"/>
    <n v="0"/>
    <n v="0"/>
    <n v="0"/>
    <n v="0"/>
    <n v="0"/>
    <x v="0"/>
  </r>
  <r>
    <n v="9478"/>
    <n v="1985"/>
    <x v="24"/>
    <x v="2"/>
    <x v="2"/>
    <x v="3"/>
    <x v="3"/>
    <x v="1"/>
    <x v="551"/>
    <x v="4"/>
    <n v="1"/>
    <n v="0"/>
    <x v="2"/>
    <d v="2012-08-14T00:00:00"/>
    <x v="373"/>
    <d v="2021-02-05T00:00:00"/>
    <x v="76"/>
    <n v="91"/>
    <n v="64"/>
    <n v="128"/>
    <n v="65"/>
    <n v="3"/>
    <n v="50"/>
    <n v="2"/>
    <x v="6"/>
    <x v="2"/>
    <n v="3.6929185148040835"/>
    <n v="3"/>
    <x v="11"/>
    <n v="6.053076940755461"/>
    <n v="3"/>
    <n v="0"/>
    <n v="0"/>
    <n v="0"/>
    <n v="0"/>
    <n v="0"/>
    <n v="0"/>
    <n v="0"/>
    <x v="0"/>
  </r>
  <r>
    <n v="246"/>
    <n v="1965"/>
    <x v="42"/>
    <x v="2"/>
    <x v="2"/>
    <x v="1"/>
    <x v="1"/>
    <x v="0"/>
    <x v="552"/>
    <x v="4"/>
    <n v="1"/>
    <n v="1"/>
    <x v="0"/>
    <d v="2014-05-31T00:00:00"/>
    <x v="267"/>
    <d v="2021-02-05T00:00:00"/>
    <x v="29"/>
    <n v="199"/>
    <n v="9"/>
    <n v="57"/>
    <n v="20"/>
    <n v="21"/>
    <n v="6"/>
    <n v="7"/>
    <x v="6"/>
    <x v="2"/>
    <n v="4.1578432489759605"/>
    <n v="1"/>
    <x v="6"/>
    <n v="7.1593238935291126"/>
    <n v="4"/>
    <n v="0"/>
    <n v="0"/>
    <n v="0"/>
    <n v="0"/>
    <n v="0"/>
    <n v="0"/>
    <n v="0"/>
    <x v="0"/>
  </r>
  <r>
    <n v="9907"/>
    <n v="1969"/>
    <x v="16"/>
    <x v="1"/>
    <x v="1"/>
    <x v="0"/>
    <x v="0"/>
    <x v="0"/>
    <x v="553"/>
    <x v="4"/>
    <n v="0"/>
    <n v="1"/>
    <x v="2"/>
    <d v="2013-12-04T00:00:00"/>
    <x v="374"/>
    <d v="2021-02-05T00:00:00"/>
    <x v="67"/>
    <n v="742"/>
    <n v="28"/>
    <n v="152"/>
    <n v="25"/>
    <n v="9"/>
    <n v="57"/>
    <n v="2"/>
    <x v="4"/>
    <x v="2"/>
    <n v="5.9735591315490915"/>
    <n v="8"/>
    <x v="3"/>
    <n v="9.6220761621278221"/>
    <n v="4"/>
    <n v="0"/>
    <n v="0"/>
    <n v="0"/>
    <n v="0"/>
    <n v="0"/>
    <n v="0"/>
    <n v="0"/>
    <x v="5"/>
  </r>
  <r>
    <n v="10142"/>
    <n v="1976"/>
    <x v="0"/>
    <x v="0"/>
    <x v="0"/>
    <x v="2"/>
    <x v="2"/>
    <x v="1"/>
    <x v="553"/>
    <x v="4"/>
    <n v="0"/>
    <n v="1"/>
    <x v="2"/>
    <d v="2013-03-07T00:00:00"/>
    <x v="375"/>
    <d v="2021-02-05T00:00:00"/>
    <x v="18"/>
    <n v="372"/>
    <n v="18"/>
    <n v="126"/>
    <n v="47"/>
    <n v="48"/>
    <n v="78"/>
    <n v="2"/>
    <x v="8"/>
    <x v="2"/>
    <n v="4.9949090491578785"/>
    <n v="2"/>
    <x v="10"/>
    <n v="10.637681786363173"/>
    <n v="4"/>
    <n v="0"/>
    <n v="0"/>
    <n v="0"/>
    <n v="0"/>
    <n v="0"/>
    <n v="0"/>
    <n v="0"/>
    <x v="1"/>
  </r>
  <r>
    <n v="7030"/>
    <n v="1955"/>
    <x v="49"/>
    <x v="0"/>
    <x v="0"/>
    <x v="1"/>
    <x v="1"/>
    <x v="0"/>
    <x v="554"/>
    <x v="4"/>
    <n v="0"/>
    <n v="1"/>
    <x v="2"/>
    <d v="2013-03-30T00:00:00"/>
    <x v="123"/>
    <d v="2021-02-05T00:00:00"/>
    <x v="17"/>
    <n v="1200"/>
    <n v="0"/>
    <n v="204"/>
    <n v="38"/>
    <n v="29"/>
    <n v="14"/>
    <n v="3"/>
    <x v="10"/>
    <x v="1"/>
    <n v="11.267031876012826"/>
    <n v="9"/>
    <x v="9"/>
    <n v="11.659657119269772"/>
    <n v="6"/>
    <n v="1"/>
    <n v="0"/>
    <n v="0"/>
    <n v="0"/>
    <n v="0"/>
    <n v="0"/>
    <n v="0"/>
    <x v="0"/>
  </r>
  <r>
    <n v="1729"/>
    <n v="1961"/>
    <x v="36"/>
    <x v="0"/>
    <x v="0"/>
    <x v="0"/>
    <x v="0"/>
    <x v="0"/>
    <x v="555"/>
    <x v="4"/>
    <n v="0"/>
    <n v="1"/>
    <x v="2"/>
    <d v="2013-10-02T00:00:00"/>
    <x v="332"/>
    <d v="2021-02-05T00:00:00"/>
    <x v="70"/>
    <n v="1043"/>
    <n v="24"/>
    <n v="97"/>
    <n v="32"/>
    <n v="24"/>
    <n v="157"/>
    <n v="2"/>
    <x v="9"/>
    <x v="2"/>
    <n v="3.0190964727042124"/>
    <n v="5"/>
    <x v="3"/>
    <n v="9.6836606184879308"/>
    <n v="6"/>
    <n v="0"/>
    <n v="0"/>
    <n v="0"/>
    <n v="0"/>
    <n v="0"/>
    <n v="0"/>
    <n v="0"/>
    <x v="0"/>
  </r>
  <r>
    <n v="3336"/>
    <n v="1948"/>
    <x v="25"/>
    <x v="0"/>
    <x v="0"/>
    <x v="0"/>
    <x v="0"/>
    <x v="0"/>
    <x v="556"/>
    <x v="4"/>
    <n v="0"/>
    <n v="1"/>
    <x v="2"/>
    <d v="2013-11-21T00:00:00"/>
    <x v="67"/>
    <d v="2021-02-05T00:00:00"/>
    <x v="54"/>
    <n v="712"/>
    <n v="0"/>
    <n v="45"/>
    <n v="0"/>
    <n v="0"/>
    <n v="191"/>
    <n v="3"/>
    <x v="12"/>
    <x v="0"/>
    <n v="1.6344975428092299"/>
    <n v="4"/>
    <x v="8"/>
    <n v="4.9250404911303045"/>
    <n v="7"/>
    <n v="0"/>
    <n v="0"/>
    <n v="1"/>
    <n v="0"/>
    <n v="0"/>
    <n v="0"/>
    <n v="0"/>
    <x v="6"/>
  </r>
  <r>
    <n v="9381"/>
    <n v="1978"/>
    <x v="37"/>
    <x v="2"/>
    <x v="2"/>
    <x v="1"/>
    <x v="1"/>
    <x v="0"/>
    <x v="557"/>
    <x v="4"/>
    <n v="1"/>
    <n v="1"/>
    <x v="0"/>
    <d v="2013-06-12T00:00:00"/>
    <x v="331"/>
    <d v="2021-02-05T00:00:00"/>
    <x v="37"/>
    <n v="328"/>
    <n v="9"/>
    <n v="124"/>
    <n v="12"/>
    <n v="24"/>
    <n v="109"/>
    <n v="7"/>
    <x v="6"/>
    <x v="2"/>
    <n v="3.6853979013565206"/>
    <n v="2"/>
    <x v="3"/>
    <n v="9.6289434323997245"/>
    <n v="3"/>
    <n v="0"/>
    <n v="0"/>
    <n v="0"/>
    <n v="0"/>
    <n v="0"/>
    <n v="0"/>
    <n v="0"/>
    <x v="6"/>
  </r>
  <r>
    <n v="9384"/>
    <n v="1978"/>
    <x v="37"/>
    <x v="2"/>
    <x v="2"/>
    <x v="1"/>
    <x v="1"/>
    <x v="0"/>
    <x v="557"/>
    <x v="4"/>
    <n v="1"/>
    <n v="1"/>
    <x v="0"/>
    <d v="2013-06-12T00:00:00"/>
    <x v="331"/>
    <d v="2021-02-05T00:00:00"/>
    <x v="37"/>
    <n v="328"/>
    <n v="9"/>
    <n v="124"/>
    <n v="12"/>
    <n v="24"/>
    <n v="109"/>
    <n v="7"/>
    <x v="6"/>
    <x v="2"/>
    <n v="3.8660216018203566"/>
    <n v="2"/>
    <x v="3"/>
    <n v="9.777084727108095"/>
    <n v="3"/>
    <n v="0"/>
    <n v="0"/>
    <n v="0"/>
    <n v="0"/>
    <n v="0"/>
    <n v="0"/>
    <n v="0"/>
    <x v="6"/>
  </r>
  <r>
    <n v="10675"/>
    <n v="1956"/>
    <x v="27"/>
    <x v="0"/>
    <x v="0"/>
    <x v="1"/>
    <x v="1"/>
    <x v="0"/>
    <x v="558"/>
    <x v="4"/>
    <n v="0"/>
    <n v="1"/>
    <x v="2"/>
    <d v="2013-04-03T00:00:00"/>
    <x v="376"/>
    <d v="2021-02-05T00:00:00"/>
    <x v="71"/>
    <n v="909"/>
    <n v="11"/>
    <n v="218"/>
    <n v="0"/>
    <n v="0"/>
    <n v="23"/>
    <n v="2"/>
    <x v="3"/>
    <x v="1"/>
    <n v="9.2435233481412169"/>
    <n v="3"/>
    <x v="8"/>
    <n v="5.0665186498445998"/>
    <n v="5"/>
    <n v="0"/>
    <n v="0"/>
    <n v="0"/>
    <n v="0"/>
    <n v="0"/>
    <n v="1"/>
    <n v="0"/>
    <x v="0"/>
  </r>
  <r>
    <n v="2304"/>
    <n v="1963"/>
    <x v="52"/>
    <x v="0"/>
    <x v="0"/>
    <x v="0"/>
    <x v="0"/>
    <x v="0"/>
    <x v="559"/>
    <x v="4"/>
    <n v="0"/>
    <n v="1"/>
    <x v="2"/>
    <d v="2013-09-16T00:00:00"/>
    <x v="366"/>
    <d v="2021-02-05T00:00:00"/>
    <x v="96"/>
    <n v="625"/>
    <n v="7"/>
    <n v="99"/>
    <n v="10"/>
    <n v="22"/>
    <n v="7"/>
    <n v="2"/>
    <x v="4"/>
    <x v="2"/>
    <n v="5.969371034482986"/>
    <n v="3"/>
    <x v="9"/>
    <n v="12.328674488556537"/>
    <n v="4"/>
    <n v="0"/>
    <n v="0"/>
    <n v="0"/>
    <n v="0"/>
    <n v="0"/>
    <n v="0"/>
    <n v="0"/>
    <x v="3"/>
  </r>
  <r>
    <n v="10319"/>
    <n v="1971"/>
    <x v="2"/>
    <x v="2"/>
    <x v="2"/>
    <x v="1"/>
    <x v="1"/>
    <x v="0"/>
    <x v="560"/>
    <x v="4"/>
    <n v="0"/>
    <n v="1"/>
    <x v="2"/>
    <d v="2013-02-26T00:00:00"/>
    <x v="377"/>
    <d v="2021-02-05T00:00:00"/>
    <x v="68"/>
    <n v="1090"/>
    <n v="12"/>
    <n v="96"/>
    <n v="16"/>
    <n v="12"/>
    <n v="60"/>
    <n v="4"/>
    <x v="9"/>
    <x v="2"/>
    <n v="3.3365631501271746"/>
    <n v="4"/>
    <x v="10"/>
    <n v="11.125149058193998"/>
    <n v="8"/>
    <n v="0"/>
    <n v="0"/>
    <n v="0"/>
    <n v="1"/>
    <n v="0"/>
    <n v="0"/>
    <n v="0"/>
    <x v="0"/>
  </r>
  <r>
    <n v="3535"/>
    <n v="1965"/>
    <x v="42"/>
    <x v="2"/>
    <x v="2"/>
    <x v="3"/>
    <x v="3"/>
    <x v="1"/>
    <x v="561"/>
    <x v="4"/>
    <n v="0"/>
    <n v="0"/>
    <x v="1"/>
    <d v="2014-03-17T00:00:00"/>
    <x v="52"/>
    <d v="2021-02-05T00:00:00"/>
    <x v="64"/>
    <n v="251"/>
    <n v="108"/>
    <n v="334"/>
    <n v="65"/>
    <n v="92"/>
    <n v="117"/>
    <n v="1"/>
    <x v="6"/>
    <x v="2"/>
    <n v="4.2720299254896803"/>
    <n v="3"/>
    <x v="8"/>
    <n v="5.2522763731602495"/>
    <n v="2"/>
    <n v="0"/>
    <n v="0"/>
    <n v="0"/>
    <n v="0"/>
    <n v="0"/>
    <n v="0"/>
    <n v="0"/>
    <x v="0"/>
  </r>
  <r>
    <n v="591"/>
    <n v="1957"/>
    <x v="50"/>
    <x v="2"/>
    <x v="2"/>
    <x v="4"/>
    <x v="4"/>
    <x v="1"/>
    <x v="562"/>
    <x v="4"/>
    <n v="0"/>
    <n v="1"/>
    <x v="2"/>
    <d v="2013-01-20T00:00:00"/>
    <x v="378"/>
    <d v="2021-02-05T00:00:00"/>
    <x v="78"/>
    <n v="293"/>
    <n v="35"/>
    <n v="179"/>
    <n v="46"/>
    <n v="59"/>
    <n v="65"/>
    <n v="2"/>
    <x v="7"/>
    <x v="1"/>
    <n v="7.9296808007613278"/>
    <n v="3"/>
    <x v="6"/>
    <n v="7.1573014284944421"/>
    <n v="7"/>
    <n v="0"/>
    <n v="0"/>
    <n v="0"/>
    <n v="0"/>
    <n v="0"/>
    <n v="0"/>
    <n v="0"/>
    <x v="2"/>
  </r>
  <r>
    <n v="7718"/>
    <n v="1947"/>
    <x v="26"/>
    <x v="1"/>
    <x v="1"/>
    <x v="0"/>
    <x v="0"/>
    <x v="0"/>
    <x v="563"/>
    <x v="4"/>
    <n v="0"/>
    <n v="0"/>
    <x v="1"/>
    <d v="2014-04-20T00:00:00"/>
    <x v="27"/>
    <d v="2021-02-05T00:00:00"/>
    <x v="8"/>
    <n v="244"/>
    <n v="51"/>
    <n v="270"/>
    <n v="101"/>
    <n v="0"/>
    <n v="45"/>
    <n v="1"/>
    <x v="1"/>
    <x v="0"/>
    <n v="1.1024049810844763"/>
    <n v="3"/>
    <x v="8"/>
    <n v="4.7620216750977029"/>
    <n v="1"/>
    <n v="0"/>
    <n v="0"/>
    <n v="0"/>
    <n v="0"/>
    <n v="0"/>
    <n v="0"/>
    <n v="0"/>
    <x v="0"/>
  </r>
  <r>
    <n v="6233"/>
    <n v="1976"/>
    <x v="0"/>
    <x v="2"/>
    <x v="2"/>
    <x v="1"/>
    <x v="1"/>
    <x v="0"/>
    <x v="564"/>
    <x v="4"/>
    <n v="0"/>
    <n v="1"/>
    <x v="2"/>
    <d v="2012-09-07T00:00:00"/>
    <x v="369"/>
    <d v="2021-02-05T00:00:00"/>
    <x v="1"/>
    <n v="507"/>
    <n v="19"/>
    <n v="364"/>
    <n v="25"/>
    <n v="47"/>
    <n v="9"/>
    <n v="3"/>
    <x v="3"/>
    <x v="1"/>
    <n v="9.1820563563144173"/>
    <n v="5"/>
    <x v="3"/>
    <n v="9.6020704112217174"/>
    <n v="7"/>
    <n v="0"/>
    <n v="0"/>
    <n v="0"/>
    <n v="0"/>
    <n v="0"/>
    <n v="0"/>
    <n v="0"/>
    <x v="0"/>
  </r>
  <r>
    <n v="11176"/>
    <n v="1970"/>
    <x v="8"/>
    <x v="0"/>
    <x v="0"/>
    <x v="0"/>
    <x v="0"/>
    <x v="0"/>
    <x v="565"/>
    <x v="4"/>
    <n v="0"/>
    <n v="1"/>
    <x v="2"/>
    <d v="2014-05-12T00:00:00"/>
    <x v="155"/>
    <d v="2021-02-05T00:00:00"/>
    <x v="58"/>
    <n v="376"/>
    <n v="9"/>
    <n v="83"/>
    <n v="19"/>
    <n v="4"/>
    <n v="4"/>
    <n v="2"/>
    <x v="8"/>
    <x v="2"/>
    <n v="5.1099622218378871"/>
    <n v="4"/>
    <x v="6"/>
    <n v="7.1808154996518638"/>
    <n v="3"/>
    <n v="0"/>
    <n v="0"/>
    <n v="0"/>
    <n v="0"/>
    <n v="0"/>
    <n v="0"/>
    <n v="0"/>
    <x v="4"/>
  </r>
  <r>
    <n v="9370"/>
    <n v="1945"/>
    <x v="7"/>
    <x v="0"/>
    <x v="0"/>
    <x v="1"/>
    <x v="1"/>
    <x v="0"/>
    <x v="566"/>
    <x v="4"/>
    <n v="0"/>
    <n v="0"/>
    <x v="1"/>
    <d v="2013-05-17T00:00:00"/>
    <x v="175"/>
    <d v="2021-02-05T00:00:00"/>
    <x v="64"/>
    <n v="562"/>
    <n v="81"/>
    <n v="276"/>
    <n v="80"/>
    <n v="40"/>
    <n v="81"/>
    <n v="1"/>
    <x v="4"/>
    <x v="2"/>
    <n v="6.2671480502072585"/>
    <n v="3"/>
    <x v="11"/>
    <n v="6.1037077514161933"/>
    <n v="4"/>
    <n v="0"/>
    <n v="0"/>
    <n v="0"/>
    <n v="0"/>
    <n v="0"/>
    <n v="0"/>
    <n v="0"/>
    <x v="4"/>
  </r>
  <r>
    <n v="528"/>
    <n v="1978"/>
    <x v="37"/>
    <x v="2"/>
    <x v="2"/>
    <x v="1"/>
    <x v="1"/>
    <x v="0"/>
    <x v="567"/>
    <x v="4"/>
    <n v="0"/>
    <n v="0"/>
    <x v="1"/>
    <d v="2012-11-29T00:00:00"/>
    <x v="229"/>
    <d v="2021-02-05T00:00:00"/>
    <x v="18"/>
    <n v="267"/>
    <n v="38"/>
    <n v="701"/>
    <n v="149"/>
    <n v="165"/>
    <n v="63"/>
    <n v="1"/>
    <x v="8"/>
    <x v="2"/>
    <n v="5.1151129435997635"/>
    <n v="4"/>
    <x v="3"/>
    <n v="10.170280898130272"/>
    <n v="3"/>
    <n v="0"/>
    <n v="0"/>
    <n v="0"/>
    <n v="0"/>
    <n v="0"/>
    <n v="0"/>
    <n v="0"/>
    <x v="2"/>
  </r>
  <r>
    <n v="832"/>
    <n v="1966"/>
    <x v="33"/>
    <x v="0"/>
    <x v="0"/>
    <x v="0"/>
    <x v="0"/>
    <x v="0"/>
    <x v="568"/>
    <x v="4"/>
    <n v="0"/>
    <n v="1"/>
    <x v="2"/>
    <d v="2014-03-02T00:00:00"/>
    <x v="379"/>
    <d v="2021-02-05T00:00:00"/>
    <x v="36"/>
    <n v="561"/>
    <n v="14"/>
    <n v="113"/>
    <n v="10"/>
    <n v="14"/>
    <n v="35"/>
    <n v="3"/>
    <x v="7"/>
    <x v="1"/>
    <n v="7.6566426123601694"/>
    <n v="2"/>
    <x v="3"/>
    <n v="10.222646514055782"/>
    <n v="5"/>
    <n v="0"/>
    <n v="0"/>
    <n v="0"/>
    <n v="0"/>
    <n v="0"/>
    <n v="0"/>
    <n v="0"/>
    <x v="0"/>
  </r>
  <r>
    <n v="8890"/>
    <n v="1971"/>
    <x v="2"/>
    <x v="0"/>
    <x v="0"/>
    <x v="2"/>
    <x v="2"/>
    <x v="1"/>
    <x v="569"/>
    <x v="4"/>
    <n v="1"/>
    <n v="1"/>
    <x v="0"/>
    <d v="2014-05-30T00:00:00"/>
    <x v="380"/>
    <d v="2021-02-05T00:00:00"/>
    <x v="17"/>
    <n v="155"/>
    <n v="7"/>
    <n v="80"/>
    <n v="13"/>
    <n v="7"/>
    <n v="10"/>
    <n v="3"/>
    <x v="8"/>
    <x v="2"/>
    <n v="5.2710354251601421"/>
    <n v="1"/>
    <x v="8"/>
    <n v="5.3196205448043345"/>
    <n v="6"/>
    <n v="0"/>
    <n v="0"/>
    <n v="0"/>
    <n v="0"/>
    <n v="0"/>
    <n v="0"/>
    <n v="0"/>
    <x v="0"/>
  </r>
  <r>
    <n v="6327"/>
    <n v="1967"/>
    <x v="51"/>
    <x v="2"/>
    <x v="2"/>
    <x v="0"/>
    <x v="0"/>
    <x v="0"/>
    <x v="570"/>
    <x v="4"/>
    <n v="0"/>
    <n v="0"/>
    <x v="1"/>
    <d v="2013-12-19T00:00:00"/>
    <x v="28"/>
    <d v="2021-02-05T00:00:00"/>
    <x v="48"/>
    <n v="565"/>
    <n v="32"/>
    <n v="435"/>
    <n v="28"/>
    <n v="32"/>
    <n v="54"/>
    <n v="1"/>
    <x v="12"/>
    <x v="0"/>
    <n v="2.3131088721822235"/>
    <n v="8"/>
    <x v="11"/>
    <n v="5.7086213731927753"/>
    <n v="1"/>
    <n v="0"/>
    <n v="0"/>
    <n v="0"/>
    <n v="0"/>
    <n v="0"/>
    <n v="0"/>
    <n v="0"/>
    <x v="1"/>
  </r>
  <r>
    <n v="7192"/>
    <n v="1955"/>
    <x v="49"/>
    <x v="2"/>
    <x v="2"/>
    <x v="0"/>
    <x v="0"/>
    <x v="0"/>
    <x v="571"/>
    <x v="4"/>
    <n v="0"/>
    <n v="1"/>
    <x v="2"/>
    <d v="2013-04-15T00:00:00"/>
    <x v="49"/>
    <d v="2021-02-05T00:00:00"/>
    <x v="33"/>
    <n v="172"/>
    <n v="73"/>
    <n v="93"/>
    <n v="95"/>
    <n v="78"/>
    <n v="34"/>
    <n v="2"/>
    <x v="12"/>
    <x v="0"/>
    <n v="1.662493656357469"/>
    <n v="4"/>
    <x v="3"/>
    <n v="9.7469437608972846"/>
    <n v="1"/>
    <n v="0"/>
    <n v="0"/>
    <n v="0"/>
    <n v="0"/>
    <n v="0"/>
    <n v="0"/>
    <n v="1"/>
    <x v="0"/>
  </r>
  <r>
    <n v="7987"/>
    <n v="1969"/>
    <x v="16"/>
    <x v="2"/>
    <x v="2"/>
    <x v="1"/>
    <x v="1"/>
    <x v="0"/>
    <x v="572"/>
    <x v="4"/>
    <n v="0"/>
    <n v="1"/>
    <x v="2"/>
    <d v="2014-03-07T00:00:00"/>
    <x v="381"/>
    <d v="2021-02-05T00:00:00"/>
    <x v="54"/>
    <n v="346"/>
    <n v="17"/>
    <n v="48"/>
    <n v="23"/>
    <n v="13"/>
    <n v="13"/>
    <n v="4"/>
    <x v="7"/>
    <x v="1"/>
    <n v="7.655874319073054"/>
    <n v="1"/>
    <x v="11"/>
    <n v="5.7030632661175567"/>
    <n v="6"/>
    <n v="0"/>
    <n v="0"/>
    <n v="0"/>
    <n v="1"/>
    <n v="0"/>
    <n v="0"/>
    <n v="0"/>
    <x v="4"/>
  </r>
  <r>
    <n v="8527"/>
    <n v="1965"/>
    <x v="42"/>
    <x v="1"/>
    <x v="1"/>
    <x v="0"/>
    <x v="0"/>
    <x v="0"/>
    <x v="573"/>
    <x v="4"/>
    <n v="1"/>
    <n v="1"/>
    <x v="0"/>
    <d v="2013-12-07T00:00:00"/>
    <x v="355"/>
    <d v="2021-02-05T00:00:00"/>
    <x v="2"/>
    <n v="239"/>
    <n v="7"/>
    <n v="119"/>
    <n v="4"/>
    <n v="15"/>
    <n v="11"/>
    <n v="5"/>
    <x v="4"/>
    <x v="2"/>
    <n v="6.0622915263185906"/>
    <n v="2"/>
    <x v="11"/>
    <n v="6.0020515405903989"/>
    <n v="7"/>
    <n v="0"/>
    <n v="0"/>
    <n v="0"/>
    <n v="0"/>
    <n v="0"/>
    <n v="0"/>
    <n v="0"/>
    <x v="0"/>
  </r>
  <r>
    <n v="3968"/>
    <n v="1970"/>
    <x v="8"/>
    <x v="3"/>
    <x v="1"/>
    <x v="2"/>
    <x v="2"/>
    <x v="1"/>
    <x v="574"/>
    <x v="4"/>
    <n v="0"/>
    <n v="0"/>
    <x v="1"/>
    <d v="2013-06-28T00:00:00"/>
    <x v="382"/>
    <d v="2021-02-05T00:00:00"/>
    <x v="24"/>
    <n v="918"/>
    <n v="10"/>
    <n v="129"/>
    <n v="13"/>
    <n v="0"/>
    <n v="129"/>
    <n v="1"/>
    <x v="10"/>
    <x v="1"/>
    <n v="10.822103980849025"/>
    <n v="3"/>
    <x v="9"/>
    <n v="11.942016397868755"/>
    <n v="7"/>
    <n v="0"/>
    <n v="1"/>
    <n v="0"/>
    <n v="1"/>
    <n v="1"/>
    <n v="1"/>
    <n v="0"/>
    <x v="4"/>
  </r>
  <r>
    <n v="7000"/>
    <n v="1972"/>
    <x v="38"/>
    <x v="3"/>
    <x v="1"/>
    <x v="3"/>
    <x v="3"/>
    <x v="1"/>
    <x v="575"/>
    <x v="4"/>
    <n v="0"/>
    <n v="0"/>
    <x v="1"/>
    <d v="2013-10-13T00:00:00"/>
    <x v="219"/>
    <d v="2021-02-05T00:00:00"/>
    <x v="47"/>
    <n v="279"/>
    <n v="172"/>
    <n v="74"/>
    <n v="38"/>
    <n v="8"/>
    <n v="246"/>
    <n v="1"/>
    <x v="12"/>
    <x v="0"/>
    <n v="1.7584193538096664"/>
    <n v="10"/>
    <x v="3"/>
    <n v="9.6692169379667057"/>
    <n v="1"/>
    <n v="0"/>
    <n v="0"/>
    <n v="0"/>
    <n v="0"/>
    <n v="0"/>
    <n v="0"/>
    <n v="0"/>
    <x v="5"/>
  </r>
  <r>
    <n v="4603"/>
    <n v="1960"/>
    <x v="11"/>
    <x v="0"/>
    <x v="0"/>
    <x v="1"/>
    <x v="1"/>
    <x v="0"/>
    <x v="576"/>
    <x v="4"/>
    <n v="0"/>
    <n v="1"/>
    <x v="2"/>
    <d v="2014-01-31T00:00:00"/>
    <x v="383"/>
    <d v="2021-02-05T00:00:00"/>
    <x v="93"/>
    <n v="371"/>
    <n v="32"/>
    <n v="189"/>
    <n v="0"/>
    <n v="58"/>
    <n v="6"/>
    <n v="2"/>
    <x v="8"/>
    <x v="2"/>
    <n v="5.0482609612659113"/>
    <n v="4"/>
    <x v="3"/>
    <n v="10.22918030037045"/>
    <n v="4"/>
    <n v="0"/>
    <n v="0"/>
    <n v="0"/>
    <n v="0"/>
    <n v="0"/>
    <n v="0"/>
    <n v="0"/>
    <x v="0"/>
  </r>
  <r>
    <n v="3900"/>
    <n v="1972"/>
    <x v="38"/>
    <x v="2"/>
    <x v="2"/>
    <x v="1"/>
    <x v="1"/>
    <x v="0"/>
    <x v="577"/>
    <x v="4"/>
    <n v="0"/>
    <n v="1"/>
    <x v="2"/>
    <d v="2014-03-29T00:00:00"/>
    <x v="384"/>
    <d v="2021-02-05T00:00:00"/>
    <x v="10"/>
    <n v="642"/>
    <n v="14"/>
    <n v="49"/>
    <n v="0"/>
    <n v="7"/>
    <n v="57"/>
    <n v="1"/>
    <x v="3"/>
    <x v="1"/>
    <n v="8.6815527574523177"/>
    <n v="2"/>
    <x v="4"/>
    <n v="8.8741735205573029"/>
    <n v="5"/>
    <n v="0"/>
    <n v="0"/>
    <n v="0"/>
    <n v="0"/>
    <n v="0"/>
    <n v="0"/>
    <n v="0"/>
    <x v="4"/>
  </r>
  <r>
    <n v="9958"/>
    <n v="1972"/>
    <x v="38"/>
    <x v="2"/>
    <x v="2"/>
    <x v="1"/>
    <x v="1"/>
    <x v="0"/>
    <x v="577"/>
    <x v="4"/>
    <n v="0"/>
    <n v="1"/>
    <x v="2"/>
    <d v="2014-03-29T00:00:00"/>
    <x v="384"/>
    <d v="2021-02-05T00:00:00"/>
    <x v="10"/>
    <n v="642"/>
    <n v="14"/>
    <n v="49"/>
    <n v="0"/>
    <n v="7"/>
    <n v="57"/>
    <n v="1"/>
    <x v="3"/>
    <x v="1"/>
    <n v="9.1018025315884881"/>
    <n v="2"/>
    <x v="4"/>
    <n v="9.3919929640399182"/>
    <n v="5"/>
    <n v="0"/>
    <n v="0"/>
    <n v="0"/>
    <n v="0"/>
    <n v="0"/>
    <n v="0"/>
    <n v="0"/>
    <x v="6"/>
  </r>
  <r>
    <n v="10584"/>
    <n v="1976"/>
    <x v="0"/>
    <x v="2"/>
    <x v="2"/>
    <x v="1"/>
    <x v="1"/>
    <x v="0"/>
    <x v="578"/>
    <x v="4"/>
    <n v="0"/>
    <n v="1"/>
    <x v="2"/>
    <d v="2013-12-02T00:00:00"/>
    <x v="119"/>
    <d v="2021-02-05T00:00:00"/>
    <x v="24"/>
    <n v="225"/>
    <n v="162"/>
    <n v="387"/>
    <n v="106"/>
    <n v="36"/>
    <n v="29"/>
    <n v="1"/>
    <x v="8"/>
    <x v="2"/>
    <n v="5.005728901213832"/>
    <n v="10"/>
    <x v="5"/>
    <n v="7.870133255874328"/>
    <n v="3"/>
    <n v="0"/>
    <n v="0"/>
    <n v="0"/>
    <n v="0"/>
    <n v="0"/>
    <n v="0"/>
    <n v="0"/>
    <x v="0"/>
  </r>
  <r>
    <n v="1672"/>
    <n v="1974"/>
    <x v="9"/>
    <x v="0"/>
    <x v="0"/>
    <x v="0"/>
    <x v="0"/>
    <x v="0"/>
    <x v="579"/>
    <x v="4"/>
    <n v="0"/>
    <n v="1"/>
    <x v="2"/>
    <d v="2014-03-01T00:00:00"/>
    <x v="3"/>
    <d v="2021-02-05T00:00:00"/>
    <x v="80"/>
    <n v="204"/>
    <n v="7"/>
    <n v="149"/>
    <n v="20"/>
    <n v="15"/>
    <n v="66"/>
    <n v="1"/>
    <x v="8"/>
    <x v="2"/>
    <n v="4.8128238733475248"/>
    <n v="1"/>
    <x v="5"/>
    <n v="7.9312296699225335"/>
    <n v="2"/>
    <n v="0"/>
    <n v="0"/>
    <n v="0"/>
    <n v="0"/>
    <n v="0"/>
    <n v="0"/>
    <n v="0"/>
    <x v="3"/>
  </r>
  <r>
    <n v="8952"/>
    <n v="1953"/>
    <x v="19"/>
    <x v="1"/>
    <x v="1"/>
    <x v="1"/>
    <x v="1"/>
    <x v="0"/>
    <x v="580"/>
    <x v="4"/>
    <n v="0"/>
    <n v="1"/>
    <x v="2"/>
    <d v="2012-11-05T00:00:00"/>
    <x v="322"/>
    <d v="2021-02-05T00:00:00"/>
    <x v="54"/>
    <n v="397"/>
    <n v="46"/>
    <n v="288"/>
    <n v="20"/>
    <n v="38"/>
    <n v="70"/>
    <n v="2"/>
    <x v="4"/>
    <x v="2"/>
    <n v="5.8966185456616316"/>
    <n v="5"/>
    <x v="3"/>
    <n v="10.245237643374237"/>
    <n v="3"/>
    <n v="0"/>
    <n v="0"/>
    <n v="0"/>
    <n v="0"/>
    <n v="0"/>
    <n v="0"/>
    <n v="0"/>
    <x v="0"/>
  </r>
  <r>
    <n v="10766"/>
    <n v="1964"/>
    <x v="40"/>
    <x v="0"/>
    <x v="0"/>
    <x v="1"/>
    <x v="1"/>
    <x v="0"/>
    <x v="581"/>
    <x v="4"/>
    <n v="0"/>
    <n v="1"/>
    <x v="2"/>
    <d v="2014-04-11T00:00:00"/>
    <x v="385"/>
    <d v="2021-02-05T00:00:00"/>
    <x v="44"/>
    <n v="397"/>
    <n v="19"/>
    <n v="69"/>
    <n v="12"/>
    <n v="0"/>
    <n v="9"/>
    <n v="1"/>
    <x v="6"/>
    <x v="2"/>
    <n v="3.7996141456557835"/>
    <n v="4"/>
    <x v="5"/>
    <n v="8.2305187556985047"/>
    <n v="2"/>
    <n v="0"/>
    <n v="0"/>
    <n v="0"/>
    <n v="0"/>
    <n v="0"/>
    <n v="0"/>
    <n v="0"/>
    <x v="0"/>
  </r>
  <r>
    <n v="9971"/>
    <n v="1964"/>
    <x v="40"/>
    <x v="0"/>
    <x v="0"/>
    <x v="1"/>
    <x v="1"/>
    <x v="0"/>
    <x v="581"/>
    <x v="4"/>
    <n v="0"/>
    <n v="1"/>
    <x v="2"/>
    <d v="2014-04-11T00:00:00"/>
    <x v="385"/>
    <d v="2021-02-05T00:00:00"/>
    <x v="44"/>
    <n v="397"/>
    <n v="19"/>
    <n v="69"/>
    <n v="12"/>
    <n v="0"/>
    <n v="9"/>
    <n v="1"/>
    <x v="6"/>
    <x v="2"/>
    <n v="4.0499983079136008"/>
    <n v="4"/>
    <x v="5"/>
    <n v="8.1911873188094582"/>
    <n v="2"/>
    <n v="0"/>
    <n v="0"/>
    <n v="0"/>
    <n v="0"/>
    <n v="0"/>
    <n v="0"/>
    <n v="0"/>
    <x v="3"/>
  </r>
  <r>
    <n v="10770"/>
    <n v="1959"/>
    <x v="34"/>
    <x v="2"/>
    <x v="2"/>
    <x v="1"/>
    <x v="1"/>
    <x v="0"/>
    <x v="582"/>
    <x v="4"/>
    <n v="0"/>
    <n v="0"/>
    <x v="1"/>
    <d v="2014-01-26T00:00:00"/>
    <x v="257"/>
    <d v="2021-02-05T00:00:00"/>
    <x v="52"/>
    <n v="247"/>
    <n v="161"/>
    <n v="295"/>
    <n v="210"/>
    <n v="85"/>
    <n v="47"/>
    <n v="2"/>
    <x v="6"/>
    <x v="2"/>
    <n v="3.8300619289009723"/>
    <n v="7"/>
    <x v="2"/>
    <n v="12.629024365704311"/>
    <n v="2"/>
    <n v="0"/>
    <n v="0"/>
    <n v="0"/>
    <n v="0"/>
    <n v="0"/>
    <n v="0"/>
    <n v="0"/>
    <x v="4"/>
  </r>
  <r>
    <n v="9624"/>
    <n v="1958"/>
    <x v="18"/>
    <x v="0"/>
    <x v="0"/>
    <x v="0"/>
    <x v="0"/>
    <x v="0"/>
    <x v="583"/>
    <x v="4"/>
    <n v="0"/>
    <n v="0"/>
    <x v="1"/>
    <d v="2014-06-13T00:00:00"/>
    <x v="386"/>
    <d v="2021-02-05T00:00:00"/>
    <x v="26"/>
    <n v="603"/>
    <n v="45"/>
    <n v="207"/>
    <n v="36"/>
    <n v="18"/>
    <n v="54"/>
    <n v="1"/>
    <x v="9"/>
    <x v="2"/>
    <n v="2.665622617068431"/>
    <n v="4"/>
    <x v="11"/>
    <n v="6.175581076405531"/>
    <n v="1"/>
    <n v="0"/>
    <n v="0"/>
    <n v="0"/>
    <n v="0"/>
    <n v="0"/>
    <n v="0"/>
    <n v="0"/>
    <x v="0"/>
  </r>
  <r>
    <n v="4369"/>
    <n v="1957"/>
    <x v="50"/>
    <x v="1"/>
    <x v="1"/>
    <x v="5"/>
    <x v="5"/>
    <x v="2"/>
    <x v="584"/>
    <x v="4"/>
    <n v="0"/>
    <n v="0"/>
    <x v="1"/>
    <d v="2014-01-10T00:00:00"/>
    <x v="387"/>
    <d v="2021-02-05T00:00:00"/>
    <x v="79"/>
    <n v="240"/>
    <n v="67"/>
    <n v="500"/>
    <n v="199"/>
    <n v="0"/>
    <n v="163"/>
    <n v="3"/>
    <x v="9"/>
    <x v="2"/>
    <n v="3.1027853276316399"/>
    <n v="5"/>
    <x v="11"/>
    <n v="5.6509723414411734"/>
    <n v="2"/>
    <n v="0"/>
    <n v="0"/>
    <n v="0"/>
    <n v="0"/>
    <n v="0"/>
    <n v="0"/>
    <n v="0"/>
    <x v="4"/>
  </r>
  <r>
    <n v="10652"/>
    <n v="1957"/>
    <x v="50"/>
    <x v="1"/>
    <x v="1"/>
    <x v="0"/>
    <x v="0"/>
    <x v="0"/>
    <x v="584"/>
    <x v="4"/>
    <n v="0"/>
    <n v="0"/>
    <x v="1"/>
    <d v="2014-01-10T00:00:00"/>
    <x v="387"/>
    <d v="2021-02-05T00:00:00"/>
    <x v="79"/>
    <n v="240"/>
    <n v="67"/>
    <n v="500"/>
    <n v="199"/>
    <n v="0"/>
    <n v="163"/>
    <n v="3"/>
    <x v="9"/>
    <x v="2"/>
    <n v="2.6411747276311264"/>
    <n v="5"/>
    <x v="11"/>
    <n v="6.0473275500117492"/>
    <n v="2"/>
    <n v="0"/>
    <n v="0"/>
    <n v="0"/>
    <n v="0"/>
    <n v="0"/>
    <n v="0"/>
    <n v="0"/>
    <x v="4"/>
  </r>
  <r>
    <n v="8614"/>
    <n v="1957"/>
    <x v="50"/>
    <x v="2"/>
    <x v="2"/>
    <x v="4"/>
    <x v="4"/>
    <x v="1"/>
    <x v="585"/>
    <x v="4"/>
    <n v="0"/>
    <n v="1"/>
    <x v="2"/>
    <d v="2014-05-12T00:00:00"/>
    <x v="155"/>
    <d v="2021-02-05T00:00:00"/>
    <x v="16"/>
    <n v="245"/>
    <n v="19"/>
    <n v="125"/>
    <n v="37"/>
    <n v="67"/>
    <n v="14"/>
    <n v="1"/>
    <x v="6"/>
    <x v="2"/>
    <n v="4.3284802754660703"/>
    <n v="2"/>
    <x v="3"/>
    <n v="9.8498520895567374"/>
    <n v="2"/>
    <n v="0"/>
    <n v="0"/>
    <n v="0"/>
    <n v="0"/>
    <n v="0"/>
    <n v="0"/>
    <n v="0"/>
    <x v="6"/>
  </r>
  <r>
    <n v="4741"/>
    <n v="1974"/>
    <x v="9"/>
    <x v="3"/>
    <x v="1"/>
    <x v="1"/>
    <x v="1"/>
    <x v="0"/>
    <x v="586"/>
    <x v="4"/>
    <n v="1"/>
    <n v="0"/>
    <x v="2"/>
    <d v="2014-01-30T00:00:00"/>
    <x v="388"/>
    <d v="2021-02-05T00:00:00"/>
    <x v="43"/>
    <n v="391"/>
    <n v="32"/>
    <n v="70"/>
    <n v="21"/>
    <n v="32"/>
    <n v="16"/>
    <n v="2"/>
    <x v="4"/>
    <x v="2"/>
    <n v="6.0121921378541288"/>
    <n v="2"/>
    <x v="4"/>
    <n v="8.8800715115020665"/>
    <n v="5"/>
    <n v="0"/>
    <n v="0"/>
    <n v="0"/>
    <n v="1"/>
    <n v="0"/>
    <n v="0"/>
    <n v="0"/>
    <x v="0"/>
  </r>
  <r>
    <n v="2681"/>
    <n v="1984"/>
    <x v="32"/>
    <x v="3"/>
    <x v="1"/>
    <x v="1"/>
    <x v="1"/>
    <x v="0"/>
    <x v="587"/>
    <x v="4"/>
    <n v="0"/>
    <n v="0"/>
    <x v="1"/>
    <d v="2013-08-01T00:00:00"/>
    <x v="389"/>
    <d v="2021-02-05T00:00:00"/>
    <x v="17"/>
    <n v="71"/>
    <n v="22"/>
    <n v="112"/>
    <n v="138"/>
    <n v="89"/>
    <n v="29"/>
    <n v="1"/>
    <x v="12"/>
    <x v="0"/>
    <n v="2.3345732560701644"/>
    <n v="3"/>
    <x v="2"/>
    <n v="12.637436796966027"/>
    <n v="1"/>
    <n v="0"/>
    <n v="0"/>
    <n v="0"/>
    <n v="0"/>
    <n v="0"/>
    <n v="0"/>
    <n v="0"/>
    <x v="0"/>
  </r>
  <r>
    <n v="6872"/>
    <n v="1974"/>
    <x v="9"/>
    <x v="0"/>
    <x v="0"/>
    <x v="1"/>
    <x v="1"/>
    <x v="0"/>
    <x v="588"/>
    <x v="4"/>
    <n v="0"/>
    <n v="1"/>
    <x v="2"/>
    <d v="2013-08-21T00:00:00"/>
    <x v="296"/>
    <d v="2021-02-05T00:00:00"/>
    <x v="82"/>
    <n v="284"/>
    <n v="3"/>
    <n v="84"/>
    <n v="4"/>
    <n v="7"/>
    <n v="23"/>
    <n v="2"/>
    <x v="6"/>
    <x v="2"/>
    <n v="4.3295643672362623"/>
    <n v="2"/>
    <x v="5"/>
    <n v="7.8216906191832702"/>
    <n v="4"/>
    <n v="0"/>
    <n v="0"/>
    <n v="0"/>
    <n v="0"/>
    <n v="0"/>
    <n v="0"/>
    <n v="0"/>
    <x v="3"/>
  </r>
  <r>
    <n v="5136"/>
    <n v="1973"/>
    <x v="3"/>
    <x v="2"/>
    <x v="2"/>
    <x v="3"/>
    <x v="3"/>
    <x v="1"/>
    <x v="589"/>
    <x v="4"/>
    <n v="0"/>
    <n v="1"/>
    <x v="2"/>
    <d v="2014-01-17T00:00:00"/>
    <x v="390"/>
    <d v="2021-02-05T00:00:00"/>
    <x v="33"/>
    <n v="654"/>
    <n v="7"/>
    <n v="92"/>
    <n v="0"/>
    <n v="15"/>
    <n v="30"/>
    <n v="7"/>
    <x v="3"/>
    <x v="1"/>
    <n v="9.1904292612643381"/>
    <n v="4"/>
    <x v="5"/>
    <n v="7.7792532736627322"/>
    <n v="6"/>
    <n v="0"/>
    <n v="0"/>
    <n v="0"/>
    <n v="1"/>
    <n v="1"/>
    <n v="0"/>
    <n v="0"/>
    <x v="4"/>
  </r>
  <r>
    <n v="4047"/>
    <n v="1954"/>
    <x v="20"/>
    <x v="0"/>
    <x v="0"/>
    <x v="1"/>
    <x v="1"/>
    <x v="0"/>
    <x v="590"/>
    <x v="4"/>
    <n v="0"/>
    <n v="1"/>
    <x v="2"/>
    <d v="2014-01-11T00:00:00"/>
    <x v="391"/>
    <d v="2021-02-05T00:00:00"/>
    <x v="66"/>
    <n v="384"/>
    <n v="0"/>
    <n v="102"/>
    <n v="21"/>
    <n v="32"/>
    <n v="5"/>
    <n v="3"/>
    <x v="4"/>
    <x v="2"/>
    <n v="5.8718440790690716"/>
    <n v="2"/>
    <x v="4"/>
    <n v="9.3761820697376397"/>
    <n v="4"/>
    <n v="0"/>
    <n v="0"/>
    <n v="0"/>
    <n v="0"/>
    <n v="0"/>
    <n v="0"/>
    <n v="0"/>
    <x v="1"/>
  </r>
  <r>
    <n v="9477"/>
    <n v="1954"/>
    <x v="20"/>
    <x v="0"/>
    <x v="0"/>
    <x v="1"/>
    <x v="1"/>
    <x v="0"/>
    <x v="590"/>
    <x v="4"/>
    <n v="0"/>
    <n v="1"/>
    <x v="2"/>
    <d v="2014-01-11T00:00:00"/>
    <x v="391"/>
    <d v="2021-02-05T00:00:00"/>
    <x v="66"/>
    <n v="384"/>
    <n v="0"/>
    <n v="102"/>
    <n v="21"/>
    <n v="32"/>
    <n v="5"/>
    <n v="3"/>
    <x v="4"/>
    <x v="2"/>
    <n v="6.0565696195515573"/>
    <n v="2"/>
    <x v="4"/>
    <n v="8.9427640958917873"/>
    <n v="4"/>
    <n v="0"/>
    <n v="0"/>
    <n v="0"/>
    <n v="0"/>
    <n v="0"/>
    <n v="0"/>
    <n v="0"/>
    <x v="2"/>
  </r>
  <r>
    <n v="4437"/>
    <n v="1962"/>
    <x v="39"/>
    <x v="2"/>
    <x v="2"/>
    <x v="1"/>
    <x v="1"/>
    <x v="0"/>
    <x v="591"/>
    <x v="4"/>
    <n v="1"/>
    <n v="1"/>
    <x v="0"/>
    <d v="2013-04-24T00:00:00"/>
    <x v="392"/>
    <d v="2021-02-05T00:00:00"/>
    <x v="88"/>
    <n v="112"/>
    <n v="6"/>
    <n v="92"/>
    <n v="3"/>
    <n v="9"/>
    <n v="38"/>
    <n v="2"/>
    <x v="9"/>
    <x v="2"/>
    <n v="2.7146942146980946"/>
    <n v="2"/>
    <x v="8"/>
    <n v="4.8753608834326911"/>
    <n v="4"/>
    <n v="0"/>
    <n v="0"/>
    <n v="0"/>
    <n v="0"/>
    <n v="0"/>
    <n v="0"/>
    <n v="0"/>
    <x v="0"/>
  </r>
  <r>
    <n v="10701"/>
    <n v="1973"/>
    <x v="3"/>
    <x v="2"/>
    <x v="2"/>
    <x v="1"/>
    <x v="1"/>
    <x v="0"/>
    <x v="592"/>
    <x v="4"/>
    <n v="0"/>
    <n v="0"/>
    <x v="1"/>
    <d v="2013-09-11T00:00:00"/>
    <x v="393"/>
    <d v="2021-02-05T00:00:00"/>
    <x v="14"/>
    <n v="713"/>
    <n v="0"/>
    <n v="264"/>
    <n v="120"/>
    <n v="80"/>
    <n v="34"/>
    <n v="1"/>
    <x v="5"/>
    <x v="1"/>
    <n v="6.9884732429249441"/>
    <n v="8"/>
    <x v="9"/>
    <n v="12.305648567785601"/>
    <n v="4"/>
    <n v="1"/>
    <n v="0"/>
    <n v="0"/>
    <n v="0"/>
    <n v="1"/>
    <n v="0"/>
    <n v="0"/>
    <x v="1"/>
  </r>
  <r>
    <n v="9596"/>
    <n v="1980"/>
    <x v="13"/>
    <x v="0"/>
    <x v="0"/>
    <x v="3"/>
    <x v="3"/>
    <x v="1"/>
    <x v="593"/>
    <x v="4"/>
    <n v="0"/>
    <n v="0"/>
    <x v="1"/>
    <d v="2013-12-23T00:00:00"/>
    <x v="48"/>
    <d v="2021-02-05T00:00:00"/>
    <x v="49"/>
    <n v="365"/>
    <n v="32"/>
    <n v="117"/>
    <n v="34"/>
    <n v="110"/>
    <n v="6"/>
    <n v="1"/>
    <x v="9"/>
    <x v="2"/>
    <n v="3.3301309647975788"/>
    <n v="3"/>
    <x v="2"/>
    <n v="12.620859470776518"/>
    <n v="2"/>
    <n v="0"/>
    <n v="0"/>
    <n v="0"/>
    <n v="0"/>
    <n v="0"/>
    <n v="0"/>
    <n v="0"/>
    <x v="1"/>
  </r>
  <r>
    <n v="466"/>
    <n v="1944"/>
    <x v="47"/>
    <x v="2"/>
    <x v="2"/>
    <x v="1"/>
    <x v="1"/>
    <x v="0"/>
    <x v="594"/>
    <x v="4"/>
    <n v="0"/>
    <n v="0"/>
    <x v="1"/>
    <d v="2013-04-03T00:00:00"/>
    <x v="376"/>
    <d v="2021-02-05T00:00:00"/>
    <x v="7"/>
    <n v="388"/>
    <n v="14"/>
    <n v="218"/>
    <n v="91"/>
    <n v="14"/>
    <n v="21"/>
    <n v="1"/>
    <x v="6"/>
    <x v="2"/>
    <n v="3.6649853228100455"/>
    <n v="3"/>
    <x v="2"/>
    <n v="12.648918870964524"/>
    <n v="2"/>
    <n v="0"/>
    <n v="0"/>
    <n v="0"/>
    <n v="0"/>
    <n v="0"/>
    <n v="0"/>
    <n v="0"/>
    <x v="0"/>
  </r>
  <r>
    <n v="1631"/>
    <n v="1965"/>
    <x v="42"/>
    <x v="0"/>
    <x v="0"/>
    <x v="0"/>
    <x v="0"/>
    <x v="0"/>
    <x v="595"/>
    <x v="4"/>
    <n v="0"/>
    <n v="0"/>
    <x v="1"/>
    <d v="2012-09-03T00:00:00"/>
    <x v="394"/>
    <d v="2021-02-05T00:00:00"/>
    <x v="87"/>
    <n v="890"/>
    <n v="63"/>
    <n v="292"/>
    <n v="0"/>
    <n v="25"/>
    <n v="12"/>
    <n v="4"/>
    <x v="7"/>
    <x v="1"/>
    <n v="8.0450643898577834"/>
    <n v="4"/>
    <x v="6"/>
    <n v="7.193253446470341"/>
    <n v="6"/>
    <n v="0"/>
    <n v="0"/>
    <n v="0"/>
    <n v="0"/>
    <n v="0"/>
    <n v="1"/>
    <n v="0"/>
    <x v="5"/>
  </r>
  <r>
    <n v="2829"/>
    <n v="1955"/>
    <x v="49"/>
    <x v="2"/>
    <x v="2"/>
    <x v="1"/>
    <x v="1"/>
    <x v="0"/>
    <x v="596"/>
    <x v="4"/>
    <n v="0"/>
    <n v="1"/>
    <x v="2"/>
    <d v="2014-03-10T00:00:00"/>
    <x v="125"/>
    <d v="2021-02-05T00:00:00"/>
    <x v="30"/>
    <n v="626"/>
    <n v="0"/>
    <n v="70"/>
    <n v="0"/>
    <n v="7"/>
    <n v="28"/>
    <n v="2"/>
    <x v="3"/>
    <x v="1"/>
    <n v="9.2087583734665692"/>
    <n v="3"/>
    <x v="5"/>
    <n v="8.2358924167565295"/>
    <n v="6"/>
    <n v="1"/>
    <n v="0"/>
    <n v="0"/>
    <n v="1"/>
    <n v="0"/>
    <n v="0"/>
    <n v="0"/>
    <x v="4"/>
  </r>
  <r>
    <n v="3759"/>
    <n v="1958"/>
    <x v="18"/>
    <x v="2"/>
    <x v="2"/>
    <x v="0"/>
    <x v="0"/>
    <x v="0"/>
    <x v="597"/>
    <x v="4"/>
    <n v="0"/>
    <n v="2"/>
    <x v="0"/>
    <d v="2013-07-25T00:00:00"/>
    <x v="395"/>
    <d v="2021-02-05T00:00:00"/>
    <x v="94"/>
    <n v="743"/>
    <n v="19"/>
    <n v="181"/>
    <n v="12"/>
    <n v="0"/>
    <n v="200"/>
    <n v="2"/>
    <x v="5"/>
    <x v="1"/>
    <n v="7.3417116340985515"/>
    <n v="6"/>
    <x v="10"/>
    <n v="10.993259069763505"/>
    <n v="5"/>
    <n v="0"/>
    <n v="0"/>
    <n v="1"/>
    <n v="0"/>
    <n v="0"/>
    <n v="0"/>
    <n v="0"/>
    <x v="0"/>
  </r>
  <r>
    <n v="8932"/>
    <n v="1969"/>
    <x v="16"/>
    <x v="1"/>
    <x v="1"/>
    <x v="0"/>
    <x v="0"/>
    <x v="0"/>
    <x v="598"/>
    <x v="4"/>
    <n v="0"/>
    <n v="1"/>
    <x v="2"/>
    <d v="2012-10-29T00:00:00"/>
    <x v="204"/>
    <d v="2021-02-05T00:00:00"/>
    <x v="37"/>
    <n v="960"/>
    <n v="28"/>
    <n v="183"/>
    <n v="220"/>
    <n v="70"/>
    <n v="70"/>
    <n v="4"/>
    <x v="3"/>
    <x v="1"/>
    <n v="8.9769198397353964"/>
    <n v="6"/>
    <x v="11"/>
    <n v="5.682453363532133"/>
    <n v="6"/>
    <n v="0"/>
    <n v="0"/>
    <n v="0"/>
    <n v="0"/>
    <n v="0"/>
    <n v="0"/>
    <n v="0"/>
    <x v="3"/>
  </r>
  <r>
    <n v="5758"/>
    <n v="1982"/>
    <x v="1"/>
    <x v="2"/>
    <x v="2"/>
    <x v="1"/>
    <x v="1"/>
    <x v="0"/>
    <x v="599"/>
    <x v="4"/>
    <n v="0"/>
    <n v="0"/>
    <x v="1"/>
    <d v="2014-01-14T00:00:00"/>
    <x v="224"/>
    <d v="2021-02-05T00:00:00"/>
    <x v="12"/>
    <n v="1074"/>
    <n v="0"/>
    <n v="69"/>
    <n v="0"/>
    <n v="0"/>
    <n v="46"/>
    <n v="1"/>
    <x v="11"/>
    <x v="1"/>
    <n v="9.9392926920500884"/>
    <n v="4"/>
    <x v="2"/>
    <n v="13.293836076419938"/>
    <n v="6"/>
    <n v="1"/>
    <n v="1"/>
    <n v="1"/>
    <n v="0"/>
    <n v="1"/>
    <n v="1"/>
    <n v="0"/>
    <x v="0"/>
  </r>
  <r>
    <n v="25"/>
    <n v="1958"/>
    <x v="18"/>
    <x v="2"/>
    <x v="2"/>
    <x v="1"/>
    <x v="1"/>
    <x v="0"/>
    <x v="600"/>
    <x v="4"/>
    <n v="0"/>
    <n v="1"/>
    <x v="2"/>
    <d v="2012-11-16T00:00:00"/>
    <x v="396"/>
    <d v="2021-02-05T00:00:00"/>
    <x v="7"/>
    <n v="460"/>
    <n v="35"/>
    <n v="422"/>
    <n v="33"/>
    <n v="12"/>
    <n v="153"/>
    <n v="2"/>
    <x v="4"/>
    <x v="2"/>
    <n v="5.7405303147636397"/>
    <n v="6"/>
    <x v="6"/>
    <n v="6.6479920458232815"/>
    <n v="4"/>
    <n v="0"/>
    <n v="0"/>
    <n v="0"/>
    <n v="0"/>
    <n v="0"/>
    <n v="0"/>
    <n v="0"/>
    <x v="4"/>
  </r>
  <r>
    <n v="10833"/>
    <n v="1975"/>
    <x v="6"/>
    <x v="2"/>
    <x v="2"/>
    <x v="1"/>
    <x v="1"/>
    <x v="0"/>
    <x v="601"/>
    <x v="4"/>
    <n v="0"/>
    <n v="1"/>
    <x v="2"/>
    <d v="2014-05-24T00:00:00"/>
    <x v="225"/>
    <d v="2021-02-05T00:00:00"/>
    <x v="74"/>
    <n v="790"/>
    <n v="19"/>
    <n v="133"/>
    <n v="12"/>
    <n v="0"/>
    <n v="19"/>
    <n v="3"/>
    <x v="7"/>
    <x v="1"/>
    <n v="8.171370670757554"/>
    <n v="3"/>
    <x v="2"/>
    <n v="13.379611430318377"/>
    <n v="6"/>
    <n v="0"/>
    <n v="0"/>
    <n v="0"/>
    <n v="1"/>
    <n v="0"/>
    <n v="0"/>
    <n v="0"/>
    <x v="0"/>
  </r>
  <r>
    <n v="11084"/>
    <n v="1976"/>
    <x v="0"/>
    <x v="1"/>
    <x v="1"/>
    <x v="0"/>
    <x v="0"/>
    <x v="0"/>
    <x v="602"/>
    <x v="4"/>
    <n v="0"/>
    <n v="1"/>
    <x v="2"/>
    <d v="2013-11-14T00:00:00"/>
    <x v="277"/>
    <d v="2021-02-05T00:00:00"/>
    <x v="15"/>
    <n v="738"/>
    <n v="0"/>
    <n v="232"/>
    <n v="13"/>
    <n v="20"/>
    <n v="50"/>
    <n v="2"/>
    <x v="9"/>
    <x v="2"/>
    <n v="3.3682518046022505"/>
    <n v="5"/>
    <x v="6"/>
    <n v="6.7701521404294942"/>
    <n v="7"/>
    <n v="0"/>
    <n v="0"/>
    <n v="0"/>
    <n v="0"/>
    <n v="0"/>
    <n v="1"/>
    <n v="0"/>
    <x v="4"/>
  </r>
  <r>
    <n v="5172"/>
    <n v="1976"/>
    <x v="0"/>
    <x v="1"/>
    <x v="1"/>
    <x v="0"/>
    <x v="0"/>
    <x v="0"/>
    <x v="602"/>
    <x v="4"/>
    <n v="0"/>
    <n v="1"/>
    <x v="2"/>
    <d v="2013-11-14T00:00:00"/>
    <x v="277"/>
    <d v="2021-02-05T00:00:00"/>
    <x v="15"/>
    <n v="738"/>
    <n v="0"/>
    <n v="232"/>
    <n v="13"/>
    <n v="20"/>
    <n v="50"/>
    <n v="2"/>
    <x v="9"/>
    <x v="2"/>
    <n v="3.2920443812706934"/>
    <n v="5"/>
    <x v="6"/>
    <n v="7.1760831301914418"/>
    <n v="7"/>
    <n v="0"/>
    <n v="0"/>
    <n v="0"/>
    <n v="0"/>
    <n v="0"/>
    <n v="0"/>
    <n v="0"/>
    <x v="0"/>
  </r>
  <r>
    <n v="6142"/>
    <n v="1943"/>
    <x v="54"/>
    <x v="1"/>
    <x v="1"/>
    <x v="1"/>
    <x v="1"/>
    <x v="0"/>
    <x v="603"/>
    <x v="4"/>
    <n v="0"/>
    <n v="0"/>
    <x v="1"/>
    <d v="2013-08-20T00:00:00"/>
    <x v="163"/>
    <d v="2021-02-05T00:00:00"/>
    <x v="88"/>
    <n v="629"/>
    <n v="17"/>
    <n v="177"/>
    <n v="69"/>
    <n v="0"/>
    <n v="8"/>
    <n v="1"/>
    <x v="8"/>
    <x v="2"/>
    <n v="4.6548326692129072"/>
    <n v="3"/>
    <x v="8"/>
    <n v="5.3259126353414397"/>
    <n v="2"/>
    <n v="0"/>
    <n v="0"/>
    <n v="0"/>
    <n v="0"/>
    <n v="0"/>
    <n v="0"/>
    <n v="1"/>
    <x v="0"/>
  </r>
  <r>
    <n v="6312"/>
    <n v="1959"/>
    <x v="34"/>
    <x v="2"/>
    <x v="2"/>
    <x v="1"/>
    <x v="1"/>
    <x v="0"/>
    <x v="604"/>
    <x v="4"/>
    <n v="0"/>
    <n v="1"/>
    <x v="2"/>
    <d v="2013-03-17T00:00:00"/>
    <x v="335"/>
    <d v="2021-02-05T00:00:00"/>
    <x v="16"/>
    <n v="258"/>
    <n v="107"/>
    <n v="291"/>
    <n v="84"/>
    <n v="37"/>
    <n v="86"/>
    <n v="4"/>
    <x v="11"/>
    <x v="1"/>
    <n v="10.074175329304339"/>
    <n v="3"/>
    <x v="2"/>
    <n v="13.387669671052137"/>
    <n v="7"/>
    <n v="0"/>
    <n v="0"/>
    <n v="0"/>
    <n v="0"/>
    <n v="0"/>
    <n v="0"/>
    <n v="0"/>
    <x v="5"/>
  </r>
  <r>
    <n v="9940"/>
    <n v="1958"/>
    <x v="18"/>
    <x v="2"/>
    <x v="2"/>
    <x v="0"/>
    <x v="0"/>
    <x v="0"/>
    <x v="605"/>
    <x v="4"/>
    <n v="0"/>
    <n v="1"/>
    <x v="2"/>
    <d v="2012-12-23T00:00:00"/>
    <x v="397"/>
    <d v="2021-02-05T00:00:00"/>
    <x v="23"/>
    <n v="382"/>
    <n v="114"/>
    <n v="276"/>
    <n v="75"/>
    <n v="124"/>
    <n v="38"/>
    <n v="2"/>
    <x v="4"/>
    <x v="2"/>
    <n v="5.9248747985514729"/>
    <n v="4"/>
    <x v="7"/>
    <n v="3.735895682572028"/>
    <n v="3"/>
    <n v="0"/>
    <n v="0"/>
    <n v="0"/>
    <n v="0"/>
    <n v="0"/>
    <n v="0"/>
    <n v="0"/>
    <x v="3"/>
  </r>
  <r>
    <n v="7922"/>
    <n v="1951"/>
    <x v="17"/>
    <x v="0"/>
    <x v="0"/>
    <x v="3"/>
    <x v="3"/>
    <x v="1"/>
    <x v="606"/>
    <x v="4"/>
    <n v="0"/>
    <n v="1"/>
    <x v="2"/>
    <d v="2012-08-12T00:00:00"/>
    <x v="358"/>
    <d v="2021-02-05T00:00:00"/>
    <x v="16"/>
    <n v="819"/>
    <n v="0"/>
    <n v="72"/>
    <n v="12"/>
    <n v="0"/>
    <n v="63"/>
    <n v="2"/>
    <x v="10"/>
    <x v="1"/>
    <n v="11.045754158188776"/>
    <n v="2"/>
    <x v="3"/>
    <n v="9.6051594819670338"/>
    <n v="7"/>
    <n v="0"/>
    <n v="0"/>
    <n v="0"/>
    <n v="1"/>
    <n v="0"/>
    <n v="0"/>
    <n v="0"/>
    <x v="3"/>
  </r>
  <r>
    <n v="6457"/>
    <n v="1976"/>
    <x v="0"/>
    <x v="2"/>
    <x v="2"/>
    <x v="2"/>
    <x v="2"/>
    <x v="1"/>
    <x v="607"/>
    <x v="4"/>
    <n v="0"/>
    <n v="1"/>
    <x v="2"/>
    <d v="2014-05-29T00:00:00"/>
    <x v="72"/>
    <d v="2021-02-05T00:00:00"/>
    <x v="24"/>
    <n v="527"/>
    <n v="24"/>
    <n v="230"/>
    <n v="32"/>
    <n v="24"/>
    <n v="65"/>
    <n v="2"/>
    <x v="4"/>
    <x v="2"/>
    <n v="6.2846257346286283"/>
    <n v="4"/>
    <x v="9"/>
    <n v="11.863102532148337"/>
    <n v="4"/>
    <n v="0"/>
    <n v="0"/>
    <n v="0"/>
    <n v="0"/>
    <n v="0"/>
    <n v="0"/>
    <n v="0"/>
    <x v="3"/>
  </r>
  <r>
    <n v="8233"/>
    <n v="1950"/>
    <x v="48"/>
    <x v="1"/>
    <x v="1"/>
    <x v="4"/>
    <x v="4"/>
    <x v="1"/>
    <x v="608"/>
    <x v="4"/>
    <n v="0"/>
    <n v="1"/>
    <x v="2"/>
    <d v="2014-01-26T00:00:00"/>
    <x v="257"/>
    <d v="2021-02-05T00:00:00"/>
    <x v="7"/>
    <n v="508"/>
    <n v="5"/>
    <n v="21"/>
    <n v="7"/>
    <n v="5"/>
    <n v="10"/>
    <n v="4"/>
    <x v="5"/>
    <x v="1"/>
    <n v="6.7500724760696027"/>
    <n v="3"/>
    <x v="6"/>
    <n v="7.1227583071035214"/>
    <n v="5"/>
    <n v="0"/>
    <n v="0"/>
    <n v="0"/>
    <n v="1"/>
    <n v="0"/>
    <n v="0"/>
    <n v="0"/>
    <x v="4"/>
  </r>
  <r>
    <n v="8427"/>
    <n v="1956"/>
    <x v="27"/>
    <x v="1"/>
    <x v="1"/>
    <x v="3"/>
    <x v="3"/>
    <x v="1"/>
    <x v="609"/>
    <x v="4"/>
    <n v="0"/>
    <n v="0"/>
    <x v="1"/>
    <d v="2012-11-23T00:00:00"/>
    <x v="398"/>
    <d v="2021-02-05T00:00:00"/>
    <x v="46"/>
    <n v="556"/>
    <n v="14"/>
    <n v="717"/>
    <n v="210"/>
    <n v="0"/>
    <n v="43"/>
    <n v="1"/>
    <x v="5"/>
    <x v="1"/>
    <n v="7.1051718933544574"/>
    <n v="5"/>
    <x v="3"/>
    <n v="9.6188677387910175"/>
    <n v="4"/>
    <n v="0"/>
    <n v="0"/>
    <n v="0"/>
    <n v="0"/>
    <n v="0"/>
    <n v="0"/>
    <n v="0"/>
    <x v="0"/>
  </r>
  <r>
    <n v="217"/>
    <n v="1956"/>
    <x v="27"/>
    <x v="1"/>
    <x v="1"/>
    <x v="3"/>
    <x v="3"/>
    <x v="1"/>
    <x v="609"/>
    <x v="4"/>
    <n v="0"/>
    <n v="0"/>
    <x v="1"/>
    <d v="2012-11-23T00:00:00"/>
    <x v="398"/>
    <d v="2021-02-05T00:00:00"/>
    <x v="46"/>
    <n v="556"/>
    <n v="14"/>
    <n v="717"/>
    <n v="210"/>
    <n v="0"/>
    <n v="43"/>
    <n v="1"/>
    <x v="5"/>
    <x v="1"/>
    <n v="6.9285254830304703"/>
    <n v="5"/>
    <x v="3"/>
    <n v="9.9386477094817085"/>
    <n v="4"/>
    <n v="0"/>
    <n v="0"/>
    <n v="0"/>
    <n v="0"/>
    <n v="0"/>
    <n v="0"/>
    <n v="0"/>
    <x v="4"/>
  </r>
  <r>
    <n v="1867"/>
    <n v="1957"/>
    <x v="50"/>
    <x v="2"/>
    <x v="2"/>
    <x v="3"/>
    <x v="3"/>
    <x v="1"/>
    <x v="610"/>
    <x v="4"/>
    <n v="0"/>
    <n v="0"/>
    <x v="1"/>
    <d v="2012-11-13T00:00:00"/>
    <x v="293"/>
    <d v="2021-02-05T00:00:00"/>
    <x v="25"/>
    <n v="652"/>
    <n v="48"/>
    <n v="350"/>
    <n v="94"/>
    <n v="84"/>
    <n v="108"/>
    <n v="1"/>
    <x v="3"/>
    <x v="1"/>
    <n v="9.1334368379402591"/>
    <n v="3"/>
    <x v="11"/>
    <n v="6.0939353845365432"/>
    <n v="5"/>
    <n v="0"/>
    <n v="0"/>
    <n v="0"/>
    <n v="0"/>
    <n v="0"/>
    <n v="1"/>
    <n v="0"/>
    <x v="0"/>
  </r>
  <r>
    <n v="8957"/>
    <n v="1952"/>
    <x v="41"/>
    <x v="3"/>
    <x v="1"/>
    <x v="3"/>
    <x v="3"/>
    <x v="1"/>
    <x v="611"/>
    <x v="4"/>
    <n v="1"/>
    <n v="1"/>
    <x v="0"/>
    <d v="2013-06-10T00:00:00"/>
    <x v="399"/>
    <d v="2021-02-05T00:00:00"/>
    <x v="81"/>
    <n v="480"/>
    <n v="86"/>
    <n v="249"/>
    <n v="75"/>
    <n v="86"/>
    <n v="144"/>
    <n v="8"/>
    <x v="4"/>
    <x v="2"/>
    <n v="5.9863246871389295"/>
    <n v="3"/>
    <x v="8"/>
    <n v="4.6364014696994529"/>
    <n v="6"/>
    <n v="0"/>
    <n v="0"/>
    <n v="0"/>
    <n v="0"/>
    <n v="0"/>
    <n v="0"/>
    <n v="0"/>
    <x v="3"/>
  </r>
  <r>
    <n v="7732"/>
    <n v="1978"/>
    <x v="37"/>
    <x v="2"/>
    <x v="2"/>
    <x v="1"/>
    <x v="1"/>
    <x v="0"/>
    <x v="612"/>
    <x v="4"/>
    <n v="1"/>
    <n v="0"/>
    <x v="2"/>
    <d v="2014-01-02T00:00:00"/>
    <x v="323"/>
    <d v="2021-02-05T00:00:00"/>
    <x v="6"/>
    <n v="293"/>
    <n v="0"/>
    <n v="124"/>
    <n v="179"/>
    <n v="97"/>
    <n v="52"/>
    <n v="1"/>
    <x v="5"/>
    <x v="1"/>
    <n v="6.7526077782224414"/>
    <n v="2"/>
    <x v="3"/>
    <n v="10.391163921387633"/>
    <n v="5"/>
    <n v="0"/>
    <n v="0"/>
    <n v="0"/>
    <n v="0"/>
    <n v="0"/>
    <n v="0"/>
    <n v="0"/>
    <x v="0"/>
  </r>
  <r>
    <n v="1802"/>
    <n v="1971"/>
    <x v="2"/>
    <x v="2"/>
    <x v="2"/>
    <x v="1"/>
    <x v="1"/>
    <x v="0"/>
    <x v="613"/>
    <x v="4"/>
    <n v="0"/>
    <n v="1"/>
    <x v="2"/>
    <d v="2013-01-17T00:00:00"/>
    <x v="34"/>
    <d v="2021-02-05T00:00:00"/>
    <x v="12"/>
    <n v="412"/>
    <n v="5"/>
    <n v="119"/>
    <n v="38"/>
    <n v="29"/>
    <n v="77"/>
    <n v="3"/>
    <x v="9"/>
    <x v="2"/>
    <n v="3.2232108442044458"/>
    <n v="3"/>
    <x v="9"/>
    <n v="11.937152158230685"/>
    <n v="2"/>
    <n v="0"/>
    <n v="0"/>
    <n v="0"/>
    <n v="0"/>
    <n v="0"/>
    <n v="0"/>
    <n v="0"/>
    <x v="0"/>
  </r>
  <r>
    <n v="843"/>
    <n v="1971"/>
    <x v="2"/>
    <x v="2"/>
    <x v="2"/>
    <x v="1"/>
    <x v="1"/>
    <x v="0"/>
    <x v="614"/>
    <x v="4"/>
    <n v="1"/>
    <n v="0"/>
    <x v="2"/>
    <d v="2014-05-26T00:00:00"/>
    <x v="333"/>
    <d v="2021-02-05T00:00:00"/>
    <x v="32"/>
    <n v="303"/>
    <n v="0"/>
    <n v="280"/>
    <n v="60"/>
    <n v="147"/>
    <n v="15"/>
    <n v="4"/>
    <x v="7"/>
    <x v="1"/>
    <n v="7.9295991091628224"/>
    <n v="2"/>
    <x v="10"/>
    <n v="11.342702926418529"/>
    <n v="6"/>
    <n v="0"/>
    <n v="0"/>
    <n v="0"/>
    <n v="0"/>
    <n v="0"/>
    <n v="0"/>
    <n v="0"/>
    <x v="0"/>
  </r>
  <r>
    <n v="10281"/>
    <n v="1970"/>
    <x v="8"/>
    <x v="2"/>
    <x v="2"/>
    <x v="2"/>
    <x v="2"/>
    <x v="1"/>
    <x v="615"/>
    <x v="4"/>
    <n v="1"/>
    <n v="0"/>
    <x v="2"/>
    <d v="2014-02-07T00:00:00"/>
    <x v="6"/>
    <d v="2021-02-05T00:00:00"/>
    <x v="86"/>
    <n v="180"/>
    <n v="60"/>
    <n v="241"/>
    <n v="13"/>
    <n v="54"/>
    <n v="54"/>
    <n v="2"/>
    <x v="8"/>
    <x v="2"/>
    <n v="5.3413557742222828"/>
    <n v="5"/>
    <x v="6"/>
    <n v="6.8511800099050779"/>
    <n v="4"/>
    <n v="0"/>
    <n v="0"/>
    <n v="0"/>
    <n v="0"/>
    <n v="0"/>
    <n v="1"/>
    <n v="0"/>
    <x v="6"/>
  </r>
  <r>
    <n v="9645"/>
    <n v="1968"/>
    <x v="43"/>
    <x v="2"/>
    <x v="2"/>
    <x v="1"/>
    <x v="1"/>
    <x v="0"/>
    <x v="616"/>
    <x v="4"/>
    <n v="0"/>
    <n v="0"/>
    <x v="1"/>
    <d v="2012-10-14T00:00:00"/>
    <x v="160"/>
    <d v="2021-02-05T00:00:00"/>
    <x v="3"/>
    <n v="920"/>
    <n v="138"/>
    <n v="168"/>
    <n v="36"/>
    <n v="46"/>
    <n v="30"/>
    <n v="1"/>
    <x v="3"/>
    <x v="1"/>
    <n v="9.0831644711185611"/>
    <n v="4"/>
    <x v="3"/>
    <n v="10.241491513773356"/>
    <n v="6"/>
    <n v="0"/>
    <n v="0"/>
    <n v="0"/>
    <n v="0"/>
    <n v="0"/>
    <n v="0"/>
    <n v="0"/>
    <x v="0"/>
  </r>
  <r>
    <n v="1640"/>
    <n v="1954"/>
    <x v="20"/>
    <x v="2"/>
    <x v="2"/>
    <x v="2"/>
    <x v="2"/>
    <x v="1"/>
    <x v="617"/>
    <x v="4"/>
    <n v="1"/>
    <n v="1"/>
    <x v="0"/>
    <d v="2014-06-22T00:00:00"/>
    <x v="177"/>
    <d v="2021-02-05T00:00:00"/>
    <x v="92"/>
    <n v="66"/>
    <n v="0"/>
    <n v="16"/>
    <n v="0"/>
    <n v="6"/>
    <n v="20"/>
    <n v="2"/>
    <x v="1"/>
    <x v="0"/>
    <n v="0.95718906370928525"/>
    <n v="1"/>
    <x v="7"/>
    <n v="4.1622824630973758"/>
    <n v="3"/>
    <n v="0"/>
    <n v="0"/>
    <n v="0"/>
    <n v="0"/>
    <n v="0"/>
    <n v="0"/>
    <n v="0"/>
    <x v="0"/>
  </r>
  <r>
    <n v="9242"/>
    <n v="1990"/>
    <x v="12"/>
    <x v="2"/>
    <x v="2"/>
    <x v="3"/>
    <x v="3"/>
    <x v="1"/>
    <x v="618"/>
    <x v="4"/>
    <n v="0"/>
    <n v="0"/>
    <x v="1"/>
    <d v="2013-08-17T00:00:00"/>
    <x v="370"/>
    <d v="2021-02-05T00:00:00"/>
    <x v="49"/>
    <n v="836"/>
    <n v="185"/>
    <n v="575"/>
    <n v="24"/>
    <n v="25"/>
    <n v="77"/>
    <n v="1"/>
    <x v="4"/>
    <x v="2"/>
    <n v="6.1775077192048693"/>
    <n v="3"/>
    <x v="4"/>
    <n v="8.9441991502862486"/>
    <n v="4"/>
    <n v="0"/>
    <n v="0"/>
    <n v="1"/>
    <n v="0"/>
    <n v="0"/>
    <n v="1"/>
    <n v="0"/>
    <x v="3"/>
  </r>
  <r>
    <n v="6059"/>
    <n v="1953"/>
    <x v="19"/>
    <x v="0"/>
    <x v="0"/>
    <x v="0"/>
    <x v="0"/>
    <x v="0"/>
    <x v="619"/>
    <x v="4"/>
    <n v="1"/>
    <n v="2"/>
    <x v="3"/>
    <d v="2013-03-04T00:00:00"/>
    <x v="21"/>
    <d v="2021-02-05T00:00:00"/>
    <x v="6"/>
    <n v="986"/>
    <n v="36"/>
    <n v="168"/>
    <n v="16"/>
    <n v="0"/>
    <n v="108"/>
    <n v="7"/>
    <x v="10"/>
    <x v="1"/>
    <n v="11.202725560122371"/>
    <n v="3"/>
    <x v="7"/>
    <n v="4.2722948741840909"/>
    <n v="7"/>
    <n v="0"/>
    <n v="0"/>
    <n v="0"/>
    <n v="0"/>
    <n v="0"/>
    <n v="1"/>
    <n v="0"/>
    <x v="0"/>
  </r>
  <r>
    <n v="380"/>
    <n v="1954"/>
    <x v="20"/>
    <x v="2"/>
    <x v="2"/>
    <x v="2"/>
    <x v="2"/>
    <x v="1"/>
    <x v="620"/>
    <x v="4"/>
    <n v="0"/>
    <n v="1"/>
    <x v="2"/>
    <d v="2012-09-10T00:00:00"/>
    <x v="196"/>
    <d v="2021-02-05T00:00:00"/>
    <x v="43"/>
    <n v="1170"/>
    <n v="48"/>
    <n v="320"/>
    <n v="42"/>
    <n v="32"/>
    <n v="192"/>
    <n v="5"/>
    <x v="10"/>
    <x v="1"/>
    <n v="10.82239938568906"/>
    <n v="4"/>
    <x v="4"/>
    <n v="9.0248038648065698"/>
    <n v="8"/>
    <n v="0"/>
    <n v="0"/>
    <n v="1"/>
    <n v="0"/>
    <n v="0"/>
    <n v="1"/>
    <n v="0"/>
    <x v="3"/>
  </r>
  <r>
    <n v="7165"/>
    <n v="1972"/>
    <x v="38"/>
    <x v="2"/>
    <x v="2"/>
    <x v="0"/>
    <x v="0"/>
    <x v="0"/>
    <x v="621"/>
    <x v="4"/>
    <n v="0"/>
    <n v="1"/>
    <x v="2"/>
    <d v="2013-10-22T00:00:00"/>
    <x v="400"/>
    <d v="2021-02-05T00:00:00"/>
    <x v="62"/>
    <n v="381"/>
    <n v="35"/>
    <n v="172"/>
    <n v="56"/>
    <n v="86"/>
    <n v="93"/>
    <n v="2"/>
    <x v="7"/>
    <x v="1"/>
    <n v="8.3118606831361159"/>
    <n v="2"/>
    <x v="3"/>
    <n v="9.858936879297385"/>
    <n v="5"/>
    <n v="0"/>
    <n v="0"/>
    <n v="0"/>
    <n v="0"/>
    <n v="0"/>
    <n v="0"/>
    <n v="0"/>
    <x v="0"/>
  </r>
  <r>
    <n v="7646"/>
    <n v="1989"/>
    <x v="35"/>
    <x v="2"/>
    <x v="2"/>
    <x v="3"/>
    <x v="3"/>
    <x v="1"/>
    <x v="622"/>
    <x v="4"/>
    <n v="1"/>
    <n v="0"/>
    <x v="2"/>
    <d v="2014-02-18T00:00:00"/>
    <x v="401"/>
    <d v="2021-02-05T00:00:00"/>
    <x v="89"/>
    <n v="218"/>
    <n v="63"/>
    <n v="282"/>
    <n v="137"/>
    <n v="35"/>
    <n v="70"/>
    <n v="4"/>
    <x v="8"/>
    <x v="2"/>
    <n v="4.8631590938323974"/>
    <n v="3"/>
    <x v="9"/>
    <n v="12.236011728302337"/>
    <n v="4"/>
    <n v="0"/>
    <n v="0"/>
    <n v="0"/>
    <n v="0"/>
    <n v="0"/>
    <n v="0"/>
    <n v="0"/>
    <x v="0"/>
  </r>
  <r>
    <n v="1029"/>
    <n v="1970"/>
    <x v="8"/>
    <x v="0"/>
    <x v="0"/>
    <x v="0"/>
    <x v="0"/>
    <x v="0"/>
    <x v="623"/>
    <x v="4"/>
    <n v="0"/>
    <n v="1"/>
    <x v="2"/>
    <d v="2013-08-01T00:00:00"/>
    <x v="389"/>
    <d v="2021-02-05T00:00:00"/>
    <x v="40"/>
    <n v="200"/>
    <n v="5"/>
    <n v="44"/>
    <n v="0"/>
    <n v="10"/>
    <n v="20"/>
    <n v="1"/>
    <x v="8"/>
    <x v="2"/>
    <n v="4.9700385004570276"/>
    <n v="1"/>
    <x v="8"/>
    <n v="5.1259970805161617"/>
    <n v="5"/>
    <n v="0"/>
    <n v="0"/>
    <n v="0"/>
    <n v="0"/>
    <n v="0"/>
    <n v="0"/>
    <n v="0"/>
    <x v="0"/>
  </r>
  <r>
    <n v="5140"/>
    <n v="1985"/>
    <x v="24"/>
    <x v="0"/>
    <x v="0"/>
    <x v="1"/>
    <x v="1"/>
    <x v="0"/>
    <x v="624"/>
    <x v="4"/>
    <n v="1"/>
    <n v="0"/>
    <x v="2"/>
    <d v="2012-08-24T00:00:00"/>
    <x v="402"/>
    <d v="2021-02-05T00:00:00"/>
    <x v="56"/>
    <n v="1047"/>
    <n v="0"/>
    <n v="140"/>
    <n v="67"/>
    <n v="38"/>
    <n v="153"/>
    <n v="2"/>
    <x v="6"/>
    <x v="2"/>
    <n v="4.3730180125589113"/>
    <n v="3"/>
    <x v="9"/>
    <n v="12.005355960952228"/>
    <n v="8"/>
    <n v="0"/>
    <n v="0"/>
    <n v="0"/>
    <n v="0"/>
    <n v="0"/>
    <n v="0"/>
    <n v="0"/>
    <x v="0"/>
  </r>
  <r>
    <n v="9750"/>
    <n v="1961"/>
    <x v="36"/>
    <x v="0"/>
    <x v="0"/>
    <x v="2"/>
    <x v="2"/>
    <x v="1"/>
    <x v="625"/>
    <x v="4"/>
    <n v="0"/>
    <n v="1"/>
    <x v="2"/>
    <d v="2013-02-07T00:00:00"/>
    <x v="403"/>
    <d v="2021-02-05T00:00:00"/>
    <x v="60"/>
    <n v="731"/>
    <n v="60"/>
    <n v="353"/>
    <n v="78"/>
    <n v="12"/>
    <n v="73"/>
    <n v="5"/>
    <x v="11"/>
    <x v="1"/>
    <n v="9.9212628622330623"/>
    <n v="3"/>
    <x v="8"/>
    <n v="5.1687803810972275"/>
    <n v="7"/>
    <n v="0"/>
    <n v="0"/>
    <n v="0"/>
    <n v="0"/>
    <n v="0"/>
    <n v="0"/>
    <n v="0"/>
    <x v="0"/>
  </r>
  <r>
    <n v="9595"/>
    <n v="1961"/>
    <x v="36"/>
    <x v="2"/>
    <x v="2"/>
    <x v="0"/>
    <x v="0"/>
    <x v="0"/>
    <x v="626"/>
    <x v="4"/>
    <n v="0"/>
    <n v="0"/>
    <x v="1"/>
    <d v="2013-01-11T00:00:00"/>
    <x v="165"/>
    <d v="2021-02-05T00:00:00"/>
    <x v="17"/>
    <n v="539"/>
    <n v="169"/>
    <n v="816"/>
    <n v="20"/>
    <n v="0"/>
    <n v="30"/>
    <n v="1"/>
    <x v="6"/>
    <x v="2"/>
    <n v="4.3401741441908879"/>
    <n v="5"/>
    <x v="7"/>
    <n v="3.8639550448884279"/>
    <n v="3"/>
    <n v="0"/>
    <n v="0"/>
    <n v="0"/>
    <n v="0"/>
    <n v="0"/>
    <n v="1"/>
    <n v="0"/>
    <x v="0"/>
  </r>
  <r>
    <n v="7488"/>
    <n v="1963"/>
    <x v="52"/>
    <x v="1"/>
    <x v="1"/>
    <x v="3"/>
    <x v="3"/>
    <x v="1"/>
    <x v="627"/>
    <x v="4"/>
    <n v="0"/>
    <n v="1"/>
    <x v="2"/>
    <d v="2013-01-22T00:00:00"/>
    <x v="404"/>
    <d v="2021-02-05T00:00:00"/>
    <x v="76"/>
    <n v="420"/>
    <n v="15"/>
    <n v="186"/>
    <n v="151"/>
    <n v="38"/>
    <n v="15"/>
    <n v="3"/>
    <x v="8"/>
    <x v="2"/>
    <n v="5.2112697460550814"/>
    <n v="3"/>
    <x v="2"/>
    <n v="12.771262760319765"/>
    <n v="3"/>
    <n v="0"/>
    <n v="0"/>
    <n v="0"/>
    <n v="0"/>
    <n v="0"/>
    <n v="0"/>
    <n v="0"/>
    <x v="0"/>
  </r>
  <r>
    <n v="2223"/>
    <n v="1965"/>
    <x v="42"/>
    <x v="3"/>
    <x v="1"/>
    <x v="2"/>
    <x v="2"/>
    <x v="1"/>
    <x v="628"/>
    <x v="4"/>
    <n v="0"/>
    <n v="1"/>
    <x v="2"/>
    <d v="2012-08-03T00:00:00"/>
    <x v="405"/>
    <d v="2021-02-05T00:00:00"/>
    <x v="97"/>
    <n v="1215"/>
    <n v="33"/>
    <n v="249"/>
    <n v="64"/>
    <n v="116"/>
    <n v="149"/>
    <n v="8"/>
    <x v="7"/>
    <x v="1"/>
    <n v="8.3169820222993085"/>
    <n v="9"/>
    <x v="5"/>
    <n v="7.7134667897940785"/>
    <n v="6"/>
    <n v="0"/>
    <n v="0"/>
    <n v="0"/>
    <n v="0"/>
    <n v="0"/>
    <n v="0"/>
    <n v="0"/>
    <x v="0"/>
  </r>
  <r>
    <n v="1665"/>
    <n v="1964"/>
    <x v="40"/>
    <x v="0"/>
    <x v="0"/>
    <x v="2"/>
    <x v="2"/>
    <x v="1"/>
    <x v="629"/>
    <x v="4"/>
    <n v="0"/>
    <n v="2"/>
    <x v="0"/>
    <d v="2013-09-23T00:00:00"/>
    <x v="406"/>
    <d v="2021-02-05T00:00:00"/>
    <x v="29"/>
    <n v="1459"/>
    <n v="0"/>
    <n v="61"/>
    <n v="0"/>
    <n v="15"/>
    <n v="215"/>
    <n v="5"/>
    <x v="12"/>
    <x v="0"/>
    <n v="2.188576216626732"/>
    <n v="5"/>
    <x v="11"/>
    <n v="5.702607565053686"/>
    <n v="5"/>
    <n v="0"/>
    <n v="1"/>
    <n v="1"/>
    <n v="0"/>
    <n v="1"/>
    <n v="1"/>
    <n v="0"/>
    <x v="3"/>
  </r>
  <r>
    <n v="5682"/>
    <n v="1953"/>
    <x v="19"/>
    <x v="0"/>
    <x v="0"/>
    <x v="3"/>
    <x v="3"/>
    <x v="1"/>
    <x v="630"/>
    <x v="4"/>
    <n v="0"/>
    <n v="1"/>
    <x v="2"/>
    <d v="2013-03-23T00:00:00"/>
    <x v="407"/>
    <d v="2021-02-05T00:00:00"/>
    <x v="73"/>
    <n v="948"/>
    <n v="10"/>
    <n v="86"/>
    <n v="13"/>
    <n v="21"/>
    <n v="21"/>
    <n v="4"/>
    <x v="4"/>
    <x v="2"/>
    <n v="5.9043732975037839"/>
    <n v="9"/>
    <x v="10"/>
    <n v="11.128223034245528"/>
    <n v="5"/>
    <n v="0"/>
    <n v="0"/>
    <n v="0"/>
    <n v="0"/>
    <n v="0"/>
    <n v="0"/>
    <n v="0"/>
    <x v="6"/>
  </r>
  <r>
    <n v="4440"/>
    <n v="1964"/>
    <x v="40"/>
    <x v="1"/>
    <x v="1"/>
    <x v="1"/>
    <x v="1"/>
    <x v="0"/>
    <x v="631"/>
    <x v="4"/>
    <n v="0"/>
    <n v="1"/>
    <x v="2"/>
    <d v="2013-09-10T00:00:00"/>
    <x v="111"/>
    <d v="2021-02-05T00:00:00"/>
    <x v="69"/>
    <n v="509"/>
    <n v="0"/>
    <n v="27"/>
    <n v="0"/>
    <n v="0"/>
    <n v="10"/>
    <n v="1"/>
    <x v="7"/>
    <x v="1"/>
    <n v="7.8754198970898539"/>
    <n v="3"/>
    <x v="11"/>
    <n v="5.9286460688215978"/>
    <n v="7"/>
    <n v="0"/>
    <n v="0"/>
    <n v="0"/>
    <n v="1"/>
    <n v="0"/>
    <n v="0"/>
    <n v="0"/>
    <x v="3"/>
  </r>
  <r>
    <n v="5519"/>
    <n v="1956"/>
    <x v="27"/>
    <x v="2"/>
    <x v="2"/>
    <x v="0"/>
    <x v="0"/>
    <x v="0"/>
    <x v="632"/>
    <x v="4"/>
    <n v="0"/>
    <n v="1"/>
    <x v="2"/>
    <d v="2013-08-07T00:00:00"/>
    <x v="89"/>
    <d v="2021-02-05T00:00:00"/>
    <x v="73"/>
    <n v="316"/>
    <n v="58"/>
    <n v="161"/>
    <n v="76"/>
    <n v="51"/>
    <n v="135"/>
    <n v="1"/>
    <x v="4"/>
    <x v="2"/>
    <n v="6.0299163016160859"/>
    <n v="9"/>
    <x v="7"/>
    <n v="3.8907666241472874"/>
    <n v="5"/>
    <n v="0"/>
    <n v="0"/>
    <n v="0"/>
    <n v="0"/>
    <n v="0"/>
    <n v="1"/>
    <n v="0"/>
    <x v="3"/>
  </r>
  <r>
    <n v="5529"/>
    <n v="1946"/>
    <x v="46"/>
    <x v="0"/>
    <x v="0"/>
    <x v="0"/>
    <x v="0"/>
    <x v="0"/>
    <x v="633"/>
    <x v="4"/>
    <n v="2"/>
    <n v="1"/>
    <x v="3"/>
    <d v="2014-06-10T00:00:00"/>
    <x v="408"/>
    <d v="2021-02-05T00:00:00"/>
    <x v="68"/>
    <n v="406"/>
    <n v="0"/>
    <n v="30"/>
    <n v="0"/>
    <n v="0"/>
    <n v="8"/>
    <n v="7"/>
    <x v="7"/>
    <x v="1"/>
    <n v="8.3803358166175332"/>
    <n v="2"/>
    <x v="8"/>
    <n v="5.2805636321244052"/>
    <n v="7"/>
    <n v="1"/>
    <n v="0"/>
    <n v="0"/>
    <n v="0"/>
    <n v="0"/>
    <n v="0"/>
    <n v="0"/>
    <x v="4"/>
  </r>
  <r>
    <n v="4001"/>
    <n v="1946"/>
    <x v="46"/>
    <x v="0"/>
    <x v="0"/>
    <x v="0"/>
    <x v="0"/>
    <x v="0"/>
    <x v="633"/>
    <x v="4"/>
    <n v="2"/>
    <n v="1"/>
    <x v="3"/>
    <d v="2014-06-10T00:00:00"/>
    <x v="408"/>
    <d v="2021-02-05T00:00:00"/>
    <x v="68"/>
    <n v="406"/>
    <n v="0"/>
    <n v="30"/>
    <n v="0"/>
    <n v="0"/>
    <n v="8"/>
    <n v="7"/>
    <x v="7"/>
    <x v="1"/>
    <n v="8.2449647228751388"/>
    <n v="2"/>
    <x v="8"/>
    <n v="4.9960280039244704"/>
    <n v="7"/>
    <n v="1"/>
    <n v="0"/>
    <n v="0"/>
    <n v="0"/>
    <n v="0"/>
    <n v="0"/>
    <n v="0"/>
    <x v="3"/>
  </r>
  <r>
    <n v="4756"/>
    <n v="1952"/>
    <x v="41"/>
    <x v="3"/>
    <x v="1"/>
    <x v="2"/>
    <x v="2"/>
    <x v="1"/>
    <x v="634"/>
    <x v="4"/>
    <n v="0"/>
    <n v="0"/>
    <x v="1"/>
    <d v="2013-12-20T00:00:00"/>
    <x v="409"/>
    <d v="2021-02-05T00:00:00"/>
    <x v="25"/>
    <n v="176"/>
    <n v="29"/>
    <n v="818"/>
    <n v="0"/>
    <n v="33"/>
    <n v="112"/>
    <n v="1"/>
    <x v="5"/>
    <x v="1"/>
    <n v="6.6681604872548412"/>
    <n v="6"/>
    <x v="10"/>
    <n v="11.196900652186264"/>
    <n v="4"/>
    <n v="0"/>
    <n v="0"/>
    <n v="0"/>
    <n v="0"/>
    <n v="0"/>
    <n v="1"/>
    <n v="0"/>
    <x v="0"/>
  </r>
  <r>
    <n v="7476"/>
    <n v="1964"/>
    <x v="40"/>
    <x v="1"/>
    <x v="1"/>
    <x v="3"/>
    <x v="3"/>
    <x v="1"/>
    <x v="635"/>
    <x v="4"/>
    <n v="0"/>
    <n v="1"/>
    <x v="2"/>
    <d v="2012-12-02T00:00:00"/>
    <x v="410"/>
    <d v="2021-02-05T00:00:00"/>
    <x v="69"/>
    <n v="928"/>
    <n v="63"/>
    <n v="254"/>
    <n v="0"/>
    <n v="12"/>
    <n v="12"/>
    <n v="4"/>
    <x v="8"/>
    <x v="2"/>
    <n v="5.0680980024834845"/>
    <n v="4"/>
    <x v="3"/>
    <n v="10.382641482224875"/>
    <n v="4"/>
    <n v="0"/>
    <n v="0"/>
    <n v="0"/>
    <n v="1"/>
    <n v="0"/>
    <n v="0"/>
    <n v="0"/>
    <x v="3"/>
  </r>
  <r>
    <n v="9166"/>
    <n v="1968"/>
    <x v="43"/>
    <x v="2"/>
    <x v="2"/>
    <x v="1"/>
    <x v="1"/>
    <x v="0"/>
    <x v="636"/>
    <x v="4"/>
    <n v="0"/>
    <n v="1"/>
    <x v="2"/>
    <d v="2013-08-09T00:00:00"/>
    <x v="411"/>
    <d v="2021-02-05T00:00:00"/>
    <x v="37"/>
    <n v="387"/>
    <n v="84"/>
    <n v="141"/>
    <n v="73"/>
    <n v="35"/>
    <n v="162"/>
    <n v="3"/>
    <x v="6"/>
    <x v="2"/>
    <n v="4.0799773426681085"/>
    <n v="4"/>
    <x v="9"/>
    <n v="11.730195315546606"/>
    <n v="2"/>
    <n v="0"/>
    <n v="0"/>
    <n v="0"/>
    <n v="0"/>
    <n v="0"/>
    <n v="0"/>
    <n v="0"/>
    <x v="0"/>
  </r>
  <r>
    <n v="8091"/>
    <n v="1956"/>
    <x v="27"/>
    <x v="2"/>
    <x v="2"/>
    <x v="1"/>
    <x v="1"/>
    <x v="0"/>
    <x v="637"/>
    <x v="4"/>
    <n v="0"/>
    <n v="1"/>
    <x v="2"/>
    <d v="2012-09-02T00:00:00"/>
    <x v="412"/>
    <d v="2021-02-05T00:00:00"/>
    <x v="93"/>
    <n v="423"/>
    <n v="184"/>
    <n v="368"/>
    <n v="13"/>
    <n v="97"/>
    <n v="21"/>
    <n v="1"/>
    <x v="4"/>
    <x v="2"/>
    <n v="5.6418681392288725"/>
    <n v="4"/>
    <x v="11"/>
    <n v="6.3653295544077508"/>
    <n v="5"/>
    <n v="0"/>
    <n v="0"/>
    <n v="0"/>
    <n v="0"/>
    <n v="0"/>
    <n v="0"/>
    <n v="0"/>
    <x v="2"/>
  </r>
  <r>
    <n v="4405"/>
    <n v="1956"/>
    <x v="27"/>
    <x v="1"/>
    <x v="1"/>
    <x v="1"/>
    <x v="1"/>
    <x v="0"/>
    <x v="638"/>
    <x v="4"/>
    <n v="0"/>
    <n v="2"/>
    <x v="0"/>
    <d v="2013-07-30T00:00:00"/>
    <x v="413"/>
    <d v="2021-02-05T00:00:00"/>
    <x v="38"/>
    <n v="622"/>
    <n v="7"/>
    <n v="115"/>
    <n v="30"/>
    <n v="0"/>
    <n v="15"/>
    <n v="2"/>
    <x v="4"/>
    <x v="2"/>
    <n v="5.7638679198132046"/>
    <n v="3"/>
    <x v="9"/>
    <n v="11.688325336346725"/>
    <n v="5"/>
    <n v="0"/>
    <n v="0"/>
    <n v="0"/>
    <n v="0"/>
    <n v="0"/>
    <n v="0"/>
    <n v="0"/>
    <x v="6"/>
  </r>
  <r>
    <n v="7079"/>
    <n v="1962"/>
    <x v="39"/>
    <x v="2"/>
    <x v="2"/>
    <x v="2"/>
    <x v="2"/>
    <x v="1"/>
    <x v="639"/>
    <x v="4"/>
    <n v="0"/>
    <n v="1"/>
    <x v="2"/>
    <d v="2012-09-08T00:00:00"/>
    <x v="414"/>
    <d v="2021-02-05T00:00:00"/>
    <x v="75"/>
    <n v="897"/>
    <n v="23"/>
    <n v="207"/>
    <n v="15"/>
    <n v="11"/>
    <n v="92"/>
    <n v="5"/>
    <x v="3"/>
    <x v="1"/>
    <n v="9.3321337035941507"/>
    <n v="6"/>
    <x v="9"/>
    <n v="12.209667401753073"/>
    <n v="6"/>
    <n v="0"/>
    <n v="0"/>
    <n v="0"/>
    <n v="0"/>
    <n v="0"/>
    <n v="0"/>
    <n v="0"/>
    <x v="3"/>
  </r>
  <r>
    <n v="3870"/>
    <n v="1978"/>
    <x v="37"/>
    <x v="3"/>
    <x v="1"/>
    <x v="0"/>
    <x v="0"/>
    <x v="0"/>
    <x v="640"/>
    <x v="4"/>
    <n v="0"/>
    <n v="0"/>
    <x v="1"/>
    <d v="2013-02-09T00:00:00"/>
    <x v="415"/>
    <d v="2021-02-05T00:00:00"/>
    <x v="72"/>
    <n v="359"/>
    <n v="35"/>
    <n v="314"/>
    <n v="93"/>
    <n v="116"/>
    <n v="89"/>
    <n v="1"/>
    <x v="5"/>
    <x v="1"/>
    <n v="6.9700858568342694"/>
    <n v="3"/>
    <x v="2"/>
    <n v="12.625235101422835"/>
    <n v="4"/>
    <n v="0"/>
    <n v="0"/>
    <n v="0"/>
    <n v="0"/>
    <n v="0"/>
    <n v="0"/>
    <n v="0"/>
    <x v="5"/>
  </r>
  <r>
    <n v="4391"/>
    <n v="1968"/>
    <x v="43"/>
    <x v="1"/>
    <x v="1"/>
    <x v="2"/>
    <x v="2"/>
    <x v="1"/>
    <x v="641"/>
    <x v="4"/>
    <n v="0"/>
    <n v="1"/>
    <x v="2"/>
    <d v="2013-04-21T00:00:00"/>
    <x v="174"/>
    <d v="2021-02-05T00:00:00"/>
    <x v="84"/>
    <n v="635"/>
    <n v="15"/>
    <n v="100"/>
    <n v="20"/>
    <n v="7"/>
    <n v="131"/>
    <n v="1"/>
    <x v="3"/>
    <x v="1"/>
    <n v="9.0811230799751996"/>
    <n v="3"/>
    <x v="4"/>
    <n v="8.7531250584402329"/>
    <n v="6"/>
    <n v="0"/>
    <n v="0"/>
    <n v="0"/>
    <n v="0"/>
    <n v="0"/>
    <n v="0"/>
    <n v="0"/>
    <x v="3"/>
  </r>
  <r>
    <n v="6283"/>
    <n v="1968"/>
    <x v="43"/>
    <x v="1"/>
    <x v="1"/>
    <x v="2"/>
    <x v="2"/>
    <x v="1"/>
    <x v="641"/>
    <x v="4"/>
    <n v="0"/>
    <n v="1"/>
    <x v="2"/>
    <d v="2013-04-21T00:00:00"/>
    <x v="174"/>
    <d v="2021-02-05T00:00:00"/>
    <x v="84"/>
    <n v="635"/>
    <n v="15"/>
    <n v="100"/>
    <n v="20"/>
    <n v="7"/>
    <n v="131"/>
    <n v="1"/>
    <x v="3"/>
    <x v="1"/>
    <n v="8.8730826332945725"/>
    <n v="3"/>
    <x v="4"/>
    <n v="9.1271151217993527"/>
    <n v="6"/>
    <n v="0"/>
    <n v="0"/>
    <n v="0"/>
    <n v="0"/>
    <n v="0"/>
    <n v="0"/>
    <n v="0"/>
    <x v="0"/>
  </r>
  <r>
    <n v="3421"/>
    <n v="1968"/>
    <x v="43"/>
    <x v="1"/>
    <x v="1"/>
    <x v="2"/>
    <x v="2"/>
    <x v="1"/>
    <x v="641"/>
    <x v="4"/>
    <n v="0"/>
    <n v="1"/>
    <x v="2"/>
    <d v="2013-04-21T00:00:00"/>
    <x v="174"/>
    <d v="2021-02-05T00:00:00"/>
    <x v="84"/>
    <n v="635"/>
    <n v="15"/>
    <n v="100"/>
    <n v="20"/>
    <n v="7"/>
    <n v="131"/>
    <n v="1"/>
    <x v="3"/>
    <x v="1"/>
    <n v="9.2890442084924008"/>
    <n v="3"/>
    <x v="4"/>
    <n v="8.8976519387383703"/>
    <n v="6"/>
    <n v="0"/>
    <n v="0"/>
    <n v="0"/>
    <n v="0"/>
    <n v="0"/>
    <n v="0"/>
    <n v="0"/>
    <x v="6"/>
  </r>
  <r>
    <n v="1245"/>
    <n v="1966"/>
    <x v="33"/>
    <x v="2"/>
    <x v="2"/>
    <x v="3"/>
    <x v="3"/>
    <x v="1"/>
    <x v="642"/>
    <x v="4"/>
    <n v="0"/>
    <n v="1"/>
    <x v="2"/>
    <d v="2012-11-11T00:00:00"/>
    <x v="416"/>
    <d v="2021-02-05T00:00:00"/>
    <x v="99"/>
    <n v="977"/>
    <n v="12"/>
    <n v="253"/>
    <n v="16"/>
    <n v="12"/>
    <n v="101"/>
    <n v="4"/>
    <x v="6"/>
    <x v="2"/>
    <n v="4.3632089370973972"/>
    <n v="3"/>
    <x v="9"/>
    <n v="12.240371572590325"/>
    <n v="8"/>
    <n v="0"/>
    <n v="0"/>
    <n v="0"/>
    <n v="1"/>
    <n v="0"/>
    <n v="0"/>
    <n v="0"/>
    <x v="0"/>
  </r>
  <r>
    <n v="2561"/>
    <n v="1966"/>
    <x v="33"/>
    <x v="2"/>
    <x v="2"/>
    <x v="3"/>
    <x v="3"/>
    <x v="1"/>
    <x v="642"/>
    <x v="4"/>
    <n v="0"/>
    <n v="1"/>
    <x v="2"/>
    <d v="2012-11-11T00:00:00"/>
    <x v="416"/>
    <d v="2021-02-05T00:00:00"/>
    <x v="99"/>
    <n v="977"/>
    <n v="12"/>
    <n v="253"/>
    <n v="16"/>
    <n v="12"/>
    <n v="101"/>
    <n v="4"/>
    <x v="6"/>
    <x v="2"/>
    <n v="3.6606060946138603"/>
    <n v="3"/>
    <x v="9"/>
    <n v="11.997710335544149"/>
    <n v="8"/>
    <n v="0"/>
    <n v="0"/>
    <n v="0"/>
    <n v="1"/>
    <n v="0"/>
    <n v="0"/>
    <n v="0"/>
    <x v="5"/>
  </r>
  <r>
    <n v="4478"/>
    <n v="1979"/>
    <x v="30"/>
    <x v="2"/>
    <x v="2"/>
    <x v="1"/>
    <x v="1"/>
    <x v="0"/>
    <x v="643"/>
    <x v="4"/>
    <n v="1"/>
    <n v="1"/>
    <x v="0"/>
    <d v="2013-03-24T00:00:00"/>
    <x v="417"/>
    <d v="2021-02-05T00:00:00"/>
    <x v="48"/>
    <n v="457"/>
    <n v="5"/>
    <n v="106"/>
    <n v="15"/>
    <n v="17"/>
    <n v="53"/>
    <n v="8"/>
    <x v="10"/>
    <x v="1"/>
    <n v="10.655647032806357"/>
    <n v="1"/>
    <x v="11"/>
    <n v="5.7925645664250869"/>
    <n v="8"/>
    <n v="0"/>
    <n v="0"/>
    <n v="0"/>
    <n v="0"/>
    <n v="0"/>
    <n v="0"/>
    <n v="0"/>
    <x v="2"/>
  </r>
  <r>
    <n v="8727"/>
    <n v="1978"/>
    <x v="37"/>
    <x v="2"/>
    <x v="2"/>
    <x v="2"/>
    <x v="2"/>
    <x v="1"/>
    <x v="644"/>
    <x v="4"/>
    <n v="0"/>
    <n v="1"/>
    <x v="2"/>
    <d v="2013-10-14T00:00:00"/>
    <x v="311"/>
    <d v="2021-02-05T00:00:00"/>
    <x v="95"/>
    <n v="587"/>
    <n v="43"/>
    <n v="337"/>
    <n v="42"/>
    <n v="87"/>
    <n v="54"/>
    <n v="3"/>
    <x v="10"/>
    <x v="1"/>
    <n v="11.23096046595524"/>
    <n v="6"/>
    <x v="4"/>
    <n v="9.1752076937225304"/>
    <n v="6"/>
    <n v="0"/>
    <n v="0"/>
    <n v="0"/>
    <n v="0"/>
    <n v="0"/>
    <n v="0"/>
    <n v="0"/>
    <x v="3"/>
  </r>
  <r>
    <n v="3056"/>
    <n v="1978"/>
    <x v="37"/>
    <x v="2"/>
    <x v="2"/>
    <x v="2"/>
    <x v="2"/>
    <x v="1"/>
    <x v="644"/>
    <x v="4"/>
    <n v="0"/>
    <n v="1"/>
    <x v="2"/>
    <d v="2013-10-14T00:00:00"/>
    <x v="311"/>
    <d v="2021-02-05T00:00:00"/>
    <x v="95"/>
    <n v="587"/>
    <n v="43"/>
    <n v="337"/>
    <n v="42"/>
    <n v="87"/>
    <n v="54"/>
    <n v="3"/>
    <x v="10"/>
    <x v="1"/>
    <n v="11.156134591304316"/>
    <n v="6"/>
    <x v="4"/>
    <n v="8.6203903433062479"/>
    <n v="6"/>
    <n v="0"/>
    <n v="0"/>
    <n v="0"/>
    <n v="0"/>
    <n v="0"/>
    <n v="0"/>
    <n v="0"/>
    <x v="3"/>
  </r>
  <r>
    <n v="3599"/>
    <n v="1970"/>
    <x v="8"/>
    <x v="2"/>
    <x v="2"/>
    <x v="1"/>
    <x v="1"/>
    <x v="0"/>
    <x v="645"/>
    <x v="4"/>
    <n v="0"/>
    <n v="1"/>
    <x v="2"/>
    <d v="2012-11-26T00:00:00"/>
    <x v="418"/>
    <d v="2021-02-05T00:00:00"/>
    <x v="51"/>
    <n v="575"/>
    <n v="80"/>
    <n v="428"/>
    <n v="208"/>
    <n v="93"/>
    <n v="80"/>
    <n v="3"/>
    <x v="7"/>
    <x v="1"/>
    <n v="8.0242435736684801"/>
    <n v="4"/>
    <x v="5"/>
    <n v="7.9663971804834839"/>
    <n v="5"/>
    <n v="0"/>
    <n v="0"/>
    <n v="0"/>
    <n v="0"/>
    <n v="0"/>
    <n v="0"/>
    <n v="0"/>
    <x v="0"/>
  </r>
  <r>
    <n v="4073"/>
    <n v="1954"/>
    <x v="20"/>
    <x v="3"/>
    <x v="1"/>
    <x v="1"/>
    <x v="1"/>
    <x v="0"/>
    <x v="646"/>
    <x v="4"/>
    <n v="0"/>
    <n v="0"/>
    <x v="1"/>
    <d v="2014-01-29T00:00:00"/>
    <x v="419"/>
    <d v="2021-02-05T00:00:00"/>
    <x v="66"/>
    <n v="769"/>
    <n v="80"/>
    <n v="252"/>
    <n v="15"/>
    <n v="34"/>
    <n v="65"/>
    <n v="1"/>
    <x v="11"/>
    <x v="1"/>
    <n v="10.067679713692529"/>
    <n v="10"/>
    <x v="6"/>
    <n v="7.2048099842318942"/>
    <n v="6"/>
    <n v="0"/>
    <n v="0"/>
    <n v="1"/>
    <n v="0"/>
    <n v="0"/>
    <n v="1"/>
    <n v="0"/>
    <x v="5"/>
  </r>
  <r>
    <n v="7873"/>
    <n v="1973"/>
    <x v="3"/>
    <x v="0"/>
    <x v="0"/>
    <x v="0"/>
    <x v="0"/>
    <x v="0"/>
    <x v="647"/>
    <x v="4"/>
    <n v="1"/>
    <n v="1"/>
    <x v="0"/>
    <d v="2013-07-06T00:00:00"/>
    <x v="420"/>
    <d v="2021-02-05T00:00:00"/>
    <x v="76"/>
    <n v="141"/>
    <n v="11"/>
    <n v="114"/>
    <n v="15"/>
    <n v="14"/>
    <n v="5"/>
    <n v="4"/>
    <x v="6"/>
    <x v="2"/>
    <n v="4.3123277492746457"/>
    <n v="1"/>
    <x v="6"/>
    <n v="7.0432647076346804"/>
    <n v="5"/>
    <n v="0"/>
    <n v="0"/>
    <n v="0"/>
    <n v="0"/>
    <n v="0"/>
    <n v="0"/>
    <n v="0"/>
    <x v="4"/>
  </r>
  <r>
    <n v="8439"/>
    <n v="1964"/>
    <x v="40"/>
    <x v="2"/>
    <x v="2"/>
    <x v="0"/>
    <x v="0"/>
    <x v="0"/>
    <x v="648"/>
    <x v="4"/>
    <n v="0"/>
    <n v="2"/>
    <x v="0"/>
    <d v="2014-06-06T00:00:00"/>
    <x v="421"/>
    <d v="2021-02-05T00:00:00"/>
    <x v="23"/>
    <n v="734"/>
    <n v="26"/>
    <n v="70"/>
    <n v="11"/>
    <n v="44"/>
    <n v="17"/>
    <n v="2"/>
    <x v="4"/>
    <x v="2"/>
    <n v="5.9475796480844467"/>
    <n v="3"/>
    <x v="7"/>
    <n v="3.9933612231674473"/>
    <n v="4"/>
    <n v="1"/>
    <n v="0"/>
    <n v="0"/>
    <n v="0"/>
    <n v="0"/>
    <n v="0"/>
    <n v="0"/>
    <x v="0"/>
  </r>
  <r>
    <n v="6202"/>
    <n v="1960"/>
    <x v="11"/>
    <x v="2"/>
    <x v="2"/>
    <x v="0"/>
    <x v="0"/>
    <x v="0"/>
    <x v="649"/>
    <x v="4"/>
    <n v="0"/>
    <n v="1"/>
    <x v="2"/>
    <d v="2012-10-05T00:00:00"/>
    <x v="317"/>
    <d v="2021-02-05T00:00:00"/>
    <x v="46"/>
    <n v="571"/>
    <n v="50"/>
    <n v="142"/>
    <n v="33"/>
    <n v="50"/>
    <n v="159"/>
    <n v="4"/>
    <x v="6"/>
    <x v="2"/>
    <n v="4.2975948333290752"/>
    <n v="5"/>
    <x v="2"/>
    <n v="12.916834890964125"/>
    <n v="2"/>
    <n v="0"/>
    <n v="0"/>
    <n v="0"/>
    <n v="0"/>
    <n v="0"/>
    <n v="0"/>
    <n v="0"/>
    <x v="0"/>
  </r>
  <r>
    <n v="3856"/>
    <n v="1960"/>
    <x v="11"/>
    <x v="2"/>
    <x v="2"/>
    <x v="0"/>
    <x v="0"/>
    <x v="0"/>
    <x v="649"/>
    <x v="4"/>
    <n v="0"/>
    <n v="1"/>
    <x v="2"/>
    <d v="2012-10-05T00:00:00"/>
    <x v="317"/>
    <d v="2021-02-05T00:00:00"/>
    <x v="46"/>
    <n v="571"/>
    <n v="50"/>
    <n v="142"/>
    <n v="33"/>
    <n v="50"/>
    <n v="159"/>
    <n v="4"/>
    <x v="6"/>
    <x v="2"/>
    <n v="3.6379686716377098"/>
    <n v="5"/>
    <x v="2"/>
    <n v="12.768451844129237"/>
    <n v="2"/>
    <n v="0"/>
    <n v="0"/>
    <n v="0"/>
    <n v="0"/>
    <n v="0"/>
    <n v="0"/>
    <n v="0"/>
    <x v="0"/>
  </r>
  <r>
    <n v="309"/>
    <n v="1961"/>
    <x v="36"/>
    <x v="0"/>
    <x v="0"/>
    <x v="0"/>
    <x v="0"/>
    <x v="0"/>
    <x v="650"/>
    <x v="4"/>
    <n v="0"/>
    <n v="1"/>
    <x v="2"/>
    <d v="2012-10-16T00:00:00"/>
    <x v="287"/>
    <d v="2021-02-05T00:00:00"/>
    <x v="79"/>
    <n v="918"/>
    <n v="21"/>
    <n v="118"/>
    <n v="13"/>
    <n v="10"/>
    <n v="21"/>
    <n v="3"/>
    <x v="7"/>
    <x v="1"/>
    <n v="8.0413170252177792"/>
    <n v="3"/>
    <x v="8"/>
    <n v="5.0612386752201095"/>
    <n v="6"/>
    <n v="0"/>
    <n v="0"/>
    <n v="0"/>
    <n v="1"/>
    <n v="0"/>
    <n v="0"/>
    <n v="0"/>
    <x v="3"/>
  </r>
  <r>
    <n v="3571"/>
    <n v="1961"/>
    <x v="36"/>
    <x v="0"/>
    <x v="0"/>
    <x v="0"/>
    <x v="0"/>
    <x v="0"/>
    <x v="650"/>
    <x v="4"/>
    <n v="0"/>
    <n v="1"/>
    <x v="2"/>
    <d v="2012-10-16T00:00:00"/>
    <x v="287"/>
    <d v="2021-02-05T00:00:00"/>
    <x v="79"/>
    <n v="918"/>
    <n v="21"/>
    <n v="118"/>
    <n v="13"/>
    <n v="10"/>
    <n v="21"/>
    <n v="3"/>
    <x v="7"/>
    <x v="1"/>
    <n v="7.8941950283692597"/>
    <n v="3"/>
    <x v="8"/>
    <n v="4.9303026370762053"/>
    <n v="6"/>
    <n v="0"/>
    <n v="0"/>
    <n v="0"/>
    <n v="1"/>
    <n v="0"/>
    <n v="1"/>
    <n v="0"/>
    <x v="0"/>
  </r>
  <r>
    <n v="819"/>
    <n v="1945"/>
    <x v="7"/>
    <x v="2"/>
    <x v="2"/>
    <x v="4"/>
    <x v="4"/>
    <x v="1"/>
    <x v="651"/>
    <x v="4"/>
    <n v="0"/>
    <n v="0"/>
    <x v="1"/>
    <d v="2013-11-05T00:00:00"/>
    <x v="112"/>
    <d v="2021-02-05T00:00:00"/>
    <x v="28"/>
    <n v="508"/>
    <n v="124"/>
    <n v="249"/>
    <n v="50"/>
    <n v="38"/>
    <n v="134"/>
    <n v="1"/>
    <x v="4"/>
    <x v="2"/>
    <n v="6.2831690783972114"/>
    <n v="5"/>
    <x v="2"/>
    <n v="12.773530197882719"/>
    <n v="3"/>
    <n v="0"/>
    <n v="0"/>
    <n v="0"/>
    <n v="0"/>
    <n v="0"/>
    <n v="0"/>
    <n v="0"/>
    <x v="0"/>
  </r>
  <r>
    <n v="6912"/>
    <n v="1967"/>
    <x v="51"/>
    <x v="0"/>
    <x v="0"/>
    <x v="1"/>
    <x v="1"/>
    <x v="0"/>
    <x v="652"/>
    <x v="4"/>
    <n v="0"/>
    <n v="2"/>
    <x v="0"/>
    <d v="2013-08-20T00:00:00"/>
    <x v="163"/>
    <d v="2021-02-05T00:00:00"/>
    <x v="14"/>
    <n v="593"/>
    <n v="30"/>
    <n v="91"/>
    <n v="29"/>
    <n v="22"/>
    <n v="7"/>
    <n v="1"/>
    <x v="4"/>
    <x v="2"/>
    <n v="6.2327095585769356"/>
    <n v="3"/>
    <x v="9"/>
    <n v="11.889914407321188"/>
    <n v="4"/>
    <n v="0"/>
    <n v="0"/>
    <n v="0"/>
    <n v="0"/>
    <n v="0"/>
    <n v="0"/>
    <n v="0"/>
    <x v="0"/>
  </r>
  <r>
    <n v="10676"/>
    <n v="1982"/>
    <x v="1"/>
    <x v="2"/>
    <x v="2"/>
    <x v="1"/>
    <x v="1"/>
    <x v="0"/>
    <x v="653"/>
    <x v="4"/>
    <n v="0"/>
    <n v="0"/>
    <x v="1"/>
    <d v="2012-11-02T00:00:00"/>
    <x v="10"/>
    <d v="2021-02-05T00:00:00"/>
    <x v="87"/>
    <n v="145"/>
    <n v="193"/>
    <n v="459"/>
    <n v="205"/>
    <n v="26"/>
    <n v="145"/>
    <n v="2"/>
    <x v="9"/>
    <x v="2"/>
    <n v="3.3874174920460152"/>
    <n v="8"/>
    <x v="6"/>
    <n v="7.132235467822321"/>
    <n v="2"/>
    <n v="0"/>
    <n v="0"/>
    <n v="0"/>
    <n v="0"/>
    <n v="0"/>
    <n v="1"/>
    <n v="0"/>
    <x v="0"/>
  </r>
  <r>
    <n v="10513"/>
    <n v="1992"/>
    <x v="23"/>
    <x v="2"/>
    <x v="2"/>
    <x v="0"/>
    <x v="0"/>
    <x v="0"/>
    <x v="654"/>
    <x v="4"/>
    <n v="0"/>
    <n v="0"/>
    <x v="1"/>
    <d v="2013-01-20T00:00:00"/>
    <x v="378"/>
    <d v="2021-02-05T00:00:00"/>
    <x v="64"/>
    <n v="438"/>
    <n v="169"/>
    <n v="565"/>
    <n v="91"/>
    <n v="169"/>
    <n v="70"/>
    <n v="1"/>
    <x v="12"/>
    <x v="0"/>
    <n v="2.3113042068139777"/>
    <n v="3"/>
    <x v="11"/>
    <n v="6.1280436864127079"/>
    <n v="7"/>
    <n v="1"/>
    <n v="0"/>
    <n v="0"/>
    <n v="0"/>
    <n v="0"/>
    <n v="0"/>
    <n v="0"/>
    <x v="0"/>
  </r>
  <r>
    <n v="3643"/>
    <n v="1974"/>
    <x v="9"/>
    <x v="1"/>
    <x v="1"/>
    <x v="1"/>
    <x v="1"/>
    <x v="0"/>
    <x v="655"/>
    <x v="4"/>
    <n v="0"/>
    <n v="0"/>
    <x v="1"/>
    <d v="2014-03-20T00:00:00"/>
    <x v="422"/>
    <d v="2021-02-05T00:00:00"/>
    <x v="88"/>
    <n v="750"/>
    <n v="8"/>
    <n v="125"/>
    <n v="11"/>
    <n v="8"/>
    <n v="26"/>
    <n v="1"/>
    <x v="6"/>
    <x v="2"/>
    <n v="3.6820500599184265"/>
    <n v="3"/>
    <x v="11"/>
    <n v="6.3446954139751126"/>
    <n v="2"/>
    <n v="0"/>
    <n v="0"/>
    <n v="0"/>
    <n v="0"/>
    <n v="1"/>
    <n v="0"/>
    <n v="0"/>
    <x v="4"/>
  </r>
  <r>
    <n v="1990"/>
    <n v="1974"/>
    <x v="9"/>
    <x v="0"/>
    <x v="0"/>
    <x v="3"/>
    <x v="3"/>
    <x v="1"/>
    <x v="656"/>
    <x v="4"/>
    <n v="0"/>
    <n v="0"/>
    <x v="1"/>
    <d v="2012-11-05T00:00:00"/>
    <x v="322"/>
    <d v="2021-02-05T00:00:00"/>
    <x v="80"/>
    <n v="965"/>
    <n v="34"/>
    <n v="586"/>
    <n v="89"/>
    <n v="86"/>
    <n v="37"/>
    <n v="1"/>
    <x v="9"/>
    <x v="2"/>
    <n v="2.6668264558554244"/>
    <n v="5"/>
    <x v="5"/>
    <n v="7.6259683273531671"/>
    <n v="3"/>
    <n v="0"/>
    <n v="0"/>
    <n v="1"/>
    <n v="0"/>
    <n v="0"/>
    <n v="0"/>
    <n v="0"/>
    <x v="0"/>
  </r>
  <r>
    <n v="1907"/>
    <n v="1950"/>
    <x v="48"/>
    <x v="1"/>
    <x v="1"/>
    <x v="2"/>
    <x v="2"/>
    <x v="1"/>
    <x v="657"/>
    <x v="4"/>
    <n v="0"/>
    <n v="1"/>
    <x v="2"/>
    <d v="2012-09-28T00:00:00"/>
    <x v="186"/>
    <d v="2021-02-05T00:00:00"/>
    <x v="90"/>
    <n v="965"/>
    <n v="69"/>
    <n v="279"/>
    <n v="54"/>
    <n v="41"/>
    <n v="69"/>
    <n v="5"/>
    <x v="7"/>
    <x v="1"/>
    <n v="8.3575431685449981"/>
    <n v="4"/>
    <x v="4"/>
    <n v="9.20605630882147"/>
    <n v="7"/>
    <n v="0"/>
    <n v="0"/>
    <n v="0"/>
    <n v="0"/>
    <n v="0"/>
    <n v="1"/>
    <n v="0"/>
    <x v="0"/>
  </r>
  <r>
    <n v="2125"/>
    <n v="1959"/>
    <x v="34"/>
    <x v="2"/>
    <x v="2"/>
    <x v="2"/>
    <x v="2"/>
    <x v="1"/>
    <x v="658"/>
    <x v="4"/>
    <n v="0"/>
    <n v="0"/>
    <x v="1"/>
    <d v="2013-11-15T00:00:00"/>
    <x v="96"/>
    <d v="2021-02-05T00:00:00"/>
    <x v="71"/>
    <n v="194"/>
    <n v="61"/>
    <n v="480"/>
    <n v="225"/>
    <n v="112"/>
    <n v="30"/>
    <n v="1"/>
    <x v="9"/>
    <x v="2"/>
    <n v="2.6397489362408422"/>
    <n v="4"/>
    <x v="5"/>
    <n v="8.2067279323796996"/>
    <n v="2"/>
    <n v="0"/>
    <n v="0"/>
    <n v="0"/>
    <n v="0"/>
    <n v="0"/>
    <n v="0"/>
    <n v="0"/>
    <x v="1"/>
  </r>
  <r>
    <n v="8026"/>
    <n v="1952"/>
    <x v="41"/>
    <x v="2"/>
    <x v="2"/>
    <x v="1"/>
    <x v="1"/>
    <x v="0"/>
    <x v="659"/>
    <x v="4"/>
    <n v="0"/>
    <n v="1"/>
    <x v="2"/>
    <d v="2013-09-30T00:00:00"/>
    <x v="164"/>
    <d v="2021-02-05T00:00:00"/>
    <x v="57"/>
    <n v="120"/>
    <n v="58"/>
    <n v="73"/>
    <n v="65"/>
    <n v="89"/>
    <n v="58"/>
    <n v="5"/>
    <x v="8"/>
    <x v="2"/>
    <n v="5.1321475189798953"/>
    <n v="4"/>
    <x v="8"/>
    <n v="5.2742527938979498"/>
    <n v="5"/>
    <n v="0"/>
    <n v="0"/>
    <n v="0"/>
    <n v="0"/>
    <n v="0"/>
    <n v="0"/>
    <n v="0"/>
    <x v="4"/>
  </r>
  <r>
    <n v="902"/>
    <n v="1980"/>
    <x v="13"/>
    <x v="2"/>
    <x v="2"/>
    <x v="0"/>
    <x v="0"/>
    <x v="0"/>
    <x v="660"/>
    <x v="4"/>
    <n v="1"/>
    <n v="0"/>
    <x v="2"/>
    <d v="2014-03-04T00:00:00"/>
    <x v="365"/>
    <d v="2021-02-05T00:00:00"/>
    <x v="80"/>
    <n v="224"/>
    <n v="12"/>
    <n v="48"/>
    <n v="4"/>
    <n v="12"/>
    <n v="12"/>
    <n v="1"/>
    <x v="4"/>
    <x v="2"/>
    <n v="6.2546874371210768"/>
    <n v="2"/>
    <x v="7"/>
    <n v="3.6266953527083881"/>
    <n v="6"/>
    <n v="0"/>
    <n v="0"/>
    <n v="0"/>
    <n v="0"/>
    <n v="0"/>
    <n v="0"/>
    <n v="0"/>
    <x v="4"/>
  </r>
  <r>
    <n v="1685"/>
    <n v="1967"/>
    <x v="51"/>
    <x v="0"/>
    <x v="0"/>
    <x v="0"/>
    <x v="0"/>
    <x v="0"/>
    <x v="661"/>
    <x v="4"/>
    <n v="0"/>
    <n v="0"/>
    <x v="1"/>
    <d v="2013-03-17T00:00:00"/>
    <x v="335"/>
    <d v="2021-02-05T00:00:00"/>
    <x v="1"/>
    <n v="796"/>
    <n v="14"/>
    <n v="590"/>
    <n v="38"/>
    <n v="44"/>
    <n v="0"/>
    <n v="1"/>
    <x v="6"/>
    <x v="2"/>
    <n v="4.015412292139839"/>
    <n v="5"/>
    <x v="2"/>
    <n v="13.217691957427981"/>
    <n v="3"/>
    <n v="0"/>
    <n v="0"/>
    <n v="0"/>
    <n v="1"/>
    <n v="0"/>
    <n v="0"/>
    <n v="0"/>
    <x v="4"/>
  </r>
  <r>
    <n v="9094"/>
    <n v="1955"/>
    <x v="49"/>
    <x v="3"/>
    <x v="1"/>
    <x v="1"/>
    <x v="1"/>
    <x v="0"/>
    <x v="662"/>
    <x v="4"/>
    <n v="0"/>
    <n v="1"/>
    <x v="2"/>
    <d v="2012-08-03T00:00:00"/>
    <x v="405"/>
    <d v="2021-02-05T00:00:00"/>
    <x v="98"/>
    <n v="313"/>
    <n v="15"/>
    <n v="47"/>
    <n v="20"/>
    <n v="0"/>
    <n v="192"/>
    <n v="2"/>
    <x v="5"/>
    <x v="1"/>
    <n v="7.2612079701175061"/>
    <n v="4"/>
    <x v="12"/>
    <n v="3.2342450119915154"/>
    <n v="6"/>
    <n v="0"/>
    <n v="0"/>
    <n v="0"/>
    <n v="0"/>
    <n v="0"/>
    <n v="1"/>
    <n v="0"/>
    <x v="0"/>
  </r>
  <r>
    <n v="9847"/>
    <n v="1955"/>
    <x v="49"/>
    <x v="3"/>
    <x v="1"/>
    <x v="1"/>
    <x v="1"/>
    <x v="0"/>
    <x v="662"/>
    <x v="4"/>
    <n v="0"/>
    <n v="1"/>
    <x v="2"/>
    <d v="2012-08-03T00:00:00"/>
    <x v="405"/>
    <d v="2021-02-05T00:00:00"/>
    <x v="98"/>
    <n v="313"/>
    <n v="15"/>
    <n v="47"/>
    <n v="20"/>
    <n v="0"/>
    <n v="192"/>
    <n v="2"/>
    <x v="5"/>
    <x v="1"/>
    <n v="6.8635294218461258"/>
    <n v="4"/>
    <x v="12"/>
    <n v="3.1186176667749228"/>
    <n v="6"/>
    <n v="0"/>
    <n v="0"/>
    <n v="0"/>
    <n v="0"/>
    <n v="0"/>
    <n v="0"/>
    <n v="0"/>
    <x v="0"/>
  </r>
  <r>
    <n v="2118"/>
    <n v="1964"/>
    <x v="40"/>
    <x v="3"/>
    <x v="1"/>
    <x v="1"/>
    <x v="1"/>
    <x v="0"/>
    <x v="663"/>
    <x v="4"/>
    <n v="0"/>
    <n v="1"/>
    <x v="2"/>
    <d v="2013-09-10T00:00:00"/>
    <x v="111"/>
    <d v="2021-02-05T00:00:00"/>
    <x v="64"/>
    <n v="166"/>
    <n v="75"/>
    <n v="96"/>
    <n v="119"/>
    <n v="107"/>
    <n v="59"/>
    <n v="3"/>
    <x v="5"/>
    <x v="1"/>
    <n v="7.3390726184020432"/>
    <n v="2"/>
    <x v="5"/>
    <n v="7.7651258677836035"/>
    <n v="4"/>
    <n v="0"/>
    <n v="0"/>
    <n v="0"/>
    <n v="0"/>
    <n v="0"/>
    <n v="0"/>
    <n v="0"/>
    <x v="0"/>
  </r>
  <r>
    <n v="5564"/>
    <n v="1969"/>
    <x v="16"/>
    <x v="2"/>
    <x v="2"/>
    <x v="0"/>
    <x v="0"/>
    <x v="0"/>
    <x v="664"/>
    <x v="4"/>
    <n v="0"/>
    <n v="1"/>
    <x v="2"/>
    <d v="2012-08-09T00:00:00"/>
    <x v="185"/>
    <d v="2021-02-05T00:00:00"/>
    <x v="41"/>
    <n v="509"/>
    <n v="133"/>
    <n v="497"/>
    <n v="78"/>
    <n v="24"/>
    <n v="97"/>
    <n v="2"/>
    <x v="5"/>
    <x v="1"/>
    <n v="6.6025181784385278"/>
    <n v="5"/>
    <x v="11"/>
    <n v="6.2665789555818669"/>
    <n v="4"/>
    <n v="0"/>
    <n v="0"/>
    <n v="0"/>
    <n v="0"/>
    <n v="0"/>
    <n v="0"/>
    <n v="0"/>
    <x v="6"/>
  </r>
  <r>
    <n v="2131"/>
    <n v="1959"/>
    <x v="34"/>
    <x v="0"/>
    <x v="0"/>
    <x v="2"/>
    <x v="2"/>
    <x v="1"/>
    <x v="665"/>
    <x v="4"/>
    <n v="0"/>
    <n v="1"/>
    <x v="2"/>
    <d v="2012-12-30T00:00:00"/>
    <x v="423"/>
    <d v="2021-02-05T00:00:00"/>
    <x v="2"/>
    <n v="1063"/>
    <n v="89"/>
    <n v="102"/>
    <n v="16"/>
    <n v="12"/>
    <n v="25"/>
    <n v="4"/>
    <x v="3"/>
    <x v="1"/>
    <n v="9.3318468894316275"/>
    <n v="4"/>
    <x v="11"/>
    <n v="5.8425432279640273"/>
    <n v="6"/>
    <n v="0"/>
    <n v="0"/>
    <n v="0"/>
    <n v="0"/>
    <n v="0"/>
    <n v="0"/>
    <n v="0"/>
    <x v="0"/>
  </r>
  <r>
    <n v="6543"/>
    <n v="1945"/>
    <x v="7"/>
    <x v="1"/>
    <x v="1"/>
    <x v="0"/>
    <x v="0"/>
    <x v="0"/>
    <x v="666"/>
    <x v="4"/>
    <n v="0"/>
    <n v="0"/>
    <x v="1"/>
    <d v="2013-01-15T00:00:00"/>
    <x v="361"/>
    <d v="2021-02-05T00:00:00"/>
    <x v="99"/>
    <n v="521"/>
    <n v="168"/>
    <n v="706"/>
    <n v="80"/>
    <n v="76"/>
    <n v="61"/>
    <n v="1"/>
    <x v="9"/>
    <x v="2"/>
    <n v="3.2610587392322805"/>
    <n v="6"/>
    <x v="7"/>
    <n v="4.0233041558878258"/>
    <n v="2"/>
    <n v="0"/>
    <n v="0"/>
    <n v="0"/>
    <n v="0"/>
    <n v="0"/>
    <n v="0"/>
    <n v="0"/>
    <x v="4"/>
  </r>
  <r>
    <n v="4491"/>
    <n v="1949"/>
    <x v="5"/>
    <x v="1"/>
    <x v="1"/>
    <x v="1"/>
    <x v="1"/>
    <x v="0"/>
    <x v="667"/>
    <x v="4"/>
    <n v="1"/>
    <n v="1"/>
    <x v="0"/>
    <d v="2012-10-01T00:00:00"/>
    <x v="354"/>
    <d v="2021-02-05T00:00:00"/>
    <x v="87"/>
    <n v="1099"/>
    <n v="0"/>
    <n v="45"/>
    <n v="0"/>
    <n v="0"/>
    <n v="34"/>
    <n v="11"/>
    <x v="9"/>
    <x v="2"/>
    <n v="3.2906348397805671"/>
    <n v="4"/>
    <x v="3"/>
    <n v="10.081957257874931"/>
    <n v="8"/>
    <n v="0"/>
    <n v="0"/>
    <n v="0"/>
    <n v="1"/>
    <n v="0"/>
    <n v="0"/>
    <n v="0"/>
    <x v="0"/>
  </r>
  <r>
    <n v="873"/>
    <n v="1949"/>
    <x v="5"/>
    <x v="1"/>
    <x v="1"/>
    <x v="1"/>
    <x v="1"/>
    <x v="0"/>
    <x v="667"/>
    <x v="4"/>
    <n v="1"/>
    <n v="1"/>
    <x v="0"/>
    <d v="2012-10-01T00:00:00"/>
    <x v="354"/>
    <d v="2021-02-05T00:00:00"/>
    <x v="87"/>
    <n v="1099"/>
    <n v="0"/>
    <n v="45"/>
    <n v="0"/>
    <n v="0"/>
    <n v="34"/>
    <n v="11"/>
    <x v="9"/>
    <x v="2"/>
    <n v="3.2233737788131909"/>
    <n v="4"/>
    <x v="3"/>
    <n v="9.9765033678817385"/>
    <n v="8"/>
    <n v="0"/>
    <n v="0"/>
    <n v="0"/>
    <n v="1"/>
    <n v="0"/>
    <n v="1"/>
    <n v="0"/>
    <x v="0"/>
  </r>
  <r>
    <n v="9308"/>
    <n v="1954"/>
    <x v="20"/>
    <x v="2"/>
    <x v="2"/>
    <x v="1"/>
    <x v="1"/>
    <x v="0"/>
    <x v="668"/>
    <x v="4"/>
    <n v="0"/>
    <n v="0"/>
    <x v="1"/>
    <d v="2013-05-11T00:00:00"/>
    <x v="151"/>
    <d v="2021-02-05T00:00:00"/>
    <x v="81"/>
    <n v="398"/>
    <n v="61"/>
    <n v="265"/>
    <n v="138"/>
    <n v="61"/>
    <n v="53"/>
    <n v="1"/>
    <x v="9"/>
    <x v="2"/>
    <n v="2.8780727739355503"/>
    <n v="4"/>
    <x v="11"/>
    <n v="5.7590623114784227"/>
    <n v="1"/>
    <n v="0"/>
    <n v="0"/>
    <n v="0"/>
    <n v="0"/>
    <n v="0"/>
    <n v="0"/>
    <n v="0"/>
    <x v="3"/>
  </r>
  <r>
    <n v="544"/>
    <n v="1954"/>
    <x v="20"/>
    <x v="2"/>
    <x v="2"/>
    <x v="1"/>
    <x v="1"/>
    <x v="0"/>
    <x v="668"/>
    <x v="4"/>
    <n v="0"/>
    <n v="0"/>
    <x v="1"/>
    <d v="2013-05-11T00:00:00"/>
    <x v="151"/>
    <d v="2021-02-05T00:00:00"/>
    <x v="81"/>
    <n v="398"/>
    <n v="61"/>
    <n v="265"/>
    <n v="138"/>
    <n v="61"/>
    <n v="53"/>
    <n v="1"/>
    <x v="9"/>
    <x v="2"/>
    <n v="3.2344368612547334"/>
    <n v="4"/>
    <x v="11"/>
    <n v="6.0238656581392247"/>
    <n v="1"/>
    <n v="0"/>
    <n v="0"/>
    <n v="0"/>
    <n v="0"/>
    <n v="0"/>
    <n v="0"/>
    <n v="0"/>
    <x v="0"/>
  </r>
  <r>
    <n v="2453"/>
    <n v="1960"/>
    <x v="11"/>
    <x v="2"/>
    <x v="2"/>
    <x v="0"/>
    <x v="0"/>
    <x v="0"/>
    <x v="669"/>
    <x v="4"/>
    <n v="0"/>
    <n v="1"/>
    <x v="2"/>
    <d v="2012-08-31T00:00:00"/>
    <x v="357"/>
    <d v="2021-02-05T00:00:00"/>
    <x v="77"/>
    <n v="526"/>
    <n v="28"/>
    <n v="135"/>
    <n v="10"/>
    <n v="21"/>
    <n v="99"/>
    <n v="3"/>
    <x v="8"/>
    <x v="2"/>
    <n v="5.0252754634245314"/>
    <n v="3"/>
    <x v="9"/>
    <n v="12.317471242534598"/>
    <n v="5"/>
    <n v="0"/>
    <n v="0"/>
    <n v="0"/>
    <n v="0"/>
    <n v="0"/>
    <n v="0"/>
    <n v="0"/>
    <x v="0"/>
  </r>
  <r>
    <n v="7787"/>
    <n v="1960"/>
    <x v="11"/>
    <x v="2"/>
    <x v="2"/>
    <x v="0"/>
    <x v="0"/>
    <x v="0"/>
    <x v="669"/>
    <x v="4"/>
    <n v="0"/>
    <n v="1"/>
    <x v="2"/>
    <d v="2012-08-31T00:00:00"/>
    <x v="357"/>
    <d v="2021-02-05T00:00:00"/>
    <x v="77"/>
    <n v="526"/>
    <n v="28"/>
    <n v="135"/>
    <n v="10"/>
    <n v="21"/>
    <n v="99"/>
    <n v="3"/>
    <x v="8"/>
    <x v="2"/>
    <n v="5.133188251786251"/>
    <n v="3"/>
    <x v="9"/>
    <n v="11.775191464377379"/>
    <n v="5"/>
    <n v="0"/>
    <n v="0"/>
    <n v="0"/>
    <n v="0"/>
    <n v="0"/>
    <n v="0"/>
    <n v="0"/>
    <x v="4"/>
  </r>
  <r>
    <n v="6461"/>
    <n v="1969"/>
    <x v="16"/>
    <x v="1"/>
    <x v="1"/>
    <x v="3"/>
    <x v="3"/>
    <x v="1"/>
    <x v="670"/>
    <x v="4"/>
    <n v="0"/>
    <n v="1"/>
    <x v="2"/>
    <d v="2013-05-19T00:00:00"/>
    <x v="424"/>
    <d v="2021-02-05T00:00:00"/>
    <x v="80"/>
    <n v="581"/>
    <n v="49"/>
    <n v="157"/>
    <n v="43"/>
    <n v="8"/>
    <n v="108"/>
    <n v="1"/>
    <x v="8"/>
    <x v="2"/>
    <n v="5.3416536241838344"/>
    <n v="6"/>
    <x v="10"/>
    <n v="10.967958655402079"/>
    <n v="2"/>
    <n v="0"/>
    <n v="0"/>
    <n v="0"/>
    <n v="1"/>
    <n v="0"/>
    <n v="0"/>
    <n v="0"/>
    <x v="0"/>
  </r>
  <r>
    <n v="3233"/>
    <n v="1965"/>
    <x v="42"/>
    <x v="0"/>
    <x v="0"/>
    <x v="1"/>
    <x v="1"/>
    <x v="0"/>
    <x v="671"/>
    <x v="4"/>
    <n v="0"/>
    <n v="1"/>
    <x v="2"/>
    <d v="2013-03-23T00:00:00"/>
    <x v="407"/>
    <d v="2021-02-05T00:00:00"/>
    <x v="65"/>
    <n v="562"/>
    <n v="21"/>
    <n v="464"/>
    <n v="28"/>
    <n v="10"/>
    <n v="32"/>
    <n v="3"/>
    <x v="5"/>
    <x v="1"/>
    <n v="7.152459502155776"/>
    <n v="8"/>
    <x v="10"/>
    <n v="11.181024326516406"/>
    <n v="5"/>
    <n v="0"/>
    <n v="0"/>
    <n v="0"/>
    <n v="0"/>
    <n v="0"/>
    <n v="0"/>
    <n v="0"/>
    <x v="3"/>
  </r>
  <r>
    <n v="3598"/>
    <n v="1972"/>
    <x v="38"/>
    <x v="2"/>
    <x v="2"/>
    <x v="1"/>
    <x v="1"/>
    <x v="0"/>
    <x v="672"/>
    <x v="4"/>
    <n v="0"/>
    <n v="1"/>
    <x v="2"/>
    <d v="2013-05-23T00:00:00"/>
    <x v="157"/>
    <d v="2021-02-05T00:00:00"/>
    <x v="90"/>
    <n v="441"/>
    <n v="35"/>
    <n v="83"/>
    <n v="7"/>
    <n v="29"/>
    <n v="11"/>
    <n v="4"/>
    <x v="6"/>
    <x v="2"/>
    <n v="3.7520065084306591"/>
    <n v="2"/>
    <x v="9"/>
    <n v="12.30708385512386"/>
    <n v="4"/>
    <n v="0"/>
    <n v="0"/>
    <n v="0"/>
    <n v="0"/>
    <n v="0"/>
    <n v="0"/>
    <n v="0"/>
    <x v="0"/>
  </r>
  <r>
    <n v="1518"/>
    <n v="1965"/>
    <x v="42"/>
    <x v="1"/>
    <x v="1"/>
    <x v="1"/>
    <x v="1"/>
    <x v="0"/>
    <x v="673"/>
    <x v="4"/>
    <n v="1"/>
    <n v="1"/>
    <x v="0"/>
    <d v="2013-06-17T00:00:00"/>
    <x v="425"/>
    <d v="2021-02-05T00:00:00"/>
    <x v="16"/>
    <n v="379"/>
    <n v="6"/>
    <n v="157"/>
    <n v="25"/>
    <n v="91"/>
    <n v="91"/>
    <n v="5"/>
    <x v="3"/>
    <x v="1"/>
    <n v="9.0657775841001111"/>
    <n v="3"/>
    <x v="6"/>
    <n v="7.2067054807545556"/>
    <n v="7"/>
    <n v="0"/>
    <n v="0"/>
    <n v="0"/>
    <n v="0"/>
    <n v="0"/>
    <n v="0"/>
    <n v="0"/>
    <x v="0"/>
  </r>
  <r>
    <n v="2295"/>
    <n v="1954"/>
    <x v="20"/>
    <x v="0"/>
    <x v="0"/>
    <x v="1"/>
    <x v="1"/>
    <x v="0"/>
    <x v="674"/>
    <x v="4"/>
    <n v="0"/>
    <n v="1"/>
    <x v="2"/>
    <d v="2014-02-02T00:00:00"/>
    <x v="88"/>
    <d v="2021-02-05T00:00:00"/>
    <x v="37"/>
    <n v="539"/>
    <n v="30"/>
    <n v="92"/>
    <n v="80"/>
    <n v="46"/>
    <n v="38"/>
    <n v="1"/>
    <x v="8"/>
    <x v="2"/>
    <n v="4.9598928339506827"/>
    <n v="3"/>
    <x v="2"/>
    <n v="12.772307972092149"/>
    <n v="3"/>
    <n v="0"/>
    <n v="0"/>
    <n v="0"/>
    <n v="0"/>
    <n v="0"/>
    <n v="0"/>
    <n v="0"/>
    <x v="3"/>
  </r>
  <r>
    <n v="2948"/>
    <n v="1954"/>
    <x v="20"/>
    <x v="1"/>
    <x v="1"/>
    <x v="2"/>
    <x v="2"/>
    <x v="1"/>
    <x v="675"/>
    <x v="4"/>
    <n v="0"/>
    <n v="1"/>
    <x v="2"/>
    <d v="2014-03-01T00:00:00"/>
    <x v="3"/>
    <d v="2021-02-05T00:00:00"/>
    <x v="78"/>
    <n v="104"/>
    <n v="12"/>
    <n v="48"/>
    <n v="4"/>
    <n v="12"/>
    <n v="5"/>
    <n v="1"/>
    <x v="12"/>
    <x v="0"/>
    <n v="1.9096014460178101"/>
    <n v="2"/>
    <x v="8"/>
    <n v="5.2114491987566325"/>
    <n v="2"/>
    <n v="0"/>
    <n v="0"/>
    <n v="0"/>
    <n v="0"/>
    <n v="0"/>
    <n v="0"/>
    <n v="0"/>
    <x v="4"/>
  </r>
  <r>
    <n v="2415"/>
    <n v="1962"/>
    <x v="39"/>
    <x v="2"/>
    <x v="2"/>
    <x v="0"/>
    <x v="0"/>
    <x v="0"/>
    <x v="676"/>
    <x v="4"/>
    <n v="0"/>
    <n v="1"/>
    <x v="2"/>
    <d v="2014-04-07T00:00:00"/>
    <x v="310"/>
    <d v="2021-02-05T00:00:00"/>
    <x v="18"/>
    <n v="362"/>
    <n v="17"/>
    <n v="398"/>
    <n v="80"/>
    <n v="35"/>
    <n v="61"/>
    <n v="3"/>
    <x v="8"/>
    <x v="2"/>
    <n v="4.8763857559203982"/>
    <n v="3"/>
    <x v="8"/>
    <n v="4.6418949303911621"/>
    <n v="4"/>
    <n v="1"/>
    <n v="0"/>
    <n v="0"/>
    <n v="0"/>
    <n v="0"/>
    <n v="0"/>
    <n v="0"/>
    <x v="0"/>
  </r>
  <r>
    <n v="10573"/>
    <n v="1953"/>
    <x v="19"/>
    <x v="2"/>
    <x v="2"/>
    <x v="2"/>
    <x v="2"/>
    <x v="1"/>
    <x v="677"/>
    <x v="4"/>
    <n v="0"/>
    <n v="0"/>
    <x v="1"/>
    <d v="2013-11-18T00:00:00"/>
    <x v="426"/>
    <d v="2021-02-05T00:00:00"/>
    <x v="40"/>
    <n v="125"/>
    <n v="16"/>
    <n v="98"/>
    <n v="134"/>
    <n v="21"/>
    <n v="27"/>
    <n v="1"/>
    <x v="4"/>
    <x v="2"/>
    <n v="5.7900382590514194"/>
    <n v="7"/>
    <x v="7"/>
    <n v="3.9129236226920008"/>
    <n v="3"/>
    <n v="0"/>
    <n v="0"/>
    <n v="1"/>
    <n v="0"/>
    <n v="0"/>
    <n v="0"/>
    <n v="0"/>
    <x v="2"/>
  </r>
  <r>
    <n v="7002"/>
    <n v="1955"/>
    <x v="49"/>
    <x v="2"/>
    <x v="2"/>
    <x v="3"/>
    <x v="3"/>
    <x v="1"/>
    <x v="678"/>
    <x v="4"/>
    <n v="0"/>
    <n v="1"/>
    <x v="2"/>
    <d v="2013-10-03T00:00:00"/>
    <x v="427"/>
    <d v="2021-02-05T00:00:00"/>
    <x v="4"/>
    <n v="163"/>
    <n v="48"/>
    <n v="90"/>
    <n v="0"/>
    <n v="45"/>
    <n v="52"/>
    <n v="1"/>
    <x v="9"/>
    <x v="2"/>
    <n v="2.7428375523605371"/>
    <n v="2"/>
    <x v="5"/>
    <n v="7.7128177497017312"/>
    <n v="3"/>
    <n v="0"/>
    <n v="0"/>
    <n v="0"/>
    <n v="0"/>
    <n v="0"/>
    <n v="0"/>
    <n v="0"/>
    <x v="0"/>
  </r>
  <r>
    <n v="7446"/>
    <n v="1967"/>
    <x v="51"/>
    <x v="1"/>
    <x v="1"/>
    <x v="0"/>
    <x v="0"/>
    <x v="0"/>
    <x v="679"/>
    <x v="4"/>
    <n v="0"/>
    <n v="1"/>
    <x v="2"/>
    <d v="2013-09-09T00:00:00"/>
    <x v="162"/>
    <d v="2021-02-05T00:00:00"/>
    <x v="22"/>
    <n v="520"/>
    <n v="42"/>
    <n v="98"/>
    <n v="0"/>
    <n v="42"/>
    <n v="14"/>
    <n v="2"/>
    <x v="4"/>
    <x v="2"/>
    <n v="6.3639592224386972"/>
    <n v="4"/>
    <x v="3"/>
    <n v="9.8057874878573799"/>
    <n v="6"/>
    <n v="0"/>
    <n v="0"/>
    <n v="0"/>
    <n v="0"/>
    <n v="0"/>
    <n v="0"/>
    <n v="0"/>
    <x v="1"/>
  </r>
  <r>
    <n v="178"/>
    <n v="1956"/>
    <x v="27"/>
    <x v="2"/>
    <x v="2"/>
    <x v="1"/>
    <x v="1"/>
    <x v="0"/>
    <x v="680"/>
    <x v="4"/>
    <n v="0"/>
    <n v="1"/>
    <x v="2"/>
    <d v="2013-02-18T00:00:00"/>
    <x v="299"/>
    <d v="2021-02-05T00:00:00"/>
    <x v="85"/>
    <n v="478"/>
    <n v="0"/>
    <n v="193"/>
    <n v="110"/>
    <n v="75"/>
    <n v="117"/>
    <n v="4"/>
    <x v="7"/>
    <x v="1"/>
    <n v="7.9721706186849381"/>
    <n v="3"/>
    <x v="10"/>
    <n v="11.07238206405631"/>
    <n v="5"/>
    <n v="0"/>
    <n v="0"/>
    <n v="0"/>
    <n v="0"/>
    <n v="0"/>
    <n v="0"/>
    <n v="0"/>
    <x v="0"/>
  </r>
  <r>
    <n v="5642"/>
    <n v="1979"/>
    <x v="30"/>
    <x v="1"/>
    <x v="1"/>
    <x v="0"/>
    <x v="0"/>
    <x v="0"/>
    <x v="681"/>
    <x v="4"/>
    <n v="1"/>
    <n v="0"/>
    <x v="2"/>
    <d v="2013-12-09T00:00:00"/>
    <x v="230"/>
    <d v="2021-02-05T00:00:00"/>
    <x v="66"/>
    <n v="140"/>
    <n v="4"/>
    <n v="61"/>
    <n v="0"/>
    <n v="13"/>
    <n v="4"/>
    <n v="2"/>
    <x v="9"/>
    <x v="2"/>
    <n v="2.9846579999619038"/>
    <n v="1"/>
    <x v="11"/>
    <n v="5.7451004695009287"/>
    <n v="4"/>
    <n v="0"/>
    <n v="0"/>
    <n v="0"/>
    <n v="0"/>
    <n v="0"/>
    <n v="0"/>
    <n v="0"/>
    <x v="0"/>
  </r>
  <r>
    <n v="10681"/>
    <n v="1970"/>
    <x v="8"/>
    <x v="3"/>
    <x v="1"/>
    <x v="1"/>
    <x v="1"/>
    <x v="0"/>
    <x v="682"/>
    <x v="4"/>
    <n v="0"/>
    <n v="1"/>
    <x v="2"/>
    <d v="2014-01-15T00:00:00"/>
    <x v="30"/>
    <d v="2021-02-05T00:00:00"/>
    <x v="4"/>
    <n v="129"/>
    <n v="129"/>
    <n v="259"/>
    <n v="168"/>
    <n v="121"/>
    <n v="83"/>
    <n v="5"/>
    <x v="4"/>
    <x v="2"/>
    <n v="5.6350507993170984"/>
    <n v="3"/>
    <x v="9"/>
    <n v="12.328058469936485"/>
    <n v="4"/>
    <n v="0"/>
    <n v="0"/>
    <n v="0"/>
    <n v="0"/>
    <n v="0"/>
    <n v="0"/>
    <n v="0"/>
    <x v="0"/>
  </r>
  <r>
    <n v="5156"/>
    <n v="1970"/>
    <x v="8"/>
    <x v="3"/>
    <x v="1"/>
    <x v="1"/>
    <x v="1"/>
    <x v="0"/>
    <x v="682"/>
    <x v="4"/>
    <n v="0"/>
    <n v="1"/>
    <x v="2"/>
    <d v="2014-01-15T00:00:00"/>
    <x v="30"/>
    <d v="2021-02-05T00:00:00"/>
    <x v="4"/>
    <n v="129"/>
    <n v="129"/>
    <n v="259"/>
    <n v="168"/>
    <n v="121"/>
    <n v="83"/>
    <n v="5"/>
    <x v="4"/>
    <x v="2"/>
    <n v="6.1863045825514345"/>
    <n v="3"/>
    <x v="9"/>
    <n v="11.901234600395435"/>
    <n v="4"/>
    <n v="0"/>
    <n v="0"/>
    <n v="0"/>
    <n v="0"/>
    <n v="0"/>
    <n v="0"/>
    <n v="0"/>
    <x v="0"/>
  </r>
  <r>
    <n v="9353"/>
    <n v="1959"/>
    <x v="34"/>
    <x v="2"/>
    <x v="2"/>
    <x v="3"/>
    <x v="3"/>
    <x v="1"/>
    <x v="683"/>
    <x v="4"/>
    <n v="0"/>
    <n v="1"/>
    <x v="2"/>
    <d v="2014-01-06T00:00:00"/>
    <x v="428"/>
    <d v="2021-02-05T00:00:00"/>
    <x v="51"/>
    <n v="515"/>
    <n v="47"/>
    <n v="267"/>
    <n v="62"/>
    <n v="66"/>
    <n v="38"/>
    <n v="2"/>
    <x v="8"/>
    <x v="2"/>
    <n v="4.8714121086142441"/>
    <n v="5"/>
    <x v="7"/>
    <n v="3.9408990069727934"/>
    <n v="3"/>
    <n v="0"/>
    <n v="0"/>
    <n v="0"/>
    <n v="1"/>
    <n v="0"/>
    <n v="0"/>
    <n v="0"/>
    <x v="2"/>
  </r>
  <r>
    <n v="550"/>
    <n v="1952"/>
    <x v="41"/>
    <x v="2"/>
    <x v="2"/>
    <x v="2"/>
    <x v="2"/>
    <x v="1"/>
    <x v="684"/>
    <x v="4"/>
    <n v="0"/>
    <n v="1"/>
    <x v="2"/>
    <d v="2013-05-23T00:00:00"/>
    <x v="157"/>
    <d v="2021-02-05T00:00:00"/>
    <x v="48"/>
    <n v="243"/>
    <n v="131"/>
    <n v="217"/>
    <n v="85"/>
    <n v="6"/>
    <n v="26"/>
    <n v="2"/>
    <x v="9"/>
    <x v="2"/>
    <n v="3.3453195104727107"/>
    <n v="3"/>
    <x v="2"/>
    <n v="13.237172862243103"/>
    <n v="2"/>
    <n v="0"/>
    <n v="0"/>
    <n v="0"/>
    <n v="0"/>
    <n v="0"/>
    <n v="0"/>
    <n v="0"/>
    <x v="0"/>
  </r>
  <r>
    <n v="3515"/>
    <n v="1952"/>
    <x v="41"/>
    <x v="2"/>
    <x v="2"/>
    <x v="3"/>
    <x v="3"/>
    <x v="1"/>
    <x v="685"/>
    <x v="4"/>
    <n v="0"/>
    <n v="1"/>
    <x v="2"/>
    <d v="2014-02-17T00:00:00"/>
    <x v="12"/>
    <d v="2021-02-05T00:00:00"/>
    <x v="34"/>
    <n v="87"/>
    <n v="13"/>
    <n v="34"/>
    <n v="10"/>
    <n v="6"/>
    <n v="10"/>
    <n v="1"/>
    <x v="6"/>
    <x v="2"/>
    <n v="4.0199047192216568"/>
    <n v="0"/>
    <x v="7"/>
    <n v="4.3338071561646974"/>
    <n v="5"/>
    <n v="0"/>
    <n v="0"/>
    <n v="0"/>
    <n v="0"/>
    <n v="0"/>
    <n v="0"/>
    <n v="0"/>
    <x v="0"/>
  </r>
  <r>
    <n v="4012"/>
    <n v="1972"/>
    <x v="38"/>
    <x v="0"/>
    <x v="0"/>
    <x v="0"/>
    <x v="0"/>
    <x v="0"/>
    <x v="686"/>
    <x v="4"/>
    <n v="0"/>
    <n v="1"/>
    <x v="2"/>
    <d v="2012-08-11T00:00:00"/>
    <x v="180"/>
    <d v="2021-02-05T00:00:00"/>
    <x v="74"/>
    <n v="799"/>
    <n v="12"/>
    <n v="375"/>
    <n v="16"/>
    <n v="12"/>
    <n v="12"/>
    <n v="5"/>
    <x v="5"/>
    <x v="1"/>
    <n v="7.3181841483490269"/>
    <n v="6"/>
    <x v="8"/>
    <n v="4.7355368072502948"/>
    <n v="6"/>
    <n v="0"/>
    <n v="0"/>
    <n v="0"/>
    <n v="0"/>
    <n v="0"/>
    <n v="1"/>
    <n v="0"/>
    <x v="5"/>
  </r>
  <r>
    <n v="10151"/>
    <n v="1960"/>
    <x v="11"/>
    <x v="2"/>
    <x v="2"/>
    <x v="2"/>
    <x v="2"/>
    <x v="1"/>
    <x v="687"/>
    <x v="4"/>
    <n v="0"/>
    <n v="2"/>
    <x v="0"/>
    <d v="2012-09-12T00:00:00"/>
    <x v="64"/>
    <d v="2021-02-05T00:00:00"/>
    <x v="75"/>
    <n v="317"/>
    <n v="46"/>
    <n v="247"/>
    <n v="151"/>
    <n v="46"/>
    <n v="139"/>
    <n v="1"/>
    <x v="6"/>
    <x v="2"/>
    <n v="4.2348555605960474"/>
    <n v="5"/>
    <x v="9"/>
    <n v="11.644551215710642"/>
    <n v="3"/>
    <n v="0"/>
    <n v="0"/>
    <n v="0"/>
    <n v="0"/>
    <n v="0"/>
    <n v="0"/>
    <n v="0"/>
    <x v="0"/>
  </r>
  <r>
    <n v="7214"/>
    <n v="1957"/>
    <x v="50"/>
    <x v="2"/>
    <x v="2"/>
    <x v="1"/>
    <x v="1"/>
    <x v="0"/>
    <x v="688"/>
    <x v="4"/>
    <n v="0"/>
    <n v="0"/>
    <x v="1"/>
    <d v="2013-07-05T00:00:00"/>
    <x v="429"/>
    <d v="2021-02-05T00:00:00"/>
    <x v="92"/>
    <n v="792"/>
    <n v="0"/>
    <n v="275"/>
    <n v="45"/>
    <n v="45"/>
    <n v="126"/>
    <n v="1"/>
    <x v="6"/>
    <x v="2"/>
    <n v="3.6225161882578609"/>
    <n v="8"/>
    <x v="8"/>
    <n v="5.216786174564068"/>
    <n v="3"/>
    <n v="0"/>
    <n v="0"/>
    <n v="0"/>
    <n v="0"/>
    <n v="0"/>
    <n v="0"/>
    <n v="0"/>
    <x v="0"/>
  </r>
  <r>
    <n v="9336"/>
    <n v="1969"/>
    <x v="16"/>
    <x v="0"/>
    <x v="0"/>
    <x v="4"/>
    <x v="4"/>
    <x v="1"/>
    <x v="688"/>
    <x v="4"/>
    <n v="0"/>
    <n v="1"/>
    <x v="2"/>
    <d v="2014-03-22T00:00:00"/>
    <x v="430"/>
    <d v="2021-02-05T00:00:00"/>
    <x v="75"/>
    <n v="512"/>
    <n v="0"/>
    <n v="83"/>
    <n v="0"/>
    <n v="0"/>
    <n v="41"/>
    <n v="3"/>
    <x v="4"/>
    <x v="2"/>
    <n v="5.9692594542588404"/>
    <n v="2"/>
    <x v="3"/>
    <n v="9.9166930682400789"/>
    <n v="4"/>
    <n v="0"/>
    <n v="0"/>
    <n v="0"/>
    <n v="0"/>
    <n v="0"/>
    <n v="0"/>
    <n v="0"/>
    <x v="0"/>
  </r>
  <r>
    <n v="7712"/>
    <n v="1946"/>
    <x v="46"/>
    <x v="0"/>
    <x v="0"/>
    <x v="3"/>
    <x v="3"/>
    <x v="1"/>
    <x v="689"/>
    <x v="4"/>
    <n v="0"/>
    <n v="0"/>
    <x v="1"/>
    <d v="2014-04-28T00:00:00"/>
    <x v="43"/>
    <d v="2021-02-05T00:00:00"/>
    <x v="64"/>
    <n v="182"/>
    <n v="17"/>
    <n v="259"/>
    <n v="77"/>
    <n v="70"/>
    <n v="29"/>
    <n v="1"/>
    <x v="4"/>
    <x v="2"/>
    <n v="5.9937178852799819"/>
    <n v="2"/>
    <x v="3"/>
    <n v="10.295757600296778"/>
    <n v="4"/>
    <n v="0"/>
    <n v="0"/>
    <n v="0"/>
    <n v="0"/>
    <n v="0"/>
    <n v="0"/>
    <n v="0"/>
    <x v="1"/>
  </r>
  <r>
    <n v="7793"/>
    <n v="1976"/>
    <x v="0"/>
    <x v="2"/>
    <x v="2"/>
    <x v="0"/>
    <x v="0"/>
    <x v="0"/>
    <x v="690"/>
    <x v="4"/>
    <n v="0"/>
    <n v="1"/>
    <x v="2"/>
    <d v="2013-08-31T00:00:00"/>
    <x v="269"/>
    <d v="2021-02-05T00:00:00"/>
    <x v="58"/>
    <n v="641"/>
    <n v="7"/>
    <n v="84"/>
    <n v="0"/>
    <n v="30"/>
    <n v="38"/>
    <n v="3"/>
    <x v="11"/>
    <x v="1"/>
    <n v="10.01835315515517"/>
    <n v="4"/>
    <x v="6"/>
    <n v="6.6621431186465161"/>
    <n v="6"/>
    <n v="0"/>
    <n v="0"/>
    <n v="0"/>
    <n v="1"/>
    <n v="0"/>
    <n v="0"/>
    <n v="0"/>
    <x v="0"/>
  </r>
  <r>
    <n v="8786"/>
    <n v="1956"/>
    <x v="27"/>
    <x v="1"/>
    <x v="1"/>
    <x v="1"/>
    <x v="1"/>
    <x v="0"/>
    <x v="691"/>
    <x v="4"/>
    <n v="0"/>
    <n v="1"/>
    <x v="2"/>
    <d v="2013-05-26T00:00:00"/>
    <x v="197"/>
    <d v="2021-02-05T00:00:00"/>
    <x v="97"/>
    <n v="301"/>
    <n v="7"/>
    <n v="74"/>
    <n v="10"/>
    <n v="0"/>
    <n v="58"/>
    <n v="4"/>
    <x v="4"/>
    <x v="2"/>
    <n v="5.9891298102430301"/>
    <n v="1"/>
    <x v="6"/>
    <n v="7.3384551691664432"/>
    <n v="6"/>
    <n v="0"/>
    <n v="0"/>
    <n v="0"/>
    <n v="0"/>
    <n v="0"/>
    <n v="0"/>
    <n v="0"/>
    <x v="5"/>
  </r>
  <r>
    <n v="8970"/>
    <n v="1972"/>
    <x v="38"/>
    <x v="0"/>
    <x v="0"/>
    <x v="1"/>
    <x v="1"/>
    <x v="0"/>
    <x v="692"/>
    <x v="4"/>
    <n v="0"/>
    <n v="1"/>
    <x v="2"/>
    <d v="2012-10-23T00:00:00"/>
    <x v="431"/>
    <d v="2021-02-05T00:00:00"/>
    <x v="69"/>
    <n v="371"/>
    <n v="22"/>
    <n v="39"/>
    <n v="6"/>
    <n v="0"/>
    <n v="92"/>
    <n v="4"/>
    <x v="4"/>
    <x v="2"/>
    <n v="6.1393390615898298"/>
    <n v="2"/>
    <x v="6"/>
    <n v="6.6755809290611499"/>
    <n v="5"/>
    <n v="0"/>
    <n v="0"/>
    <n v="0"/>
    <n v="0"/>
    <n v="0"/>
    <n v="0"/>
    <n v="0"/>
    <x v="0"/>
  </r>
  <r>
    <n v="9855"/>
    <n v="1952"/>
    <x v="41"/>
    <x v="0"/>
    <x v="0"/>
    <x v="3"/>
    <x v="3"/>
    <x v="1"/>
    <x v="693"/>
    <x v="4"/>
    <n v="0"/>
    <n v="1"/>
    <x v="2"/>
    <d v="2013-08-25T00:00:00"/>
    <x v="432"/>
    <d v="2021-02-05T00:00:00"/>
    <x v="30"/>
    <n v="899"/>
    <n v="0"/>
    <n v="101"/>
    <n v="0"/>
    <n v="0"/>
    <n v="20"/>
    <n v="1"/>
    <x v="4"/>
    <x v="2"/>
    <n v="6.0478568082141084"/>
    <n v="6"/>
    <x v="2"/>
    <n v="12.871371780003592"/>
    <n v="4"/>
    <n v="1"/>
    <n v="0"/>
    <n v="0"/>
    <n v="0"/>
    <n v="0"/>
    <n v="0"/>
    <n v="0"/>
    <x v="0"/>
  </r>
  <r>
    <n v="2574"/>
    <n v="1977"/>
    <x v="4"/>
    <x v="0"/>
    <x v="0"/>
    <x v="1"/>
    <x v="1"/>
    <x v="0"/>
    <x v="694"/>
    <x v="4"/>
    <n v="0"/>
    <n v="1"/>
    <x v="2"/>
    <d v="2013-01-31T00:00:00"/>
    <x v="433"/>
    <d v="2021-02-05T00:00:00"/>
    <x v="40"/>
    <n v="1050"/>
    <n v="12"/>
    <n v="144"/>
    <n v="0"/>
    <n v="0"/>
    <n v="24"/>
    <n v="3"/>
    <x v="4"/>
    <x v="2"/>
    <n v="5.9071009014256548"/>
    <n v="4"/>
    <x v="5"/>
    <n v="8.0219683416724354"/>
    <n v="5"/>
    <n v="1"/>
    <n v="1"/>
    <n v="0"/>
    <n v="1"/>
    <n v="0"/>
    <n v="1"/>
    <n v="0"/>
    <x v="0"/>
  </r>
  <r>
    <n v="9239"/>
    <n v="1961"/>
    <x v="36"/>
    <x v="1"/>
    <x v="1"/>
    <x v="1"/>
    <x v="1"/>
    <x v="0"/>
    <x v="695"/>
    <x v="4"/>
    <n v="0"/>
    <n v="2"/>
    <x v="0"/>
    <d v="2013-07-26T00:00:00"/>
    <x v="434"/>
    <d v="2021-02-05T00:00:00"/>
    <x v="34"/>
    <n v="92"/>
    <n v="4"/>
    <n v="18"/>
    <n v="3"/>
    <n v="3"/>
    <n v="6"/>
    <n v="1"/>
    <x v="12"/>
    <x v="0"/>
    <n v="1.7433106692525016"/>
    <n v="1"/>
    <x v="7"/>
    <n v="3.9868013759274032"/>
    <n v="3"/>
    <n v="0"/>
    <n v="0"/>
    <n v="0"/>
    <n v="0"/>
    <n v="0"/>
    <n v="0"/>
    <n v="0"/>
    <x v="1"/>
  </r>
  <r>
    <n v="5734"/>
    <n v="1974"/>
    <x v="9"/>
    <x v="0"/>
    <x v="0"/>
    <x v="1"/>
    <x v="1"/>
    <x v="0"/>
    <x v="696"/>
    <x v="4"/>
    <n v="1"/>
    <n v="1"/>
    <x v="0"/>
    <d v="2013-11-20T00:00:00"/>
    <x v="435"/>
    <d v="2021-02-05T00:00:00"/>
    <x v="77"/>
    <n v="46"/>
    <n v="4"/>
    <n v="36"/>
    <n v="2"/>
    <n v="2"/>
    <n v="1"/>
    <n v="1"/>
    <x v="12"/>
    <x v="0"/>
    <n v="2.0484801309689997"/>
    <n v="0"/>
    <x v="7"/>
    <n v="3.6306639513897103"/>
    <n v="5"/>
    <n v="0"/>
    <n v="0"/>
    <n v="0"/>
    <n v="0"/>
    <n v="0"/>
    <n v="0"/>
    <n v="0"/>
    <x v="0"/>
  </r>
  <r>
    <n v="3066"/>
    <n v="1975"/>
    <x v="6"/>
    <x v="0"/>
    <x v="0"/>
    <x v="0"/>
    <x v="0"/>
    <x v="0"/>
    <x v="697"/>
    <x v="4"/>
    <n v="0"/>
    <n v="1"/>
    <x v="2"/>
    <d v="2014-02-04T00:00:00"/>
    <x v="436"/>
    <d v="2021-02-05T00:00:00"/>
    <x v="38"/>
    <n v="167"/>
    <n v="0"/>
    <n v="43"/>
    <n v="6"/>
    <n v="2"/>
    <n v="13"/>
    <n v="2"/>
    <x v="6"/>
    <x v="2"/>
    <n v="4.1202765431948745"/>
    <n v="2"/>
    <x v="7"/>
    <n v="4.319563473885057"/>
    <n v="5"/>
    <n v="0"/>
    <n v="0"/>
    <n v="0"/>
    <n v="0"/>
    <n v="0"/>
    <n v="0"/>
    <n v="0"/>
    <x v="3"/>
  </r>
  <r>
    <n v="310"/>
    <n v="1970"/>
    <x v="8"/>
    <x v="1"/>
    <x v="1"/>
    <x v="1"/>
    <x v="1"/>
    <x v="0"/>
    <x v="698"/>
    <x v="4"/>
    <n v="0"/>
    <n v="1"/>
    <x v="2"/>
    <d v="2013-12-13T00:00:00"/>
    <x v="437"/>
    <d v="2021-02-05T00:00:00"/>
    <x v="6"/>
    <n v="330"/>
    <n v="5"/>
    <n v="159"/>
    <n v="36"/>
    <n v="27"/>
    <n v="16"/>
    <n v="4"/>
    <x v="6"/>
    <x v="2"/>
    <n v="3.9614952376165573"/>
    <n v="4"/>
    <x v="4"/>
    <n v="8.6835287757666357"/>
    <n v="4"/>
    <n v="0"/>
    <n v="0"/>
    <n v="0"/>
    <n v="0"/>
    <n v="0"/>
    <n v="0"/>
    <n v="0"/>
    <x v="4"/>
  </r>
  <r>
    <n v="4702"/>
    <n v="1964"/>
    <x v="40"/>
    <x v="2"/>
    <x v="2"/>
    <x v="3"/>
    <x v="3"/>
    <x v="1"/>
    <x v="699"/>
    <x v="4"/>
    <n v="0"/>
    <n v="0"/>
    <x v="1"/>
    <d v="2012-08-12T00:00:00"/>
    <x v="358"/>
    <d v="2021-02-05T00:00:00"/>
    <x v="55"/>
    <n v="1000"/>
    <n v="155"/>
    <n v="379"/>
    <n v="224"/>
    <n v="17"/>
    <n v="120"/>
    <n v="1"/>
    <x v="6"/>
    <x v="2"/>
    <n v="4.3863686772566606"/>
    <n v="8"/>
    <x v="7"/>
    <n v="4.2141331589486093"/>
    <n v="8"/>
    <n v="0"/>
    <n v="0"/>
    <n v="0"/>
    <n v="0"/>
    <n v="0"/>
    <n v="0"/>
    <n v="0"/>
    <x v="0"/>
  </r>
  <r>
    <n v="9964"/>
    <n v="1979"/>
    <x v="30"/>
    <x v="2"/>
    <x v="2"/>
    <x v="3"/>
    <x v="3"/>
    <x v="1"/>
    <x v="700"/>
    <x v="4"/>
    <n v="0"/>
    <n v="1"/>
    <x v="2"/>
    <d v="2013-08-07T00:00:00"/>
    <x v="89"/>
    <d v="2021-02-05T00:00:00"/>
    <x v="68"/>
    <n v="162"/>
    <n v="50"/>
    <n v="100"/>
    <n v="55"/>
    <n v="30"/>
    <n v="27"/>
    <n v="1"/>
    <x v="6"/>
    <x v="2"/>
    <n v="3.6405629503597488"/>
    <n v="2"/>
    <x v="5"/>
    <n v="7.6401913721435131"/>
    <n v="4"/>
    <n v="0"/>
    <n v="0"/>
    <n v="0"/>
    <n v="0"/>
    <n v="0"/>
    <n v="0"/>
    <n v="0"/>
    <x v="0"/>
  </r>
  <r>
    <n v="1630"/>
    <n v="1979"/>
    <x v="30"/>
    <x v="2"/>
    <x v="2"/>
    <x v="3"/>
    <x v="3"/>
    <x v="1"/>
    <x v="700"/>
    <x v="4"/>
    <n v="0"/>
    <n v="1"/>
    <x v="2"/>
    <d v="2013-08-07T00:00:00"/>
    <x v="89"/>
    <d v="2021-02-05T00:00:00"/>
    <x v="68"/>
    <n v="162"/>
    <n v="50"/>
    <n v="100"/>
    <n v="55"/>
    <n v="30"/>
    <n v="27"/>
    <n v="1"/>
    <x v="6"/>
    <x v="2"/>
    <n v="3.9297213399835038"/>
    <n v="2"/>
    <x v="5"/>
    <n v="7.605913588101922"/>
    <n v="4"/>
    <n v="0"/>
    <n v="0"/>
    <n v="0"/>
    <n v="0"/>
    <n v="0"/>
    <n v="0"/>
    <n v="0"/>
    <x v="0"/>
  </r>
  <r>
    <n v="1012"/>
    <n v="1952"/>
    <x v="41"/>
    <x v="2"/>
    <x v="2"/>
    <x v="3"/>
    <x v="3"/>
    <x v="1"/>
    <x v="701"/>
    <x v="4"/>
    <n v="0"/>
    <n v="1"/>
    <x v="2"/>
    <d v="2013-02-18T00:00:00"/>
    <x v="299"/>
    <d v="2021-02-05T00:00:00"/>
    <x v="41"/>
    <n v="523"/>
    <n v="7"/>
    <n v="134"/>
    <n v="37"/>
    <n v="14"/>
    <n v="169"/>
    <n v="4"/>
    <x v="7"/>
    <x v="1"/>
    <n v="8.228237976089547"/>
    <n v="2"/>
    <x v="3"/>
    <n v="9.7072295730045379"/>
    <n v="7"/>
    <n v="0"/>
    <n v="0"/>
    <n v="0"/>
    <n v="0"/>
    <n v="0"/>
    <n v="0"/>
    <n v="0"/>
    <x v="6"/>
  </r>
  <r>
    <n v="5626"/>
    <n v="1964"/>
    <x v="40"/>
    <x v="0"/>
    <x v="0"/>
    <x v="3"/>
    <x v="3"/>
    <x v="1"/>
    <x v="702"/>
    <x v="4"/>
    <n v="0"/>
    <n v="0"/>
    <x v="1"/>
    <d v="2013-11-23T00:00:00"/>
    <x v="32"/>
    <d v="2021-02-05T00:00:00"/>
    <x v="4"/>
    <n v="338"/>
    <n v="4"/>
    <n v="89"/>
    <n v="11"/>
    <n v="8"/>
    <n v="13"/>
    <n v="1"/>
    <x v="6"/>
    <x v="2"/>
    <n v="3.8322689610946092"/>
    <n v="2"/>
    <x v="4"/>
    <n v="9.2617902969772352"/>
    <n v="4"/>
    <n v="0"/>
    <n v="0"/>
    <n v="0"/>
    <n v="0"/>
    <n v="0"/>
    <n v="0"/>
    <n v="0"/>
    <x v="0"/>
  </r>
  <r>
    <n v="5057"/>
    <n v="1961"/>
    <x v="36"/>
    <x v="1"/>
    <x v="1"/>
    <x v="1"/>
    <x v="1"/>
    <x v="0"/>
    <x v="703"/>
    <x v="4"/>
    <n v="0"/>
    <n v="1"/>
    <x v="2"/>
    <d v="2013-09-14T00:00:00"/>
    <x v="438"/>
    <d v="2021-02-05T00:00:00"/>
    <x v="80"/>
    <n v="264"/>
    <n v="47"/>
    <n v="188"/>
    <n v="54"/>
    <n v="47"/>
    <n v="11"/>
    <n v="2"/>
    <x v="6"/>
    <x v="2"/>
    <n v="4.1868144035387207"/>
    <n v="4"/>
    <x v="3"/>
    <n v="10.120156565351861"/>
    <n v="2"/>
    <n v="0"/>
    <n v="0"/>
    <n v="0"/>
    <n v="0"/>
    <n v="0"/>
    <n v="0"/>
    <n v="0"/>
    <x v="0"/>
  </r>
  <r>
    <n v="6349"/>
    <n v="1987"/>
    <x v="15"/>
    <x v="1"/>
    <x v="1"/>
    <x v="2"/>
    <x v="2"/>
    <x v="1"/>
    <x v="704"/>
    <x v="4"/>
    <n v="0"/>
    <n v="0"/>
    <x v="1"/>
    <d v="2013-07-06T00:00:00"/>
    <x v="420"/>
    <d v="2021-02-05T00:00:00"/>
    <x v="29"/>
    <n v="621"/>
    <n v="73"/>
    <n v="414"/>
    <n v="78"/>
    <n v="48"/>
    <n v="85"/>
    <n v="1"/>
    <x v="7"/>
    <x v="1"/>
    <n v="8.3103555026097951"/>
    <n v="4"/>
    <x v="11"/>
    <n v="6.3054944192608371"/>
    <n v="5"/>
    <n v="0"/>
    <n v="0"/>
    <n v="0"/>
    <n v="0"/>
    <n v="0"/>
    <n v="0"/>
    <n v="0"/>
    <x v="0"/>
  </r>
  <r>
    <n v="6892"/>
    <n v="1968"/>
    <x v="43"/>
    <x v="2"/>
    <x v="2"/>
    <x v="2"/>
    <x v="2"/>
    <x v="1"/>
    <x v="705"/>
    <x v="4"/>
    <n v="0"/>
    <n v="1"/>
    <x v="2"/>
    <d v="2014-06-03T00:00:00"/>
    <x v="319"/>
    <d v="2021-02-05T00:00:00"/>
    <x v="12"/>
    <n v="641"/>
    <n v="7"/>
    <n v="56"/>
    <n v="0"/>
    <n v="0"/>
    <n v="28"/>
    <n v="8"/>
    <x v="11"/>
    <x v="1"/>
    <n v="9.8368542596764961"/>
    <n v="4"/>
    <x v="11"/>
    <n v="6.2369156065796423"/>
    <n v="8"/>
    <n v="1"/>
    <n v="0"/>
    <n v="0"/>
    <n v="1"/>
    <n v="0"/>
    <n v="0"/>
    <n v="0"/>
    <x v="0"/>
  </r>
  <r>
    <n v="10343"/>
    <n v="1991"/>
    <x v="29"/>
    <x v="3"/>
    <x v="1"/>
    <x v="3"/>
    <x v="3"/>
    <x v="1"/>
    <x v="706"/>
    <x v="4"/>
    <n v="0"/>
    <n v="0"/>
    <x v="1"/>
    <d v="2012-09-29T00:00:00"/>
    <x v="134"/>
    <d v="2021-02-05T00:00:00"/>
    <x v="40"/>
    <n v="605"/>
    <n v="91"/>
    <n v="399"/>
    <n v="0"/>
    <n v="45"/>
    <n v="205"/>
    <n v="2"/>
    <x v="9"/>
    <x v="2"/>
    <n v="2.9462708347422883"/>
    <n v="6"/>
    <x v="5"/>
    <n v="7.7597218392684661"/>
    <n v="3"/>
    <n v="0"/>
    <n v="0"/>
    <n v="0"/>
    <n v="0"/>
    <n v="0"/>
    <n v="0"/>
    <n v="0"/>
    <x v="2"/>
  </r>
  <r>
    <n v="232"/>
    <n v="1965"/>
    <x v="42"/>
    <x v="2"/>
    <x v="2"/>
    <x v="3"/>
    <x v="3"/>
    <x v="1"/>
    <x v="707"/>
    <x v="4"/>
    <n v="0"/>
    <n v="1"/>
    <x v="2"/>
    <d v="2013-07-17T00:00:00"/>
    <x v="439"/>
    <d v="2021-02-05T00:00:00"/>
    <x v="73"/>
    <n v="279"/>
    <n v="83"/>
    <n v="88"/>
    <n v="32"/>
    <n v="14"/>
    <n v="34"/>
    <n v="1"/>
    <x v="6"/>
    <x v="2"/>
    <n v="4.1807499955396485"/>
    <n v="2"/>
    <x v="3"/>
    <n v="9.6762253129633091"/>
    <n v="3"/>
    <n v="0"/>
    <n v="0"/>
    <n v="0"/>
    <n v="0"/>
    <n v="0"/>
    <n v="0"/>
    <n v="0"/>
    <x v="0"/>
  </r>
  <r>
    <n v="2471"/>
    <n v="1965"/>
    <x v="42"/>
    <x v="2"/>
    <x v="2"/>
    <x v="1"/>
    <x v="1"/>
    <x v="0"/>
    <x v="708"/>
    <x v="4"/>
    <n v="0"/>
    <n v="0"/>
    <x v="1"/>
    <d v="2014-06-27T00:00:00"/>
    <x v="191"/>
    <d v="2021-02-05T00:00:00"/>
    <x v="98"/>
    <n v="48"/>
    <n v="58"/>
    <n v="68"/>
    <n v="16"/>
    <n v="66"/>
    <n v="43"/>
    <n v="1"/>
    <x v="9"/>
    <x v="2"/>
    <n v="2.615699311946849"/>
    <n v="2"/>
    <x v="11"/>
    <n v="6.0044532901537462"/>
    <n v="2"/>
    <n v="0"/>
    <n v="0"/>
    <n v="0"/>
    <n v="0"/>
    <n v="0"/>
    <n v="0"/>
    <n v="0"/>
    <x v="3"/>
  </r>
  <r>
    <n v="895"/>
    <n v="1948"/>
    <x v="25"/>
    <x v="0"/>
    <x v="0"/>
    <x v="1"/>
    <x v="1"/>
    <x v="0"/>
    <x v="709"/>
    <x v="4"/>
    <n v="0"/>
    <n v="2"/>
    <x v="0"/>
    <d v="2012-12-09T00:00:00"/>
    <x v="440"/>
    <d v="2021-02-05T00:00:00"/>
    <x v="11"/>
    <n v="410"/>
    <n v="16"/>
    <n v="114"/>
    <n v="0"/>
    <n v="5"/>
    <n v="49"/>
    <n v="3"/>
    <x v="8"/>
    <x v="2"/>
    <n v="5.148064340181647"/>
    <n v="2"/>
    <x v="3"/>
    <n v="9.6080371621143748"/>
    <n v="5"/>
    <n v="0"/>
    <n v="0"/>
    <n v="0"/>
    <n v="0"/>
    <n v="0"/>
    <n v="0"/>
    <n v="0"/>
    <x v="0"/>
  </r>
  <r>
    <n v="2021"/>
    <n v="1975"/>
    <x v="6"/>
    <x v="2"/>
    <x v="2"/>
    <x v="1"/>
    <x v="1"/>
    <x v="0"/>
    <x v="710"/>
    <x v="4"/>
    <n v="0"/>
    <n v="1"/>
    <x v="2"/>
    <d v="2013-03-27T00:00:00"/>
    <x v="36"/>
    <d v="2021-02-05T00:00:00"/>
    <x v="32"/>
    <n v="563"/>
    <n v="76"/>
    <n v="384"/>
    <n v="84"/>
    <n v="192"/>
    <n v="89"/>
    <n v="4"/>
    <x v="4"/>
    <x v="2"/>
    <n v="6.043014490680779"/>
    <n v="10"/>
    <x v="2"/>
    <n v="12.730866691701788"/>
    <n v="4"/>
    <n v="0"/>
    <n v="0"/>
    <n v="0"/>
    <n v="0"/>
    <n v="0"/>
    <n v="0"/>
    <n v="0"/>
    <x v="0"/>
  </r>
  <r>
    <n v="5628"/>
    <n v="1982"/>
    <x v="1"/>
    <x v="2"/>
    <x v="2"/>
    <x v="0"/>
    <x v="0"/>
    <x v="0"/>
    <x v="711"/>
    <x v="4"/>
    <n v="0"/>
    <n v="0"/>
    <x v="1"/>
    <d v="2013-02-08T00:00:00"/>
    <x v="441"/>
    <d v="2021-02-05T00:00:00"/>
    <x v="30"/>
    <n v="848"/>
    <n v="154"/>
    <n v="323"/>
    <n v="201"/>
    <n v="61"/>
    <n v="78"/>
    <n v="1"/>
    <x v="11"/>
    <x v="1"/>
    <n v="9.6487504482026285"/>
    <n v="3"/>
    <x v="3"/>
    <n v="9.9086940710905029"/>
    <n v="6"/>
    <n v="0"/>
    <n v="0"/>
    <n v="1"/>
    <n v="0"/>
    <n v="0"/>
    <n v="0"/>
    <n v="0"/>
    <x v="1"/>
  </r>
  <r>
    <n v="7631"/>
    <n v="1978"/>
    <x v="37"/>
    <x v="1"/>
    <x v="1"/>
    <x v="0"/>
    <x v="0"/>
    <x v="0"/>
    <x v="712"/>
    <x v="4"/>
    <n v="1"/>
    <n v="0"/>
    <x v="2"/>
    <d v="2013-10-06T00:00:00"/>
    <x v="318"/>
    <d v="2021-02-05T00:00:00"/>
    <x v="94"/>
    <n v="562"/>
    <n v="58"/>
    <n v="168"/>
    <n v="43"/>
    <n v="16"/>
    <n v="142"/>
    <n v="1"/>
    <x v="8"/>
    <x v="2"/>
    <n v="4.8872218469666358"/>
    <n v="7"/>
    <x v="3"/>
    <n v="10.119346684387859"/>
    <n v="3"/>
    <n v="0"/>
    <n v="0"/>
    <n v="0"/>
    <n v="0"/>
    <n v="0"/>
    <n v="0"/>
    <n v="0"/>
    <x v="2"/>
  </r>
  <r>
    <n v="433"/>
    <n v="1958"/>
    <x v="18"/>
    <x v="1"/>
    <x v="1"/>
    <x v="6"/>
    <x v="3"/>
    <x v="1"/>
    <x v="713"/>
    <x v="4"/>
    <n v="1"/>
    <n v="1"/>
    <x v="0"/>
    <d v="2013-03-10T00:00:00"/>
    <x v="202"/>
    <d v="2021-02-05T00:00:00"/>
    <x v="25"/>
    <n v="534"/>
    <n v="5"/>
    <n v="47"/>
    <n v="0"/>
    <n v="5"/>
    <n v="41"/>
    <n v="5"/>
    <x v="10"/>
    <x v="1"/>
    <n v="10.81953344181643"/>
    <n v="1"/>
    <x v="11"/>
    <n v="6.3988357388876382"/>
    <n v="8"/>
    <n v="0"/>
    <n v="0"/>
    <n v="0"/>
    <n v="0"/>
    <n v="0"/>
    <n v="0"/>
    <n v="0"/>
    <x v="4"/>
  </r>
  <r>
    <n v="3767"/>
    <n v="1968"/>
    <x v="43"/>
    <x v="2"/>
    <x v="2"/>
    <x v="1"/>
    <x v="1"/>
    <x v="0"/>
    <x v="714"/>
    <x v="4"/>
    <n v="0"/>
    <n v="1"/>
    <x v="2"/>
    <d v="2013-04-25T00:00:00"/>
    <x v="442"/>
    <d v="2021-02-05T00:00:00"/>
    <x v="17"/>
    <n v="378"/>
    <n v="0"/>
    <n v="189"/>
    <n v="97"/>
    <n v="172"/>
    <n v="172"/>
    <n v="2"/>
    <x v="8"/>
    <x v="2"/>
    <n v="5.3717607854799878"/>
    <n v="5"/>
    <x v="9"/>
    <n v="11.774669355019622"/>
    <n v="3"/>
    <n v="0"/>
    <n v="0"/>
    <n v="0"/>
    <n v="0"/>
    <n v="0"/>
    <n v="0"/>
    <n v="0"/>
    <x v="0"/>
  </r>
  <r>
    <n v="3934"/>
    <n v="1966"/>
    <x v="33"/>
    <x v="2"/>
    <x v="2"/>
    <x v="1"/>
    <x v="1"/>
    <x v="0"/>
    <x v="715"/>
    <x v="4"/>
    <n v="0"/>
    <n v="1"/>
    <x v="2"/>
    <d v="2013-08-02T00:00:00"/>
    <x v="443"/>
    <d v="2021-02-05T00:00:00"/>
    <x v="94"/>
    <n v="356"/>
    <n v="0"/>
    <n v="107"/>
    <n v="19"/>
    <n v="9"/>
    <n v="117"/>
    <n v="2"/>
    <x v="5"/>
    <x v="1"/>
    <n v="6.9388300075605001"/>
    <n v="1"/>
    <x v="5"/>
    <n v="7.7690158982742306"/>
    <n v="5"/>
    <n v="0"/>
    <n v="0"/>
    <n v="0"/>
    <n v="0"/>
    <n v="0"/>
    <n v="0"/>
    <n v="0"/>
    <x v="2"/>
  </r>
  <r>
    <n v="2493"/>
    <n v="1966"/>
    <x v="33"/>
    <x v="2"/>
    <x v="2"/>
    <x v="1"/>
    <x v="1"/>
    <x v="0"/>
    <x v="715"/>
    <x v="4"/>
    <n v="0"/>
    <n v="1"/>
    <x v="2"/>
    <d v="2013-08-02T00:00:00"/>
    <x v="443"/>
    <d v="2021-02-05T00:00:00"/>
    <x v="94"/>
    <n v="356"/>
    <n v="0"/>
    <n v="107"/>
    <n v="19"/>
    <n v="9"/>
    <n v="117"/>
    <n v="2"/>
    <x v="5"/>
    <x v="1"/>
    <n v="7.0182562745758394"/>
    <n v="1"/>
    <x v="5"/>
    <n v="7.991847530741274"/>
    <n v="5"/>
    <n v="0"/>
    <n v="0"/>
    <n v="0"/>
    <n v="0"/>
    <n v="0"/>
    <n v="0"/>
    <n v="0"/>
    <x v="5"/>
  </r>
  <r>
    <n v="4058"/>
    <n v="1955"/>
    <x v="49"/>
    <x v="0"/>
    <x v="0"/>
    <x v="3"/>
    <x v="3"/>
    <x v="1"/>
    <x v="716"/>
    <x v="4"/>
    <n v="0"/>
    <n v="0"/>
    <x v="1"/>
    <d v="2013-10-12T00:00:00"/>
    <x v="444"/>
    <d v="2021-02-05T00:00:00"/>
    <x v="78"/>
    <n v="618"/>
    <n v="15"/>
    <n v="106"/>
    <n v="20"/>
    <n v="7"/>
    <n v="45"/>
    <n v="1"/>
    <x v="10"/>
    <x v="1"/>
    <n v="10.96043972685229"/>
    <n v="2"/>
    <x v="5"/>
    <n v="8.2141875365661914"/>
    <n v="6"/>
    <n v="0"/>
    <n v="0"/>
    <n v="0"/>
    <n v="1"/>
    <n v="0"/>
    <n v="0"/>
    <n v="0"/>
    <x v="0"/>
  </r>
  <r>
    <n v="2564"/>
    <n v="1953"/>
    <x v="19"/>
    <x v="2"/>
    <x v="2"/>
    <x v="0"/>
    <x v="0"/>
    <x v="0"/>
    <x v="717"/>
    <x v="4"/>
    <n v="0"/>
    <n v="1"/>
    <x v="2"/>
    <d v="2014-01-04T00:00:00"/>
    <x v="445"/>
    <d v="2021-02-05T00:00:00"/>
    <x v="48"/>
    <n v="111"/>
    <n v="3"/>
    <n v="28"/>
    <n v="2"/>
    <n v="6"/>
    <n v="15"/>
    <n v="2"/>
    <x v="9"/>
    <x v="2"/>
    <n v="2.6756924725360602"/>
    <n v="1"/>
    <x v="7"/>
    <n v="3.9153904081332249"/>
    <n v="6"/>
    <n v="0"/>
    <n v="0"/>
    <n v="0"/>
    <n v="0"/>
    <n v="0"/>
    <n v="0"/>
    <n v="0"/>
    <x v="0"/>
  </r>
  <r>
    <n v="8939"/>
    <n v="1959"/>
    <x v="34"/>
    <x v="2"/>
    <x v="2"/>
    <x v="2"/>
    <x v="2"/>
    <x v="1"/>
    <x v="718"/>
    <x v="4"/>
    <n v="0"/>
    <n v="1"/>
    <x v="2"/>
    <d v="2012-12-16T00:00:00"/>
    <x v="94"/>
    <d v="2021-02-05T00:00:00"/>
    <x v="92"/>
    <n v="382"/>
    <n v="138"/>
    <n v="65"/>
    <n v="60"/>
    <n v="26"/>
    <n v="59"/>
    <n v="6"/>
    <x v="8"/>
    <x v="2"/>
    <n v="4.9874980475434203"/>
    <n v="2"/>
    <x v="9"/>
    <n v="11.904620972316335"/>
    <n v="5"/>
    <n v="0"/>
    <n v="0"/>
    <n v="0"/>
    <n v="0"/>
    <n v="0"/>
    <n v="0"/>
    <n v="0"/>
    <x v="0"/>
  </r>
  <r>
    <n v="10870"/>
    <n v="1967"/>
    <x v="51"/>
    <x v="2"/>
    <x v="2"/>
    <x v="1"/>
    <x v="1"/>
    <x v="0"/>
    <x v="719"/>
    <x v="4"/>
    <n v="0"/>
    <n v="1"/>
    <x v="2"/>
    <d v="2013-06-13T00:00:00"/>
    <x v="446"/>
    <d v="2021-02-05T00:00:00"/>
    <x v="26"/>
    <n v="709"/>
    <n v="43"/>
    <n v="182"/>
    <n v="42"/>
    <n v="118"/>
    <n v="247"/>
    <n v="2"/>
    <x v="3"/>
    <x v="1"/>
    <n v="8.6244498541142338"/>
    <n v="3"/>
    <x v="7"/>
    <n v="3.6997146451783602"/>
    <n v="5"/>
    <n v="0"/>
    <n v="0"/>
    <n v="0"/>
    <n v="0"/>
    <n v="0"/>
    <n v="0"/>
    <n v="0"/>
    <x v="3"/>
  </r>
  <r>
    <n v="143"/>
    <n v="1970"/>
    <x v="8"/>
    <x v="2"/>
    <x v="2"/>
    <x v="3"/>
    <x v="3"/>
    <x v="1"/>
    <x v="720"/>
    <x v="4"/>
    <n v="0"/>
    <n v="0"/>
    <x v="1"/>
    <d v="2013-08-25T00:00:00"/>
    <x v="432"/>
    <d v="2021-02-05T00:00:00"/>
    <x v="52"/>
    <n v="466"/>
    <n v="0"/>
    <n v="224"/>
    <n v="119"/>
    <n v="49"/>
    <n v="99"/>
    <n v="1"/>
    <x v="8"/>
    <x v="2"/>
    <n v="5.0254749199581621"/>
    <n v="3"/>
    <x v="7"/>
    <n v="4.1044213821759445"/>
    <n v="2"/>
    <n v="0"/>
    <n v="0"/>
    <n v="0"/>
    <n v="0"/>
    <n v="0"/>
    <n v="0"/>
    <n v="0"/>
    <x v="1"/>
  </r>
  <r>
    <n v="3717"/>
    <n v="1959"/>
    <x v="34"/>
    <x v="2"/>
    <x v="2"/>
    <x v="1"/>
    <x v="1"/>
    <x v="0"/>
    <x v="721"/>
    <x v="4"/>
    <n v="0"/>
    <n v="1"/>
    <x v="2"/>
    <d v="2014-04-23T00:00:00"/>
    <x v="447"/>
    <d v="2021-02-05T00:00:00"/>
    <x v="89"/>
    <n v="403"/>
    <n v="24"/>
    <n v="29"/>
    <n v="6"/>
    <n v="24"/>
    <n v="218"/>
    <n v="2"/>
    <x v="8"/>
    <x v="2"/>
    <n v="5.3969390450860937"/>
    <n v="5"/>
    <x v="11"/>
    <n v="5.8906398738935888"/>
    <n v="3"/>
    <n v="0"/>
    <n v="0"/>
    <n v="1"/>
    <n v="0"/>
    <n v="0"/>
    <n v="0"/>
    <n v="0"/>
    <x v="0"/>
  </r>
  <r>
    <n v="6439"/>
    <n v="1958"/>
    <x v="18"/>
    <x v="2"/>
    <x v="2"/>
    <x v="1"/>
    <x v="1"/>
    <x v="0"/>
    <x v="722"/>
    <x v="4"/>
    <n v="0"/>
    <n v="1"/>
    <x v="2"/>
    <d v="2012-08-17T00:00:00"/>
    <x v="226"/>
    <d v="2021-02-05T00:00:00"/>
    <x v="2"/>
    <n v="789"/>
    <n v="0"/>
    <n v="133"/>
    <n v="0"/>
    <n v="28"/>
    <n v="152"/>
    <n v="7"/>
    <x v="10"/>
    <x v="1"/>
    <n v="11.233765765337985"/>
    <n v="5"/>
    <x v="5"/>
    <n v="7.7881082424163361"/>
    <n v="7"/>
    <n v="0"/>
    <n v="0"/>
    <n v="0"/>
    <n v="0"/>
    <n v="0"/>
    <n v="0"/>
    <n v="0"/>
    <x v="3"/>
  </r>
  <r>
    <n v="8852"/>
    <n v="1976"/>
    <x v="0"/>
    <x v="2"/>
    <x v="2"/>
    <x v="1"/>
    <x v="1"/>
    <x v="0"/>
    <x v="723"/>
    <x v="4"/>
    <n v="0"/>
    <n v="1"/>
    <x v="2"/>
    <d v="2012-08-31T00:00:00"/>
    <x v="357"/>
    <d v="2021-02-05T00:00:00"/>
    <x v="67"/>
    <n v="387"/>
    <n v="126"/>
    <n v="342"/>
    <n v="0"/>
    <n v="45"/>
    <n v="180"/>
    <n v="5"/>
    <x v="7"/>
    <x v="1"/>
    <n v="8.3161667513226156"/>
    <n v="4"/>
    <x v="10"/>
    <n v="11.052302772895816"/>
    <n v="6"/>
    <n v="0"/>
    <n v="0"/>
    <n v="0"/>
    <n v="0"/>
    <n v="0"/>
    <n v="0"/>
    <n v="0"/>
    <x v="0"/>
  </r>
  <r>
    <n v="1092"/>
    <n v="1980"/>
    <x v="13"/>
    <x v="2"/>
    <x v="2"/>
    <x v="1"/>
    <x v="1"/>
    <x v="0"/>
    <x v="724"/>
    <x v="4"/>
    <n v="0"/>
    <n v="1"/>
    <x v="2"/>
    <d v="2012-08-11T00:00:00"/>
    <x v="180"/>
    <d v="2021-02-05T00:00:00"/>
    <x v="43"/>
    <n v="269"/>
    <n v="129"/>
    <n v="495"/>
    <n v="182"/>
    <n v="43"/>
    <n v="29"/>
    <n v="4"/>
    <x v="3"/>
    <x v="1"/>
    <n v="8.6609422688903575"/>
    <n v="3"/>
    <x v="7"/>
    <n v="4.0293899830731297"/>
    <n v="7"/>
    <n v="0"/>
    <n v="0"/>
    <n v="0"/>
    <n v="0"/>
    <n v="0"/>
    <n v="0"/>
    <n v="0"/>
    <x v="2"/>
  </r>
  <r>
    <n v="7055"/>
    <n v="1952"/>
    <x v="41"/>
    <x v="0"/>
    <x v="0"/>
    <x v="0"/>
    <x v="0"/>
    <x v="0"/>
    <x v="725"/>
    <x v="4"/>
    <n v="0"/>
    <n v="1"/>
    <x v="2"/>
    <d v="2012-10-09T00:00:00"/>
    <x v="448"/>
    <d v="2021-02-05T00:00:00"/>
    <x v="37"/>
    <n v="888"/>
    <n v="0"/>
    <n v="57"/>
    <n v="0"/>
    <n v="0"/>
    <n v="76"/>
    <n v="2"/>
    <x v="7"/>
    <x v="1"/>
    <n v="8.2376017694613903"/>
    <n v="5"/>
    <x v="10"/>
    <n v="10.615660327529516"/>
    <n v="5"/>
    <n v="0"/>
    <n v="0"/>
    <n v="0"/>
    <n v="0"/>
    <n v="0"/>
    <n v="0"/>
    <n v="0"/>
    <x v="4"/>
  </r>
  <r>
    <n v="4084"/>
    <n v="1975"/>
    <x v="6"/>
    <x v="2"/>
    <x v="2"/>
    <x v="0"/>
    <x v="0"/>
    <x v="0"/>
    <x v="726"/>
    <x v="4"/>
    <n v="0"/>
    <n v="1"/>
    <x v="2"/>
    <d v="2014-01-17T00:00:00"/>
    <x v="390"/>
    <d v="2021-02-05T00:00:00"/>
    <x v="60"/>
    <n v="224"/>
    <n v="155"/>
    <n v="155"/>
    <n v="192"/>
    <n v="93"/>
    <n v="54"/>
    <n v="2"/>
    <x v="4"/>
    <x v="2"/>
    <n v="5.9744632825964272"/>
    <n v="4"/>
    <x v="10"/>
    <n v="11.368077118382745"/>
    <n v="4"/>
    <n v="0"/>
    <n v="0"/>
    <n v="0"/>
    <n v="0"/>
    <n v="0"/>
    <n v="0"/>
    <n v="0"/>
    <x v="4"/>
  </r>
  <r>
    <n v="9119"/>
    <n v="1950"/>
    <x v="48"/>
    <x v="2"/>
    <x v="2"/>
    <x v="0"/>
    <x v="0"/>
    <x v="0"/>
    <x v="727"/>
    <x v="4"/>
    <n v="0"/>
    <n v="1"/>
    <x v="2"/>
    <d v="2013-12-05T00:00:00"/>
    <x v="266"/>
    <d v="2021-02-05T00:00:00"/>
    <x v="40"/>
    <n v="208"/>
    <n v="17"/>
    <n v="76"/>
    <n v="36"/>
    <n v="17"/>
    <n v="38"/>
    <n v="2"/>
    <x v="9"/>
    <x v="2"/>
    <n v="2.6749737330864267"/>
    <n v="3"/>
    <x v="6"/>
    <n v="7.0622133600845585"/>
    <n v="2"/>
    <n v="0"/>
    <n v="0"/>
    <n v="0"/>
    <n v="0"/>
    <n v="0"/>
    <n v="0"/>
    <n v="0"/>
    <x v="1"/>
  </r>
  <r>
    <n v="5667"/>
    <n v="1964"/>
    <x v="40"/>
    <x v="0"/>
    <x v="0"/>
    <x v="1"/>
    <x v="1"/>
    <x v="0"/>
    <x v="728"/>
    <x v="4"/>
    <n v="0"/>
    <n v="1"/>
    <x v="2"/>
    <d v="2012-10-11T00:00:00"/>
    <x v="449"/>
    <d v="2021-02-05T00:00:00"/>
    <x v="36"/>
    <n v="1013"/>
    <n v="30"/>
    <n v="399"/>
    <n v="60"/>
    <n v="46"/>
    <n v="153"/>
    <n v="3"/>
    <x v="3"/>
    <x v="1"/>
    <n v="9.1973590430558705"/>
    <n v="10"/>
    <x v="7"/>
    <n v="3.6932297439741424"/>
    <n v="6"/>
    <n v="0"/>
    <n v="0"/>
    <n v="0"/>
    <n v="0"/>
    <n v="0"/>
    <n v="1"/>
    <n v="0"/>
    <x v="4"/>
  </r>
  <r>
    <n v="5841"/>
    <n v="1966"/>
    <x v="33"/>
    <x v="2"/>
    <x v="2"/>
    <x v="0"/>
    <x v="0"/>
    <x v="0"/>
    <x v="729"/>
    <x v="4"/>
    <n v="0"/>
    <n v="1"/>
    <x v="2"/>
    <d v="2013-06-28T00:00:00"/>
    <x v="382"/>
    <d v="2021-02-05T00:00:00"/>
    <x v="51"/>
    <n v="606"/>
    <n v="7"/>
    <n v="155"/>
    <n v="10"/>
    <n v="0"/>
    <n v="54"/>
    <n v="5"/>
    <x v="11"/>
    <x v="1"/>
    <n v="10.154722022110736"/>
    <n v="3"/>
    <x v="5"/>
    <n v="8.0096530418829559"/>
    <n v="7"/>
    <n v="0"/>
    <n v="0"/>
    <n v="0"/>
    <n v="0"/>
    <n v="0"/>
    <n v="0"/>
    <n v="0"/>
    <x v="0"/>
  </r>
  <r>
    <n v="1513"/>
    <n v="1979"/>
    <x v="30"/>
    <x v="3"/>
    <x v="1"/>
    <x v="0"/>
    <x v="0"/>
    <x v="0"/>
    <x v="730"/>
    <x v="4"/>
    <n v="1"/>
    <n v="1"/>
    <x v="0"/>
    <d v="2012-08-28T00:00:00"/>
    <x v="450"/>
    <d v="2021-02-05T00:00:00"/>
    <x v="31"/>
    <n v="600"/>
    <n v="21"/>
    <n v="128"/>
    <n v="223"/>
    <n v="150"/>
    <n v="128"/>
    <n v="13"/>
    <x v="12"/>
    <x v="0"/>
    <n v="1.910216554489053"/>
    <n v="2"/>
    <x v="9"/>
    <n v="11.88255121429817"/>
    <n v="8"/>
    <n v="0"/>
    <n v="0"/>
    <n v="0"/>
    <n v="0"/>
    <n v="0"/>
    <n v="0"/>
    <n v="0"/>
    <x v="0"/>
  </r>
  <r>
    <n v="3445"/>
    <n v="1956"/>
    <x v="27"/>
    <x v="2"/>
    <x v="2"/>
    <x v="3"/>
    <x v="3"/>
    <x v="1"/>
    <x v="731"/>
    <x v="4"/>
    <n v="0"/>
    <n v="0"/>
    <x v="1"/>
    <d v="2013-01-17T00:00:00"/>
    <x v="34"/>
    <d v="2021-02-05T00:00:00"/>
    <x v="68"/>
    <n v="216"/>
    <n v="162"/>
    <n v="224"/>
    <n v="101"/>
    <n v="92"/>
    <n v="162"/>
    <n v="2"/>
    <x v="5"/>
    <x v="1"/>
    <n v="7.2545942718112943"/>
    <n v="4"/>
    <x v="3"/>
    <n v="10.141254108796863"/>
    <n v="5"/>
    <n v="0"/>
    <n v="0"/>
    <n v="0"/>
    <n v="0"/>
    <n v="0"/>
    <n v="1"/>
    <n v="0"/>
    <x v="3"/>
  </r>
  <r>
    <n v="5872"/>
    <n v="1951"/>
    <x v="17"/>
    <x v="2"/>
    <x v="2"/>
    <x v="3"/>
    <x v="3"/>
    <x v="1"/>
    <x v="732"/>
    <x v="4"/>
    <n v="0"/>
    <n v="1"/>
    <x v="2"/>
    <d v="2013-06-01T00:00:00"/>
    <x v="315"/>
    <d v="2021-02-05T00:00:00"/>
    <x v="12"/>
    <n v="240"/>
    <n v="90"/>
    <n v="216"/>
    <n v="63"/>
    <n v="6"/>
    <n v="24"/>
    <n v="4"/>
    <x v="6"/>
    <x v="2"/>
    <n v="3.7671822603277132"/>
    <n v="4"/>
    <x v="3"/>
    <n v="10.129335998869578"/>
    <n v="3"/>
    <n v="0"/>
    <n v="0"/>
    <n v="0"/>
    <n v="0"/>
    <n v="0"/>
    <n v="0"/>
    <n v="0"/>
    <x v="1"/>
  </r>
  <r>
    <n v="8132"/>
    <n v="1975"/>
    <x v="6"/>
    <x v="0"/>
    <x v="0"/>
    <x v="1"/>
    <x v="1"/>
    <x v="0"/>
    <x v="733"/>
    <x v="4"/>
    <n v="1"/>
    <n v="1"/>
    <x v="0"/>
    <d v="2013-04-05T00:00:00"/>
    <x v="9"/>
    <d v="2021-02-05T00:00:00"/>
    <x v="61"/>
    <n v="565"/>
    <n v="6"/>
    <n v="65"/>
    <n v="0"/>
    <n v="6"/>
    <n v="19"/>
    <n v="5"/>
    <x v="3"/>
    <x v="1"/>
    <n v="9.2151781071918464"/>
    <n v="2"/>
    <x v="5"/>
    <n v="7.6882202586262158"/>
    <n v="7"/>
    <n v="0"/>
    <n v="0"/>
    <n v="0"/>
    <n v="1"/>
    <n v="0"/>
    <n v="0"/>
    <n v="0"/>
    <x v="5"/>
  </r>
  <r>
    <n v="1992"/>
    <n v="1964"/>
    <x v="40"/>
    <x v="2"/>
    <x v="2"/>
    <x v="1"/>
    <x v="1"/>
    <x v="0"/>
    <x v="734"/>
    <x v="4"/>
    <n v="0"/>
    <n v="1"/>
    <x v="2"/>
    <d v="2014-01-01T00:00:00"/>
    <x v="451"/>
    <d v="2021-02-05T00:00:00"/>
    <x v="38"/>
    <n v="522"/>
    <n v="0"/>
    <n v="257"/>
    <n v="32"/>
    <n v="16"/>
    <n v="66"/>
    <n v="4"/>
    <x v="12"/>
    <x v="0"/>
    <n v="1.9161352280747299"/>
    <n v="2"/>
    <x v="5"/>
    <n v="7.7221819552205542"/>
    <n v="7"/>
    <n v="1"/>
    <n v="0"/>
    <n v="0"/>
    <n v="0"/>
    <n v="0"/>
    <n v="1"/>
    <n v="0"/>
    <x v="0"/>
  </r>
  <r>
    <n v="3478"/>
    <n v="1971"/>
    <x v="2"/>
    <x v="0"/>
    <x v="0"/>
    <x v="1"/>
    <x v="1"/>
    <x v="0"/>
    <x v="735"/>
    <x v="4"/>
    <n v="1"/>
    <n v="1"/>
    <x v="0"/>
    <d v="2013-06-24T00:00:00"/>
    <x v="452"/>
    <d v="2021-02-05T00:00:00"/>
    <x v="43"/>
    <n v="267"/>
    <n v="42"/>
    <n v="309"/>
    <n v="55"/>
    <n v="42"/>
    <n v="21"/>
    <n v="10"/>
    <x v="5"/>
    <x v="1"/>
    <n v="6.9228585323049616"/>
    <n v="4"/>
    <x v="4"/>
    <n v="9.3255117209980352"/>
    <n v="5"/>
    <n v="0"/>
    <n v="0"/>
    <n v="0"/>
    <n v="0"/>
    <n v="0"/>
    <n v="1"/>
    <n v="0"/>
    <x v="4"/>
  </r>
  <r>
    <n v="760"/>
    <n v="1975"/>
    <x v="6"/>
    <x v="0"/>
    <x v="0"/>
    <x v="2"/>
    <x v="2"/>
    <x v="1"/>
    <x v="736"/>
    <x v="4"/>
    <n v="1"/>
    <n v="0"/>
    <x v="2"/>
    <d v="2013-08-09T00:00:00"/>
    <x v="411"/>
    <d v="2021-02-05T00:00:00"/>
    <x v="73"/>
    <n v="588"/>
    <n v="7"/>
    <n v="76"/>
    <n v="110"/>
    <n v="15"/>
    <n v="15"/>
    <n v="2"/>
    <x v="7"/>
    <x v="1"/>
    <n v="7.9273904443042964"/>
    <n v="4"/>
    <x v="4"/>
    <n v="8.7681109885519586"/>
    <n v="6"/>
    <n v="0"/>
    <n v="0"/>
    <n v="0"/>
    <n v="0"/>
    <n v="0"/>
    <n v="0"/>
    <n v="0"/>
    <x v="3"/>
  </r>
  <r>
    <n v="4094"/>
    <n v="1961"/>
    <x v="36"/>
    <x v="2"/>
    <x v="2"/>
    <x v="1"/>
    <x v="1"/>
    <x v="0"/>
    <x v="737"/>
    <x v="4"/>
    <n v="1"/>
    <n v="1"/>
    <x v="0"/>
    <d v="2012-08-25T00:00:00"/>
    <x v="207"/>
    <d v="2021-02-05T00:00:00"/>
    <x v="83"/>
    <n v="201"/>
    <n v="2"/>
    <n v="43"/>
    <n v="3"/>
    <n v="5"/>
    <n v="35"/>
    <n v="4"/>
    <x v="8"/>
    <x v="2"/>
    <n v="4.8984103979335627"/>
    <n v="1"/>
    <x v="8"/>
    <n v="4.8211457438280121"/>
    <n v="6"/>
    <n v="0"/>
    <n v="0"/>
    <n v="0"/>
    <n v="0"/>
    <n v="0"/>
    <n v="0"/>
    <n v="0"/>
    <x v="6"/>
  </r>
  <r>
    <n v="8588"/>
    <n v="1961"/>
    <x v="36"/>
    <x v="2"/>
    <x v="2"/>
    <x v="1"/>
    <x v="1"/>
    <x v="0"/>
    <x v="737"/>
    <x v="4"/>
    <n v="1"/>
    <n v="1"/>
    <x v="0"/>
    <d v="2012-08-25T00:00:00"/>
    <x v="207"/>
    <d v="2021-02-05T00:00:00"/>
    <x v="83"/>
    <n v="201"/>
    <n v="2"/>
    <n v="43"/>
    <n v="3"/>
    <n v="5"/>
    <n v="35"/>
    <n v="4"/>
    <x v="8"/>
    <x v="2"/>
    <n v="4.9385785319786759"/>
    <n v="1"/>
    <x v="8"/>
    <n v="4.6405306111050688"/>
    <n v="6"/>
    <n v="0"/>
    <n v="0"/>
    <n v="0"/>
    <n v="0"/>
    <n v="0"/>
    <n v="0"/>
    <n v="0"/>
    <x v="5"/>
  </r>
  <r>
    <n v="9240"/>
    <n v="1971"/>
    <x v="2"/>
    <x v="0"/>
    <x v="0"/>
    <x v="3"/>
    <x v="3"/>
    <x v="1"/>
    <x v="738"/>
    <x v="4"/>
    <n v="0"/>
    <n v="1"/>
    <x v="2"/>
    <d v="2014-02-07T00:00:00"/>
    <x v="6"/>
    <d v="2021-02-05T00:00:00"/>
    <x v="52"/>
    <n v="458"/>
    <n v="0"/>
    <n v="24"/>
    <n v="6"/>
    <n v="4"/>
    <n v="34"/>
    <n v="2"/>
    <x v="4"/>
    <x v="2"/>
    <n v="5.8255558647613386"/>
    <n v="2"/>
    <x v="5"/>
    <n v="7.734176450129727"/>
    <n v="6"/>
    <n v="0"/>
    <n v="0"/>
    <n v="0"/>
    <n v="0"/>
    <n v="0"/>
    <n v="0"/>
    <n v="0"/>
    <x v="0"/>
  </r>
  <r>
    <n v="17"/>
    <n v="1971"/>
    <x v="2"/>
    <x v="0"/>
    <x v="0"/>
    <x v="1"/>
    <x v="1"/>
    <x v="0"/>
    <x v="739"/>
    <x v="4"/>
    <n v="0"/>
    <n v="1"/>
    <x v="2"/>
    <d v="2013-09-06T00:00:00"/>
    <x v="453"/>
    <d v="2021-02-05T00:00:00"/>
    <x v="6"/>
    <n v="637"/>
    <n v="47"/>
    <n v="237"/>
    <n v="12"/>
    <n v="19"/>
    <n v="76"/>
    <n v="4"/>
    <x v="4"/>
    <x v="2"/>
    <n v="6.1169563535219513"/>
    <n v="11"/>
    <x v="6"/>
    <n v="6.9263634747821143"/>
    <n v="5"/>
    <n v="0"/>
    <n v="0"/>
    <n v="0"/>
    <n v="0"/>
    <n v="0"/>
    <n v="0"/>
    <n v="0"/>
    <x v="0"/>
  </r>
  <r>
    <n v="6257"/>
    <n v="1976"/>
    <x v="0"/>
    <x v="1"/>
    <x v="1"/>
    <x v="3"/>
    <x v="3"/>
    <x v="1"/>
    <x v="740"/>
    <x v="4"/>
    <n v="0"/>
    <n v="1"/>
    <x v="2"/>
    <d v="2013-01-23T00:00:00"/>
    <x v="246"/>
    <d v="2021-02-05T00:00:00"/>
    <x v="6"/>
    <n v="255"/>
    <n v="43"/>
    <n v="134"/>
    <n v="37"/>
    <n v="14"/>
    <n v="24"/>
    <n v="1"/>
    <x v="5"/>
    <x v="1"/>
    <n v="6.6920382252991395"/>
    <n v="2"/>
    <x v="6"/>
    <n v="6.6248496789637512"/>
    <n v="7"/>
    <n v="0"/>
    <n v="0"/>
    <n v="0"/>
    <n v="0"/>
    <n v="0"/>
    <n v="0"/>
    <n v="0"/>
    <x v="3"/>
  </r>
  <r>
    <n v="1456"/>
    <n v="1979"/>
    <x v="30"/>
    <x v="2"/>
    <x v="2"/>
    <x v="3"/>
    <x v="3"/>
    <x v="1"/>
    <x v="741"/>
    <x v="4"/>
    <n v="0"/>
    <n v="1"/>
    <x v="2"/>
    <d v="2013-04-01T00:00:00"/>
    <x v="454"/>
    <d v="2021-02-05T00:00:00"/>
    <x v="30"/>
    <n v="265"/>
    <n v="199"/>
    <n v="303"/>
    <n v="234"/>
    <n v="9"/>
    <n v="170"/>
    <n v="7"/>
    <x v="11"/>
    <x v="1"/>
    <n v="10.343157470890699"/>
    <n v="2"/>
    <x v="9"/>
    <n v="12.366605101563263"/>
    <n v="7"/>
    <n v="0"/>
    <n v="0"/>
    <n v="0"/>
    <n v="0"/>
    <n v="0"/>
    <n v="0"/>
    <n v="0"/>
    <x v="2"/>
  </r>
  <r>
    <n v="2849"/>
    <n v="1979"/>
    <x v="30"/>
    <x v="2"/>
    <x v="2"/>
    <x v="3"/>
    <x v="3"/>
    <x v="1"/>
    <x v="741"/>
    <x v="4"/>
    <n v="0"/>
    <n v="1"/>
    <x v="2"/>
    <d v="2013-04-01T00:00:00"/>
    <x v="454"/>
    <d v="2021-02-05T00:00:00"/>
    <x v="30"/>
    <n v="265"/>
    <n v="199"/>
    <n v="303"/>
    <n v="234"/>
    <n v="9"/>
    <n v="170"/>
    <n v="7"/>
    <x v="11"/>
    <x v="1"/>
    <n v="10.297899613336927"/>
    <n v="2"/>
    <x v="9"/>
    <n v="12.399612704788618"/>
    <n v="7"/>
    <n v="0"/>
    <n v="0"/>
    <n v="0"/>
    <n v="0"/>
    <n v="0"/>
    <n v="0"/>
    <n v="0"/>
    <x v="4"/>
  </r>
  <r>
    <n v="4480"/>
    <n v="1973"/>
    <x v="3"/>
    <x v="1"/>
    <x v="1"/>
    <x v="1"/>
    <x v="1"/>
    <x v="0"/>
    <x v="742"/>
    <x v="4"/>
    <n v="0"/>
    <n v="1"/>
    <x v="2"/>
    <d v="2014-03-09T00:00:00"/>
    <x v="303"/>
    <d v="2021-02-05T00:00:00"/>
    <x v="51"/>
    <n v="365"/>
    <n v="3"/>
    <n v="15"/>
    <n v="4"/>
    <n v="3"/>
    <n v="11"/>
    <n v="5"/>
    <x v="5"/>
    <x v="1"/>
    <n v="6.6101494585371778"/>
    <n v="2"/>
    <x v="8"/>
    <n v="5.1365560333168832"/>
    <n v="6"/>
    <n v="0"/>
    <n v="0"/>
    <n v="0"/>
    <n v="0"/>
    <n v="0"/>
    <n v="0"/>
    <n v="0"/>
    <x v="3"/>
  </r>
  <r>
    <n v="10091"/>
    <n v="1956"/>
    <x v="27"/>
    <x v="2"/>
    <x v="2"/>
    <x v="3"/>
    <x v="3"/>
    <x v="1"/>
    <x v="743"/>
    <x v="4"/>
    <n v="0"/>
    <n v="1"/>
    <x v="2"/>
    <d v="2013-05-20T00:00:00"/>
    <x v="166"/>
    <d v="2021-02-05T00:00:00"/>
    <x v="46"/>
    <n v="520"/>
    <n v="20"/>
    <n v="367"/>
    <n v="39"/>
    <n v="81"/>
    <n v="40"/>
    <n v="2"/>
    <x v="4"/>
    <x v="2"/>
    <n v="5.9450033639363813"/>
    <n v="3"/>
    <x v="11"/>
    <n v="6.0447886372648805"/>
    <n v="5"/>
    <n v="0"/>
    <n v="0"/>
    <n v="0"/>
    <n v="0"/>
    <n v="0"/>
    <n v="0"/>
    <n v="0"/>
    <x v="0"/>
  </r>
  <r>
    <n v="3678"/>
    <n v="1973"/>
    <x v="3"/>
    <x v="2"/>
    <x v="2"/>
    <x v="4"/>
    <x v="4"/>
    <x v="1"/>
    <x v="744"/>
    <x v="4"/>
    <n v="1"/>
    <n v="1"/>
    <x v="0"/>
    <d v="2012-10-07T00:00:00"/>
    <x v="455"/>
    <d v="2021-02-05T00:00:00"/>
    <x v="4"/>
    <n v="488"/>
    <n v="23"/>
    <n v="71"/>
    <n v="15"/>
    <n v="0"/>
    <n v="59"/>
    <n v="11"/>
    <x v="7"/>
    <x v="1"/>
    <n v="7.9406868313841574"/>
    <n v="3"/>
    <x v="6"/>
    <n v="7.294724933479702"/>
    <n v="7"/>
    <n v="0"/>
    <n v="0"/>
    <n v="0"/>
    <n v="1"/>
    <n v="0"/>
    <n v="1"/>
    <n v="0"/>
    <x v="0"/>
  </r>
  <r>
    <n v="6715"/>
    <n v="1948"/>
    <x v="25"/>
    <x v="0"/>
    <x v="0"/>
    <x v="3"/>
    <x v="3"/>
    <x v="1"/>
    <x v="745"/>
    <x v="4"/>
    <n v="0"/>
    <n v="1"/>
    <x v="2"/>
    <d v="2013-01-02T00:00:00"/>
    <x v="71"/>
    <d v="2021-02-05T00:00:00"/>
    <x v="87"/>
    <n v="502"/>
    <n v="19"/>
    <n v="132"/>
    <n v="0"/>
    <n v="6"/>
    <n v="26"/>
    <n v="6"/>
    <x v="4"/>
    <x v="2"/>
    <n v="6.3847065437469182"/>
    <n v="2"/>
    <x v="10"/>
    <n v="10.837912468999544"/>
    <n v="6"/>
    <n v="0"/>
    <n v="0"/>
    <n v="0"/>
    <n v="0"/>
    <n v="0"/>
    <n v="0"/>
    <n v="0"/>
    <x v="0"/>
  </r>
  <r>
    <n v="9283"/>
    <n v="1978"/>
    <x v="37"/>
    <x v="2"/>
    <x v="2"/>
    <x v="3"/>
    <x v="3"/>
    <x v="1"/>
    <x v="746"/>
    <x v="4"/>
    <n v="1"/>
    <n v="2"/>
    <x v="3"/>
    <d v="2013-09-12T00:00:00"/>
    <x v="251"/>
    <d v="2021-02-05T00:00:00"/>
    <x v="92"/>
    <n v="8"/>
    <n v="1"/>
    <n v="7"/>
    <n v="2"/>
    <n v="0"/>
    <n v="0"/>
    <n v="1"/>
    <x v="0"/>
    <x v="0"/>
    <n v="1.6459693590809722E-2"/>
    <n v="0"/>
    <x v="12"/>
    <n v="3.3734271687727668"/>
    <n v="4"/>
    <n v="0"/>
    <n v="0"/>
    <n v="0"/>
    <n v="0"/>
    <n v="0"/>
    <n v="0"/>
    <n v="0"/>
    <x v="4"/>
  </r>
  <r>
    <n v="11004"/>
    <n v="1893"/>
    <x v="55"/>
    <x v="3"/>
    <x v="1"/>
    <x v="3"/>
    <x v="3"/>
    <x v="1"/>
    <x v="747"/>
    <x v="4"/>
    <n v="0"/>
    <n v="1"/>
    <x v="2"/>
    <d v="2014-05-17T00:00:00"/>
    <x v="456"/>
    <d v="2021-02-05T00:00:00"/>
    <x v="12"/>
    <n v="8"/>
    <n v="0"/>
    <n v="5"/>
    <n v="7"/>
    <n v="0"/>
    <n v="2"/>
    <n v="1"/>
    <x v="1"/>
    <x v="0"/>
    <n v="0.7111553929090646"/>
    <n v="0"/>
    <x v="13"/>
    <n v="2.0205208771346368"/>
    <n v="4"/>
    <n v="0"/>
    <n v="0"/>
    <n v="0"/>
    <n v="0"/>
    <n v="0"/>
    <n v="0"/>
    <n v="0"/>
    <x v="3"/>
  </r>
  <r>
    <n v="796"/>
    <n v="1965"/>
    <x v="42"/>
    <x v="3"/>
    <x v="1"/>
    <x v="2"/>
    <x v="2"/>
    <x v="1"/>
    <x v="748"/>
    <x v="4"/>
    <n v="0"/>
    <n v="1"/>
    <x v="2"/>
    <d v="2012-10-23T00:00:00"/>
    <x v="431"/>
    <d v="2021-02-05T00:00:00"/>
    <x v="43"/>
    <n v="584"/>
    <n v="44"/>
    <n v="212"/>
    <n v="46"/>
    <n v="8"/>
    <n v="177"/>
    <n v="3"/>
    <x v="10"/>
    <x v="1"/>
    <n v="10.654542056972335"/>
    <n v="4"/>
    <x v="5"/>
    <n v="7.8273543984474436"/>
    <n v="8"/>
    <n v="0"/>
    <n v="0"/>
    <n v="0"/>
    <n v="0"/>
    <n v="0"/>
    <n v="0"/>
    <n v="0"/>
    <x v="4"/>
  </r>
  <r>
    <n v="4320"/>
    <n v="1979"/>
    <x v="30"/>
    <x v="2"/>
    <x v="2"/>
    <x v="3"/>
    <x v="3"/>
    <x v="1"/>
    <x v="749"/>
    <x v="4"/>
    <n v="0"/>
    <n v="1"/>
    <x v="2"/>
    <d v="2013-03-28T00:00:00"/>
    <x v="154"/>
    <d v="2021-02-05T00:00:00"/>
    <x v="63"/>
    <n v="325"/>
    <n v="83"/>
    <n v="300"/>
    <n v="86"/>
    <n v="58"/>
    <n v="91"/>
    <n v="1"/>
    <x v="4"/>
    <x v="2"/>
    <n v="5.7436444202370431"/>
    <n v="4"/>
    <x v="9"/>
    <n v="11.620742748050633"/>
    <n v="3"/>
    <n v="0"/>
    <n v="0"/>
    <n v="0"/>
    <n v="0"/>
    <n v="0"/>
    <n v="0"/>
    <n v="0"/>
    <x v="0"/>
  </r>
  <r>
    <n v="5562"/>
    <n v="1974"/>
    <x v="9"/>
    <x v="2"/>
    <x v="2"/>
    <x v="1"/>
    <x v="1"/>
    <x v="0"/>
    <x v="750"/>
    <x v="4"/>
    <n v="0"/>
    <n v="1"/>
    <x v="2"/>
    <d v="2013-06-26T00:00:00"/>
    <x v="457"/>
    <d v="2021-02-05T00:00:00"/>
    <x v="83"/>
    <n v="502"/>
    <n v="12"/>
    <n v="109"/>
    <n v="16"/>
    <n v="6"/>
    <n v="90"/>
    <n v="2"/>
    <x v="5"/>
    <x v="1"/>
    <n v="6.815229988235985"/>
    <n v="2"/>
    <x v="3"/>
    <n v="9.9467278020148946"/>
    <n v="6"/>
    <n v="0"/>
    <n v="0"/>
    <n v="0"/>
    <n v="0"/>
    <n v="0"/>
    <n v="0"/>
    <n v="0"/>
    <x v="0"/>
  </r>
  <r>
    <n v="3551"/>
    <n v="1954"/>
    <x v="20"/>
    <x v="1"/>
    <x v="1"/>
    <x v="0"/>
    <x v="0"/>
    <x v="0"/>
    <x v="751"/>
    <x v="4"/>
    <n v="0"/>
    <n v="1"/>
    <x v="2"/>
    <d v="2014-03-29T00:00:00"/>
    <x v="384"/>
    <d v="2021-02-05T00:00:00"/>
    <x v="72"/>
    <n v="62"/>
    <n v="1"/>
    <n v="57"/>
    <n v="19"/>
    <n v="11"/>
    <n v="48"/>
    <n v="2"/>
    <x v="12"/>
    <x v="0"/>
    <n v="1.8866189073950321"/>
    <n v="1"/>
    <x v="8"/>
    <n v="4.7187822689334142"/>
    <n v="2"/>
    <n v="0"/>
    <n v="0"/>
    <n v="0"/>
    <n v="0"/>
    <n v="0"/>
    <n v="0"/>
    <n v="0"/>
    <x v="0"/>
  </r>
  <r>
    <n v="9365"/>
    <n v="1976"/>
    <x v="0"/>
    <x v="0"/>
    <x v="0"/>
    <x v="3"/>
    <x v="3"/>
    <x v="1"/>
    <x v="752"/>
    <x v="4"/>
    <n v="0"/>
    <n v="1"/>
    <x v="2"/>
    <d v="2012-12-22T00:00:00"/>
    <x v="141"/>
    <d v="2021-02-05T00:00:00"/>
    <x v="37"/>
    <n v="1048"/>
    <n v="0"/>
    <n v="217"/>
    <n v="0"/>
    <n v="0"/>
    <n v="12"/>
    <n v="5"/>
    <x v="10"/>
    <x v="1"/>
    <n v="10.90527363913646"/>
    <n v="3"/>
    <x v="8"/>
    <n v="4.7405839838403487"/>
    <n v="6"/>
    <n v="0"/>
    <n v="0"/>
    <n v="0"/>
    <n v="0"/>
    <n v="0"/>
    <n v="0"/>
    <n v="0"/>
    <x v="0"/>
  </r>
  <r>
    <n v="3075"/>
    <n v="1972"/>
    <x v="38"/>
    <x v="0"/>
    <x v="0"/>
    <x v="1"/>
    <x v="1"/>
    <x v="0"/>
    <x v="753"/>
    <x v="5"/>
    <n v="0"/>
    <n v="0"/>
    <x v="1"/>
    <d v="2013-09-11T00:00:00"/>
    <x v="393"/>
    <d v="2021-02-05T00:00:00"/>
    <x v="32"/>
    <n v="130"/>
    <n v="30"/>
    <n v="168"/>
    <n v="20"/>
    <n v="34"/>
    <n v="0"/>
    <n v="1"/>
    <x v="9"/>
    <x v="2"/>
    <n v="3.2837004508623222"/>
    <n v="4"/>
    <x v="6"/>
    <n v="6.8271677354824254"/>
    <n v="1"/>
    <n v="0"/>
    <n v="0"/>
    <n v="0"/>
    <n v="0"/>
    <n v="0"/>
    <n v="0"/>
    <n v="0"/>
    <x v="0"/>
  </r>
  <r>
    <n v="3807"/>
    <n v="1955"/>
    <x v="49"/>
    <x v="2"/>
    <x v="2"/>
    <x v="0"/>
    <x v="0"/>
    <x v="0"/>
    <x v="754"/>
    <x v="5"/>
    <n v="0"/>
    <n v="1"/>
    <x v="2"/>
    <d v="2012-11-30T00:00:00"/>
    <x v="458"/>
    <d v="2021-02-05T00:00:00"/>
    <x v="77"/>
    <n v="473"/>
    <n v="21"/>
    <n v="176"/>
    <n v="19"/>
    <n v="21"/>
    <n v="56"/>
    <n v="3"/>
    <x v="3"/>
    <x v="1"/>
    <n v="9.3339969258175657"/>
    <n v="2"/>
    <x v="4"/>
    <n v="9.1287758965165757"/>
    <n v="6"/>
    <n v="0"/>
    <n v="0"/>
    <n v="0"/>
    <n v="0"/>
    <n v="0"/>
    <n v="0"/>
    <n v="0"/>
    <x v="0"/>
  </r>
  <r>
    <n v="4220"/>
    <n v="1970"/>
    <x v="8"/>
    <x v="0"/>
    <x v="0"/>
    <x v="1"/>
    <x v="1"/>
    <x v="0"/>
    <x v="755"/>
    <x v="5"/>
    <n v="0"/>
    <n v="1"/>
    <x v="2"/>
    <d v="2013-11-02T00:00:00"/>
    <x v="214"/>
    <d v="2021-02-05T00:00:00"/>
    <x v="41"/>
    <n v="73"/>
    <n v="0"/>
    <n v="13"/>
    <n v="0"/>
    <n v="1"/>
    <n v="0"/>
    <n v="1"/>
    <x v="12"/>
    <x v="0"/>
    <n v="1.9357192289050296"/>
    <n v="1"/>
    <x v="12"/>
    <n v="2.9127236231040277"/>
    <n v="3"/>
    <n v="0"/>
    <n v="0"/>
    <n v="0"/>
    <n v="0"/>
    <n v="0"/>
    <n v="0"/>
    <n v="0"/>
    <x v="4"/>
  </r>
  <r>
    <n v="6658"/>
    <n v="1972"/>
    <x v="38"/>
    <x v="2"/>
    <x v="2"/>
    <x v="0"/>
    <x v="0"/>
    <x v="0"/>
    <x v="756"/>
    <x v="5"/>
    <n v="0"/>
    <n v="1"/>
    <x v="2"/>
    <d v="2013-07-22T00:00:00"/>
    <x v="459"/>
    <d v="2021-02-05T00:00:00"/>
    <x v="2"/>
    <n v="771"/>
    <n v="51"/>
    <n v="154"/>
    <n v="54"/>
    <n v="10"/>
    <n v="154"/>
    <n v="7"/>
    <x v="10"/>
    <x v="1"/>
    <n v="10.889856956325435"/>
    <n v="2"/>
    <x v="9"/>
    <n v="11.635729720160086"/>
    <n v="6"/>
    <n v="0"/>
    <n v="0"/>
    <n v="0"/>
    <n v="0"/>
    <n v="0"/>
    <n v="0"/>
    <n v="0"/>
    <x v="0"/>
  </r>
  <r>
    <n v="3427"/>
    <n v="1955"/>
    <x v="49"/>
    <x v="0"/>
    <x v="0"/>
    <x v="1"/>
    <x v="1"/>
    <x v="0"/>
    <x v="757"/>
    <x v="5"/>
    <n v="0"/>
    <n v="1"/>
    <x v="2"/>
    <d v="2013-04-12T00:00:00"/>
    <x v="460"/>
    <d v="2021-02-05T00:00:00"/>
    <x v="86"/>
    <n v="629"/>
    <n v="0"/>
    <n v="70"/>
    <n v="0"/>
    <n v="0"/>
    <n v="35"/>
    <n v="6"/>
    <x v="10"/>
    <x v="1"/>
    <n v="10.682045465334227"/>
    <n v="2"/>
    <x v="6"/>
    <n v="7.0040297617311538"/>
    <n v="8"/>
    <n v="0"/>
    <n v="0"/>
    <n v="0"/>
    <n v="0"/>
    <n v="0"/>
    <n v="0"/>
    <n v="0"/>
    <x v="3"/>
  </r>
  <r>
    <n v="9949"/>
    <n v="1976"/>
    <x v="0"/>
    <x v="2"/>
    <x v="2"/>
    <x v="1"/>
    <x v="1"/>
    <x v="0"/>
    <x v="758"/>
    <x v="5"/>
    <n v="0"/>
    <n v="2"/>
    <x v="0"/>
    <d v="2012-10-18T00:00:00"/>
    <x v="461"/>
    <d v="2021-02-05T00:00:00"/>
    <x v="8"/>
    <n v="598"/>
    <n v="16"/>
    <n v="141"/>
    <n v="32"/>
    <n v="41"/>
    <n v="49"/>
    <n v="3"/>
    <x v="9"/>
    <x v="2"/>
    <n v="3.3812405002572063"/>
    <n v="3"/>
    <x v="11"/>
    <n v="6.384812276878967"/>
    <n v="8"/>
    <n v="0"/>
    <n v="0"/>
    <n v="0"/>
    <n v="0"/>
    <n v="0"/>
    <n v="0"/>
    <n v="0"/>
    <x v="4"/>
  </r>
  <r>
    <n v="5748"/>
    <n v="1965"/>
    <x v="42"/>
    <x v="2"/>
    <x v="2"/>
    <x v="1"/>
    <x v="1"/>
    <x v="0"/>
    <x v="759"/>
    <x v="5"/>
    <n v="0"/>
    <n v="1"/>
    <x v="2"/>
    <d v="2012-12-01T00:00:00"/>
    <x v="462"/>
    <d v="2021-02-05T00:00:00"/>
    <x v="54"/>
    <n v="115"/>
    <n v="27"/>
    <n v="44"/>
    <n v="4"/>
    <n v="146"/>
    <n v="139"/>
    <n v="3"/>
    <x v="8"/>
    <x v="2"/>
    <n v="5.0120360104617925"/>
    <n v="2"/>
    <x v="11"/>
    <n v="5.9875841430789141"/>
    <n v="5"/>
    <n v="0"/>
    <n v="0"/>
    <n v="0"/>
    <n v="0"/>
    <n v="0"/>
    <n v="1"/>
    <n v="0"/>
    <x v="3"/>
  </r>
  <r>
    <n v="10157"/>
    <n v="1965"/>
    <x v="42"/>
    <x v="2"/>
    <x v="2"/>
    <x v="3"/>
    <x v="3"/>
    <x v="1"/>
    <x v="760"/>
    <x v="5"/>
    <n v="0"/>
    <n v="1"/>
    <x v="2"/>
    <d v="2014-01-25T00:00:00"/>
    <x v="126"/>
    <d v="2021-02-05T00:00:00"/>
    <x v="46"/>
    <n v="89"/>
    <n v="15"/>
    <n v="89"/>
    <n v="34"/>
    <n v="42"/>
    <n v="5"/>
    <n v="1"/>
    <x v="6"/>
    <x v="2"/>
    <n v="3.9854006046194983"/>
    <n v="1"/>
    <x v="11"/>
    <n v="5.6558121722902284"/>
    <n v="4"/>
    <n v="0"/>
    <n v="0"/>
    <n v="0"/>
    <n v="0"/>
    <n v="0"/>
    <n v="0"/>
    <n v="0"/>
    <x v="4"/>
  </r>
  <r>
    <n v="2350"/>
    <n v="1972"/>
    <x v="38"/>
    <x v="2"/>
    <x v="2"/>
    <x v="1"/>
    <x v="1"/>
    <x v="0"/>
    <x v="761"/>
    <x v="5"/>
    <n v="1"/>
    <n v="1"/>
    <x v="0"/>
    <d v="2013-03-22T00:00:00"/>
    <x v="463"/>
    <d v="2021-02-05T00:00:00"/>
    <x v="48"/>
    <n v="623"/>
    <n v="53"/>
    <n v="178"/>
    <n v="23"/>
    <n v="17"/>
    <n v="133"/>
    <n v="7"/>
    <x v="9"/>
    <x v="2"/>
    <n v="3.3497736382770262"/>
    <n v="2"/>
    <x v="5"/>
    <n v="7.767951808201996"/>
    <n v="8"/>
    <n v="0"/>
    <n v="0"/>
    <n v="0"/>
    <n v="1"/>
    <n v="0"/>
    <n v="0"/>
    <n v="0"/>
    <x v="4"/>
  </r>
  <r>
    <n v="10507"/>
    <n v="1977"/>
    <x v="4"/>
    <x v="3"/>
    <x v="1"/>
    <x v="2"/>
    <x v="2"/>
    <x v="1"/>
    <x v="762"/>
    <x v="5"/>
    <n v="0"/>
    <n v="1"/>
    <x v="2"/>
    <d v="2013-07-25T00:00:00"/>
    <x v="395"/>
    <d v="2021-02-05T00:00:00"/>
    <x v="70"/>
    <n v="691"/>
    <n v="7"/>
    <n v="69"/>
    <n v="0"/>
    <n v="7"/>
    <n v="23"/>
    <n v="4"/>
    <x v="12"/>
    <x v="0"/>
    <n v="2.1631050821460316"/>
    <n v="2"/>
    <x v="6"/>
    <n v="7.2688465066327836"/>
    <n v="8"/>
    <n v="0"/>
    <n v="0"/>
    <n v="0"/>
    <n v="1"/>
    <n v="0"/>
    <n v="0"/>
    <n v="0"/>
    <x v="1"/>
  </r>
  <r>
    <n v="6218"/>
    <n v="1965"/>
    <x v="42"/>
    <x v="2"/>
    <x v="2"/>
    <x v="1"/>
    <x v="1"/>
    <x v="0"/>
    <x v="763"/>
    <x v="5"/>
    <n v="0"/>
    <n v="1"/>
    <x v="2"/>
    <d v="2012-10-20T00:00:00"/>
    <x v="35"/>
    <d v="2021-02-05T00:00:00"/>
    <x v="80"/>
    <n v="457"/>
    <n v="4"/>
    <n v="29"/>
    <n v="0"/>
    <n v="0"/>
    <n v="9"/>
    <n v="1"/>
    <x v="7"/>
    <x v="1"/>
    <n v="7.9689814777472492"/>
    <n v="1"/>
    <x v="6"/>
    <n v="7.2400643796531678"/>
    <n v="7"/>
    <n v="0"/>
    <n v="0"/>
    <n v="0"/>
    <n v="1"/>
    <n v="0"/>
    <n v="0"/>
    <n v="0"/>
    <x v="0"/>
  </r>
  <r>
    <n v="6616"/>
    <n v="1975"/>
    <x v="6"/>
    <x v="2"/>
    <x v="2"/>
    <x v="0"/>
    <x v="0"/>
    <x v="0"/>
    <x v="764"/>
    <x v="5"/>
    <n v="0"/>
    <n v="1"/>
    <x v="2"/>
    <d v="2013-10-23T00:00:00"/>
    <x v="464"/>
    <d v="2021-02-05T00:00:00"/>
    <x v="32"/>
    <n v="178"/>
    <n v="3"/>
    <n v="85"/>
    <n v="71"/>
    <n v="66"/>
    <n v="58"/>
    <n v="2"/>
    <x v="9"/>
    <x v="2"/>
    <n v="2.7121765576349288"/>
    <n v="3"/>
    <x v="5"/>
    <n v="7.8976034903678549"/>
    <n v="2"/>
    <n v="0"/>
    <n v="0"/>
    <n v="0"/>
    <n v="0"/>
    <n v="0"/>
    <n v="0"/>
    <n v="0"/>
    <x v="0"/>
  </r>
  <r>
    <n v="10061"/>
    <n v="1950"/>
    <x v="48"/>
    <x v="2"/>
    <x v="2"/>
    <x v="1"/>
    <x v="1"/>
    <x v="0"/>
    <x v="765"/>
    <x v="5"/>
    <n v="0"/>
    <n v="1"/>
    <x v="2"/>
    <d v="2013-01-05T00:00:00"/>
    <x v="133"/>
    <d v="2021-02-05T00:00:00"/>
    <x v="16"/>
    <n v="724"/>
    <n v="17"/>
    <n v="143"/>
    <n v="0"/>
    <n v="8"/>
    <n v="196"/>
    <n v="2"/>
    <x v="3"/>
    <x v="1"/>
    <n v="8.8946093889592159"/>
    <n v="2"/>
    <x v="9"/>
    <n v="12.382626599109942"/>
    <n v="7"/>
    <n v="0"/>
    <n v="0"/>
    <n v="0"/>
    <n v="0"/>
    <n v="0"/>
    <n v="0"/>
    <n v="0"/>
    <x v="1"/>
  </r>
  <r>
    <n v="3136"/>
    <n v="1962"/>
    <x v="39"/>
    <x v="1"/>
    <x v="1"/>
    <x v="2"/>
    <x v="2"/>
    <x v="1"/>
    <x v="766"/>
    <x v="5"/>
    <n v="0"/>
    <n v="1"/>
    <x v="2"/>
    <d v="2013-04-13T00:00:00"/>
    <x v="23"/>
    <d v="2021-02-05T00:00:00"/>
    <x v="61"/>
    <n v="317"/>
    <n v="25"/>
    <n v="265"/>
    <n v="25"/>
    <n v="19"/>
    <n v="12"/>
    <n v="3"/>
    <x v="8"/>
    <x v="2"/>
    <n v="4.8014186056257184"/>
    <n v="3"/>
    <x v="10"/>
    <n v="10.600856833780426"/>
    <n v="5"/>
    <n v="0"/>
    <n v="0"/>
    <n v="0"/>
    <n v="0"/>
    <n v="0"/>
    <n v="0"/>
    <n v="0"/>
    <x v="0"/>
  </r>
  <r>
    <n v="10634"/>
    <n v="1951"/>
    <x v="17"/>
    <x v="1"/>
    <x v="1"/>
    <x v="1"/>
    <x v="1"/>
    <x v="0"/>
    <x v="767"/>
    <x v="5"/>
    <n v="0"/>
    <n v="0"/>
    <x v="1"/>
    <d v="2014-04-19T00:00:00"/>
    <x v="465"/>
    <d v="2021-02-05T00:00:00"/>
    <x v="68"/>
    <n v="90"/>
    <n v="67"/>
    <n v="165"/>
    <n v="30"/>
    <n v="43"/>
    <n v="11"/>
    <n v="1"/>
    <x v="6"/>
    <x v="2"/>
    <n v="4.337032354489633"/>
    <n v="2"/>
    <x v="5"/>
    <n v="8.0439621527001997"/>
    <n v="3"/>
    <n v="0"/>
    <n v="0"/>
    <n v="0"/>
    <n v="0"/>
    <n v="0"/>
    <n v="0"/>
    <n v="0"/>
    <x v="0"/>
  </r>
  <r>
    <n v="6289"/>
    <n v="1951"/>
    <x v="17"/>
    <x v="1"/>
    <x v="1"/>
    <x v="0"/>
    <x v="0"/>
    <x v="0"/>
    <x v="768"/>
    <x v="5"/>
    <n v="1"/>
    <n v="1"/>
    <x v="0"/>
    <d v="2013-04-28T00:00:00"/>
    <x v="247"/>
    <d v="2021-02-05T00:00:00"/>
    <x v="5"/>
    <n v="135"/>
    <n v="0"/>
    <n v="10"/>
    <n v="0"/>
    <n v="4"/>
    <n v="36"/>
    <n v="2"/>
    <x v="9"/>
    <x v="2"/>
    <n v="2.7384974710667009"/>
    <n v="1"/>
    <x v="7"/>
    <n v="4.2179328639128126"/>
    <n v="5"/>
    <n v="0"/>
    <n v="0"/>
    <n v="0"/>
    <n v="0"/>
    <n v="0"/>
    <n v="0"/>
    <n v="0"/>
    <x v="0"/>
  </r>
  <r>
    <n v="3830"/>
    <n v="1953"/>
    <x v="19"/>
    <x v="1"/>
    <x v="1"/>
    <x v="1"/>
    <x v="1"/>
    <x v="0"/>
    <x v="769"/>
    <x v="5"/>
    <n v="0"/>
    <n v="2"/>
    <x v="0"/>
    <d v="2014-04-24T00:00:00"/>
    <x v="25"/>
    <d v="2021-02-05T00:00:00"/>
    <x v="62"/>
    <n v="295"/>
    <n v="21"/>
    <n v="78"/>
    <n v="39"/>
    <n v="13"/>
    <n v="13"/>
    <n v="1"/>
    <x v="6"/>
    <x v="2"/>
    <n v="3.7624542013149189"/>
    <n v="4"/>
    <x v="6"/>
    <n v="7.0185575059451093"/>
    <n v="3"/>
    <n v="0"/>
    <n v="0"/>
    <n v="0"/>
    <n v="0"/>
    <n v="0"/>
    <n v="0"/>
    <n v="0"/>
    <x v="4"/>
  </r>
  <r>
    <n v="8180"/>
    <n v="1952"/>
    <x v="41"/>
    <x v="1"/>
    <x v="1"/>
    <x v="2"/>
    <x v="2"/>
    <x v="1"/>
    <x v="769"/>
    <x v="5"/>
    <n v="1"/>
    <n v="1"/>
    <x v="0"/>
    <d v="2013-11-15T00:00:00"/>
    <x v="96"/>
    <d v="2021-02-05T00:00:00"/>
    <x v="90"/>
    <n v="233"/>
    <n v="2"/>
    <n v="53"/>
    <n v="3"/>
    <n v="5"/>
    <n v="14"/>
    <n v="3"/>
    <x v="4"/>
    <x v="2"/>
    <n v="5.7039798785331302"/>
    <n v="1"/>
    <x v="8"/>
    <n v="5.0070241996581055"/>
    <n v="6"/>
    <n v="0"/>
    <n v="0"/>
    <n v="0"/>
    <n v="0"/>
    <n v="0"/>
    <n v="0"/>
    <n v="0"/>
    <x v="1"/>
  </r>
  <r>
    <n v="9153"/>
    <n v="1964"/>
    <x v="40"/>
    <x v="0"/>
    <x v="0"/>
    <x v="1"/>
    <x v="1"/>
    <x v="0"/>
    <x v="770"/>
    <x v="5"/>
    <n v="0"/>
    <n v="1"/>
    <x v="2"/>
    <d v="2013-07-29T00:00:00"/>
    <x v="39"/>
    <d v="2021-02-05T00:00:00"/>
    <x v="6"/>
    <n v="418"/>
    <n v="61"/>
    <n v="428"/>
    <n v="80"/>
    <n v="51"/>
    <n v="10"/>
    <n v="3"/>
    <x v="5"/>
    <x v="1"/>
    <n v="7.3797557924015385"/>
    <n v="8"/>
    <x v="3"/>
    <n v="10.209160734291324"/>
    <n v="5"/>
    <n v="0"/>
    <n v="0"/>
    <n v="0"/>
    <n v="0"/>
    <n v="0"/>
    <n v="0"/>
    <n v="0"/>
    <x v="0"/>
  </r>
  <r>
    <n v="6245"/>
    <n v="1950"/>
    <x v="48"/>
    <x v="0"/>
    <x v="0"/>
    <x v="0"/>
    <x v="0"/>
    <x v="0"/>
    <x v="771"/>
    <x v="5"/>
    <n v="0"/>
    <n v="1"/>
    <x v="2"/>
    <d v="2013-06-13T00:00:00"/>
    <x v="446"/>
    <d v="2021-02-05T00:00:00"/>
    <x v="29"/>
    <n v="378"/>
    <n v="14"/>
    <n v="68"/>
    <n v="19"/>
    <n v="14"/>
    <n v="14"/>
    <n v="2"/>
    <x v="9"/>
    <x v="2"/>
    <n v="2.6532123476926239"/>
    <n v="5"/>
    <x v="5"/>
    <n v="7.7699716514252737"/>
    <n v="3"/>
    <n v="0"/>
    <n v="0"/>
    <n v="0"/>
    <n v="0"/>
    <n v="0"/>
    <n v="0"/>
    <n v="0"/>
    <x v="0"/>
  </r>
  <r>
    <n v="8780"/>
    <n v="1950"/>
    <x v="48"/>
    <x v="0"/>
    <x v="0"/>
    <x v="0"/>
    <x v="0"/>
    <x v="0"/>
    <x v="771"/>
    <x v="5"/>
    <n v="0"/>
    <n v="1"/>
    <x v="2"/>
    <d v="2013-06-13T00:00:00"/>
    <x v="446"/>
    <d v="2021-02-05T00:00:00"/>
    <x v="29"/>
    <n v="378"/>
    <n v="14"/>
    <n v="68"/>
    <n v="19"/>
    <n v="14"/>
    <n v="14"/>
    <n v="2"/>
    <x v="9"/>
    <x v="2"/>
    <n v="2.9313637856014418"/>
    <n v="5"/>
    <x v="5"/>
    <n v="7.749674469368923"/>
    <n v="3"/>
    <n v="0"/>
    <n v="0"/>
    <n v="0"/>
    <n v="0"/>
    <n v="0"/>
    <n v="0"/>
    <n v="0"/>
    <x v="0"/>
  </r>
  <r>
    <n v="10379"/>
    <n v="1962"/>
    <x v="39"/>
    <x v="1"/>
    <x v="1"/>
    <x v="3"/>
    <x v="3"/>
    <x v="1"/>
    <x v="772"/>
    <x v="5"/>
    <n v="0"/>
    <n v="2"/>
    <x v="0"/>
    <d v="2013-11-08T00:00:00"/>
    <x v="466"/>
    <d v="2021-02-05T00:00:00"/>
    <x v="48"/>
    <n v="327"/>
    <n v="9"/>
    <n v="122"/>
    <n v="19"/>
    <n v="14"/>
    <n v="83"/>
    <n v="5"/>
    <x v="8"/>
    <x v="2"/>
    <n v="5.0118660077551871"/>
    <n v="2"/>
    <x v="4"/>
    <n v="8.9544314906069733"/>
    <n v="6"/>
    <n v="0"/>
    <n v="0"/>
    <n v="0"/>
    <n v="0"/>
    <n v="0"/>
    <n v="0"/>
    <n v="0"/>
    <x v="0"/>
  </r>
  <r>
    <n v="8920"/>
    <n v="1967"/>
    <x v="51"/>
    <x v="1"/>
    <x v="1"/>
    <x v="3"/>
    <x v="3"/>
    <x v="1"/>
    <x v="773"/>
    <x v="5"/>
    <n v="1"/>
    <n v="0"/>
    <x v="2"/>
    <d v="2013-01-12T00:00:00"/>
    <x v="349"/>
    <d v="2021-02-05T00:00:00"/>
    <x v="15"/>
    <n v="448"/>
    <n v="40"/>
    <n v="469"/>
    <n v="80"/>
    <n v="0"/>
    <n v="91"/>
    <n v="3"/>
    <x v="10"/>
    <x v="1"/>
    <n v="10.860400033951967"/>
    <n v="2"/>
    <x v="9"/>
    <n v="11.989986078176637"/>
    <n v="7"/>
    <n v="0"/>
    <n v="0"/>
    <n v="0"/>
    <n v="0"/>
    <n v="0"/>
    <n v="0"/>
    <n v="0"/>
    <x v="2"/>
  </r>
  <r>
    <n v="7342"/>
    <n v="1961"/>
    <x v="36"/>
    <x v="3"/>
    <x v="1"/>
    <x v="4"/>
    <x v="4"/>
    <x v="1"/>
    <x v="774"/>
    <x v="5"/>
    <n v="0"/>
    <n v="1"/>
    <x v="2"/>
    <d v="2012-09-09T00:00:00"/>
    <x v="467"/>
    <d v="2021-02-05T00:00:00"/>
    <x v="63"/>
    <n v="341"/>
    <n v="142"/>
    <n v="113"/>
    <n v="259"/>
    <n v="151"/>
    <n v="66"/>
    <n v="3"/>
    <x v="4"/>
    <x v="2"/>
    <n v="6.1868225646441228"/>
    <n v="6"/>
    <x v="9"/>
    <n v="11.673185219847612"/>
    <n v="5"/>
    <n v="0"/>
    <n v="0"/>
    <n v="0"/>
    <n v="0"/>
    <n v="0"/>
    <n v="0"/>
    <n v="0"/>
    <x v="0"/>
  </r>
  <r>
    <n v="4990"/>
    <n v="1954"/>
    <x v="20"/>
    <x v="2"/>
    <x v="2"/>
    <x v="1"/>
    <x v="1"/>
    <x v="0"/>
    <x v="775"/>
    <x v="5"/>
    <n v="0"/>
    <n v="0"/>
    <x v="1"/>
    <d v="2013-05-02T00:00:00"/>
    <x v="468"/>
    <d v="2021-02-05T00:00:00"/>
    <x v="36"/>
    <n v="524"/>
    <n v="0"/>
    <n v="134"/>
    <n v="28"/>
    <n v="28"/>
    <n v="155"/>
    <n v="1"/>
    <x v="10"/>
    <x v="1"/>
    <n v="11.331427322937742"/>
    <n v="1"/>
    <x v="5"/>
    <n v="8.3198821678898742"/>
    <n v="7"/>
    <n v="0"/>
    <n v="0"/>
    <n v="0"/>
    <n v="0"/>
    <n v="0"/>
    <n v="0"/>
    <n v="0"/>
    <x v="6"/>
  </r>
  <r>
    <n v="1921"/>
    <n v="1967"/>
    <x v="51"/>
    <x v="0"/>
    <x v="0"/>
    <x v="1"/>
    <x v="1"/>
    <x v="0"/>
    <x v="776"/>
    <x v="5"/>
    <n v="2"/>
    <n v="1"/>
    <x v="3"/>
    <d v="2013-10-03T00:00:00"/>
    <x v="427"/>
    <d v="2021-02-05T00:00:00"/>
    <x v="80"/>
    <n v="46"/>
    <n v="1"/>
    <n v="12"/>
    <n v="3"/>
    <n v="0"/>
    <n v="9"/>
    <n v="2"/>
    <x v="12"/>
    <x v="0"/>
    <n v="2.3308546583657268"/>
    <n v="0"/>
    <x v="12"/>
    <n v="3.1898357804055677"/>
    <n v="4"/>
    <n v="0"/>
    <n v="0"/>
    <n v="0"/>
    <n v="0"/>
    <n v="0"/>
    <n v="0"/>
    <n v="0"/>
    <x v="0"/>
  </r>
  <r>
    <n v="8789"/>
    <n v="1989"/>
    <x v="35"/>
    <x v="3"/>
    <x v="1"/>
    <x v="1"/>
    <x v="1"/>
    <x v="0"/>
    <x v="777"/>
    <x v="5"/>
    <n v="1"/>
    <n v="0"/>
    <x v="2"/>
    <d v="2014-01-11T00:00:00"/>
    <x v="391"/>
    <d v="2021-02-05T00:00:00"/>
    <x v="24"/>
    <n v="35"/>
    <n v="40"/>
    <n v="111"/>
    <n v="36"/>
    <n v="40"/>
    <n v="12"/>
    <n v="3"/>
    <x v="9"/>
    <x v="2"/>
    <n v="3.1366845347451737"/>
    <n v="1"/>
    <x v="6"/>
    <n v="6.8835745123239072"/>
    <n v="4"/>
    <n v="0"/>
    <n v="0"/>
    <n v="0"/>
    <n v="0"/>
    <n v="0"/>
    <n v="0"/>
    <n v="0"/>
    <x v="0"/>
  </r>
  <r>
    <n v="6357"/>
    <n v="1959"/>
    <x v="34"/>
    <x v="3"/>
    <x v="1"/>
    <x v="2"/>
    <x v="2"/>
    <x v="1"/>
    <x v="778"/>
    <x v="5"/>
    <n v="0"/>
    <n v="1"/>
    <x v="2"/>
    <d v="2013-11-17T00:00:00"/>
    <x v="297"/>
    <d v="2021-02-05T00:00:00"/>
    <x v="16"/>
    <n v="230"/>
    <n v="35"/>
    <n v="75"/>
    <n v="63"/>
    <n v="57"/>
    <n v="31"/>
    <n v="3"/>
    <x v="5"/>
    <x v="1"/>
    <n v="7.0815984161917767"/>
    <n v="1"/>
    <x v="6"/>
    <n v="6.9811241410722324"/>
    <n v="5"/>
    <n v="0"/>
    <n v="0"/>
    <n v="0"/>
    <n v="0"/>
    <n v="0"/>
    <n v="0"/>
    <n v="0"/>
    <x v="3"/>
  </r>
  <r>
    <n v="1523"/>
    <n v="1973"/>
    <x v="3"/>
    <x v="2"/>
    <x v="2"/>
    <x v="1"/>
    <x v="1"/>
    <x v="0"/>
    <x v="779"/>
    <x v="5"/>
    <n v="1"/>
    <n v="1"/>
    <x v="0"/>
    <d v="2014-05-07T00:00:00"/>
    <x v="149"/>
    <d v="2021-02-05T00:00:00"/>
    <x v="30"/>
    <n v="69"/>
    <n v="2"/>
    <n v="15"/>
    <n v="2"/>
    <n v="2"/>
    <n v="6"/>
    <n v="2"/>
    <x v="12"/>
    <x v="0"/>
    <n v="1.9949277682938109"/>
    <n v="0"/>
    <x v="7"/>
    <n v="3.8630126740476882"/>
    <n v="5"/>
    <n v="0"/>
    <n v="0"/>
    <n v="0"/>
    <n v="0"/>
    <n v="0"/>
    <n v="0"/>
    <n v="0"/>
    <x v="3"/>
  </r>
  <r>
    <n v="6404"/>
    <n v="1969"/>
    <x v="16"/>
    <x v="2"/>
    <x v="2"/>
    <x v="0"/>
    <x v="0"/>
    <x v="0"/>
    <x v="780"/>
    <x v="5"/>
    <n v="1"/>
    <n v="2"/>
    <x v="3"/>
    <d v="2013-03-24T00:00:00"/>
    <x v="417"/>
    <d v="2021-02-05T00:00:00"/>
    <x v="57"/>
    <n v="151"/>
    <n v="7"/>
    <n v="89"/>
    <n v="0"/>
    <n v="7"/>
    <n v="28"/>
    <n v="5"/>
    <x v="6"/>
    <x v="2"/>
    <n v="3.6954952258763449"/>
    <n v="1"/>
    <x v="11"/>
    <n v="5.9539876306209436"/>
    <n v="5"/>
    <n v="0"/>
    <n v="0"/>
    <n v="0"/>
    <n v="0"/>
    <n v="0"/>
    <n v="0"/>
    <n v="0"/>
    <x v="3"/>
  </r>
  <r>
    <n v="5596"/>
    <n v="1956"/>
    <x v="27"/>
    <x v="3"/>
    <x v="1"/>
    <x v="0"/>
    <x v="0"/>
    <x v="0"/>
    <x v="781"/>
    <x v="5"/>
    <n v="0"/>
    <n v="1"/>
    <x v="2"/>
    <d v="2013-10-12T00:00:00"/>
    <x v="444"/>
    <d v="2021-02-05T00:00:00"/>
    <x v="45"/>
    <n v="513"/>
    <n v="14"/>
    <n v="154"/>
    <n v="19"/>
    <n v="0"/>
    <n v="28"/>
    <n v="1"/>
    <x v="3"/>
    <x v="1"/>
    <n v="9.2827638690522054"/>
    <n v="2"/>
    <x v="4"/>
    <n v="8.9478703158260302"/>
    <n v="6"/>
    <n v="0"/>
    <n v="0"/>
    <n v="0"/>
    <n v="0"/>
    <n v="0"/>
    <n v="0"/>
    <n v="0"/>
    <x v="3"/>
  </r>
  <r>
    <n v="10159"/>
    <n v="1970"/>
    <x v="8"/>
    <x v="2"/>
    <x v="2"/>
    <x v="2"/>
    <x v="2"/>
    <x v="1"/>
    <x v="782"/>
    <x v="5"/>
    <n v="0"/>
    <n v="1"/>
    <x v="2"/>
    <d v="2013-03-31T00:00:00"/>
    <x v="329"/>
    <d v="2021-02-05T00:00:00"/>
    <x v="24"/>
    <n v="440"/>
    <n v="81"/>
    <n v="368"/>
    <n v="0"/>
    <n v="122"/>
    <n v="174"/>
    <n v="6"/>
    <x v="10"/>
    <x v="1"/>
    <n v="11.06113283221227"/>
    <n v="5"/>
    <x v="4"/>
    <n v="9.1625924314271678"/>
    <n v="6"/>
    <n v="0"/>
    <n v="0"/>
    <n v="0"/>
    <n v="0"/>
    <n v="0"/>
    <n v="0"/>
    <n v="0"/>
    <x v="6"/>
  </r>
  <r>
    <n v="10127"/>
    <n v="1965"/>
    <x v="42"/>
    <x v="2"/>
    <x v="2"/>
    <x v="1"/>
    <x v="1"/>
    <x v="0"/>
    <x v="783"/>
    <x v="5"/>
    <n v="0"/>
    <n v="1"/>
    <x v="2"/>
    <d v="2014-04-06T00:00:00"/>
    <x v="469"/>
    <d v="2021-02-05T00:00:00"/>
    <x v="1"/>
    <n v="301"/>
    <n v="11"/>
    <n v="61"/>
    <n v="4"/>
    <n v="7"/>
    <n v="11"/>
    <n v="1"/>
    <x v="7"/>
    <x v="1"/>
    <n v="7.8809675092395297"/>
    <n v="2"/>
    <x v="7"/>
    <n v="3.6609901361008381"/>
    <n v="7"/>
    <n v="0"/>
    <n v="0"/>
    <n v="0"/>
    <n v="0"/>
    <n v="0"/>
    <n v="0"/>
    <n v="0"/>
    <x v="4"/>
  </r>
  <r>
    <n v="7005"/>
    <n v="1981"/>
    <x v="28"/>
    <x v="2"/>
    <x v="2"/>
    <x v="3"/>
    <x v="3"/>
    <x v="1"/>
    <x v="784"/>
    <x v="5"/>
    <n v="0"/>
    <n v="0"/>
    <x v="1"/>
    <d v="2014-06-16T00:00:00"/>
    <x v="85"/>
    <d v="2021-02-05T00:00:00"/>
    <x v="29"/>
    <n v="479"/>
    <n v="35"/>
    <n v="179"/>
    <n v="28"/>
    <n v="7"/>
    <n v="85"/>
    <n v="1"/>
    <x v="8"/>
    <x v="2"/>
    <n v="5.2116244882583107"/>
    <n v="3"/>
    <x v="9"/>
    <n v="11.70146203354936"/>
    <n v="2"/>
    <n v="0"/>
    <n v="0"/>
    <n v="0"/>
    <n v="1"/>
    <n v="0"/>
    <n v="0"/>
    <n v="0"/>
    <x v="3"/>
  </r>
  <r>
    <n v="1351"/>
    <n v="1956"/>
    <x v="27"/>
    <x v="1"/>
    <x v="1"/>
    <x v="0"/>
    <x v="0"/>
    <x v="0"/>
    <x v="785"/>
    <x v="5"/>
    <n v="0"/>
    <n v="1"/>
    <x v="2"/>
    <d v="2012-09-20T00:00:00"/>
    <x v="470"/>
    <d v="2021-02-05T00:00:00"/>
    <x v="30"/>
    <n v="962"/>
    <n v="12"/>
    <n v="194"/>
    <n v="16"/>
    <n v="24"/>
    <n v="12"/>
    <n v="4"/>
    <x v="5"/>
    <x v="1"/>
    <n v="7.1788447788598635"/>
    <n v="8"/>
    <x v="2"/>
    <n v="12.820830086393483"/>
    <n v="6"/>
    <n v="0"/>
    <n v="0"/>
    <n v="0"/>
    <n v="0"/>
    <n v="1"/>
    <n v="0"/>
    <n v="0"/>
    <x v="0"/>
  </r>
  <r>
    <n v="4470"/>
    <n v="1962"/>
    <x v="39"/>
    <x v="1"/>
    <x v="1"/>
    <x v="1"/>
    <x v="1"/>
    <x v="0"/>
    <x v="786"/>
    <x v="5"/>
    <n v="0"/>
    <n v="1"/>
    <x v="2"/>
    <d v="2013-06-10T00:00:00"/>
    <x v="399"/>
    <d v="2021-02-05T00:00:00"/>
    <x v="87"/>
    <n v="62"/>
    <n v="1"/>
    <n v="44"/>
    <n v="6"/>
    <n v="5"/>
    <n v="22"/>
    <n v="1"/>
    <x v="12"/>
    <x v="0"/>
    <n v="2.2005563156913444"/>
    <n v="1"/>
    <x v="7"/>
    <n v="3.9389591099197303"/>
    <n v="4"/>
    <n v="0"/>
    <n v="0"/>
    <n v="0"/>
    <n v="0"/>
    <n v="0"/>
    <n v="0"/>
    <n v="0"/>
    <x v="0"/>
  </r>
  <r>
    <n v="6183"/>
    <n v="1962"/>
    <x v="39"/>
    <x v="1"/>
    <x v="1"/>
    <x v="1"/>
    <x v="1"/>
    <x v="0"/>
    <x v="786"/>
    <x v="5"/>
    <n v="0"/>
    <n v="1"/>
    <x v="2"/>
    <d v="2013-06-10T00:00:00"/>
    <x v="399"/>
    <d v="2021-02-05T00:00:00"/>
    <x v="87"/>
    <n v="62"/>
    <n v="1"/>
    <n v="44"/>
    <n v="6"/>
    <n v="5"/>
    <n v="22"/>
    <n v="1"/>
    <x v="12"/>
    <x v="0"/>
    <n v="2.0066141835320028"/>
    <n v="1"/>
    <x v="7"/>
    <n v="3.9716999468098462"/>
    <n v="4"/>
    <n v="0"/>
    <n v="0"/>
    <n v="0"/>
    <n v="0"/>
    <n v="0"/>
    <n v="0"/>
    <n v="0"/>
    <x v="5"/>
  </r>
  <r>
    <n v="1993"/>
    <n v="1949"/>
    <x v="5"/>
    <x v="0"/>
    <x v="0"/>
    <x v="1"/>
    <x v="1"/>
    <x v="0"/>
    <x v="787"/>
    <x v="5"/>
    <n v="0"/>
    <n v="1"/>
    <x v="2"/>
    <d v="2012-12-23T00:00:00"/>
    <x v="397"/>
    <d v="2021-02-05T00:00:00"/>
    <x v="95"/>
    <n v="867"/>
    <n v="0"/>
    <n v="86"/>
    <n v="0"/>
    <n v="0"/>
    <n v="19"/>
    <n v="3"/>
    <x v="12"/>
    <x v="0"/>
    <n v="2.3803762495365834"/>
    <n v="3"/>
    <x v="4"/>
    <n v="8.8604526560363386"/>
    <n v="8"/>
    <n v="0"/>
    <n v="0"/>
    <n v="0"/>
    <n v="1"/>
    <n v="0"/>
    <n v="0"/>
    <n v="0"/>
    <x v="1"/>
  </r>
  <r>
    <n v="2408"/>
    <n v="1976"/>
    <x v="0"/>
    <x v="2"/>
    <x v="2"/>
    <x v="1"/>
    <x v="1"/>
    <x v="0"/>
    <x v="788"/>
    <x v="5"/>
    <n v="1"/>
    <n v="1"/>
    <x v="0"/>
    <d v="2012-11-20T00:00:00"/>
    <x v="471"/>
    <d v="2021-02-05T00:00:00"/>
    <x v="55"/>
    <n v="490"/>
    <n v="0"/>
    <n v="184"/>
    <n v="10"/>
    <n v="28"/>
    <n v="21"/>
    <n v="12"/>
    <x v="5"/>
    <x v="1"/>
    <n v="7.0726424349352417"/>
    <n v="4"/>
    <x v="4"/>
    <n v="8.9321064231855427"/>
    <n v="7"/>
    <n v="0"/>
    <n v="0"/>
    <n v="0"/>
    <n v="0"/>
    <n v="0"/>
    <n v="0"/>
    <n v="0"/>
    <x v="2"/>
  </r>
  <r>
    <n v="5782"/>
    <n v="1982"/>
    <x v="1"/>
    <x v="3"/>
    <x v="1"/>
    <x v="0"/>
    <x v="0"/>
    <x v="0"/>
    <x v="789"/>
    <x v="5"/>
    <n v="0"/>
    <n v="1"/>
    <x v="2"/>
    <d v="2013-09-28T00:00:00"/>
    <x v="328"/>
    <d v="2021-02-05T00:00:00"/>
    <x v="91"/>
    <n v="402"/>
    <n v="35"/>
    <n v="106"/>
    <n v="101"/>
    <n v="77"/>
    <n v="42"/>
    <n v="2"/>
    <x v="3"/>
    <x v="1"/>
    <n v="9.10905068104333"/>
    <n v="2"/>
    <x v="4"/>
    <n v="9.1803574047457452"/>
    <n v="5"/>
    <n v="0"/>
    <n v="0"/>
    <n v="0"/>
    <n v="1"/>
    <n v="0"/>
    <n v="0"/>
    <n v="0"/>
    <x v="0"/>
  </r>
  <r>
    <n v="1343"/>
    <n v="1968"/>
    <x v="43"/>
    <x v="2"/>
    <x v="2"/>
    <x v="0"/>
    <x v="0"/>
    <x v="0"/>
    <x v="790"/>
    <x v="5"/>
    <n v="1"/>
    <n v="1"/>
    <x v="0"/>
    <d v="2012-09-26T00:00:00"/>
    <x v="47"/>
    <d v="2021-02-05T00:00:00"/>
    <x v="74"/>
    <n v="368"/>
    <n v="24"/>
    <n v="68"/>
    <n v="38"/>
    <n v="0"/>
    <n v="88"/>
    <n v="6"/>
    <x v="7"/>
    <x v="1"/>
    <n v="7.9326630641696987"/>
    <n v="2"/>
    <x v="11"/>
    <n v="6.1283623735112833"/>
    <n v="7"/>
    <n v="0"/>
    <n v="0"/>
    <n v="0"/>
    <n v="0"/>
    <n v="0"/>
    <n v="0"/>
    <n v="0"/>
    <x v="1"/>
  </r>
  <r>
    <n v="4749"/>
    <n v="1968"/>
    <x v="43"/>
    <x v="2"/>
    <x v="2"/>
    <x v="0"/>
    <x v="0"/>
    <x v="0"/>
    <x v="790"/>
    <x v="5"/>
    <n v="1"/>
    <n v="1"/>
    <x v="0"/>
    <d v="2012-09-26T00:00:00"/>
    <x v="47"/>
    <d v="2021-02-05T00:00:00"/>
    <x v="74"/>
    <n v="368"/>
    <n v="24"/>
    <n v="68"/>
    <n v="38"/>
    <n v="0"/>
    <n v="88"/>
    <n v="6"/>
    <x v="7"/>
    <x v="1"/>
    <n v="8.1287322127793722"/>
    <n v="2"/>
    <x v="11"/>
    <n v="6.0707315970528395"/>
    <n v="7"/>
    <n v="0"/>
    <n v="0"/>
    <n v="0"/>
    <n v="0"/>
    <n v="0"/>
    <n v="0"/>
    <n v="0"/>
    <x v="2"/>
  </r>
  <r>
    <n v="5909"/>
    <n v="1964"/>
    <x v="40"/>
    <x v="2"/>
    <x v="2"/>
    <x v="1"/>
    <x v="1"/>
    <x v="0"/>
    <x v="791"/>
    <x v="5"/>
    <n v="0"/>
    <n v="1"/>
    <x v="2"/>
    <d v="2013-09-19T00:00:00"/>
    <x v="169"/>
    <d v="2021-02-05T00:00:00"/>
    <x v="30"/>
    <n v="895"/>
    <n v="10"/>
    <n v="101"/>
    <n v="13"/>
    <n v="0"/>
    <n v="152"/>
    <n v="5"/>
    <x v="9"/>
    <x v="2"/>
    <n v="3.362878085970987"/>
    <n v="4"/>
    <x v="5"/>
    <n v="7.9419859718871457"/>
    <n v="8"/>
    <n v="0"/>
    <n v="0"/>
    <n v="0"/>
    <n v="0"/>
    <n v="0"/>
    <n v="0"/>
    <n v="0"/>
    <x v="5"/>
  </r>
  <r>
    <n v="5177"/>
    <n v="1974"/>
    <x v="9"/>
    <x v="1"/>
    <x v="1"/>
    <x v="1"/>
    <x v="1"/>
    <x v="0"/>
    <x v="792"/>
    <x v="5"/>
    <n v="0"/>
    <n v="1"/>
    <x v="2"/>
    <d v="2013-12-12T00:00:00"/>
    <x v="182"/>
    <d v="2021-02-05T00:00:00"/>
    <x v="68"/>
    <n v="298"/>
    <n v="7"/>
    <n v="68"/>
    <n v="4"/>
    <n v="0"/>
    <n v="19"/>
    <n v="2"/>
    <x v="4"/>
    <x v="2"/>
    <n v="5.7183069084031839"/>
    <n v="2"/>
    <x v="11"/>
    <n v="5.806914445546874"/>
    <n v="6"/>
    <n v="0"/>
    <n v="0"/>
    <n v="0"/>
    <n v="0"/>
    <n v="0"/>
    <n v="0"/>
    <n v="0"/>
    <x v="3"/>
  </r>
  <r>
    <n v="5186"/>
    <n v="1955"/>
    <x v="49"/>
    <x v="0"/>
    <x v="0"/>
    <x v="1"/>
    <x v="1"/>
    <x v="0"/>
    <x v="793"/>
    <x v="5"/>
    <n v="0"/>
    <n v="1"/>
    <x v="2"/>
    <d v="2014-03-12T00:00:00"/>
    <x v="120"/>
    <d v="2021-02-05T00:00:00"/>
    <x v="62"/>
    <n v="576"/>
    <n v="7"/>
    <n v="115"/>
    <n v="19"/>
    <n v="7"/>
    <n v="7"/>
    <n v="2"/>
    <x v="5"/>
    <x v="1"/>
    <n v="7.2182711329480238"/>
    <n v="4"/>
    <x v="4"/>
    <n v="9.3848887027586514"/>
    <n v="6"/>
    <n v="0"/>
    <n v="0"/>
    <n v="0"/>
    <n v="1"/>
    <n v="0"/>
    <n v="0"/>
    <n v="0"/>
    <x v="4"/>
  </r>
  <r>
    <n v="2315"/>
    <n v="1960"/>
    <x v="11"/>
    <x v="2"/>
    <x v="2"/>
    <x v="2"/>
    <x v="2"/>
    <x v="1"/>
    <x v="794"/>
    <x v="5"/>
    <n v="0"/>
    <n v="1"/>
    <x v="2"/>
    <d v="2014-04-20T00:00:00"/>
    <x v="27"/>
    <d v="2021-02-05T00:00:00"/>
    <x v="74"/>
    <n v="10"/>
    <n v="0"/>
    <n v="11"/>
    <n v="17"/>
    <n v="29"/>
    <n v="29"/>
    <n v="1"/>
    <x v="1"/>
    <x v="0"/>
    <n v="0.75225768456545938"/>
    <n v="2"/>
    <x v="13"/>
    <n v="1.9838204754696984"/>
    <n v="4"/>
    <n v="0"/>
    <n v="0"/>
    <n v="0"/>
    <n v="0"/>
    <n v="0"/>
    <n v="0"/>
    <n v="0"/>
    <x v="0"/>
  </r>
  <r>
    <n v="1044"/>
    <n v="1953"/>
    <x v="19"/>
    <x v="2"/>
    <x v="2"/>
    <x v="0"/>
    <x v="0"/>
    <x v="0"/>
    <x v="795"/>
    <x v="5"/>
    <n v="0"/>
    <n v="0"/>
    <x v="1"/>
    <d v="2013-05-14T00:00:00"/>
    <x v="472"/>
    <d v="2021-02-05T00:00:00"/>
    <x v="45"/>
    <n v="299"/>
    <n v="5"/>
    <n v="201"/>
    <n v="21"/>
    <n v="21"/>
    <n v="49"/>
    <n v="3"/>
    <x v="8"/>
    <x v="2"/>
    <n v="5.3605727544072019"/>
    <n v="4"/>
    <x v="5"/>
    <n v="8.3436683544162111"/>
    <n v="4"/>
    <n v="0"/>
    <n v="0"/>
    <n v="0"/>
    <n v="0"/>
    <n v="0"/>
    <n v="0"/>
    <n v="0"/>
    <x v="6"/>
  </r>
  <r>
    <n v="9256"/>
    <n v="1971"/>
    <x v="2"/>
    <x v="2"/>
    <x v="2"/>
    <x v="3"/>
    <x v="3"/>
    <x v="1"/>
    <x v="796"/>
    <x v="5"/>
    <n v="0"/>
    <n v="1"/>
    <x v="2"/>
    <d v="2013-01-04T00:00:00"/>
    <x v="87"/>
    <d v="2021-02-05T00:00:00"/>
    <x v="9"/>
    <n v="493"/>
    <n v="26"/>
    <n v="206"/>
    <n v="116"/>
    <n v="80"/>
    <n v="80"/>
    <n v="4"/>
    <x v="7"/>
    <x v="1"/>
    <n v="8.2784335730065095"/>
    <n v="3"/>
    <x v="9"/>
    <n v="12.209473863561582"/>
    <n v="6"/>
    <n v="0"/>
    <n v="0"/>
    <n v="0"/>
    <n v="0"/>
    <n v="0"/>
    <n v="0"/>
    <n v="0"/>
    <x v="0"/>
  </r>
  <r>
    <n v="5084"/>
    <n v="1975"/>
    <x v="6"/>
    <x v="2"/>
    <x v="2"/>
    <x v="4"/>
    <x v="4"/>
    <x v="1"/>
    <x v="797"/>
    <x v="5"/>
    <n v="0"/>
    <n v="1"/>
    <x v="2"/>
    <d v="2013-12-25T00:00:00"/>
    <x v="289"/>
    <d v="2021-02-05T00:00:00"/>
    <x v="48"/>
    <n v="445"/>
    <n v="53"/>
    <n v="213"/>
    <n v="104"/>
    <n v="98"/>
    <n v="151"/>
    <n v="1"/>
    <x v="4"/>
    <x v="2"/>
    <n v="5.6445370805997825"/>
    <n v="4"/>
    <x v="2"/>
    <n v="13.192729773138721"/>
    <n v="4"/>
    <n v="0"/>
    <n v="0"/>
    <n v="0"/>
    <n v="0"/>
    <n v="0"/>
    <n v="0"/>
    <n v="0"/>
    <x v="0"/>
  </r>
  <r>
    <n v="7094"/>
    <n v="1975"/>
    <x v="6"/>
    <x v="2"/>
    <x v="2"/>
    <x v="4"/>
    <x v="4"/>
    <x v="1"/>
    <x v="797"/>
    <x v="5"/>
    <n v="0"/>
    <n v="1"/>
    <x v="2"/>
    <d v="2013-12-25T00:00:00"/>
    <x v="289"/>
    <d v="2021-02-05T00:00:00"/>
    <x v="48"/>
    <n v="445"/>
    <n v="53"/>
    <n v="213"/>
    <n v="104"/>
    <n v="98"/>
    <n v="151"/>
    <n v="1"/>
    <x v="4"/>
    <x v="2"/>
    <n v="6.3386779824291972"/>
    <n v="4"/>
    <x v="2"/>
    <n v="13.391591648931861"/>
    <n v="4"/>
    <n v="0"/>
    <n v="0"/>
    <n v="0"/>
    <n v="0"/>
    <n v="0"/>
    <n v="0"/>
    <n v="0"/>
    <x v="5"/>
  </r>
  <r>
    <n v="9426"/>
    <n v="1964"/>
    <x v="40"/>
    <x v="1"/>
    <x v="1"/>
    <x v="3"/>
    <x v="3"/>
    <x v="1"/>
    <x v="798"/>
    <x v="5"/>
    <n v="0"/>
    <n v="1"/>
    <x v="2"/>
    <d v="2013-01-12T00:00:00"/>
    <x v="349"/>
    <d v="2021-02-05T00:00:00"/>
    <x v="24"/>
    <n v="691"/>
    <n v="0"/>
    <n v="69"/>
    <n v="10"/>
    <n v="0"/>
    <n v="130"/>
    <n v="4"/>
    <x v="12"/>
    <x v="0"/>
    <n v="2.2311704937395311"/>
    <n v="6"/>
    <x v="12"/>
    <n v="3.1609653456014866"/>
    <n v="8"/>
    <n v="0"/>
    <n v="0"/>
    <n v="0"/>
    <n v="0"/>
    <n v="0"/>
    <n v="0"/>
    <n v="0"/>
    <x v="0"/>
  </r>
  <r>
    <n v="5324"/>
    <n v="1981"/>
    <x v="28"/>
    <x v="0"/>
    <x v="0"/>
    <x v="1"/>
    <x v="1"/>
    <x v="0"/>
    <x v="799"/>
    <x v="5"/>
    <n v="1"/>
    <n v="0"/>
    <x v="2"/>
    <d v="2014-01-19T00:00:00"/>
    <x v="309"/>
    <d v="2021-02-05T00:00:00"/>
    <x v="34"/>
    <n v="173"/>
    <n v="43"/>
    <n v="118"/>
    <n v="46"/>
    <n v="27"/>
    <n v="15"/>
    <n v="5"/>
    <x v="8"/>
    <x v="2"/>
    <n v="4.7207995142900678"/>
    <n v="3"/>
    <x v="11"/>
    <n v="5.7859910579796754"/>
    <n v="5"/>
    <n v="0"/>
    <n v="0"/>
    <n v="0"/>
    <n v="0"/>
    <n v="0"/>
    <n v="0"/>
    <n v="0"/>
    <x v="1"/>
  </r>
  <r>
    <n v="9729"/>
    <n v="1955"/>
    <x v="49"/>
    <x v="2"/>
    <x v="2"/>
    <x v="4"/>
    <x v="4"/>
    <x v="1"/>
    <x v="800"/>
    <x v="5"/>
    <n v="1"/>
    <n v="1"/>
    <x v="0"/>
    <d v="2013-06-02T00:00:00"/>
    <x v="473"/>
    <d v="2021-02-05T00:00:00"/>
    <x v="79"/>
    <n v="189"/>
    <n v="10"/>
    <n v="253"/>
    <n v="56"/>
    <n v="43"/>
    <n v="64"/>
    <n v="6"/>
    <x v="7"/>
    <x v="1"/>
    <n v="8.3285602808241332"/>
    <n v="2"/>
    <x v="6"/>
    <n v="6.6052662445077193"/>
    <n v="7"/>
    <n v="0"/>
    <n v="0"/>
    <n v="0"/>
    <n v="0"/>
    <n v="0"/>
    <n v="0"/>
    <n v="0"/>
    <x v="5"/>
  </r>
  <r>
    <n v="6710"/>
    <n v="1951"/>
    <x v="17"/>
    <x v="1"/>
    <x v="1"/>
    <x v="3"/>
    <x v="3"/>
    <x v="1"/>
    <x v="801"/>
    <x v="5"/>
    <n v="2"/>
    <n v="1"/>
    <x v="3"/>
    <d v="2012-11-17T00:00:00"/>
    <x v="286"/>
    <d v="2021-02-05T00:00:00"/>
    <x v="28"/>
    <n v="68"/>
    <n v="1"/>
    <n v="13"/>
    <n v="3"/>
    <n v="5"/>
    <n v="13"/>
    <n v="1"/>
    <x v="12"/>
    <x v="0"/>
    <n v="2.0709310711164588"/>
    <n v="0"/>
    <x v="7"/>
    <n v="4.2020688257766405"/>
    <n v="6"/>
    <n v="0"/>
    <n v="0"/>
    <n v="0"/>
    <n v="0"/>
    <n v="0"/>
    <n v="0"/>
    <n v="0"/>
    <x v="0"/>
  </r>
  <r>
    <n v="5524"/>
    <n v="1957"/>
    <x v="50"/>
    <x v="2"/>
    <x v="2"/>
    <x v="3"/>
    <x v="3"/>
    <x v="1"/>
    <x v="802"/>
    <x v="5"/>
    <n v="0"/>
    <n v="0"/>
    <x v="1"/>
    <d v="2012-09-04T00:00:00"/>
    <x v="244"/>
    <d v="2021-02-05T00:00:00"/>
    <x v="33"/>
    <n v="635"/>
    <n v="88"/>
    <n v="546"/>
    <n v="172"/>
    <n v="88"/>
    <n v="88"/>
    <n v="3"/>
    <x v="7"/>
    <x v="1"/>
    <n v="8.1572034236041571"/>
    <n v="10"/>
    <x v="7"/>
    <n v="4.1593820836409119"/>
    <n v="7"/>
    <n v="0"/>
    <n v="0"/>
    <n v="0"/>
    <n v="0"/>
    <n v="0"/>
    <n v="1"/>
    <n v="0"/>
    <x v="1"/>
  </r>
  <r>
    <n v="9797"/>
    <n v="1956"/>
    <x v="27"/>
    <x v="2"/>
    <x v="2"/>
    <x v="1"/>
    <x v="1"/>
    <x v="0"/>
    <x v="803"/>
    <x v="5"/>
    <n v="0"/>
    <n v="1"/>
    <x v="2"/>
    <d v="2014-04-13T00:00:00"/>
    <x v="474"/>
    <d v="2021-02-05T00:00:00"/>
    <x v="75"/>
    <n v="228"/>
    <n v="19"/>
    <n v="130"/>
    <n v="4"/>
    <n v="11"/>
    <n v="51"/>
    <n v="2"/>
    <x v="9"/>
    <x v="2"/>
    <n v="3.1130130458041694"/>
    <n v="3"/>
    <x v="5"/>
    <n v="7.9001839005125696"/>
    <n v="2"/>
    <n v="0"/>
    <n v="0"/>
    <n v="0"/>
    <n v="0"/>
    <n v="0"/>
    <n v="0"/>
    <n v="0"/>
    <x v="0"/>
  </r>
  <r>
    <n v="9500"/>
    <n v="1959"/>
    <x v="34"/>
    <x v="2"/>
    <x v="2"/>
    <x v="1"/>
    <x v="1"/>
    <x v="0"/>
    <x v="804"/>
    <x v="5"/>
    <n v="0"/>
    <n v="1"/>
    <x v="2"/>
    <d v="2013-01-25T00:00:00"/>
    <x v="475"/>
    <d v="2021-02-05T00:00:00"/>
    <x v="56"/>
    <n v="221"/>
    <n v="104"/>
    <n v="169"/>
    <n v="102"/>
    <n v="78"/>
    <n v="84"/>
    <n v="3"/>
    <x v="3"/>
    <x v="1"/>
    <n v="9.0260486335133763"/>
    <n v="2"/>
    <x v="5"/>
    <n v="7.6940338273998012"/>
    <n v="7"/>
    <n v="0"/>
    <n v="0"/>
    <n v="0"/>
    <n v="0"/>
    <n v="0"/>
    <n v="0"/>
    <n v="1"/>
    <x v="0"/>
  </r>
  <r>
    <n v="9710"/>
    <n v="1969"/>
    <x v="16"/>
    <x v="0"/>
    <x v="0"/>
    <x v="2"/>
    <x v="2"/>
    <x v="1"/>
    <x v="805"/>
    <x v="5"/>
    <n v="0"/>
    <n v="1"/>
    <x v="2"/>
    <d v="2013-01-20T00:00:00"/>
    <x v="378"/>
    <d v="2021-02-05T00:00:00"/>
    <x v="67"/>
    <n v="708"/>
    <n v="7"/>
    <n v="62"/>
    <n v="0"/>
    <n v="0"/>
    <n v="15"/>
    <n v="2"/>
    <x v="10"/>
    <x v="1"/>
    <n v="10.965309357901722"/>
    <n v="3"/>
    <x v="6"/>
    <n v="7.3835605058952156"/>
    <n v="8"/>
    <n v="0"/>
    <n v="0"/>
    <n v="0"/>
    <n v="0"/>
    <n v="0"/>
    <n v="0"/>
    <n v="0"/>
    <x v="0"/>
  </r>
  <r>
    <n v="6261"/>
    <n v="1979"/>
    <x v="30"/>
    <x v="2"/>
    <x v="2"/>
    <x v="1"/>
    <x v="1"/>
    <x v="0"/>
    <x v="806"/>
    <x v="5"/>
    <n v="0"/>
    <n v="1"/>
    <x v="2"/>
    <d v="2013-11-26T00:00:00"/>
    <x v="210"/>
    <d v="2021-02-05T00:00:00"/>
    <x v="6"/>
    <n v="270"/>
    <n v="31"/>
    <n v="88"/>
    <n v="11"/>
    <n v="48"/>
    <n v="22"/>
    <n v="3"/>
    <x v="9"/>
    <x v="2"/>
    <n v="3.0252922271474176"/>
    <n v="2"/>
    <x v="3"/>
    <n v="10.397572929293426"/>
    <n v="4"/>
    <n v="0"/>
    <n v="0"/>
    <n v="0"/>
    <n v="0"/>
    <n v="0"/>
    <n v="0"/>
    <n v="0"/>
    <x v="2"/>
  </r>
  <r>
    <n v="4201"/>
    <n v="1962"/>
    <x v="39"/>
    <x v="2"/>
    <x v="2"/>
    <x v="3"/>
    <x v="3"/>
    <x v="1"/>
    <x v="807"/>
    <x v="5"/>
    <n v="0"/>
    <n v="1"/>
    <x v="2"/>
    <d v="2013-03-03T00:00:00"/>
    <x v="109"/>
    <d v="2021-02-05T00:00:00"/>
    <x v="98"/>
    <n v="229"/>
    <n v="7"/>
    <n v="137"/>
    <n v="4"/>
    <n v="0"/>
    <n v="91"/>
    <n v="5"/>
    <x v="6"/>
    <x v="2"/>
    <n v="4.1984305678242038"/>
    <n v="2"/>
    <x v="5"/>
    <n v="7.7262273234802556"/>
    <n v="5"/>
    <n v="0"/>
    <n v="0"/>
    <n v="0"/>
    <n v="0"/>
    <n v="0"/>
    <n v="0"/>
    <n v="0"/>
    <x v="2"/>
  </r>
  <r>
    <n v="2276"/>
    <n v="1955"/>
    <x v="49"/>
    <x v="2"/>
    <x v="2"/>
    <x v="3"/>
    <x v="3"/>
    <x v="1"/>
    <x v="808"/>
    <x v="5"/>
    <n v="0"/>
    <n v="1"/>
    <x v="2"/>
    <d v="2013-05-02T00:00:00"/>
    <x v="468"/>
    <d v="2021-02-05T00:00:00"/>
    <x v="29"/>
    <n v="430"/>
    <n v="16"/>
    <n v="322"/>
    <n v="43"/>
    <n v="24"/>
    <n v="33"/>
    <n v="5"/>
    <x v="6"/>
    <x v="2"/>
    <n v="3.9897044351996227"/>
    <n v="7"/>
    <x v="10"/>
    <n v="11.310302152573845"/>
    <n v="3"/>
    <n v="0"/>
    <n v="0"/>
    <n v="0"/>
    <n v="0"/>
    <n v="0"/>
    <n v="0"/>
    <n v="0"/>
    <x v="0"/>
  </r>
  <r>
    <n v="9483"/>
    <n v="1959"/>
    <x v="34"/>
    <x v="2"/>
    <x v="2"/>
    <x v="0"/>
    <x v="0"/>
    <x v="0"/>
    <x v="809"/>
    <x v="5"/>
    <n v="0"/>
    <n v="1"/>
    <x v="2"/>
    <d v="2013-08-19T00:00:00"/>
    <x v="24"/>
    <d v="2021-02-05T00:00:00"/>
    <x v="50"/>
    <n v="290"/>
    <n v="59"/>
    <n v="177"/>
    <n v="77"/>
    <n v="5"/>
    <n v="29"/>
    <n v="7"/>
    <x v="6"/>
    <x v="2"/>
    <n v="3.6346175312863824"/>
    <n v="6"/>
    <x v="5"/>
    <n v="7.9585968543166938"/>
    <n v="3"/>
    <n v="0"/>
    <n v="0"/>
    <n v="0"/>
    <n v="0"/>
    <n v="0"/>
    <n v="0"/>
    <n v="1"/>
    <x v="4"/>
  </r>
  <r>
    <n v="4769"/>
    <n v="1977"/>
    <x v="4"/>
    <x v="1"/>
    <x v="1"/>
    <x v="0"/>
    <x v="0"/>
    <x v="0"/>
    <x v="810"/>
    <x v="5"/>
    <n v="1"/>
    <n v="1"/>
    <x v="0"/>
    <d v="2014-06-18T00:00:00"/>
    <x v="171"/>
    <d v="2021-02-05T00:00:00"/>
    <x v="97"/>
    <n v="456"/>
    <n v="4"/>
    <n v="24"/>
    <n v="0"/>
    <n v="0"/>
    <n v="9"/>
    <n v="7"/>
    <x v="7"/>
    <x v="1"/>
    <n v="7.908223783626581"/>
    <n v="2"/>
    <x v="11"/>
    <n v="6.275609466829323"/>
    <n v="7"/>
    <n v="0"/>
    <n v="0"/>
    <n v="0"/>
    <n v="1"/>
    <n v="0"/>
    <n v="0"/>
    <n v="0"/>
    <x v="0"/>
  </r>
  <r>
    <n v="1328"/>
    <n v="1982"/>
    <x v="1"/>
    <x v="3"/>
    <x v="1"/>
    <x v="1"/>
    <x v="1"/>
    <x v="0"/>
    <x v="811"/>
    <x v="5"/>
    <n v="0"/>
    <n v="1"/>
    <x v="2"/>
    <d v="2014-02-16T00:00:00"/>
    <x v="476"/>
    <d v="2021-02-05T00:00:00"/>
    <x v="68"/>
    <n v="261"/>
    <n v="42"/>
    <n v="144"/>
    <n v="55"/>
    <n v="48"/>
    <n v="133"/>
    <n v="3"/>
    <x v="6"/>
    <x v="2"/>
    <n v="4.3546770390785241"/>
    <n v="4"/>
    <x v="4"/>
    <n v="8.674393186471935"/>
    <n v="3"/>
    <n v="0"/>
    <n v="0"/>
    <n v="0"/>
    <n v="0"/>
    <n v="0"/>
    <n v="0"/>
    <n v="0"/>
    <x v="3"/>
  </r>
  <r>
    <n v="3924"/>
    <n v="1965"/>
    <x v="42"/>
    <x v="0"/>
    <x v="0"/>
    <x v="2"/>
    <x v="2"/>
    <x v="1"/>
    <x v="812"/>
    <x v="5"/>
    <n v="0"/>
    <n v="1"/>
    <x v="2"/>
    <d v="2014-03-17T00:00:00"/>
    <x v="52"/>
    <d v="2021-02-05T00:00:00"/>
    <x v="94"/>
    <n v="801"/>
    <n v="0"/>
    <n v="80"/>
    <n v="0"/>
    <n v="0"/>
    <n v="35"/>
    <n v="5"/>
    <x v="7"/>
    <x v="1"/>
    <n v="8.0281940999853099"/>
    <n v="3"/>
    <x v="9"/>
    <n v="12.06624156003895"/>
    <n v="5"/>
    <n v="0"/>
    <n v="0"/>
    <n v="0"/>
    <n v="1"/>
    <n v="0"/>
    <n v="0"/>
    <n v="0"/>
    <x v="3"/>
  </r>
  <r>
    <n v="2036"/>
    <n v="1973"/>
    <x v="3"/>
    <x v="0"/>
    <x v="0"/>
    <x v="0"/>
    <x v="0"/>
    <x v="0"/>
    <x v="813"/>
    <x v="5"/>
    <n v="0"/>
    <n v="1"/>
    <x v="2"/>
    <d v="2013-06-11T00:00:00"/>
    <x v="356"/>
    <d v="2021-02-05T00:00:00"/>
    <x v="16"/>
    <n v="243"/>
    <n v="11"/>
    <n v="119"/>
    <n v="10"/>
    <n v="3"/>
    <n v="15"/>
    <n v="3"/>
    <x v="6"/>
    <x v="2"/>
    <n v="3.7624098025981416"/>
    <n v="2"/>
    <x v="5"/>
    <n v="7.9204271207759165"/>
    <n v="4"/>
    <n v="0"/>
    <n v="0"/>
    <n v="0"/>
    <n v="0"/>
    <n v="0"/>
    <n v="0"/>
    <n v="0"/>
    <x v="2"/>
  </r>
  <r>
    <n v="7250"/>
    <n v="1978"/>
    <x v="37"/>
    <x v="2"/>
    <x v="2"/>
    <x v="0"/>
    <x v="0"/>
    <x v="0"/>
    <x v="814"/>
    <x v="5"/>
    <n v="1"/>
    <n v="0"/>
    <x v="2"/>
    <d v="2013-10-01T00:00:00"/>
    <x v="205"/>
    <d v="2021-02-05T00:00:00"/>
    <x v="79"/>
    <n v="344"/>
    <n v="35"/>
    <n v="178"/>
    <n v="15"/>
    <n v="23"/>
    <n v="17"/>
    <n v="7"/>
    <x v="5"/>
    <x v="1"/>
    <n v="7.0185178799728707"/>
    <n v="2"/>
    <x v="4"/>
    <n v="9.2959710217392413"/>
    <n v="6"/>
    <n v="0"/>
    <n v="0"/>
    <n v="0"/>
    <n v="0"/>
    <n v="0"/>
    <n v="0"/>
    <n v="0"/>
    <x v="4"/>
  </r>
  <r>
    <n v="5543"/>
    <n v="1966"/>
    <x v="33"/>
    <x v="2"/>
    <x v="2"/>
    <x v="0"/>
    <x v="0"/>
    <x v="0"/>
    <x v="815"/>
    <x v="5"/>
    <n v="0"/>
    <n v="1"/>
    <x v="2"/>
    <d v="2013-06-24T00:00:00"/>
    <x v="452"/>
    <d v="2021-02-05T00:00:00"/>
    <x v="92"/>
    <n v="545"/>
    <n v="7"/>
    <n v="114"/>
    <n v="37"/>
    <n v="21"/>
    <n v="78"/>
    <n v="5"/>
    <x v="5"/>
    <x v="1"/>
    <n v="6.9727948456197986"/>
    <n v="2"/>
    <x v="10"/>
    <n v="11.354032091941024"/>
    <n v="5"/>
    <n v="0"/>
    <n v="0"/>
    <n v="0"/>
    <n v="1"/>
    <n v="0"/>
    <n v="0"/>
    <n v="0"/>
    <x v="0"/>
  </r>
  <r>
    <n v="7755"/>
    <n v="1954"/>
    <x v="20"/>
    <x v="0"/>
    <x v="0"/>
    <x v="1"/>
    <x v="1"/>
    <x v="0"/>
    <x v="816"/>
    <x v="5"/>
    <n v="0"/>
    <n v="1"/>
    <x v="2"/>
    <d v="2013-11-12T00:00:00"/>
    <x v="477"/>
    <d v="2021-02-05T00:00:00"/>
    <x v="42"/>
    <n v="350"/>
    <n v="3"/>
    <n v="39"/>
    <n v="0"/>
    <n v="0"/>
    <n v="19"/>
    <n v="2"/>
    <x v="3"/>
    <x v="1"/>
    <n v="9.1884525065392566"/>
    <n v="1"/>
    <x v="7"/>
    <n v="3.6353346911676696"/>
    <n v="8"/>
    <n v="0"/>
    <n v="0"/>
    <n v="0"/>
    <n v="0"/>
    <n v="0"/>
    <n v="0"/>
    <n v="0"/>
    <x v="0"/>
  </r>
  <r>
    <n v="10968"/>
    <n v="1969"/>
    <x v="16"/>
    <x v="2"/>
    <x v="2"/>
    <x v="3"/>
    <x v="3"/>
    <x v="1"/>
    <x v="817"/>
    <x v="5"/>
    <n v="0"/>
    <n v="1"/>
    <x v="2"/>
    <d v="2012-11-23T00:00:00"/>
    <x v="398"/>
    <d v="2021-02-05T00:00:00"/>
    <x v="66"/>
    <n v="266"/>
    <n v="21"/>
    <n v="300"/>
    <n v="65"/>
    <n v="8"/>
    <n v="44"/>
    <n v="4"/>
    <x v="7"/>
    <x v="1"/>
    <n v="7.9495054727248284"/>
    <n v="8"/>
    <x v="11"/>
    <n v="6.3897016497512125"/>
    <n v="6"/>
    <n v="0"/>
    <n v="0"/>
    <n v="0"/>
    <n v="0"/>
    <n v="0"/>
    <n v="0"/>
    <n v="0"/>
    <x v="2"/>
  </r>
  <r>
    <n v="4609"/>
    <n v="1966"/>
    <x v="33"/>
    <x v="0"/>
    <x v="0"/>
    <x v="1"/>
    <x v="1"/>
    <x v="0"/>
    <x v="818"/>
    <x v="5"/>
    <n v="0"/>
    <n v="1"/>
    <x v="2"/>
    <d v="2014-01-11T00:00:00"/>
    <x v="391"/>
    <d v="2021-02-05T00:00:00"/>
    <x v="70"/>
    <n v="383"/>
    <n v="0"/>
    <n v="53"/>
    <n v="6"/>
    <n v="4"/>
    <n v="40"/>
    <n v="3"/>
    <x v="7"/>
    <x v="1"/>
    <n v="7.6468598289332705"/>
    <n v="1"/>
    <x v="11"/>
    <n v="5.7682002736501605"/>
    <n v="6"/>
    <n v="0"/>
    <n v="0"/>
    <n v="0"/>
    <n v="0"/>
    <n v="0"/>
    <n v="0"/>
    <n v="0"/>
    <x v="0"/>
  </r>
  <r>
    <n v="4286"/>
    <n v="1970"/>
    <x v="8"/>
    <x v="0"/>
    <x v="0"/>
    <x v="3"/>
    <x v="3"/>
    <x v="1"/>
    <x v="819"/>
    <x v="5"/>
    <n v="0"/>
    <n v="1"/>
    <x v="2"/>
    <d v="2014-01-09T00:00:00"/>
    <x v="478"/>
    <d v="2021-02-05T00:00:00"/>
    <x v="50"/>
    <n v="580"/>
    <n v="6"/>
    <n v="58"/>
    <n v="8"/>
    <n v="0"/>
    <n v="27"/>
    <n v="3"/>
    <x v="5"/>
    <x v="1"/>
    <n v="6.9699248990527209"/>
    <n v="6"/>
    <x v="11"/>
    <n v="5.836072897410375"/>
    <n v="4"/>
    <n v="0"/>
    <n v="0"/>
    <n v="1"/>
    <n v="0"/>
    <n v="0"/>
    <n v="0"/>
    <n v="0"/>
    <x v="2"/>
  </r>
  <r>
    <n v="6376"/>
    <n v="1979"/>
    <x v="30"/>
    <x v="2"/>
    <x v="2"/>
    <x v="3"/>
    <x v="3"/>
    <x v="1"/>
    <x v="820"/>
    <x v="5"/>
    <n v="1"/>
    <n v="0"/>
    <x v="2"/>
    <d v="2013-06-10T00:00:00"/>
    <x v="399"/>
    <d v="2021-02-05T00:00:00"/>
    <x v="77"/>
    <n v="191"/>
    <n v="56"/>
    <n v="139"/>
    <n v="51"/>
    <n v="8"/>
    <n v="100"/>
    <n v="4"/>
    <x v="6"/>
    <x v="2"/>
    <n v="4.0181509010727927"/>
    <n v="3"/>
    <x v="5"/>
    <n v="7.9966736600116324"/>
    <n v="4"/>
    <n v="0"/>
    <n v="0"/>
    <n v="0"/>
    <n v="0"/>
    <n v="0"/>
    <n v="0"/>
    <n v="0"/>
    <x v="6"/>
  </r>
  <r>
    <n v="2544"/>
    <n v="1951"/>
    <x v="17"/>
    <x v="1"/>
    <x v="1"/>
    <x v="2"/>
    <x v="2"/>
    <x v="1"/>
    <x v="821"/>
    <x v="5"/>
    <n v="0"/>
    <n v="1"/>
    <x v="2"/>
    <d v="2013-10-12T00:00:00"/>
    <x v="444"/>
    <d v="2021-02-05T00:00:00"/>
    <x v="64"/>
    <n v="50"/>
    <n v="1"/>
    <n v="27"/>
    <n v="6"/>
    <n v="7"/>
    <n v="1"/>
    <n v="1"/>
    <x v="1"/>
    <x v="0"/>
    <n v="0.88554214174697687"/>
    <n v="1"/>
    <x v="7"/>
    <n v="4.1979974599687839"/>
    <n v="1"/>
    <n v="0"/>
    <n v="0"/>
    <n v="0"/>
    <n v="0"/>
    <n v="0"/>
    <n v="0"/>
    <n v="0"/>
    <x v="2"/>
  </r>
  <r>
    <n v="1453"/>
    <n v="1943"/>
    <x v="54"/>
    <x v="0"/>
    <x v="0"/>
    <x v="4"/>
    <x v="4"/>
    <x v="1"/>
    <x v="822"/>
    <x v="5"/>
    <n v="0"/>
    <n v="0"/>
    <x v="1"/>
    <d v="2013-07-06T00:00:00"/>
    <x v="420"/>
    <d v="2021-02-05T00:00:00"/>
    <x v="62"/>
    <n v="735"/>
    <n v="40"/>
    <n v="183"/>
    <n v="52"/>
    <n v="20"/>
    <n v="30"/>
    <n v="2"/>
    <x v="3"/>
    <x v="1"/>
    <n v="8.917111494894657"/>
    <n v="3"/>
    <x v="2"/>
    <n v="13.236461792662817"/>
    <n v="6"/>
    <n v="0"/>
    <n v="0"/>
    <n v="0"/>
    <n v="0"/>
    <n v="0"/>
    <n v="0"/>
    <n v="0"/>
    <x v="0"/>
  </r>
  <r>
    <n v="8773"/>
    <n v="1971"/>
    <x v="2"/>
    <x v="1"/>
    <x v="1"/>
    <x v="0"/>
    <x v="0"/>
    <x v="0"/>
    <x v="823"/>
    <x v="5"/>
    <n v="0"/>
    <n v="1"/>
    <x v="2"/>
    <d v="2013-06-25T00:00:00"/>
    <x v="298"/>
    <d v="2021-02-05T00:00:00"/>
    <x v="44"/>
    <n v="280"/>
    <n v="0"/>
    <n v="18"/>
    <n v="0"/>
    <n v="0"/>
    <n v="24"/>
    <n v="3"/>
    <x v="8"/>
    <x v="2"/>
    <n v="4.8997662637144241"/>
    <n v="1"/>
    <x v="11"/>
    <n v="6.1958926615571315"/>
    <n v="7"/>
    <n v="0"/>
    <n v="0"/>
    <n v="0"/>
    <n v="1"/>
    <n v="0"/>
    <n v="0"/>
    <n v="0"/>
    <x v="1"/>
  </r>
  <r>
    <n v="5948"/>
    <n v="1975"/>
    <x v="6"/>
    <x v="2"/>
    <x v="2"/>
    <x v="3"/>
    <x v="3"/>
    <x v="1"/>
    <x v="824"/>
    <x v="5"/>
    <n v="0"/>
    <n v="1"/>
    <x v="2"/>
    <d v="2014-04-29T00:00:00"/>
    <x v="46"/>
    <d v="2021-02-05T00:00:00"/>
    <x v="54"/>
    <n v="143"/>
    <n v="6"/>
    <n v="52"/>
    <n v="11"/>
    <n v="8"/>
    <n v="17"/>
    <n v="2"/>
    <x v="6"/>
    <x v="2"/>
    <n v="3.9954538804277373"/>
    <n v="1"/>
    <x v="8"/>
    <n v="5.0450577752248984"/>
    <n v="5"/>
    <n v="0"/>
    <n v="0"/>
    <n v="0"/>
    <n v="0"/>
    <n v="0"/>
    <n v="0"/>
    <n v="0"/>
    <x v="1"/>
  </r>
  <r>
    <n v="531"/>
    <n v="1954"/>
    <x v="20"/>
    <x v="0"/>
    <x v="0"/>
    <x v="2"/>
    <x v="2"/>
    <x v="1"/>
    <x v="825"/>
    <x v="5"/>
    <n v="0"/>
    <n v="1"/>
    <x v="2"/>
    <d v="2012-09-22T00:00:00"/>
    <x v="107"/>
    <d v="2021-02-05T00:00:00"/>
    <x v="74"/>
    <n v="941"/>
    <n v="14"/>
    <n v="397"/>
    <n v="76"/>
    <n v="58"/>
    <n v="176"/>
    <n v="11"/>
    <x v="7"/>
    <x v="1"/>
    <n v="7.98536962248913"/>
    <n v="5"/>
    <x v="4"/>
    <n v="9.1775331998234559"/>
    <n v="6"/>
    <n v="0"/>
    <n v="0"/>
    <n v="0"/>
    <n v="0"/>
    <n v="0"/>
    <n v="1"/>
    <n v="0"/>
    <x v="0"/>
  </r>
  <r>
    <n v="640"/>
    <n v="1951"/>
    <x v="17"/>
    <x v="2"/>
    <x v="2"/>
    <x v="1"/>
    <x v="1"/>
    <x v="0"/>
    <x v="826"/>
    <x v="5"/>
    <n v="0"/>
    <n v="1"/>
    <x v="2"/>
    <d v="2013-03-11T00:00:00"/>
    <x v="280"/>
    <d v="2021-02-05T00:00:00"/>
    <x v="51"/>
    <n v="356"/>
    <n v="80"/>
    <n v="329"/>
    <n v="138"/>
    <n v="17"/>
    <n v="106"/>
    <n v="2"/>
    <x v="5"/>
    <x v="1"/>
    <n v="7.2427628122829004"/>
    <n v="6"/>
    <x v="3"/>
    <n v="9.9356695623519418"/>
    <n v="5"/>
    <n v="0"/>
    <n v="0"/>
    <n v="0"/>
    <n v="0"/>
    <n v="0"/>
    <n v="0"/>
    <n v="0"/>
    <x v="0"/>
  </r>
  <r>
    <n v="3267"/>
    <n v="1963"/>
    <x v="52"/>
    <x v="1"/>
    <x v="1"/>
    <x v="0"/>
    <x v="0"/>
    <x v="0"/>
    <x v="827"/>
    <x v="5"/>
    <n v="0"/>
    <n v="1"/>
    <x v="2"/>
    <d v="2014-06-25T00:00:00"/>
    <x v="346"/>
    <d v="2021-02-05T00:00:00"/>
    <x v="40"/>
    <n v="527"/>
    <n v="0"/>
    <n v="21"/>
    <n v="0"/>
    <n v="0"/>
    <n v="60"/>
    <n v="3"/>
    <x v="7"/>
    <x v="1"/>
    <n v="8.0191285152147653"/>
    <n v="1"/>
    <x v="5"/>
    <n v="7.9986156048633799"/>
    <n v="6"/>
    <n v="0"/>
    <n v="0"/>
    <n v="0"/>
    <n v="1"/>
    <n v="0"/>
    <n v="0"/>
    <n v="0"/>
    <x v="4"/>
  </r>
  <r>
    <n v="11096"/>
    <n v="1952"/>
    <x v="41"/>
    <x v="3"/>
    <x v="1"/>
    <x v="0"/>
    <x v="0"/>
    <x v="0"/>
    <x v="828"/>
    <x v="5"/>
    <n v="0"/>
    <n v="1"/>
    <x v="2"/>
    <d v="2013-08-08T00:00:00"/>
    <x v="479"/>
    <d v="2021-02-05T00:00:00"/>
    <x v="93"/>
    <n v="99"/>
    <n v="4"/>
    <n v="32"/>
    <n v="37"/>
    <n v="54"/>
    <n v="6"/>
    <n v="2"/>
    <x v="12"/>
    <x v="0"/>
    <n v="2.1132877876040563"/>
    <n v="1"/>
    <x v="6"/>
    <n v="7.2972397865156147"/>
    <n v="2"/>
    <n v="0"/>
    <n v="0"/>
    <n v="0"/>
    <n v="0"/>
    <n v="0"/>
    <n v="0"/>
    <n v="0"/>
    <x v="0"/>
  </r>
  <r>
    <n v="6466"/>
    <n v="1965"/>
    <x v="42"/>
    <x v="0"/>
    <x v="0"/>
    <x v="1"/>
    <x v="1"/>
    <x v="0"/>
    <x v="829"/>
    <x v="5"/>
    <n v="1"/>
    <n v="1"/>
    <x v="0"/>
    <d v="2014-03-12T00:00:00"/>
    <x v="120"/>
    <d v="2021-02-05T00:00:00"/>
    <x v="44"/>
    <n v="105"/>
    <n v="0"/>
    <n v="9"/>
    <n v="2"/>
    <n v="1"/>
    <n v="4"/>
    <n v="3"/>
    <x v="12"/>
    <x v="0"/>
    <n v="1.9049447423814161"/>
    <n v="1"/>
    <x v="7"/>
    <n v="4.0083082608994225"/>
    <n v="3"/>
    <n v="0"/>
    <n v="0"/>
    <n v="0"/>
    <n v="0"/>
    <n v="0"/>
    <n v="0"/>
    <n v="0"/>
    <x v="0"/>
  </r>
  <r>
    <n v="635"/>
    <n v="1966"/>
    <x v="33"/>
    <x v="1"/>
    <x v="1"/>
    <x v="1"/>
    <x v="1"/>
    <x v="0"/>
    <x v="830"/>
    <x v="5"/>
    <n v="1"/>
    <n v="1"/>
    <x v="0"/>
    <d v="2013-03-19T00:00:00"/>
    <x v="260"/>
    <d v="2021-02-05T00:00:00"/>
    <x v="81"/>
    <n v="464"/>
    <n v="5"/>
    <n v="64"/>
    <n v="7"/>
    <n v="0"/>
    <n v="70"/>
    <n v="8"/>
    <x v="3"/>
    <x v="1"/>
    <n v="9.0670917277994878"/>
    <n v="1"/>
    <x v="6"/>
    <n v="7.0561993418024382"/>
    <n v="8"/>
    <n v="0"/>
    <n v="0"/>
    <n v="0"/>
    <n v="0"/>
    <n v="0"/>
    <n v="0"/>
    <n v="0"/>
    <x v="0"/>
  </r>
  <r>
    <n v="851"/>
    <n v="1972"/>
    <x v="38"/>
    <x v="1"/>
    <x v="1"/>
    <x v="1"/>
    <x v="1"/>
    <x v="0"/>
    <x v="831"/>
    <x v="5"/>
    <n v="1"/>
    <n v="1"/>
    <x v="0"/>
    <d v="2013-07-09T00:00:00"/>
    <x v="294"/>
    <d v="2021-02-05T00:00:00"/>
    <x v="79"/>
    <n v="306"/>
    <n v="5"/>
    <n v="109"/>
    <n v="21"/>
    <n v="109"/>
    <n v="92"/>
    <n v="9"/>
    <x v="8"/>
    <x v="2"/>
    <n v="5.0219950440061121"/>
    <n v="2"/>
    <x v="3"/>
    <n v="10.258102232244751"/>
    <n v="6"/>
    <n v="0"/>
    <n v="0"/>
    <n v="0"/>
    <n v="0"/>
    <n v="0"/>
    <n v="0"/>
    <n v="0"/>
    <x v="4"/>
  </r>
  <r>
    <n v="6409"/>
    <n v="1967"/>
    <x v="51"/>
    <x v="2"/>
    <x v="2"/>
    <x v="2"/>
    <x v="2"/>
    <x v="1"/>
    <x v="831"/>
    <x v="5"/>
    <n v="0"/>
    <n v="0"/>
    <x v="1"/>
    <d v="2013-05-18T00:00:00"/>
    <x v="252"/>
    <d v="2021-02-05T00:00:00"/>
    <x v="47"/>
    <n v="267"/>
    <n v="140"/>
    <n v="599"/>
    <n v="34"/>
    <n v="12"/>
    <n v="127"/>
    <n v="1"/>
    <x v="5"/>
    <x v="1"/>
    <n v="7.3175980015340976"/>
    <n v="5"/>
    <x v="6"/>
    <n v="6.812250458597676"/>
    <n v="6"/>
    <n v="0"/>
    <n v="0"/>
    <n v="0"/>
    <n v="0"/>
    <n v="0"/>
    <n v="1"/>
    <n v="0"/>
    <x v="3"/>
  </r>
  <r>
    <n v="10821"/>
    <n v="1978"/>
    <x v="37"/>
    <x v="2"/>
    <x v="2"/>
    <x v="1"/>
    <x v="1"/>
    <x v="0"/>
    <x v="832"/>
    <x v="5"/>
    <n v="1"/>
    <n v="1"/>
    <x v="0"/>
    <d v="2013-02-06T00:00:00"/>
    <x v="143"/>
    <d v="2021-02-05T00:00:00"/>
    <x v="99"/>
    <n v="182"/>
    <n v="4"/>
    <n v="33"/>
    <n v="0"/>
    <n v="2"/>
    <n v="42"/>
    <n v="6"/>
    <x v="6"/>
    <x v="2"/>
    <n v="4.0509756183124344"/>
    <n v="1"/>
    <x v="8"/>
    <n v="4.6858177010873145"/>
    <n v="7"/>
    <n v="0"/>
    <n v="0"/>
    <n v="0"/>
    <n v="0"/>
    <n v="0"/>
    <n v="0"/>
    <n v="0"/>
    <x v="0"/>
  </r>
  <r>
    <n v="10176"/>
    <n v="1968"/>
    <x v="43"/>
    <x v="2"/>
    <x v="2"/>
    <x v="3"/>
    <x v="3"/>
    <x v="1"/>
    <x v="833"/>
    <x v="5"/>
    <n v="0"/>
    <n v="1"/>
    <x v="2"/>
    <d v="2012-08-24T00:00:00"/>
    <x v="402"/>
    <d v="2021-02-05T00:00:00"/>
    <x v="45"/>
    <n v="159"/>
    <n v="0"/>
    <n v="120"/>
    <n v="0"/>
    <n v="0"/>
    <n v="137"/>
    <n v="7"/>
    <x v="6"/>
    <x v="2"/>
    <n v="3.6075907207433855"/>
    <n v="4"/>
    <x v="5"/>
    <n v="8.0623822909992011"/>
    <n v="8"/>
    <n v="0"/>
    <n v="1"/>
    <n v="0"/>
    <n v="1"/>
    <n v="0"/>
    <n v="1"/>
    <n v="0"/>
    <x v="0"/>
  </r>
  <r>
    <n v="2727"/>
    <n v="1973"/>
    <x v="3"/>
    <x v="2"/>
    <x v="2"/>
    <x v="0"/>
    <x v="0"/>
    <x v="0"/>
    <x v="834"/>
    <x v="5"/>
    <n v="0"/>
    <n v="0"/>
    <x v="1"/>
    <d v="2013-12-04T00:00:00"/>
    <x v="374"/>
    <d v="2021-02-05T00:00:00"/>
    <x v="49"/>
    <n v="181"/>
    <n v="21"/>
    <n v="69"/>
    <n v="39"/>
    <n v="3"/>
    <n v="96"/>
    <n v="1"/>
    <x v="9"/>
    <x v="2"/>
    <n v="2.6980161045429361"/>
    <n v="3"/>
    <x v="11"/>
    <n v="5.9082990419845451"/>
    <n v="3"/>
    <n v="0"/>
    <n v="0"/>
    <n v="0"/>
    <n v="0"/>
    <n v="0"/>
    <n v="0"/>
    <n v="0"/>
    <x v="3"/>
  </r>
  <r>
    <n v="940"/>
    <n v="1987"/>
    <x v="15"/>
    <x v="2"/>
    <x v="2"/>
    <x v="3"/>
    <x v="3"/>
    <x v="1"/>
    <x v="834"/>
    <x v="5"/>
    <n v="1"/>
    <n v="0"/>
    <x v="2"/>
    <d v="2014-05-18T00:00:00"/>
    <x v="108"/>
    <d v="2021-02-05T00:00:00"/>
    <x v="7"/>
    <n v="158"/>
    <n v="11"/>
    <n v="99"/>
    <n v="15"/>
    <n v="11"/>
    <n v="17"/>
    <n v="2"/>
    <x v="9"/>
    <x v="2"/>
    <n v="2.8058425683156525"/>
    <n v="2"/>
    <x v="6"/>
    <n v="7.1927343805652288"/>
    <n v="3"/>
    <n v="0"/>
    <n v="0"/>
    <n v="0"/>
    <n v="0"/>
    <n v="0"/>
    <n v="0"/>
    <n v="0"/>
    <x v="3"/>
  </r>
  <r>
    <n v="1"/>
    <n v="1961"/>
    <x v="36"/>
    <x v="2"/>
    <x v="2"/>
    <x v="3"/>
    <x v="3"/>
    <x v="1"/>
    <x v="835"/>
    <x v="5"/>
    <n v="0"/>
    <n v="0"/>
    <x v="1"/>
    <d v="2014-06-15T00:00:00"/>
    <x v="480"/>
    <d v="2021-02-05T00:00:00"/>
    <x v="66"/>
    <n v="464"/>
    <n v="5"/>
    <n v="64"/>
    <n v="7"/>
    <n v="0"/>
    <n v="37"/>
    <n v="1"/>
    <x v="5"/>
    <x v="1"/>
    <n v="6.9887205972876023"/>
    <n v="3"/>
    <x v="6"/>
    <n v="7.3679181343496358"/>
    <n v="5"/>
    <n v="0"/>
    <n v="1"/>
    <n v="0"/>
    <n v="0"/>
    <n v="0"/>
    <n v="1"/>
    <n v="0"/>
    <x v="4"/>
  </r>
  <r>
    <n v="339"/>
    <n v="1972"/>
    <x v="38"/>
    <x v="0"/>
    <x v="0"/>
    <x v="1"/>
    <x v="1"/>
    <x v="0"/>
    <x v="835"/>
    <x v="5"/>
    <n v="0"/>
    <n v="1"/>
    <x v="2"/>
    <d v="2012-11-23T00:00:00"/>
    <x v="398"/>
    <d v="2021-02-05T00:00:00"/>
    <x v="71"/>
    <n v="462"/>
    <n v="0"/>
    <n v="24"/>
    <n v="6"/>
    <n v="0"/>
    <n v="4"/>
    <n v="2"/>
    <x v="3"/>
    <x v="1"/>
    <n v="9.1594777799410831"/>
    <n v="2"/>
    <x v="8"/>
    <n v="5.1113292283941139"/>
    <n v="7"/>
    <n v="0"/>
    <n v="0"/>
    <n v="0"/>
    <n v="1"/>
    <n v="0"/>
    <n v="1"/>
    <n v="0"/>
    <x v="0"/>
  </r>
  <r>
    <n v="9559"/>
    <n v="1961"/>
    <x v="36"/>
    <x v="0"/>
    <x v="0"/>
    <x v="1"/>
    <x v="1"/>
    <x v="0"/>
    <x v="836"/>
    <x v="5"/>
    <n v="0"/>
    <n v="1"/>
    <x v="2"/>
    <d v="2014-01-24T00:00:00"/>
    <x v="40"/>
    <d v="2021-02-05T00:00:00"/>
    <x v="13"/>
    <n v="944"/>
    <n v="0"/>
    <n v="60"/>
    <n v="0"/>
    <n v="0"/>
    <n v="30"/>
    <n v="2"/>
    <x v="5"/>
    <x v="1"/>
    <n v="6.9156098241966868"/>
    <n v="5"/>
    <x v="2"/>
    <n v="13.222721374068595"/>
    <n v="5"/>
    <n v="0"/>
    <n v="0"/>
    <n v="1"/>
    <n v="0"/>
    <n v="0"/>
    <n v="0"/>
    <n v="0"/>
    <x v="4"/>
  </r>
  <r>
    <n v="8783"/>
    <n v="1950"/>
    <x v="48"/>
    <x v="2"/>
    <x v="2"/>
    <x v="1"/>
    <x v="1"/>
    <x v="0"/>
    <x v="837"/>
    <x v="5"/>
    <n v="0"/>
    <n v="1"/>
    <x v="2"/>
    <d v="2012-09-08T00:00:00"/>
    <x v="414"/>
    <d v="2021-02-05T00:00:00"/>
    <x v="85"/>
    <n v="296"/>
    <n v="13"/>
    <n v="104"/>
    <n v="11"/>
    <n v="13"/>
    <n v="17"/>
    <n v="3"/>
    <x v="6"/>
    <x v="2"/>
    <n v="3.7544361943616549"/>
    <n v="2"/>
    <x v="4"/>
    <n v="8.6777627672340678"/>
    <n v="3"/>
    <n v="0"/>
    <n v="0"/>
    <n v="0"/>
    <n v="0"/>
    <n v="0"/>
    <n v="0"/>
    <n v="0"/>
    <x v="6"/>
  </r>
  <r>
    <n v="6050"/>
    <n v="1975"/>
    <x v="6"/>
    <x v="3"/>
    <x v="1"/>
    <x v="1"/>
    <x v="1"/>
    <x v="0"/>
    <x v="838"/>
    <x v="5"/>
    <n v="0"/>
    <n v="1"/>
    <x v="2"/>
    <d v="2012-12-11T00:00:00"/>
    <x v="481"/>
    <d v="2021-02-05T00:00:00"/>
    <x v="35"/>
    <n v="1171"/>
    <n v="43"/>
    <n v="219"/>
    <n v="19"/>
    <n v="14"/>
    <n v="47"/>
    <n v="4"/>
    <x v="4"/>
    <x v="2"/>
    <n v="6.1372238936186791"/>
    <n v="3"/>
    <x v="2"/>
    <n v="13.128399054212467"/>
    <n v="9"/>
    <n v="0"/>
    <n v="0"/>
    <n v="1"/>
    <n v="0"/>
    <n v="0"/>
    <n v="0"/>
    <n v="0"/>
    <x v="2"/>
  </r>
  <r>
    <n v="7270"/>
    <n v="1981"/>
    <x v="28"/>
    <x v="2"/>
    <x v="2"/>
    <x v="2"/>
    <x v="2"/>
    <x v="1"/>
    <x v="839"/>
    <x v="5"/>
    <n v="0"/>
    <n v="0"/>
    <x v="1"/>
    <d v="2014-01-25T00:00:00"/>
    <x v="126"/>
    <d v="2021-02-05T00:00:00"/>
    <x v="42"/>
    <n v="908"/>
    <n v="48"/>
    <n v="217"/>
    <n v="32"/>
    <n v="12"/>
    <n v="24"/>
    <n v="1"/>
    <x v="12"/>
    <x v="0"/>
    <n v="1.8376209341852252"/>
    <n v="3"/>
    <x v="2"/>
    <n v="12.772762510578573"/>
    <n v="6"/>
    <n v="0"/>
    <n v="0"/>
    <n v="0"/>
    <n v="1"/>
    <n v="0"/>
    <n v="0"/>
    <n v="0"/>
    <x v="3"/>
  </r>
  <r>
    <n v="11171"/>
    <n v="1965"/>
    <x v="42"/>
    <x v="1"/>
    <x v="1"/>
    <x v="1"/>
    <x v="1"/>
    <x v="0"/>
    <x v="840"/>
    <x v="5"/>
    <n v="2"/>
    <n v="1"/>
    <x v="3"/>
    <d v="2013-10-11T00:00:00"/>
    <x v="482"/>
    <d v="2021-02-05T00:00:00"/>
    <x v="14"/>
    <n v="292"/>
    <n v="3"/>
    <n v="77"/>
    <n v="10"/>
    <n v="3"/>
    <n v="26"/>
    <n v="7"/>
    <x v="4"/>
    <x v="2"/>
    <n v="5.8675649814502755"/>
    <n v="3"/>
    <x v="8"/>
    <n v="5.0157791920139028"/>
    <n v="7"/>
    <n v="0"/>
    <n v="0"/>
    <n v="0"/>
    <n v="0"/>
    <n v="0"/>
    <n v="0"/>
    <n v="0"/>
    <x v="6"/>
  </r>
  <r>
    <n v="1600"/>
    <n v="1965"/>
    <x v="42"/>
    <x v="1"/>
    <x v="1"/>
    <x v="1"/>
    <x v="1"/>
    <x v="0"/>
    <x v="840"/>
    <x v="5"/>
    <n v="2"/>
    <n v="1"/>
    <x v="3"/>
    <d v="2013-10-11T00:00:00"/>
    <x v="482"/>
    <d v="2021-02-05T00:00:00"/>
    <x v="14"/>
    <n v="292"/>
    <n v="3"/>
    <n v="77"/>
    <n v="10"/>
    <n v="3"/>
    <n v="26"/>
    <n v="7"/>
    <x v="4"/>
    <x v="2"/>
    <n v="5.7047913957973053"/>
    <n v="3"/>
    <x v="8"/>
    <n v="5.1500344936488451"/>
    <n v="7"/>
    <n v="0"/>
    <n v="0"/>
    <n v="0"/>
    <n v="0"/>
    <n v="0"/>
    <n v="0"/>
    <n v="0"/>
    <x v="3"/>
  </r>
  <r>
    <n v="2162"/>
    <n v="1976"/>
    <x v="0"/>
    <x v="2"/>
    <x v="2"/>
    <x v="1"/>
    <x v="1"/>
    <x v="0"/>
    <x v="841"/>
    <x v="5"/>
    <n v="0"/>
    <n v="1"/>
    <x v="2"/>
    <d v="2013-09-18T00:00:00"/>
    <x v="273"/>
    <d v="2021-02-05T00:00:00"/>
    <x v="49"/>
    <n v="256"/>
    <n v="34"/>
    <n v="103"/>
    <n v="90"/>
    <n v="29"/>
    <n v="49"/>
    <n v="2"/>
    <x v="9"/>
    <x v="2"/>
    <n v="3.0172753287445078"/>
    <n v="3"/>
    <x v="3"/>
    <n v="9.9338769730680809"/>
    <n v="3"/>
    <n v="0"/>
    <n v="0"/>
    <n v="0"/>
    <n v="0"/>
    <n v="0"/>
    <n v="0"/>
    <n v="0"/>
    <x v="0"/>
  </r>
  <r>
    <n v="564"/>
    <n v="1981"/>
    <x v="28"/>
    <x v="0"/>
    <x v="0"/>
    <x v="0"/>
    <x v="0"/>
    <x v="0"/>
    <x v="842"/>
    <x v="5"/>
    <n v="1"/>
    <n v="0"/>
    <x v="2"/>
    <d v="2012-08-04T00:00:00"/>
    <x v="1"/>
    <d v="2021-02-05T00:00:00"/>
    <x v="6"/>
    <n v="746"/>
    <n v="8"/>
    <n v="125"/>
    <n v="11"/>
    <n v="8"/>
    <n v="8"/>
    <n v="7"/>
    <x v="7"/>
    <x v="1"/>
    <n v="8.274154371513724"/>
    <n v="6"/>
    <x v="4"/>
    <n v="9.1761501827580059"/>
    <n v="6"/>
    <n v="0"/>
    <n v="0"/>
    <n v="0"/>
    <n v="1"/>
    <n v="0"/>
    <n v="1"/>
    <n v="0"/>
    <x v="0"/>
  </r>
  <r>
    <n v="7326"/>
    <n v="1971"/>
    <x v="2"/>
    <x v="1"/>
    <x v="1"/>
    <x v="1"/>
    <x v="1"/>
    <x v="0"/>
    <x v="843"/>
    <x v="5"/>
    <n v="0"/>
    <n v="1"/>
    <x v="2"/>
    <d v="2014-03-23T00:00:00"/>
    <x v="338"/>
    <d v="2021-02-05T00:00:00"/>
    <x v="77"/>
    <n v="34"/>
    <n v="1"/>
    <n v="19"/>
    <n v="2"/>
    <n v="7"/>
    <n v="0"/>
    <n v="1"/>
    <x v="1"/>
    <x v="0"/>
    <n v="1.0967586473252042"/>
    <n v="1"/>
    <x v="12"/>
    <n v="2.7774762764538101"/>
    <n v="2"/>
    <n v="0"/>
    <n v="0"/>
    <n v="0"/>
    <n v="0"/>
    <n v="0"/>
    <n v="0"/>
    <n v="0"/>
    <x v="4"/>
  </r>
  <r>
    <n v="2807"/>
    <n v="1969"/>
    <x v="16"/>
    <x v="2"/>
    <x v="2"/>
    <x v="1"/>
    <x v="1"/>
    <x v="0"/>
    <x v="844"/>
    <x v="5"/>
    <n v="0"/>
    <n v="1"/>
    <x v="2"/>
    <d v="2013-02-16T00:00:00"/>
    <x v="302"/>
    <d v="2021-02-05T00:00:00"/>
    <x v="50"/>
    <n v="656"/>
    <n v="38"/>
    <n v="161"/>
    <n v="62"/>
    <n v="47"/>
    <n v="37"/>
    <n v="3"/>
    <x v="7"/>
    <x v="1"/>
    <n v="7.8866015259729396"/>
    <n v="9"/>
    <x v="6"/>
    <n v="6.7166099961305008"/>
    <n v="7"/>
    <n v="0"/>
    <n v="0"/>
    <n v="0"/>
    <n v="0"/>
    <n v="0"/>
    <n v="0"/>
    <n v="0"/>
    <x v="0"/>
  </r>
  <r>
    <n v="1052"/>
    <n v="1969"/>
    <x v="16"/>
    <x v="2"/>
    <x v="2"/>
    <x v="1"/>
    <x v="1"/>
    <x v="0"/>
    <x v="844"/>
    <x v="5"/>
    <n v="0"/>
    <n v="1"/>
    <x v="2"/>
    <d v="2013-02-16T00:00:00"/>
    <x v="302"/>
    <d v="2021-02-05T00:00:00"/>
    <x v="50"/>
    <n v="656"/>
    <n v="38"/>
    <n v="161"/>
    <n v="62"/>
    <n v="47"/>
    <n v="37"/>
    <n v="3"/>
    <x v="7"/>
    <x v="1"/>
    <n v="7.6933274831328609"/>
    <n v="9"/>
    <x v="6"/>
    <n v="7.195637165930922"/>
    <n v="7"/>
    <n v="0"/>
    <n v="0"/>
    <n v="0"/>
    <n v="0"/>
    <n v="0"/>
    <n v="0"/>
    <n v="0"/>
    <x v="6"/>
  </r>
  <r>
    <n v="6001"/>
    <n v="1979"/>
    <x v="30"/>
    <x v="2"/>
    <x v="2"/>
    <x v="1"/>
    <x v="1"/>
    <x v="0"/>
    <x v="845"/>
    <x v="5"/>
    <n v="0"/>
    <n v="1"/>
    <x v="2"/>
    <d v="2013-01-02T00:00:00"/>
    <x v="71"/>
    <d v="2021-02-05T00:00:00"/>
    <x v="21"/>
    <n v="614"/>
    <n v="35"/>
    <n v="160"/>
    <n v="58"/>
    <n v="35"/>
    <n v="35"/>
    <n v="2"/>
    <x v="8"/>
    <x v="2"/>
    <n v="4.67677215206258"/>
    <n v="8"/>
    <x v="3"/>
    <n v="9.9611721842583645"/>
    <n v="5"/>
    <n v="0"/>
    <n v="0"/>
    <n v="0"/>
    <n v="0"/>
    <n v="0"/>
    <n v="0"/>
    <n v="0"/>
    <x v="0"/>
  </r>
  <r>
    <n v="3439"/>
    <n v="1972"/>
    <x v="38"/>
    <x v="2"/>
    <x v="2"/>
    <x v="1"/>
    <x v="1"/>
    <x v="0"/>
    <x v="846"/>
    <x v="5"/>
    <n v="1"/>
    <n v="1"/>
    <x v="0"/>
    <d v="2012-10-31T00:00:00"/>
    <x v="118"/>
    <d v="2021-02-05T00:00:00"/>
    <x v="84"/>
    <n v="157"/>
    <n v="6"/>
    <n v="39"/>
    <n v="6"/>
    <n v="13"/>
    <n v="75"/>
    <n v="5"/>
    <x v="6"/>
    <x v="2"/>
    <n v="3.7503030008012783"/>
    <n v="1"/>
    <x v="8"/>
    <n v="5.1723865280378689"/>
    <n v="6"/>
    <n v="0"/>
    <n v="0"/>
    <n v="0"/>
    <n v="0"/>
    <n v="0"/>
    <n v="0"/>
    <n v="0"/>
    <x v="0"/>
  </r>
  <r>
    <n v="1077"/>
    <n v="1974"/>
    <x v="9"/>
    <x v="2"/>
    <x v="2"/>
    <x v="0"/>
    <x v="0"/>
    <x v="0"/>
    <x v="847"/>
    <x v="5"/>
    <n v="0"/>
    <n v="0"/>
    <x v="1"/>
    <d v="2012-12-05T00:00:00"/>
    <x v="372"/>
    <d v="2021-02-05T00:00:00"/>
    <x v="97"/>
    <n v="258"/>
    <n v="105"/>
    <n v="239"/>
    <n v="237"/>
    <n v="172"/>
    <n v="9"/>
    <n v="1"/>
    <x v="5"/>
    <x v="1"/>
    <n v="7.1080146185189141"/>
    <n v="3"/>
    <x v="7"/>
    <n v="3.7554638563222733"/>
    <n v="4"/>
    <n v="0"/>
    <n v="0"/>
    <n v="0"/>
    <n v="0"/>
    <n v="0"/>
    <n v="0"/>
    <n v="0"/>
    <x v="0"/>
  </r>
  <r>
    <n v="5121"/>
    <n v="1977"/>
    <x v="4"/>
    <x v="2"/>
    <x v="2"/>
    <x v="3"/>
    <x v="3"/>
    <x v="1"/>
    <x v="848"/>
    <x v="5"/>
    <n v="0"/>
    <n v="1"/>
    <x v="2"/>
    <d v="2014-03-21T00:00:00"/>
    <x v="77"/>
    <d v="2021-02-05T00:00:00"/>
    <x v="76"/>
    <n v="479"/>
    <n v="5"/>
    <n v="82"/>
    <n v="7"/>
    <n v="17"/>
    <n v="171"/>
    <n v="2"/>
    <x v="5"/>
    <x v="1"/>
    <n v="7.1106987810695559"/>
    <n v="6"/>
    <x v="8"/>
    <n v="4.6607610533275654"/>
    <n v="5"/>
    <n v="0"/>
    <n v="0"/>
    <n v="1"/>
    <n v="0"/>
    <n v="0"/>
    <n v="0"/>
    <n v="0"/>
    <x v="4"/>
  </r>
  <r>
    <n v="3321"/>
    <n v="1967"/>
    <x v="51"/>
    <x v="0"/>
    <x v="0"/>
    <x v="0"/>
    <x v="0"/>
    <x v="0"/>
    <x v="849"/>
    <x v="5"/>
    <n v="0"/>
    <n v="2"/>
    <x v="0"/>
    <d v="2013-05-05T00:00:00"/>
    <x v="74"/>
    <d v="2021-02-05T00:00:00"/>
    <x v="25"/>
    <n v="421"/>
    <n v="5"/>
    <n v="90"/>
    <n v="0"/>
    <n v="16"/>
    <n v="10"/>
    <n v="3"/>
    <x v="5"/>
    <x v="1"/>
    <n v="6.6138485356315257"/>
    <n v="3"/>
    <x v="6"/>
    <n v="6.9657578257851442"/>
    <n v="5"/>
    <n v="0"/>
    <n v="0"/>
    <n v="0"/>
    <n v="0"/>
    <n v="0"/>
    <n v="0"/>
    <n v="0"/>
    <x v="4"/>
  </r>
  <r>
    <n v="10841"/>
    <n v="1975"/>
    <x v="6"/>
    <x v="0"/>
    <x v="0"/>
    <x v="0"/>
    <x v="0"/>
    <x v="0"/>
    <x v="850"/>
    <x v="5"/>
    <n v="0"/>
    <n v="1"/>
    <x v="2"/>
    <d v="2012-12-25T00:00:00"/>
    <x v="483"/>
    <d v="2021-02-05T00:00:00"/>
    <x v="26"/>
    <n v="226"/>
    <n v="22"/>
    <n v="133"/>
    <n v="41"/>
    <n v="31"/>
    <n v="31"/>
    <n v="3"/>
    <x v="6"/>
    <x v="2"/>
    <n v="3.6043980400829119"/>
    <n v="3"/>
    <x v="5"/>
    <n v="8.0641536356442032"/>
    <n v="4"/>
    <n v="0"/>
    <n v="0"/>
    <n v="0"/>
    <n v="0"/>
    <n v="0"/>
    <n v="0"/>
    <n v="0"/>
    <x v="0"/>
  </r>
  <r>
    <n v="7485"/>
    <n v="1950"/>
    <x v="48"/>
    <x v="0"/>
    <x v="0"/>
    <x v="4"/>
    <x v="4"/>
    <x v="1"/>
    <x v="851"/>
    <x v="5"/>
    <n v="1"/>
    <n v="1"/>
    <x v="0"/>
    <d v="2014-05-07T00:00:00"/>
    <x v="149"/>
    <d v="2021-02-05T00:00:00"/>
    <x v="79"/>
    <n v="67"/>
    <n v="4"/>
    <n v="32"/>
    <n v="17"/>
    <n v="2"/>
    <n v="16"/>
    <n v="3"/>
    <x v="12"/>
    <x v="0"/>
    <n v="2.1383567223385684"/>
    <n v="1"/>
    <x v="7"/>
    <n v="4.0868579995548471"/>
    <n v="4"/>
    <n v="0"/>
    <n v="0"/>
    <n v="0"/>
    <n v="0"/>
    <n v="0"/>
    <n v="0"/>
    <n v="0"/>
    <x v="3"/>
  </r>
  <r>
    <n v="7530"/>
    <n v="1950"/>
    <x v="48"/>
    <x v="0"/>
    <x v="0"/>
    <x v="4"/>
    <x v="4"/>
    <x v="1"/>
    <x v="851"/>
    <x v="5"/>
    <n v="1"/>
    <n v="1"/>
    <x v="0"/>
    <d v="2014-05-07T00:00:00"/>
    <x v="149"/>
    <d v="2021-02-05T00:00:00"/>
    <x v="79"/>
    <n v="67"/>
    <n v="4"/>
    <n v="32"/>
    <n v="17"/>
    <n v="2"/>
    <n v="16"/>
    <n v="3"/>
    <x v="12"/>
    <x v="0"/>
    <n v="1.8102112523391725"/>
    <n v="1"/>
    <x v="7"/>
    <n v="4.2556821524870072"/>
    <n v="4"/>
    <n v="0"/>
    <n v="0"/>
    <n v="0"/>
    <n v="0"/>
    <n v="0"/>
    <n v="0"/>
    <n v="0"/>
    <x v="0"/>
  </r>
  <r>
    <n v="2570"/>
    <n v="1968"/>
    <x v="43"/>
    <x v="2"/>
    <x v="2"/>
    <x v="0"/>
    <x v="0"/>
    <x v="0"/>
    <x v="852"/>
    <x v="5"/>
    <n v="0"/>
    <n v="1"/>
    <x v="2"/>
    <d v="2013-07-23T00:00:00"/>
    <x v="484"/>
    <d v="2021-02-05T00:00:00"/>
    <x v="19"/>
    <n v="691"/>
    <n v="7"/>
    <n v="61"/>
    <n v="10"/>
    <n v="0"/>
    <n v="46"/>
    <n v="4"/>
    <x v="11"/>
    <x v="1"/>
    <n v="10.052854785116999"/>
    <n v="4"/>
    <x v="6"/>
    <n v="7.0750685100275348"/>
    <n v="8"/>
    <n v="0"/>
    <n v="1"/>
    <n v="0"/>
    <n v="1"/>
    <n v="0"/>
    <n v="1"/>
    <n v="0"/>
    <x v="0"/>
  </r>
  <r>
    <n v="6575"/>
    <n v="1981"/>
    <x v="28"/>
    <x v="2"/>
    <x v="2"/>
    <x v="0"/>
    <x v="0"/>
    <x v="0"/>
    <x v="853"/>
    <x v="5"/>
    <n v="1"/>
    <n v="1"/>
    <x v="0"/>
    <d v="2012-10-27T00:00:00"/>
    <x v="284"/>
    <d v="2021-02-05T00:00:00"/>
    <x v="81"/>
    <n v="230"/>
    <n v="48"/>
    <n v="214"/>
    <n v="13"/>
    <n v="32"/>
    <n v="75"/>
    <n v="8"/>
    <x v="3"/>
    <x v="1"/>
    <n v="9.3957410301204209"/>
    <n v="1"/>
    <x v="6"/>
    <n v="7.1184790414891168"/>
    <n v="9"/>
    <n v="0"/>
    <n v="0"/>
    <n v="0"/>
    <n v="0"/>
    <n v="0"/>
    <n v="0"/>
    <n v="0"/>
    <x v="3"/>
  </r>
  <r>
    <n v="9984"/>
    <n v="1981"/>
    <x v="28"/>
    <x v="3"/>
    <x v="1"/>
    <x v="1"/>
    <x v="1"/>
    <x v="0"/>
    <x v="854"/>
    <x v="5"/>
    <n v="1"/>
    <n v="1"/>
    <x v="0"/>
    <d v="2013-03-27T00:00:00"/>
    <x v="36"/>
    <d v="2021-02-05T00:00:00"/>
    <x v="30"/>
    <n v="349"/>
    <n v="16"/>
    <n v="144"/>
    <n v="28"/>
    <n v="5"/>
    <n v="182"/>
    <n v="5"/>
    <x v="7"/>
    <x v="1"/>
    <n v="7.6954294785921409"/>
    <n v="5"/>
    <x v="7"/>
    <n v="3.6661740300906129"/>
    <n v="8"/>
    <n v="1"/>
    <n v="0"/>
    <n v="1"/>
    <n v="0"/>
    <n v="0"/>
    <n v="1"/>
    <n v="0"/>
    <x v="0"/>
  </r>
  <r>
    <n v="8911"/>
    <n v="1967"/>
    <x v="51"/>
    <x v="0"/>
    <x v="0"/>
    <x v="1"/>
    <x v="1"/>
    <x v="0"/>
    <x v="855"/>
    <x v="5"/>
    <n v="0"/>
    <n v="1"/>
    <x v="2"/>
    <d v="2013-04-08T00:00:00"/>
    <x v="231"/>
    <d v="2021-02-05T00:00:00"/>
    <x v="86"/>
    <n v="201"/>
    <n v="53"/>
    <n v="172"/>
    <n v="116"/>
    <n v="77"/>
    <n v="83"/>
    <n v="3"/>
    <x v="8"/>
    <x v="2"/>
    <n v="5.1829405802892117"/>
    <n v="4"/>
    <x v="4"/>
    <n v="9.0355136236924469"/>
    <n v="4"/>
    <n v="0"/>
    <n v="0"/>
    <n v="0"/>
    <n v="0"/>
    <n v="0"/>
    <n v="0"/>
    <n v="0"/>
    <x v="0"/>
  </r>
  <r>
    <n v="55"/>
    <n v="1963"/>
    <x v="52"/>
    <x v="2"/>
    <x v="2"/>
    <x v="0"/>
    <x v="0"/>
    <x v="0"/>
    <x v="856"/>
    <x v="5"/>
    <n v="0"/>
    <n v="1"/>
    <x v="2"/>
    <d v="2012-12-07T00:00:00"/>
    <x v="53"/>
    <d v="2021-02-05T00:00:00"/>
    <x v="77"/>
    <n v="509"/>
    <n v="0"/>
    <n v="65"/>
    <n v="7"/>
    <n v="11"/>
    <n v="5"/>
    <n v="4"/>
    <x v="5"/>
    <x v="1"/>
    <n v="7.0969231907688313"/>
    <n v="2"/>
    <x v="4"/>
    <n v="8.7439568418322899"/>
    <n v="6"/>
    <n v="0"/>
    <n v="0"/>
    <n v="0"/>
    <n v="0"/>
    <n v="0"/>
    <n v="0"/>
    <n v="0"/>
    <x v="0"/>
  </r>
  <r>
    <n v="1542"/>
    <n v="1975"/>
    <x v="6"/>
    <x v="2"/>
    <x v="2"/>
    <x v="3"/>
    <x v="3"/>
    <x v="1"/>
    <x v="857"/>
    <x v="5"/>
    <n v="1"/>
    <n v="2"/>
    <x v="3"/>
    <d v="2013-12-30T00:00:00"/>
    <x v="259"/>
    <d v="2021-02-05T00:00:00"/>
    <x v="41"/>
    <n v="347"/>
    <n v="0"/>
    <n v="35"/>
    <n v="4"/>
    <n v="3"/>
    <n v="7"/>
    <n v="6"/>
    <x v="6"/>
    <x v="2"/>
    <n v="4.2067812684311132"/>
    <n v="2"/>
    <x v="5"/>
    <n v="7.9663009660356474"/>
    <n v="5"/>
    <n v="0"/>
    <n v="0"/>
    <n v="0"/>
    <n v="0"/>
    <n v="0"/>
    <n v="0"/>
    <n v="0"/>
    <x v="1"/>
  </r>
  <r>
    <n v="4743"/>
    <n v="1969"/>
    <x v="16"/>
    <x v="0"/>
    <x v="0"/>
    <x v="1"/>
    <x v="1"/>
    <x v="0"/>
    <x v="858"/>
    <x v="5"/>
    <n v="0"/>
    <n v="1"/>
    <x v="2"/>
    <d v="2013-03-03T00:00:00"/>
    <x v="109"/>
    <d v="2021-02-05T00:00:00"/>
    <x v="31"/>
    <n v="689"/>
    <n v="8"/>
    <n v="167"/>
    <n v="11"/>
    <n v="8"/>
    <n v="88"/>
    <n v="5"/>
    <x v="7"/>
    <x v="1"/>
    <n v="7.8766498296513809"/>
    <n v="4"/>
    <x v="10"/>
    <n v="10.971667240704184"/>
    <n v="6"/>
    <n v="0"/>
    <n v="0"/>
    <n v="0"/>
    <n v="0"/>
    <n v="0"/>
    <n v="0"/>
    <n v="0"/>
    <x v="1"/>
  </r>
  <r>
    <n v="7495"/>
    <n v="1948"/>
    <x v="25"/>
    <x v="0"/>
    <x v="0"/>
    <x v="1"/>
    <x v="1"/>
    <x v="0"/>
    <x v="859"/>
    <x v="5"/>
    <n v="0"/>
    <n v="1"/>
    <x v="2"/>
    <d v="2013-12-20T00:00:00"/>
    <x v="409"/>
    <d v="2021-02-05T00:00:00"/>
    <x v="31"/>
    <n v="77"/>
    <n v="28"/>
    <n v="31"/>
    <n v="16"/>
    <n v="0"/>
    <n v="4"/>
    <n v="2"/>
    <x v="12"/>
    <x v="0"/>
    <n v="2.1854444113074658"/>
    <n v="1"/>
    <x v="8"/>
    <n v="5.1501352011758854"/>
    <n v="4"/>
    <n v="0"/>
    <n v="0"/>
    <n v="0"/>
    <n v="0"/>
    <n v="0"/>
    <n v="0"/>
    <n v="0"/>
    <x v="0"/>
  </r>
  <r>
    <n v="944"/>
    <n v="1962"/>
    <x v="39"/>
    <x v="2"/>
    <x v="2"/>
    <x v="1"/>
    <x v="1"/>
    <x v="0"/>
    <x v="860"/>
    <x v="5"/>
    <n v="0"/>
    <n v="1"/>
    <x v="2"/>
    <d v="2013-01-08T00:00:00"/>
    <x v="152"/>
    <d v="2021-02-05T00:00:00"/>
    <x v="63"/>
    <n v="121"/>
    <n v="103"/>
    <n v="69"/>
    <n v="8"/>
    <n v="44"/>
    <n v="48"/>
    <n v="1"/>
    <x v="6"/>
    <x v="2"/>
    <n v="4.1320450117621572"/>
    <n v="2"/>
    <x v="6"/>
    <n v="7.164638465412219"/>
    <n v="4"/>
    <n v="0"/>
    <n v="0"/>
    <n v="0"/>
    <n v="0"/>
    <n v="0"/>
    <n v="0"/>
    <n v="0"/>
    <x v="0"/>
  </r>
  <r>
    <n v="9805"/>
    <n v="1953"/>
    <x v="19"/>
    <x v="1"/>
    <x v="1"/>
    <x v="0"/>
    <x v="0"/>
    <x v="0"/>
    <x v="861"/>
    <x v="5"/>
    <n v="0"/>
    <n v="1"/>
    <x v="2"/>
    <d v="2013-06-20T00:00:00"/>
    <x v="485"/>
    <d v="2021-02-05T00:00:00"/>
    <x v="88"/>
    <n v="320"/>
    <n v="48"/>
    <n v="133"/>
    <n v="39"/>
    <n v="72"/>
    <n v="48"/>
    <n v="4"/>
    <x v="4"/>
    <x v="2"/>
    <n v="5.6243731822828398"/>
    <n v="2"/>
    <x v="3"/>
    <n v="10.011496939348179"/>
    <n v="4"/>
    <n v="0"/>
    <n v="0"/>
    <n v="0"/>
    <n v="0"/>
    <n v="0"/>
    <n v="0"/>
    <n v="0"/>
    <x v="4"/>
  </r>
  <r>
    <n v="849"/>
    <n v="1953"/>
    <x v="19"/>
    <x v="1"/>
    <x v="1"/>
    <x v="0"/>
    <x v="0"/>
    <x v="0"/>
    <x v="861"/>
    <x v="5"/>
    <n v="0"/>
    <n v="1"/>
    <x v="2"/>
    <d v="2013-06-20T00:00:00"/>
    <x v="485"/>
    <d v="2021-02-05T00:00:00"/>
    <x v="88"/>
    <n v="320"/>
    <n v="48"/>
    <n v="133"/>
    <n v="39"/>
    <n v="72"/>
    <n v="48"/>
    <n v="4"/>
    <x v="4"/>
    <x v="2"/>
    <n v="6.2267323599952249"/>
    <n v="2"/>
    <x v="3"/>
    <n v="10.218097753792245"/>
    <n v="4"/>
    <n v="0"/>
    <n v="0"/>
    <n v="0"/>
    <n v="0"/>
    <n v="0"/>
    <n v="0"/>
    <n v="0"/>
    <x v="0"/>
  </r>
  <r>
    <n v="4128"/>
    <n v="1962"/>
    <x v="39"/>
    <x v="0"/>
    <x v="0"/>
    <x v="0"/>
    <x v="0"/>
    <x v="0"/>
    <x v="862"/>
    <x v="5"/>
    <n v="0"/>
    <n v="1"/>
    <x v="2"/>
    <d v="2013-07-20T00:00:00"/>
    <x v="486"/>
    <d v="2021-02-05T00:00:00"/>
    <x v="81"/>
    <n v="517"/>
    <n v="12"/>
    <n v="54"/>
    <n v="16"/>
    <n v="6"/>
    <n v="120"/>
    <n v="2"/>
    <x v="5"/>
    <x v="1"/>
    <n v="7.3504216493275045"/>
    <n v="4"/>
    <x v="6"/>
    <n v="6.9769186937158896"/>
    <n v="5"/>
    <n v="0"/>
    <n v="0"/>
    <n v="0"/>
    <n v="0"/>
    <n v="0"/>
    <n v="0"/>
    <n v="0"/>
    <x v="3"/>
  </r>
  <r>
    <n v="1618"/>
    <n v="1965"/>
    <x v="42"/>
    <x v="2"/>
    <x v="2"/>
    <x v="0"/>
    <x v="0"/>
    <x v="0"/>
    <x v="863"/>
    <x v="5"/>
    <n v="0"/>
    <n v="0"/>
    <x v="1"/>
    <d v="2013-01-02T00:00:00"/>
    <x v="71"/>
    <d v="2021-02-05T00:00:00"/>
    <x v="7"/>
    <n v="577"/>
    <n v="0"/>
    <n v="64"/>
    <n v="0"/>
    <n v="0"/>
    <n v="51"/>
    <n v="2"/>
    <x v="11"/>
    <x v="1"/>
    <n v="9.7735147019175042"/>
    <n v="1"/>
    <x v="5"/>
    <n v="7.9135933003084942"/>
    <n v="8"/>
    <n v="0"/>
    <n v="0"/>
    <n v="1"/>
    <n v="0"/>
    <n v="0"/>
    <n v="1"/>
    <n v="0"/>
    <x v="5"/>
  </r>
  <r>
    <n v="1740"/>
    <n v="1944"/>
    <x v="47"/>
    <x v="2"/>
    <x v="2"/>
    <x v="1"/>
    <x v="1"/>
    <x v="0"/>
    <x v="864"/>
    <x v="5"/>
    <n v="0"/>
    <n v="0"/>
    <x v="1"/>
    <d v="2014-04-07T00:00:00"/>
    <x v="310"/>
    <d v="2021-02-05T00:00:00"/>
    <x v="44"/>
    <n v="760"/>
    <n v="38"/>
    <n v="104"/>
    <n v="50"/>
    <n v="9"/>
    <n v="38"/>
    <n v="2"/>
    <x v="5"/>
    <x v="1"/>
    <n v="6.6693199465584918"/>
    <n v="3"/>
    <x v="7"/>
    <n v="3.9670178014336686"/>
    <n v="4"/>
    <n v="0"/>
    <n v="0"/>
    <n v="0"/>
    <n v="1"/>
    <n v="0"/>
    <n v="0"/>
    <n v="0"/>
    <x v="0"/>
  </r>
  <r>
    <n v="8375"/>
    <n v="1968"/>
    <x v="43"/>
    <x v="0"/>
    <x v="0"/>
    <x v="1"/>
    <x v="1"/>
    <x v="0"/>
    <x v="865"/>
    <x v="5"/>
    <n v="0"/>
    <n v="1"/>
    <x v="2"/>
    <d v="2014-03-03T00:00:00"/>
    <x v="371"/>
    <d v="2021-02-05T00:00:00"/>
    <x v="95"/>
    <n v="447"/>
    <n v="0"/>
    <n v="28"/>
    <n v="0"/>
    <n v="0"/>
    <n v="43"/>
    <n v="3"/>
    <x v="7"/>
    <x v="1"/>
    <n v="7.6450252278342621"/>
    <n v="2"/>
    <x v="11"/>
    <n v="6.3857022476956162"/>
    <n v="7"/>
    <n v="0"/>
    <n v="0"/>
    <n v="0"/>
    <n v="0"/>
    <n v="0"/>
    <n v="0"/>
    <n v="0"/>
    <x v="6"/>
  </r>
  <r>
    <n v="2926"/>
    <n v="1952"/>
    <x v="41"/>
    <x v="1"/>
    <x v="1"/>
    <x v="0"/>
    <x v="0"/>
    <x v="0"/>
    <x v="866"/>
    <x v="5"/>
    <n v="0"/>
    <n v="1"/>
    <x v="2"/>
    <d v="2012-08-23T00:00:00"/>
    <x v="487"/>
    <d v="2021-02-05T00:00:00"/>
    <x v="21"/>
    <n v="1241"/>
    <n v="0"/>
    <n v="80"/>
    <n v="0"/>
    <n v="13"/>
    <n v="40"/>
    <n v="3"/>
    <x v="9"/>
    <x v="2"/>
    <n v="2.9221568655798134"/>
    <n v="6"/>
    <x v="10"/>
    <n v="11.03384752190683"/>
    <n v="8"/>
    <n v="0"/>
    <n v="1"/>
    <n v="0"/>
    <n v="1"/>
    <n v="0"/>
    <n v="0"/>
    <n v="0"/>
    <x v="3"/>
  </r>
  <r>
    <n v="3491"/>
    <n v="1975"/>
    <x v="6"/>
    <x v="2"/>
    <x v="2"/>
    <x v="0"/>
    <x v="0"/>
    <x v="0"/>
    <x v="867"/>
    <x v="5"/>
    <n v="0"/>
    <n v="1"/>
    <x v="2"/>
    <d v="2013-04-29T00:00:00"/>
    <x v="4"/>
    <d v="2021-02-05T00:00:00"/>
    <x v="27"/>
    <n v="384"/>
    <n v="60"/>
    <n v="364"/>
    <n v="119"/>
    <n v="101"/>
    <n v="232"/>
    <n v="4"/>
    <x v="10"/>
    <x v="1"/>
    <n v="11.366988296552972"/>
    <n v="6"/>
    <x v="5"/>
    <n v="7.662927707335192"/>
    <n v="7"/>
    <n v="0"/>
    <n v="0"/>
    <n v="0"/>
    <n v="0"/>
    <n v="0"/>
    <n v="0"/>
    <n v="0"/>
    <x v="1"/>
  </r>
  <r>
    <n v="5512"/>
    <n v="1977"/>
    <x v="4"/>
    <x v="1"/>
    <x v="1"/>
    <x v="1"/>
    <x v="1"/>
    <x v="0"/>
    <x v="868"/>
    <x v="5"/>
    <n v="0"/>
    <n v="1"/>
    <x v="2"/>
    <d v="2014-05-23T00:00:00"/>
    <x v="15"/>
    <d v="2021-02-05T00:00:00"/>
    <x v="49"/>
    <n v="451"/>
    <n v="0"/>
    <n v="39"/>
    <n v="0"/>
    <n v="4"/>
    <n v="24"/>
    <n v="1"/>
    <x v="5"/>
    <x v="1"/>
    <n v="6.687705475505763"/>
    <n v="1"/>
    <x v="5"/>
    <n v="8.1186413548510288"/>
    <n v="5"/>
    <n v="0"/>
    <n v="0"/>
    <n v="0"/>
    <n v="0"/>
    <n v="0"/>
    <n v="0"/>
    <n v="0"/>
    <x v="0"/>
  </r>
  <r>
    <n v="4426"/>
    <n v="1975"/>
    <x v="6"/>
    <x v="2"/>
    <x v="2"/>
    <x v="3"/>
    <x v="3"/>
    <x v="1"/>
    <x v="869"/>
    <x v="5"/>
    <n v="1"/>
    <n v="1"/>
    <x v="0"/>
    <d v="2013-09-22T00:00:00"/>
    <x v="327"/>
    <d v="2021-02-05T00:00:00"/>
    <x v="19"/>
    <n v="367"/>
    <n v="4"/>
    <n v="51"/>
    <n v="6"/>
    <n v="4"/>
    <n v="95"/>
    <n v="6"/>
    <x v="5"/>
    <x v="1"/>
    <n v="7.3799575320649966"/>
    <n v="2"/>
    <x v="11"/>
    <n v="5.8621699565629291"/>
    <n v="7"/>
    <n v="1"/>
    <n v="0"/>
    <n v="0"/>
    <n v="0"/>
    <n v="0"/>
    <n v="0"/>
    <n v="0"/>
    <x v="1"/>
  </r>
  <r>
    <n v="48"/>
    <n v="1964"/>
    <x v="40"/>
    <x v="2"/>
    <x v="2"/>
    <x v="0"/>
    <x v="0"/>
    <x v="0"/>
    <x v="870"/>
    <x v="5"/>
    <n v="0"/>
    <n v="1"/>
    <x v="2"/>
    <d v="2014-04-24T00:00:00"/>
    <x v="25"/>
    <d v="2021-02-05T00:00:00"/>
    <x v="23"/>
    <n v="136"/>
    <n v="1"/>
    <n v="12"/>
    <n v="0"/>
    <n v="3"/>
    <n v="32"/>
    <n v="2"/>
    <x v="6"/>
    <x v="2"/>
    <n v="3.7491710805060858"/>
    <n v="1"/>
    <x v="12"/>
    <n v="2.8940258501392786"/>
    <n v="6"/>
    <n v="0"/>
    <n v="0"/>
    <n v="0"/>
    <n v="1"/>
    <n v="0"/>
    <n v="0"/>
    <n v="0"/>
    <x v="0"/>
  </r>
  <r>
    <n v="1490"/>
    <n v="1962"/>
    <x v="39"/>
    <x v="2"/>
    <x v="2"/>
    <x v="1"/>
    <x v="1"/>
    <x v="0"/>
    <x v="871"/>
    <x v="5"/>
    <n v="0"/>
    <n v="1"/>
    <x v="2"/>
    <d v="2012-11-28T00:00:00"/>
    <x v="488"/>
    <d v="2021-02-05T00:00:00"/>
    <x v="28"/>
    <n v="675"/>
    <n v="0"/>
    <n v="85"/>
    <n v="10"/>
    <n v="7"/>
    <n v="77"/>
    <n v="5"/>
    <x v="11"/>
    <x v="1"/>
    <n v="10.305763809144702"/>
    <n v="3"/>
    <x v="5"/>
    <n v="8.3389943596834843"/>
    <n v="8"/>
    <n v="0"/>
    <n v="0"/>
    <n v="0"/>
    <n v="0"/>
    <n v="0"/>
    <n v="0"/>
    <n v="0"/>
    <x v="4"/>
  </r>
  <r>
    <n v="1142"/>
    <n v="1953"/>
    <x v="19"/>
    <x v="0"/>
    <x v="0"/>
    <x v="1"/>
    <x v="1"/>
    <x v="0"/>
    <x v="872"/>
    <x v="5"/>
    <n v="0"/>
    <n v="1"/>
    <x v="2"/>
    <d v="2013-12-22T00:00:00"/>
    <x v="489"/>
    <d v="2021-02-05T00:00:00"/>
    <x v="42"/>
    <n v="208"/>
    <n v="7"/>
    <n v="82"/>
    <n v="30"/>
    <n v="66"/>
    <n v="35"/>
    <n v="2"/>
    <x v="9"/>
    <x v="2"/>
    <n v="3.0948706763096658"/>
    <n v="2"/>
    <x v="4"/>
    <n v="8.9572698934155977"/>
    <n v="3"/>
    <n v="0"/>
    <n v="0"/>
    <n v="0"/>
    <n v="0"/>
    <n v="0"/>
    <n v="0"/>
    <n v="0"/>
    <x v="0"/>
  </r>
  <r>
    <n v="6281"/>
    <n v="1966"/>
    <x v="33"/>
    <x v="2"/>
    <x v="2"/>
    <x v="2"/>
    <x v="2"/>
    <x v="1"/>
    <x v="873"/>
    <x v="5"/>
    <n v="0"/>
    <n v="1"/>
    <x v="2"/>
    <d v="2013-02-14T00:00:00"/>
    <x v="256"/>
    <d v="2021-02-05T00:00:00"/>
    <x v="40"/>
    <n v="673"/>
    <n v="0"/>
    <n v="199"/>
    <n v="37"/>
    <n v="47"/>
    <n v="26"/>
    <n v="2"/>
    <x v="4"/>
    <x v="2"/>
    <n v="5.8329794708477767"/>
    <n v="3"/>
    <x v="8"/>
    <n v="5.2939319526998112"/>
    <n v="4"/>
    <n v="0"/>
    <n v="0"/>
    <n v="1"/>
    <n v="0"/>
    <n v="0"/>
    <n v="0"/>
    <n v="0"/>
    <x v="0"/>
  </r>
  <r>
    <n v="965"/>
    <n v="1971"/>
    <x v="2"/>
    <x v="2"/>
    <x v="2"/>
    <x v="2"/>
    <x v="2"/>
    <x v="1"/>
    <x v="874"/>
    <x v="5"/>
    <n v="0"/>
    <n v="1"/>
    <x v="2"/>
    <d v="2012-11-13T00:00:00"/>
    <x v="293"/>
    <d v="2021-02-05T00:00:00"/>
    <x v="94"/>
    <n v="235"/>
    <n v="65"/>
    <n v="164"/>
    <n v="50"/>
    <n v="49"/>
    <n v="27"/>
    <n v="4"/>
    <x v="5"/>
    <x v="1"/>
    <n v="7.2869875946526808"/>
    <n v="3"/>
    <x v="6"/>
    <n v="6.9798729455524215"/>
    <n v="6"/>
    <n v="0"/>
    <n v="0"/>
    <n v="0"/>
    <n v="0"/>
    <n v="0"/>
    <n v="0"/>
    <n v="0"/>
    <x v="1"/>
  </r>
  <r>
    <n v="6605"/>
    <n v="1944"/>
    <x v="47"/>
    <x v="0"/>
    <x v="0"/>
    <x v="2"/>
    <x v="2"/>
    <x v="1"/>
    <x v="875"/>
    <x v="5"/>
    <n v="0"/>
    <n v="0"/>
    <x v="1"/>
    <d v="2013-11-27T00:00:00"/>
    <x v="200"/>
    <d v="2021-02-05T00:00:00"/>
    <x v="5"/>
    <n v="504"/>
    <n v="13"/>
    <n v="131"/>
    <n v="8"/>
    <n v="0"/>
    <n v="26"/>
    <n v="1"/>
    <x v="3"/>
    <x v="1"/>
    <n v="8.8119871674930401"/>
    <n v="4"/>
    <x v="11"/>
    <n v="5.6422630264106868"/>
    <n v="7"/>
    <n v="0"/>
    <n v="0"/>
    <n v="0"/>
    <n v="1"/>
    <n v="0"/>
    <n v="0"/>
    <n v="0"/>
    <x v="0"/>
  </r>
  <r>
    <n v="10722"/>
    <n v="1973"/>
    <x v="3"/>
    <x v="2"/>
    <x v="2"/>
    <x v="0"/>
    <x v="0"/>
    <x v="0"/>
    <x v="876"/>
    <x v="5"/>
    <n v="0"/>
    <n v="1"/>
    <x v="2"/>
    <d v="2013-08-21T00:00:00"/>
    <x v="296"/>
    <d v="2021-02-05T00:00:00"/>
    <x v="95"/>
    <n v="293"/>
    <n v="8"/>
    <n v="124"/>
    <n v="11"/>
    <n v="4"/>
    <n v="106"/>
    <n v="2"/>
    <x v="4"/>
    <x v="2"/>
    <n v="6.174704722143435"/>
    <n v="6"/>
    <x v="12"/>
    <n v="3.0455042778888681"/>
    <n v="6"/>
    <n v="0"/>
    <n v="0"/>
    <n v="1"/>
    <n v="0"/>
    <n v="0"/>
    <n v="0"/>
    <n v="0"/>
    <x v="2"/>
  </r>
  <r>
    <n v="8737"/>
    <n v="1978"/>
    <x v="37"/>
    <x v="2"/>
    <x v="2"/>
    <x v="2"/>
    <x v="2"/>
    <x v="1"/>
    <x v="877"/>
    <x v="5"/>
    <n v="0"/>
    <n v="1"/>
    <x v="2"/>
    <d v="2014-04-05T00:00:00"/>
    <x v="68"/>
    <d v="2021-02-05T00:00:00"/>
    <x v="44"/>
    <n v="29"/>
    <n v="1"/>
    <n v="9"/>
    <n v="2"/>
    <n v="0"/>
    <n v="2"/>
    <n v="1"/>
    <x v="12"/>
    <x v="0"/>
    <n v="1.9408503860630719"/>
    <n v="0"/>
    <x v="12"/>
    <n v="2.7151979157495254"/>
    <n v="3"/>
    <n v="0"/>
    <n v="0"/>
    <n v="0"/>
    <n v="0"/>
    <n v="0"/>
    <n v="0"/>
    <n v="0"/>
    <x v="0"/>
  </r>
  <r>
    <n v="2552"/>
    <n v="1955"/>
    <x v="49"/>
    <x v="0"/>
    <x v="0"/>
    <x v="3"/>
    <x v="3"/>
    <x v="1"/>
    <x v="878"/>
    <x v="5"/>
    <n v="1"/>
    <n v="2"/>
    <x v="3"/>
    <d v="2013-10-22T00:00:00"/>
    <x v="400"/>
    <d v="2021-02-05T00:00:00"/>
    <x v="86"/>
    <n v="416"/>
    <n v="0"/>
    <n v="26"/>
    <n v="0"/>
    <n v="0"/>
    <n v="4"/>
    <n v="9"/>
    <x v="4"/>
    <x v="2"/>
    <n v="5.8970169749715931"/>
    <n v="3"/>
    <x v="11"/>
    <n v="5.749523742374711"/>
    <n v="7"/>
    <n v="0"/>
    <n v="0"/>
    <n v="0"/>
    <n v="1"/>
    <n v="0"/>
    <n v="1"/>
    <n v="0"/>
    <x v="0"/>
  </r>
  <r>
    <n v="10478"/>
    <n v="1950"/>
    <x v="48"/>
    <x v="0"/>
    <x v="0"/>
    <x v="1"/>
    <x v="1"/>
    <x v="0"/>
    <x v="879"/>
    <x v="5"/>
    <n v="1"/>
    <n v="1"/>
    <x v="0"/>
    <d v="2012-09-27T00:00:00"/>
    <x v="242"/>
    <d v="2021-02-05T00:00:00"/>
    <x v="90"/>
    <n v="483"/>
    <n v="0"/>
    <n v="108"/>
    <n v="0"/>
    <n v="6"/>
    <n v="36"/>
    <n v="5"/>
    <x v="10"/>
    <x v="1"/>
    <n v="10.701377283397731"/>
    <n v="1"/>
    <x v="11"/>
    <n v="6.0232829169734696"/>
    <n v="9"/>
    <n v="0"/>
    <n v="0"/>
    <n v="0"/>
    <n v="0"/>
    <n v="0"/>
    <n v="1"/>
    <n v="0"/>
    <x v="3"/>
  </r>
  <r>
    <n v="10099"/>
    <n v="1984"/>
    <x v="32"/>
    <x v="2"/>
    <x v="2"/>
    <x v="1"/>
    <x v="1"/>
    <x v="0"/>
    <x v="880"/>
    <x v="5"/>
    <n v="1"/>
    <n v="0"/>
    <x v="2"/>
    <d v="2013-10-05T00:00:00"/>
    <x v="490"/>
    <d v="2021-02-05T00:00:00"/>
    <x v="1"/>
    <n v="238"/>
    <n v="115"/>
    <n v="215"/>
    <n v="169"/>
    <n v="69"/>
    <n v="76"/>
    <n v="3"/>
    <x v="8"/>
    <x v="2"/>
    <n v="5.0015070341512828"/>
    <n v="3"/>
    <x v="2"/>
    <n v="13.219472113163071"/>
    <n v="4"/>
    <n v="0"/>
    <n v="0"/>
    <n v="0"/>
    <n v="0"/>
    <n v="0"/>
    <n v="0"/>
    <n v="0"/>
    <x v="3"/>
  </r>
  <r>
    <n v="3498"/>
    <n v="1976"/>
    <x v="0"/>
    <x v="0"/>
    <x v="0"/>
    <x v="1"/>
    <x v="1"/>
    <x v="0"/>
    <x v="881"/>
    <x v="5"/>
    <n v="0"/>
    <n v="1"/>
    <x v="2"/>
    <d v="2012-11-25T00:00:00"/>
    <x v="265"/>
    <d v="2021-02-05T00:00:00"/>
    <x v="63"/>
    <n v="462"/>
    <n v="61"/>
    <n v="184"/>
    <n v="10"/>
    <n v="53"/>
    <n v="107"/>
    <n v="4"/>
    <x v="5"/>
    <x v="1"/>
    <n v="7.3058805206875865"/>
    <n v="5"/>
    <x v="4"/>
    <n v="8.7773075570828727"/>
    <n v="6"/>
    <n v="0"/>
    <n v="0"/>
    <n v="1"/>
    <n v="0"/>
    <n v="0"/>
    <n v="1"/>
    <n v="0"/>
    <x v="0"/>
  </r>
  <r>
    <n v="4887"/>
    <n v="1976"/>
    <x v="0"/>
    <x v="0"/>
    <x v="0"/>
    <x v="2"/>
    <x v="2"/>
    <x v="1"/>
    <x v="882"/>
    <x v="5"/>
    <n v="1"/>
    <n v="1"/>
    <x v="0"/>
    <d v="2013-11-22T00:00:00"/>
    <x v="86"/>
    <d v="2021-02-05T00:00:00"/>
    <x v="88"/>
    <n v="10"/>
    <n v="5"/>
    <n v="28"/>
    <n v="11"/>
    <n v="1"/>
    <n v="8"/>
    <n v="1"/>
    <x v="12"/>
    <x v="0"/>
    <n v="2.0151296536330467"/>
    <n v="0"/>
    <x v="12"/>
    <n v="2.8281284516302416"/>
    <n v="5"/>
    <n v="0"/>
    <n v="0"/>
    <n v="0"/>
    <n v="0"/>
    <n v="0"/>
    <n v="0"/>
    <n v="0"/>
    <x v="4"/>
  </r>
  <r>
    <n v="9970"/>
    <n v="1977"/>
    <x v="4"/>
    <x v="2"/>
    <x v="2"/>
    <x v="0"/>
    <x v="0"/>
    <x v="0"/>
    <x v="883"/>
    <x v="5"/>
    <n v="0"/>
    <n v="1"/>
    <x v="2"/>
    <d v="2013-10-17T00:00:00"/>
    <x v="33"/>
    <d v="2021-02-05T00:00:00"/>
    <x v="87"/>
    <n v="42"/>
    <n v="11"/>
    <n v="57"/>
    <n v="10"/>
    <n v="28"/>
    <n v="14"/>
    <n v="1"/>
    <x v="1"/>
    <x v="0"/>
    <n v="1.3108878434776563"/>
    <n v="1"/>
    <x v="11"/>
    <n v="6.349699549033847"/>
    <n v="2"/>
    <n v="0"/>
    <n v="0"/>
    <n v="0"/>
    <n v="0"/>
    <n v="0"/>
    <n v="0"/>
    <n v="0"/>
    <x v="4"/>
  </r>
  <r>
    <n v="425"/>
    <n v="1985"/>
    <x v="24"/>
    <x v="2"/>
    <x v="2"/>
    <x v="1"/>
    <x v="1"/>
    <x v="0"/>
    <x v="884"/>
    <x v="5"/>
    <n v="2"/>
    <n v="0"/>
    <x v="0"/>
    <d v="2013-02-19T00:00:00"/>
    <x v="334"/>
    <d v="2021-02-05T00:00:00"/>
    <x v="56"/>
    <n v="374"/>
    <n v="64"/>
    <n v="116"/>
    <n v="84"/>
    <n v="25"/>
    <n v="64"/>
    <n v="3"/>
    <x v="4"/>
    <x v="2"/>
    <n v="6.2204252434001921"/>
    <n v="2"/>
    <x v="10"/>
    <n v="11.128832584782238"/>
    <n v="5"/>
    <n v="0"/>
    <n v="0"/>
    <n v="0"/>
    <n v="0"/>
    <n v="0"/>
    <n v="0"/>
    <n v="0"/>
    <x v="2"/>
  </r>
  <r>
    <n v="5935"/>
    <n v="1956"/>
    <x v="27"/>
    <x v="1"/>
    <x v="1"/>
    <x v="3"/>
    <x v="3"/>
    <x v="1"/>
    <x v="885"/>
    <x v="5"/>
    <n v="0"/>
    <n v="1"/>
    <x v="2"/>
    <d v="2012-12-24T00:00:00"/>
    <x v="491"/>
    <d v="2021-02-05T00:00:00"/>
    <x v="14"/>
    <n v="547"/>
    <n v="7"/>
    <n v="140"/>
    <n v="0"/>
    <n v="7"/>
    <n v="63"/>
    <n v="3"/>
    <x v="5"/>
    <x v="1"/>
    <n v="6.7299706432834254"/>
    <n v="5"/>
    <x v="5"/>
    <n v="8.2458413236354531"/>
    <n v="5"/>
    <n v="0"/>
    <n v="0"/>
    <n v="0"/>
    <n v="0"/>
    <n v="0"/>
    <n v="0"/>
    <n v="0"/>
    <x v="2"/>
  </r>
  <r>
    <n v="3376"/>
    <n v="1970"/>
    <x v="8"/>
    <x v="1"/>
    <x v="1"/>
    <x v="2"/>
    <x v="2"/>
    <x v="1"/>
    <x v="886"/>
    <x v="5"/>
    <n v="1"/>
    <n v="0"/>
    <x v="2"/>
    <d v="2013-12-13T00:00:00"/>
    <x v="437"/>
    <d v="2021-02-05T00:00:00"/>
    <x v="7"/>
    <n v="125"/>
    <n v="6"/>
    <n v="73"/>
    <n v="8"/>
    <n v="4"/>
    <n v="19"/>
    <n v="1"/>
    <x v="9"/>
    <x v="2"/>
    <n v="3.0166226359603581"/>
    <n v="1"/>
    <x v="11"/>
    <n v="5.941433728374661"/>
    <n v="4"/>
    <n v="0"/>
    <n v="0"/>
    <n v="0"/>
    <n v="0"/>
    <n v="0"/>
    <n v="0"/>
    <n v="0"/>
    <x v="0"/>
  </r>
  <r>
    <n v="7352"/>
    <n v="1957"/>
    <x v="50"/>
    <x v="2"/>
    <x v="2"/>
    <x v="1"/>
    <x v="1"/>
    <x v="0"/>
    <x v="887"/>
    <x v="5"/>
    <n v="0"/>
    <n v="1"/>
    <x v="2"/>
    <d v="2013-10-21T00:00:00"/>
    <x v="320"/>
    <d v="2021-02-05T00:00:00"/>
    <x v="72"/>
    <n v="161"/>
    <n v="28"/>
    <n v="136"/>
    <n v="32"/>
    <n v="3"/>
    <n v="45"/>
    <n v="4"/>
    <x v="9"/>
    <x v="2"/>
    <n v="2.6339353315530118"/>
    <n v="4"/>
    <x v="11"/>
    <n v="5.8276876635931654"/>
    <n v="3"/>
    <n v="0"/>
    <n v="0"/>
    <n v="0"/>
    <n v="0"/>
    <n v="0"/>
    <n v="0"/>
    <n v="0"/>
    <x v="4"/>
  </r>
  <r>
    <n v="9224"/>
    <n v="1972"/>
    <x v="38"/>
    <x v="0"/>
    <x v="0"/>
    <x v="3"/>
    <x v="3"/>
    <x v="1"/>
    <x v="888"/>
    <x v="5"/>
    <n v="0"/>
    <n v="1"/>
    <x v="2"/>
    <d v="2012-12-12T00:00:00"/>
    <x v="31"/>
    <d v="2021-02-05T00:00:00"/>
    <x v="6"/>
    <n v="825"/>
    <n v="8"/>
    <n v="53"/>
    <n v="11"/>
    <n v="0"/>
    <n v="242"/>
    <n v="2"/>
    <x v="7"/>
    <x v="1"/>
    <n v="8.0402622721235755"/>
    <n v="10"/>
    <x v="8"/>
    <n v="4.8990206252275952"/>
    <n v="6"/>
    <n v="0"/>
    <n v="0"/>
    <n v="0"/>
    <n v="0"/>
    <n v="0"/>
    <n v="0"/>
    <n v="0"/>
    <x v="3"/>
  </r>
  <r>
    <n v="1272"/>
    <n v="1965"/>
    <x v="42"/>
    <x v="1"/>
    <x v="1"/>
    <x v="3"/>
    <x v="3"/>
    <x v="1"/>
    <x v="889"/>
    <x v="5"/>
    <n v="0"/>
    <n v="1"/>
    <x v="2"/>
    <d v="2012-10-21T00:00:00"/>
    <x v="492"/>
    <d v="2021-02-05T00:00:00"/>
    <x v="92"/>
    <n v="664"/>
    <n v="58"/>
    <n v="83"/>
    <n v="32"/>
    <n v="0"/>
    <n v="66"/>
    <n v="4"/>
    <x v="5"/>
    <x v="1"/>
    <n v="6.906499507898415"/>
    <n v="5"/>
    <x v="3"/>
    <n v="9.7888628932414665"/>
    <n v="5"/>
    <n v="0"/>
    <n v="0"/>
    <n v="0"/>
    <n v="0"/>
    <n v="0"/>
    <n v="0"/>
    <n v="0"/>
    <x v="6"/>
  </r>
  <r>
    <n v="4174"/>
    <n v="1956"/>
    <x v="27"/>
    <x v="1"/>
    <x v="1"/>
    <x v="0"/>
    <x v="0"/>
    <x v="0"/>
    <x v="890"/>
    <x v="5"/>
    <n v="0"/>
    <n v="1"/>
    <x v="2"/>
    <d v="2014-04-17T00:00:00"/>
    <x v="493"/>
    <d v="2021-02-05T00:00:00"/>
    <x v="6"/>
    <n v="97"/>
    <n v="1"/>
    <n v="19"/>
    <n v="2"/>
    <n v="0"/>
    <n v="11"/>
    <n v="1"/>
    <x v="12"/>
    <x v="0"/>
    <n v="2.3911238385304801"/>
    <n v="1"/>
    <x v="7"/>
    <n v="3.8337452084141108"/>
    <n v="3"/>
    <n v="0"/>
    <n v="0"/>
    <n v="0"/>
    <n v="0"/>
    <n v="0"/>
    <n v="0"/>
    <n v="0"/>
    <x v="0"/>
  </r>
  <r>
    <n v="3673"/>
    <n v="1971"/>
    <x v="2"/>
    <x v="2"/>
    <x v="2"/>
    <x v="3"/>
    <x v="3"/>
    <x v="1"/>
    <x v="891"/>
    <x v="5"/>
    <n v="0"/>
    <n v="1"/>
    <x v="2"/>
    <d v="2013-07-14T00:00:00"/>
    <x v="367"/>
    <d v="2021-02-05T00:00:00"/>
    <x v="62"/>
    <n v="371"/>
    <n v="17"/>
    <n v="238"/>
    <n v="23"/>
    <n v="24"/>
    <n v="106"/>
    <n v="3"/>
    <x v="5"/>
    <x v="1"/>
    <n v="6.7014282315254903"/>
    <n v="5"/>
    <x v="10"/>
    <n v="10.953405847562236"/>
    <n v="5"/>
    <n v="0"/>
    <n v="0"/>
    <n v="0"/>
    <n v="0"/>
    <n v="0"/>
    <n v="0"/>
    <n v="0"/>
    <x v="3"/>
  </r>
  <r>
    <n v="9707"/>
    <n v="1969"/>
    <x v="16"/>
    <x v="0"/>
    <x v="0"/>
    <x v="1"/>
    <x v="1"/>
    <x v="0"/>
    <x v="892"/>
    <x v="5"/>
    <n v="0"/>
    <n v="1"/>
    <x v="2"/>
    <d v="2012-11-23T00:00:00"/>
    <x v="398"/>
    <d v="2021-02-05T00:00:00"/>
    <x v="88"/>
    <n v="1103"/>
    <n v="0"/>
    <n v="45"/>
    <n v="0"/>
    <n v="0"/>
    <n v="34"/>
    <n v="3"/>
    <x v="6"/>
    <x v="2"/>
    <n v="4.1683561703877903"/>
    <n v="2"/>
    <x v="10"/>
    <n v="10.775673046706794"/>
    <n v="8"/>
    <n v="0"/>
    <n v="1"/>
    <n v="0"/>
    <n v="1"/>
    <n v="0"/>
    <n v="0"/>
    <n v="0"/>
    <x v="0"/>
  </r>
  <r>
    <n v="10872"/>
    <n v="1969"/>
    <x v="16"/>
    <x v="0"/>
    <x v="0"/>
    <x v="1"/>
    <x v="1"/>
    <x v="0"/>
    <x v="892"/>
    <x v="5"/>
    <n v="0"/>
    <n v="1"/>
    <x v="2"/>
    <d v="2012-11-23T00:00:00"/>
    <x v="398"/>
    <d v="2021-02-05T00:00:00"/>
    <x v="88"/>
    <n v="1103"/>
    <n v="0"/>
    <n v="45"/>
    <n v="0"/>
    <n v="0"/>
    <n v="34"/>
    <n v="3"/>
    <x v="6"/>
    <x v="2"/>
    <n v="4.1692143274364319"/>
    <n v="2"/>
    <x v="10"/>
    <n v="10.801227189332632"/>
    <n v="8"/>
    <n v="0"/>
    <n v="1"/>
    <n v="0"/>
    <n v="1"/>
    <n v="0"/>
    <n v="0"/>
    <n v="0"/>
    <x v="0"/>
  </r>
  <r>
    <n v="6653"/>
    <n v="1970"/>
    <x v="8"/>
    <x v="0"/>
    <x v="0"/>
    <x v="1"/>
    <x v="1"/>
    <x v="0"/>
    <x v="893"/>
    <x v="5"/>
    <n v="1"/>
    <n v="1"/>
    <x v="0"/>
    <d v="2012-07-30T00:00:00"/>
    <x v="494"/>
    <d v="2021-02-05T00:00:00"/>
    <x v="31"/>
    <n v="293"/>
    <n v="0"/>
    <n v="87"/>
    <n v="4"/>
    <n v="11"/>
    <n v="23"/>
    <n v="4"/>
    <x v="5"/>
    <x v="1"/>
    <n v="6.9205964527192538"/>
    <n v="2"/>
    <x v="8"/>
    <n v="5.2996393991532047"/>
    <n v="7"/>
    <n v="0"/>
    <n v="0"/>
    <n v="0"/>
    <n v="0"/>
    <n v="0"/>
    <n v="1"/>
    <n v="0"/>
    <x v="0"/>
  </r>
  <r>
    <n v="1958"/>
    <n v="1973"/>
    <x v="3"/>
    <x v="0"/>
    <x v="0"/>
    <x v="0"/>
    <x v="0"/>
    <x v="0"/>
    <x v="894"/>
    <x v="5"/>
    <n v="0"/>
    <n v="1"/>
    <x v="2"/>
    <d v="2014-03-21T00:00:00"/>
    <x v="77"/>
    <d v="2021-02-05T00:00:00"/>
    <x v="5"/>
    <n v="582"/>
    <n v="0"/>
    <n v="65"/>
    <n v="0"/>
    <n v="0"/>
    <n v="13"/>
    <n v="6"/>
    <x v="7"/>
    <x v="1"/>
    <n v="7.9774187561570571"/>
    <n v="2"/>
    <x v="4"/>
    <n v="9.1665573981160868"/>
    <n v="5"/>
    <n v="0"/>
    <n v="0"/>
    <n v="0"/>
    <n v="0"/>
    <n v="0"/>
    <n v="0"/>
    <n v="0"/>
    <x v="0"/>
  </r>
  <r>
    <n v="4827"/>
    <n v="1956"/>
    <x v="27"/>
    <x v="0"/>
    <x v="0"/>
    <x v="3"/>
    <x v="3"/>
    <x v="1"/>
    <x v="895"/>
    <x v="5"/>
    <n v="0"/>
    <n v="1"/>
    <x v="2"/>
    <d v="2013-03-10T00:00:00"/>
    <x v="202"/>
    <d v="2021-02-05T00:00:00"/>
    <x v="87"/>
    <n v="154"/>
    <n v="22"/>
    <n v="202"/>
    <n v="39"/>
    <n v="30"/>
    <n v="8"/>
    <n v="5"/>
    <x v="6"/>
    <x v="2"/>
    <n v="4.3327373750069356"/>
    <n v="2"/>
    <x v="4"/>
    <n v="9.173244979878854"/>
    <n v="4"/>
    <n v="0"/>
    <n v="0"/>
    <n v="0"/>
    <n v="0"/>
    <n v="0"/>
    <n v="1"/>
    <n v="0"/>
    <x v="0"/>
  </r>
  <r>
    <n v="10556"/>
    <n v="1959"/>
    <x v="34"/>
    <x v="2"/>
    <x v="2"/>
    <x v="1"/>
    <x v="1"/>
    <x v="0"/>
    <x v="896"/>
    <x v="5"/>
    <n v="0"/>
    <n v="1"/>
    <x v="2"/>
    <d v="2014-05-24T00:00:00"/>
    <x v="225"/>
    <d v="2021-02-05T00:00:00"/>
    <x v="81"/>
    <n v="173"/>
    <n v="13"/>
    <n v="131"/>
    <n v="32"/>
    <n v="3"/>
    <n v="6"/>
    <n v="4"/>
    <x v="4"/>
    <x v="2"/>
    <n v="6.2674666036508002"/>
    <n v="1"/>
    <x v="11"/>
    <n v="5.7314034016841688"/>
    <n v="7"/>
    <n v="1"/>
    <n v="0"/>
    <n v="0"/>
    <n v="0"/>
    <n v="0"/>
    <n v="0"/>
    <n v="0"/>
    <x v="0"/>
  </r>
  <r>
    <n v="1829"/>
    <n v="1961"/>
    <x v="36"/>
    <x v="0"/>
    <x v="0"/>
    <x v="2"/>
    <x v="2"/>
    <x v="1"/>
    <x v="897"/>
    <x v="5"/>
    <n v="0"/>
    <n v="1"/>
    <x v="2"/>
    <d v="2013-01-19T00:00:00"/>
    <x v="495"/>
    <d v="2021-02-05T00:00:00"/>
    <x v="74"/>
    <n v="1148"/>
    <n v="0"/>
    <n v="60"/>
    <n v="0"/>
    <n v="0"/>
    <n v="24"/>
    <n v="3"/>
    <x v="3"/>
    <x v="1"/>
    <n v="9.2688876669472684"/>
    <n v="5"/>
    <x v="7"/>
    <n v="4.2916819047687671"/>
    <n v="7"/>
    <n v="0"/>
    <n v="0"/>
    <n v="0"/>
    <n v="1"/>
    <n v="0"/>
    <n v="1"/>
    <n v="0"/>
    <x v="0"/>
  </r>
  <r>
    <n v="448"/>
    <n v="1978"/>
    <x v="37"/>
    <x v="0"/>
    <x v="0"/>
    <x v="3"/>
    <x v="3"/>
    <x v="1"/>
    <x v="898"/>
    <x v="5"/>
    <n v="1"/>
    <n v="0"/>
    <x v="2"/>
    <d v="2013-03-01T00:00:00"/>
    <x v="138"/>
    <d v="2021-02-05T00:00:00"/>
    <x v="37"/>
    <n v="308"/>
    <n v="85"/>
    <n v="137"/>
    <n v="102"/>
    <n v="45"/>
    <n v="118"/>
    <n v="2"/>
    <x v="4"/>
    <x v="2"/>
    <n v="5.7520207713805531"/>
    <n v="2"/>
    <x v="10"/>
    <n v="10.691916004136933"/>
    <n v="5"/>
    <n v="0"/>
    <n v="0"/>
    <n v="0"/>
    <n v="0"/>
    <n v="0"/>
    <n v="0"/>
    <n v="0"/>
    <x v="0"/>
  </r>
  <r>
    <n v="837"/>
    <n v="1977"/>
    <x v="4"/>
    <x v="2"/>
    <x v="2"/>
    <x v="1"/>
    <x v="1"/>
    <x v="0"/>
    <x v="899"/>
    <x v="5"/>
    <n v="1"/>
    <n v="1"/>
    <x v="0"/>
    <d v="2013-09-11T00:00:00"/>
    <x v="393"/>
    <d v="2021-02-05T00:00:00"/>
    <x v="66"/>
    <n v="63"/>
    <n v="6"/>
    <n v="57"/>
    <n v="13"/>
    <n v="13"/>
    <n v="22"/>
    <n v="4"/>
    <x v="12"/>
    <x v="0"/>
    <n v="1.9005346815239079"/>
    <n v="1"/>
    <x v="8"/>
    <n v="5.1243582577275548"/>
    <n v="4"/>
    <n v="0"/>
    <n v="0"/>
    <n v="0"/>
    <n v="0"/>
    <n v="0"/>
    <n v="0"/>
    <n v="0"/>
    <x v="0"/>
  </r>
  <r>
    <n v="10521"/>
    <n v="1977"/>
    <x v="4"/>
    <x v="2"/>
    <x v="2"/>
    <x v="1"/>
    <x v="1"/>
    <x v="0"/>
    <x v="899"/>
    <x v="5"/>
    <n v="1"/>
    <n v="1"/>
    <x v="0"/>
    <d v="2013-09-11T00:00:00"/>
    <x v="393"/>
    <d v="2021-02-05T00:00:00"/>
    <x v="66"/>
    <n v="63"/>
    <n v="6"/>
    <n v="57"/>
    <n v="13"/>
    <n v="13"/>
    <n v="22"/>
    <n v="4"/>
    <x v="12"/>
    <x v="0"/>
    <n v="1.7628194612224306"/>
    <n v="1"/>
    <x v="8"/>
    <n v="4.9972195782225954"/>
    <n v="4"/>
    <n v="0"/>
    <n v="0"/>
    <n v="0"/>
    <n v="0"/>
    <n v="0"/>
    <n v="1"/>
    <n v="0"/>
    <x v="0"/>
  </r>
  <r>
    <n v="10704"/>
    <n v="1969"/>
    <x v="16"/>
    <x v="2"/>
    <x v="2"/>
    <x v="3"/>
    <x v="3"/>
    <x v="1"/>
    <x v="900"/>
    <x v="5"/>
    <n v="0"/>
    <n v="1"/>
    <x v="2"/>
    <d v="2012-08-21T00:00:00"/>
    <x v="496"/>
    <d v="2021-02-05T00:00:00"/>
    <x v="88"/>
    <n v="404"/>
    <n v="0"/>
    <n v="92"/>
    <n v="28"/>
    <n v="27"/>
    <n v="142"/>
    <n v="2"/>
    <x v="4"/>
    <x v="2"/>
    <n v="6.3703727778948913"/>
    <n v="2"/>
    <x v="4"/>
    <n v="8.7465568638222777"/>
    <n v="4"/>
    <n v="0"/>
    <n v="0"/>
    <n v="0"/>
    <n v="0"/>
    <n v="0"/>
    <n v="0"/>
    <n v="0"/>
    <x v="0"/>
  </r>
  <r>
    <n v="7801"/>
    <n v="1959"/>
    <x v="34"/>
    <x v="2"/>
    <x v="2"/>
    <x v="0"/>
    <x v="0"/>
    <x v="0"/>
    <x v="901"/>
    <x v="5"/>
    <n v="0"/>
    <n v="1"/>
    <x v="2"/>
    <d v="2013-09-12T00:00:00"/>
    <x v="251"/>
    <d v="2021-02-05T00:00:00"/>
    <x v="48"/>
    <n v="197"/>
    <n v="107"/>
    <n v="227"/>
    <n v="7"/>
    <n v="59"/>
    <n v="131"/>
    <n v="3"/>
    <x v="8"/>
    <x v="2"/>
    <n v="4.6239599602734254"/>
    <n v="2"/>
    <x v="10"/>
    <n v="11.01366543802121"/>
    <n v="4"/>
    <n v="0"/>
    <n v="0"/>
    <n v="0"/>
    <n v="0"/>
    <n v="0"/>
    <n v="0"/>
    <n v="0"/>
    <x v="3"/>
  </r>
  <r>
    <n v="8210"/>
    <n v="1975"/>
    <x v="6"/>
    <x v="1"/>
    <x v="1"/>
    <x v="1"/>
    <x v="1"/>
    <x v="0"/>
    <x v="902"/>
    <x v="5"/>
    <n v="0"/>
    <n v="1"/>
    <x v="2"/>
    <d v="2013-08-15T00:00:00"/>
    <x v="128"/>
    <d v="2021-02-05T00:00:00"/>
    <x v="84"/>
    <n v="318"/>
    <n v="3"/>
    <n v="17"/>
    <n v="4"/>
    <n v="7"/>
    <n v="56"/>
    <n v="5"/>
    <x v="6"/>
    <x v="2"/>
    <n v="3.6527669122337385"/>
    <n v="1"/>
    <x v="5"/>
    <n v="7.9073222872508007"/>
    <n v="4"/>
    <n v="0"/>
    <n v="0"/>
    <n v="0"/>
    <n v="0"/>
    <n v="0"/>
    <n v="0"/>
    <n v="0"/>
    <x v="0"/>
  </r>
  <r>
    <n v="7129"/>
    <n v="1962"/>
    <x v="39"/>
    <x v="0"/>
    <x v="0"/>
    <x v="1"/>
    <x v="1"/>
    <x v="0"/>
    <x v="903"/>
    <x v="5"/>
    <n v="0"/>
    <n v="1"/>
    <x v="2"/>
    <d v="2013-02-17T00:00:00"/>
    <x v="306"/>
    <d v="2021-02-05T00:00:00"/>
    <x v="31"/>
    <n v="686"/>
    <n v="17"/>
    <n v="142"/>
    <n v="23"/>
    <n v="26"/>
    <n v="35"/>
    <n v="8"/>
    <x v="4"/>
    <x v="2"/>
    <n v="6.0835797143347143"/>
    <n v="4"/>
    <x v="2"/>
    <n v="12.798808064190728"/>
    <n v="6"/>
    <n v="0"/>
    <n v="0"/>
    <n v="0"/>
    <n v="0"/>
    <n v="0"/>
    <n v="0"/>
    <n v="0"/>
    <x v="0"/>
  </r>
  <r>
    <n v="7426"/>
    <n v="1971"/>
    <x v="2"/>
    <x v="3"/>
    <x v="1"/>
    <x v="1"/>
    <x v="1"/>
    <x v="0"/>
    <x v="904"/>
    <x v="5"/>
    <n v="1"/>
    <n v="1"/>
    <x v="0"/>
    <d v="2013-11-07T00:00:00"/>
    <x v="63"/>
    <d v="2021-02-05T00:00:00"/>
    <x v="78"/>
    <n v="111"/>
    <n v="16"/>
    <n v="37"/>
    <n v="7"/>
    <n v="9"/>
    <n v="18"/>
    <n v="3"/>
    <x v="9"/>
    <x v="2"/>
    <n v="2.7047626243278033"/>
    <n v="1"/>
    <x v="8"/>
    <n v="4.8457271879449015"/>
    <n v="3"/>
    <n v="0"/>
    <n v="0"/>
    <n v="0"/>
    <n v="0"/>
    <n v="0"/>
    <n v="0"/>
    <n v="0"/>
    <x v="0"/>
  </r>
  <r>
    <n v="8360"/>
    <n v="1971"/>
    <x v="2"/>
    <x v="3"/>
    <x v="1"/>
    <x v="1"/>
    <x v="1"/>
    <x v="0"/>
    <x v="904"/>
    <x v="5"/>
    <n v="1"/>
    <n v="1"/>
    <x v="0"/>
    <d v="2013-11-07T00:00:00"/>
    <x v="63"/>
    <d v="2021-02-05T00:00:00"/>
    <x v="78"/>
    <n v="111"/>
    <n v="16"/>
    <n v="37"/>
    <n v="7"/>
    <n v="9"/>
    <n v="18"/>
    <n v="3"/>
    <x v="9"/>
    <x v="2"/>
    <n v="2.8971635641628937"/>
    <n v="1"/>
    <x v="8"/>
    <n v="4.6040512504471218"/>
    <n v="3"/>
    <n v="0"/>
    <n v="0"/>
    <n v="0"/>
    <n v="0"/>
    <n v="0"/>
    <n v="0"/>
    <n v="0"/>
    <x v="0"/>
  </r>
  <r>
    <n v="5253"/>
    <n v="1956"/>
    <x v="27"/>
    <x v="1"/>
    <x v="1"/>
    <x v="0"/>
    <x v="0"/>
    <x v="0"/>
    <x v="905"/>
    <x v="5"/>
    <n v="1"/>
    <n v="1"/>
    <x v="0"/>
    <d v="2013-07-09T00:00:00"/>
    <x v="294"/>
    <d v="2021-02-05T00:00:00"/>
    <x v="5"/>
    <n v="145"/>
    <n v="13"/>
    <n v="46"/>
    <n v="17"/>
    <n v="2"/>
    <n v="4"/>
    <n v="6"/>
    <x v="6"/>
    <x v="2"/>
    <n v="4.1388427986304333"/>
    <n v="2"/>
    <x v="7"/>
    <n v="4.1662247652175379"/>
    <n v="7"/>
    <n v="0"/>
    <n v="0"/>
    <n v="0"/>
    <n v="0"/>
    <n v="0"/>
    <n v="0"/>
    <n v="0"/>
    <x v="0"/>
  </r>
  <r>
    <n v="2406"/>
    <n v="1949"/>
    <x v="5"/>
    <x v="2"/>
    <x v="2"/>
    <x v="0"/>
    <x v="0"/>
    <x v="0"/>
    <x v="906"/>
    <x v="5"/>
    <n v="0"/>
    <n v="1"/>
    <x v="2"/>
    <d v="2013-08-05T00:00:00"/>
    <x v="497"/>
    <d v="2021-02-05T00:00:00"/>
    <x v="95"/>
    <n v="376"/>
    <n v="4"/>
    <n v="94"/>
    <n v="12"/>
    <n v="9"/>
    <n v="24"/>
    <n v="3"/>
    <x v="4"/>
    <x v="2"/>
    <n v="5.626958568167165"/>
    <n v="2"/>
    <x v="5"/>
    <n v="7.8988464193738794"/>
    <n v="5"/>
    <n v="0"/>
    <n v="0"/>
    <n v="0"/>
    <n v="0"/>
    <n v="0"/>
    <n v="0"/>
    <n v="0"/>
    <x v="6"/>
  </r>
  <r>
    <n v="7408"/>
    <n v="1952"/>
    <x v="41"/>
    <x v="0"/>
    <x v="0"/>
    <x v="1"/>
    <x v="1"/>
    <x v="0"/>
    <x v="907"/>
    <x v="5"/>
    <n v="0"/>
    <n v="1"/>
    <x v="2"/>
    <d v="2014-03-03T00:00:00"/>
    <x v="371"/>
    <d v="2021-02-05T00:00:00"/>
    <x v="73"/>
    <n v="216"/>
    <n v="2"/>
    <n v="6"/>
    <n v="0"/>
    <n v="0"/>
    <n v="9"/>
    <n v="2"/>
    <x v="8"/>
    <x v="2"/>
    <n v="4.7643108968700165"/>
    <n v="1"/>
    <x v="7"/>
    <n v="3.8511617965357305"/>
    <n v="7"/>
    <n v="0"/>
    <n v="0"/>
    <n v="0"/>
    <n v="0"/>
    <n v="0"/>
    <n v="0"/>
    <n v="0"/>
    <x v="3"/>
  </r>
  <r>
    <n v="10022"/>
    <n v="1973"/>
    <x v="3"/>
    <x v="0"/>
    <x v="0"/>
    <x v="3"/>
    <x v="3"/>
    <x v="1"/>
    <x v="908"/>
    <x v="5"/>
    <n v="1"/>
    <n v="1"/>
    <x v="0"/>
    <d v="2014-02-09T00:00:00"/>
    <x v="498"/>
    <d v="2021-02-05T00:00:00"/>
    <x v="46"/>
    <n v="12"/>
    <n v="0"/>
    <n v="4"/>
    <n v="0"/>
    <n v="0"/>
    <n v="0"/>
    <n v="1"/>
    <x v="1"/>
    <x v="0"/>
    <n v="0.60224601344401751"/>
    <n v="0"/>
    <x v="13"/>
    <n v="2.2586278490606437"/>
    <n v="5"/>
    <n v="0"/>
    <n v="0"/>
    <n v="0"/>
    <n v="0"/>
    <n v="0"/>
    <n v="0"/>
    <n v="0"/>
    <x v="0"/>
  </r>
  <r>
    <n v="2782"/>
    <n v="1961"/>
    <x v="36"/>
    <x v="0"/>
    <x v="0"/>
    <x v="1"/>
    <x v="1"/>
    <x v="0"/>
    <x v="909"/>
    <x v="5"/>
    <n v="0"/>
    <n v="1"/>
    <x v="2"/>
    <d v="2013-07-11T00:00:00"/>
    <x v="499"/>
    <d v="2021-02-05T00:00:00"/>
    <x v="12"/>
    <n v="352"/>
    <n v="0"/>
    <n v="27"/>
    <n v="10"/>
    <n v="0"/>
    <n v="15"/>
    <n v="3"/>
    <x v="4"/>
    <x v="2"/>
    <n v="5.6398426807269635"/>
    <n v="1"/>
    <x v="6"/>
    <n v="7.1771690113689814"/>
    <n v="6"/>
    <n v="0"/>
    <n v="0"/>
    <n v="0"/>
    <n v="0"/>
    <n v="0"/>
    <n v="0"/>
    <n v="0"/>
    <x v="0"/>
  </r>
  <r>
    <n v="5430"/>
    <n v="1956"/>
    <x v="27"/>
    <x v="2"/>
    <x v="2"/>
    <x v="0"/>
    <x v="0"/>
    <x v="0"/>
    <x v="910"/>
    <x v="5"/>
    <n v="1"/>
    <n v="1"/>
    <x v="0"/>
    <d v="2012-09-14T00:00:00"/>
    <x v="184"/>
    <d v="2021-02-05T00:00:00"/>
    <x v="66"/>
    <n v="454"/>
    <n v="0"/>
    <n v="171"/>
    <n v="8"/>
    <n v="19"/>
    <n v="32"/>
    <n v="12"/>
    <x v="3"/>
    <x v="1"/>
    <n v="9.1926706627177133"/>
    <n v="2"/>
    <x v="5"/>
    <n v="8.3843312626278621"/>
    <n v="8"/>
    <n v="0"/>
    <n v="0"/>
    <n v="0"/>
    <n v="0"/>
    <n v="0"/>
    <n v="0"/>
    <n v="0"/>
    <x v="0"/>
  </r>
  <r>
    <n v="8432"/>
    <n v="1956"/>
    <x v="27"/>
    <x v="2"/>
    <x v="2"/>
    <x v="0"/>
    <x v="0"/>
    <x v="0"/>
    <x v="910"/>
    <x v="5"/>
    <n v="1"/>
    <n v="1"/>
    <x v="0"/>
    <d v="2012-09-14T00:00:00"/>
    <x v="184"/>
    <d v="2021-02-05T00:00:00"/>
    <x v="66"/>
    <n v="454"/>
    <n v="0"/>
    <n v="171"/>
    <n v="8"/>
    <n v="19"/>
    <n v="32"/>
    <n v="12"/>
    <x v="3"/>
    <x v="1"/>
    <n v="9.0429085333576342"/>
    <n v="2"/>
    <x v="5"/>
    <n v="7.7111697359157052"/>
    <n v="8"/>
    <n v="0"/>
    <n v="0"/>
    <n v="0"/>
    <n v="0"/>
    <n v="0"/>
    <n v="0"/>
    <n v="0"/>
    <x v="0"/>
  </r>
  <r>
    <n v="10350"/>
    <n v="1950"/>
    <x v="48"/>
    <x v="0"/>
    <x v="0"/>
    <x v="1"/>
    <x v="1"/>
    <x v="0"/>
    <x v="911"/>
    <x v="5"/>
    <n v="2"/>
    <n v="1"/>
    <x v="3"/>
    <d v="2013-05-09T00:00:00"/>
    <x v="84"/>
    <d v="2021-02-05T00:00:00"/>
    <x v="2"/>
    <n v="33"/>
    <n v="0"/>
    <n v="5"/>
    <n v="0"/>
    <n v="0"/>
    <n v="0"/>
    <n v="1"/>
    <x v="1"/>
    <x v="0"/>
    <n v="1.3895642816628868"/>
    <n v="0"/>
    <x v="12"/>
    <n v="3.1842975557719071"/>
    <n v="4"/>
    <n v="0"/>
    <n v="0"/>
    <n v="0"/>
    <n v="0"/>
    <n v="0"/>
    <n v="0"/>
    <n v="0"/>
    <x v="0"/>
  </r>
  <r>
    <n v="7019"/>
    <n v="1963"/>
    <x v="52"/>
    <x v="2"/>
    <x v="2"/>
    <x v="0"/>
    <x v="0"/>
    <x v="0"/>
    <x v="912"/>
    <x v="5"/>
    <n v="1"/>
    <n v="1"/>
    <x v="0"/>
    <d v="2013-01-23T00:00:00"/>
    <x v="246"/>
    <d v="2021-02-05T00:00:00"/>
    <x v="92"/>
    <n v="109"/>
    <n v="18"/>
    <n v="16"/>
    <n v="24"/>
    <n v="26"/>
    <n v="18"/>
    <n v="4"/>
    <x v="9"/>
    <x v="2"/>
    <n v="3.3522342737383588"/>
    <n v="1"/>
    <x v="8"/>
    <n v="5.0507781599395996"/>
    <n v="4"/>
    <n v="0"/>
    <n v="0"/>
    <n v="0"/>
    <n v="0"/>
    <n v="0"/>
    <n v="0"/>
    <n v="0"/>
    <x v="3"/>
  </r>
  <r>
    <n v="10669"/>
    <n v="1981"/>
    <x v="28"/>
    <x v="2"/>
    <x v="2"/>
    <x v="1"/>
    <x v="1"/>
    <x v="0"/>
    <x v="913"/>
    <x v="5"/>
    <n v="0"/>
    <n v="1"/>
    <x v="2"/>
    <d v="2013-05-17T00:00:00"/>
    <x v="175"/>
    <d v="2021-02-05T00:00:00"/>
    <x v="73"/>
    <n v="277"/>
    <n v="21"/>
    <n v="64"/>
    <n v="62"/>
    <n v="21"/>
    <n v="25"/>
    <n v="2"/>
    <x v="9"/>
    <x v="2"/>
    <n v="2.7535567889011054"/>
    <n v="2"/>
    <x v="3"/>
    <n v="10.349367308602822"/>
    <n v="3"/>
    <n v="0"/>
    <n v="0"/>
    <n v="0"/>
    <n v="0"/>
    <n v="0"/>
    <n v="0"/>
    <n v="0"/>
    <x v="0"/>
  </r>
  <r>
    <n v="6250"/>
    <n v="1949"/>
    <x v="5"/>
    <x v="0"/>
    <x v="0"/>
    <x v="4"/>
    <x v="4"/>
    <x v="1"/>
    <x v="914"/>
    <x v="5"/>
    <n v="0"/>
    <n v="1"/>
    <x v="2"/>
    <d v="2012-11-19T00:00:00"/>
    <x v="121"/>
    <d v="2021-02-05T00:00:00"/>
    <x v="21"/>
    <n v="710"/>
    <n v="15"/>
    <n v="30"/>
    <n v="20"/>
    <n v="0"/>
    <n v="0"/>
    <n v="3"/>
    <x v="10"/>
    <x v="1"/>
    <n v="11.214215833077388"/>
    <n v="2"/>
    <x v="5"/>
    <n v="7.6206492214529522"/>
    <n v="8"/>
    <n v="0"/>
    <n v="0"/>
    <n v="0"/>
    <n v="0"/>
    <n v="0"/>
    <n v="1"/>
    <n v="0"/>
    <x v="0"/>
  </r>
  <r>
    <n v="3381"/>
    <n v="1953"/>
    <x v="19"/>
    <x v="1"/>
    <x v="1"/>
    <x v="1"/>
    <x v="1"/>
    <x v="0"/>
    <x v="915"/>
    <x v="5"/>
    <n v="1"/>
    <n v="1"/>
    <x v="0"/>
    <d v="2014-06-08T00:00:00"/>
    <x v="500"/>
    <d v="2021-02-05T00:00:00"/>
    <x v="81"/>
    <n v="70"/>
    <n v="0"/>
    <n v="16"/>
    <n v="0"/>
    <n v="0"/>
    <n v="4"/>
    <n v="2"/>
    <x v="12"/>
    <x v="0"/>
    <n v="1.7494645290590147"/>
    <n v="0"/>
    <x v="7"/>
    <n v="4.2177442796070981"/>
    <n v="6"/>
    <n v="0"/>
    <n v="0"/>
    <n v="0"/>
    <n v="0"/>
    <n v="0"/>
    <n v="0"/>
    <n v="0"/>
    <x v="4"/>
  </r>
  <r>
    <n v="7514"/>
    <n v="1956"/>
    <x v="27"/>
    <x v="3"/>
    <x v="1"/>
    <x v="0"/>
    <x v="0"/>
    <x v="0"/>
    <x v="916"/>
    <x v="5"/>
    <n v="1"/>
    <n v="1"/>
    <x v="0"/>
    <d v="2013-07-03T00:00:00"/>
    <x v="55"/>
    <d v="2021-02-05T00:00:00"/>
    <x v="80"/>
    <n v="84"/>
    <n v="10"/>
    <n v="34"/>
    <n v="11"/>
    <n v="10"/>
    <n v="28"/>
    <n v="4"/>
    <x v="9"/>
    <x v="2"/>
    <n v="2.9394340336316716"/>
    <n v="1"/>
    <x v="7"/>
    <n v="3.706794434129987"/>
    <n v="6"/>
    <n v="0"/>
    <n v="0"/>
    <n v="0"/>
    <n v="0"/>
    <n v="0"/>
    <n v="0"/>
    <n v="0"/>
    <x v="6"/>
  </r>
  <r>
    <n v="975"/>
    <n v="1956"/>
    <x v="27"/>
    <x v="2"/>
    <x v="2"/>
    <x v="3"/>
    <x v="3"/>
    <x v="1"/>
    <x v="917"/>
    <x v="5"/>
    <n v="1"/>
    <n v="1"/>
    <x v="0"/>
    <d v="2013-05-28T00:00:00"/>
    <x v="130"/>
    <d v="2021-02-05T00:00:00"/>
    <x v="30"/>
    <n v="178"/>
    <n v="4"/>
    <n v="26"/>
    <n v="8"/>
    <n v="4"/>
    <n v="44"/>
    <n v="5"/>
    <x v="6"/>
    <x v="2"/>
    <n v="4.3667406367376866"/>
    <n v="1"/>
    <x v="8"/>
    <n v="5.0849101248952095"/>
    <n v="6"/>
    <n v="0"/>
    <n v="0"/>
    <n v="0"/>
    <n v="0"/>
    <n v="0"/>
    <n v="0"/>
    <n v="0"/>
    <x v="6"/>
  </r>
  <r>
    <n v="9665"/>
    <n v="1957"/>
    <x v="50"/>
    <x v="0"/>
    <x v="0"/>
    <x v="2"/>
    <x v="2"/>
    <x v="1"/>
    <x v="918"/>
    <x v="5"/>
    <n v="0"/>
    <n v="1"/>
    <x v="2"/>
    <d v="2013-04-27T00:00:00"/>
    <x v="501"/>
    <d v="2021-02-05T00:00:00"/>
    <x v="79"/>
    <n v="267"/>
    <n v="3"/>
    <n v="30"/>
    <n v="4"/>
    <n v="0"/>
    <n v="57"/>
    <n v="4"/>
    <x v="8"/>
    <x v="2"/>
    <n v="4.9655029732545062"/>
    <n v="2"/>
    <x v="8"/>
    <n v="4.9156092566034406"/>
    <n v="6"/>
    <n v="0"/>
    <n v="0"/>
    <n v="0"/>
    <n v="0"/>
    <n v="0"/>
    <n v="0"/>
    <n v="0"/>
    <x v="3"/>
  </r>
  <r>
    <n v="6295"/>
    <n v="1977"/>
    <x v="4"/>
    <x v="2"/>
    <x v="2"/>
    <x v="1"/>
    <x v="1"/>
    <x v="0"/>
    <x v="919"/>
    <x v="5"/>
    <n v="0"/>
    <n v="1"/>
    <x v="2"/>
    <d v="2013-02-04T00:00:00"/>
    <x v="502"/>
    <d v="2021-02-05T00:00:00"/>
    <x v="26"/>
    <n v="652"/>
    <n v="8"/>
    <n v="158"/>
    <n v="21"/>
    <n v="0"/>
    <n v="142"/>
    <n v="4"/>
    <x v="10"/>
    <x v="1"/>
    <n v="11.055871685115683"/>
    <n v="6"/>
    <x v="8"/>
    <n v="4.8009832958006253"/>
    <n v="8"/>
    <n v="0"/>
    <n v="0"/>
    <n v="0"/>
    <n v="0"/>
    <n v="0"/>
    <n v="0"/>
    <n v="0"/>
    <x v="0"/>
  </r>
  <r>
    <n v="8070"/>
    <n v="1973"/>
    <x v="3"/>
    <x v="0"/>
    <x v="0"/>
    <x v="1"/>
    <x v="1"/>
    <x v="0"/>
    <x v="920"/>
    <x v="5"/>
    <n v="0"/>
    <n v="1"/>
    <x v="2"/>
    <d v="2014-03-01T00:00:00"/>
    <x v="3"/>
    <d v="2021-02-05T00:00:00"/>
    <x v="3"/>
    <n v="199"/>
    <n v="12"/>
    <n v="31"/>
    <n v="3"/>
    <n v="12"/>
    <n v="7"/>
    <n v="1"/>
    <x v="9"/>
    <x v="2"/>
    <n v="3.2875599803961268"/>
    <n v="3"/>
    <x v="8"/>
    <n v="4.8248968098125697"/>
    <n v="3"/>
    <n v="0"/>
    <n v="0"/>
    <n v="0"/>
    <n v="0"/>
    <n v="0"/>
    <n v="0"/>
    <n v="0"/>
    <x v="0"/>
  </r>
  <r>
    <n v="10552"/>
    <n v="1979"/>
    <x v="30"/>
    <x v="3"/>
    <x v="1"/>
    <x v="1"/>
    <x v="1"/>
    <x v="0"/>
    <x v="921"/>
    <x v="5"/>
    <n v="0"/>
    <n v="1"/>
    <x v="2"/>
    <d v="2013-05-20T00:00:00"/>
    <x v="166"/>
    <d v="2021-02-05T00:00:00"/>
    <x v="47"/>
    <n v="70"/>
    <n v="54"/>
    <n v="109"/>
    <n v="80"/>
    <n v="9"/>
    <n v="45"/>
    <n v="2"/>
    <x v="6"/>
    <x v="2"/>
    <n v="4.105536532566548"/>
    <n v="1"/>
    <x v="6"/>
    <n v="7.1788126469390834"/>
    <n v="5"/>
    <n v="0"/>
    <n v="0"/>
    <n v="0"/>
    <n v="0"/>
    <n v="0"/>
    <n v="0"/>
    <n v="0"/>
    <x v="0"/>
  </r>
  <r>
    <n v="3050"/>
    <n v="1966"/>
    <x v="33"/>
    <x v="2"/>
    <x v="2"/>
    <x v="1"/>
    <x v="1"/>
    <x v="0"/>
    <x v="922"/>
    <x v="5"/>
    <n v="1"/>
    <n v="1"/>
    <x v="0"/>
    <d v="2013-12-17T00:00:00"/>
    <x v="305"/>
    <d v="2021-02-05T00:00:00"/>
    <x v="4"/>
    <n v="185"/>
    <n v="0"/>
    <n v="28"/>
    <n v="3"/>
    <n v="2"/>
    <n v="17"/>
    <n v="6"/>
    <x v="9"/>
    <x v="2"/>
    <n v="2.6063775815881756"/>
    <n v="1"/>
    <x v="11"/>
    <n v="6.358797164195809"/>
    <n v="4"/>
    <n v="0"/>
    <n v="0"/>
    <n v="0"/>
    <n v="0"/>
    <n v="0"/>
    <n v="0"/>
    <n v="0"/>
    <x v="0"/>
  </r>
  <r>
    <n v="2613"/>
    <n v="1960"/>
    <x v="11"/>
    <x v="1"/>
    <x v="1"/>
    <x v="1"/>
    <x v="1"/>
    <x v="0"/>
    <x v="923"/>
    <x v="5"/>
    <n v="0"/>
    <n v="1"/>
    <x v="2"/>
    <d v="2014-04-03T00:00:00"/>
    <x v="20"/>
    <d v="2021-02-05T00:00:00"/>
    <x v="22"/>
    <n v="162"/>
    <n v="6"/>
    <n v="37"/>
    <n v="6"/>
    <n v="13"/>
    <n v="13"/>
    <n v="2"/>
    <x v="1"/>
    <x v="0"/>
    <n v="0.87536160709048205"/>
    <n v="3"/>
    <x v="11"/>
    <n v="6.0723824909571098"/>
    <n v="1"/>
    <n v="0"/>
    <n v="0"/>
    <n v="0"/>
    <n v="0"/>
    <n v="0"/>
    <n v="0"/>
    <n v="0"/>
    <x v="0"/>
  </r>
  <r>
    <n v="771"/>
    <n v="1967"/>
    <x v="51"/>
    <x v="2"/>
    <x v="2"/>
    <x v="0"/>
    <x v="0"/>
    <x v="0"/>
    <x v="924"/>
    <x v="5"/>
    <n v="0"/>
    <n v="1"/>
    <x v="2"/>
    <d v="2014-01-21T00:00:00"/>
    <x v="271"/>
    <d v="2021-02-05T00:00:00"/>
    <x v="13"/>
    <n v="135"/>
    <n v="9"/>
    <n v="39"/>
    <n v="4"/>
    <n v="0"/>
    <n v="7"/>
    <n v="1"/>
    <x v="12"/>
    <x v="0"/>
    <n v="1.6445168147807305"/>
    <n v="2"/>
    <x v="8"/>
    <n v="4.8602433602167601"/>
    <n v="2"/>
    <n v="0"/>
    <n v="0"/>
    <n v="0"/>
    <n v="0"/>
    <n v="0"/>
    <n v="0"/>
    <n v="0"/>
    <x v="5"/>
  </r>
  <r>
    <n v="8562"/>
    <n v="1969"/>
    <x v="16"/>
    <x v="2"/>
    <x v="2"/>
    <x v="0"/>
    <x v="0"/>
    <x v="0"/>
    <x v="925"/>
    <x v="5"/>
    <n v="0"/>
    <n v="0"/>
    <x v="1"/>
    <d v="2013-05-28T00:00:00"/>
    <x v="130"/>
    <d v="2021-02-05T00:00:00"/>
    <x v="31"/>
    <n v="127"/>
    <n v="4"/>
    <n v="73"/>
    <n v="15"/>
    <n v="6"/>
    <n v="11"/>
    <n v="1"/>
    <x v="12"/>
    <x v="0"/>
    <n v="2.1191457049330138"/>
    <n v="1"/>
    <x v="6"/>
    <n v="7.3095699168908412"/>
    <n v="2"/>
    <n v="0"/>
    <n v="0"/>
    <n v="0"/>
    <n v="0"/>
    <n v="0"/>
    <n v="0"/>
    <n v="0"/>
    <x v="0"/>
  </r>
  <r>
    <n v="8650"/>
    <n v="1978"/>
    <x v="37"/>
    <x v="2"/>
    <x v="2"/>
    <x v="4"/>
    <x v="4"/>
    <x v="1"/>
    <x v="926"/>
    <x v="5"/>
    <n v="1"/>
    <n v="1"/>
    <x v="0"/>
    <d v="2013-03-18T00:00:00"/>
    <x v="503"/>
    <d v="2021-02-05T00:00:00"/>
    <x v="0"/>
    <n v="5"/>
    <n v="6"/>
    <n v="10"/>
    <n v="6"/>
    <n v="5"/>
    <n v="10"/>
    <n v="1"/>
    <x v="1"/>
    <x v="0"/>
    <n v="1.2760151809887801"/>
    <n v="0"/>
    <x v="12"/>
    <n v="3.060022421853474"/>
    <n v="4"/>
    <n v="0"/>
    <n v="0"/>
    <n v="0"/>
    <n v="0"/>
    <n v="0"/>
    <n v="0"/>
    <n v="0"/>
    <x v="0"/>
  </r>
  <r>
    <n v="8945"/>
    <n v="1970"/>
    <x v="8"/>
    <x v="2"/>
    <x v="2"/>
    <x v="2"/>
    <x v="2"/>
    <x v="1"/>
    <x v="927"/>
    <x v="5"/>
    <n v="0"/>
    <n v="1"/>
    <x v="2"/>
    <d v="2013-08-16T00:00:00"/>
    <x v="223"/>
    <d v="2021-02-05T00:00:00"/>
    <x v="26"/>
    <n v="171"/>
    <n v="0"/>
    <n v="11"/>
    <n v="0"/>
    <n v="1"/>
    <n v="20"/>
    <n v="2"/>
    <x v="6"/>
    <x v="2"/>
    <n v="4.1417759863240908"/>
    <n v="1"/>
    <x v="7"/>
    <n v="4.3088642052680779"/>
    <n v="6"/>
    <n v="0"/>
    <n v="0"/>
    <n v="0"/>
    <n v="0"/>
    <n v="0"/>
    <n v="0"/>
    <n v="0"/>
    <x v="3"/>
  </r>
  <r>
    <n v="5229"/>
    <n v="1969"/>
    <x v="16"/>
    <x v="0"/>
    <x v="0"/>
    <x v="0"/>
    <x v="0"/>
    <x v="0"/>
    <x v="928"/>
    <x v="5"/>
    <n v="0"/>
    <n v="1"/>
    <x v="2"/>
    <d v="2014-02-16T00:00:00"/>
    <x v="476"/>
    <d v="2021-02-05T00:00:00"/>
    <x v="6"/>
    <n v="30"/>
    <n v="1"/>
    <n v="8"/>
    <n v="0"/>
    <n v="0"/>
    <n v="3"/>
    <n v="1"/>
    <x v="1"/>
    <x v="0"/>
    <n v="0.91505182733395285"/>
    <n v="0"/>
    <x v="12"/>
    <n v="3.0463860534508074"/>
    <n v="7"/>
    <n v="0"/>
    <n v="0"/>
    <n v="0"/>
    <n v="0"/>
    <n v="0"/>
    <n v="0"/>
    <n v="0"/>
    <x v="5"/>
  </r>
  <r>
    <n v="5441"/>
    <n v="1965"/>
    <x v="42"/>
    <x v="0"/>
    <x v="0"/>
    <x v="4"/>
    <x v="4"/>
    <x v="1"/>
    <x v="929"/>
    <x v="5"/>
    <n v="0"/>
    <n v="1"/>
    <x v="2"/>
    <d v="2013-08-25T00:00:00"/>
    <x v="432"/>
    <d v="2021-02-05T00:00:00"/>
    <x v="23"/>
    <n v="267"/>
    <n v="6"/>
    <n v="54"/>
    <n v="8"/>
    <n v="3"/>
    <n v="50"/>
    <n v="2"/>
    <x v="8"/>
    <x v="2"/>
    <n v="5.2917504660581471"/>
    <n v="2"/>
    <x v="11"/>
    <n v="6.0621567124273685"/>
    <n v="5"/>
    <n v="0"/>
    <n v="0"/>
    <n v="0"/>
    <n v="0"/>
    <n v="0"/>
    <n v="0"/>
    <n v="0"/>
    <x v="0"/>
  </r>
  <r>
    <n v="3594"/>
    <n v="1973"/>
    <x v="3"/>
    <x v="1"/>
    <x v="1"/>
    <x v="1"/>
    <x v="1"/>
    <x v="0"/>
    <x v="930"/>
    <x v="5"/>
    <n v="1"/>
    <n v="1"/>
    <x v="0"/>
    <d v="2012-11-05T00:00:00"/>
    <x v="322"/>
    <d v="2021-02-05T00:00:00"/>
    <x v="80"/>
    <n v="539"/>
    <n v="6"/>
    <n v="91"/>
    <n v="8"/>
    <n v="6"/>
    <n v="97"/>
    <n v="13"/>
    <x v="7"/>
    <x v="1"/>
    <n v="8.0801572542450852"/>
    <n v="2"/>
    <x v="4"/>
    <n v="8.7258439265352017"/>
    <n v="8"/>
    <n v="0"/>
    <n v="0"/>
    <n v="0"/>
    <n v="0"/>
    <n v="0"/>
    <n v="0"/>
    <n v="0"/>
    <x v="4"/>
  </r>
  <r>
    <n v="5062"/>
    <n v="1963"/>
    <x v="52"/>
    <x v="0"/>
    <x v="0"/>
    <x v="1"/>
    <x v="1"/>
    <x v="0"/>
    <x v="931"/>
    <x v="5"/>
    <n v="1"/>
    <n v="1"/>
    <x v="0"/>
    <d v="2013-07-27T00:00:00"/>
    <x v="59"/>
    <d v="2021-02-05T00:00:00"/>
    <x v="29"/>
    <n v="35"/>
    <n v="0"/>
    <n v="4"/>
    <n v="0"/>
    <n v="0"/>
    <n v="0"/>
    <n v="1"/>
    <x v="12"/>
    <x v="0"/>
    <n v="1.7179864303674086"/>
    <n v="0"/>
    <x v="13"/>
    <n v="1.8554677558639305"/>
    <n v="8"/>
    <n v="0"/>
    <n v="0"/>
    <n v="0"/>
    <n v="0"/>
    <n v="0"/>
    <n v="0"/>
    <n v="0"/>
    <x v="3"/>
  </r>
  <r>
    <n v="7822"/>
    <n v="1976"/>
    <x v="0"/>
    <x v="2"/>
    <x v="2"/>
    <x v="0"/>
    <x v="0"/>
    <x v="0"/>
    <x v="932"/>
    <x v="5"/>
    <n v="0"/>
    <n v="1"/>
    <x v="2"/>
    <d v="2013-06-04T00:00:00"/>
    <x v="2"/>
    <d v="2021-02-05T00:00:00"/>
    <x v="68"/>
    <n v="198"/>
    <n v="18"/>
    <n v="252"/>
    <n v="32"/>
    <n v="108"/>
    <n v="54"/>
    <n v="2"/>
    <x v="6"/>
    <x v="2"/>
    <n v="4.2053528200352011"/>
    <n v="6"/>
    <x v="5"/>
    <n v="7.8689725719149832"/>
    <n v="3"/>
    <n v="0"/>
    <n v="0"/>
    <n v="0"/>
    <n v="0"/>
    <n v="0"/>
    <n v="0"/>
    <n v="0"/>
    <x v="0"/>
  </r>
  <r>
    <n v="521"/>
    <n v="1985"/>
    <x v="24"/>
    <x v="2"/>
    <x v="2"/>
    <x v="0"/>
    <x v="0"/>
    <x v="0"/>
    <x v="933"/>
    <x v="5"/>
    <n v="1"/>
    <n v="0"/>
    <x v="2"/>
    <d v="2012-09-18T00:00:00"/>
    <x v="104"/>
    <d v="2021-02-05T00:00:00"/>
    <x v="25"/>
    <n v="174"/>
    <n v="77"/>
    <n v="203"/>
    <n v="6"/>
    <n v="24"/>
    <n v="97"/>
    <n v="2"/>
    <x v="7"/>
    <x v="1"/>
    <n v="8.3179853481677295"/>
    <n v="1"/>
    <x v="6"/>
    <n v="6.838598804329922"/>
    <n v="7"/>
    <n v="0"/>
    <n v="0"/>
    <n v="0"/>
    <n v="0"/>
    <n v="0"/>
    <n v="0"/>
    <n v="0"/>
    <x v="0"/>
  </r>
  <r>
    <n v="10128"/>
    <n v="1958"/>
    <x v="18"/>
    <x v="2"/>
    <x v="2"/>
    <x v="0"/>
    <x v="0"/>
    <x v="0"/>
    <x v="934"/>
    <x v="5"/>
    <n v="0"/>
    <n v="1"/>
    <x v="2"/>
    <d v="2013-06-08T00:00:00"/>
    <x v="81"/>
    <d v="2021-02-05T00:00:00"/>
    <x v="1"/>
    <n v="620"/>
    <n v="16"/>
    <n v="165"/>
    <n v="0"/>
    <n v="24"/>
    <n v="82"/>
    <n v="5"/>
    <x v="8"/>
    <x v="2"/>
    <n v="4.7936079703683268"/>
    <n v="5"/>
    <x v="9"/>
    <n v="11.633665745570715"/>
    <n v="5"/>
    <n v="0"/>
    <n v="0"/>
    <n v="0"/>
    <n v="0"/>
    <n v="0"/>
    <n v="0"/>
    <n v="0"/>
    <x v="4"/>
  </r>
  <r>
    <n v="9284"/>
    <n v="1958"/>
    <x v="18"/>
    <x v="2"/>
    <x v="2"/>
    <x v="0"/>
    <x v="0"/>
    <x v="0"/>
    <x v="934"/>
    <x v="5"/>
    <n v="0"/>
    <n v="1"/>
    <x v="2"/>
    <d v="2013-06-08T00:00:00"/>
    <x v="81"/>
    <d v="2021-02-05T00:00:00"/>
    <x v="1"/>
    <n v="620"/>
    <n v="16"/>
    <n v="165"/>
    <n v="0"/>
    <n v="24"/>
    <n v="82"/>
    <n v="5"/>
    <x v="8"/>
    <x v="2"/>
    <n v="5.2267030179589975"/>
    <n v="5"/>
    <x v="9"/>
    <n v="12.287823819955223"/>
    <n v="5"/>
    <n v="0"/>
    <n v="0"/>
    <n v="0"/>
    <n v="0"/>
    <n v="0"/>
    <n v="0"/>
    <n v="0"/>
    <x v="0"/>
  </r>
  <r>
    <n v="254"/>
    <n v="1955"/>
    <x v="49"/>
    <x v="2"/>
    <x v="2"/>
    <x v="0"/>
    <x v="0"/>
    <x v="0"/>
    <x v="935"/>
    <x v="5"/>
    <n v="0"/>
    <n v="1"/>
    <x v="2"/>
    <d v="2014-05-17T00:00:00"/>
    <x v="456"/>
    <d v="2021-02-05T00:00:00"/>
    <x v="15"/>
    <n v="399"/>
    <n v="4"/>
    <n v="30"/>
    <n v="6"/>
    <n v="4"/>
    <n v="30"/>
    <n v="3"/>
    <x v="5"/>
    <x v="1"/>
    <n v="6.6531987449393695"/>
    <n v="1"/>
    <x v="6"/>
    <n v="6.9328708647721813"/>
    <n v="7"/>
    <n v="0"/>
    <n v="0"/>
    <n v="0"/>
    <n v="1"/>
    <n v="0"/>
    <n v="0"/>
    <n v="0"/>
    <x v="0"/>
  </r>
  <r>
    <n v="10882"/>
    <n v="1976"/>
    <x v="0"/>
    <x v="2"/>
    <x v="2"/>
    <x v="1"/>
    <x v="1"/>
    <x v="0"/>
    <x v="936"/>
    <x v="5"/>
    <n v="0"/>
    <n v="1"/>
    <x v="2"/>
    <d v="2012-11-09T00:00:00"/>
    <x v="342"/>
    <d v="2021-02-05T00:00:00"/>
    <x v="93"/>
    <n v="407"/>
    <n v="53"/>
    <n v="221"/>
    <n v="58"/>
    <n v="150"/>
    <n v="26"/>
    <n v="4"/>
    <x v="6"/>
    <x v="2"/>
    <n v="4.3786896197648941"/>
    <n v="3"/>
    <x v="11"/>
    <n v="5.8459920864487751"/>
    <n v="4"/>
    <n v="0"/>
    <n v="0"/>
    <n v="0"/>
    <n v="0"/>
    <n v="0"/>
    <n v="0"/>
    <n v="0"/>
    <x v="0"/>
  </r>
  <r>
    <n v="5272"/>
    <n v="1965"/>
    <x v="42"/>
    <x v="1"/>
    <x v="1"/>
    <x v="1"/>
    <x v="1"/>
    <x v="0"/>
    <x v="937"/>
    <x v="5"/>
    <n v="0"/>
    <n v="1"/>
    <x v="2"/>
    <d v="2013-06-27T00:00:00"/>
    <x v="504"/>
    <d v="2021-02-05T00:00:00"/>
    <x v="84"/>
    <n v="378"/>
    <n v="0"/>
    <n v="88"/>
    <n v="19"/>
    <n v="4"/>
    <n v="73"/>
    <n v="4"/>
    <x v="7"/>
    <x v="1"/>
    <n v="8.0967716863323194"/>
    <n v="5"/>
    <x v="12"/>
    <n v="2.8221327258471498"/>
    <n v="7"/>
    <n v="0"/>
    <n v="0"/>
    <n v="0"/>
    <n v="0"/>
    <n v="0"/>
    <n v="0"/>
    <n v="0"/>
    <x v="3"/>
  </r>
  <r>
    <n v="9697"/>
    <n v="1951"/>
    <x v="17"/>
    <x v="2"/>
    <x v="2"/>
    <x v="1"/>
    <x v="1"/>
    <x v="0"/>
    <x v="938"/>
    <x v="5"/>
    <n v="0"/>
    <n v="2"/>
    <x v="0"/>
    <d v="2014-03-06T00:00:00"/>
    <x v="505"/>
    <d v="2021-02-05T00:00:00"/>
    <x v="96"/>
    <n v="335"/>
    <n v="42"/>
    <n v="127"/>
    <n v="28"/>
    <n v="5"/>
    <n v="5"/>
    <n v="3"/>
    <x v="5"/>
    <x v="1"/>
    <n v="7.11139275132855"/>
    <n v="2"/>
    <x v="5"/>
    <n v="7.7519258780464062"/>
    <n v="6"/>
    <n v="0"/>
    <n v="0"/>
    <n v="0"/>
    <n v="0"/>
    <n v="0"/>
    <n v="0"/>
    <n v="0"/>
    <x v="0"/>
  </r>
  <r>
    <n v="8216"/>
    <n v="1972"/>
    <x v="38"/>
    <x v="1"/>
    <x v="1"/>
    <x v="1"/>
    <x v="1"/>
    <x v="0"/>
    <x v="939"/>
    <x v="5"/>
    <n v="1"/>
    <n v="1"/>
    <x v="0"/>
    <d v="2013-10-11T00:00:00"/>
    <x v="482"/>
    <d v="2021-02-05T00:00:00"/>
    <x v="39"/>
    <n v="158"/>
    <n v="0"/>
    <n v="76"/>
    <n v="13"/>
    <n v="7"/>
    <n v="71"/>
    <n v="6"/>
    <x v="6"/>
    <x v="2"/>
    <n v="4.2974746616768007"/>
    <n v="4"/>
    <x v="12"/>
    <n v="2.6750813584141797"/>
    <n v="5"/>
    <n v="0"/>
    <n v="0"/>
    <n v="0"/>
    <n v="0"/>
    <n v="0"/>
    <n v="0"/>
    <n v="0"/>
    <x v="6"/>
  </r>
  <r>
    <n v="2134"/>
    <n v="1952"/>
    <x v="41"/>
    <x v="2"/>
    <x v="2"/>
    <x v="3"/>
    <x v="3"/>
    <x v="1"/>
    <x v="940"/>
    <x v="5"/>
    <n v="0"/>
    <n v="1"/>
    <x v="2"/>
    <d v="2012-08-17T00:00:00"/>
    <x v="226"/>
    <d v="2021-02-05T00:00:00"/>
    <x v="34"/>
    <n v="263"/>
    <n v="5"/>
    <n v="233"/>
    <n v="69"/>
    <n v="41"/>
    <n v="83"/>
    <n v="4"/>
    <x v="8"/>
    <x v="2"/>
    <n v="5.3789371062347957"/>
    <n v="5"/>
    <x v="5"/>
    <n v="8.2420627028561402"/>
    <n v="5"/>
    <n v="0"/>
    <n v="0"/>
    <n v="0"/>
    <n v="0"/>
    <n v="0"/>
    <n v="0"/>
    <n v="0"/>
    <x v="3"/>
  </r>
  <r>
    <n v="4945"/>
    <n v="1953"/>
    <x v="19"/>
    <x v="2"/>
    <x v="2"/>
    <x v="4"/>
    <x v="4"/>
    <x v="1"/>
    <x v="941"/>
    <x v="5"/>
    <n v="0"/>
    <n v="0"/>
    <x v="1"/>
    <d v="2012-11-07T00:00:00"/>
    <x v="131"/>
    <d v="2021-02-05T00:00:00"/>
    <x v="16"/>
    <n v="815"/>
    <n v="10"/>
    <n v="239"/>
    <n v="28"/>
    <n v="10"/>
    <n v="108"/>
    <n v="2"/>
    <x v="11"/>
    <x v="1"/>
    <n v="10.172220636089095"/>
    <n v="4"/>
    <x v="9"/>
    <n v="11.887584417677779"/>
    <n v="6"/>
    <n v="0"/>
    <n v="0"/>
    <n v="0"/>
    <n v="0"/>
    <n v="0"/>
    <n v="0"/>
    <n v="0"/>
    <x v="0"/>
  </r>
  <r>
    <n v="610"/>
    <n v="1953"/>
    <x v="19"/>
    <x v="0"/>
    <x v="0"/>
    <x v="0"/>
    <x v="0"/>
    <x v="0"/>
    <x v="942"/>
    <x v="5"/>
    <n v="1"/>
    <n v="1"/>
    <x v="0"/>
    <d v="2012-08-07T00:00:00"/>
    <x v="352"/>
    <d v="2021-02-05T00:00:00"/>
    <x v="14"/>
    <n v="349"/>
    <n v="4"/>
    <n v="78"/>
    <n v="6"/>
    <n v="0"/>
    <n v="43"/>
    <n v="8"/>
    <x v="5"/>
    <x v="1"/>
    <n v="7.3073920550924845"/>
    <n v="2"/>
    <x v="11"/>
    <n v="6.3183803808340784"/>
    <n v="8"/>
    <n v="0"/>
    <n v="0"/>
    <n v="0"/>
    <n v="0"/>
    <n v="0"/>
    <n v="0"/>
    <n v="0"/>
    <x v="6"/>
  </r>
  <r>
    <n v="1880"/>
    <n v="1959"/>
    <x v="34"/>
    <x v="0"/>
    <x v="0"/>
    <x v="0"/>
    <x v="0"/>
    <x v="0"/>
    <x v="943"/>
    <x v="5"/>
    <n v="1"/>
    <n v="1"/>
    <x v="0"/>
    <d v="2014-01-30T00:00:00"/>
    <x v="388"/>
    <d v="2021-02-05T00:00:00"/>
    <x v="43"/>
    <n v="81"/>
    <n v="0"/>
    <n v="6"/>
    <n v="0"/>
    <n v="0"/>
    <n v="6"/>
    <n v="2"/>
    <x v="12"/>
    <x v="0"/>
    <n v="1.9091613814108448"/>
    <n v="1"/>
    <x v="12"/>
    <n v="3.237714801295104"/>
    <n v="5"/>
    <n v="0"/>
    <n v="0"/>
    <n v="0"/>
    <n v="0"/>
    <n v="0"/>
    <n v="0"/>
    <n v="0"/>
    <x v="2"/>
  </r>
  <r>
    <n v="5207"/>
    <n v="1963"/>
    <x v="52"/>
    <x v="0"/>
    <x v="0"/>
    <x v="1"/>
    <x v="1"/>
    <x v="0"/>
    <x v="944"/>
    <x v="5"/>
    <n v="1"/>
    <n v="1"/>
    <x v="0"/>
    <d v="2012-09-24T00:00:00"/>
    <x v="181"/>
    <d v="2021-02-05T00:00:00"/>
    <x v="60"/>
    <n v="489"/>
    <n v="6"/>
    <n v="152"/>
    <n v="8"/>
    <n v="6"/>
    <n v="132"/>
    <n v="10"/>
    <x v="3"/>
    <x v="1"/>
    <n v="8.816377127418578"/>
    <n v="4"/>
    <x v="11"/>
    <n v="5.9064124522503327"/>
    <n v="8"/>
    <n v="0"/>
    <n v="0"/>
    <n v="0"/>
    <n v="0"/>
    <n v="0"/>
    <n v="1"/>
    <n v="0"/>
    <x v="0"/>
  </r>
  <r>
    <n v="2072"/>
    <n v="1969"/>
    <x v="16"/>
    <x v="0"/>
    <x v="0"/>
    <x v="0"/>
    <x v="0"/>
    <x v="0"/>
    <x v="945"/>
    <x v="5"/>
    <n v="0"/>
    <n v="1"/>
    <x v="2"/>
    <d v="2012-08-16T00:00:00"/>
    <x v="506"/>
    <d v="2021-02-05T00:00:00"/>
    <x v="94"/>
    <n v="896"/>
    <n v="10"/>
    <n v="101"/>
    <n v="13"/>
    <n v="10"/>
    <n v="34"/>
    <n v="6"/>
    <x v="6"/>
    <x v="2"/>
    <n v="4.1532303931248746"/>
    <n v="2"/>
    <x v="4"/>
    <n v="9.0961533314947864"/>
    <n v="9"/>
    <n v="0"/>
    <n v="0"/>
    <n v="1"/>
    <n v="0"/>
    <n v="0"/>
    <n v="1"/>
    <n v="0"/>
    <x v="4"/>
  </r>
  <r>
    <n v="4865"/>
    <n v="1974"/>
    <x v="9"/>
    <x v="1"/>
    <x v="1"/>
    <x v="2"/>
    <x v="2"/>
    <x v="1"/>
    <x v="946"/>
    <x v="5"/>
    <n v="1"/>
    <n v="1"/>
    <x v="0"/>
    <d v="2013-08-31T00:00:00"/>
    <x v="269"/>
    <d v="2021-02-05T00:00:00"/>
    <x v="38"/>
    <n v="229"/>
    <n v="7"/>
    <n v="140"/>
    <n v="10"/>
    <n v="3"/>
    <n v="11"/>
    <n v="7"/>
    <x v="8"/>
    <x v="2"/>
    <n v="4.7627395395745857"/>
    <n v="1"/>
    <x v="5"/>
    <n v="8.1016909313979752"/>
    <n v="7"/>
    <n v="0"/>
    <n v="0"/>
    <n v="0"/>
    <n v="0"/>
    <n v="0"/>
    <n v="1"/>
    <n v="0"/>
    <x v="6"/>
  </r>
  <r>
    <n v="2404"/>
    <n v="1976"/>
    <x v="0"/>
    <x v="2"/>
    <x v="2"/>
    <x v="1"/>
    <x v="1"/>
    <x v="0"/>
    <x v="947"/>
    <x v="5"/>
    <n v="1"/>
    <n v="1"/>
    <x v="0"/>
    <d v="2013-05-27T00:00:00"/>
    <x v="507"/>
    <d v="2021-02-05T00:00:00"/>
    <x v="15"/>
    <n v="173"/>
    <n v="4"/>
    <n v="30"/>
    <n v="3"/>
    <n v="6"/>
    <n v="41"/>
    <n v="4"/>
    <x v="8"/>
    <x v="2"/>
    <n v="5.2162382943853789"/>
    <n v="1"/>
    <x v="7"/>
    <n v="4.2469922081943094"/>
    <n v="7"/>
    <n v="0"/>
    <n v="0"/>
    <n v="0"/>
    <n v="0"/>
    <n v="0"/>
    <n v="0"/>
    <n v="0"/>
    <x v="1"/>
  </r>
  <r>
    <n v="8104"/>
    <n v="1951"/>
    <x v="17"/>
    <x v="0"/>
    <x v="0"/>
    <x v="1"/>
    <x v="1"/>
    <x v="0"/>
    <x v="948"/>
    <x v="5"/>
    <n v="0"/>
    <n v="0"/>
    <x v="1"/>
    <d v="2013-08-09T00:00:00"/>
    <x v="411"/>
    <d v="2021-02-05T00:00:00"/>
    <x v="27"/>
    <n v="241"/>
    <n v="0"/>
    <n v="12"/>
    <n v="0"/>
    <n v="0"/>
    <n v="25"/>
    <n v="1"/>
    <x v="8"/>
    <x v="2"/>
    <n v="5.3429958099560961"/>
    <n v="1"/>
    <x v="8"/>
    <n v="4.6089217714308761"/>
    <n v="7"/>
    <n v="0"/>
    <n v="0"/>
    <n v="0"/>
    <n v="0"/>
    <n v="0"/>
    <n v="0"/>
    <n v="0"/>
    <x v="0"/>
  </r>
  <r>
    <n v="4093"/>
    <n v="1975"/>
    <x v="6"/>
    <x v="1"/>
    <x v="1"/>
    <x v="0"/>
    <x v="0"/>
    <x v="0"/>
    <x v="949"/>
    <x v="5"/>
    <n v="1"/>
    <n v="1"/>
    <x v="0"/>
    <d v="2013-02-11T00:00:00"/>
    <x v="508"/>
    <d v="2021-02-05T00:00:00"/>
    <x v="51"/>
    <n v="216"/>
    <n v="9"/>
    <n v="57"/>
    <n v="20"/>
    <n v="9"/>
    <n v="125"/>
    <n v="7"/>
    <x v="6"/>
    <x v="2"/>
    <n v="3.773476086082709"/>
    <n v="3"/>
    <x v="8"/>
    <n v="4.8260475926381314"/>
    <n v="5"/>
    <n v="0"/>
    <n v="0"/>
    <n v="0"/>
    <n v="0"/>
    <n v="0"/>
    <n v="0"/>
    <n v="0"/>
    <x v="4"/>
  </r>
  <r>
    <n v="8207"/>
    <n v="1957"/>
    <x v="50"/>
    <x v="3"/>
    <x v="1"/>
    <x v="1"/>
    <x v="1"/>
    <x v="0"/>
    <x v="950"/>
    <x v="5"/>
    <n v="0"/>
    <n v="1"/>
    <x v="2"/>
    <d v="2014-03-18T00:00:00"/>
    <x v="198"/>
    <d v="2021-02-05T00:00:00"/>
    <x v="47"/>
    <n v="28"/>
    <n v="0"/>
    <n v="9"/>
    <n v="3"/>
    <n v="0"/>
    <n v="0"/>
    <n v="1"/>
    <x v="1"/>
    <x v="0"/>
    <n v="1.2697231238665136"/>
    <n v="0"/>
    <x v="12"/>
    <n v="2.8615158988936602"/>
    <n v="4"/>
    <n v="0"/>
    <n v="0"/>
    <n v="0"/>
    <n v="0"/>
    <n v="0"/>
    <n v="0"/>
    <n v="0"/>
    <x v="4"/>
  </r>
  <r>
    <n v="4915"/>
    <n v="1956"/>
    <x v="27"/>
    <x v="3"/>
    <x v="1"/>
    <x v="1"/>
    <x v="1"/>
    <x v="0"/>
    <x v="951"/>
    <x v="5"/>
    <n v="0"/>
    <n v="1"/>
    <x v="2"/>
    <d v="2012-08-03T00:00:00"/>
    <x v="405"/>
    <d v="2021-02-05T00:00:00"/>
    <x v="96"/>
    <n v="176"/>
    <n v="72"/>
    <n v="98"/>
    <n v="136"/>
    <n v="21"/>
    <n v="229"/>
    <n v="4"/>
    <x v="8"/>
    <x v="2"/>
    <n v="4.6149832793138863"/>
    <n v="2"/>
    <x v="9"/>
    <n v="12.336824216300105"/>
    <n v="5"/>
    <n v="0"/>
    <n v="0"/>
    <n v="0"/>
    <n v="0"/>
    <n v="0"/>
    <n v="0"/>
    <n v="0"/>
    <x v="5"/>
  </r>
  <r>
    <n v="1055"/>
    <n v="1976"/>
    <x v="0"/>
    <x v="1"/>
    <x v="1"/>
    <x v="1"/>
    <x v="1"/>
    <x v="0"/>
    <x v="952"/>
    <x v="5"/>
    <n v="1"/>
    <n v="1"/>
    <x v="0"/>
    <d v="2014-03-20T00:00:00"/>
    <x v="422"/>
    <d v="2021-02-05T00:00:00"/>
    <x v="85"/>
    <n v="29"/>
    <n v="0"/>
    <n v="8"/>
    <n v="2"/>
    <n v="0"/>
    <n v="6"/>
    <n v="1"/>
    <x v="1"/>
    <x v="0"/>
    <n v="0.89121216135624759"/>
    <n v="0"/>
    <x v="12"/>
    <n v="3.1054119722363964"/>
    <n v="4"/>
    <n v="0"/>
    <n v="0"/>
    <n v="0"/>
    <n v="0"/>
    <n v="0"/>
    <n v="0"/>
    <n v="0"/>
    <x v="5"/>
  </r>
  <r>
    <n v="1406"/>
    <n v="1975"/>
    <x v="6"/>
    <x v="2"/>
    <x v="2"/>
    <x v="3"/>
    <x v="3"/>
    <x v="1"/>
    <x v="953"/>
    <x v="5"/>
    <n v="1"/>
    <n v="1"/>
    <x v="0"/>
    <d v="2013-02-12T00:00:00"/>
    <x v="509"/>
    <d v="2021-02-05T00:00:00"/>
    <x v="92"/>
    <n v="280"/>
    <n v="7"/>
    <n v="81"/>
    <n v="20"/>
    <n v="0"/>
    <n v="27"/>
    <n v="8"/>
    <x v="4"/>
    <x v="2"/>
    <n v="6.1431072656454084"/>
    <n v="3"/>
    <x v="8"/>
    <n v="4.9769404533073871"/>
    <n v="7"/>
    <n v="0"/>
    <n v="0"/>
    <n v="0"/>
    <n v="0"/>
    <n v="0"/>
    <n v="0"/>
    <n v="0"/>
    <x v="0"/>
  </r>
  <r>
    <n v="7409"/>
    <n v="1970"/>
    <x v="8"/>
    <x v="2"/>
    <x v="2"/>
    <x v="0"/>
    <x v="0"/>
    <x v="0"/>
    <x v="954"/>
    <x v="5"/>
    <n v="1"/>
    <n v="0"/>
    <x v="2"/>
    <d v="2013-10-26T00:00:00"/>
    <x v="510"/>
    <d v="2021-02-05T00:00:00"/>
    <x v="56"/>
    <n v="211"/>
    <n v="2"/>
    <n v="30"/>
    <n v="7"/>
    <n v="7"/>
    <n v="10"/>
    <n v="2"/>
    <x v="6"/>
    <x v="2"/>
    <n v="4.3066528827636539"/>
    <n v="1"/>
    <x v="11"/>
    <n v="5.6499097273312975"/>
    <n v="5"/>
    <n v="0"/>
    <n v="0"/>
    <n v="0"/>
    <n v="0"/>
    <n v="0"/>
    <n v="0"/>
    <n v="0"/>
    <x v="0"/>
  </r>
  <r>
    <n v="8687"/>
    <n v="1978"/>
    <x v="37"/>
    <x v="2"/>
    <x v="2"/>
    <x v="0"/>
    <x v="0"/>
    <x v="0"/>
    <x v="955"/>
    <x v="5"/>
    <n v="0"/>
    <n v="1"/>
    <x v="2"/>
    <d v="2013-05-06T00:00:00"/>
    <x v="238"/>
    <d v="2021-02-05T00:00:00"/>
    <x v="10"/>
    <n v="121"/>
    <n v="62"/>
    <n v="90"/>
    <n v="68"/>
    <n v="20"/>
    <n v="125"/>
    <n v="3"/>
    <x v="12"/>
    <x v="0"/>
    <n v="1.6875074600936741"/>
    <n v="3"/>
    <x v="5"/>
    <n v="7.8825869986020809"/>
    <n v="3"/>
    <n v="0"/>
    <n v="0"/>
    <n v="0"/>
    <n v="0"/>
    <n v="0"/>
    <n v="0"/>
    <n v="0"/>
    <x v="2"/>
  </r>
  <r>
    <n v="4268"/>
    <n v="1959"/>
    <x v="34"/>
    <x v="2"/>
    <x v="2"/>
    <x v="1"/>
    <x v="1"/>
    <x v="0"/>
    <x v="956"/>
    <x v="5"/>
    <n v="0"/>
    <n v="1"/>
    <x v="2"/>
    <d v="2014-06-09T00:00:00"/>
    <x v="213"/>
    <d v="2021-02-05T00:00:00"/>
    <x v="93"/>
    <n v="129"/>
    <n v="0"/>
    <n v="21"/>
    <n v="0"/>
    <n v="1"/>
    <n v="7"/>
    <n v="1"/>
    <x v="9"/>
    <x v="2"/>
    <n v="2.805798599345354"/>
    <n v="1"/>
    <x v="7"/>
    <n v="3.7977215044717592"/>
    <n v="4"/>
    <n v="0"/>
    <n v="0"/>
    <n v="0"/>
    <n v="0"/>
    <n v="0"/>
    <n v="0"/>
    <n v="0"/>
    <x v="1"/>
  </r>
  <r>
    <n v="5407"/>
    <n v="1954"/>
    <x v="20"/>
    <x v="2"/>
    <x v="2"/>
    <x v="0"/>
    <x v="0"/>
    <x v="0"/>
    <x v="957"/>
    <x v="5"/>
    <n v="0"/>
    <n v="1"/>
    <x v="2"/>
    <d v="2013-09-12T00:00:00"/>
    <x v="251"/>
    <d v="2021-02-05T00:00:00"/>
    <x v="89"/>
    <n v="729"/>
    <n v="17"/>
    <n v="133"/>
    <n v="11"/>
    <n v="0"/>
    <n v="195"/>
    <n v="5"/>
    <x v="11"/>
    <x v="1"/>
    <n v="9.8615050429655327"/>
    <n v="6"/>
    <x v="6"/>
    <n v="6.6133956244930028"/>
    <n v="7"/>
    <n v="0"/>
    <n v="0"/>
    <n v="1"/>
    <n v="0"/>
    <n v="0"/>
    <n v="0"/>
    <n v="0"/>
    <x v="3"/>
  </r>
  <r>
    <n v="125"/>
    <n v="1958"/>
    <x v="18"/>
    <x v="3"/>
    <x v="1"/>
    <x v="0"/>
    <x v="0"/>
    <x v="0"/>
    <x v="958"/>
    <x v="5"/>
    <n v="1"/>
    <n v="1"/>
    <x v="0"/>
    <d v="2013-05-15T00:00:00"/>
    <x v="511"/>
    <d v="2021-02-05T00:00:00"/>
    <x v="88"/>
    <n v="215"/>
    <n v="7"/>
    <n v="33"/>
    <n v="3"/>
    <n v="0"/>
    <n v="13"/>
    <n v="6"/>
    <x v="8"/>
    <x v="2"/>
    <n v="5.0486809815395368"/>
    <n v="1"/>
    <x v="8"/>
    <n v="5.3390942515243296"/>
    <n v="7"/>
    <n v="0"/>
    <n v="0"/>
    <n v="0"/>
    <n v="1"/>
    <n v="0"/>
    <n v="0"/>
    <n v="0"/>
    <x v="2"/>
  </r>
  <r>
    <n v="9967"/>
    <n v="1974"/>
    <x v="9"/>
    <x v="2"/>
    <x v="2"/>
    <x v="2"/>
    <x v="2"/>
    <x v="1"/>
    <x v="959"/>
    <x v="5"/>
    <n v="1"/>
    <n v="1"/>
    <x v="0"/>
    <d v="2013-05-30T00:00:00"/>
    <x v="512"/>
    <d v="2021-02-05T00:00:00"/>
    <x v="76"/>
    <n v="160"/>
    <n v="15"/>
    <n v="196"/>
    <n v="15"/>
    <n v="11"/>
    <n v="50"/>
    <n v="8"/>
    <x v="4"/>
    <x v="2"/>
    <n v="6.2857631968968857"/>
    <n v="1"/>
    <x v="6"/>
    <n v="6.9817125722392381"/>
    <n v="8"/>
    <n v="0"/>
    <n v="0"/>
    <n v="0"/>
    <n v="0"/>
    <n v="0"/>
    <n v="0"/>
    <n v="0"/>
    <x v="1"/>
  </r>
  <r>
    <n v="3298"/>
    <n v="1956"/>
    <x v="27"/>
    <x v="1"/>
    <x v="1"/>
    <x v="1"/>
    <x v="1"/>
    <x v="0"/>
    <x v="960"/>
    <x v="5"/>
    <n v="0"/>
    <n v="1"/>
    <x v="2"/>
    <d v="2012-11-08T00:00:00"/>
    <x v="275"/>
    <d v="2021-02-05T00:00:00"/>
    <x v="83"/>
    <n v="856"/>
    <n v="0"/>
    <n v="76"/>
    <n v="12"/>
    <n v="9"/>
    <n v="199"/>
    <n v="7"/>
    <x v="3"/>
    <x v="1"/>
    <n v="9.0533390352489675"/>
    <n v="6"/>
    <x v="4"/>
    <n v="9.0660057722424945"/>
    <n v="8"/>
    <n v="0"/>
    <n v="0"/>
    <n v="0"/>
    <n v="0"/>
    <n v="0"/>
    <n v="0"/>
    <n v="0"/>
    <x v="3"/>
  </r>
  <r>
    <n v="4377"/>
    <n v="1971"/>
    <x v="2"/>
    <x v="2"/>
    <x v="2"/>
    <x v="1"/>
    <x v="1"/>
    <x v="0"/>
    <x v="961"/>
    <x v="5"/>
    <n v="0"/>
    <n v="1"/>
    <x v="2"/>
    <d v="2013-01-07T00:00:00"/>
    <x v="513"/>
    <d v="2021-02-05T00:00:00"/>
    <x v="27"/>
    <n v="254"/>
    <n v="10"/>
    <n v="44"/>
    <n v="30"/>
    <n v="10"/>
    <n v="227"/>
    <n v="2"/>
    <x v="5"/>
    <x v="1"/>
    <n v="7.1543820287612663"/>
    <n v="3"/>
    <x v="12"/>
    <n v="2.9162749277129287"/>
    <n v="7"/>
    <n v="0"/>
    <n v="0"/>
    <n v="1"/>
    <n v="0"/>
    <n v="0"/>
    <n v="0"/>
    <n v="0"/>
    <x v="4"/>
  </r>
  <r>
    <n v="9405"/>
    <n v="1954"/>
    <x v="20"/>
    <x v="0"/>
    <x v="0"/>
    <x v="1"/>
    <x v="1"/>
    <x v="0"/>
    <x v="962"/>
    <x v="5"/>
    <n v="1"/>
    <n v="1"/>
    <x v="0"/>
    <d v="2012-10-15T00:00:00"/>
    <x v="314"/>
    <d v="2021-02-05T00:00:00"/>
    <x v="85"/>
    <n v="84"/>
    <n v="3"/>
    <n v="61"/>
    <n v="2"/>
    <n v="1"/>
    <n v="21"/>
    <n v="3"/>
    <x v="9"/>
    <x v="2"/>
    <n v="2.6322114152221543"/>
    <n v="1"/>
    <x v="7"/>
    <n v="3.9386309452895563"/>
    <n v="7"/>
    <n v="0"/>
    <n v="0"/>
    <n v="0"/>
    <n v="0"/>
    <n v="0"/>
    <n v="1"/>
    <n v="0"/>
    <x v="3"/>
  </r>
  <r>
    <n v="3783"/>
    <n v="1959"/>
    <x v="34"/>
    <x v="0"/>
    <x v="0"/>
    <x v="1"/>
    <x v="1"/>
    <x v="0"/>
    <x v="963"/>
    <x v="5"/>
    <n v="1"/>
    <n v="1"/>
    <x v="0"/>
    <d v="2014-03-24T00:00:00"/>
    <x v="514"/>
    <d v="2021-02-05T00:00:00"/>
    <x v="82"/>
    <n v="105"/>
    <n v="0"/>
    <n v="10"/>
    <n v="0"/>
    <n v="1"/>
    <n v="0"/>
    <n v="2"/>
    <x v="12"/>
    <x v="0"/>
    <n v="2.3908162244357936"/>
    <n v="1"/>
    <x v="7"/>
    <n v="3.7782555389202273"/>
    <n v="5"/>
    <n v="0"/>
    <n v="0"/>
    <n v="0"/>
    <n v="0"/>
    <n v="0"/>
    <n v="0"/>
    <n v="0"/>
    <x v="3"/>
  </r>
  <r>
    <n v="5221"/>
    <n v="1957"/>
    <x v="50"/>
    <x v="2"/>
    <x v="2"/>
    <x v="1"/>
    <x v="1"/>
    <x v="0"/>
    <x v="964"/>
    <x v="5"/>
    <n v="0"/>
    <n v="1"/>
    <x v="2"/>
    <d v="2012-12-01T00:00:00"/>
    <x v="462"/>
    <d v="2021-02-05T00:00:00"/>
    <x v="69"/>
    <n v="714"/>
    <n v="8"/>
    <n v="99"/>
    <n v="11"/>
    <n v="0"/>
    <n v="47"/>
    <n v="4"/>
    <x v="11"/>
    <x v="1"/>
    <n v="9.8136474297589427"/>
    <n v="7"/>
    <x v="8"/>
    <n v="4.9854292104061475"/>
    <n v="8"/>
    <n v="0"/>
    <n v="0"/>
    <n v="1"/>
    <n v="0"/>
    <n v="0"/>
    <n v="0"/>
    <n v="0"/>
    <x v="5"/>
  </r>
  <r>
    <n v="1212"/>
    <n v="1973"/>
    <x v="3"/>
    <x v="2"/>
    <x v="2"/>
    <x v="1"/>
    <x v="1"/>
    <x v="0"/>
    <x v="965"/>
    <x v="5"/>
    <n v="1"/>
    <n v="0"/>
    <x v="2"/>
    <d v="2013-08-13T00:00:00"/>
    <x v="515"/>
    <d v="2021-02-05T00:00:00"/>
    <x v="39"/>
    <n v="384"/>
    <n v="25"/>
    <n v="292"/>
    <n v="130"/>
    <n v="41"/>
    <n v="64"/>
    <n v="3"/>
    <x v="7"/>
    <x v="1"/>
    <n v="8.3001493993306106"/>
    <n v="8"/>
    <x v="11"/>
    <n v="5.990088900804766"/>
    <n v="6"/>
    <n v="0"/>
    <n v="0"/>
    <n v="1"/>
    <n v="0"/>
    <n v="0"/>
    <n v="0"/>
    <n v="0"/>
    <x v="0"/>
  </r>
  <r>
    <n v="3732"/>
    <n v="1955"/>
    <x v="49"/>
    <x v="1"/>
    <x v="1"/>
    <x v="1"/>
    <x v="1"/>
    <x v="0"/>
    <x v="966"/>
    <x v="5"/>
    <n v="0"/>
    <n v="1"/>
    <x v="2"/>
    <d v="2013-02-04T00:00:00"/>
    <x v="502"/>
    <d v="2021-02-05T00:00:00"/>
    <x v="31"/>
    <n v="393"/>
    <n v="0"/>
    <n v="239"/>
    <n v="90"/>
    <n v="69"/>
    <n v="69"/>
    <n v="6"/>
    <x v="8"/>
    <x v="2"/>
    <n v="5.3394072796758287"/>
    <n v="7"/>
    <x v="4"/>
    <n v="8.6923826459985438"/>
    <n v="4"/>
    <n v="0"/>
    <n v="0"/>
    <n v="0"/>
    <n v="0"/>
    <n v="0"/>
    <n v="0"/>
    <n v="0"/>
    <x v="4"/>
  </r>
  <r>
    <n v="2928"/>
    <n v="1975"/>
    <x v="6"/>
    <x v="0"/>
    <x v="0"/>
    <x v="3"/>
    <x v="3"/>
    <x v="1"/>
    <x v="967"/>
    <x v="5"/>
    <n v="0"/>
    <n v="1"/>
    <x v="2"/>
    <d v="2012-12-01T00:00:00"/>
    <x v="462"/>
    <d v="2021-02-05T00:00:00"/>
    <x v="95"/>
    <n v="789"/>
    <n v="0"/>
    <n v="142"/>
    <n v="12"/>
    <n v="9"/>
    <n v="38"/>
    <n v="2"/>
    <x v="12"/>
    <x v="0"/>
    <n v="2.2180603416002964"/>
    <n v="4"/>
    <x v="5"/>
    <n v="7.9046833794649247"/>
    <n v="8"/>
    <n v="0"/>
    <n v="0"/>
    <n v="0"/>
    <n v="0"/>
    <n v="0"/>
    <n v="0"/>
    <n v="0"/>
    <x v="0"/>
  </r>
  <r>
    <n v="2920"/>
    <n v="1975"/>
    <x v="6"/>
    <x v="0"/>
    <x v="0"/>
    <x v="3"/>
    <x v="3"/>
    <x v="1"/>
    <x v="967"/>
    <x v="5"/>
    <n v="0"/>
    <n v="1"/>
    <x v="2"/>
    <d v="2012-12-01T00:00:00"/>
    <x v="462"/>
    <d v="2021-02-05T00:00:00"/>
    <x v="95"/>
    <n v="789"/>
    <n v="0"/>
    <n v="142"/>
    <n v="12"/>
    <n v="9"/>
    <n v="38"/>
    <n v="2"/>
    <x v="12"/>
    <x v="0"/>
    <n v="2.357637047781739"/>
    <n v="4"/>
    <x v="5"/>
    <n v="7.9721129563531772"/>
    <n v="8"/>
    <n v="0"/>
    <n v="0"/>
    <n v="0"/>
    <n v="0"/>
    <n v="0"/>
    <n v="0"/>
    <n v="0"/>
    <x v="7"/>
  </r>
  <r>
    <n v="3635"/>
    <n v="1962"/>
    <x v="39"/>
    <x v="0"/>
    <x v="0"/>
    <x v="3"/>
    <x v="3"/>
    <x v="1"/>
    <x v="968"/>
    <x v="5"/>
    <n v="0"/>
    <n v="1"/>
    <x v="2"/>
    <d v="2014-05-07T00:00:00"/>
    <x v="149"/>
    <d v="2021-02-05T00:00:00"/>
    <x v="11"/>
    <n v="492"/>
    <n v="0"/>
    <n v="37"/>
    <n v="7"/>
    <n v="0"/>
    <n v="42"/>
    <n v="3"/>
    <x v="4"/>
    <x v="2"/>
    <n v="6.3865826847614544"/>
    <n v="3"/>
    <x v="5"/>
    <n v="7.9231647471246198"/>
    <n v="5"/>
    <n v="0"/>
    <n v="0"/>
    <n v="0"/>
    <n v="0"/>
    <n v="0"/>
    <n v="0"/>
    <n v="0"/>
    <x v="3"/>
  </r>
  <r>
    <n v="1131"/>
    <n v="1967"/>
    <x v="51"/>
    <x v="0"/>
    <x v="0"/>
    <x v="3"/>
    <x v="3"/>
    <x v="1"/>
    <x v="969"/>
    <x v="5"/>
    <n v="0"/>
    <n v="1"/>
    <x v="2"/>
    <d v="2014-04-05T00:00:00"/>
    <x v="68"/>
    <d v="2021-02-05T00:00:00"/>
    <x v="10"/>
    <n v="85"/>
    <n v="0"/>
    <n v="3"/>
    <n v="0"/>
    <n v="0"/>
    <n v="7"/>
    <n v="1"/>
    <x v="12"/>
    <x v="0"/>
    <n v="1.6759224872533693"/>
    <n v="0"/>
    <x v="7"/>
    <n v="4.1596809687404832"/>
    <n v="3"/>
    <n v="0"/>
    <n v="0"/>
    <n v="0"/>
    <n v="0"/>
    <n v="0"/>
    <n v="0"/>
    <n v="0"/>
    <x v="3"/>
  </r>
  <r>
    <n v="378"/>
    <n v="1971"/>
    <x v="2"/>
    <x v="2"/>
    <x v="2"/>
    <x v="1"/>
    <x v="1"/>
    <x v="0"/>
    <x v="970"/>
    <x v="5"/>
    <n v="0"/>
    <n v="0"/>
    <x v="1"/>
    <d v="2012-12-30T00:00:00"/>
    <x v="423"/>
    <d v="2021-02-05T00:00:00"/>
    <x v="64"/>
    <n v="283"/>
    <n v="112"/>
    <n v="151"/>
    <n v="51"/>
    <n v="72"/>
    <n v="125"/>
    <n v="2"/>
    <x v="5"/>
    <x v="1"/>
    <n v="6.8503824267673572"/>
    <n v="2"/>
    <x v="3"/>
    <n v="10.305822059919151"/>
    <n v="6"/>
    <n v="0"/>
    <n v="0"/>
    <n v="0"/>
    <n v="0"/>
    <n v="0"/>
    <n v="0"/>
    <n v="0"/>
    <x v="0"/>
  </r>
  <r>
    <n v="1440"/>
    <n v="1978"/>
    <x v="37"/>
    <x v="3"/>
    <x v="1"/>
    <x v="0"/>
    <x v="0"/>
    <x v="0"/>
    <x v="971"/>
    <x v="5"/>
    <n v="0"/>
    <n v="0"/>
    <x v="1"/>
    <d v="2012-09-04T00:00:00"/>
    <x v="244"/>
    <d v="2021-02-05T00:00:00"/>
    <x v="28"/>
    <n v="367"/>
    <n v="17"/>
    <n v="241"/>
    <n v="104"/>
    <n v="188"/>
    <n v="232"/>
    <n v="2"/>
    <x v="3"/>
    <x v="1"/>
    <n v="8.8991776212970475"/>
    <n v="5"/>
    <x v="4"/>
    <n v="9.2453710109288103"/>
    <n v="7"/>
    <n v="0"/>
    <n v="0"/>
    <n v="0"/>
    <n v="0"/>
    <n v="0"/>
    <n v="0"/>
    <n v="0"/>
    <x v="0"/>
  </r>
  <r>
    <n v="2683"/>
    <n v="1969"/>
    <x v="16"/>
    <x v="2"/>
    <x v="2"/>
    <x v="1"/>
    <x v="1"/>
    <x v="0"/>
    <x v="972"/>
    <x v="5"/>
    <n v="0"/>
    <n v="2"/>
    <x v="0"/>
    <d v="2013-02-02T00:00:00"/>
    <x v="237"/>
    <d v="2021-02-05T00:00:00"/>
    <x v="68"/>
    <n v="295"/>
    <n v="106"/>
    <n v="271"/>
    <n v="75"/>
    <n v="98"/>
    <n v="65"/>
    <n v="4"/>
    <x v="4"/>
    <x v="2"/>
    <n v="5.6891565250428151"/>
    <n v="4"/>
    <x v="9"/>
    <n v="12.089014421695492"/>
    <n v="6"/>
    <n v="0"/>
    <n v="0"/>
    <n v="0"/>
    <n v="0"/>
    <n v="0"/>
    <n v="0"/>
    <n v="0"/>
    <x v="4"/>
  </r>
  <r>
    <n v="10702"/>
    <n v="1984"/>
    <x v="32"/>
    <x v="2"/>
    <x v="2"/>
    <x v="3"/>
    <x v="3"/>
    <x v="1"/>
    <x v="972"/>
    <x v="5"/>
    <n v="1"/>
    <n v="0"/>
    <x v="2"/>
    <d v="2012-11-03T00:00:00"/>
    <x v="516"/>
    <d v="2021-02-05T00:00:00"/>
    <x v="53"/>
    <n v="185"/>
    <n v="8"/>
    <n v="133"/>
    <n v="56"/>
    <n v="56"/>
    <n v="12"/>
    <n v="2"/>
    <x v="5"/>
    <x v="1"/>
    <n v="7.1994669126756596"/>
    <n v="1"/>
    <x v="6"/>
    <n v="6.9105608004223926"/>
    <n v="7"/>
    <n v="0"/>
    <n v="0"/>
    <n v="0"/>
    <n v="0"/>
    <n v="0"/>
    <n v="0"/>
    <n v="0"/>
    <x v="0"/>
  </r>
  <r>
    <n v="3712"/>
    <n v="1959"/>
    <x v="34"/>
    <x v="2"/>
    <x v="2"/>
    <x v="2"/>
    <x v="2"/>
    <x v="1"/>
    <x v="973"/>
    <x v="5"/>
    <n v="0"/>
    <n v="0"/>
    <x v="1"/>
    <d v="2013-08-28T00:00:00"/>
    <x v="208"/>
    <d v="2021-02-05T00:00:00"/>
    <x v="95"/>
    <n v="212"/>
    <n v="5"/>
    <n v="33"/>
    <n v="7"/>
    <n v="0"/>
    <n v="2"/>
    <n v="1"/>
    <x v="9"/>
    <x v="2"/>
    <n v="2.9968904955696987"/>
    <n v="2"/>
    <x v="11"/>
    <n v="5.7913753311561891"/>
    <n v="4"/>
    <n v="0"/>
    <n v="0"/>
    <n v="0"/>
    <n v="1"/>
    <n v="0"/>
    <n v="0"/>
    <n v="0"/>
    <x v="2"/>
  </r>
  <r>
    <n v="9760"/>
    <n v="1963"/>
    <x v="52"/>
    <x v="0"/>
    <x v="0"/>
    <x v="4"/>
    <x v="4"/>
    <x v="1"/>
    <x v="974"/>
    <x v="5"/>
    <n v="0"/>
    <n v="1"/>
    <x v="2"/>
    <d v="2013-01-25T00:00:00"/>
    <x v="475"/>
    <d v="2021-02-05T00:00:00"/>
    <x v="50"/>
    <n v="953"/>
    <n v="0"/>
    <n v="71"/>
    <n v="0"/>
    <n v="0"/>
    <n v="174"/>
    <n v="6"/>
    <x v="11"/>
    <x v="1"/>
    <n v="9.6887045968619603"/>
    <n v="5"/>
    <x v="3"/>
    <n v="9.9012537591472469"/>
    <n v="8"/>
    <n v="0"/>
    <n v="0"/>
    <n v="0"/>
    <n v="0"/>
    <n v="0"/>
    <n v="1"/>
    <n v="0"/>
    <x v="3"/>
  </r>
  <r>
    <n v="7101"/>
    <n v="1963"/>
    <x v="52"/>
    <x v="0"/>
    <x v="0"/>
    <x v="4"/>
    <x v="4"/>
    <x v="1"/>
    <x v="974"/>
    <x v="5"/>
    <n v="0"/>
    <n v="1"/>
    <x v="2"/>
    <d v="2013-01-25T00:00:00"/>
    <x v="475"/>
    <d v="2021-02-05T00:00:00"/>
    <x v="50"/>
    <n v="953"/>
    <n v="0"/>
    <n v="71"/>
    <n v="0"/>
    <n v="0"/>
    <n v="174"/>
    <n v="6"/>
    <x v="11"/>
    <x v="1"/>
    <n v="10.305488075858287"/>
    <n v="5"/>
    <x v="3"/>
    <n v="9.7781209119257362"/>
    <n v="8"/>
    <n v="0"/>
    <n v="0"/>
    <n v="0"/>
    <n v="0"/>
    <n v="0"/>
    <n v="0"/>
    <n v="0"/>
    <x v="0"/>
  </r>
  <r>
    <n v="6181"/>
    <n v="1950"/>
    <x v="48"/>
    <x v="3"/>
    <x v="1"/>
    <x v="0"/>
    <x v="0"/>
    <x v="0"/>
    <x v="975"/>
    <x v="5"/>
    <n v="0"/>
    <n v="0"/>
    <x v="1"/>
    <d v="2012-07-31T00:00:00"/>
    <x v="517"/>
    <d v="2021-02-05T00:00:00"/>
    <x v="8"/>
    <n v="488"/>
    <n v="21"/>
    <n v="238"/>
    <n v="56"/>
    <n v="108"/>
    <n v="28"/>
    <n v="1"/>
    <x v="7"/>
    <x v="1"/>
    <n v="8.1408572760036559"/>
    <n v="7"/>
    <x v="10"/>
    <n v="11.284995719442545"/>
    <n v="6"/>
    <n v="0"/>
    <n v="0"/>
    <n v="0"/>
    <n v="0"/>
    <n v="0"/>
    <n v="0"/>
    <n v="0"/>
    <x v="1"/>
  </r>
  <r>
    <n v="7264"/>
    <n v="1978"/>
    <x v="37"/>
    <x v="3"/>
    <x v="1"/>
    <x v="3"/>
    <x v="3"/>
    <x v="1"/>
    <x v="976"/>
    <x v="5"/>
    <n v="2"/>
    <n v="1"/>
    <x v="3"/>
    <d v="2014-05-12T00:00:00"/>
    <x v="155"/>
    <d v="2021-02-05T00:00:00"/>
    <x v="38"/>
    <n v="12"/>
    <n v="0"/>
    <n v="4"/>
    <n v="0"/>
    <n v="0"/>
    <n v="1"/>
    <n v="1"/>
    <x v="1"/>
    <x v="0"/>
    <n v="1.3167023296789369"/>
    <n v="0"/>
    <x v="13"/>
    <n v="2.3418910360499048"/>
    <n v="8"/>
    <n v="0"/>
    <n v="0"/>
    <n v="0"/>
    <n v="0"/>
    <n v="0"/>
    <n v="0"/>
    <n v="0"/>
    <x v="3"/>
  </r>
  <r>
    <n v="6387"/>
    <n v="1976"/>
    <x v="0"/>
    <x v="0"/>
    <x v="0"/>
    <x v="0"/>
    <x v="0"/>
    <x v="0"/>
    <x v="977"/>
    <x v="5"/>
    <n v="1"/>
    <n v="1"/>
    <x v="0"/>
    <d v="2014-05-08T00:00:00"/>
    <x v="61"/>
    <d v="2021-02-05T00:00:00"/>
    <x v="98"/>
    <n v="42"/>
    <n v="0"/>
    <n v="17"/>
    <n v="0"/>
    <n v="0"/>
    <n v="18"/>
    <n v="3"/>
    <x v="12"/>
    <x v="0"/>
    <n v="1.7142522827199473"/>
    <n v="1"/>
    <x v="12"/>
    <n v="2.8402551887869234"/>
    <n v="5"/>
    <n v="0"/>
    <n v="0"/>
    <n v="1"/>
    <n v="0"/>
    <n v="0"/>
    <n v="0"/>
    <n v="0"/>
    <x v="3"/>
  </r>
  <r>
    <n v="4184"/>
    <n v="1950"/>
    <x v="48"/>
    <x v="0"/>
    <x v="0"/>
    <x v="0"/>
    <x v="0"/>
    <x v="0"/>
    <x v="978"/>
    <x v="5"/>
    <n v="0"/>
    <n v="1"/>
    <x v="2"/>
    <d v="2014-06-07T00:00:00"/>
    <x v="115"/>
    <d v="2021-02-05T00:00:00"/>
    <x v="79"/>
    <n v="189"/>
    <n v="2"/>
    <n v="29"/>
    <n v="3"/>
    <n v="2"/>
    <n v="40"/>
    <n v="2"/>
    <x v="9"/>
    <x v="2"/>
    <n v="2.7211471749603682"/>
    <n v="2"/>
    <x v="8"/>
    <n v="5.2751293664968841"/>
    <n v="4"/>
    <n v="0"/>
    <n v="0"/>
    <n v="0"/>
    <n v="0"/>
    <n v="0"/>
    <n v="0"/>
    <n v="0"/>
    <x v="0"/>
  </r>
  <r>
    <n v="1045"/>
    <n v="1965"/>
    <x v="42"/>
    <x v="2"/>
    <x v="2"/>
    <x v="0"/>
    <x v="0"/>
    <x v="0"/>
    <x v="979"/>
    <x v="5"/>
    <n v="0"/>
    <n v="1"/>
    <x v="2"/>
    <d v="2012-08-16T00:00:00"/>
    <x v="506"/>
    <d v="2021-02-05T00:00:00"/>
    <x v="74"/>
    <n v="112"/>
    <n v="10"/>
    <n v="107"/>
    <n v="30"/>
    <n v="0"/>
    <n v="20"/>
    <n v="2"/>
    <x v="8"/>
    <x v="2"/>
    <n v="5.1443535165773486"/>
    <n v="2"/>
    <x v="7"/>
    <n v="3.6765502301307853"/>
    <n v="7"/>
    <n v="0"/>
    <n v="0"/>
    <n v="0"/>
    <n v="0"/>
    <n v="0"/>
    <n v="0"/>
    <n v="0"/>
    <x v="0"/>
  </r>
  <r>
    <n v="641"/>
    <n v="1967"/>
    <x v="51"/>
    <x v="2"/>
    <x v="2"/>
    <x v="3"/>
    <x v="3"/>
    <x v="1"/>
    <x v="980"/>
    <x v="5"/>
    <n v="0"/>
    <n v="1"/>
    <x v="2"/>
    <d v="2014-04-04T00:00:00"/>
    <x v="518"/>
    <d v="2021-02-05T00:00:00"/>
    <x v="24"/>
    <n v="59"/>
    <n v="0"/>
    <n v="12"/>
    <n v="0"/>
    <n v="0"/>
    <n v="48"/>
    <n v="1"/>
    <x v="12"/>
    <x v="0"/>
    <n v="2.196729843947185"/>
    <n v="2"/>
    <x v="13"/>
    <n v="1.6004643744385814"/>
    <n v="4"/>
    <n v="0"/>
    <n v="0"/>
    <n v="1"/>
    <n v="0"/>
    <n v="0"/>
    <n v="0"/>
    <n v="0"/>
    <x v="2"/>
  </r>
  <r>
    <n v="675"/>
    <n v="1973"/>
    <x v="3"/>
    <x v="1"/>
    <x v="1"/>
    <x v="2"/>
    <x v="2"/>
    <x v="1"/>
    <x v="981"/>
    <x v="5"/>
    <n v="1"/>
    <n v="1"/>
    <x v="0"/>
    <d v="2013-05-17T00:00:00"/>
    <x v="175"/>
    <d v="2021-02-05T00:00:00"/>
    <x v="53"/>
    <n v="146"/>
    <n v="0"/>
    <n v="93"/>
    <n v="7"/>
    <n v="13"/>
    <n v="73"/>
    <n v="5"/>
    <x v="6"/>
    <x v="2"/>
    <n v="3.9299744276843649"/>
    <n v="2"/>
    <x v="8"/>
    <n v="4.9325673359457127"/>
    <n v="7"/>
    <n v="0"/>
    <n v="0"/>
    <n v="0"/>
    <n v="0"/>
    <n v="0"/>
    <n v="0"/>
    <n v="0"/>
    <x v="0"/>
  </r>
  <r>
    <n v="5589"/>
    <n v="1964"/>
    <x v="40"/>
    <x v="2"/>
    <x v="2"/>
    <x v="2"/>
    <x v="2"/>
    <x v="1"/>
    <x v="982"/>
    <x v="5"/>
    <n v="0"/>
    <n v="1"/>
    <x v="2"/>
    <d v="2012-08-31T00:00:00"/>
    <x v="357"/>
    <d v="2021-02-05T00:00:00"/>
    <x v="59"/>
    <n v="631"/>
    <n v="0"/>
    <n v="115"/>
    <n v="10"/>
    <n v="7"/>
    <n v="30"/>
    <n v="3"/>
    <x v="3"/>
    <x v="1"/>
    <n v="8.67007423040174"/>
    <n v="2"/>
    <x v="3"/>
    <n v="10.123288761184471"/>
    <n v="7"/>
    <n v="0"/>
    <n v="0"/>
    <n v="0"/>
    <n v="0"/>
    <n v="0"/>
    <n v="0"/>
    <n v="0"/>
    <x v="2"/>
  </r>
  <r>
    <n v="11039"/>
    <n v="1975"/>
    <x v="6"/>
    <x v="2"/>
    <x v="2"/>
    <x v="1"/>
    <x v="1"/>
    <x v="0"/>
    <x v="983"/>
    <x v="5"/>
    <n v="0"/>
    <n v="1"/>
    <x v="2"/>
    <d v="2013-09-17T00:00:00"/>
    <x v="156"/>
    <d v="2021-02-05T00:00:00"/>
    <x v="81"/>
    <n v="82"/>
    <n v="33"/>
    <n v="54"/>
    <n v="71"/>
    <n v="30"/>
    <n v="41"/>
    <n v="2"/>
    <x v="8"/>
    <x v="2"/>
    <n v="4.8317753356186719"/>
    <n v="2"/>
    <x v="7"/>
    <n v="3.8965442312422556"/>
    <n v="5"/>
    <n v="0"/>
    <n v="0"/>
    <n v="0"/>
    <n v="0"/>
    <n v="0"/>
    <n v="0"/>
    <n v="0"/>
    <x v="0"/>
  </r>
  <r>
    <n v="4682"/>
    <n v="1958"/>
    <x v="18"/>
    <x v="2"/>
    <x v="2"/>
    <x v="1"/>
    <x v="1"/>
    <x v="0"/>
    <x v="984"/>
    <x v="5"/>
    <n v="0"/>
    <n v="0"/>
    <x v="1"/>
    <d v="2013-10-15T00:00:00"/>
    <x v="519"/>
    <d v="2021-02-05T00:00:00"/>
    <x v="61"/>
    <n v="99"/>
    <n v="27"/>
    <n v="102"/>
    <n v="28"/>
    <n v="48"/>
    <n v="6"/>
    <n v="1"/>
    <x v="12"/>
    <x v="0"/>
    <n v="1.6699941500040794"/>
    <n v="2"/>
    <x v="5"/>
    <n v="7.7342557051557446"/>
    <n v="1"/>
    <n v="0"/>
    <n v="0"/>
    <n v="0"/>
    <n v="0"/>
    <n v="0"/>
    <n v="0"/>
    <n v="0"/>
    <x v="5"/>
  </r>
  <r>
    <n v="11100"/>
    <n v="1972"/>
    <x v="38"/>
    <x v="2"/>
    <x v="2"/>
    <x v="2"/>
    <x v="2"/>
    <x v="1"/>
    <x v="985"/>
    <x v="5"/>
    <n v="1"/>
    <n v="1"/>
    <x v="0"/>
    <d v="2013-04-11T00:00:00"/>
    <x v="520"/>
    <d v="2021-02-05T00:00:00"/>
    <x v="2"/>
    <n v="51"/>
    <n v="2"/>
    <n v="7"/>
    <n v="0"/>
    <n v="1"/>
    <n v="2"/>
    <n v="2"/>
    <x v="12"/>
    <x v="0"/>
    <n v="2.3927628691237737"/>
    <n v="0"/>
    <x v="12"/>
    <n v="3.1578351959671389"/>
    <n v="7"/>
    <n v="0"/>
    <n v="0"/>
    <n v="0"/>
    <n v="0"/>
    <n v="0"/>
    <n v="0"/>
    <n v="0"/>
    <x v="4"/>
  </r>
  <r>
    <n v="2853"/>
    <n v="1980"/>
    <x v="13"/>
    <x v="2"/>
    <x v="2"/>
    <x v="3"/>
    <x v="3"/>
    <x v="1"/>
    <x v="986"/>
    <x v="5"/>
    <n v="1"/>
    <n v="0"/>
    <x v="2"/>
    <d v="2014-03-11T00:00:00"/>
    <x v="521"/>
    <d v="2021-02-05T00:00:00"/>
    <x v="80"/>
    <n v="60"/>
    <n v="51"/>
    <n v="87"/>
    <n v="6"/>
    <n v="20"/>
    <n v="51"/>
    <n v="2"/>
    <x v="6"/>
    <x v="2"/>
    <n v="3.7907517090612677"/>
    <n v="2"/>
    <x v="7"/>
    <n v="4.0402269315242814"/>
    <n v="5"/>
    <n v="0"/>
    <n v="0"/>
    <n v="0"/>
    <n v="0"/>
    <n v="0"/>
    <n v="0"/>
    <n v="0"/>
    <x v="4"/>
  </r>
  <r>
    <n v="8286"/>
    <n v="1965"/>
    <x v="42"/>
    <x v="0"/>
    <x v="0"/>
    <x v="0"/>
    <x v="0"/>
    <x v="0"/>
    <x v="987"/>
    <x v="5"/>
    <n v="0"/>
    <n v="1"/>
    <x v="2"/>
    <d v="2013-08-20T00:00:00"/>
    <x v="163"/>
    <d v="2021-02-05T00:00:00"/>
    <x v="74"/>
    <n v="98"/>
    <n v="1"/>
    <n v="17"/>
    <n v="0"/>
    <n v="1"/>
    <n v="5"/>
    <n v="1"/>
    <x v="9"/>
    <x v="2"/>
    <n v="3.35406289266255"/>
    <n v="0"/>
    <x v="7"/>
    <n v="3.6391951498605732"/>
    <n v="7"/>
    <n v="0"/>
    <n v="0"/>
    <n v="0"/>
    <n v="1"/>
    <n v="0"/>
    <n v="0"/>
    <n v="0"/>
    <x v="3"/>
  </r>
  <r>
    <n v="6497"/>
    <n v="1960"/>
    <x v="11"/>
    <x v="2"/>
    <x v="2"/>
    <x v="1"/>
    <x v="1"/>
    <x v="0"/>
    <x v="988"/>
    <x v="5"/>
    <n v="0"/>
    <n v="1"/>
    <x v="2"/>
    <d v="2012-11-07T00:00:00"/>
    <x v="131"/>
    <d v="2021-02-05T00:00:00"/>
    <x v="27"/>
    <n v="293"/>
    <n v="6"/>
    <n v="23"/>
    <n v="13"/>
    <n v="6"/>
    <n v="92"/>
    <n v="4"/>
    <x v="4"/>
    <x v="2"/>
    <n v="6.2595219413998437"/>
    <n v="2"/>
    <x v="8"/>
    <n v="5.2106522305001359"/>
    <n v="8"/>
    <n v="0"/>
    <n v="0"/>
    <n v="0"/>
    <n v="0"/>
    <n v="0"/>
    <n v="0"/>
    <n v="0"/>
    <x v="6"/>
  </r>
  <r>
    <n v="7698"/>
    <n v="1976"/>
    <x v="0"/>
    <x v="0"/>
    <x v="0"/>
    <x v="1"/>
    <x v="1"/>
    <x v="0"/>
    <x v="989"/>
    <x v="5"/>
    <n v="0"/>
    <n v="1"/>
    <x v="2"/>
    <d v="2014-05-11T00:00:00"/>
    <x v="90"/>
    <d v="2021-02-05T00:00:00"/>
    <x v="6"/>
    <n v="152"/>
    <n v="3"/>
    <n v="22"/>
    <n v="2"/>
    <n v="5"/>
    <n v="7"/>
    <n v="1"/>
    <x v="6"/>
    <x v="2"/>
    <n v="4.2131933116610307"/>
    <n v="1"/>
    <x v="7"/>
    <n v="4.1285039693383885"/>
    <n v="5"/>
    <n v="0"/>
    <n v="0"/>
    <n v="0"/>
    <n v="0"/>
    <n v="0"/>
    <n v="0"/>
    <n v="0"/>
    <x v="2"/>
  </r>
  <r>
    <n v="5092"/>
    <n v="1949"/>
    <x v="5"/>
    <x v="0"/>
    <x v="0"/>
    <x v="4"/>
    <x v="4"/>
    <x v="1"/>
    <x v="990"/>
    <x v="5"/>
    <n v="0"/>
    <n v="1"/>
    <x v="2"/>
    <d v="2013-02-12T00:00:00"/>
    <x v="509"/>
    <d v="2021-02-05T00:00:00"/>
    <x v="98"/>
    <n v="380"/>
    <n v="0"/>
    <n v="47"/>
    <n v="6"/>
    <n v="0"/>
    <n v="34"/>
    <n v="4"/>
    <x v="5"/>
    <x v="1"/>
    <n v="6.6993812388893765"/>
    <n v="1"/>
    <x v="6"/>
    <n v="7.0868879766657518"/>
    <n v="8"/>
    <n v="0"/>
    <n v="0"/>
    <n v="0"/>
    <n v="1"/>
    <n v="0"/>
    <n v="1"/>
    <n v="0"/>
    <x v="0"/>
  </r>
  <r>
    <n v="3202"/>
    <n v="1987"/>
    <x v="15"/>
    <x v="0"/>
    <x v="0"/>
    <x v="1"/>
    <x v="1"/>
    <x v="0"/>
    <x v="991"/>
    <x v="5"/>
    <n v="0"/>
    <n v="0"/>
    <x v="1"/>
    <d v="2012-10-01T00:00:00"/>
    <x v="354"/>
    <d v="2021-02-05T00:00:00"/>
    <x v="14"/>
    <n v="1166"/>
    <n v="0"/>
    <n v="48"/>
    <n v="0"/>
    <n v="0"/>
    <n v="36"/>
    <n v="1"/>
    <x v="6"/>
    <x v="2"/>
    <n v="3.9253083251485039"/>
    <n v="4"/>
    <x v="3"/>
    <n v="10.228515263018268"/>
    <n v="8"/>
    <n v="0"/>
    <n v="0"/>
    <n v="0"/>
    <n v="1"/>
    <n v="1"/>
    <n v="0"/>
    <n v="0"/>
    <x v="3"/>
  </r>
  <r>
    <n v="709"/>
    <n v="1952"/>
    <x v="41"/>
    <x v="2"/>
    <x v="2"/>
    <x v="2"/>
    <x v="2"/>
    <x v="1"/>
    <x v="992"/>
    <x v="5"/>
    <n v="0"/>
    <n v="1"/>
    <x v="2"/>
    <d v="2012-12-09T00:00:00"/>
    <x v="440"/>
    <d v="2021-02-05T00:00:00"/>
    <x v="40"/>
    <n v="787"/>
    <n v="20"/>
    <n v="204"/>
    <n v="0"/>
    <n v="0"/>
    <n v="92"/>
    <n v="3"/>
    <x v="12"/>
    <x v="0"/>
    <n v="1.9835429673434508"/>
    <n v="2"/>
    <x v="10"/>
    <n v="10.764867757461877"/>
    <n v="8"/>
    <n v="0"/>
    <n v="0"/>
    <n v="0"/>
    <n v="0"/>
    <n v="0"/>
    <n v="0"/>
    <n v="0"/>
    <x v="3"/>
  </r>
  <r>
    <n v="10664"/>
    <n v="1949"/>
    <x v="5"/>
    <x v="1"/>
    <x v="1"/>
    <x v="4"/>
    <x v="4"/>
    <x v="1"/>
    <x v="993"/>
    <x v="5"/>
    <n v="0"/>
    <n v="1"/>
    <x v="2"/>
    <d v="2013-09-07T00:00:00"/>
    <x v="522"/>
    <d v="2021-02-05T00:00:00"/>
    <x v="70"/>
    <n v="400"/>
    <n v="4"/>
    <n v="35"/>
    <n v="6"/>
    <n v="0"/>
    <n v="22"/>
    <n v="2"/>
    <x v="3"/>
    <x v="1"/>
    <n v="9.309671578959696"/>
    <n v="1"/>
    <x v="8"/>
    <n v="5.1820368775045687"/>
    <n v="8"/>
    <n v="0"/>
    <n v="0"/>
    <n v="0"/>
    <n v="0"/>
    <n v="0"/>
    <n v="0"/>
    <n v="0"/>
    <x v="0"/>
  </r>
  <r>
    <n v="7938"/>
    <n v="1958"/>
    <x v="18"/>
    <x v="0"/>
    <x v="0"/>
    <x v="0"/>
    <x v="0"/>
    <x v="0"/>
    <x v="994"/>
    <x v="5"/>
    <n v="0"/>
    <n v="1"/>
    <x v="2"/>
    <d v="2013-10-03T00:00:00"/>
    <x v="427"/>
    <d v="2021-02-05T00:00:00"/>
    <x v="83"/>
    <n v="350"/>
    <n v="8"/>
    <n v="66"/>
    <n v="17"/>
    <n v="4"/>
    <n v="4"/>
    <n v="2"/>
    <x v="9"/>
    <x v="2"/>
    <n v="3.112938566709305"/>
    <n v="2"/>
    <x v="3"/>
    <n v="10.397761006231086"/>
    <n v="3"/>
    <n v="0"/>
    <n v="0"/>
    <n v="0"/>
    <n v="0"/>
    <n v="0"/>
    <n v="0"/>
    <n v="0"/>
    <x v="5"/>
  </r>
  <r>
    <n v="5837"/>
    <n v="1967"/>
    <x v="51"/>
    <x v="2"/>
    <x v="2"/>
    <x v="1"/>
    <x v="1"/>
    <x v="0"/>
    <x v="995"/>
    <x v="5"/>
    <n v="1"/>
    <n v="1"/>
    <x v="0"/>
    <d v="2012-12-28T00:00:00"/>
    <x v="523"/>
    <d v="2021-02-05T00:00:00"/>
    <x v="53"/>
    <n v="247"/>
    <n v="8"/>
    <n v="160"/>
    <n v="6"/>
    <n v="8"/>
    <n v="65"/>
    <n v="7"/>
    <x v="4"/>
    <x v="2"/>
    <n v="6.3982443379076166"/>
    <n v="3"/>
    <x v="11"/>
    <n v="6.1111714450069332"/>
    <n v="7"/>
    <n v="0"/>
    <n v="0"/>
    <n v="0"/>
    <n v="0"/>
    <n v="0"/>
    <n v="0"/>
    <n v="0"/>
    <x v="0"/>
  </r>
  <r>
    <n v="3602"/>
    <n v="1958"/>
    <x v="18"/>
    <x v="1"/>
    <x v="1"/>
    <x v="1"/>
    <x v="1"/>
    <x v="0"/>
    <x v="996"/>
    <x v="5"/>
    <n v="0"/>
    <n v="1"/>
    <x v="2"/>
    <d v="2013-12-31T00:00:00"/>
    <x v="102"/>
    <d v="2021-02-05T00:00:00"/>
    <x v="25"/>
    <n v="140"/>
    <n v="3"/>
    <n v="29"/>
    <n v="4"/>
    <n v="5"/>
    <n v="14"/>
    <n v="2"/>
    <x v="9"/>
    <x v="2"/>
    <n v="3.0739175160016488"/>
    <n v="2"/>
    <x v="7"/>
    <n v="3.8379704982609635"/>
    <n v="4"/>
    <n v="0"/>
    <n v="0"/>
    <n v="0"/>
    <n v="0"/>
    <n v="0"/>
    <n v="0"/>
    <n v="0"/>
    <x v="0"/>
  </r>
  <r>
    <n v="73"/>
    <n v="1953"/>
    <x v="19"/>
    <x v="0"/>
    <x v="0"/>
    <x v="3"/>
    <x v="3"/>
    <x v="1"/>
    <x v="997"/>
    <x v="5"/>
    <n v="1"/>
    <n v="2"/>
    <x v="3"/>
    <d v="2013-05-26T00:00:00"/>
    <x v="197"/>
    <d v="2021-02-05T00:00:00"/>
    <x v="6"/>
    <n v="14"/>
    <n v="0"/>
    <n v="3"/>
    <n v="0"/>
    <n v="0"/>
    <n v="1"/>
    <n v="1"/>
    <x v="0"/>
    <x v="0"/>
    <n v="-0.20030326671719872"/>
    <n v="0"/>
    <x v="12"/>
    <n v="3.1592089686730249"/>
    <n v="5"/>
    <n v="0"/>
    <n v="0"/>
    <n v="0"/>
    <n v="0"/>
    <n v="0"/>
    <n v="0"/>
    <n v="0"/>
    <x v="2"/>
  </r>
  <r>
    <n v="7108"/>
    <n v="1965"/>
    <x v="42"/>
    <x v="1"/>
    <x v="1"/>
    <x v="4"/>
    <x v="4"/>
    <x v="1"/>
    <x v="998"/>
    <x v="5"/>
    <n v="1"/>
    <n v="1"/>
    <x v="0"/>
    <d v="2012-09-08T00:00:00"/>
    <x v="414"/>
    <d v="2021-02-05T00:00:00"/>
    <x v="10"/>
    <n v="205"/>
    <n v="20"/>
    <n v="47"/>
    <n v="23"/>
    <n v="2"/>
    <n v="56"/>
    <n v="6"/>
    <x v="8"/>
    <x v="2"/>
    <n v="5.3728164844746571"/>
    <n v="2"/>
    <x v="8"/>
    <n v="5.3559235754696699"/>
    <n v="5"/>
    <n v="0"/>
    <n v="0"/>
    <n v="0"/>
    <n v="0"/>
    <n v="0"/>
    <n v="0"/>
    <n v="0"/>
    <x v="3"/>
  </r>
  <r>
    <n v="4552"/>
    <n v="1991"/>
    <x v="29"/>
    <x v="2"/>
    <x v="2"/>
    <x v="1"/>
    <x v="1"/>
    <x v="0"/>
    <x v="999"/>
    <x v="5"/>
    <n v="0"/>
    <n v="0"/>
    <x v="1"/>
    <d v="2013-06-22T00:00:00"/>
    <x v="524"/>
    <d v="2021-02-05T00:00:00"/>
    <x v="2"/>
    <n v="83"/>
    <n v="2"/>
    <n v="101"/>
    <n v="64"/>
    <n v="26"/>
    <n v="117"/>
    <n v="1"/>
    <x v="9"/>
    <x v="2"/>
    <n v="2.7346603476211522"/>
    <n v="5"/>
    <x v="12"/>
    <n v="2.7555359756100111"/>
    <n v="4"/>
    <n v="0"/>
    <n v="0"/>
    <n v="0"/>
    <n v="0"/>
    <n v="0"/>
    <n v="0"/>
    <n v="0"/>
    <x v="0"/>
  </r>
  <r>
    <n v="7375"/>
    <n v="1976"/>
    <x v="0"/>
    <x v="2"/>
    <x v="2"/>
    <x v="0"/>
    <x v="0"/>
    <x v="0"/>
    <x v="1000"/>
    <x v="5"/>
    <n v="0"/>
    <n v="1"/>
    <x v="2"/>
    <d v="2012-10-25T00:00:00"/>
    <x v="525"/>
    <d v="2021-02-05T00:00:00"/>
    <x v="28"/>
    <n v="297"/>
    <n v="7"/>
    <n v="79"/>
    <n v="0"/>
    <n v="11"/>
    <n v="182"/>
    <n v="2"/>
    <x v="7"/>
    <x v="1"/>
    <n v="7.7226576350330758"/>
    <n v="2"/>
    <x v="7"/>
    <n v="3.6004306151909935"/>
    <n v="8"/>
    <n v="0"/>
    <n v="0"/>
    <n v="0"/>
    <n v="0"/>
    <n v="0"/>
    <n v="0"/>
    <n v="0"/>
    <x v="3"/>
  </r>
  <r>
    <n v="10144"/>
    <n v="1976"/>
    <x v="0"/>
    <x v="2"/>
    <x v="2"/>
    <x v="0"/>
    <x v="0"/>
    <x v="0"/>
    <x v="1000"/>
    <x v="5"/>
    <n v="0"/>
    <n v="1"/>
    <x v="2"/>
    <d v="2012-10-25T00:00:00"/>
    <x v="525"/>
    <d v="2021-02-05T00:00:00"/>
    <x v="28"/>
    <n v="297"/>
    <n v="7"/>
    <n v="79"/>
    <n v="0"/>
    <n v="11"/>
    <n v="182"/>
    <n v="2"/>
    <x v="7"/>
    <x v="1"/>
    <n v="8.2327280581030422"/>
    <n v="2"/>
    <x v="7"/>
    <n v="3.8583646986879976"/>
    <n v="8"/>
    <n v="0"/>
    <n v="0"/>
    <n v="0"/>
    <n v="0"/>
    <n v="0"/>
    <n v="0"/>
    <n v="0"/>
    <x v="3"/>
  </r>
  <r>
    <n v="10341"/>
    <n v="1948"/>
    <x v="25"/>
    <x v="2"/>
    <x v="2"/>
    <x v="0"/>
    <x v="0"/>
    <x v="0"/>
    <x v="1001"/>
    <x v="5"/>
    <n v="0"/>
    <n v="0"/>
    <x v="1"/>
    <d v="2014-02-23T00:00:00"/>
    <x v="526"/>
    <d v="2021-02-05T00:00:00"/>
    <x v="99"/>
    <n v="68"/>
    <n v="28"/>
    <n v="39"/>
    <n v="16"/>
    <n v="30"/>
    <n v="41"/>
    <n v="1"/>
    <x v="12"/>
    <x v="0"/>
    <n v="2.0963289314919678"/>
    <n v="2"/>
    <x v="8"/>
    <n v="5.2726484663943927"/>
    <n v="2"/>
    <n v="0"/>
    <n v="0"/>
    <n v="0"/>
    <n v="0"/>
    <n v="0"/>
    <n v="0"/>
    <n v="0"/>
    <x v="6"/>
  </r>
  <r>
    <n v="8159"/>
    <n v="1968"/>
    <x v="43"/>
    <x v="2"/>
    <x v="2"/>
    <x v="1"/>
    <x v="1"/>
    <x v="0"/>
    <x v="1002"/>
    <x v="5"/>
    <n v="1"/>
    <n v="1"/>
    <x v="0"/>
    <d v="2014-04-01T00:00:00"/>
    <x v="527"/>
    <d v="2021-02-05T00:00:00"/>
    <x v="57"/>
    <n v="117"/>
    <n v="0"/>
    <n v="22"/>
    <n v="13"/>
    <n v="0"/>
    <n v="30"/>
    <n v="3"/>
    <x v="6"/>
    <x v="2"/>
    <n v="3.735272307152977"/>
    <n v="1"/>
    <x v="12"/>
    <n v="2.7692633568735814"/>
    <n v="7"/>
    <n v="0"/>
    <n v="0"/>
    <n v="0"/>
    <n v="0"/>
    <n v="0"/>
    <n v="0"/>
    <n v="0"/>
    <x v="0"/>
  </r>
  <r>
    <n v="11075"/>
    <n v="1978"/>
    <x v="37"/>
    <x v="2"/>
    <x v="2"/>
    <x v="1"/>
    <x v="1"/>
    <x v="0"/>
    <x v="1003"/>
    <x v="5"/>
    <n v="1"/>
    <n v="1"/>
    <x v="0"/>
    <d v="2013-10-29T00:00:00"/>
    <x v="272"/>
    <d v="2021-02-05T00:00:00"/>
    <x v="2"/>
    <n v="183"/>
    <n v="2"/>
    <n v="64"/>
    <n v="7"/>
    <n v="2"/>
    <n v="12"/>
    <n v="4"/>
    <x v="9"/>
    <x v="2"/>
    <n v="2.827083806192356"/>
    <n v="3"/>
    <x v="8"/>
    <n v="5.3857237084361467"/>
    <n v="4"/>
    <n v="0"/>
    <n v="0"/>
    <n v="0"/>
    <n v="0"/>
    <n v="0"/>
    <n v="0"/>
    <n v="0"/>
    <x v="4"/>
  </r>
  <r>
    <n v="4656"/>
    <n v="1990"/>
    <x v="12"/>
    <x v="3"/>
    <x v="1"/>
    <x v="3"/>
    <x v="3"/>
    <x v="1"/>
    <x v="1004"/>
    <x v="5"/>
    <n v="1"/>
    <n v="0"/>
    <x v="2"/>
    <d v="2013-03-30T00:00:00"/>
    <x v="123"/>
    <d v="2021-02-05T00:00:00"/>
    <x v="72"/>
    <n v="342"/>
    <n v="32"/>
    <n v="230"/>
    <n v="34"/>
    <n v="32"/>
    <n v="40"/>
    <n v="5"/>
    <x v="11"/>
    <x v="1"/>
    <n v="10.241467001489056"/>
    <n v="5"/>
    <x v="7"/>
    <n v="4.0245479862649276"/>
    <n v="9"/>
    <n v="0"/>
    <n v="0"/>
    <n v="1"/>
    <n v="0"/>
    <n v="0"/>
    <n v="0"/>
    <n v="0"/>
    <x v="3"/>
  </r>
  <r>
    <n v="8825"/>
    <n v="1962"/>
    <x v="39"/>
    <x v="2"/>
    <x v="2"/>
    <x v="0"/>
    <x v="0"/>
    <x v="0"/>
    <x v="1005"/>
    <x v="5"/>
    <n v="1"/>
    <n v="1"/>
    <x v="0"/>
    <d v="2013-04-01T00:00:00"/>
    <x v="454"/>
    <d v="2021-02-05T00:00:00"/>
    <x v="26"/>
    <n v="230"/>
    <n v="14"/>
    <n v="156"/>
    <n v="82"/>
    <n v="24"/>
    <n v="58"/>
    <n v="8"/>
    <x v="3"/>
    <x v="1"/>
    <n v="9.0574757777941901"/>
    <n v="2"/>
    <x v="8"/>
    <n v="4.7242611166000614"/>
    <n v="8"/>
    <n v="0"/>
    <n v="0"/>
    <n v="0"/>
    <n v="0"/>
    <n v="0"/>
    <n v="0"/>
    <n v="0"/>
    <x v="3"/>
  </r>
  <r>
    <n v="326"/>
    <n v="1973"/>
    <x v="3"/>
    <x v="2"/>
    <x v="2"/>
    <x v="1"/>
    <x v="1"/>
    <x v="0"/>
    <x v="1006"/>
    <x v="5"/>
    <n v="1"/>
    <n v="1"/>
    <x v="0"/>
    <d v="2013-02-18T00:00:00"/>
    <x v="299"/>
    <d v="2021-02-05T00:00:00"/>
    <x v="75"/>
    <n v="235"/>
    <n v="6"/>
    <n v="45"/>
    <n v="8"/>
    <n v="9"/>
    <n v="12"/>
    <n v="4"/>
    <x v="8"/>
    <x v="2"/>
    <n v="5.2502578319736175"/>
    <n v="1"/>
    <x v="11"/>
    <n v="6.2587184948184884"/>
    <n v="6"/>
    <n v="0"/>
    <n v="0"/>
    <n v="0"/>
    <n v="0"/>
    <n v="0"/>
    <n v="0"/>
    <n v="0"/>
    <x v="2"/>
  </r>
  <r>
    <n v="6663"/>
    <n v="1940"/>
    <x v="56"/>
    <x v="0"/>
    <x v="0"/>
    <x v="3"/>
    <x v="3"/>
    <x v="1"/>
    <x v="1007"/>
    <x v="5"/>
    <n v="0"/>
    <n v="0"/>
    <x v="1"/>
    <d v="2013-07-08T00:00:00"/>
    <x v="528"/>
    <d v="2021-02-05T00:00:00"/>
    <x v="54"/>
    <n v="144"/>
    <n v="0"/>
    <n v="7"/>
    <n v="0"/>
    <n v="0"/>
    <n v="6"/>
    <n v="1"/>
    <x v="9"/>
    <x v="2"/>
    <n v="3.1777738364302714"/>
    <n v="1"/>
    <x v="7"/>
    <n v="3.9815559476645181"/>
    <n v="5"/>
    <n v="0"/>
    <n v="0"/>
    <n v="0"/>
    <n v="0"/>
    <n v="0"/>
    <n v="0"/>
    <n v="0"/>
    <x v="0"/>
  </r>
  <r>
    <n v="2461"/>
    <n v="1955"/>
    <x v="49"/>
    <x v="1"/>
    <x v="1"/>
    <x v="3"/>
    <x v="3"/>
    <x v="1"/>
    <x v="1008"/>
    <x v="5"/>
    <n v="1"/>
    <n v="1"/>
    <x v="0"/>
    <d v="2013-12-18T00:00:00"/>
    <x v="529"/>
    <d v="2021-02-05T00:00:00"/>
    <x v="13"/>
    <n v="26"/>
    <n v="1"/>
    <n v="11"/>
    <n v="0"/>
    <n v="1"/>
    <n v="4"/>
    <n v="2"/>
    <x v="1"/>
    <x v="0"/>
    <n v="1.2769729834361725"/>
    <n v="0"/>
    <x v="12"/>
    <n v="2.779099353166766"/>
    <n v="3"/>
    <n v="0"/>
    <n v="0"/>
    <n v="0"/>
    <n v="0"/>
    <n v="0"/>
    <n v="0"/>
    <n v="0"/>
    <x v="4"/>
  </r>
  <r>
    <n v="8017"/>
    <n v="1981"/>
    <x v="28"/>
    <x v="3"/>
    <x v="1"/>
    <x v="1"/>
    <x v="1"/>
    <x v="0"/>
    <x v="1009"/>
    <x v="5"/>
    <n v="1"/>
    <n v="1"/>
    <x v="0"/>
    <d v="2014-06-19T00:00:00"/>
    <x v="530"/>
    <d v="2021-02-05T00:00:00"/>
    <x v="77"/>
    <n v="22"/>
    <n v="0"/>
    <n v="19"/>
    <n v="6"/>
    <n v="5"/>
    <n v="3"/>
    <n v="2"/>
    <x v="12"/>
    <x v="0"/>
    <n v="1.8123971209138743"/>
    <n v="0"/>
    <x v="12"/>
    <n v="2.9599203494644661"/>
    <n v="6"/>
    <n v="0"/>
    <n v="0"/>
    <n v="0"/>
    <n v="0"/>
    <n v="0"/>
    <n v="0"/>
    <n v="0"/>
    <x v="3"/>
  </r>
  <r>
    <n v="10490"/>
    <n v="1969"/>
    <x v="16"/>
    <x v="0"/>
    <x v="0"/>
    <x v="1"/>
    <x v="1"/>
    <x v="0"/>
    <x v="1010"/>
    <x v="5"/>
    <n v="1"/>
    <n v="1"/>
    <x v="0"/>
    <d v="2012-12-10T00:00:00"/>
    <x v="531"/>
    <d v="2021-02-05T00:00:00"/>
    <x v="86"/>
    <n v="100"/>
    <n v="64"/>
    <n v="79"/>
    <n v="65"/>
    <n v="0"/>
    <n v="109"/>
    <n v="2"/>
    <x v="4"/>
    <x v="2"/>
    <n v="5.8905983410356457"/>
    <n v="2"/>
    <x v="7"/>
    <n v="4.1353999274636681"/>
    <n v="7"/>
    <n v="0"/>
    <n v="0"/>
    <n v="0"/>
    <n v="0"/>
    <n v="0"/>
    <n v="0"/>
    <n v="0"/>
    <x v="6"/>
  </r>
  <r>
    <n v="455"/>
    <n v="1946"/>
    <x v="46"/>
    <x v="0"/>
    <x v="0"/>
    <x v="1"/>
    <x v="1"/>
    <x v="0"/>
    <x v="1011"/>
    <x v="5"/>
    <n v="0"/>
    <n v="0"/>
    <x v="1"/>
    <d v="2013-04-18T00:00:00"/>
    <x v="91"/>
    <d v="2021-02-05T00:00:00"/>
    <x v="96"/>
    <n v="102"/>
    <n v="9"/>
    <n v="63"/>
    <n v="2"/>
    <n v="9"/>
    <n v="24"/>
    <n v="1"/>
    <x v="6"/>
    <x v="2"/>
    <n v="3.6867939115107946"/>
    <n v="1"/>
    <x v="7"/>
    <n v="4.3711028686099782"/>
    <n v="6"/>
    <n v="0"/>
    <n v="0"/>
    <n v="0"/>
    <n v="0"/>
    <n v="0"/>
    <n v="0"/>
    <n v="0"/>
    <x v="0"/>
  </r>
  <r>
    <n v="7592"/>
    <n v="1946"/>
    <x v="46"/>
    <x v="0"/>
    <x v="0"/>
    <x v="1"/>
    <x v="1"/>
    <x v="0"/>
    <x v="1011"/>
    <x v="5"/>
    <n v="0"/>
    <n v="0"/>
    <x v="1"/>
    <d v="2013-04-18T00:00:00"/>
    <x v="91"/>
    <d v="2021-02-05T00:00:00"/>
    <x v="96"/>
    <n v="102"/>
    <n v="9"/>
    <n v="63"/>
    <n v="2"/>
    <n v="9"/>
    <n v="24"/>
    <n v="1"/>
    <x v="6"/>
    <x v="2"/>
    <n v="4.3157754798913066"/>
    <n v="1"/>
    <x v="7"/>
    <n v="3.8088906419199495"/>
    <n v="6"/>
    <n v="0"/>
    <n v="0"/>
    <n v="0"/>
    <n v="0"/>
    <n v="0"/>
    <n v="0"/>
    <n v="0"/>
    <x v="0"/>
  </r>
  <r>
    <n v="1118"/>
    <n v="1956"/>
    <x v="27"/>
    <x v="1"/>
    <x v="1"/>
    <x v="1"/>
    <x v="1"/>
    <x v="0"/>
    <x v="1012"/>
    <x v="5"/>
    <n v="0"/>
    <n v="1"/>
    <x v="2"/>
    <d v="2013-02-20T00:00:00"/>
    <x v="347"/>
    <d v="2021-02-05T00:00:00"/>
    <x v="48"/>
    <n v="544"/>
    <n v="13"/>
    <n v="85"/>
    <n v="8"/>
    <n v="6"/>
    <n v="29"/>
    <n v="3"/>
    <x v="11"/>
    <x v="1"/>
    <n v="10.335152684417109"/>
    <n v="4"/>
    <x v="8"/>
    <n v="5.0895933323687297"/>
    <n v="8"/>
    <n v="0"/>
    <n v="0"/>
    <n v="1"/>
    <n v="0"/>
    <n v="0"/>
    <n v="0"/>
    <n v="0"/>
    <x v="0"/>
  </r>
  <r>
    <n v="9347"/>
    <n v="1956"/>
    <x v="27"/>
    <x v="1"/>
    <x v="1"/>
    <x v="0"/>
    <x v="0"/>
    <x v="0"/>
    <x v="1013"/>
    <x v="5"/>
    <n v="0"/>
    <n v="1"/>
    <x v="2"/>
    <d v="2013-06-21T00:00:00"/>
    <x v="532"/>
    <d v="2021-02-05T00:00:00"/>
    <x v="92"/>
    <n v="31"/>
    <n v="0"/>
    <n v="7"/>
    <n v="2"/>
    <n v="0"/>
    <n v="6"/>
    <n v="1"/>
    <x v="1"/>
    <x v="0"/>
    <n v="0.72901982955117972"/>
    <n v="0"/>
    <x v="12"/>
    <n v="3.1459031885725768"/>
    <n v="5"/>
    <n v="0"/>
    <n v="0"/>
    <n v="0"/>
    <n v="0"/>
    <n v="0"/>
    <n v="0"/>
    <n v="0"/>
    <x v="0"/>
  </r>
  <r>
    <n v="10160"/>
    <n v="1956"/>
    <x v="27"/>
    <x v="1"/>
    <x v="1"/>
    <x v="0"/>
    <x v="0"/>
    <x v="0"/>
    <x v="1013"/>
    <x v="5"/>
    <n v="0"/>
    <n v="1"/>
    <x v="2"/>
    <d v="2013-06-21T00:00:00"/>
    <x v="532"/>
    <d v="2021-02-05T00:00:00"/>
    <x v="92"/>
    <n v="31"/>
    <n v="0"/>
    <n v="7"/>
    <n v="2"/>
    <n v="0"/>
    <n v="6"/>
    <n v="1"/>
    <x v="1"/>
    <x v="0"/>
    <n v="1.1586820731302669"/>
    <n v="0"/>
    <x v="12"/>
    <n v="2.947503690067419"/>
    <n v="5"/>
    <n v="0"/>
    <n v="0"/>
    <n v="0"/>
    <n v="0"/>
    <n v="0"/>
    <n v="0"/>
    <n v="0"/>
    <x v="0"/>
  </r>
  <r>
    <n v="8148"/>
    <n v="1956"/>
    <x v="27"/>
    <x v="1"/>
    <x v="1"/>
    <x v="0"/>
    <x v="0"/>
    <x v="0"/>
    <x v="1014"/>
    <x v="5"/>
    <n v="1"/>
    <n v="1"/>
    <x v="0"/>
    <d v="2013-01-08T00:00:00"/>
    <x v="152"/>
    <d v="2021-02-05T00:00:00"/>
    <x v="61"/>
    <n v="285"/>
    <n v="28"/>
    <n v="242"/>
    <n v="55"/>
    <n v="114"/>
    <n v="135"/>
    <n v="13"/>
    <x v="4"/>
    <x v="2"/>
    <n v="6.0126208792184848"/>
    <n v="2"/>
    <x v="9"/>
    <n v="12.229945450169458"/>
    <n v="5"/>
    <n v="0"/>
    <n v="0"/>
    <n v="0"/>
    <n v="0"/>
    <n v="0"/>
    <n v="0"/>
    <n v="0"/>
    <x v="3"/>
  </r>
  <r>
    <n v="6271"/>
    <n v="1952"/>
    <x v="41"/>
    <x v="0"/>
    <x v="0"/>
    <x v="1"/>
    <x v="1"/>
    <x v="0"/>
    <x v="1015"/>
    <x v="5"/>
    <n v="0"/>
    <n v="1"/>
    <x v="2"/>
    <d v="2014-06-19T00:00:00"/>
    <x v="530"/>
    <d v="2021-02-05T00:00:00"/>
    <x v="4"/>
    <n v="53"/>
    <n v="0"/>
    <n v="8"/>
    <n v="0"/>
    <n v="0"/>
    <n v="2"/>
    <n v="1"/>
    <x v="12"/>
    <x v="0"/>
    <n v="2.2129946243204106"/>
    <n v="0"/>
    <x v="12"/>
    <n v="3.2405122040510976"/>
    <n v="5"/>
    <n v="0"/>
    <n v="0"/>
    <n v="0"/>
    <n v="0"/>
    <n v="0"/>
    <n v="0"/>
    <n v="0"/>
    <x v="0"/>
  </r>
  <r>
    <n v="2286"/>
    <n v="1962"/>
    <x v="39"/>
    <x v="2"/>
    <x v="2"/>
    <x v="3"/>
    <x v="3"/>
    <x v="1"/>
    <x v="1016"/>
    <x v="5"/>
    <n v="1"/>
    <n v="1"/>
    <x v="0"/>
    <d v="2013-09-10T00:00:00"/>
    <x v="111"/>
    <d v="2021-02-05T00:00:00"/>
    <x v="40"/>
    <n v="64"/>
    <n v="1"/>
    <n v="21"/>
    <n v="0"/>
    <n v="1"/>
    <n v="27"/>
    <n v="2"/>
    <x v="12"/>
    <x v="0"/>
    <n v="2.1355394878793743"/>
    <n v="1"/>
    <x v="12"/>
    <n v="2.8883981073533977"/>
    <n v="6"/>
    <n v="0"/>
    <n v="0"/>
    <n v="0"/>
    <n v="0"/>
    <n v="0"/>
    <n v="0"/>
    <n v="0"/>
    <x v="4"/>
  </r>
  <r>
    <n v="2061"/>
    <n v="1955"/>
    <x v="49"/>
    <x v="2"/>
    <x v="2"/>
    <x v="1"/>
    <x v="1"/>
    <x v="0"/>
    <x v="1017"/>
    <x v="5"/>
    <n v="0"/>
    <n v="1"/>
    <x v="2"/>
    <d v="2013-05-11T00:00:00"/>
    <x v="151"/>
    <d v="2021-02-05T00:00:00"/>
    <x v="51"/>
    <n v="78"/>
    <n v="0"/>
    <n v="11"/>
    <n v="0"/>
    <n v="0"/>
    <n v="10"/>
    <n v="1"/>
    <x v="12"/>
    <x v="0"/>
    <n v="2.2846814615272604"/>
    <n v="0"/>
    <x v="7"/>
    <n v="4.3200926978388594"/>
    <n v="6"/>
    <n v="0"/>
    <n v="0"/>
    <n v="0"/>
    <n v="1"/>
    <n v="0"/>
    <n v="0"/>
    <n v="0"/>
    <x v="0"/>
  </r>
  <r>
    <n v="1165"/>
    <n v="1958"/>
    <x v="18"/>
    <x v="0"/>
    <x v="0"/>
    <x v="3"/>
    <x v="3"/>
    <x v="1"/>
    <x v="1018"/>
    <x v="5"/>
    <n v="1"/>
    <n v="1"/>
    <x v="0"/>
    <d v="2013-05-02T00:00:00"/>
    <x v="468"/>
    <d v="2021-02-05T00:00:00"/>
    <x v="21"/>
    <n v="239"/>
    <n v="13"/>
    <n v="143"/>
    <n v="45"/>
    <n v="4"/>
    <n v="52"/>
    <n v="9"/>
    <x v="4"/>
    <x v="2"/>
    <n v="5.9262916539866435"/>
    <n v="2"/>
    <x v="6"/>
    <n v="7.1115569840345367"/>
    <n v="6"/>
    <n v="0"/>
    <n v="0"/>
    <n v="0"/>
    <n v="0"/>
    <n v="0"/>
    <n v="0"/>
    <n v="0"/>
    <x v="3"/>
  </r>
  <r>
    <n v="4690"/>
    <n v="1953"/>
    <x v="19"/>
    <x v="2"/>
    <x v="2"/>
    <x v="1"/>
    <x v="1"/>
    <x v="0"/>
    <x v="1019"/>
    <x v="5"/>
    <n v="0"/>
    <n v="1"/>
    <x v="2"/>
    <d v="2013-02-13T00:00:00"/>
    <x v="283"/>
    <d v="2021-02-05T00:00:00"/>
    <x v="99"/>
    <n v="443"/>
    <n v="10"/>
    <n v="75"/>
    <n v="0"/>
    <n v="10"/>
    <n v="48"/>
    <n v="4"/>
    <x v="7"/>
    <x v="1"/>
    <n v="8.0807625581002576"/>
    <n v="1"/>
    <x v="5"/>
    <n v="7.647511740093778"/>
    <n v="8"/>
    <n v="0"/>
    <n v="0"/>
    <n v="0"/>
    <n v="0"/>
    <n v="0"/>
    <n v="0"/>
    <n v="0"/>
    <x v="4"/>
  </r>
  <r>
    <n v="6097"/>
    <n v="1959"/>
    <x v="34"/>
    <x v="2"/>
    <x v="2"/>
    <x v="3"/>
    <x v="3"/>
    <x v="1"/>
    <x v="1020"/>
    <x v="5"/>
    <n v="1"/>
    <n v="1"/>
    <x v="0"/>
    <d v="2013-01-16T00:00:00"/>
    <x v="290"/>
    <d v="2021-02-05T00:00:00"/>
    <x v="84"/>
    <n v="313"/>
    <n v="8"/>
    <n v="104"/>
    <n v="6"/>
    <n v="4"/>
    <n v="126"/>
    <n v="9"/>
    <x v="7"/>
    <x v="1"/>
    <n v="8.1462250477956708"/>
    <n v="1"/>
    <x v="11"/>
    <n v="5.968268057870695"/>
    <n v="9"/>
    <n v="0"/>
    <n v="0"/>
    <n v="0"/>
    <n v="0"/>
    <n v="0"/>
    <n v="0"/>
    <n v="0"/>
    <x v="3"/>
  </r>
  <r>
    <n v="5180"/>
    <n v="1968"/>
    <x v="43"/>
    <x v="0"/>
    <x v="0"/>
    <x v="2"/>
    <x v="2"/>
    <x v="1"/>
    <x v="1021"/>
    <x v="5"/>
    <n v="0"/>
    <n v="1"/>
    <x v="2"/>
    <d v="2014-04-18T00:00:00"/>
    <x v="533"/>
    <d v="2021-02-05T00:00:00"/>
    <x v="68"/>
    <n v="128"/>
    <n v="0"/>
    <n v="16"/>
    <n v="0"/>
    <n v="1"/>
    <n v="4"/>
    <n v="2"/>
    <x v="6"/>
    <x v="2"/>
    <n v="4.0340763103649602"/>
    <n v="0"/>
    <x v="7"/>
    <n v="3.7648327190745063"/>
    <n v="7"/>
    <n v="0"/>
    <n v="0"/>
    <n v="0"/>
    <n v="0"/>
    <n v="0"/>
    <n v="0"/>
    <n v="0"/>
    <x v="0"/>
  </r>
  <r>
    <n v="4725"/>
    <n v="1950"/>
    <x v="48"/>
    <x v="0"/>
    <x v="0"/>
    <x v="0"/>
    <x v="0"/>
    <x v="0"/>
    <x v="1021"/>
    <x v="5"/>
    <n v="0"/>
    <n v="1"/>
    <x v="2"/>
    <d v="2014-04-13T00:00:00"/>
    <x v="474"/>
    <d v="2021-02-05T00:00:00"/>
    <x v="29"/>
    <n v="30"/>
    <n v="2"/>
    <n v="25"/>
    <n v="0"/>
    <n v="1"/>
    <n v="9"/>
    <n v="1"/>
    <x v="1"/>
    <x v="0"/>
    <n v="0.85495490832634902"/>
    <n v="1"/>
    <x v="7"/>
    <n v="3.8520636740249579"/>
    <n v="2"/>
    <n v="0"/>
    <n v="0"/>
    <n v="0"/>
    <n v="0"/>
    <n v="0"/>
    <n v="0"/>
    <n v="0"/>
    <x v="0"/>
  </r>
  <r>
    <n v="7230"/>
    <n v="1960"/>
    <x v="11"/>
    <x v="0"/>
    <x v="0"/>
    <x v="2"/>
    <x v="2"/>
    <x v="1"/>
    <x v="1022"/>
    <x v="5"/>
    <n v="0"/>
    <n v="1"/>
    <x v="2"/>
    <d v="2012-10-04T00:00:00"/>
    <x v="239"/>
    <d v="2021-02-05T00:00:00"/>
    <x v="3"/>
    <n v="459"/>
    <n v="0"/>
    <n v="24"/>
    <n v="6"/>
    <n v="0"/>
    <n v="4"/>
    <n v="6"/>
    <x v="6"/>
    <x v="2"/>
    <n v="4.0023970219760301"/>
    <n v="5"/>
    <x v="6"/>
    <n v="7.0039685554320679"/>
    <n v="6"/>
    <n v="0"/>
    <n v="0"/>
    <n v="0"/>
    <n v="1"/>
    <n v="0"/>
    <n v="1"/>
    <n v="0"/>
    <x v="1"/>
  </r>
  <r>
    <n v="5675"/>
    <n v="1960"/>
    <x v="11"/>
    <x v="0"/>
    <x v="0"/>
    <x v="2"/>
    <x v="2"/>
    <x v="1"/>
    <x v="1022"/>
    <x v="5"/>
    <n v="0"/>
    <n v="1"/>
    <x v="2"/>
    <d v="2012-10-04T00:00:00"/>
    <x v="239"/>
    <d v="2021-02-05T00:00:00"/>
    <x v="3"/>
    <n v="459"/>
    <n v="0"/>
    <n v="24"/>
    <n v="6"/>
    <n v="0"/>
    <n v="4"/>
    <n v="6"/>
    <x v="6"/>
    <x v="2"/>
    <n v="4.3234408496465795"/>
    <n v="5"/>
    <x v="6"/>
    <n v="6.8005448702289906"/>
    <n v="6"/>
    <n v="0"/>
    <n v="0"/>
    <n v="0"/>
    <n v="1"/>
    <n v="0"/>
    <n v="0"/>
    <n v="0"/>
    <x v="1"/>
  </r>
  <r>
    <n v="9140"/>
    <n v="1960"/>
    <x v="11"/>
    <x v="3"/>
    <x v="1"/>
    <x v="0"/>
    <x v="0"/>
    <x v="0"/>
    <x v="1023"/>
    <x v="5"/>
    <n v="1"/>
    <n v="1"/>
    <x v="0"/>
    <d v="2013-12-25T00:00:00"/>
    <x v="289"/>
    <d v="2021-02-05T00:00:00"/>
    <x v="65"/>
    <n v="51"/>
    <n v="4"/>
    <n v="24"/>
    <n v="4"/>
    <n v="7"/>
    <n v="1"/>
    <n v="2"/>
    <x v="12"/>
    <x v="0"/>
    <n v="1.9285248154634951"/>
    <n v="0"/>
    <x v="7"/>
    <n v="4.2145148897035405"/>
    <n v="6"/>
    <n v="0"/>
    <n v="0"/>
    <n v="0"/>
    <n v="0"/>
    <n v="0"/>
    <n v="0"/>
    <n v="0"/>
    <x v="1"/>
  </r>
  <r>
    <n v="8594"/>
    <n v="1958"/>
    <x v="18"/>
    <x v="0"/>
    <x v="0"/>
    <x v="4"/>
    <x v="4"/>
    <x v="1"/>
    <x v="1024"/>
    <x v="5"/>
    <n v="0"/>
    <n v="1"/>
    <x v="2"/>
    <d v="2014-01-28T00:00:00"/>
    <x v="534"/>
    <d v="2021-02-05T00:00:00"/>
    <x v="30"/>
    <n v="112"/>
    <n v="0"/>
    <n v="6"/>
    <n v="2"/>
    <n v="1"/>
    <n v="14"/>
    <n v="2"/>
    <x v="9"/>
    <x v="2"/>
    <n v="3.3118586507434049"/>
    <n v="1"/>
    <x v="12"/>
    <n v="3.1982285407558528"/>
    <n v="6"/>
    <n v="0"/>
    <n v="0"/>
    <n v="0"/>
    <n v="0"/>
    <n v="0"/>
    <n v="0"/>
    <n v="0"/>
    <x v="0"/>
  </r>
  <r>
    <n v="2632"/>
    <n v="1954"/>
    <x v="20"/>
    <x v="2"/>
    <x v="2"/>
    <x v="1"/>
    <x v="1"/>
    <x v="0"/>
    <x v="1025"/>
    <x v="5"/>
    <n v="1"/>
    <n v="1"/>
    <x v="0"/>
    <d v="2013-06-18T00:00:00"/>
    <x v="535"/>
    <d v="2021-02-05T00:00:00"/>
    <x v="57"/>
    <n v="297"/>
    <n v="0"/>
    <n v="38"/>
    <n v="13"/>
    <n v="0"/>
    <n v="152"/>
    <n v="7"/>
    <x v="8"/>
    <x v="2"/>
    <n v="5.3232448115144964"/>
    <n v="4"/>
    <x v="7"/>
    <n v="4.2335868624950823"/>
    <n v="6"/>
    <n v="0"/>
    <n v="0"/>
    <n v="1"/>
    <n v="0"/>
    <n v="0"/>
    <n v="1"/>
    <n v="0"/>
    <x v="2"/>
  </r>
  <r>
    <n v="1349"/>
    <n v="1970"/>
    <x v="8"/>
    <x v="2"/>
    <x v="2"/>
    <x v="1"/>
    <x v="1"/>
    <x v="0"/>
    <x v="1026"/>
    <x v="5"/>
    <n v="2"/>
    <n v="0"/>
    <x v="0"/>
    <d v="2014-04-21T00:00:00"/>
    <x v="536"/>
    <d v="2021-02-05T00:00:00"/>
    <x v="15"/>
    <n v="85"/>
    <n v="7"/>
    <n v="24"/>
    <n v="2"/>
    <n v="3"/>
    <n v="27"/>
    <n v="1"/>
    <x v="9"/>
    <x v="2"/>
    <n v="2.6988872051430222"/>
    <n v="1"/>
    <x v="12"/>
    <n v="3.0739910991777948"/>
    <n v="6"/>
    <n v="0"/>
    <n v="0"/>
    <n v="0"/>
    <n v="0"/>
    <n v="0"/>
    <n v="0"/>
    <n v="0"/>
    <x v="2"/>
  </r>
  <r>
    <n v="9973"/>
    <n v="1963"/>
    <x v="52"/>
    <x v="2"/>
    <x v="2"/>
    <x v="1"/>
    <x v="1"/>
    <x v="0"/>
    <x v="1027"/>
    <x v="5"/>
    <n v="0"/>
    <n v="2"/>
    <x v="0"/>
    <d v="2012-10-17T00:00:00"/>
    <x v="537"/>
    <d v="2021-02-05T00:00:00"/>
    <x v="72"/>
    <n v="370"/>
    <n v="9"/>
    <n v="92"/>
    <n v="6"/>
    <n v="9"/>
    <n v="4"/>
    <n v="3"/>
    <x v="5"/>
    <x v="1"/>
    <n v="6.7075463300493929"/>
    <n v="1"/>
    <x v="5"/>
    <n v="8.1454607412427116"/>
    <n v="7"/>
    <n v="0"/>
    <n v="0"/>
    <n v="0"/>
    <n v="0"/>
    <n v="0"/>
    <n v="0"/>
    <n v="0"/>
    <x v="0"/>
  </r>
  <r>
    <n v="4452"/>
    <n v="1957"/>
    <x v="50"/>
    <x v="2"/>
    <x v="2"/>
    <x v="3"/>
    <x v="3"/>
    <x v="1"/>
    <x v="1028"/>
    <x v="5"/>
    <n v="0"/>
    <n v="1"/>
    <x v="2"/>
    <d v="2014-05-28T00:00:00"/>
    <x v="7"/>
    <d v="2021-02-05T00:00:00"/>
    <x v="87"/>
    <n v="292"/>
    <n v="6"/>
    <n v="37"/>
    <n v="0"/>
    <n v="3"/>
    <n v="34"/>
    <n v="4"/>
    <x v="4"/>
    <x v="2"/>
    <n v="5.9136716044198456"/>
    <n v="1"/>
    <x v="11"/>
    <n v="5.962252293696559"/>
    <n v="7"/>
    <n v="1"/>
    <n v="0"/>
    <n v="0"/>
    <n v="1"/>
    <n v="0"/>
    <n v="1"/>
    <n v="0"/>
    <x v="5"/>
  </r>
  <r>
    <n v="10307"/>
    <n v="1956"/>
    <x v="27"/>
    <x v="2"/>
    <x v="2"/>
    <x v="1"/>
    <x v="1"/>
    <x v="0"/>
    <x v="1029"/>
    <x v="5"/>
    <n v="0"/>
    <n v="2"/>
    <x v="0"/>
    <d v="2013-08-31T00:00:00"/>
    <x v="269"/>
    <d v="2021-02-05T00:00:00"/>
    <x v="42"/>
    <n v="369"/>
    <n v="9"/>
    <n v="87"/>
    <n v="12"/>
    <n v="14"/>
    <n v="34"/>
    <n v="3"/>
    <x v="4"/>
    <x v="2"/>
    <n v="6.1918072484139319"/>
    <n v="2"/>
    <x v="5"/>
    <n v="8.3247102212109994"/>
    <n v="5"/>
    <n v="0"/>
    <n v="0"/>
    <n v="0"/>
    <n v="0"/>
    <n v="0"/>
    <n v="0"/>
    <n v="0"/>
    <x v="0"/>
  </r>
  <r>
    <n v="713"/>
    <n v="1977"/>
    <x v="4"/>
    <x v="1"/>
    <x v="1"/>
    <x v="1"/>
    <x v="1"/>
    <x v="0"/>
    <x v="1030"/>
    <x v="5"/>
    <n v="0"/>
    <n v="0"/>
    <x v="1"/>
    <d v="2014-06-08T00:00:00"/>
    <x v="500"/>
    <d v="2021-02-05T00:00:00"/>
    <x v="31"/>
    <n v="141"/>
    <n v="15"/>
    <n v="153"/>
    <n v="67"/>
    <n v="31"/>
    <n v="35"/>
    <n v="1"/>
    <x v="6"/>
    <x v="2"/>
    <n v="4.3361639845253466"/>
    <n v="4"/>
    <x v="11"/>
    <n v="6.0253376332864912"/>
    <n v="3"/>
    <n v="0"/>
    <n v="0"/>
    <n v="0"/>
    <n v="0"/>
    <n v="0"/>
    <n v="0"/>
    <n v="0"/>
    <x v="0"/>
  </r>
  <r>
    <n v="1378"/>
    <n v="1972"/>
    <x v="38"/>
    <x v="3"/>
    <x v="1"/>
    <x v="0"/>
    <x v="0"/>
    <x v="0"/>
    <x v="1031"/>
    <x v="5"/>
    <n v="0"/>
    <n v="1"/>
    <x v="2"/>
    <d v="2013-07-24T00:00:00"/>
    <x v="538"/>
    <d v="2021-02-05T00:00:00"/>
    <x v="50"/>
    <n v="284"/>
    <n v="16"/>
    <n v="160"/>
    <n v="84"/>
    <n v="16"/>
    <n v="134"/>
    <n v="6"/>
    <x v="5"/>
    <x v="1"/>
    <n v="7.3655061377397377"/>
    <n v="4"/>
    <x v="11"/>
    <n v="6.1699514340639228"/>
    <n v="6"/>
    <n v="0"/>
    <n v="0"/>
    <n v="0"/>
    <n v="0"/>
    <n v="0"/>
    <n v="0"/>
    <n v="0"/>
    <x v="3"/>
  </r>
  <r>
    <n v="7540"/>
    <n v="1952"/>
    <x v="41"/>
    <x v="2"/>
    <x v="2"/>
    <x v="1"/>
    <x v="1"/>
    <x v="0"/>
    <x v="1032"/>
    <x v="5"/>
    <n v="0"/>
    <n v="1"/>
    <x v="2"/>
    <d v="2014-05-25T00:00:00"/>
    <x v="539"/>
    <d v="2021-02-05T00:00:00"/>
    <x v="97"/>
    <n v="143"/>
    <n v="15"/>
    <n v="60"/>
    <n v="24"/>
    <n v="23"/>
    <n v="5"/>
    <n v="2"/>
    <x v="12"/>
    <x v="0"/>
    <n v="2.3402799256901718"/>
    <n v="1"/>
    <x v="5"/>
    <n v="8.0422194038831005"/>
    <n v="2"/>
    <n v="0"/>
    <n v="0"/>
    <n v="0"/>
    <n v="0"/>
    <n v="0"/>
    <n v="0"/>
    <n v="0"/>
    <x v="0"/>
  </r>
  <r>
    <n v="6969"/>
    <n v="1982"/>
    <x v="1"/>
    <x v="2"/>
    <x v="2"/>
    <x v="0"/>
    <x v="0"/>
    <x v="0"/>
    <x v="1033"/>
    <x v="5"/>
    <n v="1"/>
    <n v="0"/>
    <x v="2"/>
    <d v="2013-08-07T00:00:00"/>
    <x v="89"/>
    <d v="2021-02-05T00:00:00"/>
    <x v="20"/>
    <n v="99"/>
    <n v="13"/>
    <n v="66"/>
    <n v="43"/>
    <n v="8"/>
    <n v="4"/>
    <n v="3"/>
    <x v="6"/>
    <x v="2"/>
    <n v="3.9828026825071245"/>
    <n v="1"/>
    <x v="8"/>
    <n v="4.7032090993527387"/>
    <n v="7"/>
    <n v="0"/>
    <n v="0"/>
    <n v="0"/>
    <n v="0"/>
    <n v="0"/>
    <n v="0"/>
    <n v="0"/>
    <x v="6"/>
  </r>
  <r>
    <n v="3972"/>
    <n v="1976"/>
    <x v="0"/>
    <x v="2"/>
    <x v="2"/>
    <x v="0"/>
    <x v="0"/>
    <x v="0"/>
    <x v="1034"/>
    <x v="5"/>
    <n v="1"/>
    <n v="1"/>
    <x v="0"/>
    <d v="2013-04-03T00:00:00"/>
    <x v="376"/>
    <d v="2021-02-05T00:00:00"/>
    <x v="89"/>
    <n v="266"/>
    <n v="6"/>
    <n v="51"/>
    <n v="8"/>
    <n v="6"/>
    <n v="64"/>
    <n v="6"/>
    <x v="5"/>
    <x v="1"/>
    <n v="7.1572309375370091"/>
    <n v="1"/>
    <x v="8"/>
    <n v="5.1896457405523986"/>
    <n v="8"/>
    <n v="0"/>
    <n v="0"/>
    <n v="0"/>
    <n v="0"/>
    <n v="0"/>
    <n v="0"/>
    <n v="0"/>
    <x v="0"/>
  </r>
  <r>
    <n v="5633"/>
    <n v="1980"/>
    <x v="13"/>
    <x v="2"/>
    <x v="2"/>
    <x v="1"/>
    <x v="1"/>
    <x v="0"/>
    <x v="1035"/>
    <x v="5"/>
    <n v="1"/>
    <n v="1"/>
    <x v="0"/>
    <d v="2014-06-25T00:00:00"/>
    <x v="346"/>
    <d v="2021-02-05T00:00:00"/>
    <x v="32"/>
    <n v="97"/>
    <n v="12"/>
    <n v="84"/>
    <n v="13"/>
    <n v="10"/>
    <n v="15"/>
    <n v="7"/>
    <x v="9"/>
    <x v="2"/>
    <n v="3.3956510593810725"/>
    <n v="1"/>
    <x v="11"/>
    <n v="6.3967730322814953"/>
    <n v="5"/>
    <n v="0"/>
    <n v="0"/>
    <n v="0"/>
    <n v="0"/>
    <n v="0"/>
    <n v="0"/>
    <n v="0"/>
    <x v="3"/>
  </r>
  <r>
    <n v="3037"/>
    <n v="1983"/>
    <x v="10"/>
    <x v="0"/>
    <x v="0"/>
    <x v="1"/>
    <x v="1"/>
    <x v="0"/>
    <x v="1036"/>
    <x v="5"/>
    <n v="0"/>
    <n v="0"/>
    <x v="1"/>
    <d v="2013-06-20T00:00:00"/>
    <x v="485"/>
    <d v="2021-02-05T00:00:00"/>
    <x v="27"/>
    <n v="135"/>
    <n v="46"/>
    <n v="92"/>
    <n v="65"/>
    <n v="61"/>
    <n v="11"/>
    <n v="2"/>
    <x v="8"/>
    <x v="2"/>
    <n v="5.3760826975465799"/>
    <n v="2"/>
    <x v="6"/>
    <n v="6.6440976767809019"/>
    <n v="5"/>
    <n v="0"/>
    <n v="0"/>
    <n v="0"/>
    <n v="0"/>
    <n v="0"/>
    <n v="0"/>
    <n v="0"/>
    <x v="4"/>
  </r>
  <r>
    <n v="4698"/>
    <n v="1983"/>
    <x v="10"/>
    <x v="0"/>
    <x v="0"/>
    <x v="1"/>
    <x v="1"/>
    <x v="0"/>
    <x v="1036"/>
    <x v="5"/>
    <n v="0"/>
    <n v="0"/>
    <x v="1"/>
    <d v="2013-06-20T00:00:00"/>
    <x v="485"/>
    <d v="2021-02-05T00:00:00"/>
    <x v="27"/>
    <n v="135"/>
    <n v="46"/>
    <n v="92"/>
    <n v="65"/>
    <n v="61"/>
    <n v="11"/>
    <n v="2"/>
    <x v="8"/>
    <x v="2"/>
    <n v="4.8501718847440856"/>
    <n v="2"/>
    <x v="6"/>
    <n v="7.00918463691107"/>
    <n v="5"/>
    <n v="0"/>
    <n v="0"/>
    <n v="0"/>
    <n v="0"/>
    <n v="0"/>
    <n v="0"/>
    <n v="0"/>
    <x v="0"/>
  </r>
  <r>
    <n v="9386"/>
    <n v="1962"/>
    <x v="39"/>
    <x v="2"/>
    <x v="2"/>
    <x v="0"/>
    <x v="0"/>
    <x v="0"/>
    <x v="1037"/>
    <x v="5"/>
    <n v="0"/>
    <n v="1"/>
    <x v="2"/>
    <d v="2014-05-29T00:00:00"/>
    <x v="72"/>
    <d v="2021-02-05T00:00:00"/>
    <x v="61"/>
    <n v="274"/>
    <n v="0"/>
    <n v="21"/>
    <n v="4"/>
    <n v="6"/>
    <n v="15"/>
    <n v="1"/>
    <x v="8"/>
    <x v="2"/>
    <n v="4.6778127414615183"/>
    <n v="1"/>
    <x v="11"/>
    <n v="5.7839628162071728"/>
    <n v="6"/>
    <n v="0"/>
    <n v="0"/>
    <n v="0"/>
    <n v="1"/>
    <n v="0"/>
    <n v="0"/>
    <n v="0"/>
    <x v="0"/>
  </r>
  <r>
    <n v="2115"/>
    <n v="1957"/>
    <x v="50"/>
    <x v="2"/>
    <x v="2"/>
    <x v="0"/>
    <x v="0"/>
    <x v="0"/>
    <x v="1038"/>
    <x v="5"/>
    <n v="1"/>
    <n v="1"/>
    <x v="0"/>
    <d v="2014-06-20T00:00:00"/>
    <x v="92"/>
    <d v="2021-02-05T00:00:00"/>
    <x v="64"/>
    <n v="54"/>
    <n v="0"/>
    <n v="10"/>
    <n v="0"/>
    <n v="0"/>
    <n v="2"/>
    <n v="2"/>
    <x v="1"/>
    <x v="0"/>
    <n v="1.0466911231109894"/>
    <n v="0"/>
    <x v="7"/>
    <n v="3.9420880747424563"/>
    <n v="5"/>
    <n v="0"/>
    <n v="0"/>
    <n v="0"/>
    <n v="1"/>
    <n v="0"/>
    <n v="0"/>
    <n v="0"/>
    <x v="5"/>
  </r>
  <r>
    <n v="10855"/>
    <n v="1968"/>
    <x v="43"/>
    <x v="1"/>
    <x v="1"/>
    <x v="3"/>
    <x v="3"/>
    <x v="1"/>
    <x v="1039"/>
    <x v="5"/>
    <n v="1"/>
    <n v="0"/>
    <x v="2"/>
    <d v="2014-01-22T00:00:00"/>
    <x v="140"/>
    <d v="2021-02-05T00:00:00"/>
    <x v="7"/>
    <n v="234"/>
    <n v="14"/>
    <n v="77"/>
    <n v="19"/>
    <n v="10"/>
    <n v="42"/>
    <n v="2"/>
    <x v="6"/>
    <x v="2"/>
    <n v="3.9849663474814063"/>
    <n v="1"/>
    <x v="5"/>
    <n v="7.8244071507185202"/>
    <n v="5"/>
    <n v="0"/>
    <n v="0"/>
    <n v="0"/>
    <n v="0"/>
    <n v="0"/>
    <n v="0"/>
    <n v="0"/>
    <x v="0"/>
  </r>
  <r>
    <n v="5209"/>
    <n v="1954"/>
    <x v="20"/>
    <x v="2"/>
    <x v="2"/>
    <x v="2"/>
    <x v="2"/>
    <x v="1"/>
    <x v="1040"/>
    <x v="5"/>
    <n v="0"/>
    <n v="1"/>
    <x v="2"/>
    <d v="2013-06-17T00:00:00"/>
    <x v="425"/>
    <d v="2021-02-05T00:00:00"/>
    <x v="1"/>
    <n v="443"/>
    <n v="5"/>
    <n v="71"/>
    <n v="21"/>
    <n v="16"/>
    <n v="82"/>
    <n v="2"/>
    <x v="7"/>
    <x v="1"/>
    <n v="8.1771579332039384"/>
    <n v="2"/>
    <x v="6"/>
    <n v="7.3047562530556407"/>
    <n v="7"/>
    <n v="0"/>
    <n v="0"/>
    <n v="0"/>
    <n v="0"/>
    <n v="0"/>
    <n v="0"/>
    <n v="0"/>
    <x v="3"/>
  </r>
  <r>
    <n v="2895"/>
    <n v="1963"/>
    <x v="52"/>
    <x v="2"/>
    <x v="2"/>
    <x v="3"/>
    <x v="3"/>
    <x v="1"/>
    <x v="1041"/>
    <x v="6"/>
    <n v="0"/>
    <n v="1"/>
    <x v="2"/>
    <d v="2013-10-23T00:00:00"/>
    <x v="464"/>
    <d v="2021-02-05T00:00:00"/>
    <x v="13"/>
    <n v="104"/>
    <n v="1"/>
    <n v="54"/>
    <n v="13"/>
    <n v="9"/>
    <n v="14"/>
    <n v="2"/>
    <x v="9"/>
    <x v="2"/>
    <n v="3.0114704988958012"/>
    <n v="1"/>
    <x v="8"/>
    <n v="5.2733930361476178"/>
    <n v="5"/>
    <n v="0"/>
    <n v="0"/>
    <n v="0"/>
    <n v="0"/>
    <n v="0"/>
    <n v="0"/>
    <n v="0"/>
    <x v="2"/>
  </r>
  <r>
    <n v="3025"/>
    <n v="1958"/>
    <x v="18"/>
    <x v="2"/>
    <x v="2"/>
    <x v="3"/>
    <x v="3"/>
    <x v="1"/>
    <x v="1042"/>
    <x v="6"/>
    <n v="0"/>
    <n v="1"/>
    <x v="2"/>
    <d v="2013-07-08T00:00:00"/>
    <x v="528"/>
    <d v="2021-02-05T00:00:00"/>
    <x v="15"/>
    <n v="212"/>
    <n v="6"/>
    <n v="69"/>
    <n v="4"/>
    <n v="12"/>
    <n v="3"/>
    <n v="3"/>
    <x v="4"/>
    <x v="2"/>
    <n v="6.1218306149024864"/>
    <n v="1"/>
    <x v="8"/>
    <n v="4.8608389786245843"/>
    <n v="7"/>
    <n v="0"/>
    <n v="0"/>
    <n v="0"/>
    <n v="0"/>
    <n v="0"/>
    <n v="0"/>
    <n v="0"/>
    <x v="4"/>
  </r>
  <r>
    <n v="9323"/>
    <n v="1949"/>
    <x v="5"/>
    <x v="1"/>
    <x v="1"/>
    <x v="0"/>
    <x v="0"/>
    <x v="0"/>
    <x v="1043"/>
    <x v="6"/>
    <n v="0"/>
    <n v="1"/>
    <x v="2"/>
    <d v="2012-09-07T00:00:00"/>
    <x v="369"/>
    <d v="2021-02-05T00:00:00"/>
    <x v="9"/>
    <n v="520"/>
    <n v="8"/>
    <n v="223"/>
    <n v="32"/>
    <n v="49"/>
    <n v="42"/>
    <n v="4"/>
    <x v="11"/>
    <x v="1"/>
    <n v="9.8607229264693039"/>
    <n v="5"/>
    <x v="6"/>
    <n v="7.3911739256547797"/>
    <n v="8"/>
    <n v="0"/>
    <n v="0"/>
    <n v="1"/>
    <n v="0"/>
    <n v="0"/>
    <n v="1"/>
    <n v="0"/>
    <x v="7"/>
  </r>
  <r>
    <n v="1146"/>
    <n v="1949"/>
    <x v="5"/>
    <x v="1"/>
    <x v="1"/>
    <x v="0"/>
    <x v="0"/>
    <x v="0"/>
    <x v="1043"/>
    <x v="6"/>
    <n v="0"/>
    <n v="1"/>
    <x v="2"/>
    <d v="2012-09-07T00:00:00"/>
    <x v="369"/>
    <d v="2021-02-05T00:00:00"/>
    <x v="9"/>
    <n v="520"/>
    <n v="8"/>
    <n v="223"/>
    <n v="32"/>
    <n v="49"/>
    <n v="42"/>
    <n v="4"/>
    <x v="11"/>
    <x v="1"/>
    <n v="9.9669880521909135"/>
    <n v="5"/>
    <x v="6"/>
    <n v="7.2441422964556219"/>
    <n v="8"/>
    <n v="0"/>
    <n v="0"/>
    <n v="1"/>
    <n v="0"/>
    <n v="0"/>
    <n v="1"/>
    <n v="0"/>
    <x v="6"/>
  </r>
  <r>
    <n v="5763"/>
    <n v="1972"/>
    <x v="38"/>
    <x v="1"/>
    <x v="1"/>
    <x v="0"/>
    <x v="0"/>
    <x v="0"/>
    <x v="1044"/>
    <x v="6"/>
    <n v="1"/>
    <n v="0"/>
    <x v="2"/>
    <d v="2013-11-10T00:00:00"/>
    <x v="114"/>
    <d v="2021-02-05T00:00:00"/>
    <x v="95"/>
    <n v="123"/>
    <n v="17"/>
    <n v="171"/>
    <n v="39"/>
    <n v="0"/>
    <n v="30"/>
    <n v="5"/>
    <x v="4"/>
    <x v="2"/>
    <n v="5.9049146026725117"/>
    <n v="2"/>
    <x v="8"/>
    <n v="4.9834235417266202"/>
    <n v="6"/>
    <n v="0"/>
    <n v="0"/>
    <n v="0"/>
    <n v="0"/>
    <n v="0"/>
    <n v="0"/>
    <n v="0"/>
    <x v="4"/>
  </r>
  <r>
    <n v="5631"/>
    <n v="1991"/>
    <x v="29"/>
    <x v="2"/>
    <x v="2"/>
    <x v="3"/>
    <x v="3"/>
    <x v="1"/>
    <x v="1045"/>
    <x v="6"/>
    <n v="0"/>
    <n v="0"/>
    <x v="1"/>
    <d v="2013-05-02T00:00:00"/>
    <x v="468"/>
    <d v="2021-02-05T00:00:00"/>
    <x v="83"/>
    <n v="202"/>
    <n v="47"/>
    <n v="197"/>
    <n v="55"/>
    <n v="42"/>
    <n v="149"/>
    <n v="1"/>
    <x v="8"/>
    <x v="2"/>
    <n v="5.0078323696109193"/>
    <n v="4"/>
    <x v="5"/>
    <n v="7.7135338792098924"/>
    <n v="4"/>
    <n v="0"/>
    <n v="0"/>
    <n v="0"/>
    <n v="0"/>
    <n v="0"/>
    <n v="0"/>
    <n v="0"/>
    <x v="1"/>
  </r>
  <r>
    <n v="4599"/>
    <n v="1976"/>
    <x v="0"/>
    <x v="1"/>
    <x v="1"/>
    <x v="1"/>
    <x v="1"/>
    <x v="0"/>
    <x v="1046"/>
    <x v="6"/>
    <n v="0"/>
    <n v="2"/>
    <x v="0"/>
    <d v="2013-11-04T00:00:00"/>
    <x v="540"/>
    <d v="2021-02-05T00:00:00"/>
    <x v="56"/>
    <n v="411"/>
    <n v="0"/>
    <n v="26"/>
    <n v="0"/>
    <n v="0"/>
    <n v="21"/>
    <n v="6"/>
    <x v="5"/>
    <x v="1"/>
    <n v="7.1258771043048563"/>
    <n v="1"/>
    <x v="6"/>
    <n v="7.2289160629032683"/>
    <n v="7"/>
    <n v="0"/>
    <n v="0"/>
    <n v="0"/>
    <n v="0"/>
    <n v="0"/>
    <n v="0"/>
    <n v="0"/>
    <x v="4"/>
  </r>
  <r>
    <n v="879"/>
    <n v="1976"/>
    <x v="0"/>
    <x v="1"/>
    <x v="1"/>
    <x v="1"/>
    <x v="1"/>
    <x v="0"/>
    <x v="1046"/>
    <x v="6"/>
    <n v="0"/>
    <n v="2"/>
    <x v="0"/>
    <d v="2013-11-04T00:00:00"/>
    <x v="540"/>
    <d v="2021-02-05T00:00:00"/>
    <x v="56"/>
    <n v="411"/>
    <n v="0"/>
    <n v="26"/>
    <n v="0"/>
    <n v="0"/>
    <n v="21"/>
    <n v="6"/>
    <x v="5"/>
    <x v="1"/>
    <n v="6.7988479606417354"/>
    <n v="1"/>
    <x v="6"/>
    <n v="7.0648943956642096"/>
    <n v="7"/>
    <n v="0"/>
    <n v="0"/>
    <n v="0"/>
    <n v="0"/>
    <n v="0"/>
    <n v="0"/>
    <n v="0"/>
    <x v="3"/>
  </r>
  <r>
    <n v="11166"/>
    <n v="1961"/>
    <x v="36"/>
    <x v="2"/>
    <x v="2"/>
    <x v="1"/>
    <x v="1"/>
    <x v="0"/>
    <x v="1047"/>
    <x v="6"/>
    <n v="0"/>
    <n v="1"/>
    <x v="2"/>
    <d v="2013-02-02T00:00:00"/>
    <x v="237"/>
    <d v="2021-02-05T00:00:00"/>
    <x v="6"/>
    <n v="229"/>
    <n v="5"/>
    <n v="56"/>
    <n v="3"/>
    <n v="2"/>
    <n v="20"/>
    <n v="2"/>
    <x v="4"/>
    <x v="2"/>
    <n v="6.1236736674727963"/>
    <n v="2"/>
    <x v="7"/>
    <n v="4.0086923690126106"/>
    <n v="7"/>
    <n v="0"/>
    <n v="0"/>
    <n v="0"/>
    <n v="0"/>
    <n v="0"/>
    <n v="0"/>
    <n v="0"/>
    <x v="0"/>
  </r>
  <r>
    <n v="7613"/>
    <n v="1974"/>
    <x v="9"/>
    <x v="3"/>
    <x v="1"/>
    <x v="0"/>
    <x v="0"/>
    <x v="0"/>
    <x v="1048"/>
    <x v="6"/>
    <n v="1"/>
    <n v="0"/>
    <x v="2"/>
    <d v="2014-05-24T00:00:00"/>
    <x v="225"/>
    <d v="2021-02-05T00:00:00"/>
    <x v="23"/>
    <n v="166"/>
    <n v="5"/>
    <n v="107"/>
    <n v="11"/>
    <n v="8"/>
    <n v="29"/>
    <n v="2"/>
    <x v="8"/>
    <x v="2"/>
    <n v="5.1728799692519001"/>
    <n v="1"/>
    <x v="11"/>
    <n v="6.1783898233232071"/>
    <n v="6"/>
    <n v="0"/>
    <n v="0"/>
    <n v="0"/>
    <n v="0"/>
    <n v="0"/>
    <n v="0"/>
    <n v="0"/>
    <x v="0"/>
  </r>
  <r>
    <n v="3584"/>
    <n v="1955"/>
    <x v="49"/>
    <x v="0"/>
    <x v="0"/>
    <x v="3"/>
    <x v="3"/>
    <x v="1"/>
    <x v="1049"/>
    <x v="6"/>
    <n v="0"/>
    <n v="0"/>
    <x v="1"/>
    <d v="2012-08-20T00:00:00"/>
    <x v="132"/>
    <d v="2021-02-05T00:00:00"/>
    <x v="19"/>
    <n v="1181"/>
    <n v="26"/>
    <n v="120"/>
    <n v="17"/>
    <n v="13"/>
    <n v="39"/>
    <n v="2"/>
    <x v="8"/>
    <x v="2"/>
    <n v="4.7968956842310462"/>
    <n v="10"/>
    <x v="8"/>
    <n v="4.9289832808068308"/>
    <n v="8"/>
    <n v="0"/>
    <n v="0"/>
    <n v="1"/>
    <n v="0"/>
    <n v="0"/>
    <n v="1"/>
    <n v="0"/>
    <x v="4"/>
  </r>
  <r>
    <n v="4796"/>
    <n v="1952"/>
    <x v="41"/>
    <x v="2"/>
    <x v="2"/>
    <x v="2"/>
    <x v="2"/>
    <x v="1"/>
    <x v="1050"/>
    <x v="6"/>
    <n v="0"/>
    <n v="1"/>
    <x v="2"/>
    <d v="2014-04-19T00:00:00"/>
    <x v="465"/>
    <d v="2021-02-05T00:00:00"/>
    <x v="29"/>
    <n v="18"/>
    <n v="10"/>
    <n v="3"/>
    <n v="3"/>
    <n v="5"/>
    <n v="0"/>
    <n v="1"/>
    <x v="1"/>
    <x v="0"/>
    <n v="1.3077066447956669"/>
    <n v="0"/>
    <x v="12"/>
    <n v="2.6647576748523614"/>
    <n v="2"/>
    <n v="0"/>
    <n v="0"/>
    <n v="0"/>
    <n v="0"/>
    <n v="0"/>
    <n v="0"/>
    <n v="0"/>
    <x v="0"/>
  </r>
  <r>
    <n v="1177"/>
    <n v="1966"/>
    <x v="33"/>
    <x v="1"/>
    <x v="1"/>
    <x v="0"/>
    <x v="0"/>
    <x v="0"/>
    <x v="1051"/>
    <x v="6"/>
    <n v="1"/>
    <n v="1"/>
    <x v="0"/>
    <d v="2013-01-26T00:00:00"/>
    <x v="215"/>
    <d v="2021-02-05T00:00:00"/>
    <x v="24"/>
    <n v="80"/>
    <n v="3"/>
    <n v="26"/>
    <n v="4"/>
    <n v="2"/>
    <n v="14"/>
    <n v="4"/>
    <x v="9"/>
    <x v="2"/>
    <n v="3.2253613237484813"/>
    <n v="1"/>
    <x v="12"/>
    <n v="3.0510079825870076"/>
    <n v="7"/>
    <n v="0"/>
    <n v="0"/>
    <n v="0"/>
    <n v="0"/>
    <n v="0"/>
    <n v="0"/>
    <n v="0"/>
    <x v="0"/>
  </r>
  <r>
    <n v="4050"/>
    <n v="1966"/>
    <x v="33"/>
    <x v="1"/>
    <x v="1"/>
    <x v="1"/>
    <x v="1"/>
    <x v="0"/>
    <x v="1052"/>
    <x v="6"/>
    <n v="0"/>
    <n v="0"/>
    <x v="1"/>
    <d v="2014-06-21T00:00:00"/>
    <x v="80"/>
    <d v="2021-02-05T00:00:00"/>
    <x v="88"/>
    <n v="42"/>
    <n v="16"/>
    <n v="29"/>
    <n v="12"/>
    <n v="20"/>
    <n v="8"/>
    <n v="1"/>
    <x v="12"/>
    <x v="0"/>
    <n v="1.7178232279357286"/>
    <n v="1"/>
    <x v="7"/>
    <n v="4.3902612492995789"/>
    <n v="3"/>
    <n v="0"/>
    <n v="0"/>
    <n v="0"/>
    <n v="0"/>
    <n v="0"/>
    <n v="0"/>
    <n v="0"/>
    <x v="4"/>
  </r>
  <r>
    <n v="6950"/>
    <n v="1958"/>
    <x v="18"/>
    <x v="1"/>
    <x v="1"/>
    <x v="1"/>
    <x v="1"/>
    <x v="0"/>
    <x v="1053"/>
    <x v="6"/>
    <n v="1"/>
    <n v="1"/>
    <x v="0"/>
    <d v="2013-12-15T00:00:00"/>
    <x v="541"/>
    <d v="2021-02-05T00:00:00"/>
    <x v="30"/>
    <n v="35"/>
    <n v="1"/>
    <n v="16"/>
    <n v="0"/>
    <n v="1"/>
    <n v="1"/>
    <n v="2"/>
    <x v="12"/>
    <x v="0"/>
    <n v="1.6686456602808677"/>
    <n v="0"/>
    <x v="12"/>
    <n v="3.3640157254178233"/>
    <n v="7"/>
    <n v="0"/>
    <n v="0"/>
    <n v="0"/>
    <n v="0"/>
    <n v="0"/>
    <n v="0"/>
    <n v="0"/>
    <x v="4"/>
  </r>
  <r>
    <n v="4065"/>
    <n v="1976"/>
    <x v="0"/>
    <x v="0"/>
    <x v="0"/>
    <x v="1"/>
    <x v="1"/>
    <x v="0"/>
    <x v="1054"/>
    <x v="6"/>
    <n v="1"/>
    <n v="0"/>
    <x v="2"/>
    <d v="2013-02-12T00:00:00"/>
    <x v="509"/>
    <d v="2021-02-05T00:00:00"/>
    <x v="66"/>
    <n v="308"/>
    <n v="0"/>
    <n v="73"/>
    <n v="0"/>
    <n v="0"/>
    <n v="23"/>
    <n v="2"/>
    <x v="8"/>
    <x v="2"/>
    <n v="4.781820966048417"/>
    <n v="1"/>
    <x v="5"/>
    <n v="7.8197557977269847"/>
    <n v="7"/>
    <n v="0"/>
    <n v="0"/>
    <n v="0"/>
    <n v="0"/>
    <n v="0"/>
    <n v="0"/>
    <n v="0"/>
    <x v="0"/>
  </r>
  <r>
    <n v="4120"/>
    <n v="1975"/>
    <x v="6"/>
    <x v="3"/>
    <x v="1"/>
    <x v="3"/>
    <x v="3"/>
    <x v="1"/>
    <x v="1055"/>
    <x v="6"/>
    <n v="1"/>
    <n v="0"/>
    <x v="2"/>
    <d v="2013-12-17T00:00:00"/>
    <x v="305"/>
    <d v="2021-02-05T00:00:00"/>
    <x v="51"/>
    <n v="88"/>
    <n v="39"/>
    <n v="78"/>
    <n v="58"/>
    <n v="13"/>
    <n v="93"/>
    <n v="2"/>
    <x v="4"/>
    <x v="2"/>
    <n v="6.1837744954248537"/>
    <n v="1"/>
    <x v="7"/>
    <n v="3.8326928513993153"/>
    <n v="7"/>
    <n v="0"/>
    <n v="0"/>
    <n v="0"/>
    <n v="0"/>
    <n v="0"/>
    <n v="0"/>
    <n v="0"/>
    <x v="2"/>
  </r>
  <r>
    <n v="8581"/>
    <n v="1971"/>
    <x v="2"/>
    <x v="1"/>
    <x v="1"/>
    <x v="1"/>
    <x v="1"/>
    <x v="0"/>
    <x v="1056"/>
    <x v="6"/>
    <n v="1"/>
    <n v="1"/>
    <x v="0"/>
    <d v="2013-03-05T00:00:00"/>
    <x v="542"/>
    <d v="2021-02-05T00:00:00"/>
    <x v="15"/>
    <n v="604"/>
    <n v="0"/>
    <n v="100"/>
    <n v="19"/>
    <n v="0"/>
    <n v="28"/>
    <n v="9"/>
    <x v="11"/>
    <x v="1"/>
    <n v="10.196200599488847"/>
    <n v="2"/>
    <x v="5"/>
    <n v="7.9972623741002655"/>
    <n v="8"/>
    <n v="0"/>
    <n v="0"/>
    <n v="0"/>
    <n v="0"/>
    <n v="0"/>
    <n v="0"/>
    <n v="0"/>
    <x v="0"/>
  </r>
  <r>
    <n v="6141"/>
    <n v="1972"/>
    <x v="38"/>
    <x v="1"/>
    <x v="1"/>
    <x v="3"/>
    <x v="3"/>
    <x v="1"/>
    <x v="1057"/>
    <x v="6"/>
    <n v="1"/>
    <n v="0"/>
    <x v="2"/>
    <d v="2013-04-25T00:00:00"/>
    <x v="442"/>
    <d v="2021-02-05T00:00:00"/>
    <x v="26"/>
    <n v="191"/>
    <n v="9"/>
    <n v="97"/>
    <n v="0"/>
    <n v="6"/>
    <n v="82"/>
    <n v="2"/>
    <x v="4"/>
    <x v="2"/>
    <n v="5.6121925080017911"/>
    <n v="1"/>
    <x v="8"/>
    <n v="5.0840164991098176"/>
    <n v="7"/>
    <n v="0"/>
    <n v="0"/>
    <n v="0"/>
    <n v="0"/>
    <n v="0"/>
    <n v="0"/>
    <n v="0"/>
    <x v="4"/>
  </r>
  <r>
    <n v="10524"/>
    <n v="1963"/>
    <x v="52"/>
    <x v="1"/>
    <x v="1"/>
    <x v="2"/>
    <x v="2"/>
    <x v="1"/>
    <x v="1058"/>
    <x v="6"/>
    <n v="0"/>
    <n v="1"/>
    <x v="2"/>
    <d v="2013-06-20T00:00:00"/>
    <x v="485"/>
    <d v="2021-02-05T00:00:00"/>
    <x v="16"/>
    <n v="386"/>
    <n v="23"/>
    <n v="95"/>
    <n v="54"/>
    <n v="41"/>
    <n v="196"/>
    <n v="4"/>
    <x v="12"/>
    <x v="0"/>
    <n v="1.7299101654365932"/>
    <n v="11"/>
    <x v="8"/>
    <n v="5.2489812778614438"/>
    <n v="2"/>
    <n v="0"/>
    <n v="0"/>
    <n v="0"/>
    <n v="0"/>
    <n v="0"/>
    <n v="0"/>
    <n v="0"/>
    <x v="4"/>
  </r>
  <r>
    <n v="3277"/>
    <n v="1955"/>
    <x v="49"/>
    <x v="2"/>
    <x v="2"/>
    <x v="2"/>
    <x v="2"/>
    <x v="1"/>
    <x v="1059"/>
    <x v="6"/>
    <n v="0"/>
    <n v="1"/>
    <x v="2"/>
    <d v="2012-08-03T00:00:00"/>
    <x v="405"/>
    <d v="2021-02-05T00:00:00"/>
    <x v="7"/>
    <n v="219"/>
    <n v="3"/>
    <n v="100"/>
    <n v="26"/>
    <n v="0"/>
    <n v="17"/>
    <n v="2"/>
    <x v="5"/>
    <x v="1"/>
    <n v="6.6855863476913981"/>
    <n v="1"/>
    <x v="8"/>
    <n v="5.2901406546962626"/>
    <n v="8"/>
    <n v="0"/>
    <n v="0"/>
    <n v="0"/>
    <n v="0"/>
    <n v="0"/>
    <n v="0"/>
    <n v="0"/>
    <x v="0"/>
  </r>
  <r>
    <n v="10323"/>
    <n v="1952"/>
    <x v="41"/>
    <x v="2"/>
    <x v="2"/>
    <x v="1"/>
    <x v="1"/>
    <x v="0"/>
    <x v="1060"/>
    <x v="6"/>
    <n v="0"/>
    <n v="1"/>
    <x v="2"/>
    <d v="2013-10-25T00:00:00"/>
    <x v="183"/>
    <d v="2021-02-05T00:00:00"/>
    <x v="61"/>
    <n v="205"/>
    <n v="7"/>
    <n v="41"/>
    <n v="3"/>
    <n v="2"/>
    <n v="46"/>
    <n v="2"/>
    <x v="6"/>
    <x v="2"/>
    <n v="4.009415166780407"/>
    <n v="2"/>
    <x v="8"/>
    <n v="5.0797995777285472"/>
    <n v="5"/>
    <n v="0"/>
    <n v="0"/>
    <n v="0"/>
    <n v="0"/>
    <n v="0"/>
    <n v="0"/>
    <n v="0"/>
    <x v="0"/>
  </r>
  <r>
    <n v="10738"/>
    <n v="1951"/>
    <x v="17"/>
    <x v="1"/>
    <x v="1"/>
    <x v="3"/>
    <x v="3"/>
    <x v="1"/>
    <x v="1061"/>
    <x v="6"/>
    <n v="1"/>
    <n v="1"/>
    <x v="0"/>
    <d v="2013-08-29T00:00:00"/>
    <x v="5"/>
    <d v="2021-02-05T00:00:00"/>
    <x v="74"/>
    <n v="40"/>
    <n v="0"/>
    <n v="19"/>
    <n v="2"/>
    <n v="1"/>
    <n v="3"/>
    <n v="1"/>
    <x v="12"/>
    <x v="0"/>
    <n v="1.8080402506354833"/>
    <n v="0"/>
    <x v="12"/>
    <n v="3.3135594317072039"/>
    <n v="7"/>
    <n v="0"/>
    <n v="0"/>
    <n v="0"/>
    <n v="0"/>
    <n v="0"/>
    <n v="0"/>
    <n v="0"/>
    <x v="6"/>
  </r>
  <r>
    <n v="3916"/>
    <n v="1971"/>
    <x v="2"/>
    <x v="0"/>
    <x v="0"/>
    <x v="0"/>
    <x v="0"/>
    <x v="0"/>
    <x v="1062"/>
    <x v="6"/>
    <n v="1"/>
    <n v="0"/>
    <x v="2"/>
    <d v="2012-08-15T00:00:00"/>
    <x v="543"/>
    <d v="2021-02-05T00:00:00"/>
    <x v="83"/>
    <n v="639"/>
    <n v="8"/>
    <n v="166"/>
    <n v="11"/>
    <n v="8"/>
    <n v="58"/>
    <n v="3"/>
    <x v="5"/>
    <x v="1"/>
    <n v="6.9998894035062857"/>
    <n v="3"/>
    <x v="9"/>
    <n v="11.936542272986822"/>
    <n v="7"/>
    <n v="0"/>
    <n v="0"/>
    <n v="0"/>
    <n v="0"/>
    <n v="0"/>
    <n v="0"/>
    <n v="0"/>
    <x v="0"/>
  </r>
  <r>
    <n v="5723"/>
    <n v="1976"/>
    <x v="0"/>
    <x v="0"/>
    <x v="0"/>
    <x v="0"/>
    <x v="0"/>
    <x v="0"/>
    <x v="1063"/>
    <x v="6"/>
    <n v="0"/>
    <n v="1"/>
    <x v="2"/>
    <d v="2014-01-11T00:00:00"/>
    <x v="391"/>
    <d v="2021-02-05T00:00:00"/>
    <x v="95"/>
    <n v="81"/>
    <n v="1"/>
    <n v="31"/>
    <n v="2"/>
    <n v="1"/>
    <n v="0"/>
    <n v="1"/>
    <x v="1"/>
    <x v="0"/>
    <n v="1.0663392470911268"/>
    <n v="1"/>
    <x v="8"/>
    <n v="4.6051326039029918"/>
    <n v="2"/>
    <n v="0"/>
    <n v="0"/>
    <n v="0"/>
    <n v="0"/>
    <n v="0"/>
    <n v="0"/>
    <n v="0"/>
    <x v="0"/>
  </r>
  <r>
    <n v="7848"/>
    <n v="1974"/>
    <x v="9"/>
    <x v="2"/>
    <x v="2"/>
    <x v="3"/>
    <x v="3"/>
    <x v="1"/>
    <x v="1064"/>
    <x v="6"/>
    <n v="0"/>
    <n v="1"/>
    <x v="2"/>
    <d v="2013-06-13T00:00:00"/>
    <x v="446"/>
    <d v="2021-02-05T00:00:00"/>
    <x v="43"/>
    <n v="224"/>
    <n v="2"/>
    <n v="25"/>
    <n v="7"/>
    <n v="0"/>
    <n v="110"/>
    <n v="2"/>
    <x v="8"/>
    <x v="2"/>
    <n v="4.6434902724362113"/>
    <n v="3"/>
    <x v="12"/>
    <n v="2.9758139597987263"/>
    <n v="6"/>
    <n v="0"/>
    <n v="0"/>
    <n v="0"/>
    <n v="0"/>
    <n v="0"/>
    <n v="0"/>
    <n v="0"/>
    <x v="2"/>
  </r>
  <r>
    <n v="3578"/>
    <n v="1949"/>
    <x v="5"/>
    <x v="2"/>
    <x v="2"/>
    <x v="2"/>
    <x v="2"/>
    <x v="1"/>
    <x v="1065"/>
    <x v="6"/>
    <n v="0"/>
    <n v="1"/>
    <x v="2"/>
    <d v="2013-10-20T00:00:00"/>
    <x v="544"/>
    <d v="2021-02-05T00:00:00"/>
    <x v="16"/>
    <n v="122"/>
    <n v="21"/>
    <n v="43"/>
    <n v="25"/>
    <n v="10"/>
    <n v="15"/>
    <n v="2"/>
    <x v="9"/>
    <x v="2"/>
    <n v="3.360569218352631"/>
    <n v="1"/>
    <x v="11"/>
    <n v="6.217894648745987"/>
    <n v="6"/>
    <n v="0"/>
    <n v="0"/>
    <n v="0"/>
    <n v="0"/>
    <n v="0"/>
    <n v="0"/>
    <n v="0"/>
    <x v="0"/>
  </r>
  <r>
    <n v="3281"/>
    <n v="1960"/>
    <x v="11"/>
    <x v="0"/>
    <x v="0"/>
    <x v="1"/>
    <x v="1"/>
    <x v="0"/>
    <x v="1066"/>
    <x v="6"/>
    <n v="1"/>
    <n v="1"/>
    <x v="0"/>
    <d v="2013-11-03T00:00:00"/>
    <x v="545"/>
    <d v="2021-02-05T00:00:00"/>
    <x v="11"/>
    <n v="206"/>
    <n v="10"/>
    <n v="67"/>
    <n v="30"/>
    <n v="27"/>
    <n v="71"/>
    <n v="6"/>
    <x v="6"/>
    <x v="2"/>
    <n v="4.3139238490091829"/>
    <n v="1"/>
    <x v="5"/>
    <n v="7.6724094190863834"/>
    <n v="6"/>
    <n v="0"/>
    <n v="0"/>
    <n v="0"/>
    <n v="0"/>
    <n v="0"/>
    <n v="0"/>
    <n v="0"/>
    <x v="0"/>
  </r>
  <r>
    <n v="9516"/>
    <n v="1971"/>
    <x v="2"/>
    <x v="3"/>
    <x v="1"/>
    <x v="2"/>
    <x v="2"/>
    <x v="1"/>
    <x v="1067"/>
    <x v="6"/>
    <n v="0"/>
    <n v="0"/>
    <x v="1"/>
    <d v="2012-08-18T00:00:00"/>
    <x v="58"/>
    <d v="2021-02-05T00:00:00"/>
    <x v="36"/>
    <n v="620"/>
    <n v="54"/>
    <n v="239"/>
    <n v="99"/>
    <n v="98"/>
    <n v="119"/>
    <n v="2"/>
    <x v="3"/>
    <x v="1"/>
    <n v="9.0100806167259559"/>
    <n v="7"/>
    <x v="3"/>
    <n v="9.856930265485758"/>
    <n v="7"/>
    <n v="0"/>
    <n v="1"/>
    <n v="0"/>
    <n v="1"/>
    <n v="0"/>
    <n v="1"/>
    <n v="0"/>
    <x v="0"/>
  </r>
  <r>
    <n v="7533"/>
    <n v="1964"/>
    <x v="40"/>
    <x v="2"/>
    <x v="2"/>
    <x v="1"/>
    <x v="1"/>
    <x v="0"/>
    <x v="1068"/>
    <x v="6"/>
    <n v="1"/>
    <n v="1"/>
    <x v="0"/>
    <d v="2013-09-24T00:00:00"/>
    <x v="546"/>
    <d v="2021-02-05T00:00:00"/>
    <x v="91"/>
    <n v="144"/>
    <n v="1"/>
    <n v="32"/>
    <n v="2"/>
    <n v="1"/>
    <n v="7"/>
    <n v="4"/>
    <x v="6"/>
    <x v="2"/>
    <n v="3.9544250465583981"/>
    <n v="1"/>
    <x v="7"/>
    <n v="4.3484980705901197"/>
    <n v="7"/>
    <n v="0"/>
    <n v="0"/>
    <n v="0"/>
    <n v="0"/>
    <n v="0"/>
    <n v="0"/>
    <n v="0"/>
    <x v="4"/>
  </r>
  <r>
    <n v="2870"/>
    <n v="1973"/>
    <x v="3"/>
    <x v="2"/>
    <x v="2"/>
    <x v="1"/>
    <x v="1"/>
    <x v="0"/>
    <x v="1069"/>
    <x v="6"/>
    <n v="0"/>
    <n v="1"/>
    <x v="2"/>
    <d v="2012-09-21T00:00:00"/>
    <x v="291"/>
    <d v="2021-02-05T00:00:00"/>
    <x v="63"/>
    <n v="376"/>
    <n v="0"/>
    <n v="38"/>
    <n v="11"/>
    <n v="8"/>
    <n v="69"/>
    <n v="5"/>
    <x v="4"/>
    <x v="2"/>
    <n v="5.8929876350171693"/>
    <n v="3"/>
    <x v="11"/>
    <n v="6.3916821569311466"/>
    <n v="6"/>
    <n v="0"/>
    <n v="0"/>
    <n v="0"/>
    <n v="0"/>
    <n v="0"/>
    <n v="0"/>
    <n v="0"/>
    <x v="0"/>
  </r>
  <r>
    <n v="7397"/>
    <n v="1951"/>
    <x v="17"/>
    <x v="2"/>
    <x v="2"/>
    <x v="3"/>
    <x v="3"/>
    <x v="1"/>
    <x v="1070"/>
    <x v="6"/>
    <n v="0"/>
    <n v="1"/>
    <x v="2"/>
    <d v="2013-07-19T00:00:00"/>
    <x v="146"/>
    <d v="2021-02-05T00:00:00"/>
    <x v="99"/>
    <n v="494"/>
    <n v="5"/>
    <n v="82"/>
    <n v="7"/>
    <n v="0"/>
    <n v="100"/>
    <n v="3"/>
    <x v="5"/>
    <x v="1"/>
    <n v="7.1851487688846785"/>
    <n v="2"/>
    <x v="4"/>
    <n v="9.3983235009710331"/>
    <n v="7"/>
    <n v="0"/>
    <n v="0"/>
    <n v="0"/>
    <n v="0"/>
    <n v="0"/>
    <n v="0"/>
    <n v="0"/>
    <x v="0"/>
  </r>
  <r>
    <n v="6116"/>
    <n v="1968"/>
    <x v="43"/>
    <x v="3"/>
    <x v="1"/>
    <x v="1"/>
    <x v="1"/>
    <x v="0"/>
    <x v="1071"/>
    <x v="6"/>
    <n v="0"/>
    <n v="1"/>
    <x v="2"/>
    <d v="2013-07-05T00:00:00"/>
    <x v="429"/>
    <d v="2021-02-05T00:00:00"/>
    <x v="4"/>
    <n v="19"/>
    <n v="13"/>
    <n v="18"/>
    <n v="10"/>
    <n v="7"/>
    <n v="8"/>
    <n v="1"/>
    <x v="1"/>
    <x v="0"/>
    <n v="1.0637048073382687"/>
    <n v="1"/>
    <x v="12"/>
    <n v="2.8278454450268811"/>
    <n v="3"/>
    <n v="0"/>
    <n v="0"/>
    <n v="0"/>
    <n v="0"/>
    <n v="0"/>
    <n v="0"/>
    <n v="0"/>
    <x v="0"/>
  </r>
  <r>
    <n v="2968"/>
    <n v="1943"/>
    <x v="54"/>
    <x v="0"/>
    <x v="0"/>
    <x v="2"/>
    <x v="2"/>
    <x v="1"/>
    <x v="1072"/>
    <x v="6"/>
    <n v="0"/>
    <n v="0"/>
    <x v="1"/>
    <d v="2013-02-01T00:00:00"/>
    <x v="547"/>
    <d v="2021-02-05T00:00:00"/>
    <x v="90"/>
    <n v="437"/>
    <n v="8"/>
    <n v="206"/>
    <n v="160"/>
    <n v="49"/>
    <n v="42"/>
    <n v="2"/>
    <x v="5"/>
    <x v="1"/>
    <n v="6.7490027441446916"/>
    <n v="10"/>
    <x v="8"/>
    <n v="4.7932306444695021"/>
    <n v="6"/>
    <n v="0"/>
    <n v="0"/>
    <n v="1"/>
    <n v="0"/>
    <n v="0"/>
    <n v="1"/>
    <n v="0"/>
    <x v="6"/>
  </r>
  <r>
    <n v="8800"/>
    <n v="1943"/>
    <x v="54"/>
    <x v="0"/>
    <x v="0"/>
    <x v="2"/>
    <x v="2"/>
    <x v="1"/>
    <x v="1072"/>
    <x v="6"/>
    <n v="0"/>
    <n v="0"/>
    <x v="1"/>
    <d v="2013-02-01T00:00:00"/>
    <x v="547"/>
    <d v="2021-02-05T00:00:00"/>
    <x v="90"/>
    <n v="437"/>
    <n v="8"/>
    <n v="206"/>
    <n v="160"/>
    <n v="49"/>
    <n v="42"/>
    <n v="2"/>
    <x v="5"/>
    <x v="1"/>
    <n v="6.7777234107958391"/>
    <n v="10"/>
    <x v="8"/>
    <n v="5.0459659625420805"/>
    <n v="6"/>
    <n v="0"/>
    <n v="0"/>
    <n v="1"/>
    <n v="0"/>
    <n v="0"/>
    <n v="1"/>
    <n v="0"/>
    <x v="3"/>
  </r>
  <r>
    <n v="5389"/>
    <n v="1964"/>
    <x v="40"/>
    <x v="2"/>
    <x v="2"/>
    <x v="1"/>
    <x v="1"/>
    <x v="0"/>
    <x v="1073"/>
    <x v="6"/>
    <n v="0"/>
    <n v="2"/>
    <x v="0"/>
    <d v="2013-10-20T00:00:00"/>
    <x v="544"/>
    <d v="2021-02-05T00:00:00"/>
    <x v="69"/>
    <n v="238"/>
    <n v="17"/>
    <n v="68"/>
    <n v="8"/>
    <n v="10"/>
    <n v="6"/>
    <n v="3"/>
    <x v="4"/>
    <x v="2"/>
    <n v="6.2587700771523105"/>
    <n v="2"/>
    <x v="8"/>
    <n v="4.758193417399303"/>
    <n v="7"/>
    <n v="0"/>
    <n v="0"/>
    <n v="0"/>
    <n v="1"/>
    <n v="0"/>
    <n v="0"/>
    <n v="0"/>
    <x v="0"/>
  </r>
  <r>
    <n v="2811"/>
    <n v="1963"/>
    <x v="52"/>
    <x v="0"/>
    <x v="0"/>
    <x v="3"/>
    <x v="3"/>
    <x v="1"/>
    <x v="1074"/>
    <x v="6"/>
    <n v="1"/>
    <n v="1"/>
    <x v="0"/>
    <d v="2014-04-12T00:00:00"/>
    <x v="548"/>
    <d v="2021-02-05T00:00:00"/>
    <x v="1"/>
    <n v="52"/>
    <n v="0"/>
    <n v="9"/>
    <n v="0"/>
    <n v="0"/>
    <n v="1"/>
    <n v="2"/>
    <x v="1"/>
    <x v="0"/>
    <n v="0.70987938867503497"/>
    <n v="0"/>
    <x v="7"/>
    <n v="4.0769269571403122"/>
    <n v="4"/>
    <n v="0"/>
    <n v="0"/>
    <n v="0"/>
    <n v="0"/>
    <n v="0"/>
    <n v="0"/>
    <n v="0"/>
    <x v="0"/>
  </r>
  <r>
    <n v="9150"/>
    <n v="1963"/>
    <x v="52"/>
    <x v="0"/>
    <x v="0"/>
    <x v="3"/>
    <x v="3"/>
    <x v="1"/>
    <x v="1074"/>
    <x v="6"/>
    <n v="1"/>
    <n v="1"/>
    <x v="0"/>
    <d v="2014-04-12T00:00:00"/>
    <x v="548"/>
    <d v="2021-02-05T00:00:00"/>
    <x v="1"/>
    <n v="52"/>
    <n v="0"/>
    <n v="9"/>
    <n v="0"/>
    <n v="0"/>
    <n v="1"/>
    <n v="2"/>
    <x v="1"/>
    <x v="0"/>
    <n v="1.2797561753148745"/>
    <n v="0"/>
    <x v="7"/>
    <n v="3.6193838175247119"/>
    <n v="4"/>
    <n v="0"/>
    <n v="0"/>
    <n v="0"/>
    <n v="0"/>
    <n v="0"/>
    <n v="0"/>
    <n v="0"/>
    <x v="0"/>
  </r>
  <r>
    <n v="8805"/>
    <n v="1960"/>
    <x v="11"/>
    <x v="2"/>
    <x v="2"/>
    <x v="3"/>
    <x v="3"/>
    <x v="1"/>
    <x v="1075"/>
    <x v="6"/>
    <n v="0"/>
    <n v="1"/>
    <x v="2"/>
    <d v="2012-12-02T00:00:00"/>
    <x v="410"/>
    <d v="2021-02-05T00:00:00"/>
    <x v="17"/>
    <n v="283"/>
    <n v="10"/>
    <n v="38"/>
    <n v="0"/>
    <n v="13"/>
    <n v="27"/>
    <n v="4"/>
    <x v="5"/>
    <x v="1"/>
    <n v="6.6144998536511839"/>
    <n v="2"/>
    <x v="7"/>
    <n v="4.2040722985488799"/>
    <n v="8"/>
    <n v="0"/>
    <n v="0"/>
    <n v="0"/>
    <n v="0"/>
    <n v="0"/>
    <n v="0"/>
    <n v="0"/>
    <x v="1"/>
  </r>
  <r>
    <n v="1158"/>
    <n v="1966"/>
    <x v="33"/>
    <x v="2"/>
    <x v="2"/>
    <x v="2"/>
    <x v="2"/>
    <x v="1"/>
    <x v="1076"/>
    <x v="6"/>
    <n v="0"/>
    <n v="1"/>
    <x v="2"/>
    <d v="2014-01-05T00:00:00"/>
    <x v="549"/>
    <d v="2021-02-05T00:00:00"/>
    <x v="40"/>
    <n v="102"/>
    <n v="1"/>
    <n v="15"/>
    <n v="2"/>
    <n v="0"/>
    <n v="24"/>
    <n v="1"/>
    <x v="9"/>
    <x v="2"/>
    <n v="3.0349741865051811"/>
    <n v="0"/>
    <x v="7"/>
    <n v="3.6220431340624089"/>
    <n v="7"/>
    <n v="0"/>
    <n v="0"/>
    <n v="0"/>
    <n v="0"/>
    <n v="0"/>
    <n v="0"/>
    <n v="0"/>
    <x v="0"/>
  </r>
  <r>
    <n v="10232"/>
    <n v="1963"/>
    <x v="52"/>
    <x v="0"/>
    <x v="0"/>
    <x v="2"/>
    <x v="2"/>
    <x v="1"/>
    <x v="1077"/>
    <x v="6"/>
    <n v="0"/>
    <n v="1"/>
    <x v="2"/>
    <d v="2013-11-05T00:00:00"/>
    <x v="112"/>
    <d v="2021-02-05T00:00:00"/>
    <x v="7"/>
    <n v="174"/>
    <n v="18"/>
    <n v="81"/>
    <n v="28"/>
    <n v="6"/>
    <n v="24"/>
    <n v="3"/>
    <x v="9"/>
    <x v="2"/>
    <n v="3.0021670519603458"/>
    <n v="2"/>
    <x v="6"/>
    <n v="6.878152022775855"/>
    <n v="3"/>
    <n v="0"/>
    <n v="0"/>
    <n v="0"/>
    <n v="0"/>
    <n v="0"/>
    <n v="0"/>
    <n v="0"/>
    <x v="0"/>
  </r>
  <r>
    <n v="6382"/>
    <n v="1953"/>
    <x v="19"/>
    <x v="2"/>
    <x v="2"/>
    <x v="0"/>
    <x v="0"/>
    <x v="0"/>
    <x v="1078"/>
    <x v="6"/>
    <n v="1"/>
    <n v="1"/>
    <x v="0"/>
    <d v="2014-06-26T00:00:00"/>
    <x v="168"/>
    <d v="2021-02-05T00:00:00"/>
    <x v="23"/>
    <n v="25"/>
    <n v="0"/>
    <n v="11"/>
    <n v="3"/>
    <n v="0"/>
    <n v="15"/>
    <n v="1"/>
    <x v="1"/>
    <x v="0"/>
    <n v="1.2128805217066474"/>
    <n v="0"/>
    <x v="12"/>
    <n v="2.8814362423487103"/>
    <n v="4"/>
    <n v="0"/>
    <n v="0"/>
    <n v="0"/>
    <n v="0"/>
    <n v="0"/>
    <n v="0"/>
    <n v="0"/>
    <x v="1"/>
  </r>
  <r>
    <n v="8560"/>
    <n v="1992"/>
    <x v="23"/>
    <x v="2"/>
    <x v="2"/>
    <x v="3"/>
    <x v="3"/>
    <x v="1"/>
    <x v="1079"/>
    <x v="6"/>
    <n v="0"/>
    <n v="0"/>
    <x v="1"/>
    <d v="2012-09-10T00:00:00"/>
    <x v="196"/>
    <d v="2021-02-05T00:00:00"/>
    <x v="34"/>
    <n v="351"/>
    <n v="16"/>
    <n v="156"/>
    <n v="7"/>
    <n v="5"/>
    <n v="145"/>
    <n v="1"/>
    <x v="4"/>
    <x v="2"/>
    <n v="6.2030330766852009"/>
    <n v="4"/>
    <x v="6"/>
    <n v="6.9376711035309047"/>
    <n v="6"/>
    <n v="0"/>
    <n v="0"/>
    <n v="0"/>
    <n v="0"/>
    <n v="0"/>
    <n v="0"/>
    <n v="0"/>
    <x v="4"/>
  </r>
  <r>
    <n v="5237"/>
    <n v="1950"/>
    <x v="48"/>
    <x v="0"/>
    <x v="0"/>
    <x v="3"/>
    <x v="3"/>
    <x v="1"/>
    <x v="1080"/>
    <x v="6"/>
    <n v="1"/>
    <n v="2"/>
    <x v="3"/>
    <d v="2014-01-01T00:00:00"/>
    <x v="451"/>
    <d v="2021-02-05T00:00:00"/>
    <x v="13"/>
    <n v="28"/>
    <n v="1"/>
    <n v="21"/>
    <n v="3"/>
    <n v="0"/>
    <n v="10"/>
    <n v="3"/>
    <x v="12"/>
    <x v="0"/>
    <n v="1.6098672901836344"/>
    <n v="1"/>
    <x v="12"/>
    <n v="2.9846485184676301"/>
    <n v="5"/>
    <n v="0"/>
    <n v="0"/>
    <n v="0"/>
    <n v="0"/>
    <n v="0"/>
    <n v="0"/>
    <n v="0"/>
    <x v="6"/>
  </r>
  <r>
    <n v="5621"/>
    <n v="1969"/>
    <x v="16"/>
    <x v="2"/>
    <x v="2"/>
    <x v="1"/>
    <x v="1"/>
    <x v="0"/>
    <x v="1081"/>
    <x v="6"/>
    <n v="1"/>
    <n v="1"/>
    <x v="0"/>
    <d v="2012-12-12T00:00:00"/>
    <x v="31"/>
    <d v="2021-02-05T00:00:00"/>
    <x v="73"/>
    <n v="73"/>
    <n v="57"/>
    <n v="100"/>
    <n v="71"/>
    <n v="15"/>
    <n v="0"/>
    <n v="5"/>
    <x v="4"/>
    <x v="2"/>
    <n v="6.2058246504507641"/>
    <n v="1"/>
    <x v="8"/>
    <n v="5.0094325530911332"/>
    <n v="9"/>
    <n v="0"/>
    <n v="0"/>
    <n v="0"/>
    <n v="0"/>
    <n v="0"/>
    <n v="1"/>
    <n v="0"/>
    <x v="0"/>
  </r>
  <r>
    <n v="221"/>
    <n v="1955"/>
    <x v="49"/>
    <x v="2"/>
    <x v="2"/>
    <x v="1"/>
    <x v="1"/>
    <x v="0"/>
    <x v="1082"/>
    <x v="6"/>
    <n v="0"/>
    <n v="1"/>
    <x v="2"/>
    <d v="2013-04-27T00:00:00"/>
    <x v="501"/>
    <d v="2021-02-05T00:00:00"/>
    <x v="36"/>
    <n v="138"/>
    <n v="3"/>
    <n v="38"/>
    <n v="4"/>
    <n v="0"/>
    <n v="59"/>
    <n v="3"/>
    <x v="9"/>
    <x v="2"/>
    <n v="3.0042596722200257"/>
    <n v="2"/>
    <x v="7"/>
    <n v="4.3625897068765038"/>
    <n v="6"/>
    <n v="0"/>
    <n v="0"/>
    <n v="0"/>
    <n v="0"/>
    <n v="0"/>
    <n v="0"/>
    <n v="0"/>
    <x v="5"/>
  </r>
  <r>
    <n v="5552"/>
    <n v="1963"/>
    <x v="52"/>
    <x v="1"/>
    <x v="1"/>
    <x v="2"/>
    <x v="2"/>
    <x v="1"/>
    <x v="1083"/>
    <x v="6"/>
    <n v="1"/>
    <n v="1"/>
    <x v="0"/>
    <d v="2013-05-13T00:00:00"/>
    <x v="550"/>
    <d v="2021-02-05T00:00:00"/>
    <x v="93"/>
    <n v="81"/>
    <n v="18"/>
    <n v="113"/>
    <n v="47"/>
    <n v="13"/>
    <n v="21"/>
    <n v="6"/>
    <x v="6"/>
    <x v="2"/>
    <n v="4.1216551850684118"/>
    <n v="2"/>
    <x v="8"/>
    <n v="4.7072469291980337"/>
    <n v="6"/>
    <n v="0"/>
    <n v="0"/>
    <n v="0"/>
    <n v="0"/>
    <n v="0"/>
    <n v="0"/>
    <n v="0"/>
    <x v="3"/>
  </r>
  <r>
    <n v="11031"/>
    <n v="1950"/>
    <x v="48"/>
    <x v="0"/>
    <x v="0"/>
    <x v="1"/>
    <x v="1"/>
    <x v="0"/>
    <x v="1084"/>
    <x v="6"/>
    <n v="1"/>
    <n v="1"/>
    <x v="0"/>
    <d v="2013-05-21T00:00:00"/>
    <x v="551"/>
    <d v="2021-02-05T00:00:00"/>
    <x v="36"/>
    <n v="26"/>
    <n v="1"/>
    <n v="10"/>
    <n v="2"/>
    <n v="0"/>
    <n v="1"/>
    <n v="1"/>
    <x v="1"/>
    <x v="0"/>
    <n v="0.62734515697223203"/>
    <n v="0"/>
    <x v="12"/>
    <n v="2.7811486772344036"/>
    <n v="5"/>
    <n v="0"/>
    <n v="0"/>
    <n v="0"/>
    <n v="0"/>
    <n v="0"/>
    <n v="0"/>
    <n v="0"/>
    <x v="6"/>
  </r>
  <r>
    <n v="7284"/>
    <n v="1953"/>
    <x v="19"/>
    <x v="2"/>
    <x v="2"/>
    <x v="1"/>
    <x v="1"/>
    <x v="0"/>
    <x v="1085"/>
    <x v="6"/>
    <n v="1"/>
    <n v="2"/>
    <x v="3"/>
    <d v="2013-12-04T00:00:00"/>
    <x v="374"/>
    <d v="2021-02-05T00:00:00"/>
    <x v="73"/>
    <n v="10"/>
    <n v="0"/>
    <n v="7"/>
    <n v="2"/>
    <n v="0"/>
    <n v="1"/>
    <n v="1"/>
    <x v="1"/>
    <x v="0"/>
    <n v="1.3046656523221207"/>
    <n v="0"/>
    <x v="13"/>
    <n v="1.8826896328664116"/>
    <n v="8"/>
    <n v="0"/>
    <n v="0"/>
    <n v="0"/>
    <n v="0"/>
    <n v="0"/>
    <n v="0"/>
    <n v="0"/>
    <x v="0"/>
  </r>
  <r>
    <n v="5025"/>
    <n v="1979"/>
    <x v="30"/>
    <x v="2"/>
    <x v="2"/>
    <x v="3"/>
    <x v="3"/>
    <x v="1"/>
    <x v="1086"/>
    <x v="6"/>
    <n v="1"/>
    <n v="0"/>
    <x v="2"/>
    <d v="2013-12-24T00:00:00"/>
    <x v="232"/>
    <d v="2021-02-05T00:00:00"/>
    <x v="27"/>
    <n v="23"/>
    <n v="17"/>
    <n v="23"/>
    <n v="43"/>
    <n v="20"/>
    <n v="9"/>
    <n v="1"/>
    <x v="12"/>
    <x v="0"/>
    <n v="2.1462714870688973"/>
    <n v="1"/>
    <x v="7"/>
    <n v="4.2858384220650709"/>
    <n v="3"/>
    <n v="0"/>
    <n v="0"/>
    <n v="0"/>
    <n v="0"/>
    <n v="0"/>
    <n v="0"/>
    <n v="0"/>
    <x v="0"/>
  </r>
  <r>
    <n v="1041"/>
    <n v="1973"/>
    <x v="3"/>
    <x v="0"/>
    <x v="0"/>
    <x v="3"/>
    <x v="3"/>
    <x v="1"/>
    <x v="1087"/>
    <x v="6"/>
    <n v="0"/>
    <n v="1"/>
    <x v="2"/>
    <d v="2012-10-18T00:00:00"/>
    <x v="461"/>
    <d v="2021-02-05T00:00:00"/>
    <x v="87"/>
    <n v="322"/>
    <n v="3"/>
    <n v="50"/>
    <n v="4"/>
    <n v="3"/>
    <n v="42"/>
    <n v="5"/>
    <x v="5"/>
    <x v="1"/>
    <n v="7.1936007446691752"/>
    <n v="1"/>
    <x v="11"/>
    <n v="5.9335835542519249"/>
    <n v="8"/>
    <n v="0"/>
    <n v="0"/>
    <n v="0"/>
    <n v="0"/>
    <n v="0"/>
    <n v="1"/>
    <n v="0"/>
    <x v="3"/>
  </r>
  <r>
    <n v="492"/>
    <n v="1973"/>
    <x v="3"/>
    <x v="0"/>
    <x v="0"/>
    <x v="7"/>
    <x v="6"/>
    <x v="2"/>
    <x v="1087"/>
    <x v="6"/>
    <n v="0"/>
    <n v="1"/>
    <x v="2"/>
    <d v="2012-10-18T00:00:00"/>
    <x v="461"/>
    <d v="2021-02-05T00:00:00"/>
    <x v="87"/>
    <n v="322"/>
    <n v="3"/>
    <n v="50"/>
    <n v="4"/>
    <n v="3"/>
    <n v="42"/>
    <n v="5"/>
    <x v="5"/>
    <x v="1"/>
    <n v="6.7884494940489359"/>
    <n v="1"/>
    <x v="11"/>
    <n v="6.0517809421901356"/>
    <n v="8"/>
    <n v="0"/>
    <n v="0"/>
    <n v="0"/>
    <n v="0"/>
    <n v="0"/>
    <n v="0"/>
    <n v="0"/>
    <x v="4"/>
  </r>
  <r>
    <n v="11133"/>
    <n v="1973"/>
    <x v="3"/>
    <x v="0"/>
    <x v="0"/>
    <x v="7"/>
    <x v="6"/>
    <x v="2"/>
    <x v="1087"/>
    <x v="6"/>
    <n v="0"/>
    <n v="1"/>
    <x v="2"/>
    <d v="2012-10-18T00:00:00"/>
    <x v="461"/>
    <d v="2021-02-05T00:00:00"/>
    <x v="87"/>
    <n v="322"/>
    <n v="3"/>
    <n v="50"/>
    <n v="4"/>
    <n v="3"/>
    <n v="42"/>
    <n v="5"/>
    <x v="5"/>
    <x v="1"/>
    <n v="7.1898974719660824"/>
    <n v="1"/>
    <x v="11"/>
    <n v="6.1955763324655715"/>
    <n v="8"/>
    <n v="0"/>
    <n v="0"/>
    <n v="0"/>
    <n v="0"/>
    <n v="0"/>
    <n v="1"/>
    <n v="0"/>
    <x v="2"/>
  </r>
  <r>
    <n v="10623"/>
    <n v="1961"/>
    <x v="36"/>
    <x v="1"/>
    <x v="1"/>
    <x v="0"/>
    <x v="0"/>
    <x v="0"/>
    <x v="1088"/>
    <x v="6"/>
    <n v="0"/>
    <n v="1"/>
    <x v="2"/>
    <d v="2013-11-15T00:00:00"/>
    <x v="96"/>
    <d v="2021-02-05T00:00:00"/>
    <x v="38"/>
    <n v="28"/>
    <n v="0"/>
    <n v="4"/>
    <n v="0"/>
    <n v="0"/>
    <n v="0"/>
    <n v="1"/>
    <x v="1"/>
    <x v="0"/>
    <n v="0.99553056363191728"/>
    <n v="0"/>
    <x v="12"/>
    <n v="3.0278454693395598"/>
    <n v="5"/>
    <n v="0"/>
    <n v="0"/>
    <n v="0"/>
    <n v="0"/>
    <n v="0"/>
    <n v="0"/>
    <n v="0"/>
    <x v="0"/>
  </r>
  <r>
    <n v="10299"/>
    <n v="1969"/>
    <x v="16"/>
    <x v="0"/>
    <x v="0"/>
    <x v="3"/>
    <x v="3"/>
    <x v="1"/>
    <x v="1089"/>
    <x v="6"/>
    <n v="0"/>
    <n v="0"/>
    <x v="1"/>
    <d v="2012-11-09T00:00:00"/>
    <x v="342"/>
    <d v="2021-02-05T00:00:00"/>
    <x v="52"/>
    <n v="389"/>
    <n v="91"/>
    <n v="248"/>
    <n v="64"/>
    <n v="49"/>
    <n v="41"/>
    <n v="3"/>
    <x v="4"/>
    <x v="2"/>
    <n v="5.8984160489372064"/>
    <n v="3"/>
    <x v="2"/>
    <n v="12.610400200460679"/>
    <n v="5"/>
    <n v="0"/>
    <n v="0"/>
    <n v="0"/>
    <n v="0"/>
    <n v="0"/>
    <n v="1"/>
    <n v="0"/>
    <x v="0"/>
  </r>
  <r>
    <n v="4954"/>
    <n v="1956"/>
    <x v="27"/>
    <x v="2"/>
    <x v="2"/>
    <x v="1"/>
    <x v="1"/>
    <x v="0"/>
    <x v="1090"/>
    <x v="6"/>
    <n v="1"/>
    <n v="1"/>
    <x v="0"/>
    <d v="2014-01-21T00:00:00"/>
    <x v="271"/>
    <d v="2021-02-05T00:00:00"/>
    <x v="90"/>
    <n v="106"/>
    <n v="27"/>
    <n v="68"/>
    <n v="52"/>
    <n v="7"/>
    <n v="5"/>
    <n v="6"/>
    <x v="6"/>
    <x v="2"/>
    <n v="4.3758692291666277"/>
    <n v="2"/>
    <x v="8"/>
    <n v="4.9222073275742115"/>
    <n v="6"/>
    <n v="0"/>
    <n v="0"/>
    <n v="0"/>
    <n v="0"/>
    <n v="0"/>
    <n v="0"/>
    <n v="0"/>
    <x v="0"/>
  </r>
  <r>
    <n v="3483"/>
    <n v="1958"/>
    <x v="18"/>
    <x v="2"/>
    <x v="2"/>
    <x v="1"/>
    <x v="1"/>
    <x v="0"/>
    <x v="1091"/>
    <x v="6"/>
    <n v="0"/>
    <n v="0"/>
    <x v="1"/>
    <d v="2013-04-06T00:00:00"/>
    <x v="276"/>
    <d v="2021-02-05T00:00:00"/>
    <x v="78"/>
    <n v="1039"/>
    <n v="43"/>
    <n v="204"/>
    <n v="153"/>
    <n v="58"/>
    <n v="29"/>
    <n v="3"/>
    <x v="12"/>
    <x v="0"/>
    <n v="2.0365410241153978"/>
    <n v="8"/>
    <x v="9"/>
    <n v="12.10896098727506"/>
    <n v="8"/>
    <n v="1"/>
    <n v="1"/>
    <n v="0"/>
    <n v="1"/>
    <n v="0"/>
    <n v="1"/>
    <n v="0"/>
    <x v="4"/>
  </r>
  <r>
    <n v="5866"/>
    <n v="1974"/>
    <x v="9"/>
    <x v="2"/>
    <x v="2"/>
    <x v="0"/>
    <x v="0"/>
    <x v="0"/>
    <x v="1092"/>
    <x v="6"/>
    <n v="1"/>
    <n v="0"/>
    <x v="2"/>
    <d v="2014-03-20T00:00:00"/>
    <x v="422"/>
    <d v="2021-02-05T00:00:00"/>
    <x v="98"/>
    <n v="97"/>
    <n v="3"/>
    <n v="66"/>
    <n v="12"/>
    <n v="7"/>
    <n v="34"/>
    <n v="3"/>
    <x v="6"/>
    <x v="2"/>
    <n v="4.1318486240098267"/>
    <n v="1"/>
    <x v="7"/>
    <n v="4.1652114158864411"/>
    <n v="7"/>
    <n v="0"/>
    <n v="0"/>
    <n v="0"/>
    <n v="0"/>
    <n v="0"/>
    <n v="0"/>
    <n v="0"/>
    <x v="0"/>
  </r>
  <r>
    <n v="10313"/>
    <n v="1975"/>
    <x v="6"/>
    <x v="2"/>
    <x v="2"/>
    <x v="1"/>
    <x v="1"/>
    <x v="0"/>
    <x v="1093"/>
    <x v="6"/>
    <n v="1"/>
    <n v="1"/>
    <x v="0"/>
    <d v="2012-10-28T00:00:00"/>
    <x v="552"/>
    <d v="2021-02-05T00:00:00"/>
    <x v="11"/>
    <n v="159"/>
    <n v="4"/>
    <n v="45"/>
    <n v="6"/>
    <n v="2"/>
    <n v="38"/>
    <n v="6"/>
    <x v="8"/>
    <x v="2"/>
    <n v="5.3165366291662819"/>
    <n v="1"/>
    <x v="7"/>
    <n v="4.390498271596579"/>
    <n v="8"/>
    <n v="0"/>
    <n v="0"/>
    <n v="0"/>
    <n v="0"/>
    <n v="0"/>
    <n v="0"/>
    <n v="0"/>
    <x v="0"/>
  </r>
  <r>
    <n v="5991"/>
    <n v="1949"/>
    <x v="5"/>
    <x v="1"/>
    <x v="1"/>
    <x v="1"/>
    <x v="1"/>
    <x v="0"/>
    <x v="1094"/>
    <x v="6"/>
    <n v="0"/>
    <n v="1"/>
    <x v="2"/>
    <d v="2013-06-08T00:00:00"/>
    <x v="81"/>
    <d v="2021-02-05T00:00:00"/>
    <x v="50"/>
    <n v="173"/>
    <n v="2"/>
    <n v="39"/>
    <n v="3"/>
    <n v="2"/>
    <n v="47"/>
    <n v="3"/>
    <x v="8"/>
    <x v="2"/>
    <n v="4.713519522177176"/>
    <n v="1"/>
    <x v="7"/>
    <n v="3.8908323262088609"/>
    <n v="7"/>
    <n v="0"/>
    <n v="0"/>
    <n v="0"/>
    <n v="0"/>
    <n v="0"/>
    <n v="0"/>
    <n v="0"/>
    <x v="5"/>
  </r>
  <r>
    <n v="359"/>
    <n v="1950"/>
    <x v="48"/>
    <x v="2"/>
    <x v="2"/>
    <x v="0"/>
    <x v="0"/>
    <x v="0"/>
    <x v="1095"/>
    <x v="6"/>
    <n v="0"/>
    <n v="1"/>
    <x v="2"/>
    <d v="2013-01-13T00:00:00"/>
    <x v="350"/>
    <d v="2021-02-05T00:00:00"/>
    <x v="35"/>
    <n v="373"/>
    <n v="14"/>
    <n v="83"/>
    <n v="6"/>
    <n v="9"/>
    <n v="19"/>
    <n v="3"/>
    <x v="7"/>
    <x v="1"/>
    <n v="8.3026908120156069"/>
    <n v="2"/>
    <x v="11"/>
    <n v="6.3493414405493365"/>
    <n v="7"/>
    <n v="0"/>
    <n v="0"/>
    <n v="0"/>
    <n v="0"/>
    <n v="0"/>
    <n v="0"/>
    <n v="1"/>
    <x v="0"/>
  </r>
  <r>
    <n v="194"/>
    <n v="1965"/>
    <x v="42"/>
    <x v="2"/>
    <x v="2"/>
    <x v="1"/>
    <x v="1"/>
    <x v="0"/>
    <x v="1096"/>
    <x v="6"/>
    <n v="1"/>
    <n v="1"/>
    <x v="0"/>
    <d v="2014-06-09T00:00:00"/>
    <x v="213"/>
    <d v="2021-02-05T00:00:00"/>
    <x v="74"/>
    <n v="23"/>
    <n v="0"/>
    <n v="11"/>
    <n v="3"/>
    <n v="2"/>
    <n v="2"/>
    <n v="1"/>
    <x v="1"/>
    <x v="0"/>
    <n v="0.86202388700635324"/>
    <n v="0"/>
    <x v="12"/>
    <n v="2.8736891489296759"/>
    <n v="6"/>
    <n v="0"/>
    <n v="0"/>
    <n v="0"/>
    <n v="0"/>
    <n v="0"/>
    <n v="0"/>
    <n v="0"/>
    <x v="0"/>
  </r>
  <r>
    <n v="1497"/>
    <n v="1952"/>
    <x v="41"/>
    <x v="2"/>
    <x v="2"/>
    <x v="3"/>
    <x v="3"/>
    <x v="1"/>
    <x v="1097"/>
    <x v="6"/>
    <n v="0"/>
    <n v="1"/>
    <x v="2"/>
    <d v="2013-01-19T00:00:00"/>
    <x v="495"/>
    <d v="2021-02-05T00:00:00"/>
    <x v="73"/>
    <n v="268"/>
    <n v="11"/>
    <n v="88"/>
    <n v="15"/>
    <n v="3"/>
    <n v="22"/>
    <n v="2"/>
    <x v="4"/>
    <x v="2"/>
    <n v="5.835631664746515"/>
    <n v="3"/>
    <x v="8"/>
    <n v="5.0048916622308024"/>
    <n v="5"/>
    <n v="0"/>
    <n v="0"/>
    <n v="0"/>
    <n v="0"/>
    <n v="0"/>
    <n v="0"/>
    <n v="0"/>
    <x v="3"/>
  </r>
  <r>
    <n v="7247"/>
    <n v="1960"/>
    <x v="11"/>
    <x v="2"/>
    <x v="2"/>
    <x v="4"/>
    <x v="4"/>
    <x v="1"/>
    <x v="1098"/>
    <x v="6"/>
    <n v="0"/>
    <n v="1"/>
    <x v="2"/>
    <d v="2012-11-22T00:00:00"/>
    <x v="344"/>
    <d v="2021-02-05T00:00:00"/>
    <x v="31"/>
    <n v="505"/>
    <n v="0"/>
    <n v="26"/>
    <n v="0"/>
    <n v="0"/>
    <n v="75"/>
    <n v="5"/>
    <x v="5"/>
    <x v="1"/>
    <n v="7.1384498600109385"/>
    <n v="4"/>
    <x v="11"/>
    <n v="6.2796265720509048"/>
    <n v="6"/>
    <n v="0"/>
    <n v="0"/>
    <n v="0"/>
    <n v="1"/>
    <n v="0"/>
    <n v="0"/>
    <n v="0"/>
    <x v="5"/>
  </r>
  <r>
    <n v="6534"/>
    <n v="1974"/>
    <x v="9"/>
    <x v="2"/>
    <x v="2"/>
    <x v="0"/>
    <x v="0"/>
    <x v="0"/>
    <x v="1099"/>
    <x v="6"/>
    <n v="1"/>
    <n v="0"/>
    <x v="2"/>
    <d v="2014-01-04T00:00:00"/>
    <x v="445"/>
    <d v="2021-02-05T00:00:00"/>
    <x v="34"/>
    <n v="29"/>
    <n v="0"/>
    <n v="29"/>
    <n v="0"/>
    <n v="5"/>
    <n v="4"/>
    <n v="1"/>
    <x v="12"/>
    <x v="0"/>
    <n v="2.0068095258179275"/>
    <n v="0"/>
    <x v="12"/>
    <n v="2.8638906490652998"/>
    <n v="5"/>
    <n v="0"/>
    <n v="0"/>
    <n v="0"/>
    <n v="0"/>
    <n v="0"/>
    <n v="0"/>
    <n v="0"/>
    <x v="3"/>
  </r>
  <r>
    <n v="4368"/>
    <n v="1980"/>
    <x v="13"/>
    <x v="2"/>
    <x v="2"/>
    <x v="1"/>
    <x v="1"/>
    <x v="0"/>
    <x v="1100"/>
    <x v="6"/>
    <n v="1"/>
    <n v="0"/>
    <x v="2"/>
    <d v="2013-12-03T00:00:00"/>
    <x v="553"/>
    <d v="2021-02-05T00:00:00"/>
    <x v="31"/>
    <n v="42"/>
    <n v="7"/>
    <n v="43"/>
    <n v="20"/>
    <n v="12"/>
    <n v="10"/>
    <n v="1"/>
    <x v="9"/>
    <x v="2"/>
    <n v="3.2751936931758245"/>
    <n v="0"/>
    <x v="7"/>
    <n v="3.9050469734504039"/>
    <n v="6"/>
    <n v="0"/>
    <n v="0"/>
    <n v="0"/>
    <n v="0"/>
    <n v="0"/>
    <n v="0"/>
    <n v="0"/>
    <x v="0"/>
  </r>
  <r>
    <n v="1473"/>
    <n v="1960"/>
    <x v="11"/>
    <x v="3"/>
    <x v="1"/>
    <x v="3"/>
    <x v="3"/>
    <x v="1"/>
    <x v="1101"/>
    <x v="6"/>
    <n v="0"/>
    <n v="1"/>
    <x v="2"/>
    <d v="2013-07-23T00:00:00"/>
    <x v="484"/>
    <d v="2021-02-05T00:00:00"/>
    <x v="66"/>
    <n v="53"/>
    <n v="1"/>
    <n v="5"/>
    <n v="2"/>
    <n v="1"/>
    <n v="10"/>
    <n v="2"/>
    <x v="12"/>
    <x v="0"/>
    <n v="1.6289982506923526"/>
    <n v="0"/>
    <x v="12"/>
    <n v="3.0809371955781537"/>
    <n v="8"/>
    <n v="0"/>
    <n v="0"/>
    <n v="0"/>
    <n v="0"/>
    <n v="0"/>
    <n v="0"/>
    <n v="0"/>
    <x v="4"/>
  </r>
  <r>
    <n v="5081"/>
    <n v="1967"/>
    <x v="51"/>
    <x v="3"/>
    <x v="1"/>
    <x v="0"/>
    <x v="0"/>
    <x v="0"/>
    <x v="1102"/>
    <x v="6"/>
    <n v="1"/>
    <n v="1"/>
    <x v="0"/>
    <d v="2013-10-20T00:00:00"/>
    <x v="544"/>
    <d v="2021-02-05T00:00:00"/>
    <x v="10"/>
    <n v="9"/>
    <n v="0"/>
    <n v="16"/>
    <n v="6"/>
    <n v="6"/>
    <n v="10"/>
    <n v="1"/>
    <x v="1"/>
    <x v="0"/>
    <n v="1.056213140537172"/>
    <n v="0"/>
    <x v="12"/>
    <n v="3.3748377973479537"/>
    <n v="8"/>
    <n v="0"/>
    <n v="0"/>
    <n v="0"/>
    <n v="0"/>
    <n v="0"/>
    <n v="0"/>
    <n v="0"/>
    <x v="0"/>
  </r>
  <r>
    <n v="5534"/>
    <n v="1975"/>
    <x v="6"/>
    <x v="1"/>
    <x v="1"/>
    <x v="1"/>
    <x v="1"/>
    <x v="0"/>
    <x v="1103"/>
    <x v="6"/>
    <n v="0"/>
    <n v="1"/>
    <x v="2"/>
    <d v="2013-10-20T00:00:00"/>
    <x v="544"/>
    <d v="2021-02-05T00:00:00"/>
    <x v="76"/>
    <n v="123"/>
    <n v="1"/>
    <n v="26"/>
    <n v="2"/>
    <n v="0"/>
    <n v="72"/>
    <n v="2"/>
    <x v="9"/>
    <x v="2"/>
    <n v="2.6852086228585366"/>
    <n v="2"/>
    <x v="12"/>
    <n v="3.0085541828982372"/>
    <n v="7"/>
    <n v="0"/>
    <n v="0"/>
    <n v="1"/>
    <n v="0"/>
    <n v="0"/>
    <n v="0"/>
    <n v="0"/>
    <x v="0"/>
  </r>
  <r>
    <n v="332"/>
    <n v="1957"/>
    <x v="50"/>
    <x v="2"/>
    <x v="2"/>
    <x v="1"/>
    <x v="1"/>
    <x v="0"/>
    <x v="1104"/>
    <x v="6"/>
    <n v="0"/>
    <n v="1"/>
    <x v="2"/>
    <d v="2013-03-22T00:00:00"/>
    <x v="463"/>
    <d v="2021-02-05T00:00:00"/>
    <x v="68"/>
    <n v="198"/>
    <n v="2"/>
    <n v="43"/>
    <n v="0"/>
    <n v="12"/>
    <n v="20"/>
    <n v="3"/>
    <x v="6"/>
    <x v="2"/>
    <n v="4.2931274310477772"/>
    <n v="1"/>
    <x v="11"/>
    <n v="6.1776371267202634"/>
    <n v="6"/>
    <n v="0"/>
    <n v="0"/>
    <n v="0"/>
    <n v="1"/>
    <n v="0"/>
    <n v="0"/>
    <n v="0"/>
    <x v="0"/>
  </r>
  <r>
    <n v="5863"/>
    <n v="1953"/>
    <x v="19"/>
    <x v="2"/>
    <x v="2"/>
    <x v="1"/>
    <x v="1"/>
    <x v="0"/>
    <x v="1105"/>
    <x v="6"/>
    <n v="0"/>
    <n v="1"/>
    <x v="2"/>
    <d v="2013-05-29T00:00:00"/>
    <x v="217"/>
    <d v="2021-02-05T00:00:00"/>
    <x v="59"/>
    <n v="359"/>
    <n v="0"/>
    <n v="134"/>
    <n v="13"/>
    <n v="26"/>
    <n v="123"/>
    <n v="4"/>
    <x v="4"/>
    <x v="2"/>
    <n v="5.6762714584697935"/>
    <n v="3"/>
    <x v="5"/>
    <n v="8.1913823114676916"/>
    <n v="5"/>
    <n v="0"/>
    <n v="0"/>
    <n v="0"/>
    <n v="0"/>
    <n v="0"/>
    <n v="0"/>
    <n v="0"/>
    <x v="0"/>
  </r>
  <r>
    <n v="10381"/>
    <n v="1979"/>
    <x v="30"/>
    <x v="2"/>
    <x v="2"/>
    <x v="3"/>
    <x v="3"/>
    <x v="1"/>
    <x v="1106"/>
    <x v="6"/>
    <n v="0"/>
    <n v="1"/>
    <x v="2"/>
    <d v="2013-07-05T00:00:00"/>
    <x v="429"/>
    <d v="2021-02-05T00:00:00"/>
    <x v="82"/>
    <n v="14"/>
    <n v="0"/>
    <n v="3"/>
    <n v="0"/>
    <n v="0"/>
    <n v="4"/>
    <n v="1"/>
    <x v="1"/>
    <x v="0"/>
    <n v="1.3935680404493791"/>
    <n v="0"/>
    <x v="13"/>
    <n v="1.9062770037498893"/>
    <n v="6"/>
    <n v="0"/>
    <n v="0"/>
    <n v="0"/>
    <n v="0"/>
    <n v="0"/>
    <n v="0"/>
    <n v="0"/>
    <x v="0"/>
  </r>
  <r>
    <n v="702"/>
    <n v="1975"/>
    <x v="6"/>
    <x v="3"/>
    <x v="1"/>
    <x v="4"/>
    <x v="4"/>
    <x v="1"/>
    <x v="1107"/>
    <x v="6"/>
    <n v="0"/>
    <n v="1"/>
    <x v="2"/>
    <d v="2013-02-15T00:00:00"/>
    <x v="192"/>
    <d v="2021-02-05T00:00:00"/>
    <x v="67"/>
    <n v="162"/>
    <n v="61"/>
    <n v="83"/>
    <n v="97"/>
    <n v="57"/>
    <n v="61"/>
    <n v="4"/>
    <x v="6"/>
    <x v="2"/>
    <n v="4.1146006709633012"/>
    <n v="3"/>
    <x v="5"/>
    <n v="8.2618993377004273"/>
    <n v="5"/>
    <n v="0"/>
    <n v="0"/>
    <n v="0"/>
    <n v="0"/>
    <n v="0"/>
    <n v="0"/>
    <n v="0"/>
    <x v="0"/>
  </r>
  <r>
    <n v="6379"/>
    <n v="1949"/>
    <x v="5"/>
    <x v="1"/>
    <x v="1"/>
    <x v="4"/>
    <x v="4"/>
    <x v="1"/>
    <x v="1108"/>
    <x v="6"/>
    <n v="1"/>
    <n v="1"/>
    <x v="0"/>
    <d v="2013-05-29T00:00:00"/>
    <x v="217"/>
    <d v="2021-02-05T00:00:00"/>
    <x v="87"/>
    <n v="67"/>
    <n v="1"/>
    <n v="20"/>
    <n v="0"/>
    <n v="2"/>
    <n v="31"/>
    <n v="3"/>
    <x v="12"/>
    <x v="0"/>
    <n v="2.3336699670324523"/>
    <n v="2"/>
    <x v="13"/>
    <n v="2.0161965693075068"/>
    <n v="7"/>
    <n v="0"/>
    <n v="0"/>
    <n v="0"/>
    <n v="0"/>
    <n v="0"/>
    <n v="1"/>
    <n v="0"/>
    <x v="1"/>
  </r>
  <r>
    <n v="10242"/>
    <n v="1966"/>
    <x v="33"/>
    <x v="0"/>
    <x v="0"/>
    <x v="0"/>
    <x v="0"/>
    <x v="0"/>
    <x v="1109"/>
    <x v="6"/>
    <n v="1"/>
    <n v="1"/>
    <x v="0"/>
    <d v="2013-09-16T00:00:00"/>
    <x v="366"/>
    <d v="2021-02-05T00:00:00"/>
    <x v="98"/>
    <n v="56"/>
    <n v="0"/>
    <n v="11"/>
    <n v="0"/>
    <n v="0"/>
    <n v="8"/>
    <n v="2"/>
    <x v="12"/>
    <x v="0"/>
    <n v="1.875805267162463"/>
    <n v="0"/>
    <x v="7"/>
    <n v="4.0645475073692552"/>
    <n v="5"/>
    <n v="0"/>
    <n v="0"/>
    <n v="0"/>
    <n v="0"/>
    <n v="0"/>
    <n v="0"/>
    <n v="0"/>
    <x v="0"/>
  </r>
  <r>
    <n v="1604"/>
    <n v="1960"/>
    <x v="11"/>
    <x v="1"/>
    <x v="1"/>
    <x v="1"/>
    <x v="1"/>
    <x v="0"/>
    <x v="1110"/>
    <x v="6"/>
    <n v="0"/>
    <n v="1"/>
    <x v="2"/>
    <d v="2013-11-13T00:00:00"/>
    <x v="263"/>
    <d v="2021-02-05T00:00:00"/>
    <x v="69"/>
    <n v="184"/>
    <n v="2"/>
    <n v="19"/>
    <n v="8"/>
    <n v="8"/>
    <n v="4"/>
    <n v="3"/>
    <x v="12"/>
    <x v="0"/>
    <n v="1.6326219999272409"/>
    <n v="2"/>
    <x v="11"/>
    <n v="5.8803312924232909"/>
    <n v="5"/>
    <n v="0"/>
    <n v="0"/>
    <n v="0"/>
    <n v="0"/>
    <n v="0"/>
    <n v="0"/>
    <n v="0"/>
    <x v="0"/>
  </r>
  <r>
    <n v="10741"/>
    <n v="1951"/>
    <x v="17"/>
    <x v="1"/>
    <x v="1"/>
    <x v="0"/>
    <x v="0"/>
    <x v="0"/>
    <x v="1111"/>
    <x v="6"/>
    <n v="0"/>
    <n v="1"/>
    <x v="2"/>
    <d v="2013-04-11T00:00:00"/>
    <x v="520"/>
    <d v="2021-02-05T00:00:00"/>
    <x v="89"/>
    <n v="172"/>
    <n v="12"/>
    <n v="112"/>
    <n v="8"/>
    <n v="0"/>
    <n v="15"/>
    <n v="4"/>
    <x v="4"/>
    <x v="2"/>
    <n v="5.7989940674635116"/>
    <n v="1"/>
    <x v="8"/>
    <n v="5.1031395264284107"/>
    <n v="7"/>
    <n v="0"/>
    <n v="0"/>
    <n v="0"/>
    <n v="0"/>
    <n v="0"/>
    <n v="0"/>
    <n v="0"/>
    <x v="0"/>
  </r>
  <r>
    <n v="5491"/>
    <n v="1951"/>
    <x v="17"/>
    <x v="1"/>
    <x v="1"/>
    <x v="0"/>
    <x v="0"/>
    <x v="0"/>
    <x v="1111"/>
    <x v="6"/>
    <n v="0"/>
    <n v="1"/>
    <x v="2"/>
    <d v="2013-04-11T00:00:00"/>
    <x v="520"/>
    <d v="2021-02-05T00:00:00"/>
    <x v="89"/>
    <n v="172"/>
    <n v="12"/>
    <n v="112"/>
    <n v="8"/>
    <n v="0"/>
    <n v="15"/>
    <n v="4"/>
    <x v="4"/>
    <x v="2"/>
    <n v="5.61106302188856"/>
    <n v="1"/>
    <x v="8"/>
    <n v="5.3654812792857296"/>
    <n v="7"/>
    <n v="0"/>
    <n v="0"/>
    <n v="0"/>
    <n v="0"/>
    <n v="0"/>
    <n v="0"/>
    <n v="0"/>
    <x v="6"/>
  </r>
  <r>
    <n v="977"/>
    <n v="1957"/>
    <x v="50"/>
    <x v="2"/>
    <x v="2"/>
    <x v="0"/>
    <x v="0"/>
    <x v="0"/>
    <x v="1112"/>
    <x v="6"/>
    <n v="0"/>
    <n v="1"/>
    <x v="2"/>
    <d v="2013-08-01T00:00:00"/>
    <x v="389"/>
    <d v="2021-02-05T00:00:00"/>
    <x v="57"/>
    <n v="200"/>
    <n v="19"/>
    <n v="111"/>
    <n v="50"/>
    <n v="15"/>
    <n v="19"/>
    <n v="6"/>
    <x v="8"/>
    <x v="2"/>
    <n v="5.058014174472687"/>
    <n v="1"/>
    <x v="5"/>
    <n v="8.3313541402225919"/>
    <n v="6"/>
    <n v="0"/>
    <n v="0"/>
    <n v="0"/>
    <n v="0"/>
    <n v="0"/>
    <n v="0"/>
    <n v="0"/>
    <x v="4"/>
  </r>
  <r>
    <n v="955"/>
    <n v="1962"/>
    <x v="39"/>
    <x v="1"/>
    <x v="1"/>
    <x v="0"/>
    <x v="0"/>
    <x v="0"/>
    <x v="1113"/>
    <x v="6"/>
    <n v="1"/>
    <n v="1"/>
    <x v="0"/>
    <d v="2012-10-28T00:00:00"/>
    <x v="552"/>
    <d v="2021-02-05T00:00:00"/>
    <x v="6"/>
    <n v="167"/>
    <n v="2"/>
    <n v="44"/>
    <n v="6"/>
    <n v="2"/>
    <n v="19"/>
    <n v="7"/>
    <x v="6"/>
    <x v="2"/>
    <n v="4.2893417440666202"/>
    <n v="2"/>
    <x v="7"/>
    <n v="3.7163230539861059"/>
    <n v="8"/>
    <n v="0"/>
    <n v="0"/>
    <n v="1"/>
    <n v="0"/>
    <n v="0"/>
    <n v="1"/>
    <n v="0"/>
    <x v="3"/>
  </r>
  <r>
    <n v="1857"/>
    <n v="1952"/>
    <x v="41"/>
    <x v="2"/>
    <x v="2"/>
    <x v="3"/>
    <x v="3"/>
    <x v="1"/>
    <x v="1114"/>
    <x v="6"/>
    <n v="1"/>
    <n v="1"/>
    <x v="0"/>
    <d v="2014-03-06T00:00:00"/>
    <x v="505"/>
    <d v="2021-02-05T00:00:00"/>
    <x v="38"/>
    <n v="46"/>
    <n v="0"/>
    <n v="12"/>
    <n v="0"/>
    <n v="2"/>
    <n v="23"/>
    <n v="2"/>
    <x v="12"/>
    <x v="0"/>
    <n v="2.0812867671724455"/>
    <n v="1"/>
    <x v="13"/>
    <n v="1.8244184195207911"/>
    <n v="7"/>
    <n v="0"/>
    <n v="0"/>
    <n v="0"/>
    <n v="0"/>
    <n v="0"/>
    <n v="1"/>
    <n v="0"/>
    <x v="0"/>
  </r>
  <r>
    <n v="8041"/>
    <n v="1971"/>
    <x v="2"/>
    <x v="0"/>
    <x v="0"/>
    <x v="4"/>
    <x v="4"/>
    <x v="1"/>
    <x v="1115"/>
    <x v="6"/>
    <n v="0"/>
    <n v="1"/>
    <x v="2"/>
    <d v="2012-09-08T00:00:00"/>
    <x v="414"/>
    <d v="2021-02-05T00:00:00"/>
    <x v="19"/>
    <n v="595"/>
    <n v="71"/>
    <n v="153"/>
    <n v="120"/>
    <n v="112"/>
    <n v="41"/>
    <n v="6"/>
    <x v="9"/>
    <x v="2"/>
    <n v="2.716816503287625"/>
    <n v="2"/>
    <x v="3"/>
    <n v="9.6406739057571134"/>
    <n v="9"/>
    <n v="0"/>
    <n v="0"/>
    <n v="0"/>
    <n v="0"/>
    <n v="0"/>
    <n v="0"/>
    <n v="0"/>
    <x v="3"/>
  </r>
  <r>
    <n v="2320"/>
    <n v="1978"/>
    <x v="37"/>
    <x v="3"/>
    <x v="1"/>
    <x v="1"/>
    <x v="1"/>
    <x v="0"/>
    <x v="1116"/>
    <x v="6"/>
    <n v="0"/>
    <n v="1"/>
    <x v="2"/>
    <d v="2013-09-12T00:00:00"/>
    <x v="251"/>
    <d v="2021-02-05T00:00:00"/>
    <x v="3"/>
    <n v="508"/>
    <n v="11"/>
    <n v="59"/>
    <n v="23"/>
    <n v="5"/>
    <n v="29"/>
    <n v="5"/>
    <x v="10"/>
    <x v="1"/>
    <n v="10.930694238660379"/>
    <n v="1"/>
    <x v="11"/>
    <n v="6.1346470655973677"/>
    <n v="9"/>
    <n v="0"/>
    <n v="0"/>
    <n v="0"/>
    <n v="0"/>
    <n v="0"/>
    <n v="0"/>
    <n v="0"/>
    <x v="0"/>
  </r>
  <r>
    <n v="2698"/>
    <n v="1976"/>
    <x v="0"/>
    <x v="2"/>
    <x v="2"/>
    <x v="3"/>
    <x v="3"/>
    <x v="1"/>
    <x v="1116"/>
    <x v="6"/>
    <n v="0"/>
    <n v="1"/>
    <x v="2"/>
    <d v="2013-11-07T00:00:00"/>
    <x v="63"/>
    <d v="2021-02-05T00:00:00"/>
    <x v="97"/>
    <n v="254"/>
    <n v="7"/>
    <n v="108"/>
    <n v="20"/>
    <n v="0"/>
    <n v="26"/>
    <n v="3"/>
    <x v="4"/>
    <x v="2"/>
    <n v="5.9489116070451962"/>
    <n v="3"/>
    <x v="8"/>
    <n v="4.9826936833187085"/>
    <n v="6"/>
    <n v="0"/>
    <n v="0"/>
    <n v="0"/>
    <n v="0"/>
    <n v="0"/>
    <n v="0"/>
    <n v="0"/>
    <x v="1"/>
  </r>
  <r>
    <n v="8275"/>
    <n v="1965"/>
    <x v="42"/>
    <x v="0"/>
    <x v="0"/>
    <x v="2"/>
    <x v="2"/>
    <x v="1"/>
    <x v="1116"/>
    <x v="6"/>
    <n v="1"/>
    <n v="1"/>
    <x v="0"/>
    <d v="2014-02-09T00:00:00"/>
    <x v="498"/>
    <d v="2021-02-05T00:00:00"/>
    <x v="63"/>
    <n v="16"/>
    <n v="0"/>
    <n v="3"/>
    <n v="0"/>
    <n v="0"/>
    <n v="1"/>
    <n v="1"/>
    <x v="1"/>
    <x v="0"/>
    <n v="0.77000083188306001"/>
    <n v="0"/>
    <x v="13"/>
    <n v="1.8901183245745474"/>
    <n v="7"/>
    <n v="0"/>
    <n v="0"/>
    <n v="0"/>
    <n v="0"/>
    <n v="0"/>
    <n v="0"/>
    <n v="0"/>
    <x v="0"/>
  </r>
  <r>
    <n v="4554"/>
    <n v="1965"/>
    <x v="42"/>
    <x v="2"/>
    <x v="2"/>
    <x v="0"/>
    <x v="0"/>
    <x v="0"/>
    <x v="1117"/>
    <x v="6"/>
    <n v="0"/>
    <n v="1"/>
    <x v="2"/>
    <d v="2013-10-01T00:00:00"/>
    <x v="205"/>
    <d v="2021-02-05T00:00:00"/>
    <x v="65"/>
    <n v="171"/>
    <n v="45"/>
    <n v="73"/>
    <n v="59"/>
    <n v="10"/>
    <n v="90"/>
    <n v="4"/>
    <x v="9"/>
    <x v="2"/>
    <n v="2.6420172624984493"/>
    <n v="2"/>
    <x v="5"/>
    <n v="8.0782956207034182"/>
    <n v="4"/>
    <n v="0"/>
    <n v="0"/>
    <n v="0"/>
    <n v="0"/>
    <n v="0"/>
    <n v="0"/>
    <n v="0"/>
    <x v="0"/>
  </r>
  <r>
    <n v="10448"/>
    <n v="1956"/>
    <x v="27"/>
    <x v="2"/>
    <x v="2"/>
    <x v="3"/>
    <x v="3"/>
    <x v="1"/>
    <x v="1118"/>
    <x v="6"/>
    <n v="0"/>
    <n v="1"/>
    <x v="2"/>
    <d v="2012-10-22T00:00:00"/>
    <x v="554"/>
    <d v="2021-02-05T00:00:00"/>
    <x v="74"/>
    <n v="172"/>
    <n v="41"/>
    <n v="86"/>
    <n v="45"/>
    <n v="6"/>
    <n v="27"/>
    <n v="5"/>
    <x v="8"/>
    <x v="2"/>
    <n v="4.6553067502369778"/>
    <n v="3"/>
    <x v="8"/>
    <n v="4.6137460366193128"/>
    <n v="7"/>
    <n v="0"/>
    <n v="0"/>
    <n v="1"/>
    <n v="0"/>
    <n v="0"/>
    <n v="0"/>
    <n v="0"/>
    <x v="0"/>
  </r>
  <r>
    <n v="8629"/>
    <n v="1956"/>
    <x v="27"/>
    <x v="2"/>
    <x v="2"/>
    <x v="4"/>
    <x v="4"/>
    <x v="1"/>
    <x v="1119"/>
    <x v="6"/>
    <n v="1"/>
    <n v="1"/>
    <x v="0"/>
    <d v="2013-03-26T00:00:00"/>
    <x v="363"/>
    <d v="2021-02-05T00:00:00"/>
    <x v="29"/>
    <n v="19"/>
    <n v="1"/>
    <n v="10"/>
    <n v="2"/>
    <n v="1"/>
    <n v="8"/>
    <n v="1"/>
    <x v="1"/>
    <x v="0"/>
    <n v="1.0042763451428178"/>
    <n v="0"/>
    <x v="12"/>
    <n v="3.2530744229843651"/>
    <n v="5"/>
    <n v="0"/>
    <n v="0"/>
    <n v="0"/>
    <n v="0"/>
    <n v="0"/>
    <n v="0"/>
    <n v="0"/>
    <x v="4"/>
  </r>
  <r>
    <n v="1010"/>
    <n v="1977"/>
    <x v="4"/>
    <x v="2"/>
    <x v="2"/>
    <x v="0"/>
    <x v="0"/>
    <x v="0"/>
    <x v="1120"/>
    <x v="6"/>
    <n v="2"/>
    <n v="1"/>
    <x v="3"/>
    <d v="2014-04-24T00:00:00"/>
    <x v="25"/>
    <d v="2021-02-05T00:00:00"/>
    <x v="34"/>
    <n v="41"/>
    <n v="0"/>
    <n v="17"/>
    <n v="3"/>
    <n v="1"/>
    <n v="16"/>
    <n v="2"/>
    <x v="1"/>
    <x v="0"/>
    <n v="0.75083782238139596"/>
    <n v="1"/>
    <x v="12"/>
    <n v="2.670201194928199"/>
    <n v="3"/>
    <n v="0"/>
    <n v="0"/>
    <n v="0"/>
    <n v="0"/>
    <n v="0"/>
    <n v="0"/>
    <n v="0"/>
    <x v="0"/>
  </r>
  <r>
    <n v="7422"/>
    <n v="1987"/>
    <x v="15"/>
    <x v="2"/>
    <x v="2"/>
    <x v="3"/>
    <x v="3"/>
    <x v="1"/>
    <x v="1121"/>
    <x v="6"/>
    <n v="1"/>
    <n v="0"/>
    <x v="2"/>
    <d v="2012-08-22T00:00:00"/>
    <x v="158"/>
    <d v="2021-02-05T00:00:00"/>
    <x v="36"/>
    <n v="85"/>
    <n v="44"/>
    <n v="54"/>
    <n v="102"/>
    <n v="78"/>
    <n v="6"/>
    <n v="3"/>
    <x v="8"/>
    <x v="2"/>
    <n v="4.9594620773732512"/>
    <n v="1"/>
    <x v="6"/>
    <n v="6.7879443605565042"/>
    <n v="7"/>
    <n v="0"/>
    <n v="0"/>
    <n v="0"/>
    <n v="0"/>
    <n v="0"/>
    <n v="0"/>
    <n v="0"/>
    <x v="0"/>
  </r>
  <r>
    <n v="8605"/>
    <n v="1964"/>
    <x v="40"/>
    <x v="0"/>
    <x v="0"/>
    <x v="0"/>
    <x v="0"/>
    <x v="0"/>
    <x v="1122"/>
    <x v="6"/>
    <n v="1"/>
    <n v="1"/>
    <x v="0"/>
    <d v="2014-03-23T00:00:00"/>
    <x v="338"/>
    <d v="2021-02-05T00:00:00"/>
    <x v="8"/>
    <n v="48"/>
    <n v="0"/>
    <n v="14"/>
    <n v="0"/>
    <n v="0"/>
    <n v="6"/>
    <n v="2"/>
    <x v="12"/>
    <x v="0"/>
    <n v="1.8919746677390452"/>
    <n v="0"/>
    <x v="12"/>
    <n v="3.3596473161922136"/>
    <n v="6"/>
    <n v="0"/>
    <n v="0"/>
    <n v="0"/>
    <n v="0"/>
    <n v="0"/>
    <n v="0"/>
    <n v="0"/>
    <x v="0"/>
  </r>
  <r>
    <n v="9648"/>
    <n v="1967"/>
    <x v="51"/>
    <x v="2"/>
    <x v="2"/>
    <x v="3"/>
    <x v="3"/>
    <x v="1"/>
    <x v="1123"/>
    <x v="6"/>
    <n v="1"/>
    <n v="1"/>
    <x v="0"/>
    <d v="2012-11-03T00:00:00"/>
    <x v="516"/>
    <d v="2021-02-05T00:00:00"/>
    <x v="55"/>
    <n v="153"/>
    <n v="4"/>
    <n v="56"/>
    <n v="0"/>
    <n v="9"/>
    <n v="31"/>
    <n v="4"/>
    <x v="8"/>
    <x v="2"/>
    <n v="4.9815249735147855"/>
    <n v="1"/>
    <x v="7"/>
    <n v="3.7844113347714008"/>
    <n v="8"/>
    <n v="0"/>
    <n v="0"/>
    <n v="0"/>
    <n v="0"/>
    <n v="0"/>
    <n v="0"/>
    <n v="0"/>
    <x v="0"/>
  </r>
  <r>
    <n v="20"/>
    <n v="1965"/>
    <x v="42"/>
    <x v="3"/>
    <x v="1"/>
    <x v="1"/>
    <x v="1"/>
    <x v="0"/>
    <x v="1124"/>
    <x v="6"/>
    <n v="0"/>
    <n v="1"/>
    <x v="2"/>
    <d v="2013-09-01T00:00:00"/>
    <x v="555"/>
    <d v="2021-02-05T00:00:00"/>
    <x v="42"/>
    <n v="43"/>
    <n v="12"/>
    <n v="23"/>
    <n v="29"/>
    <n v="15"/>
    <n v="61"/>
    <n v="1"/>
    <x v="12"/>
    <x v="0"/>
    <n v="1.9404994405687601"/>
    <n v="1"/>
    <x v="7"/>
    <n v="4.1358664608418882"/>
    <n v="4"/>
    <n v="0"/>
    <n v="0"/>
    <n v="0"/>
    <n v="0"/>
    <n v="0"/>
    <n v="0"/>
    <n v="0"/>
    <x v="5"/>
  </r>
  <r>
    <n v="2246"/>
    <n v="1965"/>
    <x v="42"/>
    <x v="3"/>
    <x v="1"/>
    <x v="1"/>
    <x v="1"/>
    <x v="0"/>
    <x v="1124"/>
    <x v="6"/>
    <n v="0"/>
    <n v="1"/>
    <x v="2"/>
    <d v="2013-09-01T00:00:00"/>
    <x v="555"/>
    <d v="2021-02-05T00:00:00"/>
    <x v="42"/>
    <n v="43"/>
    <n v="12"/>
    <n v="23"/>
    <n v="29"/>
    <n v="15"/>
    <n v="61"/>
    <n v="1"/>
    <x v="12"/>
    <x v="0"/>
    <n v="2.3838017052527851"/>
    <n v="1"/>
    <x v="7"/>
    <n v="4.1155115485313072"/>
    <n v="4"/>
    <n v="0"/>
    <n v="0"/>
    <n v="0"/>
    <n v="0"/>
    <n v="0"/>
    <n v="0"/>
    <n v="0"/>
    <x v="0"/>
  </r>
  <r>
    <n v="3182"/>
    <n v="1973"/>
    <x v="3"/>
    <x v="0"/>
    <x v="0"/>
    <x v="3"/>
    <x v="3"/>
    <x v="1"/>
    <x v="1125"/>
    <x v="6"/>
    <n v="1"/>
    <n v="1"/>
    <x v="0"/>
    <d v="2014-03-31T00:00:00"/>
    <x v="38"/>
    <d v="2021-02-05T00:00:00"/>
    <x v="6"/>
    <n v="96"/>
    <n v="1"/>
    <n v="79"/>
    <n v="7"/>
    <n v="1"/>
    <n v="79"/>
    <n v="6"/>
    <x v="8"/>
    <x v="2"/>
    <n v="4.8081412941576369"/>
    <n v="1"/>
    <x v="12"/>
    <n v="2.9060664040100748"/>
    <n v="8"/>
    <n v="0"/>
    <n v="0"/>
    <n v="1"/>
    <n v="0"/>
    <n v="0"/>
    <n v="1"/>
    <n v="0"/>
    <x v="2"/>
  </r>
  <r>
    <n v="2516"/>
    <n v="1969"/>
    <x v="16"/>
    <x v="3"/>
    <x v="1"/>
    <x v="1"/>
    <x v="1"/>
    <x v="0"/>
    <x v="1126"/>
    <x v="6"/>
    <n v="1"/>
    <n v="1"/>
    <x v="0"/>
    <d v="2013-06-08T00:00:00"/>
    <x v="81"/>
    <d v="2021-02-05T00:00:00"/>
    <x v="28"/>
    <n v="22"/>
    <n v="2"/>
    <n v="10"/>
    <n v="6"/>
    <n v="4"/>
    <n v="34"/>
    <n v="2"/>
    <x v="1"/>
    <x v="0"/>
    <n v="1.1491881451748025"/>
    <n v="2"/>
    <x v="13"/>
    <n v="2.1083922377471942"/>
    <n v="4"/>
    <n v="0"/>
    <n v="0"/>
    <n v="0"/>
    <n v="0"/>
    <n v="0"/>
    <n v="0"/>
    <n v="0"/>
    <x v="0"/>
  </r>
  <r>
    <n v="2166"/>
    <n v="1960"/>
    <x v="11"/>
    <x v="3"/>
    <x v="1"/>
    <x v="4"/>
    <x v="4"/>
    <x v="1"/>
    <x v="1127"/>
    <x v="6"/>
    <n v="1"/>
    <n v="1"/>
    <x v="0"/>
    <d v="2013-07-12T00:00:00"/>
    <x v="556"/>
    <d v="2021-02-05T00:00:00"/>
    <x v="74"/>
    <n v="12"/>
    <n v="1"/>
    <n v="3"/>
    <n v="0"/>
    <n v="0"/>
    <n v="7"/>
    <n v="1"/>
    <x v="0"/>
    <x v="0"/>
    <n v="0.13887816064567415"/>
    <n v="1"/>
    <x v="13"/>
    <n v="1.7845370430396306"/>
    <n v="4"/>
    <n v="0"/>
    <n v="0"/>
    <n v="0"/>
    <n v="0"/>
    <n v="0"/>
    <n v="0"/>
    <n v="0"/>
    <x v="3"/>
  </r>
  <r>
    <n v="7706"/>
    <n v="1975"/>
    <x v="6"/>
    <x v="3"/>
    <x v="1"/>
    <x v="0"/>
    <x v="0"/>
    <x v="0"/>
    <x v="1128"/>
    <x v="6"/>
    <n v="0"/>
    <n v="1"/>
    <x v="2"/>
    <d v="2012-11-07T00:00:00"/>
    <x v="131"/>
    <d v="2021-02-05T00:00:00"/>
    <x v="61"/>
    <n v="350"/>
    <n v="104"/>
    <n v="189"/>
    <n v="197"/>
    <n v="151"/>
    <n v="57"/>
    <n v="6"/>
    <x v="10"/>
    <x v="1"/>
    <n v="10.655324689826783"/>
    <n v="8"/>
    <x v="8"/>
    <n v="4.6950674246770587"/>
    <n v="8"/>
    <n v="0"/>
    <n v="0"/>
    <n v="1"/>
    <n v="0"/>
    <n v="0"/>
    <n v="0"/>
    <n v="0"/>
    <x v="4"/>
  </r>
  <r>
    <n v="269"/>
    <n v="1963"/>
    <x v="52"/>
    <x v="0"/>
    <x v="0"/>
    <x v="3"/>
    <x v="3"/>
    <x v="1"/>
    <x v="1129"/>
    <x v="6"/>
    <n v="0"/>
    <n v="1"/>
    <x v="2"/>
    <d v="2012-11-16T00:00:00"/>
    <x v="396"/>
    <d v="2021-02-05T00:00:00"/>
    <x v="29"/>
    <n v="777"/>
    <n v="30"/>
    <n v="163"/>
    <n v="0"/>
    <n v="51"/>
    <n v="122"/>
    <n v="6"/>
    <x v="6"/>
    <x v="2"/>
    <n v="4.1307617910809524"/>
    <n v="4"/>
    <x v="6"/>
    <n v="6.8992256103085943"/>
    <n v="9"/>
    <n v="0"/>
    <n v="0"/>
    <n v="0"/>
    <n v="0"/>
    <n v="0"/>
    <n v="0"/>
    <n v="0"/>
    <x v="0"/>
  </r>
  <r>
    <n v="2308"/>
    <n v="1954"/>
    <x v="20"/>
    <x v="2"/>
    <x v="2"/>
    <x v="1"/>
    <x v="1"/>
    <x v="0"/>
    <x v="1130"/>
    <x v="6"/>
    <n v="0"/>
    <n v="1"/>
    <x v="2"/>
    <d v="2012-11-18T00:00:00"/>
    <x v="557"/>
    <d v="2021-02-05T00:00:00"/>
    <x v="85"/>
    <n v="110"/>
    <n v="5"/>
    <n v="137"/>
    <n v="26"/>
    <n v="23"/>
    <n v="29"/>
    <n v="2"/>
    <x v="4"/>
    <x v="2"/>
    <n v="6.2823740706092854"/>
    <n v="1"/>
    <x v="8"/>
    <n v="4.9253024597482673"/>
    <n v="7"/>
    <n v="0"/>
    <n v="0"/>
    <n v="0"/>
    <n v="0"/>
    <n v="0"/>
    <n v="0"/>
    <n v="0"/>
    <x v="0"/>
  </r>
  <r>
    <n v="6940"/>
    <n v="1966"/>
    <x v="33"/>
    <x v="0"/>
    <x v="0"/>
    <x v="3"/>
    <x v="3"/>
    <x v="1"/>
    <x v="1130"/>
    <x v="6"/>
    <n v="1"/>
    <n v="2"/>
    <x v="3"/>
    <d v="2013-10-21T00:00:00"/>
    <x v="320"/>
    <d v="2021-02-05T00:00:00"/>
    <x v="96"/>
    <n v="100"/>
    <n v="1"/>
    <n v="39"/>
    <n v="6"/>
    <n v="1"/>
    <n v="76"/>
    <n v="4"/>
    <x v="9"/>
    <x v="2"/>
    <n v="2.8857258912307402"/>
    <n v="2"/>
    <x v="12"/>
    <n v="3.2947582836018783"/>
    <n v="6"/>
    <n v="0"/>
    <n v="0"/>
    <n v="1"/>
    <n v="0"/>
    <n v="0"/>
    <n v="0"/>
    <n v="0"/>
    <x v="0"/>
  </r>
  <r>
    <n v="10377"/>
    <n v="1958"/>
    <x v="18"/>
    <x v="1"/>
    <x v="1"/>
    <x v="0"/>
    <x v="0"/>
    <x v="0"/>
    <x v="1131"/>
    <x v="6"/>
    <n v="0"/>
    <n v="1"/>
    <x v="2"/>
    <d v="2013-06-06T00:00:00"/>
    <x v="558"/>
    <d v="2021-02-05T00:00:00"/>
    <x v="2"/>
    <n v="170"/>
    <n v="6"/>
    <n v="97"/>
    <n v="24"/>
    <n v="12"/>
    <n v="88"/>
    <n v="3"/>
    <x v="4"/>
    <x v="2"/>
    <n v="6.3888889619415083"/>
    <n v="1"/>
    <x v="8"/>
    <n v="5.3104658474608488"/>
    <n v="6"/>
    <n v="0"/>
    <n v="0"/>
    <n v="0"/>
    <n v="0"/>
    <n v="0"/>
    <n v="0"/>
    <n v="0"/>
    <x v="0"/>
  </r>
  <r>
    <n v="4107"/>
    <n v="1948"/>
    <x v="25"/>
    <x v="0"/>
    <x v="0"/>
    <x v="0"/>
    <x v="0"/>
    <x v="0"/>
    <x v="1132"/>
    <x v="6"/>
    <n v="0"/>
    <n v="2"/>
    <x v="0"/>
    <d v="2013-10-08T00:00:00"/>
    <x v="95"/>
    <d v="2021-02-05T00:00:00"/>
    <x v="97"/>
    <n v="269"/>
    <n v="15"/>
    <n v="69"/>
    <n v="15"/>
    <n v="19"/>
    <n v="38"/>
    <n v="2"/>
    <x v="6"/>
    <x v="2"/>
    <n v="3.9404822589421835"/>
    <n v="6"/>
    <x v="7"/>
    <n v="3.8225245235324889"/>
    <n v="5"/>
    <n v="0"/>
    <n v="0"/>
    <n v="0"/>
    <n v="0"/>
    <n v="0"/>
    <n v="0"/>
    <n v="0"/>
    <x v="0"/>
  </r>
  <r>
    <n v="10906"/>
    <n v="1948"/>
    <x v="25"/>
    <x v="0"/>
    <x v="0"/>
    <x v="0"/>
    <x v="0"/>
    <x v="0"/>
    <x v="1132"/>
    <x v="6"/>
    <n v="0"/>
    <n v="2"/>
    <x v="0"/>
    <d v="2013-10-08T00:00:00"/>
    <x v="95"/>
    <d v="2021-02-05T00:00:00"/>
    <x v="97"/>
    <n v="269"/>
    <n v="15"/>
    <n v="69"/>
    <n v="15"/>
    <n v="19"/>
    <n v="38"/>
    <n v="2"/>
    <x v="6"/>
    <x v="2"/>
    <n v="4.3816836821776581"/>
    <n v="6"/>
    <x v="7"/>
    <n v="3.8704443969399525"/>
    <n v="5"/>
    <n v="0"/>
    <n v="0"/>
    <n v="0"/>
    <n v="0"/>
    <n v="0"/>
    <n v="0"/>
    <n v="0"/>
    <x v="3"/>
  </r>
  <r>
    <n v="10832"/>
    <n v="1958"/>
    <x v="18"/>
    <x v="2"/>
    <x v="2"/>
    <x v="0"/>
    <x v="0"/>
    <x v="0"/>
    <x v="1133"/>
    <x v="6"/>
    <n v="0"/>
    <n v="0"/>
    <x v="1"/>
    <d v="2013-07-18T00:00:00"/>
    <x v="559"/>
    <d v="2021-02-05T00:00:00"/>
    <x v="15"/>
    <n v="288"/>
    <n v="10"/>
    <n v="30"/>
    <n v="4"/>
    <n v="10"/>
    <n v="125"/>
    <n v="1"/>
    <x v="4"/>
    <x v="2"/>
    <n v="6.0591517839503153"/>
    <n v="1"/>
    <x v="11"/>
    <n v="5.8803486298230121"/>
    <n v="6"/>
    <n v="0"/>
    <n v="0"/>
    <n v="0"/>
    <n v="0"/>
    <n v="0"/>
    <n v="0"/>
    <n v="0"/>
    <x v="0"/>
  </r>
  <r>
    <n v="7373"/>
    <n v="1952"/>
    <x v="41"/>
    <x v="0"/>
    <x v="0"/>
    <x v="2"/>
    <x v="2"/>
    <x v="1"/>
    <x v="1133"/>
    <x v="6"/>
    <n v="0"/>
    <n v="2"/>
    <x v="0"/>
    <d v="2012-10-29T00:00:00"/>
    <x v="204"/>
    <d v="2021-02-05T00:00:00"/>
    <x v="73"/>
    <n v="96"/>
    <n v="12"/>
    <n v="96"/>
    <n v="33"/>
    <n v="22"/>
    <n v="43"/>
    <n v="6"/>
    <x v="6"/>
    <x v="2"/>
    <n v="3.9863451317442045"/>
    <n v="1"/>
    <x v="11"/>
    <n v="6.3784493418734609"/>
    <n v="6"/>
    <n v="0"/>
    <n v="0"/>
    <n v="0"/>
    <n v="0"/>
    <n v="0"/>
    <n v="1"/>
    <n v="0"/>
    <x v="6"/>
  </r>
  <r>
    <n v="4442"/>
    <n v="1961"/>
    <x v="36"/>
    <x v="2"/>
    <x v="2"/>
    <x v="3"/>
    <x v="3"/>
    <x v="1"/>
    <x v="1134"/>
    <x v="6"/>
    <n v="0"/>
    <n v="1"/>
    <x v="2"/>
    <d v="2013-04-05T00:00:00"/>
    <x v="9"/>
    <d v="2021-02-05T00:00:00"/>
    <x v="89"/>
    <n v="31"/>
    <n v="19"/>
    <n v="35"/>
    <n v="26"/>
    <n v="14"/>
    <n v="52"/>
    <n v="2"/>
    <x v="1"/>
    <x v="0"/>
    <n v="1.3045578585938322"/>
    <n v="1"/>
    <x v="8"/>
    <n v="4.6840921128511095"/>
    <n v="3"/>
    <n v="0"/>
    <n v="0"/>
    <n v="0"/>
    <n v="0"/>
    <n v="0"/>
    <n v="0"/>
    <n v="0"/>
    <x v="4"/>
  </r>
  <r>
    <n v="4381"/>
    <n v="1971"/>
    <x v="2"/>
    <x v="0"/>
    <x v="0"/>
    <x v="1"/>
    <x v="1"/>
    <x v="0"/>
    <x v="1135"/>
    <x v="6"/>
    <n v="1"/>
    <n v="1"/>
    <x v="0"/>
    <d v="2013-08-18T00:00:00"/>
    <x v="560"/>
    <d v="2021-02-05T00:00:00"/>
    <x v="68"/>
    <n v="163"/>
    <n v="2"/>
    <n v="40"/>
    <n v="8"/>
    <n v="11"/>
    <n v="11"/>
    <n v="7"/>
    <x v="9"/>
    <x v="2"/>
    <n v="3.285838705396797"/>
    <n v="1"/>
    <x v="11"/>
    <n v="5.9640627873181726"/>
    <n v="6"/>
    <n v="0"/>
    <n v="0"/>
    <n v="0"/>
    <n v="0"/>
    <n v="0"/>
    <n v="0"/>
    <n v="0"/>
    <x v="0"/>
  </r>
  <r>
    <n v="67"/>
    <n v="1972"/>
    <x v="38"/>
    <x v="1"/>
    <x v="1"/>
    <x v="3"/>
    <x v="3"/>
    <x v="1"/>
    <x v="1136"/>
    <x v="6"/>
    <n v="1"/>
    <n v="1"/>
    <x v="0"/>
    <d v="2013-09-18T00:00:00"/>
    <x v="273"/>
    <d v="2021-02-05T00:00:00"/>
    <x v="63"/>
    <n v="68"/>
    <n v="0"/>
    <n v="16"/>
    <n v="0"/>
    <n v="0"/>
    <n v="8"/>
    <n v="3"/>
    <x v="12"/>
    <x v="0"/>
    <n v="1.608593279963791"/>
    <n v="0"/>
    <x v="7"/>
    <n v="4.2484133329181315"/>
    <n v="7"/>
    <n v="0"/>
    <n v="0"/>
    <n v="0"/>
    <n v="0"/>
    <n v="0"/>
    <n v="0"/>
    <n v="0"/>
    <x v="0"/>
  </r>
  <r>
    <n v="9923"/>
    <n v="1972"/>
    <x v="38"/>
    <x v="1"/>
    <x v="1"/>
    <x v="3"/>
    <x v="3"/>
    <x v="1"/>
    <x v="1136"/>
    <x v="6"/>
    <n v="1"/>
    <n v="1"/>
    <x v="0"/>
    <d v="2013-09-18T00:00:00"/>
    <x v="273"/>
    <d v="2021-02-05T00:00:00"/>
    <x v="63"/>
    <n v="68"/>
    <n v="0"/>
    <n v="16"/>
    <n v="0"/>
    <n v="0"/>
    <n v="8"/>
    <n v="3"/>
    <x v="12"/>
    <x v="0"/>
    <n v="2.2075353908516329"/>
    <n v="0"/>
    <x v="7"/>
    <n v="3.845703626584922"/>
    <n v="7"/>
    <n v="0"/>
    <n v="0"/>
    <n v="0"/>
    <n v="0"/>
    <n v="0"/>
    <n v="0"/>
    <n v="0"/>
    <x v="0"/>
  </r>
  <r>
    <n v="10420"/>
    <n v="1955"/>
    <x v="49"/>
    <x v="1"/>
    <x v="1"/>
    <x v="2"/>
    <x v="2"/>
    <x v="1"/>
    <x v="1137"/>
    <x v="6"/>
    <n v="0"/>
    <n v="1"/>
    <x v="2"/>
    <d v="2014-05-05T00:00:00"/>
    <x v="561"/>
    <d v="2021-02-05T00:00:00"/>
    <x v="68"/>
    <n v="95"/>
    <n v="14"/>
    <n v="64"/>
    <n v="2"/>
    <n v="9"/>
    <n v="38"/>
    <n v="1"/>
    <x v="6"/>
    <x v="2"/>
    <n v="3.7564783722959958"/>
    <n v="2"/>
    <x v="12"/>
    <n v="2.6610330417542256"/>
    <n v="7"/>
    <n v="0"/>
    <n v="0"/>
    <n v="0"/>
    <n v="0"/>
    <n v="0"/>
    <n v="0"/>
    <n v="0"/>
    <x v="1"/>
  </r>
  <r>
    <n v="10812"/>
    <n v="1978"/>
    <x v="37"/>
    <x v="0"/>
    <x v="0"/>
    <x v="1"/>
    <x v="1"/>
    <x v="0"/>
    <x v="1138"/>
    <x v="6"/>
    <n v="1"/>
    <n v="0"/>
    <x v="2"/>
    <d v="2014-03-01T00:00:00"/>
    <x v="3"/>
    <d v="2021-02-05T00:00:00"/>
    <x v="65"/>
    <n v="37"/>
    <n v="0"/>
    <n v="46"/>
    <n v="4"/>
    <n v="3"/>
    <n v="0"/>
    <n v="1"/>
    <x v="12"/>
    <x v="0"/>
    <n v="1.742765541850896"/>
    <n v="1"/>
    <x v="12"/>
    <n v="2.7010895828423047"/>
    <n v="4"/>
    <n v="0"/>
    <n v="0"/>
    <n v="0"/>
    <n v="0"/>
    <n v="0"/>
    <n v="0"/>
    <n v="0"/>
    <x v="3"/>
  </r>
  <r>
    <n v="5794"/>
    <n v="1974"/>
    <x v="9"/>
    <x v="0"/>
    <x v="0"/>
    <x v="1"/>
    <x v="1"/>
    <x v="0"/>
    <x v="1139"/>
    <x v="6"/>
    <n v="0"/>
    <n v="1"/>
    <x v="2"/>
    <d v="2014-03-17T00:00:00"/>
    <x v="52"/>
    <d v="2021-02-05T00:00:00"/>
    <x v="17"/>
    <n v="408"/>
    <n v="0"/>
    <n v="21"/>
    <n v="0"/>
    <n v="0"/>
    <n v="17"/>
    <n v="3"/>
    <x v="5"/>
    <x v="1"/>
    <n v="7.236809772727983"/>
    <n v="1"/>
    <x v="6"/>
    <n v="6.924889141413483"/>
    <n v="8"/>
    <n v="1"/>
    <n v="0"/>
    <n v="0"/>
    <n v="1"/>
    <n v="0"/>
    <n v="1"/>
    <n v="0"/>
    <x v="2"/>
  </r>
  <r>
    <n v="7798"/>
    <n v="1972"/>
    <x v="38"/>
    <x v="3"/>
    <x v="1"/>
    <x v="0"/>
    <x v="0"/>
    <x v="0"/>
    <x v="1140"/>
    <x v="6"/>
    <n v="0"/>
    <n v="1"/>
    <x v="2"/>
    <d v="2012-12-14T00:00:00"/>
    <x v="562"/>
    <d v="2021-02-05T00:00:00"/>
    <x v="72"/>
    <n v="233"/>
    <n v="20"/>
    <n v="57"/>
    <n v="8"/>
    <n v="20"/>
    <n v="91"/>
    <n v="4"/>
    <x v="5"/>
    <x v="1"/>
    <n v="6.9741177249557174"/>
    <n v="1"/>
    <x v="8"/>
    <n v="4.751001874367768"/>
    <n v="7"/>
    <n v="0"/>
    <n v="0"/>
    <n v="0"/>
    <n v="0"/>
    <n v="0"/>
    <n v="0"/>
    <n v="0"/>
    <x v="4"/>
  </r>
  <r>
    <n v="2174"/>
    <n v="1954"/>
    <x v="20"/>
    <x v="2"/>
    <x v="2"/>
    <x v="3"/>
    <x v="3"/>
    <x v="1"/>
    <x v="1140"/>
    <x v="6"/>
    <n v="1"/>
    <n v="1"/>
    <x v="0"/>
    <d v="2014-03-08T00:00:00"/>
    <x v="222"/>
    <d v="2021-02-05T00:00:00"/>
    <x v="75"/>
    <n v="11"/>
    <n v="1"/>
    <n v="6"/>
    <n v="2"/>
    <n v="1"/>
    <n v="6"/>
    <n v="2"/>
    <x v="1"/>
    <x v="0"/>
    <n v="0.65694872734165211"/>
    <n v="1"/>
    <x v="13"/>
    <n v="2.1577490389173444"/>
    <n v="5"/>
    <n v="0"/>
    <n v="0"/>
    <n v="0"/>
    <n v="0"/>
    <n v="0"/>
    <n v="0"/>
    <n v="0"/>
    <x v="1"/>
  </r>
  <r>
    <n v="22"/>
    <n v="1976"/>
    <x v="0"/>
    <x v="2"/>
    <x v="2"/>
    <x v="2"/>
    <x v="2"/>
    <x v="1"/>
    <x v="1141"/>
    <x v="6"/>
    <n v="1"/>
    <n v="0"/>
    <x v="2"/>
    <d v="2012-12-03T00:00:00"/>
    <x v="16"/>
    <d v="2021-02-05T00:00:00"/>
    <x v="18"/>
    <n v="185"/>
    <n v="2"/>
    <n v="88"/>
    <n v="15"/>
    <n v="5"/>
    <n v="14"/>
    <n v="2"/>
    <x v="4"/>
    <x v="2"/>
    <n v="5.6026116292738761"/>
    <n v="1"/>
    <x v="8"/>
    <n v="5.3341601221918173"/>
    <n v="8"/>
    <n v="0"/>
    <n v="0"/>
    <n v="0"/>
    <n v="0"/>
    <n v="0"/>
    <n v="0"/>
    <n v="0"/>
    <x v="0"/>
  </r>
  <r>
    <n v="7023"/>
    <n v="1953"/>
    <x v="19"/>
    <x v="0"/>
    <x v="0"/>
    <x v="3"/>
    <x v="3"/>
    <x v="1"/>
    <x v="1142"/>
    <x v="6"/>
    <n v="2"/>
    <n v="1"/>
    <x v="3"/>
    <d v="2012-11-26T00:00:00"/>
    <x v="418"/>
    <d v="2021-02-05T00:00:00"/>
    <x v="48"/>
    <n v="189"/>
    <n v="2"/>
    <n v="55"/>
    <n v="0"/>
    <n v="5"/>
    <n v="12"/>
    <n v="4"/>
    <x v="4"/>
    <x v="2"/>
    <n v="6.1912099562105238"/>
    <n v="1"/>
    <x v="7"/>
    <n v="3.8269789343759801"/>
    <n v="9"/>
    <n v="0"/>
    <n v="0"/>
    <n v="0"/>
    <n v="0"/>
    <n v="0"/>
    <n v="0"/>
    <n v="0"/>
    <x v="3"/>
  </r>
  <r>
    <n v="907"/>
    <n v="1975"/>
    <x v="6"/>
    <x v="2"/>
    <x v="2"/>
    <x v="1"/>
    <x v="1"/>
    <x v="0"/>
    <x v="1143"/>
    <x v="6"/>
    <n v="0"/>
    <n v="1"/>
    <x v="2"/>
    <d v="2013-11-29T00:00:00"/>
    <x v="563"/>
    <d v="2021-02-05T00:00:00"/>
    <x v="8"/>
    <n v="254"/>
    <n v="6"/>
    <n v="71"/>
    <n v="4"/>
    <n v="0"/>
    <n v="27"/>
    <n v="5"/>
    <x v="8"/>
    <x v="2"/>
    <n v="4.6344143381758895"/>
    <n v="1"/>
    <x v="6"/>
    <n v="6.8332475224341289"/>
    <n v="5"/>
    <n v="0"/>
    <n v="0"/>
    <n v="0"/>
    <n v="0"/>
    <n v="0"/>
    <n v="0"/>
    <n v="0"/>
    <x v="0"/>
  </r>
  <r>
    <n v="538"/>
    <n v="1989"/>
    <x v="35"/>
    <x v="2"/>
    <x v="2"/>
    <x v="3"/>
    <x v="3"/>
    <x v="1"/>
    <x v="1144"/>
    <x v="6"/>
    <n v="1"/>
    <n v="0"/>
    <x v="2"/>
    <d v="2014-02-10T00:00:00"/>
    <x v="206"/>
    <d v="2021-02-05T00:00:00"/>
    <x v="46"/>
    <n v="31"/>
    <n v="9"/>
    <n v="27"/>
    <n v="16"/>
    <n v="9"/>
    <n v="33"/>
    <n v="1"/>
    <x v="1"/>
    <x v="0"/>
    <n v="0.68665974896266757"/>
    <n v="1"/>
    <x v="7"/>
    <n v="3.8409989961677167"/>
    <n v="3"/>
    <n v="0"/>
    <n v="0"/>
    <n v="0"/>
    <n v="0"/>
    <n v="0"/>
    <n v="0"/>
    <n v="0"/>
    <x v="3"/>
  </r>
  <r>
    <n v="8146"/>
    <n v="1976"/>
    <x v="0"/>
    <x v="1"/>
    <x v="1"/>
    <x v="0"/>
    <x v="0"/>
    <x v="0"/>
    <x v="1145"/>
    <x v="6"/>
    <n v="1"/>
    <n v="1"/>
    <x v="0"/>
    <d v="2014-05-11T00:00:00"/>
    <x v="90"/>
    <d v="2021-02-05T00:00:00"/>
    <x v="28"/>
    <n v="30"/>
    <n v="0"/>
    <n v="8"/>
    <n v="2"/>
    <n v="0"/>
    <n v="14"/>
    <n v="1"/>
    <x v="1"/>
    <x v="0"/>
    <n v="1.1029581269859501"/>
    <n v="1"/>
    <x v="13"/>
    <n v="2.375802170069643"/>
    <n v="6"/>
    <n v="0"/>
    <n v="0"/>
    <n v="0"/>
    <n v="0"/>
    <n v="0"/>
    <n v="0"/>
    <n v="0"/>
    <x v="3"/>
  </r>
  <r>
    <n v="8461"/>
    <n v="1962"/>
    <x v="39"/>
    <x v="2"/>
    <x v="2"/>
    <x v="2"/>
    <x v="2"/>
    <x v="1"/>
    <x v="1146"/>
    <x v="6"/>
    <n v="2"/>
    <n v="1"/>
    <x v="3"/>
    <d v="2014-03-10T00:00:00"/>
    <x v="125"/>
    <d v="2021-02-05T00:00:00"/>
    <x v="87"/>
    <n v="14"/>
    <n v="0"/>
    <n v="1"/>
    <n v="0"/>
    <n v="0"/>
    <n v="1"/>
    <n v="1"/>
    <x v="1"/>
    <x v="0"/>
    <n v="0.77735547092005086"/>
    <n v="0"/>
    <x v="13"/>
    <n v="2.1935268651364757"/>
    <n v="7"/>
    <n v="0"/>
    <n v="0"/>
    <n v="0"/>
    <n v="0"/>
    <n v="0"/>
    <n v="0"/>
    <n v="0"/>
    <x v="0"/>
  </r>
  <r>
    <n v="10703"/>
    <n v="1975"/>
    <x v="6"/>
    <x v="1"/>
    <x v="1"/>
    <x v="3"/>
    <x v="3"/>
    <x v="1"/>
    <x v="1147"/>
    <x v="6"/>
    <n v="1"/>
    <n v="1"/>
    <x v="0"/>
    <d v="2012-08-18T00:00:00"/>
    <x v="58"/>
    <d v="2021-02-05T00:00:00"/>
    <x v="96"/>
    <n v="57"/>
    <n v="0"/>
    <n v="27"/>
    <n v="0"/>
    <n v="0"/>
    <n v="36"/>
    <n v="4"/>
    <x v="9"/>
    <x v="2"/>
    <n v="3.0096693067403946"/>
    <n v="2"/>
    <x v="13"/>
    <n v="2.0936952861830695"/>
    <n v="8"/>
    <n v="0"/>
    <n v="0"/>
    <n v="0"/>
    <n v="0"/>
    <n v="0"/>
    <n v="0"/>
    <n v="0"/>
    <x v="0"/>
  </r>
  <r>
    <n v="9"/>
    <n v="1975"/>
    <x v="6"/>
    <x v="1"/>
    <x v="1"/>
    <x v="3"/>
    <x v="3"/>
    <x v="1"/>
    <x v="1147"/>
    <x v="6"/>
    <n v="1"/>
    <n v="1"/>
    <x v="0"/>
    <d v="2012-08-18T00:00:00"/>
    <x v="58"/>
    <d v="2021-02-05T00:00:00"/>
    <x v="96"/>
    <n v="57"/>
    <n v="0"/>
    <n v="27"/>
    <n v="0"/>
    <n v="0"/>
    <n v="36"/>
    <n v="4"/>
    <x v="9"/>
    <x v="2"/>
    <n v="2.8119826627056734"/>
    <n v="2"/>
    <x v="13"/>
    <n v="1.7160461923742174"/>
    <n v="8"/>
    <n v="0"/>
    <n v="0"/>
    <n v="0"/>
    <n v="0"/>
    <n v="0"/>
    <n v="0"/>
    <n v="0"/>
    <x v="4"/>
  </r>
  <r>
    <n v="2804"/>
    <n v="1975"/>
    <x v="6"/>
    <x v="1"/>
    <x v="1"/>
    <x v="3"/>
    <x v="3"/>
    <x v="1"/>
    <x v="1147"/>
    <x v="6"/>
    <n v="1"/>
    <n v="1"/>
    <x v="0"/>
    <d v="2012-08-18T00:00:00"/>
    <x v="58"/>
    <d v="2021-02-05T00:00:00"/>
    <x v="96"/>
    <n v="57"/>
    <n v="0"/>
    <n v="27"/>
    <n v="0"/>
    <n v="0"/>
    <n v="36"/>
    <n v="4"/>
    <x v="9"/>
    <x v="2"/>
    <n v="2.9609510351118162"/>
    <n v="2"/>
    <x v="13"/>
    <n v="2.0496671679118745"/>
    <n v="8"/>
    <n v="0"/>
    <n v="0"/>
    <n v="0"/>
    <n v="0"/>
    <n v="0"/>
    <n v="1"/>
    <n v="0"/>
    <x v="2"/>
  </r>
  <r>
    <n v="2677"/>
    <n v="1956"/>
    <x v="27"/>
    <x v="2"/>
    <x v="2"/>
    <x v="0"/>
    <x v="0"/>
    <x v="0"/>
    <x v="1148"/>
    <x v="6"/>
    <n v="0"/>
    <n v="1"/>
    <x v="2"/>
    <d v="2013-03-31T00:00:00"/>
    <x v="329"/>
    <d v="2021-02-05T00:00:00"/>
    <x v="86"/>
    <n v="72"/>
    <n v="24"/>
    <n v="68"/>
    <n v="65"/>
    <n v="4"/>
    <n v="8"/>
    <n v="5"/>
    <x v="9"/>
    <x v="2"/>
    <n v="3.086270152173217"/>
    <n v="1"/>
    <x v="11"/>
    <n v="6.0642940404978258"/>
    <n v="4"/>
    <n v="0"/>
    <n v="0"/>
    <n v="0"/>
    <n v="0"/>
    <n v="0"/>
    <n v="0"/>
    <n v="0"/>
    <x v="3"/>
  </r>
  <r>
    <n v="4937"/>
    <n v="1973"/>
    <x v="3"/>
    <x v="3"/>
    <x v="1"/>
    <x v="1"/>
    <x v="1"/>
    <x v="0"/>
    <x v="1149"/>
    <x v="6"/>
    <n v="1"/>
    <n v="1"/>
    <x v="0"/>
    <d v="2014-06-10T00:00:00"/>
    <x v="408"/>
    <d v="2021-02-05T00:00:00"/>
    <x v="21"/>
    <n v="12"/>
    <n v="2"/>
    <n v="20"/>
    <n v="3"/>
    <n v="2"/>
    <n v="5"/>
    <n v="1"/>
    <x v="1"/>
    <x v="0"/>
    <n v="0.85592540981955534"/>
    <n v="0"/>
    <x v="12"/>
    <n v="2.9102017557898607"/>
    <n v="7"/>
    <n v="0"/>
    <n v="0"/>
    <n v="0"/>
    <n v="0"/>
    <n v="0"/>
    <n v="0"/>
    <n v="0"/>
    <x v="0"/>
  </r>
  <r>
    <n v="9097"/>
    <n v="1956"/>
    <x v="27"/>
    <x v="2"/>
    <x v="2"/>
    <x v="2"/>
    <x v="2"/>
    <x v="1"/>
    <x v="1150"/>
    <x v="6"/>
    <n v="0"/>
    <n v="1"/>
    <x v="2"/>
    <d v="2013-11-03T00:00:00"/>
    <x v="545"/>
    <d v="2021-02-05T00:00:00"/>
    <x v="94"/>
    <n v="244"/>
    <n v="8"/>
    <n v="32"/>
    <n v="7"/>
    <n v="2"/>
    <n v="50"/>
    <n v="4"/>
    <x v="9"/>
    <x v="2"/>
    <n v="3.2381899053677454"/>
    <n v="1"/>
    <x v="5"/>
    <n v="8.0554513214619874"/>
    <n v="4"/>
    <n v="0"/>
    <n v="0"/>
    <n v="0"/>
    <n v="0"/>
    <n v="0"/>
    <n v="0"/>
    <n v="0"/>
    <x v="0"/>
  </r>
  <r>
    <n v="5788"/>
    <n v="1972"/>
    <x v="38"/>
    <x v="2"/>
    <x v="2"/>
    <x v="0"/>
    <x v="0"/>
    <x v="0"/>
    <x v="1151"/>
    <x v="6"/>
    <n v="1"/>
    <n v="0"/>
    <x v="2"/>
    <d v="2013-02-17T00:00:00"/>
    <x v="306"/>
    <d v="2021-02-05T00:00:00"/>
    <x v="26"/>
    <n v="56"/>
    <n v="10"/>
    <n v="92"/>
    <n v="19"/>
    <n v="7"/>
    <n v="25"/>
    <n v="3"/>
    <x v="9"/>
    <x v="2"/>
    <n v="3.1721156383642182"/>
    <n v="2"/>
    <x v="7"/>
    <n v="4.0129265956712707"/>
    <n v="5"/>
    <n v="0"/>
    <n v="0"/>
    <n v="0"/>
    <n v="0"/>
    <n v="0"/>
    <n v="0"/>
    <n v="0"/>
    <x v="5"/>
  </r>
  <r>
    <n v="967"/>
    <n v="1976"/>
    <x v="0"/>
    <x v="2"/>
    <x v="2"/>
    <x v="1"/>
    <x v="1"/>
    <x v="0"/>
    <x v="1152"/>
    <x v="6"/>
    <n v="1"/>
    <n v="1"/>
    <x v="0"/>
    <d v="2013-07-21T00:00:00"/>
    <x v="326"/>
    <d v="2021-02-05T00:00:00"/>
    <x v="86"/>
    <n v="342"/>
    <n v="9"/>
    <n v="112"/>
    <n v="19"/>
    <n v="14"/>
    <n v="19"/>
    <n v="10"/>
    <x v="8"/>
    <x v="2"/>
    <n v="4.6330145546962251"/>
    <n v="2"/>
    <x v="4"/>
    <n v="9.3724643507443535"/>
    <n v="7"/>
    <n v="0"/>
    <n v="0"/>
    <n v="0"/>
    <n v="0"/>
    <n v="0"/>
    <n v="1"/>
    <n v="0"/>
    <x v="0"/>
  </r>
  <r>
    <n v="9972"/>
    <n v="1955"/>
    <x v="49"/>
    <x v="0"/>
    <x v="0"/>
    <x v="0"/>
    <x v="0"/>
    <x v="0"/>
    <x v="1153"/>
    <x v="6"/>
    <n v="1"/>
    <n v="1"/>
    <x v="0"/>
    <d v="2014-04-13T00:00:00"/>
    <x v="474"/>
    <d v="2021-02-05T00:00:00"/>
    <x v="30"/>
    <n v="38"/>
    <n v="0"/>
    <n v="2"/>
    <n v="0"/>
    <n v="0"/>
    <n v="6"/>
    <n v="1"/>
    <x v="1"/>
    <x v="0"/>
    <n v="1.0977591911759588"/>
    <n v="0"/>
    <x v="12"/>
    <n v="3.1742906953393506"/>
    <n v="7"/>
    <n v="0"/>
    <n v="1"/>
    <n v="1"/>
    <n v="0"/>
    <n v="0"/>
    <n v="0"/>
    <n v="0"/>
    <x v="3"/>
  </r>
  <r>
    <n v="2945"/>
    <n v="1955"/>
    <x v="49"/>
    <x v="0"/>
    <x v="0"/>
    <x v="0"/>
    <x v="0"/>
    <x v="0"/>
    <x v="1153"/>
    <x v="6"/>
    <n v="1"/>
    <n v="1"/>
    <x v="0"/>
    <d v="2014-04-13T00:00:00"/>
    <x v="474"/>
    <d v="2021-02-05T00:00:00"/>
    <x v="30"/>
    <n v="38"/>
    <n v="0"/>
    <n v="2"/>
    <n v="0"/>
    <n v="0"/>
    <n v="6"/>
    <n v="1"/>
    <x v="1"/>
    <x v="0"/>
    <n v="0.75656968691097226"/>
    <n v="0"/>
    <x v="12"/>
    <n v="2.6275442972771783"/>
    <n v="7"/>
    <n v="0"/>
    <n v="1"/>
    <n v="1"/>
    <n v="0"/>
    <n v="0"/>
    <n v="0"/>
    <n v="0"/>
    <x v="4"/>
  </r>
  <r>
    <n v="2877"/>
    <n v="1974"/>
    <x v="9"/>
    <x v="1"/>
    <x v="1"/>
    <x v="0"/>
    <x v="0"/>
    <x v="0"/>
    <x v="1154"/>
    <x v="6"/>
    <n v="1"/>
    <n v="1"/>
    <x v="0"/>
    <d v="2013-01-21T00:00:00"/>
    <x v="8"/>
    <d v="2021-02-05T00:00:00"/>
    <x v="1"/>
    <n v="410"/>
    <n v="0"/>
    <n v="59"/>
    <n v="19"/>
    <n v="9"/>
    <n v="44"/>
    <n v="10"/>
    <x v="5"/>
    <x v="1"/>
    <n v="7.2717206761967415"/>
    <n v="1"/>
    <x v="5"/>
    <n v="8.2544222959383582"/>
    <n v="7"/>
    <n v="0"/>
    <n v="0"/>
    <n v="0"/>
    <n v="0"/>
    <n v="0"/>
    <n v="0"/>
    <n v="0"/>
    <x v="3"/>
  </r>
  <r>
    <n v="3406"/>
    <n v="1964"/>
    <x v="40"/>
    <x v="2"/>
    <x v="2"/>
    <x v="3"/>
    <x v="3"/>
    <x v="1"/>
    <x v="1155"/>
    <x v="6"/>
    <n v="0"/>
    <n v="1"/>
    <x v="2"/>
    <d v="2012-10-22T00:00:00"/>
    <x v="554"/>
    <d v="2021-02-05T00:00:00"/>
    <x v="23"/>
    <n v="138"/>
    <n v="33"/>
    <n v="87"/>
    <n v="28"/>
    <n v="24"/>
    <n v="12"/>
    <n v="4"/>
    <x v="9"/>
    <x v="2"/>
    <n v="2.8401909600401773"/>
    <n v="2"/>
    <x v="6"/>
    <n v="7.3805949783352478"/>
    <n v="3"/>
    <n v="0"/>
    <n v="0"/>
    <n v="0"/>
    <n v="0"/>
    <n v="0"/>
    <n v="0"/>
    <n v="0"/>
    <x v="3"/>
  </r>
  <r>
    <n v="10888"/>
    <n v="1961"/>
    <x v="36"/>
    <x v="2"/>
    <x v="2"/>
    <x v="3"/>
    <x v="3"/>
    <x v="1"/>
    <x v="1156"/>
    <x v="6"/>
    <n v="0"/>
    <n v="0"/>
    <x v="1"/>
    <d v="2013-11-03T00:00:00"/>
    <x v="545"/>
    <d v="2021-02-05T00:00:00"/>
    <x v="26"/>
    <n v="273"/>
    <n v="11"/>
    <n v="178"/>
    <n v="62"/>
    <n v="83"/>
    <n v="29"/>
    <n v="2"/>
    <x v="7"/>
    <x v="1"/>
    <n v="7.9463596982577771"/>
    <n v="4"/>
    <x v="11"/>
    <n v="5.6259274549910199"/>
    <n v="6"/>
    <n v="0"/>
    <n v="0"/>
    <n v="0"/>
    <n v="0"/>
    <n v="0"/>
    <n v="0"/>
    <n v="0"/>
    <x v="1"/>
  </r>
  <r>
    <n v="9485"/>
    <n v="1986"/>
    <x v="22"/>
    <x v="0"/>
    <x v="0"/>
    <x v="1"/>
    <x v="1"/>
    <x v="0"/>
    <x v="1157"/>
    <x v="6"/>
    <n v="0"/>
    <n v="0"/>
    <x v="1"/>
    <d v="2014-03-10T00:00:00"/>
    <x v="125"/>
    <d v="2021-02-05T00:00:00"/>
    <x v="12"/>
    <n v="102"/>
    <n v="9"/>
    <n v="49"/>
    <n v="24"/>
    <n v="3"/>
    <n v="12"/>
    <n v="1"/>
    <x v="12"/>
    <x v="0"/>
    <n v="2.3045787197467891"/>
    <n v="1"/>
    <x v="11"/>
    <n v="6.383050974465613"/>
    <n v="4"/>
    <n v="0"/>
    <n v="0"/>
    <n v="0"/>
    <n v="0"/>
    <n v="0"/>
    <n v="0"/>
    <n v="0"/>
    <x v="3"/>
  </r>
  <r>
    <n v="2942"/>
    <n v="1964"/>
    <x v="40"/>
    <x v="2"/>
    <x v="2"/>
    <x v="3"/>
    <x v="3"/>
    <x v="1"/>
    <x v="1158"/>
    <x v="6"/>
    <n v="0"/>
    <n v="1"/>
    <x v="2"/>
    <d v="2013-05-07T00:00:00"/>
    <x v="22"/>
    <d v="2021-02-05T00:00:00"/>
    <x v="55"/>
    <n v="305"/>
    <n v="3"/>
    <n v="27"/>
    <n v="4"/>
    <n v="3"/>
    <n v="144"/>
    <n v="2"/>
    <x v="8"/>
    <x v="2"/>
    <n v="4.9407242965268567"/>
    <n v="4"/>
    <x v="7"/>
    <n v="4.2967738174388801"/>
    <n v="5"/>
    <n v="0"/>
    <n v="0"/>
    <n v="1"/>
    <n v="0"/>
    <n v="0"/>
    <n v="0"/>
    <n v="0"/>
    <x v="0"/>
  </r>
  <r>
    <n v="5223"/>
    <n v="1966"/>
    <x v="33"/>
    <x v="1"/>
    <x v="1"/>
    <x v="0"/>
    <x v="0"/>
    <x v="0"/>
    <x v="1159"/>
    <x v="6"/>
    <n v="0"/>
    <n v="1"/>
    <x v="2"/>
    <d v="2014-04-23T00:00:00"/>
    <x v="447"/>
    <d v="2021-02-05T00:00:00"/>
    <x v="67"/>
    <n v="33"/>
    <n v="8"/>
    <n v="10"/>
    <n v="2"/>
    <n v="10"/>
    <n v="3"/>
    <n v="2"/>
    <x v="12"/>
    <x v="0"/>
    <n v="2.2278936631035968"/>
    <n v="1"/>
    <x v="12"/>
    <n v="2.6623016018251113"/>
    <n v="4"/>
    <n v="0"/>
    <n v="0"/>
    <n v="0"/>
    <n v="0"/>
    <n v="0"/>
    <n v="0"/>
    <n v="0"/>
    <x v="3"/>
  </r>
  <r>
    <n v="5231"/>
    <n v="1974"/>
    <x v="9"/>
    <x v="3"/>
    <x v="1"/>
    <x v="1"/>
    <x v="1"/>
    <x v="0"/>
    <x v="1160"/>
    <x v="6"/>
    <n v="0"/>
    <n v="2"/>
    <x v="0"/>
    <d v="2014-02-27T00:00:00"/>
    <x v="564"/>
    <d v="2021-02-05T00:00:00"/>
    <x v="91"/>
    <n v="27"/>
    <n v="2"/>
    <n v="7"/>
    <n v="0"/>
    <n v="2"/>
    <n v="13"/>
    <n v="1"/>
    <x v="1"/>
    <x v="0"/>
    <n v="0.62532258533664642"/>
    <n v="0"/>
    <x v="12"/>
    <n v="3.3424383074360517"/>
    <n v="5"/>
    <n v="0"/>
    <n v="0"/>
    <n v="0"/>
    <n v="0"/>
    <n v="0"/>
    <n v="0"/>
    <n v="0"/>
    <x v="0"/>
  </r>
  <r>
    <n v="10856"/>
    <n v="1980"/>
    <x v="13"/>
    <x v="3"/>
    <x v="1"/>
    <x v="3"/>
    <x v="3"/>
    <x v="1"/>
    <x v="1161"/>
    <x v="6"/>
    <n v="0"/>
    <n v="1"/>
    <x v="2"/>
    <d v="2013-07-02T00:00:00"/>
    <x v="129"/>
    <d v="2021-02-05T00:00:00"/>
    <x v="25"/>
    <n v="31"/>
    <n v="0"/>
    <n v="6"/>
    <n v="0"/>
    <n v="1"/>
    <n v="8"/>
    <n v="1"/>
    <x v="1"/>
    <x v="0"/>
    <n v="0.66862548516708276"/>
    <n v="0"/>
    <x v="12"/>
    <n v="3.137908509454741"/>
    <n v="6"/>
    <n v="0"/>
    <n v="0"/>
    <n v="0"/>
    <n v="0"/>
    <n v="0"/>
    <n v="0"/>
    <n v="0"/>
    <x v="4"/>
  </r>
  <r>
    <n v="3083"/>
    <n v="1974"/>
    <x v="9"/>
    <x v="2"/>
    <x v="2"/>
    <x v="1"/>
    <x v="1"/>
    <x v="0"/>
    <x v="1162"/>
    <x v="6"/>
    <n v="1"/>
    <n v="1"/>
    <x v="0"/>
    <d v="2013-07-26T00:00:00"/>
    <x v="434"/>
    <d v="2021-02-05T00:00:00"/>
    <x v="61"/>
    <n v="215"/>
    <n v="13"/>
    <n v="87"/>
    <n v="17"/>
    <n v="17"/>
    <n v="24"/>
    <n v="5"/>
    <x v="4"/>
    <x v="2"/>
    <n v="6.367154740114418"/>
    <n v="2"/>
    <x v="8"/>
    <n v="5.0772808258785513"/>
    <n v="7"/>
    <n v="0"/>
    <n v="0"/>
    <n v="0"/>
    <n v="0"/>
    <n v="0"/>
    <n v="0"/>
    <n v="0"/>
    <x v="0"/>
  </r>
  <r>
    <n v="6431"/>
    <n v="1964"/>
    <x v="40"/>
    <x v="0"/>
    <x v="0"/>
    <x v="1"/>
    <x v="1"/>
    <x v="0"/>
    <x v="1163"/>
    <x v="6"/>
    <n v="1"/>
    <n v="1"/>
    <x v="0"/>
    <d v="2013-02-23T00:00:00"/>
    <x v="565"/>
    <d v="2021-02-05T00:00:00"/>
    <x v="4"/>
    <n v="42"/>
    <n v="1"/>
    <n v="18"/>
    <n v="3"/>
    <n v="0"/>
    <n v="4"/>
    <n v="2"/>
    <x v="12"/>
    <x v="0"/>
    <n v="2.2009624415152134"/>
    <n v="0"/>
    <x v="12"/>
    <n v="3.0639005768720078"/>
    <n v="7"/>
    <n v="0"/>
    <n v="0"/>
    <n v="0"/>
    <n v="0"/>
    <n v="0"/>
    <n v="0"/>
    <n v="0"/>
    <x v="2"/>
  </r>
  <r>
    <n v="10789"/>
    <n v="1964"/>
    <x v="40"/>
    <x v="0"/>
    <x v="0"/>
    <x v="1"/>
    <x v="1"/>
    <x v="0"/>
    <x v="1163"/>
    <x v="6"/>
    <n v="1"/>
    <n v="1"/>
    <x v="0"/>
    <d v="2013-02-23T00:00:00"/>
    <x v="565"/>
    <d v="2021-02-05T00:00:00"/>
    <x v="4"/>
    <n v="42"/>
    <n v="1"/>
    <n v="18"/>
    <n v="3"/>
    <n v="0"/>
    <n v="4"/>
    <n v="2"/>
    <x v="12"/>
    <x v="0"/>
    <n v="2.2477791002076977"/>
    <n v="0"/>
    <x v="12"/>
    <n v="3.2028531467697903"/>
    <n v="7"/>
    <n v="0"/>
    <n v="0"/>
    <n v="0"/>
    <n v="0"/>
    <n v="0"/>
    <n v="0"/>
    <n v="0"/>
    <x v="0"/>
  </r>
  <r>
    <n v="1916"/>
    <n v="1954"/>
    <x v="20"/>
    <x v="1"/>
    <x v="1"/>
    <x v="1"/>
    <x v="1"/>
    <x v="0"/>
    <x v="1164"/>
    <x v="6"/>
    <n v="0"/>
    <n v="1"/>
    <x v="2"/>
    <d v="2013-07-24T00:00:00"/>
    <x v="538"/>
    <d v="2021-02-05T00:00:00"/>
    <x v="83"/>
    <n v="188"/>
    <n v="3"/>
    <n v="180"/>
    <n v="20"/>
    <n v="3"/>
    <n v="43"/>
    <n v="5"/>
    <x v="5"/>
    <x v="1"/>
    <n v="7.372440590643536"/>
    <n v="1"/>
    <x v="11"/>
    <n v="5.7114918519353637"/>
    <n v="7"/>
    <n v="0"/>
    <n v="0"/>
    <n v="0"/>
    <n v="0"/>
    <n v="0"/>
    <n v="0"/>
    <n v="0"/>
    <x v="5"/>
  </r>
  <r>
    <n v="10951"/>
    <n v="1968"/>
    <x v="43"/>
    <x v="2"/>
    <x v="2"/>
    <x v="1"/>
    <x v="1"/>
    <x v="0"/>
    <x v="1165"/>
    <x v="6"/>
    <n v="0"/>
    <n v="1"/>
    <x v="2"/>
    <d v="2014-01-25T00:00:00"/>
    <x v="126"/>
    <d v="2021-02-05T00:00:00"/>
    <x v="55"/>
    <n v="279"/>
    <n v="0"/>
    <n v="18"/>
    <n v="0"/>
    <n v="0"/>
    <n v="9"/>
    <n v="2"/>
    <x v="9"/>
    <x v="2"/>
    <n v="2.9501933543223622"/>
    <n v="1"/>
    <x v="5"/>
    <n v="7.8772404819340345"/>
    <n v="4"/>
    <n v="0"/>
    <n v="0"/>
    <n v="0"/>
    <n v="1"/>
    <n v="0"/>
    <n v="0"/>
    <n v="0"/>
    <x v="0"/>
  </r>
  <r>
    <n v="1968"/>
    <n v="1971"/>
    <x v="2"/>
    <x v="2"/>
    <x v="2"/>
    <x v="4"/>
    <x v="4"/>
    <x v="1"/>
    <x v="1166"/>
    <x v="6"/>
    <n v="1"/>
    <n v="0"/>
    <x v="2"/>
    <d v="2013-12-02T00:00:00"/>
    <x v="119"/>
    <d v="2021-02-05T00:00:00"/>
    <x v="2"/>
    <n v="5"/>
    <n v="1"/>
    <n v="5"/>
    <n v="10"/>
    <n v="0"/>
    <n v="7"/>
    <n v="1"/>
    <x v="1"/>
    <x v="0"/>
    <n v="0.75611812426279745"/>
    <n v="0"/>
    <x v="13"/>
    <n v="1.8494258766367775"/>
    <n v="7"/>
    <n v="0"/>
    <n v="0"/>
    <n v="0"/>
    <n v="0"/>
    <n v="0"/>
    <n v="0"/>
    <n v="0"/>
    <x v="3"/>
  </r>
  <r>
    <n v="5429"/>
    <n v="1948"/>
    <x v="25"/>
    <x v="0"/>
    <x v="0"/>
    <x v="1"/>
    <x v="1"/>
    <x v="0"/>
    <x v="1167"/>
    <x v="6"/>
    <n v="0"/>
    <n v="1"/>
    <x v="2"/>
    <d v="2013-08-20T00:00:00"/>
    <x v="163"/>
    <d v="2021-02-05T00:00:00"/>
    <x v="57"/>
    <n v="145"/>
    <n v="1"/>
    <n v="33"/>
    <n v="2"/>
    <n v="1"/>
    <n v="1"/>
    <n v="1"/>
    <x v="6"/>
    <x v="2"/>
    <n v="4.3288132712916063"/>
    <n v="1"/>
    <x v="7"/>
    <n v="4.2319448721072872"/>
    <n v="6"/>
    <n v="0"/>
    <n v="0"/>
    <n v="0"/>
    <n v="0"/>
    <n v="0"/>
    <n v="0"/>
    <n v="0"/>
    <x v="0"/>
  </r>
  <r>
    <n v="263"/>
    <n v="1945"/>
    <x v="7"/>
    <x v="0"/>
    <x v="0"/>
    <x v="3"/>
    <x v="3"/>
    <x v="1"/>
    <x v="1168"/>
    <x v="6"/>
    <n v="0"/>
    <n v="0"/>
    <x v="1"/>
    <d v="2014-05-28T00:00:00"/>
    <x v="7"/>
    <d v="2021-02-05T00:00:00"/>
    <x v="7"/>
    <n v="56"/>
    <n v="19"/>
    <n v="29"/>
    <n v="2"/>
    <n v="14"/>
    <n v="25"/>
    <n v="1"/>
    <x v="9"/>
    <x v="2"/>
    <n v="3.3274450336155388"/>
    <n v="1"/>
    <x v="12"/>
    <n v="3.0522775265897732"/>
    <n v="8"/>
    <n v="0"/>
    <n v="0"/>
    <n v="0"/>
    <n v="0"/>
    <n v="0"/>
    <n v="1"/>
    <n v="0"/>
    <x v="0"/>
  </r>
  <r>
    <n v="839"/>
    <n v="1975"/>
    <x v="6"/>
    <x v="0"/>
    <x v="0"/>
    <x v="1"/>
    <x v="1"/>
    <x v="0"/>
    <x v="1169"/>
    <x v="6"/>
    <n v="1"/>
    <n v="0"/>
    <x v="2"/>
    <d v="2013-09-25T00:00:00"/>
    <x v="566"/>
    <d v="2021-02-05T00:00:00"/>
    <x v="10"/>
    <n v="97"/>
    <n v="4"/>
    <n v="44"/>
    <n v="6"/>
    <n v="1"/>
    <n v="18"/>
    <n v="1"/>
    <x v="9"/>
    <x v="2"/>
    <n v="2.6811971926152873"/>
    <n v="1"/>
    <x v="7"/>
    <n v="4.2340780261198976"/>
    <n v="5"/>
    <n v="0"/>
    <n v="0"/>
    <n v="0"/>
    <n v="0"/>
    <n v="0"/>
    <n v="0"/>
    <n v="0"/>
    <x v="0"/>
  </r>
  <r>
    <n v="5966"/>
    <n v="1974"/>
    <x v="9"/>
    <x v="0"/>
    <x v="0"/>
    <x v="1"/>
    <x v="1"/>
    <x v="0"/>
    <x v="1170"/>
    <x v="6"/>
    <n v="1"/>
    <n v="1"/>
    <x v="0"/>
    <d v="2012-11-10T00:00:00"/>
    <x v="161"/>
    <d v="2021-02-05T00:00:00"/>
    <x v="84"/>
    <n v="203"/>
    <n v="0"/>
    <n v="10"/>
    <n v="0"/>
    <n v="0"/>
    <n v="2"/>
    <n v="5"/>
    <x v="9"/>
    <x v="2"/>
    <n v="2.9769188052813416"/>
    <n v="1"/>
    <x v="11"/>
    <n v="5.6899786125556551"/>
    <n v="6"/>
    <n v="0"/>
    <n v="0"/>
    <n v="0"/>
    <n v="1"/>
    <n v="0"/>
    <n v="0"/>
    <n v="0"/>
    <x v="0"/>
  </r>
  <r>
    <n v="1755"/>
    <n v="1988"/>
    <x v="31"/>
    <x v="3"/>
    <x v="1"/>
    <x v="0"/>
    <x v="0"/>
    <x v="0"/>
    <x v="1171"/>
    <x v="6"/>
    <n v="1"/>
    <n v="0"/>
    <x v="2"/>
    <d v="2014-04-11T00:00:00"/>
    <x v="385"/>
    <d v="2021-02-05T00:00:00"/>
    <x v="69"/>
    <n v="30"/>
    <n v="11"/>
    <n v="25"/>
    <n v="29"/>
    <n v="1"/>
    <n v="18"/>
    <n v="1"/>
    <x v="1"/>
    <x v="0"/>
    <n v="1.0044247249160492"/>
    <n v="1"/>
    <x v="7"/>
    <n v="3.7951283338341772"/>
    <n v="3"/>
    <n v="0"/>
    <n v="0"/>
    <n v="0"/>
    <n v="0"/>
    <n v="0"/>
    <n v="0"/>
    <n v="0"/>
    <x v="3"/>
  </r>
  <r>
    <n v="2130"/>
    <n v="1982"/>
    <x v="1"/>
    <x v="2"/>
    <x v="2"/>
    <x v="0"/>
    <x v="0"/>
    <x v="0"/>
    <x v="1172"/>
    <x v="6"/>
    <n v="2"/>
    <n v="0"/>
    <x v="0"/>
    <d v="2014-03-23T00:00:00"/>
    <x v="338"/>
    <d v="2021-02-05T00:00:00"/>
    <x v="15"/>
    <n v="35"/>
    <n v="3"/>
    <n v="67"/>
    <n v="10"/>
    <n v="8"/>
    <n v="24"/>
    <n v="1"/>
    <x v="9"/>
    <x v="2"/>
    <n v="3.3591593010709082"/>
    <n v="1"/>
    <x v="12"/>
    <n v="3.3244400329041786"/>
    <n v="6"/>
    <n v="0"/>
    <n v="0"/>
    <n v="0"/>
    <n v="0"/>
    <n v="0"/>
    <n v="1"/>
    <n v="0"/>
    <x v="3"/>
  </r>
  <r>
    <n v="199"/>
    <n v="1962"/>
    <x v="39"/>
    <x v="1"/>
    <x v="1"/>
    <x v="3"/>
    <x v="3"/>
    <x v="1"/>
    <x v="1173"/>
    <x v="6"/>
    <n v="0"/>
    <n v="0"/>
    <x v="1"/>
    <d v="2013-01-20T00:00:00"/>
    <x v="378"/>
    <d v="2021-02-05T00:00:00"/>
    <x v="35"/>
    <n v="219"/>
    <n v="3"/>
    <n v="60"/>
    <n v="12"/>
    <n v="9"/>
    <n v="12"/>
    <n v="1"/>
    <x v="6"/>
    <x v="2"/>
    <n v="4.0333526261917951"/>
    <n v="1"/>
    <x v="6"/>
    <n v="6.8410246017234195"/>
    <n v="7"/>
    <n v="0"/>
    <n v="0"/>
    <n v="0"/>
    <n v="1"/>
    <n v="0"/>
    <n v="0"/>
    <n v="0"/>
    <x v="4"/>
  </r>
  <r>
    <n v="1463"/>
    <n v="1958"/>
    <x v="18"/>
    <x v="2"/>
    <x v="2"/>
    <x v="3"/>
    <x v="3"/>
    <x v="1"/>
    <x v="1174"/>
    <x v="6"/>
    <n v="1"/>
    <n v="1"/>
    <x v="0"/>
    <d v="2014-03-29T00:00:00"/>
    <x v="384"/>
    <d v="2021-02-05T00:00:00"/>
    <x v="7"/>
    <n v="8"/>
    <n v="2"/>
    <n v="5"/>
    <n v="3"/>
    <n v="0"/>
    <n v="3"/>
    <n v="1"/>
    <x v="1"/>
    <x v="0"/>
    <n v="0.99345685930913674"/>
    <n v="0"/>
    <x v="13"/>
    <n v="1.9775378449879004"/>
    <n v="7"/>
    <n v="0"/>
    <n v="0"/>
    <n v="0"/>
    <n v="0"/>
    <n v="0"/>
    <n v="0"/>
    <n v="0"/>
    <x v="6"/>
  </r>
  <r>
    <n v="6168"/>
    <n v="1963"/>
    <x v="52"/>
    <x v="2"/>
    <x v="2"/>
    <x v="2"/>
    <x v="2"/>
    <x v="1"/>
    <x v="1175"/>
    <x v="6"/>
    <n v="1"/>
    <n v="1"/>
    <x v="0"/>
    <d v="2013-07-15T00:00:00"/>
    <x v="324"/>
    <d v="2021-02-05T00:00:00"/>
    <x v="72"/>
    <n v="33"/>
    <n v="0"/>
    <n v="5"/>
    <n v="0"/>
    <n v="0"/>
    <n v="15"/>
    <n v="2"/>
    <x v="1"/>
    <x v="0"/>
    <n v="1.3330006447968226"/>
    <n v="1"/>
    <x v="13"/>
    <n v="1.6311409591758552"/>
    <n v="4"/>
    <n v="0"/>
    <n v="0"/>
    <n v="0"/>
    <n v="0"/>
    <n v="0"/>
    <n v="0"/>
    <n v="0"/>
    <x v="2"/>
  </r>
  <r>
    <n v="10260"/>
    <n v="1965"/>
    <x v="42"/>
    <x v="1"/>
    <x v="1"/>
    <x v="0"/>
    <x v="0"/>
    <x v="0"/>
    <x v="1176"/>
    <x v="6"/>
    <n v="0"/>
    <n v="1"/>
    <x v="2"/>
    <d v="2013-08-26T00:00:00"/>
    <x v="567"/>
    <d v="2021-02-05T00:00:00"/>
    <x v="80"/>
    <n v="202"/>
    <n v="5"/>
    <n v="74"/>
    <n v="11"/>
    <n v="5"/>
    <n v="14"/>
    <n v="3"/>
    <x v="4"/>
    <x v="2"/>
    <n v="6.3125117872004797"/>
    <n v="1"/>
    <x v="8"/>
    <n v="5.3986487032763941"/>
    <n v="7"/>
    <n v="0"/>
    <n v="0"/>
    <n v="0"/>
    <n v="0"/>
    <n v="0"/>
    <n v="0"/>
    <n v="0"/>
    <x v="0"/>
  </r>
  <r>
    <n v="2262"/>
    <n v="1965"/>
    <x v="42"/>
    <x v="1"/>
    <x v="1"/>
    <x v="0"/>
    <x v="0"/>
    <x v="0"/>
    <x v="1176"/>
    <x v="6"/>
    <n v="0"/>
    <n v="1"/>
    <x v="2"/>
    <d v="2013-08-26T00:00:00"/>
    <x v="567"/>
    <d v="2021-02-05T00:00:00"/>
    <x v="80"/>
    <n v="202"/>
    <n v="5"/>
    <n v="74"/>
    <n v="11"/>
    <n v="5"/>
    <n v="14"/>
    <n v="3"/>
    <x v="4"/>
    <x v="2"/>
    <n v="5.8142103541537065"/>
    <n v="1"/>
    <x v="8"/>
    <n v="4.7788541437383749"/>
    <n v="7"/>
    <n v="0"/>
    <n v="0"/>
    <n v="0"/>
    <n v="0"/>
    <n v="0"/>
    <n v="0"/>
    <n v="0"/>
    <x v="3"/>
  </r>
  <r>
    <n v="5956"/>
    <n v="1948"/>
    <x v="25"/>
    <x v="0"/>
    <x v="0"/>
    <x v="2"/>
    <x v="2"/>
    <x v="1"/>
    <x v="1177"/>
    <x v="6"/>
    <n v="1"/>
    <n v="2"/>
    <x v="3"/>
    <d v="2013-10-16T00:00:00"/>
    <x v="568"/>
    <d v="2021-02-05T00:00:00"/>
    <x v="80"/>
    <n v="144"/>
    <n v="2"/>
    <n v="99"/>
    <n v="7"/>
    <n v="2"/>
    <n v="30"/>
    <n v="5"/>
    <x v="4"/>
    <x v="2"/>
    <n v="5.7309529506857579"/>
    <n v="1"/>
    <x v="7"/>
    <n v="4.0190519429658274"/>
    <n v="8"/>
    <n v="0"/>
    <n v="0"/>
    <n v="0"/>
    <n v="0"/>
    <n v="0"/>
    <n v="0"/>
    <n v="0"/>
    <x v="6"/>
  </r>
  <r>
    <n v="8754"/>
    <n v="1974"/>
    <x v="9"/>
    <x v="0"/>
    <x v="0"/>
    <x v="0"/>
    <x v="0"/>
    <x v="0"/>
    <x v="1178"/>
    <x v="6"/>
    <n v="0"/>
    <n v="1"/>
    <x v="2"/>
    <d v="2013-05-16T00:00:00"/>
    <x v="569"/>
    <d v="2021-02-05T00:00:00"/>
    <x v="30"/>
    <n v="14"/>
    <n v="0"/>
    <n v="3"/>
    <n v="0"/>
    <n v="0"/>
    <n v="3"/>
    <n v="1"/>
    <x v="1"/>
    <x v="0"/>
    <n v="0.78224345649908611"/>
    <n v="0"/>
    <x v="13"/>
    <n v="1.9550259413888198"/>
    <n v="7"/>
    <n v="0"/>
    <n v="0"/>
    <n v="0"/>
    <n v="0"/>
    <n v="0"/>
    <n v="0"/>
    <n v="0"/>
    <x v="0"/>
  </r>
  <r>
    <n v="5454"/>
    <n v="1979"/>
    <x v="30"/>
    <x v="1"/>
    <x v="1"/>
    <x v="1"/>
    <x v="1"/>
    <x v="0"/>
    <x v="1179"/>
    <x v="6"/>
    <n v="1"/>
    <n v="0"/>
    <x v="2"/>
    <d v="2013-12-01T00:00:00"/>
    <x v="188"/>
    <d v="2021-02-05T00:00:00"/>
    <x v="67"/>
    <n v="37"/>
    <n v="0"/>
    <n v="7"/>
    <n v="3"/>
    <n v="0"/>
    <n v="3"/>
    <n v="1"/>
    <x v="12"/>
    <x v="0"/>
    <n v="1.9392483914414895"/>
    <n v="0"/>
    <x v="12"/>
    <n v="2.8800348645212823"/>
    <n v="5"/>
    <n v="0"/>
    <n v="0"/>
    <n v="0"/>
    <n v="0"/>
    <n v="0"/>
    <n v="0"/>
    <n v="0"/>
    <x v="1"/>
  </r>
  <r>
    <n v="4587"/>
    <n v="1944"/>
    <x v="47"/>
    <x v="1"/>
    <x v="1"/>
    <x v="4"/>
    <x v="4"/>
    <x v="1"/>
    <x v="1180"/>
    <x v="6"/>
    <n v="0"/>
    <n v="0"/>
    <x v="1"/>
    <d v="2013-07-18T00:00:00"/>
    <x v="559"/>
    <d v="2021-02-05T00:00:00"/>
    <x v="36"/>
    <n v="162"/>
    <n v="25"/>
    <n v="53"/>
    <n v="16"/>
    <n v="0"/>
    <n v="10"/>
    <n v="1"/>
    <x v="9"/>
    <x v="2"/>
    <n v="2.8514587225823145"/>
    <n v="1"/>
    <x v="6"/>
    <n v="6.7299522412465169"/>
    <n v="3"/>
    <n v="0"/>
    <n v="0"/>
    <n v="0"/>
    <n v="0"/>
    <n v="0"/>
    <n v="0"/>
    <n v="0"/>
    <x v="0"/>
  </r>
  <r>
    <n v="6818"/>
    <n v="1974"/>
    <x v="9"/>
    <x v="2"/>
    <x v="2"/>
    <x v="1"/>
    <x v="1"/>
    <x v="0"/>
    <x v="1181"/>
    <x v="6"/>
    <n v="0"/>
    <n v="1"/>
    <x v="2"/>
    <d v="2012-09-12T00:00:00"/>
    <x v="64"/>
    <d v="2021-02-05T00:00:00"/>
    <x v="41"/>
    <n v="98"/>
    <n v="0"/>
    <n v="106"/>
    <n v="49"/>
    <n v="10"/>
    <n v="106"/>
    <n v="5"/>
    <x v="8"/>
    <x v="2"/>
    <n v="4.8695805100248117"/>
    <n v="1"/>
    <x v="8"/>
    <n v="4.791265245807895"/>
    <n v="6"/>
    <n v="0"/>
    <n v="0"/>
    <n v="0"/>
    <n v="0"/>
    <n v="0"/>
    <n v="0"/>
    <n v="0"/>
    <x v="0"/>
  </r>
  <r>
    <n v="7807"/>
    <n v="1974"/>
    <x v="9"/>
    <x v="2"/>
    <x v="2"/>
    <x v="1"/>
    <x v="1"/>
    <x v="0"/>
    <x v="1181"/>
    <x v="6"/>
    <n v="0"/>
    <n v="1"/>
    <x v="2"/>
    <d v="2012-09-12T00:00:00"/>
    <x v="64"/>
    <d v="2021-02-05T00:00:00"/>
    <x v="41"/>
    <n v="98"/>
    <n v="0"/>
    <n v="106"/>
    <n v="49"/>
    <n v="10"/>
    <n v="106"/>
    <n v="5"/>
    <x v="8"/>
    <x v="2"/>
    <n v="5.0264364882003472"/>
    <n v="1"/>
    <x v="8"/>
    <n v="4.6549409509579194"/>
    <n v="6"/>
    <n v="0"/>
    <n v="0"/>
    <n v="0"/>
    <n v="0"/>
    <n v="0"/>
    <n v="0"/>
    <n v="0"/>
    <x v="0"/>
  </r>
  <r>
    <n v="4791"/>
    <n v="1980"/>
    <x v="13"/>
    <x v="2"/>
    <x v="2"/>
    <x v="0"/>
    <x v="0"/>
    <x v="0"/>
    <x v="1182"/>
    <x v="6"/>
    <n v="1"/>
    <n v="1"/>
    <x v="0"/>
    <d v="2012-12-16T00:00:00"/>
    <x v="94"/>
    <d v="2021-02-05T00:00:00"/>
    <x v="19"/>
    <n v="19"/>
    <n v="1"/>
    <n v="17"/>
    <n v="2"/>
    <n v="0"/>
    <n v="2"/>
    <n v="1"/>
    <x v="1"/>
    <x v="0"/>
    <n v="0.94471528366604174"/>
    <n v="0"/>
    <x v="12"/>
    <n v="2.9848468549871421"/>
    <n v="8"/>
    <n v="0"/>
    <n v="0"/>
    <n v="0"/>
    <n v="0"/>
    <n v="0"/>
    <n v="0"/>
    <n v="0"/>
    <x v="6"/>
  </r>
  <r>
    <n v="1008"/>
    <n v="1981"/>
    <x v="28"/>
    <x v="0"/>
    <x v="0"/>
    <x v="0"/>
    <x v="0"/>
    <x v="0"/>
    <x v="1183"/>
    <x v="6"/>
    <n v="0"/>
    <n v="0"/>
    <x v="1"/>
    <d v="2012-12-21T00:00:00"/>
    <x v="570"/>
    <d v="2021-02-05T00:00:00"/>
    <x v="0"/>
    <n v="728"/>
    <n v="17"/>
    <n v="133"/>
    <n v="11"/>
    <n v="8"/>
    <n v="124"/>
    <n v="1"/>
    <x v="5"/>
    <x v="1"/>
    <n v="7.0230292593806958"/>
    <n v="3"/>
    <x v="2"/>
    <n v="13.040395837918878"/>
    <n v="6"/>
    <n v="0"/>
    <n v="0"/>
    <n v="1"/>
    <n v="0"/>
    <n v="0"/>
    <n v="0"/>
    <n v="0"/>
    <x v="5"/>
  </r>
  <r>
    <n v="1991"/>
    <n v="1967"/>
    <x v="51"/>
    <x v="2"/>
    <x v="2"/>
    <x v="0"/>
    <x v="0"/>
    <x v="0"/>
    <x v="1184"/>
    <x v="6"/>
    <n v="0"/>
    <n v="1"/>
    <x v="2"/>
    <d v="2014-01-18T00:00:00"/>
    <x v="571"/>
    <d v="2021-02-05T00:00:00"/>
    <x v="66"/>
    <n v="78"/>
    <n v="0"/>
    <n v="11"/>
    <n v="0"/>
    <n v="0"/>
    <n v="7"/>
    <n v="1"/>
    <x v="12"/>
    <x v="0"/>
    <n v="2.1193272646192032"/>
    <n v="1"/>
    <x v="12"/>
    <n v="3.3075713201678107"/>
    <n v="5"/>
    <n v="0"/>
    <n v="0"/>
    <n v="0"/>
    <n v="0"/>
    <n v="0"/>
    <n v="0"/>
    <n v="0"/>
    <x v="0"/>
  </r>
  <r>
    <n v="9860"/>
    <n v="1959"/>
    <x v="34"/>
    <x v="2"/>
    <x v="2"/>
    <x v="0"/>
    <x v="0"/>
    <x v="0"/>
    <x v="1185"/>
    <x v="6"/>
    <n v="0"/>
    <n v="1"/>
    <x v="2"/>
    <d v="2013-03-15T00:00:00"/>
    <x v="572"/>
    <d v="2021-02-05T00:00:00"/>
    <x v="86"/>
    <n v="159"/>
    <n v="0"/>
    <n v="22"/>
    <n v="2"/>
    <n v="1"/>
    <n v="31"/>
    <n v="3"/>
    <x v="6"/>
    <x v="2"/>
    <n v="4.2802356277892066"/>
    <n v="1"/>
    <x v="7"/>
    <n v="3.8511467815318432"/>
    <n v="7"/>
    <n v="0"/>
    <n v="0"/>
    <n v="0"/>
    <n v="0"/>
    <n v="0"/>
    <n v="0"/>
    <n v="0"/>
    <x v="0"/>
  </r>
  <r>
    <n v="9817"/>
    <n v="1970"/>
    <x v="8"/>
    <x v="1"/>
    <x v="1"/>
    <x v="3"/>
    <x v="3"/>
    <x v="1"/>
    <x v="1186"/>
    <x v="6"/>
    <n v="0"/>
    <n v="0"/>
    <x v="1"/>
    <d v="2012-08-21T00:00:00"/>
    <x v="496"/>
    <d v="2021-02-05T00:00:00"/>
    <x v="29"/>
    <n v="853"/>
    <n v="10"/>
    <n v="143"/>
    <n v="13"/>
    <n v="10"/>
    <n v="20"/>
    <n v="2"/>
    <x v="3"/>
    <x v="1"/>
    <n v="8.6787861846640695"/>
    <n v="4"/>
    <x v="9"/>
    <n v="11.669470577002935"/>
    <n v="8"/>
    <n v="0"/>
    <n v="0"/>
    <n v="0"/>
    <n v="0"/>
    <n v="0"/>
    <n v="0"/>
    <n v="0"/>
    <x v="2"/>
  </r>
  <r>
    <n v="868"/>
    <n v="1966"/>
    <x v="33"/>
    <x v="2"/>
    <x v="2"/>
    <x v="1"/>
    <x v="1"/>
    <x v="0"/>
    <x v="1187"/>
    <x v="6"/>
    <n v="0"/>
    <n v="1"/>
    <x v="2"/>
    <d v="2014-06-08T00:00:00"/>
    <x v="500"/>
    <d v="2021-02-05T00:00:00"/>
    <x v="18"/>
    <n v="54"/>
    <n v="0"/>
    <n v="7"/>
    <n v="0"/>
    <n v="0"/>
    <n v="4"/>
    <n v="1"/>
    <x v="12"/>
    <x v="0"/>
    <n v="1.8852298980526228"/>
    <n v="0"/>
    <x v="12"/>
    <n v="3.3623448756880445"/>
    <n v="6"/>
    <n v="0"/>
    <n v="0"/>
    <n v="0"/>
    <n v="0"/>
    <n v="0"/>
    <n v="0"/>
    <n v="0"/>
    <x v="3"/>
  </r>
  <r>
    <n v="7212"/>
    <n v="1966"/>
    <x v="33"/>
    <x v="2"/>
    <x v="2"/>
    <x v="1"/>
    <x v="1"/>
    <x v="0"/>
    <x v="1187"/>
    <x v="6"/>
    <n v="0"/>
    <n v="1"/>
    <x v="2"/>
    <d v="2014-06-08T00:00:00"/>
    <x v="500"/>
    <d v="2021-02-05T00:00:00"/>
    <x v="18"/>
    <n v="54"/>
    <n v="0"/>
    <n v="7"/>
    <n v="0"/>
    <n v="0"/>
    <n v="4"/>
    <n v="1"/>
    <x v="12"/>
    <x v="0"/>
    <n v="2.1590187835030039"/>
    <n v="0"/>
    <x v="12"/>
    <n v="3.0640102435804577"/>
    <n v="6"/>
    <n v="0"/>
    <n v="0"/>
    <n v="0"/>
    <n v="0"/>
    <n v="0"/>
    <n v="0"/>
    <n v="0"/>
    <x v="6"/>
  </r>
  <r>
    <n v="8397"/>
    <n v="1951"/>
    <x v="17"/>
    <x v="2"/>
    <x v="2"/>
    <x v="1"/>
    <x v="1"/>
    <x v="0"/>
    <x v="1188"/>
    <x v="6"/>
    <n v="1"/>
    <n v="1"/>
    <x v="0"/>
    <d v="2014-01-10T00:00:00"/>
    <x v="387"/>
    <d v="2021-02-05T00:00:00"/>
    <x v="71"/>
    <n v="18"/>
    <n v="0"/>
    <n v="5"/>
    <n v="0"/>
    <n v="0"/>
    <n v="11"/>
    <n v="2"/>
    <x v="1"/>
    <x v="0"/>
    <n v="1.3067126123832744"/>
    <n v="1"/>
    <x v="13"/>
    <n v="2.2932854056972176"/>
    <n v="7"/>
    <n v="0"/>
    <n v="0"/>
    <n v="1"/>
    <n v="0"/>
    <n v="0"/>
    <n v="0"/>
    <n v="0"/>
    <x v="0"/>
  </r>
  <r>
    <n v="5684"/>
    <n v="1971"/>
    <x v="2"/>
    <x v="1"/>
    <x v="1"/>
    <x v="2"/>
    <x v="2"/>
    <x v="1"/>
    <x v="1189"/>
    <x v="6"/>
    <n v="1"/>
    <n v="1"/>
    <x v="0"/>
    <d v="2013-10-11T00:00:00"/>
    <x v="482"/>
    <d v="2021-02-05T00:00:00"/>
    <x v="30"/>
    <n v="56"/>
    <n v="0"/>
    <n v="9"/>
    <n v="0"/>
    <n v="0"/>
    <n v="3"/>
    <n v="2"/>
    <x v="12"/>
    <x v="0"/>
    <n v="2.1943337423594209"/>
    <n v="0"/>
    <x v="12"/>
    <n v="3.1273609102620425"/>
    <n v="7"/>
    <n v="0"/>
    <n v="0"/>
    <n v="0"/>
    <n v="0"/>
    <n v="0"/>
    <n v="0"/>
    <n v="0"/>
    <x v="0"/>
  </r>
  <r>
    <n v="807"/>
    <n v="1969"/>
    <x v="16"/>
    <x v="1"/>
    <x v="1"/>
    <x v="0"/>
    <x v="0"/>
    <x v="0"/>
    <x v="1190"/>
    <x v="6"/>
    <n v="1"/>
    <n v="1"/>
    <x v="0"/>
    <d v="2014-02-15T00:00:00"/>
    <x v="220"/>
    <d v="2021-02-05T00:00:00"/>
    <x v="19"/>
    <n v="167"/>
    <n v="2"/>
    <n v="89"/>
    <n v="0"/>
    <n v="0"/>
    <n v="34"/>
    <n v="6"/>
    <x v="4"/>
    <x v="2"/>
    <n v="5.6384551594798582"/>
    <n v="1"/>
    <x v="7"/>
    <n v="4.0989657152060879"/>
    <n v="8"/>
    <n v="0"/>
    <n v="0"/>
    <n v="0"/>
    <n v="0"/>
    <n v="0"/>
    <n v="0"/>
    <n v="0"/>
    <x v="2"/>
  </r>
  <r>
    <n v="1377"/>
    <n v="1954"/>
    <x v="20"/>
    <x v="1"/>
    <x v="1"/>
    <x v="4"/>
    <x v="4"/>
    <x v="1"/>
    <x v="1191"/>
    <x v="6"/>
    <n v="0"/>
    <n v="1"/>
    <x v="2"/>
    <d v="2013-08-31T00:00:00"/>
    <x v="269"/>
    <d v="2021-02-05T00:00:00"/>
    <x v="50"/>
    <n v="182"/>
    <n v="4"/>
    <n v="33"/>
    <n v="0"/>
    <n v="0"/>
    <n v="66"/>
    <n v="2"/>
    <x v="6"/>
    <x v="2"/>
    <n v="4.3338958595490249"/>
    <n v="1"/>
    <x v="8"/>
    <n v="4.6683296850376905"/>
    <n v="7"/>
    <n v="0"/>
    <n v="0"/>
    <n v="0"/>
    <n v="0"/>
    <n v="0"/>
    <n v="0"/>
    <n v="0"/>
    <x v="3"/>
  </r>
  <r>
    <n v="966"/>
    <n v="1966"/>
    <x v="33"/>
    <x v="2"/>
    <x v="2"/>
    <x v="1"/>
    <x v="1"/>
    <x v="0"/>
    <x v="1192"/>
    <x v="6"/>
    <n v="0"/>
    <n v="1"/>
    <x v="2"/>
    <d v="2013-07-05T00:00:00"/>
    <x v="429"/>
    <d v="2021-02-05T00:00:00"/>
    <x v="3"/>
    <n v="538"/>
    <n v="13"/>
    <n v="91"/>
    <n v="17"/>
    <n v="6"/>
    <n v="26"/>
    <n v="6"/>
    <x v="4"/>
    <x v="2"/>
    <n v="5.9297464935805504"/>
    <n v="2"/>
    <x v="10"/>
    <n v="10.723556708884887"/>
    <n v="5"/>
    <n v="0"/>
    <n v="0"/>
    <n v="0"/>
    <n v="1"/>
    <n v="0"/>
    <n v="0"/>
    <n v="0"/>
    <x v="0"/>
  </r>
  <r>
    <n v="800"/>
    <n v="1960"/>
    <x v="11"/>
    <x v="2"/>
    <x v="2"/>
    <x v="0"/>
    <x v="0"/>
    <x v="0"/>
    <x v="1193"/>
    <x v="6"/>
    <n v="1"/>
    <n v="1"/>
    <x v="0"/>
    <d v="2013-08-30T00:00:00"/>
    <x v="573"/>
    <d v="2021-02-05T00:00:00"/>
    <x v="37"/>
    <n v="23"/>
    <n v="1"/>
    <n v="6"/>
    <n v="0"/>
    <n v="0"/>
    <n v="2"/>
    <n v="2"/>
    <x v="1"/>
    <x v="0"/>
    <n v="0.90991823410397332"/>
    <n v="0"/>
    <x v="12"/>
    <n v="3.2505406108031183"/>
    <n v="4"/>
    <n v="0"/>
    <n v="0"/>
    <n v="0"/>
    <n v="0"/>
    <n v="0"/>
    <n v="0"/>
    <n v="0"/>
    <x v="3"/>
  </r>
  <r>
    <n v="6613"/>
    <n v="1970"/>
    <x v="8"/>
    <x v="1"/>
    <x v="1"/>
    <x v="1"/>
    <x v="1"/>
    <x v="0"/>
    <x v="1194"/>
    <x v="6"/>
    <n v="1"/>
    <n v="0"/>
    <x v="2"/>
    <d v="2012-10-12T00:00:00"/>
    <x v="159"/>
    <d v="2021-02-05T00:00:00"/>
    <x v="98"/>
    <n v="513"/>
    <n v="7"/>
    <n v="133"/>
    <n v="46"/>
    <n v="14"/>
    <n v="14"/>
    <n v="6"/>
    <x v="7"/>
    <x v="1"/>
    <n v="8.2867277900526108"/>
    <n v="4"/>
    <x v="5"/>
    <n v="7.6476573199853899"/>
    <n v="8"/>
    <n v="0"/>
    <n v="0"/>
    <n v="0"/>
    <n v="0"/>
    <n v="0"/>
    <n v="0"/>
    <n v="0"/>
    <x v="6"/>
  </r>
  <r>
    <n v="3722"/>
    <n v="1972"/>
    <x v="38"/>
    <x v="2"/>
    <x v="2"/>
    <x v="3"/>
    <x v="3"/>
    <x v="1"/>
    <x v="1195"/>
    <x v="6"/>
    <n v="1"/>
    <n v="1"/>
    <x v="0"/>
    <d v="2014-04-16T00:00:00"/>
    <x v="574"/>
    <d v="2021-02-05T00:00:00"/>
    <x v="77"/>
    <n v="31"/>
    <n v="1"/>
    <n v="8"/>
    <n v="0"/>
    <n v="0"/>
    <n v="8"/>
    <n v="2"/>
    <x v="12"/>
    <x v="0"/>
    <n v="2.2749377331970204"/>
    <n v="0"/>
    <x v="12"/>
    <n v="3.2299325972083834"/>
    <n v="6"/>
    <n v="0"/>
    <n v="0"/>
    <n v="0"/>
    <n v="0"/>
    <n v="0"/>
    <n v="0"/>
    <n v="0"/>
    <x v="0"/>
  </r>
  <r>
    <n v="6230"/>
    <n v="1971"/>
    <x v="2"/>
    <x v="2"/>
    <x v="2"/>
    <x v="2"/>
    <x v="2"/>
    <x v="1"/>
    <x v="1196"/>
    <x v="6"/>
    <n v="1"/>
    <n v="1"/>
    <x v="0"/>
    <d v="2013-02-15T00:00:00"/>
    <x v="192"/>
    <d v="2021-02-05T00:00:00"/>
    <x v="90"/>
    <n v="110"/>
    <n v="5"/>
    <n v="59"/>
    <n v="7"/>
    <n v="1"/>
    <n v="7"/>
    <n v="5"/>
    <x v="8"/>
    <x v="2"/>
    <n v="5.257802695024882"/>
    <n v="0"/>
    <x v="7"/>
    <n v="4.2885901442689827"/>
    <n v="8"/>
    <n v="0"/>
    <n v="0"/>
    <n v="0"/>
    <n v="0"/>
    <n v="0"/>
    <n v="0"/>
    <n v="0"/>
    <x v="0"/>
  </r>
  <r>
    <n v="10466"/>
    <n v="1965"/>
    <x v="42"/>
    <x v="2"/>
    <x v="2"/>
    <x v="1"/>
    <x v="1"/>
    <x v="0"/>
    <x v="1197"/>
    <x v="6"/>
    <n v="1"/>
    <n v="1"/>
    <x v="0"/>
    <d v="2013-08-22T00:00:00"/>
    <x v="575"/>
    <d v="2021-02-05T00:00:00"/>
    <x v="96"/>
    <n v="24"/>
    <n v="2"/>
    <n v="20"/>
    <n v="2"/>
    <n v="2"/>
    <n v="10"/>
    <n v="2"/>
    <x v="1"/>
    <x v="0"/>
    <n v="1.0143023824505102"/>
    <n v="0"/>
    <x v="7"/>
    <n v="4.2417781669695955"/>
    <n v="4"/>
    <n v="0"/>
    <n v="0"/>
    <n v="0"/>
    <n v="0"/>
    <n v="0"/>
    <n v="0"/>
    <n v="0"/>
    <x v="0"/>
  </r>
  <r>
    <n v="10640"/>
    <n v="1974"/>
    <x v="9"/>
    <x v="2"/>
    <x v="2"/>
    <x v="0"/>
    <x v="0"/>
    <x v="0"/>
    <x v="1198"/>
    <x v="6"/>
    <n v="1"/>
    <n v="1"/>
    <x v="0"/>
    <d v="2013-09-05T00:00:00"/>
    <x v="65"/>
    <d v="2021-02-05T00:00:00"/>
    <x v="29"/>
    <n v="87"/>
    <n v="5"/>
    <n v="71"/>
    <n v="7"/>
    <n v="12"/>
    <n v="29"/>
    <n v="5"/>
    <x v="6"/>
    <x v="2"/>
    <n v="3.8308870968583704"/>
    <n v="1"/>
    <x v="7"/>
    <n v="3.8060689841391677"/>
    <n v="7"/>
    <n v="0"/>
    <n v="0"/>
    <n v="0"/>
    <n v="0"/>
    <n v="0"/>
    <n v="0"/>
    <n v="0"/>
    <x v="0"/>
  </r>
  <r>
    <n v="6927"/>
    <n v="1968"/>
    <x v="43"/>
    <x v="0"/>
    <x v="0"/>
    <x v="1"/>
    <x v="1"/>
    <x v="0"/>
    <x v="1199"/>
    <x v="6"/>
    <n v="1"/>
    <n v="1"/>
    <x v="0"/>
    <d v="2012-10-05T00:00:00"/>
    <x v="317"/>
    <d v="2021-02-05T00:00:00"/>
    <x v="89"/>
    <n v="224"/>
    <n v="0"/>
    <n v="30"/>
    <n v="0"/>
    <n v="0"/>
    <n v="10"/>
    <n v="8"/>
    <x v="8"/>
    <x v="2"/>
    <n v="4.7087724243735609"/>
    <n v="1"/>
    <x v="8"/>
    <n v="4.8406295070535075"/>
    <n v="8"/>
    <n v="0"/>
    <n v="0"/>
    <n v="0"/>
    <n v="0"/>
    <n v="0"/>
    <n v="0"/>
    <n v="0"/>
    <x v="3"/>
  </r>
  <r>
    <n v="4252"/>
    <n v="1965"/>
    <x v="42"/>
    <x v="2"/>
    <x v="2"/>
    <x v="1"/>
    <x v="1"/>
    <x v="0"/>
    <x v="1200"/>
    <x v="6"/>
    <n v="0"/>
    <n v="1"/>
    <x v="2"/>
    <d v="2014-03-23T00:00:00"/>
    <x v="338"/>
    <d v="2021-02-05T00:00:00"/>
    <x v="52"/>
    <n v="213"/>
    <n v="5"/>
    <n v="28"/>
    <n v="7"/>
    <n v="7"/>
    <n v="41"/>
    <n v="1"/>
    <x v="6"/>
    <x v="2"/>
    <n v="4.0009933046140018"/>
    <n v="1"/>
    <x v="11"/>
    <n v="5.9049143690957333"/>
    <n v="5"/>
    <n v="0"/>
    <n v="0"/>
    <n v="0"/>
    <n v="0"/>
    <n v="0"/>
    <n v="0"/>
    <n v="0"/>
    <x v="0"/>
  </r>
  <r>
    <n v="6355"/>
    <n v="1978"/>
    <x v="37"/>
    <x v="2"/>
    <x v="2"/>
    <x v="1"/>
    <x v="1"/>
    <x v="0"/>
    <x v="1201"/>
    <x v="6"/>
    <n v="1"/>
    <n v="1"/>
    <x v="0"/>
    <d v="2014-06-17T00:00:00"/>
    <x v="101"/>
    <d v="2021-02-05T00:00:00"/>
    <x v="49"/>
    <n v="20"/>
    <n v="0"/>
    <n v="14"/>
    <n v="7"/>
    <n v="3"/>
    <n v="1"/>
    <n v="3"/>
    <x v="12"/>
    <x v="0"/>
    <n v="2.0820550180835942"/>
    <n v="0"/>
    <x v="7"/>
    <n v="3.8416796668122406"/>
    <n v="3"/>
    <n v="0"/>
    <n v="0"/>
    <n v="0"/>
    <n v="0"/>
    <n v="0"/>
    <n v="0"/>
    <n v="0"/>
    <x v="0"/>
  </r>
  <r>
    <n v="8858"/>
    <n v="1972"/>
    <x v="38"/>
    <x v="0"/>
    <x v="0"/>
    <x v="1"/>
    <x v="1"/>
    <x v="0"/>
    <x v="1202"/>
    <x v="6"/>
    <n v="0"/>
    <n v="1"/>
    <x v="2"/>
    <d v="2013-03-07T00:00:00"/>
    <x v="375"/>
    <d v="2021-02-05T00:00:00"/>
    <x v="11"/>
    <n v="516"/>
    <n v="0"/>
    <n v="21"/>
    <n v="0"/>
    <n v="0"/>
    <n v="5"/>
    <n v="4"/>
    <x v="7"/>
    <x v="1"/>
    <n v="8.1812411755722234"/>
    <n v="2"/>
    <x v="6"/>
    <n v="7.1380271568065758"/>
    <n v="8"/>
    <n v="0"/>
    <n v="0"/>
    <n v="0"/>
    <n v="1"/>
    <n v="0"/>
    <n v="0"/>
    <n v="0"/>
    <x v="4"/>
  </r>
  <r>
    <n v="10699"/>
    <n v="1985"/>
    <x v="24"/>
    <x v="2"/>
    <x v="2"/>
    <x v="1"/>
    <x v="1"/>
    <x v="0"/>
    <x v="1203"/>
    <x v="6"/>
    <n v="1"/>
    <n v="0"/>
    <x v="2"/>
    <d v="2014-06-16T00:00:00"/>
    <x v="85"/>
    <d v="2021-02-05T00:00:00"/>
    <x v="76"/>
    <n v="46"/>
    <n v="0"/>
    <n v="40"/>
    <n v="3"/>
    <n v="0"/>
    <n v="3"/>
    <n v="2"/>
    <x v="9"/>
    <x v="2"/>
    <n v="2.701956973918513"/>
    <n v="0"/>
    <x v="12"/>
    <n v="3.2682847567168745"/>
    <n v="8"/>
    <n v="0"/>
    <n v="0"/>
    <n v="0"/>
    <n v="0"/>
    <n v="0"/>
    <n v="0"/>
    <n v="0"/>
    <x v="3"/>
  </r>
  <r>
    <n v="8962"/>
    <n v="1975"/>
    <x v="6"/>
    <x v="1"/>
    <x v="1"/>
    <x v="1"/>
    <x v="1"/>
    <x v="0"/>
    <x v="1204"/>
    <x v="6"/>
    <n v="1"/>
    <n v="1"/>
    <x v="0"/>
    <d v="2014-04-17T00:00:00"/>
    <x v="493"/>
    <d v="2021-02-05T00:00:00"/>
    <x v="47"/>
    <n v="26"/>
    <n v="0"/>
    <n v="8"/>
    <n v="0"/>
    <n v="0"/>
    <n v="3"/>
    <n v="2"/>
    <x v="12"/>
    <x v="0"/>
    <n v="2.0572154126519031"/>
    <n v="0"/>
    <x v="12"/>
    <n v="2.7285694880346658"/>
    <n v="5"/>
    <n v="0"/>
    <n v="0"/>
    <n v="0"/>
    <n v="0"/>
    <n v="0"/>
    <n v="0"/>
    <n v="0"/>
    <x v="3"/>
  </r>
  <r>
    <n v="8553"/>
    <n v="1965"/>
    <x v="42"/>
    <x v="2"/>
    <x v="2"/>
    <x v="1"/>
    <x v="1"/>
    <x v="0"/>
    <x v="1205"/>
    <x v="6"/>
    <n v="1"/>
    <n v="1"/>
    <x v="0"/>
    <d v="2013-06-23T00:00:00"/>
    <x v="316"/>
    <d v="2021-02-05T00:00:00"/>
    <x v="88"/>
    <n v="30"/>
    <n v="0"/>
    <n v="9"/>
    <n v="0"/>
    <n v="0"/>
    <n v="3"/>
    <n v="2"/>
    <x v="1"/>
    <x v="0"/>
    <n v="0.64117483098292272"/>
    <n v="0"/>
    <x v="12"/>
    <n v="3.3737623126913867"/>
    <n v="6"/>
    <n v="0"/>
    <n v="0"/>
    <n v="0"/>
    <n v="0"/>
    <n v="0"/>
    <n v="0"/>
    <n v="0"/>
    <x v="0"/>
  </r>
  <r>
    <n v="3099"/>
    <n v="1970"/>
    <x v="8"/>
    <x v="2"/>
    <x v="2"/>
    <x v="2"/>
    <x v="2"/>
    <x v="1"/>
    <x v="1206"/>
    <x v="6"/>
    <n v="1"/>
    <n v="1"/>
    <x v="0"/>
    <d v="2013-02-25T00:00:00"/>
    <x v="50"/>
    <d v="2021-02-05T00:00:00"/>
    <x v="79"/>
    <n v="183"/>
    <n v="5"/>
    <n v="65"/>
    <n v="3"/>
    <n v="5"/>
    <n v="49"/>
    <n v="5"/>
    <x v="8"/>
    <x v="2"/>
    <n v="5.3694064060123603"/>
    <n v="2"/>
    <x v="7"/>
    <n v="3.7534096021703367"/>
    <n v="9"/>
    <n v="0"/>
    <n v="0"/>
    <n v="0"/>
    <n v="0"/>
    <n v="0"/>
    <n v="0"/>
    <n v="0"/>
    <x v="0"/>
  </r>
  <r>
    <n v="286"/>
    <n v="1952"/>
    <x v="41"/>
    <x v="2"/>
    <x v="2"/>
    <x v="3"/>
    <x v="3"/>
    <x v="1"/>
    <x v="1207"/>
    <x v="6"/>
    <n v="1"/>
    <n v="1"/>
    <x v="0"/>
    <d v="2013-11-29T00:00:00"/>
    <x v="563"/>
    <d v="2021-02-05T00:00:00"/>
    <x v="79"/>
    <n v="95"/>
    <n v="11"/>
    <n v="35"/>
    <n v="0"/>
    <n v="4"/>
    <n v="7"/>
    <n v="4"/>
    <x v="12"/>
    <x v="0"/>
    <n v="2.2619281809422715"/>
    <n v="1"/>
    <x v="8"/>
    <n v="4.9261303250437845"/>
    <n v="6"/>
    <n v="0"/>
    <n v="0"/>
    <n v="0"/>
    <n v="0"/>
    <n v="0"/>
    <n v="0"/>
    <n v="0"/>
    <x v="0"/>
  </r>
  <r>
    <n v="4200"/>
    <n v="1970"/>
    <x v="8"/>
    <x v="1"/>
    <x v="1"/>
    <x v="1"/>
    <x v="1"/>
    <x v="0"/>
    <x v="1208"/>
    <x v="6"/>
    <n v="1"/>
    <n v="0"/>
    <x v="2"/>
    <d v="2014-06-17T00:00:00"/>
    <x v="101"/>
    <d v="2021-02-05T00:00:00"/>
    <x v="5"/>
    <n v="167"/>
    <n v="2"/>
    <n v="62"/>
    <n v="24"/>
    <n v="13"/>
    <n v="7"/>
    <n v="4"/>
    <x v="6"/>
    <x v="2"/>
    <n v="4.3237852861464532"/>
    <n v="1"/>
    <x v="11"/>
    <n v="6.3054939869258995"/>
    <n v="5"/>
    <n v="0"/>
    <n v="0"/>
    <n v="0"/>
    <n v="0"/>
    <n v="0"/>
    <n v="0"/>
    <n v="0"/>
    <x v="3"/>
  </r>
  <r>
    <n v="7505"/>
    <n v="1957"/>
    <x v="50"/>
    <x v="0"/>
    <x v="0"/>
    <x v="1"/>
    <x v="1"/>
    <x v="0"/>
    <x v="1209"/>
    <x v="6"/>
    <n v="1"/>
    <n v="1"/>
    <x v="0"/>
    <d v="2014-01-19T00:00:00"/>
    <x v="309"/>
    <d v="2021-02-05T00:00:00"/>
    <x v="50"/>
    <n v="22"/>
    <n v="1"/>
    <n v="9"/>
    <n v="0"/>
    <n v="0"/>
    <n v="14"/>
    <n v="1"/>
    <x v="1"/>
    <x v="0"/>
    <n v="1.3949418663366664"/>
    <n v="1"/>
    <x v="13"/>
    <n v="1.838010863047628"/>
    <n v="4"/>
    <n v="0"/>
    <n v="0"/>
    <n v="0"/>
    <n v="0"/>
    <n v="0"/>
    <n v="0"/>
    <n v="0"/>
    <x v="0"/>
  </r>
  <r>
    <n v="182"/>
    <n v="1946"/>
    <x v="46"/>
    <x v="0"/>
    <x v="0"/>
    <x v="0"/>
    <x v="0"/>
    <x v="0"/>
    <x v="1210"/>
    <x v="6"/>
    <n v="0"/>
    <n v="1"/>
    <x v="2"/>
    <d v="2013-05-11T00:00:00"/>
    <x v="151"/>
    <d v="2021-02-05T00:00:00"/>
    <x v="21"/>
    <n v="284"/>
    <n v="0"/>
    <n v="55"/>
    <n v="0"/>
    <n v="6"/>
    <n v="52"/>
    <n v="4"/>
    <x v="4"/>
    <x v="2"/>
    <n v="5.7206769879533566"/>
    <n v="2"/>
    <x v="8"/>
    <n v="5.2225126498356103"/>
    <n v="8"/>
    <n v="0"/>
    <n v="0"/>
    <n v="0"/>
    <n v="0"/>
    <n v="0"/>
    <n v="0"/>
    <n v="0"/>
    <x v="0"/>
  </r>
  <r>
    <n v="10785"/>
    <n v="1969"/>
    <x v="16"/>
    <x v="2"/>
    <x v="2"/>
    <x v="1"/>
    <x v="1"/>
    <x v="0"/>
    <x v="1211"/>
    <x v="6"/>
    <n v="1"/>
    <n v="1"/>
    <x v="0"/>
    <d v="2014-06-19T00:00:00"/>
    <x v="530"/>
    <d v="2021-02-05T00:00:00"/>
    <x v="43"/>
    <n v="24"/>
    <n v="1"/>
    <n v="10"/>
    <n v="2"/>
    <n v="0"/>
    <n v="4"/>
    <n v="2"/>
    <x v="12"/>
    <x v="0"/>
    <n v="2.1616409889230876"/>
    <n v="0"/>
    <x v="12"/>
    <n v="3.1526145685295646"/>
    <n v="5"/>
    <n v="0"/>
    <n v="0"/>
    <n v="0"/>
    <n v="0"/>
    <n v="0"/>
    <n v="0"/>
    <n v="0"/>
    <x v="3"/>
  </r>
  <r>
    <n v="5320"/>
    <n v="1973"/>
    <x v="3"/>
    <x v="1"/>
    <x v="1"/>
    <x v="2"/>
    <x v="2"/>
    <x v="1"/>
    <x v="1212"/>
    <x v="6"/>
    <n v="1"/>
    <n v="1"/>
    <x v="0"/>
    <d v="2013-01-29T00:00:00"/>
    <x v="241"/>
    <d v="2021-02-05T00:00:00"/>
    <x v="55"/>
    <n v="79"/>
    <n v="7"/>
    <n v="58"/>
    <n v="6"/>
    <n v="3"/>
    <n v="18"/>
    <n v="4"/>
    <x v="9"/>
    <x v="2"/>
    <n v="2.7405389699702853"/>
    <n v="1"/>
    <x v="7"/>
    <n v="4.0257416463652707"/>
    <n v="6"/>
    <n v="0"/>
    <n v="0"/>
    <n v="0"/>
    <n v="0"/>
    <n v="0"/>
    <n v="1"/>
    <n v="0"/>
    <x v="3"/>
  </r>
  <r>
    <n v="3933"/>
    <n v="1980"/>
    <x v="13"/>
    <x v="2"/>
    <x v="2"/>
    <x v="0"/>
    <x v="0"/>
    <x v="0"/>
    <x v="1213"/>
    <x v="6"/>
    <n v="1"/>
    <n v="0"/>
    <x v="2"/>
    <d v="2012-10-13T00:00:00"/>
    <x v="576"/>
    <d v="2021-02-05T00:00:00"/>
    <x v="26"/>
    <n v="186"/>
    <n v="36"/>
    <n v="234"/>
    <n v="86"/>
    <n v="72"/>
    <n v="48"/>
    <n v="6"/>
    <x v="11"/>
    <x v="1"/>
    <n v="9.9379790701514121"/>
    <n v="2"/>
    <x v="11"/>
    <n v="6.3229090196007256"/>
    <n v="9"/>
    <n v="0"/>
    <n v="0"/>
    <n v="0"/>
    <n v="0"/>
    <n v="0"/>
    <n v="0"/>
    <n v="0"/>
    <x v="3"/>
  </r>
  <r>
    <n v="9215"/>
    <n v="1980"/>
    <x v="13"/>
    <x v="0"/>
    <x v="0"/>
    <x v="1"/>
    <x v="1"/>
    <x v="0"/>
    <x v="1214"/>
    <x v="6"/>
    <n v="1"/>
    <n v="0"/>
    <x v="2"/>
    <d v="2012-12-12T00:00:00"/>
    <x v="31"/>
    <d v="2021-02-05T00:00:00"/>
    <x v="49"/>
    <n v="378"/>
    <n v="0"/>
    <n v="101"/>
    <n v="0"/>
    <n v="0"/>
    <n v="72"/>
    <n v="5"/>
    <x v="4"/>
    <x v="2"/>
    <n v="6.2731506241586512"/>
    <n v="4"/>
    <x v="11"/>
    <n v="5.8388524748574122"/>
    <n v="7"/>
    <n v="0"/>
    <n v="0"/>
    <n v="0"/>
    <n v="0"/>
    <n v="0"/>
    <n v="0"/>
    <n v="0"/>
    <x v="4"/>
  </r>
  <r>
    <n v="7414"/>
    <n v="1971"/>
    <x v="2"/>
    <x v="2"/>
    <x v="2"/>
    <x v="1"/>
    <x v="1"/>
    <x v="0"/>
    <x v="1215"/>
    <x v="6"/>
    <n v="1"/>
    <n v="1"/>
    <x v="0"/>
    <d v="2012-09-15T00:00:00"/>
    <x v="51"/>
    <d v="2021-02-05T00:00:00"/>
    <x v="47"/>
    <n v="96"/>
    <n v="1"/>
    <n v="42"/>
    <n v="12"/>
    <n v="3"/>
    <n v="32"/>
    <n v="4"/>
    <x v="9"/>
    <x v="2"/>
    <n v="3.2333976393536772"/>
    <n v="1"/>
    <x v="7"/>
    <n v="3.6596509401705624"/>
    <n v="8"/>
    <n v="0"/>
    <n v="0"/>
    <n v="0"/>
    <n v="0"/>
    <n v="0"/>
    <n v="0"/>
    <n v="0"/>
    <x v="0"/>
  </r>
  <r>
    <n v="6214"/>
    <n v="1982"/>
    <x v="1"/>
    <x v="1"/>
    <x v="1"/>
    <x v="1"/>
    <x v="1"/>
    <x v="0"/>
    <x v="1216"/>
    <x v="6"/>
    <n v="1"/>
    <n v="0"/>
    <x v="2"/>
    <d v="2013-04-05T00:00:00"/>
    <x v="9"/>
    <d v="2021-02-05T00:00:00"/>
    <x v="90"/>
    <n v="14"/>
    <n v="10"/>
    <n v="29"/>
    <n v="4"/>
    <n v="7"/>
    <n v="15"/>
    <n v="1"/>
    <x v="12"/>
    <x v="0"/>
    <n v="2.0398034040711854"/>
    <n v="0"/>
    <x v="12"/>
    <n v="2.8496642485935837"/>
    <n v="6"/>
    <n v="0"/>
    <n v="0"/>
    <n v="0"/>
    <n v="0"/>
    <n v="0"/>
    <n v="0"/>
    <n v="0"/>
    <x v="0"/>
  </r>
  <r>
    <n v="6720"/>
    <n v="1968"/>
    <x v="43"/>
    <x v="1"/>
    <x v="1"/>
    <x v="0"/>
    <x v="0"/>
    <x v="0"/>
    <x v="1217"/>
    <x v="6"/>
    <n v="0"/>
    <n v="1"/>
    <x v="2"/>
    <d v="2013-10-16T00:00:00"/>
    <x v="568"/>
    <d v="2021-02-05T00:00:00"/>
    <x v="86"/>
    <n v="314"/>
    <n v="11"/>
    <n v="53"/>
    <n v="4"/>
    <n v="3"/>
    <n v="107"/>
    <n v="3"/>
    <x v="5"/>
    <x v="1"/>
    <n v="6.6955914582078329"/>
    <n v="3"/>
    <x v="7"/>
    <n v="4.0018078180524537"/>
    <n v="7"/>
    <n v="0"/>
    <n v="0"/>
    <n v="0"/>
    <n v="1"/>
    <n v="0"/>
    <n v="1"/>
    <n v="0"/>
    <x v="0"/>
  </r>
  <r>
    <n v="10846"/>
    <n v="1978"/>
    <x v="37"/>
    <x v="1"/>
    <x v="1"/>
    <x v="1"/>
    <x v="1"/>
    <x v="0"/>
    <x v="1218"/>
    <x v="6"/>
    <n v="1"/>
    <n v="0"/>
    <x v="2"/>
    <d v="2014-05-29T00:00:00"/>
    <x v="72"/>
    <d v="2021-02-05T00:00:00"/>
    <x v="44"/>
    <n v="327"/>
    <n v="9"/>
    <n v="125"/>
    <n v="25"/>
    <n v="4"/>
    <n v="139"/>
    <n v="6"/>
    <x v="5"/>
    <x v="1"/>
    <n v="7.3639172578497174"/>
    <n v="1"/>
    <x v="5"/>
    <n v="8.009894441239048"/>
    <n v="7"/>
    <n v="0"/>
    <n v="0"/>
    <n v="1"/>
    <n v="0"/>
    <n v="0"/>
    <n v="0"/>
    <n v="0"/>
    <x v="4"/>
  </r>
  <r>
    <n v="2387"/>
    <n v="1952"/>
    <x v="41"/>
    <x v="1"/>
    <x v="1"/>
    <x v="0"/>
    <x v="0"/>
    <x v="0"/>
    <x v="1219"/>
    <x v="6"/>
    <n v="1"/>
    <n v="1"/>
    <x v="0"/>
    <d v="2013-02-03T00:00:00"/>
    <x v="577"/>
    <d v="2021-02-05T00:00:00"/>
    <x v="7"/>
    <n v="177"/>
    <n v="2"/>
    <n v="71"/>
    <n v="3"/>
    <n v="2"/>
    <n v="20"/>
    <n v="6"/>
    <x v="8"/>
    <x v="2"/>
    <n v="4.7696134747340118"/>
    <n v="2"/>
    <x v="7"/>
    <n v="3.9120259689947776"/>
    <n v="8"/>
    <n v="0"/>
    <n v="0"/>
    <n v="0"/>
    <n v="0"/>
    <n v="0"/>
    <n v="1"/>
    <n v="0"/>
    <x v="3"/>
  </r>
  <r>
    <n v="5577"/>
    <n v="1983"/>
    <x v="10"/>
    <x v="2"/>
    <x v="2"/>
    <x v="0"/>
    <x v="0"/>
    <x v="0"/>
    <x v="1219"/>
    <x v="6"/>
    <n v="1"/>
    <n v="0"/>
    <x v="2"/>
    <d v="2014-05-03T00:00:00"/>
    <x v="221"/>
    <d v="2021-02-05T00:00:00"/>
    <x v="24"/>
    <n v="8"/>
    <n v="0"/>
    <n v="9"/>
    <n v="2"/>
    <n v="1"/>
    <n v="3"/>
    <n v="1"/>
    <x v="1"/>
    <x v="0"/>
    <n v="0.68306009036910953"/>
    <n v="0"/>
    <x v="13"/>
    <n v="1.9238055950083812"/>
    <n v="6"/>
    <n v="0"/>
    <n v="0"/>
    <n v="0"/>
    <n v="0"/>
    <n v="0"/>
    <n v="0"/>
    <n v="0"/>
    <x v="0"/>
  </r>
  <r>
    <n v="2245"/>
    <n v="1969"/>
    <x v="16"/>
    <x v="1"/>
    <x v="1"/>
    <x v="1"/>
    <x v="1"/>
    <x v="0"/>
    <x v="1220"/>
    <x v="6"/>
    <n v="1"/>
    <n v="1"/>
    <x v="0"/>
    <d v="2013-04-22T00:00:00"/>
    <x v="135"/>
    <d v="2021-02-05T00:00:00"/>
    <x v="93"/>
    <n v="57"/>
    <n v="2"/>
    <n v="51"/>
    <n v="4"/>
    <n v="2"/>
    <n v="23"/>
    <n v="3"/>
    <x v="12"/>
    <x v="0"/>
    <n v="1.7561022572158023"/>
    <n v="1"/>
    <x v="7"/>
    <n v="4.2024698307488224"/>
    <n v="6"/>
    <n v="0"/>
    <n v="0"/>
    <n v="0"/>
    <n v="0"/>
    <n v="0"/>
    <n v="0"/>
    <n v="0"/>
    <x v="0"/>
  </r>
  <r>
    <n v="10591"/>
    <n v="1969"/>
    <x v="16"/>
    <x v="2"/>
    <x v="2"/>
    <x v="4"/>
    <x v="4"/>
    <x v="1"/>
    <x v="1221"/>
    <x v="6"/>
    <n v="0"/>
    <n v="1"/>
    <x v="2"/>
    <d v="2012-08-06T00:00:00"/>
    <x v="578"/>
    <d v="2021-02-05T00:00:00"/>
    <x v="2"/>
    <n v="63"/>
    <n v="10"/>
    <n v="83"/>
    <n v="7"/>
    <n v="19"/>
    <n v="19"/>
    <n v="2"/>
    <x v="6"/>
    <x v="2"/>
    <n v="4.1196188797850439"/>
    <n v="1"/>
    <x v="7"/>
    <n v="4.0931905536153721"/>
    <n v="7"/>
    <n v="0"/>
    <n v="0"/>
    <n v="0"/>
    <n v="0"/>
    <n v="0"/>
    <n v="0"/>
    <n v="0"/>
    <x v="0"/>
  </r>
  <r>
    <n v="2639"/>
    <n v="1966"/>
    <x v="33"/>
    <x v="2"/>
    <x v="2"/>
    <x v="3"/>
    <x v="3"/>
    <x v="1"/>
    <x v="1222"/>
    <x v="6"/>
    <n v="1"/>
    <n v="1"/>
    <x v="0"/>
    <d v="2014-01-10T00:00:00"/>
    <x v="387"/>
    <d v="2021-02-05T00:00:00"/>
    <x v="99"/>
    <n v="19"/>
    <n v="5"/>
    <n v="12"/>
    <n v="10"/>
    <n v="3"/>
    <n v="19"/>
    <n v="3"/>
    <x v="9"/>
    <x v="2"/>
    <n v="3.1530860232400681"/>
    <n v="1"/>
    <x v="13"/>
    <n v="2.1035119935577713"/>
    <n v="6"/>
    <n v="0"/>
    <n v="0"/>
    <n v="0"/>
    <n v="0"/>
    <n v="0"/>
    <n v="0"/>
    <n v="0"/>
    <x v="3"/>
  </r>
  <r>
    <n v="7532"/>
    <n v="1980"/>
    <x v="13"/>
    <x v="2"/>
    <x v="2"/>
    <x v="1"/>
    <x v="1"/>
    <x v="0"/>
    <x v="1223"/>
    <x v="6"/>
    <n v="0"/>
    <n v="1"/>
    <x v="2"/>
    <d v="2012-08-30T00:00:00"/>
    <x v="345"/>
    <d v="2021-02-05T00:00:00"/>
    <x v="41"/>
    <n v="99"/>
    <n v="2"/>
    <n v="11"/>
    <n v="4"/>
    <n v="0"/>
    <n v="16"/>
    <n v="3"/>
    <x v="9"/>
    <x v="2"/>
    <n v="2.729921067994717"/>
    <n v="0"/>
    <x v="7"/>
    <n v="4.0478671441906968"/>
    <n v="8"/>
    <n v="0"/>
    <n v="0"/>
    <n v="0"/>
    <n v="0"/>
    <n v="0"/>
    <n v="0"/>
    <n v="0"/>
    <x v="5"/>
  </r>
  <r>
    <n v="4370"/>
    <n v="1966"/>
    <x v="33"/>
    <x v="2"/>
    <x v="2"/>
    <x v="0"/>
    <x v="0"/>
    <x v="0"/>
    <x v="1224"/>
    <x v="6"/>
    <n v="2"/>
    <n v="1"/>
    <x v="3"/>
    <d v="2013-11-13T00:00:00"/>
    <x v="263"/>
    <d v="2021-02-05T00:00:00"/>
    <x v="77"/>
    <n v="18"/>
    <n v="1"/>
    <n v="32"/>
    <n v="6"/>
    <n v="3"/>
    <n v="28"/>
    <n v="3"/>
    <x v="12"/>
    <x v="0"/>
    <n v="2.2633662230343803"/>
    <n v="0"/>
    <x v="7"/>
    <n v="4.242741420764502"/>
    <n v="6"/>
    <n v="0"/>
    <n v="0"/>
    <n v="0"/>
    <n v="0"/>
    <n v="0"/>
    <n v="0"/>
    <n v="0"/>
    <x v="2"/>
  </r>
  <r>
    <n v="8692"/>
    <n v="1952"/>
    <x v="41"/>
    <x v="2"/>
    <x v="2"/>
    <x v="0"/>
    <x v="0"/>
    <x v="0"/>
    <x v="1225"/>
    <x v="6"/>
    <n v="1"/>
    <n v="1"/>
    <x v="0"/>
    <d v="2012-09-12T00:00:00"/>
    <x v="64"/>
    <d v="2021-02-05T00:00:00"/>
    <x v="93"/>
    <n v="90"/>
    <n v="17"/>
    <n v="97"/>
    <n v="15"/>
    <n v="6"/>
    <n v="15"/>
    <n v="6"/>
    <x v="6"/>
    <x v="2"/>
    <n v="3.7596094081027371"/>
    <n v="1"/>
    <x v="8"/>
    <n v="4.760875899596412"/>
    <n v="8"/>
    <n v="0"/>
    <n v="0"/>
    <n v="0"/>
    <n v="0"/>
    <n v="0"/>
    <n v="0"/>
    <n v="0"/>
    <x v="0"/>
  </r>
  <r>
    <n v="115"/>
    <n v="1966"/>
    <x v="33"/>
    <x v="1"/>
    <x v="1"/>
    <x v="3"/>
    <x v="3"/>
    <x v="1"/>
    <x v="1226"/>
    <x v="6"/>
    <n v="0"/>
    <n v="1"/>
    <x v="2"/>
    <d v="2013-03-26T00:00:00"/>
    <x v="363"/>
    <d v="2021-02-05T00:00:00"/>
    <x v="66"/>
    <n v="275"/>
    <n v="11"/>
    <n v="68"/>
    <n v="25"/>
    <n v="7"/>
    <n v="7"/>
    <n v="3"/>
    <x v="8"/>
    <x v="2"/>
    <n v="4.6728651016905811"/>
    <n v="1"/>
    <x v="5"/>
    <n v="7.6717744924948201"/>
    <n v="5"/>
    <n v="0"/>
    <n v="0"/>
    <n v="0"/>
    <n v="0"/>
    <n v="0"/>
    <n v="0"/>
    <n v="0"/>
    <x v="2"/>
  </r>
  <r>
    <n v="1839"/>
    <n v="1974"/>
    <x v="9"/>
    <x v="2"/>
    <x v="2"/>
    <x v="3"/>
    <x v="3"/>
    <x v="1"/>
    <x v="1227"/>
    <x v="6"/>
    <n v="0"/>
    <n v="0"/>
    <x v="1"/>
    <d v="2014-04-21T00:00:00"/>
    <x v="536"/>
    <d v="2021-02-05T00:00:00"/>
    <x v="30"/>
    <n v="56"/>
    <n v="7"/>
    <n v="48"/>
    <n v="10"/>
    <n v="2"/>
    <n v="18"/>
    <n v="1"/>
    <x v="9"/>
    <x v="2"/>
    <n v="2.6657120189665182"/>
    <n v="0"/>
    <x v="7"/>
    <n v="4.0079638344190398"/>
    <n v="7"/>
    <n v="0"/>
    <n v="0"/>
    <n v="0"/>
    <n v="0"/>
    <n v="0"/>
    <n v="0"/>
    <n v="0"/>
    <x v="2"/>
  </r>
  <r>
    <n v="4042"/>
    <n v="1971"/>
    <x v="2"/>
    <x v="2"/>
    <x v="2"/>
    <x v="2"/>
    <x v="2"/>
    <x v="1"/>
    <x v="1228"/>
    <x v="6"/>
    <n v="0"/>
    <n v="1"/>
    <x v="2"/>
    <d v="2012-10-13T00:00:00"/>
    <x v="576"/>
    <d v="2021-02-05T00:00:00"/>
    <x v="48"/>
    <n v="91"/>
    <n v="3"/>
    <n v="52"/>
    <n v="2"/>
    <n v="1"/>
    <n v="31"/>
    <n v="3"/>
    <x v="6"/>
    <x v="2"/>
    <n v="3.9855181836923861"/>
    <n v="0"/>
    <x v="7"/>
    <n v="4.1141264937377846"/>
    <n v="8"/>
    <n v="0"/>
    <n v="0"/>
    <n v="0"/>
    <n v="0"/>
    <n v="0"/>
    <n v="1"/>
    <n v="0"/>
    <x v="4"/>
  </r>
  <r>
    <n v="2836"/>
    <n v="1972"/>
    <x v="38"/>
    <x v="0"/>
    <x v="0"/>
    <x v="1"/>
    <x v="1"/>
    <x v="0"/>
    <x v="1229"/>
    <x v="6"/>
    <n v="1"/>
    <n v="0"/>
    <x v="2"/>
    <d v="2013-09-16T00:00:00"/>
    <x v="366"/>
    <d v="2021-02-05T00:00:00"/>
    <x v="51"/>
    <n v="10"/>
    <n v="1"/>
    <n v="7"/>
    <n v="0"/>
    <n v="0"/>
    <n v="1"/>
    <n v="1"/>
    <x v="1"/>
    <x v="0"/>
    <n v="0.75175778698531481"/>
    <n v="0"/>
    <x v="13"/>
    <n v="1.8865225804706716"/>
    <n v="8"/>
    <n v="0"/>
    <n v="0"/>
    <n v="0"/>
    <n v="0"/>
    <n v="0"/>
    <n v="0"/>
    <n v="0"/>
    <x v="5"/>
  </r>
  <r>
    <n v="5510"/>
    <n v="1977"/>
    <x v="4"/>
    <x v="1"/>
    <x v="1"/>
    <x v="1"/>
    <x v="1"/>
    <x v="0"/>
    <x v="1230"/>
    <x v="6"/>
    <n v="0"/>
    <n v="1"/>
    <x v="2"/>
    <d v="2012-11-21T00:00:00"/>
    <x v="579"/>
    <d v="2021-02-05T00:00:00"/>
    <x v="38"/>
    <n v="262"/>
    <n v="6"/>
    <n v="61"/>
    <n v="0"/>
    <n v="10"/>
    <n v="102"/>
    <n v="3"/>
    <x v="8"/>
    <x v="2"/>
    <n v="5.1102537159153787"/>
    <n v="2"/>
    <x v="11"/>
    <n v="5.7134574925975583"/>
    <n v="5"/>
    <n v="0"/>
    <n v="0"/>
    <n v="0"/>
    <n v="0"/>
    <n v="0"/>
    <n v="0"/>
    <n v="0"/>
    <x v="0"/>
  </r>
  <r>
    <n v="6991"/>
    <n v="1951"/>
    <x v="17"/>
    <x v="2"/>
    <x v="2"/>
    <x v="2"/>
    <x v="2"/>
    <x v="1"/>
    <x v="1231"/>
    <x v="6"/>
    <n v="0"/>
    <n v="1"/>
    <x v="2"/>
    <d v="2013-04-10T00:00:00"/>
    <x v="282"/>
    <d v="2021-02-05T00:00:00"/>
    <x v="61"/>
    <n v="537"/>
    <n v="6"/>
    <n v="42"/>
    <n v="16"/>
    <n v="6"/>
    <n v="30"/>
    <n v="2"/>
    <x v="3"/>
    <x v="1"/>
    <n v="9.1384903130174102"/>
    <n v="3"/>
    <x v="11"/>
    <n v="5.6646456790497437"/>
    <n v="8"/>
    <n v="0"/>
    <n v="0"/>
    <n v="0"/>
    <n v="0"/>
    <n v="0"/>
    <n v="0"/>
    <n v="0"/>
    <x v="6"/>
  </r>
  <r>
    <n v="361"/>
    <n v="1969"/>
    <x v="16"/>
    <x v="1"/>
    <x v="1"/>
    <x v="1"/>
    <x v="1"/>
    <x v="0"/>
    <x v="1232"/>
    <x v="6"/>
    <n v="1"/>
    <n v="1"/>
    <x v="0"/>
    <d v="2014-02-18T00:00:00"/>
    <x v="401"/>
    <d v="2021-02-05T00:00:00"/>
    <x v="28"/>
    <n v="5"/>
    <n v="1"/>
    <n v="7"/>
    <n v="2"/>
    <n v="1"/>
    <n v="4"/>
    <n v="1"/>
    <x v="1"/>
    <x v="0"/>
    <n v="1.1606656586253032"/>
    <n v="0"/>
    <x v="13"/>
    <n v="1.6738381997990741"/>
    <n v="7"/>
    <n v="0"/>
    <n v="0"/>
    <n v="0"/>
    <n v="0"/>
    <n v="0"/>
    <n v="0"/>
    <n v="0"/>
    <x v="6"/>
  </r>
  <r>
    <n v="8387"/>
    <n v="1957"/>
    <x v="50"/>
    <x v="2"/>
    <x v="2"/>
    <x v="1"/>
    <x v="1"/>
    <x v="0"/>
    <x v="1233"/>
    <x v="6"/>
    <n v="0"/>
    <n v="1"/>
    <x v="2"/>
    <d v="2013-01-05T00:00:00"/>
    <x v="133"/>
    <d v="2021-02-05T00:00:00"/>
    <x v="64"/>
    <n v="134"/>
    <n v="8"/>
    <n v="76"/>
    <n v="6"/>
    <n v="0"/>
    <n v="11"/>
    <n v="1"/>
    <x v="6"/>
    <x v="2"/>
    <n v="4.3097495541332025"/>
    <n v="1"/>
    <x v="8"/>
    <n v="4.6021285382739503"/>
    <n v="6"/>
    <n v="0"/>
    <n v="0"/>
    <n v="0"/>
    <n v="0"/>
    <n v="0"/>
    <n v="0"/>
    <n v="0"/>
    <x v="0"/>
  </r>
  <r>
    <n v="1676"/>
    <n v="1975"/>
    <x v="6"/>
    <x v="2"/>
    <x v="2"/>
    <x v="1"/>
    <x v="1"/>
    <x v="0"/>
    <x v="1234"/>
    <x v="6"/>
    <n v="0"/>
    <n v="1"/>
    <x v="2"/>
    <d v="2013-10-30T00:00:00"/>
    <x v="312"/>
    <d v="2021-02-05T00:00:00"/>
    <x v="76"/>
    <n v="213"/>
    <n v="2"/>
    <n v="44"/>
    <n v="0"/>
    <n v="2"/>
    <n v="5"/>
    <n v="4"/>
    <x v="6"/>
    <x v="2"/>
    <n v="4.046899985424024"/>
    <n v="2"/>
    <x v="8"/>
    <n v="4.7147668811796875"/>
    <n v="5"/>
    <n v="0"/>
    <n v="0"/>
    <n v="0"/>
    <n v="0"/>
    <n v="0"/>
    <n v="0"/>
    <n v="0"/>
    <x v="0"/>
  </r>
  <r>
    <n v="7628"/>
    <n v="1973"/>
    <x v="3"/>
    <x v="3"/>
    <x v="1"/>
    <x v="1"/>
    <x v="1"/>
    <x v="0"/>
    <x v="1235"/>
    <x v="6"/>
    <n v="1"/>
    <n v="0"/>
    <x v="2"/>
    <d v="2014-03-18T00:00:00"/>
    <x v="198"/>
    <d v="2021-02-05T00:00:00"/>
    <x v="57"/>
    <n v="30"/>
    <n v="5"/>
    <n v="24"/>
    <n v="6"/>
    <n v="3"/>
    <n v="8"/>
    <n v="2"/>
    <x v="12"/>
    <x v="0"/>
    <n v="2.1603099639787029"/>
    <n v="0"/>
    <x v="7"/>
    <n v="3.6434637335934394"/>
    <n v="5"/>
    <n v="0"/>
    <n v="0"/>
    <n v="0"/>
    <n v="0"/>
    <n v="0"/>
    <n v="0"/>
    <n v="0"/>
    <x v="0"/>
  </r>
  <r>
    <n v="5474"/>
    <n v="1970"/>
    <x v="8"/>
    <x v="2"/>
    <x v="2"/>
    <x v="3"/>
    <x v="3"/>
    <x v="1"/>
    <x v="1236"/>
    <x v="6"/>
    <n v="1"/>
    <n v="0"/>
    <x v="2"/>
    <d v="2013-11-30T00:00:00"/>
    <x v="580"/>
    <d v="2021-02-05T00:00:00"/>
    <x v="13"/>
    <n v="45"/>
    <n v="7"/>
    <n v="99"/>
    <n v="4"/>
    <n v="25"/>
    <n v="43"/>
    <n v="3"/>
    <x v="6"/>
    <x v="2"/>
    <n v="3.6483168236501262"/>
    <n v="1"/>
    <x v="7"/>
    <n v="3.7538848116896584"/>
    <n v="6"/>
    <n v="0"/>
    <n v="0"/>
    <n v="0"/>
    <n v="0"/>
    <n v="0"/>
    <n v="0"/>
    <n v="0"/>
    <x v="1"/>
  </r>
  <r>
    <n v="3969"/>
    <n v="1974"/>
    <x v="9"/>
    <x v="1"/>
    <x v="1"/>
    <x v="0"/>
    <x v="0"/>
    <x v="0"/>
    <x v="1237"/>
    <x v="6"/>
    <n v="0"/>
    <n v="1"/>
    <x v="2"/>
    <d v="2013-11-01T00:00:00"/>
    <x v="581"/>
    <d v="2021-02-05T00:00:00"/>
    <x v="26"/>
    <n v="35"/>
    <n v="4"/>
    <n v="17"/>
    <n v="7"/>
    <n v="6"/>
    <n v="64"/>
    <n v="1"/>
    <x v="12"/>
    <x v="0"/>
    <n v="1.6665556951883131"/>
    <n v="2"/>
    <x v="13"/>
    <n v="2.1188041592474658"/>
    <n v="5"/>
    <n v="0"/>
    <n v="0"/>
    <n v="0"/>
    <n v="0"/>
    <n v="0"/>
    <n v="0"/>
    <n v="0"/>
    <x v="5"/>
  </r>
  <r>
    <n v="7128"/>
    <n v="1977"/>
    <x v="4"/>
    <x v="0"/>
    <x v="0"/>
    <x v="3"/>
    <x v="3"/>
    <x v="1"/>
    <x v="1238"/>
    <x v="6"/>
    <n v="1"/>
    <n v="1"/>
    <x v="0"/>
    <d v="2013-12-07T00:00:00"/>
    <x v="355"/>
    <d v="2021-02-05T00:00:00"/>
    <x v="42"/>
    <n v="4"/>
    <n v="0"/>
    <n v="5"/>
    <n v="0"/>
    <n v="1"/>
    <n v="5"/>
    <n v="1"/>
    <x v="1"/>
    <x v="0"/>
    <n v="0.78989044960466903"/>
    <n v="0"/>
    <x v="13"/>
    <n v="1.992584897114434"/>
    <n v="7"/>
    <n v="0"/>
    <n v="0"/>
    <n v="0"/>
    <n v="0"/>
    <n v="0"/>
    <n v="0"/>
    <n v="0"/>
    <x v="0"/>
  </r>
  <r>
    <n v="7494"/>
    <n v="1950"/>
    <x v="48"/>
    <x v="0"/>
    <x v="0"/>
    <x v="2"/>
    <x v="2"/>
    <x v="1"/>
    <x v="1239"/>
    <x v="6"/>
    <n v="1"/>
    <n v="1"/>
    <x v="0"/>
    <d v="2013-01-21T00:00:00"/>
    <x v="8"/>
    <d v="2021-02-05T00:00:00"/>
    <x v="86"/>
    <n v="209"/>
    <n v="0"/>
    <n v="40"/>
    <n v="3"/>
    <n v="2"/>
    <n v="15"/>
    <n v="4"/>
    <x v="4"/>
    <x v="2"/>
    <n v="5.893766628220102"/>
    <n v="1"/>
    <x v="7"/>
    <n v="4.214054372825462"/>
    <n v="8"/>
    <n v="0"/>
    <n v="0"/>
    <n v="0"/>
    <n v="0"/>
    <n v="0"/>
    <n v="0"/>
    <n v="0"/>
    <x v="4"/>
  </r>
  <r>
    <n v="773"/>
    <n v="1971"/>
    <x v="2"/>
    <x v="1"/>
    <x v="1"/>
    <x v="2"/>
    <x v="2"/>
    <x v="1"/>
    <x v="1240"/>
    <x v="6"/>
    <n v="1"/>
    <n v="1"/>
    <x v="0"/>
    <d v="2013-06-30T00:00:00"/>
    <x v="582"/>
    <d v="2021-02-05T00:00:00"/>
    <x v="84"/>
    <n v="379"/>
    <n v="4"/>
    <n v="93"/>
    <n v="12"/>
    <n v="9"/>
    <n v="98"/>
    <n v="7"/>
    <x v="4"/>
    <x v="2"/>
    <n v="6.1164562639332685"/>
    <n v="6"/>
    <x v="7"/>
    <n v="4.3107496168173665"/>
    <n v="6"/>
    <n v="0"/>
    <n v="0"/>
    <n v="0"/>
    <n v="0"/>
    <n v="0"/>
    <n v="0"/>
    <n v="0"/>
    <x v="2"/>
  </r>
  <r>
    <n v="10609"/>
    <n v="1962"/>
    <x v="39"/>
    <x v="0"/>
    <x v="0"/>
    <x v="1"/>
    <x v="1"/>
    <x v="0"/>
    <x v="1241"/>
    <x v="6"/>
    <n v="0"/>
    <n v="1"/>
    <x v="2"/>
    <d v="2013-10-12T00:00:00"/>
    <x v="444"/>
    <d v="2021-02-05T00:00:00"/>
    <x v="91"/>
    <n v="71"/>
    <n v="0"/>
    <n v="13"/>
    <n v="3"/>
    <n v="1"/>
    <n v="0"/>
    <n v="2"/>
    <x v="1"/>
    <x v="0"/>
    <n v="0.85626221142206771"/>
    <n v="1"/>
    <x v="7"/>
    <n v="4.2219093565957282"/>
    <n v="4"/>
    <n v="0"/>
    <n v="0"/>
    <n v="0"/>
    <n v="0"/>
    <n v="0"/>
    <n v="0"/>
    <n v="0"/>
    <x v="4"/>
  </r>
  <r>
    <n v="5048"/>
    <n v="1971"/>
    <x v="2"/>
    <x v="0"/>
    <x v="0"/>
    <x v="3"/>
    <x v="3"/>
    <x v="1"/>
    <x v="1242"/>
    <x v="6"/>
    <n v="2"/>
    <n v="0"/>
    <x v="0"/>
    <d v="2013-05-11T00:00:00"/>
    <x v="151"/>
    <d v="2021-02-05T00:00:00"/>
    <x v="90"/>
    <n v="20"/>
    <n v="6"/>
    <n v="43"/>
    <n v="19"/>
    <n v="5"/>
    <n v="38"/>
    <n v="1"/>
    <x v="9"/>
    <x v="2"/>
    <n v="3.2162502612557753"/>
    <n v="1"/>
    <x v="13"/>
    <n v="1.827316398559693"/>
    <n v="8"/>
    <n v="0"/>
    <n v="0"/>
    <n v="0"/>
    <n v="0"/>
    <n v="0"/>
    <n v="0"/>
    <n v="0"/>
    <x v="3"/>
  </r>
  <r>
    <n v="3570"/>
    <n v="1969"/>
    <x v="16"/>
    <x v="0"/>
    <x v="0"/>
    <x v="0"/>
    <x v="0"/>
    <x v="0"/>
    <x v="1243"/>
    <x v="6"/>
    <n v="1"/>
    <n v="0"/>
    <x v="2"/>
    <d v="2013-10-21T00:00:00"/>
    <x v="320"/>
    <d v="2021-02-05T00:00:00"/>
    <x v="84"/>
    <n v="159"/>
    <n v="2"/>
    <n v="51"/>
    <n v="6"/>
    <n v="2"/>
    <n v="24"/>
    <n v="3"/>
    <x v="6"/>
    <x v="2"/>
    <n v="4.1537774242497836"/>
    <n v="1"/>
    <x v="8"/>
    <n v="5.3527104302236861"/>
    <n v="5"/>
    <n v="0"/>
    <n v="0"/>
    <n v="0"/>
    <n v="0"/>
    <n v="0"/>
    <n v="0"/>
    <n v="0"/>
    <x v="3"/>
  </r>
  <r>
    <n v="8897"/>
    <n v="1965"/>
    <x v="42"/>
    <x v="2"/>
    <x v="2"/>
    <x v="3"/>
    <x v="3"/>
    <x v="1"/>
    <x v="1244"/>
    <x v="6"/>
    <n v="1"/>
    <n v="1"/>
    <x v="0"/>
    <d v="2013-04-24T00:00:00"/>
    <x v="392"/>
    <d v="2021-02-05T00:00:00"/>
    <x v="7"/>
    <n v="392"/>
    <n v="5"/>
    <n v="91"/>
    <n v="28"/>
    <n v="26"/>
    <n v="112"/>
    <n v="8"/>
    <x v="5"/>
    <x v="1"/>
    <n v="6.9936136211348119"/>
    <n v="3"/>
    <x v="6"/>
    <n v="6.7564643558042796"/>
    <n v="8"/>
    <n v="0"/>
    <n v="0"/>
    <n v="0"/>
    <n v="0"/>
    <n v="0"/>
    <n v="1"/>
    <n v="0"/>
    <x v="5"/>
  </r>
  <r>
    <n v="5036"/>
    <n v="1984"/>
    <x v="32"/>
    <x v="0"/>
    <x v="0"/>
    <x v="3"/>
    <x v="3"/>
    <x v="1"/>
    <x v="1245"/>
    <x v="6"/>
    <n v="1"/>
    <n v="0"/>
    <x v="2"/>
    <d v="2012-11-28T00:00:00"/>
    <x v="488"/>
    <d v="2021-02-05T00:00:00"/>
    <x v="75"/>
    <n v="252"/>
    <n v="3"/>
    <n v="42"/>
    <n v="4"/>
    <n v="3"/>
    <n v="102"/>
    <n v="2"/>
    <x v="6"/>
    <x v="2"/>
    <n v="3.6978867753686937"/>
    <n v="5"/>
    <x v="12"/>
    <n v="2.7919668212447726"/>
    <n v="6"/>
    <n v="0"/>
    <n v="0"/>
    <n v="0"/>
    <n v="0"/>
    <n v="0"/>
    <n v="0"/>
    <n v="0"/>
    <x v="0"/>
  </r>
  <r>
    <n v="5961"/>
    <n v="1978"/>
    <x v="37"/>
    <x v="2"/>
    <x v="2"/>
    <x v="1"/>
    <x v="1"/>
    <x v="0"/>
    <x v="1246"/>
    <x v="6"/>
    <n v="1"/>
    <n v="0"/>
    <x v="2"/>
    <d v="2014-06-07T00:00:00"/>
    <x v="115"/>
    <d v="2021-02-05T00:00:00"/>
    <x v="16"/>
    <n v="8"/>
    <n v="4"/>
    <n v="20"/>
    <n v="6"/>
    <n v="3"/>
    <n v="16"/>
    <n v="1"/>
    <x v="1"/>
    <x v="0"/>
    <n v="0.77743862606576886"/>
    <n v="0"/>
    <x v="12"/>
    <n v="2.9231851012427428"/>
    <n v="5"/>
    <n v="0"/>
    <n v="0"/>
    <n v="0"/>
    <n v="0"/>
    <n v="0"/>
    <n v="0"/>
    <n v="0"/>
    <x v="0"/>
  </r>
  <r>
    <n v="9214"/>
    <n v="1991"/>
    <x v="29"/>
    <x v="2"/>
    <x v="2"/>
    <x v="1"/>
    <x v="1"/>
    <x v="0"/>
    <x v="1247"/>
    <x v="6"/>
    <n v="0"/>
    <n v="0"/>
    <x v="1"/>
    <d v="2013-08-16T00:00:00"/>
    <x v="223"/>
    <d v="2021-02-05T00:00:00"/>
    <x v="79"/>
    <n v="179"/>
    <n v="2"/>
    <n v="64"/>
    <n v="38"/>
    <n v="17"/>
    <n v="58"/>
    <n v="1"/>
    <x v="8"/>
    <x v="2"/>
    <n v="5.37369100929343"/>
    <n v="1"/>
    <x v="11"/>
    <n v="6.050382207682544"/>
    <n v="5"/>
    <n v="0"/>
    <n v="0"/>
    <n v="0"/>
    <n v="0"/>
    <n v="0"/>
    <n v="0"/>
    <n v="0"/>
    <x v="0"/>
  </r>
  <r>
    <n v="1379"/>
    <n v="1992"/>
    <x v="23"/>
    <x v="1"/>
    <x v="1"/>
    <x v="0"/>
    <x v="0"/>
    <x v="0"/>
    <x v="1248"/>
    <x v="6"/>
    <n v="0"/>
    <n v="0"/>
    <x v="1"/>
    <d v="2013-04-27T00:00:00"/>
    <x v="501"/>
    <d v="2021-02-05T00:00:00"/>
    <x v="58"/>
    <n v="154"/>
    <n v="2"/>
    <n v="46"/>
    <n v="20"/>
    <n v="4"/>
    <n v="15"/>
    <n v="1"/>
    <x v="6"/>
    <x v="2"/>
    <n v="3.6380898434871733"/>
    <n v="2"/>
    <x v="7"/>
    <n v="3.7109189000809746"/>
    <n v="4"/>
    <n v="0"/>
    <n v="0"/>
    <n v="0"/>
    <n v="0"/>
    <n v="0"/>
    <n v="0"/>
    <n v="0"/>
    <x v="3"/>
  </r>
  <r>
    <n v="2694"/>
    <n v="1967"/>
    <x v="51"/>
    <x v="2"/>
    <x v="2"/>
    <x v="1"/>
    <x v="1"/>
    <x v="0"/>
    <x v="1249"/>
    <x v="6"/>
    <n v="0"/>
    <n v="1"/>
    <x v="2"/>
    <d v="2014-03-18T00:00:00"/>
    <x v="198"/>
    <d v="2021-02-05T00:00:00"/>
    <x v="45"/>
    <n v="21"/>
    <n v="0"/>
    <n v="3"/>
    <n v="0"/>
    <n v="0"/>
    <n v="0"/>
    <n v="1"/>
    <x v="1"/>
    <x v="0"/>
    <n v="0.83260800974750004"/>
    <n v="0"/>
    <x v="12"/>
    <n v="2.7505624182533737"/>
    <n v="6"/>
    <n v="0"/>
    <n v="0"/>
    <n v="0"/>
    <n v="0"/>
    <n v="0"/>
    <n v="0"/>
    <n v="0"/>
    <x v="0"/>
  </r>
  <r>
    <n v="5954"/>
    <n v="1972"/>
    <x v="38"/>
    <x v="1"/>
    <x v="1"/>
    <x v="2"/>
    <x v="2"/>
    <x v="1"/>
    <x v="1250"/>
    <x v="6"/>
    <n v="1"/>
    <n v="0"/>
    <x v="2"/>
    <d v="2013-10-09T00:00:00"/>
    <x v="17"/>
    <d v="2021-02-05T00:00:00"/>
    <x v="83"/>
    <n v="76"/>
    <n v="14"/>
    <n v="74"/>
    <n v="13"/>
    <n v="5"/>
    <n v="10"/>
    <n v="2"/>
    <x v="8"/>
    <x v="2"/>
    <n v="5.2488918100966337"/>
    <n v="0"/>
    <x v="7"/>
    <n v="3.9562688999476046"/>
    <n v="8"/>
    <n v="0"/>
    <n v="0"/>
    <n v="0"/>
    <n v="0"/>
    <n v="0"/>
    <n v="0"/>
    <n v="0"/>
    <x v="0"/>
  </r>
  <r>
    <n v="2625"/>
    <n v="1954"/>
    <x v="20"/>
    <x v="3"/>
    <x v="1"/>
    <x v="3"/>
    <x v="3"/>
    <x v="1"/>
    <x v="1251"/>
    <x v="6"/>
    <n v="0"/>
    <n v="1"/>
    <x v="2"/>
    <d v="2013-11-17T00:00:00"/>
    <x v="297"/>
    <d v="2021-02-05T00:00:00"/>
    <x v="76"/>
    <n v="156"/>
    <n v="29"/>
    <n v="56"/>
    <n v="30"/>
    <n v="32"/>
    <n v="47"/>
    <n v="2"/>
    <x v="9"/>
    <x v="2"/>
    <n v="2.6483096176383127"/>
    <n v="2"/>
    <x v="6"/>
    <n v="7.0571447625026078"/>
    <n v="3"/>
    <n v="0"/>
    <n v="0"/>
    <n v="0"/>
    <n v="0"/>
    <n v="0"/>
    <n v="0"/>
    <n v="0"/>
    <x v="3"/>
  </r>
  <r>
    <n v="10905"/>
    <n v="1955"/>
    <x v="49"/>
    <x v="2"/>
    <x v="2"/>
    <x v="0"/>
    <x v="0"/>
    <x v="0"/>
    <x v="1252"/>
    <x v="6"/>
    <n v="1"/>
    <n v="1"/>
    <x v="0"/>
    <d v="2012-10-29T00:00:00"/>
    <x v="204"/>
    <d v="2021-02-05T00:00:00"/>
    <x v="39"/>
    <n v="194"/>
    <n v="2"/>
    <n v="56"/>
    <n v="0"/>
    <n v="0"/>
    <n v="0"/>
    <n v="5"/>
    <x v="6"/>
    <x v="2"/>
    <n v="4.0860786974392376"/>
    <n v="1"/>
    <x v="11"/>
    <n v="5.7445282642298645"/>
    <n v="8"/>
    <n v="0"/>
    <n v="0"/>
    <n v="0"/>
    <n v="0"/>
    <n v="0"/>
    <n v="1"/>
    <n v="0"/>
    <x v="0"/>
  </r>
  <r>
    <n v="8910"/>
    <n v="1955"/>
    <x v="49"/>
    <x v="2"/>
    <x v="2"/>
    <x v="0"/>
    <x v="0"/>
    <x v="0"/>
    <x v="1252"/>
    <x v="6"/>
    <n v="1"/>
    <n v="1"/>
    <x v="0"/>
    <d v="2012-10-29T00:00:00"/>
    <x v="204"/>
    <d v="2021-02-05T00:00:00"/>
    <x v="39"/>
    <n v="194"/>
    <n v="2"/>
    <n v="56"/>
    <n v="0"/>
    <n v="0"/>
    <n v="0"/>
    <n v="5"/>
    <x v="6"/>
    <x v="2"/>
    <n v="4.2359799685637061"/>
    <n v="1"/>
    <x v="11"/>
    <n v="5.7943724051258352"/>
    <n v="8"/>
    <n v="0"/>
    <n v="0"/>
    <n v="0"/>
    <n v="0"/>
    <n v="0"/>
    <n v="1"/>
    <n v="0"/>
    <x v="0"/>
  </r>
  <r>
    <n v="6299"/>
    <n v="1968"/>
    <x v="43"/>
    <x v="0"/>
    <x v="0"/>
    <x v="2"/>
    <x v="2"/>
    <x v="1"/>
    <x v="1253"/>
    <x v="6"/>
    <n v="0"/>
    <n v="1"/>
    <x v="2"/>
    <d v="2013-01-02T00:00:00"/>
    <x v="71"/>
    <d v="2021-02-05T00:00:00"/>
    <x v="72"/>
    <n v="324"/>
    <n v="48"/>
    <n v="186"/>
    <n v="39"/>
    <n v="18"/>
    <n v="198"/>
    <n v="6"/>
    <x v="4"/>
    <x v="2"/>
    <n v="5.691256652493716"/>
    <n v="8"/>
    <x v="7"/>
    <n v="3.8125894525939201"/>
    <n v="7"/>
    <n v="0"/>
    <n v="0"/>
    <n v="1"/>
    <n v="0"/>
    <n v="0"/>
    <n v="1"/>
    <n v="0"/>
    <x v="4"/>
  </r>
  <r>
    <n v="3846"/>
    <n v="1974"/>
    <x v="9"/>
    <x v="2"/>
    <x v="2"/>
    <x v="1"/>
    <x v="1"/>
    <x v="0"/>
    <x v="1254"/>
    <x v="6"/>
    <n v="0"/>
    <n v="1"/>
    <x v="2"/>
    <d v="2012-08-29T00:00:00"/>
    <x v="179"/>
    <d v="2021-02-05T00:00:00"/>
    <x v="3"/>
    <n v="192"/>
    <n v="5"/>
    <n v="53"/>
    <n v="0"/>
    <n v="5"/>
    <n v="15"/>
    <n v="4"/>
    <x v="4"/>
    <x v="2"/>
    <n v="5.8170475426149419"/>
    <n v="1"/>
    <x v="7"/>
    <n v="3.6587095177210083"/>
    <n v="8"/>
    <n v="0"/>
    <n v="0"/>
    <n v="0"/>
    <n v="0"/>
    <n v="0"/>
    <n v="0"/>
    <n v="0"/>
    <x v="0"/>
  </r>
  <r>
    <n v="322"/>
    <n v="1978"/>
    <x v="37"/>
    <x v="2"/>
    <x v="2"/>
    <x v="0"/>
    <x v="0"/>
    <x v="0"/>
    <x v="1255"/>
    <x v="6"/>
    <n v="1"/>
    <n v="1"/>
    <x v="0"/>
    <d v="2013-01-12T00:00:00"/>
    <x v="349"/>
    <d v="2021-02-05T00:00:00"/>
    <x v="69"/>
    <n v="29"/>
    <n v="1"/>
    <n v="11"/>
    <n v="0"/>
    <n v="0"/>
    <n v="0"/>
    <n v="2"/>
    <x v="12"/>
    <x v="0"/>
    <n v="2.2490483781056763"/>
    <n v="0"/>
    <x v="12"/>
    <n v="3.2659318625969935"/>
    <n v="4"/>
    <n v="0"/>
    <n v="0"/>
    <n v="0"/>
    <n v="0"/>
    <n v="0"/>
    <n v="0"/>
    <n v="0"/>
    <x v="6"/>
  </r>
  <r>
    <n v="574"/>
    <n v="1964"/>
    <x v="40"/>
    <x v="2"/>
    <x v="2"/>
    <x v="1"/>
    <x v="1"/>
    <x v="0"/>
    <x v="1256"/>
    <x v="6"/>
    <n v="0"/>
    <n v="0"/>
    <x v="1"/>
    <d v="2014-04-23T00:00:00"/>
    <x v="447"/>
    <d v="2021-02-05T00:00:00"/>
    <x v="54"/>
    <n v="14"/>
    <n v="36"/>
    <n v="11"/>
    <n v="3"/>
    <n v="26"/>
    <n v="35"/>
    <n v="1"/>
    <x v="1"/>
    <x v="0"/>
    <n v="1.0494073179130177"/>
    <n v="1"/>
    <x v="7"/>
    <n v="4.2244497888901247"/>
    <n v="2"/>
    <n v="0"/>
    <n v="0"/>
    <n v="0"/>
    <n v="0"/>
    <n v="0"/>
    <n v="0"/>
    <n v="0"/>
    <x v="5"/>
  </r>
  <r>
    <n v="3266"/>
    <n v="1964"/>
    <x v="40"/>
    <x v="2"/>
    <x v="2"/>
    <x v="1"/>
    <x v="1"/>
    <x v="0"/>
    <x v="1256"/>
    <x v="6"/>
    <n v="0"/>
    <n v="0"/>
    <x v="1"/>
    <d v="2014-04-23T00:00:00"/>
    <x v="447"/>
    <d v="2021-02-05T00:00:00"/>
    <x v="54"/>
    <n v="14"/>
    <n v="36"/>
    <n v="11"/>
    <n v="3"/>
    <n v="26"/>
    <n v="35"/>
    <n v="1"/>
    <x v="1"/>
    <x v="0"/>
    <n v="1.0908192764021223"/>
    <n v="1"/>
    <x v="7"/>
    <n v="4.0509836520695526"/>
    <n v="2"/>
    <n v="0"/>
    <n v="0"/>
    <n v="0"/>
    <n v="0"/>
    <n v="0"/>
    <n v="0"/>
    <n v="0"/>
    <x v="4"/>
  </r>
  <r>
    <n v="5283"/>
    <n v="1976"/>
    <x v="0"/>
    <x v="0"/>
    <x v="0"/>
    <x v="3"/>
    <x v="3"/>
    <x v="1"/>
    <x v="1257"/>
    <x v="6"/>
    <n v="1"/>
    <n v="1"/>
    <x v="0"/>
    <d v="2014-02-17T00:00:00"/>
    <x v="12"/>
    <d v="2021-02-05T00:00:00"/>
    <x v="31"/>
    <n v="93"/>
    <n v="1"/>
    <n v="21"/>
    <n v="0"/>
    <n v="4"/>
    <n v="25"/>
    <n v="3"/>
    <x v="12"/>
    <x v="0"/>
    <n v="2.0730830337801534"/>
    <n v="1"/>
    <x v="7"/>
    <n v="4.0326814106331037"/>
    <n v="5"/>
    <n v="0"/>
    <n v="0"/>
    <n v="0"/>
    <n v="0"/>
    <n v="0"/>
    <n v="0"/>
    <n v="0"/>
    <x v="0"/>
  </r>
  <r>
    <n v="8595"/>
    <n v="1973"/>
    <x v="3"/>
    <x v="2"/>
    <x v="2"/>
    <x v="4"/>
    <x v="4"/>
    <x v="1"/>
    <x v="1258"/>
    <x v="6"/>
    <n v="0"/>
    <n v="1"/>
    <x v="2"/>
    <d v="2014-02-11T00:00:00"/>
    <x v="307"/>
    <d v="2021-02-05T00:00:00"/>
    <x v="18"/>
    <n v="55"/>
    <n v="0"/>
    <n v="6"/>
    <n v="2"/>
    <n v="0"/>
    <n v="4"/>
    <n v="2"/>
    <x v="1"/>
    <x v="0"/>
    <n v="1.3815500114427863"/>
    <n v="1"/>
    <x v="12"/>
    <n v="3.0179708259164282"/>
    <n v="5"/>
    <n v="0"/>
    <n v="0"/>
    <n v="0"/>
    <n v="0"/>
    <n v="0"/>
    <n v="0"/>
    <n v="0"/>
    <x v="6"/>
  </r>
  <r>
    <n v="7232"/>
    <n v="1973"/>
    <x v="3"/>
    <x v="2"/>
    <x v="2"/>
    <x v="4"/>
    <x v="4"/>
    <x v="1"/>
    <x v="1258"/>
    <x v="6"/>
    <n v="0"/>
    <n v="1"/>
    <x v="2"/>
    <d v="2014-02-11T00:00:00"/>
    <x v="307"/>
    <d v="2021-02-05T00:00:00"/>
    <x v="18"/>
    <n v="55"/>
    <n v="0"/>
    <n v="6"/>
    <n v="2"/>
    <n v="0"/>
    <n v="4"/>
    <n v="2"/>
    <x v="1"/>
    <x v="0"/>
    <n v="1.1401677634752909"/>
    <n v="1"/>
    <x v="12"/>
    <n v="3.2845818687684538"/>
    <n v="5"/>
    <n v="0"/>
    <n v="0"/>
    <n v="0"/>
    <n v="0"/>
    <n v="0"/>
    <n v="0"/>
    <n v="0"/>
    <x v="0"/>
  </r>
  <r>
    <n v="1064"/>
    <n v="1971"/>
    <x v="2"/>
    <x v="0"/>
    <x v="0"/>
    <x v="1"/>
    <x v="1"/>
    <x v="0"/>
    <x v="1259"/>
    <x v="6"/>
    <n v="1"/>
    <n v="0"/>
    <x v="2"/>
    <d v="2013-12-11T00:00:00"/>
    <x v="195"/>
    <d v="2021-02-05T00:00:00"/>
    <x v="47"/>
    <n v="22"/>
    <n v="1"/>
    <n v="11"/>
    <n v="0"/>
    <n v="5"/>
    <n v="3"/>
    <n v="1"/>
    <x v="1"/>
    <x v="0"/>
    <n v="1.3255933072151369"/>
    <n v="0"/>
    <x v="12"/>
    <n v="2.6753405738735214"/>
    <n v="8"/>
    <n v="0"/>
    <n v="0"/>
    <n v="0"/>
    <n v="0"/>
    <n v="0"/>
    <n v="0"/>
    <n v="0"/>
    <x v="0"/>
  </r>
  <r>
    <n v="738"/>
    <n v="1981"/>
    <x v="28"/>
    <x v="3"/>
    <x v="1"/>
    <x v="3"/>
    <x v="3"/>
    <x v="1"/>
    <x v="1260"/>
    <x v="6"/>
    <n v="1"/>
    <n v="1"/>
    <x v="0"/>
    <d v="2014-04-04T00:00:00"/>
    <x v="518"/>
    <d v="2021-02-05T00:00:00"/>
    <x v="19"/>
    <n v="48"/>
    <n v="13"/>
    <n v="57"/>
    <n v="24"/>
    <n v="15"/>
    <n v="25"/>
    <n v="4"/>
    <x v="9"/>
    <x v="2"/>
    <n v="2.616909795506948"/>
    <n v="1"/>
    <x v="7"/>
    <n v="3.8600820391967972"/>
    <n v="7"/>
    <n v="0"/>
    <n v="0"/>
    <n v="0"/>
    <n v="0"/>
    <n v="0"/>
    <n v="0"/>
    <n v="0"/>
    <x v="2"/>
  </r>
  <r>
    <n v="11178"/>
    <n v="1972"/>
    <x v="38"/>
    <x v="1"/>
    <x v="1"/>
    <x v="3"/>
    <x v="3"/>
    <x v="1"/>
    <x v="1261"/>
    <x v="6"/>
    <n v="1"/>
    <n v="0"/>
    <x v="2"/>
    <d v="2014-03-23T00:00:00"/>
    <x v="338"/>
    <d v="2021-02-05T00:00:00"/>
    <x v="11"/>
    <n v="15"/>
    <n v="2"/>
    <n v="10"/>
    <n v="0"/>
    <n v="1"/>
    <n v="4"/>
    <n v="1"/>
    <x v="1"/>
    <x v="0"/>
    <n v="1.0186585461624276"/>
    <n v="0"/>
    <x v="12"/>
    <n v="2.8512915732750219"/>
    <n v="7"/>
    <n v="0"/>
    <n v="0"/>
    <n v="0"/>
    <n v="0"/>
    <n v="0"/>
    <n v="0"/>
    <n v="0"/>
    <x v="5"/>
  </r>
  <r>
    <n v="4324"/>
    <n v="1989"/>
    <x v="35"/>
    <x v="2"/>
    <x v="2"/>
    <x v="1"/>
    <x v="1"/>
    <x v="0"/>
    <x v="1262"/>
    <x v="6"/>
    <n v="1"/>
    <n v="0"/>
    <x v="2"/>
    <d v="2012-10-29T00:00:00"/>
    <x v="204"/>
    <d v="2021-02-05T00:00:00"/>
    <x v="25"/>
    <n v="235"/>
    <n v="0"/>
    <n v="235"/>
    <n v="19"/>
    <n v="4"/>
    <n v="191"/>
    <n v="5"/>
    <x v="7"/>
    <x v="1"/>
    <n v="7.7199351412150587"/>
    <n v="1"/>
    <x v="6"/>
    <n v="7.3296879033388693"/>
    <n v="8"/>
    <n v="0"/>
    <n v="0"/>
    <n v="0"/>
    <n v="0"/>
    <n v="0"/>
    <n v="0"/>
    <n v="0"/>
    <x v="0"/>
  </r>
  <r>
    <n v="9738"/>
    <n v="1986"/>
    <x v="22"/>
    <x v="1"/>
    <x v="1"/>
    <x v="0"/>
    <x v="0"/>
    <x v="0"/>
    <x v="1263"/>
    <x v="6"/>
    <n v="1"/>
    <n v="0"/>
    <x v="2"/>
    <d v="2013-01-13T00:00:00"/>
    <x v="350"/>
    <d v="2021-02-05T00:00:00"/>
    <x v="82"/>
    <n v="65"/>
    <n v="4"/>
    <n v="16"/>
    <n v="0"/>
    <n v="4"/>
    <n v="11"/>
    <n v="1"/>
    <x v="9"/>
    <x v="2"/>
    <n v="3.1864288771122959"/>
    <n v="0"/>
    <x v="12"/>
    <n v="3.1615260713579598"/>
    <n v="8"/>
    <n v="0"/>
    <n v="0"/>
    <n v="0"/>
    <n v="0"/>
    <n v="0"/>
    <n v="0"/>
    <n v="0"/>
    <x v="3"/>
  </r>
  <r>
    <n v="10212"/>
    <n v="1986"/>
    <x v="22"/>
    <x v="1"/>
    <x v="1"/>
    <x v="0"/>
    <x v="0"/>
    <x v="0"/>
    <x v="1263"/>
    <x v="6"/>
    <n v="1"/>
    <n v="0"/>
    <x v="2"/>
    <d v="2013-01-13T00:00:00"/>
    <x v="350"/>
    <d v="2021-02-05T00:00:00"/>
    <x v="82"/>
    <n v="65"/>
    <n v="4"/>
    <n v="16"/>
    <n v="0"/>
    <n v="4"/>
    <n v="11"/>
    <n v="1"/>
    <x v="9"/>
    <x v="2"/>
    <n v="3.2983927135797355"/>
    <n v="0"/>
    <x v="12"/>
    <n v="3.1190078312751948"/>
    <n v="8"/>
    <n v="0"/>
    <n v="0"/>
    <n v="0"/>
    <n v="0"/>
    <n v="0"/>
    <n v="0"/>
    <n v="0"/>
    <x v="2"/>
  </r>
  <r>
    <n v="7617"/>
    <n v="1974"/>
    <x v="9"/>
    <x v="2"/>
    <x v="2"/>
    <x v="3"/>
    <x v="3"/>
    <x v="1"/>
    <x v="1264"/>
    <x v="6"/>
    <n v="1"/>
    <n v="1"/>
    <x v="0"/>
    <d v="2013-08-15T00:00:00"/>
    <x v="128"/>
    <d v="2021-02-05T00:00:00"/>
    <x v="77"/>
    <n v="67"/>
    <n v="5"/>
    <n v="61"/>
    <n v="3"/>
    <n v="8"/>
    <n v="19"/>
    <n v="5"/>
    <x v="12"/>
    <x v="0"/>
    <n v="1.869486594765678"/>
    <n v="1"/>
    <x v="8"/>
    <n v="4.890615100803255"/>
    <n v="5"/>
    <n v="0"/>
    <n v="0"/>
    <n v="0"/>
    <n v="0"/>
    <n v="0"/>
    <n v="0"/>
    <n v="0"/>
    <x v="0"/>
  </r>
  <r>
    <n v="450"/>
    <n v="1958"/>
    <x v="18"/>
    <x v="1"/>
    <x v="1"/>
    <x v="0"/>
    <x v="0"/>
    <x v="0"/>
    <x v="1265"/>
    <x v="6"/>
    <n v="0"/>
    <n v="1"/>
    <x v="2"/>
    <d v="2013-07-12T00:00:00"/>
    <x v="556"/>
    <d v="2021-02-05T00:00:00"/>
    <x v="36"/>
    <n v="67"/>
    <n v="15"/>
    <n v="80"/>
    <n v="17"/>
    <n v="11"/>
    <n v="80"/>
    <n v="3"/>
    <x v="1"/>
    <x v="0"/>
    <n v="0.60486519180993481"/>
    <n v="4"/>
    <x v="7"/>
    <n v="4.3377467607124691"/>
    <n v="3"/>
    <n v="0"/>
    <n v="0"/>
    <n v="0"/>
    <n v="0"/>
    <n v="0"/>
    <n v="0"/>
    <n v="0"/>
    <x v="1"/>
  </r>
  <r>
    <n v="8086"/>
    <n v="1959"/>
    <x v="34"/>
    <x v="2"/>
    <x v="2"/>
    <x v="1"/>
    <x v="1"/>
    <x v="0"/>
    <x v="1266"/>
    <x v="6"/>
    <n v="1"/>
    <n v="1"/>
    <x v="0"/>
    <d v="2013-12-11T00:00:00"/>
    <x v="195"/>
    <d v="2021-02-05T00:00:00"/>
    <x v="94"/>
    <n v="48"/>
    <n v="0"/>
    <n v="2"/>
    <n v="0"/>
    <n v="0"/>
    <n v="5"/>
    <n v="2"/>
    <x v="12"/>
    <x v="0"/>
    <n v="2.0013001635739016"/>
    <n v="0"/>
    <x v="12"/>
    <n v="3.3223235709786834"/>
    <n v="7"/>
    <n v="0"/>
    <n v="0"/>
    <n v="0"/>
    <n v="0"/>
    <n v="0"/>
    <n v="0"/>
    <n v="0"/>
    <x v="3"/>
  </r>
  <r>
    <n v="7947"/>
    <n v="1969"/>
    <x v="16"/>
    <x v="2"/>
    <x v="2"/>
    <x v="1"/>
    <x v="1"/>
    <x v="0"/>
    <x v="1267"/>
    <x v="6"/>
    <n v="1"/>
    <n v="1"/>
    <x v="0"/>
    <d v="2014-03-25T00:00:00"/>
    <x v="583"/>
    <d v="2021-02-05T00:00:00"/>
    <x v="18"/>
    <n v="24"/>
    <n v="0"/>
    <n v="8"/>
    <n v="0"/>
    <n v="1"/>
    <n v="4"/>
    <n v="1"/>
    <x v="1"/>
    <x v="0"/>
    <n v="1.188175935537662"/>
    <n v="0"/>
    <x v="12"/>
    <n v="3.3073226235614577"/>
    <n v="5"/>
    <n v="0"/>
    <n v="0"/>
    <n v="0"/>
    <n v="0"/>
    <n v="0"/>
    <n v="0"/>
    <n v="0"/>
    <x v="0"/>
  </r>
  <r>
    <n v="5644"/>
    <n v="1957"/>
    <x v="50"/>
    <x v="2"/>
    <x v="2"/>
    <x v="0"/>
    <x v="0"/>
    <x v="0"/>
    <x v="1268"/>
    <x v="6"/>
    <n v="0"/>
    <n v="1"/>
    <x v="2"/>
    <d v="2013-10-12T00:00:00"/>
    <x v="444"/>
    <d v="2021-02-05T00:00:00"/>
    <x v="54"/>
    <n v="309"/>
    <n v="3"/>
    <n v="24"/>
    <n v="4"/>
    <n v="3"/>
    <n v="20"/>
    <n v="2"/>
    <x v="8"/>
    <x v="2"/>
    <n v="4.9028858208912611"/>
    <n v="1"/>
    <x v="6"/>
    <n v="6.7582353645496953"/>
    <n v="7"/>
    <n v="0"/>
    <n v="0"/>
    <n v="0"/>
    <n v="1"/>
    <n v="0"/>
    <n v="0"/>
    <n v="0"/>
    <x v="0"/>
  </r>
  <r>
    <n v="3225"/>
    <n v="1984"/>
    <x v="32"/>
    <x v="1"/>
    <x v="1"/>
    <x v="1"/>
    <x v="1"/>
    <x v="0"/>
    <x v="1269"/>
    <x v="6"/>
    <n v="1"/>
    <n v="0"/>
    <x v="2"/>
    <d v="2013-04-01T00:00:00"/>
    <x v="454"/>
    <d v="2021-02-05T00:00:00"/>
    <x v="29"/>
    <n v="116"/>
    <n v="11"/>
    <n v="72"/>
    <n v="3"/>
    <n v="17"/>
    <n v="46"/>
    <n v="4"/>
    <x v="6"/>
    <x v="2"/>
    <n v="3.7947293779960951"/>
    <n v="1"/>
    <x v="8"/>
    <n v="5.2680769870249868"/>
    <n v="6"/>
    <n v="0"/>
    <n v="0"/>
    <n v="1"/>
    <n v="0"/>
    <n v="0"/>
    <n v="1"/>
    <n v="0"/>
    <x v="0"/>
  </r>
  <r>
    <n v="6103"/>
    <n v="1948"/>
    <x v="25"/>
    <x v="2"/>
    <x v="2"/>
    <x v="1"/>
    <x v="1"/>
    <x v="0"/>
    <x v="1270"/>
    <x v="6"/>
    <n v="0"/>
    <n v="0"/>
    <x v="1"/>
    <d v="2013-09-06T00:00:00"/>
    <x v="453"/>
    <d v="2021-02-05T00:00:00"/>
    <x v="85"/>
    <n v="40"/>
    <n v="15"/>
    <n v="15"/>
    <n v="17"/>
    <n v="6"/>
    <n v="7"/>
    <n v="1"/>
    <x v="12"/>
    <x v="0"/>
    <n v="1.8610773191004943"/>
    <n v="1"/>
    <x v="12"/>
    <n v="3.2987921414213002"/>
    <n v="4"/>
    <n v="0"/>
    <n v="0"/>
    <n v="0"/>
    <n v="0"/>
    <n v="0"/>
    <n v="0"/>
    <n v="0"/>
    <x v="6"/>
  </r>
  <r>
    <n v="7444"/>
    <n v="1969"/>
    <x v="16"/>
    <x v="1"/>
    <x v="1"/>
    <x v="1"/>
    <x v="1"/>
    <x v="0"/>
    <x v="1271"/>
    <x v="6"/>
    <n v="1"/>
    <n v="1"/>
    <x v="0"/>
    <d v="2013-10-19T00:00:00"/>
    <x v="584"/>
    <d v="2021-02-05T00:00:00"/>
    <x v="55"/>
    <n v="19"/>
    <n v="0"/>
    <n v="9"/>
    <n v="0"/>
    <n v="0"/>
    <n v="2"/>
    <n v="2"/>
    <x v="1"/>
    <x v="0"/>
    <n v="0.80166135710600339"/>
    <n v="0"/>
    <x v="12"/>
    <n v="3.0377900807759737"/>
    <n v="8"/>
    <n v="0"/>
    <n v="0"/>
    <n v="0"/>
    <n v="0"/>
    <n v="0"/>
    <n v="0"/>
    <n v="0"/>
    <x v="0"/>
  </r>
  <r>
    <n v="749"/>
    <n v="1981"/>
    <x v="28"/>
    <x v="2"/>
    <x v="2"/>
    <x v="0"/>
    <x v="0"/>
    <x v="0"/>
    <x v="1272"/>
    <x v="6"/>
    <n v="1"/>
    <n v="0"/>
    <x v="2"/>
    <d v="2013-11-19T00:00:00"/>
    <x v="343"/>
    <d v="2021-02-05T00:00:00"/>
    <x v="0"/>
    <n v="46"/>
    <n v="7"/>
    <n v="59"/>
    <n v="2"/>
    <n v="4"/>
    <n v="27"/>
    <n v="2"/>
    <x v="9"/>
    <x v="2"/>
    <n v="2.820347991477512"/>
    <n v="1"/>
    <x v="12"/>
    <n v="3.2690292494795519"/>
    <n v="6"/>
    <n v="0"/>
    <n v="0"/>
    <n v="1"/>
    <n v="0"/>
    <n v="0"/>
    <n v="1"/>
    <n v="0"/>
    <x v="0"/>
  </r>
  <r>
    <n v="1506"/>
    <n v="1975"/>
    <x v="6"/>
    <x v="2"/>
    <x v="2"/>
    <x v="3"/>
    <x v="3"/>
    <x v="1"/>
    <x v="1273"/>
    <x v="6"/>
    <n v="1"/>
    <n v="1"/>
    <x v="0"/>
    <d v="2013-06-28T00:00:00"/>
    <x v="382"/>
    <d v="2021-02-05T00:00:00"/>
    <x v="41"/>
    <n v="48"/>
    <n v="9"/>
    <n v="45"/>
    <n v="3"/>
    <n v="15"/>
    <n v="20"/>
    <n v="4"/>
    <x v="12"/>
    <x v="0"/>
    <n v="1.7445698367645019"/>
    <n v="1"/>
    <x v="7"/>
    <n v="3.7030153752911059"/>
    <n v="6"/>
    <n v="0"/>
    <n v="0"/>
    <n v="0"/>
    <n v="0"/>
    <n v="0"/>
    <n v="1"/>
    <n v="0"/>
    <x v="0"/>
  </r>
  <r>
    <n v="2961"/>
    <n v="1982"/>
    <x v="1"/>
    <x v="2"/>
    <x v="2"/>
    <x v="1"/>
    <x v="1"/>
    <x v="0"/>
    <x v="1274"/>
    <x v="6"/>
    <n v="1"/>
    <n v="0"/>
    <x v="2"/>
    <d v="2013-02-26T00:00:00"/>
    <x v="377"/>
    <d v="2021-02-05T00:00:00"/>
    <x v="96"/>
    <n v="175"/>
    <n v="10"/>
    <n v="110"/>
    <n v="54"/>
    <n v="6"/>
    <n v="27"/>
    <n v="2"/>
    <x v="4"/>
    <x v="2"/>
    <n v="5.7821977767892632"/>
    <n v="3"/>
    <x v="7"/>
    <n v="3.6725627107074077"/>
    <n v="6"/>
    <n v="0"/>
    <n v="0"/>
    <n v="1"/>
    <n v="0"/>
    <n v="0"/>
    <n v="0"/>
    <n v="0"/>
    <x v="0"/>
  </r>
  <r>
    <n v="1890"/>
    <n v="1971"/>
    <x v="2"/>
    <x v="3"/>
    <x v="1"/>
    <x v="0"/>
    <x v="0"/>
    <x v="0"/>
    <x v="1275"/>
    <x v="6"/>
    <n v="1"/>
    <n v="1"/>
    <x v="0"/>
    <d v="2012-09-19T00:00:00"/>
    <x v="585"/>
    <d v="2021-02-05T00:00:00"/>
    <x v="59"/>
    <n v="11"/>
    <n v="1"/>
    <n v="4"/>
    <n v="2"/>
    <n v="0"/>
    <n v="7"/>
    <n v="1"/>
    <x v="1"/>
    <x v="0"/>
    <n v="1.0084933850578743"/>
    <n v="0"/>
    <x v="13"/>
    <n v="1.9185108766899386"/>
    <n v="7"/>
    <n v="0"/>
    <n v="0"/>
    <n v="0"/>
    <n v="0"/>
    <n v="0"/>
    <n v="0"/>
    <n v="0"/>
    <x v="0"/>
  </r>
  <r>
    <n v="7378"/>
    <n v="1981"/>
    <x v="28"/>
    <x v="1"/>
    <x v="1"/>
    <x v="0"/>
    <x v="0"/>
    <x v="0"/>
    <x v="1276"/>
    <x v="6"/>
    <n v="1"/>
    <n v="0"/>
    <x v="2"/>
    <d v="2012-08-31T00:00:00"/>
    <x v="357"/>
    <d v="2021-02-05T00:00:00"/>
    <x v="94"/>
    <n v="393"/>
    <n v="5"/>
    <n v="136"/>
    <n v="7"/>
    <n v="5"/>
    <n v="27"/>
    <n v="5"/>
    <x v="11"/>
    <x v="1"/>
    <n v="9.8571840951064509"/>
    <n v="1"/>
    <x v="11"/>
    <n v="6.0478271434770221"/>
    <n v="9"/>
    <n v="0"/>
    <n v="0"/>
    <n v="1"/>
    <n v="0"/>
    <n v="0"/>
    <n v="0"/>
    <n v="0"/>
    <x v="0"/>
  </r>
  <r>
    <n v="3340"/>
    <n v="1977"/>
    <x v="4"/>
    <x v="2"/>
    <x v="2"/>
    <x v="1"/>
    <x v="1"/>
    <x v="0"/>
    <x v="1277"/>
    <x v="6"/>
    <n v="1"/>
    <n v="0"/>
    <x v="2"/>
    <d v="2012-08-17T00:00:00"/>
    <x v="226"/>
    <d v="2021-02-05T00:00:00"/>
    <x v="68"/>
    <n v="244"/>
    <n v="15"/>
    <n v="108"/>
    <n v="4"/>
    <n v="15"/>
    <n v="50"/>
    <n v="6"/>
    <x v="5"/>
    <x v="1"/>
    <n v="6.78510704768488"/>
    <n v="1"/>
    <x v="11"/>
    <n v="6.1530923134329498"/>
    <n v="8"/>
    <n v="0"/>
    <n v="0"/>
    <n v="0"/>
    <n v="0"/>
    <n v="0"/>
    <n v="1"/>
    <n v="0"/>
    <x v="4"/>
  </r>
  <r>
    <n v="8685"/>
    <n v="1977"/>
    <x v="4"/>
    <x v="2"/>
    <x v="2"/>
    <x v="1"/>
    <x v="1"/>
    <x v="0"/>
    <x v="1277"/>
    <x v="6"/>
    <n v="1"/>
    <n v="0"/>
    <x v="2"/>
    <d v="2012-08-17T00:00:00"/>
    <x v="226"/>
    <d v="2021-02-05T00:00:00"/>
    <x v="68"/>
    <n v="244"/>
    <n v="15"/>
    <n v="108"/>
    <n v="4"/>
    <n v="15"/>
    <n v="50"/>
    <n v="6"/>
    <x v="5"/>
    <x v="1"/>
    <n v="6.8277782939606464"/>
    <n v="1"/>
    <x v="11"/>
    <n v="6.3137776435493054"/>
    <n v="8"/>
    <n v="0"/>
    <n v="0"/>
    <n v="0"/>
    <n v="0"/>
    <n v="0"/>
    <n v="1"/>
    <n v="0"/>
    <x v="3"/>
  </r>
  <r>
    <n v="4653"/>
    <n v="1978"/>
    <x v="37"/>
    <x v="2"/>
    <x v="2"/>
    <x v="0"/>
    <x v="0"/>
    <x v="0"/>
    <x v="1278"/>
    <x v="6"/>
    <n v="1"/>
    <n v="0"/>
    <x v="2"/>
    <d v="2013-03-26T00:00:00"/>
    <x v="363"/>
    <d v="2021-02-05T00:00:00"/>
    <x v="26"/>
    <n v="131"/>
    <n v="0"/>
    <n v="16"/>
    <n v="2"/>
    <n v="1"/>
    <n v="39"/>
    <n v="4"/>
    <x v="9"/>
    <x v="2"/>
    <n v="3.0575824203670745"/>
    <n v="1"/>
    <x v="7"/>
    <n v="4.0701318337238952"/>
    <n v="8"/>
    <n v="0"/>
    <n v="0"/>
    <n v="0"/>
    <n v="0"/>
    <n v="0"/>
    <n v="0"/>
    <n v="0"/>
    <x v="3"/>
  </r>
  <r>
    <n v="1162"/>
    <n v="1987"/>
    <x v="15"/>
    <x v="0"/>
    <x v="0"/>
    <x v="3"/>
    <x v="3"/>
    <x v="1"/>
    <x v="1279"/>
    <x v="6"/>
    <n v="0"/>
    <n v="0"/>
    <x v="1"/>
    <d v="2013-01-10T00:00:00"/>
    <x v="288"/>
    <d v="2021-02-05T00:00:00"/>
    <x v="12"/>
    <n v="124"/>
    <n v="83"/>
    <n v="267"/>
    <n v="85"/>
    <n v="59"/>
    <n v="35"/>
    <n v="2"/>
    <x v="8"/>
    <x v="2"/>
    <n v="4.889853289054507"/>
    <n v="2"/>
    <x v="10"/>
    <n v="11.095341615663918"/>
    <n v="5"/>
    <n v="0"/>
    <n v="0"/>
    <n v="0"/>
    <n v="0"/>
    <n v="0"/>
    <n v="1"/>
    <n v="0"/>
    <x v="0"/>
  </r>
  <r>
    <n v="10643"/>
    <n v="1987"/>
    <x v="15"/>
    <x v="0"/>
    <x v="0"/>
    <x v="3"/>
    <x v="3"/>
    <x v="1"/>
    <x v="1279"/>
    <x v="6"/>
    <n v="0"/>
    <n v="0"/>
    <x v="1"/>
    <d v="2013-01-10T00:00:00"/>
    <x v="288"/>
    <d v="2021-02-05T00:00:00"/>
    <x v="12"/>
    <n v="124"/>
    <n v="83"/>
    <n v="267"/>
    <n v="85"/>
    <n v="59"/>
    <n v="35"/>
    <n v="2"/>
    <x v="8"/>
    <x v="2"/>
    <n v="5.3077910151382817"/>
    <n v="2"/>
    <x v="10"/>
    <n v="11.085166985079042"/>
    <n v="5"/>
    <n v="0"/>
    <n v="0"/>
    <n v="0"/>
    <n v="0"/>
    <n v="0"/>
    <n v="1"/>
    <n v="0"/>
    <x v="6"/>
  </r>
  <r>
    <n v="1307"/>
    <n v="1978"/>
    <x v="37"/>
    <x v="2"/>
    <x v="2"/>
    <x v="2"/>
    <x v="2"/>
    <x v="1"/>
    <x v="1280"/>
    <x v="6"/>
    <n v="0"/>
    <n v="1"/>
    <x v="2"/>
    <d v="2014-02-09T00:00:00"/>
    <x v="498"/>
    <d v="2021-02-05T00:00:00"/>
    <x v="91"/>
    <n v="27"/>
    <n v="5"/>
    <n v="8"/>
    <n v="8"/>
    <n v="3"/>
    <n v="12"/>
    <n v="3"/>
    <x v="9"/>
    <x v="2"/>
    <n v="2.872427239538164"/>
    <n v="0"/>
    <x v="7"/>
    <n v="4.1562348466584442"/>
    <n v="4"/>
    <n v="0"/>
    <n v="0"/>
    <n v="0"/>
    <n v="0"/>
    <n v="0"/>
    <n v="0"/>
    <n v="0"/>
    <x v="0"/>
  </r>
  <r>
    <n v="4548"/>
    <n v="1981"/>
    <x v="28"/>
    <x v="2"/>
    <x v="2"/>
    <x v="3"/>
    <x v="3"/>
    <x v="1"/>
    <x v="1281"/>
    <x v="6"/>
    <n v="1"/>
    <n v="1"/>
    <x v="0"/>
    <d v="2013-11-23T00:00:00"/>
    <x v="32"/>
    <d v="2021-02-05T00:00:00"/>
    <x v="56"/>
    <n v="23"/>
    <n v="4"/>
    <n v="10"/>
    <n v="0"/>
    <n v="2"/>
    <n v="15"/>
    <n v="1"/>
    <x v="1"/>
    <x v="0"/>
    <n v="0.6691102560433817"/>
    <n v="0"/>
    <x v="12"/>
    <n v="2.7980470432945164"/>
    <n v="4"/>
    <n v="0"/>
    <n v="0"/>
    <n v="0"/>
    <n v="0"/>
    <n v="0"/>
    <n v="0"/>
    <n v="0"/>
    <x v="4"/>
  </r>
  <r>
    <n v="9701"/>
    <n v="1988"/>
    <x v="31"/>
    <x v="2"/>
    <x v="2"/>
    <x v="0"/>
    <x v="0"/>
    <x v="0"/>
    <x v="1282"/>
    <x v="6"/>
    <n v="1"/>
    <n v="0"/>
    <x v="2"/>
    <d v="2013-03-19T00:00:00"/>
    <x v="260"/>
    <d v="2021-02-05T00:00:00"/>
    <x v="4"/>
    <n v="32"/>
    <n v="34"/>
    <n v="41"/>
    <n v="73"/>
    <n v="16"/>
    <n v="116"/>
    <n v="3"/>
    <x v="6"/>
    <x v="2"/>
    <n v="3.7313554276427192"/>
    <n v="2"/>
    <x v="12"/>
    <n v="3.3976833691927144"/>
    <n v="7"/>
    <n v="0"/>
    <n v="0"/>
    <n v="0"/>
    <n v="0"/>
    <n v="0"/>
    <n v="0"/>
    <n v="0"/>
    <x v="4"/>
  </r>
  <r>
    <n v="9736"/>
    <n v="1980"/>
    <x v="13"/>
    <x v="2"/>
    <x v="2"/>
    <x v="1"/>
    <x v="1"/>
    <x v="0"/>
    <x v="1283"/>
    <x v="6"/>
    <n v="1"/>
    <n v="1"/>
    <x v="0"/>
    <d v="2012-12-24T00:00:00"/>
    <x v="491"/>
    <d v="2021-02-05T00:00:00"/>
    <x v="81"/>
    <n v="53"/>
    <n v="5"/>
    <n v="19"/>
    <n v="2"/>
    <n v="13"/>
    <n v="4"/>
    <n v="3"/>
    <x v="9"/>
    <x v="2"/>
    <n v="2.8627518297032766"/>
    <n v="0"/>
    <x v="12"/>
    <n v="2.7762894290446254"/>
    <n v="8"/>
    <n v="0"/>
    <n v="0"/>
    <n v="0"/>
    <n v="0"/>
    <n v="0"/>
    <n v="0"/>
    <n v="0"/>
    <x v="1"/>
  </r>
  <r>
    <n v="607"/>
    <n v="1955"/>
    <x v="49"/>
    <x v="3"/>
    <x v="1"/>
    <x v="2"/>
    <x v="2"/>
    <x v="1"/>
    <x v="1284"/>
    <x v="6"/>
    <n v="0"/>
    <n v="1"/>
    <x v="2"/>
    <d v="2013-02-13T00:00:00"/>
    <x v="283"/>
    <d v="2021-02-05T00:00:00"/>
    <x v="0"/>
    <n v="302"/>
    <n v="29"/>
    <n v="131"/>
    <n v="32"/>
    <n v="0"/>
    <n v="27"/>
    <n v="6"/>
    <x v="7"/>
    <x v="1"/>
    <n v="7.6466676719465951"/>
    <n v="1"/>
    <x v="6"/>
    <n v="6.7218744205385841"/>
    <n v="8"/>
    <n v="0"/>
    <n v="0"/>
    <n v="0"/>
    <n v="0"/>
    <n v="0"/>
    <n v="0"/>
    <n v="0"/>
    <x v="2"/>
  </r>
  <r>
    <n v="7286"/>
    <n v="1968"/>
    <x v="43"/>
    <x v="2"/>
    <x v="2"/>
    <x v="0"/>
    <x v="0"/>
    <x v="0"/>
    <x v="1285"/>
    <x v="6"/>
    <n v="1"/>
    <n v="0"/>
    <x v="2"/>
    <d v="2013-05-24T00:00:00"/>
    <x v="586"/>
    <d v="2021-02-05T00:00:00"/>
    <x v="83"/>
    <n v="13"/>
    <n v="6"/>
    <n v="15"/>
    <n v="3"/>
    <n v="5"/>
    <n v="13"/>
    <n v="1"/>
    <x v="12"/>
    <x v="0"/>
    <n v="2.2664150114148054"/>
    <n v="0"/>
    <x v="13"/>
    <n v="1.7083987714876354"/>
    <n v="10"/>
    <n v="0"/>
    <n v="0"/>
    <n v="0"/>
    <n v="0"/>
    <n v="0"/>
    <n v="0"/>
    <n v="0"/>
    <x v="6"/>
  </r>
  <r>
    <n v="8726"/>
    <n v="1964"/>
    <x v="40"/>
    <x v="3"/>
    <x v="1"/>
    <x v="2"/>
    <x v="2"/>
    <x v="1"/>
    <x v="1286"/>
    <x v="6"/>
    <n v="1"/>
    <n v="1"/>
    <x v="0"/>
    <d v="2014-04-29T00:00:00"/>
    <x v="46"/>
    <d v="2021-02-05T00:00:00"/>
    <x v="37"/>
    <n v="77"/>
    <n v="8"/>
    <n v="44"/>
    <n v="10"/>
    <n v="10"/>
    <n v="25"/>
    <n v="5"/>
    <x v="9"/>
    <x v="2"/>
    <n v="3.2636996346895737"/>
    <n v="1"/>
    <x v="7"/>
    <n v="3.6178275774578759"/>
    <n v="6"/>
    <n v="0"/>
    <n v="0"/>
    <n v="0"/>
    <n v="0"/>
    <n v="0"/>
    <n v="0"/>
    <n v="0"/>
    <x v="4"/>
  </r>
  <r>
    <n v="5289"/>
    <n v="1975"/>
    <x v="6"/>
    <x v="3"/>
    <x v="1"/>
    <x v="3"/>
    <x v="3"/>
    <x v="1"/>
    <x v="1287"/>
    <x v="6"/>
    <n v="1"/>
    <n v="1"/>
    <x v="0"/>
    <d v="2012-11-09T00:00:00"/>
    <x v="342"/>
    <d v="2021-02-05T00:00:00"/>
    <x v="76"/>
    <n v="8"/>
    <n v="4"/>
    <n v="12"/>
    <n v="15"/>
    <n v="4"/>
    <n v="29"/>
    <n v="2"/>
    <x v="1"/>
    <x v="0"/>
    <n v="0.79298083449529511"/>
    <n v="1"/>
    <x v="13"/>
    <n v="1.7684456372950543"/>
    <n v="4"/>
    <n v="0"/>
    <n v="0"/>
    <n v="0"/>
    <n v="0"/>
    <n v="0"/>
    <n v="0"/>
    <n v="0"/>
    <x v="6"/>
  </r>
  <r>
    <n v="916"/>
    <n v="1972"/>
    <x v="38"/>
    <x v="0"/>
    <x v="0"/>
    <x v="3"/>
    <x v="3"/>
    <x v="1"/>
    <x v="1288"/>
    <x v="6"/>
    <n v="1"/>
    <n v="1"/>
    <x v="0"/>
    <d v="2014-05-09T00:00:00"/>
    <x v="587"/>
    <d v="2021-02-05T00:00:00"/>
    <x v="53"/>
    <n v="20"/>
    <n v="3"/>
    <n v="4"/>
    <n v="2"/>
    <n v="0"/>
    <n v="2"/>
    <n v="2"/>
    <x v="1"/>
    <x v="0"/>
    <n v="1.0510234793749476"/>
    <n v="0"/>
    <x v="12"/>
    <n v="3.3991115904075078"/>
    <n v="3"/>
    <n v="0"/>
    <n v="0"/>
    <n v="0"/>
    <n v="0"/>
    <n v="0"/>
    <n v="0"/>
    <n v="0"/>
    <x v="0"/>
  </r>
  <r>
    <n v="405"/>
    <n v="1964"/>
    <x v="40"/>
    <x v="2"/>
    <x v="2"/>
    <x v="2"/>
    <x v="2"/>
    <x v="1"/>
    <x v="1289"/>
    <x v="6"/>
    <n v="0"/>
    <n v="1"/>
    <x v="2"/>
    <d v="2013-02-13T00:00:00"/>
    <x v="283"/>
    <d v="2021-02-05T00:00:00"/>
    <x v="64"/>
    <n v="315"/>
    <n v="0"/>
    <n v="31"/>
    <n v="4"/>
    <n v="0"/>
    <n v="91"/>
    <n v="4"/>
    <x v="8"/>
    <x v="2"/>
    <n v="4.9459470500133653"/>
    <n v="5"/>
    <x v="12"/>
    <n v="3.0284114831458471"/>
    <n v="8"/>
    <n v="0"/>
    <n v="0"/>
    <n v="1"/>
    <n v="0"/>
    <n v="0"/>
    <n v="0"/>
    <n v="0"/>
    <x v="0"/>
  </r>
  <r>
    <n v="7393"/>
    <n v="1978"/>
    <x v="37"/>
    <x v="2"/>
    <x v="2"/>
    <x v="0"/>
    <x v="0"/>
    <x v="0"/>
    <x v="1290"/>
    <x v="6"/>
    <n v="1"/>
    <n v="1"/>
    <x v="0"/>
    <d v="2012-12-10T00:00:00"/>
    <x v="531"/>
    <d v="2021-02-05T00:00:00"/>
    <x v="91"/>
    <n v="56"/>
    <n v="5"/>
    <n v="24"/>
    <n v="4"/>
    <n v="0"/>
    <n v="3"/>
    <n v="3"/>
    <x v="12"/>
    <x v="0"/>
    <n v="2.0942501572728158"/>
    <n v="1"/>
    <x v="12"/>
    <n v="2.7056789310492273"/>
    <n v="5"/>
    <n v="0"/>
    <n v="0"/>
    <n v="0"/>
    <n v="0"/>
    <n v="0"/>
    <n v="0"/>
    <n v="0"/>
    <x v="0"/>
  </r>
  <r>
    <n v="5290"/>
    <n v="1964"/>
    <x v="40"/>
    <x v="0"/>
    <x v="0"/>
    <x v="1"/>
    <x v="1"/>
    <x v="0"/>
    <x v="1291"/>
    <x v="6"/>
    <n v="1"/>
    <n v="1"/>
    <x v="0"/>
    <d v="2013-08-14T00:00:00"/>
    <x v="588"/>
    <d v="2021-02-05T00:00:00"/>
    <x v="81"/>
    <n v="220"/>
    <n v="0"/>
    <n v="33"/>
    <n v="3"/>
    <n v="0"/>
    <n v="23"/>
    <n v="5"/>
    <x v="8"/>
    <x v="2"/>
    <n v="4.9968699171841822"/>
    <n v="1"/>
    <x v="8"/>
    <n v="5.0185301916771001"/>
    <n v="8"/>
    <n v="0"/>
    <n v="0"/>
    <n v="0"/>
    <n v="0"/>
    <n v="0"/>
    <n v="0"/>
    <n v="0"/>
    <x v="4"/>
  </r>
  <r>
    <n v="6437"/>
    <n v="1985"/>
    <x v="24"/>
    <x v="3"/>
    <x v="1"/>
    <x v="3"/>
    <x v="3"/>
    <x v="1"/>
    <x v="1292"/>
    <x v="6"/>
    <n v="1"/>
    <n v="0"/>
    <x v="2"/>
    <d v="2013-06-19T00:00:00"/>
    <x v="270"/>
    <d v="2021-02-05T00:00:00"/>
    <x v="67"/>
    <n v="21"/>
    <n v="8"/>
    <n v="20"/>
    <n v="15"/>
    <n v="3"/>
    <n v="9"/>
    <n v="1"/>
    <x v="12"/>
    <x v="0"/>
    <n v="1.7032730770612527"/>
    <n v="0"/>
    <x v="12"/>
    <n v="3.3209363349019401"/>
    <n v="7"/>
    <n v="0"/>
    <n v="0"/>
    <n v="0"/>
    <n v="0"/>
    <n v="0"/>
    <n v="0"/>
    <n v="0"/>
    <x v="0"/>
  </r>
  <r>
    <n v="6825"/>
    <n v="1953"/>
    <x v="19"/>
    <x v="2"/>
    <x v="2"/>
    <x v="0"/>
    <x v="0"/>
    <x v="0"/>
    <x v="1293"/>
    <x v="6"/>
    <n v="1"/>
    <n v="1"/>
    <x v="0"/>
    <d v="2013-03-06T00:00:00"/>
    <x v="589"/>
    <d v="2021-02-05T00:00:00"/>
    <x v="96"/>
    <n v="13"/>
    <n v="0"/>
    <n v="3"/>
    <n v="0"/>
    <n v="0"/>
    <n v="0"/>
    <n v="1"/>
    <x v="1"/>
    <x v="0"/>
    <n v="0.98728972746585186"/>
    <n v="0"/>
    <x v="13"/>
    <n v="1.9749094997065417"/>
    <n v="7"/>
    <n v="0"/>
    <n v="0"/>
    <n v="0"/>
    <n v="0"/>
    <n v="0"/>
    <n v="0"/>
    <n v="0"/>
    <x v="4"/>
  </r>
  <r>
    <n v="1584"/>
    <n v="1977"/>
    <x v="4"/>
    <x v="2"/>
    <x v="2"/>
    <x v="1"/>
    <x v="1"/>
    <x v="0"/>
    <x v="1294"/>
    <x v="6"/>
    <n v="1"/>
    <n v="0"/>
    <x v="2"/>
    <d v="2014-04-01T00:00:00"/>
    <x v="527"/>
    <d v="2021-02-05T00:00:00"/>
    <x v="13"/>
    <n v="171"/>
    <n v="7"/>
    <n v="171"/>
    <n v="25"/>
    <n v="19"/>
    <n v="89"/>
    <n v="6"/>
    <x v="7"/>
    <x v="1"/>
    <n v="7.742497621097022"/>
    <n v="1"/>
    <x v="8"/>
    <n v="4.6371934096139604"/>
    <n v="8"/>
    <n v="0"/>
    <n v="0"/>
    <n v="0"/>
    <n v="0"/>
    <n v="0"/>
    <n v="0"/>
    <n v="0"/>
    <x v="3"/>
  </r>
  <r>
    <n v="10356"/>
    <n v="1957"/>
    <x v="50"/>
    <x v="0"/>
    <x v="0"/>
    <x v="2"/>
    <x v="2"/>
    <x v="1"/>
    <x v="1295"/>
    <x v="6"/>
    <n v="1"/>
    <n v="1"/>
    <x v="0"/>
    <d v="2012-09-22T00:00:00"/>
    <x v="107"/>
    <d v="2021-02-05T00:00:00"/>
    <x v="9"/>
    <n v="29"/>
    <n v="0"/>
    <n v="2"/>
    <n v="0"/>
    <n v="0"/>
    <n v="1"/>
    <n v="1"/>
    <x v="1"/>
    <x v="0"/>
    <n v="0.73065035220010732"/>
    <n v="0"/>
    <x v="12"/>
    <n v="3.1599507855568136"/>
    <n v="7"/>
    <n v="0"/>
    <n v="0"/>
    <n v="0"/>
    <n v="0"/>
    <n v="0"/>
    <n v="0"/>
    <n v="0"/>
    <x v="0"/>
  </r>
  <r>
    <n v="11191"/>
    <n v="1986"/>
    <x v="22"/>
    <x v="2"/>
    <x v="2"/>
    <x v="2"/>
    <x v="2"/>
    <x v="1"/>
    <x v="1296"/>
    <x v="6"/>
    <n v="0"/>
    <n v="0"/>
    <x v="1"/>
    <d v="2013-12-07T00:00:00"/>
    <x v="355"/>
    <d v="2021-02-05T00:00:00"/>
    <x v="86"/>
    <n v="37"/>
    <n v="32"/>
    <n v="38"/>
    <n v="11"/>
    <n v="3"/>
    <n v="18"/>
    <n v="1"/>
    <x v="12"/>
    <x v="0"/>
    <n v="1.6224237493031657"/>
    <n v="1"/>
    <x v="7"/>
    <n v="3.8310782628966304"/>
    <n v="6"/>
    <n v="0"/>
    <n v="0"/>
    <n v="0"/>
    <n v="0"/>
    <n v="0"/>
    <n v="0"/>
    <n v="0"/>
    <x v="0"/>
  </r>
  <r>
    <n v="968"/>
    <n v="1968"/>
    <x v="43"/>
    <x v="1"/>
    <x v="1"/>
    <x v="2"/>
    <x v="2"/>
    <x v="1"/>
    <x v="1297"/>
    <x v="6"/>
    <n v="1"/>
    <n v="0"/>
    <x v="2"/>
    <d v="2013-12-26T00:00:00"/>
    <x v="268"/>
    <d v="2021-02-05T00:00:00"/>
    <x v="50"/>
    <n v="112"/>
    <n v="19"/>
    <n v="21"/>
    <n v="16"/>
    <n v="14"/>
    <n v="5"/>
    <n v="3"/>
    <x v="6"/>
    <x v="2"/>
    <n v="3.6261542683951893"/>
    <n v="1"/>
    <x v="7"/>
    <n v="3.7559925443357254"/>
    <n v="7"/>
    <n v="0"/>
    <n v="0"/>
    <n v="0"/>
    <n v="0"/>
    <n v="0"/>
    <n v="0"/>
    <n v="0"/>
    <x v="6"/>
  </r>
  <r>
    <n v="4096"/>
    <n v="1968"/>
    <x v="43"/>
    <x v="1"/>
    <x v="1"/>
    <x v="2"/>
    <x v="2"/>
    <x v="1"/>
    <x v="1297"/>
    <x v="6"/>
    <n v="1"/>
    <n v="0"/>
    <x v="2"/>
    <d v="2013-12-26T00:00:00"/>
    <x v="268"/>
    <d v="2021-02-05T00:00:00"/>
    <x v="50"/>
    <n v="112"/>
    <n v="19"/>
    <n v="21"/>
    <n v="16"/>
    <n v="14"/>
    <n v="5"/>
    <n v="3"/>
    <x v="6"/>
    <x v="2"/>
    <n v="3.9370446958922143"/>
    <n v="1"/>
    <x v="7"/>
    <n v="3.7298052590131925"/>
    <n v="7"/>
    <n v="0"/>
    <n v="0"/>
    <n v="0"/>
    <n v="0"/>
    <n v="0"/>
    <n v="0"/>
    <n v="0"/>
    <x v="1"/>
  </r>
  <r>
    <n v="1100"/>
    <n v="1960"/>
    <x v="11"/>
    <x v="1"/>
    <x v="1"/>
    <x v="0"/>
    <x v="0"/>
    <x v="0"/>
    <x v="1298"/>
    <x v="6"/>
    <n v="1"/>
    <n v="2"/>
    <x v="3"/>
    <d v="2014-03-24T00:00:00"/>
    <x v="514"/>
    <d v="2021-02-05T00:00:00"/>
    <x v="35"/>
    <n v="24"/>
    <n v="4"/>
    <n v="22"/>
    <n v="0"/>
    <n v="2"/>
    <n v="9"/>
    <n v="4"/>
    <x v="9"/>
    <x v="2"/>
    <n v="2.607463252438031"/>
    <n v="1"/>
    <x v="12"/>
    <n v="2.9075959938617362"/>
    <n v="5"/>
    <n v="0"/>
    <n v="0"/>
    <n v="0"/>
    <n v="0"/>
    <n v="0"/>
    <n v="0"/>
    <n v="0"/>
    <x v="4"/>
  </r>
  <r>
    <n v="2202"/>
    <n v="1978"/>
    <x v="37"/>
    <x v="2"/>
    <x v="2"/>
    <x v="0"/>
    <x v="0"/>
    <x v="0"/>
    <x v="1299"/>
    <x v="6"/>
    <n v="0"/>
    <n v="1"/>
    <x v="2"/>
    <d v="2013-04-09T00:00:00"/>
    <x v="590"/>
    <d v="2021-02-05T00:00:00"/>
    <x v="3"/>
    <n v="44"/>
    <n v="2"/>
    <n v="11"/>
    <n v="2"/>
    <n v="3"/>
    <n v="7"/>
    <n v="1"/>
    <x v="1"/>
    <x v="0"/>
    <n v="0.84184508310051565"/>
    <n v="0"/>
    <x v="7"/>
    <n v="4.2662904180959798"/>
    <n v="5"/>
    <n v="0"/>
    <n v="0"/>
    <n v="0"/>
    <n v="0"/>
    <n v="0"/>
    <n v="0"/>
    <n v="0"/>
    <x v="0"/>
  </r>
  <r>
    <n v="7196"/>
    <n v="1950"/>
    <x v="48"/>
    <x v="0"/>
    <x v="0"/>
    <x v="1"/>
    <x v="1"/>
    <x v="0"/>
    <x v="1300"/>
    <x v="6"/>
    <n v="1"/>
    <n v="1"/>
    <x v="0"/>
    <d v="2014-02-08T00:00:00"/>
    <x v="591"/>
    <d v="2021-02-05T00:00:00"/>
    <x v="55"/>
    <n v="9"/>
    <n v="0"/>
    <n v="3"/>
    <n v="0"/>
    <n v="0"/>
    <n v="1"/>
    <n v="1"/>
    <x v="0"/>
    <x v="0"/>
    <n v="-0.23794507208814064"/>
    <n v="0"/>
    <x v="12"/>
    <n v="2.8038131072556447"/>
    <n v="3"/>
    <n v="0"/>
    <n v="0"/>
    <n v="0"/>
    <n v="0"/>
    <n v="0"/>
    <n v="0"/>
    <n v="0"/>
    <x v="4"/>
  </r>
  <r>
    <n v="10581"/>
    <n v="1977"/>
    <x v="4"/>
    <x v="2"/>
    <x v="2"/>
    <x v="1"/>
    <x v="1"/>
    <x v="0"/>
    <x v="1301"/>
    <x v="6"/>
    <n v="1"/>
    <n v="0"/>
    <x v="2"/>
    <d v="2012-10-31T00:00:00"/>
    <x v="118"/>
    <d v="2021-02-05T00:00:00"/>
    <x v="60"/>
    <n v="281"/>
    <n v="7"/>
    <n v="84"/>
    <n v="15"/>
    <n v="0"/>
    <n v="119"/>
    <n v="7"/>
    <x v="5"/>
    <x v="1"/>
    <n v="7.3949571079750989"/>
    <n v="3"/>
    <x v="7"/>
    <n v="4.0447711397061061"/>
    <n v="8"/>
    <n v="0"/>
    <n v="0"/>
    <n v="0"/>
    <n v="0"/>
    <n v="0"/>
    <n v="0"/>
    <n v="0"/>
    <x v="0"/>
  </r>
  <r>
    <n v="3798"/>
    <n v="1968"/>
    <x v="43"/>
    <x v="2"/>
    <x v="2"/>
    <x v="1"/>
    <x v="1"/>
    <x v="0"/>
    <x v="1302"/>
    <x v="6"/>
    <n v="1"/>
    <n v="1"/>
    <x v="0"/>
    <d v="2013-11-06T00:00:00"/>
    <x v="139"/>
    <d v="2021-02-05T00:00:00"/>
    <x v="67"/>
    <n v="24"/>
    <n v="2"/>
    <n v="23"/>
    <n v="0"/>
    <n v="8"/>
    <n v="24"/>
    <n v="3"/>
    <x v="12"/>
    <x v="0"/>
    <n v="2.0214072482429675"/>
    <n v="1"/>
    <x v="12"/>
    <n v="3.3757819004467797"/>
    <n v="6"/>
    <n v="0"/>
    <n v="0"/>
    <n v="0"/>
    <n v="0"/>
    <n v="0"/>
    <n v="0"/>
    <n v="0"/>
    <x v="0"/>
  </r>
  <r>
    <n v="75"/>
    <n v="1982"/>
    <x v="1"/>
    <x v="3"/>
    <x v="1"/>
    <x v="0"/>
    <x v="0"/>
    <x v="0"/>
    <x v="1303"/>
    <x v="6"/>
    <n v="0"/>
    <n v="0"/>
    <x v="1"/>
    <d v="2013-07-25T00:00:00"/>
    <x v="395"/>
    <d v="2021-02-05T00:00:00"/>
    <x v="27"/>
    <n v="34"/>
    <n v="11"/>
    <n v="137"/>
    <n v="179"/>
    <n v="61"/>
    <n v="45"/>
    <n v="1"/>
    <x v="7"/>
    <x v="1"/>
    <n v="8.0957295289236857"/>
    <n v="1"/>
    <x v="8"/>
    <n v="4.7812995726108811"/>
    <n v="8"/>
    <n v="0"/>
    <n v="0"/>
    <n v="0"/>
    <n v="0"/>
    <n v="0"/>
    <n v="0"/>
    <n v="0"/>
    <x v="1"/>
  </r>
  <r>
    <n v="3547"/>
    <n v="1969"/>
    <x v="16"/>
    <x v="1"/>
    <x v="1"/>
    <x v="0"/>
    <x v="0"/>
    <x v="0"/>
    <x v="1304"/>
    <x v="6"/>
    <n v="1"/>
    <n v="0"/>
    <x v="2"/>
    <d v="2012-12-30T00:00:00"/>
    <x v="423"/>
    <d v="2021-02-05T00:00:00"/>
    <x v="58"/>
    <n v="14"/>
    <n v="7"/>
    <n v="9"/>
    <n v="6"/>
    <n v="16"/>
    <n v="12"/>
    <n v="2"/>
    <x v="12"/>
    <x v="0"/>
    <n v="1.8119376234840205"/>
    <n v="0"/>
    <x v="12"/>
    <n v="3.2858999952935273"/>
    <n v="6"/>
    <n v="0"/>
    <n v="0"/>
    <n v="0"/>
    <n v="0"/>
    <n v="0"/>
    <n v="1"/>
    <n v="0"/>
    <x v="3"/>
  </r>
  <r>
    <n v="5286"/>
    <n v="1987"/>
    <x v="15"/>
    <x v="1"/>
    <x v="1"/>
    <x v="3"/>
    <x v="3"/>
    <x v="1"/>
    <x v="1305"/>
    <x v="6"/>
    <n v="0"/>
    <n v="0"/>
    <x v="1"/>
    <d v="2013-10-28T00:00:00"/>
    <x v="194"/>
    <d v="2021-02-05T00:00:00"/>
    <x v="64"/>
    <n v="112"/>
    <n v="1"/>
    <n v="54"/>
    <n v="7"/>
    <n v="7"/>
    <n v="36"/>
    <n v="1"/>
    <x v="9"/>
    <x v="2"/>
    <n v="2.6326968926532057"/>
    <n v="2"/>
    <x v="7"/>
    <n v="4.0101974534686038"/>
    <n v="3"/>
    <n v="0"/>
    <n v="0"/>
    <n v="0"/>
    <n v="0"/>
    <n v="0"/>
    <n v="0"/>
    <n v="0"/>
    <x v="4"/>
  </r>
  <r>
    <n v="3081"/>
    <n v="1978"/>
    <x v="37"/>
    <x v="0"/>
    <x v="0"/>
    <x v="1"/>
    <x v="1"/>
    <x v="0"/>
    <x v="1306"/>
    <x v="6"/>
    <n v="1"/>
    <n v="0"/>
    <x v="2"/>
    <d v="2013-04-22T00:00:00"/>
    <x v="135"/>
    <d v="2021-02-05T00:00:00"/>
    <x v="88"/>
    <n v="7"/>
    <n v="2"/>
    <n v="6"/>
    <n v="2"/>
    <n v="0"/>
    <n v="3"/>
    <n v="1"/>
    <x v="1"/>
    <x v="0"/>
    <n v="0.81714995278308344"/>
    <n v="0"/>
    <x v="13"/>
    <n v="1.8123889483703164"/>
    <n v="7"/>
    <n v="0"/>
    <n v="0"/>
    <n v="0"/>
    <n v="0"/>
    <n v="0"/>
    <n v="0"/>
    <n v="0"/>
    <x v="0"/>
  </r>
  <r>
    <n v="252"/>
    <n v="1963"/>
    <x v="52"/>
    <x v="0"/>
    <x v="0"/>
    <x v="2"/>
    <x v="2"/>
    <x v="1"/>
    <x v="1307"/>
    <x v="6"/>
    <n v="0"/>
    <n v="0"/>
    <x v="1"/>
    <d v="2013-03-17T00:00:00"/>
    <x v="335"/>
    <d v="2021-02-05T00:00:00"/>
    <x v="86"/>
    <n v="123"/>
    <n v="133"/>
    <n v="142"/>
    <n v="71"/>
    <n v="44"/>
    <n v="88"/>
    <n v="1"/>
    <x v="4"/>
    <x v="2"/>
    <n v="5.680009921255472"/>
    <n v="2"/>
    <x v="5"/>
    <n v="7.7832855758342863"/>
    <n v="6"/>
    <n v="0"/>
    <n v="0"/>
    <n v="0"/>
    <n v="0"/>
    <n v="0"/>
    <n v="0"/>
    <n v="0"/>
    <x v="3"/>
  </r>
  <r>
    <n v="3517"/>
    <n v="1952"/>
    <x v="41"/>
    <x v="2"/>
    <x v="2"/>
    <x v="3"/>
    <x v="3"/>
    <x v="1"/>
    <x v="1308"/>
    <x v="6"/>
    <n v="1"/>
    <n v="1"/>
    <x v="0"/>
    <d v="2013-05-06T00:00:00"/>
    <x v="238"/>
    <d v="2021-02-05T00:00:00"/>
    <x v="27"/>
    <n v="50"/>
    <n v="4"/>
    <n v="44"/>
    <n v="10"/>
    <n v="10"/>
    <n v="43"/>
    <n v="3"/>
    <x v="9"/>
    <x v="2"/>
    <n v="3.0654272718552726"/>
    <n v="1"/>
    <x v="12"/>
    <n v="3.2274705336788587"/>
    <n v="9"/>
    <n v="0"/>
    <n v="0"/>
    <n v="0"/>
    <n v="0"/>
    <n v="0"/>
    <n v="1"/>
    <n v="0"/>
    <x v="0"/>
  </r>
  <r>
    <n v="2656"/>
    <n v="1971"/>
    <x v="2"/>
    <x v="2"/>
    <x v="2"/>
    <x v="2"/>
    <x v="2"/>
    <x v="1"/>
    <x v="1309"/>
    <x v="6"/>
    <n v="1"/>
    <n v="1"/>
    <x v="0"/>
    <d v="2013-02-21T00:00:00"/>
    <x v="592"/>
    <d v="2021-02-05T00:00:00"/>
    <x v="95"/>
    <n v="23"/>
    <n v="1"/>
    <n v="7"/>
    <n v="0"/>
    <n v="4"/>
    <n v="24"/>
    <n v="1"/>
    <x v="1"/>
    <x v="0"/>
    <n v="0.95602940002202474"/>
    <n v="1"/>
    <x v="13"/>
    <n v="2.3303693093680646"/>
    <n v="7"/>
    <n v="0"/>
    <n v="0"/>
    <n v="0"/>
    <n v="0"/>
    <n v="0"/>
    <n v="0"/>
    <n v="0"/>
    <x v="4"/>
  </r>
  <r>
    <n v="10637"/>
    <n v="1964"/>
    <x v="40"/>
    <x v="2"/>
    <x v="2"/>
    <x v="1"/>
    <x v="1"/>
    <x v="0"/>
    <x v="1310"/>
    <x v="6"/>
    <n v="1"/>
    <n v="2"/>
    <x v="3"/>
    <d v="2013-01-01T00:00:00"/>
    <x v="593"/>
    <d v="2021-02-05T00:00:00"/>
    <x v="24"/>
    <n v="24"/>
    <n v="0"/>
    <n v="27"/>
    <n v="8"/>
    <n v="30"/>
    <n v="10"/>
    <n v="2"/>
    <x v="9"/>
    <x v="2"/>
    <n v="2.8384116563234807"/>
    <n v="0"/>
    <x v="12"/>
    <n v="2.6269561645918249"/>
    <n v="7"/>
    <n v="0"/>
    <n v="0"/>
    <n v="0"/>
    <n v="0"/>
    <n v="0"/>
    <n v="0"/>
    <n v="1"/>
    <x v="0"/>
  </r>
  <r>
    <n v="9507"/>
    <n v="1975"/>
    <x v="6"/>
    <x v="2"/>
    <x v="2"/>
    <x v="1"/>
    <x v="1"/>
    <x v="0"/>
    <x v="1311"/>
    <x v="6"/>
    <n v="0"/>
    <n v="1"/>
    <x v="2"/>
    <d v="2013-04-07T00:00:00"/>
    <x v="594"/>
    <d v="2021-02-05T00:00:00"/>
    <x v="47"/>
    <n v="261"/>
    <n v="23"/>
    <n v="73"/>
    <n v="4"/>
    <n v="23"/>
    <n v="50"/>
    <n v="2"/>
    <x v="4"/>
    <x v="2"/>
    <n v="6.0574430477450276"/>
    <n v="3"/>
    <x v="8"/>
    <n v="4.8295648041106531"/>
    <n v="7"/>
    <n v="0"/>
    <n v="0"/>
    <n v="0"/>
    <n v="0"/>
    <n v="0"/>
    <n v="0"/>
    <n v="0"/>
    <x v="0"/>
  </r>
  <r>
    <n v="347"/>
    <n v="1976"/>
    <x v="0"/>
    <x v="2"/>
    <x v="2"/>
    <x v="2"/>
    <x v="2"/>
    <x v="1"/>
    <x v="1312"/>
    <x v="6"/>
    <n v="0"/>
    <n v="1"/>
    <x v="2"/>
    <d v="2012-09-08T00:00:00"/>
    <x v="414"/>
    <d v="2021-02-05T00:00:00"/>
    <x v="76"/>
    <n v="229"/>
    <n v="27"/>
    <n v="71"/>
    <n v="13"/>
    <n v="3"/>
    <n v="34"/>
    <n v="4"/>
    <x v="5"/>
    <x v="1"/>
    <n v="6.6729166171104719"/>
    <n v="1"/>
    <x v="8"/>
    <n v="5.3618104650196381"/>
    <n v="9"/>
    <n v="0"/>
    <n v="0"/>
    <n v="0"/>
    <n v="0"/>
    <n v="0"/>
    <n v="0"/>
    <n v="0"/>
    <x v="4"/>
  </r>
  <r>
    <n v="1072"/>
    <n v="1965"/>
    <x v="42"/>
    <x v="0"/>
    <x v="0"/>
    <x v="3"/>
    <x v="3"/>
    <x v="1"/>
    <x v="1313"/>
    <x v="6"/>
    <n v="0"/>
    <n v="1"/>
    <x v="2"/>
    <d v="2013-08-30T00:00:00"/>
    <x v="573"/>
    <d v="2021-02-05T00:00:00"/>
    <x v="84"/>
    <n v="70"/>
    <n v="0"/>
    <n v="17"/>
    <n v="0"/>
    <n v="0"/>
    <n v="6"/>
    <n v="2"/>
    <x v="12"/>
    <x v="0"/>
    <n v="1.8692829334925711"/>
    <n v="1"/>
    <x v="12"/>
    <n v="2.8478035381563092"/>
    <n v="6"/>
    <n v="0"/>
    <n v="0"/>
    <n v="0"/>
    <n v="0"/>
    <n v="0"/>
    <n v="0"/>
    <n v="0"/>
    <x v="4"/>
  </r>
  <r>
    <n v="3153"/>
    <n v="1957"/>
    <x v="50"/>
    <x v="0"/>
    <x v="0"/>
    <x v="3"/>
    <x v="3"/>
    <x v="1"/>
    <x v="1314"/>
    <x v="6"/>
    <n v="2"/>
    <n v="1"/>
    <x v="3"/>
    <d v="2013-12-08T00:00:00"/>
    <x v="595"/>
    <d v="2021-02-05T00:00:00"/>
    <x v="50"/>
    <n v="11"/>
    <n v="0"/>
    <n v="4"/>
    <n v="0"/>
    <n v="0"/>
    <n v="2"/>
    <n v="1"/>
    <x v="1"/>
    <x v="0"/>
    <n v="0.99996527629028653"/>
    <n v="0"/>
    <x v="13"/>
    <n v="1.6835436588875372"/>
    <n v="8"/>
    <n v="0"/>
    <n v="0"/>
    <n v="0"/>
    <n v="0"/>
    <n v="0"/>
    <n v="0"/>
    <n v="0"/>
    <x v="3"/>
  </r>
  <r>
    <n v="1734"/>
    <n v="1968"/>
    <x v="43"/>
    <x v="0"/>
    <x v="0"/>
    <x v="0"/>
    <x v="0"/>
    <x v="0"/>
    <x v="1315"/>
    <x v="6"/>
    <n v="2"/>
    <n v="1"/>
    <x v="3"/>
    <d v="2013-01-17T00:00:00"/>
    <x v="34"/>
    <d v="2021-02-05T00:00:00"/>
    <x v="2"/>
    <n v="59"/>
    <n v="0"/>
    <n v="11"/>
    <n v="4"/>
    <n v="2"/>
    <n v="5"/>
    <n v="4"/>
    <x v="9"/>
    <x v="2"/>
    <n v="3.1365113395105428"/>
    <n v="0"/>
    <x v="7"/>
    <n v="4.1331130357726673"/>
    <n v="7"/>
    <n v="0"/>
    <n v="0"/>
    <n v="0"/>
    <n v="0"/>
    <n v="0"/>
    <n v="0"/>
    <n v="0"/>
    <x v="3"/>
  </r>
  <r>
    <n v="1409"/>
    <n v="1951"/>
    <x v="17"/>
    <x v="2"/>
    <x v="2"/>
    <x v="0"/>
    <x v="0"/>
    <x v="0"/>
    <x v="1316"/>
    <x v="6"/>
    <n v="0"/>
    <n v="1"/>
    <x v="2"/>
    <d v="2013-03-18T00:00:00"/>
    <x v="503"/>
    <d v="2021-02-05T00:00:00"/>
    <x v="11"/>
    <n v="270"/>
    <n v="3"/>
    <n v="27"/>
    <n v="39"/>
    <n v="6"/>
    <n v="99"/>
    <n v="7"/>
    <x v="5"/>
    <x v="1"/>
    <n v="7.3257868380235722"/>
    <n v="1"/>
    <x v="8"/>
    <n v="4.9078445829540112"/>
    <n v="8"/>
    <n v="0"/>
    <n v="0"/>
    <n v="0"/>
    <n v="0"/>
    <n v="0"/>
    <n v="0"/>
    <n v="0"/>
    <x v="1"/>
  </r>
  <r>
    <n v="5314"/>
    <n v="1951"/>
    <x v="17"/>
    <x v="2"/>
    <x v="2"/>
    <x v="0"/>
    <x v="0"/>
    <x v="0"/>
    <x v="1316"/>
    <x v="6"/>
    <n v="0"/>
    <n v="1"/>
    <x v="2"/>
    <d v="2013-03-18T00:00:00"/>
    <x v="503"/>
    <d v="2021-02-05T00:00:00"/>
    <x v="11"/>
    <n v="270"/>
    <n v="3"/>
    <n v="27"/>
    <n v="39"/>
    <n v="6"/>
    <n v="99"/>
    <n v="7"/>
    <x v="5"/>
    <x v="1"/>
    <n v="6.6127487163811622"/>
    <n v="1"/>
    <x v="8"/>
    <n v="5.0284828170579949"/>
    <n v="8"/>
    <n v="0"/>
    <n v="0"/>
    <n v="0"/>
    <n v="0"/>
    <n v="0"/>
    <n v="0"/>
    <n v="0"/>
    <x v="0"/>
  </r>
  <r>
    <n v="10470"/>
    <n v="1979"/>
    <x v="30"/>
    <x v="1"/>
    <x v="1"/>
    <x v="1"/>
    <x v="1"/>
    <x v="0"/>
    <x v="1317"/>
    <x v="6"/>
    <n v="1"/>
    <n v="0"/>
    <x v="2"/>
    <d v="2013-03-15T00:00:00"/>
    <x v="572"/>
    <d v="2021-02-05T00:00:00"/>
    <x v="66"/>
    <n v="40"/>
    <n v="2"/>
    <n v="23"/>
    <n v="0"/>
    <n v="4"/>
    <n v="23"/>
    <n v="2"/>
    <x v="12"/>
    <x v="0"/>
    <n v="2.2528509140328148"/>
    <n v="1"/>
    <x v="12"/>
    <n v="2.6504492676951057"/>
    <n v="4"/>
    <n v="0"/>
    <n v="0"/>
    <n v="0"/>
    <n v="0"/>
    <n v="0"/>
    <n v="0"/>
    <n v="0"/>
    <x v="5"/>
  </r>
  <r>
    <n v="1030"/>
    <n v="1965"/>
    <x v="42"/>
    <x v="0"/>
    <x v="0"/>
    <x v="3"/>
    <x v="3"/>
    <x v="1"/>
    <x v="1318"/>
    <x v="6"/>
    <n v="1"/>
    <n v="1"/>
    <x v="0"/>
    <d v="2013-07-17T00:00:00"/>
    <x v="439"/>
    <d v="2021-02-05T00:00:00"/>
    <x v="31"/>
    <n v="22"/>
    <n v="0"/>
    <n v="13"/>
    <n v="0"/>
    <n v="0"/>
    <n v="3"/>
    <n v="2"/>
    <x v="1"/>
    <x v="0"/>
    <n v="0.65065508721128085"/>
    <n v="0"/>
    <x v="12"/>
    <n v="3.3087953177671414"/>
    <n v="7"/>
    <n v="0"/>
    <n v="0"/>
    <n v="0"/>
    <n v="0"/>
    <n v="0"/>
    <n v="0"/>
    <n v="0"/>
    <x v="3"/>
  </r>
  <r>
    <n v="271"/>
    <n v="1969"/>
    <x v="16"/>
    <x v="2"/>
    <x v="2"/>
    <x v="4"/>
    <x v="4"/>
    <x v="1"/>
    <x v="1319"/>
    <x v="6"/>
    <n v="1"/>
    <n v="1"/>
    <x v="0"/>
    <d v="2013-10-02T00:00:00"/>
    <x v="332"/>
    <d v="2021-02-05T00:00:00"/>
    <x v="76"/>
    <n v="154"/>
    <n v="0"/>
    <n v="50"/>
    <n v="6"/>
    <n v="11"/>
    <n v="37"/>
    <n v="5"/>
    <x v="9"/>
    <x v="2"/>
    <n v="3.2101462588225496"/>
    <n v="4"/>
    <x v="12"/>
    <n v="3.1414250151434802"/>
    <n v="6"/>
    <n v="0"/>
    <n v="0"/>
    <n v="1"/>
    <n v="0"/>
    <n v="0"/>
    <n v="0"/>
    <n v="0"/>
    <x v="4"/>
  </r>
  <r>
    <n v="7699"/>
    <n v="1969"/>
    <x v="16"/>
    <x v="2"/>
    <x v="2"/>
    <x v="4"/>
    <x v="4"/>
    <x v="1"/>
    <x v="1319"/>
    <x v="6"/>
    <n v="1"/>
    <n v="1"/>
    <x v="0"/>
    <d v="2013-10-02T00:00:00"/>
    <x v="332"/>
    <d v="2021-02-05T00:00:00"/>
    <x v="76"/>
    <n v="154"/>
    <n v="0"/>
    <n v="50"/>
    <n v="6"/>
    <n v="11"/>
    <n v="37"/>
    <n v="5"/>
    <x v="9"/>
    <x v="2"/>
    <n v="3.0956514201199754"/>
    <n v="4"/>
    <x v="12"/>
    <n v="2.7954609637611139"/>
    <n v="6"/>
    <n v="0"/>
    <n v="0"/>
    <n v="1"/>
    <n v="0"/>
    <n v="0"/>
    <n v="0"/>
    <n v="0"/>
    <x v="4"/>
  </r>
  <r>
    <n v="5710"/>
    <n v="1970"/>
    <x v="8"/>
    <x v="2"/>
    <x v="2"/>
    <x v="0"/>
    <x v="0"/>
    <x v="0"/>
    <x v="1320"/>
    <x v="6"/>
    <n v="0"/>
    <n v="1"/>
    <x v="2"/>
    <d v="2012-10-10T00:00:00"/>
    <x v="106"/>
    <d v="2021-02-05T00:00:00"/>
    <x v="0"/>
    <n v="110"/>
    <n v="0"/>
    <n v="5"/>
    <n v="2"/>
    <n v="0"/>
    <n v="3"/>
    <n v="2"/>
    <x v="12"/>
    <x v="0"/>
    <n v="1.8025175684638437"/>
    <n v="1"/>
    <x v="7"/>
    <n v="3.74846758815537"/>
    <n v="5"/>
    <n v="0"/>
    <n v="0"/>
    <n v="0"/>
    <n v="1"/>
    <n v="0"/>
    <n v="0"/>
    <n v="0"/>
    <x v="6"/>
  </r>
  <r>
    <n v="803"/>
    <n v="1968"/>
    <x v="43"/>
    <x v="2"/>
    <x v="2"/>
    <x v="0"/>
    <x v="0"/>
    <x v="0"/>
    <x v="1321"/>
    <x v="6"/>
    <n v="1"/>
    <n v="1"/>
    <x v="0"/>
    <d v="2013-04-05T00:00:00"/>
    <x v="9"/>
    <d v="2021-02-05T00:00:00"/>
    <x v="71"/>
    <n v="12"/>
    <n v="0"/>
    <n v="5"/>
    <n v="0"/>
    <n v="0"/>
    <n v="4"/>
    <n v="1"/>
    <x v="0"/>
    <x v="0"/>
    <n v="-0.31933640828293319"/>
    <n v="1"/>
    <x v="13"/>
    <n v="1.9167105413387762"/>
    <n v="5"/>
    <n v="0"/>
    <n v="0"/>
    <n v="0"/>
    <n v="0"/>
    <n v="0"/>
    <n v="0"/>
    <n v="0"/>
    <x v="0"/>
  </r>
  <r>
    <n v="9523"/>
    <n v="1982"/>
    <x v="1"/>
    <x v="2"/>
    <x v="2"/>
    <x v="0"/>
    <x v="0"/>
    <x v="0"/>
    <x v="1322"/>
    <x v="6"/>
    <n v="1"/>
    <n v="0"/>
    <x v="2"/>
    <d v="2013-08-17T00:00:00"/>
    <x v="370"/>
    <d v="2021-02-05T00:00:00"/>
    <x v="59"/>
    <n v="5"/>
    <n v="0"/>
    <n v="8"/>
    <n v="2"/>
    <n v="0"/>
    <n v="0"/>
    <n v="1"/>
    <x v="0"/>
    <x v="0"/>
    <n v="7.0239438470012502E-2"/>
    <n v="0"/>
    <x v="12"/>
    <n v="2.6992816238448363"/>
    <n v="4"/>
    <n v="0"/>
    <n v="0"/>
    <n v="0"/>
    <n v="0"/>
    <n v="0"/>
    <n v="0"/>
    <n v="0"/>
    <x v="0"/>
  </r>
  <r>
    <n v="2607"/>
    <n v="1953"/>
    <x v="19"/>
    <x v="2"/>
    <x v="2"/>
    <x v="3"/>
    <x v="3"/>
    <x v="1"/>
    <x v="1323"/>
    <x v="6"/>
    <n v="0"/>
    <n v="1"/>
    <x v="2"/>
    <d v="2013-01-11T00:00:00"/>
    <x v="165"/>
    <d v="2021-02-05T00:00:00"/>
    <x v="46"/>
    <n v="424"/>
    <n v="17"/>
    <n v="118"/>
    <n v="7"/>
    <n v="23"/>
    <n v="41"/>
    <n v="6"/>
    <x v="7"/>
    <x v="1"/>
    <n v="8.384929796474907"/>
    <n v="2"/>
    <x v="5"/>
    <n v="8.1881330083060426"/>
    <n v="8"/>
    <n v="0"/>
    <n v="0"/>
    <n v="0"/>
    <n v="0"/>
    <n v="0"/>
    <n v="0"/>
    <n v="0"/>
    <x v="0"/>
  </r>
  <r>
    <n v="8955"/>
    <n v="1957"/>
    <x v="50"/>
    <x v="0"/>
    <x v="0"/>
    <x v="0"/>
    <x v="0"/>
    <x v="0"/>
    <x v="1324"/>
    <x v="6"/>
    <n v="0"/>
    <n v="2"/>
    <x v="0"/>
    <d v="2014-02-16T00:00:00"/>
    <x v="476"/>
    <d v="2021-02-05T00:00:00"/>
    <x v="10"/>
    <n v="35"/>
    <n v="0"/>
    <n v="4"/>
    <n v="0"/>
    <n v="0"/>
    <n v="10"/>
    <n v="1"/>
    <x v="1"/>
    <x v="0"/>
    <n v="0.92233544154268166"/>
    <n v="1"/>
    <x v="13"/>
    <n v="1.8521363831095374"/>
    <n v="5"/>
    <n v="0"/>
    <n v="0"/>
    <n v="1"/>
    <n v="0"/>
    <n v="0"/>
    <n v="0"/>
    <n v="0"/>
    <x v="0"/>
  </r>
  <r>
    <n v="4764"/>
    <n v="1952"/>
    <x v="41"/>
    <x v="1"/>
    <x v="1"/>
    <x v="0"/>
    <x v="0"/>
    <x v="0"/>
    <x v="1325"/>
    <x v="6"/>
    <n v="1"/>
    <n v="1"/>
    <x v="0"/>
    <d v="2012-08-19T00:00:00"/>
    <x v="596"/>
    <d v="2021-02-05T00:00:00"/>
    <x v="97"/>
    <n v="45"/>
    <n v="12"/>
    <n v="52"/>
    <n v="25"/>
    <n v="22"/>
    <n v="13"/>
    <n v="4"/>
    <x v="9"/>
    <x v="2"/>
    <n v="3.341497003299045"/>
    <n v="1"/>
    <x v="7"/>
    <n v="4.2532683537011904"/>
    <n v="7"/>
    <n v="0"/>
    <n v="0"/>
    <n v="0"/>
    <n v="0"/>
    <n v="0"/>
    <n v="1"/>
    <n v="0"/>
    <x v="3"/>
  </r>
  <r>
    <n v="5922"/>
    <n v="1974"/>
    <x v="9"/>
    <x v="0"/>
    <x v="0"/>
    <x v="1"/>
    <x v="1"/>
    <x v="0"/>
    <x v="1326"/>
    <x v="6"/>
    <n v="0"/>
    <n v="1"/>
    <x v="2"/>
    <d v="2013-10-13T00:00:00"/>
    <x v="219"/>
    <d v="2021-02-05T00:00:00"/>
    <x v="79"/>
    <n v="210"/>
    <n v="0"/>
    <n v="6"/>
    <n v="0"/>
    <n v="0"/>
    <n v="2"/>
    <n v="2"/>
    <x v="6"/>
    <x v="2"/>
    <n v="4.2822732564993178"/>
    <n v="1"/>
    <x v="8"/>
    <n v="5.3545993029396133"/>
    <n v="7"/>
    <n v="0"/>
    <n v="0"/>
    <n v="0"/>
    <n v="0"/>
    <n v="0"/>
    <n v="0"/>
    <n v="0"/>
    <x v="0"/>
  </r>
  <r>
    <n v="2392"/>
    <n v="1972"/>
    <x v="38"/>
    <x v="2"/>
    <x v="2"/>
    <x v="1"/>
    <x v="1"/>
    <x v="0"/>
    <x v="1327"/>
    <x v="6"/>
    <n v="1"/>
    <n v="1"/>
    <x v="0"/>
    <d v="2013-07-29T00:00:00"/>
    <x v="39"/>
    <d v="2021-02-05T00:00:00"/>
    <x v="62"/>
    <n v="44"/>
    <n v="4"/>
    <n v="21"/>
    <n v="6"/>
    <n v="0"/>
    <n v="27"/>
    <n v="2"/>
    <x v="9"/>
    <x v="2"/>
    <n v="2.7381500389296995"/>
    <n v="0"/>
    <x v="12"/>
    <n v="2.6576583111805836"/>
    <n v="7"/>
    <n v="0"/>
    <n v="0"/>
    <n v="0"/>
    <n v="0"/>
    <n v="0"/>
    <n v="0"/>
    <n v="0"/>
    <x v="0"/>
  </r>
  <r>
    <n v="1920"/>
    <n v="1972"/>
    <x v="38"/>
    <x v="2"/>
    <x v="2"/>
    <x v="1"/>
    <x v="1"/>
    <x v="0"/>
    <x v="1327"/>
    <x v="6"/>
    <n v="1"/>
    <n v="1"/>
    <x v="0"/>
    <d v="2013-07-29T00:00:00"/>
    <x v="39"/>
    <d v="2021-02-05T00:00:00"/>
    <x v="62"/>
    <n v="44"/>
    <n v="4"/>
    <n v="21"/>
    <n v="6"/>
    <n v="0"/>
    <n v="27"/>
    <n v="2"/>
    <x v="9"/>
    <x v="2"/>
    <n v="2.6036636419803045"/>
    <n v="0"/>
    <x v="12"/>
    <n v="2.8895532006766338"/>
    <n v="7"/>
    <n v="0"/>
    <n v="0"/>
    <n v="0"/>
    <n v="0"/>
    <n v="0"/>
    <n v="0"/>
    <n v="0"/>
    <x v="0"/>
  </r>
  <r>
    <n v="5975"/>
    <n v="1967"/>
    <x v="51"/>
    <x v="0"/>
    <x v="0"/>
    <x v="3"/>
    <x v="3"/>
    <x v="1"/>
    <x v="1328"/>
    <x v="6"/>
    <n v="1"/>
    <n v="0"/>
    <x v="2"/>
    <d v="2013-09-30T00:00:00"/>
    <x v="164"/>
    <d v="2021-02-05T00:00:00"/>
    <x v="71"/>
    <n v="37"/>
    <n v="0"/>
    <n v="17"/>
    <n v="0"/>
    <n v="0"/>
    <n v="3"/>
    <n v="1"/>
    <x v="12"/>
    <x v="0"/>
    <n v="2.191381787990633"/>
    <n v="0"/>
    <x v="12"/>
    <n v="2.7710246295963765"/>
    <n v="7"/>
    <n v="0"/>
    <n v="0"/>
    <n v="0"/>
    <n v="0"/>
    <n v="0"/>
    <n v="0"/>
    <n v="0"/>
    <x v="4"/>
  </r>
  <r>
    <n v="5846"/>
    <n v="1977"/>
    <x v="4"/>
    <x v="2"/>
    <x v="2"/>
    <x v="2"/>
    <x v="2"/>
    <x v="1"/>
    <x v="1329"/>
    <x v="6"/>
    <n v="1"/>
    <n v="0"/>
    <x v="2"/>
    <d v="2012-12-19T00:00:00"/>
    <x v="178"/>
    <d v="2021-02-05T00:00:00"/>
    <x v="64"/>
    <n v="2"/>
    <n v="1"/>
    <n v="6"/>
    <n v="2"/>
    <n v="1"/>
    <n v="1"/>
    <n v="1"/>
    <x v="1"/>
    <x v="0"/>
    <n v="0.60059334168668732"/>
    <n v="0"/>
    <x v="13"/>
    <n v="2.1397201350835258"/>
    <n v="6"/>
    <n v="0"/>
    <n v="0"/>
    <n v="0"/>
    <n v="0"/>
    <n v="0"/>
    <n v="0"/>
    <n v="0"/>
    <x v="5"/>
  </r>
  <r>
    <n v="2456"/>
    <n v="1975"/>
    <x v="6"/>
    <x v="0"/>
    <x v="0"/>
    <x v="1"/>
    <x v="1"/>
    <x v="0"/>
    <x v="1330"/>
    <x v="6"/>
    <n v="0"/>
    <n v="1"/>
    <x v="2"/>
    <d v="2013-10-14T00:00:00"/>
    <x v="311"/>
    <d v="2021-02-05T00:00:00"/>
    <x v="28"/>
    <n v="80"/>
    <n v="4"/>
    <n v="46"/>
    <n v="0"/>
    <n v="17"/>
    <n v="2"/>
    <n v="5"/>
    <x v="12"/>
    <x v="0"/>
    <n v="2.0402985284680613"/>
    <n v="1"/>
    <x v="8"/>
    <n v="4.9005283437541269"/>
    <n v="6"/>
    <n v="0"/>
    <n v="0"/>
    <n v="0"/>
    <n v="0"/>
    <n v="0"/>
    <n v="0"/>
    <n v="0"/>
    <x v="3"/>
  </r>
  <r>
    <n v="938"/>
    <n v="1981"/>
    <x v="28"/>
    <x v="2"/>
    <x v="2"/>
    <x v="1"/>
    <x v="1"/>
    <x v="0"/>
    <x v="1331"/>
    <x v="6"/>
    <n v="1"/>
    <n v="1"/>
    <x v="0"/>
    <d v="2013-07-30T00:00:00"/>
    <x v="413"/>
    <d v="2021-02-05T00:00:00"/>
    <x v="76"/>
    <n v="51"/>
    <n v="1"/>
    <n v="7"/>
    <n v="2"/>
    <n v="1"/>
    <n v="25"/>
    <n v="2"/>
    <x v="12"/>
    <x v="0"/>
    <n v="1.782926734922996"/>
    <n v="1"/>
    <x v="13"/>
    <n v="1.7208828333040902"/>
    <n v="8"/>
    <n v="0"/>
    <n v="0"/>
    <n v="1"/>
    <n v="0"/>
    <n v="0"/>
    <n v="0"/>
    <n v="0"/>
    <x v="0"/>
  </r>
  <r>
    <n v="9246"/>
    <n v="1985"/>
    <x v="24"/>
    <x v="1"/>
    <x v="1"/>
    <x v="0"/>
    <x v="0"/>
    <x v="0"/>
    <x v="1332"/>
    <x v="6"/>
    <n v="1"/>
    <n v="0"/>
    <x v="2"/>
    <d v="2012-10-14T00:00:00"/>
    <x v="160"/>
    <d v="2021-02-05T00:00:00"/>
    <x v="52"/>
    <n v="171"/>
    <n v="3"/>
    <n v="129"/>
    <n v="26"/>
    <n v="24"/>
    <n v="62"/>
    <n v="4"/>
    <x v="4"/>
    <x v="2"/>
    <n v="5.7182236936722681"/>
    <n v="1"/>
    <x v="11"/>
    <n v="6.1037538998545777"/>
    <n v="7"/>
    <n v="0"/>
    <n v="0"/>
    <n v="0"/>
    <n v="0"/>
    <n v="0"/>
    <n v="0"/>
    <n v="0"/>
    <x v="2"/>
  </r>
  <r>
    <n v="983"/>
    <n v="1984"/>
    <x v="32"/>
    <x v="2"/>
    <x v="2"/>
    <x v="1"/>
    <x v="1"/>
    <x v="0"/>
    <x v="1333"/>
    <x v="6"/>
    <n v="1"/>
    <n v="0"/>
    <x v="2"/>
    <d v="2013-09-28T00:00:00"/>
    <x v="328"/>
    <d v="2021-02-05T00:00:00"/>
    <x v="71"/>
    <n v="110"/>
    <n v="29"/>
    <n v="92"/>
    <n v="28"/>
    <n v="10"/>
    <n v="145"/>
    <n v="1"/>
    <x v="4"/>
    <x v="2"/>
    <n v="5.769031293391496"/>
    <n v="2"/>
    <x v="12"/>
    <n v="3.1126568428670898"/>
    <n v="8"/>
    <n v="0"/>
    <n v="0"/>
    <n v="1"/>
    <n v="0"/>
    <n v="0"/>
    <n v="0"/>
    <n v="0"/>
    <x v="1"/>
  </r>
  <r>
    <n v="368"/>
    <n v="1974"/>
    <x v="9"/>
    <x v="2"/>
    <x v="2"/>
    <x v="1"/>
    <x v="1"/>
    <x v="0"/>
    <x v="1334"/>
    <x v="6"/>
    <n v="0"/>
    <n v="1"/>
    <x v="2"/>
    <d v="2012-11-29T00:00:00"/>
    <x v="229"/>
    <d v="2021-02-05T00:00:00"/>
    <x v="51"/>
    <n v="91"/>
    <n v="65"/>
    <n v="52"/>
    <n v="10"/>
    <n v="44"/>
    <n v="28"/>
    <n v="3"/>
    <x v="9"/>
    <x v="2"/>
    <n v="3.2697454062846703"/>
    <n v="2"/>
    <x v="11"/>
    <n v="6.1425909822837772"/>
    <n v="5"/>
    <n v="0"/>
    <n v="0"/>
    <n v="0"/>
    <n v="0"/>
    <n v="0"/>
    <n v="0"/>
    <n v="0"/>
    <x v="2"/>
  </r>
  <r>
    <n v="2173"/>
    <n v="1952"/>
    <x v="41"/>
    <x v="2"/>
    <x v="2"/>
    <x v="4"/>
    <x v="4"/>
    <x v="1"/>
    <x v="1334"/>
    <x v="6"/>
    <n v="0"/>
    <n v="1"/>
    <x v="2"/>
    <d v="2013-10-16T00:00:00"/>
    <x v="568"/>
    <d v="2021-02-05T00:00:00"/>
    <x v="12"/>
    <n v="13"/>
    <n v="6"/>
    <n v="7"/>
    <n v="0"/>
    <n v="3"/>
    <n v="3"/>
    <n v="1"/>
    <x v="1"/>
    <x v="0"/>
    <n v="0.75474064794775997"/>
    <n v="0"/>
    <x v="12"/>
    <n v="2.9113892111564645"/>
    <n v="6"/>
    <n v="0"/>
    <n v="0"/>
    <n v="0"/>
    <n v="0"/>
    <n v="0"/>
    <n v="0"/>
    <n v="0"/>
    <x v="0"/>
  </r>
  <r>
    <n v="8663"/>
    <n v="1974"/>
    <x v="9"/>
    <x v="2"/>
    <x v="2"/>
    <x v="2"/>
    <x v="2"/>
    <x v="1"/>
    <x v="1335"/>
    <x v="7"/>
    <n v="1"/>
    <n v="1"/>
    <x v="0"/>
    <d v="2014-05-22T00:00:00"/>
    <x v="245"/>
    <d v="2021-02-05T00:00:00"/>
    <x v="5"/>
    <n v="11"/>
    <n v="0"/>
    <n v="3"/>
    <n v="0"/>
    <n v="0"/>
    <n v="1"/>
    <n v="1"/>
    <x v="1"/>
    <x v="0"/>
    <n v="1.3843316103249306"/>
    <n v="0"/>
    <x v="13"/>
    <n v="2.2244937806561773"/>
    <n v="6"/>
    <n v="0"/>
    <n v="0"/>
    <n v="0"/>
    <n v="0"/>
    <n v="0"/>
    <n v="0"/>
    <n v="0"/>
    <x v="6"/>
  </r>
  <r>
    <n v="10602"/>
    <n v="1983"/>
    <x v="10"/>
    <x v="2"/>
    <x v="2"/>
    <x v="1"/>
    <x v="1"/>
    <x v="0"/>
    <x v="1336"/>
    <x v="7"/>
    <n v="1"/>
    <n v="0"/>
    <x v="2"/>
    <d v="2013-02-14T00:00:00"/>
    <x v="256"/>
    <d v="2021-02-05T00:00:00"/>
    <x v="76"/>
    <n v="29"/>
    <n v="12"/>
    <n v="59"/>
    <n v="19"/>
    <n v="1"/>
    <n v="36"/>
    <n v="2"/>
    <x v="9"/>
    <x v="2"/>
    <n v="2.8367543828380306"/>
    <n v="0"/>
    <x v="7"/>
    <n v="4.3084286132952645"/>
    <n v="8"/>
    <n v="0"/>
    <n v="0"/>
    <n v="0"/>
    <n v="0"/>
    <n v="0"/>
    <n v="0"/>
    <n v="0"/>
    <x v="2"/>
  </r>
  <r>
    <n v="3220"/>
    <n v="1983"/>
    <x v="10"/>
    <x v="2"/>
    <x v="2"/>
    <x v="1"/>
    <x v="1"/>
    <x v="0"/>
    <x v="1336"/>
    <x v="7"/>
    <n v="1"/>
    <n v="0"/>
    <x v="2"/>
    <d v="2013-02-14T00:00:00"/>
    <x v="256"/>
    <d v="2021-02-05T00:00:00"/>
    <x v="76"/>
    <n v="29"/>
    <n v="12"/>
    <n v="59"/>
    <n v="19"/>
    <n v="1"/>
    <n v="36"/>
    <n v="2"/>
    <x v="9"/>
    <x v="2"/>
    <n v="2.8253451360707782"/>
    <n v="0"/>
    <x v="7"/>
    <n v="4.3036806753836068"/>
    <n v="8"/>
    <n v="0"/>
    <n v="0"/>
    <n v="0"/>
    <n v="0"/>
    <n v="0"/>
    <n v="0"/>
    <n v="0"/>
    <x v="5"/>
  </r>
  <r>
    <n v="5424"/>
    <n v="1983"/>
    <x v="10"/>
    <x v="2"/>
    <x v="2"/>
    <x v="1"/>
    <x v="1"/>
    <x v="0"/>
    <x v="1336"/>
    <x v="7"/>
    <n v="1"/>
    <n v="0"/>
    <x v="2"/>
    <d v="2013-02-14T00:00:00"/>
    <x v="256"/>
    <d v="2021-02-05T00:00:00"/>
    <x v="76"/>
    <n v="29"/>
    <n v="12"/>
    <n v="59"/>
    <n v="19"/>
    <n v="1"/>
    <n v="36"/>
    <n v="2"/>
    <x v="9"/>
    <x v="2"/>
    <n v="2.6769998909584252"/>
    <n v="0"/>
    <x v="7"/>
    <n v="3.6364840507864882"/>
    <n v="8"/>
    <n v="0"/>
    <n v="0"/>
    <n v="0"/>
    <n v="0"/>
    <n v="0"/>
    <n v="0"/>
    <n v="0"/>
    <x v="3"/>
  </r>
  <r>
    <n v="3697"/>
    <n v="1954"/>
    <x v="20"/>
    <x v="2"/>
    <x v="2"/>
    <x v="0"/>
    <x v="0"/>
    <x v="0"/>
    <x v="1337"/>
    <x v="7"/>
    <n v="0"/>
    <n v="1"/>
    <x v="2"/>
    <d v="2013-02-12T00:00:00"/>
    <x v="509"/>
    <d v="2021-02-05T00:00:00"/>
    <x v="55"/>
    <n v="69"/>
    <n v="8"/>
    <n v="26"/>
    <n v="12"/>
    <n v="7"/>
    <n v="12"/>
    <n v="2"/>
    <x v="9"/>
    <x v="2"/>
    <n v="2.9850116017244868"/>
    <n v="0"/>
    <x v="7"/>
    <n v="4.1284701067768435"/>
    <n v="7"/>
    <n v="0"/>
    <n v="0"/>
    <n v="0"/>
    <n v="0"/>
    <n v="0"/>
    <n v="0"/>
    <n v="0"/>
    <x v="4"/>
  </r>
  <r>
    <n v="9955"/>
    <n v="1954"/>
    <x v="20"/>
    <x v="2"/>
    <x v="2"/>
    <x v="0"/>
    <x v="0"/>
    <x v="0"/>
    <x v="1337"/>
    <x v="7"/>
    <n v="0"/>
    <n v="1"/>
    <x v="2"/>
    <d v="2013-02-12T00:00:00"/>
    <x v="509"/>
    <d v="2021-02-05T00:00:00"/>
    <x v="55"/>
    <n v="69"/>
    <n v="8"/>
    <n v="26"/>
    <n v="12"/>
    <n v="7"/>
    <n v="12"/>
    <n v="2"/>
    <x v="9"/>
    <x v="2"/>
    <n v="2.7206350656068459"/>
    <n v="0"/>
    <x v="7"/>
    <n v="3.7096896331014233"/>
    <n v="7"/>
    <n v="0"/>
    <n v="0"/>
    <n v="0"/>
    <n v="0"/>
    <n v="0"/>
    <n v="0"/>
    <n v="0"/>
    <x v="0"/>
  </r>
  <r>
    <n v="4487"/>
    <n v="1969"/>
    <x v="16"/>
    <x v="1"/>
    <x v="1"/>
    <x v="3"/>
    <x v="3"/>
    <x v="1"/>
    <x v="1338"/>
    <x v="7"/>
    <n v="1"/>
    <n v="0"/>
    <x v="2"/>
    <d v="2013-01-24T00:00:00"/>
    <x v="597"/>
    <d v="2021-02-05T00:00:00"/>
    <x v="53"/>
    <n v="15"/>
    <n v="20"/>
    <n v="25"/>
    <n v="2"/>
    <n v="7"/>
    <n v="26"/>
    <n v="1"/>
    <x v="12"/>
    <x v="0"/>
    <n v="1.9839947709631842"/>
    <n v="0"/>
    <x v="7"/>
    <n v="3.9715961463716072"/>
    <n v="6"/>
    <n v="0"/>
    <n v="0"/>
    <n v="0"/>
    <n v="0"/>
    <n v="0"/>
    <n v="1"/>
    <n v="0"/>
    <x v="3"/>
  </r>
  <r>
    <n v="8212"/>
    <n v="1971"/>
    <x v="2"/>
    <x v="1"/>
    <x v="1"/>
    <x v="1"/>
    <x v="1"/>
    <x v="0"/>
    <x v="1339"/>
    <x v="7"/>
    <n v="0"/>
    <n v="1"/>
    <x v="2"/>
    <d v="2013-03-28T00:00:00"/>
    <x v="154"/>
    <d v="2021-02-05T00:00:00"/>
    <x v="65"/>
    <n v="85"/>
    <n v="15"/>
    <n v="27"/>
    <n v="13"/>
    <n v="13"/>
    <n v="21"/>
    <n v="2"/>
    <x v="9"/>
    <x v="2"/>
    <n v="2.6488207619564434"/>
    <n v="1"/>
    <x v="7"/>
    <n v="4.096109138797094"/>
    <n v="7"/>
    <n v="0"/>
    <n v="0"/>
    <n v="0"/>
    <n v="0"/>
    <n v="0"/>
    <n v="0"/>
    <n v="0"/>
    <x v="0"/>
  </r>
  <r>
    <n v="6515"/>
    <n v="1977"/>
    <x v="4"/>
    <x v="2"/>
    <x v="2"/>
    <x v="0"/>
    <x v="0"/>
    <x v="0"/>
    <x v="1340"/>
    <x v="7"/>
    <n v="1"/>
    <n v="0"/>
    <x v="2"/>
    <d v="2013-12-06T00:00:00"/>
    <x v="313"/>
    <d v="2021-02-05T00:00:00"/>
    <x v="83"/>
    <n v="6"/>
    <n v="2"/>
    <n v="18"/>
    <n v="2"/>
    <n v="8"/>
    <n v="14"/>
    <n v="1"/>
    <x v="12"/>
    <x v="0"/>
    <n v="1.8738120513138763"/>
    <n v="0"/>
    <x v="12"/>
    <n v="3.2450220759877251"/>
    <n v="4"/>
    <n v="0"/>
    <n v="0"/>
    <n v="0"/>
    <n v="0"/>
    <n v="0"/>
    <n v="0"/>
    <n v="0"/>
    <x v="3"/>
  </r>
  <r>
    <n v="7384"/>
    <n v="1951"/>
    <x v="17"/>
    <x v="1"/>
    <x v="1"/>
    <x v="0"/>
    <x v="0"/>
    <x v="0"/>
    <x v="1341"/>
    <x v="7"/>
    <n v="0"/>
    <n v="0"/>
    <x v="1"/>
    <d v="2013-07-21T00:00:00"/>
    <x v="326"/>
    <d v="2021-02-05T00:00:00"/>
    <x v="47"/>
    <n v="113"/>
    <n v="61"/>
    <n v="204"/>
    <n v="34"/>
    <n v="26"/>
    <n v="47"/>
    <n v="2"/>
    <x v="5"/>
    <x v="1"/>
    <n v="7.2358908624401002"/>
    <n v="1"/>
    <x v="6"/>
    <n v="7.3393437213785182"/>
    <n v="8"/>
    <n v="0"/>
    <n v="0"/>
    <n v="0"/>
    <n v="0"/>
    <n v="0"/>
    <n v="0"/>
    <n v="0"/>
    <x v="0"/>
  </r>
  <r>
    <n v="3524"/>
    <n v="1971"/>
    <x v="2"/>
    <x v="1"/>
    <x v="1"/>
    <x v="3"/>
    <x v="3"/>
    <x v="1"/>
    <x v="1342"/>
    <x v="7"/>
    <n v="1"/>
    <n v="0"/>
    <x v="2"/>
    <d v="2013-08-04T00:00:00"/>
    <x v="598"/>
    <d v="2021-02-05T00:00:00"/>
    <x v="7"/>
    <n v="80"/>
    <n v="1"/>
    <n v="60"/>
    <n v="4"/>
    <n v="6"/>
    <n v="16"/>
    <n v="2"/>
    <x v="8"/>
    <x v="2"/>
    <n v="5.3608397880859915"/>
    <n v="1"/>
    <x v="13"/>
    <n v="2.1125774430441342"/>
    <n v="9"/>
    <n v="0"/>
    <n v="0"/>
    <n v="0"/>
    <n v="0"/>
    <n v="0"/>
    <n v="1"/>
    <n v="0"/>
    <x v="0"/>
  </r>
  <r>
    <n v="1717"/>
    <n v="1988"/>
    <x v="31"/>
    <x v="2"/>
    <x v="2"/>
    <x v="3"/>
    <x v="3"/>
    <x v="1"/>
    <x v="1343"/>
    <x v="7"/>
    <n v="1"/>
    <n v="0"/>
    <x v="2"/>
    <d v="2014-04-13T00:00:00"/>
    <x v="474"/>
    <d v="2021-02-05T00:00:00"/>
    <x v="82"/>
    <n v="80"/>
    <n v="15"/>
    <n v="93"/>
    <n v="20"/>
    <n v="13"/>
    <n v="52"/>
    <n v="3"/>
    <x v="8"/>
    <x v="2"/>
    <n v="5.0535313594254623"/>
    <n v="1"/>
    <x v="7"/>
    <n v="3.8549038385728567"/>
    <n v="8"/>
    <n v="0"/>
    <n v="0"/>
    <n v="0"/>
    <n v="0"/>
    <n v="0"/>
    <n v="0"/>
    <n v="0"/>
    <x v="3"/>
  </r>
  <r>
    <n v="9197"/>
    <n v="1953"/>
    <x v="19"/>
    <x v="2"/>
    <x v="2"/>
    <x v="1"/>
    <x v="1"/>
    <x v="0"/>
    <x v="1344"/>
    <x v="7"/>
    <n v="0"/>
    <n v="1"/>
    <x v="2"/>
    <d v="2014-02-24T00:00:00"/>
    <x v="261"/>
    <d v="2021-02-05T00:00:00"/>
    <x v="83"/>
    <n v="32"/>
    <n v="0"/>
    <n v="5"/>
    <n v="2"/>
    <n v="0"/>
    <n v="8"/>
    <n v="2"/>
    <x v="12"/>
    <x v="0"/>
    <n v="2.0441486496750749"/>
    <n v="0"/>
    <x v="12"/>
    <n v="3.0933941926610586"/>
    <n v="5"/>
    <n v="0"/>
    <n v="0"/>
    <n v="0"/>
    <n v="0"/>
    <n v="0"/>
    <n v="0"/>
    <n v="0"/>
    <x v="0"/>
  </r>
  <r>
    <n v="3710"/>
    <n v="1984"/>
    <x v="32"/>
    <x v="0"/>
    <x v="0"/>
    <x v="3"/>
    <x v="3"/>
    <x v="1"/>
    <x v="1345"/>
    <x v="7"/>
    <n v="1"/>
    <n v="0"/>
    <x v="2"/>
    <d v="2012-10-12T00:00:00"/>
    <x v="159"/>
    <d v="2021-02-05T00:00:00"/>
    <x v="60"/>
    <n v="19"/>
    <n v="0"/>
    <n v="35"/>
    <n v="6"/>
    <n v="4"/>
    <n v="17"/>
    <n v="2"/>
    <x v="12"/>
    <x v="0"/>
    <n v="1.8582902659173341"/>
    <n v="1"/>
    <x v="13"/>
    <n v="2.2894096212150195"/>
    <n v="7"/>
    <n v="0"/>
    <n v="0"/>
    <n v="0"/>
    <n v="0"/>
    <n v="0"/>
    <n v="1"/>
    <n v="1"/>
    <x v="0"/>
  </r>
  <r>
    <n v="9925"/>
    <n v="1981"/>
    <x v="28"/>
    <x v="0"/>
    <x v="0"/>
    <x v="0"/>
    <x v="0"/>
    <x v="0"/>
    <x v="1346"/>
    <x v="7"/>
    <n v="1"/>
    <n v="0"/>
    <x v="2"/>
    <d v="2013-05-25T00:00:00"/>
    <x v="599"/>
    <d v="2021-02-05T00:00:00"/>
    <x v="23"/>
    <n v="127"/>
    <n v="1"/>
    <n v="56"/>
    <n v="0"/>
    <n v="1"/>
    <n v="31"/>
    <n v="3"/>
    <x v="6"/>
    <x v="2"/>
    <n v="3.9148590624964799"/>
    <n v="2"/>
    <x v="12"/>
    <n v="2.6349467190556126"/>
    <n v="7"/>
    <n v="0"/>
    <n v="0"/>
    <n v="1"/>
    <n v="0"/>
    <n v="0"/>
    <n v="0"/>
    <n v="0"/>
    <x v="0"/>
  </r>
  <r>
    <n v="942"/>
    <n v="1982"/>
    <x v="1"/>
    <x v="2"/>
    <x v="2"/>
    <x v="3"/>
    <x v="3"/>
    <x v="1"/>
    <x v="1347"/>
    <x v="7"/>
    <n v="1"/>
    <n v="0"/>
    <x v="2"/>
    <d v="2012-08-08T00:00:00"/>
    <x v="69"/>
    <d v="2021-02-05T00:00:00"/>
    <x v="8"/>
    <n v="139"/>
    <n v="13"/>
    <n v="78"/>
    <n v="20"/>
    <n v="13"/>
    <n v="36"/>
    <n v="3"/>
    <x v="5"/>
    <x v="1"/>
    <n v="6.7484901961721082"/>
    <n v="1"/>
    <x v="12"/>
    <n v="3.323711639865544"/>
    <n v="9"/>
    <n v="0"/>
    <n v="0"/>
    <n v="0"/>
    <n v="0"/>
    <n v="0"/>
    <n v="1"/>
    <n v="0"/>
    <x v="0"/>
  </r>
  <r>
    <n v="5995"/>
    <n v="1962"/>
    <x v="39"/>
    <x v="2"/>
    <x v="2"/>
    <x v="2"/>
    <x v="2"/>
    <x v="1"/>
    <x v="1348"/>
    <x v="7"/>
    <n v="1"/>
    <n v="1"/>
    <x v="0"/>
    <d v="2012-12-18T00:00:00"/>
    <x v="600"/>
    <d v="2021-02-05T00:00:00"/>
    <x v="10"/>
    <n v="165"/>
    <n v="3"/>
    <n v="147"/>
    <n v="4"/>
    <n v="24"/>
    <n v="41"/>
    <n v="7"/>
    <x v="4"/>
    <x v="2"/>
    <n v="5.7460506006208147"/>
    <n v="2"/>
    <x v="8"/>
    <n v="4.7341650308163841"/>
    <n v="8"/>
    <n v="0"/>
    <n v="0"/>
    <n v="0"/>
    <n v="0"/>
    <n v="0"/>
    <n v="1"/>
    <n v="0"/>
    <x v="0"/>
  </r>
  <r>
    <n v="4279"/>
    <n v="1963"/>
    <x v="52"/>
    <x v="3"/>
    <x v="1"/>
    <x v="3"/>
    <x v="3"/>
    <x v="1"/>
    <x v="1349"/>
    <x v="7"/>
    <n v="1"/>
    <n v="1"/>
    <x v="0"/>
    <d v="2014-03-31T00:00:00"/>
    <x v="38"/>
    <d v="2021-02-05T00:00:00"/>
    <x v="48"/>
    <n v="15"/>
    <n v="4"/>
    <n v="10"/>
    <n v="3"/>
    <n v="4"/>
    <n v="18"/>
    <n v="2"/>
    <x v="1"/>
    <x v="0"/>
    <n v="0.73386639432165546"/>
    <n v="1"/>
    <x v="12"/>
    <n v="3.1147038209550169"/>
    <n v="3"/>
    <n v="0"/>
    <n v="0"/>
    <n v="0"/>
    <n v="0"/>
    <n v="0"/>
    <n v="0"/>
    <n v="0"/>
    <x v="0"/>
  </r>
  <r>
    <n v="5756"/>
    <n v="1983"/>
    <x v="10"/>
    <x v="2"/>
    <x v="2"/>
    <x v="0"/>
    <x v="0"/>
    <x v="0"/>
    <x v="1350"/>
    <x v="7"/>
    <n v="1"/>
    <n v="0"/>
    <x v="2"/>
    <d v="2014-04-03T00:00:00"/>
    <x v="20"/>
    <d v="2021-02-05T00:00:00"/>
    <x v="84"/>
    <n v="46"/>
    <n v="0"/>
    <n v="7"/>
    <n v="0"/>
    <n v="0"/>
    <n v="2"/>
    <n v="2"/>
    <x v="12"/>
    <x v="0"/>
    <n v="2.2088141219785054"/>
    <n v="0"/>
    <x v="12"/>
    <n v="2.6265274713476439"/>
    <n v="6"/>
    <n v="0"/>
    <n v="0"/>
    <n v="0"/>
    <n v="0"/>
    <n v="0"/>
    <n v="0"/>
    <n v="0"/>
    <x v="0"/>
  </r>
  <r>
    <n v="10477"/>
    <n v="1973"/>
    <x v="3"/>
    <x v="0"/>
    <x v="0"/>
    <x v="0"/>
    <x v="0"/>
    <x v="0"/>
    <x v="1351"/>
    <x v="7"/>
    <n v="1"/>
    <n v="0"/>
    <x v="2"/>
    <d v="2013-08-06T00:00:00"/>
    <x v="13"/>
    <d v="2021-02-05T00:00:00"/>
    <x v="22"/>
    <n v="71"/>
    <n v="0"/>
    <n v="18"/>
    <n v="0"/>
    <n v="0"/>
    <n v="13"/>
    <n v="1"/>
    <x v="9"/>
    <x v="2"/>
    <n v="3.2697133331009618"/>
    <n v="1"/>
    <x v="13"/>
    <n v="1.7034186272441878"/>
    <n v="7"/>
    <n v="0"/>
    <n v="0"/>
    <n v="0"/>
    <n v="0"/>
    <n v="0"/>
    <n v="0"/>
    <n v="0"/>
    <x v="0"/>
  </r>
  <r>
    <n v="5493"/>
    <n v="1976"/>
    <x v="0"/>
    <x v="2"/>
    <x v="2"/>
    <x v="1"/>
    <x v="1"/>
    <x v="0"/>
    <x v="1352"/>
    <x v="7"/>
    <n v="1"/>
    <n v="1"/>
    <x v="0"/>
    <d v="2014-03-19T00:00:00"/>
    <x v="57"/>
    <d v="2021-02-05T00:00:00"/>
    <x v="1"/>
    <n v="15"/>
    <n v="0"/>
    <n v="2"/>
    <n v="0"/>
    <n v="0"/>
    <n v="6"/>
    <n v="1"/>
    <x v="1"/>
    <x v="0"/>
    <n v="1.2971821042429896"/>
    <n v="0"/>
    <x v="13"/>
    <n v="1.8991257500059615"/>
    <n v="6"/>
    <n v="0"/>
    <n v="0"/>
    <n v="1"/>
    <n v="0"/>
    <n v="0"/>
    <n v="0"/>
    <n v="0"/>
    <x v="0"/>
  </r>
  <r>
    <n v="10141"/>
    <n v="1960"/>
    <x v="11"/>
    <x v="1"/>
    <x v="1"/>
    <x v="2"/>
    <x v="2"/>
    <x v="1"/>
    <x v="1353"/>
    <x v="7"/>
    <n v="0"/>
    <n v="0"/>
    <x v="1"/>
    <d v="2013-05-10T00:00:00"/>
    <x v="601"/>
    <d v="2021-02-05T00:00:00"/>
    <x v="17"/>
    <n v="7"/>
    <n v="1"/>
    <n v="6"/>
    <n v="0"/>
    <n v="3"/>
    <n v="3"/>
    <n v="1"/>
    <x v="0"/>
    <x v="0"/>
    <n v="-0.30882751176692491"/>
    <n v="0"/>
    <x v="12"/>
    <n v="3.0004727580207255"/>
    <n v="4"/>
    <n v="0"/>
    <n v="0"/>
    <n v="0"/>
    <n v="0"/>
    <n v="0"/>
    <n v="0"/>
    <n v="0"/>
    <x v="3"/>
  </r>
  <r>
    <n v="1833"/>
    <n v="1974"/>
    <x v="9"/>
    <x v="0"/>
    <x v="0"/>
    <x v="3"/>
    <x v="3"/>
    <x v="1"/>
    <x v="1354"/>
    <x v="7"/>
    <n v="1"/>
    <n v="0"/>
    <x v="2"/>
    <d v="2014-04-26T00:00:00"/>
    <x v="602"/>
    <d v="2021-02-05T00:00:00"/>
    <x v="42"/>
    <n v="68"/>
    <n v="8"/>
    <n v="18"/>
    <n v="19"/>
    <n v="8"/>
    <n v="12"/>
    <n v="2"/>
    <x v="12"/>
    <x v="0"/>
    <n v="2.1573304721028994"/>
    <n v="1"/>
    <x v="7"/>
    <n v="3.8711609515537861"/>
    <n v="5"/>
    <n v="0"/>
    <n v="0"/>
    <n v="0"/>
    <n v="0"/>
    <n v="0"/>
    <n v="0"/>
    <n v="0"/>
    <x v="0"/>
  </r>
  <r>
    <n v="3657"/>
    <n v="1986"/>
    <x v="22"/>
    <x v="2"/>
    <x v="2"/>
    <x v="3"/>
    <x v="3"/>
    <x v="1"/>
    <x v="1355"/>
    <x v="7"/>
    <n v="1"/>
    <n v="0"/>
    <x v="2"/>
    <d v="2013-02-14T00:00:00"/>
    <x v="256"/>
    <d v="2021-02-05T00:00:00"/>
    <x v="17"/>
    <n v="94"/>
    <n v="1"/>
    <n v="33"/>
    <n v="13"/>
    <n v="12"/>
    <n v="12"/>
    <n v="3"/>
    <x v="6"/>
    <x v="2"/>
    <n v="3.9044191293279078"/>
    <n v="0"/>
    <x v="7"/>
    <n v="4.3761148229646816"/>
    <n v="8"/>
    <n v="0"/>
    <n v="0"/>
    <n v="0"/>
    <n v="0"/>
    <n v="0"/>
    <n v="0"/>
    <n v="0"/>
    <x v="0"/>
  </r>
  <r>
    <n v="4338"/>
    <n v="1983"/>
    <x v="10"/>
    <x v="2"/>
    <x v="2"/>
    <x v="3"/>
    <x v="3"/>
    <x v="1"/>
    <x v="1356"/>
    <x v="7"/>
    <n v="1"/>
    <n v="0"/>
    <x v="2"/>
    <d v="2014-03-25T00:00:00"/>
    <x v="583"/>
    <d v="2021-02-05T00:00:00"/>
    <x v="72"/>
    <n v="23"/>
    <n v="0"/>
    <n v="9"/>
    <n v="0"/>
    <n v="0"/>
    <n v="12"/>
    <n v="1"/>
    <x v="1"/>
    <x v="0"/>
    <n v="0.97703348259808487"/>
    <n v="0"/>
    <x v="12"/>
    <n v="2.7431399778294407"/>
    <n v="4"/>
    <n v="0"/>
    <n v="0"/>
    <n v="1"/>
    <n v="0"/>
    <n v="0"/>
    <n v="0"/>
    <n v="0"/>
    <x v="0"/>
  </r>
  <r>
    <n v="6730"/>
    <n v="1954"/>
    <x v="20"/>
    <x v="2"/>
    <x v="2"/>
    <x v="1"/>
    <x v="1"/>
    <x v="0"/>
    <x v="1357"/>
    <x v="7"/>
    <n v="1"/>
    <n v="1"/>
    <x v="0"/>
    <d v="2012-11-03T00:00:00"/>
    <x v="516"/>
    <d v="2021-02-05T00:00:00"/>
    <x v="83"/>
    <n v="34"/>
    <n v="1"/>
    <n v="14"/>
    <n v="0"/>
    <n v="0"/>
    <n v="5"/>
    <n v="3"/>
    <x v="12"/>
    <x v="0"/>
    <n v="1.6684730578255249"/>
    <n v="0"/>
    <x v="12"/>
    <n v="2.9972255433511146"/>
    <n v="8"/>
    <n v="0"/>
    <n v="0"/>
    <n v="0"/>
    <n v="0"/>
    <n v="0"/>
    <n v="0"/>
    <n v="1"/>
    <x v="0"/>
  </r>
  <r>
    <n v="9916"/>
    <n v="1954"/>
    <x v="20"/>
    <x v="2"/>
    <x v="2"/>
    <x v="1"/>
    <x v="1"/>
    <x v="0"/>
    <x v="1357"/>
    <x v="7"/>
    <n v="1"/>
    <n v="1"/>
    <x v="0"/>
    <d v="2012-11-03T00:00:00"/>
    <x v="516"/>
    <d v="2021-02-05T00:00:00"/>
    <x v="83"/>
    <n v="34"/>
    <n v="1"/>
    <n v="14"/>
    <n v="0"/>
    <n v="0"/>
    <n v="5"/>
    <n v="3"/>
    <x v="12"/>
    <x v="0"/>
    <n v="2.3838070537680323"/>
    <n v="0"/>
    <x v="12"/>
    <n v="3.2622131073707461"/>
    <n v="8"/>
    <n v="0"/>
    <n v="0"/>
    <n v="0"/>
    <n v="0"/>
    <n v="0"/>
    <n v="0"/>
    <n v="1"/>
    <x v="3"/>
  </r>
  <r>
    <n v="4148"/>
    <n v="1972"/>
    <x v="38"/>
    <x v="2"/>
    <x v="2"/>
    <x v="1"/>
    <x v="1"/>
    <x v="0"/>
    <x v="1358"/>
    <x v="7"/>
    <n v="1"/>
    <n v="2"/>
    <x v="3"/>
    <d v="2012-08-20T00:00:00"/>
    <x v="132"/>
    <d v="2021-02-05T00:00:00"/>
    <x v="36"/>
    <n v="164"/>
    <n v="24"/>
    <n v="103"/>
    <n v="12"/>
    <n v="3"/>
    <n v="42"/>
    <n v="7"/>
    <x v="8"/>
    <x v="2"/>
    <n v="4.9038775119155913"/>
    <n v="1"/>
    <x v="11"/>
    <n v="6.3594054218356577"/>
    <n v="8"/>
    <n v="0"/>
    <n v="0"/>
    <n v="0"/>
    <n v="0"/>
    <n v="0"/>
    <n v="0"/>
    <n v="0"/>
    <x v="0"/>
  </r>
  <r>
    <n v="5300"/>
    <n v="1973"/>
    <x v="3"/>
    <x v="1"/>
    <x v="1"/>
    <x v="1"/>
    <x v="1"/>
    <x v="0"/>
    <x v="1359"/>
    <x v="7"/>
    <n v="1"/>
    <n v="0"/>
    <x v="2"/>
    <d v="2013-12-30T00:00:00"/>
    <x v="259"/>
    <d v="2021-02-05T00:00:00"/>
    <x v="14"/>
    <n v="19"/>
    <n v="7"/>
    <n v="19"/>
    <n v="0"/>
    <n v="1"/>
    <n v="24"/>
    <n v="1"/>
    <x v="12"/>
    <x v="0"/>
    <n v="2.1676468544941918"/>
    <n v="1"/>
    <x v="13"/>
    <n v="1.6788445629243676"/>
    <n v="7"/>
    <n v="0"/>
    <n v="0"/>
    <n v="0"/>
    <n v="0"/>
    <n v="0"/>
    <n v="0"/>
    <n v="0"/>
    <x v="0"/>
  </r>
  <r>
    <n v="10120"/>
    <n v="1955"/>
    <x v="49"/>
    <x v="2"/>
    <x v="2"/>
    <x v="0"/>
    <x v="0"/>
    <x v="0"/>
    <x v="1360"/>
    <x v="7"/>
    <n v="0"/>
    <n v="1"/>
    <x v="2"/>
    <d v="2013-10-24T00:00:00"/>
    <x v="292"/>
    <d v="2021-02-05T00:00:00"/>
    <x v="28"/>
    <n v="116"/>
    <n v="6"/>
    <n v="82"/>
    <n v="6"/>
    <n v="6"/>
    <n v="41"/>
    <n v="2"/>
    <x v="9"/>
    <x v="2"/>
    <n v="2.8505388121049595"/>
    <n v="1"/>
    <x v="11"/>
    <n v="5.6816285696321653"/>
    <n v="5"/>
    <n v="0"/>
    <n v="0"/>
    <n v="0"/>
    <n v="0"/>
    <n v="0"/>
    <n v="0"/>
    <n v="0"/>
    <x v="1"/>
  </r>
  <r>
    <n v="4541"/>
    <n v="1955"/>
    <x v="49"/>
    <x v="2"/>
    <x v="2"/>
    <x v="0"/>
    <x v="0"/>
    <x v="0"/>
    <x v="1360"/>
    <x v="7"/>
    <n v="0"/>
    <n v="1"/>
    <x v="2"/>
    <d v="2013-10-24T00:00:00"/>
    <x v="292"/>
    <d v="2021-02-05T00:00:00"/>
    <x v="28"/>
    <n v="116"/>
    <n v="6"/>
    <n v="82"/>
    <n v="6"/>
    <n v="6"/>
    <n v="41"/>
    <n v="2"/>
    <x v="9"/>
    <x v="2"/>
    <n v="3.0662733204071251"/>
    <n v="1"/>
    <x v="11"/>
    <n v="6.195268376128289"/>
    <n v="5"/>
    <n v="0"/>
    <n v="0"/>
    <n v="0"/>
    <n v="0"/>
    <n v="0"/>
    <n v="0"/>
    <n v="0"/>
    <x v="4"/>
  </r>
  <r>
    <n v="10146"/>
    <n v="1972"/>
    <x v="38"/>
    <x v="0"/>
    <x v="0"/>
    <x v="0"/>
    <x v="0"/>
    <x v="0"/>
    <x v="1361"/>
    <x v="7"/>
    <n v="1"/>
    <n v="0"/>
    <x v="2"/>
    <d v="2014-03-02T00:00:00"/>
    <x v="379"/>
    <d v="2021-02-05T00:00:00"/>
    <x v="43"/>
    <n v="25"/>
    <n v="1"/>
    <n v="13"/>
    <n v="0"/>
    <n v="0"/>
    <n v="3"/>
    <n v="1"/>
    <x v="1"/>
    <x v="0"/>
    <n v="1.0706717085193316"/>
    <n v="0"/>
    <x v="12"/>
    <n v="3.2943063969331119"/>
    <n v="7"/>
    <n v="0"/>
    <n v="0"/>
    <n v="0"/>
    <n v="0"/>
    <n v="0"/>
    <n v="0"/>
    <n v="0"/>
    <x v="6"/>
  </r>
  <r>
    <n v="1324"/>
    <n v="1988"/>
    <x v="31"/>
    <x v="2"/>
    <x v="2"/>
    <x v="1"/>
    <x v="1"/>
    <x v="0"/>
    <x v="1362"/>
    <x v="7"/>
    <n v="1"/>
    <n v="0"/>
    <x v="2"/>
    <d v="2013-05-30T00:00:00"/>
    <x v="512"/>
    <d v="2021-02-05T00:00:00"/>
    <x v="69"/>
    <n v="23"/>
    <n v="3"/>
    <n v="21"/>
    <n v="3"/>
    <n v="19"/>
    <n v="22"/>
    <n v="2"/>
    <x v="9"/>
    <x v="2"/>
    <n v="3.0359785866661086"/>
    <n v="0"/>
    <x v="12"/>
    <n v="3.3159634785301977"/>
    <n v="8"/>
    <n v="0"/>
    <n v="0"/>
    <n v="0"/>
    <n v="0"/>
    <n v="0"/>
    <n v="0"/>
    <n v="0"/>
    <x v="2"/>
  </r>
  <r>
    <n v="10854"/>
    <n v="1970"/>
    <x v="8"/>
    <x v="0"/>
    <x v="0"/>
    <x v="1"/>
    <x v="1"/>
    <x v="0"/>
    <x v="1363"/>
    <x v="7"/>
    <n v="1"/>
    <n v="1"/>
    <x v="0"/>
    <d v="2014-05-23T00:00:00"/>
    <x v="15"/>
    <d v="2021-02-05T00:00:00"/>
    <x v="36"/>
    <n v="29"/>
    <n v="0"/>
    <n v="14"/>
    <n v="0"/>
    <n v="0"/>
    <n v="2"/>
    <n v="2"/>
    <x v="12"/>
    <x v="0"/>
    <n v="1.9463151795760627"/>
    <n v="0"/>
    <x v="12"/>
    <n v="3.0212803144747982"/>
    <n v="7"/>
    <n v="0"/>
    <n v="0"/>
    <n v="0"/>
    <n v="0"/>
    <n v="0"/>
    <n v="0"/>
    <n v="0"/>
    <x v="2"/>
  </r>
  <r>
    <n v="6488"/>
    <n v="1959"/>
    <x v="34"/>
    <x v="0"/>
    <x v="0"/>
    <x v="1"/>
    <x v="1"/>
    <x v="0"/>
    <x v="1364"/>
    <x v="7"/>
    <n v="0"/>
    <n v="1"/>
    <x v="2"/>
    <d v="2014-04-06T00:00:00"/>
    <x v="469"/>
    <d v="2021-02-05T00:00:00"/>
    <x v="96"/>
    <n v="76"/>
    <n v="0"/>
    <n v="7"/>
    <n v="0"/>
    <n v="0"/>
    <n v="16"/>
    <n v="1"/>
    <x v="9"/>
    <x v="2"/>
    <n v="3.2728467120892257"/>
    <n v="2"/>
    <x v="13"/>
    <n v="1.7811145881736137"/>
    <n v="5"/>
    <n v="0"/>
    <n v="0"/>
    <n v="0"/>
    <n v="0"/>
    <n v="0"/>
    <n v="0"/>
    <n v="0"/>
    <x v="5"/>
  </r>
  <r>
    <n v="2066"/>
    <n v="1949"/>
    <x v="5"/>
    <x v="2"/>
    <x v="2"/>
    <x v="0"/>
    <x v="0"/>
    <x v="0"/>
    <x v="1365"/>
    <x v="7"/>
    <n v="0"/>
    <n v="1"/>
    <x v="2"/>
    <d v="2012-08-30T00:00:00"/>
    <x v="345"/>
    <d v="2021-02-05T00:00:00"/>
    <x v="68"/>
    <n v="70"/>
    <n v="0"/>
    <n v="11"/>
    <n v="2"/>
    <n v="8"/>
    <n v="23"/>
    <n v="1"/>
    <x v="12"/>
    <x v="0"/>
    <n v="2.0173456791993516"/>
    <n v="1"/>
    <x v="12"/>
    <n v="3.3423908304606358"/>
    <n v="6"/>
    <n v="0"/>
    <n v="0"/>
    <n v="0"/>
    <n v="0"/>
    <n v="0"/>
    <n v="0"/>
    <n v="0"/>
    <x v="0"/>
  </r>
  <r>
    <n v="195"/>
    <n v="1972"/>
    <x v="38"/>
    <x v="2"/>
    <x v="2"/>
    <x v="3"/>
    <x v="3"/>
    <x v="1"/>
    <x v="1366"/>
    <x v="7"/>
    <n v="1"/>
    <n v="0"/>
    <x v="2"/>
    <d v="2012-08-26T00:00:00"/>
    <x v="258"/>
    <d v="2021-02-05T00:00:00"/>
    <x v="1"/>
    <n v="125"/>
    <n v="17"/>
    <n v="52"/>
    <n v="3"/>
    <n v="19"/>
    <n v="30"/>
    <n v="4"/>
    <x v="8"/>
    <x v="2"/>
    <n v="4.9788412199600653"/>
    <n v="1"/>
    <x v="7"/>
    <n v="3.6455784479442555"/>
    <n v="8"/>
    <n v="0"/>
    <n v="0"/>
    <n v="1"/>
    <n v="0"/>
    <n v="0"/>
    <n v="1"/>
    <n v="0"/>
    <x v="0"/>
  </r>
  <r>
    <n v="8418"/>
    <n v="1958"/>
    <x v="18"/>
    <x v="3"/>
    <x v="1"/>
    <x v="3"/>
    <x v="3"/>
    <x v="1"/>
    <x v="1367"/>
    <x v="7"/>
    <n v="1"/>
    <n v="1"/>
    <x v="0"/>
    <d v="2014-03-30T00:00:00"/>
    <x v="603"/>
    <d v="2021-02-05T00:00:00"/>
    <x v="14"/>
    <n v="7"/>
    <n v="10"/>
    <n v="17"/>
    <n v="8"/>
    <n v="6"/>
    <n v="13"/>
    <n v="2"/>
    <x v="12"/>
    <x v="0"/>
    <n v="1.7272498377574625"/>
    <n v="0"/>
    <x v="12"/>
    <n v="3.3528793148772298"/>
    <n v="7"/>
    <n v="0"/>
    <n v="0"/>
    <n v="0"/>
    <n v="0"/>
    <n v="0"/>
    <n v="0"/>
    <n v="0"/>
    <x v="5"/>
  </r>
  <r>
    <n v="5247"/>
    <n v="1955"/>
    <x v="49"/>
    <x v="0"/>
    <x v="0"/>
    <x v="1"/>
    <x v="1"/>
    <x v="0"/>
    <x v="1368"/>
    <x v="7"/>
    <n v="1"/>
    <n v="1"/>
    <x v="0"/>
    <d v="2014-05-10T00:00:00"/>
    <x v="211"/>
    <d v="2021-02-05T00:00:00"/>
    <x v="97"/>
    <n v="31"/>
    <n v="0"/>
    <n v="6"/>
    <n v="2"/>
    <n v="1"/>
    <n v="5"/>
    <n v="2"/>
    <x v="1"/>
    <x v="0"/>
    <n v="1.1635111449177982"/>
    <n v="0"/>
    <x v="7"/>
    <n v="4.0816088244650324"/>
    <n v="4"/>
    <n v="0"/>
    <n v="0"/>
    <n v="0"/>
    <n v="0"/>
    <n v="0"/>
    <n v="0"/>
    <n v="0"/>
    <x v="0"/>
  </r>
  <r>
    <n v="7761"/>
    <n v="1978"/>
    <x v="37"/>
    <x v="3"/>
    <x v="1"/>
    <x v="0"/>
    <x v="0"/>
    <x v="0"/>
    <x v="1369"/>
    <x v="7"/>
    <n v="1"/>
    <n v="0"/>
    <x v="2"/>
    <d v="2013-08-01T00:00:00"/>
    <x v="389"/>
    <d v="2021-02-05T00:00:00"/>
    <x v="29"/>
    <n v="13"/>
    <n v="11"/>
    <n v="24"/>
    <n v="13"/>
    <n v="8"/>
    <n v="40"/>
    <n v="2"/>
    <x v="9"/>
    <x v="2"/>
    <n v="2.6805043229971028"/>
    <n v="0"/>
    <x v="7"/>
    <n v="3.7561601873479735"/>
    <n v="6"/>
    <n v="0"/>
    <n v="0"/>
    <n v="0"/>
    <n v="0"/>
    <n v="0"/>
    <n v="0"/>
    <n v="0"/>
    <x v="6"/>
  </r>
  <r>
    <n v="4271"/>
    <n v="1989"/>
    <x v="35"/>
    <x v="3"/>
    <x v="1"/>
    <x v="0"/>
    <x v="0"/>
    <x v="0"/>
    <x v="1370"/>
    <x v="7"/>
    <n v="1"/>
    <n v="0"/>
    <x v="2"/>
    <d v="2012-10-04T00:00:00"/>
    <x v="239"/>
    <d v="2021-02-05T00:00:00"/>
    <x v="67"/>
    <n v="46"/>
    <n v="35"/>
    <n v="69"/>
    <n v="84"/>
    <n v="41"/>
    <n v="66"/>
    <n v="6"/>
    <x v="6"/>
    <x v="2"/>
    <n v="4.1489734429507461"/>
    <n v="1"/>
    <x v="11"/>
    <n v="5.9351326500710702"/>
    <n v="7"/>
    <n v="0"/>
    <n v="0"/>
    <n v="0"/>
    <n v="0"/>
    <n v="0"/>
    <n v="0"/>
    <n v="0"/>
    <x v="2"/>
  </r>
  <r>
    <n v="6568"/>
    <n v="1984"/>
    <x v="32"/>
    <x v="2"/>
    <x v="2"/>
    <x v="1"/>
    <x v="1"/>
    <x v="0"/>
    <x v="1371"/>
    <x v="7"/>
    <n v="1"/>
    <n v="0"/>
    <x v="2"/>
    <d v="2013-03-28T00:00:00"/>
    <x v="154"/>
    <d v="2021-02-05T00:00:00"/>
    <x v="23"/>
    <n v="11"/>
    <n v="0"/>
    <n v="36"/>
    <n v="15"/>
    <n v="5"/>
    <n v="12"/>
    <n v="1"/>
    <x v="12"/>
    <x v="0"/>
    <n v="2.2750127134188278"/>
    <n v="0"/>
    <x v="12"/>
    <n v="2.9353005659181468"/>
    <n v="7"/>
    <n v="0"/>
    <n v="0"/>
    <n v="0"/>
    <n v="0"/>
    <n v="0"/>
    <n v="0"/>
    <n v="0"/>
    <x v="1"/>
  </r>
  <r>
    <n v="6201"/>
    <n v="1978"/>
    <x v="37"/>
    <x v="2"/>
    <x v="2"/>
    <x v="3"/>
    <x v="3"/>
    <x v="1"/>
    <x v="1372"/>
    <x v="7"/>
    <n v="1"/>
    <n v="1"/>
    <x v="0"/>
    <d v="2013-11-29T00:00:00"/>
    <x v="563"/>
    <d v="2021-02-05T00:00:00"/>
    <x v="99"/>
    <n v="22"/>
    <n v="2"/>
    <n v="14"/>
    <n v="0"/>
    <n v="1"/>
    <n v="10"/>
    <n v="2"/>
    <x v="12"/>
    <x v="0"/>
    <n v="1.9794500233951293"/>
    <n v="0"/>
    <x v="12"/>
    <n v="3.2129951959691234"/>
    <n v="7"/>
    <n v="0"/>
    <n v="0"/>
    <n v="0"/>
    <n v="0"/>
    <n v="0"/>
    <n v="0"/>
    <n v="1"/>
    <x v="0"/>
  </r>
  <r>
    <n v="3033"/>
    <n v="1963"/>
    <x v="52"/>
    <x v="1"/>
    <x v="1"/>
    <x v="0"/>
    <x v="0"/>
    <x v="0"/>
    <x v="1373"/>
    <x v="7"/>
    <n v="0"/>
    <n v="0"/>
    <x v="1"/>
    <d v="2013-05-11T00:00:00"/>
    <x v="151"/>
    <d v="2021-02-05T00:00:00"/>
    <x v="68"/>
    <n v="112"/>
    <n v="17"/>
    <n v="44"/>
    <n v="34"/>
    <n v="22"/>
    <n v="89"/>
    <n v="1"/>
    <x v="12"/>
    <x v="0"/>
    <n v="2.1245634722331492"/>
    <n v="5"/>
    <x v="12"/>
    <n v="2.8973623224345624"/>
    <n v="3"/>
    <n v="0"/>
    <n v="0"/>
    <n v="0"/>
    <n v="0"/>
    <n v="0"/>
    <n v="0"/>
    <n v="0"/>
    <x v="6"/>
  </r>
  <r>
    <n v="4119"/>
    <n v="1963"/>
    <x v="52"/>
    <x v="1"/>
    <x v="1"/>
    <x v="0"/>
    <x v="0"/>
    <x v="0"/>
    <x v="1373"/>
    <x v="7"/>
    <n v="0"/>
    <n v="0"/>
    <x v="1"/>
    <d v="2013-05-11T00:00:00"/>
    <x v="151"/>
    <d v="2021-02-05T00:00:00"/>
    <x v="68"/>
    <n v="112"/>
    <n v="17"/>
    <n v="44"/>
    <n v="34"/>
    <n v="22"/>
    <n v="89"/>
    <n v="1"/>
    <x v="12"/>
    <x v="0"/>
    <n v="2.0361824053118753"/>
    <n v="5"/>
    <x v="12"/>
    <n v="2.8960078300349559"/>
    <n v="3"/>
    <n v="0"/>
    <n v="0"/>
    <n v="0"/>
    <n v="0"/>
    <n v="0"/>
    <n v="0"/>
    <n v="0"/>
    <x v="5"/>
  </r>
  <r>
    <n v="8181"/>
    <n v="1978"/>
    <x v="37"/>
    <x v="3"/>
    <x v="1"/>
    <x v="3"/>
    <x v="3"/>
    <x v="1"/>
    <x v="1374"/>
    <x v="7"/>
    <n v="1"/>
    <n v="0"/>
    <x v="2"/>
    <d v="2013-09-13T00:00:00"/>
    <x v="604"/>
    <d v="2021-02-05T00:00:00"/>
    <x v="25"/>
    <n v="51"/>
    <n v="12"/>
    <n v="49"/>
    <n v="17"/>
    <n v="24"/>
    <n v="24"/>
    <n v="3"/>
    <x v="6"/>
    <x v="2"/>
    <n v="4.1891289783870045"/>
    <n v="1"/>
    <x v="12"/>
    <n v="3.3105495828052431"/>
    <n v="8"/>
    <n v="0"/>
    <n v="0"/>
    <n v="0"/>
    <n v="0"/>
    <n v="0"/>
    <n v="0"/>
    <n v="0"/>
    <x v="0"/>
  </r>
  <r>
    <n v="1606"/>
    <n v="1971"/>
    <x v="2"/>
    <x v="2"/>
    <x v="2"/>
    <x v="0"/>
    <x v="0"/>
    <x v="0"/>
    <x v="1375"/>
    <x v="7"/>
    <n v="1"/>
    <n v="0"/>
    <x v="2"/>
    <d v="2013-05-15T00:00:00"/>
    <x v="511"/>
    <d v="2021-02-05T00:00:00"/>
    <x v="88"/>
    <n v="3"/>
    <n v="1"/>
    <n v="8"/>
    <n v="4"/>
    <n v="3"/>
    <n v="3"/>
    <n v="1"/>
    <x v="1"/>
    <x v="0"/>
    <n v="0.73008218155525828"/>
    <n v="0"/>
    <x v="13"/>
    <n v="1.9878769055180685"/>
    <n v="8"/>
    <n v="0"/>
    <n v="0"/>
    <n v="0"/>
    <n v="0"/>
    <n v="0"/>
    <n v="0"/>
    <n v="0"/>
    <x v="3"/>
  </r>
  <r>
    <n v="1519"/>
    <n v="1972"/>
    <x v="38"/>
    <x v="0"/>
    <x v="0"/>
    <x v="3"/>
    <x v="3"/>
    <x v="1"/>
    <x v="1376"/>
    <x v="7"/>
    <n v="1"/>
    <n v="1"/>
    <x v="0"/>
    <d v="2013-06-22T00:00:00"/>
    <x v="524"/>
    <d v="2021-02-05T00:00:00"/>
    <x v="38"/>
    <n v="38"/>
    <n v="4"/>
    <n v="22"/>
    <n v="3"/>
    <n v="3"/>
    <n v="3"/>
    <n v="3"/>
    <x v="9"/>
    <x v="2"/>
    <n v="3.0577035744206391"/>
    <n v="0"/>
    <x v="12"/>
    <n v="3.3693440080059931"/>
    <n v="8"/>
    <n v="0"/>
    <n v="0"/>
    <n v="0"/>
    <n v="0"/>
    <n v="0"/>
    <n v="1"/>
    <n v="0"/>
    <x v="0"/>
  </r>
  <r>
    <n v="9080"/>
    <n v="1972"/>
    <x v="38"/>
    <x v="0"/>
    <x v="0"/>
    <x v="3"/>
    <x v="3"/>
    <x v="1"/>
    <x v="1376"/>
    <x v="7"/>
    <n v="1"/>
    <n v="1"/>
    <x v="0"/>
    <d v="2013-06-22T00:00:00"/>
    <x v="524"/>
    <d v="2021-02-05T00:00:00"/>
    <x v="38"/>
    <n v="38"/>
    <n v="4"/>
    <n v="22"/>
    <n v="3"/>
    <n v="3"/>
    <n v="3"/>
    <n v="3"/>
    <x v="9"/>
    <x v="2"/>
    <n v="2.9304650566944681"/>
    <n v="0"/>
    <x v="12"/>
    <n v="3.1314068251877458"/>
    <n v="8"/>
    <n v="0"/>
    <n v="0"/>
    <n v="0"/>
    <n v="0"/>
    <n v="0"/>
    <n v="0"/>
    <n v="0"/>
    <x v="0"/>
  </r>
  <r>
    <n v="4877"/>
    <n v="1973"/>
    <x v="3"/>
    <x v="1"/>
    <x v="1"/>
    <x v="1"/>
    <x v="1"/>
    <x v="0"/>
    <x v="1377"/>
    <x v="7"/>
    <n v="0"/>
    <n v="1"/>
    <x v="2"/>
    <d v="2014-03-04T00:00:00"/>
    <x v="365"/>
    <d v="2021-02-05T00:00:00"/>
    <x v="38"/>
    <n v="34"/>
    <n v="0"/>
    <n v="7"/>
    <n v="0"/>
    <n v="0"/>
    <n v="0"/>
    <n v="1"/>
    <x v="1"/>
    <x v="0"/>
    <n v="1.2008357329266273"/>
    <n v="0"/>
    <x v="12"/>
    <n v="2.8540702818373562"/>
    <n v="7"/>
    <n v="0"/>
    <n v="0"/>
    <n v="0"/>
    <n v="0"/>
    <n v="0"/>
    <n v="0"/>
    <n v="0"/>
    <x v="2"/>
  </r>
  <r>
    <n v="3629"/>
    <n v="1978"/>
    <x v="37"/>
    <x v="2"/>
    <x v="2"/>
    <x v="3"/>
    <x v="3"/>
    <x v="1"/>
    <x v="1378"/>
    <x v="7"/>
    <n v="1"/>
    <n v="0"/>
    <x v="2"/>
    <d v="2012-12-19T00:00:00"/>
    <x v="178"/>
    <d v="2021-02-05T00:00:00"/>
    <x v="43"/>
    <n v="76"/>
    <n v="3"/>
    <n v="31"/>
    <n v="4"/>
    <n v="4"/>
    <n v="27"/>
    <n v="2"/>
    <x v="9"/>
    <x v="2"/>
    <n v="2.7496124555935482"/>
    <n v="1"/>
    <x v="12"/>
    <n v="2.9081596707910227"/>
    <n v="7"/>
    <n v="0"/>
    <n v="0"/>
    <n v="0"/>
    <n v="0"/>
    <n v="0"/>
    <n v="0"/>
    <n v="0"/>
    <x v="4"/>
  </r>
  <r>
    <n v="3120"/>
    <n v="1981"/>
    <x v="28"/>
    <x v="2"/>
    <x v="2"/>
    <x v="0"/>
    <x v="0"/>
    <x v="0"/>
    <x v="1379"/>
    <x v="7"/>
    <n v="1"/>
    <n v="0"/>
    <x v="2"/>
    <d v="2013-08-28T00:00:00"/>
    <x v="208"/>
    <d v="2021-02-05T00:00:00"/>
    <x v="92"/>
    <n v="6"/>
    <n v="1"/>
    <n v="10"/>
    <n v="0"/>
    <n v="1"/>
    <n v="4"/>
    <n v="1"/>
    <x v="1"/>
    <x v="0"/>
    <n v="0.83698298514286062"/>
    <n v="0"/>
    <x v="13"/>
    <n v="1.71030422506"/>
    <n v="8"/>
    <n v="0"/>
    <n v="0"/>
    <n v="0"/>
    <n v="0"/>
    <n v="0"/>
    <n v="0"/>
    <n v="1"/>
    <x v="4"/>
  </r>
  <r>
    <n v="1381"/>
    <n v="1982"/>
    <x v="1"/>
    <x v="0"/>
    <x v="0"/>
    <x v="3"/>
    <x v="3"/>
    <x v="1"/>
    <x v="1380"/>
    <x v="7"/>
    <n v="1"/>
    <n v="0"/>
    <x v="2"/>
    <d v="2014-01-28T00:00:00"/>
    <x v="534"/>
    <d v="2021-02-05T00:00:00"/>
    <x v="55"/>
    <n v="172"/>
    <n v="3"/>
    <n v="115"/>
    <n v="16"/>
    <n v="0"/>
    <n v="18"/>
    <n v="5"/>
    <x v="4"/>
    <x v="2"/>
    <n v="5.8838859886657096"/>
    <n v="1"/>
    <x v="8"/>
    <n v="5.1794168886630487"/>
    <n v="8"/>
    <n v="0"/>
    <n v="0"/>
    <n v="0"/>
    <n v="0"/>
    <n v="0"/>
    <n v="1"/>
    <n v="0"/>
    <x v="0"/>
  </r>
  <r>
    <n v="1545"/>
    <n v="1986"/>
    <x v="22"/>
    <x v="2"/>
    <x v="2"/>
    <x v="1"/>
    <x v="1"/>
    <x v="0"/>
    <x v="1381"/>
    <x v="7"/>
    <n v="1"/>
    <n v="0"/>
    <x v="2"/>
    <d v="2013-08-02T00:00:00"/>
    <x v="443"/>
    <d v="2021-02-05T00:00:00"/>
    <x v="59"/>
    <n v="120"/>
    <n v="19"/>
    <n v="206"/>
    <n v="25"/>
    <n v="19"/>
    <n v="54"/>
    <n v="6"/>
    <x v="5"/>
    <x v="1"/>
    <n v="6.9502561879630314"/>
    <n v="2"/>
    <x v="8"/>
    <n v="4.9966840478511569"/>
    <n v="8"/>
    <n v="0"/>
    <n v="0"/>
    <n v="0"/>
    <n v="0"/>
    <n v="0"/>
    <n v="0"/>
    <n v="0"/>
    <x v="0"/>
  </r>
  <r>
    <n v="833"/>
    <n v="1955"/>
    <x v="49"/>
    <x v="1"/>
    <x v="1"/>
    <x v="1"/>
    <x v="1"/>
    <x v="0"/>
    <x v="1382"/>
    <x v="7"/>
    <n v="1"/>
    <n v="1"/>
    <x v="0"/>
    <d v="2014-03-30T00:00:00"/>
    <x v="603"/>
    <d v="2021-02-05T00:00:00"/>
    <x v="21"/>
    <n v="56"/>
    <n v="0"/>
    <n v="14"/>
    <n v="0"/>
    <n v="0"/>
    <n v="2"/>
    <n v="3"/>
    <x v="9"/>
    <x v="2"/>
    <n v="3.07463315770655"/>
    <n v="0"/>
    <x v="12"/>
    <n v="3.3203141404197498"/>
    <n v="7"/>
    <n v="0"/>
    <n v="0"/>
    <n v="0"/>
    <n v="0"/>
    <n v="0"/>
    <n v="0"/>
    <n v="0"/>
    <x v="0"/>
  </r>
  <r>
    <n v="3565"/>
    <n v="1955"/>
    <x v="49"/>
    <x v="1"/>
    <x v="1"/>
    <x v="1"/>
    <x v="1"/>
    <x v="0"/>
    <x v="1382"/>
    <x v="7"/>
    <n v="1"/>
    <n v="1"/>
    <x v="0"/>
    <d v="2014-03-30T00:00:00"/>
    <x v="603"/>
    <d v="2021-02-05T00:00:00"/>
    <x v="21"/>
    <n v="56"/>
    <n v="0"/>
    <n v="14"/>
    <n v="0"/>
    <n v="0"/>
    <n v="2"/>
    <n v="3"/>
    <x v="9"/>
    <x v="2"/>
    <n v="2.6343530859367656"/>
    <n v="0"/>
    <x v="12"/>
    <n v="3.3340717230837114"/>
    <n v="7"/>
    <n v="0"/>
    <n v="0"/>
    <n v="0"/>
    <n v="0"/>
    <n v="0"/>
    <n v="0"/>
    <n v="0"/>
    <x v="0"/>
  </r>
  <r>
    <n v="3526"/>
    <n v="1968"/>
    <x v="43"/>
    <x v="0"/>
    <x v="0"/>
    <x v="1"/>
    <x v="1"/>
    <x v="0"/>
    <x v="1383"/>
    <x v="7"/>
    <n v="1"/>
    <n v="1"/>
    <x v="0"/>
    <d v="2014-01-27T00:00:00"/>
    <x v="341"/>
    <d v="2021-02-05T00:00:00"/>
    <x v="33"/>
    <n v="32"/>
    <n v="0"/>
    <n v="5"/>
    <n v="0"/>
    <n v="0"/>
    <n v="1"/>
    <n v="2"/>
    <x v="1"/>
    <x v="0"/>
    <n v="0.86900432867402566"/>
    <n v="0"/>
    <x v="12"/>
    <n v="2.6888754223896156"/>
    <n v="7"/>
    <n v="0"/>
    <n v="0"/>
    <n v="0"/>
    <n v="0"/>
    <n v="0"/>
    <n v="0"/>
    <n v="0"/>
    <x v="0"/>
  </r>
  <r>
    <n v="6619"/>
    <n v="1978"/>
    <x v="37"/>
    <x v="2"/>
    <x v="2"/>
    <x v="1"/>
    <x v="1"/>
    <x v="0"/>
    <x v="1384"/>
    <x v="7"/>
    <n v="1"/>
    <n v="1"/>
    <x v="0"/>
    <d v="2013-01-02T00:00:00"/>
    <x v="71"/>
    <d v="2021-02-05T00:00:00"/>
    <x v="42"/>
    <n v="22"/>
    <n v="1"/>
    <n v="13"/>
    <n v="4"/>
    <n v="0"/>
    <n v="4"/>
    <n v="2"/>
    <x v="1"/>
    <x v="0"/>
    <n v="0.98052687960935481"/>
    <n v="0"/>
    <x v="12"/>
    <n v="2.6914322050464445"/>
    <n v="7"/>
    <n v="0"/>
    <n v="0"/>
    <n v="0"/>
    <n v="0"/>
    <n v="0"/>
    <n v="0"/>
    <n v="0"/>
    <x v="0"/>
  </r>
  <r>
    <n v="2525"/>
    <n v="1974"/>
    <x v="9"/>
    <x v="0"/>
    <x v="0"/>
    <x v="1"/>
    <x v="1"/>
    <x v="0"/>
    <x v="1385"/>
    <x v="7"/>
    <n v="0"/>
    <n v="0"/>
    <x v="1"/>
    <d v="2012-09-14T00:00:00"/>
    <x v="184"/>
    <d v="2021-02-05T00:00:00"/>
    <x v="88"/>
    <n v="153"/>
    <n v="64"/>
    <n v="123"/>
    <n v="116"/>
    <n v="64"/>
    <n v="14"/>
    <n v="2"/>
    <x v="8"/>
    <x v="2"/>
    <n v="4.9341024451718791"/>
    <n v="2"/>
    <x v="4"/>
    <n v="8.6722736686991091"/>
    <n v="6"/>
    <n v="0"/>
    <n v="0"/>
    <n v="0"/>
    <n v="0"/>
    <n v="0"/>
    <n v="1"/>
    <n v="0"/>
    <x v="4"/>
  </r>
  <r>
    <n v="7254"/>
    <n v="1969"/>
    <x v="16"/>
    <x v="2"/>
    <x v="2"/>
    <x v="0"/>
    <x v="0"/>
    <x v="0"/>
    <x v="1386"/>
    <x v="7"/>
    <n v="1"/>
    <n v="0"/>
    <x v="2"/>
    <d v="2013-12-27T00:00:00"/>
    <x v="150"/>
    <d v="2021-02-05T00:00:00"/>
    <x v="80"/>
    <n v="39"/>
    <n v="0"/>
    <n v="56"/>
    <n v="20"/>
    <n v="8"/>
    <n v="14"/>
    <n v="3"/>
    <x v="9"/>
    <x v="2"/>
    <n v="2.8083924531079361"/>
    <n v="1"/>
    <x v="12"/>
    <n v="3.3741552049281456"/>
    <n v="7"/>
    <n v="0"/>
    <n v="0"/>
    <n v="0"/>
    <n v="0"/>
    <n v="0"/>
    <n v="0"/>
    <n v="0"/>
    <x v="3"/>
  </r>
  <r>
    <n v="8775"/>
    <n v="1969"/>
    <x v="16"/>
    <x v="2"/>
    <x v="2"/>
    <x v="0"/>
    <x v="0"/>
    <x v="0"/>
    <x v="1386"/>
    <x v="7"/>
    <n v="1"/>
    <n v="0"/>
    <x v="2"/>
    <d v="2013-12-27T00:00:00"/>
    <x v="150"/>
    <d v="2021-02-05T00:00:00"/>
    <x v="80"/>
    <n v="39"/>
    <n v="0"/>
    <n v="56"/>
    <n v="20"/>
    <n v="8"/>
    <n v="14"/>
    <n v="3"/>
    <x v="9"/>
    <x v="2"/>
    <n v="3.2191047089540707"/>
    <n v="1"/>
    <x v="12"/>
    <n v="2.7904145803603231"/>
    <n v="7"/>
    <n v="0"/>
    <n v="0"/>
    <n v="0"/>
    <n v="0"/>
    <n v="0"/>
    <n v="0"/>
    <n v="0"/>
    <x v="6"/>
  </r>
  <r>
    <n v="9422"/>
    <n v="1989"/>
    <x v="35"/>
    <x v="2"/>
    <x v="2"/>
    <x v="1"/>
    <x v="1"/>
    <x v="0"/>
    <x v="1387"/>
    <x v="7"/>
    <n v="1"/>
    <n v="0"/>
    <x v="2"/>
    <d v="2013-05-31T00:00:00"/>
    <x v="605"/>
    <d v="2021-02-05T00:00:00"/>
    <x v="41"/>
    <n v="36"/>
    <n v="2"/>
    <n v="42"/>
    <n v="20"/>
    <n v="21"/>
    <n v="10"/>
    <n v="2"/>
    <x v="12"/>
    <x v="0"/>
    <n v="2.0528009509757403"/>
    <n v="1"/>
    <x v="7"/>
    <n v="4.0955809486067176"/>
    <n v="3"/>
    <n v="0"/>
    <n v="0"/>
    <n v="0"/>
    <n v="0"/>
    <n v="0"/>
    <n v="0"/>
    <n v="0"/>
    <x v="6"/>
  </r>
  <r>
    <n v="10492"/>
    <n v="1959"/>
    <x v="34"/>
    <x v="2"/>
    <x v="2"/>
    <x v="0"/>
    <x v="0"/>
    <x v="0"/>
    <x v="1388"/>
    <x v="7"/>
    <n v="2"/>
    <n v="1"/>
    <x v="3"/>
    <d v="2014-06-24T00:00:00"/>
    <x v="606"/>
    <d v="2021-02-05T00:00:00"/>
    <x v="54"/>
    <n v="2"/>
    <n v="0"/>
    <n v="5"/>
    <n v="2"/>
    <n v="0"/>
    <n v="1"/>
    <n v="1"/>
    <x v="0"/>
    <x v="0"/>
    <n v="-0.20635594598431864"/>
    <n v="0"/>
    <x v="12"/>
    <n v="2.7433555106435539"/>
    <n v="2"/>
    <n v="0"/>
    <n v="0"/>
    <n v="0"/>
    <n v="0"/>
    <n v="0"/>
    <n v="0"/>
    <n v="0"/>
    <x v="2"/>
  </r>
  <r>
    <n v="4867"/>
    <n v="1968"/>
    <x v="43"/>
    <x v="0"/>
    <x v="0"/>
    <x v="3"/>
    <x v="3"/>
    <x v="1"/>
    <x v="1389"/>
    <x v="7"/>
    <n v="1"/>
    <n v="1"/>
    <x v="0"/>
    <d v="2013-09-20T00:00:00"/>
    <x v="607"/>
    <d v="2021-02-05T00:00:00"/>
    <x v="38"/>
    <n v="58"/>
    <n v="0"/>
    <n v="18"/>
    <n v="2"/>
    <n v="0"/>
    <n v="10"/>
    <n v="4"/>
    <x v="9"/>
    <x v="2"/>
    <n v="3.1300493180574054"/>
    <n v="0"/>
    <x v="7"/>
    <n v="4.1540688918815896"/>
    <n v="7"/>
    <n v="0"/>
    <n v="0"/>
    <n v="0"/>
    <n v="0"/>
    <n v="0"/>
    <n v="0"/>
    <n v="0"/>
    <x v="0"/>
  </r>
  <r>
    <n v="5939"/>
    <n v="1971"/>
    <x v="2"/>
    <x v="2"/>
    <x v="2"/>
    <x v="0"/>
    <x v="0"/>
    <x v="0"/>
    <x v="1390"/>
    <x v="7"/>
    <n v="1"/>
    <n v="1"/>
    <x v="0"/>
    <d v="2014-01-17T00:00:00"/>
    <x v="390"/>
    <d v="2021-02-05T00:00:00"/>
    <x v="28"/>
    <n v="43"/>
    <n v="5"/>
    <n v="28"/>
    <n v="7"/>
    <n v="6"/>
    <n v="33"/>
    <n v="4"/>
    <x v="9"/>
    <x v="2"/>
    <n v="3.0123390610165708"/>
    <n v="1"/>
    <x v="12"/>
    <n v="3.2536299537788347"/>
    <n v="5"/>
    <n v="0"/>
    <n v="0"/>
    <n v="0"/>
    <n v="0"/>
    <n v="0"/>
    <n v="0"/>
    <n v="0"/>
    <x v="0"/>
  </r>
  <r>
    <n v="4967"/>
    <n v="1960"/>
    <x v="11"/>
    <x v="0"/>
    <x v="0"/>
    <x v="0"/>
    <x v="0"/>
    <x v="0"/>
    <x v="1391"/>
    <x v="7"/>
    <n v="0"/>
    <n v="1"/>
    <x v="2"/>
    <d v="2013-03-29T00:00:00"/>
    <x v="300"/>
    <d v="2021-02-05T00:00:00"/>
    <x v="49"/>
    <n v="233"/>
    <n v="0"/>
    <n v="23"/>
    <n v="0"/>
    <n v="0"/>
    <n v="12"/>
    <n v="4"/>
    <x v="8"/>
    <x v="2"/>
    <n v="5.1183976673531397"/>
    <n v="1"/>
    <x v="8"/>
    <n v="5.2219146412672943"/>
    <n v="8"/>
    <n v="0"/>
    <n v="0"/>
    <n v="0"/>
    <n v="0"/>
    <n v="0"/>
    <n v="0"/>
    <n v="0"/>
    <x v="3"/>
  </r>
  <r>
    <n v="3525"/>
    <n v="1970"/>
    <x v="8"/>
    <x v="2"/>
    <x v="2"/>
    <x v="0"/>
    <x v="0"/>
    <x v="0"/>
    <x v="1392"/>
    <x v="7"/>
    <n v="1"/>
    <n v="1"/>
    <x v="0"/>
    <d v="2012-12-07T00:00:00"/>
    <x v="53"/>
    <d v="2021-02-05T00:00:00"/>
    <x v="49"/>
    <n v="12"/>
    <n v="0"/>
    <n v="4"/>
    <n v="0"/>
    <n v="0"/>
    <n v="1"/>
    <n v="1"/>
    <x v="1"/>
    <x v="0"/>
    <n v="0.95870199519885524"/>
    <n v="0"/>
    <x v="13"/>
    <n v="1.6238955476105863"/>
    <n v="7"/>
    <n v="0"/>
    <n v="0"/>
    <n v="0"/>
    <n v="0"/>
    <n v="0"/>
    <n v="0"/>
    <n v="0"/>
    <x v="0"/>
  </r>
  <r>
    <n v="7325"/>
    <n v="1986"/>
    <x v="22"/>
    <x v="0"/>
    <x v="0"/>
    <x v="0"/>
    <x v="0"/>
    <x v="0"/>
    <x v="1393"/>
    <x v="7"/>
    <n v="1"/>
    <n v="0"/>
    <x v="2"/>
    <d v="2013-06-29T00:00:00"/>
    <x v="190"/>
    <d v="2021-02-05T00:00:00"/>
    <x v="96"/>
    <n v="23"/>
    <n v="0"/>
    <n v="11"/>
    <n v="2"/>
    <n v="1"/>
    <n v="3"/>
    <n v="1"/>
    <x v="1"/>
    <x v="0"/>
    <n v="1.0743854352662281"/>
    <n v="0"/>
    <x v="12"/>
    <n v="2.8596937081250955"/>
    <n v="5"/>
    <n v="0"/>
    <n v="0"/>
    <n v="0"/>
    <n v="0"/>
    <n v="0"/>
    <n v="0"/>
    <n v="0"/>
    <x v="0"/>
  </r>
  <r>
    <n v="5313"/>
    <n v="1971"/>
    <x v="2"/>
    <x v="1"/>
    <x v="1"/>
    <x v="1"/>
    <x v="1"/>
    <x v="0"/>
    <x v="1394"/>
    <x v="7"/>
    <n v="1"/>
    <n v="1"/>
    <x v="0"/>
    <d v="2014-04-18T00:00:00"/>
    <x v="533"/>
    <d v="2021-02-05T00:00:00"/>
    <x v="55"/>
    <n v="30"/>
    <n v="0"/>
    <n v="11"/>
    <n v="0"/>
    <n v="0"/>
    <n v="3"/>
    <n v="3"/>
    <x v="12"/>
    <x v="0"/>
    <n v="2.1838856096512247"/>
    <n v="0"/>
    <x v="7"/>
    <n v="4.1846331279438775"/>
    <n v="5"/>
    <n v="0"/>
    <n v="0"/>
    <n v="0"/>
    <n v="0"/>
    <n v="0"/>
    <n v="0"/>
    <n v="0"/>
    <x v="0"/>
  </r>
  <r>
    <n v="6690"/>
    <n v="1966"/>
    <x v="33"/>
    <x v="1"/>
    <x v="1"/>
    <x v="1"/>
    <x v="1"/>
    <x v="0"/>
    <x v="1395"/>
    <x v="7"/>
    <n v="1"/>
    <n v="1"/>
    <x v="0"/>
    <d v="2013-03-14T00:00:00"/>
    <x v="608"/>
    <d v="2021-02-05T00:00:00"/>
    <x v="76"/>
    <n v="38"/>
    <n v="4"/>
    <n v="22"/>
    <n v="4"/>
    <n v="2"/>
    <n v="20"/>
    <n v="4"/>
    <x v="9"/>
    <x v="2"/>
    <n v="3.2110246180813182"/>
    <n v="1"/>
    <x v="12"/>
    <n v="3.0498348625109681"/>
    <n v="7"/>
    <n v="0"/>
    <n v="0"/>
    <n v="0"/>
    <n v="0"/>
    <n v="0"/>
    <n v="0"/>
    <n v="0"/>
    <x v="3"/>
  </r>
  <r>
    <n v="8799"/>
    <n v="1984"/>
    <x v="32"/>
    <x v="0"/>
    <x v="0"/>
    <x v="1"/>
    <x v="1"/>
    <x v="0"/>
    <x v="1396"/>
    <x v="7"/>
    <n v="1"/>
    <n v="0"/>
    <x v="2"/>
    <d v="2013-09-23T00:00:00"/>
    <x v="406"/>
    <d v="2021-02-05T00:00:00"/>
    <x v="63"/>
    <n v="70"/>
    <n v="6"/>
    <n v="69"/>
    <n v="2"/>
    <n v="3"/>
    <n v="3"/>
    <n v="3"/>
    <x v="9"/>
    <x v="2"/>
    <n v="2.954546648572006"/>
    <n v="1"/>
    <x v="7"/>
    <n v="4.2639662654338242"/>
    <n v="7"/>
    <n v="0"/>
    <n v="0"/>
    <n v="0"/>
    <n v="0"/>
    <n v="0"/>
    <n v="0"/>
    <n v="0"/>
    <x v="0"/>
  </r>
  <r>
    <n v="7912"/>
    <n v="1978"/>
    <x v="37"/>
    <x v="2"/>
    <x v="2"/>
    <x v="1"/>
    <x v="1"/>
    <x v="0"/>
    <x v="1397"/>
    <x v="7"/>
    <n v="1"/>
    <n v="0"/>
    <x v="2"/>
    <d v="2013-04-22T00:00:00"/>
    <x v="135"/>
    <d v="2021-02-05T00:00:00"/>
    <x v="11"/>
    <n v="8"/>
    <n v="15"/>
    <n v="27"/>
    <n v="0"/>
    <n v="20"/>
    <n v="33"/>
    <n v="2"/>
    <x v="9"/>
    <x v="2"/>
    <n v="3.2132453800305001"/>
    <n v="1"/>
    <x v="13"/>
    <n v="2.3446727795267588"/>
    <n v="8"/>
    <n v="0"/>
    <n v="0"/>
    <n v="1"/>
    <n v="0"/>
    <n v="0"/>
    <n v="0"/>
    <n v="0"/>
    <x v="1"/>
  </r>
  <r>
    <n v="9703"/>
    <n v="1970"/>
    <x v="8"/>
    <x v="0"/>
    <x v="0"/>
    <x v="1"/>
    <x v="1"/>
    <x v="0"/>
    <x v="1398"/>
    <x v="7"/>
    <n v="1"/>
    <n v="1"/>
    <x v="0"/>
    <d v="2012-10-15T00:00:00"/>
    <x v="314"/>
    <d v="2021-02-05T00:00:00"/>
    <x v="89"/>
    <n v="77"/>
    <n v="2"/>
    <n v="35"/>
    <n v="0"/>
    <n v="1"/>
    <n v="69"/>
    <n v="4"/>
    <x v="9"/>
    <x v="2"/>
    <n v="3.1833732031157438"/>
    <n v="2"/>
    <x v="13"/>
    <n v="2.3884478965511535"/>
    <n v="7"/>
    <n v="0"/>
    <n v="0"/>
    <n v="1"/>
    <n v="0"/>
    <n v="0"/>
    <n v="1"/>
    <n v="0"/>
    <x v="3"/>
  </r>
  <r>
    <n v="6983"/>
    <n v="1950"/>
    <x v="48"/>
    <x v="1"/>
    <x v="1"/>
    <x v="2"/>
    <x v="2"/>
    <x v="1"/>
    <x v="1399"/>
    <x v="7"/>
    <n v="1"/>
    <n v="1"/>
    <x v="0"/>
    <d v="2014-05-01T00:00:00"/>
    <x v="100"/>
    <d v="2021-02-05T00:00:00"/>
    <x v="50"/>
    <n v="23"/>
    <n v="2"/>
    <n v="17"/>
    <n v="2"/>
    <n v="1"/>
    <n v="0"/>
    <n v="2"/>
    <x v="12"/>
    <x v="0"/>
    <n v="2.3417732615279396"/>
    <n v="0"/>
    <x v="12"/>
    <n v="3.2755662275468729"/>
    <n v="7"/>
    <n v="0"/>
    <n v="0"/>
    <n v="0"/>
    <n v="0"/>
    <n v="0"/>
    <n v="0"/>
    <n v="0"/>
    <x v="2"/>
  </r>
  <r>
    <n v="3231"/>
    <n v="1973"/>
    <x v="3"/>
    <x v="2"/>
    <x v="2"/>
    <x v="1"/>
    <x v="1"/>
    <x v="0"/>
    <x v="1400"/>
    <x v="7"/>
    <n v="1"/>
    <n v="0"/>
    <x v="2"/>
    <d v="2013-11-25T00:00:00"/>
    <x v="127"/>
    <d v="2021-02-05T00:00:00"/>
    <x v="23"/>
    <n v="5"/>
    <n v="4"/>
    <n v="10"/>
    <n v="2"/>
    <n v="2"/>
    <n v="7"/>
    <n v="1"/>
    <x v="1"/>
    <x v="0"/>
    <n v="0.78819242271953072"/>
    <n v="0"/>
    <x v="12"/>
    <n v="2.8068683171824866"/>
    <n v="8"/>
    <n v="0"/>
    <n v="0"/>
    <n v="0"/>
    <n v="0"/>
    <n v="0"/>
    <n v="0"/>
    <n v="0"/>
    <x v="1"/>
  </r>
  <r>
    <n v="8143"/>
    <n v="1985"/>
    <x v="24"/>
    <x v="0"/>
    <x v="0"/>
    <x v="3"/>
    <x v="3"/>
    <x v="1"/>
    <x v="1401"/>
    <x v="7"/>
    <n v="0"/>
    <n v="0"/>
    <x v="1"/>
    <d v="2013-07-30T00:00:00"/>
    <x v="413"/>
    <d v="2021-02-05T00:00:00"/>
    <x v="92"/>
    <n v="202"/>
    <n v="2"/>
    <n v="46"/>
    <n v="3"/>
    <n v="2"/>
    <n v="10"/>
    <n v="2"/>
    <x v="6"/>
    <x v="2"/>
    <n v="4.0267006522866167"/>
    <n v="2"/>
    <x v="8"/>
    <n v="4.9566911771926359"/>
    <n v="7"/>
    <n v="1"/>
    <n v="0"/>
    <n v="0"/>
    <n v="1"/>
    <n v="0"/>
    <n v="1"/>
    <n v="0"/>
    <x v="0"/>
  </r>
  <r>
    <n v="6768"/>
    <n v="1962"/>
    <x v="39"/>
    <x v="2"/>
    <x v="2"/>
    <x v="2"/>
    <x v="2"/>
    <x v="1"/>
    <x v="1402"/>
    <x v="7"/>
    <n v="1"/>
    <n v="2"/>
    <x v="3"/>
    <d v="2013-01-12T00:00:00"/>
    <x v="349"/>
    <d v="2021-02-05T00:00:00"/>
    <x v="20"/>
    <n v="22"/>
    <n v="1"/>
    <n v="8"/>
    <n v="2"/>
    <n v="1"/>
    <n v="2"/>
    <n v="2"/>
    <x v="1"/>
    <x v="0"/>
    <n v="0.71530053626146084"/>
    <n v="0"/>
    <x v="12"/>
    <n v="2.6395160668779627"/>
    <n v="8"/>
    <n v="0"/>
    <n v="0"/>
    <n v="0"/>
    <n v="0"/>
    <n v="0"/>
    <n v="0"/>
    <n v="0"/>
    <x v="4"/>
  </r>
  <r>
    <n v="10380"/>
    <n v="1972"/>
    <x v="38"/>
    <x v="1"/>
    <x v="1"/>
    <x v="1"/>
    <x v="1"/>
    <x v="0"/>
    <x v="1403"/>
    <x v="7"/>
    <n v="1"/>
    <n v="0"/>
    <x v="2"/>
    <d v="2013-09-20T00:00:00"/>
    <x v="607"/>
    <d v="2021-02-05T00:00:00"/>
    <x v="93"/>
    <n v="40"/>
    <n v="1"/>
    <n v="40"/>
    <n v="4"/>
    <n v="3"/>
    <n v="18"/>
    <n v="1"/>
    <x v="9"/>
    <x v="2"/>
    <n v="3.0531747962749258"/>
    <n v="0"/>
    <x v="12"/>
    <n v="2.7636806470925102"/>
    <n v="8"/>
    <n v="0"/>
    <n v="0"/>
    <n v="0"/>
    <n v="0"/>
    <n v="0"/>
    <n v="0"/>
    <n v="0"/>
    <x v="2"/>
  </r>
  <r>
    <n v="10971"/>
    <n v="1977"/>
    <x v="4"/>
    <x v="2"/>
    <x v="2"/>
    <x v="3"/>
    <x v="3"/>
    <x v="1"/>
    <x v="1404"/>
    <x v="7"/>
    <n v="2"/>
    <n v="0"/>
    <x v="0"/>
    <d v="2012-09-03T00:00:00"/>
    <x v="394"/>
    <d v="2021-02-05T00:00:00"/>
    <x v="72"/>
    <n v="173"/>
    <n v="8"/>
    <n v="107"/>
    <n v="7"/>
    <n v="2"/>
    <n v="176"/>
    <n v="4"/>
    <x v="5"/>
    <x v="1"/>
    <n v="7.3042295763993028"/>
    <n v="2"/>
    <x v="12"/>
    <n v="3.3510067371980083"/>
    <n v="9"/>
    <n v="0"/>
    <n v="0"/>
    <n v="1"/>
    <n v="0"/>
    <n v="0"/>
    <n v="1"/>
    <n v="1"/>
    <x v="0"/>
  </r>
  <r>
    <n v="4939"/>
    <n v="1946"/>
    <x v="46"/>
    <x v="2"/>
    <x v="2"/>
    <x v="0"/>
    <x v="0"/>
    <x v="0"/>
    <x v="1405"/>
    <x v="7"/>
    <n v="0"/>
    <n v="0"/>
    <x v="1"/>
    <d v="2012-08-31T00:00:00"/>
    <x v="357"/>
    <d v="2021-02-05T00:00:00"/>
    <x v="55"/>
    <n v="84"/>
    <n v="5"/>
    <n v="38"/>
    <n v="150"/>
    <n v="12"/>
    <n v="28"/>
    <n v="2"/>
    <x v="6"/>
    <x v="2"/>
    <n v="3.6259983546941728"/>
    <n v="1"/>
    <x v="11"/>
    <n v="5.7336051550030058"/>
    <n v="7"/>
    <n v="0"/>
    <n v="0"/>
    <n v="0"/>
    <n v="0"/>
    <n v="0"/>
    <n v="0"/>
    <n v="0"/>
    <x v="1"/>
  </r>
  <r>
    <n v="8652"/>
    <n v="1946"/>
    <x v="46"/>
    <x v="2"/>
    <x v="2"/>
    <x v="0"/>
    <x v="0"/>
    <x v="0"/>
    <x v="1405"/>
    <x v="7"/>
    <n v="0"/>
    <n v="0"/>
    <x v="1"/>
    <d v="2012-08-31T00:00:00"/>
    <x v="357"/>
    <d v="2021-02-05T00:00:00"/>
    <x v="55"/>
    <n v="84"/>
    <n v="5"/>
    <n v="38"/>
    <n v="150"/>
    <n v="12"/>
    <n v="28"/>
    <n v="2"/>
    <x v="6"/>
    <x v="2"/>
    <n v="3.7105438777393904"/>
    <n v="1"/>
    <x v="11"/>
    <n v="5.6671513108958242"/>
    <n v="7"/>
    <n v="0"/>
    <n v="0"/>
    <n v="0"/>
    <n v="0"/>
    <n v="0"/>
    <n v="0"/>
    <n v="0"/>
    <x v="3"/>
  </r>
  <r>
    <n v="5154"/>
    <n v="1972"/>
    <x v="38"/>
    <x v="1"/>
    <x v="1"/>
    <x v="2"/>
    <x v="2"/>
    <x v="1"/>
    <x v="1405"/>
    <x v="7"/>
    <n v="1"/>
    <n v="0"/>
    <x v="2"/>
    <d v="2013-08-11T00:00:00"/>
    <x v="609"/>
    <d v="2021-02-05T00:00:00"/>
    <x v="10"/>
    <n v="26"/>
    <n v="3"/>
    <n v="13"/>
    <n v="2"/>
    <n v="10"/>
    <n v="0"/>
    <n v="1"/>
    <x v="12"/>
    <x v="0"/>
    <n v="1.9252913815235411"/>
    <n v="0"/>
    <x v="12"/>
    <n v="3.0184696825198785"/>
    <n v="6"/>
    <n v="0"/>
    <n v="0"/>
    <n v="0"/>
    <n v="0"/>
    <n v="0"/>
    <n v="0"/>
    <n v="0"/>
    <x v="0"/>
  </r>
  <r>
    <n v="3007"/>
    <n v="1966"/>
    <x v="33"/>
    <x v="2"/>
    <x v="2"/>
    <x v="0"/>
    <x v="0"/>
    <x v="0"/>
    <x v="1406"/>
    <x v="7"/>
    <n v="1"/>
    <n v="1"/>
    <x v="0"/>
    <d v="2012-10-04T00:00:00"/>
    <x v="239"/>
    <d v="2021-02-05T00:00:00"/>
    <x v="92"/>
    <n v="27"/>
    <n v="2"/>
    <n v="10"/>
    <n v="0"/>
    <n v="0"/>
    <n v="1"/>
    <n v="2"/>
    <x v="1"/>
    <x v="0"/>
    <n v="1.2170413608071422"/>
    <n v="0"/>
    <x v="12"/>
    <n v="3.3517237809210467"/>
    <n v="8"/>
    <n v="0"/>
    <n v="0"/>
    <n v="0"/>
    <n v="0"/>
    <n v="0"/>
    <n v="0"/>
    <n v="0"/>
    <x v="2"/>
  </r>
  <r>
    <n v="5513"/>
    <n v="1966"/>
    <x v="33"/>
    <x v="2"/>
    <x v="2"/>
    <x v="0"/>
    <x v="0"/>
    <x v="0"/>
    <x v="1406"/>
    <x v="7"/>
    <n v="1"/>
    <n v="1"/>
    <x v="0"/>
    <d v="2012-10-04T00:00:00"/>
    <x v="239"/>
    <d v="2021-02-05T00:00:00"/>
    <x v="92"/>
    <n v="27"/>
    <n v="2"/>
    <n v="10"/>
    <n v="0"/>
    <n v="0"/>
    <n v="1"/>
    <n v="2"/>
    <x v="1"/>
    <x v="0"/>
    <n v="1.1905725180911715"/>
    <n v="0"/>
    <x v="12"/>
    <n v="2.8098885011213328"/>
    <n v="8"/>
    <n v="0"/>
    <n v="0"/>
    <n v="0"/>
    <n v="0"/>
    <n v="0"/>
    <n v="0"/>
    <n v="0"/>
    <x v="0"/>
  </r>
  <r>
    <n v="9396"/>
    <n v="1978"/>
    <x v="37"/>
    <x v="0"/>
    <x v="0"/>
    <x v="1"/>
    <x v="1"/>
    <x v="0"/>
    <x v="1407"/>
    <x v="7"/>
    <n v="1"/>
    <n v="0"/>
    <x v="2"/>
    <d v="2012-11-23T00:00:00"/>
    <x v="398"/>
    <d v="2021-02-05T00:00:00"/>
    <x v="0"/>
    <n v="9"/>
    <n v="0"/>
    <n v="6"/>
    <n v="4"/>
    <n v="1"/>
    <n v="5"/>
    <n v="1"/>
    <x v="1"/>
    <x v="0"/>
    <n v="0.6104939445150126"/>
    <n v="0"/>
    <x v="13"/>
    <n v="2.3275658905309"/>
    <n v="9"/>
    <n v="0"/>
    <n v="0"/>
    <n v="0"/>
    <n v="0"/>
    <n v="0"/>
    <n v="0"/>
    <n v="0"/>
    <x v="3"/>
  </r>
  <r>
    <n v="933"/>
    <n v="1978"/>
    <x v="37"/>
    <x v="0"/>
    <x v="0"/>
    <x v="1"/>
    <x v="1"/>
    <x v="0"/>
    <x v="1407"/>
    <x v="7"/>
    <n v="1"/>
    <n v="0"/>
    <x v="2"/>
    <d v="2012-11-23T00:00:00"/>
    <x v="398"/>
    <d v="2021-02-05T00:00:00"/>
    <x v="0"/>
    <n v="9"/>
    <n v="0"/>
    <n v="6"/>
    <n v="4"/>
    <n v="1"/>
    <n v="5"/>
    <n v="1"/>
    <x v="1"/>
    <x v="0"/>
    <n v="0.74506138770346109"/>
    <n v="0"/>
    <x v="13"/>
    <n v="2.1467444302888237"/>
    <n v="9"/>
    <n v="0"/>
    <n v="0"/>
    <n v="0"/>
    <n v="0"/>
    <n v="0"/>
    <n v="0"/>
    <n v="0"/>
    <x v="0"/>
  </r>
  <r>
    <n v="2534"/>
    <n v="1953"/>
    <x v="19"/>
    <x v="2"/>
    <x v="2"/>
    <x v="1"/>
    <x v="1"/>
    <x v="0"/>
    <x v="1408"/>
    <x v="7"/>
    <n v="0"/>
    <n v="1"/>
    <x v="2"/>
    <d v="2014-04-21T00:00:00"/>
    <x v="536"/>
    <d v="2021-02-05T00:00:00"/>
    <x v="15"/>
    <n v="97"/>
    <n v="1"/>
    <n v="41"/>
    <n v="6"/>
    <n v="2"/>
    <n v="41"/>
    <n v="2"/>
    <x v="6"/>
    <x v="2"/>
    <n v="3.7627356851850733"/>
    <n v="1"/>
    <x v="12"/>
    <n v="3.0155833414512796"/>
    <n v="7"/>
    <n v="0"/>
    <n v="0"/>
    <n v="0"/>
    <n v="0"/>
    <n v="0"/>
    <n v="0"/>
    <n v="0"/>
    <x v="6"/>
  </r>
  <r>
    <n v="1998"/>
    <n v="1976"/>
    <x v="0"/>
    <x v="2"/>
    <x v="2"/>
    <x v="3"/>
    <x v="3"/>
    <x v="1"/>
    <x v="1409"/>
    <x v="7"/>
    <n v="1"/>
    <n v="0"/>
    <x v="2"/>
    <d v="2014-02-07T00:00:00"/>
    <x v="6"/>
    <d v="2021-02-05T00:00:00"/>
    <x v="71"/>
    <n v="34"/>
    <n v="6"/>
    <n v="21"/>
    <n v="11"/>
    <n v="4"/>
    <n v="8"/>
    <n v="1"/>
    <x v="12"/>
    <x v="0"/>
    <n v="1.866707793601283"/>
    <n v="1"/>
    <x v="12"/>
    <n v="3.2020496458915004"/>
    <n v="6"/>
    <n v="0"/>
    <n v="0"/>
    <n v="0"/>
    <n v="0"/>
    <n v="0"/>
    <n v="0"/>
    <n v="0"/>
    <x v="2"/>
  </r>
  <r>
    <n v="1250"/>
    <n v="1976"/>
    <x v="0"/>
    <x v="2"/>
    <x v="2"/>
    <x v="3"/>
    <x v="3"/>
    <x v="1"/>
    <x v="1409"/>
    <x v="7"/>
    <n v="1"/>
    <n v="0"/>
    <x v="2"/>
    <d v="2014-02-07T00:00:00"/>
    <x v="6"/>
    <d v="2021-02-05T00:00:00"/>
    <x v="71"/>
    <n v="34"/>
    <n v="6"/>
    <n v="21"/>
    <n v="11"/>
    <n v="4"/>
    <n v="8"/>
    <n v="1"/>
    <x v="12"/>
    <x v="0"/>
    <n v="2.334215588793628"/>
    <n v="1"/>
    <x v="12"/>
    <n v="2.9009763178987371"/>
    <n v="6"/>
    <n v="0"/>
    <n v="0"/>
    <n v="0"/>
    <n v="0"/>
    <n v="0"/>
    <n v="0"/>
    <n v="0"/>
    <x v="0"/>
  </r>
  <r>
    <n v="679"/>
    <n v="1957"/>
    <x v="50"/>
    <x v="0"/>
    <x v="0"/>
    <x v="1"/>
    <x v="1"/>
    <x v="0"/>
    <x v="1410"/>
    <x v="7"/>
    <n v="1"/>
    <n v="1"/>
    <x v="0"/>
    <d v="2012-09-20T00:00:00"/>
    <x v="470"/>
    <d v="2021-02-05T00:00:00"/>
    <x v="92"/>
    <n v="13"/>
    <n v="4"/>
    <n v="20"/>
    <n v="0"/>
    <n v="0"/>
    <n v="1"/>
    <n v="2"/>
    <x v="1"/>
    <x v="0"/>
    <n v="0.79745874805077466"/>
    <n v="0"/>
    <x v="12"/>
    <n v="2.8027749016914822"/>
    <n v="9"/>
    <n v="0"/>
    <n v="0"/>
    <n v="0"/>
    <n v="0"/>
    <n v="0"/>
    <n v="0"/>
    <n v="0"/>
    <x v="0"/>
  </r>
  <r>
    <n v="8832"/>
    <n v="1976"/>
    <x v="0"/>
    <x v="1"/>
    <x v="1"/>
    <x v="0"/>
    <x v="0"/>
    <x v="0"/>
    <x v="1411"/>
    <x v="7"/>
    <n v="1"/>
    <n v="0"/>
    <x v="2"/>
    <d v="2012-09-12T00:00:00"/>
    <x v="64"/>
    <d v="2021-02-05T00:00:00"/>
    <x v="50"/>
    <n v="37"/>
    <n v="5"/>
    <n v="56"/>
    <n v="12"/>
    <n v="8"/>
    <n v="5"/>
    <n v="2"/>
    <x v="9"/>
    <x v="2"/>
    <n v="3.1016977155063477"/>
    <n v="0"/>
    <x v="7"/>
    <n v="4.369890368138786"/>
    <n v="7"/>
    <n v="0"/>
    <n v="0"/>
    <n v="0"/>
    <n v="0"/>
    <n v="0"/>
    <n v="0"/>
    <n v="0"/>
    <x v="5"/>
  </r>
  <r>
    <n v="1581"/>
    <n v="1980"/>
    <x v="13"/>
    <x v="2"/>
    <x v="2"/>
    <x v="1"/>
    <x v="1"/>
    <x v="0"/>
    <x v="1412"/>
    <x v="7"/>
    <n v="1"/>
    <n v="0"/>
    <x v="2"/>
    <d v="2013-10-10T00:00:00"/>
    <x v="610"/>
    <d v="2021-02-05T00:00:00"/>
    <x v="47"/>
    <n v="2"/>
    <n v="0"/>
    <n v="8"/>
    <n v="2"/>
    <n v="2"/>
    <n v="3"/>
    <n v="1"/>
    <x v="1"/>
    <x v="0"/>
    <n v="1.1258541272041445"/>
    <n v="0"/>
    <x v="13"/>
    <n v="2.1855238477597103"/>
    <n v="8"/>
    <n v="0"/>
    <n v="0"/>
    <n v="0"/>
    <n v="0"/>
    <n v="0"/>
    <n v="1"/>
    <n v="0"/>
    <x v="0"/>
  </r>
  <r>
    <n v="5929"/>
    <n v="1973"/>
    <x v="3"/>
    <x v="0"/>
    <x v="0"/>
    <x v="1"/>
    <x v="1"/>
    <x v="0"/>
    <x v="1413"/>
    <x v="7"/>
    <n v="1"/>
    <n v="0"/>
    <x v="2"/>
    <d v="2014-05-06T00:00:00"/>
    <x v="611"/>
    <d v="2021-02-05T00:00:00"/>
    <x v="70"/>
    <n v="19"/>
    <n v="3"/>
    <n v="19"/>
    <n v="3"/>
    <n v="1"/>
    <n v="3"/>
    <n v="2"/>
    <x v="12"/>
    <x v="0"/>
    <n v="1.8708161264975196"/>
    <n v="0"/>
    <x v="12"/>
    <n v="2.8899983498879225"/>
    <n v="7"/>
    <n v="0"/>
    <n v="0"/>
    <n v="0"/>
    <n v="0"/>
    <n v="0"/>
    <n v="0"/>
    <n v="0"/>
    <x v="0"/>
  </r>
  <r>
    <n v="10795"/>
    <n v="1973"/>
    <x v="3"/>
    <x v="0"/>
    <x v="0"/>
    <x v="1"/>
    <x v="1"/>
    <x v="0"/>
    <x v="1413"/>
    <x v="7"/>
    <n v="1"/>
    <n v="0"/>
    <x v="2"/>
    <d v="2014-05-06T00:00:00"/>
    <x v="611"/>
    <d v="2021-02-05T00:00:00"/>
    <x v="70"/>
    <n v="19"/>
    <n v="3"/>
    <n v="19"/>
    <n v="3"/>
    <n v="1"/>
    <n v="3"/>
    <n v="2"/>
    <x v="12"/>
    <x v="0"/>
    <n v="1.8427246804628632"/>
    <n v="0"/>
    <x v="12"/>
    <n v="3.0336640444281517"/>
    <n v="7"/>
    <n v="0"/>
    <n v="0"/>
    <n v="0"/>
    <n v="0"/>
    <n v="0"/>
    <n v="0"/>
    <n v="0"/>
    <x v="2"/>
  </r>
  <r>
    <n v="6211"/>
    <n v="1976"/>
    <x v="0"/>
    <x v="0"/>
    <x v="0"/>
    <x v="0"/>
    <x v="0"/>
    <x v="0"/>
    <x v="1414"/>
    <x v="7"/>
    <n v="1"/>
    <n v="0"/>
    <x v="2"/>
    <d v="2014-05-02T00:00:00"/>
    <x v="54"/>
    <d v="2021-02-05T00:00:00"/>
    <x v="32"/>
    <n v="18"/>
    <n v="0"/>
    <n v="9"/>
    <n v="0"/>
    <n v="1"/>
    <n v="11"/>
    <n v="1"/>
    <x v="1"/>
    <x v="0"/>
    <n v="1.0747579027167893"/>
    <n v="0"/>
    <x v="12"/>
    <n v="3.2347866421252491"/>
    <n v="6"/>
    <n v="0"/>
    <n v="0"/>
    <n v="0"/>
    <n v="0"/>
    <n v="0"/>
    <n v="0"/>
    <n v="0"/>
    <x v="0"/>
  </r>
  <r>
    <n v="2296"/>
    <n v="1975"/>
    <x v="6"/>
    <x v="1"/>
    <x v="1"/>
    <x v="1"/>
    <x v="1"/>
    <x v="0"/>
    <x v="1415"/>
    <x v="7"/>
    <n v="1"/>
    <n v="0"/>
    <x v="2"/>
    <d v="2013-12-16T00:00:00"/>
    <x v="212"/>
    <d v="2021-02-05T00:00:00"/>
    <x v="15"/>
    <n v="3"/>
    <n v="2"/>
    <n v="11"/>
    <n v="2"/>
    <n v="2"/>
    <n v="10"/>
    <n v="1"/>
    <x v="1"/>
    <x v="0"/>
    <n v="1.0695763407484999"/>
    <n v="0"/>
    <x v="13"/>
    <n v="2.0008454582551853"/>
    <n v="6"/>
    <n v="0"/>
    <n v="0"/>
    <n v="1"/>
    <n v="0"/>
    <n v="0"/>
    <n v="0"/>
    <n v="0"/>
    <x v="0"/>
  </r>
  <r>
    <n v="10613"/>
    <n v="1958"/>
    <x v="18"/>
    <x v="0"/>
    <x v="0"/>
    <x v="0"/>
    <x v="0"/>
    <x v="0"/>
    <x v="1416"/>
    <x v="7"/>
    <n v="1"/>
    <n v="1"/>
    <x v="0"/>
    <d v="2014-02-26T00:00:00"/>
    <x v="612"/>
    <d v="2021-02-05T00:00:00"/>
    <x v="45"/>
    <n v="26"/>
    <n v="1"/>
    <n v="16"/>
    <n v="2"/>
    <n v="2"/>
    <n v="15"/>
    <n v="4"/>
    <x v="9"/>
    <x v="2"/>
    <n v="3.3971533326326702"/>
    <n v="0"/>
    <x v="7"/>
    <n v="3.7542993959013438"/>
    <n v="4"/>
    <n v="0"/>
    <n v="0"/>
    <n v="0"/>
    <n v="0"/>
    <n v="0"/>
    <n v="0"/>
    <n v="0"/>
    <x v="0"/>
  </r>
  <r>
    <n v="7610"/>
    <n v="1983"/>
    <x v="10"/>
    <x v="2"/>
    <x v="2"/>
    <x v="0"/>
    <x v="0"/>
    <x v="0"/>
    <x v="1417"/>
    <x v="7"/>
    <n v="1"/>
    <n v="0"/>
    <x v="2"/>
    <d v="2013-04-18T00:00:00"/>
    <x v="91"/>
    <d v="2021-02-05T00:00:00"/>
    <x v="27"/>
    <n v="275"/>
    <n v="0"/>
    <n v="86"/>
    <n v="10"/>
    <n v="23"/>
    <n v="66"/>
    <n v="5"/>
    <x v="4"/>
    <x v="2"/>
    <n v="5.8656683541223877"/>
    <n v="3"/>
    <x v="8"/>
    <n v="4.8967514895673485"/>
    <n v="8"/>
    <n v="0"/>
    <n v="0"/>
    <n v="0"/>
    <n v="0"/>
    <n v="0"/>
    <n v="0"/>
    <n v="0"/>
    <x v="0"/>
  </r>
  <r>
    <n v="2217"/>
    <n v="1975"/>
    <x v="6"/>
    <x v="3"/>
    <x v="1"/>
    <x v="1"/>
    <x v="1"/>
    <x v="0"/>
    <x v="1418"/>
    <x v="7"/>
    <n v="1"/>
    <n v="1"/>
    <x v="0"/>
    <d v="2013-03-29T00:00:00"/>
    <x v="300"/>
    <d v="2021-02-05T00:00:00"/>
    <x v="26"/>
    <n v="11"/>
    <n v="1"/>
    <n v="2"/>
    <n v="2"/>
    <n v="1"/>
    <n v="6"/>
    <n v="1"/>
    <x v="0"/>
    <x v="0"/>
    <n v="-0.28440371560382632"/>
    <n v="0"/>
    <x v="12"/>
    <n v="2.6203100514442248"/>
    <n v="6"/>
    <n v="0"/>
    <n v="0"/>
    <n v="0"/>
    <n v="0"/>
    <n v="0"/>
    <n v="0"/>
    <n v="0"/>
    <x v="2"/>
  </r>
  <r>
    <n v="4102"/>
    <n v="1975"/>
    <x v="6"/>
    <x v="3"/>
    <x v="1"/>
    <x v="1"/>
    <x v="1"/>
    <x v="0"/>
    <x v="1418"/>
    <x v="7"/>
    <n v="1"/>
    <n v="1"/>
    <x v="0"/>
    <d v="2013-03-29T00:00:00"/>
    <x v="300"/>
    <d v="2021-02-05T00:00:00"/>
    <x v="26"/>
    <n v="11"/>
    <n v="1"/>
    <n v="2"/>
    <n v="2"/>
    <n v="1"/>
    <n v="6"/>
    <n v="1"/>
    <x v="0"/>
    <x v="0"/>
    <n v="0.18871479322705334"/>
    <n v="0"/>
    <x v="12"/>
    <n v="2.902484161427759"/>
    <n v="6"/>
    <n v="0"/>
    <n v="0"/>
    <n v="0"/>
    <n v="0"/>
    <n v="0"/>
    <n v="0"/>
    <n v="0"/>
    <x v="0"/>
  </r>
  <r>
    <n v="4351"/>
    <n v="1955"/>
    <x v="49"/>
    <x v="2"/>
    <x v="2"/>
    <x v="2"/>
    <x v="2"/>
    <x v="1"/>
    <x v="1419"/>
    <x v="7"/>
    <n v="1"/>
    <n v="1"/>
    <x v="0"/>
    <d v="2013-04-27T00:00:00"/>
    <x v="501"/>
    <d v="2021-02-05T00:00:00"/>
    <x v="36"/>
    <n v="18"/>
    <n v="2"/>
    <n v="10"/>
    <n v="0"/>
    <n v="0"/>
    <n v="25"/>
    <n v="1"/>
    <x v="1"/>
    <x v="0"/>
    <n v="1.0125772073674801"/>
    <n v="1"/>
    <x v="13"/>
    <n v="2.3664065057390675"/>
    <n v="7"/>
    <n v="0"/>
    <n v="0"/>
    <n v="1"/>
    <n v="0"/>
    <n v="0"/>
    <n v="0"/>
    <n v="0"/>
    <x v="0"/>
  </r>
  <r>
    <n v="8749"/>
    <n v="1984"/>
    <x v="32"/>
    <x v="2"/>
    <x v="2"/>
    <x v="0"/>
    <x v="0"/>
    <x v="0"/>
    <x v="1420"/>
    <x v="7"/>
    <n v="1"/>
    <n v="0"/>
    <x v="2"/>
    <d v="2014-02-01T00:00:00"/>
    <x v="613"/>
    <d v="2021-02-05T00:00:00"/>
    <x v="64"/>
    <n v="20"/>
    <n v="2"/>
    <n v="9"/>
    <n v="4"/>
    <n v="6"/>
    <n v="20"/>
    <n v="1"/>
    <x v="1"/>
    <x v="0"/>
    <n v="0.9667962765497905"/>
    <n v="1"/>
    <x v="13"/>
    <n v="1.9439002614365581"/>
    <n v="4"/>
    <n v="0"/>
    <n v="0"/>
    <n v="0"/>
    <n v="0"/>
    <n v="0"/>
    <n v="0"/>
    <n v="0"/>
    <x v="0"/>
  </r>
  <r>
    <n v="523"/>
    <n v="1989"/>
    <x v="35"/>
    <x v="2"/>
    <x v="2"/>
    <x v="1"/>
    <x v="1"/>
    <x v="0"/>
    <x v="1421"/>
    <x v="7"/>
    <n v="1"/>
    <n v="0"/>
    <x v="2"/>
    <d v="2013-01-31T00:00:00"/>
    <x v="433"/>
    <d v="2021-02-05T00:00:00"/>
    <x v="81"/>
    <n v="23"/>
    <n v="0"/>
    <n v="26"/>
    <n v="7"/>
    <n v="15"/>
    <n v="3"/>
    <n v="1"/>
    <x v="12"/>
    <x v="0"/>
    <n v="2.1464043594060946"/>
    <n v="0"/>
    <x v="7"/>
    <n v="3.6297293553747005"/>
    <n v="5"/>
    <n v="0"/>
    <n v="0"/>
    <n v="0"/>
    <n v="0"/>
    <n v="0"/>
    <n v="0"/>
    <n v="0"/>
    <x v="0"/>
  </r>
  <r>
    <n v="4095"/>
    <n v="1971"/>
    <x v="2"/>
    <x v="2"/>
    <x v="2"/>
    <x v="1"/>
    <x v="1"/>
    <x v="0"/>
    <x v="1422"/>
    <x v="7"/>
    <n v="1"/>
    <n v="0"/>
    <x v="2"/>
    <d v="2012-09-11T00:00:00"/>
    <x v="249"/>
    <d v="2021-02-05T00:00:00"/>
    <x v="67"/>
    <n v="167"/>
    <n v="37"/>
    <n v="64"/>
    <n v="49"/>
    <n v="34"/>
    <n v="116"/>
    <n v="8"/>
    <x v="6"/>
    <x v="2"/>
    <n v="3.8727344619204001"/>
    <n v="3"/>
    <x v="11"/>
    <n v="6.1157185334344453"/>
    <n v="7"/>
    <n v="0"/>
    <n v="0"/>
    <n v="0"/>
    <n v="0"/>
    <n v="0"/>
    <n v="0"/>
    <n v="0"/>
    <x v="1"/>
  </r>
  <r>
    <n v="6019"/>
    <n v="1971"/>
    <x v="2"/>
    <x v="0"/>
    <x v="0"/>
    <x v="1"/>
    <x v="1"/>
    <x v="0"/>
    <x v="1423"/>
    <x v="7"/>
    <n v="1"/>
    <n v="0"/>
    <x v="2"/>
    <d v="2014-03-30T00:00:00"/>
    <x v="603"/>
    <d v="2021-02-05T00:00:00"/>
    <x v="7"/>
    <n v="45"/>
    <n v="3"/>
    <n v="9"/>
    <n v="4"/>
    <n v="4"/>
    <n v="7"/>
    <n v="1"/>
    <x v="1"/>
    <x v="0"/>
    <n v="0.69005007442239052"/>
    <n v="2"/>
    <x v="13"/>
    <n v="2.1270559812178407"/>
    <n v="6"/>
    <n v="0"/>
    <n v="0"/>
    <n v="1"/>
    <n v="0"/>
    <n v="0"/>
    <n v="1"/>
    <n v="0"/>
    <x v="0"/>
  </r>
  <r>
    <n v="7037"/>
    <n v="1974"/>
    <x v="9"/>
    <x v="0"/>
    <x v="0"/>
    <x v="1"/>
    <x v="1"/>
    <x v="0"/>
    <x v="1424"/>
    <x v="7"/>
    <n v="1"/>
    <n v="0"/>
    <x v="2"/>
    <d v="2013-08-11T00:00:00"/>
    <x v="609"/>
    <d v="2021-02-05T00:00:00"/>
    <x v="93"/>
    <n v="194"/>
    <n v="55"/>
    <n v="134"/>
    <n v="15"/>
    <n v="0"/>
    <n v="3"/>
    <n v="3"/>
    <x v="6"/>
    <x v="2"/>
    <n v="3.8326834374991603"/>
    <n v="2"/>
    <x v="5"/>
    <n v="7.975450212410597"/>
    <n v="6"/>
    <n v="0"/>
    <n v="0"/>
    <n v="0"/>
    <n v="0"/>
    <n v="0"/>
    <n v="0"/>
    <n v="0"/>
    <x v="3"/>
  </r>
  <r>
    <n v="9014"/>
    <n v="1975"/>
    <x v="6"/>
    <x v="2"/>
    <x v="2"/>
    <x v="1"/>
    <x v="1"/>
    <x v="0"/>
    <x v="1425"/>
    <x v="7"/>
    <n v="1"/>
    <n v="1"/>
    <x v="0"/>
    <d v="2014-06-26T00:00:00"/>
    <x v="168"/>
    <d v="2021-02-05T00:00:00"/>
    <x v="88"/>
    <n v="39"/>
    <n v="1"/>
    <n v="16"/>
    <n v="2"/>
    <n v="0"/>
    <n v="3"/>
    <n v="4"/>
    <x v="9"/>
    <x v="2"/>
    <n v="3.0395069899808722"/>
    <n v="0"/>
    <x v="12"/>
    <n v="3.039896777918115"/>
    <n v="8"/>
    <n v="0"/>
    <n v="0"/>
    <n v="0"/>
    <n v="0"/>
    <n v="0"/>
    <n v="0"/>
    <n v="0"/>
    <x v="2"/>
  </r>
  <r>
    <n v="6798"/>
    <n v="1966"/>
    <x v="33"/>
    <x v="2"/>
    <x v="2"/>
    <x v="3"/>
    <x v="3"/>
    <x v="1"/>
    <x v="1426"/>
    <x v="7"/>
    <n v="1"/>
    <n v="1"/>
    <x v="0"/>
    <d v="2013-03-20T00:00:00"/>
    <x v="614"/>
    <d v="2021-02-05T00:00:00"/>
    <x v="76"/>
    <n v="231"/>
    <n v="7"/>
    <n v="137"/>
    <n v="4"/>
    <n v="15"/>
    <n v="39"/>
    <n v="9"/>
    <x v="8"/>
    <x v="2"/>
    <n v="4.9685249513908598"/>
    <n v="1"/>
    <x v="5"/>
    <n v="8.0442819083688804"/>
    <n v="7"/>
    <n v="0"/>
    <n v="0"/>
    <n v="0"/>
    <n v="0"/>
    <n v="0"/>
    <n v="1"/>
    <n v="0"/>
    <x v="3"/>
  </r>
  <r>
    <n v="4168"/>
    <n v="1966"/>
    <x v="33"/>
    <x v="2"/>
    <x v="2"/>
    <x v="3"/>
    <x v="3"/>
    <x v="1"/>
    <x v="1426"/>
    <x v="7"/>
    <n v="1"/>
    <n v="1"/>
    <x v="0"/>
    <d v="2013-03-20T00:00:00"/>
    <x v="614"/>
    <d v="2021-02-05T00:00:00"/>
    <x v="76"/>
    <n v="231"/>
    <n v="7"/>
    <n v="137"/>
    <n v="4"/>
    <n v="15"/>
    <n v="39"/>
    <n v="9"/>
    <x v="8"/>
    <x v="2"/>
    <n v="5.0344742452320927"/>
    <n v="1"/>
    <x v="5"/>
    <n v="8.0289688410710962"/>
    <n v="7"/>
    <n v="0"/>
    <n v="0"/>
    <n v="0"/>
    <n v="0"/>
    <n v="0"/>
    <n v="1"/>
    <n v="0"/>
    <x v="0"/>
  </r>
  <r>
    <n v="7791"/>
    <n v="1967"/>
    <x v="51"/>
    <x v="1"/>
    <x v="1"/>
    <x v="1"/>
    <x v="1"/>
    <x v="0"/>
    <x v="1427"/>
    <x v="7"/>
    <n v="1"/>
    <n v="1"/>
    <x v="0"/>
    <d v="2013-09-15T00:00:00"/>
    <x v="615"/>
    <d v="2021-02-05T00:00:00"/>
    <x v="65"/>
    <n v="12"/>
    <n v="1"/>
    <n v="6"/>
    <n v="0"/>
    <n v="1"/>
    <n v="5"/>
    <n v="2"/>
    <x v="1"/>
    <x v="0"/>
    <n v="0.77438022382188998"/>
    <n v="0"/>
    <x v="12"/>
    <n v="3.2456755314950678"/>
    <n v="7"/>
    <n v="0"/>
    <n v="0"/>
    <n v="0"/>
    <n v="0"/>
    <n v="0"/>
    <n v="0"/>
    <n v="0"/>
    <x v="3"/>
  </r>
  <r>
    <n v="9360"/>
    <n v="1982"/>
    <x v="1"/>
    <x v="2"/>
    <x v="2"/>
    <x v="1"/>
    <x v="1"/>
    <x v="0"/>
    <x v="1428"/>
    <x v="7"/>
    <n v="0"/>
    <n v="0"/>
    <x v="1"/>
    <d v="2012-08-08T00:00:00"/>
    <x v="69"/>
    <d v="2021-02-05T00:00:00"/>
    <x v="60"/>
    <n v="86"/>
    <n v="2"/>
    <n v="73"/>
    <n v="69"/>
    <n v="38"/>
    <n v="48"/>
    <n v="1"/>
    <x v="6"/>
    <x v="2"/>
    <n v="4.2860472825720635"/>
    <n v="2"/>
    <x v="8"/>
    <n v="4.722417197162776"/>
    <n v="8"/>
    <n v="0"/>
    <n v="0"/>
    <n v="0"/>
    <n v="0"/>
    <n v="0"/>
    <n v="0"/>
    <n v="0"/>
    <x v="1"/>
  </r>
  <r>
    <n v="7124"/>
    <n v="1968"/>
    <x v="43"/>
    <x v="2"/>
    <x v="2"/>
    <x v="2"/>
    <x v="2"/>
    <x v="1"/>
    <x v="1429"/>
    <x v="7"/>
    <n v="1"/>
    <n v="1"/>
    <x v="0"/>
    <d v="2013-02-01T00:00:00"/>
    <x v="547"/>
    <d v="2021-02-05T00:00:00"/>
    <x v="31"/>
    <n v="43"/>
    <n v="4"/>
    <n v="12"/>
    <n v="8"/>
    <n v="0"/>
    <n v="27"/>
    <n v="5"/>
    <x v="12"/>
    <x v="0"/>
    <n v="1.6419931142796858"/>
    <n v="1"/>
    <x v="7"/>
    <n v="3.9024298422898598"/>
    <n v="5"/>
    <n v="0"/>
    <n v="0"/>
    <n v="0"/>
    <n v="0"/>
    <n v="0"/>
    <n v="0"/>
    <n v="0"/>
    <x v="4"/>
  </r>
  <r>
    <n v="10708"/>
    <n v="1978"/>
    <x v="37"/>
    <x v="3"/>
    <x v="1"/>
    <x v="3"/>
    <x v="3"/>
    <x v="1"/>
    <x v="1430"/>
    <x v="7"/>
    <n v="1"/>
    <n v="0"/>
    <x v="2"/>
    <d v="2013-12-28T00:00:00"/>
    <x v="616"/>
    <d v="2021-02-05T00:00:00"/>
    <x v="93"/>
    <n v="10"/>
    <n v="6"/>
    <n v="11"/>
    <n v="0"/>
    <n v="4"/>
    <n v="2"/>
    <n v="1"/>
    <x v="1"/>
    <x v="0"/>
    <n v="0.88012858936863902"/>
    <n v="0"/>
    <x v="12"/>
    <n v="3.3940002737359167"/>
    <n v="7"/>
    <n v="0"/>
    <n v="0"/>
    <n v="0"/>
    <n v="0"/>
    <n v="0"/>
    <n v="0"/>
    <n v="0"/>
    <x v="0"/>
  </r>
  <r>
    <n v="7369"/>
    <n v="1981"/>
    <x v="28"/>
    <x v="1"/>
    <x v="1"/>
    <x v="1"/>
    <x v="1"/>
    <x v="0"/>
    <x v="1431"/>
    <x v="7"/>
    <n v="1"/>
    <n v="0"/>
    <x v="2"/>
    <d v="2013-10-02T00:00:00"/>
    <x v="332"/>
    <d v="2021-02-05T00:00:00"/>
    <x v="68"/>
    <n v="25"/>
    <n v="6"/>
    <n v="25"/>
    <n v="6"/>
    <n v="0"/>
    <n v="0"/>
    <n v="2"/>
    <x v="12"/>
    <x v="0"/>
    <n v="1.9331414612813782"/>
    <n v="0"/>
    <x v="12"/>
    <n v="3.3705114712777973"/>
    <n v="8"/>
    <n v="0"/>
    <n v="0"/>
    <n v="0"/>
    <n v="0"/>
    <n v="0"/>
    <n v="0"/>
    <n v="0"/>
    <x v="0"/>
  </r>
  <r>
    <n v="10010"/>
    <n v="1953"/>
    <x v="19"/>
    <x v="0"/>
    <x v="0"/>
    <x v="2"/>
    <x v="2"/>
    <x v="1"/>
    <x v="1432"/>
    <x v="7"/>
    <n v="1"/>
    <n v="1"/>
    <x v="0"/>
    <d v="2012-09-06T00:00:00"/>
    <x v="617"/>
    <d v="2021-02-05T00:00:00"/>
    <x v="82"/>
    <n v="100"/>
    <n v="2"/>
    <n v="16"/>
    <n v="2"/>
    <n v="1"/>
    <n v="31"/>
    <n v="4"/>
    <x v="9"/>
    <x v="2"/>
    <n v="2.7989517727488904"/>
    <n v="2"/>
    <x v="13"/>
    <n v="1.6487431790956377"/>
    <n v="9"/>
    <n v="0"/>
    <n v="0"/>
    <n v="0"/>
    <n v="0"/>
    <n v="0"/>
    <n v="1"/>
    <n v="0"/>
    <x v="6"/>
  </r>
  <r>
    <n v="10827"/>
    <n v="1967"/>
    <x v="51"/>
    <x v="0"/>
    <x v="0"/>
    <x v="1"/>
    <x v="1"/>
    <x v="0"/>
    <x v="1433"/>
    <x v="7"/>
    <n v="1"/>
    <n v="1"/>
    <x v="0"/>
    <d v="2012-08-07T00:00:00"/>
    <x v="352"/>
    <d v="2021-02-05T00:00:00"/>
    <x v="92"/>
    <n v="88"/>
    <n v="3"/>
    <n v="21"/>
    <n v="4"/>
    <n v="1"/>
    <n v="29"/>
    <n v="4"/>
    <x v="9"/>
    <x v="2"/>
    <n v="2.699213879761809"/>
    <n v="0"/>
    <x v="7"/>
    <n v="4.0294392177286911"/>
    <n v="9"/>
    <n v="0"/>
    <n v="0"/>
    <n v="0"/>
    <n v="0"/>
    <n v="0"/>
    <n v="0"/>
    <n v="0"/>
    <x v="6"/>
  </r>
  <r>
    <n v="6374"/>
    <n v="1954"/>
    <x v="20"/>
    <x v="0"/>
    <x v="0"/>
    <x v="1"/>
    <x v="1"/>
    <x v="0"/>
    <x v="1434"/>
    <x v="7"/>
    <n v="0"/>
    <n v="1"/>
    <x v="2"/>
    <d v="2013-05-17T00:00:00"/>
    <x v="175"/>
    <d v="2021-02-05T00:00:00"/>
    <x v="93"/>
    <n v="223"/>
    <n v="2"/>
    <n v="31"/>
    <n v="0"/>
    <n v="2"/>
    <n v="39"/>
    <n v="5"/>
    <x v="8"/>
    <x v="2"/>
    <n v="4.6568393620704978"/>
    <n v="2"/>
    <x v="7"/>
    <n v="4.361930755148423"/>
    <n v="8"/>
    <n v="0"/>
    <n v="0"/>
    <n v="0"/>
    <n v="0"/>
    <n v="0"/>
    <n v="0"/>
    <n v="0"/>
    <x v="0"/>
  </r>
  <r>
    <n v="10509"/>
    <n v="1955"/>
    <x v="49"/>
    <x v="1"/>
    <x v="1"/>
    <x v="3"/>
    <x v="3"/>
    <x v="1"/>
    <x v="1435"/>
    <x v="7"/>
    <n v="1"/>
    <n v="1"/>
    <x v="0"/>
    <d v="2014-06-02T00:00:00"/>
    <x v="172"/>
    <d v="2021-02-05T00:00:00"/>
    <x v="26"/>
    <n v="51"/>
    <n v="0"/>
    <n v="16"/>
    <n v="0"/>
    <n v="0"/>
    <n v="4"/>
    <n v="2"/>
    <x v="9"/>
    <x v="2"/>
    <n v="3.1909227712431081"/>
    <n v="0"/>
    <x v="12"/>
    <n v="2.9632208326025418"/>
    <n v="8"/>
    <n v="0"/>
    <n v="0"/>
    <n v="0"/>
    <n v="0"/>
    <n v="0"/>
    <n v="0"/>
    <n v="0"/>
    <x v="1"/>
  </r>
  <r>
    <n v="1461"/>
    <n v="1965"/>
    <x v="42"/>
    <x v="0"/>
    <x v="0"/>
    <x v="2"/>
    <x v="2"/>
    <x v="1"/>
    <x v="1436"/>
    <x v="7"/>
    <n v="1"/>
    <n v="1"/>
    <x v="0"/>
    <d v="2013-07-28T00:00:00"/>
    <x v="618"/>
    <d v="2021-02-05T00:00:00"/>
    <x v="80"/>
    <n v="17"/>
    <n v="1"/>
    <n v="12"/>
    <n v="3"/>
    <n v="1"/>
    <n v="4"/>
    <n v="2"/>
    <x v="12"/>
    <x v="0"/>
    <n v="2.0904791601664017"/>
    <n v="0"/>
    <x v="12"/>
    <n v="2.933855326294784"/>
    <n v="7"/>
    <n v="0"/>
    <n v="0"/>
    <n v="0"/>
    <n v="0"/>
    <n v="0"/>
    <n v="0"/>
    <n v="0"/>
    <x v="4"/>
  </r>
  <r>
    <n v="4188"/>
    <n v="1957"/>
    <x v="50"/>
    <x v="2"/>
    <x v="2"/>
    <x v="3"/>
    <x v="3"/>
    <x v="1"/>
    <x v="1437"/>
    <x v="7"/>
    <n v="0"/>
    <n v="1"/>
    <x v="2"/>
    <d v="2012-08-13T00:00:00"/>
    <x v="279"/>
    <d v="2021-02-05T00:00:00"/>
    <x v="90"/>
    <n v="204"/>
    <n v="5"/>
    <n v="39"/>
    <n v="17"/>
    <n v="0"/>
    <n v="89"/>
    <n v="3"/>
    <x v="8"/>
    <x v="2"/>
    <n v="4.7489886716539305"/>
    <n v="2"/>
    <x v="7"/>
    <n v="4.0506527550584908"/>
    <n v="8"/>
    <n v="0"/>
    <n v="0"/>
    <n v="0"/>
    <n v="0"/>
    <n v="0"/>
    <n v="1"/>
    <n v="0"/>
    <x v="6"/>
  </r>
  <r>
    <n v="692"/>
    <n v="1954"/>
    <x v="20"/>
    <x v="2"/>
    <x v="2"/>
    <x v="0"/>
    <x v="0"/>
    <x v="0"/>
    <x v="1438"/>
    <x v="7"/>
    <n v="1"/>
    <n v="1"/>
    <x v="0"/>
    <d v="2012-12-20T00:00:00"/>
    <x v="619"/>
    <d v="2021-02-05T00:00:00"/>
    <x v="61"/>
    <n v="4"/>
    <n v="2"/>
    <n v="5"/>
    <n v="0"/>
    <n v="0"/>
    <n v="5"/>
    <n v="1"/>
    <x v="1"/>
    <x v="0"/>
    <n v="1.0031552573427487"/>
    <n v="0"/>
    <x v="13"/>
    <n v="1.6924283683425361"/>
    <n v="6"/>
    <n v="0"/>
    <n v="0"/>
    <n v="0"/>
    <n v="0"/>
    <n v="0"/>
    <n v="0"/>
    <n v="0"/>
    <x v="2"/>
  </r>
  <r>
    <n v="10560"/>
    <n v="1980"/>
    <x v="13"/>
    <x v="0"/>
    <x v="0"/>
    <x v="3"/>
    <x v="3"/>
    <x v="1"/>
    <x v="1439"/>
    <x v="7"/>
    <n v="1"/>
    <n v="0"/>
    <x v="2"/>
    <d v="2014-06-16T00:00:00"/>
    <x v="85"/>
    <d v="2021-02-05T00:00:00"/>
    <x v="12"/>
    <n v="16"/>
    <n v="1"/>
    <n v="2"/>
    <n v="0"/>
    <n v="0"/>
    <n v="1"/>
    <n v="1"/>
    <x v="1"/>
    <x v="0"/>
    <n v="0.72681825439716397"/>
    <n v="0"/>
    <x v="12"/>
    <n v="2.7205021171200272"/>
    <n v="5"/>
    <n v="0"/>
    <n v="0"/>
    <n v="0"/>
    <n v="0"/>
    <n v="0"/>
    <n v="0"/>
    <n v="0"/>
    <x v="0"/>
  </r>
  <r>
    <n v="7042"/>
    <n v="1983"/>
    <x v="10"/>
    <x v="2"/>
    <x v="2"/>
    <x v="1"/>
    <x v="1"/>
    <x v="0"/>
    <x v="1440"/>
    <x v="7"/>
    <n v="0"/>
    <n v="0"/>
    <x v="1"/>
    <d v="2013-03-01T00:00:00"/>
    <x v="138"/>
    <d v="2021-02-05T00:00:00"/>
    <x v="70"/>
    <n v="3"/>
    <n v="3"/>
    <n v="14"/>
    <n v="15"/>
    <n v="21"/>
    <n v="10"/>
    <n v="1"/>
    <x v="12"/>
    <x v="0"/>
    <n v="2.2085422408505355"/>
    <n v="1"/>
    <x v="13"/>
    <n v="1.7884884162691999"/>
    <n v="9"/>
    <n v="0"/>
    <n v="0"/>
    <n v="0"/>
    <n v="0"/>
    <n v="0"/>
    <n v="1"/>
    <n v="0"/>
    <x v="0"/>
  </r>
  <r>
    <n v="9289"/>
    <n v="1979"/>
    <x v="30"/>
    <x v="2"/>
    <x v="2"/>
    <x v="1"/>
    <x v="1"/>
    <x v="0"/>
    <x v="1441"/>
    <x v="7"/>
    <n v="1"/>
    <n v="0"/>
    <x v="2"/>
    <d v="2014-04-10T00:00:00"/>
    <x v="620"/>
    <d v="2021-02-05T00:00:00"/>
    <x v="22"/>
    <n v="29"/>
    <n v="1"/>
    <n v="17"/>
    <n v="0"/>
    <n v="3"/>
    <n v="13"/>
    <n v="1"/>
    <x v="12"/>
    <x v="0"/>
    <n v="1.846823973898772"/>
    <n v="1"/>
    <x v="13"/>
    <n v="1.7134653663402015"/>
    <n v="8"/>
    <n v="0"/>
    <n v="0"/>
    <n v="0"/>
    <n v="0"/>
    <n v="0"/>
    <n v="1"/>
    <n v="0"/>
    <x v="0"/>
  </r>
  <r>
    <n v="10542"/>
    <n v="1968"/>
    <x v="43"/>
    <x v="0"/>
    <x v="0"/>
    <x v="1"/>
    <x v="1"/>
    <x v="0"/>
    <x v="1442"/>
    <x v="7"/>
    <n v="1"/>
    <n v="1"/>
    <x v="0"/>
    <d v="2012-08-05T00:00:00"/>
    <x v="621"/>
    <d v="2021-02-05T00:00:00"/>
    <x v="95"/>
    <n v="29"/>
    <n v="4"/>
    <n v="34"/>
    <n v="2"/>
    <n v="4"/>
    <n v="4"/>
    <n v="3"/>
    <x v="9"/>
    <x v="2"/>
    <n v="3.2068740234476056"/>
    <n v="0"/>
    <x v="12"/>
    <n v="3.1967866148713213"/>
    <n v="9"/>
    <n v="0"/>
    <n v="0"/>
    <n v="0"/>
    <n v="0"/>
    <n v="0"/>
    <n v="0"/>
    <n v="0"/>
    <x v="0"/>
  </r>
  <r>
    <n v="6119"/>
    <n v="1963"/>
    <x v="52"/>
    <x v="0"/>
    <x v="0"/>
    <x v="3"/>
    <x v="3"/>
    <x v="1"/>
    <x v="1443"/>
    <x v="7"/>
    <n v="1"/>
    <n v="1"/>
    <x v="0"/>
    <d v="2013-05-10T00:00:00"/>
    <x v="601"/>
    <d v="2021-02-05T00:00:00"/>
    <x v="97"/>
    <n v="10"/>
    <n v="0"/>
    <n v="3"/>
    <n v="0"/>
    <n v="0"/>
    <n v="4"/>
    <n v="1"/>
    <x v="1"/>
    <x v="0"/>
    <n v="0.82069865378224893"/>
    <n v="0"/>
    <x v="13"/>
    <n v="2.3395005253693748"/>
    <n v="6"/>
    <n v="0"/>
    <n v="0"/>
    <n v="0"/>
    <n v="0"/>
    <n v="0"/>
    <n v="0"/>
    <n v="0"/>
    <x v="0"/>
  </r>
  <r>
    <n v="7327"/>
    <n v="1959"/>
    <x v="34"/>
    <x v="0"/>
    <x v="0"/>
    <x v="1"/>
    <x v="1"/>
    <x v="0"/>
    <x v="1444"/>
    <x v="7"/>
    <n v="1"/>
    <n v="1"/>
    <x v="0"/>
    <d v="2013-12-29T00:00:00"/>
    <x v="145"/>
    <d v="2021-02-05T00:00:00"/>
    <x v="29"/>
    <n v="21"/>
    <n v="5"/>
    <n v="3"/>
    <n v="10"/>
    <n v="1"/>
    <n v="7"/>
    <n v="3"/>
    <x v="1"/>
    <x v="0"/>
    <n v="0.77172015665467208"/>
    <n v="1"/>
    <x v="7"/>
    <n v="3.6920217096826784"/>
    <n v="2"/>
    <n v="0"/>
    <n v="0"/>
    <n v="0"/>
    <n v="0"/>
    <n v="0"/>
    <n v="0"/>
    <n v="0"/>
    <x v="0"/>
  </r>
  <r>
    <n v="247"/>
    <n v="1971"/>
    <x v="2"/>
    <x v="2"/>
    <x v="2"/>
    <x v="1"/>
    <x v="1"/>
    <x v="0"/>
    <x v="1445"/>
    <x v="7"/>
    <n v="1"/>
    <n v="0"/>
    <x v="2"/>
    <d v="2012-11-17T00:00:00"/>
    <x v="286"/>
    <d v="2021-02-05T00:00:00"/>
    <x v="22"/>
    <n v="172"/>
    <n v="10"/>
    <n v="125"/>
    <n v="21"/>
    <n v="13"/>
    <n v="16"/>
    <n v="6"/>
    <x v="5"/>
    <x v="1"/>
    <n v="7.3778720738105275"/>
    <n v="2"/>
    <x v="7"/>
    <n v="4.1040263278537568"/>
    <n v="9"/>
    <n v="0"/>
    <n v="0"/>
    <n v="0"/>
    <n v="0"/>
    <n v="0"/>
    <n v="1"/>
    <n v="0"/>
    <x v="0"/>
  </r>
  <r>
    <n v="7943"/>
    <n v="1975"/>
    <x v="6"/>
    <x v="0"/>
    <x v="0"/>
    <x v="1"/>
    <x v="1"/>
    <x v="0"/>
    <x v="1446"/>
    <x v="7"/>
    <n v="1"/>
    <n v="0"/>
    <x v="2"/>
    <d v="2014-04-25T00:00:00"/>
    <x v="274"/>
    <d v="2021-02-05T00:00:00"/>
    <x v="85"/>
    <n v="18"/>
    <n v="0"/>
    <n v="6"/>
    <n v="3"/>
    <n v="3"/>
    <n v="5"/>
    <n v="1"/>
    <x v="1"/>
    <x v="0"/>
    <n v="0.64149555111506007"/>
    <n v="1"/>
    <x v="12"/>
    <n v="3.0770694189582923"/>
    <n v="2"/>
    <n v="0"/>
    <n v="0"/>
    <n v="0"/>
    <n v="0"/>
    <n v="0"/>
    <n v="0"/>
    <n v="0"/>
    <x v="3"/>
  </r>
  <r>
    <n v="7829"/>
    <n v="1900"/>
    <x v="57"/>
    <x v="3"/>
    <x v="1"/>
    <x v="2"/>
    <x v="2"/>
    <x v="1"/>
    <x v="1447"/>
    <x v="7"/>
    <n v="1"/>
    <n v="0"/>
    <x v="2"/>
    <d v="2013-09-26T00:00:00"/>
    <x v="99"/>
    <d v="2021-02-05T00:00:00"/>
    <x v="18"/>
    <n v="15"/>
    <n v="6"/>
    <n v="8"/>
    <n v="7"/>
    <n v="4"/>
    <n v="25"/>
    <n v="1"/>
    <x v="12"/>
    <x v="0"/>
    <n v="1.8792282148074975"/>
    <n v="1"/>
    <x v="13"/>
    <n v="2.0974715062970453"/>
    <n v="5"/>
    <n v="0"/>
    <n v="0"/>
    <n v="0"/>
    <n v="0"/>
    <n v="0"/>
    <n v="0"/>
    <n v="1"/>
    <x v="2"/>
  </r>
  <r>
    <n v="2285"/>
    <n v="1954"/>
    <x v="20"/>
    <x v="1"/>
    <x v="1"/>
    <x v="0"/>
    <x v="0"/>
    <x v="0"/>
    <x v="1448"/>
    <x v="7"/>
    <n v="0"/>
    <n v="1"/>
    <x v="2"/>
    <d v="2013-05-28T00:00:00"/>
    <x v="130"/>
    <d v="2021-02-05T00:00:00"/>
    <x v="66"/>
    <n v="213"/>
    <n v="9"/>
    <n v="76"/>
    <n v="4"/>
    <n v="3"/>
    <n v="30"/>
    <n v="3"/>
    <x v="8"/>
    <x v="2"/>
    <n v="5.2172611176173298"/>
    <n v="2"/>
    <x v="8"/>
    <n v="5.2024937468756161"/>
    <n v="7"/>
    <n v="0"/>
    <n v="0"/>
    <n v="0"/>
    <n v="0"/>
    <n v="0"/>
    <n v="0"/>
    <n v="0"/>
    <x v="3"/>
  </r>
  <r>
    <n v="8916"/>
    <n v="1975"/>
    <x v="6"/>
    <x v="2"/>
    <x v="2"/>
    <x v="2"/>
    <x v="2"/>
    <x v="1"/>
    <x v="1449"/>
    <x v="7"/>
    <n v="2"/>
    <n v="0"/>
    <x v="0"/>
    <d v="2013-07-23T00:00:00"/>
    <x v="484"/>
    <d v="2021-02-05T00:00:00"/>
    <x v="46"/>
    <n v="9"/>
    <n v="1"/>
    <n v="5"/>
    <n v="0"/>
    <n v="0"/>
    <n v="1"/>
    <n v="1"/>
    <x v="0"/>
    <x v="0"/>
    <n v="0.39489508746226021"/>
    <n v="0"/>
    <x v="12"/>
    <n v="3.1505029815406154"/>
    <n v="5"/>
    <n v="0"/>
    <n v="0"/>
    <n v="0"/>
    <n v="0"/>
    <n v="0"/>
    <n v="0"/>
    <n v="0"/>
    <x v="3"/>
  </r>
  <r>
    <n v="367"/>
    <n v="1978"/>
    <x v="37"/>
    <x v="3"/>
    <x v="1"/>
    <x v="1"/>
    <x v="1"/>
    <x v="0"/>
    <x v="1450"/>
    <x v="7"/>
    <n v="1"/>
    <n v="0"/>
    <x v="2"/>
    <d v="2013-02-19T00:00:00"/>
    <x v="334"/>
    <d v="2021-02-05T00:00:00"/>
    <x v="80"/>
    <n v="47"/>
    <n v="90"/>
    <n v="94"/>
    <n v="123"/>
    <n v="103"/>
    <n v="120"/>
    <n v="5"/>
    <x v="3"/>
    <x v="1"/>
    <n v="8.9642343202842074"/>
    <n v="1"/>
    <x v="8"/>
    <n v="5.0570707686238805"/>
    <n v="9"/>
    <n v="0"/>
    <n v="0"/>
    <n v="0"/>
    <n v="0"/>
    <n v="0"/>
    <n v="0"/>
    <n v="0"/>
    <x v="4"/>
  </r>
  <r>
    <n v="11025"/>
    <n v="1961"/>
    <x v="36"/>
    <x v="2"/>
    <x v="2"/>
    <x v="1"/>
    <x v="1"/>
    <x v="0"/>
    <x v="1451"/>
    <x v="7"/>
    <n v="1"/>
    <n v="1"/>
    <x v="0"/>
    <d v="2013-02-03T00:00:00"/>
    <x v="577"/>
    <d v="2021-02-05T00:00:00"/>
    <x v="7"/>
    <n v="65"/>
    <n v="0"/>
    <n v="46"/>
    <n v="4"/>
    <n v="3"/>
    <n v="20"/>
    <n v="4"/>
    <x v="9"/>
    <x v="2"/>
    <n v="2.9660438199340278"/>
    <n v="1"/>
    <x v="12"/>
    <n v="3.1638790992243959"/>
    <n v="8"/>
    <n v="0"/>
    <n v="0"/>
    <n v="0"/>
    <n v="0"/>
    <n v="0"/>
    <n v="0"/>
    <n v="0"/>
    <x v="0"/>
  </r>
  <r>
    <n v="1183"/>
    <n v="1949"/>
    <x v="5"/>
    <x v="1"/>
    <x v="1"/>
    <x v="1"/>
    <x v="1"/>
    <x v="0"/>
    <x v="1452"/>
    <x v="7"/>
    <n v="1"/>
    <n v="1"/>
    <x v="0"/>
    <d v="2013-09-21T00:00:00"/>
    <x v="622"/>
    <d v="2021-02-05T00:00:00"/>
    <x v="86"/>
    <n v="9"/>
    <n v="1"/>
    <n v="4"/>
    <n v="3"/>
    <n v="2"/>
    <n v="3"/>
    <n v="1"/>
    <x v="1"/>
    <x v="0"/>
    <n v="0.79022921573148186"/>
    <n v="0"/>
    <x v="13"/>
    <n v="2.3575061680244924"/>
    <n v="6"/>
    <n v="0"/>
    <n v="0"/>
    <n v="0"/>
    <n v="0"/>
    <n v="0"/>
    <n v="0"/>
    <n v="0"/>
    <x v="5"/>
  </r>
  <r>
    <n v="945"/>
    <n v="1965"/>
    <x v="42"/>
    <x v="2"/>
    <x v="2"/>
    <x v="0"/>
    <x v="0"/>
    <x v="0"/>
    <x v="1453"/>
    <x v="7"/>
    <n v="0"/>
    <n v="1"/>
    <x v="2"/>
    <d v="2013-05-22T00:00:00"/>
    <x v="41"/>
    <d v="2021-02-05T00:00:00"/>
    <x v="90"/>
    <n v="87"/>
    <n v="3"/>
    <n v="25"/>
    <n v="3"/>
    <n v="2"/>
    <n v="13"/>
    <n v="2"/>
    <x v="9"/>
    <x v="2"/>
    <n v="3.2718951703424088"/>
    <n v="0"/>
    <x v="7"/>
    <n v="3.9688882755607322"/>
    <n v="7"/>
    <n v="0"/>
    <n v="0"/>
    <n v="0"/>
    <n v="0"/>
    <n v="0"/>
    <n v="0"/>
    <n v="0"/>
    <x v="0"/>
  </r>
  <r>
    <n v="3276"/>
    <n v="1976"/>
    <x v="0"/>
    <x v="3"/>
    <x v="1"/>
    <x v="0"/>
    <x v="0"/>
    <x v="0"/>
    <x v="1454"/>
    <x v="7"/>
    <n v="1"/>
    <n v="0"/>
    <x v="2"/>
    <d v="2013-10-25T00:00:00"/>
    <x v="183"/>
    <d v="2021-02-05T00:00:00"/>
    <x v="90"/>
    <n v="11"/>
    <n v="12"/>
    <n v="35"/>
    <n v="3"/>
    <n v="5"/>
    <n v="12"/>
    <n v="1"/>
    <x v="9"/>
    <x v="2"/>
    <n v="3.0207249728114216"/>
    <n v="0"/>
    <x v="12"/>
    <n v="2.9874007573700965"/>
    <n v="7"/>
    <n v="0"/>
    <n v="0"/>
    <n v="0"/>
    <n v="0"/>
    <n v="0"/>
    <n v="0"/>
    <n v="0"/>
    <x v="3"/>
  </r>
  <r>
    <n v="10839"/>
    <n v="1976"/>
    <x v="0"/>
    <x v="2"/>
    <x v="2"/>
    <x v="0"/>
    <x v="0"/>
    <x v="0"/>
    <x v="1455"/>
    <x v="7"/>
    <n v="1"/>
    <n v="1"/>
    <x v="0"/>
    <d v="2014-04-14T00:00:00"/>
    <x v="203"/>
    <d v="2021-02-05T00:00:00"/>
    <x v="25"/>
    <n v="6"/>
    <n v="5"/>
    <n v="5"/>
    <n v="8"/>
    <n v="0"/>
    <n v="5"/>
    <n v="2"/>
    <x v="1"/>
    <x v="0"/>
    <n v="1.2027898269926387"/>
    <n v="0"/>
    <x v="12"/>
    <n v="2.6225292427683211"/>
    <n v="4"/>
    <n v="0"/>
    <n v="0"/>
    <n v="0"/>
    <n v="0"/>
    <n v="0"/>
    <n v="0"/>
    <n v="0"/>
    <x v="4"/>
  </r>
  <r>
    <n v="2952"/>
    <n v="1977"/>
    <x v="4"/>
    <x v="1"/>
    <x v="1"/>
    <x v="3"/>
    <x v="3"/>
    <x v="1"/>
    <x v="1456"/>
    <x v="7"/>
    <n v="1"/>
    <n v="0"/>
    <x v="2"/>
    <d v="2014-04-16T00:00:00"/>
    <x v="574"/>
    <d v="2021-02-05T00:00:00"/>
    <x v="67"/>
    <n v="29"/>
    <n v="3"/>
    <n v="30"/>
    <n v="3"/>
    <n v="2"/>
    <n v="9"/>
    <n v="2"/>
    <x v="9"/>
    <x v="2"/>
    <n v="3.2282667315940197"/>
    <n v="0"/>
    <x v="12"/>
    <n v="3.3581594786834428"/>
    <n v="6"/>
    <n v="0"/>
    <n v="0"/>
    <n v="0"/>
    <n v="0"/>
    <n v="0"/>
    <n v="0"/>
    <n v="0"/>
    <x v="0"/>
  </r>
  <r>
    <n v="1175"/>
    <n v="1983"/>
    <x v="10"/>
    <x v="1"/>
    <x v="1"/>
    <x v="1"/>
    <x v="1"/>
    <x v="0"/>
    <x v="1457"/>
    <x v="7"/>
    <n v="0"/>
    <n v="0"/>
    <x v="1"/>
    <d v="2013-09-20T00:00:00"/>
    <x v="607"/>
    <d v="2021-02-05T00:00:00"/>
    <x v="50"/>
    <n v="88"/>
    <n v="39"/>
    <n v="54"/>
    <n v="64"/>
    <n v="28"/>
    <n v="153"/>
    <n v="1"/>
    <x v="9"/>
    <x v="2"/>
    <n v="2.963951304199409"/>
    <n v="5"/>
    <x v="12"/>
    <n v="3.1378471777982853"/>
    <n v="6"/>
    <n v="0"/>
    <n v="0"/>
    <n v="1"/>
    <n v="0"/>
    <n v="0"/>
    <n v="1"/>
    <n v="0"/>
    <x v="0"/>
  </r>
  <r>
    <n v="6471"/>
    <n v="1971"/>
    <x v="2"/>
    <x v="1"/>
    <x v="1"/>
    <x v="3"/>
    <x v="3"/>
    <x v="1"/>
    <x v="1458"/>
    <x v="7"/>
    <n v="1"/>
    <n v="0"/>
    <x v="2"/>
    <d v="2013-10-17T00:00:00"/>
    <x v="33"/>
    <d v="2021-02-05T00:00:00"/>
    <x v="43"/>
    <n v="14"/>
    <n v="2"/>
    <n v="30"/>
    <n v="8"/>
    <n v="2"/>
    <n v="3"/>
    <n v="1"/>
    <x v="12"/>
    <x v="0"/>
    <n v="1.9643941423008791"/>
    <n v="0"/>
    <x v="7"/>
    <n v="3.9389203465305234"/>
    <n v="5"/>
    <n v="0"/>
    <n v="0"/>
    <n v="0"/>
    <n v="0"/>
    <n v="0"/>
    <n v="0"/>
    <n v="0"/>
    <x v="0"/>
  </r>
  <r>
    <n v="8779"/>
    <n v="1985"/>
    <x v="24"/>
    <x v="3"/>
    <x v="1"/>
    <x v="1"/>
    <x v="1"/>
    <x v="0"/>
    <x v="1459"/>
    <x v="7"/>
    <n v="1"/>
    <n v="0"/>
    <x v="2"/>
    <d v="2013-06-16T00:00:00"/>
    <x v="137"/>
    <d v="2021-02-05T00:00:00"/>
    <x v="4"/>
    <n v="56"/>
    <n v="4"/>
    <n v="76"/>
    <n v="17"/>
    <n v="1"/>
    <n v="18"/>
    <n v="4"/>
    <x v="6"/>
    <x v="2"/>
    <n v="3.7679648632646185"/>
    <n v="1"/>
    <x v="12"/>
    <n v="2.8802787560683134"/>
    <n v="9"/>
    <n v="0"/>
    <n v="0"/>
    <n v="1"/>
    <n v="0"/>
    <n v="0"/>
    <n v="1"/>
    <n v="0"/>
    <x v="1"/>
  </r>
  <r>
    <n v="2724"/>
    <n v="1981"/>
    <x v="28"/>
    <x v="1"/>
    <x v="1"/>
    <x v="3"/>
    <x v="3"/>
    <x v="1"/>
    <x v="1460"/>
    <x v="7"/>
    <n v="1"/>
    <n v="0"/>
    <x v="2"/>
    <d v="2014-03-30T00:00:00"/>
    <x v="603"/>
    <d v="2021-02-05T00:00:00"/>
    <x v="35"/>
    <n v="12"/>
    <n v="0"/>
    <n v="1"/>
    <n v="0"/>
    <n v="0"/>
    <n v="6"/>
    <n v="1"/>
    <x v="0"/>
    <x v="0"/>
    <n v="0.15711049175910832"/>
    <n v="1"/>
    <x v="13"/>
    <n v="2.1141950481243583"/>
    <n v="3"/>
    <n v="0"/>
    <n v="0"/>
    <n v="0"/>
    <n v="0"/>
    <n v="0"/>
    <n v="0"/>
    <n v="0"/>
    <x v="0"/>
  </r>
  <r>
    <n v="273"/>
    <n v="1970"/>
    <x v="8"/>
    <x v="1"/>
    <x v="1"/>
    <x v="1"/>
    <x v="1"/>
    <x v="0"/>
    <x v="1461"/>
    <x v="7"/>
    <n v="1"/>
    <n v="1"/>
    <x v="0"/>
    <d v="2013-07-16T00:00:00"/>
    <x v="359"/>
    <d v="2021-02-05T00:00:00"/>
    <x v="79"/>
    <n v="130"/>
    <n v="0"/>
    <n v="16"/>
    <n v="0"/>
    <n v="0"/>
    <n v="5"/>
    <n v="5"/>
    <x v="9"/>
    <x v="2"/>
    <n v="3.3496370883627811"/>
    <n v="1"/>
    <x v="7"/>
    <n v="3.8738512373583438"/>
    <n v="7"/>
    <n v="0"/>
    <n v="0"/>
    <n v="0"/>
    <n v="1"/>
    <n v="0"/>
    <n v="0"/>
    <n v="0"/>
    <x v="5"/>
  </r>
  <r>
    <n v="7453"/>
    <n v="1954"/>
    <x v="20"/>
    <x v="2"/>
    <x v="2"/>
    <x v="3"/>
    <x v="3"/>
    <x v="1"/>
    <x v="1462"/>
    <x v="7"/>
    <n v="0"/>
    <n v="1"/>
    <x v="2"/>
    <d v="2013-02-02T00:00:00"/>
    <x v="237"/>
    <d v="2021-02-05T00:00:00"/>
    <x v="26"/>
    <n v="157"/>
    <n v="43"/>
    <n v="127"/>
    <n v="68"/>
    <n v="56"/>
    <n v="37"/>
    <n v="6"/>
    <x v="9"/>
    <x v="2"/>
    <n v="2.9688612556511651"/>
    <n v="8"/>
    <x v="7"/>
    <n v="3.8882442351599429"/>
    <n v="4"/>
    <n v="0"/>
    <n v="0"/>
    <n v="1"/>
    <n v="0"/>
    <n v="0"/>
    <n v="1"/>
    <n v="0"/>
    <x v="0"/>
  </r>
  <r>
    <n v="3409"/>
    <n v="1984"/>
    <x v="32"/>
    <x v="2"/>
    <x v="2"/>
    <x v="3"/>
    <x v="3"/>
    <x v="1"/>
    <x v="1463"/>
    <x v="7"/>
    <n v="1"/>
    <n v="0"/>
    <x v="2"/>
    <d v="2013-10-15T00:00:00"/>
    <x v="519"/>
    <d v="2021-02-05T00:00:00"/>
    <x v="64"/>
    <n v="141"/>
    <n v="8"/>
    <n v="129"/>
    <n v="3"/>
    <n v="11"/>
    <n v="47"/>
    <n v="3"/>
    <x v="5"/>
    <x v="1"/>
    <n v="7.1103301173116602"/>
    <n v="1"/>
    <x v="7"/>
    <n v="3.7889979808700054"/>
    <n v="9"/>
    <n v="0"/>
    <n v="0"/>
    <n v="1"/>
    <n v="0"/>
    <n v="0"/>
    <n v="0"/>
    <n v="0"/>
    <x v="3"/>
  </r>
  <r>
    <n v="8008"/>
    <n v="1983"/>
    <x v="10"/>
    <x v="2"/>
    <x v="2"/>
    <x v="0"/>
    <x v="0"/>
    <x v="0"/>
    <x v="1464"/>
    <x v="7"/>
    <n v="1"/>
    <n v="0"/>
    <x v="2"/>
    <d v="2013-12-09T00:00:00"/>
    <x v="230"/>
    <d v="2021-02-05T00:00:00"/>
    <x v="10"/>
    <n v="46"/>
    <n v="0"/>
    <n v="30"/>
    <n v="12"/>
    <n v="1"/>
    <n v="30"/>
    <n v="1"/>
    <x v="12"/>
    <x v="0"/>
    <n v="2.246041370558816"/>
    <n v="0"/>
    <x v="7"/>
    <n v="3.8883779063102559"/>
    <n v="6"/>
    <n v="0"/>
    <n v="0"/>
    <n v="0"/>
    <n v="0"/>
    <n v="0"/>
    <n v="0"/>
    <n v="0"/>
    <x v="0"/>
  </r>
  <r>
    <n v="7842"/>
    <n v="1968"/>
    <x v="43"/>
    <x v="2"/>
    <x v="2"/>
    <x v="3"/>
    <x v="3"/>
    <x v="1"/>
    <x v="1465"/>
    <x v="7"/>
    <n v="1"/>
    <n v="1"/>
    <x v="0"/>
    <d v="2013-03-31T00:00:00"/>
    <x v="329"/>
    <d v="2021-02-05T00:00:00"/>
    <x v="10"/>
    <n v="18"/>
    <n v="7"/>
    <n v="34"/>
    <n v="10"/>
    <n v="2"/>
    <n v="3"/>
    <n v="3"/>
    <x v="9"/>
    <x v="2"/>
    <n v="3.3404266736480031"/>
    <n v="0"/>
    <x v="12"/>
    <n v="2.7623849865098569"/>
    <n v="8"/>
    <n v="0"/>
    <n v="0"/>
    <n v="0"/>
    <n v="0"/>
    <n v="0"/>
    <n v="0"/>
    <n v="0"/>
    <x v="0"/>
  </r>
  <r>
    <n v="4385"/>
    <n v="1981"/>
    <x v="28"/>
    <x v="0"/>
    <x v="0"/>
    <x v="3"/>
    <x v="3"/>
    <x v="1"/>
    <x v="1466"/>
    <x v="7"/>
    <n v="1"/>
    <n v="0"/>
    <x v="2"/>
    <d v="2013-05-31T00:00:00"/>
    <x v="605"/>
    <d v="2021-02-05T00:00:00"/>
    <x v="71"/>
    <n v="23"/>
    <n v="0"/>
    <n v="15"/>
    <n v="0"/>
    <n v="2"/>
    <n v="7"/>
    <n v="2"/>
    <x v="9"/>
    <x v="2"/>
    <n v="2.6725325476253925"/>
    <n v="0"/>
    <x v="12"/>
    <n v="2.8914038336655179"/>
    <n v="6"/>
    <n v="0"/>
    <n v="0"/>
    <n v="0"/>
    <n v="0"/>
    <n v="0"/>
    <n v="0"/>
    <n v="0"/>
    <x v="0"/>
  </r>
  <r>
    <n v="5654"/>
    <n v="1972"/>
    <x v="38"/>
    <x v="2"/>
    <x v="2"/>
    <x v="1"/>
    <x v="1"/>
    <x v="0"/>
    <x v="1467"/>
    <x v="7"/>
    <n v="2"/>
    <n v="1"/>
    <x v="3"/>
    <d v="2014-03-16T00:00:00"/>
    <x v="623"/>
    <d v="2021-02-05T00:00:00"/>
    <x v="94"/>
    <n v="20"/>
    <n v="4"/>
    <n v="10"/>
    <n v="6"/>
    <n v="4"/>
    <n v="17"/>
    <n v="2"/>
    <x v="12"/>
    <x v="0"/>
    <n v="2.0731357970856292"/>
    <n v="0"/>
    <x v="12"/>
    <n v="2.941117825251248"/>
    <n v="6"/>
    <n v="0"/>
    <n v="0"/>
    <n v="0"/>
    <n v="0"/>
    <n v="0"/>
    <n v="0"/>
    <n v="0"/>
    <x v="6"/>
  </r>
  <r>
    <n v="5329"/>
    <n v="1949"/>
    <x v="5"/>
    <x v="0"/>
    <x v="0"/>
    <x v="2"/>
    <x v="2"/>
    <x v="1"/>
    <x v="1468"/>
    <x v="7"/>
    <n v="1"/>
    <n v="1"/>
    <x v="0"/>
    <d v="2013-09-27T00:00:00"/>
    <x v="113"/>
    <d v="2021-02-05T00:00:00"/>
    <x v="50"/>
    <n v="8"/>
    <n v="0"/>
    <n v="3"/>
    <n v="0"/>
    <n v="0"/>
    <n v="0"/>
    <n v="1"/>
    <x v="0"/>
    <x v="0"/>
    <n v="-0.3902082899999097"/>
    <n v="0"/>
    <x v="12"/>
    <n v="2.7662595292666334"/>
    <n v="5"/>
    <n v="0"/>
    <n v="0"/>
    <n v="0"/>
    <n v="0"/>
    <n v="0"/>
    <n v="0"/>
    <n v="0"/>
    <x v="6"/>
  </r>
  <r>
    <n v="6866"/>
    <n v="1969"/>
    <x v="16"/>
    <x v="1"/>
    <x v="1"/>
    <x v="0"/>
    <x v="0"/>
    <x v="0"/>
    <x v="1469"/>
    <x v="7"/>
    <n v="1"/>
    <n v="1"/>
    <x v="0"/>
    <d v="2014-03-23T00:00:00"/>
    <x v="338"/>
    <d v="2021-02-05T00:00:00"/>
    <x v="68"/>
    <n v="8"/>
    <n v="0"/>
    <n v="14"/>
    <n v="2"/>
    <n v="3"/>
    <n v="7"/>
    <n v="1"/>
    <x v="1"/>
    <x v="0"/>
    <n v="1.1184214014805745"/>
    <n v="0"/>
    <x v="12"/>
    <n v="2.855743259241684"/>
    <n v="5"/>
    <n v="0"/>
    <n v="0"/>
    <n v="0"/>
    <n v="0"/>
    <n v="0"/>
    <n v="0"/>
    <n v="0"/>
    <x v="3"/>
  </r>
  <r>
    <n v="5959"/>
    <n v="1968"/>
    <x v="43"/>
    <x v="2"/>
    <x v="2"/>
    <x v="3"/>
    <x v="3"/>
    <x v="1"/>
    <x v="1470"/>
    <x v="7"/>
    <n v="1"/>
    <n v="1"/>
    <x v="0"/>
    <d v="2012-10-15T00:00:00"/>
    <x v="314"/>
    <d v="2021-02-05T00:00:00"/>
    <x v="67"/>
    <n v="158"/>
    <n v="0"/>
    <n v="23"/>
    <n v="0"/>
    <n v="0"/>
    <n v="18"/>
    <n v="6"/>
    <x v="9"/>
    <x v="2"/>
    <n v="2.7927285130748531"/>
    <n v="1"/>
    <x v="8"/>
    <n v="5.2405602867625927"/>
    <n v="8"/>
    <n v="0"/>
    <n v="0"/>
    <n v="0"/>
    <n v="0"/>
    <n v="0"/>
    <n v="0"/>
    <n v="0"/>
    <x v="2"/>
  </r>
  <r>
    <n v="9635"/>
    <n v="1983"/>
    <x v="10"/>
    <x v="1"/>
    <x v="1"/>
    <x v="1"/>
    <x v="1"/>
    <x v="0"/>
    <x v="1471"/>
    <x v="7"/>
    <n v="0"/>
    <n v="0"/>
    <x v="1"/>
    <d v="2014-04-20T00:00:00"/>
    <x v="27"/>
    <d v="2021-02-05T00:00:00"/>
    <x v="4"/>
    <n v="66"/>
    <n v="2"/>
    <n v="40"/>
    <n v="4"/>
    <n v="3"/>
    <n v="14"/>
    <n v="1"/>
    <x v="9"/>
    <x v="2"/>
    <n v="3.0280117266893707"/>
    <n v="1"/>
    <x v="12"/>
    <n v="3.2562492160020375"/>
    <n v="6"/>
    <n v="0"/>
    <n v="0"/>
    <n v="0"/>
    <n v="0"/>
    <n v="0"/>
    <n v="0"/>
    <n v="0"/>
    <x v="0"/>
  </r>
  <r>
    <n v="7660"/>
    <n v="1973"/>
    <x v="3"/>
    <x v="0"/>
    <x v="0"/>
    <x v="6"/>
    <x v="3"/>
    <x v="1"/>
    <x v="1472"/>
    <x v="7"/>
    <n v="1"/>
    <n v="1"/>
    <x v="0"/>
    <d v="2014-05-19T00:00:00"/>
    <x v="624"/>
    <d v="2021-02-05T00:00:00"/>
    <x v="2"/>
    <n v="15"/>
    <n v="0"/>
    <n v="8"/>
    <n v="4"/>
    <n v="2"/>
    <n v="20"/>
    <n v="2"/>
    <x v="1"/>
    <x v="0"/>
    <n v="0.67605123895016672"/>
    <n v="1"/>
    <x v="13"/>
    <n v="2.3105177207736665"/>
    <n v="5"/>
    <n v="0"/>
    <n v="0"/>
    <n v="1"/>
    <n v="0"/>
    <n v="0"/>
    <n v="1"/>
    <n v="0"/>
    <x v="4"/>
  </r>
  <r>
    <n v="2055"/>
    <n v="1973"/>
    <x v="3"/>
    <x v="0"/>
    <x v="0"/>
    <x v="2"/>
    <x v="2"/>
    <x v="1"/>
    <x v="1472"/>
    <x v="7"/>
    <n v="1"/>
    <n v="1"/>
    <x v="0"/>
    <d v="2014-05-19T00:00:00"/>
    <x v="624"/>
    <d v="2021-02-05T00:00:00"/>
    <x v="2"/>
    <n v="15"/>
    <n v="0"/>
    <n v="8"/>
    <n v="4"/>
    <n v="2"/>
    <n v="20"/>
    <n v="2"/>
    <x v="1"/>
    <x v="0"/>
    <n v="0.77223212820001541"/>
    <n v="1"/>
    <x v="13"/>
    <n v="1.9311240142746309"/>
    <n v="5"/>
    <n v="0"/>
    <n v="0"/>
    <n v="1"/>
    <n v="0"/>
    <n v="0"/>
    <n v="0"/>
    <n v="0"/>
    <x v="0"/>
  </r>
  <r>
    <n v="5107"/>
    <n v="1973"/>
    <x v="3"/>
    <x v="0"/>
    <x v="0"/>
    <x v="2"/>
    <x v="2"/>
    <x v="1"/>
    <x v="1472"/>
    <x v="7"/>
    <n v="1"/>
    <n v="1"/>
    <x v="0"/>
    <d v="2014-05-19T00:00:00"/>
    <x v="624"/>
    <d v="2021-02-05T00:00:00"/>
    <x v="2"/>
    <n v="15"/>
    <n v="0"/>
    <n v="8"/>
    <n v="4"/>
    <n v="2"/>
    <n v="20"/>
    <n v="2"/>
    <x v="1"/>
    <x v="0"/>
    <n v="0.66386934822021137"/>
    <n v="1"/>
    <x v="13"/>
    <n v="2.081643515296749"/>
    <n v="5"/>
    <n v="0"/>
    <n v="0"/>
    <n v="1"/>
    <n v="0"/>
    <n v="0"/>
    <n v="0"/>
    <n v="0"/>
    <x v="0"/>
  </r>
  <r>
    <n v="1626"/>
    <n v="1973"/>
    <x v="3"/>
    <x v="0"/>
    <x v="0"/>
    <x v="2"/>
    <x v="2"/>
    <x v="1"/>
    <x v="1472"/>
    <x v="7"/>
    <n v="1"/>
    <n v="1"/>
    <x v="0"/>
    <d v="2014-05-19T00:00:00"/>
    <x v="624"/>
    <d v="2021-02-05T00:00:00"/>
    <x v="2"/>
    <n v="15"/>
    <n v="0"/>
    <n v="8"/>
    <n v="4"/>
    <n v="2"/>
    <n v="20"/>
    <n v="2"/>
    <x v="1"/>
    <x v="0"/>
    <n v="0.72957245527389181"/>
    <n v="1"/>
    <x v="13"/>
    <n v="2.0060383833129007"/>
    <n v="5"/>
    <n v="0"/>
    <n v="0"/>
    <n v="1"/>
    <n v="0"/>
    <n v="0"/>
    <n v="1"/>
    <n v="0"/>
    <x v="3"/>
  </r>
  <r>
    <n v="9653"/>
    <n v="1975"/>
    <x v="6"/>
    <x v="2"/>
    <x v="2"/>
    <x v="1"/>
    <x v="1"/>
    <x v="0"/>
    <x v="1473"/>
    <x v="7"/>
    <n v="0"/>
    <n v="1"/>
    <x v="2"/>
    <d v="2012-10-16T00:00:00"/>
    <x v="287"/>
    <d v="2021-02-05T00:00:00"/>
    <x v="22"/>
    <n v="27"/>
    <n v="1"/>
    <n v="14"/>
    <n v="4"/>
    <n v="1"/>
    <n v="21"/>
    <n v="2"/>
    <x v="12"/>
    <x v="0"/>
    <n v="2.2873884143952989"/>
    <n v="0"/>
    <x v="12"/>
    <n v="2.753165472084"/>
    <n v="8"/>
    <n v="0"/>
    <n v="0"/>
    <n v="0"/>
    <n v="0"/>
    <n v="0"/>
    <n v="0"/>
    <n v="0"/>
    <x v="3"/>
  </r>
  <r>
    <n v="8953"/>
    <n v="1965"/>
    <x v="42"/>
    <x v="1"/>
    <x v="1"/>
    <x v="3"/>
    <x v="3"/>
    <x v="1"/>
    <x v="1474"/>
    <x v="7"/>
    <n v="2"/>
    <n v="1"/>
    <x v="3"/>
    <d v="2013-05-06T00:00:00"/>
    <x v="238"/>
    <d v="2021-02-05T00:00:00"/>
    <x v="34"/>
    <n v="27"/>
    <n v="0"/>
    <n v="5"/>
    <n v="0"/>
    <n v="0"/>
    <n v="3"/>
    <n v="2"/>
    <x v="1"/>
    <x v="0"/>
    <n v="0.87224570028625359"/>
    <n v="0"/>
    <x v="12"/>
    <n v="2.7612122624174353"/>
    <n v="8"/>
    <n v="0"/>
    <n v="0"/>
    <n v="0"/>
    <n v="0"/>
    <n v="0"/>
    <n v="0"/>
    <n v="0"/>
    <x v="0"/>
  </r>
  <r>
    <n v="10258"/>
    <n v="1965"/>
    <x v="42"/>
    <x v="1"/>
    <x v="1"/>
    <x v="3"/>
    <x v="3"/>
    <x v="1"/>
    <x v="1474"/>
    <x v="7"/>
    <n v="2"/>
    <n v="1"/>
    <x v="3"/>
    <d v="2013-05-06T00:00:00"/>
    <x v="238"/>
    <d v="2021-02-05T00:00:00"/>
    <x v="34"/>
    <n v="27"/>
    <n v="0"/>
    <n v="5"/>
    <n v="0"/>
    <n v="0"/>
    <n v="3"/>
    <n v="2"/>
    <x v="1"/>
    <x v="0"/>
    <n v="1.1076919256902877"/>
    <n v="0"/>
    <x v="12"/>
    <n v="3.1003343316579812"/>
    <n v="8"/>
    <n v="0"/>
    <n v="0"/>
    <n v="0"/>
    <n v="0"/>
    <n v="0"/>
    <n v="0"/>
    <n v="0"/>
    <x v="1"/>
  </r>
  <r>
    <n v="1331"/>
    <n v="1977"/>
    <x v="4"/>
    <x v="2"/>
    <x v="2"/>
    <x v="3"/>
    <x v="3"/>
    <x v="1"/>
    <x v="1475"/>
    <x v="7"/>
    <n v="1"/>
    <n v="0"/>
    <x v="2"/>
    <d v="2013-01-02T00:00:00"/>
    <x v="71"/>
    <d v="2021-02-05T00:00:00"/>
    <x v="10"/>
    <n v="12"/>
    <n v="6"/>
    <n v="20"/>
    <n v="30"/>
    <n v="1"/>
    <n v="3"/>
    <n v="2"/>
    <x v="12"/>
    <x v="0"/>
    <n v="2.259348459623002"/>
    <n v="0"/>
    <x v="12"/>
    <n v="2.9975354104526928"/>
    <n v="7"/>
    <n v="0"/>
    <n v="0"/>
    <n v="0"/>
    <n v="0"/>
    <n v="0"/>
    <n v="0"/>
    <n v="0"/>
    <x v="6"/>
  </r>
  <r>
    <n v="9216"/>
    <n v="1971"/>
    <x v="2"/>
    <x v="2"/>
    <x v="2"/>
    <x v="1"/>
    <x v="1"/>
    <x v="0"/>
    <x v="1476"/>
    <x v="7"/>
    <n v="1"/>
    <n v="1"/>
    <x v="0"/>
    <d v="2014-01-23T00:00:00"/>
    <x v="73"/>
    <d v="2021-02-05T00:00:00"/>
    <x v="94"/>
    <n v="23"/>
    <n v="2"/>
    <n v="11"/>
    <n v="3"/>
    <n v="1"/>
    <n v="4"/>
    <n v="2"/>
    <x v="12"/>
    <x v="0"/>
    <n v="2.0928620928179225"/>
    <n v="0"/>
    <x v="12"/>
    <n v="2.647711005225112"/>
    <n v="6"/>
    <n v="0"/>
    <n v="0"/>
    <n v="0"/>
    <n v="0"/>
    <n v="0"/>
    <n v="0"/>
    <n v="0"/>
    <x v="4"/>
  </r>
  <r>
    <n v="2005"/>
    <n v="1990"/>
    <x v="12"/>
    <x v="2"/>
    <x v="2"/>
    <x v="1"/>
    <x v="1"/>
    <x v="0"/>
    <x v="1477"/>
    <x v="7"/>
    <n v="1"/>
    <n v="0"/>
    <x v="2"/>
    <d v="2013-12-11T00:00:00"/>
    <x v="195"/>
    <d v="2021-02-05T00:00:00"/>
    <x v="96"/>
    <n v="22"/>
    <n v="3"/>
    <n v="30"/>
    <n v="0"/>
    <n v="5"/>
    <n v="15"/>
    <n v="2"/>
    <x v="12"/>
    <x v="0"/>
    <n v="1.7672749790991997"/>
    <n v="0"/>
    <x v="7"/>
    <n v="3.801546303131047"/>
    <n v="6"/>
    <n v="0"/>
    <n v="0"/>
    <n v="0"/>
    <n v="0"/>
    <n v="0"/>
    <n v="0"/>
    <n v="0"/>
    <x v="4"/>
  </r>
  <r>
    <n v="3308"/>
    <n v="1952"/>
    <x v="41"/>
    <x v="2"/>
    <x v="2"/>
    <x v="1"/>
    <x v="1"/>
    <x v="0"/>
    <x v="1478"/>
    <x v="7"/>
    <n v="1"/>
    <n v="1"/>
    <x v="0"/>
    <d v="2014-01-03T00:00:00"/>
    <x v="44"/>
    <d v="2021-02-05T00:00:00"/>
    <x v="10"/>
    <n v="30"/>
    <n v="9"/>
    <n v="12"/>
    <n v="2"/>
    <n v="11"/>
    <n v="30"/>
    <n v="3"/>
    <x v="12"/>
    <x v="0"/>
    <n v="1.7496972844831773"/>
    <n v="0"/>
    <x v="7"/>
    <n v="3.7925103800859841"/>
    <n v="4"/>
    <n v="0"/>
    <n v="0"/>
    <n v="0"/>
    <n v="0"/>
    <n v="0"/>
    <n v="0"/>
    <n v="0"/>
    <x v="3"/>
  </r>
  <r>
    <n v="3265"/>
    <n v="1959"/>
    <x v="34"/>
    <x v="2"/>
    <x v="2"/>
    <x v="1"/>
    <x v="1"/>
    <x v="0"/>
    <x v="1479"/>
    <x v="7"/>
    <n v="0"/>
    <n v="0"/>
    <x v="1"/>
    <d v="2013-03-19T00:00:00"/>
    <x v="260"/>
    <d v="2021-02-05T00:00:00"/>
    <x v="8"/>
    <n v="21"/>
    <n v="1"/>
    <n v="9"/>
    <n v="7"/>
    <n v="3"/>
    <n v="5"/>
    <n v="1"/>
    <x v="1"/>
    <x v="0"/>
    <n v="0.83842321255086849"/>
    <n v="0"/>
    <x v="12"/>
    <n v="3.2311286009072098"/>
    <n v="6"/>
    <n v="0"/>
    <n v="0"/>
    <n v="0"/>
    <n v="0"/>
    <n v="0"/>
    <n v="0"/>
    <n v="0"/>
    <x v="0"/>
  </r>
  <r>
    <n v="5885"/>
    <n v="1973"/>
    <x v="3"/>
    <x v="3"/>
    <x v="1"/>
    <x v="1"/>
    <x v="1"/>
    <x v="0"/>
    <x v="1480"/>
    <x v="7"/>
    <n v="2"/>
    <n v="1"/>
    <x v="3"/>
    <d v="2012-08-22T00:00:00"/>
    <x v="158"/>
    <d v="2021-02-05T00:00:00"/>
    <x v="34"/>
    <n v="73"/>
    <n v="3"/>
    <n v="90"/>
    <n v="12"/>
    <n v="1"/>
    <n v="32"/>
    <n v="7"/>
    <x v="6"/>
    <x v="2"/>
    <n v="3.8322175431485399"/>
    <n v="1"/>
    <x v="7"/>
    <n v="3.6289163686178791"/>
    <n v="8"/>
    <n v="0"/>
    <n v="0"/>
    <n v="0"/>
    <n v="0"/>
    <n v="0"/>
    <n v="0"/>
    <n v="0"/>
    <x v="4"/>
  </r>
  <r>
    <n v="3310"/>
    <n v="1973"/>
    <x v="3"/>
    <x v="3"/>
    <x v="1"/>
    <x v="1"/>
    <x v="1"/>
    <x v="0"/>
    <x v="1480"/>
    <x v="7"/>
    <n v="2"/>
    <n v="1"/>
    <x v="3"/>
    <d v="2012-08-22T00:00:00"/>
    <x v="158"/>
    <d v="2021-02-05T00:00:00"/>
    <x v="34"/>
    <n v="73"/>
    <n v="3"/>
    <n v="90"/>
    <n v="12"/>
    <n v="1"/>
    <n v="32"/>
    <n v="7"/>
    <x v="6"/>
    <x v="2"/>
    <n v="3.9262127166903706"/>
    <n v="1"/>
    <x v="7"/>
    <n v="3.6896896306682248"/>
    <n v="8"/>
    <n v="0"/>
    <n v="0"/>
    <n v="0"/>
    <n v="0"/>
    <n v="0"/>
    <n v="0"/>
    <n v="0"/>
    <x v="0"/>
  </r>
  <r>
    <n v="5680"/>
    <n v="1984"/>
    <x v="32"/>
    <x v="3"/>
    <x v="1"/>
    <x v="1"/>
    <x v="1"/>
    <x v="0"/>
    <x v="1481"/>
    <x v="7"/>
    <n v="1"/>
    <n v="0"/>
    <x v="2"/>
    <d v="2014-04-22T00:00:00"/>
    <x v="625"/>
    <d v="2021-02-05T00:00:00"/>
    <x v="56"/>
    <n v="10"/>
    <n v="4"/>
    <n v="7"/>
    <n v="0"/>
    <n v="6"/>
    <n v="3"/>
    <n v="1"/>
    <x v="1"/>
    <x v="0"/>
    <n v="0.70015393593663355"/>
    <n v="0"/>
    <x v="12"/>
    <n v="2.9520818342131387"/>
    <n v="6"/>
    <n v="0"/>
    <n v="0"/>
    <n v="0"/>
    <n v="0"/>
    <n v="0"/>
    <n v="0"/>
    <n v="0"/>
    <x v="0"/>
  </r>
  <r>
    <n v="4472"/>
    <n v="1970"/>
    <x v="8"/>
    <x v="0"/>
    <x v="0"/>
    <x v="2"/>
    <x v="2"/>
    <x v="1"/>
    <x v="1482"/>
    <x v="7"/>
    <n v="1"/>
    <n v="0"/>
    <x v="2"/>
    <d v="2014-06-27T00:00:00"/>
    <x v="191"/>
    <d v="2021-02-05T00:00:00"/>
    <x v="94"/>
    <n v="23"/>
    <n v="0"/>
    <n v="8"/>
    <n v="6"/>
    <n v="2"/>
    <n v="18"/>
    <n v="1"/>
    <x v="1"/>
    <x v="0"/>
    <n v="1.2056176849567726"/>
    <n v="1"/>
    <x v="12"/>
    <n v="3.2509188258209614"/>
    <n v="2"/>
    <n v="0"/>
    <n v="0"/>
    <n v="0"/>
    <n v="0"/>
    <n v="0"/>
    <n v="0"/>
    <n v="0"/>
    <x v="6"/>
  </r>
  <r>
    <n v="1048"/>
    <n v="1972"/>
    <x v="38"/>
    <x v="1"/>
    <x v="1"/>
    <x v="1"/>
    <x v="1"/>
    <x v="0"/>
    <x v="1483"/>
    <x v="7"/>
    <n v="1"/>
    <n v="0"/>
    <x v="2"/>
    <d v="2013-07-14T00:00:00"/>
    <x v="367"/>
    <d v="2021-02-05T00:00:00"/>
    <x v="86"/>
    <n v="63"/>
    <n v="3"/>
    <n v="67"/>
    <n v="8"/>
    <n v="9"/>
    <n v="28"/>
    <n v="2"/>
    <x v="9"/>
    <x v="2"/>
    <n v="2.6292737055987438"/>
    <n v="1"/>
    <x v="7"/>
    <n v="4.3939316336926497"/>
    <n v="7"/>
    <n v="0"/>
    <n v="0"/>
    <n v="0"/>
    <n v="0"/>
    <n v="0"/>
    <n v="1"/>
    <n v="0"/>
    <x v="3"/>
  </r>
  <r>
    <n v="1834"/>
    <n v="1978"/>
    <x v="37"/>
    <x v="1"/>
    <x v="1"/>
    <x v="3"/>
    <x v="3"/>
    <x v="1"/>
    <x v="1484"/>
    <x v="7"/>
    <n v="1"/>
    <n v="0"/>
    <x v="2"/>
    <d v="2014-03-08T00:00:00"/>
    <x v="222"/>
    <d v="2021-02-05T00:00:00"/>
    <x v="24"/>
    <n v="30"/>
    <n v="5"/>
    <n v="23"/>
    <n v="4"/>
    <n v="1"/>
    <n v="4"/>
    <n v="1"/>
    <x v="12"/>
    <x v="0"/>
    <n v="1.7872384054622104"/>
    <n v="0"/>
    <x v="12"/>
    <n v="2.9196961694774637"/>
    <n v="7"/>
    <n v="0"/>
    <n v="0"/>
    <n v="0"/>
    <n v="0"/>
    <n v="0"/>
    <n v="0"/>
    <n v="0"/>
    <x v="3"/>
  </r>
  <r>
    <n v="10270"/>
    <n v="1981"/>
    <x v="28"/>
    <x v="3"/>
    <x v="1"/>
    <x v="1"/>
    <x v="1"/>
    <x v="0"/>
    <x v="1485"/>
    <x v="7"/>
    <n v="1"/>
    <n v="0"/>
    <x v="2"/>
    <d v="2013-10-03T00:00:00"/>
    <x v="427"/>
    <d v="2021-02-05T00:00:00"/>
    <x v="73"/>
    <n v="11"/>
    <n v="5"/>
    <n v="22"/>
    <n v="12"/>
    <n v="5"/>
    <n v="11"/>
    <n v="2"/>
    <x v="9"/>
    <x v="2"/>
    <n v="2.9379660185674088"/>
    <n v="0"/>
    <x v="12"/>
    <n v="3.1550650991394598"/>
    <n v="7"/>
    <n v="0"/>
    <n v="0"/>
    <n v="0"/>
    <n v="0"/>
    <n v="0"/>
    <n v="0"/>
    <n v="0"/>
    <x v="5"/>
  </r>
  <r>
    <n v="10402"/>
    <n v="1967"/>
    <x v="51"/>
    <x v="2"/>
    <x v="2"/>
    <x v="1"/>
    <x v="1"/>
    <x v="0"/>
    <x v="1486"/>
    <x v="7"/>
    <n v="1"/>
    <n v="1"/>
    <x v="0"/>
    <d v="2013-02-14T00:00:00"/>
    <x v="256"/>
    <d v="2021-02-05T00:00:00"/>
    <x v="34"/>
    <n v="25"/>
    <n v="1"/>
    <n v="9"/>
    <n v="2"/>
    <n v="1"/>
    <n v="1"/>
    <n v="2"/>
    <x v="1"/>
    <x v="0"/>
    <n v="1.2232662857447185"/>
    <n v="0"/>
    <x v="12"/>
    <n v="3.3906140514674128"/>
    <n v="8"/>
    <n v="0"/>
    <n v="0"/>
    <n v="0"/>
    <n v="0"/>
    <n v="0"/>
    <n v="0"/>
    <n v="0"/>
    <x v="4"/>
  </r>
  <r>
    <n v="4697"/>
    <n v="1949"/>
    <x v="5"/>
    <x v="1"/>
    <x v="1"/>
    <x v="2"/>
    <x v="2"/>
    <x v="1"/>
    <x v="1487"/>
    <x v="7"/>
    <n v="0"/>
    <n v="0"/>
    <x v="1"/>
    <d v="2013-06-13T00:00:00"/>
    <x v="446"/>
    <d v="2021-02-05T00:00:00"/>
    <x v="21"/>
    <n v="248"/>
    <n v="3"/>
    <n v="81"/>
    <n v="4"/>
    <n v="3"/>
    <n v="51"/>
    <n v="3"/>
    <x v="5"/>
    <x v="1"/>
    <n v="6.9159355026292788"/>
    <n v="1"/>
    <x v="8"/>
    <n v="4.855828906772282"/>
    <n v="8"/>
    <n v="0"/>
    <n v="0"/>
    <n v="0"/>
    <n v="0"/>
    <n v="0"/>
    <n v="0"/>
    <n v="0"/>
    <x v="3"/>
  </r>
  <r>
    <n v="2874"/>
    <n v="1988"/>
    <x v="31"/>
    <x v="3"/>
    <x v="1"/>
    <x v="2"/>
    <x v="2"/>
    <x v="1"/>
    <x v="1488"/>
    <x v="7"/>
    <n v="1"/>
    <n v="0"/>
    <x v="2"/>
    <d v="2013-03-07T00:00:00"/>
    <x v="375"/>
    <d v="2021-02-05T00:00:00"/>
    <x v="55"/>
    <n v="6"/>
    <n v="4"/>
    <n v="7"/>
    <n v="4"/>
    <n v="3"/>
    <n v="8"/>
    <n v="1"/>
    <x v="1"/>
    <x v="0"/>
    <n v="0.81335320770712949"/>
    <n v="0"/>
    <x v="12"/>
    <n v="3.2214936810800539"/>
    <n v="7"/>
    <n v="0"/>
    <n v="0"/>
    <n v="0"/>
    <n v="0"/>
    <n v="0"/>
    <n v="0"/>
    <n v="0"/>
    <x v="3"/>
  </r>
  <r>
    <n v="453"/>
    <n v="1956"/>
    <x v="27"/>
    <x v="0"/>
    <x v="0"/>
    <x v="4"/>
    <x v="4"/>
    <x v="1"/>
    <x v="1489"/>
    <x v="7"/>
    <n v="1"/>
    <n v="1"/>
    <x v="0"/>
    <d v="2014-06-29T00:00:00"/>
    <x v="340"/>
    <d v="2021-02-05T00:00:00"/>
    <x v="17"/>
    <n v="27"/>
    <n v="0"/>
    <n v="12"/>
    <n v="0"/>
    <n v="1"/>
    <n v="5"/>
    <n v="2"/>
    <x v="12"/>
    <x v="0"/>
    <n v="2.1488845529928522"/>
    <n v="0"/>
    <x v="12"/>
    <n v="3.1051904986306305"/>
    <n v="5"/>
    <n v="0"/>
    <n v="0"/>
    <n v="0"/>
    <n v="0"/>
    <n v="0"/>
    <n v="0"/>
    <n v="0"/>
    <x v="0"/>
  </r>
  <r>
    <n v="6263"/>
    <n v="1968"/>
    <x v="43"/>
    <x v="2"/>
    <x v="2"/>
    <x v="0"/>
    <x v="0"/>
    <x v="0"/>
    <x v="1490"/>
    <x v="7"/>
    <n v="1"/>
    <n v="2"/>
    <x v="3"/>
    <d v="2012-08-22T00:00:00"/>
    <x v="158"/>
    <d v="2021-02-05T00:00:00"/>
    <x v="94"/>
    <n v="28"/>
    <n v="9"/>
    <n v="37"/>
    <n v="12"/>
    <n v="7"/>
    <n v="13"/>
    <n v="3"/>
    <x v="12"/>
    <x v="0"/>
    <n v="1.8996943594928335"/>
    <n v="0"/>
    <x v="7"/>
    <n v="3.8734946150495015"/>
    <n v="8"/>
    <n v="0"/>
    <n v="0"/>
    <n v="0"/>
    <n v="0"/>
    <n v="0"/>
    <n v="0"/>
    <n v="0"/>
    <x v="0"/>
  </r>
  <r>
    <n v="5827"/>
    <n v="1958"/>
    <x v="18"/>
    <x v="2"/>
    <x v="2"/>
    <x v="2"/>
    <x v="2"/>
    <x v="1"/>
    <x v="1491"/>
    <x v="7"/>
    <n v="1"/>
    <n v="1"/>
    <x v="0"/>
    <d v="2014-04-16T00:00:00"/>
    <x v="574"/>
    <d v="2021-02-05T00:00:00"/>
    <x v="90"/>
    <n v="36"/>
    <n v="0"/>
    <n v="12"/>
    <n v="2"/>
    <n v="2"/>
    <n v="10"/>
    <n v="4"/>
    <x v="9"/>
    <x v="2"/>
    <n v="3.3374099555936505"/>
    <n v="1"/>
    <x v="12"/>
    <n v="2.9847337240519405"/>
    <n v="5"/>
    <n v="0"/>
    <n v="0"/>
    <n v="0"/>
    <n v="0"/>
    <n v="0"/>
    <n v="0"/>
    <n v="0"/>
    <x v="3"/>
  </r>
  <r>
    <n v="8870"/>
    <n v="1984"/>
    <x v="32"/>
    <x v="2"/>
    <x v="2"/>
    <x v="0"/>
    <x v="0"/>
    <x v="0"/>
    <x v="1492"/>
    <x v="7"/>
    <n v="1"/>
    <n v="0"/>
    <x v="2"/>
    <d v="2012-11-13T00:00:00"/>
    <x v="293"/>
    <d v="2021-02-05T00:00:00"/>
    <x v="64"/>
    <n v="75"/>
    <n v="12"/>
    <n v="141"/>
    <n v="43"/>
    <n v="39"/>
    <n v="187"/>
    <n v="6"/>
    <x v="4"/>
    <x v="2"/>
    <n v="5.981369138831198"/>
    <n v="1"/>
    <x v="8"/>
    <n v="4.690665025201894"/>
    <n v="8"/>
    <n v="0"/>
    <n v="0"/>
    <n v="0"/>
    <n v="0"/>
    <n v="0"/>
    <n v="1"/>
    <n v="0"/>
    <x v="0"/>
  </r>
  <r>
    <n v="10340"/>
    <n v="1984"/>
    <x v="32"/>
    <x v="2"/>
    <x v="2"/>
    <x v="0"/>
    <x v="0"/>
    <x v="0"/>
    <x v="1492"/>
    <x v="7"/>
    <n v="1"/>
    <n v="0"/>
    <x v="2"/>
    <d v="2012-11-13T00:00:00"/>
    <x v="293"/>
    <d v="2021-02-05T00:00:00"/>
    <x v="64"/>
    <n v="75"/>
    <n v="12"/>
    <n v="141"/>
    <n v="43"/>
    <n v="39"/>
    <n v="187"/>
    <n v="6"/>
    <x v="4"/>
    <x v="2"/>
    <n v="6.0553006201116286"/>
    <n v="1"/>
    <x v="8"/>
    <n v="5.0224806821064005"/>
    <n v="8"/>
    <n v="0"/>
    <n v="0"/>
    <n v="0"/>
    <n v="0"/>
    <n v="0"/>
    <n v="0"/>
    <n v="0"/>
    <x v="0"/>
  </r>
  <r>
    <n v="2521"/>
    <n v="1971"/>
    <x v="2"/>
    <x v="1"/>
    <x v="1"/>
    <x v="1"/>
    <x v="1"/>
    <x v="0"/>
    <x v="1493"/>
    <x v="7"/>
    <n v="1"/>
    <n v="0"/>
    <x v="2"/>
    <d v="2013-01-10T00:00:00"/>
    <x v="288"/>
    <d v="2021-02-05T00:00:00"/>
    <x v="57"/>
    <n v="23"/>
    <n v="1"/>
    <n v="13"/>
    <n v="2"/>
    <n v="2"/>
    <n v="18"/>
    <n v="1"/>
    <x v="1"/>
    <x v="0"/>
    <n v="1.0906301238241043"/>
    <n v="1"/>
    <x v="13"/>
    <n v="1.6439699614451475"/>
    <n v="7"/>
    <n v="0"/>
    <n v="0"/>
    <n v="1"/>
    <n v="0"/>
    <n v="0"/>
    <n v="1"/>
    <n v="0"/>
    <x v="0"/>
  </r>
  <r>
    <n v="4301"/>
    <n v="1971"/>
    <x v="2"/>
    <x v="1"/>
    <x v="1"/>
    <x v="1"/>
    <x v="1"/>
    <x v="0"/>
    <x v="1493"/>
    <x v="7"/>
    <n v="1"/>
    <n v="0"/>
    <x v="2"/>
    <d v="2013-01-10T00:00:00"/>
    <x v="288"/>
    <d v="2021-02-05T00:00:00"/>
    <x v="57"/>
    <n v="23"/>
    <n v="1"/>
    <n v="13"/>
    <n v="2"/>
    <n v="2"/>
    <n v="18"/>
    <n v="1"/>
    <x v="1"/>
    <x v="0"/>
    <n v="0.84290931197062313"/>
    <n v="1"/>
    <x v="13"/>
    <n v="2.391355383408027"/>
    <n v="7"/>
    <n v="0"/>
    <n v="0"/>
    <n v="1"/>
    <n v="0"/>
    <n v="0"/>
    <n v="1"/>
    <n v="0"/>
    <x v="6"/>
  </r>
  <r>
    <n v="1403"/>
    <n v="1975"/>
    <x v="6"/>
    <x v="3"/>
    <x v="1"/>
    <x v="0"/>
    <x v="0"/>
    <x v="0"/>
    <x v="1494"/>
    <x v="7"/>
    <n v="1"/>
    <n v="1"/>
    <x v="0"/>
    <d v="2012-09-06T00:00:00"/>
    <x v="617"/>
    <d v="2021-02-05T00:00:00"/>
    <x v="85"/>
    <n v="8"/>
    <n v="4"/>
    <n v="15"/>
    <n v="3"/>
    <n v="5"/>
    <n v="3"/>
    <n v="2"/>
    <x v="1"/>
    <x v="0"/>
    <n v="1.1290202564144556"/>
    <n v="0"/>
    <x v="12"/>
    <n v="3.2559732630461844"/>
    <n v="7"/>
    <n v="0"/>
    <n v="0"/>
    <n v="0"/>
    <n v="0"/>
    <n v="0"/>
    <n v="0"/>
    <n v="0"/>
    <x v="0"/>
  </r>
  <r>
    <n v="5892"/>
    <n v="1980"/>
    <x v="13"/>
    <x v="2"/>
    <x v="2"/>
    <x v="1"/>
    <x v="1"/>
    <x v="0"/>
    <x v="1495"/>
    <x v="7"/>
    <n v="1"/>
    <n v="0"/>
    <x v="2"/>
    <d v="2013-04-10T00:00:00"/>
    <x v="282"/>
    <d v="2021-02-05T00:00:00"/>
    <x v="86"/>
    <n v="158"/>
    <n v="6"/>
    <n v="45"/>
    <n v="8"/>
    <n v="2"/>
    <n v="2"/>
    <n v="7"/>
    <x v="9"/>
    <x v="2"/>
    <n v="2.8875535576772027"/>
    <n v="2"/>
    <x v="8"/>
    <n v="5.2641881790764895"/>
    <n v="7"/>
    <n v="0"/>
    <n v="0"/>
    <n v="0"/>
    <n v="0"/>
    <n v="0"/>
    <n v="0"/>
    <n v="0"/>
    <x v="3"/>
  </r>
  <r>
    <n v="5287"/>
    <n v="1973"/>
    <x v="3"/>
    <x v="2"/>
    <x v="2"/>
    <x v="1"/>
    <x v="1"/>
    <x v="0"/>
    <x v="1496"/>
    <x v="7"/>
    <n v="1"/>
    <n v="0"/>
    <x v="2"/>
    <d v="2014-06-19T00:00:00"/>
    <x v="530"/>
    <d v="2021-02-05T00:00:00"/>
    <x v="24"/>
    <n v="45"/>
    <n v="2"/>
    <n v="26"/>
    <n v="4"/>
    <n v="1"/>
    <n v="1"/>
    <n v="3"/>
    <x v="9"/>
    <x v="2"/>
    <n v="3.2261558420361611"/>
    <n v="1"/>
    <x v="12"/>
    <n v="3.1864802170413804"/>
    <n v="7"/>
    <n v="0"/>
    <n v="0"/>
    <n v="0"/>
    <n v="0"/>
    <n v="0"/>
    <n v="0"/>
    <n v="0"/>
    <x v="0"/>
  </r>
  <r>
    <n v="7458"/>
    <n v="1956"/>
    <x v="27"/>
    <x v="1"/>
    <x v="1"/>
    <x v="0"/>
    <x v="0"/>
    <x v="0"/>
    <x v="1497"/>
    <x v="7"/>
    <n v="1"/>
    <n v="1"/>
    <x v="0"/>
    <d v="2013-03-06T00:00:00"/>
    <x v="589"/>
    <d v="2021-02-05T00:00:00"/>
    <x v="41"/>
    <n v="39"/>
    <n v="2"/>
    <n v="25"/>
    <n v="4"/>
    <n v="3"/>
    <n v="24"/>
    <n v="2"/>
    <x v="9"/>
    <x v="2"/>
    <n v="3.0490185025778929"/>
    <n v="0"/>
    <x v="12"/>
    <n v="2.7078049971091764"/>
    <n v="8"/>
    <n v="0"/>
    <n v="0"/>
    <n v="0"/>
    <n v="0"/>
    <n v="0"/>
    <n v="0"/>
    <n v="0"/>
    <x v="6"/>
  </r>
  <r>
    <n v="3386"/>
    <n v="1992"/>
    <x v="23"/>
    <x v="2"/>
    <x v="2"/>
    <x v="1"/>
    <x v="1"/>
    <x v="0"/>
    <x v="1498"/>
    <x v="7"/>
    <n v="0"/>
    <n v="0"/>
    <x v="1"/>
    <d v="2013-06-21T00:00:00"/>
    <x v="532"/>
    <d v="2021-02-05T00:00:00"/>
    <x v="29"/>
    <n v="34"/>
    <n v="4"/>
    <n v="66"/>
    <n v="3"/>
    <n v="10"/>
    <n v="20"/>
    <n v="1"/>
    <x v="12"/>
    <x v="0"/>
    <n v="2.0972913280454701"/>
    <n v="1"/>
    <x v="7"/>
    <n v="4.323984743103888"/>
    <n v="7"/>
    <n v="0"/>
    <n v="0"/>
    <n v="0"/>
    <n v="0"/>
    <n v="0"/>
    <n v="0"/>
    <n v="0"/>
    <x v="0"/>
  </r>
  <r>
    <n v="8175"/>
    <n v="1992"/>
    <x v="23"/>
    <x v="2"/>
    <x v="2"/>
    <x v="1"/>
    <x v="1"/>
    <x v="0"/>
    <x v="1498"/>
    <x v="7"/>
    <n v="0"/>
    <n v="0"/>
    <x v="1"/>
    <d v="2013-06-21T00:00:00"/>
    <x v="532"/>
    <d v="2021-02-05T00:00:00"/>
    <x v="29"/>
    <n v="34"/>
    <n v="4"/>
    <n v="66"/>
    <n v="3"/>
    <n v="10"/>
    <n v="20"/>
    <n v="1"/>
    <x v="12"/>
    <x v="0"/>
    <n v="1.9621215887124472"/>
    <n v="1"/>
    <x v="7"/>
    <n v="3.9389546885656976"/>
    <n v="7"/>
    <n v="0"/>
    <n v="0"/>
    <n v="0"/>
    <n v="0"/>
    <n v="0"/>
    <n v="0"/>
    <n v="0"/>
    <x v="3"/>
  </r>
  <r>
    <n v="1404"/>
    <n v="1968"/>
    <x v="43"/>
    <x v="2"/>
    <x v="2"/>
    <x v="0"/>
    <x v="0"/>
    <x v="0"/>
    <x v="1499"/>
    <x v="7"/>
    <n v="2"/>
    <n v="0"/>
    <x v="0"/>
    <d v="2013-05-15T00:00:00"/>
    <x v="511"/>
    <d v="2021-02-05T00:00:00"/>
    <x v="65"/>
    <n v="51"/>
    <n v="23"/>
    <n v="82"/>
    <n v="33"/>
    <n v="0"/>
    <n v="42"/>
    <n v="4"/>
    <x v="8"/>
    <x v="2"/>
    <n v="5.1682934667659666"/>
    <n v="1"/>
    <x v="12"/>
    <n v="3.2055982570423875"/>
    <n v="9"/>
    <n v="0"/>
    <n v="0"/>
    <n v="0"/>
    <n v="0"/>
    <n v="0"/>
    <n v="0"/>
    <n v="0"/>
    <x v="3"/>
  </r>
  <r>
    <n v="274"/>
    <n v="1973"/>
    <x v="3"/>
    <x v="2"/>
    <x v="2"/>
    <x v="3"/>
    <x v="3"/>
    <x v="1"/>
    <x v="1500"/>
    <x v="7"/>
    <n v="1"/>
    <n v="1"/>
    <x v="0"/>
    <d v="2013-12-23T00:00:00"/>
    <x v="48"/>
    <d v="2021-02-05T00:00:00"/>
    <x v="20"/>
    <n v="9"/>
    <n v="3"/>
    <n v="15"/>
    <n v="2"/>
    <n v="3"/>
    <n v="2"/>
    <n v="2"/>
    <x v="12"/>
    <x v="0"/>
    <n v="2.0709082272393258"/>
    <n v="0"/>
    <x v="12"/>
    <n v="2.9612197456722664"/>
    <n v="6"/>
    <n v="0"/>
    <n v="0"/>
    <n v="0"/>
    <n v="0"/>
    <n v="0"/>
    <n v="0"/>
    <n v="0"/>
    <x v="5"/>
  </r>
  <r>
    <n v="236"/>
    <n v="1951"/>
    <x v="17"/>
    <x v="2"/>
    <x v="2"/>
    <x v="1"/>
    <x v="1"/>
    <x v="0"/>
    <x v="1501"/>
    <x v="7"/>
    <n v="1"/>
    <n v="1"/>
    <x v="0"/>
    <d v="2013-01-19T00:00:00"/>
    <x v="495"/>
    <d v="2021-02-05T00:00:00"/>
    <x v="21"/>
    <n v="28"/>
    <n v="23"/>
    <n v="29"/>
    <n v="29"/>
    <n v="14"/>
    <n v="47"/>
    <n v="3"/>
    <x v="12"/>
    <x v="0"/>
    <n v="1.8444300033805221"/>
    <n v="1"/>
    <x v="7"/>
    <n v="3.8391947054286111"/>
    <n v="6"/>
    <n v="0"/>
    <n v="0"/>
    <n v="0"/>
    <n v="0"/>
    <n v="0"/>
    <n v="0"/>
    <n v="0"/>
    <x v="4"/>
  </r>
  <r>
    <n v="8315"/>
    <n v="1995"/>
    <x v="45"/>
    <x v="2"/>
    <x v="2"/>
    <x v="3"/>
    <x v="3"/>
    <x v="1"/>
    <x v="1502"/>
    <x v="7"/>
    <n v="0"/>
    <n v="0"/>
    <x v="1"/>
    <d v="2014-03-26T00:00:00"/>
    <x v="626"/>
    <d v="2021-02-05T00:00:00"/>
    <x v="88"/>
    <n v="4"/>
    <n v="2"/>
    <n v="11"/>
    <n v="2"/>
    <n v="0"/>
    <n v="4"/>
    <n v="1"/>
    <x v="1"/>
    <x v="0"/>
    <n v="0.60704502655938053"/>
    <n v="0"/>
    <x v="13"/>
    <n v="2.052059717336133"/>
    <n v="6"/>
    <n v="0"/>
    <n v="0"/>
    <n v="0"/>
    <n v="0"/>
    <n v="0"/>
    <n v="0"/>
    <n v="0"/>
    <x v="1"/>
  </r>
  <r>
    <n v="5184"/>
    <n v="1995"/>
    <x v="45"/>
    <x v="2"/>
    <x v="2"/>
    <x v="3"/>
    <x v="3"/>
    <x v="1"/>
    <x v="1502"/>
    <x v="7"/>
    <n v="0"/>
    <n v="0"/>
    <x v="1"/>
    <d v="2014-03-26T00:00:00"/>
    <x v="626"/>
    <d v="2021-02-05T00:00:00"/>
    <x v="88"/>
    <n v="4"/>
    <n v="2"/>
    <n v="11"/>
    <n v="2"/>
    <n v="0"/>
    <n v="4"/>
    <n v="1"/>
    <x v="1"/>
    <x v="0"/>
    <n v="1.1065263385543465"/>
    <n v="0"/>
    <x v="13"/>
    <n v="1.7331225929498255"/>
    <n v="6"/>
    <n v="0"/>
    <n v="0"/>
    <n v="0"/>
    <n v="0"/>
    <n v="0"/>
    <n v="0"/>
    <n v="0"/>
    <x v="0"/>
  </r>
  <r>
    <n v="9467"/>
    <n v="1984"/>
    <x v="32"/>
    <x v="2"/>
    <x v="2"/>
    <x v="3"/>
    <x v="3"/>
    <x v="1"/>
    <x v="1503"/>
    <x v="7"/>
    <n v="1"/>
    <n v="0"/>
    <x v="2"/>
    <d v="2014-05-11T00:00:00"/>
    <x v="90"/>
    <d v="2021-02-05T00:00:00"/>
    <x v="81"/>
    <n v="3"/>
    <n v="2"/>
    <n v="10"/>
    <n v="3"/>
    <n v="0"/>
    <n v="2"/>
    <n v="1"/>
    <x v="1"/>
    <x v="0"/>
    <n v="0.68440064726671257"/>
    <n v="0"/>
    <x v="12"/>
    <n v="3.2983392348600007"/>
    <n v="6"/>
    <n v="0"/>
    <n v="0"/>
    <n v="0"/>
    <n v="0"/>
    <n v="0"/>
    <n v="0"/>
    <n v="0"/>
    <x v="0"/>
  </r>
  <r>
    <n v="6287"/>
    <n v="1986"/>
    <x v="22"/>
    <x v="2"/>
    <x v="2"/>
    <x v="0"/>
    <x v="0"/>
    <x v="0"/>
    <x v="1504"/>
    <x v="7"/>
    <n v="1"/>
    <n v="0"/>
    <x v="2"/>
    <d v="2013-07-30T00:00:00"/>
    <x v="413"/>
    <d v="2021-02-05T00:00:00"/>
    <x v="38"/>
    <n v="14"/>
    <n v="0"/>
    <n v="16"/>
    <n v="0"/>
    <n v="0"/>
    <n v="6"/>
    <n v="1"/>
    <x v="1"/>
    <x v="0"/>
    <n v="0.84615384320486242"/>
    <n v="1"/>
    <x v="13"/>
    <n v="1.7371659916554545"/>
    <n v="6"/>
    <n v="0"/>
    <n v="0"/>
    <n v="0"/>
    <n v="0"/>
    <n v="0"/>
    <n v="1"/>
    <n v="0"/>
    <x v="0"/>
  </r>
  <r>
    <n v="4706"/>
    <n v="1966"/>
    <x v="33"/>
    <x v="2"/>
    <x v="2"/>
    <x v="3"/>
    <x v="3"/>
    <x v="1"/>
    <x v="1505"/>
    <x v="7"/>
    <n v="0"/>
    <n v="1"/>
    <x v="2"/>
    <d v="2013-04-27T00:00:00"/>
    <x v="501"/>
    <d v="2021-02-05T00:00:00"/>
    <x v="88"/>
    <n v="29"/>
    <n v="0"/>
    <n v="5"/>
    <n v="0"/>
    <n v="1"/>
    <n v="5"/>
    <n v="1"/>
    <x v="1"/>
    <x v="0"/>
    <n v="1.3260679471535506"/>
    <n v="0"/>
    <x v="12"/>
    <n v="3.1138262635580634"/>
    <n v="5"/>
    <n v="0"/>
    <n v="0"/>
    <n v="0"/>
    <n v="0"/>
    <n v="0"/>
    <n v="0"/>
    <n v="0"/>
    <x v="4"/>
  </r>
  <r>
    <n v="3790"/>
    <n v="1956"/>
    <x v="27"/>
    <x v="2"/>
    <x v="2"/>
    <x v="0"/>
    <x v="0"/>
    <x v="0"/>
    <x v="1506"/>
    <x v="7"/>
    <n v="2"/>
    <n v="1"/>
    <x v="3"/>
    <d v="2014-01-23T00:00:00"/>
    <x v="73"/>
    <d v="2021-02-05T00:00:00"/>
    <x v="0"/>
    <n v="8"/>
    <n v="1"/>
    <n v="5"/>
    <n v="0"/>
    <n v="0"/>
    <n v="1"/>
    <n v="1"/>
    <x v="1"/>
    <x v="0"/>
    <n v="0.91579801003741501"/>
    <n v="0"/>
    <x v="13"/>
    <n v="1.7432601695954293"/>
    <n v="6"/>
    <n v="0"/>
    <n v="0"/>
    <n v="0"/>
    <n v="0"/>
    <n v="0"/>
    <n v="0"/>
    <n v="0"/>
    <x v="3"/>
  </r>
  <r>
    <n v="7261"/>
    <n v="1971"/>
    <x v="2"/>
    <x v="2"/>
    <x v="2"/>
    <x v="0"/>
    <x v="0"/>
    <x v="0"/>
    <x v="1507"/>
    <x v="7"/>
    <n v="1"/>
    <n v="1"/>
    <x v="0"/>
    <d v="2013-01-01T00:00:00"/>
    <x v="593"/>
    <d v="2021-02-05T00:00:00"/>
    <x v="73"/>
    <n v="199"/>
    <n v="33"/>
    <n v="60"/>
    <n v="8"/>
    <n v="3"/>
    <n v="15"/>
    <n v="5"/>
    <x v="8"/>
    <x v="2"/>
    <n v="5.2911769521628891"/>
    <n v="2"/>
    <x v="8"/>
    <n v="4.7100577786604392"/>
    <n v="8"/>
    <n v="0"/>
    <n v="0"/>
    <n v="0"/>
    <n v="0"/>
    <n v="0"/>
    <n v="1"/>
    <n v="0"/>
    <x v="0"/>
  </r>
  <r>
    <n v="2452"/>
    <n v="1971"/>
    <x v="2"/>
    <x v="2"/>
    <x v="2"/>
    <x v="0"/>
    <x v="0"/>
    <x v="0"/>
    <x v="1507"/>
    <x v="7"/>
    <n v="1"/>
    <n v="1"/>
    <x v="0"/>
    <d v="2013-01-01T00:00:00"/>
    <x v="593"/>
    <d v="2021-02-05T00:00:00"/>
    <x v="73"/>
    <n v="199"/>
    <n v="33"/>
    <n v="60"/>
    <n v="8"/>
    <n v="3"/>
    <n v="15"/>
    <n v="5"/>
    <x v="8"/>
    <x v="2"/>
    <n v="4.907435242725839"/>
    <n v="2"/>
    <x v="8"/>
    <n v="4.7770524120503888"/>
    <n v="8"/>
    <n v="0"/>
    <n v="0"/>
    <n v="0"/>
    <n v="0"/>
    <n v="0"/>
    <n v="1"/>
    <n v="0"/>
    <x v="0"/>
  </r>
  <r>
    <n v="2620"/>
    <n v="1974"/>
    <x v="9"/>
    <x v="0"/>
    <x v="0"/>
    <x v="1"/>
    <x v="1"/>
    <x v="0"/>
    <x v="1508"/>
    <x v="7"/>
    <n v="1"/>
    <n v="0"/>
    <x v="2"/>
    <d v="2013-04-13T00:00:00"/>
    <x v="23"/>
    <d v="2021-02-05T00:00:00"/>
    <x v="79"/>
    <n v="14"/>
    <n v="0"/>
    <n v="2"/>
    <n v="0"/>
    <n v="0"/>
    <n v="7"/>
    <n v="1"/>
    <x v="1"/>
    <x v="0"/>
    <n v="1.3320396560992895"/>
    <n v="0"/>
    <x v="13"/>
    <n v="2.0409596989628995"/>
    <n v="8"/>
    <n v="0"/>
    <n v="0"/>
    <n v="0"/>
    <n v="0"/>
    <n v="0"/>
    <n v="1"/>
    <n v="0"/>
    <x v="3"/>
  </r>
  <r>
    <n v="8254"/>
    <n v="1974"/>
    <x v="9"/>
    <x v="0"/>
    <x v="0"/>
    <x v="1"/>
    <x v="1"/>
    <x v="0"/>
    <x v="1508"/>
    <x v="7"/>
    <n v="1"/>
    <n v="0"/>
    <x v="2"/>
    <d v="2013-04-13T00:00:00"/>
    <x v="23"/>
    <d v="2021-02-05T00:00:00"/>
    <x v="79"/>
    <n v="14"/>
    <n v="0"/>
    <n v="2"/>
    <n v="0"/>
    <n v="0"/>
    <n v="7"/>
    <n v="1"/>
    <x v="1"/>
    <x v="0"/>
    <n v="0.60404671387965791"/>
    <n v="0"/>
    <x v="13"/>
    <n v="1.7814039615110848"/>
    <n v="8"/>
    <n v="0"/>
    <n v="0"/>
    <n v="0"/>
    <n v="0"/>
    <n v="0"/>
    <n v="0"/>
    <n v="0"/>
    <x v="5"/>
  </r>
  <r>
    <n v="11091"/>
    <n v="1953"/>
    <x v="19"/>
    <x v="2"/>
    <x v="2"/>
    <x v="0"/>
    <x v="0"/>
    <x v="0"/>
    <x v="1509"/>
    <x v="7"/>
    <n v="1"/>
    <n v="1"/>
    <x v="0"/>
    <d v="2014-05-16T00:00:00"/>
    <x v="201"/>
    <d v="2021-02-05T00:00:00"/>
    <x v="64"/>
    <n v="7"/>
    <n v="2"/>
    <n v="9"/>
    <n v="2"/>
    <n v="0"/>
    <n v="2"/>
    <n v="2"/>
    <x v="1"/>
    <x v="0"/>
    <n v="0.87743383071164227"/>
    <n v="0"/>
    <x v="12"/>
    <n v="3.203065659043554"/>
    <n v="4"/>
    <n v="0"/>
    <n v="0"/>
    <n v="0"/>
    <n v="0"/>
    <n v="0"/>
    <n v="0"/>
    <n v="0"/>
    <x v="5"/>
  </r>
  <r>
    <n v="5824"/>
    <n v="1972"/>
    <x v="38"/>
    <x v="0"/>
    <x v="0"/>
    <x v="0"/>
    <x v="0"/>
    <x v="0"/>
    <x v="1510"/>
    <x v="7"/>
    <n v="2"/>
    <n v="1"/>
    <x v="3"/>
    <d v="2014-04-11T00:00:00"/>
    <x v="385"/>
    <d v="2021-02-05T00:00:00"/>
    <x v="17"/>
    <n v="7"/>
    <n v="0"/>
    <n v="1"/>
    <n v="0"/>
    <n v="0"/>
    <n v="0"/>
    <n v="1"/>
    <x v="1"/>
    <x v="0"/>
    <n v="1.2311195492371194"/>
    <n v="0"/>
    <x v="13"/>
    <n v="1.6278074206688846"/>
    <n v="6"/>
    <n v="0"/>
    <n v="0"/>
    <n v="0"/>
    <n v="0"/>
    <n v="0"/>
    <n v="0"/>
    <n v="0"/>
    <x v="6"/>
  </r>
  <r>
    <n v="1016"/>
    <n v="1959"/>
    <x v="34"/>
    <x v="0"/>
    <x v="0"/>
    <x v="3"/>
    <x v="3"/>
    <x v="1"/>
    <x v="1511"/>
    <x v="7"/>
    <n v="0"/>
    <n v="1"/>
    <x v="2"/>
    <d v="2014-03-30T00:00:00"/>
    <x v="603"/>
    <d v="2021-02-05T00:00:00"/>
    <x v="82"/>
    <n v="41"/>
    <n v="1"/>
    <n v="6"/>
    <n v="2"/>
    <n v="0"/>
    <n v="5"/>
    <n v="2"/>
    <x v="12"/>
    <x v="0"/>
    <n v="1.6405396289026424"/>
    <n v="0"/>
    <x v="12"/>
    <n v="3.2075935299230474"/>
    <n v="6"/>
    <n v="0"/>
    <n v="0"/>
    <n v="0"/>
    <n v="0"/>
    <n v="0"/>
    <n v="0"/>
    <n v="0"/>
    <x v="4"/>
  </r>
  <r>
    <n v="5015"/>
    <n v="1976"/>
    <x v="0"/>
    <x v="1"/>
    <x v="1"/>
    <x v="1"/>
    <x v="1"/>
    <x v="0"/>
    <x v="1512"/>
    <x v="7"/>
    <n v="1"/>
    <n v="0"/>
    <x v="2"/>
    <d v="2012-09-14T00:00:00"/>
    <x v="184"/>
    <d v="2021-02-05T00:00:00"/>
    <x v="34"/>
    <n v="68"/>
    <n v="6"/>
    <n v="38"/>
    <n v="3"/>
    <n v="6"/>
    <n v="41"/>
    <n v="2"/>
    <x v="12"/>
    <x v="0"/>
    <n v="1.8766317544289715"/>
    <n v="2"/>
    <x v="12"/>
    <n v="2.7944425257917014"/>
    <n v="7"/>
    <n v="0"/>
    <n v="0"/>
    <n v="0"/>
    <n v="0"/>
    <n v="0"/>
    <n v="0"/>
    <n v="0"/>
    <x v="0"/>
  </r>
  <r>
    <n v="3469"/>
    <n v="1977"/>
    <x v="4"/>
    <x v="0"/>
    <x v="0"/>
    <x v="2"/>
    <x v="2"/>
    <x v="1"/>
    <x v="1513"/>
    <x v="7"/>
    <n v="1"/>
    <n v="1"/>
    <x v="0"/>
    <d v="2012-09-06T00:00:00"/>
    <x v="617"/>
    <d v="2021-02-05T00:00:00"/>
    <x v="34"/>
    <n v="19"/>
    <n v="18"/>
    <n v="33"/>
    <n v="24"/>
    <n v="1"/>
    <n v="8"/>
    <n v="3"/>
    <x v="9"/>
    <x v="2"/>
    <n v="3.3656071378065242"/>
    <n v="0"/>
    <x v="12"/>
    <n v="2.8424690490737428"/>
    <n v="9"/>
    <n v="0"/>
    <n v="0"/>
    <n v="0"/>
    <n v="0"/>
    <n v="0"/>
    <n v="0"/>
    <n v="0"/>
    <x v="0"/>
  </r>
  <r>
    <n v="4988"/>
    <n v="1948"/>
    <x v="25"/>
    <x v="0"/>
    <x v="0"/>
    <x v="1"/>
    <x v="1"/>
    <x v="0"/>
    <x v="1514"/>
    <x v="7"/>
    <n v="1"/>
    <n v="1"/>
    <x v="0"/>
    <d v="2014-05-04T00:00:00"/>
    <x v="254"/>
    <d v="2021-02-05T00:00:00"/>
    <x v="33"/>
    <n v="19"/>
    <n v="6"/>
    <n v="20"/>
    <n v="0"/>
    <n v="5"/>
    <n v="12"/>
    <n v="3"/>
    <x v="1"/>
    <x v="0"/>
    <n v="1.1510124473218357"/>
    <n v="1"/>
    <x v="7"/>
    <n v="4.2248692409361723"/>
    <n v="4"/>
    <n v="0"/>
    <n v="0"/>
    <n v="0"/>
    <n v="0"/>
    <n v="0"/>
    <n v="0"/>
    <n v="0"/>
    <x v="3"/>
  </r>
  <r>
    <n v="1951"/>
    <n v="1981"/>
    <x v="28"/>
    <x v="4"/>
    <x v="3"/>
    <x v="1"/>
    <x v="1"/>
    <x v="0"/>
    <x v="1515"/>
    <x v="7"/>
    <n v="0"/>
    <n v="0"/>
    <x v="1"/>
    <d v="2013-01-27T00:00:00"/>
    <x v="627"/>
    <d v="2021-02-05T00:00:00"/>
    <x v="83"/>
    <n v="228"/>
    <n v="122"/>
    <n v="122"/>
    <n v="208"/>
    <n v="129"/>
    <n v="30"/>
    <n v="6"/>
    <x v="10"/>
    <x v="1"/>
    <n v="11.393028834963197"/>
    <n v="2"/>
    <x v="5"/>
    <n v="8.334675412261273"/>
    <n v="9"/>
    <n v="0"/>
    <n v="0"/>
    <n v="0"/>
    <n v="0"/>
    <n v="0"/>
    <n v="0"/>
    <n v="0"/>
    <x v="0"/>
  </r>
  <r>
    <n v="520"/>
    <n v="1974"/>
    <x v="9"/>
    <x v="2"/>
    <x v="2"/>
    <x v="1"/>
    <x v="1"/>
    <x v="0"/>
    <x v="1516"/>
    <x v="7"/>
    <n v="1"/>
    <n v="0"/>
    <x v="2"/>
    <d v="2013-07-01T00:00:00"/>
    <x v="628"/>
    <d v="2021-02-05T00:00:00"/>
    <x v="6"/>
    <n v="3"/>
    <n v="3"/>
    <n v="7"/>
    <n v="6"/>
    <n v="2"/>
    <n v="9"/>
    <n v="1"/>
    <x v="1"/>
    <x v="0"/>
    <n v="1.3669992465024952"/>
    <n v="0"/>
    <x v="13"/>
    <n v="1.8164905119595329"/>
    <n v="7"/>
    <n v="0"/>
    <n v="0"/>
    <n v="0"/>
    <n v="0"/>
    <n v="0"/>
    <n v="0"/>
    <n v="0"/>
    <x v="0"/>
  </r>
  <r>
    <n v="8372"/>
    <n v="1974"/>
    <x v="9"/>
    <x v="2"/>
    <x v="2"/>
    <x v="1"/>
    <x v="1"/>
    <x v="0"/>
    <x v="1516"/>
    <x v="7"/>
    <n v="1"/>
    <n v="0"/>
    <x v="2"/>
    <d v="2013-07-01T00:00:00"/>
    <x v="628"/>
    <d v="2021-02-05T00:00:00"/>
    <x v="6"/>
    <n v="3"/>
    <n v="3"/>
    <n v="7"/>
    <n v="6"/>
    <n v="2"/>
    <n v="9"/>
    <n v="1"/>
    <x v="1"/>
    <x v="0"/>
    <n v="1.0432401183393565"/>
    <n v="0"/>
    <x v="13"/>
    <n v="1.6515180815800168"/>
    <n v="7"/>
    <n v="0"/>
    <n v="0"/>
    <n v="0"/>
    <n v="0"/>
    <n v="0"/>
    <n v="0"/>
    <n v="0"/>
    <x v="3"/>
  </r>
  <r>
    <n v="2678"/>
    <n v="1990"/>
    <x v="12"/>
    <x v="2"/>
    <x v="2"/>
    <x v="3"/>
    <x v="3"/>
    <x v="1"/>
    <x v="1517"/>
    <x v="7"/>
    <n v="1"/>
    <n v="0"/>
    <x v="2"/>
    <d v="2013-02-13T00:00:00"/>
    <x v="283"/>
    <d v="2021-02-05T00:00:00"/>
    <x v="21"/>
    <n v="52"/>
    <n v="12"/>
    <n v="50"/>
    <n v="4"/>
    <n v="36"/>
    <n v="55"/>
    <n v="3"/>
    <x v="8"/>
    <x v="2"/>
    <n v="5.1110580111373185"/>
    <n v="0"/>
    <x v="12"/>
    <n v="3.2366816854782172"/>
    <n v="9"/>
    <n v="0"/>
    <n v="0"/>
    <n v="0"/>
    <n v="0"/>
    <n v="0"/>
    <n v="0"/>
    <n v="0"/>
    <x v="6"/>
  </r>
  <r>
    <n v="4864"/>
    <n v="1977"/>
    <x v="4"/>
    <x v="2"/>
    <x v="2"/>
    <x v="1"/>
    <x v="1"/>
    <x v="0"/>
    <x v="1518"/>
    <x v="7"/>
    <n v="1"/>
    <n v="0"/>
    <x v="2"/>
    <d v="2013-05-02T00:00:00"/>
    <x v="468"/>
    <d v="2021-02-05T00:00:00"/>
    <x v="64"/>
    <n v="72"/>
    <n v="7"/>
    <n v="58"/>
    <n v="13"/>
    <n v="1"/>
    <n v="24"/>
    <n v="4"/>
    <x v="6"/>
    <x v="2"/>
    <n v="3.8425770791005305"/>
    <n v="1"/>
    <x v="12"/>
    <n v="2.8194224233995735"/>
    <n v="8"/>
    <n v="0"/>
    <n v="0"/>
    <n v="0"/>
    <n v="0"/>
    <n v="0"/>
    <n v="0"/>
    <n v="0"/>
    <x v="4"/>
  </r>
  <r>
    <n v="9739"/>
    <n v="1963"/>
    <x v="52"/>
    <x v="2"/>
    <x v="2"/>
    <x v="3"/>
    <x v="3"/>
    <x v="1"/>
    <x v="1519"/>
    <x v="7"/>
    <n v="0"/>
    <n v="1"/>
    <x v="2"/>
    <d v="2013-01-19T00:00:00"/>
    <x v="495"/>
    <d v="2021-02-05T00:00:00"/>
    <x v="74"/>
    <n v="62"/>
    <n v="0"/>
    <n v="22"/>
    <n v="3"/>
    <n v="1"/>
    <n v="26"/>
    <n v="2"/>
    <x v="12"/>
    <x v="0"/>
    <n v="2.2886471969521014"/>
    <n v="2"/>
    <x v="13"/>
    <n v="2.1294846166910708"/>
    <n v="7"/>
    <n v="0"/>
    <n v="0"/>
    <n v="0"/>
    <n v="0"/>
    <n v="0"/>
    <n v="0"/>
    <n v="0"/>
    <x v="0"/>
  </r>
  <r>
    <n v="1655"/>
    <n v="1979"/>
    <x v="30"/>
    <x v="2"/>
    <x v="2"/>
    <x v="0"/>
    <x v="0"/>
    <x v="0"/>
    <x v="1520"/>
    <x v="7"/>
    <n v="1"/>
    <n v="0"/>
    <x v="2"/>
    <d v="2013-10-19T00:00:00"/>
    <x v="584"/>
    <d v="2021-02-05T00:00:00"/>
    <x v="6"/>
    <n v="16"/>
    <n v="3"/>
    <n v="15"/>
    <n v="2"/>
    <n v="1"/>
    <n v="11"/>
    <n v="1"/>
    <x v="1"/>
    <x v="0"/>
    <n v="0.97262355625324592"/>
    <n v="0"/>
    <x v="12"/>
    <n v="3.1012475471712269"/>
    <n v="7"/>
    <n v="0"/>
    <n v="0"/>
    <n v="0"/>
    <n v="0"/>
    <n v="0"/>
    <n v="0"/>
    <n v="0"/>
    <x v="6"/>
  </r>
  <r>
    <n v="3726"/>
    <n v="1986"/>
    <x v="22"/>
    <x v="0"/>
    <x v="0"/>
    <x v="0"/>
    <x v="0"/>
    <x v="0"/>
    <x v="1521"/>
    <x v="7"/>
    <n v="1"/>
    <n v="0"/>
    <x v="2"/>
    <d v="2014-02-16T00:00:00"/>
    <x v="476"/>
    <d v="2021-02-05T00:00:00"/>
    <x v="56"/>
    <n v="4"/>
    <n v="1"/>
    <n v="9"/>
    <n v="3"/>
    <n v="0"/>
    <n v="0"/>
    <n v="1"/>
    <x v="1"/>
    <x v="0"/>
    <n v="0.68293286748502247"/>
    <n v="0"/>
    <x v="13"/>
    <n v="2.3433365321662798"/>
    <n v="8"/>
    <n v="0"/>
    <n v="0"/>
    <n v="0"/>
    <n v="0"/>
    <n v="0"/>
    <n v="0"/>
    <n v="0"/>
    <x v="3"/>
  </r>
  <r>
    <n v="9291"/>
    <n v="1959"/>
    <x v="34"/>
    <x v="1"/>
    <x v="1"/>
    <x v="1"/>
    <x v="1"/>
    <x v="0"/>
    <x v="1522"/>
    <x v="7"/>
    <n v="0"/>
    <n v="1"/>
    <x v="2"/>
    <d v="2014-03-23T00:00:00"/>
    <x v="338"/>
    <d v="2021-02-05T00:00:00"/>
    <x v="30"/>
    <n v="8"/>
    <n v="2"/>
    <n v="4"/>
    <n v="0"/>
    <n v="0"/>
    <n v="1"/>
    <n v="1"/>
    <x v="0"/>
    <x v="0"/>
    <n v="0.28867498777665812"/>
    <n v="0"/>
    <x v="12"/>
    <n v="3.1968087927814337"/>
    <n v="5"/>
    <n v="0"/>
    <n v="0"/>
    <n v="0"/>
    <n v="0"/>
    <n v="0"/>
    <n v="0"/>
    <n v="0"/>
    <x v="0"/>
  </r>
  <r>
    <n v="10686"/>
    <n v="1965"/>
    <x v="42"/>
    <x v="0"/>
    <x v="0"/>
    <x v="0"/>
    <x v="0"/>
    <x v="0"/>
    <x v="1523"/>
    <x v="7"/>
    <n v="1"/>
    <n v="1"/>
    <x v="0"/>
    <d v="2012-12-26T00:00:00"/>
    <x v="629"/>
    <d v="2021-02-05T00:00:00"/>
    <x v="31"/>
    <n v="15"/>
    <n v="0"/>
    <n v="4"/>
    <n v="0"/>
    <n v="0"/>
    <n v="2"/>
    <n v="1"/>
    <x v="1"/>
    <x v="0"/>
    <n v="0.62740497894890435"/>
    <n v="0"/>
    <x v="13"/>
    <n v="2.291317741619221"/>
    <n v="7"/>
    <n v="0"/>
    <n v="0"/>
    <n v="0"/>
    <n v="0"/>
    <n v="0"/>
    <n v="0"/>
    <n v="0"/>
    <x v="0"/>
  </r>
  <r>
    <n v="10352"/>
    <n v="1963"/>
    <x v="52"/>
    <x v="2"/>
    <x v="2"/>
    <x v="4"/>
    <x v="4"/>
    <x v="1"/>
    <x v="1524"/>
    <x v="7"/>
    <n v="1"/>
    <n v="1"/>
    <x v="0"/>
    <d v="2012-09-07T00:00:00"/>
    <x v="369"/>
    <d v="2021-02-05T00:00:00"/>
    <x v="38"/>
    <n v="50"/>
    <n v="4"/>
    <n v="28"/>
    <n v="6"/>
    <n v="3"/>
    <n v="26"/>
    <n v="3"/>
    <x v="9"/>
    <x v="2"/>
    <n v="3.0263191923445372"/>
    <n v="1"/>
    <x v="13"/>
    <n v="1.7859131594636195"/>
    <n v="9"/>
    <n v="0"/>
    <n v="0"/>
    <n v="0"/>
    <n v="0"/>
    <n v="0"/>
    <n v="1"/>
    <n v="0"/>
    <x v="3"/>
  </r>
  <r>
    <n v="1515"/>
    <n v="1975"/>
    <x v="6"/>
    <x v="1"/>
    <x v="1"/>
    <x v="0"/>
    <x v="0"/>
    <x v="0"/>
    <x v="1525"/>
    <x v="7"/>
    <n v="0"/>
    <n v="1"/>
    <x v="2"/>
    <d v="2014-01-22T00:00:00"/>
    <x v="140"/>
    <d v="2021-02-05T00:00:00"/>
    <x v="7"/>
    <n v="11"/>
    <n v="2"/>
    <n v="7"/>
    <n v="4"/>
    <n v="2"/>
    <n v="2"/>
    <n v="1"/>
    <x v="1"/>
    <x v="0"/>
    <n v="0.73171453067154379"/>
    <n v="0"/>
    <x v="12"/>
    <n v="3.3842428182276301"/>
    <n v="3"/>
    <n v="0"/>
    <n v="0"/>
    <n v="0"/>
    <n v="0"/>
    <n v="0"/>
    <n v="0"/>
    <n v="0"/>
    <x v="4"/>
  </r>
  <r>
    <n v="92"/>
    <n v="1988"/>
    <x v="31"/>
    <x v="2"/>
    <x v="2"/>
    <x v="6"/>
    <x v="3"/>
    <x v="1"/>
    <x v="1525"/>
    <x v="7"/>
    <n v="1"/>
    <n v="0"/>
    <x v="2"/>
    <d v="2014-05-12T00:00:00"/>
    <x v="155"/>
    <d v="2021-02-05T00:00:00"/>
    <x v="58"/>
    <n v="5"/>
    <n v="7"/>
    <n v="24"/>
    <n v="19"/>
    <n v="14"/>
    <n v="20"/>
    <n v="4"/>
    <x v="9"/>
    <x v="2"/>
    <n v="2.8872523805269985"/>
    <n v="0"/>
    <x v="7"/>
    <n v="4.2366486152099796"/>
    <n v="6"/>
    <n v="0"/>
    <n v="0"/>
    <n v="0"/>
    <n v="0"/>
    <n v="0"/>
    <n v="0"/>
    <n v="0"/>
    <x v="4"/>
  </r>
  <r>
    <n v="3312"/>
    <n v="1988"/>
    <x v="31"/>
    <x v="2"/>
    <x v="2"/>
    <x v="3"/>
    <x v="3"/>
    <x v="1"/>
    <x v="1525"/>
    <x v="7"/>
    <n v="1"/>
    <n v="0"/>
    <x v="2"/>
    <d v="2014-05-12T00:00:00"/>
    <x v="155"/>
    <d v="2021-02-05T00:00:00"/>
    <x v="58"/>
    <n v="5"/>
    <n v="7"/>
    <n v="24"/>
    <n v="19"/>
    <n v="14"/>
    <n v="20"/>
    <n v="4"/>
    <x v="9"/>
    <x v="2"/>
    <n v="2.8891804721476602"/>
    <n v="0"/>
    <x v="7"/>
    <n v="4.3691349801010064"/>
    <n v="6"/>
    <n v="0"/>
    <n v="0"/>
    <n v="0"/>
    <n v="0"/>
    <n v="0"/>
    <n v="0"/>
    <n v="0"/>
    <x v="2"/>
  </r>
  <r>
    <n v="7901"/>
    <n v="1971"/>
    <x v="2"/>
    <x v="1"/>
    <x v="1"/>
    <x v="1"/>
    <x v="1"/>
    <x v="0"/>
    <x v="1526"/>
    <x v="7"/>
    <n v="0"/>
    <n v="1"/>
    <x v="2"/>
    <d v="2013-11-06T00:00:00"/>
    <x v="139"/>
    <d v="2021-02-05T00:00:00"/>
    <x v="98"/>
    <n v="9"/>
    <n v="1"/>
    <n v="5"/>
    <n v="2"/>
    <n v="1"/>
    <n v="4"/>
    <n v="1"/>
    <x v="0"/>
    <x v="0"/>
    <n v="-2.3144754568999028E-2"/>
    <n v="0"/>
    <x v="12"/>
    <n v="3.1717135477279701"/>
    <n v="4"/>
    <n v="0"/>
    <n v="0"/>
    <n v="0"/>
    <n v="0"/>
    <n v="0"/>
    <n v="0"/>
    <n v="0"/>
    <x v="6"/>
  </r>
  <r>
    <n v="9905"/>
    <n v="1952"/>
    <x v="41"/>
    <x v="2"/>
    <x v="2"/>
    <x v="0"/>
    <x v="0"/>
    <x v="0"/>
    <x v="1527"/>
    <x v="7"/>
    <n v="1"/>
    <n v="1"/>
    <x v="0"/>
    <d v="2013-07-13T00:00:00"/>
    <x v="630"/>
    <d v="2021-02-05T00:00:00"/>
    <x v="11"/>
    <n v="135"/>
    <n v="1"/>
    <n v="41"/>
    <n v="10"/>
    <n v="1"/>
    <n v="67"/>
    <n v="5"/>
    <x v="9"/>
    <x v="2"/>
    <n v="3.3719597540126336"/>
    <n v="3"/>
    <x v="12"/>
    <n v="3.0027493728840358"/>
    <n v="6"/>
    <n v="0"/>
    <n v="0"/>
    <n v="1"/>
    <n v="0"/>
    <n v="0"/>
    <n v="0"/>
    <n v="0"/>
    <x v="0"/>
  </r>
  <r>
    <n v="1970"/>
    <n v="1968"/>
    <x v="43"/>
    <x v="1"/>
    <x v="1"/>
    <x v="0"/>
    <x v="0"/>
    <x v="0"/>
    <x v="1528"/>
    <x v="7"/>
    <n v="0"/>
    <n v="1"/>
    <x v="2"/>
    <d v="2012-09-10T00:00:00"/>
    <x v="196"/>
    <d v="2021-02-05T00:00:00"/>
    <x v="70"/>
    <n v="63"/>
    <n v="0"/>
    <n v="21"/>
    <n v="7"/>
    <n v="0"/>
    <n v="12"/>
    <n v="1"/>
    <x v="9"/>
    <x v="2"/>
    <n v="2.948528707017831"/>
    <n v="0"/>
    <x v="12"/>
    <n v="3.2699247133972622"/>
    <n v="8"/>
    <n v="0"/>
    <n v="0"/>
    <n v="0"/>
    <n v="0"/>
    <n v="0"/>
    <n v="0"/>
    <n v="0"/>
    <x v="0"/>
  </r>
  <r>
    <n v="1663"/>
    <n v="1978"/>
    <x v="37"/>
    <x v="0"/>
    <x v="0"/>
    <x v="0"/>
    <x v="0"/>
    <x v="0"/>
    <x v="1529"/>
    <x v="7"/>
    <n v="1"/>
    <n v="0"/>
    <x v="2"/>
    <d v="2013-10-25T00:00:00"/>
    <x v="183"/>
    <d v="2021-02-05T00:00:00"/>
    <x v="23"/>
    <n v="20"/>
    <n v="2"/>
    <n v="14"/>
    <n v="3"/>
    <n v="0"/>
    <n v="10"/>
    <n v="1"/>
    <x v="12"/>
    <x v="0"/>
    <n v="1.6174691635054685"/>
    <n v="0"/>
    <x v="13"/>
    <n v="2.3160556091718969"/>
    <n v="9"/>
    <n v="0"/>
    <n v="0"/>
    <n v="0"/>
    <n v="0"/>
    <n v="0"/>
    <n v="0"/>
    <n v="0"/>
    <x v="0"/>
  </r>
  <r>
    <n v="4186"/>
    <n v="1950"/>
    <x v="48"/>
    <x v="2"/>
    <x v="2"/>
    <x v="0"/>
    <x v="0"/>
    <x v="0"/>
    <x v="1530"/>
    <x v="7"/>
    <n v="1"/>
    <n v="1"/>
    <x v="0"/>
    <d v="2013-08-05T00:00:00"/>
    <x v="497"/>
    <d v="2021-02-05T00:00:00"/>
    <x v="86"/>
    <n v="18"/>
    <n v="6"/>
    <n v="15"/>
    <n v="12"/>
    <n v="8"/>
    <n v="17"/>
    <n v="3"/>
    <x v="12"/>
    <x v="0"/>
    <n v="2.3903561535232858"/>
    <n v="1"/>
    <x v="12"/>
    <n v="2.9358181011235356"/>
    <n v="5"/>
    <n v="0"/>
    <n v="0"/>
    <n v="0"/>
    <n v="0"/>
    <n v="0"/>
    <n v="0"/>
    <n v="0"/>
    <x v="4"/>
  </r>
  <r>
    <n v="1419"/>
    <n v="1950"/>
    <x v="48"/>
    <x v="2"/>
    <x v="2"/>
    <x v="0"/>
    <x v="0"/>
    <x v="0"/>
    <x v="1530"/>
    <x v="7"/>
    <n v="1"/>
    <n v="1"/>
    <x v="0"/>
    <d v="2013-08-05T00:00:00"/>
    <x v="497"/>
    <d v="2021-02-05T00:00:00"/>
    <x v="86"/>
    <n v="18"/>
    <n v="6"/>
    <n v="15"/>
    <n v="12"/>
    <n v="8"/>
    <n v="17"/>
    <n v="3"/>
    <x v="12"/>
    <x v="0"/>
    <n v="2.2469221375577617"/>
    <n v="1"/>
    <x v="12"/>
    <n v="2.7015860489155141"/>
    <n v="5"/>
    <n v="0"/>
    <n v="0"/>
    <n v="0"/>
    <n v="0"/>
    <n v="0"/>
    <n v="0"/>
    <n v="0"/>
    <x v="0"/>
  </r>
  <r>
    <n v="663"/>
    <n v="1989"/>
    <x v="35"/>
    <x v="0"/>
    <x v="0"/>
    <x v="3"/>
    <x v="3"/>
    <x v="1"/>
    <x v="1531"/>
    <x v="7"/>
    <n v="0"/>
    <n v="0"/>
    <x v="1"/>
    <d v="2013-09-11T00:00:00"/>
    <x v="393"/>
    <d v="2021-02-05T00:00:00"/>
    <x v="26"/>
    <n v="40"/>
    <n v="2"/>
    <n v="15"/>
    <n v="8"/>
    <n v="0"/>
    <n v="6"/>
    <n v="1"/>
    <x v="1"/>
    <x v="0"/>
    <n v="1.1164794158519025"/>
    <n v="1"/>
    <x v="12"/>
    <n v="2.9232243510128173"/>
    <n v="4"/>
    <n v="0"/>
    <n v="0"/>
    <n v="0"/>
    <n v="0"/>
    <n v="0"/>
    <n v="0"/>
    <n v="0"/>
    <x v="0"/>
  </r>
  <r>
    <n v="8299"/>
    <n v="1989"/>
    <x v="35"/>
    <x v="0"/>
    <x v="0"/>
    <x v="3"/>
    <x v="3"/>
    <x v="1"/>
    <x v="1531"/>
    <x v="7"/>
    <n v="0"/>
    <n v="0"/>
    <x v="1"/>
    <d v="2013-09-11T00:00:00"/>
    <x v="393"/>
    <d v="2021-02-05T00:00:00"/>
    <x v="26"/>
    <n v="40"/>
    <n v="2"/>
    <n v="15"/>
    <n v="8"/>
    <n v="0"/>
    <n v="6"/>
    <n v="1"/>
    <x v="1"/>
    <x v="0"/>
    <n v="1.3066019761442627"/>
    <n v="1"/>
    <x v="12"/>
    <n v="3.3912587654064033"/>
    <n v="4"/>
    <n v="0"/>
    <n v="0"/>
    <n v="0"/>
    <n v="0"/>
    <n v="0"/>
    <n v="0"/>
    <n v="0"/>
    <x v="3"/>
  </r>
  <r>
    <n v="5267"/>
    <n v="1970"/>
    <x v="8"/>
    <x v="2"/>
    <x v="2"/>
    <x v="2"/>
    <x v="2"/>
    <x v="1"/>
    <x v="1532"/>
    <x v="7"/>
    <n v="1"/>
    <n v="0"/>
    <x v="2"/>
    <d v="2013-03-14T00:00:00"/>
    <x v="608"/>
    <d v="2021-02-05T00:00:00"/>
    <x v="82"/>
    <n v="16"/>
    <n v="2"/>
    <n v="18"/>
    <n v="2"/>
    <n v="1"/>
    <n v="5"/>
    <n v="1"/>
    <x v="1"/>
    <x v="0"/>
    <n v="1.203034366639014"/>
    <n v="0"/>
    <x v="12"/>
    <n v="3.1383183257418237"/>
    <n v="7"/>
    <n v="0"/>
    <n v="0"/>
    <n v="0"/>
    <n v="0"/>
    <n v="0"/>
    <n v="0"/>
    <n v="0"/>
    <x v="0"/>
  </r>
  <r>
    <n v="1764"/>
    <n v="1975"/>
    <x v="6"/>
    <x v="2"/>
    <x v="2"/>
    <x v="3"/>
    <x v="3"/>
    <x v="1"/>
    <x v="1533"/>
    <x v="7"/>
    <n v="1"/>
    <n v="0"/>
    <x v="2"/>
    <d v="2013-08-09T00:00:00"/>
    <x v="411"/>
    <d v="2021-02-05T00:00:00"/>
    <x v="83"/>
    <n v="100"/>
    <n v="2"/>
    <n v="128"/>
    <n v="23"/>
    <n v="7"/>
    <n v="10"/>
    <n v="4"/>
    <x v="8"/>
    <x v="2"/>
    <n v="4.6908060320899692"/>
    <n v="1"/>
    <x v="8"/>
    <n v="4.7998341452461339"/>
    <n v="8"/>
    <n v="0"/>
    <n v="0"/>
    <n v="0"/>
    <n v="0"/>
    <n v="0"/>
    <n v="0"/>
    <n v="0"/>
    <x v="3"/>
  </r>
  <r>
    <n v="2278"/>
    <n v="1985"/>
    <x v="24"/>
    <x v="3"/>
    <x v="1"/>
    <x v="3"/>
    <x v="3"/>
    <x v="1"/>
    <x v="1534"/>
    <x v="7"/>
    <n v="1"/>
    <n v="0"/>
    <x v="2"/>
    <d v="2012-11-03T00:00:00"/>
    <x v="516"/>
    <d v="2021-02-05T00:00:00"/>
    <x v="96"/>
    <n v="4"/>
    <n v="17"/>
    <n v="19"/>
    <n v="30"/>
    <n v="24"/>
    <n v="39"/>
    <n v="2"/>
    <x v="12"/>
    <x v="0"/>
    <n v="1.620962184419982"/>
    <n v="1"/>
    <x v="12"/>
    <n v="2.6301298157258999"/>
    <n v="6"/>
    <n v="0"/>
    <n v="0"/>
    <n v="0"/>
    <n v="0"/>
    <n v="0"/>
    <n v="0"/>
    <n v="0"/>
    <x v="1"/>
  </r>
  <r>
    <n v="9579"/>
    <n v="1959"/>
    <x v="34"/>
    <x v="0"/>
    <x v="0"/>
    <x v="1"/>
    <x v="1"/>
    <x v="0"/>
    <x v="1535"/>
    <x v="7"/>
    <n v="2"/>
    <n v="1"/>
    <x v="3"/>
    <d v="2013-07-07T00:00:00"/>
    <x v="336"/>
    <d v="2021-02-05T00:00:00"/>
    <x v="51"/>
    <n v="53"/>
    <n v="1"/>
    <n v="34"/>
    <n v="2"/>
    <n v="0"/>
    <n v="16"/>
    <n v="3"/>
    <x v="12"/>
    <x v="0"/>
    <n v="2.1749251066108983"/>
    <n v="2"/>
    <x v="13"/>
    <n v="2.2555272972214842"/>
    <n v="8"/>
    <n v="0"/>
    <n v="0"/>
    <n v="0"/>
    <n v="0"/>
    <n v="0"/>
    <n v="0"/>
    <n v="0"/>
    <x v="4"/>
  </r>
  <r>
    <n v="2281"/>
    <n v="1970"/>
    <x v="8"/>
    <x v="2"/>
    <x v="2"/>
    <x v="3"/>
    <x v="3"/>
    <x v="1"/>
    <x v="1536"/>
    <x v="7"/>
    <n v="1"/>
    <n v="0"/>
    <x v="2"/>
    <d v="2013-09-15T00:00:00"/>
    <x v="615"/>
    <d v="2021-02-05T00:00:00"/>
    <x v="94"/>
    <n v="4"/>
    <n v="3"/>
    <n v="7"/>
    <n v="0"/>
    <n v="3"/>
    <n v="11"/>
    <n v="1"/>
    <x v="1"/>
    <x v="0"/>
    <n v="0.83262447803868167"/>
    <n v="0"/>
    <x v="13"/>
    <n v="1.7671644253642602"/>
    <n v="7"/>
    <n v="0"/>
    <n v="0"/>
    <n v="1"/>
    <n v="0"/>
    <n v="0"/>
    <n v="0"/>
    <n v="0"/>
    <x v="5"/>
  </r>
  <r>
    <n v="8876"/>
    <n v="1963"/>
    <x v="52"/>
    <x v="0"/>
    <x v="0"/>
    <x v="0"/>
    <x v="0"/>
    <x v="0"/>
    <x v="1537"/>
    <x v="7"/>
    <n v="1"/>
    <n v="1"/>
    <x v="0"/>
    <d v="2012-08-08T00:00:00"/>
    <x v="69"/>
    <d v="2021-02-05T00:00:00"/>
    <x v="92"/>
    <n v="132"/>
    <n v="0"/>
    <n v="16"/>
    <n v="0"/>
    <n v="0"/>
    <n v="4"/>
    <n v="5"/>
    <x v="9"/>
    <x v="2"/>
    <n v="2.9271245376905601"/>
    <n v="1"/>
    <x v="7"/>
    <n v="3.6998938413322748"/>
    <n v="9"/>
    <n v="0"/>
    <n v="0"/>
    <n v="0"/>
    <n v="0"/>
    <n v="0"/>
    <n v="0"/>
    <n v="0"/>
    <x v="0"/>
  </r>
  <r>
    <n v="2371"/>
    <n v="1972"/>
    <x v="38"/>
    <x v="2"/>
    <x v="2"/>
    <x v="1"/>
    <x v="1"/>
    <x v="0"/>
    <x v="1538"/>
    <x v="7"/>
    <n v="1"/>
    <n v="1"/>
    <x v="0"/>
    <d v="2013-04-13T00:00:00"/>
    <x v="23"/>
    <d v="2021-02-05T00:00:00"/>
    <x v="44"/>
    <n v="39"/>
    <n v="1"/>
    <n v="22"/>
    <n v="3"/>
    <n v="4"/>
    <n v="12"/>
    <n v="3"/>
    <x v="12"/>
    <x v="0"/>
    <n v="2.3329312098042267"/>
    <n v="0"/>
    <x v="7"/>
    <n v="3.6748506372105094"/>
    <n v="7"/>
    <n v="0"/>
    <n v="0"/>
    <n v="0"/>
    <n v="0"/>
    <n v="0"/>
    <n v="0"/>
    <n v="0"/>
    <x v="5"/>
  </r>
  <r>
    <n v="10104"/>
    <n v="1974"/>
    <x v="9"/>
    <x v="2"/>
    <x v="2"/>
    <x v="0"/>
    <x v="0"/>
    <x v="0"/>
    <x v="1539"/>
    <x v="7"/>
    <n v="2"/>
    <n v="1"/>
    <x v="3"/>
    <d v="2013-11-03T00:00:00"/>
    <x v="545"/>
    <d v="2021-02-05T00:00:00"/>
    <x v="88"/>
    <n v="4"/>
    <n v="0"/>
    <n v="2"/>
    <n v="0"/>
    <n v="0"/>
    <n v="2"/>
    <n v="1"/>
    <x v="1"/>
    <x v="0"/>
    <n v="0.87212094109657623"/>
    <n v="0"/>
    <x v="13"/>
    <n v="1.9063527398025517"/>
    <n v="7"/>
    <n v="0"/>
    <n v="0"/>
    <n v="0"/>
    <n v="0"/>
    <n v="0"/>
    <n v="0"/>
    <n v="0"/>
    <x v="4"/>
  </r>
  <r>
    <n v="4754"/>
    <n v="1966"/>
    <x v="33"/>
    <x v="1"/>
    <x v="1"/>
    <x v="1"/>
    <x v="1"/>
    <x v="0"/>
    <x v="1540"/>
    <x v="7"/>
    <n v="0"/>
    <n v="1"/>
    <x v="2"/>
    <d v="2013-09-25T00:00:00"/>
    <x v="566"/>
    <d v="2021-02-05T00:00:00"/>
    <x v="42"/>
    <n v="30"/>
    <n v="11"/>
    <n v="33"/>
    <n v="13"/>
    <n v="6"/>
    <n v="29"/>
    <n v="1"/>
    <x v="12"/>
    <x v="0"/>
    <n v="1.8035845709076512"/>
    <n v="0"/>
    <x v="7"/>
    <n v="4.1989814407640331"/>
    <n v="4"/>
    <n v="0"/>
    <n v="0"/>
    <n v="0"/>
    <n v="0"/>
    <n v="0"/>
    <n v="0"/>
    <n v="0"/>
    <x v="0"/>
  </r>
  <r>
    <n v="2098"/>
    <n v="1969"/>
    <x v="16"/>
    <x v="0"/>
    <x v="0"/>
    <x v="1"/>
    <x v="1"/>
    <x v="0"/>
    <x v="1541"/>
    <x v="7"/>
    <n v="2"/>
    <n v="0"/>
    <x v="0"/>
    <d v="2013-01-08T00:00:00"/>
    <x v="152"/>
    <d v="2021-02-05T00:00:00"/>
    <x v="75"/>
    <n v="11"/>
    <n v="0"/>
    <n v="5"/>
    <n v="0"/>
    <n v="0"/>
    <n v="1"/>
    <n v="1"/>
    <x v="1"/>
    <x v="0"/>
    <n v="0.79946697294268299"/>
    <n v="0"/>
    <x v="13"/>
    <n v="2.220437459246221"/>
    <n v="8"/>
    <n v="0"/>
    <n v="0"/>
    <n v="0"/>
    <n v="0"/>
    <n v="0"/>
    <n v="0"/>
    <n v="0"/>
    <x v="0"/>
  </r>
  <r>
    <n v="3885"/>
    <n v="1983"/>
    <x v="10"/>
    <x v="0"/>
    <x v="0"/>
    <x v="1"/>
    <x v="1"/>
    <x v="0"/>
    <x v="1542"/>
    <x v="7"/>
    <n v="1"/>
    <n v="0"/>
    <x v="2"/>
    <d v="2013-10-16T00:00:00"/>
    <x v="568"/>
    <d v="2021-02-05T00:00:00"/>
    <x v="57"/>
    <n v="16"/>
    <n v="2"/>
    <n v="18"/>
    <n v="3"/>
    <n v="0"/>
    <n v="24"/>
    <n v="1"/>
    <x v="1"/>
    <x v="0"/>
    <n v="0.96372047960726603"/>
    <n v="1"/>
    <x v="13"/>
    <n v="1.8701983558261297"/>
    <n v="8"/>
    <n v="0"/>
    <n v="0"/>
    <n v="1"/>
    <n v="0"/>
    <n v="0"/>
    <n v="1"/>
    <n v="0"/>
    <x v="0"/>
  </r>
  <r>
    <n v="4550"/>
    <n v="1966"/>
    <x v="33"/>
    <x v="1"/>
    <x v="1"/>
    <x v="0"/>
    <x v="0"/>
    <x v="0"/>
    <x v="1543"/>
    <x v="7"/>
    <n v="0"/>
    <n v="1"/>
    <x v="2"/>
    <d v="2014-06-24T00:00:00"/>
    <x v="606"/>
    <d v="2021-02-05T00:00:00"/>
    <x v="81"/>
    <n v="61"/>
    <n v="0"/>
    <n v="3"/>
    <n v="0"/>
    <n v="0"/>
    <n v="7"/>
    <n v="1"/>
    <x v="1"/>
    <x v="0"/>
    <n v="1.2006799546888742"/>
    <n v="1"/>
    <x v="12"/>
    <n v="2.7817108251575884"/>
    <n v="5"/>
    <n v="0"/>
    <n v="0"/>
    <n v="0"/>
    <n v="0"/>
    <n v="0"/>
    <n v="0"/>
    <n v="0"/>
    <x v="0"/>
  </r>
  <r>
    <n v="1448"/>
    <n v="1963"/>
    <x v="52"/>
    <x v="1"/>
    <x v="1"/>
    <x v="1"/>
    <x v="1"/>
    <x v="0"/>
    <x v="1544"/>
    <x v="7"/>
    <n v="1"/>
    <n v="2"/>
    <x v="3"/>
    <d v="2014-06-25T00:00:00"/>
    <x v="346"/>
    <d v="2021-02-05T00:00:00"/>
    <x v="35"/>
    <n v="21"/>
    <n v="12"/>
    <n v="12"/>
    <n v="0"/>
    <n v="3"/>
    <n v="3"/>
    <n v="3"/>
    <x v="12"/>
    <x v="0"/>
    <n v="1.7813941891455443"/>
    <n v="0"/>
    <x v="7"/>
    <n v="3.9484275385862255"/>
    <n v="4"/>
    <n v="0"/>
    <n v="0"/>
    <n v="0"/>
    <n v="0"/>
    <n v="0"/>
    <n v="0"/>
    <n v="0"/>
    <x v="2"/>
  </r>
  <r>
    <n v="7011"/>
    <n v="1973"/>
    <x v="3"/>
    <x v="2"/>
    <x v="2"/>
    <x v="1"/>
    <x v="1"/>
    <x v="0"/>
    <x v="1545"/>
    <x v="7"/>
    <n v="1"/>
    <n v="0"/>
    <x v="2"/>
    <d v="2012-10-12T00:00:00"/>
    <x v="159"/>
    <d v="2021-02-05T00:00:00"/>
    <x v="32"/>
    <n v="43"/>
    <n v="2"/>
    <n v="27"/>
    <n v="0"/>
    <n v="9"/>
    <n v="12"/>
    <n v="3"/>
    <x v="9"/>
    <x v="2"/>
    <n v="3.0744170069692762"/>
    <n v="0"/>
    <x v="7"/>
    <n v="4.3949264800649477"/>
    <n v="7"/>
    <n v="0"/>
    <n v="0"/>
    <n v="0"/>
    <n v="0"/>
    <n v="0"/>
    <n v="0"/>
    <n v="0"/>
    <x v="3"/>
  </r>
  <r>
    <n v="6634"/>
    <n v="1979"/>
    <x v="30"/>
    <x v="1"/>
    <x v="1"/>
    <x v="2"/>
    <x v="2"/>
    <x v="1"/>
    <x v="1546"/>
    <x v="7"/>
    <n v="1"/>
    <n v="0"/>
    <x v="2"/>
    <d v="2013-08-07T00:00:00"/>
    <x v="89"/>
    <d v="2021-02-05T00:00:00"/>
    <x v="46"/>
    <n v="22"/>
    <n v="3"/>
    <n v="18"/>
    <n v="0"/>
    <n v="0"/>
    <n v="11"/>
    <n v="1"/>
    <x v="12"/>
    <x v="0"/>
    <n v="2.3992418336548904"/>
    <n v="0"/>
    <x v="12"/>
    <n v="2.7904247883733126"/>
    <n v="7"/>
    <n v="0"/>
    <n v="0"/>
    <n v="0"/>
    <n v="0"/>
    <n v="0"/>
    <n v="0"/>
    <n v="0"/>
    <x v="3"/>
  </r>
  <r>
    <n v="5610"/>
    <n v="1965"/>
    <x v="42"/>
    <x v="2"/>
    <x v="2"/>
    <x v="0"/>
    <x v="0"/>
    <x v="0"/>
    <x v="1547"/>
    <x v="7"/>
    <n v="1"/>
    <n v="1"/>
    <x v="0"/>
    <d v="2014-04-21T00:00:00"/>
    <x v="536"/>
    <d v="2021-02-05T00:00:00"/>
    <x v="33"/>
    <n v="7"/>
    <n v="3"/>
    <n v="10"/>
    <n v="8"/>
    <n v="1"/>
    <n v="7"/>
    <n v="2"/>
    <x v="1"/>
    <x v="0"/>
    <n v="1.0143082919833586"/>
    <n v="0"/>
    <x v="12"/>
    <n v="2.7098329134042571"/>
    <n v="7"/>
    <n v="0"/>
    <n v="0"/>
    <n v="0"/>
    <n v="0"/>
    <n v="0"/>
    <n v="0"/>
    <n v="0"/>
    <x v="2"/>
  </r>
  <r>
    <n v="6177"/>
    <n v="1985"/>
    <x v="24"/>
    <x v="0"/>
    <x v="0"/>
    <x v="1"/>
    <x v="1"/>
    <x v="0"/>
    <x v="1548"/>
    <x v="7"/>
    <n v="1"/>
    <n v="0"/>
    <x v="2"/>
    <d v="2013-05-08T00:00:00"/>
    <x v="98"/>
    <d v="2021-02-05T00:00:00"/>
    <x v="27"/>
    <n v="76"/>
    <n v="10"/>
    <n v="56"/>
    <n v="3"/>
    <n v="1"/>
    <n v="23"/>
    <n v="2"/>
    <x v="6"/>
    <x v="2"/>
    <n v="3.6906527668661724"/>
    <n v="0"/>
    <x v="7"/>
    <n v="4.0965025860859674"/>
    <n v="8"/>
    <n v="0"/>
    <n v="0"/>
    <n v="0"/>
    <n v="0"/>
    <n v="0"/>
    <n v="0"/>
    <n v="0"/>
    <x v="1"/>
  </r>
  <r>
    <n v="5907"/>
    <n v="1952"/>
    <x v="41"/>
    <x v="1"/>
    <x v="1"/>
    <x v="1"/>
    <x v="1"/>
    <x v="0"/>
    <x v="1549"/>
    <x v="7"/>
    <n v="1"/>
    <n v="1"/>
    <x v="0"/>
    <d v="2012-11-03T00:00:00"/>
    <x v="516"/>
    <d v="2021-02-05T00:00:00"/>
    <x v="50"/>
    <n v="8"/>
    <n v="0"/>
    <n v="8"/>
    <n v="0"/>
    <n v="0"/>
    <n v="2"/>
    <n v="1"/>
    <x v="1"/>
    <x v="0"/>
    <n v="0.63384664241678235"/>
    <n v="0"/>
    <x v="13"/>
    <n v="2.1735584817847973"/>
    <n v="8"/>
    <n v="0"/>
    <n v="0"/>
    <n v="0"/>
    <n v="0"/>
    <n v="0"/>
    <n v="0"/>
    <n v="0"/>
    <x v="0"/>
  </r>
  <r>
    <n v="2740"/>
    <n v="1958"/>
    <x v="18"/>
    <x v="0"/>
    <x v="0"/>
    <x v="4"/>
    <x v="4"/>
    <x v="1"/>
    <x v="1550"/>
    <x v="7"/>
    <n v="1"/>
    <n v="1"/>
    <x v="0"/>
    <d v="2013-09-22T00:00:00"/>
    <x v="327"/>
    <d v="2021-02-05T00:00:00"/>
    <x v="6"/>
    <n v="62"/>
    <n v="1"/>
    <n v="16"/>
    <n v="3"/>
    <n v="2"/>
    <n v="6"/>
    <n v="4"/>
    <x v="12"/>
    <x v="0"/>
    <n v="1.8657892609246196"/>
    <n v="1"/>
    <x v="7"/>
    <n v="4.1533492173343385"/>
    <n v="5"/>
    <n v="0"/>
    <n v="0"/>
    <n v="0"/>
    <n v="0"/>
    <n v="0"/>
    <n v="0"/>
    <n v="0"/>
    <x v="0"/>
  </r>
  <r>
    <n v="8414"/>
    <n v="1962"/>
    <x v="39"/>
    <x v="0"/>
    <x v="0"/>
    <x v="3"/>
    <x v="3"/>
    <x v="1"/>
    <x v="1551"/>
    <x v="7"/>
    <n v="0"/>
    <n v="1"/>
    <x v="2"/>
    <d v="2013-08-17T00:00:00"/>
    <x v="370"/>
    <d v="2021-02-05T00:00:00"/>
    <x v="78"/>
    <n v="56"/>
    <n v="0"/>
    <n v="12"/>
    <n v="0"/>
    <n v="0"/>
    <n v="18"/>
    <n v="2"/>
    <x v="12"/>
    <x v="0"/>
    <n v="2.0484308226100674"/>
    <n v="0"/>
    <x v="7"/>
    <n v="3.8239845597970925"/>
    <n v="7"/>
    <n v="0"/>
    <n v="0"/>
    <n v="0"/>
    <n v="0"/>
    <n v="0"/>
    <n v="0"/>
    <n v="0"/>
    <x v="0"/>
  </r>
  <r>
    <n v="5967"/>
    <n v="1952"/>
    <x v="41"/>
    <x v="2"/>
    <x v="2"/>
    <x v="0"/>
    <x v="0"/>
    <x v="0"/>
    <x v="1552"/>
    <x v="7"/>
    <n v="1"/>
    <n v="1"/>
    <x v="0"/>
    <d v="2013-07-18T00:00:00"/>
    <x v="559"/>
    <d v="2021-02-05T00:00:00"/>
    <x v="14"/>
    <n v="26"/>
    <n v="2"/>
    <n v="19"/>
    <n v="10"/>
    <n v="5"/>
    <n v="8"/>
    <n v="3"/>
    <x v="12"/>
    <x v="0"/>
    <n v="1.7698504956088723"/>
    <n v="1"/>
    <x v="12"/>
    <n v="2.8543062033573343"/>
    <n v="8"/>
    <n v="0"/>
    <n v="0"/>
    <n v="0"/>
    <n v="0"/>
    <n v="0"/>
    <n v="0"/>
    <n v="0"/>
    <x v="5"/>
  </r>
  <r>
    <n v="10967"/>
    <n v="1963"/>
    <x v="52"/>
    <x v="2"/>
    <x v="2"/>
    <x v="2"/>
    <x v="2"/>
    <x v="1"/>
    <x v="1553"/>
    <x v="7"/>
    <n v="1"/>
    <n v="1"/>
    <x v="0"/>
    <d v="2013-02-06T00:00:00"/>
    <x v="143"/>
    <d v="2021-02-05T00:00:00"/>
    <x v="75"/>
    <n v="33"/>
    <n v="6"/>
    <n v="40"/>
    <n v="3"/>
    <n v="7"/>
    <n v="10"/>
    <n v="3"/>
    <x v="12"/>
    <x v="0"/>
    <n v="1.834287101364644"/>
    <n v="0"/>
    <x v="7"/>
    <n v="3.700857361673334"/>
    <n v="7"/>
    <n v="0"/>
    <n v="0"/>
    <n v="0"/>
    <n v="0"/>
    <n v="0"/>
    <n v="0"/>
    <n v="0"/>
    <x v="3"/>
  </r>
  <r>
    <n v="7275"/>
    <n v="1971"/>
    <x v="2"/>
    <x v="1"/>
    <x v="1"/>
    <x v="3"/>
    <x v="3"/>
    <x v="1"/>
    <x v="1554"/>
    <x v="7"/>
    <n v="1"/>
    <n v="1"/>
    <x v="0"/>
    <d v="2013-10-04T00:00:00"/>
    <x v="83"/>
    <d v="2021-02-05T00:00:00"/>
    <x v="94"/>
    <n v="79"/>
    <n v="1"/>
    <n v="31"/>
    <n v="4"/>
    <n v="4"/>
    <n v="12"/>
    <n v="3"/>
    <x v="12"/>
    <x v="0"/>
    <n v="1.9942352986274359"/>
    <n v="1"/>
    <x v="7"/>
    <n v="4.0560070950656248"/>
    <n v="6"/>
    <n v="0"/>
    <n v="0"/>
    <n v="0"/>
    <n v="0"/>
    <n v="0"/>
    <n v="0"/>
    <n v="0"/>
    <x v="1"/>
  </r>
  <r>
    <n v="8334"/>
    <n v="1971"/>
    <x v="2"/>
    <x v="1"/>
    <x v="1"/>
    <x v="3"/>
    <x v="3"/>
    <x v="1"/>
    <x v="1554"/>
    <x v="7"/>
    <n v="1"/>
    <n v="1"/>
    <x v="0"/>
    <d v="2013-10-04T00:00:00"/>
    <x v="83"/>
    <d v="2021-02-05T00:00:00"/>
    <x v="94"/>
    <n v="79"/>
    <n v="1"/>
    <n v="31"/>
    <n v="4"/>
    <n v="4"/>
    <n v="12"/>
    <n v="3"/>
    <x v="12"/>
    <x v="0"/>
    <n v="2.3514096596717216"/>
    <n v="1"/>
    <x v="7"/>
    <n v="3.7602370070504318"/>
    <n v="6"/>
    <n v="0"/>
    <n v="0"/>
    <n v="0"/>
    <n v="0"/>
    <n v="0"/>
    <n v="0"/>
    <n v="0"/>
    <x v="0"/>
  </r>
  <r>
    <n v="6679"/>
    <n v="1966"/>
    <x v="33"/>
    <x v="2"/>
    <x v="2"/>
    <x v="3"/>
    <x v="3"/>
    <x v="1"/>
    <x v="1555"/>
    <x v="7"/>
    <n v="0"/>
    <n v="0"/>
    <x v="1"/>
    <d v="2014-06-12T00:00:00"/>
    <x v="631"/>
    <d v="2021-02-05T00:00:00"/>
    <x v="16"/>
    <n v="10"/>
    <n v="3"/>
    <n v="3"/>
    <n v="0"/>
    <n v="0"/>
    <n v="0"/>
    <n v="1"/>
    <x v="0"/>
    <x v="0"/>
    <n v="6.8697470986795836E-2"/>
    <n v="0"/>
    <x v="12"/>
    <n v="2.8965336005874418"/>
    <n v="3"/>
    <n v="0"/>
    <n v="0"/>
    <n v="0"/>
    <n v="0"/>
    <n v="0"/>
    <n v="0"/>
    <n v="0"/>
    <x v="0"/>
  </r>
  <r>
    <n v="1388"/>
    <n v="1975"/>
    <x v="6"/>
    <x v="2"/>
    <x v="2"/>
    <x v="3"/>
    <x v="3"/>
    <x v="1"/>
    <x v="1556"/>
    <x v="7"/>
    <n v="1"/>
    <n v="0"/>
    <x v="2"/>
    <d v="2013-02-20T00:00:00"/>
    <x v="347"/>
    <d v="2021-02-05T00:00:00"/>
    <x v="86"/>
    <n v="6"/>
    <n v="10"/>
    <n v="21"/>
    <n v="19"/>
    <n v="14"/>
    <n v="42"/>
    <n v="2"/>
    <x v="12"/>
    <x v="0"/>
    <n v="2.1414551368115853"/>
    <n v="1"/>
    <x v="12"/>
    <n v="2.8645402105120863"/>
    <n v="6"/>
    <n v="0"/>
    <n v="0"/>
    <n v="0"/>
    <n v="0"/>
    <n v="0"/>
    <n v="0"/>
    <n v="0"/>
    <x v="6"/>
  </r>
  <r>
    <n v="979"/>
    <n v="1975"/>
    <x v="6"/>
    <x v="2"/>
    <x v="2"/>
    <x v="3"/>
    <x v="3"/>
    <x v="1"/>
    <x v="1556"/>
    <x v="7"/>
    <n v="1"/>
    <n v="0"/>
    <x v="2"/>
    <d v="2013-02-20T00:00:00"/>
    <x v="347"/>
    <d v="2021-02-05T00:00:00"/>
    <x v="86"/>
    <n v="6"/>
    <n v="10"/>
    <n v="21"/>
    <n v="19"/>
    <n v="14"/>
    <n v="42"/>
    <n v="2"/>
    <x v="12"/>
    <x v="0"/>
    <n v="1.9752225109976953"/>
    <n v="1"/>
    <x v="12"/>
    <n v="2.7107346263798662"/>
    <n v="6"/>
    <n v="0"/>
    <n v="0"/>
    <n v="0"/>
    <n v="0"/>
    <n v="0"/>
    <n v="0"/>
    <n v="0"/>
    <x v="0"/>
  </r>
  <r>
    <n v="10680"/>
    <n v="1986"/>
    <x v="22"/>
    <x v="2"/>
    <x v="2"/>
    <x v="0"/>
    <x v="0"/>
    <x v="0"/>
    <x v="1557"/>
    <x v="7"/>
    <n v="1"/>
    <n v="0"/>
    <x v="2"/>
    <d v="2014-02-05T00:00:00"/>
    <x v="56"/>
    <d v="2021-02-05T00:00:00"/>
    <x v="29"/>
    <n v="45"/>
    <n v="0"/>
    <n v="16"/>
    <n v="2"/>
    <n v="1"/>
    <n v="6"/>
    <n v="1"/>
    <x v="9"/>
    <x v="2"/>
    <n v="3.0699939397967531"/>
    <n v="0"/>
    <x v="12"/>
    <n v="2.8592146764693709"/>
    <n v="7"/>
    <n v="0"/>
    <n v="0"/>
    <n v="0"/>
    <n v="0"/>
    <n v="0"/>
    <n v="0"/>
    <n v="0"/>
    <x v="0"/>
  </r>
  <r>
    <n v="8230"/>
    <n v="1980"/>
    <x v="13"/>
    <x v="2"/>
    <x v="2"/>
    <x v="1"/>
    <x v="1"/>
    <x v="0"/>
    <x v="1558"/>
    <x v="7"/>
    <n v="1"/>
    <n v="0"/>
    <x v="2"/>
    <d v="2014-01-23T00:00:00"/>
    <x v="73"/>
    <d v="2021-02-05T00:00:00"/>
    <x v="72"/>
    <n v="22"/>
    <n v="2"/>
    <n v="31"/>
    <n v="7"/>
    <n v="4"/>
    <n v="5"/>
    <n v="1"/>
    <x v="12"/>
    <x v="0"/>
    <n v="2.0608258415086338"/>
    <n v="0"/>
    <x v="12"/>
    <n v="2.6088266684656602"/>
    <n v="7"/>
    <n v="0"/>
    <n v="0"/>
    <n v="0"/>
    <n v="0"/>
    <n v="0"/>
    <n v="0"/>
    <n v="0"/>
    <x v="0"/>
  </r>
  <r>
    <n v="2815"/>
    <n v="1975"/>
    <x v="6"/>
    <x v="2"/>
    <x v="2"/>
    <x v="1"/>
    <x v="1"/>
    <x v="0"/>
    <x v="1559"/>
    <x v="7"/>
    <n v="1"/>
    <n v="0"/>
    <x v="2"/>
    <d v="2014-02-24T00:00:00"/>
    <x v="261"/>
    <d v="2021-02-05T00:00:00"/>
    <x v="26"/>
    <n v="7"/>
    <n v="5"/>
    <n v="39"/>
    <n v="17"/>
    <n v="15"/>
    <n v="37"/>
    <n v="2"/>
    <x v="6"/>
    <x v="2"/>
    <n v="4.2810878703461892"/>
    <n v="0"/>
    <x v="12"/>
    <n v="2.7281807512108038"/>
    <n v="7"/>
    <n v="0"/>
    <n v="0"/>
    <n v="0"/>
    <n v="0"/>
    <n v="0"/>
    <n v="0"/>
    <n v="0"/>
    <x v="0"/>
  </r>
  <r>
    <n v="11030"/>
    <n v="1976"/>
    <x v="0"/>
    <x v="1"/>
    <x v="1"/>
    <x v="1"/>
    <x v="1"/>
    <x v="0"/>
    <x v="1560"/>
    <x v="7"/>
    <n v="1"/>
    <n v="0"/>
    <x v="2"/>
    <d v="2014-01-03T00:00:00"/>
    <x v="44"/>
    <d v="2021-02-05T00:00:00"/>
    <x v="36"/>
    <n v="9"/>
    <n v="0"/>
    <n v="3"/>
    <n v="0"/>
    <n v="0"/>
    <n v="4"/>
    <n v="1"/>
    <x v="1"/>
    <x v="0"/>
    <n v="0.80236773887906787"/>
    <n v="0"/>
    <x v="13"/>
    <n v="1.6247202039914788"/>
    <n v="6"/>
    <n v="0"/>
    <n v="0"/>
    <n v="1"/>
    <n v="0"/>
    <n v="0"/>
    <n v="0"/>
    <n v="0"/>
    <x v="0"/>
  </r>
  <r>
    <n v="6424"/>
    <n v="1977"/>
    <x v="4"/>
    <x v="2"/>
    <x v="2"/>
    <x v="0"/>
    <x v="0"/>
    <x v="0"/>
    <x v="1561"/>
    <x v="7"/>
    <n v="1"/>
    <n v="0"/>
    <x v="2"/>
    <d v="2014-01-30T00:00:00"/>
    <x v="388"/>
    <d v="2021-02-05T00:00:00"/>
    <x v="7"/>
    <n v="12"/>
    <n v="6"/>
    <n v="2"/>
    <n v="11"/>
    <n v="2"/>
    <n v="16"/>
    <n v="1"/>
    <x v="1"/>
    <x v="0"/>
    <n v="1.0923075760010685"/>
    <n v="0"/>
    <x v="12"/>
    <n v="2.9505965198508957"/>
    <n v="4"/>
    <n v="0"/>
    <n v="0"/>
    <n v="0"/>
    <n v="0"/>
    <n v="0"/>
    <n v="0"/>
    <n v="0"/>
    <x v="0"/>
  </r>
  <r>
    <n v="5985"/>
    <n v="1965"/>
    <x v="42"/>
    <x v="1"/>
    <x v="1"/>
    <x v="3"/>
    <x v="3"/>
    <x v="1"/>
    <x v="1562"/>
    <x v="7"/>
    <n v="0"/>
    <n v="1"/>
    <x v="2"/>
    <d v="2012-10-13T00:00:00"/>
    <x v="576"/>
    <d v="2021-02-05T00:00:00"/>
    <x v="66"/>
    <n v="80"/>
    <n v="1"/>
    <n v="37"/>
    <n v="0"/>
    <n v="1"/>
    <n v="3"/>
    <n v="3"/>
    <x v="12"/>
    <x v="0"/>
    <n v="2.2948751515336574"/>
    <n v="1"/>
    <x v="7"/>
    <n v="4.383798893821278"/>
    <n v="7"/>
    <n v="0"/>
    <n v="0"/>
    <n v="0"/>
    <n v="0"/>
    <n v="0"/>
    <n v="0"/>
    <n v="0"/>
    <x v="0"/>
  </r>
  <r>
    <n v="3766"/>
    <n v="1959"/>
    <x v="34"/>
    <x v="1"/>
    <x v="1"/>
    <x v="4"/>
    <x v="4"/>
    <x v="1"/>
    <x v="1563"/>
    <x v="7"/>
    <n v="0"/>
    <n v="0"/>
    <x v="1"/>
    <d v="2012-08-16T00:00:00"/>
    <x v="506"/>
    <d v="2021-02-05T00:00:00"/>
    <x v="91"/>
    <n v="100"/>
    <n v="71"/>
    <n v="243"/>
    <n v="108"/>
    <n v="94"/>
    <n v="219"/>
    <n v="3"/>
    <x v="3"/>
    <x v="1"/>
    <n v="9.0225153992074727"/>
    <n v="1"/>
    <x v="5"/>
    <n v="8.0568203299990948"/>
    <n v="9"/>
    <n v="0"/>
    <n v="0"/>
    <n v="0"/>
    <n v="0"/>
    <n v="0"/>
    <n v="1"/>
    <n v="0"/>
    <x v="0"/>
  </r>
  <r>
    <n v="7685"/>
    <n v="1978"/>
    <x v="37"/>
    <x v="2"/>
    <x v="2"/>
    <x v="1"/>
    <x v="1"/>
    <x v="0"/>
    <x v="1564"/>
    <x v="7"/>
    <n v="1"/>
    <n v="0"/>
    <x v="2"/>
    <d v="2013-09-09T00:00:00"/>
    <x v="162"/>
    <d v="2021-02-05T00:00:00"/>
    <x v="15"/>
    <n v="30"/>
    <n v="8"/>
    <n v="12"/>
    <n v="8"/>
    <n v="8"/>
    <n v="12"/>
    <n v="1"/>
    <x v="12"/>
    <x v="0"/>
    <n v="2.3591130441386436"/>
    <n v="0"/>
    <x v="7"/>
    <n v="3.7338536406421192"/>
    <n v="5"/>
    <n v="0"/>
    <n v="0"/>
    <n v="0"/>
    <n v="0"/>
    <n v="0"/>
    <n v="0"/>
    <n v="0"/>
    <x v="0"/>
  </r>
  <r>
    <n v="6310"/>
    <n v="1978"/>
    <x v="37"/>
    <x v="2"/>
    <x v="2"/>
    <x v="1"/>
    <x v="1"/>
    <x v="0"/>
    <x v="1564"/>
    <x v="7"/>
    <n v="1"/>
    <n v="0"/>
    <x v="2"/>
    <d v="2013-09-09T00:00:00"/>
    <x v="162"/>
    <d v="2021-02-05T00:00:00"/>
    <x v="15"/>
    <n v="30"/>
    <n v="8"/>
    <n v="12"/>
    <n v="8"/>
    <n v="8"/>
    <n v="12"/>
    <n v="1"/>
    <x v="12"/>
    <x v="0"/>
    <n v="1.8349561325968113"/>
    <n v="0"/>
    <x v="7"/>
    <n v="3.6598113242766837"/>
    <n v="5"/>
    <n v="0"/>
    <n v="0"/>
    <n v="0"/>
    <n v="0"/>
    <n v="0"/>
    <n v="0"/>
    <n v="0"/>
    <x v="4"/>
  </r>
  <r>
    <n v="6885"/>
    <n v="1977"/>
    <x v="4"/>
    <x v="2"/>
    <x v="2"/>
    <x v="2"/>
    <x v="2"/>
    <x v="1"/>
    <x v="1565"/>
    <x v="7"/>
    <n v="1"/>
    <n v="0"/>
    <x v="2"/>
    <d v="2013-12-01T00:00:00"/>
    <x v="188"/>
    <d v="2021-02-05T00:00:00"/>
    <x v="8"/>
    <n v="38"/>
    <n v="0"/>
    <n v="12"/>
    <n v="3"/>
    <n v="1"/>
    <n v="1"/>
    <n v="1"/>
    <x v="12"/>
    <x v="0"/>
    <n v="1.8321425694684375"/>
    <n v="0"/>
    <x v="12"/>
    <n v="2.9179091845158771"/>
    <n v="7"/>
    <n v="0"/>
    <n v="0"/>
    <n v="0"/>
    <n v="0"/>
    <n v="0"/>
    <n v="0"/>
    <n v="0"/>
    <x v="4"/>
  </r>
  <r>
    <n v="6383"/>
    <n v="1971"/>
    <x v="2"/>
    <x v="0"/>
    <x v="0"/>
    <x v="0"/>
    <x v="0"/>
    <x v="0"/>
    <x v="1566"/>
    <x v="7"/>
    <n v="1"/>
    <n v="0"/>
    <x v="2"/>
    <d v="2014-05-25T00:00:00"/>
    <x v="539"/>
    <d v="2021-02-05T00:00:00"/>
    <x v="46"/>
    <n v="26"/>
    <n v="0"/>
    <n v="15"/>
    <n v="2"/>
    <n v="1"/>
    <n v="2"/>
    <n v="2"/>
    <x v="9"/>
    <x v="2"/>
    <n v="2.836267647522932"/>
    <n v="0"/>
    <x v="12"/>
    <n v="2.9782872229309674"/>
    <n v="8"/>
    <n v="0"/>
    <n v="0"/>
    <n v="0"/>
    <n v="0"/>
    <n v="0"/>
    <n v="0"/>
    <n v="0"/>
    <x v="3"/>
  </r>
  <r>
    <n v="10536"/>
    <n v="1971"/>
    <x v="2"/>
    <x v="0"/>
    <x v="0"/>
    <x v="0"/>
    <x v="0"/>
    <x v="0"/>
    <x v="1566"/>
    <x v="7"/>
    <n v="1"/>
    <n v="0"/>
    <x v="2"/>
    <d v="2014-05-25T00:00:00"/>
    <x v="539"/>
    <d v="2021-02-05T00:00:00"/>
    <x v="46"/>
    <n v="26"/>
    <n v="0"/>
    <n v="15"/>
    <n v="2"/>
    <n v="1"/>
    <n v="2"/>
    <n v="2"/>
    <x v="9"/>
    <x v="2"/>
    <n v="2.903852092668044"/>
    <n v="0"/>
    <x v="12"/>
    <n v="2.7512270490803834"/>
    <n v="8"/>
    <n v="0"/>
    <n v="0"/>
    <n v="0"/>
    <n v="0"/>
    <n v="0"/>
    <n v="0"/>
    <n v="0"/>
    <x v="0"/>
  </r>
  <r>
    <n v="4227"/>
    <n v="1968"/>
    <x v="43"/>
    <x v="1"/>
    <x v="1"/>
    <x v="0"/>
    <x v="0"/>
    <x v="0"/>
    <x v="1567"/>
    <x v="7"/>
    <n v="1"/>
    <n v="1"/>
    <x v="0"/>
    <d v="2013-09-06T00:00:00"/>
    <x v="453"/>
    <d v="2021-02-05T00:00:00"/>
    <x v="46"/>
    <n v="28"/>
    <n v="0"/>
    <n v="13"/>
    <n v="4"/>
    <n v="2"/>
    <n v="8"/>
    <n v="3"/>
    <x v="12"/>
    <x v="0"/>
    <n v="1.8991235839311509"/>
    <n v="1"/>
    <x v="12"/>
    <n v="2.6187988329832566"/>
    <n v="5"/>
    <n v="0"/>
    <n v="0"/>
    <n v="0"/>
    <n v="0"/>
    <n v="0"/>
    <n v="0"/>
    <n v="0"/>
    <x v="0"/>
  </r>
  <r>
    <n v="2258"/>
    <n v="1986"/>
    <x v="22"/>
    <x v="2"/>
    <x v="2"/>
    <x v="1"/>
    <x v="1"/>
    <x v="0"/>
    <x v="1568"/>
    <x v="7"/>
    <n v="1"/>
    <n v="0"/>
    <x v="2"/>
    <d v="2012-12-04T00:00:00"/>
    <x v="632"/>
    <d v="2021-02-05T00:00:00"/>
    <x v="78"/>
    <n v="8"/>
    <n v="4"/>
    <n v="15"/>
    <n v="7"/>
    <n v="6"/>
    <n v="2"/>
    <n v="1"/>
    <x v="1"/>
    <x v="0"/>
    <n v="1.3097658594760049"/>
    <n v="0"/>
    <x v="12"/>
    <n v="2.8647642490544767"/>
    <n v="8"/>
    <n v="0"/>
    <n v="0"/>
    <n v="0"/>
    <n v="0"/>
    <n v="0"/>
    <n v="0"/>
    <n v="0"/>
    <x v="0"/>
  </r>
  <r>
    <n v="626"/>
    <n v="1951"/>
    <x v="17"/>
    <x v="2"/>
    <x v="2"/>
    <x v="1"/>
    <x v="1"/>
    <x v="0"/>
    <x v="1569"/>
    <x v="7"/>
    <n v="1"/>
    <n v="1"/>
    <x v="0"/>
    <d v="2013-03-09T00:00:00"/>
    <x v="633"/>
    <d v="2021-02-05T00:00:00"/>
    <x v="72"/>
    <n v="22"/>
    <n v="2"/>
    <n v="12"/>
    <n v="0"/>
    <n v="2"/>
    <n v="5"/>
    <n v="1"/>
    <x v="1"/>
    <x v="0"/>
    <n v="0.76113613492486776"/>
    <n v="0"/>
    <x v="12"/>
    <n v="2.8504589905252709"/>
    <n v="4"/>
    <n v="0"/>
    <n v="0"/>
    <n v="0"/>
    <n v="0"/>
    <n v="0"/>
    <n v="0"/>
    <n v="0"/>
    <x v="1"/>
  </r>
  <r>
    <n v="9423"/>
    <n v="1979"/>
    <x v="30"/>
    <x v="1"/>
    <x v="1"/>
    <x v="1"/>
    <x v="1"/>
    <x v="0"/>
    <x v="1570"/>
    <x v="7"/>
    <n v="1"/>
    <n v="0"/>
    <x v="2"/>
    <d v="2014-02-23T00:00:00"/>
    <x v="526"/>
    <d v="2021-02-05T00:00:00"/>
    <x v="92"/>
    <n v="13"/>
    <n v="3"/>
    <n v="17"/>
    <n v="7"/>
    <n v="3"/>
    <n v="3"/>
    <n v="2"/>
    <x v="12"/>
    <x v="0"/>
    <n v="1.7415877770587866"/>
    <n v="0"/>
    <x v="7"/>
    <n v="3.9825209902699386"/>
    <n v="5"/>
    <n v="0"/>
    <n v="0"/>
    <n v="0"/>
    <n v="0"/>
    <n v="0"/>
    <n v="0"/>
    <n v="0"/>
    <x v="0"/>
  </r>
  <r>
    <n v="6875"/>
    <n v="1965"/>
    <x v="42"/>
    <x v="0"/>
    <x v="0"/>
    <x v="0"/>
    <x v="0"/>
    <x v="0"/>
    <x v="1571"/>
    <x v="7"/>
    <n v="0"/>
    <n v="0"/>
    <x v="1"/>
    <d v="2012-08-28T00:00:00"/>
    <x v="450"/>
    <d v="2021-02-05T00:00:00"/>
    <x v="75"/>
    <n v="167"/>
    <n v="13"/>
    <n v="180"/>
    <n v="86"/>
    <n v="13"/>
    <n v="70"/>
    <n v="2"/>
    <x v="5"/>
    <x v="1"/>
    <n v="7.2791739709187624"/>
    <n v="3"/>
    <x v="8"/>
    <n v="5.2487820385869526"/>
    <n v="8"/>
    <n v="0"/>
    <n v="0"/>
    <n v="0"/>
    <n v="0"/>
    <n v="0"/>
    <n v="0"/>
    <n v="0"/>
    <x v="4"/>
  </r>
  <r>
    <n v="5370"/>
    <n v="1973"/>
    <x v="3"/>
    <x v="0"/>
    <x v="0"/>
    <x v="1"/>
    <x v="1"/>
    <x v="0"/>
    <x v="1572"/>
    <x v="7"/>
    <n v="1"/>
    <n v="0"/>
    <x v="2"/>
    <d v="2013-01-16T00:00:00"/>
    <x v="290"/>
    <d v="2021-02-05T00:00:00"/>
    <x v="75"/>
    <n v="239"/>
    <n v="3"/>
    <n v="141"/>
    <n v="0"/>
    <n v="7"/>
    <n v="23"/>
    <n v="4"/>
    <x v="5"/>
    <x v="1"/>
    <n v="7.3897793552027355"/>
    <n v="1"/>
    <x v="11"/>
    <n v="5.6146260920320161"/>
    <n v="8"/>
    <n v="0"/>
    <n v="0"/>
    <n v="1"/>
    <n v="0"/>
    <n v="0"/>
    <n v="0"/>
    <n v="0"/>
    <x v="0"/>
  </r>
  <r>
    <n v="5117"/>
    <n v="1963"/>
    <x v="52"/>
    <x v="3"/>
    <x v="1"/>
    <x v="1"/>
    <x v="1"/>
    <x v="0"/>
    <x v="1573"/>
    <x v="7"/>
    <n v="0"/>
    <n v="0"/>
    <x v="1"/>
    <d v="2012-08-02T00:00:00"/>
    <x v="235"/>
    <d v="2021-02-05T00:00:00"/>
    <x v="27"/>
    <n v="63"/>
    <n v="151"/>
    <n v="137"/>
    <n v="153"/>
    <n v="19"/>
    <n v="53"/>
    <n v="2"/>
    <x v="6"/>
    <x v="2"/>
    <n v="4.0720122907335874"/>
    <n v="4"/>
    <x v="5"/>
    <n v="7.6530253511042794"/>
    <n v="5"/>
    <n v="0"/>
    <n v="0"/>
    <n v="0"/>
    <n v="0"/>
    <n v="0"/>
    <n v="0"/>
    <n v="0"/>
    <x v="0"/>
  </r>
  <r>
    <n v="8566"/>
    <n v="1961"/>
    <x v="36"/>
    <x v="0"/>
    <x v="0"/>
    <x v="0"/>
    <x v="0"/>
    <x v="0"/>
    <x v="1574"/>
    <x v="7"/>
    <n v="1"/>
    <n v="1"/>
    <x v="0"/>
    <d v="2014-06-15T00:00:00"/>
    <x v="480"/>
    <d v="2021-02-05T00:00:00"/>
    <x v="57"/>
    <n v="5"/>
    <n v="0"/>
    <n v="3"/>
    <n v="0"/>
    <n v="0"/>
    <n v="1"/>
    <n v="1"/>
    <x v="1"/>
    <x v="0"/>
    <n v="0.83490902899956265"/>
    <n v="0"/>
    <x v="13"/>
    <n v="1.8582465647738082"/>
    <n v="7"/>
    <n v="0"/>
    <n v="0"/>
    <n v="0"/>
    <n v="0"/>
    <n v="0"/>
    <n v="0"/>
    <n v="0"/>
    <x v="0"/>
  </r>
  <r>
    <n v="6205"/>
    <n v="1967"/>
    <x v="51"/>
    <x v="1"/>
    <x v="1"/>
    <x v="3"/>
    <x v="3"/>
    <x v="1"/>
    <x v="1575"/>
    <x v="7"/>
    <n v="1"/>
    <n v="0"/>
    <x v="2"/>
    <d v="2014-02-24T00:00:00"/>
    <x v="261"/>
    <d v="2021-02-05T00:00:00"/>
    <x v="4"/>
    <n v="34"/>
    <n v="3"/>
    <n v="29"/>
    <n v="0"/>
    <n v="4"/>
    <n v="10"/>
    <n v="3"/>
    <x v="12"/>
    <x v="0"/>
    <n v="1.9809678132904074"/>
    <n v="1"/>
    <x v="12"/>
    <n v="2.9469077856111707"/>
    <n v="5"/>
    <n v="0"/>
    <n v="0"/>
    <n v="0"/>
    <n v="0"/>
    <n v="0"/>
    <n v="1"/>
    <n v="0"/>
    <x v="4"/>
  </r>
  <r>
    <n v="1386"/>
    <n v="1967"/>
    <x v="51"/>
    <x v="2"/>
    <x v="2"/>
    <x v="0"/>
    <x v="0"/>
    <x v="0"/>
    <x v="1576"/>
    <x v="7"/>
    <n v="1"/>
    <n v="1"/>
    <x v="0"/>
    <d v="2014-05-11T00:00:00"/>
    <x v="90"/>
    <d v="2021-02-05T00:00:00"/>
    <x v="66"/>
    <n v="10"/>
    <n v="0"/>
    <n v="1"/>
    <n v="0"/>
    <n v="0"/>
    <n v="0"/>
    <n v="1"/>
    <x v="1"/>
    <x v="0"/>
    <n v="1.1442818742194487"/>
    <n v="0"/>
    <x v="13"/>
    <n v="2.2054691595767535"/>
    <n v="7"/>
    <n v="0"/>
    <n v="0"/>
    <n v="0"/>
    <n v="0"/>
    <n v="0"/>
    <n v="0"/>
    <n v="0"/>
    <x v="6"/>
  </r>
  <r>
    <n v="9262"/>
    <n v="1984"/>
    <x v="32"/>
    <x v="3"/>
    <x v="1"/>
    <x v="0"/>
    <x v="0"/>
    <x v="0"/>
    <x v="1577"/>
    <x v="7"/>
    <n v="0"/>
    <n v="0"/>
    <x v="1"/>
    <d v="2013-07-04T00:00:00"/>
    <x v="233"/>
    <d v="2021-02-05T00:00:00"/>
    <x v="86"/>
    <n v="20"/>
    <n v="6"/>
    <n v="5"/>
    <n v="0"/>
    <n v="9"/>
    <n v="12"/>
    <n v="1"/>
    <x v="1"/>
    <x v="0"/>
    <n v="0.89430070225846603"/>
    <n v="0"/>
    <x v="12"/>
    <n v="3.1466095181288138"/>
    <n v="7"/>
    <n v="0"/>
    <n v="0"/>
    <n v="1"/>
    <n v="0"/>
    <n v="0"/>
    <n v="0"/>
    <n v="0"/>
    <x v="3"/>
  </r>
  <r>
    <n v="9576"/>
    <n v="1982"/>
    <x v="1"/>
    <x v="0"/>
    <x v="0"/>
    <x v="0"/>
    <x v="0"/>
    <x v="0"/>
    <x v="1578"/>
    <x v="7"/>
    <n v="1"/>
    <n v="0"/>
    <x v="2"/>
    <d v="2013-02-11T00:00:00"/>
    <x v="508"/>
    <d v="2021-02-05T00:00:00"/>
    <x v="14"/>
    <n v="86"/>
    <n v="4"/>
    <n v="56"/>
    <n v="2"/>
    <n v="4"/>
    <n v="7"/>
    <n v="3"/>
    <x v="6"/>
    <x v="2"/>
    <n v="4.1308740851315733"/>
    <n v="0"/>
    <x v="7"/>
    <n v="3.6936681921637224"/>
    <n v="9"/>
    <n v="0"/>
    <n v="0"/>
    <n v="0"/>
    <n v="0"/>
    <n v="0"/>
    <n v="0"/>
    <n v="0"/>
    <x v="0"/>
  </r>
  <r>
    <n v="5823"/>
    <n v="1970"/>
    <x v="8"/>
    <x v="0"/>
    <x v="0"/>
    <x v="3"/>
    <x v="3"/>
    <x v="1"/>
    <x v="1579"/>
    <x v="7"/>
    <n v="0"/>
    <n v="1"/>
    <x v="2"/>
    <d v="2014-03-08T00:00:00"/>
    <x v="222"/>
    <d v="2021-02-05T00:00:00"/>
    <x v="95"/>
    <n v="35"/>
    <n v="0"/>
    <n v="2"/>
    <n v="0"/>
    <n v="0"/>
    <n v="2"/>
    <n v="2"/>
    <x v="1"/>
    <x v="0"/>
    <n v="1.0411584522711819"/>
    <n v="0"/>
    <x v="7"/>
    <n v="4.0316637292944186"/>
    <n v="5"/>
    <n v="0"/>
    <n v="0"/>
    <n v="0"/>
    <n v="0"/>
    <n v="0"/>
    <n v="0"/>
    <n v="0"/>
    <x v="2"/>
  </r>
  <r>
    <n v="3158"/>
    <n v="1973"/>
    <x v="3"/>
    <x v="2"/>
    <x v="2"/>
    <x v="1"/>
    <x v="1"/>
    <x v="0"/>
    <x v="1580"/>
    <x v="7"/>
    <n v="1"/>
    <n v="0"/>
    <x v="2"/>
    <d v="2013-01-03T00:00:00"/>
    <x v="634"/>
    <d v="2021-02-05T00:00:00"/>
    <x v="17"/>
    <n v="13"/>
    <n v="3"/>
    <n v="6"/>
    <n v="6"/>
    <n v="5"/>
    <n v="6"/>
    <n v="1"/>
    <x v="1"/>
    <x v="0"/>
    <n v="0.63659736710613468"/>
    <n v="0"/>
    <x v="12"/>
    <n v="3.2785964508646201"/>
    <n v="8"/>
    <n v="0"/>
    <n v="0"/>
    <n v="0"/>
    <n v="0"/>
    <n v="0"/>
    <n v="0"/>
    <n v="0"/>
    <x v="0"/>
  </r>
  <r>
    <n v="8346"/>
    <n v="1974"/>
    <x v="9"/>
    <x v="2"/>
    <x v="2"/>
    <x v="3"/>
    <x v="3"/>
    <x v="1"/>
    <x v="1581"/>
    <x v="7"/>
    <n v="1"/>
    <n v="0"/>
    <x v="2"/>
    <d v="2012-08-19T00:00:00"/>
    <x v="596"/>
    <d v="2021-02-05T00:00:00"/>
    <x v="41"/>
    <n v="138"/>
    <n v="15"/>
    <n v="35"/>
    <n v="25"/>
    <n v="11"/>
    <n v="72"/>
    <n v="2"/>
    <x v="4"/>
    <x v="2"/>
    <n v="6.1956374047930147"/>
    <n v="2"/>
    <x v="13"/>
    <n v="1.742506405771759"/>
    <n v="9"/>
    <n v="0"/>
    <n v="0"/>
    <n v="1"/>
    <n v="0"/>
    <n v="0"/>
    <n v="1"/>
    <n v="0"/>
    <x v="0"/>
  </r>
  <r>
    <n v="4376"/>
    <n v="1960"/>
    <x v="11"/>
    <x v="3"/>
    <x v="1"/>
    <x v="3"/>
    <x v="3"/>
    <x v="1"/>
    <x v="1582"/>
    <x v="7"/>
    <n v="0"/>
    <n v="0"/>
    <x v="1"/>
    <d v="2014-02-15T00:00:00"/>
    <x v="220"/>
    <d v="2021-02-05T00:00:00"/>
    <x v="40"/>
    <n v="10"/>
    <n v="24"/>
    <n v="15"/>
    <n v="13"/>
    <n v="1"/>
    <n v="30"/>
    <n v="1"/>
    <x v="12"/>
    <x v="0"/>
    <n v="1.8106767412492042"/>
    <n v="1"/>
    <x v="12"/>
    <n v="3.1111834217693497"/>
    <n v="7"/>
    <n v="0"/>
    <n v="0"/>
    <n v="1"/>
    <n v="0"/>
    <n v="0"/>
    <n v="1"/>
    <n v="0"/>
    <x v="0"/>
  </r>
  <r>
    <n v="10175"/>
    <n v="1958"/>
    <x v="18"/>
    <x v="0"/>
    <x v="0"/>
    <x v="2"/>
    <x v="2"/>
    <x v="1"/>
    <x v="1583"/>
    <x v="7"/>
    <n v="0"/>
    <n v="1"/>
    <x v="2"/>
    <d v="2013-08-01T00:00:00"/>
    <x v="389"/>
    <d v="2021-02-05T00:00:00"/>
    <x v="66"/>
    <n v="18"/>
    <n v="0"/>
    <n v="2"/>
    <n v="0"/>
    <n v="0"/>
    <n v="2"/>
    <n v="1"/>
    <x v="1"/>
    <x v="0"/>
    <n v="1.3854520887581971"/>
    <n v="0"/>
    <x v="12"/>
    <n v="3.3009289154176633"/>
    <n v="4"/>
    <n v="0"/>
    <n v="0"/>
    <n v="0"/>
    <n v="0"/>
    <n v="0"/>
    <n v="0"/>
    <n v="0"/>
    <x v="0"/>
  </r>
  <r>
    <n v="8933"/>
    <n v="1983"/>
    <x v="10"/>
    <x v="3"/>
    <x v="1"/>
    <x v="1"/>
    <x v="1"/>
    <x v="0"/>
    <x v="1584"/>
    <x v="7"/>
    <n v="1"/>
    <n v="0"/>
    <x v="2"/>
    <d v="2014-05-12T00:00:00"/>
    <x v="155"/>
    <d v="2021-02-05T00:00:00"/>
    <x v="22"/>
    <n v="26"/>
    <n v="3"/>
    <n v="23"/>
    <n v="4"/>
    <n v="7"/>
    <n v="3"/>
    <n v="2"/>
    <x v="12"/>
    <x v="0"/>
    <n v="1.8648649243589774"/>
    <n v="0"/>
    <x v="7"/>
    <n v="4.1125756584592335"/>
    <n v="6"/>
    <n v="0"/>
    <n v="0"/>
    <n v="0"/>
    <n v="0"/>
    <n v="0"/>
    <n v="0"/>
    <n v="0"/>
    <x v="4"/>
  </r>
  <r>
    <n v="4333"/>
    <n v="1954"/>
    <x v="20"/>
    <x v="2"/>
    <x v="2"/>
    <x v="0"/>
    <x v="0"/>
    <x v="0"/>
    <x v="1585"/>
    <x v="7"/>
    <n v="1"/>
    <n v="1"/>
    <x v="0"/>
    <d v="2014-03-23T00:00:00"/>
    <x v="338"/>
    <d v="2021-02-05T00:00:00"/>
    <x v="78"/>
    <n v="41"/>
    <n v="0"/>
    <n v="10"/>
    <n v="0"/>
    <n v="0"/>
    <n v="3"/>
    <n v="4"/>
    <x v="12"/>
    <x v="0"/>
    <n v="1.8573135742231297"/>
    <n v="1"/>
    <x v="12"/>
    <n v="2.6063984662692787"/>
    <n v="7"/>
    <n v="0"/>
    <n v="0"/>
    <n v="0"/>
    <n v="1"/>
    <n v="0"/>
    <n v="0"/>
    <n v="0"/>
    <x v="2"/>
  </r>
  <r>
    <n v="5455"/>
    <n v="1971"/>
    <x v="2"/>
    <x v="0"/>
    <x v="0"/>
    <x v="1"/>
    <x v="1"/>
    <x v="0"/>
    <x v="1586"/>
    <x v="7"/>
    <n v="1"/>
    <n v="0"/>
    <x v="2"/>
    <d v="2013-08-22T00:00:00"/>
    <x v="575"/>
    <d v="2021-02-05T00:00:00"/>
    <x v="65"/>
    <n v="99"/>
    <n v="0"/>
    <n v="15"/>
    <n v="2"/>
    <n v="1"/>
    <n v="5"/>
    <n v="3"/>
    <x v="12"/>
    <x v="0"/>
    <n v="2.2125140854482463"/>
    <n v="1"/>
    <x v="7"/>
    <n v="3.9566289972837576"/>
    <n v="7"/>
    <n v="0"/>
    <n v="0"/>
    <n v="0"/>
    <n v="0"/>
    <n v="0"/>
    <n v="0"/>
    <n v="0"/>
    <x v="0"/>
  </r>
  <r>
    <n v="6678"/>
    <n v="1989"/>
    <x v="35"/>
    <x v="2"/>
    <x v="2"/>
    <x v="0"/>
    <x v="0"/>
    <x v="0"/>
    <x v="1587"/>
    <x v="7"/>
    <n v="1"/>
    <n v="0"/>
    <x v="2"/>
    <d v="2014-03-28T00:00:00"/>
    <x v="635"/>
    <d v="2021-02-05T00:00:00"/>
    <x v="9"/>
    <n v="33"/>
    <n v="4"/>
    <n v="24"/>
    <n v="4"/>
    <n v="2"/>
    <n v="5"/>
    <n v="2"/>
    <x v="9"/>
    <x v="2"/>
    <n v="2.6983013390795314"/>
    <n v="0"/>
    <x v="7"/>
    <n v="3.7327407391614371"/>
    <n v="7"/>
    <n v="0"/>
    <n v="0"/>
    <n v="0"/>
    <n v="0"/>
    <n v="0"/>
    <n v="0"/>
    <n v="0"/>
    <x v="2"/>
  </r>
  <r>
    <n v="1362"/>
    <n v="1972"/>
    <x v="38"/>
    <x v="2"/>
    <x v="2"/>
    <x v="3"/>
    <x v="3"/>
    <x v="1"/>
    <x v="1588"/>
    <x v="7"/>
    <n v="0"/>
    <n v="0"/>
    <x v="1"/>
    <d v="2013-03-04T00:00:00"/>
    <x v="21"/>
    <d v="2021-02-05T00:00:00"/>
    <x v="20"/>
    <n v="33"/>
    <n v="87"/>
    <n v="64"/>
    <n v="175"/>
    <n v="16"/>
    <n v="74"/>
    <n v="1"/>
    <x v="4"/>
    <x v="2"/>
    <n v="6.3623293215038634"/>
    <n v="1"/>
    <x v="11"/>
    <n v="6.0571380500163228"/>
    <n v="7"/>
    <n v="0"/>
    <n v="0"/>
    <n v="0"/>
    <n v="0"/>
    <n v="0"/>
    <n v="0"/>
    <n v="0"/>
    <x v="5"/>
  </r>
  <r>
    <n v="9213"/>
    <n v="1970"/>
    <x v="8"/>
    <x v="2"/>
    <x v="2"/>
    <x v="4"/>
    <x v="4"/>
    <x v="1"/>
    <x v="1589"/>
    <x v="7"/>
    <n v="1"/>
    <n v="0"/>
    <x v="2"/>
    <d v="2012-10-31T00:00:00"/>
    <x v="118"/>
    <d v="2021-02-05T00:00:00"/>
    <x v="4"/>
    <n v="4"/>
    <n v="1"/>
    <n v="5"/>
    <n v="2"/>
    <n v="0"/>
    <n v="3"/>
    <n v="1"/>
    <x v="1"/>
    <x v="0"/>
    <n v="1.1451631400104967"/>
    <n v="0"/>
    <x v="13"/>
    <n v="1.6897465594843926"/>
    <n v="8"/>
    <n v="0"/>
    <n v="0"/>
    <n v="0"/>
    <n v="0"/>
    <n v="0"/>
    <n v="0"/>
    <n v="0"/>
    <x v="0"/>
  </r>
  <r>
    <n v="2546"/>
    <n v="1977"/>
    <x v="4"/>
    <x v="3"/>
    <x v="1"/>
    <x v="3"/>
    <x v="3"/>
    <x v="1"/>
    <x v="1590"/>
    <x v="7"/>
    <n v="0"/>
    <n v="1"/>
    <x v="2"/>
    <d v="2014-06-22T00:00:00"/>
    <x v="177"/>
    <d v="2021-02-05T00:00:00"/>
    <x v="39"/>
    <n v="23"/>
    <n v="4"/>
    <n v="5"/>
    <n v="10"/>
    <n v="5"/>
    <n v="23"/>
    <n v="1"/>
    <x v="1"/>
    <x v="0"/>
    <n v="0.71549166201928083"/>
    <n v="0"/>
    <x v="7"/>
    <n v="3.829544715887772"/>
    <n v="3"/>
    <n v="0"/>
    <n v="0"/>
    <n v="0"/>
    <n v="0"/>
    <n v="0"/>
    <n v="0"/>
    <n v="0"/>
    <x v="0"/>
  </r>
  <r>
    <n v="3878"/>
    <n v="1980"/>
    <x v="13"/>
    <x v="3"/>
    <x v="1"/>
    <x v="3"/>
    <x v="3"/>
    <x v="1"/>
    <x v="1591"/>
    <x v="7"/>
    <n v="1"/>
    <n v="0"/>
    <x v="2"/>
    <d v="2014-02-27T00:00:00"/>
    <x v="564"/>
    <d v="2021-02-05T00:00:00"/>
    <x v="87"/>
    <n v="3"/>
    <n v="4"/>
    <n v="7"/>
    <n v="15"/>
    <n v="8"/>
    <n v="11"/>
    <n v="1"/>
    <x v="1"/>
    <x v="0"/>
    <n v="1.3900379478850859"/>
    <n v="0"/>
    <x v="12"/>
    <n v="3.3486239704703418"/>
    <n v="7"/>
    <n v="0"/>
    <n v="0"/>
    <n v="0"/>
    <n v="0"/>
    <n v="0"/>
    <n v="0"/>
    <n v="0"/>
    <x v="0"/>
  </r>
  <r>
    <n v="4037"/>
    <n v="1976"/>
    <x v="0"/>
    <x v="2"/>
    <x v="2"/>
    <x v="2"/>
    <x v="2"/>
    <x v="1"/>
    <x v="1591"/>
    <x v="7"/>
    <n v="1"/>
    <n v="0"/>
    <x v="2"/>
    <d v="2013-06-14T00:00:00"/>
    <x v="636"/>
    <d v="2021-02-05T00:00:00"/>
    <x v="24"/>
    <n v="3"/>
    <n v="1"/>
    <n v="3"/>
    <n v="8"/>
    <n v="0"/>
    <n v="5"/>
    <n v="1"/>
    <x v="1"/>
    <x v="0"/>
    <n v="1.3977949606527114"/>
    <n v="0"/>
    <x v="13"/>
    <n v="2.2344619054889581"/>
    <n v="7"/>
    <n v="0"/>
    <n v="0"/>
    <n v="0"/>
    <n v="0"/>
    <n v="0"/>
    <n v="0"/>
    <n v="0"/>
    <x v="3"/>
  </r>
  <r>
    <n v="1928"/>
    <n v="1973"/>
    <x v="3"/>
    <x v="2"/>
    <x v="2"/>
    <x v="1"/>
    <x v="1"/>
    <x v="0"/>
    <x v="1592"/>
    <x v="7"/>
    <n v="1"/>
    <n v="0"/>
    <x v="2"/>
    <d v="2013-02-09T00:00:00"/>
    <x v="415"/>
    <d v="2021-02-05T00:00:00"/>
    <x v="52"/>
    <n v="35"/>
    <n v="3"/>
    <n v="20"/>
    <n v="4"/>
    <n v="1"/>
    <n v="20"/>
    <n v="2"/>
    <x v="12"/>
    <x v="0"/>
    <n v="2.0500280578626437"/>
    <n v="0"/>
    <x v="12"/>
    <n v="3.1572240355664873"/>
    <n v="9"/>
    <n v="0"/>
    <n v="0"/>
    <n v="1"/>
    <n v="0"/>
    <n v="0"/>
    <n v="0"/>
    <n v="0"/>
    <x v="3"/>
  </r>
  <r>
    <n v="5726"/>
    <n v="1983"/>
    <x v="10"/>
    <x v="1"/>
    <x v="1"/>
    <x v="3"/>
    <x v="3"/>
    <x v="1"/>
    <x v="1593"/>
    <x v="7"/>
    <n v="1"/>
    <n v="0"/>
    <x v="2"/>
    <d v="2014-03-20T00:00:00"/>
    <x v="422"/>
    <d v="2021-02-05T00:00:00"/>
    <x v="91"/>
    <n v="16"/>
    <n v="7"/>
    <n v="23"/>
    <n v="0"/>
    <n v="8"/>
    <n v="6"/>
    <n v="3"/>
    <x v="9"/>
    <x v="2"/>
    <n v="3.1235143305923323"/>
    <n v="0"/>
    <x v="7"/>
    <n v="3.8800899674921414"/>
    <n v="5"/>
    <n v="0"/>
    <n v="0"/>
    <n v="0"/>
    <n v="0"/>
    <n v="0"/>
    <n v="0"/>
    <n v="1"/>
    <x v="3"/>
  </r>
  <r>
    <n v="10500"/>
    <n v="1984"/>
    <x v="32"/>
    <x v="2"/>
    <x v="2"/>
    <x v="1"/>
    <x v="1"/>
    <x v="0"/>
    <x v="1594"/>
    <x v="7"/>
    <n v="1"/>
    <n v="0"/>
    <x v="2"/>
    <d v="2014-04-05T00:00:00"/>
    <x v="68"/>
    <d v="2021-02-05T00:00:00"/>
    <x v="54"/>
    <n v="19"/>
    <n v="1"/>
    <n v="20"/>
    <n v="16"/>
    <n v="14"/>
    <n v="28"/>
    <n v="2"/>
    <x v="9"/>
    <x v="2"/>
    <n v="3.1741233854806645"/>
    <n v="0"/>
    <x v="7"/>
    <n v="3.6655264633554534"/>
    <n v="5"/>
    <n v="0"/>
    <n v="0"/>
    <n v="0"/>
    <n v="0"/>
    <n v="0"/>
    <n v="0"/>
    <n v="0"/>
    <x v="6"/>
  </r>
  <r>
    <n v="7411"/>
    <n v="1964"/>
    <x v="40"/>
    <x v="0"/>
    <x v="0"/>
    <x v="1"/>
    <x v="1"/>
    <x v="0"/>
    <x v="1595"/>
    <x v="7"/>
    <n v="1"/>
    <n v="1"/>
    <x v="0"/>
    <d v="2014-06-05T00:00:00"/>
    <x v="637"/>
    <d v="2021-02-05T00:00:00"/>
    <x v="0"/>
    <n v="11"/>
    <n v="0"/>
    <n v="5"/>
    <n v="0"/>
    <n v="0"/>
    <n v="1"/>
    <n v="2"/>
    <x v="1"/>
    <x v="0"/>
    <n v="1.1940483047871713"/>
    <n v="0"/>
    <x v="12"/>
    <n v="2.6144637517913001"/>
    <n v="6"/>
    <n v="0"/>
    <n v="0"/>
    <n v="0"/>
    <n v="0"/>
    <n v="0"/>
    <n v="0"/>
    <n v="0"/>
    <x v="3"/>
  </r>
  <r>
    <n v="6941"/>
    <n v="1971"/>
    <x v="2"/>
    <x v="2"/>
    <x v="2"/>
    <x v="3"/>
    <x v="3"/>
    <x v="1"/>
    <x v="1596"/>
    <x v="7"/>
    <n v="0"/>
    <n v="0"/>
    <x v="1"/>
    <d v="2013-07-14T00:00:00"/>
    <x v="367"/>
    <d v="2021-02-05T00:00:00"/>
    <x v="83"/>
    <n v="17"/>
    <n v="8"/>
    <n v="12"/>
    <n v="11"/>
    <n v="15"/>
    <n v="32"/>
    <n v="1"/>
    <x v="12"/>
    <x v="0"/>
    <n v="2.0391448539406718"/>
    <n v="1"/>
    <x v="13"/>
    <n v="1.6023870702717651"/>
    <n v="7"/>
    <n v="0"/>
    <n v="0"/>
    <n v="0"/>
    <n v="0"/>
    <n v="0"/>
    <n v="0"/>
    <n v="0"/>
    <x v="0"/>
  </r>
  <r>
    <n v="7573"/>
    <n v="1978"/>
    <x v="37"/>
    <x v="0"/>
    <x v="0"/>
    <x v="3"/>
    <x v="3"/>
    <x v="1"/>
    <x v="1597"/>
    <x v="7"/>
    <n v="1"/>
    <n v="0"/>
    <x v="2"/>
    <d v="2013-05-10T00:00:00"/>
    <x v="601"/>
    <d v="2021-02-05T00:00:00"/>
    <x v="58"/>
    <n v="39"/>
    <n v="1"/>
    <n v="9"/>
    <n v="2"/>
    <n v="1"/>
    <n v="34"/>
    <n v="1"/>
    <x v="12"/>
    <x v="0"/>
    <n v="1.73862025067901"/>
    <n v="1"/>
    <x v="13"/>
    <n v="2.0901135726720521"/>
    <n v="7"/>
    <n v="0"/>
    <n v="0"/>
    <n v="1"/>
    <n v="0"/>
    <n v="0"/>
    <n v="1"/>
    <n v="0"/>
    <x v="5"/>
  </r>
  <r>
    <n v="4432"/>
    <n v="1976"/>
    <x v="0"/>
    <x v="2"/>
    <x v="2"/>
    <x v="2"/>
    <x v="2"/>
    <x v="1"/>
    <x v="1598"/>
    <x v="7"/>
    <n v="1"/>
    <n v="0"/>
    <x v="2"/>
    <d v="2013-03-16T00:00:00"/>
    <x v="638"/>
    <d v="2021-02-05T00:00:00"/>
    <x v="71"/>
    <n v="2"/>
    <n v="3"/>
    <n v="20"/>
    <n v="6"/>
    <n v="11"/>
    <n v="9"/>
    <n v="2"/>
    <x v="12"/>
    <x v="0"/>
    <n v="1.6711047034856634"/>
    <n v="0"/>
    <x v="12"/>
    <n v="3.2924037092623242"/>
    <n v="7"/>
    <n v="0"/>
    <n v="0"/>
    <n v="0"/>
    <n v="0"/>
    <n v="0"/>
    <n v="0"/>
    <n v="0"/>
    <x v="0"/>
  </r>
  <r>
    <n v="4713"/>
    <n v="1979"/>
    <x v="30"/>
    <x v="0"/>
    <x v="0"/>
    <x v="1"/>
    <x v="1"/>
    <x v="0"/>
    <x v="1599"/>
    <x v="7"/>
    <n v="1"/>
    <n v="0"/>
    <x v="2"/>
    <d v="2012-11-22T00:00:00"/>
    <x v="344"/>
    <d v="2021-02-05T00:00:00"/>
    <x v="91"/>
    <n v="74"/>
    <n v="0"/>
    <n v="42"/>
    <n v="2"/>
    <n v="1"/>
    <n v="6"/>
    <n v="2"/>
    <x v="12"/>
    <x v="0"/>
    <n v="2.2263393516000631"/>
    <n v="1"/>
    <x v="7"/>
    <n v="4.2617038999833321"/>
    <n v="7"/>
    <n v="0"/>
    <n v="0"/>
    <n v="0"/>
    <n v="0"/>
    <n v="0"/>
    <n v="0"/>
    <n v="0"/>
    <x v="0"/>
  </r>
  <r>
    <n v="10219"/>
    <n v="1972"/>
    <x v="38"/>
    <x v="2"/>
    <x v="2"/>
    <x v="0"/>
    <x v="0"/>
    <x v="0"/>
    <x v="1600"/>
    <x v="7"/>
    <n v="1"/>
    <n v="0"/>
    <x v="2"/>
    <d v="2013-06-18T00:00:00"/>
    <x v="535"/>
    <d v="2021-02-05T00:00:00"/>
    <x v="85"/>
    <n v="6"/>
    <n v="2"/>
    <n v="15"/>
    <n v="6"/>
    <n v="6"/>
    <n v="3"/>
    <n v="1"/>
    <x v="1"/>
    <x v="0"/>
    <n v="1.0798146688796713"/>
    <n v="0"/>
    <x v="12"/>
    <n v="2.9059368402823389"/>
    <n v="8"/>
    <n v="0"/>
    <n v="0"/>
    <n v="0"/>
    <n v="0"/>
    <n v="0"/>
    <n v="0"/>
    <n v="0"/>
    <x v="4"/>
  </r>
  <r>
    <n v="9706"/>
    <n v="1974"/>
    <x v="9"/>
    <x v="0"/>
    <x v="0"/>
    <x v="3"/>
    <x v="3"/>
    <x v="1"/>
    <x v="1601"/>
    <x v="7"/>
    <n v="1"/>
    <n v="0"/>
    <x v="2"/>
    <d v="2013-06-24T00:00:00"/>
    <x v="452"/>
    <d v="2021-02-05T00:00:00"/>
    <x v="3"/>
    <n v="62"/>
    <n v="1"/>
    <n v="20"/>
    <n v="4"/>
    <n v="0"/>
    <n v="7"/>
    <n v="2"/>
    <x v="12"/>
    <x v="0"/>
    <n v="2.0268284957253595"/>
    <n v="1"/>
    <x v="12"/>
    <n v="3.010535181978502"/>
    <n v="8"/>
    <n v="0"/>
    <n v="0"/>
    <n v="0"/>
    <n v="0"/>
    <n v="0"/>
    <n v="0"/>
    <n v="0"/>
    <x v="4"/>
  </r>
  <r>
    <n v="5623"/>
    <n v="1980"/>
    <x v="13"/>
    <x v="1"/>
    <x v="1"/>
    <x v="1"/>
    <x v="1"/>
    <x v="0"/>
    <x v="1602"/>
    <x v="7"/>
    <n v="1"/>
    <n v="0"/>
    <x v="2"/>
    <d v="2013-09-26T00:00:00"/>
    <x v="99"/>
    <d v="2021-02-05T00:00:00"/>
    <x v="59"/>
    <n v="15"/>
    <n v="4"/>
    <n v="13"/>
    <n v="0"/>
    <n v="0"/>
    <n v="19"/>
    <n v="1"/>
    <x v="1"/>
    <x v="0"/>
    <n v="1.1126128938901756"/>
    <n v="1"/>
    <x v="13"/>
    <n v="1.660189624426385"/>
    <n v="7"/>
    <n v="0"/>
    <n v="0"/>
    <n v="1"/>
    <n v="0"/>
    <n v="0"/>
    <n v="0"/>
    <n v="0"/>
    <x v="0"/>
  </r>
  <r>
    <n v="4088"/>
    <n v="1962"/>
    <x v="39"/>
    <x v="0"/>
    <x v="0"/>
    <x v="0"/>
    <x v="0"/>
    <x v="0"/>
    <x v="1603"/>
    <x v="7"/>
    <n v="0"/>
    <n v="1"/>
    <x v="2"/>
    <d v="2012-12-06T00:00:00"/>
    <x v="234"/>
    <d v="2021-02-05T00:00:00"/>
    <x v="44"/>
    <n v="108"/>
    <n v="1"/>
    <n v="28"/>
    <n v="13"/>
    <n v="1"/>
    <n v="4"/>
    <n v="2"/>
    <x v="9"/>
    <x v="2"/>
    <n v="3.2064474184662783"/>
    <n v="1"/>
    <x v="7"/>
    <n v="3.6130109249057245"/>
    <n v="8"/>
    <n v="0"/>
    <n v="0"/>
    <n v="0"/>
    <n v="0"/>
    <n v="0"/>
    <n v="0"/>
    <n v="0"/>
    <x v="0"/>
  </r>
  <r>
    <n v="4971"/>
    <n v="1962"/>
    <x v="39"/>
    <x v="0"/>
    <x v="0"/>
    <x v="0"/>
    <x v="0"/>
    <x v="0"/>
    <x v="1603"/>
    <x v="7"/>
    <n v="0"/>
    <n v="1"/>
    <x v="2"/>
    <d v="2012-12-06T00:00:00"/>
    <x v="234"/>
    <d v="2021-02-05T00:00:00"/>
    <x v="44"/>
    <n v="108"/>
    <n v="1"/>
    <n v="28"/>
    <n v="13"/>
    <n v="1"/>
    <n v="4"/>
    <n v="2"/>
    <x v="9"/>
    <x v="2"/>
    <n v="3.3594116646554086"/>
    <n v="1"/>
    <x v="7"/>
    <n v="4.1910587759480711"/>
    <n v="8"/>
    <n v="0"/>
    <n v="0"/>
    <n v="0"/>
    <n v="0"/>
    <n v="0"/>
    <n v="0"/>
    <n v="0"/>
    <x v="3"/>
  </r>
  <r>
    <n v="8147"/>
    <n v="1960"/>
    <x v="11"/>
    <x v="2"/>
    <x v="2"/>
    <x v="1"/>
    <x v="1"/>
    <x v="0"/>
    <x v="1604"/>
    <x v="7"/>
    <n v="1"/>
    <n v="1"/>
    <x v="0"/>
    <d v="2013-07-06T00:00:00"/>
    <x v="420"/>
    <d v="2021-02-05T00:00:00"/>
    <x v="85"/>
    <n v="28"/>
    <n v="0"/>
    <n v="11"/>
    <n v="0"/>
    <n v="0"/>
    <n v="9"/>
    <n v="3"/>
    <x v="12"/>
    <x v="0"/>
    <n v="2.2010670019215937"/>
    <n v="0"/>
    <x v="12"/>
    <n v="3.2365662225699303"/>
    <n v="8"/>
    <n v="0"/>
    <n v="0"/>
    <n v="0"/>
    <n v="0"/>
    <n v="0"/>
    <n v="0"/>
    <n v="0"/>
    <x v="0"/>
  </r>
  <r>
    <n v="2488"/>
    <n v="1956"/>
    <x v="27"/>
    <x v="3"/>
    <x v="1"/>
    <x v="2"/>
    <x v="2"/>
    <x v="1"/>
    <x v="1605"/>
    <x v="7"/>
    <n v="1"/>
    <n v="1"/>
    <x v="0"/>
    <d v="2013-03-23T00:00:00"/>
    <x v="407"/>
    <d v="2021-02-05T00:00:00"/>
    <x v="67"/>
    <n v="23"/>
    <n v="1"/>
    <n v="25"/>
    <n v="0"/>
    <n v="8"/>
    <n v="7"/>
    <n v="4"/>
    <x v="12"/>
    <x v="0"/>
    <n v="2.3208913538261688"/>
    <n v="1"/>
    <x v="12"/>
    <n v="3.3885517365033726"/>
    <n v="6"/>
    <n v="0"/>
    <n v="0"/>
    <n v="0"/>
    <n v="0"/>
    <n v="0"/>
    <n v="0"/>
    <n v="0"/>
    <x v="0"/>
  </r>
  <r>
    <n v="10913"/>
    <n v="1984"/>
    <x v="32"/>
    <x v="1"/>
    <x v="1"/>
    <x v="3"/>
    <x v="3"/>
    <x v="1"/>
    <x v="1606"/>
    <x v="7"/>
    <n v="1"/>
    <n v="0"/>
    <x v="2"/>
    <d v="2012-12-05T00:00:00"/>
    <x v="372"/>
    <d v="2021-02-05T00:00:00"/>
    <x v="68"/>
    <n v="3"/>
    <n v="2"/>
    <n v="12"/>
    <n v="0"/>
    <n v="1"/>
    <n v="9"/>
    <n v="1"/>
    <x v="1"/>
    <x v="0"/>
    <n v="0.61339110910672323"/>
    <n v="0"/>
    <x v="13"/>
    <n v="2.2344157376481788"/>
    <n v="8"/>
    <n v="0"/>
    <n v="0"/>
    <n v="1"/>
    <n v="0"/>
    <n v="0"/>
    <n v="1"/>
    <n v="0"/>
    <x v="0"/>
  </r>
  <r>
    <n v="7224"/>
    <n v="1977"/>
    <x v="4"/>
    <x v="2"/>
    <x v="2"/>
    <x v="1"/>
    <x v="1"/>
    <x v="0"/>
    <x v="1607"/>
    <x v="7"/>
    <n v="1"/>
    <n v="1"/>
    <x v="0"/>
    <d v="2013-12-29T00:00:00"/>
    <x v="145"/>
    <d v="2021-02-05T00:00:00"/>
    <x v="50"/>
    <n v="10"/>
    <n v="0"/>
    <n v="10"/>
    <n v="3"/>
    <n v="1"/>
    <n v="7"/>
    <n v="2"/>
    <x v="1"/>
    <x v="0"/>
    <n v="0.97030829613150804"/>
    <n v="1"/>
    <x v="13"/>
    <n v="2.2450317681343974"/>
    <n v="8"/>
    <n v="0"/>
    <n v="0"/>
    <n v="0"/>
    <n v="0"/>
    <n v="0"/>
    <n v="0"/>
    <n v="0"/>
    <x v="2"/>
  </r>
  <r>
    <n v="6215"/>
    <n v="1977"/>
    <x v="4"/>
    <x v="2"/>
    <x v="2"/>
    <x v="1"/>
    <x v="1"/>
    <x v="0"/>
    <x v="1607"/>
    <x v="7"/>
    <n v="1"/>
    <n v="1"/>
    <x v="0"/>
    <d v="2013-12-29T00:00:00"/>
    <x v="145"/>
    <d v="2021-02-05T00:00:00"/>
    <x v="50"/>
    <n v="10"/>
    <n v="0"/>
    <n v="10"/>
    <n v="3"/>
    <n v="1"/>
    <n v="7"/>
    <n v="2"/>
    <x v="1"/>
    <x v="0"/>
    <n v="1.3684215133596094"/>
    <n v="1"/>
    <x v="13"/>
    <n v="2.1411997565740588"/>
    <n v="8"/>
    <n v="0"/>
    <n v="0"/>
    <n v="0"/>
    <n v="0"/>
    <n v="0"/>
    <n v="1"/>
    <n v="0"/>
    <x v="3"/>
  </r>
  <r>
    <n v="10033"/>
    <n v="1973"/>
    <x v="3"/>
    <x v="3"/>
    <x v="1"/>
    <x v="2"/>
    <x v="2"/>
    <x v="1"/>
    <x v="1608"/>
    <x v="7"/>
    <n v="1"/>
    <n v="0"/>
    <x v="2"/>
    <d v="2014-02-13T00:00:00"/>
    <x v="42"/>
    <d v="2021-02-05T00:00:00"/>
    <x v="10"/>
    <n v="2"/>
    <n v="3"/>
    <n v="10"/>
    <n v="11"/>
    <n v="2"/>
    <n v="10"/>
    <n v="1"/>
    <x v="1"/>
    <x v="0"/>
    <n v="0.7913987149009537"/>
    <n v="0"/>
    <x v="12"/>
    <n v="3.0030195661992813"/>
    <n v="6"/>
    <n v="0"/>
    <n v="0"/>
    <n v="0"/>
    <n v="0"/>
    <n v="0"/>
    <n v="0"/>
    <n v="0"/>
    <x v="5"/>
  </r>
  <r>
    <n v="5751"/>
    <n v="1973"/>
    <x v="3"/>
    <x v="3"/>
    <x v="1"/>
    <x v="2"/>
    <x v="2"/>
    <x v="1"/>
    <x v="1608"/>
    <x v="7"/>
    <n v="1"/>
    <n v="0"/>
    <x v="2"/>
    <d v="2014-02-13T00:00:00"/>
    <x v="42"/>
    <d v="2021-02-05T00:00:00"/>
    <x v="10"/>
    <n v="2"/>
    <n v="3"/>
    <n v="10"/>
    <n v="11"/>
    <n v="2"/>
    <n v="10"/>
    <n v="1"/>
    <x v="1"/>
    <x v="0"/>
    <n v="0.97307364249448458"/>
    <n v="0"/>
    <x v="12"/>
    <n v="2.6967073722365225"/>
    <n v="6"/>
    <n v="0"/>
    <n v="0"/>
    <n v="0"/>
    <n v="0"/>
    <n v="0"/>
    <n v="0"/>
    <n v="0"/>
    <x v="4"/>
  </r>
  <r>
    <n v="10236"/>
    <n v="1975"/>
    <x v="6"/>
    <x v="1"/>
    <x v="1"/>
    <x v="3"/>
    <x v="3"/>
    <x v="1"/>
    <x v="1609"/>
    <x v="7"/>
    <n v="1"/>
    <n v="0"/>
    <x v="2"/>
    <d v="2013-09-16T00:00:00"/>
    <x v="366"/>
    <d v="2021-02-05T00:00:00"/>
    <x v="62"/>
    <n v="16"/>
    <n v="3"/>
    <n v="25"/>
    <n v="6"/>
    <n v="1"/>
    <n v="13"/>
    <n v="2"/>
    <x v="12"/>
    <x v="0"/>
    <n v="2.3346301885810159"/>
    <n v="0"/>
    <x v="12"/>
    <n v="2.9268684800233649"/>
    <n v="8"/>
    <n v="0"/>
    <n v="0"/>
    <n v="0"/>
    <n v="0"/>
    <n v="0"/>
    <n v="0"/>
    <n v="0"/>
    <x v="3"/>
  </r>
  <r>
    <n v="5790"/>
    <n v="1985"/>
    <x v="24"/>
    <x v="2"/>
    <x v="2"/>
    <x v="1"/>
    <x v="1"/>
    <x v="0"/>
    <x v="1610"/>
    <x v="7"/>
    <n v="1"/>
    <n v="0"/>
    <x v="2"/>
    <d v="2013-01-27T00:00:00"/>
    <x v="627"/>
    <d v="2021-02-05T00:00:00"/>
    <x v="21"/>
    <n v="25"/>
    <n v="6"/>
    <n v="16"/>
    <n v="20"/>
    <n v="0"/>
    <n v="5"/>
    <n v="2"/>
    <x v="12"/>
    <x v="0"/>
    <n v="2.0979707364670768"/>
    <n v="0"/>
    <x v="12"/>
    <n v="3.1234158049458536"/>
    <n v="8"/>
    <n v="0"/>
    <n v="0"/>
    <n v="0"/>
    <n v="0"/>
    <n v="0"/>
    <n v="0"/>
    <n v="0"/>
    <x v="0"/>
  </r>
  <r>
    <n v="3537"/>
    <n v="1981"/>
    <x v="28"/>
    <x v="2"/>
    <x v="2"/>
    <x v="0"/>
    <x v="0"/>
    <x v="0"/>
    <x v="1611"/>
    <x v="7"/>
    <n v="1"/>
    <n v="0"/>
    <x v="2"/>
    <d v="2012-08-17T00:00:00"/>
    <x v="226"/>
    <d v="2021-02-05T00:00:00"/>
    <x v="37"/>
    <n v="31"/>
    <n v="3"/>
    <n v="31"/>
    <n v="2"/>
    <n v="8"/>
    <n v="4"/>
    <n v="3"/>
    <x v="9"/>
    <x v="2"/>
    <n v="2.9007372284120647"/>
    <n v="0"/>
    <x v="7"/>
    <n v="3.8748044687742551"/>
    <n v="8"/>
    <n v="0"/>
    <n v="0"/>
    <n v="0"/>
    <n v="0"/>
    <n v="0"/>
    <n v="0"/>
    <n v="0"/>
    <x v="0"/>
  </r>
  <r>
    <n v="922"/>
    <n v="1979"/>
    <x v="30"/>
    <x v="3"/>
    <x v="1"/>
    <x v="1"/>
    <x v="1"/>
    <x v="0"/>
    <x v="1612"/>
    <x v="7"/>
    <n v="1"/>
    <n v="1"/>
    <x v="0"/>
    <d v="2013-05-04T00:00:00"/>
    <x v="308"/>
    <d v="2021-02-05T00:00:00"/>
    <x v="13"/>
    <n v="16"/>
    <n v="2"/>
    <n v="11"/>
    <n v="3"/>
    <n v="0"/>
    <n v="16"/>
    <n v="2"/>
    <x v="1"/>
    <x v="0"/>
    <n v="0.75352768654432545"/>
    <n v="1"/>
    <x v="13"/>
    <n v="1.8073973516442288"/>
    <n v="8"/>
    <n v="0"/>
    <n v="0"/>
    <n v="1"/>
    <n v="0"/>
    <n v="0"/>
    <n v="0"/>
    <n v="0"/>
    <x v="5"/>
  </r>
  <r>
    <n v="5263"/>
    <n v="1977"/>
    <x v="4"/>
    <x v="3"/>
    <x v="1"/>
    <x v="1"/>
    <x v="1"/>
    <x v="0"/>
    <x v="1613"/>
    <x v="7"/>
    <n v="1"/>
    <n v="0"/>
    <x v="2"/>
    <d v="2013-01-22T00:00:00"/>
    <x v="404"/>
    <d v="2021-02-05T00:00:00"/>
    <x v="18"/>
    <n v="5"/>
    <n v="10"/>
    <n v="13"/>
    <n v="3"/>
    <n v="8"/>
    <n v="16"/>
    <n v="1"/>
    <x v="1"/>
    <x v="0"/>
    <n v="0.93156520061507164"/>
    <n v="0"/>
    <x v="12"/>
    <n v="3.1145127794092367"/>
    <n v="8"/>
    <n v="0"/>
    <n v="0"/>
    <n v="0"/>
    <n v="0"/>
    <n v="0"/>
    <n v="0"/>
    <n v="0"/>
    <x v="0"/>
  </r>
  <r>
    <n v="7386"/>
    <n v="1976"/>
    <x v="0"/>
    <x v="2"/>
    <x v="2"/>
    <x v="2"/>
    <x v="2"/>
    <x v="1"/>
    <x v="1614"/>
    <x v="7"/>
    <n v="1"/>
    <n v="0"/>
    <x v="2"/>
    <d v="2013-04-22T00:00:00"/>
    <x v="135"/>
    <d v="2021-02-05T00:00:00"/>
    <x v="77"/>
    <n v="17"/>
    <n v="0"/>
    <n v="14"/>
    <n v="7"/>
    <n v="3"/>
    <n v="2"/>
    <n v="1"/>
    <x v="1"/>
    <x v="0"/>
    <n v="0.77243552276678951"/>
    <n v="0"/>
    <x v="12"/>
    <n v="2.9814488379372093"/>
    <n v="7"/>
    <n v="0"/>
    <n v="0"/>
    <n v="0"/>
    <n v="0"/>
    <n v="0"/>
    <n v="0"/>
    <n v="0"/>
    <x v="4"/>
  </r>
  <r>
    <n v="3006"/>
    <n v="1976"/>
    <x v="0"/>
    <x v="2"/>
    <x v="2"/>
    <x v="2"/>
    <x v="2"/>
    <x v="1"/>
    <x v="1614"/>
    <x v="7"/>
    <n v="1"/>
    <n v="0"/>
    <x v="2"/>
    <d v="2013-04-22T00:00:00"/>
    <x v="135"/>
    <d v="2021-02-05T00:00:00"/>
    <x v="77"/>
    <n v="17"/>
    <n v="0"/>
    <n v="14"/>
    <n v="7"/>
    <n v="3"/>
    <n v="2"/>
    <n v="1"/>
    <x v="1"/>
    <x v="0"/>
    <n v="0.97933406762041164"/>
    <n v="0"/>
    <x v="12"/>
    <n v="2.8717137012829164"/>
    <n v="7"/>
    <n v="0"/>
    <n v="0"/>
    <n v="0"/>
    <n v="0"/>
    <n v="0"/>
    <n v="0"/>
    <n v="0"/>
    <x v="4"/>
  </r>
  <r>
    <n v="5636"/>
    <n v="1963"/>
    <x v="52"/>
    <x v="2"/>
    <x v="2"/>
    <x v="3"/>
    <x v="3"/>
    <x v="1"/>
    <x v="1615"/>
    <x v="7"/>
    <n v="0"/>
    <n v="0"/>
    <x v="1"/>
    <d v="2012-11-09T00:00:00"/>
    <x v="342"/>
    <d v="2021-02-05T00:00:00"/>
    <x v="93"/>
    <n v="51"/>
    <n v="4"/>
    <n v="50"/>
    <n v="12"/>
    <n v="1"/>
    <n v="49"/>
    <n v="1"/>
    <x v="6"/>
    <x v="2"/>
    <n v="3.9942281413339358"/>
    <n v="0"/>
    <x v="12"/>
    <n v="3.0558549930832246"/>
    <n v="8"/>
    <n v="0"/>
    <n v="0"/>
    <n v="0"/>
    <n v="0"/>
    <n v="0"/>
    <n v="1"/>
    <n v="0"/>
    <x v="2"/>
  </r>
  <r>
    <n v="5304"/>
    <n v="1974"/>
    <x v="9"/>
    <x v="0"/>
    <x v="0"/>
    <x v="3"/>
    <x v="3"/>
    <x v="1"/>
    <x v="1616"/>
    <x v="7"/>
    <n v="1"/>
    <n v="0"/>
    <x v="2"/>
    <d v="2012-10-13T00:00:00"/>
    <x v="576"/>
    <d v="2021-02-05T00:00:00"/>
    <x v="19"/>
    <n v="24"/>
    <n v="0"/>
    <n v="8"/>
    <n v="0"/>
    <n v="0"/>
    <n v="1"/>
    <n v="2"/>
    <x v="1"/>
    <x v="0"/>
    <n v="0.71682420496135402"/>
    <n v="0"/>
    <x v="12"/>
    <n v="2.9468446358167864"/>
    <n v="6"/>
    <n v="0"/>
    <n v="0"/>
    <n v="0"/>
    <n v="0"/>
    <n v="0"/>
    <n v="0"/>
    <n v="0"/>
    <x v="3"/>
  </r>
  <r>
    <n v="7186"/>
    <n v="1966"/>
    <x v="33"/>
    <x v="0"/>
    <x v="0"/>
    <x v="0"/>
    <x v="0"/>
    <x v="0"/>
    <x v="1617"/>
    <x v="7"/>
    <n v="1"/>
    <n v="1"/>
    <x v="0"/>
    <d v="2014-05-26T00:00:00"/>
    <x v="333"/>
    <d v="2021-02-05T00:00:00"/>
    <x v="82"/>
    <n v="24"/>
    <n v="0"/>
    <n v="2"/>
    <n v="0"/>
    <n v="0"/>
    <n v="9"/>
    <n v="2"/>
    <x v="1"/>
    <x v="0"/>
    <n v="0.73744312642360321"/>
    <n v="1"/>
    <x v="13"/>
    <n v="1.7771080922694626"/>
    <n v="5"/>
    <n v="0"/>
    <n v="0"/>
    <n v="1"/>
    <n v="0"/>
    <n v="0"/>
    <n v="0"/>
    <n v="0"/>
    <x v="2"/>
  </r>
  <r>
    <n v="113"/>
    <n v="1951"/>
    <x v="17"/>
    <x v="2"/>
    <x v="2"/>
    <x v="1"/>
    <x v="1"/>
    <x v="0"/>
    <x v="1618"/>
    <x v="7"/>
    <n v="1"/>
    <n v="1"/>
    <x v="0"/>
    <d v="2013-07-16T00:00:00"/>
    <x v="359"/>
    <d v="2021-02-05T00:00:00"/>
    <x v="35"/>
    <n v="11"/>
    <n v="0"/>
    <n v="7"/>
    <n v="3"/>
    <n v="1"/>
    <n v="6"/>
    <n v="2"/>
    <x v="1"/>
    <x v="0"/>
    <n v="1.2505973588950674"/>
    <n v="0"/>
    <x v="12"/>
    <n v="3.0561757609377298"/>
    <n v="5"/>
    <n v="0"/>
    <n v="0"/>
    <n v="0"/>
    <n v="0"/>
    <n v="0"/>
    <n v="0"/>
    <n v="0"/>
    <x v="0"/>
  </r>
  <r>
    <n v="6507"/>
    <n v="1980"/>
    <x v="13"/>
    <x v="2"/>
    <x v="2"/>
    <x v="3"/>
    <x v="3"/>
    <x v="1"/>
    <x v="1619"/>
    <x v="7"/>
    <n v="1"/>
    <n v="0"/>
    <x v="2"/>
    <d v="2013-10-04T00:00:00"/>
    <x v="83"/>
    <d v="2021-02-05T00:00:00"/>
    <x v="22"/>
    <n v="16"/>
    <n v="11"/>
    <n v="15"/>
    <n v="2"/>
    <n v="0"/>
    <n v="12"/>
    <n v="2"/>
    <x v="1"/>
    <x v="0"/>
    <n v="0.79530033045731086"/>
    <n v="1"/>
    <x v="7"/>
    <n v="3.6389885984061401"/>
    <n v="3"/>
    <n v="0"/>
    <n v="0"/>
    <n v="0"/>
    <n v="0"/>
    <n v="0"/>
    <n v="0"/>
    <n v="0"/>
    <x v="6"/>
  </r>
  <r>
    <n v="1517"/>
    <n v="1969"/>
    <x v="16"/>
    <x v="2"/>
    <x v="2"/>
    <x v="3"/>
    <x v="3"/>
    <x v="1"/>
    <x v="1620"/>
    <x v="7"/>
    <n v="1"/>
    <n v="0"/>
    <x v="2"/>
    <d v="2013-06-14T00:00:00"/>
    <x v="636"/>
    <d v="2021-02-05T00:00:00"/>
    <x v="83"/>
    <n v="3"/>
    <n v="9"/>
    <n v="13"/>
    <n v="2"/>
    <n v="12"/>
    <n v="12"/>
    <n v="1"/>
    <x v="1"/>
    <x v="0"/>
    <n v="1.2594775672518561"/>
    <n v="0"/>
    <x v="12"/>
    <n v="3.140494731322705"/>
    <n v="7"/>
    <n v="0"/>
    <n v="0"/>
    <n v="0"/>
    <n v="0"/>
    <n v="0"/>
    <n v="0"/>
    <n v="0"/>
    <x v="0"/>
  </r>
  <r>
    <n v="2457"/>
    <n v="1975"/>
    <x v="6"/>
    <x v="4"/>
    <x v="3"/>
    <x v="1"/>
    <x v="1"/>
    <x v="0"/>
    <x v="1621"/>
    <x v="7"/>
    <n v="0"/>
    <n v="1"/>
    <x v="2"/>
    <d v="2012-10-26T00:00:00"/>
    <x v="136"/>
    <d v="2021-02-05T00:00:00"/>
    <x v="12"/>
    <n v="8"/>
    <n v="4"/>
    <n v="5"/>
    <n v="15"/>
    <n v="2"/>
    <n v="11"/>
    <n v="2"/>
    <x v="1"/>
    <x v="0"/>
    <n v="1.353662353214039"/>
    <n v="0"/>
    <x v="12"/>
    <n v="3.0531483997655289"/>
    <n v="7"/>
    <n v="0"/>
    <n v="0"/>
    <n v="0"/>
    <n v="0"/>
    <n v="0"/>
    <n v="0"/>
    <n v="0"/>
    <x v="0"/>
  </r>
  <r>
    <n v="2986"/>
    <n v="1976"/>
    <x v="0"/>
    <x v="2"/>
    <x v="2"/>
    <x v="1"/>
    <x v="1"/>
    <x v="0"/>
    <x v="1622"/>
    <x v="7"/>
    <n v="1"/>
    <n v="1"/>
    <x v="0"/>
    <d v="2014-03-12T00:00:00"/>
    <x v="120"/>
    <d v="2021-02-05T00:00:00"/>
    <x v="65"/>
    <n v="7"/>
    <n v="2"/>
    <n v="4"/>
    <n v="2"/>
    <n v="1"/>
    <n v="4"/>
    <n v="1"/>
    <x v="1"/>
    <x v="0"/>
    <n v="0.62098288634919574"/>
    <n v="0"/>
    <x v="13"/>
    <n v="2.3514707294688106"/>
    <n v="6"/>
    <n v="0"/>
    <n v="0"/>
    <n v="0"/>
    <n v="0"/>
    <n v="0"/>
    <n v="0"/>
    <n v="0"/>
    <x v="4"/>
  </r>
  <r>
    <n v="5234"/>
    <n v="1967"/>
    <x v="51"/>
    <x v="3"/>
    <x v="1"/>
    <x v="0"/>
    <x v="0"/>
    <x v="0"/>
    <x v="1623"/>
    <x v="7"/>
    <n v="1"/>
    <n v="1"/>
    <x v="0"/>
    <d v="2013-07-11T00:00:00"/>
    <x v="499"/>
    <d v="2021-02-05T00:00:00"/>
    <x v="5"/>
    <n v="12"/>
    <n v="5"/>
    <n v="25"/>
    <n v="0"/>
    <n v="9"/>
    <n v="30"/>
    <n v="2"/>
    <x v="1"/>
    <x v="0"/>
    <n v="0.66788541327129047"/>
    <n v="1"/>
    <x v="12"/>
    <n v="2.9744110359354146"/>
    <n v="5"/>
    <n v="0"/>
    <n v="0"/>
    <n v="0"/>
    <n v="0"/>
    <n v="0"/>
    <n v="0"/>
    <n v="0"/>
    <x v="4"/>
  </r>
  <r>
    <n v="9076"/>
    <n v="1980"/>
    <x v="13"/>
    <x v="0"/>
    <x v="0"/>
    <x v="1"/>
    <x v="1"/>
    <x v="0"/>
    <x v="1624"/>
    <x v="7"/>
    <n v="1"/>
    <n v="0"/>
    <x v="2"/>
    <d v="2013-01-05T00:00:00"/>
    <x v="133"/>
    <d v="2021-02-05T00:00:00"/>
    <x v="45"/>
    <n v="155"/>
    <n v="1"/>
    <n v="25"/>
    <n v="0"/>
    <n v="1"/>
    <n v="3"/>
    <n v="4"/>
    <x v="6"/>
    <x v="2"/>
    <n v="4.081677859747801"/>
    <n v="1"/>
    <x v="7"/>
    <n v="4.2348555877091982"/>
    <n v="8"/>
    <n v="0"/>
    <n v="0"/>
    <n v="0"/>
    <n v="0"/>
    <n v="0"/>
    <n v="0"/>
    <n v="0"/>
    <x v="3"/>
  </r>
  <r>
    <n v="4099"/>
    <n v="1972"/>
    <x v="38"/>
    <x v="2"/>
    <x v="2"/>
    <x v="1"/>
    <x v="1"/>
    <x v="0"/>
    <x v="1625"/>
    <x v="7"/>
    <n v="1"/>
    <n v="0"/>
    <x v="2"/>
    <d v="2012-11-12T00:00:00"/>
    <x v="79"/>
    <d v="2021-02-05T00:00:00"/>
    <x v="70"/>
    <n v="10"/>
    <n v="2"/>
    <n v="16"/>
    <n v="11"/>
    <n v="2"/>
    <n v="21"/>
    <n v="1"/>
    <x v="1"/>
    <x v="0"/>
    <n v="1.1787225941323367"/>
    <n v="0"/>
    <x v="12"/>
    <n v="3.1076689601054714"/>
    <n v="8"/>
    <n v="0"/>
    <n v="0"/>
    <n v="0"/>
    <n v="0"/>
    <n v="0"/>
    <n v="0"/>
    <n v="0"/>
    <x v="0"/>
  </r>
  <r>
    <n v="9974"/>
    <n v="1974"/>
    <x v="9"/>
    <x v="2"/>
    <x v="2"/>
    <x v="1"/>
    <x v="1"/>
    <x v="0"/>
    <x v="1626"/>
    <x v="7"/>
    <n v="1"/>
    <n v="0"/>
    <x v="2"/>
    <d v="2013-07-12T00:00:00"/>
    <x v="556"/>
    <d v="2021-02-05T00:00:00"/>
    <x v="20"/>
    <n v="15"/>
    <n v="6"/>
    <n v="20"/>
    <n v="4"/>
    <n v="5"/>
    <n v="20"/>
    <n v="1"/>
    <x v="9"/>
    <x v="2"/>
    <n v="2.6493643674289817"/>
    <n v="1"/>
    <x v="13"/>
    <n v="1.9060891801140003"/>
    <n v="7"/>
    <n v="0"/>
    <n v="0"/>
    <n v="0"/>
    <n v="0"/>
    <n v="0"/>
    <n v="0"/>
    <n v="0"/>
    <x v="3"/>
  </r>
  <r>
    <n v="3696"/>
    <n v="1965"/>
    <x v="42"/>
    <x v="2"/>
    <x v="2"/>
    <x v="2"/>
    <x v="2"/>
    <x v="1"/>
    <x v="1627"/>
    <x v="7"/>
    <n v="1"/>
    <n v="1"/>
    <x v="0"/>
    <d v="2014-01-27T00:00:00"/>
    <x v="341"/>
    <d v="2021-02-05T00:00:00"/>
    <x v="53"/>
    <n v="27"/>
    <n v="1"/>
    <n v="12"/>
    <n v="2"/>
    <n v="0"/>
    <n v="10"/>
    <n v="2"/>
    <x v="12"/>
    <x v="0"/>
    <n v="2.1540521390606533"/>
    <n v="0"/>
    <x v="12"/>
    <n v="2.6868756608813396"/>
    <n v="7"/>
    <n v="0"/>
    <n v="0"/>
    <n v="0"/>
    <n v="0"/>
    <n v="0"/>
    <n v="0"/>
    <n v="0"/>
    <x v="0"/>
  </r>
  <r>
    <n v="2814"/>
    <n v="1976"/>
    <x v="0"/>
    <x v="1"/>
    <x v="1"/>
    <x v="0"/>
    <x v="0"/>
    <x v="0"/>
    <x v="1628"/>
    <x v="7"/>
    <n v="1"/>
    <n v="0"/>
    <x v="2"/>
    <d v="2013-06-27T00:00:00"/>
    <x v="504"/>
    <d v="2021-02-05T00:00:00"/>
    <x v="63"/>
    <n v="9"/>
    <n v="1"/>
    <n v="5"/>
    <n v="4"/>
    <n v="5"/>
    <n v="7"/>
    <n v="1"/>
    <x v="1"/>
    <x v="0"/>
    <n v="0.80697467527035871"/>
    <n v="0"/>
    <x v="12"/>
    <n v="3.3002368924224239"/>
    <n v="7"/>
    <n v="0"/>
    <n v="0"/>
    <n v="0"/>
    <n v="0"/>
    <n v="0"/>
    <n v="0"/>
    <n v="0"/>
    <x v="3"/>
  </r>
  <r>
    <n v="2711"/>
    <n v="1976"/>
    <x v="0"/>
    <x v="1"/>
    <x v="1"/>
    <x v="0"/>
    <x v="0"/>
    <x v="0"/>
    <x v="1628"/>
    <x v="7"/>
    <n v="1"/>
    <n v="0"/>
    <x v="2"/>
    <d v="2013-06-27T00:00:00"/>
    <x v="504"/>
    <d v="2021-02-05T00:00:00"/>
    <x v="63"/>
    <n v="9"/>
    <n v="1"/>
    <n v="5"/>
    <n v="4"/>
    <n v="5"/>
    <n v="7"/>
    <n v="1"/>
    <x v="1"/>
    <x v="0"/>
    <n v="0.70126346645990423"/>
    <n v="0"/>
    <x v="12"/>
    <n v="3.2258446169925592"/>
    <n v="7"/>
    <n v="0"/>
    <n v="0"/>
    <n v="0"/>
    <n v="0"/>
    <n v="0"/>
    <n v="0"/>
    <n v="0"/>
    <x v="4"/>
  </r>
  <r>
    <n v="2447"/>
    <n v="1979"/>
    <x v="30"/>
    <x v="2"/>
    <x v="2"/>
    <x v="0"/>
    <x v="0"/>
    <x v="0"/>
    <x v="1629"/>
    <x v="7"/>
    <n v="1"/>
    <n v="0"/>
    <x v="2"/>
    <d v="2012-10-17T00:00:00"/>
    <x v="537"/>
    <d v="2021-02-05T00:00:00"/>
    <x v="29"/>
    <n v="4"/>
    <n v="12"/>
    <n v="15"/>
    <n v="19"/>
    <n v="7"/>
    <n v="12"/>
    <n v="2"/>
    <x v="12"/>
    <x v="0"/>
    <n v="2.3959599681956654"/>
    <n v="0"/>
    <x v="12"/>
    <n v="2.7985242083303823"/>
    <n v="7"/>
    <n v="0"/>
    <n v="0"/>
    <n v="0"/>
    <n v="0"/>
    <n v="0"/>
    <n v="0"/>
    <n v="0"/>
    <x v="2"/>
  </r>
  <r>
    <n v="8486"/>
    <n v="1971"/>
    <x v="2"/>
    <x v="1"/>
    <x v="1"/>
    <x v="0"/>
    <x v="0"/>
    <x v="0"/>
    <x v="1630"/>
    <x v="7"/>
    <n v="1"/>
    <n v="0"/>
    <x v="2"/>
    <d v="2012-10-01T00:00:00"/>
    <x v="354"/>
    <d v="2021-02-05T00:00:00"/>
    <x v="40"/>
    <n v="284"/>
    <n v="0"/>
    <n v="52"/>
    <n v="8"/>
    <n v="3"/>
    <n v="20"/>
    <n v="4"/>
    <x v="3"/>
    <x v="1"/>
    <n v="9.2888760409115694"/>
    <n v="0"/>
    <x v="7"/>
    <n v="3.7835907084558045"/>
    <n v="10"/>
    <n v="0"/>
    <n v="0"/>
    <n v="0"/>
    <n v="0"/>
    <n v="0"/>
    <n v="0"/>
    <n v="0"/>
    <x v="0"/>
  </r>
  <r>
    <n v="2795"/>
    <n v="1958"/>
    <x v="18"/>
    <x v="1"/>
    <x v="1"/>
    <x v="3"/>
    <x v="3"/>
    <x v="1"/>
    <x v="1631"/>
    <x v="7"/>
    <n v="2"/>
    <n v="1"/>
    <x v="3"/>
    <d v="2013-07-01T00:00:00"/>
    <x v="628"/>
    <d v="2021-02-05T00:00:00"/>
    <x v="66"/>
    <n v="5"/>
    <n v="0"/>
    <n v="3"/>
    <n v="0"/>
    <n v="0"/>
    <n v="5"/>
    <n v="1"/>
    <x v="1"/>
    <x v="0"/>
    <n v="0.97797658025854306"/>
    <n v="0"/>
    <x v="13"/>
    <n v="2.3648432797636074"/>
    <n v="7"/>
    <n v="0"/>
    <n v="0"/>
    <n v="0"/>
    <n v="0"/>
    <n v="0"/>
    <n v="0"/>
    <n v="0"/>
    <x v="4"/>
  </r>
  <r>
    <n v="10862"/>
    <n v="1960"/>
    <x v="11"/>
    <x v="1"/>
    <x v="1"/>
    <x v="1"/>
    <x v="1"/>
    <x v="0"/>
    <x v="1632"/>
    <x v="7"/>
    <n v="0"/>
    <n v="1"/>
    <x v="2"/>
    <d v="2012-08-17T00:00:00"/>
    <x v="226"/>
    <d v="2021-02-05T00:00:00"/>
    <x v="63"/>
    <n v="179"/>
    <n v="8"/>
    <n v="83"/>
    <n v="19"/>
    <n v="11"/>
    <n v="26"/>
    <n v="5"/>
    <x v="1"/>
    <x v="0"/>
    <n v="1.1544884122201382"/>
    <n v="2"/>
    <x v="4"/>
    <n v="8.8639421944790975"/>
    <n v="2"/>
    <n v="0"/>
    <n v="0"/>
    <n v="0"/>
    <n v="0"/>
    <n v="0"/>
    <n v="0"/>
    <n v="0"/>
    <x v="0"/>
  </r>
  <r>
    <n v="615"/>
    <n v="1960"/>
    <x v="11"/>
    <x v="2"/>
    <x v="2"/>
    <x v="0"/>
    <x v="0"/>
    <x v="0"/>
    <x v="1633"/>
    <x v="7"/>
    <n v="0"/>
    <n v="0"/>
    <x v="1"/>
    <d v="2013-03-11T00:00:00"/>
    <x v="280"/>
    <d v="2021-02-05T00:00:00"/>
    <x v="16"/>
    <n v="65"/>
    <n v="36"/>
    <n v="74"/>
    <n v="38"/>
    <n v="20"/>
    <n v="110"/>
    <n v="1"/>
    <x v="8"/>
    <x v="2"/>
    <n v="5.032264639251486"/>
    <n v="1"/>
    <x v="7"/>
    <n v="3.9463514878519397"/>
    <n v="7"/>
    <n v="0"/>
    <n v="0"/>
    <n v="0"/>
    <n v="0"/>
    <n v="0"/>
    <n v="0"/>
    <n v="0"/>
    <x v="0"/>
  </r>
  <r>
    <n v="10796"/>
    <n v="1984"/>
    <x v="32"/>
    <x v="1"/>
    <x v="1"/>
    <x v="1"/>
    <x v="1"/>
    <x v="0"/>
    <x v="1634"/>
    <x v="7"/>
    <n v="1"/>
    <n v="0"/>
    <x v="2"/>
    <d v="2014-01-22T00:00:00"/>
    <x v="140"/>
    <d v="2021-02-05T00:00:00"/>
    <x v="22"/>
    <n v="47"/>
    <n v="1"/>
    <n v="6"/>
    <n v="0"/>
    <n v="0"/>
    <n v="12"/>
    <n v="1"/>
    <x v="1"/>
    <x v="0"/>
    <n v="0.83726925620165804"/>
    <n v="1"/>
    <x v="12"/>
    <n v="3.2958883048124767"/>
    <n v="6"/>
    <n v="0"/>
    <n v="0"/>
    <n v="0"/>
    <n v="0"/>
    <n v="0"/>
    <n v="0"/>
    <n v="0"/>
    <x v="2"/>
  </r>
  <r>
    <n v="4290"/>
    <n v="1972"/>
    <x v="38"/>
    <x v="2"/>
    <x v="2"/>
    <x v="1"/>
    <x v="1"/>
    <x v="0"/>
    <x v="1635"/>
    <x v="7"/>
    <n v="1"/>
    <n v="0"/>
    <x v="2"/>
    <d v="2014-03-19T00:00:00"/>
    <x v="57"/>
    <d v="2021-02-05T00:00:00"/>
    <x v="73"/>
    <n v="1"/>
    <n v="3"/>
    <n v="8"/>
    <n v="2"/>
    <n v="5"/>
    <n v="5"/>
    <n v="1"/>
    <x v="1"/>
    <x v="0"/>
    <n v="0.78612747437143615"/>
    <n v="0"/>
    <x v="13"/>
    <n v="1.9203738067490503"/>
    <n v="7"/>
    <n v="0"/>
    <n v="0"/>
    <n v="0"/>
    <n v="0"/>
    <n v="0"/>
    <n v="0"/>
    <n v="0"/>
    <x v="4"/>
  </r>
  <r>
    <n v="8341"/>
    <n v="1969"/>
    <x v="16"/>
    <x v="0"/>
    <x v="0"/>
    <x v="1"/>
    <x v="1"/>
    <x v="0"/>
    <x v="1636"/>
    <x v="7"/>
    <n v="1"/>
    <n v="0"/>
    <x v="2"/>
    <d v="2014-04-30T00:00:00"/>
    <x v="199"/>
    <d v="2021-02-05T00:00:00"/>
    <x v="44"/>
    <n v="15"/>
    <n v="0"/>
    <n v="6"/>
    <n v="0"/>
    <n v="1"/>
    <n v="12"/>
    <n v="2"/>
    <x v="1"/>
    <x v="0"/>
    <n v="1.1192463392983709"/>
    <n v="1"/>
    <x v="13"/>
    <n v="2.2164487842173615"/>
    <n v="7"/>
    <n v="0"/>
    <n v="0"/>
    <n v="1"/>
    <n v="0"/>
    <n v="0"/>
    <n v="1"/>
    <n v="0"/>
    <x v="0"/>
  </r>
  <r>
    <n v="6365"/>
    <n v="1987"/>
    <x v="15"/>
    <x v="3"/>
    <x v="1"/>
    <x v="1"/>
    <x v="1"/>
    <x v="0"/>
    <x v="1637"/>
    <x v="7"/>
    <n v="0"/>
    <n v="0"/>
    <x v="1"/>
    <d v="2013-09-02T00:00:00"/>
    <x v="639"/>
    <d v="2021-02-05T00:00:00"/>
    <x v="9"/>
    <n v="10"/>
    <n v="12"/>
    <n v="12"/>
    <n v="25"/>
    <n v="1"/>
    <n v="20"/>
    <n v="1"/>
    <x v="12"/>
    <x v="0"/>
    <n v="1.7772140966696091"/>
    <n v="0"/>
    <x v="12"/>
    <n v="2.6209153532891718"/>
    <n v="6"/>
    <n v="0"/>
    <n v="0"/>
    <n v="0"/>
    <n v="0"/>
    <n v="0"/>
    <n v="0"/>
    <n v="0"/>
    <x v="2"/>
  </r>
  <r>
    <n v="8842"/>
    <n v="1971"/>
    <x v="2"/>
    <x v="2"/>
    <x v="2"/>
    <x v="4"/>
    <x v="4"/>
    <x v="1"/>
    <x v="1638"/>
    <x v="7"/>
    <n v="1"/>
    <n v="1"/>
    <x v="0"/>
    <d v="2012-12-25T00:00:00"/>
    <x v="483"/>
    <d v="2021-02-05T00:00:00"/>
    <x v="35"/>
    <n v="15"/>
    <n v="0"/>
    <n v="12"/>
    <n v="7"/>
    <n v="3"/>
    <n v="7"/>
    <n v="3"/>
    <x v="12"/>
    <x v="0"/>
    <n v="1.8211761599996008"/>
    <n v="0"/>
    <x v="12"/>
    <n v="3.1371858977152089"/>
    <n v="7"/>
    <n v="0"/>
    <n v="0"/>
    <n v="0"/>
    <n v="0"/>
    <n v="0"/>
    <n v="0"/>
    <n v="0"/>
    <x v="0"/>
  </r>
  <r>
    <n v="2154"/>
    <n v="1971"/>
    <x v="2"/>
    <x v="2"/>
    <x v="2"/>
    <x v="4"/>
    <x v="4"/>
    <x v="1"/>
    <x v="1638"/>
    <x v="7"/>
    <n v="1"/>
    <n v="1"/>
    <x v="0"/>
    <d v="2012-12-25T00:00:00"/>
    <x v="483"/>
    <d v="2021-02-05T00:00:00"/>
    <x v="35"/>
    <n v="15"/>
    <n v="0"/>
    <n v="12"/>
    <n v="7"/>
    <n v="3"/>
    <n v="7"/>
    <n v="3"/>
    <x v="12"/>
    <x v="0"/>
    <n v="1.66409303684829"/>
    <n v="0"/>
    <x v="12"/>
    <n v="3.3220745070303717"/>
    <n v="7"/>
    <n v="0"/>
    <n v="0"/>
    <n v="0"/>
    <n v="0"/>
    <n v="0"/>
    <n v="0"/>
    <n v="0"/>
    <x v="0"/>
  </r>
  <r>
    <n v="7181"/>
    <n v="1977"/>
    <x v="4"/>
    <x v="2"/>
    <x v="2"/>
    <x v="1"/>
    <x v="1"/>
    <x v="0"/>
    <x v="1639"/>
    <x v="7"/>
    <n v="0"/>
    <n v="1"/>
    <x v="2"/>
    <d v="2013-11-07T00:00:00"/>
    <x v="63"/>
    <d v="2021-02-05T00:00:00"/>
    <x v="23"/>
    <n v="35"/>
    <n v="0"/>
    <n v="13"/>
    <n v="2"/>
    <n v="0"/>
    <n v="2"/>
    <n v="2"/>
    <x v="12"/>
    <x v="0"/>
    <n v="1.8425125183607496"/>
    <n v="0"/>
    <x v="12"/>
    <n v="2.8601154541069693"/>
    <n v="8"/>
    <n v="0"/>
    <n v="0"/>
    <n v="0"/>
    <n v="0"/>
    <n v="0"/>
    <n v="0"/>
    <n v="0"/>
    <x v="0"/>
  </r>
  <r>
    <n v="4855"/>
    <n v="1974"/>
    <x v="9"/>
    <x v="0"/>
    <x v="0"/>
    <x v="0"/>
    <x v="0"/>
    <x v="0"/>
    <x v="1640"/>
    <x v="7"/>
    <n v="1"/>
    <n v="0"/>
    <x v="2"/>
    <d v="2013-06-06T00:00:00"/>
    <x v="558"/>
    <d v="2021-02-05T00:00:00"/>
    <x v="49"/>
    <n v="14"/>
    <n v="0"/>
    <n v="24"/>
    <n v="3"/>
    <n v="3"/>
    <n v="2"/>
    <n v="1"/>
    <x v="9"/>
    <x v="2"/>
    <n v="3.1251232073927016"/>
    <n v="0"/>
    <x v="13"/>
    <n v="1.6916036905665257"/>
    <n v="9"/>
    <n v="0"/>
    <n v="0"/>
    <n v="0"/>
    <n v="0"/>
    <n v="0"/>
    <n v="1"/>
    <n v="0"/>
    <x v="1"/>
  </r>
  <r>
    <n v="5049"/>
    <n v="1974"/>
    <x v="9"/>
    <x v="0"/>
    <x v="0"/>
    <x v="0"/>
    <x v="0"/>
    <x v="0"/>
    <x v="1640"/>
    <x v="7"/>
    <n v="1"/>
    <n v="0"/>
    <x v="2"/>
    <d v="2013-06-06T00:00:00"/>
    <x v="558"/>
    <d v="2021-02-05T00:00:00"/>
    <x v="49"/>
    <n v="14"/>
    <n v="0"/>
    <n v="24"/>
    <n v="3"/>
    <n v="3"/>
    <n v="2"/>
    <n v="1"/>
    <x v="9"/>
    <x v="2"/>
    <n v="2.6406158637481489"/>
    <n v="0"/>
    <x v="13"/>
    <n v="1.8708230055430366"/>
    <n v="9"/>
    <n v="0"/>
    <n v="0"/>
    <n v="0"/>
    <n v="0"/>
    <n v="0"/>
    <n v="0"/>
    <n v="0"/>
    <x v="0"/>
  </r>
  <r>
    <n v="7679"/>
    <n v="1985"/>
    <x v="24"/>
    <x v="0"/>
    <x v="0"/>
    <x v="3"/>
    <x v="3"/>
    <x v="1"/>
    <x v="1641"/>
    <x v="7"/>
    <n v="0"/>
    <n v="0"/>
    <x v="1"/>
    <d v="2014-05-19T00:00:00"/>
    <x v="624"/>
    <d v="2021-02-05T00:00:00"/>
    <x v="79"/>
    <n v="6"/>
    <n v="3"/>
    <n v="12"/>
    <n v="6"/>
    <n v="1"/>
    <n v="0"/>
    <n v="1"/>
    <x v="1"/>
    <x v="0"/>
    <n v="1.0913966982985772"/>
    <n v="1"/>
    <x v="12"/>
    <n v="3.2127485168132308"/>
    <n v="3"/>
    <n v="0"/>
    <n v="0"/>
    <n v="0"/>
    <n v="0"/>
    <n v="0"/>
    <n v="0"/>
    <n v="0"/>
    <x v="0"/>
  </r>
  <r>
    <n v="4459"/>
    <n v="1989"/>
    <x v="35"/>
    <x v="2"/>
    <x v="2"/>
    <x v="3"/>
    <x v="3"/>
    <x v="1"/>
    <x v="1642"/>
    <x v="7"/>
    <n v="1"/>
    <n v="0"/>
    <x v="2"/>
    <d v="2012-12-30T00:00:00"/>
    <x v="423"/>
    <d v="2021-02-05T00:00:00"/>
    <x v="4"/>
    <n v="10"/>
    <n v="4"/>
    <n v="14"/>
    <n v="4"/>
    <n v="4"/>
    <n v="1"/>
    <n v="1"/>
    <x v="1"/>
    <x v="0"/>
    <n v="0.81227439116548183"/>
    <n v="0"/>
    <x v="12"/>
    <n v="2.7183734309589584"/>
    <n v="8"/>
    <n v="0"/>
    <n v="0"/>
    <n v="0"/>
    <n v="0"/>
    <n v="0"/>
    <n v="0"/>
    <n v="0"/>
    <x v="0"/>
  </r>
  <r>
    <n v="10642"/>
    <n v="1989"/>
    <x v="35"/>
    <x v="2"/>
    <x v="2"/>
    <x v="3"/>
    <x v="3"/>
    <x v="1"/>
    <x v="1642"/>
    <x v="7"/>
    <n v="1"/>
    <n v="0"/>
    <x v="2"/>
    <d v="2012-12-30T00:00:00"/>
    <x v="423"/>
    <d v="2021-02-05T00:00:00"/>
    <x v="4"/>
    <n v="10"/>
    <n v="4"/>
    <n v="14"/>
    <n v="4"/>
    <n v="4"/>
    <n v="1"/>
    <n v="1"/>
    <x v="1"/>
    <x v="0"/>
    <n v="1.3599177697389759"/>
    <n v="0"/>
    <x v="12"/>
    <n v="3.0031844588441556"/>
    <n v="8"/>
    <n v="0"/>
    <n v="0"/>
    <n v="0"/>
    <n v="0"/>
    <n v="0"/>
    <n v="0"/>
    <n v="0"/>
    <x v="0"/>
  </r>
  <r>
    <n v="2375"/>
    <n v="1972"/>
    <x v="38"/>
    <x v="2"/>
    <x v="2"/>
    <x v="0"/>
    <x v="0"/>
    <x v="0"/>
    <x v="1643"/>
    <x v="7"/>
    <n v="1"/>
    <n v="2"/>
    <x v="3"/>
    <d v="2012-09-25T00:00:00"/>
    <x v="103"/>
    <d v="2021-02-05T00:00:00"/>
    <x v="20"/>
    <n v="8"/>
    <n v="0"/>
    <n v="5"/>
    <n v="0"/>
    <n v="3"/>
    <n v="6"/>
    <n v="1"/>
    <x v="0"/>
    <x v="0"/>
    <n v="0.26604832669621337"/>
    <n v="0"/>
    <x v="12"/>
    <n v="3.2667266891420796"/>
    <n v="8"/>
    <n v="0"/>
    <n v="0"/>
    <n v="0"/>
    <n v="0"/>
    <n v="0"/>
    <n v="0"/>
    <n v="0"/>
    <x v="0"/>
  </r>
  <r>
    <n v="1710"/>
    <n v="1978"/>
    <x v="37"/>
    <x v="2"/>
    <x v="2"/>
    <x v="3"/>
    <x v="3"/>
    <x v="1"/>
    <x v="1644"/>
    <x v="7"/>
    <n v="1"/>
    <n v="0"/>
    <x v="2"/>
    <d v="2013-03-07T00:00:00"/>
    <x v="375"/>
    <d v="2021-02-05T00:00:00"/>
    <x v="81"/>
    <n v="154"/>
    <n v="20"/>
    <n v="66"/>
    <n v="0"/>
    <n v="12"/>
    <n v="27"/>
    <n v="7"/>
    <x v="4"/>
    <x v="2"/>
    <n v="5.8357156154972492"/>
    <n v="1"/>
    <x v="7"/>
    <n v="4.2725147258062233"/>
    <n v="9"/>
    <n v="0"/>
    <n v="0"/>
    <n v="0"/>
    <n v="0"/>
    <n v="0"/>
    <n v="0"/>
    <n v="0"/>
    <x v="0"/>
  </r>
  <r>
    <n v="7516"/>
    <n v="1983"/>
    <x v="10"/>
    <x v="2"/>
    <x v="2"/>
    <x v="1"/>
    <x v="1"/>
    <x v="0"/>
    <x v="1645"/>
    <x v="7"/>
    <n v="1"/>
    <n v="0"/>
    <x v="2"/>
    <d v="2014-05-22T00:00:00"/>
    <x v="245"/>
    <d v="2021-02-05T00:00:00"/>
    <x v="76"/>
    <n v="5"/>
    <n v="3"/>
    <n v="11"/>
    <n v="12"/>
    <n v="5"/>
    <n v="9"/>
    <n v="1"/>
    <x v="12"/>
    <x v="0"/>
    <n v="2.3874825189641138"/>
    <n v="0"/>
    <x v="12"/>
    <n v="2.8780423785469851"/>
    <n v="6"/>
    <n v="0"/>
    <n v="0"/>
    <n v="0"/>
    <n v="0"/>
    <n v="0"/>
    <n v="0"/>
    <n v="0"/>
    <x v="5"/>
  </r>
  <r>
    <n v="3129"/>
    <n v="1983"/>
    <x v="10"/>
    <x v="2"/>
    <x v="2"/>
    <x v="1"/>
    <x v="1"/>
    <x v="0"/>
    <x v="1645"/>
    <x v="7"/>
    <n v="1"/>
    <n v="0"/>
    <x v="2"/>
    <d v="2014-05-22T00:00:00"/>
    <x v="245"/>
    <d v="2021-02-05T00:00:00"/>
    <x v="76"/>
    <n v="5"/>
    <n v="3"/>
    <n v="11"/>
    <n v="12"/>
    <n v="5"/>
    <n v="9"/>
    <n v="1"/>
    <x v="12"/>
    <x v="0"/>
    <n v="2.1573170600511888"/>
    <n v="0"/>
    <x v="12"/>
    <n v="3.3679987473292754"/>
    <n v="6"/>
    <n v="0"/>
    <n v="0"/>
    <n v="0"/>
    <n v="0"/>
    <n v="0"/>
    <n v="0"/>
    <n v="0"/>
    <x v="0"/>
  </r>
  <r>
    <n v="10595"/>
    <n v="1990"/>
    <x v="12"/>
    <x v="2"/>
    <x v="2"/>
    <x v="1"/>
    <x v="1"/>
    <x v="0"/>
    <x v="1646"/>
    <x v="7"/>
    <n v="0"/>
    <n v="0"/>
    <x v="1"/>
    <d v="2013-07-08T00:00:00"/>
    <x v="528"/>
    <d v="2021-02-05T00:00:00"/>
    <x v="49"/>
    <n v="2"/>
    <n v="6"/>
    <n v="28"/>
    <n v="13"/>
    <n v="4"/>
    <n v="16"/>
    <n v="1"/>
    <x v="12"/>
    <x v="0"/>
    <n v="1.7467499276467997"/>
    <n v="0"/>
    <x v="12"/>
    <n v="2.7674297379875124"/>
    <n v="7"/>
    <n v="0"/>
    <n v="0"/>
    <n v="0"/>
    <n v="0"/>
    <n v="0"/>
    <n v="0"/>
    <n v="0"/>
    <x v="0"/>
  </r>
  <r>
    <n v="10277"/>
    <n v="1961"/>
    <x v="36"/>
    <x v="2"/>
    <x v="2"/>
    <x v="3"/>
    <x v="3"/>
    <x v="1"/>
    <x v="1647"/>
    <x v="7"/>
    <n v="0"/>
    <n v="1"/>
    <x v="2"/>
    <d v="2013-02-21T00:00:00"/>
    <x v="592"/>
    <d v="2021-02-05T00:00:00"/>
    <x v="40"/>
    <n v="36"/>
    <n v="0"/>
    <n v="2"/>
    <n v="0"/>
    <n v="0"/>
    <n v="4"/>
    <n v="1"/>
    <x v="1"/>
    <x v="0"/>
    <n v="1.0225711727829443"/>
    <n v="0"/>
    <x v="12"/>
    <n v="3.1791179371739875"/>
    <n v="7"/>
    <n v="0"/>
    <n v="0"/>
    <n v="0"/>
    <n v="0"/>
    <n v="0"/>
    <n v="0"/>
    <n v="0"/>
    <x v="0"/>
  </r>
  <r>
    <n v="4444"/>
    <n v="1972"/>
    <x v="38"/>
    <x v="2"/>
    <x v="2"/>
    <x v="1"/>
    <x v="1"/>
    <x v="0"/>
    <x v="1648"/>
    <x v="7"/>
    <n v="1"/>
    <n v="0"/>
    <x v="2"/>
    <d v="2014-03-24T00:00:00"/>
    <x v="514"/>
    <d v="2021-02-05T00:00:00"/>
    <x v="72"/>
    <n v="11"/>
    <n v="0"/>
    <n v="16"/>
    <n v="7"/>
    <n v="6"/>
    <n v="21"/>
    <n v="1"/>
    <x v="12"/>
    <x v="0"/>
    <n v="1.8031176405393448"/>
    <n v="0"/>
    <x v="12"/>
    <n v="2.6490381294186864"/>
    <n v="8"/>
    <n v="0"/>
    <n v="0"/>
    <n v="0"/>
    <n v="0"/>
    <n v="0"/>
    <n v="0"/>
    <n v="0"/>
    <x v="0"/>
  </r>
  <r>
    <n v="498"/>
    <n v="1970"/>
    <x v="8"/>
    <x v="2"/>
    <x v="2"/>
    <x v="3"/>
    <x v="3"/>
    <x v="1"/>
    <x v="1649"/>
    <x v="7"/>
    <n v="1"/>
    <n v="0"/>
    <x v="2"/>
    <d v="2014-02-02T00:00:00"/>
    <x v="88"/>
    <d v="2021-02-05T00:00:00"/>
    <x v="72"/>
    <n v="25"/>
    <n v="0"/>
    <n v="22"/>
    <n v="2"/>
    <n v="3"/>
    <n v="5"/>
    <n v="2"/>
    <x v="1"/>
    <x v="0"/>
    <n v="0.88535178436991246"/>
    <n v="0"/>
    <x v="7"/>
    <n v="3.9904868618029345"/>
    <n v="5"/>
    <n v="0"/>
    <n v="0"/>
    <n v="0"/>
    <n v="0"/>
    <n v="0"/>
    <n v="0"/>
    <n v="0"/>
    <x v="0"/>
  </r>
  <r>
    <n v="7786"/>
    <n v="1986"/>
    <x v="22"/>
    <x v="0"/>
    <x v="0"/>
    <x v="3"/>
    <x v="3"/>
    <x v="1"/>
    <x v="1650"/>
    <x v="8"/>
    <n v="1"/>
    <n v="0"/>
    <x v="2"/>
    <d v="2013-02-13T00:00:00"/>
    <x v="283"/>
    <d v="2021-02-05T00:00:00"/>
    <x v="44"/>
    <n v="68"/>
    <n v="7"/>
    <n v="59"/>
    <n v="10"/>
    <n v="5"/>
    <n v="11"/>
    <n v="4"/>
    <x v="9"/>
    <x v="2"/>
    <n v="2.6347876996899178"/>
    <n v="1"/>
    <x v="7"/>
    <n v="4.0192482857032417"/>
    <n v="8"/>
    <n v="0"/>
    <n v="0"/>
    <n v="0"/>
    <n v="0"/>
    <n v="0"/>
    <n v="0"/>
    <n v="0"/>
    <x v="0"/>
  </r>
  <r>
    <n v="6340"/>
    <n v="1985"/>
    <x v="24"/>
    <x v="2"/>
    <x v="2"/>
    <x v="3"/>
    <x v="3"/>
    <x v="1"/>
    <x v="1651"/>
    <x v="8"/>
    <n v="1"/>
    <n v="0"/>
    <x v="2"/>
    <d v="2013-10-27T00:00:00"/>
    <x v="218"/>
    <d v="2021-02-05T00:00:00"/>
    <x v="97"/>
    <n v="3"/>
    <n v="3"/>
    <n v="7"/>
    <n v="0"/>
    <n v="2"/>
    <n v="11"/>
    <n v="2"/>
    <x v="1"/>
    <x v="0"/>
    <n v="1.3228127196583055"/>
    <n v="0"/>
    <x v="12"/>
    <n v="3.0337746545576811"/>
    <n v="6"/>
    <n v="0"/>
    <n v="0"/>
    <n v="0"/>
    <n v="0"/>
    <n v="0"/>
    <n v="0"/>
    <n v="0"/>
    <x v="3"/>
  </r>
  <r>
    <n v="2337"/>
    <n v="1971"/>
    <x v="2"/>
    <x v="2"/>
    <x v="2"/>
    <x v="2"/>
    <x v="2"/>
    <x v="1"/>
    <x v="1652"/>
    <x v="8"/>
    <n v="1"/>
    <n v="0"/>
    <x v="2"/>
    <d v="2013-10-24T00:00:00"/>
    <x v="292"/>
    <d v="2021-02-05T00:00:00"/>
    <x v="24"/>
    <n v="9"/>
    <n v="1"/>
    <n v="24"/>
    <n v="2"/>
    <n v="1"/>
    <n v="2"/>
    <n v="3"/>
    <x v="9"/>
    <x v="2"/>
    <n v="3.3674963882563982"/>
    <n v="0"/>
    <x v="12"/>
    <n v="3.3654282249521192"/>
    <n v="6"/>
    <n v="0"/>
    <n v="0"/>
    <n v="0"/>
    <n v="0"/>
    <n v="0"/>
    <n v="0"/>
    <n v="0"/>
    <x v="0"/>
  </r>
  <r>
    <n v="2587"/>
    <n v="1972"/>
    <x v="38"/>
    <x v="0"/>
    <x v="0"/>
    <x v="1"/>
    <x v="1"/>
    <x v="0"/>
    <x v="1653"/>
    <x v="8"/>
    <n v="1"/>
    <n v="0"/>
    <x v="2"/>
    <d v="2014-05-15T00:00:00"/>
    <x v="640"/>
    <d v="2021-02-05T00:00:00"/>
    <x v="1"/>
    <n v="14"/>
    <n v="0"/>
    <n v="6"/>
    <n v="0"/>
    <n v="0"/>
    <n v="0"/>
    <n v="2"/>
    <x v="12"/>
    <x v="0"/>
    <n v="2.2961786785452394"/>
    <n v="0"/>
    <x v="12"/>
    <n v="3.2656266069992816"/>
    <n v="5"/>
    <n v="0"/>
    <n v="0"/>
    <n v="0"/>
    <n v="0"/>
    <n v="0"/>
    <n v="0"/>
    <n v="0"/>
    <x v="6"/>
  </r>
  <r>
    <n v="3332"/>
    <n v="1985"/>
    <x v="24"/>
    <x v="2"/>
    <x v="2"/>
    <x v="3"/>
    <x v="3"/>
    <x v="1"/>
    <x v="1654"/>
    <x v="8"/>
    <n v="1"/>
    <n v="0"/>
    <x v="2"/>
    <d v="2012-08-29T00:00:00"/>
    <x v="179"/>
    <d v="2021-02-05T00:00:00"/>
    <x v="48"/>
    <n v="64"/>
    <n v="4"/>
    <n v="68"/>
    <n v="7"/>
    <n v="5"/>
    <n v="17"/>
    <n v="4"/>
    <x v="9"/>
    <x v="2"/>
    <n v="3.0144308518204008"/>
    <n v="1"/>
    <x v="7"/>
    <n v="4.11531997792361"/>
    <n v="8"/>
    <n v="0"/>
    <n v="0"/>
    <n v="0"/>
    <n v="0"/>
    <n v="0"/>
    <n v="0"/>
    <n v="0"/>
    <x v="5"/>
  </r>
  <r>
    <n v="7433"/>
    <n v="1985"/>
    <x v="24"/>
    <x v="2"/>
    <x v="2"/>
    <x v="3"/>
    <x v="3"/>
    <x v="1"/>
    <x v="1654"/>
    <x v="8"/>
    <n v="1"/>
    <n v="0"/>
    <x v="2"/>
    <d v="2012-08-29T00:00:00"/>
    <x v="179"/>
    <d v="2021-02-05T00:00:00"/>
    <x v="48"/>
    <n v="64"/>
    <n v="4"/>
    <n v="68"/>
    <n v="7"/>
    <n v="5"/>
    <n v="17"/>
    <n v="4"/>
    <x v="9"/>
    <x v="2"/>
    <n v="2.8751630817403537"/>
    <n v="1"/>
    <x v="7"/>
    <n v="4.3975246497110483"/>
    <n v="8"/>
    <n v="0"/>
    <n v="0"/>
    <n v="0"/>
    <n v="0"/>
    <n v="0"/>
    <n v="0"/>
    <n v="0"/>
    <x v="0"/>
  </r>
  <r>
    <n v="1818"/>
    <n v="1971"/>
    <x v="2"/>
    <x v="0"/>
    <x v="0"/>
    <x v="0"/>
    <x v="0"/>
    <x v="0"/>
    <x v="1655"/>
    <x v="8"/>
    <n v="1"/>
    <n v="0"/>
    <x v="2"/>
    <d v="2014-03-25T00:00:00"/>
    <x v="583"/>
    <d v="2021-02-05T00:00:00"/>
    <x v="12"/>
    <n v="25"/>
    <n v="0"/>
    <n v="8"/>
    <n v="0"/>
    <n v="1"/>
    <n v="4"/>
    <n v="1"/>
    <x v="12"/>
    <x v="0"/>
    <n v="2.016672460937361"/>
    <n v="0"/>
    <x v="13"/>
    <n v="2.1789222069683785"/>
    <n v="9"/>
    <n v="0"/>
    <n v="0"/>
    <n v="0"/>
    <n v="0"/>
    <n v="0"/>
    <n v="0"/>
    <n v="0"/>
    <x v="4"/>
  </r>
  <r>
    <n v="10451"/>
    <n v="1965"/>
    <x v="42"/>
    <x v="2"/>
    <x v="2"/>
    <x v="0"/>
    <x v="0"/>
    <x v="0"/>
    <x v="1656"/>
    <x v="8"/>
    <n v="1"/>
    <n v="1"/>
    <x v="0"/>
    <d v="2013-03-12T00:00:00"/>
    <x v="11"/>
    <d v="2021-02-05T00:00:00"/>
    <x v="63"/>
    <n v="9"/>
    <n v="1"/>
    <n v="3"/>
    <n v="0"/>
    <n v="4"/>
    <n v="8"/>
    <n v="1"/>
    <x v="0"/>
    <x v="0"/>
    <n v="1.006164398401106E-2"/>
    <n v="0"/>
    <x v="12"/>
    <n v="2.9511687909285831"/>
    <n v="6"/>
    <n v="0"/>
    <n v="0"/>
    <n v="0"/>
    <n v="0"/>
    <n v="0"/>
    <n v="0"/>
    <n v="0"/>
    <x v="3"/>
  </r>
  <r>
    <n v="4198"/>
    <n v="1965"/>
    <x v="42"/>
    <x v="2"/>
    <x v="2"/>
    <x v="0"/>
    <x v="0"/>
    <x v="0"/>
    <x v="1656"/>
    <x v="8"/>
    <n v="1"/>
    <n v="1"/>
    <x v="0"/>
    <d v="2013-03-12T00:00:00"/>
    <x v="11"/>
    <d v="2021-02-05T00:00:00"/>
    <x v="63"/>
    <n v="9"/>
    <n v="1"/>
    <n v="3"/>
    <n v="0"/>
    <n v="4"/>
    <n v="8"/>
    <n v="1"/>
    <x v="0"/>
    <x v="0"/>
    <n v="-0.36488496283987221"/>
    <n v="0"/>
    <x v="12"/>
    <n v="3.3984932381310662"/>
    <n v="6"/>
    <n v="0"/>
    <n v="0"/>
    <n v="0"/>
    <n v="0"/>
    <n v="0"/>
    <n v="0"/>
    <n v="0"/>
    <x v="0"/>
  </r>
  <r>
    <n v="5176"/>
    <n v="1988"/>
    <x v="31"/>
    <x v="2"/>
    <x v="2"/>
    <x v="0"/>
    <x v="0"/>
    <x v="0"/>
    <x v="1657"/>
    <x v="8"/>
    <n v="1"/>
    <n v="0"/>
    <x v="2"/>
    <d v="2013-12-08T00:00:00"/>
    <x v="595"/>
    <d v="2021-02-05T00:00:00"/>
    <x v="61"/>
    <n v="7"/>
    <n v="6"/>
    <n v="13"/>
    <n v="7"/>
    <n v="6"/>
    <n v="14"/>
    <n v="1"/>
    <x v="1"/>
    <x v="0"/>
    <n v="0.94791781210908865"/>
    <n v="0"/>
    <x v="12"/>
    <n v="3.3469942881166657"/>
    <n v="9"/>
    <n v="0"/>
    <n v="0"/>
    <n v="1"/>
    <n v="0"/>
    <n v="0"/>
    <n v="0"/>
    <n v="0"/>
    <x v="3"/>
  </r>
  <r>
    <n v="2557"/>
    <n v="1970"/>
    <x v="8"/>
    <x v="1"/>
    <x v="1"/>
    <x v="3"/>
    <x v="3"/>
    <x v="1"/>
    <x v="1658"/>
    <x v="8"/>
    <n v="1"/>
    <n v="0"/>
    <x v="2"/>
    <d v="2013-08-29T00:00:00"/>
    <x v="5"/>
    <d v="2021-02-05T00:00:00"/>
    <x v="97"/>
    <n v="7"/>
    <n v="1"/>
    <n v="6"/>
    <n v="3"/>
    <n v="1"/>
    <n v="11"/>
    <n v="1"/>
    <x v="1"/>
    <x v="0"/>
    <n v="0.72204916983004885"/>
    <n v="1"/>
    <x v="13"/>
    <n v="2.1083912636394628"/>
    <n v="4"/>
    <n v="0"/>
    <n v="0"/>
    <n v="1"/>
    <n v="0"/>
    <n v="0"/>
    <n v="0"/>
    <n v="0"/>
    <x v="0"/>
  </r>
  <r>
    <n v="7007"/>
    <n v="1968"/>
    <x v="43"/>
    <x v="1"/>
    <x v="1"/>
    <x v="1"/>
    <x v="1"/>
    <x v="0"/>
    <x v="1659"/>
    <x v="8"/>
    <n v="2"/>
    <n v="0"/>
    <x v="0"/>
    <d v="2014-04-01T00:00:00"/>
    <x v="527"/>
    <d v="2021-02-05T00:00:00"/>
    <x v="32"/>
    <n v="17"/>
    <n v="3"/>
    <n v="18"/>
    <n v="3"/>
    <n v="4"/>
    <n v="18"/>
    <n v="2"/>
    <x v="9"/>
    <x v="2"/>
    <n v="3.176031949837419"/>
    <n v="1"/>
    <x v="13"/>
    <n v="1.7453360243977925"/>
    <n v="7"/>
    <n v="0"/>
    <n v="0"/>
    <n v="0"/>
    <n v="0"/>
    <n v="0"/>
    <n v="0"/>
    <n v="0"/>
    <x v="0"/>
  </r>
  <r>
    <n v="8514"/>
    <n v="1976"/>
    <x v="0"/>
    <x v="2"/>
    <x v="2"/>
    <x v="0"/>
    <x v="0"/>
    <x v="0"/>
    <x v="1660"/>
    <x v="8"/>
    <n v="1"/>
    <n v="0"/>
    <x v="2"/>
    <d v="2014-01-17T00:00:00"/>
    <x v="390"/>
    <d v="2021-02-05T00:00:00"/>
    <x v="62"/>
    <n v="8"/>
    <n v="0"/>
    <n v="7"/>
    <n v="3"/>
    <n v="1"/>
    <n v="1"/>
    <n v="1"/>
    <x v="1"/>
    <x v="0"/>
    <n v="1.0860449778604662"/>
    <n v="0"/>
    <x v="12"/>
    <n v="3.160350567358158"/>
    <n v="6"/>
    <n v="0"/>
    <n v="0"/>
    <n v="0"/>
    <n v="0"/>
    <n v="0"/>
    <n v="0"/>
    <n v="0"/>
    <x v="0"/>
  </r>
  <r>
    <n v="5268"/>
    <n v="1960"/>
    <x v="11"/>
    <x v="2"/>
    <x v="2"/>
    <x v="1"/>
    <x v="1"/>
    <x v="0"/>
    <x v="1661"/>
    <x v="8"/>
    <n v="1"/>
    <n v="1"/>
    <x v="0"/>
    <d v="2013-08-11T00:00:00"/>
    <x v="609"/>
    <d v="2021-02-05T00:00:00"/>
    <x v="59"/>
    <n v="17"/>
    <n v="8"/>
    <n v="14"/>
    <n v="10"/>
    <n v="4"/>
    <n v="3"/>
    <n v="2"/>
    <x v="1"/>
    <x v="0"/>
    <n v="0.94802857159060205"/>
    <n v="0"/>
    <x v="7"/>
    <n v="4.0701137476835596"/>
    <n v="7"/>
    <n v="0"/>
    <n v="0"/>
    <n v="0"/>
    <n v="0"/>
    <n v="0"/>
    <n v="0"/>
    <n v="0"/>
    <x v="5"/>
  </r>
  <r>
    <n v="2715"/>
    <n v="1966"/>
    <x v="33"/>
    <x v="1"/>
    <x v="1"/>
    <x v="2"/>
    <x v="2"/>
    <x v="1"/>
    <x v="1662"/>
    <x v="8"/>
    <n v="1"/>
    <n v="1"/>
    <x v="0"/>
    <d v="2012-08-06T00:00:00"/>
    <x v="578"/>
    <d v="2021-02-05T00:00:00"/>
    <x v="86"/>
    <n v="70"/>
    <n v="3"/>
    <n v="37"/>
    <n v="4"/>
    <n v="2"/>
    <n v="64"/>
    <n v="4"/>
    <x v="9"/>
    <x v="2"/>
    <n v="3.1888227001448874"/>
    <n v="2"/>
    <x v="13"/>
    <n v="2.2826870407256812"/>
    <n v="9"/>
    <n v="0"/>
    <n v="0"/>
    <n v="0"/>
    <n v="0"/>
    <n v="0"/>
    <n v="1"/>
    <n v="0"/>
    <x v="4"/>
  </r>
  <r>
    <n v="6336"/>
    <n v="1960"/>
    <x v="11"/>
    <x v="2"/>
    <x v="2"/>
    <x v="1"/>
    <x v="1"/>
    <x v="0"/>
    <x v="1663"/>
    <x v="8"/>
    <n v="1"/>
    <n v="1"/>
    <x v="0"/>
    <d v="2014-04-06T00:00:00"/>
    <x v="469"/>
    <d v="2021-02-05T00:00:00"/>
    <x v="74"/>
    <n v="13"/>
    <n v="2"/>
    <n v="14"/>
    <n v="8"/>
    <n v="7"/>
    <n v="4"/>
    <n v="4"/>
    <x v="12"/>
    <x v="0"/>
    <n v="2.3364954148088022"/>
    <n v="0"/>
    <x v="7"/>
    <n v="3.7051067110440381"/>
    <n v="6"/>
    <n v="0"/>
    <n v="0"/>
    <n v="0"/>
    <n v="0"/>
    <n v="0"/>
    <n v="0"/>
    <n v="0"/>
    <x v="3"/>
  </r>
  <r>
    <n v="891"/>
    <n v="1951"/>
    <x v="17"/>
    <x v="1"/>
    <x v="1"/>
    <x v="0"/>
    <x v="0"/>
    <x v="0"/>
    <x v="1664"/>
    <x v="8"/>
    <n v="1"/>
    <n v="1"/>
    <x v="0"/>
    <d v="2013-09-07T00:00:00"/>
    <x v="522"/>
    <d v="2021-02-05T00:00:00"/>
    <x v="14"/>
    <n v="6"/>
    <n v="0"/>
    <n v="2"/>
    <n v="2"/>
    <n v="0"/>
    <n v="1"/>
    <n v="1"/>
    <x v="1"/>
    <x v="0"/>
    <n v="1.3735098559087389"/>
    <n v="0"/>
    <x v="13"/>
    <n v="2.3888273574078616"/>
    <n v="5"/>
    <n v="0"/>
    <n v="0"/>
    <n v="0"/>
    <n v="0"/>
    <n v="0"/>
    <n v="0"/>
    <n v="0"/>
    <x v="0"/>
  </r>
  <r>
    <n v="6859"/>
    <n v="1987"/>
    <x v="15"/>
    <x v="2"/>
    <x v="2"/>
    <x v="3"/>
    <x v="3"/>
    <x v="1"/>
    <x v="1665"/>
    <x v="8"/>
    <n v="1"/>
    <n v="0"/>
    <x v="2"/>
    <d v="2013-10-08T00:00:00"/>
    <x v="95"/>
    <d v="2021-02-05T00:00:00"/>
    <x v="76"/>
    <n v="37"/>
    <n v="4"/>
    <n v="24"/>
    <n v="16"/>
    <n v="9"/>
    <n v="9"/>
    <n v="2"/>
    <x v="6"/>
    <x v="2"/>
    <n v="4.2629368517248647"/>
    <n v="0"/>
    <x v="12"/>
    <n v="2.8018765805839059"/>
    <n v="9"/>
    <n v="0"/>
    <n v="0"/>
    <n v="0"/>
    <n v="0"/>
    <n v="0"/>
    <n v="0"/>
    <n v="0"/>
    <x v="0"/>
  </r>
  <r>
    <n v="11007"/>
    <n v="1968"/>
    <x v="43"/>
    <x v="0"/>
    <x v="0"/>
    <x v="1"/>
    <x v="1"/>
    <x v="0"/>
    <x v="1666"/>
    <x v="8"/>
    <n v="1"/>
    <n v="0"/>
    <x v="2"/>
    <d v="2013-05-09T00:00:00"/>
    <x v="84"/>
    <d v="2021-02-05T00:00:00"/>
    <x v="82"/>
    <n v="26"/>
    <n v="0"/>
    <n v="6"/>
    <n v="0"/>
    <n v="0"/>
    <n v="2"/>
    <n v="1"/>
    <x v="1"/>
    <x v="0"/>
    <n v="0.91559792882184143"/>
    <n v="0"/>
    <x v="12"/>
    <n v="3.3008381782474676"/>
    <n v="8"/>
    <n v="0"/>
    <n v="0"/>
    <n v="0"/>
    <n v="0"/>
    <n v="0"/>
    <n v="0"/>
    <n v="0"/>
    <x v="0"/>
  </r>
  <r>
    <n v="6728"/>
    <n v="1985"/>
    <x v="24"/>
    <x v="2"/>
    <x v="2"/>
    <x v="0"/>
    <x v="0"/>
    <x v="0"/>
    <x v="1667"/>
    <x v="8"/>
    <n v="1"/>
    <n v="0"/>
    <x v="2"/>
    <d v="2012-08-27T00:00:00"/>
    <x v="243"/>
    <d v="2021-02-05T00:00:00"/>
    <x v="75"/>
    <n v="16"/>
    <n v="0"/>
    <n v="17"/>
    <n v="6"/>
    <n v="3"/>
    <n v="6"/>
    <n v="2"/>
    <x v="1"/>
    <x v="0"/>
    <n v="0.98850323329956402"/>
    <n v="0"/>
    <x v="12"/>
    <n v="3.2675321149067846"/>
    <n v="9"/>
    <n v="0"/>
    <n v="0"/>
    <n v="0"/>
    <n v="0"/>
    <n v="0"/>
    <n v="0"/>
    <n v="0"/>
    <x v="0"/>
  </r>
  <r>
    <n v="8416"/>
    <n v="1981"/>
    <x v="28"/>
    <x v="2"/>
    <x v="2"/>
    <x v="1"/>
    <x v="1"/>
    <x v="0"/>
    <x v="1668"/>
    <x v="8"/>
    <n v="1"/>
    <n v="0"/>
    <x v="2"/>
    <d v="2013-11-29T00:00:00"/>
    <x v="563"/>
    <d v="2021-02-05T00:00:00"/>
    <x v="49"/>
    <n v="6"/>
    <n v="6"/>
    <n v="15"/>
    <n v="10"/>
    <n v="5"/>
    <n v="2"/>
    <n v="2"/>
    <x v="12"/>
    <x v="0"/>
    <n v="1.8829290770351705"/>
    <n v="0"/>
    <x v="12"/>
    <n v="2.7851491850245487"/>
    <n v="6"/>
    <n v="0"/>
    <n v="0"/>
    <n v="0"/>
    <n v="0"/>
    <n v="0"/>
    <n v="0"/>
    <n v="0"/>
    <x v="1"/>
  </r>
  <r>
    <n v="164"/>
    <n v="1977"/>
    <x v="4"/>
    <x v="0"/>
    <x v="0"/>
    <x v="1"/>
    <x v="1"/>
    <x v="0"/>
    <x v="1669"/>
    <x v="8"/>
    <n v="0"/>
    <n v="0"/>
    <x v="1"/>
    <d v="2012-10-13T00:00:00"/>
    <x v="576"/>
    <d v="2021-02-05T00:00:00"/>
    <x v="62"/>
    <n v="206"/>
    <n v="0"/>
    <n v="46"/>
    <n v="3"/>
    <n v="2"/>
    <n v="12"/>
    <n v="2"/>
    <x v="8"/>
    <x v="2"/>
    <n v="5.1057651069009733"/>
    <n v="1"/>
    <x v="8"/>
    <n v="4.9100671182584987"/>
    <n v="8"/>
    <n v="0"/>
    <n v="0"/>
    <n v="0"/>
    <n v="0"/>
    <n v="0"/>
    <n v="0"/>
    <n v="0"/>
    <x v="0"/>
  </r>
  <r>
    <n v="231"/>
    <n v="1956"/>
    <x v="27"/>
    <x v="1"/>
    <x v="1"/>
    <x v="0"/>
    <x v="0"/>
    <x v="0"/>
    <x v="1670"/>
    <x v="8"/>
    <n v="1"/>
    <n v="1"/>
    <x v="0"/>
    <d v="2014-03-11T00:00:00"/>
    <x v="521"/>
    <d v="2021-02-05T00:00:00"/>
    <x v="96"/>
    <n v="24"/>
    <n v="0"/>
    <n v="7"/>
    <n v="0"/>
    <n v="0"/>
    <n v="1"/>
    <n v="2"/>
    <x v="12"/>
    <x v="0"/>
    <n v="2.2700764818898826"/>
    <n v="0"/>
    <x v="12"/>
    <n v="3.3022839782146027"/>
    <n v="5"/>
    <n v="0"/>
    <n v="0"/>
    <n v="0"/>
    <n v="0"/>
    <n v="0"/>
    <n v="0"/>
    <n v="0"/>
    <x v="0"/>
  </r>
  <r>
    <n v="5063"/>
    <n v="1977"/>
    <x v="4"/>
    <x v="2"/>
    <x v="2"/>
    <x v="3"/>
    <x v="3"/>
    <x v="1"/>
    <x v="1671"/>
    <x v="8"/>
    <n v="1"/>
    <n v="0"/>
    <x v="2"/>
    <d v="2012-12-18T00:00:00"/>
    <x v="600"/>
    <d v="2021-02-05T00:00:00"/>
    <x v="78"/>
    <n v="41"/>
    <n v="5"/>
    <n v="129"/>
    <n v="10"/>
    <n v="3"/>
    <n v="3"/>
    <n v="3"/>
    <x v="6"/>
    <x v="2"/>
    <n v="4.1201131417912187"/>
    <n v="1"/>
    <x v="7"/>
    <n v="4.0138062970061537"/>
    <n v="9"/>
    <n v="0"/>
    <n v="0"/>
    <n v="0"/>
    <n v="0"/>
    <n v="0"/>
    <n v="0"/>
    <n v="0"/>
    <x v="0"/>
  </r>
  <r>
    <n v="9725"/>
    <n v="1966"/>
    <x v="33"/>
    <x v="0"/>
    <x v="0"/>
    <x v="0"/>
    <x v="0"/>
    <x v="0"/>
    <x v="1672"/>
    <x v="8"/>
    <n v="1"/>
    <n v="1"/>
    <x v="0"/>
    <d v="2014-06-05T00:00:00"/>
    <x v="637"/>
    <d v="2021-02-05T00:00:00"/>
    <x v="22"/>
    <n v="8"/>
    <n v="0"/>
    <n v="3"/>
    <n v="0"/>
    <n v="0"/>
    <n v="1"/>
    <n v="1"/>
    <x v="1"/>
    <x v="0"/>
    <n v="1.1603204659994311"/>
    <n v="0"/>
    <x v="13"/>
    <n v="1.7937708755840511"/>
    <n v="8"/>
    <n v="0"/>
    <n v="0"/>
    <n v="1"/>
    <n v="0"/>
    <n v="0"/>
    <n v="0"/>
    <n v="0"/>
    <x v="0"/>
  </r>
  <r>
    <n v="6460"/>
    <n v="1982"/>
    <x v="1"/>
    <x v="2"/>
    <x v="2"/>
    <x v="1"/>
    <x v="1"/>
    <x v="0"/>
    <x v="1673"/>
    <x v="8"/>
    <n v="1"/>
    <n v="0"/>
    <x v="2"/>
    <d v="2013-07-13T00:00:00"/>
    <x v="630"/>
    <d v="2021-02-05T00:00:00"/>
    <x v="46"/>
    <n v="12"/>
    <n v="4"/>
    <n v="6"/>
    <n v="11"/>
    <n v="8"/>
    <n v="16"/>
    <n v="2"/>
    <x v="12"/>
    <x v="0"/>
    <n v="1.9862068894112463"/>
    <n v="0"/>
    <x v="12"/>
    <n v="3.1570864859651171"/>
    <n v="8"/>
    <n v="0"/>
    <n v="0"/>
    <n v="0"/>
    <n v="0"/>
    <n v="0"/>
    <n v="0"/>
    <n v="0"/>
    <x v="2"/>
  </r>
  <r>
    <n v="5012"/>
    <n v="1989"/>
    <x v="35"/>
    <x v="2"/>
    <x v="2"/>
    <x v="1"/>
    <x v="1"/>
    <x v="0"/>
    <x v="1674"/>
    <x v="8"/>
    <n v="1"/>
    <n v="0"/>
    <x v="2"/>
    <d v="2013-07-04T00:00:00"/>
    <x v="233"/>
    <d v="2021-02-05T00:00:00"/>
    <x v="68"/>
    <n v="5"/>
    <n v="4"/>
    <n v="13"/>
    <n v="8"/>
    <n v="0"/>
    <n v="4"/>
    <n v="1"/>
    <x v="1"/>
    <x v="0"/>
    <n v="0.67311968861683924"/>
    <n v="0"/>
    <x v="12"/>
    <n v="2.6407366098768388"/>
    <n v="8"/>
    <n v="0"/>
    <n v="0"/>
    <n v="0"/>
    <n v="0"/>
    <n v="0"/>
    <n v="0"/>
    <n v="0"/>
    <x v="0"/>
  </r>
  <r>
    <n v="6918"/>
    <n v="1989"/>
    <x v="35"/>
    <x v="2"/>
    <x v="2"/>
    <x v="1"/>
    <x v="1"/>
    <x v="0"/>
    <x v="1674"/>
    <x v="8"/>
    <n v="1"/>
    <n v="0"/>
    <x v="2"/>
    <d v="2013-07-04T00:00:00"/>
    <x v="233"/>
    <d v="2021-02-05T00:00:00"/>
    <x v="68"/>
    <n v="5"/>
    <n v="4"/>
    <n v="13"/>
    <n v="8"/>
    <n v="0"/>
    <n v="4"/>
    <n v="1"/>
    <x v="1"/>
    <x v="0"/>
    <n v="0.86206009890941071"/>
    <n v="0"/>
    <x v="12"/>
    <n v="2.8219540043365581"/>
    <n v="8"/>
    <n v="0"/>
    <n v="0"/>
    <n v="0"/>
    <n v="0"/>
    <n v="0"/>
    <n v="0"/>
    <n v="0"/>
    <x v="0"/>
  </r>
  <r>
    <n v="3706"/>
    <n v="1978"/>
    <x v="37"/>
    <x v="2"/>
    <x v="2"/>
    <x v="3"/>
    <x v="3"/>
    <x v="1"/>
    <x v="1675"/>
    <x v="8"/>
    <n v="1"/>
    <n v="0"/>
    <x v="2"/>
    <d v="2013-08-21T00:00:00"/>
    <x v="296"/>
    <d v="2021-02-05T00:00:00"/>
    <x v="10"/>
    <n v="19"/>
    <n v="8"/>
    <n v="29"/>
    <n v="0"/>
    <n v="12"/>
    <n v="26"/>
    <n v="1"/>
    <x v="12"/>
    <x v="0"/>
    <n v="1.8924242198080659"/>
    <n v="2"/>
    <x v="13"/>
    <n v="1.7810473604655397"/>
    <n v="7"/>
    <n v="0"/>
    <n v="0"/>
    <n v="1"/>
    <n v="0"/>
    <n v="0"/>
    <n v="1"/>
    <n v="0"/>
    <x v="0"/>
  </r>
  <r>
    <n v="9829"/>
    <n v="1978"/>
    <x v="37"/>
    <x v="2"/>
    <x v="2"/>
    <x v="0"/>
    <x v="0"/>
    <x v="0"/>
    <x v="1676"/>
    <x v="8"/>
    <n v="1"/>
    <n v="0"/>
    <x v="2"/>
    <d v="2014-02-12T00:00:00"/>
    <x v="19"/>
    <d v="2021-02-05T00:00:00"/>
    <x v="25"/>
    <n v="22"/>
    <n v="4"/>
    <n v="17"/>
    <n v="12"/>
    <n v="10"/>
    <n v="13"/>
    <n v="3"/>
    <x v="12"/>
    <x v="0"/>
    <n v="2.249123048197557"/>
    <n v="0"/>
    <x v="7"/>
    <n v="3.8829727163572971"/>
    <n v="6"/>
    <n v="0"/>
    <n v="0"/>
    <n v="0"/>
    <n v="0"/>
    <n v="0"/>
    <n v="0"/>
    <n v="0"/>
    <x v="0"/>
  </r>
  <r>
    <n v="8724"/>
    <n v="1982"/>
    <x v="1"/>
    <x v="2"/>
    <x v="2"/>
    <x v="3"/>
    <x v="3"/>
    <x v="1"/>
    <x v="1677"/>
    <x v="8"/>
    <n v="1"/>
    <n v="0"/>
    <x v="2"/>
    <d v="2013-06-17T00:00:00"/>
    <x v="425"/>
    <d v="2021-02-05T00:00:00"/>
    <x v="37"/>
    <n v="11"/>
    <n v="3"/>
    <n v="22"/>
    <n v="2"/>
    <n v="2"/>
    <n v="6"/>
    <n v="2"/>
    <x v="12"/>
    <x v="0"/>
    <n v="2.1844198784075837"/>
    <n v="0"/>
    <x v="12"/>
    <n v="2.6282533090438305"/>
    <n v="6"/>
    <n v="0"/>
    <n v="0"/>
    <n v="0"/>
    <n v="0"/>
    <n v="0"/>
    <n v="0"/>
    <n v="0"/>
    <x v="0"/>
  </r>
  <r>
    <n v="10691"/>
    <n v="1960"/>
    <x v="11"/>
    <x v="1"/>
    <x v="1"/>
    <x v="1"/>
    <x v="1"/>
    <x v="0"/>
    <x v="1678"/>
    <x v="8"/>
    <n v="1"/>
    <n v="1"/>
    <x v="0"/>
    <d v="2013-06-14T00:00:00"/>
    <x v="636"/>
    <d v="2021-02-05T00:00:00"/>
    <x v="74"/>
    <n v="11"/>
    <n v="0"/>
    <n v="10"/>
    <n v="0"/>
    <n v="2"/>
    <n v="20"/>
    <n v="1"/>
    <x v="1"/>
    <x v="0"/>
    <n v="1.2887828746642258"/>
    <n v="1"/>
    <x v="13"/>
    <n v="2.1989790469930375"/>
    <n v="6"/>
    <n v="0"/>
    <n v="0"/>
    <n v="0"/>
    <n v="0"/>
    <n v="0"/>
    <n v="0"/>
    <n v="0"/>
    <x v="0"/>
  </r>
  <r>
    <n v="2918"/>
    <n v="1981"/>
    <x v="28"/>
    <x v="2"/>
    <x v="2"/>
    <x v="2"/>
    <x v="2"/>
    <x v="1"/>
    <x v="1679"/>
    <x v="8"/>
    <n v="1"/>
    <n v="1"/>
    <x v="0"/>
    <d v="2013-04-13T00:00:00"/>
    <x v="23"/>
    <d v="2021-02-05T00:00:00"/>
    <x v="31"/>
    <n v="44"/>
    <n v="5"/>
    <n v="19"/>
    <n v="0"/>
    <n v="4"/>
    <n v="19"/>
    <n v="3"/>
    <x v="12"/>
    <x v="0"/>
    <n v="2.1228366265796343"/>
    <n v="0"/>
    <x v="7"/>
    <n v="3.8298488941570308"/>
    <n v="5"/>
    <n v="0"/>
    <n v="0"/>
    <n v="0"/>
    <n v="0"/>
    <n v="0"/>
    <n v="0"/>
    <n v="0"/>
    <x v="0"/>
  </r>
  <r>
    <n v="3921"/>
    <n v="1952"/>
    <x v="41"/>
    <x v="3"/>
    <x v="1"/>
    <x v="4"/>
    <x v="4"/>
    <x v="1"/>
    <x v="1680"/>
    <x v="8"/>
    <n v="0"/>
    <n v="0"/>
    <x v="1"/>
    <d v="2012-10-28T00:00:00"/>
    <x v="552"/>
    <d v="2021-02-05T00:00:00"/>
    <x v="54"/>
    <n v="24"/>
    <n v="1"/>
    <n v="108"/>
    <n v="29"/>
    <n v="29"/>
    <n v="14"/>
    <n v="1"/>
    <x v="6"/>
    <x v="2"/>
    <n v="3.9648446392079939"/>
    <n v="1"/>
    <x v="7"/>
    <n v="4.0519692831912399"/>
    <n v="8"/>
    <n v="0"/>
    <n v="0"/>
    <n v="0"/>
    <n v="0"/>
    <n v="0"/>
    <n v="0"/>
    <n v="0"/>
    <x v="0"/>
  </r>
  <r>
    <n v="2958"/>
    <n v="1978"/>
    <x v="37"/>
    <x v="2"/>
    <x v="2"/>
    <x v="1"/>
    <x v="1"/>
    <x v="0"/>
    <x v="1681"/>
    <x v="8"/>
    <n v="2"/>
    <n v="0"/>
    <x v="0"/>
    <d v="2014-02-24T00:00:00"/>
    <x v="261"/>
    <d v="2021-02-05T00:00:00"/>
    <x v="90"/>
    <n v="19"/>
    <n v="3"/>
    <n v="10"/>
    <n v="11"/>
    <n v="8"/>
    <n v="6"/>
    <n v="3"/>
    <x v="12"/>
    <x v="0"/>
    <n v="2.0015393396331702"/>
    <n v="1"/>
    <x v="7"/>
    <n v="3.9869786724773073"/>
    <n v="4"/>
    <n v="0"/>
    <n v="0"/>
    <n v="0"/>
    <n v="0"/>
    <n v="0"/>
    <n v="0"/>
    <n v="0"/>
    <x v="0"/>
  </r>
  <r>
    <n v="2445"/>
    <n v="1974"/>
    <x v="9"/>
    <x v="0"/>
    <x v="0"/>
    <x v="0"/>
    <x v="0"/>
    <x v="0"/>
    <x v="1682"/>
    <x v="8"/>
    <n v="1"/>
    <n v="0"/>
    <x v="2"/>
    <d v="2013-07-07T00:00:00"/>
    <x v="336"/>
    <d v="2021-02-05T00:00:00"/>
    <x v="48"/>
    <n v="38"/>
    <n v="1"/>
    <n v="24"/>
    <n v="0"/>
    <n v="0"/>
    <n v="0"/>
    <n v="1"/>
    <x v="12"/>
    <x v="0"/>
    <n v="1.8368357372877382"/>
    <n v="0"/>
    <x v="12"/>
    <n v="2.8272219084005554"/>
    <n v="8"/>
    <n v="0"/>
    <n v="0"/>
    <n v="0"/>
    <n v="0"/>
    <n v="0"/>
    <n v="0"/>
    <n v="0"/>
    <x v="0"/>
  </r>
  <r>
    <n v="1502"/>
    <n v="1983"/>
    <x v="10"/>
    <x v="2"/>
    <x v="2"/>
    <x v="0"/>
    <x v="0"/>
    <x v="0"/>
    <x v="1683"/>
    <x v="8"/>
    <n v="1"/>
    <n v="0"/>
    <x v="2"/>
    <d v="2013-03-21T00:00:00"/>
    <x v="641"/>
    <d v="2021-02-05T00:00:00"/>
    <x v="53"/>
    <n v="18"/>
    <n v="3"/>
    <n v="19"/>
    <n v="3"/>
    <n v="3"/>
    <n v="6"/>
    <n v="2"/>
    <x v="12"/>
    <x v="0"/>
    <n v="1.9167294844054186"/>
    <n v="0"/>
    <x v="12"/>
    <n v="3.3566478589008275"/>
    <n v="8"/>
    <n v="0"/>
    <n v="0"/>
    <n v="0"/>
    <n v="0"/>
    <n v="0"/>
    <n v="0"/>
    <n v="0"/>
    <x v="0"/>
  </r>
  <r>
    <n v="736"/>
    <n v="1983"/>
    <x v="10"/>
    <x v="2"/>
    <x v="2"/>
    <x v="0"/>
    <x v="0"/>
    <x v="0"/>
    <x v="1683"/>
    <x v="8"/>
    <n v="1"/>
    <n v="0"/>
    <x v="2"/>
    <d v="2013-03-21T00:00:00"/>
    <x v="641"/>
    <d v="2021-02-05T00:00:00"/>
    <x v="53"/>
    <n v="18"/>
    <n v="3"/>
    <n v="19"/>
    <n v="3"/>
    <n v="3"/>
    <n v="6"/>
    <n v="2"/>
    <x v="12"/>
    <x v="0"/>
    <n v="2.3370331067652494"/>
    <n v="0"/>
    <x v="12"/>
    <n v="2.8988762066378868"/>
    <n v="8"/>
    <n v="0"/>
    <n v="0"/>
    <n v="0"/>
    <n v="0"/>
    <n v="0"/>
    <n v="0"/>
    <n v="0"/>
    <x v="2"/>
  </r>
  <r>
    <n v="10757"/>
    <n v="1967"/>
    <x v="51"/>
    <x v="0"/>
    <x v="0"/>
    <x v="2"/>
    <x v="2"/>
    <x v="1"/>
    <x v="1684"/>
    <x v="8"/>
    <n v="1"/>
    <n v="0"/>
    <x v="2"/>
    <d v="2013-12-24T00:00:00"/>
    <x v="232"/>
    <d v="2021-02-05T00:00:00"/>
    <x v="8"/>
    <n v="4"/>
    <n v="2"/>
    <n v="5"/>
    <n v="2"/>
    <n v="0"/>
    <n v="0"/>
    <n v="1"/>
    <x v="1"/>
    <x v="0"/>
    <n v="1.2082427997516438"/>
    <n v="0"/>
    <x v="13"/>
    <n v="1.9920443001771992"/>
    <n v="6"/>
    <n v="0"/>
    <n v="0"/>
    <n v="0"/>
    <n v="0"/>
    <n v="0"/>
    <n v="0"/>
    <n v="0"/>
    <x v="0"/>
  </r>
  <r>
    <n v="10250"/>
    <n v="1947"/>
    <x v="26"/>
    <x v="4"/>
    <x v="3"/>
    <x v="0"/>
    <x v="0"/>
    <x v="0"/>
    <x v="1685"/>
    <x v="8"/>
    <n v="0"/>
    <n v="0"/>
    <x v="1"/>
    <d v="2012-11-20T00:00:00"/>
    <x v="471"/>
    <d v="2021-02-05T00:00:00"/>
    <x v="92"/>
    <n v="1"/>
    <n v="5"/>
    <n v="3"/>
    <n v="7"/>
    <n v="4"/>
    <n v="8"/>
    <n v="1"/>
    <x v="1"/>
    <x v="0"/>
    <n v="0.91682662248855673"/>
    <n v="0"/>
    <x v="13"/>
    <n v="2.3722759729700722"/>
    <n v="7"/>
    <n v="0"/>
    <n v="0"/>
    <n v="0"/>
    <n v="0"/>
    <n v="0"/>
    <n v="0"/>
    <n v="0"/>
    <x v="0"/>
  </r>
  <r>
    <n v="5423"/>
    <n v="1983"/>
    <x v="10"/>
    <x v="2"/>
    <x v="2"/>
    <x v="0"/>
    <x v="0"/>
    <x v="0"/>
    <x v="1686"/>
    <x v="8"/>
    <n v="1"/>
    <n v="0"/>
    <x v="2"/>
    <d v="2013-10-27T00:00:00"/>
    <x v="218"/>
    <d v="2021-02-05T00:00:00"/>
    <x v="19"/>
    <n v="6"/>
    <n v="0"/>
    <n v="5"/>
    <n v="2"/>
    <n v="1"/>
    <n v="2"/>
    <n v="1"/>
    <x v="1"/>
    <x v="0"/>
    <n v="0.84050814073053404"/>
    <n v="0"/>
    <x v="13"/>
    <n v="1.7901830353720101"/>
    <n v="7"/>
    <n v="0"/>
    <n v="0"/>
    <n v="0"/>
    <n v="0"/>
    <n v="0"/>
    <n v="0"/>
    <n v="0"/>
    <x v="3"/>
  </r>
  <r>
    <n v="1050"/>
    <n v="1952"/>
    <x v="41"/>
    <x v="2"/>
    <x v="2"/>
    <x v="1"/>
    <x v="1"/>
    <x v="0"/>
    <x v="1687"/>
    <x v="8"/>
    <n v="0"/>
    <n v="0"/>
    <x v="1"/>
    <d v="2014-04-30T00:00:00"/>
    <x v="199"/>
    <d v="2021-02-05T00:00:00"/>
    <x v="33"/>
    <n v="14"/>
    <n v="10"/>
    <n v="13"/>
    <n v="4"/>
    <n v="15"/>
    <n v="9"/>
    <n v="1"/>
    <x v="12"/>
    <x v="0"/>
    <n v="2.2499821312074264"/>
    <n v="1"/>
    <x v="7"/>
    <n v="4.1990922385929679"/>
    <n v="2"/>
    <n v="0"/>
    <n v="0"/>
    <n v="0"/>
    <n v="0"/>
    <n v="0"/>
    <n v="0"/>
    <n v="0"/>
    <x v="5"/>
  </r>
  <r>
    <n v="5138"/>
    <n v="1950"/>
    <x v="48"/>
    <x v="2"/>
    <x v="2"/>
    <x v="0"/>
    <x v="0"/>
    <x v="0"/>
    <x v="1688"/>
    <x v="8"/>
    <n v="0"/>
    <n v="1"/>
    <x v="2"/>
    <d v="2013-01-14T00:00:00"/>
    <x v="642"/>
    <d v="2021-02-05T00:00:00"/>
    <x v="64"/>
    <n v="19"/>
    <n v="1"/>
    <n v="14"/>
    <n v="3"/>
    <n v="2"/>
    <n v="4"/>
    <n v="1"/>
    <x v="1"/>
    <x v="0"/>
    <n v="0.65942169268139039"/>
    <n v="0"/>
    <x v="12"/>
    <n v="2.8121585743565665"/>
    <n v="8"/>
    <n v="0"/>
    <n v="0"/>
    <n v="0"/>
    <n v="0"/>
    <n v="0"/>
    <n v="0"/>
    <n v="0"/>
    <x v="0"/>
  </r>
  <r>
    <n v="2563"/>
    <n v="1961"/>
    <x v="36"/>
    <x v="4"/>
    <x v="3"/>
    <x v="1"/>
    <x v="1"/>
    <x v="0"/>
    <x v="1689"/>
    <x v="8"/>
    <n v="0"/>
    <n v="0"/>
    <x v="1"/>
    <d v="2014-06-15T00:00:00"/>
    <x v="480"/>
    <d v="2021-02-05T00:00:00"/>
    <x v="67"/>
    <n v="1"/>
    <n v="9"/>
    <n v="7"/>
    <n v="2"/>
    <n v="14"/>
    <n v="10"/>
    <n v="1"/>
    <x v="12"/>
    <x v="0"/>
    <n v="1.8648223178991108"/>
    <n v="0"/>
    <x v="12"/>
    <n v="2.6404670369606063"/>
    <n v="6"/>
    <n v="0"/>
    <n v="0"/>
    <n v="0"/>
    <n v="0"/>
    <n v="0"/>
    <n v="0"/>
    <n v="0"/>
    <x v="2"/>
  </r>
  <r>
    <n v="8312"/>
    <n v="1961"/>
    <x v="36"/>
    <x v="4"/>
    <x v="3"/>
    <x v="1"/>
    <x v="1"/>
    <x v="0"/>
    <x v="1689"/>
    <x v="8"/>
    <n v="0"/>
    <n v="0"/>
    <x v="1"/>
    <d v="2014-06-15T00:00:00"/>
    <x v="480"/>
    <d v="2021-02-05T00:00:00"/>
    <x v="67"/>
    <n v="1"/>
    <n v="9"/>
    <n v="7"/>
    <n v="2"/>
    <n v="14"/>
    <n v="10"/>
    <n v="1"/>
    <x v="12"/>
    <x v="0"/>
    <n v="1.9735188987343011"/>
    <n v="0"/>
    <x v="12"/>
    <n v="3.3464181503885575"/>
    <n v="6"/>
    <n v="0"/>
    <n v="0"/>
    <n v="0"/>
    <n v="0"/>
    <n v="0"/>
    <n v="0"/>
    <n v="0"/>
    <x v="0"/>
  </r>
  <r>
    <n v="2428"/>
    <n v="1970"/>
    <x v="8"/>
    <x v="2"/>
    <x v="2"/>
    <x v="1"/>
    <x v="1"/>
    <x v="0"/>
    <x v="1690"/>
    <x v="8"/>
    <n v="1"/>
    <n v="0"/>
    <x v="2"/>
    <d v="2013-05-04T00:00:00"/>
    <x v="308"/>
    <d v="2021-02-05T00:00:00"/>
    <x v="12"/>
    <n v="3"/>
    <n v="18"/>
    <n v="26"/>
    <n v="11"/>
    <n v="8"/>
    <n v="12"/>
    <n v="3"/>
    <x v="12"/>
    <x v="0"/>
    <n v="1.7342926446452824"/>
    <n v="0"/>
    <x v="7"/>
    <n v="4.3840085021514588"/>
    <n v="7"/>
    <n v="0"/>
    <n v="0"/>
    <n v="0"/>
    <n v="0"/>
    <n v="0"/>
    <n v="0"/>
    <n v="0"/>
    <x v="5"/>
  </r>
  <r>
    <n v="7998"/>
    <n v="1958"/>
    <x v="18"/>
    <x v="2"/>
    <x v="2"/>
    <x v="0"/>
    <x v="0"/>
    <x v="0"/>
    <x v="1691"/>
    <x v="8"/>
    <n v="1"/>
    <n v="1"/>
    <x v="0"/>
    <d v="2012-12-11T00:00:00"/>
    <x v="481"/>
    <d v="2021-02-05T00:00:00"/>
    <x v="24"/>
    <n v="53"/>
    <n v="8"/>
    <n v="17"/>
    <n v="13"/>
    <n v="0"/>
    <n v="21"/>
    <n v="3"/>
    <x v="12"/>
    <x v="0"/>
    <n v="1.9004434066521043"/>
    <n v="2"/>
    <x v="13"/>
    <n v="1.6050890757630893"/>
    <n v="7"/>
    <n v="0"/>
    <n v="0"/>
    <n v="0"/>
    <n v="0"/>
    <n v="0"/>
    <n v="0"/>
    <n v="0"/>
    <x v="2"/>
  </r>
  <r>
    <n v="5074"/>
    <n v="1986"/>
    <x v="22"/>
    <x v="1"/>
    <x v="1"/>
    <x v="1"/>
    <x v="1"/>
    <x v="0"/>
    <x v="1692"/>
    <x v="8"/>
    <n v="1"/>
    <n v="0"/>
    <x v="2"/>
    <d v="2013-07-08T00:00:00"/>
    <x v="528"/>
    <d v="2021-02-05T00:00:00"/>
    <x v="57"/>
    <n v="30"/>
    <n v="0"/>
    <n v="10"/>
    <n v="2"/>
    <n v="0"/>
    <n v="5"/>
    <n v="1"/>
    <x v="1"/>
    <x v="0"/>
    <n v="1.2953385885293369"/>
    <n v="0"/>
    <x v="12"/>
    <n v="3.3383473659043568"/>
    <n v="7"/>
    <n v="0"/>
    <n v="0"/>
    <n v="0"/>
    <n v="0"/>
    <n v="0"/>
    <n v="0"/>
    <n v="0"/>
    <x v="4"/>
  </r>
  <r>
    <n v="9503"/>
    <n v="1980"/>
    <x v="13"/>
    <x v="2"/>
    <x v="2"/>
    <x v="3"/>
    <x v="3"/>
    <x v="1"/>
    <x v="1693"/>
    <x v="8"/>
    <n v="0"/>
    <n v="0"/>
    <x v="1"/>
    <d v="2012-08-29T00:00:00"/>
    <x v="179"/>
    <d v="2021-02-05T00:00:00"/>
    <x v="88"/>
    <n v="39"/>
    <n v="33"/>
    <n v="130"/>
    <n v="41"/>
    <n v="26"/>
    <n v="44"/>
    <n v="2"/>
    <x v="8"/>
    <x v="2"/>
    <n v="4.8778776922766625"/>
    <n v="1"/>
    <x v="8"/>
    <n v="4.6864348452493765"/>
    <n v="8"/>
    <n v="0"/>
    <n v="0"/>
    <n v="0"/>
    <n v="0"/>
    <n v="0"/>
    <n v="0"/>
    <n v="0"/>
    <x v="0"/>
  </r>
  <r>
    <n v="10598"/>
    <n v="1967"/>
    <x v="51"/>
    <x v="2"/>
    <x v="2"/>
    <x v="0"/>
    <x v="0"/>
    <x v="0"/>
    <x v="1694"/>
    <x v="8"/>
    <n v="1"/>
    <n v="1"/>
    <x v="0"/>
    <d v="2013-04-15T00:00:00"/>
    <x v="49"/>
    <d v="2021-02-05T00:00:00"/>
    <x v="65"/>
    <n v="12"/>
    <n v="1"/>
    <n v="16"/>
    <n v="4"/>
    <n v="1"/>
    <n v="3"/>
    <n v="3"/>
    <x v="12"/>
    <x v="0"/>
    <n v="1.7574301975476894"/>
    <n v="0"/>
    <x v="12"/>
    <n v="2.6274336834305654"/>
    <n v="8"/>
    <n v="0"/>
    <n v="0"/>
    <n v="0"/>
    <n v="0"/>
    <n v="0"/>
    <n v="0"/>
    <n v="0"/>
    <x v="0"/>
  </r>
  <r>
    <n v="7437"/>
    <n v="1988"/>
    <x v="31"/>
    <x v="2"/>
    <x v="2"/>
    <x v="3"/>
    <x v="3"/>
    <x v="1"/>
    <x v="1695"/>
    <x v="8"/>
    <n v="1"/>
    <n v="0"/>
    <x v="2"/>
    <d v="2014-04-28T00:00:00"/>
    <x v="43"/>
    <d v="2021-02-05T00:00:00"/>
    <x v="0"/>
    <n v="13"/>
    <n v="0"/>
    <n v="8"/>
    <n v="2"/>
    <n v="1"/>
    <n v="5"/>
    <n v="1"/>
    <x v="1"/>
    <x v="0"/>
    <n v="0.60704328512716832"/>
    <n v="0"/>
    <x v="7"/>
    <n v="3.6783647351706543"/>
    <n v="3"/>
    <n v="0"/>
    <n v="0"/>
    <n v="0"/>
    <n v="0"/>
    <n v="0"/>
    <n v="0"/>
    <n v="0"/>
    <x v="6"/>
  </r>
  <r>
    <n v="7574"/>
    <n v="1979"/>
    <x v="30"/>
    <x v="0"/>
    <x v="0"/>
    <x v="0"/>
    <x v="0"/>
    <x v="0"/>
    <x v="1696"/>
    <x v="8"/>
    <n v="1"/>
    <n v="0"/>
    <x v="2"/>
    <d v="2014-05-10T00:00:00"/>
    <x v="211"/>
    <d v="2021-02-05T00:00:00"/>
    <x v="67"/>
    <n v="11"/>
    <n v="0"/>
    <n v="13"/>
    <n v="2"/>
    <n v="4"/>
    <n v="11"/>
    <n v="1"/>
    <x v="12"/>
    <x v="0"/>
    <n v="2.2770771213111205"/>
    <n v="0"/>
    <x v="12"/>
    <n v="2.9804010521687929"/>
    <n v="4"/>
    <n v="0"/>
    <n v="0"/>
    <n v="0"/>
    <n v="0"/>
    <n v="0"/>
    <n v="0"/>
    <n v="0"/>
    <x v="3"/>
  </r>
  <r>
    <n v="6958"/>
    <n v="1977"/>
    <x v="4"/>
    <x v="1"/>
    <x v="1"/>
    <x v="1"/>
    <x v="1"/>
    <x v="0"/>
    <x v="1697"/>
    <x v="8"/>
    <n v="1"/>
    <n v="0"/>
    <x v="2"/>
    <d v="2013-07-05T00:00:00"/>
    <x v="429"/>
    <d v="2021-02-05T00:00:00"/>
    <x v="25"/>
    <n v="14"/>
    <n v="0"/>
    <n v="4"/>
    <n v="0"/>
    <n v="0"/>
    <n v="8"/>
    <n v="1"/>
    <x v="1"/>
    <x v="0"/>
    <n v="1.0689050880122277"/>
    <n v="1"/>
    <x v="13"/>
    <n v="1.902196637509554"/>
    <n v="6"/>
    <n v="0"/>
    <n v="0"/>
    <n v="0"/>
    <n v="0"/>
    <n v="0"/>
    <n v="0"/>
    <n v="0"/>
    <x v="6"/>
  </r>
  <r>
    <n v="4643"/>
    <n v="1973"/>
    <x v="3"/>
    <x v="2"/>
    <x v="2"/>
    <x v="1"/>
    <x v="1"/>
    <x v="0"/>
    <x v="1698"/>
    <x v="8"/>
    <n v="1"/>
    <n v="0"/>
    <x v="2"/>
    <d v="2012-08-26T00:00:00"/>
    <x v="258"/>
    <d v="2021-02-05T00:00:00"/>
    <x v="85"/>
    <n v="8"/>
    <n v="26"/>
    <n v="46"/>
    <n v="38"/>
    <n v="9"/>
    <n v="49"/>
    <n v="2"/>
    <x v="9"/>
    <x v="2"/>
    <n v="2.8445226860521773"/>
    <n v="0"/>
    <x v="7"/>
    <n v="3.9078495036586798"/>
    <n v="8"/>
    <n v="0"/>
    <n v="0"/>
    <n v="0"/>
    <n v="0"/>
    <n v="0"/>
    <n v="0"/>
    <n v="0"/>
    <x v="6"/>
  </r>
  <r>
    <n v="87"/>
    <n v="1981"/>
    <x v="28"/>
    <x v="3"/>
    <x v="1"/>
    <x v="1"/>
    <x v="1"/>
    <x v="0"/>
    <x v="1699"/>
    <x v="8"/>
    <n v="1"/>
    <n v="0"/>
    <x v="2"/>
    <d v="2013-08-26T00:00:00"/>
    <x v="567"/>
    <d v="2021-02-05T00:00:00"/>
    <x v="22"/>
    <n v="0"/>
    <n v="7"/>
    <n v="5"/>
    <n v="26"/>
    <n v="2"/>
    <n v="17"/>
    <n v="2"/>
    <x v="12"/>
    <x v="0"/>
    <n v="2.0197364328220999"/>
    <n v="0"/>
    <x v="12"/>
    <n v="2.9075503872266113"/>
    <n v="7"/>
    <n v="0"/>
    <n v="0"/>
    <n v="0"/>
    <n v="0"/>
    <n v="0"/>
    <n v="0"/>
    <n v="0"/>
    <x v="5"/>
  </r>
  <r>
    <n v="1291"/>
    <n v="1978"/>
    <x v="37"/>
    <x v="0"/>
    <x v="0"/>
    <x v="0"/>
    <x v="0"/>
    <x v="0"/>
    <x v="1700"/>
    <x v="8"/>
    <n v="1"/>
    <n v="0"/>
    <x v="2"/>
    <d v="2012-08-04T00:00:00"/>
    <x v="1"/>
    <d v="2021-02-05T00:00:00"/>
    <x v="36"/>
    <n v="152"/>
    <n v="9"/>
    <n v="121"/>
    <n v="12"/>
    <n v="12"/>
    <n v="45"/>
    <n v="4"/>
    <x v="4"/>
    <x v="2"/>
    <n v="5.7012593523707009"/>
    <n v="2"/>
    <x v="7"/>
    <n v="4.268377798174269"/>
    <n v="8"/>
    <n v="0"/>
    <n v="0"/>
    <n v="0"/>
    <n v="0"/>
    <n v="0"/>
    <n v="0"/>
    <n v="0"/>
    <x v="0"/>
  </r>
  <r>
    <n v="1109"/>
    <n v="1982"/>
    <x v="1"/>
    <x v="1"/>
    <x v="1"/>
    <x v="0"/>
    <x v="0"/>
    <x v="0"/>
    <x v="1701"/>
    <x v="8"/>
    <n v="1"/>
    <n v="0"/>
    <x v="2"/>
    <d v="2013-04-23T00:00:00"/>
    <x v="14"/>
    <d v="2021-02-05T00:00:00"/>
    <x v="75"/>
    <n v="6"/>
    <n v="0"/>
    <n v="5"/>
    <n v="0"/>
    <n v="0"/>
    <n v="1"/>
    <n v="1"/>
    <x v="1"/>
    <x v="0"/>
    <n v="1.1934426591699325"/>
    <n v="0"/>
    <x v="13"/>
    <n v="2.2469741049139746"/>
    <n v="7"/>
    <n v="0"/>
    <n v="0"/>
    <n v="0"/>
    <n v="0"/>
    <n v="0"/>
    <n v="0"/>
    <n v="0"/>
    <x v="0"/>
  </r>
  <r>
    <n v="1170"/>
    <n v="1975"/>
    <x v="6"/>
    <x v="2"/>
    <x v="2"/>
    <x v="1"/>
    <x v="1"/>
    <x v="0"/>
    <x v="1702"/>
    <x v="8"/>
    <n v="1"/>
    <n v="0"/>
    <x v="2"/>
    <d v="2013-03-25T00:00:00"/>
    <x v="643"/>
    <d v="2021-02-05T00:00:00"/>
    <x v="99"/>
    <n v="50"/>
    <n v="15"/>
    <n v="110"/>
    <n v="39"/>
    <n v="15"/>
    <n v="15"/>
    <n v="4"/>
    <x v="8"/>
    <x v="2"/>
    <n v="4.7725933092980579"/>
    <n v="1"/>
    <x v="7"/>
    <n v="3.9231684404589617"/>
    <n v="8"/>
    <n v="0"/>
    <n v="0"/>
    <n v="0"/>
    <n v="0"/>
    <n v="0"/>
    <n v="0"/>
    <n v="0"/>
    <x v="0"/>
  </r>
  <r>
    <n v="7990"/>
    <n v="1947"/>
    <x v="26"/>
    <x v="2"/>
    <x v="2"/>
    <x v="1"/>
    <x v="1"/>
    <x v="0"/>
    <x v="1703"/>
    <x v="8"/>
    <n v="0"/>
    <n v="0"/>
    <x v="1"/>
    <d v="2012-08-02T00:00:00"/>
    <x v="235"/>
    <d v="2021-02-05T00:00:00"/>
    <x v="38"/>
    <n v="9"/>
    <n v="1"/>
    <n v="2"/>
    <n v="3"/>
    <n v="2"/>
    <n v="0"/>
    <n v="1"/>
    <x v="0"/>
    <x v="0"/>
    <n v="-0.28525602547238521"/>
    <n v="0"/>
    <x v="12"/>
    <n v="3.3309735169700025"/>
    <n v="6"/>
    <n v="0"/>
    <n v="0"/>
    <n v="0"/>
    <n v="0"/>
    <n v="0"/>
    <n v="0"/>
    <n v="0"/>
    <x v="4"/>
  </r>
  <r>
    <n v="5123"/>
    <n v="1951"/>
    <x v="17"/>
    <x v="1"/>
    <x v="1"/>
    <x v="1"/>
    <x v="1"/>
    <x v="0"/>
    <x v="1704"/>
    <x v="8"/>
    <n v="0"/>
    <n v="0"/>
    <x v="1"/>
    <d v="2013-04-15T00:00:00"/>
    <x v="49"/>
    <d v="2021-02-05T00:00:00"/>
    <x v="37"/>
    <n v="37"/>
    <n v="12"/>
    <n v="23"/>
    <n v="8"/>
    <n v="11"/>
    <n v="52"/>
    <n v="1"/>
    <x v="12"/>
    <x v="0"/>
    <n v="1.7610373102132517"/>
    <n v="1"/>
    <x v="12"/>
    <n v="3.1206971178583371"/>
    <n v="7"/>
    <n v="0"/>
    <n v="0"/>
    <n v="0"/>
    <n v="0"/>
    <n v="0"/>
    <n v="0"/>
    <n v="0"/>
    <x v="0"/>
  </r>
  <r>
    <n v="6878"/>
    <n v="1954"/>
    <x v="20"/>
    <x v="2"/>
    <x v="2"/>
    <x v="4"/>
    <x v="4"/>
    <x v="1"/>
    <x v="1705"/>
    <x v="8"/>
    <n v="0"/>
    <n v="0"/>
    <x v="1"/>
    <d v="2012-12-12T00:00:00"/>
    <x v="31"/>
    <d v="2021-02-05T00:00:00"/>
    <x v="70"/>
    <n v="43"/>
    <n v="12"/>
    <n v="96"/>
    <n v="78"/>
    <n v="40"/>
    <n v="55"/>
    <n v="3"/>
    <x v="6"/>
    <x v="2"/>
    <n v="4.2284569362016313"/>
    <n v="1"/>
    <x v="11"/>
    <n v="5.9328941081841613"/>
    <n v="7"/>
    <n v="0"/>
    <n v="0"/>
    <n v="0"/>
    <n v="0"/>
    <n v="0"/>
    <n v="0"/>
    <n v="0"/>
    <x v="0"/>
  </r>
  <r>
    <n v="3896"/>
    <n v="1984"/>
    <x v="32"/>
    <x v="2"/>
    <x v="2"/>
    <x v="1"/>
    <x v="1"/>
    <x v="0"/>
    <x v="1706"/>
    <x v="8"/>
    <n v="1"/>
    <n v="0"/>
    <x v="2"/>
    <d v="2013-11-07T00:00:00"/>
    <x v="63"/>
    <d v="2021-02-05T00:00:00"/>
    <x v="87"/>
    <n v="22"/>
    <n v="1"/>
    <n v="11"/>
    <n v="0"/>
    <n v="1"/>
    <n v="2"/>
    <n v="1"/>
    <x v="1"/>
    <x v="0"/>
    <n v="0.61298181745587532"/>
    <n v="0"/>
    <x v="12"/>
    <n v="2.7022121908987371"/>
    <n v="7"/>
    <n v="0"/>
    <n v="0"/>
    <n v="0"/>
    <n v="0"/>
    <n v="0"/>
    <n v="0"/>
    <n v="0"/>
    <x v="0"/>
  </r>
  <r>
    <n v="4832"/>
    <n v="1979"/>
    <x v="30"/>
    <x v="2"/>
    <x v="2"/>
    <x v="1"/>
    <x v="1"/>
    <x v="0"/>
    <x v="1707"/>
    <x v="8"/>
    <n v="1"/>
    <n v="0"/>
    <x v="2"/>
    <d v="2014-03-07T00:00:00"/>
    <x v="381"/>
    <d v="2021-02-05T00:00:00"/>
    <x v="28"/>
    <n v="6"/>
    <n v="5"/>
    <n v="17"/>
    <n v="3"/>
    <n v="24"/>
    <n v="46"/>
    <n v="2"/>
    <x v="12"/>
    <x v="0"/>
    <n v="2.0992607472547191"/>
    <n v="2"/>
    <x v="13"/>
    <n v="2.0973597082354671"/>
    <n v="7"/>
    <n v="0"/>
    <n v="0"/>
    <n v="0"/>
    <n v="0"/>
    <n v="0"/>
    <n v="0"/>
    <n v="0"/>
    <x v="0"/>
  </r>
  <r>
    <n v="3887"/>
    <n v="1970"/>
    <x v="8"/>
    <x v="2"/>
    <x v="2"/>
    <x v="3"/>
    <x v="3"/>
    <x v="1"/>
    <x v="1708"/>
    <x v="8"/>
    <n v="1"/>
    <n v="0"/>
    <x v="2"/>
    <d v="2012-11-11T00:00:00"/>
    <x v="416"/>
    <d v="2021-02-05T00:00:00"/>
    <x v="38"/>
    <n v="3"/>
    <n v="17"/>
    <n v="26"/>
    <n v="20"/>
    <n v="1"/>
    <n v="39"/>
    <n v="2"/>
    <x v="12"/>
    <x v="0"/>
    <n v="1.734264272239959"/>
    <n v="0"/>
    <x v="12"/>
    <n v="2.7095345898736074"/>
    <n v="9"/>
    <n v="0"/>
    <n v="0"/>
    <n v="0"/>
    <n v="0"/>
    <n v="0"/>
    <n v="1"/>
    <n v="0"/>
    <x v="2"/>
  </r>
  <r>
    <n v="6197"/>
    <n v="1962"/>
    <x v="39"/>
    <x v="0"/>
    <x v="0"/>
    <x v="3"/>
    <x v="3"/>
    <x v="1"/>
    <x v="1709"/>
    <x v="8"/>
    <n v="1"/>
    <n v="1"/>
    <x v="0"/>
    <d v="2013-04-20T00:00:00"/>
    <x v="76"/>
    <d v="2021-02-05T00:00:00"/>
    <x v="98"/>
    <n v="37"/>
    <n v="0"/>
    <n v="17"/>
    <n v="0"/>
    <n v="0"/>
    <n v="3"/>
    <n v="3"/>
    <x v="9"/>
    <x v="2"/>
    <n v="3.0692333733957669"/>
    <n v="0"/>
    <x v="12"/>
    <n v="3.3966904514869798"/>
    <n v="9"/>
    <n v="0"/>
    <n v="0"/>
    <n v="0"/>
    <n v="0"/>
    <n v="0"/>
    <n v="0"/>
    <n v="0"/>
    <x v="0"/>
  </r>
  <r>
    <n v="6642"/>
    <n v="1961"/>
    <x v="36"/>
    <x v="2"/>
    <x v="2"/>
    <x v="2"/>
    <x v="2"/>
    <x v="1"/>
    <x v="1710"/>
    <x v="8"/>
    <n v="2"/>
    <n v="1"/>
    <x v="3"/>
    <d v="2013-01-23T00:00:00"/>
    <x v="246"/>
    <d v="2021-02-05T00:00:00"/>
    <x v="93"/>
    <n v="30"/>
    <n v="5"/>
    <n v="22"/>
    <n v="8"/>
    <n v="9"/>
    <n v="28"/>
    <n v="4"/>
    <x v="12"/>
    <x v="0"/>
    <n v="1.9766772441290015"/>
    <n v="1"/>
    <x v="7"/>
    <n v="4.2576072506633125"/>
    <n v="6"/>
    <n v="0"/>
    <n v="0"/>
    <n v="0"/>
    <n v="0"/>
    <n v="0"/>
    <n v="0"/>
    <n v="0"/>
    <x v="3"/>
  </r>
  <r>
    <n v="3645"/>
    <n v="1972"/>
    <x v="38"/>
    <x v="0"/>
    <x v="0"/>
    <x v="3"/>
    <x v="3"/>
    <x v="1"/>
    <x v="1711"/>
    <x v="8"/>
    <n v="1"/>
    <n v="0"/>
    <x v="2"/>
    <d v="2012-08-30T00:00:00"/>
    <x v="345"/>
    <d v="2021-02-05T00:00:00"/>
    <x v="49"/>
    <n v="19"/>
    <n v="3"/>
    <n v="26"/>
    <n v="10"/>
    <n v="9"/>
    <n v="3"/>
    <n v="3"/>
    <x v="12"/>
    <x v="0"/>
    <n v="2.1955963580056457"/>
    <n v="0"/>
    <x v="7"/>
    <n v="3.8566919100995922"/>
    <n v="8"/>
    <n v="0"/>
    <n v="0"/>
    <n v="0"/>
    <n v="0"/>
    <n v="0"/>
    <n v="1"/>
    <n v="0"/>
    <x v="0"/>
  </r>
  <r>
    <n v="9135"/>
    <n v="1950"/>
    <x v="48"/>
    <x v="2"/>
    <x v="2"/>
    <x v="0"/>
    <x v="0"/>
    <x v="0"/>
    <x v="1712"/>
    <x v="8"/>
    <n v="1"/>
    <n v="1"/>
    <x v="0"/>
    <d v="2012-08-06T00:00:00"/>
    <x v="578"/>
    <d v="2021-02-05T00:00:00"/>
    <x v="83"/>
    <n v="13"/>
    <n v="2"/>
    <n v="21"/>
    <n v="4"/>
    <n v="0"/>
    <n v="24"/>
    <n v="2"/>
    <x v="1"/>
    <x v="0"/>
    <n v="0.73042926747829673"/>
    <n v="1"/>
    <x v="13"/>
    <n v="1.8557292347512289"/>
    <n v="8"/>
    <n v="0"/>
    <n v="0"/>
    <n v="0"/>
    <n v="0"/>
    <n v="0"/>
    <n v="0"/>
    <n v="0"/>
    <x v="0"/>
  </r>
  <r>
    <n v="8234"/>
    <n v="1973"/>
    <x v="3"/>
    <x v="4"/>
    <x v="3"/>
    <x v="0"/>
    <x v="0"/>
    <x v="0"/>
    <x v="1713"/>
    <x v="8"/>
    <n v="1"/>
    <n v="0"/>
    <x v="2"/>
    <d v="2013-08-15T00:00:00"/>
    <x v="128"/>
    <d v="2021-02-05T00:00:00"/>
    <x v="4"/>
    <n v="1"/>
    <n v="6"/>
    <n v="7"/>
    <n v="0"/>
    <n v="1"/>
    <n v="3"/>
    <n v="1"/>
    <x v="1"/>
    <x v="0"/>
    <n v="1.0372472271473412"/>
    <n v="0"/>
    <x v="13"/>
    <n v="1.8419761831085704"/>
    <n v="8"/>
    <n v="0"/>
    <n v="0"/>
    <n v="1"/>
    <n v="0"/>
    <n v="0"/>
    <n v="1"/>
    <n v="0"/>
    <x v="0"/>
  </r>
  <r>
    <n v="8135"/>
    <n v="1986"/>
    <x v="22"/>
    <x v="1"/>
    <x v="1"/>
    <x v="1"/>
    <x v="1"/>
    <x v="0"/>
    <x v="1714"/>
    <x v="8"/>
    <n v="1"/>
    <n v="0"/>
    <x v="2"/>
    <d v="2013-10-28T00:00:00"/>
    <x v="194"/>
    <d v="2021-02-05T00:00:00"/>
    <x v="60"/>
    <n v="7"/>
    <n v="4"/>
    <n v="23"/>
    <n v="7"/>
    <n v="0"/>
    <n v="11"/>
    <n v="1"/>
    <x v="1"/>
    <x v="0"/>
    <n v="1.0725383438843992"/>
    <n v="0"/>
    <x v="12"/>
    <n v="3.1246246172134415"/>
    <n v="7"/>
    <n v="0"/>
    <n v="0"/>
    <n v="0"/>
    <n v="0"/>
    <n v="0"/>
    <n v="0"/>
    <n v="0"/>
    <x v="3"/>
  </r>
  <r>
    <n v="2256"/>
    <n v="1973"/>
    <x v="3"/>
    <x v="1"/>
    <x v="1"/>
    <x v="1"/>
    <x v="1"/>
    <x v="0"/>
    <x v="1715"/>
    <x v="8"/>
    <n v="1"/>
    <n v="1"/>
    <x v="0"/>
    <d v="2014-03-29T00:00:00"/>
    <x v="384"/>
    <d v="2021-02-05T00:00:00"/>
    <x v="35"/>
    <n v="17"/>
    <n v="0"/>
    <n v="3"/>
    <n v="0"/>
    <n v="0"/>
    <n v="1"/>
    <n v="2"/>
    <x v="1"/>
    <x v="0"/>
    <n v="0.96712326679558469"/>
    <n v="0"/>
    <x v="12"/>
    <n v="3.2810481539286167"/>
    <n v="6"/>
    <n v="0"/>
    <n v="0"/>
    <n v="0"/>
    <n v="0"/>
    <n v="0"/>
    <n v="0"/>
    <n v="0"/>
    <x v="0"/>
  </r>
  <r>
    <n v="11092"/>
    <n v="1961"/>
    <x v="36"/>
    <x v="2"/>
    <x v="2"/>
    <x v="1"/>
    <x v="1"/>
    <x v="0"/>
    <x v="1716"/>
    <x v="8"/>
    <n v="1"/>
    <n v="1"/>
    <x v="0"/>
    <d v="2014-03-02T00:00:00"/>
    <x v="379"/>
    <d v="2021-02-05T00:00:00"/>
    <x v="46"/>
    <n v="12"/>
    <n v="1"/>
    <n v="21"/>
    <n v="2"/>
    <n v="2"/>
    <n v="3"/>
    <n v="2"/>
    <x v="12"/>
    <x v="0"/>
    <n v="2.3116631761757125"/>
    <n v="0"/>
    <x v="12"/>
    <n v="3.373494466675405"/>
    <n v="7"/>
    <n v="0"/>
    <n v="0"/>
    <n v="0"/>
    <n v="0"/>
    <n v="0"/>
    <n v="0"/>
    <n v="0"/>
    <x v="3"/>
  </r>
  <r>
    <n v="5731"/>
    <n v="1983"/>
    <x v="10"/>
    <x v="1"/>
    <x v="1"/>
    <x v="1"/>
    <x v="1"/>
    <x v="0"/>
    <x v="1717"/>
    <x v="8"/>
    <n v="1"/>
    <n v="0"/>
    <x v="2"/>
    <d v="2013-04-05T00:00:00"/>
    <x v="9"/>
    <d v="2021-02-05T00:00:00"/>
    <x v="84"/>
    <n v="12"/>
    <n v="0"/>
    <n v="13"/>
    <n v="2"/>
    <n v="0"/>
    <n v="10"/>
    <n v="1"/>
    <x v="1"/>
    <x v="0"/>
    <n v="0.66288105446264312"/>
    <n v="0"/>
    <x v="12"/>
    <n v="2.8675538934610851"/>
    <n v="7"/>
    <n v="0"/>
    <n v="0"/>
    <n v="0"/>
    <n v="0"/>
    <n v="0"/>
    <n v="0"/>
    <n v="0"/>
    <x v="0"/>
  </r>
  <r>
    <n v="7152"/>
    <n v="1983"/>
    <x v="10"/>
    <x v="1"/>
    <x v="1"/>
    <x v="1"/>
    <x v="1"/>
    <x v="0"/>
    <x v="1717"/>
    <x v="8"/>
    <n v="1"/>
    <n v="0"/>
    <x v="2"/>
    <d v="2013-04-05T00:00:00"/>
    <x v="9"/>
    <d v="2021-02-05T00:00:00"/>
    <x v="84"/>
    <n v="12"/>
    <n v="0"/>
    <n v="13"/>
    <n v="2"/>
    <n v="0"/>
    <n v="10"/>
    <n v="1"/>
    <x v="1"/>
    <x v="0"/>
    <n v="1.3615078998913117"/>
    <n v="0"/>
    <x v="12"/>
    <n v="2.6784722660580478"/>
    <n v="7"/>
    <n v="0"/>
    <n v="0"/>
    <n v="0"/>
    <n v="0"/>
    <n v="0"/>
    <n v="0"/>
    <n v="0"/>
    <x v="5"/>
  </r>
  <r>
    <n v="7419"/>
    <n v="1968"/>
    <x v="43"/>
    <x v="1"/>
    <x v="1"/>
    <x v="2"/>
    <x v="2"/>
    <x v="1"/>
    <x v="1718"/>
    <x v="8"/>
    <n v="1"/>
    <n v="0"/>
    <x v="2"/>
    <d v="2014-04-23T00:00:00"/>
    <x v="447"/>
    <d v="2021-02-05T00:00:00"/>
    <x v="36"/>
    <n v="8"/>
    <n v="3"/>
    <n v="19"/>
    <n v="0"/>
    <n v="2"/>
    <n v="3"/>
    <n v="2"/>
    <x v="12"/>
    <x v="0"/>
    <n v="1.9194215005642463"/>
    <n v="0"/>
    <x v="12"/>
    <n v="2.7956529019621503"/>
    <n v="6"/>
    <n v="0"/>
    <n v="0"/>
    <n v="0"/>
    <n v="0"/>
    <n v="0"/>
    <n v="0"/>
    <n v="0"/>
    <x v="0"/>
  </r>
  <r>
    <n v="6609"/>
    <n v="1966"/>
    <x v="33"/>
    <x v="2"/>
    <x v="2"/>
    <x v="4"/>
    <x v="4"/>
    <x v="1"/>
    <x v="1719"/>
    <x v="8"/>
    <n v="0"/>
    <n v="0"/>
    <x v="1"/>
    <d v="2012-09-18T00:00:00"/>
    <x v="104"/>
    <d v="2021-02-05T00:00:00"/>
    <x v="84"/>
    <n v="1"/>
    <n v="26"/>
    <n v="25"/>
    <n v="17"/>
    <n v="23"/>
    <n v="15"/>
    <n v="1"/>
    <x v="9"/>
    <x v="2"/>
    <n v="2.7177383231993142"/>
    <n v="0"/>
    <x v="12"/>
    <n v="2.9473270593220997"/>
    <n v="9"/>
    <n v="0"/>
    <n v="0"/>
    <n v="0"/>
    <n v="0"/>
    <n v="0"/>
    <n v="1"/>
    <n v="0"/>
    <x v="3"/>
  </r>
  <r>
    <n v="5043"/>
    <n v="1951"/>
    <x v="17"/>
    <x v="4"/>
    <x v="3"/>
    <x v="1"/>
    <x v="1"/>
    <x v="0"/>
    <x v="1720"/>
    <x v="8"/>
    <n v="0"/>
    <n v="0"/>
    <x v="1"/>
    <d v="2012-11-05T00:00:00"/>
    <x v="322"/>
    <d v="2021-02-05T00:00:00"/>
    <x v="65"/>
    <n v="7"/>
    <n v="23"/>
    <n v="78"/>
    <n v="133"/>
    <n v="49"/>
    <n v="144"/>
    <n v="2"/>
    <x v="6"/>
    <x v="2"/>
    <n v="4.0146528790560545"/>
    <n v="2"/>
    <x v="8"/>
    <n v="5.3271743078769012"/>
    <n v="7"/>
    <n v="0"/>
    <n v="0"/>
    <n v="0"/>
    <n v="0"/>
    <n v="0"/>
    <n v="0"/>
    <n v="0"/>
    <x v="0"/>
  </r>
  <r>
    <n v="9392"/>
    <n v="1971"/>
    <x v="2"/>
    <x v="2"/>
    <x v="2"/>
    <x v="3"/>
    <x v="3"/>
    <x v="1"/>
    <x v="1721"/>
    <x v="8"/>
    <n v="1"/>
    <n v="0"/>
    <x v="2"/>
    <d v="2014-05-08T00:00:00"/>
    <x v="61"/>
    <d v="2021-02-05T00:00:00"/>
    <x v="43"/>
    <n v="4"/>
    <n v="1"/>
    <n v="11"/>
    <n v="0"/>
    <n v="0"/>
    <n v="1"/>
    <n v="1"/>
    <x v="1"/>
    <x v="0"/>
    <n v="0.97062931213119485"/>
    <n v="0"/>
    <x v="13"/>
    <n v="2.1092847767571756"/>
    <n v="7"/>
    <n v="0"/>
    <n v="0"/>
    <n v="0"/>
    <n v="0"/>
    <n v="0"/>
    <n v="0"/>
    <n v="0"/>
    <x v="0"/>
  </r>
  <r>
    <n v="577"/>
    <n v="1976"/>
    <x v="0"/>
    <x v="3"/>
    <x v="1"/>
    <x v="0"/>
    <x v="0"/>
    <x v="0"/>
    <x v="1722"/>
    <x v="8"/>
    <n v="1"/>
    <n v="1"/>
    <x v="0"/>
    <d v="2013-08-20T00:00:00"/>
    <x v="163"/>
    <d v="2021-02-05T00:00:00"/>
    <x v="57"/>
    <n v="9"/>
    <n v="1"/>
    <n v="7"/>
    <n v="0"/>
    <n v="3"/>
    <n v="2"/>
    <n v="2"/>
    <x v="1"/>
    <x v="0"/>
    <n v="0.96200933003420142"/>
    <n v="0"/>
    <x v="12"/>
    <n v="3.084726246009323"/>
    <n v="7"/>
    <n v="0"/>
    <n v="0"/>
    <n v="0"/>
    <n v="0"/>
    <n v="0"/>
    <n v="0"/>
    <n v="0"/>
    <x v="0"/>
  </r>
  <r>
    <n v="8702"/>
    <n v="1976"/>
    <x v="0"/>
    <x v="3"/>
    <x v="1"/>
    <x v="0"/>
    <x v="0"/>
    <x v="0"/>
    <x v="1722"/>
    <x v="8"/>
    <n v="1"/>
    <n v="1"/>
    <x v="0"/>
    <d v="2013-08-20T00:00:00"/>
    <x v="163"/>
    <d v="2021-02-05T00:00:00"/>
    <x v="57"/>
    <n v="9"/>
    <n v="1"/>
    <n v="7"/>
    <n v="0"/>
    <n v="3"/>
    <n v="2"/>
    <n v="2"/>
    <x v="1"/>
    <x v="0"/>
    <n v="0.7202157879788651"/>
    <n v="0"/>
    <x v="12"/>
    <n v="3.1959501956619993"/>
    <n v="7"/>
    <n v="0"/>
    <n v="0"/>
    <n v="0"/>
    <n v="0"/>
    <n v="0"/>
    <n v="0"/>
    <n v="0"/>
    <x v="6"/>
  </r>
  <r>
    <n v="10390"/>
    <n v="1959"/>
    <x v="34"/>
    <x v="3"/>
    <x v="1"/>
    <x v="1"/>
    <x v="1"/>
    <x v="0"/>
    <x v="1723"/>
    <x v="8"/>
    <n v="0"/>
    <n v="1"/>
    <x v="2"/>
    <d v="2013-02-10T00:00:00"/>
    <x v="105"/>
    <d v="2021-02-05T00:00:00"/>
    <x v="40"/>
    <n v="6"/>
    <n v="7"/>
    <n v="4"/>
    <n v="3"/>
    <n v="4"/>
    <n v="6"/>
    <n v="1"/>
    <x v="1"/>
    <x v="0"/>
    <n v="0.96089548010935566"/>
    <n v="0"/>
    <x v="12"/>
    <n v="3.0887003860826718"/>
    <n v="6"/>
    <n v="0"/>
    <n v="0"/>
    <n v="0"/>
    <n v="0"/>
    <n v="0"/>
    <n v="0"/>
    <n v="0"/>
    <x v="0"/>
  </r>
  <r>
    <n v="7930"/>
    <n v="1969"/>
    <x v="16"/>
    <x v="1"/>
    <x v="1"/>
    <x v="3"/>
    <x v="3"/>
    <x v="1"/>
    <x v="1724"/>
    <x v="8"/>
    <n v="0"/>
    <n v="0"/>
    <x v="1"/>
    <d v="2013-08-19T00:00:00"/>
    <x v="24"/>
    <d v="2021-02-05T00:00:00"/>
    <x v="80"/>
    <n v="101"/>
    <n v="13"/>
    <n v="76"/>
    <n v="20"/>
    <n v="18"/>
    <n v="40"/>
    <n v="2"/>
    <x v="9"/>
    <x v="2"/>
    <n v="3.1461476810755102"/>
    <n v="1"/>
    <x v="11"/>
    <n v="5.7476025560349315"/>
    <n v="6"/>
    <n v="0"/>
    <n v="0"/>
    <n v="0"/>
    <n v="0"/>
    <n v="0"/>
    <n v="0"/>
    <n v="0"/>
    <x v="0"/>
  </r>
  <r>
    <n v="2964"/>
    <n v="1981"/>
    <x v="28"/>
    <x v="2"/>
    <x v="2"/>
    <x v="1"/>
    <x v="1"/>
    <x v="0"/>
    <x v="1725"/>
    <x v="8"/>
    <n v="0"/>
    <n v="0"/>
    <x v="1"/>
    <d v="2013-10-16T00:00:00"/>
    <x v="568"/>
    <d v="2021-02-05T00:00:00"/>
    <x v="66"/>
    <n v="3"/>
    <n v="10"/>
    <n v="8"/>
    <n v="3"/>
    <n v="16"/>
    <n v="32"/>
    <n v="1"/>
    <x v="1"/>
    <x v="0"/>
    <n v="1.3323553678954287"/>
    <n v="1"/>
    <x v="13"/>
    <n v="1.8729688385740213"/>
    <n v="6"/>
    <n v="0"/>
    <n v="0"/>
    <n v="0"/>
    <n v="0"/>
    <n v="0"/>
    <n v="0"/>
    <n v="0"/>
    <x v="4"/>
  </r>
  <r>
    <n v="9960"/>
    <n v="1991"/>
    <x v="29"/>
    <x v="4"/>
    <x v="3"/>
    <x v="3"/>
    <x v="3"/>
    <x v="1"/>
    <x v="1726"/>
    <x v="8"/>
    <n v="1"/>
    <n v="0"/>
    <x v="2"/>
    <d v="2014-04-30T00:00:00"/>
    <x v="199"/>
    <d v="2021-02-05T00:00:00"/>
    <x v="97"/>
    <n v="0"/>
    <n v="0"/>
    <n v="1"/>
    <n v="8"/>
    <n v="3"/>
    <n v="2"/>
    <n v="1"/>
    <x v="1"/>
    <x v="0"/>
    <n v="0.75054989927798854"/>
    <n v="0"/>
    <x v="13"/>
    <n v="2.1933585031618565"/>
    <n v="7"/>
    <n v="0"/>
    <n v="0"/>
    <n v="0"/>
    <n v="0"/>
    <n v="0"/>
    <n v="0"/>
    <n v="0"/>
    <x v="3"/>
  </r>
  <r>
    <n v="8036"/>
    <n v="1971"/>
    <x v="2"/>
    <x v="3"/>
    <x v="1"/>
    <x v="0"/>
    <x v="0"/>
    <x v="0"/>
    <x v="1727"/>
    <x v="8"/>
    <n v="1"/>
    <n v="1"/>
    <x v="0"/>
    <d v="2014-04-18T00:00:00"/>
    <x v="533"/>
    <d v="2021-02-05T00:00:00"/>
    <x v="57"/>
    <n v="31"/>
    <n v="1"/>
    <n v="13"/>
    <n v="7"/>
    <n v="2"/>
    <n v="9"/>
    <n v="4"/>
    <x v="12"/>
    <x v="0"/>
    <n v="1.9431008251950224"/>
    <n v="1"/>
    <x v="7"/>
    <n v="3.9912976290232574"/>
    <n v="4"/>
    <n v="0"/>
    <n v="0"/>
    <n v="0"/>
    <n v="0"/>
    <n v="0"/>
    <n v="0"/>
    <n v="0"/>
    <x v="0"/>
  </r>
  <r>
    <n v="8080"/>
    <n v="1986"/>
    <x v="22"/>
    <x v="2"/>
    <x v="2"/>
    <x v="3"/>
    <x v="3"/>
    <x v="1"/>
    <x v="1728"/>
    <x v="8"/>
    <n v="0"/>
    <n v="0"/>
    <x v="1"/>
    <d v="2012-08-17T00:00:00"/>
    <x v="226"/>
    <d v="2021-02-05T00:00:00"/>
    <x v="93"/>
    <n v="5"/>
    <n v="1"/>
    <n v="6"/>
    <n v="3"/>
    <n v="4"/>
    <n v="3"/>
    <n v="1"/>
    <x v="0"/>
    <x v="0"/>
    <n v="-0.33567319589664218"/>
    <n v="0"/>
    <x v="12"/>
    <n v="3.0785775108044962"/>
    <n v="4"/>
    <n v="0"/>
    <n v="0"/>
    <n v="0"/>
    <n v="0"/>
    <n v="0"/>
    <n v="0"/>
    <n v="0"/>
    <x v="2"/>
  </r>
  <r>
    <n v="2589"/>
    <n v="1972"/>
    <x v="38"/>
    <x v="2"/>
    <x v="2"/>
    <x v="2"/>
    <x v="2"/>
    <x v="1"/>
    <x v="1729"/>
    <x v="8"/>
    <n v="1"/>
    <n v="0"/>
    <x v="2"/>
    <d v="2014-02-07T00:00:00"/>
    <x v="6"/>
    <d v="2021-02-05T00:00:00"/>
    <x v="88"/>
    <n v="25"/>
    <n v="3"/>
    <n v="16"/>
    <n v="8"/>
    <n v="5"/>
    <n v="2"/>
    <n v="2"/>
    <x v="12"/>
    <x v="0"/>
    <n v="1.6033928847098755"/>
    <n v="1"/>
    <x v="12"/>
    <n v="3.2276953923050833"/>
    <n v="6"/>
    <n v="0"/>
    <n v="0"/>
    <n v="0"/>
    <n v="0"/>
    <n v="0"/>
    <n v="0"/>
    <n v="0"/>
    <x v="6"/>
  </r>
  <r>
    <n v="6961"/>
    <n v="1974"/>
    <x v="9"/>
    <x v="2"/>
    <x v="2"/>
    <x v="1"/>
    <x v="1"/>
    <x v="0"/>
    <x v="1730"/>
    <x v="8"/>
    <n v="2"/>
    <n v="0"/>
    <x v="0"/>
    <d v="2014-05-22T00:00:00"/>
    <x v="245"/>
    <d v="2021-02-05T00:00:00"/>
    <x v="41"/>
    <n v="1"/>
    <n v="1"/>
    <n v="5"/>
    <n v="0"/>
    <n v="3"/>
    <n v="1"/>
    <n v="1"/>
    <x v="1"/>
    <x v="0"/>
    <n v="0.87174565692854944"/>
    <n v="0"/>
    <x v="13"/>
    <n v="2.3870187418184732"/>
    <n v="8"/>
    <n v="0"/>
    <n v="0"/>
    <n v="0"/>
    <n v="0"/>
    <n v="0"/>
    <n v="0"/>
    <n v="0"/>
    <x v="0"/>
  </r>
  <r>
    <n v="6182"/>
    <n v="1984"/>
    <x v="32"/>
    <x v="2"/>
    <x v="2"/>
    <x v="0"/>
    <x v="0"/>
    <x v="0"/>
    <x v="1731"/>
    <x v="8"/>
    <n v="1"/>
    <n v="0"/>
    <x v="2"/>
    <d v="2014-02-10T00:00:00"/>
    <x v="206"/>
    <d v="2021-02-05T00:00:00"/>
    <x v="41"/>
    <n v="11"/>
    <n v="4"/>
    <n v="20"/>
    <n v="10"/>
    <n v="3"/>
    <n v="5"/>
    <n v="2"/>
    <x v="12"/>
    <x v="0"/>
    <n v="2.1788567981888263"/>
    <n v="0"/>
    <x v="7"/>
    <n v="4.0676991637542308"/>
    <n v="6"/>
    <n v="0"/>
    <n v="0"/>
    <n v="0"/>
    <n v="0"/>
    <n v="0"/>
    <n v="0"/>
    <n v="0"/>
    <x v="1"/>
  </r>
  <r>
    <n v="3286"/>
    <n v="1967"/>
    <x v="51"/>
    <x v="0"/>
    <x v="0"/>
    <x v="2"/>
    <x v="2"/>
    <x v="1"/>
    <x v="1732"/>
    <x v="8"/>
    <n v="1"/>
    <n v="0"/>
    <x v="2"/>
    <d v="2014-03-01T00:00:00"/>
    <x v="3"/>
    <d v="2021-02-05T00:00:00"/>
    <x v="29"/>
    <n v="13"/>
    <n v="2"/>
    <n v="15"/>
    <n v="2"/>
    <n v="2"/>
    <n v="8"/>
    <n v="2"/>
    <x v="12"/>
    <x v="0"/>
    <n v="1.9223880480549278"/>
    <n v="0"/>
    <x v="12"/>
    <n v="3.3790552403019292"/>
    <n v="6"/>
    <n v="0"/>
    <n v="0"/>
    <n v="0"/>
    <n v="0"/>
    <n v="0"/>
    <n v="0"/>
    <n v="0"/>
    <x v="0"/>
  </r>
  <r>
    <n v="10525"/>
    <n v="1986"/>
    <x v="22"/>
    <x v="2"/>
    <x v="2"/>
    <x v="3"/>
    <x v="3"/>
    <x v="1"/>
    <x v="1733"/>
    <x v="8"/>
    <n v="1"/>
    <n v="0"/>
    <x v="2"/>
    <d v="2012-10-13T00:00:00"/>
    <x v="576"/>
    <d v="2021-02-05T00:00:00"/>
    <x v="85"/>
    <n v="10"/>
    <n v="0"/>
    <n v="8"/>
    <n v="0"/>
    <n v="0"/>
    <n v="9"/>
    <n v="1"/>
    <x v="1"/>
    <x v="0"/>
    <n v="0.91638640207567612"/>
    <n v="0"/>
    <x v="13"/>
    <n v="1.9436101694792018"/>
    <n v="9"/>
    <n v="0"/>
    <n v="0"/>
    <n v="1"/>
    <n v="0"/>
    <n v="0"/>
    <n v="1"/>
    <n v="0"/>
    <x v="0"/>
  </r>
  <r>
    <n v="2868"/>
    <n v="1949"/>
    <x v="5"/>
    <x v="0"/>
    <x v="0"/>
    <x v="3"/>
    <x v="3"/>
    <x v="1"/>
    <x v="1734"/>
    <x v="8"/>
    <n v="1"/>
    <n v="1"/>
    <x v="0"/>
    <d v="2013-04-08T00:00:00"/>
    <x v="231"/>
    <d v="2021-02-05T00:00:00"/>
    <x v="35"/>
    <n v="20"/>
    <n v="1"/>
    <n v="28"/>
    <n v="3"/>
    <n v="3"/>
    <n v="2"/>
    <n v="3"/>
    <x v="12"/>
    <x v="0"/>
    <n v="2.3156222108654978"/>
    <n v="0"/>
    <x v="12"/>
    <n v="3.3656178400531296"/>
    <n v="8"/>
    <n v="0"/>
    <n v="0"/>
    <n v="0"/>
    <n v="0"/>
    <n v="0"/>
    <n v="1"/>
    <n v="0"/>
    <x v="1"/>
  </r>
  <r>
    <n v="2227"/>
    <n v="1958"/>
    <x v="18"/>
    <x v="3"/>
    <x v="1"/>
    <x v="0"/>
    <x v="0"/>
    <x v="0"/>
    <x v="1735"/>
    <x v="8"/>
    <n v="0"/>
    <n v="0"/>
    <x v="1"/>
    <d v="2012-09-22T00:00:00"/>
    <x v="107"/>
    <d v="2021-02-05T00:00:00"/>
    <x v="83"/>
    <n v="45"/>
    <n v="47"/>
    <n v="52"/>
    <n v="21"/>
    <n v="20"/>
    <n v="25"/>
    <n v="2"/>
    <x v="9"/>
    <x v="2"/>
    <n v="3.2440311318623754"/>
    <n v="1"/>
    <x v="8"/>
    <n v="4.8880089014044952"/>
    <n v="6"/>
    <n v="0"/>
    <n v="0"/>
    <n v="0"/>
    <n v="0"/>
    <n v="0"/>
    <n v="0"/>
    <n v="0"/>
    <x v="3"/>
  </r>
  <r>
    <n v="946"/>
    <n v="1958"/>
    <x v="18"/>
    <x v="3"/>
    <x v="1"/>
    <x v="0"/>
    <x v="0"/>
    <x v="0"/>
    <x v="1735"/>
    <x v="8"/>
    <n v="0"/>
    <n v="0"/>
    <x v="1"/>
    <d v="2012-09-22T00:00:00"/>
    <x v="107"/>
    <d v="2021-02-05T00:00:00"/>
    <x v="83"/>
    <n v="45"/>
    <n v="47"/>
    <n v="52"/>
    <n v="21"/>
    <n v="20"/>
    <n v="25"/>
    <n v="2"/>
    <x v="9"/>
    <x v="2"/>
    <n v="2.641653976561158"/>
    <n v="1"/>
    <x v="8"/>
    <n v="4.6071435271388479"/>
    <n v="6"/>
    <n v="0"/>
    <n v="0"/>
    <n v="0"/>
    <n v="0"/>
    <n v="0"/>
    <n v="0"/>
    <n v="0"/>
    <x v="0"/>
  </r>
  <r>
    <n v="11187"/>
    <n v="1978"/>
    <x v="37"/>
    <x v="4"/>
    <x v="3"/>
    <x v="3"/>
    <x v="3"/>
    <x v="1"/>
    <x v="1736"/>
    <x v="8"/>
    <n v="1"/>
    <n v="0"/>
    <x v="2"/>
    <d v="2013-05-20T00:00:00"/>
    <x v="166"/>
    <d v="2021-02-05T00:00:00"/>
    <x v="12"/>
    <n v="2"/>
    <n v="8"/>
    <n v="10"/>
    <n v="12"/>
    <n v="14"/>
    <n v="23"/>
    <n v="3"/>
    <x v="12"/>
    <x v="0"/>
    <n v="1.6935951759614341"/>
    <n v="1"/>
    <x v="12"/>
    <n v="3.0305623265943114"/>
    <n v="5"/>
    <n v="0"/>
    <n v="0"/>
    <n v="0"/>
    <n v="0"/>
    <n v="0"/>
    <n v="0"/>
    <n v="0"/>
    <x v="4"/>
  </r>
  <r>
    <n v="10401"/>
    <n v="1976"/>
    <x v="0"/>
    <x v="3"/>
    <x v="1"/>
    <x v="0"/>
    <x v="0"/>
    <x v="0"/>
    <x v="1737"/>
    <x v="8"/>
    <n v="0"/>
    <n v="0"/>
    <x v="1"/>
    <d v="2013-09-04T00:00:00"/>
    <x v="644"/>
    <d v="2021-02-05T00:00:00"/>
    <x v="58"/>
    <n v="1"/>
    <n v="0"/>
    <n v="5"/>
    <n v="0"/>
    <n v="3"/>
    <n v="9"/>
    <n v="1"/>
    <x v="0"/>
    <x v="0"/>
    <n v="0.38656394281977335"/>
    <n v="0"/>
    <x v="12"/>
    <n v="2.7917619447877526"/>
    <n v="3"/>
    <n v="0"/>
    <n v="0"/>
    <n v="0"/>
    <n v="0"/>
    <n v="0"/>
    <n v="0"/>
    <n v="1"/>
    <x v="5"/>
  </r>
  <r>
    <n v="2261"/>
    <n v="1969"/>
    <x v="16"/>
    <x v="2"/>
    <x v="2"/>
    <x v="1"/>
    <x v="1"/>
    <x v="0"/>
    <x v="1738"/>
    <x v="8"/>
    <n v="1"/>
    <n v="0"/>
    <x v="2"/>
    <d v="2013-06-23T00:00:00"/>
    <x v="316"/>
    <d v="2021-02-05T00:00:00"/>
    <x v="9"/>
    <n v="4"/>
    <n v="1"/>
    <n v="5"/>
    <n v="2"/>
    <n v="0"/>
    <n v="4"/>
    <n v="1"/>
    <x v="1"/>
    <x v="0"/>
    <n v="0.89736062275000683"/>
    <n v="0"/>
    <x v="13"/>
    <n v="2.3682586561558976"/>
    <n v="7"/>
    <n v="0"/>
    <n v="0"/>
    <n v="0"/>
    <n v="0"/>
    <n v="0"/>
    <n v="0"/>
    <n v="0"/>
    <x v="5"/>
  </r>
  <r>
    <n v="2157"/>
    <n v="1972"/>
    <x v="38"/>
    <x v="2"/>
    <x v="2"/>
    <x v="0"/>
    <x v="0"/>
    <x v="0"/>
    <x v="1739"/>
    <x v="8"/>
    <n v="1"/>
    <n v="1"/>
    <x v="0"/>
    <d v="2013-01-12T00:00:00"/>
    <x v="349"/>
    <d v="2021-02-05T00:00:00"/>
    <x v="92"/>
    <n v="15"/>
    <n v="8"/>
    <n v="16"/>
    <n v="11"/>
    <n v="5"/>
    <n v="22"/>
    <n v="4"/>
    <x v="12"/>
    <x v="0"/>
    <n v="2.3264939196106269"/>
    <n v="0"/>
    <x v="7"/>
    <n v="3.7607649101286831"/>
    <n v="6"/>
    <n v="0"/>
    <n v="0"/>
    <n v="0"/>
    <n v="0"/>
    <n v="0"/>
    <n v="0"/>
    <n v="0"/>
    <x v="4"/>
  </r>
  <r>
    <n v="1176"/>
    <n v="1973"/>
    <x v="3"/>
    <x v="2"/>
    <x v="2"/>
    <x v="1"/>
    <x v="1"/>
    <x v="0"/>
    <x v="1740"/>
    <x v="8"/>
    <n v="1"/>
    <n v="0"/>
    <x v="2"/>
    <d v="2013-09-22T00:00:00"/>
    <x v="327"/>
    <d v="2021-02-05T00:00:00"/>
    <x v="93"/>
    <n v="2"/>
    <n v="6"/>
    <n v="4"/>
    <n v="3"/>
    <n v="1"/>
    <n v="9"/>
    <n v="1"/>
    <x v="1"/>
    <x v="0"/>
    <n v="0.92923159371403918"/>
    <n v="0"/>
    <x v="13"/>
    <n v="2.0514961635059681"/>
    <n v="8"/>
    <n v="0"/>
    <n v="0"/>
    <n v="0"/>
    <n v="0"/>
    <n v="0"/>
    <n v="0"/>
    <n v="0"/>
    <x v="0"/>
  </r>
  <r>
    <n v="6919"/>
    <n v="1978"/>
    <x v="37"/>
    <x v="3"/>
    <x v="1"/>
    <x v="1"/>
    <x v="1"/>
    <x v="0"/>
    <x v="1741"/>
    <x v="8"/>
    <n v="1"/>
    <n v="0"/>
    <x v="2"/>
    <d v="2013-06-04T00:00:00"/>
    <x v="2"/>
    <d v="2021-02-05T00:00:00"/>
    <x v="98"/>
    <n v="4"/>
    <n v="7"/>
    <n v="15"/>
    <n v="13"/>
    <n v="9"/>
    <n v="15"/>
    <n v="3"/>
    <x v="12"/>
    <x v="0"/>
    <n v="1.6056689981711414"/>
    <n v="1"/>
    <x v="12"/>
    <n v="2.9766393601514629"/>
    <n v="6"/>
    <n v="0"/>
    <n v="0"/>
    <n v="0"/>
    <n v="0"/>
    <n v="0"/>
    <n v="0"/>
    <n v="0"/>
    <x v="0"/>
  </r>
  <r>
    <n v="8477"/>
    <n v="1956"/>
    <x v="27"/>
    <x v="2"/>
    <x v="2"/>
    <x v="2"/>
    <x v="2"/>
    <x v="1"/>
    <x v="1742"/>
    <x v="8"/>
    <n v="2"/>
    <n v="1"/>
    <x v="3"/>
    <d v="2013-03-11T00:00:00"/>
    <x v="280"/>
    <d v="2021-02-05T00:00:00"/>
    <x v="51"/>
    <n v="5"/>
    <n v="1"/>
    <n v="13"/>
    <n v="3"/>
    <n v="5"/>
    <n v="1"/>
    <n v="1"/>
    <x v="1"/>
    <x v="0"/>
    <n v="0.86965994493907894"/>
    <n v="0"/>
    <x v="12"/>
    <n v="2.6870988752946063"/>
    <n v="7"/>
    <n v="0"/>
    <n v="0"/>
    <n v="0"/>
    <n v="0"/>
    <n v="0"/>
    <n v="0"/>
    <n v="0"/>
    <x v="0"/>
  </r>
  <r>
    <n v="10203"/>
    <n v="1990"/>
    <x v="12"/>
    <x v="2"/>
    <x v="2"/>
    <x v="3"/>
    <x v="3"/>
    <x v="1"/>
    <x v="1743"/>
    <x v="8"/>
    <n v="1"/>
    <n v="0"/>
    <x v="2"/>
    <d v="2013-06-30T00:00:00"/>
    <x v="582"/>
    <d v="2021-02-05T00:00:00"/>
    <x v="24"/>
    <n v="11"/>
    <n v="7"/>
    <n v="9"/>
    <n v="3"/>
    <n v="1"/>
    <n v="11"/>
    <n v="1"/>
    <x v="1"/>
    <x v="0"/>
    <n v="0.69375913907021758"/>
    <n v="0"/>
    <x v="12"/>
    <n v="2.7203325578041571"/>
    <n v="7"/>
    <n v="0"/>
    <n v="0"/>
    <n v="0"/>
    <n v="0"/>
    <n v="0"/>
    <n v="0"/>
    <n v="0"/>
    <x v="0"/>
  </r>
  <r>
    <n v="3152"/>
    <n v="1957"/>
    <x v="50"/>
    <x v="2"/>
    <x v="2"/>
    <x v="0"/>
    <x v="0"/>
    <x v="0"/>
    <x v="1744"/>
    <x v="8"/>
    <n v="1"/>
    <n v="1"/>
    <x v="0"/>
    <d v="2014-02-25T00:00:00"/>
    <x v="142"/>
    <d v="2021-02-05T00:00:00"/>
    <x v="28"/>
    <n v="15"/>
    <n v="10"/>
    <n v="19"/>
    <n v="8"/>
    <n v="17"/>
    <n v="20"/>
    <n v="3"/>
    <x v="12"/>
    <x v="0"/>
    <n v="2.2864998209303842"/>
    <n v="1"/>
    <x v="12"/>
    <n v="3.3765384483559844"/>
    <n v="5"/>
    <n v="0"/>
    <n v="0"/>
    <n v="0"/>
    <n v="0"/>
    <n v="0"/>
    <n v="0"/>
    <n v="0"/>
    <x v="2"/>
  </r>
  <r>
    <n v="11188"/>
    <n v="1957"/>
    <x v="50"/>
    <x v="2"/>
    <x v="2"/>
    <x v="0"/>
    <x v="0"/>
    <x v="0"/>
    <x v="1744"/>
    <x v="8"/>
    <n v="1"/>
    <n v="1"/>
    <x v="0"/>
    <d v="2014-02-25T00:00:00"/>
    <x v="142"/>
    <d v="2021-02-05T00:00:00"/>
    <x v="28"/>
    <n v="15"/>
    <n v="10"/>
    <n v="19"/>
    <n v="8"/>
    <n v="17"/>
    <n v="20"/>
    <n v="3"/>
    <x v="12"/>
    <x v="0"/>
    <n v="2.1204234261822781"/>
    <n v="1"/>
    <x v="12"/>
    <n v="3.3972612709989134"/>
    <n v="5"/>
    <n v="0"/>
    <n v="0"/>
    <n v="0"/>
    <n v="0"/>
    <n v="0"/>
    <n v="0"/>
    <n v="0"/>
    <x v="0"/>
  </r>
  <r>
    <n v="1321"/>
    <n v="1974"/>
    <x v="9"/>
    <x v="2"/>
    <x v="2"/>
    <x v="1"/>
    <x v="1"/>
    <x v="0"/>
    <x v="1745"/>
    <x v="8"/>
    <n v="1"/>
    <n v="0"/>
    <x v="2"/>
    <d v="2013-11-04T00:00:00"/>
    <x v="540"/>
    <d v="2021-02-05T00:00:00"/>
    <x v="92"/>
    <n v="22"/>
    <n v="2"/>
    <n v="18"/>
    <n v="0"/>
    <n v="2"/>
    <n v="12"/>
    <n v="3"/>
    <x v="9"/>
    <x v="2"/>
    <n v="2.9542242423249649"/>
    <n v="0"/>
    <x v="12"/>
    <n v="2.7817898117484048"/>
    <n v="8"/>
    <n v="0"/>
    <n v="0"/>
    <n v="0"/>
    <n v="0"/>
    <n v="0"/>
    <n v="0"/>
    <n v="0"/>
    <x v="4"/>
  </r>
  <r>
    <n v="1777"/>
    <n v="1980"/>
    <x v="13"/>
    <x v="4"/>
    <x v="3"/>
    <x v="1"/>
    <x v="1"/>
    <x v="0"/>
    <x v="1746"/>
    <x v="8"/>
    <n v="0"/>
    <n v="0"/>
    <x v="1"/>
    <d v="2012-09-07T00:00:00"/>
    <x v="369"/>
    <d v="2021-02-05T00:00:00"/>
    <x v="16"/>
    <n v="2"/>
    <n v="2"/>
    <n v="11"/>
    <n v="41"/>
    <n v="7"/>
    <n v="11"/>
    <n v="1"/>
    <x v="12"/>
    <x v="0"/>
    <n v="1.6406660523476828"/>
    <n v="0"/>
    <x v="12"/>
    <n v="2.8314321052987914"/>
    <n v="8"/>
    <n v="0"/>
    <n v="0"/>
    <n v="0"/>
    <n v="0"/>
    <n v="0"/>
    <n v="0"/>
    <n v="0"/>
    <x v="0"/>
  </r>
  <r>
    <n v="5740"/>
    <n v="1970"/>
    <x v="8"/>
    <x v="3"/>
    <x v="1"/>
    <x v="2"/>
    <x v="2"/>
    <x v="1"/>
    <x v="1747"/>
    <x v="8"/>
    <n v="1"/>
    <n v="1"/>
    <x v="0"/>
    <d v="2013-02-14T00:00:00"/>
    <x v="256"/>
    <d v="2021-02-05T00:00:00"/>
    <x v="17"/>
    <n v="4"/>
    <n v="2"/>
    <n v="12"/>
    <n v="7"/>
    <n v="5"/>
    <n v="26"/>
    <n v="2"/>
    <x v="1"/>
    <x v="0"/>
    <n v="1.080663304744212"/>
    <n v="2"/>
    <x v="13"/>
    <n v="2.2334794920950141"/>
    <n v="6"/>
    <n v="0"/>
    <n v="0"/>
    <n v="0"/>
    <n v="0"/>
    <n v="0"/>
    <n v="1"/>
    <n v="0"/>
    <x v="0"/>
  </r>
  <r>
    <n v="606"/>
    <n v="1967"/>
    <x v="51"/>
    <x v="2"/>
    <x v="2"/>
    <x v="3"/>
    <x v="3"/>
    <x v="1"/>
    <x v="1748"/>
    <x v="8"/>
    <n v="1"/>
    <n v="1"/>
    <x v="0"/>
    <d v="2013-10-10T00:00:00"/>
    <x v="610"/>
    <d v="2021-02-05T00:00:00"/>
    <x v="48"/>
    <n v="6"/>
    <n v="1"/>
    <n v="2"/>
    <n v="2"/>
    <n v="0"/>
    <n v="4"/>
    <n v="1"/>
    <x v="1"/>
    <x v="0"/>
    <n v="1.0066275545109049"/>
    <n v="0"/>
    <x v="13"/>
    <n v="2.3834210884832876"/>
    <n v="7"/>
    <n v="0"/>
    <n v="0"/>
    <n v="0"/>
    <n v="0"/>
    <n v="0"/>
    <n v="0"/>
    <n v="0"/>
    <x v="0"/>
  </r>
  <r>
    <n v="1715"/>
    <n v="1978"/>
    <x v="37"/>
    <x v="2"/>
    <x v="2"/>
    <x v="0"/>
    <x v="0"/>
    <x v="0"/>
    <x v="1749"/>
    <x v="8"/>
    <n v="1"/>
    <n v="0"/>
    <x v="2"/>
    <d v="2013-02-11T00:00:00"/>
    <x v="508"/>
    <d v="2021-02-05T00:00:00"/>
    <x v="99"/>
    <n v="9"/>
    <n v="4"/>
    <n v="18"/>
    <n v="7"/>
    <n v="5"/>
    <n v="5"/>
    <n v="2"/>
    <x v="12"/>
    <x v="0"/>
    <n v="2.0214191378701143"/>
    <n v="0"/>
    <x v="12"/>
    <n v="3.0683326875124743"/>
    <n v="7"/>
    <n v="0"/>
    <n v="0"/>
    <n v="0"/>
    <n v="0"/>
    <n v="0"/>
    <n v="0"/>
    <n v="0"/>
    <x v="6"/>
  </r>
  <r>
    <n v="6147"/>
    <n v="1971"/>
    <x v="2"/>
    <x v="2"/>
    <x v="2"/>
    <x v="2"/>
    <x v="2"/>
    <x v="1"/>
    <x v="1750"/>
    <x v="8"/>
    <n v="1"/>
    <n v="0"/>
    <x v="2"/>
    <d v="2012-10-18T00:00:00"/>
    <x v="461"/>
    <d v="2021-02-05T00:00:00"/>
    <x v="81"/>
    <n v="5"/>
    <n v="2"/>
    <n v="8"/>
    <n v="2"/>
    <n v="2"/>
    <n v="9"/>
    <n v="1"/>
    <x v="0"/>
    <x v="0"/>
    <n v="6.8601284155895394E-3"/>
    <n v="1"/>
    <x v="13"/>
    <n v="1.9360086378581185"/>
    <n v="7"/>
    <n v="0"/>
    <n v="0"/>
    <n v="0"/>
    <n v="0"/>
    <n v="0"/>
    <n v="0"/>
    <n v="0"/>
    <x v="5"/>
  </r>
  <r>
    <n v="7034"/>
    <n v="1978"/>
    <x v="37"/>
    <x v="3"/>
    <x v="1"/>
    <x v="1"/>
    <x v="1"/>
    <x v="0"/>
    <x v="1751"/>
    <x v="8"/>
    <n v="1"/>
    <n v="0"/>
    <x v="2"/>
    <d v="2013-09-01T00:00:00"/>
    <x v="555"/>
    <d v="2021-02-05T00:00:00"/>
    <x v="94"/>
    <n v="8"/>
    <n v="7"/>
    <n v="9"/>
    <n v="13"/>
    <n v="6"/>
    <n v="12"/>
    <n v="2"/>
    <x v="12"/>
    <x v="0"/>
    <n v="2.0080538260264325"/>
    <n v="0"/>
    <x v="12"/>
    <n v="3.387935231718608"/>
    <n v="8"/>
    <n v="0"/>
    <n v="0"/>
    <n v="0"/>
    <n v="0"/>
    <n v="0"/>
    <n v="0"/>
    <n v="0"/>
    <x v="4"/>
  </r>
  <r>
    <n v="8082"/>
    <n v="1971"/>
    <x v="2"/>
    <x v="2"/>
    <x v="2"/>
    <x v="1"/>
    <x v="1"/>
    <x v="0"/>
    <x v="1752"/>
    <x v="8"/>
    <n v="1"/>
    <n v="0"/>
    <x v="2"/>
    <d v="2013-05-21T00:00:00"/>
    <x v="551"/>
    <d v="2021-02-05T00:00:00"/>
    <x v="20"/>
    <n v="1"/>
    <n v="3"/>
    <n v="6"/>
    <n v="3"/>
    <n v="6"/>
    <n v="15"/>
    <n v="1"/>
    <x v="1"/>
    <x v="0"/>
    <n v="1.3153433838318045"/>
    <n v="1"/>
    <x v="13"/>
    <n v="2.1187567049773444"/>
    <n v="7"/>
    <n v="0"/>
    <n v="0"/>
    <n v="0"/>
    <n v="0"/>
    <n v="0"/>
    <n v="1"/>
    <n v="0"/>
    <x v="6"/>
  </r>
  <r>
    <n v="11086"/>
    <n v="1984"/>
    <x v="32"/>
    <x v="4"/>
    <x v="3"/>
    <x v="3"/>
    <x v="3"/>
    <x v="1"/>
    <x v="1753"/>
    <x v="8"/>
    <n v="1"/>
    <n v="0"/>
    <x v="2"/>
    <d v="2014-01-18T00:00:00"/>
    <x v="571"/>
    <d v="2021-02-05T00:00:00"/>
    <x v="47"/>
    <n v="1"/>
    <n v="6"/>
    <n v="2"/>
    <n v="3"/>
    <n v="6"/>
    <n v="3"/>
    <n v="1"/>
    <x v="1"/>
    <x v="0"/>
    <n v="1.077986118173917"/>
    <n v="0"/>
    <x v="12"/>
    <n v="2.7303371710773567"/>
    <n v="7"/>
    <n v="0"/>
    <n v="0"/>
    <n v="0"/>
    <n v="0"/>
    <n v="0"/>
    <n v="0"/>
    <n v="0"/>
    <x v="0"/>
  </r>
  <r>
    <n v="35"/>
    <n v="1987"/>
    <x v="15"/>
    <x v="2"/>
    <x v="2"/>
    <x v="1"/>
    <x v="1"/>
    <x v="0"/>
    <x v="1754"/>
    <x v="8"/>
    <n v="1"/>
    <n v="0"/>
    <x v="2"/>
    <d v="2012-09-08T00:00:00"/>
    <x v="414"/>
    <d v="2021-02-05T00:00:00"/>
    <x v="19"/>
    <n v="32"/>
    <n v="1"/>
    <n v="64"/>
    <n v="16"/>
    <n v="12"/>
    <n v="85"/>
    <n v="3"/>
    <x v="12"/>
    <x v="0"/>
    <n v="2.083752171781879"/>
    <n v="2"/>
    <x v="12"/>
    <n v="3.0598823929101839"/>
    <n v="6"/>
    <n v="0"/>
    <n v="0"/>
    <n v="0"/>
    <n v="0"/>
    <n v="0"/>
    <n v="1"/>
    <n v="0"/>
    <x v="0"/>
  </r>
  <r>
    <n v="5093"/>
    <n v="1974"/>
    <x v="9"/>
    <x v="0"/>
    <x v="0"/>
    <x v="2"/>
    <x v="2"/>
    <x v="1"/>
    <x v="1755"/>
    <x v="8"/>
    <n v="1"/>
    <n v="0"/>
    <x v="2"/>
    <d v="2012-09-18T00:00:00"/>
    <x v="104"/>
    <d v="2021-02-05T00:00:00"/>
    <x v="91"/>
    <n v="40"/>
    <n v="3"/>
    <n v="30"/>
    <n v="10"/>
    <n v="7"/>
    <n v="11"/>
    <n v="3"/>
    <x v="9"/>
    <x v="2"/>
    <n v="3.1597449428200548"/>
    <n v="0"/>
    <x v="12"/>
    <n v="2.7915424462843537"/>
    <n v="9"/>
    <n v="0"/>
    <n v="0"/>
    <n v="0"/>
    <n v="0"/>
    <n v="0"/>
    <n v="1"/>
    <n v="0"/>
    <x v="0"/>
  </r>
  <r>
    <n v="8524"/>
    <n v="1974"/>
    <x v="9"/>
    <x v="0"/>
    <x v="0"/>
    <x v="2"/>
    <x v="2"/>
    <x v="1"/>
    <x v="1755"/>
    <x v="8"/>
    <n v="1"/>
    <n v="0"/>
    <x v="2"/>
    <d v="2012-09-18T00:00:00"/>
    <x v="104"/>
    <d v="2021-02-05T00:00:00"/>
    <x v="91"/>
    <n v="40"/>
    <n v="3"/>
    <n v="30"/>
    <n v="10"/>
    <n v="7"/>
    <n v="11"/>
    <n v="3"/>
    <x v="9"/>
    <x v="2"/>
    <n v="3.1606546089307366"/>
    <n v="0"/>
    <x v="12"/>
    <n v="2.9522717963969956"/>
    <n v="9"/>
    <n v="0"/>
    <n v="0"/>
    <n v="0"/>
    <n v="0"/>
    <n v="0"/>
    <n v="1"/>
    <n v="0"/>
    <x v="0"/>
  </r>
  <r>
    <n v="5692"/>
    <n v="1989"/>
    <x v="35"/>
    <x v="4"/>
    <x v="3"/>
    <x v="1"/>
    <x v="1"/>
    <x v="0"/>
    <x v="1756"/>
    <x v="8"/>
    <n v="1"/>
    <n v="0"/>
    <x v="2"/>
    <d v="2012-12-22T00:00:00"/>
    <x v="141"/>
    <d v="2021-02-05T00:00:00"/>
    <x v="71"/>
    <n v="1"/>
    <n v="4"/>
    <n v="3"/>
    <n v="8"/>
    <n v="9"/>
    <n v="7"/>
    <n v="1"/>
    <x v="1"/>
    <x v="0"/>
    <n v="1.0516177501417143"/>
    <n v="0"/>
    <x v="12"/>
    <n v="2.6769357265354552"/>
    <n v="8"/>
    <n v="0"/>
    <n v="0"/>
    <n v="0"/>
    <n v="0"/>
    <n v="0"/>
    <n v="0"/>
    <n v="0"/>
    <x v="3"/>
  </r>
  <r>
    <n v="2478"/>
    <n v="1973"/>
    <x v="3"/>
    <x v="2"/>
    <x v="2"/>
    <x v="1"/>
    <x v="1"/>
    <x v="0"/>
    <x v="1757"/>
    <x v="8"/>
    <n v="1"/>
    <n v="0"/>
    <x v="2"/>
    <d v="2013-08-31T00:00:00"/>
    <x v="269"/>
    <d v="2021-02-05T00:00:00"/>
    <x v="79"/>
    <n v="2"/>
    <n v="2"/>
    <n v="4"/>
    <n v="13"/>
    <n v="13"/>
    <n v="4"/>
    <n v="1"/>
    <x v="1"/>
    <x v="0"/>
    <n v="0.79874336109485189"/>
    <n v="0"/>
    <x v="7"/>
    <n v="4.2651618928717205"/>
    <n v="4"/>
    <n v="0"/>
    <n v="0"/>
    <n v="0"/>
    <n v="0"/>
    <n v="0"/>
    <n v="0"/>
    <n v="0"/>
    <x v="0"/>
  </r>
  <r>
    <n v="13"/>
    <n v="1947"/>
    <x v="26"/>
    <x v="0"/>
    <x v="0"/>
    <x v="4"/>
    <x v="4"/>
    <x v="1"/>
    <x v="1758"/>
    <x v="8"/>
    <n v="0"/>
    <n v="1"/>
    <x v="2"/>
    <d v="2013-07-22T00:00:00"/>
    <x v="459"/>
    <d v="2021-02-05T00:00:00"/>
    <x v="37"/>
    <n v="19"/>
    <n v="0"/>
    <n v="5"/>
    <n v="0"/>
    <n v="0"/>
    <n v="8"/>
    <n v="2"/>
    <x v="1"/>
    <x v="0"/>
    <n v="1.3540293895015789"/>
    <n v="0"/>
    <x v="12"/>
    <n v="2.6842364873790014"/>
    <n v="6"/>
    <n v="0"/>
    <n v="0"/>
    <n v="0"/>
    <n v="0"/>
    <n v="0"/>
    <n v="0"/>
    <n v="0"/>
    <x v="3"/>
  </r>
  <r>
    <n v="3665"/>
    <n v="1977"/>
    <x v="4"/>
    <x v="3"/>
    <x v="1"/>
    <x v="0"/>
    <x v="0"/>
    <x v="0"/>
    <x v="1759"/>
    <x v="8"/>
    <n v="1"/>
    <n v="0"/>
    <x v="2"/>
    <d v="2013-11-07T00:00:00"/>
    <x v="63"/>
    <d v="2021-02-05T00:00:00"/>
    <x v="26"/>
    <n v="1"/>
    <n v="9"/>
    <n v="8"/>
    <n v="11"/>
    <n v="3"/>
    <n v="22"/>
    <n v="3"/>
    <x v="9"/>
    <x v="2"/>
    <n v="3.0531006309570463"/>
    <n v="0"/>
    <x v="12"/>
    <n v="2.8796861951862693"/>
    <n v="8"/>
    <n v="0"/>
    <n v="0"/>
    <n v="0"/>
    <n v="0"/>
    <n v="0"/>
    <n v="0"/>
    <n v="0"/>
    <x v="0"/>
  </r>
  <r>
    <n v="78"/>
    <n v="1969"/>
    <x v="16"/>
    <x v="2"/>
    <x v="2"/>
    <x v="1"/>
    <x v="1"/>
    <x v="0"/>
    <x v="1760"/>
    <x v="8"/>
    <n v="1"/>
    <n v="0"/>
    <x v="2"/>
    <d v="2013-09-15T00:00:00"/>
    <x v="615"/>
    <d v="2021-02-05T00:00:00"/>
    <x v="81"/>
    <n v="15"/>
    <n v="0"/>
    <n v="11"/>
    <n v="0"/>
    <n v="2"/>
    <n v="9"/>
    <n v="1"/>
    <x v="1"/>
    <x v="0"/>
    <n v="0.71039976101088431"/>
    <n v="1"/>
    <x v="13"/>
    <n v="2.1038277518759538"/>
    <n v="8"/>
    <n v="0"/>
    <n v="0"/>
    <n v="0"/>
    <n v="0"/>
    <n v="0"/>
    <n v="0"/>
    <n v="0"/>
    <x v="0"/>
  </r>
  <r>
    <n v="5517"/>
    <n v="1969"/>
    <x v="16"/>
    <x v="2"/>
    <x v="2"/>
    <x v="1"/>
    <x v="1"/>
    <x v="0"/>
    <x v="1760"/>
    <x v="8"/>
    <n v="1"/>
    <n v="0"/>
    <x v="2"/>
    <d v="2013-09-15T00:00:00"/>
    <x v="615"/>
    <d v="2021-02-05T00:00:00"/>
    <x v="81"/>
    <n v="15"/>
    <n v="0"/>
    <n v="11"/>
    <n v="0"/>
    <n v="2"/>
    <n v="9"/>
    <n v="1"/>
    <x v="1"/>
    <x v="0"/>
    <n v="1.3026113972500672"/>
    <n v="1"/>
    <x v="13"/>
    <n v="2.1026063217687074"/>
    <n v="8"/>
    <n v="0"/>
    <n v="0"/>
    <n v="0"/>
    <n v="0"/>
    <n v="0"/>
    <n v="0"/>
    <n v="0"/>
    <x v="6"/>
  </r>
  <r>
    <n v="3518"/>
    <n v="1983"/>
    <x v="10"/>
    <x v="2"/>
    <x v="2"/>
    <x v="1"/>
    <x v="1"/>
    <x v="0"/>
    <x v="1761"/>
    <x v="8"/>
    <n v="1"/>
    <n v="0"/>
    <x v="2"/>
    <d v="2012-12-05T00:00:00"/>
    <x v="372"/>
    <d v="2021-02-05T00:00:00"/>
    <x v="99"/>
    <n v="10"/>
    <n v="1"/>
    <n v="18"/>
    <n v="10"/>
    <n v="4"/>
    <n v="7"/>
    <n v="1"/>
    <x v="1"/>
    <x v="0"/>
    <n v="0.89830865840353824"/>
    <n v="1"/>
    <x v="13"/>
    <n v="1.8722159724647032"/>
    <n v="9"/>
    <n v="0"/>
    <n v="0"/>
    <n v="0"/>
    <n v="0"/>
    <n v="0"/>
    <n v="0"/>
    <n v="0"/>
    <x v="2"/>
  </r>
  <r>
    <n v="1940"/>
    <n v="1986"/>
    <x v="22"/>
    <x v="2"/>
    <x v="2"/>
    <x v="1"/>
    <x v="1"/>
    <x v="0"/>
    <x v="1762"/>
    <x v="8"/>
    <n v="1"/>
    <n v="0"/>
    <x v="2"/>
    <d v="2013-07-12T00:00:00"/>
    <x v="556"/>
    <d v="2021-02-05T00:00:00"/>
    <x v="41"/>
    <n v="1"/>
    <n v="3"/>
    <n v="4"/>
    <n v="2"/>
    <n v="2"/>
    <n v="6"/>
    <n v="1"/>
    <x v="1"/>
    <x v="0"/>
    <n v="0.78043717832432047"/>
    <n v="0"/>
    <x v="13"/>
    <n v="2.2815728227230898"/>
    <n v="8"/>
    <n v="0"/>
    <n v="0"/>
    <n v="0"/>
    <n v="0"/>
    <n v="0"/>
    <n v="0"/>
    <n v="0"/>
    <x v="6"/>
  </r>
  <r>
    <n v="1646"/>
    <n v="1972"/>
    <x v="38"/>
    <x v="4"/>
    <x v="3"/>
    <x v="1"/>
    <x v="1"/>
    <x v="0"/>
    <x v="1763"/>
    <x v="8"/>
    <n v="1"/>
    <n v="0"/>
    <x v="2"/>
    <d v="2014-03-16T00:00:00"/>
    <x v="623"/>
    <d v="2021-02-05T00:00:00"/>
    <x v="8"/>
    <n v="4"/>
    <n v="9"/>
    <n v="12"/>
    <n v="11"/>
    <n v="2"/>
    <n v="8"/>
    <n v="2"/>
    <x v="1"/>
    <x v="0"/>
    <n v="0.81037913797182037"/>
    <n v="1"/>
    <x v="12"/>
    <n v="3.1115574552083189"/>
    <n v="3"/>
    <n v="0"/>
    <n v="0"/>
    <n v="0"/>
    <n v="0"/>
    <n v="0"/>
    <n v="0"/>
    <n v="0"/>
    <x v="4"/>
  </r>
  <r>
    <n v="10067"/>
    <n v="1976"/>
    <x v="0"/>
    <x v="3"/>
    <x v="1"/>
    <x v="0"/>
    <x v="0"/>
    <x v="0"/>
    <x v="1764"/>
    <x v="8"/>
    <n v="1"/>
    <n v="1"/>
    <x v="0"/>
    <d v="2013-08-10T00:00:00"/>
    <x v="645"/>
    <d v="2021-02-05T00:00:00"/>
    <x v="13"/>
    <n v="4"/>
    <n v="0"/>
    <n v="4"/>
    <n v="0"/>
    <n v="0"/>
    <n v="5"/>
    <n v="1"/>
    <x v="1"/>
    <x v="0"/>
    <n v="0.77030750568005957"/>
    <n v="0"/>
    <x v="13"/>
    <n v="1.8871166806920168"/>
    <n v="7"/>
    <n v="0"/>
    <n v="0"/>
    <n v="0"/>
    <n v="0"/>
    <n v="0"/>
    <n v="0"/>
    <n v="0"/>
    <x v="5"/>
  </r>
  <r>
    <n v="11003"/>
    <n v="1980"/>
    <x v="13"/>
    <x v="3"/>
    <x v="1"/>
    <x v="0"/>
    <x v="0"/>
    <x v="0"/>
    <x v="1765"/>
    <x v="8"/>
    <n v="1"/>
    <n v="0"/>
    <x v="2"/>
    <d v="2013-10-02T00:00:00"/>
    <x v="332"/>
    <d v="2021-02-05T00:00:00"/>
    <x v="57"/>
    <n v="2"/>
    <n v="5"/>
    <n v="7"/>
    <n v="0"/>
    <n v="18"/>
    <n v="18"/>
    <n v="2"/>
    <x v="12"/>
    <x v="0"/>
    <n v="1.6360570864243171"/>
    <n v="0"/>
    <x v="12"/>
    <n v="3.3638576530621958"/>
    <n v="7"/>
    <n v="0"/>
    <n v="0"/>
    <n v="0"/>
    <n v="0"/>
    <n v="0"/>
    <n v="0"/>
    <n v="0"/>
    <x v="4"/>
  </r>
  <r>
    <n v="5010"/>
    <n v="1988"/>
    <x v="31"/>
    <x v="2"/>
    <x v="2"/>
    <x v="3"/>
    <x v="3"/>
    <x v="1"/>
    <x v="1766"/>
    <x v="8"/>
    <n v="1"/>
    <n v="0"/>
    <x v="2"/>
    <d v="2014-02-02T00:00:00"/>
    <x v="88"/>
    <d v="2021-02-05T00:00:00"/>
    <x v="31"/>
    <n v="2"/>
    <n v="8"/>
    <n v="8"/>
    <n v="6"/>
    <n v="1"/>
    <n v="9"/>
    <n v="2"/>
    <x v="1"/>
    <x v="0"/>
    <n v="0.92918446254247367"/>
    <n v="0"/>
    <x v="12"/>
    <n v="3.0381946267528614"/>
    <n v="8"/>
    <n v="0"/>
    <n v="0"/>
    <n v="0"/>
    <n v="0"/>
    <n v="0"/>
    <n v="0"/>
    <n v="0"/>
    <x v="0"/>
  </r>
  <r>
    <n v="9850"/>
    <n v="1972"/>
    <x v="38"/>
    <x v="3"/>
    <x v="1"/>
    <x v="1"/>
    <x v="1"/>
    <x v="0"/>
    <x v="1767"/>
    <x v="8"/>
    <n v="1"/>
    <n v="0"/>
    <x v="2"/>
    <d v="2012-11-29T00:00:00"/>
    <x v="229"/>
    <d v="2021-02-05T00:00:00"/>
    <x v="27"/>
    <n v="3"/>
    <n v="6"/>
    <n v="7"/>
    <n v="0"/>
    <n v="0"/>
    <n v="3"/>
    <n v="1"/>
    <x v="0"/>
    <x v="0"/>
    <n v="-5.5281840933158133E-2"/>
    <n v="0"/>
    <x v="12"/>
    <n v="2.6188494408584644"/>
    <n v="7"/>
    <n v="0"/>
    <n v="0"/>
    <n v="0"/>
    <n v="0"/>
    <n v="0"/>
    <n v="0"/>
    <n v="0"/>
    <x v="0"/>
  </r>
  <r>
    <n v="9733"/>
    <n v="1978"/>
    <x v="37"/>
    <x v="4"/>
    <x v="3"/>
    <x v="0"/>
    <x v="0"/>
    <x v="0"/>
    <x v="1768"/>
    <x v="8"/>
    <n v="1"/>
    <n v="0"/>
    <x v="2"/>
    <d v="2012-09-09T00:00:00"/>
    <x v="467"/>
    <d v="2021-02-05T00:00:00"/>
    <x v="97"/>
    <n v="1"/>
    <n v="4"/>
    <n v="10"/>
    <n v="29"/>
    <n v="0"/>
    <n v="36"/>
    <n v="1"/>
    <x v="1"/>
    <x v="0"/>
    <n v="0.90126844779245263"/>
    <n v="1"/>
    <x v="13"/>
    <n v="2.0148238341148854"/>
    <n v="6"/>
    <n v="0"/>
    <n v="0"/>
    <n v="1"/>
    <n v="0"/>
    <n v="0"/>
    <n v="0"/>
    <n v="0"/>
    <x v="2"/>
  </r>
  <r>
    <n v="8462"/>
    <n v="1978"/>
    <x v="37"/>
    <x v="4"/>
    <x v="3"/>
    <x v="0"/>
    <x v="0"/>
    <x v="0"/>
    <x v="1768"/>
    <x v="8"/>
    <n v="1"/>
    <n v="0"/>
    <x v="2"/>
    <d v="2012-09-09T00:00:00"/>
    <x v="467"/>
    <d v="2021-02-05T00:00:00"/>
    <x v="97"/>
    <n v="1"/>
    <n v="4"/>
    <n v="10"/>
    <n v="29"/>
    <n v="0"/>
    <n v="36"/>
    <n v="1"/>
    <x v="1"/>
    <x v="0"/>
    <n v="0.80083555348147939"/>
    <n v="1"/>
    <x v="13"/>
    <n v="1.6139519288843058"/>
    <n v="6"/>
    <n v="0"/>
    <n v="0"/>
    <n v="1"/>
    <n v="0"/>
    <n v="0"/>
    <n v="0"/>
    <n v="0"/>
    <x v="0"/>
  </r>
  <r>
    <n v="8443"/>
    <n v="1972"/>
    <x v="38"/>
    <x v="2"/>
    <x v="2"/>
    <x v="3"/>
    <x v="3"/>
    <x v="1"/>
    <x v="1769"/>
    <x v="8"/>
    <n v="1"/>
    <n v="0"/>
    <x v="2"/>
    <d v="2014-02-10T00:00:00"/>
    <x v="206"/>
    <d v="2021-02-05T00:00:00"/>
    <x v="22"/>
    <n v="6"/>
    <n v="10"/>
    <n v="12"/>
    <n v="3"/>
    <n v="15"/>
    <n v="40"/>
    <n v="3"/>
    <x v="9"/>
    <x v="2"/>
    <n v="3.0017279992540593"/>
    <n v="1"/>
    <x v="13"/>
    <n v="2.0905407668598897"/>
    <n v="8"/>
    <n v="0"/>
    <n v="0"/>
    <n v="1"/>
    <n v="0"/>
    <n v="0"/>
    <n v="1"/>
    <n v="0"/>
    <x v="3"/>
  </r>
  <r>
    <n v="7937"/>
    <n v="1982"/>
    <x v="1"/>
    <x v="2"/>
    <x v="2"/>
    <x v="1"/>
    <x v="1"/>
    <x v="0"/>
    <x v="1770"/>
    <x v="8"/>
    <n v="0"/>
    <n v="0"/>
    <x v="1"/>
    <d v="2014-04-18T00:00:00"/>
    <x v="533"/>
    <d v="2021-02-05T00:00:00"/>
    <x v="96"/>
    <n v="10"/>
    <n v="7"/>
    <n v="25"/>
    <n v="6"/>
    <n v="3"/>
    <n v="7"/>
    <n v="1"/>
    <x v="9"/>
    <x v="2"/>
    <n v="3.1285272985936659"/>
    <n v="0"/>
    <x v="12"/>
    <n v="2.9720463568580451"/>
    <n v="7"/>
    <n v="0"/>
    <n v="0"/>
    <n v="0"/>
    <n v="0"/>
    <n v="0"/>
    <n v="0"/>
    <n v="0"/>
    <x v="0"/>
  </r>
  <r>
    <n v="8541"/>
    <n v="1990"/>
    <x v="12"/>
    <x v="3"/>
    <x v="1"/>
    <x v="1"/>
    <x v="1"/>
    <x v="0"/>
    <x v="1771"/>
    <x v="8"/>
    <n v="1"/>
    <n v="0"/>
    <x v="2"/>
    <d v="2014-03-08T00:00:00"/>
    <x v="222"/>
    <d v="2021-02-05T00:00:00"/>
    <x v="3"/>
    <n v="8"/>
    <n v="4"/>
    <n v="10"/>
    <n v="6"/>
    <n v="7"/>
    <n v="6"/>
    <n v="2"/>
    <x v="12"/>
    <x v="0"/>
    <n v="1.7653422466887652"/>
    <n v="0"/>
    <x v="7"/>
    <n v="3.850456087363729"/>
    <n v="5"/>
    <n v="0"/>
    <n v="0"/>
    <n v="0"/>
    <n v="0"/>
    <n v="0"/>
    <n v="0"/>
    <n v="0"/>
    <x v="0"/>
  </r>
  <r>
    <n v="9530"/>
    <n v="1988"/>
    <x v="31"/>
    <x v="2"/>
    <x v="2"/>
    <x v="1"/>
    <x v="1"/>
    <x v="0"/>
    <x v="1772"/>
    <x v="8"/>
    <n v="1"/>
    <n v="0"/>
    <x v="2"/>
    <d v="2012-11-01T00:00:00"/>
    <x v="295"/>
    <d v="2021-02-05T00:00:00"/>
    <x v="22"/>
    <n v="5"/>
    <n v="3"/>
    <n v="4"/>
    <n v="4"/>
    <n v="1"/>
    <n v="0"/>
    <n v="1"/>
    <x v="1"/>
    <x v="0"/>
    <n v="1.3008758631647688"/>
    <n v="0"/>
    <x v="13"/>
    <n v="2.2747250095563118"/>
    <n v="8"/>
    <n v="0"/>
    <n v="0"/>
    <n v="0"/>
    <n v="0"/>
    <n v="0"/>
    <n v="0"/>
    <n v="0"/>
    <x v="3"/>
  </r>
  <r>
    <n v="4098"/>
    <n v="1973"/>
    <x v="3"/>
    <x v="2"/>
    <x v="2"/>
    <x v="1"/>
    <x v="1"/>
    <x v="0"/>
    <x v="1773"/>
    <x v="8"/>
    <n v="1"/>
    <n v="1"/>
    <x v="0"/>
    <d v="2014-01-28T00:00:00"/>
    <x v="534"/>
    <d v="2021-02-05T00:00:00"/>
    <x v="87"/>
    <n v="20"/>
    <n v="3"/>
    <n v="16"/>
    <n v="0"/>
    <n v="4"/>
    <n v="1"/>
    <n v="3"/>
    <x v="12"/>
    <x v="0"/>
    <n v="1.9487742452642047"/>
    <n v="0"/>
    <x v="7"/>
    <n v="4.3282506451076754"/>
    <n v="6"/>
    <n v="0"/>
    <n v="0"/>
    <n v="0"/>
    <n v="0"/>
    <n v="0"/>
    <n v="0"/>
    <n v="0"/>
    <x v="6"/>
  </r>
  <r>
    <n v="8373"/>
    <n v="1979"/>
    <x v="30"/>
    <x v="4"/>
    <x v="3"/>
    <x v="0"/>
    <x v="0"/>
    <x v="0"/>
    <x v="1774"/>
    <x v="8"/>
    <n v="1"/>
    <n v="0"/>
    <x v="2"/>
    <d v="2013-12-10T00:00:00"/>
    <x v="646"/>
    <d v="2021-02-05T00:00:00"/>
    <x v="34"/>
    <n v="1"/>
    <n v="3"/>
    <n v="6"/>
    <n v="10"/>
    <n v="0"/>
    <n v="9"/>
    <n v="1"/>
    <x v="1"/>
    <x v="0"/>
    <n v="1.3130550989114027"/>
    <n v="0"/>
    <x v="12"/>
    <n v="3.2496995385999963"/>
    <n v="5"/>
    <n v="0"/>
    <n v="0"/>
    <n v="0"/>
    <n v="0"/>
    <n v="0"/>
    <n v="0"/>
    <n v="0"/>
    <x v="4"/>
  </r>
  <r>
    <n v="3829"/>
    <n v="1979"/>
    <x v="30"/>
    <x v="4"/>
    <x v="3"/>
    <x v="0"/>
    <x v="0"/>
    <x v="0"/>
    <x v="1774"/>
    <x v="8"/>
    <n v="1"/>
    <n v="0"/>
    <x v="2"/>
    <d v="2013-12-10T00:00:00"/>
    <x v="646"/>
    <d v="2021-02-05T00:00:00"/>
    <x v="34"/>
    <n v="1"/>
    <n v="3"/>
    <n v="6"/>
    <n v="10"/>
    <n v="0"/>
    <n v="9"/>
    <n v="1"/>
    <x v="1"/>
    <x v="0"/>
    <n v="1.1786068861647068"/>
    <n v="0"/>
    <x v="12"/>
    <n v="2.9688918313847803"/>
    <n v="5"/>
    <n v="0"/>
    <n v="0"/>
    <n v="0"/>
    <n v="0"/>
    <n v="0"/>
    <n v="0"/>
    <n v="0"/>
    <x v="3"/>
  </r>
  <r>
    <n v="3032"/>
    <n v="1984"/>
    <x v="32"/>
    <x v="2"/>
    <x v="2"/>
    <x v="1"/>
    <x v="1"/>
    <x v="0"/>
    <x v="1775"/>
    <x v="8"/>
    <n v="1"/>
    <n v="0"/>
    <x v="2"/>
    <d v="2013-02-27T00:00:00"/>
    <x v="66"/>
    <d v="2021-02-05T00:00:00"/>
    <x v="23"/>
    <n v="28"/>
    <n v="34"/>
    <n v="62"/>
    <n v="11"/>
    <n v="14"/>
    <n v="44"/>
    <n v="3"/>
    <x v="6"/>
    <x v="2"/>
    <n v="3.6517829770993684"/>
    <n v="0"/>
    <x v="7"/>
    <n v="4.3890407223138697"/>
    <n v="9"/>
    <n v="0"/>
    <n v="0"/>
    <n v="0"/>
    <n v="0"/>
    <n v="0"/>
    <n v="0"/>
    <n v="0"/>
    <x v="0"/>
  </r>
  <r>
    <n v="4669"/>
    <n v="1981"/>
    <x v="28"/>
    <x v="4"/>
    <x v="3"/>
    <x v="1"/>
    <x v="1"/>
    <x v="0"/>
    <x v="1776"/>
    <x v="8"/>
    <n v="1"/>
    <n v="0"/>
    <x v="2"/>
    <d v="2013-02-11T00:00:00"/>
    <x v="508"/>
    <d v="2021-02-05T00:00:00"/>
    <x v="26"/>
    <n v="4"/>
    <n v="19"/>
    <n v="9"/>
    <n v="28"/>
    <n v="25"/>
    <n v="17"/>
    <n v="3"/>
    <x v="9"/>
    <x v="2"/>
    <n v="3.0671756402369739"/>
    <n v="0"/>
    <x v="7"/>
    <n v="4.2580890652551791"/>
    <n v="7"/>
    <n v="0"/>
    <n v="0"/>
    <n v="0"/>
    <n v="0"/>
    <n v="0"/>
    <n v="0"/>
    <n v="0"/>
    <x v="3"/>
  </r>
  <r>
    <n v="10084"/>
    <n v="1972"/>
    <x v="38"/>
    <x v="2"/>
    <x v="2"/>
    <x v="1"/>
    <x v="1"/>
    <x v="0"/>
    <x v="1777"/>
    <x v="8"/>
    <n v="2"/>
    <n v="0"/>
    <x v="0"/>
    <d v="2014-05-18T00:00:00"/>
    <x v="108"/>
    <d v="2021-02-05T00:00:00"/>
    <x v="7"/>
    <n v="3"/>
    <n v="2"/>
    <n v="8"/>
    <n v="20"/>
    <n v="0"/>
    <n v="17"/>
    <n v="2"/>
    <x v="12"/>
    <x v="0"/>
    <n v="1.8989099239829976"/>
    <n v="1"/>
    <x v="13"/>
    <n v="1.8101912727130829"/>
    <n v="7"/>
    <n v="0"/>
    <n v="0"/>
    <n v="0"/>
    <n v="0"/>
    <n v="0"/>
    <n v="0"/>
    <n v="0"/>
    <x v="2"/>
  </r>
  <r>
    <n v="5871"/>
    <n v="1979"/>
    <x v="30"/>
    <x v="1"/>
    <x v="1"/>
    <x v="0"/>
    <x v="0"/>
    <x v="0"/>
    <x v="1778"/>
    <x v="8"/>
    <n v="0"/>
    <n v="0"/>
    <x v="1"/>
    <d v="2012-08-31T00:00:00"/>
    <x v="357"/>
    <d v="2021-02-05T00:00:00"/>
    <x v="3"/>
    <n v="73"/>
    <n v="28"/>
    <n v="217"/>
    <n v="10"/>
    <n v="24"/>
    <n v="115"/>
    <n v="3"/>
    <x v="4"/>
    <x v="2"/>
    <n v="6.1764110819842051"/>
    <n v="1"/>
    <x v="11"/>
    <n v="6.0050309370630117"/>
    <n v="8"/>
    <n v="0"/>
    <n v="0"/>
    <n v="0"/>
    <n v="0"/>
    <n v="0"/>
    <n v="0"/>
    <n v="0"/>
    <x v="3"/>
  </r>
  <r>
    <n v="5181"/>
    <n v="1982"/>
    <x v="1"/>
    <x v="4"/>
    <x v="3"/>
    <x v="3"/>
    <x v="3"/>
    <x v="1"/>
    <x v="1779"/>
    <x v="8"/>
    <n v="1"/>
    <n v="0"/>
    <x v="2"/>
    <d v="2013-03-20T00:00:00"/>
    <x v="614"/>
    <d v="2021-02-05T00:00:00"/>
    <x v="33"/>
    <n v="2"/>
    <n v="4"/>
    <n v="2"/>
    <n v="0"/>
    <n v="11"/>
    <n v="5"/>
    <n v="1"/>
    <x v="1"/>
    <x v="0"/>
    <n v="0.60091196459685525"/>
    <n v="0"/>
    <x v="13"/>
    <n v="2.2004372830585606"/>
    <n v="9"/>
    <n v="0"/>
    <n v="0"/>
    <n v="0"/>
    <n v="0"/>
    <n v="0"/>
    <n v="0"/>
    <n v="0"/>
    <x v="0"/>
  </r>
  <r>
    <n v="10398"/>
    <n v="1981"/>
    <x v="28"/>
    <x v="3"/>
    <x v="1"/>
    <x v="3"/>
    <x v="3"/>
    <x v="1"/>
    <x v="1780"/>
    <x v="8"/>
    <n v="1"/>
    <n v="0"/>
    <x v="2"/>
    <d v="2012-08-27T00:00:00"/>
    <x v="243"/>
    <d v="2021-02-05T00:00:00"/>
    <x v="71"/>
    <n v="1"/>
    <n v="6"/>
    <n v="2"/>
    <n v="8"/>
    <n v="2"/>
    <n v="12"/>
    <n v="1"/>
    <x v="1"/>
    <x v="0"/>
    <n v="1.3376525013441869"/>
    <n v="0"/>
    <x v="13"/>
    <n v="1.7849878364530367"/>
    <n v="7"/>
    <n v="0"/>
    <n v="0"/>
    <n v="0"/>
    <n v="0"/>
    <n v="0"/>
    <n v="0"/>
    <n v="0"/>
    <x v="0"/>
  </r>
  <r>
    <n v="8151"/>
    <n v="1990"/>
    <x v="12"/>
    <x v="4"/>
    <x v="3"/>
    <x v="1"/>
    <x v="1"/>
    <x v="0"/>
    <x v="1781"/>
    <x v="8"/>
    <n v="0"/>
    <n v="0"/>
    <x v="1"/>
    <d v="2012-12-29T00:00:00"/>
    <x v="647"/>
    <d v="2021-02-05T00:00:00"/>
    <x v="63"/>
    <n v="16"/>
    <n v="36"/>
    <n v="21"/>
    <n v="20"/>
    <n v="62"/>
    <n v="108"/>
    <n v="1"/>
    <x v="6"/>
    <x v="2"/>
    <n v="4.0952316183856787"/>
    <n v="1"/>
    <x v="12"/>
    <n v="2.6870450622970248"/>
    <n v="8"/>
    <n v="0"/>
    <n v="0"/>
    <n v="0"/>
    <n v="0"/>
    <n v="0"/>
    <n v="0"/>
    <n v="0"/>
    <x v="0"/>
  </r>
  <r>
    <n v="4179"/>
    <n v="1959"/>
    <x v="34"/>
    <x v="2"/>
    <x v="2"/>
    <x v="0"/>
    <x v="0"/>
    <x v="0"/>
    <x v="1782"/>
    <x v="8"/>
    <n v="0"/>
    <n v="0"/>
    <x v="1"/>
    <d v="2013-08-20T00:00:00"/>
    <x v="163"/>
    <d v="2021-02-05T00:00:00"/>
    <x v="34"/>
    <n v="8"/>
    <n v="9"/>
    <n v="9"/>
    <n v="2"/>
    <n v="5"/>
    <n v="22"/>
    <n v="1"/>
    <x v="1"/>
    <x v="0"/>
    <n v="1.2327484532510591"/>
    <n v="1"/>
    <x v="12"/>
    <n v="3.0854977898982767"/>
    <n v="4"/>
    <n v="0"/>
    <n v="0"/>
    <n v="0"/>
    <n v="0"/>
    <n v="0"/>
    <n v="0"/>
    <n v="0"/>
    <x v="0"/>
  </r>
  <r>
    <n v="4860"/>
    <n v="1970"/>
    <x v="8"/>
    <x v="2"/>
    <x v="2"/>
    <x v="3"/>
    <x v="3"/>
    <x v="1"/>
    <x v="1783"/>
    <x v="8"/>
    <n v="1"/>
    <n v="0"/>
    <x v="2"/>
    <d v="2013-03-08T00:00:00"/>
    <x v="250"/>
    <d v="2021-02-05T00:00:00"/>
    <x v="56"/>
    <n v="7"/>
    <n v="2"/>
    <n v="8"/>
    <n v="3"/>
    <n v="2"/>
    <n v="3"/>
    <n v="1"/>
    <x v="1"/>
    <x v="0"/>
    <n v="0.79620018401282322"/>
    <n v="0"/>
    <x v="12"/>
    <n v="3.1359965581826756"/>
    <n v="6"/>
    <n v="0"/>
    <n v="0"/>
    <n v="0"/>
    <n v="0"/>
    <n v="0"/>
    <n v="0"/>
    <n v="0"/>
    <x v="0"/>
  </r>
  <r>
    <n v="10914"/>
    <n v="1970"/>
    <x v="8"/>
    <x v="2"/>
    <x v="2"/>
    <x v="3"/>
    <x v="3"/>
    <x v="1"/>
    <x v="1784"/>
    <x v="8"/>
    <n v="1"/>
    <n v="1"/>
    <x v="0"/>
    <d v="2013-10-12T00:00:00"/>
    <x v="444"/>
    <d v="2021-02-05T00:00:00"/>
    <x v="87"/>
    <n v="4"/>
    <n v="1"/>
    <n v="7"/>
    <n v="2"/>
    <n v="1"/>
    <n v="2"/>
    <n v="2"/>
    <x v="1"/>
    <x v="0"/>
    <n v="1.2230335701372463"/>
    <n v="0"/>
    <x v="12"/>
    <n v="3.0080994452253669"/>
    <n v="4"/>
    <n v="0"/>
    <n v="0"/>
    <n v="0"/>
    <n v="0"/>
    <n v="0"/>
    <n v="0"/>
    <n v="0"/>
    <x v="0"/>
  </r>
  <r>
    <n v="2861"/>
    <n v="1983"/>
    <x v="10"/>
    <x v="2"/>
    <x v="2"/>
    <x v="3"/>
    <x v="3"/>
    <x v="1"/>
    <x v="1785"/>
    <x v="8"/>
    <n v="1"/>
    <n v="0"/>
    <x v="2"/>
    <d v="2013-04-16T00:00:00"/>
    <x v="193"/>
    <d v="2021-02-05T00:00:00"/>
    <x v="13"/>
    <n v="9"/>
    <n v="1"/>
    <n v="6"/>
    <n v="3"/>
    <n v="0"/>
    <n v="4"/>
    <n v="1"/>
    <x v="1"/>
    <x v="0"/>
    <n v="1.0209490591384265"/>
    <n v="0"/>
    <x v="13"/>
    <n v="1.9494100483510182"/>
    <n v="8"/>
    <n v="0"/>
    <n v="0"/>
    <n v="0"/>
    <n v="0"/>
    <n v="0"/>
    <n v="0"/>
    <n v="0"/>
    <x v="0"/>
  </r>
  <r>
    <n v="2541"/>
    <n v="1976"/>
    <x v="0"/>
    <x v="2"/>
    <x v="2"/>
    <x v="1"/>
    <x v="1"/>
    <x v="0"/>
    <x v="1786"/>
    <x v="8"/>
    <n v="1"/>
    <n v="0"/>
    <x v="2"/>
    <d v="2013-06-09T00:00:00"/>
    <x v="648"/>
    <d v="2021-02-05T00:00:00"/>
    <x v="39"/>
    <n v="14"/>
    <n v="7"/>
    <n v="11"/>
    <n v="11"/>
    <n v="0"/>
    <n v="5"/>
    <n v="2"/>
    <x v="12"/>
    <x v="0"/>
    <n v="1.6357954510648076"/>
    <n v="0"/>
    <x v="12"/>
    <n v="2.8104450793450821"/>
    <n v="8"/>
    <n v="0"/>
    <n v="0"/>
    <n v="0"/>
    <n v="0"/>
    <n v="0"/>
    <n v="0"/>
    <n v="0"/>
    <x v="0"/>
  </r>
  <r>
    <n v="9491"/>
    <n v="1984"/>
    <x v="32"/>
    <x v="2"/>
    <x v="2"/>
    <x v="0"/>
    <x v="0"/>
    <x v="0"/>
    <x v="1787"/>
    <x v="8"/>
    <n v="1"/>
    <n v="0"/>
    <x v="2"/>
    <d v="2013-12-27T00:00:00"/>
    <x v="150"/>
    <d v="2021-02-05T00:00:00"/>
    <x v="64"/>
    <n v="14"/>
    <n v="1"/>
    <n v="21"/>
    <n v="2"/>
    <n v="3"/>
    <n v="25"/>
    <n v="3"/>
    <x v="9"/>
    <x v="2"/>
    <n v="2.8309708946529297"/>
    <n v="1"/>
    <x v="12"/>
    <n v="2.7197903183159058"/>
    <n v="7"/>
    <n v="0"/>
    <n v="0"/>
    <n v="0"/>
    <n v="0"/>
    <n v="0"/>
    <n v="0"/>
    <n v="0"/>
    <x v="3"/>
  </r>
  <r>
    <n v="10837"/>
    <n v="1975"/>
    <x v="6"/>
    <x v="2"/>
    <x v="2"/>
    <x v="1"/>
    <x v="1"/>
    <x v="0"/>
    <x v="1788"/>
    <x v="8"/>
    <n v="1"/>
    <n v="0"/>
    <x v="2"/>
    <d v="2012-10-28T00:00:00"/>
    <x v="552"/>
    <d v="2021-02-05T00:00:00"/>
    <x v="32"/>
    <n v="2"/>
    <n v="1"/>
    <n v="18"/>
    <n v="20"/>
    <n v="11"/>
    <n v="16"/>
    <n v="1"/>
    <x v="12"/>
    <x v="0"/>
    <n v="1.9429847327459031"/>
    <n v="0"/>
    <x v="12"/>
    <n v="2.9530645751332312"/>
    <n v="6"/>
    <n v="0"/>
    <n v="0"/>
    <n v="0"/>
    <n v="0"/>
    <n v="0"/>
    <n v="1"/>
    <n v="0"/>
    <x v="4"/>
  </r>
  <r>
    <n v="5252"/>
    <n v="1969"/>
    <x v="16"/>
    <x v="2"/>
    <x v="2"/>
    <x v="2"/>
    <x v="2"/>
    <x v="1"/>
    <x v="1789"/>
    <x v="8"/>
    <n v="1"/>
    <n v="0"/>
    <x v="2"/>
    <d v="2012-10-26T00:00:00"/>
    <x v="136"/>
    <d v="2021-02-05T00:00:00"/>
    <x v="67"/>
    <n v="16"/>
    <n v="12"/>
    <n v="18"/>
    <n v="7"/>
    <n v="1"/>
    <n v="13"/>
    <n v="1"/>
    <x v="12"/>
    <x v="0"/>
    <n v="1.6804366260567791"/>
    <n v="0"/>
    <x v="12"/>
    <n v="3.3060939652782264"/>
    <n v="7"/>
    <n v="0"/>
    <n v="0"/>
    <n v="0"/>
    <n v="0"/>
    <n v="0"/>
    <n v="0"/>
    <n v="0"/>
    <x v="0"/>
  </r>
  <r>
    <n v="9612"/>
    <n v="1987"/>
    <x v="15"/>
    <x v="3"/>
    <x v="1"/>
    <x v="3"/>
    <x v="3"/>
    <x v="1"/>
    <x v="1790"/>
    <x v="8"/>
    <n v="0"/>
    <n v="0"/>
    <x v="1"/>
    <d v="2014-02-07T00:00:00"/>
    <x v="6"/>
    <d v="2021-02-05T00:00:00"/>
    <x v="87"/>
    <n v="1"/>
    <n v="8"/>
    <n v="6"/>
    <n v="4"/>
    <n v="8"/>
    <n v="16"/>
    <n v="1"/>
    <x v="1"/>
    <x v="0"/>
    <n v="1.168747632060352"/>
    <n v="0"/>
    <x v="12"/>
    <n v="2.8898452175769576"/>
    <n v="7"/>
    <n v="0"/>
    <n v="0"/>
    <n v="0"/>
    <n v="0"/>
    <n v="0"/>
    <n v="0"/>
    <n v="0"/>
    <x v="0"/>
  </r>
  <r>
    <n v="5393"/>
    <n v="1977"/>
    <x v="4"/>
    <x v="2"/>
    <x v="2"/>
    <x v="3"/>
    <x v="3"/>
    <x v="1"/>
    <x v="1791"/>
    <x v="8"/>
    <n v="1"/>
    <n v="0"/>
    <x v="2"/>
    <d v="2012-08-07T00:00:00"/>
    <x v="352"/>
    <d v="2021-02-05T00:00:00"/>
    <x v="84"/>
    <n v="22"/>
    <n v="0"/>
    <n v="6"/>
    <n v="6"/>
    <n v="2"/>
    <n v="6"/>
    <n v="1"/>
    <x v="1"/>
    <x v="0"/>
    <n v="1.1835266625326839"/>
    <n v="0"/>
    <x v="12"/>
    <n v="3.0748250973350362"/>
    <n v="7"/>
    <n v="0"/>
    <n v="0"/>
    <n v="0"/>
    <n v="0"/>
    <n v="0"/>
    <n v="0"/>
    <n v="0"/>
    <x v="0"/>
  </r>
  <r>
    <n v="7527"/>
    <n v="1968"/>
    <x v="43"/>
    <x v="1"/>
    <x v="1"/>
    <x v="2"/>
    <x v="2"/>
    <x v="1"/>
    <x v="1792"/>
    <x v="8"/>
    <n v="1"/>
    <n v="0"/>
    <x v="2"/>
    <d v="2012-11-21T00:00:00"/>
    <x v="579"/>
    <d v="2021-02-05T00:00:00"/>
    <x v="23"/>
    <n v="6"/>
    <n v="6"/>
    <n v="29"/>
    <n v="12"/>
    <n v="15"/>
    <n v="8"/>
    <n v="3"/>
    <x v="12"/>
    <x v="0"/>
    <n v="2.0110559797827259"/>
    <n v="1"/>
    <x v="12"/>
    <n v="2.8617654859635375"/>
    <n v="8"/>
    <n v="0"/>
    <n v="0"/>
    <n v="0"/>
    <n v="0"/>
    <n v="0"/>
    <n v="0"/>
    <n v="0"/>
    <x v="0"/>
  </r>
  <r>
    <n v="8686"/>
    <n v="1979"/>
    <x v="30"/>
    <x v="4"/>
    <x v="3"/>
    <x v="0"/>
    <x v="0"/>
    <x v="0"/>
    <x v="1793"/>
    <x v="8"/>
    <n v="1"/>
    <n v="0"/>
    <x v="2"/>
    <d v="2013-01-08T00:00:00"/>
    <x v="152"/>
    <d v="2021-02-05T00:00:00"/>
    <x v="88"/>
    <n v="5"/>
    <n v="23"/>
    <n v="15"/>
    <n v="0"/>
    <n v="18"/>
    <n v="14"/>
    <n v="2"/>
    <x v="12"/>
    <x v="0"/>
    <n v="2.3423685416867759"/>
    <n v="0"/>
    <x v="12"/>
    <n v="3.1998213539184559"/>
    <n v="8"/>
    <n v="0"/>
    <n v="0"/>
    <n v="0"/>
    <n v="0"/>
    <n v="0"/>
    <n v="0"/>
    <n v="0"/>
    <x v="0"/>
  </r>
  <r>
    <n v="10755"/>
    <n v="1976"/>
    <x v="0"/>
    <x v="3"/>
    <x v="1"/>
    <x v="1"/>
    <x v="1"/>
    <x v="0"/>
    <x v="1794"/>
    <x v="8"/>
    <n v="1"/>
    <n v="0"/>
    <x v="2"/>
    <d v="2013-09-02T00:00:00"/>
    <x v="639"/>
    <d v="2021-02-05T00:00:00"/>
    <x v="78"/>
    <n v="6"/>
    <n v="3"/>
    <n v="14"/>
    <n v="15"/>
    <n v="7"/>
    <n v="36"/>
    <n v="3"/>
    <x v="9"/>
    <x v="2"/>
    <n v="3.1786455532069846"/>
    <n v="1"/>
    <x v="13"/>
    <n v="2.0928295966785369"/>
    <n v="7"/>
    <n v="0"/>
    <n v="0"/>
    <n v="0"/>
    <n v="0"/>
    <n v="0"/>
    <n v="0"/>
    <n v="0"/>
    <x v="6"/>
  </r>
  <r>
    <n v="2936"/>
    <n v="1982"/>
    <x v="1"/>
    <x v="1"/>
    <x v="1"/>
    <x v="0"/>
    <x v="0"/>
    <x v="0"/>
    <x v="1795"/>
    <x v="8"/>
    <n v="1"/>
    <n v="0"/>
    <x v="2"/>
    <d v="2013-12-04T00:00:00"/>
    <x v="374"/>
    <d v="2021-02-05T00:00:00"/>
    <x v="26"/>
    <n v="18"/>
    <n v="0"/>
    <n v="4"/>
    <n v="0"/>
    <n v="0"/>
    <n v="1"/>
    <n v="1"/>
    <x v="1"/>
    <x v="0"/>
    <n v="1.2090555645638801"/>
    <n v="0"/>
    <x v="12"/>
    <n v="2.6093504369376754"/>
    <n v="7"/>
    <n v="0"/>
    <n v="0"/>
    <n v="0"/>
    <n v="0"/>
    <n v="0"/>
    <n v="0"/>
    <n v="0"/>
    <x v="3"/>
  </r>
  <r>
    <n v="2230"/>
    <n v="1970"/>
    <x v="8"/>
    <x v="0"/>
    <x v="0"/>
    <x v="1"/>
    <x v="1"/>
    <x v="0"/>
    <x v="1796"/>
    <x v="8"/>
    <n v="1"/>
    <n v="0"/>
    <x v="2"/>
    <d v="2014-05-24T00:00:00"/>
    <x v="225"/>
    <d v="2021-02-05T00:00:00"/>
    <x v="28"/>
    <n v="27"/>
    <n v="2"/>
    <n v="14"/>
    <n v="0"/>
    <n v="0"/>
    <n v="0"/>
    <n v="3"/>
    <x v="9"/>
    <x v="2"/>
    <n v="2.8106443974091699"/>
    <n v="1"/>
    <x v="12"/>
    <n v="2.6481628041534973"/>
    <n v="5"/>
    <n v="0"/>
    <n v="0"/>
    <n v="0"/>
    <n v="0"/>
    <n v="0"/>
    <n v="0"/>
    <n v="0"/>
    <x v="5"/>
  </r>
  <r>
    <n v="7301"/>
    <n v="1982"/>
    <x v="1"/>
    <x v="3"/>
    <x v="1"/>
    <x v="3"/>
    <x v="3"/>
    <x v="1"/>
    <x v="1797"/>
    <x v="8"/>
    <n v="1"/>
    <n v="0"/>
    <x v="2"/>
    <d v="2012-11-17T00:00:00"/>
    <x v="286"/>
    <d v="2021-02-05T00:00:00"/>
    <x v="78"/>
    <n v="4"/>
    <n v="22"/>
    <n v="11"/>
    <n v="3"/>
    <n v="7"/>
    <n v="32"/>
    <n v="2"/>
    <x v="9"/>
    <x v="2"/>
    <n v="2.7018702525623359"/>
    <n v="0"/>
    <x v="12"/>
    <n v="3.3155256441188534"/>
    <n v="8"/>
    <n v="0"/>
    <n v="0"/>
    <n v="0"/>
    <n v="0"/>
    <n v="0"/>
    <n v="1"/>
    <n v="0"/>
    <x v="0"/>
  </r>
  <r>
    <n v="5346"/>
    <n v="1973"/>
    <x v="3"/>
    <x v="3"/>
    <x v="1"/>
    <x v="1"/>
    <x v="1"/>
    <x v="0"/>
    <x v="1798"/>
    <x v="8"/>
    <n v="1"/>
    <n v="0"/>
    <x v="2"/>
    <d v="2013-07-03T00:00:00"/>
    <x v="55"/>
    <d v="2021-02-05T00:00:00"/>
    <x v="48"/>
    <n v="25"/>
    <n v="5"/>
    <n v="19"/>
    <n v="7"/>
    <n v="0"/>
    <n v="23"/>
    <n v="3"/>
    <x v="9"/>
    <x v="2"/>
    <n v="2.8402993987263847"/>
    <n v="0"/>
    <x v="12"/>
    <n v="3.2513971307298379"/>
    <n v="7"/>
    <n v="0"/>
    <n v="0"/>
    <n v="0"/>
    <n v="0"/>
    <n v="0"/>
    <n v="0"/>
    <n v="0"/>
    <x v="5"/>
  </r>
  <r>
    <n v="9727"/>
    <n v="1957"/>
    <x v="50"/>
    <x v="2"/>
    <x v="2"/>
    <x v="1"/>
    <x v="1"/>
    <x v="0"/>
    <x v="1799"/>
    <x v="8"/>
    <n v="0"/>
    <n v="0"/>
    <x v="1"/>
    <d v="2014-02-28T00:00:00"/>
    <x v="216"/>
    <d v="2021-02-05T00:00:00"/>
    <x v="4"/>
    <n v="4"/>
    <n v="24"/>
    <n v="11"/>
    <n v="16"/>
    <n v="1"/>
    <n v="25"/>
    <n v="1"/>
    <x v="12"/>
    <x v="0"/>
    <n v="2.2812677813546598"/>
    <n v="0"/>
    <x v="7"/>
    <n v="4.3468608527721324"/>
    <n v="6"/>
    <n v="0"/>
    <n v="0"/>
    <n v="0"/>
    <n v="0"/>
    <n v="0"/>
    <n v="0"/>
    <n v="0"/>
    <x v="4"/>
  </r>
  <r>
    <n v="7788"/>
    <n v="1983"/>
    <x v="10"/>
    <x v="0"/>
    <x v="0"/>
    <x v="1"/>
    <x v="1"/>
    <x v="0"/>
    <x v="1800"/>
    <x v="8"/>
    <n v="1"/>
    <n v="0"/>
    <x v="2"/>
    <d v="2014-06-04T00:00:00"/>
    <x v="649"/>
    <d v="2021-02-05T00:00:00"/>
    <x v="90"/>
    <n v="6"/>
    <n v="0"/>
    <n v="3"/>
    <n v="0"/>
    <n v="0"/>
    <n v="1"/>
    <n v="1"/>
    <x v="0"/>
    <x v="0"/>
    <n v="0.37083077465365755"/>
    <n v="0"/>
    <x v="12"/>
    <n v="3.2892456697610406"/>
    <n v="3"/>
    <n v="0"/>
    <n v="0"/>
    <n v="0"/>
    <n v="0"/>
    <n v="0"/>
    <n v="0"/>
    <n v="0"/>
    <x v="0"/>
  </r>
  <r>
    <n v="1744"/>
    <n v="1965"/>
    <x v="42"/>
    <x v="4"/>
    <x v="3"/>
    <x v="3"/>
    <x v="3"/>
    <x v="1"/>
    <x v="1801"/>
    <x v="8"/>
    <n v="0"/>
    <n v="1"/>
    <x v="2"/>
    <d v="2013-01-07T00:00:00"/>
    <x v="513"/>
    <d v="2021-02-05T00:00:00"/>
    <x v="53"/>
    <n v="9"/>
    <n v="7"/>
    <n v="13"/>
    <n v="3"/>
    <n v="2"/>
    <n v="20"/>
    <n v="1"/>
    <x v="1"/>
    <x v="0"/>
    <n v="0.65294927970419003"/>
    <n v="1"/>
    <x v="13"/>
    <n v="2.0279626211447956"/>
    <n v="6"/>
    <n v="0"/>
    <n v="0"/>
    <n v="0"/>
    <n v="0"/>
    <n v="0"/>
    <n v="0"/>
    <n v="0"/>
    <x v="0"/>
  </r>
  <r>
    <n v="6673"/>
    <n v="1965"/>
    <x v="42"/>
    <x v="2"/>
    <x v="2"/>
    <x v="3"/>
    <x v="3"/>
    <x v="1"/>
    <x v="1802"/>
    <x v="8"/>
    <n v="0"/>
    <n v="0"/>
    <x v="1"/>
    <d v="2013-03-19T00:00:00"/>
    <x v="260"/>
    <d v="2021-02-05T00:00:00"/>
    <x v="81"/>
    <n v="28"/>
    <n v="6"/>
    <n v="27"/>
    <n v="12"/>
    <n v="17"/>
    <n v="39"/>
    <n v="1"/>
    <x v="9"/>
    <x v="2"/>
    <n v="3.219042436143543"/>
    <n v="0"/>
    <x v="12"/>
    <n v="2.7648935130614309"/>
    <n v="8"/>
    <n v="0"/>
    <n v="0"/>
    <n v="0"/>
    <n v="0"/>
    <n v="0"/>
    <n v="0"/>
    <n v="0"/>
    <x v="1"/>
  </r>
  <r>
    <n v="898"/>
    <n v="1986"/>
    <x v="22"/>
    <x v="2"/>
    <x v="2"/>
    <x v="1"/>
    <x v="1"/>
    <x v="0"/>
    <x v="1803"/>
    <x v="8"/>
    <n v="1"/>
    <n v="0"/>
    <x v="2"/>
    <d v="2013-10-21T00:00:00"/>
    <x v="320"/>
    <d v="2021-02-05T00:00:00"/>
    <x v="98"/>
    <n v="38"/>
    <n v="15"/>
    <n v="54"/>
    <n v="3"/>
    <n v="8"/>
    <n v="29"/>
    <n v="3"/>
    <x v="9"/>
    <x v="2"/>
    <n v="3.2830292013444922"/>
    <n v="0"/>
    <x v="7"/>
    <n v="3.8890451304289018"/>
    <n v="8"/>
    <n v="0"/>
    <n v="0"/>
    <n v="0"/>
    <n v="0"/>
    <n v="0"/>
    <n v="0"/>
    <n v="0"/>
    <x v="0"/>
  </r>
  <r>
    <n v="798"/>
    <n v="1987"/>
    <x v="15"/>
    <x v="2"/>
    <x v="2"/>
    <x v="3"/>
    <x v="3"/>
    <x v="1"/>
    <x v="1804"/>
    <x v="8"/>
    <n v="1"/>
    <n v="0"/>
    <x v="2"/>
    <d v="2012-12-24T00:00:00"/>
    <x v="491"/>
    <d v="2021-02-05T00:00:00"/>
    <x v="29"/>
    <n v="2"/>
    <n v="0"/>
    <n v="6"/>
    <n v="8"/>
    <n v="6"/>
    <n v="5"/>
    <n v="1"/>
    <x v="1"/>
    <x v="0"/>
    <n v="1.222197535753565"/>
    <n v="0"/>
    <x v="12"/>
    <n v="2.8204347883275971"/>
    <n v="7"/>
    <n v="0"/>
    <n v="0"/>
    <n v="0"/>
    <n v="0"/>
    <n v="0"/>
    <n v="0"/>
    <n v="0"/>
    <x v="0"/>
  </r>
  <r>
    <n v="9771"/>
    <n v="1988"/>
    <x v="31"/>
    <x v="3"/>
    <x v="1"/>
    <x v="3"/>
    <x v="3"/>
    <x v="1"/>
    <x v="1805"/>
    <x v="8"/>
    <n v="1"/>
    <n v="0"/>
    <x v="2"/>
    <d v="2012-10-05T00:00:00"/>
    <x v="317"/>
    <d v="2021-02-05T00:00:00"/>
    <x v="23"/>
    <n v="104"/>
    <n v="20"/>
    <n v="101"/>
    <n v="24"/>
    <n v="15"/>
    <n v="5"/>
    <n v="6"/>
    <x v="8"/>
    <x v="2"/>
    <n v="5.1764593381435073"/>
    <n v="1"/>
    <x v="8"/>
    <n v="4.9307196041519035"/>
    <n v="9"/>
    <n v="0"/>
    <n v="0"/>
    <n v="0"/>
    <n v="0"/>
    <n v="0"/>
    <n v="0"/>
    <n v="0"/>
    <x v="2"/>
  </r>
  <r>
    <n v="3745"/>
    <n v="1988"/>
    <x v="31"/>
    <x v="3"/>
    <x v="1"/>
    <x v="1"/>
    <x v="1"/>
    <x v="0"/>
    <x v="1805"/>
    <x v="8"/>
    <n v="1"/>
    <n v="0"/>
    <x v="2"/>
    <d v="2012-09-04T00:00:00"/>
    <x v="244"/>
    <d v="2021-02-05T00:00:00"/>
    <x v="83"/>
    <n v="5"/>
    <n v="36"/>
    <n v="7"/>
    <n v="0"/>
    <n v="10"/>
    <n v="45"/>
    <n v="2"/>
    <x v="9"/>
    <x v="2"/>
    <n v="3.0271670089108356"/>
    <n v="0"/>
    <x v="12"/>
    <n v="2.8122105714354984"/>
    <n v="8"/>
    <n v="0"/>
    <n v="0"/>
    <n v="0"/>
    <n v="0"/>
    <n v="0"/>
    <n v="0"/>
    <n v="0"/>
    <x v="2"/>
  </r>
  <r>
    <n v="10364"/>
    <n v="1959"/>
    <x v="34"/>
    <x v="2"/>
    <x v="2"/>
    <x v="2"/>
    <x v="2"/>
    <x v="1"/>
    <x v="1806"/>
    <x v="8"/>
    <n v="0"/>
    <n v="0"/>
    <x v="1"/>
    <d v="2013-07-13T00:00:00"/>
    <x v="630"/>
    <d v="2021-02-05T00:00:00"/>
    <x v="31"/>
    <n v="0"/>
    <n v="0"/>
    <n v="1"/>
    <n v="2"/>
    <n v="12"/>
    <n v="5"/>
    <n v="1"/>
    <x v="1"/>
    <x v="0"/>
    <n v="1.0937846077033684"/>
    <n v="0"/>
    <x v="13"/>
    <n v="1.6227063500243852"/>
    <n v="8"/>
    <n v="0"/>
    <n v="0"/>
    <n v="0"/>
    <n v="0"/>
    <n v="0"/>
    <n v="0"/>
    <n v="0"/>
    <x v="0"/>
  </r>
  <r>
    <n v="153"/>
    <n v="1953"/>
    <x v="19"/>
    <x v="2"/>
    <x v="2"/>
    <x v="2"/>
    <x v="2"/>
    <x v="1"/>
    <x v="1807"/>
    <x v="8"/>
    <n v="0"/>
    <n v="0"/>
    <x v="1"/>
    <d v="2013-10-17T00:00:00"/>
    <x v="33"/>
    <d v="2021-02-05T00:00:00"/>
    <x v="16"/>
    <n v="19"/>
    <n v="3"/>
    <n v="6"/>
    <n v="4"/>
    <n v="2"/>
    <n v="12"/>
    <n v="1"/>
    <x v="1"/>
    <x v="0"/>
    <n v="1.2071165437489237"/>
    <n v="0"/>
    <x v="12"/>
    <n v="2.8129275521112911"/>
    <n v="4"/>
    <n v="0"/>
    <n v="0"/>
    <n v="0"/>
    <n v="0"/>
    <n v="0"/>
    <n v="0"/>
    <n v="0"/>
    <x v="0"/>
  </r>
  <r>
    <n v="8182"/>
    <n v="1984"/>
    <x v="32"/>
    <x v="2"/>
    <x v="2"/>
    <x v="1"/>
    <x v="1"/>
    <x v="0"/>
    <x v="1808"/>
    <x v="8"/>
    <n v="1"/>
    <n v="0"/>
    <x v="2"/>
    <d v="2014-01-05T00:00:00"/>
    <x v="549"/>
    <d v="2021-02-05T00:00:00"/>
    <x v="42"/>
    <n v="53"/>
    <n v="3"/>
    <n v="49"/>
    <n v="7"/>
    <n v="4"/>
    <n v="5"/>
    <n v="4"/>
    <x v="9"/>
    <x v="2"/>
    <n v="3.3764417361645931"/>
    <n v="0"/>
    <x v="7"/>
    <n v="4.0054727709451488"/>
    <n v="8"/>
    <n v="0"/>
    <n v="0"/>
    <n v="0"/>
    <n v="0"/>
    <n v="0"/>
    <n v="0"/>
    <n v="0"/>
    <x v="4"/>
  </r>
  <r>
    <n v="4297"/>
    <n v="1969"/>
    <x v="16"/>
    <x v="2"/>
    <x v="2"/>
    <x v="0"/>
    <x v="0"/>
    <x v="0"/>
    <x v="1808"/>
    <x v="8"/>
    <n v="1"/>
    <n v="0"/>
    <x v="2"/>
    <d v="2014-01-26T00:00:00"/>
    <x v="257"/>
    <d v="2021-02-05T00:00:00"/>
    <x v="29"/>
    <n v="13"/>
    <n v="2"/>
    <n v="18"/>
    <n v="6"/>
    <n v="1"/>
    <n v="0"/>
    <n v="2"/>
    <x v="12"/>
    <x v="0"/>
    <n v="2.3188311924997715"/>
    <n v="0"/>
    <x v="12"/>
    <n v="2.8695190492597051"/>
    <n v="8"/>
    <n v="0"/>
    <n v="0"/>
    <n v="0"/>
    <n v="0"/>
    <n v="0"/>
    <n v="0"/>
    <n v="0"/>
    <x v="2"/>
  </r>
  <r>
    <n v="9672"/>
    <n v="1970"/>
    <x v="8"/>
    <x v="3"/>
    <x v="1"/>
    <x v="1"/>
    <x v="1"/>
    <x v="0"/>
    <x v="1809"/>
    <x v="8"/>
    <n v="1"/>
    <n v="1"/>
    <x v="0"/>
    <d v="2013-12-21T00:00:00"/>
    <x v="362"/>
    <d v="2021-02-05T00:00:00"/>
    <x v="71"/>
    <n v="8"/>
    <n v="3"/>
    <n v="9"/>
    <n v="19"/>
    <n v="4"/>
    <n v="22"/>
    <n v="3"/>
    <x v="1"/>
    <x v="0"/>
    <n v="1.0244595932828684"/>
    <n v="1"/>
    <x v="12"/>
    <n v="2.7793324593149498"/>
    <n v="6"/>
    <n v="0"/>
    <n v="0"/>
    <n v="0"/>
    <n v="0"/>
    <n v="0"/>
    <n v="0"/>
    <n v="0"/>
    <x v="4"/>
  </r>
  <r>
    <n v="1878"/>
    <n v="1985"/>
    <x v="24"/>
    <x v="3"/>
    <x v="1"/>
    <x v="1"/>
    <x v="1"/>
    <x v="0"/>
    <x v="1810"/>
    <x v="8"/>
    <n v="0"/>
    <n v="0"/>
    <x v="1"/>
    <d v="2014-02-18T00:00:00"/>
    <x v="401"/>
    <d v="2021-02-05T00:00:00"/>
    <x v="77"/>
    <n v="4"/>
    <n v="6"/>
    <n v="8"/>
    <n v="6"/>
    <n v="3"/>
    <n v="10"/>
    <n v="1"/>
    <x v="12"/>
    <x v="0"/>
    <n v="1.6251497892825686"/>
    <n v="0"/>
    <x v="12"/>
    <n v="3.2807255252751109"/>
    <n v="7"/>
    <n v="0"/>
    <n v="0"/>
    <n v="0"/>
    <n v="0"/>
    <n v="0"/>
    <n v="0"/>
    <n v="0"/>
    <x v="0"/>
  </r>
  <r>
    <n v="213"/>
    <n v="1963"/>
    <x v="52"/>
    <x v="0"/>
    <x v="0"/>
    <x v="3"/>
    <x v="3"/>
    <x v="1"/>
    <x v="1811"/>
    <x v="8"/>
    <n v="1"/>
    <n v="1"/>
    <x v="0"/>
    <d v="2014-05-28T00:00:00"/>
    <x v="7"/>
    <d v="2021-02-05T00:00:00"/>
    <x v="3"/>
    <n v="35"/>
    <n v="0"/>
    <n v="11"/>
    <n v="0"/>
    <n v="0"/>
    <n v="2"/>
    <n v="4"/>
    <x v="12"/>
    <x v="0"/>
    <n v="2.3232501823669804"/>
    <n v="1"/>
    <x v="12"/>
    <n v="3.260335805132617"/>
    <n v="7"/>
    <n v="0"/>
    <n v="0"/>
    <n v="0"/>
    <n v="0"/>
    <n v="0"/>
    <n v="0"/>
    <n v="0"/>
    <x v="0"/>
  </r>
  <r>
    <n v="4023"/>
    <n v="1970"/>
    <x v="8"/>
    <x v="2"/>
    <x v="2"/>
    <x v="1"/>
    <x v="1"/>
    <x v="0"/>
    <x v="1812"/>
    <x v="8"/>
    <n v="1"/>
    <n v="0"/>
    <x v="2"/>
    <d v="2012-09-06T00:00:00"/>
    <x v="617"/>
    <d v="2021-02-05T00:00:00"/>
    <x v="16"/>
    <n v="16"/>
    <n v="17"/>
    <n v="19"/>
    <n v="20"/>
    <n v="21"/>
    <n v="22"/>
    <n v="3"/>
    <x v="9"/>
    <x v="2"/>
    <n v="3.1720439024686247"/>
    <n v="2"/>
    <x v="13"/>
    <n v="1.8914205409546183"/>
    <n v="8"/>
    <n v="0"/>
    <n v="0"/>
    <n v="0"/>
    <n v="0"/>
    <n v="0"/>
    <n v="1"/>
    <n v="0"/>
    <x v="0"/>
  </r>
  <r>
    <n v="304"/>
    <n v="1981"/>
    <x v="28"/>
    <x v="1"/>
    <x v="1"/>
    <x v="3"/>
    <x v="3"/>
    <x v="1"/>
    <x v="1813"/>
    <x v="8"/>
    <n v="1"/>
    <n v="0"/>
    <x v="2"/>
    <d v="2013-12-23T00:00:00"/>
    <x v="48"/>
    <d v="2021-02-05T00:00:00"/>
    <x v="53"/>
    <n v="19"/>
    <n v="3"/>
    <n v="19"/>
    <n v="4"/>
    <n v="5"/>
    <n v="26"/>
    <n v="3"/>
    <x v="9"/>
    <x v="2"/>
    <n v="3.0835651325137237"/>
    <n v="0"/>
    <x v="12"/>
    <n v="2.6903777851883368"/>
    <n v="7"/>
    <n v="0"/>
    <n v="0"/>
    <n v="0"/>
    <n v="0"/>
    <n v="0"/>
    <n v="0"/>
    <n v="0"/>
    <x v="0"/>
  </r>
  <r>
    <n v="10735"/>
    <n v="1971"/>
    <x v="2"/>
    <x v="2"/>
    <x v="2"/>
    <x v="3"/>
    <x v="3"/>
    <x v="1"/>
    <x v="1814"/>
    <x v="8"/>
    <n v="1"/>
    <n v="0"/>
    <x v="2"/>
    <d v="2013-07-31T00:00:00"/>
    <x v="650"/>
    <d v="2021-02-05T00:00:00"/>
    <x v="20"/>
    <n v="14"/>
    <n v="1"/>
    <n v="7"/>
    <n v="2"/>
    <n v="1"/>
    <n v="1"/>
    <n v="1"/>
    <x v="12"/>
    <x v="0"/>
    <n v="2.0221364625111069"/>
    <n v="0"/>
    <x v="13"/>
    <n v="2.0548928750405988"/>
    <n v="9"/>
    <n v="0"/>
    <n v="0"/>
    <n v="0"/>
    <n v="0"/>
    <n v="0"/>
    <n v="0"/>
    <n v="0"/>
    <x v="3"/>
  </r>
  <r>
    <n v="5068"/>
    <n v="1971"/>
    <x v="2"/>
    <x v="2"/>
    <x v="2"/>
    <x v="3"/>
    <x v="3"/>
    <x v="1"/>
    <x v="1814"/>
    <x v="8"/>
    <n v="1"/>
    <n v="0"/>
    <x v="2"/>
    <d v="2013-07-31T00:00:00"/>
    <x v="650"/>
    <d v="2021-02-05T00:00:00"/>
    <x v="20"/>
    <n v="14"/>
    <n v="1"/>
    <n v="7"/>
    <n v="2"/>
    <n v="1"/>
    <n v="1"/>
    <n v="1"/>
    <x v="12"/>
    <x v="0"/>
    <n v="1.7190206922664883"/>
    <n v="0"/>
    <x v="13"/>
    <n v="2.0391293889850819"/>
    <n v="9"/>
    <n v="0"/>
    <n v="0"/>
    <n v="0"/>
    <n v="0"/>
    <n v="0"/>
    <n v="0"/>
    <n v="0"/>
    <x v="0"/>
  </r>
  <r>
    <n v="10207"/>
    <n v="1978"/>
    <x v="37"/>
    <x v="2"/>
    <x v="2"/>
    <x v="0"/>
    <x v="0"/>
    <x v="0"/>
    <x v="1815"/>
    <x v="8"/>
    <n v="1"/>
    <n v="0"/>
    <x v="2"/>
    <d v="2013-06-19T00:00:00"/>
    <x v="270"/>
    <d v="2021-02-05T00:00:00"/>
    <x v="85"/>
    <n v="5"/>
    <n v="1"/>
    <n v="8"/>
    <n v="0"/>
    <n v="0"/>
    <n v="1"/>
    <n v="1"/>
    <x v="1"/>
    <x v="0"/>
    <n v="0.68047650758136013"/>
    <n v="0"/>
    <x v="13"/>
    <n v="2.3660863058682935"/>
    <n v="8"/>
    <n v="0"/>
    <n v="0"/>
    <n v="0"/>
    <n v="0"/>
    <n v="0"/>
    <n v="0"/>
    <n v="0"/>
    <x v="3"/>
  </r>
  <r>
    <n v="4838"/>
    <n v="1978"/>
    <x v="37"/>
    <x v="2"/>
    <x v="2"/>
    <x v="0"/>
    <x v="0"/>
    <x v="0"/>
    <x v="1815"/>
    <x v="8"/>
    <n v="1"/>
    <n v="0"/>
    <x v="2"/>
    <d v="2013-06-19T00:00:00"/>
    <x v="270"/>
    <d v="2021-02-05T00:00:00"/>
    <x v="85"/>
    <n v="5"/>
    <n v="1"/>
    <n v="8"/>
    <n v="0"/>
    <n v="0"/>
    <n v="1"/>
    <n v="1"/>
    <x v="1"/>
    <x v="0"/>
    <n v="1.3528024780224277"/>
    <n v="0"/>
    <x v="13"/>
    <n v="1.9114133879022046"/>
    <n v="8"/>
    <n v="0"/>
    <n v="0"/>
    <n v="0"/>
    <n v="0"/>
    <n v="0"/>
    <n v="0"/>
    <n v="0"/>
    <x v="2"/>
  </r>
  <r>
    <n v="3112"/>
    <n v="1977"/>
    <x v="4"/>
    <x v="1"/>
    <x v="1"/>
    <x v="1"/>
    <x v="1"/>
    <x v="0"/>
    <x v="1816"/>
    <x v="8"/>
    <n v="1"/>
    <n v="0"/>
    <x v="2"/>
    <d v="2013-09-05T00:00:00"/>
    <x v="65"/>
    <d v="2021-02-05T00:00:00"/>
    <x v="38"/>
    <n v="2"/>
    <n v="4"/>
    <n v="9"/>
    <n v="0"/>
    <n v="4"/>
    <n v="5"/>
    <n v="1"/>
    <x v="1"/>
    <x v="0"/>
    <n v="0.88175256354707099"/>
    <n v="0"/>
    <x v="12"/>
    <n v="3.1195814320839621"/>
    <n v="5"/>
    <n v="0"/>
    <n v="0"/>
    <n v="0"/>
    <n v="0"/>
    <n v="0"/>
    <n v="0"/>
    <n v="0"/>
    <x v="0"/>
  </r>
  <r>
    <n v="8140"/>
    <n v="1973"/>
    <x v="3"/>
    <x v="2"/>
    <x v="2"/>
    <x v="0"/>
    <x v="0"/>
    <x v="0"/>
    <x v="1817"/>
    <x v="8"/>
    <n v="1"/>
    <n v="0"/>
    <x v="2"/>
    <d v="2013-10-03T00:00:00"/>
    <x v="427"/>
    <d v="2021-02-05T00:00:00"/>
    <x v="81"/>
    <n v="10"/>
    <n v="14"/>
    <n v="29"/>
    <n v="4"/>
    <n v="2"/>
    <n v="36"/>
    <n v="3"/>
    <x v="12"/>
    <x v="0"/>
    <n v="2.0900994471065242"/>
    <n v="1"/>
    <x v="7"/>
    <n v="3.9014622386921465"/>
    <n v="4"/>
    <n v="0"/>
    <n v="0"/>
    <n v="0"/>
    <n v="0"/>
    <n v="0"/>
    <n v="0"/>
    <n v="0"/>
    <x v="6"/>
  </r>
  <r>
    <n v="1087"/>
    <n v="1975"/>
    <x v="6"/>
    <x v="1"/>
    <x v="1"/>
    <x v="0"/>
    <x v="0"/>
    <x v="0"/>
    <x v="1818"/>
    <x v="8"/>
    <n v="1"/>
    <n v="0"/>
    <x v="2"/>
    <d v="2013-05-22T00:00:00"/>
    <x v="41"/>
    <d v="2021-02-05T00:00:00"/>
    <x v="76"/>
    <n v="16"/>
    <n v="14"/>
    <n v="36"/>
    <n v="37"/>
    <n v="22"/>
    <n v="48"/>
    <n v="3"/>
    <x v="6"/>
    <x v="2"/>
    <n v="4.0259050291067693"/>
    <n v="1"/>
    <x v="13"/>
    <n v="2.0796666932990457"/>
    <n v="9"/>
    <n v="0"/>
    <n v="0"/>
    <n v="0"/>
    <n v="0"/>
    <n v="0"/>
    <n v="1"/>
    <n v="0"/>
    <x v="0"/>
  </r>
  <r>
    <n v="880"/>
    <n v="1966"/>
    <x v="33"/>
    <x v="4"/>
    <x v="3"/>
    <x v="0"/>
    <x v="0"/>
    <x v="0"/>
    <x v="1819"/>
    <x v="8"/>
    <n v="0"/>
    <n v="0"/>
    <x v="1"/>
    <d v="2013-01-16T00:00:00"/>
    <x v="290"/>
    <d v="2021-02-05T00:00:00"/>
    <x v="32"/>
    <n v="2"/>
    <n v="23"/>
    <n v="11"/>
    <n v="8"/>
    <n v="6"/>
    <n v="46"/>
    <n v="1"/>
    <x v="12"/>
    <x v="0"/>
    <n v="2.0450893125132779"/>
    <n v="1"/>
    <x v="13"/>
    <n v="2.387706946731412"/>
    <n v="8"/>
    <n v="0"/>
    <n v="0"/>
    <n v="0"/>
    <n v="0"/>
    <n v="0"/>
    <n v="0"/>
    <n v="0"/>
    <x v="0"/>
  </r>
  <r>
    <n v="524"/>
    <n v="1966"/>
    <x v="33"/>
    <x v="4"/>
    <x v="3"/>
    <x v="0"/>
    <x v="0"/>
    <x v="0"/>
    <x v="1819"/>
    <x v="8"/>
    <n v="0"/>
    <n v="0"/>
    <x v="1"/>
    <d v="2013-01-16T00:00:00"/>
    <x v="290"/>
    <d v="2021-02-05T00:00:00"/>
    <x v="32"/>
    <n v="2"/>
    <n v="23"/>
    <n v="11"/>
    <n v="8"/>
    <n v="6"/>
    <n v="46"/>
    <n v="1"/>
    <x v="12"/>
    <x v="0"/>
    <n v="2.325873695846461"/>
    <n v="1"/>
    <x v="13"/>
    <n v="2.266539728125216"/>
    <n v="8"/>
    <n v="0"/>
    <n v="0"/>
    <n v="0"/>
    <n v="0"/>
    <n v="0"/>
    <n v="0"/>
    <n v="0"/>
    <x v="6"/>
  </r>
  <r>
    <n v="1726"/>
    <n v="1970"/>
    <x v="8"/>
    <x v="2"/>
    <x v="2"/>
    <x v="3"/>
    <x v="3"/>
    <x v="1"/>
    <x v="1820"/>
    <x v="8"/>
    <n v="0"/>
    <n v="0"/>
    <x v="1"/>
    <d v="2013-03-18T00:00:00"/>
    <x v="503"/>
    <d v="2021-02-05T00:00:00"/>
    <x v="12"/>
    <n v="3"/>
    <n v="9"/>
    <n v="15"/>
    <n v="13"/>
    <n v="2"/>
    <n v="39"/>
    <n v="1"/>
    <x v="1"/>
    <x v="0"/>
    <n v="1.1846293160901011"/>
    <n v="1"/>
    <x v="13"/>
    <n v="1.7489830016866599"/>
    <n v="9"/>
    <n v="0"/>
    <n v="0"/>
    <n v="1"/>
    <n v="0"/>
    <n v="0"/>
    <n v="1"/>
    <n v="0"/>
    <x v="0"/>
  </r>
  <r>
    <n v="2826"/>
    <n v="1967"/>
    <x v="51"/>
    <x v="2"/>
    <x v="2"/>
    <x v="1"/>
    <x v="1"/>
    <x v="0"/>
    <x v="1821"/>
    <x v="8"/>
    <n v="2"/>
    <n v="1"/>
    <x v="3"/>
    <d v="2013-10-28T00:00:00"/>
    <x v="194"/>
    <d v="2021-02-05T00:00:00"/>
    <x v="72"/>
    <n v="25"/>
    <n v="0"/>
    <n v="8"/>
    <n v="2"/>
    <n v="0"/>
    <n v="2"/>
    <n v="2"/>
    <x v="12"/>
    <x v="0"/>
    <n v="1.9176548420060526"/>
    <n v="0"/>
    <x v="12"/>
    <n v="3.2608280856617253"/>
    <n v="7"/>
    <n v="0"/>
    <n v="0"/>
    <n v="0"/>
    <n v="0"/>
    <n v="0"/>
    <n v="0"/>
    <n v="0"/>
    <x v="0"/>
  </r>
  <r>
    <n v="6222"/>
    <n v="1967"/>
    <x v="51"/>
    <x v="2"/>
    <x v="2"/>
    <x v="1"/>
    <x v="1"/>
    <x v="0"/>
    <x v="1821"/>
    <x v="8"/>
    <n v="2"/>
    <n v="1"/>
    <x v="3"/>
    <d v="2013-10-28T00:00:00"/>
    <x v="194"/>
    <d v="2021-02-05T00:00:00"/>
    <x v="72"/>
    <n v="25"/>
    <n v="0"/>
    <n v="8"/>
    <n v="2"/>
    <n v="0"/>
    <n v="2"/>
    <n v="2"/>
    <x v="12"/>
    <x v="0"/>
    <n v="2.3121318865966249"/>
    <n v="0"/>
    <x v="12"/>
    <n v="2.8028662647665383"/>
    <n v="7"/>
    <n v="0"/>
    <n v="0"/>
    <n v="0"/>
    <n v="0"/>
    <n v="0"/>
    <n v="0"/>
    <n v="0"/>
    <x v="0"/>
  </r>
  <r>
    <n v="2156"/>
    <n v="1955"/>
    <x v="49"/>
    <x v="0"/>
    <x v="0"/>
    <x v="1"/>
    <x v="1"/>
    <x v="0"/>
    <x v="1822"/>
    <x v="8"/>
    <n v="1"/>
    <n v="1"/>
    <x v="0"/>
    <d v="2012-11-03T00:00:00"/>
    <x v="516"/>
    <d v="2021-02-05T00:00:00"/>
    <x v="75"/>
    <n v="27"/>
    <n v="0"/>
    <n v="10"/>
    <n v="0"/>
    <n v="0"/>
    <n v="4"/>
    <n v="4"/>
    <x v="12"/>
    <x v="0"/>
    <n v="1.6921562830471331"/>
    <n v="0"/>
    <x v="7"/>
    <n v="4.0540682131465209"/>
    <n v="5"/>
    <n v="0"/>
    <n v="0"/>
    <n v="0"/>
    <n v="0"/>
    <n v="0"/>
    <n v="0"/>
    <n v="0"/>
    <x v="0"/>
  </r>
  <r>
    <n v="7736"/>
    <n v="1986"/>
    <x v="22"/>
    <x v="2"/>
    <x v="2"/>
    <x v="1"/>
    <x v="1"/>
    <x v="0"/>
    <x v="1823"/>
    <x v="8"/>
    <n v="1"/>
    <n v="0"/>
    <x v="2"/>
    <d v="2012-10-22T00:00:00"/>
    <x v="554"/>
    <d v="2021-02-05T00:00:00"/>
    <x v="8"/>
    <n v="11"/>
    <n v="7"/>
    <n v="12"/>
    <n v="2"/>
    <n v="2"/>
    <n v="27"/>
    <n v="2"/>
    <x v="12"/>
    <x v="0"/>
    <n v="1.8782599564088192"/>
    <n v="1"/>
    <x v="13"/>
    <n v="1.8447122799140159"/>
    <n v="5"/>
    <n v="0"/>
    <n v="0"/>
    <n v="1"/>
    <n v="0"/>
    <n v="0"/>
    <n v="1"/>
    <n v="0"/>
    <x v="0"/>
  </r>
  <r>
    <n v="7462"/>
    <n v="1954"/>
    <x v="20"/>
    <x v="2"/>
    <x v="2"/>
    <x v="3"/>
    <x v="3"/>
    <x v="1"/>
    <x v="1824"/>
    <x v="8"/>
    <n v="0"/>
    <n v="0"/>
    <x v="1"/>
    <d v="2012-11-24T00:00:00"/>
    <x v="110"/>
    <d v="2021-02-05T00:00:00"/>
    <x v="53"/>
    <n v="68"/>
    <n v="0"/>
    <n v="226"/>
    <n v="51"/>
    <n v="157"/>
    <n v="68"/>
    <n v="3"/>
    <x v="11"/>
    <x v="1"/>
    <n v="9.877109047499772"/>
    <n v="2"/>
    <x v="7"/>
    <n v="4.2725743356329637"/>
    <n v="9"/>
    <n v="0"/>
    <n v="0"/>
    <n v="0"/>
    <n v="0"/>
    <n v="0"/>
    <n v="0"/>
    <n v="0"/>
    <x v="4"/>
  </r>
  <r>
    <n v="8079"/>
    <n v="1982"/>
    <x v="1"/>
    <x v="2"/>
    <x v="2"/>
    <x v="1"/>
    <x v="1"/>
    <x v="0"/>
    <x v="1825"/>
    <x v="8"/>
    <n v="1"/>
    <n v="0"/>
    <x v="2"/>
    <d v="2014-02-26T00:00:00"/>
    <x v="612"/>
    <d v="2021-02-05T00:00:00"/>
    <x v="96"/>
    <n v="3"/>
    <n v="1"/>
    <n v="8"/>
    <n v="23"/>
    <n v="2"/>
    <n v="18"/>
    <n v="3"/>
    <x v="12"/>
    <x v="0"/>
    <n v="1.9093141220822116"/>
    <n v="1"/>
    <x v="12"/>
    <n v="3.2245701353841878"/>
    <n v="3"/>
    <n v="0"/>
    <n v="0"/>
    <n v="0"/>
    <n v="0"/>
    <n v="0"/>
    <n v="0"/>
    <n v="0"/>
    <x v="3"/>
  </r>
  <r>
    <n v="5527"/>
    <n v="1987"/>
    <x v="15"/>
    <x v="2"/>
    <x v="2"/>
    <x v="0"/>
    <x v="0"/>
    <x v="0"/>
    <x v="1826"/>
    <x v="8"/>
    <n v="1"/>
    <n v="0"/>
    <x v="2"/>
    <d v="2013-02-13T00:00:00"/>
    <x v="283"/>
    <d v="2021-02-05T00:00:00"/>
    <x v="30"/>
    <n v="4"/>
    <n v="12"/>
    <n v="11"/>
    <n v="3"/>
    <n v="13"/>
    <n v="15"/>
    <n v="2"/>
    <x v="12"/>
    <x v="0"/>
    <n v="2.0107225843614858"/>
    <n v="0"/>
    <x v="12"/>
    <n v="2.8778591201052532"/>
    <n v="8"/>
    <n v="0"/>
    <n v="0"/>
    <n v="0"/>
    <n v="0"/>
    <n v="0"/>
    <n v="0"/>
    <n v="0"/>
    <x v="0"/>
  </r>
  <r>
    <n v="9460"/>
    <n v="1963"/>
    <x v="52"/>
    <x v="2"/>
    <x v="2"/>
    <x v="1"/>
    <x v="1"/>
    <x v="0"/>
    <x v="1827"/>
    <x v="8"/>
    <n v="0"/>
    <n v="0"/>
    <x v="1"/>
    <d v="2013-04-18T00:00:00"/>
    <x v="91"/>
    <d v="2021-02-05T00:00:00"/>
    <x v="80"/>
    <n v="30"/>
    <n v="3"/>
    <n v="47"/>
    <n v="19"/>
    <n v="21"/>
    <n v="42"/>
    <n v="1"/>
    <x v="9"/>
    <x v="2"/>
    <n v="3.1293544443243761"/>
    <n v="2"/>
    <x v="13"/>
    <n v="1.7221942807803741"/>
    <n v="8"/>
    <n v="0"/>
    <n v="0"/>
    <n v="0"/>
    <n v="0"/>
    <n v="0"/>
    <n v="0"/>
    <n v="0"/>
    <x v="0"/>
  </r>
  <r>
    <n v="3855"/>
    <n v="1963"/>
    <x v="52"/>
    <x v="2"/>
    <x v="2"/>
    <x v="1"/>
    <x v="1"/>
    <x v="0"/>
    <x v="1827"/>
    <x v="8"/>
    <n v="0"/>
    <n v="0"/>
    <x v="1"/>
    <d v="2013-04-18T00:00:00"/>
    <x v="91"/>
    <d v="2021-02-05T00:00:00"/>
    <x v="80"/>
    <n v="30"/>
    <n v="3"/>
    <n v="47"/>
    <n v="19"/>
    <n v="21"/>
    <n v="42"/>
    <n v="1"/>
    <x v="9"/>
    <x v="2"/>
    <n v="2.975819415110124"/>
    <n v="2"/>
    <x v="13"/>
    <n v="1.8925023373246253"/>
    <n v="8"/>
    <n v="0"/>
    <n v="0"/>
    <n v="0"/>
    <n v="0"/>
    <n v="0"/>
    <n v="0"/>
    <n v="0"/>
    <x v="4"/>
  </r>
  <r>
    <n v="2686"/>
    <n v="1969"/>
    <x v="16"/>
    <x v="4"/>
    <x v="3"/>
    <x v="0"/>
    <x v="0"/>
    <x v="0"/>
    <x v="1828"/>
    <x v="8"/>
    <n v="0"/>
    <n v="0"/>
    <x v="1"/>
    <d v="2013-10-21T00:00:00"/>
    <x v="320"/>
    <d v="2021-02-05T00:00:00"/>
    <x v="92"/>
    <n v="0"/>
    <n v="1"/>
    <n v="4"/>
    <n v="15"/>
    <n v="1"/>
    <n v="5"/>
    <n v="1"/>
    <x v="1"/>
    <x v="0"/>
    <n v="0.67242538605462643"/>
    <n v="0"/>
    <x v="13"/>
    <n v="2.3443725357598391"/>
    <n v="7"/>
    <n v="0"/>
    <n v="0"/>
    <n v="0"/>
    <n v="0"/>
    <n v="0"/>
    <n v="0"/>
    <n v="0"/>
    <x v="6"/>
  </r>
  <r>
    <n v="2292"/>
    <n v="1985"/>
    <x v="24"/>
    <x v="2"/>
    <x v="2"/>
    <x v="3"/>
    <x v="3"/>
    <x v="1"/>
    <x v="1829"/>
    <x v="8"/>
    <n v="1"/>
    <n v="0"/>
    <x v="2"/>
    <d v="2013-08-02T00:00:00"/>
    <x v="443"/>
    <d v="2021-02-05T00:00:00"/>
    <x v="34"/>
    <n v="5"/>
    <n v="4"/>
    <n v="8"/>
    <n v="2"/>
    <n v="0"/>
    <n v="5"/>
    <n v="1"/>
    <x v="1"/>
    <x v="0"/>
    <n v="1.3983482983436366"/>
    <n v="0"/>
    <x v="12"/>
    <n v="2.8097166040820531"/>
    <n v="5"/>
    <n v="0"/>
    <n v="0"/>
    <n v="0"/>
    <n v="0"/>
    <n v="0"/>
    <n v="0"/>
    <n v="0"/>
    <x v="0"/>
  </r>
  <r>
    <n v="4817"/>
    <n v="1956"/>
    <x v="27"/>
    <x v="2"/>
    <x v="2"/>
    <x v="2"/>
    <x v="2"/>
    <x v="1"/>
    <x v="1830"/>
    <x v="8"/>
    <n v="0"/>
    <n v="0"/>
    <x v="1"/>
    <d v="2012-08-04T00:00:00"/>
    <x v="1"/>
    <d v="2021-02-05T00:00:00"/>
    <x v="42"/>
    <n v="3"/>
    <n v="2"/>
    <n v="7"/>
    <n v="0"/>
    <n v="4"/>
    <n v="2"/>
    <n v="1"/>
    <x v="1"/>
    <x v="0"/>
    <n v="0.90183619637496337"/>
    <n v="0"/>
    <x v="13"/>
    <n v="1.8593171038773941"/>
    <n v="8"/>
    <n v="0"/>
    <n v="0"/>
    <n v="0"/>
    <n v="0"/>
    <n v="0"/>
    <n v="0"/>
    <n v="0"/>
    <x v="0"/>
  </r>
  <r>
    <n v="11148"/>
    <n v="1975"/>
    <x v="6"/>
    <x v="2"/>
    <x v="2"/>
    <x v="0"/>
    <x v="0"/>
    <x v="0"/>
    <x v="1831"/>
    <x v="8"/>
    <n v="1"/>
    <n v="0"/>
    <x v="2"/>
    <d v="2013-05-19T00:00:00"/>
    <x v="424"/>
    <d v="2021-02-05T00:00:00"/>
    <x v="5"/>
    <n v="2"/>
    <n v="1"/>
    <n v="4"/>
    <n v="3"/>
    <n v="1"/>
    <n v="2"/>
    <n v="1"/>
    <x v="1"/>
    <x v="0"/>
    <n v="1.2501410713700947"/>
    <n v="0"/>
    <x v="13"/>
    <n v="1.7332687161008282"/>
    <n v="8"/>
    <n v="0"/>
    <n v="0"/>
    <n v="0"/>
    <n v="0"/>
    <n v="0"/>
    <n v="0"/>
    <n v="0"/>
    <x v="0"/>
  </r>
  <r>
    <n v="255"/>
    <n v="1951"/>
    <x v="17"/>
    <x v="2"/>
    <x v="2"/>
    <x v="2"/>
    <x v="2"/>
    <x v="1"/>
    <x v="1832"/>
    <x v="8"/>
    <n v="1"/>
    <n v="1"/>
    <x v="0"/>
    <d v="2014-03-30T00:00:00"/>
    <x v="603"/>
    <d v="2021-02-05T00:00:00"/>
    <x v="0"/>
    <n v="17"/>
    <n v="0"/>
    <n v="2"/>
    <n v="0"/>
    <n v="0"/>
    <n v="2"/>
    <n v="2"/>
    <x v="1"/>
    <x v="0"/>
    <n v="0.91915357990978075"/>
    <n v="0"/>
    <x v="12"/>
    <n v="2.8395400536316"/>
    <n v="6"/>
    <n v="0"/>
    <n v="0"/>
    <n v="0"/>
    <n v="0"/>
    <n v="0"/>
    <n v="0"/>
    <n v="1"/>
    <x v="0"/>
  </r>
  <r>
    <n v="89"/>
    <n v="1975"/>
    <x v="6"/>
    <x v="3"/>
    <x v="1"/>
    <x v="1"/>
    <x v="1"/>
    <x v="0"/>
    <x v="1833"/>
    <x v="8"/>
    <n v="1"/>
    <n v="0"/>
    <x v="2"/>
    <d v="2013-12-09T00:00:00"/>
    <x v="230"/>
    <d v="2021-02-05T00:00:00"/>
    <x v="92"/>
    <n v="5"/>
    <n v="9"/>
    <n v="20"/>
    <n v="6"/>
    <n v="8"/>
    <n v="21"/>
    <n v="2"/>
    <x v="12"/>
    <x v="0"/>
    <n v="2.3134766434018488"/>
    <n v="0"/>
    <x v="7"/>
    <n v="4.1721404666460007"/>
    <n v="6"/>
    <n v="0"/>
    <n v="0"/>
    <n v="0"/>
    <n v="0"/>
    <n v="0"/>
    <n v="0"/>
    <n v="0"/>
    <x v="3"/>
  </r>
  <r>
    <n v="10779"/>
    <n v="1983"/>
    <x v="10"/>
    <x v="2"/>
    <x v="2"/>
    <x v="3"/>
    <x v="3"/>
    <x v="1"/>
    <x v="1834"/>
    <x v="8"/>
    <n v="0"/>
    <n v="0"/>
    <x v="1"/>
    <d v="2014-04-13T00:00:00"/>
    <x v="474"/>
    <d v="2021-02-05T00:00:00"/>
    <x v="22"/>
    <n v="15"/>
    <n v="5"/>
    <n v="14"/>
    <n v="0"/>
    <n v="4"/>
    <n v="11"/>
    <n v="1"/>
    <x v="1"/>
    <x v="0"/>
    <n v="0.87636505095689554"/>
    <n v="0"/>
    <x v="12"/>
    <n v="2.6303929735299532"/>
    <n v="7"/>
    <n v="0"/>
    <n v="0"/>
    <n v="0"/>
    <n v="0"/>
    <n v="0"/>
    <n v="0"/>
    <n v="0"/>
    <x v="0"/>
  </r>
  <r>
    <n v="954"/>
    <n v="1960"/>
    <x v="11"/>
    <x v="4"/>
    <x v="3"/>
    <x v="4"/>
    <x v="4"/>
    <x v="1"/>
    <x v="1835"/>
    <x v="8"/>
    <n v="0"/>
    <n v="0"/>
    <x v="1"/>
    <d v="2014-03-27T00:00:00"/>
    <x v="651"/>
    <d v="2021-02-05T00:00:00"/>
    <x v="24"/>
    <n v="3"/>
    <n v="3"/>
    <n v="24"/>
    <n v="34"/>
    <n v="7"/>
    <n v="31"/>
    <n v="1"/>
    <x v="12"/>
    <x v="0"/>
    <n v="1.6670505420770327"/>
    <n v="1"/>
    <x v="12"/>
    <n v="3.1399761621152154"/>
    <n v="5"/>
    <n v="0"/>
    <n v="0"/>
    <n v="0"/>
    <n v="0"/>
    <n v="0"/>
    <n v="0"/>
    <n v="0"/>
    <x v="6"/>
  </r>
  <r>
    <n v="7629"/>
    <n v="1977"/>
    <x v="4"/>
    <x v="2"/>
    <x v="2"/>
    <x v="1"/>
    <x v="1"/>
    <x v="0"/>
    <x v="1836"/>
    <x v="8"/>
    <n v="1"/>
    <n v="1"/>
    <x v="0"/>
    <d v="2014-05-08T00:00:00"/>
    <x v="61"/>
    <d v="2021-02-05T00:00:00"/>
    <x v="26"/>
    <n v="5"/>
    <n v="3"/>
    <n v="9"/>
    <n v="6"/>
    <n v="2"/>
    <n v="6"/>
    <n v="2"/>
    <x v="12"/>
    <x v="0"/>
    <n v="2.2873924711484475"/>
    <n v="0"/>
    <x v="12"/>
    <n v="3.0773065015433452"/>
    <n v="7"/>
    <n v="0"/>
    <n v="0"/>
    <n v="0"/>
    <n v="0"/>
    <n v="0"/>
    <n v="0"/>
    <n v="0"/>
    <x v="0"/>
  </r>
  <r>
    <n v="4557"/>
    <n v="1970"/>
    <x v="8"/>
    <x v="2"/>
    <x v="2"/>
    <x v="0"/>
    <x v="0"/>
    <x v="0"/>
    <x v="1837"/>
    <x v="8"/>
    <n v="1"/>
    <n v="0"/>
    <x v="2"/>
    <d v="2013-10-04T00:00:00"/>
    <x v="83"/>
    <d v="2021-02-05T00:00:00"/>
    <x v="86"/>
    <n v="10"/>
    <n v="7"/>
    <n v="19"/>
    <n v="8"/>
    <n v="2"/>
    <n v="21"/>
    <n v="2"/>
    <x v="12"/>
    <x v="0"/>
    <n v="2.1171332266168181"/>
    <n v="2"/>
    <x v="13"/>
    <n v="2.1735466829399819"/>
    <n v="6"/>
    <n v="0"/>
    <n v="0"/>
    <n v="0"/>
    <n v="0"/>
    <n v="0"/>
    <n v="0"/>
    <n v="0"/>
    <x v="3"/>
  </r>
  <r>
    <n v="1143"/>
    <n v="1972"/>
    <x v="38"/>
    <x v="2"/>
    <x v="2"/>
    <x v="1"/>
    <x v="1"/>
    <x v="0"/>
    <x v="1838"/>
    <x v="8"/>
    <n v="1"/>
    <n v="0"/>
    <x v="2"/>
    <d v="2013-08-08T00:00:00"/>
    <x v="479"/>
    <d v="2021-02-05T00:00:00"/>
    <x v="82"/>
    <n v="7"/>
    <n v="10"/>
    <n v="13"/>
    <n v="3"/>
    <n v="11"/>
    <n v="11"/>
    <n v="2"/>
    <x v="12"/>
    <x v="0"/>
    <n v="2.284735128531787"/>
    <n v="0"/>
    <x v="12"/>
    <n v="3.0427826033965455"/>
    <n v="7"/>
    <n v="0"/>
    <n v="0"/>
    <n v="0"/>
    <n v="0"/>
    <n v="0"/>
    <n v="0"/>
    <n v="0"/>
    <x v="4"/>
  </r>
  <r>
    <n v="9592"/>
    <n v="1983"/>
    <x v="10"/>
    <x v="2"/>
    <x v="2"/>
    <x v="0"/>
    <x v="0"/>
    <x v="0"/>
    <x v="1839"/>
    <x v="8"/>
    <n v="1"/>
    <n v="0"/>
    <x v="2"/>
    <d v="2013-06-30T00:00:00"/>
    <x v="582"/>
    <d v="2021-02-05T00:00:00"/>
    <x v="81"/>
    <n v="11"/>
    <n v="2"/>
    <n v="9"/>
    <n v="3"/>
    <n v="0"/>
    <n v="8"/>
    <n v="2"/>
    <x v="12"/>
    <x v="0"/>
    <n v="2.3773179033974232"/>
    <n v="0"/>
    <x v="12"/>
    <n v="3.2523351593613952"/>
    <n v="8"/>
    <n v="0"/>
    <n v="0"/>
    <n v="0"/>
    <n v="0"/>
    <n v="0"/>
    <n v="0"/>
    <n v="0"/>
    <x v="0"/>
  </r>
  <r>
    <n v="8430"/>
    <n v="1957"/>
    <x v="50"/>
    <x v="2"/>
    <x v="2"/>
    <x v="0"/>
    <x v="0"/>
    <x v="0"/>
    <x v="1840"/>
    <x v="8"/>
    <n v="0"/>
    <n v="1"/>
    <x v="2"/>
    <d v="2012-12-24T00:00:00"/>
    <x v="491"/>
    <d v="2021-02-05T00:00:00"/>
    <x v="15"/>
    <n v="9"/>
    <n v="0"/>
    <n v="6"/>
    <n v="3"/>
    <n v="1"/>
    <n v="3"/>
    <n v="1"/>
    <x v="0"/>
    <x v="0"/>
    <n v="-0.15043986555280303"/>
    <n v="0"/>
    <x v="12"/>
    <n v="3.353137123827981"/>
    <n v="5"/>
    <n v="0"/>
    <n v="0"/>
    <n v="0"/>
    <n v="0"/>
    <n v="0"/>
    <n v="0"/>
    <n v="0"/>
    <x v="6"/>
  </r>
  <r>
    <n v="8619"/>
    <n v="1957"/>
    <x v="50"/>
    <x v="2"/>
    <x v="2"/>
    <x v="0"/>
    <x v="0"/>
    <x v="0"/>
    <x v="1840"/>
    <x v="8"/>
    <n v="0"/>
    <n v="1"/>
    <x v="2"/>
    <d v="2012-12-24T00:00:00"/>
    <x v="491"/>
    <d v="2021-02-05T00:00:00"/>
    <x v="15"/>
    <n v="9"/>
    <n v="0"/>
    <n v="6"/>
    <n v="3"/>
    <n v="1"/>
    <n v="3"/>
    <n v="1"/>
    <x v="0"/>
    <x v="0"/>
    <n v="0.30627281139015239"/>
    <n v="0"/>
    <x v="12"/>
    <n v="3.3882645573969556"/>
    <n v="5"/>
    <n v="0"/>
    <n v="0"/>
    <n v="0"/>
    <n v="0"/>
    <n v="0"/>
    <n v="0"/>
    <n v="0"/>
    <x v="0"/>
  </r>
  <r>
    <n v="4328"/>
    <n v="1986"/>
    <x v="22"/>
    <x v="3"/>
    <x v="1"/>
    <x v="1"/>
    <x v="1"/>
    <x v="0"/>
    <x v="1841"/>
    <x v="8"/>
    <n v="1"/>
    <n v="0"/>
    <x v="2"/>
    <d v="2013-09-07T00:00:00"/>
    <x v="522"/>
    <d v="2021-02-05T00:00:00"/>
    <x v="6"/>
    <n v="5"/>
    <n v="1"/>
    <n v="7"/>
    <n v="17"/>
    <n v="14"/>
    <n v="11"/>
    <n v="2"/>
    <x v="12"/>
    <x v="0"/>
    <n v="2.1168018652559466"/>
    <n v="1"/>
    <x v="12"/>
    <n v="3.3800203213453659"/>
    <n v="6"/>
    <n v="0"/>
    <n v="0"/>
    <n v="0"/>
    <n v="0"/>
    <n v="0"/>
    <n v="0"/>
    <n v="0"/>
    <x v="0"/>
  </r>
  <r>
    <n v="9862"/>
    <n v="1969"/>
    <x v="16"/>
    <x v="2"/>
    <x v="2"/>
    <x v="0"/>
    <x v="0"/>
    <x v="0"/>
    <x v="1842"/>
    <x v="8"/>
    <n v="1"/>
    <n v="0"/>
    <x v="2"/>
    <d v="2013-11-14T00:00:00"/>
    <x v="277"/>
    <d v="2021-02-05T00:00:00"/>
    <x v="2"/>
    <n v="1"/>
    <n v="6"/>
    <n v="7"/>
    <n v="11"/>
    <n v="5"/>
    <n v="3"/>
    <n v="2"/>
    <x v="12"/>
    <x v="0"/>
    <n v="1.9801152082651745"/>
    <n v="0"/>
    <x v="12"/>
    <n v="3.2250187994868269"/>
    <n v="6"/>
    <n v="0"/>
    <n v="0"/>
    <n v="0"/>
    <n v="0"/>
    <n v="0"/>
    <n v="0"/>
    <n v="0"/>
    <x v="4"/>
  </r>
  <r>
    <n v="7141"/>
    <n v="1986"/>
    <x v="22"/>
    <x v="1"/>
    <x v="1"/>
    <x v="3"/>
    <x v="3"/>
    <x v="1"/>
    <x v="1843"/>
    <x v="8"/>
    <n v="1"/>
    <n v="0"/>
    <x v="2"/>
    <d v="2012-12-29T00:00:00"/>
    <x v="647"/>
    <d v="2021-02-05T00:00:00"/>
    <x v="91"/>
    <n v="88"/>
    <n v="10"/>
    <n v="46"/>
    <n v="2"/>
    <n v="3"/>
    <n v="64"/>
    <n v="4"/>
    <x v="8"/>
    <x v="2"/>
    <n v="4.7378942025849833"/>
    <n v="1"/>
    <x v="13"/>
    <n v="2.3573840904878898"/>
    <n v="10"/>
    <n v="0"/>
    <n v="0"/>
    <n v="0"/>
    <n v="0"/>
    <n v="0"/>
    <n v="1"/>
    <n v="0"/>
    <x v="0"/>
  </r>
  <r>
    <n v="905"/>
    <n v="1986"/>
    <x v="22"/>
    <x v="2"/>
    <x v="2"/>
    <x v="2"/>
    <x v="2"/>
    <x v="1"/>
    <x v="1844"/>
    <x v="8"/>
    <n v="1"/>
    <n v="0"/>
    <x v="2"/>
    <d v="2013-10-22T00:00:00"/>
    <x v="400"/>
    <d v="2021-02-05T00:00:00"/>
    <x v="75"/>
    <n v="7"/>
    <n v="17"/>
    <n v="18"/>
    <n v="6"/>
    <n v="10"/>
    <n v="26"/>
    <n v="4"/>
    <x v="6"/>
    <x v="2"/>
    <n v="4.1649508768491748"/>
    <n v="0"/>
    <x v="12"/>
    <n v="2.8191928948288307"/>
    <n v="8"/>
    <n v="0"/>
    <n v="0"/>
    <n v="0"/>
    <n v="0"/>
    <n v="0"/>
    <n v="0"/>
    <n v="0"/>
    <x v="3"/>
  </r>
  <r>
    <n v="2549"/>
    <n v="1983"/>
    <x v="10"/>
    <x v="0"/>
    <x v="0"/>
    <x v="0"/>
    <x v="0"/>
    <x v="0"/>
    <x v="1845"/>
    <x v="8"/>
    <n v="1"/>
    <n v="0"/>
    <x v="2"/>
    <d v="2013-07-21T00:00:00"/>
    <x v="326"/>
    <d v="2021-02-05T00:00:00"/>
    <x v="67"/>
    <n v="17"/>
    <n v="0"/>
    <n v="9"/>
    <n v="0"/>
    <n v="0"/>
    <n v="1"/>
    <n v="1"/>
    <x v="1"/>
    <x v="0"/>
    <n v="0.91001504316244652"/>
    <n v="0"/>
    <x v="12"/>
    <n v="3.0061679308699767"/>
    <n v="9"/>
    <n v="0"/>
    <n v="0"/>
    <n v="0"/>
    <n v="0"/>
    <n v="0"/>
    <n v="0"/>
    <n v="0"/>
    <x v="0"/>
  </r>
  <r>
    <n v="3623"/>
    <n v="1976"/>
    <x v="0"/>
    <x v="2"/>
    <x v="2"/>
    <x v="0"/>
    <x v="0"/>
    <x v="0"/>
    <x v="1846"/>
    <x v="8"/>
    <n v="1"/>
    <n v="0"/>
    <x v="2"/>
    <d v="2014-06-11T00:00:00"/>
    <x v="652"/>
    <d v="2021-02-05T00:00:00"/>
    <x v="74"/>
    <n v="4"/>
    <n v="0"/>
    <n v="16"/>
    <n v="17"/>
    <n v="4"/>
    <n v="4"/>
    <n v="3"/>
    <x v="6"/>
    <x v="2"/>
    <n v="3.7385251274382636"/>
    <n v="0"/>
    <x v="12"/>
    <n v="2.8047903380338886"/>
    <n v="7"/>
    <n v="0"/>
    <n v="0"/>
    <n v="0"/>
    <n v="0"/>
    <n v="0"/>
    <n v="0"/>
    <n v="0"/>
    <x v="2"/>
  </r>
  <r>
    <n v="6856"/>
    <n v="1979"/>
    <x v="30"/>
    <x v="2"/>
    <x v="2"/>
    <x v="0"/>
    <x v="0"/>
    <x v="0"/>
    <x v="1847"/>
    <x v="8"/>
    <n v="1"/>
    <n v="0"/>
    <x v="2"/>
    <d v="2012-09-03T00:00:00"/>
    <x v="394"/>
    <d v="2021-02-05T00:00:00"/>
    <x v="20"/>
    <n v="14"/>
    <n v="0"/>
    <n v="23"/>
    <n v="4"/>
    <n v="5"/>
    <n v="19"/>
    <n v="3"/>
    <x v="9"/>
    <x v="2"/>
    <n v="2.827049783259985"/>
    <n v="0"/>
    <x v="12"/>
    <n v="3.0785606107333447"/>
    <n v="9"/>
    <n v="0"/>
    <n v="0"/>
    <n v="0"/>
    <n v="0"/>
    <n v="0"/>
    <n v="1"/>
    <n v="0"/>
    <x v="5"/>
  </r>
  <r>
    <n v="5371"/>
    <n v="1989"/>
    <x v="35"/>
    <x v="2"/>
    <x v="2"/>
    <x v="3"/>
    <x v="3"/>
    <x v="1"/>
    <x v="1848"/>
    <x v="8"/>
    <n v="1"/>
    <n v="0"/>
    <x v="2"/>
    <d v="2014-04-08T00:00:00"/>
    <x v="173"/>
    <d v="2021-02-05T00:00:00"/>
    <x v="66"/>
    <n v="6"/>
    <n v="16"/>
    <n v="24"/>
    <n v="11"/>
    <n v="0"/>
    <n v="34"/>
    <n v="2"/>
    <x v="9"/>
    <x v="2"/>
    <n v="2.9130260437317861"/>
    <n v="1"/>
    <x v="13"/>
    <n v="2.0087710480896122"/>
    <n v="7"/>
    <n v="0"/>
    <n v="0"/>
    <n v="1"/>
    <n v="0"/>
    <n v="0"/>
    <n v="1"/>
    <n v="0"/>
    <x v="0"/>
  </r>
  <r>
    <n v="5585"/>
    <n v="1972"/>
    <x v="38"/>
    <x v="2"/>
    <x v="2"/>
    <x v="3"/>
    <x v="3"/>
    <x v="1"/>
    <x v="1849"/>
    <x v="8"/>
    <n v="1"/>
    <n v="0"/>
    <x v="2"/>
    <d v="2013-04-20T00:00:00"/>
    <x v="76"/>
    <d v="2021-02-05T00:00:00"/>
    <x v="17"/>
    <n v="12"/>
    <n v="2"/>
    <n v="17"/>
    <n v="6"/>
    <n v="1"/>
    <n v="10"/>
    <n v="2"/>
    <x v="12"/>
    <x v="0"/>
    <n v="1.7609327530737429"/>
    <n v="0"/>
    <x v="12"/>
    <n v="2.874348495460457"/>
    <n v="8"/>
    <n v="0"/>
    <n v="0"/>
    <n v="0"/>
    <n v="0"/>
    <n v="0"/>
    <n v="1"/>
    <n v="0"/>
    <x v="4"/>
  </r>
  <r>
    <n v="6770"/>
    <n v="1985"/>
    <x v="24"/>
    <x v="2"/>
    <x v="2"/>
    <x v="1"/>
    <x v="1"/>
    <x v="0"/>
    <x v="1850"/>
    <x v="8"/>
    <n v="1"/>
    <n v="0"/>
    <x v="2"/>
    <d v="2013-08-20T00:00:00"/>
    <x v="163"/>
    <d v="2021-02-05T00:00:00"/>
    <x v="9"/>
    <n v="5"/>
    <n v="13"/>
    <n v="14"/>
    <n v="0"/>
    <n v="5"/>
    <n v="31"/>
    <n v="2"/>
    <x v="12"/>
    <x v="0"/>
    <n v="1.8187425038156033"/>
    <n v="1"/>
    <x v="13"/>
    <n v="2.2523504374291572"/>
    <n v="6"/>
    <n v="0"/>
    <n v="0"/>
    <n v="1"/>
    <n v="0"/>
    <n v="0"/>
    <n v="1"/>
    <n v="0"/>
    <x v="1"/>
  </r>
  <r>
    <n v="4066"/>
    <n v="1978"/>
    <x v="37"/>
    <x v="3"/>
    <x v="1"/>
    <x v="2"/>
    <x v="2"/>
    <x v="1"/>
    <x v="1851"/>
    <x v="8"/>
    <n v="1"/>
    <n v="0"/>
    <x v="2"/>
    <d v="2014-05-11T00:00:00"/>
    <x v="90"/>
    <d v="2021-02-05T00:00:00"/>
    <x v="78"/>
    <n v="1"/>
    <n v="5"/>
    <n v="8"/>
    <n v="4"/>
    <n v="8"/>
    <n v="20"/>
    <n v="2"/>
    <x v="12"/>
    <x v="0"/>
    <n v="2.2203875630086705"/>
    <n v="1"/>
    <x v="13"/>
    <n v="1.899318901879836"/>
    <n v="6"/>
    <n v="0"/>
    <n v="0"/>
    <n v="0"/>
    <n v="0"/>
    <n v="0"/>
    <n v="0"/>
    <n v="0"/>
    <x v="0"/>
  </r>
  <r>
    <n v="4961"/>
    <n v="1974"/>
    <x v="9"/>
    <x v="1"/>
    <x v="1"/>
    <x v="0"/>
    <x v="0"/>
    <x v="0"/>
    <x v="1852"/>
    <x v="8"/>
    <n v="1"/>
    <n v="0"/>
    <x v="2"/>
    <d v="2014-01-21T00:00:00"/>
    <x v="271"/>
    <d v="2021-02-05T00:00:00"/>
    <x v="68"/>
    <n v="29"/>
    <n v="0"/>
    <n v="25"/>
    <n v="2"/>
    <n v="2"/>
    <n v="3"/>
    <n v="4"/>
    <x v="12"/>
    <x v="0"/>
    <n v="1.7450917536433259"/>
    <n v="1"/>
    <x v="7"/>
    <n v="4.2793637732390355"/>
    <n v="4"/>
    <n v="0"/>
    <n v="0"/>
    <n v="0"/>
    <n v="0"/>
    <n v="0"/>
    <n v="0"/>
    <n v="0"/>
    <x v="0"/>
  </r>
  <r>
    <n v="1987"/>
    <n v="1987"/>
    <x v="15"/>
    <x v="4"/>
    <x v="3"/>
    <x v="3"/>
    <x v="3"/>
    <x v="1"/>
    <x v="1853"/>
    <x v="8"/>
    <n v="1"/>
    <n v="0"/>
    <x v="2"/>
    <d v="2013-09-25T00:00:00"/>
    <x v="566"/>
    <d v="2021-02-05T00:00:00"/>
    <x v="94"/>
    <n v="1"/>
    <n v="10"/>
    <n v="11"/>
    <n v="19"/>
    <n v="3"/>
    <n v="15"/>
    <n v="2"/>
    <x v="12"/>
    <x v="0"/>
    <n v="1.635420508424408"/>
    <n v="0"/>
    <x v="12"/>
    <n v="3.0654933932521558"/>
    <n v="6"/>
    <n v="0"/>
    <n v="0"/>
    <n v="0"/>
    <n v="0"/>
    <n v="0"/>
    <n v="0"/>
    <n v="0"/>
    <x v="0"/>
  </r>
  <r>
    <n v="1458"/>
    <n v="1982"/>
    <x v="1"/>
    <x v="1"/>
    <x v="1"/>
    <x v="1"/>
    <x v="1"/>
    <x v="0"/>
    <x v="1854"/>
    <x v="8"/>
    <n v="1"/>
    <n v="0"/>
    <x v="2"/>
    <d v="2014-01-07T00:00:00"/>
    <x v="78"/>
    <d v="2021-02-05T00:00:00"/>
    <x v="85"/>
    <n v="8"/>
    <n v="3"/>
    <n v="19"/>
    <n v="3"/>
    <n v="3"/>
    <n v="8"/>
    <n v="3"/>
    <x v="9"/>
    <x v="2"/>
    <n v="3.3238432969716833"/>
    <n v="0"/>
    <x v="12"/>
    <n v="2.6086669603147268"/>
    <n v="6"/>
    <n v="0"/>
    <n v="0"/>
    <n v="0"/>
    <n v="0"/>
    <n v="0"/>
    <n v="0"/>
    <n v="0"/>
    <x v="0"/>
  </r>
  <r>
    <n v="5316"/>
    <n v="1976"/>
    <x v="0"/>
    <x v="1"/>
    <x v="1"/>
    <x v="0"/>
    <x v="0"/>
    <x v="0"/>
    <x v="1855"/>
    <x v="8"/>
    <n v="0"/>
    <n v="0"/>
    <x v="1"/>
    <d v="2013-07-04T00:00:00"/>
    <x v="233"/>
    <d v="2021-02-05T00:00:00"/>
    <x v="65"/>
    <n v="36"/>
    <n v="4"/>
    <n v="18"/>
    <n v="6"/>
    <n v="2"/>
    <n v="18"/>
    <n v="1"/>
    <x v="12"/>
    <x v="0"/>
    <n v="1.9833543583797584"/>
    <n v="0"/>
    <x v="7"/>
    <n v="3.8975385055987237"/>
    <n v="7"/>
    <n v="0"/>
    <n v="0"/>
    <n v="0"/>
    <n v="0"/>
    <n v="0"/>
    <n v="0"/>
    <n v="0"/>
    <x v="0"/>
  </r>
  <r>
    <n v="3865"/>
    <n v="1977"/>
    <x v="4"/>
    <x v="3"/>
    <x v="1"/>
    <x v="0"/>
    <x v="0"/>
    <x v="0"/>
    <x v="1856"/>
    <x v="8"/>
    <n v="0"/>
    <n v="0"/>
    <x v="1"/>
    <d v="2013-04-30T00:00:00"/>
    <x v="653"/>
    <d v="2021-02-05T00:00:00"/>
    <x v="70"/>
    <n v="2"/>
    <n v="12"/>
    <n v="10"/>
    <n v="6"/>
    <n v="13"/>
    <n v="30"/>
    <n v="1"/>
    <x v="9"/>
    <x v="2"/>
    <n v="3.3761520740135085"/>
    <n v="1"/>
    <x v="13"/>
    <n v="2.1516264059837726"/>
    <n v="8"/>
    <n v="0"/>
    <n v="0"/>
    <n v="0"/>
    <n v="0"/>
    <n v="0"/>
    <n v="1"/>
    <n v="0"/>
    <x v="4"/>
  </r>
  <r>
    <n v="793"/>
    <n v="1973"/>
    <x v="3"/>
    <x v="2"/>
    <x v="2"/>
    <x v="1"/>
    <x v="1"/>
    <x v="0"/>
    <x v="1857"/>
    <x v="8"/>
    <n v="1"/>
    <n v="0"/>
    <x v="2"/>
    <d v="2012-10-06T00:00:00"/>
    <x v="304"/>
    <d v="2021-02-05T00:00:00"/>
    <x v="50"/>
    <n v="18"/>
    <n v="3"/>
    <n v="17"/>
    <n v="3"/>
    <n v="0"/>
    <n v="4"/>
    <n v="1"/>
    <x v="12"/>
    <x v="0"/>
    <n v="1.9749128524540038"/>
    <n v="0"/>
    <x v="12"/>
    <n v="2.9754186163297724"/>
    <n v="9"/>
    <n v="0"/>
    <n v="0"/>
    <n v="0"/>
    <n v="0"/>
    <n v="0"/>
    <n v="0"/>
    <n v="0"/>
    <x v="6"/>
  </r>
  <r>
    <n v="49"/>
    <n v="1970"/>
    <x v="8"/>
    <x v="2"/>
    <x v="2"/>
    <x v="3"/>
    <x v="3"/>
    <x v="1"/>
    <x v="1858"/>
    <x v="8"/>
    <n v="1"/>
    <n v="0"/>
    <x v="2"/>
    <d v="2014-05-11T00:00:00"/>
    <x v="90"/>
    <d v="2021-02-05T00:00:00"/>
    <x v="98"/>
    <n v="2"/>
    <n v="3"/>
    <n v="6"/>
    <n v="4"/>
    <n v="1"/>
    <n v="9"/>
    <n v="1"/>
    <x v="1"/>
    <x v="0"/>
    <n v="1.0789207621383481"/>
    <n v="1"/>
    <x v="13"/>
    <n v="2.006360036429919"/>
    <n v="7"/>
    <n v="0"/>
    <n v="0"/>
    <n v="0"/>
    <n v="0"/>
    <n v="0"/>
    <n v="0"/>
    <n v="0"/>
    <x v="4"/>
  </r>
  <r>
    <n v="4973"/>
    <n v="1970"/>
    <x v="8"/>
    <x v="2"/>
    <x v="2"/>
    <x v="3"/>
    <x v="3"/>
    <x v="1"/>
    <x v="1858"/>
    <x v="8"/>
    <n v="1"/>
    <n v="0"/>
    <x v="2"/>
    <d v="2014-05-11T00:00:00"/>
    <x v="90"/>
    <d v="2021-02-05T00:00:00"/>
    <x v="98"/>
    <n v="2"/>
    <n v="3"/>
    <n v="6"/>
    <n v="4"/>
    <n v="1"/>
    <n v="9"/>
    <n v="1"/>
    <x v="1"/>
    <x v="0"/>
    <n v="1.0785491306568071"/>
    <n v="1"/>
    <x v="13"/>
    <n v="1.6309937689574248"/>
    <n v="7"/>
    <n v="0"/>
    <n v="0"/>
    <n v="0"/>
    <n v="0"/>
    <n v="0"/>
    <n v="0"/>
    <n v="0"/>
    <x v="4"/>
  </r>
  <r>
    <n v="503"/>
    <n v="1985"/>
    <x v="24"/>
    <x v="1"/>
    <x v="1"/>
    <x v="1"/>
    <x v="1"/>
    <x v="0"/>
    <x v="1859"/>
    <x v="8"/>
    <n v="1"/>
    <n v="0"/>
    <x v="2"/>
    <d v="2013-03-12T00:00:00"/>
    <x v="11"/>
    <d v="2021-02-05T00:00:00"/>
    <x v="61"/>
    <n v="13"/>
    <n v="1"/>
    <n v="29"/>
    <n v="3"/>
    <n v="0"/>
    <n v="7"/>
    <n v="2"/>
    <x v="12"/>
    <x v="0"/>
    <n v="1.9057582747986874"/>
    <n v="0"/>
    <x v="12"/>
    <n v="2.8853261413311935"/>
    <n v="8"/>
    <n v="0"/>
    <n v="0"/>
    <n v="0"/>
    <n v="0"/>
    <n v="0"/>
    <n v="0"/>
    <n v="0"/>
    <x v="6"/>
  </r>
  <r>
    <n v="9081"/>
    <n v="1988"/>
    <x v="31"/>
    <x v="2"/>
    <x v="2"/>
    <x v="3"/>
    <x v="3"/>
    <x v="1"/>
    <x v="1860"/>
    <x v="8"/>
    <n v="1"/>
    <n v="0"/>
    <x v="2"/>
    <d v="2014-05-18T00:00:00"/>
    <x v="108"/>
    <d v="2021-02-05T00:00:00"/>
    <x v="33"/>
    <n v="4"/>
    <n v="1"/>
    <n v="6"/>
    <n v="4"/>
    <n v="1"/>
    <n v="9"/>
    <n v="1"/>
    <x v="1"/>
    <x v="0"/>
    <n v="0.9788567885427486"/>
    <n v="1"/>
    <x v="13"/>
    <n v="1.8560512180768904"/>
    <n v="5"/>
    <n v="0"/>
    <n v="0"/>
    <n v="0"/>
    <n v="0"/>
    <n v="0"/>
    <n v="0"/>
    <n v="0"/>
    <x v="0"/>
  </r>
  <r>
    <n v="2518"/>
    <n v="1986"/>
    <x v="22"/>
    <x v="3"/>
    <x v="1"/>
    <x v="0"/>
    <x v="0"/>
    <x v="0"/>
    <x v="1861"/>
    <x v="8"/>
    <n v="0"/>
    <n v="0"/>
    <x v="1"/>
    <d v="2013-01-25T00:00:00"/>
    <x v="475"/>
    <d v="2021-02-05T00:00:00"/>
    <x v="22"/>
    <n v="5"/>
    <n v="4"/>
    <n v="5"/>
    <n v="4"/>
    <n v="2"/>
    <n v="10"/>
    <n v="1"/>
    <x v="0"/>
    <x v="0"/>
    <n v="9.6680956380580441E-2"/>
    <n v="1"/>
    <x v="13"/>
    <n v="1.8919175048611594"/>
    <n v="7"/>
    <n v="0"/>
    <n v="0"/>
    <n v="0"/>
    <n v="0"/>
    <n v="0"/>
    <n v="0"/>
    <n v="0"/>
    <x v="5"/>
  </r>
  <r>
    <n v="4298"/>
    <n v="1973"/>
    <x v="3"/>
    <x v="0"/>
    <x v="0"/>
    <x v="0"/>
    <x v="0"/>
    <x v="0"/>
    <x v="1862"/>
    <x v="8"/>
    <n v="1"/>
    <n v="0"/>
    <x v="2"/>
    <d v="2014-03-24T00:00:00"/>
    <x v="514"/>
    <d v="2021-02-05T00:00:00"/>
    <x v="95"/>
    <n v="5"/>
    <n v="0"/>
    <n v="4"/>
    <n v="0"/>
    <n v="0"/>
    <n v="1"/>
    <n v="1"/>
    <x v="1"/>
    <x v="0"/>
    <n v="1.2557866761694605"/>
    <n v="0"/>
    <x v="13"/>
    <n v="1.9587042716571115"/>
    <n v="8"/>
    <n v="0"/>
    <n v="0"/>
    <n v="0"/>
    <n v="0"/>
    <n v="0"/>
    <n v="0"/>
    <n v="0"/>
    <x v="0"/>
  </r>
  <r>
    <n v="4211"/>
    <n v="1986"/>
    <x v="22"/>
    <x v="4"/>
    <x v="3"/>
    <x v="1"/>
    <x v="1"/>
    <x v="0"/>
    <x v="1863"/>
    <x v="8"/>
    <n v="1"/>
    <n v="0"/>
    <x v="2"/>
    <d v="2012-10-29T00:00:00"/>
    <x v="204"/>
    <d v="2021-02-05T00:00:00"/>
    <x v="9"/>
    <n v="4"/>
    <n v="12"/>
    <n v="5"/>
    <n v="3"/>
    <n v="16"/>
    <n v="17"/>
    <n v="2"/>
    <x v="12"/>
    <x v="0"/>
    <n v="2.3336340424620401"/>
    <n v="0"/>
    <x v="12"/>
    <n v="2.9971637088239191"/>
    <n v="7"/>
    <n v="0"/>
    <n v="0"/>
    <n v="0"/>
    <n v="0"/>
    <n v="0"/>
    <n v="0"/>
    <n v="0"/>
    <x v="4"/>
  </r>
  <r>
    <n v="1407"/>
    <n v="1986"/>
    <x v="22"/>
    <x v="4"/>
    <x v="3"/>
    <x v="1"/>
    <x v="1"/>
    <x v="0"/>
    <x v="1863"/>
    <x v="8"/>
    <n v="1"/>
    <n v="0"/>
    <x v="2"/>
    <d v="2012-10-29T00:00:00"/>
    <x v="204"/>
    <d v="2021-02-05T00:00:00"/>
    <x v="9"/>
    <n v="4"/>
    <n v="12"/>
    <n v="5"/>
    <n v="3"/>
    <n v="16"/>
    <n v="17"/>
    <n v="2"/>
    <x v="12"/>
    <x v="0"/>
    <n v="2.1807527397346864"/>
    <n v="0"/>
    <x v="12"/>
    <n v="2.755682054017798"/>
    <n v="7"/>
    <n v="0"/>
    <n v="0"/>
    <n v="0"/>
    <n v="0"/>
    <n v="0"/>
    <n v="0"/>
    <n v="0"/>
    <x v="5"/>
  </r>
  <r>
    <n v="5150"/>
    <n v="1979"/>
    <x v="30"/>
    <x v="4"/>
    <x v="3"/>
    <x v="3"/>
    <x v="3"/>
    <x v="1"/>
    <x v="1864"/>
    <x v="8"/>
    <n v="1"/>
    <n v="0"/>
    <x v="2"/>
    <d v="2012-12-17T00:00:00"/>
    <x v="654"/>
    <d v="2021-02-05T00:00:00"/>
    <x v="84"/>
    <n v="0"/>
    <n v="4"/>
    <n v="7"/>
    <n v="11"/>
    <n v="10"/>
    <n v="15"/>
    <n v="2"/>
    <x v="12"/>
    <x v="0"/>
    <n v="1.9043011286506415"/>
    <n v="0"/>
    <x v="12"/>
    <n v="3.2821739774163525"/>
    <n v="6"/>
    <n v="0"/>
    <n v="0"/>
    <n v="0"/>
    <n v="0"/>
    <n v="0"/>
    <n v="0"/>
    <n v="0"/>
    <x v="0"/>
  </r>
  <r>
    <n v="4712"/>
    <n v="1991"/>
    <x v="29"/>
    <x v="3"/>
    <x v="1"/>
    <x v="0"/>
    <x v="0"/>
    <x v="0"/>
    <x v="1865"/>
    <x v="8"/>
    <n v="0"/>
    <n v="0"/>
    <x v="1"/>
    <d v="2012-11-28T00:00:00"/>
    <x v="488"/>
    <d v="2021-02-05T00:00:00"/>
    <x v="47"/>
    <n v="8"/>
    <n v="8"/>
    <n v="22"/>
    <n v="24"/>
    <n v="11"/>
    <n v="9"/>
    <n v="1"/>
    <x v="1"/>
    <x v="0"/>
    <n v="0.80953630721265268"/>
    <n v="1"/>
    <x v="7"/>
    <n v="3.646711921404473"/>
    <n v="4"/>
    <n v="0"/>
    <n v="0"/>
    <n v="0"/>
    <n v="0"/>
    <n v="0"/>
    <n v="0"/>
    <n v="0"/>
    <x v="0"/>
  </r>
  <r>
    <n v="4436"/>
    <n v="1976"/>
    <x v="0"/>
    <x v="2"/>
    <x v="2"/>
    <x v="3"/>
    <x v="3"/>
    <x v="1"/>
    <x v="1866"/>
    <x v="8"/>
    <n v="0"/>
    <n v="0"/>
    <x v="1"/>
    <d v="2013-02-20T00:00:00"/>
    <x v="347"/>
    <d v="2021-02-05T00:00:00"/>
    <x v="40"/>
    <n v="18"/>
    <n v="42"/>
    <n v="24"/>
    <n v="15"/>
    <n v="20"/>
    <n v="18"/>
    <n v="1"/>
    <x v="12"/>
    <x v="0"/>
    <n v="1.8061453516188422"/>
    <n v="1"/>
    <x v="7"/>
    <n v="3.9402805162419519"/>
    <n v="7"/>
    <n v="0"/>
    <n v="0"/>
    <n v="0"/>
    <n v="0"/>
    <n v="0"/>
    <n v="0"/>
    <n v="0"/>
    <x v="0"/>
  </r>
  <r>
    <n v="2929"/>
    <n v="1976"/>
    <x v="0"/>
    <x v="2"/>
    <x v="2"/>
    <x v="3"/>
    <x v="3"/>
    <x v="1"/>
    <x v="1866"/>
    <x v="8"/>
    <n v="0"/>
    <n v="0"/>
    <x v="1"/>
    <d v="2013-02-20T00:00:00"/>
    <x v="347"/>
    <d v="2021-02-05T00:00:00"/>
    <x v="40"/>
    <n v="18"/>
    <n v="42"/>
    <n v="24"/>
    <n v="15"/>
    <n v="20"/>
    <n v="18"/>
    <n v="1"/>
    <x v="12"/>
    <x v="0"/>
    <n v="2.1623655038868357"/>
    <n v="1"/>
    <x v="7"/>
    <n v="3.7797746449022864"/>
    <n v="7"/>
    <n v="0"/>
    <n v="0"/>
    <n v="0"/>
    <n v="0"/>
    <n v="0"/>
    <n v="0"/>
    <n v="0"/>
    <x v="0"/>
  </r>
  <r>
    <n v="2106"/>
    <n v="1974"/>
    <x v="9"/>
    <x v="3"/>
    <x v="1"/>
    <x v="1"/>
    <x v="1"/>
    <x v="0"/>
    <x v="1867"/>
    <x v="8"/>
    <n v="0"/>
    <n v="0"/>
    <x v="1"/>
    <d v="2014-03-17T00:00:00"/>
    <x v="52"/>
    <d v="2021-02-05T00:00:00"/>
    <x v="18"/>
    <n v="0"/>
    <n v="6"/>
    <n v="3"/>
    <n v="7"/>
    <n v="6"/>
    <n v="12"/>
    <n v="1"/>
    <x v="1"/>
    <x v="0"/>
    <n v="1.291090973368096"/>
    <n v="0"/>
    <x v="12"/>
    <n v="3.2409087592188444"/>
    <n v="8"/>
    <n v="0"/>
    <n v="0"/>
    <n v="0"/>
    <n v="0"/>
    <n v="0"/>
    <n v="0"/>
    <n v="0"/>
    <x v="0"/>
  </r>
  <r>
    <n v="3363"/>
    <n v="1974"/>
    <x v="9"/>
    <x v="3"/>
    <x v="1"/>
    <x v="1"/>
    <x v="1"/>
    <x v="0"/>
    <x v="1867"/>
    <x v="8"/>
    <n v="0"/>
    <n v="0"/>
    <x v="1"/>
    <d v="2014-03-17T00:00:00"/>
    <x v="52"/>
    <d v="2021-02-05T00:00:00"/>
    <x v="18"/>
    <n v="0"/>
    <n v="6"/>
    <n v="3"/>
    <n v="7"/>
    <n v="6"/>
    <n v="12"/>
    <n v="1"/>
    <x v="1"/>
    <x v="0"/>
    <n v="0.84364796898442385"/>
    <n v="0"/>
    <x v="12"/>
    <n v="3.1049395330703358"/>
    <n v="8"/>
    <n v="0"/>
    <n v="0"/>
    <n v="0"/>
    <n v="0"/>
    <n v="0"/>
    <n v="0"/>
    <n v="0"/>
    <x v="0"/>
  </r>
  <r>
    <n v="9543"/>
    <n v="1985"/>
    <x v="24"/>
    <x v="2"/>
    <x v="2"/>
    <x v="1"/>
    <x v="1"/>
    <x v="0"/>
    <x v="1868"/>
    <x v="9"/>
    <n v="1"/>
    <n v="0"/>
    <x v="2"/>
    <d v="2013-11-14T00:00:00"/>
    <x v="277"/>
    <d v="2021-02-05T00:00:00"/>
    <x v="80"/>
    <n v="3"/>
    <n v="6"/>
    <n v="5"/>
    <n v="0"/>
    <n v="2"/>
    <n v="6"/>
    <n v="1"/>
    <x v="0"/>
    <x v="0"/>
    <n v="-0.17614495852285136"/>
    <n v="0"/>
    <x v="12"/>
    <n v="2.9708185302150638"/>
    <n v="7"/>
    <n v="0"/>
    <n v="0"/>
    <n v="0"/>
    <n v="0"/>
    <n v="0"/>
    <n v="0"/>
    <n v="0"/>
    <x v="0"/>
  </r>
  <r>
    <n v="7093"/>
    <n v="1985"/>
    <x v="24"/>
    <x v="2"/>
    <x v="2"/>
    <x v="1"/>
    <x v="1"/>
    <x v="0"/>
    <x v="1868"/>
    <x v="9"/>
    <n v="1"/>
    <n v="0"/>
    <x v="2"/>
    <d v="2013-11-14T00:00:00"/>
    <x v="277"/>
    <d v="2021-02-05T00:00:00"/>
    <x v="80"/>
    <n v="3"/>
    <n v="6"/>
    <n v="5"/>
    <n v="0"/>
    <n v="2"/>
    <n v="6"/>
    <n v="1"/>
    <x v="0"/>
    <x v="0"/>
    <n v="0.27479288407975072"/>
    <n v="0"/>
    <x v="12"/>
    <n v="3.3773479455596735"/>
    <n v="7"/>
    <n v="0"/>
    <n v="0"/>
    <n v="0"/>
    <n v="0"/>
    <n v="0"/>
    <n v="0"/>
    <n v="0"/>
    <x v="0"/>
  </r>
  <r>
    <n v="6504"/>
    <n v="1975"/>
    <x v="6"/>
    <x v="3"/>
    <x v="1"/>
    <x v="0"/>
    <x v="0"/>
    <x v="0"/>
    <x v="1869"/>
    <x v="9"/>
    <n v="1"/>
    <n v="0"/>
    <x v="2"/>
    <d v="2013-11-20T00:00:00"/>
    <x v="435"/>
    <d v="2021-02-05T00:00:00"/>
    <x v="50"/>
    <n v="2"/>
    <n v="5"/>
    <n v="9"/>
    <n v="28"/>
    <n v="6"/>
    <n v="28"/>
    <n v="3"/>
    <x v="12"/>
    <x v="0"/>
    <n v="1.8768044706210614"/>
    <n v="1"/>
    <x v="12"/>
    <n v="3.1378186196659792"/>
    <n v="5"/>
    <n v="0"/>
    <n v="0"/>
    <n v="1"/>
    <n v="0"/>
    <n v="0"/>
    <n v="0"/>
    <n v="0"/>
    <x v="0"/>
  </r>
  <r>
    <n v="3536"/>
    <n v="1960"/>
    <x v="11"/>
    <x v="2"/>
    <x v="2"/>
    <x v="0"/>
    <x v="0"/>
    <x v="0"/>
    <x v="1870"/>
    <x v="9"/>
    <n v="0"/>
    <n v="1"/>
    <x v="2"/>
    <d v="2013-03-24T00:00:00"/>
    <x v="417"/>
    <d v="2021-02-05T00:00:00"/>
    <x v="88"/>
    <n v="7"/>
    <n v="11"/>
    <n v="3"/>
    <n v="10"/>
    <n v="4"/>
    <n v="20"/>
    <n v="2"/>
    <x v="1"/>
    <x v="0"/>
    <n v="1.3546269415338477"/>
    <n v="1"/>
    <x v="12"/>
    <n v="2.9426110235481948"/>
    <n v="5"/>
    <n v="0"/>
    <n v="0"/>
    <n v="0"/>
    <n v="0"/>
    <n v="0"/>
    <n v="0"/>
    <n v="0"/>
    <x v="2"/>
  </r>
  <r>
    <n v="11114"/>
    <n v="1970"/>
    <x v="8"/>
    <x v="2"/>
    <x v="2"/>
    <x v="0"/>
    <x v="0"/>
    <x v="0"/>
    <x v="1871"/>
    <x v="9"/>
    <n v="1"/>
    <n v="0"/>
    <x v="2"/>
    <d v="2013-02-08T00:00:00"/>
    <x v="441"/>
    <d v="2021-02-05T00:00:00"/>
    <x v="34"/>
    <n v="25"/>
    <n v="4"/>
    <n v="9"/>
    <n v="6"/>
    <n v="8"/>
    <n v="32"/>
    <n v="3"/>
    <x v="12"/>
    <x v="0"/>
    <n v="1.626955322887385"/>
    <n v="1"/>
    <x v="12"/>
    <n v="3.1415269594220274"/>
    <n v="7"/>
    <n v="0"/>
    <n v="0"/>
    <n v="0"/>
    <n v="0"/>
    <n v="0"/>
    <n v="0"/>
    <n v="0"/>
    <x v="0"/>
  </r>
  <r>
    <n v="9671"/>
    <n v="1968"/>
    <x v="43"/>
    <x v="2"/>
    <x v="2"/>
    <x v="1"/>
    <x v="1"/>
    <x v="0"/>
    <x v="1872"/>
    <x v="9"/>
    <n v="1"/>
    <n v="1"/>
    <x v="0"/>
    <d v="2014-01-26T00:00:00"/>
    <x v="257"/>
    <d v="2021-02-05T00:00:00"/>
    <x v="32"/>
    <n v="14"/>
    <n v="3"/>
    <n v="21"/>
    <n v="2"/>
    <n v="1"/>
    <n v="28"/>
    <n v="4"/>
    <x v="9"/>
    <x v="2"/>
    <n v="3.1574809324242907"/>
    <n v="1"/>
    <x v="13"/>
    <n v="2.1635608849019685"/>
    <n v="8"/>
    <n v="0"/>
    <n v="0"/>
    <n v="1"/>
    <n v="0"/>
    <n v="0"/>
    <n v="1"/>
    <n v="0"/>
    <x v="0"/>
  </r>
  <r>
    <n v="8975"/>
    <n v="1968"/>
    <x v="43"/>
    <x v="2"/>
    <x v="2"/>
    <x v="1"/>
    <x v="1"/>
    <x v="0"/>
    <x v="1872"/>
    <x v="9"/>
    <n v="1"/>
    <n v="1"/>
    <x v="0"/>
    <d v="2014-01-26T00:00:00"/>
    <x v="257"/>
    <d v="2021-02-05T00:00:00"/>
    <x v="32"/>
    <n v="14"/>
    <n v="3"/>
    <n v="21"/>
    <n v="2"/>
    <n v="1"/>
    <n v="28"/>
    <n v="4"/>
    <x v="9"/>
    <x v="2"/>
    <n v="3.0336864815040427"/>
    <n v="1"/>
    <x v="13"/>
    <n v="1.9228402447141044"/>
    <n v="8"/>
    <n v="0"/>
    <n v="0"/>
    <n v="1"/>
    <n v="0"/>
    <n v="0"/>
    <n v="0"/>
    <n v="0"/>
    <x v="0"/>
  </r>
  <r>
    <n v="8442"/>
    <n v="1985"/>
    <x v="24"/>
    <x v="1"/>
    <x v="1"/>
    <x v="1"/>
    <x v="1"/>
    <x v="0"/>
    <x v="1873"/>
    <x v="9"/>
    <n v="2"/>
    <n v="0"/>
    <x v="0"/>
    <d v="2013-09-04T00:00:00"/>
    <x v="644"/>
    <d v="2021-02-05T00:00:00"/>
    <x v="95"/>
    <n v="9"/>
    <n v="0"/>
    <n v="7"/>
    <n v="3"/>
    <n v="4"/>
    <n v="7"/>
    <n v="2"/>
    <x v="1"/>
    <x v="0"/>
    <n v="0.66234925559241709"/>
    <n v="0"/>
    <x v="12"/>
    <n v="2.9508241907951192"/>
    <n v="7"/>
    <n v="0"/>
    <n v="0"/>
    <n v="0"/>
    <n v="0"/>
    <n v="0"/>
    <n v="0"/>
    <n v="0"/>
    <x v="4"/>
  </r>
  <r>
    <n v="4259"/>
    <n v="1986"/>
    <x v="22"/>
    <x v="1"/>
    <x v="1"/>
    <x v="3"/>
    <x v="3"/>
    <x v="1"/>
    <x v="1874"/>
    <x v="9"/>
    <n v="2"/>
    <n v="0"/>
    <x v="0"/>
    <d v="2013-09-24T00:00:00"/>
    <x v="546"/>
    <d v="2021-02-05T00:00:00"/>
    <x v="67"/>
    <n v="6"/>
    <n v="0"/>
    <n v="4"/>
    <n v="0"/>
    <n v="0"/>
    <n v="0"/>
    <n v="1"/>
    <x v="1"/>
    <x v="0"/>
    <n v="1.0945549827822558"/>
    <n v="0"/>
    <x v="13"/>
    <n v="1.8117523298255058"/>
    <n v="7"/>
    <n v="0"/>
    <n v="0"/>
    <n v="0"/>
    <n v="0"/>
    <n v="0"/>
    <n v="0"/>
    <n v="0"/>
    <x v="2"/>
  </r>
  <r>
    <n v="9986"/>
    <n v="1982"/>
    <x v="1"/>
    <x v="2"/>
    <x v="2"/>
    <x v="0"/>
    <x v="0"/>
    <x v="0"/>
    <x v="1875"/>
    <x v="9"/>
    <n v="1"/>
    <n v="0"/>
    <x v="2"/>
    <d v="2014-02-22T00:00:00"/>
    <x v="655"/>
    <d v="2021-02-05T00:00:00"/>
    <x v="73"/>
    <n v="16"/>
    <n v="0"/>
    <n v="23"/>
    <n v="3"/>
    <n v="2"/>
    <n v="10"/>
    <n v="3"/>
    <x v="6"/>
    <x v="2"/>
    <n v="3.7563068705811697"/>
    <n v="1"/>
    <x v="13"/>
    <n v="2.0192195399676125"/>
    <n v="7"/>
    <n v="0"/>
    <n v="0"/>
    <n v="0"/>
    <n v="0"/>
    <n v="0"/>
    <n v="1"/>
    <n v="0"/>
    <x v="3"/>
  </r>
  <r>
    <n v="11121"/>
    <n v="1981"/>
    <x v="28"/>
    <x v="2"/>
    <x v="2"/>
    <x v="1"/>
    <x v="1"/>
    <x v="0"/>
    <x v="1876"/>
    <x v="9"/>
    <n v="1"/>
    <n v="0"/>
    <x v="2"/>
    <d v="2012-11-10T00:00:00"/>
    <x v="161"/>
    <d v="2021-02-05T00:00:00"/>
    <x v="78"/>
    <n v="2"/>
    <n v="14"/>
    <n v="28"/>
    <n v="16"/>
    <n v="3"/>
    <n v="7"/>
    <n v="4"/>
    <x v="6"/>
    <x v="2"/>
    <n v="4.1629334480411408"/>
    <n v="0"/>
    <x v="12"/>
    <n v="3.3072863195410003"/>
    <n v="9"/>
    <n v="0"/>
    <n v="0"/>
    <n v="0"/>
    <n v="0"/>
    <n v="0"/>
    <n v="0"/>
    <n v="0"/>
    <x v="2"/>
  </r>
  <r>
    <n v="3102"/>
    <n v="1981"/>
    <x v="28"/>
    <x v="3"/>
    <x v="1"/>
    <x v="0"/>
    <x v="0"/>
    <x v="0"/>
    <x v="1877"/>
    <x v="9"/>
    <n v="1"/>
    <n v="0"/>
    <x v="2"/>
    <d v="2013-10-16T00:00:00"/>
    <x v="568"/>
    <d v="2021-02-05T00:00:00"/>
    <x v="27"/>
    <n v="2"/>
    <n v="3"/>
    <n v="12"/>
    <n v="3"/>
    <n v="5"/>
    <n v="7"/>
    <n v="1"/>
    <x v="1"/>
    <x v="0"/>
    <n v="0.90898446437446689"/>
    <n v="0"/>
    <x v="12"/>
    <n v="3.3321588393394017"/>
    <n v="8"/>
    <n v="0"/>
    <n v="0"/>
    <n v="0"/>
    <n v="0"/>
    <n v="0"/>
    <n v="0"/>
    <n v="0"/>
    <x v="4"/>
  </r>
  <r>
    <n v="10432"/>
    <n v="1974"/>
    <x v="9"/>
    <x v="2"/>
    <x v="2"/>
    <x v="2"/>
    <x v="2"/>
    <x v="1"/>
    <x v="1878"/>
    <x v="9"/>
    <n v="1"/>
    <n v="0"/>
    <x v="2"/>
    <d v="2014-01-30T00:00:00"/>
    <x v="388"/>
    <d v="2021-02-05T00:00:00"/>
    <x v="41"/>
    <n v="2"/>
    <n v="0"/>
    <n v="9"/>
    <n v="3"/>
    <n v="6"/>
    <n v="2"/>
    <n v="1"/>
    <x v="1"/>
    <x v="0"/>
    <n v="1.3288342061041776"/>
    <n v="0"/>
    <x v="12"/>
    <n v="3.2047964116738732"/>
    <n v="8"/>
    <n v="0"/>
    <n v="0"/>
    <n v="0"/>
    <n v="0"/>
    <n v="0"/>
    <n v="0"/>
    <n v="0"/>
    <x v="4"/>
  </r>
  <r>
    <n v="8523"/>
    <n v="1968"/>
    <x v="43"/>
    <x v="2"/>
    <x v="2"/>
    <x v="1"/>
    <x v="1"/>
    <x v="0"/>
    <x v="1879"/>
    <x v="9"/>
    <n v="1"/>
    <n v="0"/>
    <x v="2"/>
    <d v="2013-12-14T00:00:00"/>
    <x v="45"/>
    <d v="2021-02-05T00:00:00"/>
    <x v="98"/>
    <n v="24"/>
    <n v="1"/>
    <n v="16"/>
    <n v="12"/>
    <n v="2"/>
    <n v="5"/>
    <n v="3"/>
    <x v="6"/>
    <x v="2"/>
    <n v="4.3370209525459416"/>
    <n v="0"/>
    <x v="12"/>
    <n v="2.8613868658221566"/>
    <n v="8"/>
    <n v="0"/>
    <n v="0"/>
    <n v="0"/>
    <n v="0"/>
    <n v="0"/>
    <n v="0"/>
    <n v="0"/>
    <x v="4"/>
  </r>
  <r>
    <n v="5868"/>
    <n v="1980"/>
    <x v="13"/>
    <x v="2"/>
    <x v="2"/>
    <x v="1"/>
    <x v="1"/>
    <x v="0"/>
    <x v="1880"/>
    <x v="9"/>
    <n v="1"/>
    <n v="0"/>
    <x v="2"/>
    <d v="2013-08-22T00:00:00"/>
    <x v="575"/>
    <d v="2021-02-05T00:00:00"/>
    <x v="92"/>
    <n v="2"/>
    <n v="4"/>
    <n v="9"/>
    <n v="10"/>
    <n v="5"/>
    <n v="16"/>
    <n v="2"/>
    <x v="1"/>
    <x v="0"/>
    <n v="1.2521558865982103"/>
    <n v="0"/>
    <x v="12"/>
    <n v="3.082701023574419"/>
    <n v="7"/>
    <n v="0"/>
    <n v="0"/>
    <n v="0"/>
    <n v="0"/>
    <n v="0"/>
    <n v="0"/>
    <n v="0"/>
    <x v="4"/>
  </r>
  <r>
    <n v="4329"/>
    <n v="1984"/>
    <x v="32"/>
    <x v="0"/>
    <x v="0"/>
    <x v="1"/>
    <x v="1"/>
    <x v="0"/>
    <x v="1881"/>
    <x v="9"/>
    <n v="1"/>
    <n v="0"/>
    <x v="2"/>
    <d v="2014-05-23T00:00:00"/>
    <x v="15"/>
    <d v="2021-02-05T00:00:00"/>
    <x v="82"/>
    <n v="6"/>
    <n v="0"/>
    <n v="6"/>
    <n v="2"/>
    <n v="1"/>
    <n v="1"/>
    <n v="2"/>
    <x v="1"/>
    <x v="0"/>
    <n v="0.70180982932332459"/>
    <n v="0"/>
    <x v="12"/>
    <n v="2.8519058845557623"/>
    <n v="7"/>
    <n v="0"/>
    <n v="0"/>
    <n v="0"/>
    <n v="0"/>
    <n v="0"/>
    <n v="0"/>
    <n v="0"/>
    <x v="6"/>
  </r>
  <r>
    <n v="6682"/>
    <n v="1973"/>
    <x v="3"/>
    <x v="4"/>
    <x v="3"/>
    <x v="1"/>
    <x v="1"/>
    <x v="0"/>
    <x v="1882"/>
    <x v="9"/>
    <n v="1"/>
    <n v="0"/>
    <x v="2"/>
    <d v="2012-12-11T00:00:00"/>
    <x v="481"/>
    <d v="2021-02-05T00:00:00"/>
    <x v="60"/>
    <n v="2"/>
    <n v="8"/>
    <n v="1"/>
    <n v="4"/>
    <n v="7"/>
    <n v="15"/>
    <n v="1"/>
    <x v="1"/>
    <x v="0"/>
    <n v="1.0993171187936339"/>
    <n v="0"/>
    <x v="12"/>
    <n v="2.7210237064916734"/>
    <n v="8"/>
    <n v="0"/>
    <n v="0"/>
    <n v="0"/>
    <n v="0"/>
    <n v="0"/>
    <n v="0"/>
    <n v="0"/>
    <x v="0"/>
  </r>
  <r>
    <n v="2253"/>
    <n v="1990"/>
    <x v="12"/>
    <x v="2"/>
    <x v="2"/>
    <x v="1"/>
    <x v="1"/>
    <x v="0"/>
    <x v="1883"/>
    <x v="9"/>
    <n v="0"/>
    <n v="0"/>
    <x v="1"/>
    <d v="2013-02-16T00:00:00"/>
    <x v="302"/>
    <d v="2021-02-05T00:00:00"/>
    <x v="91"/>
    <n v="32"/>
    <n v="0"/>
    <n v="8"/>
    <n v="23"/>
    <n v="4"/>
    <n v="18"/>
    <n v="1"/>
    <x v="1"/>
    <x v="0"/>
    <n v="0.98926955400614336"/>
    <n v="0"/>
    <x v="7"/>
    <n v="4.3574906213878384"/>
    <n v="6"/>
    <n v="0"/>
    <n v="0"/>
    <n v="0"/>
    <n v="0"/>
    <n v="0"/>
    <n v="0"/>
    <n v="0"/>
    <x v="0"/>
  </r>
  <r>
    <n v="2326"/>
    <n v="1990"/>
    <x v="12"/>
    <x v="2"/>
    <x v="2"/>
    <x v="1"/>
    <x v="1"/>
    <x v="0"/>
    <x v="1883"/>
    <x v="9"/>
    <n v="0"/>
    <n v="0"/>
    <x v="1"/>
    <d v="2013-02-16T00:00:00"/>
    <x v="302"/>
    <d v="2021-02-05T00:00:00"/>
    <x v="91"/>
    <n v="32"/>
    <n v="0"/>
    <n v="8"/>
    <n v="23"/>
    <n v="4"/>
    <n v="18"/>
    <n v="1"/>
    <x v="1"/>
    <x v="0"/>
    <n v="1.2789899525849318"/>
    <n v="0"/>
    <x v="7"/>
    <n v="3.9045435143895117"/>
    <n v="6"/>
    <n v="0"/>
    <n v="0"/>
    <n v="0"/>
    <n v="0"/>
    <n v="0"/>
    <n v="0"/>
    <n v="0"/>
    <x v="0"/>
  </r>
  <r>
    <n v="1876"/>
    <n v="1990"/>
    <x v="12"/>
    <x v="2"/>
    <x v="2"/>
    <x v="1"/>
    <x v="1"/>
    <x v="0"/>
    <x v="1883"/>
    <x v="9"/>
    <n v="0"/>
    <n v="0"/>
    <x v="1"/>
    <d v="2013-02-16T00:00:00"/>
    <x v="302"/>
    <d v="2021-02-05T00:00:00"/>
    <x v="91"/>
    <n v="32"/>
    <n v="0"/>
    <n v="8"/>
    <n v="23"/>
    <n v="4"/>
    <n v="18"/>
    <n v="1"/>
    <x v="1"/>
    <x v="0"/>
    <n v="0.9800504614331419"/>
    <n v="0"/>
    <x v="7"/>
    <n v="3.6338170542874026"/>
    <n v="6"/>
    <n v="0"/>
    <n v="0"/>
    <n v="0"/>
    <n v="0"/>
    <n v="0"/>
    <n v="0"/>
    <n v="0"/>
    <x v="2"/>
  </r>
  <r>
    <n v="624"/>
    <n v="1984"/>
    <x v="32"/>
    <x v="1"/>
    <x v="1"/>
    <x v="3"/>
    <x v="3"/>
    <x v="1"/>
    <x v="1884"/>
    <x v="9"/>
    <n v="0"/>
    <n v="0"/>
    <x v="1"/>
    <d v="2012-11-10T00:00:00"/>
    <x v="161"/>
    <d v="2021-02-05T00:00:00"/>
    <x v="9"/>
    <n v="6"/>
    <n v="4"/>
    <n v="1"/>
    <n v="7"/>
    <n v="2"/>
    <n v="15"/>
    <n v="1"/>
    <x v="0"/>
    <x v="0"/>
    <n v="-0.27000418225640094"/>
    <n v="1"/>
    <x v="13"/>
    <n v="2.0464047280651636"/>
    <n v="6"/>
    <n v="0"/>
    <n v="0"/>
    <n v="1"/>
    <n v="0"/>
    <n v="0"/>
    <n v="1"/>
    <n v="0"/>
    <x v="3"/>
  </r>
  <r>
    <n v="9668"/>
    <n v="1971"/>
    <x v="2"/>
    <x v="2"/>
    <x v="2"/>
    <x v="1"/>
    <x v="1"/>
    <x v="0"/>
    <x v="1885"/>
    <x v="9"/>
    <n v="1"/>
    <n v="0"/>
    <x v="2"/>
    <d v="2013-01-12T00:00:00"/>
    <x v="349"/>
    <d v="2021-02-05T00:00:00"/>
    <x v="70"/>
    <n v="4"/>
    <n v="16"/>
    <n v="20"/>
    <n v="0"/>
    <n v="17"/>
    <n v="20"/>
    <n v="3"/>
    <x v="12"/>
    <x v="0"/>
    <n v="2.0855939302175974"/>
    <n v="0"/>
    <x v="7"/>
    <n v="4.1654965164242093"/>
    <n v="8"/>
    <n v="0"/>
    <n v="0"/>
    <n v="0"/>
    <n v="0"/>
    <n v="0"/>
    <n v="0"/>
    <n v="0"/>
    <x v="3"/>
  </r>
  <r>
    <n v="4055"/>
    <n v="1992"/>
    <x v="23"/>
    <x v="4"/>
    <x v="3"/>
    <x v="3"/>
    <x v="3"/>
    <x v="1"/>
    <x v="1886"/>
    <x v="9"/>
    <n v="1"/>
    <n v="0"/>
    <x v="2"/>
    <d v="2014-05-29T00:00:00"/>
    <x v="72"/>
    <d v="2021-02-05T00:00:00"/>
    <x v="60"/>
    <n v="2"/>
    <n v="10"/>
    <n v="11"/>
    <n v="12"/>
    <n v="9"/>
    <n v="20"/>
    <n v="2"/>
    <x v="9"/>
    <x v="2"/>
    <n v="3.3415183074912789"/>
    <n v="0"/>
    <x v="12"/>
    <n v="3.3646697781637038"/>
    <n v="6"/>
    <n v="0"/>
    <n v="0"/>
    <n v="0"/>
    <n v="0"/>
    <n v="0"/>
    <n v="0"/>
    <n v="0"/>
    <x v="0"/>
  </r>
  <r>
    <n v="2661"/>
    <n v="1964"/>
    <x v="40"/>
    <x v="2"/>
    <x v="2"/>
    <x v="3"/>
    <x v="3"/>
    <x v="1"/>
    <x v="1887"/>
    <x v="9"/>
    <n v="1"/>
    <n v="1"/>
    <x v="0"/>
    <d v="2013-06-04T00:00:00"/>
    <x v="2"/>
    <d v="2021-02-05T00:00:00"/>
    <x v="59"/>
    <n v="12"/>
    <n v="4"/>
    <n v="2"/>
    <n v="10"/>
    <n v="6"/>
    <n v="10"/>
    <n v="4"/>
    <x v="12"/>
    <x v="0"/>
    <n v="2.169300120558292"/>
    <n v="0"/>
    <x v="7"/>
    <n v="3.6153189707336884"/>
    <n v="5"/>
    <n v="0"/>
    <n v="0"/>
    <n v="0"/>
    <n v="0"/>
    <n v="0"/>
    <n v="0"/>
    <n v="0"/>
    <x v="3"/>
  </r>
  <r>
    <n v="3130"/>
    <n v="1964"/>
    <x v="40"/>
    <x v="2"/>
    <x v="2"/>
    <x v="3"/>
    <x v="3"/>
    <x v="1"/>
    <x v="1887"/>
    <x v="9"/>
    <n v="1"/>
    <n v="1"/>
    <x v="0"/>
    <d v="2013-06-04T00:00:00"/>
    <x v="2"/>
    <d v="2021-02-05T00:00:00"/>
    <x v="59"/>
    <n v="12"/>
    <n v="4"/>
    <n v="2"/>
    <n v="10"/>
    <n v="6"/>
    <n v="10"/>
    <n v="4"/>
    <x v="12"/>
    <x v="0"/>
    <n v="2.1773535482774942"/>
    <n v="0"/>
    <x v="7"/>
    <n v="4.1002562671257525"/>
    <n v="5"/>
    <n v="0"/>
    <n v="0"/>
    <n v="0"/>
    <n v="0"/>
    <n v="0"/>
    <n v="0"/>
    <n v="0"/>
    <x v="0"/>
  </r>
  <r>
    <n v="10826"/>
    <n v="1959"/>
    <x v="34"/>
    <x v="2"/>
    <x v="2"/>
    <x v="1"/>
    <x v="1"/>
    <x v="0"/>
    <x v="1888"/>
    <x v="9"/>
    <n v="0"/>
    <n v="0"/>
    <x v="1"/>
    <d v="2012-12-28T00:00:00"/>
    <x v="523"/>
    <d v="2021-02-05T00:00:00"/>
    <x v="24"/>
    <n v="6"/>
    <n v="1"/>
    <n v="7"/>
    <n v="23"/>
    <n v="4"/>
    <n v="19"/>
    <n v="1"/>
    <x v="1"/>
    <x v="0"/>
    <n v="1.0373620636691212"/>
    <n v="1"/>
    <x v="13"/>
    <n v="1.9237101908342671"/>
    <n v="8"/>
    <n v="0"/>
    <n v="0"/>
    <n v="0"/>
    <n v="0"/>
    <n v="0"/>
    <n v="0"/>
    <n v="0"/>
    <x v="0"/>
  </r>
  <r>
    <n v="4086"/>
    <n v="1959"/>
    <x v="34"/>
    <x v="2"/>
    <x v="2"/>
    <x v="1"/>
    <x v="1"/>
    <x v="0"/>
    <x v="1888"/>
    <x v="9"/>
    <n v="0"/>
    <n v="0"/>
    <x v="1"/>
    <d v="2012-12-28T00:00:00"/>
    <x v="523"/>
    <d v="2021-02-05T00:00:00"/>
    <x v="24"/>
    <n v="6"/>
    <n v="1"/>
    <n v="7"/>
    <n v="23"/>
    <n v="4"/>
    <n v="19"/>
    <n v="1"/>
    <x v="1"/>
    <x v="0"/>
    <n v="0.61101671340254438"/>
    <n v="1"/>
    <x v="13"/>
    <n v="1.7079301067015074"/>
    <n v="8"/>
    <n v="0"/>
    <n v="0"/>
    <n v="0"/>
    <n v="0"/>
    <n v="0"/>
    <n v="0"/>
    <n v="0"/>
    <x v="5"/>
  </r>
  <r>
    <n v="10304"/>
    <n v="1959"/>
    <x v="34"/>
    <x v="2"/>
    <x v="2"/>
    <x v="1"/>
    <x v="1"/>
    <x v="0"/>
    <x v="1888"/>
    <x v="9"/>
    <n v="0"/>
    <n v="0"/>
    <x v="1"/>
    <d v="2012-12-28T00:00:00"/>
    <x v="523"/>
    <d v="2021-02-05T00:00:00"/>
    <x v="24"/>
    <n v="6"/>
    <n v="1"/>
    <n v="7"/>
    <n v="23"/>
    <n v="4"/>
    <n v="19"/>
    <n v="1"/>
    <x v="1"/>
    <x v="0"/>
    <n v="1.0538894189619319"/>
    <n v="1"/>
    <x v="13"/>
    <n v="1.9414828175147263"/>
    <n v="8"/>
    <n v="0"/>
    <n v="0"/>
    <n v="0"/>
    <n v="0"/>
    <n v="0"/>
    <n v="0"/>
    <n v="0"/>
    <x v="0"/>
  </r>
  <r>
    <n v="7892"/>
    <n v="1969"/>
    <x v="16"/>
    <x v="2"/>
    <x v="2"/>
    <x v="3"/>
    <x v="3"/>
    <x v="1"/>
    <x v="1889"/>
    <x v="9"/>
    <n v="0"/>
    <n v="0"/>
    <x v="1"/>
    <d v="2013-01-02T00:00:00"/>
    <x v="71"/>
    <d v="2021-02-05T00:00:00"/>
    <x v="65"/>
    <n v="6"/>
    <n v="4"/>
    <n v="25"/>
    <n v="15"/>
    <n v="12"/>
    <n v="13"/>
    <n v="2"/>
    <x v="12"/>
    <x v="0"/>
    <n v="2.0799669968216712"/>
    <n v="1"/>
    <x v="12"/>
    <n v="2.8361413340534058"/>
    <n v="7"/>
    <n v="0"/>
    <n v="0"/>
    <n v="0"/>
    <n v="0"/>
    <n v="0"/>
    <n v="0"/>
    <n v="0"/>
    <x v="1"/>
  </r>
  <r>
    <n v="6528"/>
    <n v="1982"/>
    <x v="1"/>
    <x v="1"/>
    <x v="1"/>
    <x v="0"/>
    <x v="0"/>
    <x v="0"/>
    <x v="1890"/>
    <x v="9"/>
    <n v="1"/>
    <n v="0"/>
    <x v="2"/>
    <d v="2014-06-05T00:00:00"/>
    <x v="637"/>
    <d v="2021-02-05T00:00:00"/>
    <x v="20"/>
    <n v="2"/>
    <n v="2"/>
    <n v="2"/>
    <n v="2"/>
    <n v="1"/>
    <n v="1"/>
    <n v="1"/>
    <x v="1"/>
    <x v="0"/>
    <n v="0.94072671639483652"/>
    <n v="0"/>
    <x v="13"/>
    <n v="1.6837521687279302"/>
    <n v="8"/>
    <n v="0"/>
    <n v="0"/>
    <n v="0"/>
    <n v="0"/>
    <n v="0"/>
    <n v="0"/>
    <n v="0"/>
    <x v="0"/>
  </r>
  <r>
    <n v="6398"/>
    <n v="1974"/>
    <x v="9"/>
    <x v="4"/>
    <x v="3"/>
    <x v="1"/>
    <x v="1"/>
    <x v="0"/>
    <x v="1891"/>
    <x v="9"/>
    <n v="1"/>
    <n v="0"/>
    <x v="2"/>
    <d v="2014-03-29T00:00:00"/>
    <x v="384"/>
    <d v="2021-02-05T00:00:00"/>
    <x v="38"/>
    <n v="7"/>
    <n v="10"/>
    <n v="13"/>
    <n v="16"/>
    <n v="0"/>
    <n v="4"/>
    <n v="2"/>
    <x v="9"/>
    <x v="2"/>
    <n v="2.7632377947064191"/>
    <n v="0"/>
    <x v="12"/>
    <n v="3.1720959123973436"/>
    <n v="8"/>
    <n v="0"/>
    <n v="0"/>
    <n v="0"/>
    <n v="0"/>
    <n v="0"/>
    <n v="0"/>
    <n v="0"/>
    <x v="0"/>
  </r>
  <r>
    <n v="5294"/>
    <n v="1989"/>
    <x v="35"/>
    <x v="2"/>
    <x v="2"/>
    <x v="3"/>
    <x v="3"/>
    <x v="1"/>
    <x v="1892"/>
    <x v="9"/>
    <n v="1"/>
    <n v="0"/>
    <x v="2"/>
    <d v="2013-11-20T00:00:00"/>
    <x v="435"/>
    <d v="2021-02-05T00:00:00"/>
    <x v="92"/>
    <n v="6"/>
    <n v="8"/>
    <n v="19"/>
    <n v="16"/>
    <n v="4"/>
    <n v="4"/>
    <n v="3"/>
    <x v="9"/>
    <x v="2"/>
    <n v="3.1897460890922669"/>
    <n v="0"/>
    <x v="7"/>
    <n v="3.789155282976417"/>
    <n v="7"/>
    <n v="0"/>
    <n v="0"/>
    <n v="0"/>
    <n v="0"/>
    <n v="0"/>
    <n v="0"/>
    <n v="0"/>
    <x v="0"/>
  </r>
  <r>
    <n v="3068"/>
    <n v="1990"/>
    <x v="12"/>
    <x v="2"/>
    <x v="2"/>
    <x v="1"/>
    <x v="1"/>
    <x v="0"/>
    <x v="1893"/>
    <x v="9"/>
    <n v="0"/>
    <n v="0"/>
    <x v="1"/>
    <d v="2013-10-29T00:00:00"/>
    <x v="272"/>
    <d v="2021-02-05T00:00:00"/>
    <x v="17"/>
    <n v="1"/>
    <n v="12"/>
    <n v="9"/>
    <n v="0"/>
    <n v="14"/>
    <n v="7"/>
    <n v="1"/>
    <x v="12"/>
    <x v="0"/>
    <n v="1.9914675343691104"/>
    <n v="0"/>
    <x v="12"/>
    <n v="3.2886740937779395"/>
    <n v="7"/>
    <n v="0"/>
    <n v="0"/>
    <n v="0"/>
    <n v="0"/>
    <n v="0"/>
    <n v="0"/>
    <n v="0"/>
    <x v="0"/>
  </r>
  <r>
    <n v="8369"/>
    <n v="1987"/>
    <x v="15"/>
    <x v="2"/>
    <x v="2"/>
    <x v="0"/>
    <x v="0"/>
    <x v="0"/>
    <x v="1894"/>
    <x v="9"/>
    <n v="1"/>
    <n v="0"/>
    <x v="2"/>
    <d v="2012-11-08T00:00:00"/>
    <x v="275"/>
    <d v="2021-02-05T00:00:00"/>
    <x v="1"/>
    <n v="1"/>
    <n v="2"/>
    <n v="7"/>
    <n v="4"/>
    <n v="3"/>
    <n v="11"/>
    <n v="1"/>
    <x v="0"/>
    <x v="0"/>
    <n v="-0.39071796472135506"/>
    <n v="1"/>
    <x v="13"/>
    <n v="1.6556764983162864"/>
    <n v="8"/>
    <n v="0"/>
    <n v="0"/>
    <n v="0"/>
    <n v="0"/>
    <n v="0"/>
    <n v="0"/>
    <n v="0"/>
    <x v="0"/>
  </r>
  <r>
    <n v="2431"/>
    <n v="1990"/>
    <x v="12"/>
    <x v="2"/>
    <x v="2"/>
    <x v="1"/>
    <x v="1"/>
    <x v="0"/>
    <x v="1895"/>
    <x v="9"/>
    <n v="0"/>
    <n v="0"/>
    <x v="1"/>
    <d v="2012-12-31T00:00:00"/>
    <x v="656"/>
    <d v="2021-02-05T00:00:00"/>
    <x v="89"/>
    <n v="12"/>
    <n v="4"/>
    <n v="19"/>
    <n v="12"/>
    <n v="6"/>
    <n v="14"/>
    <n v="1"/>
    <x v="12"/>
    <x v="0"/>
    <n v="2.2119859122818735"/>
    <n v="0"/>
    <x v="12"/>
    <n v="3.2339817294522404"/>
    <n v="8"/>
    <n v="0"/>
    <n v="0"/>
    <n v="0"/>
    <n v="0"/>
    <n v="0"/>
    <n v="0"/>
    <n v="0"/>
    <x v="0"/>
  </r>
  <r>
    <n v="10790"/>
    <n v="1985"/>
    <x v="24"/>
    <x v="0"/>
    <x v="0"/>
    <x v="1"/>
    <x v="1"/>
    <x v="0"/>
    <x v="1896"/>
    <x v="9"/>
    <n v="1"/>
    <n v="0"/>
    <x v="2"/>
    <d v="2013-02-19T00:00:00"/>
    <x v="334"/>
    <d v="2021-02-05T00:00:00"/>
    <x v="85"/>
    <n v="9"/>
    <n v="0"/>
    <n v="5"/>
    <n v="0"/>
    <n v="0"/>
    <n v="7"/>
    <n v="1"/>
    <x v="1"/>
    <x v="0"/>
    <n v="1.1483718649213466"/>
    <n v="0"/>
    <x v="13"/>
    <n v="2.1774817880059825"/>
    <n v="8"/>
    <n v="0"/>
    <n v="0"/>
    <n v="0"/>
    <n v="0"/>
    <n v="0"/>
    <n v="0"/>
    <n v="0"/>
    <x v="0"/>
  </r>
  <r>
    <n v="5029"/>
    <n v="1946"/>
    <x v="46"/>
    <x v="2"/>
    <x v="2"/>
    <x v="1"/>
    <x v="1"/>
    <x v="0"/>
    <x v="1897"/>
    <x v="9"/>
    <n v="0"/>
    <n v="0"/>
    <x v="1"/>
    <d v="2013-08-06T00:00:00"/>
    <x v="13"/>
    <d v="2021-02-05T00:00:00"/>
    <x v="70"/>
    <n v="3"/>
    <n v="1"/>
    <n v="2"/>
    <n v="4"/>
    <n v="3"/>
    <n v="1"/>
    <n v="1"/>
    <x v="0"/>
    <x v="0"/>
    <n v="0.21132712994228139"/>
    <n v="0"/>
    <x v="12"/>
    <n v="3.3672828461193771"/>
    <n v="5"/>
    <n v="0"/>
    <n v="0"/>
    <n v="0"/>
    <n v="0"/>
    <n v="0"/>
    <n v="0"/>
    <n v="0"/>
    <x v="0"/>
  </r>
  <r>
    <n v="6742"/>
    <n v="1979"/>
    <x v="30"/>
    <x v="2"/>
    <x v="2"/>
    <x v="1"/>
    <x v="1"/>
    <x v="0"/>
    <x v="1898"/>
    <x v="9"/>
    <n v="1"/>
    <n v="0"/>
    <x v="2"/>
    <d v="2013-01-13T00:00:00"/>
    <x v="350"/>
    <d v="2021-02-05T00:00:00"/>
    <x v="71"/>
    <n v="2"/>
    <n v="2"/>
    <n v="1"/>
    <n v="3"/>
    <n v="1"/>
    <n v="2"/>
    <n v="1"/>
    <x v="1"/>
    <x v="0"/>
    <n v="0.97943620127019915"/>
    <n v="0"/>
    <x v="13"/>
    <n v="2.0153946295821781"/>
    <n v="8"/>
    <n v="0"/>
    <n v="0"/>
    <n v="0"/>
    <n v="0"/>
    <n v="0"/>
    <n v="0"/>
    <n v="1"/>
    <x v="0"/>
  </r>
  <r>
    <n v="8625"/>
    <n v="1976"/>
    <x v="0"/>
    <x v="2"/>
    <x v="2"/>
    <x v="1"/>
    <x v="1"/>
    <x v="0"/>
    <x v="1899"/>
    <x v="9"/>
    <n v="1"/>
    <n v="0"/>
    <x v="2"/>
    <d v="2013-11-12T00:00:00"/>
    <x v="477"/>
    <d v="2021-02-05T00:00:00"/>
    <x v="89"/>
    <n v="15"/>
    <n v="1"/>
    <n v="23"/>
    <n v="0"/>
    <n v="5"/>
    <n v="1"/>
    <n v="3"/>
    <x v="9"/>
    <x v="2"/>
    <n v="2.8276619312821807"/>
    <n v="0"/>
    <x v="12"/>
    <n v="2.9461860042049222"/>
    <n v="8"/>
    <n v="0"/>
    <n v="0"/>
    <n v="0"/>
    <n v="0"/>
    <n v="0"/>
    <n v="0"/>
    <n v="0"/>
    <x v="1"/>
  </r>
  <r>
    <n v="6516"/>
    <n v="1989"/>
    <x v="35"/>
    <x v="4"/>
    <x v="3"/>
    <x v="1"/>
    <x v="1"/>
    <x v="0"/>
    <x v="1900"/>
    <x v="9"/>
    <n v="1"/>
    <n v="0"/>
    <x v="2"/>
    <d v="2013-03-18T00:00:00"/>
    <x v="503"/>
    <d v="2021-02-05T00:00:00"/>
    <x v="2"/>
    <n v="0"/>
    <n v="0"/>
    <n v="1"/>
    <n v="7"/>
    <n v="4"/>
    <n v="6"/>
    <n v="1"/>
    <x v="1"/>
    <x v="0"/>
    <n v="0.9872823854822087"/>
    <n v="0"/>
    <x v="13"/>
    <n v="2.1742732528125011"/>
    <n v="7"/>
    <n v="0"/>
    <n v="0"/>
    <n v="0"/>
    <n v="0"/>
    <n v="0"/>
    <n v="0"/>
    <n v="0"/>
    <x v="6"/>
  </r>
  <r>
    <n v="4992"/>
    <n v="1975"/>
    <x v="6"/>
    <x v="1"/>
    <x v="1"/>
    <x v="0"/>
    <x v="0"/>
    <x v="0"/>
    <x v="1901"/>
    <x v="9"/>
    <n v="1"/>
    <n v="0"/>
    <x v="2"/>
    <d v="2013-09-19T00:00:00"/>
    <x v="169"/>
    <d v="2021-02-05T00:00:00"/>
    <x v="58"/>
    <n v="6"/>
    <n v="4"/>
    <n v="16"/>
    <n v="3"/>
    <n v="10"/>
    <n v="30"/>
    <n v="3"/>
    <x v="9"/>
    <x v="2"/>
    <n v="3.230814713087518"/>
    <n v="1"/>
    <x v="13"/>
    <n v="2.0373359334473937"/>
    <n v="7"/>
    <n v="0"/>
    <n v="0"/>
    <n v="0"/>
    <n v="0"/>
    <n v="0"/>
    <n v="1"/>
    <n v="0"/>
    <x v="0"/>
  </r>
  <r>
    <n v="4240"/>
    <n v="1978"/>
    <x v="37"/>
    <x v="2"/>
    <x v="2"/>
    <x v="1"/>
    <x v="1"/>
    <x v="0"/>
    <x v="1902"/>
    <x v="9"/>
    <n v="1"/>
    <n v="0"/>
    <x v="2"/>
    <d v="2012-11-03T00:00:00"/>
    <x v="516"/>
    <d v="2021-02-05T00:00:00"/>
    <x v="13"/>
    <n v="4"/>
    <n v="9"/>
    <n v="16"/>
    <n v="17"/>
    <n v="0"/>
    <n v="12"/>
    <n v="2"/>
    <x v="12"/>
    <x v="0"/>
    <n v="1.8920906778592386"/>
    <n v="1"/>
    <x v="13"/>
    <n v="1.7009733894083956"/>
    <n v="8"/>
    <n v="0"/>
    <n v="0"/>
    <n v="0"/>
    <n v="0"/>
    <n v="0"/>
    <n v="0"/>
    <n v="0"/>
    <x v="0"/>
  </r>
  <r>
    <n v="2569"/>
    <n v="1987"/>
    <x v="15"/>
    <x v="2"/>
    <x v="2"/>
    <x v="1"/>
    <x v="1"/>
    <x v="0"/>
    <x v="1903"/>
    <x v="9"/>
    <n v="0"/>
    <n v="0"/>
    <x v="1"/>
    <d v="2012-10-10T00:00:00"/>
    <x v="106"/>
    <d v="2021-02-05T00:00:00"/>
    <x v="75"/>
    <n v="3"/>
    <n v="14"/>
    <n v="17"/>
    <n v="6"/>
    <n v="1"/>
    <n v="5"/>
    <n v="1"/>
    <x v="1"/>
    <x v="0"/>
    <n v="0.6660325150135743"/>
    <n v="0"/>
    <x v="12"/>
    <n v="2.8497319013512898"/>
    <n v="8"/>
    <n v="0"/>
    <n v="0"/>
    <n v="0"/>
    <n v="0"/>
    <n v="0"/>
    <n v="0"/>
    <n v="0"/>
    <x v="1"/>
  </r>
  <r>
    <n v="1384"/>
    <n v="1992"/>
    <x v="23"/>
    <x v="4"/>
    <x v="3"/>
    <x v="1"/>
    <x v="1"/>
    <x v="0"/>
    <x v="1904"/>
    <x v="9"/>
    <n v="1"/>
    <n v="0"/>
    <x v="2"/>
    <d v="2013-11-23T00:00:00"/>
    <x v="32"/>
    <d v="2021-02-05T00:00:00"/>
    <x v="57"/>
    <n v="6"/>
    <n v="4"/>
    <n v="14"/>
    <n v="8"/>
    <n v="8"/>
    <n v="22"/>
    <n v="2"/>
    <x v="12"/>
    <x v="0"/>
    <n v="2.3572444396764709"/>
    <n v="1"/>
    <x v="13"/>
    <n v="2.3526689341829892"/>
    <n v="8"/>
    <n v="0"/>
    <n v="0"/>
    <n v="1"/>
    <n v="0"/>
    <n v="0"/>
    <n v="0"/>
    <n v="0"/>
    <x v="1"/>
  </r>
  <r>
    <n v="9481"/>
    <n v="1976"/>
    <x v="0"/>
    <x v="2"/>
    <x v="2"/>
    <x v="1"/>
    <x v="1"/>
    <x v="0"/>
    <x v="1905"/>
    <x v="9"/>
    <n v="1"/>
    <n v="0"/>
    <x v="2"/>
    <d v="2014-01-28T00:00:00"/>
    <x v="534"/>
    <d v="2021-02-05T00:00:00"/>
    <x v="67"/>
    <n v="9"/>
    <n v="9"/>
    <n v="11"/>
    <n v="13"/>
    <n v="10"/>
    <n v="16"/>
    <n v="4"/>
    <x v="9"/>
    <x v="2"/>
    <n v="2.6430851437036629"/>
    <n v="1"/>
    <x v="12"/>
    <n v="2.9608070817506436"/>
    <n v="8"/>
    <n v="0"/>
    <n v="0"/>
    <n v="0"/>
    <n v="0"/>
    <n v="0"/>
    <n v="0"/>
    <n v="0"/>
    <x v="4"/>
  </r>
  <r>
    <n v="1135"/>
    <n v="1960"/>
    <x v="11"/>
    <x v="1"/>
    <x v="1"/>
    <x v="0"/>
    <x v="0"/>
    <x v="0"/>
    <x v="1906"/>
    <x v="9"/>
    <n v="1"/>
    <n v="1"/>
    <x v="0"/>
    <d v="2014-02-15T00:00:00"/>
    <x v="220"/>
    <d v="2021-02-05T00:00:00"/>
    <x v="54"/>
    <n v="18"/>
    <n v="2"/>
    <n v="19"/>
    <n v="0"/>
    <n v="2"/>
    <n v="6"/>
    <n v="5"/>
    <x v="9"/>
    <x v="2"/>
    <n v="2.9440878208555454"/>
    <n v="0"/>
    <x v="7"/>
    <n v="3.7725337702533381"/>
    <n v="7"/>
    <n v="0"/>
    <n v="0"/>
    <n v="0"/>
    <n v="0"/>
    <n v="0"/>
    <n v="0"/>
    <n v="0"/>
    <x v="4"/>
  </r>
  <r>
    <n v="24"/>
    <n v="1960"/>
    <x v="11"/>
    <x v="1"/>
    <x v="1"/>
    <x v="0"/>
    <x v="0"/>
    <x v="0"/>
    <x v="1906"/>
    <x v="9"/>
    <n v="1"/>
    <n v="1"/>
    <x v="0"/>
    <d v="2014-02-15T00:00:00"/>
    <x v="220"/>
    <d v="2021-02-05T00:00:00"/>
    <x v="54"/>
    <n v="18"/>
    <n v="2"/>
    <n v="19"/>
    <n v="0"/>
    <n v="2"/>
    <n v="6"/>
    <n v="5"/>
    <x v="9"/>
    <x v="2"/>
    <n v="2.9006718454490348"/>
    <n v="0"/>
    <x v="7"/>
    <n v="4.2477003778842528"/>
    <n v="7"/>
    <n v="0"/>
    <n v="0"/>
    <n v="0"/>
    <n v="0"/>
    <n v="0"/>
    <n v="0"/>
    <n v="0"/>
    <x v="3"/>
  </r>
  <r>
    <n v="3270"/>
    <n v="1978"/>
    <x v="37"/>
    <x v="3"/>
    <x v="1"/>
    <x v="0"/>
    <x v="0"/>
    <x v="0"/>
    <x v="1907"/>
    <x v="9"/>
    <n v="1"/>
    <n v="0"/>
    <x v="2"/>
    <d v="2013-01-17T00:00:00"/>
    <x v="34"/>
    <d v="2021-02-05T00:00:00"/>
    <x v="54"/>
    <n v="12"/>
    <n v="23"/>
    <n v="38"/>
    <n v="30"/>
    <n v="18"/>
    <n v="7"/>
    <n v="4"/>
    <x v="9"/>
    <x v="2"/>
    <n v="3.2605390569161408"/>
    <n v="1"/>
    <x v="12"/>
    <n v="3.0095421247617602"/>
    <n v="9"/>
    <n v="0"/>
    <n v="0"/>
    <n v="0"/>
    <n v="0"/>
    <n v="0"/>
    <n v="0"/>
    <n v="0"/>
    <x v="3"/>
  </r>
  <r>
    <n v="7235"/>
    <n v="1975"/>
    <x v="6"/>
    <x v="3"/>
    <x v="1"/>
    <x v="1"/>
    <x v="1"/>
    <x v="0"/>
    <x v="1908"/>
    <x v="9"/>
    <n v="1"/>
    <n v="0"/>
    <x v="2"/>
    <d v="2013-12-09T00:00:00"/>
    <x v="230"/>
    <d v="2021-02-05T00:00:00"/>
    <x v="2"/>
    <n v="2"/>
    <n v="5"/>
    <n v="12"/>
    <n v="4"/>
    <n v="8"/>
    <n v="7"/>
    <n v="3"/>
    <x v="12"/>
    <x v="0"/>
    <n v="1.6412595276193005"/>
    <n v="0"/>
    <x v="7"/>
    <n v="4.1066964578090008"/>
    <n v="5"/>
    <n v="0"/>
    <n v="0"/>
    <n v="0"/>
    <n v="0"/>
    <n v="0"/>
    <n v="0"/>
    <n v="0"/>
    <x v="5"/>
  </r>
  <r>
    <n v="10031"/>
    <n v="1976"/>
    <x v="0"/>
    <x v="0"/>
    <x v="0"/>
    <x v="1"/>
    <x v="1"/>
    <x v="0"/>
    <x v="1909"/>
    <x v="9"/>
    <n v="1"/>
    <n v="1"/>
    <x v="0"/>
    <d v="2013-02-10T00:00:00"/>
    <x v="105"/>
    <d v="2021-02-05T00:00:00"/>
    <x v="93"/>
    <n v="20"/>
    <n v="2"/>
    <n v="23"/>
    <n v="3"/>
    <n v="1"/>
    <n v="4"/>
    <n v="5"/>
    <x v="9"/>
    <x v="2"/>
    <n v="3.3894398594158206"/>
    <n v="0"/>
    <x v="7"/>
    <n v="4.2838513278658521"/>
    <n v="8"/>
    <n v="0"/>
    <n v="0"/>
    <n v="0"/>
    <n v="0"/>
    <n v="0"/>
    <n v="0"/>
    <n v="0"/>
    <x v="3"/>
  </r>
  <r>
    <n v="4415"/>
    <n v="1961"/>
    <x v="36"/>
    <x v="2"/>
    <x v="2"/>
    <x v="1"/>
    <x v="1"/>
    <x v="0"/>
    <x v="1910"/>
    <x v="9"/>
    <n v="1"/>
    <n v="1"/>
    <x v="0"/>
    <d v="2012-09-12T00:00:00"/>
    <x v="64"/>
    <d v="2021-02-05T00:00:00"/>
    <x v="49"/>
    <n v="10"/>
    <n v="4"/>
    <n v="4"/>
    <n v="3"/>
    <n v="3"/>
    <n v="14"/>
    <n v="3"/>
    <x v="1"/>
    <x v="0"/>
    <n v="0.74640202058512495"/>
    <n v="1"/>
    <x v="12"/>
    <n v="3.2480450152806788"/>
    <n v="7"/>
    <n v="0"/>
    <n v="0"/>
    <n v="0"/>
    <n v="0"/>
    <n v="0"/>
    <n v="0"/>
    <n v="0"/>
    <x v="0"/>
  </r>
  <r>
    <n v="3479"/>
    <n v="1950"/>
    <x v="48"/>
    <x v="2"/>
    <x v="2"/>
    <x v="3"/>
    <x v="3"/>
    <x v="1"/>
    <x v="1911"/>
    <x v="9"/>
    <n v="0"/>
    <n v="0"/>
    <x v="1"/>
    <d v="2013-07-19T00:00:00"/>
    <x v="146"/>
    <d v="2021-02-05T00:00:00"/>
    <x v="92"/>
    <n v="4"/>
    <n v="8"/>
    <n v="11"/>
    <n v="12"/>
    <n v="2"/>
    <n v="13"/>
    <n v="1"/>
    <x v="12"/>
    <x v="0"/>
    <n v="1.8106107429716869"/>
    <n v="0"/>
    <x v="12"/>
    <n v="2.7500195309241882"/>
    <n v="7"/>
    <n v="0"/>
    <n v="0"/>
    <n v="1"/>
    <n v="0"/>
    <n v="0"/>
    <n v="0"/>
    <n v="0"/>
    <x v="4"/>
  </r>
  <r>
    <n v="2634"/>
    <n v="1979"/>
    <x v="30"/>
    <x v="1"/>
    <x v="1"/>
    <x v="3"/>
    <x v="3"/>
    <x v="1"/>
    <x v="1912"/>
    <x v="9"/>
    <n v="1"/>
    <n v="0"/>
    <x v="2"/>
    <d v="2014-04-18T00:00:00"/>
    <x v="533"/>
    <d v="2021-02-05T00:00:00"/>
    <x v="57"/>
    <n v="5"/>
    <n v="7"/>
    <n v="31"/>
    <n v="15"/>
    <n v="4"/>
    <n v="7"/>
    <n v="3"/>
    <x v="12"/>
    <x v="0"/>
    <n v="2.057881037872205"/>
    <n v="1"/>
    <x v="12"/>
    <n v="2.6223760739817932"/>
    <n v="6"/>
    <n v="0"/>
    <n v="0"/>
    <n v="0"/>
    <n v="0"/>
    <n v="0"/>
    <n v="1"/>
    <n v="0"/>
    <x v="0"/>
  </r>
  <r>
    <n v="4927"/>
    <n v="1971"/>
    <x v="2"/>
    <x v="2"/>
    <x v="2"/>
    <x v="0"/>
    <x v="0"/>
    <x v="0"/>
    <x v="1913"/>
    <x v="9"/>
    <n v="2"/>
    <n v="0"/>
    <x v="0"/>
    <d v="2014-01-15T00:00:00"/>
    <x v="30"/>
    <d v="2021-02-05T00:00:00"/>
    <x v="78"/>
    <n v="8"/>
    <n v="3"/>
    <n v="22"/>
    <n v="21"/>
    <n v="1"/>
    <n v="13"/>
    <n v="3"/>
    <x v="9"/>
    <x v="2"/>
    <n v="2.7392361177861386"/>
    <n v="0"/>
    <x v="12"/>
    <n v="2.9900806019836086"/>
    <n v="9"/>
    <n v="0"/>
    <n v="0"/>
    <n v="0"/>
    <n v="0"/>
    <n v="0"/>
    <n v="0"/>
    <n v="0"/>
    <x v="3"/>
  </r>
  <r>
    <n v="8977"/>
    <n v="1985"/>
    <x v="24"/>
    <x v="4"/>
    <x v="3"/>
    <x v="3"/>
    <x v="3"/>
    <x v="1"/>
    <x v="1914"/>
    <x v="9"/>
    <n v="0"/>
    <n v="0"/>
    <x v="1"/>
    <d v="2013-01-12T00:00:00"/>
    <x v="349"/>
    <d v="2021-02-05T00:00:00"/>
    <x v="81"/>
    <n v="1"/>
    <n v="3"/>
    <n v="4"/>
    <n v="2"/>
    <n v="3"/>
    <n v="11"/>
    <n v="1"/>
    <x v="0"/>
    <x v="0"/>
    <n v="-0.2032727686002902"/>
    <n v="0"/>
    <x v="12"/>
    <n v="2.8265419697801133"/>
    <n v="4"/>
    <n v="0"/>
    <n v="0"/>
    <n v="0"/>
    <n v="0"/>
    <n v="0"/>
    <n v="0"/>
    <n v="0"/>
    <x v="0"/>
  </r>
  <r>
    <n v="10403"/>
    <n v="1978"/>
    <x v="37"/>
    <x v="2"/>
    <x v="2"/>
    <x v="0"/>
    <x v="0"/>
    <x v="0"/>
    <x v="1915"/>
    <x v="9"/>
    <n v="1"/>
    <n v="0"/>
    <x v="2"/>
    <d v="2014-06-18T00:00:00"/>
    <x v="171"/>
    <d v="2021-02-05T00:00:00"/>
    <x v="82"/>
    <n v="2"/>
    <n v="13"/>
    <n v="6"/>
    <n v="7"/>
    <n v="5"/>
    <n v="11"/>
    <n v="3"/>
    <x v="9"/>
    <x v="2"/>
    <n v="2.60580082260301"/>
    <n v="0"/>
    <x v="12"/>
    <n v="3.0813822619859663"/>
    <n v="7"/>
    <n v="0"/>
    <n v="0"/>
    <n v="0"/>
    <n v="0"/>
    <n v="0"/>
    <n v="0"/>
    <n v="0"/>
    <x v="4"/>
  </r>
  <r>
    <n v="6646"/>
    <n v="1984"/>
    <x v="32"/>
    <x v="2"/>
    <x v="2"/>
    <x v="0"/>
    <x v="0"/>
    <x v="0"/>
    <x v="1916"/>
    <x v="9"/>
    <n v="1"/>
    <n v="0"/>
    <x v="2"/>
    <d v="2014-03-01T00:00:00"/>
    <x v="3"/>
    <d v="2021-02-05T00:00:00"/>
    <x v="12"/>
    <n v="3"/>
    <n v="0"/>
    <n v="5"/>
    <n v="13"/>
    <n v="0"/>
    <n v="1"/>
    <n v="1"/>
    <x v="1"/>
    <x v="0"/>
    <n v="0.93188991970277368"/>
    <n v="0"/>
    <x v="12"/>
    <n v="2.942838388182373"/>
    <n v="6"/>
    <n v="0"/>
    <n v="0"/>
    <n v="0"/>
    <n v="0"/>
    <n v="0"/>
    <n v="0"/>
    <n v="0"/>
    <x v="4"/>
  </r>
  <r>
    <n v="11010"/>
    <n v="1984"/>
    <x v="32"/>
    <x v="0"/>
    <x v="0"/>
    <x v="3"/>
    <x v="3"/>
    <x v="1"/>
    <x v="1917"/>
    <x v="9"/>
    <n v="1"/>
    <n v="0"/>
    <x v="2"/>
    <d v="2013-08-30T00:00:00"/>
    <x v="573"/>
    <d v="2021-02-05T00:00:00"/>
    <x v="20"/>
    <n v="19"/>
    <n v="3"/>
    <n v="18"/>
    <n v="3"/>
    <n v="1"/>
    <n v="0"/>
    <n v="3"/>
    <x v="9"/>
    <x v="2"/>
    <n v="2.9549646017589084"/>
    <n v="0"/>
    <x v="12"/>
    <n v="3.3667196527630403"/>
    <n v="8"/>
    <n v="0"/>
    <n v="0"/>
    <n v="0"/>
    <n v="0"/>
    <n v="0"/>
    <n v="0"/>
    <n v="0"/>
    <x v="0"/>
  </r>
  <r>
    <n v="3559"/>
    <n v="1988"/>
    <x v="31"/>
    <x v="3"/>
    <x v="1"/>
    <x v="1"/>
    <x v="1"/>
    <x v="0"/>
    <x v="1918"/>
    <x v="9"/>
    <n v="1"/>
    <n v="0"/>
    <x v="2"/>
    <d v="2014-05-10T00:00:00"/>
    <x v="211"/>
    <d v="2021-02-05T00:00:00"/>
    <x v="24"/>
    <n v="12"/>
    <n v="11"/>
    <n v="10"/>
    <n v="3"/>
    <n v="12"/>
    <n v="9"/>
    <n v="3"/>
    <x v="12"/>
    <x v="0"/>
    <n v="2.2836349395992399"/>
    <n v="1"/>
    <x v="12"/>
    <n v="2.7998728119578544"/>
    <n v="6"/>
    <n v="0"/>
    <n v="0"/>
    <n v="0"/>
    <n v="0"/>
    <n v="0"/>
    <n v="0"/>
    <n v="0"/>
    <x v="2"/>
  </r>
  <r>
    <n v="7620"/>
    <n v="1990"/>
    <x v="12"/>
    <x v="4"/>
    <x v="3"/>
    <x v="3"/>
    <x v="3"/>
    <x v="1"/>
    <x v="1919"/>
    <x v="9"/>
    <n v="1"/>
    <n v="0"/>
    <x v="2"/>
    <d v="2013-08-05T00:00:00"/>
    <x v="497"/>
    <d v="2021-02-05T00:00:00"/>
    <x v="29"/>
    <n v="5"/>
    <n v="11"/>
    <n v="16"/>
    <n v="21"/>
    <n v="8"/>
    <n v="45"/>
    <n v="2"/>
    <x v="12"/>
    <x v="0"/>
    <n v="1.6313834729809118"/>
    <n v="2"/>
    <x v="13"/>
    <n v="2.0612430577734848"/>
    <n v="8"/>
    <n v="0"/>
    <n v="0"/>
    <n v="0"/>
    <n v="0"/>
    <n v="0"/>
    <n v="0"/>
    <n v="0"/>
    <x v="2"/>
  </r>
  <r>
    <n v="5394"/>
    <n v="1979"/>
    <x v="30"/>
    <x v="4"/>
    <x v="3"/>
    <x v="3"/>
    <x v="3"/>
    <x v="1"/>
    <x v="1920"/>
    <x v="9"/>
    <n v="1"/>
    <n v="1"/>
    <x v="0"/>
    <d v="2013-03-17T00:00:00"/>
    <x v="335"/>
    <d v="2021-02-05T00:00:00"/>
    <x v="25"/>
    <n v="3"/>
    <n v="9"/>
    <n v="4"/>
    <n v="7"/>
    <n v="8"/>
    <n v="7"/>
    <n v="4"/>
    <x v="1"/>
    <x v="0"/>
    <n v="1.2990454591560572"/>
    <n v="1"/>
    <x v="7"/>
    <n v="4.2734826679479125"/>
    <n v="3"/>
    <n v="0"/>
    <n v="0"/>
    <n v="0"/>
    <n v="0"/>
    <n v="0"/>
    <n v="0"/>
    <n v="0"/>
    <x v="0"/>
  </r>
  <r>
    <n v="642"/>
    <n v="1980"/>
    <x v="13"/>
    <x v="4"/>
    <x v="3"/>
    <x v="1"/>
    <x v="1"/>
    <x v="0"/>
    <x v="1921"/>
    <x v="9"/>
    <n v="1"/>
    <n v="0"/>
    <x v="2"/>
    <d v="2012-08-14T00:00:00"/>
    <x v="373"/>
    <d v="2021-02-05T00:00:00"/>
    <x v="11"/>
    <n v="1"/>
    <n v="3"/>
    <n v="2"/>
    <n v="20"/>
    <n v="30"/>
    <n v="47"/>
    <n v="3"/>
    <x v="12"/>
    <x v="0"/>
    <n v="1.6817015635217458"/>
    <n v="1"/>
    <x v="13"/>
    <n v="2.3073204936503453"/>
    <n v="8"/>
    <n v="0"/>
    <n v="0"/>
    <n v="0"/>
    <n v="0"/>
    <n v="0"/>
    <n v="0"/>
    <n v="0"/>
    <x v="4"/>
  </r>
  <r>
    <n v="6347"/>
    <n v="1979"/>
    <x v="30"/>
    <x v="4"/>
    <x v="3"/>
    <x v="3"/>
    <x v="3"/>
    <x v="1"/>
    <x v="1922"/>
    <x v="9"/>
    <n v="1"/>
    <n v="0"/>
    <x v="2"/>
    <d v="2013-06-27T00:00:00"/>
    <x v="504"/>
    <d v="2021-02-05T00:00:00"/>
    <x v="41"/>
    <n v="1"/>
    <n v="1"/>
    <n v="4"/>
    <n v="11"/>
    <n v="9"/>
    <n v="10"/>
    <n v="1"/>
    <x v="1"/>
    <x v="0"/>
    <n v="1.0585340792800317"/>
    <n v="0"/>
    <x v="12"/>
    <n v="3.0464221890172984"/>
    <n v="8"/>
    <n v="0"/>
    <n v="0"/>
    <n v="0"/>
    <n v="0"/>
    <n v="0"/>
    <n v="0"/>
    <n v="0"/>
    <x v="0"/>
  </r>
  <r>
    <n v="4808"/>
    <n v="1956"/>
    <x v="27"/>
    <x v="2"/>
    <x v="2"/>
    <x v="1"/>
    <x v="1"/>
    <x v="0"/>
    <x v="1923"/>
    <x v="9"/>
    <n v="0"/>
    <n v="0"/>
    <x v="1"/>
    <d v="2013-09-05T00:00:00"/>
    <x v="65"/>
    <d v="2021-02-05T00:00:00"/>
    <x v="58"/>
    <n v="1"/>
    <n v="2"/>
    <n v="5"/>
    <n v="6"/>
    <n v="0"/>
    <n v="3"/>
    <n v="1"/>
    <x v="1"/>
    <x v="0"/>
    <n v="1.1456624156623711"/>
    <n v="0"/>
    <x v="13"/>
    <n v="1.656682942384248"/>
    <n v="7"/>
    <n v="0"/>
    <n v="0"/>
    <n v="0"/>
    <n v="0"/>
    <n v="0"/>
    <n v="0"/>
    <n v="0"/>
    <x v="0"/>
  </r>
  <r>
    <n v="10995"/>
    <n v="1988"/>
    <x v="31"/>
    <x v="3"/>
    <x v="1"/>
    <x v="1"/>
    <x v="1"/>
    <x v="0"/>
    <x v="1924"/>
    <x v="9"/>
    <n v="1"/>
    <n v="0"/>
    <x v="2"/>
    <d v="2012-11-12T00:00:00"/>
    <x v="79"/>
    <d v="2021-02-05T00:00:00"/>
    <x v="73"/>
    <n v="16"/>
    <n v="5"/>
    <n v="30"/>
    <n v="8"/>
    <n v="7"/>
    <n v="26"/>
    <n v="3"/>
    <x v="9"/>
    <x v="2"/>
    <n v="3.2692903997648486"/>
    <n v="0"/>
    <x v="7"/>
    <n v="4.3073022521113273"/>
    <n v="8"/>
    <n v="0"/>
    <n v="0"/>
    <n v="0"/>
    <n v="0"/>
    <n v="0"/>
    <n v="0"/>
    <n v="1"/>
    <x v="3"/>
  </r>
  <r>
    <n v="6354"/>
    <n v="1984"/>
    <x v="32"/>
    <x v="2"/>
    <x v="2"/>
    <x v="0"/>
    <x v="0"/>
    <x v="0"/>
    <x v="1925"/>
    <x v="9"/>
    <n v="1"/>
    <n v="0"/>
    <x v="2"/>
    <d v="2012-08-31T00:00:00"/>
    <x v="357"/>
    <d v="2021-02-05T00:00:00"/>
    <x v="81"/>
    <n v="5"/>
    <n v="2"/>
    <n v="16"/>
    <n v="3"/>
    <n v="2"/>
    <n v="19"/>
    <n v="2"/>
    <x v="1"/>
    <x v="0"/>
    <n v="1.2724291866041568"/>
    <n v="1"/>
    <x v="13"/>
    <n v="2.3807625467341147"/>
    <n v="8"/>
    <n v="0"/>
    <n v="0"/>
    <n v="0"/>
    <n v="0"/>
    <n v="0"/>
    <n v="1"/>
    <n v="0"/>
    <x v="0"/>
  </r>
  <r>
    <n v="8420"/>
    <n v="1970"/>
    <x v="8"/>
    <x v="3"/>
    <x v="1"/>
    <x v="1"/>
    <x v="1"/>
    <x v="0"/>
    <x v="1926"/>
    <x v="9"/>
    <n v="0"/>
    <n v="0"/>
    <x v="1"/>
    <d v="2013-08-03T00:00:00"/>
    <x v="657"/>
    <d v="2021-02-05T00:00:00"/>
    <x v="40"/>
    <n v="7"/>
    <n v="4"/>
    <n v="13"/>
    <n v="15"/>
    <n v="8"/>
    <n v="17"/>
    <n v="2"/>
    <x v="12"/>
    <x v="0"/>
    <n v="1.9871749592395092"/>
    <n v="0"/>
    <x v="7"/>
    <n v="3.6209126424175855"/>
    <n v="5"/>
    <n v="0"/>
    <n v="0"/>
    <n v="0"/>
    <n v="0"/>
    <n v="0"/>
    <n v="0"/>
    <n v="0"/>
    <x v="0"/>
  </r>
  <r>
    <n v="10065"/>
    <n v="1970"/>
    <x v="8"/>
    <x v="3"/>
    <x v="1"/>
    <x v="1"/>
    <x v="1"/>
    <x v="0"/>
    <x v="1926"/>
    <x v="9"/>
    <n v="0"/>
    <n v="0"/>
    <x v="1"/>
    <d v="2013-08-03T00:00:00"/>
    <x v="657"/>
    <d v="2021-02-05T00:00:00"/>
    <x v="40"/>
    <n v="7"/>
    <n v="4"/>
    <n v="13"/>
    <n v="15"/>
    <n v="8"/>
    <n v="17"/>
    <n v="2"/>
    <x v="12"/>
    <x v="0"/>
    <n v="2.2383367316128044"/>
    <n v="0"/>
    <x v="7"/>
    <n v="4.1547787360583426"/>
    <n v="5"/>
    <n v="0"/>
    <n v="0"/>
    <n v="0"/>
    <n v="0"/>
    <n v="0"/>
    <n v="0"/>
    <n v="0"/>
    <x v="0"/>
  </r>
  <r>
    <n v="10264"/>
    <n v="1979"/>
    <x v="30"/>
    <x v="2"/>
    <x v="2"/>
    <x v="2"/>
    <x v="2"/>
    <x v="1"/>
    <x v="1927"/>
    <x v="9"/>
    <n v="1"/>
    <n v="0"/>
    <x v="2"/>
    <d v="2012-10-10T00:00:00"/>
    <x v="106"/>
    <d v="2021-02-05T00:00:00"/>
    <x v="14"/>
    <n v="1"/>
    <n v="2"/>
    <n v="8"/>
    <n v="4"/>
    <n v="3"/>
    <n v="13"/>
    <n v="2"/>
    <x v="1"/>
    <x v="0"/>
    <n v="0.93798523111378562"/>
    <n v="1"/>
    <x v="13"/>
    <n v="2.3001269167482716"/>
    <n v="7"/>
    <n v="0"/>
    <n v="0"/>
    <n v="1"/>
    <n v="0"/>
    <n v="0"/>
    <n v="1"/>
    <n v="0"/>
    <x v="3"/>
  </r>
  <r>
    <n v="234"/>
    <n v="1979"/>
    <x v="30"/>
    <x v="2"/>
    <x v="2"/>
    <x v="2"/>
    <x v="2"/>
    <x v="1"/>
    <x v="1927"/>
    <x v="9"/>
    <n v="1"/>
    <n v="0"/>
    <x v="2"/>
    <d v="2012-10-10T00:00:00"/>
    <x v="106"/>
    <d v="2021-02-05T00:00:00"/>
    <x v="14"/>
    <n v="1"/>
    <n v="2"/>
    <n v="8"/>
    <n v="4"/>
    <n v="3"/>
    <n v="13"/>
    <n v="2"/>
    <x v="1"/>
    <x v="0"/>
    <n v="1.2633101071172934"/>
    <n v="1"/>
    <x v="13"/>
    <n v="1.8389952398006006"/>
    <n v="7"/>
    <n v="0"/>
    <n v="0"/>
    <n v="1"/>
    <n v="0"/>
    <n v="0"/>
    <n v="1"/>
    <n v="0"/>
    <x v="0"/>
  </r>
  <r>
    <n v="7600"/>
    <n v="1992"/>
    <x v="23"/>
    <x v="4"/>
    <x v="3"/>
    <x v="3"/>
    <x v="3"/>
    <x v="1"/>
    <x v="1928"/>
    <x v="9"/>
    <n v="1"/>
    <n v="0"/>
    <x v="2"/>
    <d v="2013-10-28T00:00:00"/>
    <x v="194"/>
    <d v="2021-02-05T00:00:00"/>
    <x v="4"/>
    <n v="1"/>
    <n v="3"/>
    <n v="3"/>
    <n v="8"/>
    <n v="1"/>
    <n v="13"/>
    <n v="2"/>
    <x v="1"/>
    <x v="0"/>
    <n v="1.1130206873323349"/>
    <n v="0"/>
    <x v="12"/>
    <n v="2.8605496696490254"/>
    <n v="7"/>
    <n v="0"/>
    <n v="0"/>
    <n v="0"/>
    <n v="0"/>
    <n v="0"/>
    <n v="0"/>
    <n v="0"/>
    <x v="4"/>
  </r>
  <r>
    <n v="10262"/>
    <n v="1980"/>
    <x v="13"/>
    <x v="2"/>
    <x v="2"/>
    <x v="1"/>
    <x v="1"/>
    <x v="0"/>
    <x v="1929"/>
    <x v="9"/>
    <n v="2"/>
    <n v="0"/>
    <x v="0"/>
    <d v="2013-05-10T00:00:00"/>
    <x v="601"/>
    <d v="2021-02-05T00:00:00"/>
    <x v="54"/>
    <n v="8"/>
    <n v="2"/>
    <n v="15"/>
    <n v="0"/>
    <n v="10"/>
    <n v="18"/>
    <n v="4"/>
    <x v="9"/>
    <x v="2"/>
    <n v="2.7877939816742154"/>
    <n v="1"/>
    <x v="12"/>
    <n v="3.0551174910658832"/>
    <n v="5"/>
    <n v="0"/>
    <n v="0"/>
    <n v="0"/>
    <n v="0"/>
    <n v="0"/>
    <n v="0"/>
    <n v="0"/>
    <x v="2"/>
  </r>
  <r>
    <n v="3839"/>
    <n v="1958"/>
    <x v="18"/>
    <x v="4"/>
    <x v="3"/>
    <x v="3"/>
    <x v="3"/>
    <x v="1"/>
    <x v="1930"/>
    <x v="9"/>
    <n v="1"/>
    <n v="1"/>
    <x v="0"/>
    <d v="2013-05-03T00:00:00"/>
    <x v="75"/>
    <d v="2021-02-05T00:00:00"/>
    <x v="78"/>
    <n v="6"/>
    <n v="12"/>
    <n v="3"/>
    <n v="21"/>
    <n v="6"/>
    <n v="40"/>
    <n v="5"/>
    <x v="12"/>
    <x v="0"/>
    <n v="1.8675671439496333"/>
    <n v="2"/>
    <x v="12"/>
    <n v="3.0143172293986087"/>
    <n v="5"/>
    <n v="0"/>
    <n v="0"/>
    <n v="0"/>
    <n v="0"/>
    <n v="0"/>
    <n v="0"/>
    <n v="0"/>
    <x v="0"/>
  </r>
  <r>
    <n v="3628"/>
    <n v="1987"/>
    <x v="15"/>
    <x v="4"/>
    <x v="3"/>
    <x v="3"/>
    <x v="3"/>
    <x v="1"/>
    <x v="1931"/>
    <x v="9"/>
    <n v="1"/>
    <n v="0"/>
    <x v="2"/>
    <d v="2013-01-29T00:00:00"/>
    <x v="241"/>
    <d v="2021-02-05T00:00:00"/>
    <x v="69"/>
    <n v="4"/>
    <n v="8"/>
    <n v="11"/>
    <n v="19"/>
    <n v="12"/>
    <n v="26"/>
    <n v="2"/>
    <x v="12"/>
    <x v="0"/>
    <n v="2.3294855329204749"/>
    <n v="1"/>
    <x v="13"/>
    <n v="1.7099997600849564"/>
    <n v="9"/>
    <n v="0"/>
    <n v="0"/>
    <n v="0"/>
    <n v="0"/>
    <n v="0"/>
    <n v="0"/>
    <n v="0"/>
    <x v="0"/>
  </r>
  <r>
    <n v="9617"/>
    <n v="1951"/>
    <x v="17"/>
    <x v="2"/>
    <x v="2"/>
    <x v="3"/>
    <x v="3"/>
    <x v="1"/>
    <x v="1932"/>
    <x v="9"/>
    <n v="0"/>
    <n v="0"/>
    <x v="1"/>
    <d v="2014-04-16T00:00:00"/>
    <x v="574"/>
    <d v="2021-02-05T00:00:00"/>
    <x v="2"/>
    <n v="0"/>
    <n v="4"/>
    <n v="5"/>
    <n v="6"/>
    <n v="0"/>
    <n v="4"/>
    <n v="1"/>
    <x v="1"/>
    <x v="0"/>
    <n v="1.3936836243040454"/>
    <n v="0"/>
    <x v="12"/>
    <n v="3.2900443031662121"/>
    <n v="3"/>
    <n v="0"/>
    <n v="0"/>
    <n v="0"/>
    <n v="0"/>
    <n v="0"/>
    <n v="0"/>
    <n v="0"/>
    <x v="3"/>
  </r>
  <r>
    <n v="3850"/>
    <n v="1963"/>
    <x v="52"/>
    <x v="4"/>
    <x v="3"/>
    <x v="0"/>
    <x v="0"/>
    <x v="0"/>
    <x v="1933"/>
    <x v="9"/>
    <n v="0"/>
    <n v="1"/>
    <x v="2"/>
    <d v="2012-12-07T00:00:00"/>
    <x v="53"/>
    <d v="2021-02-05T00:00:00"/>
    <x v="97"/>
    <n v="3"/>
    <n v="3"/>
    <n v="3"/>
    <n v="15"/>
    <n v="4"/>
    <n v="15"/>
    <n v="1"/>
    <x v="1"/>
    <x v="0"/>
    <n v="1.0822707734706869"/>
    <n v="0"/>
    <x v="12"/>
    <n v="3.2398898687157196"/>
    <n v="6"/>
    <n v="0"/>
    <n v="0"/>
    <n v="0"/>
    <n v="0"/>
    <n v="0"/>
    <n v="0"/>
    <n v="0"/>
    <x v="2"/>
  </r>
  <r>
    <n v="8700"/>
    <n v="1986"/>
    <x v="22"/>
    <x v="4"/>
    <x v="3"/>
    <x v="3"/>
    <x v="3"/>
    <x v="1"/>
    <x v="1934"/>
    <x v="9"/>
    <n v="0"/>
    <n v="0"/>
    <x v="1"/>
    <d v="2012-12-22T00:00:00"/>
    <x v="141"/>
    <d v="2021-02-05T00:00:00"/>
    <x v="96"/>
    <n v="7"/>
    <n v="7"/>
    <n v="14"/>
    <n v="7"/>
    <n v="16"/>
    <n v="15"/>
    <n v="3"/>
    <x v="12"/>
    <x v="0"/>
    <n v="2.2337800937797159"/>
    <n v="1"/>
    <x v="12"/>
    <n v="2.9592604871569845"/>
    <n v="7"/>
    <n v="0"/>
    <n v="0"/>
    <n v="0"/>
    <n v="0"/>
    <n v="0"/>
    <n v="0"/>
    <n v="0"/>
    <x v="3"/>
  </r>
  <r>
    <n v="5835"/>
    <n v="1976"/>
    <x v="0"/>
    <x v="0"/>
    <x v="0"/>
    <x v="2"/>
    <x v="2"/>
    <x v="1"/>
    <x v="1935"/>
    <x v="9"/>
    <n v="1"/>
    <n v="0"/>
    <x v="2"/>
    <d v="2013-07-02T00:00:00"/>
    <x v="129"/>
    <d v="2021-02-05T00:00:00"/>
    <x v="98"/>
    <n v="21"/>
    <n v="2"/>
    <n v="28"/>
    <n v="3"/>
    <n v="2"/>
    <n v="9"/>
    <n v="3"/>
    <x v="12"/>
    <x v="0"/>
    <n v="1.9495138155778928"/>
    <n v="0"/>
    <x v="7"/>
    <n v="4.1925806115598929"/>
    <n v="8"/>
    <n v="0"/>
    <n v="0"/>
    <n v="0"/>
    <n v="0"/>
    <n v="0"/>
    <n v="0"/>
    <n v="0"/>
    <x v="0"/>
  </r>
  <r>
    <n v="1241"/>
    <n v="1984"/>
    <x v="32"/>
    <x v="3"/>
    <x v="1"/>
    <x v="1"/>
    <x v="1"/>
    <x v="0"/>
    <x v="1936"/>
    <x v="9"/>
    <n v="1"/>
    <n v="0"/>
    <x v="2"/>
    <d v="2012-09-17T00:00:00"/>
    <x v="124"/>
    <d v="2021-02-05T00:00:00"/>
    <x v="17"/>
    <n v="13"/>
    <n v="3"/>
    <n v="8"/>
    <n v="7"/>
    <n v="4"/>
    <n v="16"/>
    <n v="2"/>
    <x v="1"/>
    <x v="0"/>
    <n v="0.86523995237511997"/>
    <n v="0"/>
    <x v="12"/>
    <n v="2.7143300987610384"/>
    <n v="9"/>
    <n v="0"/>
    <n v="0"/>
    <n v="0"/>
    <n v="0"/>
    <n v="0"/>
    <n v="1"/>
    <n v="0"/>
    <x v="5"/>
  </r>
  <r>
    <n v="8162"/>
    <n v="1956"/>
    <x v="27"/>
    <x v="1"/>
    <x v="1"/>
    <x v="0"/>
    <x v="0"/>
    <x v="0"/>
    <x v="1937"/>
    <x v="9"/>
    <n v="0"/>
    <n v="0"/>
    <x v="1"/>
    <d v="2013-01-01T00:00:00"/>
    <x v="593"/>
    <d v="2021-02-05T00:00:00"/>
    <x v="61"/>
    <n v="4"/>
    <n v="1"/>
    <n v="11"/>
    <n v="6"/>
    <n v="2"/>
    <n v="2"/>
    <n v="1"/>
    <x v="1"/>
    <x v="0"/>
    <n v="0.92902994200762523"/>
    <n v="0"/>
    <x v="12"/>
    <n v="2.7730079850193046"/>
    <n v="6"/>
    <n v="0"/>
    <n v="0"/>
    <n v="0"/>
    <n v="0"/>
    <n v="0"/>
    <n v="0"/>
    <n v="0"/>
    <x v="0"/>
  </r>
  <r>
    <n v="8213"/>
    <n v="1980"/>
    <x v="13"/>
    <x v="3"/>
    <x v="1"/>
    <x v="0"/>
    <x v="0"/>
    <x v="0"/>
    <x v="1938"/>
    <x v="9"/>
    <n v="1"/>
    <n v="0"/>
    <x v="2"/>
    <d v="2012-11-09T00:00:00"/>
    <x v="342"/>
    <d v="2021-02-05T00:00:00"/>
    <x v="29"/>
    <n v="6"/>
    <n v="4"/>
    <n v="9"/>
    <n v="6"/>
    <n v="36"/>
    <n v="35"/>
    <n v="4"/>
    <x v="12"/>
    <x v="0"/>
    <n v="1.7766171953452907"/>
    <n v="2"/>
    <x v="12"/>
    <n v="2.7981662454386909"/>
    <n v="7"/>
    <n v="0"/>
    <n v="0"/>
    <n v="0"/>
    <n v="0"/>
    <n v="0"/>
    <n v="1"/>
    <n v="0"/>
    <x v="0"/>
  </r>
  <r>
    <n v="193"/>
    <n v="1996"/>
    <x v="58"/>
    <x v="4"/>
    <x v="3"/>
    <x v="1"/>
    <x v="1"/>
    <x v="0"/>
    <x v="1939"/>
    <x v="9"/>
    <n v="0"/>
    <n v="0"/>
    <x v="1"/>
    <d v="2014-02-17T00:00:00"/>
    <x v="12"/>
    <d v="2021-02-05T00:00:00"/>
    <x v="6"/>
    <n v="0"/>
    <n v="0"/>
    <n v="2"/>
    <n v="3"/>
    <n v="3"/>
    <n v="8"/>
    <n v="1"/>
    <x v="1"/>
    <x v="0"/>
    <n v="0.70458266532548031"/>
    <n v="0"/>
    <x v="13"/>
    <n v="2.373327477249366"/>
    <n v="5"/>
    <n v="0"/>
    <n v="0"/>
    <n v="1"/>
    <n v="0"/>
    <n v="0"/>
    <n v="0"/>
    <n v="0"/>
    <x v="0"/>
  </r>
  <r>
    <n v="5802"/>
    <n v="1972"/>
    <x v="38"/>
    <x v="4"/>
    <x v="3"/>
    <x v="1"/>
    <x v="1"/>
    <x v="0"/>
    <x v="1940"/>
    <x v="9"/>
    <n v="0"/>
    <n v="0"/>
    <x v="1"/>
    <d v="2013-02-28T00:00:00"/>
    <x v="153"/>
    <d v="2021-02-05T00:00:00"/>
    <x v="85"/>
    <n v="2"/>
    <n v="7"/>
    <n v="11"/>
    <n v="16"/>
    <n v="12"/>
    <n v="27"/>
    <n v="1"/>
    <x v="12"/>
    <x v="0"/>
    <n v="1.7127501606747659"/>
    <n v="0"/>
    <x v="7"/>
    <n v="4.079358454926628"/>
    <n v="6"/>
    <n v="0"/>
    <n v="0"/>
    <n v="0"/>
    <n v="0"/>
    <n v="0"/>
    <n v="0"/>
    <n v="0"/>
    <x v="5"/>
  </r>
  <r>
    <n v="3436"/>
    <n v="1969"/>
    <x v="16"/>
    <x v="2"/>
    <x v="2"/>
    <x v="1"/>
    <x v="1"/>
    <x v="0"/>
    <x v="1941"/>
    <x v="9"/>
    <n v="1"/>
    <n v="0"/>
    <x v="2"/>
    <d v="2014-01-26T00:00:00"/>
    <x v="257"/>
    <d v="2021-02-05T00:00:00"/>
    <x v="50"/>
    <n v="11"/>
    <n v="0"/>
    <n v="5"/>
    <n v="2"/>
    <n v="1"/>
    <n v="1"/>
    <n v="1"/>
    <x v="1"/>
    <x v="0"/>
    <n v="0.6683952668652724"/>
    <n v="0"/>
    <x v="12"/>
    <n v="2.9439353995254041"/>
    <n v="7"/>
    <n v="0"/>
    <n v="0"/>
    <n v="0"/>
    <n v="0"/>
    <n v="0"/>
    <n v="0"/>
    <n v="0"/>
    <x v="0"/>
  </r>
  <r>
    <n v="10069"/>
    <n v="1988"/>
    <x v="31"/>
    <x v="4"/>
    <x v="3"/>
    <x v="0"/>
    <x v="0"/>
    <x v="0"/>
    <x v="1942"/>
    <x v="9"/>
    <n v="1"/>
    <n v="0"/>
    <x v="2"/>
    <d v="2012-08-31T00:00:00"/>
    <x v="357"/>
    <d v="2021-02-05T00:00:00"/>
    <x v="82"/>
    <n v="2"/>
    <n v="7"/>
    <n v="5"/>
    <n v="2"/>
    <n v="15"/>
    <n v="27"/>
    <n v="1"/>
    <x v="12"/>
    <x v="0"/>
    <n v="2.1321493942497978"/>
    <n v="0"/>
    <x v="13"/>
    <n v="2.0619400798746272"/>
    <n v="9"/>
    <n v="0"/>
    <n v="0"/>
    <n v="1"/>
    <n v="0"/>
    <n v="0"/>
    <n v="0"/>
    <n v="0"/>
    <x v="3"/>
  </r>
  <r>
    <n v="4547"/>
    <n v="1960"/>
    <x v="11"/>
    <x v="2"/>
    <x v="2"/>
    <x v="0"/>
    <x v="0"/>
    <x v="0"/>
    <x v="1943"/>
    <x v="9"/>
    <n v="1"/>
    <n v="1"/>
    <x v="0"/>
    <d v="2013-04-17T00:00:00"/>
    <x v="278"/>
    <d v="2021-02-05T00:00:00"/>
    <x v="96"/>
    <n v="6"/>
    <n v="2"/>
    <n v="9"/>
    <n v="2"/>
    <n v="1"/>
    <n v="5"/>
    <n v="2"/>
    <x v="1"/>
    <x v="0"/>
    <n v="0.71020493915335858"/>
    <n v="0"/>
    <x v="12"/>
    <n v="3.2835489931604234"/>
    <n v="8"/>
    <n v="0"/>
    <n v="0"/>
    <n v="0"/>
    <n v="0"/>
    <n v="0"/>
    <n v="0"/>
    <n v="0"/>
    <x v="0"/>
  </r>
  <r>
    <n v="3641"/>
    <n v="1976"/>
    <x v="0"/>
    <x v="2"/>
    <x v="2"/>
    <x v="1"/>
    <x v="1"/>
    <x v="0"/>
    <x v="1944"/>
    <x v="9"/>
    <n v="1"/>
    <n v="0"/>
    <x v="2"/>
    <d v="2013-01-20T00:00:00"/>
    <x v="378"/>
    <d v="2021-02-05T00:00:00"/>
    <x v="69"/>
    <n v="10"/>
    <n v="2"/>
    <n v="15"/>
    <n v="2"/>
    <n v="1"/>
    <n v="6"/>
    <n v="2"/>
    <x v="12"/>
    <x v="0"/>
    <n v="1.7532197519553834"/>
    <n v="0"/>
    <x v="12"/>
    <n v="3.0559532407258283"/>
    <n v="6"/>
    <n v="0"/>
    <n v="0"/>
    <n v="0"/>
    <n v="0"/>
    <n v="0"/>
    <n v="0"/>
    <n v="0"/>
    <x v="0"/>
  </r>
  <r>
    <n v="8812"/>
    <n v="1979"/>
    <x v="30"/>
    <x v="3"/>
    <x v="1"/>
    <x v="2"/>
    <x v="2"/>
    <x v="1"/>
    <x v="1945"/>
    <x v="9"/>
    <n v="1"/>
    <n v="0"/>
    <x v="2"/>
    <d v="2013-03-10T00:00:00"/>
    <x v="202"/>
    <d v="2021-02-05T00:00:00"/>
    <x v="99"/>
    <n v="12"/>
    <n v="3"/>
    <n v="8"/>
    <n v="8"/>
    <n v="0"/>
    <n v="17"/>
    <n v="2"/>
    <x v="12"/>
    <x v="0"/>
    <n v="1.9338511661183868"/>
    <n v="0"/>
    <x v="12"/>
    <n v="3.1152195071269428"/>
    <n v="7"/>
    <n v="0"/>
    <n v="0"/>
    <n v="0"/>
    <n v="0"/>
    <n v="0"/>
    <n v="0"/>
    <n v="0"/>
    <x v="0"/>
  </r>
  <r>
    <n v="1160"/>
    <n v="1970"/>
    <x v="8"/>
    <x v="2"/>
    <x v="2"/>
    <x v="1"/>
    <x v="1"/>
    <x v="0"/>
    <x v="1946"/>
    <x v="9"/>
    <n v="1"/>
    <n v="1"/>
    <x v="0"/>
    <d v="2013-08-23T00:00:00"/>
    <x v="301"/>
    <d v="2021-02-05T00:00:00"/>
    <x v="79"/>
    <n v="9"/>
    <n v="4"/>
    <n v="17"/>
    <n v="10"/>
    <n v="2"/>
    <n v="7"/>
    <n v="4"/>
    <x v="9"/>
    <x v="2"/>
    <n v="3.303812349340697"/>
    <n v="0"/>
    <x v="12"/>
    <n v="3.2239175321001263"/>
    <n v="8"/>
    <n v="0"/>
    <n v="0"/>
    <n v="0"/>
    <n v="0"/>
    <n v="0"/>
    <n v="0"/>
    <n v="0"/>
    <x v="0"/>
  </r>
  <r>
    <n v="9316"/>
    <n v="1952"/>
    <x v="41"/>
    <x v="4"/>
    <x v="3"/>
    <x v="0"/>
    <x v="0"/>
    <x v="0"/>
    <x v="1947"/>
    <x v="9"/>
    <n v="0"/>
    <n v="0"/>
    <x v="1"/>
    <d v="2013-11-02T00:00:00"/>
    <x v="214"/>
    <d v="2021-02-05T00:00:00"/>
    <x v="16"/>
    <n v="2"/>
    <n v="0"/>
    <n v="7"/>
    <n v="3"/>
    <n v="7"/>
    <n v="10"/>
    <n v="1"/>
    <x v="1"/>
    <x v="0"/>
    <n v="1.2377526573254545"/>
    <n v="0"/>
    <x v="12"/>
    <n v="3.3697847055310746"/>
    <n v="6"/>
    <n v="0"/>
    <n v="0"/>
    <n v="0"/>
    <n v="0"/>
    <n v="0"/>
    <n v="0"/>
    <n v="0"/>
    <x v="1"/>
  </r>
  <r>
    <n v="10032"/>
    <n v="1976"/>
    <x v="0"/>
    <x v="2"/>
    <x v="2"/>
    <x v="2"/>
    <x v="2"/>
    <x v="1"/>
    <x v="1948"/>
    <x v="9"/>
    <n v="1"/>
    <n v="0"/>
    <x v="2"/>
    <d v="2014-01-18T00:00:00"/>
    <x v="571"/>
    <d v="2021-02-05T00:00:00"/>
    <x v="96"/>
    <n v="3"/>
    <n v="5"/>
    <n v="14"/>
    <n v="2"/>
    <n v="12"/>
    <n v="17"/>
    <n v="4"/>
    <x v="9"/>
    <x v="2"/>
    <n v="3.106042383976769"/>
    <n v="1"/>
    <x v="12"/>
    <n v="3.3646846462656983"/>
    <n v="6"/>
    <n v="0"/>
    <n v="0"/>
    <n v="0"/>
    <n v="0"/>
    <n v="0"/>
    <n v="0"/>
    <n v="0"/>
    <x v="3"/>
  </r>
  <r>
    <n v="1773"/>
    <n v="1978"/>
    <x v="37"/>
    <x v="3"/>
    <x v="1"/>
    <x v="1"/>
    <x v="1"/>
    <x v="0"/>
    <x v="1949"/>
    <x v="9"/>
    <n v="0"/>
    <n v="0"/>
    <x v="1"/>
    <d v="2012-12-04T00:00:00"/>
    <x v="632"/>
    <d v="2021-02-05T00:00:00"/>
    <x v="75"/>
    <n v="5"/>
    <n v="6"/>
    <n v="15"/>
    <n v="11"/>
    <n v="7"/>
    <n v="13"/>
    <n v="1"/>
    <x v="12"/>
    <x v="0"/>
    <n v="2.2969223707722262"/>
    <n v="0"/>
    <x v="12"/>
    <n v="2.6521473225828291"/>
    <n v="9"/>
    <n v="0"/>
    <n v="0"/>
    <n v="0"/>
    <n v="0"/>
    <n v="0"/>
    <n v="0"/>
    <n v="0"/>
    <x v="3"/>
  </r>
  <r>
    <n v="10241"/>
    <n v="1975"/>
    <x v="6"/>
    <x v="3"/>
    <x v="1"/>
    <x v="2"/>
    <x v="2"/>
    <x v="1"/>
    <x v="1950"/>
    <x v="9"/>
    <n v="0"/>
    <n v="0"/>
    <x v="1"/>
    <d v="2013-12-15T00:00:00"/>
    <x v="541"/>
    <d v="2021-02-05T00:00:00"/>
    <x v="22"/>
    <n v="0"/>
    <n v="0"/>
    <n v="0"/>
    <n v="6"/>
    <n v="2"/>
    <n v="6"/>
    <n v="1"/>
    <x v="1"/>
    <x v="0"/>
    <n v="1.2485616325244984"/>
    <n v="0"/>
    <x v="13"/>
    <n v="1.6317534770311592"/>
    <n v="6"/>
    <n v="0"/>
    <n v="0"/>
    <n v="0"/>
    <n v="0"/>
    <n v="0"/>
    <n v="0"/>
    <n v="0"/>
    <x v="0"/>
  </r>
  <r>
    <n v="7004"/>
    <n v="1984"/>
    <x v="32"/>
    <x v="2"/>
    <x v="2"/>
    <x v="3"/>
    <x v="3"/>
    <x v="1"/>
    <x v="1951"/>
    <x v="9"/>
    <n v="1"/>
    <n v="0"/>
    <x v="2"/>
    <d v="2013-03-16T00:00:00"/>
    <x v="638"/>
    <d v="2021-02-05T00:00:00"/>
    <x v="71"/>
    <n v="24"/>
    <n v="3"/>
    <n v="26"/>
    <n v="7"/>
    <n v="1"/>
    <n v="23"/>
    <n v="3"/>
    <x v="9"/>
    <x v="2"/>
    <n v="2.8202722314935675"/>
    <n v="1"/>
    <x v="13"/>
    <n v="2.2486100863051481"/>
    <n v="9"/>
    <n v="0"/>
    <n v="0"/>
    <n v="1"/>
    <n v="0"/>
    <n v="0"/>
    <n v="0"/>
    <n v="0"/>
    <x v="2"/>
  </r>
  <r>
    <n v="6864"/>
    <n v="1989"/>
    <x v="35"/>
    <x v="1"/>
    <x v="1"/>
    <x v="2"/>
    <x v="2"/>
    <x v="1"/>
    <x v="1952"/>
    <x v="9"/>
    <n v="0"/>
    <n v="0"/>
    <x v="1"/>
    <d v="2014-05-22T00:00:00"/>
    <x v="245"/>
    <d v="2021-02-05T00:00:00"/>
    <x v="94"/>
    <n v="8"/>
    <n v="4"/>
    <n v="10"/>
    <n v="2"/>
    <n v="2"/>
    <n v="4"/>
    <n v="2"/>
    <x v="9"/>
    <x v="2"/>
    <n v="2.617798116473435"/>
    <n v="0"/>
    <x v="12"/>
    <n v="2.8072375080311178"/>
    <n v="5"/>
    <n v="0"/>
    <n v="0"/>
    <n v="0"/>
    <n v="0"/>
    <n v="0"/>
    <n v="0"/>
    <n v="0"/>
    <x v="6"/>
  </r>
  <r>
    <n v="10617"/>
    <n v="1989"/>
    <x v="35"/>
    <x v="1"/>
    <x v="1"/>
    <x v="2"/>
    <x v="2"/>
    <x v="1"/>
    <x v="1952"/>
    <x v="9"/>
    <n v="0"/>
    <n v="0"/>
    <x v="1"/>
    <d v="2014-05-22T00:00:00"/>
    <x v="245"/>
    <d v="2021-02-05T00:00:00"/>
    <x v="94"/>
    <n v="8"/>
    <n v="4"/>
    <n v="10"/>
    <n v="2"/>
    <n v="2"/>
    <n v="4"/>
    <n v="2"/>
    <x v="9"/>
    <x v="2"/>
    <n v="3.3594043932133788"/>
    <n v="0"/>
    <x v="12"/>
    <n v="2.6382654112468416"/>
    <n v="5"/>
    <n v="0"/>
    <n v="0"/>
    <n v="0"/>
    <n v="0"/>
    <n v="0"/>
    <n v="0"/>
    <n v="0"/>
    <x v="0"/>
  </r>
  <r>
    <n v="5987"/>
    <n v="1989"/>
    <x v="35"/>
    <x v="3"/>
    <x v="1"/>
    <x v="0"/>
    <x v="0"/>
    <x v="0"/>
    <x v="1953"/>
    <x v="9"/>
    <n v="1"/>
    <n v="0"/>
    <x v="2"/>
    <d v="2014-05-04T00:00:00"/>
    <x v="254"/>
    <d v="2021-02-05T00:00:00"/>
    <x v="97"/>
    <n v="2"/>
    <n v="2"/>
    <n v="11"/>
    <n v="10"/>
    <n v="6"/>
    <n v="12"/>
    <n v="2"/>
    <x v="1"/>
    <x v="0"/>
    <n v="0.81133589153907715"/>
    <n v="0"/>
    <x v="7"/>
    <n v="3.8569773047777307"/>
    <n v="5"/>
    <n v="0"/>
    <n v="0"/>
    <n v="0"/>
    <n v="0"/>
    <n v="0"/>
    <n v="0"/>
    <n v="0"/>
    <x v="0"/>
  </r>
  <r>
    <n v="948"/>
    <n v="1971"/>
    <x v="2"/>
    <x v="2"/>
    <x v="2"/>
    <x v="3"/>
    <x v="3"/>
    <x v="1"/>
    <x v="1954"/>
    <x v="9"/>
    <n v="1"/>
    <n v="0"/>
    <x v="2"/>
    <d v="2013-05-15T00:00:00"/>
    <x v="511"/>
    <d v="2021-02-05T00:00:00"/>
    <x v="27"/>
    <n v="4"/>
    <n v="7"/>
    <n v="7"/>
    <n v="6"/>
    <n v="4"/>
    <n v="13"/>
    <n v="3"/>
    <x v="1"/>
    <x v="0"/>
    <n v="1.0372171317583407"/>
    <n v="2"/>
    <x v="13"/>
    <n v="1.6989277682460084"/>
    <n v="5"/>
    <n v="0"/>
    <n v="0"/>
    <n v="0"/>
    <n v="0"/>
    <n v="0"/>
    <n v="0"/>
    <n v="0"/>
    <x v="0"/>
  </r>
  <r>
    <n v="7349"/>
    <n v="1973"/>
    <x v="3"/>
    <x v="4"/>
    <x v="3"/>
    <x v="0"/>
    <x v="0"/>
    <x v="0"/>
    <x v="1955"/>
    <x v="10"/>
    <n v="1"/>
    <n v="0"/>
    <x v="2"/>
    <d v="2012-10-02T00:00:00"/>
    <x v="658"/>
    <d v="2021-02-05T00:00:00"/>
    <x v="39"/>
    <n v="6"/>
    <n v="17"/>
    <n v="16"/>
    <n v="6"/>
    <n v="16"/>
    <n v="42"/>
    <n v="4"/>
    <x v="9"/>
    <x v="2"/>
    <n v="2.7736989839861486"/>
    <n v="1"/>
    <x v="12"/>
    <n v="3.2388738276770526"/>
    <n v="8"/>
    <n v="0"/>
    <n v="0"/>
    <n v="0"/>
    <n v="0"/>
    <n v="0"/>
    <n v="1"/>
    <n v="0"/>
    <x v="0"/>
  </r>
  <r>
    <n v="5342"/>
    <n v="1976"/>
    <x v="0"/>
    <x v="4"/>
    <x v="3"/>
    <x v="2"/>
    <x v="2"/>
    <x v="1"/>
    <x v="1956"/>
    <x v="10"/>
    <n v="1"/>
    <n v="0"/>
    <x v="2"/>
    <d v="2012-08-08T00:00:00"/>
    <x v="69"/>
    <d v="2021-02-05T00:00:00"/>
    <x v="0"/>
    <n v="0"/>
    <n v="1"/>
    <n v="3"/>
    <n v="10"/>
    <n v="6"/>
    <n v="9"/>
    <n v="2"/>
    <x v="1"/>
    <x v="0"/>
    <n v="0.7204267805437381"/>
    <n v="0"/>
    <x v="12"/>
    <n v="3.033104053109974"/>
    <n v="8"/>
    <n v="0"/>
    <n v="0"/>
    <n v="0"/>
    <n v="0"/>
    <n v="0"/>
    <n v="0"/>
    <n v="0"/>
    <x v="4"/>
  </r>
  <r>
    <n v="451"/>
    <n v="1989"/>
    <x v="35"/>
    <x v="2"/>
    <x v="2"/>
    <x v="3"/>
    <x v="3"/>
    <x v="1"/>
    <x v="1957"/>
    <x v="10"/>
    <n v="1"/>
    <n v="0"/>
    <x v="2"/>
    <d v="2013-12-20T00:00:00"/>
    <x v="409"/>
    <d v="2021-02-05T00:00:00"/>
    <x v="42"/>
    <n v="9"/>
    <n v="0"/>
    <n v="7"/>
    <n v="2"/>
    <n v="0"/>
    <n v="4"/>
    <n v="1"/>
    <x v="1"/>
    <x v="0"/>
    <n v="0.70734180382143741"/>
    <n v="1"/>
    <x v="13"/>
    <n v="2.2547786427396477"/>
    <n v="8"/>
    <n v="0"/>
    <n v="0"/>
    <n v="0"/>
    <n v="0"/>
    <n v="0"/>
    <n v="0"/>
    <n v="0"/>
    <x v="2"/>
  </r>
  <r>
    <n v="10395"/>
    <n v="1986"/>
    <x v="22"/>
    <x v="4"/>
    <x v="3"/>
    <x v="3"/>
    <x v="3"/>
    <x v="1"/>
    <x v="1958"/>
    <x v="10"/>
    <n v="1"/>
    <n v="0"/>
    <x v="2"/>
    <d v="2012-08-22T00:00:00"/>
    <x v="158"/>
    <d v="2021-02-05T00:00:00"/>
    <x v="30"/>
    <n v="1"/>
    <n v="45"/>
    <n v="3"/>
    <n v="4"/>
    <n v="6"/>
    <n v="42"/>
    <n v="3"/>
    <x v="9"/>
    <x v="2"/>
    <n v="3.2017979808921506"/>
    <n v="1"/>
    <x v="12"/>
    <n v="3.0659526998774127"/>
    <n v="8"/>
    <n v="0"/>
    <n v="0"/>
    <n v="0"/>
    <n v="0"/>
    <n v="0"/>
    <n v="0"/>
    <n v="0"/>
    <x v="0"/>
  </r>
  <r>
    <n v="2980"/>
    <n v="1952"/>
    <x v="41"/>
    <x v="1"/>
    <x v="1"/>
    <x v="3"/>
    <x v="3"/>
    <x v="1"/>
    <x v="1959"/>
    <x v="10"/>
    <n v="1"/>
    <n v="1"/>
    <x v="0"/>
    <d v="2013-03-22T00:00:00"/>
    <x v="463"/>
    <d v="2021-02-05T00:00:00"/>
    <x v="97"/>
    <n v="12"/>
    <n v="0"/>
    <n v="13"/>
    <n v="4"/>
    <n v="2"/>
    <n v="4"/>
    <n v="4"/>
    <x v="9"/>
    <x v="2"/>
    <n v="2.8370446974646257"/>
    <n v="0"/>
    <x v="12"/>
    <n v="2.9056035566598744"/>
    <n v="8"/>
    <n v="0"/>
    <n v="0"/>
    <n v="0"/>
    <n v="0"/>
    <n v="0"/>
    <n v="0"/>
    <n v="0"/>
    <x v="4"/>
  </r>
  <r>
    <n v="10749"/>
    <n v="1991"/>
    <x v="29"/>
    <x v="2"/>
    <x v="2"/>
    <x v="3"/>
    <x v="3"/>
    <x v="1"/>
    <x v="1960"/>
    <x v="10"/>
    <n v="0"/>
    <n v="0"/>
    <x v="1"/>
    <d v="2012-09-18T00:00:00"/>
    <x v="104"/>
    <d v="2021-02-05T00:00:00"/>
    <x v="21"/>
    <n v="73"/>
    <n v="18"/>
    <n v="66"/>
    <n v="7"/>
    <n v="12"/>
    <n v="2"/>
    <n v="15"/>
    <x v="0"/>
    <x v="0"/>
    <n v="-0.25281895352707789"/>
    <n v="1"/>
    <x v="1"/>
    <n v="0.14011118258892338"/>
    <n v="19"/>
    <n v="0"/>
    <n v="0"/>
    <n v="0"/>
    <n v="0"/>
    <n v="0"/>
    <n v="0"/>
    <n v="0"/>
    <x v="0"/>
  </r>
  <r>
    <n v="4136"/>
    <n v="1992"/>
    <x v="23"/>
    <x v="4"/>
    <x v="3"/>
    <x v="3"/>
    <x v="3"/>
    <x v="1"/>
    <x v="1961"/>
    <x v="10"/>
    <n v="1"/>
    <n v="0"/>
    <x v="2"/>
    <d v="2012-12-03T00:00:00"/>
    <x v="16"/>
    <d v="2021-02-05T00:00:00"/>
    <x v="95"/>
    <n v="10"/>
    <n v="17"/>
    <n v="18"/>
    <n v="8"/>
    <n v="26"/>
    <n v="40"/>
    <n v="4"/>
    <x v="9"/>
    <x v="2"/>
    <n v="3.0604137001336786"/>
    <n v="2"/>
    <x v="13"/>
    <n v="2.1215855014844935"/>
    <n v="9"/>
    <n v="0"/>
    <n v="0"/>
    <n v="0"/>
    <n v="0"/>
    <n v="0"/>
    <n v="0"/>
    <n v="0"/>
    <x v="0"/>
  </r>
  <r>
    <n v="4692"/>
    <n v="1976"/>
    <x v="0"/>
    <x v="2"/>
    <x v="2"/>
    <x v="1"/>
    <x v="1"/>
    <x v="0"/>
    <x v="1961"/>
    <x v="10"/>
    <n v="1"/>
    <n v="0"/>
    <x v="2"/>
    <d v="2012-08-01T00:00:00"/>
    <x v="116"/>
    <d v="2021-02-05T00:00:00"/>
    <x v="49"/>
    <n v="7"/>
    <n v="0"/>
    <n v="12"/>
    <n v="13"/>
    <n v="7"/>
    <n v="32"/>
    <n v="5"/>
    <x v="6"/>
    <x v="2"/>
    <n v="3.9862944143599699"/>
    <n v="1"/>
    <x v="13"/>
    <n v="2.1402646764717663"/>
    <n v="9"/>
    <n v="0"/>
    <n v="0"/>
    <n v="1"/>
    <n v="0"/>
    <n v="0"/>
    <n v="1"/>
    <n v="0"/>
    <x v="6"/>
  </r>
  <r>
    <n v="10641"/>
    <n v="1978"/>
    <x v="37"/>
    <x v="2"/>
    <x v="2"/>
    <x v="3"/>
    <x v="3"/>
    <x v="1"/>
    <x v="1961"/>
    <x v="10"/>
    <n v="1"/>
    <n v="1"/>
    <x v="0"/>
    <d v="2012-12-27T00:00:00"/>
    <x v="659"/>
    <d v="2021-02-05T00:00:00"/>
    <x v="9"/>
    <n v="6"/>
    <n v="5"/>
    <n v="4"/>
    <n v="13"/>
    <n v="4"/>
    <n v="25"/>
    <n v="4"/>
    <x v="12"/>
    <x v="0"/>
    <n v="2.0357407586164622"/>
    <n v="1"/>
    <x v="12"/>
    <n v="3.0782573645967157"/>
    <n v="6"/>
    <n v="0"/>
    <n v="0"/>
    <n v="0"/>
    <n v="0"/>
    <n v="0"/>
    <n v="0"/>
    <n v="0"/>
    <x v="0"/>
  </r>
  <r>
    <n v="387"/>
    <n v="1976"/>
    <x v="0"/>
    <x v="4"/>
    <x v="3"/>
    <x v="1"/>
    <x v="1"/>
    <x v="0"/>
    <x v="1961"/>
    <x v="10"/>
    <n v="0"/>
    <n v="0"/>
    <x v="1"/>
    <d v="2012-11-13T00:00:00"/>
    <x v="293"/>
    <d v="2021-02-05T00:00:00"/>
    <x v="62"/>
    <n v="6"/>
    <n v="16"/>
    <n v="11"/>
    <n v="11"/>
    <n v="1"/>
    <n v="16"/>
    <n v="1"/>
    <x v="12"/>
    <x v="0"/>
    <n v="2.2284231915958759"/>
    <n v="0"/>
    <x v="12"/>
    <n v="2.9134826441079329"/>
    <n v="8"/>
    <n v="0"/>
    <n v="0"/>
    <n v="0"/>
    <n v="0"/>
    <n v="0"/>
    <n v="0"/>
    <n v="0"/>
    <x v="1"/>
  </r>
  <r>
    <n v="7297"/>
    <n v="1973"/>
    <x v="3"/>
    <x v="2"/>
    <x v="2"/>
    <x v="3"/>
    <x v="3"/>
    <x v="1"/>
    <x v="1961"/>
    <x v="10"/>
    <n v="1"/>
    <n v="0"/>
    <x v="2"/>
    <d v="2013-12-26T00:00:00"/>
    <x v="268"/>
    <d v="2021-02-05T00:00:00"/>
    <x v="10"/>
    <n v="5"/>
    <n v="3"/>
    <n v="10"/>
    <n v="12"/>
    <n v="7"/>
    <n v="20"/>
    <n v="4"/>
    <x v="9"/>
    <x v="2"/>
    <n v="2.6206676558099278"/>
    <n v="1"/>
    <x v="12"/>
    <n v="2.6788048791587475"/>
    <n v="7"/>
    <n v="0"/>
    <n v="0"/>
    <n v="0"/>
    <n v="0"/>
    <n v="0"/>
    <n v="0"/>
    <n v="0"/>
    <x v="3"/>
  </r>
  <r>
    <n v="10710"/>
    <n v="1979"/>
    <x v="30"/>
    <x v="2"/>
    <x v="2"/>
    <x v="1"/>
    <x v="1"/>
    <x v="0"/>
    <x v="1961"/>
    <x v="10"/>
    <n v="0"/>
    <n v="1"/>
    <x v="2"/>
    <d v="2012-08-29T00:00:00"/>
    <x v="179"/>
    <d v="2021-02-05T00:00:00"/>
    <x v="51"/>
    <n v="5"/>
    <n v="2"/>
    <n v="3"/>
    <n v="3"/>
    <n v="0"/>
    <n v="5"/>
    <n v="1"/>
    <x v="1"/>
    <x v="0"/>
    <n v="1.0815311702068273"/>
    <n v="0"/>
    <x v="13"/>
    <n v="2.2480672292028996"/>
    <n v="8"/>
    <n v="0"/>
    <n v="0"/>
    <n v="0"/>
    <n v="0"/>
    <n v="0"/>
    <n v="0"/>
    <n v="0"/>
    <x v="0"/>
  </r>
  <r>
    <n v="10001"/>
    <n v="1985"/>
    <x v="24"/>
    <x v="3"/>
    <x v="1"/>
    <x v="0"/>
    <x v="0"/>
    <x v="0"/>
    <x v="1961"/>
    <x v="10"/>
    <n v="1"/>
    <n v="0"/>
    <x v="2"/>
    <d v="2012-08-01T00:00:00"/>
    <x v="116"/>
    <d v="2021-02-05T00:00:00"/>
    <x v="3"/>
    <n v="5"/>
    <n v="17"/>
    <n v="17"/>
    <n v="13"/>
    <n v="14"/>
    <n v="34"/>
    <n v="4"/>
    <x v="12"/>
    <x v="0"/>
    <n v="2.1117429004440118"/>
    <n v="1"/>
    <x v="12"/>
    <n v="2.8709694294031771"/>
    <n v="9"/>
    <n v="0"/>
    <n v="0"/>
    <n v="0"/>
    <n v="0"/>
    <n v="0"/>
    <n v="0"/>
    <n v="0"/>
    <x v="0"/>
  </r>
  <r>
    <n v="2139"/>
    <n v="1975"/>
    <x v="6"/>
    <x v="1"/>
    <x v="1"/>
    <x v="1"/>
    <x v="1"/>
    <x v="0"/>
    <x v="1961"/>
    <x v="10"/>
    <n v="1"/>
    <n v="0"/>
    <x v="2"/>
    <d v="2013-10-02T00:00:00"/>
    <x v="332"/>
    <d v="2021-02-05T00:00:00"/>
    <x v="49"/>
    <n v="3"/>
    <n v="1"/>
    <n v="10"/>
    <n v="3"/>
    <n v="2"/>
    <n v="12"/>
    <n v="3"/>
    <x v="12"/>
    <x v="0"/>
    <n v="2.2404658943760398"/>
    <n v="0"/>
    <x v="12"/>
    <n v="3.3539696906552696"/>
    <n v="5"/>
    <n v="0"/>
    <n v="0"/>
    <n v="0"/>
    <n v="0"/>
    <n v="0"/>
    <n v="0"/>
    <n v="0"/>
    <x v="6"/>
  </r>
  <r>
    <n v="9909"/>
    <n v="1996"/>
    <x v="58"/>
    <x v="3"/>
    <x v="1"/>
    <x v="1"/>
    <x v="1"/>
    <x v="0"/>
    <x v="1961"/>
    <x v="10"/>
    <n v="0"/>
    <n v="0"/>
    <x v="1"/>
    <d v="2012-11-09T00:00:00"/>
    <x v="342"/>
    <d v="2021-02-05T00:00:00"/>
    <x v="50"/>
    <n v="3"/>
    <n v="18"/>
    <n v="14"/>
    <n v="15"/>
    <n v="22"/>
    <n v="50"/>
    <n v="3"/>
    <x v="9"/>
    <x v="2"/>
    <n v="2.7184388738587946"/>
    <n v="1"/>
    <x v="12"/>
    <n v="3.1788767362195269"/>
    <n v="9"/>
    <n v="0"/>
    <n v="0"/>
    <n v="0"/>
    <n v="0"/>
    <n v="0"/>
    <n v="1"/>
    <n v="0"/>
    <x v="6"/>
  </r>
  <r>
    <n v="10659"/>
    <n v="1979"/>
    <x v="30"/>
    <x v="3"/>
    <x v="1"/>
    <x v="0"/>
    <x v="0"/>
    <x v="0"/>
    <x v="1961"/>
    <x v="10"/>
    <n v="1"/>
    <n v="0"/>
    <x v="2"/>
    <d v="2013-05-07T00:00:00"/>
    <x v="22"/>
    <d v="2021-02-05T00:00:00"/>
    <x v="39"/>
    <n v="2"/>
    <n v="8"/>
    <n v="11"/>
    <n v="3"/>
    <n v="8"/>
    <n v="21"/>
    <n v="4"/>
    <x v="9"/>
    <x v="2"/>
    <n v="2.7077798683150305"/>
    <n v="2"/>
    <x v="13"/>
    <n v="1.7416819121161273"/>
    <n v="7"/>
    <n v="0"/>
    <n v="0"/>
    <n v="0"/>
    <n v="0"/>
    <n v="0"/>
    <n v="0"/>
    <n v="0"/>
    <x v="2"/>
  </r>
  <r>
    <n v="456"/>
    <n v="1986"/>
    <x v="22"/>
    <x v="3"/>
    <x v="1"/>
    <x v="1"/>
    <x v="1"/>
    <x v="0"/>
    <x v="1961"/>
    <x v="10"/>
    <n v="1"/>
    <n v="0"/>
    <x v="2"/>
    <d v="2013-02-07T00:00:00"/>
    <x v="403"/>
    <d v="2021-02-05T00:00:00"/>
    <x v="54"/>
    <n v="1"/>
    <n v="11"/>
    <n v="5"/>
    <n v="4"/>
    <n v="6"/>
    <n v="9"/>
    <n v="2"/>
    <x v="12"/>
    <x v="0"/>
    <n v="2.0472334152988187"/>
    <n v="0"/>
    <x v="12"/>
    <n v="2.9494885128386854"/>
    <n v="8"/>
    <n v="0"/>
    <n v="0"/>
    <n v="0"/>
    <n v="0"/>
    <n v="0"/>
    <n v="0"/>
    <n v="0"/>
    <x v="0"/>
  </r>
  <r>
    <n v="9553"/>
    <n v="1987"/>
    <x v="15"/>
    <x v="2"/>
    <x v="2"/>
    <x v="1"/>
    <x v="1"/>
    <x v="0"/>
    <x v="1961"/>
    <x v="10"/>
    <n v="0"/>
    <n v="0"/>
    <x v="1"/>
    <d v="2013-01-09T00:00:00"/>
    <x v="248"/>
    <d v="2021-02-05T00:00:00"/>
    <x v="34"/>
    <n v="0"/>
    <n v="2"/>
    <n v="3"/>
    <n v="4"/>
    <n v="1"/>
    <n v="5"/>
    <n v="1"/>
    <x v="0"/>
    <x v="0"/>
    <n v="9.3419091218025677E-2"/>
    <n v="0"/>
    <x v="12"/>
    <n v="2.6097106819420093"/>
    <n v="6"/>
    <n v="0"/>
    <n v="0"/>
    <n v="0"/>
    <n v="0"/>
    <n v="0"/>
    <n v="0"/>
    <n v="0"/>
    <x v="2"/>
  </r>
  <r>
    <n v="6237"/>
    <n v="1966"/>
    <x v="33"/>
    <x v="0"/>
    <x v="0"/>
    <x v="3"/>
    <x v="3"/>
    <x v="1"/>
    <x v="1962"/>
    <x v="10"/>
    <n v="0"/>
    <n v="2"/>
    <x v="0"/>
    <d v="2013-12-07T00:00:00"/>
    <x v="355"/>
    <d v="2021-02-05T00:00:00"/>
    <x v="83"/>
    <n v="81"/>
    <n v="4"/>
    <n v="33"/>
    <n v="5"/>
    <n v="2"/>
    <n v="291"/>
    <n v="0"/>
    <x v="13"/>
    <x v="1"/>
    <n v="23.001447087778853"/>
    <n v="1"/>
    <x v="0"/>
    <n v="0.898007633948947"/>
    <n v="0"/>
    <n v="0"/>
    <n v="0"/>
    <n v="0"/>
    <n v="0"/>
    <n v="0"/>
    <n v="0"/>
    <n v="0"/>
    <x v="0"/>
  </r>
  <r>
    <n v="4303"/>
    <n v="1957"/>
    <x v="50"/>
    <x v="0"/>
    <x v="0"/>
    <x v="0"/>
    <x v="0"/>
    <x v="0"/>
    <x v="1963"/>
    <x v="10"/>
    <n v="0"/>
    <n v="1"/>
    <x v="2"/>
    <d v="2012-12-08T00:00:00"/>
    <x v="660"/>
    <d v="2021-02-05T00:00:00"/>
    <x v="78"/>
    <n v="107"/>
    <n v="2"/>
    <n v="12"/>
    <n v="2"/>
    <n v="2"/>
    <n v="12"/>
    <n v="0"/>
    <x v="0"/>
    <x v="0"/>
    <n v="-0.38805837356929757"/>
    <n v="0"/>
    <x v="0"/>
    <n v="1.0147182274036843"/>
    <n v="20"/>
    <n v="0"/>
    <n v="0"/>
    <n v="0"/>
    <n v="0"/>
    <n v="0"/>
    <n v="0"/>
    <n v="0"/>
    <x v="4"/>
  </r>
  <r>
    <n v="4246"/>
    <n v="1982"/>
    <x v="1"/>
    <x v="1"/>
    <x v="1"/>
    <x v="3"/>
    <x v="3"/>
    <x v="1"/>
    <x v="1964"/>
    <x v="10"/>
    <n v="0"/>
    <n v="0"/>
    <x v="1"/>
    <d v="2013-12-12T00:00:00"/>
    <x v="182"/>
    <d v="2021-02-05T00:00:00"/>
    <x v="38"/>
    <n v="67"/>
    <n v="11"/>
    <n v="26"/>
    <n v="4"/>
    <n v="3"/>
    <n v="262"/>
    <n v="0"/>
    <x v="1"/>
    <x v="0"/>
    <n v="1.2792290361641643"/>
    <n v="0"/>
    <x v="0"/>
    <n v="1.3490010751130734"/>
    <n v="17"/>
    <n v="0"/>
    <n v="0"/>
    <n v="0"/>
    <n v="0"/>
    <n v="0"/>
    <n v="0"/>
    <n v="0"/>
    <x v="0"/>
  </r>
  <r>
    <n v="5899"/>
    <n v="1950"/>
    <x v="48"/>
    <x v="0"/>
    <x v="0"/>
    <x v="0"/>
    <x v="0"/>
    <x v="0"/>
    <x v="1965"/>
    <x v="10"/>
    <n v="1"/>
    <n v="1"/>
    <x v="0"/>
    <d v="2014-03-13T00:00:00"/>
    <x v="661"/>
    <d v="2021-02-05T00:00:00"/>
    <x v="64"/>
    <n v="28"/>
    <n v="0"/>
    <n v="6"/>
    <n v="1"/>
    <n v="1"/>
    <n v="13"/>
    <n v="1"/>
    <x v="1"/>
    <x v="0"/>
    <n v="1.125008972780396"/>
    <n v="0"/>
    <x v="1"/>
    <n v="-2.6211484846296075E-2"/>
    <n v="20"/>
    <n v="0"/>
    <n v="0"/>
    <n v="1"/>
    <n v="0"/>
    <n v="0"/>
    <n v="0"/>
    <n v="0"/>
    <x v="1"/>
  </r>
  <r>
    <n v="9303"/>
    <n v="1976"/>
    <x v="0"/>
    <x v="2"/>
    <x v="2"/>
    <x v="1"/>
    <x v="1"/>
    <x v="0"/>
    <x v="1966"/>
    <x v="10"/>
    <n v="0"/>
    <n v="1"/>
    <x v="2"/>
    <d v="2013-07-30T00:00:00"/>
    <x v="413"/>
    <d v="2021-02-05T00:00:00"/>
    <x v="58"/>
    <n v="12"/>
    <n v="4"/>
    <n v="7"/>
    <n v="1"/>
    <n v="3"/>
    <n v="5"/>
    <n v="0"/>
    <x v="1"/>
    <x v="0"/>
    <n v="0.68186994945339441"/>
    <n v="0"/>
    <x v="1"/>
    <n v="-0.14059221134923217"/>
    <n v="13"/>
    <n v="0"/>
    <n v="0"/>
    <n v="0"/>
    <n v="0"/>
    <n v="0"/>
    <n v="0"/>
    <n v="0"/>
    <x v="2"/>
  </r>
  <r>
    <n v="3955"/>
    <n v="1965"/>
    <x v="42"/>
    <x v="2"/>
    <x v="2"/>
    <x v="2"/>
    <x v="2"/>
    <x v="1"/>
    <x v="1967"/>
    <x v="10"/>
    <n v="0"/>
    <n v="0"/>
    <x v="1"/>
    <d v="2014-06-22T00:00:00"/>
    <x v="177"/>
    <d v="2021-02-05T00:00:00"/>
    <x v="55"/>
    <n v="2"/>
    <n v="1"/>
    <n v="1"/>
    <n v="1"/>
    <n v="0"/>
    <n v="1"/>
    <n v="0"/>
    <x v="0"/>
    <x v="0"/>
    <n v="-8.463105092443568E-2"/>
    <n v="0"/>
    <x v="1"/>
    <n v="0.23649726560906847"/>
    <n v="14"/>
    <n v="0"/>
    <n v="0"/>
    <n v="0"/>
    <n v="0"/>
    <n v="0"/>
    <n v="0"/>
    <n v="0"/>
    <x v="3"/>
  </r>
  <r>
    <n v="10311"/>
    <n v="1969"/>
    <x v="16"/>
    <x v="2"/>
    <x v="2"/>
    <x v="1"/>
    <x v="1"/>
    <x v="0"/>
    <x v="1968"/>
    <x v="10"/>
    <n v="0"/>
    <n v="1"/>
    <x v="2"/>
    <d v="2013-10-05T00:00:00"/>
    <x v="490"/>
    <d v="2021-02-05T00:00:00"/>
    <x v="66"/>
    <n v="16"/>
    <n v="4"/>
    <n v="12"/>
    <n v="2"/>
    <n v="4"/>
    <n v="321"/>
    <n v="0"/>
    <x v="14"/>
    <x v="1"/>
    <n v="24.625519902686417"/>
    <n v="0"/>
    <x v="1"/>
    <n v="0.18947829702491417"/>
    <n v="1"/>
    <n v="0"/>
    <n v="0"/>
    <n v="0"/>
    <n v="0"/>
    <n v="0"/>
    <n v="0"/>
    <n v="0"/>
    <x v="0"/>
  </r>
  <r>
    <n v="9931"/>
    <n v="1963"/>
    <x v="52"/>
    <x v="0"/>
    <x v="0"/>
    <x v="1"/>
    <x v="1"/>
    <x v="0"/>
    <x v="1969"/>
    <x v="10"/>
    <n v="1"/>
    <n v="1"/>
    <x v="0"/>
    <d v="2014-06-23T00:00:00"/>
    <x v="285"/>
    <d v="2021-02-05T00:00:00"/>
    <x v="16"/>
    <n v="5"/>
    <n v="0"/>
    <n v="1"/>
    <n v="1"/>
    <n v="1"/>
    <n v="1"/>
    <n v="15"/>
    <x v="0"/>
    <x v="0"/>
    <n v="-0.17190152220650978"/>
    <n v="0"/>
    <x v="1"/>
    <n v="-1.304284737673278E-2"/>
    <n v="19"/>
    <n v="0"/>
    <n v="0"/>
    <n v="0"/>
    <n v="0"/>
    <n v="0"/>
    <n v="0"/>
    <n v="0"/>
    <x v="0"/>
  </r>
  <r>
    <n v="11110"/>
    <n v="1973"/>
    <x v="3"/>
    <x v="2"/>
    <x v="2"/>
    <x v="3"/>
    <x v="3"/>
    <x v="1"/>
    <x v="1970"/>
    <x v="10"/>
    <n v="1"/>
    <n v="0"/>
    <x v="2"/>
    <d v="2013-04-13T00:00:00"/>
    <x v="23"/>
    <d v="2021-02-05T00:00:00"/>
    <x v="68"/>
    <n v="2"/>
    <n v="1"/>
    <n v="1"/>
    <n v="0"/>
    <n v="0"/>
    <n v="1"/>
    <n v="0"/>
    <x v="0"/>
    <x v="0"/>
    <n v="-0.27376280108043494"/>
    <n v="0"/>
    <x v="1"/>
    <n v="0.32472912565219114"/>
    <n v="14"/>
    <n v="0"/>
    <n v="0"/>
    <n v="0"/>
    <n v="0"/>
    <n v="0"/>
    <n v="0"/>
    <n v="0"/>
    <x v="2"/>
  </r>
  <r>
    <n v="5376"/>
    <n v="1979"/>
    <x v="30"/>
    <x v="2"/>
    <x v="2"/>
    <x v="1"/>
    <x v="1"/>
    <x v="0"/>
    <x v="1971"/>
    <x v="10"/>
    <n v="1"/>
    <n v="0"/>
    <x v="2"/>
    <d v="2013-01-06T00:00:00"/>
    <x v="364"/>
    <d v="2021-02-05T00:00:00"/>
    <x v="25"/>
    <n v="1"/>
    <n v="1"/>
    <n v="1725"/>
    <n v="1"/>
    <n v="1"/>
    <n v="1"/>
    <n v="15"/>
    <x v="0"/>
    <x v="0"/>
    <n v="-0.27206267997703409"/>
    <n v="28"/>
    <x v="1"/>
    <n v="-5.6303030989936345E-2"/>
    <n v="1"/>
    <n v="0"/>
    <n v="0"/>
    <n v="0"/>
    <n v="0"/>
    <n v="0"/>
    <n v="0"/>
    <n v="0"/>
    <x v="1"/>
  </r>
  <r>
    <n v="6862"/>
    <n v="1971"/>
    <x v="2"/>
    <x v="2"/>
    <x v="2"/>
    <x v="2"/>
    <x v="2"/>
    <x v="1"/>
    <x v="1972"/>
    <x v="10"/>
    <n v="0"/>
    <n v="0"/>
    <x v="1"/>
    <d v="2014-05-18T00:00:00"/>
    <x v="108"/>
    <d v="2021-02-05T00:00:00"/>
    <x v="88"/>
    <n v="1"/>
    <n v="1"/>
    <n v="3"/>
    <n v="1"/>
    <n v="1"/>
    <n v="1"/>
    <n v="15"/>
    <x v="0"/>
    <x v="0"/>
    <n v="3.6353789808628981E-2"/>
    <n v="0"/>
    <x v="1"/>
    <n v="-0.26284878026932779"/>
    <n v="20"/>
    <n v="0"/>
    <n v="0"/>
    <n v="0"/>
    <n v="0"/>
    <n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EBB31DD-4D35-4646-A041-A1E99448BA96}" name="Children"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26:C31"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axis="axisRow" showAll="0">
      <items count="5">
        <item x="1"/>
        <item x="2"/>
        <item x="0"/>
        <item x="3"/>
        <item t="default"/>
      </items>
    </pivotField>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sortType="descending">
      <items count="9">
        <item x="6"/>
        <item x="4"/>
        <item x="5"/>
        <item x="2"/>
        <item x="7"/>
        <item x="3"/>
        <item x="0"/>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12"/>
  </rowFields>
  <rowItems count="5">
    <i>
      <x/>
    </i>
    <i>
      <x v="1"/>
    </i>
    <i>
      <x v="2"/>
    </i>
    <i>
      <x v="3"/>
    </i>
    <i t="grand">
      <x/>
    </i>
  </rowItems>
  <colItems count="1">
    <i/>
  </colItems>
  <dataFields count="1">
    <dataField name="Count of Country" fld="38" subtotal="count" showDataAs="percentOfTotal" baseField="0" baseItem="0" numFmtId="10"/>
  </dataFields>
  <formats count="1">
    <format dxfId="68">
      <pivotArea collapsedLevelsAreSubtotals="1" fieldPosition="0">
        <references count="1">
          <reference field="12" count="0"/>
        </references>
      </pivotArea>
    </format>
  </formats>
  <chartFormats count="3">
    <chartFormat chart="3"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09D14C-01CF-4E30-9310-A4164F153327}" name="Campaigns"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23:O24" firstHeaderRow="0" firstDataRow="1" firstDataCol="0"/>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items count="9">
        <item x="6"/>
        <item x="4"/>
        <item x="5"/>
        <item x="2"/>
        <item x="7"/>
        <item x="3"/>
        <item x="0"/>
        <item x="1"/>
        <item t="default"/>
      </items>
    </pivotField>
    <pivotField dragToRow="0" dragToCol="0" dragToPage="0" showAll="0" defaultSubtotal="0"/>
  </pivotFields>
  <rowItems count="1">
    <i/>
  </rowItems>
  <colFields count="1">
    <field x="-2"/>
  </colFields>
  <colItems count="6">
    <i>
      <x/>
    </i>
    <i i="1">
      <x v="1"/>
    </i>
    <i i="2">
      <x v="2"/>
    </i>
    <i i="3">
      <x v="3"/>
    </i>
    <i i="4">
      <x v="4"/>
    </i>
    <i i="5">
      <x v="5"/>
    </i>
  </colItems>
  <dataFields count="6">
    <dataField name="Sum of Response" fld="36" baseField="0" baseItem="0"/>
    <dataField name="Sum of AcceptedCmp5" fld="35" baseField="0" baseItem="0"/>
    <dataField name="Sum of AcceptedCmp4" fld="34" baseField="0" baseItem="0"/>
    <dataField name="Sum of AcceptedCmp3" fld="33" baseField="0" baseItem="0"/>
    <dataField name="Sum of AcceptedCmp2" fld="32" baseField="0" baseItem="0"/>
    <dataField name="Sum of AcceptedCmp1" fld="31" baseField="0" baseItem="0"/>
  </dataFields>
  <chartFormats count="12">
    <chartFormat chart="6" format="18" series="1">
      <pivotArea type="data" outline="0" fieldPosition="0">
        <references count="1">
          <reference field="4294967294" count="1" selected="0">
            <x v="0"/>
          </reference>
        </references>
      </pivotArea>
    </chartFormat>
    <chartFormat chart="6" format="19" series="1">
      <pivotArea type="data" outline="0" fieldPosition="0">
        <references count="1">
          <reference field="4294967294" count="1" selected="0">
            <x v="1"/>
          </reference>
        </references>
      </pivotArea>
    </chartFormat>
    <chartFormat chart="6" format="20" series="1">
      <pivotArea type="data" outline="0" fieldPosition="0">
        <references count="1">
          <reference field="4294967294" count="1" selected="0">
            <x v="2"/>
          </reference>
        </references>
      </pivotArea>
    </chartFormat>
    <chartFormat chart="6" format="21" series="1">
      <pivotArea type="data" outline="0" fieldPosition="0">
        <references count="1">
          <reference field="4294967294" count="1" selected="0">
            <x v="3"/>
          </reference>
        </references>
      </pivotArea>
    </chartFormat>
    <chartFormat chart="6" format="22" series="1">
      <pivotArea type="data" outline="0" fieldPosition="0">
        <references count="1">
          <reference field="4294967294" count="1" selected="0">
            <x v="4"/>
          </reference>
        </references>
      </pivotArea>
    </chartFormat>
    <chartFormat chart="6" format="23" series="1">
      <pivotArea type="data" outline="0" fieldPosition="0">
        <references count="1">
          <reference field="4294967294" count="1" selected="0">
            <x v="5"/>
          </reference>
        </references>
      </pivotArea>
    </chartFormat>
    <chartFormat chart="9" format="36" series="1">
      <pivotArea type="data" outline="0" fieldPosition="0">
        <references count="1">
          <reference field="4294967294" count="1" selected="0">
            <x v="0"/>
          </reference>
        </references>
      </pivotArea>
    </chartFormat>
    <chartFormat chart="9" format="37" series="1">
      <pivotArea type="data" outline="0" fieldPosition="0">
        <references count="1">
          <reference field="4294967294" count="1" selected="0">
            <x v="1"/>
          </reference>
        </references>
      </pivotArea>
    </chartFormat>
    <chartFormat chart="9" format="38" series="1">
      <pivotArea type="data" outline="0" fieldPosition="0">
        <references count="1">
          <reference field="4294967294" count="1" selected="0">
            <x v="2"/>
          </reference>
        </references>
      </pivotArea>
    </chartFormat>
    <chartFormat chart="9" format="39" series="1">
      <pivotArea type="data" outline="0" fieldPosition="0">
        <references count="1">
          <reference field="4294967294" count="1" selected="0">
            <x v="3"/>
          </reference>
        </references>
      </pivotArea>
    </chartFormat>
    <chartFormat chart="9" format="40" series="1">
      <pivotArea type="data" outline="0" fieldPosition="0">
        <references count="1">
          <reference field="4294967294" count="1" selected="0">
            <x v="4"/>
          </reference>
        </references>
      </pivotArea>
    </chartFormat>
    <chartFormat chart="9" format="41"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D68CAD-D05E-4193-AFA8-53B2C98731A7}" name="Channels" cacheId="196"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15:K19"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2"/>
  </rowFields>
  <rowItems count="4">
    <i>
      <x/>
    </i>
    <i i="1">
      <x v="1"/>
    </i>
    <i i="2">
      <x v="2"/>
    </i>
    <i i="3">
      <x v="3"/>
    </i>
  </rowItems>
  <colItems count="1">
    <i/>
  </colItems>
  <dataFields count="4">
    <dataField name="In-Store" fld="28" baseField="0" baseItem="0" numFmtId="3"/>
    <dataField name="Online" fld="24" baseField="0" baseItem="0" numFmtId="3"/>
    <dataField name="Catalog" fld="27" baseField="0" baseItem="0" numFmtId="3"/>
    <dataField name="Deals" fld="23" baseField="0" baseItem="0" numFmtId="3"/>
  </dataFields>
  <chartFormats count="6">
    <chartFormat chart="5" format="9" series="1">
      <pivotArea type="data" outline="0" fieldPosition="0">
        <references count="1">
          <reference field="4294967294" count="1" selected="0">
            <x v="2"/>
          </reference>
        </references>
      </pivotArea>
    </chartFormat>
    <chartFormat chart="5" format="10">
      <pivotArea type="data" outline="0" fieldPosition="0">
        <references count="1">
          <reference field="4294967294" count="1" selected="0">
            <x v="2"/>
          </reference>
        </references>
      </pivotArea>
    </chartFormat>
    <chartFormat chart="5" format="11">
      <pivotArea type="data" outline="0" fieldPosition="0">
        <references count="1">
          <reference field="4294967294" count="1" selected="0">
            <x v="0"/>
          </reference>
        </references>
      </pivotArea>
    </chartFormat>
    <chartFormat chart="5" format="12">
      <pivotArea type="data" outline="0" fieldPosition="0">
        <references count="1">
          <reference field="4294967294" count="1" selected="0">
            <x v="3"/>
          </reference>
        </references>
      </pivotArea>
    </chartFormat>
    <chartFormat chart="5" format="13">
      <pivotArea type="data" outline="0" fieldPosition="0">
        <references count="1">
          <reference field="4294967294" count="1" selected="0">
            <x v="1"/>
          </reference>
        </references>
      </pivotArea>
    </chartFormat>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47074-36F0-493A-898C-D11E1EFCCA26}" name="ProductsPurchased"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3:O4" firstHeaderRow="0" firstDataRow="1" firstDataCol="0"/>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Items count="1">
    <i/>
  </rowItems>
  <colFields count="1">
    <field x="-2"/>
  </colFields>
  <colItems count="6">
    <i>
      <x/>
    </i>
    <i i="1">
      <x v="1"/>
    </i>
    <i i="2">
      <x v="2"/>
    </i>
    <i i="3">
      <x v="3"/>
    </i>
    <i i="4">
      <x v="4"/>
    </i>
    <i i="5">
      <x v="5"/>
    </i>
  </colItems>
  <dataFields count="6">
    <dataField name="Sum of MntFruits" fld="18" baseField="0" baseItem="0" numFmtId="164"/>
    <dataField name="Sum of MntSweetProducts" fld="21" baseField="0" baseItem="0" numFmtId="164"/>
    <dataField name="Sum of MntFishProducts" fld="20" baseField="0" baseItem="0" numFmtId="164"/>
    <dataField name="Sum of MntGoldProds" fld="22" baseField="0" baseItem="0" numFmtId="164"/>
    <dataField name="Sum of MntMeatProducts" fld="19" baseField="0" baseItem="0" numFmtId="164"/>
    <dataField name="Sum of MntWines" fld="17" baseField="0" baseItem="0" numFmtId="164"/>
  </dataFields>
  <chartFormats count="8">
    <chartFormat chart="20" format="48" series="1">
      <pivotArea type="data" outline="0" fieldPosition="0">
        <references count="1">
          <reference field="4294967294" count="1" selected="0">
            <x v="0"/>
          </reference>
        </references>
      </pivotArea>
    </chartFormat>
    <chartFormat chart="20" format="49">
      <pivotArea type="data" outline="0" fieldPosition="0">
        <references count="1">
          <reference field="4294967294" count="1" selected="0">
            <x v="0"/>
          </reference>
        </references>
      </pivotArea>
    </chartFormat>
    <chartFormat chart="20" format="50" series="1">
      <pivotArea type="data" outline="0" fieldPosition="0">
        <references count="1">
          <reference field="4294967294" count="1" selected="0">
            <x v="1"/>
          </reference>
        </references>
      </pivotArea>
    </chartFormat>
    <chartFormat chart="20" format="51">
      <pivotArea type="data" outline="0" fieldPosition="0">
        <references count="1">
          <reference field="4294967294" count="1" selected="0">
            <x v="1"/>
          </reference>
        </references>
      </pivotArea>
    </chartFormat>
    <chartFormat chart="20" format="52" series="1">
      <pivotArea type="data" outline="0" fieldPosition="0">
        <references count="1">
          <reference field="4294967294" count="1" selected="0">
            <x v="2"/>
          </reference>
        </references>
      </pivotArea>
    </chartFormat>
    <chartFormat chart="20" format="53" series="1">
      <pivotArea type="data" outline="0" fieldPosition="0">
        <references count="1">
          <reference field="4294967294" count="1" selected="0">
            <x v="3"/>
          </reference>
        </references>
      </pivotArea>
    </chartFormat>
    <chartFormat chart="20" format="54" series="1">
      <pivotArea type="data" outline="0" fieldPosition="0">
        <references count="1">
          <reference field="4294967294" count="1" selected="0">
            <x v="4"/>
          </reference>
        </references>
      </pivotArea>
    </chartFormat>
    <chartFormat chart="20" format="5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6D996B-F3A2-4260-9B51-30BF0786E4F5}" name="Age Range"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B3:C11" firstHeaderRow="1" firstDataRow="1" firstDataCol="1"/>
  <pivotFields count="40">
    <pivotField showAll="0"/>
    <pivotField showAll="0"/>
    <pivotField axis="axisRow" dataField="1">
      <items count="14">
        <item h="1" x="0"/>
        <item x="1"/>
        <item x="2"/>
        <item x="3"/>
        <item x="4"/>
        <item x="5"/>
        <item x="6"/>
        <item x="7"/>
        <item h="1" x="8"/>
        <item h="1" x="9"/>
        <item h="1" x="10"/>
        <item h="1" x="11"/>
        <item h="1" x="12"/>
        <item t="default"/>
      </items>
    </pivotField>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2"/>
  </rowFields>
  <rowItems count="8">
    <i>
      <x v="1"/>
    </i>
    <i>
      <x v="2"/>
    </i>
    <i>
      <x v="3"/>
    </i>
    <i>
      <x v="4"/>
    </i>
    <i>
      <x v="5"/>
    </i>
    <i>
      <x v="6"/>
    </i>
    <i>
      <x v="7"/>
    </i>
    <i t="grand">
      <x/>
    </i>
  </rowItems>
  <colItems count="1">
    <i/>
  </colItems>
  <dataFields count="1">
    <dataField name="Count of Approx_Age" fld="2" subtotal="count" showDataAs="percentOfTotal" baseField="2" baseItem="0" numFmtId="10"/>
  </dataFields>
  <formats count="1">
    <format dxfId="69">
      <pivotArea collapsedLevelsAreSubtotals="1" fieldPosition="0">
        <references count="1">
          <reference field="2" count="0"/>
        </references>
      </pivotArea>
    </format>
  </formats>
  <chartFormats count="2">
    <chartFormat chart="9" format="4" series="1">
      <pivotArea type="data" outline="0" fieldPosition="0">
        <references count="1">
          <reference field="4294967294" count="1" selected="0">
            <x v="0"/>
          </reference>
        </references>
      </pivotArea>
    </chartFormat>
    <chartFormat chart="1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EF8643-B792-47F5-A8F5-D8BE13E9E3F8}" name="Marital Status"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17:C23" firstHeaderRow="1" firstDataRow="1" firstDataCol="1"/>
  <pivotFields count="40">
    <pivotField showAll="0"/>
    <pivotField showAll="0"/>
    <pivotField showAll="0"/>
    <pivotField showAll="0"/>
    <pivotField showAll="0"/>
    <pivotField/>
    <pivotField axis="axisRow" dataField="1">
      <items count="8">
        <item h="1" x="5"/>
        <item x="2"/>
        <item x="1"/>
        <item x="3"/>
        <item x="0"/>
        <item x="4"/>
        <item h="1" x="6"/>
        <item t="default"/>
      </items>
    </pivotField>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6"/>
  </rowFields>
  <rowItems count="6">
    <i>
      <x v="1"/>
    </i>
    <i>
      <x v="2"/>
    </i>
    <i>
      <x v="3"/>
    </i>
    <i>
      <x v="4"/>
    </i>
    <i>
      <x v="5"/>
    </i>
    <i t="grand">
      <x/>
    </i>
  </rowItems>
  <colItems count="1">
    <i/>
  </colItems>
  <dataFields count="1">
    <dataField name="Count of Marital_Status_mod" fld="6" subtotal="count" showDataAs="percentOfTotal" baseField="0" baseItem="0" numFmtId="10"/>
  </dataFields>
  <formats count="1">
    <format dxfId="70">
      <pivotArea collapsedLevelsAreSubtotals="1" fieldPosition="0">
        <references count="1">
          <reference field="6" count="0"/>
        </references>
      </pivotArea>
    </format>
  </formats>
  <chartFormats count="1">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086A88D-4A1B-46F8-AEA6-CBA0CFED3494}" name="PivotTable1"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J35:K47"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showAll="0">
      <items count="13">
        <item x="10"/>
        <item x="9"/>
        <item x="8"/>
        <item x="7"/>
        <item x="6"/>
        <item x="5"/>
        <item x="4"/>
        <item x="3"/>
        <item x="2"/>
        <item x="1"/>
        <item x="0"/>
        <item h="1" m="1" x="11"/>
        <item t="default"/>
      </items>
    </pivotField>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9"/>
  </rowFields>
  <rowItems count="12">
    <i>
      <x/>
    </i>
    <i>
      <x v="1"/>
    </i>
    <i>
      <x v="2"/>
    </i>
    <i>
      <x v="3"/>
    </i>
    <i>
      <x v="4"/>
    </i>
    <i>
      <x v="5"/>
    </i>
    <i>
      <x v="6"/>
    </i>
    <i>
      <x v="7"/>
    </i>
    <i>
      <x v="8"/>
    </i>
    <i>
      <x v="9"/>
    </i>
    <i>
      <x v="10"/>
    </i>
    <i t="grand">
      <x/>
    </i>
  </rowItems>
  <colItems count="1">
    <i/>
  </colItems>
  <dataFields count="1">
    <dataField name="Sum of NumWebPurchase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AB3681-92F4-4098-AFD6-9C5E9AB93732}" name="Education"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9:C54" firstHeaderRow="1" firstDataRow="1" firstDataCol="1"/>
  <pivotFields count="40">
    <pivotField showAll="0"/>
    <pivotField showAll="0"/>
    <pivotField showAll="0"/>
    <pivotField showAll="0"/>
    <pivotField axis="axisRow" dataField="1">
      <items count="8">
        <item h="1" m="1" x="6"/>
        <item h="1" m="1" x="4"/>
        <item h="1" m="1" x="5"/>
        <item x="3"/>
        <item x="2"/>
        <item x="1"/>
        <item x="0"/>
        <item t="default"/>
      </items>
    </pivotField>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4"/>
  </rowFields>
  <rowItems count="5">
    <i>
      <x v="3"/>
    </i>
    <i>
      <x v="4"/>
    </i>
    <i>
      <x v="5"/>
    </i>
    <i>
      <x v="6"/>
    </i>
    <i t="grand">
      <x/>
    </i>
  </rowItems>
  <colItems count="1">
    <i/>
  </colItems>
  <dataFields count="1">
    <dataField name="Count of Education_mod" fld="4" subtotal="count" showDataAs="percentOfTotal" baseField="0" baseItem="0" numFmtId="10"/>
  </dataFields>
  <formats count="1">
    <format dxfId="71">
      <pivotArea collapsedLevelsAreSubtotals="1" fieldPosition="0">
        <references count="1">
          <reference field="4" count="0"/>
        </references>
      </pivotArea>
    </format>
  </formats>
  <chartFormats count="2">
    <chartFormat chart="3" format="1"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5F1F9C-E558-4FF6-9977-FDB3B16BC890}" name="Income3"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34:C46"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axis="axisRow" dataField="1">
      <items count="13">
        <item x="10"/>
        <item x="9"/>
        <item x="8"/>
        <item x="7"/>
        <item x="6"/>
        <item x="5"/>
        <item x="4"/>
        <item x="3"/>
        <item x="2"/>
        <item x="1"/>
        <item h="1" m="1" x="11"/>
        <item x="0"/>
        <item t="default"/>
      </items>
    </pivotField>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9"/>
  </rowFields>
  <rowItems count="12">
    <i>
      <x/>
    </i>
    <i>
      <x v="1"/>
    </i>
    <i>
      <x v="2"/>
    </i>
    <i>
      <x v="3"/>
    </i>
    <i>
      <x v="4"/>
    </i>
    <i>
      <x v="5"/>
    </i>
    <i>
      <x v="6"/>
    </i>
    <i>
      <x v="7"/>
    </i>
    <i>
      <x v="8"/>
    </i>
    <i>
      <x v="9"/>
    </i>
    <i>
      <x v="11"/>
    </i>
    <i t="grand">
      <x/>
    </i>
  </rowItems>
  <colItems count="1">
    <i/>
  </colItems>
  <dataFields count="1">
    <dataField name="Count of Income_mod2" fld="9" subtotal="count" showDataAs="percentOfTotal" baseField="0" baseItem="0" numFmtId="10"/>
  </dataFields>
  <formats count="2">
    <format dxfId="73">
      <pivotArea collapsedLevelsAreSubtotals="1" fieldPosition="0">
        <references count="1">
          <reference field="9" count="1">
            <x v="0"/>
          </reference>
        </references>
      </pivotArea>
    </format>
    <format dxfId="72">
      <pivotArea collapsedLevelsAreSubtotals="1" fieldPosition="0">
        <references count="1">
          <reference field="9" count="10">
            <x v="1"/>
            <x v="2"/>
            <x v="3"/>
            <x v="4"/>
            <x v="5"/>
            <x v="6"/>
            <x v="7"/>
            <x v="8"/>
            <x v="9"/>
            <x v="11"/>
          </reference>
        </references>
      </pivotArea>
    </format>
  </formats>
  <chartFormats count="1">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13DDB20-FF16-47D2-A73F-F95D771A2121}" name="CountryCust"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2:K71"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9">
        <item x="6"/>
        <item x="4"/>
        <item x="5"/>
        <item x="2"/>
        <item x="7"/>
        <item x="3"/>
        <item x="0"/>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38"/>
  </rowFields>
  <rowItems count="9">
    <i>
      <x v="6"/>
    </i>
    <i>
      <x v="5"/>
    </i>
    <i>
      <x v="1"/>
    </i>
    <i>
      <x/>
    </i>
    <i>
      <x v="3"/>
    </i>
    <i>
      <x v="2"/>
    </i>
    <i>
      <x v="7"/>
    </i>
    <i>
      <x v="4"/>
    </i>
    <i t="grand">
      <x/>
    </i>
  </rowItems>
  <colItems count="1">
    <i/>
  </colItems>
  <dataFields count="1">
    <dataField name="Count of Country" fld="3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4F5ED4F-419C-4F55-B3A0-87DB39266054}" name="PivotTable11"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6:I45" firstHeaderRow="0"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9">
        <item x="6"/>
        <item x="4"/>
        <item x="5"/>
        <item x="2"/>
        <item x="7"/>
        <item x="3"/>
        <item x="0"/>
        <item x="1"/>
        <item t="default"/>
      </items>
      <autoSortScope>
        <pivotArea dataOnly="0" outline="0" fieldPosition="0">
          <references count="1">
            <reference field="4294967294" count="1" selected="0">
              <x v="6"/>
            </reference>
          </references>
        </pivotArea>
      </autoSortScope>
    </pivotField>
    <pivotField dataField="1" dragToRow="0" dragToCol="0" dragToPage="0" showAll="0" defaultSubtotal="0"/>
  </pivotFields>
  <rowFields count="1">
    <field x="38"/>
  </rowFields>
  <rowItems count="9">
    <i>
      <x v="6"/>
    </i>
    <i>
      <x v="5"/>
    </i>
    <i>
      <x v="1"/>
    </i>
    <i>
      <x/>
    </i>
    <i>
      <x v="3"/>
    </i>
    <i>
      <x v="2"/>
    </i>
    <i>
      <x v="7"/>
    </i>
    <i>
      <x v="4"/>
    </i>
    <i t="grand">
      <x/>
    </i>
  </rowItems>
  <colFields count="1">
    <field x="-2"/>
  </colFields>
  <colItems count="7">
    <i>
      <x/>
    </i>
    <i i="1">
      <x v="1"/>
    </i>
    <i i="2">
      <x v="2"/>
    </i>
    <i i="3">
      <x v="3"/>
    </i>
    <i i="4">
      <x v="4"/>
    </i>
    <i i="5">
      <x v="5"/>
    </i>
    <i i="6">
      <x v="6"/>
    </i>
  </colItems>
  <dataFields count="7">
    <dataField name="Wine" fld="17" baseField="0" baseItem="0" numFmtId="164"/>
    <dataField name="Fruit" fld="18" baseField="0" baseItem="0" numFmtId="164"/>
    <dataField name="Meat" fld="19" baseField="0" baseItem="0" numFmtId="164"/>
    <dataField name="Fish" fld="20" baseField="0" baseItem="0" numFmtId="164"/>
    <dataField name="Sweets" fld="21" baseField="0" baseItem="0" numFmtId="164"/>
    <dataField name="Gold" fld="22" baseField="0" baseItem="0" numFmtId="164"/>
    <dataField name="Sum of Purchase_total" fld="39" baseField="0" baseItem="0" numFmtId="164"/>
  </dataFields>
  <chartFormats count="7">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1" format="6" series="1">
      <pivotArea type="data" outline="0" fieldPosition="0">
        <references count="1">
          <reference field="429496729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16E108-C1A9-4D23-8504-632D5FC50807}" name="PivotTable12"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34:O43" firstHeaderRow="0"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dataField="1" showAll="0"/>
    <pivotField dataField="1"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axis="axisRow" showAll="0">
      <items count="9">
        <item x="6"/>
        <item x="4"/>
        <item x="5"/>
        <item x="2"/>
        <item x="7"/>
        <item x="3"/>
        <item x="0"/>
        <item x="1"/>
        <item t="default"/>
      </items>
    </pivotField>
    <pivotField dragToRow="0" dragToCol="0" dragToPage="0" showAll="0" defaultSubtotal="0"/>
  </pivotFields>
  <rowFields count="1">
    <field x="38"/>
  </rowFields>
  <rowItems count="9">
    <i>
      <x/>
    </i>
    <i>
      <x v="1"/>
    </i>
    <i>
      <x v="2"/>
    </i>
    <i>
      <x v="3"/>
    </i>
    <i>
      <x v="4"/>
    </i>
    <i>
      <x v="5"/>
    </i>
    <i>
      <x v="6"/>
    </i>
    <i>
      <x v="7"/>
    </i>
    <i t="grand">
      <x/>
    </i>
  </rowItems>
  <colFields count="1">
    <field x="-2"/>
  </colFields>
  <colItems count="4">
    <i>
      <x/>
    </i>
    <i i="1">
      <x v="1"/>
    </i>
    <i i="2">
      <x v="2"/>
    </i>
    <i i="3">
      <x v="3"/>
    </i>
  </colItems>
  <dataFields count="4">
    <dataField name="Discounts" fld="23" baseField="0" baseItem="0"/>
    <dataField name="Catalog" fld="27" baseField="0" baseItem="0"/>
    <dataField name="Website" fld="24" baseField="0" baseItem="0"/>
    <dataField name="Store"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66CFDDD-7895-4405-B15A-13753B9137B7}" name="PivotTable14"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70:H79" firstHeaderRow="0"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6"/>
        <item x="4"/>
        <item x="5"/>
        <item x="2"/>
        <item x="7"/>
        <item x="3"/>
        <item x="0"/>
        <item x="1"/>
        <item t="default"/>
      </items>
    </pivotField>
    <pivotField dragToRow="0" dragToCol="0" dragToPage="0" showAll="0" defaultSubtotal="0"/>
  </pivotFields>
  <rowFields count="1">
    <field x="38"/>
  </rowFields>
  <rowItems count="9">
    <i>
      <x/>
    </i>
    <i>
      <x v="1"/>
    </i>
    <i>
      <x v="2"/>
    </i>
    <i>
      <x v="3"/>
    </i>
    <i>
      <x v="4"/>
    </i>
    <i>
      <x v="5"/>
    </i>
    <i>
      <x v="6"/>
    </i>
    <i>
      <x v="7"/>
    </i>
    <i t="grand">
      <x/>
    </i>
  </rowItems>
  <colFields count="1">
    <field x="-2"/>
  </colFields>
  <colItems count="6">
    <i>
      <x/>
    </i>
    <i i="1">
      <x v="1"/>
    </i>
    <i i="2">
      <x v="2"/>
    </i>
    <i i="3">
      <x v="3"/>
    </i>
    <i i="4">
      <x v="4"/>
    </i>
    <i i="5">
      <x v="5"/>
    </i>
  </colItems>
  <dataFields count="6">
    <dataField name="Sum of MntWines" fld="17" baseField="0" baseItem="0" numFmtId="164"/>
    <dataField name="Sum of MntFruits" fld="18" baseField="0" baseItem="0" numFmtId="164"/>
    <dataField name="Sum of MntMeatProducts" fld="19" baseField="0" baseItem="0" numFmtId="164"/>
    <dataField name="Sum of MntFishProducts" fld="20" baseField="0" baseItem="0" numFmtId="164"/>
    <dataField name="Sum of MntSweetProducts" fld="21" baseField="0" baseItem="0" numFmtId="164"/>
    <dataField name="Sum of MntGoldProds" fld="22" baseField="0" baseItem="0" numFmtId="164"/>
  </dataFields>
  <chartFormats count="1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4"/>
          </reference>
        </references>
      </pivotArea>
    </chartFormat>
    <chartFormat chart="1" format="5" series="1">
      <pivotArea type="data" outline="0" fieldPosition="0">
        <references count="1">
          <reference field="4294967294" count="1" selected="0">
            <x v="5"/>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2"/>
          </reference>
        </references>
      </pivotArea>
    </chartFormat>
    <chartFormat chart="3" format="3" series="1">
      <pivotArea type="data" outline="0" fieldPosition="0">
        <references count="1">
          <reference field="4294967294" count="1" selected="0">
            <x v="3"/>
          </reference>
        </references>
      </pivotArea>
    </chartFormat>
    <chartFormat chart="3" format="4" series="1">
      <pivotArea type="data" outline="0" fieldPosition="0">
        <references count="1">
          <reference field="4294967294" count="1" selected="0">
            <x v="4"/>
          </reference>
        </references>
      </pivotArea>
    </chartFormat>
    <chartFormat chart="3" format="5" series="1">
      <pivotArea type="data" outline="0" fieldPosition="0">
        <references count="1">
          <reference field="429496729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4F3DB92-6E88-40ED-A093-89E65CD6E57C}" name="PivotTable5"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7:C31"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axis="axisRow" dataField="1" numFmtId="2" showAll="0">
      <items count="6">
        <item x="0"/>
        <item x="1"/>
        <item x="2"/>
        <item x="3"/>
        <item x="4"/>
        <item t="default"/>
      </items>
    </pivotField>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4"/>
  </rowFields>
  <rowItems count="4">
    <i>
      <x v="1"/>
    </i>
    <i>
      <x v="2"/>
    </i>
    <i>
      <x v="3"/>
    </i>
    <i t="grand">
      <x/>
    </i>
  </rowItems>
  <colItems count="1">
    <i/>
  </colItems>
  <dataFields count="1">
    <dataField name="Count of EnrollmentYears" fld="14"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0496E41-C495-460C-9F3C-93526E6E7E44}" name="PivotTable6"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24"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axis="axisRow" dataField="1" showAll="0">
      <items count="23">
        <item x="0"/>
        <item x="1"/>
        <item x="2"/>
        <item x="3"/>
        <item x="4"/>
        <item x="5"/>
        <item x="6"/>
        <item x="7"/>
        <item x="8"/>
        <item x="9"/>
        <item x="10"/>
        <item x="11"/>
        <item x="12"/>
        <item x="13"/>
        <item x="14"/>
        <item x="15"/>
        <item x="16"/>
        <item x="17"/>
        <item x="18"/>
        <item x="19"/>
        <item x="20"/>
        <item x="21"/>
        <item t="default"/>
      </items>
    </pivotField>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16"/>
  </rowFields>
  <rowItems count="21">
    <i>
      <x v="1"/>
    </i>
    <i>
      <x v="2"/>
    </i>
    <i>
      <x v="3"/>
    </i>
    <i>
      <x v="4"/>
    </i>
    <i>
      <x v="5"/>
    </i>
    <i>
      <x v="6"/>
    </i>
    <i>
      <x v="7"/>
    </i>
    <i>
      <x v="8"/>
    </i>
    <i>
      <x v="9"/>
    </i>
    <i>
      <x v="10"/>
    </i>
    <i>
      <x v="11"/>
    </i>
    <i>
      <x v="12"/>
    </i>
    <i>
      <x v="13"/>
    </i>
    <i>
      <x v="14"/>
    </i>
    <i>
      <x v="15"/>
    </i>
    <i>
      <x v="16"/>
    </i>
    <i>
      <x v="17"/>
    </i>
    <i>
      <x v="18"/>
    </i>
    <i>
      <x v="19"/>
    </i>
    <i>
      <x v="20"/>
    </i>
    <i t="grand">
      <x/>
    </i>
  </rowItems>
  <colItems count="1">
    <i/>
  </colItems>
  <dataFields count="1">
    <dataField name="Count of Recency" fld="1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C45B484-5368-4B95-B28A-088377A7412E}" name="PivotTable2"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4:C20" firstHeaderRow="1" firstDataRow="1" firstDataCol="1"/>
  <pivotFields count="40">
    <pivotField showAll="0"/>
    <pivotField showAll="0"/>
    <pivotField showAll="0"/>
    <pivotField axis="axisRow" dataField="1" showAll="0">
      <items count="6">
        <item x="3"/>
        <item x="4"/>
        <item x="2"/>
        <item x="1"/>
        <item x="0"/>
        <item t="default"/>
      </items>
    </pivotField>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6">
    <i>
      <x/>
    </i>
    <i>
      <x v="1"/>
    </i>
    <i>
      <x v="2"/>
    </i>
    <i>
      <x v="3"/>
    </i>
    <i>
      <x v="4"/>
    </i>
    <i t="grand">
      <x/>
    </i>
  </rowItems>
  <colItems count="1">
    <i/>
  </colItems>
  <dataFields count="1">
    <dataField name="Count of Educ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CF3673-2FE3-45B2-9483-C14101B67AE5}" name="PivotTable4"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18" firstHeaderRow="1" firstDataRow="1" firstDataCol="1"/>
  <pivotFields count="40">
    <pivotField showAll="0"/>
    <pivotField showAll="0"/>
    <pivotField showAll="0"/>
    <pivotField showAll="0"/>
    <pivotField showAll="0"/>
    <pivotField showAll="0"/>
    <pivotField showAll="0"/>
    <pivotField showAll="0"/>
    <pivotField axis="axisRow"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8"/>
  </rowFields>
  <rowItems count="15">
    <i>
      <x v="1"/>
    </i>
    <i>
      <x v="2"/>
    </i>
    <i>
      <x v="3"/>
    </i>
    <i>
      <x v="4"/>
    </i>
    <i>
      <x v="5"/>
    </i>
    <i>
      <x v="6"/>
    </i>
    <i>
      <x v="7"/>
    </i>
    <i>
      <x v="8"/>
    </i>
    <i>
      <x v="9"/>
    </i>
    <i>
      <x v="10"/>
    </i>
    <i>
      <x v="11"/>
    </i>
    <i>
      <x v="12"/>
    </i>
    <i>
      <x v="16"/>
    </i>
    <i>
      <x v="17"/>
    </i>
    <i t="grand">
      <x/>
    </i>
  </rowItems>
  <colItems count="1">
    <i/>
  </colItems>
  <dataFields count="1">
    <dataField name="Count of Income" fld="8" subtotal="count" baseField="5" baseItem="0"/>
  </dataFields>
  <formats count="1">
    <format dxfId="67">
      <pivotArea dataOnly="0" labelOnly="1" fieldPosition="0">
        <references count="1">
          <reference field="8"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F8A2342-D93A-4CFF-8DE1-4D4F45ED9E9C}" name="PivotTable1"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12" firstHeaderRow="1" firstDataRow="1" firstDataCol="1"/>
  <pivotFields count="40">
    <pivotField showAll="0"/>
    <pivotField showAll="0"/>
    <pivotField showAll="0"/>
    <pivotField showAll="0"/>
    <pivotField showAll="0"/>
    <pivotField axis="axisRow" dataField="1" showAll="0">
      <items count="9">
        <item x="5"/>
        <item x="6"/>
        <item x="2"/>
        <item x="1"/>
        <item x="3"/>
        <item x="0"/>
        <item x="4"/>
        <item x="7"/>
        <item t="default"/>
      </items>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9">
    <i>
      <x/>
    </i>
    <i>
      <x v="1"/>
    </i>
    <i>
      <x v="2"/>
    </i>
    <i>
      <x v="3"/>
    </i>
    <i>
      <x v="4"/>
    </i>
    <i>
      <x v="5"/>
    </i>
    <i>
      <x v="6"/>
    </i>
    <i>
      <x v="7"/>
    </i>
    <i t="grand">
      <x/>
    </i>
  </rowItems>
  <colItems count="1">
    <i/>
  </colItems>
  <dataFields count="1">
    <dataField name="Count of Marital_Statu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A6310EA-7AE4-4376-B748-953281108015}" name="PivotTable18" cacheId="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21:T26" firstHeaderRow="1" firstDataRow="1" firstDataCol="1"/>
  <pivotFields count="40">
    <pivotField showAll="0"/>
    <pivotField showAll="0"/>
    <pivotField showAll="0"/>
    <pivotField axis="axisRow" showAll="0" sortType="descending">
      <items count="6">
        <item x="3"/>
        <item x="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5">
    <i>
      <x v="2"/>
    </i>
    <i>
      <x v="4"/>
    </i>
    <i>
      <x v="3"/>
    </i>
    <i>
      <x/>
    </i>
    <i>
      <x v="1"/>
    </i>
  </rowItems>
  <colItems count="1">
    <i/>
  </colItems>
  <dataFields count="1">
    <dataField name="Sum of NumWebPurchases" fld="24"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1083054-97AF-45AD-9E6C-81F8EB3DE033}" name="PivotTable16" cacheId="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S4:T12" firstHeaderRow="1" firstDataRow="1" firstDataCol="1"/>
  <pivotFields count="40">
    <pivotField showAll="0"/>
    <pivotField showAll="0"/>
    <pivotField showAll="0"/>
    <pivotField showAll="0"/>
    <pivotField showAll="0"/>
    <pivotField axis="axisRow" showAll="0" sortType="descending">
      <items count="9">
        <item x="5"/>
        <item x="6"/>
        <item x="2"/>
        <item x="1"/>
        <item x="3"/>
        <item x="0"/>
        <item x="4"/>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5"/>
  </rowFields>
  <rowItems count="8">
    <i>
      <x v="3"/>
    </i>
    <i>
      <x v="5"/>
    </i>
    <i>
      <x v="4"/>
    </i>
    <i>
      <x v="2"/>
    </i>
    <i>
      <x v="6"/>
    </i>
    <i>
      <x v="1"/>
    </i>
    <i>
      <x v="7"/>
    </i>
    <i>
      <x/>
    </i>
  </rowItems>
  <colItems count="1">
    <i/>
  </colItems>
  <dataFields count="1">
    <dataField name="Sum of NumWebPurchases" fld="24" baseField="2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8841C7F-1F2D-44AB-A02A-CBEA589EA645}" name="Wed_Ed" cacheId="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D23:AE27" firstHeaderRow="1" firstDataRow="1" firstDataCol="1"/>
  <pivotFields count="40">
    <pivotField showAll="0"/>
    <pivotField showAll="0"/>
    <pivotField showAll="0"/>
    <pivotField showAll="0"/>
    <pivotField axis="axisRow" showAll="0">
      <items count="8">
        <item x="3"/>
        <item x="2"/>
        <item m="1" x="6"/>
        <item m="1" x="4"/>
        <item m="1" x="5"/>
        <item x="1"/>
        <item x="0"/>
        <item t="default"/>
      </items>
    </pivotField>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4"/>
  </rowFields>
  <rowItems count="4">
    <i>
      <x/>
    </i>
    <i>
      <x v="1"/>
    </i>
    <i>
      <x v="5"/>
    </i>
    <i>
      <x v="6"/>
    </i>
  </rowItems>
  <colItems count="1">
    <i/>
  </colItems>
  <dataFields count="1">
    <dataField name="Sum of NumWebPurchases" fld="24" showDataAs="percentOfTotal" baseField="0" baseItem="0" numFmtId="10"/>
  </dataFields>
  <formats count="2">
    <format dxfId="63">
      <pivotArea collapsedLevelsAreSubtotals="1" fieldPosition="0">
        <references count="1">
          <reference field="4" count="1">
            <x v="0"/>
          </reference>
        </references>
      </pivotArea>
    </format>
    <format dxfId="62">
      <pivotArea collapsedLevelsAreSubtotals="1" fieldPosition="0">
        <references count="1">
          <reference field="4" count="3">
            <x v="1"/>
            <x v="5"/>
            <x v="6"/>
          </reference>
        </references>
      </pivotArea>
    </format>
  </formats>
  <chartFormats count="5">
    <chartFormat chart="21" format="29" series="1">
      <pivotArea type="data" outline="0" fieldPosition="0">
        <references count="1">
          <reference field="4294967294" count="1" selected="0">
            <x v="0"/>
          </reference>
        </references>
      </pivotArea>
    </chartFormat>
    <chartFormat chart="21" format="30">
      <pivotArea type="data" outline="0" fieldPosition="0">
        <references count="2">
          <reference field="4294967294" count="1" selected="0">
            <x v="0"/>
          </reference>
          <reference field="4" count="1" selected="0">
            <x v="0"/>
          </reference>
        </references>
      </pivotArea>
    </chartFormat>
    <chartFormat chart="21" format="31">
      <pivotArea type="data" outline="0" fieldPosition="0">
        <references count="2">
          <reference field="4294967294" count="1" selected="0">
            <x v="0"/>
          </reference>
          <reference field="4" count="1" selected="0">
            <x v="1"/>
          </reference>
        </references>
      </pivotArea>
    </chartFormat>
    <chartFormat chart="21" format="32">
      <pivotArea type="data" outline="0" fieldPosition="0">
        <references count="2">
          <reference field="4294967294" count="1" selected="0">
            <x v="0"/>
          </reference>
          <reference field="4" count="1" selected="0">
            <x v="5"/>
          </reference>
        </references>
      </pivotArea>
    </chartFormat>
    <chartFormat chart="21" format="33">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1C9AF8FC-F24D-4755-A0BE-787B46422571}" name="PivotTable15" cacheId="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O19" firstHeaderRow="1" firstDataRow="2"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axis="axisRow" dataField="1" showAll="0">
      <items count="16">
        <item x="0"/>
        <item x="1"/>
        <item x="12"/>
        <item x="9"/>
        <item x="6"/>
        <item x="8"/>
        <item x="4"/>
        <item x="5"/>
        <item x="7"/>
        <item x="3"/>
        <item x="11"/>
        <item x="10"/>
        <item x="13"/>
        <item x="14"/>
        <item x="2"/>
        <item t="default"/>
      </items>
    </pivotField>
    <pivotField showAll="0"/>
    <pivotField showAll="0"/>
    <pivotField showAll="0"/>
    <pivotField axis="axisCol" showAll="0">
      <items count="15">
        <item x="1"/>
        <item x="0"/>
        <item x="13"/>
        <item x="12"/>
        <item x="7"/>
        <item x="8"/>
        <item x="11"/>
        <item x="6"/>
        <item x="5"/>
        <item x="4"/>
        <item x="3"/>
        <item x="10"/>
        <item x="9"/>
        <item x="2"/>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24"/>
  </rowFields>
  <rowItems count="15">
    <i>
      <x/>
    </i>
    <i>
      <x v="1"/>
    </i>
    <i>
      <x v="2"/>
    </i>
    <i>
      <x v="3"/>
    </i>
    <i>
      <x v="4"/>
    </i>
    <i>
      <x v="5"/>
    </i>
    <i>
      <x v="6"/>
    </i>
    <i>
      <x v="7"/>
    </i>
    <i>
      <x v="8"/>
    </i>
    <i>
      <x v="9"/>
    </i>
    <i>
      <x v="10"/>
    </i>
    <i>
      <x v="11"/>
    </i>
    <i>
      <x v="12"/>
    </i>
    <i>
      <x v="13"/>
    </i>
    <i>
      <x v="14"/>
    </i>
  </rowItems>
  <colFields count="1">
    <field x="28"/>
  </colFields>
  <colItems count="14">
    <i>
      <x/>
    </i>
    <i>
      <x v="1"/>
    </i>
    <i>
      <x v="2"/>
    </i>
    <i>
      <x v="3"/>
    </i>
    <i>
      <x v="4"/>
    </i>
    <i>
      <x v="5"/>
    </i>
    <i>
      <x v="6"/>
    </i>
    <i>
      <x v="7"/>
    </i>
    <i>
      <x v="8"/>
    </i>
    <i>
      <x v="9"/>
    </i>
    <i>
      <x v="10"/>
    </i>
    <i>
      <x v="11"/>
    </i>
    <i>
      <x v="12"/>
    </i>
    <i>
      <x v="13"/>
    </i>
  </colItems>
  <dataFields count="1">
    <dataField name="Count of NumWebPurchases" fld="24" subtotal="count" baseField="20" baseItem="0"/>
  </dataFields>
  <formats count="3">
    <format dxfId="66">
      <pivotArea type="origin" dataOnly="0" labelOnly="1" outline="0" fieldPosition="0"/>
    </format>
    <format dxfId="65">
      <pivotArea field="24" type="button" dataOnly="0" labelOnly="1" outline="0" axis="axisRow" fieldPosition="0"/>
    </format>
    <format dxfId="64">
      <pivotArea dataOnly="0" labelOnly="1" fieldPosition="0">
        <references count="1">
          <reference field="24" count="0"/>
        </references>
      </pivotArea>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8B335A0-7A38-49A9-A219-10F162D526D5}" name="PivotTable19" cacheId="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X4:Y18" firstHeaderRow="1" firstDataRow="1" firstDataCol="1"/>
  <pivotFields count="40">
    <pivotField showAll="0"/>
    <pivotField showAll="0"/>
    <pivotField showAll="0"/>
    <pivotField showAll="0"/>
    <pivotField showAll="0"/>
    <pivotField showAll="0"/>
    <pivotField showAll="0"/>
    <pivotField showAll="0"/>
    <pivotField axis="axisRow"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8"/>
  </rowFields>
  <rowItems count="14">
    <i>
      <x v="1"/>
    </i>
    <i>
      <x v="2"/>
    </i>
    <i>
      <x v="3"/>
    </i>
    <i>
      <x v="4"/>
    </i>
    <i>
      <x v="5"/>
    </i>
    <i>
      <x v="6"/>
    </i>
    <i>
      <x v="7"/>
    </i>
    <i>
      <x v="8"/>
    </i>
    <i>
      <x v="9"/>
    </i>
    <i>
      <x v="10"/>
    </i>
    <i>
      <x v="11"/>
    </i>
    <i>
      <x v="12"/>
    </i>
    <i>
      <x v="16"/>
    </i>
    <i>
      <x v="17"/>
    </i>
  </rowItems>
  <colItems count="1">
    <i/>
  </colItems>
  <dataFields count="1">
    <dataField name="Sum of NumWebPurchases" fld="24" baseField="2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41E178A-8351-4E23-B017-EE017BCD8081}" name="Mar_WebPurch2"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A32:AB35" firstHeaderRow="1" firstDataRow="1" firstDataCol="1"/>
  <pivotFields count="40">
    <pivotField showAll="0"/>
    <pivotField showAll="0"/>
    <pivotField showAll="0"/>
    <pivotField showAll="0"/>
    <pivotField showAll="0"/>
    <pivotField showAll="0"/>
    <pivotField showAll="0"/>
    <pivotField axis="axisRow" showAll="0">
      <items count="4">
        <item x="0"/>
        <item h="1" x="2"/>
        <item x="1"/>
        <item t="default"/>
      </items>
    </pivotField>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7"/>
  </rowFields>
  <rowItems count="3">
    <i>
      <x/>
    </i>
    <i>
      <x v="2"/>
    </i>
    <i t="grand">
      <x/>
    </i>
  </rowItems>
  <colItems count="1">
    <i/>
  </colItems>
  <dataFields count="1">
    <dataField name="Sum of NumWebPurchases" fld="24" baseField="0" baseItem="0"/>
  </dataFields>
  <chartFormats count="3">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191A4662-C58D-49D9-B7FA-20F52E8010A4}" name="Mar_Web"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A23:AB29" firstHeaderRow="1" firstDataRow="1" firstDataCol="1"/>
  <pivotFields count="40">
    <pivotField showAll="0"/>
    <pivotField showAll="0"/>
    <pivotField showAll="0"/>
    <pivotField showAll="0"/>
    <pivotField showAll="0"/>
    <pivotField showAll="0"/>
    <pivotField axis="axisRow">
      <items count="8">
        <item h="1" x="5"/>
        <item x="1"/>
        <item x="0"/>
        <item x="2"/>
        <item x="3"/>
        <item x="4"/>
        <item h="1" x="6"/>
        <item t="default"/>
      </items>
    </pivotField>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6"/>
  </rowFields>
  <rowItems count="6">
    <i>
      <x v="1"/>
    </i>
    <i>
      <x v="2"/>
    </i>
    <i>
      <x v="3"/>
    </i>
    <i>
      <x v="4"/>
    </i>
    <i>
      <x v="5"/>
    </i>
    <i t="grand">
      <x/>
    </i>
  </rowItems>
  <colItems count="1">
    <i/>
  </colItems>
  <dataFields count="1">
    <dataField name="Sum of NumWebPurchases"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722EB068-63BF-4ECC-8E16-14EAA0BCDB0E}" name="WebPurch_Store" cacheId="1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3:C7" firstHeaderRow="1"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numFmtId="164" showAll="0"/>
    <pivotField numFmtId="164" showAll="0"/>
    <pivotField numFmtId="164" showAll="0"/>
    <pivotField numFmtId="164" showAll="0"/>
    <pivotField numFmtId="164" showAll="0"/>
    <pivotField numFmtId="164" showAll="0"/>
    <pivotField showAll="0"/>
    <pivotField showAll="0"/>
    <pivotField axis="axisRow" showAll="0" sortType="ascending">
      <items count="4">
        <item n="High Use" x="1"/>
        <item n="Low Use" x="0"/>
        <item n="Medium Use"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items count="9">
        <item x="6"/>
        <item x="4"/>
        <item x="5"/>
        <item x="2"/>
        <item x="7"/>
        <item x="3"/>
        <item x="0"/>
        <item x="1"/>
        <item t="default"/>
      </items>
    </pivotField>
    <pivotField dragToRow="0" dragToCol="0" dragToPage="0" showAll="0" defaultSubtotal="0"/>
  </pivotFields>
  <rowFields count="1">
    <field x="25"/>
  </rowFields>
  <rowItems count="4">
    <i>
      <x v="1"/>
    </i>
    <i>
      <x v="2"/>
    </i>
    <i>
      <x/>
    </i>
    <i t="grand">
      <x/>
    </i>
  </rowItems>
  <colItems count="1">
    <i/>
  </colItems>
  <dataFields count="1">
    <dataField name="Average of NumStorePurchases" fld="28" subtotal="average" baseField="24" baseItem="0"/>
  </dataFields>
  <formats count="1">
    <format dxfId="61">
      <pivotArea collapsedLevelsAreSubtotals="1" fieldPosition="0">
        <references count="1">
          <reference field="25" count="0"/>
        </references>
      </pivotArea>
    </format>
  </formats>
  <chartFormats count="2">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6A546A6-9B23-434F-9C03-443E2DB12775}" name="ProdPurch2" cacheId="19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2:F11" firstHeaderRow="1" firstDataRow="1" firstDataCol="1"/>
  <pivotFields count="3">
    <pivotField axis="axisRow" showAll="0" sortType="ascending">
      <items count="9">
        <item n="Fish" x="4"/>
        <item n="Fruit" x="2"/>
        <item n="Gold" x="6"/>
        <item n="Meat" x="3"/>
        <item n="Sweets" x="5"/>
        <item n="Wine" x="1"/>
        <item x="0"/>
        <item x="7"/>
        <item t="default"/>
      </items>
      <autoSortScope>
        <pivotArea dataOnly="0" outline="0" fieldPosition="0">
          <references count="1">
            <reference field="4294967294" count="1" selected="0">
              <x v="0"/>
            </reference>
          </references>
        </pivotArea>
      </autoSortScope>
    </pivotField>
    <pivotField dataField="1" showAll="0"/>
    <pivotField showAll="0"/>
  </pivotFields>
  <rowFields count="1">
    <field x="0"/>
  </rowFields>
  <rowItems count="9">
    <i>
      <x v="7"/>
    </i>
    <i>
      <x v="6"/>
    </i>
    <i>
      <x v="1"/>
    </i>
    <i>
      <x v="4"/>
    </i>
    <i>
      <x/>
    </i>
    <i>
      <x v="2"/>
    </i>
    <i>
      <x v="3"/>
    </i>
    <i>
      <x v="5"/>
    </i>
    <i t="grand">
      <x/>
    </i>
  </rowItems>
  <colItems count="1">
    <i/>
  </colItems>
  <dataFields count="1">
    <dataField name="Sum of Value" fld="1" baseField="0" baseItem="0" numFmtId="165"/>
  </dataFields>
  <chartFormats count="1">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EB27786F-BFE1-41E5-8945-8D285F0C91E4}" name="ProdPurchX" cacheId="19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G12" firstHeaderRow="1" firstDataRow="1" firstDataCol="1"/>
  <pivotFields count="4">
    <pivotField showAll="0"/>
    <pivotField showAll="0"/>
    <pivotField axis="axisRow" showAll="0">
      <items count="7">
        <item x="3"/>
        <item x="1"/>
        <item x="5"/>
        <item x="2"/>
        <item x="4"/>
        <item x="0"/>
        <item t="default"/>
      </items>
    </pivotField>
    <pivotField dataField="1" showAll="0"/>
  </pivotFields>
  <rowFields count="1">
    <field x="2"/>
  </rowFields>
  <rowItems count="7">
    <i>
      <x/>
    </i>
    <i>
      <x v="1"/>
    </i>
    <i>
      <x v="2"/>
    </i>
    <i>
      <x v="3"/>
    </i>
    <i>
      <x v="4"/>
    </i>
    <i>
      <x v="5"/>
    </i>
    <i t="grand">
      <x/>
    </i>
  </rowItems>
  <colItems count="1">
    <i/>
  </colItems>
  <dataFields count="1">
    <dataField name="Sum of Valu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7CB9B300-ABF0-4EB4-B52F-B53EAB6CCDCD}" name="PivotTable22" cacheId="196" dataPosition="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G12" firstHeaderRow="0" firstDataRow="1" firstDataCol="1"/>
  <pivotFields count="40">
    <pivotField showAll="0"/>
    <pivotField showAll="0"/>
    <pivotField showAll="0"/>
    <pivotField showAll="0"/>
    <pivotField showAll="0"/>
    <pivotField showAll="0"/>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pivotField numFmtId="2" showAll="0"/>
    <pivotField numFmtId="14" showAll="0"/>
    <pivotField showAll="0"/>
    <pivotField dataField="1" numFmtId="164" showAll="0"/>
    <pivotField dataField="1" numFmtId="164" showAll="0"/>
    <pivotField dataField="1" numFmtId="164" showAll="0"/>
    <pivotField dataField="1" numFmtId="164" showAll="0"/>
    <pivotField dataField="1" numFmtId="164" showAll="0"/>
    <pivotField dataField="1"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0"/>
        <item x="3"/>
        <item x="4"/>
        <item x="6"/>
        <item x="2"/>
        <item x="5"/>
        <item x="1"/>
        <item x="7"/>
        <item t="default"/>
      </items>
    </pivotField>
    <pivotField dragToRow="0" dragToCol="0" dragToPage="0" showAll="0" defaultSubtotal="0"/>
  </pivotFields>
  <rowFields count="1">
    <field x="38"/>
  </rowFields>
  <rowItems count="9">
    <i>
      <x/>
    </i>
    <i>
      <x v="1"/>
    </i>
    <i>
      <x v="2"/>
    </i>
    <i>
      <x v="3"/>
    </i>
    <i>
      <x v="4"/>
    </i>
    <i>
      <x v="5"/>
    </i>
    <i>
      <x v="6"/>
    </i>
    <i>
      <x v="7"/>
    </i>
    <i t="grand">
      <x/>
    </i>
  </rowItems>
  <colFields count="1">
    <field x="-2"/>
  </colFields>
  <colItems count="6">
    <i>
      <x/>
    </i>
    <i i="1">
      <x v="1"/>
    </i>
    <i i="2">
      <x v="2"/>
    </i>
    <i i="3">
      <x v="3"/>
    </i>
    <i i="4">
      <x v="4"/>
    </i>
    <i i="5">
      <x v="5"/>
    </i>
  </colItems>
  <dataFields count="6">
    <dataField name="Wine" fld="17" baseField="0" baseItem="0" numFmtId="164"/>
    <dataField name="Meat" fld="19" baseField="0" baseItem="0" numFmtId="164"/>
    <dataField name="Gold" fld="22" baseField="0" baseItem="0" numFmtId="164"/>
    <dataField name="Fish" fld="20" baseField="0" baseItem="0" numFmtId="164"/>
    <dataField name="Sweets" fld="21" baseField="0" baseItem="0" numFmtId="164"/>
    <dataField name="Fruit" fld="18" baseField="0" baseItem="0" numFmtId="164"/>
  </dataFields>
  <chartFormats count="2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5"/>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5" series="1">
      <pivotArea type="data" outline="0" fieldPosition="0">
        <references count="1">
          <reference field="4294967294" count="1" selected="0">
            <x v="2"/>
          </reference>
        </references>
      </pivotArea>
    </chartFormat>
    <chartFormat chart="0" format="6" series="1">
      <pivotArea type="data" outline="0" fieldPosition="0">
        <references count="2">
          <reference field="4294967294" count="1" selected="0">
            <x v="0"/>
          </reference>
          <reference field="38" count="1" selected="0">
            <x v="0"/>
          </reference>
        </references>
      </pivotArea>
    </chartFormat>
    <chartFormat chart="0" format="7" series="1">
      <pivotArea type="data" outline="0" fieldPosition="0">
        <references count="2">
          <reference field="4294967294" count="1" selected="0">
            <x v="0"/>
          </reference>
          <reference field="38" count="1" selected="0">
            <x v="6"/>
          </reference>
        </references>
      </pivotArea>
    </chartFormat>
    <chartFormat chart="7" format="16" series="1">
      <pivotArea type="data" outline="0" fieldPosition="0">
        <references count="2">
          <reference field="4294967294" count="1" selected="0">
            <x v="0"/>
          </reference>
          <reference field="38" count="1" selected="0">
            <x v="0"/>
          </reference>
        </references>
      </pivotArea>
    </chartFormat>
    <chartFormat chart="7" format="17" series="1">
      <pivotArea type="data" outline="0" fieldPosition="0">
        <references count="2">
          <reference field="4294967294" count="1" selected="0">
            <x v="0"/>
          </reference>
          <reference field="38" count="1" selected="0">
            <x v="1"/>
          </reference>
        </references>
      </pivotArea>
    </chartFormat>
    <chartFormat chart="7" format="18" series="1">
      <pivotArea type="data" outline="0" fieldPosition="0">
        <references count="2">
          <reference field="4294967294" count="1" selected="0">
            <x v="0"/>
          </reference>
          <reference field="38" count="1" selected="0">
            <x v="2"/>
          </reference>
        </references>
      </pivotArea>
    </chartFormat>
    <chartFormat chart="7" format="19" series="1">
      <pivotArea type="data" outline="0" fieldPosition="0">
        <references count="2">
          <reference field="4294967294" count="1" selected="0">
            <x v="0"/>
          </reference>
          <reference field="38" count="1" selected="0">
            <x v="3"/>
          </reference>
        </references>
      </pivotArea>
    </chartFormat>
    <chartFormat chart="7" format="20" series="1">
      <pivotArea type="data" outline="0" fieldPosition="0">
        <references count="2">
          <reference field="4294967294" count="1" selected="0">
            <x v="0"/>
          </reference>
          <reference field="38" count="1" selected="0">
            <x v="4"/>
          </reference>
        </references>
      </pivotArea>
    </chartFormat>
    <chartFormat chart="7" format="21" series="1">
      <pivotArea type="data" outline="0" fieldPosition="0">
        <references count="2">
          <reference field="4294967294" count="1" selected="0">
            <x v="0"/>
          </reference>
          <reference field="38" count="1" selected="0">
            <x v="5"/>
          </reference>
        </references>
      </pivotArea>
    </chartFormat>
    <chartFormat chart="7" format="22" series="1">
      <pivotArea type="data" outline="0" fieldPosition="0">
        <references count="2">
          <reference field="4294967294" count="1" selected="0">
            <x v="0"/>
          </reference>
          <reference field="38" count="1" selected="0">
            <x v="6"/>
          </reference>
        </references>
      </pivotArea>
    </chartFormat>
    <chartFormat chart="7" format="23" series="1">
      <pivotArea type="data" outline="0" fieldPosition="0">
        <references count="2">
          <reference field="4294967294" count="1" selected="0">
            <x v="0"/>
          </reference>
          <reference field="38" count="1" selected="0">
            <x v="7"/>
          </reference>
        </references>
      </pivotArea>
    </chartFormat>
    <chartFormat chart="7" format="24" series="1">
      <pivotArea type="data" outline="0" fieldPosition="0">
        <references count="1">
          <reference field="4294967294" count="1" selected="0">
            <x v="0"/>
          </reference>
        </references>
      </pivotArea>
    </chartFormat>
    <chartFormat chart="7" format="25" series="1">
      <pivotArea type="data" outline="0" fieldPosition="0">
        <references count="1">
          <reference field="4294967294" count="1" selected="0">
            <x v="5"/>
          </reference>
        </references>
      </pivotArea>
    </chartFormat>
    <chartFormat chart="7" format="26" series="1">
      <pivotArea type="data" outline="0" fieldPosition="0">
        <references count="1">
          <reference field="4294967294" count="1" selected="0">
            <x v="1"/>
          </reference>
        </references>
      </pivotArea>
    </chartFormat>
    <chartFormat chart="7" format="27" series="1">
      <pivotArea type="data" outline="0" fieldPosition="0">
        <references count="1">
          <reference field="4294967294" count="1" selected="0">
            <x v="3"/>
          </reference>
        </references>
      </pivotArea>
    </chartFormat>
    <chartFormat chart="7" format="28" series="1">
      <pivotArea type="data" outline="0" fieldPosition="0">
        <references count="1">
          <reference field="4294967294" count="1" selected="0">
            <x v="4"/>
          </reference>
        </references>
      </pivotArea>
    </chartFormat>
    <chartFormat chart="7" format="29" series="1">
      <pivotArea type="data" outline="0" fieldPosition="0">
        <references count="1">
          <reference field="4294967294"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5"/>
          </reference>
        </references>
      </pivotArea>
    </chartFormat>
    <chartFormat chart="10" format="16" series="1">
      <pivotArea type="data" outline="0" fieldPosition="0">
        <references count="1">
          <reference field="4294967294" count="1" selected="0">
            <x v="1"/>
          </reference>
        </references>
      </pivotArea>
    </chartFormat>
    <chartFormat chart="10" format="17" series="1">
      <pivotArea type="data" outline="0" fieldPosition="0">
        <references count="1">
          <reference field="4294967294" count="1" selected="0">
            <x v="3"/>
          </reference>
        </references>
      </pivotArea>
    </chartFormat>
    <chartFormat chart="10" format="18" series="1">
      <pivotArea type="data" outline="0" fieldPosition="0">
        <references count="1">
          <reference field="4294967294" count="1" selected="0">
            <x v="4"/>
          </reference>
        </references>
      </pivotArea>
    </chartFormat>
    <chartFormat chart="10" format="1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C5E71A0-8536-444F-88AE-25DE787BD57F}" autoFormatId="16" applyNumberFormats="0" applyBorderFormats="0" applyFontFormats="0" applyPatternFormats="0" applyAlignmentFormats="0" applyWidthHeightFormats="0">
  <queryTableRefresh nextId="4">
    <queryTableFields count="3">
      <queryTableField id="1" name="Attribute" tableColumnId="1"/>
      <queryTableField id="2" name="Value" tableColumnId="2"/>
      <queryTableField id="3" name="ID"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D58086A6-FA1E-4E8C-B97E-8FC4FBBF090C}" autoFormatId="16" applyNumberFormats="0" applyBorderFormats="0" applyFontFormats="0" applyPatternFormats="0" applyAlignmentFormats="0" applyWidthHeightFormats="0">
  <queryTableRefresh nextId="5">
    <queryTableFields count="4">
      <queryTableField id="1" name="ID" tableColumnId="1"/>
      <queryTableField id="2" name="Country" tableColumnId="2"/>
      <queryTableField id="3" name="Attribute" tableColumnId="3"/>
      <queryTableField id="4" name="Value"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C1202641-9F50-4D1C-AA9D-0A465267A24D}" sourceName="Country">
  <pivotTables>
    <pivotTable tabId="7" name="Wed_Ed"/>
    <pivotTable tabId="17" name="Age Range"/>
    <pivotTable tabId="17" name="Marital Status"/>
    <pivotTable tabId="17" name="Children"/>
    <pivotTable tabId="17" name="Income3"/>
    <pivotTable tabId="17" name="Education"/>
    <pivotTable tabId="17" name="ProductsPurchased"/>
    <pivotTable tabId="17" name="Channels"/>
    <pivotTable tabId="17" name="Campaigns"/>
    <pivotTable tabId="7" name="Mar_Web"/>
    <pivotTable tabId="17" name="CountryCust"/>
    <pivotTable tabId="21" name="WebPurch_Store"/>
    <pivotTable tabId="7" name="Mar_WebPurch2"/>
  </pivotTables>
  <data>
    <tabular pivotCacheId="1422030247">
      <items count="8">
        <i x="6" s="1"/>
        <i x="4" s="1"/>
        <i x="5" s="1"/>
        <i x="2" s="1"/>
        <i x="7"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F06CBB44-05D4-46EF-9210-E88E162C73B4}" cache="Slicer_Country" caption="Country" columnCount="8" style="Black Slicer"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41AC7A-988C-4B30-A05F-F0CD4DEDA943}" name="Table1" displayName="Table1" ref="A1:AM2216" totalsRowShown="0" headerRowDxfId="95" headerRowBorderDxfId="94" tableBorderDxfId="93">
  <autoFilter ref="A1:AM2216" xr:uid="{6141AC7A-988C-4B30-A05F-F0CD4DEDA943}">
    <filterColumn colId="38">
      <filters>
        <filter val="Mexico"/>
      </filters>
    </filterColumn>
  </autoFilter>
  <sortState xmlns:xlrd2="http://schemas.microsoft.com/office/spreadsheetml/2017/richdata2" ref="A2:AM2216">
    <sortCondition descending="1" ref="I1:I2216"/>
  </sortState>
  <tableColumns count="39">
    <tableColumn id="1" xr3:uid="{2C2BEACF-44B9-4F8F-8EC7-FC8D4D79053B}" name="ID"/>
    <tableColumn id="2" xr3:uid="{04608465-F2DF-450B-8DEA-911CBF8CE26F}" name="Year_Birth"/>
    <tableColumn id="31" xr3:uid="{32FBD6F6-8BCE-40C7-9BA3-1344586B6C15}" name="Approx_Age" dataDxfId="92">
      <calculatedColumnFormula>2021-Table1[[#This Row],[Year_Birth]]</calculatedColumnFormula>
    </tableColumn>
    <tableColumn id="3" xr3:uid="{E5E964AE-9CE3-413F-8016-D7E26D17CCDD}" name="Education"/>
    <tableColumn id="37" xr3:uid="{67142009-FAC1-4EF7-8501-362DF96DAFCC}" name="Education_mod" dataDxfId="91">
      <calculatedColumnFormula array="1">_xlfn.SWITCH(Table1[[#This Row],[Education]],"Graduation","Bachelor’s","Basic","High School","2n Cycle","Master’s","Master","Master’s","PhD","PhD","Other")</calculatedColumnFormula>
    </tableColumn>
    <tableColumn id="4" xr3:uid="{5B67B833-6B34-415A-9AC5-9BDBAD300C09}" name="Marital_Status"/>
    <tableColumn id="34" xr3:uid="{57F04491-07DF-4D57-A013-2C3B7FD36E72}" name="Marital_Status_mod" dataDxfId="90"/>
    <tableColumn id="42" xr3:uid="{3F07233E-112A-49C3-8022-67F63A71D3B2}" name="Marital_binary" dataDxfId="89">
      <calculatedColumnFormula array="1">_xlfn.SWITCH(Table1[[#This Row],[Marital_Status_mod]],"Together","Couple","Married","Couple","Divorced","Single","Single","Single","Widow","Single","Other")</calculatedColumnFormula>
    </tableColumn>
    <tableColumn id="5" xr3:uid="{B148B909-DA41-4488-9D51-526700F60233}" name="Income" dataDxfId="88"/>
    <tableColumn id="30" xr3:uid="{CBD34D4C-B680-4325-8C7D-7DC6889BF423}" name="Income_mod2" dataDxfId="87">
      <calculatedColumnFormula>IF(I2&lt;10000, "Up to $10K",
   IF(I2&gt;=100000, "$100K and up",
      "$" &amp; FLOOR(I2,10000)/1000 &amp; " - $" &amp; FLOOR(I2,10000)/1000+10 &amp; "K"))</calculatedColumnFormula>
    </tableColumn>
    <tableColumn id="6" xr3:uid="{8815642A-F782-403D-B9F8-3FF0245B3663}" name="Kidhome"/>
    <tableColumn id="7" xr3:uid="{44A11BEC-8B7C-447F-8944-E9DFC45BFAA0}" name="Teenhome"/>
    <tableColumn id="29" xr3:uid="{8006E200-ED0D-4BEC-A152-819E04B040A5}" name="Total_Children" dataDxfId="86">
      <calculatedColumnFormula>Table1[[#This Row],[Teenhome]]+Table1[[#This Row],[Kidhome]]</calculatedColumnFormula>
    </tableColumn>
    <tableColumn id="8" xr3:uid="{9C3FEAA5-0C72-45FC-AEF8-E321D4A682EA}" name="Dt_Customer" dataDxfId="85"/>
    <tableColumn id="33" xr3:uid="{FCC54EA1-E663-425D-A3D9-D13B35F0906E}" name="EnrollmentYears" dataDxfId="84">
      <calculatedColumnFormula>(Table1[[#This Row],[DataSetDate]]-Table1[[#This Row],[Dt_Customer]])/365</calculatedColumnFormula>
    </tableColumn>
    <tableColumn id="32" xr3:uid="{25A153CA-9E03-4986-B166-3B2A25D0D836}" name="DataSetDate" dataDxfId="83"/>
    <tableColumn id="9" xr3:uid="{1305E218-F15A-48BF-B53B-97C1DF09F513}" name="Recency"/>
    <tableColumn id="10" xr3:uid="{B46F25BF-6954-4A70-805B-856903D920DF}" name="MntWines" dataDxfId="82"/>
    <tableColumn id="11" xr3:uid="{AFAD90E9-3EC9-4F91-9E5C-E53B932F4ED7}" name="MntFruits" dataDxfId="81"/>
    <tableColumn id="12" xr3:uid="{04E4A18D-589E-4961-8154-045A911A5ADC}" name="MntMeatProducts" dataDxfId="80"/>
    <tableColumn id="13" xr3:uid="{6C86207F-CDCC-40CA-8968-4562D45A10E1}" name="MntFishProducts" dataDxfId="79"/>
    <tableColumn id="14" xr3:uid="{ADD20CCA-274D-40E4-94BB-33CCA8E206E2}" name="MntSweetProducts" dataDxfId="78"/>
    <tableColumn id="15" xr3:uid="{6DE1BAF4-34A4-40F0-8701-B5FDE6E53C24}" name="MntGoldProds" dataDxfId="77"/>
    <tableColumn id="16" xr3:uid="{9D58AC5A-5F81-49E9-8969-6293CAD012DD}" name="NumDealsPurchases"/>
    <tableColumn id="17" xr3:uid="{A7E8EF00-F0DA-44B2-8078-03AE3755ABB0}" name="NumWebPurchases"/>
    <tableColumn id="41" xr3:uid="{ACD41A2F-C5E2-4B23-840F-BB6B966AC2B1}" name="WebPurchGroup" dataDxfId="76">
      <calculatedColumnFormula>IF(Y2&gt;=7,"High",IF(Y2&gt;=3,"Medium","Low"))</calculatedColumnFormula>
    </tableColumn>
    <tableColumn id="35" xr3:uid="{AFFA65C2-BF19-4F7B-A650-C386100699DB}" name="Web_jitter" dataDxfId="75">
      <calculatedColumnFormula>Y2 + (RAND() - 0.5) * 0.8</calculatedColumnFormula>
    </tableColumn>
    <tableColumn id="18" xr3:uid="{816991B7-C1D9-4347-B780-3F806514B622}" name="NumCatalogPurchases"/>
    <tableColumn id="19" xr3:uid="{3ECF5DD6-3568-4251-9CD0-DC177C4192EE}" name="NumStorePurchases"/>
    <tableColumn id="36" xr3:uid="{30C417BA-EC32-4665-B2C2-17BCE27A228A}" name="Store_jitter" dataDxfId="74">
      <calculatedColumnFormula>AC2 + (RAND() - 0.5) * 0.8</calculatedColumnFormula>
    </tableColumn>
    <tableColumn id="20" xr3:uid="{9D088DB3-CBCF-4CFD-BE69-E4F6B7A644BD}" name="NumWebVisitsMonth"/>
    <tableColumn id="21" xr3:uid="{0EC34F78-8A31-4044-8DD9-D6A9F7C2FE28}" name="AcceptedCmp1"/>
    <tableColumn id="22" xr3:uid="{16EBD528-3486-49C9-A68B-4D8AC3BFE519}" name="AcceptedCmp2"/>
    <tableColumn id="23" xr3:uid="{563D57DD-0483-4691-96B9-50CA93BA678C}" name="AcceptedCmp3"/>
    <tableColumn id="24" xr3:uid="{4D955FCF-6E72-424B-9DAB-D09EF1EFB62F}" name="AcceptedCmp4"/>
    <tableColumn id="25" xr3:uid="{57E6AD56-3557-455C-9F35-8C924E77E561}" name="AcceptedCmp5"/>
    <tableColumn id="26" xr3:uid="{AD795DAB-EB3E-4C0D-B9A7-C3263B0A51B6}" name="Response"/>
    <tableColumn id="27" xr3:uid="{F7A71499-4ABA-4506-ADBE-C2C86EE29F8F}" name="Complain"/>
    <tableColumn id="28" xr3:uid="{5B793446-E861-485E-9130-0070D1C890E1}" name="Country"/>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18ED554-0FCD-4308-9A4F-1D3A8AF26BB7}" name="ProductsPurchased" displayName="ProductsPurchased" ref="A1:C17721" tableType="queryTable" totalsRowShown="0">
  <autoFilter ref="A1:C17721" xr:uid="{D18ED554-0FCD-4308-9A4F-1D3A8AF26BB7}"/>
  <tableColumns count="3">
    <tableColumn id="1" xr3:uid="{D3ABFCDB-62E2-4021-B7EB-CE97C37D9B29}" uniqueName="1" name="Attribute" queryTableFieldId="1" dataDxfId="60"/>
    <tableColumn id="2" xr3:uid="{4E136F94-B881-40A0-8CD7-AD86B46656BD}" uniqueName="2" name="Value" queryTableFieldId="2"/>
    <tableColumn id="3" xr3:uid="{10719804-A0DA-4896-8D5E-C4FE528B8A2F}" uniqueName="3" name="ID" queryTableFieldId="3"/>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933AC55-11AD-451B-B7C8-B0AB87F9B979}" name="ProductPurchase2" displayName="ProductPurchase2" ref="A1:D13291" tableType="queryTable" totalsRowShown="0">
  <autoFilter ref="A1:D13291" xr:uid="{1933AC55-11AD-451B-B7C8-B0AB87F9B979}"/>
  <tableColumns count="4">
    <tableColumn id="1" xr3:uid="{92F2DE88-65FA-4DF1-9F84-7EA00728AE21}" uniqueName="1" name="ID" queryTableFieldId="1"/>
    <tableColumn id="2" xr3:uid="{681A6A91-BC38-4FA2-B0FB-0FB02093B937}" uniqueName="2" name="Country" queryTableFieldId="2" dataDxfId="59"/>
    <tableColumn id="3" xr3:uid="{69C24319-8667-4072-8F1E-30F5D3B1E481}" uniqueName="3" name="Attribute" queryTableFieldId="3" dataDxfId="58"/>
    <tableColumn id="4" xr3:uid="{4C81EF10-1B0B-47EF-9681-173C91A6B9D6}" uniqueName="4" name="Valu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7DB8C5-4319-433A-8D76-85B8CB1BE5E0}" name="Table13" displayName="Table13" ref="A1:Z2241" totalsRowShown="0" headerRowDxfId="57" headerRowBorderDxfId="56" tableBorderDxfId="55">
  <autoFilter ref="A1:Z2241" xr:uid="{6141AC7A-988C-4B30-A05F-F0CD4DEDA943}"/>
  <sortState xmlns:xlrd2="http://schemas.microsoft.com/office/spreadsheetml/2017/richdata2" ref="A2:Z2241">
    <sortCondition descending="1" ref="H1:H2241"/>
  </sortState>
  <tableColumns count="26">
    <tableColumn id="1" xr3:uid="{9DBAB62F-32E0-4F23-A45C-C44B9AE7A883}" name="ID"/>
    <tableColumn id="2" xr3:uid="{0CD30630-E8C0-40CA-94FF-1DC1583B8F4D}" name="Year_Birth"/>
    <tableColumn id="31" xr3:uid="{A02BCCE5-4DF6-4D65-BE32-32BDF8F56737}" name="Approx_Age" dataDxfId="54">
      <calculatedColumnFormula>2021-Table13[[#This Row],[Year_Birth]]</calculatedColumnFormula>
    </tableColumn>
    <tableColumn id="5" xr3:uid="{39F7AB9E-7779-464A-8268-9B516356B587}" name="Income" dataDxfId="53"/>
    <tableColumn id="29" xr3:uid="{5C323E4B-2965-40D9-B4C6-6A13FA564382}" name="Total_Children" dataDxfId="52"/>
    <tableColumn id="33" xr3:uid="{DA04914E-E6C3-46CC-9B73-2BB08F1CC539}" name="EnrollmentYears" dataDxfId="51"/>
    <tableColumn id="9" xr3:uid="{D424A69E-328F-43A5-B5DB-7A0349987F2D}" name="Recency"/>
    <tableColumn id="10" xr3:uid="{D4FA08F7-D057-4F0F-981D-21145166ACA7}" name="MntWines" dataDxfId="50"/>
    <tableColumn id="11" xr3:uid="{6DBC05D8-E246-4E53-89B2-D09184551FE5}" name="MntFruits" dataDxfId="49"/>
    <tableColumn id="12" xr3:uid="{2FCE663E-08A6-4A87-9751-5BF2580ECE20}" name="MntMeatProducts" dataDxfId="48"/>
    <tableColumn id="13" xr3:uid="{398FA194-9689-4E59-9672-BE52CFF6FA39}" name="MntFishProducts" dataDxfId="47"/>
    <tableColumn id="14" xr3:uid="{BFE66811-118B-4FE7-BC4D-FBB335657B0A}" name="MntSweetProducts" dataDxfId="46"/>
    <tableColumn id="15" xr3:uid="{B17976C8-27AB-4B1A-8472-B52CAA5AC21A}" name="MntGoldProds" dataDxfId="45"/>
    <tableColumn id="16" xr3:uid="{BD00A612-BB15-4EC2-AC3C-3C03A89C0F78}" name="NumDealsPurchases"/>
    <tableColumn id="17" xr3:uid="{32EAF929-6484-4C35-B391-168C44CF3516}" name="NumWebPurchases"/>
    <tableColumn id="18" xr3:uid="{1B287D66-7D54-45FB-A838-5540DC68D9E1}" name="NumCatalogPurchases"/>
    <tableColumn id="19" xr3:uid="{F2028BA6-DC9F-49BA-BBC4-1A0562C8BDF5}" name="NumStorePurchases"/>
    <tableColumn id="20" xr3:uid="{C110BB13-0BF0-4D2D-A4B9-D031F5561FB6}" name="NumWebVisitsMonth"/>
    <tableColumn id="21" xr3:uid="{2AF88CC0-08B8-4111-8CED-C06C05AF4BFC}" name="AcceptedCmp1"/>
    <tableColumn id="22" xr3:uid="{EE93B3CF-B4D0-4B45-94FD-62EA21375600}" name="AcceptedCmp2"/>
    <tableColumn id="23" xr3:uid="{6EB21256-EE69-4F3A-90C6-C6BFDC84AD80}" name="AcceptedCmp3"/>
    <tableColumn id="24" xr3:uid="{B1092A43-7EA5-42C2-A787-AF0B9EC50596}" name="AcceptedCmp4"/>
    <tableColumn id="25" xr3:uid="{07A9DFFF-5C2A-4111-A5F3-8EB67FB1456F}" name="AcceptedCmp5"/>
    <tableColumn id="26" xr3:uid="{C4F353B9-6098-44CE-8ADC-942AB6FC28E6}" name="Response"/>
    <tableColumn id="27" xr3:uid="{067B270F-E7DE-456F-83DC-56119DAC2388}" name="Complain"/>
    <tableColumn id="28" xr3:uid="{E273A582-26DF-4F86-AFA0-5A334D237AC2}" name="Country"/>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18.xml"/><Relationship Id="rId3" Type="http://schemas.openxmlformats.org/officeDocument/2006/relationships/pivotTable" Target="../pivotTables/pivotTable13.xml"/><Relationship Id="rId7" Type="http://schemas.openxmlformats.org/officeDocument/2006/relationships/pivotTable" Target="../pivotTables/pivotTable17.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5" Type="http://schemas.openxmlformats.org/officeDocument/2006/relationships/pivotTable" Target="../pivotTables/pivotTable15.xml"/><Relationship Id="rId10" Type="http://schemas.openxmlformats.org/officeDocument/2006/relationships/drawing" Target="../drawings/drawing2.xml"/><Relationship Id="rId4" Type="http://schemas.openxmlformats.org/officeDocument/2006/relationships/pivotTable" Target="../pivotTables/pivotTable1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pivotTable" Target="../pivotTables/pivotTable21.xml"/><Relationship Id="rId7" Type="http://schemas.openxmlformats.org/officeDocument/2006/relationships/pivotTable" Target="../pivotTables/pivotTable25.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5" Type="http://schemas.openxmlformats.org/officeDocument/2006/relationships/pivotTable" Target="../pivotTables/pivotTable23.xml"/><Relationship Id="rId4" Type="http://schemas.openxmlformats.org/officeDocument/2006/relationships/pivotTable" Target="../pivotTables/pivotTable2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6.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7.xml"/><Relationship Id="rId1" Type="http://schemas.openxmlformats.org/officeDocument/2006/relationships/pivotTable" Target="../pivotTables/pivotTable27.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28.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29.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075A-8320-4558-855E-BE7FA372A838}">
  <dimension ref="A1:X39"/>
  <sheetViews>
    <sheetView showRowColHeaders="0" tabSelected="1" zoomScaleNormal="100" workbookViewId="0">
      <selection activeCell="Q22" sqref="Q22"/>
      <extLst>
        <ext xmlns:xlsdti="http://schemas.microsoft.com/office/spreadsheetml/2023/showDataTypeIcons" uri="{77bfe23e-c014-4d31-8a63-9c772dbf06b6}">
          <xlsdti:showDataTypeIcons visible="0"/>
        </ext>
      </extLst>
    </sheetView>
  </sheetViews>
  <sheetFormatPr defaultColWidth="0" defaultRowHeight="14.4" zeroHeight="1" x14ac:dyDescent="0.3"/>
  <cols>
    <col min="1" max="23" width="8.88671875" customWidth="1"/>
    <col min="24" max="24" width="2.6640625" customWidth="1"/>
    <col min="25" max="16384" width="8.88671875" hidden="1"/>
  </cols>
  <sheetData>
    <row r="1" spans="1:24" s="51" customFormat="1" x14ac:dyDescent="0.3"/>
    <row r="2" spans="1:24" x14ac:dyDescent="0.3">
      <c r="A2" s="38"/>
      <c r="B2" s="38"/>
      <c r="C2" s="38"/>
      <c r="D2" s="38"/>
      <c r="E2" s="38"/>
      <c r="F2" s="38"/>
      <c r="G2" s="38"/>
      <c r="H2" s="38"/>
      <c r="I2" s="38"/>
      <c r="J2" s="38"/>
      <c r="K2" s="38"/>
      <c r="L2" s="38"/>
      <c r="M2" s="38"/>
      <c r="N2" s="38"/>
      <c r="O2" s="38"/>
      <c r="P2" s="38"/>
      <c r="Q2" s="38"/>
      <c r="R2" s="38"/>
      <c r="S2" s="38"/>
      <c r="T2" s="38"/>
      <c r="U2" s="38"/>
      <c r="V2" s="38"/>
      <c r="W2" s="38"/>
      <c r="X2" s="38"/>
    </row>
    <row r="3" spans="1:24" x14ac:dyDescent="0.3">
      <c r="A3" s="38"/>
      <c r="B3" s="38"/>
      <c r="C3" s="38"/>
      <c r="D3" s="38"/>
      <c r="E3" s="39"/>
      <c r="F3" s="38"/>
      <c r="G3" s="38"/>
      <c r="H3" s="38"/>
      <c r="I3" s="38"/>
      <c r="J3" s="38"/>
      <c r="K3" s="38"/>
      <c r="L3" s="38"/>
      <c r="M3" s="38"/>
      <c r="N3" s="38"/>
      <c r="O3" s="38"/>
      <c r="P3" s="38"/>
      <c r="Q3" s="38"/>
      <c r="R3" s="38"/>
      <c r="S3" s="38"/>
      <c r="T3" s="38"/>
      <c r="U3" s="38"/>
      <c r="V3" s="38"/>
      <c r="W3" s="38"/>
      <c r="X3" s="38"/>
    </row>
    <row r="4" spans="1:24" x14ac:dyDescent="0.3">
      <c r="A4" s="38"/>
      <c r="B4" s="38"/>
      <c r="C4" s="38"/>
      <c r="D4" s="38"/>
      <c r="E4" s="38"/>
      <c r="F4" s="38"/>
      <c r="G4" s="38"/>
      <c r="H4" s="38"/>
      <c r="I4" s="38"/>
      <c r="J4" s="38"/>
      <c r="K4" s="38"/>
      <c r="L4" s="38"/>
      <c r="M4" s="38"/>
      <c r="N4" s="38"/>
      <c r="O4" s="38"/>
      <c r="P4" s="38"/>
      <c r="Q4" s="38"/>
      <c r="R4" s="38"/>
      <c r="S4" s="38"/>
      <c r="T4" s="38"/>
      <c r="U4" s="38"/>
      <c r="V4" s="38"/>
      <c r="W4" s="38"/>
      <c r="X4" s="38"/>
    </row>
    <row r="5" spans="1:24" x14ac:dyDescent="0.3">
      <c r="A5" s="38"/>
      <c r="B5" s="38"/>
      <c r="C5" s="38"/>
      <c r="D5" s="38"/>
      <c r="E5" s="38"/>
      <c r="F5" s="38"/>
      <c r="G5" s="38"/>
      <c r="H5" s="38"/>
      <c r="I5" s="38"/>
      <c r="J5" s="38"/>
      <c r="K5" s="38"/>
      <c r="L5" s="38"/>
      <c r="M5" s="38"/>
      <c r="N5" s="38"/>
      <c r="O5" s="38"/>
      <c r="P5" s="38"/>
      <c r="Q5" s="38"/>
      <c r="R5" s="38"/>
      <c r="S5" s="38"/>
      <c r="T5" s="38"/>
      <c r="U5" s="38"/>
      <c r="V5" s="38"/>
      <c r="W5" s="38"/>
      <c r="X5" s="38"/>
    </row>
    <row r="6" spans="1:24" x14ac:dyDescent="0.3">
      <c r="A6" s="38"/>
      <c r="B6" s="38"/>
      <c r="C6" s="38"/>
      <c r="D6" s="38"/>
      <c r="E6" s="38"/>
      <c r="F6" s="38"/>
      <c r="G6" s="38"/>
      <c r="H6" s="38"/>
      <c r="I6" s="38"/>
      <c r="J6" s="38"/>
      <c r="K6" s="38"/>
      <c r="L6" s="38"/>
      <c r="M6" s="38"/>
      <c r="N6" s="38"/>
      <c r="O6" s="38"/>
      <c r="P6" s="38"/>
      <c r="Q6" s="38"/>
      <c r="R6" s="38"/>
      <c r="S6" s="38"/>
      <c r="T6" s="38"/>
      <c r="U6" s="38"/>
      <c r="V6" s="38"/>
      <c r="W6" s="38"/>
      <c r="X6" s="38"/>
    </row>
    <row r="7" spans="1:24" x14ac:dyDescent="0.3">
      <c r="A7" s="38"/>
      <c r="B7" s="38"/>
      <c r="C7" s="38"/>
      <c r="D7" s="38"/>
      <c r="E7" s="38"/>
      <c r="F7" s="38"/>
      <c r="G7" s="38"/>
      <c r="H7" s="38"/>
      <c r="I7" s="38"/>
      <c r="J7" s="38"/>
      <c r="K7" s="38"/>
      <c r="L7" s="38"/>
      <c r="M7" s="38"/>
      <c r="N7" s="38"/>
      <c r="O7" s="38"/>
      <c r="P7" s="38"/>
      <c r="Q7" s="38"/>
      <c r="R7" s="38"/>
      <c r="S7" s="38"/>
      <c r="T7" s="38"/>
      <c r="U7" s="38"/>
      <c r="V7" s="38"/>
      <c r="W7" s="38"/>
      <c r="X7" s="38"/>
    </row>
    <row r="8" spans="1:24" x14ac:dyDescent="0.3">
      <c r="A8" s="38"/>
      <c r="B8" s="38"/>
      <c r="C8" s="38"/>
      <c r="D8" s="38"/>
      <c r="E8" s="38"/>
      <c r="F8" s="38"/>
      <c r="G8" s="38"/>
      <c r="H8" s="38"/>
      <c r="I8" s="38"/>
      <c r="J8" s="38"/>
      <c r="K8" s="38"/>
      <c r="L8" s="38"/>
      <c r="M8" s="38"/>
      <c r="N8" s="38"/>
      <c r="O8" s="38"/>
      <c r="P8" s="38"/>
      <c r="Q8" s="38"/>
      <c r="R8" s="38"/>
      <c r="S8" s="38"/>
      <c r="T8" s="38"/>
      <c r="U8" s="38"/>
      <c r="V8" s="38"/>
      <c r="W8" s="38"/>
      <c r="X8" s="38"/>
    </row>
    <row r="9" spans="1:24" x14ac:dyDescent="0.3">
      <c r="A9" s="38"/>
      <c r="B9" s="38"/>
      <c r="C9" s="38"/>
      <c r="D9" s="38"/>
      <c r="E9" s="38"/>
      <c r="F9" s="38"/>
      <c r="G9" s="38"/>
      <c r="H9" s="38"/>
      <c r="I9" s="38"/>
      <c r="J9" s="38"/>
      <c r="K9" s="38"/>
      <c r="L9" s="38"/>
      <c r="M9" s="38"/>
      <c r="N9" s="38"/>
      <c r="O9" s="38"/>
      <c r="P9" s="38"/>
      <c r="Q9" s="38"/>
      <c r="R9" s="38"/>
      <c r="S9" s="38"/>
      <c r="T9" s="38"/>
      <c r="U9" s="38"/>
      <c r="V9" s="38"/>
      <c r="W9" s="38"/>
      <c r="X9" s="38"/>
    </row>
    <row r="10" spans="1:24" x14ac:dyDescent="0.3">
      <c r="A10" s="38"/>
      <c r="B10" s="38"/>
      <c r="C10" s="38"/>
      <c r="D10" s="38"/>
      <c r="E10" s="38"/>
      <c r="F10" s="38"/>
      <c r="G10" s="38"/>
      <c r="H10" s="38"/>
      <c r="I10" s="38"/>
      <c r="J10" s="38"/>
      <c r="K10" s="38"/>
      <c r="L10" s="38"/>
      <c r="M10" s="38"/>
      <c r="N10" s="38"/>
      <c r="O10" s="38"/>
      <c r="P10" s="38"/>
      <c r="Q10" s="38"/>
      <c r="R10" s="38"/>
      <c r="S10" s="38"/>
      <c r="T10" s="38"/>
      <c r="U10" s="38"/>
      <c r="V10" s="38"/>
      <c r="W10" s="38"/>
      <c r="X10" s="38"/>
    </row>
    <row r="11" spans="1:24" x14ac:dyDescent="0.3">
      <c r="A11" s="38"/>
      <c r="B11" s="38"/>
      <c r="C11" s="38"/>
      <c r="D11" s="38"/>
      <c r="E11" s="38"/>
      <c r="F11" s="38"/>
      <c r="G11" s="38"/>
      <c r="H11" s="38"/>
      <c r="I11" s="38"/>
      <c r="J11" s="38"/>
      <c r="K11" s="38"/>
      <c r="L11" s="38"/>
      <c r="M11" s="38"/>
      <c r="N11" s="38"/>
      <c r="O11" s="38"/>
      <c r="P11" s="38"/>
      <c r="Q11" s="38"/>
      <c r="R11" s="38"/>
      <c r="S11" s="38"/>
      <c r="T11" s="38"/>
      <c r="U11" s="38"/>
      <c r="V11" s="38"/>
      <c r="W11" s="38"/>
      <c r="X11" s="38"/>
    </row>
    <row r="12" spans="1:24" x14ac:dyDescent="0.3">
      <c r="A12" s="38"/>
      <c r="B12" s="38"/>
      <c r="C12" s="38"/>
      <c r="D12" s="38"/>
      <c r="E12" s="38"/>
      <c r="F12" s="38"/>
      <c r="G12" s="38"/>
      <c r="H12" s="38"/>
      <c r="I12" s="38"/>
      <c r="J12" s="38"/>
      <c r="K12" s="38"/>
      <c r="L12" s="38"/>
      <c r="M12" s="38"/>
      <c r="N12" s="38"/>
      <c r="O12" s="38"/>
      <c r="P12" s="38"/>
      <c r="Q12" s="38"/>
      <c r="R12" s="38"/>
      <c r="S12" s="38"/>
      <c r="T12" s="38"/>
      <c r="U12" s="38"/>
      <c r="V12" s="38"/>
      <c r="W12" s="38"/>
      <c r="X12" s="38"/>
    </row>
    <row r="13" spans="1:24" x14ac:dyDescent="0.3">
      <c r="A13" s="38"/>
      <c r="B13" s="38"/>
      <c r="C13" s="38"/>
      <c r="D13" s="38"/>
      <c r="E13" s="38"/>
      <c r="F13" s="38"/>
      <c r="G13" s="38"/>
      <c r="H13" s="38"/>
      <c r="I13" s="38"/>
      <c r="J13" s="38"/>
      <c r="K13" s="38"/>
      <c r="L13" s="38"/>
      <c r="M13" s="38"/>
      <c r="N13" s="38"/>
      <c r="O13" s="38"/>
      <c r="P13" s="38"/>
      <c r="Q13" s="38"/>
      <c r="R13" s="38"/>
      <c r="S13" s="38"/>
      <c r="T13" s="38"/>
      <c r="U13" s="38"/>
      <c r="V13" s="38"/>
      <c r="W13" s="38"/>
      <c r="X13" s="38"/>
    </row>
    <row r="14" spans="1:24" x14ac:dyDescent="0.3">
      <c r="A14" s="38"/>
      <c r="B14" s="38"/>
      <c r="C14" s="38"/>
      <c r="D14" s="38"/>
      <c r="E14" s="38"/>
      <c r="F14" s="38"/>
      <c r="G14" s="38"/>
      <c r="H14" s="38"/>
      <c r="I14" s="38"/>
      <c r="J14" s="38"/>
      <c r="K14" s="38"/>
      <c r="L14" s="38"/>
      <c r="M14" s="38"/>
      <c r="N14" s="38"/>
      <c r="O14" s="38"/>
      <c r="P14" s="38"/>
      <c r="Q14" s="38"/>
      <c r="R14" s="38"/>
      <c r="S14" s="38"/>
      <c r="T14" s="38"/>
      <c r="U14" s="38"/>
      <c r="V14" s="38"/>
      <c r="W14" s="38"/>
      <c r="X14" s="38"/>
    </row>
    <row r="15" spans="1:24" x14ac:dyDescent="0.3">
      <c r="A15" s="38"/>
      <c r="B15" s="38"/>
      <c r="C15" s="38"/>
      <c r="D15" s="38"/>
      <c r="E15" s="38"/>
      <c r="F15" s="38"/>
      <c r="G15" s="38"/>
      <c r="H15" s="38"/>
      <c r="I15" s="38"/>
      <c r="J15" s="38"/>
      <c r="K15" s="38"/>
      <c r="L15" s="38"/>
      <c r="M15" s="38"/>
      <c r="N15" s="38"/>
      <c r="O15" s="38"/>
      <c r="P15" s="38"/>
      <c r="Q15" s="38"/>
      <c r="R15" s="38"/>
      <c r="S15" s="38"/>
      <c r="T15" s="38"/>
      <c r="U15" s="38"/>
      <c r="V15" s="38"/>
      <c r="W15" s="38"/>
      <c r="X15" s="38"/>
    </row>
    <row r="16" spans="1:24" x14ac:dyDescent="0.3">
      <c r="A16" s="38"/>
      <c r="B16" s="38"/>
      <c r="C16" s="38"/>
      <c r="D16" s="38"/>
      <c r="E16" s="38"/>
      <c r="F16" s="38"/>
      <c r="G16" s="38"/>
      <c r="H16" s="38"/>
      <c r="I16" s="38"/>
      <c r="J16" s="38"/>
      <c r="K16" s="38"/>
      <c r="L16" s="38"/>
      <c r="M16" s="38"/>
      <c r="N16" s="38"/>
      <c r="O16" s="38"/>
      <c r="P16" s="38"/>
      <c r="Q16" s="38"/>
      <c r="R16" s="38"/>
      <c r="S16" s="38"/>
      <c r="T16" s="38"/>
      <c r="U16" s="38"/>
      <c r="V16" s="38"/>
      <c r="W16" s="38"/>
      <c r="X16" s="38"/>
    </row>
    <row r="17" spans="1:24" x14ac:dyDescent="0.3">
      <c r="A17" s="38"/>
      <c r="B17" s="38"/>
      <c r="C17" s="38"/>
      <c r="D17" s="38"/>
      <c r="E17" s="38"/>
      <c r="F17" s="38"/>
      <c r="G17" s="38"/>
      <c r="H17" s="38"/>
      <c r="I17" s="38"/>
      <c r="J17" s="38"/>
      <c r="K17" s="38"/>
      <c r="L17" s="38"/>
      <c r="M17" s="38"/>
      <c r="N17" s="38"/>
      <c r="O17" s="38"/>
      <c r="P17" s="38"/>
      <c r="Q17" s="38"/>
      <c r="R17" s="38"/>
      <c r="S17" s="38"/>
      <c r="T17" s="38"/>
      <c r="U17" s="38"/>
      <c r="V17" s="38"/>
      <c r="W17" s="38"/>
      <c r="X17" s="38"/>
    </row>
    <row r="18" spans="1:24" x14ac:dyDescent="0.3">
      <c r="A18" s="38"/>
      <c r="B18" s="38"/>
      <c r="C18" s="38"/>
      <c r="D18" s="38"/>
      <c r="E18" s="38"/>
      <c r="F18" s="38"/>
      <c r="G18" s="38"/>
      <c r="H18" s="38"/>
      <c r="I18" s="38"/>
      <c r="J18" s="38"/>
      <c r="K18" s="38"/>
      <c r="L18" s="38"/>
      <c r="M18" s="38"/>
      <c r="N18" s="38"/>
      <c r="O18" s="38"/>
      <c r="P18" s="38"/>
      <c r="Q18" s="38"/>
      <c r="R18" s="38"/>
      <c r="S18" s="38"/>
      <c r="T18" s="38"/>
      <c r="U18" s="38"/>
      <c r="V18" s="38"/>
      <c r="W18" s="38"/>
      <c r="X18" s="38"/>
    </row>
    <row r="19" spans="1:24" x14ac:dyDescent="0.3">
      <c r="A19" s="38"/>
      <c r="B19" s="38"/>
      <c r="C19" s="38"/>
      <c r="D19" s="38"/>
      <c r="E19" s="38"/>
      <c r="F19" s="38"/>
      <c r="G19" s="38"/>
      <c r="H19" s="38"/>
      <c r="I19" s="38"/>
      <c r="J19" s="38"/>
      <c r="K19" s="38"/>
      <c r="L19" s="38"/>
      <c r="M19" s="38"/>
      <c r="N19" s="38"/>
      <c r="O19" s="38"/>
      <c r="P19" s="38"/>
      <c r="Q19" s="38"/>
      <c r="R19" s="38"/>
      <c r="S19" s="38"/>
      <c r="T19" s="38"/>
      <c r="U19" s="38"/>
      <c r="V19" s="38"/>
      <c r="W19" s="38"/>
      <c r="X19" s="38"/>
    </row>
    <row r="20" spans="1:24" x14ac:dyDescent="0.3">
      <c r="A20" s="38"/>
      <c r="B20" s="38"/>
      <c r="C20" s="38"/>
      <c r="D20" s="38"/>
      <c r="E20" s="38"/>
      <c r="F20" s="38"/>
      <c r="G20" s="38"/>
      <c r="H20" s="38"/>
      <c r="I20" s="38"/>
      <c r="J20" s="38"/>
      <c r="K20" s="38"/>
      <c r="L20" s="38"/>
      <c r="M20" s="38"/>
      <c r="N20" s="38"/>
      <c r="O20" s="38"/>
      <c r="P20" s="38"/>
      <c r="Q20" s="38"/>
      <c r="R20" s="38"/>
      <c r="S20" s="38"/>
      <c r="T20" s="38"/>
      <c r="U20" s="38"/>
      <c r="V20" s="38"/>
      <c r="W20" s="38"/>
      <c r="X20" s="38"/>
    </row>
    <row r="21" spans="1:24" x14ac:dyDescent="0.3">
      <c r="A21" s="38"/>
      <c r="B21" s="38"/>
      <c r="C21" s="38"/>
      <c r="D21" s="38"/>
      <c r="E21" s="38"/>
      <c r="F21" s="38"/>
      <c r="G21" s="38"/>
      <c r="H21" s="38"/>
      <c r="I21" s="38"/>
      <c r="J21" s="38"/>
      <c r="K21" s="38"/>
      <c r="L21" s="38"/>
      <c r="M21" s="38"/>
      <c r="N21" s="38"/>
      <c r="O21" s="38"/>
      <c r="P21" s="38"/>
      <c r="Q21" s="38"/>
      <c r="R21" s="38"/>
      <c r="S21" s="38"/>
      <c r="T21" s="38"/>
      <c r="U21" s="38"/>
      <c r="V21" s="38"/>
      <c r="W21" s="38"/>
      <c r="X21" s="38"/>
    </row>
    <row r="22" spans="1:24" x14ac:dyDescent="0.3">
      <c r="A22" s="38"/>
      <c r="B22" s="38"/>
      <c r="C22" s="38"/>
      <c r="D22" s="38"/>
      <c r="E22" s="38"/>
      <c r="F22" s="38"/>
      <c r="G22" s="38"/>
      <c r="H22" s="38"/>
      <c r="I22" s="38"/>
      <c r="J22" s="38"/>
      <c r="K22" s="38"/>
      <c r="L22" s="38"/>
      <c r="M22" s="38"/>
      <c r="N22" s="38"/>
      <c r="O22" s="38"/>
      <c r="P22" s="38"/>
      <c r="Q22" s="38"/>
      <c r="R22" s="38"/>
      <c r="S22" s="38"/>
      <c r="T22" s="38"/>
      <c r="U22" s="38"/>
      <c r="V22" s="38"/>
      <c r="W22" s="38"/>
      <c r="X22" s="38"/>
    </row>
    <row r="23" spans="1:24" x14ac:dyDescent="0.3">
      <c r="A23" s="38"/>
      <c r="B23" s="38"/>
      <c r="C23" s="38"/>
      <c r="D23" s="38"/>
      <c r="E23" s="38"/>
      <c r="F23" s="38"/>
      <c r="G23" s="38"/>
      <c r="H23" s="38"/>
      <c r="I23" s="38"/>
      <c r="J23" s="38"/>
      <c r="K23" s="38"/>
      <c r="L23" s="38"/>
      <c r="M23" s="38"/>
      <c r="N23" s="38"/>
      <c r="O23" s="38"/>
      <c r="P23" s="38"/>
      <c r="Q23" s="38"/>
      <c r="R23" s="38"/>
      <c r="S23" s="38"/>
      <c r="T23" s="38"/>
      <c r="U23" s="38"/>
      <c r="V23" s="38"/>
      <c r="W23" s="38"/>
      <c r="X23" s="38"/>
    </row>
    <row r="24" spans="1:24" x14ac:dyDescent="0.3">
      <c r="A24" s="38"/>
      <c r="B24" s="38"/>
      <c r="C24" s="38"/>
      <c r="D24" s="38"/>
      <c r="E24" s="38"/>
      <c r="F24" s="38"/>
      <c r="G24" s="38"/>
      <c r="H24" s="38"/>
      <c r="I24" s="38"/>
      <c r="J24" s="38"/>
      <c r="K24" s="38"/>
      <c r="L24" s="38"/>
      <c r="M24" s="38"/>
      <c r="N24" s="38"/>
      <c r="O24" s="38"/>
      <c r="P24" s="38"/>
      <c r="Q24" s="38"/>
      <c r="R24" s="38"/>
      <c r="S24" s="38"/>
      <c r="T24" s="38"/>
      <c r="U24" s="38"/>
      <c r="V24" s="38"/>
      <c r="W24" s="38"/>
      <c r="X24" s="38"/>
    </row>
    <row r="25" spans="1:24" x14ac:dyDescent="0.3">
      <c r="A25" s="38"/>
      <c r="B25" s="38"/>
      <c r="C25" s="38"/>
      <c r="D25" s="38"/>
      <c r="E25" s="38"/>
      <c r="F25" s="38"/>
      <c r="G25" s="38"/>
      <c r="H25" s="38"/>
      <c r="I25" s="38"/>
      <c r="J25" s="38"/>
      <c r="K25" s="38"/>
      <c r="L25" s="38"/>
      <c r="M25" s="38"/>
      <c r="N25" s="38"/>
      <c r="O25" s="38"/>
      <c r="P25" s="38"/>
      <c r="Q25" s="38"/>
      <c r="R25" s="38"/>
      <c r="S25" s="38"/>
      <c r="T25" s="38"/>
      <c r="U25" s="38"/>
      <c r="V25" s="38"/>
      <c r="W25" s="38"/>
      <c r="X25" s="38"/>
    </row>
    <row r="26" spans="1:24" x14ac:dyDescent="0.3">
      <c r="A26" s="38"/>
      <c r="B26" s="38"/>
      <c r="C26" s="38"/>
      <c r="D26" s="38"/>
      <c r="E26" s="38"/>
      <c r="F26" s="38"/>
      <c r="G26" s="38"/>
      <c r="H26" s="38"/>
      <c r="I26" s="38"/>
      <c r="J26" s="38"/>
      <c r="K26" s="38"/>
      <c r="L26" s="38"/>
      <c r="M26" s="38"/>
      <c r="N26" s="38"/>
      <c r="O26" s="38"/>
      <c r="P26" s="38"/>
      <c r="Q26" s="38"/>
      <c r="R26" s="38"/>
      <c r="S26" s="38"/>
      <c r="T26" s="38"/>
      <c r="U26" s="38"/>
      <c r="V26" s="38"/>
      <c r="W26" s="38"/>
      <c r="X26" s="38"/>
    </row>
    <row r="27" spans="1:24" x14ac:dyDescent="0.3">
      <c r="A27" s="38"/>
      <c r="B27" s="38"/>
      <c r="C27" s="38"/>
      <c r="D27" s="38"/>
      <c r="E27" s="38"/>
      <c r="F27" s="38"/>
      <c r="G27" s="38"/>
      <c r="H27" s="38"/>
      <c r="I27" s="38"/>
      <c r="J27" s="38"/>
      <c r="K27" s="38"/>
      <c r="L27" s="38"/>
      <c r="M27" s="38"/>
      <c r="N27" s="38"/>
      <c r="O27" s="38"/>
      <c r="P27" s="38"/>
      <c r="Q27" s="38"/>
      <c r="R27" s="38"/>
      <c r="S27" s="38"/>
      <c r="T27" s="38"/>
      <c r="U27" s="38"/>
      <c r="V27" s="38"/>
      <c r="W27" s="38"/>
      <c r="X27" s="38"/>
    </row>
    <row r="28" spans="1:24" x14ac:dyDescent="0.3">
      <c r="A28" s="38"/>
      <c r="B28" s="38"/>
      <c r="C28" s="38"/>
      <c r="D28" s="38"/>
      <c r="E28" s="38"/>
      <c r="F28" s="38"/>
      <c r="G28" s="38"/>
      <c r="H28" s="38"/>
      <c r="I28" s="38"/>
      <c r="J28" s="38"/>
      <c r="K28" s="38"/>
      <c r="L28" s="38"/>
      <c r="M28" s="38"/>
      <c r="N28" s="38"/>
      <c r="O28" s="38"/>
      <c r="P28" s="38"/>
      <c r="Q28" s="38"/>
      <c r="R28" s="38"/>
      <c r="S28" s="38"/>
      <c r="T28" s="38"/>
      <c r="U28" s="38"/>
      <c r="V28" s="38"/>
      <c r="W28" s="38"/>
      <c r="X28" s="38"/>
    </row>
    <row r="29" spans="1:24" x14ac:dyDescent="0.3">
      <c r="A29" s="38"/>
      <c r="B29" s="38"/>
      <c r="C29" s="38"/>
      <c r="D29" s="38"/>
      <c r="E29" s="38"/>
      <c r="F29" s="38"/>
      <c r="G29" s="38"/>
      <c r="H29" s="38"/>
      <c r="I29" s="38"/>
      <c r="J29" s="38"/>
      <c r="K29" s="38"/>
      <c r="L29" s="38"/>
      <c r="M29" s="38"/>
      <c r="N29" s="38"/>
      <c r="O29" s="38"/>
      <c r="P29" s="38"/>
      <c r="Q29" s="38"/>
      <c r="R29" s="38"/>
      <c r="S29" s="38"/>
      <c r="T29" s="38"/>
      <c r="U29" s="38"/>
      <c r="V29" s="38"/>
      <c r="W29" s="38"/>
      <c r="X29" s="38"/>
    </row>
    <row r="30" spans="1:24" x14ac:dyDescent="0.3">
      <c r="A30" s="38"/>
      <c r="B30" s="38"/>
      <c r="C30" s="38"/>
      <c r="D30" s="38"/>
      <c r="E30" s="38"/>
      <c r="F30" s="38"/>
      <c r="G30" s="38"/>
      <c r="H30" s="38"/>
      <c r="I30" s="38"/>
      <c r="J30" s="38"/>
      <c r="K30" s="38"/>
      <c r="L30" s="38"/>
      <c r="M30" s="38"/>
      <c r="N30" s="38"/>
      <c r="O30" s="38"/>
      <c r="P30" s="38"/>
      <c r="Q30" s="38"/>
      <c r="R30" s="38"/>
      <c r="S30" s="38"/>
      <c r="T30" s="38"/>
      <c r="U30" s="38"/>
      <c r="V30" s="38"/>
      <c r="W30" s="38"/>
      <c r="X30" s="38"/>
    </row>
    <row r="31" spans="1:24" x14ac:dyDescent="0.3">
      <c r="A31" s="38"/>
      <c r="B31" s="38"/>
      <c r="C31" s="38"/>
      <c r="D31" s="38"/>
      <c r="E31" s="38"/>
      <c r="F31" s="38"/>
      <c r="G31" s="38"/>
      <c r="H31" s="38"/>
      <c r="I31" s="38"/>
      <c r="J31" s="38"/>
      <c r="K31" s="38"/>
      <c r="L31" s="38"/>
      <c r="M31" s="38"/>
      <c r="N31" s="38"/>
      <c r="O31" s="38"/>
      <c r="P31" s="38"/>
      <c r="Q31" s="38"/>
      <c r="R31" s="38"/>
      <c r="S31" s="38"/>
      <c r="T31" s="38"/>
      <c r="U31" s="38"/>
      <c r="V31" s="38"/>
      <c r="W31" s="38"/>
      <c r="X31" s="38"/>
    </row>
    <row r="32" spans="1:24" x14ac:dyDescent="0.3">
      <c r="A32" s="38"/>
      <c r="B32" s="38"/>
      <c r="C32" s="38"/>
      <c r="D32" s="38"/>
      <c r="E32" s="38"/>
      <c r="F32" s="38"/>
      <c r="G32" s="38"/>
      <c r="H32" s="38"/>
      <c r="I32" s="38"/>
      <c r="J32" s="38"/>
      <c r="K32" s="38"/>
      <c r="L32" s="38"/>
      <c r="M32" s="38"/>
      <c r="N32" s="38"/>
      <c r="O32" s="38"/>
      <c r="P32" s="38"/>
      <c r="Q32" s="38"/>
      <c r="R32" s="38"/>
      <c r="S32" s="38"/>
      <c r="T32" s="38"/>
      <c r="U32" s="38"/>
      <c r="V32" s="38"/>
      <c r="W32" s="38"/>
      <c r="X32" s="38"/>
    </row>
    <row r="33" spans="1:24" x14ac:dyDescent="0.3">
      <c r="A33" s="38"/>
      <c r="B33" s="38"/>
      <c r="C33" s="38"/>
      <c r="D33" s="38"/>
      <c r="E33" s="38"/>
      <c r="F33" s="38"/>
      <c r="G33" s="38"/>
      <c r="H33" s="38"/>
      <c r="I33" s="38"/>
      <c r="J33" s="38"/>
      <c r="K33" s="38"/>
      <c r="L33" s="38"/>
      <c r="M33" s="38"/>
      <c r="N33" s="38"/>
      <c r="O33" s="38"/>
      <c r="P33" s="38"/>
      <c r="Q33" s="38"/>
      <c r="R33" s="38"/>
      <c r="S33" s="38"/>
      <c r="T33" s="38"/>
      <c r="U33" s="38"/>
      <c r="V33" s="38"/>
      <c r="W33" s="38"/>
      <c r="X33" s="38"/>
    </row>
    <row r="34" spans="1:24" x14ac:dyDescent="0.3">
      <c r="A34" s="38"/>
      <c r="B34" s="38"/>
      <c r="C34" s="38"/>
      <c r="D34" s="38"/>
      <c r="E34" s="38"/>
      <c r="F34" s="38"/>
      <c r="G34" s="38"/>
      <c r="H34" s="38"/>
      <c r="I34" s="38"/>
      <c r="J34" s="38"/>
      <c r="K34" s="38"/>
      <c r="L34" s="38"/>
      <c r="M34" s="38"/>
      <c r="N34" s="38"/>
      <c r="O34" s="38"/>
      <c r="P34" s="38"/>
      <c r="Q34" s="38"/>
      <c r="R34" s="38"/>
      <c r="S34" s="38"/>
      <c r="T34" s="38"/>
      <c r="U34" s="38"/>
      <c r="V34" s="38"/>
      <c r="W34" s="38"/>
      <c r="X34" s="38"/>
    </row>
    <row r="35" spans="1:24" x14ac:dyDescent="0.3">
      <c r="A35" s="38"/>
      <c r="B35" s="38"/>
      <c r="C35" s="38"/>
      <c r="D35" s="38"/>
      <c r="E35" s="38"/>
      <c r="F35" s="38"/>
      <c r="G35" s="38"/>
      <c r="H35" s="38"/>
      <c r="I35" s="38"/>
      <c r="J35" s="38"/>
      <c r="K35" s="38"/>
      <c r="L35" s="38"/>
      <c r="M35" s="38"/>
      <c r="N35" s="38"/>
      <c r="O35" s="38"/>
      <c r="P35" s="38"/>
      <c r="Q35" s="38"/>
      <c r="R35" s="38"/>
      <c r="S35" s="38"/>
      <c r="T35" s="38"/>
      <c r="U35" s="38"/>
      <c r="V35" s="38"/>
      <c r="W35" s="38"/>
      <c r="X35" s="38"/>
    </row>
    <row r="36" spans="1:24" x14ac:dyDescent="0.3">
      <c r="A36" s="38"/>
      <c r="B36" s="38"/>
      <c r="C36" s="38"/>
      <c r="D36" s="38"/>
      <c r="E36" s="38"/>
      <c r="F36" s="38"/>
      <c r="G36" s="38"/>
      <c r="H36" s="38"/>
      <c r="I36" s="38"/>
      <c r="J36" s="38"/>
      <c r="K36" s="38"/>
      <c r="L36" s="38"/>
      <c r="M36" s="38"/>
      <c r="N36" s="38"/>
      <c r="O36" s="38"/>
      <c r="P36" s="38"/>
      <c r="Q36" s="38"/>
      <c r="R36" s="38"/>
      <c r="S36" s="38"/>
      <c r="T36" s="38"/>
      <c r="U36" s="38"/>
      <c r="V36" s="38"/>
      <c r="W36" s="38"/>
      <c r="X36" s="38"/>
    </row>
    <row r="37" spans="1:24" x14ac:dyDescent="0.3">
      <c r="A37" s="38"/>
      <c r="B37" s="38"/>
      <c r="C37" s="38"/>
      <c r="D37" s="38"/>
      <c r="E37" s="38"/>
      <c r="F37" s="38"/>
      <c r="G37" s="38"/>
      <c r="H37" s="38"/>
      <c r="I37" s="38"/>
      <c r="J37" s="38"/>
      <c r="K37" s="38"/>
      <c r="L37" s="38"/>
      <c r="M37" s="38"/>
      <c r="N37" s="38"/>
      <c r="O37" s="38"/>
      <c r="P37" s="38"/>
      <c r="Q37" s="38"/>
      <c r="R37" s="38"/>
      <c r="S37" s="38"/>
      <c r="T37" s="38"/>
      <c r="U37" s="38"/>
      <c r="V37" s="38"/>
      <c r="W37" s="38"/>
      <c r="X37" s="38"/>
    </row>
    <row r="38" spans="1:24" x14ac:dyDescent="0.3">
      <c r="A38" s="38"/>
      <c r="B38" s="38"/>
      <c r="C38" s="38"/>
      <c r="D38" s="38"/>
      <c r="E38" s="38"/>
      <c r="F38" s="38"/>
      <c r="G38" s="38"/>
      <c r="H38" s="38"/>
      <c r="I38" s="38"/>
      <c r="J38" s="38"/>
      <c r="K38" s="38"/>
      <c r="L38" s="38"/>
      <c r="M38" s="38"/>
      <c r="N38" s="38"/>
      <c r="O38" s="38"/>
      <c r="P38" s="38"/>
      <c r="Q38" s="38"/>
      <c r="R38" s="38"/>
      <c r="S38" s="38"/>
      <c r="T38" s="38"/>
      <c r="U38" s="38"/>
      <c r="V38" s="38"/>
      <c r="W38" s="38"/>
      <c r="X38" s="38"/>
    </row>
    <row r="39" spans="1:24" x14ac:dyDescent="0.3">
      <c r="A39" s="38"/>
      <c r="B39" s="38"/>
      <c r="C39" s="38"/>
      <c r="D39" s="38"/>
      <c r="E39" s="38"/>
      <c r="F39" s="38"/>
      <c r="G39" s="38"/>
      <c r="H39" s="38"/>
      <c r="I39" s="38"/>
      <c r="J39" s="38"/>
      <c r="K39" s="38"/>
      <c r="L39" s="38"/>
      <c r="M39" s="38"/>
      <c r="N39" s="38"/>
      <c r="O39" s="38"/>
      <c r="P39" s="38"/>
      <c r="Q39" s="38"/>
      <c r="R39" s="38"/>
      <c r="S39" s="38"/>
      <c r="T39" s="38"/>
      <c r="U39" s="38"/>
      <c r="V39" s="38"/>
      <c r="W39" s="38"/>
      <c r="X39" s="38"/>
    </row>
  </sheetData>
  <sheetProtection sheet="1" objects="1" scenarios="1" selectLockedCells="1" pivotTables="0" selectUnlockedCells="1"/>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274FC-6B99-4EBE-AC41-E56D259B8357}">
  <dimension ref="A1:AM2216"/>
  <sheetViews>
    <sheetView topLeftCell="J1" workbookViewId="0">
      <selection activeCell="R489" sqref="R489:R1159"/>
    </sheetView>
  </sheetViews>
  <sheetFormatPr defaultRowHeight="14.4" x14ac:dyDescent="0.3"/>
  <cols>
    <col min="2" max="2" width="11.33203125" customWidth="1"/>
    <col min="3" max="3" width="11.33203125" style="14" customWidth="1"/>
    <col min="4" max="4" width="12.6640625" customWidth="1"/>
    <col min="5" max="5" width="12.6640625" style="14" customWidth="1"/>
    <col min="6" max="6" width="14.88671875" customWidth="1"/>
    <col min="7" max="8" width="14.88671875" style="14" customWidth="1"/>
    <col min="9" max="9" width="11.109375" style="4" customWidth="1"/>
    <col min="10" max="10" width="11.109375" style="41" customWidth="1"/>
    <col min="11" max="11" width="10.33203125" customWidth="1"/>
    <col min="12" max="13" width="11.44140625" customWidth="1"/>
    <col min="14" max="14" width="13.6640625" customWidth="1"/>
    <col min="15" max="15" width="11.5546875" style="14" customWidth="1"/>
    <col min="16" max="16" width="13.6640625" style="14" customWidth="1"/>
    <col min="17" max="17" width="9.88671875" customWidth="1"/>
    <col min="18" max="18" width="12" style="4" customWidth="1"/>
    <col min="19" max="19" width="10.6640625" style="4" customWidth="1"/>
    <col min="20" max="20" width="17.5546875" style="4" customWidth="1"/>
    <col min="21" max="21" width="16.88671875" style="4" customWidth="1"/>
    <col min="22" max="22" width="18.5546875" style="4" customWidth="1"/>
    <col min="23" max="23" width="14.6640625" style="4" customWidth="1"/>
    <col min="24" max="26" width="10.33203125" customWidth="1"/>
    <col min="27" max="27" width="10.33203125" style="14" customWidth="1"/>
    <col min="28" max="28" width="11.44140625" customWidth="1"/>
    <col min="29" max="29" width="9.6640625" customWidth="1"/>
    <col min="30" max="30" width="9.6640625" style="14" customWidth="1"/>
    <col min="31" max="31" width="10.109375" customWidth="1"/>
    <col min="32" max="32" width="9.109375" customWidth="1"/>
    <col min="33" max="33" width="9.88671875" customWidth="1"/>
    <col min="34" max="34" width="9.33203125" customWidth="1"/>
    <col min="35" max="35" width="9.109375" customWidth="1"/>
    <col min="36" max="36" width="9.33203125" customWidth="1"/>
    <col min="37" max="37" width="10.88671875" customWidth="1"/>
    <col min="38" max="38" width="11" customWidth="1"/>
    <col min="39" max="39" width="11" bestFit="1" customWidth="1"/>
  </cols>
  <sheetData>
    <row r="1" spans="1:39" s="5" customFormat="1" ht="30" customHeight="1" x14ac:dyDescent="0.3">
      <c r="A1" s="8" t="s">
        <v>0</v>
      </c>
      <c r="B1" s="8" t="s">
        <v>1</v>
      </c>
      <c r="C1" s="13" t="s">
        <v>2</v>
      </c>
      <c r="D1" s="8" t="s">
        <v>3</v>
      </c>
      <c r="E1" s="13" t="s">
        <v>4</v>
      </c>
      <c r="F1" s="8" t="s">
        <v>5</v>
      </c>
      <c r="G1" s="13" t="s">
        <v>6</v>
      </c>
      <c r="H1" s="13" t="s">
        <v>7</v>
      </c>
      <c r="I1" s="9" t="s">
        <v>8</v>
      </c>
      <c r="J1" s="40" t="s">
        <v>9</v>
      </c>
      <c r="K1" s="8" t="s">
        <v>10</v>
      </c>
      <c r="L1" s="8" t="s">
        <v>11</v>
      </c>
      <c r="M1" s="8" t="s">
        <v>12</v>
      </c>
      <c r="N1" s="8" t="s">
        <v>13</v>
      </c>
      <c r="O1" s="13" t="s">
        <v>14</v>
      </c>
      <c r="P1" s="13" t="s">
        <v>15</v>
      </c>
      <c r="Q1" s="8" t="s">
        <v>16</v>
      </c>
      <c r="R1" s="9" t="s">
        <v>17</v>
      </c>
      <c r="S1" s="9" t="s">
        <v>18</v>
      </c>
      <c r="T1" s="9" t="s">
        <v>19</v>
      </c>
      <c r="U1" s="9" t="s">
        <v>20</v>
      </c>
      <c r="V1" s="9" t="s">
        <v>21</v>
      </c>
      <c r="W1" s="9" t="s">
        <v>22</v>
      </c>
      <c r="X1" s="8" t="s">
        <v>23</v>
      </c>
      <c r="Y1" s="8" t="s">
        <v>24</v>
      </c>
      <c r="Z1" s="8" t="s">
        <v>25</v>
      </c>
      <c r="AA1" s="13" t="s">
        <v>26</v>
      </c>
      <c r="AB1" s="8" t="s">
        <v>27</v>
      </c>
      <c r="AC1" s="8" t="s">
        <v>28</v>
      </c>
      <c r="AD1" s="13" t="s">
        <v>29</v>
      </c>
      <c r="AE1" s="8" t="s">
        <v>30</v>
      </c>
      <c r="AF1" s="8" t="s">
        <v>31</v>
      </c>
      <c r="AG1" s="8" t="s">
        <v>32</v>
      </c>
      <c r="AH1" s="8" t="s">
        <v>33</v>
      </c>
      <c r="AI1" s="8" t="s">
        <v>34</v>
      </c>
      <c r="AJ1" s="8" t="s">
        <v>35</v>
      </c>
      <c r="AK1" s="8" t="s">
        <v>36</v>
      </c>
      <c r="AL1" s="8" t="s">
        <v>37</v>
      </c>
      <c r="AM1" s="8" t="s">
        <v>38</v>
      </c>
    </row>
    <row r="2" spans="1:39" hidden="1" x14ac:dyDescent="0.3">
      <c r="A2">
        <v>1503</v>
      </c>
      <c r="B2">
        <v>1976</v>
      </c>
      <c r="C2" s="14">
        <f>2021-Table1[[#This Row],[Year_Birth]]</f>
        <v>45</v>
      </c>
      <c r="D2" t="s">
        <v>39</v>
      </c>
      <c r="E2" s="14" t="str" cm="1">
        <f t="array" ref="E2">_xlfn.SWITCH(Table1[[#This Row],[Education]],"Graduation","Bachelor’s","Basic","High School","2n Cycle","Master’s","Master","Master’s","PhD","PhD","Other")</f>
        <v>PhD</v>
      </c>
      <c r="F2" t="s">
        <v>40</v>
      </c>
      <c r="G2" s="14" t="s">
        <v>40</v>
      </c>
      <c r="H2" s="14" t="str" cm="1">
        <f t="array" ref="H2">_xlfn.SWITCH(Table1[[#This Row],[Marital_Status_mod]],"Together","Couple","Married","Couple","Divorced","Single","Single","Single","Widow","Single","Other")</f>
        <v>Couple</v>
      </c>
      <c r="I2" s="4">
        <v>162397</v>
      </c>
      <c r="J2" s="41" t="str">
        <f t="shared" ref="J2:J33" si="0">IF(I2&lt;10000, "Up to $10K",
   IF(I2&gt;=100000, "$100K and up",
      "$" &amp; FLOOR(I2,10000)/1000 &amp; " - $" &amp; FLOOR(I2,10000)/1000+10 &amp; "K"))</f>
        <v>$100K and up</v>
      </c>
      <c r="K2">
        <v>1</v>
      </c>
      <c r="L2">
        <v>1</v>
      </c>
      <c r="M2">
        <f>Table1[[#This Row],[Teenhome]]+Table1[[#This Row],[Kidhome]]</f>
        <v>2</v>
      </c>
      <c r="N2" s="1">
        <v>41428</v>
      </c>
      <c r="O2" s="16">
        <f>(Table1[[#This Row],[DataSetDate]]-Table1[[#This Row],[Dt_Customer]])/365</f>
        <v>7.6821917808219178</v>
      </c>
      <c r="P2" s="15">
        <v>44232</v>
      </c>
      <c r="Q2">
        <v>31</v>
      </c>
      <c r="R2" s="4">
        <v>85</v>
      </c>
      <c r="S2" s="4">
        <v>1</v>
      </c>
      <c r="T2" s="4">
        <v>16</v>
      </c>
      <c r="U2" s="4">
        <v>2</v>
      </c>
      <c r="V2" s="4">
        <v>1</v>
      </c>
      <c r="W2" s="4">
        <v>2</v>
      </c>
      <c r="X2">
        <v>0</v>
      </c>
      <c r="Y2">
        <v>0</v>
      </c>
      <c r="Z2" t="str">
        <f t="shared" ref="Z2:Z33" si="1">IF(Y2&gt;=7,"High",IF(Y2&gt;=3,"Medium","Low"))</f>
        <v>Low</v>
      </c>
      <c r="AA2" s="14">
        <f t="shared" ref="AA2:AA65" ca="1" si="2">Y2 + (RAND() - 0.5) * 0.8</f>
        <v>-0.19892947130951946</v>
      </c>
      <c r="AB2">
        <v>0</v>
      </c>
      <c r="AC2">
        <v>1</v>
      </c>
      <c r="AD2" s="14">
        <f t="shared" ref="AD2:AD65" ca="1" si="3">AC2 + (RAND() - 0.5) * 0.8</f>
        <v>1.0524437642068425</v>
      </c>
      <c r="AE2">
        <v>1</v>
      </c>
      <c r="AF2">
        <v>0</v>
      </c>
      <c r="AG2">
        <v>0</v>
      </c>
      <c r="AH2">
        <v>0</v>
      </c>
      <c r="AI2">
        <v>0</v>
      </c>
      <c r="AJ2">
        <v>0</v>
      </c>
      <c r="AK2">
        <v>0</v>
      </c>
      <c r="AL2">
        <v>0</v>
      </c>
      <c r="AM2" t="s">
        <v>41</v>
      </c>
    </row>
    <row r="3" spans="1:39" hidden="1" x14ac:dyDescent="0.3">
      <c r="A3">
        <v>1501</v>
      </c>
      <c r="B3">
        <v>1982</v>
      </c>
      <c r="C3" s="14">
        <f>2021-Table1[[#This Row],[Year_Birth]]</f>
        <v>39</v>
      </c>
      <c r="D3" t="s">
        <v>39</v>
      </c>
      <c r="E3" s="14" t="str" cm="1">
        <f t="array" ref="E3">_xlfn.SWITCH(Table1[[#This Row],[Education]],"Graduation","Bachelor’s","Basic","High School","2n Cycle","Master’s","Master","Master’s","PhD","PhD","Other")</f>
        <v>PhD</v>
      </c>
      <c r="F3" t="s">
        <v>42</v>
      </c>
      <c r="G3" s="14" t="s">
        <v>42</v>
      </c>
      <c r="H3" s="14" t="str" cm="1">
        <f t="array" ref="H3">_xlfn.SWITCH(Table1[[#This Row],[Marital_Status_mod]],"Together","Couple","Married","Couple","Divorced","Single","Single","Single","Widow","Single","Other")</f>
        <v>Couple</v>
      </c>
      <c r="I3" s="4">
        <v>160803</v>
      </c>
      <c r="J3" s="41" t="str">
        <f t="shared" si="0"/>
        <v>$100K and up</v>
      </c>
      <c r="K3">
        <v>0</v>
      </c>
      <c r="L3">
        <v>0</v>
      </c>
      <c r="M3">
        <f>Table1[[#This Row],[Teenhome]]+Table1[[#This Row],[Kidhome]]</f>
        <v>0</v>
      </c>
      <c r="N3" s="1">
        <v>41125</v>
      </c>
      <c r="O3" s="16">
        <f>(Table1[[#This Row],[DataSetDate]]-Table1[[#This Row],[Dt_Customer]])/365</f>
        <v>8.5123287671232877</v>
      </c>
      <c r="P3" s="15">
        <v>44232</v>
      </c>
      <c r="Q3">
        <v>21</v>
      </c>
      <c r="R3" s="4">
        <v>55</v>
      </c>
      <c r="S3" s="4">
        <v>16</v>
      </c>
      <c r="T3" s="4">
        <v>1622</v>
      </c>
      <c r="U3" s="4">
        <v>17</v>
      </c>
      <c r="V3" s="4">
        <v>3</v>
      </c>
      <c r="W3" s="4">
        <v>4</v>
      </c>
      <c r="X3">
        <v>15</v>
      </c>
      <c r="Y3">
        <v>0</v>
      </c>
      <c r="Z3" t="str">
        <f t="shared" si="1"/>
        <v>Low</v>
      </c>
      <c r="AA3" s="14">
        <f t="shared" ca="1" si="2"/>
        <v>-6.4401304975633969E-2</v>
      </c>
      <c r="AB3">
        <v>28</v>
      </c>
      <c r="AC3">
        <v>1</v>
      </c>
      <c r="AD3" s="14">
        <f t="shared" ca="1" si="3"/>
        <v>1.0486291725824988</v>
      </c>
      <c r="AE3">
        <v>0</v>
      </c>
      <c r="AF3">
        <v>0</v>
      </c>
      <c r="AG3">
        <v>0</v>
      </c>
      <c r="AH3">
        <v>0</v>
      </c>
      <c r="AI3">
        <v>0</v>
      </c>
      <c r="AJ3">
        <v>0</v>
      </c>
      <c r="AK3">
        <v>0</v>
      </c>
      <c r="AL3">
        <v>0</v>
      </c>
      <c r="AM3" t="s">
        <v>43</v>
      </c>
    </row>
    <row r="4" spans="1:39" hidden="1" x14ac:dyDescent="0.3">
      <c r="A4">
        <v>5336</v>
      </c>
      <c r="B4">
        <v>1971</v>
      </c>
      <c r="C4" s="14">
        <f>2021-Table1[[#This Row],[Year_Birth]]</f>
        <v>50</v>
      </c>
      <c r="D4" t="s">
        <v>44</v>
      </c>
      <c r="E4" s="14" t="str" cm="1">
        <f t="array" ref="E4">_xlfn.SWITCH(Table1[[#This Row],[Education]],"Graduation","Bachelor’s","Basic","High School","2n Cycle","Master’s","Master","Master’s","PhD","PhD","Other")</f>
        <v>Master’s</v>
      </c>
      <c r="F4" t="s">
        <v>40</v>
      </c>
      <c r="G4" s="14" t="s">
        <v>40</v>
      </c>
      <c r="H4" s="14" t="str" cm="1">
        <f t="array" ref="H4">_xlfn.SWITCH(Table1[[#This Row],[Marital_Status_mod]],"Together","Couple","Married","Couple","Divorced","Single","Single","Single","Widow","Single","Other")</f>
        <v>Couple</v>
      </c>
      <c r="I4" s="4">
        <v>157733</v>
      </c>
      <c r="J4" s="41" t="str">
        <f t="shared" si="0"/>
        <v>$100K and up</v>
      </c>
      <c r="K4">
        <v>1</v>
      </c>
      <c r="L4">
        <v>0</v>
      </c>
      <c r="M4">
        <f>Table1[[#This Row],[Teenhome]]+Table1[[#This Row],[Kidhome]]</f>
        <v>1</v>
      </c>
      <c r="N4" s="1">
        <v>41429</v>
      </c>
      <c r="O4" s="16">
        <f>(Table1[[#This Row],[DataSetDate]]-Table1[[#This Row],[Dt_Customer]])/365</f>
        <v>7.6794520547945204</v>
      </c>
      <c r="P4" s="15">
        <v>44232</v>
      </c>
      <c r="Q4">
        <v>37</v>
      </c>
      <c r="R4" s="4">
        <v>39</v>
      </c>
      <c r="S4" s="4">
        <v>1</v>
      </c>
      <c r="T4" s="4">
        <v>9</v>
      </c>
      <c r="U4" s="4">
        <v>2</v>
      </c>
      <c r="V4" s="4">
        <v>0</v>
      </c>
      <c r="W4" s="4">
        <v>8</v>
      </c>
      <c r="X4">
        <v>0</v>
      </c>
      <c r="Y4">
        <v>1</v>
      </c>
      <c r="Z4" t="str">
        <f t="shared" si="1"/>
        <v>Low</v>
      </c>
      <c r="AA4" s="14">
        <f t="shared" ca="1" si="2"/>
        <v>1.3256471359889588</v>
      </c>
      <c r="AB4">
        <v>0</v>
      </c>
      <c r="AC4">
        <v>1</v>
      </c>
      <c r="AD4" s="14">
        <f t="shared" ca="1" si="3"/>
        <v>1.1806876097551278</v>
      </c>
      <c r="AE4">
        <v>1</v>
      </c>
      <c r="AF4">
        <v>0</v>
      </c>
      <c r="AG4">
        <v>0</v>
      </c>
      <c r="AH4">
        <v>0</v>
      </c>
      <c r="AI4">
        <v>0</v>
      </c>
      <c r="AJ4">
        <v>0</v>
      </c>
      <c r="AK4">
        <v>0</v>
      </c>
      <c r="AL4">
        <v>0</v>
      </c>
      <c r="AM4" t="s">
        <v>41</v>
      </c>
    </row>
    <row r="5" spans="1:39" hidden="1" x14ac:dyDescent="0.3">
      <c r="A5">
        <v>8475</v>
      </c>
      <c r="B5">
        <v>1973</v>
      </c>
      <c r="C5" s="14">
        <f>2021-Table1[[#This Row],[Year_Birth]]</f>
        <v>48</v>
      </c>
      <c r="D5" t="s">
        <v>39</v>
      </c>
      <c r="E5" s="14" t="str" cm="1">
        <f t="array" ref="E5">_xlfn.SWITCH(Table1[[#This Row],[Education]],"Graduation","Bachelor’s","Basic","High School","2n Cycle","Master’s","Master","Master’s","PhD","PhD","Other")</f>
        <v>PhD</v>
      </c>
      <c r="F5" t="s">
        <v>42</v>
      </c>
      <c r="G5" s="14" t="s">
        <v>42</v>
      </c>
      <c r="H5" s="14" t="str" cm="1">
        <f t="array" ref="H5">_xlfn.SWITCH(Table1[[#This Row],[Marital_Status_mod]],"Together","Couple","Married","Couple","Divorced","Single","Single","Single","Widow","Single","Other")</f>
        <v>Couple</v>
      </c>
      <c r="I5" s="4">
        <v>157243</v>
      </c>
      <c r="J5" s="41" t="str">
        <f t="shared" si="0"/>
        <v>$100K and up</v>
      </c>
      <c r="K5">
        <v>0</v>
      </c>
      <c r="L5">
        <v>1</v>
      </c>
      <c r="M5">
        <f>Table1[[#This Row],[Teenhome]]+Table1[[#This Row],[Kidhome]]</f>
        <v>1</v>
      </c>
      <c r="N5" s="1">
        <v>41699</v>
      </c>
      <c r="O5" s="16">
        <f>(Table1[[#This Row],[DataSetDate]]-Table1[[#This Row],[Dt_Customer]])/365</f>
        <v>6.9397260273972599</v>
      </c>
      <c r="P5" s="15">
        <v>44232</v>
      </c>
      <c r="Q5">
        <v>98</v>
      </c>
      <c r="R5" s="4">
        <v>20</v>
      </c>
      <c r="S5" s="4">
        <v>2</v>
      </c>
      <c r="T5" s="4">
        <v>1582</v>
      </c>
      <c r="U5" s="4">
        <v>1</v>
      </c>
      <c r="V5" s="4">
        <v>2</v>
      </c>
      <c r="W5" s="4">
        <v>1</v>
      </c>
      <c r="X5">
        <v>15</v>
      </c>
      <c r="Y5">
        <v>0</v>
      </c>
      <c r="Z5" t="str">
        <f t="shared" si="1"/>
        <v>Low</v>
      </c>
      <c r="AA5" s="14">
        <f t="shared" ca="1" si="2"/>
        <v>-0.36954880650209748</v>
      </c>
      <c r="AB5">
        <v>22</v>
      </c>
      <c r="AC5">
        <v>0</v>
      </c>
      <c r="AD5" s="14">
        <f t="shared" ca="1" si="3"/>
        <v>0.28450289879843355</v>
      </c>
      <c r="AE5">
        <v>0</v>
      </c>
      <c r="AF5">
        <v>0</v>
      </c>
      <c r="AG5">
        <v>0</v>
      </c>
      <c r="AH5">
        <v>0</v>
      </c>
      <c r="AI5">
        <v>0</v>
      </c>
      <c r="AJ5">
        <v>0</v>
      </c>
      <c r="AK5">
        <v>0</v>
      </c>
      <c r="AL5">
        <v>0</v>
      </c>
      <c r="AM5" t="s">
        <v>45</v>
      </c>
    </row>
    <row r="6" spans="1:39" hidden="1" x14ac:dyDescent="0.3">
      <c r="A6">
        <v>4931</v>
      </c>
      <c r="B6">
        <v>1977</v>
      </c>
      <c r="C6" s="14">
        <f>2021-Table1[[#This Row],[Year_Birth]]</f>
        <v>44</v>
      </c>
      <c r="D6" t="s">
        <v>46</v>
      </c>
      <c r="E6" s="14" t="str" cm="1">
        <f t="array" ref="E6">_xlfn.SWITCH(Table1[[#This Row],[Education]],"Graduation","Bachelor’s","Basic","High School","2n Cycle","Master’s","Master","Master’s","PhD","PhD","Other")</f>
        <v>Bachelor’s</v>
      </c>
      <c r="F6" t="s">
        <v>40</v>
      </c>
      <c r="G6" s="14" t="s">
        <v>40</v>
      </c>
      <c r="H6" s="14" t="str" cm="1">
        <f t="array" ref="H6">_xlfn.SWITCH(Table1[[#This Row],[Marital_Status_mod]],"Together","Couple","Married","Couple","Divorced","Single","Single","Single","Widow","Single","Other")</f>
        <v>Couple</v>
      </c>
      <c r="I6" s="4">
        <v>157146</v>
      </c>
      <c r="J6" s="41" t="str">
        <f t="shared" si="0"/>
        <v>$100K and up</v>
      </c>
      <c r="K6">
        <v>0</v>
      </c>
      <c r="L6">
        <v>0</v>
      </c>
      <c r="M6">
        <f>Table1[[#This Row],[Teenhome]]+Table1[[#This Row],[Kidhome]]</f>
        <v>0</v>
      </c>
      <c r="N6" s="1">
        <v>41393</v>
      </c>
      <c r="O6" s="16">
        <f>(Table1[[#This Row],[DataSetDate]]-Table1[[#This Row],[Dt_Customer]])/365</f>
        <v>7.7780821917808218</v>
      </c>
      <c r="P6" s="15">
        <v>44232</v>
      </c>
      <c r="Q6">
        <v>13</v>
      </c>
      <c r="R6" s="4">
        <v>1</v>
      </c>
      <c r="S6" s="4">
        <v>0</v>
      </c>
      <c r="T6" s="4">
        <v>1725</v>
      </c>
      <c r="U6" s="4">
        <v>2</v>
      </c>
      <c r="V6" s="4">
        <v>1</v>
      </c>
      <c r="W6" s="4">
        <v>1</v>
      </c>
      <c r="X6">
        <v>0</v>
      </c>
      <c r="Y6">
        <v>0</v>
      </c>
      <c r="Z6" t="str">
        <f t="shared" si="1"/>
        <v>Low</v>
      </c>
      <c r="AA6" s="14">
        <f t="shared" ca="1" si="2"/>
        <v>-0.37063108861670691</v>
      </c>
      <c r="AB6">
        <v>28</v>
      </c>
      <c r="AC6">
        <v>0</v>
      </c>
      <c r="AD6" s="14">
        <f t="shared" ca="1" si="3"/>
        <v>-0.11406867833446883</v>
      </c>
      <c r="AE6">
        <v>1</v>
      </c>
      <c r="AF6">
        <v>0</v>
      </c>
      <c r="AG6">
        <v>0</v>
      </c>
      <c r="AH6">
        <v>0</v>
      </c>
      <c r="AI6">
        <v>0</v>
      </c>
      <c r="AJ6">
        <v>0</v>
      </c>
      <c r="AK6">
        <v>0</v>
      </c>
      <c r="AL6">
        <v>0</v>
      </c>
      <c r="AM6" t="s">
        <v>47</v>
      </c>
    </row>
    <row r="7" spans="1:39" hidden="1" x14ac:dyDescent="0.3">
      <c r="A7">
        <v>11181</v>
      </c>
      <c r="B7">
        <v>1949</v>
      </c>
      <c r="C7" s="14">
        <f>2021-Table1[[#This Row],[Year_Birth]]</f>
        <v>72</v>
      </c>
      <c r="D7" t="s">
        <v>39</v>
      </c>
      <c r="E7" s="14" t="str" cm="1">
        <f t="array" ref="E7">_xlfn.SWITCH(Table1[[#This Row],[Education]],"Graduation","Bachelor’s","Basic","High School","2n Cycle","Master’s","Master","Master’s","PhD","PhD","Other")</f>
        <v>PhD</v>
      </c>
      <c r="F7" t="s">
        <v>42</v>
      </c>
      <c r="G7" s="14" t="s">
        <v>42</v>
      </c>
      <c r="H7" s="14" t="str" cm="1">
        <f t="array" ref="H7">_xlfn.SWITCH(Table1[[#This Row],[Marital_Status_mod]],"Together","Couple","Married","Couple","Divorced","Single","Single","Single","Widow","Single","Other")</f>
        <v>Couple</v>
      </c>
      <c r="I7" s="4">
        <v>156924</v>
      </c>
      <c r="J7" s="41" t="str">
        <f t="shared" si="0"/>
        <v>$100K and up</v>
      </c>
      <c r="K7">
        <v>0</v>
      </c>
      <c r="L7">
        <v>0</v>
      </c>
      <c r="M7">
        <f>Table1[[#This Row],[Teenhome]]+Table1[[#This Row],[Kidhome]]</f>
        <v>0</v>
      </c>
      <c r="N7" s="1">
        <v>41515</v>
      </c>
      <c r="O7" s="16">
        <f>(Table1[[#This Row],[DataSetDate]]-Table1[[#This Row],[Dt_Customer]])/365</f>
        <v>7.4438356164383563</v>
      </c>
      <c r="P7" s="15">
        <v>44232</v>
      </c>
      <c r="Q7">
        <v>85</v>
      </c>
      <c r="R7" s="4">
        <v>2</v>
      </c>
      <c r="S7" s="4">
        <v>1</v>
      </c>
      <c r="T7" s="4">
        <v>2</v>
      </c>
      <c r="U7" s="4">
        <v>1</v>
      </c>
      <c r="V7" s="4">
        <v>1</v>
      </c>
      <c r="W7" s="4">
        <v>1</v>
      </c>
      <c r="X7">
        <v>0</v>
      </c>
      <c r="Y7">
        <v>0</v>
      </c>
      <c r="Z7" t="str">
        <f t="shared" si="1"/>
        <v>Low</v>
      </c>
      <c r="AA7" s="14">
        <f t="shared" ca="1" si="2"/>
        <v>0.35768687612858119</v>
      </c>
      <c r="AB7">
        <v>0</v>
      </c>
      <c r="AC7">
        <v>0</v>
      </c>
      <c r="AD7" s="14">
        <f t="shared" ca="1" si="3"/>
        <v>8.9512477688882264E-2</v>
      </c>
      <c r="AE7">
        <v>0</v>
      </c>
      <c r="AF7">
        <v>0</v>
      </c>
      <c r="AG7">
        <v>0</v>
      </c>
      <c r="AH7">
        <v>0</v>
      </c>
      <c r="AI7">
        <v>0</v>
      </c>
      <c r="AJ7">
        <v>0</v>
      </c>
      <c r="AK7">
        <v>0</v>
      </c>
      <c r="AL7">
        <v>0</v>
      </c>
      <c r="AM7" t="s">
        <v>48</v>
      </c>
    </row>
    <row r="8" spans="1:39" hidden="1" x14ac:dyDescent="0.3">
      <c r="A8">
        <v>5555</v>
      </c>
      <c r="B8">
        <v>1975</v>
      </c>
      <c r="C8" s="14">
        <f>2021-Table1[[#This Row],[Year_Birth]]</f>
        <v>46</v>
      </c>
      <c r="D8" t="s">
        <v>46</v>
      </c>
      <c r="E8" s="14" t="str" cm="1">
        <f t="array" ref="E8">_xlfn.SWITCH(Table1[[#This Row],[Education]],"Graduation","Bachelor’s","Basic","High School","2n Cycle","Master’s","Master","Master’s","PhD","PhD","Other")</f>
        <v>Bachelor’s</v>
      </c>
      <c r="F8" t="s">
        <v>49</v>
      </c>
      <c r="G8" s="14" t="s">
        <v>49</v>
      </c>
      <c r="H8" s="14" t="str" cm="1">
        <f t="array" ref="H8">_xlfn.SWITCH(Table1[[#This Row],[Marital_Status_mod]],"Together","Couple","Married","Couple","Divorced","Single","Single","Single","Widow","Single","Other")</f>
        <v>Single</v>
      </c>
      <c r="I8" s="4">
        <v>153924</v>
      </c>
      <c r="J8" s="41" t="str">
        <f t="shared" si="0"/>
        <v>$100K and up</v>
      </c>
      <c r="K8">
        <v>0</v>
      </c>
      <c r="L8">
        <v>0</v>
      </c>
      <c r="M8">
        <f>Table1[[#This Row],[Teenhome]]+Table1[[#This Row],[Kidhome]]</f>
        <v>0</v>
      </c>
      <c r="N8" s="1">
        <v>41677</v>
      </c>
      <c r="O8" s="16">
        <f>(Table1[[#This Row],[DataSetDate]]-Table1[[#This Row],[Dt_Customer]])/365</f>
        <v>7</v>
      </c>
      <c r="P8" s="15">
        <v>44232</v>
      </c>
      <c r="Q8">
        <v>81</v>
      </c>
      <c r="R8" s="4">
        <v>1</v>
      </c>
      <c r="S8" s="4">
        <v>1</v>
      </c>
      <c r="T8" s="4">
        <v>1</v>
      </c>
      <c r="U8" s="4">
        <v>1</v>
      </c>
      <c r="V8" s="4">
        <v>1</v>
      </c>
      <c r="W8" s="4">
        <v>1</v>
      </c>
      <c r="X8">
        <v>0</v>
      </c>
      <c r="Y8">
        <v>0</v>
      </c>
      <c r="Z8" t="str">
        <f t="shared" si="1"/>
        <v>Low</v>
      </c>
      <c r="AA8" s="14">
        <f t="shared" ca="1" si="2"/>
        <v>0.33242758975716263</v>
      </c>
      <c r="AB8">
        <v>0</v>
      </c>
      <c r="AC8">
        <v>0</v>
      </c>
      <c r="AD8" s="14">
        <f t="shared" ca="1" si="3"/>
        <v>0.10279853200740102</v>
      </c>
      <c r="AE8">
        <v>0</v>
      </c>
      <c r="AF8">
        <v>0</v>
      </c>
      <c r="AG8">
        <v>0</v>
      </c>
      <c r="AH8">
        <v>0</v>
      </c>
      <c r="AI8">
        <v>0</v>
      </c>
      <c r="AJ8">
        <v>0</v>
      </c>
      <c r="AK8">
        <v>0</v>
      </c>
      <c r="AL8">
        <v>0</v>
      </c>
      <c r="AM8" t="s">
        <v>41</v>
      </c>
    </row>
    <row r="9" spans="1:39" hidden="1" x14ac:dyDescent="0.3">
      <c r="A9">
        <v>4619</v>
      </c>
      <c r="B9">
        <v>1945</v>
      </c>
      <c r="C9" s="14">
        <f>2021-Table1[[#This Row],[Year_Birth]]</f>
        <v>76</v>
      </c>
      <c r="D9" t="s">
        <v>39</v>
      </c>
      <c r="E9" s="14" t="str" cm="1">
        <f t="array" ref="E9">_xlfn.SWITCH(Table1[[#This Row],[Education]],"Graduation","Bachelor’s","Basic","High School","2n Cycle","Master’s","Master","Master’s","PhD","PhD","Other")</f>
        <v>PhD</v>
      </c>
      <c r="F9" t="s">
        <v>50</v>
      </c>
      <c r="G9" s="14" t="s">
        <v>50</v>
      </c>
      <c r="H9" s="14" t="str" cm="1">
        <f t="array" ref="H9">_xlfn.SWITCH(Table1[[#This Row],[Marital_Status_mod]],"Together","Couple","Married","Couple","Divorced","Single","Single","Single","Widow","Single","Other")</f>
        <v>Single</v>
      </c>
      <c r="I9" s="4">
        <v>113734</v>
      </c>
      <c r="J9" s="41" t="str">
        <f t="shared" si="0"/>
        <v>$100K and up</v>
      </c>
      <c r="K9">
        <v>0</v>
      </c>
      <c r="L9">
        <v>0</v>
      </c>
      <c r="M9">
        <f>Table1[[#This Row],[Teenhome]]+Table1[[#This Row],[Kidhome]]</f>
        <v>0</v>
      </c>
      <c r="N9" s="1">
        <v>41787</v>
      </c>
      <c r="O9" s="16">
        <f>(Table1[[#This Row],[DataSetDate]]-Table1[[#This Row],[Dt_Customer]])/365</f>
        <v>6.6986301369863011</v>
      </c>
      <c r="P9" s="15">
        <v>44232</v>
      </c>
      <c r="Q9">
        <v>9</v>
      </c>
      <c r="R9" s="4">
        <v>6</v>
      </c>
      <c r="S9" s="4">
        <v>2</v>
      </c>
      <c r="T9" s="4">
        <v>3</v>
      </c>
      <c r="U9" s="4">
        <v>1</v>
      </c>
      <c r="V9" s="4">
        <v>262</v>
      </c>
      <c r="W9" s="4">
        <v>3</v>
      </c>
      <c r="X9">
        <v>0</v>
      </c>
      <c r="Y9">
        <v>27</v>
      </c>
      <c r="Z9" t="str">
        <f t="shared" si="1"/>
        <v>High</v>
      </c>
      <c r="AA9" s="14">
        <f t="shared" ca="1" si="2"/>
        <v>27.251376927898452</v>
      </c>
      <c r="AB9">
        <v>0</v>
      </c>
      <c r="AC9">
        <v>0</v>
      </c>
      <c r="AD9" s="14">
        <f t="shared" ca="1" si="3"/>
        <v>9.7523524109143625E-2</v>
      </c>
      <c r="AE9">
        <v>1</v>
      </c>
      <c r="AF9">
        <v>0</v>
      </c>
      <c r="AG9">
        <v>0</v>
      </c>
      <c r="AH9">
        <v>0</v>
      </c>
      <c r="AI9">
        <v>0</v>
      </c>
      <c r="AJ9">
        <v>0</v>
      </c>
      <c r="AK9">
        <v>0</v>
      </c>
      <c r="AL9">
        <v>0</v>
      </c>
      <c r="AM9" t="s">
        <v>41</v>
      </c>
    </row>
    <row r="10" spans="1:39" hidden="1" x14ac:dyDescent="0.3">
      <c r="A10">
        <v>4611</v>
      </c>
      <c r="B10">
        <v>1970</v>
      </c>
      <c r="C10" s="14">
        <f>2021-Table1[[#This Row],[Year_Birth]]</f>
        <v>51</v>
      </c>
      <c r="D10" t="s">
        <v>46</v>
      </c>
      <c r="E10" s="14" t="str" cm="1">
        <f t="array" ref="E10">_xlfn.SWITCH(Table1[[#This Row],[Education]],"Graduation","Bachelor’s","Basic","High School","2n Cycle","Master’s","Master","Master’s","PhD","PhD","Other")</f>
        <v>Bachelor’s</v>
      </c>
      <c r="F10" t="s">
        <v>40</v>
      </c>
      <c r="G10" s="14" t="s">
        <v>40</v>
      </c>
      <c r="H10" s="14" t="str" cm="1">
        <f t="array" ref="H10">_xlfn.SWITCH(Table1[[#This Row],[Marital_Status_mod]],"Together","Couple","Married","Couple","Divorced","Single","Single","Single","Widow","Single","Other")</f>
        <v>Couple</v>
      </c>
      <c r="I10" s="4">
        <v>105471</v>
      </c>
      <c r="J10" s="41" t="str">
        <f t="shared" si="0"/>
        <v>$100K and up</v>
      </c>
      <c r="K10">
        <v>0</v>
      </c>
      <c r="L10">
        <v>0</v>
      </c>
      <c r="M10">
        <f>Table1[[#This Row],[Teenhome]]+Table1[[#This Row],[Kidhome]]</f>
        <v>0</v>
      </c>
      <c r="N10" s="1">
        <v>41295</v>
      </c>
      <c r="O10" s="16">
        <f>(Table1[[#This Row],[DataSetDate]]-Table1[[#This Row],[Dt_Customer]])/365</f>
        <v>8.0465753424657542</v>
      </c>
      <c r="P10" s="15">
        <v>44232</v>
      </c>
      <c r="Q10">
        <v>36</v>
      </c>
      <c r="R10" s="4">
        <v>1009</v>
      </c>
      <c r="S10" s="4">
        <v>181</v>
      </c>
      <c r="T10" s="4">
        <v>104</v>
      </c>
      <c r="U10" s="4">
        <v>202</v>
      </c>
      <c r="V10" s="4">
        <v>21</v>
      </c>
      <c r="W10" s="4">
        <v>207</v>
      </c>
      <c r="X10">
        <v>0</v>
      </c>
      <c r="Y10">
        <v>9</v>
      </c>
      <c r="Z10" t="str">
        <f t="shared" si="1"/>
        <v>High</v>
      </c>
      <c r="AA10" s="14">
        <f t="shared" ca="1" si="2"/>
        <v>9.1816902939105205</v>
      </c>
      <c r="AB10">
        <v>8</v>
      </c>
      <c r="AC10">
        <v>13</v>
      </c>
      <c r="AD10" s="14">
        <f t="shared" ca="1" si="3"/>
        <v>12.759346642347467</v>
      </c>
      <c r="AE10">
        <v>3</v>
      </c>
      <c r="AF10">
        <v>1</v>
      </c>
      <c r="AG10">
        <v>0</v>
      </c>
      <c r="AH10">
        <v>0</v>
      </c>
      <c r="AI10">
        <v>0</v>
      </c>
      <c r="AJ10">
        <v>1</v>
      </c>
      <c r="AK10">
        <v>1</v>
      </c>
      <c r="AL10">
        <v>0</v>
      </c>
      <c r="AM10" t="s">
        <v>41</v>
      </c>
    </row>
    <row r="11" spans="1:39" hidden="1" x14ac:dyDescent="0.3">
      <c r="A11">
        <v>10089</v>
      </c>
      <c r="B11">
        <v>1974</v>
      </c>
      <c r="C11" s="14">
        <f>2021-Table1[[#This Row],[Year_Birth]]</f>
        <v>47</v>
      </c>
      <c r="D11" t="s">
        <v>46</v>
      </c>
      <c r="E11" s="14" t="str" cm="1">
        <f t="array" ref="E11">_xlfn.SWITCH(Table1[[#This Row],[Education]],"Graduation","Bachelor’s","Basic","High School","2n Cycle","Master’s","Master","Master’s","PhD","PhD","Other")</f>
        <v>Bachelor’s</v>
      </c>
      <c r="F11" t="s">
        <v>49</v>
      </c>
      <c r="G11" s="14" t="s">
        <v>49</v>
      </c>
      <c r="H11" s="14" t="str" cm="1">
        <f t="array" ref="H11">_xlfn.SWITCH(Table1[[#This Row],[Marital_Status_mod]],"Together","Couple","Married","Couple","Divorced","Single","Single","Single","Widow","Single","Other")</f>
        <v>Single</v>
      </c>
      <c r="I11" s="4">
        <v>102692</v>
      </c>
      <c r="J11" s="41" t="str">
        <f t="shared" si="0"/>
        <v>$100K and up</v>
      </c>
      <c r="K11">
        <v>0</v>
      </c>
      <c r="L11">
        <v>0</v>
      </c>
      <c r="M11">
        <f>Table1[[#This Row],[Teenhome]]+Table1[[#This Row],[Kidhome]]</f>
        <v>0</v>
      </c>
      <c r="N11" s="1">
        <v>41369</v>
      </c>
      <c r="O11" s="16">
        <f>(Table1[[#This Row],[DataSetDate]]-Table1[[#This Row],[Dt_Customer]])/365</f>
        <v>7.8438356164383558</v>
      </c>
      <c r="P11" s="15">
        <v>44232</v>
      </c>
      <c r="Q11">
        <v>5</v>
      </c>
      <c r="R11" s="4">
        <v>168</v>
      </c>
      <c r="S11" s="4">
        <v>148</v>
      </c>
      <c r="T11" s="4">
        <v>444</v>
      </c>
      <c r="U11" s="4">
        <v>32</v>
      </c>
      <c r="V11" s="4">
        <v>172</v>
      </c>
      <c r="W11" s="4">
        <v>148</v>
      </c>
      <c r="X11">
        <v>1</v>
      </c>
      <c r="Y11">
        <v>6</v>
      </c>
      <c r="Z11" t="str">
        <f t="shared" si="1"/>
        <v>Medium</v>
      </c>
      <c r="AA11" s="14">
        <f t="shared" ca="1" si="2"/>
        <v>6.3779881575367012</v>
      </c>
      <c r="AB11">
        <v>9</v>
      </c>
      <c r="AC11">
        <v>13</v>
      </c>
      <c r="AD11" s="14">
        <f t="shared" ca="1" si="3"/>
        <v>13.10869953813553</v>
      </c>
      <c r="AE11">
        <v>2</v>
      </c>
      <c r="AF11">
        <v>1</v>
      </c>
      <c r="AG11">
        <v>1</v>
      </c>
      <c r="AH11">
        <v>0</v>
      </c>
      <c r="AI11">
        <v>1</v>
      </c>
      <c r="AJ11">
        <v>1</v>
      </c>
      <c r="AK11">
        <v>1</v>
      </c>
      <c r="AL11">
        <v>0</v>
      </c>
      <c r="AM11" t="s">
        <v>47</v>
      </c>
    </row>
    <row r="12" spans="1:39" hidden="1" x14ac:dyDescent="0.3">
      <c r="A12">
        <v>2798</v>
      </c>
      <c r="B12">
        <v>1977</v>
      </c>
      <c r="C12" s="14">
        <f>2021-Table1[[#This Row],[Year_Birth]]</f>
        <v>44</v>
      </c>
      <c r="D12" t="s">
        <v>39</v>
      </c>
      <c r="E12" s="14" t="str" cm="1">
        <f t="array" ref="E12">_xlfn.SWITCH(Table1[[#This Row],[Education]],"Graduation","Bachelor’s","Basic","High School","2n Cycle","Master’s","Master","Master’s","PhD","PhD","Other")</f>
        <v>PhD</v>
      </c>
      <c r="F12" t="s">
        <v>40</v>
      </c>
      <c r="G12" s="14" t="s">
        <v>40</v>
      </c>
      <c r="H12" s="14" t="str" cm="1">
        <f t="array" ref="H12">_xlfn.SWITCH(Table1[[#This Row],[Marital_Status_mod]],"Together","Couple","Married","Couple","Divorced","Single","Single","Single","Widow","Single","Other")</f>
        <v>Couple</v>
      </c>
      <c r="I12" s="4">
        <v>102160</v>
      </c>
      <c r="J12" s="41" t="str">
        <f t="shared" si="0"/>
        <v>$100K and up</v>
      </c>
      <c r="K12">
        <v>0</v>
      </c>
      <c r="L12">
        <v>0</v>
      </c>
      <c r="M12">
        <f>Table1[[#This Row],[Teenhome]]+Table1[[#This Row],[Kidhome]]</f>
        <v>0</v>
      </c>
      <c r="N12" s="1">
        <v>41215</v>
      </c>
      <c r="O12" s="16">
        <f>(Table1[[#This Row],[DataSetDate]]-Table1[[#This Row],[Dt_Customer]])/365</f>
        <v>8.2657534246575342</v>
      </c>
      <c r="P12" s="15">
        <v>44232</v>
      </c>
      <c r="Q12">
        <v>54</v>
      </c>
      <c r="R12" s="4">
        <v>763</v>
      </c>
      <c r="S12" s="4">
        <v>29</v>
      </c>
      <c r="T12" s="4">
        <v>138</v>
      </c>
      <c r="U12" s="4">
        <v>76</v>
      </c>
      <c r="V12" s="4">
        <v>176</v>
      </c>
      <c r="W12" s="4">
        <v>58</v>
      </c>
      <c r="X12">
        <v>0</v>
      </c>
      <c r="Y12">
        <v>7</v>
      </c>
      <c r="Z12" t="str">
        <f t="shared" si="1"/>
        <v>High</v>
      </c>
      <c r="AA12" s="14">
        <f t="shared" ca="1" si="2"/>
        <v>6.9207331966387295</v>
      </c>
      <c r="AB12">
        <v>9</v>
      </c>
      <c r="AC12">
        <v>10</v>
      </c>
      <c r="AD12" s="14">
        <f t="shared" ca="1" si="3"/>
        <v>9.9434369020257165</v>
      </c>
      <c r="AE12">
        <v>4</v>
      </c>
      <c r="AF12">
        <v>1</v>
      </c>
      <c r="AG12">
        <v>0</v>
      </c>
      <c r="AH12">
        <v>0</v>
      </c>
      <c r="AI12">
        <v>1</v>
      </c>
      <c r="AJ12">
        <v>1</v>
      </c>
      <c r="AK12">
        <v>1</v>
      </c>
      <c r="AL12">
        <v>0</v>
      </c>
      <c r="AM12" t="s">
        <v>47</v>
      </c>
    </row>
    <row r="13" spans="1:39" hidden="1" x14ac:dyDescent="0.3">
      <c r="A13">
        <v>7215</v>
      </c>
      <c r="B13">
        <v>1983</v>
      </c>
      <c r="C13" s="14">
        <f>2021-Table1[[#This Row],[Year_Birth]]</f>
        <v>38</v>
      </c>
      <c r="D13" t="s">
        <v>46</v>
      </c>
      <c r="E13" s="14" t="str" cm="1">
        <f t="array" ref="E13">_xlfn.SWITCH(Table1[[#This Row],[Education]],"Graduation","Bachelor’s","Basic","High School","2n Cycle","Master’s","Master","Master’s","PhD","PhD","Other")</f>
        <v>Bachelor’s</v>
      </c>
      <c r="F13" t="s">
        <v>50</v>
      </c>
      <c r="G13" s="14" t="s">
        <v>50</v>
      </c>
      <c r="H13" s="14" t="str" cm="1">
        <f t="array" ref="H13">_xlfn.SWITCH(Table1[[#This Row],[Marital_Status_mod]],"Together","Couple","Married","Couple","Divorced","Single","Single","Single","Widow","Single","Other")</f>
        <v>Single</v>
      </c>
      <c r="I13" s="4">
        <v>101970</v>
      </c>
      <c r="J13" s="41" t="str">
        <f t="shared" si="0"/>
        <v>$100K and up</v>
      </c>
      <c r="K13">
        <v>0</v>
      </c>
      <c r="L13">
        <v>0</v>
      </c>
      <c r="M13">
        <f>Table1[[#This Row],[Teenhome]]+Table1[[#This Row],[Kidhome]]</f>
        <v>0</v>
      </c>
      <c r="N13" s="1">
        <v>41345</v>
      </c>
      <c r="O13" s="16">
        <f>(Table1[[#This Row],[DataSetDate]]-Table1[[#This Row],[Dt_Customer]])/365</f>
        <v>7.9095890410958907</v>
      </c>
      <c r="P13" s="15">
        <v>44232</v>
      </c>
      <c r="Q13">
        <v>69</v>
      </c>
      <c r="R13" s="4">
        <v>722</v>
      </c>
      <c r="S13" s="4">
        <v>27</v>
      </c>
      <c r="T13" s="4">
        <v>102</v>
      </c>
      <c r="U13" s="4">
        <v>44</v>
      </c>
      <c r="V13" s="4">
        <v>72</v>
      </c>
      <c r="W13" s="4">
        <v>168</v>
      </c>
      <c r="X13">
        <v>0</v>
      </c>
      <c r="Y13">
        <v>6</v>
      </c>
      <c r="Z13" t="str">
        <f t="shared" si="1"/>
        <v>Medium</v>
      </c>
      <c r="AA13" s="14">
        <f t="shared" ca="1" si="2"/>
        <v>5.6379082722978504</v>
      </c>
      <c r="AB13">
        <v>8</v>
      </c>
      <c r="AC13">
        <v>13</v>
      </c>
      <c r="AD13" s="14">
        <f t="shared" ca="1" si="3"/>
        <v>13.194876835996537</v>
      </c>
      <c r="AE13">
        <v>2</v>
      </c>
      <c r="AF13">
        <v>1</v>
      </c>
      <c r="AG13">
        <v>0</v>
      </c>
      <c r="AH13">
        <v>0</v>
      </c>
      <c r="AI13">
        <v>1</v>
      </c>
      <c r="AJ13">
        <v>1</v>
      </c>
      <c r="AK13">
        <v>1</v>
      </c>
      <c r="AL13">
        <v>0</v>
      </c>
      <c r="AM13" t="s">
        <v>48</v>
      </c>
    </row>
    <row r="14" spans="1:39" hidden="1" x14ac:dyDescent="0.3">
      <c r="A14">
        <v>4248</v>
      </c>
      <c r="B14">
        <v>1960</v>
      </c>
      <c r="C14" s="14">
        <f>2021-Table1[[#This Row],[Year_Birth]]</f>
        <v>61</v>
      </c>
      <c r="D14" t="s">
        <v>44</v>
      </c>
      <c r="E14" s="14" t="str" cm="1">
        <f t="array" ref="E14">_xlfn.SWITCH(Table1[[#This Row],[Education]],"Graduation","Bachelor’s","Basic","High School","2n Cycle","Master’s","Master","Master’s","PhD","PhD","Other")</f>
        <v>Master’s</v>
      </c>
      <c r="F14" t="s">
        <v>50</v>
      </c>
      <c r="G14" s="14" t="s">
        <v>50</v>
      </c>
      <c r="H14" s="14" t="str" cm="1">
        <f t="array" ref="H14">_xlfn.SWITCH(Table1[[#This Row],[Marital_Status_mod]],"Together","Couple","Married","Couple","Divorced","Single","Single","Single","Widow","Single","Other")</f>
        <v>Single</v>
      </c>
      <c r="I14" s="4">
        <v>98777</v>
      </c>
      <c r="J14" s="41" t="str">
        <f t="shared" si="0"/>
        <v>$90 - $100K</v>
      </c>
      <c r="K14">
        <v>0</v>
      </c>
      <c r="L14">
        <v>0</v>
      </c>
      <c r="M14">
        <f>Table1[[#This Row],[Teenhome]]+Table1[[#This Row],[Kidhome]]</f>
        <v>0</v>
      </c>
      <c r="N14" s="1">
        <v>41687</v>
      </c>
      <c r="O14" s="16">
        <f>(Table1[[#This Row],[DataSetDate]]-Table1[[#This Row],[Dt_Customer]])/365</f>
        <v>6.9726027397260273</v>
      </c>
      <c r="P14" s="15">
        <v>44232</v>
      </c>
      <c r="Q14">
        <v>23</v>
      </c>
      <c r="R14" s="4">
        <v>1000</v>
      </c>
      <c r="S14" s="4">
        <v>19</v>
      </c>
      <c r="T14" s="4">
        <v>711</v>
      </c>
      <c r="U14" s="4">
        <v>125</v>
      </c>
      <c r="V14" s="4">
        <v>115</v>
      </c>
      <c r="W14" s="4">
        <v>38</v>
      </c>
      <c r="X14">
        <v>0</v>
      </c>
      <c r="Y14">
        <v>4</v>
      </c>
      <c r="Z14" t="str">
        <f t="shared" si="1"/>
        <v>Medium</v>
      </c>
      <c r="AA14" s="14">
        <f t="shared" ca="1" si="2"/>
        <v>4.0481368285912902</v>
      </c>
      <c r="AB14">
        <v>6</v>
      </c>
      <c r="AC14">
        <v>9</v>
      </c>
      <c r="AD14" s="14">
        <f t="shared" ca="1" si="3"/>
        <v>8.8550901447282673</v>
      </c>
      <c r="AE14">
        <v>1</v>
      </c>
      <c r="AF14">
        <v>0</v>
      </c>
      <c r="AG14">
        <v>0</v>
      </c>
      <c r="AH14">
        <v>0</v>
      </c>
      <c r="AI14">
        <v>1</v>
      </c>
      <c r="AJ14">
        <v>0</v>
      </c>
      <c r="AK14">
        <v>0</v>
      </c>
      <c r="AL14">
        <v>0</v>
      </c>
      <c r="AM14" t="s">
        <v>41</v>
      </c>
    </row>
    <row r="15" spans="1:39" hidden="1" x14ac:dyDescent="0.3">
      <c r="A15">
        <v>7451</v>
      </c>
      <c r="B15">
        <v>1960</v>
      </c>
      <c r="C15" s="14">
        <f>2021-Table1[[#This Row],[Year_Birth]]</f>
        <v>61</v>
      </c>
      <c r="D15" t="s">
        <v>44</v>
      </c>
      <c r="E15" s="14" t="str" cm="1">
        <f t="array" ref="E15">_xlfn.SWITCH(Table1[[#This Row],[Education]],"Graduation","Bachelor’s","Basic","High School","2n Cycle","Master’s","Master","Master’s","PhD","PhD","Other")</f>
        <v>Master’s</v>
      </c>
      <c r="F15" t="s">
        <v>50</v>
      </c>
      <c r="G15" s="14" t="s">
        <v>50</v>
      </c>
      <c r="H15" s="14" t="str" cm="1">
        <f t="array" ref="H15">_xlfn.SWITCH(Table1[[#This Row],[Marital_Status_mod]],"Together","Couple","Married","Couple","Divorced","Single","Single","Single","Widow","Single","Other")</f>
        <v>Single</v>
      </c>
      <c r="I15" s="4">
        <v>98777</v>
      </c>
      <c r="J15" s="41" t="str">
        <f t="shared" si="0"/>
        <v>$90 - $100K</v>
      </c>
      <c r="K15">
        <v>0</v>
      </c>
      <c r="L15">
        <v>0</v>
      </c>
      <c r="M15">
        <f>Table1[[#This Row],[Teenhome]]+Table1[[#This Row],[Kidhome]]</f>
        <v>0</v>
      </c>
      <c r="N15" s="1">
        <v>41687</v>
      </c>
      <c r="O15" s="16">
        <f>(Table1[[#This Row],[DataSetDate]]-Table1[[#This Row],[Dt_Customer]])/365</f>
        <v>6.9726027397260273</v>
      </c>
      <c r="P15" s="15">
        <v>44232</v>
      </c>
      <c r="Q15">
        <v>23</v>
      </c>
      <c r="R15" s="4">
        <v>1000</v>
      </c>
      <c r="S15" s="4">
        <v>19</v>
      </c>
      <c r="T15" s="4">
        <v>711</v>
      </c>
      <c r="U15" s="4">
        <v>125</v>
      </c>
      <c r="V15" s="4">
        <v>115</v>
      </c>
      <c r="W15" s="4">
        <v>38</v>
      </c>
      <c r="X15">
        <v>0</v>
      </c>
      <c r="Y15">
        <v>4</v>
      </c>
      <c r="Z15" t="str">
        <f t="shared" si="1"/>
        <v>Medium</v>
      </c>
      <c r="AA15" s="14">
        <f t="shared" ca="1" si="2"/>
        <v>4.23459206146158</v>
      </c>
      <c r="AB15">
        <v>6</v>
      </c>
      <c r="AC15">
        <v>9</v>
      </c>
      <c r="AD15" s="14">
        <f t="shared" ca="1" si="3"/>
        <v>9.0649575733145777</v>
      </c>
      <c r="AE15">
        <v>1</v>
      </c>
      <c r="AF15">
        <v>0</v>
      </c>
      <c r="AG15">
        <v>0</v>
      </c>
      <c r="AH15">
        <v>0</v>
      </c>
      <c r="AI15">
        <v>1</v>
      </c>
      <c r="AJ15">
        <v>0</v>
      </c>
      <c r="AK15">
        <v>0</v>
      </c>
      <c r="AL15">
        <v>0</v>
      </c>
      <c r="AM15" t="s">
        <v>41</v>
      </c>
    </row>
    <row r="16" spans="1:39" hidden="1" x14ac:dyDescent="0.3">
      <c r="A16">
        <v>500</v>
      </c>
      <c r="B16">
        <v>1977</v>
      </c>
      <c r="C16" s="14">
        <f>2021-Table1[[#This Row],[Year_Birth]]</f>
        <v>44</v>
      </c>
      <c r="D16" t="s">
        <v>46</v>
      </c>
      <c r="E16" s="14" t="str" cm="1">
        <f t="array" ref="E16">_xlfn.SWITCH(Table1[[#This Row],[Education]],"Graduation","Bachelor’s","Basic","High School","2n Cycle","Master’s","Master","Master’s","PhD","PhD","Other")</f>
        <v>Bachelor’s</v>
      </c>
      <c r="F16" t="s">
        <v>40</v>
      </c>
      <c r="G16" s="14" t="s">
        <v>40</v>
      </c>
      <c r="H16" s="14" t="str" cm="1">
        <f t="array" ref="H16">_xlfn.SWITCH(Table1[[#This Row],[Marital_Status_mod]],"Together","Couple","Married","Couple","Divorced","Single","Single","Single","Widow","Single","Other")</f>
        <v>Couple</v>
      </c>
      <c r="I16" s="4">
        <v>96876</v>
      </c>
      <c r="J16" s="41" t="str">
        <f t="shared" si="0"/>
        <v>$90 - $100K</v>
      </c>
      <c r="K16">
        <v>0</v>
      </c>
      <c r="L16">
        <v>0</v>
      </c>
      <c r="M16">
        <f>Table1[[#This Row],[Teenhome]]+Table1[[#This Row],[Kidhome]]</f>
        <v>0</v>
      </c>
      <c r="N16" s="1">
        <v>41492</v>
      </c>
      <c r="O16" s="16">
        <f>(Table1[[#This Row],[DataSetDate]]-Table1[[#This Row],[Dt_Customer]])/365</f>
        <v>7.506849315068493</v>
      </c>
      <c r="P16" s="15">
        <v>44232</v>
      </c>
      <c r="Q16">
        <v>79</v>
      </c>
      <c r="R16" s="4">
        <v>908</v>
      </c>
      <c r="S16" s="4">
        <v>43</v>
      </c>
      <c r="T16" s="4">
        <v>735</v>
      </c>
      <c r="U16" s="4">
        <v>40</v>
      </c>
      <c r="V16" s="4">
        <v>194</v>
      </c>
      <c r="W16" s="4">
        <v>21</v>
      </c>
      <c r="X16">
        <v>1</v>
      </c>
      <c r="Y16">
        <v>7</v>
      </c>
      <c r="Z16" t="str">
        <f t="shared" si="1"/>
        <v>High</v>
      </c>
      <c r="AA16" s="14">
        <f t="shared" ca="1" si="2"/>
        <v>6.6175281295490578</v>
      </c>
      <c r="AB16">
        <v>7</v>
      </c>
      <c r="AC16">
        <v>9</v>
      </c>
      <c r="AD16" s="14">
        <f t="shared" ca="1" si="3"/>
        <v>9.2696123165010675</v>
      </c>
      <c r="AE16">
        <v>2</v>
      </c>
      <c r="AF16">
        <v>1</v>
      </c>
      <c r="AG16">
        <v>0</v>
      </c>
      <c r="AH16">
        <v>0</v>
      </c>
      <c r="AI16">
        <v>1</v>
      </c>
      <c r="AJ16">
        <v>1</v>
      </c>
      <c r="AK16">
        <v>1</v>
      </c>
      <c r="AL16">
        <v>0</v>
      </c>
      <c r="AM16" t="s">
        <v>41</v>
      </c>
    </row>
    <row r="17" spans="1:39" hidden="1" x14ac:dyDescent="0.3">
      <c r="A17">
        <v>2109</v>
      </c>
      <c r="B17">
        <v>1990</v>
      </c>
      <c r="C17" s="14">
        <f>2021-Table1[[#This Row],[Year_Birth]]</f>
        <v>31</v>
      </c>
      <c r="D17" t="s">
        <v>46</v>
      </c>
      <c r="E17" s="14" t="str" cm="1">
        <f t="array" ref="E17">_xlfn.SWITCH(Table1[[#This Row],[Education]],"Graduation","Bachelor’s","Basic","High School","2n Cycle","Master’s","Master","Master’s","PhD","PhD","Other")</f>
        <v>Bachelor’s</v>
      </c>
      <c r="F17" t="s">
        <v>50</v>
      </c>
      <c r="G17" s="14" t="s">
        <v>50</v>
      </c>
      <c r="H17" s="14" t="str" cm="1">
        <f t="array" ref="H17">_xlfn.SWITCH(Table1[[#This Row],[Marital_Status_mod]],"Together","Couple","Married","Couple","Divorced","Single","Single","Single","Widow","Single","Other")</f>
        <v>Single</v>
      </c>
      <c r="I17" s="4">
        <v>96843</v>
      </c>
      <c r="J17" s="41" t="str">
        <f t="shared" si="0"/>
        <v>$90 - $100K</v>
      </c>
      <c r="K17">
        <v>0</v>
      </c>
      <c r="L17">
        <v>0</v>
      </c>
      <c r="M17">
        <f>Table1[[#This Row],[Teenhome]]+Table1[[#This Row],[Kidhome]]</f>
        <v>0</v>
      </c>
      <c r="N17" s="1">
        <v>41387</v>
      </c>
      <c r="O17" s="16">
        <f>(Table1[[#This Row],[DataSetDate]]-Table1[[#This Row],[Dt_Customer]])/365</f>
        <v>7.7945205479452051</v>
      </c>
      <c r="P17" s="15">
        <v>44232</v>
      </c>
      <c r="Q17">
        <v>60</v>
      </c>
      <c r="R17" s="4">
        <v>448</v>
      </c>
      <c r="S17" s="4">
        <v>71</v>
      </c>
      <c r="T17" s="4">
        <v>951</v>
      </c>
      <c r="U17" s="4">
        <v>40</v>
      </c>
      <c r="V17" s="4">
        <v>17</v>
      </c>
      <c r="W17" s="4">
        <v>17</v>
      </c>
      <c r="X17">
        <v>1</v>
      </c>
      <c r="Y17">
        <v>6</v>
      </c>
      <c r="Z17" t="str">
        <f t="shared" si="1"/>
        <v>Medium</v>
      </c>
      <c r="AA17" s="14">
        <f t="shared" ca="1" si="2"/>
        <v>5.7651814859374646</v>
      </c>
      <c r="AB17">
        <v>11</v>
      </c>
      <c r="AC17">
        <v>10</v>
      </c>
      <c r="AD17" s="14">
        <f t="shared" ca="1" si="3"/>
        <v>10.288778528622922</v>
      </c>
      <c r="AE17">
        <v>2</v>
      </c>
      <c r="AF17">
        <v>0</v>
      </c>
      <c r="AG17">
        <v>0</v>
      </c>
      <c r="AH17">
        <v>0</v>
      </c>
      <c r="AI17">
        <v>0</v>
      </c>
      <c r="AJ17">
        <v>1</v>
      </c>
      <c r="AK17">
        <v>1</v>
      </c>
      <c r="AL17">
        <v>0</v>
      </c>
      <c r="AM17" t="s">
        <v>41</v>
      </c>
    </row>
    <row r="18" spans="1:39" hidden="1" x14ac:dyDescent="0.3">
      <c r="A18">
        <v>6815</v>
      </c>
      <c r="B18">
        <v>1980</v>
      </c>
      <c r="C18" s="14">
        <f>2021-Table1[[#This Row],[Year_Birth]]</f>
        <v>41</v>
      </c>
      <c r="D18" t="s">
        <v>51</v>
      </c>
      <c r="E18" s="14" t="str" cm="1">
        <f t="array" ref="E18">_xlfn.SWITCH(Table1[[#This Row],[Education]],"Graduation","Bachelor’s","Basic","High School","2n Cycle","Master’s","Master","Master’s","PhD","PhD","Other")</f>
        <v>Master’s</v>
      </c>
      <c r="F18" t="s">
        <v>42</v>
      </c>
      <c r="G18" s="14" t="s">
        <v>42</v>
      </c>
      <c r="H18" s="14" t="str" cm="1">
        <f t="array" ref="H18">_xlfn.SWITCH(Table1[[#This Row],[Marital_Status_mod]],"Together","Couple","Married","Couple","Divorced","Single","Single","Single","Widow","Single","Other")</f>
        <v>Couple</v>
      </c>
      <c r="I18" s="4">
        <v>96547</v>
      </c>
      <c r="J18" s="41" t="str">
        <f t="shared" si="0"/>
        <v>$90 - $100K</v>
      </c>
      <c r="K18">
        <v>0</v>
      </c>
      <c r="L18">
        <v>0</v>
      </c>
      <c r="M18">
        <f>Table1[[#This Row],[Teenhome]]+Table1[[#This Row],[Kidhome]]</f>
        <v>0</v>
      </c>
      <c r="N18" s="1">
        <v>41782</v>
      </c>
      <c r="O18" s="16">
        <f>(Table1[[#This Row],[DataSetDate]]-Table1[[#This Row],[Dt_Customer]])/365</f>
        <v>6.7123287671232879</v>
      </c>
      <c r="P18" s="15">
        <v>44232</v>
      </c>
      <c r="Q18">
        <v>4</v>
      </c>
      <c r="R18" s="4">
        <v>448</v>
      </c>
      <c r="S18" s="4">
        <v>21</v>
      </c>
      <c r="T18" s="4">
        <v>125</v>
      </c>
      <c r="U18" s="4">
        <v>52</v>
      </c>
      <c r="V18" s="4">
        <v>101</v>
      </c>
      <c r="W18" s="4">
        <v>62</v>
      </c>
      <c r="X18">
        <v>0</v>
      </c>
      <c r="Y18">
        <v>7</v>
      </c>
      <c r="Z18" t="str">
        <f t="shared" si="1"/>
        <v>High</v>
      </c>
      <c r="AA18" s="14">
        <f t="shared" ca="1" si="2"/>
        <v>6.8251158060035211</v>
      </c>
      <c r="AB18">
        <v>6</v>
      </c>
      <c r="AC18">
        <v>8</v>
      </c>
      <c r="AD18" s="14">
        <f t="shared" ca="1" si="3"/>
        <v>7.9319442508393401</v>
      </c>
      <c r="AE18">
        <v>2</v>
      </c>
      <c r="AF18">
        <v>1</v>
      </c>
      <c r="AG18">
        <v>0</v>
      </c>
      <c r="AH18">
        <v>1</v>
      </c>
      <c r="AI18">
        <v>0</v>
      </c>
      <c r="AJ18">
        <v>1</v>
      </c>
      <c r="AK18">
        <v>1</v>
      </c>
      <c r="AL18">
        <v>0</v>
      </c>
      <c r="AM18" t="s">
        <v>41</v>
      </c>
    </row>
    <row r="19" spans="1:39" hidden="1" x14ac:dyDescent="0.3">
      <c r="A19">
        <v>10619</v>
      </c>
      <c r="B19">
        <v>1994</v>
      </c>
      <c r="C19" s="14">
        <f>2021-Table1[[#This Row],[Year_Birth]]</f>
        <v>27</v>
      </c>
      <c r="D19" t="s">
        <v>46</v>
      </c>
      <c r="E19" s="14" t="str" cm="1">
        <f t="array" ref="E19">_xlfn.SWITCH(Table1[[#This Row],[Education]],"Graduation","Bachelor’s","Basic","High School","2n Cycle","Master’s","Master","Master’s","PhD","PhD","Other")</f>
        <v>Bachelor’s</v>
      </c>
      <c r="F19" t="s">
        <v>50</v>
      </c>
      <c r="G19" s="14" t="s">
        <v>50</v>
      </c>
      <c r="H19" s="14" t="str" cm="1">
        <f t="array" ref="H19">_xlfn.SWITCH(Table1[[#This Row],[Marital_Status_mod]],"Together","Couple","Married","Couple","Divorced","Single","Single","Single","Widow","Single","Other")</f>
        <v>Single</v>
      </c>
      <c r="I19" s="4">
        <v>95529</v>
      </c>
      <c r="J19" s="41" t="str">
        <f t="shared" si="0"/>
        <v>$90 - $100K</v>
      </c>
      <c r="K19">
        <v>0</v>
      </c>
      <c r="L19">
        <v>0</v>
      </c>
      <c r="M19">
        <f>Table1[[#This Row],[Teenhome]]+Table1[[#This Row],[Kidhome]]</f>
        <v>0</v>
      </c>
      <c r="N19" s="1">
        <v>41246</v>
      </c>
      <c r="O19" s="16">
        <f>(Table1[[#This Row],[DataSetDate]]-Table1[[#This Row],[Dt_Customer]])/365</f>
        <v>8.1808219178082187</v>
      </c>
      <c r="P19" s="15">
        <v>44232</v>
      </c>
      <c r="Q19">
        <v>29</v>
      </c>
      <c r="R19" s="4">
        <v>770</v>
      </c>
      <c r="S19" s="4">
        <v>29</v>
      </c>
      <c r="T19" s="4">
        <v>890</v>
      </c>
      <c r="U19" s="4">
        <v>250</v>
      </c>
      <c r="V19" s="4">
        <v>27</v>
      </c>
      <c r="W19" s="4">
        <v>24</v>
      </c>
      <c r="X19">
        <v>1</v>
      </c>
      <c r="Y19">
        <v>7</v>
      </c>
      <c r="Z19" t="str">
        <f t="shared" si="1"/>
        <v>High</v>
      </c>
      <c r="AA19" s="14">
        <f t="shared" ca="1" si="2"/>
        <v>7.2126717340430702</v>
      </c>
      <c r="AB19">
        <v>3</v>
      </c>
      <c r="AC19">
        <v>7</v>
      </c>
      <c r="AD19" s="14">
        <f t="shared" ca="1" si="3"/>
        <v>6.9074984166054012</v>
      </c>
      <c r="AE19">
        <v>3</v>
      </c>
      <c r="AF19">
        <v>0</v>
      </c>
      <c r="AG19">
        <v>0</v>
      </c>
      <c r="AH19">
        <v>0</v>
      </c>
      <c r="AI19">
        <v>0</v>
      </c>
      <c r="AJ19">
        <v>1</v>
      </c>
      <c r="AK19">
        <v>1</v>
      </c>
      <c r="AL19">
        <v>0</v>
      </c>
      <c r="AM19" t="s">
        <v>47</v>
      </c>
    </row>
    <row r="20" spans="1:39" hidden="1" x14ac:dyDescent="0.3">
      <c r="A20">
        <v>7962</v>
      </c>
      <c r="B20">
        <v>1987</v>
      </c>
      <c r="C20" s="14">
        <f>2021-Table1[[#This Row],[Year_Birth]]</f>
        <v>34</v>
      </c>
      <c r="D20" t="s">
        <v>39</v>
      </c>
      <c r="E20" s="14" t="str" cm="1">
        <f t="array" ref="E20">_xlfn.SWITCH(Table1[[#This Row],[Education]],"Graduation","Bachelor’s","Basic","High School","2n Cycle","Master’s","Master","Master’s","PhD","PhD","Other")</f>
        <v>PhD</v>
      </c>
      <c r="F20" t="s">
        <v>50</v>
      </c>
      <c r="G20" s="14" t="s">
        <v>50</v>
      </c>
      <c r="H20" s="14" t="str" cm="1">
        <f t="array" ref="H20">_xlfn.SWITCH(Table1[[#This Row],[Marital_Status_mod]],"Together","Couple","Married","Couple","Divorced","Single","Single","Single","Widow","Single","Other")</f>
        <v>Single</v>
      </c>
      <c r="I20" s="4">
        <v>95169</v>
      </c>
      <c r="J20" s="41" t="str">
        <f t="shared" si="0"/>
        <v>$90 - $100K</v>
      </c>
      <c r="K20">
        <v>0</v>
      </c>
      <c r="L20">
        <v>0</v>
      </c>
      <c r="M20">
        <f>Table1[[#This Row],[Teenhome]]+Table1[[#This Row],[Kidhome]]</f>
        <v>0</v>
      </c>
      <c r="N20" s="1">
        <v>41556</v>
      </c>
      <c r="O20" s="16">
        <f>(Table1[[#This Row],[DataSetDate]]-Table1[[#This Row],[Dt_Customer]])/365</f>
        <v>7.3315068493150681</v>
      </c>
      <c r="P20" s="15">
        <v>44232</v>
      </c>
      <c r="Q20">
        <v>1</v>
      </c>
      <c r="R20" s="4">
        <v>1285</v>
      </c>
      <c r="S20" s="4">
        <v>21</v>
      </c>
      <c r="T20" s="4">
        <v>449</v>
      </c>
      <c r="U20" s="4">
        <v>106</v>
      </c>
      <c r="V20" s="4">
        <v>20</v>
      </c>
      <c r="W20" s="4">
        <v>20</v>
      </c>
      <c r="X20">
        <v>1</v>
      </c>
      <c r="Y20">
        <v>4</v>
      </c>
      <c r="Z20" t="str">
        <f t="shared" si="1"/>
        <v>Medium</v>
      </c>
      <c r="AA20" s="14">
        <f t="shared" ca="1" si="2"/>
        <v>3.7686292264716972</v>
      </c>
      <c r="AB20">
        <v>3</v>
      </c>
      <c r="AC20">
        <v>4</v>
      </c>
      <c r="AD20" s="14">
        <f t="shared" ca="1" si="3"/>
        <v>3.9686040281836057</v>
      </c>
      <c r="AE20">
        <v>1</v>
      </c>
      <c r="AF20">
        <v>1</v>
      </c>
      <c r="AG20">
        <v>0</v>
      </c>
      <c r="AH20">
        <v>0</v>
      </c>
      <c r="AI20">
        <v>0</v>
      </c>
      <c r="AJ20">
        <v>1</v>
      </c>
      <c r="AK20">
        <v>1</v>
      </c>
      <c r="AL20">
        <v>0</v>
      </c>
      <c r="AM20" t="s">
        <v>41</v>
      </c>
    </row>
    <row r="21" spans="1:39" hidden="1" x14ac:dyDescent="0.3">
      <c r="A21">
        <v>4070</v>
      </c>
      <c r="B21">
        <v>1969</v>
      </c>
      <c r="C21" s="14">
        <f>2021-Table1[[#This Row],[Year_Birth]]</f>
        <v>52</v>
      </c>
      <c r="D21" t="s">
        <v>39</v>
      </c>
      <c r="E21" s="14" t="str" cm="1">
        <f t="array" ref="E21">_xlfn.SWITCH(Table1[[#This Row],[Education]],"Graduation","Bachelor’s","Basic","High School","2n Cycle","Master’s","Master","Master’s","PhD","PhD","Other")</f>
        <v>PhD</v>
      </c>
      <c r="F21" t="s">
        <v>42</v>
      </c>
      <c r="G21" s="14" t="s">
        <v>42</v>
      </c>
      <c r="H21" s="14" t="str" cm="1">
        <f t="array" ref="H21">_xlfn.SWITCH(Table1[[#This Row],[Marital_Status_mod]],"Together","Couple","Married","Couple","Divorced","Single","Single","Single","Widow","Single","Other")</f>
        <v>Couple</v>
      </c>
      <c r="I21" s="4">
        <v>94871</v>
      </c>
      <c r="J21" s="41" t="str">
        <f t="shared" si="0"/>
        <v>$90 - $100K</v>
      </c>
      <c r="K21">
        <v>0</v>
      </c>
      <c r="L21">
        <v>2</v>
      </c>
      <c r="M21">
        <f>Table1[[#This Row],[Teenhome]]+Table1[[#This Row],[Kidhome]]</f>
        <v>2</v>
      </c>
      <c r="N21" s="1">
        <v>41153</v>
      </c>
      <c r="O21" s="16">
        <f>(Table1[[#This Row],[DataSetDate]]-Table1[[#This Row],[Dt_Customer]])/365</f>
        <v>8.4356164383561651</v>
      </c>
      <c r="P21" s="15">
        <v>44232</v>
      </c>
      <c r="Q21">
        <v>99</v>
      </c>
      <c r="R21" s="4">
        <v>169</v>
      </c>
      <c r="S21" s="4">
        <v>24</v>
      </c>
      <c r="T21" s="4">
        <v>553</v>
      </c>
      <c r="U21" s="4">
        <v>188</v>
      </c>
      <c r="V21" s="4">
        <v>0</v>
      </c>
      <c r="W21" s="4">
        <v>144</v>
      </c>
      <c r="X21">
        <v>1</v>
      </c>
      <c r="Y21">
        <v>8</v>
      </c>
      <c r="Z21" t="str">
        <f t="shared" si="1"/>
        <v>High</v>
      </c>
      <c r="AA21" s="14">
        <f t="shared" ca="1" si="2"/>
        <v>7.9046285539101877</v>
      </c>
      <c r="AB21">
        <v>5</v>
      </c>
      <c r="AC21">
        <v>4</v>
      </c>
      <c r="AD21" s="14">
        <f t="shared" ca="1" si="3"/>
        <v>3.61447845607643</v>
      </c>
      <c r="AE21">
        <v>7</v>
      </c>
      <c r="AF21">
        <v>0</v>
      </c>
      <c r="AG21">
        <v>0</v>
      </c>
      <c r="AH21">
        <v>0</v>
      </c>
      <c r="AI21">
        <v>1</v>
      </c>
      <c r="AJ21">
        <v>1</v>
      </c>
      <c r="AK21">
        <v>1</v>
      </c>
      <c r="AL21">
        <v>0</v>
      </c>
      <c r="AM21" t="s">
        <v>48</v>
      </c>
    </row>
    <row r="22" spans="1:39" hidden="1" x14ac:dyDescent="0.3">
      <c r="A22">
        <v>3334</v>
      </c>
      <c r="B22">
        <v>1951</v>
      </c>
      <c r="C22" s="14">
        <f>2021-Table1[[#This Row],[Year_Birth]]</f>
        <v>70</v>
      </c>
      <c r="D22" t="s">
        <v>46</v>
      </c>
      <c r="E22" s="14" t="str" cm="1">
        <f t="array" ref="E22">_xlfn.SWITCH(Table1[[#This Row],[Education]],"Graduation","Bachelor’s","Basic","High School","2n Cycle","Master’s","Master","Master’s","PhD","PhD","Other")</f>
        <v>Bachelor’s</v>
      </c>
      <c r="F22" t="s">
        <v>42</v>
      </c>
      <c r="G22" s="14" t="s">
        <v>42</v>
      </c>
      <c r="H22" s="14" t="str" cm="1">
        <f t="array" ref="H22">_xlfn.SWITCH(Table1[[#This Row],[Marital_Status_mod]],"Together","Couple","Married","Couple","Divorced","Single","Single","Single","Widow","Single","Other")</f>
        <v>Couple</v>
      </c>
      <c r="I22" s="4">
        <v>94642</v>
      </c>
      <c r="J22" s="41" t="str">
        <f t="shared" si="0"/>
        <v>$90 - $100K</v>
      </c>
      <c r="K22">
        <v>0</v>
      </c>
      <c r="L22">
        <v>0</v>
      </c>
      <c r="M22">
        <f>Table1[[#This Row],[Teenhome]]+Table1[[#This Row],[Kidhome]]</f>
        <v>0</v>
      </c>
      <c r="N22" s="1">
        <v>41682</v>
      </c>
      <c r="O22" s="16">
        <f>(Table1[[#This Row],[DataSetDate]]-Table1[[#This Row],[Dt_Customer]])/365</f>
        <v>6.9863013698630141</v>
      </c>
      <c r="P22" s="15">
        <v>44232</v>
      </c>
      <c r="Q22">
        <v>35</v>
      </c>
      <c r="R22" s="4">
        <v>879</v>
      </c>
      <c r="S22" s="4">
        <v>143</v>
      </c>
      <c r="T22" s="4">
        <v>797</v>
      </c>
      <c r="U22" s="4">
        <v>106</v>
      </c>
      <c r="V22" s="4">
        <v>143</v>
      </c>
      <c r="W22" s="4">
        <v>143</v>
      </c>
      <c r="X22">
        <v>0</v>
      </c>
      <c r="Y22">
        <v>5</v>
      </c>
      <c r="Z22" t="str">
        <f t="shared" si="1"/>
        <v>Medium</v>
      </c>
      <c r="AA22" s="14">
        <f t="shared" ca="1" si="2"/>
        <v>5.2022815585107525</v>
      </c>
      <c r="AB22">
        <v>7</v>
      </c>
      <c r="AC22">
        <v>9</v>
      </c>
      <c r="AD22" s="14">
        <f t="shared" ca="1" si="3"/>
        <v>8.8564904968530787</v>
      </c>
      <c r="AE22">
        <v>1</v>
      </c>
      <c r="AF22">
        <v>1</v>
      </c>
      <c r="AG22">
        <v>0</v>
      </c>
      <c r="AH22">
        <v>0</v>
      </c>
      <c r="AI22">
        <v>0</v>
      </c>
      <c r="AJ22">
        <v>1</v>
      </c>
      <c r="AK22">
        <v>0</v>
      </c>
      <c r="AL22">
        <v>0</v>
      </c>
      <c r="AM22" t="s">
        <v>41</v>
      </c>
    </row>
    <row r="23" spans="1:39" hidden="1" x14ac:dyDescent="0.3">
      <c r="A23">
        <v>10164</v>
      </c>
      <c r="B23">
        <v>1958</v>
      </c>
      <c r="C23" s="14">
        <f>2021-Table1[[#This Row],[Year_Birth]]</f>
        <v>63</v>
      </c>
      <c r="D23" t="s">
        <v>46</v>
      </c>
      <c r="E23" s="14" t="str" cm="1">
        <f t="array" ref="E23">_xlfn.SWITCH(Table1[[#This Row],[Education]],"Graduation","Bachelor’s","Basic","High School","2n Cycle","Master’s","Master","Master’s","PhD","PhD","Other")</f>
        <v>Bachelor’s</v>
      </c>
      <c r="F23" t="s">
        <v>50</v>
      </c>
      <c r="G23" s="14" t="s">
        <v>50</v>
      </c>
      <c r="H23" s="14" t="str" cm="1">
        <f t="array" ref="H23">_xlfn.SWITCH(Table1[[#This Row],[Marital_Status_mod]],"Together","Couple","Married","Couple","Divorced","Single","Single","Single","Widow","Single","Other")</f>
        <v>Single</v>
      </c>
      <c r="I23" s="4">
        <v>94472</v>
      </c>
      <c r="J23" s="41" t="str">
        <f t="shared" si="0"/>
        <v>$90 - $100K</v>
      </c>
      <c r="K23">
        <v>0</v>
      </c>
      <c r="L23">
        <v>1</v>
      </c>
      <c r="M23">
        <f>Table1[[#This Row],[Teenhome]]+Table1[[#This Row],[Kidhome]]</f>
        <v>1</v>
      </c>
      <c r="N23" s="1">
        <v>41732</v>
      </c>
      <c r="O23" s="16">
        <f>(Table1[[#This Row],[DataSetDate]]-Table1[[#This Row],[Dt_Customer]])/365</f>
        <v>6.8493150684931505</v>
      </c>
      <c r="P23" s="15">
        <v>44232</v>
      </c>
      <c r="Q23">
        <v>75</v>
      </c>
      <c r="R23" s="4">
        <v>1017</v>
      </c>
      <c r="S23" s="4">
        <v>33</v>
      </c>
      <c r="T23" s="4">
        <v>417</v>
      </c>
      <c r="U23" s="4">
        <v>108</v>
      </c>
      <c r="V23" s="4">
        <v>100</v>
      </c>
      <c r="W23" s="4">
        <v>16</v>
      </c>
      <c r="X23">
        <v>1</v>
      </c>
      <c r="Y23">
        <v>5</v>
      </c>
      <c r="Z23" t="str">
        <f t="shared" si="1"/>
        <v>Medium</v>
      </c>
      <c r="AA23" s="14">
        <f t="shared" ca="1" si="2"/>
        <v>4.9996224484904879</v>
      </c>
      <c r="AB23">
        <v>5</v>
      </c>
      <c r="AC23">
        <v>5</v>
      </c>
      <c r="AD23" s="14">
        <f t="shared" ca="1" si="3"/>
        <v>5.0817946063348618</v>
      </c>
      <c r="AE23">
        <v>5</v>
      </c>
      <c r="AF23">
        <v>0</v>
      </c>
      <c r="AG23">
        <v>0</v>
      </c>
      <c r="AH23">
        <v>0</v>
      </c>
      <c r="AI23">
        <v>1</v>
      </c>
      <c r="AJ23">
        <v>1</v>
      </c>
      <c r="AK23">
        <v>0</v>
      </c>
      <c r="AL23">
        <v>0</v>
      </c>
      <c r="AM23" t="s">
        <v>41</v>
      </c>
    </row>
    <row r="24" spans="1:39" hidden="1" x14ac:dyDescent="0.3">
      <c r="A24">
        <v>5386</v>
      </c>
      <c r="B24">
        <v>1953</v>
      </c>
      <c r="C24" s="14">
        <f>2021-Table1[[#This Row],[Year_Birth]]</f>
        <v>68</v>
      </c>
      <c r="D24" t="s">
        <v>46</v>
      </c>
      <c r="E24" s="14" t="str" cm="1">
        <f t="array" ref="E24">_xlfn.SWITCH(Table1[[#This Row],[Education]],"Graduation","Bachelor’s","Basic","High School","2n Cycle","Master’s","Master","Master’s","PhD","PhD","Other")</f>
        <v>Bachelor’s</v>
      </c>
      <c r="F24" t="s">
        <v>40</v>
      </c>
      <c r="G24" s="14" t="s">
        <v>40</v>
      </c>
      <c r="H24" s="14" t="str" cm="1">
        <f t="array" ref="H24">_xlfn.SWITCH(Table1[[#This Row],[Marital_Status_mod]],"Together","Couple","Married","Couple","Divorced","Single","Single","Single","Widow","Single","Other")</f>
        <v>Couple</v>
      </c>
      <c r="I24" s="4">
        <v>94384</v>
      </c>
      <c r="J24" s="41" t="str">
        <f t="shared" si="0"/>
        <v>$90 - $100K</v>
      </c>
      <c r="K24">
        <v>0</v>
      </c>
      <c r="L24">
        <v>0</v>
      </c>
      <c r="M24">
        <f>Table1[[#This Row],[Teenhome]]+Table1[[#This Row],[Kidhome]]</f>
        <v>0</v>
      </c>
      <c r="N24" s="1">
        <v>41337</v>
      </c>
      <c r="O24" s="16">
        <f>(Table1[[#This Row],[DataSetDate]]-Table1[[#This Row],[Dt_Customer]])/365</f>
        <v>7.9315068493150687</v>
      </c>
      <c r="P24" s="15">
        <v>44232</v>
      </c>
      <c r="Q24">
        <v>62</v>
      </c>
      <c r="R24" s="4">
        <v>1111</v>
      </c>
      <c r="S24" s="4">
        <v>24</v>
      </c>
      <c r="T24" s="4">
        <v>790</v>
      </c>
      <c r="U24" s="4">
        <v>160</v>
      </c>
      <c r="V24" s="4">
        <v>45</v>
      </c>
      <c r="W24" s="4">
        <v>172</v>
      </c>
      <c r="X24">
        <v>0</v>
      </c>
      <c r="Y24">
        <v>5</v>
      </c>
      <c r="Z24" t="str">
        <f t="shared" si="1"/>
        <v>Medium</v>
      </c>
      <c r="AA24" s="14">
        <f t="shared" ca="1" si="2"/>
        <v>4.7855604744280464</v>
      </c>
      <c r="AB24">
        <v>8</v>
      </c>
      <c r="AC24">
        <v>5</v>
      </c>
      <c r="AD24" s="14">
        <f t="shared" ca="1" si="3"/>
        <v>4.6443214097907433</v>
      </c>
      <c r="AE24">
        <v>2</v>
      </c>
      <c r="AF24">
        <v>1</v>
      </c>
      <c r="AG24">
        <v>0</v>
      </c>
      <c r="AH24">
        <v>0</v>
      </c>
      <c r="AI24">
        <v>1</v>
      </c>
      <c r="AJ24">
        <v>1</v>
      </c>
      <c r="AK24">
        <v>1</v>
      </c>
      <c r="AL24">
        <v>0</v>
      </c>
      <c r="AM24" t="s">
        <v>47</v>
      </c>
    </row>
    <row r="25" spans="1:39" hidden="1" x14ac:dyDescent="0.3">
      <c r="A25">
        <v>6024</v>
      </c>
      <c r="B25">
        <v>1953</v>
      </c>
      <c r="C25" s="14">
        <f>2021-Table1[[#This Row],[Year_Birth]]</f>
        <v>68</v>
      </c>
      <c r="D25" t="s">
        <v>46</v>
      </c>
      <c r="E25" s="14" t="str" cm="1">
        <f t="array" ref="E25">_xlfn.SWITCH(Table1[[#This Row],[Education]],"Graduation","Bachelor’s","Basic","High School","2n Cycle","Master’s","Master","Master’s","PhD","PhD","Other")</f>
        <v>Bachelor’s</v>
      </c>
      <c r="F25" t="s">
        <v>40</v>
      </c>
      <c r="G25" s="14" t="s">
        <v>40</v>
      </c>
      <c r="H25" s="14" t="str" cm="1">
        <f t="array" ref="H25">_xlfn.SWITCH(Table1[[#This Row],[Marital_Status_mod]],"Together","Couple","Married","Couple","Divorced","Single","Single","Single","Widow","Single","Other")</f>
        <v>Couple</v>
      </c>
      <c r="I25" s="4">
        <v>94384</v>
      </c>
      <c r="J25" s="41" t="str">
        <f t="shared" si="0"/>
        <v>$90 - $100K</v>
      </c>
      <c r="K25">
        <v>0</v>
      </c>
      <c r="L25">
        <v>0</v>
      </c>
      <c r="M25">
        <f>Table1[[#This Row],[Teenhome]]+Table1[[#This Row],[Kidhome]]</f>
        <v>0</v>
      </c>
      <c r="N25" s="1">
        <v>41337</v>
      </c>
      <c r="O25" s="16">
        <f>(Table1[[#This Row],[DataSetDate]]-Table1[[#This Row],[Dt_Customer]])/365</f>
        <v>7.9315068493150687</v>
      </c>
      <c r="P25" s="15">
        <v>44232</v>
      </c>
      <c r="Q25">
        <v>62</v>
      </c>
      <c r="R25" s="4">
        <v>1111</v>
      </c>
      <c r="S25" s="4">
        <v>24</v>
      </c>
      <c r="T25" s="4">
        <v>790</v>
      </c>
      <c r="U25" s="4">
        <v>160</v>
      </c>
      <c r="V25" s="4">
        <v>45</v>
      </c>
      <c r="W25" s="4">
        <v>172</v>
      </c>
      <c r="X25">
        <v>0</v>
      </c>
      <c r="Y25">
        <v>5</v>
      </c>
      <c r="Z25" t="str">
        <f t="shared" si="1"/>
        <v>Medium</v>
      </c>
      <c r="AA25" s="14">
        <f t="shared" ca="1" si="2"/>
        <v>4.8670435067492628</v>
      </c>
      <c r="AB25">
        <v>8</v>
      </c>
      <c r="AC25">
        <v>5</v>
      </c>
      <c r="AD25" s="14">
        <f t="shared" ca="1" si="3"/>
        <v>4.8218928787461044</v>
      </c>
      <c r="AE25">
        <v>2</v>
      </c>
      <c r="AF25">
        <v>1</v>
      </c>
      <c r="AG25">
        <v>0</v>
      </c>
      <c r="AH25">
        <v>0</v>
      </c>
      <c r="AI25">
        <v>1</v>
      </c>
      <c r="AJ25">
        <v>1</v>
      </c>
      <c r="AK25">
        <v>1</v>
      </c>
      <c r="AL25">
        <v>0</v>
      </c>
      <c r="AM25" t="s">
        <v>41</v>
      </c>
    </row>
    <row r="26" spans="1:39" hidden="1" x14ac:dyDescent="0.3">
      <c r="A26">
        <v>10133</v>
      </c>
      <c r="B26">
        <v>1970</v>
      </c>
      <c r="C26" s="14">
        <f>2021-Table1[[#This Row],[Year_Birth]]</f>
        <v>51</v>
      </c>
      <c r="D26" t="s">
        <v>46</v>
      </c>
      <c r="E26" s="14" t="str" cm="1">
        <f t="array" ref="E26">_xlfn.SWITCH(Table1[[#This Row],[Education]],"Graduation","Bachelor’s","Basic","High School","2n Cycle","Master’s","Master","Master’s","PhD","PhD","Other")</f>
        <v>Bachelor’s</v>
      </c>
      <c r="F26" t="s">
        <v>50</v>
      </c>
      <c r="G26" s="14" t="s">
        <v>50</v>
      </c>
      <c r="H26" s="14" t="str" cm="1">
        <f t="array" ref="H26">_xlfn.SWITCH(Table1[[#This Row],[Marital_Status_mod]],"Together","Couple","Married","Couple","Divorced","Single","Single","Single","Widow","Single","Other")</f>
        <v>Single</v>
      </c>
      <c r="I26" s="4">
        <v>93790</v>
      </c>
      <c r="J26" s="41" t="str">
        <f t="shared" si="0"/>
        <v>$90 - $100K</v>
      </c>
      <c r="K26">
        <v>0</v>
      </c>
      <c r="L26">
        <v>0</v>
      </c>
      <c r="M26">
        <f>Table1[[#This Row],[Teenhome]]+Table1[[#This Row],[Kidhome]]</f>
        <v>0</v>
      </c>
      <c r="N26" s="1">
        <v>41682</v>
      </c>
      <c r="O26" s="16">
        <f>(Table1[[#This Row],[DataSetDate]]-Table1[[#This Row],[Dt_Customer]])/365</f>
        <v>6.9863013698630141</v>
      </c>
      <c r="P26" s="15">
        <v>44232</v>
      </c>
      <c r="Q26">
        <v>16</v>
      </c>
      <c r="R26" s="4">
        <v>1302</v>
      </c>
      <c r="S26" s="4">
        <v>68</v>
      </c>
      <c r="T26" s="4">
        <v>731</v>
      </c>
      <c r="U26" s="4">
        <v>89</v>
      </c>
      <c r="V26" s="4">
        <v>114</v>
      </c>
      <c r="W26" s="4">
        <v>45</v>
      </c>
      <c r="X26">
        <v>0</v>
      </c>
      <c r="Y26">
        <v>6</v>
      </c>
      <c r="Z26" t="str">
        <f t="shared" si="1"/>
        <v>Medium</v>
      </c>
      <c r="AA26" s="14">
        <f t="shared" ca="1" si="2"/>
        <v>6.1099910734569036</v>
      </c>
      <c r="AB26">
        <v>7</v>
      </c>
      <c r="AC26">
        <v>12</v>
      </c>
      <c r="AD26" s="14">
        <f t="shared" ca="1" si="3"/>
        <v>12.150150969295606</v>
      </c>
      <c r="AE26">
        <v>2</v>
      </c>
      <c r="AF26">
        <v>1</v>
      </c>
      <c r="AG26">
        <v>0</v>
      </c>
      <c r="AH26">
        <v>0</v>
      </c>
      <c r="AI26">
        <v>1</v>
      </c>
      <c r="AJ26">
        <v>1</v>
      </c>
      <c r="AK26">
        <v>1</v>
      </c>
      <c r="AL26">
        <v>0</v>
      </c>
      <c r="AM26" t="s">
        <v>48</v>
      </c>
    </row>
    <row r="27" spans="1:39" hidden="1" x14ac:dyDescent="0.3">
      <c r="A27">
        <v>9499</v>
      </c>
      <c r="B27">
        <v>1954</v>
      </c>
      <c r="C27" s="14">
        <f>2021-Table1[[#This Row],[Year_Birth]]</f>
        <v>67</v>
      </c>
      <c r="D27" t="s">
        <v>46</v>
      </c>
      <c r="E27" s="14" t="str" cm="1">
        <f t="array" ref="E27">_xlfn.SWITCH(Table1[[#This Row],[Education]],"Graduation","Bachelor’s","Basic","High School","2n Cycle","Master’s","Master","Master’s","PhD","PhD","Other")</f>
        <v>Bachelor’s</v>
      </c>
      <c r="F27" t="s">
        <v>42</v>
      </c>
      <c r="G27" s="14" t="s">
        <v>42</v>
      </c>
      <c r="H27" s="14" t="str" cm="1">
        <f t="array" ref="H27">_xlfn.SWITCH(Table1[[#This Row],[Marital_Status_mod]],"Together","Couple","Married","Couple","Divorced","Single","Single","Single","Widow","Single","Other")</f>
        <v>Couple</v>
      </c>
      <c r="I27" s="4">
        <v>93404</v>
      </c>
      <c r="J27" s="41" t="str">
        <f t="shared" si="0"/>
        <v>$90 - $100K</v>
      </c>
      <c r="K27">
        <v>1</v>
      </c>
      <c r="L27">
        <v>2</v>
      </c>
      <c r="M27">
        <f>Table1[[#This Row],[Teenhome]]+Table1[[#This Row],[Kidhome]]</f>
        <v>3</v>
      </c>
      <c r="N27" s="1">
        <v>41401</v>
      </c>
      <c r="O27" s="16">
        <f>(Table1[[#This Row],[DataSetDate]]-Table1[[#This Row],[Dt_Customer]])/365</f>
        <v>7.7561643835616438</v>
      </c>
      <c r="P27" s="15">
        <v>44232</v>
      </c>
      <c r="Q27">
        <v>97</v>
      </c>
      <c r="R27" s="4">
        <v>1279</v>
      </c>
      <c r="S27" s="4">
        <v>15</v>
      </c>
      <c r="T27" s="4">
        <v>287</v>
      </c>
      <c r="U27" s="4">
        <v>20</v>
      </c>
      <c r="V27" s="4">
        <v>0</v>
      </c>
      <c r="W27" s="4">
        <v>15</v>
      </c>
      <c r="X27">
        <v>3</v>
      </c>
      <c r="Y27">
        <v>3</v>
      </c>
      <c r="Z27" t="str">
        <f t="shared" si="1"/>
        <v>Medium</v>
      </c>
      <c r="AA27" s="14">
        <f t="shared" ca="1" si="2"/>
        <v>2.9224393740232673</v>
      </c>
      <c r="AB27">
        <v>4</v>
      </c>
      <c r="AC27">
        <v>7</v>
      </c>
      <c r="AD27" s="14">
        <f t="shared" ca="1" si="3"/>
        <v>7.3957173728275576</v>
      </c>
      <c r="AE27">
        <v>5</v>
      </c>
      <c r="AF27">
        <v>0</v>
      </c>
      <c r="AG27">
        <v>0</v>
      </c>
      <c r="AH27">
        <v>0</v>
      </c>
      <c r="AI27">
        <v>1</v>
      </c>
      <c r="AJ27">
        <v>1</v>
      </c>
      <c r="AK27">
        <v>0</v>
      </c>
      <c r="AL27">
        <v>0</v>
      </c>
      <c r="AM27" t="s">
        <v>48</v>
      </c>
    </row>
    <row r="28" spans="1:39" hidden="1" x14ac:dyDescent="0.3">
      <c r="A28">
        <v>6932</v>
      </c>
      <c r="B28">
        <v>1941</v>
      </c>
      <c r="C28" s="14">
        <f>2021-Table1[[#This Row],[Year_Birth]]</f>
        <v>80</v>
      </c>
      <c r="D28" t="s">
        <v>39</v>
      </c>
      <c r="E28" s="14" t="str" cm="1">
        <f t="array" ref="E28">_xlfn.SWITCH(Table1[[#This Row],[Education]],"Graduation","Bachelor’s","Basic","High School","2n Cycle","Master’s","Master","Master’s","PhD","PhD","Other")</f>
        <v>PhD</v>
      </c>
      <c r="F28" t="s">
        <v>42</v>
      </c>
      <c r="G28" s="14" t="s">
        <v>42</v>
      </c>
      <c r="H28" s="14" t="str" cm="1">
        <f t="array" ref="H28">_xlfn.SWITCH(Table1[[#This Row],[Marital_Status_mod]],"Together","Couple","Married","Couple","Divorced","Single","Single","Single","Widow","Single","Other")</f>
        <v>Couple</v>
      </c>
      <c r="I28" s="4">
        <v>93027</v>
      </c>
      <c r="J28" s="41" t="str">
        <f t="shared" si="0"/>
        <v>$90 - $100K</v>
      </c>
      <c r="K28">
        <v>0</v>
      </c>
      <c r="L28">
        <v>0</v>
      </c>
      <c r="M28">
        <f>Table1[[#This Row],[Teenhome]]+Table1[[#This Row],[Kidhome]]</f>
        <v>0</v>
      </c>
      <c r="N28" s="1">
        <v>41377</v>
      </c>
      <c r="O28" s="16">
        <f>(Table1[[#This Row],[DataSetDate]]-Table1[[#This Row],[Dt_Customer]])/365</f>
        <v>7.8219178082191778</v>
      </c>
      <c r="P28" s="15">
        <v>44232</v>
      </c>
      <c r="Q28">
        <v>77</v>
      </c>
      <c r="R28" s="4">
        <v>1285</v>
      </c>
      <c r="S28" s="4">
        <v>42</v>
      </c>
      <c r="T28" s="4">
        <v>716</v>
      </c>
      <c r="U28" s="4">
        <v>55</v>
      </c>
      <c r="V28" s="4">
        <v>0</v>
      </c>
      <c r="W28" s="4">
        <v>21</v>
      </c>
      <c r="X28">
        <v>0</v>
      </c>
      <c r="Y28">
        <v>7</v>
      </c>
      <c r="Z28" t="str">
        <f t="shared" si="1"/>
        <v>High</v>
      </c>
      <c r="AA28" s="14">
        <f t="shared" ca="1" si="2"/>
        <v>6.7423296420418586</v>
      </c>
      <c r="AB28">
        <v>10</v>
      </c>
      <c r="AC28">
        <v>5</v>
      </c>
      <c r="AD28" s="14">
        <f t="shared" ca="1" si="3"/>
        <v>4.6062922264171622</v>
      </c>
      <c r="AE28">
        <v>2</v>
      </c>
      <c r="AF28">
        <v>0</v>
      </c>
      <c r="AG28">
        <v>0</v>
      </c>
      <c r="AH28">
        <v>0</v>
      </c>
      <c r="AI28">
        <v>0</v>
      </c>
      <c r="AJ28">
        <v>1</v>
      </c>
      <c r="AK28">
        <v>0</v>
      </c>
      <c r="AL28">
        <v>0</v>
      </c>
      <c r="AM28" t="s">
        <v>41</v>
      </c>
    </row>
    <row r="29" spans="1:39" hidden="1" x14ac:dyDescent="0.3">
      <c r="A29">
        <v>10489</v>
      </c>
      <c r="B29">
        <v>1973</v>
      </c>
      <c r="C29" s="14">
        <f>2021-Table1[[#This Row],[Year_Birth]]</f>
        <v>48</v>
      </c>
      <c r="D29" t="s">
        <v>46</v>
      </c>
      <c r="E29" s="14" t="str" cm="1">
        <f t="array" ref="E29">_xlfn.SWITCH(Table1[[#This Row],[Education]],"Graduation","Bachelor’s","Basic","High School","2n Cycle","Master’s","Master","Master’s","PhD","PhD","Other")</f>
        <v>Bachelor’s</v>
      </c>
      <c r="F29" t="s">
        <v>42</v>
      </c>
      <c r="G29" s="14" t="s">
        <v>42</v>
      </c>
      <c r="H29" s="14" t="str" cm="1">
        <f t="array" ref="H29">_xlfn.SWITCH(Table1[[#This Row],[Marital_Status_mod]],"Together","Couple","Married","Couple","Divorced","Single","Single","Single","Widow","Single","Other")</f>
        <v>Couple</v>
      </c>
      <c r="I29" s="4">
        <v>92955</v>
      </c>
      <c r="J29" s="41" t="str">
        <f t="shared" si="0"/>
        <v>$90 - $100K</v>
      </c>
      <c r="K29">
        <v>0</v>
      </c>
      <c r="L29">
        <v>0</v>
      </c>
      <c r="M29">
        <f>Table1[[#This Row],[Teenhome]]+Table1[[#This Row],[Kidhome]]</f>
        <v>0</v>
      </c>
      <c r="N29" s="1">
        <v>41505</v>
      </c>
      <c r="O29" s="16">
        <f>(Table1[[#This Row],[DataSetDate]]-Table1[[#This Row],[Dt_Customer]])/365</f>
        <v>7.4712328767123291</v>
      </c>
      <c r="P29" s="15">
        <v>44232</v>
      </c>
      <c r="Q29">
        <v>35</v>
      </c>
      <c r="R29" s="4">
        <v>693</v>
      </c>
      <c r="S29" s="4">
        <v>21</v>
      </c>
      <c r="T29" s="4">
        <v>925</v>
      </c>
      <c r="U29" s="4">
        <v>31</v>
      </c>
      <c r="V29" s="4">
        <v>24</v>
      </c>
      <c r="W29" s="4">
        <v>84</v>
      </c>
      <c r="X29">
        <v>1</v>
      </c>
      <c r="Y29">
        <v>6</v>
      </c>
      <c r="Z29" t="str">
        <f t="shared" si="1"/>
        <v>Medium</v>
      </c>
      <c r="AA29" s="14">
        <f t="shared" ca="1" si="2"/>
        <v>5.6225418360386765</v>
      </c>
      <c r="AB29">
        <v>7</v>
      </c>
      <c r="AC29">
        <v>9</v>
      </c>
      <c r="AD29" s="14">
        <f t="shared" ca="1" si="3"/>
        <v>8.7907397757320105</v>
      </c>
      <c r="AE29">
        <v>2</v>
      </c>
      <c r="AF29">
        <v>1</v>
      </c>
      <c r="AG29">
        <v>0</v>
      </c>
      <c r="AH29">
        <v>0</v>
      </c>
      <c r="AI29">
        <v>0</v>
      </c>
      <c r="AJ29">
        <v>1</v>
      </c>
      <c r="AK29">
        <v>1</v>
      </c>
      <c r="AL29">
        <v>0</v>
      </c>
      <c r="AM29" t="s">
        <v>47</v>
      </c>
    </row>
    <row r="30" spans="1:39" hidden="1" x14ac:dyDescent="0.3">
      <c r="A30">
        <v>1340</v>
      </c>
      <c r="B30">
        <v>1986</v>
      </c>
      <c r="C30" s="14">
        <f>2021-Table1[[#This Row],[Year_Birth]]</f>
        <v>35</v>
      </c>
      <c r="D30" t="s">
        <v>46</v>
      </c>
      <c r="E30" s="14" t="str" cm="1">
        <f t="array" ref="E30">_xlfn.SWITCH(Table1[[#This Row],[Education]],"Graduation","Bachelor’s","Basic","High School","2n Cycle","Master’s","Master","Master’s","PhD","PhD","Other")</f>
        <v>Bachelor’s</v>
      </c>
      <c r="F30" t="s">
        <v>42</v>
      </c>
      <c r="G30" s="14" t="s">
        <v>42</v>
      </c>
      <c r="H30" s="14" t="str" cm="1">
        <f t="array" ref="H30">_xlfn.SWITCH(Table1[[#This Row],[Marital_Status_mod]],"Together","Couple","Married","Couple","Divorced","Single","Single","Single","Widow","Single","Other")</f>
        <v>Couple</v>
      </c>
      <c r="I30" s="4">
        <v>92910</v>
      </c>
      <c r="J30" s="41" t="str">
        <f t="shared" si="0"/>
        <v>$90 - $100K</v>
      </c>
      <c r="K30">
        <v>0</v>
      </c>
      <c r="L30">
        <v>0</v>
      </c>
      <c r="M30">
        <f>Table1[[#This Row],[Teenhome]]+Table1[[#This Row],[Kidhome]]</f>
        <v>0</v>
      </c>
      <c r="N30" s="1">
        <v>41753</v>
      </c>
      <c r="O30" s="16">
        <f>(Table1[[#This Row],[DataSetDate]]-Table1[[#This Row],[Dt_Customer]])/365</f>
        <v>6.7917808219178086</v>
      </c>
      <c r="P30" s="15">
        <v>44232</v>
      </c>
      <c r="Q30">
        <v>42</v>
      </c>
      <c r="R30" s="4">
        <v>551</v>
      </c>
      <c r="S30" s="4">
        <v>137</v>
      </c>
      <c r="T30" s="4">
        <v>792</v>
      </c>
      <c r="U30" s="4">
        <v>179</v>
      </c>
      <c r="V30" s="4">
        <v>103</v>
      </c>
      <c r="W30" s="4">
        <v>33</v>
      </c>
      <c r="X30">
        <v>1</v>
      </c>
      <c r="Y30">
        <v>6</v>
      </c>
      <c r="Z30" t="str">
        <f t="shared" si="1"/>
        <v>Medium</v>
      </c>
      <c r="AA30" s="14">
        <f t="shared" ca="1" si="2"/>
        <v>5.8868248345966938</v>
      </c>
      <c r="AB30">
        <v>7</v>
      </c>
      <c r="AC30">
        <v>13</v>
      </c>
      <c r="AD30" s="14">
        <f t="shared" ca="1" si="3"/>
        <v>12.978181379618821</v>
      </c>
      <c r="AE30">
        <v>1</v>
      </c>
      <c r="AF30">
        <v>1</v>
      </c>
      <c r="AG30">
        <v>0</v>
      </c>
      <c r="AH30">
        <v>0</v>
      </c>
      <c r="AI30">
        <v>1</v>
      </c>
      <c r="AJ30">
        <v>1</v>
      </c>
      <c r="AK30">
        <v>0</v>
      </c>
      <c r="AL30">
        <v>0</v>
      </c>
      <c r="AM30" t="s">
        <v>41</v>
      </c>
    </row>
    <row r="31" spans="1:39" hidden="1" x14ac:dyDescent="0.3">
      <c r="A31">
        <v>821</v>
      </c>
      <c r="B31">
        <v>1992</v>
      </c>
      <c r="C31" s="14">
        <f>2021-Table1[[#This Row],[Year_Birth]]</f>
        <v>29</v>
      </c>
      <c r="D31" t="s">
        <v>44</v>
      </c>
      <c r="E31" s="14" t="str" cm="1">
        <f t="array" ref="E31">_xlfn.SWITCH(Table1[[#This Row],[Education]],"Graduation","Bachelor’s","Basic","High School","2n Cycle","Master’s","Master","Master’s","PhD","PhD","Other")</f>
        <v>Master’s</v>
      </c>
      <c r="F31" t="s">
        <v>50</v>
      </c>
      <c r="G31" s="14" t="s">
        <v>50</v>
      </c>
      <c r="H31" s="14" t="str" cm="1">
        <f t="array" ref="H31">_xlfn.SWITCH(Table1[[#This Row],[Marital_Status_mod]],"Together","Couple","Married","Couple","Divorced","Single","Single","Single","Widow","Single","Other")</f>
        <v>Single</v>
      </c>
      <c r="I31" s="4">
        <v>92859</v>
      </c>
      <c r="J31" s="41" t="str">
        <f t="shared" si="0"/>
        <v>$90 - $100K</v>
      </c>
      <c r="K31">
        <v>0</v>
      </c>
      <c r="L31">
        <v>0</v>
      </c>
      <c r="M31">
        <f>Table1[[#This Row],[Teenhome]]+Table1[[#This Row],[Kidhome]]</f>
        <v>0</v>
      </c>
      <c r="N31" s="1">
        <v>41201</v>
      </c>
      <c r="O31" s="16">
        <f>(Table1[[#This Row],[DataSetDate]]-Table1[[#This Row],[Dt_Customer]])/365</f>
        <v>8.3041095890410954</v>
      </c>
      <c r="P31" s="15">
        <v>44232</v>
      </c>
      <c r="Q31">
        <v>46</v>
      </c>
      <c r="R31" s="4">
        <v>962</v>
      </c>
      <c r="S31" s="4">
        <v>61</v>
      </c>
      <c r="T31" s="4">
        <v>921</v>
      </c>
      <c r="U31" s="4">
        <v>52</v>
      </c>
      <c r="V31" s="4">
        <v>61</v>
      </c>
      <c r="W31" s="4">
        <v>20</v>
      </c>
      <c r="X31">
        <v>1</v>
      </c>
      <c r="Y31">
        <v>5</v>
      </c>
      <c r="Z31" t="str">
        <f t="shared" si="1"/>
        <v>Medium</v>
      </c>
      <c r="AA31" s="14">
        <f t="shared" ca="1" si="2"/>
        <v>5.0106775256438087</v>
      </c>
      <c r="AB31">
        <v>4</v>
      </c>
      <c r="AC31">
        <v>12</v>
      </c>
      <c r="AD31" s="14">
        <f t="shared" ca="1" si="3"/>
        <v>11.623496517575571</v>
      </c>
      <c r="AE31">
        <v>2</v>
      </c>
      <c r="AF31">
        <v>0</v>
      </c>
      <c r="AG31">
        <v>0</v>
      </c>
      <c r="AH31">
        <v>0</v>
      </c>
      <c r="AI31">
        <v>0</v>
      </c>
      <c r="AJ31">
        <v>0</v>
      </c>
      <c r="AK31">
        <v>0</v>
      </c>
      <c r="AL31">
        <v>0</v>
      </c>
      <c r="AM31" t="s">
        <v>48</v>
      </c>
    </row>
    <row r="32" spans="1:39" hidden="1" x14ac:dyDescent="0.3">
      <c r="A32">
        <v>5832</v>
      </c>
      <c r="B32">
        <v>1960</v>
      </c>
      <c r="C32" s="14">
        <f>2021-Table1[[#This Row],[Year_Birth]]</f>
        <v>61</v>
      </c>
      <c r="D32" t="s">
        <v>51</v>
      </c>
      <c r="E32" s="14" t="str" cm="1">
        <f t="array" ref="E32">_xlfn.SWITCH(Table1[[#This Row],[Education]],"Graduation","Bachelor’s","Basic","High School","2n Cycle","Master’s","Master","Master’s","PhD","PhD","Other")</f>
        <v>Master’s</v>
      </c>
      <c r="F32" t="s">
        <v>40</v>
      </c>
      <c r="G32" s="14" t="s">
        <v>40</v>
      </c>
      <c r="H32" s="14" t="str" cm="1">
        <f t="array" ref="H32">_xlfn.SWITCH(Table1[[#This Row],[Marital_Status_mod]],"Together","Couple","Married","Couple","Divorced","Single","Single","Single","Widow","Single","Other")</f>
        <v>Couple</v>
      </c>
      <c r="I32" s="4">
        <v>92556</v>
      </c>
      <c r="J32" s="41" t="str">
        <f t="shared" si="0"/>
        <v>$90 - $100K</v>
      </c>
      <c r="K32">
        <v>0</v>
      </c>
      <c r="L32">
        <v>0</v>
      </c>
      <c r="M32">
        <f>Table1[[#This Row],[Teenhome]]+Table1[[#This Row],[Kidhome]]</f>
        <v>0</v>
      </c>
      <c r="N32" s="1">
        <v>41749</v>
      </c>
      <c r="O32" s="16">
        <f>(Table1[[#This Row],[DataSetDate]]-Table1[[#This Row],[Dt_Customer]])/365</f>
        <v>6.8027397260273972</v>
      </c>
      <c r="P32" s="15">
        <v>44232</v>
      </c>
      <c r="Q32">
        <v>32</v>
      </c>
      <c r="R32" s="4">
        <v>493</v>
      </c>
      <c r="S32" s="4">
        <v>183</v>
      </c>
      <c r="T32" s="4">
        <v>352</v>
      </c>
      <c r="U32" s="4">
        <v>184</v>
      </c>
      <c r="V32" s="4">
        <v>23</v>
      </c>
      <c r="W32" s="4">
        <v>28</v>
      </c>
      <c r="X32">
        <v>0</v>
      </c>
      <c r="Y32">
        <v>3</v>
      </c>
      <c r="Z32" t="str">
        <f t="shared" si="1"/>
        <v>Medium</v>
      </c>
      <c r="AA32" s="14">
        <f t="shared" ca="1" si="2"/>
        <v>2.6227143389950283</v>
      </c>
      <c r="AB32">
        <v>5</v>
      </c>
      <c r="AC32">
        <v>13</v>
      </c>
      <c r="AD32" s="14">
        <f t="shared" ca="1" si="3"/>
        <v>12.868575096704143</v>
      </c>
      <c r="AE32">
        <v>0</v>
      </c>
      <c r="AF32">
        <v>0</v>
      </c>
      <c r="AG32">
        <v>0</v>
      </c>
      <c r="AH32">
        <v>0</v>
      </c>
      <c r="AI32">
        <v>0</v>
      </c>
      <c r="AJ32">
        <v>0</v>
      </c>
      <c r="AK32">
        <v>0</v>
      </c>
      <c r="AL32">
        <v>0</v>
      </c>
      <c r="AM32" t="s">
        <v>41</v>
      </c>
    </row>
    <row r="33" spans="1:39" hidden="1" x14ac:dyDescent="0.3">
      <c r="A33">
        <v>9349</v>
      </c>
      <c r="B33">
        <v>1985</v>
      </c>
      <c r="C33" s="14">
        <f>2021-Table1[[#This Row],[Year_Birth]]</f>
        <v>36</v>
      </c>
      <c r="D33" t="s">
        <v>46</v>
      </c>
      <c r="E33" s="14" t="str" cm="1">
        <f t="array" ref="E33">_xlfn.SWITCH(Table1[[#This Row],[Education]],"Graduation","Bachelor’s","Basic","High School","2n Cycle","Master’s","Master","Master’s","PhD","PhD","Other")</f>
        <v>Bachelor’s</v>
      </c>
      <c r="F33" t="s">
        <v>42</v>
      </c>
      <c r="G33" s="14" t="s">
        <v>42</v>
      </c>
      <c r="H33" s="14" t="str" cm="1">
        <f t="array" ref="H33">_xlfn.SWITCH(Table1[[#This Row],[Marital_Status_mod]],"Together","Couple","Married","Couple","Divorced","Single","Single","Single","Widow","Single","Other")</f>
        <v>Couple</v>
      </c>
      <c r="I33" s="4">
        <v>92533</v>
      </c>
      <c r="J33" s="41" t="str">
        <f t="shared" si="0"/>
        <v>$90 - $100K</v>
      </c>
      <c r="K33">
        <v>0</v>
      </c>
      <c r="L33">
        <v>0</v>
      </c>
      <c r="M33">
        <f>Table1[[#This Row],[Teenhome]]+Table1[[#This Row],[Kidhome]]</f>
        <v>0</v>
      </c>
      <c r="N33" s="1">
        <v>41627</v>
      </c>
      <c r="O33" s="16">
        <f>(Table1[[#This Row],[DataSetDate]]-Table1[[#This Row],[Dt_Customer]])/365</f>
        <v>7.1369863013698627</v>
      </c>
      <c r="P33" s="15">
        <v>44232</v>
      </c>
      <c r="Q33">
        <v>84</v>
      </c>
      <c r="R33" s="4">
        <v>693</v>
      </c>
      <c r="S33" s="4">
        <v>21</v>
      </c>
      <c r="T33" s="4">
        <v>118</v>
      </c>
      <c r="U33" s="4">
        <v>110</v>
      </c>
      <c r="V33" s="4">
        <v>147</v>
      </c>
      <c r="W33" s="4">
        <v>42</v>
      </c>
      <c r="X33">
        <v>1</v>
      </c>
      <c r="Y33">
        <v>6</v>
      </c>
      <c r="Z33" t="str">
        <f t="shared" si="1"/>
        <v>Medium</v>
      </c>
      <c r="AA33" s="14">
        <f t="shared" ca="1" si="2"/>
        <v>5.7580121017581787</v>
      </c>
      <c r="AB33">
        <v>5</v>
      </c>
      <c r="AC33">
        <v>11</v>
      </c>
      <c r="AD33" s="14">
        <f t="shared" ca="1" si="3"/>
        <v>11.048694817468379</v>
      </c>
      <c r="AE33">
        <v>2</v>
      </c>
      <c r="AF33">
        <v>1</v>
      </c>
      <c r="AG33">
        <v>0</v>
      </c>
      <c r="AH33">
        <v>0</v>
      </c>
      <c r="AI33">
        <v>0</v>
      </c>
      <c r="AJ33">
        <v>1</v>
      </c>
      <c r="AK33">
        <v>0</v>
      </c>
      <c r="AL33">
        <v>0</v>
      </c>
      <c r="AM33" t="s">
        <v>52</v>
      </c>
    </row>
    <row r="34" spans="1:39" hidden="1" x14ac:dyDescent="0.3">
      <c r="A34">
        <v>1172</v>
      </c>
      <c r="B34">
        <v>1983</v>
      </c>
      <c r="C34" s="14">
        <f>2021-Table1[[#This Row],[Year_Birth]]</f>
        <v>38</v>
      </c>
      <c r="D34" t="s">
        <v>39</v>
      </c>
      <c r="E34" s="14" t="str" cm="1">
        <f t="array" ref="E34">_xlfn.SWITCH(Table1[[#This Row],[Education]],"Graduation","Bachelor’s","Basic","High School","2n Cycle","Master’s","Master","Master’s","PhD","PhD","Other")</f>
        <v>PhD</v>
      </c>
      <c r="F34" t="s">
        <v>42</v>
      </c>
      <c r="G34" s="14" t="s">
        <v>42</v>
      </c>
      <c r="H34" s="14" t="str" cm="1">
        <f t="array" ref="H34">_xlfn.SWITCH(Table1[[#This Row],[Marital_Status_mod]],"Together","Couple","Married","Couple","Divorced","Single","Single","Single","Widow","Single","Other")</f>
        <v>Couple</v>
      </c>
      <c r="I34" s="4">
        <v>92491</v>
      </c>
      <c r="J34" s="41" t="str">
        <f t="shared" ref="J34:J64" si="4">IF(I34&lt;10000, "Up to $10K",
   IF(I34&gt;=100000, "$100K and up",
      "$" &amp; FLOOR(I34,10000)/1000 &amp; " - $" &amp; FLOOR(I34,10000)/1000+10 &amp; "K"))</f>
        <v>$90 - $100K</v>
      </c>
      <c r="K34">
        <v>0</v>
      </c>
      <c r="L34">
        <v>0</v>
      </c>
      <c r="M34">
        <f>Table1[[#This Row],[Teenhome]]+Table1[[#This Row],[Kidhome]]</f>
        <v>0</v>
      </c>
      <c r="N34" s="1">
        <v>41395</v>
      </c>
      <c r="O34" s="16">
        <f>(Table1[[#This Row],[DataSetDate]]-Table1[[#This Row],[Dt_Customer]])/365</f>
        <v>7.7726027397260271</v>
      </c>
      <c r="P34" s="15">
        <v>44232</v>
      </c>
      <c r="Q34">
        <v>71</v>
      </c>
      <c r="R34" s="4">
        <v>979</v>
      </c>
      <c r="S34" s="4">
        <v>44</v>
      </c>
      <c r="T34" s="4">
        <v>935</v>
      </c>
      <c r="U34" s="4">
        <v>29</v>
      </c>
      <c r="V34" s="4">
        <v>25</v>
      </c>
      <c r="W34" s="4">
        <v>22</v>
      </c>
      <c r="X34">
        <v>1</v>
      </c>
      <c r="Y34">
        <v>7</v>
      </c>
      <c r="Z34" t="str">
        <f t="shared" ref="Z34:Z64" si="5">IF(Y34&gt;=7,"High",IF(Y34&gt;=3,"Medium","Low"))</f>
        <v>High</v>
      </c>
      <c r="AA34" s="14">
        <f t="shared" ca="1" si="2"/>
        <v>6.732171750916855</v>
      </c>
      <c r="AB34">
        <v>5</v>
      </c>
      <c r="AC34">
        <v>12</v>
      </c>
      <c r="AD34" s="14">
        <f t="shared" ca="1" si="3"/>
        <v>12.187629203643146</v>
      </c>
      <c r="AE34">
        <v>3</v>
      </c>
      <c r="AF34">
        <v>1</v>
      </c>
      <c r="AG34">
        <v>0</v>
      </c>
      <c r="AH34">
        <v>0</v>
      </c>
      <c r="AI34">
        <v>1</v>
      </c>
      <c r="AJ34">
        <v>1</v>
      </c>
      <c r="AK34">
        <v>1</v>
      </c>
      <c r="AL34">
        <v>0</v>
      </c>
      <c r="AM34" t="s">
        <v>41</v>
      </c>
    </row>
    <row r="35" spans="1:39" hidden="1" x14ac:dyDescent="0.3">
      <c r="A35">
        <v>10909</v>
      </c>
      <c r="B35">
        <v>1948</v>
      </c>
      <c r="C35" s="14">
        <f>2021-Table1[[#This Row],[Year_Birth]]</f>
        <v>73</v>
      </c>
      <c r="D35" t="s">
        <v>46</v>
      </c>
      <c r="E35" s="14" t="str" cm="1">
        <f t="array" ref="E35">_xlfn.SWITCH(Table1[[#This Row],[Education]],"Graduation","Bachelor’s","Basic","High School","2n Cycle","Master’s","Master","Master’s","PhD","PhD","Other")</f>
        <v>Bachelor’s</v>
      </c>
      <c r="F35" t="s">
        <v>42</v>
      </c>
      <c r="G35" s="14" t="s">
        <v>42</v>
      </c>
      <c r="H35" s="14" t="str" cm="1">
        <f t="array" ref="H35">_xlfn.SWITCH(Table1[[#This Row],[Marital_Status_mod]],"Together","Couple","Married","Couple","Divorced","Single","Single","Single","Widow","Single","Other")</f>
        <v>Couple</v>
      </c>
      <c r="I35" s="4">
        <v>92344</v>
      </c>
      <c r="J35" s="41" t="str">
        <f t="shared" si="4"/>
        <v>$90 - $100K</v>
      </c>
      <c r="K35">
        <v>0</v>
      </c>
      <c r="L35">
        <v>0</v>
      </c>
      <c r="M35">
        <f>Table1[[#This Row],[Teenhome]]+Table1[[#This Row],[Kidhome]]</f>
        <v>0</v>
      </c>
      <c r="N35" s="1">
        <v>41654</v>
      </c>
      <c r="O35" s="16">
        <f>(Table1[[#This Row],[DataSetDate]]-Table1[[#This Row],[Dt_Customer]])/365</f>
        <v>7.0630136986301366</v>
      </c>
      <c r="P35" s="15">
        <v>44232</v>
      </c>
      <c r="Q35">
        <v>9</v>
      </c>
      <c r="R35" s="4">
        <v>992</v>
      </c>
      <c r="S35" s="4">
        <v>24</v>
      </c>
      <c r="T35" s="4">
        <v>694</v>
      </c>
      <c r="U35" s="4">
        <v>51</v>
      </c>
      <c r="V35" s="4">
        <v>19</v>
      </c>
      <c r="W35" s="4">
        <v>119</v>
      </c>
      <c r="X35">
        <v>0</v>
      </c>
      <c r="Y35">
        <v>5</v>
      </c>
      <c r="Z35" t="str">
        <f t="shared" si="5"/>
        <v>Medium</v>
      </c>
      <c r="AA35" s="14">
        <f t="shared" ca="1" si="2"/>
        <v>5.2905795368341035</v>
      </c>
      <c r="AB35">
        <v>10</v>
      </c>
      <c r="AC35">
        <v>5</v>
      </c>
      <c r="AD35" s="14">
        <f t="shared" ca="1" si="3"/>
        <v>5.0123936413428805</v>
      </c>
      <c r="AE35">
        <v>1</v>
      </c>
      <c r="AF35">
        <v>0</v>
      </c>
      <c r="AG35">
        <v>0</v>
      </c>
      <c r="AH35">
        <v>1</v>
      </c>
      <c r="AI35">
        <v>0</v>
      </c>
      <c r="AJ35">
        <v>1</v>
      </c>
      <c r="AK35">
        <v>0</v>
      </c>
      <c r="AL35">
        <v>0</v>
      </c>
      <c r="AM35" t="s">
        <v>53</v>
      </c>
    </row>
    <row r="36" spans="1:39" hidden="1" x14ac:dyDescent="0.3">
      <c r="A36">
        <v>7627</v>
      </c>
      <c r="B36">
        <v>1975</v>
      </c>
      <c r="C36" s="14">
        <f>2021-Table1[[#This Row],[Year_Birth]]</f>
        <v>46</v>
      </c>
      <c r="D36" t="s">
        <v>44</v>
      </c>
      <c r="E36" s="14" t="str" cm="1">
        <f t="array" ref="E36">_xlfn.SWITCH(Table1[[#This Row],[Education]],"Graduation","Bachelor’s","Basic","High School","2n Cycle","Master’s","Master","Master’s","PhD","PhD","Other")</f>
        <v>Master’s</v>
      </c>
      <c r="F36" t="s">
        <v>42</v>
      </c>
      <c r="G36" s="14" t="s">
        <v>42</v>
      </c>
      <c r="H36" s="14" t="str" cm="1">
        <f t="array" ref="H36">_xlfn.SWITCH(Table1[[#This Row],[Marital_Status_mod]],"Together","Couple","Married","Couple","Divorced","Single","Single","Single","Widow","Single","Other")</f>
        <v>Couple</v>
      </c>
      <c r="I36" s="4">
        <v>92163</v>
      </c>
      <c r="J36" s="41" t="str">
        <f t="shared" si="4"/>
        <v>$90 - $100K</v>
      </c>
      <c r="K36">
        <v>0</v>
      </c>
      <c r="L36">
        <v>0</v>
      </c>
      <c r="M36">
        <f>Table1[[#This Row],[Teenhome]]+Table1[[#This Row],[Kidhome]]</f>
        <v>0</v>
      </c>
      <c r="N36" s="1">
        <v>41255</v>
      </c>
      <c r="O36" s="16">
        <f>(Table1[[#This Row],[DataSetDate]]-Table1[[#This Row],[Dt_Customer]])/365</f>
        <v>8.1561643835616433</v>
      </c>
      <c r="P36" s="15">
        <v>44232</v>
      </c>
      <c r="Q36">
        <v>25</v>
      </c>
      <c r="R36" s="4">
        <v>817</v>
      </c>
      <c r="S36" s="4">
        <v>183</v>
      </c>
      <c r="T36" s="4">
        <v>797</v>
      </c>
      <c r="U36" s="4">
        <v>106</v>
      </c>
      <c r="V36" s="4">
        <v>163</v>
      </c>
      <c r="W36" s="4">
        <v>20</v>
      </c>
      <c r="X36">
        <v>0</v>
      </c>
      <c r="Y36">
        <v>5</v>
      </c>
      <c r="Z36" t="str">
        <f t="shared" si="5"/>
        <v>Medium</v>
      </c>
      <c r="AA36" s="14">
        <f t="shared" ca="1" si="2"/>
        <v>4.808192036589543</v>
      </c>
      <c r="AB36">
        <v>11</v>
      </c>
      <c r="AC36">
        <v>5</v>
      </c>
      <c r="AD36" s="14">
        <f t="shared" ca="1" si="3"/>
        <v>4.6199157626842711</v>
      </c>
      <c r="AE36">
        <v>2</v>
      </c>
      <c r="AF36">
        <v>1</v>
      </c>
      <c r="AG36">
        <v>0</v>
      </c>
      <c r="AH36">
        <v>0</v>
      </c>
      <c r="AI36">
        <v>0</v>
      </c>
      <c r="AJ36">
        <v>1</v>
      </c>
      <c r="AK36">
        <v>1</v>
      </c>
      <c r="AL36">
        <v>0</v>
      </c>
      <c r="AM36" t="s">
        <v>41</v>
      </c>
    </row>
    <row r="37" spans="1:39" hidden="1" x14ac:dyDescent="0.3">
      <c r="A37">
        <v>6303</v>
      </c>
      <c r="B37">
        <v>1986</v>
      </c>
      <c r="C37" s="14">
        <f>2021-Table1[[#This Row],[Year_Birth]]</f>
        <v>35</v>
      </c>
      <c r="D37" t="s">
        <v>39</v>
      </c>
      <c r="E37" s="14" t="str" cm="1">
        <f t="array" ref="E37">_xlfn.SWITCH(Table1[[#This Row],[Education]],"Graduation","Bachelor’s","Basic","High School","2n Cycle","Master’s","Master","Master’s","PhD","PhD","Other")</f>
        <v>PhD</v>
      </c>
      <c r="F37" t="s">
        <v>40</v>
      </c>
      <c r="G37" s="14" t="s">
        <v>40</v>
      </c>
      <c r="H37" s="14" t="str" cm="1">
        <f t="array" ref="H37">_xlfn.SWITCH(Table1[[#This Row],[Marital_Status_mod]],"Together","Couple","Married","Couple","Divorced","Single","Single","Single","Widow","Single","Other")</f>
        <v>Couple</v>
      </c>
      <c r="I37" s="4">
        <v>91820</v>
      </c>
      <c r="J37" s="41" t="str">
        <f t="shared" si="4"/>
        <v>$90 - $100K</v>
      </c>
      <c r="K37">
        <v>0</v>
      </c>
      <c r="L37">
        <v>0</v>
      </c>
      <c r="M37">
        <f>Table1[[#This Row],[Teenhome]]+Table1[[#This Row],[Kidhome]]</f>
        <v>0</v>
      </c>
      <c r="N37" s="1">
        <v>41601</v>
      </c>
      <c r="O37" s="16">
        <f>(Table1[[#This Row],[DataSetDate]]-Table1[[#This Row],[Dt_Customer]])/365</f>
        <v>7.2082191780821914</v>
      </c>
      <c r="P37" s="15">
        <v>44232</v>
      </c>
      <c r="Q37">
        <v>72</v>
      </c>
      <c r="R37" s="4">
        <v>410</v>
      </c>
      <c r="S37" s="4">
        <v>73</v>
      </c>
      <c r="T37" s="4">
        <v>747</v>
      </c>
      <c r="U37" s="4">
        <v>76</v>
      </c>
      <c r="V37" s="4">
        <v>161</v>
      </c>
      <c r="W37" s="4">
        <v>30</v>
      </c>
      <c r="X37">
        <v>0</v>
      </c>
      <c r="Y37">
        <v>5</v>
      </c>
      <c r="Z37" t="str">
        <f t="shared" si="5"/>
        <v>Medium</v>
      </c>
      <c r="AA37" s="14">
        <f t="shared" ca="1" si="2"/>
        <v>4.9774356506250887</v>
      </c>
      <c r="AB37">
        <v>5</v>
      </c>
      <c r="AC37">
        <v>12</v>
      </c>
      <c r="AD37" s="14">
        <f t="shared" ca="1" si="3"/>
        <v>11.951308499605878</v>
      </c>
      <c r="AE37">
        <v>1</v>
      </c>
      <c r="AF37">
        <v>0</v>
      </c>
      <c r="AG37">
        <v>0</v>
      </c>
      <c r="AH37">
        <v>0</v>
      </c>
      <c r="AI37">
        <v>0</v>
      </c>
      <c r="AJ37">
        <v>0</v>
      </c>
      <c r="AK37">
        <v>0</v>
      </c>
      <c r="AL37">
        <v>0</v>
      </c>
      <c r="AM37" t="s">
        <v>48</v>
      </c>
    </row>
    <row r="38" spans="1:39" hidden="1" x14ac:dyDescent="0.3">
      <c r="A38">
        <v>6248</v>
      </c>
      <c r="B38">
        <v>1947</v>
      </c>
      <c r="C38" s="14">
        <f>2021-Table1[[#This Row],[Year_Birth]]</f>
        <v>74</v>
      </c>
      <c r="D38" t="s">
        <v>44</v>
      </c>
      <c r="E38" s="14" t="str" cm="1">
        <f t="array" ref="E38">_xlfn.SWITCH(Table1[[#This Row],[Education]],"Graduation","Bachelor’s","Basic","High School","2n Cycle","Master’s","Master","Master’s","PhD","PhD","Other")</f>
        <v>Master’s</v>
      </c>
      <c r="F38" t="s">
        <v>50</v>
      </c>
      <c r="G38" s="14" t="s">
        <v>50</v>
      </c>
      <c r="H38" s="14" t="str" cm="1">
        <f t="array" ref="H38">_xlfn.SWITCH(Table1[[#This Row],[Marital_Status_mod]],"Together","Couple","Married","Couple","Divorced","Single","Single","Single","Widow","Single","Other")</f>
        <v>Single</v>
      </c>
      <c r="I38" s="4">
        <v>91712</v>
      </c>
      <c r="J38" s="41" t="str">
        <f t="shared" si="4"/>
        <v>$90 - $100K</v>
      </c>
      <c r="K38">
        <v>0</v>
      </c>
      <c r="L38">
        <v>0</v>
      </c>
      <c r="M38">
        <f>Table1[[#This Row],[Teenhome]]+Table1[[#This Row],[Kidhome]]</f>
        <v>0</v>
      </c>
      <c r="N38" s="1">
        <v>41564</v>
      </c>
      <c r="O38" s="16">
        <f>(Table1[[#This Row],[DataSetDate]]-Table1[[#This Row],[Dt_Customer]])/365</f>
        <v>7.3095890410958901</v>
      </c>
      <c r="P38" s="15">
        <v>44232</v>
      </c>
      <c r="Q38">
        <v>47</v>
      </c>
      <c r="R38" s="4">
        <v>1276</v>
      </c>
      <c r="S38" s="4">
        <v>24</v>
      </c>
      <c r="T38" s="4">
        <v>746</v>
      </c>
      <c r="U38" s="4">
        <v>94</v>
      </c>
      <c r="V38" s="4">
        <v>29</v>
      </c>
      <c r="W38" s="4">
        <v>48</v>
      </c>
      <c r="X38">
        <v>0</v>
      </c>
      <c r="Y38">
        <v>9</v>
      </c>
      <c r="Z38" t="str">
        <f t="shared" si="5"/>
        <v>High</v>
      </c>
      <c r="AA38" s="14">
        <f t="shared" ca="1" si="2"/>
        <v>9.2156091786921959</v>
      </c>
      <c r="AB38">
        <v>7</v>
      </c>
      <c r="AC38">
        <v>11</v>
      </c>
      <c r="AD38" s="14">
        <f t="shared" ca="1" si="3"/>
        <v>11.013345403625083</v>
      </c>
      <c r="AE38">
        <v>3</v>
      </c>
      <c r="AF38">
        <v>0</v>
      </c>
      <c r="AG38">
        <v>0</v>
      </c>
      <c r="AH38">
        <v>0</v>
      </c>
      <c r="AI38">
        <v>0</v>
      </c>
      <c r="AJ38">
        <v>1</v>
      </c>
      <c r="AK38">
        <v>1</v>
      </c>
      <c r="AL38">
        <v>0</v>
      </c>
      <c r="AM38" t="s">
        <v>41</v>
      </c>
    </row>
    <row r="39" spans="1:39" hidden="1" x14ac:dyDescent="0.3">
      <c r="A39">
        <v>9220</v>
      </c>
      <c r="B39">
        <v>1971</v>
      </c>
      <c r="C39" s="14">
        <f>2021-Table1[[#This Row],[Year_Birth]]</f>
        <v>50</v>
      </c>
      <c r="D39" t="s">
        <v>46</v>
      </c>
      <c r="E39" s="14" t="str" cm="1">
        <f t="array" ref="E39">_xlfn.SWITCH(Table1[[#This Row],[Education]],"Graduation","Bachelor’s","Basic","High School","2n Cycle","Master’s","Master","Master’s","PhD","PhD","Other")</f>
        <v>Bachelor’s</v>
      </c>
      <c r="F39" t="s">
        <v>50</v>
      </c>
      <c r="G39" s="14" t="s">
        <v>50</v>
      </c>
      <c r="H39" s="14" t="str" cm="1">
        <f t="array" ref="H39">_xlfn.SWITCH(Table1[[#This Row],[Marital_Status_mod]],"Together","Couple","Married","Couple","Divorced","Single","Single","Single","Widow","Single","Other")</f>
        <v>Single</v>
      </c>
      <c r="I39" s="4">
        <v>91700</v>
      </c>
      <c r="J39" s="41" t="str">
        <f t="shared" si="4"/>
        <v>$90 - $100K</v>
      </c>
      <c r="K39">
        <v>0</v>
      </c>
      <c r="L39">
        <v>0</v>
      </c>
      <c r="M39">
        <f>Table1[[#This Row],[Teenhome]]+Table1[[#This Row],[Kidhome]]</f>
        <v>0</v>
      </c>
      <c r="N39" s="1">
        <v>41291</v>
      </c>
      <c r="O39" s="16">
        <f>(Table1[[#This Row],[DataSetDate]]-Table1[[#This Row],[Dt_Customer]])/365</f>
        <v>8.0575342465753419</v>
      </c>
      <c r="P39" s="15">
        <v>44232</v>
      </c>
      <c r="Q39">
        <v>58</v>
      </c>
      <c r="R39" s="4">
        <v>576</v>
      </c>
      <c r="S39" s="4">
        <v>172</v>
      </c>
      <c r="T39" s="4">
        <v>961</v>
      </c>
      <c r="U39" s="4">
        <v>125</v>
      </c>
      <c r="V39" s="4">
        <v>115</v>
      </c>
      <c r="W39" s="4">
        <v>19</v>
      </c>
      <c r="X39">
        <v>1</v>
      </c>
      <c r="Y39">
        <v>8</v>
      </c>
      <c r="Z39" t="str">
        <f t="shared" si="5"/>
        <v>High</v>
      </c>
      <c r="AA39" s="14">
        <f t="shared" ca="1" si="2"/>
        <v>8.385815984624136</v>
      </c>
      <c r="AB39">
        <v>6</v>
      </c>
      <c r="AC39">
        <v>5</v>
      </c>
      <c r="AD39" s="14">
        <f t="shared" ca="1" si="3"/>
        <v>5.2763297471662707</v>
      </c>
      <c r="AE39">
        <v>3</v>
      </c>
      <c r="AF39">
        <v>0</v>
      </c>
      <c r="AG39">
        <v>0</v>
      </c>
      <c r="AH39">
        <v>0</v>
      </c>
      <c r="AI39">
        <v>0</v>
      </c>
      <c r="AJ39">
        <v>0</v>
      </c>
      <c r="AK39">
        <v>1</v>
      </c>
      <c r="AL39">
        <v>0</v>
      </c>
      <c r="AM39" t="s">
        <v>41</v>
      </c>
    </row>
    <row r="40" spans="1:39" hidden="1" x14ac:dyDescent="0.3">
      <c r="A40">
        <v>3138</v>
      </c>
      <c r="B40">
        <v>1956</v>
      </c>
      <c r="C40" s="14">
        <f>2021-Table1[[#This Row],[Year_Birth]]</f>
        <v>65</v>
      </c>
      <c r="D40" t="s">
        <v>46</v>
      </c>
      <c r="E40" s="14" t="str" cm="1">
        <f t="array" ref="E40">_xlfn.SWITCH(Table1[[#This Row],[Education]],"Graduation","Bachelor’s","Basic","High School","2n Cycle","Master’s","Master","Master’s","PhD","PhD","Other")</f>
        <v>Bachelor’s</v>
      </c>
      <c r="F40" t="s">
        <v>50</v>
      </c>
      <c r="G40" s="14" t="s">
        <v>50</v>
      </c>
      <c r="H40" s="14" t="str" cm="1">
        <f t="array" ref="H40">_xlfn.SWITCH(Table1[[#This Row],[Marital_Status_mod]],"Together","Couple","Married","Couple","Divorced","Single","Single","Single","Widow","Single","Other")</f>
        <v>Single</v>
      </c>
      <c r="I40" s="4">
        <v>91249</v>
      </c>
      <c r="J40" s="41" t="str">
        <f t="shared" si="4"/>
        <v>$90 - $100K</v>
      </c>
      <c r="K40">
        <v>0</v>
      </c>
      <c r="L40">
        <v>0</v>
      </c>
      <c r="M40">
        <f>Table1[[#This Row],[Teenhome]]+Table1[[#This Row],[Kidhome]]</f>
        <v>0</v>
      </c>
      <c r="N40" s="1">
        <v>41202</v>
      </c>
      <c r="O40" s="16">
        <f>(Table1[[#This Row],[DataSetDate]]-Table1[[#This Row],[Dt_Customer]])/365</f>
        <v>8.3013698630136989</v>
      </c>
      <c r="P40" s="15">
        <v>44232</v>
      </c>
      <c r="Q40">
        <v>84</v>
      </c>
      <c r="R40" s="4">
        <v>1324</v>
      </c>
      <c r="S40" s="4">
        <v>27</v>
      </c>
      <c r="T40" s="4">
        <v>119</v>
      </c>
      <c r="U40" s="4">
        <v>71</v>
      </c>
      <c r="V40" s="4">
        <v>108</v>
      </c>
      <c r="W40" s="4">
        <v>27</v>
      </c>
      <c r="X40">
        <v>0</v>
      </c>
      <c r="Y40">
        <v>7</v>
      </c>
      <c r="Z40" t="str">
        <f t="shared" si="5"/>
        <v>High</v>
      </c>
      <c r="AA40" s="14">
        <f t="shared" ca="1" si="2"/>
        <v>6.6812339309414561</v>
      </c>
      <c r="AB40">
        <v>9</v>
      </c>
      <c r="AC40">
        <v>6</v>
      </c>
      <c r="AD40" s="14">
        <f t="shared" ca="1" si="3"/>
        <v>5.8232108121526327</v>
      </c>
      <c r="AE40">
        <v>4</v>
      </c>
      <c r="AF40">
        <v>1</v>
      </c>
      <c r="AG40">
        <v>1</v>
      </c>
      <c r="AH40">
        <v>0</v>
      </c>
      <c r="AI40">
        <v>1</v>
      </c>
      <c r="AJ40">
        <v>1</v>
      </c>
      <c r="AK40">
        <v>1</v>
      </c>
      <c r="AL40">
        <v>0</v>
      </c>
      <c r="AM40" t="s">
        <v>41</v>
      </c>
    </row>
    <row r="41" spans="1:39" hidden="1" x14ac:dyDescent="0.3">
      <c r="A41">
        <v>3520</v>
      </c>
      <c r="B41">
        <v>1990</v>
      </c>
      <c r="C41" s="14">
        <f>2021-Table1[[#This Row],[Year_Birth]]</f>
        <v>31</v>
      </c>
      <c r="D41" t="s">
        <v>44</v>
      </c>
      <c r="E41" s="14" t="str" cm="1">
        <f t="array" ref="E41">_xlfn.SWITCH(Table1[[#This Row],[Education]],"Graduation","Bachelor’s","Basic","High School","2n Cycle","Master’s","Master","Master’s","PhD","PhD","Other")</f>
        <v>Master’s</v>
      </c>
      <c r="F41" t="s">
        <v>50</v>
      </c>
      <c r="G41" s="14" t="s">
        <v>50</v>
      </c>
      <c r="H41" s="14" t="str" cm="1">
        <f t="array" ref="H41">_xlfn.SWITCH(Table1[[#This Row],[Marital_Status_mod]],"Together","Couple","Married","Couple","Divorced","Single","Single","Single","Widow","Single","Other")</f>
        <v>Single</v>
      </c>
      <c r="I41" s="4">
        <v>91172</v>
      </c>
      <c r="J41" s="41" t="str">
        <f t="shared" si="4"/>
        <v>$90 - $100K</v>
      </c>
      <c r="K41">
        <v>0</v>
      </c>
      <c r="L41">
        <v>0</v>
      </c>
      <c r="M41">
        <f>Table1[[#This Row],[Teenhome]]+Table1[[#This Row],[Kidhome]]</f>
        <v>0</v>
      </c>
      <c r="N41" s="1">
        <v>41360</v>
      </c>
      <c r="O41" s="16">
        <f>(Table1[[#This Row],[DataSetDate]]-Table1[[#This Row],[Dt_Customer]])/365</f>
        <v>7.8684931506849312</v>
      </c>
      <c r="P41" s="15">
        <v>44232</v>
      </c>
      <c r="Q41">
        <v>94</v>
      </c>
      <c r="R41" s="4">
        <v>162</v>
      </c>
      <c r="S41" s="4">
        <v>28</v>
      </c>
      <c r="T41" s="4">
        <v>818</v>
      </c>
      <c r="U41" s="4">
        <v>0</v>
      </c>
      <c r="V41" s="4">
        <v>28</v>
      </c>
      <c r="W41" s="4">
        <v>56</v>
      </c>
      <c r="X41">
        <v>0</v>
      </c>
      <c r="Y41">
        <v>4</v>
      </c>
      <c r="Z41" t="str">
        <f t="shared" si="5"/>
        <v>Medium</v>
      </c>
      <c r="AA41" s="14">
        <f t="shared" ca="1" si="2"/>
        <v>3.6050468364433894</v>
      </c>
      <c r="AB41">
        <v>3</v>
      </c>
      <c r="AC41">
        <v>7</v>
      </c>
      <c r="AD41" s="14">
        <f t="shared" ca="1" si="3"/>
        <v>6.7795084483682864</v>
      </c>
      <c r="AE41">
        <v>3</v>
      </c>
      <c r="AF41">
        <v>1</v>
      </c>
      <c r="AG41">
        <v>1</v>
      </c>
      <c r="AH41">
        <v>1</v>
      </c>
      <c r="AI41">
        <v>0</v>
      </c>
      <c r="AJ41">
        <v>1</v>
      </c>
      <c r="AK41">
        <v>1</v>
      </c>
      <c r="AL41">
        <v>0</v>
      </c>
      <c r="AM41" t="s">
        <v>48</v>
      </c>
    </row>
    <row r="42" spans="1:39" hidden="1" x14ac:dyDescent="0.3">
      <c r="A42">
        <v>4216</v>
      </c>
      <c r="B42">
        <v>1981</v>
      </c>
      <c r="C42" s="14">
        <f>2021-Table1[[#This Row],[Year_Birth]]</f>
        <v>40</v>
      </c>
      <c r="D42" t="s">
        <v>46</v>
      </c>
      <c r="E42" s="14" t="str" cm="1">
        <f t="array" ref="E42">_xlfn.SWITCH(Table1[[#This Row],[Education]],"Graduation","Bachelor’s","Basic","High School","2n Cycle","Master’s","Master","Master’s","PhD","PhD","Other")</f>
        <v>Bachelor’s</v>
      </c>
      <c r="F42" t="s">
        <v>50</v>
      </c>
      <c r="G42" s="14" t="s">
        <v>50</v>
      </c>
      <c r="H42" s="14" t="str" cm="1">
        <f t="array" ref="H42">_xlfn.SWITCH(Table1[[#This Row],[Marital_Status_mod]],"Together","Couple","Married","Couple","Divorced","Single","Single","Single","Widow","Single","Other")</f>
        <v>Single</v>
      </c>
      <c r="I42" s="4">
        <v>91065</v>
      </c>
      <c r="J42" s="41" t="str">
        <f t="shared" si="4"/>
        <v>$90 - $100K</v>
      </c>
      <c r="K42">
        <v>0</v>
      </c>
      <c r="L42">
        <v>0</v>
      </c>
      <c r="M42">
        <f>Table1[[#This Row],[Teenhome]]+Table1[[#This Row],[Kidhome]]</f>
        <v>0</v>
      </c>
      <c r="N42" s="1">
        <v>41327</v>
      </c>
      <c r="O42" s="16">
        <f>(Table1[[#This Row],[DataSetDate]]-Table1[[#This Row],[Dt_Customer]])/365</f>
        <v>7.9589041095890414</v>
      </c>
      <c r="P42" s="15">
        <v>44232</v>
      </c>
      <c r="Q42">
        <v>33</v>
      </c>
      <c r="R42" s="4">
        <v>822</v>
      </c>
      <c r="S42" s="4">
        <v>114</v>
      </c>
      <c r="T42" s="4">
        <v>108</v>
      </c>
      <c r="U42" s="4">
        <v>179</v>
      </c>
      <c r="V42" s="4">
        <v>137</v>
      </c>
      <c r="W42" s="4">
        <v>114</v>
      </c>
      <c r="X42">
        <v>1</v>
      </c>
      <c r="Y42">
        <v>7</v>
      </c>
      <c r="Z42" t="str">
        <f t="shared" si="5"/>
        <v>High</v>
      </c>
      <c r="AA42" s="14">
        <f t="shared" ca="1" si="2"/>
        <v>7.3930233831125189</v>
      </c>
      <c r="AB42">
        <v>9</v>
      </c>
      <c r="AC42">
        <v>9</v>
      </c>
      <c r="AD42" s="14">
        <f t="shared" ca="1" si="3"/>
        <v>9.1300025667151115</v>
      </c>
      <c r="AE42">
        <v>3</v>
      </c>
      <c r="AF42">
        <v>1</v>
      </c>
      <c r="AG42">
        <v>0</v>
      </c>
      <c r="AH42">
        <v>0</v>
      </c>
      <c r="AI42">
        <v>0</v>
      </c>
      <c r="AJ42">
        <v>1</v>
      </c>
      <c r="AK42">
        <v>1</v>
      </c>
      <c r="AL42">
        <v>0</v>
      </c>
      <c r="AM42" t="s">
        <v>41</v>
      </c>
    </row>
    <row r="43" spans="1:39" hidden="1" x14ac:dyDescent="0.3">
      <c r="A43">
        <v>5558</v>
      </c>
      <c r="B43">
        <v>1954</v>
      </c>
      <c r="C43" s="14">
        <f>2021-Table1[[#This Row],[Year_Birth]]</f>
        <v>67</v>
      </c>
      <c r="D43" t="s">
        <v>39</v>
      </c>
      <c r="E43" s="14" t="str" cm="1">
        <f t="array" ref="E43">_xlfn.SWITCH(Table1[[#This Row],[Education]],"Graduation","Bachelor’s","Basic","High School","2n Cycle","Master’s","Master","Master’s","PhD","PhD","Other")</f>
        <v>PhD</v>
      </c>
      <c r="F43" t="s">
        <v>50</v>
      </c>
      <c r="G43" s="14" t="s">
        <v>50</v>
      </c>
      <c r="H43" s="14" t="str" cm="1">
        <f t="array" ref="H43">_xlfn.SWITCH(Table1[[#This Row],[Marital_Status_mod]],"Together","Couple","Married","Couple","Divorced","Single","Single","Single","Widow","Single","Other")</f>
        <v>Single</v>
      </c>
      <c r="I43" s="4">
        <v>90933</v>
      </c>
      <c r="J43" s="41" t="str">
        <f t="shared" si="4"/>
        <v>$90 - $100K</v>
      </c>
      <c r="K43">
        <v>0</v>
      </c>
      <c r="L43">
        <v>0</v>
      </c>
      <c r="M43">
        <f>Table1[[#This Row],[Teenhome]]+Table1[[#This Row],[Kidhome]]</f>
        <v>0</v>
      </c>
      <c r="N43" s="1">
        <v>41729</v>
      </c>
      <c r="O43" s="16">
        <f>(Table1[[#This Row],[DataSetDate]]-Table1[[#This Row],[Dt_Customer]])/365</f>
        <v>6.8575342465753426</v>
      </c>
      <c r="P43" s="15">
        <v>44232</v>
      </c>
      <c r="Q43">
        <v>90</v>
      </c>
      <c r="R43" s="4">
        <v>1020</v>
      </c>
      <c r="S43" s="4">
        <v>31</v>
      </c>
      <c r="T43" s="4">
        <v>430</v>
      </c>
      <c r="U43" s="4">
        <v>62</v>
      </c>
      <c r="V43" s="4">
        <v>63</v>
      </c>
      <c r="W43" s="4">
        <v>79</v>
      </c>
      <c r="X43">
        <v>1</v>
      </c>
      <c r="Y43">
        <v>4</v>
      </c>
      <c r="Z43" t="str">
        <f t="shared" si="5"/>
        <v>Medium</v>
      </c>
      <c r="AA43" s="14">
        <f t="shared" ca="1" si="2"/>
        <v>4.0894846521348587</v>
      </c>
      <c r="AB43">
        <v>6</v>
      </c>
      <c r="AC43">
        <v>4</v>
      </c>
      <c r="AD43" s="14">
        <f t="shared" ca="1" si="3"/>
        <v>3.9134329647568893</v>
      </c>
      <c r="AE43">
        <v>1</v>
      </c>
      <c r="AF43">
        <v>0</v>
      </c>
      <c r="AG43">
        <v>0</v>
      </c>
      <c r="AH43">
        <v>0</v>
      </c>
      <c r="AI43">
        <v>0</v>
      </c>
      <c r="AJ43">
        <v>1</v>
      </c>
      <c r="AK43">
        <v>0</v>
      </c>
      <c r="AL43">
        <v>0</v>
      </c>
      <c r="AM43" t="s">
        <v>41</v>
      </c>
    </row>
    <row r="44" spans="1:39" hidden="1" x14ac:dyDescent="0.3">
      <c r="A44">
        <v>5147</v>
      </c>
      <c r="B44">
        <v>1948</v>
      </c>
      <c r="C44" s="14">
        <f>2021-Table1[[#This Row],[Year_Birth]]</f>
        <v>73</v>
      </c>
      <c r="D44" t="s">
        <v>46</v>
      </c>
      <c r="E44" s="14" t="str" cm="1">
        <f t="array" ref="E44">_xlfn.SWITCH(Table1[[#This Row],[Education]],"Graduation","Bachelor’s","Basic","High School","2n Cycle","Master’s","Master","Master’s","PhD","PhD","Other")</f>
        <v>Bachelor’s</v>
      </c>
      <c r="F44" t="s">
        <v>50</v>
      </c>
      <c r="G44" s="14" t="s">
        <v>50</v>
      </c>
      <c r="H44" s="14" t="str" cm="1">
        <f t="array" ref="H44">_xlfn.SWITCH(Table1[[#This Row],[Marital_Status_mod]],"Together","Couple","Married","Couple","Divorced","Single","Single","Single","Widow","Single","Other")</f>
        <v>Single</v>
      </c>
      <c r="I44" s="4">
        <v>90842</v>
      </c>
      <c r="J44" s="41" t="str">
        <f t="shared" si="4"/>
        <v>$90 - $100K</v>
      </c>
      <c r="K44">
        <v>0</v>
      </c>
      <c r="L44">
        <v>0</v>
      </c>
      <c r="M44">
        <f>Table1[[#This Row],[Teenhome]]+Table1[[#This Row],[Kidhome]]</f>
        <v>0</v>
      </c>
      <c r="N44" s="1">
        <v>41484</v>
      </c>
      <c r="O44" s="16">
        <f>(Table1[[#This Row],[DataSetDate]]-Table1[[#This Row],[Dt_Customer]])/365</f>
        <v>7.5287671232876709</v>
      </c>
      <c r="P44" s="15">
        <v>44232</v>
      </c>
      <c r="Q44">
        <v>57</v>
      </c>
      <c r="R44" s="4">
        <v>774</v>
      </c>
      <c r="S44" s="4">
        <v>70</v>
      </c>
      <c r="T44" s="4">
        <v>118</v>
      </c>
      <c r="U44" s="4">
        <v>182</v>
      </c>
      <c r="V44" s="4">
        <v>187</v>
      </c>
      <c r="W44" s="4">
        <v>93</v>
      </c>
      <c r="X44">
        <v>1</v>
      </c>
      <c r="Y44">
        <v>4</v>
      </c>
      <c r="Z44" t="str">
        <f t="shared" si="5"/>
        <v>Medium</v>
      </c>
      <c r="AA44" s="14">
        <f t="shared" ca="1" si="2"/>
        <v>3.7033306197718683</v>
      </c>
      <c r="AB44">
        <v>9</v>
      </c>
      <c r="AC44">
        <v>13</v>
      </c>
      <c r="AD44" s="14">
        <f t="shared" ca="1" si="3"/>
        <v>13.11021452662933</v>
      </c>
      <c r="AE44">
        <v>1</v>
      </c>
      <c r="AF44">
        <v>0</v>
      </c>
      <c r="AG44">
        <v>0</v>
      </c>
      <c r="AH44">
        <v>0</v>
      </c>
      <c r="AI44">
        <v>0</v>
      </c>
      <c r="AJ44">
        <v>0</v>
      </c>
      <c r="AK44">
        <v>0</v>
      </c>
      <c r="AL44">
        <v>0</v>
      </c>
      <c r="AM44" t="s">
        <v>41</v>
      </c>
    </row>
    <row r="45" spans="1:39" hidden="1" x14ac:dyDescent="0.3">
      <c r="A45">
        <v>1592</v>
      </c>
      <c r="B45">
        <v>1970</v>
      </c>
      <c r="C45" s="14">
        <f>2021-Table1[[#This Row],[Year_Birth]]</f>
        <v>51</v>
      </c>
      <c r="D45" t="s">
        <v>46</v>
      </c>
      <c r="E45" s="14" t="str" cm="1">
        <f t="array" ref="E45">_xlfn.SWITCH(Table1[[#This Row],[Education]],"Graduation","Bachelor’s","Basic","High School","2n Cycle","Master’s","Master","Master’s","PhD","PhD","Other")</f>
        <v>Bachelor’s</v>
      </c>
      <c r="F45" t="s">
        <v>42</v>
      </c>
      <c r="G45" s="14" t="s">
        <v>42</v>
      </c>
      <c r="H45" s="14" t="str" cm="1">
        <f t="array" ref="H45">_xlfn.SWITCH(Table1[[#This Row],[Marital_Status_mod]],"Together","Couple","Married","Couple","Divorced","Single","Single","Single","Widow","Single","Other")</f>
        <v>Couple</v>
      </c>
      <c r="I45" s="4">
        <v>90765</v>
      </c>
      <c r="J45" s="41" t="str">
        <f t="shared" si="4"/>
        <v>$90 - $100K</v>
      </c>
      <c r="K45">
        <v>0</v>
      </c>
      <c r="L45">
        <v>0</v>
      </c>
      <c r="M45">
        <f>Table1[[#This Row],[Teenhome]]+Table1[[#This Row],[Kidhome]]</f>
        <v>0</v>
      </c>
      <c r="N45" s="1">
        <v>41663</v>
      </c>
      <c r="O45" s="16">
        <f>(Table1[[#This Row],[DataSetDate]]-Table1[[#This Row],[Dt_Customer]])/365</f>
        <v>7.0383561643835613</v>
      </c>
      <c r="P45" s="15">
        <v>44232</v>
      </c>
      <c r="Q45">
        <v>25</v>
      </c>
      <c r="R45" s="4">
        <v>547</v>
      </c>
      <c r="S45" s="4">
        <v>99</v>
      </c>
      <c r="T45" s="4">
        <v>812</v>
      </c>
      <c r="U45" s="4">
        <v>151</v>
      </c>
      <c r="V45" s="4">
        <v>82</v>
      </c>
      <c r="W45" s="4">
        <v>33</v>
      </c>
      <c r="X45">
        <v>0</v>
      </c>
      <c r="Y45">
        <v>4</v>
      </c>
      <c r="Z45" t="str">
        <f t="shared" si="5"/>
        <v>Medium</v>
      </c>
      <c r="AA45" s="14">
        <f t="shared" ca="1" si="2"/>
        <v>3.6930666456243824</v>
      </c>
      <c r="AB45">
        <v>6</v>
      </c>
      <c r="AC45">
        <v>5</v>
      </c>
      <c r="AD45" s="14">
        <f t="shared" ca="1" si="3"/>
        <v>4.8352454514654273</v>
      </c>
      <c r="AE45">
        <v>1</v>
      </c>
      <c r="AF45">
        <v>1</v>
      </c>
      <c r="AG45">
        <v>0</v>
      </c>
      <c r="AH45">
        <v>0</v>
      </c>
      <c r="AI45">
        <v>0</v>
      </c>
      <c r="AJ45">
        <v>1</v>
      </c>
      <c r="AK45">
        <v>0</v>
      </c>
      <c r="AL45">
        <v>0</v>
      </c>
      <c r="AM45" t="s">
        <v>48</v>
      </c>
    </row>
    <row r="46" spans="1:39" hidden="1" x14ac:dyDescent="0.3">
      <c r="A46">
        <v>3979</v>
      </c>
      <c r="B46">
        <v>1983</v>
      </c>
      <c r="C46" s="14">
        <f>2021-Table1[[#This Row],[Year_Birth]]</f>
        <v>38</v>
      </c>
      <c r="D46" t="s">
        <v>39</v>
      </c>
      <c r="E46" s="14" t="str" cm="1">
        <f t="array" ref="E46">_xlfn.SWITCH(Table1[[#This Row],[Education]],"Graduation","Bachelor’s","Basic","High School","2n Cycle","Master’s","Master","Master’s","PhD","PhD","Other")</f>
        <v>PhD</v>
      </c>
      <c r="F46" t="s">
        <v>49</v>
      </c>
      <c r="G46" s="14" t="s">
        <v>49</v>
      </c>
      <c r="H46" s="14" t="str" cm="1">
        <f t="array" ref="H46">_xlfn.SWITCH(Table1[[#This Row],[Marital_Status_mod]],"Together","Couple","Married","Couple","Divorced","Single","Single","Single","Widow","Single","Other")</f>
        <v>Single</v>
      </c>
      <c r="I46" s="4">
        <v>90687</v>
      </c>
      <c r="J46" s="41" t="str">
        <f t="shared" si="4"/>
        <v>$90 - $100K</v>
      </c>
      <c r="K46">
        <v>0</v>
      </c>
      <c r="L46">
        <v>0</v>
      </c>
      <c r="M46">
        <f>Table1[[#This Row],[Teenhome]]+Table1[[#This Row],[Kidhome]]</f>
        <v>0</v>
      </c>
      <c r="N46" s="1">
        <v>41416</v>
      </c>
      <c r="O46" s="16">
        <f>(Table1[[#This Row],[DataSetDate]]-Table1[[#This Row],[Dt_Customer]])/365</f>
        <v>7.7150684931506852</v>
      </c>
      <c r="P46" s="15">
        <v>44232</v>
      </c>
      <c r="Q46">
        <v>98</v>
      </c>
      <c r="R46" s="4">
        <v>982</v>
      </c>
      <c r="S46" s="4">
        <v>17</v>
      </c>
      <c r="T46" s="4">
        <v>672</v>
      </c>
      <c r="U46" s="4">
        <v>23</v>
      </c>
      <c r="V46" s="4">
        <v>34</v>
      </c>
      <c r="W46" s="4">
        <v>51</v>
      </c>
      <c r="X46">
        <v>1</v>
      </c>
      <c r="Y46">
        <v>6</v>
      </c>
      <c r="Z46" t="str">
        <f t="shared" si="5"/>
        <v>Medium</v>
      </c>
      <c r="AA46" s="14">
        <f t="shared" ca="1" si="2"/>
        <v>5.6262796319064776</v>
      </c>
      <c r="AB46">
        <v>2</v>
      </c>
      <c r="AC46">
        <v>8</v>
      </c>
      <c r="AD46" s="14">
        <f t="shared" ca="1" si="3"/>
        <v>7.6094471414937326</v>
      </c>
      <c r="AE46">
        <v>2</v>
      </c>
      <c r="AF46">
        <v>0</v>
      </c>
      <c r="AG46">
        <v>0</v>
      </c>
      <c r="AH46">
        <v>0</v>
      </c>
      <c r="AI46">
        <v>0</v>
      </c>
      <c r="AJ46">
        <v>1</v>
      </c>
      <c r="AK46">
        <v>1</v>
      </c>
      <c r="AL46">
        <v>0</v>
      </c>
      <c r="AM46" t="s">
        <v>41</v>
      </c>
    </row>
    <row r="47" spans="1:39" hidden="1" x14ac:dyDescent="0.3">
      <c r="A47">
        <v>5735</v>
      </c>
      <c r="B47">
        <v>1991</v>
      </c>
      <c r="C47" s="14">
        <f>2021-Table1[[#This Row],[Year_Birth]]</f>
        <v>30</v>
      </c>
      <c r="D47" t="s">
        <v>44</v>
      </c>
      <c r="E47" s="14" t="str" cm="1">
        <f t="array" ref="E47">_xlfn.SWITCH(Table1[[#This Row],[Education]],"Graduation","Bachelor’s","Basic","High School","2n Cycle","Master’s","Master","Master’s","PhD","PhD","Other")</f>
        <v>Master’s</v>
      </c>
      <c r="F47" t="s">
        <v>50</v>
      </c>
      <c r="G47" s="14" t="s">
        <v>50</v>
      </c>
      <c r="H47" s="14" t="str" cm="1">
        <f t="array" ref="H47">_xlfn.SWITCH(Table1[[#This Row],[Marital_Status_mod]],"Together","Couple","Married","Couple","Divorced","Single","Single","Single","Widow","Single","Other")</f>
        <v>Single</v>
      </c>
      <c r="I47" s="4">
        <v>90638</v>
      </c>
      <c r="J47" s="41" t="str">
        <f t="shared" si="4"/>
        <v>$90 - $100K</v>
      </c>
      <c r="K47">
        <v>0</v>
      </c>
      <c r="L47">
        <v>0</v>
      </c>
      <c r="M47">
        <f>Table1[[#This Row],[Teenhome]]+Table1[[#This Row],[Kidhome]]</f>
        <v>0</v>
      </c>
      <c r="N47" s="1">
        <v>41683</v>
      </c>
      <c r="O47" s="16">
        <f>(Table1[[#This Row],[DataSetDate]]-Table1[[#This Row],[Dt_Customer]])/365</f>
        <v>6.9835616438356167</v>
      </c>
      <c r="P47" s="15">
        <v>44232</v>
      </c>
      <c r="Q47">
        <v>29</v>
      </c>
      <c r="R47" s="4">
        <v>1156</v>
      </c>
      <c r="S47" s="4">
        <v>120</v>
      </c>
      <c r="T47" s="4">
        <v>915</v>
      </c>
      <c r="U47" s="4">
        <v>94</v>
      </c>
      <c r="V47" s="4">
        <v>144</v>
      </c>
      <c r="W47" s="4">
        <v>96</v>
      </c>
      <c r="X47">
        <v>1</v>
      </c>
      <c r="Y47">
        <v>3</v>
      </c>
      <c r="Z47" t="str">
        <f t="shared" si="5"/>
        <v>Medium</v>
      </c>
      <c r="AA47" s="14">
        <f t="shared" ca="1" si="2"/>
        <v>3.153050602525632</v>
      </c>
      <c r="AB47">
        <v>4</v>
      </c>
      <c r="AC47">
        <v>10</v>
      </c>
      <c r="AD47" s="14">
        <f t="shared" ca="1" si="3"/>
        <v>10.283914879397386</v>
      </c>
      <c r="AE47">
        <v>1</v>
      </c>
      <c r="AF47">
        <v>0</v>
      </c>
      <c r="AG47">
        <v>0</v>
      </c>
      <c r="AH47">
        <v>0</v>
      </c>
      <c r="AI47">
        <v>0</v>
      </c>
      <c r="AJ47">
        <v>1</v>
      </c>
      <c r="AK47">
        <v>0</v>
      </c>
      <c r="AL47">
        <v>0</v>
      </c>
      <c r="AM47" t="s">
        <v>41</v>
      </c>
    </row>
    <row r="48" spans="1:39" hidden="1" x14ac:dyDescent="0.3">
      <c r="A48">
        <v>5350</v>
      </c>
      <c r="B48">
        <v>1991</v>
      </c>
      <c r="C48" s="14">
        <f>2021-Table1[[#This Row],[Year_Birth]]</f>
        <v>30</v>
      </c>
      <c r="D48" t="s">
        <v>44</v>
      </c>
      <c r="E48" s="14" t="str" cm="1">
        <f t="array" ref="E48">_xlfn.SWITCH(Table1[[#This Row],[Education]],"Graduation","Bachelor’s","Basic","High School","2n Cycle","Master’s","Master","Master’s","PhD","PhD","Other")</f>
        <v>Master’s</v>
      </c>
      <c r="F48" t="s">
        <v>50</v>
      </c>
      <c r="G48" s="14" t="s">
        <v>50</v>
      </c>
      <c r="H48" s="14" t="str" cm="1">
        <f t="array" ref="H48">_xlfn.SWITCH(Table1[[#This Row],[Marital_Status_mod]],"Together","Couple","Married","Couple","Divorced","Single","Single","Single","Widow","Single","Other")</f>
        <v>Single</v>
      </c>
      <c r="I48" s="4">
        <v>90638</v>
      </c>
      <c r="J48" s="41" t="str">
        <f t="shared" si="4"/>
        <v>$90 - $100K</v>
      </c>
      <c r="K48">
        <v>0</v>
      </c>
      <c r="L48">
        <v>0</v>
      </c>
      <c r="M48">
        <f>Table1[[#This Row],[Teenhome]]+Table1[[#This Row],[Kidhome]]</f>
        <v>0</v>
      </c>
      <c r="N48" s="1">
        <v>41683</v>
      </c>
      <c r="O48" s="16">
        <f>(Table1[[#This Row],[DataSetDate]]-Table1[[#This Row],[Dt_Customer]])/365</f>
        <v>6.9835616438356167</v>
      </c>
      <c r="P48" s="15">
        <v>44232</v>
      </c>
      <c r="Q48">
        <v>29</v>
      </c>
      <c r="R48" s="4">
        <v>1156</v>
      </c>
      <c r="S48" s="4">
        <v>120</v>
      </c>
      <c r="T48" s="4">
        <v>915</v>
      </c>
      <c r="U48" s="4">
        <v>94</v>
      </c>
      <c r="V48" s="4">
        <v>144</v>
      </c>
      <c r="W48" s="4">
        <v>96</v>
      </c>
      <c r="X48">
        <v>1</v>
      </c>
      <c r="Y48">
        <v>3</v>
      </c>
      <c r="Z48" t="str">
        <f t="shared" si="5"/>
        <v>Medium</v>
      </c>
      <c r="AA48" s="14">
        <f t="shared" ca="1" si="2"/>
        <v>3.13658828155262</v>
      </c>
      <c r="AB48">
        <v>4</v>
      </c>
      <c r="AC48">
        <v>10</v>
      </c>
      <c r="AD48" s="14">
        <f t="shared" ca="1" si="3"/>
        <v>9.7055751270640283</v>
      </c>
      <c r="AE48">
        <v>1</v>
      </c>
      <c r="AF48">
        <v>0</v>
      </c>
      <c r="AG48">
        <v>0</v>
      </c>
      <c r="AH48">
        <v>0</v>
      </c>
      <c r="AI48">
        <v>0</v>
      </c>
      <c r="AJ48">
        <v>1</v>
      </c>
      <c r="AK48">
        <v>1</v>
      </c>
      <c r="AL48">
        <v>0</v>
      </c>
      <c r="AM48" t="s">
        <v>47</v>
      </c>
    </row>
    <row r="49" spans="1:39" hidden="1" x14ac:dyDescent="0.3">
      <c r="A49">
        <v>1619</v>
      </c>
      <c r="B49">
        <v>1956</v>
      </c>
      <c r="C49" s="14">
        <f>2021-Table1[[#This Row],[Year_Birth]]</f>
        <v>65</v>
      </c>
      <c r="D49" t="s">
        <v>46</v>
      </c>
      <c r="E49" s="14" t="str" cm="1">
        <f t="array" ref="E49">_xlfn.SWITCH(Table1[[#This Row],[Education]],"Graduation","Bachelor’s","Basic","High School","2n Cycle","Master’s","Master","Master’s","PhD","PhD","Other")</f>
        <v>Bachelor’s</v>
      </c>
      <c r="F49" t="s">
        <v>42</v>
      </c>
      <c r="G49" s="14" t="s">
        <v>42</v>
      </c>
      <c r="H49" s="14" t="str" cm="1">
        <f t="array" ref="H49">_xlfn.SWITCH(Table1[[#This Row],[Marital_Status_mod]],"Together","Couple","Married","Couple","Divorced","Single","Single","Single","Widow","Single","Other")</f>
        <v>Couple</v>
      </c>
      <c r="I49" s="4">
        <v>90369</v>
      </c>
      <c r="J49" s="41" t="str">
        <f t="shared" si="4"/>
        <v>$90 - $100K</v>
      </c>
      <c r="K49">
        <v>0</v>
      </c>
      <c r="L49">
        <v>0</v>
      </c>
      <c r="M49">
        <f>Table1[[#This Row],[Teenhome]]+Table1[[#This Row],[Kidhome]]</f>
        <v>0</v>
      </c>
      <c r="N49" s="1">
        <v>41757</v>
      </c>
      <c r="O49" s="16">
        <f>(Table1[[#This Row],[DataSetDate]]-Table1[[#This Row],[Dt_Customer]])/365</f>
        <v>6.7808219178082192</v>
      </c>
      <c r="P49" s="15">
        <v>44232</v>
      </c>
      <c r="Q49">
        <v>2</v>
      </c>
      <c r="R49" s="4">
        <v>292</v>
      </c>
      <c r="S49" s="4">
        <v>51</v>
      </c>
      <c r="T49" s="4">
        <v>981</v>
      </c>
      <c r="U49" s="4">
        <v>224</v>
      </c>
      <c r="V49" s="4">
        <v>23</v>
      </c>
      <c r="W49" s="4">
        <v>17</v>
      </c>
      <c r="X49">
        <v>1</v>
      </c>
      <c r="Y49">
        <v>4</v>
      </c>
      <c r="Z49" t="str">
        <f t="shared" si="5"/>
        <v>Medium</v>
      </c>
      <c r="AA49" s="14">
        <f t="shared" ca="1" si="2"/>
        <v>3.7640059107727861</v>
      </c>
      <c r="AB49">
        <v>6</v>
      </c>
      <c r="AC49">
        <v>6</v>
      </c>
      <c r="AD49" s="14">
        <f t="shared" ca="1" si="3"/>
        <v>6.2274659986396959</v>
      </c>
      <c r="AE49">
        <v>1</v>
      </c>
      <c r="AF49">
        <v>0</v>
      </c>
      <c r="AG49">
        <v>0</v>
      </c>
      <c r="AH49">
        <v>0</v>
      </c>
      <c r="AI49">
        <v>0</v>
      </c>
      <c r="AJ49">
        <v>0</v>
      </c>
      <c r="AK49">
        <v>1</v>
      </c>
      <c r="AL49">
        <v>0</v>
      </c>
      <c r="AM49" t="s">
        <v>41</v>
      </c>
    </row>
    <row r="50" spans="1:39" hidden="1" x14ac:dyDescent="0.3">
      <c r="A50">
        <v>8318</v>
      </c>
      <c r="B50">
        <v>1979</v>
      </c>
      <c r="C50" s="14">
        <f>2021-Table1[[#This Row],[Year_Birth]]</f>
        <v>42</v>
      </c>
      <c r="D50" t="s">
        <v>46</v>
      </c>
      <c r="E50" s="14" t="str" cm="1">
        <f t="array" ref="E50">_xlfn.SWITCH(Table1[[#This Row],[Education]],"Graduation","Bachelor’s","Basic","High School","2n Cycle","Master’s","Master","Master’s","PhD","PhD","Other")</f>
        <v>Bachelor’s</v>
      </c>
      <c r="F50" t="s">
        <v>40</v>
      </c>
      <c r="G50" s="14" t="s">
        <v>40</v>
      </c>
      <c r="H50" s="14" t="str" cm="1">
        <f t="array" ref="H50">_xlfn.SWITCH(Table1[[#This Row],[Marital_Status_mod]],"Together","Couple","Married","Couple","Divorced","Single","Single","Single","Widow","Single","Other")</f>
        <v>Couple</v>
      </c>
      <c r="I50" s="4">
        <v>90300</v>
      </c>
      <c r="J50" s="41" t="str">
        <f t="shared" si="4"/>
        <v>$90 - $100K</v>
      </c>
      <c r="K50">
        <v>0</v>
      </c>
      <c r="L50">
        <v>0</v>
      </c>
      <c r="M50">
        <f>Table1[[#This Row],[Teenhome]]+Table1[[#This Row],[Kidhome]]</f>
        <v>0</v>
      </c>
      <c r="N50" s="1">
        <v>41642</v>
      </c>
      <c r="O50" s="16">
        <f>(Table1[[#This Row],[DataSetDate]]-Table1[[#This Row],[Dt_Customer]])/365</f>
        <v>7.095890410958904</v>
      </c>
      <c r="P50" s="15">
        <v>44232</v>
      </c>
      <c r="Q50">
        <v>7</v>
      </c>
      <c r="R50" s="4">
        <v>594</v>
      </c>
      <c r="S50" s="4">
        <v>134</v>
      </c>
      <c r="T50" s="4">
        <v>786</v>
      </c>
      <c r="U50" s="4">
        <v>33</v>
      </c>
      <c r="V50" s="4">
        <v>134</v>
      </c>
      <c r="W50" s="4">
        <v>57</v>
      </c>
      <c r="X50">
        <v>0</v>
      </c>
      <c r="Y50">
        <v>5</v>
      </c>
      <c r="Z50" t="str">
        <f t="shared" si="5"/>
        <v>Medium</v>
      </c>
      <c r="AA50" s="14">
        <f t="shared" ca="1" si="2"/>
        <v>5.0950950354532036</v>
      </c>
      <c r="AB50">
        <v>6</v>
      </c>
      <c r="AC50">
        <v>8</v>
      </c>
      <c r="AD50" s="14">
        <f t="shared" ca="1" si="3"/>
        <v>8.1372772426316775</v>
      </c>
      <c r="AE50">
        <v>1</v>
      </c>
      <c r="AF50">
        <v>0</v>
      </c>
      <c r="AG50">
        <v>0</v>
      </c>
      <c r="AH50">
        <v>0</v>
      </c>
      <c r="AI50">
        <v>0</v>
      </c>
      <c r="AJ50">
        <v>1</v>
      </c>
      <c r="AK50">
        <v>0</v>
      </c>
      <c r="AL50">
        <v>0</v>
      </c>
      <c r="AM50" t="s">
        <v>41</v>
      </c>
    </row>
    <row r="51" spans="1:39" hidden="1" x14ac:dyDescent="0.3">
      <c r="A51">
        <v>569</v>
      </c>
      <c r="B51">
        <v>1991</v>
      </c>
      <c r="C51" s="14">
        <f>2021-Table1[[#This Row],[Year_Birth]]</f>
        <v>30</v>
      </c>
      <c r="D51" t="s">
        <v>46</v>
      </c>
      <c r="E51" s="14" t="str" cm="1">
        <f t="array" ref="E51">_xlfn.SWITCH(Table1[[#This Row],[Education]],"Graduation","Bachelor’s","Basic","High School","2n Cycle","Master’s","Master","Master’s","PhD","PhD","Other")</f>
        <v>Bachelor’s</v>
      </c>
      <c r="F51" t="s">
        <v>50</v>
      </c>
      <c r="G51" s="14" t="s">
        <v>50</v>
      </c>
      <c r="H51" s="14" t="str" cm="1">
        <f t="array" ref="H51">_xlfn.SWITCH(Table1[[#This Row],[Marital_Status_mod]],"Together","Couple","Married","Couple","Divorced","Single","Single","Single","Widow","Single","Other")</f>
        <v>Single</v>
      </c>
      <c r="I51" s="4">
        <v>90273</v>
      </c>
      <c r="J51" s="41" t="str">
        <f t="shared" si="4"/>
        <v>$90 - $100K</v>
      </c>
      <c r="K51">
        <v>0</v>
      </c>
      <c r="L51">
        <v>0</v>
      </c>
      <c r="M51">
        <f>Table1[[#This Row],[Teenhome]]+Table1[[#This Row],[Kidhome]]</f>
        <v>0</v>
      </c>
      <c r="N51" s="1">
        <v>41622</v>
      </c>
      <c r="O51" s="16">
        <f>(Table1[[#This Row],[DataSetDate]]-Table1[[#This Row],[Dt_Customer]])/365</f>
        <v>7.1506849315068495</v>
      </c>
      <c r="P51" s="15">
        <v>44232</v>
      </c>
      <c r="Q51">
        <v>32</v>
      </c>
      <c r="R51" s="4">
        <v>704</v>
      </c>
      <c r="S51" s="4">
        <v>129</v>
      </c>
      <c r="T51" s="4">
        <v>853</v>
      </c>
      <c r="U51" s="4">
        <v>120</v>
      </c>
      <c r="V51" s="4">
        <v>74</v>
      </c>
      <c r="W51" s="4">
        <v>111</v>
      </c>
      <c r="X51">
        <v>1</v>
      </c>
      <c r="Y51">
        <v>5</v>
      </c>
      <c r="Z51" t="str">
        <f t="shared" si="5"/>
        <v>Medium</v>
      </c>
      <c r="AA51" s="14">
        <f t="shared" ca="1" si="2"/>
        <v>4.7684997445332975</v>
      </c>
      <c r="AB51">
        <v>6</v>
      </c>
      <c r="AC51">
        <v>7</v>
      </c>
      <c r="AD51" s="14">
        <f t="shared" ca="1" si="3"/>
        <v>7.2331698291552478</v>
      </c>
      <c r="AE51">
        <v>2</v>
      </c>
      <c r="AF51">
        <v>1</v>
      </c>
      <c r="AG51">
        <v>0</v>
      </c>
      <c r="AH51">
        <v>0</v>
      </c>
      <c r="AI51">
        <v>1</v>
      </c>
      <c r="AJ51">
        <v>1</v>
      </c>
      <c r="AK51">
        <v>1</v>
      </c>
      <c r="AL51">
        <v>0</v>
      </c>
      <c r="AM51" t="s">
        <v>41</v>
      </c>
    </row>
    <row r="52" spans="1:39" hidden="1" x14ac:dyDescent="0.3">
      <c r="A52">
        <v>8029</v>
      </c>
      <c r="B52">
        <v>1988</v>
      </c>
      <c r="C52" s="14">
        <f>2021-Table1[[#This Row],[Year_Birth]]</f>
        <v>33</v>
      </c>
      <c r="D52" t="s">
        <v>44</v>
      </c>
      <c r="E52" s="14" t="str" cm="1">
        <f t="array" ref="E52">_xlfn.SWITCH(Table1[[#This Row],[Education]],"Graduation","Bachelor’s","Basic","High School","2n Cycle","Master’s","Master","Master’s","PhD","PhD","Other")</f>
        <v>Master’s</v>
      </c>
      <c r="F52" t="s">
        <v>50</v>
      </c>
      <c r="G52" s="14" t="s">
        <v>50</v>
      </c>
      <c r="H52" s="14" t="str" cm="1">
        <f t="array" ref="H52">_xlfn.SWITCH(Table1[[#This Row],[Marital_Status_mod]],"Together","Couple","Married","Couple","Divorced","Single","Single","Single","Widow","Single","Other")</f>
        <v>Single</v>
      </c>
      <c r="I52" s="4">
        <v>90247</v>
      </c>
      <c r="J52" s="41" t="str">
        <f t="shared" si="4"/>
        <v>$90 - $100K</v>
      </c>
      <c r="K52">
        <v>0</v>
      </c>
      <c r="L52">
        <v>0</v>
      </c>
      <c r="M52">
        <f>Table1[[#This Row],[Teenhome]]+Table1[[#This Row],[Kidhome]]</f>
        <v>0</v>
      </c>
      <c r="N52" s="1">
        <v>41758</v>
      </c>
      <c r="O52" s="16">
        <f>(Table1[[#This Row],[DataSetDate]]-Table1[[#This Row],[Dt_Customer]])/365</f>
        <v>6.7780821917808218</v>
      </c>
      <c r="P52" s="15">
        <v>44232</v>
      </c>
      <c r="Q52">
        <v>27</v>
      </c>
      <c r="R52" s="4">
        <v>1184</v>
      </c>
      <c r="S52" s="4">
        <v>32</v>
      </c>
      <c r="T52" s="4">
        <v>352</v>
      </c>
      <c r="U52" s="4">
        <v>21</v>
      </c>
      <c r="V52" s="4">
        <v>16</v>
      </c>
      <c r="W52" s="4">
        <v>16</v>
      </c>
      <c r="X52">
        <v>1</v>
      </c>
      <c r="Y52">
        <v>3</v>
      </c>
      <c r="Z52" t="str">
        <f t="shared" si="5"/>
        <v>Medium</v>
      </c>
      <c r="AA52" s="14">
        <f t="shared" ca="1" si="2"/>
        <v>2.7388630666999432</v>
      </c>
      <c r="AB52">
        <v>4</v>
      </c>
      <c r="AC52">
        <v>7</v>
      </c>
      <c r="AD52" s="14">
        <f t="shared" ca="1" si="3"/>
        <v>6.956259659348472</v>
      </c>
      <c r="AE52">
        <v>1</v>
      </c>
      <c r="AF52">
        <v>1</v>
      </c>
      <c r="AG52">
        <v>0</v>
      </c>
      <c r="AH52">
        <v>0</v>
      </c>
      <c r="AI52">
        <v>1</v>
      </c>
      <c r="AJ52">
        <v>1</v>
      </c>
      <c r="AK52">
        <v>1</v>
      </c>
      <c r="AL52">
        <v>0</v>
      </c>
      <c r="AM52" t="s">
        <v>43</v>
      </c>
    </row>
    <row r="53" spans="1:39" hidden="1" x14ac:dyDescent="0.3">
      <c r="A53">
        <v>5453</v>
      </c>
      <c r="B53">
        <v>1956</v>
      </c>
      <c r="C53" s="14">
        <f>2021-Table1[[#This Row],[Year_Birth]]</f>
        <v>65</v>
      </c>
      <c r="D53" t="s">
        <v>44</v>
      </c>
      <c r="E53" s="14" t="str" cm="1">
        <f t="array" ref="E53">_xlfn.SWITCH(Table1[[#This Row],[Education]],"Graduation","Bachelor’s","Basic","High School","2n Cycle","Master’s","Master","Master’s","PhD","PhD","Other")</f>
        <v>Master’s</v>
      </c>
      <c r="F53" t="s">
        <v>42</v>
      </c>
      <c r="G53" s="14" t="s">
        <v>42</v>
      </c>
      <c r="H53" s="14" t="str" cm="1">
        <f t="array" ref="H53">_xlfn.SWITCH(Table1[[#This Row],[Marital_Status_mod]],"Together","Couple","Married","Couple","Divorced","Single","Single","Single","Widow","Single","Other")</f>
        <v>Couple</v>
      </c>
      <c r="I53" s="4">
        <v>90226</v>
      </c>
      <c r="J53" s="41" t="str">
        <f t="shared" si="4"/>
        <v>$90 - $100K</v>
      </c>
      <c r="K53">
        <v>0</v>
      </c>
      <c r="L53">
        <v>0</v>
      </c>
      <c r="M53">
        <f>Table1[[#This Row],[Teenhome]]+Table1[[#This Row],[Kidhome]]</f>
        <v>0</v>
      </c>
      <c r="N53" s="1">
        <v>41178</v>
      </c>
      <c r="O53" s="16">
        <f>(Table1[[#This Row],[DataSetDate]]-Table1[[#This Row],[Dt_Customer]])/365</f>
        <v>8.367123287671232</v>
      </c>
      <c r="P53" s="15">
        <v>44232</v>
      </c>
      <c r="Q53">
        <v>26</v>
      </c>
      <c r="R53" s="4">
        <v>1083</v>
      </c>
      <c r="S53" s="4">
        <v>108</v>
      </c>
      <c r="T53" s="4">
        <v>649</v>
      </c>
      <c r="U53" s="4">
        <v>253</v>
      </c>
      <c r="V53" s="4">
        <v>151</v>
      </c>
      <c r="W53" s="4">
        <v>108</v>
      </c>
      <c r="X53">
        <v>1</v>
      </c>
      <c r="Y53">
        <v>4</v>
      </c>
      <c r="Z53" t="str">
        <f t="shared" si="5"/>
        <v>Medium</v>
      </c>
      <c r="AA53" s="14">
        <f t="shared" ca="1" si="2"/>
        <v>4.1027346401306612</v>
      </c>
      <c r="AB53">
        <v>7</v>
      </c>
      <c r="AC53">
        <v>12</v>
      </c>
      <c r="AD53" s="14">
        <f t="shared" ca="1" si="3"/>
        <v>11.738394945290453</v>
      </c>
      <c r="AE53">
        <v>2</v>
      </c>
      <c r="AF53">
        <v>1</v>
      </c>
      <c r="AG53">
        <v>0</v>
      </c>
      <c r="AH53">
        <v>0</v>
      </c>
      <c r="AI53">
        <v>0</v>
      </c>
      <c r="AJ53">
        <v>0</v>
      </c>
      <c r="AK53">
        <v>0</v>
      </c>
      <c r="AL53">
        <v>0</v>
      </c>
      <c r="AM53" t="s">
        <v>47</v>
      </c>
    </row>
    <row r="54" spans="1:39" hidden="1" x14ac:dyDescent="0.3">
      <c r="A54">
        <v>10394</v>
      </c>
      <c r="B54">
        <v>1984</v>
      </c>
      <c r="C54" s="14">
        <f>2021-Table1[[#This Row],[Year_Birth]]</f>
        <v>37</v>
      </c>
      <c r="D54" t="s">
        <v>46</v>
      </c>
      <c r="E54" s="14" t="str" cm="1">
        <f t="array" ref="E54">_xlfn.SWITCH(Table1[[#This Row],[Education]],"Graduation","Bachelor’s","Basic","High School","2n Cycle","Master’s","Master","Master’s","PhD","PhD","Other")</f>
        <v>Bachelor’s</v>
      </c>
      <c r="F54" t="s">
        <v>42</v>
      </c>
      <c r="G54" s="14" t="s">
        <v>42</v>
      </c>
      <c r="H54" s="14" t="str" cm="1">
        <f t="array" ref="H54">_xlfn.SWITCH(Table1[[#This Row],[Marital_Status_mod]],"Together","Couple","Married","Couple","Divorced","Single","Single","Single","Widow","Single","Other")</f>
        <v>Couple</v>
      </c>
      <c r="I54" s="4">
        <v>90000</v>
      </c>
      <c r="J54" s="41" t="str">
        <f t="shared" si="4"/>
        <v>$90 - $100K</v>
      </c>
      <c r="K54">
        <v>0</v>
      </c>
      <c r="L54">
        <v>0</v>
      </c>
      <c r="M54">
        <f>Table1[[#This Row],[Teenhome]]+Table1[[#This Row],[Kidhome]]</f>
        <v>0</v>
      </c>
      <c r="N54" s="1">
        <v>41631</v>
      </c>
      <c r="O54" s="16">
        <f>(Table1[[#This Row],[DataSetDate]]-Table1[[#This Row],[Dt_Customer]])/365</f>
        <v>7.1260273972602741</v>
      </c>
      <c r="P54" s="15">
        <v>44232</v>
      </c>
      <c r="Q54">
        <v>91</v>
      </c>
      <c r="R54" s="4">
        <v>675</v>
      </c>
      <c r="S54" s="4">
        <v>144</v>
      </c>
      <c r="T54" s="4">
        <v>133</v>
      </c>
      <c r="U54" s="4">
        <v>94</v>
      </c>
      <c r="V54" s="4">
        <v>192</v>
      </c>
      <c r="W54" s="4">
        <v>241</v>
      </c>
      <c r="X54">
        <v>1</v>
      </c>
      <c r="Y54">
        <v>4</v>
      </c>
      <c r="Z54" t="str">
        <f t="shared" si="5"/>
        <v>Medium</v>
      </c>
      <c r="AA54" s="14">
        <f t="shared" ca="1" si="2"/>
        <v>4.3256687672337355</v>
      </c>
      <c r="AB54">
        <v>8</v>
      </c>
      <c r="AC54">
        <v>5</v>
      </c>
      <c r="AD54" s="14">
        <f t="shared" ca="1" si="3"/>
        <v>5.1955005877730134</v>
      </c>
      <c r="AE54">
        <v>1</v>
      </c>
      <c r="AF54">
        <v>1</v>
      </c>
      <c r="AG54">
        <v>0</v>
      </c>
      <c r="AH54">
        <v>1</v>
      </c>
      <c r="AI54">
        <v>0</v>
      </c>
      <c r="AJ54">
        <v>1</v>
      </c>
      <c r="AK54">
        <v>0</v>
      </c>
      <c r="AL54">
        <v>0</v>
      </c>
      <c r="AM54" t="s">
        <v>48</v>
      </c>
    </row>
    <row r="55" spans="1:39" hidden="1" x14ac:dyDescent="0.3">
      <c r="A55">
        <v>11101</v>
      </c>
      <c r="B55">
        <v>1991</v>
      </c>
      <c r="C55" s="14">
        <f>2021-Table1[[#This Row],[Year_Birth]]</f>
        <v>30</v>
      </c>
      <c r="D55" t="s">
        <v>46</v>
      </c>
      <c r="E55" s="14" t="str" cm="1">
        <f t="array" ref="E55">_xlfn.SWITCH(Table1[[#This Row],[Education]],"Graduation","Bachelor’s","Basic","High School","2n Cycle","Master’s","Master","Master’s","PhD","PhD","Other")</f>
        <v>Bachelor’s</v>
      </c>
      <c r="F55" t="s">
        <v>40</v>
      </c>
      <c r="G55" s="14" t="s">
        <v>40</v>
      </c>
      <c r="H55" s="14" t="str" cm="1">
        <f t="array" ref="H55">_xlfn.SWITCH(Table1[[#This Row],[Marital_Status_mod]],"Together","Couple","Married","Couple","Divorced","Single","Single","Single","Widow","Single","Other")</f>
        <v>Couple</v>
      </c>
      <c r="I55" s="4">
        <v>89891</v>
      </c>
      <c r="J55" s="41" t="str">
        <f t="shared" si="4"/>
        <v>$80 - $90K</v>
      </c>
      <c r="K55">
        <v>0</v>
      </c>
      <c r="L55">
        <v>0</v>
      </c>
      <c r="M55">
        <f>Table1[[#This Row],[Teenhome]]+Table1[[#This Row],[Kidhome]]</f>
        <v>0</v>
      </c>
      <c r="N55" s="1">
        <v>41379</v>
      </c>
      <c r="O55" s="16">
        <f>(Table1[[#This Row],[DataSetDate]]-Table1[[#This Row],[Dt_Customer]])/365</f>
        <v>7.816438356164384</v>
      </c>
      <c r="P55" s="15">
        <v>44232</v>
      </c>
      <c r="Q55">
        <v>17</v>
      </c>
      <c r="R55" s="4">
        <v>412</v>
      </c>
      <c r="S55" s="4">
        <v>22</v>
      </c>
      <c r="T55" s="4">
        <v>132</v>
      </c>
      <c r="U55" s="4">
        <v>59</v>
      </c>
      <c r="V55" s="4">
        <v>28</v>
      </c>
      <c r="W55" s="4">
        <v>183</v>
      </c>
      <c r="X55">
        <v>1</v>
      </c>
      <c r="Y55">
        <v>11</v>
      </c>
      <c r="Z55" t="str">
        <f t="shared" si="5"/>
        <v>High</v>
      </c>
      <c r="AA55" s="14">
        <f t="shared" ca="1" si="2"/>
        <v>11.19580920086767</v>
      </c>
      <c r="AB55">
        <v>6</v>
      </c>
      <c r="AC55">
        <v>8</v>
      </c>
      <c r="AD55" s="14">
        <f t="shared" ca="1" si="3"/>
        <v>8.2683824602936316</v>
      </c>
      <c r="AE55">
        <v>4</v>
      </c>
      <c r="AF55">
        <v>0</v>
      </c>
      <c r="AG55">
        <v>0</v>
      </c>
      <c r="AH55">
        <v>0</v>
      </c>
      <c r="AI55">
        <v>0</v>
      </c>
      <c r="AJ55">
        <v>1</v>
      </c>
      <c r="AK55">
        <v>0</v>
      </c>
      <c r="AL55">
        <v>0</v>
      </c>
      <c r="AM55" t="s">
        <v>53</v>
      </c>
    </row>
    <row r="56" spans="1:39" hidden="1" x14ac:dyDescent="0.3">
      <c r="A56">
        <v>10430</v>
      </c>
      <c r="B56">
        <v>1973</v>
      </c>
      <c r="C56" s="14">
        <f>2021-Table1[[#This Row],[Year_Birth]]</f>
        <v>48</v>
      </c>
      <c r="D56" t="s">
        <v>46</v>
      </c>
      <c r="E56" s="14" t="str" cm="1">
        <f t="array" ref="E56">_xlfn.SWITCH(Table1[[#This Row],[Education]],"Graduation","Bachelor’s","Basic","High School","2n Cycle","Master’s","Master","Master’s","PhD","PhD","Other")</f>
        <v>Bachelor’s</v>
      </c>
      <c r="F56" t="s">
        <v>49</v>
      </c>
      <c r="G56" s="14" t="s">
        <v>49</v>
      </c>
      <c r="H56" s="14" t="str" cm="1">
        <f t="array" ref="H56">_xlfn.SWITCH(Table1[[#This Row],[Marital_Status_mod]],"Together","Couple","Married","Couple","Divorced","Single","Single","Single","Widow","Single","Other")</f>
        <v>Single</v>
      </c>
      <c r="I56" s="4">
        <v>89694</v>
      </c>
      <c r="J56" s="41" t="str">
        <f t="shared" si="4"/>
        <v>$80 - $90K</v>
      </c>
      <c r="K56">
        <v>1</v>
      </c>
      <c r="L56">
        <v>1</v>
      </c>
      <c r="M56">
        <f>Table1[[#This Row],[Teenhome]]+Table1[[#This Row],[Kidhome]]</f>
        <v>2</v>
      </c>
      <c r="N56" s="1">
        <v>41556</v>
      </c>
      <c r="O56" s="16">
        <f>(Table1[[#This Row],[DataSetDate]]-Table1[[#This Row],[Dt_Customer]])/365</f>
        <v>7.3315068493150681</v>
      </c>
      <c r="P56" s="15">
        <v>44232</v>
      </c>
      <c r="Q56">
        <v>22</v>
      </c>
      <c r="R56" s="4">
        <v>1126</v>
      </c>
      <c r="S56" s="4">
        <v>28</v>
      </c>
      <c r="T56" s="4">
        <v>211</v>
      </c>
      <c r="U56" s="4">
        <v>37</v>
      </c>
      <c r="V56" s="4">
        <v>28</v>
      </c>
      <c r="W56" s="4">
        <v>42</v>
      </c>
      <c r="X56">
        <v>3</v>
      </c>
      <c r="Y56">
        <v>4</v>
      </c>
      <c r="Z56" t="str">
        <f t="shared" si="5"/>
        <v>Medium</v>
      </c>
      <c r="AA56" s="14">
        <f t="shared" ca="1" si="2"/>
        <v>3.9591911684487062</v>
      </c>
      <c r="AB56">
        <v>3</v>
      </c>
      <c r="AC56">
        <v>4</v>
      </c>
      <c r="AD56" s="14">
        <f t="shared" ca="1" si="3"/>
        <v>4.1435101834094894</v>
      </c>
      <c r="AE56">
        <v>5</v>
      </c>
      <c r="AF56">
        <v>1</v>
      </c>
      <c r="AG56">
        <v>0</v>
      </c>
      <c r="AH56">
        <v>0</v>
      </c>
      <c r="AI56">
        <v>1</v>
      </c>
      <c r="AJ56">
        <v>1</v>
      </c>
      <c r="AK56">
        <v>0</v>
      </c>
      <c r="AL56">
        <v>0</v>
      </c>
      <c r="AM56" t="s">
        <v>53</v>
      </c>
    </row>
    <row r="57" spans="1:39" hidden="1" x14ac:dyDescent="0.3">
      <c r="A57">
        <v>4418</v>
      </c>
      <c r="B57">
        <v>1983</v>
      </c>
      <c r="C57" s="14">
        <f>2021-Table1[[#This Row],[Year_Birth]]</f>
        <v>38</v>
      </c>
      <c r="D57" t="s">
        <v>44</v>
      </c>
      <c r="E57" s="14" t="str" cm="1">
        <f t="array" ref="E57">_xlfn.SWITCH(Table1[[#This Row],[Education]],"Graduation","Bachelor’s","Basic","High School","2n Cycle","Master’s","Master","Master’s","PhD","PhD","Other")</f>
        <v>Master’s</v>
      </c>
      <c r="F57" t="s">
        <v>50</v>
      </c>
      <c r="G57" s="14" t="s">
        <v>50</v>
      </c>
      <c r="H57" s="14" t="str" cm="1">
        <f t="array" ref="H57">_xlfn.SWITCH(Table1[[#This Row],[Marital_Status_mod]],"Together","Couple","Married","Couple","Divorced","Single","Single","Single","Widow","Single","Other")</f>
        <v>Single</v>
      </c>
      <c r="I57" s="4">
        <v>89616</v>
      </c>
      <c r="J57" s="41" t="str">
        <f t="shared" si="4"/>
        <v>$80 - $90K</v>
      </c>
      <c r="K57">
        <v>0</v>
      </c>
      <c r="L57">
        <v>0</v>
      </c>
      <c r="M57">
        <f>Table1[[#This Row],[Teenhome]]+Table1[[#This Row],[Kidhome]]</f>
        <v>0</v>
      </c>
      <c r="N57" s="1">
        <v>41330</v>
      </c>
      <c r="O57" s="16">
        <f>(Table1[[#This Row],[DataSetDate]]-Table1[[#This Row],[Dt_Customer]])/365</f>
        <v>7.9506849315068493</v>
      </c>
      <c r="P57" s="15">
        <v>44232</v>
      </c>
      <c r="Q57">
        <v>36</v>
      </c>
      <c r="R57" s="4">
        <v>671</v>
      </c>
      <c r="S57" s="4">
        <v>47</v>
      </c>
      <c r="T57" s="4">
        <v>655</v>
      </c>
      <c r="U57" s="4">
        <v>145</v>
      </c>
      <c r="V57" s="4">
        <v>111</v>
      </c>
      <c r="W57" s="4">
        <v>15</v>
      </c>
      <c r="X57">
        <v>1</v>
      </c>
      <c r="Y57">
        <v>7</v>
      </c>
      <c r="Z57" t="str">
        <f t="shared" si="5"/>
        <v>High</v>
      </c>
      <c r="AA57" s="14">
        <f t="shared" ca="1" si="2"/>
        <v>7.1694855717122872</v>
      </c>
      <c r="AB57">
        <v>5</v>
      </c>
      <c r="AC57">
        <v>12</v>
      </c>
      <c r="AD57" s="14">
        <f t="shared" ca="1" si="3"/>
        <v>11.954855534812559</v>
      </c>
      <c r="AE57">
        <v>2</v>
      </c>
      <c r="AF57">
        <v>0</v>
      </c>
      <c r="AG57">
        <v>0</v>
      </c>
      <c r="AH57">
        <v>0</v>
      </c>
      <c r="AI57">
        <v>0</v>
      </c>
      <c r="AJ57">
        <v>0</v>
      </c>
      <c r="AK57">
        <v>1</v>
      </c>
      <c r="AL57">
        <v>0</v>
      </c>
      <c r="AM57" t="s">
        <v>48</v>
      </c>
    </row>
    <row r="58" spans="1:39" hidden="1" x14ac:dyDescent="0.3">
      <c r="A58">
        <v>4947</v>
      </c>
      <c r="B58">
        <v>1966</v>
      </c>
      <c r="C58" s="14">
        <f>2021-Table1[[#This Row],[Year_Birth]]</f>
        <v>55</v>
      </c>
      <c r="D58" t="s">
        <v>51</v>
      </c>
      <c r="E58" s="14" t="str" cm="1">
        <f t="array" ref="E58">_xlfn.SWITCH(Table1[[#This Row],[Education]],"Graduation","Bachelor’s","Basic","High School","2n Cycle","Master’s","Master","Master’s","PhD","PhD","Other")</f>
        <v>Master’s</v>
      </c>
      <c r="F58" t="s">
        <v>50</v>
      </c>
      <c r="G58" s="14" t="s">
        <v>50</v>
      </c>
      <c r="H58" s="14" t="str" cm="1">
        <f t="array" ref="H58">_xlfn.SWITCH(Table1[[#This Row],[Marital_Status_mod]],"Together","Couple","Married","Couple","Divorced","Single","Single","Single","Widow","Single","Other")</f>
        <v>Single</v>
      </c>
      <c r="I58" s="4">
        <v>89572</v>
      </c>
      <c r="J58" s="41" t="str">
        <f t="shared" si="4"/>
        <v>$80 - $90K</v>
      </c>
      <c r="K58">
        <v>0</v>
      </c>
      <c r="L58">
        <v>0</v>
      </c>
      <c r="M58">
        <f>Table1[[#This Row],[Teenhome]]+Table1[[#This Row],[Kidhome]]</f>
        <v>0</v>
      </c>
      <c r="N58" s="1">
        <v>41167</v>
      </c>
      <c r="O58" s="16">
        <f>(Table1[[#This Row],[DataSetDate]]-Table1[[#This Row],[Dt_Customer]])/365</f>
        <v>8.3972602739726021</v>
      </c>
      <c r="P58" s="15">
        <v>44232</v>
      </c>
      <c r="Q58">
        <v>44</v>
      </c>
      <c r="R58" s="4">
        <v>606</v>
      </c>
      <c r="S58" s="4">
        <v>24</v>
      </c>
      <c r="T58" s="4">
        <v>974</v>
      </c>
      <c r="U58" s="4">
        <v>197</v>
      </c>
      <c r="V58" s="4">
        <v>194</v>
      </c>
      <c r="W58" s="4">
        <v>64</v>
      </c>
      <c r="X58">
        <v>1</v>
      </c>
      <c r="Y58">
        <v>7</v>
      </c>
      <c r="Z58" t="str">
        <f t="shared" si="5"/>
        <v>High</v>
      </c>
      <c r="AA58" s="14">
        <f t="shared" ca="1" si="2"/>
        <v>6.9659071392760943</v>
      </c>
      <c r="AB58">
        <v>7</v>
      </c>
      <c r="AC58">
        <v>9</v>
      </c>
      <c r="AD58" s="14">
        <f t="shared" ca="1" si="3"/>
        <v>8.7542371654489042</v>
      </c>
      <c r="AE58">
        <v>4</v>
      </c>
      <c r="AF58">
        <v>1</v>
      </c>
      <c r="AG58">
        <v>0</v>
      </c>
      <c r="AH58">
        <v>0</v>
      </c>
      <c r="AI58">
        <v>1</v>
      </c>
      <c r="AJ58">
        <v>0</v>
      </c>
      <c r="AK58">
        <v>1</v>
      </c>
      <c r="AL58">
        <v>0</v>
      </c>
      <c r="AM58" t="s">
        <v>41</v>
      </c>
    </row>
    <row r="59" spans="1:39" hidden="1" x14ac:dyDescent="0.3">
      <c r="A59">
        <v>6036</v>
      </c>
      <c r="B59">
        <v>1959</v>
      </c>
      <c r="C59" s="14">
        <f>2021-Table1[[#This Row],[Year_Birth]]</f>
        <v>62</v>
      </c>
      <c r="D59" t="s">
        <v>44</v>
      </c>
      <c r="E59" s="14" t="str" cm="1">
        <f t="array" ref="E59">_xlfn.SWITCH(Table1[[#This Row],[Education]],"Graduation","Bachelor’s","Basic","High School","2n Cycle","Master’s","Master","Master’s","PhD","PhD","Other")</f>
        <v>Master’s</v>
      </c>
      <c r="F59" t="s">
        <v>40</v>
      </c>
      <c r="G59" s="14" t="s">
        <v>40</v>
      </c>
      <c r="H59" s="14" t="str" cm="1">
        <f t="array" ref="H59">_xlfn.SWITCH(Table1[[#This Row],[Marital_Status_mod]],"Together","Couple","Married","Couple","Divorced","Single","Single","Single","Widow","Single","Other")</f>
        <v>Couple</v>
      </c>
      <c r="I59" s="4">
        <v>89120</v>
      </c>
      <c r="J59" s="41" t="str">
        <f t="shared" si="4"/>
        <v>$80 - $90K</v>
      </c>
      <c r="K59">
        <v>0</v>
      </c>
      <c r="L59">
        <v>0</v>
      </c>
      <c r="M59">
        <f>Table1[[#This Row],[Teenhome]]+Table1[[#This Row],[Kidhome]]</f>
        <v>0</v>
      </c>
      <c r="N59" s="1">
        <v>41715</v>
      </c>
      <c r="O59" s="16">
        <f>(Table1[[#This Row],[DataSetDate]]-Table1[[#This Row],[Dt_Customer]])/365</f>
        <v>6.8958904109589039</v>
      </c>
      <c r="P59" s="15">
        <v>44232</v>
      </c>
      <c r="Q59">
        <v>78</v>
      </c>
      <c r="R59" s="4">
        <v>1168</v>
      </c>
      <c r="S59" s="4">
        <v>92</v>
      </c>
      <c r="T59" s="4">
        <v>408</v>
      </c>
      <c r="U59" s="4">
        <v>72</v>
      </c>
      <c r="V59" s="4">
        <v>129</v>
      </c>
      <c r="W59" s="4">
        <v>55</v>
      </c>
      <c r="X59">
        <v>1</v>
      </c>
      <c r="Y59">
        <v>5</v>
      </c>
      <c r="Z59" t="str">
        <f t="shared" si="5"/>
        <v>Medium</v>
      </c>
      <c r="AA59" s="14">
        <f t="shared" ca="1" si="2"/>
        <v>5.2302515377517746</v>
      </c>
      <c r="AB59">
        <v>6</v>
      </c>
      <c r="AC59">
        <v>7</v>
      </c>
      <c r="AD59" s="14">
        <f t="shared" ca="1" si="3"/>
        <v>7.2893804737849885</v>
      </c>
      <c r="AE59">
        <v>1</v>
      </c>
      <c r="AF59">
        <v>0</v>
      </c>
      <c r="AG59">
        <v>0</v>
      </c>
      <c r="AH59">
        <v>0</v>
      </c>
      <c r="AI59">
        <v>0</v>
      </c>
      <c r="AJ59">
        <v>1</v>
      </c>
      <c r="AK59">
        <v>0</v>
      </c>
      <c r="AL59">
        <v>0</v>
      </c>
      <c r="AM59" t="s">
        <v>41</v>
      </c>
    </row>
    <row r="60" spans="1:39" hidden="1" x14ac:dyDescent="0.3">
      <c r="A60">
        <v>10991</v>
      </c>
      <c r="B60">
        <v>1960</v>
      </c>
      <c r="C60" s="14">
        <f>2021-Table1[[#This Row],[Year_Birth]]</f>
        <v>61</v>
      </c>
      <c r="D60" t="s">
        <v>44</v>
      </c>
      <c r="E60" s="14" t="str" cm="1">
        <f t="array" ref="E60">_xlfn.SWITCH(Table1[[#This Row],[Education]],"Graduation","Bachelor’s","Basic","High School","2n Cycle","Master’s","Master","Master’s","PhD","PhD","Other")</f>
        <v>Master’s</v>
      </c>
      <c r="F60" t="s">
        <v>42</v>
      </c>
      <c r="G60" s="14" t="s">
        <v>42</v>
      </c>
      <c r="H60" s="14" t="str" cm="1">
        <f t="array" ref="H60">_xlfn.SWITCH(Table1[[#This Row],[Marital_Status_mod]],"Together","Couple","Married","Couple","Divorced","Single","Single","Single","Widow","Single","Other")</f>
        <v>Couple</v>
      </c>
      <c r="I60" s="4">
        <v>89058</v>
      </c>
      <c r="J60" s="41" t="str">
        <f t="shared" si="4"/>
        <v>$80 - $90K</v>
      </c>
      <c r="K60">
        <v>0</v>
      </c>
      <c r="L60">
        <v>0</v>
      </c>
      <c r="M60">
        <f>Table1[[#This Row],[Teenhome]]+Table1[[#This Row],[Kidhome]]</f>
        <v>0</v>
      </c>
      <c r="N60" s="1">
        <v>41250</v>
      </c>
      <c r="O60" s="16">
        <f>(Table1[[#This Row],[DataSetDate]]-Table1[[#This Row],[Dt_Customer]])/365</f>
        <v>8.169863013698631</v>
      </c>
      <c r="P60" s="15">
        <v>44232</v>
      </c>
      <c r="Q60">
        <v>18</v>
      </c>
      <c r="R60" s="4">
        <v>454</v>
      </c>
      <c r="S60" s="4">
        <v>194</v>
      </c>
      <c r="T60" s="4">
        <v>106</v>
      </c>
      <c r="U60" s="4">
        <v>31</v>
      </c>
      <c r="V60" s="4">
        <v>22</v>
      </c>
      <c r="W60" s="4">
        <v>43</v>
      </c>
      <c r="X60">
        <v>1</v>
      </c>
      <c r="Y60">
        <v>5</v>
      </c>
      <c r="Z60" t="str">
        <f t="shared" si="5"/>
        <v>Medium</v>
      </c>
      <c r="AA60" s="14">
        <f t="shared" ca="1" si="2"/>
        <v>5.0772278742873915</v>
      </c>
      <c r="AB60">
        <v>4</v>
      </c>
      <c r="AC60">
        <v>4</v>
      </c>
      <c r="AD60" s="14">
        <f t="shared" ca="1" si="3"/>
        <v>3.9278209641960249</v>
      </c>
      <c r="AE60">
        <v>2</v>
      </c>
      <c r="AF60">
        <v>0</v>
      </c>
      <c r="AG60">
        <v>0</v>
      </c>
      <c r="AH60">
        <v>0</v>
      </c>
      <c r="AI60">
        <v>0</v>
      </c>
      <c r="AJ60">
        <v>0</v>
      </c>
      <c r="AK60">
        <v>0</v>
      </c>
      <c r="AL60">
        <v>0</v>
      </c>
      <c r="AM60" t="s">
        <v>48</v>
      </c>
    </row>
    <row r="61" spans="1:39" hidden="1" x14ac:dyDescent="0.3">
      <c r="A61">
        <v>3010</v>
      </c>
      <c r="B61">
        <v>1989</v>
      </c>
      <c r="C61" s="14">
        <f>2021-Table1[[#This Row],[Year_Birth]]</f>
        <v>32</v>
      </c>
      <c r="D61" t="s">
        <v>44</v>
      </c>
      <c r="E61" s="14" t="str" cm="1">
        <f t="array" ref="E61">_xlfn.SWITCH(Table1[[#This Row],[Education]],"Graduation","Bachelor’s","Basic","High School","2n Cycle","Master’s","Master","Master’s","PhD","PhD","Other")</f>
        <v>Master’s</v>
      </c>
      <c r="F61" t="s">
        <v>40</v>
      </c>
      <c r="G61" s="14" t="s">
        <v>40</v>
      </c>
      <c r="H61" s="14" t="str" cm="1">
        <f t="array" ref="H61">_xlfn.SWITCH(Table1[[#This Row],[Marital_Status_mod]],"Together","Couple","Married","Couple","Divorced","Single","Single","Single","Widow","Single","Other")</f>
        <v>Couple</v>
      </c>
      <c r="I61" s="4">
        <v>88420</v>
      </c>
      <c r="J61" s="41" t="str">
        <f t="shared" si="4"/>
        <v>$80 - $90K</v>
      </c>
      <c r="K61">
        <v>0</v>
      </c>
      <c r="L61">
        <v>0</v>
      </c>
      <c r="M61">
        <f>Table1[[#This Row],[Teenhome]]+Table1[[#This Row],[Kidhome]]</f>
        <v>0</v>
      </c>
      <c r="N61" s="1">
        <v>41761</v>
      </c>
      <c r="O61" s="16">
        <f>(Table1[[#This Row],[DataSetDate]]-Table1[[#This Row],[Dt_Customer]])/365</f>
        <v>6.7698630136986298</v>
      </c>
      <c r="P61" s="15">
        <v>44232</v>
      </c>
      <c r="Q61">
        <v>87</v>
      </c>
      <c r="R61" s="4">
        <v>957</v>
      </c>
      <c r="S61" s="4">
        <v>153</v>
      </c>
      <c r="T61" s="4">
        <v>612</v>
      </c>
      <c r="U61" s="4">
        <v>99</v>
      </c>
      <c r="V61" s="4">
        <v>95</v>
      </c>
      <c r="W61" s="4">
        <v>153</v>
      </c>
      <c r="X61">
        <v>1</v>
      </c>
      <c r="Y61">
        <v>4</v>
      </c>
      <c r="Z61" t="str">
        <f t="shared" si="5"/>
        <v>Medium</v>
      </c>
      <c r="AA61" s="14">
        <f t="shared" ca="1" si="2"/>
        <v>4.2161034598713227</v>
      </c>
      <c r="AB61">
        <v>7</v>
      </c>
      <c r="AC61">
        <v>8</v>
      </c>
      <c r="AD61" s="14">
        <f t="shared" ca="1" si="3"/>
        <v>7.9350190662511482</v>
      </c>
      <c r="AE61">
        <v>1</v>
      </c>
      <c r="AF61">
        <v>1</v>
      </c>
      <c r="AG61">
        <v>0</v>
      </c>
      <c r="AH61">
        <v>1</v>
      </c>
      <c r="AI61">
        <v>0</v>
      </c>
      <c r="AJ61">
        <v>1</v>
      </c>
      <c r="AK61">
        <v>0</v>
      </c>
      <c r="AL61">
        <v>0</v>
      </c>
      <c r="AM61" t="s">
        <v>41</v>
      </c>
    </row>
    <row r="62" spans="1:39" hidden="1" x14ac:dyDescent="0.3">
      <c r="A62">
        <v>6421</v>
      </c>
      <c r="B62">
        <v>1961</v>
      </c>
      <c r="C62" s="14">
        <f>2021-Table1[[#This Row],[Year_Birth]]</f>
        <v>60</v>
      </c>
      <c r="D62" t="s">
        <v>46</v>
      </c>
      <c r="E62" s="14" t="str" cm="1">
        <f t="array" ref="E62">_xlfn.SWITCH(Table1[[#This Row],[Education]],"Graduation","Bachelor’s","Basic","High School","2n Cycle","Master’s","Master","Master’s","PhD","PhD","Other")</f>
        <v>Bachelor’s</v>
      </c>
      <c r="F62" t="s">
        <v>40</v>
      </c>
      <c r="G62" s="14" t="s">
        <v>40</v>
      </c>
      <c r="H62" s="14" t="str" cm="1">
        <f t="array" ref="H62">_xlfn.SWITCH(Table1[[#This Row],[Marital_Status_mod]],"Together","Couple","Married","Couple","Divorced","Single","Single","Single","Widow","Single","Other")</f>
        <v>Couple</v>
      </c>
      <c r="I62" s="4">
        <v>88347</v>
      </c>
      <c r="J62" s="41" t="str">
        <f t="shared" si="4"/>
        <v>$80 - $90K</v>
      </c>
      <c r="K62">
        <v>0</v>
      </c>
      <c r="L62">
        <v>0</v>
      </c>
      <c r="M62">
        <f>Table1[[#This Row],[Teenhome]]+Table1[[#This Row],[Kidhome]]</f>
        <v>0</v>
      </c>
      <c r="N62" s="1">
        <v>41458</v>
      </c>
      <c r="O62" s="16">
        <f>(Table1[[#This Row],[DataSetDate]]-Table1[[#This Row],[Dt_Customer]])/365</f>
        <v>7.6</v>
      </c>
      <c r="P62" s="15">
        <v>44232</v>
      </c>
      <c r="Q62">
        <v>32</v>
      </c>
      <c r="R62" s="4">
        <v>1050</v>
      </c>
      <c r="S62" s="4">
        <v>178</v>
      </c>
      <c r="T62" s="4">
        <v>555</v>
      </c>
      <c r="U62" s="4">
        <v>77</v>
      </c>
      <c r="V62" s="4">
        <v>138</v>
      </c>
      <c r="W62" s="4">
        <v>118</v>
      </c>
      <c r="X62">
        <v>1</v>
      </c>
      <c r="Y62">
        <v>4</v>
      </c>
      <c r="Z62" t="str">
        <f t="shared" si="5"/>
        <v>Medium</v>
      </c>
      <c r="AA62" s="14">
        <f t="shared" ca="1" si="2"/>
        <v>4.0499166410946454</v>
      </c>
      <c r="AB62">
        <v>7</v>
      </c>
      <c r="AC62">
        <v>9</v>
      </c>
      <c r="AD62" s="14">
        <f t="shared" ca="1" si="3"/>
        <v>9.1272985659024446</v>
      </c>
      <c r="AE62">
        <v>1</v>
      </c>
      <c r="AF62">
        <v>1</v>
      </c>
      <c r="AG62">
        <v>0</v>
      </c>
      <c r="AH62">
        <v>0</v>
      </c>
      <c r="AI62">
        <v>0</v>
      </c>
      <c r="AJ62">
        <v>0</v>
      </c>
      <c r="AK62">
        <v>0</v>
      </c>
      <c r="AL62">
        <v>0</v>
      </c>
      <c r="AM62" t="s">
        <v>41</v>
      </c>
    </row>
    <row r="63" spans="1:39" hidden="1" x14ac:dyDescent="0.3">
      <c r="A63">
        <v>10469</v>
      </c>
      <c r="B63">
        <v>1981</v>
      </c>
      <c r="C63" s="14">
        <f>2021-Table1[[#This Row],[Year_Birth]]</f>
        <v>40</v>
      </c>
      <c r="D63" t="s">
        <v>46</v>
      </c>
      <c r="E63" s="14" t="str" cm="1">
        <f t="array" ref="E63">_xlfn.SWITCH(Table1[[#This Row],[Education]],"Graduation","Bachelor’s","Basic","High School","2n Cycle","Master’s","Master","Master’s","PhD","PhD","Other")</f>
        <v>Bachelor’s</v>
      </c>
      <c r="F63" t="s">
        <v>40</v>
      </c>
      <c r="G63" s="14" t="s">
        <v>40</v>
      </c>
      <c r="H63" s="14" t="str" cm="1">
        <f t="array" ref="H63">_xlfn.SWITCH(Table1[[#This Row],[Marital_Status_mod]],"Together","Couple","Married","Couple","Divorced","Single","Single","Single","Widow","Single","Other")</f>
        <v>Couple</v>
      </c>
      <c r="I63" s="4">
        <v>88325</v>
      </c>
      <c r="J63" s="41" t="str">
        <f t="shared" si="4"/>
        <v>$80 - $90K</v>
      </c>
      <c r="K63">
        <v>0</v>
      </c>
      <c r="L63">
        <v>0</v>
      </c>
      <c r="M63">
        <f>Table1[[#This Row],[Teenhome]]+Table1[[#This Row],[Kidhome]]</f>
        <v>0</v>
      </c>
      <c r="N63" s="1">
        <v>41675</v>
      </c>
      <c r="O63" s="16">
        <f>(Table1[[#This Row],[DataSetDate]]-Table1[[#This Row],[Dt_Customer]])/365</f>
        <v>7.0054794520547947</v>
      </c>
      <c r="P63" s="15">
        <v>44232</v>
      </c>
      <c r="Q63">
        <v>42</v>
      </c>
      <c r="R63" s="4">
        <v>519</v>
      </c>
      <c r="S63" s="4">
        <v>71</v>
      </c>
      <c r="T63" s="4">
        <v>860</v>
      </c>
      <c r="U63" s="4">
        <v>93</v>
      </c>
      <c r="V63" s="4">
        <v>27</v>
      </c>
      <c r="W63" s="4">
        <v>53</v>
      </c>
      <c r="X63">
        <v>1</v>
      </c>
      <c r="Y63">
        <v>6</v>
      </c>
      <c r="Z63" t="str">
        <f t="shared" si="5"/>
        <v>Medium</v>
      </c>
      <c r="AA63" s="14">
        <f t="shared" ca="1" si="2"/>
        <v>5.8331394372113632</v>
      </c>
      <c r="AB63">
        <v>2</v>
      </c>
      <c r="AC63">
        <v>9</v>
      </c>
      <c r="AD63" s="14">
        <f t="shared" ca="1" si="3"/>
        <v>9.0012510749863655</v>
      </c>
      <c r="AE63">
        <v>2</v>
      </c>
      <c r="AF63">
        <v>0</v>
      </c>
      <c r="AG63">
        <v>0</v>
      </c>
      <c r="AH63">
        <v>0</v>
      </c>
      <c r="AI63">
        <v>0</v>
      </c>
      <c r="AJ63">
        <v>0</v>
      </c>
      <c r="AK63">
        <v>0</v>
      </c>
      <c r="AL63">
        <v>0</v>
      </c>
      <c r="AM63" t="s">
        <v>45</v>
      </c>
    </row>
    <row r="64" spans="1:39" hidden="1" x14ac:dyDescent="0.3">
      <c r="A64">
        <v>9369</v>
      </c>
      <c r="B64">
        <v>1979</v>
      </c>
      <c r="C64" s="14">
        <f>2021-Table1[[#This Row],[Year_Birth]]</f>
        <v>42</v>
      </c>
      <c r="D64" t="s">
        <v>51</v>
      </c>
      <c r="E64" s="14" t="str" cm="1">
        <f t="array" ref="E64">_xlfn.SWITCH(Table1[[#This Row],[Education]],"Graduation","Bachelor’s","Basic","High School","2n Cycle","Master’s","Master","Master’s","PhD","PhD","Other")</f>
        <v>Master’s</v>
      </c>
      <c r="F64" t="s">
        <v>50</v>
      </c>
      <c r="G64" s="14" t="s">
        <v>50</v>
      </c>
      <c r="H64" s="14" t="str" cm="1">
        <f t="array" ref="H64">_xlfn.SWITCH(Table1[[#This Row],[Marital_Status_mod]],"Together","Couple","Married","Couple","Divorced","Single","Single","Single","Widow","Single","Other")</f>
        <v>Single</v>
      </c>
      <c r="I64" s="4">
        <v>88194</v>
      </c>
      <c r="J64" s="41" t="str">
        <f t="shared" si="4"/>
        <v>$80 - $90K</v>
      </c>
      <c r="K64">
        <v>0</v>
      </c>
      <c r="L64">
        <v>1</v>
      </c>
      <c r="M64">
        <f>Table1[[#This Row],[Teenhome]]+Table1[[#This Row],[Kidhome]]</f>
        <v>1</v>
      </c>
      <c r="N64" s="1">
        <v>41717</v>
      </c>
      <c r="O64" s="16">
        <f>(Table1[[#This Row],[DataSetDate]]-Table1[[#This Row],[Dt_Customer]])/365</f>
        <v>6.8904109589041092</v>
      </c>
      <c r="P64" s="15">
        <v>44232</v>
      </c>
      <c r="Q64">
        <v>19</v>
      </c>
      <c r="R64" s="4">
        <v>688</v>
      </c>
      <c r="S64" s="4">
        <v>14</v>
      </c>
      <c r="T64" s="4">
        <v>309</v>
      </c>
      <c r="U64" s="4">
        <v>201</v>
      </c>
      <c r="V64" s="4">
        <v>24</v>
      </c>
      <c r="W64" s="4">
        <v>38</v>
      </c>
      <c r="X64">
        <v>1</v>
      </c>
      <c r="Y64">
        <v>11</v>
      </c>
      <c r="Z64" t="str">
        <f t="shared" si="5"/>
        <v>High</v>
      </c>
      <c r="AA64" s="14">
        <f t="shared" ca="1" si="2"/>
        <v>10.991283439016732</v>
      </c>
      <c r="AB64">
        <v>10</v>
      </c>
      <c r="AC64">
        <v>10</v>
      </c>
      <c r="AD64" s="14">
        <f t="shared" ca="1" si="3"/>
        <v>9.7347774745874478</v>
      </c>
      <c r="AE64">
        <v>5</v>
      </c>
      <c r="AF64">
        <v>1</v>
      </c>
      <c r="AG64">
        <v>0</v>
      </c>
      <c r="AH64">
        <v>1</v>
      </c>
      <c r="AI64">
        <v>0</v>
      </c>
      <c r="AJ64">
        <v>0</v>
      </c>
      <c r="AK64">
        <v>1</v>
      </c>
      <c r="AL64">
        <v>0</v>
      </c>
      <c r="AM64" t="s">
        <v>52</v>
      </c>
    </row>
    <row r="65" spans="1:39" hidden="1" x14ac:dyDescent="0.3">
      <c r="A65">
        <v>2535</v>
      </c>
      <c r="B65">
        <v>1978</v>
      </c>
      <c r="C65" s="14">
        <f>2021-Table1[[#This Row],[Year_Birth]]</f>
        <v>43</v>
      </c>
      <c r="D65" t="s">
        <v>44</v>
      </c>
      <c r="E65" s="14" t="str" cm="1">
        <f t="array" ref="E65">_xlfn.SWITCH(Table1[[#This Row],[Education]],"Graduation","Bachelor’s","Basic","High School","2n Cycle","Master’s","Master","Master’s","PhD","PhD","Other")</f>
        <v>Master’s</v>
      </c>
      <c r="F65" t="s">
        <v>42</v>
      </c>
      <c r="G65" s="14" t="s">
        <v>42</v>
      </c>
      <c r="H65" s="14" t="str" cm="1">
        <f t="array" ref="H65">_xlfn.SWITCH(Table1[[#This Row],[Marital_Status_mod]],"Together","Couple","Married","Couple","Divorced","Single","Single","Single","Widow","Single","Other")</f>
        <v>Couple</v>
      </c>
      <c r="I65" s="4">
        <v>88097</v>
      </c>
      <c r="J65" s="41" t="str">
        <f t="shared" ref="J65:J128" si="6">IF(I65&lt;10000, "Up to $10K",
   IF(I65&gt;=100000, "$100K and up",
      "$" &amp; FLOOR(I65,10000)/1000 &amp; " - $" &amp; FLOOR(I65,10000)/1000+10 &amp; "K"))</f>
        <v>$80 - $90K</v>
      </c>
      <c r="K65">
        <v>1</v>
      </c>
      <c r="L65">
        <v>0</v>
      </c>
      <c r="M65">
        <f>Table1[[#This Row],[Teenhome]]+Table1[[#This Row],[Kidhome]]</f>
        <v>1</v>
      </c>
      <c r="N65" s="1">
        <v>41139</v>
      </c>
      <c r="O65" s="16">
        <f>(Table1[[#This Row],[DataSetDate]]-Table1[[#This Row],[Dt_Customer]])/365</f>
        <v>8.4739726027397264</v>
      </c>
      <c r="P65" s="15">
        <v>44232</v>
      </c>
      <c r="Q65">
        <v>24</v>
      </c>
      <c r="R65" s="4">
        <v>163</v>
      </c>
      <c r="S65" s="4">
        <v>0</v>
      </c>
      <c r="T65" s="4">
        <v>480</v>
      </c>
      <c r="U65" s="4">
        <v>0</v>
      </c>
      <c r="V65" s="4">
        <v>126</v>
      </c>
      <c r="W65" s="4">
        <v>75</v>
      </c>
      <c r="X65">
        <v>1</v>
      </c>
      <c r="Y65">
        <v>6</v>
      </c>
      <c r="Z65" t="str">
        <f t="shared" ref="Z65:Z128" si="7">IF(Y65&gt;=7,"High",IF(Y65&gt;=3,"Medium","Low"))</f>
        <v>Medium</v>
      </c>
      <c r="AA65" s="14">
        <f t="shared" ca="1" si="2"/>
        <v>6.3806137592569385</v>
      </c>
      <c r="AB65">
        <v>5</v>
      </c>
      <c r="AC65">
        <v>8</v>
      </c>
      <c r="AD65" s="14">
        <f t="shared" ca="1" si="3"/>
        <v>8.1654281089281948</v>
      </c>
      <c r="AE65">
        <v>9</v>
      </c>
      <c r="AF65">
        <v>1</v>
      </c>
      <c r="AG65">
        <v>0</v>
      </c>
      <c r="AH65">
        <v>0</v>
      </c>
      <c r="AI65">
        <v>1</v>
      </c>
      <c r="AJ65">
        <v>1</v>
      </c>
      <c r="AK65">
        <v>1</v>
      </c>
      <c r="AL65">
        <v>0</v>
      </c>
      <c r="AM65" t="s">
        <v>41</v>
      </c>
    </row>
    <row r="66" spans="1:39" hidden="1" x14ac:dyDescent="0.3">
      <c r="A66">
        <v>3174</v>
      </c>
      <c r="B66">
        <v>1959</v>
      </c>
      <c r="C66" s="14">
        <f>2021-Table1[[#This Row],[Year_Birth]]</f>
        <v>62</v>
      </c>
      <c r="D66" t="s">
        <v>46</v>
      </c>
      <c r="E66" s="14" t="str" cm="1">
        <f t="array" ref="E66">_xlfn.SWITCH(Table1[[#This Row],[Education]],"Graduation","Bachelor’s","Basic","High School","2n Cycle","Master’s","Master","Master’s","PhD","PhD","Other")</f>
        <v>Bachelor’s</v>
      </c>
      <c r="F66" t="s">
        <v>40</v>
      </c>
      <c r="G66" s="14" t="s">
        <v>40</v>
      </c>
      <c r="H66" s="14" t="str" cm="1">
        <f t="array" ref="H66">_xlfn.SWITCH(Table1[[#This Row],[Marital_Status_mod]],"Together","Couple","Married","Couple","Divorced","Single","Single","Single","Widow","Single","Other")</f>
        <v>Couple</v>
      </c>
      <c r="I66" s="4">
        <v>87771</v>
      </c>
      <c r="J66" s="41" t="str">
        <f t="shared" si="6"/>
        <v>$80 - $90K</v>
      </c>
      <c r="K66">
        <v>0</v>
      </c>
      <c r="L66">
        <v>1</v>
      </c>
      <c r="M66">
        <f>Table1[[#This Row],[Teenhome]]+Table1[[#This Row],[Kidhome]]</f>
        <v>1</v>
      </c>
      <c r="N66" s="1">
        <v>41416</v>
      </c>
      <c r="O66" s="16">
        <f>(Table1[[#This Row],[DataSetDate]]-Table1[[#This Row],[Dt_Customer]])/365</f>
        <v>7.7150684931506852</v>
      </c>
      <c r="P66" s="15">
        <v>44232</v>
      </c>
      <c r="Q66">
        <v>61</v>
      </c>
      <c r="R66" s="4">
        <v>1492</v>
      </c>
      <c r="S66" s="4">
        <v>38</v>
      </c>
      <c r="T66" s="4">
        <v>287</v>
      </c>
      <c r="U66" s="4">
        <v>50</v>
      </c>
      <c r="V66" s="4">
        <v>57</v>
      </c>
      <c r="W66" s="4">
        <v>33</v>
      </c>
      <c r="X66">
        <v>1</v>
      </c>
      <c r="Y66">
        <v>5</v>
      </c>
      <c r="Z66" t="str">
        <f t="shared" si="7"/>
        <v>Medium</v>
      </c>
      <c r="AA66" s="14">
        <f t="shared" ref="AA66:AA129" ca="1" si="8">Y66 + (RAND() - 0.5) * 0.8</f>
        <v>4.613049706906974</v>
      </c>
      <c r="AB66">
        <v>10</v>
      </c>
      <c r="AC66">
        <v>4</v>
      </c>
      <c r="AD66" s="14">
        <f t="shared" ref="AD66:AD129" ca="1" si="9">AC66 + (RAND() - 0.5) * 0.8</f>
        <v>3.6899609738016403</v>
      </c>
      <c r="AE66">
        <v>6</v>
      </c>
      <c r="AF66">
        <v>1</v>
      </c>
      <c r="AG66">
        <v>1</v>
      </c>
      <c r="AH66">
        <v>0</v>
      </c>
      <c r="AI66">
        <v>1</v>
      </c>
      <c r="AJ66">
        <v>1</v>
      </c>
      <c r="AK66">
        <v>1</v>
      </c>
      <c r="AL66">
        <v>0</v>
      </c>
      <c r="AM66" t="s">
        <v>41</v>
      </c>
    </row>
    <row r="67" spans="1:39" hidden="1" x14ac:dyDescent="0.3">
      <c r="A67">
        <v>5536</v>
      </c>
      <c r="B67">
        <v>1959</v>
      </c>
      <c r="C67" s="14">
        <f>2021-Table1[[#This Row],[Year_Birth]]</f>
        <v>62</v>
      </c>
      <c r="D67" t="s">
        <v>46</v>
      </c>
      <c r="E67" s="14" t="str" cm="1">
        <f t="array" ref="E67">_xlfn.SWITCH(Table1[[#This Row],[Education]],"Graduation","Bachelor’s","Basic","High School","2n Cycle","Master’s","Master","Master’s","PhD","PhD","Other")</f>
        <v>Bachelor’s</v>
      </c>
      <c r="F67" t="s">
        <v>40</v>
      </c>
      <c r="G67" s="14" t="s">
        <v>40</v>
      </c>
      <c r="H67" s="14" t="str" cm="1">
        <f t="array" ref="H67">_xlfn.SWITCH(Table1[[#This Row],[Marital_Status_mod]],"Together","Couple","Married","Couple","Divorced","Single","Single","Single","Widow","Single","Other")</f>
        <v>Couple</v>
      </c>
      <c r="I67" s="4">
        <v>87771</v>
      </c>
      <c r="J67" s="41" t="str">
        <f t="shared" si="6"/>
        <v>$80 - $90K</v>
      </c>
      <c r="K67">
        <v>0</v>
      </c>
      <c r="L67">
        <v>1</v>
      </c>
      <c r="M67">
        <f>Table1[[#This Row],[Teenhome]]+Table1[[#This Row],[Kidhome]]</f>
        <v>1</v>
      </c>
      <c r="N67" s="1">
        <v>41416</v>
      </c>
      <c r="O67" s="16">
        <f>(Table1[[#This Row],[DataSetDate]]-Table1[[#This Row],[Dt_Customer]])/365</f>
        <v>7.7150684931506852</v>
      </c>
      <c r="P67" s="15">
        <v>44232</v>
      </c>
      <c r="Q67">
        <v>61</v>
      </c>
      <c r="R67" s="4">
        <v>1492</v>
      </c>
      <c r="S67" s="4">
        <v>38</v>
      </c>
      <c r="T67" s="4">
        <v>287</v>
      </c>
      <c r="U67" s="4">
        <v>50</v>
      </c>
      <c r="V67" s="4">
        <v>57</v>
      </c>
      <c r="W67" s="4">
        <v>33</v>
      </c>
      <c r="X67">
        <v>1</v>
      </c>
      <c r="Y67">
        <v>5</v>
      </c>
      <c r="Z67" t="str">
        <f t="shared" si="7"/>
        <v>Medium</v>
      </c>
      <c r="AA67" s="14">
        <f t="shared" ca="1" si="8"/>
        <v>4.8031213024008625</v>
      </c>
      <c r="AB67">
        <v>10</v>
      </c>
      <c r="AC67">
        <v>4</v>
      </c>
      <c r="AD67" s="14">
        <f t="shared" ca="1" si="9"/>
        <v>3.9300261584516107</v>
      </c>
      <c r="AE67">
        <v>6</v>
      </c>
      <c r="AF67">
        <v>1</v>
      </c>
      <c r="AG67">
        <v>1</v>
      </c>
      <c r="AH67">
        <v>0</v>
      </c>
      <c r="AI67">
        <v>1</v>
      </c>
      <c r="AJ67">
        <v>1</v>
      </c>
      <c r="AK67">
        <v>1</v>
      </c>
      <c r="AL67">
        <v>0</v>
      </c>
      <c r="AM67" t="s">
        <v>48</v>
      </c>
    </row>
    <row r="68" spans="1:39" hidden="1" x14ac:dyDescent="0.3">
      <c r="A68">
        <v>1763</v>
      </c>
      <c r="B68">
        <v>1988</v>
      </c>
      <c r="C68" s="14">
        <f>2021-Table1[[#This Row],[Year_Birth]]</f>
        <v>33</v>
      </c>
      <c r="D68" t="s">
        <v>46</v>
      </c>
      <c r="E68" s="14" t="str" cm="1">
        <f t="array" ref="E68">_xlfn.SWITCH(Table1[[#This Row],[Education]],"Graduation","Bachelor’s","Basic","High School","2n Cycle","Master’s","Master","Master’s","PhD","PhD","Other")</f>
        <v>Bachelor’s</v>
      </c>
      <c r="F68" t="s">
        <v>40</v>
      </c>
      <c r="G68" s="14" t="s">
        <v>40</v>
      </c>
      <c r="H68" s="14" t="str" cm="1">
        <f t="array" ref="H68">_xlfn.SWITCH(Table1[[#This Row],[Marital_Status_mod]],"Together","Couple","Married","Couple","Divorced","Single","Single","Single","Widow","Single","Other")</f>
        <v>Couple</v>
      </c>
      <c r="I68" s="4">
        <v>87679</v>
      </c>
      <c r="J68" s="41" t="str">
        <f t="shared" si="6"/>
        <v>$80 - $90K</v>
      </c>
      <c r="K68">
        <v>0</v>
      </c>
      <c r="L68">
        <v>0</v>
      </c>
      <c r="M68">
        <f>Table1[[#This Row],[Teenhome]]+Table1[[#This Row],[Kidhome]]</f>
        <v>0</v>
      </c>
      <c r="N68" s="1">
        <v>41482</v>
      </c>
      <c r="O68" s="16">
        <f>(Table1[[#This Row],[DataSetDate]]-Table1[[#This Row],[Dt_Customer]])/365</f>
        <v>7.5342465753424657</v>
      </c>
      <c r="P68" s="15">
        <v>44232</v>
      </c>
      <c r="Q68">
        <v>62</v>
      </c>
      <c r="R68" s="4">
        <v>1259</v>
      </c>
      <c r="S68" s="4">
        <v>172</v>
      </c>
      <c r="T68" s="4">
        <v>815</v>
      </c>
      <c r="U68" s="4">
        <v>97</v>
      </c>
      <c r="V68" s="4">
        <v>148</v>
      </c>
      <c r="W68" s="4">
        <v>33</v>
      </c>
      <c r="X68">
        <v>1</v>
      </c>
      <c r="Y68">
        <v>7</v>
      </c>
      <c r="Z68" t="str">
        <f t="shared" si="7"/>
        <v>High</v>
      </c>
      <c r="AA68" s="14">
        <f t="shared" ca="1" si="8"/>
        <v>7.1742340158974969</v>
      </c>
      <c r="AB68">
        <v>11</v>
      </c>
      <c r="AC68">
        <v>10</v>
      </c>
      <c r="AD68" s="14">
        <f t="shared" ca="1" si="9"/>
        <v>9.6899208922395808</v>
      </c>
      <c r="AE68">
        <v>4</v>
      </c>
      <c r="AF68">
        <v>1</v>
      </c>
      <c r="AG68">
        <v>0</v>
      </c>
      <c r="AH68">
        <v>1</v>
      </c>
      <c r="AI68">
        <v>0</v>
      </c>
      <c r="AJ68">
        <v>1</v>
      </c>
      <c r="AK68">
        <v>1</v>
      </c>
      <c r="AL68">
        <v>0</v>
      </c>
      <c r="AM68" t="s">
        <v>48</v>
      </c>
    </row>
    <row r="69" spans="1:39" hidden="1" x14ac:dyDescent="0.3">
      <c r="A69">
        <v>3619</v>
      </c>
      <c r="B69">
        <v>1960</v>
      </c>
      <c r="C69" s="14">
        <f>2021-Table1[[#This Row],[Year_Birth]]</f>
        <v>61</v>
      </c>
      <c r="D69" t="s">
        <v>51</v>
      </c>
      <c r="E69" s="14" t="str" cm="1">
        <f t="array" ref="E69">_xlfn.SWITCH(Table1[[#This Row],[Education]],"Graduation","Bachelor’s","Basic","High School","2n Cycle","Master’s","Master","Master’s","PhD","PhD","Other")</f>
        <v>Master’s</v>
      </c>
      <c r="F69" t="s">
        <v>49</v>
      </c>
      <c r="G69" s="14" t="s">
        <v>49</v>
      </c>
      <c r="H69" s="14" t="str" cm="1">
        <f t="array" ref="H69">_xlfn.SWITCH(Table1[[#This Row],[Marital_Status_mod]],"Together","Couple","Married","Couple","Divorced","Single","Single","Single","Widow","Single","Other")</f>
        <v>Single</v>
      </c>
      <c r="I69" s="4">
        <v>87305</v>
      </c>
      <c r="J69" s="41" t="str">
        <f t="shared" si="6"/>
        <v>$80 - $90K</v>
      </c>
      <c r="K69">
        <v>0</v>
      </c>
      <c r="L69">
        <v>0</v>
      </c>
      <c r="M69">
        <f>Table1[[#This Row],[Teenhome]]+Table1[[#This Row],[Kidhome]]</f>
        <v>0</v>
      </c>
      <c r="N69" s="1">
        <v>41175</v>
      </c>
      <c r="O69" s="16">
        <f>(Table1[[#This Row],[DataSetDate]]-Table1[[#This Row],[Dt_Customer]])/365</f>
        <v>8.375342465753425</v>
      </c>
      <c r="P69" s="15">
        <v>44232</v>
      </c>
      <c r="Q69">
        <v>19</v>
      </c>
      <c r="R69" s="4">
        <v>345</v>
      </c>
      <c r="S69" s="4">
        <v>25</v>
      </c>
      <c r="T69" s="4">
        <v>501</v>
      </c>
      <c r="U69" s="4">
        <v>63</v>
      </c>
      <c r="V69" s="4">
        <v>138</v>
      </c>
      <c r="W69" s="4">
        <v>80</v>
      </c>
      <c r="X69">
        <v>1</v>
      </c>
      <c r="Y69">
        <v>5</v>
      </c>
      <c r="Z69" t="str">
        <f t="shared" si="7"/>
        <v>Medium</v>
      </c>
      <c r="AA69" s="14">
        <f t="shared" ca="1" si="8"/>
        <v>5.3329421628463498</v>
      </c>
      <c r="AB69">
        <v>3</v>
      </c>
      <c r="AC69">
        <v>8</v>
      </c>
      <c r="AD69" s="14">
        <f t="shared" ca="1" si="9"/>
        <v>7.9479870167480007</v>
      </c>
      <c r="AE69">
        <v>2</v>
      </c>
      <c r="AF69">
        <v>0</v>
      </c>
      <c r="AG69">
        <v>0</v>
      </c>
      <c r="AH69">
        <v>0</v>
      </c>
      <c r="AI69">
        <v>0</v>
      </c>
      <c r="AJ69">
        <v>1</v>
      </c>
      <c r="AK69">
        <v>1</v>
      </c>
      <c r="AL69">
        <v>0</v>
      </c>
      <c r="AM69" t="s">
        <v>53</v>
      </c>
    </row>
    <row r="70" spans="1:39" hidden="1" x14ac:dyDescent="0.3">
      <c r="A70">
        <v>8908</v>
      </c>
      <c r="B70">
        <v>1959</v>
      </c>
      <c r="C70" s="14">
        <f>2021-Table1[[#This Row],[Year_Birth]]</f>
        <v>62</v>
      </c>
      <c r="D70" t="s">
        <v>46</v>
      </c>
      <c r="E70" s="14" t="str" cm="1">
        <f t="array" ref="E70">_xlfn.SWITCH(Table1[[#This Row],[Education]],"Graduation","Bachelor’s","Basic","High School","2n Cycle","Master’s","Master","Master’s","PhD","PhD","Other")</f>
        <v>Bachelor’s</v>
      </c>
      <c r="F70" t="s">
        <v>42</v>
      </c>
      <c r="G70" s="14" t="s">
        <v>42</v>
      </c>
      <c r="H70" s="14" t="str" cm="1">
        <f t="array" ref="H70">_xlfn.SWITCH(Table1[[#This Row],[Marital_Status_mod]],"Together","Couple","Married","Couple","Divorced","Single","Single","Single","Widow","Single","Other")</f>
        <v>Couple</v>
      </c>
      <c r="I70" s="4">
        <v>87195</v>
      </c>
      <c r="J70" s="41" t="str">
        <f t="shared" si="6"/>
        <v>$80 - $90K</v>
      </c>
      <c r="K70">
        <v>0</v>
      </c>
      <c r="L70">
        <v>0</v>
      </c>
      <c r="M70">
        <f>Table1[[#This Row],[Teenhome]]+Table1[[#This Row],[Kidhome]]</f>
        <v>0</v>
      </c>
      <c r="N70" s="1">
        <v>41767</v>
      </c>
      <c r="O70" s="16">
        <f>(Table1[[#This Row],[DataSetDate]]-Table1[[#This Row],[Dt_Customer]])/365</f>
        <v>6.7534246575342465</v>
      </c>
      <c r="P70" s="15">
        <v>44232</v>
      </c>
      <c r="Q70">
        <v>35</v>
      </c>
      <c r="R70" s="4">
        <v>217</v>
      </c>
      <c r="S70" s="4">
        <v>76</v>
      </c>
      <c r="T70" s="4">
        <v>690</v>
      </c>
      <c r="U70" s="4">
        <v>50</v>
      </c>
      <c r="V70" s="4">
        <v>26</v>
      </c>
      <c r="W70" s="4">
        <v>38</v>
      </c>
      <c r="X70">
        <v>1</v>
      </c>
      <c r="Y70">
        <v>3</v>
      </c>
      <c r="Z70" t="str">
        <f t="shared" si="7"/>
        <v>Medium</v>
      </c>
      <c r="AA70" s="14">
        <f t="shared" ca="1" si="8"/>
        <v>2.8229965791083873</v>
      </c>
      <c r="AB70">
        <v>11</v>
      </c>
      <c r="AC70">
        <v>5</v>
      </c>
      <c r="AD70" s="14">
        <f t="shared" ca="1" si="9"/>
        <v>4.7647579966993128</v>
      </c>
      <c r="AE70">
        <v>1</v>
      </c>
      <c r="AF70">
        <v>0</v>
      </c>
      <c r="AG70">
        <v>0</v>
      </c>
      <c r="AH70">
        <v>0</v>
      </c>
      <c r="AI70">
        <v>0</v>
      </c>
      <c r="AJ70">
        <v>0</v>
      </c>
      <c r="AK70">
        <v>1</v>
      </c>
      <c r="AL70">
        <v>0</v>
      </c>
      <c r="AM70" t="s">
        <v>48</v>
      </c>
    </row>
    <row r="71" spans="1:39" hidden="1" x14ac:dyDescent="0.3">
      <c r="A71">
        <v>4278</v>
      </c>
      <c r="B71">
        <v>1983</v>
      </c>
      <c r="C71" s="14">
        <f>2021-Table1[[#This Row],[Year_Birth]]</f>
        <v>38</v>
      </c>
      <c r="D71" t="s">
        <v>39</v>
      </c>
      <c r="E71" s="14" t="str" cm="1">
        <f t="array" ref="E71">_xlfn.SWITCH(Table1[[#This Row],[Education]],"Graduation","Bachelor’s","Basic","High School","2n Cycle","Master’s","Master","Master’s","PhD","PhD","Other")</f>
        <v>PhD</v>
      </c>
      <c r="F71" t="s">
        <v>50</v>
      </c>
      <c r="G71" s="14" t="s">
        <v>50</v>
      </c>
      <c r="H71" s="14" t="str" cm="1">
        <f t="array" ref="H71">_xlfn.SWITCH(Table1[[#This Row],[Marital_Status_mod]],"Together","Couple","Married","Couple","Divorced","Single","Single","Single","Widow","Single","Other")</f>
        <v>Single</v>
      </c>
      <c r="I71" s="4">
        <v>87188</v>
      </c>
      <c r="J71" s="41" t="str">
        <f t="shared" si="6"/>
        <v>$80 - $90K</v>
      </c>
      <c r="K71">
        <v>0</v>
      </c>
      <c r="L71">
        <v>0</v>
      </c>
      <c r="M71">
        <f>Table1[[#This Row],[Teenhome]]+Table1[[#This Row],[Kidhome]]</f>
        <v>0</v>
      </c>
      <c r="N71" s="1">
        <v>41428</v>
      </c>
      <c r="O71" s="16">
        <f>(Table1[[#This Row],[DataSetDate]]-Table1[[#This Row],[Dt_Customer]])/365</f>
        <v>7.6821917808219178</v>
      </c>
      <c r="P71" s="15">
        <v>44232</v>
      </c>
      <c r="Q71">
        <v>73</v>
      </c>
      <c r="R71" s="4">
        <v>910</v>
      </c>
      <c r="S71" s="4">
        <v>111</v>
      </c>
      <c r="T71" s="4">
        <v>724</v>
      </c>
      <c r="U71" s="4">
        <v>49</v>
      </c>
      <c r="V71" s="4">
        <v>74</v>
      </c>
      <c r="W71" s="4">
        <v>55</v>
      </c>
      <c r="X71">
        <v>1</v>
      </c>
      <c r="Y71">
        <v>10</v>
      </c>
      <c r="Z71" t="str">
        <f t="shared" si="7"/>
        <v>High</v>
      </c>
      <c r="AA71" s="14">
        <f t="shared" ca="1" si="8"/>
        <v>9.7642942662409968</v>
      </c>
      <c r="AB71">
        <v>2</v>
      </c>
      <c r="AC71">
        <v>6</v>
      </c>
      <c r="AD71" s="14">
        <f t="shared" ca="1" si="9"/>
        <v>5.7473242357029166</v>
      </c>
      <c r="AE71">
        <v>3</v>
      </c>
      <c r="AF71">
        <v>0</v>
      </c>
      <c r="AG71">
        <v>0</v>
      </c>
      <c r="AH71">
        <v>0</v>
      </c>
      <c r="AI71">
        <v>0</v>
      </c>
      <c r="AJ71">
        <v>0</v>
      </c>
      <c r="AK71">
        <v>1</v>
      </c>
      <c r="AL71">
        <v>0</v>
      </c>
      <c r="AM71" t="s">
        <v>45</v>
      </c>
    </row>
    <row r="72" spans="1:39" hidden="1" x14ac:dyDescent="0.3">
      <c r="A72">
        <v>4207</v>
      </c>
      <c r="B72">
        <v>1981</v>
      </c>
      <c r="C72" s="14">
        <f>2021-Table1[[#This Row],[Year_Birth]]</f>
        <v>40</v>
      </c>
      <c r="D72" t="s">
        <v>39</v>
      </c>
      <c r="E72" s="14" t="str" cm="1">
        <f t="array" ref="E72">_xlfn.SWITCH(Table1[[#This Row],[Education]],"Graduation","Bachelor’s","Basic","High School","2n Cycle","Master’s","Master","Master’s","PhD","PhD","Other")</f>
        <v>PhD</v>
      </c>
      <c r="F72" t="s">
        <v>42</v>
      </c>
      <c r="G72" s="14" t="s">
        <v>42</v>
      </c>
      <c r="H72" s="14" t="str" cm="1">
        <f t="array" ref="H72">_xlfn.SWITCH(Table1[[#This Row],[Marital_Status_mod]],"Together","Couple","Married","Couple","Divorced","Single","Single","Single","Widow","Single","Other")</f>
        <v>Couple</v>
      </c>
      <c r="I72" s="4">
        <v>87171</v>
      </c>
      <c r="J72" s="41" t="str">
        <f t="shared" si="6"/>
        <v>$80 - $90K</v>
      </c>
      <c r="K72">
        <v>0</v>
      </c>
      <c r="L72">
        <v>0</v>
      </c>
      <c r="M72">
        <f>Table1[[#This Row],[Teenhome]]+Table1[[#This Row],[Kidhome]]</f>
        <v>0</v>
      </c>
      <c r="N72" s="1">
        <v>41395</v>
      </c>
      <c r="O72" s="16">
        <f>(Table1[[#This Row],[DataSetDate]]-Table1[[#This Row],[Dt_Customer]])/365</f>
        <v>7.7726027397260271</v>
      </c>
      <c r="P72" s="15">
        <v>44232</v>
      </c>
      <c r="Q72">
        <v>27</v>
      </c>
      <c r="R72" s="4">
        <v>1001</v>
      </c>
      <c r="S72" s="4">
        <v>44</v>
      </c>
      <c r="T72" s="4">
        <v>107</v>
      </c>
      <c r="U72" s="4">
        <v>58</v>
      </c>
      <c r="V72" s="4">
        <v>44</v>
      </c>
      <c r="W72" s="4">
        <v>44</v>
      </c>
      <c r="X72">
        <v>1</v>
      </c>
      <c r="Y72">
        <v>6</v>
      </c>
      <c r="Z72" t="str">
        <f t="shared" si="7"/>
        <v>Medium</v>
      </c>
      <c r="AA72" s="14">
        <f t="shared" ca="1" si="8"/>
        <v>6.15066447142424</v>
      </c>
      <c r="AB72">
        <v>7</v>
      </c>
      <c r="AC72">
        <v>11</v>
      </c>
      <c r="AD72" s="14">
        <f t="shared" ca="1" si="9"/>
        <v>10.996152481460369</v>
      </c>
      <c r="AE72">
        <v>2</v>
      </c>
      <c r="AF72">
        <v>0</v>
      </c>
      <c r="AG72">
        <v>0</v>
      </c>
      <c r="AH72">
        <v>1</v>
      </c>
      <c r="AI72">
        <v>0</v>
      </c>
      <c r="AJ72">
        <v>1</v>
      </c>
      <c r="AK72">
        <v>0</v>
      </c>
      <c r="AL72">
        <v>0</v>
      </c>
      <c r="AM72" t="s">
        <v>41</v>
      </c>
    </row>
    <row r="73" spans="1:39" hidden="1" x14ac:dyDescent="0.3">
      <c r="A73">
        <v>2802</v>
      </c>
      <c r="B73">
        <v>1992</v>
      </c>
      <c r="C73" s="14">
        <f>2021-Table1[[#This Row],[Year_Birth]]</f>
        <v>29</v>
      </c>
      <c r="D73" t="s">
        <v>51</v>
      </c>
      <c r="E73" s="14" t="str" cm="1">
        <f t="array" ref="E73">_xlfn.SWITCH(Table1[[#This Row],[Education]],"Graduation","Bachelor’s","Basic","High School","2n Cycle","Master’s","Master","Master’s","PhD","PhD","Other")</f>
        <v>Master’s</v>
      </c>
      <c r="F73" t="s">
        <v>42</v>
      </c>
      <c r="G73" s="14" t="s">
        <v>42</v>
      </c>
      <c r="H73" s="14" t="str" cm="1">
        <f t="array" ref="H73">_xlfn.SWITCH(Table1[[#This Row],[Marital_Status_mod]],"Together","Couple","Married","Couple","Divorced","Single","Single","Single","Widow","Single","Other")</f>
        <v>Couple</v>
      </c>
      <c r="I73" s="4">
        <v>87000</v>
      </c>
      <c r="J73" s="41" t="str">
        <f t="shared" si="6"/>
        <v>$80 - $90K</v>
      </c>
      <c r="K73">
        <v>0</v>
      </c>
      <c r="L73">
        <v>0</v>
      </c>
      <c r="M73">
        <f>Table1[[#This Row],[Teenhome]]+Table1[[#This Row],[Kidhome]]</f>
        <v>0</v>
      </c>
      <c r="N73" s="1">
        <v>41258</v>
      </c>
      <c r="O73" s="16">
        <f>(Table1[[#This Row],[DataSetDate]]-Table1[[#This Row],[Dt_Customer]])/365</f>
        <v>8.1479452054794521</v>
      </c>
      <c r="P73" s="15">
        <v>44232</v>
      </c>
      <c r="Q73">
        <v>61</v>
      </c>
      <c r="R73" s="4">
        <v>196</v>
      </c>
      <c r="S73" s="4">
        <v>25</v>
      </c>
      <c r="T73" s="4">
        <v>607</v>
      </c>
      <c r="U73" s="4">
        <v>67</v>
      </c>
      <c r="V73" s="4">
        <v>17</v>
      </c>
      <c r="W73" s="4">
        <v>49</v>
      </c>
      <c r="X73">
        <v>1</v>
      </c>
      <c r="Y73">
        <v>4</v>
      </c>
      <c r="Z73" t="str">
        <f t="shared" si="7"/>
        <v>Medium</v>
      </c>
      <c r="AA73" s="14">
        <f t="shared" ca="1" si="8"/>
        <v>4.2363040596401973</v>
      </c>
      <c r="AB73">
        <v>6</v>
      </c>
      <c r="AC73">
        <v>7</v>
      </c>
      <c r="AD73" s="14">
        <f t="shared" ca="1" si="9"/>
        <v>7.2241342518968787</v>
      </c>
      <c r="AE73">
        <v>2</v>
      </c>
      <c r="AF73">
        <v>0</v>
      </c>
      <c r="AG73">
        <v>0</v>
      </c>
      <c r="AH73">
        <v>0</v>
      </c>
      <c r="AI73">
        <v>0</v>
      </c>
      <c r="AJ73">
        <v>0</v>
      </c>
      <c r="AK73">
        <v>0</v>
      </c>
      <c r="AL73">
        <v>0</v>
      </c>
      <c r="AM73" t="s">
        <v>53</v>
      </c>
    </row>
    <row r="74" spans="1:39" hidden="1" x14ac:dyDescent="0.3">
      <c r="A74">
        <v>5113</v>
      </c>
      <c r="B74">
        <v>1971</v>
      </c>
      <c r="C74" s="14">
        <f>2021-Table1[[#This Row],[Year_Birth]]</f>
        <v>50</v>
      </c>
      <c r="D74" t="s">
        <v>39</v>
      </c>
      <c r="E74" s="14" t="str" cm="1">
        <f t="array" ref="E74">_xlfn.SWITCH(Table1[[#This Row],[Education]],"Graduation","Bachelor’s","Basic","High School","2n Cycle","Master’s","Master","Master’s","PhD","PhD","Other")</f>
        <v>PhD</v>
      </c>
      <c r="F74" t="s">
        <v>49</v>
      </c>
      <c r="G74" s="14" t="s">
        <v>49</v>
      </c>
      <c r="H74" s="14" t="str" cm="1">
        <f t="array" ref="H74">_xlfn.SWITCH(Table1[[#This Row],[Marital_Status_mod]],"Together","Couple","Married","Couple","Divorced","Single","Single","Single","Widow","Single","Other")</f>
        <v>Single</v>
      </c>
      <c r="I74" s="4">
        <v>86979</v>
      </c>
      <c r="J74" s="41" t="str">
        <f t="shared" si="6"/>
        <v>$80 - $90K</v>
      </c>
      <c r="K74">
        <v>0</v>
      </c>
      <c r="L74">
        <v>0</v>
      </c>
      <c r="M74">
        <f>Table1[[#This Row],[Teenhome]]+Table1[[#This Row],[Kidhome]]</f>
        <v>0</v>
      </c>
      <c r="N74" s="1">
        <v>41585</v>
      </c>
      <c r="O74" s="16">
        <f>(Table1[[#This Row],[DataSetDate]]-Table1[[#This Row],[Dt_Customer]])/365</f>
        <v>7.2520547945205482</v>
      </c>
      <c r="P74" s="15">
        <v>44232</v>
      </c>
      <c r="Q74">
        <v>67</v>
      </c>
      <c r="R74" s="4">
        <v>584</v>
      </c>
      <c r="S74" s="4">
        <v>100</v>
      </c>
      <c r="T74" s="4">
        <v>835</v>
      </c>
      <c r="U74" s="4">
        <v>65</v>
      </c>
      <c r="V74" s="4">
        <v>83</v>
      </c>
      <c r="W74" s="4">
        <v>35</v>
      </c>
      <c r="X74">
        <v>1</v>
      </c>
      <c r="Y74">
        <v>5</v>
      </c>
      <c r="Z74" t="str">
        <f t="shared" si="7"/>
        <v>Medium</v>
      </c>
      <c r="AA74" s="14">
        <f t="shared" ca="1" si="8"/>
        <v>5.3384020434243791</v>
      </c>
      <c r="AB74">
        <v>5</v>
      </c>
      <c r="AC74">
        <v>5</v>
      </c>
      <c r="AD74" s="14">
        <f t="shared" ca="1" si="9"/>
        <v>5.0477531831828468</v>
      </c>
      <c r="AE74">
        <v>2</v>
      </c>
      <c r="AF74">
        <v>0</v>
      </c>
      <c r="AG74">
        <v>0</v>
      </c>
      <c r="AH74">
        <v>1</v>
      </c>
      <c r="AI74">
        <v>0</v>
      </c>
      <c r="AJ74">
        <v>0</v>
      </c>
      <c r="AK74">
        <v>1</v>
      </c>
      <c r="AL74">
        <v>0</v>
      </c>
      <c r="AM74" t="s">
        <v>41</v>
      </c>
    </row>
    <row r="75" spans="1:39" hidden="1" x14ac:dyDescent="0.3">
      <c r="A75">
        <v>9826</v>
      </c>
      <c r="B75">
        <v>1972</v>
      </c>
      <c r="C75" s="14">
        <f>2021-Table1[[#This Row],[Year_Birth]]</f>
        <v>49</v>
      </c>
      <c r="D75" t="s">
        <v>39</v>
      </c>
      <c r="E75" s="14" t="str" cm="1">
        <f t="array" ref="E75">_xlfn.SWITCH(Table1[[#This Row],[Education]],"Graduation","Bachelor’s","Basic","High School","2n Cycle","Master’s","Master","Master’s","PhD","PhD","Other")</f>
        <v>PhD</v>
      </c>
      <c r="F75" t="s">
        <v>50</v>
      </c>
      <c r="G75" s="14" t="s">
        <v>50</v>
      </c>
      <c r="H75" s="14" t="str" cm="1">
        <f t="array" ref="H75">_xlfn.SWITCH(Table1[[#This Row],[Marital_Status_mod]],"Together","Couple","Married","Couple","Divorced","Single","Single","Single","Widow","Single","Other")</f>
        <v>Single</v>
      </c>
      <c r="I75" s="4">
        <v>86857</v>
      </c>
      <c r="J75" s="41" t="str">
        <f t="shared" si="6"/>
        <v>$80 - $90K</v>
      </c>
      <c r="K75">
        <v>0</v>
      </c>
      <c r="L75">
        <v>0</v>
      </c>
      <c r="M75">
        <f>Table1[[#This Row],[Teenhome]]+Table1[[#This Row],[Kidhome]]</f>
        <v>0</v>
      </c>
      <c r="N75" s="1">
        <v>41164</v>
      </c>
      <c r="O75" s="16">
        <f>(Table1[[#This Row],[DataSetDate]]-Table1[[#This Row],[Dt_Customer]])/365</f>
        <v>8.4054794520547951</v>
      </c>
      <c r="P75" s="15">
        <v>44232</v>
      </c>
      <c r="Q75">
        <v>96</v>
      </c>
      <c r="R75" s="4">
        <v>899</v>
      </c>
      <c r="S75" s="4">
        <v>102</v>
      </c>
      <c r="T75" s="4">
        <v>838</v>
      </c>
      <c r="U75" s="4">
        <v>133</v>
      </c>
      <c r="V75" s="4">
        <v>102</v>
      </c>
      <c r="W75" s="4">
        <v>40</v>
      </c>
      <c r="X75">
        <v>1</v>
      </c>
      <c r="Y75">
        <v>5</v>
      </c>
      <c r="Z75" t="str">
        <f t="shared" si="7"/>
        <v>Medium</v>
      </c>
      <c r="AA75" s="14">
        <f t="shared" ca="1" si="8"/>
        <v>5.0669315410118818</v>
      </c>
      <c r="AB75">
        <v>6</v>
      </c>
      <c r="AC75">
        <v>10</v>
      </c>
      <c r="AD75" s="14">
        <f t="shared" ca="1" si="9"/>
        <v>10.32384098978441</v>
      </c>
      <c r="AE75">
        <v>2</v>
      </c>
      <c r="AF75">
        <v>0</v>
      </c>
      <c r="AG75">
        <v>0</v>
      </c>
      <c r="AH75">
        <v>0</v>
      </c>
      <c r="AI75">
        <v>0</v>
      </c>
      <c r="AJ75">
        <v>0</v>
      </c>
      <c r="AK75">
        <v>1</v>
      </c>
      <c r="AL75">
        <v>0</v>
      </c>
      <c r="AM75" t="s">
        <v>43</v>
      </c>
    </row>
    <row r="76" spans="1:39" hidden="1" x14ac:dyDescent="0.3">
      <c r="A76">
        <v>5830</v>
      </c>
      <c r="B76">
        <v>1972</v>
      </c>
      <c r="C76" s="14">
        <f>2021-Table1[[#This Row],[Year_Birth]]</f>
        <v>49</v>
      </c>
      <c r="D76" t="s">
        <v>39</v>
      </c>
      <c r="E76" s="14" t="str" cm="1">
        <f t="array" ref="E76">_xlfn.SWITCH(Table1[[#This Row],[Education]],"Graduation","Bachelor’s","Basic","High School","2n Cycle","Master’s","Master","Master’s","PhD","PhD","Other")</f>
        <v>PhD</v>
      </c>
      <c r="F76" t="s">
        <v>50</v>
      </c>
      <c r="G76" s="14" t="s">
        <v>50</v>
      </c>
      <c r="H76" s="14" t="str" cm="1">
        <f t="array" ref="H76">_xlfn.SWITCH(Table1[[#This Row],[Marital_Status_mod]],"Together","Couple","Married","Couple","Divorced","Single","Single","Single","Widow","Single","Other")</f>
        <v>Single</v>
      </c>
      <c r="I76" s="4">
        <v>86857</v>
      </c>
      <c r="J76" s="41" t="str">
        <f t="shared" si="6"/>
        <v>$80 - $90K</v>
      </c>
      <c r="K76">
        <v>0</v>
      </c>
      <c r="L76">
        <v>0</v>
      </c>
      <c r="M76">
        <f>Table1[[#This Row],[Teenhome]]+Table1[[#This Row],[Kidhome]]</f>
        <v>0</v>
      </c>
      <c r="N76" s="1">
        <v>41164</v>
      </c>
      <c r="O76" s="16">
        <f>(Table1[[#This Row],[DataSetDate]]-Table1[[#This Row],[Dt_Customer]])/365</f>
        <v>8.4054794520547951</v>
      </c>
      <c r="P76" s="15">
        <v>44232</v>
      </c>
      <c r="Q76">
        <v>96</v>
      </c>
      <c r="R76" s="4">
        <v>899</v>
      </c>
      <c r="S76" s="4">
        <v>102</v>
      </c>
      <c r="T76" s="4">
        <v>838</v>
      </c>
      <c r="U76" s="4">
        <v>133</v>
      </c>
      <c r="V76" s="4">
        <v>102</v>
      </c>
      <c r="W76" s="4">
        <v>40</v>
      </c>
      <c r="X76">
        <v>1</v>
      </c>
      <c r="Y76">
        <v>5</v>
      </c>
      <c r="Z76" t="str">
        <f t="shared" si="7"/>
        <v>Medium</v>
      </c>
      <c r="AA76" s="14">
        <f t="shared" ca="1" si="8"/>
        <v>4.6838659208982918</v>
      </c>
      <c r="AB76">
        <v>6</v>
      </c>
      <c r="AC76">
        <v>10</v>
      </c>
      <c r="AD76" s="14">
        <f t="shared" ca="1" si="9"/>
        <v>9.9208370800261747</v>
      </c>
      <c r="AE76">
        <v>2</v>
      </c>
      <c r="AF76">
        <v>0</v>
      </c>
      <c r="AG76">
        <v>0</v>
      </c>
      <c r="AH76">
        <v>0</v>
      </c>
      <c r="AI76">
        <v>0</v>
      </c>
      <c r="AJ76">
        <v>0</v>
      </c>
      <c r="AK76">
        <v>1</v>
      </c>
      <c r="AL76">
        <v>0</v>
      </c>
      <c r="AM76" t="s">
        <v>47</v>
      </c>
    </row>
    <row r="77" spans="1:39" hidden="1" x14ac:dyDescent="0.3">
      <c r="A77">
        <v>7872</v>
      </c>
      <c r="B77">
        <v>1975</v>
      </c>
      <c r="C77" s="14">
        <f>2021-Table1[[#This Row],[Year_Birth]]</f>
        <v>46</v>
      </c>
      <c r="D77" t="s">
        <v>39</v>
      </c>
      <c r="E77" s="14" t="str" cm="1">
        <f t="array" ref="E77">_xlfn.SWITCH(Table1[[#This Row],[Education]],"Graduation","Bachelor’s","Basic","High School","2n Cycle","Master’s","Master","Master’s","PhD","PhD","Other")</f>
        <v>PhD</v>
      </c>
      <c r="F77" t="s">
        <v>42</v>
      </c>
      <c r="G77" s="14" t="s">
        <v>42</v>
      </c>
      <c r="H77" s="14" t="str" cm="1">
        <f t="array" ref="H77">_xlfn.SWITCH(Table1[[#This Row],[Marital_Status_mod]],"Together","Couple","Married","Couple","Divorced","Single","Single","Single","Widow","Single","Other")</f>
        <v>Couple</v>
      </c>
      <c r="I77" s="4">
        <v>86836</v>
      </c>
      <c r="J77" s="41" t="str">
        <f t="shared" si="6"/>
        <v>$80 - $90K</v>
      </c>
      <c r="K77">
        <v>0</v>
      </c>
      <c r="L77">
        <v>0</v>
      </c>
      <c r="M77">
        <f>Table1[[#This Row],[Teenhome]]+Table1[[#This Row],[Kidhome]]</f>
        <v>0</v>
      </c>
      <c r="N77" s="1">
        <v>41164</v>
      </c>
      <c r="O77" s="16">
        <f>(Table1[[#This Row],[DataSetDate]]-Table1[[#This Row],[Dt_Customer]])/365</f>
        <v>8.4054794520547951</v>
      </c>
      <c r="P77" s="15">
        <v>44232</v>
      </c>
      <c r="Q77">
        <v>7</v>
      </c>
      <c r="R77" s="4">
        <v>179</v>
      </c>
      <c r="S77" s="4">
        <v>21</v>
      </c>
      <c r="T77" s="4">
        <v>273</v>
      </c>
      <c r="U77" s="4">
        <v>0</v>
      </c>
      <c r="V77" s="4">
        <v>21</v>
      </c>
      <c r="W77" s="4">
        <v>63</v>
      </c>
      <c r="X77">
        <v>1</v>
      </c>
      <c r="Y77">
        <v>6</v>
      </c>
      <c r="Z77" t="str">
        <f t="shared" si="7"/>
        <v>Medium</v>
      </c>
      <c r="AA77" s="14">
        <f t="shared" ca="1" si="8"/>
        <v>5.6966569675718288</v>
      </c>
      <c r="AB77">
        <v>10</v>
      </c>
      <c r="AC77">
        <v>6</v>
      </c>
      <c r="AD77" s="14">
        <f t="shared" ca="1" si="9"/>
        <v>6.0739252085142752</v>
      </c>
      <c r="AE77">
        <v>5</v>
      </c>
      <c r="AF77">
        <v>1</v>
      </c>
      <c r="AG77">
        <v>0</v>
      </c>
      <c r="AH77">
        <v>1</v>
      </c>
      <c r="AI77">
        <v>0</v>
      </c>
      <c r="AJ77">
        <v>1</v>
      </c>
      <c r="AK77">
        <v>1</v>
      </c>
      <c r="AL77">
        <v>0</v>
      </c>
      <c r="AM77" t="s">
        <v>41</v>
      </c>
    </row>
    <row r="78" spans="1:39" hidden="1" x14ac:dyDescent="0.3">
      <c r="A78">
        <v>6422</v>
      </c>
      <c r="B78">
        <v>1954</v>
      </c>
      <c r="C78" s="14">
        <f>2021-Table1[[#This Row],[Year_Birth]]</f>
        <v>67</v>
      </c>
      <c r="D78" t="s">
        <v>46</v>
      </c>
      <c r="E78" s="14" t="str" cm="1">
        <f t="array" ref="E78">_xlfn.SWITCH(Table1[[#This Row],[Education]],"Graduation","Bachelor’s","Basic","High School","2n Cycle","Master’s","Master","Master’s","PhD","PhD","Other")</f>
        <v>Bachelor’s</v>
      </c>
      <c r="F78" t="s">
        <v>42</v>
      </c>
      <c r="G78" s="14" t="s">
        <v>42</v>
      </c>
      <c r="H78" s="14" t="str" cm="1">
        <f t="array" ref="H78">_xlfn.SWITCH(Table1[[#This Row],[Marital_Status_mod]],"Together","Couple","Married","Couple","Divorced","Single","Single","Single","Widow","Single","Other")</f>
        <v>Couple</v>
      </c>
      <c r="I78" s="4">
        <v>86718</v>
      </c>
      <c r="J78" s="41" t="str">
        <f t="shared" si="6"/>
        <v>$80 - $90K</v>
      </c>
      <c r="K78">
        <v>0</v>
      </c>
      <c r="L78">
        <v>0</v>
      </c>
      <c r="M78">
        <f>Table1[[#This Row],[Teenhome]]+Table1[[#This Row],[Kidhome]]</f>
        <v>0</v>
      </c>
      <c r="N78" s="1">
        <v>41291</v>
      </c>
      <c r="O78" s="16">
        <f>(Table1[[#This Row],[DataSetDate]]-Table1[[#This Row],[Dt_Customer]])/365</f>
        <v>8.0575342465753419</v>
      </c>
      <c r="P78" s="15">
        <v>44232</v>
      </c>
      <c r="Q78">
        <v>20</v>
      </c>
      <c r="R78" s="4">
        <v>344</v>
      </c>
      <c r="S78" s="4">
        <v>189</v>
      </c>
      <c r="T78" s="4">
        <v>482</v>
      </c>
      <c r="U78" s="4">
        <v>50</v>
      </c>
      <c r="V78" s="4">
        <v>33</v>
      </c>
      <c r="W78" s="4">
        <v>172</v>
      </c>
      <c r="X78">
        <v>1</v>
      </c>
      <c r="Y78">
        <v>5</v>
      </c>
      <c r="Z78" t="str">
        <f t="shared" si="7"/>
        <v>Medium</v>
      </c>
      <c r="AA78" s="14">
        <f t="shared" ca="1" si="8"/>
        <v>5.0622381860373533</v>
      </c>
      <c r="AB78">
        <v>6</v>
      </c>
      <c r="AC78">
        <v>5</v>
      </c>
      <c r="AD78" s="14">
        <f t="shared" ca="1" si="9"/>
        <v>4.8851568834705894</v>
      </c>
      <c r="AE78">
        <v>2</v>
      </c>
      <c r="AF78">
        <v>0</v>
      </c>
      <c r="AG78">
        <v>0</v>
      </c>
      <c r="AH78">
        <v>0</v>
      </c>
      <c r="AI78">
        <v>0</v>
      </c>
      <c r="AJ78">
        <v>0</v>
      </c>
      <c r="AK78">
        <v>0</v>
      </c>
      <c r="AL78">
        <v>0</v>
      </c>
      <c r="AM78" t="s">
        <v>45</v>
      </c>
    </row>
    <row r="79" spans="1:39" hidden="1" x14ac:dyDescent="0.3">
      <c r="A79">
        <v>1964</v>
      </c>
      <c r="B79">
        <v>1951</v>
      </c>
      <c r="C79" s="14">
        <f>2021-Table1[[#This Row],[Year_Birth]]</f>
        <v>70</v>
      </c>
      <c r="D79" t="s">
        <v>46</v>
      </c>
      <c r="E79" s="14" t="str" cm="1">
        <f t="array" ref="E79">_xlfn.SWITCH(Table1[[#This Row],[Education]],"Graduation","Bachelor’s","Basic","High School","2n Cycle","Master’s","Master","Master’s","PhD","PhD","Other")</f>
        <v>Bachelor’s</v>
      </c>
      <c r="F79" t="s">
        <v>40</v>
      </c>
      <c r="G79" s="14" t="s">
        <v>40</v>
      </c>
      <c r="H79" s="14" t="str" cm="1">
        <f t="array" ref="H79">_xlfn.SWITCH(Table1[[#This Row],[Marital_Status_mod]],"Together","Couple","Married","Couple","Divorced","Single","Single","Single","Widow","Single","Other")</f>
        <v>Couple</v>
      </c>
      <c r="I79" s="4">
        <v>86610</v>
      </c>
      <c r="J79" s="41" t="str">
        <f t="shared" si="6"/>
        <v>$80 - $90K</v>
      </c>
      <c r="K79">
        <v>0</v>
      </c>
      <c r="L79">
        <v>0</v>
      </c>
      <c r="M79">
        <f>Table1[[#This Row],[Teenhome]]+Table1[[#This Row],[Kidhome]]</f>
        <v>0</v>
      </c>
      <c r="N79" s="1">
        <v>41522</v>
      </c>
      <c r="O79" s="16">
        <f>(Table1[[#This Row],[DataSetDate]]-Table1[[#This Row],[Dt_Customer]])/365</f>
        <v>7.4246575342465757</v>
      </c>
      <c r="P79" s="15">
        <v>44232</v>
      </c>
      <c r="Q79">
        <v>66</v>
      </c>
      <c r="R79" s="4">
        <v>446</v>
      </c>
      <c r="S79" s="4">
        <v>107</v>
      </c>
      <c r="T79" s="4">
        <v>768</v>
      </c>
      <c r="U79" s="4">
        <v>33</v>
      </c>
      <c r="V79" s="4">
        <v>196</v>
      </c>
      <c r="W79" s="4">
        <v>53</v>
      </c>
      <c r="X79">
        <v>1</v>
      </c>
      <c r="Y79">
        <v>5</v>
      </c>
      <c r="Z79" t="str">
        <f t="shared" si="7"/>
        <v>Medium</v>
      </c>
      <c r="AA79" s="14">
        <f t="shared" ca="1" si="8"/>
        <v>4.7506909063207869</v>
      </c>
      <c r="AB79">
        <v>6</v>
      </c>
      <c r="AC79">
        <v>6</v>
      </c>
      <c r="AD79" s="14">
        <f t="shared" ca="1" si="9"/>
        <v>6.0587792089316101</v>
      </c>
      <c r="AE79">
        <v>2</v>
      </c>
      <c r="AF79">
        <v>0</v>
      </c>
      <c r="AG79">
        <v>0</v>
      </c>
      <c r="AH79">
        <v>0</v>
      </c>
      <c r="AI79">
        <v>0</v>
      </c>
      <c r="AJ79">
        <v>0</v>
      </c>
      <c r="AK79">
        <v>0</v>
      </c>
      <c r="AL79">
        <v>0</v>
      </c>
      <c r="AM79" t="s">
        <v>41</v>
      </c>
    </row>
    <row r="80" spans="1:39" hidden="1" x14ac:dyDescent="0.3">
      <c r="A80">
        <v>10742</v>
      </c>
      <c r="B80">
        <v>1983</v>
      </c>
      <c r="C80" s="14">
        <f>2021-Table1[[#This Row],[Year_Birth]]</f>
        <v>38</v>
      </c>
      <c r="D80" t="s">
        <v>39</v>
      </c>
      <c r="E80" s="14" t="str" cm="1">
        <f t="array" ref="E80">_xlfn.SWITCH(Table1[[#This Row],[Education]],"Graduation","Bachelor’s","Basic","High School","2n Cycle","Master’s","Master","Master’s","PhD","PhD","Other")</f>
        <v>PhD</v>
      </c>
      <c r="F80" t="s">
        <v>42</v>
      </c>
      <c r="G80" s="14" t="s">
        <v>42</v>
      </c>
      <c r="H80" s="14" t="str" cm="1">
        <f t="array" ref="H80">_xlfn.SWITCH(Table1[[#This Row],[Marital_Status_mod]],"Together","Couple","Married","Couple","Divorced","Single","Single","Single","Widow","Single","Other")</f>
        <v>Couple</v>
      </c>
      <c r="I80" s="4">
        <v>86580</v>
      </c>
      <c r="J80" s="41" t="str">
        <f t="shared" si="6"/>
        <v>$80 - $90K</v>
      </c>
      <c r="K80">
        <v>0</v>
      </c>
      <c r="L80">
        <v>0</v>
      </c>
      <c r="M80">
        <f>Table1[[#This Row],[Teenhome]]+Table1[[#This Row],[Kidhome]]</f>
        <v>0</v>
      </c>
      <c r="N80" s="1">
        <v>41332</v>
      </c>
      <c r="O80" s="16">
        <f>(Table1[[#This Row],[DataSetDate]]-Table1[[#This Row],[Dt_Customer]])/365</f>
        <v>7.9452054794520546</v>
      </c>
      <c r="P80" s="15">
        <v>44232</v>
      </c>
      <c r="Q80">
        <v>72</v>
      </c>
      <c r="R80" s="4">
        <v>532</v>
      </c>
      <c r="S80" s="4">
        <v>21</v>
      </c>
      <c r="T80" s="4">
        <v>127</v>
      </c>
      <c r="U80" s="4">
        <v>26</v>
      </c>
      <c r="V80" s="4">
        <v>20</v>
      </c>
      <c r="W80" s="4">
        <v>20</v>
      </c>
      <c r="X80">
        <v>0</v>
      </c>
      <c r="Y80">
        <v>4</v>
      </c>
      <c r="Z80" t="str">
        <f t="shared" si="7"/>
        <v>Medium</v>
      </c>
      <c r="AA80" s="14">
        <f t="shared" ca="1" si="8"/>
        <v>4.293007783063981</v>
      </c>
      <c r="AB80">
        <v>2</v>
      </c>
      <c r="AC80">
        <v>5</v>
      </c>
      <c r="AD80" s="14">
        <f t="shared" ca="1" si="9"/>
        <v>5.1808074359441711</v>
      </c>
      <c r="AE80">
        <v>1</v>
      </c>
      <c r="AF80">
        <v>0</v>
      </c>
      <c r="AG80">
        <v>0</v>
      </c>
      <c r="AH80">
        <v>0</v>
      </c>
      <c r="AI80">
        <v>0</v>
      </c>
      <c r="AJ80">
        <v>1</v>
      </c>
      <c r="AK80">
        <v>0</v>
      </c>
      <c r="AL80">
        <v>0</v>
      </c>
      <c r="AM80" t="s">
        <v>41</v>
      </c>
    </row>
    <row r="81" spans="1:39" hidden="1" x14ac:dyDescent="0.3">
      <c r="A81">
        <v>10150</v>
      </c>
      <c r="B81">
        <v>1961</v>
      </c>
      <c r="C81" s="14">
        <f>2021-Table1[[#This Row],[Year_Birth]]</f>
        <v>60</v>
      </c>
      <c r="D81" t="s">
        <v>46</v>
      </c>
      <c r="E81" s="14" t="str" cm="1">
        <f t="array" ref="E81">_xlfn.SWITCH(Table1[[#This Row],[Education]],"Graduation","Bachelor’s","Basic","High School","2n Cycle","Master’s","Master","Master’s","PhD","PhD","Other")</f>
        <v>Bachelor’s</v>
      </c>
      <c r="F81" t="s">
        <v>50</v>
      </c>
      <c r="G81" s="14" t="s">
        <v>50</v>
      </c>
      <c r="H81" s="14" t="str" cm="1">
        <f t="array" ref="H81">_xlfn.SWITCH(Table1[[#This Row],[Marital_Status_mod]],"Together","Couple","Married","Couple","Divorced","Single","Single","Single","Widow","Single","Other")</f>
        <v>Single</v>
      </c>
      <c r="I81" s="4">
        <v>86429</v>
      </c>
      <c r="J81" s="41" t="str">
        <f t="shared" si="6"/>
        <v>$80 - $90K</v>
      </c>
      <c r="K81">
        <v>0</v>
      </c>
      <c r="L81">
        <v>0</v>
      </c>
      <c r="M81">
        <f>Table1[[#This Row],[Teenhome]]+Table1[[#This Row],[Kidhome]]</f>
        <v>0</v>
      </c>
      <c r="N81" s="1">
        <v>41599</v>
      </c>
      <c r="O81" s="16">
        <f>(Table1[[#This Row],[DataSetDate]]-Table1[[#This Row],[Dt_Customer]])/365</f>
        <v>7.2136986301369861</v>
      </c>
      <c r="P81" s="15">
        <v>44232</v>
      </c>
      <c r="Q81">
        <v>10</v>
      </c>
      <c r="R81" s="4">
        <v>464</v>
      </c>
      <c r="S81" s="4">
        <v>28</v>
      </c>
      <c r="T81" s="4">
        <v>873</v>
      </c>
      <c r="U81" s="4">
        <v>29</v>
      </c>
      <c r="V81" s="4">
        <v>18</v>
      </c>
      <c r="W81" s="4">
        <v>37</v>
      </c>
      <c r="X81">
        <v>0</v>
      </c>
      <c r="Y81">
        <v>7</v>
      </c>
      <c r="Z81" t="str">
        <f t="shared" si="7"/>
        <v>High</v>
      </c>
      <c r="AA81" s="14">
        <f t="shared" ca="1" si="8"/>
        <v>7.2580104008720996</v>
      </c>
      <c r="AB81">
        <v>4</v>
      </c>
      <c r="AC81">
        <v>7</v>
      </c>
      <c r="AD81" s="14">
        <f t="shared" ca="1" si="9"/>
        <v>6.7777544559191529</v>
      </c>
      <c r="AE81">
        <v>2</v>
      </c>
      <c r="AF81">
        <v>1</v>
      </c>
      <c r="AG81">
        <v>0</v>
      </c>
      <c r="AH81">
        <v>0</v>
      </c>
      <c r="AI81">
        <v>0</v>
      </c>
      <c r="AJ81">
        <v>0</v>
      </c>
      <c r="AK81">
        <v>1</v>
      </c>
      <c r="AL81">
        <v>0</v>
      </c>
      <c r="AM81" t="s">
        <v>47</v>
      </c>
    </row>
    <row r="82" spans="1:39" hidden="1" x14ac:dyDescent="0.3">
      <c r="A82">
        <v>1446</v>
      </c>
      <c r="B82">
        <v>1956</v>
      </c>
      <c r="C82" s="14">
        <f>2021-Table1[[#This Row],[Year_Birth]]</f>
        <v>65</v>
      </c>
      <c r="D82" t="s">
        <v>44</v>
      </c>
      <c r="E82" s="14" t="str" cm="1">
        <f t="array" ref="E82">_xlfn.SWITCH(Table1[[#This Row],[Education]],"Graduation","Bachelor’s","Basic","High School","2n Cycle","Master’s","Master","Master’s","PhD","PhD","Other")</f>
        <v>Master’s</v>
      </c>
      <c r="F82" t="s">
        <v>50</v>
      </c>
      <c r="G82" s="14" t="s">
        <v>50</v>
      </c>
      <c r="H82" s="14" t="str" cm="1">
        <f t="array" ref="H82">_xlfn.SWITCH(Table1[[#This Row],[Marital_Status_mod]],"Together","Couple","Married","Couple","Divorced","Single","Single","Single","Widow","Single","Other")</f>
        <v>Single</v>
      </c>
      <c r="I82" s="4">
        <v>86424</v>
      </c>
      <c r="J82" s="41" t="str">
        <f t="shared" si="6"/>
        <v>$80 - $90K</v>
      </c>
      <c r="K82">
        <v>0</v>
      </c>
      <c r="L82">
        <v>0</v>
      </c>
      <c r="M82">
        <f>Table1[[#This Row],[Teenhome]]+Table1[[#This Row],[Kidhome]]</f>
        <v>0</v>
      </c>
      <c r="N82" s="1">
        <v>41734</v>
      </c>
      <c r="O82" s="16">
        <f>(Table1[[#This Row],[DataSetDate]]-Table1[[#This Row],[Dt_Customer]])/365</f>
        <v>6.8438356164383558</v>
      </c>
      <c r="P82" s="15">
        <v>44232</v>
      </c>
      <c r="Q82">
        <v>12</v>
      </c>
      <c r="R82" s="4">
        <v>387</v>
      </c>
      <c r="S82" s="4">
        <v>68</v>
      </c>
      <c r="T82" s="4">
        <v>569</v>
      </c>
      <c r="U82" s="4">
        <v>89</v>
      </c>
      <c r="V82" s="4">
        <v>45</v>
      </c>
      <c r="W82" s="4">
        <v>68</v>
      </c>
      <c r="X82">
        <v>1</v>
      </c>
      <c r="Y82">
        <v>6</v>
      </c>
      <c r="Z82" t="str">
        <f t="shared" si="7"/>
        <v>Medium</v>
      </c>
      <c r="AA82" s="14">
        <f t="shared" ca="1" si="8"/>
        <v>6.281713726923071</v>
      </c>
      <c r="AB82">
        <v>9</v>
      </c>
      <c r="AC82">
        <v>12</v>
      </c>
      <c r="AD82" s="14">
        <f t="shared" ca="1" si="9"/>
        <v>12.000345020976448</v>
      </c>
      <c r="AE82">
        <v>1</v>
      </c>
      <c r="AF82">
        <v>0</v>
      </c>
      <c r="AG82">
        <v>0</v>
      </c>
      <c r="AH82">
        <v>0</v>
      </c>
      <c r="AI82">
        <v>0</v>
      </c>
      <c r="AJ82">
        <v>0</v>
      </c>
      <c r="AK82">
        <v>0</v>
      </c>
      <c r="AL82">
        <v>0</v>
      </c>
      <c r="AM82" t="s">
        <v>47</v>
      </c>
    </row>
    <row r="83" spans="1:39" hidden="1" x14ac:dyDescent="0.3">
      <c r="A83">
        <v>6749</v>
      </c>
      <c r="B83">
        <v>1966</v>
      </c>
      <c r="C83" s="14">
        <f>2021-Table1[[#This Row],[Year_Birth]]</f>
        <v>55</v>
      </c>
      <c r="D83" t="s">
        <v>46</v>
      </c>
      <c r="E83" s="14" t="str" cm="1">
        <f t="array" ref="E83">_xlfn.SWITCH(Table1[[#This Row],[Education]],"Graduation","Bachelor’s","Basic","High School","2n Cycle","Master’s","Master","Master’s","PhD","PhD","Other")</f>
        <v>Bachelor’s</v>
      </c>
      <c r="F83" t="s">
        <v>50</v>
      </c>
      <c r="G83" s="14" t="s">
        <v>50</v>
      </c>
      <c r="H83" s="14" t="str" cm="1">
        <f t="array" ref="H83">_xlfn.SWITCH(Table1[[#This Row],[Marital_Status_mod]],"Together","Couple","Married","Couple","Divorced","Single","Single","Single","Widow","Single","Other")</f>
        <v>Single</v>
      </c>
      <c r="I83" s="4">
        <v>86358</v>
      </c>
      <c r="J83" s="41" t="str">
        <f t="shared" si="6"/>
        <v>$80 - $90K</v>
      </c>
      <c r="K83">
        <v>1</v>
      </c>
      <c r="L83">
        <v>1</v>
      </c>
      <c r="M83">
        <f>Table1[[#This Row],[Teenhome]]+Table1[[#This Row],[Kidhome]]</f>
        <v>2</v>
      </c>
      <c r="N83" s="1">
        <v>41129</v>
      </c>
      <c r="O83" s="16">
        <f>(Table1[[#This Row],[DataSetDate]]-Table1[[#This Row],[Dt_Customer]])/365</f>
        <v>8.5013698630136982</v>
      </c>
      <c r="P83" s="15">
        <v>44232</v>
      </c>
      <c r="Q83">
        <v>78</v>
      </c>
      <c r="R83" s="4">
        <v>957</v>
      </c>
      <c r="S83" s="4">
        <v>47</v>
      </c>
      <c r="T83" s="4">
        <v>494</v>
      </c>
      <c r="U83" s="4">
        <v>82</v>
      </c>
      <c r="V83" s="4">
        <v>47</v>
      </c>
      <c r="W83" s="4">
        <v>95</v>
      </c>
      <c r="X83">
        <v>4</v>
      </c>
      <c r="Y83">
        <v>5</v>
      </c>
      <c r="Z83" t="str">
        <f t="shared" si="7"/>
        <v>Medium</v>
      </c>
      <c r="AA83" s="14">
        <f t="shared" ca="1" si="8"/>
        <v>4.8483871543521753</v>
      </c>
      <c r="AB83">
        <v>3</v>
      </c>
      <c r="AC83">
        <v>6</v>
      </c>
      <c r="AD83" s="14">
        <f t="shared" ca="1" si="9"/>
        <v>5.6209042243908511</v>
      </c>
      <c r="AE83">
        <v>8</v>
      </c>
      <c r="AF83">
        <v>0</v>
      </c>
      <c r="AG83">
        <v>0</v>
      </c>
      <c r="AH83">
        <v>0</v>
      </c>
      <c r="AI83">
        <v>0</v>
      </c>
      <c r="AJ83">
        <v>0</v>
      </c>
      <c r="AK83">
        <v>0</v>
      </c>
      <c r="AL83">
        <v>0</v>
      </c>
      <c r="AM83" t="s">
        <v>41</v>
      </c>
    </row>
    <row r="84" spans="1:39" hidden="1" x14ac:dyDescent="0.3">
      <c r="A84">
        <v>8690</v>
      </c>
      <c r="B84">
        <v>1962</v>
      </c>
      <c r="C84" s="14">
        <f>2021-Table1[[#This Row],[Year_Birth]]</f>
        <v>59</v>
      </c>
      <c r="D84" t="s">
        <v>46</v>
      </c>
      <c r="E84" s="14" t="str" cm="1">
        <f t="array" ref="E84">_xlfn.SWITCH(Table1[[#This Row],[Education]],"Graduation","Bachelor’s","Basic","High School","2n Cycle","Master’s","Master","Master’s","PhD","PhD","Other")</f>
        <v>Bachelor’s</v>
      </c>
      <c r="F84" t="s">
        <v>42</v>
      </c>
      <c r="G84" s="14" t="s">
        <v>42</v>
      </c>
      <c r="H84" s="14" t="str" cm="1">
        <f t="array" ref="H84">_xlfn.SWITCH(Table1[[#This Row],[Marital_Status_mod]],"Together","Couple","Married","Couple","Divorced","Single","Single","Single","Widow","Single","Other")</f>
        <v>Couple</v>
      </c>
      <c r="I84" s="4">
        <v>86111</v>
      </c>
      <c r="J84" s="41" t="str">
        <f t="shared" si="6"/>
        <v>$80 - $90K</v>
      </c>
      <c r="K84">
        <v>0</v>
      </c>
      <c r="L84">
        <v>0</v>
      </c>
      <c r="M84">
        <f>Table1[[#This Row],[Teenhome]]+Table1[[#This Row],[Kidhome]]</f>
        <v>0</v>
      </c>
      <c r="N84" s="1">
        <v>41383</v>
      </c>
      <c r="O84" s="16">
        <f>(Table1[[#This Row],[DataSetDate]]-Table1[[#This Row],[Dt_Customer]])/365</f>
        <v>7.8054794520547945</v>
      </c>
      <c r="P84" s="15">
        <v>44232</v>
      </c>
      <c r="Q84">
        <v>73</v>
      </c>
      <c r="R84" s="4">
        <v>399</v>
      </c>
      <c r="S84" s="4">
        <v>28</v>
      </c>
      <c r="T84" s="4">
        <v>756</v>
      </c>
      <c r="U84" s="4">
        <v>36</v>
      </c>
      <c r="V84" s="4">
        <v>40</v>
      </c>
      <c r="W84" s="4">
        <v>126</v>
      </c>
      <c r="X84">
        <v>1</v>
      </c>
      <c r="Y84">
        <v>5</v>
      </c>
      <c r="Z84" t="str">
        <f t="shared" si="7"/>
        <v>Medium</v>
      </c>
      <c r="AA84" s="14">
        <f t="shared" ca="1" si="8"/>
        <v>5.2093384762014905</v>
      </c>
      <c r="AB84">
        <v>7</v>
      </c>
      <c r="AC84">
        <v>10</v>
      </c>
      <c r="AD84" s="14">
        <f t="shared" ca="1" si="9"/>
        <v>9.7214856024517289</v>
      </c>
      <c r="AE84">
        <v>2</v>
      </c>
      <c r="AF84">
        <v>0</v>
      </c>
      <c r="AG84">
        <v>0</v>
      </c>
      <c r="AH84">
        <v>0</v>
      </c>
      <c r="AI84">
        <v>0</v>
      </c>
      <c r="AJ84">
        <v>0</v>
      </c>
      <c r="AK84">
        <v>0</v>
      </c>
      <c r="AL84">
        <v>0</v>
      </c>
      <c r="AM84" t="s">
        <v>48</v>
      </c>
    </row>
    <row r="85" spans="1:39" hidden="1" x14ac:dyDescent="0.3">
      <c r="A85">
        <v>999</v>
      </c>
      <c r="B85">
        <v>1991</v>
      </c>
      <c r="C85" s="14">
        <f>2021-Table1[[#This Row],[Year_Birth]]</f>
        <v>30</v>
      </c>
      <c r="D85" t="s">
        <v>46</v>
      </c>
      <c r="E85" s="14" t="str" cm="1">
        <f t="array" ref="E85">_xlfn.SWITCH(Table1[[#This Row],[Education]],"Graduation","Bachelor’s","Basic","High School","2n Cycle","Master’s","Master","Master’s","PhD","PhD","Other")</f>
        <v>Bachelor’s</v>
      </c>
      <c r="F85" t="s">
        <v>50</v>
      </c>
      <c r="G85" s="14" t="s">
        <v>50</v>
      </c>
      <c r="H85" s="14" t="str" cm="1">
        <f t="array" ref="H85">_xlfn.SWITCH(Table1[[#This Row],[Marital_Status_mod]],"Together","Couple","Married","Couple","Divorced","Single","Single","Single","Widow","Single","Other")</f>
        <v>Single</v>
      </c>
      <c r="I85" s="4">
        <v>86037</v>
      </c>
      <c r="J85" s="41" t="str">
        <f t="shared" si="6"/>
        <v>$80 - $90K</v>
      </c>
      <c r="K85">
        <v>0</v>
      </c>
      <c r="L85">
        <v>0</v>
      </c>
      <c r="M85">
        <f>Table1[[#This Row],[Teenhome]]+Table1[[#This Row],[Kidhome]]</f>
        <v>0</v>
      </c>
      <c r="N85" s="1">
        <v>41276</v>
      </c>
      <c r="O85" s="16">
        <f>(Table1[[#This Row],[DataSetDate]]-Table1[[#This Row],[Dt_Customer]])/365</f>
        <v>8.0986301369863014</v>
      </c>
      <c r="P85" s="15">
        <v>44232</v>
      </c>
      <c r="Q85">
        <v>95</v>
      </c>
      <c r="R85" s="4">
        <v>490</v>
      </c>
      <c r="S85" s="4">
        <v>44</v>
      </c>
      <c r="T85" s="4">
        <v>125</v>
      </c>
      <c r="U85" s="4">
        <v>29</v>
      </c>
      <c r="V85" s="4">
        <v>20</v>
      </c>
      <c r="W85" s="4">
        <v>22</v>
      </c>
      <c r="X85">
        <v>1</v>
      </c>
      <c r="Y85">
        <v>6</v>
      </c>
      <c r="Z85" t="str">
        <f t="shared" si="7"/>
        <v>Medium</v>
      </c>
      <c r="AA85" s="14">
        <f t="shared" ca="1" si="8"/>
        <v>6.3685614767935963</v>
      </c>
      <c r="AB85">
        <v>7</v>
      </c>
      <c r="AC85">
        <v>11</v>
      </c>
      <c r="AD85" s="14">
        <f t="shared" ca="1" si="9"/>
        <v>10.980368911623769</v>
      </c>
      <c r="AE85">
        <v>3</v>
      </c>
      <c r="AF85">
        <v>0</v>
      </c>
      <c r="AG85">
        <v>0</v>
      </c>
      <c r="AH85">
        <v>0</v>
      </c>
      <c r="AI85">
        <v>1</v>
      </c>
      <c r="AJ85">
        <v>1</v>
      </c>
      <c r="AK85">
        <v>1</v>
      </c>
      <c r="AL85">
        <v>0</v>
      </c>
      <c r="AM85" t="s">
        <v>48</v>
      </c>
    </row>
    <row r="86" spans="1:39" hidden="1" x14ac:dyDescent="0.3">
      <c r="A86">
        <v>1127</v>
      </c>
      <c r="B86">
        <v>1973</v>
      </c>
      <c r="C86" s="14">
        <f>2021-Table1[[#This Row],[Year_Birth]]</f>
        <v>48</v>
      </c>
      <c r="D86" t="s">
        <v>39</v>
      </c>
      <c r="E86" s="14" t="str" cm="1">
        <f t="array" ref="E86">_xlfn.SWITCH(Table1[[#This Row],[Education]],"Graduation","Bachelor’s","Basic","High School","2n Cycle","Master’s","Master","Master’s","PhD","PhD","Other")</f>
        <v>PhD</v>
      </c>
      <c r="F86" t="s">
        <v>42</v>
      </c>
      <c r="G86" s="14" t="s">
        <v>42</v>
      </c>
      <c r="H86" s="14" t="str" cm="1">
        <f t="array" ref="H86">_xlfn.SWITCH(Table1[[#This Row],[Marital_Status_mod]],"Together","Couple","Married","Couple","Divorced","Single","Single","Single","Widow","Single","Other")</f>
        <v>Couple</v>
      </c>
      <c r="I86" s="4">
        <v>85844</v>
      </c>
      <c r="J86" s="41" t="str">
        <f t="shared" si="6"/>
        <v>$80 - $90K</v>
      </c>
      <c r="K86">
        <v>0</v>
      </c>
      <c r="L86">
        <v>0</v>
      </c>
      <c r="M86">
        <f>Table1[[#This Row],[Teenhome]]+Table1[[#This Row],[Kidhome]]</f>
        <v>0</v>
      </c>
      <c r="N86" s="1">
        <v>41788</v>
      </c>
      <c r="O86" s="16">
        <f>(Table1[[#This Row],[DataSetDate]]-Table1[[#This Row],[Dt_Customer]])/365</f>
        <v>6.6958904109589037</v>
      </c>
      <c r="P86" s="15">
        <v>44232</v>
      </c>
      <c r="Q86">
        <v>62</v>
      </c>
      <c r="R86" s="4">
        <v>938</v>
      </c>
      <c r="S86" s="4">
        <v>19</v>
      </c>
      <c r="T86" s="4">
        <v>843</v>
      </c>
      <c r="U86" s="4">
        <v>25</v>
      </c>
      <c r="V86" s="4">
        <v>95</v>
      </c>
      <c r="W86" s="4">
        <v>38</v>
      </c>
      <c r="X86">
        <v>1</v>
      </c>
      <c r="Y86">
        <v>6</v>
      </c>
      <c r="Z86" t="str">
        <f t="shared" si="7"/>
        <v>Medium</v>
      </c>
      <c r="AA86" s="14">
        <f t="shared" ca="1" si="8"/>
        <v>5.8998790882547993</v>
      </c>
      <c r="AB86">
        <v>6</v>
      </c>
      <c r="AC86">
        <v>7</v>
      </c>
      <c r="AD86" s="14">
        <f t="shared" ca="1" si="9"/>
        <v>7.0955811359408392</v>
      </c>
      <c r="AE86">
        <v>2</v>
      </c>
      <c r="AF86">
        <v>0</v>
      </c>
      <c r="AG86">
        <v>0</v>
      </c>
      <c r="AH86">
        <v>0</v>
      </c>
      <c r="AI86">
        <v>0</v>
      </c>
      <c r="AJ86">
        <v>1</v>
      </c>
      <c r="AK86">
        <v>0</v>
      </c>
      <c r="AL86">
        <v>0</v>
      </c>
      <c r="AM86" t="s">
        <v>41</v>
      </c>
    </row>
    <row r="87" spans="1:39" hidden="1" x14ac:dyDescent="0.3">
      <c r="A87">
        <v>4331</v>
      </c>
      <c r="B87">
        <v>1978</v>
      </c>
      <c r="C87" s="14">
        <f>2021-Table1[[#This Row],[Year_Birth]]</f>
        <v>43</v>
      </c>
      <c r="D87" t="s">
        <v>44</v>
      </c>
      <c r="E87" s="14" t="str" cm="1">
        <f t="array" ref="E87">_xlfn.SWITCH(Table1[[#This Row],[Education]],"Graduation","Bachelor’s","Basic","High School","2n Cycle","Master’s","Master","Master’s","PhD","PhD","Other")</f>
        <v>Master’s</v>
      </c>
      <c r="F87" t="s">
        <v>40</v>
      </c>
      <c r="G87" s="14" t="s">
        <v>40</v>
      </c>
      <c r="H87" s="14" t="str" cm="1">
        <f t="array" ref="H87">_xlfn.SWITCH(Table1[[#This Row],[Marital_Status_mod]],"Together","Couple","Married","Couple","Divorced","Single","Single","Single","Widow","Single","Other")</f>
        <v>Couple</v>
      </c>
      <c r="I87" s="4">
        <v>85738</v>
      </c>
      <c r="J87" s="41" t="str">
        <f t="shared" si="6"/>
        <v>$80 - $90K</v>
      </c>
      <c r="K87">
        <v>0</v>
      </c>
      <c r="L87">
        <v>0</v>
      </c>
      <c r="M87">
        <f>Table1[[#This Row],[Teenhome]]+Table1[[#This Row],[Kidhome]]</f>
        <v>0</v>
      </c>
      <c r="N87" s="1">
        <v>41662</v>
      </c>
      <c r="O87" s="16">
        <f>(Table1[[#This Row],[DataSetDate]]-Table1[[#This Row],[Dt_Customer]])/365</f>
        <v>7.0410958904109586</v>
      </c>
      <c r="P87" s="15">
        <v>44232</v>
      </c>
      <c r="Q87">
        <v>41</v>
      </c>
      <c r="R87" s="4">
        <v>913</v>
      </c>
      <c r="S87" s="4">
        <v>26</v>
      </c>
      <c r="T87" s="4">
        <v>376</v>
      </c>
      <c r="U87" s="4">
        <v>17</v>
      </c>
      <c r="V87" s="4">
        <v>26</v>
      </c>
      <c r="W87" s="4">
        <v>13</v>
      </c>
      <c r="X87">
        <v>1</v>
      </c>
      <c r="Y87">
        <v>3</v>
      </c>
      <c r="Z87" t="str">
        <f t="shared" si="7"/>
        <v>Medium</v>
      </c>
      <c r="AA87" s="14">
        <f t="shared" ca="1" si="8"/>
        <v>3.3200443612816808</v>
      </c>
      <c r="AB87">
        <v>6</v>
      </c>
      <c r="AC87">
        <v>11</v>
      </c>
      <c r="AD87" s="14">
        <f t="shared" ca="1" si="9"/>
        <v>11.145554092176088</v>
      </c>
      <c r="AE87">
        <v>1</v>
      </c>
      <c r="AF87">
        <v>0</v>
      </c>
      <c r="AG87">
        <v>0</v>
      </c>
      <c r="AH87">
        <v>0</v>
      </c>
      <c r="AI87">
        <v>1</v>
      </c>
      <c r="AJ87">
        <v>1</v>
      </c>
      <c r="AK87">
        <v>0</v>
      </c>
      <c r="AL87">
        <v>0</v>
      </c>
      <c r="AM87" t="s">
        <v>41</v>
      </c>
    </row>
    <row r="88" spans="1:39" hidden="1" x14ac:dyDescent="0.3">
      <c r="A88">
        <v>1031</v>
      </c>
      <c r="B88">
        <v>1989</v>
      </c>
      <c r="C88" s="14">
        <f>2021-Table1[[#This Row],[Year_Birth]]</f>
        <v>32</v>
      </c>
      <c r="D88" t="s">
        <v>51</v>
      </c>
      <c r="E88" s="14" t="str" cm="1">
        <f t="array" ref="E88">_xlfn.SWITCH(Table1[[#This Row],[Education]],"Graduation","Bachelor’s","Basic","High School","2n Cycle","Master’s","Master","Master’s","PhD","PhD","Other")</f>
        <v>Master’s</v>
      </c>
      <c r="F88" t="s">
        <v>42</v>
      </c>
      <c r="G88" s="14" t="s">
        <v>42</v>
      </c>
      <c r="H88" s="14" t="str" cm="1">
        <f t="array" ref="H88">_xlfn.SWITCH(Table1[[#This Row],[Marital_Status_mod]],"Together","Couple","Married","Couple","Divorced","Single","Single","Single","Widow","Single","Other")</f>
        <v>Couple</v>
      </c>
      <c r="I88" s="4">
        <v>85710</v>
      </c>
      <c r="J88" s="41" t="str">
        <f t="shared" si="6"/>
        <v>$80 - $90K</v>
      </c>
      <c r="K88">
        <v>0</v>
      </c>
      <c r="L88">
        <v>0</v>
      </c>
      <c r="M88">
        <f>Table1[[#This Row],[Teenhome]]+Table1[[#This Row],[Kidhome]]</f>
        <v>0</v>
      </c>
      <c r="N88" s="1">
        <v>41399</v>
      </c>
      <c r="O88" s="16">
        <f>(Table1[[#This Row],[DataSetDate]]-Table1[[#This Row],[Dt_Customer]])/365</f>
        <v>7.7616438356164386</v>
      </c>
      <c r="P88" s="15">
        <v>44232</v>
      </c>
      <c r="Q88">
        <v>5</v>
      </c>
      <c r="R88" s="4">
        <v>600</v>
      </c>
      <c r="S88" s="4">
        <v>20</v>
      </c>
      <c r="T88" s="4">
        <v>350</v>
      </c>
      <c r="U88" s="4">
        <v>29</v>
      </c>
      <c r="V88" s="4">
        <v>30</v>
      </c>
      <c r="W88" s="4">
        <v>33</v>
      </c>
      <c r="X88">
        <v>1</v>
      </c>
      <c r="Y88">
        <v>6</v>
      </c>
      <c r="Z88" t="str">
        <f t="shared" si="7"/>
        <v>Medium</v>
      </c>
      <c r="AA88" s="14">
        <f t="shared" ca="1" si="8"/>
        <v>6.3459875993481578</v>
      </c>
      <c r="AB88">
        <v>9</v>
      </c>
      <c r="AC88">
        <v>10</v>
      </c>
      <c r="AD88" s="14">
        <f t="shared" ca="1" si="9"/>
        <v>9.9103192825547346</v>
      </c>
      <c r="AE88">
        <v>2</v>
      </c>
      <c r="AF88">
        <v>0</v>
      </c>
      <c r="AG88">
        <v>0</v>
      </c>
      <c r="AH88">
        <v>0</v>
      </c>
      <c r="AI88">
        <v>0</v>
      </c>
      <c r="AJ88">
        <v>1</v>
      </c>
      <c r="AK88">
        <v>0</v>
      </c>
      <c r="AL88">
        <v>0</v>
      </c>
      <c r="AM88" t="s">
        <v>45</v>
      </c>
    </row>
    <row r="89" spans="1:39" hidden="1" x14ac:dyDescent="0.3">
      <c r="A89">
        <v>8015</v>
      </c>
      <c r="B89">
        <v>1962</v>
      </c>
      <c r="C89" s="14">
        <f>2021-Table1[[#This Row],[Year_Birth]]</f>
        <v>59</v>
      </c>
      <c r="D89" t="s">
        <v>39</v>
      </c>
      <c r="E89" s="14" t="str" cm="1">
        <f t="array" ref="E89">_xlfn.SWITCH(Table1[[#This Row],[Education]],"Graduation","Bachelor’s","Basic","High School","2n Cycle","Master’s","Master","Master’s","PhD","PhD","Other")</f>
        <v>PhD</v>
      </c>
      <c r="F89" t="s">
        <v>49</v>
      </c>
      <c r="G89" s="14" t="s">
        <v>49</v>
      </c>
      <c r="H89" s="14" t="str" cm="1">
        <f t="array" ref="H89">_xlfn.SWITCH(Table1[[#This Row],[Marital_Status_mod]],"Together","Couple","Married","Couple","Divorced","Single","Single","Single","Widow","Single","Other")</f>
        <v>Single</v>
      </c>
      <c r="I89" s="4">
        <v>85696</v>
      </c>
      <c r="J89" s="41" t="str">
        <f t="shared" si="6"/>
        <v>$80 - $90K</v>
      </c>
      <c r="K89">
        <v>0</v>
      </c>
      <c r="L89">
        <v>0</v>
      </c>
      <c r="M89">
        <f>Table1[[#This Row],[Teenhome]]+Table1[[#This Row],[Kidhome]]</f>
        <v>0</v>
      </c>
      <c r="N89" s="1">
        <v>41397</v>
      </c>
      <c r="O89" s="16">
        <f>(Table1[[#This Row],[DataSetDate]]-Table1[[#This Row],[Dt_Customer]])/365</f>
        <v>7.7671232876712333</v>
      </c>
      <c r="P89" s="15">
        <v>44232</v>
      </c>
      <c r="Q89">
        <v>88</v>
      </c>
      <c r="R89" s="4">
        <v>714</v>
      </c>
      <c r="S89" s="4">
        <v>76</v>
      </c>
      <c r="T89" s="4">
        <v>395</v>
      </c>
      <c r="U89" s="4">
        <v>116</v>
      </c>
      <c r="V89" s="4">
        <v>0</v>
      </c>
      <c r="W89" s="4">
        <v>12</v>
      </c>
      <c r="X89">
        <v>1</v>
      </c>
      <c r="Y89">
        <v>4</v>
      </c>
      <c r="Z89" t="str">
        <f t="shared" si="7"/>
        <v>Medium</v>
      </c>
      <c r="AA89" s="14">
        <f t="shared" ca="1" si="8"/>
        <v>3.6933056700559672</v>
      </c>
      <c r="AB89">
        <v>6</v>
      </c>
      <c r="AC89">
        <v>9</v>
      </c>
      <c r="AD89" s="14">
        <f t="shared" ca="1" si="9"/>
        <v>8.7446193323688721</v>
      </c>
      <c r="AE89">
        <v>1</v>
      </c>
      <c r="AF89">
        <v>0</v>
      </c>
      <c r="AG89">
        <v>0</v>
      </c>
      <c r="AH89">
        <v>0</v>
      </c>
      <c r="AI89">
        <v>0</v>
      </c>
      <c r="AJ89">
        <v>0</v>
      </c>
      <c r="AK89">
        <v>1</v>
      </c>
      <c r="AL89">
        <v>0</v>
      </c>
      <c r="AM89" t="s">
        <v>41</v>
      </c>
    </row>
    <row r="90" spans="1:39" hidden="1" x14ac:dyDescent="0.3">
      <c r="A90">
        <v>1745</v>
      </c>
      <c r="B90">
        <v>1962</v>
      </c>
      <c r="C90" s="14">
        <f>2021-Table1[[#This Row],[Year_Birth]]</f>
        <v>59</v>
      </c>
      <c r="D90" t="s">
        <v>39</v>
      </c>
      <c r="E90" s="14" t="str" cm="1">
        <f t="array" ref="E90">_xlfn.SWITCH(Table1[[#This Row],[Education]],"Graduation","Bachelor’s","Basic","High School","2n Cycle","Master’s","Master","Master’s","PhD","PhD","Other")</f>
        <v>PhD</v>
      </c>
      <c r="F90" t="s">
        <v>49</v>
      </c>
      <c r="G90" s="14" t="s">
        <v>49</v>
      </c>
      <c r="H90" s="14" t="str" cm="1">
        <f t="array" ref="H90">_xlfn.SWITCH(Table1[[#This Row],[Marital_Status_mod]],"Together","Couple","Married","Couple","Divorced","Single","Single","Single","Widow","Single","Other")</f>
        <v>Single</v>
      </c>
      <c r="I90" s="4">
        <v>85696</v>
      </c>
      <c r="J90" s="41" t="str">
        <f t="shared" si="6"/>
        <v>$80 - $90K</v>
      </c>
      <c r="K90">
        <v>0</v>
      </c>
      <c r="L90">
        <v>0</v>
      </c>
      <c r="M90">
        <f>Table1[[#This Row],[Teenhome]]+Table1[[#This Row],[Kidhome]]</f>
        <v>0</v>
      </c>
      <c r="N90" s="1">
        <v>41397</v>
      </c>
      <c r="O90" s="16">
        <f>(Table1[[#This Row],[DataSetDate]]-Table1[[#This Row],[Dt_Customer]])/365</f>
        <v>7.7671232876712333</v>
      </c>
      <c r="P90" s="15">
        <v>44232</v>
      </c>
      <c r="Q90">
        <v>88</v>
      </c>
      <c r="R90" s="4">
        <v>714</v>
      </c>
      <c r="S90" s="4">
        <v>76</v>
      </c>
      <c r="T90" s="4">
        <v>395</v>
      </c>
      <c r="U90" s="4">
        <v>116</v>
      </c>
      <c r="V90" s="4">
        <v>0</v>
      </c>
      <c r="W90" s="4">
        <v>12</v>
      </c>
      <c r="X90">
        <v>1</v>
      </c>
      <c r="Y90">
        <v>4</v>
      </c>
      <c r="Z90" t="str">
        <f t="shared" si="7"/>
        <v>Medium</v>
      </c>
      <c r="AA90" s="14">
        <f t="shared" ca="1" si="8"/>
        <v>4.0441125761545695</v>
      </c>
      <c r="AB90">
        <v>6</v>
      </c>
      <c r="AC90">
        <v>9</v>
      </c>
      <c r="AD90" s="14">
        <f t="shared" ca="1" si="9"/>
        <v>9.2454921316734477</v>
      </c>
      <c r="AE90">
        <v>1</v>
      </c>
      <c r="AF90">
        <v>0</v>
      </c>
      <c r="AG90">
        <v>0</v>
      </c>
      <c r="AH90">
        <v>0</v>
      </c>
      <c r="AI90">
        <v>0</v>
      </c>
      <c r="AJ90">
        <v>0</v>
      </c>
      <c r="AK90">
        <v>1</v>
      </c>
      <c r="AL90">
        <v>0</v>
      </c>
      <c r="AM90" t="s">
        <v>41</v>
      </c>
    </row>
    <row r="91" spans="1:39" hidden="1" x14ac:dyDescent="0.3">
      <c r="A91">
        <v>4518</v>
      </c>
      <c r="B91">
        <v>1979</v>
      </c>
      <c r="C91" s="14">
        <f>2021-Table1[[#This Row],[Year_Birth]]</f>
        <v>42</v>
      </c>
      <c r="D91" t="s">
        <v>46</v>
      </c>
      <c r="E91" s="14" t="str" cm="1">
        <f t="array" ref="E91">_xlfn.SWITCH(Table1[[#This Row],[Education]],"Graduation","Bachelor’s","Basic","High School","2n Cycle","Master’s","Master","Master’s","PhD","PhD","Other")</f>
        <v>Bachelor’s</v>
      </c>
      <c r="F91" t="s">
        <v>40</v>
      </c>
      <c r="G91" s="14" t="s">
        <v>40</v>
      </c>
      <c r="H91" s="14" t="str" cm="1">
        <f t="array" ref="H91">_xlfn.SWITCH(Table1[[#This Row],[Marital_Status_mod]],"Together","Couple","Married","Couple","Divorced","Single","Single","Single","Widow","Single","Other")</f>
        <v>Couple</v>
      </c>
      <c r="I91" s="4">
        <v>85693</v>
      </c>
      <c r="J91" s="41" t="str">
        <f t="shared" si="6"/>
        <v>$80 - $90K</v>
      </c>
      <c r="K91">
        <v>0</v>
      </c>
      <c r="L91">
        <v>1</v>
      </c>
      <c r="M91">
        <f>Table1[[#This Row],[Teenhome]]+Table1[[#This Row],[Kidhome]]</f>
        <v>1</v>
      </c>
      <c r="N91" s="1">
        <v>41384</v>
      </c>
      <c r="O91" s="16">
        <f>(Table1[[#This Row],[DataSetDate]]-Table1[[#This Row],[Dt_Customer]])/365</f>
        <v>7.8027397260273972</v>
      </c>
      <c r="P91" s="15">
        <v>44232</v>
      </c>
      <c r="Q91">
        <v>59</v>
      </c>
      <c r="R91" s="4">
        <v>386</v>
      </c>
      <c r="S91" s="4">
        <v>172</v>
      </c>
      <c r="T91" s="4">
        <v>183</v>
      </c>
      <c r="U91" s="4">
        <v>185</v>
      </c>
      <c r="V91" s="4">
        <v>132</v>
      </c>
      <c r="W91" s="4">
        <v>111</v>
      </c>
      <c r="X91">
        <v>2</v>
      </c>
      <c r="Y91">
        <v>9</v>
      </c>
      <c r="Z91" t="str">
        <f t="shared" si="7"/>
        <v>High</v>
      </c>
      <c r="AA91" s="14">
        <f t="shared" ca="1" si="8"/>
        <v>9.2776913104768646</v>
      </c>
      <c r="AB91">
        <v>5</v>
      </c>
      <c r="AC91">
        <v>11</v>
      </c>
      <c r="AD91" s="14">
        <f t="shared" ca="1" si="9"/>
        <v>11.035570993590339</v>
      </c>
      <c r="AE91">
        <v>5</v>
      </c>
      <c r="AF91">
        <v>0</v>
      </c>
      <c r="AG91">
        <v>0</v>
      </c>
      <c r="AH91">
        <v>0</v>
      </c>
      <c r="AI91">
        <v>0</v>
      </c>
      <c r="AJ91">
        <v>0</v>
      </c>
      <c r="AK91">
        <v>0</v>
      </c>
      <c r="AL91">
        <v>0</v>
      </c>
      <c r="AM91" t="s">
        <v>48</v>
      </c>
    </row>
    <row r="92" spans="1:39" hidden="1" x14ac:dyDescent="0.3">
      <c r="A92">
        <v>8545</v>
      </c>
      <c r="B92">
        <v>1954</v>
      </c>
      <c r="C92" s="14">
        <f>2021-Table1[[#This Row],[Year_Birth]]</f>
        <v>67</v>
      </c>
      <c r="D92" t="s">
        <v>46</v>
      </c>
      <c r="E92" s="14" t="str" cm="1">
        <f t="array" ref="E92">_xlfn.SWITCH(Table1[[#This Row],[Education]],"Graduation","Bachelor’s","Basic","High School","2n Cycle","Master’s","Master","Master’s","PhD","PhD","Other")</f>
        <v>Bachelor’s</v>
      </c>
      <c r="F92" t="s">
        <v>49</v>
      </c>
      <c r="G92" s="14" t="s">
        <v>49</v>
      </c>
      <c r="H92" s="14" t="str" cm="1">
        <f t="array" ref="H92">_xlfn.SWITCH(Table1[[#This Row],[Marital_Status_mod]],"Together","Couple","Married","Couple","Divorced","Single","Single","Single","Widow","Single","Other")</f>
        <v>Single</v>
      </c>
      <c r="I92" s="4">
        <v>85683</v>
      </c>
      <c r="J92" s="41" t="str">
        <f t="shared" si="6"/>
        <v>$80 - $90K</v>
      </c>
      <c r="K92">
        <v>0</v>
      </c>
      <c r="L92">
        <v>0</v>
      </c>
      <c r="M92">
        <f>Table1[[#This Row],[Teenhome]]+Table1[[#This Row],[Kidhome]]</f>
        <v>0</v>
      </c>
      <c r="N92" s="1">
        <v>41719</v>
      </c>
      <c r="O92" s="16">
        <f>(Table1[[#This Row],[DataSetDate]]-Table1[[#This Row],[Dt_Customer]])/365</f>
        <v>6.8849315068493153</v>
      </c>
      <c r="P92" s="15">
        <v>44232</v>
      </c>
      <c r="Q92">
        <v>6</v>
      </c>
      <c r="R92" s="4">
        <v>1296</v>
      </c>
      <c r="S92" s="4">
        <v>17</v>
      </c>
      <c r="T92" s="4">
        <v>311</v>
      </c>
      <c r="U92" s="4">
        <v>45</v>
      </c>
      <c r="V92" s="4">
        <v>69</v>
      </c>
      <c r="W92" s="4">
        <v>51</v>
      </c>
      <c r="X92">
        <v>1</v>
      </c>
      <c r="Y92">
        <v>2</v>
      </c>
      <c r="Z92" t="str">
        <f t="shared" si="7"/>
        <v>Low</v>
      </c>
      <c r="AA92" s="14">
        <f t="shared" ca="1" si="8"/>
        <v>1.8863052302703809</v>
      </c>
      <c r="AB92">
        <v>4</v>
      </c>
      <c r="AC92">
        <v>10</v>
      </c>
      <c r="AD92" s="14">
        <f t="shared" ca="1" si="9"/>
        <v>9.6286863051091238</v>
      </c>
      <c r="AE92">
        <v>1</v>
      </c>
      <c r="AF92">
        <v>1</v>
      </c>
      <c r="AG92">
        <v>1</v>
      </c>
      <c r="AH92">
        <v>0</v>
      </c>
      <c r="AI92">
        <v>1</v>
      </c>
      <c r="AJ92">
        <v>1</v>
      </c>
      <c r="AK92">
        <v>1</v>
      </c>
      <c r="AL92">
        <v>0</v>
      </c>
      <c r="AM92" t="s">
        <v>41</v>
      </c>
    </row>
    <row r="93" spans="1:39" hidden="1" x14ac:dyDescent="0.3">
      <c r="A93">
        <v>10955</v>
      </c>
      <c r="B93">
        <v>1964</v>
      </c>
      <c r="C93" s="14">
        <f>2021-Table1[[#This Row],[Year_Birth]]</f>
        <v>57</v>
      </c>
      <c r="D93" t="s">
        <v>46</v>
      </c>
      <c r="E93" s="14" t="str" cm="1">
        <f t="array" ref="E93">_xlfn.SWITCH(Table1[[#This Row],[Education]],"Graduation","Bachelor’s","Basic","High School","2n Cycle","Master’s","Master","Master’s","PhD","PhD","Other")</f>
        <v>Bachelor’s</v>
      </c>
      <c r="F93" t="s">
        <v>54</v>
      </c>
      <c r="G93" s="14" t="s">
        <v>54</v>
      </c>
      <c r="H93" s="14" t="str" cm="1">
        <f t="array" ref="H93">_xlfn.SWITCH(Table1[[#This Row],[Marital_Status_mod]],"Together","Couple","Married","Couple","Divorced","Single","Single","Single","Widow","Single","Other")</f>
        <v>Single</v>
      </c>
      <c r="I93" s="4">
        <v>85620</v>
      </c>
      <c r="J93" s="41" t="str">
        <f t="shared" si="6"/>
        <v>$80 - $90K</v>
      </c>
      <c r="K93">
        <v>0</v>
      </c>
      <c r="L93">
        <v>0</v>
      </c>
      <c r="M93">
        <f>Table1[[#This Row],[Teenhome]]+Table1[[#This Row],[Kidhome]]</f>
        <v>0</v>
      </c>
      <c r="N93" s="1">
        <v>41646</v>
      </c>
      <c r="O93" s="16">
        <f>(Table1[[#This Row],[DataSetDate]]-Table1[[#This Row],[Dt_Customer]])/365</f>
        <v>7.0849315068493155</v>
      </c>
      <c r="P93" s="15">
        <v>44232</v>
      </c>
      <c r="Q93">
        <v>68</v>
      </c>
      <c r="R93" s="4">
        <v>416</v>
      </c>
      <c r="S93" s="4">
        <v>46</v>
      </c>
      <c r="T93" s="4">
        <v>925</v>
      </c>
      <c r="U93" s="4">
        <v>60</v>
      </c>
      <c r="V93" s="4">
        <v>107</v>
      </c>
      <c r="W93" s="4">
        <v>46</v>
      </c>
      <c r="X93">
        <v>1</v>
      </c>
      <c r="Y93">
        <v>3</v>
      </c>
      <c r="Z93" t="str">
        <f t="shared" si="7"/>
        <v>Medium</v>
      </c>
      <c r="AA93" s="14">
        <f t="shared" ca="1" si="8"/>
        <v>3.2914935200223505</v>
      </c>
      <c r="AB93">
        <v>6</v>
      </c>
      <c r="AC93">
        <v>4</v>
      </c>
      <c r="AD93" s="14">
        <f t="shared" ca="1" si="9"/>
        <v>4.2428960213173443</v>
      </c>
      <c r="AE93">
        <v>1</v>
      </c>
      <c r="AF93">
        <v>0</v>
      </c>
      <c r="AG93">
        <v>0</v>
      </c>
      <c r="AH93">
        <v>0</v>
      </c>
      <c r="AI93">
        <v>0</v>
      </c>
      <c r="AJ93">
        <v>0</v>
      </c>
      <c r="AK93">
        <v>1</v>
      </c>
      <c r="AL93">
        <v>0</v>
      </c>
      <c r="AM93" t="s">
        <v>41</v>
      </c>
    </row>
    <row r="94" spans="1:39" hidden="1" x14ac:dyDescent="0.3">
      <c r="A94">
        <v>2975</v>
      </c>
      <c r="B94">
        <v>1976</v>
      </c>
      <c r="C94" s="14">
        <f>2021-Table1[[#This Row],[Year_Birth]]</f>
        <v>45</v>
      </c>
      <c r="D94" t="s">
        <v>46</v>
      </c>
      <c r="E94" s="14" t="str" cm="1">
        <f t="array" ref="E94">_xlfn.SWITCH(Table1[[#This Row],[Education]],"Graduation","Bachelor’s","Basic","High School","2n Cycle","Master’s","Master","Master’s","PhD","PhD","Other")</f>
        <v>Bachelor’s</v>
      </c>
      <c r="F94" t="s">
        <v>40</v>
      </c>
      <c r="G94" s="14" t="s">
        <v>40</v>
      </c>
      <c r="H94" s="14" t="str" cm="1">
        <f t="array" ref="H94">_xlfn.SWITCH(Table1[[#This Row],[Marital_Status_mod]],"Together","Couple","Married","Couple","Divorced","Single","Single","Single","Widow","Single","Other")</f>
        <v>Couple</v>
      </c>
      <c r="I94" s="4">
        <v>85606</v>
      </c>
      <c r="J94" s="41" t="str">
        <f t="shared" si="6"/>
        <v>$80 - $90K</v>
      </c>
      <c r="K94">
        <v>0</v>
      </c>
      <c r="L94">
        <v>1</v>
      </c>
      <c r="M94">
        <f>Table1[[#This Row],[Teenhome]]+Table1[[#This Row],[Kidhome]]</f>
        <v>1</v>
      </c>
      <c r="N94" s="1">
        <v>41225</v>
      </c>
      <c r="O94" s="16">
        <f>(Table1[[#This Row],[DataSetDate]]-Table1[[#This Row],[Dt_Customer]])/365</f>
        <v>8.2383561643835623</v>
      </c>
      <c r="P94" s="15">
        <v>44232</v>
      </c>
      <c r="Q94">
        <v>89</v>
      </c>
      <c r="R94" s="4">
        <v>717</v>
      </c>
      <c r="S94" s="4">
        <v>42</v>
      </c>
      <c r="T94" s="4">
        <v>864</v>
      </c>
      <c r="U94" s="4">
        <v>219</v>
      </c>
      <c r="V94" s="4">
        <v>30</v>
      </c>
      <c r="W94" s="4">
        <v>84</v>
      </c>
      <c r="X94">
        <v>2</v>
      </c>
      <c r="Y94">
        <v>6</v>
      </c>
      <c r="Z94" t="str">
        <f t="shared" si="7"/>
        <v>Medium</v>
      </c>
      <c r="AA94" s="14">
        <f t="shared" ca="1" si="8"/>
        <v>6.0281215222582301</v>
      </c>
      <c r="AB94">
        <v>7</v>
      </c>
      <c r="AC94">
        <v>9</v>
      </c>
      <c r="AD94" s="14">
        <f t="shared" ca="1" si="9"/>
        <v>9.0406383438859343</v>
      </c>
      <c r="AE94">
        <v>3</v>
      </c>
      <c r="AF94">
        <v>1</v>
      </c>
      <c r="AG94">
        <v>0</v>
      </c>
      <c r="AH94">
        <v>0</v>
      </c>
      <c r="AI94">
        <v>0</v>
      </c>
      <c r="AJ94">
        <v>0</v>
      </c>
      <c r="AK94">
        <v>0</v>
      </c>
      <c r="AL94">
        <v>0</v>
      </c>
      <c r="AM94" t="s">
        <v>41</v>
      </c>
    </row>
    <row r="95" spans="1:39" hidden="1" x14ac:dyDescent="0.3">
      <c r="A95">
        <v>9400</v>
      </c>
      <c r="B95">
        <v>1958</v>
      </c>
      <c r="C95" s="14">
        <f>2021-Table1[[#This Row],[Year_Birth]]</f>
        <v>63</v>
      </c>
      <c r="D95" t="s">
        <v>51</v>
      </c>
      <c r="E95" s="14" t="str" cm="1">
        <f t="array" ref="E95">_xlfn.SWITCH(Table1[[#This Row],[Education]],"Graduation","Bachelor’s","Basic","High School","2n Cycle","Master’s","Master","Master’s","PhD","PhD","Other")</f>
        <v>Master’s</v>
      </c>
      <c r="F95" t="s">
        <v>50</v>
      </c>
      <c r="G95" s="14" t="s">
        <v>50</v>
      </c>
      <c r="H95" s="14" t="str" cm="1">
        <f t="array" ref="H95">_xlfn.SWITCH(Table1[[#This Row],[Marital_Status_mod]],"Together","Couple","Married","Couple","Divorced","Single","Single","Single","Widow","Single","Other")</f>
        <v>Single</v>
      </c>
      <c r="I95" s="4">
        <v>85485</v>
      </c>
      <c r="J95" s="41" t="str">
        <f t="shared" si="6"/>
        <v>$80 - $90K</v>
      </c>
      <c r="K95">
        <v>0</v>
      </c>
      <c r="L95">
        <v>0</v>
      </c>
      <c r="M95">
        <f>Table1[[#This Row],[Teenhome]]+Table1[[#This Row],[Kidhome]]</f>
        <v>0</v>
      </c>
      <c r="N95" s="1">
        <v>41811</v>
      </c>
      <c r="O95" s="16">
        <f>(Table1[[#This Row],[DataSetDate]]-Table1[[#This Row],[Dt_Customer]])/365</f>
        <v>6.6328767123287671</v>
      </c>
      <c r="P95" s="15">
        <v>44232</v>
      </c>
      <c r="Q95">
        <v>73</v>
      </c>
      <c r="R95" s="4">
        <v>630</v>
      </c>
      <c r="S95" s="4">
        <v>26</v>
      </c>
      <c r="T95" s="4">
        <v>611</v>
      </c>
      <c r="U95" s="4">
        <v>44</v>
      </c>
      <c r="V95" s="4">
        <v>18</v>
      </c>
      <c r="W95" s="4">
        <v>54</v>
      </c>
      <c r="X95">
        <v>1</v>
      </c>
      <c r="Y95">
        <v>6</v>
      </c>
      <c r="Z95" t="str">
        <f t="shared" si="7"/>
        <v>Medium</v>
      </c>
      <c r="AA95" s="14">
        <f t="shared" ca="1" si="8"/>
        <v>6.2491067187160283</v>
      </c>
      <c r="AB95">
        <v>6</v>
      </c>
      <c r="AC95">
        <v>6</v>
      </c>
      <c r="AD95" s="14">
        <f t="shared" ca="1" si="9"/>
        <v>5.7155859407544947</v>
      </c>
      <c r="AE95">
        <v>2</v>
      </c>
      <c r="AF95">
        <v>0</v>
      </c>
      <c r="AG95">
        <v>0</v>
      </c>
      <c r="AH95">
        <v>0</v>
      </c>
      <c r="AI95">
        <v>0</v>
      </c>
      <c r="AJ95">
        <v>0</v>
      </c>
      <c r="AK95">
        <v>0</v>
      </c>
      <c r="AL95">
        <v>0</v>
      </c>
      <c r="AM95" t="s">
        <v>41</v>
      </c>
    </row>
    <row r="96" spans="1:39" hidden="1" x14ac:dyDescent="0.3">
      <c r="A96">
        <v>8584</v>
      </c>
      <c r="B96">
        <v>1952</v>
      </c>
      <c r="C96" s="14">
        <f>2021-Table1[[#This Row],[Year_Birth]]</f>
        <v>69</v>
      </c>
      <c r="D96" t="s">
        <v>39</v>
      </c>
      <c r="E96" s="14" t="str" cm="1">
        <f t="array" ref="E96">_xlfn.SWITCH(Table1[[#This Row],[Education]],"Graduation","Bachelor’s","Basic","High School","2n Cycle","Master’s","Master","Master’s","PhD","PhD","Other")</f>
        <v>PhD</v>
      </c>
      <c r="F96" t="s">
        <v>40</v>
      </c>
      <c r="G96" s="14" t="s">
        <v>40</v>
      </c>
      <c r="H96" s="14" t="str" cm="1">
        <f t="array" ref="H96">_xlfn.SWITCH(Table1[[#This Row],[Marital_Status_mod]],"Together","Couple","Married","Couple","Divorced","Single","Single","Single","Widow","Single","Other")</f>
        <v>Couple</v>
      </c>
      <c r="I96" s="4">
        <v>85431</v>
      </c>
      <c r="J96" s="41" t="str">
        <f t="shared" si="6"/>
        <v>$80 - $90K</v>
      </c>
      <c r="K96">
        <v>0</v>
      </c>
      <c r="L96">
        <v>0</v>
      </c>
      <c r="M96">
        <f>Table1[[#This Row],[Teenhome]]+Table1[[#This Row],[Kidhome]]</f>
        <v>0</v>
      </c>
      <c r="N96" s="1">
        <v>41433</v>
      </c>
      <c r="O96" s="16">
        <f>(Table1[[#This Row],[DataSetDate]]-Table1[[#This Row],[Dt_Customer]])/365</f>
        <v>7.6684931506849319</v>
      </c>
      <c r="P96" s="15">
        <v>44232</v>
      </c>
      <c r="Q96">
        <v>54</v>
      </c>
      <c r="R96" s="4">
        <v>376</v>
      </c>
      <c r="S96" s="4">
        <v>53</v>
      </c>
      <c r="T96" s="4">
        <v>462</v>
      </c>
      <c r="U96" s="4">
        <v>168</v>
      </c>
      <c r="V96" s="4">
        <v>53</v>
      </c>
      <c r="W96" s="4">
        <v>53</v>
      </c>
      <c r="X96">
        <v>1</v>
      </c>
      <c r="Y96">
        <v>2</v>
      </c>
      <c r="Z96" t="str">
        <f t="shared" si="7"/>
        <v>Low</v>
      </c>
      <c r="AA96" s="14">
        <f t="shared" ca="1" si="8"/>
        <v>2.3872562368742321</v>
      </c>
      <c r="AB96">
        <v>7</v>
      </c>
      <c r="AC96">
        <v>7</v>
      </c>
      <c r="AD96" s="14">
        <f t="shared" ca="1" si="9"/>
        <v>7.1731850292145323</v>
      </c>
      <c r="AE96">
        <v>0</v>
      </c>
      <c r="AF96">
        <v>0</v>
      </c>
      <c r="AG96">
        <v>0</v>
      </c>
      <c r="AH96">
        <v>0</v>
      </c>
      <c r="AI96">
        <v>0</v>
      </c>
      <c r="AJ96">
        <v>0</v>
      </c>
      <c r="AK96">
        <v>0</v>
      </c>
      <c r="AL96">
        <v>0</v>
      </c>
      <c r="AM96" t="s">
        <v>41</v>
      </c>
    </row>
    <row r="97" spans="1:39" hidden="1" x14ac:dyDescent="0.3">
      <c r="A97">
        <v>11074</v>
      </c>
      <c r="B97">
        <v>1977</v>
      </c>
      <c r="C97" s="14">
        <f>2021-Table1[[#This Row],[Year_Birth]]</f>
        <v>44</v>
      </c>
      <c r="D97" t="s">
        <v>46</v>
      </c>
      <c r="E97" s="14" t="str" cm="1">
        <f t="array" ref="E97">_xlfn.SWITCH(Table1[[#This Row],[Education]],"Graduation","Bachelor’s","Basic","High School","2n Cycle","Master’s","Master","Master’s","PhD","PhD","Other")</f>
        <v>Bachelor’s</v>
      </c>
      <c r="F97" t="s">
        <v>50</v>
      </c>
      <c r="G97" s="14" t="s">
        <v>50</v>
      </c>
      <c r="H97" s="14" t="str" cm="1">
        <f t="array" ref="H97">_xlfn.SWITCH(Table1[[#This Row],[Marital_Status_mod]],"Together","Couple","Married","Couple","Divorced","Single","Single","Single","Widow","Single","Other")</f>
        <v>Single</v>
      </c>
      <c r="I97" s="4">
        <v>85072</v>
      </c>
      <c r="J97" s="41" t="str">
        <f t="shared" si="6"/>
        <v>$80 - $90K</v>
      </c>
      <c r="K97">
        <v>0</v>
      </c>
      <c r="L97">
        <v>0</v>
      </c>
      <c r="M97">
        <f>Table1[[#This Row],[Teenhome]]+Table1[[#This Row],[Kidhome]]</f>
        <v>0</v>
      </c>
      <c r="N97" s="1">
        <v>41738</v>
      </c>
      <c r="O97" s="16">
        <f>(Table1[[#This Row],[DataSetDate]]-Table1[[#This Row],[Dt_Customer]])/365</f>
        <v>6.8328767123287673</v>
      </c>
      <c r="P97" s="15">
        <v>44232</v>
      </c>
      <c r="Q97">
        <v>94</v>
      </c>
      <c r="R97" s="4">
        <v>494</v>
      </c>
      <c r="S97" s="4">
        <v>92</v>
      </c>
      <c r="T97" s="4">
        <v>391</v>
      </c>
      <c r="U97" s="4">
        <v>194</v>
      </c>
      <c r="V97" s="4">
        <v>11</v>
      </c>
      <c r="W97" s="4">
        <v>241</v>
      </c>
      <c r="X97">
        <v>1</v>
      </c>
      <c r="Y97">
        <v>3</v>
      </c>
      <c r="Z97" t="str">
        <f t="shared" si="7"/>
        <v>Medium</v>
      </c>
      <c r="AA97" s="14">
        <f t="shared" ca="1" si="8"/>
        <v>2.6514805569176767</v>
      </c>
      <c r="AB97">
        <v>4</v>
      </c>
      <c r="AC97">
        <v>10</v>
      </c>
      <c r="AD97" s="14">
        <f t="shared" ca="1" si="9"/>
        <v>10.201381542916959</v>
      </c>
      <c r="AE97">
        <v>0</v>
      </c>
      <c r="AF97">
        <v>0</v>
      </c>
      <c r="AG97">
        <v>0</v>
      </c>
      <c r="AH97">
        <v>0</v>
      </c>
      <c r="AI97">
        <v>0</v>
      </c>
      <c r="AJ97">
        <v>0</v>
      </c>
      <c r="AK97">
        <v>0</v>
      </c>
      <c r="AL97">
        <v>0</v>
      </c>
      <c r="AM97" t="s">
        <v>47</v>
      </c>
    </row>
    <row r="98" spans="1:39" hidden="1" x14ac:dyDescent="0.3">
      <c r="A98">
        <v>6906</v>
      </c>
      <c r="B98">
        <v>1953</v>
      </c>
      <c r="C98" s="14">
        <f>2021-Table1[[#This Row],[Year_Birth]]</f>
        <v>68</v>
      </c>
      <c r="D98" t="s">
        <v>44</v>
      </c>
      <c r="E98" s="14" t="str" cm="1">
        <f t="array" ref="E98">_xlfn.SWITCH(Table1[[#This Row],[Education]],"Graduation","Bachelor’s","Basic","High School","2n Cycle","Master’s","Master","Master’s","PhD","PhD","Other")</f>
        <v>Master’s</v>
      </c>
      <c r="F98" t="s">
        <v>54</v>
      </c>
      <c r="G98" s="14" t="s">
        <v>54</v>
      </c>
      <c r="H98" s="14" t="str" cm="1">
        <f t="array" ref="H98">_xlfn.SWITCH(Table1[[#This Row],[Marital_Status_mod]],"Together","Couple","Married","Couple","Divorced","Single","Single","Single","Widow","Single","Other")</f>
        <v>Single</v>
      </c>
      <c r="I98" s="4">
        <v>84953</v>
      </c>
      <c r="J98" s="41" t="str">
        <f t="shared" si="6"/>
        <v>$80 - $90K</v>
      </c>
      <c r="K98">
        <v>0</v>
      </c>
      <c r="L98">
        <v>0</v>
      </c>
      <c r="M98">
        <f>Table1[[#This Row],[Teenhome]]+Table1[[#This Row],[Kidhome]]</f>
        <v>0</v>
      </c>
      <c r="N98" s="1">
        <v>41428</v>
      </c>
      <c r="O98" s="16">
        <f>(Table1[[#This Row],[DataSetDate]]-Table1[[#This Row],[Dt_Customer]])/365</f>
        <v>7.6821917808219178</v>
      </c>
      <c r="P98" s="15">
        <v>44232</v>
      </c>
      <c r="Q98">
        <v>73</v>
      </c>
      <c r="R98" s="4">
        <v>167</v>
      </c>
      <c r="S98" s="4">
        <v>48</v>
      </c>
      <c r="T98" s="4">
        <v>602</v>
      </c>
      <c r="U98" s="4">
        <v>63</v>
      </c>
      <c r="V98" s="4">
        <v>72</v>
      </c>
      <c r="W98" s="4">
        <v>72</v>
      </c>
      <c r="X98">
        <v>1</v>
      </c>
      <c r="Y98">
        <v>3</v>
      </c>
      <c r="Z98" t="str">
        <f t="shared" si="7"/>
        <v>Medium</v>
      </c>
      <c r="AA98" s="14">
        <f t="shared" ca="1" si="8"/>
        <v>3.1469858872148238</v>
      </c>
      <c r="AB98">
        <v>10</v>
      </c>
      <c r="AC98">
        <v>4</v>
      </c>
      <c r="AD98" s="14">
        <f t="shared" ca="1" si="9"/>
        <v>4.3501721993361802</v>
      </c>
      <c r="AE98">
        <v>2</v>
      </c>
      <c r="AF98">
        <v>1</v>
      </c>
      <c r="AG98">
        <v>0</v>
      </c>
      <c r="AH98">
        <v>0</v>
      </c>
      <c r="AI98">
        <v>1</v>
      </c>
      <c r="AJ98">
        <v>1</v>
      </c>
      <c r="AK98">
        <v>1</v>
      </c>
      <c r="AL98">
        <v>0</v>
      </c>
      <c r="AM98" t="s">
        <v>41</v>
      </c>
    </row>
    <row r="99" spans="1:39" hidden="1" x14ac:dyDescent="0.3">
      <c r="A99">
        <v>9757</v>
      </c>
      <c r="B99">
        <v>1972</v>
      </c>
      <c r="C99" s="14">
        <f>2021-Table1[[#This Row],[Year_Birth]]</f>
        <v>49</v>
      </c>
      <c r="D99" t="s">
        <v>46</v>
      </c>
      <c r="E99" s="14" t="str" cm="1">
        <f t="array" ref="E99">_xlfn.SWITCH(Table1[[#This Row],[Education]],"Graduation","Bachelor’s","Basic","High School","2n Cycle","Master’s","Master","Master’s","PhD","PhD","Other")</f>
        <v>Bachelor’s</v>
      </c>
      <c r="F99" t="s">
        <v>40</v>
      </c>
      <c r="G99" s="14" t="s">
        <v>40</v>
      </c>
      <c r="H99" s="14" t="str" cm="1">
        <f t="array" ref="H99">_xlfn.SWITCH(Table1[[#This Row],[Marital_Status_mod]],"Together","Couple","Married","Couple","Divorced","Single","Single","Single","Widow","Single","Other")</f>
        <v>Couple</v>
      </c>
      <c r="I99" s="4">
        <v>84906</v>
      </c>
      <c r="J99" s="41" t="str">
        <f t="shared" si="6"/>
        <v>$80 - $90K</v>
      </c>
      <c r="K99">
        <v>0</v>
      </c>
      <c r="L99">
        <v>0</v>
      </c>
      <c r="M99">
        <f>Table1[[#This Row],[Teenhome]]+Table1[[#This Row],[Kidhome]]</f>
        <v>0</v>
      </c>
      <c r="N99" s="1">
        <v>41551</v>
      </c>
      <c r="O99" s="16">
        <f>(Table1[[#This Row],[DataSetDate]]-Table1[[#This Row],[Dt_Customer]])/365</f>
        <v>7.3452054794520549</v>
      </c>
      <c r="P99" s="15">
        <v>44232</v>
      </c>
      <c r="Q99">
        <v>98</v>
      </c>
      <c r="R99" s="4">
        <v>997</v>
      </c>
      <c r="S99" s="4">
        <v>15</v>
      </c>
      <c r="T99" s="4">
        <v>414</v>
      </c>
      <c r="U99" s="4">
        <v>99</v>
      </c>
      <c r="V99" s="4">
        <v>30</v>
      </c>
      <c r="W99" s="4">
        <v>76</v>
      </c>
      <c r="X99">
        <v>1</v>
      </c>
      <c r="Y99">
        <v>5</v>
      </c>
      <c r="Z99" t="str">
        <f t="shared" si="7"/>
        <v>Medium</v>
      </c>
      <c r="AA99" s="14">
        <f t="shared" ca="1" si="8"/>
        <v>5.0738606270685072</v>
      </c>
      <c r="AB99">
        <v>6</v>
      </c>
      <c r="AC99">
        <v>12</v>
      </c>
      <c r="AD99" s="14">
        <f t="shared" ca="1" si="9"/>
        <v>12.169046909717713</v>
      </c>
      <c r="AE99">
        <v>2</v>
      </c>
      <c r="AF99">
        <v>0</v>
      </c>
      <c r="AG99">
        <v>1</v>
      </c>
      <c r="AH99">
        <v>0</v>
      </c>
      <c r="AI99">
        <v>1</v>
      </c>
      <c r="AJ99">
        <v>1</v>
      </c>
      <c r="AK99">
        <v>0</v>
      </c>
      <c r="AL99">
        <v>0</v>
      </c>
      <c r="AM99" t="s">
        <v>41</v>
      </c>
    </row>
    <row r="100" spans="1:39" hidden="1" x14ac:dyDescent="0.3">
      <c r="A100">
        <v>2088</v>
      </c>
      <c r="B100">
        <v>1972</v>
      </c>
      <c r="C100" s="14">
        <f>2021-Table1[[#This Row],[Year_Birth]]</f>
        <v>49</v>
      </c>
      <c r="D100" t="s">
        <v>46</v>
      </c>
      <c r="E100" s="14" t="str" cm="1">
        <f t="array" ref="E100">_xlfn.SWITCH(Table1[[#This Row],[Education]],"Graduation","Bachelor’s","Basic","High School","2n Cycle","Master’s","Master","Master’s","PhD","PhD","Other")</f>
        <v>Bachelor’s</v>
      </c>
      <c r="F100" t="s">
        <v>40</v>
      </c>
      <c r="G100" s="14" t="s">
        <v>40</v>
      </c>
      <c r="H100" s="14" t="str" cm="1">
        <f t="array" ref="H100">_xlfn.SWITCH(Table1[[#This Row],[Marital_Status_mod]],"Together","Couple","Married","Couple","Divorced","Single","Single","Single","Widow","Single","Other")</f>
        <v>Couple</v>
      </c>
      <c r="I100" s="4">
        <v>84906</v>
      </c>
      <c r="J100" s="41" t="str">
        <f t="shared" si="6"/>
        <v>$80 - $90K</v>
      </c>
      <c r="K100">
        <v>0</v>
      </c>
      <c r="L100">
        <v>0</v>
      </c>
      <c r="M100">
        <f>Table1[[#This Row],[Teenhome]]+Table1[[#This Row],[Kidhome]]</f>
        <v>0</v>
      </c>
      <c r="N100" s="1">
        <v>41551</v>
      </c>
      <c r="O100" s="16">
        <f>(Table1[[#This Row],[DataSetDate]]-Table1[[#This Row],[Dt_Customer]])/365</f>
        <v>7.3452054794520549</v>
      </c>
      <c r="P100" s="15">
        <v>44232</v>
      </c>
      <c r="Q100">
        <v>98</v>
      </c>
      <c r="R100" s="4">
        <v>997</v>
      </c>
      <c r="S100" s="4">
        <v>15</v>
      </c>
      <c r="T100" s="4">
        <v>414</v>
      </c>
      <c r="U100" s="4">
        <v>99</v>
      </c>
      <c r="V100" s="4">
        <v>30</v>
      </c>
      <c r="W100" s="4">
        <v>76</v>
      </c>
      <c r="X100">
        <v>1</v>
      </c>
      <c r="Y100">
        <v>5</v>
      </c>
      <c r="Z100" t="str">
        <f t="shared" si="7"/>
        <v>Medium</v>
      </c>
      <c r="AA100" s="14">
        <f t="shared" ca="1" si="8"/>
        <v>4.6644003893631822</v>
      </c>
      <c r="AB100">
        <v>6</v>
      </c>
      <c r="AC100">
        <v>12</v>
      </c>
      <c r="AD100" s="14">
        <f t="shared" ca="1" si="9"/>
        <v>12.166784447858216</v>
      </c>
      <c r="AE100">
        <v>2</v>
      </c>
      <c r="AF100">
        <v>0</v>
      </c>
      <c r="AG100">
        <v>1</v>
      </c>
      <c r="AH100">
        <v>0</v>
      </c>
      <c r="AI100">
        <v>1</v>
      </c>
      <c r="AJ100">
        <v>1</v>
      </c>
      <c r="AK100">
        <v>0</v>
      </c>
      <c r="AL100">
        <v>0</v>
      </c>
      <c r="AM100" t="s">
        <v>52</v>
      </c>
    </row>
    <row r="101" spans="1:39" hidden="1" x14ac:dyDescent="0.3">
      <c r="A101">
        <v>3725</v>
      </c>
      <c r="B101">
        <v>1961</v>
      </c>
      <c r="C101" s="14">
        <f>2021-Table1[[#This Row],[Year_Birth]]</f>
        <v>60</v>
      </c>
      <c r="D101" t="s">
        <v>39</v>
      </c>
      <c r="E101" s="14" t="str" cm="1">
        <f t="array" ref="E101">_xlfn.SWITCH(Table1[[#This Row],[Education]],"Graduation","Bachelor’s","Basic","High School","2n Cycle","Master’s","Master","Master’s","PhD","PhD","Other")</f>
        <v>PhD</v>
      </c>
      <c r="F101" t="s">
        <v>50</v>
      </c>
      <c r="G101" s="14" t="s">
        <v>50</v>
      </c>
      <c r="H101" s="14" t="str" cm="1">
        <f t="array" ref="H101">_xlfn.SWITCH(Table1[[#This Row],[Marital_Status_mod]],"Together","Couple","Married","Couple","Divorced","Single","Single","Single","Widow","Single","Other")</f>
        <v>Single</v>
      </c>
      <c r="I101" s="4">
        <v>84865</v>
      </c>
      <c r="J101" s="41" t="str">
        <f t="shared" si="6"/>
        <v>$80 - $90K</v>
      </c>
      <c r="K101">
        <v>0</v>
      </c>
      <c r="L101">
        <v>0</v>
      </c>
      <c r="M101">
        <f>Table1[[#This Row],[Teenhome]]+Table1[[#This Row],[Kidhome]]</f>
        <v>0</v>
      </c>
      <c r="N101" s="1">
        <v>41403</v>
      </c>
      <c r="O101" s="16">
        <f>(Table1[[#This Row],[DataSetDate]]-Table1[[#This Row],[Dt_Customer]])/365</f>
        <v>7.7506849315068491</v>
      </c>
      <c r="P101" s="15">
        <v>44232</v>
      </c>
      <c r="Q101">
        <v>1</v>
      </c>
      <c r="R101" s="4">
        <v>1248</v>
      </c>
      <c r="S101" s="4">
        <v>16</v>
      </c>
      <c r="T101" s="4">
        <v>349</v>
      </c>
      <c r="U101" s="4">
        <v>43</v>
      </c>
      <c r="V101" s="4">
        <v>16</v>
      </c>
      <c r="W101" s="4">
        <v>16</v>
      </c>
      <c r="X101">
        <v>1</v>
      </c>
      <c r="Y101">
        <v>2</v>
      </c>
      <c r="Z101" t="str">
        <f t="shared" si="7"/>
        <v>Low</v>
      </c>
      <c r="AA101" s="14">
        <f t="shared" ca="1" si="8"/>
        <v>2.3785431017069518</v>
      </c>
      <c r="AB101">
        <v>4</v>
      </c>
      <c r="AC101">
        <v>9</v>
      </c>
      <c r="AD101" s="14">
        <f t="shared" ca="1" si="9"/>
        <v>8.9180529401429407</v>
      </c>
      <c r="AE101">
        <v>4</v>
      </c>
      <c r="AF101">
        <v>1</v>
      </c>
      <c r="AG101">
        <v>1</v>
      </c>
      <c r="AH101">
        <v>0</v>
      </c>
      <c r="AI101">
        <v>1</v>
      </c>
      <c r="AJ101">
        <v>1</v>
      </c>
      <c r="AK101">
        <v>1</v>
      </c>
      <c r="AL101">
        <v>0</v>
      </c>
      <c r="AM101" t="s">
        <v>41</v>
      </c>
    </row>
    <row r="102" spans="1:39" hidden="1" x14ac:dyDescent="0.3">
      <c r="A102">
        <v>1826</v>
      </c>
      <c r="B102">
        <v>1970</v>
      </c>
      <c r="C102" s="14">
        <f>2021-Table1[[#This Row],[Year_Birth]]</f>
        <v>51</v>
      </c>
      <c r="D102" t="s">
        <v>46</v>
      </c>
      <c r="E102" s="14" t="str" cm="1">
        <f t="array" ref="E102">_xlfn.SWITCH(Table1[[#This Row],[Education]],"Graduation","Bachelor’s","Basic","High School","2n Cycle","Master’s","Master","Master’s","PhD","PhD","Other")</f>
        <v>Bachelor’s</v>
      </c>
      <c r="F102" t="s">
        <v>49</v>
      </c>
      <c r="G102" s="14" t="s">
        <v>49</v>
      </c>
      <c r="H102" s="14" t="str" cm="1">
        <f t="array" ref="H102">_xlfn.SWITCH(Table1[[#This Row],[Marital_Status_mod]],"Together","Couple","Married","Couple","Divorced","Single","Single","Single","Widow","Single","Other")</f>
        <v>Single</v>
      </c>
      <c r="I102" s="4">
        <v>84835</v>
      </c>
      <c r="J102" s="41" t="str">
        <f t="shared" si="6"/>
        <v>$80 - $90K</v>
      </c>
      <c r="K102">
        <v>0</v>
      </c>
      <c r="L102">
        <v>0</v>
      </c>
      <c r="M102">
        <f>Table1[[#This Row],[Teenhome]]+Table1[[#This Row],[Kidhome]]</f>
        <v>0</v>
      </c>
      <c r="N102" s="1">
        <v>41806</v>
      </c>
      <c r="O102" s="16">
        <f>(Table1[[#This Row],[DataSetDate]]-Table1[[#This Row],[Dt_Customer]])/365</f>
        <v>6.646575342465753</v>
      </c>
      <c r="P102" s="15">
        <v>44232</v>
      </c>
      <c r="Q102">
        <v>0</v>
      </c>
      <c r="R102" s="4">
        <v>189</v>
      </c>
      <c r="S102" s="4">
        <v>104</v>
      </c>
      <c r="T102" s="4">
        <v>379</v>
      </c>
      <c r="U102" s="4">
        <v>111</v>
      </c>
      <c r="V102" s="4">
        <v>189</v>
      </c>
      <c r="W102" s="4">
        <v>218</v>
      </c>
      <c r="X102">
        <v>1</v>
      </c>
      <c r="Y102">
        <v>4</v>
      </c>
      <c r="Z102" t="str">
        <f t="shared" si="7"/>
        <v>Medium</v>
      </c>
      <c r="AA102" s="14">
        <f t="shared" ca="1" si="8"/>
        <v>3.7427615880926326</v>
      </c>
      <c r="AB102">
        <v>4</v>
      </c>
      <c r="AC102">
        <v>6</v>
      </c>
      <c r="AD102" s="14">
        <f t="shared" ca="1" si="9"/>
        <v>6.2413977964214506</v>
      </c>
      <c r="AE102">
        <v>1</v>
      </c>
      <c r="AF102">
        <v>0</v>
      </c>
      <c r="AG102">
        <v>0</v>
      </c>
      <c r="AH102">
        <v>0</v>
      </c>
      <c r="AI102">
        <v>0</v>
      </c>
      <c r="AJ102">
        <v>0</v>
      </c>
      <c r="AK102">
        <v>1</v>
      </c>
      <c r="AL102">
        <v>0</v>
      </c>
      <c r="AM102" t="s">
        <v>41</v>
      </c>
    </row>
    <row r="103" spans="1:39" hidden="1" x14ac:dyDescent="0.3">
      <c r="A103">
        <v>1966</v>
      </c>
      <c r="B103">
        <v>1965</v>
      </c>
      <c r="C103" s="14">
        <f>2021-Table1[[#This Row],[Year_Birth]]</f>
        <v>56</v>
      </c>
      <c r="D103" t="s">
        <v>39</v>
      </c>
      <c r="E103" s="14" t="str" cm="1">
        <f t="array" ref="E103">_xlfn.SWITCH(Table1[[#This Row],[Education]],"Graduation","Bachelor’s","Basic","High School","2n Cycle","Master’s","Master","Master’s","PhD","PhD","Other")</f>
        <v>PhD</v>
      </c>
      <c r="F103" t="s">
        <v>42</v>
      </c>
      <c r="G103" s="14" t="s">
        <v>42</v>
      </c>
      <c r="H103" s="14" t="str" cm="1">
        <f t="array" ref="H103">_xlfn.SWITCH(Table1[[#This Row],[Marital_Status_mod]],"Together","Couple","Married","Couple","Divorced","Single","Single","Single","Widow","Single","Other")</f>
        <v>Couple</v>
      </c>
      <c r="I103" s="4">
        <v>84618</v>
      </c>
      <c r="J103" s="41" t="str">
        <f t="shared" si="6"/>
        <v>$80 - $90K</v>
      </c>
      <c r="K103">
        <v>0</v>
      </c>
      <c r="L103">
        <v>0</v>
      </c>
      <c r="M103">
        <f>Table1[[#This Row],[Teenhome]]+Table1[[#This Row],[Kidhome]]</f>
        <v>0</v>
      </c>
      <c r="N103" s="1">
        <v>41600</v>
      </c>
      <c r="O103" s="16">
        <f>(Table1[[#This Row],[DataSetDate]]-Table1[[#This Row],[Dt_Customer]])/365</f>
        <v>7.2109589041095887</v>
      </c>
      <c r="P103" s="15">
        <v>44232</v>
      </c>
      <c r="Q103">
        <v>96</v>
      </c>
      <c r="R103" s="4">
        <v>684</v>
      </c>
      <c r="S103" s="4">
        <v>100</v>
      </c>
      <c r="T103" s="4">
        <v>801</v>
      </c>
      <c r="U103" s="4">
        <v>21</v>
      </c>
      <c r="V103" s="4">
        <v>66</v>
      </c>
      <c r="W103" s="4">
        <v>0</v>
      </c>
      <c r="X103">
        <v>1</v>
      </c>
      <c r="Y103">
        <v>6</v>
      </c>
      <c r="Z103" t="str">
        <f t="shared" si="7"/>
        <v>Medium</v>
      </c>
      <c r="AA103" s="14">
        <f t="shared" ca="1" si="8"/>
        <v>5.6068895762397499</v>
      </c>
      <c r="AB103">
        <v>9</v>
      </c>
      <c r="AC103">
        <v>10</v>
      </c>
      <c r="AD103" s="14">
        <f t="shared" ca="1" si="9"/>
        <v>10.10201622412414</v>
      </c>
      <c r="AE103">
        <v>2</v>
      </c>
      <c r="AF103">
        <v>0</v>
      </c>
      <c r="AG103">
        <v>0</v>
      </c>
      <c r="AH103">
        <v>0</v>
      </c>
      <c r="AI103">
        <v>0</v>
      </c>
      <c r="AJ103">
        <v>1</v>
      </c>
      <c r="AK103">
        <v>0</v>
      </c>
      <c r="AL103">
        <v>0</v>
      </c>
      <c r="AM103" t="s">
        <v>53</v>
      </c>
    </row>
    <row r="104" spans="1:39" hidden="1" x14ac:dyDescent="0.3">
      <c r="A104">
        <v>7789</v>
      </c>
      <c r="B104">
        <v>1965</v>
      </c>
      <c r="C104" s="14">
        <f>2021-Table1[[#This Row],[Year_Birth]]</f>
        <v>56</v>
      </c>
      <c r="D104" t="s">
        <v>39</v>
      </c>
      <c r="E104" s="14" t="str" cm="1">
        <f t="array" ref="E104">_xlfn.SWITCH(Table1[[#This Row],[Education]],"Graduation","Bachelor’s","Basic","High School","2n Cycle","Master’s","Master","Master’s","PhD","PhD","Other")</f>
        <v>PhD</v>
      </c>
      <c r="F104" t="s">
        <v>42</v>
      </c>
      <c r="G104" s="14" t="s">
        <v>42</v>
      </c>
      <c r="H104" s="14" t="str" cm="1">
        <f t="array" ref="H104">_xlfn.SWITCH(Table1[[#This Row],[Marital_Status_mod]],"Together","Couple","Married","Couple","Divorced","Single","Single","Single","Widow","Single","Other")</f>
        <v>Couple</v>
      </c>
      <c r="I104" s="4">
        <v>84618</v>
      </c>
      <c r="J104" s="41" t="str">
        <f t="shared" si="6"/>
        <v>$80 - $90K</v>
      </c>
      <c r="K104">
        <v>0</v>
      </c>
      <c r="L104">
        <v>0</v>
      </c>
      <c r="M104">
        <f>Table1[[#This Row],[Teenhome]]+Table1[[#This Row],[Kidhome]]</f>
        <v>0</v>
      </c>
      <c r="N104" s="1">
        <v>41600</v>
      </c>
      <c r="O104" s="16">
        <f>(Table1[[#This Row],[DataSetDate]]-Table1[[#This Row],[Dt_Customer]])/365</f>
        <v>7.2109589041095887</v>
      </c>
      <c r="P104" s="15">
        <v>44232</v>
      </c>
      <c r="Q104">
        <v>96</v>
      </c>
      <c r="R104" s="4">
        <v>684</v>
      </c>
      <c r="S104" s="4">
        <v>100</v>
      </c>
      <c r="T104" s="4">
        <v>801</v>
      </c>
      <c r="U104" s="4">
        <v>21</v>
      </c>
      <c r="V104" s="4">
        <v>66</v>
      </c>
      <c r="W104" s="4">
        <v>0</v>
      </c>
      <c r="X104">
        <v>1</v>
      </c>
      <c r="Y104">
        <v>6</v>
      </c>
      <c r="Z104" t="str">
        <f t="shared" si="7"/>
        <v>Medium</v>
      </c>
      <c r="AA104" s="14">
        <f t="shared" ca="1" si="8"/>
        <v>5.9721361637191892</v>
      </c>
      <c r="AB104">
        <v>9</v>
      </c>
      <c r="AC104">
        <v>10</v>
      </c>
      <c r="AD104" s="14">
        <f t="shared" ca="1" si="9"/>
        <v>9.8488425152697552</v>
      </c>
      <c r="AE104">
        <v>2</v>
      </c>
      <c r="AF104">
        <v>0</v>
      </c>
      <c r="AG104">
        <v>0</v>
      </c>
      <c r="AH104">
        <v>0</v>
      </c>
      <c r="AI104">
        <v>0</v>
      </c>
      <c r="AJ104">
        <v>1</v>
      </c>
      <c r="AK104">
        <v>0</v>
      </c>
      <c r="AL104">
        <v>0</v>
      </c>
      <c r="AM104" t="s">
        <v>41</v>
      </c>
    </row>
    <row r="105" spans="1:39" hidden="1" x14ac:dyDescent="0.3">
      <c r="A105">
        <v>6945</v>
      </c>
      <c r="B105">
        <v>1952</v>
      </c>
      <c r="C105" s="14">
        <f>2021-Table1[[#This Row],[Year_Birth]]</f>
        <v>69</v>
      </c>
      <c r="D105" t="s">
        <v>46</v>
      </c>
      <c r="E105" s="14" t="str" cm="1">
        <f t="array" ref="E105">_xlfn.SWITCH(Table1[[#This Row],[Education]],"Graduation","Bachelor’s","Basic","High School","2n Cycle","Master’s","Master","Master’s","PhD","PhD","Other")</f>
        <v>Bachelor’s</v>
      </c>
      <c r="F105" t="s">
        <v>50</v>
      </c>
      <c r="G105" s="14" t="s">
        <v>50</v>
      </c>
      <c r="H105" s="14" t="str" cm="1">
        <f t="array" ref="H105">_xlfn.SWITCH(Table1[[#This Row],[Marital_Status_mod]],"Together","Couple","Married","Couple","Divorced","Single","Single","Single","Widow","Single","Other")</f>
        <v>Single</v>
      </c>
      <c r="I105" s="4">
        <v>84574</v>
      </c>
      <c r="J105" s="41" t="str">
        <f t="shared" si="6"/>
        <v>$80 - $90K</v>
      </c>
      <c r="K105">
        <v>0</v>
      </c>
      <c r="L105">
        <v>0</v>
      </c>
      <c r="M105">
        <f>Table1[[#This Row],[Teenhome]]+Table1[[#This Row],[Kidhome]]</f>
        <v>0</v>
      </c>
      <c r="N105" s="1">
        <v>41429</v>
      </c>
      <c r="O105" s="16">
        <f>(Table1[[#This Row],[DataSetDate]]-Table1[[#This Row],[Dt_Customer]])/365</f>
        <v>7.6794520547945204</v>
      </c>
      <c r="P105" s="15">
        <v>44232</v>
      </c>
      <c r="Q105">
        <v>72</v>
      </c>
      <c r="R105" s="4">
        <v>387</v>
      </c>
      <c r="S105" s="4">
        <v>20</v>
      </c>
      <c r="T105" s="4">
        <v>713</v>
      </c>
      <c r="U105" s="4">
        <v>38</v>
      </c>
      <c r="V105" s="4">
        <v>54</v>
      </c>
      <c r="W105" s="4">
        <v>163</v>
      </c>
      <c r="X105">
        <v>1</v>
      </c>
      <c r="Y105">
        <v>9</v>
      </c>
      <c r="Z105" t="str">
        <f t="shared" si="7"/>
        <v>High</v>
      </c>
      <c r="AA105" s="14">
        <f t="shared" ca="1" si="8"/>
        <v>8.9481513419515437</v>
      </c>
      <c r="AB105">
        <v>11</v>
      </c>
      <c r="AC105">
        <v>11</v>
      </c>
      <c r="AD105" s="14">
        <f t="shared" ca="1" si="9"/>
        <v>11.090486256025448</v>
      </c>
      <c r="AE105">
        <v>5</v>
      </c>
      <c r="AF105">
        <v>0</v>
      </c>
      <c r="AG105">
        <v>0</v>
      </c>
      <c r="AH105">
        <v>0</v>
      </c>
      <c r="AI105">
        <v>0</v>
      </c>
      <c r="AJ105">
        <v>0</v>
      </c>
      <c r="AK105">
        <v>0</v>
      </c>
      <c r="AL105">
        <v>0</v>
      </c>
      <c r="AM105" t="s">
        <v>41</v>
      </c>
    </row>
    <row r="106" spans="1:39" hidden="1" x14ac:dyDescent="0.3">
      <c r="A106">
        <v>1509</v>
      </c>
      <c r="B106">
        <v>1958</v>
      </c>
      <c r="C106" s="14">
        <f>2021-Table1[[#This Row],[Year_Birth]]</f>
        <v>63</v>
      </c>
      <c r="D106" t="s">
        <v>39</v>
      </c>
      <c r="E106" s="14" t="str" cm="1">
        <f t="array" ref="E106">_xlfn.SWITCH(Table1[[#This Row],[Education]],"Graduation","Bachelor’s","Basic","High School","2n Cycle","Master’s","Master","Master’s","PhD","PhD","Other")</f>
        <v>PhD</v>
      </c>
      <c r="F106" t="s">
        <v>40</v>
      </c>
      <c r="G106" s="14" t="s">
        <v>40</v>
      </c>
      <c r="H106" s="14" t="str" cm="1">
        <f t="array" ref="H106">_xlfn.SWITCH(Table1[[#This Row],[Marital_Status_mod]],"Together","Couple","Married","Couple","Divorced","Single","Single","Single","Widow","Single","Other")</f>
        <v>Couple</v>
      </c>
      <c r="I106" s="4">
        <v>84460</v>
      </c>
      <c r="J106" s="41" t="str">
        <f t="shared" si="6"/>
        <v>$80 - $90K</v>
      </c>
      <c r="K106">
        <v>0</v>
      </c>
      <c r="L106">
        <v>0</v>
      </c>
      <c r="M106">
        <f>Table1[[#This Row],[Teenhome]]+Table1[[#This Row],[Kidhome]]</f>
        <v>0</v>
      </c>
      <c r="N106" s="1">
        <v>41278</v>
      </c>
      <c r="O106" s="16">
        <f>(Table1[[#This Row],[DataSetDate]]-Table1[[#This Row],[Dt_Customer]])/365</f>
        <v>8.0931506849315067</v>
      </c>
      <c r="P106" s="15">
        <v>44232</v>
      </c>
      <c r="Q106">
        <v>80</v>
      </c>
      <c r="R106" s="4">
        <v>152</v>
      </c>
      <c r="S106" s="4">
        <v>27</v>
      </c>
      <c r="T106" s="4">
        <v>103</v>
      </c>
      <c r="U106" s="4">
        <v>106</v>
      </c>
      <c r="V106" s="4">
        <v>54</v>
      </c>
      <c r="W106" s="4">
        <v>81</v>
      </c>
      <c r="X106">
        <v>0</v>
      </c>
      <c r="Y106">
        <v>9</v>
      </c>
      <c r="Z106" t="str">
        <f t="shared" si="7"/>
        <v>High</v>
      </c>
      <c r="AA106" s="14">
        <f t="shared" ca="1" si="8"/>
        <v>9.2814466404881397</v>
      </c>
      <c r="AB106">
        <v>9</v>
      </c>
      <c r="AC106">
        <v>4</v>
      </c>
      <c r="AD106" s="14">
        <f t="shared" ca="1" si="9"/>
        <v>4.2443205383871696</v>
      </c>
      <c r="AE106">
        <v>5</v>
      </c>
      <c r="AF106">
        <v>1</v>
      </c>
      <c r="AG106">
        <v>1</v>
      </c>
      <c r="AH106">
        <v>0</v>
      </c>
      <c r="AI106">
        <v>1</v>
      </c>
      <c r="AJ106">
        <v>1</v>
      </c>
      <c r="AK106">
        <v>1</v>
      </c>
      <c r="AL106">
        <v>0</v>
      </c>
      <c r="AM106" t="s">
        <v>41</v>
      </c>
    </row>
    <row r="107" spans="1:39" hidden="1" x14ac:dyDescent="0.3">
      <c r="A107">
        <v>10981</v>
      </c>
      <c r="B107">
        <v>1988</v>
      </c>
      <c r="C107" s="14">
        <f>2021-Table1[[#This Row],[Year_Birth]]</f>
        <v>33</v>
      </c>
      <c r="D107" t="s">
        <v>46</v>
      </c>
      <c r="E107" s="14" t="str" cm="1">
        <f t="array" ref="E107">_xlfn.SWITCH(Table1[[#This Row],[Education]],"Graduation","Bachelor’s","Basic","High School","2n Cycle","Master’s","Master","Master’s","PhD","PhD","Other")</f>
        <v>Bachelor’s</v>
      </c>
      <c r="F107" t="s">
        <v>42</v>
      </c>
      <c r="G107" s="14" t="s">
        <v>42</v>
      </c>
      <c r="H107" s="14" t="str" cm="1">
        <f t="array" ref="H107">_xlfn.SWITCH(Table1[[#This Row],[Marital_Status_mod]],"Together","Couple","Married","Couple","Divorced","Single","Single","Single","Widow","Single","Other")</f>
        <v>Couple</v>
      </c>
      <c r="I107" s="4">
        <v>84219</v>
      </c>
      <c r="J107" s="41" t="str">
        <f t="shared" si="6"/>
        <v>$80 - $90K</v>
      </c>
      <c r="K107">
        <v>0</v>
      </c>
      <c r="L107">
        <v>0</v>
      </c>
      <c r="M107">
        <f>Table1[[#This Row],[Teenhome]]+Table1[[#This Row],[Kidhome]]</f>
        <v>0</v>
      </c>
      <c r="N107" s="1">
        <v>41672</v>
      </c>
      <c r="O107" s="16">
        <f>(Table1[[#This Row],[DataSetDate]]-Table1[[#This Row],[Dt_Customer]])/365</f>
        <v>7.0136986301369859</v>
      </c>
      <c r="P107" s="15">
        <v>44232</v>
      </c>
      <c r="Q107">
        <v>27</v>
      </c>
      <c r="R107" s="4">
        <v>434</v>
      </c>
      <c r="S107" s="4">
        <v>137</v>
      </c>
      <c r="T107" s="4">
        <v>400</v>
      </c>
      <c r="U107" s="4">
        <v>45</v>
      </c>
      <c r="V107" s="4">
        <v>137</v>
      </c>
      <c r="W107" s="4">
        <v>45</v>
      </c>
      <c r="X107">
        <v>1</v>
      </c>
      <c r="Y107">
        <v>3</v>
      </c>
      <c r="Z107" t="str">
        <f t="shared" si="7"/>
        <v>Medium</v>
      </c>
      <c r="AA107" s="14">
        <f t="shared" ca="1" si="8"/>
        <v>2.7733648423398587</v>
      </c>
      <c r="AB107">
        <v>4</v>
      </c>
      <c r="AC107">
        <v>10</v>
      </c>
      <c r="AD107" s="14">
        <f t="shared" ca="1" si="9"/>
        <v>9.9387222941776159</v>
      </c>
      <c r="AE107">
        <v>1</v>
      </c>
      <c r="AF107">
        <v>0</v>
      </c>
      <c r="AG107">
        <v>0</v>
      </c>
      <c r="AH107">
        <v>0</v>
      </c>
      <c r="AI107">
        <v>0</v>
      </c>
      <c r="AJ107">
        <v>0</v>
      </c>
      <c r="AK107">
        <v>0</v>
      </c>
      <c r="AL107">
        <v>0</v>
      </c>
      <c r="AM107" t="s">
        <v>47</v>
      </c>
    </row>
    <row r="108" spans="1:39" hidden="1" x14ac:dyDescent="0.3">
      <c r="A108">
        <v>486</v>
      </c>
      <c r="B108">
        <v>1988</v>
      </c>
      <c r="C108" s="14">
        <f>2021-Table1[[#This Row],[Year_Birth]]</f>
        <v>33</v>
      </c>
      <c r="D108" t="s">
        <v>46</v>
      </c>
      <c r="E108" s="14" t="str" cm="1">
        <f t="array" ref="E108">_xlfn.SWITCH(Table1[[#This Row],[Education]],"Graduation","Bachelor’s","Basic","High School","2n Cycle","Master’s","Master","Master’s","PhD","PhD","Other")</f>
        <v>Bachelor’s</v>
      </c>
      <c r="F108" t="s">
        <v>42</v>
      </c>
      <c r="G108" s="14" t="s">
        <v>42</v>
      </c>
      <c r="H108" s="14" t="str" cm="1">
        <f t="array" ref="H108">_xlfn.SWITCH(Table1[[#This Row],[Marital_Status_mod]],"Together","Couple","Married","Couple","Divorced","Single","Single","Single","Widow","Single","Other")</f>
        <v>Couple</v>
      </c>
      <c r="I108" s="4">
        <v>84219</v>
      </c>
      <c r="J108" s="41" t="str">
        <f t="shared" si="6"/>
        <v>$80 - $90K</v>
      </c>
      <c r="K108">
        <v>0</v>
      </c>
      <c r="L108">
        <v>0</v>
      </c>
      <c r="M108">
        <f>Table1[[#This Row],[Teenhome]]+Table1[[#This Row],[Kidhome]]</f>
        <v>0</v>
      </c>
      <c r="N108" s="1">
        <v>41672</v>
      </c>
      <c r="O108" s="16">
        <f>(Table1[[#This Row],[DataSetDate]]-Table1[[#This Row],[Dt_Customer]])/365</f>
        <v>7.0136986301369859</v>
      </c>
      <c r="P108" s="15">
        <v>44232</v>
      </c>
      <c r="Q108">
        <v>27</v>
      </c>
      <c r="R108" s="4">
        <v>434</v>
      </c>
      <c r="S108" s="4">
        <v>137</v>
      </c>
      <c r="T108" s="4">
        <v>400</v>
      </c>
      <c r="U108" s="4">
        <v>45</v>
      </c>
      <c r="V108" s="4">
        <v>137</v>
      </c>
      <c r="W108" s="4">
        <v>45</v>
      </c>
      <c r="X108">
        <v>1</v>
      </c>
      <c r="Y108">
        <v>3</v>
      </c>
      <c r="Z108" t="str">
        <f t="shared" si="7"/>
        <v>Medium</v>
      </c>
      <c r="AA108" s="14">
        <f t="shared" ca="1" si="8"/>
        <v>3.3279254387293951</v>
      </c>
      <c r="AB108">
        <v>4</v>
      </c>
      <c r="AC108">
        <v>10</v>
      </c>
      <c r="AD108" s="14">
        <f t="shared" ca="1" si="9"/>
        <v>9.9870349204559403</v>
      </c>
      <c r="AE108">
        <v>1</v>
      </c>
      <c r="AF108">
        <v>0</v>
      </c>
      <c r="AG108">
        <v>0</v>
      </c>
      <c r="AH108">
        <v>0</v>
      </c>
      <c r="AI108">
        <v>0</v>
      </c>
      <c r="AJ108">
        <v>0</v>
      </c>
      <c r="AK108">
        <v>0</v>
      </c>
      <c r="AL108">
        <v>0</v>
      </c>
      <c r="AM108" t="s">
        <v>48</v>
      </c>
    </row>
    <row r="109" spans="1:39" hidden="1" x14ac:dyDescent="0.3">
      <c r="A109">
        <v>10156</v>
      </c>
      <c r="B109">
        <v>1975</v>
      </c>
      <c r="C109" s="14">
        <f>2021-Table1[[#This Row],[Year_Birth]]</f>
        <v>46</v>
      </c>
      <c r="D109" t="s">
        <v>46</v>
      </c>
      <c r="E109" s="14" t="str" cm="1">
        <f t="array" ref="E109">_xlfn.SWITCH(Table1[[#This Row],[Education]],"Graduation","Bachelor’s","Basic","High School","2n Cycle","Master’s","Master","Master’s","PhD","PhD","Other")</f>
        <v>Bachelor’s</v>
      </c>
      <c r="F109" t="s">
        <v>50</v>
      </c>
      <c r="G109" s="14" t="s">
        <v>50</v>
      </c>
      <c r="H109" s="14" t="str" cm="1">
        <f t="array" ref="H109">_xlfn.SWITCH(Table1[[#This Row],[Marital_Status_mod]],"Together","Couple","Married","Couple","Divorced","Single","Single","Single","Widow","Single","Other")</f>
        <v>Single</v>
      </c>
      <c r="I109" s="4">
        <v>84196</v>
      </c>
      <c r="J109" s="41" t="str">
        <f t="shared" si="6"/>
        <v>$80 - $90K</v>
      </c>
      <c r="K109">
        <v>0</v>
      </c>
      <c r="L109">
        <v>1</v>
      </c>
      <c r="M109">
        <f>Table1[[#This Row],[Teenhome]]+Table1[[#This Row],[Kidhome]]</f>
        <v>1</v>
      </c>
      <c r="N109" s="1">
        <v>41428</v>
      </c>
      <c r="O109" s="16">
        <f>(Table1[[#This Row],[DataSetDate]]-Table1[[#This Row],[Dt_Customer]])/365</f>
        <v>7.6821917808219178</v>
      </c>
      <c r="P109" s="15">
        <v>44232</v>
      </c>
      <c r="Q109">
        <v>56</v>
      </c>
      <c r="R109" s="4">
        <v>215</v>
      </c>
      <c r="S109" s="4">
        <v>63</v>
      </c>
      <c r="T109" s="4">
        <v>507</v>
      </c>
      <c r="U109" s="4">
        <v>231</v>
      </c>
      <c r="V109" s="4">
        <v>31</v>
      </c>
      <c r="W109" s="4">
        <v>190</v>
      </c>
      <c r="X109">
        <v>1</v>
      </c>
      <c r="Y109">
        <v>8</v>
      </c>
      <c r="Z109" t="str">
        <f t="shared" si="7"/>
        <v>High</v>
      </c>
      <c r="AA109" s="14">
        <f t="shared" ca="1" si="8"/>
        <v>7.8507463878543842</v>
      </c>
      <c r="AB109">
        <v>4</v>
      </c>
      <c r="AC109">
        <v>7</v>
      </c>
      <c r="AD109" s="14">
        <f t="shared" ca="1" si="9"/>
        <v>7.2868008856005897</v>
      </c>
      <c r="AE109">
        <v>3</v>
      </c>
      <c r="AF109">
        <v>0</v>
      </c>
      <c r="AG109">
        <v>0</v>
      </c>
      <c r="AH109">
        <v>0</v>
      </c>
      <c r="AI109">
        <v>0</v>
      </c>
      <c r="AJ109">
        <v>0</v>
      </c>
      <c r="AK109">
        <v>0</v>
      </c>
      <c r="AL109">
        <v>0</v>
      </c>
      <c r="AM109" t="s">
        <v>41</v>
      </c>
    </row>
    <row r="110" spans="1:39" hidden="1" x14ac:dyDescent="0.3">
      <c r="A110">
        <v>5547</v>
      </c>
      <c r="B110">
        <v>1982</v>
      </c>
      <c r="C110" s="14">
        <f>2021-Table1[[#This Row],[Year_Birth]]</f>
        <v>39</v>
      </c>
      <c r="D110" t="s">
        <v>39</v>
      </c>
      <c r="E110" s="14" t="str" cm="1">
        <f t="array" ref="E110">_xlfn.SWITCH(Table1[[#This Row],[Education]],"Graduation","Bachelor’s","Basic","High School","2n Cycle","Master’s","Master","Master’s","PhD","PhD","Other")</f>
        <v>PhD</v>
      </c>
      <c r="F110" t="s">
        <v>42</v>
      </c>
      <c r="G110" s="14" t="s">
        <v>42</v>
      </c>
      <c r="H110" s="14" t="str" cm="1">
        <f t="array" ref="H110">_xlfn.SWITCH(Table1[[#This Row],[Marital_Status_mod]],"Together","Couple","Married","Couple","Divorced","Single","Single","Single","Widow","Single","Other")</f>
        <v>Couple</v>
      </c>
      <c r="I110" s="4">
        <v>84169</v>
      </c>
      <c r="J110" s="41" t="str">
        <f t="shared" si="6"/>
        <v>$80 - $90K</v>
      </c>
      <c r="K110">
        <v>0</v>
      </c>
      <c r="L110">
        <v>0</v>
      </c>
      <c r="M110">
        <f>Table1[[#This Row],[Teenhome]]+Table1[[#This Row],[Kidhome]]</f>
        <v>0</v>
      </c>
      <c r="N110" s="1">
        <v>41493</v>
      </c>
      <c r="O110" s="16">
        <f>(Table1[[#This Row],[DataSetDate]]-Table1[[#This Row],[Dt_Customer]])/365</f>
        <v>7.5041095890410956</v>
      </c>
      <c r="P110" s="15">
        <v>44232</v>
      </c>
      <c r="Q110">
        <v>9</v>
      </c>
      <c r="R110" s="4">
        <v>1478</v>
      </c>
      <c r="S110" s="4">
        <v>19</v>
      </c>
      <c r="T110" s="4">
        <v>403</v>
      </c>
      <c r="U110" s="4">
        <v>0</v>
      </c>
      <c r="V110" s="4">
        <v>19</v>
      </c>
      <c r="W110" s="4">
        <v>0</v>
      </c>
      <c r="X110">
        <v>1</v>
      </c>
      <c r="Y110">
        <v>7</v>
      </c>
      <c r="Z110" t="str">
        <f t="shared" si="7"/>
        <v>High</v>
      </c>
      <c r="AA110" s="14">
        <f t="shared" ca="1" si="8"/>
        <v>7.0119136877203241</v>
      </c>
      <c r="AB110">
        <v>6</v>
      </c>
      <c r="AC110">
        <v>6</v>
      </c>
      <c r="AD110" s="14">
        <f t="shared" ca="1" si="9"/>
        <v>5.7701837969194862</v>
      </c>
      <c r="AE110">
        <v>3</v>
      </c>
      <c r="AF110">
        <v>0</v>
      </c>
      <c r="AG110">
        <v>0</v>
      </c>
      <c r="AH110">
        <v>0</v>
      </c>
      <c r="AI110">
        <v>1</v>
      </c>
      <c r="AJ110">
        <v>1</v>
      </c>
      <c r="AK110">
        <v>1</v>
      </c>
      <c r="AL110">
        <v>0</v>
      </c>
      <c r="AM110" t="s">
        <v>41</v>
      </c>
    </row>
    <row r="111" spans="1:39" hidden="1" x14ac:dyDescent="0.3">
      <c r="A111">
        <v>8362</v>
      </c>
      <c r="B111">
        <v>1982</v>
      </c>
      <c r="C111" s="14">
        <f>2021-Table1[[#This Row],[Year_Birth]]</f>
        <v>39</v>
      </c>
      <c r="D111" t="s">
        <v>39</v>
      </c>
      <c r="E111" s="14" t="str" cm="1">
        <f t="array" ref="E111">_xlfn.SWITCH(Table1[[#This Row],[Education]],"Graduation","Bachelor’s","Basic","High School","2n Cycle","Master’s","Master","Master’s","PhD","PhD","Other")</f>
        <v>PhD</v>
      </c>
      <c r="F111" t="s">
        <v>42</v>
      </c>
      <c r="G111" s="14" t="s">
        <v>42</v>
      </c>
      <c r="H111" s="14" t="str" cm="1">
        <f t="array" ref="H111">_xlfn.SWITCH(Table1[[#This Row],[Marital_Status_mod]],"Together","Couple","Married","Couple","Divorced","Single","Single","Single","Widow","Single","Other")</f>
        <v>Couple</v>
      </c>
      <c r="I111" s="4">
        <v>84169</v>
      </c>
      <c r="J111" s="41" t="str">
        <f t="shared" si="6"/>
        <v>$80 - $90K</v>
      </c>
      <c r="K111">
        <v>0</v>
      </c>
      <c r="L111">
        <v>0</v>
      </c>
      <c r="M111">
        <f>Table1[[#This Row],[Teenhome]]+Table1[[#This Row],[Kidhome]]</f>
        <v>0</v>
      </c>
      <c r="N111" s="1">
        <v>41493</v>
      </c>
      <c r="O111" s="16">
        <f>(Table1[[#This Row],[DataSetDate]]-Table1[[#This Row],[Dt_Customer]])/365</f>
        <v>7.5041095890410956</v>
      </c>
      <c r="P111" s="15">
        <v>44232</v>
      </c>
      <c r="Q111">
        <v>9</v>
      </c>
      <c r="R111" s="4">
        <v>1478</v>
      </c>
      <c r="S111" s="4">
        <v>19</v>
      </c>
      <c r="T111" s="4">
        <v>403</v>
      </c>
      <c r="U111" s="4">
        <v>0</v>
      </c>
      <c r="V111" s="4">
        <v>19</v>
      </c>
      <c r="W111" s="4">
        <v>0</v>
      </c>
      <c r="X111">
        <v>1</v>
      </c>
      <c r="Y111">
        <v>7</v>
      </c>
      <c r="Z111" t="str">
        <f t="shared" si="7"/>
        <v>High</v>
      </c>
      <c r="AA111" s="14">
        <f t="shared" ca="1" si="8"/>
        <v>7.3573848650762077</v>
      </c>
      <c r="AB111">
        <v>6</v>
      </c>
      <c r="AC111">
        <v>6</v>
      </c>
      <c r="AD111" s="14">
        <f t="shared" ca="1" si="9"/>
        <v>5.9098490928925731</v>
      </c>
      <c r="AE111">
        <v>3</v>
      </c>
      <c r="AF111">
        <v>0</v>
      </c>
      <c r="AG111">
        <v>0</v>
      </c>
      <c r="AH111">
        <v>0</v>
      </c>
      <c r="AI111">
        <v>1</v>
      </c>
      <c r="AJ111">
        <v>1</v>
      </c>
      <c r="AK111">
        <v>1</v>
      </c>
      <c r="AL111">
        <v>0</v>
      </c>
      <c r="AM111" t="s">
        <v>47</v>
      </c>
    </row>
    <row r="112" spans="1:39" hidden="1" x14ac:dyDescent="0.3">
      <c r="A112">
        <v>5721</v>
      </c>
      <c r="B112">
        <v>1956</v>
      </c>
      <c r="C112" s="14">
        <f>2021-Table1[[#This Row],[Year_Birth]]</f>
        <v>65</v>
      </c>
      <c r="D112" t="s">
        <v>39</v>
      </c>
      <c r="E112" s="14" t="str" cm="1">
        <f t="array" ref="E112">_xlfn.SWITCH(Table1[[#This Row],[Education]],"Graduation","Bachelor’s","Basic","High School","2n Cycle","Master’s","Master","Master’s","PhD","PhD","Other")</f>
        <v>PhD</v>
      </c>
      <c r="F112" t="s">
        <v>42</v>
      </c>
      <c r="G112" s="14" t="s">
        <v>42</v>
      </c>
      <c r="H112" s="14" t="str" cm="1">
        <f t="array" ref="H112">_xlfn.SWITCH(Table1[[#This Row],[Marital_Status_mod]],"Together","Couple","Married","Couple","Divorced","Single","Single","Single","Widow","Single","Other")</f>
        <v>Couple</v>
      </c>
      <c r="I112" s="4">
        <v>84117</v>
      </c>
      <c r="J112" s="41" t="str">
        <f t="shared" si="6"/>
        <v>$80 - $90K</v>
      </c>
      <c r="K112">
        <v>0</v>
      </c>
      <c r="L112">
        <v>0</v>
      </c>
      <c r="M112">
        <f>Table1[[#This Row],[Teenhome]]+Table1[[#This Row],[Kidhome]]</f>
        <v>0</v>
      </c>
      <c r="N112" s="1">
        <v>41770</v>
      </c>
      <c r="O112" s="16">
        <f>(Table1[[#This Row],[DataSetDate]]-Table1[[#This Row],[Dt_Customer]])/365</f>
        <v>6.7452054794520544</v>
      </c>
      <c r="P112" s="15">
        <v>44232</v>
      </c>
      <c r="Q112">
        <v>60</v>
      </c>
      <c r="R112" s="4">
        <v>611</v>
      </c>
      <c r="S112" s="4">
        <v>76</v>
      </c>
      <c r="T112" s="4">
        <v>749</v>
      </c>
      <c r="U112" s="4">
        <v>59</v>
      </c>
      <c r="V112" s="4">
        <v>45</v>
      </c>
      <c r="W112" s="4">
        <v>26</v>
      </c>
      <c r="X112">
        <v>1</v>
      </c>
      <c r="Y112">
        <v>7</v>
      </c>
      <c r="Z112" t="str">
        <f t="shared" si="7"/>
        <v>High</v>
      </c>
      <c r="AA112" s="14">
        <f t="shared" ca="1" si="8"/>
        <v>6.6697606315092539</v>
      </c>
      <c r="AB112">
        <v>10</v>
      </c>
      <c r="AC112">
        <v>6</v>
      </c>
      <c r="AD112" s="14">
        <f t="shared" ca="1" si="9"/>
        <v>6.3633468953933932</v>
      </c>
      <c r="AE112">
        <v>2</v>
      </c>
      <c r="AF112">
        <v>0</v>
      </c>
      <c r="AG112">
        <v>0</v>
      </c>
      <c r="AH112">
        <v>0</v>
      </c>
      <c r="AI112">
        <v>0</v>
      </c>
      <c r="AJ112">
        <v>1</v>
      </c>
      <c r="AK112">
        <v>0</v>
      </c>
      <c r="AL112">
        <v>0</v>
      </c>
      <c r="AM112" t="s">
        <v>48</v>
      </c>
    </row>
    <row r="113" spans="1:39" hidden="1" x14ac:dyDescent="0.3">
      <c r="A113">
        <v>8923</v>
      </c>
      <c r="B113">
        <v>1973</v>
      </c>
      <c r="C113" s="14">
        <f>2021-Table1[[#This Row],[Year_Birth]]</f>
        <v>48</v>
      </c>
      <c r="D113" t="s">
        <v>46</v>
      </c>
      <c r="E113" s="14" t="str" cm="1">
        <f t="array" ref="E113">_xlfn.SWITCH(Table1[[#This Row],[Education]],"Graduation","Bachelor’s","Basic","High School","2n Cycle","Master’s","Master","Master’s","PhD","PhD","Other")</f>
        <v>Bachelor’s</v>
      </c>
      <c r="F113" t="s">
        <v>50</v>
      </c>
      <c r="G113" s="14" t="s">
        <v>50</v>
      </c>
      <c r="H113" s="14" t="str" cm="1">
        <f t="array" ref="H113">_xlfn.SWITCH(Table1[[#This Row],[Marital_Status_mod]],"Together","Couple","Married","Couple","Divorced","Single","Single","Single","Widow","Single","Other")</f>
        <v>Single</v>
      </c>
      <c r="I113" s="4">
        <v>83917</v>
      </c>
      <c r="J113" s="41" t="str">
        <f t="shared" si="6"/>
        <v>$80 - $90K</v>
      </c>
      <c r="K113">
        <v>0</v>
      </c>
      <c r="L113">
        <v>0</v>
      </c>
      <c r="M113">
        <f>Table1[[#This Row],[Teenhome]]+Table1[[#This Row],[Kidhome]]</f>
        <v>0</v>
      </c>
      <c r="N113" s="1">
        <v>41382</v>
      </c>
      <c r="O113" s="16">
        <f>(Table1[[#This Row],[DataSetDate]]-Table1[[#This Row],[Dt_Customer]])/365</f>
        <v>7.8082191780821919</v>
      </c>
      <c r="P113" s="15">
        <v>44232</v>
      </c>
      <c r="Q113">
        <v>12</v>
      </c>
      <c r="R113" s="4">
        <v>514</v>
      </c>
      <c r="S113" s="4">
        <v>22</v>
      </c>
      <c r="T113" s="4">
        <v>732</v>
      </c>
      <c r="U113" s="4">
        <v>42</v>
      </c>
      <c r="V113" s="4">
        <v>198</v>
      </c>
      <c r="W113" s="4">
        <v>79</v>
      </c>
      <c r="X113">
        <v>1</v>
      </c>
      <c r="Y113">
        <v>6</v>
      </c>
      <c r="Z113" t="str">
        <f t="shared" si="7"/>
        <v>Medium</v>
      </c>
      <c r="AA113" s="14">
        <f t="shared" ca="1" si="8"/>
        <v>6.2038163883666444</v>
      </c>
      <c r="AB113">
        <v>7</v>
      </c>
      <c r="AC113">
        <v>7</v>
      </c>
      <c r="AD113" s="14">
        <f t="shared" ca="1" si="9"/>
        <v>6.9265594186838557</v>
      </c>
      <c r="AE113">
        <v>3</v>
      </c>
      <c r="AF113">
        <v>0</v>
      </c>
      <c r="AG113">
        <v>0</v>
      </c>
      <c r="AH113">
        <v>0</v>
      </c>
      <c r="AI113">
        <v>0</v>
      </c>
      <c r="AJ113">
        <v>0</v>
      </c>
      <c r="AK113">
        <v>1</v>
      </c>
      <c r="AL113">
        <v>0</v>
      </c>
      <c r="AM113" t="s">
        <v>41</v>
      </c>
    </row>
    <row r="114" spans="1:39" hidden="1" x14ac:dyDescent="0.3">
      <c r="A114">
        <v>2495</v>
      </c>
      <c r="B114">
        <v>1974</v>
      </c>
      <c r="C114" s="14">
        <f>2021-Table1[[#This Row],[Year_Birth]]</f>
        <v>47</v>
      </c>
      <c r="D114" t="s">
        <v>44</v>
      </c>
      <c r="E114" s="14" t="str" cm="1">
        <f t="array" ref="E114">_xlfn.SWITCH(Table1[[#This Row],[Education]],"Graduation","Bachelor’s","Basic","High School","2n Cycle","Master’s","Master","Master’s","PhD","PhD","Other")</f>
        <v>Master’s</v>
      </c>
      <c r="F114" t="s">
        <v>42</v>
      </c>
      <c r="G114" s="14" t="s">
        <v>42</v>
      </c>
      <c r="H114" s="14" t="str" cm="1">
        <f t="array" ref="H114">_xlfn.SWITCH(Table1[[#This Row],[Marital_Status_mod]],"Together","Couple","Married","Couple","Divorced","Single","Single","Single","Widow","Single","Other")</f>
        <v>Couple</v>
      </c>
      <c r="I114" s="4">
        <v>83891</v>
      </c>
      <c r="J114" s="41" t="str">
        <f t="shared" si="6"/>
        <v>$80 - $90K</v>
      </c>
      <c r="K114">
        <v>0</v>
      </c>
      <c r="L114">
        <v>1</v>
      </c>
      <c r="M114">
        <f>Table1[[#This Row],[Teenhome]]+Table1[[#This Row],[Kidhome]]</f>
        <v>1</v>
      </c>
      <c r="N114" s="1">
        <v>41810</v>
      </c>
      <c r="O114" s="16">
        <f>(Table1[[#This Row],[DataSetDate]]-Table1[[#This Row],[Dt_Customer]])/365</f>
        <v>6.6356164383561644</v>
      </c>
      <c r="P114" s="15">
        <v>44232</v>
      </c>
      <c r="Q114">
        <v>24</v>
      </c>
      <c r="R114" s="4">
        <v>217</v>
      </c>
      <c r="S114" s="4">
        <v>38</v>
      </c>
      <c r="T114" s="4">
        <v>350</v>
      </c>
      <c r="U114" s="4">
        <v>111</v>
      </c>
      <c r="V114" s="4">
        <v>85</v>
      </c>
      <c r="W114" s="4">
        <v>15</v>
      </c>
      <c r="X114">
        <v>1</v>
      </c>
      <c r="Y114">
        <v>4</v>
      </c>
      <c r="Z114" t="str">
        <f t="shared" si="7"/>
        <v>Medium</v>
      </c>
      <c r="AA114" s="14">
        <f t="shared" ca="1" si="8"/>
        <v>4.0499323647228511</v>
      </c>
      <c r="AB114">
        <v>7</v>
      </c>
      <c r="AC114">
        <v>10</v>
      </c>
      <c r="AD114" s="14">
        <f t="shared" ca="1" si="9"/>
        <v>9.9490378473270056</v>
      </c>
      <c r="AE114">
        <v>1</v>
      </c>
      <c r="AF114">
        <v>0</v>
      </c>
      <c r="AG114">
        <v>0</v>
      </c>
      <c r="AH114">
        <v>0</v>
      </c>
      <c r="AI114">
        <v>0</v>
      </c>
      <c r="AJ114">
        <v>0</v>
      </c>
      <c r="AK114">
        <v>0</v>
      </c>
      <c r="AL114">
        <v>0</v>
      </c>
      <c r="AM114" t="s">
        <v>41</v>
      </c>
    </row>
    <row r="115" spans="1:39" hidden="1" x14ac:dyDescent="0.3">
      <c r="A115">
        <v>3560</v>
      </c>
      <c r="B115">
        <v>1952</v>
      </c>
      <c r="C115" s="14">
        <f>2021-Table1[[#This Row],[Year_Birth]]</f>
        <v>69</v>
      </c>
      <c r="D115" t="s">
        <v>46</v>
      </c>
      <c r="E115" s="14" t="str" cm="1">
        <f t="array" ref="E115">_xlfn.SWITCH(Table1[[#This Row],[Education]],"Graduation","Bachelor’s","Basic","High School","2n Cycle","Master’s","Master","Master’s","PhD","PhD","Other")</f>
        <v>Bachelor’s</v>
      </c>
      <c r="F115" t="s">
        <v>40</v>
      </c>
      <c r="G115" s="14" t="s">
        <v>40</v>
      </c>
      <c r="H115" s="14" t="str" cm="1">
        <f t="array" ref="H115">_xlfn.SWITCH(Table1[[#This Row],[Marital_Status_mod]],"Together","Couple","Married","Couple","Divorced","Single","Single","Single","Widow","Single","Other")</f>
        <v>Couple</v>
      </c>
      <c r="I115" s="4">
        <v>83844</v>
      </c>
      <c r="J115" s="41" t="str">
        <f t="shared" si="6"/>
        <v>$80 - $90K</v>
      </c>
      <c r="K115">
        <v>0</v>
      </c>
      <c r="L115">
        <v>0</v>
      </c>
      <c r="M115">
        <f>Table1[[#This Row],[Teenhome]]+Table1[[#This Row],[Kidhome]]</f>
        <v>0</v>
      </c>
      <c r="N115" s="1">
        <v>41406</v>
      </c>
      <c r="O115" s="16">
        <f>(Table1[[#This Row],[DataSetDate]]-Table1[[#This Row],[Dt_Customer]])/365</f>
        <v>7.7424657534246579</v>
      </c>
      <c r="P115" s="15">
        <v>44232</v>
      </c>
      <c r="Q115">
        <v>57</v>
      </c>
      <c r="R115" s="4">
        <v>901</v>
      </c>
      <c r="S115" s="4">
        <v>31</v>
      </c>
      <c r="T115" s="4">
        <v>345</v>
      </c>
      <c r="U115" s="4">
        <v>75</v>
      </c>
      <c r="V115" s="4">
        <v>31</v>
      </c>
      <c r="W115" s="4">
        <v>191</v>
      </c>
      <c r="X115">
        <v>1</v>
      </c>
      <c r="Y115">
        <v>4</v>
      </c>
      <c r="Z115" t="str">
        <f t="shared" si="7"/>
        <v>Medium</v>
      </c>
      <c r="AA115" s="14">
        <f t="shared" ca="1" si="8"/>
        <v>4.0764305366219231</v>
      </c>
      <c r="AB115">
        <v>4</v>
      </c>
      <c r="AC115">
        <v>11</v>
      </c>
      <c r="AD115" s="14">
        <f t="shared" ca="1" si="9"/>
        <v>10.640026715420113</v>
      </c>
      <c r="AE115">
        <v>1</v>
      </c>
      <c r="AF115">
        <v>0</v>
      </c>
      <c r="AG115">
        <v>0</v>
      </c>
      <c r="AH115">
        <v>0</v>
      </c>
      <c r="AI115">
        <v>0</v>
      </c>
      <c r="AJ115">
        <v>1</v>
      </c>
      <c r="AK115">
        <v>0</v>
      </c>
      <c r="AL115">
        <v>0</v>
      </c>
      <c r="AM115" t="s">
        <v>52</v>
      </c>
    </row>
    <row r="116" spans="1:39" hidden="1" x14ac:dyDescent="0.3">
      <c r="A116">
        <v>241</v>
      </c>
      <c r="B116">
        <v>1952</v>
      </c>
      <c r="C116" s="14">
        <f>2021-Table1[[#This Row],[Year_Birth]]</f>
        <v>69</v>
      </c>
      <c r="D116" t="s">
        <v>46</v>
      </c>
      <c r="E116" s="14" t="str" cm="1">
        <f t="array" ref="E116">_xlfn.SWITCH(Table1[[#This Row],[Education]],"Graduation","Bachelor’s","Basic","High School","2n Cycle","Master’s","Master","Master’s","PhD","PhD","Other")</f>
        <v>Bachelor’s</v>
      </c>
      <c r="F116" t="s">
        <v>40</v>
      </c>
      <c r="G116" s="14" t="s">
        <v>40</v>
      </c>
      <c r="H116" s="14" t="str" cm="1">
        <f t="array" ref="H116">_xlfn.SWITCH(Table1[[#This Row],[Marital_Status_mod]],"Together","Couple","Married","Couple","Divorced","Single","Single","Single","Widow","Single","Other")</f>
        <v>Couple</v>
      </c>
      <c r="I116" s="4">
        <v>83844</v>
      </c>
      <c r="J116" s="41" t="str">
        <f t="shared" si="6"/>
        <v>$80 - $90K</v>
      </c>
      <c r="K116">
        <v>0</v>
      </c>
      <c r="L116">
        <v>0</v>
      </c>
      <c r="M116">
        <f>Table1[[#This Row],[Teenhome]]+Table1[[#This Row],[Kidhome]]</f>
        <v>0</v>
      </c>
      <c r="N116" s="1">
        <v>41406</v>
      </c>
      <c r="O116" s="16">
        <f>(Table1[[#This Row],[DataSetDate]]-Table1[[#This Row],[Dt_Customer]])/365</f>
        <v>7.7424657534246579</v>
      </c>
      <c r="P116" s="15">
        <v>44232</v>
      </c>
      <c r="Q116">
        <v>57</v>
      </c>
      <c r="R116" s="4">
        <v>901</v>
      </c>
      <c r="S116" s="4">
        <v>31</v>
      </c>
      <c r="T116" s="4">
        <v>345</v>
      </c>
      <c r="U116" s="4">
        <v>75</v>
      </c>
      <c r="V116" s="4">
        <v>31</v>
      </c>
      <c r="W116" s="4">
        <v>191</v>
      </c>
      <c r="X116">
        <v>1</v>
      </c>
      <c r="Y116">
        <v>4</v>
      </c>
      <c r="Z116" t="str">
        <f t="shared" si="7"/>
        <v>Medium</v>
      </c>
      <c r="AA116" s="14">
        <f t="shared" ca="1" si="8"/>
        <v>4.256403920486707</v>
      </c>
      <c r="AB116">
        <v>4</v>
      </c>
      <c r="AC116">
        <v>11</v>
      </c>
      <c r="AD116" s="14">
        <f t="shared" ca="1" si="9"/>
        <v>10.708899213792966</v>
      </c>
      <c r="AE116">
        <v>1</v>
      </c>
      <c r="AF116">
        <v>0</v>
      </c>
      <c r="AG116">
        <v>0</v>
      </c>
      <c r="AH116">
        <v>0</v>
      </c>
      <c r="AI116">
        <v>0</v>
      </c>
      <c r="AJ116">
        <v>1</v>
      </c>
      <c r="AK116">
        <v>0</v>
      </c>
      <c r="AL116">
        <v>0</v>
      </c>
      <c r="AM116" t="s">
        <v>41</v>
      </c>
    </row>
    <row r="117" spans="1:39" hidden="1" x14ac:dyDescent="0.3">
      <c r="A117">
        <v>7521</v>
      </c>
      <c r="B117">
        <v>1952</v>
      </c>
      <c r="C117" s="14">
        <f>2021-Table1[[#This Row],[Year_Birth]]</f>
        <v>69</v>
      </c>
      <c r="D117" t="s">
        <v>46</v>
      </c>
      <c r="E117" s="14" t="str" cm="1">
        <f t="array" ref="E117">_xlfn.SWITCH(Table1[[#This Row],[Education]],"Graduation","Bachelor’s","Basic","High School","2n Cycle","Master’s","Master","Master’s","PhD","PhD","Other")</f>
        <v>Bachelor’s</v>
      </c>
      <c r="F117" t="s">
        <v>40</v>
      </c>
      <c r="G117" s="14" t="s">
        <v>40</v>
      </c>
      <c r="H117" s="14" t="str" cm="1">
        <f t="array" ref="H117">_xlfn.SWITCH(Table1[[#This Row],[Marital_Status_mod]],"Together","Couple","Married","Couple","Divorced","Single","Single","Single","Widow","Single","Other")</f>
        <v>Couple</v>
      </c>
      <c r="I117" s="4">
        <v>83844</v>
      </c>
      <c r="J117" s="41" t="str">
        <f t="shared" si="6"/>
        <v>$80 - $90K</v>
      </c>
      <c r="K117">
        <v>0</v>
      </c>
      <c r="L117">
        <v>0</v>
      </c>
      <c r="M117">
        <f>Table1[[#This Row],[Teenhome]]+Table1[[#This Row],[Kidhome]]</f>
        <v>0</v>
      </c>
      <c r="N117" s="1">
        <v>41406</v>
      </c>
      <c r="O117" s="16">
        <f>(Table1[[#This Row],[DataSetDate]]-Table1[[#This Row],[Dt_Customer]])/365</f>
        <v>7.7424657534246579</v>
      </c>
      <c r="P117" s="15">
        <v>44232</v>
      </c>
      <c r="Q117">
        <v>57</v>
      </c>
      <c r="R117" s="4">
        <v>901</v>
      </c>
      <c r="S117" s="4">
        <v>31</v>
      </c>
      <c r="T117" s="4">
        <v>345</v>
      </c>
      <c r="U117" s="4">
        <v>75</v>
      </c>
      <c r="V117" s="4">
        <v>31</v>
      </c>
      <c r="W117" s="4">
        <v>191</v>
      </c>
      <c r="X117">
        <v>1</v>
      </c>
      <c r="Y117">
        <v>4</v>
      </c>
      <c r="Z117" t="str">
        <f t="shared" si="7"/>
        <v>Medium</v>
      </c>
      <c r="AA117" s="14">
        <f t="shared" ca="1" si="8"/>
        <v>4.1678080214785211</v>
      </c>
      <c r="AB117">
        <v>4</v>
      </c>
      <c r="AC117">
        <v>11</v>
      </c>
      <c r="AD117" s="14">
        <f t="shared" ca="1" si="9"/>
        <v>11.013740105008125</v>
      </c>
      <c r="AE117">
        <v>1</v>
      </c>
      <c r="AF117">
        <v>0</v>
      </c>
      <c r="AG117">
        <v>0</v>
      </c>
      <c r="AH117">
        <v>0</v>
      </c>
      <c r="AI117">
        <v>0</v>
      </c>
      <c r="AJ117">
        <v>1</v>
      </c>
      <c r="AK117">
        <v>0</v>
      </c>
      <c r="AL117">
        <v>0</v>
      </c>
      <c r="AM117" t="s">
        <v>48</v>
      </c>
    </row>
    <row r="118" spans="1:39" hidden="1" x14ac:dyDescent="0.3">
      <c r="A118">
        <v>10314</v>
      </c>
      <c r="B118">
        <v>1948</v>
      </c>
      <c r="C118" s="14">
        <f>2021-Table1[[#This Row],[Year_Birth]]</f>
        <v>73</v>
      </c>
      <c r="D118" t="s">
        <v>39</v>
      </c>
      <c r="E118" s="14" t="str" cm="1">
        <f t="array" ref="E118">_xlfn.SWITCH(Table1[[#This Row],[Education]],"Graduation","Bachelor’s","Basic","High School","2n Cycle","Master’s","Master","Master’s","PhD","PhD","Other")</f>
        <v>PhD</v>
      </c>
      <c r="F118" t="s">
        <v>42</v>
      </c>
      <c r="G118" s="14" t="s">
        <v>42</v>
      </c>
      <c r="H118" s="14" t="str" cm="1">
        <f t="array" ref="H118">_xlfn.SWITCH(Table1[[#This Row],[Marital_Status_mod]],"Together","Couple","Married","Couple","Divorced","Single","Single","Single","Widow","Single","Other")</f>
        <v>Couple</v>
      </c>
      <c r="I118" s="4">
        <v>83837</v>
      </c>
      <c r="J118" s="41" t="str">
        <f t="shared" si="6"/>
        <v>$80 - $90K</v>
      </c>
      <c r="K118">
        <v>0</v>
      </c>
      <c r="L118">
        <v>0</v>
      </c>
      <c r="M118">
        <f>Table1[[#This Row],[Teenhome]]+Table1[[#This Row],[Kidhome]]</f>
        <v>0</v>
      </c>
      <c r="N118" s="1">
        <v>41259</v>
      </c>
      <c r="O118" s="16">
        <f>(Table1[[#This Row],[DataSetDate]]-Table1[[#This Row],[Dt_Customer]])/365</f>
        <v>8.1452054794520556</v>
      </c>
      <c r="P118" s="15">
        <v>44232</v>
      </c>
      <c r="Q118">
        <v>79</v>
      </c>
      <c r="R118" s="4">
        <v>847</v>
      </c>
      <c r="S118" s="4">
        <v>66</v>
      </c>
      <c r="T118" s="4">
        <v>119</v>
      </c>
      <c r="U118" s="4">
        <v>86</v>
      </c>
      <c r="V118" s="4">
        <v>89</v>
      </c>
      <c r="W118" s="4">
        <v>111</v>
      </c>
      <c r="X118">
        <v>1</v>
      </c>
      <c r="Y118">
        <v>9</v>
      </c>
      <c r="Z118" t="str">
        <f t="shared" si="7"/>
        <v>High</v>
      </c>
      <c r="AA118" s="14">
        <f t="shared" ca="1" si="8"/>
        <v>8.7708588949706154</v>
      </c>
      <c r="AB118">
        <v>10</v>
      </c>
      <c r="AC118">
        <v>5</v>
      </c>
      <c r="AD118" s="14">
        <f t="shared" ca="1" si="9"/>
        <v>5.2169817847325559</v>
      </c>
      <c r="AE118">
        <v>4</v>
      </c>
      <c r="AF118">
        <v>1</v>
      </c>
      <c r="AG118">
        <v>0</v>
      </c>
      <c r="AH118">
        <v>0</v>
      </c>
      <c r="AI118">
        <v>1</v>
      </c>
      <c r="AJ118">
        <v>0</v>
      </c>
      <c r="AK118">
        <v>1</v>
      </c>
      <c r="AL118">
        <v>0</v>
      </c>
      <c r="AM118" t="s">
        <v>45</v>
      </c>
    </row>
    <row r="119" spans="1:39" hidden="1" x14ac:dyDescent="0.3">
      <c r="A119">
        <v>5538</v>
      </c>
      <c r="B119">
        <v>1975</v>
      </c>
      <c r="C119" s="14">
        <f>2021-Table1[[#This Row],[Year_Birth]]</f>
        <v>46</v>
      </c>
      <c r="D119" t="s">
        <v>46</v>
      </c>
      <c r="E119" s="14" t="str" cm="1">
        <f t="array" ref="E119">_xlfn.SWITCH(Table1[[#This Row],[Education]],"Graduation","Bachelor’s","Basic","High School","2n Cycle","Master’s","Master","Master’s","PhD","PhD","Other")</f>
        <v>Bachelor’s</v>
      </c>
      <c r="F119" t="s">
        <v>49</v>
      </c>
      <c r="G119" s="14" t="s">
        <v>49</v>
      </c>
      <c r="H119" s="14" t="str" cm="1">
        <f t="array" ref="H119">_xlfn.SWITCH(Table1[[#This Row],[Marital_Status_mod]],"Together","Couple","Married","Couple","Divorced","Single","Single","Single","Widow","Single","Other")</f>
        <v>Single</v>
      </c>
      <c r="I119" s="4">
        <v>83829</v>
      </c>
      <c r="J119" s="41" t="str">
        <f t="shared" si="6"/>
        <v>$80 - $90K</v>
      </c>
      <c r="K119">
        <v>0</v>
      </c>
      <c r="L119">
        <v>0</v>
      </c>
      <c r="M119">
        <f>Table1[[#This Row],[Teenhome]]+Table1[[#This Row],[Kidhome]]</f>
        <v>0</v>
      </c>
      <c r="N119" s="1">
        <v>41555</v>
      </c>
      <c r="O119" s="16">
        <f>(Table1[[#This Row],[DataSetDate]]-Table1[[#This Row],[Dt_Customer]])/365</f>
        <v>7.3342465753424655</v>
      </c>
      <c r="P119" s="15">
        <v>44232</v>
      </c>
      <c r="Q119">
        <v>78</v>
      </c>
      <c r="R119" s="4">
        <v>897</v>
      </c>
      <c r="S119" s="4">
        <v>161</v>
      </c>
      <c r="T119" s="4">
        <v>430</v>
      </c>
      <c r="U119" s="4">
        <v>186</v>
      </c>
      <c r="V119" s="4">
        <v>161</v>
      </c>
      <c r="W119" s="4">
        <v>27</v>
      </c>
      <c r="X119">
        <v>0</v>
      </c>
      <c r="Y119">
        <v>4</v>
      </c>
      <c r="Z119" t="str">
        <f t="shared" si="7"/>
        <v>Medium</v>
      </c>
      <c r="AA119" s="14">
        <f t="shared" ca="1" si="8"/>
        <v>3.7881346195296897</v>
      </c>
      <c r="AB119">
        <v>7</v>
      </c>
      <c r="AC119">
        <v>6</v>
      </c>
      <c r="AD119" s="14">
        <f t="shared" ca="1" si="9"/>
        <v>5.8398706302730963</v>
      </c>
      <c r="AE119">
        <v>1</v>
      </c>
      <c r="AF119">
        <v>1</v>
      </c>
      <c r="AG119">
        <v>0</v>
      </c>
      <c r="AH119">
        <v>1</v>
      </c>
      <c r="AI119">
        <v>0</v>
      </c>
      <c r="AJ119">
        <v>1</v>
      </c>
      <c r="AK119">
        <v>1</v>
      </c>
      <c r="AL119">
        <v>0</v>
      </c>
      <c r="AM119" t="s">
        <v>41</v>
      </c>
    </row>
    <row r="120" spans="1:39" hidden="1" x14ac:dyDescent="0.3">
      <c r="A120">
        <v>3910</v>
      </c>
      <c r="B120">
        <v>1975</v>
      </c>
      <c r="C120" s="14">
        <f>2021-Table1[[#This Row],[Year_Birth]]</f>
        <v>46</v>
      </c>
      <c r="D120" t="s">
        <v>46</v>
      </c>
      <c r="E120" s="14" t="str" cm="1">
        <f t="array" ref="E120">_xlfn.SWITCH(Table1[[#This Row],[Education]],"Graduation","Bachelor’s","Basic","High School","2n Cycle","Master’s","Master","Master’s","PhD","PhD","Other")</f>
        <v>Bachelor’s</v>
      </c>
      <c r="F120" t="s">
        <v>49</v>
      </c>
      <c r="G120" s="14" t="s">
        <v>49</v>
      </c>
      <c r="H120" s="14" t="str" cm="1">
        <f t="array" ref="H120">_xlfn.SWITCH(Table1[[#This Row],[Marital_Status_mod]],"Together","Couple","Married","Couple","Divorced","Single","Single","Single","Widow","Single","Other")</f>
        <v>Single</v>
      </c>
      <c r="I120" s="4">
        <v>83829</v>
      </c>
      <c r="J120" s="41" t="str">
        <f t="shared" si="6"/>
        <v>$80 - $90K</v>
      </c>
      <c r="K120">
        <v>0</v>
      </c>
      <c r="L120">
        <v>0</v>
      </c>
      <c r="M120">
        <f>Table1[[#This Row],[Teenhome]]+Table1[[#This Row],[Kidhome]]</f>
        <v>0</v>
      </c>
      <c r="N120" s="1">
        <v>41555</v>
      </c>
      <c r="O120" s="16">
        <f>(Table1[[#This Row],[DataSetDate]]-Table1[[#This Row],[Dt_Customer]])/365</f>
        <v>7.3342465753424655</v>
      </c>
      <c r="P120" s="15">
        <v>44232</v>
      </c>
      <c r="Q120">
        <v>78</v>
      </c>
      <c r="R120" s="4">
        <v>897</v>
      </c>
      <c r="S120" s="4">
        <v>161</v>
      </c>
      <c r="T120" s="4">
        <v>430</v>
      </c>
      <c r="U120" s="4">
        <v>186</v>
      </c>
      <c r="V120" s="4">
        <v>161</v>
      </c>
      <c r="W120" s="4">
        <v>27</v>
      </c>
      <c r="X120">
        <v>0</v>
      </c>
      <c r="Y120">
        <v>4</v>
      </c>
      <c r="Z120" t="str">
        <f t="shared" si="7"/>
        <v>Medium</v>
      </c>
      <c r="AA120" s="14">
        <f t="shared" ca="1" si="8"/>
        <v>4.0411663112003984</v>
      </c>
      <c r="AB120">
        <v>7</v>
      </c>
      <c r="AC120">
        <v>6</v>
      </c>
      <c r="AD120" s="14">
        <f t="shared" ca="1" si="9"/>
        <v>5.6817302071060887</v>
      </c>
      <c r="AE120">
        <v>1</v>
      </c>
      <c r="AF120">
        <v>1</v>
      </c>
      <c r="AG120">
        <v>0</v>
      </c>
      <c r="AH120">
        <v>1</v>
      </c>
      <c r="AI120">
        <v>0</v>
      </c>
      <c r="AJ120">
        <v>1</v>
      </c>
      <c r="AK120">
        <v>1</v>
      </c>
      <c r="AL120">
        <v>0</v>
      </c>
      <c r="AM120" t="s">
        <v>41</v>
      </c>
    </row>
    <row r="121" spans="1:39" hidden="1" x14ac:dyDescent="0.3">
      <c r="A121">
        <v>6274</v>
      </c>
      <c r="B121">
        <v>1948</v>
      </c>
      <c r="C121" s="14">
        <f>2021-Table1[[#This Row],[Year_Birth]]</f>
        <v>73</v>
      </c>
      <c r="D121" t="s">
        <v>44</v>
      </c>
      <c r="E121" s="14" t="str" cm="1">
        <f t="array" ref="E121">_xlfn.SWITCH(Table1[[#This Row],[Education]],"Graduation","Bachelor’s","Basic","High School","2n Cycle","Master’s","Master","Master’s","PhD","PhD","Other")</f>
        <v>Master’s</v>
      </c>
      <c r="F121" t="s">
        <v>42</v>
      </c>
      <c r="G121" s="14" t="s">
        <v>42</v>
      </c>
      <c r="H121" s="14" t="str" cm="1">
        <f t="array" ref="H121">_xlfn.SWITCH(Table1[[#This Row],[Marital_Status_mod]],"Together","Couple","Married","Couple","Divorced","Single","Single","Single","Widow","Single","Other")</f>
        <v>Couple</v>
      </c>
      <c r="I121" s="4">
        <v>83790</v>
      </c>
      <c r="J121" s="41" t="str">
        <f t="shared" si="6"/>
        <v>$80 - $90K</v>
      </c>
      <c r="K121">
        <v>0</v>
      </c>
      <c r="L121">
        <v>0</v>
      </c>
      <c r="M121">
        <f>Table1[[#This Row],[Teenhome]]+Table1[[#This Row],[Kidhome]]</f>
        <v>0</v>
      </c>
      <c r="N121" s="1">
        <v>41593</v>
      </c>
      <c r="O121" s="16">
        <f>(Table1[[#This Row],[DataSetDate]]-Table1[[#This Row],[Dt_Customer]])/365</f>
        <v>7.2301369863013702</v>
      </c>
      <c r="P121" s="15">
        <v>44232</v>
      </c>
      <c r="Q121">
        <v>81</v>
      </c>
      <c r="R121" s="4">
        <v>1076</v>
      </c>
      <c r="S121" s="4">
        <v>16</v>
      </c>
      <c r="T121" s="4">
        <v>417</v>
      </c>
      <c r="U121" s="4">
        <v>42</v>
      </c>
      <c r="V121" s="4">
        <v>48</v>
      </c>
      <c r="W121" s="4">
        <v>16</v>
      </c>
      <c r="X121">
        <v>1</v>
      </c>
      <c r="Y121">
        <v>8</v>
      </c>
      <c r="Z121" t="str">
        <f t="shared" si="7"/>
        <v>High</v>
      </c>
      <c r="AA121" s="14">
        <f t="shared" ca="1" si="8"/>
        <v>7.9461726840930247</v>
      </c>
      <c r="AB121">
        <v>10</v>
      </c>
      <c r="AC121">
        <v>6</v>
      </c>
      <c r="AD121" s="14">
        <f t="shared" ca="1" si="9"/>
        <v>6.3576517007474234</v>
      </c>
      <c r="AE121">
        <v>3</v>
      </c>
      <c r="AF121">
        <v>0</v>
      </c>
      <c r="AG121">
        <v>0</v>
      </c>
      <c r="AH121">
        <v>0</v>
      </c>
      <c r="AI121">
        <v>1</v>
      </c>
      <c r="AJ121">
        <v>1</v>
      </c>
      <c r="AK121">
        <v>0</v>
      </c>
      <c r="AL121">
        <v>0</v>
      </c>
      <c r="AM121" t="s">
        <v>47</v>
      </c>
    </row>
    <row r="122" spans="1:39" hidden="1" x14ac:dyDescent="0.3">
      <c r="A122">
        <v>10286</v>
      </c>
      <c r="B122">
        <v>1962</v>
      </c>
      <c r="C122" s="14">
        <f>2021-Table1[[#This Row],[Year_Birth]]</f>
        <v>59</v>
      </c>
      <c r="D122" t="s">
        <v>46</v>
      </c>
      <c r="E122" s="14" t="str" cm="1">
        <f t="array" ref="E122">_xlfn.SWITCH(Table1[[#This Row],[Education]],"Graduation","Bachelor’s","Basic","High School","2n Cycle","Master’s","Master","Master’s","PhD","PhD","Other")</f>
        <v>Bachelor’s</v>
      </c>
      <c r="F122" t="s">
        <v>42</v>
      </c>
      <c r="G122" s="14" t="s">
        <v>42</v>
      </c>
      <c r="H122" s="14" t="str" cm="1">
        <f t="array" ref="H122">_xlfn.SWITCH(Table1[[#This Row],[Marital_Status_mod]],"Together","Couple","Married","Couple","Divorced","Single","Single","Single","Widow","Single","Other")</f>
        <v>Couple</v>
      </c>
      <c r="I122" s="4">
        <v>83715</v>
      </c>
      <c r="J122" s="41" t="str">
        <f t="shared" si="6"/>
        <v>$80 - $90K</v>
      </c>
      <c r="K122">
        <v>0</v>
      </c>
      <c r="L122">
        <v>0</v>
      </c>
      <c r="M122">
        <f>Table1[[#This Row],[Teenhome]]+Table1[[#This Row],[Kidhome]]</f>
        <v>0</v>
      </c>
      <c r="N122" s="1">
        <v>41673</v>
      </c>
      <c r="O122" s="16">
        <f>(Table1[[#This Row],[DataSetDate]]-Table1[[#This Row],[Dt_Customer]])/365</f>
        <v>7.0109589041095894</v>
      </c>
      <c r="P122" s="15">
        <v>44232</v>
      </c>
      <c r="Q122">
        <v>2</v>
      </c>
      <c r="R122" s="4">
        <v>318</v>
      </c>
      <c r="S122" s="4">
        <v>8</v>
      </c>
      <c r="T122" s="4">
        <v>407</v>
      </c>
      <c r="U122" s="4">
        <v>150</v>
      </c>
      <c r="V122" s="4">
        <v>35</v>
      </c>
      <c r="W122" s="4">
        <v>8</v>
      </c>
      <c r="X122">
        <v>1</v>
      </c>
      <c r="Y122">
        <v>2</v>
      </c>
      <c r="Z122" t="str">
        <f t="shared" si="7"/>
        <v>Low</v>
      </c>
      <c r="AA122" s="14">
        <f t="shared" ca="1" si="8"/>
        <v>2.0830909441628012</v>
      </c>
      <c r="AB122">
        <v>8</v>
      </c>
      <c r="AC122">
        <v>13</v>
      </c>
      <c r="AD122" s="14">
        <f t="shared" ca="1" si="9"/>
        <v>13.357638077875542</v>
      </c>
      <c r="AE122">
        <v>0</v>
      </c>
      <c r="AF122">
        <v>0</v>
      </c>
      <c r="AG122">
        <v>0</v>
      </c>
      <c r="AH122">
        <v>0</v>
      </c>
      <c r="AI122">
        <v>0</v>
      </c>
      <c r="AJ122">
        <v>0</v>
      </c>
      <c r="AK122">
        <v>0</v>
      </c>
      <c r="AL122">
        <v>0</v>
      </c>
      <c r="AM122" t="s">
        <v>47</v>
      </c>
    </row>
    <row r="123" spans="1:39" hidden="1" x14ac:dyDescent="0.3">
      <c r="A123">
        <v>9799</v>
      </c>
      <c r="B123">
        <v>1968</v>
      </c>
      <c r="C123" s="14">
        <f>2021-Table1[[#This Row],[Year_Birth]]</f>
        <v>53</v>
      </c>
      <c r="D123" t="s">
        <v>39</v>
      </c>
      <c r="E123" s="14" t="str" cm="1">
        <f t="array" ref="E123">_xlfn.SWITCH(Table1[[#This Row],[Education]],"Graduation","Bachelor’s","Basic","High School","2n Cycle","Master’s","Master","Master’s","PhD","PhD","Other")</f>
        <v>PhD</v>
      </c>
      <c r="F123" t="s">
        <v>49</v>
      </c>
      <c r="G123" s="14" t="s">
        <v>49</v>
      </c>
      <c r="H123" s="14" t="str" cm="1">
        <f t="array" ref="H123">_xlfn.SWITCH(Table1[[#This Row],[Marital_Status_mod]],"Together","Couple","Married","Couple","Divorced","Single","Single","Single","Widow","Single","Other")</f>
        <v>Single</v>
      </c>
      <c r="I123" s="4">
        <v>83664</v>
      </c>
      <c r="J123" s="41" t="str">
        <f t="shared" si="6"/>
        <v>$80 - $90K</v>
      </c>
      <c r="K123">
        <v>1</v>
      </c>
      <c r="L123">
        <v>1</v>
      </c>
      <c r="M123">
        <f>Table1[[#This Row],[Teenhome]]+Table1[[#This Row],[Kidhome]]</f>
        <v>2</v>
      </c>
      <c r="N123" s="1">
        <v>41402</v>
      </c>
      <c r="O123" s="16">
        <f>(Table1[[#This Row],[DataSetDate]]-Table1[[#This Row],[Dt_Customer]])/365</f>
        <v>7.7534246575342465</v>
      </c>
      <c r="P123" s="15">
        <v>44232</v>
      </c>
      <c r="Q123">
        <v>57</v>
      </c>
      <c r="R123" s="4">
        <v>866</v>
      </c>
      <c r="S123" s="4">
        <v>21</v>
      </c>
      <c r="T123" s="4">
        <v>151</v>
      </c>
      <c r="U123" s="4">
        <v>28</v>
      </c>
      <c r="V123" s="4">
        <v>21</v>
      </c>
      <c r="W123" s="4">
        <v>86</v>
      </c>
      <c r="X123">
        <v>3</v>
      </c>
      <c r="Y123">
        <v>2</v>
      </c>
      <c r="Z123" t="str">
        <f t="shared" si="7"/>
        <v>Low</v>
      </c>
      <c r="AA123" s="14">
        <f t="shared" ca="1" si="8"/>
        <v>2.2002285799486607</v>
      </c>
      <c r="AB123">
        <v>2</v>
      </c>
      <c r="AC123">
        <v>12</v>
      </c>
      <c r="AD123" s="14">
        <f t="shared" ca="1" si="9"/>
        <v>12.357024891636204</v>
      </c>
      <c r="AE123">
        <v>5</v>
      </c>
      <c r="AF123">
        <v>0</v>
      </c>
      <c r="AG123">
        <v>0</v>
      </c>
      <c r="AH123">
        <v>0</v>
      </c>
      <c r="AI123">
        <v>0</v>
      </c>
      <c r="AJ123">
        <v>0</v>
      </c>
      <c r="AK123">
        <v>0</v>
      </c>
      <c r="AL123">
        <v>0</v>
      </c>
      <c r="AM123" t="s">
        <v>41</v>
      </c>
    </row>
    <row r="124" spans="1:39" hidden="1" x14ac:dyDescent="0.3">
      <c r="A124">
        <v>1150</v>
      </c>
      <c r="B124">
        <v>1899</v>
      </c>
      <c r="C124" s="14">
        <f>2021-Table1[[#This Row],[Year_Birth]]</f>
        <v>122</v>
      </c>
      <c r="D124" t="s">
        <v>39</v>
      </c>
      <c r="E124" s="14" t="str" cm="1">
        <f t="array" ref="E124">_xlfn.SWITCH(Table1[[#This Row],[Education]],"Graduation","Bachelor’s","Basic","High School","2n Cycle","Master’s","Master","Master’s","PhD","PhD","Other")</f>
        <v>PhD</v>
      </c>
      <c r="F124" t="s">
        <v>40</v>
      </c>
      <c r="G124" s="14" t="s">
        <v>40</v>
      </c>
      <c r="H124" s="14" t="str" cm="1">
        <f t="array" ref="H124">_xlfn.SWITCH(Table1[[#This Row],[Marital_Status_mod]],"Together","Couple","Married","Couple","Divorced","Single","Single","Single","Widow","Single","Other")</f>
        <v>Couple</v>
      </c>
      <c r="I124" s="4">
        <v>83532</v>
      </c>
      <c r="J124" s="41" t="str">
        <f t="shared" si="6"/>
        <v>$80 - $90K</v>
      </c>
      <c r="K124">
        <v>0</v>
      </c>
      <c r="L124">
        <v>0</v>
      </c>
      <c r="M124">
        <f>Table1[[#This Row],[Teenhome]]+Table1[[#This Row],[Kidhome]]</f>
        <v>0</v>
      </c>
      <c r="N124" s="1">
        <v>41543</v>
      </c>
      <c r="O124" s="16">
        <f>(Table1[[#This Row],[DataSetDate]]-Table1[[#This Row],[Dt_Customer]])/365</f>
        <v>7.3671232876712329</v>
      </c>
      <c r="P124" s="15">
        <v>44232</v>
      </c>
      <c r="Q124">
        <v>36</v>
      </c>
      <c r="R124" s="4">
        <v>755</v>
      </c>
      <c r="S124" s="4">
        <v>144</v>
      </c>
      <c r="T124" s="4">
        <v>562</v>
      </c>
      <c r="U124" s="4">
        <v>104</v>
      </c>
      <c r="V124" s="4">
        <v>64</v>
      </c>
      <c r="W124" s="4">
        <v>224</v>
      </c>
      <c r="X124">
        <v>1</v>
      </c>
      <c r="Y124">
        <v>4</v>
      </c>
      <c r="Z124" t="str">
        <f t="shared" si="7"/>
        <v>Medium</v>
      </c>
      <c r="AA124" s="14">
        <f t="shared" ca="1" si="8"/>
        <v>3.9491561067675258</v>
      </c>
      <c r="AB124">
        <v>6</v>
      </c>
      <c r="AC124">
        <v>4</v>
      </c>
      <c r="AD124" s="14">
        <f t="shared" ca="1" si="9"/>
        <v>3.9186690681926248</v>
      </c>
      <c r="AE124">
        <v>1</v>
      </c>
      <c r="AF124">
        <v>0</v>
      </c>
      <c r="AG124">
        <v>0</v>
      </c>
      <c r="AH124">
        <v>0</v>
      </c>
      <c r="AI124">
        <v>0</v>
      </c>
      <c r="AJ124">
        <v>1</v>
      </c>
      <c r="AK124">
        <v>0</v>
      </c>
      <c r="AL124">
        <v>0</v>
      </c>
      <c r="AM124" t="s">
        <v>41</v>
      </c>
    </row>
    <row r="125" spans="1:39" hidden="1" x14ac:dyDescent="0.3">
      <c r="A125">
        <v>3005</v>
      </c>
      <c r="B125">
        <v>1992</v>
      </c>
      <c r="C125" s="14">
        <f>2021-Table1[[#This Row],[Year_Birth]]</f>
        <v>29</v>
      </c>
      <c r="D125" t="s">
        <v>46</v>
      </c>
      <c r="E125" s="14" t="str" cm="1">
        <f t="array" ref="E125">_xlfn.SWITCH(Table1[[#This Row],[Education]],"Graduation","Bachelor’s","Basic","High School","2n Cycle","Master’s","Master","Master’s","PhD","PhD","Other")</f>
        <v>Bachelor’s</v>
      </c>
      <c r="F125" t="s">
        <v>50</v>
      </c>
      <c r="G125" s="14" t="s">
        <v>50</v>
      </c>
      <c r="H125" s="14" t="str" cm="1">
        <f t="array" ref="H125">_xlfn.SWITCH(Table1[[#This Row],[Marital_Status_mod]],"Together","Couple","Married","Couple","Divorced","Single","Single","Single","Widow","Single","Other")</f>
        <v>Single</v>
      </c>
      <c r="I125" s="4">
        <v>83528</v>
      </c>
      <c r="J125" s="41" t="str">
        <f t="shared" si="6"/>
        <v>$80 - $90K</v>
      </c>
      <c r="K125">
        <v>0</v>
      </c>
      <c r="L125">
        <v>0</v>
      </c>
      <c r="M125">
        <f>Table1[[#This Row],[Teenhome]]+Table1[[#This Row],[Kidhome]]</f>
        <v>0</v>
      </c>
      <c r="N125" s="1">
        <v>41760</v>
      </c>
      <c r="O125" s="16">
        <f>(Table1[[#This Row],[DataSetDate]]-Table1[[#This Row],[Dt_Customer]])/365</f>
        <v>6.7726027397260271</v>
      </c>
      <c r="P125" s="15">
        <v>44232</v>
      </c>
      <c r="Q125">
        <v>7</v>
      </c>
      <c r="R125" s="4">
        <v>530</v>
      </c>
      <c r="S125" s="4">
        <v>117</v>
      </c>
      <c r="T125" s="4">
        <v>678</v>
      </c>
      <c r="U125" s="4">
        <v>134</v>
      </c>
      <c r="V125" s="4">
        <v>44</v>
      </c>
      <c r="W125" s="4">
        <v>147</v>
      </c>
      <c r="X125">
        <v>1</v>
      </c>
      <c r="Y125">
        <v>4</v>
      </c>
      <c r="Z125" t="str">
        <f t="shared" si="7"/>
        <v>Medium</v>
      </c>
      <c r="AA125" s="14">
        <f t="shared" ca="1" si="8"/>
        <v>3.6939870640541668</v>
      </c>
      <c r="AB125">
        <v>10</v>
      </c>
      <c r="AC125">
        <v>8</v>
      </c>
      <c r="AD125" s="14">
        <f t="shared" ca="1" si="9"/>
        <v>8.2137501093711123</v>
      </c>
      <c r="AE125">
        <v>1</v>
      </c>
      <c r="AF125">
        <v>1</v>
      </c>
      <c r="AG125">
        <v>0</v>
      </c>
      <c r="AH125">
        <v>1</v>
      </c>
      <c r="AI125">
        <v>0</v>
      </c>
      <c r="AJ125">
        <v>0</v>
      </c>
      <c r="AK125">
        <v>1</v>
      </c>
      <c r="AL125">
        <v>0</v>
      </c>
      <c r="AM125" t="s">
        <v>41</v>
      </c>
    </row>
    <row r="126" spans="1:39" hidden="1" x14ac:dyDescent="0.3">
      <c r="A126">
        <v>477</v>
      </c>
      <c r="B126">
        <v>1986</v>
      </c>
      <c r="C126" s="14">
        <f>2021-Table1[[#This Row],[Year_Birth]]</f>
        <v>35</v>
      </c>
      <c r="D126" t="s">
        <v>46</v>
      </c>
      <c r="E126" s="14" t="str" cm="1">
        <f t="array" ref="E126">_xlfn.SWITCH(Table1[[#This Row],[Education]],"Graduation","Bachelor’s","Basic","High School","2n Cycle","Master’s","Master","Master’s","PhD","PhD","Other")</f>
        <v>Bachelor’s</v>
      </c>
      <c r="F126" t="s">
        <v>42</v>
      </c>
      <c r="G126" s="14" t="s">
        <v>42</v>
      </c>
      <c r="H126" s="14" t="str" cm="1">
        <f t="array" ref="H126">_xlfn.SWITCH(Table1[[#This Row],[Marital_Status_mod]],"Together","Couple","Married","Couple","Divorced","Single","Single","Single","Widow","Single","Other")</f>
        <v>Couple</v>
      </c>
      <c r="I126" s="4">
        <v>83512</v>
      </c>
      <c r="J126" s="41" t="str">
        <f t="shared" si="6"/>
        <v>$80 - $90K</v>
      </c>
      <c r="K126">
        <v>0</v>
      </c>
      <c r="L126">
        <v>0</v>
      </c>
      <c r="M126">
        <f>Table1[[#This Row],[Teenhome]]+Table1[[#This Row],[Kidhome]]</f>
        <v>0</v>
      </c>
      <c r="N126" s="1">
        <v>41807</v>
      </c>
      <c r="O126" s="16">
        <f>(Table1[[#This Row],[DataSetDate]]-Table1[[#This Row],[Dt_Customer]])/365</f>
        <v>6.6438356164383565</v>
      </c>
      <c r="P126" s="15">
        <v>44232</v>
      </c>
      <c r="Q126">
        <v>31</v>
      </c>
      <c r="R126" s="4">
        <v>1060</v>
      </c>
      <c r="S126" s="4">
        <v>61</v>
      </c>
      <c r="T126" s="4">
        <v>835</v>
      </c>
      <c r="U126" s="4">
        <v>80</v>
      </c>
      <c r="V126" s="4">
        <v>20</v>
      </c>
      <c r="W126" s="4">
        <v>101</v>
      </c>
      <c r="X126">
        <v>1</v>
      </c>
      <c r="Y126">
        <v>4</v>
      </c>
      <c r="Z126" t="str">
        <f t="shared" si="7"/>
        <v>Medium</v>
      </c>
      <c r="AA126" s="14">
        <f t="shared" ca="1" si="8"/>
        <v>4.1869186188363736</v>
      </c>
      <c r="AB126">
        <v>7</v>
      </c>
      <c r="AC126">
        <v>10</v>
      </c>
      <c r="AD126" s="14">
        <f t="shared" ca="1" si="9"/>
        <v>10.371170678774792</v>
      </c>
      <c r="AE126">
        <v>1</v>
      </c>
      <c r="AF126">
        <v>1</v>
      </c>
      <c r="AG126">
        <v>1</v>
      </c>
      <c r="AH126">
        <v>1</v>
      </c>
      <c r="AI126">
        <v>0</v>
      </c>
      <c r="AJ126">
        <v>1</v>
      </c>
      <c r="AK126">
        <v>1</v>
      </c>
      <c r="AL126">
        <v>0</v>
      </c>
      <c r="AM126" t="s">
        <v>41</v>
      </c>
    </row>
    <row r="127" spans="1:39" hidden="1" x14ac:dyDescent="0.3">
      <c r="A127">
        <v>6974</v>
      </c>
      <c r="B127">
        <v>1972</v>
      </c>
      <c r="C127" s="14">
        <f>2021-Table1[[#This Row],[Year_Birth]]</f>
        <v>49</v>
      </c>
      <c r="D127" t="s">
        <v>39</v>
      </c>
      <c r="E127" s="14" t="str" cm="1">
        <f t="array" ref="E127">_xlfn.SWITCH(Table1[[#This Row],[Education]],"Graduation","Bachelor’s","Basic","High School","2n Cycle","Master’s","Master","Master’s","PhD","PhD","Other")</f>
        <v>PhD</v>
      </c>
      <c r="F127" t="s">
        <v>40</v>
      </c>
      <c r="G127" s="14" t="s">
        <v>40</v>
      </c>
      <c r="H127" s="14" t="str" cm="1">
        <f t="array" ref="H127">_xlfn.SWITCH(Table1[[#This Row],[Marital_Status_mod]],"Together","Couple","Married","Couple","Divorced","Single","Single","Single","Widow","Single","Other")</f>
        <v>Couple</v>
      </c>
      <c r="I127" s="4">
        <v>83443</v>
      </c>
      <c r="J127" s="41" t="str">
        <f t="shared" si="6"/>
        <v>$80 - $90K</v>
      </c>
      <c r="K127">
        <v>0</v>
      </c>
      <c r="L127">
        <v>0</v>
      </c>
      <c r="M127">
        <f>Table1[[#This Row],[Teenhome]]+Table1[[#This Row],[Kidhome]]</f>
        <v>0</v>
      </c>
      <c r="N127" s="1">
        <v>41639</v>
      </c>
      <c r="O127" s="16">
        <f>(Table1[[#This Row],[DataSetDate]]-Table1[[#This Row],[Dt_Customer]])/365</f>
        <v>7.1041095890410961</v>
      </c>
      <c r="P127" s="15">
        <v>44232</v>
      </c>
      <c r="Q127">
        <v>89</v>
      </c>
      <c r="R127" s="4">
        <v>518</v>
      </c>
      <c r="S127" s="4">
        <v>42</v>
      </c>
      <c r="T127" s="4">
        <v>742</v>
      </c>
      <c r="U127" s="4">
        <v>55</v>
      </c>
      <c r="V127" s="4">
        <v>56</v>
      </c>
      <c r="W127" s="4">
        <v>84</v>
      </c>
      <c r="X127">
        <v>1</v>
      </c>
      <c r="Y127">
        <v>6</v>
      </c>
      <c r="Z127" t="str">
        <f t="shared" si="7"/>
        <v>Medium</v>
      </c>
      <c r="AA127" s="14">
        <f t="shared" ca="1" si="8"/>
        <v>6.2541321051883614</v>
      </c>
      <c r="AB127">
        <v>10</v>
      </c>
      <c r="AC127">
        <v>5</v>
      </c>
      <c r="AD127" s="14">
        <f t="shared" ca="1" si="9"/>
        <v>4.6061137922843685</v>
      </c>
      <c r="AE127">
        <v>2</v>
      </c>
      <c r="AF127">
        <v>0</v>
      </c>
      <c r="AG127">
        <v>0</v>
      </c>
      <c r="AH127">
        <v>0</v>
      </c>
      <c r="AI127">
        <v>0</v>
      </c>
      <c r="AJ127">
        <v>0</v>
      </c>
      <c r="AK127">
        <v>0</v>
      </c>
      <c r="AL127">
        <v>0</v>
      </c>
      <c r="AM127" t="s">
        <v>52</v>
      </c>
    </row>
    <row r="128" spans="1:39" hidden="1" x14ac:dyDescent="0.3">
      <c r="A128">
        <v>4974</v>
      </c>
      <c r="B128">
        <v>1970</v>
      </c>
      <c r="C128" s="14">
        <f>2021-Table1[[#This Row],[Year_Birth]]</f>
        <v>51</v>
      </c>
      <c r="D128" t="s">
        <v>46</v>
      </c>
      <c r="E128" s="14" t="str" cm="1">
        <f t="array" ref="E128">_xlfn.SWITCH(Table1[[#This Row],[Education]],"Graduation","Bachelor’s","Basic","High School","2n Cycle","Master’s","Master","Master’s","PhD","PhD","Other")</f>
        <v>Bachelor’s</v>
      </c>
      <c r="F128" t="s">
        <v>50</v>
      </c>
      <c r="G128" s="14" t="s">
        <v>50</v>
      </c>
      <c r="H128" s="14" t="str" cm="1">
        <f t="array" ref="H128">_xlfn.SWITCH(Table1[[#This Row],[Marital_Status_mod]],"Together","Couple","Married","Couple","Divorced","Single","Single","Single","Widow","Single","Other")</f>
        <v>Single</v>
      </c>
      <c r="I128" s="4">
        <v>83273</v>
      </c>
      <c r="J128" s="41" t="str">
        <f t="shared" si="6"/>
        <v>$80 - $90K</v>
      </c>
      <c r="K128">
        <v>1</v>
      </c>
      <c r="L128">
        <v>2</v>
      </c>
      <c r="M128">
        <f>Table1[[#This Row],[Teenhome]]+Table1[[#This Row],[Kidhome]]</f>
        <v>3</v>
      </c>
      <c r="N128" s="1">
        <v>41177</v>
      </c>
      <c r="O128" s="16">
        <f>(Table1[[#This Row],[DataSetDate]]-Table1[[#This Row],[Dt_Customer]])/365</f>
        <v>8.3698630136986303</v>
      </c>
      <c r="P128" s="15">
        <v>44232</v>
      </c>
      <c r="Q128">
        <v>98</v>
      </c>
      <c r="R128" s="4">
        <v>433</v>
      </c>
      <c r="S128" s="4">
        <v>89</v>
      </c>
      <c r="T128" s="4">
        <v>650</v>
      </c>
      <c r="U128" s="4">
        <v>16</v>
      </c>
      <c r="V128" s="4">
        <v>102</v>
      </c>
      <c r="W128" s="4">
        <v>102</v>
      </c>
      <c r="X128">
        <v>10</v>
      </c>
      <c r="Y128">
        <v>4</v>
      </c>
      <c r="Z128" t="str">
        <f t="shared" si="7"/>
        <v>Medium</v>
      </c>
      <c r="AA128" s="14">
        <f t="shared" ca="1" si="8"/>
        <v>4.2806396472422037</v>
      </c>
      <c r="AB128">
        <v>6</v>
      </c>
      <c r="AC128">
        <v>9</v>
      </c>
      <c r="AD128" s="14">
        <f t="shared" ca="1" si="9"/>
        <v>8.7304737765384015</v>
      </c>
      <c r="AE128">
        <v>7</v>
      </c>
      <c r="AF128">
        <v>0</v>
      </c>
      <c r="AG128">
        <v>0</v>
      </c>
      <c r="AH128">
        <v>0</v>
      </c>
      <c r="AI128">
        <v>0</v>
      </c>
      <c r="AJ128">
        <v>0</v>
      </c>
      <c r="AK128">
        <v>0</v>
      </c>
      <c r="AL128">
        <v>0</v>
      </c>
      <c r="AM128" t="s">
        <v>43</v>
      </c>
    </row>
    <row r="129" spans="1:39" hidden="1" x14ac:dyDescent="0.3">
      <c r="A129">
        <v>4427</v>
      </c>
      <c r="B129">
        <v>1995</v>
      </c>
      <c r="C129" s="14">
        <f>2021-Table1[[#This Row],[Year_Birth]]</f>
        <v>26</v>
      </c>
      <c r="D129" t="s">
        <v>51</v>
      </c>
      <c r="E129" s="14" t="str" cm="1">
        <f t="array" ref="E129">_xlfn.SWITCH(Table1[[#This Row],[Education]],"Graduation","Bachelor’s","Basic","High School","2n Cycle","Master’s","Master","Master’s","PhD","PhD","Other")</f>
        <v>Master’s</v>
      </c>
      <c r="F129" t="s">
        <v>50</v>
      </c>
      <c r="G129" s="14" t="s">
        <v>50</v>
      </c>
      <c r="H129" s="14" t="str" cm="1">
        <f t="array" ref="H129">_xlfn.SWITCH(Table1[[#This Row],[Marital_Status_mod]],"Together","Couple","Married","Couple","Divorced","Single","Single","Single","Widow","Single","Other")</f>
        <v>Single</v>
      </c>
      <c r="I129" s="4">
        <v>83257</v>
      </c>
      <c r="J129" s="41" t="str">
        <f t="shared" ref="J129:J192" si="10">IF(I129&lt;10000, "Up to $10K",
   IF(I129&gt;=100000, "$100K and up",
      "$" &amp; FLOOR(I129,10000)/1000 &amp; " - $" &amp; FLOOR(I129,10000)/1000+10 &amp; "K"))</f>
        <v>$80 - $90K</v>
      </c>
      <c r="K129">
        <v>0</v>
      </c>
      <c r="L129">
        <v>0</v>
      </c>
      <c r="M129">
        <f>Table1[[#This Row],[Teenhome]]+Table1[[#This Row],[Kidhome]]</f>
        <v>0</v>
      </c>
      <c r="N129" s="1">
        <v>41170</v>
      </c>
      <c r="O129" s="16">
        <f>(Table1[[#This Row],[DataSetDate]]-Table1[[#This Row],[Dt_Customer]])/365</f>
        <v>8.3890410958904109</v>
      </c>
      <c r="P129" s="15">
        <v>44232</v>
      </c>
      <c r="Q129">
        <v>56</v>
      </c>
      <c r="R129" s="4">
        <v>536</v>
      </c>
      <c r="S129" s="4">
        <v>27</v>
      </c>
      <c r="T129" s="4">
        <v>590</v>
      </c>
      <c r="U129" s="4">
        <v>38</v>
      </c>
      <c r="V129" s="4">
        <v>107</v>
      </c>
      <c r="W129" s="4">
        <v>67</v>
      </c>
      <c r="X129">
        <v>1</v>
      </c>
      <c r="Y129">
        <v>5</v>
      </c>
      <c r="Z129" t="str">
        <f t="shared" ref="Z129:Z192" si="11">IF(Y129&gt;=7,"High",IF(Y129&gt;=3,"Medium","Low"))</f>
        <v>Medium</v>
      </c>
      <c r="AA129" s="14">
        <f t="shared" ca="1" si="8"/>
        <v>4.7841857003820509</v>
      </c>
      <c r="AB129">
        <v>10</v>
      </c>
      <c r="AC129">
        <v>12</v>
      </c>
      <c r="AD129" s="14">
        <f t="shared" ca="1" si="9"/>
        <v>11.856608925291569</v>
      </c>
      <c r="AE129">
        <v>6</v>
      </c>
      <c r="AF129">
        <v>0</v>
      </c>
      <c r="AG129">
        <v>0</v>
      </c>
      <c r="AH129">
        <v>1</v>
      </c>
      <c r="AI129">
        <v>0</v>
      </c>
      <c r="AJ129">
        <v>1</v>
      </c>
      <c r="AK129">
        <v>1</v>
      </c>
      <c r="AL129">
        <v>1</v>
      </c>
      <c r="AM129" t="s">
        <v>41</v>
      </c>
    </row>
    <row r="130" spans="1:39" hidden="1" x14ac:dyDescent="0.3">
      <c r="A130">
        <v>9010</v>
      </c>
      <c r="B130">
        <v>1972</v>
      </c>
      <c r="C130" s="14">
        <f>2021-Table1[[#This Row],[Year_Birth]]</f>
        <v>49</v>
      </c>
      <c r="D130" t="s">
        <v>44</v>
      </c>
      <c r="E130" s="14" t="str" cm="1">
        <f t="array" ref="E130">_xlfn.SWITCH(Table1[[#This Row],[Education]],"Graduation","Bachelor’s","Basic","High School","2n Cycle","Master’s","Master","Master’s","PhD","PhD","Other")</f>
        <v>Master’s</v>
      </c>
      <c r="F130" t="s">
        <v>42</v>
      </c>
      <c r="G130" s="14" t="s">
        <v>42</v>
      </c>
      <c r="H130" s="14" t="str" cm="1">
        <f t="array" ref="H130">_xlfn.SWITCH(Table1[[#This Row],[Marital_Status_mod]],"Together","Couple","Married","Couple","Divorced","Single","Single","Single","Widow","Single","Other")</f>
        <v>Couple</v>
      </c>
      <c r="I130" s="4">
        <v>83151</v>
      </c>
      <c r="J130" s="41" t="str">
        <f t="shared" si="10"/>
        <v>$80 - $90K</v>
      </c>
      <c r="K130">
        <v>0</v>
      </c>
      <c r="L130">
        <v>0</v>
      </c>
      <c r="M130">
        <f>Table1[[#This Row],[Teenhome]]+Table1[[#This Row],[Kidhome]]</f>
        <v>0</v>
      </c>
      <c r="N130" s="1">
        <v>41315</v>
      </c>
      <c r="O130" s="16">
        <f>(Table1[[#This Row],[DataSetDate]]-Table1[[#This Row],[Dt_Customer]])/365</f>
        <v>7.9917808219178079</v>
      </c>
      <c r="P130" s="15">
        <v>44232</v>
      </c>
      <c r="Q130">
        <v>80</v>
      </c>
      <c r="R130" s="4">
        <v>968</v>
      </c>
      <c r="S130" s="4">
        <v>147</v>
      </c>
      <c r="T130" s="4">
        <v>842</v>
      </c>
      <c r="U130" s="4">
        <v>137</v>
      </c>
      <c r="V130" s="4">
        <v>42</v>
      </c>
      <c r="W130" s="4">
        <v>210</v>
      </c>
      <c r="X130">
        <v>1</v>
      </c>
      <c r="Y130">
        <v>5</v>
      </c>
      <c r="Z130" t="str">
        <f t="shared" si="11"/>
        <v>Medium</v>
      </c>
      <c r="AA130" s="14">
        <f t="shared" ref="AA130:AA193" ca="1" si="12">Y130 + (RAND() - 0.5) * 0.8</f>
        <v>4.8240608971287529</v>
      </c>
      <c r="AB130">
        <v>7</v>
      </c>
      <c r="AC130">
        <v>10</v>
      </c>
      <c r="AD130" s="14">
        <f t="shared" ref="AD130:AD193" ca="1" si="13">AC130 + (RAND() - 0.5) * 0.8</f>
        <v>10.156884850726559</v>
      </c>
      <c r="AE130">
        <v>2</v>
      </c>
      <c r="AF130">
        <v>1</v>
      </c>
      <c r="AG130">
        <v>0</v>
      </c>
      <c r="AH130">
        <v>1</v>
      </c>
      <c r="AI130">
        <v>0</v>
      </c>
      <c r="AJ130">
        <v>1</v>
      </c>
      <c r="AK130">
        <v>1</v>
      </c>
      <c r="AL130">
        <v>0</v>
      </c>
      <c r="AM130" t="s">
        <v>41</v>
      </c>
    </row>
    <row r="131" spans="1:39" hidden="1" x14ac:dyDescent="0.3">
      <c r="A131">
        <v>9286</v>
      </c>
      <c r="B131">
        <v>1960</v>
      </c>
      <c r="C131" s="14">
        <f>2021-Table1[[#This Row],[Year_Birth]]</f>
        <v>61</v>
      </c>
      <c r="D131" t="s">
        <v>44</v>
      </c>
      <c r="E131" s="14" t="str" cm="1">
        <f t="array" ref="E131">_xlfn.SWITCH(Table1[[#This Row],[Education]],"Graduation","Bachelor’s","Basic","High School","2n Cycle","Master’s","Master","Master’s","PhD","PhD","Other")</f>
        <v>Master’s</v>
      </c>
      <c r="F131" t="s">
        <v>40</v>
      </c>
      <c r="G131" s="14" t="s">
        <v>40</v>
      </c>
      <c r="H131" s="14" t="str" cm="1">
        <f t="array" ref="H131">_xlfn.SWITCH(Table1[[#This Row],[Marital_Status_mod]],"Together","Couple","Married","Couple","Divorced","Single","Single","Single","Widow","Single","Other")</f>
        <v>Couple</v>
      </c>
      <c r="I131" s="4">
        <v>83151</v>
      </c>
      <c r="J131" s="41" t="str">
        <f t="shared" si="10"/>
        <v>$80 - $90K</v>
      </c>
      <c r="K131">
        <v>0</v>
      </c>
      <c r="L131">
        <v>0</v>
      </c>
      <c r="M131">
        <f>Table1[[#This Row],[Teenhome]]+Table1[[#This Row],[Kidhome]]</f>
        <v>0</v>
      </c>
      <c r="N131" s="1">
        <v>41192</v>
      </c>
      <c r="O131" s="16">
        <f>(Table1[[#This Row],[DataSetDate]]-Table1[[#This Row],[Dt_Customer]])/365</f>
        <v>8.3287671232876708</v>
      </c>
      <c r="P131" s="15">
        <v>44232</v>
      </c>
      <c r="Q131">
        <v>93</v>
      </c>
      <c r="R131" s="4">
        <v>407</v>
      </c>
      <c r="S131" s="4">
        <v>28</v>
      </c>
      <c r="T131" s="4">
        <v>100</v>
      </c>
      <c r="U131" s="4">
        <v>120</v>
      </c>
      <c r="V131" s="4">
        <v>74</v>
      </c>
      <c r="W131" s="4">
        <v>18</v>
      </c>
      <c r="X131">
        <v>1</v>
      </c>
      <c r="Y131">
        <v>5</v>
      </c>
      <c r="Z131" t="str">
        <f t="shared" si="11"/>
        <v>Medium</v>
      </c>
      <c r="AA131" s="14">
        <f t="shared" ca="1" si="12"/>
        <v>5.1733366253717987</v>
      </c>
      <c r="AB131">
        <v>9</v>
      </c>
      <c r="AC131">
        <v>4</v>
      </c>
      <c r="AD131" s="14">
        <f t="shared" ca="1" si="13"/>
        <v>4.2658515769551943</v>
      </c>
      <c r="AE131">
        <v>3</v>
      </c>
      <c r="AF131">
        <v>0</v>
      </c>
      <c r="AG131">
        <v>0</v>
      </c>
      <c r="AH131">
        <v>0</v>
      </c>
      <c r="AI131">
        <v>0</v>
      </c>
      <c r="AJ131">
        <v>0</v>
      </c>
      <c r="AK131">
        <v>0</v>
      </c>
      <c r="AL131">
        <v>0</v>
      </c>
      <c r="AM131" t="s">
        <v>41</v>
      </c>
    </row>
    <row r="132" spans="1:39" hidden="1" x14ac:dyDescent="0.3">
      <c r="A132">
        <v>5031</v>
      </c>
      <c r="B132">
        <v>1974</v>
      </c>
      <c r="C132" s="14">
        <f>2021-Table1[[#This Row],[Year_Birth]]</f>
        <v>47</v>
      </c>
      <c r="D132" t="s">
        <v>46</v>
      </c>
      <c r="E132" s="14" t="str" cm="1">
        <f t="array" ref="E132">_xlfn.SWITCH(Table1[[#This Row],[Education]],"Graduation","Bachelor’s","Basic","High School","2n Cycle","Master’s","Master","Master’s","PhD","PhD","Other")</f>
        <v>Bachelor’s</v>
      </c>
      <c r="F132" t="s">
        <v>40</v>
      </c>
      <c r="G132" s="14" t="s">
        <v>40</v>
      </c>
      <c r="H132" s="14" t="str" cm="1">
        <f t="array" ref="H132">_xlfn.SWITCH(Table1[[#This Row],[Marital_Status_mod]],"Together","Couple","Married","Couple","Divorced","Single","Single","Single","Widow","Single","Other")</f>
        <v>Couple</v>
      </c>
      <c r="I132" s="4">
        <v>83145</v>
      </c>
      <c r="J132" s="41" t="str">
        <f t="shared" si="10"/>
        <v>$80 - $90K</v>
      </c>
      <c r="K132">
        <v>0</v>
      </c>
      <c r="L132">
        <v>0</v>
      </c>
      <c r="M132">
        <f>Table1[[#This Row],[Teenhome]]+Table1[[#This Row],[Kidhome]]</f>
        <v>0</v>
      </c>
      <c r="N132" s="1">
        <v>41174</v>
      </c>
      <c r="O132" s="16">
        <f>(Table1[[#This Row],[DataSetDate]]-Table1[[#This Row],[Dt_Customer]])/365</f>
        <v>8.3780821917808215</v>
      </c>
      <c r="P132" s="15">
        <v>44232</v>
      </c>
      <c r="Q132">
        <v>14</v>
      </c>
      <c r="R132" s="4">
        <v>777</v>
      </c>
      <c r="S132" s="4">
        <v>35</v>
      </c>
      <c r="T132" s="4">
        <v>731</v>
      </c>
      <c r="U132" s="4">
        <v>39</v>
      </c>
      <c r="V132" s="4">
        <v>137</v>
      </c>
      <c r="W132" s="4">
        <v>114</v>
      </c>
      <c r="X132">
        <v>1</v>
      </c>
      <c r="Y132">
        <v>5</v>
      </c>
      <c r="Z132" t="str">
        <f t="shared" si="11"/>
        <v>Medium</v>
      </c>
      <c r="AA132" s="14">
        <f t="shared" ca="1" si="12"/>
        <v>5.2434146014802741</v>
      </c>
      <c r="AB132">
        <v>9</v>
      </c>
      <c r="AC132">
        <v>11</v>
      </c>
      <c r="AD132" s="14">
        <f t="shared" ca="1" si="13"/>
        <v>10.871053996533295</v>
      </c>
      <c r="AE132">
        <v>2</v>
      </c>
      <c r="AF132">
        <v>0</v>
      </c>
      <c r="AG132">
        <v>0</v>
      </c>
      <c r="AH132">
        <v>0</v>
      </c>
      <c r="AI132">
        <v>0</v>
      </c>
      <c r="AJ132">
        <v>1</v>
      </c>
      <c r="AK132">
        <v>1</v>
      </c>
      <c r="AL132">
        <v>0</v>
      </c>
      <c r="AM132" t="s">
        <v>41</v>
      </c>
    </row>
    <row r="133" spans="1:39" hidden="1" x14ac:dyDescent="0.3">
      <c r="A133">
        <v>8931</v>
      </c>
      <c r="B133">
        <v>1986</v>
      </c>
      <c r="C133" s="14">
        <f>2021-Table1[[#This Row],[Year_Birth]]</f>
        <v>35</v>
      </c>
      <c r="D133" t="s">
        <v>46</v>
      </c>
      <c r="E133" s="14" t="str" cm="1">
        <f t="array" ref="E133">_xlfn.SWITCH(Table1[[#This Row],[Education]],"Graduation","Bachelor’s","Basic","High School","2n Cycle","Master’s","Master","Master’s","PhD","PhD","Other")</f>
        <v>Bachelor’s</v>
      </c>
      <c r="F133" t="s">
        <v>40</v>
      </c>
      <c r="G133" s="14" t="s">
        <v>40</v>
      </c>
      <c r="H133" s="14" t="str" cm="1">
        <f t="array" ref="H133">_xlfn.SWITCH(Table1[[#This Row],[Marital_Status_mod]],"Together","Couple","Married","Couple","Divorced","Single","Single","Single","Widow","Single","Other")</f>
        <v>Couple</v>
      </c>
      <c r="I133" s="4">
        <v>83033</v>
      </c>
      <c r="J133" s="41" t="str">
        <f t="shared" si="10"/>
        <v>$80 - $90K</v>
      </c>
      <c r="K133">
        <v>1</v>
      </c>
      <c r="L133">
        <v>0</v>
      </c>
      <c r="M133">
        <f>Table1[[#This Row],[Teenhome]]+Table1[[#This Row],[Kidhome]]</f>
        <v>1</v>
      </c>
      <c r="N133" s="1">
        <v>41777</v>
      </c>
      <c r="O133" s="16">
        <f>(Table1[[#This Row],[DataSetDate]]-Table1[[#This Row],[Dt_Customer]])/365</f>
        <v>6.7260273972602738</v>
      </c>
      <c r="P133" s="15">
        <v>44232</v>
      </c>
      <c r="Q133">
        <v>82</v>
      </c>
      <c r="R133" s="4">
        <v>812</v>
      </c>
      <c r="S133" s="4">
        <v>99</v>
      </c>
      <c r="T133" s="4">
        <v>431</v>
      </c>
      <c r="U133" s="4">
        <v>237</v>
      </c>
      <c r="V133" s="4">
        <v>149</v>
      </c>
      <c r="W133" s="4">
        <v>33</v>
      </c>
      <c r="X133">
        <v>1</v>
      </c>
      <c r="Y133">
        <v>11</v>
      </c>
      <c r="Z133" t="str">
        <f t="shared" si="11"/>
        <v>High</v>
      </c>
      <c r="AA133" s="14">
        <f t="shared" ca="1" si="12"/>
        <v>10.799976110410981</v>
      </c>
      <c r="AB133">
        <v>4</v>
      </c>
      <c r="AC133">
        <v>10</v>
      </c>
      <c r="AD133" s="14">
        <f t="shared" ca="1" si="13"/>
        <v>9.8850363891549069</v>
      </c>
      <c r="AE133">
        <v>5</v>
      </c>
      <c r="AF133">
        <v>1</v>
      </c>
      <c r="AG133">
        <v>0</v>
      </c>
      <c r="AH133">
        <v>0</v>
      </c>
      <c r="AI133">
        <v>0</v>
      </c>
      <c r="AJ133">
        <v>0</v>
      </c>
      <c r="AK133">
        <v>0</v>
      </c>
      <c r="AL133">
        <v>0</v>
      </c>
      <c r="AM133" t="s">
        <v>47</v>
      </c>
    </row>
    <row r="134" spans="1:39" hidden="1" x14ac:dyDescent="0.3">
      <c r="A134">
        <v>9560</v>
      </c>
      <c r="B134">
        <v>1965</v>
      </c>
      <c r="C134" s="14">
        <f>2021-Table1[[#This Row],[Year_Birth]]</f>
        <v>56</v>
      </c>
      <c r="D134" t="s">
        <v>46</v>
      </c>
      <c r="E134" s="14" t="str" cm="1">
        <f t="array" ref="E134">_xlfn.SWITCH(Table1[[#This Row],[Education]],"Graduation","Bachelor’s","Basic","High School","2n Cycle","Master’s","Master","Master’s","PhD","PhD","Other")</f>
        <v>Bachelor’s</v>
      </c>
      <c r="F134" t="s">
        <v>40</v>
      </c>
      <c r="G134" s="14" t="s">
        <v>40</v>
      </c>
      <c r="H134" s="14" t="str" cm="1">
        <f t="array" ref="H134">_xlfn.SWITCH(Table1[[#This Row],[Marital_Status_mod]],"Together","Couple","Married","Couple","Divorced","Single","Single","Single","Widow","Single","Other")</f>
        <v>Couple</v>
      </c>
      <c r="I134" s="4">
        <v>83003</v>
      </c>
      <c r="J134" s="41" t="str">
        <f t="shared" si="10"/>
        <v>$80 - $90K</v>
      </c>
      <c r="K134">
        <v>0</v>
      </c>
      <c r="L134">
        <v>0</v>
      </c>
      <c r="M134">
        <f>Table1[[#This Row],[Teenhome]]+Table1[[#This Row],[Kidhome]]</f>
        <v>0</v>
      </c>
      <c r="N134" s="1">
        <v>41336</v>
      </c>
      <c r="O134" s="16">
        <f>(Table1[[#This Row],[DataSetDate]]-Table1[[#This Row],[Dt_Customer]])/365</f>
        <v>7.934246575342466</v>
      </c>
      <c r="P134" s="15">
        <v>44232</v>
      </c>
      <c r="Q134">
        <v>18</v>
      </c>
      <c r="R134" s="4">
        <v>856</v>
      </c>
      <c r="S134" s="4">
        <v>61</v>
      </c>
      <c r="T134" s="4">
        <v>570</v>
      </c>
      <c r="U134" s="4">
        <v>40</v>
      </c>
      <c r="V134" s="4">
        <v>25</v>
      </c>
      <c r="W134" s="4">
        <v>122</v>
      </c>
      <c r="X134">
        <v>1</v>
      </c>
      <c r="Y134">
        <v>7</v>
      </c>
      <c r="Z134" t="str">
        <f t="shared" si="11"/>
        <v>High</v>
      </c>
      <c r="AA134" s="14">
        <f t="shared" ca="1" si="12"/>
        <v>6.8318955138233664</v>
      </c>
      <c r="AB134">
        <v>6</v>
      </c>
      <c r="AC134">
        <v>8</v>
      </c>
      <c r="AD134" s="14">
        <f t="shared" ca="1" si="13"/>
        <v>7.6692404500047182</v>
      </c>
      <c r="AE134">
        <v>3</v>
      </c>
      <c r="AF134">
        <v>0</v>
      </c>
      <c r="AG134">
        <v>0</v>
      </c>
      <c r="AH134">
        <v>0</v>
      </c>
      <c r="AI134">
        <v>0</v>
      </c>
      <c r="AJ134">
        <v>1</v>
      </c>
      <c r="AK134">
        <v>1</v>
      </c>
      <c r="AL134">
        <v>0</v>
      </c>
      <c r="AM134" t="s">
        <v>41</v>
      </c>
    </row>
    <row r="135" spans="1:39" hidden="1" x14ac:dyDescent="0.3">
      <c r="A135">
        <v>2114</v>
      </c>
      <c r="B135">
        <v>1946</v>
      </c>
      <c r="C135" s="14">
        <f>2021-Table1[[#This Row],[Year_Birth]]</f>
        <v>75</v>
      </c>
      <c r="D135" t="s">
        <v>39</v>
      </c>
      <c r="E135" s="14" t="str" cm="1">
        <f t="array" ref="E135">_xlfn.SWITCH(Table1[[#This Row],[Education]],"Graduation","Bachelor’s","Basic","High School","2n Cycle","Master’s","Master","Master’s","PhD","PhD","Other")</f>
        <v>PhD</v>
      </c>
      <c r="F135" t="s">
        <v>50</v>
      </c>
      <c r="G135" s="14" t="s">
        <v>50</v>
      </c>
      <c r="H135" s="14" t="str" cm="1">
        <f t="array" ref="H135">_xlfn.SWITCH(Table1[[#This Row],[Marital_Status_mod]],"Together","Couple","Married","Couple","Divorced","Single","Single","Single","Widow","Single","Other")</f>
        <v>Single</v>
      </c>
      <c r="I135" s="4">
        <v>82800</v>
      </c>
      <c r="J135" s="41" t="str">
        <f t="shared" si="10"/>
        <v>$80 - $90K</v>
      </c>
      <c r="K135">
        <v>0</v>
      </c>
      <c r="L135">
        <v>0</v>
      </c>
      <c r="M135">
        <f>Table1[[#This Row],[Teenhome]]+Table1[[#This Row],[Kidhome]]</f>
        <v>0</v>
      </c>
      <c r="N135" s="1">
        <v>41237</v>
      </c>
      <c r="O135" s="16">
        <f>(Table1[[#This Row],[DataSetDate]]-Table1[[#This Row],[Dt_Customer]])/365</f>
        <v>8.205479452054794</v>
      </c>
      <c r="P135" s="15">
        <v>44232</v>
      </c>
      <c r="Q135">
        <v>23</v>
      </c>
      <c r="R135" s="4">
        <v>1006</v>
      </c>
      <c r="S135" s="4">
        <v>22</v>
      </c>
      <c r="T135" s="4">
        <v>115</v>
      </c>
      <c r="U135" s="4">
        <v>59</v>
      </c>
      <c r="V135" s="4">
        <v>68</v>
      </c>
      <c r="W135" s="4">
        <v>45</v>
      </c>
      <c r="X135">
        <v>1</v>
      </c>
      <c r="Y135">
        <v>7</v>
      </c>
      <c r="Z135" t="str">
        <f t="shared" si="11"/>
        <v>High</v>
      </c>
      <c r="AA135" s="14">
        <f t="shared" ca="1" si="12"/>
        <v>7.3927600156548721</v>
      </c>
      <c r="AB135">
        <v>6</v>
      </c>
      <c r="AC135">
        <v>12</v>
      </c>
      <c r="AD135" s="14">
        <f t="shared" ca="1" si="13"/>
        <v>12.344147027712852</v>
      </c>
      <c r="AE135">
        <v>3</v>
      </c>
      <c r="AF135">
        <v>1</v>
      </c>
      <c r="AG135">
        <v>0</v>
      </c>
      <c r="AH135">
        <v>0</v>
      </c>
      <c r="AI135">
        <v>0</v>
      </c>
      <c r="AJ135">
        <v>1</v>
      </c>
      <c r="AK135">
        <v>1</v>
      </c>
      <c r="AL135">
        <v>0</v>
      </c>
      <c r="AM135" t="s">
        <v>43</v>
      </c>
    </row>
    <row r="136" spans="1:39" hidden="1" x14ac:dyDescent="0.3">
      <c r="A136">
        <v>4261</v>
      </c>
      <c r="B136">
        <v>1946</v>
      </c>
      <c r="C136" s="14">
        <f>2021-Table1[[#This Row],[Year_Birth]]</f>
        <v>75</v>
      </c>
      <c r="D136" t="s">
        <v>39</v>
      </c>
      <c r="E136" s="14" t="str" cm="1">
        <f t="array" ref="E136">_xlfn.SWITCH(Table1[[#This Row],[Education]],"Graduation","Bachelor’s","Basic","High School","2n Cycle","Master’s","Master","Master’s","PhD","PhD","Other")</f>
        <v>PhD</v>
      </c>
      <c r="F136" t="s">
        <v>50</v>
      </c>
      <c r="G136" s="14" t="s">
        <v>50</v>
      </c>
      <c r="H136" s="14" t="str" cm="1">
        <f t="array" ref="H136">_xlfn.SWITCH(Table1[[#This Row],[Marital_Status_mod]],"Together","Couple","Married","Couple","Divorced","Single","Single","Single","Widow","Single","Other")</f>
        <v>Single</v>
      </c>
      <c r="I136" s="4">
        <v>82800</v>
      </c>
      <c r="J136" s="41" t="str">
        <f t="shared" si="10"/>
        <v>$80 - $90K</v>
      </c>
      <c r="K136">
        <v>0</v>
      </c>
      <c r="L136">
        <v>0</v>
      </c>
      <c r="M136">
        <f>Table1[[#This Row],[Teenhome]]+Table1[[#This Row],[Kidhome]]</f>
        <v>0</v>
      </c>
      <c r="N136" s="1">
        <v>41237</v>
      </c>
      <c r="O136" s="16">
        <f>(Table1[[#This Row],[DataSetDate]]-Table1[[#This Row],[Dt_Customer]])/365</f>
        <v>8.205479452054794</v>
      </c>
      <c r="P136" s="15">
        <v>44232</v>
      </c>
      <c r="Q136">
        <v>23</v>
      </c>
      <c r="R136" s="4">
        <v>1006</v>
      </c>
      <c r="S136" s="4">
        <v>22</v>
      </c>
      <c r="T136" s="4">
        <v>115</v>
      </c>
      <c r="U136" s="4">
        <v>59</v>
      </c>
      <c r="V136" s="4">
        <v>68</v>
      </c>
      <c r="W136" s="4">
        <v>45</v>
      </c>
      <c r="X136">
        <v>1</v>
      </c>
      <c r="Y136">
        <v>7</v>
      </c>
      <c r="Z136" t="str">
        <f t="shared" si="11"/>
        <v>High</v>
      </c>
      <c r="AA136" s="14">
        <f t="shared" ca="1" si="12"/>
        <v>7.2254571774106449</v>
      </c>
      <c r="AB136">
        <v>6</v>
      </c>
      <c r="AC136">
        <v>12</v>
      </c>
      <c r="AD136" s="14">
        <f t="shared" ca="1" si="13"/>
        <v>11.687359617198867</v>
      </c>
      <c r="AE136">
        <v>3</v>
      </c>
      <c r="AF136">
        <v>1</v>
      </c>
      <c r="AG136">
        <v>0</v>
      </c>
      <c r="AH136">
        <v>0</v>
      </c>
      <c r="AI136">
        <v>0</v>
      </c>
      <c r="AJ136">
        <v>1</v>
      </c>
      <c r="AK136">
        <v>1</v>
      </c>
      <c r="AL136">
        <v>0</v>
      </c>
      <c r="AM136" t="s">
        <v>47</v>
      </c>
    </row>
    <row r="137" spans="1:39" hidden="1" x14ac:dyDescent="0.3">
      <c r="A137">
        <v>10163</v>
      </c>
      <c r="B137">
        <v>1984</v>
      </c>
      <c r="C137" s="14">
        <f>2021-Table1[[#This Row],[Year_Birth]]</f>
        <v>37</v>
      </c>
      <c r="D137" t="s">
        <v>39</v>
      </c>
      <c r="E137" s="14" t="str" cm="1">
        <f t="array" ref="E137">_xlfn.SWITCH(Table1[[#This Row],[Education]],"Graduation","Bachelor’s","Basic","High School","2n Cycle","Master’s","Master","Master’s","PhD","PhD","Other")</f>
        <v>PhD</v>
      </c>
      <c r="F137" t="s">
        <v>50</v>
      </c>
      <c r="G137" s="14" t="s">
        <v>50</v>
      </c>
      <c r="H137" s="14" t="str" cm="1">
        <f t="array" ref="H137">_xlfn.SWITCH(Table1[[#This Row],[Marital_Status_mod]],"Together","Couple","Married","Couple","Divorced","Single","Single","Single","Widow","Single","Other")</f>
        <v>Single</v>
      </c>
      <c r="I137" s="4">
        <v>82733</v>
      </c>
      <c r="J137" s="41" t="str">
        <f t="shared" si="10"/>
        <v>$80 - $90K</v>
      </c>
      <c r="K137">
        <v>0</v>
      </c>
      <c r="L137">
        <v>0</v>
      </c>
      <c r="M137">
        <f>Table1[[#This Row],[Teenhome]]+Table1[[#This Row],[Kidhome]]</f>
        <v>0</v>
      </c>
      <c r="N137" s="1">
        <v>41527</v>
      </c>
      <c r="O137" s="16">
        <f>(Table1[[#This Row],[DataSetDate]]-Table1[[#This Row],[Dt_Customer]])/365</f>
        <v>7.4109589041095889</v>
      </c>
      <c r="P137" s="15">
        <v>44232</v>
      </c>
      <c r="Q137">
        <v>28</v>
      </c>
      <c r="R137" s="4">
        <v>712</v>
      </c>
      <c r="S137" s="4">
        <v>50</v>
      </c>
      <c r="T137" s="4">
        <v>420</v>
      </c>
      <c r="U137" s="4">
        <v>65</v>
      </c>
      <c r="V137" s="4">
        <v>38</v>
      </c>
      <c r="W137" s="4">
        <v>38</v>
      </c>
      <c r="X137">
        <v>1</v>
      </c>
      <c r="Y137">
        <v>8</v>
      </c>
      <c r="Z137" t="str">
        <f t="shared" si="11"/>
        <v>High</v>
      </c>
      <c r="AA137" s="14">
        <f t="shared" ca="1" si="12"/>
        <v>8.2990006309701165</v>
      </c>
      <c r="AB137">
        <v>4</v>
      </c>
      <c r="AC137">
        <v>7</v>
      </c>
      <c r="AD137" s="14">
        <f t="shared" ca="1" si="13"/>
        <v>7.3202764967674216</v>
      </c>
      <c r="AE137">
        <v>4</v>
      </c>
      <c r="AF137">
        <v>0</v>
      </c>
      <c r="AG137">
        <v>0</v>
      </c>
      <c r="AH137">
        <v>0</v>
      </c>
      <c r="AI137">
        <v>0</v>
      </c>
      <c r="AJ137">
        <v>0</v>
      </c>
      <c r="AK137">
        <v>1</v>
      </c>
      <c r="AL137">
        <v>0</v>
      </c>
      <c r="AM137" t="s">
        <v>41</v>
      </c>
    </row>
    <row r="138" spans="1:39" hidden="1" x14ac:dyDescent="0.3">
      <c r="A138">
        <v>9930</v>
      </c>
      <c r="B138">
        <v>1944</v>
      </c>
      <c r="C138" s="14">
        <f>2021-Table1[[#This Row],[Year_Birth]]</f>
        <v>77</v>
      </c>
      <c r="D138" t="s">
        <v>39</v>
      </c>
      <c r="E138" s="14" t="str" cm="1">
        <f t="array" ref="E138">_xlfn.SWITCH(Table1[[#This Row],[Education]],"Graduation","Bachelor’s","Basic","High School","2n Cycle","Master’s","Master","Master’s","PhD","PhD","Other")</f>
        <v>PhD</v>
      </c>
      <c r="F138" t="s">
        <v>50</v>
      </c>
      <c r="G138" s="14" t="s">
        <v>50</v>
      </c>
      <c r="H138" s="14" t="str" cm="1">
        <f t="array" ref="H138">_xlfn.SWITCH(Table1[[#This Row],[Marital_Status_mod]],"Together","Couple","Married","Couple","Divorced","Single","Single","Single","Widow","Single","Other")</f>
        <v>Single</v>
      </c>
      <c r="I138" s="4">
        <v>82716</v>
      </c>
      <c r="J138" s="41" t="str">
        <f t="shared" si="10"/>
        <v>$80 - $90K</v>
      </c>
      <c r="K138">
        <v>0</v>
      </c>
      <c r="L138">
        <v>0</v>
      </c>
      <c r="M138">
        <f>Table1[[#This Row],[Teenhome]]+Table1[[#This Row],[Kidhome]]</f>
        <v>0</v>
      </c>
      <c r="N138" s="1">
        <v>41583</v>
      </c>
      <c r="O138" s="16">
        <f>(Table1[[#This Row],[DataSetDate]]-Table1[[#This Row],[Dt_Customer]])/365</f>
        <v>7.2575342465753421</v>
      </c>
      <c r="P138" s="15">
        <v>44232</v>
      </c>
      <c r="Q138">
        <v>8</v>
      </c>
      <c r="R138" s="4">
        <v>606</v>
      </c>
      <c r="S138" s="4">
        <v>148</v>
      </c>
      <c r="T138" s="4">
        <v>228</v>
      </c>
      <c r="U138" s="4">
        <v>15</v>
      </c>
      <c r="V138" s="4">
        <v>148</v>
      </c>
      <c r="W138" s="4">
        <v>22</v>
      </c>
      <c r="X138">
        <v>1</v>
      </c>
      <c r="Y138">
        <v>6</v>
      </c>
      <c r="Z138" t="str">
        <f t="shared" si="11"/>
        <v>Medium</v>
      </c>
      <c r="AA138" s="14">
        <f t="shared" ca="1" si="12"/>
        <v>6.0674316270543551</v>
      </c>
      <c r="AB138">
        <v>8</v>
      </c>
      <c r="AC138">
        <v>13</v>
      </c>
      <c r="AD138" s="14">
        <f t="shared" ca="1" si="13"/>
        <v>13.37463048817434</v>
      </c>
      <c r="AE138">
        <v>2</v>
      </c>
      <c r="AF138">
        <v>0</v>
      </c>
      <c r="AG138">
        <v>0</v>
      </c>
      <c r="AH138">
        <v>0</v>
      </c>
      <c r="AI138">
        <v>0</v>
      </c>
      <c r="AJ138">
        <v>0</v>
      </c>
      <c r="AK138">
        <v>0</v>
      </c>
      <c r="AL138">
        <v>0</v>
      </c>
      <c r="AM138" t="s">
        <v>48</v>
      </c>
    </row>
    <row r="139" spans="1:39" hidden="1" x14ac:dyDescent="0.3">
      <c r="A139">
        <v>1553</v>
      </c>
      <c r="B139">
        <v>1946</v>
      </c>
      <c r="C139" s="14">
        <f>2021-Table1[[#This Row],[Year_Birth]]</f>
        <v>75</v>
      </c>
      <c r="D139" t="s">
        <v>46</v>
      </c>
      <c r="E139" s="14" t="str" cm="1">
        <f t="array" ref="E139">_xlfn.SWITCH(Table1[[#This Row],[Education]],"Graduation","Bachelor’s","Basic","High School","2n Cycle","Master’s","Master","Master’s","PhD","PhD","Other")</f>
        <v>Bachelor’s</v>
      </c>
      <c r="F139" t="s">
        <v>40</v>
      </c>
      <c r="G139" s="14" t="s">
        <v>40</v>
      </c>
      <c r="H139" s="14" t="str" cm="1">
        <f t="array" ref="H139">_xlfn.SWITCH(Table1[[#This Row],[Marital_Status_mod]],"Together","Couple","Married","Couple","Divorced","Single","Single","Single","Widow","Single","Other")</f>
        <v>Couple</v>
      </c>
      <c r="I139" s="4">
        <v>82657</v>
      </c>
      <c r="J139" s="41" t="str">
        <f t="shared" si="10"/>
        <v>$80 - $90K</v>
      </c>
      <c r="K139">
        <v>0</v>
      </c>
      <c r="L139">
        <v>0</v>
      </c>
      <c r="M139">
        <f>Table1[[#This Row],[Teenhome]]+Table1[[#This Row],[Kidhome]]</f>
        <v>0</v>
      </c>
      <c r="N139" s="1">
        <v>41544</v>
      </c>
      <c r="O139" s="16">
        <f>(Table1[[#This Row],[DataSetDate]]-Table1[[#This Row],[Dt_Customer]])/365</f>
        <v>7.3643835616438356</v>
      </c>
      <c r="P139" s="15">
        <v>44232</v>
      </c>
      <c r="Q139">
        <v>71</v>
      </c>
      <c r="R139" s="4">
        <v>966</v>
      </c>
      <c r="S139" s="4">
        <v>168</v>
      </c>
      <c r="T139" s="4">
        <v>672</v>
      </c>
      <c r="U139" s="4">
        <v>246</v>
      </c>
      <c r="V139" s="4">
        <v>105</v>
      </c>
      <c r="W139" s="4">
        <v>126</v>
      </c>
      <c r="X139">
        <v>1</v>
      </c>
      <c r="Y139">
        <v>7</v>
      </c>
      <c r="Z139" t="str">
        <f t="shared" si="11"/>
        <v>High</v>
      </c>
      <c r="AA139" s="14">
        <f t="shared" ca="1" si="12"/>
        <v>7.0443601709922126</v>
      </c>
      <c r="AB139">
        <v>5</v>
      </c>
      <c r="AC139">
        <v>10</v>
      </c>
      <c r="AD139" s="14">
        <f t="shared" ca="1" si="13"/>
        <v>10.373271997594545</v>
      </c>
      <c r="AE139">
        <v>4</v>
      </c>
      <c r="AF139">
        <v>1</v>
      </c>
      <c r="AG139">
        <v>0</v>
      </c>
      <c r="AH139">
        <v>0</v>
      </c>
      <c r="AI139">
        <v>1</v>
      </c>
      <c r="AJ139">
        <v>0</v>
      </c>
      <c r="AK139">
        <v>0</v>
      </c>
      <c r="AL139">
        <v>0</v>
      </c>
      <c r="AM139" t="s">
        <v>52</v>
      </c>
    </row>
    <row r="140" spans="1:39" hidden="1" x14ac:dyDescent="0.3">
      <c r="A140">
        <v>1411</v>
      </c>
      <c r="B140">
        <v>1952</v>
      </c>
      <c r="C140" s="14">
        <f>2021-Table1[[#This Row],[Year_Birth]]</f>
        <v>69</v>
      </c>
      <c r="D140" t="s">
        <v>46</v>
      </c>
      <c r="E140" s="14" t="str" cm="1">
        <f t="array" ref="E140">_xlfn.SWITCH(Table1[[#This Row],[Education]],"Graduation","Bachelor’s","Basic","High School","2n Cycle","Master’s","Master","Master’s","PhD","PhD","Other")</f>
        <v>Bachelor’s</v>
      </c>
      <c r="F140" t="s">
        <v>49</v>
      </c>
      <c r="G140" s="14" t="s">
        <v>49</v>
      </c>
      <c r="H140" s="14" t="str" cm="1">
        <f t="array" ref="H140">_xlfn.SWITCH(Table1[[#This Row],[Marital_Status_mod]],"Together","Couple","Married","Couple","Divorced","Single","Single","Single","Widow","Single","Other")</f>
        <v>Single</v>
      </c>
      <c r="I140" s="4">
        <v>82623</v>
      </c>
      <c r="J140" s="41" t="str">
        <f t="shared" si="10"/>
        <v>$80 - $90K</v>
      </c>
      <c r="K140">
        <v>0</v>
      </c>
      <c r="L140">
        <v>0</v>
      </c>
      <c r="M140">
        <f>Table1[[#This Row],[Teenhome]]+Table1[[#This Row],[Kidhome]]</f>
        <v>0</v>
      </c>
      <c r="N140" s="1">
        <v>41588</v>
      </c>
      <c r="O140" s="16">
        <f>(Table1[[#This Row],[DataSetDate]]-Table1[[#This Row],[Dt_Customer]])/365</f>
        <v>7.2438356164383562</v>
      </c>
      <c r="P140" s="15">
        <v>44232</v>
      </c>
      <c r="Q140">
        <v>58</v>
      </c>
      <c r="R140" s="4">
        <v>204</v>
      </c>
      <c r="S140" s="4">
        <v>34</v>
      </c>
      <c r="T140" s="4">
        <v>204</v>
      </c>
      <c r="U140" s="4">
        <v>172</v>
      </c>
      <c r="V140" s="4">
        <v>153</v>
      </c>
      <c r="W140" s="4">
        <v>173</v>
      </c>
      <c r="X140">
        <v>1</v>
      </c>
      <c r="Y140">
        <v>2</v>
      </c>
      <c r="Z140" t="str">
        <f t="shared" si="11"/>
        <v>Low</v>
      </c>
      <c r="AA140" s="14">
        <f t="shared" ca="1" si="12"/>
        <v>2.1954672490033147</v>
      </c>
      <c r="AB140">
        <v>9</v>
      </c>
      <c r="AC140">
        <v>4</v>
      </c>
      <c r="AD140" s="14">
        <f t="shared" ca="1" si="13"/>
        <v>3.7155244065026549</v>
      </c>
      <c r="AE140">
        <v>1</v>
      </c>
      <c r="AF140">
        <v>0</v>
      </c>
      <c r="AG140">
        <v>0</v>
      </c>
      <c r="AH140">
        <v>0</v>
      </c>
      <c r="AI140">
        <v>0</v>
      </c>
      <c r="AJ140">
        <v>0</v>
      </c>
      <c r="AK140">
        <v>0</v>
      </c>
      <c r="AL140">
        <v>0</v>
      </c>
      <c r="AM140" t="s">
        <v>41</v>
      </c>
    </row>
    <row r="141" spans="1:39" hidden="1" x14ac:dyDescent="0.3">
      <c r="A141">
        <v>1361</v>
      </c>
      <c r="B141">
        <v>1974</v>
      </c>
      <c r="C141" s="14">
        <f>2021-Table1[[#This Row],[Year_Birth]]</f>
        <v>47</v>
      </c>
      <c r="D141" t="s">
        <v>44</v>
      </c>
      <c r="E141" s="14" t="str" cm="1">
        <f t="array" ref="E141">_xlfn.SWITCH(Table1[[#This Row],[Education]],"Graduation","Bachelor’s","Basic","High School","2n Cycle","Master’s","Master","Master’s","PhD","PhD","Other")</f>
        <v>Master’s</v>
      </c>
      <c r="F141" t="s">
        <v>42</v>
      </c>
      <c r="G141" s="14" t="s">
        <v>42</v>
      </c>
      <c r="H141" s="14" t="str" cm="1">
        <f t="array" ref="H141">_xlfn.SWITCH(Table1[[#This Row],[Marital_Status_mod]],"Together","Couple","Married","Couple","Divorced","Single","Single","Single","Widow","Single","Other")</f>
        <v>Couple</v>
      </c>
      <c r="I141" s="4">
        <v>82584</v>
      </c>
      <c r="J141" s="41" t="str">
        <f t="shared" si="10"/>
        <v>$80 - $90K</v>
      </c>
      <c r="K141">
        <v>0</v>
      </c>
      <c r="L141">
        <v>0</v>
      </c>
      <c r="M141">
        <f>Table1[[#This Row],[Teenhome]]+Table1[[#This Row],[Kidhome]]</f>
        <v>0</v>
      </c>
      <c r="N141" s="1">
        <v>41429</v>
      </c>
      <c r="O141" s="16">
        <f>(Table1[[#This Row],[DataSetDate]]-Table1[[#This Row],[Dt_Customer]])/365</f>
        <v>7.6794520547945204</v>
      </c>
      <c r="P141" s="15">
        <v>44232</v>
      </c>
      <c r="Q141">
        <v>26</v>
      </c>
      <c r="R141" s="4">
        <v>1076</v>
      </c>
      <c r="S141" s="4">
        <v>68</v>
      </c>
      <c r="T141" s="4">
        <v>103</v>
      </c>
      <c r="U141" s="4">
        <v>29</v>
      </c>
      <c r="V141" s="4">
        <v>91</v>
      </c>
      <c r="W141" s="4">
        <v>68</v>
      </c>
      <c r="X141">
        <v>1</v>
      </c>
      <c r="Y141">
        <v>3</v>
      </c>
      <c r="Z141" t="str">
        <f t="shared" si="11"/>
        <v>Medium</v>
      </c>
      <c r="AA141" s="14">
        <f t="shared" ca="1" si="12"/>
        <v>2.6525453870467031</v>
      </c>
      <c r="AB141">
        <v>4</v>
      </c>
      <c r="AC141">
        <v>8</v>
      </c>
      <c r="AD141" s="14">
        <f t="shared" ca="1" si="13"/>
        <v>7.8849065847368154</v>
      </c>
      <c r="AE141">
        <v>1</v>
      </c>
      <c r="AF141">
        <v>0</v>
      </c>
      <c r="AG141">
        <v>0</v>
      </c>
      <c r="AH141">
        <v>0</v>
      </c>
      <c r="AI141">
        <v>1</v>
      </c>
      <c r="AJ141">
        <v>1</v>
      </c>
      <c r="AK141">
        <v>1</v>
      </c>
      <c r="AL141">
        <v>0</v>
      </c>
      <c r="AM141" t="s">
        <v>41</v>
      </c>
    </row>
    <row r="142" spans="1:39" hidden="1" x14ac:dyDescent="0.3">
      <c r="A142">
        <v>2225</v>
      </c>
      <c r="B142">
        <v>1977</v>
      </c>
      <c r="C142" s="14">
        <f>2021-Table1[[#This Row],[Year_Birth]]</f>
        <v>44</v>
      </c>
      <c r="D142" t="s">
        <v>46</v>
      </c>
      <c r="E142" s="14" t="str" cm="1">
        <f t="array" ref="E142">_xlfn.SWITCH(Table1[[#This Row],[Education]],"Graduation","Bachelor’s","Basic","High School","2n Cycle","Master’s","Master","Master’s","PhD","PhD","Other")</f>
        <v>Bachelor’s</v>
      </c>
      <c r="F142" t="s">
        <v>49</v>
      </c>
      <c r="G142" s="14" t="s">
        <v>49</v>
      </c>
      <c r="H142" s="14" t="str" cm="1">
        <f t="array" ref="H142">_xlfn.SWITCH(Table1[[#This Row],[Marital_Status_mod]],"Together","Couple","Married","Couple","Divorced","Single","Single","Single","Widow","Single","Other")</f>
        <v>Single</v>
      </c>
      <c r="I142" s="4">
        <v>82582</v>
      </c>
      <c r="J142" s="41" t="str">
        <f t="shared" si="10"/>
        <v>$80 - $90K</v>
      </c>
      <c r="K142">
        <v>0</v>
      </c>
      <c r="L142">
        <v>0</v>
      </c>
      <c r="M142">
        <f>Table1[[#This Row],[Teenhome]]+Table1[[#This Row],[Kidhome]]</f>
        <v>0</v>
      </c>
      <c r="N142" s="1">
        <v>41797</v>
      </c>
      <c r="O142" s="16">
        <f>(Table1[[#This Row],[DataSetDate]]-Table1[[#This Row],[Dt_Customer]])/365</f>
        <v>6.6712328767123283</v>
      </c>
      <c r="P142" s="15">
        <v>44232</v>
      </c>
      <c r="Q142">
        <v>54</v>
      </c>
      <c r="R142" s="4">
        <v>510</v>
      </c>
      <c r="S142" s="4">
        <v>120</v>
      </c>
      <c r="T142" s="4">
        <v>550</v>
      </c>
      <c r="U142" s="4">
        <v>156</v>
      </c>
      <c r="V142" s="4">
        <v>40</v>
      </c>
      <c r="W142" s="4">
        <v>241</v>
      </c>
      <c r="X142">
        <v>1</v>
      </c>
      <c r="Y142">
        <v>4</v>
      </c>
      <c r="Z142" t="str">
        <f t="shared" si="11"/>
        <v>Medium</v>
      </c>
      <c r="AA142" s="14">
        <f t="shared" ca="1" si="12"/>
        <v>4.1245545894168867</v>
      </c>
      <c r="AB142">
        <v>9</v>
      </c>
      <c r="AC142">
        <v>7</v>
      </c>
      <c r="AD142" s="14">
        <f t="shared" ca="1" si="13"/>
        <v>6.9971605898966578</v>
      </c>
      <c r="AE142">
        <v>1</v>
      </c>
      <c r="AF142">
        <v>1</v>
      </c>
      <c r="AG142">
        <v>0</v>
      </c>
      <c r="AH142">
        <v>1</v>
      </c>
      <c r="AI142">
        <v>0</v>
      </c>
      <c r="AJ142">
        <v>0</v>
      </c>
      <c r="AK142">
        <v>1</v>
      </c>
      <c r="AL142">
        <v>0</v>
      </c>
      <c r="AM142" t="s">
        <v>53</v>
      </c>
    </row>
    <row r="143" spans="1:39" hidden="1" x14ac:dyDescent="0.3">
      <c r="A143">
        <v>2611</v>
      </c>
      <c r="B143">
        <v>1959</v>
      </c>
      <c r="C143" s="14">
        <f>2021-Table1[[#This Row],[Year_Birth]]</f>
        <v>62</v>
      </c>
      <c r="D143" t="s">
        <v>44</v>
      </c>
      <c r="E143" s="14" t="str" cm="1">
        <f t="array" ref="E143">_xlfn.SWITCH(Table1[[#This Row],[Education]],"Graduation","Bachelor’s","Basic","High School","2n Cycle","Master’s","Master","Master’s","PhD","PhD","Other")</f>
        <v>Master’s</v>
      </c>
      <c r="F143" t="s">
        <v>40</v>
      </c>
      <c r="G143" s="14" t="s">
        <v>40</v>
      </c>
      <c r="H143" s="14" t="str" cm="1">
        <f t="array" ref="H143">_xlfn.SWITCH(Table1[[#This Row],[Marital_Status_mod]],"Together","Couple","Married","Couple","Divorced","Single","Single","Single","Widow","Single","Other")</f>
        <v>Couple</v>
      </c>
      <c r="I143" s="4">
        <v>82576</v>
      </c>
      <c r="J143" s="41" t="str">
        <f t="shared" si="10"/>
        <v>$80 - $90K</v>
      </c>
      <c r="K143">
        <v>0</v>
      </c>
      <c r="L143">
        <v>0</v>
      </c>
      <c r="M143">
        <f>Table1[[#This Row],[Teenhome]]+Table1[[#This Row],[Kidhome]]</f>
        <v>0</v>
      </c>
      <c r="N143" s="1">
        <v>41122</v>
      </c>
      <c r="O143" s="16">
        <f>(Table1[[#This Row],[DataSetDate]]-Table1[[#This Row],[Dt_Customer]])/365</f>
        <v>8.5205479452054789</v>
      </c>
      <c r="P143" s="15">
        <v>44232</v>
      </c>
      <c r="Q143">
        <v>66</v>
      </c>
      <c r="R143" s="4">
        <v>1206</v>
      </c>
      <c r="S143" s="4">
        <v>55</v>
      </c>
      <c r="T143" s="4">
        <v>445</v>
      </c>
      <c r="U143" s="4">
        <v>168</v>
      </c>
      <c r="V143" s="4">
        <v>18</v>
      </c>
      <c r="W143" s="4">
        <v>18</v>
      </c>
      <c r="X143">
        <v>1</v>
      </c>
      <c r="Y143">
        <v>2</v>
      </c>
      <c r="Z143" t="str">
        <f t="shared" si="11"/>
        <v>Low</v>
      </c>
      <c r="AA143" s="14">
        <f t="shared" ca="1" si="12"/>
        <v>1.9564014172699238</v>
      </c>
      <c r="AB143">
        <v>4</v>
      </c>
      <c r="AC143">
        <v>12</v>
      </c>
      <c r="AD143" s="14">
        <f t="shared" ca="1" si="13"/>
        <v>12.120714121182532</v>
      </c>
      <c r="AE143">
        <v>1</v>
      </c>
      <c r="AF143">
        <v>0</v>
      </c>
      <c r="AG143">
        <v>0</v>
      </c>
      <c r="AH143">
        <v>0</v>
      </c>
      <c r="AI143">
        <v>0</v>
      </c>
      <c r="AJ143">
        <v>1</v>
      </c>
      <c r="AK143">
        <v>0</v>
      </c>
      <c r="AL143">
        <v>0</v>
      </c>
      <c r="AM143" t="s">
        <v>47</v>
      </c>
    </row>
    <row r="144" spans="1:39" hidden="1" x14ac:dyDescent="0.3">
      <c r="A144">
        <v>4686</v>
      </c>
      <c r="B144">
        <v>1962</v>
      </c>
      <c r="C144" s="14">
        <f>2021-Table1[[#This Row],[Year_Birth]]</f>
        <v>59</v>
      </c>
      <c r="D144" t="s">
        <v>39</v>
      </c>
      <c r="E144" s="14" t="str" cm="1">
        <f t="array" ref="E144">_xlfn.SWITCH(Table1[[#This Row],[Education]],"Graduation","Bachelor’s","Basic","High School","2n Cycle","Master’s","Master","Master’s","PhD","PhD","Other")</f>
        <v>PhD</v>
      </c>
      <c r="F144" t="s">
        <v>54</v>
      </c>
      <c r="G144" s="14" t="s">
        <v>54</v>
      </c>
      <c r="H144" s="14" t="str" cm="1">
        <f t="array" ref="H144">_xlfn.SWITCH(Table1[[#This Row],[Marital_Status_mod]],"Together","Couple","Married","Couple","Divorced","Single","Single","Single","Widow","Single","Other")</f>
        <v>Single</v>
      </c>
      <c r="I144" s="4">
        <v>82571</v>
      </c>
      <c r="J144" s="41" t="str">
        <f t="shared" si="10"/>
        <v>$80 - $90K</v>
      </c>
      <c r="K144">
        <v>0</v>
      </c>
      <c r="L144">
        <v>0</v>
      </c>
      <c r="M144">
        <f>Table1[[#This Row],[Teenhome]]+Table1[[#This Row],[Kidhome]]</f>
        <v>0</v>
      </c>
      <c r="N144" s="1">
        <v>41731</v>
      </c>
      <c r="O144" s="16">
        <f>(Table1[[#This Row],[DataSetDate]]-Table1[[#This Row],[Dt_Customer]])/365</f>
        <v>6.8520547945205479</v>
      </c>
      <c r="P144" s="15">
        <v>44232</v>
      </c>
      <c r="Q144">
        <v>28</v>
      </c>
      <c r="R144" s="4">
        <v>861</v>
      </c>
      <c r="S144" s="4">
        <v>31</v>
      </c>
      <c r="T144" s="4">
        <v>558</v>
      </c>
      <c r="U144" s="4">
        <v>62</v>
      </c>
      <c r="V144" s="4">
        <v>95</v>
      </c>
      <c r="W144" s="4">
        <v>79</v>
      </c>
      <c r="X144">
        <v>0</v>
      </c>
      <c r="Y144">
        <v>6</v>
      </c>
      <c r="Z144" t="str">
        <f t="shared" si="11"/>
        <v>Medium</v>
      </c>
      <c r="AA144" s="14">
        <f t="shared" ca="1" si="12"/>
        <v>5.7681639245584639</v>
      </c>
      <c r="AB144">
        <v>5</v>
      </c>
      <c r="AC144">
        <v>13</v>
      </c>
      <c r="AD144" s="14">
        <f t="shared" ca="1" si="13"/>
        <v>12.88478077832214</v>
      </c>
      <c r="AE144">
        <v>2</v>
      </c>
      <c r="AF144">
        <v>0</v>
      </c>
      <c r="AG144">
        <v>0</v>
      </c>
      <c r="AH144">
        <v>0</v>
      </c>
      <c r="AI144">
        <v>0</v>
      </c>
      <c r="AJ144">
        <v>1</v>
      </c>
      <c r="AK144">
        <v>0</v>
      </c>
      <c r="AL144">
        <v>0</v>
      </c>
      <c r="AM144" t="s">
        <v>41</v>
      </c>
    </row>
    <row r="145" spans="1:39" hidden="1" x14ac:dyDescent="0.3">
      <c r="A145">
        <v>5332</v>
      </c>
      <c r="B145">
        <v>1960</v>
      </c>
      <c r="C145" s="14">
        <f>2021-Table1[[#This Row],[Year_Birth]]</f>
        <v>61</v>
      </c>
      <c r="D145" t="s">
        <v>51</v>
      </c>
      <c r="E145" s="14" t="str" cm="1">
        <f t="array" ref="E145">_xlfn.SWITCH(Table1[[#This Row],[Education]],"Graduation","Bachelor’s","Basic","High School","2n Cycle","Master’s","Master","Master’s","PhD","PhD","Other")</f>
        <v>Master’s</v>
      </c>
      <c r="F145" t="s">
        <v>42</v>
      </c>
      <c r="G145" s="14" t="s">
        <v>42</v>
      </c>
      <c r="H145" s="14" t="str" cm="1">
        <f t="array" ref="H145">_xlfn.SWITCH(Table1[[#This Row],[Marital_Status_mod]],"Together","Couple","Married","Couple","Divorced","Single","Single","Single","Widow","Single","Other")</f>
        <v>Couple</v>
      </c>
      <c r="I145" s="4">
        <v>82504</v>
      </c>
      <c r="J145" s="41" t="str">
        <f t="shared" si="10"/>
        <v>$80 - $90K</v>
      </c>
      <c r="K145">
        <v>0</v>
      </c>
      <c r="L145">
        <v>0</v>
      </c>
      <c r="M145">
        <f>Table1[[#This Row],[Teenhome]]+Table1[[#This Row],[Kidhome]]</f>
        <v>0</v>
      </c>
      <c r="N145" s="1">
        <v>41482</v>
      </c>
      <c r="O145" s="16">
        <f>(Table1[[#This Row],[DataSetDate]]-Table1[[#This Row],[Dt_Customer]])/365</f>
        <v>7.5342465753424657</v>
      </c>
      <c r="P145" s="15">
        <v>44232</v>
      </c>
      <c r="Q145">
        <v>2</v>
      </c>
      <c r="R145" s="4">
        <v>362</v>
      </c>
      <c r="S145" s="4">
        <v>50</v>
      </c>
      <c r="T145" s="4">
        <v>431</v>
      </c>
      <c r="U145" s="4">
        <v>134</v>
      </c>
      <c r="V145" s="4">
        <v>35</v>
      </c>
      <c r="W145" s="4">
        <v>54</v>
      </c>
      <c r="X145">
        <v>1</v>
      </c>
      <c r="Y145">
        <v>3</v>
      </c>
      <c r="Z145" t="str">
        <f t="shared" si="11"/>
        <v>Medium</v>
      </c>
      <c r="AA145" s="14">
        <f t="shared" ca="1" si="12"/>
        <v>2.7992860216826978</v>
      </c>
      <c r="AB145">
        <v>6</v>
      </c>
      <c r="AC145">
        <v>7</v>
      </c>
      <c r="AD145" s="14">
        <f t="shared" ca="1" si="13"/>
        <v>7.1128159983376946</v>
      </c>
      <c r="AE145">
        <v>1</v>
      </c>
      <c r="AF145">
        <v>0</v>
      </c>
      <c r="AG145">
        <v>0</v>
      </c>
      <c r="AH145">
        <v>0</v>
      </c>
      <c r="AI145">
        <v>0</v>
      </c>
      <c r="AJ145">
        <v>0</v>
      </c>
      <c r="AK145">
        <v>0</v>
      </c>
      <c r="AL145">
        <v>0</v>
      </c>
      <c r="AM145" t="s">
        <v>45</v>
      </c>
    </row>
    <row r="146" spans="1:39" hidden="1" x14ac:dyDescent="0.3">
      <c r="A146">
        <v>4543</v>
      </c>
      <c r="B146">
        <v>1980</v>
      </c>
      <c r="C146" s="14">
        <f>2021-Table1[[#This Row],[Year_Birth]]</f>
        <v>41</v>
      </c>
      <c r="D146" t="s">
        <v>46</v>
      </c>
      <c r="E146" s="14" t="str" cm="1">
        <f t="array" ref="E146">_xlfn.SWITCH(Table1[[#This Row],[Education]],"Graduation","Bachelor’s","Basic","High School","2n Cycle","Master’s","Master","Master’s","PhD","PhD","Other")</f>
        <v>Bachelor’s</v>
      </c>
      <c r="F146" t="s">
        <v>42</v>
      </c>
      <c r="G146" s="14" t="s">
        <v>42</v>
      </c>
      <c r="H146" s="14" t="str" cm="1">
        <f t="array" ref="H146">_xlfn.SWITCH(Table1[[#This Row],[Marital_Status_mod]],"Together","Couple","Married","Couple","Divorced","Single","Single","Single","Widow","Single","Other")</f>
        <v>Couple</v>
      </c>
      <c r="I146" s="4">
        <v>82497</v>
      </c>
      <c r="J146" s="41" t="str">
        <f t="shared" si="10"/>
        <v>$80 - $90K</v>
      </c>
      <c r="K146">
        <v>0</v>
      </c>
      <c r="L146">
        <v>0</v>
      </c>
      <c r="M146">
        <f>Table1[[#This Row],[Teenhome]]+Table1[[#This Row],[Kidhome]]</f>
        <v>0</v>
      </c>
      <c r="N146" s="1">
        <v>41213</v>
      </c>
      <c r="O146" s="16">
        <f>(Table1[[#This Row],[DataSetDate]]-Table1[[#This Row],[Dt_Customer]])/365</f>
        <v>8.2712328767123289</v>
      </c>
      <c r="P146" s="15">
        <v>44232</v>
      </c>
      <c r="Q146">
        <v>32</v>
      </c>
      <c r="R146" s="4">
        <v>777</v>
      </c>
      <c r="S146" s="4">
        <v>129</v>
      </c>
      <c r="T146" s="4">
        <v>573</v>
      </c>
      <c r="U146" s="4">
        <v>216</v>
      </c>
      <c r="V146" s="4">
        <v>21</v>
      </c>
      <c r="W146" s="4">
        <v>203</v>
      </c>
      <c r="X146">
        <v>1</v>
      </c>
      <c r="Y146">
        <v>2</v>
      </c>
      <c r="Z146" t="str">
        <f t="shared" si="11"/>
        <v>Low</v>
      </c>
      <c r="AA146" s="14">
        <f t="shared" ca="1" si="12"/>
        <v>1.6163259218134827</v>
      </c>
      <c r="AB146">
        <v>7</v>
      </c>
      <c r="AC146">
        <v>9</v>
      </c>
      <c r="AD146" s="14">
        <f t="shared" ca="1" si="13"/>
        <v>8.8273536840136071</v>
      </c>
      <c r="AE146">
        <v>4</v>
      </c>
      <c r="AF146">
        <v>0</v>
      </c>
      <c r="AG146">
        <v>0</v>
      </c>
      <c r="AH146">
        <v>0</v>
      </c>
      <c r="AI146">
        <v>0</v>
      </c>
      <c r="AJ146">
        <v>1</v>
      </c>
      <c r="AK146">
        <v>0</v>
      </c>
      <c r="AL146">
        <v>0</v>
      </c>
      <c r="AM146" t="s">
        <v>47</v>
      </c>
    </row>
    <row r="147" spans="1:39" hidden="1" x14ac:dyDescent="0.3">
      <c r="A147">
        <v>3503</v>
      </c>
      <c r="B147">
        <v>1950</v>
      </c>
      <c r="C147" s="14">
        <f>2021-Table1[[#This Row],[Year_Birth]]</f>
        <v>71</v>
      </c>
      <c r="D147" t="s">
        <v>46</v>
      </c>
      <c r="E147" s="14" t="str" cm="1">
        <f t="array" ref="E147">_xlfn.SWITCH(Table1[[#This Row],[Education]],"Graduation","Bachelor’s","Basic","High School","2n Cycle","Master’s","Master","Master’s","PhD","PhD","Other")</f>
        <v>Bachelor’s</v>
      </c>
      <c r="F147" t="s">
        <v>49</v>
      </c>
      <c r="G147" s="14" t="s">
        <v>49</v>
      </c>
      <c r="H147" s="14" t="str" cm="1">
        <f t="array" ref="H147">_xlfn.SWITCH(Table1[[#This Row],[Marital_Status_mod]],"Together","Couple","Married","Couple","Divorced","Single","Single","Single","Widow","Single","Other")</f>
        <v>Single</v>
      </c>
      <c r="I147" s="4">
        <v>82460</v>
      </c>
      <c r="J147" s="41" t="str">
        <f t="shared" si="10"/>
        <v>$80 - $90K</v>
      </c>
      <c r="K147">
        <v>0</v>
      </c>
      <c r="L147">
        <v>0</v>
      </c>
      <c r="M147">
        <f>Table1[[#This Row],[Teenhome]]+Table1[[#This Row],[Kidhome]]</f>
        <v>0</v>
      </c>
      <c r="N147" s="1">
        <v>41610</v>
      </c>
      <c r="O147" s="16">
        <f>(Table1[[#This Row],[DataSetDate]]-Table1[[#This Row],[Dt_Customer]])/365</f>
        <v>7.183561643835616</v>
      </c>
      <c r="P147" s="15">
        <v>44232</v>
      </c>
      <c r="Q147">
        <v>78</v>
      </c>
      <c r="R147" s="4">
        <v>255</v>
      </c>
      <c r="S147" s="4">
        <v>47</v>
      </c>
      <c r="T147" s="4">
        <v>573</v>
      </c>
      <c r="U147" s="4">
        <v>52</v>
      </c>
      <c r="V147" s="4">
        <v>32</v>
      </c>
      <c r="W147" s="4">
        <v>15</v>
      </c>
      <c r="X147">
        <v>1</v>
      </c>
      <c r="Y147">
        <v>5</v>
      </c>
      <c r="Z147" t="str">
        <f t="shared" si="11"/>
        <v>Medium</v>
      </c>
      <c r="AA147" s="14">
        <f t="shared" ca="1" si="12"/>
        <v>5.1529599638831751</v>
      </c>
      <c r="AB147">
        <v>3</v>
      </c>
      <c r="AC147">
        <v>6</v>
      </c>
      <c r="AD147" s="14">
        <f t="shared" ca="1" si="13"/>
        <v>6.0777831683825214</v>
      </c>
      <c r="AE147">
        <v>1</v>
      </c>
      <c r="AF147">
        <v>0</v>
      </c>
      <c r="AG147">
        <v>0</v>
      </c>
      <c r="AH147">
        <v>0</v>
      </c>
      <c r="AI147">
        <v>0</v>
      </c>
      <c r="AJ147">
        <v>0</v>
      </c>
      <c r="AK147">
        <v>0</v>
      </c>
      <c r="AL147">
        <v>0</v>
      </c>
      <c r="AM147" t="s">
        <v>47</v>
      </c>
    </row>
    <row r="148" spans="1:39" hidden="1" x14ac:dyDescent="0.3">
      <c r="A148">
        <v>10129</v>
      </c>
      <c r="B148">
        <v>1966</v>
      </c>
      <c r="C148" s="14">
        <f>2021-Table1[[#This Row],[Year_Birth]]</f>
        <v>55</v>
      </c>
      <c r="D148" t="s">
        <v>46</v>
      </c>
      <c r="E148" s="14" t="str" cm="1">
        <f t="array" ref="E148">_xlfn.SWITCH(Table1[[#This Row],[Education]],"Graduation","Bachelor’s","Basic","High School","2n Cycle","Master’s","Master","Master’s","PhD","PhD","Other")</f>
        <v>Bachelor’s</v>
      </c>
      <c r="F148" t="s">
        <v>40</v>
      </c>
      <c r="G148" s="14" t="s">
        <v>40</v>
      </c>
      <c r="H148" s="14" t="str" cm="1">
        <f t="array" ref="H148">_xlfn.SWITCH(Table1[[#This Row],[Marital_Status_mod]],"Together","Couple","Married","Couple","Divorced","Single","Single","Single","Widow","Single","Other")</f>
        <v>Couple</v>
      </c>
      <c r="I148" s="4">
        <v>82427</v>
      </c>
      <c r="J148" s="41" t="str">
        <f t="shared" si="10"/>
        <v>$80 - $90K</v>
      </c>
      <c r="K148">
        <v>0</v>
      </c>
      <c r="L148">
        <v>0</v>
      </c>
      <c r="M148">
        <f>Table1[[#This Row],[Teenhome]]+Table1[[#This Row],[Kidhome]]</f>
        <v>0</v>
      </c>
      <c r="N148" s="1">
        <v>41710</v>
      </c>
      <c r="O148" s="16">
        <f>(Table1[[#This Row],[DataSetDate]]-Table1[[#This Row],[Dt_Customer]])/365</f>
        <v>6.9095890410958907</v>
      </c>
      <c r="P148" s="15">
        <v>44232</v>
      </c>
      <c r="Q148">
        <v>35</v>
      </c>
      <c r="R148" s="4">
        <v>482</v>
      </c>
      <c r="S148" s="4">
        <v>147</v>
      </c>
      <c r="T148" s="4">
        <v>509</v>
      </c>
      <c r="U148" s="4">
        <v>104</v>
      </c>
      <c r="V148" s="4">
        <v>107</v>
      </c>
      <c r="W148" s="4">
        <v>107</v>
      </c>
      <c r="X148">
        <v>1</v>
      </c>
      <c r="Y148">
        <v>3</v>
      </c>
      <c r="Z148" t="str">
        <f t="shared" si="11"/>
        <v>Medium</v>
      </c>
      <c r="AA148" s="14">
        <f t="shared" ca="1" si="12"/>
        <v>3.0469969219074917</v>
      </c>
      <c r="AB148">
        <v>5</v>
      </c>
      <c r="AC148">
        <v>12</v>
      </c>
      <c r="AD148" s="14">
        <f t="shared" ca="1" si="13"/>
        <v>11.650807593777806</v>
      </c>
      <c r="AE148">
        <v>1</v>
      </c>
      <c r="AF148">
        <v>0</v>
      </c>
      <c r="AG148">
        <v>0</v>
      </c>
      <c r="AH148">
        <v>0</v>
      </c>
      <c r="AI148">
        <v>0</v>
      </c>
      <c r="AJ148">
        <v>1</v>
      </c>
      <c r="AK148">
        <v>0</v>
      </c>
      <c r="AL148">
        <v>0</v>
      </c>
      <c r="AM148" t="s">
        <v>41</v>
      </c>
    </row>
    <row r="149" spans="1:39" hidden="1" x14ac:dyDescent="0.3">
      <c r="A149">
        <v>6260</v>
      </c>
      <c r="B149">
        <v>1955</v>
      </c>
      <c r="C149" s="14">
        <f>2021-Table1[[#This Row],[Year_Birth]]</f>
        <v>66</v>
      </c>
      <c r="D149" t="s">
        <v>44</v>
      </c>
      <c r="E149" s="14" t="str" cm="1">
        <f t="array" ref="E149">_xlfn.SWITCH(Table1[[#This Row],[Education]],"Graduation","Bachelor’s","Basic","High School","2n Cycle","Master’s","Master","Master’s","PhD","PhD","Other")</f>
        <v>Master’s</v>
      </c>
      <c r="F149" t="s">
        <v>40</v>
      </c>
      <c r="G149" s="14" t="s">
        <v>40</v>
      </c>
      <c r="H149" s="14" t="str" cm="1">
        <f t="array" ref="H149">_xlfn.SWITCH(Table1[[#This Row],[Marital_Status_mod]],"Together","Couple","Married","Couple","Divorced","Single","Single","Single","Widow","Single","Other")</f>
        <v>Couple</v>
      </c>
      <c r="I149" s="4">
        <v>82384</v>
      </c>
      <c r="J149" s="41" t="str">
        <f t="shared" si="10"/>
        <v>$80 - $90K</v>
      </c>
      <c r="K149">
        <v>0</v>
      </c>
      <c r="L149">
        <v>0</v>
      </c>
      <c r="M149">
        <f>Table1[[#This Row],[Teenhome]]+Table1[[#This Row],[Kidhome]]</f>
        <v>0</v>
      </c>
      <c r="N149" s="1">
        <v>41232</v>
      </c>
      <c r="O149" s="16">
        <f>(Table1[[#This Row],[DataSetDate]]-Table1[[#This Row],[Dt_Customer]])/365</f>
        <v>8.2191780821917817</v>
      </c>
      <c r="P149" s="15">
        <v>44232</v>
      </c>
      <c r="Q149">
        <v>55</v>
      </c>
      <c r="R149" s="4">
        <v>984</v>
      </c>
      <c r="S149" s="4">
        <v>51</v>
      </c>
      <c r="T149" s="4">
        <v>432</v>
      </c>
      <c r="U149" s="4">
        <v>180</v>
      </c>
      <c r="V149" s="4">
        <v>120</v>
      </c>
      <c r="W149" s="4">
        <v>190</v>
      </c>
      <c r="X149">
        <v>1</v>
      </c>
      <c r="Y149">
        <v>3</v>
      </c>
      <c r="Z149" t="str">
        <f t="shared" si="11"/>
        <v>Medium</v>
      </c>
      <c r="AA149" s="14">
        <f t="shared" ca="1" si="12"/>
        <v>3.255953916355077</v>
      </c>
      <c r="AB149">
        <v>10</v>
      </c>
      <c r="AC149">
        <v>13</v>
      </c>
      <c r="AD149" s="14">
        <f t="shared" ca="1" si="13"/>
        <v>12.757775779232517</v>
      </c>
      <c r="AE149">
        <v>1</v>
      </c>
      <c r="AF149">
        <v>0</v>
      </c>
      <c r="AG149">
        <v>0</v>
      </c>
      <c r="AH149">
        <v>0</v>
      </c>
      <c r="AI149">
        <v>0</v>
      </c>
      <c r="AJ149">
        <v>1</v>
      </c>
      <c r="AK149">
        <v>1</v>
      </c>
      <c r="AL149">
        <v>0</v>
      </c>
      <c r="AM149" t="s">
        <v>53</v>
      </c>
    </row>
    <row r="150" spans="1:39" hidden="1" x14ac:dyDescent="0.3">
      <c r="A150">
        <v>4856</v>
      </c>
      <c r="B150">
        <v>1957</v>
      </c>
      <c r="C150" s="14">
        <f>2021-Table1[[#This Row],[Year_Birth]]</f>
        <v>64</v>
      </c>
      <c r="D150" t="s">
        <v>51</v>
      </c>
      <c r="E150" s="14" t="str" cm="1">
        <f t="array" ref="E150">_xlfn.SWITCH(Table1[[#This Row],[Education]],"Graduation","Bachelor’s","Basic","High School","2n Cycle","Master’s","Master","Master’s","PhD","PhD","Other")</f>
        <v>Master’s</v>
      </c>
      <c r="F150" t="s">
        <v>42</v>
      </c>
      <c r="G150" s="14" t="s">
        <v>42</v>
      </c>
      <c r="H150" s="14" t="str" cm="1">
        <f t="array" ref="H150">_xlfn.SWITCH(Table1[[#This Row],[Marital_Status_mod]],"Together","Couple","Married","Couple","Divorced","Single","Single","Single","Widow","Single","Other")</f>
        <v>Couple</v>
      </c>
      <c r="I150" s="4">
        <v>82347</v>
      </c>
      <c r="J150" s="41" t="str">
        <f t="shared" si="10"/>
        <v>$80 - $90K</v>
      </c>
      <c r="K150">
        <v>0</v>
      </c>
      <c r="L150">
        <v>0</v>
      </c>
      <c r="M150">
        <f>Table1[[#This Row],[Teenhome]]+Table1[[#This Row],[Kidhome]]</f>
        <v>0</v>
      </c>
      <c r="N150" s="1">
        <v>41219</v>
      </c>
      <c r="O150" s="16">
        <f>(Table1[[#This Row],[DataSetDate]]-Table1[[#This Row],[Dt_Customer]])/365</f>
        <v>8.2547945205479447</v>
      </c>
      <c r="P150" s="15">
        <v>44232</v>
      </c>
      <c r="Q150">
        <v>38</v>
      </c>
      <c r="R150" s="4">
        <v>556</v>
      </c>
      <c r="S150" s="4">
        <v>54</v>
      </c>
      <c r="T150" s="4">
        <v>845</v>
      </c>
      <c r="U150" s="4">
        <v>202</v>
      </c>
      <c r="V150" s="4">
        <v>133</v>
      </c>
      <c r="W150" s="4">
        <v>63</v>
      </c>
      <c r="X150">
        <v>1</v>
      </c>
      <c r="Y150">
        <v>7</v>
      </c>
      <c r="Z150" t="str">
        <f t="shared" si="11"/>
        <v>High</v>
      </c>
      <c r="AA150" s="14">
        <f t="shared" ca="1" si="12"/>
        <v>6.8464756618045488</v>
      </c>
      <c r="AB150">
        <v>7</v>
      </c>
      <c r="AC150">
        <v>10</v>
      </c>
      <c r="AD150" s="14">
        <f t="shared" ca="1" si="13"/>
        <v>9.6804181231197592</v>
      </c>
      <c r="AE150">
        <v>3</v>
      </c>
      <c r="AF150">
        <v>1</v>
      </c>
      <c r="AG150">
        <v>0</v>
      </c>
      <c r="AH150">
        <v>1</v>
      </c>
      <c r="AI150">
        <v>0</v>
      </c>
      <c r="AJ150">
        <v>0</v>
      </c>
      <c r="AK150">
        <v>0</v>
      </c>
      <c r="AL150">
        <v>0</v>
      </c>
      <c r="AM150" t="s">
        <v>45</v>
      </c>
    </row>
    <row r="151" spans="1:39" hidden="1" x14ac:dyDescent="0.3">
      <c r="A151">
        <v>8722</v>
      </c>
      <c r="B151">
        <v>1957</v>
      </c>
      <c r="C151" s="14">
        <f>2021-Table1[[#This Row],[Year_Birth]]</f>
        <v>64</v>
      </c>
      <c r="D151" t="s">
        <v>51</v>
      </c>
      <c r="E151" s="14" t="str" cm="1">
        <f t="array" ref="E151">_xlfn.SWITCH(Table1[[#This Row],[Education]],"Graduation","Bachelor’s","Basic","High School","2n Cycle","Master’s","Master","Master’s","PhD","PhD","Other")</f>
        <v>Master’s</v>
      </c>
      <c r="F151" t="s">
        <v>42</v>
      </c>
      <c r="G151" s="14" t="s">
        <v>42</v>
      </c>
      <c r="H151" s="14" t="str" cm="1">
        <f t="array" ref="H151">_xlfn.SWITCH(Table1[[#This Row],[Marital_Status_mod]],"Together","Couple","Married","Couple","Divorced","Single","Single","Single","Widow","Single","Other")</f>
        <v>Couple</v>
      </c>
      <c r="I151" s="4">
        <v>82347</v>
      </c>
      <c r="J151" s="41" t="str">
        <f t="shared" si="10"/>
        <v>$80 - $90K</v>
      </c>
      <c r="K151">
        <v>0</v>
      </c>
      <c r="L151">
        <v>0</v>
      </c>
      <c r="M151">
        <f>Table1[[#This Row],[Teenhome]]+Table1[[#This Row],[Kidhome]]</f>
        <v>0</v>
      </c>
      <c r="N151" s="1">
        <v>41219</v>
      </c>
      <c r="O151" s="16">
        <f>(Table1[[#This Row],[DataSetDate]]-Table1[[#This Row],[Dt_Customer]])/365</f>
        <v>8.2547945205479447</v>
      </c>
      <c r="P151" s="15">
        <v>44232</v>
      </c>
      <c r="Q151">
        <v>38</v>
      </c>
      <c r="R151" s="4">
        <v>556</v>
      </c>
      <c r="S151" s="4">
        <v>54</v>
      </c>
      <c r="T151" s="4">
        <v>845</v>
      </c>
      <c r="U151" s="4">
        <v>202</v>
      </c>
      <c r="V151" s="4">
        <v>133</v>
      </c>
      <c r="W151" s="4">
        <v>63</v>
      </c>
      <c r="X151">
        <v>1</v>
      </c>
      <c r="Y151">
        <v>7</v>
      </c>
      <c r="Z151" t="str">
        <f t="shared" si="11"/>
        <v>High</v>
      </c>
      <c r="AA151" s="14">
        <f t="shared" ca="1" si="12"/>
        <v>7.3629677621217224</v>
      </c>
      <c r="AB151">
        <v>7</v>
      </c>
      <c r="AC151">
        <v>10</v>
      </c>
      <c r="AD151" s="14">
        <f t="shared" ca="1" si="13"/>
        <v>10.017019406926337</v>
      </c>
      <c r="AE151">
        <v>3</v>
      </c>
      <c r="AF151">
        <v>1</v>
      </c>
      <c r="AG151">
        <v>0</v>
      </c>
      <c r="AH151">
        <v>1</v>
      </c>
      <c r="AI151">
        <v>0</v>
      </c>
      <c r="AJ151">
        <v>0</v>
      </c>
      <c r="AK151">
        <v>1</v>
      </c>
      <c r="AL151">
        <v>0</v>
      </c>
      <c r="AM151" t="s">
        <v>48</v>
      </c>
    </row>
    <row r="152" spans="1:39" hidden="1" x14ac:dyDescent="0.3">
      <c r="A152">
        <v>6292</v>
      </c>
      <c r="B152">
        <v>1986</v>
      </c>
      <c r="C152" s="14">
        <f>2021-Table1[[#This Row],[Year_Birth]]</f>
        <v>35</v>
      </c>
      <c r="D152" t="s">
        <v>39</v>
      </c>
      <c r="E152" s="14" t="str" cm="1">
        <f t="array" ref="E152">_xlfn.SWITCH(Table1[[#This Row],[Education]],"Graduation","Bachelor’s","Basic","High School","2n Cycle","Master’s","Master","Master’s","PhD","PhD","Other")</f>
        <v>PhD</v>
      </c>
      <c r="F152" t="s">
        <v>42</v>
      </c>
      <c r="G152" s="14" t="s">
        <v>42</v>
      </c>
      <c r="H152" s="14" t="str" cm="1">
        <f t="array" ref="H152">_xlfn.SWITCH(Table1[[#This Row],[Marital_Status_mod]],"Together","Couple","Married","Couple","Divorced","Single","Single","Single","Widow","Single","Other")</f>
        <v>Couple</v>
      </c>
      <c r="I152" s="4">
        <v>82333</v>
      </c>
      <c r="J152" s="41" t="str">
        <f t="shared" si="10"/>
        <v>$80 - $90K</v>
      </c>
      <c r="K152">
        <v>0</v>
      </c>
      <c r="L152">
        <v>0</v>
      </c>
      <c r="M152">
        <f>Table1[[#This Row],[Teenhome]]+Table1[[#This Row],[Kidhome]]</f>
        <v>0</v>
      </c>
      <c r="N152" s="1">
        <v>41363</v>
      </c>
      <c r="O152" s="16">
        <f>(Table1[[#This Row],[DataSetDate]]-Table1[[#This Row],[Dt_Customer]])/365</f>
        <v>7.86027397260274</v>
      </c>
      <c r="P152" s="15">
        <v>44232</v>
      </c>
      <c r="Q152">
        <v>60</v>
      </c>
      <c r="R152" s="4">
        <v>1311</v>
      </c>
      <c r="S152" s="4">
        <v>0</v>
      </c>
      <c r="T152" s="4">
        <v>359</v>
      </c>
      <c r="U152" s="4">
        <v>46</v>
      </c>
      <c r="V152" s="4">
        <v>89</v>
      </c>
      <c r="W152" s="4">
        <v>17</v>
      </c>
      <c r="X152">
        <v>1</v>
      </c>
      <c r="Y152">
        <v>4</v>
      </c>
      <c r="Z152" t="str">
        <f t="shared" si="11"/>
        <v>Medium</v>
      </c>
      <c r="AA152" s="14">
        <f t="shared" ca="1" si="12"/>
        <v>3.9225347371773087</v>
      </c>
      <c r="AB152">
        <v>3</v>
      </c>
      <c r="AC152">
        <v>10</v>
      </c>
      <c r="AD152" s="14">
        <f t="shared" ca="1" si="13"/>
        <v>10.206894710352643</v>
      </c>
      <c r="AE152">
        <v>2</v>
      </c>
      <c r="AF152">
        <v>0</v>
      </c>
      <c r="AG152">
        <v>0</v>
      </c>
      <c r="AH152">
        <v>0</v>
      </c>
      <c r="AI152">
        <v>0</v>
      </c>
      <c r="AJ152">
        <v>1</v>
      </c>
      <c r="AK152">
        <v>1</v>
      </c>
      <c r="AL152">
        <v>0</v>
      </c>
      <c r="AM152" t="s">
        <v>52</v>
      </c>
    </row>
    <row r="153" spans="1:39" hidden="1" x14ac:dyDescent="0.3">
      <c r="A153">
        <v>3104</v>
      </c>
      <c r="B153">
        <v>1961</v>
      </c>
      <c r="C153" s="14">
        <f>2021-Table1[[#This Row],[Year_Birth]]</f>
        <v>60</v>
      </c>
      <c r="D153" t="s">
        <v>46</v>
      </c>
      <c r="E153" s="14" t="str" cm="1">
        <f t="array" ref="E153">_xlfn.SWITCH(Table1[[#This Row],[Education]],"Graduation","Bachelor’s","Basic","High School","2n Cycle","Master’s","Master","Master’s","PhD","PhD","Other")</f>
        <v>Bachelor’s</v>
      </c>
      <c r="F153" t="s">
        <v>50</v>
      </c>
      <c r="G153" s="14" t="s">
        <v>50</v>
      </c>
      <c r="H153" s="14" t="str" cm="1">
        <f t="array" ref="H153">_xlfn.SWITCH(Table1[[#This Row],[Marital_Status_mod]],"Together","Couple","Married","Couple","Divorced","Single","Single","Single","Widow","Single","Other")</f>
        <v>Single</v>
      </c>
      <c r="I153" s="4">
        <v>82332</v>
      </c>
      <c r="J153" s="41" t="str">
        <f t="shared" si="10"/>
        <v>$80 - $90K</v>
      </c>
      <c r="K153">
        <v>0</v>
      </c>
      <c r="L153">
        <v>0</v>
      </c>
      <c r="M153">
        <f>Table1[[#This Row],[Teenhome]]+Table1[[#This Row],[Kidhome]]</f>
        <v>0</v>
      </c>
      <c r="N153" s="1">
        <v>41169</v>
      </c>
      <c r="O153" s="16">
        <f>(Table1[[#This Row],[DataSetDate]]-Table1[[#This Row],[Dt_Customer]])/365</f>
        <v>8.3917808219178074</v>
      </c>
      <c r="P153" s="15">
        <v>44232</v>
      </c>
      <c r="Q153">
        <v>89</v>
      </c>
      <c r="R153" s="4">
        <v>830</v>
      </c>
      <c r="S153" s="4">
        <v>59</v>
      </c>
      <c r="T153" s="4">
        <v>968</v>
      </c>
      <c r="U153" s="4">
        <v>51</v>
      </c>
      <c r="V153" s="4">
        <v>79</v>
      </c>
      <c r="W153" s="4">
        <v>19</v>
      </c>
      <c r="X153">
        <v>1</v>
      </c>
      <c r="Y153">
        <v>5</v>
      </c>
      <c r="Z153" t="str">
        <f t="shared" si="11"/>
        <v>Medium</v>
      </c>
      <c r="AA153" s="14">
        <f t="shared" ca="1" si="12"/>
        <v>4.8762862738978692</v>
      </c>
      <c r="AB153">
        <v>3</v>
      </c>
      <c r="AC153">
        <v>12</v>
      </c>
      <c r="AD153" s="14">
        <f t="shared" ca="1" si="13"/>
        <v>11.838042137096474</v>
      </c>
      <c r="AE153">
        <v>2</v>
      </c>
      <c r="AF153">
        <v>0</v>
      </c>
      <c r="AG153">
        <v>0</v>
      </c>
      <c r="AH153">
        <v>0</v>
      </c>
      <c r="AI153">
        <v>0</v>
      </c>
      <c r="AJ153">
        <v>1</v>
      </c>
      <c r="AK153">
        <v>1</v>
      </c>
      <c r="AL153">
        <v>0</v>
      </c>
      <c r="AM153" t="s">
        <v>52</v>
      </c>
    </row>
    <row r="154" spans="1:39" hidden="1" x14ac:dyDescent="0.3">
      <c r="A154">
        <v>2186</v>
      </c>
      <c r="B154">
        <v>1977</v>
      </c>
      <c r="C154" s="14">
        <f>2021-Table1[[#This Row],[Year_Birth]]</f>
        <v>44</v>
      </c>
      <c r="D154" t="s">
        <v>51</v>
      </c>
      <c r="E154" s="14" t="str" cm="1">
        <f t="array" ref="E154">_xlfn.SWITCH(Table1[[#This Row],[Education]],"Graduation","Bachelor’s","Basic","High School","2n Cycle","Master’s","Master","Master’s","PhD","PhD","Other")</f>
        <v>Master’s</v>
      </c>
      <c r="F154" t="s">
        <v>40</v>
      </c>
      <c r="G154" s="14" t="s">
        <v>40</v>
      </c>
      <c r="H154" s="14" t="str" cm="1">
        <f t="array" ref="H154">_xlfn.SWITCH(Table1[[#This Row],[Marital_Status_mod]],"Together","Couple","Married","Couple","Divorced","Single","Single","Single","Widow","Single","Other")</f>
        <v>Couple</v>
      </c>
      <c r="I154" s="4">
        <v>82326</v>
      </c>
      <c r="J154" s="41" t="str">
        <f t="shared" si="10"/>
        <v>$80 - $90K</v>
      </c>
      <c r="K154">
        <v>0</v>
      </c>
      <c r="L154">
        <v>0</v>
      </c>
      <c r="M154">
        <f>Table1[[#This Row],[Teenhome]]+Table1[[#This Row],[Kidhome]]</f>
        <v>0</v>
      </c>
      <c r="N154" s="1">
        <v>41708</v>
      </c>
      <c r="O154" s="16">
        <f>(Table1[[#This Row],[DataSetDate]]-Table1[[#This Row],[Dt_Customer]])/365</f>
        <v>6.9150684931506845</v>
      </c>
      <c r="P154" s="15">
        <v>44232</v>
      </c>
      <c r="Q154">
        <v>30</v>
      </c>
      <c r="R154" s="4">
        <v>938</v>
      </c>
      <c r="S154" s="4">
        <v>142</v>
      </c>
      <c r="T154" s="4">
        <v>754</v>
      </c>
      <c r="U154" s="4">
        <v>159</v>
      </c>
      <c r="V154" s="4">
        <v>81</v>
      </c>
      <c r="W154" s="4">
        <v>183</v>
      </c>
      <c r="X154">
        <v>1</v>
      </c>
      <c r="Y154">
        <v>5</v>
      </c>
      <c r="Z154" t="str">
        <f t="shared" si="11"/>
        <v>Medium</v>
      </c>
      <c r="AA154" s="14">
        <f t="shared" ca="1" si="12"/>
        <v>4.8715293968934379</v>
      </c>
      <c r="AB154">
        <v>10</v>
      </c>
      <c r="AC154">
        <v>6</v>
      </c>
      <c r="AD154" s="14">
        <f t="shared" ca="1" si="13"/>
        <v>5.9786788336469474</v>
      </c>
      <c r="AE154">
        <v>2</v>
      </c>
      <c r="AF154">
        <v>1</v>
      </c>
      <c r="AG154">
        <v>0</v>
      </c>
      <c r="AH154">
        <v>0</v>
      </c>
      <c r="AI154">
        <v>1</v>
      </c>
      <c r="AJ154">
        <v>1</v>
      </c>
      <c r="AK154">
        <v>1</v>
      </c>
      <c r="AL154">
        <v>0</v>
      </c>
      <c r="AM154" t="s">
        <v>41</v>
      </c>
    </row>
    <row r="155" spans="1:39" hidden="1" x14ac:dyDescent="0.3">
      <c r="A155">
        <v>5278</v>
      </c>
      <c r="B155">
        <v>1964</v>
      </c>
      <c r="C155" s="14">
        <f>2021-Table1[[#This Row],[Year_Birth]]</f>
        <v>57</v>
      </c>
      <c r="D155" t="s">
        <v>46</v>
      </c>
      <c r="E155" s="14" t="str" cm="1">
        <f t="array" ref="E155">_xlfn.SWITCH(Table1[[#This Row],[Education]],"Graduation","Bachelor’s","Basic","High School","2n Cycle","Master’s","Master","Master’s","PhD","PhD","Other")</f>
        <v>Bachelor’s</v>
      </c>
      <c r="F155" t="s">
        <v>42</v>
      </c>
      <c r="G155" s="14" t="s">
        <v>42</v>
      </c>
      <c r="H155" s="14" t="str" cm="1">
        <f t="array" ref="H155">_xlfn.SWITCH(Table1[[#This Row],[Marital_Status_mod]],"Together","Couple","Married","Couple","Divorced","Single","Single","Single","Widow","Single","Other")</f>
        <v>Couple</v>
      </c>
      <c r="I155" s="4">
        <v>82224</v>
      </c>
      <c r="J155" s="41" t="str">
        <f t="shared" si="10"/>
        <v>$80 - $90K</v>
      </c>
      <c r="K155">
        <v>0</v>
      </c>
      <c r="L155">
        <v>0</v>
      </c>
      <c r="M155">
        <f>Table1[[#This Row],[Teenhome]]+Table1[[#This Row],[Kidhome]]</f>
        <v>0</v>
      </c>
      <c r="N155" s="1">
        <v>41664</v>
      </c>
      <c r="O155" s="16">
        <f>(Table1[[#This Row],[DataSetDate]]-Table1[[#This Row],[Dt_Customer]])/365</f>
        <v>7.0356164383561648</v>
      </c>
      <c r="P155" s="15">
        <v>44232</v>
      </c>
      <c r="Q155">
        <v>83</v>
      </c>
      <c r="R155" s="4">
        <v>307</v>
      </c>
      <c r="S155" s="4">
        <v>26</v>
      </c>
      <c r="T155" s="4">
        <v>360</v>
      </c>
      <c r="U155" s="4">
        <v>138</v>
      </c>
      <c r="V155" s="4">
        <v>31</v>
      </c>
      <c r="W155" s="4">
        <v>40</v>
      </c>
      <c r="X155">
        <v>1</v>
      </c>
      <c r="Y155">
        <v>6</v>
      </c>
      <c r="Z155" t="str">
        <f t="shared" si="11"/>
        <v>Medium</v>
      </c>
      <c r="AA155" s="14">
        <f t="shared" ca="1" si="12"/>
        <v>6.1134274538132702</v>
      </c>
      <c r="AB155">
        <v>9</v>
      </c>
      <c r="AC155">
        <v>5</v>
      </c>
      <c r="AD155" s="14">
        <f t="shared" ca="1" si="13"/>
        <v>4.734671756052534</v>
      </c>
      <c r="AE155">
        <v>3</v>
      </c>
      <c r="AF155">
        <v>1</v>
      </c>
      <c r="AG155">
        <v>0</v>
      </c>
      <c r="AH155">
        <v>0</v>
      </c>
      <c r="AI155">
        <v>0</v>
      </c>
      <c r="AJ155">
        <v>0</v>
      </c>
      <c r="AK155">
        <v>0</v>
      </c>
      <c r="AL155">
        <v>0</v>
      </c>
      <c r="AM155" t="s">
        <v>52</v>
      </c>
    </row>
    <row r="156" spans="1:39" hidden="1" x14ac:dyDescent="0.3">
      <c r="A156">
        <v>8164</v>
      </c>
      <c r="B156">
        <v>1978</v>
      </c>
      <c r="C156" s="14">
        <f>2021-Table1[[#This Row],[Year_Birth]]</f>
        <v>43</v>
      </c>
      <c r="D156" t="s">
        <v>39</v>
      </c>
      <c r="E156" s="14" t="str" cm="1">
        <f t="array" ref="E156">_xlfn.SWITCH(Table1[[#This Row],[Education]],"Graduation","Bachelor’s","Basic","High School","2n Cycle","Master’s","Master","Master’s","PhD","PhD","Other")</f>
        <v>PhD</v>
      </c>
      <c r="F156" t="s">
        <v>42</v>
      </c>
      <c r="G156" s="14" t="s">
        <v>42</v>
      </c>
      <c r="H156" s="14" t="str" cm="1">
        <f t="array" ref="H156">_xlfn.SWITCH(Table1[[#This Row],[Marital_Status_mod]],"Together","Couple","Married","Couple","Divorced","Single","Single","Single","Widow","Single","Other")</f>
        <v>Couple</v>
      </c>
      <c r="I156" s="4">
        <v>82170</v>
      </c>
      <c r="J156" s="41" t="str">
        <f t="shared" si="10"/>
        <v>$80 - $90K</v>
      </c>
      <c r="K156">
        <v>0</v>
      </c>
      <c r="L156">
        <v>0</v>
      </c>
      <c r="M156">
        <f>Table1[[#This Row],[Teenhome]]+Table1[[#This Row],[Kidhome]]</f>
        <v>0</v>
      </c>
      <c r="N156" s="1">
        <v>41603</v>
      </c>
      <c r="O156" s="16">
        <f>(Table1[[#This Row],[DataSetDate]]-Table1[[#This Row],[Dt_Customer]])/365</f>
        <v>7.2027397260273975</v>
      </c>
      <c r="P156" s="15">
        <v>44232</v>
      </c>
      <c r="Q156">
        <v>13</v>
      </c>
      <c r="R156" s="4">
        <v>1023</v>
      </c>
      <c r="S156" s="4">
        <v>93</v>
      </c>
      <c r="T156" s="4">
        <v>651</v>
      </c>
      <c r="U156" s="4">
        <v>49</v>
      </c>
      <c r="V156" s="4">
        <v>55</v>
      </c>
      <c r="W156" s="4">
        <v>37</v>
      </c>
      <c r="X156">
        <v>1</v>
      </c>
      <c r="Y156">
        <v>5</v>
      </c>
      <c r="Z156" t="str">
        <f t="shared" si="11"/>
        <v>Medium</v>
      </c>
      <c r="AA156" s="14">
        <f t="shared" ca="1" si="12"/>
        <v>5.3985254228039059</v>
      </c>
      <c r="AB156">
        <v>6</v>
      </c>
      <c r="AC156">
        <v>7</v>
      </c>
      <c r="AD156" s="14">
        <f t="shared" ca="1" si="13"/>
        <v>6.6785018569927486</v>
      </c>
      <c r="AE156">
        <v>2</v>
      </c>
      <c r="AF156">
        <v>0</v>
      </c>
      <c r="AG156">
        <v>0</v>
      </c>
      <c r="AH156">
        <v>0</v>
      </c>
      <c r="AI156">
        <v>0</v>
      </c>
      <c r="AJ156">
        <v>0</v>
      </c>
      <c r="AK156">
        <v>0</v>
      </c>
      <c r="AL156">
        <v>0</v>
      </c>
      <c r="AM156" t="s">
        <v>47</v>
      </c>
    </row>
    <row r="157" spans="1:39" hidden="1" x14ac:dyDescent="0.3">
      <c r="A157">
        <v>7960</v>
      </c>
      <c r="B157">
        <v>1962</v>
      </c>
      <c r="C157" s="14">
        <f>2021-Table1[[#This Row],[Year_Birth]]</f>
        <v>59</v>
      </c>
      <c r="D157" t="s">
        <v>51</v>
      </c>
      <c r="E157" s="14" t="str" cm="1">
        <f t="array" ref="E157">_xlfn.SWITCH(Table1[[#This Row],[Education]],"Graduation","Bachelor’s","Basic","High School","2n Cycle","Master’s","Master","Master’s","PhD","PhD","Other")</f>
        <v>Master’s</v>
      </c>
      <c r="F157" t="s">
        <v>40</v>
      </c>
      <c r="G157" s="14" t="s">
        <v>40</v>
      </c>
      <c r="H157" s="14" t="str" cm="1">
        <f t="array" ref="H157">_xlfn.SWITCH(Table1[[#This Row],[Marital_Status_mod]],"Together","Couple","Married","Couple","Divorced","Single","Single","Single","Widow","Single","Other")</f>
        <v>Couple</v>
      </c>
      <c r="I157" s="4">
        <v>82122</v>
      </c>
      <c r="J157" s="41" t="str">
        <f t="shared" si="10"/>
        <v>$80 - $90K</v>
      </c>
      <c r="K157">
        <v>0</v>
      </c>
      <c r="L157">
        <v>0</v>
      </c>
      <c r="M157">
        <f>Table1[[#This Row],[Teenhome]]+Table1[[#This Row],[Kidhome]]</f>
        <v>0</v>
      </c>
      <c r="N157" s="1">
        <v>41501</v>
      </c>
      <c r="O157" s="16">
        <f>(Table1[[#This Row],[DataSetDate]]-Table1[[#This Row],[Dt_Customer]])/365</f>
        <v>7.4821917808219176</v>
      </c>
      <c r="P157" s="15">
        <v>44232</v>
      </c>
      <c r="Q157">
        <v>89</v>
      </c>
      <c r="R157" s="4">
        <v>734</v>
      </c>
      <c r="S157" s="4">
        <v>22</v>
      </c>
      <c r="T157" s="4">
        <v>350</v>
      </c>
      <c r="U157" s="4">
        <v>151</v>
      </c>
      <c r="V157" s="4">
        <v>25</v>
      </c>
      <c r="W157" s="4">
        <v>100</v>
      </c>
      <c r="X157">
        <v>1</v>
      </c>
      <c r="Y157">
        <v>3</v>
      </c>
      <c r="Z157" t="str">
        <f t="shared" si="11"/>
        <v>Medium</v>
      </c>
      <c r="AA157" s="14">
        <f t="shared" ca="1" si="12"/>
        <v>3.0220262880800539</v>
      </c>
      <c r="AB157">
        <v>9</v>
      </c>
      <c r="AC157">
        <v>13</v>
      </c>
      <c r="AD157" s="14">
        <f t="shared" ca="1" si="13"/>
        <v>13.21380049732519</v>
      </c>
      <c r="AE157">
        <v>1</v>
      </c>
      <c r="AF157">
        <v>0</v>
      </c>
      <c r="AG157">
        <v>0</v>
      </c>
      <c r="AH157">
        <v>0</v>
      </c>
      <c r="AI157">
        <v>0</v>
      </c>
      <c r="AJ157">
        <v>1</v>
      </c>
      <c r="AK157">
        <v>0</v>
      </c>
      <c r="AL157">
        <v>0</v>
      </c>
      <c r="AM157" t="s">
        <v>41</v>
      </c>
    </row>
    <row r="158" spans="1:39" hidden="1" x14ac:dyDescent="0.3">
      <c r="A158">
        <v>4597</v>
      </c>
      <c r="B158">
        <v>1970</v>
      </c>
      <c r="C158" s="14">
        <f>2021-Table1[[#This Row],[Year_Birth]]</f>
        <v>51</v>
      </c>
      <c r="D158" t="s">
        <v>39</v>
      </c>
      <c r="E158" s="14" t="str" cm="1">
        <f t="array" ref="E158">_xlfn.SWITCH(Table1[[#This Row],[Education]],"Graduation","Bachelor’s","Basic","High School","2n Cycle","Master’s","Master","Master’s","PhD","PhD","Other")</f>
        <v>PhD</v>
      </c>
      <c r="F158" t="s">
        <v>40</v>
      </c>
      <c r="G158" s="14" t="s">
        <v>40</v>
      </c>
      <c r="H158" s="14" t="str" cm="1">
        <f t="array" ref="H158">_xlfn.SWITCH(Table1[[#This Row],[Marital_Status_mod]],"Together","Couple","Married","Couple","Divorced","Single","Single","Single","Widow","Single","Other")</f>
        <v>Couple</v>
      </c>
      <c r="I158" s="4">
        <v>82072</v>
      </c>
      <c r="J158" s="41" t="str">
        <f t="shared" si="10"/>
        <v>$80 - $90K</v>
      </c>
      <c r="K158">
        <v>0</v>
      </c>
      <c r="L158">
        <v>0</v>
      </c>
      <c r="M158">
        <f>Table1[[#This Row],[Teenhome]]+Table1[[#This Row],[Kidhome]]</f>
        <v>0</v>
      </c>
      <c r="N158" s="1">
        <v>41457</v>
      </c>
      <c r="O158" s="16">
        <f>(Table1[[#This Row],[DataSetDate]]-Table1[[#This Row],[Dt_Customer]])/365</f>
        <v>7.602739726027397</v>
      </c>
      <c r="P158" s="15">
        <v>44232</v>
      </c>
      <c r="Q158">
        <v>67</v>
      </c>
      <c r="R158" s="4">
        <v>889</v>
      </c>
      <c r="S158" s="4">
        <v>55</v>
      </c>
      <c r="T158" s="4">
        <v>685</v>
      </c>
      <c r="U158" s="4">
        <v>168</v>
      </c>
      <c r="V158" s="4">
        <v>92</v>
      </c>
      <c r="W158" s="4">
        <v>129</v>
      </c>
      <c r="X158">
        <v>1</v>
      </c>
      <c r="Y158">
        <v>3</v>
      </c>
      <c r="Z158" t="str">
        <f t="shared" si="11"/>
        <v>Medium</v>
      </c>
      <c r="AA158" s="14">
        <f t="shared" ca="1" si="12"/>
        <v>2.7555666003546468</v>
      </c>
      <c r="AB158">
        <v>2</v>
      </c>
      <c r="AC158">
        <v>13</v>
      </c>
      <c r="AD158" s="14">
        <f t="shared" ca="1" si="13"/>
        <v>12.796983257949467</v>
      </c>
      <c r="AE158">
        <v>1</v>
      </c>
      <c r="AF158">
        <v>0</v>
      </c>
      <c r="AG158">
        <v>0</v>
      </c>
      <c r="AH158">
        <v>0</v>
      </c>
      <c r="AI158">
        <v>0</v>
      </c>
      <c r="AJ158">
        <v>0</v>
      </c>
      <c r="AK158">
        <v>0</v>
      </c>
      <c r="AL158">
        <v>0</v>
      </c>
      <c r="AM158" t="s">
        <v>47</v>
      </c>
    </row>
    <row r="159" spans="1:39" hidden="1" x14ac:dyDescent="0.3">
      <c r="A159">
        <v>202</v>
      </c>
      <c r="B159">
        <v>1948</v>
      </c>
      <c r="C159" s="14">
        <f>2021-Table1[[#This Row],[Year_Birth]]</f>
        <v>73</v>
      </c>
      <c r="D159" t="s">
        <v>39</v>
      </c>
      <c r="E159" s="14" t="str" cm="1">
        <f t="array" ref="E159">_xlfn.SWITCH(Table1[[#This Row],[Education]],"Graduation","Bachelor’s","Basic","High School","2n Cycle","Master’s","Master","Master’s","PhD","PhD","Other")</f>
        <v>PhD</v>
      </c>
      <c r="F159" t="s">
        <v>54</v>
      </c>
      <c r="G159" s="14" t="s">
        <v>54</v>
      </c>
      <c r="H159" s="14" t="str" cm="1">
        <f t="array" ref="H159">_xlfn.SWITCH(Table1[[#This Row],[Marital_Status_mod]],"Together","Couple","Married","Couple","Divorced","Single","Single","Single","Widow","Single","Other")</f>
        <v>Single</v>
      </c>
      <c r="I159" s="4">
        <v>82032</v>
      </c>
      <c r="J159" s="41" t="str">
        <f t="shared" si="10"/>
        <v>$80 - $90K</v>
      </c>
      <c r="K159">
        <v>0</v>
      </c>
      <c r="L159">
        <v>0</v>
      </c>
      <c r="M159">
        <f>Table1[[#This Row],[Teenhome]]+Table1[[#This Row],[Kidhome]]</f>
        <v>0</v>
      </c>
      <c r="N159" s="1">
        <v>41734</v>
      </c>
      <c r="O159" s="16">
        <f>(Table1[[#This Row],[DataSetDate]]-Table1[[#This Row],[Dt_Customer]])/365</f>
        <v>6.8438356164383558</v>
      </c>
      <c r="P159" s="15">
        <v>44232</v>
      </c>
      <c r="Q159">
        <v>54</v>
      </c>
      <c r="R159" s="4">
        <v>332</v>
      </c>
      <c r="S159" s="4">
        <v>194</v>
      </c>
      <c r="T159" s="4">
        <v>377</v>
      </c>
      <c r="U159" s="4">
        <v>149</v>
      </c>
      <c r="V159" s="4">
        <v>125</v>
      </c>
      <c r="W159" s="4">
        <v>57</v>
      </c>
      <c r="X159">
        <v>0</v>
      </c>
      <c r="Y159">
        <v>4</v>
      </c>
      <c r="Z159" t="str">
        <f t="shared" si="11"/>
        <v>Medium</v>
      </c>
      <c r="AA159" s="14">
        <f t="shared" ca="1" si="12"/>
        <v>3.6278204337532021</v>
      </c>
      <c r="AB159">
        <v>6</v>
      </c>
      <c r="AC159">
        <v>7</v>
      </c>
      <c r="AD159" s="14">
        <f t="shared" ca="1" si="13"/>
        <v>6.7935050100806329</v>
      </c>
      <c r="AE159">
        <v>1</v>
      </c>
      <c r="AF159">
        <v>0</v>
      </c>
      <c r="AG159">
        <v>0</v>
      </c>
      <c r="AH159">
        <v>0</v>
      </c>
      <c r="AI159">
        <v>0</v>
      </c>
      <c r="AJ159">
        <v>0</v>
      </c>
      <c r="AK159">
        <v>0</v>
      </c>
      <c r="AL159">
        <v>0</v>
      </c>
      <c r="AM159" t="s">
        <v>45</v>
      </c>
    </row>
    <row r="160" spans="1:39" hidden="1" x14ac:dyDescent="0.3">
      <c r="A160">
        <v>9589</v>
      </c>
      <c r="B160">
        <v>1948</v>
      </c>
      <c r="C160" s="14">
        <f>2021-Table1[[#This Row],[Year_Birth]]</f>
        <v>73</v>
      </c>
      <c r="D160" t="s">
        <v>39</v>
      </c>
      <c r="E160" s="14" t="str" cm="1">
        <f t="array" ref="E160">_xlfn.SWITCH(Table1[[#This Row],[Education]],"Graduation","Bachelor’s","Basic","High School","2n Cycle","Master’s","Master","Master’s","PhD","PhD","Other")</f>
        <v>PhD</v>
      </c>
      <c r="F160" t="s">
        <v>54</v>
      </c>
      <c r="G160" s="14" t="s">
        <v>54</v>
      </c>
      <c r="H160" s="14" t="str" cm="1">
        <f t="array" ref="H160">_xlfn.SWITCH(Table1[[#This Row],[Marital_Status_mod]],"Together","Couple","Married","Couple","Divorced","Single","Single","Single","Widow","Single","Other")</f>
        <v>Single</v>
      </c>
      <c r="I160" s="4">
        <v>82032</v>
      </c>
      <c r="J160" s="41" t="str">
        <f t="shared" si="10"/>
        <v>$80 - $90K</v>
      </c>
      <c r="K160">
        <v>0</v>
      </c>
      <c r="L160">
        <v>0</v>
      </c>
      <c r="M160">
        <f>Table1[[#This Row],[Teenhome]]+Table1[[#This Row],[Kidhome]]</f>
        <v>0</v>
      </c>
      <c r="N160" s="1">
        <v>41734</v>
      </c>
      <c r="O160" s="16">
        <f>(Table1[[#This Row],[DataSetDate]]-Table1[[#This Row],[Dt_Customer]])/365</f>
        <v>6.8438356164383558</v>
      </c>
      <c r="P160" s="15">
        <v>44232</v>
      </c>
      <c r="Q160">
        <v>54</v>
      </c>
      <c r="R160" s="4">
        <v>332</v>
      </c>
      <c r="S160" s="4">
        <v>194</v>
      </c>
      <c r="T160" s="4">
        <v>377</v>
      </c>
      <c r="U160" s="4">
        <v>149</v>
      </c>
      <c r="V160" s="4">
        <v>125</v>
      </c>
      <c r="W160" s="4">
        <v>57</v>
      </c>
      <c r="X160">
        <v>0</v>
      </c>
      <c r="Y160">
        <v>4</v>
      </c>
      <c r="Z160" t="str">
        <f t="shared" si="11"/>
        <v>Medium</v>
      </c>
      <c r="AA160" s="14">
        <f t="shared" ca="1" si="12"/>
        <v>4.1837542287904599</v>
      </c>
      <c r="AB160">
        <v>6</v>
      </c>
      <c r="AC160">
        <v>7</v>
      </c>
      <c r="AD160" s="14">
        <f t="shared" ca="1" si="13"/>
        <v>7.005932466388618</v>
      </c>
      <c r="AE160">
        <v>1</v>
      </c>
      <c r="AF160">
        <v>0</v>
      </c>
      <c r="AG160">
        <v>0</v>
      </c>
      <c r="AH160">
        <v>0</v>
      </c>
      <c r="AI160">
        <v>0</v>
      </c>
      <c r="AJ160">
        <v>0</v>
      </c>
      <c r="AK160">
        <v>0</v>
      </c>
      <c r="AL160">
        <v>0</v>
      </c>
      <c r="AM160" t="s">
        <v>45</v>
      </c>
    </row>
    <row r="161" spans="1:39" hidden="1" x14ac:dyDescent="0.3">
      <c r="A161">
        <v>6810</v>
      </c>
      <c r="B161">
        <v>1983</v>
      </c>
      <c r="C161" s="14">
        <f>2021-Table1[[#This Row],[Year_Birth]]</f>
        <v>38</v>
      </c>
      <c r="D161" t="s">
        <v>46</v>
      </c>
      <c r="E161" s="14" t="str" cm="1">
        <f t="array" ref="E161">_xlfn.SWITCH(Table1[[#This Row],[Education]],"Graduation","Bachelor’s","Basic","High School","2n Cycle","Master’s","Master","Master’s","PhD","PhD","Other")</f>
        <v>Bachelor’s</v>
      </c>
      <c r="F161" t="s">
        <v>49</v>
      </c>
      <c r="G161" s="14" t="s">
        <v>49</v>
      </c>
      <c r="H161" s="14" t="str" cm="1">
        <f t="array" ref="H161">_xlfn.SWITCH(Table1[[#This Row],[Marital_Status_mod]],"Together","Couple","Married","Couple","Divorced","Single","Single","Single","Widow","Single","Other")</f>
        <v>Single</v>
      </c>
      <c r="I161" s="4">
        <v>82025</v>
      </c>
      <c r="J161" s="41" t="str">
        <f t="shared" si="10"/>
        <v>$80 - $90K</v>
      </c>
      <c r="K161">
        <v>0</v>
      </c>
      <c r="L161">
        <v>0</v>
      </c>
      <c r="M161">
        <f>Table1[[#This Row],[Teenhome]]+Table1[[#This Row],[Kidhome]]</f>
        <v>0</v>
      </c>
      <c r="N161" s="1">
        <v>41422</v>
      </c>
      <c r="O161" s="16">
        <f>(Table1[[#This Row],[DataSetDate]]-Table1[[#This Row],[Dt_Customer]])/365</f>
        <v>7.6986301369863011</v>
      </c>
      <c r="P161" s="15">
        <v>44232</v>
      </c>
      <c r="Q161">
        <v>76</v>
      </c>
      <c r="R161" s="4">
        <v>267</v>
      </c>
      <c r="S161" s="4">
        <v>98</v>
      </c>
      <c r="T161" s="4">
        <v>606</v>
      </c>
      <c r="U161" s="4">
        <v>48</v>
      </c>
      <c r="V161" s="4">
        <v>70</v>
      </c>
      <c r="W161" s="4">
        <v>98</v>
      </c>
      <c r="X161">
        <v>1</v>
      </c>
      <c r="Y161">
        <v>3</v>
      </c>
      <c r="Z161" t="str">
        <f t="shared" si="11"/>
        <v>Medium</v>
      </c>
      <c r="AA161" s="14">
        <f t="shared" ca="1" si="12"/>
        <v>3.3457092810541695</v>
      </c>
      <c r="AB161">
        <v>2</v>
      </c>
      <c r="AC161">
        <v>6</v>
      </c>
      <c r="AD161" s="14">
        <f t="shared" ca="1" si="13"/>
        <v>5.8930666971785035</v>
      </c>
      <c r="AE161">
        <v>1</v>
      </c>
      <c r="AF161">
        <v>0</v>
      </c>
      <c r="AG161">
        <v>0</v>
      </c>
      <c r="AH161">
        <v>0</v>
      </c>
      <c r="AI161">
        <v>0</v>
      </c>
      <c r="AJ161">
        <v>1</v>
      </c>
      <c r="AK161">
        <v>1</v>
      </c>
      <c r="AL161">
        <v>0</v>
      </c>
      <c r="AM161" t="s">
        <v>47</v>
      </c>
    </row>
    <row r="162" spans="1:39" hidden="1" x14ac:dyDescent="0.3">
      <c r="A162">
        <v>10446</v>
      </c>
      <c r="B162">
        <v>1957</v>
      </c>
      <c r="C162" s="14">
        <f>2021-Table1[[#This Row],[Year_Birth]]</f>
        <v>64</v>
      </c>
      <c r="D162" t="s">
        <v>39</v>
      </c>
      <c r="E162" s="14" t="str" cm="1">
        <f t="array" ref="E162">_xlfn.SWITCH(Table1[[#This Row],[Education]],"Graduation","Bachelor’s","Basic","High School","2n Cycle","Master’s","Master","Master’s","PhD","PhD","Other")</f>
        <v>PhD</v>
      </c>
      <c r="F162" t="s">
        <v>42</v>
      </c>
      <c r="G162" s="14" t="s">
        <v>42</v>
      </c>
      <c r="H162" s="14" t="str" cm="1">
        <f t="array" ref="H162">_xlfn.SWITCH(Table1[[#This Row],[Marital_Status_mod]],"Together","Couple","Married","Couple","Divorced","Single","Single","Single","Widow","Single","Other")</f>
        <v>Couple</v>
      </c>
      <c r="I162" s="4">
        <v>82017</v>
      </c>
      <c r="J162" s="41" t="str">
        <f t="shared" si="10"/>
        <v>$80 - $90K</v>
      </c>
      <c r="K162">
        <v>0</v>
      </c>
      <c r="L162">
        <v>0</v>
      </c>
      <c r="M162">
        <f>Table1[[#This Row],[Teenhome]]+Table1[[#This Row],[Kidhome]]</f>
        <v>0</v>
      </c>
      <c r="N162" s="1">
        <v>41220</v>
      </c>
      <c r="O162" s="16">
        <f>(Table1[[#This Row],[DataSetDate]]-Table1[[#This Row],[Dt_Customer]])/365</f>
        <v>8.2520547945205482</v>
      </c>
      <c r="P162" s="15">
        <v>44232</v>
      </c>
      <c r="Q162">
        <v>58</v>
      </c>
      <c r="R162" s="4">
        <v>184</v>
      </c>
      <c r="S162" s="4">
        <v>23</v>
      </c>
      <c r="T162" s="4">
        <v>446</v>
      </c>
      <c r="U162" s="4">
        <v>30</v>
      </c>
      <c r="V162" s="4">
        <v>23</v>
      </c>
      <c r="W162" s="4">
        <v>23</v>
      </c>
      <c r="X162">
        <v>1</v>
      </c>
      <c r="Y162">
        <v>5</v>
      </c>
      <c r="Z162" t="str">
        <f t="shared" si="11"/>
        <v>Medium</v>
      </c>
      <c r="AA162" s="14">
        <f t="shared" ca="1" si="12"/>
        <v>5.1605564574681759</v>
      </c>
      <c r="AB162">
        <v>4</v>
      </c>
      <c r="AC162">
        <v>7</v>
      </c>
      <c r="AD162" s="14">
        <f t="shared" ca="1" si="13"/>
        <v>7.1208883056517216</v>
      </c>
      <c r="AE162">
        <v>2</v>
      </c>
      <c r="AF162">
        <v>1</v>
      </c>
      <c r="AG162">
        <v>0</v>
      </c>
      <c r="AH162">
        <v>0</v>
      </c>
      <c r="AI162">
        <v>1</v>
      </c>
      <c r="AJ162">
        <v>1</v>
      </c>
      <c r="AK162">
        <v>1</v>
      </c>
      <c r="AL162">
        <v>0</v>
      </c>
      <c r="AM162" t="s">
        <v>48</v>
      </c>
    </row>
    <row r="163" spans="1:39" hidden="1" x14ac:dyDescent="0.3">
      <c r="A163">
        <v>8395</v>
      </c>
      <c r="B163">
        <v>1961</v>
      </c>
      <c r="C163" s="14">
        <f>2021-Table1[[#This Row],[Year_Birth]]</f>
        <v>60</v>
      </c>
      <c r="D163" t="s">
        <v>46</v>
      </c>
      <c r="E163" s="14" t="str" cm="1">
        <f t="array" ref="E163">_xlfn.SWITCH(Table1[[#This Row],[Education]],"Graduation","Bachelor’s","Basic","High School","2n Cycle","Master’s","Master","Master’s","PhD","PhD","Other")</f>
        <v>Bachelor’s</v>
      </c>
      <c r="F163" t="s">
        <v>50</v>
      </c>
      <c r="G163" s="14" t="s">
        <v>50</v>
      </c>
      <c r="H163" s="14" t="str" cm="1">
        <f t="array" ref="H163">_xlfn.SWITCH(Table1[[#This Row],[Marital_Status_mod]],"Together","Couple","Married","Couple","Divorced","Single","Single","Single","Widow","Single","Other")</f>
        <v>Single</v>
      </c>
      <c r="I163" s="4">
        <v>82014</v>
      </c>
      <c r="J163" s="41" t="str">
        <f t="shared" si="10"/>
        <v>$80 - $90K</v>
      </c>
      <c r="K163">
        <v>0</v>
      </c>
      <c r="L163">
        <v>0</v>
      </c>
      <c r="M163">
        <f>Table1[[#This Row],[Teenhome]]+Table1[[#This Row],[Kidhome]]</f>
        <v>0</v>
      </c>
      <c r="N163" s="1">
        <v>41141</v>
      </c>
      <c r="O163" s="16">
        <f>(Table1[[#This Row],[DataSetDate]]-Table1[[#This Row],[Dt_Customer]])/365</f>
        <v>8.4684931506849317</v>
      </c>
      <c r="P163" s="15">
        <v>44232</v>
      </c>
      <c r="Q163">
        <v>48</v>
      </c>
      <c r="R163" s="4">
        <v>980</v>
      </c>
      <c r="S163" s="4">
        <v>37</v>
      </c>
      <c r="T163" s="4">
        <v>265</v>
      </c>
      <c r="U163" s="4">
        <v>35</v>
      </c>
      <c r="V163" s="4">
        <v>163</v>
      </c>
      <c r="W163" s="4">
        <v>31</v>
      </c>
      <c r="X163">
        <v>1</v>
      </c>
      <c r="Y163">
        <v>3</v>
      </c>
      <c r="Z163" t="str">
        <f t="shared" si="11"/>
        <v>Medium</v>
      </c>
      <c r="AA163" s="14">
        <f t="shared" ca="1" si="12"/>
        <v>3.1747442721455323</v>
      </c>
      <c r="AB163">
        <v>6</v>
      </c>
      <c r="AC163">
        <v>12</v>
      </c>
      <c r="AD163" s="14">
        <f t="shared" ca="1" si="13"/>
        <v>11.969990991981529</v>
      </c>
      <c r="AE163">
        <v>6</v>
      </c>
      <c r="AF163">
        <v>0</v>
      </c>
      <c r="AG163">
        <v>0</v>
      </c>
      <c r="AH163">
        <v>0</v>
      </c>
      <c r="AI163">
        <v>0</v>
      </c>
      <c r="AJ163">
        <v>0</v>
      </c>
      <c r="AK163">
        <v>1</v>
      </c>
      <c r="AL163">
        <v>0</v>
      </c>
      <c r="AM163" t="s">
        <v>47</v>
      </c>
    </row>
    <row r="164" spans="1:39" hidden="1" x14ac:dyDescent="0.3">
      <c r="A164">
        <v>5341</v>
      </c>
      <c r="B164">
        <v>1962</v>
      </c>
      <c r="C164" s="14">
        <f>2021-Table1[[#This Row],[Year_Birth]]</f>
        <v>59</v>
      </c>
      <c r="D164" t="s">
        <v>51</v>
      </c>
      <c r="E164" s="14" t="str" cm="1">
        <f t="array" ref="E164">_xlfn.SWITCH(Table1[[#This Row],[Education]],"Graduation","Bachelor’s","Basic","High School","2n Cycle","Master’s","Master","Master’s","PhD","PhD","Other")</f>
        <v>Master’s</v>
      </c>
      <c r="F164" t="s">
        <v>49</v>
      </c>
      <c r="G164" s="14" t="s">
        <v>49</v>
      </c>
      <c r="H164" s="14" t="str" cm="1">
        <f t="array" ref="H164">_xlfn.SWITCH(Table1[[#This Row],[Marital_Status_mod]],"Together","Couple","Married","Couple","Divorced","Single","Single","Single","Widow","Single","Other")</f>
        <v>Single</v>
      </c>
      <c r="I164" s="4">
        <v>81975</v>
      </c>
      <c r="J164" s="41" t="str">
        <f t="shared" si="10"/>
        <v>$80 - $90K</v>
      </c>
      <c r="K164">
        <v>0</v>
      </c>
      <c r="L164">
        <v>1</v>
      </c>
      <c r="M164">
        <f>Table1[[#This Row],[Teenhome]]+Table1[[#This Row],[Kidhome]]</f>
        <v>1</v>
      </c>
      <c r="N164" s="1">
        <v>41279</v>
      </c>
      <c r="O164" s="16">
        <f>(Table1[[#This Row],[DataSetDate]]-Table1[[#This Row],[Dt_Customer]])/365</f>
        <v>8.0904109589041102</v>
      </c>
      <c r="P164" s="15">
        <v>44232</v>
      </c>
      <c r="Q164">
        <v>2</v>
      </c>
      <c r="R164" s="4">
        <v>983</v>
      </c>
      <c r="S164" s="4">
        <v>76</v>
      </c>
      <c r="T164" s="4">
        <v>184</v>
      </c>
      <c r="U164" s="4">
        <v>180</v>
      </c>
      <c r="V164" s="4">
        <v>138</v>
      </c>
      <c r="W164" s="4">
        <v>27</v>
      </c>
      <c r="X164">
        <v>1</v>
      </c>
      <c r="Y164">
        <v>6</v>
      </c>
      <c r="Z164" t="str">
        <f t="shared" si="11"/>
        <v>Medium</v>
      </c>
      <c r="AA164" s="14">
        <f t="shared" ca="1" si="12"/>
        <v>5.7041810698365607</v>
      </c>
      <c r="AB164">
        <v>3</v>
      </c>
      <c r="AC164">
        <v>4</v>
      </c>
      <c r="AD164" s="14">
        <f t="shared" ca="1" si="13"/>
        <v>3.7376819699366872</v>
      </c>
      <c r="AE164">
        <v>7</v>
      </c>
      <c r="AF164">
        <v>0</v>
      </c>
      <c r="AG164">
        <v>0</v>
      </c>
      <c r="AH164">
        <v>0</v>
      </c>
      <c r="AI164">
        <v>0</v>
      </c>
      <c r="AJ164">
        <v>1</v>
      </c>
      <c r="AK164">
        <v>0</v>
      </c>
      <c r="AL164">
        <v>0</v>
      </c>
      <c r="AM164" t="s">
        <v>47</v>
      </c>
    </row>
    <row r="165" spans="1:39" hidden="1" x14ac:dyDescent="0.3">
      <c r="A165">
        <v>1103</v>
      </c>
      <c r="B165">
        <v>1976</v>
      </c>
      <c r="C165" s="14">
        <f>2021-Table1[[#This Row],[Year_Birth]]</f>
        <v>45</v>
      </c>
      <c r="D165" t="s">
        <v>44</v>
      </c>
      <c r="E165" s="14" t="str" cm="1">
        <f t="array" ref="E165">_xlfn.SWITCH(Table1[[#This Row],[Education]],"Graduation","Bachelor’s","Basic","High School","2n Cycle","Master’s","Master","Master’s","PhD","PhD","Other")</f>
        <v>Master’s</v>
      </c>
      <c r="F165" t="s">
        <v>42</v>
      </c>
      <c r="G165" s="14" t="s">
        <v>42</v>
      </c>
      <c r="H165" s="14" t="str" cm="1">
        <f t="array" ref="H165">_xlfn.SWITCH(Table1[[#This Row],[Marital_Status_mod]],"Together","Couple","Married","Couple","Divorced","Single","Single","Single","Widow","Single","Other")</f>
        <v>Couple</v>
      </c>
      <c r="I165" s="4">
        <v>81929</v>
      </c>
      <c r="J165" s="41" t="str">
        <f t="shared" si="10"/>
        <v>$80 - $90K</v>
      </c>
      <c r="K165">
        <v>1</v>
      </c>
      <c r="L165">
        <v>0</v>
      </c>
      <c r="M165">
        <f>Table1[[#This Row],[Teenhome]]+Table1[[#This Row],[Kidhome]]</f>
        <v>1</v>
      </c>
      <c r="N165" s="1">
        <v>41181</v>
      </c>
      <c r="O165" s="16">
        <f>(Table1[[#This Row],[DataSetDate]]-Table1[[#This Row],[Dt_Customer]])/365</f>
        <v>8.3589041095890408</v>
      </c>
      <c r="P165" s="15">
        <v>44232</v>
      </c>
      <c r="Q165">
        <v>60</v>
      </c>
      <c r="R165" s="4">
        <v>1486</v>
      </c>
      <c r="S165" s="4">
        <v>55</v>
      </c>
      <c r="T165" s="4">
        <v>278</v>
      </c>
      <c r="U165" s="4">
        <v>49</v>
      </c>
      <c r="V165" s="4">
        <v>0</v>
      </c>
      <c r="W165" s="4">
        <v>185</v>
      </c>
      <c r="X165">
        <v>2</v>
      </c>
      <c r="Y165">
        <v>4</v>
      </c>
      <c r="Z165" t="str">
        <f t="shared" si="11"/>
        <v>Medium</v>
      </c>
      <c r="AA165" s="14">
        <f t="shared" ca="1" si="12"/>
        <v>3.8424168040343618</v>
      </c>
      <c r="AB165">
        <v>4</v>
      </c>
      <c r="AC165">
        <v>10</v>
      </c>
      <c r="AD165" s="14">
        <f t="shared" ca="1" si="13"/>
        <v>10.052443004018063</v>
      </c>
      <c r="AE165">
        <v>6</v>
      </c>
      <c r="AF165">
        <v>0</v>
      </c>
      <c r="AG165">
        <v>0</v>
      </c>
      <c r="AH165">
        <v>1</v>
      </c>
      <c r="AI165">
        <v>0</v>
      </c>
      <c r="AJ165">
        <v>1</v>
      </c>
      <c r="AK165">
        <v>1</v>
      </c>
      <c r="AL165">
        <v>0</v>
      </c>
      <c r="AM165" t="s">
        <v>53</v>
      </c>
    </row>
    <row r="166" spans="1:39" hidden="1" x14ac:dyDescent="0.3">
      <c r="A166">
        <v>1650</v>
      </c>
      <c r="B166">
        <v>1960</v>
      </c>
      <c r="C166" s="14">
        <f>2021-Table1[[#This Row],[Year_Birth]]</f>
        <v>61</v>
      </c>
      <c r="D166" t="s">
        <v>44</v>
      </c>
      <c r="E166" s="14" t="str" cm="1">
        <f t="array" ref="E166">_xlfn.SWITCH(Table1[[#This Row],[Education]],"Graduation","Bachelor’s","Basic","High School","2n Cycle","Master’s","Master","Master’s","PhD","PhD","Other")</f>
        <v>Master’s</v>
      </c>
      <c r="F166" t="s">
        <v>42</v>
      </c>
      <c r="G166" s="14" t="s">
        <v>42</v>
      </c>
      <c r="H166" s="14" t="str" cm="1">
        <f t="array" ref="H166">_xlfn.SWITCH(Table1[[#This Row],[Marital_Status_mod]],"Together","Couple","Married","Couple","Divorced","Single","Single","Single","Widow","Single","Other")</f>
        <v>Couple</v>
      </c>
      <c r="I166" s="4">
        <v>81843</v>
      </c>
      <c r="J166" s="41" t="str">
        <f t="shared" si="10"/>
        <v>$80 - $90K</v>
      </c>
      <c r="K166">
        <v>0</v>
      </c>
      <c r="L166">
        <v>0</v>
      </c>
      <c r="M166">
        <f>Table1[[#This Row],[Teenhome]]+Table1[[#This Row],[Kidhome]]</f>
        <v>0</v>
      </c>
      <c r="N166" s="1">
        <v>41386</v>
      </c>
      <c r="O166" s="16">
        <f>(Table1[[#This Row],[DataSetDate]]-Table1[[#This Row],[Dt_Customer]])/365</f>
        <v>7.7972602739726025</v>
      </c>
      <c r="P166" s="15">
        <v>44232</v>
      </c>
      <c r="Q166">
        <v>13</v>
      </c>
      <c r="R166" s="4">
        <v>779</v>
      </c>
      <c r="S166" s="4">
        <v>86</v>
      </c>
      <c r="T166" s="4">
        <v>537</v>
      </c>
      <c r="U166" s="4">
        <v>34</v>
      </c>
      <c r="V166" s="4">
        <v>69</v>
      </c>
      <c r="W166" s="4">
        <v>138</v>
      </c>
      <c r="X166">
        <v>1</v>
      </c>
      <c r="Y166">
        <v>5</v>
      </c>
      <c r="Z166" t="str">
        <f t="shared" si="11"/>
        <v>Medium</v>
      </c>
      <c r="AA166" s="14">
        <f t="shared" ca="1" si="12"/>
        <v>4.8768793242738644</v>
      </c>
      <c r="AB166">
        <v>9</v>
      </c>
      <c r="AC166">
        <v>12</v>
      </c>
      <c r="AD166" s="14">
        <f t="shared" ca="1" si="13"/>
        <v>11.652944177369911</v>
      </c>
      <c r="AE166">
        <v>3</v>
      </c>
      <c r="AF166">
        <v>0</v>
      </c>
      <c r="AG166">
        <v>0</v>
      </c>
      <c r="AH166">
        <v>0</v>
      </c>
      <c r="AI166">
        <v>0</v>
      </c>
      <c r="AJ166">
        <v>0</v>
      </c>
      <c r="AK166">
        <v>0</v>
      </c>
      <c r="AL166">
        <v>0</v>
      </c>
      <c r="AM166" t="s">
        <v>41</v>
      </c>
    </row>
    <row r="167" spans="1:39" hidden="1" x14ac:dyDescent="0.3">
      <c r="A167">
        <v>9292</v>
      </c>
      <c r="B167">
        <v>1952</v>
      </c>
      <c r="C167" s="14">
        <f>2021-Table1[[#This Row],[Year_Birth]]</f>
        <v>69</v>
      </c>
      <c r="D167" t="s">
        <v>46</v>
      </c>
      <c r="E167" s="14" t="str" cm="1">
        <f t="array" ref="E167">_xlfn.SWITCH(Table1[[#This Row],[Education]],"Graduation","Bachelor’s","Basic","High School","2n Cycle","Master’s","Master","Master’s","PhD","PhD","Other")</f>
        <v>Bachelor’s</v>
      </c>
      <c r="F167" t="s">
        <v>42</v>
      </c>
      <c r="G167" s="14" t="s">
        <v>42</v>
      </c>
      <c r="H167" s="14" t="str" cm="1">
        <f t="array" ref="H167">_xlfn.SWITCH(Table1[[#This Row],[Marital_Status_mod]],"Together","Couple","Married","Couple","Divorced","Single","Single","Single","Widow","Single","Other")</f>
        <v>Couple</v>
      </c>
      <c r="I167" s="4">
        <v>81795</v>
      </c>
      <c r="J167" s="41" t="str">
        <f t="shared" si="10"/>
        <v>$80 - $90K</v>
      </c>
      <c r="K167">
        <v>0</v>
      </c>
      <c r="L167">
        <v>0</v>
      </c>
      <c r="M167">
        <f>Table1[[#This Row],[Teenhome]]+Table1[[#This Row],[Kidhome]]</f>
        <v>0</v>
      </c>
      <c r="N167" s="1">
        <v>41208</v>
      </c>
      <c r="O167" s="16">
        <f>(Table1[[#This Row],[DataSetDate]]-Table1[[#This Row],[Dt_Customer]])/365</f>
        <v>8.2849315068493148</v>
      </c>
      <c r="P167" s="15">
        <v>44232</v>
      </c>
      <c r="Q167">
        <v>74</v>
      </c>
      <c r="R167" s="4">
        <v>324</v>
      </c>
      <c r="S167" s="4">
        <v>132</v>
      </c>
      <c r="T167" s="4">
        <v>693</v>
      </c>
      <c r="U167" s="4">
        <v>27</v>
      </c>
      <c r="V167" s="4">
        <v>118</v>
      </c>
      <c r="W167" s="4">
        <v>88</v>
      </c>
      <c r="X167">
        <v>1</v>
      </c>
      <c r="Y167">
        <v>4</v>
      </c>
      <c r="Z167" t="str">
        <f t="shared" si="11"/>
        <v>Medium</v>
      </c>
      <c r="AA167" s="14">
        <f t="shared" ca="1" si="12"/>
        <v>3.8860876800667978</v>
      </c>
      <c r="AB167">
        <v>11</v>
      </c>
      <c r="AC167">
        <v>7</v>
      </c>
      <c r="AD167" s="14">
        <f t="shared" ca="1" si="13"/>
        <v>7.2257588762113407</v>
      </c>
      <c r="AE167">
        <v>2</v>
      </c>
      <c r="AF167">
        <v>0</v>
      </c>
      <c r="AG167">
        <v>0</v>
      </c>
      <c r="AH167">
        <v>0</v>
      </c>
      <c r="AI167">
        <v>0</v>
      </c>
      <c r="AJ167">
        <v>0</v>
      </c>
      <c r="AK167">
        <v>0</v>
      </c>
      <c r="AL167">
        <v>0</v>
      </c>
      <c r="AM167" t="s">
        <v>41</v>
      </c>
    </row>
    <row r="168" spans="1:39" hidden="1" x14ac:dyDescent="0.3">
      <c r="A168">
        <v>3179</v>
      </c>
      <c r="B168">
        <v>1980</v>
      </c>
      <c r="C168" s="14">
        <f>2021-Table1[[#This Row],[Year_Birth]]</f>
        <v>41</v>
      </c>
      <c r="D168" t="s">
        <v>46</v>
      </c>
      <c r="E168" s="14" t="str" cm="1">
        <f t="array" ref="E168">_xlfn.SWITCH(Table1[[#This Row],[Education]],"Graduation","Bachelor’s","Basic","High School","2n Cycle","Master’s","Master","Master’s","PhD","PhD","Other")</f>
        <v>Bachelor’s</v>
      </c>
      <c r="F168" t="s">
        <v>50</v>
      </c>
      <c r="G168" s="14" t="s">
        <v>50</v>
      </c>
      <c r="H168" s="14" t="str" cm="1">
        <f t="array" ref="H168">_xlfn.SWITCH(Table1[[#This Row],[Marital_Status_mod]],"Together","Couple","Married","Couple","Divorced","Single","Single","Single","Widow","Single","Other")</f>
        <v>Single</v>
      </c>
      <c r="I168" s="4">
        <v>81741</v>
      </c>
      <c r="J168" s="41" t="str">
        <f t="shared" si="10"/>
        <v>$80 - $90K</v>
      </c>
      <c r="K168">
        <v>0</v>
      </c>
      <c r="L168">
        <v>0</v>
      </c>
      <c r="M168">
        <f>Table1[[#This Row],[Teenhome]]+Table1[[#This Row],[Kidhome]]</f>
        <v>0</v>
      </c>
      <c r="N168" s="1">
        <v>41441</v>
      </c>
      <c r="O168" s="16">
        <f>(Table1[[#This Row],[DataSetDate]]-Table1[[#This Row],[Dt_Customer]])/365</f>
        <v>7.646575342465753</v>
      </c>
      <c r="P168" s="15">
        <v>44232</v>
      </c>
      <c r="Q168">
        <v>75</v>
      </c>
      <c r="R168" s="4">
        <v>249</v>
      </c>
      <c r="S168" s="4">
        <v>153</v>
      </c>
      <c r="T168" s="4">
        <v>940</v>
      </c>
      <c r="U168" s="4">
        <v>58</v>
      </c>
      <c r="V168" s="4">
        <v>134</v>
      </c>
      <c r="W168" s="4">
        <v>38</v>
      </c>
      <c r="X168">
        <v>0</v>
      </c>
      <c r="Y168">
        <v>6</v>
      </c>
      <c r="Z168" t="str">
        <f t="shared" si="11"/>
        <v>Medium</v>
      </c>
      <c r="AA168" s="14">
        <f t="shared" ca="1" si="12"/>
        <v>5.6654481850715541</v>
      </c>
      <c r="AB168">
        <v>6</v>
      </c>
      <c r="AC168">
        <v>7</v>
      </c>
      <c r="AD168" s="14">
        <f t="shared" ca="1" si="13"/>
        <v>7.2754756274223835</v>
      </c>
      <c r="AE168">
        <v>2</v>
      </c>
      <c r="AF168">
        <v>0</v>
      </c>
      <c r="AG168">
        <v>0</v>
      </c>
      <c r="AH168">
        <v>0</v>
      </c>
      <c r="AI168">
        <v>0</v>
      </c>
      <c r="AJ168">
        <v>0</v>
      </c>
      <c r="AK168">
        <v>0</v>
      </c>
      <c r="AL168">
        <v>0</v>
      </c>
      <c r="AM168" t="s">
        <v>41</v>
      </c>
    </row>
    <row r="169" spans="1:39" hidden="1" x14ac:dyDescent="0.3">
      <c r="A169">
        <v>5687</v>
      </c>
      <c r="B169">
        <v>1980</v>
      </c>
      <c r="C169" s="14">
        <f>2021-Table1[[#This Row],[Year_Birth]]</f>
        <v>41</v>
      </c>
      <c r="D169" t="s">
        <v>46</v>
      </c>
      <c r="E169" s="14" t="str" cm="1">
        <f t="array" ref="E169">_xlfn.SWITCH(Table1[[#This Row],[Education]],"Graduation","Bachelor’s","Basic","High School","2n Cycle","Master’s","Master","Master’s","PhD","PhD","Other")</f>
        <v>Bachelor’s</v>
      </c>
      <c r="F169" t="s">
        <v>49</v>
      </c>
      <c r="G169" s="14" t="s">
        <v>49</v>
      </c>
      <c r="H169" s="14" t="str" cm="1">
        <f t="array" ref="H169">_xlfn.SWITCH(Table1[[#This Row],[Marital_Status_mod]],"Together","Couple","Married","Couple","Divorced","Single","Single","Single","Widow","Single","Other")</f>
        <v>Single</v>
      </c>
      <c r="I169" s="4">
        <v>81702</v>
      </c>
      <c r="J169" s="41" t="str">
        <f t="shared" si="10"/>
        <v>$80 - $90K</v>
      </c>
      <c r="K169">
        <v>0</v>
      </c>
      <c r="L169">
        <v>0</v>
      </c>
      <c r="M169">
        <f>Table1[[#This Row],[Teenhome]]+Table1[[#This Row],[Kidhome]]</f>
        <v>0</v>
      </c>
      <c r="N169" s="1">
        <v>41175</v>
      </c>
      <c r="O169" s="16">
        <f>(Table1[[#This Row],[DataSetDate]]-Table1[[#This Row],[Dt_Customer]])/365</f>
        <v>8.375342465753425</v>
      </c>
      <c r="P169" s="15">
        <v>44232</v>
      </c>
      <c r="Q169">
        <v>98</v>
      </c>
      <c r="R169" s="4">
        <v>563</v>
      </c>
      <c r="S169" s="4">
        <v>50</v>
      </c>
      <c r="T169" s="4">
        <v>774</v>
      </c>
      <c r="U169" s="4">
        <v>28</v>
      </c>
      <c r="V169" s="4">
        <v>31</v>
      </c>
      <c r="W169" s="4">
        <v>187</v>
      </c>
      <c r="X169">
        <v>1</v>
      </c>
      <c r="Y169">
        <v>7</v>
      </c>
      <c r="Z169" t="str">
        <f t="shared" si="11"/>
        <v>High</v>
      </c>
      <c r="AA169" s="14">
        <f t="shared" ca="1" si="12"/>
        <v>7.1041057880413279</v>
      </c>
      <c r="AB169">
        <v>7</v>
      </c>
      <c r="AC169">
        <v>12</v>
      </c>
      <c r="AD169" s="14">
        <f t="shared" ca="1" si="13"/>
        <v>11.866496630960189</v>
      </c>
      <c r="AE169">
        <v>3</v>
      </c>
      <c r="AF169">
        <v>0</v>
      </c>
      <c r="AG169">
        <v>0</v>
      </c>
      <c r="AH169">
        <v>0</v>
      </c>
      <c r="AI169">
        <v>0</v>
      </c>
      <c r="AJ169">
        <v>0</v>
      </c>
      <c r="AK169">
        <v>0</v>
      </c>
      <c r="AL169">
        <v>0</v>
      </c>
      <c r="AM169" t="s">
        <v>48</v>
      </c>
    </row>
    <row r="170" spans="1:39" hidden="1" x14ac:dyDescent="0.3">
      <c r="A170">
        <v>1524</v>
      </c>
      <c r="B170">
        <v>1983</v>
      </c>
      <c r="C170" s="14">
        <f>2021-Table1[[#This Row],[Year_Birth]]</f>
        <v>38</v>
      </c>
      <c r="D170" t="s">
        <v>51</v>
      </c>
      <c r="E170" s="14" t="str" cm="1">
        <f t="array" ref="E170">_xlfn.SWITCH(Table1[[#This Row],[Education]],"Graduation","Bachelor’s","Basic","High School","2n Cycle","Master’s","Master","Master’s","PhD","PhD","Other")</f>
        <v>Master’s</v>
      </c>
      <c r="F170" t="s">
        <v>50</v>
      </c>
      <c r="G170" s="14" t="s">
        <v>50</v>
      </c>
      <c r="H170" s="14" t="str" cm="1">
        <f t="array" ref="H170">_xlfn.SWITCH(Table1[[#This Row],[Marital_Status_mod]],"Together","Couple","Married","Couple","Divorced","Single","Single","Single","Widow","Single","Other")</f>
        <v>Single</v>
      </c>
      <c r="I170" s="4">
        <v>81698</v>
      </c>
      <c r="J170" s="41" t="str">
        <f t="shared" si="10"/>
        <v>$80 - $90K</v>
      </c>
      <c r="K170">
        <v>0</v>
      </c>
      <c r="L170">
        <v>0</v>
      </c>
      <c r="M170">
        <f>Table1[[#This Row],[Teenhome]]+Table1[[#This Row],[Kidhome]]</f>
        <v>0</v>
      </c>
      <c r="N170" s="1">
        <v>41334</v>
      </c>
      <c r="O170" s="16">
        <f>(Table1[[#This Row],[DataSetDate]]-Table1[[#This Row],[Dt_Customer]])/365</f>
        <v>7.9397260273972599</v>
      </c>
      <c r="P170" s="15">
        <v>44232</v>
      </c>
      <c r="Q170">
        <v>1</v>
      </c>
      <c r="R170" s="4">
        <v>709</v>
      </c>
      <c r="S170" s="4">
        <v>45</v>
      </c>
      <c r="T170" s="4">
        <v>115</v>
      </c>
      <c r="U170" s="4">
        <v>30</v>
      </c>
      <c r="V170" s="4">
        <v>160</v>
      </c>
      <c r="W170" s="4">
        <v>45</v>
      </c>
      <c r="X170">
        <v>1</v>
      </c>
      <c r="Y170">
        <v>8</v>
      </c>
      <c r="Z170" t="str">
        <f t="shared" si="11"/>
        <v>High</v>
      </c>
      <c r="AA170" s="14">
        <f t="shared" ca="1" si="12"/>
        <v>7.7476596216600209</v>
      </c>
      <c r="AB170">
        <v>2</v>
      </c>
      <c r="AC170">
        <v>5</v>
      </c>
      <c r="AD170" s="14">
        <f t="shared" ca="1" si="13"/>
        <v>5.2377357731568335</v>
      </c>
      <c r="AE170">
        <v>5</v>
      </c>
      <c r="AF170">
        <v>1</v>
      </c>
      <c r="AG170">
        <v>0</v>
      </c>
      <c r="AH170">
        <v>0</v>
      </c>
      <c r="AI170">
        <v>0</v>
      </c>
      <c r="AJ170">
        <v>0</v>
      </c>
      <c r="AK170">
        <v>1</v>
      </c>
      <c r="AL170">
        <v>0</v>
      </c>
      <c r="AM170" t="s">
        <v>41</v>
      </c>
    </row>
    <row r="171" spans="1:39" hidden="1" x14ac:dyDescent="0.3">
      <c r="A171">
        <v>9504</v>
      </c>
      <c r="B171">
        <v>1949</v>
      </c>
      <c r="C171" s="14">
        <f>2021-Table1[[#This Row],[Year_Birth]]</f>
        <v>72</v>
      </c>
      <c r="D171" t="s">
        <v>44</v>
      </c>
      <c r="E171" s="14" t="str" cm="1">
        <f t="array" ref="E171">_xlfn.SWITCH(Table1[[#This Row],[Education]],"Graduation","Bachelor’s","Basic","High School","2n Cycle","Master’s","Master","Master’s","PhD","PhD","Other")</f>
        <v>Master’s</v>
      </c>
      <c r="F171" t="s">
        <v>42</v>
      </c>
      <c r="G171" s="14" t="s">
        <v>42</v>
      </c>
      <c r="H171" s="14" t="str" cm="1">
        <f t="array" ref="H171">_xlfn.SWITCH(Table1[[#This Row],[Marital_Status_mod]],"Together","Couple","Married","Couple","Divorced","Single","Single","Single","Widow","Single","Other")</f>
        <v>Couple</v>
      </c>
      <c r="I171" s="4">
        <v>81698</v>
      </c>
      <c r="J171" s="41" t="str">
        <f t="shared" si="10"/>
        <v>$80 - $90K</v>
      </c>
      <c r="K171">
        <v>0</v>
      </c>
      <c r="L171">
        <v>0</v>
      </c>
      <c r="M171">
        <f>Table1[[#This Row],[Teenhome]]+Table1[[#This Row],[Kidhome]]</f>
        <v>0</v>
      </c>
      <c r="N171" s="1">
        <v>41584</v>
      </c>
      <c r="O171" s="16">
        <f>(Table1[[#This Row],[DataSetDate]]-Table1[[#This Row],[Dt_Customer]])/365</f>
        <v>7.2547945205479456</v>
      </c>
      <c r="P171" s="15">
        <v>44232</v>
      </c>
      <c r="Q171">
        <v>4</v>
      </c>
      <c r="R171" s="4">
        <v>179</v>
      </c>
      <c r="S171" s="4">
        <v>28</v>
      </c>
      <c r="T171" s="4">
        <v>520</v>
      </c>
      <c r="U171" s="4">
        <v>111</v>
      </c>
      <c r="V171" s="4">
        <v>123</v>
      </c>
      <c r="W171" s="4">
        <v>47</v>
      </c>
      <c r="X171">
        <v>1</v>
      </c>
      <c r="Y171">
        <v>3</v>
      </c>
      <c r="Z171" t="str">
        <f t="shared" si="11"/>
        <v>Medium</v>
      </c>
      <c r="AA171" s="14">
        <f t="shared" ca="1" si="12"/>
        <v>3.2593211729979998</v>
      </c>
      <c r="AB171">
        <v>8</v>
      </c>
      <c r="AC171">
        <v>13</v>
      </c>
      <c r="AD171" s="14">
        <f t="shared" ca="1" si="13"/>
        <v>12.823958229586738</v>
      </c>
      <c r="AE171">
        <v>1</v>
      </c>
      <c r="AF171">
        <v>0</v>
      </c>
      <c r="AG171">
        <v>0</v>
      </c>
      <c r="AH171">
        <v>0</v>
      </c>
      <c r="AI171">
        <v>0</v>
      </c>
      <c r="AJ171">
        <v>0</v>
      </c>
      <c r="AK171">
        <v>1</v>
      </c>
      <c r="AL171">
        <v>0</v>
      </c>
      <c r="AM171" t="s">
        <v>41</v>
      </c>
    </row>
    <row r="172" spans="1:39" hidden="1" x14ac:dyDescent="0.3">
      <c r="A172">
        <v>2410</v>
      </c>
      <c r="B172">
        <v>1969</v>
      </c>
      <c r="C172" s="14">
        <f>2021-Table1[[#This Row],[Year_Birth]]</f>
        <v>52</v>
      </c>
      <c r="D172" t="s">
        <v>46</v>
      </c>
      <c r="E172" s="14" t="str" cm="1">
        <f t="array" ref="E172">_xlfn.SWITCH(Table1[[#This Row],[Education]],"Graduation","Bachelor’s","Basic","High School","2n Cycle","Master’s","Master","Master’s","PhD","PhD","Other")</f>
        <v>Bachelor’s</v>
      </c>
      <c r="F172" t="s">
        <v>50</v>
      </c>
      <c r="G172" s="14" t="s">
        <v>50</v>
      </c>
      <c r="H172" s="14" t="str" cm="1">
        <f t="array" ref="H172">_xlfn.SWITCH(Table1[[#This Row],[Marital_Status_mod]],"Together","Couple","Married","Couple","Divorced","Single","Single","Single","Widow","Single","Other")</f>
        <v>Single</v>
      </c>
      <c r="I172" s="4">
        <v>81657</v>
      </c>
      <c r="J172" s="41" t="str">
        <f t="shared" si="10"/>
        <v>$80 - $90K</v>
      </c>
      <c r="K172">
        <v>0</v>
      </c>
      <c r="L172">
        <v>0</v>
      </c>
      <c r="M172">
        <f>Table1[[#This Row],[Teenhome]]+Table1[[#This Row],[Kidhome]]</f>
        <v>0</v>
      </c>
      <c r="N172" s="1">
        <v>41661</v>
      </c>
      <c r="O172" s="16">
        <f>(Table1[[#This Row],[DataSetDate]]-Table1[[#This Row],[Dt_Customer]])/365</f>
        <v>7.043835616438356</v>
      </c>
      <c r="P172" s="15">
        <v>44232</v>
      </c>
      <c r="Q172">
        <v>69</v>
      </c>
      <c r="R172" s="4">
        <v>364</v>
      </c>
      <c r="S172" s="4">
        <v>40</v>
      </c>
      <c r="T172" s="4">
        <v>425</v>
      </c>
      <c r="U172" s="4">
        <v>158</v>
      </c>
      <c r="V172" s="4">
        <v>60</v>
      </c>
      <c r="W172" s="4">
        <v>50</v>
      </c>
      <c r="X172">
        <v>1</v>
      </c>
      <c r="Y172">
        <v>3</v>
      </c>
      <c r="Z172" t="str">
        <f t="shared" si="11"/>
        <v>Medium</v>
      </c>
      <c r="AA172" s="14">
        <f t="shared" ca="1" si="12"/>
        <v>3.252235360100133</v>
      </c>
      <c r="AB172">
        <v>4</v>
      </c>
      <c r="AC172">
        <v>8</v>
      </c>
      <c r="AD172" s="14">
        <f t="shared" ca="1" si="13"/>
        <v>8.127213249254801</v>
      </c>
      <c r="AE172">
        <v>1</v>
      </c>
      <c r="AF172">
        <v>0</v>
      </c>
      <c r="AG172">
        <v>0</v>
      </c>
      <c r="AH172">
        <v>0</v>
      </c>
      <c r="AI172">
        <v>0</v>
      </c>
      <c r="AJ172">
        <v>0</v>
      </c>
      <c r="AK172">
        <v>0</v>
      </c>
      <c r="AL172">
        <v>0</v>
      </c>
      <c r="AM172" t="s">
        <v>41</v>
      </c>
    </row>
    <row r="173" spans="1:39" hidden="1" x14ac:dyDescent="0.3">
      <c r="A173">
        <v>9298</v>
      </c>
      <c r="B173">
        <v>1947</v>
      </c>
      <c r="C173" s="14">
        <f>2021-Table1[[#This Row],[Year_Birth]]</f>
        <v>74</v>
      </c>
      <c r="D173" t="s">
        <v>39</v>
      </c>
      <c r="E173" s="14" t="str" cm="1">
        <f t="array" ref="E173">_xlfn.SWITCH(Table1[[#This Row],[Education]],"Graduation","Bachelor’s","Basic","High School","2n Cycle","Master’s","Master","Master’s","PhD","PhD","Other")</f>
        <v>PhD</v>
      </c>
      <c r="F173" t="s">
        <v>40</v>
      </c>
      <c r="G173" s="14" t="s">
        <v>40</v>
      </c>
      <c r="H173" s="14" t="str" cm="1">
        <f t="array" ref="H173">_xlfn.SWITCH(Table1[[#This Row],[Marital_Status_mod]],"Together","Couple","Married","Couple","Divorced","Single","Single","Single","Widow","Single","Other")</f>
        <v>Couple</v>
      </c>
      <c r="I173" s="4">
        <v>81574</v>
      </c>
      <c r="J173" s="41" t="str">
        <f t="shared" si="10"/>
        <v>$80 - $90K</v>
      </c>
      <c r="K173">
        <v>0</v>
      </c>
      <c r="L173">
        <v>0</v>
      </c>
      <c r="M173">
        <f>Table1[[#This Row],[Teenhome]]+Table1[[#This Row],[Kidhome]]</f>
        <v>0</v>
      </c>
      <c r="N173" s="1">
        <v>41757</v>
      </c>
      <c r="O173" s="16">
        <f>(Table1[[#This Row],[DataSetDate]]-Table1[[#This Row],[Dt_Customer]])/365</f>
        <v>6.7808219178082192</v>
      </c>
      <c r="P173" s="15">
        <v>44232</v>
      </c>
      <c r="Q173">
        <v>89</v>
      </c>
      <c r="R173" s="4">
        <v>1252</v>
      </c>
      <c r="S173" s="4">
        <v>0</v>
      </c>
      <c r="T173" s="4">
        <v>465</v>
      </c>
      <c r="U173" s="4">
        <v>46</v>
      </c>
      <c r="V173" s="4">
        <v>35</v>
      </c>
      <c r="W173" s="4">
        <v>0</v>
      </c>
      <c r="X173">
        <v>1</v>
      </c>
      <c r="Y173">
        <v>4</v>
      </c>
      <c r="Z173" t="str">
        <f t="shared" si="11"/>
        <v>Medium</v>
      </c>
      <c r="AA173" s="14">
        <f t="shared" ca="1" si="12"/>
        <v>4.2385061221962168</v>
      </c>
      <c r="AB173">
        <v>5</v>
      </c>
      <c r="AC173">
        <v>8</v>
      </c>
      <c r="AD173" s="14">
        <f t="shared" ca="1" si="13"/>
        <v>7.8803363954397065</v>
      </c>
      <c r="AE173">
        <v>1</v>
      </c>
      <c r="AF173">
        <v>0</v>
      </c>
      <c r="AG173">
        <v>0</v>
      </c>
      <c r="AH173">
        <v>0</v>
      </c>
      <c r="AI173">
        <v>1</v>
      </c>
      <c r="AJ173">
        <v>1</v>
      </c>
      <c r="AK173">
        <v>0</v>
      </c>
      <c r="AL173">
        <v>0</v>
      </c>
      <c r="AM173" t="s">
        <v>47</v>
      </c>
    </row>
    <row r="174" spans="1:39" hidden="1" x14ac:dyDescent="0.3">
      <c r="A174">
        <v>1544</v>
      </c>
      <c r="B174">
        <v>1967</v>
      </c>
      <c r="C174" s="14">
        <f>2021-Table1[[#This Row],[Year_Birth]]</f>
        <v>54</v>
      </c>
      <c r="D174" t="s">
        <v>44</v>
      </c>
      <c r="E174" s="14" t="str" cm="1">
        <f t="array" ref="E174">_xlfn.SWITCH(Table1[[#This Row],[Education]],"Graduation","Bachelor’s","Basic","High School","2n Cycle","Master’s","Master","Master’s","PhD","PhD","Other")</f>
        <v>Master’s</v>
      </c>
      <c r="F174" t="s">
        <v>49</v>
      </c>
      <c r="G174" s="14" t="s">
        <v>49</v>
      </c>
      <c r="H174" s="14" t="str" cm="1">
        <f t="array" ref="H174">_xlfn.SWITCH(Table1[[#This Row],[Marital_Status_mod]],"Together","Couple","Married","Couple","Divorced","Single","Single","Single","Widow","Single","Other")</f>
        <v>Single</v>
      </c>
      <c r="I174" s="4">
        <v>81380</v>
      </c>
      <c r="J174" s="41" t="str">
        <f t="shared" si="10"/>
        <v>$80 - $90K</v>
      </c>
      <c r="K174">
        <v>0</v>
      </c>
      <c r="L174">
        <v>0</v>
      </c>
      <c r="M174">
        <f>Table1[[#This Row],[Teenhome]]+Table1[[#This Row],[Kidhome]]</f>
        <v>0</v>
      </c>
      <c r="N174" s="1">
        <v>41265</v>
      </c>
      <c r="O174" s="16">
        <f>(Table1[[#This Row],[DataSetDate]]-Table1[[#This Row],[Dt_Customer]])/365</f>
        <v>8.1287671232876715</v>
      </c>
      <c r="P174" s="15">
        <v>44232</v>
      </c>
      <c r="Q174">
        <v>51</v>
      </c>
      <c r="R174" s="4">
        <v>741</v>
      </c>
      <c r="S174" s="4">
        <v>68</v>
      </c>
      <c r="T174" s="4">
        <v>689</v>
      </c>
      <c r="U174" s="4">
        <v>224</v>
      </c>
      <c r="V174" s="4">
        <v>68</v>
      </c>
      <c r="W174" s="4">
        <v>103</v>
      </c>
      <c r="X174">
        <v>1</v>
      </c>
      <c r="Y174">
        <v>4</v>
      </c>
      <c r="Z174" t="str">
        <f t="shared" si="11"/>
        <v>Medium</v>
      </c>
      <c r="AA174" s="14">
        <f t="shared" ca="1" si="12"/>
        <v>4.2504481989571641</v>
      </c>
      <c r="AB174">
        <v>2</v>
      </c>
      <c r="AC174">
        <v>10</v>
      </c>
      <c r="AD174" s="14">
        <f t="shared" ca="1" si="13"/>
        <v>9.7935336529470227</v>
      </c>
      <c r="AE174">
        <v>2</v>
      </c>
      <c r="AF174">
        <v>0</v>
      </c>
      <c r="AG174">
        <v>0</v>
      </c>
      <c r="AH174">
        <v>0</v>
      </c>
      <c r="AI174">
        <v>0</v>
      </c>
      <c r="AJ174">
        <v>0</v>
      </c>
      <c r="AK174">
        <v>0</v>
      </c>
      <c r="AL174">
        <v>0</v>
      </c>
      <c r="AM174" t="s">
        <v>48</v>
      </c>
    </row>
    <row r="175" spans="1:39" hidden="1" x14ac:dyDescent="0.3">
      <c r="A175">
        <v>535</v>
      </c>
      <c r="B175">
        <v>1987</v>
      </c>
      <c r="C175" s="14">
        <f>2021-Table1[[#This Row],[Year_Birth]]</f>
        <v>34</v>
      </c>
      <c r="D175" t="s">
        <v>46</v>
      </c>
      <c r="E175" s="14" t="str" cm="1">
        <f t="array" ref="E175">_xlfn.SWITCH(Table1[[#This Row],[Education]],"Graduation","Bachelor’s","Basic","High School","2n Cycle","Master’s","Master","Master’s","PhD","PhD","Other")</f>
        <v>Bachelor’s</v>
      </c>
      <c r="F175" t="s">
        <v>49</v>
      </c>
      <c r="G175" s="14" t="s">
        <v>49</v>
      </c>
      <c r="H175" s="14" t="str" cm="1">
        <f t="array" ref="H175">_xlfn.SWITCH(Table1[[#This Row],[Marital_Status_mod]],"Together","Couple","Married","Couple","Divorced","Single","Single","Single","Widow","Single","Other")</f>
        <v>Single</v>
      </c>
      <c r="I175" s="4">
        <v>81361</v>
      </c>
      <c r="J175" s="41" t="str">
        <f t="shared" si="10"/>
        <v>$80 - $90K</v>
      </c>
      <c r="K175">
        <v>0</v>
      </c>
      <c r="L175">
        <v>0</v>
      </c>
      <c r="M175">
        <f>Table1[[#This Row],[Teenhome]]+Table1[[#This Row],[Kidhome]]</f>
        <v>0</v>
      </c>
      <c r="N175" s="1">
        <v>41695</v>
      </c>
      <c r="O175" s="16">
        <f>(Table1[[#This Row],[DataSetDate]]-Table1[[#This Row],[Dt_Customer]])/365</f>
        <v>6.9506849315068493</v>
      </c>
      <c r="P175" s="15">
        <v>44232</v>
      </c>
      <c r="Q175">
        <v>18</v>
      </c>
      <c r="R175" s="4">
        <v>163</v>
      </c>
      <c r="S175" s="4">
        <v>23</v>
      </c>
      <c r="T175" s="4">
        <v>424</v>
      </c>
      <c r="U175" s="4">
        <v>27</v>
      </c>
      <c r="V175" s="4">
        <v>65</v>
      </c>
      <c r="W175" s="4">
        <v>76</v>
      </c>
      <c r="X175">
        <v>1</v>
      </c>
      <c r="Y175">
        <v>3</v>
      </c>
      <c r="Z175" t="str">
        <f t="shared" si="11"/>
        <v>Medium</v>
      </c>
      <c r="AA175" s="14">
        <f t="shared" ca="1" si="12"/>
        <v>3.0080086457235438</v>
      </c>
      <c r="AB175">
        <v>10</v>
      </c>
      <c r="AC175">
        <v>13</v>
      </c>
      <c r="AD175" s="14">
        <f t="shared" ca="1" si="13"/>
        <v>13.268115870118516</v>
      </c>
      <c r="AE175">
        <v>1</v>
      </c>
      <c r="AF175">
        <v>0</v>
      </c>
      <c r="AG175">
        <v>0</v>
      </c>
      <c r="AH175">
        <v>0</v>
      </c>
      <c r="AI175">
        <v>0</v>
      </c>
      <c r="AJ175">
        <v>0</v>
      </c>
      <c r="AK175">
        <v>0</v>
      </c>
      <c r="AL175">
        <v>0</v>
      </c>
      <c r="AM175" t="s">
        <v>52</v>
      </c>
    </row>
    <row r="176" spans="1:39" hidden="1" x14ac:dyDescent="0.3">
      <c r="A176">
        <v>4608</v>
      </c>
      <c r="B176">
        <v>1987</v>
      </c>
      <c r="C176" s="14">
        <f>2021-Table1[[#This Row],[Year_Birth]]</f>
        <v>34</v>
      </c>
      <c r="D176" t="s">
        <v>46</v>
      </c>
      <c r="E176" s="14" t="str" cm="1">
        <f t="array" ref="E176">_xlfn.SWITCH(Table1[[#This Row],[Education]],"Graduation","Bachelor’s","Basic","High School","2n Cycle","Master’s","Master","Master’s","PhD","PhD","Other")</f>
        <v>Bachelor’s</v>
      </c>
      <c r="F176" t="s">
        <v>49</v>
      </c>
      <c r="G176" s="14" t="s">
        <v>49</v>
      </c>
      <c r="H176" s="14" t="str" cm="1">
        <f t="array" ref="H176">_xlfn.SWITCH(Table1[[#This Row],[Marital_Status_mod]],"Together","Couple","Married","Couple","Divorced","Single","Single","Single","Widow","Single","Other")</f>
        <v>Single</v>
      </c>
      <c r="I176" s="4">
        <v>81361</v>
      </c>
      <c r="J176" s="41" t="str">
        <f t="shared" si="10"/>
        <v>$80 - $90K</v>
      </c>
      <c r="K176">
        <v>0</v>
      </c>
      <c r="L176">
        <v>0</v>
      </c>
      <c r="M176">
        <f>Table1[[#This Row],[Teenhome]]+Table1[[#This Row],[Kidhome]]</f>
        <v>0</v>
      </c>
      <c r="N176" s="1">
        <v>41695</v>
      </c>
      <c r="O176" s="16">
        <f>(Table1[[#This Row],[DataSetDate]]-Table1[[#This Row],[Dt_Customer]])/365</f>
        <v>6.9506849315068493</v>
      </c>
      <c r="P176" s="15">
        <v>44232</v>
      </c>
      <c r="Q176">
        <v>18</v>
      </c>
      <c r="R176" s="4">
        <v>163</v>
      </c>
      <c r="S176" s="4">
        <v>23</v>
      </c>
      <c r="T176" s="4">
        <v>424</v>
      </c>
      <c r="U176" s="4">
        <v>27</v>
      </c>
      <c r="V176" s="4">
        <v>65</v>
      </c>
      <c r="W176" s="4">
        <v>76</v>
      </c>
      <c r="X176">
        <v>1</v>
      </c>
      <c r="Y176">
        <v>3</v>
      </c>
      <c r="Z176" t="str">
        <f t="shared" si="11"/>
        <v>Medium</v>
      </c>
      <c r="AA176" s="14">
        <f t="shared" ca="1" si="12"/>
        <v>2.9450049712219446</v>
      </c>
      <c r="AB176">
        <v>10</v>
      </c>
      <c r="AC176">
        <v>13</v>
      </c>
      <c r="AD176" s="14">
        <f t="shared" ca="1" si="13"/>
        <v>13.32849636807809</v>
      </c>
      <c r="AE176">
        <v>1</v>
      </c>
      <c r="AF176">
        <v>0</v>
      </c>
      <c r="AG176">
        <v>0</v>
      </c>
      <c r="AH176">
        <v>0</v>
      </c>
      <c r="AI176">
        <v>0</v>
      </c>
      <c r="AJ176">
        <v>0</v>
      </c>
      <c r="AK176">
        <v>1</v>
      </c>
      <c r="AL176">
        <v>0</v>
      </c>
      <c r="AM176" t="s">
        <v>47</v>
      </c>
    </row>
    <row r="177" spans="1:39" hidden="1" x14ac:dyDescent="0.3">
      <c r="A177">
        <v>8624</v>
      </c>
      <c r="B177">
        <v>1958</v>
      </c>
      <c r="C177" s="14">
        <f>2021-Table1[[#This Row],[Year_Birth]]</f>
        <v>63</v>
      </c>
      <c r="D177" t="s">
        <v>46</v>
      </c>
      <c r="E177" s="14" t="str" cm="1">
        <f t="array" ref="E177">_xlfn.SWITCH(Table1[[#This Row],[Education]],"Graduation","Bachelor’s","Basic","High School","2n Cycle","Master’s","Master","Master’s","PhD","PhD","Other")</f>
        <v>Bachelor’s</v>
      </c>
      <c r="F177" t="s">
        <v>42</v>
      </c>
      <c r="G177" s="14" t="s">
        <v>42</v>
      </c>
      <c r="H177" s="14" t="str" cm="1">
        <f t="array" ref="H177">_xlfn.SWITCH(Table1[[#This Row],[Marital_Status_mod]],"Together","Couple","Married","Couple","Divorced","Single","Single","Single","Widow","Single","Other")</f>
        <v>Couple</v>
      </c>
      <c r="I177" s="4">
        <v>81320</v>
      </c>
      <c r="J177" s="41" t="str">
        <f t="shared" si="10"/>
        <v>$80 - $90K</v>
      </c>
      <c r="K177">
        <v>0</v>
      </c>
      <c r="L177">
        <v>0</v>
      </c>
      <c r="M177">
        <f>Table1[[#This Row],[Teenhome]]+Table1[[#This Row],[Kidhome]]</f>
        <v>0</v>
      </c>
      <c r="N177" s="1">
        <v>41311</v>
      </c>
      <c r="O177" s="16">
        <f>(Table1[[#This Row],[DataSetDate]]-Table1[[#This Row],[Dt_Customer]])/365</f>
        <v>8.0027397260273965</v>
      </c>
      <c r="P177" s="15">
        <v>44232</v>
      </c>
      <c r="Q177">
        <v>61</v>
      </c>
      <c r="R177" s="4">
        <v>183</v>
      </c>
      <c r="S177" s="4">
        <v>33</v>
      </c>
      <c r="T177" s="4">
        <v>493</v>
      </c>
      <c r="U177" s="4">
        <v>59</v>
      </c>
      <c r="V177" s="4">
        <v>103</v>
      </c>
      <c r="W177" s="4">
        <v>57</v>
      </c>
      <c r="X177">
        <v>1</v>
      </c>
      <c r="Y177">
        <v>4</v>
      </c>
      <c r="Z177" t="str">
        <f t="shared" si="11"/>
        <v>Medium</v>
      </c>
      <c r="AA177" s="14">
        <f t="shared" ca="1" si="12"/>
        <v>3.9953889973022099</v>
      </c>
      <c r="AB177">
        <v>3</v>
      </c>
      <c r="AC177">
        <v>10</v>
      </c>
      <c r="AD177" s="14">
        <f t="shared" ca="1" si="13"/>
        <v>10.042007175906372</v>
      </c>
      <c r="AE177">
        <v>2</v>
      </c>
      <c r="AF177">
        <v>0</v>
      </c>
      <c r="AG177">
        <v>0</v>
      </c>
      <c r="AH177">
        <v>0</v>
      </c>
      <c r="AI177">
        <v>0</v>
      </c>
      <c r="AJ177">
        <v>0</v>
      </c>
      <c r="AK177">
        <v>0</v>
      </c>
      <c r="AL177">
        <v>0</v>
      </c>
      <c r="AM177" t="s">
        <v>47</v>
      </c>
    </row>
    <row r="178" spans="1:39" hidden="1" x14ac:dyDescent="0.3">
      <c r="A178">
        <v>4673</v>
      </c>
      <c r="B178">
        <v>1963</v>
      </c>
      <c r="C178" s="14">
        <f>2021-Table1[[#This Row],[Year_Birth]]</f>
        <v>58</v>
      </c>
      <c r="D178" t="s">
        <v>39</v>
      </c>
      <c r="E178" s="14" t="str" cm="1">
        <f t="array" ref="E178">_xlfn.SWITCH(Table1[[#This Row],[Education]],"Graduation","Bachelor’s","Basic","High School","2n Cycle","Master’s","Master","Master’s","PhD","PhD","Other")</f>
        <v>PhD</v>
      </c>
      <c r="F178" t="s">
        <v>42</v>
      </c>
      <c r="G178" s="14" t="s">
        <v>42</v>
      </c>
      <c r="H178" s="14" t="str" cm="1">
        <f t="array" ref="H178">_xlfn.SWITCH(Table1[[#This Row],[Marital_Status_mod]],"Together","Couple","Married","Couple","Divorced","Single","Single","Single","Widow","Single","Other")</f>
        <v>Couple</v>
      </c>
      <c r="I178" s="4">
        <v>81300</v>
      </c>
      <c r="J178" s="41" t="str">
        <f t="shared" si="10"/>
        <v>$80 - $90K</v>
      </c>
      <c r="K178">
        <v>0</v>
      </c>
      <c r="L178">
        <v>1</v>
      </c>
      <c r="M178">
        <f>Table1[[#This Row],[Teenhome]]+Table1[[#This Row],[Kidhome]]</f>
        <v>1</v>
      </c>
      <c r="N178" s="1">
        <v>41212</v>
      </c>
      <c r="O178" s="16">
        <f>(Table1[[#This Row],[DataSetDate]]-Table1[[#This Row],[Dt_Customer]])/365</f>
        <v>8.2739726027397253</v>
      </c>
      <c r="P178" s="15">
        <v>44232</v>
      </c>
      <c r="Q178">
        <v>17</v>
      </c>
      <c r="R178" s="4">
        <v>1004</v>
      </c>
      <c r="S178" s="4">
        <v>12</v>
      </c>
      <c r="T178" s="4">
        <v>145</v>
      </c>
      <c r="U178" s="4">
        <v>32</v>
      </c>
      <c r="V178" s="4">
        <v>12</v>
      </c>
      <c r="W178" s="4">
        <v>36</v>
      </c>
      <c r="X178">
        <v>3</v>
      </c>
      <c r="Y178">
        <v>10</v>
      </c>
      <c r="Z178" t="str">
        <f t="shared" si="11"/>
        <v>High</v>
      </c>
      <c r="AA178" s="14">
        <f t="shared" ca="1" si="12"/>
        <v>9.68139987801149</v>
      </c>
      <c r="AB178">
        <v>3</v>
      </c>
      <c r="AC178">
        <v>5</v>
      </c>
      <c r="AD178" s="14">
        <f t="shared" ca="1" si="13"/>
        <v>4.988336092237466</v>
      </c>
      <c r="AE178">
        <v>5</v>
      </c>
      <c r="AF178">
        <v>1</v>
      </c>
      <c r="AG178">
        <v>0</v>
      </c>
      <c r="AH178">
        <v>0</v>
      </c>
      <c r="AI178">
        <v>0</v>
      </c>
      <c r="AJ178">
        <v>0</v>
      </c>
      <c r="AK178">
        <v>1</v>
      </c>
      <c r="AL178">
        <v>0</v>
      </c>
      <c r="AM178" t="s">
        <v>41</v>
      </c>
    </row>
    <row r="179" spans="1:39" hidden="1" x14ac:dyDescent="0.3">
      <c r="A179">
        <v>1137</v>
      </c>
      <c r="B179">
        <v>1964</v>
      </c>
      <c r="C179" s="14">
        <f>2021-Table1[[#This Row],[Year_Birth]]</f>
        <v>57</v>
      </c>
      <c r="D179" t="s">
        <v>46</v>
      </c>
      <c r="E179" s="14" t="str" cm="1">
        <f t="array" ref="E179">_xlfn.SWITCH(Table1[[#This Row],[Education]],"Graduation","Bachelor’s","Basic","High School","2n Cycle","Master’s","Master","Master’s","PhD","PhD","Other")</f>
        <v>Bachelor’s</v>
      </c>
      <c r="F179" t="s">
        <v>50</v>
      </c>
      <c r="G179" s="14" t="s">
        <v>50</v>
      </c>
      <c r="H179" s="14" t="str" cm="1">
        <f t="array" ref="H179">_xlfn.SWITCH(Table1[[#This Row],[Marital_Status_mod]],"Together","Couple","Married","Couple","Divorced","Single","Single","Single","Widow","Single","Other")</f>
        <v>Single</v>
      </c>
      <c r="I179" s="4">
        <v>81246</v>
      </c>
      <c r="J179" s="41" t="str">
        <f t="shared" si="10"/>
        <v>$80 - $90K</v>
      </c>
      <c r="K179">
        <v>0</v>
      </c>
      <c r="L179">
        <v>0</v>
      </c>
      <c r="M179">
        <f>Table1[[#This Row],[Teenhome]]+Table1[[#This Row],[Kidhome]]</f>
        <v>0</v>
      </c>
      <c r="N179" s="1">
        <v>41637</v>
      </c>
      <c r="O179" s="16">
        <f>(Table1[[#This Row],[DataSetDate]]-Table1[[#This Row],[Dt_Customer]])/365</f>
        <v>7.1095890410958908</v>
      </c>
      <c r="P179" s="15">
        <v>44232</v>
      </c>
      <c r="Q179">
        <v>87</v>
      </c>
      <c r="R179" s="4">
        <v>398</v>
      </c>
      <c r="S179" s="4">
        <v>190</v>
      </c>
      <c r="T179" s="4">
        <v>537</v>
      </c>
      <c r="U179" s="4">
        <v>61</v>
      </c>
      <c r="V179" s="4">
        <v>156</v>
      </c>
      <c r="W179" s="4">
        <v>37</v>
      </c>
      <c r="X179">
        <v>1</v>
      </c>
      <c r="Y179">
        <v>4</v>
      </c>
      <c r="Z179" t="str">
        <f t="shared" si="11"/>
        <v>Medium</v>
      </c>
      <c r="AA179" s="14">
        <f t="shared" ca="1" si="12"/>
        <v>3.7780279316215393</v>
      </c>
      <c r="AB179">
        <v>5</v>
      </c>
      <c r="AC179">
        <v>7</v>
      </c>
      <c r="AD179" s="14">
        <f t="shared" ca="1" si="13"/>
        <v>6.6708842156750698</v>
      </c>
      <c r="AE179">
        <v>1</v>
      </c>
      <c r="AF179">
        <v>1</v>
      </c>
      <c r="AG179">
        <v>0</v>
      </c>
      <c r="AH179">
        <v>1</v>
      </c>
      <c r="AI179">
        <v>0</v>
      </c>
      <c r="AJ179">
        <v>0</v>
      </c>
      <c r="AK179">
        <v>0</v>
      </c>
      <c r="AL179">
        <v>0</v>
      </c>
      <c r="AM179" t="s">
        <v>41</v>
      </c>
    </row>
    <row r="180" spans="1:39" hidden="1" x14ac:dyDescent="0.3">
      <c r="A180">
        <v>6071</v>
      </c>
      <c r="B180">
        <v>1989</v>
      </c>
      <c r="C180" s="14">
        <f>2021-Table1[[#This Row],[Year_Birth]]</f>
        <v>32</v>
      </c>
      <c r="D180" t="s">
        <v>46</v>
      </c>
      <c r="E180" s="14" t="str" cm="1">
        <f t="array" ref="E180">_xlfn.SWITCH(Table1[[#This Row],[Education]],"Graduation","Bachelor’s","Basic","High School","2n Cycle","Master’s","Master","Master’s","PhD","PhD","Other")</f>
        <v>Bachelor’s</v>
      </c>
      <c r="F180" t="s">
        <v>50</v>
      </c>
      <c r="G180" s="14" t="s">
        <v>50</v>
      </c>
      <c r="H180" s="14" t="str" cm="1">
        <f t="array" ref="H180">_xlfn.SWITCH(Table1[[#This Row],[Marital_Status_mod]],"Together","Couple","Married","Couple","Divorced","Single","Single","Single","Widow","Single","Other")</f>
        <v>Single</v>
      </c>
      <c r="I180" s="4">
        <v>81217</v>
      </c>
      <c r="J180" s="41" t="str">
        <f t="shared" si="10"/>
        <v>$80 - $90K</v>
      </c>
      <c r="K180">
        <v>0</v>
      </c>
      <c r="L180">
        <v>0</v>
      </c>
      <c r="M180">
        <f>Table1[[#This Row],[Teenhome]]+Table1[[#This Row],[Kidhome]]</f>
        <v>0</v>
      </c>
      <c r="N180" s="1">
        <v>41474</v>
      </c>
      <c r="O180" s="16">
        <f>(Table1[[#This Row],[DataSetDate]]-Table1[[#This Row],[Dt_Customer]])/365</f>
        <v>7.5561643835616437</v>
      </c>
      <c r="P180" s="15">
        <v>44232</v>
      </c>
      <c r="Q180">
        <v>77</v>
      </c>
      <c r="R180" s="4">
        <v>493</v>
      </c>
      <c r="S180" s="4">
        <v>70</v>
      </c>
      <c r="T180" s="4">
        <v>324</v>
      </c>
      <c r="U180" s="4">
        <v>146</v>
      </c>
      <c r="V180" s="4">
        <v>40</v>
      </c>
      <c r="W180" s="4">
        <v>84</v>
      </c>
      <c r="X180">
        <v>1</v>
      </c>
      <c r="Y180">
        <v>3</v>
      </c>
      <c r="Z180" t="str">
        <f t="shared" si="11"/>
        <v>Medium</v>
      </c>
      <c r="AA180" s="14">
        <f t="shared" ca="1" si="12"/>
        <v>3.1043855456841749</v>
      </c>
      <c r="AB180">
        <v>7</v>
      </c>
      <c r="AC180">
        <v>11</v>
      </c>
      <c r="AD180" s="14">
        <f t="shared" ca="1" si="13"/>
        <v>11.07195104035678</v>
      </c>
      <c r="AE180">
        <v>1</v>
      </c>
      <c r="AF180">
        <v>0</v>
      </c>
      <c r="AG180">
        <v>0</v>
      </c>
      <c r="AH180">
        <v>0</v>
      </c>
      <c r="AI180">
        <v>0</v>
      </c>
      <c r="AJ180">
        <v>0</v>
      </c>
      <c r="AK180">
        <v>0</v>
      </c>
      <c r="AL180">
        <v>0</v>
      </c>
      <c r="AM180" t="s">
        <v>41</v>
      </c>
    </row>
    <row r="181" spans="1:39" hidden="1" x14ac:dyDescent="0.3">
      <c r="A181">
        <v>295</v>
      </c>
      <c r="B181">
        <v>1989</v>
      </c>
      <c r="C181" s="14">
        <f>2021-Table1[[#This Row],[Year_Birth]]</f>
        <v>32</v>
      </c>
      <c r="D181" t="s">
        <v>46</v>
      </c>
      <c r="E181" s="14" t="str" cm="1">
        <f t="array" ref="E181">_xlfn.SWITCH(Table1[[#This Row],[Education]],"Graduation","Bachelor’s","Basic","High School","2n Cycle","Master’s","Master","Master’s","PhD","PhD","Other")</f>
        <v>Bachelor’s</v>
      </c>
      <c r="F181" t="s">
        <v>50</v>
      </c>
      <c r="G181" s="14" t="s">
        <v>50</v>
      </c>
      <c r="H181" s="14" t="str" cm="1">
        <f t="array" ref="H181">_xlfn.SWITCH(Table1[[#This Row],[Marital_Status_mod]],"Together","Couple","Married","Couple","Divorced","Single","Single","Single","Widow","Single","Other")</f>
        <v>Single</v>
      </c>
      <c r="I181" s="4">
        <v>81217</v>
      </c>
      <c r="J181" s="41" t="str">
        <f t="shared" si="10"/>
        <v>$80 - $90K</v>
      </c>
      <c r="K181">
        <v>0</v>
      </c>
      <c r="L181">
        <v>0</v>
      </c>
      <c r="M181">
        <f>Table1[[#This Row],[Teenhome]]+Table1[[#This Row],[Kidhome]]</f>
        <v>0</v>
      </c>
      <c r="N181" s="1">
        <v>41474</v>
      </c>
      <c r="O181" s="16">
        <f>(Table1[[#This Row],[DataSetDate]]-Table1[[#This Row],[Dt_Customer]])/365</f>
        <v>7.5561643835616437</v>
      </c>
      <c r="P181" s="15">
        <v>44232</v>
      </c>
      <c r="Q181">
        <v>77</v>
      </c>
      <c r="R181" s="4">
        <v>493</v>
      </c>
      <c r="S181" s="4">
        <v>70</v>
      </c>
      <c r="T181" s="4">
        <v>324</v>
      </c>
      <c r="U181" s="4">
        <v>146</v>
      </c>
      <c r="V181" s="4">
        <v>40</v>
      </c>
      <c r="W181" s="4">
        <v>84</v>
      </c>
      <c r="X181">
        <v>1</v>
      </c>
      <c r="Y181">
        <v>3</v>
      </c>
      <c r="Z181" t="str">
        <f t="shared" si="11"/>
        <v>Medium</v>
      </c>
      <c r="AA181" s="14">
        <f t="shared" ca="1" si="12"/>
        <v>3.0430073125782875</v>
      </c>
      <c r="AB181">
        <v>7</v>
      </c>
      <c r="AC181">
        <v>11</v>
      </c>
      <c r="AD181" s="14">
        <f t="shared" ca="1" si="13"/>
        <v>10.621044590056201</v>
      </c>
      <c r="AE181">
        <v>1</v>
      </c>
      <c r="AF181">
        <v>0</v>
      </c>
      <c r="AG181">
        <v>0</v>
      </c>
      <c r="AH181">
        <v>0</v>
      </c>
      <c r="AI181">
        <v>0</v>
      </c>
      <c r="AJ181">
        <v>0</v>
      </c>
      <c r="AK181">
        <v>0</v>
      </c>
      <c r="AL181">
        <v>0</v>
      </c>
      <c r="AM181" t="s">
        <v>41</v>
      </c>
    </row>
    <row r="182" spans="1:39" hidden="1" x14ac:dyDescent="0.3">
      <c r="A182">
        <v>5848</v>
      </c>
      <c r="B182">
        <v>1970</v>
      </c>
      <c r="C182" s="14">
        <f>2021-Table1[[#This Row],[Year_Birth]]</f>
        <v>51</v>
      </c>
      <c r="D182" t="s">
        <v>46</v>
      </c>
      <c r="E182" s="14" t="str" cm="1">
        <f t="array" ref="E182">_xlfn.SWITCH(Table1[[#This Row],[Education]],"Graduation","Bachelor’s","Basic","High School","2n Cycle","Master’s","Master","Master’s","PhD","PhD","Other")</f>
        <v>Bachelor’s</v>
      </c>
      <c r="F182" t="s">
        <v>40</v>
      </c>
      <c r="G182" s="14" t="s">
        <v>40</v>
      </c>
      <c r="H182" s="14" t="str" cm="1">
        <f t="array" ref="H182">_xlfn.SWITCH(Table1[[#This Row],[Marital_Status_mod]],"Together","Couple","Married","Couple","Divorced","Single","Single","Single","Widow","Single","Other")</f>
        <v>Couple</v>
      </c>
      <c r="I182" s="4">
        <v>81205</v>
      </c>
      <c r="J182" s="41" t="str">
        <f t="shared" si="10"/>
        <v>$80 - $90K</v>
      </c>
      <c r="K182">
        <v>0</v>
      </c>
      <c r="L182">
        <v>0</v>
      </c>
      <c r="M182">
        <f>Table1[[#This Row],[Teenhome]]+Table1[[#This Row],[Kidhome]]</f>
        <v>0</v>
      </c>
      <c r="N182" s="1">
        <v>41652</v>
      </c>
      <c r="O182" s="16">
        <f>(Table1[[#This Row],[DataSetDate]]-Table1[[#This Row],[Dt_Customer]])/365</f>
        <v>7.0684931506849313</v>
      </c>
      <c r="P182" s="15">
        <v>44232</v>
      </c>
      <c r="Q182">
        <v>43</v>
      </c>
      <c r="R182" s="4">
        <v>724</v>
      </c>
      <c r="S182" s="4">
        <v>74</v>
      </c>
      <c r="T182" s="4">
        <v>929</v>
      </c>
      <c r="U182" s="4">
        <v>97</v>
      </c>
      <c r="V182" s="4">
        <v>55</v>
      </c>
      <c r="W182" s="4">
        <v>130</v>
      </c>
      <c r="X182">
        <v>1</v>
      </c>
      <c r="Y182">
        <v>5</v>
      </c>
      <c r="Z182" t="str">
        <f t="shared" si="11"/>
        <v>Medium</v>
      </c>
      <c r="AA182" s="14">
        <f t="shared" ca="1" si="12"/>
        <v>5.360401705382384</v>
      </c>
      <c r="AB182">
        <v>6</v>
      </c>
      <c r="AC182">
        <v>7</v>
      </c>
      <c r="AD182" s="14">
        <f t="shared" ca="1" si="13"/>
        <v>7.1249256794467337</v>
      </c>
      <c r="AE182">
        <v>2</v>
      </c>
      <c r="AF182">
        <v>0</v>
      </c>
      <c r="AG182">
        <v>1</v>
      </c>
      <c r="AH182">
        <v>1</v>
      </c>
      <c r="AI182">
        <v>0</v>
      </c>
      <c r="AJ182">
        <v>1</v>
      </c>
      <c r="AK182">
        <v>1</v>
      </c>
      <c r="AL182">
        <v>0</v>
      </c>
      <c r="AM182" t="s">
        <v>45</v>
      </c>
    </row>
    <row r="183" spans="1:39" hidden="1" x14ac:dyDescent="0.3">
      <c r="A183">
        <v>203</v>
      </c>
      <c r="B183">
        <v>1975</v>
      </c>
      <c r="C183" s="14">
        <f>2021-Table1[[#This Row],[Year_Birth]]</f>
        <v>46</v>
      </c>
      <c r="D183" t="s">
        <v>44</v>
      </c>
      <c r="E183" s="14" t="str" cm="1">
        <f t="array" ref="E183">_xlfn.SWITCH(Table1[[#This Row],[Education]],"Graduation","Bachelor’s","Basic","High School","2n Cycle","Master’s","Master","Master’s","PhD","PhD","Other")</f>
        <v>Master’s</v>
      </c>
      <c r="F183" t="s">
        <v>50</v>
      </c>
      <c r="G183" s="14" t="s">
        <v>50</v>
      </c>
      <c r="H183" s="14" t="str" cm="1">
        <f t="array" ref="H183">_xlfn.SWITCH(Table1[[#This Row],[Marital_Status_mod]],"Together","Couple","Married","Couple","Divorced","Single","Single","Single","Widow","Single","Other")</f>
        <v>Single</v>
      </c>
      <c r="I183" s="4">
        <v>81169</v>
      </c>
      <c r="J183" s="41" t="str">
        <f t="shared" si="10"/>
        <v>$80 - $90K</v>
      </c>
      <c r="K183">
        <v>0</v>
      </c>
      <c r="L183">
        <v>0</v>
      </c>
      <c r="M183">
        <f>Table1[[#This Row],[Teenhome]]+Table1[[#This Row],[Kidhome]]</f>
        <v>0</v>
      </c>
      <c r="N183" s="1">
        <v>41378</v>
      </c>
      <c r="O183" s="16">
        <f>(Table1[[#This Row],[DataSetDate]]-Table1[[#This Row],[Dt_Customer]])/365</f>
        <v>7.8191780821917805</v>
      </c>
      <c r="P183" s="15">
        <v>44232</v>
      </c>
      <c r="Q183">
        <v>47</v>
      </c>
      <c r="R183" s="4">
        <v>1288</v>
      </c>
      <c r="S183" s="4">
        <v>20</v>
      </c>
      <c r="T183" s="4">
        <v>613</v>
      </c>
      <c r="U183" s="4">
        <v>80</v>
      </c>
      <c r="V183" s="4">
        <v>61</v>
      </c>
      <c r="W183" s="4">
        <v>27</v>
      </c>
      <c r="X183">
        <v>1</v>
      </c>
      <c r="Y183">
        <v>5</v>
      </c>
      <c r="Z183" t="str">
        <f t="shared" si="11"/>
        <v>Medium</v>
      </c>
      <c r="AA183" s="14">
        <f t="shared" ca="1" si="12"/>
        <v>5.3337466125902102</v>
      </c>
      <c r="AB183">
        <v>7</v>
      </c>
      <c r="AC183">
        <v>9</v>
      </c>
      <c r="AD183" s="14">
        <f t="shared" ca="1" si="13"/>
        <v>9.2974313075448691</v>
      </c>
      <c r="AE183">
        <v>2</v>
      </c>
      <c r="AF183">
        <v>0</v>
      </c>
      <c r="AG183">
        <v>0</v>
      </c>
      <c r="AH183">
        <v>0</v>
      </c>
      <c r="AI183">
        <v>0</v>
      </c>
      <c r="AJ183">
        <v>0</v>
      </c>
      <c r="AK183">
        <v>0</v>
      </c>
      <c r="AL183">
        <v>0</v>
      </c>
      <c r="AM183" t="s">
        <v>41</v>
      </c>
    </row>
    <row r="184" spans="1:39" hidden="1" x14ac:dyDescent="0.3">
      <c r="A184">
        <v>988</v>
      </c>
      <c r="B184">
        <v>1965</v>
      </c>
      <c r="C184" s="14">
        <f>2021-Table1[[#This Row],[Year_Birth]]</f>
        <v>56</v>
      </c>
      <c r="D184" t="s">
        <v>46</v>
      </c>
      <c r="E184" s="14" t="str" cm="1">
        <f t="array" ref="E184">_xlfn.SWITCH(Table1[[#This Row],[Education]],"Graduation","Bachelor’s","Basic","High School","2n Cycle","Master’s","Master","Master’s","PhD","PhD","Other")</f>
        <v>Bachelor’s</v>
      </c>
      <c r="F184" t="s">
        <v>42</v>
      </c>
      <c r="G184" s="14" t="s">
        <v>42</v>
      </c>
      <c r="H184" s="14" t="str" cm="1">
        <f t="array" ref="H184">_xlfn.SWITCH(Table1[[#This Row],[Marital_Status_mod]],"Together","Couple","Married","Couple","Divorced","Single","Single","Single","Widow","Single","Other")</f>
        <v>Couple</v>
      </c>
      <c r="I184" s="4">
        <v>81168</v>
      </c>
      <c r="J184" s="41" t="str">
        <f t="shared" si="10"/>
        <v>$80 - $90K</v>
      </c>
      <c r="K184">
        <v>0</v>
      </c>
      <c r="L184">
        <v>0</v>
      </c>
      <c r="M184">
        <f>Table1[[#This Row],[Teenhome]]+Table1[[#This Row],[Kidhome]]</f>
        <v>0</v>
      </c>
      <c r="N184" s="1">
        <v>41766</v>
      </c>
      <c r="O184" s="16">
        <f>(Table1[[#This Row],[DataSetDate]]-Table1[[#This Row],[Dt_Customer]])/365</f>
        <v>6.7561643835616438</v>
      </c>
      <c r="P184" s="15">
        <v>44232</v>
      </c>
      <c r="Q184">
        <v>84</v>
      </c>
      <c r="R184" s="4">
        <v>410</v>
      </c>
      <c r="S184" s="4">
        <v>0</v>
      </c>
      <c r="T184" s="4">
        <v>592</v>
      </c>
      <c r="U184" s="4">
        <v>147</v>
      </c>
      <c r="V184" s="4">
        <v>22</v>
      </c>
      <c r="W184" s="4">
        <v>22</v>
      </c>
      <c r="X184">
        <v>1</v>
      </c>
      <c r="Y184">
        <v>6</v>
      </c>
      <c r="Z184" t="str">
        <f t="shared" si="11"/>
        <v>Medium</v>
      </c>
      <c r="AA184" s="14">
        <f t="shared" ca="1" si="12"/>
        <v>6.0422815761924999</v>
      </c>
      <c r="AB184">
        <v>4</v>
      </c>
      <c r="AC184">
        <v>7</v>
      </c>
      <c r="AD184" s="14">
        <f t="shared" ca="1" si="13"/>
        <v>7.2255876578876732</v>
      </c>
      <c r="AE184">
        <v>3</v>
      </c>
      <c r="AF184">
        <v>1</v>
      </c>
      <c r="AG184">
        <v>0</v>
      </c>
      <c r="AH184">
        <v>0</v>
      </c>
      <c r="AI184">
        <v>0</v>
      </c>
      <c r="AJ184">
        <v>0</v>
      </c>
      <c r="AK184">
        <v>0</v>
      </c>
      <c r="AL184">
        <v>0</v>
      </c>
      <c r="AM184" t="s">
        <v>41</v>
      </c>
    </row>
    <row r="185" spans="1:39" hidden="1" x14ac:dyDescent="0.3">
      <c r="A185">
        <v>4394</v>
      </c>
      <c r="B185">
        <v>1965</v>
      </c>
      <c r="C185" s="14">
        <f>2021-Table1[[#This Row],[Year_Birth]]</f>
        <v>56</v>
      </c>
      <c r="D185" t="s">
        <v>39</v>
      </c>
      <c r="E185" s="14" t="str" cm="1">
        <f t="array" ref="E185">_xlfn.SWITCH(Table1[[#This Row],[Education]],"Graduation","Bachelor’s","Basic","High School","2n Cycle","Master’s","Master","Master’s","PhD","PhD","Other")</f>
        <v>PhD</v>
      </c>
      <c r="F185" t="s">
        <v>42</v>
      </c>
      <c r="G185" s="14" t="s">
        <v>42</v>
      </c>
      <c r="H185" s="14" t="str" cm="1">
        <f t="array" ref="H185">_xlfn.SWITCH(Table1[[#This Row],[Marital_Status_mod]],"Together","Couple","Married","Couple","Divorced","Single","Single","Single","Widow","Single","Other")</f>
        <v>Couple</v>
      </c>
      <c r="I185" s="4">
        <v>81051</v>
      </c>
      <c r="J185" s="41" t="str">
        <f t="shared" si="10"/>
        <v>$80 - $90K</v>
      </c>
      <c r="K185">
        <v>0</v>
      </c>
      <c r="L185">
        <v>0</v>
      </c>
      <c r="M185">
        <f>Table1[[#This Row],[Teenhome]]+Table1[[#This Row],[Kidhome]]</f>
        <v>0</v>
      </c>
      <c r="N185" s="1">
        <v>41782</v>
      </c>
      <c r="O185" s="16">
        <f>(Table1[[#This Row],[DataSetDate]]-Table1[[#This Row],[Dt_Customer]])/365</f>
        <v>6.7123287671232879</v>
      </c>
      <c r="P185" s="15">
        <v>44232</v>
      </c>
      <c r="Q185">
        <v>43</v>
      </c>
      <c r="R185" s="4">
        <v>1142</v>
      </c>
      <c r="S185" s="4">
        <v>29</v>
      </c>
      <c r="T185" s="4">
        <v>249</v>
      </c>
      <c r="U185" s="4">
        <v>38</v>
      </c>
      <c r="V185" s="4">
        <v>29</v>
      </c>
      <c r="W185" s="4">
        <v>14</v>
      </c>
      <c r="X185">
        <v>1</v>
      </c>
      <c r="Y185">
        <v>5</v>
      </c>
      <c r="Z185" t="str">
        <f t="shared" si="11"/>
        <v>Medium</v>
      </c>
      <c r="AA185" s="14">
        <f t="shared" ca="1" si="12"/>
        <v>5.1407665922586343</v>
      </c>
      <c r="AB185">
        <v>5</v>
      </c>
      <c r="AC185">
        <v>12</v>
      </c>
      <c r="AD185" s="14">
        <f t="shared" ca="1" si="13"/>
        <v>12.295810564263494</v>
      </c>
      <c r="AE185">
        <v>2</v>
      </c>
      <c r="AF185">
        <v>0</v>
      </c>
      <c r="AG185">
        <v>0</v>
      </c>
      <c r="AH185">
        <v>0</v>
      </c>
      <c r="AI185">
        <v>1</v>
      </c>
      <c r="AJ185">
        <v>1</v>
      </c>
      <c r="AK185">
        <v>0</v>
      </c>
      <c r="AL185">
        <v>0</v>
      </c>
      <c r="AM185" t="s">
        <v>41</v>
      </c>
    </row>
    <row r="186" spans="1:39" hidden="1" x14ac:dyDescent="0.3">
      <c r="A186">
        <v>2079</v>
      </c>
      <c r="B186">
        <v>1947</v>
      </c>
      <c r="C186" s="14">
        <f>2021-Table1[[#This Row],[Year_Birth]]</f>
        <v>74</v>
      </c>
      <c r="D186" t="s">
        <v>51</v>
      </c>
      <c r="E186" s="14" t="str" cm="1">
        <f t="array" ref="E186">_xlfn.SWITCH(Table1[[#This Row],[Education]],"Graduation","Bachelor’s","Basic","High School","2n Cycle","Master’s","Master","Master’s","PhD","PhD","Other")</f>
        <v>Master’s</v>
      </c>
      <c r="F186" t="s">
        <v>42</v>
      </c>
      <c r="G186" s="14" t="s">
        <v>42</v>
      </c>
      <c r="H186" s="14" t="str" cm="1">
        <f t="array" ref="H186">_xlfn.SWITCH(Table1[[#This Row],[Marital_Status_mod]],"Together","Couple","Married","Couple","Divorced","Single","Single","Single","Widow","Single","Other")</f>
        <v>Couple</v>
      </c>
      <c r="I186" s="4">
        <v>81044</v>
      </c>
      <c r="J186" s="41" t="str">
        <f t="shared" si="10"/>
        <v>$80 - $90K</v>
      </c>
      <c r="K186">
        <v>0</v>
      </c>
      <c r="L186">
        <v>0</v>
      </c>
      <c r="M186">
        <f>Table1[[#This Row],[Teenhome]]+Table1[[#This Row],[Kidhome]]</f>
        <v>0</v>
      </c>
      <c r="N186" s="1">
        <v>41635</v>
      </c>
      <c r="O186" s="16">
        <f>(Table1[[#This Row],[DataSetDate]]-Table1[[#This Row],[Dt_Customer]])/365</f>
        <v>7.1150684931506847</v>
      </c>
      <c r="P186" s="15">
        <v>44232</v>
      </c>
      <c r="Q186">
        <v>0</v>
      </c>
      <c r="R186" s="4">
        <v>450</v>
      </c>
      <c r="S186" s="4">
        <v>26</v>
      </c>
      <c r="T186" s="4">
        <v>535</v>
      </c>
      <c r="U186" s="4">
        <v>73</v>
      </c>
      <c r="V186" s="4">
        <v>98</v>
      </c>
      <c r="W186" s="4">
        <v>26</v>
      </c>
      <c r="X186">
        <v>1</v>
      </c>
      <c r="Y186">
        <v>5</v>
      </c>
      <c r="Z186" t="str">
        <f t="shared" si="11"/>
        <v>Medium</v>
      </c>
      <c r="AA186" s="14">
        <f t="shared" ca="1" si="12"/>
        <v>5.1673328819646835</v>
      </c>
      <c r="AB186">
        <v>6</v>
      </c>
      <c r="AC186">
        <v>10</v>
      </c>
      <c r="AD186" s="14">
        <f t="shared" ca="1" si="13"/>
        <v>10.320238952384967</v>
      </c>
      <c r="AE186">
        <v>1</v>
      </c>
      <c r="AF186">
        <v>0</v>
      </c>
      <c r="AG186">
        <v>0</v>
      </c>
      <c r="AH186">
        <v>0</v>
      </c>
      <c r="AI186">
        <v>0</v>
      </c>
      <c r="AJ186">
        <v>0</v>
      </c>
      <c r="AK186">
        <v>0</v>
      </c>
      <c r="AL186">
        <v>0</v>
      </c>
      <c r="AM186" t="s">
        <v>43</v>
      </c>
    </row>
    <row r="187" spans="1:39" hidden="1" x14ac:dyDescent="0.3">
      <c r="A187">
        <v>2150</v>
      </c>
      <c r="B187">
        <v>1958</v>
      </c>
      <c r="C187" s="14">
        <f>2021-Table1[[#This Row],[Year_Birth]]</f>
        <v>63</v>
      </c>
      <c r="D187" t="s">
        <v>39</v>
      </c>
      <c r="E187" s="14" t="str" cm="1">
        <f t="array" ref="E187">_xlfn.SWITCH(Table1[[#This Row],[Education]],"Graduation","Bachelor’s","Basic","High School","2n Cycle","Master’s","Master","Master’s","PhD","PhD","Other")</f>
        <v>PhD</v>
      </c>
      <c r="F187" t="s">
        <v>54</v>
      </c>
      <c r="G187" s="14" t="s">
        <v>54</v>
      </c>
      <c r="H187" s="14" t="str" cm="1">
        <f t="array" ref="H187">_xlfn.SWITCH(Table1[[#This Row],[Marital_Status_mod]],"Together","Couple","Married","Couple","Divorced","Single","Single","Single","Widow","Single","Other")</f>
        <v>Single</v>
      </c>
      <c r="I187" s="4">
        <v>80995</v>
      </c>
      <c r="J187" s="41" t="str">
        <f t="shared" si="10"/>
        <v>$80 - $90K</v>
      </c>
      <c r="K187">
        <v>0</v>
      </c>
      <c r="L187">
        <v>1</v>
      </c>
      <c r="M187">
        <f>Table1[[#This Row],[Teenhome]]+Table1[[#This Row],[Kidhome]]</f>
        <v>1</v>
      </c>
      <c r="N187" s="1">
        <v>41405</v>
      </c>
      <c r="O187" s="16">
        <f>(Table1[[#This Row],[DataSetDate]]-Table1[[#This Row],[Dt_Customer]])/365</f>
        <v>7.7452054794520544</v>
      </c>
      <c r="P187" s="15">
        <v>44232</v>
      </c>
      <c r="Q187">
        <v>83</v>
      </c>
      <c r="R187" s="4">
        <v>860</v>
      </c>
      <c r="S187" s="4">
        <v>28</v>
      </c>
      <c r="T187" s="4">
        <v>409</v>
      </c>
      <c r="U187" s="4">
        <v>73</v>
      </c>
      <c r="V187" s="4">
        <v>56</v>
      </c>
      <c r="W187" s="4">
        <v>56</v>
      </c>
      <c r="X187">
        <v>1</v>
      </c>
      <c r="Y187">
        <v>8</v>
      </c>
      <c r="Z187" t="str">
        <f t="shared" si="11"/>
        <v>High</v>
      </c>
      <c r="AA187" s="14">
        <f t="shared" ca="1" si="12"/>
        <v>7.9459630172930957</v>
      </c>
      <c r="AB187">
        <v>9</v>
      </c>
      <c r="AC187">
        <v>4</v>
      </c>
      <c r="AD187" s="14">
        <f t="shared" ca="1" si="13"/>
        <v>3.7554814559754721</v>
      </c>
      <c r="AE187">
        <v>4</v>
      </c>
      <c r="AF187">
        <v>0</v>
      </c>
      <c r="AG187">
        <v>0</v>
      </c>
      <c r="AH187">
        <v>0</v>
      </c>
      <c r="AI187">
        <v>0</v>
      </c>
      <c r="AJ187">
        <v>0</v>
      </c>
      <c r="AK187">
        <v>0</v>
      </c>
      <c r="AL187">
        <v>0</v>
      </c>
      <c r="AM187" t="s">
        <v>48</v>
      </c>
    </row>
    <row r="188" spans="1:39" hidden="1" x14ac:dyDescent="0.3">
      <c r="A188">
        <v>7966</v>
      </c>
      <c r="B188">
        <v>1959</v>
      </c>
      <c r="C188" s="14">
        <f>2021-Table1[[#This Row],[Year_Birth]]</f>
        <v>62</v>
      </c>
      <c r="D188" t="s">
        <v>46</v>
      </c>
      <c r="E188" s="14" t="str" cm="1">
        <f t="array" ref="E188">_xlfn.SWITCH(Table1[[#This Row],[Education]],"Graduation","Bachelor’s","Basic","High School","2n Cycle","Master’s","Master","Master’s","PhD","PhD","Other")</f>
        <v>Bachelor’s</v>
      </c>
      <c r="F188" t="s">
        <v>50</v>
      </c>
      <c r="G188" s="14" t="s">
        <v>50</v>
      </c>
      <c r="H188" s="14" t="str" cm="1">
        <f t="array" ref="H188">_xlfn.SWITCH(Table1[[#This Row],[Marital_Status_mod]],"Together","Couple","Married","Couple","Divorced","Single","Single","Single","Widow","Single","Other")</f>
        <v>Single</v>
      </c>
      <c r="I188" s="4">
        <v>80982</v>
      </c>
      <c r="J188" s="41" t="str">
        <f t="shared" si="10"/>
        <v>$80 - $90K</v>
      </c>
      <c r="K188">
        <v>1</v>
      </c>
      <c r="L188">
        <v>1</v>
      </c>
      <c r="M188">
        <f>Table1[[#This Row],[Teenhome]]+Table1[[#This Row],[Kidhome]]</f>
        <v>2</v>
      </c>
      <c r="N188" s="1">
        <v>41282</v>
      </c>
      <c r="O188" s="16">
        <f>(Table1[[#This Row],[DataSetDate]]-Table1[[#This Row],[Dt_Customer]])/365</f>
        <v>8.0821917808219172</v>
      </c>
      <c r="P188" s="15">
        <v>44232</v>
      </c>
      <c r="Q188">
        <v>48</v>
      </c>
      <c r="R188" s="4">
        <v>505</v>
      </c>
      <c r="S188" s="4">
        <v>137</v>
      </c>
      <c r="T188" s="4">
        <v>401</v>
      </c>
      <c r="U188" s="4">
        <v>104</v>
      </c>
      <c r="V188" s="4">
        <v>22</v>
      </c>
      <c r="W188" s="4">
        <v>22</v>
      </c>
      <c r="X188">
        <v>3</v>
      </c>
      <c r="Y188">
        <v>11</v>
      </c>
      <c r="Z188" t="str">
        <f t="shared" si="11"/>
        <v>High</v>
      </c>
      <c r="AA188" s="14">
        <f t="shared" ca="1" si="12"/>
        <v>10.933937776899915</v>
      </c>
      <c r="AB188">
        <v>5</v>
      </c>
      <c r="AC188">
        <v>11</v>
      </c>
      <c r="AD188" s="14">
        <f t="shared" ca="1" si="13"/>
        <v>10.974823299588087</v>
      </c>
      <c r="AE188">
        <v>5</v>
      </c>
      <c r="AF188">
        <v>0</v>
      </c>
      <c r="AG188">
        <v>0</v>
      </c>
      <c r="AH188">
        <v>0</v>
      </c>
      <c r="AI188">
        <v>0</v>
      </c>
      <c r="AJ188">
        <v>0</v>
      </c>
      <c r="AK188">
        <v>0</v>
      </c>
      <c r="AL188">
        <v>1</v>
      </c>
      <c r="AM188" t="s">
        <v>41</v>
      </c>
    </row>
    <row r="189" spans="1:39" hidden="1" x14ac:dyDescent="0.3">
      <c r="A189">
        <v>3667</v>
      </c>
      <c r="B189">
        <v>1969</v>
      </c>
      <c r="C189" s="14">
        <f>2021-Table1[[#This Row],[Year_Birth]]</f>
        <v>52</v>
      </c>
      <c r="D189" t="s">
        <v>46</v>
      </c>
      <c r="E189" s="14" t="str" cm="1">
        <f t="array" ref="E189">_xlfn.SWITCH(Table1[[#This Row],[Education]],"Graduation","Bachelor’s","Basic","High School","2n Cycle","Master’s","Master","Master’s","PhD","PhD","Other")</f>
        <v>Bachelor’s</v>
      </c>
      <c r="F189" t="s">
        <v>42</v>
      </c>
      <c r="G189" s="14" t="s">
        <v>42</v>
      </c>
      <c r="H189" s="14" t="str" cm="1">
        <f t="array" ref="H189">_xlfn.SWITCH(Table1[[#This Row],[Marital_Status_mod]],"Together","Couple","Married","Couple","Divorced","Single","Single","Single","Widow","Single","Other")</f>
        <v>Couple</v>
      </c>
      <c r="I189" s="4">
        <v>80952</v>
      </c>
      <c r="J189" s="41" t="str">
        <f t="shared" si="10"/>
        <v>$80 - $90K</v>
      </c>
      <c r="K189">
        <v>0</v>
      </c>
      <c r="L189">
        <v>0</v>
      </c>
      <c r="M189">
        <f>Table1[[#This Row],[Teenhome]]+Table1[[#This Row],[Kidhome]]</f>
        <v>0</v>
      </c>
      <c r="N189" s="1">
        <v>41333</v>
      </c>
      <c r="O189" s="16">
        <f>(Table1[[#This Row],[DataSetDate]]-Table1[[#This Row],[Dt_Customer]])/365</f>
        <v>7.9424657534246572</v>
      </c>
      <c r="P189" s="15">
        <v>44232</v>
      </c>
      <c r="Q189">
        <v>20</v>
      </c>
      <c r="R189" s="4">
        <v>778</v>
      </c>
      <c r="S189" s="4">
        <v>178</v>
      </c>
      <c r="T189" s="4">
        <v>689</v>
      </c>
      <c r="U189" s="4">
        <v>41</v>
      </c>
      <c r="V189" s="4">
        <v>27</v>
      </c>
      <c r="W189" s="4">
        <v>44</v>
      </c>
      <c r="X189">
        <v>1</v>
      </c>
      <c r="Y189">
        <v>8</v>
      </c>
      <c r="Z189" t="str">
        <f t="shared" si="11"/>
        <v>High</v>
      </c>
      <c r="AA189" s="14">
        <f t="shared" ca="1" si="12"/>
        <v>8.0503439824335139</v>
      </c>
      <c r="AB189">
        <v>5</v>
      </c>
      <c r="AC189">
        <v>11</v>
      </c>
      <c r="AD189" s="14">
        <f t="shared" ca="1" si="13"/>
        <v>10.978788756822851</v>
      </c>
      <c r="AE189">
        <v>8</v>
      </c>
      <c r="AF189">
        <v>1</v>
      </c>
      <c r="AG189">
        <v>0</v>
      </c>
      <c r="AH189">
        <v>0</v>
      </c>
      <c r="AI189">
        <v>1</v>
      </c>
      <c r="AJ189">
        <v>1</v>
      </c>
      <c r="AK189">
        <v>1</v>
      </c>
      <c r="AL189">
        <v>0</v>
      </c>
      <c r="AM189" t="s">
        <v>52</v>
      </c>
    </row>
    <row r="190" spans="1:39" hidden="1" x14ac:dyDescent="0.3">
      <c r="A190">
        <v>9274</v>
      </c>
      <c r="B190">
        <v>1961</v>
      </c>
      <c r="C190" s="14">
        <f>2021-Table1[[#This Row],[Year_Birth]]</f>
        <v>60</v>
      </c>
      <c r="D190" t="s">
        <v>44</v>
      </c>
      <c r="E190" s="14" t="str" cm="1">
        <f t="array" ref="E190">_xlfn.SWITCH(Table1[[#This Row],[Education]],"Graduation","Bachelor’s","Basic","High School","2n Cycle","Master’s","Master","Master’s","PhD","PhD","Other")</f>
        <v>Master’s</v>
      </c>
      <c r="F190" t="s">
        <v>42</v>
      </c>
      <c r="G190" s="14" t="s">
        <v>42</v>
      </c>
      <c r="H190" s="14" t="str" cm="1">
        <f t="array" ref="H190">_xlfn.SWITCH(Table1[[#This Row],[Marital_Status_mod]],"Together","Couple","Married","Couple","Divorced","Single","Single","Single","Widow","Single","Other")</f>
        <v>Couple</v>
      </c>
      <c r="I190" s="4">
        <v>80950</v>
      </c>
      <c r="J190" s="41" t="str">
        <f t="shared" si="10"/>
        <v>$80 - $90K</v>
      </c>
      <c r="K190">
        <v>0</v>
      </c>
      <c r="L190">
        <v>0</v>
      </c>
      <c r="M190">
        <f>Table1[[#This Row],[Teenhome]]+Table1[[#This Row],[Kidhome]]</f>
        <v>0</v>
      </c>
      <c r="N190" s="1">
        <v>41361</v>
      </c>
      <c r="O190" s="16">
        <f>(Table1[[#This Row],[DataSetDate]]-Table1[[#This Row],[Dt_Customer]])/365</f>
        <v>7.8657534246575347</v>
      </c>
      <c r="P190" s="15">
        <v>44232</v>
      </c>
      <c r="Q190">
        <v>44</v>
      </c>
      <c r="R190" s="4">
        <v>525</v>
      </c>
      <c r="S190" s="4">
        <v>147</v>
      </c>
      <c r="T190" s="4">
        <v>112</v>
      </c>
      <c r="U190" s="4">
        <v>219</v>
      </c>
      <c r="V190" s="4">
        <v>147</v>
      </c>
      <c r="W190" s="4">
        <v>63</v>
      </c>
      <c r="X190">
        <v>1</v>
      </c>
      <c r="Y190">
        <v>6</v>
      </c>
      <c r="Z190" t="str">
        <f t="shared" si="11"/>
        <v>Medium</v>
      </c>
      <c r="AA190" s="14">
        <f t="shared" ca="1" si="12"/>
        <v>6.3399517498506848</v>
      </c>
      <c r="AB190">
        <v>7</v>
      </c>
      <c r="AC190">
        <v>9</v>
      </c>
      <c r="AD190" s="14">
        <f t="shared" ca="1" si="13"/>
        <v>9.1772712548602122</v>
      </c>
      <c r="AE190">
        <v>2</v>
      </c>
      <c r="AF190">
        <v>1</v>
      </c>
      <c r="AG190">
        <v>0</v>
      </c>
      <c r="AH190">
        <v>0</v>
      </c>
      <c r="AI190">
        <v>0</v>
      </c>
      <c r="AJ190">
        <v>0</v>
      </c>
      <c r="AK190">
        <v>0</v>
      </c>
      <c r="AL190">
        <v>0</v>
      </c>
      <c r="AM190" t="s">
        <v>47</v>
      </c>
    </row>
    <row r="191" spans="1:39" hidden="1" x14ac:dyDescent="0.3">
      <c r="A191">
        <v>10245</v>
      </c>
      <c r="B191">
        <v>1986</v>
      </c>
      <c r="C191" s="14">
        <f>2021-Table1[[#This Row],[Year_Birth]]</f>
        <v>35</v>
      </c>
      <c r="D191" t="s">
        <v>51</v>
      </c>
      <c r="E191" s="14" t="str" cm="1">
        <f t="array" ref="E191">_xlfn.SWITCH(Table1[[#This Row],[Education]],"Graduation","Bachelor’s","Basic","High School","2n Cycle","Master’s","Master","Master’s","PhD","PhD","Other")</f>
        <v>Master’s</v>
      </c>
      <c r="F191" t="s">
        <v>50</v>
      </c>
      <c r="G191" s="14" t="s">
        <v>50</v>
      </c>
      <c r="H191" s="14" t="str" cm="1">
        <f t="array" ref="H191">_xlfn.SWITCH(Table1[[#This Row],[Marital_Status_mod]],"Together","Couple","Married","Couple","Divorced","Single","Single","Single","Widow","Single","Other")</f>
        <v>Single</v>
      </c>
      <c r="I191" s="4">
        <v>80910</v>
      </c>
      <c r="J191" s="41" t="str">
        <f t="shared" si="10"/>
        <v>$80 - $90K</v>
      </c>
      <c r="K191">
        <v>0</v>
      </c>
      <c r="L191">
        <v>0</v>
      </c>
      <c r="M191">
        <f>Table1[[#This Row],[Teenhome]]+Table1[[#This Row],[Kidhome]]</f>
        <v>0</v>
      </c>
      <c r="N191" s="1">
        <v>41213</v>
      </c>
      <c r="O191" s="16">
        <f>(Table1[[#This Row],[DataSetDate]]-Table1[[#This Row],[Dt_Customer]])/365</f>
        <v>8.2712328767123289</v>
      </c>
      <c r="P191" s="15">
        <v>44232</v>
      </c>
      <c r="Q191">
        <v>71</v>
      </c>
      <c r="R191" s="4">
        <v>160</v>
      </c>
      <c r="S191" s="4">
        <v>80</v>
      </c>
      <c r="T191" s="4">
        <v>369</v>
      </c>
      <c r="U191" s="4">
        <v>67</v>
      </c>
      <c r="V191" s="4">
        <v>39</v>
      </c>
      <c r="W191" s="4">
        <v>41</v>
      </c>
      <c r="X191">
        <v>1</v>
      </c>
      <c r="Y191">
        <v>3</v>
      </c>
      <c r="Z191" t="str">
        <f t="shared" si="11"/>
        <v>Medium</v>
      </c>
      <c r="AA191" s="14">
        <f t="shared" ca="1" si="12"/>
        <v>3.0371159142072961</v>
      </c>
      <c r="AB191">
        <v>3</v>
      </c>
      <c r="AC191">
        <v>8</v>
      </c>
      <c r="AD191" s="14">
        <f t="shared" ca="1" si="13"/>
        <v>7.9926763430374574</v>
      </c>
      <c r="AE191">
        <v>1</v>
      </c>
      <c r="AF191">
        <v>0</v>
      </c>
      <c r="AG191">
        <v>0</v>
      </c>
      <c r="AH191">
        <v>0</v>
      </c>
      <c r="AI191">
        <v>0</v>
      </c>
      <c r="AJ191">
        <v>0</v>
      </c>
      <c r="AK191">
        <v>0</v>
      </c>
      <c r="AL191">
        <v>0</v>
      </c>
      <c r="AM191" t="s">
        <v>41</v>
      </c>
    </row>
    <row r="192" spans="1:39" hidden="1" x14ac:dyDescent="0.3">
      <c r="A192">
        <v>3434</v>
      </c>
      <c r="B192">
        <v>1951</v>
      </c>
      <c r="C192" s="14">
        <f>2021-Table1[[#This Row],[Year_Birth]]</f>
        <v>70</v>
      </c>
      <c r="D192" t="s">
        <v>46</v>
      </c>
      <c r="E192" s="14" t="str" cm="1">
        <f t="array" ref="E192">_xlfn.SWITCH(Table1[[#This Row],[Education]],"Graduation","Bachelor’s","Basic","High School","2n Cycle","Master’s","Master","Master’s","PhD","PhD","Other")</f>
        <v>Bachelor’s</v>
      </c>
      <c r="F192" t="s">
        <v>50</v>
      </c>
      <c r="G192" s="14" t="s">
        <v>50</v>
      </c>
      <c r="H192" s="14" t="str" cm="1">
        <f t="array" ref="H192">_xlfn.SWITCH(Table1[[#This Row],[Marital_Status_mod]],"Together","Couple","Married","Couple","Divorced","Single","Single","Single","Widow","Single","Other")</f>
        <v>Single</v>
      </c>
      <c r="I192" s="4">
        <v>80872</v>
      </c>
      <c r="J192" s="41" t="str">
        <f t="shared" si="10"/>
        <v>$80 - $90K</v>
      </c>
      <c r="K192">
        <v>0</v>
      </c>
      <c r="L192">
        <v>0</v>
      </c>
      <c r="M192">
        <f>Table1[[#This Row],[Teenhome]]+Table1[[#This Row],[Kidhome]]</f>
        <v>0</v>
      </c>
      <c r="N192" s="1">
        <v>41771</v>
      </c>
      <c r="O192" s="16">
        <f>(Table1[[#This Row],[DataSetDate]]-Table1[[#This Row],[Dt_Customer]])/365</f>
        <v>6.7424657534246579</v>
      </c>
      <c r="P192" s="15">
        <v>44232</v>
      </c>
      <c r="Q192">
        <v>60</v>
      </c>
      <c r="R192" s="4">
        <v>483</v>
      </c>
      <c r="S192" s="4">
        <v>72</v>
      </c>
      <c r="T192" s="4">
        <v>567</v>
      </c>
      <c r="U192" s="4">
        <v>94</v>
      </c>
      <c r="V192" s="4">
        <v>12</v>
      </c>
      <c r="W192" s="4">
        <v>108</v>
      </c>
      <c r="X192">
        <v>1</v>
      </c>
      <c r="Y192">
        <v>4</v>
      </c>
      <c r="Z192" t="str">
        <f t="shared" si="11"/>
        <v>Medium</v>
      </c>
      <c r="AA192" s="14">
        <f t="shared" ca="1" si="12"/>
        <v>3.7149615043192799</v>
      </c>
      <c r="AB192">
        <v>4</v>
      </c>
      <c r="AC192">
        <v>10</v>
      </c>
      <c r="AD192" s="14">
        <f t="shared" ca="1" si="13"/>
        <v>10.317142053647247</v>
      </c>
      <c r="AE192">
        <v>1</v>
      </c>
      <c r="AF192">
        <v>0</v>
      </c>
      <c r="AG192">
        <v>0</v>
      </c>
      <c r="AH192">
        <v>0</v>
      </c>
      <c r="AI192">
        <v>0</v>
      </c>
      <c r="AJ192">
        <v>0</v>
      </c>
      <c r="AK192">
        <v>0</v>
      </c>
      <c r="AL192">
        <v>0</v>
      </c>
      <c r="AM192" t="s">
        <v>41</v>
      </c>
    </row>
    <row r="193" spans="1:39" hidden="1" x14ac:dyDescent="0.3">
      <c r="A193">
        <v>4789</v>
      </c>
      <c r="B193">
        <v>1953</v>
      </c>
      <c r="C193" s="14">
        <f>2021-Table1[[#This Row],[Year_Birth]]</f>
        <v>68</v>
      </c>
      <c r="D193" t="s">
        <v>46</v>
      </c>
      <c r="E193" s="14" t="str" cm="1">
        <f t="array" ref="E193">_xlfn.SWITCH(Table1[[#This Row],[Education]],"Graduation","Bachelor’s","Basic","High School","2n Cycle","Master’s","Master","Master’s","PhD","PhD","Other")</f>
        <v>Bachelor’s</v>
      </c>
      <c r="F193" t="s">
        <v>40</v>
      </c>
      <c r="G193" s="14" t="s">
        <v>40</v>
      </c>
      <c r="H193" s="14" t="str" cm="1">
        <f t="array" ref="H193">_xlfn.SWITCH(Table1[[#This Row],[Marital_Status_mod]],"Together","Couple","Married","Couple","Divorced","Single","Single","Single","Widow","Single","Other")</f>
        <v>Couple</v>
      </c>
      <c r="I193" s="4">
        <v>80812</v>
      </c>
      <c r="J193" s="41" t="str">
        <f t="shared" ref="J193:J256" si="14">IF(I193&lt;10000, "Up to $10K",
   IF(I193&gt;=100000, "$100K and up",
      "$" &amp; FLOOR(I193,10000)/1000 &amp; " - $" &amp; FLOOR(I193,10000)/1000+10 &amp; "K"))</f>
        <v>$80 - $90K</v>
      </c>
      <c r="K193">
        <v>0</v>
      </c>
      <c r="L193">
        <v>0</v>
      </c>
      <c r="M193">
        <f>Table1[[#This Row],[Teenhome]]+Table1[[#This Row],[Kidhome]]</f>
        <v>0</v>
      </c>
      <c r="N193" s="1">
        <v>41534</v>
      </c>
      <c r="O193" s="16">
        <f>(Table1[[#This Row],[DataSetDate]]-Table1[[#This Row],[Dt_Customer]])/365</f>
        <v>7.3917808219178083</v>
      </c>
      <c r="P193" s="15">
        <v>44232</v>
      </c>
      <c r="Q193">
        <v>95</v>
      </c>
      <c r="R193" s="4">
        <v>769</v>
      </c>
      <c r="S193" s="4">
        <v>22</v>
      </c>
      <c r="T193" s="4">
        <v>500</v>
      </c>
      <c r="U193" s="4">
        <v>210</v>
      </c>
      <c r="V193" s="4">
        <v>143</v>
      </c>
      <c r="W193" s="4">
        <v>33</v>
      </c>
      <c r="X193">
        <v>1</v>
      </c>
      <c r="Y193">
        <v>4</v>
      </c>
      <c r="Z193" t="str">
        <f t="shared" ref="Z193:Z256" si="15">IF(Y193&gt;=7,"High",IF(Y193&gt;=3,"Medium","Low"))</f>
        <v>Medium</v>
      </c>
      <c r="AA193" s="14">
        <f t="shared" ca="1" si="12"/>
        <v>3.7757308070334163</v>
      </c>
      <c r="AB193">
        <v>8</v>
      </c>
      <c r="AC193">
        <v>5</v>
      </c>
      <c r="AD193" s="14">
        <f t="shared" ca="1" si="13"/>
        <v>4.7964000657480694</v>
      </c>
      <c r="AE193">
        <v>2</v>
      </c>
      <c r="AF193">
        <v>1</v>
      </c>
      <c r="AG193">
        <v>0</v>
      </c>
      <c r="AH193">
        <v>1</v>
      </c>
      <c r="AI193">
        <v>0</v>
      </c>
      <c r="AJ193">
        <v>1</v>
      </c>
      <c r="AK193">
        <v>0</v>
      </c>
      <c r="AL193">
        <v>0</v>
      </c>
      <c r="AM193" t="s">
        <v>45</v>
      </c>
    </row>
    <row r="194" spans="1:39" hidden="1" x14ac:dyDescent="0.3">
      <c r="A194">
        <v>5718</v>
      </c>
      <c r="B194">
        <v>1950</v>
      </c>
      <c r="C194" s="14">
        <f>2021-Table1[[#This Row],[Year_Birth]]</f>
        <v>71</v>
      </c>
      <c r="D194" t="s">
        <v>46</v>
      </c>
      <c r="E194" s="14" t="str" cm="1">
        <f t="array" ref="E194">_xlfn.SWITCH(Table1[[#This Row],[Education]],"Graduation","Bachelor’s","Basic","High School","2n Cycle","Master’s","Master","Master’s","PhD","PhD","Other")</f>
        <v>Bachelor’s</v>
      </c>
      <c r="F194" t="s">
        <v>42</v>
      </c>
      <c r="G194" s="14" t="s">
        <v>42</v>
      </c>
      <c r="H194" s="14" t="str" cm="1">
        <f t="array" ref="H194">_xlfn.SWITCH(Table1[[#This Row],[Marital_Status_mod]],"Together","Couple","Married","Couple","Divorced","Single","Single","Single","Widow","Single","Other")</f>
        <v>Couple</v>
      </c>
      <c r="I194" s="4">
        <v>80763</v>
      </c>
      <c r="J194" s="41" t="str">
        <f t="shared" si="14"/>
        <v>$80 - $90K</v>
      </c>
      <c r="K194">
        <v>0</v>
      </c>
      <c r="L194">
        <v>0</v>
      </c>
      <c r="M194">
        <f>Table1[[#This Row],[Teenhome]]+Table1[[#This Row],[Kidhome]]</f>
        <v>0</v>
      </c>
      <c r="N194" s="1">
        <v>41501</v>
      </c>
      <c r="O194" s="16">
        <f>(Table1[[#This Row],[DataSetDate]]-Table1[[#This Row],[Dt_Customer]])/365</f>
        <v>7.4821917808219176</v>
      </c>
      <c r="P194" s="15">
        <v>44232</v>
      </c>
      <c r="Q194">
        <v>17</v>
      </c>
      <c r="R194" s="4">
        <v>674</v>
      </c>
      <c r="S194" s="4">
        <v>168</v>
      </c>
      <c r="T194" s="4">
        <v>108</v>
      </c>
      <c r="U194" s="4">
        <v>192</v>
      </c>
      <c r="V194" s="4">
        <v>42</v>
      </c>
      <c r="W194" s="4">
        <v>231</v>
      </c>
      <c r="X194">
        <v>1</v>
      </c>
      <c r="Y194">
        <v>5</v>
      </c>
      <c r="Z194" t="str">
        <f t="shared" si="15"/>
        <v>Medium</v>
      </c>
      <c r="AA194" s="14">
        <f t="shared" ref="AA194:AA257" ca="1" si="16">Y194 + (RAND() - 0.5) * 0.8</f>
        <v>4.7356275792493125</v>
      </c>
      <c r="AB194">
        <v>11</v>
      </c>
      <c r="AC194">
        <v>6</v>
      </c>
      <c r="AD194" s="14">
        <f t="shared" ref="AD194:AD257" ca="1" si="17">AC194 + (RAND() - 0.5) * 0.8</f>
        <v>6.1339040626801475</v>
      </c>
      <c r="AE194">
        <v>3</v>
      </c>
      <c r="AF194">
        <v>1</v>
      </c>
      <c r="AG194">
        <v>0</v>
      </c>
      <c r="AH194">
        <v>0</v>
      </c>
      <c r="AI194">
        <v>0</v>
      </c>
      <c r="AJ194">
        <v>1</v>
      </c>
      <c r="AK194">
        <v>1</v>
      </c>
      <c r="AL194">
        <v>0</v>
      </c>
      <c r="AM194" t="s">
        <v>47</v>
      </c>
    </row>
    <row r="195" spans="1:39" hidden="1" x14ac:dyDescent="0.3">
      <c r="A195">
        <v>4687</v>
      </c>
      <c r="B195">
        <v>1958</v>
      </c>
      <c r="C195" s="14">
        <f>2021-Table1[[#This Row],[Year_Birth]]</f>
        <v>63</v>
      </c>
      <c r="D195" t="s">
        <v>44</v>
      </c>
      <c r="E195" s="14" t="str" cm="1">
        <f t="array" ref="E195">_xlfn.SWITCH(Table1[[#This Row],[Education]],"Graduation","Bachelor’s","Basic","High School","2n Cycle","Master’s","Master","Master’s","PhD","PhD","Other")</f>
        <v>Master’s</v>
      </c>
      <c r="F195" t="s">
        <v>42</v>
      </c>
      <c r="G195" s="14" t="s">
        <v>42</v>
      </c>
      <c r="H195" s="14" t="str" cm="1">
        <f t="array" ref="H195">_xlfn.SWITCH(Table1[[#This Row],[Marital_Status_mod]],"Together","Couple","Married","Couple","Divorced","Single","Single","Single","Widow","Single","Other")</f>
        <v>Couple</v>
      </c>
      <c r="I195" s="4">
        <v>80739</v>
      </c>
      <c r="J195" s="41" t="str">
        <f t="shared" si="14"/>
        <v>$80 - $90K</v>
      </c>
      <c r="K195">
        <v>0</v>
      </c>
      <c r="L195">
        <v>0</v>
      </c>
      <c r="M195">
        <f>Table1[[#This Row],[Teenhome]]+Table1[[#This Row],[Kidhome]]</f>
        <v>0</v>
      </c>
      <c r="N195" s="1">
        <v>41417</v>
      </c>
      <c r="O195" s="16">
        <f>(Table1[[#This Row],[DataSetDate]]-Table1[[#This Row],[Dt_Customer]])/365</f>
        <v>7.7123287671232879</v>
      </c>
      <c r="P195" s="15">
        <v>44232</v>
      </c>
      <c r="Q195">
        <v>92</v>
      </c>
      <c r="R195" s="4">
        <v>674</v>
      </c>
      <c r="S195" s="4">
        <v>92</v>
      </c>
      <c r="T195" s="4">
        <v>736</v>
      </c>
      <c r="U195" s="4">
        <v>39</v>
      </c>
      <c r="V195" s="4">
        <v>0</v>
      </c>
      <c r="W195" s="4">
        <v>92</v>
      </c>
      <c r="X195">
        <v>1</v>
      </c>
      <c r="Y195">
        <v>3</v>
      </c>
      <c r="Z195" t="str">
        <f t="shared" si="15"/>
        <v>Medium</v>
      </c>
      <c r="AA195" s="14">
        <f t="shared" ca="1" si="16"/>
        <v>2.7938260018050953</v>
      </c>
      <c r="AB195">
        <v>11</v>
      </c>
      <c r="AC195">
        <v>9</v>
      </c>
      <c r="AD195" s="14">
        <f t="shared" ca="1" si="17"/>
        <v>8.6190715368528679</v>
      </c>
      <c r="AE195">
        <v>1</v>
      </c>
      <c r="AF195">
        <v>0</v>
      </c>
      <c r="AG195">
        <v>0</v>
      </c>
      <c r="AH195">
        <v>0</v>
      </c>
      <c r="AI195">
        <v>0</v>
      </c>
      <c r="AJ195">
        <v>0</v>
      </c>
      <c r="AK195">
        <v>0</v>
      </c>
      <c r="AL195">
        <v>0</v>
      </c>
      <c r="AM195" t="s">
        <v>41</v>
      </c>
    </row>
    <row r="196" spans="1:39" hidden="1" x14ac:dyDescent="0.3">
      <c r="A196">
        <v>1065</v>
      </c>
      <c r="B196">
        <v>1963</v>
      </c>
      <c r="C196" s="14">
        <f>2021-Table1[[#This Row],[Year_Birth]]</f>
        <v>58</v>
      </c>
      <c r="D196" t="s">
        <v>46</v>
      </c>
      <c r="E196" s="14" t="str" cm="1">
        <f t="array" ref="E196">_xlfn.SWITCH(Table1[[#This Row],[Education]],"Graduation","Bachelor’s","Basic","High School","2n Cycle","Master’s","Master","Master’s","PhD","PhD","Other")</f>
        <v>Bachelor’s</v>
      </c>
      <c r="F196" t="s">
        <v>50</v>
      </c>
      <c r="G196" s="14" t="s">
        <v>50</v>
      </c>
      <c r="H196" s="14" t="str" cm="1">
        <f t="array" ref="H196">_xlfn.SWITCH(Table1[[#This Row],[Marital_Status_mod]],"Together","Couple","Married","Couple","Divorced","Single","Single","Single","Widow","Single","Other")</f>
        <v>Single</v>
      </c>
      <c r="I196" s="4">
        <v>80695</v>
      </c>
      <c r="J196" s="41" t="str">
        <f t="shared" si="14"/>
        <v>$80 - $90K</v>
      </c>
      <c r="K196">
        <v>0</v>
      </c>
      <c r="L196">
        <v>0</v>
      </c>
      <c r="M196">
        <f>Table1[[#This Row],[Teenhome]]+Table1[[#This Row],[Kidhome]]</f>
        <v>0</v>
      </c>
      <c r="N196" s="1">
        <v>41637</v>
      </c>
      <c r="O196" s="16">
        <f>(Table1[[#This Row],[DataSetDate]]-Table1[[#This Row],[Dt_Customer]])/365</f>
        <v>7.1095890410958908</v>
      </c>
      <c r="P196" s="15">
        <v>44232</v>
      </c>
      <c r="Q196">
        <v>85</v>
      </c>
      <c r="R196" s="4">
        <v>557</v>
      </c>
      <c r="S196" s="4">
        <v>129</v>
      </c>
      <c r="T196" s="4">
        <v>984</v>
      </c>
      <c r="U196" s="4">
        <v>193</v>
      </c>
      <c r="V196" s="4">
        <v>37</v>
      </c>
      <c r="W196" s="4">
        <v>18</v>
      </c>
      <c r="X196">
        <v>1</v>
      </c>
      <c r="Y196">
        <v>5</v>
      </c>
      <c r="Z196" t="str">
        <f t="shared" si="15"/>
        <v>Medium</v>
      </c>
      <c r="AA196" s="14">
        <f t="shared" ca="1" si="16"/>
        <v>4.6919177985629901</v>
      </c>
      <c r="AB196">
        <v>8</v>
      </c>
      <c r="AC196">
        <v>5</v>
      </c>
      <c r="AD196" s="14">
        <f t="shared" ca="1" si="17"/>
        <v>4.6011812799827929</v>
      </c>
      <c r="AE196">
        <v>2</v>
      </c>
      <c r="AF196">
        <v>0</v>
      </c>
      <c r="AG196">
        <v>0</v>
      </c>
      <c r="AH196">
        <v>0</v>
      </c>
      <c r="AI196">
        <v>0</v>
      </c>
      <c r="AJ196">
        <v>0</v>
      </c>
      <c r="AK196">
        <v>0</v>
      </c>
      <c r="AL196">
        <v>0</v>
      </c>
      <c r="AM196" t="s">
        <v>43</v>
      </c>
    </row>
    <row r="197" spans="1:39" hidden="1" x14ac:dyDescent="0.3">
      <c r="A197">
        <v>6905</v>
      </c>
      <c r="B197">
        <v>1994</v>
      </c>
      <c r="C197" s="14">
        <f>2021-Table1[[#This Row],[Year_Birth]]</f>
        <v>27</v>
      </c>
      <c r="D197" t="s">
        <v>46</v>
      </c>
      <c r="E197" s="14" t="str" cm="1">
        <f t="array" ref="E197">_xlfn.SWITCH(Table1[[#This Row],[Education]],"Graduation","Bachelor’s","Basic","High School","2n Cycle","Master’s","Master","Master’s","PhD","PhD","Other")</f>
        <v>Bachelor’s</v>
      </c>
      <c r="F197" t="s">
        <v>40</v>
      </c>
      <c r="G197" s="14" t="s">
        <v>40</v>
      </c>
      <c r="H197" s="14" t="str" cm="1">
        <f t="array" ref="H197">_xlfn.SWITCH(Table1[[#This Row],[Marital_Status_mod]],"Together","Couple","Married","Couple","Divorced","Single","Single","Single","Widow","Single","Other")</f>
        <v>Couple</v>
      </c>
      <c r="I197" s="4">
        <v>80685</v>
      </c>
      <c r="J197" s="41" t="str">
        <f t="shared" si="14"/>
        <v>$80 - $90K</v>
      </c>
      <c r="K197">
        <v>0</v>
      </c>
      <c r="L197">
        <v>0</v>
      </c>
      <c r="M197">
        <f>Table1[[#This Row],[Teenhome]]+Table1[[#This Row],[Kidhome]]</f>
        <v>0</v>
      </c>
      <c r="N197" s="1">
        <v>41143</v>
      </c>
      <c r="O197" s="16">
        <f>(Table1[[#This Row],[DataSetDate]]-Table1[[#This Row],[Dt_Customer]])/365</f>
        <v>8.463013698630137</v>
      </c>
      <c r="P197" s="15">
        <v>44232</v>
      </c>
      <c r="Q197">
        <v>55</v>
      </c>
      <c r="R197" s="4">
        <v>241</v>
      </c>
      <c r="S197" s="4">
        <v>45</v>
      </c>
      <c r="T197" s="4">
        <v>604</v>
      </c>
      <c r="U197" s="4">
        <v>34</v>
      </c>
      <c r="V197" s="4">
        <v>26</v>
      </c>
      <c r="W197" s="4">
        <v>54</v>
      </c>
      <c r="X197">
        <v>1</v>
      </c>
      <c r="Y197">
        <v>6</v>
      </c>
      <c r="Z197" t="str">
        <f t="shared" si="15"/>
        <v>Medium</v>
      </c>
      <c r="AA197" s="14">
        <f t="shared" ca="1" si="16"/>
        <v>6.1202048500676236</v>
      </c>
      <c r="AB197">
        <v>4</v>
      </c>
      <c r="AC197">
        <v>10</v>
      </c>
      <c r="AD197" s="14">
        <f t="shared" ca="1" si="17"/>
        <v>10.323986265345908</v>
      </c>
      <c r="AE197">
        <v>2</v>
      </c>
      <c r="AF197">
        <v>0</v>
      </c>
      <c r="AG197">
        <v>0</v>
      </c>
      <c r="AH197">
        <v>0</v>
      </c>
      <c r="AI197">
        <v>0</v>
      </c>
      <c r="AJ197">
        <v>0</v>
      </c>
      <c r="AK197">
        <v>0</v>
      </c>
      <c r="AL197">
        <v>0</v>
      </c>
      <c r="AM197" t="s">
        <v>41</v>
      </c>
    </row>
    <row r="198" spans="1:39" hidden="1" x14ac:dyDescent="0.3">
      <c r="A198">
        <v>3661</v>
      </c>
      <c r="B198">
        <v>1995</v>
      </c>
      <c r="C198" s="14">
        <f>2021-Table1[[#This Row],[Year_Birth]]</f>
        <v>26</v>
      </c>
      <c r="D198" t="s">
        <v>51</v>
      </c>
      <c r="E198" s="14" t="str" cm="1">
        <f t="array" ref="E198">_xlfn.SWITCH(Table1[[#This Row],[Education]],"Graduation","Bachelor’s","Basic","High School","2n Cycle","Master’s","Master","Master’s","PhD","PhD","Other")</f>
        <v>Master’s</v>
      </c>
      <c r="F198" t="s">
        <v>50</v>
      </c>
      <c r="G198" s="14" t="s">
        <v>50</v>
      </c>
      <c r="H198" s="14" t="str" cm="1">
        <f t="array" ref="H198">_xlfn.SWITCH(Table1[[#This Row],[Marital_Status_mod]],"Together","Couple","Married","Couple","Divorced","Single","Single","Single","Widow","Single","Other")</f>
        <v>Single</v>
      </c>
      <c r="I198" s="4">
        <v>80617</v>
      </c>
      <c r="J198" s="41" t="str">
        <f t="shared" si="14"/>
        <v>$80 - $90K</v>
      </c>
      <c r="K198">
        <v>0</v>
      </c>
      <c r="L198">
        <v>0</v>
      </c>
      <c r="M198">
        <f>Table1[[#This Row],[Teenhome]]+Table1[[#This Row],[Kidhome]]</f>
        <v>0</v>
      </c>
      <c r="N198" s="1">
        <v>41194</v>
      </c>
      <c r="O198" s="16">
        <f>(Table1[[#This Row],[DataSetDate]]-Table1[[#This Row],[Dt_Customer]])/365</f>
        <v>8.3232876712328761</v>
      </c>
      <c r="P198" s="15">
        <v>44232</v>
      </c>
      <c r="Q198">
        <v>42</v>
      </c>
      <c r="R198" s="4">
        <v>594</v>
      </c>
      <c r="S198" s="4">
        <v>51</v>
      </c>
      <c r="T198" s="4">
        <v>631</v>
      </c>
      <c r="U198" s="4">
        <v>72</v>
      </c>
      <c r="V198" s="4">
        <v>55</v>
      </c>
      <c r="W198" s="4">
        <v>32</v>
      </c>
      <c r="X198">
        <v>1</v>
      </c>
      <c r="Y198">
        <v>4</v>
      </c>
      <c r="Z198" t="str">
        <f t="shared" si="15"/>
        <v>Medium</v>
      </c>
      <c r="AA198" s="14">
        <f t="shared" ca="1" si="16"/>
        <v>4.1353434118084476</v>
      </c>
      <c r="AB198">
        <v>6</v>
      </c>
      <c r="AC198">
        <v>8</v>
      </c>
      <c r="AD198" s="14">
        <f t="shared" ca="1" si="17"/>
        <v>7.6719737549373015</v>
      </c>
      <c r="AE198">
        <v>2</v>
      </c>
      <c r="AF198">
        <v>0</v>
      </c>
      <c r="AG198">
        <v>0</v>
      </c>
      <c r="AH198">
        <v>0</v>
      </c>
      <c r="AI198">
        <v>0</v>
      </c>
      <c r="AJ198">
        <v>0</v>
      </c>
      <c r="AK198">
        <v>0</v>
      </c>
      <c r="AL198">
        <v>0</v>
      </c>
      <c r="AM198" t="s">
        <v>45</v>
      </c>
    </row>
    <row r="199" spans="1:39" hidden="1" x14ac:dyDescent="0.3">
      <c r="A199">
        <v>4310</v>
      </c>
      <c r="B199">
        <v>1944</v>
      </c>
      <c r="C199" s="14">
        <f>2021-Table1[[#This Row],[Year_Birth]]</f>
        <v>77</v>
      </c>
      <c r="D199" t="s">
        <v>46</v>
      </c>
      <c r="E199" s="14" t="str" cm="1">
        <f t="array" ref="E199">_xlfn.SWITCH(Table1[[#This Row],[Education]],"Graduation","Bachelor’s","Basic","High School","2n Cycle","Master’s","Master","Master’s","PhD","PhD","Other")</f>
        <v>Bachelor’s</v>
      </c>
      <c r="F199" t="s">
        <v>42</v>
      </c>
      <c r="G199" s="14" t="s">
        <v>42</v>
      </c>
      <c r="H199" s="14" t="str" cm="1">
        <f t="array" ref="H199">_xlfn.SWITCH(Table1[[#This Row],[Marital_Status_mod]],"Together","Couple","Married","Couple","Divorced","Single","Single","Single","Widow","Single","Other")</f>
        <v>Couple</v>
      </c>
      <c r="I199" s="4">
        <v>80589</v>
      </c>
      <c r="J199" s="41" t="str">
        <f t="shared" si="14"/>
        <v>$80 - $90K</v>
      </c>
      <c r="K199">
        <v>0</v>
      </c>
      <c r="L199">
        <v>0</v>
      </c>
      <c r="M199">
        <f>Table1[[#This Row],[Teenhome]]+Table1[[#This Row],[Kidhome]]</f>
        <v>0</v>
      </c>
      <c r="N199" s="1">
        <v>41661</v>
      </c>
      <c r="O199" s="16">
        <f>(Table1[[#This Row],[DataSetDate]]-Table1[[#This Row],[Dt_Customer]])/365</f>
        <v>7.043835616438356</v>
      </c>
      <c r="P199" s="15">
        <v>44232</v>
      </c>
      <c r="Q199">
        <v>25</v>
      </c>
      <c r="R199" s="4">
        <v>507</v>
      </c>
      <c r="S199" s="4">
        <v>93</v>
      </c>
      <c r="T199" s="4">
        <v>520</v>
      </c>
      <c r="U199" s="4">
        <v>242</v>
      </c>
      <c r="V199" s="4">
        <v>40</v>
      </c>
      <c r="W199" s="4">
        <v>26</v>
      </c>
      <c r="X199">
        <v>1</v>
      </c>
      <c r="Y199">
        <v>5</v>
      </c>
      <c r="Z199" t="str">
        <f t="shared" si="15"/>
        <v>Medium</v>
      </c>
      <c r="AA199" s="14">
        <f t="shared" ca="1" si="16"/>
        <v>5.1195730871077494</v>
      </c>
      <c r="AB199">
        <v>10</v>
      </c>
      <c r="AC199">
        <v>5</v>
      </c>
      <c r="AD199" s="14">
        <f t="shared" ca="1" si="17"/>
        <v>4.6266455393978827</v>
      </c>
      <c r="AE199">
        <v>1</v>
      </c>
      <c r="AF199">
        <v>1</v>
      </c>
      <c r="AG199">
        <v>0</v>
      </c>
      <c r="AH199">
        <v>0</v>
      </c>
      <c r="AI199">
        <v>0</v>
      </c>
      <c r="AJ199">
        <v>0</v>
      </c>
      <c r="AK199">
        <v>1</v>
      </c>
      <c r="AL199">
        <v>0</v>
      </c>
      <c r="AM199" t="s">
        <v>53</v>
      </c>
    </row>
    <row r="200" spans="1:39" hidden="1" x14ac:dyDescent="0.3">
      <c r="A200">
        <v>9209</v>
      </c>
      <c r="B200">
        <v>1971</v>
      </c>
      <c r="C200" s="14">
        <f>2021-Table1[[#This Row],[Year_Birth]]</f>
        <v>50</v>
      </c>
      <c r="D200" t="s">
        <v>44</v>
      </c>
      <c r="E200" s="14" t="str" cm="1">
        <f t="array" ref="E200">_xlfn.SWITCH(Table1[[#This Row],[Education]],"Graduation","Bachelor’s","Basic","High School","2n Cycle","Master’s","Master","Master’s","PhD","PhD","Other")</f>
        <v>Master’s</v>
      </c>
      <c r="F200" t="s">
        <v>40</v>
      </c>
      <c r="G200" s="14" t="s">
        <v>40</v>
      </c>
      <c r="H200" s="14" t="str" cm="1">
        <f t="array" ref="H200">_xlfn.SWITCH(Table1[[#This Row],[Marital_Status_mod]],"Together","Couple","Married","Couple","Divorced","Single","Single","Single","Widow","Single","Other")</f>
        <v>Couple</v>
      </c>
      <c r="I200" s="4">
        <v>80573</v>
      </c>
      <c r="J200" s="41" t="str">
        <f t="shared" si="14"/>
        <v>$80 - $90K</v>
      </c>
      <c r="K200">
        <v>0</v>
      </c>
      <c r="L200">
        <v>0</v>
      </c>
      <c r="M200">
        <f>Table1[[#This Row],[Teenhome]]+Table1[[#This Row],[Kidhome]]</f>
        <v>0</v>
      </c>
      <c r="N200" s="1">
        <v>41196</v>
      </c>
      <c r="O200" s="16">
        <f>(Table1[[#This Row],[DataSetDate]]-Table1[[#This Row],[Dt_Customer]])/365</f>
        <v>8.3178082191780813</v>
      </c>
      <c r="P200" s="15">
        <v>44232</v>
      </c>
      <c r="Q200">
        <v>85</v>
      </c>
      <c r="R200" s="4">
        <v>829</v>
      </c>
      <c r="S200" s="4">
        <v>138</v>
      </c>
      <c r="T200" s="4">
        <v>430</v>
      </c>
      <c r="U200" s="4">
        <v>60</v>
      </c>
      <c r="V200" s="4">
        <v>92</v>
      </c>
      <c r="W200" s="4">
        <v>15</v>
      </c>
      <c r="X200">
        <v>1</v>
      </c>
      <c r="Y200">
        <v>4</v>
      </c>
      <c r="Z200" t="str">
        <f t="shared" si="15"/>
        <v>Medium</v>
      </c>
      <c r="AA200" s="14">
        <f t="shared" ca="1" si="16"/>
        <v>3.7082058851355706</v>
      </c>
      <c r="AB200">
        <v>6</v>
      </c>
      <c r="AC200">
        <v>13</v>
      </c>
      <c r="AD200" s="14">
        <f t="shared" ca="1" si="17"/>
        <v>13.089369090545322</v>
      </c>
      <c r="AE200">
        <v>2</v>
      </c>
      <c r="AF200">
        <v>0</v>
      </c>
      <c r="AG200">
        <v>0</v>
      </c>
      <c r="AH200">
        <v>0</v>
      </c>
      <c r="AI200">
        <v>0</v>
      </c>
      <c r="AJ200">
        <v>0</v>
      </c>
      <c r="AK200">
        <v>0</v>
      </c>
      <c r="AL200">
        <v>0</v>
      </c>
      <c r="AM200" t="s">
        <v>47</v>
      </c>
    </row>
    <row r="201" spans="1:39" hidden="1" x14ac:dyDescent="0.3">
      <c r="A201">
        <v>6417</v>
      </c>
      <c r="B201">
        <v>1971</v>
      </c>
      <c r="C201" s="14">
        <f>2021-Table1[[#This Row],[Year_Birth]]</f>
        <v>50</v>
      </c>
      <c r="D201" t="s">
        <v>44</v>
      </c>
      <c r="E201" s="14" t="str" cm="1">
        <f t="array" ref="E201">_xlfn.SWITCH(Table1[[#This Row],[Education]],"Graduation","Bachelor’s","Basic","High School","2n Cycle","Master’s","Master","Master’s","PhD","PhD","Other")</f>
        <v>Master’s</v>
      </c>
      <c r="F201" t="s">
        <v>40</v>
      </c>
      <c r="G201" s="14" t="s">
        <v>40</v>
      </c>
      <c r="H201" s="14" t="str" cm="1">
        <f t="array" ref="H201">_xlfn.SWITCH(Table1[[#This Row],[Marital_Status_mod]],"Together","Couple","Married","Couple","Divorced","Single","Single","Single","Widow","Single","Other")</f>
        <v>Couple</v>
      </c>
      <c r="I201" s="4">
        <v>80573</v>
      </c>
      <c r="J201" s="41" t="str">
        <f t="shared" si="14"/>
        <v>$80 - $90K</v>
      </c>
      <c r="K201">
        <v>0</v>
      </c>
      <c r="L201">
        <v>0</v>
      </c>
      <c r="M201">
        <f>Table1[[#This Row],[Teenhome]]+Table1[[#This Row],[Kidhome]]</f>
        <v>0</v>
      </c>
      <c r="N201" s="1">
        <v>41196</v>
      </c>
      <c r="O201" s="16">
        <f>(Table1[[#This Row],[DataSetDate]]-Table1[[#This Row],[Dt_Customer]])/365</f>
        <v>8.3178082191780813</v>
      </c>
      <c r="P201" s="15">
        <v>44232</v>
      </c>
      <c r="Q201">
        <v>85</v>
      </c>
      <c r="R201" s="4">
        <v>829</v>
      </c>
      <c r="S201" s="4">
        <v>138</v>
      </c>
      <c r="T201" s="4">
        <v>430</v>
      </c>
      <c r="U201" s="4">
        <v>60</v>
      </c>
      <c r="V201" s="4">
        <v>92</v>
      </c>
      <c r="W201" s="4">
        <v>15</v>
      </c>
      <c r="X201">
        <v>1</v>
      </c>
      <c r="Y201">
        <v>4</v>
      </c>
      <c r="Z201" t="str">
        <f t="shared" si="15"/>
        <v>Medium</v>
      </c>
      <c r="AA201" s="14">
        <f t="shared" ca="1" si="16"/>
        <v>3.8904536451876215</v>
      </c>
      <c r="AB201">
        <v>6</v>
      </c>
      <c r="AC201">
        <v>13</v>
      </c>
      <c r="AD201" s="14">
        <f t="shared" ca="1" si="17"/>
        <v>12.684486913967437</v>
      </c>
      <c r="AE201">
        <v>2</v>
      </c>
      <c r="AF201">
        <v>0</v>
      </c>
      <c r="AG201">
        <v>0</v>
      </c>
      <c r="AH201">
        <v>0</v>
      </c>
      <c r="AI201">
        <v>0</v>
      </c>
      <c r="AJ201">
        <v>0</v>
      </c>
      <c r="AK201">
        <v>0</v>
      </c>
      <c r="AL201">
        <v>0</v>
      </c>
      <c r="AM201" t="s">
        <v>41</v>
      </c>
    </row>
    <row r="202" spans="1:39" hidden="1" x14ac:dyDescent="0.3">
      <c r="A202">
        <v>8717</v>
      </c>
      <c r="B202">
        <v>1975</v>
      </c>
      <c r="C202" s="14">
        <f>2021-Table1[[#This Row],[Year_Birth]]</f>
        <v>46</v>
      </c>
      <c r="D202" t="s">
        <v>39</v>
      </c>
      <c r="E202" s="14" t="str" cm="1">
        <f t="array" ref="E202">_xlfn.SWITCH(Table1[[#This Row],[Education]],"Graduation","Bachelor’s","Basic","High School","2n Cycle","Master’s","Master","Master’s","PhD","PhD","Other")</f>
        <v>PhD</v>
      </c>
      <c r="F202" t="s">
        <v>42</v>
      </c>
      <c r="G202" s="14" t="s">
        <v>42</v>
      </c>
      <c r="H202" s="14" t="str" cm="1">
        <f t="array" ref="H202">_xlfn.SWITCH(Table1[[#This Row],[Marital_Status_mod]],"Together","Couple","Married","Couple","Divorced","Single","Single","Single","Widow","Single","Other")</f>
        <v>Couple</v>
      </c>
      <c r="I202" s="4">
        <v>80427</v>
      </c>
      <c r="J202" s="41" t="str">
        <f t="shared" si="14"/>
        <v>$80 - $90K</v>
      </c>
      <c r="K202">
        <v>0</v>
      </c>
      <c r="L202">
        <v>1</v>
      </c>
      <c r="M202">
        <f>Table1[[#This Row],[Teenhome]]+Table1[[#This Row],[Kidhome]]</f>
        <v>1</v>
      </c>
      <c r="N202" s="1">
        <v>41164</v>
      </c>
      <c r="O202" s="16">
        <f>(Table1[[#This Row],[DataSetDate]]-Table1[[#This Row],[Dt_Customer]])/365</f>
        <v>8.4054794520547951</v>
      </c>
      <c r="P202" s="15">
        <v>44232</v>
      </c>
      <c r="Q202">
        <v>56</v>
      </c>
      <c r="R202" s="4">
        <v>1149</v>
      </c>
      <c r="S202" s="4">
        <v>71</v>
      </c>
      <c r="T202" s="4">
        <v>449</v>
      </c>
      <c r="U202" s="4">
        <v>69</v>
      </c>
      <c r="V202" s="4">
        <v>71</v>
      </c>
      <c r="W202" s="4">
        <v>26</v>
      </c>
      <c r="X202">
        <v>1</v>
      </c>
      <c r="Y202">
        <v>11</v>
      </c>
      <c r="Z202" t="str">
        <f t="shared" si="15"/>
        <v>High</v>
      </c>
      <c r="AA202" s="14">
        <f t="shared" ca="1" si="16"/>
        <v>11.293115532891958</v>
      </c>
      <c r="AB202">
        <v>8</v>
      </c>
      <c r="AC202">
        <v>8</v>
      </c>
      <c r="AD202" s="14">
        <f t="shared" ca="1" si="17"/>
        <v>7.7293825206386018</v>
      </c>
      <c r="AE202">
        <v>5</v>
      </c>
      <c r="AF202">
        <v>0</v>
      </c>
      <c r="AG202">
        <v>0</v>
      </c>
      <c r="AH202">
        <v>0</v>
      </c>
      <c r="AI202">
        <v>0</v>
      </c>
      <c r="AJ202">
        <v>0</v>
      </c>
      <c r="AK202">
        <v>0</v>
      </c>
      <c r="AL202">
        <v>0</v>
      </c>
      <c r="AM202" t="s">
        <v>45</v>
      </c>
    </row>
    <row r="203" spans="1:39" hidden="1" x14ac:dyDescent="0.3">
      <c r="A203">
        <v>7396</v>
      </c>
      <c r="B203">
        <v>1966</v>
      </c>
      <c r="C203" s="14">
        <f>2021-Table1[[#This Row],[Year_Birth]]</f>
        <v>55</v>
      </c>
      <c r="D203" t="s">
        <v>46</v>
      </c>
      <c r="E203" s="14" t="str" cm="1">
        <f t="array" ref="E203">_xlfn.SWITCH(Table1[[#This Row],[Education]],"Graduation","Bachelor’s","Basic","High School","2n Cycle","Master’s","Master","Master’s","PhD","PhD","Other")</f>
        <v>Bachelor’s</v>
      </c>
      <c r="F203" t="s">
        <v>42</v>
      </c>
      <c r="G203" s="14" t="s">
        <v>42</v>
      </c>
      <c r="H203" s="14" t="str" cm="1">
        <f t="array" ref="H203">_xlfn.SWITCH(Table1[[#This Row],[Marital_Status_mod]],"Together","Couple","Married","Couple","Divorced","Single","Single","Single","Widow","Single","Other")</f>
        <v>Couple</v>
      </c>
      <c r="I203" s="4">
        <v>80398</v>
      </c>
      <c r="J203" s="41" t="str">
        <f t="shared" si="14"/>
        <v>$80 - $90K</v>
      </c>
      <c r="K203">
        <v>0</v>
      </c>
      <c r="L203">
        <v>0</v>
      </c>
      <c r="M203">
        <f>Table1[[#This Row],[Teenhome]]+Table1[[#This Row],[Kidhome]]</f>
        <v>0</v>
      </c>
      <c r="N203" s="1">
        <v>41223</v>
      </c>
      <c r="O203" s="16">
        <f>(Table1[[#This Row],[DataSetDate]]-Table1[[#This Row],[Dt_Customer]])/365</f>
        <v>8.2438356164383571</v>
      </c>
      <c r="P203" s="15">
        <v>44232</v>
      </c>
      <c r="Q203">
        <v>92</v>
      </c>
      <c r="R203" s="4">
        <v>342</v>
      </c>
      <c r="S203" s="4">
        <v>51</v>
      </c>
      <c r="T203" s="4">
        <v>936</v>
      </c>
      <c r="U203" s="4">
        <v>207</v>
      </c>
      <c r="V203" s="4">
        <v>35</v>
      </c>
      <c r="W203" s="4">
        <v>26</v>
      </c>
      <c r="X203">
        <v>1</v>
      </c>
      <c r="Y203">
        <v>5</v>
      </c>
      <c r="Z203" t="str">
        <f t="shared" si="15"/>
        <v>Medium</v>
      </c>
      <c r="AA203" s="14">
        <f t="shared" ca="1" si="16"/>
        <v>4.6968965917081915</v>
      </c>
      <c r="AB203">
        <v>8</v>
      </c>
      <c r="AC203">
        <v>12</v>
      </c>
      <c r="AD203" s="14">
        <f t="shared" ca="1" si="17"/>
        <v>12.035889271292543</v>
      </c>
      <c r="AE203">
        <v>3</v>
      </c>
      <c r="AF203">
        <v>0</v>
      </c>
      <c r="AG203">
        <v>0</v>
      </c>
      <c r="AH203">
        <v>0</v>
      </c>
      <c r="AI203">
        <v>0</v>
      </c>
      <c r="AJ203">
        <v>1</v>
      </c>
      <c r="AK203">
        <v>0</v>
      </c>
      <c r="AL203">
        <v>0</v>
      </c>
      <c r="AM203" t="s">
        <v>41</v>
      </c>
    </row>
    <row r="204" spans="1:39" hidden="1" x14ac:dyDescent="0.3">
      <c r="A204">
        <v>6086</v>
      </c>
      <c r="B204">
        <v>1955</v>
      </c>
      <c r="C204" s="14">
        <f>2021-Table1[[#This Row],[Year_Birth]]</f>
        <v>66</v>
      </c>
      <c r="D204" t="s">
        <v>46</v>
      </c>
      <c r="E204" s="14" t="str" cm="1">
        <f t="array" ref="E204">_xlfn.SWITCH(Table1[[#This Row],[Education]],"Graduation","Bachelor’s","Basic","High School","2n Cycle","Master’s","Master","Master’s","PhD","PhD","Other")</f>
        <v>Bachelor’s</v>
      </c>
      <c r="F204" t="s">
        <v>42</v>
      </c>
      <c r="G204" s="14" t="s">
        <v>42</v>
      </c>
      <c r="H204" s="14" t="str" cm="1">
        <f t="array" ref="H204">_xlfn.SWITCH(Table1[[#This Row],[Marital_Status_mod]],"Together","Couple","Married","Couple","Divorced","Single","Single","Single","Widow","Single","Other")</f>
        <v>Couple</v>
      </c>
      <c r="I204" s="4">
        <v>80395</v>
      </c>
      <c r="J204" s="41" t="str">
        <f t="shared" si="14"/>
        <v>$80 - $90K</v>
      </c>
      <c r="K204">
        <v>0</v>
      </c>
      <c r="L204">
        <v>0</v>
      </c>
      <c r="M204">
        <f>Table1[[#This Row],[Teenhome]]+Table1[[#This Row],[Kidhome]]</f>
        <v>0</v>
      </c>
      <c r="N204" s="1">
        <v>41601</v>
      </c>
      <c r="O204" s="16">
        <f>(Table1[[#This Row],[DataSetDate]]-Table1[[#This Row],[Dt_Customer]])/365</f>
        <v>7.2082191780821914</v>
      </c>
      <c r="P204" s="15">
        <v>44232</v>
      </c>
      <c r="Q204">
        <v>62</v>
      </c>
      <c r="R204" s="4">
        <v>445</v>
      </c>
      <c r="S204" s="4">
        <v>25</v>
      </c>
      <c r="T204" s="4">
        <v>706</v>
      </c>
      <c r="U204" s="4">
        <v>80</v>
      </c>
      <c r="V204" s="4">
        <v>76</v>
      </c>
      <c r="W204" s="4">
        <v>48</v>
      </c>
      <c r="X204">
        <v>1</v>
      </c>
      <c r="Y204">
        <v>6</v>
      </c>
      <c r="Z204" t="str">
        <f t="shared" si="15"/>
        <v>Medium</v>
      </c>
      <c r="AA204" s="14">
        <f t="shared" ca="1" si="16"/>
        <v>6.1622382066357009</v>
      </c>
      <c r="AB204">
        <v>5</v>
      </c>
      <c r="AC204">
        <v>12</v>
      </c>
      <c r="AD204" s="14">
        <f t="shared" ca="1" si="17"/>
        <v>11.828528274008452</v>
      </c>
      <c r="AE204">
        <v>2</v>
      </c>
      <c r="AF204">
        <v>1</v>
      </c>
      <c r="AG204">
        <v>0</v>
      </c>
      <c r="AH204">
        <v>0</v>
      </c>
      <c r="AI204">
        <v>0</v>
      </c>
      <c r="AJ204">
        <v>0</v>
      </c>
      <c r="AK204">
        <v>0</v>
      </c>
      <c r="AL204">
        <v>0</v>
      </c>
      <c r="AM204" t="s">
        <v>53</v>
      </c>
    </row>
    <row r="205" spans="1:39" hidden="1" x14ac:dyDescent="0.3">
      <c r="A205">
        <v>737</v>
      </c>
      <c r="B205">
        <v>1949</v>
      </c>
      <c r="C205" s="14">
        <f>2021-Table1[[#This Row],[Year_Birth]]</f>
        <v>72</v>
      </c>
      <c r="D205" t="s">
        <v>39</v>
      </c>
      <c r="E205" s="14" t="str" cm="1">
        <f t="array" ref="E205">_xlfn.SWITCH(Table1[[#This Row],[Education]],"Graduation","Bachelor’s","Basic","High School","2n Cycle","Master’s","Master","Master’s","PhD","PhD","Other")</f>
        <v>PhD</v>
      </c>
      <c r="F205" t="s">
        <v>42</v>
      </c>
      <c r="G205" s="14" t="s">
        <v>42</v>
      </c>
      <c r="H205" s="14" t="str" cm="1">
        <f t="array" ref="H205">_xlfn.SWITCH(Table1[[#This Row],[Marital_Status_mod]],"Together","Couple","Married","Couple","Divorced","Single","Single","Single","Widow","Single","Other")</f>
        <v>Couple</v>
      </c>
      <c r="I205" s="4">
        <v>80360</v>
      </c>
      <c r="J205" s="41" t="str">
        <f t="shared" si="14"/>
        <v>$80 - $90K</v>
      </c>
      <c r="K205">
        <v>0</v>
      </c>
      <c r="L205">
        <v>0</v>
      </c>
      <c r="M205">
        <f>Table1[[#This Row],[Teenhome]]+Table1[[#This Row],[Kidhome]]</f>
        <v>0</v>
      </c>
      <c r="N205" s="1">
        <v>41336</v>
      </c>
      <c r="O205" s="16">
        <f>(Table1[[#This Row],[DataSetDate]]-Table1[[#This Row],[Dt_Customer]])/365</f>
        <v>7.934246575342466</v>
      </c>
      <c r="P205" s="15">
        <v>44232</v>
      </c>
      <c r="Q205">
        <v>56</v>
      </c>
      <c r="R205" s="4">
        <v>1493</v>
      </c>
      <c r="S205" s="4">
        <v>86</v>
      </c>
      <c r="T205" s="4">
        <v>454</v>
      </c>
      <c r="U205" s="4">
        <v>112</v>
      </c>
      <c r="V205" s="4">
        <v>43</v>
      </c>
      <c r="W205" s="4">
        <v>43</v>
      </c>
      <c r="X205">
        <v>2</v>
      </c>
      <c r="Y205">
        <v>4</v>
      </c>
      <c r="Z205" t="str">
        <f t="shared" si="15"/>
        <v>Medium</v>
      </c>
      <c r="AA205" s="14">
        <f t="shared" ca="1" si="16"/>
        <v>4.1955108739411839</v>
      </c>
      <c r="AB205">
        <v>4</v>
      </c>
      <c r="AC205">
        <v>5</v>
      </c>
      <c r="AD205" s="14">
        <f t="shared" ca="1" si="17"/>
        <v>5.3075227612390146</v>
      </c>
      <c r="AE205">
        <v>2</v>
      </c>
      <c r="AF205">
        <v>1</v>
      </c>
      <c r="AG205">
        <v>0</v>
      </c>
      <c r="AH205">
        <v>0</v>
      </c>
      <c r="AI205">
        <v>1</v>
      </c>
      <c r="AJ205">
        <v>1</v>
      </c>
      <c r="AK205">
        <v>0</v>
      </c>
      <c r="AL205">
        <v>0</v>
      </c>
      <c r="AM205" t="s">
        <v>41</v>
      </c>
    </row>
    <row r="206" spans="1:39" hidden="1" x14ac:dyDescent="0.3">
      <c r="A206">
        <v>7849</v>
      </c>
      <c r="B206">
        <v>1970</v>
      </c>
      <c r="C206" s="14">
        <f>2021-Table1[[#This Row],[Year_Birth]]</f>
        <v>51</v>
      </c>
      <c r="D206" t="s">
        <v>39</v>
      </c>
      <c r="E206" s="14" t="str" cm="1">
        <f t="array" ref="E206">_xlfn.SWITCH(Table1[[#This Row],[Education]],"Graduation","Bachelor’s","Basic","High School","2n Cycle","Master’s","Master","Master’s","PhD","PhD","Other")</f>
        <v>PhD</v>
      </c>
      <c r="F206" t="s">
        <v>42</v>
      </c>
      <c r="G206" s="14" t="s">
        <v>42</v>
      </c>
      <c r="H206" s="14" t="str" cm="1">
        <f t="array" ref="H206">_xlfn.SWITCH(Table1[[#This Row],[Marital_Status_mod]],"Together","Couple","Married","Couple","Divorced","Single","Single","Single","Widow","Single","Other")</f>
        <v>Couple</v>
      </c>
      <c r="I206" s="4">
        <v>80336</v>
      </c>
      <c r="J206" s="41" t="str">
        <f t="shared" si="14"/>
        <v>$80 - $90K</v>
      </c>
      <c r="K206">
        <v>0</v>
      </c>
      <c r="L206">
        <v>0</v>
      </c>
      <c r="M206">
        <f>Table1[[#This Row],[Teenhome]]+Table1[[#This Row],[Kidhome]]</f>
        <v>0</v>
      </c>
      <c r="N206" s="1">
        <v>41526</v>
      </c>
      <c r="O206" s="16">
        <f>(Table1[[#This Row],[DataSetDate]]-Table1[[#This Row],[Dt_Customer]])/365</f>
        <v>7.4136986301369863</v>
      </c>
      <c r="P206" s="15">
        <v>44232</v>
      </c>
      <c r="Q206">
        <v>12</v>
      </c>
      <c r="R206" s="4">
        <v>209</v>
      </c>
      <c r="S206" s="4">
        <v>19</v>
      </c>
      <c r="T206" s="4">
        <v>456</v>
      </c>
      <c r="U206" s="4">
        <v>160</v>
      </c>
      <c r="V206" s="4">
        <v>142</v>
      </c>
      <c r="W206" s="4">
        <v>66</v>
      </c>
      <c r="X206">
        <v>1</v>
      </c>
      <c r="Y206">
        <v>2</v>
      </c>
      <c r="Z206" t="str">
        <f t="shared" si="15"/>
        <v>Low</v>
      </c>
      <c r="AA206" s="14">
        <f t="shared" ca="1" si="16"/>
        <v>1.7323940020327744</v>
      </c>
      <c r="AB206">
        <v>9</v>
      </c>
      <c r="AC206">
        <v>13</v>
      </c>
      <c r="AD206" s="14">
        <f t="shared" ca="1" si="17"/>
        <v>13.023769872370545</v>
      </c>
      <c r="AE206">
        <v>1</v>
      </c>
      <c r="AF206">
        <v>0</v>
      </c>
      <c r="AG206">
        <v>0</v>
      </c>
      <c r="AH206">
        <v>0</v>
      </c>
      <c r="AI206">
        <v>0</v>
      </c>
      <c r="AJ206">
        <v>0</v>
      </c>
      <c r="AK206">
        <v>0</v>
      </c>
      <c r="AL206">
        <v>0</v>
      </c>
      <c r="AM206" t="s">
        <v>41</v>
      </c>
    </row>
    <row r="207" spans="1:39" hidden="1" x14ac:dyDescent="0.3">
      <c r="A207">
        <v>2730</v>
      </c>
      <c r="B207">
        <v>1955</v>
      </c>
      <c r="C207" s="14">
        <f>2021-Table1[[#This Row],[Year_Birth]]</f>
        <v>66</v>
      </c>
      <c r="D207" t="s">
        <v>46</v>
      </c>
      <c r="E207" s="14" t="str" cm="1">
        <f t="array" ref="E207">_xlfn.SWITCH(Table1[[#This Row],[Education]],"Graduation","Bachelor’s","Basic","High School","2n Cycle","Master’s","Master","Master’s","PhD","PhD","Other")</f>
        <v>Bachelor’s</v>
      </c>
      <c r="F207" t="s">
        <v>50</v>
      </c>
      <c r="G207" s="14" t="s">
        <v>50</v>
      </c>
      <c r="H207" s="14" t="str" cm="1">
        <f t="array" ref="H207">_xlfn.SWITCH(Table1[[#This Row],[Marital_Status_mod]],"Together","Couple","Married","Couple","Divorced","Single","Single","Single","Widow","Single","Other")</f>
        <v>Single</v>
      </c>
      <c r="I207" s="4">
        <v>80317</v>
      </c>
      <c r="J207" s="41" t="str">
        <f t="shared" si="14"/>
        <v>$80 - $90K</v>
      </c>
      <c r="K207">
        <v>0</v>
      </c>
      <c r="L207">
        <v>0</v>
      </c>
      <c r="M207">
        <f>Table1[[#This Row],[Teenhome]]+Table1[[#This Row],[Kidhome]]</f>
        <v>0</v>
      </c>
      <c r="N207" s="1">
        <v>41506</v>
      </c>
      <c r="O207" s="16">
        <f>(Table1[[#This Row],[DataSetDate]]-Table1[[#This Row],[Dt_Customer]])/365</f>
        <v>7.4684931506849317</v>
      </c>
      <c r="P207" s="15">
        <v>44232</v>
      </c>
      <c r="Q207">
        <v>64</v>
      </c>
      <c r="R207" s="4">
        <v>536</v>
      </c>
      <c r="S207" s="4">
        <v>11</v>
      </c>
      <c r="T207" s="4">
        <v>387</v>
      </c>
      <c r="U207" s="4">
        <v>149</v>
      </c>
      <c r="V207" s="4">
        <v>91</v>
      </c>
      <c r="W207" s="4">
        <v>57</v>
      </c>
      <c r="X207">
        <v>1</v>
      </c>
      <c r="Y207">
        <v>3</v>
      </c>
      <c r="Z207" t="str">
        <f t="shared" si="15"/>
        <v>Medium</v>
      </c>
      <c r="AA207" s="14">
        <f t="shared" ca="1" si="16"/>
        <v>3.1862396290493313</v>
      </c>
      <c r="AB207">
        <v>4</v>
      </c>
      <c r="AC207">
        <v>10</v>
      </c>
      <c r="AD207" s="14">
        <f t="shared" ca="1" si="17"/>
        <v>9.6267526500245992</v>
      </c>
      <c r="AE207">
        <v>1</v>
      </c>
      <c r="AF207">
        <v>0</v>
      </c>
      <c r="AG207">
        <v>0</v>
      </c>
      <c r="AH207">
        <v>0</v>
      </c>
      <c r="AI207">
        <v>0</v>
      </c>
      <c r="AJ207">
        <v>0</v>
      </c>
      <c r="AK207">
        <v>0</v>
      </c>
      <c r="AL207">
        <v>0</v>
      </c>
      <c r="AM207" t="s">
        <v>48</v>
      </c>
    </row>
    <row r="208" spans="1:39" hidden="1" x14ac:dyDescent="0.3">
      <c r="A208">
        <v>3711</v>
      </c>
      <c r="B208">
        <v>1944</v>
      </c>
      <c r="C208" s="14">
        <f>2021-Table1[[#This Row],[Year_Birth]]</f>
        <v>77</v>
      </c>
      <c r="D208" t="s">
        <v>44</v>
      </c>
      <c r="E208" s="14" t="str" cm="1">
        <f t="array" ref="E208">_xlfn.SWITCH(Table1[[#This Row],[Education]],"Graduation","Bachelor’s","Basic","High School","2n Cycle","Master’s","Master","Master’s","PhD","PhD","Other")</f>
        <v>Master’s</v>
      </c>
      <c r="F208" t="s">
        <v>42</v>
      </c>
      <c r="G208" s="14" t="s">
        <v>42</v>
      </c>
      <c r="H208" s="14" t="str" cm="1">
        <f t="array" ref="H208">_xlfn.SWITCH(Table1[[#This Row],[Marital_Status_mod]],"Together","Couple","Married","Couple","Divorced","Single","Single","Single","Widow","Single","Other")</f>
        <v>Couple</v>
      </c>
      <c r="I208" s="4">
        <v>80184</v>
      </c>
      <c r="J208" s="41" t="str">
        <f t="shared" si="14"/>
        <v>$80 - $90K</v>
      </c>
      <c r="K208">
        <v>0</v>
      </c>
      <c r="L208">
        <v>0</v>
      </c>
      <c r="M208">
        <f>Table1[[#This Row],[Teenhome]]+Table1[[#This Row],[Kidhome]]</f>
        <v>0</v>
      </c>
      <c r="N208" s="1">
        <v>41699</v>
      </c>
      <c r="O208" s="16">
        <f>(Table1[[#This Row],[DataSetDate]]-Table1[[#This Row],[Dt_Customer]])/365</f>
        <v>6.9397260273972599</v>
      </c>
      <c r="P208" s="15">
        <v>44232</v>
      </c>
      <c r="Q208">
        <v>19</v>
      </c>
      <c r="R208" s="4">
        <v>1035</v>
      </c>
      <c r="S208" s="4">
        <v>134</v>
      </c>
      <c r="T208" s="4">
        <v>670</v>
      </c>
      <c r="U208" s="4">
        <v>25</v>
      </c>
      <c r="V208" s="4">
        <v>38</v>
      </c>
      <c r="W208" s="4">
        <v>0</v>
      </c>
      <c r="X208">
        <v>1</v>
      </c>
      <c r="Y208">
        <v>6</v>
      </c>
      <c r="Z208" t="str">
        <f t="shared" si="15"/>
        <v>Medium</v>
      </c>
      <c r="AA208" s="14">
        <f t="shared" ca="1" si="16"/>
        <v>6.1554105665470935</v>
      </c>
      <c r="AB208">
        <v>3</v>
      </c>
      <c r="AC208">
        <v>10</v>
      </c>
      <c r="AD208" s="14">
        <f t="shared" ca="1" si="17"/>
        <v>9.8910190514639229</v>
      </c>
      <c r="AE208">
        <v>3</v>
      </c>
      <c r="AF208">
        <v>1</v>
      </c>
      <c r="AG208">
        <v>0</v>
      </c>
      <c r="AH208">
        <v>0</v>
      </c>
      <c r="AI208">
        <v>0</v>
      </c>
      <c r="AJ208">
        <v>1</v>
      </c>
      <c r="AK208">
        <v>0</v>
      </c>
      <c r="AL208">
        <v>0</v>
      </c>
      <c r="AM208" t="s">
        <v>41</v>
      </c>
    </row>
    <row r="209" spans="1:39" hidden="1" x14ac:dyDescent="0.3">
      <c r="A209">
        <v>7428</v>
      </c>
      <c r="B209">
        <v>1975</v>
      </c>
      <c r="C209" s="14">
        <f>2021-Table1[[#This Row],[Year_Birth]]</f>
        <v>46</v>
      </c>
      <c r="D209" t="s">
        <v>46</v>
      </c>
      <c r="E209" s="14" t="str" cm="1">
        <f t="array" ref="E209">_xlfn.SWITCH(Table1[[#This Row],[Education]],"Graduation","Bachelor’s","Basic","High School","2n Cycle","Master’s","Master","Master’s","PhD","PhD","Other")</f>
        <v>Bachelor’s</v>
      </c>
      <c r="F209" t="s">
        <v>40</v>
      </c>
      <c r="G209" s="14" t="s">
        <v>40</v>
      </c>
      <c r="H209" s="14" t="str" cm="1">
        <f t="array" ref="H209">_xlfn.SWITCH(Table1[[#This Row],[Marital_Status_mod]],"Together","Couple","Married","Couple","Divorced","Single","Single","Single","Widow","Single","Other")</f>
        <v>Couple</v>
      </c>
      <c r="I209" s="4">
        <v>80144</v>
      </c>
      <c r="J209" s="41" t="str">
        <f t="shared" si="14"/>
        <v>$80 - $90K</v>
      </c>
      <c r="K209">
        <v>0</v>
      </c>
      <c r="L209">
        <v>0</v>
      </c>
      <c r="M209">
        <f>Table1[[#This Row],[Teenhome]]+Table1[[#This Row],[Kidhome]]</f>
        <v>0</v>
      </c>
      <c r="N209" s="1">
        <v>41547</v>
      </c>
      <c r="O209" s="16">
        <f>(Table1[[#This Row],[DataSetDate]]-Table1[[#This Row],[Dt_Customer]])/365</f>
        <v>7.3561643835616435</v>
      </c>
      <c r="P209" s="15">
        <v>44232</v>
      </c>
      <c r="Q209">
        <v>47</v>
      </c>
      <c r="R209" s="4">
        <v>240</v>
      </c>
      <c r="S209" s="4">
        <v>132</v>
      </c>
      <c r="T209" s="4">
        <v>445</v>
      </c>
      <c r="U209" s="4">
        <v>250</v>
      </c>
      <c r="V209" s="4">
        <v>192</v>
      </c>
      <c r="W209" s="4">
        <v>108</v>
      </c>
      <c r="X209">
        <v>1</v>
      </c>
      <c r="Y209">
        <v>3</v>
      </c>
      <c r="Z209" t="str">
        <f t="shared" si="15"/>
        <v>Medium</v>
      </c>
      <c r="AA209" s="14">
        <f t="shared" ca="1" si="16"/>
        <v>2.8688758926242874</v>
      </c>
      <c r="AB209">
        <v>7</v>
      </c>
      <c r="AC209">
        <v>8</v>
      </c>
      <c r="AD209" s="14">
        <f t="shared" ca="1" si="17"/>
        <v>7.86643948285748</v>
      </c>
      <c r="AE209">
        <v>1</v>
      </c>
      <c r="AF209">
        <v>0</v>
      </c>
      <c r="AG209">
        <v>0</v>
      </c>
      <c r="AH209">
        <v>0</v>
      </c>
      <c r="AI209">
        <v>0</v>
      </c>
      <c r="AJ209">
        <v>0</v>
      </c>
      <c r="AK209">
        <v>0</v>
      </c>
      <c r="AL209">
        <v>0</v>
      </c>
      <c r="AM209" t="s">
        <v>53</v>
      </c>
    </row>
    <row r="210" spans="1:39" hidden="1" x14ac:dyDescent="0.3">
      <c r="A210">
        <v>3690</v>
      </c>
      <c r="B210">
        <v>1986</v>
      </c>
      <c r="C210" s="14">
        <f>2021-Table1[[#This Row],[Year_Birth]]</f>
        <v>35</v>
      </c>
      <c r="D210" t="s">
        <v>44</v>
      </c>
      <c r="E210" s="14" t="str" cm="1">
        <f t="array" ref="E210">_xlfn.SWITCH(Table1[[#This Row],[Education]],"Graduation","Bachelor’s","Basic","High School","2n Cycle","Master’s","Master","Master’s","PhD","PhD","Other")</f>
        <v>Master’s</v>
      </c>
      <c r="F210" t="s">
        <v>42</v>
      </c>
      <c r="G210" s="14" t="s">
        <v>42</v>
      </c>
      <c r="H210" s="14" t="str" cm="1">
        <f t="array" ref="H210">_xlfn.SWITCH(Table1[[#This Row],[Marital_Status_mod]],"Together","Couple","Married","Couple","Divorced","Single","Single","Single","Widow","Single","Other")</f>
        <v>Couple</v>
      </c>
      <c r="I210" s="4">
        <v>80141</v>
      </c>
      <c r="J210" s="41" t="str">
        <f t="shared" si="14"/>
        <v>$80 - $90K</v>
      </c>
      <c r="K210">
        <v>0</v>
      </c>
      <c r="L210">
        <v>0</v>
      </c>
      <c r="M210">
        <f>Table1[[#This Row],[Teenhome]]+Table1[[#This Row],[Kidhome]]</f>
        <v>0</v>
      </c>
      <c r="N210" s="1">
        <v>41285</v>
      </c>
      <c r="O210" s="16">
        <f>(Table1[[#This Row],[DataSetDate]]-Table1[[#This Row],[Dt_Customer]])/365</f>
        <v>8.0739726027397261</v>
      </c>
      <c r="P210" s="15">
        <v>44232</v>
      </c>
      <c r="Q210">
        <v>20</v>
      </c>
      <c r="R210" s="4">
        <v>1184</v>
      </c>
      <c r="S210" s="4">
        <v>102</v>
      </c>
      <c r="T210" s="4">
        <v>673</v>
      </c>
      <c r="U210" s="4">
        <v>52</v>
      </c>
      <c r="V210" s="4">
        <v>40</v>
      </c>
      <c r="W210" s="4">
        <v>40</v>
      </c>
      <c r="X210">
        <v>1</v>
      </c>
      <c r="Y210">
        <v>7</v>
      </c>
      <c r="Z210" t="str">
        <f t="shared" si="15"/>
        <v>High</v>
      </c>
      <c r="AA210" s="14">
        <f t="shared" ca="1" si="16"/>
        <v>7.1620921553013446</v>
      </c>
      <c r="AB210">
        <v>4</v>
      </c>
      <c r="AC210">
        <v>10</v>
      </c>
      <c r="AD210" s="14">
        <f t="shared" ca="1" si="17"/>
        <v>10.28008283579814</v>
      </c>
      <c r="AE210">
        <v>6</v>
      </c>
      <c r="AF210">
        <v>0</v>
      </c>
      <c r="AG210">
        <v>0</v>
      </c>
      <c r="AH210">
        <v>0</v>
      </c>
      <c r="AI210">
        <v>0</v>
      </c>
      <c r="AJ210">
        <v>1</v>
      </c>
      <c r="AK210">
        <v>1</v>
      </c>
      <c r="AL210">
        <v>0</v>
      </c>
      <c r="AM210" t="s">
        <v>41</v>
      </c>
    </row>
    <row r="211" spans="1:39" hidden="1" x14ac:dyDescent="0.3">
      <c r="A211">
        <v>2176</v>
      </c>
      <c r="B211">
        <v>1972</v>
      </c>
      <c r="C211" s="14">
        <f>2021-Table1[[#This Row],[Year_Birth]]</f>
        <v>49</v>
      </c>
      <c r="D211" t="s">
        <v>46</v>
      </c>
      <c r="E211" s="14" t="str" cm="1">
        <f t="array" ref="E211">_xlfn.SWITCH(Table1[[#This Row],[Education]],"Graduation","Bachelor’s","Basic","High School","2n Cycle","Master’s","Master","Master’s","PhD","PhD","Other")</f>
        <v>Bachelor’s</v>
      </c>
      <c r="F211" t="s">
        <v>42</v>
      </c>
      <c r="G211" s="14" t="s">
        <v>42</v>
      </c>
      <c r="H211" s="14" t="str" cm="1">
        <f t="array" ref="H211">_xlfn.SWITCH(Table1[[#This Row],[Marital_Status_mod]],"Together","Couple","Married","Couple","Divorced","Single","Single","Single","Widow","Single","Other")</f>
        <v>Couple</v>
      </c>
      <c r="I211" s="4">
        <v>80134</v>
      </c>
      <c r="J211" s="41" t="str">
        <f t="shared" si="14"/>
        <v>$80 - $90K</v>
      </c>
      <c r="K211">
        <v>1</v>
      </c>
      <c r="L211">
        <v>0</v>
      </c>
      <c r="M211">
        <f>Table1[[#This Row],[Teenhome]]+Table1[[#This Row],[Kidhome]]</f>
        <v>1</v>
      </c>
      <c r="N211" s="1">
        <v>41414</v>
      </c>
      <c r="O211" s="16">
        <f>(Table1[[#This Row],[DataSetDate]]-Table1[[#This Row],[Dt_Customer]])/365</f>
        <v>7.720547945205479</v>
      </c>
      <c r="P211" s="15">
        <v>44232</v>
      </c>
      <c r="Q211">
        <v>40</v>
      </c>
      <c r="R211" s="4">
        <v>1218</v>
      </c>
      <c r="S211" s="4">
        <v>16</v>
      </c>
      <c r="T211" s="4">
        <v>272</v>
      </c>
      <c r="U211" s="4">
        <v>104</v>
      </c>
      <c r="V211" s="4">
        <v>0</v>
      </c>
      <c r="W211" s="4">
        <v>80</v>
      </c>
      <c r="X211">
        <v>2</v>
      </c>
      <c r="Y211">
        <v>5</v>
      </c>
      <c r="Z211" t="str">
        <f t="shared" si="15"/>
        <v>Medium</v>
      </c>
      <c r="AA211" s="14">
        <f t="shared" ca="1" si="16"/>
        <v>5.0431664469812398</v>
      </c>
      <c r="AB211">
        <v>3</v>
      </c>
      <c r="AC211">
        <v>6</v>
      </c>
      <c r="AD211" s="14">
        <f t="shared" ca="1" si="17"/>
        <v>6.3870689219975336</v>
      </c>
      <c r="AE211">
        <v>6</v>
      </c>
      <c r="AF211">
        <v>1</v>
      </c>
      <c r="AG211">
        <v>0</v>
      </c>
      <c r="AH211">
        <v>0</v>
      </c>
      <c r="AI211">
        <v>1</v>
      </c>
      <c r="AJ211">
        <v>1</v>
      </c>
      <c r="AK211">
        <v>1</v>
      </c>
      <c r="AL211">
        <v>0</v>
      </c>
      <c r="AM211" t="s">
        <v>47</v>
      </c>
    </row>
    <row r="212" spans="1:39" hidden="1" x14ac:dyDescent="0.3">
      <c r="A212">
        <v>9121</v>
      </c>
      <c r="B212">
        <v>1972</v>
      </c>
      <c r="C212" s="14">
        <f>2021-Table1[[#This Row],[Year_Birth]]</f>
        <v>49</v>
      </c>
      <c r="D212" t="s">
        <v>46</v>
      </c>
      <c r="E212" s="14" t="str" cm="1">
        <f t="array" ref="E212">_xlfn.SWITCH(Table1[[#This Row],[Education]],"Graduation","Bachelor’s","Basic","High School","2n Cycle","Master’s","Master","Master’s","PhD","PhD","Other")</f>
        <v>Bachelor’s</v>
      </c>
      <c r="F212" t="s">
        <v>42</v>
      </c>
      <c r="G212" s="14" t="s">
        <v>42</v>
      </c>
      <c r="H212" s="14" t="str" cm="1">
        <f t="array" ref="H212">_xlfn.SWITCH(Table1[[#This Row],[Marital_Status_mod]],"Together","Couple","Married","Couple","Divorced","Single","Single","Single","Widow","Single","Other")</f>
        <v>Couple</v>
      </c>
      <c r="I212" s="4">
        <v>80134</v>
      </c>
      <c r="J212" s="41" t="str">
        <f t="shared" si="14"/>
        <v>$80 - $90K</v>
      </c>
      <c r="K212">
        <v>1</v>
      </c>
      <c r="L212">
        <v>0</v>
      </c>
      <c r="M212">
        <f>Table1[[#This Row],[Teenhome]]+Table1[[#This Row],[Kidhome]]</f>
        <v>1</v>
      </c>
      <c r="N212" s="1">
        <v>41414</v>
      </c>
      <c r="O212" s="16">
        <f>(Table1[[#This Row],[DataSetDate]]-Table1[[#This Row],[Dt_Customer]])/365</f>
        <v>7.720547945205479</v>
      </c>
      <c r="P212" s="15">
        <v>44232</v>
      </c>
      <c r="Q212">
        <v>40</v>
      </c>
      <c r="R212" s="4">
        <v>1218</v>
      </c>
      <c r="S212" s="4">
        <v>16</v>
      </c>
      <c r="T212" s="4">
        <v>272</v>
      </c>
      <c r="U212" s="4">
        <v>104</v>
      </c>
      <c r="V212" s="4">
        <v>0</v>
      </c>
      <c r="W212" s="4">
        <v>80</v>
      </c>
      <c r="X212">
        <v>2</v>
      </c>
      <c r="Y212">
        <v>5</v>
      </c>
      <c r="Z212" t="str">
        <f t="shared" si="15"/>
        <v>Medium</v>
      </c>
      <c r="AA212" s="14">
        <f t="shared" ca="1" si="16"/>
        <v>5.2705601722186906</v>
      </c>
      <c r="AB212">
        <v>3</v>
      </c>
      <c r="AC212">
        <v>6</v>
      </c>
      <c r="AD212" s="14">
        <f t="shared" ca="1" si="17"/>
        <v>5.784534618785937</v>
      </c>
      <c r="AE212">
        <v>6</v>
      </c>
      <c r="AF212">
        <v>1</v>
      </c>
      <c r="AG212">
        <v>0</v>
      </c>
      <c r="AH212">
        <v>0</v>
      </c>
      <c r="AI212">
        <v>1</v>
      </c>
      <c r="AJ212">
        <v>1</v>
      </c>
      <c r="AK212">
        <v>1</v>
      </c>
      <c r="AL212">
        <v>0</v>
      </c>
      <c r="AM212" t="s">
        <v>53</v>
      </c>
    </row>
    <row r="213" spans="1:39" hidden="1" x14ac:dyDescent="0.3">
      <c r="A213">
        <v>5067</v>
      </c>
      <c r="B213">
        <v>1994</v>
      </c>
      <c r="C213" s="14">
        <f>2021-Table1[[#This Row],[Year_Birth]]</f>
        <v>27</v>
      </c>
      <c r="D213" t="s">
        <v>46</v>
      </c>
      <c r="E213" s="14" t="str" cm="1">
        <f t="array" ref="E213">_xlfn.SWITCH(Table1[[#This Row],[Education]],"Graduation","Bachelor’s","Basic","High School","2n Cycle","Master’s","Master","Master’s","PhD","PhD","Other")</f>
        <v>Bachelor’s</v>
      </c>
      <c r="F213" t="s">
        <v>40</v>
      </c>
      <c r="G213" s="14" t="s">
        <v>40</v>
      </c>
      <c r="H213" s="14" t="str" cm="1">
        <f t="array" ref="H213">_xlfn.SWITCH(Table1[[#This Row],[Marital_Status_mod]],"Together","Couple","Married","Couple","Divorced","Single","Single","Single","Widow","Single","Other")</f>
        <v>Couple</v>
      </c>
      <c r="I213" s="4">
        <v>80134</v>
      </c>
      <c r="J213" s="41" t="str">
        <f t="shared" si="14"/>
        <v>$80 - $90K</v>
      </c>
      <c r="K213">
        <v>0</v>
      </c>
      <c r="L213">
        <v>0</v>
      </c>
      <c r="M213">
        <f>Table1[[#This Row],[Teenhome]]+Table1[[#This Row],[Kidhome]]</f>
        <v>0</v>
      </c>
      <c r="N213" s="1">
        <v>41684</v>
      </c>
      <c r="O213" s="16">
        <f>(Table1[[#This Row],[DataSetDate]]-Table1[[#This Row],[Dt_Customer]])/365</f>
        <v>6.9808219178082194</v>
      </c>
      <c r="P213" s="15">
        <v>44232</v>
      </c>
      <c r="Q213">
        <v>11</v>
      </c>
      <c r="R213" s="4">
        <v>966</v>
      </c>
      <c r="S213" s="4">
        <v>26</v>
      </c>
      <c r="T213" s="4">
        <v>282</v>
      </c>
      <c r="U213" s="4">
        <v>52</v>
      </c>
      <c r="V213" s="4">
        <v>26</v>
      </c>
      <c r="W213" s="4">
        <v>26</v>
      </c>
      <c r="X213">
        <v>1</v>
      </c>
      <c r="Y213">
        <v>2</v>
      </c>
      <c r="Z213" t="str">
        <f t="shared" si="15"/>
        <v>Low</v>
      </c>
      <c r="AA213" s="14">
        <f t="shared" ca="1" si="16"/>
        <v>1.6454253614367156</v>
      </c>
      <c r="AB213">
        <v>7</v>
      </c>
      <c r="AC213">
        <v>11</v>
      </c>
      <c r="AD213" s="14">
        <f t="shared" ca="1" si="17"/>
        <v>10.647467850308113</v>
      </c>
      <c r="AE213">
        <v>5</v>
      </c>
      <c r="AF213">
        <v>1</v>
      </c>
      <c r="AG213">
        <v>1</v>
      </c>
      <c r="AH213">
        <v>0</v>
      </c>
      <c r="AI213">
        <v>1</v>
      </c>
      <c r="AJ213">
        <v>1</v>
      </c>
      <c r="AK213">
        <v>0</v>
      </c>
      <c r="AL213">
        <v>0</v>
      </c>
      <c r="AM213" t="s">
        <v>41</v>
      </c>
    </row>
    <row r="214" spans="1:39" hidden="1" x14ac:dyDescent="0.3">
      <c r="A214">
        <v>1225</v>
      </c>
      <c r="B214">
        <v>1963</v>
      </c>
      <c r="C214" s="14">
        <f>2021-Table1[[#This Row],[Year_Birth]]</f>
        <v>58</v>
      </c>
      <c r="D214" t="s">
        <v>46</v>
      </c>
      <c r="E214" s="14" t="str" cm="1">
        <f t="array" ref="E214">_xlfn.SWITCH(Table1[[#This Row],[Education]],"Graduation","Bachelor’s","Basic","High School","2n Cycle","Master’s","Master","Master’s","PhD","PhD","Other")</f>
        <v>Bachelor’s</v>
      </c>
      <c r="F214" t="s">
        <v>42</v>
      </c>
      <c r="G214" s="14" t="s">
        <v>42</v>
      </c>
      <c r="H214" s="14" t="str" cm="1">
        <f t="array" ref="H214">_xlfn.SWITCH(Table1[[#This Row],[Marital_Status_mod]],"Together","Couple","Married","Couple","Divorced","Single","Single","Single","Widow","Single","Other")</f>
        <v>Couple</v>
      </c>
      <c r="I214" s="4">
        <v>80124</v>
      </c>
      <c r="J214" s="41" t="str">
        <f t="shared" si="14"/>
        <v>$80 - $90K</v>
      </c>
      <c r="K214">
        <v>0</v>
      </c>
      <c r="L214">
        <v>0</v>
      </c>
      <c r="M214">
        <f>Table1[[#This Row],[Teenhome]]+Table1[[#This Row],[Kidhome]]</f>
        <v>0</v>
      </c>
      <c r="N214" s="1">
        <v>41816</v>
      </c>
      <c r="O214" s="16">
        <f>(Table1[[#This Row],[DataSetDate]]-Table1[[#This Row],[Dt_Customer]])/365</f>
        <v>6.6191780821917812</v>
      </c>
      <c r="P214" s="15">
        <v>44232</v>
      </c>
      <c r="Q214">
        <v>47</v>
      </c>
      <c r="R214" s="4">
        <v>483</v>
      </c>
      <c r="S214" s="4">
        <v>84</v>
      </c>
      <c r="T214" s="4">
        <v>398</v>
      </c>
      <c r="U214" s="4">
        <v>205</v>
      </c>
      <c r="V214" s="4">
        <v>84</v>
      </c>
      <c r="W214" s="4">
        <v>241</v>
      </c>
      <c r="X214">
        <v>1</v>
      </c>
      <c r="Y214">
        <v>3</v>
      </c>
      <c r="Z214" t="str">
        <f t="shared" si="15"/>
        <v>Medium</v>
      </c>
      <c r="AA214" s="14">
        <f t="shared" ca="1" si="16"/>
        <v>2.7622318981806662</v>
      </c>
      <c r="AB214">
        <v>7</v>
      </c>
      <c r="AC214">
        <v>8</v>
      </c>
      <c r="AD214" s="14">
        <f t="shared" ca="1" si="17"/>
        <v>7.7174386036532248</v>
      </c>
      <c r="AE214">
        <v>1</v>
      </c>
      <c r="AF214">
        <v>0</v>
      </c>
      <c r="AG214">
        <v>0</v>
      </c>
      <c r="AH214">
        <v>1</v>
      </c>
      <c r="AI214">
        <v>0</v>
      </c>
      <c r="AJ214">
        <v>0</v>
      </c>
      <c r="AK214">
        <v>0</v>
      </c>
      <c r="AL214">
        <v>0</v>
      </c>
      <c r="AM214" t="s">
        <v>47</v>
      </c>
    </row>
    <row r="215" spans="1:39" hidden="1" x14ac:dyDescent="0.3">
      <c r="A215">
        <v>7059</v>
      </c>
      <c r="B215">
        <v>1963</v>
      </c>
      <c r="C215" s="14">
        <f>2021-Table1[[#This Row],[Year_Birth]]</f>
        <v>58</v>
      </c>
      <c r="D215" t="s">
        <v>46</v>
      </c>
      <c r="E215" s="14" t="str" cm="1">
        <f t="array" ref="E215">_xlfn.SWITCH(Table1[[#This Row],[Education]],"Graduation","Bachelor’s","Basic","High School","2n Cycle","Master’s","Master","Master’s","PhD","PhD","Other")</f>
        <v>Bachelor’s</v>
      </c>
      <c r="F215" t="s">
        <v>42</v>
      </c>
      <c r="G215" s="14" t="s">
        <v>42</v>
      </c>
      <c r="H215" s="14" t="str" cm="1">
        <f t="array" ref="H215">_xlfn.SWITCH(Table1[[#This Row],[Marital_Status_mod]],"Together","Couple","Married","Couple","Divorced","Single","Single","Single","Widow","Single","Other")</f>
        <v>Couple</v>
      </c>
      <c r="I215" s="4">
        <v>80124</v>
      </c>
      <c r="J215" s="41" t="str">
        <f t="shared" si="14"/>
        <v>$80 - $90K</v>
      </c>
      <c r="K215">
        <v>0</v>
      </c>
      <c r="L215">
        <v>0</v>
      </c>
      <c r="M215">
        <f>Table1[[#This Row],[Teenhome]]+Table1[[#This Row],[Kidhome]]</f>
        <v>0</v>
      </c>
      <c r="N215" s="1">
        <v>41816</v>
      </c>
      <c r="O215" s="16">
        <f>(Table1[[#This Row],[DataSetDate]]-Table1[[#This Row],[Dt_Customer]])/365</f>
        <v>6.6191780821917812</v>
      </c>
      <c r="P215" s="15">
        <v>44232</v>
      </c>
      <c r="Q215">
        <v>47</v>
      </c>
      <c r="R215" s="4">
        <v>483</v>
      </c>
      <c r="S215" s="4">
        <v>84</v>
      </c>
      <c r="T215" s="4">
        <v>398</v>
      </c>
      <c r="U215" s="4">
        <v>205</v>
      </c>
      <c r="V215" s="4">
        <v>84</v>
      </c>
      <c r="W215" s="4">
        <v>241</v>
      </c>
      <c r="X215">
        <v>1</v>
      </c>
      <c r="Y215">
        <v>3</v>
      </c>
      <c r="Z215" t="str">
        <f t="shared" si="15"/>
        <v>Medium</v>
      </c>
      <c r="AA215" s="14">
        <f t="shared" ca="1" si="16"/>
        <v>3.3860601920773346</v>
      </c>
      <c r="AB215">
        <v>7</v>
      </c>
      <c r="AC215">
        <v>8</v>
      </c>
      <c r="AD215" s="14">
        <f t="shared" ca="1" si="17"/>
        <v>7.679361802522644</v>
      </c>
      <c r="AE215">
        <v>1</v>
      </c>
      <c r="AF215">
        <v>0</v>
      </c>
      <c r="AG215">
        <v>0</v>
      </c>
      <c r="AH215">
        <v>1</v>
      </c>
      <c r="AI215">
        <v>0</v>
      </c>
      <c r="AJ215">
        <v>0</v>
      </c>
      <c r="AK215">
        <v>0</v>
      </c>
      <c r="AL215">
        <v>0</v>
      </c>
      <c r="AM215" t="s">
        <v>41</v>
      </c>
    </row>
    <row r="216" spans="1:39" hidden="1" x14ac:dyDescent="0.3">
      <c r="A216">
        <v>9938</v>
      </c>
      <c r="B216">
        <v>1954</v>
      </c>
      <c r="C216" s="14">
        <f>2021-Table1[[#This Row],[Year_Birth]]</f>
        <v>67</v>
      </c>
      <c r="D216" t="s">
        <v>46</v>
      </c>
      <c r="E216" s="14" t="str" cm="1">
        <f t="array" ref="E216">_xlfn.SWITCH(Table1[[#This Row],[Education]],"Graduation","Bachelor’s","Basic","High School","2n Cycle","Master’s","Master","Master’s","PhD","PhD","Other")</f>
        <v>Bachelor’s</v>
      </c>
      <c r="F216" t="s">
        <v>42</v>
      </c>
      <c r="G216" s="14" t="s">
        <v>42</v>
      </c>
      <c r="H216" s="14" t="str" cm="1">
        <f t="array" ref="H216">_xlfn.SWITCH(Table1[[#This Row],[Marital_Status_mod]],"Together","Couple","Married","Couple","Divorced","Single","Single","Single","Widow","Single","Other")</f>
        <v>Couple</v>
      </c>
      <c r="I216" s="4">
        <v>80067</v>
      </c>
      <c r="J216" s="41" t="str">
        <f t="shared" si="14"/>
        <v>$80 - $90K</v>
      </c>
      <c r="K216">
        <v>0</v>
      </c>
      <c r="L216">
        <v>0</v>
      </c>
      <c r="M216">
        <f>Table1[[#This Row],[Teenhome]]+Table1[[#This Row],[Kidhome]]</f>
        <v>0</v>
      </c>
      <c r="N216" s="1">
        <v>41536</v>
      </c>
      <c r="O216" s="16">
        <f>(Table1[[#This Row],[DataSetDate]]-Table1[[#This Row],[Dt_Customer]])/365</f>
        <v>7.3863013698630136</v>
      </c>
      <c r="P216" s="15">
        <v>44232</v>
      </c>
      <c r="Q216">
        <v>82</v>
      </c>
      <c r="R216" s="4">
        <v>519</v>
      </c>
      <c r="S216" s="4">
        <v>17</v>
      </c>
      <c r="T216" s="4">
        <v>813</v>
      </c>
      <c r="U216" s="4">
        <v>27</v>
      </c>
      <c r="V216" s="4">
        <v>173</v>
      </c>
      <c r="W216" s="4">
        <v>51</v>
      </c>
      <c r="X216">
        <v>1</v>
      </c>
      <c r="Y216">
        <v>4</v>
      </c>
      <c r="Z216" t="str">
        <f t="shared" si="15"/>
        <v>Medium</v>
      </c>
      <c r="AA216" s="14">
        <f t="shared" ca="1" si="16"/>
        <v>3.7333854417346015</v>
      </c>
      <c r="AB216">
        <v>6</v>
      </c>
      <c r="AC216">
        <v>6</v>
      </c>
      <c r="AD216" s="14">
        <f t="shared" ca="1" si="17"/>
        <v>5.6639187534097797</v>
      </c>
      <c r="AE216">
        <v>2</v>
      </c>
      <c r="AF216">
        <v>0</v>
      </c>
      <c r="AG216">
        <v>0</v>
      </c>
      <c r="AH216">
        <v>0</v>
      </c>
      <c r="AI216">
        <v>0</v>
      </c>
      <c r="AJ216">
        <v>1</v>
      </c>
      <c r="AK216">
        <v>0</v>
      </c>
      <c r="AL216">
        <v>0</v>
      </c>
      <c r="AM216" t="s">
        <v>45</v>
      </c>
    </row>
    <row r="217" spans="1:39" hidden="1" x14ac:dyDescent="0.3">
      <c r="A217">
        <v>8601</v>
      </c>
      <c r="B217">
        <v>1980</v>
      </c>
      <c r="C217" s="14">
        <f>2021-Table1[[#This Row],[Year_Birth]]</f>
        <v>41</v>
      </c>
      <c r="D217" t="s">
        <v>46</v>
      </c>
      <c r="E217" s="14" t="str" cm="1">
        <f t="array" ref="E217">_xlfn.SWITCH(Table1[[#This Row],[Education]],"Graduation","Bachelor’s","Basic","High School","2n Cycle","Master’s","Master","Master’s","PhD","PhD","Other")</f>
        <v>Bachelor’s</v>
      </c>
      <c r="F217" t="s">
        <v>42</v>
      </c>
      <c r="G217" s="14" t="s">
        <v>42</v>
      </c>
      <c r="H217" s="14" t="str" cm="1">
        <f t="array" ref="H217">_xlfn.SWITCH(Table1[[#This Row],[Marital_Status_mod]],"Together","Couple","Married","Couple","Divorced","Single","Single","Single","Widow","Single","Other")</f>
        <v>Couple</v>
      </c>
      <c r="I217" s="4">
        <v>80011</v>
      </c>
      <c r="J217" s="41" t="str">
        <f t="shared" si="14"/>
        <v>$80 - $90K</v>
      </c>
      <c r="K217">
        <v>0</v>
      </c>
      <c r="L217">
        <v>1</v>
      </c>
      <c r="M217">
        <f>Table1[[#This Row],[Teenhome]]+Table1[[#This Row],[Kidhome]]</f>
        <v>1</v>
      </c>
      <c r="N217" s="1">
        <v>41393</v>
      </c>
      <c r="O217" s="16">
        <f>(Table1[[#This Row],[DataSetDate]]-Table1[[#This Row],[Dt_Customer]])/365</f>
        <v>7.7780821917808218</v>
      </c>
      <c r="P217" s="15">
        <v>44232</v>
      </c>
      <c r="Q217">
        <v>3</v>
      </c>
      <c r="R217" s="4">
        <v>421</v>
      </c>
      <c r="S217" s="4">
        <v>76</v>
      </c>
      <c r="T217" s="4">
        <v>536</v>
      </c>
      <c r="U217" s="4">
        <v>82</v>
      </c>
      <c r="V217" s="4">
        <v>178</v>
      </c>
      <c r="W217" s="4">
        <v>102</v>
      </c>
      <c r="X217">
        <v>2</v>
      </c>
      <c r="Y217">
        <v>8</v>
      </c>
      <c r="Z217" t="str">
        <f t="shared" si="15"/>
        <v>High</v>
      </c>
      <c r="AA217" s="14">
        <f t="shared" ca="1" si="16"/>
        <v>8.1537614356266115</v>
      </c>
      <c r="AB217">
        <v>6</v>
      </c>
      <c r="AC217">
        <v>5</v>
      </c>
      <c r="AD217" s="14">
        <f t="shared" ca="1" si="17"/>
        <v>4.6887327479399499</v>
      </c>
      <c r="AE217">
        <v>4</v>
      </c>
      <c r="AF217">
        <v>0</v>
      </c>
      <c r="AG217">
        <v>0</v>
      </c>
      <c r="AH217">
        <v>0</v>
      </c>
      <c r="AI217">
        <v>0</v>
      </c>
      <c r="AJ217">
        <v>0</v>
      </c>
      <c r="AK217">
        <v>0</v>
      </c>
      <c r="AL217">
        <v>0</v>
      </c>
      <c r="AM217" t="s">
        <v>53</v>
      </c>
    </row>
    <row r="218" spans="1:39" hidden="1" x14ac:dyDescent="0.3">
      <c r="A218">
        <v>10102</v>
      </c>
      <c r="B218">
        <v>1966</v>
      </c>
      <c r="C218" s="14">
        <f>2021-Table1[[#This Row],[Year_Birth]]</f>
        <v>55</v>
      </c>
      <c r="D218" t="s">
        <v>46</v>
      </c>
      <c r="E218" s="14" t="str" cm="1">
        <f t="array" ref="E218">_xlfn.SWITCH(Table1[[#This Row],[Education]],"Graduation","Bachelor’s","Basic","High School","2n Cycle","Master’s","Master","Master’s","PhD","PhD","Other")</f>
        <v>Bachelor’s</v>
      </c>
      <c r="F218" t="s">
        <v>54</v>
      </c>
      <c r="G218" s="14" t="s">
        <v>54</v>
      </c>
      <c r="H218" s="14" t="str" cm="1">
        <f t="array" ref="H218">_xlfn.SWITCH(Table1[[#This Row],[Marital_Status_mod]],"Together","Couple","Married","Couple","Divorced","Single","Single","Single","Widow","Single","Other")</f>
        <v>Single</v>
      </c>
      <c r="I218" s="4">
        <v>79946</v>
      </c>
      <c r="J218" s="41" t="str">
        <f t="shared" si="14"/>
        <v>$70 - $80K</v>
      </c>
      <c r="K218">
        <v>0</v>
      </c>
      <c r="L218">
        <v>0</v>
      </c>
      <c r="M218">
        <f>Table1[[#This Row],[Teenhome]]+Table1[[#This Row],[Kidhome]]</f>
        <v>0</v>
      </c>
      <c r="N218" s="1">
        <v>41771</v>
      </c>
      <c r="O218" s="16">
        <f>(Table1[[#This Row],[DataSetDate]]-Table1[[#This Row],[Dt_Customer]])/365</f>
        <v>6.7424657534246579</v>
      </c>
      <c r="P218" s="15">
        <v>44232</v>
      </c>
      <c r="Q218">
        <v>19</v>
      </c>
      <c r="R218" s="4">
        <v>395</v>
      </c>
      <c r="S218" s="4">
        <v>183</v>
      </c>
      <c r="T218" s="4">
        <v>565</v>
      </c>
      <c r="U218" s="4">
        <v>166</v>
      </c>
      <c r="V218" s="4">
        <v>141</v>
      </c>
      <c r="W218" s="4">
        <v>28</v>
      </c>
      <c r="X218">
        <v>1</v>
      </c>
      <c r="Y218">
        <v>5</v>
      </c>
      <c r="Z218" t="str">
        <f t="shared" si="15"/>
        <v>Medium</v>
      </c>
      <c r="AA218" s="14">
        <f t="shared" ca="1" si="16"/>
        <v>4.9549858889206764</v>
      </c>
      <c r="AB218">
        <v>11</v>
      </c>
      <c r="AC218">
        <v>5</v>
      </c>
      <c r="AD218" s="14">
        <f t="shared" ca="1" si="17"/>
        <v>4.8244620935613707</v>
      </c>
      <c r="AE218">
        <v>3</v>
      </c>
      <c r="AF218">
        <v>0</v>
      </c>
      <c r="AG218">
        <v>0</v>
      </c>
      <c r="AH218">
        <v>0</v>
      </c>
      <c r="AI218">
        <v>0</v>
      </c>
      <c r="AJ218">
        <v>0</v>
      </c>
      <c r="AK218">
        <v>0</v>
      </c>
      <c r="AL218">
        <v>0</v>
      </c>
      <c r="AM218" t="s">
        <v>47</v>
      </c>
    </row>
    <row r="219" spans="1:39" hidden="1" x14ac:dyDescent="0.3">
      <c r="A219">
        <v>1371</v>
      </c>
      <c r="B219">
        <v>1976</v>
      </c>
      <c r="C219" s="14">
        <f>2021-Table1[[#This Row],[Year_Birth]]</f>
        <v>45</v>
      </c>
      <c r="D219" t="s">
        <v>46</v>
      </c>
      <c r="E219" s="14" t="str" cm="1">
        <f t="array" ref="E219">_xlfn.SWITCH(Table1[[#This Row],[Education]],"Graduation","Bachelor’s","Basic","High School","2n Cycle","Master’s","Master","Master’s","PhD","PhD","Other")</f>
        <v>Bachelor’s</v>
      </c>
      <c r="F219" t="s">
        <v>50</v>
      </c>
      <c r="G219" s="14" t="s">
        <v>50</v>
      </c>
      <c r="H219" s="14" t="str" cm="1">
        <f t="array" ref="H219">_xlfn.SWITCH(Table1[[#This Row],[Marital_Status_mod]],"Together","Couple","Married","Couple","Divorced","Single","Single","Single","Widow","Single","Other")</f>
        <v>Single</v>
      </c>
      <c r="I219" s="4">
        <v>79941</v>
      </c>
      <c r="J219" s="41" t="str">
        <f t="shared" si="14"/>
        <v>$70 - $80K</v>
      </c>
      <c r="K219">
        <v>0</v>
      </c>
      <c r="L219">
        <v>0</v>
      </c>
      <c r="M219">
        <f>Table1[[#This Row],[Teenhome]]+Table1[[#This Row],[Kidhome]]</f>
        <v>0</v>
      </c>
      <c r="N219" s="1">
        <v>41818</v>
      </c>
      <c r="O219" s="16">
        <f>(Table1[[#This Row],[DataSetDate]]-Table1[[#This Row],[Dt_Customer]])/365</f>
        <v>6.6136986301369864</v>
      </c>
      <c r="P219" s="15">
        <v>44232</v>
      </c>
      <c r="Q219">
        <v>72</v>
      </c>
      <c r="R219" s="4">
        <v>123</v>
      </c>
      <c r="S219" s="4">
        <v>164</v>
      </c>
      <c r="T219" s="4">
        <v>266</v>
      </c>
      <c r="U219" s="4">
        <v>227</v>
      </c>
      <c r="V219" s="4">
        <v>30</v>
      </c>
      <c r="W219" s="4">
        <v>174</v>
      </c>
      <c r="X219">
        <v>1</v>
      </c>
      <c r="Y219">
        <v>2</v>
      </c>
      <c r="Z219" t="str">
        <f t="shared" si="15"/>
        <v>Low</v>
      </c>
      <c r="AA219" s="14">
        <f t="shared" ca="1" si="16"/>
        <v>1.6479403156792158</v>
      </c>
      <c r="AB219">
        <v>4</v>
      </c>
      <c r="AC219">
        <v>9</v>
      </c>
      <c r="AD219" s="14">
        <f t="shared" ca="1" si="17"/>
        <v>8.6131010162326973</v>
      </c>
      <c r="AE219">
        <v>1</v>
      </c>
      <c r="AF219">
        <v>0</v>
      </c>
      <c r="AG219">
        <v>0</v>
      </c>
      <c r="AH219">
        <v>0</v>
      </c>
      <c r="AI219">
        <v>0</v>
      </c>
      <c r="AJ219">
        <v>0</v>
      </c>
      <c r="AK219">
        <v>0</v>
      </c>
      <c r="AL219">
        <v>0</v>
      </c>
      <c r="AM219" t="s">
        <v>53</v>
      </c>
    </row>
    <row r="220" spans="1:39" hidden="1" x14ac:dyDescent="0.3">
      <c r="A220">
        <v>460</v>
      </c>
      <c r="B220">
        <v>1972</v>
      </c>
      <c r="C220" s="14">
        <f>2021-Table1[[#This Row],[Year_Birth]]</f>
        <v>49</v>
      </c>
      <c r="D220" t="s">
        <v>39</v>
      </c>
      <c r="E220" s="14" t="str" cm="1">
        <f t="array" ref="E220">_xlfn.SWITCH(Table1[[#This Row],[Education]],"Graduation","Bachelor’s","Basic","High School","2n Cycle","Master’s","Master","Master’s","PhD","PhD","Other")</f>
        <v>PhD</v>
      </c>
      <c r="F220" t="s">
        <v>42</v>
      </c>
      <c r="G220" s="14" t="s">
        <v>42</v>
      </c>
      <c r="H220" s="14" t="str" cm="1">
        <f t="array" ref="H220">_xlfn.SWITCH(Table1[[#This Row],[Marital_Status_mod]],"Together","Couple","Married","Couple","Divorced","Single","Single","Single","Widow","Single","Other")</f>
        <v>Couple</v>
      </c>
      <c r="I220" s="4">
        <v>79930</v>
      </c>
      <c r="J220" s="41" t="str">
        <f t="shared" si="14"/>
        <v>$70 - $80K</v>
      </c>
      <c r="K220">
        <v>0</v>
      </c>
      <c r="L220">
        <v>0</v>
      </c>
      <c r="M220">
        <f>Table1[[#This Row],[Teenhome]]+Table1[[#This Row],[Kidhome]]</f>
        <v>0</v>
      </c>
      <c r="N220" s="1">
        <v>41129</v>
      </c>
      <c r="O220" s="16">
        <f>(Table1[[#This Row],[DataSetDate]]-Table1[[#This Row],[Dt_Customer]])/365</f>
        <v>8.5013698630136982</v>
      </c>
      <c r="P220" s="15">
        <v>44232</v>
      </c>
      <c r="Q220">
        <v>72</v>
      </c>
      <c r="R220" s="4">
        <v>792</v>
      </c>
      <c r="S220" s="4">
        <v>86</v>
      </c>
      <c r="T220" s="4">
        <v>740</v>
      </c>
      <c r="U220" s="4">
        <v>67</v>
      </c>
      <c r="V220" s="4">
        <v>51</v>
      </c>
      <c r="W220" s="4">
        <v>17</v>
      </c>
      <c r="X220">
        <v>1</v>
      </c>
      <c r="Y220">
        <v>3</v>
      </c>
      <c r="Z220" t="str">
        <f t="shared" si="15"/>
        <v>Medium</v>
      </c>
      <c r="AA220" s="14">
        <f t="shared" ca="1" si="16"/>
        <v>2.6459176330921976</v>
      </c>
      <c r="AB220">
        <v>5</v>
      </c>
      <c r="AC220">
        <v>8</v>
      </c>
      <c r="AD220" s="14">
        <f t="shared" ca="1" si="17"/>
        <v>8.1455915023415191</v>
      </c>
      <c r="AE220">
        <v>2</v>
      </c>
      <c r="AF220">
        <v>0</v>
      </c>
      <c r="AG220">
        <v>0</v>
      </c>
      <c r="AH220">
        <v>0</v>
      </c>
      <c r="AI220">
        <v>0</v>
      </c>
      <c r="AJ220">
        <v>0</v>
      </c>
      <c r="AK220">
        <v>0</v>
      </c>
      <c r="AL220">
        <v>0</v>
      </c>
      <c r="AM220" t="s">
        <v>47</v>
      </c>
    </row>
    <row r="221" spans="1:39" hidden="1" x14ac:dyDescent="0.3">
      <c r="A221">
        <v>8314</v>
      </c>
      <c r="B221">
        <v>1982</v>
      </c>
      <c r="C221" s="14">
        <f>2021-Table1[[#This Row],[Year_Birth]]</f>
        <v>39</v>
      </c>
      <c r="D221" t="s">
        <v>46</v>
      </c>
      <c r="E221" s="14" t="str" cm="1">
        <f t="array" ref="E221">_xlfn.SWITCH(Table1[[#This Row],[Education]],"Graduation","Bachelor’s","Basic","High School","2n Cycle","Master’s","Master","Master’s","PhD","PhD","Other")</f>
        <v>Bachelor’s</v>
      </c>
      <c r="F221" t="s">
        <v>42</v>
      </c>
      <c r="G221" s="14" t="s">
        <v>42</v>
      </c>
      <c r="H221" s="14" t="str" cm="1">
        <f t="array" ref="H221">_xlfn.SWITCH(Table1[[#This Row],[Marital_Status_mod]],"Together","Couple","Married","Couple","Divorced","Single","Single","Single","Widow","Single","Other")</f>
        <v>Couple</v>
      </c>
      <c r="I221" s="4">
        <v>79908</v>
      </c>
      <c r="J221" s="41" t="str">
        <f t="shared" si="14"/>
        <v>$70 - $80K</v>
      </c>
      <c r="K221">
        <v>0</v>
      </c>
      <c r="L221">
        <v>0</v>
      </c>
      <c r="M221">
        <f>Table1[[#This Row],[Teenhome]]+Table1[[#This Row],[Kidhome]]</f>
        <v>0</v>
      </c>
      <c r="N221" s="1">
        <v>41369</v>
      </c>
      <c r="O221" s="16">
        <f>(Table1[[#This Row],[DataSetDate]]-Table1[[#This Row],[Dt_Customer]])/365</f>
        <v>7.8438356164383558</v>
      </c>
      <c r="P221" s="15">
        <v>44232</v>
      </c>
      <c r="Q221">
        <v>30</v>
      </c>
      <c r="R221" s="4">
        <v>557</v>
      </c>
      <c r="S221" s="4">
        <v>129</v>
      </c>
      <c r="T221" s="4">
        <v>761</v>
      </c>
      <c r="U221" s="4">
        <v>29</v>
      </c>
      <c r="V221" s="4">
        <v>185</v>
      </c>
      <c r="W221" s="4">
        <v>111</v>
      </c>
      <c r="X221">
        <v>1</v>
      </c>
      <c r="Y221">
        <v>5</v>
      </c>
      <c r="Z221" t="str">
        <f t="shared" si="15"/>
        <v>Medium</v>
      </c>
      <c r="AA221" s="14">
        <f t="shared" ca="1" si="16"/>
        <v>5.2866973548374023</v>
      </c>
      <c r="AB221">
        <v>6</v>
      </c>
      <c r="AC221">
        <v>7</v>
      </c>
      <c r="AD221" s="14">
        <f t="shared" ca="1" si="17"/>
        <v>7.1895145746467577</v>
      </c>
      <c r="AE221">
        <v>2</v>
      </c>
      <c r="AF221">
        <v>0</v>
      </c>
      <c r="AG221">
        <v>0</v>
      </c>
      <c r="AH221">
        <v>0</v>
      </c>
      <c r="AI221">
        <v>0</v>
      </c>
      <c r="AJ221">
        <v>1</v>
      </c>
      <c r="AK221">
        <v>0</v>
      </c>
      <c r="AL221">
        <v>0</v>
      </c>
      <c r="AM221" t="s">
        <v>41</v>
      </c>
    </row>
    <row r="222" spans="1:39" hidden="1" x14ac:dyDescent="0.3">
      <c r="A222">
        <v>4828</v>
      </c>
      <c r="B222">
        <v>1954</v>
      </c>
      <c r="C222" s="14">
        <f>2021-Table1[[#This Row],[Year_Birth]]</f>
        <v>67</v>
      </c>
      <c r="D222" t="s">
        <v>46</v>
      </c>
      <c r="E222" s="14" t="str" cm="1">
        <f t="array" ref="E222">_xlfn.SWITCH(Table1[[#This Row],[Education]],"Graduation","Bachelor’s","Basic","High School","2n Cycle","Master’s","Master","Master’s","PhD","PhD","Other")</f>
        <v>Bachelor’s</v>
      </c>
      <c r="F222" t="s">
        <v>49</v>
      </c>
      <c r="G222" s="14" t="s">
        <v>49</v>
      </c>
      <c r="H222" s="14" t="str" cm="1">
        <f t="array" ref="H222">_xlfn.SWITCH(Table1[[#This Row],[Marital_Status_mod]],"Together","Couple","Married","Couple","Divorced","Single","Single","Single","Widow","Single","Other")</f>
        <v>Single</v>
      </c>
      <c r="I222" s="4">
        <v>79865</v>
      </c>
      <c r="J222" s="41" t="str">
        <f t="shared" si="14"/>
        <v>$70 - $80K</v>
      </c>
      <c r="K222">
        <v>0</v>
      </c>
      <c r="L222">
        <v>1</v>
      </c>
      <c r="M222">
        <f>Table1[[#This Row],[Teenhome]]+Table1[[#This Row],[Kidhome]]</f>
        <v>1</v>
      </c>
      <c r="N222" s="1">
        <v>41808</v>
      </c>
      <c r="O222" s="16">
        <f>(Table1[[#This Row],[DataSetDate]]-Table1[[#This Row],[Dt_Customer]])/365</f>
        <v>6.6410958904109592</v>
      </c>
      <c r="P222" s="15">
        <v>44232</v>
      </c>
      <c r="Q222">
        <v>12</v>
      </c>
      <c r="R222" s="4">
        <v>71</v>
      </c>
      <c r="S222" s="4">
        <v>99</v>
      </c>
      <c r="T222" s="4">
        <v>278</v>
      </c>
      <c r="U222" s="4">
        <v>185</v>
      </c>
      <c r="V222" s="4">
        <v>121</v>
      </c>
      <c r="W222" s="4">
        <v>38</v>
      </c>
      <c r="X222">
        <v>1</v>
      </c>
      <c r="Y222">
        <v>5</v>
      </c>
      <c r="Z222" t="str">
        <f t="shared" si="15"/>
        <v>Medium</v>
      </c>
      <c r="AA222" s="14">
        <f t="shared" ca="1" si="16"/>
        <v>5.0681631481567333</v>
      </c>
      <c r="AB222">
        <v>10</v>
      </c>
      <c r="AC222">
        <v>5</v>
      </c>
      <c r="AD222" s="14">
        <f t="shared" ca="1" si="17"/>
        <v>4.7516449314929794</v>
      </c>
      <c r="AE222">
        <v>1</v>
      </c>
      <c r="AF222">
        <v>0</v>
      </c>
      <c r="AG222">
        <v>0</v>
      </c>
      <c r="AH222">
        <v>0</v>
      </c>
      <c r="AI222">
        <v>0</v>
      </c>
      <c r="AJ222">
        <v>0</v>
      </c>
      <c r="AK222">
        <v>0</v>
      </c>
      <c r="AL222">
        <v>0</v>
      </c>
      <c r="AM222" t="s">
        <v>47</v>
      </c>
    </row>
    <row r="223" spans="1:39" hidden="1" x14ac:dyDescent="0.3">
      <c r="A223">
        <v>6343</v>
      </c>
      <c r="B223">
        <v>1959</v>
      </c>
      <c r="C223" s="14">
        <f>2021-Table1[[#This Row],[Year_Birth]]</f>
        <v>62</v>
      </c>
      <c r="D223" t="s">
        <v>46</v>
      </c>
      <c r="E223" s="14" t="str" cm="1">
        <f t="array" ref="E223">_xlfn.SWITCH(Table1[[#This Row],[Education]],"Graduation","Bachelor’s","Basic","High School","2n Cycle","Master’s","Master","Master’s","PhD","PhD","Other")</f>
        <v>Bachelor’s</v>
      </c>
      <c r="F223" t="s">
        <v>42</v>
      </c>
      <c r="G223" s="14" t="s">
        <v>42</v>
      </c>
      <c r="H223" s="14" t="str" cm="1">
        <f t="array" ref="H223">_xlfn.SWITCH(Table1[[#This Row],[Marital_Status_mod]],"Together","Couple","Married","Couple","Divorced","Single","Single","Single","Widow","Single","Other")</f>
        <v>Couple</v>
      </c>
      <c r="I223" s="4">
        <v>79823</v>
      </c>
      <c r="J223" s="41" t="str">
        <f t="shared" si="14"/>
        <v>$70 - $80K</v>
      </c>
      <c r="K223">
        <v>0</v>
      </c>
      <c r="L223">
        <v>1</v>
      </c>
      <c r="M223">
        <f>Table1[[#This Row],[Teenhome]]+Table1[[#This Row],[Kidhome]]</f>
        <v>1</v>
      </c>
      <c r="N223" s="1">
        <v>41729</v>
      </c>
      <c r="O223" s="16">
        <f>(Table1[[#This Row],[DataSetDate]]-Table1[[#This Row],[Dt_Customer]])/365</f>
        <v>6.8575342465753426</v>
      </c>
      <c r="P223" s="15">
        <v>44232</v>
      </c>
      <c r="Q223">
        <v>6</v>
      </c>
      <c r="R223" s="4">
        <v>835</v>
      </c>
      <c r="S223" s="4">
        <v>73</v>
      </c>
      <c r="T223" s="4">
        <v>380</v>
      </c>
      <c r="U223" s="4">
        <v>114</v>
      </c>
      <c r="V223" s="4">
        <v>73</v>
      </c>
      <c r="W223" s="4">
        <v>43</v>
      </c>
      <c r="X223">
        <v>1</v>
      </c>
      <c r="Y223">
        <v>6</v>
      </c>
      <c r="Z223" t="str">
        <f t="shared" si="15"/>
        <v>Medium</v>
      </c>
      <c r="AA223" s="14">
        <f t="shared" ca="1" si="16"/>
        <v>5.7292248458496626</v>
      </c>
      <c r="AB223">
        <v>9</v>
      </c>
      <c r="AC223">
        <v>7</v>
      </c>
      <c r="AD223" s="14">
        <f t="shared" ca="1" si="17"/>
        <v>7.3752097891118886</v>
      </c>
      <c r="AE223">
        <v>2</v>
      </c>
      <c r="AF223">
        <v>0</v>
      </c>
      <c r="AG223">
        <v>0</v>
      </c>
      <c r="AH223">
        <v>0</v>
      </c>
      <c r="AI223">
        <v>1</v>
      </c>
      <c r="AJ223">
        <v>0</v>
      </c>
      <c r="AK223">
        <v>0</v>
      </c>
      <c r="AL223">
        <v>0</v>
      </c>
      <c r="AM223" t="s">
        <v>53</v>
      </c>
    </row>
    <row r="224" spans="1:39" hidden="1" x14ac:dyDescent="0.3">
      <c r="A224">
        <v>4790</v>
      </c>
      <c r="B224">
        <v>1958</v>
      </c>
      <c r="C224" s="14">
        <f>2021-Table1[[#This Row],[Year_Birth]]</f>
        <v>63</v>
      </c>
      <c r="D224" t="s">
        <v>46</v>
      </c>
      <c r="E224" s="14" t="str" cm="1">
        <f t="array" ref="E224">_xlfn.SWITCH(Table1[[#This Row],[Education]],"Graduation","Bachelor’s","Basic","High School","2n Cycle","Master’s","Master","Master’s","PhD","PhD","Other")</f>
        <v>Bachelor’s</v>
      </c>
      <c r="F224" t="s">
        <v>49</v>
      </c>
      <c r="G224" s="14" t="s">
        <v>49</v>
      </c>
      <c r="H224" s="14" t="str" cm="1">
        <f t="array" ref="H224">_xlfn.SWITCH(Table1[[#This Row],[Marital_Status_mod]],"Together","Couple","Married","Couple","Divorced","Single","Single","Single","Widow","Single","Other")</f>
        <v>Single</v>
      </c>
      <c r="I224" s="4">
        <v>79803</v>
      </c>
      <c r="J224" s="41" t="str">
        <f t="shared" si="14"/>
        <v>$70 - $80K</v>
      </c>
      <c r="K224">
        <v>0</v>
      </c>
      <c r="L224">
        <v>1</v>
      </c>
      <c r="M224">
        <f>Table1[[#This Row],[Teenhome]]+Table1[[#This Row],[Kidhome]]</f>
        <v>1</v>
      </c>
      <c r="N224" s="1">
        <v>41792</v>
      </c>
      <c r="O224" s="16">
        <f>(Table1[[#This Row],[DataSetDate]]-Table1[[#This Row],[Dt_Customer]])/365</f>
        <v>6.6849315068493151</v>
      </c>
      <c r="P224" s="15">
        <v>44232</v>
      </c>
      <c r="Q224">
        <v>54</v>
      </c>
      <c r="R224" s="4">
        <v>574</v>
      </c>
      <c r="S224" s="4">
        <v>8</v>
      </c>
      <c r="T224" s="4">
        <v>216</v>
      </c>
      <c r="U224" s="4">
        <v>21</v>
      </c>
      <c r="V224" s="4">
        <v>16</v>
      </c>
      <c r="W224" s="4">
        <v>33</v>
      </c>
      <c r="X224">
        <v>1</v>
      </c>
      <c r="Y224">
        <v>4</v>
      </c>
      <c r="Z224" t="str">
        <f t="shared" si="15"/>
        <v>Medium</v>
      </c>
      <c r="AA224" s="14">
        <f t="shared" ca="1" si="16"/>
        <v>4.1548160051981204</v>
      </c>
      <c r="AB224">
        <v>3</v>
      </c>
      <c r="AC224">
        <v>5</v>
      </c>
      <c r="AD224" s="14">
        <f t="shared" ca="1" si="17"/>
        <v>5.0843496168561879</v>
      </c>
      <c r="AE224">
        <v>1</v>
      </c>
      <c r="AF224">
        <v>0</v>
      </c>
      <c r="AG224">
        <v>0</v>
      </c>
      <c r="AH224">
        <v>0</v>
      </c>
      <c r="AI224">
        <v>0</v>
      </c>
      <c r="AJ224">
        <v>0</v>
      </c>
      <c r="AK224">
        <v>0</v>
      </c>
      <c r="AL224">
        <v>0</v>
      </c>
      <c r="AM224" t="s">
        <v>41</v>
      </c>
    </row>
    <row r="225" spans="1:39" hidden="1" x14ac:dyDescent="0.3">
      <c r="A225">
        <v>9058</v>
      </c>
      <c r="B225">
        <v>1955</v>
      </c>
      <c r="C225" s="14">
        <f>2021-Table1[[#This Row],[Year_Birth]]</f>
        <v>66</v>
      </c>
      <c r="D225" t="s">
        <v>46</v>
      </c>
      <c r="E225" s="14" t="str" cm="1">
        <f t="array" ref="E225">_xlfn.SWITCH(Table1[[#This Row],[Education]],"Graduation","Bachelor’s","Basic","High School","2n Cycle","Master’s","Master","Master’s","PhD","PhD","Other")</f>
        <v>Bachelor’s</v>
      </c>
      <c r="F225" t="s">
        <v>54</v>
      </c>
      <c r="G225" s="14" t="s">
        <v>54</v>
      </c>
      <c r="H225" s="14" t="str" cm="1">
        <f t="array" ref="H225">_xlfn.SWITCH(Table1[[#This Row],[Marital_Status_mod]],"Together","Couple","Married","Couple","Divorced","Single","Single","Single","Widow","Single","Other")</f>
        <v>Single</v>
      </c>
      <c r="I225" s="4">
        <v>79800</v>
      </c>
      <c r="J225" s="41" t="str">
        <f t="shared" si="14"/>
        <v>$70 - $80K</v>
      </c>
      <c r="K225">
        <v>0</v>
      </c>
      <c r="L225">
        <v>0</v>
      </c>
      <c r="M225">
        <f>Table1[[#This Row],[Teenhome]]+Table1[[#This Row],[Kidhome]]</f>
        <v>0</v>
      </c>
      <c r="N225" s="1">
        <v>41175</v>
      </c>
      <c r="O225" s="16">
        <f>(Table1[[#This Row],[DataSetDate]]-Table1[[#This Row],[Dt_Customer]])/365</f>
        <v>8.375342465753425</v>
      </c>
      <c r="P225" s="15">
        <v>44232</v>
      </c>
      <c r="Q225">
        <v>65</v>
      </c>
      <c r="R225" s="4">
        <v>1060</v>
      </c>
      <c r="S225" s="4">
        <v>21</v>
      </c>
      <c r="T225" s="4">
        <v>530</v>
      </c>
      <c r="U225" s="4">
        <v>32</v>
      </c>
      <c r="V225" s="4">
        <v>0</v>
      </c>
      <c r="W225" s="4">
        <v>224</v>
      </c>
      <c r="X225">
        <v>1</v>
      </c>
      <c r="Y225">
        <v>5</v>
      </c>
      <c r="Z225" t="str">
        <f t="shared" si="15"/>
        <v>Medium</v>
      </c>
      <c r="AA225" s="14">
        <f t="shared" ca="1" si="16"/>
        <v>4.902640828279166</v>
      </c>
      <c r="AB225">
        <v>11</v>
      </c>
      <c r="AC225">
        <v>5</v>
      </c>
      <c r="AD225" s="14">
        <f t="shared" ca="1" si="17"/>
        <v>4.8701771832214744</v>
      </c>
      <c r="AE225">
        <v>3</v>
      </c>
      <c r="AF225">
        <v>1</v>
      </c>
      <c r="AG225">
        <v>0</v>
      </c>
      <c r="AH225">
        <v>1</v>
      </c>
      <c r="AI225">
        <v>0</v>
      </c>
      <c r="AJ225">
        <v>1</v>
      </c>
      <c r="AK225">
        <v>1</v>
      </c>
      <c r="AL225">
        <v>0</v>
      </c>
      <c r="AM225" t="s">
        <v>41</v>
      </c>
    </row>
    <row r="226" spans="1:39" hidden="1" x14ac:dyDescent="0.3">
      <c r="A226">
        <v>9449</v>
      </c>
      <c r="B226">
        <v>1958</v>
      </c>
      <c r="C226" s="14">
        <f>2021-Table1[[#This Row],[Year_Birth]]</f>
        <v>63</v>
      </c>
      <c r="D226" t="s">
        <v>39</v>
      </c>
      <c r="E226" s="14" t="str" cm="1">
        <f t="array" ref="E226">_xlfn.SWITCH(Table1[[#This Row],[Education]],"Graduation","Bachelor’s","Basic","High School","2n Cycle","Master’s","Master","Master’s","PhD","PhD","Other")</f>
        <v>PhD</v>
      </c>
      <c r="F226" t="s">
        <v>50</v>
      </c>
      <c r="G226" s="14" t="s">
        <v>50</v>
      </c>
      <c r="H226" s="14" t="str" cm="1">
        <f t="array" ref="H226">_xlfn.SWITCH(Table1[[#This Row],[Marital_Status_mod]],"Together","Couple","Married","Couple","Divorced","Single","Single","Single","Widow","Single","Other")</f>
        <v>Single</v>
      </c>
      <c r="I226" s="4">
        <v>79761</v>
      </c>
      <c r="J226" s="41" t="str">
        <f t="shared" si="14"/>
        <v>$70 - $80K</v>
      </c>
      <c r="K226">
        <v>0</v>
      </c>
      <c r="L226">
        <v>1</v>
      </c>
      <c r="M226">
        <f>Table1[[#This Row],[Teenhome]]+Table1[[#This Row],[Kidhome]]</f>
        <v>1</v>
      </c>
      <c r="N226" s="1">
        <v>41551</v>
      </c>
      <c r="O226" s="16">
        <f>(Table1[[#This Row],[DataSetDate]]-Table1[[#This Row],[Dt_Customer]])/365</f>
        <v>7.3452054794520549</v>
      </c>
      <c r="P226" s="15">
        <v>44232</v>
      </c>
      <c r="Q226">
        <v>32</v>
      </c>
      <c r="R226" s="4">
        <v>415</v>
      </c>
      <c r="S226" s="4">
        <v>5</v>
      </c>
      <c r="T226" s="4">
        <v>124</v>
      </c>
      <c r="U226" s="4">
        <v>15</v>
      </c>
      <c r="V226" s="4">
        <v>35</v>
      </c>
      <c r="W226" s="4">
        <v>11</v>
      </c>
      <c r="X226">
        <v>1</v>
      </c>
      <c r="Y226">
        <v>5</v>
      </c>
      <c r="Z226" t="str">
        <f t="shared" si="15"/>
        <v>Medium</v>
      </c>
      <c r="AA226" s="14">
        <f t="shared" ca="1" si="16"/>
        <v>5.210517189272478</v>
      </c>
      <c r="AB226">
        <v>2</v>
      </c>
      <c r="AC226">
        <v>11</v>
      </c>
      <c r="AD226" s="14">
        <f t="shared" ca="1" si="17"/>
        <v>10.696444237029818</v>
      </c>
      <c r="AE226">
        <v>3</v>
      </c>
      <c r="AF226">
        <v>0</v>
      </c>
      <c r="AG226">
        <v>0</v>
      </c>
      <c r="AH226">
        <v>0</v>
      </c>
      <c r="AI226">
        <v>0</v>
      </c>
      <c r="AJ226">
        <v>0</v>
      </c>
      <c r="AK226">
        <v>0</v>
      </c>
      <c r="AL226">
        <v>0</v>
      </c>
      <c r="AM226" t="s">
        <v>47</v>
      </c>
    </row>
    <row r="227" spans="1:39" hidden="1" x14ac:dyDescent="0.3">
      <c r="A227">
        <v>8093</v>
      </c>
      <c r="B227">
        <v>1969</v>
      </c>
      <c r="C227" s="14">
        <f>2021-Table1[[#This Row],[Year_Birth]]</f>
        <v>52</v>
      </c>
      <c r="D227" t="s">
        <v>44</v>
      </c>
      <c r="E227" s="14" t="str" cm="1">
        <f t="array" ref="E227">_xlfn.SWITCH(Table1[[#This Row],[Education]],"Graduation","Bachelor’s","Basic","High School","2n Cycle","Master’s","Master","Master’s","PhD","PhD","Other")</f>
        <v>Master’s</v>
      </c>
      <c r="F227" t="s">
        <v>42</v>
      </c>
      <c r="G227" s="14" t="s">
        <v>42</v>
      </c>
      <c r="H227" s="14" t="str" cm="1">
        <f t="array" ref="H227">_xlfn.SWITCH(Table1[[#This Row],[Marital_Status_mod]],"Together","Couple","Married","Couple","Divorced","Single","Single","Single","Widow","Single","Other")</f>
        <v>Couple</v>
      </c>
      <c r="I227" s="4">
        <v>79734</v>
      </c>
      <c r="J227" s="41" t="str">
        <f t="shared" si="14"/>
        <v>$70 - $80K</v>
      </c>
      <c r="K227">
        <v>0</v>
      </c>
      <c r="L227">
        <v>0</v>
      </c>
      <c r="M227">
        <f>Table1[[#This Row],[Teenhome]]+Table1[[#This Row],[Kidhome]]</f>
        <v>0</v>
      </c>
      <c r="N227" s="1">
        <v>41818</v>
      </c>
      <c r="O227" s="16">
        <f>(Table1[[#This Row],[DataSetDate]]-Table1[[#This Row],[Dt_Customer]])/365</f>
        <v>6.6136986301369864</v>
      </c>
      <c r="P227" s="15">
        <v>44232</v>
      </c>
      <c r="Q227">
        <v>72</v>
      </c>
      <c r="R227" s="4">
        <v>572</v>
      </c>
      <c r="S227" s="4">
        <v>8</v>
      </c>
      <c r="T227" s="4">
        <v>232</v>
      </c>
      <c r="U227" s="4">
        <v>23</v>
      </c>
      <c r="V227" s="4">
        <v>62</v>
      </c>
      <c r="W227" s="4">
        <v>17</v>
      </c>
      <c r="X227">
        <v>1</v>
      </c>
      <c r="Y227">
        <v>4</v>
      </c>
      <c r="Z227" t="str">
        <f t="shared" si="15"/>
        <v>Medium</v>
      </c>
      <c r="AA227" s="14">
        <f t="shared" ca="1" si="16"/>
        <v>4.314530776201277</v>
      </c>
      <c r="AB227">
        <v>3</v>
      </c>
      <c r="AC227">
        <v>6</v>
      </c>
      <c r="AD227" s="14">
        <f t="shared" ca="1" si="17"/>
        <v>5.9543908471701013</v>
      </c>
      <c r="AE227">
        <v>1</v>
      </c>
      <c r="AF227">
        <v>1</v>
      </c>
      <c r="AG227">
        <v>0</v>
      </c>
      <c r="AH227">
        <v>0</v>
      </c>
      <c r="AI227">
        <v>0</v>
      </c>
      <c r="AJ227">
        <v>0</v>
      </c>
      <c r="AK227">
        <v>0</v>
      </c>
      <c r="AL227">
        <v>0</v>
      </c>
      <c r="AM227" t="s">
        <v>41</v>
      </c>
    </row>
    <row r="228" spans="1:39" hidden="1" x14ac:dyDescent="0.3">
      <c r="A228">
        <v>9305</v>
      </c>
      <c r="B228">
        <v>1976</v>
      </c>
      <c r="C228" s="14">
        <f>2021-Table1[[#This Row],[Year_Birth]]</f>
        <v>45</v>
      </c>
      <c r="D228" t="s">
        <v>51</v>
      </c>
      <c r="E228" s="14" t="str" cm="1">
        <f t="array" ref="E228">_xlfn.SWITCH(Table1[[#This Row],[Education]],"Graduation","Bachelor’s","Basic","High School","2n Cycle","Master’s","Master","Master’s","PhD","PhD","Other")</f>
        <v>Master’s</v>
      </c>
      <c r="F228" t="s">
        <v>50</v>
      </c>
      <c r="G228" s="14" t="s">
        <v>50</v>
      </c>
      <c r="H228" s="14" t="str" cm="1">
        <f t="array" ref="H228">_xlfn.SWITCH(Table1[[#This Row],[Marital_Status_mod]],"Together","Couple","Married","Couple","Divorced","Single","Single","Single","Widow","Single","Other")</f>
        <v>Single</v>
      </c>
      <c r="I228" s="4">
        <v>79689</v>
      </c>
      <c r="J228" s="41" t="str">
        <f t="shared" si="14"/>
        <v>$70 - $80K</v>
      </c>
      <c r="K228">
        <v>0</v>
      </c>
      <c r="L228">
        <v>0</v>
      </c>
      <c r="M228">
        <f>Table1[[#This Row],[Teenhome]]+Table1[[#This Row],[Kidhome]]</f>
        <v>0</v>
      </c>
      <c r="N228" s="1">
        <v>41406</v>
      </c>
      <c r="O228" s="16">
        <f>(Table1[[#This Row],[DataSetDate]]-Table1[[#This Row],[Dt_Customer]])/365</f>
        <v>7.7424657534246579</v>
      </c>
      <c r="P228" s="15">
        <v>44232</v>
      </c>
      <c r="Q228">
        <v>65</v>
      </c>
      <c r="R228" s="4">
        <v>311</v>
      </c>
      <c r="S228" s="4">
        <v>26</v>
      </c>
      <c r="T228" s="4">
        <v>640</v>
      </c>
      <c r="U228" s="4">
        <v>180</v>
      </c>
      <c r="V228" s="4">
        <v>37</v>
      </c>
      <c r="W228" s="4">
        <v>121</v>
      </c>
      <c r="X228">
        <v>1</v>
      </c>
      <c r="Y228">
        <v>4</v>
      </c>
      <c r="Z228" t="str">
        <f t="shared" si="15"/>
        <v>Medium</v>
      </c>
      <c r="AA228" s="14">
        <f t="shared" ca="1" si="16"/>
        <v>3.6739687273617183</v>
      </c>
      <c r="AB228">
        <v>9</v>
      </c>
      <c r="AC228">
        <v>13</v>
      </c>
      <c r="AD228" s="14">
        <f t="shared" ca="1" si="17"/>
        <v>13.207016592471247</v>
      </c>
      <c r="AE228">
        <v>2</v>
      </c>
      <c r="AF228">
        <v>0</v>
      </c>
      <c r="AG228">
        <v>0</v>
      </c>
      <c r="AH228">
        <v>0</v>
      </c>
      <c r="AI228">
        <v>0</v>
      </c>
      <c r="AJ228">
        <v>0</v>
      </c>
      <c r="AK228">
        <v>0</v>
      </c>
      <c r="AL228">
        <v>0</v>
      </c>
      <c r="AM228" t="s">
        <v>41</v>
      </c>
    </row>
    <row r="229" spans="1:39" hidden="1" x14ac:dyDescent="0.3">
      <c r="A229">
        <v>5303</v>
      </c>
      <c r="B229">
        <v>1974</v>
      </c>
      <c r="C229" s="14">
        <f>2021-Table1[[#This Row],[Year_Birth]]</f>
        <v>47</v>
      </c>
      <c r="D229" t="s">
        <v>39</v>
      </c>
      <c r="E229" s="14" t="str" cm="1">
        <f t="array" ref="E229">_xlfn.SWITCH(Table1[[#This Row],[Education]],"Graduation","Bachelor’s","Basic","High School","2n Cycle","Master’s","Master","Master’s","PhD","PhD","Other")</f>
        <v>PhD</v>
      </c>
      <c r="F229" t="s">
        <v>40</v>
      </c>
      <c r="G229" s="14" t="s">
        <v>40</v>
      </c>
      <c r="H229" s="14" t="str" cm="1">
        <f t="array" ref="H229">_xlfn.SWITCH(Table1[[#This Row],[Marital_Status_mod]],"Together","Couple","Married","Couple","Divorced","Single","Single","Single","Widow","Single","Other")</f>
        <v>Couple</v>
      </c>
      <c r="I229" s="4">
        <v>79632</v>
      </c>
      <c r="J229" s="41" t="str">
        <f t="shared" si="14"/>
        <v>$70 - $80K</v>
      </c>
      <c r="K229">
        <v>0</v>
      </c>
      <c r="L229">
        <v>0</v>
      </c>
      <c r="M229">
        <f>Table1[[#This Row],[Teenhome]]+Table1[[#This Row],[Kidhome]]</f>
        <v>0</v>
      </c>
      <c r="N229" s="1">
        <v>41737</v>
      </c>
      <c r="O229" s="16">
        <f>(Table1[[#This Row],[DataSetDate]]-Table1[[#This Row],[Dt_Customer]])/365</f>
        <v>6.8356164383561646</v>
      </c>
      <c r="P229" s="15">
        <v>44232</v>
      </c>
      <c r="Q229">
        <v>42</v>
      </c>
      <c r="R229" s="4">
        <v>471</v>
      </c>
      <c r="S229" s="4">
        <v>0</v>
      </c>
      <c r="T229" s="4">
        <v>510</v>
      </c>
      <c r="U229" s="4">
        <v>99</v>
      </c>
      <c r="V229" s="4">
        <v>21</v>
      </c>
      <c r="W229" s="4">
        <v>12</v>
      </c>
      <c r="X229">
        <v>1</v>
      </c>
      <c r="Y229">
        <v>6</v>
      </c>
      <c r="Z229" t="str">
        <f t="shared" si="15"/>
        <v>Medium</v>
      </c>
      <c r="AA229" s="14">
        <f t="shared" ca="1" si="16"/>
        <v>6.2707867769193726</v>
      </c>
      <c r="AB229">
        <v>4</v>
      </c>
      <c r="AC229">
        <v>9</v>
      </c>
      <c r="AD229" s="14">
        <f t="shared" ca="1" si="17"/>
        <v>8.8593403221124181</v>
      </c>
      <c r="AE229">
        <v>2</v>
      </c>
      <c r="AF229">
        <v>0</v>
      </c>
      <c r="AG229">
        <v>0</v>
      </c>
      <c r="AH229">
        <v>0</v>
      </c>
      <c r="AI229">
        <v>0</v>
      </c>
      <c r="AJ229">
        <v>0</v>
      </c>
      <c r="AK229">
        <v>0</v>
      </c>
      <c r="AL229">
        <v>0</v>
      </c>
      <c r="AM229" t="s">
        <v>47</v>
      </c>
    </row>
    <row r="230" spans="1:39" hidden="1" x14ac:dyDescent="0.3">
      <c r="A230">
        <v>11071</v>
      </c>
      <c r="B230">
        <v>1984</v>
      </c>
      <c r="C230" s="14">
        <f>2021-Table1[[#This Row],[Year_Birth]]</f>
        <v>37</v>
      </c>
      <c r="D230" t="s">
        <v>46</v>
      </c>
      <c r="E230" s="14" t="str" cm="1">
        <f t="array" ref="E230">_xlfn.SWITCH(Table1[[#This Row],[Education]],"Graduation","Bachelor’s","Basic","High School","2n Cycle","Master’s","Master","Master’s","PhD","PhD","Other")</f>
        <v>Bachelor’s</v>
      </c>
      <c r="F230" t="s">
        <v>50</v>
      </c>
      <c r="G230" s="14" t="s">
        <v>50</v>
      </c>
      <c r="H230" s="14" t="str" cm="1">
        <f t="array" ref="H230">_xlfn.SWITCH(Table1[[#This Row],[Marital_Status_mod]],"Together","Couple","Married","Couple","Divorced","Single","Single","Single","Widow","Single","Other")</f>
        <v>Single</v>
      </c>
      <c r="I230" s="4">
        <v>79607</v>
      </c>
      <c r="J230" s="41" t="str">
        <f t="shared" si="14"/>
        <v>$70 - $80K</v>
      </c>
      <c r="K230">
        <v>0</v>
      </c>
      <c r="L230">
        <v>0</v>
      </c>
      <c r="M230">
        <f>Table1[[#This Row],[Teenhome]]+Table1[[#This Row],[Kidhome]]</f>
        <v>0</v>
      </c>
      <c r="N230" s="1">
        <v>41385</v>
      </c>
      <c r="O230" s="16">
        <f>(Table1[[#This Row],[DataSetDate]]-Table1[[#This Row],[Dt_Customer]])/365</f>
        <v>7.8</v>
      </c>
      <c r="P230" s="15">
        <v>44232</v>
      </c>
      <c r="Q230">
        <v>37</v>
      </c>
      <c r="R230" s="4">
        <v>450</v>
      </c>
      <c r="S230" s="4">
        <v>133</v>
      </c>
      <c r="T230" s="4">
        <v>951</v>
      </c>
      <c r="U230" s="4">
        <v>173</v>
      </c>
      <c r="V230" s="4">
        <v>0</v>
      </c>
      <c r="W230" s="4">
        <v>216</v>
      </c>
      <c r="X230">
        <v>1</v>
      </c>
      <c r="Y230">
        <v>3</v>
      </c>
      <c r="Z230" t="str">
        <f t="shared" si="15"/>
        <v>Medium</v>
      </c>
      <c r="AA230" s="14">
        <f t="shared" ca="1" si="16"/>
        <v>2.8624964517410332</v>
      </c>
      <c r="AB230">
        <v>6</v>
      </c>
      <c r="AC230">
        <v>6</v>
      </c>
      <c r="AD230" s="14">
        <f t="shared" ca="1" si="17"/>
        <v>5.953999405869256</v>
      </c>
      <c r="AE230">
        <v>1</v>
      </c>
      <c r="AF230">
        <v>0</v>
      </c>
      <c r="AG230">
        <v>0</v>
      </c>
      <c r="AH230">
        <v>0</v>
      </c>
      <c r="AI230">
        <v>0</v>
      </c>
      <c r="AJ230">
        <v>0</v>
      </c>
      <c r="AK230">
        <v>1</v>
      </c>
      <c r="AL230">
        <v>0</v>
      </c>
      <c r="AM230" t="s">
        <v>48</v>
      </c>
    </row>
    <row r="231" spans="1:39" hidden="1" x14ac:dyDescent="0.3">
      <c r="A231">
        <v>8504</v>
      </c>
      <c r="B231">
        <v>1973</v>
      </c>
      <c r="C231" s="14">
        <f>2021-Table1[[#This Row],[Year_Birth]]</f>
        <v>48</v>
      </c>
      <c r="D231" t="s">
        <v>46</v>
      </c>
      <c r="E231" s="14" t="str" cm="1">
        <f t="array" ref="E231">_xlfn.SWITCH(Table1[[#This Row],[Education]],"Graduation","Bachelor’s","Basic","High School","2n Cycle","Master’s","Master","Master’s","PhD","PhD","Other")</f>
        <v>Bachelor’s</v>
      </c>
      <c r="F231" t="s">
        <v>42</v>
      </c>
      <c r="G231" s="14" t="s">
        <v>42</v>
      </c>
      <c r="H231" s="14" t="str" cm="1">
        <f t="array" ref="H231">_xlfn.SWITCH(Table1[[#This Row],[Marital_Status_mod]],"Together","Couple","Married","Couple","Divorced","Single","Single","Single","Widow","Single","Other")</f>
        <v>Couple</v>
      </c>
      <c r="I231" s="4">
        <v>79593</v>
      </c>
      <c r="J231" s="41" t="str">
        <f t="shared" si="14"/>
        <v>$70 - $80K</v>
      </c>
      <c r="K231">
        <v>0</v>
      </c>
      <c r="L231">
        <v>0</v>
      </c>
      <c r="M231">
        <f>Table1[[#This Row],[Teenhome]]+Table1[[#This Row],[Kidhome]]</f>
        <v>0</v>
      </c>
      <c r="N231" s="1">
        <v>41771</v>
      </c>
      <c r="O231" s="16">
        <f>(Table1[[#This Row],[DataSetDate]]-Table1[[#This Row],[Dt_Customer]])/365</f>
        <v>6.7424657534246579</v>
      </c>
      <c r="P231" s="15">
        <v>44232</v>
      </c>
      <c r="Q231">
        <v>70</v>
      </c>
      <c r="R231" s="4">
        <v>350</v>
      </c>
      <c r="S231" s="4">
        <v>60</v>
      </c>
      <c r="T231" s="4">
        <v>568</v>
      </c>
      <c r="U231" s="4">
        <v>110</v>
      </c>
      <c r="V231" s="4">
        <v>133</v>
      </c>
      <c r="W231" s="4">
        <v>145</v>
      </c>
      <c r="X231">
        <v>1</v>
      </c>
      <c r="Y231">
        <v>5</v>
      </c>
      <c r="Z231" t="str">
        <f t="shared" si="15"/>
        <v>Medium</v>
      </c>
      <c r="AA231" s="14">
        <f t="shared" ca="1" si="16"/>
        <v>4.6313005691929892</v>
      </c>
      <c r="AB231">
        <v>6</v>
      </c>
      <c r="AC231">
        <v>7</v>
      </c>
      <c r="AD231" s="14">
        <f t="shared" ca="1" si="17"/>
        <v>7.3112192502478592</v>
      </c>
      <c r="AE231">
        <v>2</v>
      </c>
      <c r="AF231">
        <v>0</v>
      </c>
      <c r="AG231">
        <v>0</v>
      </c>
      <c r="AH231">
        <v>0</v>
      </c>
      <c r="AI231">
        <v>0</v>
      </c>
      <c r="AJ231">
        <v>1</v>
      </c>
      <c r="AK231">
        <v>0</v>
      </c>
      <c r="AL231">
        <v>0</v>
      </c>
      <c r="AM231" t="s">
        <v>52</v>
      </c>
    </row>
    <row r="232" spans="1:39" hidden="1" x14ac:dyDescent="0.3">
      <c r="A232">
        <v>1020</v>
      </c>
      <c r="B232">
        <v>1973</v>
      </c>
      <c r="C232" s="14">
        <f>2021-Table1[[#This Row],[Year_Birth]]</f>
        <v>48</v>
      </c>
      <c r="D232" t="s">
        <v>46</v>
      </c>
      <c r="E232" s="14" t="str" cm="1">
        <f t="array" ref="E232">_xlfn.SWITCH(Table1[[#This Row],[Education]],"Graduation","Bachelor’s","Basic","High School","2n Cycle","Master’s","Master","Master’s","PhD","PhD","Other")</f>
        <v>Bachelor’s</v>
      </c>
      <c r="F232" t="s">
        <v>42</v>
      </c>
      <c r="G232" s="14" t="s">
        <v>42</v>
      </c>
      <c r="H232" s="14" t="str" cm="1">
        <f t="array" ref="H232">_xlfn.SWITCH(Table1[[#This Row],[Marital_Status_mod]],"Together","Couple","Married","Couple","Divorced","Single","Single","Single","Widow","Single","Other")</f>
        <v>Couple</v>
      </c>
      <c r="I232" s="4">
        <v>79593</v>
      </c>
      <c r="J232" s="41" t="str">
        <f t="shared" si="14"/>
        <v>$70 - $80K</v>
      </c>
      <c r="K232">
        <v>0</v>
      </c>
      <c r="L232">
        <v>0</v>
      </c>
      <c r="M232">
        <f>Table1[[#This Row],[Teenhome]]+Table1[[#This Row],[Kidhome]]</f>
        <v>0</v>
      </c>
      <c r="N232" s="1">
        <v>41771</v>
      </c>
      <c r="O232" s="16">
        <f>(Table1[[#This Row],[DataSetDate]]-Table1[[#This Row],[Dt_Customer]])/365</f>
        <v>6.7424657534246579</v>
      </c>
      <c r="P232" s="15">
        <v>44232</v>
      </c>
      <c r="Q232">
        <v>70</v>
      </c>
      <c r="R232" s="4">
        <v>350</v>
      </c>
      <c r="S232" s="4">
        <v>60</v>
      </c>
      <c r="T232" s="4">
        <v>568</v>
      </c>
      <c r="U232" s="4">
        <v>110</v>
      </c>
      <c r="V232" s="4">
        <v>133</v>
      </c>
      <c r="W232" s="4">
        <v>145</v>
      </c>
      <c r="X232">
        <v>1</v>
      </c>
      <c r="Y232">
        <v>5</v>
      </c>
      <c r="Z232" t="str">
        <f t="shared" si="15"/>
        <v>Medium</v>
      </c>
      <c r="AA232" s="14">
        <f t="shared" ca="1" si="16"/>
        <v>4.8059028043916632</v>
      </c>
      <c r="AB232">
        <v>6</v>
      </c>
      <c r="AC232">
        <v>7</v>
      </c>
      <c r="AD232" s="14">
        <f t="shared" ca="1" si="17"/>
        <v>6.835229385004765</v>
      </c>
      <c r="AE232">
        <v>2</v>
      </c>
      <c r="AF232">
        <v>0</v>
      </c>
      <c r="AG232">
        <v>0</v>
      </c>
      <c r="AH232">
        <v>0</v>
      </c>
      <c r="AI232">
        <v>0</v>
      </c>
      <c r="AJ232">
        <v>1</v>
      </c>
      <c r="AK232">
        <v>0</v>
      </c>
      <c r="AL232">
        <v>0</v>
      </c>
      <c r="AM232" t="s">
        <v>41</v>
      </c>
    </row>
    <row r="233" spans="1:39" hidden="1" x14ac:dyDescent="0.3">
      <c r="A233">
        <v>5125</v>
      </c>
      <c r="B233">
        <v>1960</v>
      </c>
      <c r="C233" s="14">
        <f>2021-Table1[[#This Row],[Year_Birth]]</f>
        <v>61</v>
      </c>
      <c r="D233" t="s">
        <v>46</v>
      </c>
      <c r="E233" s="14" t="str" cm="1">
        <f t="array" ref="E233">_xlfn.SWITCH(Table1[[#This Row],[Education]],"Graduation","Bachelor’s","Basic","High School","2n Cycle","Master’s","Master","Master’s","PhD","PhD","Other")</f>
        <v>Bachelor’s</v>
      </c>
      <c r="F233" t="s">
        <v>42</v>
      </c>
      <c r="G233" s="14" t="s">
        <v>42</v>
      </c>
      <c r="H233" s="14" t="str" cm="1">
        <f t="array" ref="H233">_xlfn.SWITCH(Table1[[#This Row],[Marital_Status_mod]],"Together","Couple","Married","Couple","Divorced","Single","Single","Single","Widow","Single","Other")</f>
        <v>Couple</v>
      </c>
      <c r="I233" s="4">
        <v>79530</v>
      </c>
      <c r="J233" s="41" t="str">
        <f t="shared" si="14"/>
        <v>$70 - $80K</v>
      </c>
      <c r="K233">
        <v>0</v>
      </c>
      <c r="L233">
        <v>0</v>
      </c>
      <c r="M233">
        <f>Table1[[#This Row],[Teenhome]]+Table1[[#This Row],[Kidhome]]</f>
        <v>0</v>
      </c>
      <c r="N233" s="1">
        <v>41411</v>
      </c>
      <c r="O233" s="16">
        <f>(Table1[[#This Row],[DataSetDate]]-Table1[[#This Row],[Dt_Customer]])/365</f>
        <v>7.7287671232876711</v>
      </c>
      <c r="P233" s="15">
        <v>44232</v>
      </c>
      <c r="Q233">
        <v>64</v>
      </c>
      <c r="R233" s="4">
        <v>333</v>
      </c>
      <c r="S233" s="4">
        <v>0</v>
      </c>
      <c r="T233" s="4">
        <v>815</v>
      </c>
      <c r="U233" s="4">
        <v>129</v>
      </c>
      <c r="V233" s="4">
        <v>42</v>
      </c>
      <c r="W233" s="4">
        <v>29</v>
      </c>
      <c r="X233">
        <v>1</v>
      </c>
      <c r="Y233">
        <v>4</v>
      </c>
      <c r="Z233" t="str">
        <f t="shared" si="15"/>
        <v>Medium</v>
      </c>
      <c r="AA233" s="14">
        <f t="shared" ca="1" si="16"/>
        <v>3.6206000719583415</v>
      </c>
      <c r="AB233">
        <v>10</v>
      </c>
      <c r="AC233">
        <v>11</v>
      </c>
      <c r="AD233" s="14">
        <f t="shared" ca="1" si="17"/>
        <v>11.055438189199199</v>
      </c>
      <c r="AE233">
        <v>2</v>
      </c>
      <c r="AF233">
        <v>0</v>
      </c>
      <c r="AG233">
        <v>0</v>
      </c>
      <c r="AH233">
        <v>0</v>
      </c>
      <c r="AI233">
        <v>0</v>
      </c>
      <c r="AJ233">
        <v>0</v>
      </c>
      <c r="AK233">
        <v>0</v>
      </c>
      <c r="AL233">
        <v>0</v>
      </c>
      <c r="AM233" t="s">
        <v>41</v>
      </c>
    </row>
    <row r="234" spans="1:39" hidden="1" x14ac:dyDescent="0.3">
      <c r="A234">
        <v>9264</v>
      </c>
      <c r="B234">
        <v>1986</v>
      </c>
      <c r="C234" s="14">
        <f>2021-Table1[[#This Row],[Year_Birth]]</f>
        <v>35</v>
      </c>
      <c r="D234" t="s">
        <v>46</v>
      </c>
      <c r="E234" s="14" t="str" cm="1">
        <f t="array" ref="E234">_xlfn.SWITCH(Table1[[#This Row],[Education]],"Graduation","Bachelor’s","Basic","High School","2n Cycle","Master’s","Master","Master’s","PhD","PhD","Other")</f>
        <v>Bachelor’s</v>
      </c>
      <c r="F234" t="s">
        <v>42</v>
      </c>
      <c r="G234" s="14" t="s">
        <v>42</v>
      </c>
      <c r="H234" s="14" t="str" cm="1">
        <f t="array" ref="H234">_xlfn.SWITCH(Table1[[#This Row],[Marital_Status_mod]],"Together","Couple","Married","Couple","Divorced","Single","Single","Single","Widow","Single","Other")</f>
        <v>Couple</v>
      </c>
      <c r="I234" s="4">
        <v>79529</v>
      </c>
      <c r="J234" s="41" t="str">
        <f t="shared" si="14"/>
        <v>$70 - $80K</v>
      </c>
      <c r="K234">
        <v>0</v>
      </c>
      <c r="L234">
        <v>0</v>
      </c>
      <c r="M234">
        <f>Table1[[#This Row],[Teenhome]]+Table1[[#This Row],[Kidhome]]</f>
        <v>0</v>
      </c>
      <c r="N234" s="1">
        <v>41756</v>
      </c>
      <c r="O234" s="16">
        <f>(Table1[[#This Row],[DataSetDate]]-Table1[[#This Row],[Dt_Customer]])/365</f>
        <v>6.7835616438356166</v>
      </c>
      <c r="P234" s="15">
        <v>44232</v>
      </c>
      <c r="Q234">
        <v>1</v>
      </c>
      <c r="R234" s="4">
        <v>423</v>
      </c>
      <c r="S234" s="4">
        <v>42</v>
      </c>
      <c r="T234" s="4">
        <v>706</v>
      </c>
      <c r="U234" s="4">
        <v>73</v>
      </c>
      <c r="V234" s="4">
        <v>197</v>
      </c>
      <c r="W234" s="4">
        <v>197</v>
      </c>
      <c r="X234">
        <v>1</v>
      </c>
      <c r="Y234">
        <v>4</v>
      </c>
      <c r="Z234" t="str">
        <f t="shared" si="15"/>
        <v>Medium</v>
      </c>
      <c r="AA234" s="14">
        <f t="shared" ca="1" si="16"/>
        <v>3.9073347976706088</v>
      </c>
      <c r="AB234">
        <v>8</v>
      </c>
      <c r="AC234">
        <v>9</v>
      </c>
      <c r="AD234" s="14">
        <f t="shared" ca="1" si="17"/>
        <v>8.7993989099996188</v>
      </c>
      <c r="AE234">
        <v>2</v>
      </c>
      <c r="AF234">
        <v>0</v>
      </c>
      <c r="AG234">
        <v>0</v>
      </c>
      <c r="AH234">
        <v>0</v>
      </c>
      <c r="AI234">
        <v>0</v>
      </c>
      <c r="AJ234">
        <v>0</v>
      </c>
      <c r="AK234">
        <v>0</v>
      </c>
      <c r="AL234">
        <v>0</v>
      </c>
      <c r="AM234" t="s">
        <v>48</v>
      </c>
    </row>
    <row r="235" spans="1:39" hidden="1" x14ac:dyDescent="0.3">
      <c r="A235">
        <v>8707</v>
      </c>
      <c r="B235">
        <v>1956</v>
      </c>
      <c r="C235" s="14">
        <f>2021-Table1[[#This Row],[Year_Birth]]</f>
        <v>65</v>
      </c>
      <c r="D235" t="s">
        <v>46</v>
      </c>
      <c r="E235" s="14" t="str" cm="1">
        <f t="array" ref="E235">_xlfn.SWITCH(Table1[[#This Row],[Education]],"Graduation","Bachelor’s","Basic","High School","2n Cycle","Master’s","Master","Master’s","PhD","PhD","Other")</f>
        <v>Bachelor’s</v>
      </c>
      <c r="F235" t="s">
        <v>42</v>
      </c>
      <c r="G235" s="14" t="s">
        <v>42</v>
      </c>
      <c r="H235" s="14" t="str" cm="1">
        <f t="array" ref="H235">_xlfn.SWITCH(Table1[[#This Row],[Marital_Status_mod]],"Together","Couple","Married","Couple","Divorced","Single","Single","Single","Widow","Single","Other")</f>
        <v>Couple</v>
      </c>
      <c r="I235" s="4">
        <v>79456</v>
      </c>
      <c r="J235" s="41" t="str">
        <f t="shared" si="14"/>
        <v>$70 - $80K</v>
      </c>
      <c r="K235">
        <v>0</v>
      </c>
      <c r="L235">
        <v>0</v>
      </c>
      <c r="M235">
        <f>Table1[[#This Row],[Teenhome]]+Table1[[#This Row],[Kidhome]]</f>
        <v>0</v>
      </c>
      <c r="N235" s="1">
        <v>41143</v>
      </c>
      <c r="O235" s="16">
        <f>(Table1[[#This Row],[DataSetDate]]-Table1[[#This Row],[Dt_Customer]])/365</f>
        <v>8.463013698630137</v>
      </c>
      <c r="P235" s="15">
        <v>44232</v>
      </c>
      <c r="Q235">
        <v>12</v>
      </c>
      <c r="R235" s="4">
        <v>565</v>
      </c>
      <c r="S235" s="4">
        <v>42</v>
      </c>
      <c r="T235" s="4">
        <v>548</v>
      </c>
      <c r="U235" s="4">
        <v>64</v>
      </c>
      <c r="V235" s="4">
        <v>83</v>
      </c>
      <c r="W235" s="4">
        <v>99</v>
      </c>
      <c r="X235">
        <v>1</v>
      </c>
      <c r="Y235">
        <v>5</v>
      </c>
      <c r="Z235" t="str">
        <f t="shared" si="15"/>
        <v>Medium</v>
      </c>
      <c r="AA235" s="14">
        <f t="shared" ca="1" si="16"/>
        <v>4.8976326521312021</v>
      </c>
      <c r="AB235">
        <v>6</v>
      </c>
      <c r="AC235">
        <v>4</v>
      </c>
      <c r="AD235" s="14">
        <f t="shared" ca="1" si="17"/>
        <v>3.9272913519989405</v>
      </c>
      <c r="AE235">
        <v>3</v>
      </c>
      <c r="AF235">
        <v>0</v>
      </c>
      <c r="AG235">
        <v>0</v>
      </c>
      <c r="AH235">
        <v>0</v>
      </c>
      <c r="AI235">
        <v>0</v>
      </c>
      <c r="AJ235">
        <v>0</v>
      </c>
      <c r="AK235">
        <v>1</v>
      </c>
      <c r="AL235">
        <v>0</v>
      </c>
      <c r="AM235" t="s">
        <v>41</v>
      </c>
    </row>
    <row r="236" spans="1:39" hidden="1" x14ac:dyDescent="0.3">
      <c r="A236">
        <v>2939</v>
      </c>
      <c r="B236">
        <v>1970</v>
      </c>
      <c r="C236" s="14">
        <f>2021-Table1[[#This Row],[Year_Birth]]</f>
        <v>51</v>
      </c>
      <c r="D236" t="s">
        <v>44</v>
      </c>
      <c r="E236" s="14" t="str" cm="1">
        <f t="array" ref="E236">_xlfn.SWITCH(Table1[[#This Row],[Education]],"Graduation","Bachelor’s","Basic","High School","2n Cycle","Master’s","Master","Master’s","PhD","PhD","Other")</f>
        <v>Master’s</v>
      </c>
      <c r="F236" t="s">
        <v>40</v>
      </c>
      <c r="G236" s="14" t="s">
        <v>40</v>
      </c>
      <c r="H236" s="14" t="str" cm="1">
        <f t="array" ref="H236">_xlfn.SWITCH(Table1[[#This Row],[Marital_Status_mod]],"Together","Couple","Married","Couple","Divorced","Single","Single","Single","Widow","Single","Other")</f>
        <v>Couple</v>
      </c>
      <c r="I236" s="4">
        <v>79419</v>
      </c>
      <c r="J236" s="41" t="str">
        <f t="shared" si="14"/>
        <v>$70 - $80K</v>
      </c>
      <c r="K236">
        <v>0</v>
      </c>
      <c r="L236">
        <v>0</v>
      </c>
      <c r="M236">
        <f>Table1[[#This Row],[Teenhome]]+Table1[[#This Row],[Kidhome]]</f>
        <v>0</v>
      </c>
      <c r="N236" s="1">
        <v>41812</v>
      </c>
      <c r="O236" s="16">
        <f>(Table1[[#This Row],[DataSetDate]]-Table1[[#This Row],[Dt_Customer]])/365</f>
        <v>6.6301369863013697</v>
      </c>
      <c r="P236" s="15">
        <v>44232</v>
      </c>
      <c r="Q236">
        <v>96</v>
      </c>
      <c r="R236" s="4">
        <v>751</v>
      </c>
      <c r="S236" s="4">
        <v>127</v>
      </c>
      <c r="T236" s="4">
        <v>687</v>
      </c>
      <c r="U236" s="4">
        <v>20</v>
      </c>
      <c r="V236" s="4">
        <v>15</v>
      </c>
      <c r="W236" s="4">
        <v>31</v>
      </c>
      <c r="X236">
        <v>1</v>
      </c>
      <c r="Y236">
        <v>4</v>
      </c>
      <c r="Z236" t="str">
        <f t="shared" si="15"/>
        <v>Medium</v>
      </c>
      <c r="AA236" s="14">
        <f t="shared" ca="1" si="16"/>
        <v>4.3878815435059018</v>
      </c>
      <c r="AB236">
        <v>6</v>
      </c>
      <c r="AC236">
        <v>4</v>
      </c>
      <c r="AD236" s="14">
        <f t="shared" ca="1" si="17"/>
        <v>3.6373691789903138</v>
      </c>
      <c r="AE236">
        <v>2</v>
      </c>
      <c r="AF236">
        <v>0</v>
      </c>
      <c r="AG236">
        <v>0</v>
      </c>
      <c r="AH236">
        <v>0</v>
      </c>
      <c r="AI236">
        <v>0</v>
      </c>
      <c r="AJ236">
        <v>0</v>
      </c>
      <c r="AK236">
        <v>0</v>
      </c>
      <c r="AL236">
        <v>0</v>
      </c>
      <c r="AM236" t="s">
        <v>48</v>
      </c>
    </row>
    <row r="237" spans="1:39" hidden="1" x14ac:dyDescent="0.3">
      <c r="A237">
        <v>7959</v>
      </c>
      <c r="B237">
        <v>1961</v>
      </c>
      <c r="C237" s="14">
        <f>2021-Table1[[#This Row],[Year_Birth]]</f>
        <v>60</v>
      </c>
      <c r="D237" t="s">
        <v>46</v>
      </c>
      <c r="E237" s="14" t="str" cm="1">
        <f t="array" ref="E237">_xlfn.SWITCH(Table1[[#This Row],[Education]],"Graduation","Bachelor’s","Basic","High School","2n Cycle","Master’s","Master","Master’s","PhD","PhD","Other")</f>
        <v>Bachelor’s</v>
      </c>
      <c r="F237" t="s">
        <v>42</v>
      </c>
      <c r="G237" s="14" t="s">
        <v>42</v>
      </c>
      <c r="H237" s="14" t="str" cm="1">
        <f t="array" ref="H237">_xlfn.SWITCH(Table1[[#This Row],[Marital_Status_mod]],"Together","Couple","Married","Couple","Divorced","Single","Single","Single","Widow","Single","Other")</f>
        <v>Couple</v>
      </c>
      <c r="I237" s="4">
        <v>79410</v>
      </c>
      <c r="J237" s="41" t="str">
        <f t="shared" si="14"/>
        <v>$70 - $80K</v>
      </c>
      <c r="K237">
        <v>0</v>
      </c>
      <c r="L237">
        <v>0</v>
      </c>
      <c r="M237">
        <f>Table1[[#This Row],[Teenhome]]+Table1[[#This Row],[Kidhome]]</f>
        <v>0</v>
      </c>
      <c r="N237" s="1">
        <v>41788</v>
      </c>
      <c r="O237" s="16">
        <f>(Table1[[#This Row],[DataSetDate]]-Table1[[#This Row],[Dt_Customer]])/365</f>
        <v>6.6958904109589037</v>
      </c>
      <c r="P237" s="15">
        <v>44232</v>
      </c>
      <c r="Q237">
        <v>19</v>
      </c>
      <c r="R237" s="4">
        <v>658</v>
      </c>
      <c r="S237" s="4">
        <v>80</v>
      </c>
      <c r="T237" s="4">
        <v>483</v>
      </c>
      <c r="U237" s="4">
        <v>123</v>
      </c>
      <c r="V237" s="4">
        <v>13</v>
      </c>
      <c r="W237" s="4">
        <v>13</v>
      </c>
      <c r="X237">
        <v>1</v>
      </c>
      <c r="Y237">
        <v>3</v>
      </c>
      <c r="Z237" t="str">
        <f t="shared" si="15"/>
        <v>Medium</v>
      </c>
      <c r="AA237" s="14">
        <f t="shared" ca="1" si="16"/>
        <v>3.108035112832328</v>
      </c>
      <c r="AB237">
        <v>2</v>
      </c>
      <c r="AC237">
        <v>5</v>
      </c>
      <c r="AD237" s="14">
        <f t="shared" ca="1" si="17"/>
        <v>4.740920316748217</v>
      </c>
      <c r="AE237">
        <v>1</v>
      </c>
      <c r="AF237">
        <v>0</v>
      </c>
      <c r="AG237">
        <v>0</v>
      </c>
      <c r="AH237">
        <v>0</v>
      </c>
      <c r="AI237">
        <v>0</v>
      </c>
      <c r="AJ237">
        <v>0</v>
      </c>
      <c r="AK237">
        <v>0</v>
      </c>
      <c r="AL237">
        <v>0</v>
      </c>
      <c r="AM237" t="s">
        <v>41</v>
      </c>
    </row>
    <row r="238" spans="1:39" hidden="1" x14ac:dyDescent="0.3">
      <c r="A238">
        <v>7734</v>
      </c>
      <c r="B238">
        <v>1993</v>
      </c>
      <c r="C238" s="14">
        <f>2021-Table1[[#This Row],[Year_Birth]]</f>
        <v>28</v>
      </c>
      <c r="D238" t="s">
        <v>46</v>
      </c>
      <c r="E238" s="14" t="str" cm="1">
        <f t="array" ref="E238">_xlfn.SWITCH(Table1[[#This Row],[Education]],"Graduation","Bachelor’s","Basic","High School","2n Cycle","Master’s","Master","Master’s","PhD","PhD","Other")</f>
        <v>Bachelor’s</v>
      </c>
      <c r="F238" t="s">
        <v>55</v>
      </c>
      <c r="G238" s="14" t="s">
        <v>55</v>
      </c>
      <c r="H238" s="14" t="str" cm="1">
        <f t="array" ref="H238">_xlfn.SWITCH(Table1[[#This Row],[Marital_Status_mod]],"Together","Couple","Married","Couple","Divorced","Single","Single","Single","Widow","Single","Other")</f>
        <v>Other</v>
      </c>
      <c r="I238" s="4">
        <v>79244</v>
      </c>
      <c r="J238" s="41" t="str">
        <f t="shared" si="14"/>
        <v>$70 - $80K</v>
      </c>
      <c r="K238">
        <v>0</v>
      </c>
      <c r="L238">
        <v>0</v>
      </c>
      <c r="M238">
        <f>Table1[[#This Row],[Teenhome]]+Table1[[#This Row],[Kidhome]]</f>
        <v>0</v>
      </c>
      <c r="N238" s="1">
        <v>41262</v>
      </c>
      <c r="O238" s="16">
        <f>(Table1[[#This Row],[DataSetDate]]-Table1[[#This Row],[Dt_Customer]])/365</f>
        <v>8.1369863013698627</v>
      </c>
      <c r="P238" s="15">
        <v>44232</v>
      </c>
      <c r="Q238">
        <v>58</v>
      </c>
      <c r="R238" s="4">
        <v>471</v>
      </c>
      <c r="S238" s="4">
        <v>102</v>
      </c>
      <c r="T238" s="4">
        <v>125</v>
      </c>
      <c r="U238" s="4">
        <v>212</v>
      </c>
      <c r="V238" s="4">
        <v>61</v>
      </c>
      <c r="W238" s="4">
        <v>245</v>
      </c>
      <c r="X238">
        <v>1</v>
      </c>
      <c r="Y238">
        <v>4</v>
      </c>
      <c r="Z238" t="str">
        <f t="shared" si="15"/>
        <v>Medium</v>
      </c>
      <c r="AA238" s="14">
        <f t="shared" ca="1" si="16"/>
        <v>4.215326053077411</v>
      </c>
      <c r="AB238">
        <v>10</v>
      </c>
      <c r="AC238">
        <v>7</v>
      </c>
      <c r="AD238" s="14">
        <f t="shared" ca="1" si="17"/>
        <v>7.2969051810790839</v>
      </c>
      <c r="AE238">
        <v>1</v>
      </c>
      <c r="AF238">
        <v>1</v>
      </c>
      <c r="AG238">
        <v>0</v>
      </c>
      <c r="AH238">
        <v>0</v>
      </c>
      <c r="AI238">
        <v>0</v>
      </c>
      <c r="AJ238">
        <v>1</v>
      </c>
      <c r="AK238">
        <v>1</v>
      </c>
      <c r="AL238">
        <v>0</v>
      </c>
      <c r="AM238" t="s">
        <v>53</v>
      </c>
    </row>
    <row r="239" spans="1:39" hidden="1" x14ac:dyDescent="0.3">
      <c r="A239">
        <v>4122</v>
      </c>
      <c r="B239">
        <v>1975</v>
      </c>
      <c r="C239" s="14">
        <f>2021-Table1[[#This Row],[Year_Birth]]</f>
        <v>46</v>
      </c>
      <c r="D239" t="s">
        <v>46</v>
      </c>
      <c r="E239" s="14" t="str" cm="1">
        <f t="array" ref="E239">_xlfn.SWITCH(Table1[[#This Row],[Education]],"Graduation","Bachelor’s","Basic","High School","2n Cycle","Master’s","Master","Master’s","PhD","PhD","Other")</f>
        <v>Bachelor’s</v>
      </c>
      <c r="F239" t="s">
        <v>42</v>
      </c>
      <c r="G239" s="14" t="s">
        <v>42</v>
      </c>
      <c r="H239" s="14" t="str" cm="1">
        <f t="array" ref="H239">_xlfn.SWITCH(Table1[[#This Row],[Marital_Status_mod]],"Together","Couple","Married","Couple","Divorced","Single","Single","Single","Widow","Single","Other")</f>
        <v>Couple</v>
      </c>
      <c r="I239" s="4">
        <v>79205</v>
      </c>
      <c r="J239" s="41" t="str">
        <f t="shared" si="14"/>
        <v>$70 - $80K</v>
      </c>
      <c r="K239">
        <v>0</v>
      </c>
      <c r="L239">
        <v>0</v>
      </c>
      <c r="M239">
        <f>Table1[[#This Row],[Teenhome]]+Table1[[#This Row],[Kidhome]]</f>
        <v>0</v>
      </c>
      <c r="N239" s="1">
        <v>41150</v>
      </c>
      <c r="O239" s="16">
        <f>(Table1[[#This Row],[DataSetDate]]-Table1[[#This Row],[Dt_Customer]])/365</f>
        <v>8.4438356164383563</v>
      </c>
      <c r="P239" s="15">
        <v>44232</v>
      </c>
      <c r="Q239">
        <v>73</v>
      </c>
      <c r="R239" s="4">
        <v>504</v>
      </c>
      <c r="S239" s="4">
        <v>23</v>
      </c>
      <c r="T239" s="4">
        <v>117</v>
      </c>
      <c r="U239" s="4">
        <v>179</v>
      </c>
      <c r="V239" s="4">
        <v>28</v>
      </c>
      <c r="W239" s="4">
        <v>44</v>
      </c>
      <c r="X239">
        <v>1</v>
      </c>
      <c r="Y239">
        <v>6</v>
      </c>
      <c r="Z239" t="str">
        <f t="shared" si="15"/>
        <v>Medium</v>
      </c>
      <c r="AA239" s="14">
        <f t="shared" ca="1" si="16"/>
        <v>5.6349126558100213</v>
      </c>
      <c r="AB239">
        <v>5</v>
      </c>
      <c r="AC239">
        <v>4</v>
      </c>
      <c r="AD239" s="14">
        <f t="shared" ca="1" si="17"/>
        <v>3.7587167223939733</v>
      </c>
      <c r="AE239">
        <v>4</v>
      </c>
      <c r="AF239">
        <v>1</v>
      </c>
      <c r="AG239">
        <v>0</v>
      </c>
      <c r="AH239">
        <v>0</v>
      </c>
      <c r="AI239">
        <v>0</v>
      </c>
      <c r="AJ239">
        <v>0</v>
      </c>
      <c r="AK239">
        <v>1</v>
      </c>
      <c r="AL239">
        <v>0</v>
      </c>
      <c r="AM239" t="s">
        <v>41</v>
      </c>
    </row>
    <row r="240" spans="1:39" hidden="1" x14ac:dyDescent="0.3">
      <c r="A240">
        <v>1772</v>
      </c>
      <c r="B240">
        <v>1975</v>
      </c>
      <c r="C240" s="14">
        <f>2021-Table1[[#This Row],[Year_Birth]]</f>
        <v>46</v>
      </c>
      <c r="D240" t="s">
        <v>39</v>
      </c>
      <c r="E240" s="14" t="str" cm="1">
        <f t="array" ref="E240">_xlfn.SWITCH(Table1[[#This Row],[Education]],"Graduation","Bachelor’s","Basic","High School","2n Cycle","Master’s","Master","Master’s","PhD","PhD","Other")</f>
        <v>PhD</v>
      </c>
      <c r="F240" t="s">
        <v>42</v>
      </c>
      <c r="G240" s="14" t="s">
        <v>42</v>
      </c>
      <c r="H240" s="14" t="str" cm="1">
        <f t="array" ref="H240">_xlfn.SWITCH(Table1[[#This Row],[Marital_Status_mod]],"Together","Couple","Married","Couple","Divorced","Single","Single","Single","Widow","Single","Other")</f>
        <v>Couple</v>
      </c>
      <c r="I240" s="4">
        <v>79174</v>
      </c>
      <c r="J240" s="41" t="str">
        <f t="shared" si="14"/>
        <v>$70 - $80K</v>
      </c>
      <c r="K240">
        <v>0</v>
      </c>
      <c r="L240">
        <v>0</v>
      </c>
      <c r="M240">
        <f>Table1[[#This Row],[Teenhome]]+Table1[[#This Row],[Kidhome]]</f>
        <v>0</v>
      </c>
      <c r="N240" s="1">
        <v>41285</v>
      </c>
      <c r="O240" s="16">
        <f>(Table1[[#This Row],[DataSetDate]]-Table1[[#This Row],[Dt_Customer]])/365</f>
        <v>8.0739726027397261</v>
      </c>
      <c r="P240" s="15">
        <v>44232</v>
      </c>
      <c r="Q240">
        <v>2</v>
      </c>
      <c r="R240" s="4">
        <v>1074</v>
      </c>
      <c r="S240" s="4">
        <v>37</v>
      </c>
      <c r="T240" s="4">
        <v>518</v>
      </c>
      <c r="U240" s="4">
        <v>193</v>
      </c>
      <c r="V240" s="4">
        <v>92</v>
      </c>
      <c r="W240" s="4">
        <v>129</v>
      </c>
      <c r="X240">
        <v>1</v>
      </c>
      <c r="Y240">
        <v>5</v>
      </c>
      <c r="Z240" t="str">
        <f t="shared" si="15"/>
        <v>Medium</v>
      </c>
      <c r="AA240" s="14">
        <f t="shared" ca="1" si="16"/>
        <v>5.1823050917431344</v>
      </c>
      <c r="AB240">
        <v>6</v>
      </c>
      <c r="AC240">
        <v>7</v>
      </c>
      <c r="AD240" s="14">
        <f t="shared" ca="1" si="17"/>
        <v>6.8879906722611759</v>
      </c>
      <c r="AE240">
        <v>2</v>
      </c>
      <c r="AF240">
        <v>1</v>
      </c>
      <c r="AG240">
        <v>0</v>
      </c>
      <c r="AH240">
        <v>0</v>
      </c>
      <c r="AI240">
        <v>0</v>
      </c>
      <c r="AJ240">
        <v>1</v>
      </c>
      <c r="AK240">
        <v>1</v>
      </c>
      <c r="AL240">
        <v>0</v>
      </c>
      <c r="AM240" t="s">
        <v>48</v>
      </c>
    </row>
    <row r="241" spans="1:39" hidden="1" x14ac:dyDescent="0.3">
      <c r="A241">
        <v>6887</v>
      </c>
      <c r="B241">
        <v>1967</v>
      </c>
      <c r="C241" s="14">
        <f>2021-Table1[[#This Row],[Year_Birth]]</f>
        <v>54</v>
      </c>
      <c r="D241" t="s">
        <v>46</v>
      </c>
      <c r="E241" s="14" t="str" cm="1">
        <f t="array" ref="E241">_xlfn.SWITCH(Table1[[#This Row],[Education]],"Graduation","Bachelor’s","Basic","High School","2n Cycle","Master’s","Master","Master’s","PhD","PhD","Other")</f>
        <v>Bachelor’s</v>
      </c>
      <c r="F241" t="s">
        <v>50</v>
      </c>
      <c r="G241" s="14" t="s">
        <v>50</v>
      </c>
      <c r="H241" s="14" t="str" cm="1">
        <f t="array" ref="H241">_xlfn.SWITCH(Table1[[#This Row],[Marital_Status_mod]],"Together","Couple","Married","Couple","Divorced","Single","Single","Single","Widow","Single","Other")</f>
        <v>Single</v>
      </c>
      <c r="I241" s="4">
        <v>79146</v>
      </c>
      <c r="J241" s="41" t="str">
        <f t="shared" si="14"/>
        <v>$70 - $80K</v>
      </c>
      <c r="K241">
        <v>1</v>
      </c>
      <c r="L241">
        <v>1</v>
      </c>
      <c r="M241">
        <f>Table1[[#This Row],[Teenhome]]+Table1[[#This Row],[Kidhome]]</f>
        <v>2</v>
      </c>
      <c r="N241" s="1">
        <v>41753</v>
      </c>
      <c r="O241" s="16">
        <f>(Table1[[#This Row],[DataSetDate]]-Table1[[#This Row],[Dt_Customer]])/365</f>
        <v>6.7917808219178086</v>
      </c>
      <c r="P241" s="15">
        <v>44232</v>
      </c>
      <c r="Q241">
        <v>33</v>
      </c>
      <c r="R241" s="4">
        <v>245</v>
      </c>
      <c r="S241" s="4">
        <v>16</v>
      </c>
      <c r="T241" s="4">
        <v>223</v>
      </c>
      <c r="U241" s="4">
        <v>21</v>
      </c>
      <c r="V241" s="4">
        <v>43</v>
      </c>
      <c r="W241" s="4">
        <v>16</v>
      </c>
      <c r="X241">
        <v>2</v>
      </c>
      <c r="Y241">
        <v>8</v>
      </c>
      <c r="Z241" t="str">
        <f t="shared" si="15"/>
        <v>High</v>
      </c>
      <c r="AA241" s="14">
        <f t="shared" ca="1" si="16"/>
        <v>7.9255207395003477</v>
      </c>
      <c r="AB241">
        <v>1</v>
      </c>
      <c r="AC241">
        <v>8</v>
      </c>
      <c r="AD241" s="14">
        <f t="shared" ca="1" si="17"/>
        <v>8.2865082377587438</v>
      </c>
      <c r="AE241">
        <v>6</v>
      </c>
      <c r="AF241">
        <v>0</v>
      </c>
      <c r="AG241">
        <v>0</v>
      </c>
      <c r="AH241">
        <v>0</v>
      </c>
      <c r="AI241">
        <v>0</v>
      </c>
      <c r="AJ241">
        <v>0</v>
      </c>
      <c r="AK241">
        <v>0</v>
      </c>
      <c r="AL241">
        <v>0</v>
      </c>
      <c r="AM241" t="s">
        <v>52</v>
      </c>
    </row>
    <row r="242" spans="1:39" hidden="1" x14ac:dyDescent="0.3">
      <c r="A242">
        <v>7500</v>
      </c>
      <c r="B242">
        <v>1967</v>
      </c>
      <c r="C242" s="14">
        <f>2021-Table1[[#This Row],[Year_Birth]]</f>
        <v>54</v>
      </c>
      <c r="D242" t="s">
        <v>46</v>
      </c>
      <c r="E242" s="14" t="str" cm="1">
        <f t="array" ref="E242">_xlfn.SWITCH(Table1[[#This Row],[Education]],"Graduation","Bachelor’s","Basic","High School","2n Cycle","Master’s","Master","Master’s","PhD","PhD","Other")</f>
        <v>Bachelor’s</v>
      </c>
      <c r="F242" t="s">
        <v>50</v>
      </c>
      <c r="G242" s="14" t="s">
        <v>50</v>
      </c>
      <c r="H242" s="14" t="str" cm="1">
        <f t="array" ref="H242">_xlfn.SWITCH(Table1[[#This Row],[Marital_Status_mod]],"Together","Couple","Married","Couple","Divorced","Single","Single","Single","Widow","Single","Other")</f>
        <v>Single</v>
      </c>
      <c r="I242" s="4">
        <v>79146</v>
      </c>
      <c r="J242" s="41" t="str">
        <f t="shared" si="14"/>
        <v>$70 - $80K</v>
      </c>
      <c r="K242">
        <v>1</v>
      </c>
      <c r="L242">
        <v>1</v>
      </c>
      <c r="M242">
        <f>Table1[[#This Row],[Teenhome]]+Table1[[#This Row],[Kidhome]]</f>
        <v>2</v>
      </c>
      <c r="N242" s="1">
        <v>41753</v>
      </c>
      <c r="O242" s="16">
        <f>(Table1[[#This Row],[DataSetDate]]-Table1[[#This Row],[Dt_Customer]])/365</f>
        <v>6.7917808219178086</v>
      </c>
      <c r="P242" s="15">
        <v>44232</v>
      </c>
      <c r="Q242">
        <v>33</v>
      </c>
      <c r="R242" s="4">
        <v>245</v>
      </c>
      <c r="S242" s="4">
        <v>16</v>
      </c>
      <c r="T242" s="4">
        <v>223</v>
      </c>
      <c r="U242" s="4">
        <v>21</v>
      </c>
      <c r="V242" s="4">
        <v>43</v>
      </c>
      <c r="W242" s="4">
        <v>16</v>
      </c>
      <c r="X242">
        <v>2</v>
      </c>
      <c r="Y242">
        <v>8</v>
      </c>
      <c r="Z242" t="str">
        <f t="shared" si="15"/>
        <v>High</v>
      </c>
      <c r="AA242" s="14">
        <f t="shared" ca="1" si="16"/>
        <v>8.1230394604328406</v>
      </c>
      <c r="AB242">
        <v>1</v>
      </c>
      <c r="AC242">
        <v>8</v>
      </c>
      <c r="AD242" s="14">
        <f t="shared" ca="1" si="17"/>
        <v>8.3765306923845859</v>
      </c>
      <c r="AE242">
        <v>6</v>
      </c>
      <c r="AF242">
        <v>0</v>
      </c>
      <c r="AG242">
        <v>0</v>
      </c>
      <c r="AH242">
        <v>0</v>
      </c>
      <c r="AI242">
        <v>0</v>
      </c>
      <c r="AJ242">
        <v>0</v>
      </c>
      <c r="AK242">
        <v>0</v>
      </c>
      <c r="AL242">
        <v>0</v>
      </c>
      <c r="AM242" t="s">
        <v>41</v>
      </c>
    </row>
    <row r="243" spans="1:39" hidden="1" x14ac:dyDescent="0.3">
      <c r="A243">
        <v>4114</v>
      </c>
      <c r="B243">
        <v>1964</v>
      </c>
      <c r="C243" s="14">
        <f>2021-Table1[[#This Row],[Year_Birth]]</f>
        <v>57</v>
      </c>
      <c r="D243" t="s">
        <v>44</v>
      </c>
      <c r="E243" s="14" t="str" cm="1">
        <f t="array" ref="E243">_xlfn.SWITCH(Table1[[#This Row],[Education]],"Graduation","Bachelor’s","Basic","High School","2n Cycle","Master’s","Master","Master’s","PhD","PhD","Other")</f>
        <v>Master’s</v>
      </c>
      <c r="F243" t="s">
        <v>42</v>
      </c>
      <c r="G243" s="14" t="s">
        <v>42</v>
      </c>
      <c r="H243" s="14" t="str" cm="1">
        <f t="array" ref="H243">_xlfn.SWITCH(Table1[[#This Row],[Marital_Status_mod]],"Together","Couple","Married","Couple","Divorced","Single","Single","Single","Widow","Single","Other")</f>
        <v>Couple</v>
      </c>
      <c r="I243" s="4">
        <v>79143</v>
      </c>
      <c r="J243" s="41" t="str">
        <f t="shared" si="14"/>
        <v>$70 - $80K</v>
      </c>
      <c r="K243">
        <v>0</v>
      </c>
      <c r="L243">
        <v>0</v>
      </c>
      <c r="M243">
        <f>Table1[[#This Row],[Teenhome]]+Table1[[#This Row],[Kidhome]]</f>
        <v>0</v>
      </c>
      <c r="N243" s="1">
        <v>41132</v>
      </c>
      <c r="O243" s="16">
        <f>(Table1[[#This Row],[DataSetDate]]-Table1[[#This Row],[Dt_Customer]])/365</f>
        <v>8.493150684931507</v>
      </c>
      <c r="P243" s="15">
        <v>44232</v>
      </c>
      <c r="Q243">
        <v>2</v>
      </c>
      <c r="R243" s="4">
        <v>650</v>
      </c>
      <c r="S243" s="4">
        <v>37</v>
      </c>
      <c r="T243" s="4">
        <v>780</v>
      </c>
      <c r="U243" s="4">
        <v>27</v>
      </c>
      <c r="V243" s="4">
        <v>167</v>
      </c>
      <c r="W243" s="4">
        <v>32</v>
      </c>
      <c r="X243">
        <v>1</v>
      </c>
      <c r="Y243">
        <v>6</v>
      </c>
      <c r="Z243" t="str">
        <f t="shared" si="15"/>
        <v>Medium</v>
      </c>
      <c r="AA243" s="14">
        <f t="shared" ca="1" si="16"/>
        <v>6.1797529195424215</v>
      </c>
      <c r="AB243">
        <v>9</v>
      </c>
      <c r="AC243">
        <v>13</v>
      </c>
      <c r="AD243" s="14">
        <f t="shared" ca="1" si="17"/>
        <v>13.048538471661422</v>
      </c>
      <c r="AE243">
        <v>3</v>
      </c>
      <c r="AF243">
        <v>0</v>
      </c>
      <c r="AG243">
        <v>0</v>
      </c>
      <c r="AH243">
        <v>0</v>
      </c>
      <c r="AI243">
        <v>0</v>
      </c>
      <c r="AJ243">
        <v>0</v>
      </c>
      <c r="AK243">
        <v>0</v>
      </c>
      <c r="AL243">
        <v>0</v>
      </c>
      <c r="AM243" t="s">
        <v>53</v>
      </c>
    </row>
    <row r="244" spans="1:39" hidden="1" x14ac:dyDescent="0.3">
      <c r="A244">
        <v>3403</v>
      </c>
      <c r="B244">
        <v>1958</v>
      </c>
      <c r="C244" s="14">
        <f>2021-Table1[[#This Row],[Year_Birth]]</f>
        <v>63</v>
      </c>
      <c r="D244" t="s">
        <v>39</v>
      </c>
      <c r="E244" s="14" t="str" cm="1">
        <f t="array" ref="E244">_xlfn.SWITCH(Table1[[#This Row],[Education]],"Graduation","Bachelor’s","Basic","High School","2n Cycle","Master’s","Master","Master’s","PhD","PhD","Other")</f>
        <v>PhD</v>
      </c>
      <c r="F244" t="s">
        <v>40</v>
      </c>
      <c r="G244" s="14" t="s">
        <v>40</v>
      </c>
      <c r="H244" s="14" t="str" cm="1">
        <f t="array" ref="H244">_xlfn.SWITCH(Table1[[#This Row],[Marital_Status_mod]],"Together","Couple","Married","Couple","Divorced","Single","Single","Single","Widow","Single","Other")</f>
        <v>Couple</v>
      </c>
      <c r="I244" s="4">
        <v>78952</v>
      </c>
      <c r="J244" s="41" t="str">
        <f t="shared" si="14"/>
        <v>$70 - $80K</v>
      </c>
      <c r="K244">
        <v>0</v>
      </c>
      <c r="L244">
        <v>1</v>
      </c>
      <c r="M244">
        <f>Table1[[#This Row],[Teenhome]]+Table1[[#This Row],[Kidhome]]</f>
        <v>1</v>
      </c>
      <c r="N244" s="1">
        <v>41176</v>
      </c>
      <c r="O244" s="16">
        <f>(Table1[[#This Row],[DataSetDate]]-Table1[[#This Row],[Dt_Customer]])/365</f>
        <v>8.3726027397260268</v>
      </c>
      <c r="P244" s="15">
        <v>44232</v>
      </c>
      <c r="Q244">
        <v>11</v>
      </c>
      <c r="R244" s="4">
        <v>1170</v>
      </c>
      <c r="S244" s="4">
        <v>19</v>
      </c>
      <c r="T244" s="4">
        <v>594</v>
      </c>
      <c r="U244" s="4">
        <v>99</v>
      </c>
      <c r="V244" s="4">
        <v>76</v>
      </c>
      <c r="W244" s="4">
        <v>134</v>
      </c>
      <c r="X244">
        <v>2</v>
      </c>
      <c r="Y244">
        <v>2</v>
      </c>
      <c r="Z244" t="str">
        <f t="shared" si="15"/>
        <v>Low</v>
      </c>
      <c r="AA244" s="14">
        <f t="shared" ca="1" si="16"/>
        <v>2.1123903222553975</v>
      </c>
      <c r="AB244">
        <v>5</v>
      </c>
      <c r="AC244">
        <v>12</v>
      </c>
      <c r="AD244" s="14">
        <f t="shared" ca="1" si="17"/>
        <v>11.833913942973645</v>
      </c>
      <c r="AE244">
        <v>6</v>
      </c>
      <c r="AF244">
        <v>0</v>
      </c>
      <c r="AG244">
        <v>0</v>
      </c>
      <c r="AH244">
        <v>0</v>
      </c>
      <c r="AI244">
        <v>0</v>
      </c>
      <c r="AJ244">
        <v>0</v>
      </c>
      <c r="AK244">
        <v>0</v>
      </c>
      <c r="AL244">
        <v>0</v>
      </c>
      <c r="AM244" t="s">
        <v>41</v>
      </c>
    </row>
    <row r="245" spans="1:39" hidden="1" x14ac:dyDescent="0.3">
      <c r="A245">
        <v>1915</v>
      </c>
      <c r="B245">
        <v>1951</v>
      </c>
      <c r="C245" s="14">
        <f>2021-Table1[[#This Row],[Year_Birth]]</f>
        <v>70</v>
      </c>
      <c r="D245" t="s">
        <v>39</v>
      </c>
      <c r="E245" s="14" t="str" cm="1">
        <f t="array" ref="E245">_xlfn.SWITCH(Table1[[#This Row],[Education]],"Graduation","Bachelor’s","Basic","High School","2n Cycle","Master’s","Master","Master’s","PhD","PhD","Other")</f>
        <v>PhD</v>
      </c>
      <c r="F245" t="s">
        <v>42</v>
      </c>
      <c r="G245" s="14" t="s">
        <v>42</v>
      </c>
      <c r="H245" s="14" t="str" cm="1">
        <f t="array" ref="H245">_xlfn.SWITCH(Table1[[#This Row],[Marital_Status_mod]],"Together","Couple","Married","Couple","Divorced","Single","Single","Single","Widow","Single","Other")</f>
        <v>Couple</v>
      </c>
      <c r="I245" s="4">
        <v>78939</v>
      </c>
      <c r="J245" s="41" t="str">
        <f t="shared" si="14"/>
        <v>$70 - $80K</v>
      </c>
      <c r="K245">
        <v>0</v>
      </c>
      <c r="L245">
        <v>0</v>
      </c>
      <c r="M245">
        <f>Table1[[#This Row],[Teenhome]]+Table1[[#This Row],[Kidhome]]</f>
        <v>0</v>
      </c>
      <c r="N245" s="1">
        <v>41620</v>
      </c>
      <c r="O245" s="16">
        <f>(Table1[[#This Row],[DataSetDate]]-Table1[[#This Row],[Dt_Customer]])/365</f>
        <v>7.1561643835616442</v>
      </c>
      <c r="P245" s="15">
        <v>44232</v>
      </c>
      <c r="Q245">
        <v>57</v>
      </c>
      <c r="R245" s="4">
        <v>794</v>
      </c>
      <c r="S245" s="4">
        <v>115</v>
      </c>
      <c r="T245" s="4">
        <v>243</v>
      </c>
      <c r="U245" s="4">
        <v>150</v>
      </c>
      <c r="V245" s="4">
        <v>0</v>
      </c>
      <c r="W245" s="4">
        <v>205</v>
      </c>
      <c r="X245">
        <v>1</v>
      </c>
      <c r="Y245">
        <v>8</v>
      </c>
      <c r="Z245" t="str">
        <f t="shared" si="15"/>
        <v>High</v>
      </c>
      <c r="AA245" s="14">
        <f t="shared" ca="1" si="16"/>
        <v>7.6458189384078494</v>
      </c>
      <c r="AB245">
        <v>5</v>
      </c>
      <c r="AC245">
        <v>6</v>
      </c>
      <c r="AD245" s="14">
        <f t="shared" ca="1" si="17"/>
        <v>5.8897076622238052</v>
      </c>
      <c r="AE245">
        <v>3</v>
      </c>
      <c r="AF245">
        <v>0</v>
      </c>
      <c r="AG245">
        <v>0</v>
      </c>
      <c r="AH245">
        <v>0</v>
      </c>
      <c r="AI245">
        <v>0</v>
      </c>
      <c r="AJ245">
        <v>0</v>
      </c>
      <c r="AK245">
        <v>0</v>
      </c>
      <c r="AL245">
        <v>0</v>
      </c>
      <c r="AM245" t="s">
        <v>52</v>
      </c>
    </row>
    <row r="246" spans="1:39" hidden="1" x14ac:dyDescent="0.3">
      <c r="A246">
        <v>3967</v>
      </c>
      <c r="B246">
        <v>1971</v>
      </c>
      <c r="C246" s="14">
        <f>2021-Table1[[#This Row],[Year_Birth]]</f>
        <v>50</v>
      </c>
      <c r="D246" t="s">
        <v>39</v>
      </c>
      <c r="E246" s="14" t="str" cm="1">
        <f t="array" ref="E246">_xlfn.SWITCH(Table1[[#This Row],[Education]],"Graduation","Bachelor’s","Basic","High School","2n Cycle","Master’s","Master","Master’s","PhD","PhD","Other")</f>
        <v>PhD</v>
      </c>
      <c r="F246" t="s">
        <v>42</v>
      </c>
      <c r="G246" s="14" t="s">
        <v>42</v>
      </c>
      <c r="H246" s="14" t="str" cm="1">
        <f t="array" ref="H246">_xlfn.SWITCH(Table1[[#This Row],[Marital_Status_mod]],"Together","Couple","Married","Couple","Divorced","Single","Single","Single","Widow","Single","Other")</f>
        <v>Couple</v>
      </c>
      <c r="I246" s="4">
        <v>78931</v>
      </c>
      <c r="J246" s="41" t="str">
        <f t="shared" si="14"/>
        <v>$70 - $80K</v>
      </c>
      <c r="K246">
        <v>0</v>
      </c>
      <c r="L246">
        <v>0</v>
      </c>
      <c r="M246">
        <f>Table1[[#This Row],[Teenhome]]+Table1[[#This Row],[Kidhome]]</f>
        <v>0</v>
      </c>
      <c r="N246" s="1">
        <v>41572</v>
      </c>
      <c r="O246" s="16">
        <f>(Table1[[#This Row],[DataSetDate]]-Table1[[#This Row],[Dt_Customer]])/365</f>
        <v>7.2876712328767121</v>
      </c>
      <c r="P246" s="15">
        <v>44232</v>
      </c>
      <c r="Q246">
        <v>19</v>
      </c>
      <c r="R246" s="4">
        <v>331</v>
      </c>
      <c r="S246" s="4">
        <v>197</v>
      </c>
      <c r="T246" s="4">
        <v>170</v>
      </c>
      <c r="U246" s="4">
        <v>58</v>
      </c>
      <c r="V246" s="4">
        <v>152</v>
      </c>
      <c r="W246" s="4">
        <v>35</v>
      </c>
      <c r="X246">
        <v>1</v>
      </c>
      <c r="Y246">
        <v>2</v>
      </c>
      <c r="Z246" t="str">
        <f t="shared" si="15"/>
        <v>Low</v>
      </c>
      <c r="AA246" s="14">
        <f t="shared" ca="1" si="16"/>
        <v>1.8837898782945977</v>
      </c>
      <c r="AB246">
        <v>8</v>
      </c>
      <c r="AC246">
        <v>13</v>
      </c>
      <c r="AD246" s="14">
        <f t="shared" ca="1" si="17"/>
        <v>13.314971270712714</v>
      </c>
      <c r="AE246">
        <v>1</v>
      </c>
      <c r="AF246">
        <v>0</v>
      </c>
      <c r="AG246">
        <v>0</v>
      </c>
      <c r="AH246">
        <v>0</v>
      </c>
      <c r="AI246">
        <v>0</v>
      </c>
      <c r="AJ246">
        <v>0</v>
      </c>
      <c r="AK246">
        <v>0</v>
      </c>
      <c r="AL246">
        <v>0</v>
      </c>
      <c r="AM246" t="s">
        <v>48</v>
      </c>
    </row>
    <row r="247" spans="1:39" hidden="1" x14ac:dyDescent="0.3">
      <c r="A247">
        <v>9977</v>
      </c>
      <c r="B247">
        <v>1973</v>
      </c>
      <c r="C247" s="14">
        <f>2021-Table1[[#This Row],[Year_Birth]]</f>
        <v>48</v>
      </c>
      <c r="D247" t="s">
        <v>46</v>
      </c>
      <c r="E247" s="14" t="str" cm="1">
        <f t="array" ref="E247">_xlfn.SWITCH(Table1[[#This Row],[Education]],"Graduation","Bachelor’s","Basic","High School","2n Cycle","Master’s","Master","Master’s","PhD","PhD","Other")</f>
        <v>Bachelor’s</v>
      </c>
      <c r="F247" t="s">
        <v>49</v>
      </c>
      <c r="G247" s="14" t="s">
        <v>49</v>
      </c>
      <c r="H247" s="14" t="str" cm="1">
        <f t="array" ref="H247">_xlfn.SWITCH(Table1[[#This Row],[Marital_Status_mod]],"Together","Couple","Married","Couple","Divorced","Single","Single","Single","Widow","Single","Other")</f>
        <v>Single</v>
      </c>
      <c r="I247" s="4">
        <v>78901</v>
      </c>
      <c r="J247" s="41" t="str">
        <f t="shared" si="14"/>
        <v>$70 - $80K</v>
      </c>
      <c r="K247">
        <v>0</v>
      </c>
      <c r="L247">
        <v>1</v>
      </c>
      <c r="M247">
        <f>Table1[[#This Row],[Teenhome]]+Table1[[#This Row],[Kidhome]]</f>
        <v>1</v>
      </c>
      <c r="N247" s="1">
        <v>41534</v>
      </c>
      <c r="O247" s="16">
        <f>(Table1[[#This Row],[DataSetDate]]-Table1[[#This Row],[Dt_Customer]])/365</f>
        <v>7.3917808219178083</v>
      </c>
      <c r="P247" s="15">
        <v>44232</v>
      </c>
      <c r="Q247">
        <v>99</v>
      </c>
      <c r="R247" s="4">
        <v>321</v>
      </c>
      <c r="S247" s="4">
        <v>11</v>
      </c>
      <c r="T247" s="4">
        <v>309</v>
      </c>
      <c r="U247" s="4">
        <v>33</v>
      </c>
      <c r="V247" s="4">
        <v>26</v>
      </c>
      <c r="W247" s="4">
        <v>34</v>
      </c>
      <c r="X247">
        <v>3</v>
      </c>
      <c r="Y247">
        <v>9</v>
      </c>
      <c r="Z247" t="str">
        <f t="shared" si="15"/>
        <v>High</v>
      </c>
      <c r="AA247" s="14">
        <f t="shared" ca="1" si="16"/>
        <v>8.787960531100703</v>
      </c>
      <c r="AB247">
        <v>3</v>
      </c>
      <c r="AC247">
        <v>5</v>
      </c>
      <c r="AD247" s="14">
        <f t="shared" ca="1" si="17"/>
        <v>5.364740414023605</v>
      </c>
      <c r="AE247">
        <v>4</v>
      </c>
      <c r="AF247">
        <v>0</v>
      </c>
      <c r="AG247">
        <v>0</v>
      </c>
      <c r="AH247">
        <v>0</v>
      </c>
      <c r="AI247">
        <v>0</v>
      </c>
      <c r="AJ247">
        <v>0</v>
      </c>
      <c r="AK247">
        <v>0</v>
      </c>
      <c r="AL247">
        <v>0</v>
      </c>
      <c r="AM247" t="s">
        <v>43</v>
      </c>
    </row>
    <row r="248" spans="1:39" hidden="1" x14ac:dyDescent="0.3">
      <c r="A248">
        <v>2426</v>
      </c>
      <c r="B248">
        <v>1964</v>
      </c>
      <c r="C248" s="14">
        <f>2021-Table1[[#This Row],[Year_Birth]]</f>
        <v>57</v>
      </c>
      <c r="D248" t="s">
        <v>39</v>
      </c>
      <c r="E248" s="14" t="str" cm="1">
        <f t="array" ref="E248">_xlfn.SWITCH(Table1[[#This Row],[Education]],"Graduation","Bachelor’s","Basic","High School","2n Cycle","Master’s","Master","Master’s","PhD","PhD","Other")</f>
        <v>PhD</v>
      </c>
      <c r="F248" t="s">
        <v>49</v>
      </c>
      <c r="G248" s="14" t="s">
        <v>49</v>
      </c>
      <c r="H248" s="14" t="str" cm="1">
        <f t="array" ref="H248">_xlfn.SWITCH(Table1[[#This Row],[Marital_Status_mod]],"Together","Couple","Married","Couple","Divorced","Single","Single","Single","Widow","Single","Other")</f>
        <v>Single</v>
      </c>
      <c r="I248" s="4">
        <v>78825</v>
      </c>
      <c r="J248" s="41" t="str">
        <f t="shared" si="14"/>
        <v>$70 - $80K</v>
      </c>
      <c r="K248">
        <v>0</v>
      </c>
      <c r="L248">
        <v>0</v>
      </c>
      <c r="M248">
        <f>Table1[[#This Row],[Teenhome]]+Table1[[#This Row],[Kidhome]]</f>
        <v>0</v>
      </c>
      <c r="N248" s="1">
        <v>41166</v>
      </c>
      <c r="O248" s="16">
        <f>(Table1[[#This Row],[DataSetDate]]-Table1[[#This Row],[Dt_Customer]])/365</f>
        <v>8.4</v>
      </c>
      <c r="P248" s="15">
        <v>44232</v>
      </c>
      <c r="Q248">
        <v>35</v>
      </c>
      <c r="R248" s="4">
        <v>483</v>
      </c>
      <c r="S248" s="4">
        <v>74</v>
      </c>
      <c r="T248" s="4">
        <v>114</v>
      </c>
      <c r="U248" s="4">
        <v>169</v>
      </c>
      <c r="V248" s="4">
        <v>37</v>
      </c>
      <c r="W248" s="4">
        <v>18</v>
      </c>
      <c r="X248">
        <v>1</v>
      </c>
      <c r="Y248">
        <v>5</v>
      </c>
      <c r="Z248" t="str">
        <f t="shared" si="15"/>
        <v>Medium</v>
      </c>
      <c r="AA248" s="14">
        <f t="shared" ca="1" si="16"/>
        <v>5.3629936161487635</v>
      </c>
      <c r="AB248">
        <v>10</v>
      </c>
      <c r="AC248">
        <v>13</v>
      </c>
      <c r="AD248" s="14">
        <f t="shared" ca="1" si="17"/>
        <v>12.907118633954155</v>
      </c>
      <c r="AE248">
        <v>3</v>
      </c>
      <c r="AF248">
        <v>0</v>
      </c>
      <c r="AG248">
        <v>0</v>
      </c>
      <c r="AH248">
        <v>0</v>
      </c>
      <c r="AI248">
        <v>0</v>
      </c>
      <c r="AJ248">
        <v>0</v>
      </c>
      <c r="AK248">
        <v>1</v>
      </c>
      <c r="AL248">
        <v>0</v>
      </c>
      <c r="AM248" t="s">
        <v>41</v>
      </c>
    </row>
    <row r="249" spans="1:39" hidden="1" x14ac:dyDescent="0.3">
      <c r="A249">
        <v>1891</v>
      </c>
      <c r="B249">
        <v>1980</v>
      </c>
      <c r="C249" s="14">
        <f>2021-Table1[[#This Row],[Year_Birth]]</f>
        <v>41</v>
      </c>
      <c r="D249" t="s">
        <v>44</v>
      </c>
      <c r="E249" s="14" t="str" cm="1">
        <f t="array" ref="E249">_xlfn.SWITCH(Table1[[#This Row],[Education]],"Graduation","Bachelor’s","Basic","High School","2n Cycle","Master’s","Master","Master’s","PhD","PhD","Other")</f>
        <v>Master’s</v>
      </c>
      <c r="F249" t="s">
        <v>49</v>
      </c>
      <c r="G249" s="14" t="s">
        <v>49</v>
      </c>
      <c r="H249" s="14" t="str" cm="1">
        <f t="array" ref="H249">_xlfn.SWITCH(Table1[[#This Row],[Marital_Status_mod]],"Together","Couple","Married","Couple","Divorced","Single","Single","Single","Widow","Single","Other")</f>
        <v>Single</v>
      </c>
      <c r="I249" s="4">
        <v>78789</v>
      </c>
      <c r="J249" s="41" t="str">
        <f t="shared" si="14"/>
        <v>$70 - $80K</v>
      </c>
      <c r="K249">
        <v>0</v>
      </c>
      <c r="L249">
        <v>0</v>
      </c>
      <c r="M249">
        <f>Table1[[#This Row],[Teenhome]]+Table1[[#This Row],[Kidhome]]</f>
        <v>0</v>
      </c>
      <c r="N249" s="1">
        <v>41129</v>
      </c>
      <c r="O249" s="16">
        <f>(Table1[[#This Row],[DataSetDate]]-Table1[[#This Row],[Dt_Customer]])/365</f>
        <v>8.5013698630136982</v>
      </c>
      <c r="P249" s="15">
        <v>44232</v>
      </c>
      <c r="Q249">
        <v>12</v>
      </c>
      <c r="R249" s="4">
        <v>667</v>
      </c>
      <c r="S249" s="4">
        <v>50</v>
      </c>
      <c r="T249" s="4">
        <v>850</v>
      </c>
      <c r="U249" s="4">
        <v>21</v>
      </c>
      <c r="V249" s="4">
        <v>83</v>
      </c>
      <c r="W249" s="4">
        <v>83</v>
      </c>
      <c r="X249">
        <v>1</v>
      </c>
      <c r="Y249">
        <v>4</v>
      </c>
      <c r="Z249" t="str">
        <f t="shared" si="15"/>
        <v>Medium</v>
      </c>
      <c r="AA249" s="14">
        <f t="shared" ca="1" si="16"/>
        <v>3.607105854974038</v>
      </c>
      <c r="AB249">
        <v>6</v>
      </c>
      <c r="AC249">
        <v>5</v>
      </c>
      <c r="AD249" s="14">
        <f t="shared" ca="1" si="17"/>
        <v>5.0655950479185581</v>
      </c>
      <c r="AE249">
        <v>2</v>
      </c>
      <c r="AF249">
        <v>0</v>
      </c>
      <c r="AG249">
        <v>0</v>
      </c>
      <c r="AH249">
        <v>0</v>
      </c>
      <c r="AI249">
        <v>0</v>
      </c>
      <c r="AJ249">
        <v>0</v>
      </c>
      <c r="AK249">
        <v>1</v>
      </c>
      <c r="AL249">
        <v>0</v>
      </c>
      <c r="AM249" t="s">
        <v>41</v>
      </c>
    </row>
    <row r="250" spans="1:39" hidden="1" x14ac:dyDescent="0.3">
      <c r="A250">
        <v>4679</v>
      </c>
      <c r="B250">
        <v>1977</v>
      </c>
      <c r="C250" s="14">
        <f>2021-Table1[[#This Row],[Year_Birth]]</f>
        <v>44</v>
      </c>
      <c r="D250" t="s">
        <v>44</v>
      </c>
      <c r="E250" s="14" t="str" cm="1">
        <f t="array" ref="E250">_xlfn.SWITCH(Table1[[#This Row],[Education]],"Graduation","Bachelor’s","Basic","High School","2n Cycle","Master’s","Master","Master’s","PhD","PhD","Other")</f>
        <v>Master’s</v>
      </c>
      <c r="F250" t="s">
        <v>42</v>
      </c>
      <c r="G250" s="14" t="s">
        <v>42</v>
      </c>
      <c r="H250" s="14" t="str" cm="1">
        <f t="array" ref="H250">_xlfn.SWITCH(Table1[[#This Row],[Marital_Status_mod]],"Together","Couple","Married","Couple","Divorced","Single","Single","Single","Widow","Single","Other")</f>
        <v>Couple</v>
      </c>
      <c r="I250" s="4">
        <v>78710</v>
      </c>
      <c r="J250" s="41" t="str">
        <f t="shared" si="14"/>
        <v>$70 - $80K</v>
      </c>
      <c r="K250">
        <v>0</v>
      </c>
      <c r="L250">
        <v>1</v>
      </c>
      <c r="M250">
        <f>Table1[[#This Row],[Teenhome]]+Table1[[#This Row],[Kidhome]]</f>
        <v>1</v>
      </c>
      <c r="N250" s="1">
        <v>41782</v>
      </c>
      <c r="O250" s="16">
        <f>(Table1[[#This Row],[DataSetDate]]-Table1[[#This Row],[Dt_Customer]])/365</f>
        <v>6.7123287671232879</v>
      </c>
      <c r="P250" s="15">
        <v>44232</v>
      </c>
      <c r="Q250">
        <v>42</v>
      </c>
      <c r="R250" s="4">
        <v>721</v>
      </c>
      <c r="S250" s="4">
        <v>0</v>
      </c>
      <c r="T250" s="4">
        <v>152</v>
      </c>
      <c r="U250" s="4">
        <v>119</v>
      </c>
      <c r="V250" s="4">
        <v>50</v>
      </c>
      <c r="W250" s="4">
        <v>50</v>
      </c>
      <c r="X250">
        <v>3</v>
      </c>
      <c r="Y250">
        <v>7</v>
      </c>
      <c r="Z250" t="str">
        <f t="shared" si="15"/>
        <v>High</v>
      </c>
      <c r="AA250" s="14">
        <f t="shared" ca="1" si="16"/>
        <v>6.8104521573787231</v>
      </c>
      <c r="AB250">
        <v>6</v>
      </c>
      <c r="AC250">
        <v>12</v>
      </c>
      <c r="AD250" s="14">
        <f t="shared" ca="1" si="17"/>
        <v>12.327004733477096</v>
      </c>
      <c r="AE250">
        <v>4</v>
      </c>
      <c r="AF250">
        <v>0</v>
      </c>
      <c r="AG250">
        <v>0</v>
      </c>
      <c r="AH250">
        <v>0</v>
      </c>
      <c r="AI250">
        <v>0</v>
      </c>
      <c r="AJ250">
        <v>0</v>
      </c>
      <c r="AK250">
        <v>0</v>
      </c>
      <c r="AL250">
        <v>0</v>
      </c>
      <c r="AM250" t="s">
        <v>41</v>
      </c>
    </row>
    <row r="251" spans="1:39" hidden="1" x14ac:dyDescent="0.3">
      <c r="A251">
        <v>3698</v>
      </c>
      <c r="B251">
        <v>1983</v>
      </c>
      <c r="C251" s="14">
        <f>2021-Table1[[#This Row],[Year_Birth]]</f>
        <v>38</v>
      </c>
      <c r="D251" t="s">
        <v>46</v>
      </c>
      <c r="E251" s="14" t="str" cm="1">
        <f t="array" ref="E251">_xlfn.SWITCH(Table1[[#This Row],[Education]],"Graduation","Bachelor’s","Basic","High School","2n Cycle","Master’s","Master","Master’s","PhD","PhD","Other")</f>
        <v>Bachelor’s</v>
      </c>
      <c r="F251" t="s">
        <v>40</v>
      </c>
      <c r="G251" s="14" t="s">
        <v>40</v>
      </c>
      <c r="H251" s="14" t="str" cm="1">
        <f t="array" ref="H251">_xlfn.SWITCH(Table1[[#This Row],[Marital_Status_mod]],"Together","Couple","Married","Couple","Divorced","Single","Single","Single","Widow","Single","Other")</f>
        <v>Couple</v>
      </c>
      <c r="I251" s="4">
        <v>78687</v>
      </c>
      <c r="J251" s="41" t="str">
        <f t="shared" si="14"/>
        <v>$70 - $80K</v>
      </c>
      <c r="K251">
        <v>0</v>
      </c>
      <c r="L251">
        <v>0</v>
      </c>
      <c r="M251">
        <f>Table1[[#This Row],[Teenhome]]+Table1[[#This Row],[Kidhome]]</f>
        <v>0</v>
      </c>
      <c r="N251" s="1">
        <v>41130</v>
      </c>
      <c r="O251" s="16">
        <f>(Table1[[#This Row],[DataSetDate]]-Table1[[#This Row],[Dt_Customer]])/365</f>
        <v>8.4986301369863018</v>
      </c>
      <c r="P251" s="15">
        <v>44232</v>
      </c>
      <c r="Q251">
        <v>13</v>
      </c>
      <c r="R251" s="4">
        <v>817</v>
      </c>
      <c r="S251" s="4">
        <v>185</v>
      </c>
      <c r="T251" s="4">
        <v>687</v>
      </c>
      <c r="U251" s="4">
        <v>145</v>
      </c>
      <c r="V251" s="4">
        <v>55</v>
      </c>
      <c r="W251" s="4">
        <v>241</v>
      </c>
      <c r="X251">
        <v>1</v>
      </c>
      <c r="Y251">
        <v>4</v>
      </c>
      <c r="Z251" t="str">
        <f t="shared" si="15"/>
        <v>Medium</v>
      </c>
      <c r="AA251" s="14">
        <f t="shared" ca="1" si="16"/>
        <v>4.1288515382860895</v>
      </c>
      <c r="AB251">
        <v>6</v>
      </c>
      <c r="AC251">
        <v>8</v>
      </c>
      <c r="AD251" s="14">
        <f t="shared" ca="1" si="17"/>
        <v>7.6720355814524286</v>
      </c>
      <c r="AE251">
        <v>2</v>
      </c>
      <c r="AF251">
        <v>0</v>
      </c>
      <c r="AG251">
        <v>0</v>
      </c>
      <c r="AH251">
        <v>0</v>
      </c>
      <c r="AI251">
        <v>0</v>
      </c>
      <c r="AJ251">
        <v>1</v>
      </c>
      <c r="AK251">
        <v>1</v>
      </c>
      <c r="AL251">
        <v>0</v>
      </c>
      <c r="AM251" t="s">
        <v>41</v>
      </c>
    </row>
    <row r="252" spans="1:39" hidden="1" x14ac:dyDescent="0.3">
      <c r="A252">
        <v>11088</v>
      </c>
      <c r="B252">
        <v>1971</v>
      </c>
      <c r="C252" s="14">
        <f>2021-Table1[[#This Row],[Year_Birth]]</f>
        <v>50</v>
      </c>
      <c r="D252" t="s">
        <v>39</v>
      </c>
      <c r="E252" s="14" t="str" cm="1">
        <f t="array" ref="E252">_xlfn.SWITCH(Table1[[#This Row],[Education]],"Graduation","Bachelor’s","Basic","High School","2n Cycle","Master’s","Master","Master’s","PhD","PhD","Other")</f>
        <v>PhD</v>
      </c>
      <c r="F252" t="s">
        <v>40</v>
      </c>
      <c r="G252" s="14" t="s">
        <v>40</v>
      </c>
      <c r="H252" s="14" t="str" cm="1">
        <f t="array" ref="H252">_xlfn.SWITCH(Table1[[#This Row],[Marital_Status_mod]],"Together","Couple","Married","Couple","Divorced","Single","Single","Single","Widow","Single","Other")</f>
        <v>Couple</v>
      </c>
      <c r="I252" s="4">
        <v>78642</v>
      </c>
      <c r="J252" s="41" t="str">
        <f t="shared" si="14"/>
        <v>$70 - $80K</v>
      </c>
      <c r="K252">
        <v>0</v>
      </c>
      <c r="L252">
        <v>1</v>
      </c>
      <c r="M252">
        <f>Table1[[#This Row],[Teenhome]]+Table1[[#This Row],[Kidhome]]</f>
        <v>1</v>
      </c>
      <c r="N252" s="1">
        <v>41385</v>
      </c>
      <c r="O252" s="16">
        <f>(Table1[[#This Row],[DataSetDate]]-Table1[[#This Row],[Dt_Customer]])/365</f>
        <v>7.8</v>
      </c>
      <c r="P252" s="15">
        <v>44232</v>
      </c>
      <c r="Q252">
        <v>83</v>
      </c>
      <c r="R252" s="4">
        <v>1396</v>
      </c>
      <c r="S252" s="4">
        <v>0</v>
      </c>
      <c r="T252" s="4">
        <v>322</v>
      </c>
      <c r="U252" s="4">
        <v>46</v>
      </c>
      <c r="V252" s="4">
        <v>35</v>
      </c>
      <c r="W252" s="4">
        <v>17</v>
      </c>
      <c r="X252">
        <v>1</v>
      </c>
      <c r="Y252">
        <v>4</v>
      </c>
      <c r="Z252" t="str">
        <f t="shared" si="15"/>
        <v>Medium</v>
      </c>
      <c r="AA252" s="14">
        <f t="shared" ca="1" si="16"/>
        <v>4.1729835206673291</v>
      </c>
      <c r="AB252">
        <v>9</v>
      </c>
      <c r="AC252">
        <v>4</v>
      </c>
      <c r="AD252" s="14">
        <f t="shared" ca="1" si="17"/>
        <v>4.3042106318046791</v>
      </c>
      <c r="AE252">
        <v>6</v>
      </c>
      <c r="AF252">
        <v>0</v>
      </c>
      <c r="AG252">
        <v>0</v>
      </c>
      <c r="AH252">
        <v>0</v>
      </c>
      <c r="AI252">
        <v>0</v>
      </c>
      <c r="AJ252">
        <v>0</v>
      </c>
      <c r="AK252">
        <v>0</v>
      </c>
      <c r="AL252">
        <v>0</v>
      </c>
      <c r="AM252" t="s">
        <v>41</v>
      </c>
    </row>
    <row r="253" spans="1:39" hidden="1" x14ac:dyDescent="0.3">
      <c r="A253">
        <v>7274</v>
      </c>
      <c r="B253">
        <v>1957</v>
      </c>
      <c r="C253" s="14">
        <f>2021-Table1[[#This Row],[Year_Birth]]</f>
        <v>64</v>
      </c>
      <c r="D253" t="s">
        <v>46</v>
      </c>
      <c r="E253" s="14" t="str" cm="1">
        <f t="array" ref="E253">_xlfn.SWITCH(Table1[[#This Row],[Education]],"Graduation","Bachelor’s","Basic","High School","2n Cycle","Master’s","Master","Master’s","PhD","PhD","Other")</f>
        <v>Bachelor’s</v>
      </c>
      <c r="F253" t="s">
        <v>42</v>
      </c>
      <c r="G253" s="14" t="s">
        <v>42</v>
      </c>
      <c r="H253" s="14" t="str" cm="1">
        <f t="array" ref="H253">_xlfn.SWITCH(Table1[[#This Row],[Marital_Status_mod]],"Together","Couple","Married","Couple","Divorced","Single","Single","Single","Widow","Single","Other")</f>
        <v>Couple</v>
      </c>
      <c r="I253" s="4">
        <v>78618</v>
      </c>
      <c r="J253" s="41" t="str">
        <f t="shared" si="14"/>
        <v>$70 - $80K</v>
      </c>
      <c r="K253">
        <v>0</v>
      </c>
      <c r="L253">
        <v>0</v>
      </c>
      <c r="M253">
        <f>Table1[[#This Row],[Teenhome]]+Table1[[#This Row],[Kidhome]]</f>
        <v>0</v>
      </c>
      <c r="N253" s="1">
        <v>41180</v>
      </c>
      <c r="O253" s="16">
        <f>(Table1[[#This Row],[DataSetDate]]-Table1[[#This Row],[Dt_Customer]])/365</f>
        <v>8.3616438356164391</v>
      </c>
      <c r="P253" s="15">
        <v>44232</v>
      </c>
      <c r="Q253">
        <v>87</v>
      </c>
      <c r="R253" s="4">
        <v>736</v>
      </c>
      <c r="S253" s="4">
        <v>163</v>
      </c>
      <c r="T253" s="4">
        <v>818</v>
      </c>
      <c r="U253" s="4">
        <v>212</v>
      </c>
      <c r="V253" s="4">
        <v>163</v>
      </c>
      <c r="W253" s="4">
        <v>61</v>
      </c>
      <c r="X253">
        <v>1</v>
      </c>
      <c r="Y253">
        <v>4</v>
      </c>
      <c r="Z253" t="str">
        <f t="shared" si="15"/>
        <v>Medium</v>
      </c>
      <c r="AA253" s="14">
        <f t="shared" ca="1" si="16"/>
        <v>3.9223418581903009</v>
      </c>
      <c r="AB253">
        <v>7</v>
      </c>
      <c r="AC253">
        <v>10</v>
      </c>
      <c r="AD253" s="14">
        <f t="shared" ca="1" si="17"/>
        <v>9.7157720058656185</v>
      </c>
      <c r="AE253">
        <v>2</v>
      </c>
      <c r="AF253">
        <v>0</v>
      </c>
      <c r="AG253">
        <v>0</v>
      </c>
      <c r="AH253">
        <v>0</v>
      </c>
      <c r="AI253">
        <v>1</v>
      </c>
      <c r="AJ253">
        <v>0</v>
      </c>
      <c r="AK253">
        <v>0</v>
      </c>
      <c r="AL253">
        <v>0</v>
      </c>
      <c r="AM253" t="s">
        <v>41</v>
      </c>
    </row>
    <row r="254" spans="1:39" hidden="1" x14ac:dyDescent="0.3">
      <c r="A254">
        <v>590</v>
      </c>
      <c r="B254">
        <v>1970</v>
      </c>
      <c r="C254" s="14">
        <f>2021-Table1[[#This Row],[Year_Birth]]</f>
        <v>51</v>
      </c>
      <c r="D254" t="s">
        <v>44</v>
      </c>
      <c r="E254" s="14" t="str" cm="1">
        <f t="array" ref="E254">_xlfn.SWITCH(Table1[[#This Row],[Education]],"Graduation","Bachelor’s","Basic","High School","2n Cycle","Master’s","Master","Master’s","PhD","PhD","Other")</f>
        <v>Master’s</v>
      </c>
      <c r="F254" t="s">
        <v>49</v>
      </c>
      <c r="G254" s="14" t="s">
        <v>49</v>
      </c>
      <c r="H254" s="14" t="str" cm="1">
        <f t="array" ref="H254">_xlfn.SWITCH(Table1[[#This Row],[Marital_Status_mod]],"Together","Couple","Married","Couple","Divorced","Single","Single","Single","Widow","Single","Other")</f>
        <v>Single</v>
      </c>
      <c r="I254" s="4">
        <v>78579</v>
      </c>
      <c r="J254" s="41" t="str">
        <f t="shared" si="14"/>
        <v>$70 - $80K</v>
      </c>
      <c r="K254">
        <v>0</v>
      </c>
      <c r="L254">
        <v>0</v>
      </c>
      <c r="M254">
        <f>Table1[[#This Row],[Teenhome]]+Table1[[#This Row],[Kidhome]]</f>
        <v>0</v>
      </c>
      <c r="N254" s="1">
        <v>41265</v>
      </c>
      <c r="O254" s="16">
        <f>(Table1[[#This Row],[DataSetDate]]-Table1[[#This Row],[Dt_Customer]])/365</f>
        <v>8.1287671232876715</v>
      </c>
      <c r="P254" s="15">
        <v>44232</v>
      </c>
      <c r="Q254">
        <v>35</v>
      </c>
      <c r="R254" s="4">
        <v>816</v>
      </c>
      <c r="S254" s="4">
        <v>66</v>
      </c>
      <c r="T254" s="4">
        <v>549</v>
      </c>
      <c r="U254" s="4">
        <v>216</v>
      </c>
      <c r="V254" s="4">
        <v>66</v>
      </c>
      <c r="W254" s="4">
        <v>99</v>
      </c>
      <c r="X254">
        <v>1</v>
      </c>
      <c r="Y254">
        <v>5</v>
      </c>
      <c r="Z254" t="str">
        <f t="shared" si="15"/>
        <v>Medium</v>
      </c>
      <c r="AA254" s="14">
        <f t="shared" ca="1" si="16"/>
        <v>4.818170400714183</v>
      </c>
      <c r="AB254">
        <v>6</v>
      </c>
      <c r="AC254">
        <v>4</v>
      </c>
      <c r="AD254" s="14">
        <f t="shared" ca="1" si="17"/>
        <v>3.8912520690609096</v>
      </c>
      <c r="AE254">
        <v>3</v>
      </c>
      <c r="AF254">
        <v>0</v>
      </c>
      <c r="AG254">
        <v>0</v>
      </c>
      <c r="AH254">
        <v>0</v>
      </c>
      <c r="AI254">
        <v>0</v>
      </c>
      <c r="AJ254">
        <v>0</v>
      </c>
      <c r="AK254">
        <v>1</v>
      </c>
      <c r="AL254">
        <v>0</v>
      </c>
      <c r="AM254" t="s">
        <v>41</v>
      </c>
    </row>
    <row r="255" spans="1:39" hidden="1" x14ac:dyDescent="0.3">
      <c r="A255">
        <v>1577</v>
      </c>
      <c r="B255">
        <v>1946</v>
      </c>
      <c r="C255" s="14">
        <f>2021-Table1[[#This Row],[Year_Birth]]</f>
        <v>75</v>
      </c>
      <c r="D255" t="s">
        <v>46</v>
      </c>
      <c r="E255" s="14" t="str" cm="1">
        <f t="array" ref="E255">_xlfn.SWITCH(Table1[[#This Row],[Education]],"Graduation","Bachelor’s","Basic","High School","2n Cycle","Master’s","Master","Master’s","PhD","PhD","Other")</f>
        <v>Bachelor’s</v>
      </c>
      <c r="F255" t="s">
        <v>42</v>
      </c>
      <c r="G255" s="14" t="s">
        <v>42</v>
      </c>
      <c r="H255" s="14" t="str" cm="1">
        <f t="array" ref="H255">_xlfn.SWITCH(Table1[[#This Row],[Marital_Status_mod]],"Together","Couple","Married","Couple","Divorced","Single","Single","Single","Widow","Single","Other")</f>
        <v>Couple</v>
      </c>
      <c r="I255" s="4">
        <v>78569</v>
      </c>
      <c r="J255" s="41" t="str">
        <f t="shared" si="14"/>
        <v>$70 - $80K</v>
      </c>
      <c r="K255">
        <v>0</v>
      </c>
      <c r="L255">
        <v>0</v>
      </c>
      <c r="M255">
        <f>Table1[[#This Row],[Teenhome]]+Table1[[#This Row],[Kidhome]]</f>
        <v>0</v>
      </c>
      <c r="N255" s="1">
        <v>41689</v>
      </c>
      <c r="O255" s="16">
        <f>(Table1[[#This Row],[DataSetDate]]-Table1[[#This Row],[Dt_Customer]])/365</f>
        <v>6.9671232876712326</v>
      </c>
      <c r="P255" s="15">
        <v>44232</v>
      </c>
      <c r="Q255">
        <v>14</v>
      </c>
      <c r="R255" s="4">
        <v>558</v>
      </c>
      <c r="S255" s="4">
        <v>79</v>
      </c>
      <c r="T255" s="4">
        <v>622</v>
      </c>
      <c r="U255" s="4">
        <v>207</v>
      </c>
      <c r="V255" s="4">
        <v>175</v>
      </c>
      <c r="W255" s="4">
        <v>95</v>
      </c>
      <c r="X255">
        <v>1</v>
      </c>
      <c r="Y255">
        <v>4</v>
      </c>
      <c r="Z255" t="str">
        <f t="shared" si="15"/>
        <v>Medium</v>
      </c>
      <c r="AA255" s="14">
        <f t="shared" ca="1" si="16"/>
        <v>3.9589410809763184</v>
      </c>
      <c r="AB255">
        <v>6</v>
      </c>
      <c r="AC255">
        <v>4</v>
      </c>
      <c r="AD255" s="14">
        <f t="shared" ca="1" si="17"/>
        <v>4.066122079736763</v>
      </c>
      <c r="AE255">
        <v>1</v>
      </c>
      <c r="AF255">
        <v>0</v>
      </c>
      <c r="AG255">
        <v>0</v>
      </c>
      <c r="AH255">
        <v>0</v>
      </c>
      <c r="AI255">
        <v>0</v>
      </c>
      <c r="AJ255">
        <v>1</v>
      </c>
      <c r="AK255">
        <v>1</v>
      </c>
      <c r="AL255">
        <v>0</v>
      </c>
      <c r="AM255" t="s">
        <v>41</v>
      </c>
    </row>
    <row r="256" spans="1:39" hidden="1" x14ac:dyDescent="0.3">
      <c r="A256">
        <v>9790</v>
      </c>
      <c r="B256">
        <v>1957</v>
      </c>
      <c r="C256" s="14">
        <f>2021-Table1[[#This Row],[Year_Birth]]</f>
        <v>64</v>
      </c>
      <c r="D256" t="s">
        <v>46</v>
      </c>
      <c r="E256" s="14" t="str" cm="1">
        <f t="array" ref="E256">_xlfn.SWITCH(Table1[[#This Row],[Education]],"Graduation","Bachelor’s","Basic","High School","2n Cycle","Master’s","Master","Master’s","PhD","PhD","Other")</f>
        <v>Bachelor’s</v>
      </c>
      <c r="F256" t="s">
        <v>50</v>
      </c>
      <c r="G256" s="14" t="s">
        <v>50</v>
      </c>
      <c r="H256" s="14" t="str" cm="1">
        <f t="array" ref="H256">_xlfn.SWITCH(Table1[[#This Row],[Marital_Status_mod]],"Together","Couple","Married","Couple","Divorced","Single","Single","Single","Widow","Single","Other")</f>
        <v>Single</v>
      </c>
      <c r="I256" s="4">
        <v>78499</v>
      </c>
      <c r="J256" s="41" t="str">
        <f t="shared" si="14"/>
        <v>$70 - $80K</v>
      </c>
      <c r="K256">
        <v>0</v>
      </c>
      <c r="L256">
        <v>0</v>
      </c>
      <c r="M256">
        <f>Table1[[#This Row],[Teenhome]]+Table1[[#This Row],[Kidhome]]</f>
        <v>0</v>
      </c>
      <c r="N256" s="1">
        <v>41601</v>
      </c>
      <c r="O256" s="16">
        <f>(Table1[[#This Row],[DataSetDate]]-Table1[[#This Row],[Dt_Customer]])/365</f>
        <v>7.2082191780821914</v>
      </c>
      <c r="P256" s="15">
        <v>44232</v>
      </c>
      <c r="Q256">
        <v>12</v>
      </c>
      <c r="R256" s="4">
        <v>912</v>
      </c>
      <c r="S256" s="4">
        <v>72</v>
      </c>
      <c r="T256" s="4">
        <v>170</v>
      </c>
      <c r="U256" s="4">
        <v>47</v>
      </c>
      <c r="V256" s="4">
        <v>36</v>
      </c>
      <c r="W256" s="4">
        <v>97</v>
      </c>
      <c r="X256">
        <v>1</v>
      </c>
      <c r="Y256">
        <v>11</v>
      </c>
      <c r="Z256" t="str">
        <f t="shared" si="15"/>
        <v>High</v>
      </c>
      <c r="AA256" s="14">
        <f t="shared" ca="1" si="16"/>
        <v>11.09771461178233</v>
      </c>
      <c r="AB256">
        <v>3</v>
      </c>
      <c r="AC256">
        <v>4</v>
      </c>
      <c r="AD256" s="14">
        <f t="shared" ca="1" si="17"/>
        <v>4.3277747260734589</v>
      </c>
      <c r="AE256">
        <v>4</v>
      </c>
      <c r="AF256">
        <v>0</v>
      </c>
      <c r="AG256">
        <v>0</v>
      </c>
      <c r="AH256">
        <v>0</v>
      </c>
      <c r="AI256">
        <v>0</v>
      </c>
      <c r="AJ256">
        <v>1</v>
      </c>
      <c r="AK256">
        <v>1</v>
      </c>
      <c r="AL256">
        <v>0</v>
      </c>
      <c r="AM256" t="s">
        <v>48</v>
      </c>
    </row>
    <row r="257" spans="1:39" hidden="1" x14ac:dyDescent="0.3">
      <c r="A257">
        <v>4646</v>
      </c>
      <c r="B257">
        <v>1951</v>
      </c>
      <c r="C257" s="14">
        <f>2021-Table1[[#This Row],[Year_Birth]]</f>
        <v>70</v>
      </c>
      <c r="D257" t="s">
        <v>51</v>
      </c>
      <c r="E257" s="14" t="str" cm="1">
        <f t="array" ref="E257">_xlfn.SWITCH(Table1[[#This Row],[Education]],"Graduation","Bachelor’s","Basic","High School","2n Cycle","Master’s","Master","Master’s","PhD","PhD","Other")</f>
        <v>Master’s</v>
      </c>
      <c r="F257" t="s">
        <v>42</v>
      </c>
      <c r="G257" s="14" t="s">
        <v>42</v>
      </c>
      <c r="H257" s="14" t="str" cm="1">
        <f t="array" ref="H257">_xlfn.SWITCH(Table1[[#This Row],[Marital_Status_mod]],"Together","Couple","Married","Couple","Divorced","Single","Single","Single","Widow","Single","Other")</f>
        <v>Couple</v>
      </c>
      <c r="I257" s="4">
        <v>78497</v>
      </c>
      <c r="J257" s="41" t="str">
        <f t="shared" ref="J257:J320" si="18">IF(I257&lt;10000, "Up to $10K",
   IF(I257&gt;=100000, "$100K and up",
      "$" &amp; FLOOR(I257,10000)/1000 &amp; " - $" &amp; FLOOR(I257,10000)/1000+10 &amp; "K"))</f>
        <v>$70 - $80K</v>
      </c>
      <c r="K257">
        <v>0</v>
      </c>
      <c r="L257">
        <v>0</v>
      </c>
      <c r="M257">
        <f>Table1[[#This Row],[Teenhome]]+Table1[[#This Row],[Kidhome]]</f>
        <v>0</v>
      </c>
      <c r="N257" s="1">
        <v>41609</v>
      </c>
      <c r="O257" s="16">
        <f>(Table1[[#This Row],[DataSetDate]]-Table1[[#This Row],[Dt_Customer]])/365</f>
        <v>7.1863013698630134</v>
      </c>
      <c r="P257" s="15">
        <v>44232</v>
      </c>
      <c r="Q257">
        <v>44</v>
      </c>
      <c r="R257" s="4">
        <v>207</v>
      </c>
      <c r="S257" s="4">
        <v>26</v>
      </c>
      <c r="T257" s="4">
        <v>447</v>
      </c>
      <c r="U257" s="4">
        <v>75</v>
      </c>
      <c r="V257" s="4">
        <v>0</v>
      </c>
      <c r="W257" s="4">
        <v>223</v>
      </c>
      <c r="X257">
        <v>1</v>
      </c>
      <c r="Y257">
        <v>5</v>
      </c>
      <c r="Z257" t="str">
        <f t="shared" ref="Z257:Z320" si="19">IF(Y257&gt;=7,"High",IF(Y257&gt;=3,"Medium","Low"))</f>
        <v>Medium</v>
      </c>
      <c r="AA257" s="14">
        <f t="shared" ca="1" si="16"/>
        <v>5.2170854210206707</v>
      </c>
      <c r="AB257">
        <v>7</v>
      </c>
      <c r="AC257">
        <v>12</v>
      </c>
      <c r="AD257" s="14">
        <f t="shared" ca="1" si="17"/>
        <v>11.880345725717433</v>
      </c>
      <c r="AE257">
        <v>2</v>
      </c>
      <c r="AF257">
        <v>1</v>
      </c>
      <c r="AG257">
        <v>0</v>
      </c>
      <c r="AH257">
        <v>0</v>
      </c>
      <c r="AI257">
        <v>0</v>
      </c>
      <c r="AJ257">
        <v>0</v>
      </c>
      <c r="AK257">
        <v>0</v>
      </c>
      <c r="AL257">
        <v>0</v>
      </c>
      <c r="AM257" t="s">
        <v>48</v>
      </c>
    </row>
    <row r="258" spans="1:39" hidden="1" x14ac:dyDescent="0.3">
      <c r="A258">
        <v>6935</v>
      </c>
      <c r="B258">
        <v>1951</v>
      </c>
      <c r="C258" s="14">
        <f>2021-Table1[[#This Row],[Year_Birth]]</f>
        <v>70</v>
      </c>
      <c r="D258" t="s">
        <v>51</v>
      </c>
      <c r="E258" s="14" t="str" cm="1">
        <f t="array" ref="E258">_xlfn.SWITCH(Table1[[#This Row],[Education]],"Graduation","Bachelor’s","Basic","High School","2n Cycle","Master’s","Master","Master’s","PhD","PhD","Other")</f>
        <v>Master’s</v>
      </c>
      <c r="F258" t="s">
        <v>42</v>
      </c>
      <c r="G258" s="14" t="s">
        <v>42</v>
      </c>
      <c r="H258" s="14" t="str" cm="1">
        <f t="array" ref="H258">_xlfn.SWITCH(Table1[[#This Row],[Marital_Status_mod]],"Together","Couple","Married","Couple","Divorced","Single","Single","Single","Widow","Single","Other")</f>
        <v>Couple</v>
      </c>
      <c r="I258" s="4">
        <v>78497</v>
      </c>
      <c r="J258" s="41" t="str">
        <f t="shared" si="18"/>
        <v>$70 - $80K</v>
      </c>
      <c r="K258">
        <v>0</v>
      </c>
      <c r="L258">
        <v>0</v>
      </c>
      <c r="M258">
        <f>Table1[[#This Row],[Teenhome]]+Table1[[#This Row],[Kidhome]]</f>
        <v>0</v>
      </c>
      <c r="N258" s="1">
        <v>41609</v>
      </c>
      <c r="O258" s="16">
        <f>(Table1[[#This Row],[DataSetDate]]-Table1[[#This Row],[Dt_Customer]])/365</f>
        <v>7.1863013698630134</v>
      </c>
      <c r="P258" s="15">
        <v>44232</v>
      </c>
      <c r="Q258">
        <v>44</v>
      </c>
      <c r="R258" s="4">
        <v>207</v>
      </c>
      <c r="S258" s="4">
        <v>26</v>
      </c>
      <c r="T258" s="4">
        <v>447</v>
      </c>
      <c r="U258" s="4">
        <v>75</v>
      </c>
      <c r="V258" s="4">
        <v>0</v>
      </c>
      <c r="W258" s="4">
        <v>223</v>
      </c>
      <c r="X258">
        <v>1</v>
      </c>
      <c r="Y258">
        <v>5</v>
      </c>
      <c r="Z258" t="str">
        <f t="shared" si="19"/>
        <v>Medium</v>
      </c>
      <c r="AA258" s="14">
        <f t="shared" ref="AA258:AA321" ca="1" si="20">Y258 + (RAND() - 0.5) * 0.8</f>
        <v>5.1204723108607952</v>
      </c>
      <c r="AB258">
        <v>7</v>
      </c>
      <c r="AC258">
        <v>12</v>
      </c>
      <c r="AD258" s="14">
        <f t="shared" ref="AD258:AD321" ca="1" si="21">AC258 + (RAND() - 0.5) * 0.8</f>
        <v>11.838215860354675</v>
      </c>
      <c r="AE258">
        <v>2</v>
      </c>
      <c r="AF258">
        <v>1</v>
      </c>
      <c r="AG258">
        <v>0</v>
      </c>
      <c r="AH258">
        <v>0</v>
      </c>
      <c r="AI258">
        <v>0</v>
      </c>
      <c r="AJ258">
        <v>0</v>
      </c>
      <c r="AK258">
        <v>0</v>
      </c>
      <c r="AL258">
        <v>0</v>
      </c>
      <c r="AM258" t="s">
        <v>45</v>
      </c>
    </row>
    <row r="259" spans="1:39" hidden="1" x14ac:dyDescent="0.3">
      <c r="A259">
        <v>1277</v>
      </c>
      <c r="B259">
        <v>1960</v>
      </c>
      <c r="C259" s="14">
        <f>2021-Table1[[#This Row],[Year_Birth]]</f>
        <v>61</v>
      </c>
      <c r="D259" t="s">
        <v>46</v>
      </c>
      <c r="E259" s="14" t="str" cm="1">
        <f t="array" ref="E259">_xlfn.SWITCH(Table1[[#This Row],[Education]],"Graduation","Bachelor’s","Basic","High School","2n Cycle","Master’s","Master","Master’s","PhD","PhD","Other")</f>
        <v>Bachelor’s</v>
      </c>
      <c r="F259" t="s">
        <v>40</v>
      </c>
      <c r="G259" s="14" t="s">
        <v>40</v>
      </c>
      <c r="H259" s="14" t="str" cm="1">
        <f t="array" ref="H259">_xlfn.SWITCH(Table1[[#This Row],[Marital_Status_mod]],"Together","Couple","Married","Couple","Divorced","Single","Single","Single","Widow","Single","Other")</f>
        <v>Couple</v>
      </c>
      <c r="I259" s="4">
        <v>78468</v>
      </c>
      <c r="J259" s="41" t="str">
        <f t="shared" si="18"/>
        <v>$70 - $80K</v>
      </c>
      <c r="K259">
        <v>0</v>
      </c>
      <c r="L259">
        <v>0</v>
      </c>
      <c r="M259">
        <f>Table1[[#This Row],[Teenhome]]+Table1[[#This Row],[Kidhome]]</f>
        <v>0</v>
      </c>
      <c r="N259" s="1">
        <v>41738</v>
      </c>
      <c r="O259" s="16">
        <f>(Table1[[#This Row],[DataSetDate]]-Table1[[#This Row],[Dt_Customer]])/365</f>
        <v>6.8328767123287673</v>
      </c>
      <c r="P259" s="15">
        <v>44232</v>
      </c>
      <c r="Q259">
        <v>29</v>
      </c>
      <c r="R259" s="4">
        <v>434</v>
      </c>
      <c r="S259" s="4">
        <v>22</v>
      </c>
      <c r="T259" s="4">
        <v>388</v>
      </c>
      <c r="U259" s="4">
        <v>104</v>
      </c>
      <c r="V259" s="4">
        <v>22</v>
      </c>
      <c r="W259" s="4">
        <v>34</v>
      </c>
      <c r="X259">
        <v>1</v>
      </c>
      <c r="Y259">
        <v>10</v>
      </c>
      <c r="Z259" t="str">
        <f t="shared" si="19"/>
        <v>High</v>
      </c>
      <c r="AA259" s="14">
        <f t="shared" ca="1" si="20"/>
        <v>9.6845592164785224</v>
      </c>
      <c r="AB259">
        <v>7</v>
      </c>
      <c r="AC259">
        <v>10</v>
      </c>
      <c r="AD259" s="14">
        <f t="shared" ca="1" si="21"/>
        <v>10.084090734747642</v>
      </c>
      <c r="AE259">
        <v>4</v>
      </c>
      <c r="AF259">
        <v>1</v>
      </c>
      <c r="AG259">
        <v>0</v>
      </c>
      <c r="AH259">
        <v>0</v>
      </c>
      <c r="AI259">
        <v>0</v>
      </c>
      <c r="AJ259">
        <v>0</v>
      </c>
      <c r="AK259">
        <v>0</v>
      </c>
      <c r="AL259">
        <v>0</v>
      </c>
      <c r="AM259" t="s">
        <v>43</v>
      </c>
    </row>
    <row r="260" spans="1:39" hidden="1" x14ac:dyDescent="0.3">
      <c r="A260">
        <v>4530</v>
      </c>
      <c r="B260">
        <v>1948</v>
      </c>
      <c r="C260" s="14">
        <f>2021-Table1[[#This Row],[Year_Birth]]</f>
        <v>73</v>
      </c>
      <c r="D260" t="s">
        <v>44</v>
      </c>
      <c r="E260" s="14" t="str" cm="1">
        <f t="array" ref="E260">_xlfn.SWITCH(Table1[[#This Row],[Education]],"Graduation","Bachelor’s","Basic","High School","2n Cycle","Master’s","Master","Master’s","PhD","PhD","Other")</f>
        <v>Master’s</v>
      </c>
      <c r="F260" t="s">
        <v>54</v>
      </c>
      <c r="G260" s="14" t="s">
        <v>54</v>
      </c>
      <c r="H260" s="14" t="str" cm="1">
        <f t="array" ref="H260">_xlfn.SWITCH(Table1[[#This Row],[Marital_Status_mod]],"Together","Couple","Married","Couple","Divorced","Single","Single","Single","Widow","Single","Other")</f>
        <v>Single</v>
      </c>
      <c r="I260" s="4">
        <v>78427</v>
      </c>
      <c r="J260" s="41" t="str">
        <f t="shared" si="18"/>
        <v>$70 - $80K</v>
      </c>
      <c r="K260">
        <v>0</v>
      </c>
      <c r="L260">
        <v>0</v>
      </c>
      <c r="M260">
        <f>Table1[[#This Row],[Teenhome]]+Table1[[#This Row],[Kidhome]]</f>
        <v>0</v>
      </c>
      <c r="N260" s="1">
        <v>41206</v>
      </c>
      <c r="O260" s="16">
        <f>(Table1[[#This Row],[DataSetDate]]-Table1[[#This Row],[Dt_Customer]])/365</f>
        <v>8.2904109589041095</v>
      </c>
      <c r="P260" s="15">
        <v>44232</v>
      </c>
      <c r="Q260">
        <v>36</v>
      </c>
      <c r="R260" s="4">
        <v>972</v>
      </c>
      <c r="S260" s="4">
        <v>19</v>
      </c>
      <c r="T260" s="4">
        <v>595</v>
      </c>
      <c r="U260" s="4">
        <v>180</v>
      </c>
      <c r="V260" s="4">
        <v>26</v>
      </c>
      <c r="W260" s="4">
        <v>138</v>
      </c>
      <c r="X260">
        <v>3</v>
      </c>
      <c r="Y260">
        <v>3</v>
      </c>
      <c r="Z260" t="str">
        <f t="shared" si="19"/>
        <v>Medium</v>
      </c>
      <c r="AA260" s="14">
        <f t="shared" ca="1" si="20"/>
        <v>3.365445083513392</v>
      </c>
      <c r="AB260">
        <v>7</v>
      </c>
      <c r="AC260">
        <v>10</v>
      </c>
      <c r="AD260" s="14">
        <f t="shared" ca="1" si="21"/>
        <v>9.9563658397535626</v>
      </c>
      <c r="AE260">
        <v>3</v>
      </c>
      <c r="AF260">
        <v>1</v>
      </c>
      <c r="AG260">
        <v>0</v>
      </c>
      <c r="AH260">
        <v>0</v>
      </c>
      <c r="AI260">
        <v>0</v>
      </c>
      <c r="AJ260">
        <v>0</v>
      </c>
      <c r="AK260">
        <v>1</v>
      </c>
      <c r="AL260">
        <v>0</v>
      </c>
      <c r="AM260" t="s">
        <v>52</v>
      </c>
    </row>
    <row r="261" spans="1:39" hidden="1" x14ac:dyDescent="0.3">
      <c r="A261">
        <v>7053</v>
      </c>
      <c r="B261">
        <v>1966</v>
      </c>
      <c r="C261" s="14">
        <f>2021-Table1[[#This Row],[Year_Birth]]</f>
        <v>55</v>
      </c>
      <c r="D261" t="s">
        <v>39</v>
      </c>
      <c r="E261" s="14" t="str" cm="1">
        <f t="array" ref="E261">_xlfn.SWITCH(Table1[[#This Row],[Education]],"Graduation","Bachelor’s","Basic","High School","2n Cycle","Master’s","Master","Master’s","PhD","PhD","Other")</f>
        <v>PhD</v>
      </c>
      <c r="F261" t="s">
        <v>50</v>
      </c>
      <c r="G261" s="14" t="s">
        <v>50</v>
      </c>
      <c r="H261" s="14" t="str" cm="1">
        <f t="array" ref="H261">_xlfn.SWITCH(Table1[[#This Row],[Marital_Status_mod]],"Together","Couple","Married","Couple","Divorced","Single","Single","Single","Widow","Single","Other")</f>
        <v>Single</v>
      </c>
      <c r="I261" s="4">
        <v>78420</v>
      </c>
      <c r="J261" s="41" t="str">
        <f t="shared" si="18"/>
        <v>$70 - $80K</v>
      </c>
      <c r="K261">
        <v>0</v>
      </c>
      <c r="L261">
        <v>0</v>
      </c>
      <c r="M261">
        <f>Table1[[#This Row],[Teenhome]]+Table1[[#This Row],[Kidhome]]</f>
        <v>0</v>
      </c>
      <c r="N261" s="1">
        <v>41454</v>
      </c>
      <c r="O261" s="16">
        <f>(Table1[[#This Row],[DataSetDate]]-Table1[[#This Row],[Dt_Customer]])/365</f>
        <v>7.6109589041095891</v>
      </c>
      <c r="P261" s="15">
        <v>44232</v>
      </c>
      <c r="Q261">
        <v>75</v>
      </c>
      <c r="R261" s="4">
        <v>604</v>
      </c>
      <c r="S261" s="4">
        <v>28</v>
      </c>
      <c r="T261" s="4">
        <v>674</v>
      </c>
      <c r="U261" s="4">
        <v>91</v>
      </c>
      <c r="V261" s="4">
        <v>28</v>
      </c>
      <c r="W261" s="4">
        <v>28</v>
      </c>
      <c r="X261">
        <v>1</v>
      </c>
      <c r="Y261">
        <v>3</v>
      </c>
      <c r="Z261" t="str">
        <f t="shared" si="19"/>
        <v>Medium</v>
      </c>
      <c r="AA261" s="14">
        <f t="shared" ca="1" si="20"/>
        <v>2.7840440856664932</v>
      </c>
      <c r="AB261">
        <v>10</v>
      </c>
      <c r="AC261">
        <v>8</v>
      </c>
      <c r="AD261" s="14">
        <f t="shared" ca="1" si="21"/>
        <v>7.6902498713864507</v>
      </c>
      <c r="AE261">
        <v>1</v>
      </c>
      <c r="AF261">
        <v>0</v>
      </c>
      <c r="AG261">
        <v>0</v>
      </c>
      <c r="AH261">
        <v>0</v>
      </c>
      <c r="AI261">
        <v>0</v>
      </c>
      <c r="AJ261">
        <v>0</v>
      </c>
      <c r="AK261">
        <v>0</v>
      </c>
      <c r="AL261">
        <v>0</v>
      </c>
      <c r="AM261" t="s">
        <v>47</v>
      </c>
    </row>
    <row r="262" spans="1:39" hidden="1" x14ac:dyDescent="0.3">
      <c r="A262">
        <v>2831</v>
      </c>
      <c r="B262">
        <v>1976</v>
      </c>
      <c r="C262" s="14">
        <f>2021-Table1[[#This Row],[Year_Birth]]</f>
        <v>45</v>
      </c>
      <c r="D262" t="s">
        <v>46</v>
      </c>
      <c r="E262" s="14" t="str" cm="1">
        <f t="array" ref="E262">_xlfn.SWITCH(Table1[[#This Row],[Education]],"Graduation","Bachelor’s","Basic","High School","2n Cycle","Master’s","Master","Master’s","PhD","PhD","Other")</f>
        <v>Bachelor’s</v>
      </c>
      <c r="F262" t="s">
        <v>40</v>
      </c>
      <c r="G262" s="14" t="s">
        <v>40</v>
      </c>
      <c r="H262" s="14" t="str" cm="1">
        <f t="array" ref="H262">_xlfn.SWITCH(Table1[[#This Row],[Marital_Status_mod]],"Together","Couple","Married","Couple","Divorced","Single","Single","Single","Widow","Single","Other")</f>
        <v>Couple</v>
      </c>
      <c r="I262" s="4">
        <v>78416</v>
      </c>
      <c r="J262" s="41" t="str">
        <f t="shared" si="18"/>
        <v>$70 - $80K</v>
      </c>
      <c r="K262">
        <v>0</v>
      </c>
      <c r="L262">
        <v>1</v>
      </c>
      <c r="M262">
        <f>Table1[[#This Row],[Teenhome]]+Table1[[#This Row],[Kidhome]]</f>
        <v>1</v>
      </c>
      <c r="N262" s="1">
        <v>41817</v>
      </c>
      <c r="O262" s="16">
        <f>(Table1[[#This Row],[DataSetDate]]-Table1[[#This Row],[Dt_Customer]])/365</f>
        <v>6.6164383561643838</v>
      </c>
      <c r="P262" s="15">
        <v>44232</v>
      </c>
      <c r="Q262">
        <v>99</v>
      </c>
      <c r="R262" s="4">
        <v>453</v>
      </c>
      <c r="S262" s="4">
        <v>38</v>
      </c>
      <c r="T262" s="4">
        <v>279</v>
      </c>
      <c r="U262" s="4">
        <v>188</v>
      </c>
      <c r="V262" s="4">
        <v>38</v>
      </c>
      <c r="W262" s="4">
        <v>183</v>
      </c>
      <c r="X262">
        <v>2</v>
      </c>
      <c r="Y262">
        <v>7</v>
      </c>
      <c r="Z262" t="str">
        <f t="shared" si="19"/>
        <v>High</v>
      </c>
      <c r="AA262" s="14">
        <f t="shared" ca="1" si="20"/>
        <v>6.8896747691173283</v>
      </c>
      <c r="AB262">
        <v>7</v>
      </c>
      <c r="AC262">
        <v>10</v>
      </c>
      <c r="AD262" s="14">
        <f t="shared" ca="1" si="21"/>
        <v>10.295748436594435</v>
      </c>
      <c r="AE262">
        <v>3</v>
      </c>
      <c r="AF262">
        <v>0</v>
      </c>
      <c r="AG262">
        <v>0</v>
      </c>
      <c r="AH262">
        <v>0</v>
      </c>
      <c r="AI262">
        <v>0</v>
      </c>
      <c r="AJ262">
        <v>0</v>
      </c>
      <c r="AK262">
        <v>0</v>
      </c>
      <c r="AL262">
        <v>0</v>
      </c>
      <c r="AM262" t="s">
        <v>41</v>
      </c>
    </row>
    <row r="263" spans="1:39" hidden="1" x14ac:dyDescent="0.3">
      <c r="A263">
        <v>5302</v>
      </c>
      <c r="B263">
        <v>1986</v>
      </c>
      <c r="C263" s="14">
        <f>2021-Table1[[#This Row],[Year_Birth]]</f>
        <v>35</v>
      </c>
      <c r="D263" t="s">
        <v>46</v>
      </c>
      <c r="E263" s="14" t="str" cm="1">
        <f t="array" ref="E263">_xlfn.SWITCH(Table1[[#This Row],[Education]],"Graduation","Bachelor’s","Basic","High School","2n Cycle","Master’s","Master","Master’s","PhD","PhD","Other")</f>
        <v>Bachelor’s</v>
      </c>
      <c r="F263" t="s">
        <v>40</v>
      </c>
      <c r="G263" s="14" t="s">
        <v>40</v>
      </c>
      <c r="H263" s="14" t="str" cm="1">
        <f t="array" ref="H263">_xlfn.SWITCH(Table1[[#This Row],[Marital_Status_mod]],"Together","Couple","Married","Couple","Divorced","Single","Single","Single","Widow","Single","Other")</f>
        <v>Couple</v>
      </c>
      <c r="I263" s="4">
        <v>78394</v>
      </c>
      <c r="J263" s="41" t="str">
        <f t="shared" si="18"/>
        <v>$70 - $80K</v>
      </c>
      <c r="K263">
        <v>0</v>
      </c>
      <c r="L263">
        <v>0</v>
      </c>
      <c r="M263">
        <f>Table1[[#This Row],[Teenhome]]+Table1[[#This Row],[Kidhome]]</f>
        <v>0</v>
      </c>
      <c r="N263" s="1">
        <v>41320</v>
      </c>
      <c r="O263" s="16">
        <f>(Table1[[#This Row],[DataSetDate]]-Table1[[#This Row],[Dt_Customer]])/365</f>
        <v>7.978082191780822</v>
      </c>
      <c r="P263" s="15">
        <v>44232</v>
      </c>
      <c r="Q263">
        <v>13</v>
      </c>
      <c r="R263" s="4">
        <v>298</v>
      </c>
      <c r="S263" s="4">
        <v>27</v>
      </c>
      <c r="T263" s="4">
        <v>697</v>
      </c>
      <c r="U263" s="4">
        <v>216</v>
      </c>
      <c r="V263" s="4">
        <v>24</v>
      </c>
      <c r="W263" s="4">
        <v>166</v>
      </c>
      <c r="X263">
        <v>1</v>
      </c>
      <c r="Y263">
        <v>4</v>
      </c>
      <c r="Z263" t="str">
        <f t="shared" si="19"/>
        <v>Medium</v>
      </c>
      <c r="AA263" s="14">
        <f t="shared" ca="1" si="20"/>
        <v>3.9163232642571493</v>
      </c>
      <c r="AB263">
        <v>6</v>
      </c>
      <c r="AC263">
        <v>5</v>
      </c>
      <c r="AD263" s="14">
        <f t="shared" ca="1" si="21"/>
        <v>4.9783426857280624</v>
      </c>
      <c r="AE263">
        <v>2</v>
      </c>
      <c r="AF263">
        <v>0</v>
      </c>
      <c r="AG263">
        <v>0</v>
      </c>
      <c r="AH263">
        <v>0</v>
      </c>
      <c r="AI263">
        <v>0</v>
      </c>
      <c r="AJ263">
        <v>0</v>
      </c>
      <c r="AK263">
        <v>1</v>
      </c>
      <c r="AL263">
        <v>0</v>
      </c>
      <c r="AM263" t="s">
        <v>41</v>
      </c>
    </row>
    <row r="264" spans="1:39" hidden="1" x14ac:dyDescent="0.3">
      <c r="A264">
        <v>5989</v>
      </c>
      <c r="B264">
        <v>1959</v>
      </c>
      <c r="C264" s="14">
        <f>2021-Table1[[#This Row],[Year_Birth]]</f>
        <v>62</v>
      </c>
      <c r="D264" t="s">
        <v>51</v>
      </c>
      <c r="E264" s="14" t="str" cm="1">
        <f t="array" ref="E264">_xlfn.SWITCH(Table1[[#This Row],[Education]],"Graduation","Bachelor’s","Basic","High School","2n Cycle","Master’s","Master","Master’s","PhD","PhD","Other")</f>
        <v>Master’s</v>
      </c>
      <c r="F264" t="s">
        <v>49</v>
      </c>
      <c r="G264" s="14" t="s">
        <v>49</v>
      </c>
      <c r="H264" s="14" t="str" cm="1">
        <f t="array" ref="H264">_xlfn.SWITCH(Table1[[#This Row],[Marital_Status_mod]],"Together","Couple","Married","Couple","Divorced","Single","Single","Single","Widow","Single","Other")</f>
        <v>Single</v>
      </c>
      <c r="I264" s="4">
        <v>78353</v>
      </c>
      <c r="J264" s="41" t="str">
        <f t="shared" si="18"/>
        <v>$70 - $80K</v>
      </c>
      <c r="K264">
        <v>0</v>
      </c>
      <c r="L264">
        <v>1</v>
      </c>
      <c r="M264">
        <f>Table1[[#This Row],[Teenhome]]+Table1[[#This Row],[Kidhome]]</f>
        <v>1</v>
      </c>
      <c r="N264" s="1">
        <v>41380</v>
      </c>
      <c r="O264" s="16">
        <f>(Table1[[#This Row],[DataSetDate]]-Table1[[#This Row],[Dt_Customer]])/365</f>
        <v>7.8136986301369866</v>
      </c>
      <c r="P264" s="15">
        <v>44232</v>
      </c>
      <c r="Q264">
        <v>51</v>
      </c>
      <c r="R264" s="4">
        <v>752</v>
      </c>
      <c r="S264" s="4">
        <v>122</v>
      </c>
      <c r="T264" s="4">
        <v>476</v>
      </c>
      <c r="U264" s="4">
        <v>39</v>
      </c>
      <c r="V264" s="4">
        <v>153</v>
      </c>
      <c r="W264" s="4">
        <v>34</v>
      </c>
      <c r="X264">
        <v>1</v>
      </c>
      <c r="Y264">
        <v>10</v>
      </c>
      <c r="Z264" t="str">
        <f t="shared" si="19"/>
        <v>High</v>
      </c>
      <c r="AA264" s="14">
        <f t="shared" ca="1" si="20"/>
        <v>9.6033332921575791</v>
      </c>
      <c r="AB264">
        <v>2</v>
      </c>
      <c r="AC264">
        <v>11</v>
      </c>
      <c r="AD264" s="14">
        <f t="shared" ca="1" si="21"/>
        <v>11.017308185704682</v>
      </c>
      <c r="AE264">
        <v>8</v>
      </c>
      <c r="AF264">
        <v>0</v>
      </c>
      <c r="AG264">
        <v>0</v>
      </c>
      <c r="AH264">
        <v>0</v>
      </c>
      <c r="AI264">
        <v>0</v>
      </c>
      <c r="AJ264">
        <v>0</v>
      </c>
      <c r="AK264">
        <v>0</v>
      </c>
      <c r="AL264">
        <v>0</v>
      </c>
      <c r="AM264" t="s">
        <v>48</v>
      </c>
    </row>
    <row r="265" spans="1:39" hidden="1" x14ac:dyDescent="0.3">
      <c r="A265">
        <v>5046</v>
      </c>
      <c r="B265">
        <v>1958</v>
      </c>
      <c r="C265" s="14">
        <f>2021-Table1[[#This Row],[Year_Birth]]</f>
        <v>63</v>
      </c>
      <c r="D265" t="s">
        <v>46</v>
      </c>
      <c r="E265" s="14" t="str" cm="1">
        <f t="array" ref="E265">_xlfn.SWITCH(Table1[[#This Row],[Education]],"Graduation","Bachelor’s","Basic","High School","2n Cycle","Master’s","Master","Master’s","PhD","PhD","Other")</f>
        <v>Bachelor’s</v>
      </c>
      <c r="F265" t="s">
        <v>49</v>
      </c>
      <c r="G265" s="14" t="s">
        <v>49</v>
      </c>
      <c r="H265" s="14" t="str" cm="1">
        <f t="array" ref="H265">_xlfn.SWITCH(Table1[[#This Row],[Marital_Status_mod]],"Together","Couple","Married","Couple","Divorced","Single","Single","Single","Widow","Single","Other")</f>
        <v>Single</v>
      </c>
      <c r="I265" s="4">
        <v>78331</v>
      </c>
      <c r="J265" s="41" t="str">
        <f t="shared" si="18"/>
        <v>$70 - $80K</v>
      </c>
      <c r="K265">
        <v>0</v>
      </c>
      <c r="L265">
        <v>1</v>
      </c>
      <c r="M265">
        <f>Table1[[#This Row],[Teenhome]]+Table1[[#This Row],[Kidhome]]</f>
        <v>1</v>
      </c>
      <c r="N265" s="1">
        <v>41662</v>
      </c>
      <c r="O265" s="16">
        <f>(Table1[[#This Row],[DataSetDate]]-Table1[[#This Row],[Dt_Customer]])/365</f>
        <v>7.0410958904109586</v>
      </c>
      <c r="P265" s="15">
        <v>44232</v>
      </c>
      <c r="Q265">
        <v>97</v>
      </c>
      <c r="R265" s="4">
        <v>756</v>
      </c>
      <c r="S265" s="4">
        <v>138</v>
      </c>
      <c r="T265" s="4">
        <v>354</v>
      </c>
      <c r="U265" s="4">
        <v>160</v>
      </c>
      <c r="V265" s="4">
        <v>169</v>
      </c>
      <c r="W265" s="4">
        <v>61</v>
      </c>
      <c r="X265">
        <v>2</v>
      </c>
      <c r="Y265">
        <v>10</v>
      </c>
      <c r="Z265" t="str">
        <f t="shared" si="19"/>
        <v>High</v>
      </c>
      <c r="AA265" s="14">
        <f t="shared" ca="1" si="20"/>
        <v>9.6613556703156362</v>
      </c>
      <c r="AB265">
        <v>6</v>
      </c>
      <c r="AC265">
        <v>7</v>
      </c>
      <c r="AD265" s="14">
        <f t="shared" ca="1" si="21"/>
        <v>7.1871016168628561</v>
      </c>
      <c r="AE265">
        <v>4</v>
      </c>
      <c r="AF265">
        <v>0</v>
      </c>
      <c r="AG265">
        <v>0</v>
      </c>
      <c r="AH265">
        <v>0</v>
      </c>
      <c r="AI265">
        <v>0</v>
      </c>
      <c r="AJ265">
        <v>0</v>
      </c>
      <c r="AK265">
        <v>0</v>
      </c>
      <c r="AL265">
        <v>0</v>
      </c>
      <c r="AM265" t="s">
        <v>47</v>
      </c>
    </row>
    <row r="266" spans="1:39" hidden="1" x14ac:dyDescent="0.3">
      <c r="A266">
        <v>6406</v>
      </c>
      <c r="B266">
        <v>1988</v>
      </c>
      <c r="C266" s="14">
        <f>2021-Table1[[#This Row],[Year_Birth]]</f>
        <v>33</v>
      </c>
      <c r="D266" t="s">
        <v>44</v>
      </c>
      <c r="E266" s="14" t="str" cm="1">
        <f t="array" ref="E266">_xlfn.SWITCH(Table1[[#This Row],[Education]],"Graduation","Bachelor’s","Basic","High School","2n Cycle","Master’s","Master","Master’s","PhD","PhD","Other")</f>
        <v>Master’s</v>
      </c>
      <c r="F266" t="s">
        <v>42</v>
      </c>
      <c r="G266" s="14" t="s">
        <v>42</v>
      </c>
      <c r="H266" s="14" t="str" cm="1">
        <f t="array" ref="H266">_xlfn.SWITCH(Table1[[#This Row],[Marital_Status_mod]],"Together","Couple","Married","Couple","Divorced","Single","Single","Single","Widow","Single","Other")</f>
        <v>Couple</v>
      </c>
      <c r="I266" s="4">
        <v>78285</v>
      </c>
      <c r="J266" s="41" t="str">
        <f t="shared" si="18"/>
        <v>$70 - $80K</v>
      </c>
      <c r="K266">
        <v>0</v>
      </c>
      <c r="L266">
        <v>0</v>
      </c>
      <c r="M266">
        <f>Table1[[#This Row],[Teenhome]]+Table1[[#This Row],[Kidhome]]</f>
        <v>0</v>
      </c>
      <c r="N266" s="1">
        <v>41575</v>
      </c>
      <c r="O266" s="16">
        <f>(Table1[[#This Row],[DataSetDate]]-Table1[[#This Row],[Dt_Customer]])/365</f>
        <v>7.279452054794521</v>
      </c>
      <c r="P266" s="15">
        <v>44232</v>
      </c>
      <c r="Q266">
        <v>13</v>
      </c>
      <c r="R266" s="4">
        <v>647</v>
      </c>
      <c r="S266" s="4">
        <v>107</v>
      </c>
      <c r="T266" s="4">
        <v>391</v>
      </c>
      <c r="U266" s="4">
        <v>175</v>
      </c>
      <c r="V266" s="4">
        <v>67</v>
      </c>
      <c r="W266" s="4">
        <v>40</v>
      </c>
      <c r="X266">
        <v>1</v>
      </c>
      <c r="Y266">
        <v>6</v>
      </c>
      <c r="Z266" t="str">
        <f t="shared" si="19"/>
        <v>Medium</v>
      </c>
      <c r="AA266" s="14">
        <f t="shared" ca="1" si="20"/>
        <v>6.1500814594743458</v>
      </c>
      <c r="AB266">
        <v>4</v>
      </c>
      <c r="AC266">
        <v>10</v>
      </c>
      <c r="AD266" s="14">
        <f t="shared" ca="1" si="21"/>
        <v>10.269165320720557</v>
      </c>
      <c r="AE266">
        <v>3</v>
      </c>
      <c r="AF266">
        <v>0</v>
      </c>
      <c r="AG266">
        <v>0</v>
      </c>
      <c r="AH266">
        <v>0</v>
      </c>
      <c r="AI266">
        <v>0</v>
      </c>
      <c r="AJ266">
        <v>0</v>
      </c>
      <c r="AK266">
        <v>0</v>
      </c>
      <c r="AL266">
        <v>0</v>
      </c>
      <c r="AM266" t="s">
        <v>52</v>
      </c>
    </row>
    <row r="267" spans="1:39" hidden="1" x14ac:dyDescent="0.3">
      <c r="A267">
        <v>2909</v>
      </c>
      <c r="B267">
        <v>1974</v>
      </c>
      <c r="C267" s="14">
        <f>2021-Table1[[#This Row],[Year_Birth]]</f>
        <v>47</v>
      </c>
      <c r="D267" t="s">
        <v>39</v>
      </c>
      <c r="E267" s="14" t="str" cm="1">
        <f t="array" ref="E267">_xlfn.SWITCH(Table1[[#This Row],[Education]],"Graduation","Bachelor’s","Basic","High School","2n Cycle","Master’s","Master","Master’s","PhD","PhD","Other")</f>
        <v>PhD</v>
      </c>
      <c r="F267" t="s">
        <v>42</v>
      </c>
      <c r="G267" s="14" t="s">
        <v>42</v>
      </c>
      <c r="H267" s="14" t="str" cm="1">
        <f t="array" ref="H267">_xlfn.SWITCH(Table1[[#This Row],[Marital_Status_mod]],"Together","Couple","Married","Couple","Divorced","Single","Single","Single","Widow","Single","Other")</f>
        <v>Couple</v>
      </c>
      <c r="I267" s="4">
        <v>78128</v>
      </c>
      <c r="J267" s="41" t="str">
        <f t="shared" si="18"/>
        <v>$70 - $80K</v>
      </c>
      <c r="K267">
        <v>0</v>
      </c>
      <c r="L267">
        <v>1</v>
      </c>
      <c r="M267">
        <f>Table1[[#This Row],[Teenhome]]+Table1[[#This Row],[Kidhome]]</f>
        <v>1</v>
      </c>
      <c r="N267" s="1">
        <v>41689</v>
      </c>
      <c r="O267" s="16">
        <f>(Table1[[#This Row],[DataSetDate]]-Table1[[#This Row],[Dt_Customer]])/365</f>
        <v>6.9671232876712326</v>
      </c>
      <c r="P267" s="15">
        <v>44232</v>
      </c>
      <c r="Q267">
        <v>89</v>
      </c>
      <c r="R267" s="4">
        <v>934</v>
      </c>
      <c r="S267" s="4">
        <v>24</v>
      </c>
      <c r="T267" s="4">
        <v>230</v>
      </c>
      <c r="U267" s="4">
        <v>16</v>
      </c>
      <c r="V267" s="4">
        <v>24</v>
      </c>
      <c r="W267" s="4">
        <v>36</v>
      </c>
      <c r="X267">
        <v>2</v>
      </c>
      <c r="Y267">
        <v>8</v>
      </c>
      <c r="Z267" t="str">
        <f t="shared" si="19"/>
        <v>High</v>
      </c>
      <c r="AA267" s="14">
        <f t="shared" ca="1" si="20"/>
        <v>7.8620277821148017</v>
      </c>
      <c r="AB267">
        <v>4</v>
      </c>
      <c r="AC267">
        <v>6</v>
      </c>
      <c r="AD267" s="14">
        <f t="shared" ca="1" si="21"/>
        <v>5.9256993259510535</v>
      </c>
      <c r="AE267">
        <v>3</v>
      </c>
      <c r="AF267">
        <v>0</v>
      </c>
      <c r="AG267">
        <v>0</v>
      </c>
      <c r="AH267">
        <v>0</v>
      </c>
      <c r="AI267">
        <v>1</v>
      </c>
      <c r="AJ267">
        <v>1</v>
      </c>
      <c r="AK267">
        <v>0</v>
      </c>
      <c r="AL267">
        <v>0</v>
      </c>
      <c r="AM267" t="s">
        <v>52</v>
      </c>
    </row>
    <row r="268" spans="1:39" hidden="1" x14ac:dyDescent="0.3">
      <c r="A268">
        <v>9952</v>
      </c>
      <c r="B268">
        <v>1947</v>
      </c>
      <c r="C268" s="14">
        <f>2021-Table1[[#This Row],[Year_Birth]]</f>
        <v>74</v>
      </c>
      <c r="D268" t="s">
        <v>44</v>
      </c>
      <c r="E268" s="14" t="str" cm="1">
        <f t="array" ref="E268">_xlfn.SWITCH(Table1[[#This Row],[Education]],"Graduation","Bachelor’s","Basic","High School","2n Cycle","Master’s","Master","Master’s","PhD","PhD","Other")</f>
        <v>Master’s</v>
      </c>
      <c r="F268" t="s">
        <v>40</v>
      </c>
      <c r="G268" s="14" t="s">
        <v>40</v>
      </c>
      <c r="H268" s="14" t="str" cm="1">
        <f t="array" ref="H268">_xlfn.SWITCH(Table1[[#This Row],[Marital_Status_mod]],"Together","Couple","Married","Couple","Divorced","Single","Single","Single","Widow","Single","Other")</f>
        <v>Couple</v>
      </c>
      <c r="I268" s="4">
        <v>78093</v>
      </c>
      <c r="J268" s="41" t="str">
        <f t="shared" si="18"/>
        <v>$70 - $80K</v>
      </c>
      <c r="K268">
        <v>0</v>
      </c>
      <c r="L268">
        <v>0</v>
      </c>
      <c r="M268">
        <f>Table1[[#This Row],[Teenhome]]+Table1[[#This Row],[Kidhome]]</f>
        <v>0</v>
      </c>
      <c r="N268" s="1">
        <v>41619</v>
      </c>
      <c r="O268" s="16">
        <f>(Table1[[#This Row],[DataSetDate]]-Table1[[#This Row],[Dt_Customer]])/365</f>
        <v>7.1589041095890407</v>
      </c>
      <c r="P268" s="15">
        <v>44232</v>
      </c>
      <c r="Q268">
        <v>53</v>
      </c>
      <c r="R268" s="4">
        <v>368</v>
      </c>
      <c r="S268" s="4">
        <v>32</v>
      </c>
      <c r="T268" s="4">
        <v>639</v>
      </c>
      <c r="U268" s="4">
        <v>13</v>
      </c>
      <c r="V268" s="4">
        <v>43</v>
      </c>
      <c r="W268" s="4">
        <v>10</v>
      </c>
      <c r="X268">
        <v>1</v>
      </c>
      <c r="Y268">
        <v>4</v>
      </c>
      <c r="Z268" t="str">
        <f t="shared" si="19"/>
        <v>Medium</v>
      </c>
      <c r="AA268" s="14">
        <f t="shared" ca="1" si="20"/>
        <v>4.0863070598738176</v>
      </c>
      <c r="AB268">
        <v>7</v>
      </c>
      <c r="AC268">
        <v>5</v>
      </c>
      <c r="AD268" s="14">
        <f t="shared" ca="1" si="21"/>
        <v>4.8916062635408277</v>
      </c>
      <c r="AE268">
        <v>1</v>
      </c>
      <c r="AF268">
        <v>0</v>
      </c>
      <c r="AG268">
        <v>0</v>
      </c>
      <c r="AH268">
        <v>0</v>
      </c>
      <c r="AI268">
        <v>0</v>
      </c>
      <c r="AJ268">
        <v>0</v>
      </c>
      <c r="AK268">
        <v>0</v>
      </c>
      <c r="AL268">
        <v>0</v>
      </c>
      <c r="AM268" t="s">
        <v>47</v>
      </c>
    </row>
    <row r="269" spans="1:39" hidden="1" x14ac:dyDescent="0.3">
      <c r="A269">
        <v>5545</v>
      </c>
      <c r="B269">
        <v>1972</v>
      </c>
      <c r="C269" s="14">
        <f>2021-Table1[[#This Row],[Year_Birth]]</f>
        <v>49</v>
      </c>
      <c r="D269" t="s">
        <v>39</v>
      </c>
      <c r="E269" s="14" t="str" cm="1">
        <f t="array" ref="E269">_xlfn.SWITCH(Table1[[#This Row],[Education]],"Graduation","Bachelor’s","Basic","High School","2n Cycle","Master’s","Master","Master’s","PhD","PhD","Other")</f>
        <v>PhD</v>
      </c>
      <c r="F269" t="s">
        <v>42</v>
      </c>
      <c r="G269" s="14" t="s">
        <v>42</v>
      </c>
      <c r="H269" s="14" t="str" cm="1">
        <f t="array" ref="H269">_xlfn.SWITCH(Table1[[#This Row],[Marital_Status_mod]],"Together","Couple","Married","Couple","Divorced","Single","Single","Single","Widow","Single","Other")</f>
        <v>Couple</v>
      </c>
      <c r="I269" s="4">
        <v>78075</v>
      </c>
      <c r="J269" s="41" t="str">
        <f t="shared" si="18"/>
        <v>$70 - $80K</v>
      </c>
      <c r="K269">
        <v>0</v>
      </c>
      <c r="L269">
        <v>0</v>
      </c>
      <c r="M269">
        <f>Table1[[#This Row],[Teenhome]]+Table1[[#This Row],[Kidhome]]</f>
        <v>0</v>
      </c>
      <c r="N269" s="1">
        <v>41734</v>
      </c>
      <c r="O269" s="16">
        <f>(Table1[[#This Row],[DataSetDate]]-Table1[[#This Row],[Dt_Customer]])/365</f>
        <v>6.8438356164383558</v>
      </c>
      <c r="P269" s="15">
        <v>44232</v>
      </c>
      <c r="Q269">
        <v>72</v>
      </c>
      <c r="R269" s="4">
        <v>572</v>
      </c>
      <c r="S269" s="4">
        <v>8</v>
      </c>
      <c r="T269" s="4">
        <v>259</v>
      </c>
      <c r="U269" s="4">
        <v>34</v>
      </c>
      <c r="V269" s="4">
        <v>35</v>
      </c>
      <c r="W269" s="4">
        <v>80</v>
      </c>
      <c r="X269">
        <v>1</v>
      </c>
      <c r="Y269">
        <v>3</v>
      </c>
      <c r="Z269" t="str">
        <f t="shared" si="19"/>
        <v>Medium</v>
      </c>
      <c r="AA269" s="14">
        <f t="shared" ca="1" si="20"/>
        <v>2.8148956226673607</v>
      </c>
      <c r="AB269">
        <v>5</v>
      </c>
      <c r="AC269">
        <v>5</v>
      </c>
      <c r="AD269" s="14">
        <f t="shared" ca="1" si="21"/>
        <v>5.1661781211518569</v>
      </c>
      <c r="AE269">
        <v>1</v>
      </c>
      <c r="AF269">
        <v>0</v>
      </c>
      <c r="AG269">
        <v>0</v>
      </c>
      <c r="AH269">
        <v>0</v>
      </c>
      <c r="AI269">
        <v>0</v>
      </c>
      <c r="AJ269">
        <v>0</v>
      </c>
      <c r="AK269">
        <v>0</v>
      </c>
      <c r="AL269">
        <v>0</v>
      </c>
      <c r="AM269" t="s">
        <v>41</v>
      </c>
    </row>
    <row r="270" spans="1:39" hidden="1" x14ac:dyDescent="0.3">
      <c r="A270">
        <v>8204</v>
      </c>
      <c r="B270">
        <v>1971</v>
      </c>
      <c r="C270" s="14">
        <f>2021-Table1[[#This Row],[Year_Birth]]</f>
        <v>50</v>
      </c>
      <c r="D270" t="s">
        <v>51</v>
      </c>
      <c r="E270" s="14" t="str" cm="1">
        <f t="array" ref="E270">_xlfn.SWITCH(Table1[[#This Row],[Education]],"Graduation","Bachelor’s","Basic","High School","2n Cycle","Master’s","Master","Master’s","PhD","PhD","Other")</f>
        <v>Master’s</v>
      </c>
      <c r="F270" t="s">
        <v>42</v>
      </c>
      <c r="G270" s="14" t="s">
        <v>42</v>
      </c>
      <c r="H270" s="14" t="str" cm="1">
        <f t="array" ref="H270">_xlfn.SWITCH(Table1[[#This Row],[Marital_Status_mod]],"Together","Couple","Married","Couple","Divorced","Single","Single","Single","Widow","Single","Other")</f>
        <v>Couple</v>
      </c>
      <c r="I270" s="4">
        <v>78041</v>
      </c>
      <c r="J270" s="41" t="str">
        <f t="shared" si="18"/>
        <v>$70 - $80K</v>
      </c>
      <c r="K270">
        <v>0</v>
      </c>
      <c r="L270">
        <v>0</v>
      </c>
      <c r="M270">
        <f>Table1[[#This Row],[Teenhome]]+Table1[[#This Row],[Kidhome]]</f>
        <v>0</v>
      </c>
      <c r="N270" s="1">
        <v>41259</v>
      </c>
      <c r="O270" s="16">
        <f>(Table1[[#This Row],[DataSetDate]]-Table1[[#This Row],[Dt_Customer]])/365</f>
        <v>8.1452054794520556</v>
      </c>
      <c r="P270" s="15">
        <v>44232</v>
      </c>
      <c r="Q270">
        <v>93</v>
      </c>
      <c r="R270" s="4">
        <v>482</v>
      </c>
      <c r="S270" s="4">
        <v>35</v>
      </c>
      <c r="T270" s="4">
        <v>553</v>
      </c>
      <c r="U270" s="4">
        <v>72</v>
      </c>
      <c r="V270" s="4">
        <v>160</v>
      </c>
      <c r="W270" s="4">
        <v>17</v>
      </c>
      <c r="X270">
        <v>1</v>
      </c>
      <c r="Y270">
        <v>4</v>
      </c>
      <c r="Z270" t="str">
        <f t="shared" si="19"/>
        <v>Medium</v>
      </c>
      <c r="AA270" s="14">
        <f t="shared" ca="1" si="20"/>
        <v>4.2110101813861105</v>
      </c>
      <c r="AB270">
        <v>4</v>
      </c>
      <c r="AC270">
        <v>9</v>
      </c>
      <c r="AD270" s="14">
        <f t="shared" ca="1" si="21"/>
        <v>9.1646631075062377</v>
      </c>
      <c r="AE270">
        <v>2</v>
      </c>
      <c r="AF270">
        <v>0</v>
      </c>
      <c r="AG270">
        <v>0</v>
      </c>
      <c r="AH270">
        <v>0</v>
      </c>
      <c r="AI270">
        <v>0</v>
      </c>
      <c r="AJ270">
        <v>0</v>
      </c>
      <c r="AK270">
        <v>0</v>
      </c>
      <c r="AL270">
        <v>0</v>
      </c>
      <c r="AM270" t="s">
        <v>52</v>
      </c>
    </row>
    <row r="271" spans="1:39" hidden="1" x14ac:dyDescent="0.3">
      <c r="A271">
        <v>10473</v>
      </c>
      <c r="B271">
        <v>1956</v>
      </c>
      <c r="C271" s="14">
        <f>2021-Table1[[#This Row],[Year_Birth]]</f>
        <v>65</v>
      </c>
      <c r="D271" t="s">
        <v>39</v>
      </c>
      <c r="E271" s="14" t="str" cm="1">
        <f t="array" ref="E271">_xlfn.SWITCH(Table1[[#This Row],[Education]],"Graduation","Bachelor’s","Basic","High School","2n Cycle","Master’s","Master","Master’s","PhD","PhD","Other")</f>
        <v>PhD</v>
      </c>
      <c r="F271" t="s">
        <v>54</v>
      </c>
      <c r="G271" s="14" t="s">
        <v>54</v>
      </c>
      <c r="H271" s="14" t="str" cm="1">
        <f t="array" ref="H271">_xlfn.SWITCH(Table1[[#This Row],[Marital_Status_mod]],"Together","Couple","Married","Couple","Divorced","Single","Single","Single","Widow","Single","Other")</f>
        <v>Single</v>
      </c>
      <c r="I271" s="4">
        <v>78028</v>
      </c>
      <c r="J271" s="41" t="str">
        <f t="shared" si="18"/>
        <v>$70 - $80K</v>
      </c>
      <c r="K271">
        <v>0</v>
      </c>
      <c r="L271">
        <v>1</v>
      </c>
      <c r="M271">
        <f>Table1[[#This Row],[Teenhome]]+Table1[[#This Row],[Kidhome]]</f>
        <v>1</v>
      </c>
      <c r="N271" s="1">
        <v>41162</v>
      </c>
      <c r="O271" s="16">
        <f>(Table1[[#This Row],[DataSetDate]]-Table1[[#This Row],[Dt_Customer]])/365</f>
        <v>8.4109589041095898</v>
      </c>
      <c r="P271" s="15">
        <v>44232</v>
      </c>
      <c r="Q271">
        <v>38</v>
      </c>
      <c r="R271" s="4">
        <v>158</v>
      </c>
      <c r="S271" s="4">
        <v>19</v>
      </c>
      <c r="T271" s="4">
        <v>288</v>
      </c>
      <c r="U271" s="4">
        <v>25</v>
      </c>
      <c r="V271" s="4">
        <v>0</v>
      </c>
      <c r="W271" s="4">
        <v>38</v>
      </c>
      <c r="X271">
        <v>1</v>
      </c>
      <c r="Y271">
        <v>6</v>
      </c>
      <c r="Z271" t="str">
        <f t="shared" si="19"/>
        <v>Medium</v>
      </c>
      <c r="AA271" s="14">
        <f t="shared" ca="1" si="20"/>
        <v>6.0786768305674652</v>
      </c>
      <c r="AB271">
        <v>4</v>
      </c>
      <c r="AC271">
        <v>9</v>
      </c>
      <c r="AD271" s="14">
        <f t="shared" ca="1" si="21"/>
        <v>8.6218998625657299</v>
      </c>
      <c r="AE271">
        <v>7</v>
      </c>
      <c r="AF271">
        <v>0</v>
      </c>
      <c r="AG271">
        <v>0</v>
      </c>
      <c r="AH271">
        <v>0</v>
      </c>
      <c r="AI271">
        <v>1</v>
      </c>
      <c r="AJ271">
        <v>1</v>
      </c>
      <c r="AK271">
        <v>1</v>
      </c>
      <c r="AL271">
        <v>0</v>
      </c>
      <c r="AM271" t="s">
        <v>41</v>
      </c>
    </row>
    <row r="272" spans="1:39" hidden="1" x14ac:dyDescent="0.3">
      <c r="A272">
        <v>5883</v>
      </c>
      <c r="B272">
        <v>1972</v>
      </c>
      <c r="C272" s="14">
        <f>2021-Table1[[#This Row],[Year_Birth]]</f>
        <v>49</v>
      </c>
      <c r="D272" t="s">
        <v>46</v>
      </c>
      <c r="E272" s="14" t="str" cm="1">
        <f t="array" ref="E272">_xlfn.SWITCH(Table1[[#This Row],[Education]],"Graduation","Bachelor’s","Basic","High School","2n Cycle","Master’s","Master","Master’s","PhD","PhD","Other")</f>
        <v>Bachelor’s</v>
      </c>
      <c r="F272" t="s">
        <v>42</v>
      </c>
      <c r="G272" s="14" t="s">
        <v>42</v>
      </c>
      <c r="H272" s="14" t="str" cm="1">
        <f t="array" ref="H272">_xlfn.SWITCH(Table1[[#This Row],[Marital_Status_mod]],"Together","Couple","Married","Couple","Divorced","Single","Single","Single","Widow","Single","Other")</f>
        <v>Couple</v>
      </c>
      <c r="I272" s="4">
        <v>77981</v>
      </c>
      <c r="J272" s="41" t="str">
        <f t="shared" si="18"/>
        <v>$70 - $80K</v>
      </c>
      <c r="K272">
        <v>1</v>
      </c>
      <c r="L272">
        <v>0</v>
      </c>
      <c r="M272">
        <f>Table1[[#This Row],[Teenhome]]+Table1[[#This Row],[Kidhome]]</f>
        <v>1</v>
      </c>
      <c r="N272" s="1">
        <v>41420</v>
      </c>
      <c r="O272" s="16">
        <f>(Table1[[#This Row],[DataSetDate]]-Table1[[#This Row],[Dt_Customer]])/365</f>
        <v>7.7041095890410958</v>
      </c>
      <c r="P272" s="15">
        <v>44232</v>
      </c>
      <c r="Q272">
        <v>78</v>
      </c>
      <c r="R272" s="4">
        <v>138</v>
      </c>
      <c r="S272" s="4">
        <v>120</v>
      </c>
      <c r="T272" s="4">
        <v>204</v>
      </c>
      <c r="U272" s="4">
        <v>16</v>
      </c>
      <c r="V272" s="4">
        <v>126</v>
      </c>
      <c r="W272" s="4">
        <v>60</v>
      </c>
      <c r="X272">
        <v>3</v>
      </c>
      <c r="Y272">
        <v>7</v>
      </c>
      <c r="Z272" t="str">
        <f t="shared" si="19"/>
        <v>High</v>
      </c>
      <c r="AA272" s="14">
        <f t="shared" ca="1" si="20"/>
        <v>6.9088759029030342</v>
      </c>
      <c r="AB272">
        <v>4</v>
      </c>
      <c r="AC272">
        <v>7</v>
      </c>
      <c r="AD272" s="14">
        <f t="shared" ca="1" si="21"/>
        <v>7.3298887614505102</v>
      </c>
      <c r="AE272">
        <v>5</v>
      </c>
      <c r="AF272">
        <v>0</v>
      </c>
      <c r="AG272">
        <v>0</v>
      </c>
      <c r="AH272">
        <v>0</v>
      </c>
      <c r="AI272">
        <v>0</v>
      </c>
      <c r="AJ272">
        <v>0</v>
      </c>
      <c r="AK272">
        <v>0</v>
      </c>
      <c r="AL272">
        <v>0</v>
      </c>
      <c r="AM272" t="s">
        <v>41</v>
      </c>
    </row>
    <row r="273" spans="1:39" hidden="1" x14ac:dyDescent="0.3">
      <c r="A273">
        <v>6521</v>
      </c>
      <c r="B273">
        <v>1954</v>
      </c>
      <c r="C273" s="14">
        <f>2021-Table1[[#This Row],[Year_Birth]]</f>
        <v>67</v>
      </c>
      <c r="D273" t="s">
        <v>46</v>
      </c>
      <c r="E273" s="14" t="str" cm="1">
        <f t="array" ref="E273">_xlfn.SWITCH(Table1[[#This Row],[Education]],"Graduation","Bachelor’s","Basic","High School","2n Cycle","Master’s","Master","Master’s","PhD","PhD","Other")</f>
        <v>Bachelor’s</v>
      </c>
      <c r="F273" t="s">
        <v>40</v>
      </c>
      <c r="G273" s="14" t="s">
        <v>40</v>
      </c>
      <c r="H273" s="14" t="str" cm="1">
        <f t="array" ref="H273">_xlfn.SWITCH(Table1[[#This Row],[Marital_Status_mod]],"Together","Couple","Married","Couple","Divorced","Single","Single","Single","Widow","Single","Other")</f>
        <v>Couple</v>
      </c>
      <c r="I273" s="4">
        <v>77972</v>
      </c>
      <c r="J273" s="41" t="str">
        <f t="shared" si="18"/>
        <v>$70 - $80K</v>
      </c>
      <c r="K273">
        <v>0</v>
      </c>
      <c r="L273">
        <v>0</v>
      </c>
      <c r="M273">
        <f>Table1[[#This Row],[Teenhome]]+Table1[[#This Row],[Kidhome]]</f>
        <v>0</v>
      </c>
      <c r="N273" s="1">
        <v>41716</v>
      </c>
      <c r="O273" s="16">
        <f>(Table1[[#This Row],[DataSetDate]]-Table1[[#This Row],[Dt_Customer]])/365</f>
        <v>6.8931506849315065</v>
      </c>
      <c r="P273" s="15">
        <v>44232</v>
      </c>
      <c r="Q273">
        <v>18</v>
      </c>
      <c r="R273" s="4">
        <v>613</v>
      </c>
      <c r="S273" s="4">
        <v>22</v>
      </c>
      <c r="T273" s="4">
        <v>319</v>
      </c>
      <c r="U273" s="4">
        <v>33</v>
      </c>
      <c r="V273" s="4">
        <v>102</v>
      </c>
      <c r="W273" s="4">
        <v>12</v>
      </c>
      <c r="X273">
        <v>1</v>
      </c>
      <c r="Y273">
        <v>4</v>
      </c>
      <c r="Z273" t="str">
        <f t="shared" si="19"/>
        <v>Medium</v>
      </c>
      <c r="AA273" s="14">
        <f t="shared" ca="1" si="20"/>
        <v>4.3140207898413703</v>
      </c>
      <c r="AB273">
        <v>6</v>
      </c>
      <c r="AC273">
        <v>9</v>
      </c>
      <c r="AD273" s="14">
        <f t="shared" ca="1" si="21"/>
        <v>8.688118727096187</v>
      </c>
      <c r="AE273">
        <v>1</v>
      </c>
      <c r="AF273">
        <v>0</v>
      </c>
      <c r="AG273">
        <v>0</v>
      </c>
      <c r="AH273">
        <v>0</v>
      </c>
      <c r="AI273">
        <v>0</v>
      </c>
      <c r="AJ273">
        <v>0</v>
      </c>
      <c r="AK273">
        <v>0</v>
      </c>
      <c r="AL273">
        <v>0</v>
      </c>
      <c r="AM273" t="s">
        <v>47</v>
      </c>
    </row>
    <row r="274" spans="1:39" hidden="1" x14ac:dyDescent="0.3">
      <c r="A274">
        <v>7828</v>
      </c>
      <c r="B274">
        <v>1981</v>
      </c>
      <c r="C274" s="14">
        <f>2021-Table1[[#This Row],[Year_Birth]]</f>
        <v>40</v>
      </c>
      <c r="D274" t="s">
        <v>44</v>
      </c>
      <c r="E274" s="14" t="str" cm="1">
        <f t="array" ref="E274">_xlfn.SWITCH(Table1[[#This Row],[Education]],"Graduation","Bachelor’s","Basic","High School","2n Cycle","Master’s","Master","Master’s","PhD","PhD","Other")</f>
        <v>Master’s</v>
      </c>
      <c r="F274" t="s">
        <v>40</v>
      </c>
      <c r="G274" s="14" t="s">
        <v>40</v>
      </c>
      <c r="H274" s="14" t="str" cm="1">
        <f t="array" ref="H274">_xlfn.SWITCH(Table1[[#This Row],[Marital_Status_mod]],"Together","Couple","Married","Couple","Divorced","Single","Single","Single","Widow","Single","Other")</f>
        <v>Couple</v>
      </c>
      <c r="I274" s="4">
        <v>77882</v>
      </c>
      <c r="J274" s="41" t="str">
        <f t="shared" si="18"/>
        <v>$70 - $80K</v>
      </c>
      <c r="K274">
        <v>0</v>
      </c>
      <c r="L274">
        <v>0</v>
      </c>
      <c r="M274">
        <f>Table1[[#This Row],[Teenhome]]+Table1[[#This Row],[Kidhome]]</f>
        <v>0</v>
      </c>
      <c r="N274" s="1">
        <v>41759</v>
      </c>
      <c r="O274" s="16">
        <f>(Table1[[#This Row],[DataSetDate]]-Table1[[#This Row],[Dt_Customer]])/365</f>
        <v>6.7753424657534245</v>
      </c>
      <c r="P274" s="15">
        <v>44232</v>
      </c>
      <c r="Q274">
        <v>29</v>
      </c>
      <c r="R274" s="4">
        <v>68</v>
      </c>
      <c r="S274" s="4">
        <v>129</v>
      </c>
      <c r="T274" s="4">
        <v>396</v>
      </c>
      <c r="U274" s="4">
        <v>188</v>
      </c>
      <c r="V274" s="4">
        <v>22</v>
      </c>
      <c r="W274" s="4">
        <v>15</v>
      </c>
      <c r="X274">
        <v>1</v>
      </c>
      <c r="Y274">
        <v>3</v>
      </c>
      <c r="Z274" t="str">
        <f t="shared" si="19"/>
        <v>Medium</v>
      </c>
      <c r="AA274" s="14">
        <f t="shared" ca="1" si="20"/>
        <v>3.0659750356841595</v>
      </c>
      <c r="AB274">
        <v>3</v>
      </c>
      <c r="AC274">
        <v>5</v>
      </c>
      <c r="AD274" s="14">
        <f t="shared" ca="1" si="21"/>
        <v>5.273537202141279</v>
      </c>
      <c r="AE274">
        <v>1</v>
      </c>
      <c r="AF274">
        <v>0</v>
      </c>
      <c r="AG274">
        <v>0</v>
      </c>
      <c r="AH274">
        <v>0</v>
      </c>
      <c r="AI274">
        <v>0</v>
      </c>
      <c r="AJ274">
        <v>0</v>
      </c>
      <c r="AK274">
        <v>0</v>
      </c>
      <c r="AL274">
        <v>0</v>
      </c>
      <c r="AM274" t="s">
        <v>47</v>
      </c>
    </row>
    <row r="275" spans="1:39" hidden="1" x14ac:dyDescent="0.3">
      <c r="A275">
        <v>5831</v>
      </c>
      <c r="B275">
        <v>1967</v>
      </c>
      <c r="C275" s="14">
        <f>2021-Table1[[#This Row],[Year_Birth]]</f>
        <v>54</v>
      </c>
      <c r="D275" t="s">
        <v>46</v>
      </c>
      <c r="E275" s="14" t="str" cm="1">
        <f t="array" ref="E275">_xlfn.SWITCH(Table1[[#This Row],[Education]],"Graduation","Bachelor’s","Basic","High School","2n Cycle","Master’s","Master","Master’s","PhD","PhD","Other")</f>
        <v>Bachelor’s</v>
      </c>
      <c r="F275" t="s">
        <v>42</v>
      </c>
      <c r="G275" s="14" t="s">
        <v>42</v>
      </c>
      <c r="H275" s="14" t="str" cm="1">
        <f t="array" ref="H275">_xlfn.SWITCH(Table1[[#This Row],[Marital_Status_mod]],"Together","Couple","Married","Couple","Divorced","Single","Single","Single","Widow","Single","Other")</f>
        <v>Couple</v>
      </c>
      <c r="I275" s="4">
        <v>77870</v>
      </c>
      <c r="J275" s="41" t="str">
        <f t="shared" si="18"/>
        <v>$70 - $80K</v>
      </c>
      <c r="K275">
        <v>0</v>
      </c>
      <c r="L275">
        <v>1</v>
      </c>
      <c r="M275">
        <f>Table1[[#This Row],[Teenhome]]+Table1[[#This Row],[Kidhome]]</f>
        <v>1</v>
      </c>
      <c r="N275" s="1">
        <v>41143</v>
      </c>
      <c r="O275" s="16">
        <f>(Table1[[#This Row],[DataSetDate]]-Table1[[#This Row],[Dt_Customer]])/365</f>
        <v>8.463013698630137</v>
      </c>
      <c r="P275" s="15">
        <v>44232</v>
      </c>
      <c r="Q275">
        <v>93</v>
      </c>
      <c r="R275" s="4">
        <v>1017</v>
      </c>
      <c r="S275" s="4">
        <v>50</v>
      </c>
      <c r="T275" s="4">
        <v>500</v>
      </c>
      <c r="U275" s="4">
        <v>65</v>
      </c>
      <c r="V275" s="4">
        <v>50</v>
      </c>
      <c r="W275" s="4">
        <v>133</v>
      </c>
      <c r="X275">
        <v>3</v>
      </c>
      <c r="Y275">
        <v>5</v>
      </c>
      <c r="Z275" t="str">
        <f t="shared" si="19"/>
        <v>Medium</v>
      </c>
      <c r="AA275" s="14">
        <f t="shared" ca="1" si="20"/>
        <v>5.2476250809301233</v>
      </c>
      <c r="AB275">
        <v>5</v>
      </c>
      <c r="AC275">
        <v>5</v>
      </c>
      <c r="AD275" s="14">
        <f t="shared" ca="1" si="21"/>
        <v>5.1884466272080676</v>
      </c>
      <c r="AE275">
        <v>8</v>
      </c>
      <c r="AF275">
        <v>1</v>
      </c>
      <c r="AG275">
        <v>0</v>
      </c>
      <c r="AH275">
        <v>0</v>
      </c>
      <c r="AI275">
        <v>1</v>
      </c>
      <c r="AJ275">
        <v>0</v>
      </c>
      <c r="AK275">
        <v>1</v>
      </c>
      <c r="AL275">
        <v>0</v>
      </c>
      <c r="AM275" t="s">
        <v>41</v>
      </c>
    </row>
    <row r="276" spans="1:39" hidden="1" x14ac:dyDescent="0.3">
      <c r="A276">
        <v>4322</v>
      </c>
      <c r="B276">
        <v>1958</v>
      </c>
      <c r="C276" s="14">
        <f>2021-Table1[[#This Row],[Year_Birth]]</f>
        <v>63</v>
      </c>
      <c r="D276" t="s">
        <v>39</v>
      </c>
      <c r="E276" s="14" t="str" cm="1">
        <f t="array" ref="E276">_xlfn.SWITCH(Table1[[#This Row],[Education]],"Graduation","Bachelor’s","Basic","High School","2n Cycle","Master’s","Master","Master’s","PhD","PhD","Other")</f>
        <v>PhD</v>
      </c>
      <c r="F276" t="s">
        <v>40</v>
      </c>
      <c r="G276" s="14" t="s">
        <v>40</v>
      </c>
      <c r="H276" s="14" t="str" cm="1">
        <f t="array" ref="H276">_xlfn.SWITCH(Table1[[#This Row],[Marital_Status_mod]],"Together","Couple","Married","Couple","Divorced","Single","Single","Single","Widow","Single","Other")</f>
        <v>Couple</v>
      </c>
      <c r="I276" s="4">
        <v>77863</v>
      </c>
      <c r="J276" s="41" t="str">
        <f t="shared" si="18"/>
        <v>$70 - $80K</v>
      </c>
      <c r="K276">
        <v>0</v>
      </c>
      <c r="L276">
        <v>0</v>
      </c>
      <c r="M276">
        <f>Table1[[#This Row],[Teenhome]]+Table1[[#This Row],[Kidhome]]</f>
        <v>0</v>
      </c>
      <c r="N276" s="1">
        <v>41605</v>
      </c>
      <c r="O276" s="16">
        <f>(Table1[[#This Row],[DataSetDate]]-Table1[[#This Row],[Dt_Customer]])/365</f>
        <v>7.1972602739726028</v>
      </c>
      <c r="P276" s="15">
        <v>44232</v>
      </c>
      <c r="Q276">
        <v>20</v>
      </c>
      <c r="R276" s="4">
        <v>881</v>
      </c>
      <c r="S276" s="4">
        <v>38</v>
      </c>
      <c r="T276" s="4">
        <v>319</v>
      </c>
      <c r="U276" s="4">
        <v>16</v>
      </c>
      <c r="V276" s="4">
        <v>25</v>
      </c>
      <c r="W276" s="4">
        <v>12</v>
      </c>
      <c r="X276">
        <v>1</v>
      </c>
      <c r="Y276">
        <v>4</v>
      </c>
      <c r="Z276" t="str">
        <f t="shared" si="19"/>
        <v>Medium</v>
      </c>
      <c r="AA276" s="14">
        <f t="shared" ca="1" si="20"/>
        <v>4.0747698926133715</v>
      </c>
      <c r="AB276">
        <v>5</v>
      </c>
      <c r="AC276">
        <v>10</v>
      </c>
      <c r="AD276" s="14">
        <f t="shared" ca="1" si="21"/>
        <v>9.9584333034967365</v>
      </c>
      <c r="AE276">
        <v>2</v>
      </c>
      <c r="AF276">
        <v>0</v>
      </c>
      <c r="AG276">
        <v>0</v>
      </c>
      <c r="AH276">
        <v>0</v>
      </c>
      <c r="AI276">
        <v>0</v>
      </c>
      <c r="AJ276">
        <v>0</v>
      </c>
      <c r="AK276">
        <v>0</v>
      </c>
      <c r="AL276">
        <v>0</v>
      </c>
      <c r="AM276" t="s">
        <v>41</v>
      </c>
    </row>
    <row r="277" spans="1:39" hidden="1" x14ac:dyDescent="0.3">
      <c r="A277">
        <v>10767</v>
      </c>
      <c r="B277">
        <v>1989</v>
      </c>
      <c r="C277" s="14">
        <f>2021-Table1[[#This Row],[Year_Birth]]</f>
        <v>32</v>
      </c>
      <c r="D277" t="s">
        <v>39</v>
      </c>
      <c r="E277" s="14" t="str" cm="1">
        <f t="array" ref="E277">_xlfn.SWITCH(Table1[[#This Row],[Education]],"Graduation","Bachelor’s","Basic","High School","2n Cycle","Master’s","Master","Master’s","PhD","PhD","Other")</f>
        <v>PhD</v>
      </c>
      <c r="F277" t="s">
        <v>40</v>
      </c>
      <c r="G277" s="14" t="s">
        <v>40</v>
      </c>
      <c r="H277" s="14" t="str" cm="1">
        <f t="array" ref="H277">_xlfn.SWITCH(Table1[[#This Row],[Marital_Status_mod]],"Together","Couple","Married","Couple","Divorced","Single","Single","Single","Widow","Single","Other")</f>
        <v>Couple</v>
      </c>
      <c r="I277" s="4">
        <v>77845</v>
      </c>
      <c r="J277" s="41" t="str">
        <f t="shared" si="18"/>
        <v>$70 - $80K</v>
      </c>
      <c r="K277">
        <v>0</v>
      </c>
      <c r="L277">
        <v>0</v>
      </c>
      <c r="M277">
        <f>Table1[[#This Row],[Teenhome]]+Table1[[#This Row],[Kidhome]]</f>
        <v>0</v>
      </c>
      <c r="N277" s="1">
        <v>41775</v>
      </c>
      <c r="O277" s="16">
        <f>(Table1[[#This Row],[DataSetDate]]-Table1[[#This Row],[Dt_Customer]])/365</f>
        <v>6.7315068493150685</v>
      </c>
      <c r="P277" s="15">
        <v>44232</v>
      </c>
      <c r="Q277">
        <v>40</v>
      </c>
      <c r="R277" s="4">
        <v>760</v>
      </c>
      <c r="S277" s="4">
        <v>40</v>
      </c>
      <c r="T277" s="4">
        <v>480</v>
      </c>
      <c r="U277" s="4">
        <v>0</v>
      </c>
      <c r="V277" s="4">
        <v>40</v>
      </c>
      <c r="W277" s="4">
        <v>26</v>
      </c>
      <c r="X277">
        <v>1</v>
      </c>
      <c r="Y277">
        <v>3</v>
      </c>
      <c r="Z277" t="str">
        <f t="shared" si="19"/>
        <v>Medium</v>
      </c>
      <c r="AA277" s="14">
        <f t="shared" ca="1" si="20"/>
        <v>2.8735966390774537</v>
      </c>
      <c r="AB277">
        <v>5</v>
      </c>
      <c r="AC277">
        <v>12</v>
      </c>
      <c r="AD277" s="14">
        <f t="shared" ca="1" si="21"/>
        <v>12.255185575882811</v>
      </c>
      <c r="AE277">
        <v>1</v>
      </c>
      <c r="AF277">
        <v>1</v>
      </c>
      <c r="AG277">
        <v>0</v>
      </c>
      <c r="AH277">
        <v>0</v>
      </c>
      <c r="AI277">
        <v>0</v>
      </c>
      <c r="AJ277">
        <v>1</v>
      </c>
      <c r="AK277">
        <v>0</v>
      </c>
      <c r="AL277">
        <v>0</v>
      </c>
      <c r="AM277" t="s">
        <v>43</v>
      </c>
    </row>
    <row r="278" spans="1:39" hidden="1" x14ac:dyDescent="0.3">
      <c r="A278">
        <v>5153</v>
      </c>
      <c r="B278">
        <v>1967</v>
      </c>
      <c r="C278" s="14">
        <f>2021-Table1[[#This Row],[Year_Birth]]</f>
        <v>54</v>
      </c>
      <c r="D278" t="s">
        <v>39</v>
      </c>
      <c r="E278" s="14" t="str" cm="1">
        <f t="array" ref="E278">_xlfn.SWITCH(Table1[[#This Row],[Education]],"Graduation","Bachelor’s","Basic","High School","2n Cycle","Master’s","Master","Master’s","PhD","PhD","Other")</f>
        <v>PhD</v>
      </c>
      <c r="F278" t="s">
        <v>42</v>
      </c>
      <c r="G278" s="14" t="s">
        <v>42</v>
      </c>
      <c r="H278" s="14" t="str" cm="1">
        <f t="array" ref="H278">_xlfn.SWITCH(Table1[[#This Row],[Marital_Status_mod]],"Together","Couple","Married","Couple","Divorced","Single","Single","Single","Widow","Single","Other")</f>
        <v>Couple</v>
      </c>
      <c r="I278" s="4">
        <v>77766</v>
      </c>
      <c r="J278" s="41" t="str">
        <f t="shared" si="18"/>
        <v>$70 - $80K</v>
      </c>
      <c r="K278">
        <v>0</v>
      </c>
      <c r="L278">
        <v>1</v>
      </c>
      <c r="M278">
        <f>Table1[[#This Row],[Teenhome]]+Table1[[#This Row],[Kidhome]]</f>
        <v>1</v>
      </c>
      <c r="N278" s="1">
        <v>41327</v>
      </c>
      <c r="O278" s="16">
        <f>(Table1[[#This Row],[DataSetDate]]-Table1[[#This Row],[Dt_Customer]])/365</f>
        <v>7.9589041095890414</v>
      </c>
      <c r="P278" s="15">
        <v>44232</v>
      </c>
      <c r="Q278">
        <v>97</v>
      </c>
      <c r="R278" s="4">
        <v>1004</v>
      </c>
      <c r="S278" s="4">
        <v>59</v>
      </c>
      <c r="T278" s="4">
        <v>265</v>
      </c>
      <c r="U278" s="4">
        <v>115</v>
      </c>
      <c r="V278" s="4">
        <v>59</v>
      </c>
      <c r="W278" s="4">
        <v>27</v>
      </c>
      <c r="X278">
        <v>2</v>
      </c>
      <c r="Y278">
        <v>11</v>
      </c>
      <c r="Z278" t="str">
        <f t="shared" si="19"/>
        <v>High</v>
      </c>
      <c r="AA278" s="14">
        <f t="shared" ca="1" si="20"/>
        <v>11.27198764700961</v>
      </c>
      <c r="AB278">
        <v>10</v>
      </c>
      <c r="AC278">
        <v>11</v>
      </c>
      <c r="AD278" s="14">
        <f t="shared" ca="1" si="21"/>
        <v>10.722110725553177</v>
      </c>
      <c r="AE278">
        <v>6</v>
      </c>
      <c r="AF278">
        <v>0</v>
      </c>
      <c r="AG278">
        <v>0</v>
      </c>
      <c r="AH278">
        <v>1</v>
      </c>
      <c r="AI278">
        <v>0</v>
      </c>
      <c r="AJ278">
        <v>0</v>
      </c>
      <c r="AK278">
        <v>1</v>
      </c>
      <c r="AL278">
        <v>0</v>
      </c>
      <c r="AM278" t="s">
        <v>41</v>
      </c>
    </row>
    <row r="279" spans="1:39" hidden="1" x14ac:dyDescent="0.3">
      <c r="A279">
        <v>4127</v>
      </c>
      <c r="B279">
        <v>1967</v>
      </c>
      <c r="C279" s="14">
        <f>2021-Table1[[#This Row],[Year_Birth]]</f>
        <v>54</v>
      </c>
      <c r="D279" t="s">
        <v>39</v>
      </c>
      <c r="E279" s="14" t="str" cm="1">
        <f t="array" ref="E279">_xlfn.SWITCH(Table1[[#This Row],[Education]],"Graduation","Bachelor’s","Basic","High School","2n Cycle","Master’s","Master","Master’s","PhD","PhD","Other")</f>
        <v>PhD</v>
      </c>
      <c r="F279" t="s">
        <v>42</v>
      </c>
      <c r="G279" s="14" t="s">
        <v>42</v>
      </c>
      <c r="H279" s="14" t="str" cm="1">
        <f t="array" ref="H279">_xlfn.SWITCH(Table1[[#This Row],[Marital_Status_mod]],"Together","Couple","Married","Couple","Divorced","Single","Single","Single","Widow","Single","Other")</f>
        <v>Couple</v>
      </c>
      <c r="I279" s="4">
        <v>77766</v>
      </c>
      <c r="J279" s="41" t="str">
        <f t="shared" si="18"/>
        <v>$70 - $80K</v>
      </c>
      <c r="K279">
        <v>0</v>
      </c>
      <c r="L279">
        <v>1</v>
      </c>
      <c r="M279">
        <f>Table1[[#This Row],[Teenhome]]+Table1[[#This Row],[Kidhome]]</f>
        <v>1</v>
      </c>
      <c r="N279" s="1">
        <v>41327</v>
      </c>
      <c r="O279" s="16">
        <f>(Table1[[#This Row],[DataSetDate]]-Table1[[#This Row],[Dt_Customer]])/365</f>
        <v>7.9589041095890414</v>
      </c>
      <c r="P279" s="15">
        <v>44232</v>
      </c>
      <c r="Q279">
        <v>97</v>
      </c>
      <c r="R279" s="4">
        <v>1004</v>
      </c>
      <c r="S279" s="4">
        <v>59</v>
      </c>
      <c r="T279" s="4">
        <v>265</v>
      </c>
      <c r="U279" s="4">
        <v>115</v>
      </c>
      <c r="V279" s="4">
        <v>59</v>
      </c>
      <c r="W279" s="4">
        <v>27</v>
      </c>
      <c r="X279">
        <v>2</v>
      </c>
      <c r="Y279">
        <v>11</v>
      </c>
      <c r="Z279" t="str">
        <f t="shared" si="19"/>
        <v>High</v>
      </c>
      <c r="AA279" s="14">
        <f t="shared" ca="1" si="20"/>
        <v>11.121611308408328</v>
      </c>
      <c r="AB279">
        <v>10</v>
      </c>
      <c r="AC279">
        <v>11</v>
      </c>
      <c r="AD279" s="14">
        <f t="shared" ca="1" si="21"/>
        <v>10.647173522485952</v>
      </c>
      <c r="AE279">
        <v>6</v>
      </c>
      <c r="AF279">
        <v>0</v>
      </c>
      <c r="AG279">
        <v>0</v>
      </c>
      <c r="AH279">
        <v>1</v>
      </c>
      <c r="AI279">
        <v>0</v>
      </c>
      <c r="AJ279">
        <v>0</v>
      </c>
      <c r="AK279">
        <v>1</v>
      </c>
      <c r="AL279">
        <v>0</v>
      </c>
      <c r="AM279" t="s">
        <v>41</v>
      </c>
    </row>
    <row r="280" spans="1:39" hidden="1" x14ac:dyDescent="0.3">
      <c r="A280">
        <v>1173</v>
      </c>
      <c r="B280">
        <v>1947</v>
      </c>
      <c r="C280" s="14">
        <f>2021-Table1[[#This Row],[Year_Birth]]</f>
        <v>74</v>
      </c>
      <c r="D280" t="s">
        <v>44</v>
      </c>
      <c r="E280" s="14" t="str" cm="1">
        <f t="array" ref="E280">_xlfn.SWITCH(Table1[[#This Row],[Education]],"Graduation","Bachelor’s","Basic","High School","2n Cycle","Master’s","Master","Master’s","PhD","PhD","Other")</f>
        <v>Master’s</v>
      </c>
      <c r="F280" t="s">
        <v>40</v>
      </c>
      <c r="G280" s="14" t="s">
        <v>40</v>
      </c>
      <c r="H280" s="14" t="str" cm="1">
        <f t="array" ref="H280">_xlfn.SWITCH(Table1[[#This Row],[Marital_Status_mod]],"Together","Couple","Married","Couple","Divorced","Single","Single","Single","Widow","Single","Other")</f>
        <v>Couple</v>
      </c>
      <c r="I280" s="4">
        <v>77632</v>
      </c>
      <c r="J280" s="41" t="str">
        <f t="shared" si="18"/>
        <v>$70 - $80K</v>
      </c>
      <c r="K280">
        <v>0</v>
      </c>
      <c r="L280">
        <v>0</v>
      </c>
      <c r="M280">
        <f>Table1[[#This Row],[Teenhome]]+Table1[[#This Row],[Kidhome]]</f>
        <v>0</v>
      </c>
      <c r="N280" s="1">
        <v>41343</v>
      </c>
      <c r="O280" s="16">
        <f>(Table1[[#This Row],[DataSetDate]]-Table1[[#This Row],[Dt_Customer]])/365</f>
        <v>7.9150684931506845</v>
      </c>
      <c r="P280" s="15">
        <v>44232</v>
      </c>
      <c r="Q280">
        <v>73</v>
      </c>
      <c r="R280" s="4">
        <v>1200</v>
      </c>
      <c r="S280" s="4">
        <v>105</v>
      </c>
      <c r="T280" s="4">
        <v>758</v>
      </c>
      <c r="U280" s="4">
        <v>0</v>
      </c>
      <c r="V280" s="4">
        <v>42</v>
      </c>
      <c r="W280" s="4">
        <v>147</v>
      </c>
      <c r="X280">
        <v>1</v>
      </c>
      <c r="Y280">
        <v>4</v>
      </c>
      <c r="Z280" t="str">
        <f t="shared" si="19"/>
        <v>Medium</v>
      </c>
      <c r="AA280" s="14">
        <f t="shared" ca="1" si="20"/>
        <v>4.1826111701942565</v>
      </c>
      <c r="AB280">
        <v>2</v>
      </c>
      <c r="AC280">
        <v>6</v>
      </c>
      <c r="AD280" s="14">
        <f t="shared" ca="1" si="21"/>
        <v>5.9876874975777712</v>
      </c>
      <c r="AE280">
        <v>2</v>
      </c>
      <c r="AF280">
        <v>0</v>
      </c>
      <c r="AG280">
        <v>0</v>
      </c>
      <c r="AH280">
        <v>0</v>
      </c>
      <c r="AI280">
        <v>1</v>
      </c>
      <c r="AJ280">
        <v>1</v>
      </c>
      <c r="AK280">
        <v>1</v>
      </c>
      <c r="AL280">
        <v>0</v>
      </c>
      <c r="AM280" t="s">
        <v>41</v>
      </c>
    </row>
    <row r="281" spans="1:39" hidden="1" x14ac:dyDescent="0.3">
      <c r="A281">
        <v>4785</v>
      </c>
      <c r="B281">
        <v>1970</v>
      </c>
      <c r="C281" s="14">
        <f>2021-Table1[[#This Row],[Year_Birth]]</f>
        <v>51</v>
      </c>
      <c r="D281" t="s">
        <v>39</v>
      </c>
      <c r="E281" s="14" t="str" cm="1">
        <f t="array" ref="E281">_xlfn.SWITCH(Table1[[#This Row],[Education]],"Graduation","Bachelor’s","Basic","High School","2n Cycle","Master’s","Master","Master’s","PhD","PhD","Other")</f>
        <v>PhD</v>
      </c>
      <c r="F281" t="s">
        <v>40</v>
      </c>
      <c r="G281" s="14" t="s">
        <v>40</v>
      </c>
      <c r="H281" s="14" t="str" cm="1">
        <f t="array" ref="H281">_xlfn.SWITCH(Table1[[#This Row],[Marital_Status_mod]],"Together","Couple","Married","Couple","Divorced","Single","Single","Single","Widow","Single","Other")</f>
        <v>Couple</v>
      </c>
      <c r="I281" s="4">
        <v>77622</v>
      </c>
      <c r="J281" s="41" t="str">
        <f t="shared" si="18"/>
        <v>$70 - $80K</v>
      </c>
      <c r="K281">
        <v>0</v>
      </c>
      <c r="L281">
        <v>2</v>
      </c>
      <c r="M281">
        <f>Table1[[#This Row],[Teenhome]]+Table1[[#This Row],[Kidhome]]</f>
        <v>2</v>
      </c>
      <c r="N281" s="1">
        <v>41743</v>
      </c>
      <c r="O281" s="16">
        <f>(Table1[[#This Row],[DataSetDate]]-Table1[[#This Row],[Dt_Customer]])/365</f>
        <v>6.8191780821917805</v>
      </c>
      <c r="P281" s="15">
        <v>44232</v>
      </c>
      <c r="Q281">
        <v>3</v>
      </c>
      <c r="R281" s="4">
        <v>520</v>
      </c>
      <c r="S281" s="4">
        <v>7</v>
      </c>
      <c r="T281" s="4">
        <v>154</v>
      </c>
      <c r="U281" s="4">
        <v>19</v>
      </c>
      <c r="V281" s="4">
        <v>0</v>
      </c>
      <c r="W281" s="4">
        <v>14</v>
      </c>
      <c r="X281">
        <v>2</v>
      </c>
      <c r="Y281">
        <v>6</v>
      </c>
      <c r="Z281" t="str">
        <f t="shared" si="19"/>
        <v>Medium</v>
      </c>
      <c r="AA281" s="14">
        <f t="shared" ca="1" si="20"/>
        <v>5.7193804974947007</v>
      </c>
      <c r="AB281">
        <v>3</v>
      </c>
      <c r="AC281">
        <v>11</v>
      </c>
      <c r="AD281" s="14">
        <f t="shared" ca="1" si="21"/>
        <v>10.612581272871431</v>
      </c>
      <c r="AE281">
        <v>3</v>
      </c>
      <c r="AF281">
        <v>0</v>
      </c>
      <c r="AG281">
        <v>0</v>
      </c>
      <c r="AH281">
        <v>0</v>
      </c>
      <c r="AI281">
        <v>0</v>
      </c>
      <c r="AJ281">
        <v>0</v>
      </c>
      <c r="AK281">
        <v>0</v>
      </c>
      <c r="AL281">
        <v>0</v>
      </c>
      <c r="AM281" t="s">
        <v>47</v>
      </c>
    </row>
    <row r="282" spans="1:39" hidden="1" x14ac:dyDescent="0.3">
      <c r="A282">
        <v>7899</v>
      </c>
      <c r="B282">
        <v>1952</v>
      </c>
      <c r="C282" s="14">
        <f>2021-Table1[[#This Row],[Year_Birth]]</f>
        <v>69</v>
      </c>
      <c r="D282" t="s">
        <v>39</v>
      </c>
      <c r="E282" s="14" t="str" cm="1">
        <f t="array" ref="E282">_xlfn.SWITCH(Table1[[#This Row],[Education]],"Graduation","Bachelor’s","Basic","High School","2n Cycle","Master’s","Master","Master’s","PhD","PhD","Other")</f>
        <v>PhD</v>
      </c>
      <c r="F282" t="s">
        <v>42</v>
      </c>
      <c r="G282" s="14" t="s">
        <v>42</v>
      </c>
      <c r="H282" s="14" t="str" cm="1">
        <f t="array" ref="H282">_xlfn.SWITCH(Table1[[#This Row],[Marital_Status_mod]],"Together","Couple","Married","Couple","Divorced","Single","Single","Single","Widow","Single","Other")</f>
        <v>Couple</v>
      </c>
      <c r="I282" s="4">
        <v>77610</v>
      </c>
      <c r="J282" s="41" t="str">
        <f t="shared" si="18"/>
        <v>$70 - $80K</v>
      </c>
      <c r="K282">
        <v>0</v>
      </c>
      <c r="L282">
        <v>1</v>
      </c>
      <c r="M282">
        <f>Table1[[#This Row],[Teenhome]]+Table1[[#This Row],[Kidhome]]</f>
        <v>1</v>
      </c>
      <c r="N282" s="1">
        <v>41211</v>
      </c>
      <c r="O282" s="16">
        <f>(Table1[[#This Row],[DataSetDate]]-Table1[[#This Row],[Dt_Customer]])/365</f>
        <v>8.2767123287671236</v>
      </c>
      <c r="P282" s="15">
        <v>44232</v>
      </c>
      <c r="Q282">
        <v>70</v>
      </c>
      <c r="R282" s="4">
        <v>1245</v>
      </c>
      <c r="S282" s="4">
        <v>33</v>
      </c>
      <c r="T282" s="4">
        <v>332</v>
      </c>
      <c r="U282" s="4">
        <v>21</v>
      </c>
      <c r="V282" s="4">
        <v>33</v>
      </c>
      <c r="W282" s="4">
        <v>16</v>
      </c>
      <c r="X282">
        <v>2</v>
      </c>
      <c r="Y282">
        <v>4</v>
      </c>
      <c r="Z282" t="str">
        <f t="shared" si="19"/>
        <v>Medium</v>
      </c>
      <c r="AA282" s="14">
        <f t="shared" ca="1" si="20"/>
        <v>3.6155002591253704</v>
      </c>
      <c r="AB282">
        <v>7</v>
      </c>
      <c r="AC282">
        <v>4</v>
      </c>
      <c r="AD282" s="14">
        <f t="shared" ca="1" si="21"/>
        <v>4.066976509778172</v>
      </c>
      <c r="AE282">
        <v>7</v>
      </c>
      <c r="AF282">
        <v>0</v>
      </c>
      <c r="AG282">
        <v>0</v>
      </c>
      <c r="AH282">
        <v>0</v>
      </c>
      <c r="AI282">
        <v>0</v>
      </c>
      <c r="AJ282">
        <v>0</v>
      </c>
      <c r="AK282">
        <v>0</v>
      </c>
      <c r="AL282">
        <v>0</v>
      </c>
      <c r="AM282" t="s">
        <v>53</v>
      </c>
    </row>
    <row r="283" spans="1:39" hidden="1" x14ac:dyDescent="0.3">
      <c r="A283">
        <v>4994</v>
      </c>
      <c r="B283">
        <v>1943</v>
      </c>
      <c r="C283" s="14">
        <f>2021-Table1[[#This Row],[Year_Birth]]</f>
        <v>78</v>
      </c>
      <c r="D283" t="s">
        <v>44</v>
      </c>
      <c r="E283" s="14" t="str" cm="1">
        <f t="array" ref="E283">_xlfn.SWITCH(Table1[[#This Row],[Education]],"Graduation","Bachelor’s","Basic","High School","2n Cycle","Master’s","Master","Master’s","PhD","PhD","Other")</f>
        <v>Master’s</v>
      </c>
      <c r="F283" t="s">
        <v>50</v>
      </c>
      <c r="G283" s="14" t="s">
        <v>50</v>
      </c>
      <c r="H283" s="14" t="str" cm="1">
        <f t="array" ref="H283">_xlfn.SWITCH(Table1[[#This Row],[Marital_Status_mod]],"Together","Couple","Married","Couple","Divorced","Single","Single","Single","Widow","Single","Other")</f>
        <v>Single</v>
      </c>
      <c r="I283" s="4">
        <v>77598</v>
      </c>
      <c r="J283" s="41" t="str">
        <f t="shared" si="18"/>
        <v>$70 - $80K</v>
      </c>
      <c r="K283">
        <v>0</v>
      </c>
      <c r="L283">
        <v>0</v>
      </c>
      <c r="M283">
        <f>Table1[[#This Row],[Teenhome]]+Table1[[#This Row],[Kidhome]]</f>
        <v>0</v>
      </c>
      <c r="N283" s="1">
        <v>41548</v>
      </c>
      <c r="O283" s="16">
        <f>(Table1[[#This Row],[DataSetDate]]-Table1[[#This Row],[Dt_Customer]])/365</f>
        <v>7.353424657534247</v>
      </c>
      <c r="P283" s="15">
        <v>44232</v>
      </c>
      <c r="Q283">
        <v>53</v>
      </c>
      <c r="R283" s="4">
        <v>1193</v>
      </c>
      <c r="S283" s="4">
        <v>33</v>
      </c>
      <c r="T283" s="4">
        <v>281</v>
      </c>
      <c r="U283" s="4">
        <v>129</v>
      </c>
      <c r="V283" s="4">
        <v>66</v>
      </c>
      <c r="W283" s="4">
        <v>33</v>
      </c>
      <c r="X283">
        <v>1</v>
      </c>
      <c r="Y283">
        <v>7</v>
      </c>
      <c r="Z283" t="str">
        <f t="shared" si="19"/>
        <v>High</v>
      </c>
      <c r="AA283" s="14">
        <f t="shared" ca="1" si="20"/>
        <v>6.9691777971373785</v>
      </c>
      <c r="AB283">
        <v>5</v>
      </c>
      <c r="AC283">
        <v>13</v>
      </c>
      <c r="AD283" s="14">
        <f t="shared" ca="1" si="21"/>
        <v>12.99268450108859</v>
      </c>
      <c r="AE283">
        <v>3</v>
      </c>
      <c r="AF283">
        <v>0</v>
      </c>
      <c r="AG283">
        <v>0</v>
      </c>
      <c r="AH283">
        <v>0</v>
      </c>
      <c r="AI283">
        <v>0</v>
      </c>
      <c r="AJ283">
        <v>1</v>
      </c>
      <c r="AK283">
        <v>0</v>
      </c>
      <c r="AL283">
        <v>0</v>
      </c>
      <c r="AM283" t="s">
        <v>41</v>
      </c>
    </row>
    <row r="284" spans="1:39" hidden="1" x14ac:dyDescent="0.3">
      <c r="A284">
        <v>2008</v>
      </c>
      <c r="B284">
        <v>1978</v>
      </c>
      <c r="C284" s="14">
        <f>2021-Table1[[#This Row],[Year_Birth]]</f>
        <v>43</v>
      </c>
      <c r="D284" t="s">
        <v>46</v>
      </c>
      <c r="E284" s="14" t="str" cm="1">
        <f t="array" ref="E284">_xlfn.SWITCH(Table1[[#This Row],[Education]],"Graduation","Bachelor’s","Basic","High School","2n Cycle","Master’s","Master","Master’s","PhD","PhD","Other")</f>
        <v>Bachelor’s</v>
      </c>
      <c r="F284" t="s">
        <v>42</v>
      </c>
      <c r="G284" s="14" t="s">
        <v>42</v>
      </c>
      <c r="H284" s="14" t="str" cm="1">
        <f t="array" ref="H284">_xlfn.SWITCH(Table1[[#This Row],[Marital_Status_mod]],"Together","Couple","Married","Couple","Divorced","Single","Single","Single","Widow","Single","Other")</f>
        <v>Couple</v>
      </c>
      <c r="I284" s="4">
        <v>77583</v>
      </c>
      <c r="J284" s="41" t="str">
        <f t="shared" si="18"/>
        <v>$70 - $80K</v>
      </c>
      <c r="K284">
        <v>0</v>
      </c>
      <c r="L284">
        <v>0</v>
      </c>
      <c r="M284">
        <f>Table1[[#This Row],[Teenhome]]+Table1[[#This Row],[Kidhome]]</f>
        <v>0</v>
      </c>
      <c r="N284" s="1">
        <v>41680</v>
      </c>
      <c r="O284" s="16">
        <f>(Table1[[#This Row],[DataSetDate]]-Table1[[#This Row],[Dt_Customer]])/365</f>
        <v>6.9917808219178079</v>
      </c>
      <c r="P284" s="15">
        <v>44232</v>
      </c>
      <c r="Q284">
        <v>93</v>
      </c>
      <c r="R284" s="4">
        <v>372</v>
      </c>
      <c r="S284" s="4">
        <v>23</v>
      </c>
      <c r="T284" s="4">
        <v>384</v>
      </c>
      <c r="U284" s="4">
        <v>250</v>
      </c>
      <c r="V284" s="4">
        <v>12</v>
      </c>
      <c r="W284" s="4">
        <v>108</v>
      </c>
      <c r="X284">
        <v>1</v>
      </c>
      <c r="Y284">
        <v>4</v>
      </c>
      <c r="Z284" t="str">
        <f t="shared" si="19"/>
        <v>Medium</v>
      </c>
      <c r="AA284" s="14">
        <f t="shared" ca="1" si="20"/>
        <v>3.8401259186090044</v>
      </c>
      <c r="AB284">
        <v>5</v>
      </c>
      <c r="AC284">
        <v>9</v>
      </c>
      <c r="AD284" s="14">
        <f t="shared" ca="1" si="21"/>
        <v>8.9496022057453484</v>
      </c>
      <c r="AE284">
        <v>2</v>
      </c>
      <c r="AF284">
        <v>1</v>
      </c>
      <c r="AG284">
        <v>0</v>
      </c>
      <c r="AH284">
        <v>0</v>
      </c>
      <c r="AI284">
        <v>0</v>
      </c>
      <c r="AJ284">
        <v>0</v>
      </c>
      <c r="AK284">
        <v>0</v>
      </c>
      <c r="AL284">
        <v>0</v>
      </c>
      <c r="AM284" t="s">
        <v>47</v>
      </c>
    </row>
    <row r="285" spans="1:39" hidden="1" x14ac:dyDescent="0.3">
      <c r="A285">
        <v>5236</v>
      </c>
      <c r="B285">
        <v>1979</v>
      </c>
      <c r="C285" s="14">
        <f>2021-Table1[[#This Row],[Year_Birth]]</f>
        <v>42</v>
      </c>
      <c r="D285" t="s">
        <v>46</v>
      </c>
      <c r="E285" s="14" t="str" cm="1">
        <f t="array" ref="E285">_xlfn.SWITCH(Table1[[#This Row],[Education]],"Graduation","Bachelor’s","Basic","High School","2n Cycle","Master’s","Master","Master’s","PhD","PhD","Other")</f>
        <v>Bachelor’s</v>
      </c>
      <c r="F285" t="s">
        <v>40</v>
      </c>
      <c r="G285" s="14" t="s">
        <v>40</v>
      </c>
      <c r="H285" s="14" t="str" cm="1">
        <f t="array" ref="H285">_xlfn.SWITCH(Table1[[#This Row],[Marital_Status_mod]],"Together","Couple","Married","Couple","Divorced","Single","Single","Single","Widow","Single","Other")</f>
        <v>Couple</v>
      </c>
      <c r="I285" s="4">
        <v>77568</v>
      </c>
      <c r="J285" s="41" t="str">
        <f t="shared" si="18"/>
        <v>$70 - $80K</v>
      </c>
      <c r="K285">
        <v>0</v>
      </c>
      <c r="L285">
        <v>1</v>
      </c>
      <c r="M285">
        <f>Table1[[#This Row],[Teenhome]]+Table1[[#This Row],[Kidhome]]</f>
        <v>1</v>
      </c>
      <c r="N285" s="1">
        <v>41146</v>
      </c>
      <c r="O285" s="16">
        <f>(Table1[[#This Row],[DataSetDate]]-Table1[[#This Row],[Dt_Customer]])/365</f>
        <v>8.4547945205479458</v>
      </c>
      <c r="P285" s="15">
        <v>44232</v>
      </c>
      <c r="Q285">
        <v>30</v>
      </c>
      <c r="R285" s="4">
        <v>1230</v>
      </c>
      <c r="S285" s="4">
        <v>0</v>
      </c>
      <c r="T285" s="4">
        <v>396</v>
      </c>
      <c r="U285" s="4">
        <v>232</v>
      </c>
      <c r="V285" s="4">
        <v>178</v>
      </c>
      <c r="W285" s="4">
        <v>158</v>
      </c>
      <c r="X285">
        <v>1</v>
      </c>
      <c r="Y285">
        <v>10</v>
      </c>
      <c r="Z285" t="str">
        <f t="shared" si="19"/>
        <v>High</v>
      </c>
      <c r="AA285" s="14">
        <f t="shared" ca="1" si="20"/>
        <v>10.326053241532946</v>
      </c>
      <c r="AB285">
        <v>2</v>
      </c>
      <c r="AC285">
        <v>8</v>
      </c>
      <c r="AD285" s="14">
        <f t="shared" ca="1" si="21"/>
        <v>8.2650988225100956</v>
      </c>
      <c r="AE285">
        <v>5</v>
      </c>
      <c r="AF285">
        <v>1</v>
      </c>
      <c r="AG285">
        <v>0</v>
      </c>
      <c r="AH285">
        <v>0</v>
      </c>
      <c r="AI285">
        <v>1</v>
      </c>
      <c r="AJ285">
        <v>1</v>
      </c>
      <c r="AK285">
        <v>0</v>
      </c>
      <c r="AL285">
        <v>0</v>
      </c>
      <c r="AM285" t="s">
        <v>41</v>
      </c>
    </row>
    <row r="286" spans="1:39" hidden="1" x14ac:dyDescent="0.3">
      <c r="A286">
        <v>7832</v>
      </c>
      <c r="B286">
        <v>1959</v>
      </c>
      <c r="C286" s="14">
        <f>2021-Table1[[#This Row],[Year_Birth]]</f>
        <v>62</v>
      </c>
      <c r="D286" t="s">
        <v>44</v>
      </c>
      <c r="E286" s="14" t="str" cm="1">
        <f t="array" ref="E286">_xlfn.SWITCH(Table1[[#This Row],[Education]],"Graduation","Bachelor’s","Basic","High School","2n Cycle","Master’s","Master","Master’s","PhD","PhD","Other")</f>
        <v>Master’s</v>
      </c>
      <c r="F286" t="s">
        <v>42</v>
      </c>
      <c r="G286" s="14" t="s">
        <v>42</v>
      </c>
      <c r="H286" s="14" t="str" cm="1">
        <f t="array" ref="H286">_xlfn.SWITCH(Table1[[#This Row],[Marital_Status_mod]],"Together","Couple","Married","Couple","Divorced","Single","Single","Single","Widow","Single","Other")</f>
        <v>Couple</v>
      </c>
      <c r="I286" s="4">
        <v>77520</v>
      </c>
      <c r="J286" s="41" t="str">
        <f t="shared" si="18"/>
        <v>$70 - $80K</v>
      </c>
      <c r="K286">
        <v>0</v>
      </c>
      <c r="L286">
        <v>1</v>
      </c>
      <c r="M286">
        <f>Table1[[#This Row],[Teenhome]]+Table1[[#This Row],[Kidhome]]</f>
        <v>1</v>
      </c>
      <c r="N286" s="1">
        <v>41514</v>
      </c>
      <c r="O286" s="16">
        <f>(Table1[[#This Row],[DataSetDate]]-Table1[[#This Row],[Dt_Customer]])/365</f>
        <v>7.4465753424657537</v>
      </c>
      <c r="P286" s="15">
        <v>44232</v>
      </c>
      <c r="Q286">
        <v>30</v>
      </c>
      <c r="R286" s="4">
        <v>940</v>
      </c>
      <c r="S286" s="4">
        <v>44</v>
      </c>
      <c r="T286" s="4">
        <v>396</v>
      </c>
      <c r="U286" s="4">
        <v>0</v>
      </c>
      <c r="V286" s="4">
        <v>88</v>
      </c>
      <c r="W286" s="4">
        <v>58</v>
      </c>
      <c r="X286">
        <v>1</v>
      </c>
      <c r="Y286">
        <v>8</v>
      </c>
      <c r="Z286" t="str">
        <f t="shared" si="19"/>
        <v>High</v>
      </c>
      <c r="AA286" s="14">
        <f t="shared" ca="1" si="20"/>
        <v>8.1260753176898</v>
      </c>
      <c r="AB286">
        <v>7</v>
      </c>
      <c r="AC286">
        <v>7</v>
      </c>
      <c r="AD286" s="14">
        <f t="shared" ca="1" si="21"/>
        <v>7.1249964297214623</v>
      </c>
      <c r="AE286">
        <v>4</v>
      </c>
      <c r="AF286">
        <v>1</v>
      </c>
      <c r="AG286">
        <v>0</v>
      </c>
      <c r="AH286">
        <v>1</v>
      </c>
      <c r="AI286">
        <v>0</v>
      </c>
      <c r="AJ286">
        <v>1</v>
      </c>
      <c r="AK286">
        <v>1</v>
      </c>
      <c r="AL286">
        <v>0</v>
      </c>
      <c r="AM286" t="s">
        <v>41</v>
      </c>
    </row>
    <row r="287" spans="1:39" hidden="1" x14ac:dyDescent="0.3">
      <c r="A287">
        <v>6963</v>
      </c>
      <c r="B287">
        <v>1947</v>
      </c>
      <c r="C287" s="14">
        <f>2021-Table1[[#This Row],[Year_Birth]]</f>
        <v>74</v>
      </c>
      <c r="D287" t="s">
        <v>46</v>
      </c>
      <c r="E287" s="14" t="str" cm="1">
        <f t="array" ref="E287">_xlfn.SWITCH(Table1[[#This Row],[Education]],"Graduation","Bachelor’s","Basic","High School","2n Cycle","Master’s","Master","Master’s","PhD","PhD","Other")</f>
        <v>Bachelor’s</v>
      </c>
      <c r="F287" t="s">
        <v>50</v>
      </c>
      <c r="G287" s="14" t="s">
        <v>50</v>
      </c>
      <c r="H287" s="14" t="str" cm="1">
        <f t="array" ref="H287">_xlfn.SWITCH(Table1[[#This Row],[Marital_Status_mod]],"Together","Couple","Married","Couple","Divorced","Single","Single","Single","Widow","Single","Other")</f>
        <v>Single</v>
      </c>
      <c r="I287" s="4">
        <v>77457</v>
      </c>
      <c r="J287" s="41" t="str">
        <f t="shared" si="18"/>
        <v>$70 - $80K</v>
      </c>
      <c r="K287">
        <v>0</v>
      </c>
      <c r="L287">
        <v>0</v>
      </c>
      <c r="M287">
        <f>Table1[[#This Row],[Teenhome]]+Table1[[#This Row],[Kidhome]]</f>
        <v>0</v>
      </c>
      <c r="N287" s="1">
        <v>41703</v>
      </c>
      <c r="O287" s="16">
        <f>(Table1[[#This Row],[DataSetDate]]-Table1[[#This Row],[Dt_Customer]])/365</f>
        <v>6.9287671232876713</v>
      </c>
      <c r="P287" s="15">
        <v>44232</v>
      </c>
      <c r="Q287">
        <v>85</v>
      </c>
      <c r="R287" s="4">
        <v>675</v>
      </c>
      <c r="S287" s="4">
        <v>11</v>
      </c>
      <c r="T287" s="4">
        <v>400</v>
      </c>
      <c r="U287" s="4">
        <v>15</v>
      </c>
      <c r="V287" s="4">
        <v>45</v>
      </c>
      <c r="W287" s="4">
        <v>11</v>
      </c>
      <c r="X287">
        <v>1</v>
      </c>
      <c r="Y287">
        <v>2</v>
      </c>
      <c r="Z287" t="str">
        <f t="shared" si="19"/>
        <v>Low</v>
      </c>
      <c r="AA287" s="14">
        <f t="shared" ca="1" si="20"/>
        <v>2.3239347696622414</v>
      </c>
      <c r="AB287">
        <v>5</v>
      </c>
      <c r="AC287">
        <v>10</v>
      </c>
      <c r="AD287" s="14">
        <f t="shared" ca="1" si="21"/>
        <v>9.6034007834093895</v>
      </c>
      <c r="AE287">
        <v>1</v>
      </c>
      <c r="AF287">
        <v>0</v>
      </c>
      <c r="AG287">
        <v>0</v>
      </c>
      <c r="AH287">
        <v>0</v>
      </c>
      <c r="AI287">
        <v>0</v>
      </c>
      <c r="AJ287">
        <v>1</v>
      </c>
      <c r="AK287">
        <v>0</v>
      </c>
      <c r="AL287">
        <v>0</v>
      </c>
      <c r="AM287" t="s">
        <v>47</v>
      </c>
    </row>
    <row r="288" spans="1:39" hidden="1" x14ac:dyDescent="0.3">
      <c r="A288">
        <v>5796</v>
      </c>
      <c r="B288">
        <v>1963</v>
      </c>
      <c r="C288" s="14">
        <f>2021-Table1[[#This Row],[Year_Birth]]</f>
        <v>58</v>
      </c>
      <c r="D288" t="s">
        <v>46</v>
      </c>
      <c r="E288" s="14" t="str" cm="1">
        <f t="array" ref="E288">_xlfn.SWITCH(Table1[[#This Row],[Education]],"Graduation","Bachelor’s","Basic","High School","2n Cycle","Master’s","Master","Master’s","PhD","PhD","Other")</f>
        <v>Bachelor’s</v>
      </c>
      <c r="F288" t="s">
        <v>42</v>
      </c>
      <c r="G288" s="14" t="s">
        <v>42</v>
      </c>
      <c r="H288" s="14" t="str" cm="1">
        <f t="array" ref="H288">_xlfn.SWITCH(Table1[[#This Row],[Marital_Status_mod]],"Together","Couple","Married","Couple","Divorced","Single","Single","Single","Widow","Single","Other")</f>
        <v>Couple</v>
      </c>
      <c r="I288" s="4">
        <v>77437</v>
      </c>
      <c r="J288" s="41" t="str">
        <f t="shared" si="18"/>
        <v>$70 - $80K</v>
      </c>
      <c r="K288">
        <v>0</v>
      </c>
      <c r="L288">
        <v>0</v>
      </c>
      <c r="M288">
        <f>Table1[[#This Row],[Teenhome]]+Table1[[#This Row],[Kidhome]]</f>
        <v>0</v>
      </c>
      <c r="N288" s="1">
        <v>41604</v>
      </c>
      <c r="O288" s="16">
        <f>(Table1[[#This Row],[DataSetDate]]-Table1[[#This Row],[Dt_Customer]])/365</f>
        <v>7.2</v>
      </c>
      <c r="P288" s="15">
        <v>44232</v>
      </c>
      <c r="Q288">
        <v>70</v>
      </c>
      <c r="R288" s="4">
        <v>560</v>
      </c>
      <c r="S288" s="4">
        <v>21</v>
      </c>
      <c r="T288" s="4">
        <v>442</v>
      </c>
      <c r="U288" s="4">
        <v>29</v>
      </c>
      <c r="V288" s="4">
        <v>44</v>
      </c>
      <c r="W288" s="4">
        <v>29</v>
      </c>
      <c r="X288">
        <v>1</v>
      </c>
      <c r="Y288">
        <v>4</v>
      </c>
      <c r="Z288" t="str">
        <f t="shared" si="19"/>
        <v>Medium</v>
      </c>
      <c r="AA288" s="14">
        <f t="shared" ca="1" si="20"/>
        <v>3.8424080754598418</v>
      </c>
      <c r="AB288">
        <v>5</v>
      </c>
      <c r="AC288">
        <v>13</v>
      </c>
      <c r="AD288" s="14">
        <f t="shared" ca="1" si="21"/>
        <v>12.833587088947088</v>
      </c>
      <c r="AE288">
        <v>1</v>
      </c>
      <c r="AF288">
        <v>0</v>
      </c>
      <c r="AG288">
        <v>0</v>
      </c>
      <c r="AH288">
        <v>0</v>
      </c>
      <c r="AI288">
        <v>0</v>
      </c>
      <c r="AJ288">
        <v>1</v>
      </c>
      <c r="AK288">
        <v>0</v>
      </c>
      <c r="AL288">
        <v>0</v>
      </c>
      <c r="AM288" t="s">
        <v>41</v>
      </c>
    </row>
    <row r="289" spans="1:39" hidden="1" x14ac:dyDescent="0.3">
      <c r="A289">
        <v>9206</v>
      </c>
      <c r="B289">
        <v>1968</v>
      </c>
      <c r="C289" s="14">
        <f>2021-Table1[[#This Row],[Year_Birth]]</f>
        <v>53</v>
      </c>
      <c r="D289" t="s">
        <v>46</v>
      </c>
      <c r="E289" s="14" t="str" cm="1">
        <f t="array" ref="E289">_xlfn.SWITCH(Table1[[#This Row],[Education]],"Graduation","Bachelor’s","Basic","High School","2n Cycle","Master’s","Master","Master’s","PhD","PhD","Other")</f>
        <v>Bachelor’s</v>
      </c>
      <c r="F289" t="s">
        <v>40</v>
      </c>
      <c r="G289" s="14" t="s">
        <v>40</v>
      </c>
      <c r="H289" s="14" t="str" cm="1">
        <f t="array" ref="H289">_xlfn.SWITCH(Table1[[#This Row],[Marital_Status_mod]],"Together","Couple","Married","Couple","Divorced","Single","Single","Single","Widow","Single","Other")</f>
        <v>Couple</v>
      </c>
      <c r="I289" s="4">
        <v>77382</v>
      </c>
      <c r="J289" s="41" t="str">
        <f t="shared" si="18"/>
        <v>$70 - $80K</v>
      </c>
      <c r="K289">
        <v>0</v>
      </c>
      <c r="L289">
        <v>1</v>
      </c>
      <c r="M289">
        <f>Table1[[#This Row],[Teenhome]]+Table1[[#This Row],[Kidhome]]</f>
        <v>1</v>
      </c>
      <c r="N289" s="1">
        <v>41646</v>
      </c>
      <c r="O289" s="16">
        <f>(Table1[[#This Row],[DataSetDate]]-Table1[[#This Row],[Dt_Customer]])/365</f>
        <v>7.0849315068493155</v>
      </c>
      <c r="P289" s="15">
        <v>44232</v>
      </c>
      <c r="Q289">
        <v>36</v>
      </c>
      <c r="R289" s="4">
        <v>491</v>
      </c>
      <c r="S289" s="4">
        <v>48</v>
      </c>
      <c r="T289" s="4">
        <v>231</v>
      </c>
      <c r="U289" s="4">
        <v>112</v>
      </c>
      <c r="V289" s="4">
        <v>105</v>
      </c>
      <c r="W289" s="4">
        <v>134</v>
      </c>
      <c r="X289">
        <v>2</v>
      </c>
      <c r="Y289">
        <v>5</v>
      </c>
      <c r="Z289" t="str">
        <f t="shared" si="19"/>
        <v>Medium</v>
      </c>
      <c r="AA289" s="14">
        <f t="shared" ca="1" si="20"/>
        <v>5.2842501049407113</v>
      </c>
      <c r="AB289">
        <v>7</v>
      </c>
      <c r="AC289">
        <v>12</v>
      </c>
      <c r="AD289" s="14">
        <f t="shared" ca="1" si="21"/>
        <v>12.344981626159313</v>
      </c>
      <c r="AE289">
        <v>1</v>
      </c>
      <c r="AF289">
        <v>0</v>
      </c>
      <c r="AG289">
        <v>0</v>
      </c>
      <c r="AH289">
        <v>0</v>
      </c>
      <c r="AI289">
        <v>0</v>
      </c>
      <c r="AJ289">
        <v>1</v>
      </c>
      <c r="AK289">
        <v>0</v>
      </c>
      <c r="AL289">
        <v>0</v>
      </c>
      <c r="AM289" t="s">
        <v>41</v>
      </c>
    </row>
    <row r="290" spans="1:39" hidden="1" x14ac:dyDescent="0.3">
      <c r="A290">
        <v>11051</v>
      </c>
      <c r="B290">
        <v>1956</v>
      </c>
      <c r="C290" s="14">
        <f>2021-Table1[[#This Row],[Year_Birth]]</f>
        <v>65</v>
      </c>
      <c r="D290" t="s">
        <v>39</v>
      </c>
      <c r="E290" s="14" t="str" cm="1">
        <f t="array" ref="E290">_xlfn.SWITCH(Table1[[#This Row],[Education]],"Graduation","Bachelor’s","Basic","High School","2n Cycle","Master’s","Master","Master’s","PhD","PhD","Other")</f>
        <v>PhD</v>
      </c>
      <c r="F290" t="s">
        <v>40</v>
      </c>
      <c r="G290" s="14" t="s">
        <v>40</v>
      </c>
      <c r="H290" s="14" t="str" cm="1">
        <f t="array" ref="H290">_xlfn.SWITCH(Table1[[#This Row],[Marital_Status_mod]],"Together","Couple","Married","Couple","Divorced","Single","Single","Single","Widow","Single","Other")</f>
        <v>Couple</v>
      </c>
      <c r="I290" s="4">
        <v>77376</v>
      </c>
      <c r="J290" s="41" t="str">
        <f t="shared" si="18"/>
        <v>$70 - $80K</v>
      </c>
      <c r="K290">
        <v>1</v>
      </c>
      <c r="L290">
        <v>1</v>
      </c>
      <c r="M290">
        <f>Table1[[#This Row],[Teenhome]]+Table1[[#This Row],[Kidhome]]</f>
        <v>2</v>
      </c>
      <c r="N290" s="1">
        <v>41769</v>
      </c>
      <c r="O290" s="16">
        <f>(Table1[[#This Row],[DataSetDate]]-Table1[[#This Row],[Dt_Customer]])/365</f>
        <v>6.7479452054794518</v>
      </c>
      <c r="P290" s="15">
        <v>44232</v>
      </c>
      <c r="Q290">
        <v>72</v>
      </c>
      <c r="R290" s="4">
        <v>492</v>
      </c>
      <c r="S290" s="4">
        <v>19</v>
      </c>
      <c r="T290" s="4">
        <v>110</v>
      </c>
      <c r="U290" s="4">
        <v>16</v>
      </c>
      <c r="V290" s="4">
        <v>12</v>
      </c>
      <c r="W290" s="4">
        <v>12</v>
      </c>
      <c r="X290">
        <v>4</v>
      </c>
      <c r="Y290">
        <v>6</v>
      </c>
      <c r="Z290" t="str">
        <f t="shared" si="19"/>
        <v>Medium</v>
      </c>
      <c r="AA290" s="14">
        <f t="shared" ca="1" si="20"/>
        <v>6.2753145608652297</v>
      </c>
      <c r="AB290">
        <v>3</v>
      </c>
      <c r="AC290">
        <v>10</v>
      </c>
      <c r="AD290" s="14">
        <f t="shared" ca="1" si="21"/>
        <v>9.6233854738799636</v>
      </c>
      <c r="AE290">
        <v>4</v>
      </c>
      <c r="AF290">
        <v>0</v>
      </c>
      <c r="AG290">
        <v>0</v>
      </c>
      <c r="AH290">
        <v>0</v>
      </c>
      <c r="AI290">
        <v>0</v>
      </c>
      <c r="AJ290">
        <v>0</v>
      </c>
      <c r="AK290">
        <v>0</v>
      </c>
      <c r="AL290">
        <v>0</v>
      </c>
      <c r="AM290" t="s">
        <v>48</v>
      </c>
    </row>
    <row r="291" spans="1:39" hidden="1" x14ac:dyDescent="0.3">
      <c r="A291">
        <v>3197</v>
      </c>
      <c r="B291">
        <v>1980</v>
      </c>
      <c r="C291" s="14">
        <f>2021-Table1[[#This Row],[Year_Birth]]</f>
        <v>41</v>
      </c>
      <c r="D291" t="s">
        <v>46</v>
      </c>
      <c r="E291" s="14" t="str" cm="1">
        <f t="array" ref="E291">_xlfn.SWITCH(Table1[[#This Row],[Education]],"Graduation","Bachelor’s","Basic","High School","2n Cycle","Master’s","Master","Master’s","PhD","PhD","Other")</f>
        <v>Bachelor’s</v>
      </c>
      <c r="F291" t="s">
        <v>42</v>
      </c>
      <c r="G291" s="14" t="s">
        <v>42</v>
      </c>
      <c r="H291" s="14" t="str" cm="1">
        <f t="array" ref="H291">_xlfn.SWITCH(Table1[[#This Row],[Marital_Status_mod]],"Together","Couple","Married","Couple","Divorced","Single","Single","Single","Widow","Single","Other")</f>
        <v>Couple</v>
      </c>
      <c r="I291" s="4">
        <v>77353</v>
      </c>
      <c r="J291" s="41" t="str">
        <f t="shared" si="18"/>
        <v>$70 - $80K</v>
      </c>
      <c r="K291">
        <v>0</v>
      </c>
      <c r="L291">
        <v>1</v>
      </c>
      <c r="M291">
        <f>Table1[[#This Row],[Teenhome]]+Table1[[#This Row],[Kidhome]]</f>
        <v>1</v>
      </c>
      <c r="N291" s="1">
        <v>41624</v>
      </c>
      <c r="O291" s="16">
        <f>(Table1[[#This Row],[DataSetDate]]-Table1[[#This Row],[Dt_Customer]])/365</f>
        <v>7.1452054794520548</v>
      </c>
      <c r="P291" s="15">
        <v>44232</v>
      </c>
      <c r="Q291">
        <v>38</v>
      </c>
      <c r="R291" s="4">
        <v>275</v>
      </c>
      <c r="S291" s="4">
        <v>59</v>
      </c>
      <c r="T291" s="4">
        <v>107</v>
      </c>
      <c r="U291" s="4">
        <v>69</v>
      </c>
      <c r="V291" s="4">
        <v>101</v>
      </c>
      <c r="W291" s="4">
        <v>59</v>
      </c>
      <c r="X291">
        <v>2</v>
      </c>
      <c r="Y291">
        <v>6</v>
      </c>
      <c r="Z291" t="str">
        <f t="shared" si="19"/>
        <v>Medium</v>
      </c>
      <c r="AA291" s="14">
        <f t="shared" ca="1" si="20"/>
        <v>6.0906523302254607</v>
      </c>
      <c r="AB291">
        <v>4</v>
      </c>
      <c r="AC291">
        <v>8</v>
      </c>
      <c r="AD291" s="14">
        <f t="shared" ca="1" si="21"/>
        <v>7.6002157304223248</v>
      </c>
      <c r="AE291">
        <v>4</v>
      </c>
      <c r="AF291">
        <v>0</v>
      </c>
      <c r="AG291">
        <v>0</v>
      </c>
      <c r="AH291">
        <v>0</v>
      </c>
      <c r="AI291">
        <v>0</v>
      </c>
      <c r="AJ291">
        <v>0</v>
      </c>
      <c r="AK291">
        <v>0</v>
      </c>
      <c r="AL291">
        <v>0</v>
      </c>
      <c r="AM291" t="s">
        <v>41</v>
      </c>
    </row>
    <row r="292" spans="1:39" hidden="1" x14ac:dyDescent="0.3">
      <c r="A292">
        <v>6652</v>
      </c>
      <c r="B292">
        <v>1965</v>
      </c>
      <c r="C292" s="14">
        <f>2021-Table1[[#This Row],[Year_Birth]]</f>
        <v>56</v>
      </c>
      <c r="D292" t="s">
        <v>46</v>
      </c>
      <c r="E292" s="14" t="str" cm="1">
        <f t="array" ref="E292">_xlfn.SWITCH(Table1[[#This Row],[Education]],"Graduation","Bachelor’s","Basic","High School","2n Cycle","Master’s","Master","Master’s","PhD","PhD","Other")</f>
        <v>Bachelor’s</v>
      </c>
      <c r="F292" t="s">
        <v>42</v>
      </c>
      <c r="G292" s="14" t="s">
        <v>42</v>
      </c>
      <c r="H292" s="14" t="str" cm="1">
        <f t="array" ref="H292">_xlfn.SWITCH(Table1[[#This Row],[Marital_Status_mod]],"Together","Couple","Married","Couple","Divorced","Single","Single","Single","Widow","Single","Other")</f>
        <v>Couple</v>
      </c>
      <c r="I292" s="4">
        <v>77343</v>
      </c>
      <c r="J292" s="41" t="str">
        <f t="shared" si="18"/>
        <v>$70 - $80K</v>
      </c>
      <c r="K292">
        <v>0</v>
      </c>
      <c r="L292">
        <v>0</v>
      </c>
      <c r="M292">
        <f>Table1[[#This Row],[Teenhome]]+Table1[[#This Row],[Kidhome]]</f>
        <v>0</v>
      </c>
      <c r="N292" s="1">
        <v>41799</v>
      </c>
      <c r="O292" s="16">
        <f>(Table1[[#This Row],[DataSetDate]]-Table1[[#This Row],[Dt_Customer]])/365</f>
        <v>6.6657534246575345</v>
      </c>
      <c r="P292" s="15">
        <v>44232</v>
      </c>
      <c r="Q292">
        <v>28</v>
      </c>
      <c r="R292" s="4">
        <v>227</v>
      </c>
      <c r="S292" s="4">
        <v>151</v>
      </c>
      <c r="T292" s="4">
        <v>573</v>
      </c>
      <c r="U292" s="4">
        <v>98</v>
      </c>
      <c r="V292" s="4">
        <v>54</v>
      </c>
      <c r="W292" s="4">
        <v>31</v>
      </c>
      <c r="X292">
        <v>1</v>
      </c>
      <c r="Y292">
        <v>3</v>
      </c>
      <c r="Z292" t="str">
        <f t="shared" si="19"/>
        <v>Medium</v>
      </c>
      <c r="AA292" s="14">
        <f t="shared" ca="1" si="20"/>
        <v>3.1081776502039453</v>
      </c>
      <c r="AB292">
        <v>4</v>
      </c>
      <c r="AC292">
        <v>9</v>
      </c>
      <c r="AD292" s="14">
        <f t="shared" ca="1" si="21"/>
        <v>8.8456139323629532</v>
      </c>
      <c r="AE292">
        <v>1</v>
      </c>
      <c r="AF292">
        <v>0</v>
      </c>
      <c r="AG292">
        <v>0</v>
      </c>
      <c r="AH292">
        <v>0</v>
      </c>
      <c r="AI292">
        <v>0</v>
      </c>
      <c r="AJ292">
        <v>0</v>
      </c>
      <c r="AK292">
        <v>0</v>
      </c>
      <c r="AL292">
        <v>0</v>
      </c>
      <c r="AM292" t="s">
        <v>48</v>
      </c>
    </row>
    <row r="293" spans="1:39" hidden="1" x14ac:dyDescent="0.3">
      <c r="A293">
        <v>5077</v>
      </c>
      <c r="B293">
        <v>1979</v>
      </c>
      <c r="C293" s="14">
        <f>2021-Table1[[#This Row],[Year_Birth]]</f>
        <v>42</v>
      </c>
      <c r="D293" t="s">
        <v>46</v>
      </c>
      <c r="E293" s="14" t="str" cm="1">
        <f t="array" ref="E293">_xlfn.SWITCH(Table1[[#This Row],[Education]],"Graduation","Bachelor’s","Basic","High School","2n Cycle","Master’s","Master","Master’s","PhD","PhD","Other")</f>
        <v>Bachelor’s</v>
      </c>
      <c r="F293" t="s">
        <v>40</v>
      </c>
      <c r="G293" s="14" t="s">
        <v>40</v>
      </c>
      <c r="H293" s="14" t="str" cm="1">
        <f t="array" ref="H293">_xlfn.SWITCH(Table1[[#This Row],[Marital_Status_mod]],"Together","Couple","Married","Couple","Divorced","Single","Single","Single","Widow","Single","Other")</f>
        <v>Couple</v>
      </c>
      <c r="I293" s="4">
        <v>77298</v>
      </c>
      <c r="J293" s="41" t="str">
        <f t="shared" si="18"/>
        <v>$70 - $80K</v>
      </c>
      <c r="K293">
        <v>0</v>
      </c>
      <c r="L293">
        <v>1</v>
      </c>
      <c r="M293">
        <f>Table1[[#This Row],[Teenhome]]+Table1[[#This Row],[Kidhome]]</f>
        <v>1</v>
      </c>
      <c r="N293" s="1">
        <v>41580</v>
      </c>
      <c r="O293" s="16">
        <f>(Table1[[#This Row],[DataSetDate]]-Table1[[#This Row],[Dt_Customer]])/365</f>
        <v>7.2657534246575342</v>
      </c>
      <c r="P293" s="15">
        <v>44232</v>
      </c>
      <c r="Q293">
        <v>46</v>
      </c>
      <c r="R293" s="4">
        <v>425</v>
      </c>
      <c r="S293" s="4">
        <v>115</v>
      </c>
      <c r="T293" s="4">
        <v>292</v>
      </c>
      <c r="U293" s="4">
        <v>23</v>
      </c>
      <c r="V293" s="4">
        <v>35</v>
      </c>
      <c r="W293" s="4">
        <v>79</v>
      </c>
      <c r="X293">
        <v>1</v>
      </c>
      <c r="Y293">
        <v>6</v>
      </c>
      <c r="Z293" t="str">
        <f t="shared" si="19"/>
        <v>Medium</v>
      </c>
      <c r="AA293" s="14">
        <f t="shared" ca="1" si="20"/>
        <v>6.14454703195742</v>
      </c>
      <c r="AB293">
        <v>6</v>
      </c>
      <c r="AC293">
        <v>11</v>
      </c>
      <c r="AD293" s="14">
        <f t="shared" ca="1" si="21"/>
        <v>11.069898677098809</v>
      </c>
      <c r="AE293">
        <v>3</v>
      </c>
      <c r="AF293">
        <v>0</v>
      </c>
      <c r="AG293">
        <v>0</v>
      </c>
      <c r="AH293">
        <v>0</v>
      </c>
      <c r="AI293">
        <v>0</v>
      </c>
      <c r="AJ293">
        <v>0</v>
      </c>
      <c r="AK293">
        <v>0</v>
      </c>
      <c r="AL293">
        <v>0</v>
      </c>
      <c r="AM293" t="s">
        <v>48</v>
      </c>
    </row>
    <row r="294" spans="1:39" hidden="1" x14ac:dyDescent="0.3">
      <c r="A294">
        <v>6173</v>
      </c>
      <c r="B294">
        <v>1979</v>
      </c>
      <c r="C294" s="14">
        <f>2021-Table1[[#This Row],[Year_Birth]]</f>
        <v>42</v>
      </c>
      <c r="D294" t="s">
        <v>46</v>
      </c>
      <c r="E294" s="14" t="str" cm="1">
        <f t="array" ref="E294">_xlfn.SWITCH(Table1[[#This Row],[Education]],"Graduation","Bachelor’s","Basic","High School","2n Cycle","Master’s","Master","Master’s","PhD","PhD","Other")</f>
        <v>Bachelor’s</v>
      </c>
      <c r="F294" t="s">
        <v>40</v>
      </c>
      <c r="G294" s="14" t="s">
        <v>40</v>
      </c>
      <c r="H294" s="14" t="str" cm="1">
        <f t="array" ref="H294">_xlfn.SWITCH(Table1[[#This Row],[Marital_Status_mod]],"Together","Couple","Married","Couple","Divorced","Single","Single","Single","Widow","Single","Other")</f>
        <v>Couple</v>
      </c>
      <c r="I294" s="4">
        <v>77298</v>
      </c>
      <c r="J294" s="41" t="str">
        <f t="shared" si="18"/>
        <v>$70 - $80K</v>
      </c>
      <c r="K294">
        <v>0</v>
      </c>
      <c r="L294">
        <v>1</v>
      </c>
      <c r="M294">
        <f>Table1[[#This Row],[Teenhome]]+Table1[[#This Row],[Kidhome]]</f>
        <v>1</v>
      </c>
      <c r="N294" s="1">
        <v>41580</v>
      </c>
      <c r="O294" s="16">
        <f>(Table1[[#This Row],[DataSetDate]]-Table1[[#This Row],[Dt_Customer]])/365</f>
        <v>7.2657534246575342</v>
      </c>
      <c r="P294" s="15">
        <v>44232</v>
      </c>
      <c r="Q294">
        <v>46</v>
      </c>
      <c r="R294" s="4">
        <v>425</v>
      </c>
      <c r="S294" s="4">
        <v>115</v>
      </c>
      <c r="T294" s="4">
        <v>292</v>
      </c>
      <c r="U294" s="4">
        <v>23</v>
      </c>
      <c r="V294" s="4">
        <v>35</v>
      </c>
      <c r="W294" s="4">
        <v>79</v>
      </c>
      <c r="X294">
        <v>1</v>
      </c>
      <c r="Y294">
        <v>6</v>
      </c>
      <c r="Z294" t="str">
        <f t="shared" si="19"/>
        <v>Medium</v>
      </c>
      <c r="AA294" s="14">
        <f t="shared" ca="1" si="20"/>
        <v>6.1297549339328752</v>
      </c>
      <c r="AB294">
        <v>6</v>
      </c>
      <c r="AC294">
        <v>11</v>
      </c>
      <c r="AD294" s="14">
        <f t="shared" ca="1" si="21"/>
        <v>10.942559081292682</v>
      </c>
      <c r="AE294">
        <v>3</v>
      </c>
      <c r="AF294">
        <v>0</v>
      </c>
      <c r="AG294">
        <v>0</v>
      </c>
      <c r="AH294">
        <v>0</v>
      </c>
      <c r="AI294">
        <v>0</v>
      </c>
      <c r="AJ294">
        <v>0</v>
      </c>
      <c r="AK294">
        <v>0</v>
      </c>
      <c r="AL294">
        <v>0</v>
      </c>
      <c r="AM294" t="s">
        <v>41</v>
      </c>
    </row>
    <row r="295" spans="1:39" hidden="1" x14ac:dyDescent="0.3">
      <c r="A295">
        <v>1627</v>
      </c>
      <c r="B295">
        <v>1957</v>
      </c>
      <c r="C295" s="14">
        <f>2021-Table1[[#This Row],[Year_Birth]]</f>
        <v>64</v>
      </c>
      <c r="D295" t="s">
        <v>51</v>
      </c>
      <c r="E295" s="14" t="str" cm="1">
        <f t="array" ref="E295">_xlfn.SWITCH(Table1[[#This Row],[Education]],"Graduation","Bachelor’s","Basic","High School","2n Cycle","Master’s","Master","Master’s","PhD","PhD","Other")</f>
        <v>Master’s</v>
      </c>
      <c r="F295" t="s">
        <v>49</v>
      </c>
      <c r="G295" s="14" t="s">
        <v>49</v>
      </c>
      <c r="H295" s="14" t="str" cm="1">
        <f t="array" ref="H295">_xlfn.SWITCH(Table1[[#This Row],[Marital_Status_mod]],"Together","Couple","Married","Couple","Divorced","Single","Single","Single","Widow","Single","Other")</f>
        <v>Single</v>
      </c>
      <c r="I295" s="4">
        <v>77297</v>
      </c>
      <c r="J295" s="41" t="str">
        <f t="shared" si="18"/>
        <v>$70 - $80K</v>
      </c>
      <c r="K295">
        <v>0</v>
      </c>
      <c r="L295">
        <v>0</v>
      </c>
      <c r="M295">
        <f>Table1[[#This Row],[Teenhome]]+Table1[[#This Row],[Kidhome]]</f>
        <v>0</v>
      </c>
      <c r="N295" s="1">
        <v>41300</v>
      </c>
      <c r="O295" s="16">
        <f>(Table1[[#This Row],[DataSetDate]]-Table1[[#This Row],[Dt_Customer]])/365</f>
        <v>8.0328767123287665</v>
      </c>
      <c r="P295" s="15">
        <v>44232</v>
      </c>
      <c r="Q295">
        <v>84</v>
      </c>
      <c r="R295" s="4">
        <v>408</v>
      </c>
      <c r="S295" s="4">
        <v>61</v>
      </c>
      <c r="T295" s="4">
        <v>109</v>
      </c>
      <c r="U295" s="4">
        <v>48</v>
      </c>
      <c r="V295" s="4">
        <v>122</v>
      </c>
      <c r="W295" s="4">
        <v>41</v>
      </c>
      <c r="X295">
        <v>1</v>
      </c>
      <c r="Y295">
        <v>5</v>
      </c>
      <c r="Z295" t="str">
        <f t="shared" si="19"/>
        <v>Medium</v>
      </c>
      <c r="AA295" s="14">
        <f t="shared" ca="1" si="20"/>
        <v>4.8928846915900728</v>
      </c>
      <c r="AB295">
        <v>7</v>
      </c>
      <c r="AC295">
        <v>9</v>
      </c>
      <c r="AD295" s="14">
        <f t="shared" ca="1" si="21"/>
        <v>8.7331528515109529</v>
      </c>
      <c r="AE295">
        <v>4</v>
      </c>
      <c r="AF295">
        <v>1</v>
      </c>
      <c r="AG295">
        <v>0</v>
      </c>
      <c r="AH295">
        <v>0</v>
      </c>
      <c r="AI295">
        <v>0</v>
      </c>
      <c r="AJ295">
        <v>0</v>
      </c>
      <c r="AK295">
        <v>0</v>
      </c>
      <c r="AL295">
        <v>0</v>
      </c>
      <c r="AM295" t="s">
        <v>41</v>
      </c>
    </row>
    <row r="296" spans="1:39" hidden="1" x14ac:dyDescent="0.3">
      <c r="A296">
        <v>3595</v>
      </c>
      <c r="B296">
        <v>1963</v>
      </c>
      <c r="C296" s="14">
        <f>2021-Table1[[#This Row],[Year_Birth]]</f>
        <v>58</v>
      </c>
      <c r="D296" t="s">
        <v>46</v>
      </c>
      <c r="E296" s="14" t="str" cm="1">
        <f t="array" ref="E296">_xlfn.SWITCH(Table1[[#This Row],[Education]],"Graduation","Bachelor’s","Basic","High School","2n Cycle","Master’s","Master","Master’s","PhD","PhD","Other")</f>
        <v>Bachelor’s</v>
      </c>
      <c r="F296" t="s">
        <v>40</v>
      </c>
      <c r="G296" s="14" t="s">
        <v>40</v>
      </c>
      <c r="H296" s="14" t="str" cm="1">
        <f t="array" ref="H296">_xlfn.SWITCH(Table1[[#This Row],[Marital_Status_mod]],"Together","Couple","Married","Couple","Divorced","Single","Single","Single","Widow","Single","Other")</f>
        <v>Couple</v>
      </c>
      <c r="I296" s="4">
        <v>77226</v>
      </c>
      <c r="J296" s="41" t="str">
        <f t="shared" si="18"/>
        <v>$70 - $80K</v>
      </c>
      <c r="K296">
        <v>0</v>
      </c>
      <c r="L296">
        <v>1</v>
      </c>
      <c r="M296">
        <f>Table1[[#This Row],[Teenhome]]+Table1[[#This Row],[Kidhome]]</f>
        <v>1</v>
      </c>
      <c r="N296" s="1">
        <v>41698</v>
      </c>
      <c r="O296" s="16">
        <f>(Table1[[#This Row],[DataSetDate]]-Table1[[#This Row],[Dt_Customer]])/365</f>
        <v>6.9424657534246572</v>
      </c>
      <c r="P296" s="15">
        <v>44232</v>
      </c>
      <c r="Q296">
        <v>29</v>
      </c>
      <c r="R296" s="4">
        <v>631</v>
      </c>
      <c r="S296" s="4">
        <v>43</v>
      </c>
      <c r="T296" s="4">
        <v>239</v>
      </c>
      <c r="U296" s="4">
        <v>128</v>
      </c>
      <c r="V296" s="4">
        <v>76</v>
      </c>
      <c r="W296" s="4">
        <v>21</v>
      </c>
      <c r="X296">
        <v>2</v>
      </c>
      <c r="Y296">
        <v>6</v>
      </c>
      <c r="Z296" t="str">
        <f t="shared" si="19"/>
        <v>Medium</v>
      </c>
      <c r="AA296" s="14">
        <f t="shared" ca="1" si="20"/>
        <v>6.292823364894466</v>
      </c>
      <c r="AB296">
        <v>8</v>
      </c>
      <c r="AC296">
        <v>12</v>
      </c>
      <c r="AD296" s="14">
        <f t="shared" ca="1" si="21"/>
        <v>11.837657460023687</v>
      </c>
      <c r="AE296">
        <v>3</v>
      </c>
      <c r="AF296">
        <v>0</v>
      </c>
      <c r="AG296">
        <v>0</v>
      </c>
      <c r="AH296">
        <v>0</v>
      </c>
      <c r="AI296">
        <v>0</v>
      </c>
      <c r="AJ296">
        <v>0</v>
      </c>
      <c r="AK296">
        <v>0</v>
      </c>
      <c r="AL296">
        <v>0</v>
      </c>
      <c r="AM296" t="s">
        <v>41</v>
      </c>
    </row>
    <row r="297" spans="1:39" hidden="1" x14ac:dyDescent="0.3">
      <c r="A297">
        <v>10486</v>
      </c>
      <c r="B297">
        <v>1948</v>
      </c>
      <c r="C297" s="14">
        <f>2021-Table1[[#This Row],[Year_Birth]]</f>
        <v>73</v>
      </c>
      <c r="D297" t="s">
        <v>46</v>
      </c>
      <c r="E297" s="14" t="str" cm="1">
        <f t="array" ref="E297">_xlfn.SWITCH(Table1[[#This Row],[Education]],"Graduation","Bachelor’s","Basic","High School","2n Cycle","Master’s","Master","Master’s","PhD","PhD","Other")</f>
        <v>Bachelor’s</v>
      </c>
      <c r="F297" t="s">
        <v>42</v>
      </c>
      <c r="G297" s="14" t="s">
        <v>42</v>
      </c>
      <c r="H297" s="14" t="str" cm="1">
        <f t="array" ref="H297">_xlfn.SWITCH(Table1[[#This Row],[Marital_Status_mod]],"Together","Couple","Married","Couple","Divorced","Single","Single","Single","Widow","Single","Other")</f>
        <v>Couple</v>
      </c>
      <c r="I297" s="4">
        <v>77142</v>
      </c>
      <c r="J297" s="41" t="str">
        <f t="shared" si="18"/>
        <v>$70 - $80K</v>
      </c>
      <c r="K297">
        <v>0</v>
      </c>
      <c r="L297">
        <v>0</v>
      </c>
      <c r="M297">
        <f>Table1[[#This Row],[Teenhome]]+Table1[[#This Row],[Kidhome]]</f>
        <v>0</v>
      </c>
      <c r="N297" s="1">
        <v>41423</v>
      </c>
      <c r="O297" s="16">
        <f>(Table1[[#This Row],[DataSetDate]]-Table1[[#This Row],[Dt_Customer]])/365</f>
        <v>7.6958904109589037</v>
      </c>
      <c r="P297" s="15">
        <v>44232</v>
      </c>
      <c r="Q297">
        <v>54</v>
      </c>
      <c r="R297" s="4">
        <v>476</v>
      </c>
      <c r="S297" s="4">
        <v>75</v>
      </c>
      <c r="T297" s="4">
        <v>162</v>
      </c>
      <c r="U297" s="4">
        <v>29</v>
      </c>
      <c r="V297" s="4">
        <v>151</v>
      </c>
      <c r="W297" s="4">
        <v>97</v>
      </c>
      <c r="X297">
        <v>1</v>
      </c>
      <c r="Y297">
        <v>4</v>
      </c>
      <c r="Z297" t="str">
        <f t="shared" si="19"/>
        <v>Medium</v>
      </c>
      <c r="AA297" s="14">
        <f t="shared" ca="1" si="20"/>
        <v>4.1127292572301837</v>
      </c>
      <c r="AB297">
        <v>4</v>
      </c>
      <c r="AC297">
        <v>8</v>
      </c>
      <c r="AD297" s="14">
        <f t="shared" ca="1" si="21"/>
        <v>8.2065024732082499</v>
      </c>
      <c r="AE297">
        <v>2</v>
      </c>
      <c r="AF297">
        <v>0</v>
      </c>
      <c r="AG297">
        <v>0</v>
      </c>
      <c r="AH297">
        <v>0</v>
      </c>
      <c r="AI297">
        <v>0</v>
      </c>
      <c r="AJ297">
        <v>0</v>
      </c>
      <c r="AK297">
        <v>0</v>
      </c>
      <c r="AL297">
        <v>0</v>
      </c>
      <c r="AM297" t="s">
        <v>41</v>
      </c>
    </row>
    <row r="298" spans="1:39" hidden="1" x14ac:dyDescent="0.3">
      <c r="A298">
        <v>2324</v>
      </c>
      <c r="B298">
        <v>1972</v>
      </c>
      <c r="C298" s="14">
        <f>2021-Table1[[#This Row],[Year_Birth]]</f>
        <v>49</v>
      </c>
      <c r="D298" t="s">
        <v>46</v>
      </c>
      <c r="E298" s="14" t="str" cm="1">
        <f t="array" ref="E298">_xlfn.SWITCH(Table1[[#This Row],[Education]],"Graduation","Bachelor’s","Basic","High School","2n Cycle","Master’s","Master","Master’s","PhD","PhD","Other")</f>
        <v>Bachelor’s</v>
      </c>
      <c r="F298" t="s">
        <v>40</v>
      </c>
      <c r="G298" s="14" t="s">
        <v>40</v>
      </c>
      <c r="H298" s="14" t="str" cm="1">
        <f t="array" ref="H298">_xlfn.SWITCH(Table1[[#This Row],[Marital_Status_mod]],"Together","Couple","Married","Couple","Divorced","Single","Single","Single","Widow","Single","Other")</f>
        <v>Couple</v>
      </c>
      <c r="I298" s="4">
        <v>77044</v>
      </c>
      <c r="J298" s="41" t="str">
        <f t="shared" si="18"/>
        <v>$70 - $80K</v>
      </c>
      <c r="K298">
        <v>0</v>
      </c>
      <c r="L298">
        <v>1</v>
      </c>
      <c r="M298">
        <f>Table1[[#This Row],[Teenhome]]+Table1[[#This Row],[Kidhome]]</f>
        <v>1</v>
      </c>
      <c r="N298" s="1">
        <v>41574</v>
      </c>
      <c r="O298" s="16">
        <f>(Table1[[#This Row],[DataSetDate]]-Table1[[#This Row],[Dt_Customer]])/365</f>
        <v>7.2821917808219174</v>
      </c>
      <c r="P298" s="15">
        <v>44232</v>
      </c>
      <c r="Q298">
        <v>12</v>
      </c>
      <c r="R298" s="4">
        <v>625</v>
      </c>
      <c r="S298" s="4">
        <v>38</v>
      </c>
      <c r="T298" s="4">
        <v>242</v>
      </c>
      <c r="U298" s="4">
        <v>50</v>
      </c>
      <c r="V298" s="4">
        <v>34</v>
      </c>
      <c r="W298" s="4">
        <v>76</v>
      </c>
      <c r="X298">
        <v>2</v>
      </c>
      <c r="Y298">
        <v>7</v>
      </c>
      <c r="Z298" t="str">
        <f t="shared" si="19"/>
        <v>High</v>
      </c>
      <c r="AA298" s="14">
        <f t="shared" ca="1" si="20"/>
        <v>7.0648788223969365</v>
      </c>
      <c r="AB298">
        <v>11</v>
      </c>
      <c r="AC298">
        <v>11</v>
      </c>
      <c r="AD298" s="14">
        <f t="shared" ca="1" si="21"/>
        <v>10.700714678910986</v>
      </c>
      <c r="AE298">
        <v>4</v>
      </c>
      <c r="AF298">
        <v>0</v>
      </c>
      <c r="AG298">
        <v>0</v>
      </c>
      <c r="AH298">
        <v>1</v>
      </c>
      <c r="AI298">
        <v>0</v>
      </c>
      <c r="AJ298">
        <v>0</v>
      </c>
      <c r="AK298">
        <v>0</v>
      </c>
      <c r="AL298">
        <v>0</v>
      </c>
      <c r="AM298" t="s">
        <v>41</v>
      </c>
    </row>
    <row r="299" spans="1:39" hidden="1" x14ac:dyDescent="0.3">
      <c r="A299">
        <v>4002</v>
      </c>
      <c r="B299">
        <v>1960</v>
      </c>
      <c r="C299" s="14">
        <f>2021-Table1[[#This Row],[Year_Birth]]</f>
        <v>61</v>
      </c>
      <c r="D299" t="s">
        <v>39</v>
      </c>
      <c r="E299" s="14" t="str" cm="1">
        <f t="array" ref="E299">_xlfn.SWITCH(Table1[[#This Row],[Education]],"Graduation","Bachelor’s","Basic","High School","2n Cycle","Master’s","Master","Master’s","PhD","PhD","Other")</f>
        <v>PhD</v>
      </c>
      <c r="F299" t="s">
        <v>42</v>
      </c>
      <c r="G299" s="14" t="s">
        <v>42</v>
      </c>
      <c r="H299" s="14" t="str" cm="1">
        <f t="array" ref="H299">_xlfn.SWITCH(Table1[[#This Row],[Marital_Status_mod]],"Together","Couple","Married","Couple","Divorced","Single","Single","Single","Widow","Single","Other")</f>
        <v>Couple</v>
      </c>
      <c r="I299" s="4">
        <v>77037</v>
      </c>
      <c r="J299" s="41" t="str">
        <f t="shared" si="18"/>
        <v>$70 - $80K</v>
      </c>
      <c r="K299">
        <v>0</v>
      </c>
      <c r="L299">
        <v>1</v>
      </c>
      <c r="M299">
        <f>Table1[[#This Row],[Teenhome]]+Table1[[#This Row],[Kidhome]]</f>
        <v>1</v>
      </c>
      <c r="N299" s="1">
        <v>41560</v>
      </c>
      <c r="O299" s="16">
        <f>(Table1[[#This Row],[DataSetDate]]-Table1[[#This Row],[Dt_Customer]])/365</f>
        <v>7.3205479452054796</v>
      </c>
      <c r="P299" s="15">
        <v>44232</v>
      </c>
      <c r="Q299">
        <v>3</v>
      </c>
      <c r="R299" s="4">
        <v>463</v>
      </c>
      <c r="S299" s="4">
        <v>96</v>
      </c>
      <c r="T299" s="4">
        <v>333</v>
      </c>
      <c r="U299" s="4">
        <v>168</v>
      </c>
      <c r="V299" s="4">
        <v>53</v>
      </c>
      <c r="W299" s="4">
        <v>10</v>
      </c>
      <c r="X299">
        <v>1</v>
      </c>
      <c r="Y299">
        <v>7</v>
      </c>
      <c r="Z299" t="str">
        <f t="shared" si="19"/>
        <v>High</v>
      </c>
      <c r="AA299" s="14">
        <f t="shared" ca="1" si="20"/>
        <v>6.776380242260573</v>
      </c>
      <c r="AB299">
        <v>7</v>
      </c>
      <c r="AC299">
        <v>12</v>
      </c>
      <c r="AD299" s="14">
        <f t="shared" ca="1" si="21"/>
        <v>11.737462616407633</v>
      </c>
      <c r="AE299">
        <v>3</v>
      </c>
      <c r="AF299">
        <v>0</v>
      </c>
      <c r="AG299">
        <v>0</v>
      </c>
      <c r="AH299">
        <v>0</v>
      </c>
      <c r="AI299">
        <v>0</v>
      </c>
      <c r="AJ299">
        <v>0</v>
      </c>
      <c r="AK299">
        <v>0</v>
      </c>
      <c r="AL299">
        <v>0</v>
      </c>
      <c r="AM299" t="s">
        <v>41</v>
      </c>
    </row>
    <row r="300" spans="1:39" hidden="1" x14ac:dyDescent="0.3">
      <c r="A300">
        <v>7861</v>
      </c>
      <c r="B300">
        <v>1952</v>
      </c>
      <c r="C300" s="14">
        <f>2021-Table1[[#This Row],[Year_Birth]]</f>
        <v>69</v>
      </c>
      <c r="D300" t="s">
        <v>44</v>
      </c>
      <c r="E300" s="14" t="str" cm="1">
        <f t="array" ref="E300">_xlfn.SWITCH(Table1[[#This Row],[Education]],"Graduation","Bachelor’s","Basic","High School","2n Cycle","Master’s","Master","Master’s","PhD","PhD","Other")</f>
        <v>Master’s</v>
      </c>
      <c r="F300" t="s">
        <v>42</v>
      </c>
      <c r="G300" s="14" t="s">
        <v>42</v>
      </c>
      <c r="H300" s="14" t="str" cm="1">
        <f t="array" ref="H300">_xlfn.SWITCH(Table1[[#This Row],[Marital_Status_mod]],"Together","Couple","Married","Couple","Divorced","Single","Single","Single","Widow","Single","Other")</f>
        <v>Couple</v>
      </c>
      <c r="I300" s="4">
        <v>77027</v>
      </c>
      <c r="J300" s="41" t="str">
        <f t="shared" si="18"/>
        <v>$70 - $80K</v>
      </c>
      <c r="K300">
        <v>0</v>
      </c>
      <c r="L300">
        <v>1</v>
      </c>
      <c r="M300">
        <f>Table1[[#This Row],[Teenhome]]+Table1[[#This Row],[Kidhome]]</f>
        <v>1</v>
      </c>
      <c r="N300" s="1">
        <v>41675</v>
      </c>
      <c r="O300" s="16">
        <f>(Table1[[#This Row],[DataSetDate]]-Table1[[#This Row],[Dt_Customer]])/365</f>
        <v>7.0054794520547947</v>
      </c>
      <c r="P300" s="15">
        <v>44232</v>
      </c>
      <c r="Q300">
        <v>23</v>
      </c>
      <c r="R300" s="4">
        <v>820</v>
      </c>
      <c r="S300" s="4">
        <v>57</v>
      </c>
      <c r="T300" s="4">
        <v>242</v>
      </c>
      <c r="U300" s="4">
        <v>45</v>
      </c>
      <c r="V300" s="4">
        <v>0</v>
      </c>
      <c r="W300" s="4">
        <v>11</v>
      </c>
      <c r="X300">
        <v>2</v>
      </c>
      <c r="Y300">
        <v>8</v>
      </c>
      <c r="Z300" t="str">
        <f t="shared" si="19"/>
        <v>High</v>
      </c>
      <c r="AA300" s="14">
        <f t="shared" ca="1" si="20"/>
        <v>7.644862085742016</v>
      </c>
      <c r="AB300">
        <v>3</v>
      </c>
      <c r="AC300">
        <v>6</v>
      </c>
      <c r="AD300" s="14">
        <f t="shared" ca="1" si="21"/>
        <v>6.2633887513003614</v>
      </c>
      <c r="AE300">
        <v>4</v>
      </c>
      <c r="AF300">
        <v>0</v>
      </c>
      <c r="AG300">
        <v>0</v>
      </c>
      <c r="AH300">
        <v>0</v>
      </c>
      <c r="AI300">
        <v>0</v>
      </c>
      <c r="AJ300">
        <v>0</v>
      </c>
      <c r="AK300">
        <v>0</v>
      </c>
      <c r="AL300">
        <v>0</v>
      </c>
      <c r="AM300" t="s">
        <v>41</v>
      </c>
    </row>
    <row r="301" spans="1:39" hidden="1" x14ac:dyDescent="0.3">
      <c r="A301">
        <v>9743</v>
      </c>
      <c r="B301">
        <v>1955</v>
      </c>
      <c r="C301" s="14">
        <f>2021-Table1[[#This Row],[Year_Birth]]</f>
        <v>66</v>
      </c>
      <c r="D301" t="s">
        <v>46</v>
      </c>
      <c r="E301" s="14" t="str" cm="1">
        <f t="array" ref="E301">_xlfn.SWITCH(Table1[[#This Row],[Education]],"Graduation","Bachelor’s","Basic","High School","2n Cycle","Master’s","Master","Master’s","PhD","PhD","Other")</f>
        <v>Bachelor’s</v>
      </c>
      <c r="F301" t="s">
        <v>42</v>
      </c>
      <c r="G301" s="14" t="s">
        <v>42</v>
      </c>
      <c r="H301" s="14" t="str" cm="1">
        <f t="array" ref="H301">_xlfn.SWITCH(Table1[[#This Row],[Marital_Status_mod]],"Together","Couple","Married","Couple","Divorced","Single","Single","Single","Widow","Single","Other")</f>
        <v>Couple</v>
      </c>
      <c r="I301" s="4">
        <v>76998</v>
      </c>
      <c r="J301" s="41" t="str">
        <f t="shared" si="18"/>
        <v>$70 - $80K</v>
      </c>
      <c r="K301">
        <v>0</v>
      </c>
      <c r="L301">
        <v>1</v>
      </c>
      <c r="M301">
        <f>Table1[[#This Row],[Teenhome]]+Table1[[#This Row],[Kidhome]]</f>
        <v>1</v>
      </c>
      <c r="N301" s="1">
        <v>41285</v>
      </c>
      <c r="O301" s="16">
        <f>(Table1[[#This Row],[DataSetDate]]-Table1[[#This Row],[Dt_Customer]])/365</f>
        <v>8.0739726027397261</v>
      </c>
      <c r="P301" s="15">
        <v>44232</v>
      </c>
      <c r="Q301">
        <v>85</v>
      </c>
      <c r="R301" s="4">
        <v>1449</v>
      </c>
      <c r="S301" s="4">
        <v>89</v>
      </c>
      <c r="T301" s="4">
        <v>161</v>
      </c>
      <c r="U301" s="4">
        <v>69</v>
      </c>
      <c r="V301" s="4">
        <v>35</v>
      </c>
      <c r="W301" s="4">
        <v>107</v>
      </c>
      <c r="X301">
        <v>2</v>
      </c>
      <c r="Y301">
        <v>11</v>
      </c>
      <c r="Z301" t="str">
        <f t="shared" si="19"/>
        <v>High</v>
      </c>
      <c r="AA301" s="14">
        <f t="shared" ca="1" si="20"/>
        <v>11.077059718842214</v>
      </c>
      <c r="AB301">
        <v>8</v>
      </c>
      <c r="AC301">
        <v>8</v>
      </c>
      <c r="AD301" s="14">
        <f t="shared" ca="1" si="21"/>
        <v>8.3031174736061768</v>
      </c>
      <c r="AE301">
        <v>6</v>
      </c>
      <c r="AF301">
        <v>0</v>
      </c>
      <c r="AG301">
        <v>0</v>
      </c>
      <c r="AH301">
        <v>0</v>
      </c>
      <c r="AI301">
        <v>0</v>
      </c>
      <c r="AJ301">
        <v>1</v>
      </c>
      <c r="AK301">
        <v>0</v>
      </c>
      <c r="AL301">
        <v>0</v>
      </c>
      <c r="AM301" t="s">
        <v>48</v>
      </c>
    </row>
    <row r="302" spans="1:39" hidden="1" x14ac:dyDescent="0.3">
      <c r="A302">
        <v>6565</v>
      </c>
      <c r="B302">
        <v>1949</v>
      </c>
      <c r="C302" s="14">
        <f>2021-Table1[[#This Row],[Year_Birth]]</f>
        <v>72</v>
      </c>
      <c r="D302" t="s">
        <v>44</v>
      </c>
      <c r="E302" s="14" t="str" cm="1">
        <f t="array" ref="E302">_xlfn.SWITCH(Table1[[#This Row],[Education]],"Graduation","Bachelor’s","Basic","High School","2n Cycle","Master’s","Master","Master’s","PhD","PhD","Other")</f>
        <v>Master’s</v>
      </c>
      <c r="F302" t="s">
        <v>42</v>
      </c>
      <c r="G302" s="14" t="s">
        <v>42</v>
      </c>
      <c r="H302" s="14" t="str" cm="1">
        <f t="array" ref="H302">_xlfn.SWITCH(Table1[[#This Row],[Marital_Status_mod]],"Together","Couple","Married","Couple","Divorced","Single","Single","Single","Widow","Single","Other")</f>
        <v>Couple</v>
      </c>
      <c r="I302" s="4">
        <v>76995</v>
      </c>
      <c r="J302" s="41" t="str">
        <f t="shared" si="18"/>
        <v>$70 - $80K</v>
      </c>
      <c r="K302">
        <v>0</v>
      </c>
      <c r="L302">
        <v>1</v>
      </c>
      <c r="M302">
        <f>Table1[[#This Row],[Teenhome]]+Table1[[#This Row],[Kidhome]]</f>
        <v>1</v>
      </c>
      <c r="N302" s="1">
        <v>41361</v>
      </c>
      <c r="O302" s="16">
        <f>(Table1[[#This Row],[DataSetDate]]-Table1[[#This Row],[Dt_Customer]])/365</f>
        <v>7.8657534246575347</v>
      </c>
      <c r="P302" s="15">
        <v>44232</v>
      </c>
      <c r="Q302">
        <v>91</v>
      </c>
      <c r="R302" s="4">
        <v>1012</v>
      </c>
      <c r="S302" s="4">
        <v>80</v>
      </c>
      <c r="T302" s="4">
        <v>498</v>
      </c>
      <c r="U302" s="4">
        <v>0</v>
      </c>
      <c r="V302" s="4">
        <v>16</v>
      </c>
      <c r="W302" s="4">
        <v>176</v>
      </c>
      <c r="X302">
        <v>2</v>
      </c>
      <c r="Y302">
        <v>11</v>
      </c>
      <c r="Z302" t="str">
        <f t="shared" si="19"/>
        <v>High</v>
      </c>
      <c r="AA302" s="14">
        <f t="shared" ca="1" si="20"/>
        <v>11.212623964754281</v>
      </c>
      <c r="AB302">
        <v>4</v>
      </c>
      <c r="AC302">
        <v>9</v>
      </c>
      <c r="AD302" s="14">
        <f t="shared" ca="1" si="21"/>
        <v>9.0432979366483028</v>
      </c>
      <c r="AE302">
        <v>5</v>
      </c>
      <c r="AF302">
        <v>1</v>
      </c>
      <c r="AG302">
        <v>0</v>
      </c>
      <c r="AH302">
        <v>0</v>
      </c>
      <c r="AI302">
        <v>0</v>
      </c>
      <c r="AJ302">
        <v>0</v>
      </c>
      <c r="AK302">
        <v>0</v>
      </c>
      <c r="AL302">
        <v>0</v>
      </c>
      <c r="AM302" t="s">
        <v>43</v>
      </c>
    </row>
    <row r="303" spans="1:39" hidden="1" x14ac:dyDescent="0.3">
      <c r="A303">
        <v>6931</v>
      </c>
      <c r="B303">
        <v>1967</v>
      </c>
      <c r="C303" s="14">
        <f>2021-Table1[[#This Row],[Year_Birth]]</f>
        <v>54</v>
      </c>
      <c r="D303" t="s">
        <v>46</v>
      </c>
      <c r="E303" s="14" t="str" cm="1">
        <f t="array" ref="E303">_xlfn.SWITCH(Table1[[#This Row],[Education]],"Graduation","Bachelor’s","Basic","High School","2n Cycle","Master’s","Master","Master’s","PhD","PhD","Other")</f>
        <v>Bachelor’s</v>
      </c>
      <c r="F303" t="s">
        <v>49</v>
      </c>
      <c r="G303" s="14" t="s">
        <v>49</v>
      </c>
      <c r="H303" s="14" t="str" cm="1">
        <f t="array" ref="H303">_xlfn.SWITCH(Table1[[#This Row],[Marital_Status_mod]],"Together","Couple","Married","Couple","Divorced","Single","Single","Single","Widow","Single","Other")</f>
        <v>Single</v>
      </c>
      <c r="I303" s="4">
        <v>76982</v>
      </c>
      <c r="J303" s="41" t="str">
        <f t="shared" si="18"/>
        <v>$70 - $80K</v>
      </c>
      <c r="K303">
        <v>0</v>
      </c>
      <c r="L303">
        <v>0</v>
      </c>
      <c r="M303">
        <f>Table1[[#This Row],[Teenhome]]+Table1[[#This Row],[Kidhome]]</f>
        <v>0</v>
      </c>
      <c r="N303" s="1">
        <v>41685</v>
      </c>
      <c r="O303" s="16">
        <f>(Table1[[#This Row],[DataSetDate]]-Table1[[#This Row],[Dt_Customer]])/365</f>
        <v>6.978082191780822</v>
      </c>
      <c r="P303" s="15">
        <v>44232</v>
      </c>
      <c r="Q303">
        <v>19</v>
      </c>
      <c r="R303" s="4">
        <v>464</v>
      </c>
      <c r="S303" s="4">
        <v>151</v>
      </c>
      <c r="T303" s="4">
        <v>292</v>
      </c>
      <c r="U303" s="4">
        <v>65</v>
      </c>
      <c r="V303" s="4">
        <v>60</v>
      </c>
      <c r="W303" s="4">
        <v>30</v>
      </c>
      <c r="X303">
        <v>1</v>
      </c>
      <c r="Y303">
        <v>8</v>
      </c>
      <c r="Z303" t="str">
        <f t="shared" si="19"/>
        <v>High</v>
      </c>
      <c r="AA303" s="14">
        <f t="shared" ca="1" si="20"/>
        <v>8.2750367784981087</v>
      </c>
      <c r="AB303">
        <v>3</v>
      </c>
      <c r="AC303">
        <v>4</v>
      </c>
      <c r="AD303" s="14">
        <f t="shared" ca="1" si="21"/>
        <v>4.395887934803361</v>
      </c>
      <c r="AE303">
        <v>4</v>
      </c>
      <c r="AF303">
        <v>0</v>
      </c>
      <c r="AG303">
        <v>0</v>
      </c>
      <c r="AH303">
        <v>0</v>
      </c>
      <c r="AI303">
        <v>0</v>
      </c>
      <c r="AJ303">
        <v>1</v>
      </c>
      <c r="AK303">
        <v>1</v>
      </c>
      <c r="AL303">
        <v>0</v>
      </c>
      <c r="AM303" t="s">
        <v>41</v>
      </c>
    </row>
    <row r="304" spans="1:39" hidden="1" x14ac:dyDescent="0.3">
      <c r="A304">
        <v>6428</v>
      </c>
      <c r="B304">
        <v>1950</v>
      </c>
      <c r="C304" s="14">
        <f>2021-Table1[[#This Row],[Year_Birth]]</f>
        <v>71</v>
      </c>
      <c r="D304" t="s">
        <v>39</v>
      </c>
      <c r="E304" s="14" t="str" cm="1">
        <f t="array" ref="E304">_xlfn.SWITCH(Table1[[#This Row],[Education]],"Graduation","Bachelor’s","Basic","High School","2n Cycle","Master’s","Master","Master’s","PhD","PhD","Other")</f>
        <v>PhD</v>
      </c>
      <c r="F304" t="s">
        <v>54</v>
      </c>
      <c r="G304" s="14" t="s">
        <v>54</v>
      </c>
      <c r="H304" s="14" t="str" cm="1">
        <f t="array" ref="H304">_xlfn.SWITCH(Table1[[#This Row],[Marital_Status_mod]],"Together","Couple","Married","Couple","Divorced","Single","Single","Single","Widow","Single","Other")</f>
        <v>Single</v>
      </c>
      <c r="I304" s="4">
        <v>76842</v>
      </c>
      <c r="J304" s="41" t="str">
        <f t="shared" si="18"/>
        <v>$70 - $80K</v>
      </c>
      <c r="K304">
        <v>0</v>
      </c>
      <c r="L304">
        <v>0</v>
      </c>
      <c r="M304">
        <f>Table1[[#This Row],[Teenhome]]+Table1[[#This Row],[Kidhome]]</f>
        <v>0</v>
      </c>
      <c r="N304" s="1">
        <v>41762</v>
      </c>
      <c r="O304" s="16">
        <f>(Table1[[#This Row],[DataSetDate]]-Table1[[#This Row],[Dt_Customer]])/365</f>
        <v>6.7671232876712333</v>
      </c>
      <c r="P304" s="15">
        <v>44232</v>
      </c>
      <c r="Q304">
        <v>37</v>
      </c>
      <c r="R304" s="4">
        <v>605</v>
      </c>
      <c r="S304" s="4">
        <v>10</v>
      </c>
      <c r="T304" s="4">
        <v>345</v>
      </c>
      <c r="U304" s="4">
        <v>84</v>
      </c>
      <c r="V304" s="4">
        <v>54</v>
      </c>
      <c r="W304" s="4">
        <v>32</v>
      </c>
      <c r="X304">
        <v>1</v>
      </c>
      <c r="Y304">
        <v>1</v>
      </c>
      <c r="Z304" t="str">
        <f t="shared" si="19"/>
        <v>Low</v>
      </c>
      <c r="AA304" s="14">
        <f t="shared" ca="1" si="20"/>
        <v>0.82368333404741123</v>
      </c>
      <c r="AB304">
        <v>8</v>
      </c>
      <c r="AC304">
        <v>7</v>
      </c>
      <c r="AD304" s="14">
        <f t="shared" ca="1" si="21"/>
        <v>7.2701913701739311</v>
      </c>
      <c r="AE304">
        <v>0</v>
      </c>
      <c r="AF304">
        <v>0</v>
      </c>
      <c r="AG304">
        <v>0</v>
      </c>
      <c r="AH304">
        <v>0</v>
      </c>
      <c r="AI304">
        <v>0</v>
      </c>
      <c r="AJ304">
        <v>0</v>
      </c>
      <c r="AK304">
        <v>0</v>
      </c>
      <c r="AL304">
        <v>0</v>
      </c>
      <c r="AM304" t="s">
        <v>41</v>
      </c>
    </row>
    <row r="305" spans="1:39" hidden="1" x14ac:dyDescent="0.3">
      <c r="A305">
        <v>7725</v>
      </c>
      <c r="B305">
        <v>1965</v>
      </c>
      <c r="C305" s="14">
        <f>2021-Table1[[#This Row],[Year_Birth]]</f>
        <v>56</v>
      </c>
      <c r="D305" t="s">
        <v>51</v>
      </c>
      <c r="E305" s="14" t="str" cm="1">
        <f t="array" ref="E305">_xlfn.SWITCH(Table1[[#This Row],[Education]],"Graduation","Bachelor’s","Basic","High School","2n Cycle","Master’s","Master","Master’s","PhD","PhD","Other")</f>
        <v>Master’s</v>
      </c>
      <c r="F305" t="s">
        <v>42</v>
      </c>
      <c r="G305" s="14" t="s">
        <v>42</v>
      </c>
      <c r="H305" s="14" t="str" cm="1">
        <f t="array" ref="H305">_xlfn.SWITCH(Table1[[#This Row],[Marital_Status_mod]],"Together","Couple","Married","Couple","Divorced","Single","Single","Single","Widow","Single","Other")</f>
        <v>Couple</v>
      </c>
      <c r="I305" s="4">
        <v>76800</v>
      </c>
      <c r="J305" s="41" t="str">
        <f t="shared" si="18"/>
        <v>$70 - $80K</v>
      </c>
      <c r="K305">
        <v>0</v>
      </c>
      <c r="L305">
        <v>0</v>
      </c>
      <c r="M305">
        <f>Table1[[#This Row],[Teenhome]]+Table1[[#This Row],[Kidhome]]</f>
        <v>0</v>
      </c>
      <c r="N305" s="1">
        <v>41706</v>
      </c>
      <c r="O305" s="16">
        <f>(Table1[[#This Row],[DataSetDate]]-Table1[[#This Row],[Dt_Customer]])/365</f>
        <v>6.9205479452054792</v>
      </c>
      <c r="P305" s="15">
        <v>44232</v>
      </c>
      <c r="Q305">
        <v>33</v>
      </c>
      <c r="R305" s="4">
        <v>173</v>
      </c>
      <c r="S305" s="4">
        <v>26</v>
      </c>
      <c r="T305" s="4">
        <v>255</v>
      </c>
      <c r="U305" s="4">
        <v>35</v>
      </c>
      <c r="V305" s="4">
        <v>71</v>
      </c>
      <c r="W305" s="4">
        <v>81</v>
      </c>
      <c r="X305">
        <v>1</v>
      </c>
      <c r="Y305">
        <v>4</v>
      </c>
      <c r="Z305" t="str">
        <f t="shared" si="19"/>
        <v>Medium</v>
      </c>
      <c r="AA305" s="14">
        <f t="shared" ca="1" si="20"/>
        <v>3.6909019810469181</v>
      </c>
      <c r="AB305">
        <v>4</v>
      </c>
      <c r="AC305">
        <v>7</v>
      </c>
      <c r="AD305" s="14">
        <f t="shared" ca="1" si="21"/>
        <v>7.332101085431078</v>
      </c>
      <c r="AE305">
        <v>1</v>
      </c>
      <c r="AF305">
        <v>0</v>
      </c>
      <c r="AG305">
        <v>0</v>
      </c>
      <c r="AH305">
        <v>0</v>
      </c>
      <c r="AI305">
        <v>0</v>
      </c>
      <c r="AJ305">
        <v>0</v>
      </c>
      <c r="AK305">
        <v>0</v>
      </c>
      <c r="AL305">
        <v>0</v>
      </c>
      <c r="AM305" t="s">
        <v>45</v>
      </c>
    </row>
    <row r="306" spans="1:39" hidden="1" x14ac:dyDescent="0.3">
      <c r="A306">
        <v>375</v>
      </c>
      <c r="B306">
        <v>1954</v>
      </c>
      <c r="C306" s="14">
        <f>2021-Table1[[#This Row],[Year_Birth]]</f>
        <v>67</v>
      </c>
      <c r="D306" t="s">
        <v>46</v>
      </c>
      <c r="E306" s="14" t="str" cm="1">
        <f t="array" ref="E306">_xlfn.SWITCH(Table1[[#This Row],[Education]],"Graduation","Bachelor’s","Basic","High School","2n Cycle","Master’s","Master","Master’s","PhD","PhD","Other")</f>
        <v>Bachelor’s</v>
      </c>
      <c r="F306" t="s">
        <v>49</v>
      </c>
      <c r="G306" s="14" t="s">
        <v>49</v>
      </c>
      <c r="H306" s="14" t="str" cm="1">
        <f t="array" ref="H306">_xlfn.SWITCH(Table1[[#This Row],[Marital_Status_mod]],"Together","Couple","Married","Couple","Divorced","Single","Single","Single","Widow","Single","Other")</f>
        <v>Single</v>
      </c>
      <c r="I306" s="4">
        <v>76773</v>
      </c>
      <c r="J306" s="41" t="str">
        <f t="shared" si="18"/>
        <v>$70 - $80K</v>
      </c>
      <c r="K306">
        <v>0</v>
      </c>
      <c r="L306">
        <v>0</v>
      </c>
      <c r="M306">
        <f>Table1[[#This Row],[Teenhome]]+Table1[[#This Row],[Kidhome]]</f>
        <v>0</v>
      </c>
      <c r="N306" s="1">
        <v>41330</v>
      </c>
      <c r="O306" s="16">
        <f>(Table1[[#This Row],[DataSetDate]]-Table1[[#This Row],[Dt_Customer]])/365</f>
        <v>7.9506849315068493</v>
      </c>
      <c r="P306" s="15">
        <v>44232</v>
      </c>
      <c r="Q306">
        <v>79</v>
      </c>
      <c r="R306" s="4">
        <v>516</v>
      </c>
      <c r="S306" s="4">
        <v>56</v>
      </c>
      <c r="T306" s="4">
        <v>449</v>
      </c>
      <c r="U306" s="4">
        <v>86</v>
      </c>
      <c r="V306" s="4">
        <v>33</v>
      </c>
      <c r="W306" s="4">
        <v>16</v>
      </c>
      <c r="X306">
        <v>1</v>
      </c>
      <c r="Y306">
        <v>2</v>
      </c>
      <c r="Z306" t="str">
        <f t="shared" si="19"/>
        <v>Low</v>
      </c>
      <c r="AA306" s="14">
        <f t="shared" ca="1" si="20"/>
        <v>2.3583259495626607</v>
      </c>
      <c r="AB306">
        <v>2</v>
      </c>
      <c r="AC306">
        <v>11</v>
      </c>
      <c r="AD306" s="14">
        <f t="shared" ca="1" si="21"/>
        <v>11.231634943610397</v>
      </c>
      <c r="AE306">
        <v>1</v>
      </c>
      <c r="AF306">
        <v>0</v>
      </c>
      <c r="AG306">
        <v>0</v>
      </c>
      <c r="AH306">
        <v>0</v>
      </c>
      <c r="AI306">
        <v>0</v>
      </c>
      <c r="AJ306">
        <v>0</v>
      </c>
      <c r="AK306">
        <v>0</v>
      </c>
      <c r="AL306">
        <v>0</v>
      </c>
      <c r="AM306" t="s">
        <v>41</v>
      </c>
    </row>
    <row r="307" spans="1:39" hidden="1" x14ac:dyDescent="0.3">
      <c r="A307">
        <v>2147</v>
      </c>
      <c r="B307">
        <v>1969</v>
      </c>
      <c r="C307" s="14">
        <f>2021-Table1[[#This Row],[Year_Birth]]</f>
        <v>52</v>
      </c>
      <c r="D307" t="s">
        <v>46</v>
      </c>
      <c r="E307" s="14" t="str" cm="1">
        <f t="array" ref="E307">_xlfn.SWITCH(Table1[[#This Row],[Education]],"Graduation","Bachelor’s","Basic","High School","2n Cycle","Master’s","Master","Master’s","PhD","PhD","Other")</f>
        <v>Bachelor’s</v>
      </c>
      <c r="F307" t="s">
        <v>40</v>
      </c>
      <c r="G307" s="14" t="s">
        <v>40</v>
      </c>
      <c r="H307" s="14" t="str" cm="1">
        <f t="array" ref="H307">_xlfn.SWITCH(Table1[[#This Row],[Marital_Status_mod]],"Together","Couple","Married","Couple","Divorced","Single","Single","Single","Widow","Single","Other")</f>
        <v>Couple</v>
      </c>
      <c r="I307" s="4">
        <v>76653</v>
      </c>
      <c r="J307" s="41" t="str">
        <f t="shared" si="18"/>
        <v>$70 - $80K</v>
      </c>
      <c r="K307">
        <v>0</v>
      </c>
      <c r="L307">
        <v>0</v>
      </c>
      <c r="M307">
        <f>Table1[[#This Row],[Teenhome]]+Table1[[#This Row],[Kidhome]]</f>
        <v>0</v>
      </c>
      <c r="N307" s="1">
        <v>41502</v>
      </c>
      <c r="O307" s="16">
        <f>(Table1[[#This Row],[DataSetDate]]-Table1[[#This Row],[Dt_Customer]])/365</f>
        <v>7.4794520547945202</v>
      </c>
      <c r="P307" s="15">
        <v>44232</v>
      </c>
      <c r="Q307">
        <v>91</v>
      </c>
      <c r="R307" s="4">
        <v>736</v>
      </c>
      <c r="S307" s="4">
        <v>63</v>
      </c>
      <c r="T307" s="4">
        <v>946</v>
      </c>
      <c r="U307" s="4">
        <v>219</v>
      </c>
      <c r="V307" s="4">
        <v>189</v>
      </c>
      <c r="W307" s="4">
        <v>126</v>
      </c>
      <c r="X307">
        <v>1</v>
      </c>
      <c r="Y307">
        <v>4</v>
      </c>
      <c r="Z307" t="str">
        <f t="shared" si="19"/>
        <v>Medium</v>
      </c>
      <c r="AA307" s="14">
        <f t="shared" ca="1" si="20"/>
        <v>4.0028252589798505</v>
      </c>
      <c r="AB307">
        <v>7</v>
      </c>
      <c r="AC307">
        <v>11</v>
      </c>
      <c r="AD307" s="14">
        <f t="shared" ca="1" si="21"/>
        <v>10.862987111784538</v>
      </c>
      <c r="AE307">
        <v>2</v>
      </c>
      <c r="AF307">
        <v>1</v>
      </c>
      <c r="AG307">
        <v>0</v>
      </c>
      <c r="AH307">
        <v>0</v>
      </c>
      <c r="AI307">
        <v>0</v>
      </c>
      <c r="AJ307">
        <v>1</v>
      </c>
      <c r="AK307">
        <v>0</v>
      </c>
      <c r="AL307">
        <v>0</v>
      </c>
      <c r="AM307" t="s">
        <v>41</v>
      </c>
    </row>
    <row r="308" spans="1:39" hidden="1" x14ac:dyDescent="0.3">
      <c r="A308">
        <v>10925</v>
      </c>
      <c r="B308">
        <v>1983</v>
      </c>
      <c r="C308" s="14">
        <f>2021-Table1[[#This Row],[Year_Birth]]</f>
        <v>38</v>
      </c>
      <c r="D308" t="s">
        <v>46</v>
      </c>
      <c r="E308" s="14" t="str" cm="1">
        <f t="array" ref="E308">_xlfn.SWITCH(Table1[[#This Row],[Education]],"Graduation","Bachelor’s","Basic","High School","2n Cycle","Master’s","Master","Master’s","PhD","PhD","Other")</f>
        <v>Bachelor’s</v>
      </c>
      <c r="F308" t="s">
        <v>42</v>
      </c>
      <c r="G308" s="14" t="s">
        <v>42</v>
      </c>
      <c r="H308" s="14" t="str" cm="1">
        <f t="array" ref="H308">_xlfn.SWITCH(Table1[[#This Row],[Marital_Status_mod]],"Together","Couple","Married","Couple","Divorced","Single","Single","Single","Widow","Single","Other")</f>
        <v>Couple</v>
      </c>
      <c r="I308" s="4">
        <v>76630</v>
      </c>
      <c r="J308" s="41" t="str">
        <f t="shared" si="18"/>
        <v>$70 - $80K</v>
      </c>
      <c r="K308">
        <v>0</v>
      </c>
      <c r="L308">
        <v>0</v>
      </c>
      <c r="M308">
        <f>Table1[[#This Row],[Teenhome]]+Table1[[#This Row],[Kidhome]]</f>
        <v>0</v>
      </c>
      <c r="N308" s="1">
        <v>41653</v>
      </c>
      <c r="O308" s="16">
        <f>(Table1[[#This Row],[DataSetDate]]-Table1[[#This Row],[Dt_Customer]])/365</f>
        <v>7.065753424657534</v>
      </c>
      <c r="P308" s="15">
        <v>44232</v>
      </c>
      <c r="Q308">
        <v>93</v>
      </c>
      <c r="R308" s="4">
        <v>255</v>
      </c>
      <c r="S308" s="4">
        <v>31</v>
      </c>
      <c r="T308" s="4">
        <v>446</v>
      </c>
      <c r="U308" s="4">
        <v>40</v>
      </c>
      <c r="V308" s="4">
        <v>56</v>
      </c>
      <c r="W308" s="4">
        <v>175</v>
      </c>
      <c r="X308">
        <v>1</v>
      </c>
      <c r="Y308">
        <v>3</v>
      </c>
      <c r="Z308" t="str">
        <f t="shared" si="19"/>
        <v>Medium</v>
      </c>
      <c r="AA308" s="14">
        <f t="shared" ca="1" si="20"/>
        <v>2.7174936222505193</v>
      </c>
      <c r="AB308">
        <v>10</v>
      </c>
      <c r="AC308">
        <v>11</v>
      </c>
      <c r="AD308" s="14">
        <f t="shared" ca="1" si="21"/>
        <v>11.205739433644428</v>
      </c>
      <c r="AE308">
        <v>1</v>
      </c>
      <c r="AF308">
        <v>0</v>
      </c>
      <c r="AG308">
        <v>0</v>
      </c>
      <c r="AH308">
        <v>0</v>
      </c>
      <c r="AI308">
        <v>0</v>
      </c>
      <c r="AJ308">
        <v>0</v>
      </c>
      <c r="AK308">
        <v>0</v>
      </c>
      <c r="AL308">
        <v>0</v>
      </c>
      <c r="AM308" t="s">
        <v>47</v>
      </c>
    </row>
    <row r="309" spans="1:39" hidden="1" x14ac:dyDescent="0.3">
      <c r="A309">
        <v>4138</v>
      </c>
      <c r="B309">
        <v>1962</v>
      </c>
      <c r="C309" s="14">
        <f>2021-Table1[[#This Row],[Year_Birth]]</f>
        <v>59</v>
      </c>
      <c r="D309" t="s">
        <v>46</v>
      </c>
      <c r="E309" s="14" t="str" cm="1">
        <f t="array" ref="E309">_xlfn.SWITCH(Table1[[#This Row],[Education]],"Graduation","Bachelor’s","Basic","High School","2n Cycle","Master’s","Master","Master’s","PhD","PhD","Other")</f>
        <v>Bachelor’s</v>
      </c>
      <c r="F309" t="s">
        <v>50</v>
      </c>
      <c r="G309" s="14" t="s">
        <v>50</v>
      </c>
      <c r="H309" s="14" t="str" cm="1">
        <f t="array" ref="H309">_xlfn.SWITCH(Table1[[#This Row],[Marital_Status_mod]],"Together","Couple","Married","Couple","Divorced","Single","Single","Single","Widow","Single","Other")</f>
        <v>Single</v>
      </c>
      <c r="I309" s="4">
        <v>76624</v>
      </c>
      <c r="J309" s="41" t="str">
        <f t="shared" si="18"/>
        <v>$70 - $80K</v>
      </c>
      <c r="K309">
        <v>0</v>
      </c>
      <c r="L309">
        <v>1</v>
      </c>
      <c r="M309">
        <f>Table1[[#This Row],[Teenhome]]+Table1[[#This Row],[Kidhome]]</f>
        <v>1</v>
      </c>
      <c r="N309" s="1">
        <v>41783</v>
      </c>
      <c r="O309" s="16">
        <f>(Table1[[#This Row],[DataSetDate]]-Table1[[#This Row],[Dt_Customer]])/365</f>
        <v>6.7095890410958905</v>
      </c>
      <c r="P309" s="15">
        <v>44232</v>
      </c>
      <c r="Q309">
        <v>68</v>
      </c>
      <c r="R309" s="4">
        <v>411</v>
      </c>
      <c r="S309" s="4">
        <v>106</v>
      </c>
      <c r="T309" s="4">
        <v>147</v>
      </c>
      <c r="U309" s="4">
        <v>54</v>
      </c>
      <c r="V309" s="4">
        <v>115</v>
      </c>
      <c r="W309" s="4">
        <v>66</v>
      </c>
      <c r="X309">
        <v>1</v>
      </c>
      <c r="Y309">
        <v>5</v>
      </c>
      <c r="Z309" t="str">
        <f t="shared" si="19"/>
        <v>Medium</v>
      </c>
      <c r="AA309" s="14">
        <f t="shared" ca="1" si="20"/>
        <v>5.3536602591333668</v>
      </c>
      <c r="AB309">
        <v>10</v>
      </c>
      <c r="AC309">
        <v>7</v>
      </c>
      <c r="AD309" s="14">
        <f t="shared" ca="1" si="21"/>
        <v>6.7167109806085206</v>
      </c>
      <c r="AE309">
        <v>1</v>
      </c>
      <c r="AF309">
        <v>0</v>
      </c>
      <c r="AG309">
        <v>0</v>
      </c>
      <c r="AH309">
        <v>1</v>
      </c>
      <c r="AI309">
        <v>0</v>
      </c>
      <c r="AJ309">
        <v>0</v>
      </c>
      <c r="AK309">
        <v>0</v>
      </c>
      <c r="AL309">
        <v>0</v>
      </c>
      <c r="AM309" t="s">
        <v>41</v>
      </c>
    </row>
    <row r="310" spans="1:39" hidden="1" x14ac:dyDescent="0.3">
      <c r="A310">
        <v>10479</v>
      </c>
      <c r="B310">
        <v>1975</v>
      </c>
      <c r="C310" s="14">
        <f>2021-Table1[[#This Row],[Year_Birth]]</f>
        <v>46</v>
      </c>
      <c r="D310" t="s">
        <v>39</v>
      </c>
      <c r="E310" s="14" t="str" cm="1">
        <f t="array" ref="E310">_xlfn.SWITCH(Table1[[#This Row],[Education]],"Graduation","Bachelor’s","Basic","High School","2n Cycle","Master’s","Master","Master’s","PhD","PhD","Other")</f>
        <v>PhD</v>
      </c>
      <c r="F310" t="s">
        <v>42</v>
      </c>
      <c r="G310" s="14" t="s">
        <v>42</v>
      </c>
      <c r="H310" s="14" t="str" cm="1">
        <f t="array" ref="H310">_xlfn.SWITCH(Table1[[#This Row],[Marital_Status_mod]],"Together","Couple","Married","Couple","Divorced","Single","Single","Single","Widow","Single","Other")</f>
        <v>Couple</v>
      </c>
      <c r="I310" s="4">
        <v>76618</v>
      </c>
      <c r="J310" s="41" t="str">
        <f t="shared" si="18"/>
        <v>$70 - $80K</v>
      </c>
      <c r="K310">
        <v>0</v>
      </c>
      <c r="L310">
        <v>0</v>
      </c>
      <c r="M310">
        <f>Table1[[#This Row],[Teenhome]]+Table1[[#This Row],[Kidhome]]</f>
        <v>0</v>
      </c>
      <c r="N310" s="1">
        <v>41250</v>
      </c>
      <c r="O310" s="16">
        <f>(Table1[[#This Row],[DataSetDate]]-Table1[[#This Row],[Dt_Customer]])/365</f>
        <v>8.169863013698631</v>
      </c>
      <c r="P310" s="15">
        <v>44232</v>
      </c>
      <c r="Q310">
        <v>64</v>
      </c>
      <c r="R310" s="4">
        <v>749</v>
      </c>
      <c r="S310" s="4">
        <v>40</v>
      </c>
      <c r="T310" s="4">
        <v>294</v>
      </c>
      <c r="U310" s="4">
        <v>121</v>
      </c>
      <c r="V310" s="4">
        <v>160</v>
      </c>
      <c r="W310" s="4">
        <v>147</v>
      </c>
      <c r="X310">
        <v>1</v>
      </c>
      <c r="Y310">
        <v>3</v>
      </c>
      <c r="Z310" t="str">
        <f t="shared" si="19"/>
        <v>Medium</v>
      </c>
      <c r="AA310" s="14">
        <f t="shared" ca="1" si="20"/>
        <v>2.6512728577268945</v>
      </c>
      <c r="AB310">
        <v>2</v>
      </c>
      <c r="AC310">
        <v>5</v>
      </c>
      <c r="AD310" s="14">
        <f t="shared" ca="1" si="21"/>
        <v>5.0504016324137613</v>
      </c>
      <c r="AE310">
        <v>1</v>
      </c>
      <c r="AF310">
        <v>0</v>
      </c>
      <c r="AG310">
        <v>0</v>
      </c>
      <c r="AH310">
        <v>0</v>
      </c>
      <c r="AI310">
        <v>0</v>
      </c>
      <c r="AJ310">
        <v>0</v>
      </c>
      <c r="AK310">
        <v>0</v>
      </c>
      <c r="AL310">
        <v>0</v>
      </c>
      <c r="AM310" t="s">
        <v>53</v>
      </c>
    </row>
    <row r="311" spans="1:39" hidden="1" x14ac:dyDescent="0.3">
      <c r="A311">
        <v>10590</v>
      </c>
      <c r="B311">
        <v>1956</v>
      </c>
      <c r="C311" s="14">
        <f>2021-Table1[[#This Row],[Year_Birth]]</f>
        <v>65</v>
      </c>
      <c r="D311" t="s">
        <v>39</v>
      </c>
      <c r="E311" s="14" t="str" cm="1">
        <f t="array" ref="E311">_xlfn.SWITCH(Table1[[#This Row],[Education]],"Graduation","Bachelor’s","Basic","High School","2n Cycle","Master’s","Master","Master’s","PhD","PhD","Other")</f>
        <v>PhD</v>
      </c>
      <c r="F311" t="s">
        <v>40</v>
      </c>
      <c r="G311" s="14" t="s">
        <v>40</v>
      </c>
      <c r="H311" s="14" t="str" cm="1">
        <f t="array" ref="H311">_xlfn.SWITCH(Table1[[#This Row],[Marital_Status_mod]],"Together","Couple","Married","Couple","Divorced","Single","Single","Single","Widow","Single","Other")</f>
        <v>Couple</v>
      </c>
      <c r="I311" s="4">
        <v>76542</v>
      </c>
      <c r="J311" s="41" t="str">
        <f t="shared" si="18"/>
        <v>$70 - $80K</v>
      </c>
      <c r="K311">
        <v>0</v>
      </c>
      <c r="L311">
        <v>0</v>
      </c>
      <c r="M311">
        <f>Table1[[#This Row],[Teenhome]]+Table1[[#This Row],[Kidhome]]</f>
        <v>0</v>
      </c>
      <c r="N311" s="1">
        <v>41363</v>
      </c>
      <c r="O311" s="16">
        <f>(Table1[[#This Row],[DataSetDate]]-Table1[[#This Row],[Dt_Customer]])/365</f>
        <v>7.86027397260274</v>
      </c>
      <c r="P311" s="15">
        <v>44232</v>
      </c>
      <c r="Q311">
        <v>91</v>
      </c>
      <c r="R311" s="4">
        <v>794</v>
      </c>
      <c r="S311" s="4">
        <v>73</v>
      </c>
      <c r="T311" s="4">
        <v>573</v>
      </c>
      <c r="U311" s="4">
        <v>0</v>
      </c>
      <c r="V311" s="4">
        <v>29</v>
      </c>
      <c r="W311" s="4">
        <v>14</v>
      </c>
      <c r="X311">
        <v>1</v>
      </c>
      <c r="Y311">
        <v>4</v>
      </c>
      <c r="Z311" t="str">
        <f t="shared" si="19"/>
        <v>Medium</v>
      </c>
      <c r="AA311" s="14">
        <f t="shared" ca="1" si="20"/>
        <v>4.3722023799851595</v>
      </c>
      <c r="AB311">
        <v>8</v>
      </c>
      <c r="AC311">
        <v>10</v>
      </c>
      <c r="AD311" s="14">
        <f t="shared" ca="1" si="21"/>
        <v>9.9319120394849278</v>
      </c>
      <c r="AE311">
        <v>2</v>
      </c>
      <c r="AF311">
        <v>0</v>
      </c>
      <c r="AG311">
        <v>0</v>
      </c>
      <c r="AH311">
        <v>0</v>
      </c>
      <c r="AI311">
        <v>0</v>
      </c>
      <c r="AJ311">
        <v>0</v>
      </c>
      <c r="AK311">
        <v>0</v>
      </c>
      <c r="AL311">
        <v>0</v>
      </c>
      <c r="AM311" t="s">
        <v>41</v>
      </c>
    </row>
    <row r="312" spans="1:39" hidden="1" x14ac:dyDescent="0.3">
      <c r="A312">
        <v>10858</v>
      </c>
      <c r="B312">
        <v>1975</v>
      </c>
      <c r="C312" s="14">
        <f>2021-Table1[[#This Row],[Year_Birth]]</f>
        <v>46</v>
      </c>
      <c r="D312" t="s">
        <v>46</v>
      </c>
      <c r="E312" s="14" t="str" cm="1">
        <f t="array" ref="E312">_xlfn.SWITCH(Table1[[#This Row],[Education]],"Graduation","Bachelor’s","Basic","High School","2n Cycle","Master’s","Master","Master’s","PhD","PhD","Other")</f>
        <v>Bachelor’s</v>
      </c>
      <c r="F312" t="s">
        <v>40</v>
      </c>
      <c r="G312" s="14" t="s">
        <v>40</v>
      </c>
      <c r="H312" s="14" t="str" cm="1">
        <f t="array" ref="H312">_xlfn.SWITCH(Table1[[#This Row],[Marital_Status_mod]],"Together","Couple","Married","Couple","Divorced","Single","Single","Single","Widow","Single","Other")</f>
        <v>Couple</v>
      </c>
      <c r="I312" s="4">
        <v>76532</v>
      </c>
      <c r="J312" s="41" t="str">
        <f t="shared" si="18"/>
        <v>$70 - $80K</v>
      </c>
      <c r="K312">
        <v>1</v>
      </c>
      <c r="L312">
        <v>1</v>
      </c>
      <c r="M312">
        <f>Table1[[#This Row],[Teenhome]]+Table1[[#This Row],[Kidhome]]</f>
        <v>2</v>
      </c>
      <c r="N312" s="1">
        <v>41526</v>
      </c>
      <c r="O312" s="16">
        <f>(Table1[[#This Row],[DataSetDate]]-Table1[[#This Row],[Dt_Customer]])/365</f>
        <v>7.4136986301369863</v>
      </c>
      <c r="P312" s="15">
        <v>44232</v>
      </c>
      <c r="Q312">
        <v>38</v>
      </c>
      <c r="R312" s="4">
        <v>355</v>
      </c>
      <c r="S312" s="4">
        <v>30</v>
      </c>
      <c r="T312" s="4">
        <v>177</v>
      </c>
      <c r="U312" s="4">
        <v>90</v>
      </c>
      <c r="V312" s="4">
        <v>138</v>
      </c>
      <c r="W312" s="4">
        <v>30</v>
      </c>
      <c r="X312">
        <v>4</v>
      </c>
      <c r="Y312">
        <v>9</v>
      </c>
      <c r="Z312" t="str">
        <f t="shared" si="19"/>
        <v>High</v>
      </c>
      <c r="AA312" s="14">
        <f t="shared" ca="1" si="20"/>
        <v>8.7080605725213651</v>
      </c>
      <c r="AB312">
        <v>5</v>
      </c>
      <c r="AC312">
        <v>7</v>
      </c>
      <c r="AD312" s="14">
        <f t="shared" ca="1" si="21"/>
        <v>7.3612440877135139</v>
      </c>
      <c r="AE312">
        <v>5</v>
      </c>
      <c r="AF312">
        <v>0</v>
      </c>
      <c r="AG312">
        <v>0</v>
      </c>
      <c r="AH312">
        <v>0</v>
      </c>
      <c r="AI312">
        <v>0</v>
      </c>
      <c r="AJ312">
        <v>0</v>
      </c>
      <c r="AK312">
        <v>0</v>
      </c>
      <c r="AL312">
        <v>0</v>
      </c>
      <c r="AM312" t="s">
        <v>41</v>
      </c>
    </row>
    <row r="313" spans="1:39" hidden="1" x14ac:dyDescent="0.3">
      <c r="A313">
        <v>3507</v>
      </c>
      <c r="B313">
        <v>1970</v>
      </c>
      <c r="C313" s="14">
        <f>2021-Table1[[#This Row],[Year_Birth]]</f>
        <v>51</v>
      </c>
      <c r="D313" t="s">
        <v>46</v>
      </c>
      <c r="E313" s="14" t="str" cm="1">
        <f t="array" ref="E313">_xlfn.SWITCH(Table1[[#This Row],[Education]],"Graduation","Bachelor’s","Basic","High School","2n Cycle","Master’s","Master","Master’s","PhD","PhD","Other")</f>
        <v>Bachelor’s</v>
      </c>
      <c r="F313" t="s">
        <v>50</v>
      </c>
      <c r="G313" s="14" t="s">
        <v>50</v>
      </c>
      <c r="H313" s="14" t="str" cm="1">
        <f t="array" ref="H313">_xlfn.SWITCH(Table1[[#This Row],[Marital_Status_mod]],"Together","Couple","Married","Couple","Divorced","Single","Single","Single","Widow","Single","Other")</f>
        <v>Single</v>
      </c>
      <c r="I313" s="4">
        <v>76467</v>
      </c>
      <c r="J313" s="41" t="str">
        <f t="shared" si="18"/>
        <v>$70 - $80K</v>
      </c>
      <c r="K313">
        <v>1</v>
      </c>
      <c r="L313">
        <v>0</v>
      </c>
      <c r="M313">
        <f>Table1[[#This Row],[Teenhome]]+Table1[[#This Row],[Kidhome]]</f>
        <v>1</v>
      </c>
      <c r="N313" s="1">
        <v>41138</v>
      </c>
      <c r="O313" s="16">
        <f>(Table1[[#This Row],[DataSetDate]]-Table1[[#This Row],[Dt_Customer]])/365</f>
        <v>8.4767123287671229</v>
      </c>
      <c r="P313" s="15">
        <v>44232</v>
      </c>
      <c r="Q313">
        <v>44</v>
      </c>
      <c r="R313" s="4">
        <v>676</v>
      </c>
      <c r="S313" s="4">
        <v>161</v>
      </c>
      <c r="T313" s="4">
        <v>426</v>
      </c>
      <c r="U313" s="4">
        <v>210</v>
      </c>
      <c r="V313" s="4">
        <v>44</v>
      </c>
      <c r="W313" s="4">
        <v>58</v>
      </c>
      <c r="X313">
        <v>2</v>
      </c>
      <c r="Y313">
        <v>2</v>
      </c>
      <c r="Z313" t="str">
        <f t="shared" si="19"/>
        <v>Low</v>
      </c>
      <c r="AA313" s="14">
        <f t="shared" ca="1" si="20"/>
        <v>1.8224111092457369</v>
      </c>
      <c r="AB313">
        <v>5</v>
      </c>
      <c r="AC313">
        <v>5</v>
      </c>
      <c r="AD313" s="14">
        <f t="shared" ca="1" si="21"/>
        <v>4.7940917822189641</v>
      </c>
      <c r="AE313">
        <v>6</v>
      </c>
      <c r="AF313">
        <v>0</v>
      </c>
      <c r="AG313">
        <v>0</v>
      </c>
      <c r="AH313">
        <v>0</v>
      </c>
      <c r="AI313">
        <v>0</v>
      </c>
      <c r="AJ313">
        <v>0</v>
      </c>
      <c r="AK313">
        <v>1</v>
      </c>
      <c r="AL313">
        <v>0</v>
      </c>
      <c r="AM313" t="s">
        <v>43</v>
      </c>
    </row>
    <row r="314" spans="1:39" hidden="1" x14ac:dyDescent="0.3">
      <c r="A314">
        <v>7022</v>
      </c>
      <c r="B314">
        <v>1971</v>
      </c>
      <c r="C314" s="14">
        <f>2021-Table1[[#This Row],[Year_Birth]]</f>
        <v>50</v>
      </c>
      <c r="D314" t="s">
        <v>46</v>
      </c>
      <c r="E314" s="14" t="str" cm="1">
        <f t="array" ref="E314">_xlfn.SWITCH(Table1[[#This Row],[Education]],"Graduation","Bachelor’s","Basic","High School","2n Cycle","Master’s","Master","Master’s","PhD","PhD","Other")</f>
        <v>Bachelor’s</v>
      </c>
      <c r="F314" t="s">
        <v>42</v>
      </c>
      <c r="G314" s="14" t="s">
        <v>42</v>
      </c>
      <c r="H314" s="14" t="str" cm="1">
        <f t="array" ref="H314">_xlfn.SWITCH(Table1[[#This Row],[Marital_Status_mod]],"Together","Couple","Married","Couple","Divorced","Single","Single","Single","Widow","Single","Other")</f>
        <v>Couple</v>
      </c>
      <c r="I314" s="4">
        <v>76445</v>
      </c>
      <c r="J314" s="41" t="str">
        <f t="shared" si="18"/>
        <v>$70 - $80K</v>
      </c>
      <c r="K314">
        <v>1</v>
      </c>
      <c r="L314">
        <v>0</v>
      </c>
      <c r="M314">
        <f>Table1[[#This Row],[Teenhome]]+Table1[[#This Row],[Kidhome]]</f>
        <v>1</v>
      </c>
      <c r="N314" s="1">
        <v>41180</v>
      </c>
      <c r="O314" s="16">
        <f>(Table1[[#This Row],[DataSetDate]]-Table1[[#This Row],[Dt_Customer]])/365</f>
        <v>8.3616438356164391</v>
      </c>
      <c r="P314" s="15">
        <v>44232</v>
      </c>
      <c r="Q314">
        <v>2</v>
      </c>
      <c r="R314" s="4">
        <v>739</v>
      </c>
      <c r="S314" s="4">
        <v>107</v>
      </c>
      <c r="T314" s="4">
        <v>309</v>
      </c>
      <c r="U314" s="4">
        <v>140</v>
      </c>
      <c r="V314" s="4">
        <v>80</v>
      </c>
      <c r="W314" s="4">
        <v>35</v>
      </c>
      <c r="X314">
        <v>1</v>
      </c>
      <c r="Y314">
        <v>2</v>
      </c>
      <c r="Z314" t="str">
        <f t="shared" si="19"/>
        <v>Low</v>
      </c>
      <c r="AA314" s="14">
        <f t="shared" ca="1" si="20"/>
        <v>2.1330621703551715</v>
      </c>
      <c r="AB314">
        <v>5</v>
      </c>
      <c r="AC314">
        <v>13</v>
      </c>
      <c r="AD314" s="14">
        <f t="shared" ca="1" si="21"/>
        <v>13.010343042759029</v>
      </c>
      <c r="AE314">
        <v>6</v>
      </c>
      <c r="AF314">
        <v>0</v>
      </c>
      <c r="AG314">
        <v>0</v>
      </c>
      <c r="AH314">
        <v>0</v>
      </c>
      <c r="AI314">
        <v>0</v>
      </c>
      <c r="AJ314">
        <v>0</v>
      </c>
      <c r="AK314">
        <v>0</v>
      </c>
      <c r="AL314">
        <v>0</v>
      </c>
      <c r="AM314" t="s">
        <v>47</v>
      </c>
    </row>
    <row r="315" spans="1:39" hidden="1" x14ac:dyDescent="0.3">
      <c r="A315">
        <v>9493</v>
      </c>
      <c r="B315">
        <v>1980</v>
      </c>
      <c r="C315" s="14">
        <f>2021-Table1[[#This Row],[Year_Birth]]</f>
        <v>41</v>
      </c>
      <c r="D315" t="s">
        <v>39</v>
      </c>
      <c r="E315" s="14" t="str" cm="1">
        <f t="array" ref="E315">_xlfn.SWITCH(Table1[[#This Row],[Education]],"Graduation","Bachelor’s","Basic","High School","2n Cycle","Master’s","Master","Master’s","PhD","PhD","Other")</f>
        <v>PhD</v>
      </c>
      <c r="F315" t="s">
        <v>50</v>
      </c>
      <c r="G315" s="14" t="s">
        <v>50</v>
      </c>
      <c r="H315" s="14" t="str" cm="1">
        <f t="array" ref="H315">_xlfn.SWITCH(Table1[[#This Row],[Marital_Status_mod]],"Together","Couple","Married","Couple","Divorced","Single","Single","Single","Widow","Single","Other")</f>
        <v>Single</v>
      </c>
      <c r="I315" s="4">
        <v>76412</v>
      </c>
      <c r="J315" s="41" t="str">
        <f t="shared" si="18"/>
        <v>$70 - $80K</v>
      </c>
      <c r="K315">
        <v>0</v>
      </c>
      <c r="L315">
        <v>0</v>
      </c>
      <c r="M315">
        <f>Table1[[#This Row],[Teenhome]]+Table1[[#This Row],[Kidhome]]</f>
        <v>0</v>
      </c>
      <c r="N315" s="1">
        <v>41399</v>
      </c>
      <c r="O315" s="16">
        <f>(Table1[[#This Row],[DataSetDate]]-Table1[[#This Row],[Dt_Customer]])/365</f>
        <v>7.7616438356164386</v>
      </c>
      <c r="P315" s="15">
        <v>44232</v>
      </c>
      <c r="Q315">
        <v>15</v>
      </c>
      <c r="R315" s="4">
        <v>840</v>
      </c>
      <c r="S315" s="4">
        <v>53</v>
      </c>
      <c r="T315" s="4">
        <v>804</v>
      </c>
      <c r="U315" s="4">
        <v>23</v>
      </c>
      <c r="V315" s="4">
        <v>71</v>
      </c>
      <c r="W315" s="4">
        <v>17</v>
      </c>
      <c r="X315">
        <v>1</v>
      </c>
      <c r="Y315">
        <v>5</v>
      </c>
      <c r="Z315" t="str">
        <f t="shared" si="19"/>
        <v>Medium</v>
      </c>
      <c r="AA315" s="14">
        <f t="shared" ca="1" si="20"/>
        <v>5.0035851768819386</v>
      </c>
      <c r="AB315">
        <v>4</v>
      </c>
      <c r="AC315">
        <v>8</v>
      </c>
      <c r="AD315" s="14">
        <f t="shared" ca="1" si="21"/>
        <v>7.8370913930213044</v>
      </c>
      <c r="AE315">
        <v>3</v>
      </c>
      <c r="AF315">
        <v>1</v>
      </c>
      <c r="AG315">
        <v>0</v>
      </c>
      <c r="AH315">
        <v>0</v>
      </c>
      <c r="AI315">
        <v>0</v>
      </c>
      <c r="AJ315">
        <v>1</v>
      </c>
      <c r="AK315">
        <v>1</v>
      </c>
      <c r="AL315">
        <v>0</v>
      </c>
      <c r="AM315" t="s">
        <v>48</v>
      </c>
    </row>
    <row r="316" spans="1:39" hidden="1" x14ac:dyDescent="0.3">
      <c r="A316">
        <v>2591</v>
      </c>
      <c r="B316">
        <v>1959</v>
      </c>
      <c r="C316" s="14">
        <f>2021-Table1[[#This Row],[Year_Birth]]</f>
        <v>62</v>
      </c>
      <c r="D316" t="s">
        <v>46</v>
      </c>
      <c r="E316" s="14" t="str" cm="1">
        <f t="array" ref="E316">_xlfn.SWITCH(Table1[[#This Row],[Education]],"Graduation","Bachelor’s","Basic","High School","2n Cycle","Master’s","Master","Master’s","PhD","PhD","Other")</f>
        <v>Bachelor’s</v>
      </c>
      <c r="F316" t="s">
        <v>54</v>
      </c>
      <c r="G316" s="14" t="s">
        <v>54</v>
      </c>
      <c r="H316" s="14" t="str" cm="1">
        <f t="array" ref="H316">_xlfn.SWITCH(Table1[[#This Row],[Marital_Status_mod]],"Together","Couple","Married","Couple","Divorced","Single","Single","Single","Widow","Single","Other")</f>
        <v>Single</v>
      </c>
      <c r="I316" s="4">
        <v>76320</v>
      </c>
      <c r="J316" s="41" t="str">
        <f t="shared" si="18"/>
        <v>$70 - $80K</v>
      </c>
      <c r="K316">
        <v>0</v>
      </c>
      <c r="L316">
        <v>1</v>
      </c>
      <c r="M316">
        <f>Table1[[#This Row],[Teenhome]]+Table1[[#This Row],[Kidhome]]</f>
        <v>1</v>
      </c>
      <c r="N316" s="1">
        <v>41812</v>
      </c>
      <c r="O316" s="16">
        <f>(Table1[[#This Row],[DataSetDate]]-Table1[[#This Row],[Dt_Customer]])/365</f>
        <v>6.6301369863013697</v>
      </c>
      <c r="P316" s="15">
        <v>44232</v>
      </c>
      <c r="Q316">
        <v>49</v>
      </c>
      <c r="R316" s="4">
        <v>526</v>
      </c>
      <c r="S316" s="4">
        <v>35</v>
      </c>
      <c r="T316" s="4">
        <v>214</v>
      </c>
      <c r="U316" s="4">
        <v>69</v>
      </c>
      <c r="V316" s="4">
        <v>53</v>
      </c>
      <c r="W316" s="4">
        <v>35</v>
      </c>
      <c r="X316">
        <v>2</v>
      </c>
      <c r="Y316">
        <v>6</v>
      </c>
      <c r="Z316" t="str">
        <f t="shared" si="19"/>
        <v>Medium</v>
      </c>
      <c r="AA316" s="14">
        <f t="shared" ca="1" si="20"/>
        <v>6.0790980366819589</v>
      </c>
      <c r="AB316">
        <v>3</v>
      </c>
      <c r="AC316">
        <v>4</v>
      </c>
      <c r="AD316" s="14">
        <f t="shared" ca="1" si="21"/>
        <v>4.3094111236555248</v>
      </c>
      <c r="AE316">
        <v>2</v>
      </c>
      <c r="AF316">
        <v>0</v>
      </c>
      <c r="AG316">
        <v>0</v>
      </c>
      <c r="AH316">
        <v>0</v>
      </c>
      <c r="AI316">
        <v>0</v>
      </c>
      <c r="AJ316">
        <v>0</v>
      </c>
      <c r="AK316">
        <v>0</v>
      </c>
      <c r="AL316">
        <v>0</v>
      </c>
      <c r="AM316" t="s">
        <v>43</v>
      </c>
    </row>
    <row r="317" spans="1:39" hidden="1" x14ac:dyDescent="0.3">
      <c r="A317">
        <v>2666</v>
      </c>
      <c r="B317">
        <v>1972</v>
      </c>
      <c r="C317" s="14">
        <f>2021-Table1[[#This Row],[Year_Birth]]</f>
        <v>49</v>
      </c>
      <c r="D317" t="s">
        <v>44</v>
      </c>
      <c r="E317" s="14" t="str" cm="1">
        <f t="array" ref="E317">_xlfn.SWITCH(Table1[[#This Row],[Education]],"Graduation","Bachelor’s","Basic","High School","2n Cycle","Master’s","Master","Master’s","PhD","PhD","Other")</f>
        <v>Master’s</v>
      </c>
      <c r="F317" t="s">
        <v>42</v>
      </c>
      <c r="G317" s="14" t="s">
        <v>42</v>
      </c>
      <c r="H317" s="14" t="str" cm="1">
        <f t="array" ref="H317">_xlfn.SWITCH(Table1[[#This Row],[Marital_Status_mod]],"Together","Couple","Married","Couple","Divorced","Single","Single","Single","Widow","Single","Other")</f>
        <v>Couple</v>
      </c>
      <c r="I317" s="4">
        <v>76234</v>
      </c>
      <c r="J317" s="41" t="str">
        <f t="shared" si="18"/>
        <v>$70 - $80K</v>
      </c>
      <c r="K317">
        <v>0</v>
      </c>
      <c r="L317">
        <v>1</v>
      </c>
      <c r="M317">
        <f>Table1[[#This Row],[Teenhome]]+Table1[[#This Row],[Kidhome]]</f>
        <v>1</v>
      </c>
      <c r="N317" s="1">
        <v>41676</v>
      </c>
      <c r="O317" s="16">
        <f>(Table1[[#This Row],[DataSetDate]]-Table1[[#This Row],[Dt_Customer]])/365</f>
        <v>7.0027397260273974</v>
      </c>
      <c r="P317" s="15">
        <v>44232</v>
      </c>
      <c r="Q317">
        <v>21</v>
      </c>
      <c r="R317" s="4">
        <v>519</v>
      </c>
      <c r="S317" s="4">
        <v>50</v>
      </c>
      <c r="T317" s="4">
        <v>167</v>
      </c>
      <c r="U317" s="4">
        <v>130</v>
      </c>
      <c r="V317" s="4">
        <v>0</v>
      </c>
      <c r="W317" s="4">
        <v>41</v>
      </c>
      <c r="X317">
        <v>1</v>
      </c>
      <c r="Y317">
        <v>8</v>
      </c>
      <c r="Z317" t="str">
        <f t="shared" si="19"/>
        <v>High</v>
      </c>
      <c r="AA317" s="14">
        <f t="shared" ca="1" si="20"/>
        <v>7.6505456218693277</v>
      </c>
      <c r="AB317">
        <v>3</v>
      </c>
      <c r="AC317">
        <v>11</v>
      </c>
      <c r="AD317" s="14">
        <f t="shared" ca="1" si="21"/>
        <v>11.276040361454015</v>
      </c>
      <c r="AE317">
        <v>3</v>
      </c>
      <c r="AF317">
        <v>0</v>
      </c>
      <c r="AG317">
        <v>0</v>
      </c>
      <c r="AH317">
        <v>0</v>
      </c>
      <c r="AI317">
        <v>1</v>
      </c>
      <c r="AJ317">
        <v>0</v>
      </c>
      <c r="AK317">
        <v>0</v>
      </c>
      <c r="AL317">
        <v>0</v>
      </c>
      <c r="AM317" t="s">
        <v>48</v>
      </c>
    </row>
    <row r="318" spans="1:39" hidden="1" x14ac:dyDescent="0.3">
      <c r="A318">
        <v>4149</v>
      </c>
      <c r="B318">
        <v>1948</v>
      </c>
      <c r="C318" s="14">
        <f>2021-Table1[[#This Row],[Year_Birth]]</f>
        <v>73</v>
      </c>
      <c r="D318" t="s">
        <v>39</v>
      </c>
      <c r="E318" s="14" t="str" cm="1">
        <f t="array" ref="E318">_xlfn.SWITCH(Table1[[#This Row],[Education]],"Graduation","Bachelor’s","Basic","High School","2n Cycle","Master’s","Master","Master’s","PhD","PhD","Other")</f>
        <v>PhD</v>
      </c>
      <c r="F318" t="s">
        <v>40</v>
      </c>
      <c r="G318" s="14" t="s">
        <v>40</v>
      </c>
      <c r="H318" s="14" t="str" cm="1">
        <f t="array" ref="H318">_xlfn.SWITCH(Table1[[#This Row],[Marital_Status_mod]],"Together","Couple","Married","Couple","Divorced","Single","Single","Single","Widow","Single","Other")</f>
        <v>Couple</v>
      </c>
      <c r="I318" s="4">
        <v>76140</v>
      </c>
      <c r="J318" s="41" t="str">
        <f t="shared" si="18"/>
        <v>$70 - $80K</v>
      </c>
      <c r="K318">
        <v>0</v>
      </c>
      <c r="L318">
        <v>0</v>
      </c>
      <c r="M318">
        <f>Table1[[#This Row],[Teenhome]]+Table1[[#This Row],[Kidhome]]</f>
        <v>0</v>
      </c>
      <c r="N318" s="1">
        <v>41772</v>
      </c>
      <c r="O318" s="16">
        <f>(Table1[[#This Row],[DataSetDate]]-Table1[[#This Row],[Dt_Customer]])/365</f>
        <v>6.7397260273972606</v>
      </c>
      <c r="P318" s="15">
        <v>44232</v>
      </c>
      <c r="Q318">
        <v>57</v>
      </c>
      <c r="R318" s="4">
        <v>586</v>
      </c>
      <c r="S318" s="4">
        <v>66</v>
      </c>
      <c r="T318" s="4">
        <v>653</v>
      </c>
      <c r="U318" s="4">
        <v>17</v>
      </c>
      <c r="V318" s="4">
        <v>0</v>
      </c>
      <c r="W318" s="4">
        <v>26</v>
      </c>
      <c r="X318">
        <v>1</v>
      </c>
      <c r="Y318">
        <v>5</v>
      </c>
      <c r="Z318" t="str">
        <f t="shared" si="19"/>
        <v>Medium</v>
      </c>
      <c r="AA318" s="14">
        <f t="shared" ca="1" si="20"/>
        <v>4.9209806349130041</v>
      </c>
      <c r="AB318">
        <v>9</v>
      </c>
      <c r="AC318">
        <v>6</v>
      </c>
      <c r="AD318" s="14">
        <f t="shared" ca="1" si="21"/>
        <v>6.121366214282836</v>
      </c>
      <c r="AE318">
        <v>2</v>
      </c>
      <c r="AF318">
        <v>0</v>
      </c>
      <c r="AG318">
        <v>0</v>
      </c>
      <c r="AH318">
        <v>0</v>
      </c>
      <c r="AI318">
        <v>0</v>
      </c>
      <c r="AJ318">
        <v>0</v>
      </c>
      <c r="AK318">
        <v>0</v>
      </c>
      <c r="AL318">
        <v>0</v>
      </c>
      <c r="AM318" t="s">
        <v>41</v>
      </c>
    </row>
    <row r="319" spans="1:39" hidden="1" x14ac:dyDescent="0.3">
      <c r="A319">
        <v>4998</v>
      </c>
      <c r="B319">
        <v>1962</v>
      </c>
      <c r="C319" s="14">
        <f>2021-Table1[[#This Row],[Year_Birth]]</f>
        <v>59</v>
      </c>
      <c r="D319" t="s">
        <v>46</v>
      </c>
      <c r="E319" s="14" t="str" cm="1">
        <f t="array" ref="E319">_xlfn.SWITCH(Table1[[#This Row],[Education]],"Graduation","Bachelor’s","Basic","High School","2n Cycle","Master’s","Master","Master’s","PhD","PhD","Other")</f>
        <v>Bachelor’s</v>
      </c>
      <c r="F319" t="s">
        <v>40</v>
      </c>
      <c r="G319" s="14" t="s">
        <v>40</v>
      </c>
      <c r="H319" s="14" t="str" cm="1">
        <f t="array" ref="H319">_xlfn.SWITCH(Table1[[#This Row],[Marital_Status_mod]],"Together","Couple","Married","Couple","Divorced","Single","Single","Single","Widow","Single","Other")</f>
        <v>Couple</v>
      </c>
      <c r="I319" s="4">
        <v>76081</v>
      </c>
      <c r="J319" s="41" t="str">
        <f t="shared" si="18"/>
        <v>$70 - $80K</v>
      </c>
      <c r="K319">
        <v>0</v>
      </c>
      <c r="L319">
        <v>0</v>
      </c>
      <c r="M319">
        <f>Table1[[#This Row],[Teenhome]]+Table1[[#This Row],[Kidhome]]</f>
        <v>0</v>
      </c>
      <c r="N319" s="1">
        <v>41782</v>
      </c>
      <c r="O319" s="16">
        <f>(Table1[[#This Row],[DataSetDate]]-Table1[[#This Row],[Dt_Customer]])/365</f>
        <v>6.7123287671232879</v>
      </c>
      <c r="P319" s="15">
        <v>44232</v>
      </c>
      <c r="Q319">
        <v>85</v>
      </c>
      <c r="R319" s="4">
        <v>292</v>
      </c>
      <c r="S319" s="4">
        <v>30</v>
      </c>
      <c r="T319" s="4">
        <v>415</v>
      </c>
      <c r="U319" s="4">
        <v>63</v>
      </c>
      <c r="V319" s="4">
        <v>33</v>
      </c>
      <c r="W319" s="4">
        <v>200</v>
      </c>
      <c r="X319">
        <v>1</v>
      </c>
      <c r="Y319">
        <v>4</v>
      </c>
      <c r="Z319" t="str">
        <f t="shared" si="19"/>
        <v>Medium</v>
      </c>
      <c r="AA319" s="14">
        <f t="shared" ca="1" si="20"/>
        <v>4.1629513862927263</v>
      </c>
      <c r="AB319">
        <v>5</v>
      </c>
      <c r="AC319">
        <v>4</v>
      </c>
      <c r="AD319" s="14">
        <f t="shared" ca="1" si="21"/>
        <v>4.1566191734376163</v>
      </c>
      <c r="AE319">
        <v>2</v>
      </c>
      <c r="AF319">
        <v>1</v>
      </c>
      <c r="AG319">
        <v>0</v>
      </c>
      <c r="AH319">
        <v>0</v>
      </c>
      <c r="AI319">
        <v>0</v>
      </c>
      <c r="AJ319">
        <v>0</v>
      </c>
      <c r="AK319">
        <v>0</v>
      </c>
      <c r="AL319">
        <v>0</v>
      </c>
      <c r="AM319" t="s">
        <v>41</v>
      </c>
    </row>
    <row r="320" spans="1:39" hidden="1" x14ac:dyDescent="0.3">
      <c r="A320">
        <v>7321</v>
      </c>
      <c r="B320">
        <v>1962</v>
      </c>
      <c r="C320" s="14">
        <f>2021-Table1[[#This Row],[Year_Birth]]</f>
        <v>59</v>
      </c>
      <c r="D320" t="s">
        <v>46</v>
      </c>
      <c r="E320" s="14" t="str" cm="1">
        <f t="array" ref="E320">_xlfn.SWITCH(Table1[[#This Row],[Education]],"Graduation","Bachelor’s","Basic","High School","2n Cycle","Master’s","Master","Master’s","PhD","PhD","Other")</f>
        <v>Bachelor’s</v>
      </c>
      <c r="F320" t="s">
        <v>40</v>
      </c>
      <c r="G320" s="14" t="s">
        <v>40</v>
      </c>
      <c r="H320" s="14" t="str" cm="1">
        <f t="array" ref="H320">_xlfn.SWITCH(Table1[[#This Row],[Marital_Status_mod]],"Together","Couple","Married","Couple","Divorced","Single","Single","Single","Widow","Single","Other")</f>
        <v>Couple</v>
      </c>
      <c r="I320" s="4">
        <v>76081</v>
      </c>
      <c r="J320" s="41" t="str">
        <f t="shared" si="18"/>
        <v>$70 - $80K</v>
      </c>
      <c r="K320">
        <v>0</v>
      </c>
      <c r="L320">
        <v>0</v>
      </c>
      <c r="M320">
        <f>Table1[[#This Row],[Teenhome]]+Table1[[#This Row],[Kidhome]]</f>
        <v>0</v>
      </c>
      <c r="N320" s="1">
        <v>41782</v>
      </c>
      <c r="O320" s="16">
        <f>(Table1[[#This Row],[DataSetDate]]-Table1[[#This Row],[Dt_Customer]])/365</f>
        <v>6.7123287671232879</v>
      </c>
      <c r="P320" s="15">
        <v>44232</v>
      </c>
      <c r="Q320">
        <v>85</v>
      </c>
      <c r="R320" s="4">
        <v>292</v>
      </c>
      <c r="S320" s="4">
        <v>30</v>
      </c>
      <c r="T320" s="4">
        <v>415</v>
      </c>
      <c r="U320" s="4">
        <v>63</v>
      </c>
      <c r="V320" s="4">
        <v>33</v>
      </c>
      <c r="W320" s="4">
        <v>200</v>
      </c>
      <c r="X320">
        <v>1</v>
      </c>
      <c r="Y320">
        <v>4</v>
      </c>
      <c r="Z320" t="str">
        <f t="shared" si="19"/>
        <v>Medium</v>
      </c>
      <c r="AA320" s="14">
        <f t="shared" ca="1" si="20"/>
        <v>3.9401121099054794</v>
      </c>
      <c r="AB320">
        <v>5</v>
      </c>
      <c r="AC320">
        <v>4</v>
      </c>
      <c r="AD320" s="14">
        <f t="shared" ca="1" si="21"/>
        <v>3.6049697201752506</v>
      </c>
      <c r="AE320">
        <v>2</v>
      </c>
      <c r="AF320">
        <v>1</v>
      </c>
      <c r="AG320">
        <v>0</v>
      </c>
      <c r="AH320">
        <v>0</v>
      </c>
      <c r="AI320">
        <v>0</v>
      </c>
      <c r="AJ320">
        <v>0</v>
      </c>
      <c r="AK320">
        <v>0</v>
      </c>
      <c r="AL320">
        <v>0</v>
      </c>
      <c r="AM320" t="s">
        <v>45</v>
      </c>
    </row>
    <row r="321" spans="1:39" hidden="1" x14ac:dyDescent="0.3">
      <c r="A321">
        <v>3422</v>
      </c>
      <c r="B321">
        <v>1975</v>
      </c>
      <c r="C321" s="14">
        <f>2021-Table1[[#This Row],[Year_Birth]]</f>
        <v>46</v>
      </c>
      <c r="D321" t="s">
        <v>46</v>
      </c>
      <c r="E321" s="14" t="str" cm="1">
        <f t="array" ref="E321">_xlfn.SWITCH(Table1[[#This Row],[Education]],"Graduation","Bachelor’s","Basic","High School","2n Cycle","Master’s","Master","Master’s","PhD","PhD","Other")</f>
        <v>Bachelor’s</v>
      </c>
      <c r="F321" t="s">
        <v>42</v>
      </c>
      <c r="G321" s="14" t="s">
        <v>42</v>
      </c>
      <c r="H321" s="14" t="str" cm="1">
        <f t="array" ref="H321">_xlfn.SWITCH(Table1[[#This Row],[Marital_Status_mod]],"Together","Couple","Married","Couple","Divorced","Single","Single","Single","Widow","Single","Other")</f>
        <v>Couple</v>
      </c>
      <c r="I321" s="4">
        <v>76068</v>
      </c>
      <c r="J321" s="41" t="str">
        <f t="shared" ref="J321:J384" si="22">IF(I321&lt;10000, "Up to $10K",
   IF(I321&gt;=100000, "$100K and up",
      "$" &amp; FLOOR(I321,10000)/1000 &amp; " - $" &amp; FLOOR(I321,10000)/1000+10 &amp; "K"))</f>
        <v>$70 - $80K</v>
      </c>
      <c r="K321">
        <v>0</v>
      </c>
      <c r="L321">
        <v>1</v>
      </c>
      <c r="M321">
        <f>Table1[[#This Row],[Teenhome]]+Table1[[#This Row],[Kidhome]]</f>
        <v>1</v>
      </c>
      <c r="N321" s="1">
        <v>41242</v>
      </c>
      <c r="O321" s="16">
        <f>(Table1[[#This Row],[DataSetDate]]-Table1[[#This Row],[Dt_Customer]])/365</f>
        <v>8.1917808219178081</v>
      </c>
      <c r="P321" s="15">
        <v>44232</v>
      </c>
      <c r="Q321">
        <v>67</v>
      </c>
      <c r="R321" s="4">
        <v>1115</v>
      </c>
      <c r="S321" s="4">
        <v>12</v>
      </c>
      <c r="T321" s="4">
        <v>128</v>
      </c>
      <c r="U321" s="4">
        <v>33</v>
      </c>
      <c r="V321" s="4">
        <v>12</v>
      </c>
      <c r="W321" s="4">
        <v>76</v>
      </c>
      <c r="X321">
        <v>1</v>
      </c>
      <c r="Y321">
        <v>2</v>
      </c>
      <c r="Z321" t="str">
        <f t="shared" ref="Z321:Z384" si="23">IF(Y321&gt;=7,"High",IF(Y321&gt;=3,"Medium","Low"))</f>
        <v>Low</v>
      </c>
      <c r="AA321" s="14">
        <f t="shared" ca="1" si="20"/>
        <v>1.70308333475595</v>
      </c>
      <c r="AB321">
        <v>3</v>
      </c>
      <c r="AC321">
        <v>4</v>
      </c>
      <c r="AD321" s="14">
        <f t="shared" ca="1" si="21"/>
        <v>3.9739911484694233</v>
      </c>
      <c r="AE321">
        <v>6</v>
      </c>
      <c r="AF321">
        <v>0</v>
      </c>
      <c r="AG321">
        <v>1</v>
      </c>
      <c r="AH321">
        <v>0</v>
      </c>
      <c r="AI321">
        <v>1</v>
      </c>
      <c r="AJ321">
        <v>0</v>
      </c>
      <c r="AK321">
        <v>0</v>
      </c>
      <c r="AL321">
        <v>0</v>
      </c>
      <c r="AM321" t="s">
        <v>52</v>
      </c>
    </row>
    <row r="322" spans="1:39" hidden="1" x14ac:dyDescent="0.3">
      <c r="A322">
        <v>146</v>
      </c>
      <c r="B322">
        <v>1960</v>
      </c>
      <c r="C322" s="14">
        <f>2021-Table1[[#This Row],[Year_Birth]]</f>
        <v>61</v>
      </c>
      <c r="D322" t="s">
        <v>39</v>
      </c>
      <c r="E322" s="14" t="str" cm="1">
        <f t="array" ref="E322">_xlfn.SWITCH(Table1[[#This Row],[Education]],"Graduation","Bachelor’s","Basic","High School","2n Cycle","Master’s","Master","Master’s","PhD","PhD","Other")</f>
        <v>PhD</v>
      </c>
      <c r="F322" t="s">
        <v>50</v>
      </c>
      <c r="G322" s="14" t="s">
        <v>50</v>
      </c>
      <c r="H322" s="14" t="str" cm="1">
        <f t="array" ref="H322">_xlfn.SWITCH(Table1[[#This Row],[Marital_Status_mod]],"Together","Couple","Married","Couple","Divorced","Single","Single","Single","Widow","Single","Other")</f>
        <v>Single</v>
      </c>
      <c r="I322" s="4">
        <v>76045</v>
      </c>
      <c r="J322" s="41" t="str">
        <f t="shared" si="22"/>
        <v>$70 - $80K</v>
      </c>
      <c r="K322">
        <v>0</v>
      </c>
      <c r="L322">
        <v>0</v>
      </c>
      <c r="M322">
        <f>Table1[[#This Row],[Teenhome]]+Table1[[#This Row],[Kidhome]]</f>
        <v>0</v>
      </c>
      <c r="N322" s="1">
        <v>41593</v>
      </c>
      <c r="O322" s="16">
        <f>(Table1[[#This Row],[DataSetDate]]-Table1[[#This Row],[Dt_Customer]])/365</f>
        <v>7.2301369863013702</v>
      </c>
      <c r="P322" s="15">
        <v>44232</v>
      </c>
      <c r="Q322">
        <v>78</v>
      </c>
      <c r="R322" s="4">
        <v>760</v>
      </c>
      <c r="S322" s="4">
        <v>53</v>
      </c>
      <c r="T322" s="4">
        <v>400</v>
      </c>
      <c r="U322" s="4">
        <v>17</v>
      </c>
      <c r="V322" s="4">
        <v>93</v>
      </c>
      <c r="W322" s="4">
        <v>0</v>
      </c>
      <c r="X322">
        <v>1</v>
      </c>
      <c r="Y322">
        <v>4</v>
      </c>
      <c r="Z322" t="str">
        <f t="shared" si="23"/>
        <v>Medium</v>
      </c>
      <c r="AA322" s="14">
        <f t="shared" ref="AA322:AA385" ca="1" si="24">Y322 + (RAND() - 0.5) * 0.8</f>
        <v>3.8877144117512432</v>
      </c>
      <c r="AB322">
        <v>5</v>
      </c>
      <c r="AC322">
        <v>11</v>
      </c>
      <c r="AD322" s="14">
        <f t="shared" ref="AD322:AD385" ca="1" si="25">AC322 + (RAND() - 0.5) * 0.8</f>
        <v>10.831885426609858</v>
      </c>
      <c r="AE322">
        <v>2</v>
      </c>
      <c r="AF322">
        <v>1</v>
      </c>
      <c r="AG322">
        <v>0</v>
      </c>
      <c r="AH322">
        <v>0</v>
      </c>
      <c r="AI322">
        <v>0</v>
      </c>
      <c r="AJ322">
        <v>0</v>
      </c>
      <c r="AK322">
        <v>0</v>
      </c>
      <c r="AL322">
        <v>0</v>
      </c>
      <c r="AM322" t="s">
        <v>41</v>
      </c>
    </row>
    <row r="323" spans="1:39" hidden="1" x14ac:dyDescent="0.3">
      <c r="A323">
        <v>10965</v>
      </c>
      <c r="B323">
        <v>1955</v>
      </c>
      <c r="C323" s="14">
        <f>2021-Table1[[#This Row],[Year_Birth]]</f>
        <v>66</v>
      </c>
      <c r="D323" t="s">
        <v>46</v>
      </c>
      <c r="E323" s="14" t="str" cm="1">
        <f t="array" ref="E323">_xlfn.SWITCH(Table1[[#This Row],[Education]],"Graduation","Bachelor’s","Basic","High School","2n Cycle","Master’s","Master","Master’s","PhD","PhD","Other")</f>
        <v>Bachelor’s</v>
      </c>
      <c r="F323" t="s">
        <v>40</v>
      </c>
      <c r="G323" s="14" t="s">
        <v>40</v>
      </c>
      <c r="H323" s="14" t="str" cm="1">
        <f t="array" ref="H323">_xlfn.SWITCH(Table1[[#This Row],[Marital_Status_mod]],"Together","Couple","Married","Couple","Divorced","Single","Single","Single","Widow","Single","Other")</f>
        <v>Couple</v>
      </c>
      <c r="I323" s="4">
        <v>76005</v>
      </c>
      <c r="J323" s="41" t="str">
        <f t="shared" si="22"/>
        <v>$70 - $80K</v>
      </c>
      <c r="K323">
        <v>0</v>
      </c>
      <c r="L323">
        <v>0</v>
      </c>
      <c r="M323">
        <f>Table1[[#This Row],[Teenhome]]+Table1[[#This Row],[Kidhome]]</f>
        <v>0</v>
      </c>
      <c r="N323" s="1">
        <v>41327</v>
      </c>
      <c r="O323" s="16">
        <f>(Table1[[#This Row],[DataSetDate]]-Table1[[#This Row],[Dt_Customer]])/365</f>
        <v>7.9589041095890414</v>
      </c>
      <c r="P323" s="15">
        <v>44232</v>
      </c>
      <c r="Q323">
        <v>72</v>
      </c>
      <c r="R323" s="4">
        <v>983</v>
      </c>
      <c r="S323" s="4">
        <v>20</v>
      </c>
      <c r="T323" s="4">
        <v>389</v>
      </c>
      <c r="U323" s="4">
        <v>240</v>
      </c>
      <c r="V323" s="4">
        <v>50</v>
      </c>
      <c r="W323" s="4">
        <v>40</v>
      </c>
      <c r="X323">
        <v>1</v>
      </c>
      <c r="Y323">
        <v>3</v>
      </c>
      <c r="Z323" t="str">
        <f t="shared" si="23"/>
        <v>Medium</v>
      </c>
      <c r="AA323" s="14">
        <f t="shared" ca="1" si="24"/>
        <v>2.9875168040223348</v>
      </c>
      <c r="AB323">
        <v>5</v>
      </c>
      <c r="AC323">
        <v>13</v>
      </c>
      <c r="AD323" s="14">
        <f t="shared" ca="1" si="25"/>
        <v>12.644679333922584</v>
      </c>
      <c r="AE323">
        <v>6</v>
      </c>
      <c r="AF323">
        <v>1</v>
      </c>
      <c r="AG323">
        <v>0</v>
      </c>
      <c r="AH323">
        <v>0</v>
      </c>
      <c r="AI323">
        <v>0</v>
      </c>
      <c r="AJ323">
        <v>0</v>
      </c>
      <c r="AK323">
        <v>0</v>
      </c>
      <c r="AL323">
        <v>0</v>
      </c>
      <c r="AM323" t="s">
        <v>41</v>
      </c>
    </row>
    <row r="324" spans="1:39" hidden="1" x14ac:dyDescent="0.3">
      <c r="A324">
        <v>10424</v>
      </c>
      <c r="B324">
        <v>1968</v>
      </c>
      <c r="C324" s="14">
        <f>2021-Table1[[#This Row],[Year_Birth]]</f>
        <v>53</v>
      </c>
      <c r="D324" t="s">
        <v>46</v>
      </c>
      <c r="E324" s="14" t="str" cm="1">
        <f t="array" ref="E324">_xlfn.SWITCH(Table1[[#This Row],[Education]],"Graduation","Bachelor’s","Basic","High School","2n Cycle","Master’s","Master","Master’s","PhD","PhD","Other")</f>
        <v>Bachelor’s</v>
      </c>
      <c r="F324" t="s">
        <v>50</v>
      </c>
      <c r="G324" s="14" t="s">
        <v>50</v>
      </c>
      <c r="H324" s="14" t="str" cm="1">
        <f t="array" ref="H324">_xlfn.SWITCH(Table1[[#This Row],[Marital_Status_mod]],"Together","Couple","Married","Couple","Divorced","Single","Single","Single","Widow","Single","Other")</f>
        <v>Single</v>
      </c>
      <c r="I324" s="4">
        <v>75922</v>
      </c>
      <c r="J324" s="41" t="str">
        <f t="shared" si="22"/>
        <v>$70 - $80K</v>
      </c>
      <c r="K324">
        <v>0</v>
      </c>
      <c r="L324">
        <v>0</v>
      </c>
      <c r="M324">
        <f>Table1[[#This Row],[Teenhome]]+Table1[[#This Row],[Kidhome]]</f>
        <v>0</v>
      </c>
      <c r="N324" s="1">
        <v>41617</v>
      </c>
      <c r="O324" s="16">
        <f>(Table1[[#This Row],[DataSetDate]]-Table1[[#This Row],[Dt_Customer]])/365</f>
        <v>7.1643835616438354</v>
      </c>
      <c r="P324" s="15">
        <v>44232</v>
      </c>
      <c r="Q324">
        <v>60</v>
      </c>
      <c r="R324" s="4">
        <v>265</v>
      </c>
      <c r="S324" s="4">
        <v>138</v>
      </c>
      <c r="T324" s="4">
        <v>553</v>
      </c>
      <c r="U324" s="4">
        <v>224</v>
      </c>
      <c r="V324" s="4">
        <v>23</v>
      </c>
      <c r="W324" s="4">
        <v>92</v>
      </c>
      <c r="X324">
        <v>1</v>
      </c>
      <c r="Y324">
        <v>4</v>
      </c>
      <c r="Z324" t="str">
        <f t="shared" si="23"/>
        <v>Medium</v>
      </c>
      <c r="AA324" s="14">
        <f t="shared" ca="1" si="24"/>
        <v>3.7895258749458014</v>
      </c>
      <c r="AB324">
        <v>4</v>
      </c>
      <c r="AC324">
        <v>9</v>
      </c>
      <c r="AD324" s="14">
        <f t="shared" ca="1" si="25"/>
        <v>9.0875117070982974</v>
      </c>
      <c r="AE324">
        <v>1</v>
      </c>
      <c r="AF324">
        <v>0</v>
      </c>
      <c r="AG324">
        <v>0</v>
      </c>
      <c r="AH324">
        <v>0</v>
      </c>
      <c r="AI324">
        <v>0</v>
      </c>
      <c r="AJ324">
        <v>0</v>
      </c>
      <c r="AK324">
        <v>0</v>
      </c>
      <c r="AL324">
        <v>0</v>
      </c>
      <c r="AM324" t="s">
        <v>47</v>
      </c>
    </row>
    <row r="325" spans="1:39" hidden="1" x14ac:dyDescent="0.3">
      <c r="A325">
        <v>6200</v>
      </c>
      <c r="B325">
        <v>1951</v>
      </c>
      <c r="C325" s="14">
        <f>2021-Table1[[#This Row],[Year_Birth]]</f>
        <v>70</v>
      </c>
      <c r="D325" t="s">
        <v>46</v>
      </c>
      <c r="E325" s="14" t="str" cm="1">
        <f t="array" ref="E325">_xlfn.SWITCH(Table1[[#This Row],[Education]],"Graduation","Bachelor’s","Basic","High School","2n Cycle","Master’s","Master","Master’s","PhD","PhD","Other")</f>
        <v>Bachelor’s</v>
      </c>
      <c r="F325" t="s">
        <v>42</v>
      </c>
      <c r="G325" s="14" t="s">
        <v>42</v>
      </c>
      <c r="H325" s="14" t="str" cm="1">
        <f t="array" ref="H325">_xlfn.SWITCH(Table1[[#This Row],[Marital_Status_mod]],"Together","Couple","Married","Couple","Divorced","Single","Single","Single","Widow","Single","Other")</f>
        <v>Couple</v>
      </c>
      <c r="I325" s="4">
        <v>75903</v>
      </c>
      <c r="J325" s="41" t="str">
        <f t="shared" si="22"/>
        <v>$70 - $80K</v>
      </c>
      <c r="K325">
        <v>0</v>
      </c>
      <c r="L325">
        <v>1</v>
      </c>
      <c r="M325">
        <f>Table1[[#This Row],[Teenhome]]+Table1[[#This Row],[Kidhome]]</f>
        <v>1</v>
      </c>
      <c r="N325" s="1">
        <v>41372</v>
      </c>
      <c r="O325" s="16">
        <f>(Table1[[#This Row],[DataSetDate]]-Table1[[#This Row],[Dt_Customer]])/365</f>
        <v>7.8356164383561646</v>
      </c>
      <c r="P325" s="15">
        <v>44232</v>
      </c>
      <c r="Q325">
        <v>50</v>
      </c>
      <c r="R325" s="4">
        <v>340</v>
      </c>
      <c r="S325" s="4">
        <v>108</v>
      </c>
      <c r="T325" s="4">
        <v>185</v>
      </c>
      <c r="U325" s="4">
        <v>130</v>
      </c>
      <c r="V325" s="4">
        <v>38</v>
      </c>
      <c r="W325" s="4">
        <v>100</v>
      </c>
      <c r="X325">
        <v>2</v>
      </c>
      <c r="Y325">
        <v>6</v>
      </c>
      <c r="Z325" t="str">
        <f t="shared" si="23"/>
        <v>Medium</v>
      </c>
      <c r="AA325" s="14">
        <f t="shared" ca="1" si="24"/>
        <v>6.1783780984229004</v>
      </c>
      <c r="AB325">
        <v>6</v>
      </c>
      <c r="AC325">
        <v>9</v>
      </c>
      <c r="AD325" s="14">
        <f t="shared" ca="1" si="25"/>
        <v>8.8922242287170619</v>
      </c>
      <c r="AE325">
        <v>3</v>
      </c>
      <c r="AF325">
        <v>0</v>
      </c>
      <c r="AG325">
        <v>0</v>
      </c>
      <c r="AH325">
        <v>0</v>
      </c>
      <c r="AI325">
        <v>0</v>
      </c>
      <c r="AJ325">
        <v>0</v>
      </c>
      <c r="AK325">
        <v>0</v>
      </c>
      <c r="AL325">
        <v>0</v>
      </c>
      <c r="AM325" t="s">
        <v>41</v>
      </c>
    </row>
    <row r="326" spans="1:39" hidden="1" x14ac:dyDescent="0.3">
      <c r="A326">
        <v>7106</v>
      </c>
      <c r="B326">
        <v>1943</v>
      </c>
      <c r="C326" s="14">
        <f>2021-Table1[[#This Row],[Year_Birth]]</f>
        <v>78</v>
      </c>
      <c r="D326" t="s">
        <v>39</v>
      </c>
      <c r="E326" s="14" t="str" cm="1">
        <f t="array" ref="E326">_xlfn.SWITCH(Table1[[#This Row],[Education]],"Graduation","Bachelor’s","Basic","High School","2n Cycle","Master’s","Master","Master’s","PhD","PhD","Other")</f>
        <v>PhD</v>
      </c>
      <c r="F326" t="s">
        <v>42</v>
      </c>
      <c r="G326" s="14" t="s">
        <v>42</v>
      </c>
      <c r="H326" s="14" t="str" cm="1">
        <f t="array" ref="H326">_xlfn.SWITCH(Table1[[#This Row],[Marital_Status_mod]],"Together","Couple","Married","Couple","Divorced","Single","Single","Single","Widow","Single","Other")</f>
        <v>Couple</v>
      </c>
      <c r="I326" s="4">
        <v>75865</v>
      </c>
      <c r="J326" s="41" t="str">
        <f t="shared" si="22"/>
        <v>$70 - $80K</v>
      </c>
      <c r="K326">
        <v>0</v>
      </c>
      <c r="L326">
        <v>0</v>
      </c>
      <c r="M326">
        <f>Table1[[#This Row],[Teenhome]]+Table1[[#This Row],[Kidhome]]</f>
        <v>0</v>
      </c>
      <c r="N326" s="1">
        <v>41729</v>
      </c>
      <c r="O326" s="16">
        <f>(Table1[[#This Row],[DataSetDate]]-Table1[[#This Row],[Dt_Customer]])/365</f>
        <v>6.8575342465753426</v>
      </c>
      <c r="P326" s="15">
        <v>44232</v>
      </c>
      <c r="Q326">
        <v>73</v>
      </c>
      <c r="R326" s="4">
        <v>483</v>
      </c>
      <c r="S326" s="4">
        <v>0</v>
      </c>
      <c r="T326" s="4">
        <v>591</v>
      </c>
      <c r="U326" s="4">
        <v>156</v>
      </c>
      <c r="V326" s="4">
        <v>0</v>
      </c>
      <c r="W326" s="4">
        <v>12</v>
      </c>
      <c r="X326">
        <v>1</v>
      </c>
      <c r="Y326">
        <v>3</v>
      </c>
      <c r="Z326" t="str">
        <f t="shared" si="23"/>
        <v>Medium</v>
      </c>
      <c r="AA326" s="14">
        <f t="shared" ca="1" si="24"/>
        <v>2.9814827654199214</v>
      </c>
      <c r="AB326">
        <v>5</v>
      </c>
      <c r="AC326">
        <v>10</v>
      </c>
      <c r="AD326" s="14">
        <f t="shared" ca="1" si="25"/>
        <v>9.9484508573958124</v>
      </c>
      <c r="AE326">
        <v>1</v>
      </c>
      <c r="AF326">
        <v>0</v>
      </c>
      <c r="AG326">
        <v>0</v>
      </c>
      <c r="AH326">
        <v>0</v>
      </c>
      <c r="AI326">
        <v>0</v>
      </c>
      <c r="AJ326">
        <v>0</v>
      </c>
      <c r="AK326">
        <v>0</v>
      </c>
      <c r="AL326">
        <v>0</v>
      </c>
      <c r="AM326" t="s">
        <v>41</v>
      </c>
    </row>
    <row r="327" spans="1:39" hidden="1" x14ac:dyDescent="0.3">
      <c r="A327">
        <v>7503</v>
      </c>
      <c r="B327">
        <v>1976</v>
      </c>
      <c r="C327" s="14">
        <f>2021-Table1[[#This Row],[Year_Birth]]</f>
        <v>45</v>
      </c>
      <c r="D327" t="s">
        <v>46</v>
      </c>
      <c r="E327" s="14" t="str" cm="1">
        <f t="array" ref="E327">_xlfn.SWITCH(Table1[[#This Row],[Education]],"Graduation","Bachelor’s","Basic","High School","2n Cycle","Master’s","Master","Master’s","PhD","PhD","Other")</f>
        <v>Bachelor’s</v>
      </c>
      <c r="F327" t="s">
        <v>50</v>
      </c>
      <c r="G327" s="14" t="s">
        <v>50</v>
      </c>
      <c r="H327" s="14" t="str" cm="1">
        <f t="array" ref="H327">_xlfn.SWITCH(Table1[[#This Row],[Marital_Status_mod]],"Together","Couple","Married","Couple","Divorced","Single","Single","Single","Widow","Single","Other")</f>
        <v>Single</v>
      </c>
      <c r="I327" s="4">
        <v>75825</v>
      </c>
      <c r="J327" s="41" t="str">
        <f t="shared" si="22"/>
        <v>$70 - $80K</v>
      </c>
      <c r="K327">
        <v>0</v>
      </c>
      <c r="L327">
        <v>0</v>
      </c>
      <c r="M327">
        <f>Table1[[#This Row],[Teenhome]]+Table1[[#This Row],[Kidhome]]</f>
        <v>0</v>
      </c>
      <c r="N327" s="1">
        <v>41194</v>
      </c>
      <c r="O327" s="16">
        <f>(Table1[[#This Row],[DataSetDate]]-Table1[[#This Row],[Dt_Customer]])/365</f>
        <v>8.3232876712328761</v>
      </c>
      <c r="P327" s="15">
        <v>44232</v>
      </c>
      <c r="Q327">
        <v>40</v>
      </c>
      <c r="R327" s="4">
        <v>1032</v>
      </c>
      <c r="S327" s="4">
        <v>105</v>
      </c>
      <c r="T327" s="4">
        <v>779</v>
      </c>
      <c r="U327" s="4">
        <v>137</v>
      </c>
      <c r="V327" s="4">
        <v>105</v>
      </c>
      <c r="W327" s="4">
        <v>51</v>
      </c>
      <c r="X327">
        <v>0</v>
      </c>
      <c r="Y327">
        <v>5</v>
      </c>
      <c r="Z327" t="str">
        <f t="shared" si="23"/>
        <v>Medium</v>
      </c>
      <c r="AA327" s="14">
        <f t="shared" ca="1" si="24"/>
        <v>5.2793062400009712</v>
      </c>
      <c r="AB327">
        <v>8</v>
      </c>
      <c r="AC327">
        <v>9</v>
      </c>
      <c r="AD327" s="14">
        <f t="shared" ca="1" si="25"/>
        <v>8.8483589054541465</v>
      </c>
      <c r="AE327">
        <v>4</v>
      </c>
      <c r="AF327">
        <v>0</v>
      </c>
      <c r="AG327">
        <v>0</v>
      </c>
      <c r="AH327">
        <v>1</v>
      </c>
      <c r="AI327">
        <v>0</v>
      </c>
      <c r="AJ327">
        <v>0</v>
      </c>
      <c r="AK327">
        <v>1</v>
      </c>
      <c r="AL327">
        <v>0</v>
      </c>
      <c r="AM327" t="s">
        <v>52</v>
      </c>
    </row>
    <row r="328" spans="1:39" hidden="1" x14ac:dyDescent="0.3">
      <c r="A328">
        <v>2612</v>
      </c>
      <c r="B328">
        <v>1987</v>
      </c>
      <c r="C328" s="14">
        <f>2021-Table1[[#This Row],[Year_Birth]]</f>
        <v>34</v>
      </c>
      <c r="D328" t="s">
        <v>46</v>
      </c>
      <c r="E328" s="14" t="str" cm="1">
        <f t="array" ref="E328">_xlfn.SWITCH(Table1[[#This Row],[Education]],"Graduation","Bachelor’s","Basic","High School","2n Cycle","Master’s","Master","Master’s","PhD","PhD","Other")</f>
        <v>Bachelor’s</v>
      </c>
      <c r="F328" t="s">
        <v>42</v>
      </c>
      <c r="G328" s="14" t="s">
        <v>42</v>
      </c>
      <c r="H328" s="14" t="str" cm="1">
        <f t="array" ref="H328">_xlfn.SWITCH(Table1[[#This Row],[Marital_Status_mod]],"Together","Couple","Married","Couple","Divorced","Single","Single","Single","Widow","Single","Other")</f>
        <v>Couple</v>
      </c>
      <c r="I328" s="4">
        <v>75794</v>
      </c>
      <c r="J328" s="41" t="str">
        <f t="shared" si="22"/>
        <v>$70 - $80K</v>
      </c>
      <c r="K328">
        <v>0</v>
      </c>
      <c r="L328">
        <v>0</v>
      </c>
      <c r="M328">
        <f>Table1[[#This Row],[Teenhome]]+Table1[[#This Row],[Kidhome]]</f>
        <v>0</v>
      </c>
      <c r="N328" s="1">
        <v>41632</v>
      </c>
      <c r="O328" s="16">
        <f>(Table1[[#This Row],[DataSetDate]]-Table1[[#This Row],[Dt_Customer]])/365</f>
        <v>7.1232876712328768</v>
      </c>
      <c r="P328" s="15">
        <v>44232</v>
      </c>
      <c r="Q328">
        <v>33</v>
      </c>
      <c r="R328" s="4">
        <v>754</v>
      </c>
      <c r="S328" s="4">
        <v>160</v>
      </c>
      <c r="T328" s="4">
        <v>625</v>
      </c>
      <c r="U328" s="4">
        <v>63</v>
      </c>
      <c r="V328" s="4">
        <v>32</v>
      </c>
      <c r="W328" s="4">
        <v>48</v>
      </c>
      <c r="X328">
        <v>1</v>
      </c>
      <c r="Y328">
        <v>7</v>
      </c>
      <c r="Z328" t="str">
        <f t="shared" si="23"/>
        <v>High</v>
      </c>
      <c r="AA328" s="14">
        <f t="shared" ca="1" si="24"/>
        <v>7.0660492315454739</v>
      </c>
      <c r="AB328">
        <v>5</v>
      </c>
      <c r="AC328">
        <v>12</v>
      </c>
      <c r="AD328" s="14">
        <f t="shared" ca="1" si="25"/>
        <v>11.736066470452304</v>
      </c>
      <c r="AE328">
        <v>3</v>
      </c>
      <c r="AF328">
        <v>1</v>
      </c>
      <c r="AG328">
        <v>0</v>
      </c>
      <c r="AH328">
        <v>0</v>
      </c>
      <c r="AI328">
        <v>0</v>
      </c>
      <c r="AJ328">
        <v>0</v>
      </c>
      <c r="AK328">
        <v>0</v>
      </c>
      <c r="AL328">
        <v>0</v>
      </c>
      <c r="AM328" t="s">
        <v>47</v>
      </c>
    </row>
    <row r="329" spans="1:39" hidden="1" x14ac:dyDescent="0.3">
      <c r="A329">
        <v>6853</v>
      </c>
      <c r="B329">
        <v>1982</v>
      </c>
      <c r="C329" s="14">
        <f>2021-Table1[[#This Row],[Year_Birth]]</f>
        <v>39</v>
      </c>
      <c r="D329" t="s">
        <v>44</v>
      </c>
      <c r="E329" s="14" t="str" cm="1">
        <f t="array" ref="E329">_xlfn.SWITCH(Table1[[#This Row],[Education]],"Graduation","Bachelor’s","Basic","High School","2n Cycle","Master’s","Master","Master’s","PhD","PhD","Other")</f>
        <v>Master’s</v>
      </c>
      <c r="F329" t="s">
        <v>50</v>
      </c>
      <c r="G329" s="14" t="s">
        <v>50</v>
      </c>
      <c r="H329" s="14" t="str" cm="1">
        <f t="array" ref="H329">_xlfn.SWITCH(Table1[[#This Row],[Marital_Status_mod]],"Together","Couple","Married","Couple","Divorced","Single","Single","Single","Widow","Single","Other")</f>
        <v>Single</v>
      </c>
      <c r="I329" s="4">
        <v>75777</v>
      </c>
      <c r="J329" s="41" t="str">
        <f t="shared" si="22"/>
        <v>$70 - $80K</v>
      </c>
      <c r="K329">
        <v>0</v>
      </c>
      <c r="L329">
        <v>0</v>
      </c>
      <c r="M329">
        <f>Table1[[#This Row],[Teenhome]]+Table1[[#This Row],[Kidhome]]</f>
        <v>0</v>
      </c>
      <c r="N329" s="1">
        <v>41459</v>
      </c>
      <c r="O329" s="16">
        <f>(Table1[[#This Row],[DataSetDate]]-Table1[[#This Row],[Dt_Customer]])/365</f>
        <v>7.5972602739726032</v>
      </c>
      <c r="P329" s="15">
        <v>44232</v>
      </c>
      <c r="Q329">
        <v>12</v>
      </c>
      <c r="R329" s="4">
        <v>712</v>
      </c>
      <c r="S329" s="4">
        <v>26</v>
      </c>
      <c r="T329" s="4">
        <v>538</v>
      </c>
      <c r="U329" s="4">
        <v>69</v>
      </c>
      <c r="V329" s="4">
        <v>13</v>
      </c>
      <c r="W329" s="4">
        <v>80</v>
      </c>
      <c r="X329">
        <v>1</v>
      </c>
      <c r="Y329">
        <v>3</v>
      </c>
      <c r="Z329" t="str">
        <f t="shared" si="23"/>
        <v>Medium</v>
      </c>
      <c r="AA329" s="14">
        <f t="shared" ca="1" si="24"/>
        <v>3.1519895204161461</v>
      </c>
      <c r="AB329">
        <v>6</v>
      </c>
      <c r="AC329">
        <v>11</v>
      </c>
      <c r="AD329" s="14">
        <f t="shared" ca="1" si="25"/>
        <v>10.712578223948183</v>
      </c>
      <c r="AE329">
        <v>1</v>
      </c>
      <c r="AF329">
        <v>0</v>
      </c>
      <c r="AG329">
        <v>0</v>
      </c>
      <c r="AH329">
        <v>0</v>
      </c>
      <c r="AI329">
        <v>1</v>
      </c>
      <c r="AJ329">
        <v>1</v>
      </c>
      <c r="AK329">
        <v>1</v>
      </c>
      <c r="AL329">
        <v>0</v>
      </c>
      <c r="AM329" t="s">
        <v>53</v>
      </c>
    </row>
    <row r="330" spans="1:39" hidden="1" x14ac:dyDescent="0.3">
      <c r="A330">
        <v>7366</v>
      </c>
      <c r="B330">
        <v>1982</v>
      </c>
      <c r="C330" s="14">
        <f>2021-Table1[[#This Row],[Year_Birth]]</f>
        <v>39</v>
      </c>
      <c r="D330" t="s">
        <v>44</v>
      </c>
      <c r="E330" s="14" t="str" cm="1">
        <f t="array" ref="E330">_xlfn.SWITCH(Table1[[#This Row],[Education]],"Graduation","Bachelor’s","Basic","High School","2n Cycle","Master’s","Master","Master’s","PhD","PhD","Other")</f>
        <v>Master’s</v>
      </c>
      <c r="F330" t="s">
        <v>50</v>
      </c>
      <c r="G330" s="14" t="s">
        <v>50</v>
      </c>
      <c r="H330" s="14" t="str" cm="1">
        <f t="array" ref="H330">_xlfn.SWITCH(Table1[[#This Row],[Marital_Status_mod]],"Together","Couple","Married","Couple","Divorced","Single","Single","Single","Widow","Single","Other")</f>
        <v>Single</v>
      </c>
      <c r="I330" s="4">
        <v>75777</v>
      </c>
      <c r="J330" s="41" t="str">
        <f t="shared" si="22"/>
        <v>$70 - $80K</v>
      </c>
      <c r="K330">
        <v>0</v>
      </c>
      <c r="L330">
        <v>0</v>
      </c>
      <c r="M330">
        <f>Table1[[#This Row],[Teenhome]]+Table1[[#This Row],[Kidhome]]</f>
        <v>0</v>
      </c>
      <c r="N330" s="1">
        <v>41459</v>
      </c>
      <c r="O330" s="16">
        <f>(Table1[[#This Row],[DataSetDate]]-Table1[[#This Row],[Dt_Customer]])/365</f>
        <v>7.5972602739726032</v>
      </c>
      <c r="P330" s="15">
        <v>44232</v>
      </c>
      <c r="Q330">
        <v>12</v>
      </c>
      <c r="R330" s="4">
        <v>712</v>
      </c>
      <c r="S330" s="4">
        <v>26</v>
      </c>
      <c r="T330" s="4">
        <v>538</v>
      </c>
      <c r="U330" s="4">
        <v>69</v>
      </c>
      <c r="V330" s="4">
        <v>13</v>
      </c>
      <c r="W330" s="4">
        <v>80</v>
      </c>
      <c r="X330">
        <v>1</v>
      </c>
      <c r="Y330">
        <v>3</v>
      </c>
      <c r="Z330" t="str">
        <f t="shared" si="23"/>
        <v>Medium</v>
      </c>
      <c r="AA330" s="14">
        <f t="shared" ca="1" si="24"/>
        <v>3.054244449478273</v>
      </c>
      <c r="AB330">
        <v>6</v>
      </c>
      <c r="AC330">
        <v>11</v>
      </c>
      <c r="AD330" s="14">
        <f t="shared" ca="1" si="25"/>
        <v>11.101778411032738</v>
      </c>
      <c r="AE330">
        <v>1</v>
      </c>
      <c r="AF330">
        <v>0</v>
      </c>
      <c r="AG330">
        <v>0</v>
      </c>
      <c r="AH330">
        <v>0</v>
      </c>
      <c r="AI330">
        <v>1</v>
      </c>
      <c r="AJ330">
        <v>1</v>
      </c>
      <c r="AK330">
        <v>1</v>
      </c>
      <c r="AL330">
        <v>0</v>
      </c>
      <c r="AM330" t="s">
        <v>45</v>
      </c>
    </row>
    <row r="331" spans="1:39" hidden="1" x14ac:dyDescent="0.3">
      <c r="A331">
        <v>3091</v>
      </c>
      <c r="B331">
        <v>1981</v>
      </c>
      <c r="C331" s="14">
        <f>2021-Table1[[#This Row],[Year_Birth]]</f>
        <v>40</v>
      </c>
      <c r="D331" t="s">
        <v>51</v>
      </c>
      <c r="E331" s="14" t="str" cm="1">
        <f t="array" ref="E331">_xlfn.SWITCH(Table1[[#This Row],[Education]],"Graduation","Bachelor’s","Basic","High School","2n Cycle","Master’s","Master","Master’s","PhD","PhD","Other")</f>
        <v>Master’s</v>
      </c>
      <c r="F331" t="s">
        <v>40</v>
      </c>
      <c r="G331" s="14" t="s">
        <v>40</v>
      </c>
      <c r="H331" s="14" t="str" cm="1">
        <f t="array" ref="H331">_xlfn.SWITCH(Table1[[#This Row],[Marital_Status_mod]],"Together","Couple","Married","Couple","Divorced","Single","Single","Single","Widow","Single","Other")</f>
        <v>Couple</v>
      </c>
      <c r="I331" s="4">
        <v>75774</v>
      </c>
      <c r="J331" s="41" t="str">
        <f t="shared" si="22"/>
        <v>$70 - $80K</v>
      </c>
      <c r="K331">
        <v>1</v>
      </c>
      <c r="L331">
        <v>0</v>
      </c>
      <c r="M331">
        <f>Table1[[#This Row],[Teenhome]]+Table1[[#This Row],[Kidhome]]</f>
        <v>1</v>
      </c>
      <c r="N331" s="1">
        <v>41761</v>
      </c>
      <c r="O331" s="16">
        <f>(Table1[[#This Row],[DataSetDate]]-Table1[[#This Row],[Dt_Customer]])/365</f>
        <v>6.7698630136986298</v>
      </c>
      <c r="P331" s="15">
        <v>44232</v>
      </c>
      <c r="Q331">
        <v>27</v>
      </c>
      <c r="R331" s="4">
        <v>340</v>
      </c>
      <c r="S331" s="4">
        <v>21</v>
      </c>
      <c r="T331" s="4">
        <v>134</v>
      </c>
      <c r="U331" s="4">
        <v>258</v>
      </c>
      <c r="V331" s="4">
        <v>14</v>
      </c>
      <c r="W331" s="4">
        <v>56</v>
      </c>
      <c r="X331">
        <v>1</v>
      </c>
      <c r="Y331">
        <v>7</v>
      </c>
      <c r="Z331" t="str">
        <f t="shared" si="23"/>
        <v>High</v>
      </c>
      <c r="AA331" s="14">
        <f t="shared" ca="1" si="24"/>
        <v>6.8241865345535153</v>
      </c>
      <c r="AB331">
        <v>5</v>
      </c>
      <c r="AC331">
        <v>8</v>
      </c>
      <c r="AD331" s="14">
        <f t="shared" ca="1" si="25"/>
        <v>7.8202296490360528</v>
      </c>
      <c r="AE331">
        <v>4</v>
      </c>
      <c r="AF331">
        <v>0</v>
      </c>
      <c r="AG331">
        <v>0</v>
      </c>
      <c r="AH331">
        <v>0</v>
      </c>
      <c r="AI331">
        <v>0</v>
      </c>
      <c r="AJ331">
        <v>0</v>
      </c>
      <c r="AK331">
        <v>0</v>
      </c>
      <c r="AL331">
        <v>0</v>
      </c>
      <c r="AM331" t="s">
        <v>47</v>
      </c>
    </row>
    <row r="332" spans="1:39" hidden="1" x14ac:dyDescent="0.3">
      <c r="A332">
        <v>762</v>
      </c>
      <c r="B332">
        <v>1981</v>
      </c>
      <c r="C332" s="14">
        <f>2021-Table1[[#This Row],[Year_Birth]]</f>
        <v>40</v>
      </c>
      <c r="D332" t="s">
        <v>51</v>
      </c>
      <c r="E332" s="14" t="str" cm="1">
        <f t="array" ref="E332">_xlfn.SWITCH(Table1[[#This Row],[Education]],"Graduation","Bachelor’s","Basic","High School","2n Cycle","Master’s","Master","Master’s","PhD","PhD","Other")</f>
        <v>Master’s</v>
      </c>
      <c r="F332" t="s">
        <v>40</v>
      </c>
      <c r="G332" s="14" t="s">
        <v>40</v>
      </c>
      <c r="H332" s="14" t="str" cm="1">
        <f t="array" ref="H332">_xlfn.SWITCH(Table1[[#This Row],[Marital_Status_mod]],"Together","Couple","Married","Couple","Divorced","Single","Single","Single","Widow","Single","Other")</f>
        <v>Couple</v>
      </c>
      <c r="I332" s="4">
        <v>75774</v>
      </c>
      <c r="J332" s="41" t="str">
        <f t="shared" si="22"/>
        <v>$70 - $80K</v>
      </c>
      <c r="K332">
        <v>1</v>
      </c>
      <c r="L332">
        <v>0</v>
      </c>
      <c r="M332">
        <f>Table1[[#This Row],[Teenhome]]+Table1[[#This Row],[Kidhome]]</f>
        <v>1</v>
      </c>
      <c r="N332" s="1">
        <v>41761</v>
      </c>
      <c r="O332" s="16">
        <f>(Table1[[#This Row],[DataSetDate]]-Table1[[#This Row],[Dt_Customer]])/365</f>
        <v>6.7698630136986298</v>
      </c>
      <c r="P332" s="15">
        <v>44232</v>
      </c>
      <c r="Q332">
        <v>27</v>
      </c>
      <c r="R332" s="4">
        <v>340</v>
      </c>
      <c r="S332" s="4">
        <v>21</v>
      </c>
      <c r="T332" s="4">
        <v>134</v>
      </c>
      <c r="U332" s="4">
        <v>258</v>
      </c>
      <c r="V332" s="4">
        <v>14</v>
      </c>
      <c r="W332" s="4">
        <v>56</v>
      </c>
      <c r="X332">
        <v>1</v>
      </c>
      <c r="Y332">
        <v>7</v>
      </c>
      <c r="Z332" t="str">
        <f t="shared" si="23"/>
        <v>High</v>
      </c>
      <c r="AA332" s="14">
        <f t="shared" ca="1" si="24"/>
        <v>6.6170752292658142</v>
      </c>
      <c r="AB332">
        <v>5</v>
      </c>
      <c r="AC332">
        <v>8</v>
      </c>
      <c r="AD332" s="14">
        <f t="shared" ca="1" si="25"/>
        <v>7.6964474958297426</v>
      </c>
      <c r="AE332">
        <v>4</v>
      </c>
      <c r="AF332">
        <v>0</v>
      </c>
      <c r="AG332">
        <v>0</v>
      </c>
      <c r="AH332">
        <v>0</v>
      </c>
      <c r="AI332">
        <v>0</v>
      </c>
      <c r="AJ332">
        <v>0</v>
      </c>
      <c r="AK332">
        <v>0</v>
      </c>
      <c r="AL332">
        <v>0</v>
      </c>
      <c r="AM332" t="s">
        <v>41</v>
      </c>
    </row>
    <row r="333" spans="1:39" hidden="1" x14ac:dyDescent="0.3">
      <c r="A333">
        <v>4580</v>
      </c>
      <c r="B333">
        <v>1969</v>
      </c>
      <c r="C333" s="14">
        <f>2021-Table1[[#This Row],[Year_Birth]]</f>
        <v>52</v>
      </c>
      <c r="D333" t="s">
        <v>46</v>
      </c>
      <c r="E333" s="14" t="str" cm="1">
        <f t="array" ref="E333">_xlfn.SWITCH(Table1[[#This Row],[Education]],"Graduation","Bachelor’s","Basic","High School","2n Cycle","Master’s","Master","Master’s","PhD","PhD","Other")</f>
        <v>Bachelor’s</v>
      </c>
      <c r="F333" t="s">
        <v>42</v>
      </c>
      <c r="G333" s="14" t="s">
        <v>42</v>
      </c>
      <c r="H333" s="14" t="str" cm="1">
        <f t="array" ref="H333">_xlfn.SWITCH(Table1[[#This Row],[Marital_Status_mod]],"Together","Couple","Married","Couple","Divorced","Single","Single","Single","Widow","Single","Other")</f>
        <v>Couple</v>
      </c>
      <c r="I333" s="4">
        <v>75759</v>
      </c>
      <c r="J333" s="41" t="str">
        <f t="shared" si="22"/>
        <v>$70 - $80K</v>
      </c>
      <c r="K333">
        <v>0</v>
      </c>
      <c r="L333">
        <v>0</v>
      </c>
      <c r="M333">
        <f>Table1[[#This Row],[Teenhome]]+Table1[[#This Row],[Kidhome]]</f>
        <v>0</v>
      </c>
      <c r="N333" s="1">
        <v>41572</v>
      </c>
      <c r="O333" s="16">
        <f>(Table1[[#This Row],[DataSetDate]]-Table1[[#This Row],[Dt_Customer]])/365</f>
        <v>7.2876712328767121</v>
      </c>
      <c r="P333" s="15">
        <v>44232</v>
      </c>
      <c r="Q333">
        <v>46</v>
      </c>
      <c r="R333" s="4">
        <v>1394</v>
      </c>
      <c r="S333" s="4">
        <v>22</v>
      </c>
      <c r="T333" s="4">
        <v>708</v>
      </c>
      <c r="U333" s="4">
        <v>89</v>
      </c>
      <c r="V333" s="4">
        <v>91</v>
      </c>
      <c r="W333" s="4">
        <v>182</v>
      </c>
      <c r="X333">
        <v>1</v>
      </c>
      <c r="Y333">
        <v>9</v>
      </c>
      <c r="Z333" t="str">
        <f t="shared" si="23"/>
        <v>High</v>
      </c>
      <c r="AA333" s="14">
        <f t="shared" ca="1" si="24"/>
        <v>9.2073402093378149</v>
      </c>
      <c r="AB333">
        <v>7</v>
      </c>
      <c r="AC333">
        <v>9</v>
      </c>
      <c r="AD333" s="14">
        <f t="shared" ca="1" si="25"/>
        <v>9.2783420948638131</v>
      </c>
      <c r="AE333">
        <v>5</v>
      </c>
      <c r="AF333">
        <v>1</v>
      </c>
      <c r="AG333">
        <v>0</v>
      </c>
      <c r="AH333">
        <v>1</v>
      </c>
      <c r="AI333">
        <v>0</v>
      </c>
      <c r="AJ333">
        <v>1</v>
      </c>
      <c r="AK333">
        <v>1</v>
      </c>
      <c r="AL333">
        <v>0</v>
      </c>
      <c r="AM333" t="s">
        <v>47</v>
      </c>
    </row>
    <row r="334" spans="1:39" hidden="1" x14ac:dyDescent="0.3">
      <c r="A334">
        <v>6977</v>
      </c>
      <c r="B334">
        <v>1974</v>
      </c>
      <c r="C334" s="14">
        <f>2021-Table1[[#This Row],[Year_Birth]]</f>
        <v>47</v>
      </c>
      <c r="D334" t="s">
        <v>46</v>
      </c>
      <c r="E334" s="14" t="str" cm="1">
        <f t="array" ref="E334">_xlfn.SWITCH(Table1[[#This Row],[Education]],"Graduation","Bachelor’s","Basic","High School","2n Cycle","Master’s","Master","Master’s","PhD","PhD","Other")</f>
        <v>Bachelor’s</v>
      </c>
      <c r="F334" t="s">
        <v>40</v>
      </c>
      <c r="G334" s="14" t="s">
        <v>40</v>
      </c>
      <c r="H334" s="14" t="str" cm="1">
        <f t="array" ref="H334">_xlfn.SWITCH(Table1[[#This Row],[Marital_Status_mod]],"Together","Couple","Married","Couple","Divorced","Single","Single","Single","Widow","Single","Other")</f>
        <v>Couple</v>
      </c>
      <c r="I334" s="4">
        <v>75702</v>
      </c>
      <c r="J334" s="41" t="str">
        <f t="shared" si="22"/>
        <v>$70 - $80K</v>
      </c>
      <c r="K334">
        <v>0</v>
      </c>
      <c r="L334">
        <v>1</v>
      </c>
      <c r="M334">
        <f>Table1[[#This Row],[Teenhome]]+Table1[[#This Row],[Kidhome]]</f>
        <v>1</v>
      </c>
      <c r="N334" s="1">
        <v>41196</v>
      </c>
      <c r="O334" s="16">
        <f>(Table1[[#This Row],[DataSetDate]]-Table1[[#This Row],[Dt_Customer]])/365</f>
        <v>8.3178082191780813</v>
      </c>
      <c r="P334" s="15">
        <v>44232</v>
      </c>
      <c r="Q334">
        <v>87</v>
      </c>
      <c r="R334" s="4">
        <v>1073</v>
      </c>
      <c r="S334" s="4">
        <v>0</v>
      </c>
      <c r="T334" s="4">
        <v>629</v>
      </c>
      <c r="U334" s="4">
        <v>145</v>
      </c>
      <c r="V334" s="4">
        <v>37</v>
      </c>
      <c r="W334" s="4">
        <v>37</v>
      </c>
      <c r="X334">
        <v>1</v>
      </c>
      <c r="Y334">
        <v>10</v>
      </c>
      <c r="Z334" t="str">
        <f t="shared" si="23"/>
        <v>High</v>
      </c>
      <c r="AA334" s="14">
        <f t="shared" ca="1" si="24"/>
        <v>10.016277654545442</v>
      </c>
      <c r="AB334">
        <v>5</v>
      </c>
      <c r="AC334">
        <v>13</v>
      </c>
      <c r="AD334" s="14">
        <f t="shared" ca="1" si="25"/>
        <v>12.991752157685118</v>
      </c>
      <c r="AE334">
        <v>6</v>
      </c>
      <c r="AF334">
        <v>0</v>
      </c>
      <c r="AG334">
        <v>0</v>
      </c>
      <c r="AH334">
        <v>0</v>
      </c>
      <c r="AI334">
        <v>0</v>
      </c>
      <c r="AJ334">
        <v>1</v>
      </c>
      <c r="AK334">
        <v>0</v>
      </c>
      <c r="AL334">
        <v>0</v>
      </c>
      <c r="AM334" t="s">
        <v>41</v>
      </c>
    </row>
    <row r="335" spans="1:39" hidden="1" x14ac:dyDescent="0.3">
      <c r="A335">
        <v>10992</v>
      </c>
      <c r="B335">
        <v>1967</v>
      </c>
      <c r="C335" s="14">
        <f>2021-Table1[[#This Row],[Year_Birth]]</f>
        <v>54</v>
      </c>
      <c r="D335" t="s">
        <v>46</v>
      </c>
      <c r="E335" s="14" t="str" cm="1">
        <f t="array" ref="E335">_xlfn.SWITCH(Table1[[#This Row],[Education]],"Graduation","Bachelor’s","Basic","High School","2n Cycle","Master’s","Master","Master’s","PhD","PhD","Other")</f>
        <v>Bachelor’s</v>
      </c>
      <c r="F335" t="s">
        <v>40</v>
      </c>
      <c r="G335" s="14" t="s">
        <v>40</v>
      </c>
      <c r="H335" s="14" t="str" cm="1">
        <f t="array" ref="H335">_xlfn.SWITCH(Table1[[#This Row],[Marital_Status_mod]],"Together","Couple","Married","Couple","Divorced","Single","Single","Single","Widow","Single","Other")</f>
        <v>Couple</v>
      </c>
      <c r="I335" s="4">
        <v>75702</v>
      </c>
      <c r="J335" s="41" t="str">
        <f t="shared" si="22"/>
        <v>$70 - $80K</v>
      </c>
      <c r="K335">
        <v>1</v>
      </c>
      <c r="L335">
        <v>1</v>
      </c>
      <c r="M335">
        <f>Table1[[#This Row],[Teenhome]]+Table1[[#This Row],[Kidhome]]</f>
        <v>2</v>
      </c>
      <c r="N335" s="1">
        <v>41150</v>
      </c>
      <c r="O335" s="16">
        <f>(Table1[[#This Row],[DataSetDate]]-Table1[[#This Row],[Dt_Customer]])/365</f>
        <v>8.4438356164383563</v>
      </c>
      <c r="P335" s="15">
        <v>44232</v>
      </c>
      <c r="Q335">
        <v>77</v>
      </c>
      <c r="R335" s="4">
        <v>650</v>
      </c>
      <c r="S335" s="4">
        <v>28</v>
      </c>
      <c r="T335" s="4">
        <v>353</v>
      </c>
      <c r="U335" s="4">
        <v>45</v>
      </c>
      <c r="V335" s="4">
        <v>42</v>
      </c>
      <c r="W335" s="4">
        <v>30</v>
      </c>
      <c r="X335">
        <v>5</v>
      </c>
      <c r="Y335">
        <v>4</v>
      </c>
      <c r="Z335" t="str">
        <f t="shared" si="23"/>
        <v>Medium</v>
      </c>
      <c r="AA335" s="14">
        <f t="shared" ca="1" si="24"/>
        <v>4.1533885487063991</v>
      </c>
      <c r="AB335">
        <v>6</v>
      </c>
      <c r="AC335">
        <v>11</v>
      </c>
      <c r="AD335" s="14">
        <f t="shared" ca="1" si="25"/>
        <v>10.96898754865077</v>
      </c>
      <c r="AE335">
        <v>8</v>
      </c>
      <c r="AF335">
        <v>0</v>
      </c>
      <c r="AG335">
        <v>0</v>
      </c>
      <c r="AH335">
        <v>0</v>
      </c>
      <c r="AI335">
        <v>0</v>
      </c>
      <c r="AJ335">
        <v>0</v>
      </c>
      <c r="AK335">
        <v>0</v>
      </c>
      <c r="AL335">
        <v>0</v>
      </c>
      <c r="AM335" t="s">
        <v>47</v>
      </c>
    </row>
    <row r="336" spans="1:39" hidden="1" x14ac:dyDescent="0.3">
      <c r="A336">
        <v>7381</v>
      </c>
      <c r="B336">
        <v>1968</v>
      </c>
      <c r="C336" s="14">
        <f>2021-Table1[[#This Row],[Year_Birth]]</f>
        <v>53</v>
      </c>
      <c r="D336" t="s">
        <v>46</v>
      </c>
      <c r="E336" s="14" t="str" cm="1">
        <f t="array" ref="E336">_xlfn.SWITCH(Table1[[#This Row],[Education]],"Graduation","Bachelor’s","Basic","High School","2n Cycle","Master’s","Master","Master’s","PhD","PhD","Other")</f>
        <v>Bachelor’s</v>
      </c>
      <c r="F336" t="s">
        <v>49</v>
      </c>
      <c r="G336" s="14" t="s">
        <v>49</v>
      </c>
      <c r="H336" s="14" t="str" cm="1">
        <f t="array" ref="H336">_xlfn.SWITCH(Table1[[#This Row],[Marital_Status_mod]],"Together","Couple","Married","Couple","Divorced","Single","Single","Single","Widow","Single","Other")</f>
        <v>Single</v>
      </c>
      <c r="I336" s="4">
        <v>75693</v>
      </c>
      <c r="J336" s="41" t="str">
        <f t="shared" si="22"/>
        <v>$70 - $80K</v>
      </c>
      <c r="K336">
        <v>0</v>
      </c>
      <c r="L336">
        <v>0</v>
      </c>
      <c r="M336">
        <f>Table1[[#This Row],[Teenhome]]+Table1[[#This Row],[Kidhome]]</f>
        <v>0</v>
      </c>
      <c r="N336" s="1">
        <v>41249</v>
      </c>
      <c r="O336" s="16">
        <f>(Table1[[#This Row],[DataSetDate]]-Table1[[#This Row],[Dt_Customer]])/365</f>
        <v>8.1726027397260275</v>
      </c>
      <c r="P336" s="15">
        <v>44232</v>
      </c>
      <c r="Q336">
        <v>10</v>
      </c>
      <c r="R336" s="4">
        <v>797</v>
      </c>
      <c r="S336" s="4">
        <v>153</v>
      </c>
      <c r="T336" s="4">
        <v>293</v>
      </c>
      <c r="U336" s="4">
        <v>72</v>
      </c>
      <c r="V336" s="4">
        <v>97</v>
      </c>
      <c r="W336" s="4">
        <v>30</v>
      </c>
      <c r="X336">
        <v>1</v>
      </c>
      <c r="Y336">
        <v>11</v>
      </c>
      <c r="Z336" t="str">
        <f t="shared" si="23"/>
        <v>High</v>
      </c>
      <c r="AA336" s="14">
        <f t="shared" ca="1" si="24"/>
        <v>10.883112537894835</v>
      </c>
      <c r="AB336">
        <v>4</v>
      </c>
      <c r="AC336">
        <v>6</v>
      </c>
      <c r="AD336" s="14">
        <f t="shared" ca="1" si="25"/>
        <v>6.3853247174609464</v>
      </c>
      <c r="AE336">
        <v>4</v>
      </c>
      <c r="AF336">
        <v>1</v>
      </c>
      <c r="AG336">
        <v>0</v>
      </c>
      <c r="AH336">
        <v>0</v>
      </c>
      <c r="AI336">
        <v>1</v>
      </c>
      <c r="AJ336">
        <v>1</v>
      </c>
      <c r="AK336">
        <v>1</v>
      </c>
      <c r="AL336">
        <v>0</v>
      </c>
      <c r="AM336" t="s">
        <v>41</v>
      </c>
    </row>
    <row r="337" spans="1:39" hidden="1" x14ac:dyDescent="0.3">
      <c r="A337">
        <v>7723</v>
      </c>
      <c r="B337">
        <v>1979</v>
      </c>
      <c r="C337" s="14">
        <f>2021-Table1[[#This Row],[Year_Birth]]</f>
        <v>42</v>
      </c>
      <c r="D337" t="s">
        <v>46</v>
      </c>
      <c r="E337" s="14" t="str" cm="1">
        <f t="array" ref="E337">_xlfn.SWITCH(Table1[[#This Row],[Education]],"Graduation","Bachelor’s","Basic","High School","2n Cycle","Master’s","Master","Master’s","PhD","PhD","Other")</f>
        <v>Bachelor’s</v>
      </c>
      <c r="F337" t="s">
        <v>40</v>
      </c>
      <c r="G337" s="14" t="s">
        <v>40</v>
      </c>
      <c r="H337" s="14" t="str" cm="1">
        <f t="array" ref="H337">_xlfn.SWITCH(Table1[[#This Row],[Marital_Status_mod]],"Together","Couple","Married","Couple","Divorced","Single","Single","Single","Widow","Single","Other")</f>
        <v>Couple</v>
      </c>
      <c r="I337" s="4">
        <v>75507</v>
      </c>
      <c r="J337" s="41" t="str">
        <f t="shared" si="22"/>
        <v>$70 - $80K</v>
      </c>
      <c r="K337">
        <v>0</v>
      </c>
      <c r="L337">
        <v>0</v>
      </c>
      <c r="M337">
        <f>Table1[[#This Row],[Teenhome]]+Table1[[#This Row],[Kidhome]]</f>
        <v>0</v>
      </c>
      <c r="N337" s="1">
        <v>41761</v>
      </c>
      <c r="O337" s="16">
        <f>(Table1[[#This Row],[DataSetDate]]-Table1[[#This Row],[Dt_Customer]])/365</f>
        <v>6.7698630136986298</v>
      </c>
      <c r="P337" s="15">
        <v>44232</v>
      </c>
      <c r="Q337">
        <v>56</v>
      </c>
      <c r="R337" s="4">
        <v>709</v>
      </c>
      <c r="S337" s="4">
        <v>93</v>
      </c>
      <c r="T337" s="4">
        <v>374</v>
      </c>
      <c r="U337" s="4">
        <v>104</v>
      </c>
      <c r="V337" s="4">
        <v>80</v>
      </c>
      <c r="W337" s="4">
        <v>80</v>
      </c>
      <c r="X337">
        <v>1</v>
      </c>
      <c r="Y337">
        <v>8</v>
      </c>
      <c r="Z337" t="str">
        <f t="shared" si="23"/>
        <v>High</v>
      </c>
      <c r="AA337" s="14">
        <f t="shared" ca="1" si="24"/>
        <v>8.2522097496074025</v>
      </c>
      <c r="AB337">
        <v>6</v>
      </c>
      <c r="AC337">
        <v>6</v>
      </c>
      <c r="AD337" s="14">
        <f t="shared" ca="1" si="25"/>
        <v>6.3292679290403697</v>
      </c>
      <c r="AE337">
        <v>3</v>
      </c>
      <c r="AF337">
        <v>0</v>
      </c>
      <c r="AG337">
        <v>0</v>
      </c>
      <c r="AH337">
        <v>0</v>
      </c>
      <c r="AI337">
        <v>0</v>
      </c>
      <c r="AJ337">
        <v>0</v>
      </c>
      <c r="AK337">
        <v>0</v>
      </c>
      <c r="AL337">
        <v>0</v>
      </c>
      <c r="AM337" t="s">
        <v>52</v>
      </c>
    </row>
    <row r="338" spans="1:39" hidden="1" x14ac:dyDescent="0.3">
      <c r="A338">
        <v>2963</v>
      </c>
      <c r="B338">
        <v>1979</v>
      </c>
      <c r="C338" s="14">
        <f>2021-Table1[[#This Row],[Year_Birth]]</f>
        <v>42</v>
      </c>
      <c r="D338" t="s">
        <v>46</v>
      </c>
      <c r="E338" s="14" t="str" cm="1">
        <f t="array" ref="E338">_xlfn.SWITCH(Table1[[#This Row],[Education]],"Graduation","Bachelor’s","Basic","High School","2n Cycle","Master’s","Master","Master’s","PhD","PhD","Other")</f>
        <v>Bachelor’s</v>
      </c>
      <c r="F338" t="s">
        <v>40</v>
      </c>
      <c r="G338" s="14" t="s">
        <v>40</v>
      </c>
      <c r="H338" s="14" t="str" cm="1">
        <f t="array" ref="H338">_xlfn.SWITCH(Table1[[#This Row],[Marital_Status_mod]],"Together","Couple","Married","Couple","Divorced","Single","Single","Single","Widow","Single","Other")</f>
        <v>Couple</v>
      </c>
      <c r="I338" s="4">
        <v>75507</v>
      </c>
      <c r="J338" s="41" t="str">
        <f t="shared" si="22"/>
        <v>$70 - $80K</v>
      </c>
      <c r="K338">
        <v>0</v>
      </c>
      <c r="L338">
        <v>0</v>
      </c>
      <c r="M338">
        <f>Table1[[#This Row],[Teenhome]]+Table1[[#This Row],[Kidhome]]</f>
        <v>0</v>
      </c>
      <c r="N338" s="1">
        <v>41761</v>
      </c>
      <c r="O338" s="16">
        <f>(Table1[[#This Row],[DataSetDate]]-Table1[[#This Row],[Dt_Customer]])/365</f>
        <v>6.7698630136986298</v>
      </c>
      <c r="P338" s="15">
        <v>44232</v>
      </c>
      <c r="Q338">
        <v>56</v>
      </c>
      <c r="R338" s="4">
        <v>709</v>
      </c>
      <c r="S338" s="4">
        <v>93</v>
      </c>
      <c r="T338" s="4">
        <v>374</v>
      </c>
      <c r="U338" s="4">
        <v>104</v>
      </c>
      <c r="V338" s="4">
        <v>80</v>
      </c>
      <c r="W338" s="4">
        <v>80</v>
      </c>
      <c r="X338">
        <v>1</v>
      </c>
      <c r="Y338">
        <v>8</v>
      </c>
      <c r="Z338" t="str">
        <f t="shared" si="23"/>
        <v>High</v>
      </c>
      <c r="AA338" s="14">
        <f t="shared" ca="1" si="24"/>
        <v>7.7593362909911843</v>
      </c>
      <c r="AB338">
        <v>6</v>
      </c>
      <c r="AC338">
        <v>6</v>
      </c>
      <c r="AD338" s="14">
        <f t="shared" ca="1" si="25"/>
        <v>6.3554813278770732</v>
      </c>
      <c r="AE338">
        <v>3</v>
      </c>
      <c r="AF338">
        <v>0</v>
      </c>
      <c r="AG338">
        <v>0</v>
      </c>
      <c r="AH338">
        <v>0</v>
      </c>
      <c r="AI338">
        <v>0</v>
      </c>
      <c r="AJ338">
        <v>0</v>
      </c>
      <c r="AK338">
        <v>0</v>
      </c>
      <c r="AL338">
        <v>0</v>
      </c>
      <c r="AM338" t="s">
        <v>53</v>
      </c>
    </row>
    <row r="339" spans="1:39" hidden="1" x14ac:dyDescent="0.3">
      <c r="A339">
        <v>8370</v>
      </c>
      <c r="B339">
        <v>1976</v>
      </c>
      <c r="C339" s="14">
        <f>2021-Table1[[#This Row],[Year_Birth]]</f>
        <v>45</v>
      </c>
      <c r="D339" t="s">
        <v>51</v>
      </c>
      <c r="E339" s="14" t="str" cm="1">
        <f t="array" ref="E339">_xlfn.SWITCH(Table1[[#This Row],[Education]],"Graduation","Bachelor’s","Basic","High School","2n Cycle","Master’s","Master","Master’s","PhD","PhD","Other")</f>
        <v>Master’s</v>
      </c>
      <c r="F339" t="s">
        <v>40</v>
      </c>
      <c r="G339" s="14" t="s">
        <v>40</v>
      </c>
      <c r="H339" s="14" t="str" cm="1">
        <f t="array" ref="H339">_xlfn.SWITCH(Table1[[#This Row],[Marital_Status_mod]],"Together","Couple","Married","Couple","Divorced","Single","Single","Single","Widow","Single","Other")</f>
        <v>Couple</v>
      </c>
      <c r="I339" s="4">
        <v>75484</v>
      </c>
      <c r="J339" s="41" t="str">
        <f t="shared" si="22"/>
        <v>$70 - $80K</v>
      </c>
      <c r="K339">
        <v>0</v>
      </c>
      <c r="L339">
        <v>1</v>
      </c>
      <c r="M339">
        <f>Table1[[#This Row],[Teenhome]]+Table1[[#This Row],[Kidhome]]</f>
        <v>1</v>
      </c>
      <c r="N339" s="1">
        <v>41123</v>
      </c>
      <c r="O339" s="16">
        <f>(Table1[[#This Row],[DataSetDate]]-Table1[[#This Row],[Dt_Customer]])/365</f>
        <v>8.5178082191780824</v>
      </c>
      <c r="P339" s="15">
        <v>44232</v>
      </c>
      <c r="Q339">
        <v>50</v>
      </c>
      <c r="R339" s="4">
        <v>378</v>
      </c>
      <c r="S339" s="4">
        <v>97</v>
      </c>
      <c r="T339" s="4">
        <v>259</v>
      </c>
      <c r="U339" s="4">
        <v>197</v>
      </c>
      <c r="V339" s="4">
        <v>194</v>
      </c>
      <c r="W339" s="4">
        <v>34</v>
      </c>
      <c r="X339">
        <v>2</v>
      </c>
      <c r="Y339">
        <v>7</v>
      </c>
      <c r="Z339" t="str">
        <f t="shared" si="23"/>
        <v>High</v>
      </c>
      <c r="AA339" s="14">
        <f t="shared" ca="1" si="24"/>
        <v>7.0671370444981276</v>
      </c>
      <c r="AB339">
        <v>3</v>
      </c>
      <c r="AC339">
        <v>6</v>
      </c>
      <c r="AD339" s="14">
        <f t="shared" ca="1" si="25"/>
        <v>6.0310507845903798</v>
      </c>
      <c r="AE339">
        <v>4</v>
      </c>
      <c r="AF339">
        <v>0</v>
      </c>
      <c r="AG339">
        <v>0</v>
      </c>
      <c r="AH339">
        <v>0</v>
      </c>
      <c r="AI339">
        <v>0</v>
      </c>
      <c r="AJ339">
        <v>0</v>
      </c>
      <c r="AK339">
        <v>0</v>
      </c>
      <c r="AL339">
        <v>0</v>
      </c>
      <c r="AM339" t="s">
        <v>48</v>
      </c>
    </row>
    <row r="340" spans="1:39" hidden="1" x14ac:dyDescent="0.3">
      <c r="A340">
        <v>8492</v>
      </c>
      <c r="B340">
        <v>1978</v>
      </c>
      <c r="C340" s="14">
        <f>2021-Table1[[#This Row],[Year_Birth]]</f>
        <v>43</v>
      </c>
      <c r="D340" t="s">
        <v>46</v>
      </c>
      <c r="E340" s="14" t="str" cm="1">
        <f t="array" ref="E340">_xlfn.SWITCH(Table1[[#This Row],[Education]],"Graduation","Bachelor’s","Basic","High School","2n Cycle","Master’s","Master","Master’s","PhD","PhD","Other")</f>
        <v>Bachelor’s</v>
      </c>
      <c r="F340" t="s">
        <v>40</v>
      </c>
      <c r="G340" s="14" t="s">
        <v>40</v>
      </c>
      <c r="H340" s="14" t="str" cm="1">
        <f t="array" ref="H340">_xlfn.SWITCH(Table1[[#This Row],[Marital_Status_mod]],"Together","Couple","Married","Couple","Divorced","Single","Single","Single","Widow","Single","Other")</f>
        <v>Couple</v>
      </c>
      <c r="I340" s="4">
        <v>75437</v>
      </c>
      <c r="J340" s="41" t="str">
        <f t="shared" si="22"/>
        <v>$70 - $80K</v>
      </c>
      <c r="K340">
        <v>0</v>
      </c>
      <c r="L340">
        <v>0</v>
      </c>
      <c r="M340">
        <f>Table1[[#This Row],[Teenhome]]+Table1[[#This Row],[Kidhome]]</f>
        <v>0</v>
      </c>
      <c r="N340" s="1">
        <v>41587</v>
      </c>
      <c r="O340" s="16">
        <f>(Table1[[#This Row],[DataSetDate]]-Table1[[#This Row],[Dt_Customer]])/365</f>
        <v>7.2465753424657535</v>
      </c>
      <c r="P340" s="15">
        <v>44232</v>
      </c>
      <c r="Q340">
        <v>25</v>
      </c>
      <c r="R340" s="4">
        <v>795</v>
      </c>
      <c r="S340" s="4">
        <v>0</v>
      </c>
      <c r="T340" s="4">
        <v>545</v>
      </c>
      <c r="U340" s="4">
        <v>95</v>
      </c>
      <c r="V340" s="4">
        <v>58</v>
      </c>
      <c r="W340" s="4">
        <v>0</v>
      </c>
      <c r="X340">
        <v>1</v>
      </c>
      <c r="Y340">
        <v>8</v>
      </c>
      <c r="Z340" t="str">
        <f t="shared" si="23"/>
        <v>High</v>
      </c>
      <c r="AA340" s="14">
        <f t="shared" ca="1" si="24"/>
        <v>7.8667947109888878</v>
      </c>
      <c r="AB340">
        <v>4</v>
      </c>
      <c r="AC340">
        <v>10</v>
      </c>
      <c r="AD340" s="14">
        <f t="shared" ca="1" si="25"/>
        <v>9.9205382684440089</v>
      </c>
      <c r="AE340">
        <v>6</v>
      </c>
      <c r="AF340">
        <v>1</v>
      </c>
      <c r="AG340">
        <v>0</v>
      </c>
      <c r="AH340">
        <v>0</v>
      </c>
      <c r="AI340">
        <v>0</v>
      </c>
      <c r="AJ340">
        <v>0</v>
      </c>
      <c r="AK340">
        <v>0</v>
      </c>
      <c r="AL340">
        <v>0</v>
      </c>
      <c r="AM340" t="s">
        <v>41</v>
      </c>
    </row>
    <row r="341" spans="1:39" hidden="1" x14ac:dyDescent="0.3">
      <c r="A341">
        <v>8746</v>
      </c>
      <c r="B341">
        <v>1989</v>
      </c>
      <c r="C341" s="14">
        <f>2021-Table1[[#This Row],[Year_Birth]]</f>
        <v>32</v>
      </c>
      <c r="D341" t="s">
        <v>46</v>
      </c>
      <c r="E341" s="14" t="str" cm="1">
        <f t="array" ref="E341">_xlfn.SWITCH(Table1[[#This Row],[Education]],"Graduation","Bachelor’s","Basic","High School","2n Cycle","Master’s","Master","Master’s","PhD","PhD","Other")</f>
        <v>Bachelor’s</v>
      </c>
      <c r="F341" t="s">
        <v>42</v>
      </c>
      <c r="G341" s="14" t="s">
        <v>42</v>
      </c>
      <c r="H341" s="14" t="str" cm="1">
        <f t="array" ref="H341">_xlfn.SWITCH(Table1[[#This Row],[Marital_Status_mod]],"Together","Couple","Married","Couple","Divorced","Single","Single","Single","Widow","Single","Other")</f>
        <v>Couple</v>
      </c>
      <c r="I341" s="4">
        <v>75433</v>
      </c>
      <c r="J341" s="41" t="str">
        <f t="shared" si="22"/>
        <v>$70 - $80K</v>
      </c>
      <c r="K341">
        <v>1</v>
      </c>
      <c r="L341">
        <v>0</v>
      </c>
      <c r="M341">
        <f>Table1[[#This Row],[Teenhome]]+Table1[[#This Row],[Kidhome]]</f>
        <v>1</v>
      </c>
      <c r="N341" s="1">
        <v>41734</v>
      </c>
      <c r="O341" s="16">
        <f>(Table1[[#This Row],[DataSetDate]]-Table1[[#This Row],[Dt_Customer]])/365</f>
        <v>6.8438356164383558</v>
      </c>
      <c r="P341" s="15">
        <v>44232</v>
      </c>
      <c r="Q341">
        <v>28</v>
      </c>
      <c r="R341" s="4">
        <v>800</v>
      </c>
      <c r="S341" s="4">
        <v>0</v>
      </c>
      <c r="T341" s="4">
        <v>297</v>
      </c>
      <c r="U341" s="4">
        <v>0</v>
      </c>
      <c r="V341" s="4">
        <v>34</v>
      </c>
      <c r="W341" s="4">
        <v>57</v>
      </c>
      <c r="X341">
        <v>2</v>
      </c>
      <c r="Y341">
        <v>2</v>
      </c>
      <c r="Z341" t="str">
        <f t="shared" si="23"/>
        <v>Low</v>
      </c>
      <c r="AA341" s="14">
        <f t="shared" ca="1" si="24"/>
        <v>1.8315293502955761</v>
      </c>
      <c r="AB341">
        <v>5</v>
      </c>
      <c r="AC341">
        <v>10</v>
      </c>
      <c r="AD341" s="14">
        <f t="shared" ca="1" si="25"/>
        <v>10.238002100328965</v>
      </c>
      <c r="AE341">
        <v>6</v>
      </c>
      <c r="AF341">
        <v>1</v>
      </c>
      <c r="AG341">
        <v>0</v>
      </c>
      <c r="AH341">
        <v>0</v>
      </c>
      <c r="AI341">
        <v>1</v>
      </c>
      <c r="AJ341">
        <v>0</v>
      </c>
      <c r="AK341">
        <v>0</v>
      </c>
      <c r="AL341">
        <v>0</v>
      </c>
      <c r="AM341" t="s">
        <v>41</v>
      </c>
    </row>
    <row r="342" spans="1:39" hidden="1" x14ac:dyDescent="0.3">
      <c r="A342">
        <v>6072</v>
      </c>
      <c r="B342">
        <v>1970</v>
      </c>
      <c r="C342" s="14">
        <f>2021-Table1[[#This Row],[Year_Birth]]</f>
        <v>51</v>
      </c>
      <c r="D342" t="s">
        <v>44</v>
      </c>
      <c r="E342" s="14" t="str" cm="1">
        <f t="array" ref="E342">_xlfn.SWITCH(Table1[[#This Row],[Education]],"Graduation","Bachelor’s","Basic","High School","2n Cycle","Master’s","Master","Master’s","PhD","PhD","Other")</f>
        <v>Master’s</v>
      </c>
      <c r="F342" t="s">
        <v>50</v>
      </c>
      <c r="G342" s="14" t="s">
        <v>50</v>
      </c>
      <c r="H342" s="14" t="str" cm="1">
        <f t="array" ref="H342">_xlfn.SWITCH(Table1[[#This Row],[Marital_Status_mod]],"Together","Couple","Married","Couple","Divorced","Single","Single","Single","Widow","Single","Other")</f>
        <v>Single</v>
      </c>
      <c r="I342" s="4">
        <v>75345</v>
      </c>
      <c r="J342" s="41" t="str">
        <f t="shared" si="22"/>
        <v>$70 - $80K</v>
      </c>
      <c r="K342">
        <v>0</v>
      </c>
      <c r="L342">
        <v>0</v>
      </c>
      <c r="M342">
        <f>Table1[[#This Row],[Teenhome]]+Table1[[#This Row],[Kidhome]]</f>
        <v>0</v>
      </c>
      <c r="N342" s="1">
        <v>41307</v>
      </c>
      <c r="O342" s="16">
        <f>(Table1[[#This Row],[DataSetDate]]-Table1[[#This Row],[Dt_Customer]])/365</f>
        <v>8.0136986301369859</v>
      </c>
      <c r="P342" s="15">
        <v>44232</v>
      </c>
      <c r="Q342">
        <v>16</v>
      </c>
      <c r="R342" s="4">
        <v>918</v>
      </c>
      <c r="S342" s="4">
        <v>57</v>
      </c>
      <c r="T342" s="4">
        <v>842</v>
      </c>
      <c r="U342" s="4">
        <v>99</v>
      </c>
      <c r="V342" s="4">
        <v>38</v>
      </c>
      <c r="W342" s="4">
        <v>133</v>
      </c>
      <c r="X342">
        <v>1</v>
      </c>
      <c r="Y342">
        <v>5</v>
      </c>
      <c r="Z342" t="str">
        <f t="shared" si="23"/>
        <v>Medium</v>
      </c>
      <c r="AA342" s="14">
        <f t="shared" ca="1" si="24"/>
        <v>4.7259465618586223</v>
      </c>
      <c r="AB342">
        <v>8</v>
      </c>
      <c r="AC342">
        <v>6</v>
      </c>
      <c r="AD342" s="14">
        <f t="shared" ca="1" si="25"/>
        <v>6.1651259888484748</v>
      </c>
      <c r="AE342">
        <v>3</v>
      </c>
      <c r="AF342">
        <v>1</v>
      </c>
      <c r="AG342">
        <v>0</v>
      </c>
      <c r="AH342">
        <v>0</v>
      </c>
      <c r="AI342">
        <v>0</v>
      </c>
      <c r="AJ342">
        <v>0</v>
      </c>
      <c r="AK342">
        <v>1</v>
      </c>
      <c r="AL342">
        <v>0</v>
      </c>
      <c r="AM342" t="s">
        <v>41</v>
      </c>
    </row>
    <row r="343" spans="1:39" hidden="1" x14ac:dyDescent="0.3">
      <c r="A343">
        <v>2499</v>
      </c>
      <c r="B343">
        <v>1958</v>
      </c>
      <c r="C343" s="14">
        <f>2021-Table1[[#This Row],[Year_Birth]]</f>
        <v>63</v>
      </c>
      <c r="D343" t="s">
        <v>51</v>
      </c>
      <c r="E343" s="14" t="str" cm="1">
        <f t="array" ref="E343">_xlfn.SWITCH(Table1[[#This Row],[Education]],"Graduation","Bachelor’s","Basic","High School","2n Cycle","Master’s","Master","Master’s","PhD","PhD","Other")</f>
        <v>Master’s</v>
      </c>
      <c r="F343" t="s">
        <v>50</v>
      </c>
      <c r="G343" s="14" t="s">
        <v>50</v>
      </c>
      <c r="H343" s="14" t="str" cm="1">
        <f t="array" ref="H343">_xlfn.SWITCH(Table1[[#This Row],[Marital_Status_mod]],"Together","Couple","Married","Couple","Divorced","Single","Single","Single","Widow","Single","Other")</f>
        <v>Single</v>
      </c>
      <c r="I343" s="4">
        <v>75342</v>
      </c>
      <c r="J343" s="41" t="str">
        <f t="shared" si="22"/>
        <v>$70 - $80K</v>
      </c>
      <c r="K343">
        <v>0</v>
      </c>
      <c r="L343">
        <v>1</v>
      </c>
      <c r="M343">
        <f>Table1[[#This Row],[Teenhome]]+Table1[[#This Row],[Kidhome]]</f>
        <v>1</v>
      </c>
      <c r="N343" s="1">
        <v>41400</v>
      </c>
      <c r="O343" s="16">
        <f>(Table1[[#This Row],[DataSetDate]]-Table1[[#This Row],[Dt_Customer]])/365</f>
        <v>7.7589041095890412</v>
      </c>
      <c r="P343" s="15">
        <v>44232</v>
      </c>
      <c r="Q343">
        <v>38</v>
      </c>
      <c r="R343" s="4">
        <v>204</v>
      </c>
      <c r="S343" s="4">
        <v>97</v>
      </c>
      <c r="T343" s="4">
        <v>97</v>
      </c>
      <c r="U343" s="4">
        <v>21</v>
      </c>
      <c r="V343" s="4">
        <v>118</v>
      </c>
      <c r="W343" s="4">
        <v>26</v>
      </c>
      <c r="X343">
        <v>1</v>
      </c>
      <c r="Y343">
        <v>5</v>
      </c>
      <c r="Z343" t="str">
        <f t="shared" si="23"/>
        <v>Medium</v>
      </c>
      <c r="AA343" s="14">
        <f t="shared" ca="1" si="24"/>
        <v>5.1936305573840409</v>
      </c>
      <c r="AB343">
        <v>2</v>
      </c>
      <c r="AC343">
        <v>10</v>
      </c>
      <c r="AD343" s="14">
        <f t="shared" ca="1" si="25"/>
        <v>9.7712142926963264</v>
      </c>
      <c r="AE343">
        <v>4</v>
      </c>
      <c r="AF343">
        <v>0</v>
      </c>
      <c r="AG343">
        <v>0</v>
      </c>
      <c r="AH343">
        <v>0</v>
      </c>
      <c r="AI343">
        <v>0</v>
      </c>
      <c r="AJ343">
        <v>0</v>
      </c>
      <c r="AK343">
        <v>0</v>
      </c>
      <c r="AL343">
        <v>0</v>
      </c>
      <c r="AM343" t="s">
        <v>41</v>
      </c>
    </row>
    <row r="344" spans="1:39" hidden="1" x14ac:dyDescent="0.3">
      <c r="A344">
        <v>4786</v>
      </c>
      <c r="B344">
        <v>1977</v>
      </c>
      <c r="C344" s="14">
        <f>2021-Table1[[#This Row],[Year_Birth]]</f>
        <v>44</v>
      </c>
      <c r="D344" t="s">
        <v>46</v>
      </c>
      <c r="E344" s="14" t="str" cm="1">
        <f t="array" ref="E344">_xlfn.SWITCH(Table1[[#This Row],[Education]],"Graduation","Bachelor’s","Basic","High School","2n Cycle","Master’s","Master","Master’s","PhD","PhD","Other")</f>
        <v>Bachelor’s</v>
      </c>
      <c r="F344" t="s">
        <v>42</v>
      </c>
      <c r="G344" s="14" t="s">
        <v>42</v>
      </c>
      <c r="H344" s="14" t="str" cm="1">
        <f t="array" ref="H344">_xlfn.SWITCH(Table1[[#This Row],[Marital_Status_mod]],"Together","Couple","Married","Couple","Divorced","Single","Single","Single","Widow","Single","Other")</f>
        <v>Couple</v>
      </c>
      <c r="I344" s="4">
        <v>75330</v>
      </c>
      <c r="J344" s="41" t="str">
        <f t="shared" si="22"/>
        <v>$70 - $80K</v>
      </c>
      <c r="K344">
        <v>1</v>
      </c>
      <c r="L344">
        <v>1</v>
      </c>
      <c r="M344">
        <f>Table1[[#This Row],[Teenhome]]+Table1[[#This Row],[Kidhome]]</f>
        <v>2</v>
      </c>
      <c r="N344" s="1">
        <v>41186</v>
      </c>
      <c r="O344" s="16">
        <f>(Table1[[#This Row],[DataSetDate]]-Table1[[#This Row],[Dt_Customer]])/365</f>
        <v>8.3452054794520549</v>
      </c>
      <c r="P344" s="15">
        <v>44232</v>
      </c>
      <c r="Q344">
        <v>94</v>
      </c>
      <c r="R344" s="4">
        <v>555</v>
      </c>
      <c r="S344" s="4">
        <v>82</v>
      </c>
      <c r="T344" s="4">
        <v>257</v>
      </c>
      <c r="U344" s="4">
        <v>93</v>
      </c>
      <c r="V344" s="4">
        <v>61</v>
      </c>
      <c r="W344" s="4">
        <v>61</v>
      </c>
      <c r="X344">
        <v>4</v>
      </c>
      <c r="Y344">
        <v>10</v>
      </c>
      <c r="Z344" t="str">
        <f t="shared" si="23"/>
        <v>High</v>
      </c>
      <c r="AA344" s="14">
        <f t="shared" ca="1" si="24"/>
        <v>10.246757329082831</v>
      </c>
      <c r="AB344">
        <v>3</v>
      </c>
      <c r="AC344">
        <v>12</v>
      </c>
      <c r="AD344" s="14">
        <f t="shared" ca="1" si="25"/>
        <v>11.705665273013775</v>
      </c>
      <c r="AE344">
        <v>6</v>
      </c>
      <c r="AF344">
        <v>0</v>
      </c>
      <c r="AG344">
        <v>0</v>
      </c>
      <c r="AH344">
        <v>0</v>
      </c>
      <c r="AI344">
        <v>0</v>
      </c>
      <c r="AJ344">
        <v>0</v>
      </c>
      <c r="AK344">
        <v>0</v>
      </c>
      <c r="AL344">
        <v>0</v>
      </c>
      <c r="AM344" t="s">
        <v>43</v>
      </c>
    </row>
    <row r="345" spans="1:39" hidden="1" x14ac:dyDescent="0.3">
      <c r="A345">
        <v>4390</v>
      </c>
      <c r="B345">
        <v>1954</v>
      </c>
      <c r="C345" s="14">
        <f>2021-Table1[[#This Row],[Year_Birth]]</f>
        <v>67</v>
      </c>
      <c r="D345" t="s">
        <v>46</v>
      </c>
      <c r="E345" s="14" t="str" cm="1">
        <f t="array" ref="E345">_xlfn.SWITCH(Table1[[#This Row],[Education]],"Graduation","Bachelor’s","Basic","High School","2n Cycle","Master’s","Master","Master’s","PhD","PhD","Other")</f>
        <v>Bachelor’s</v>
      </c>
      <c r="F345" t="s">
        <v>40</v>
      </c>
      <c r="G345" s="14" t="s">
        <v>40</v>
      </c>
      <c r="H345" s="14" t="str" cm="1">
        <f t="array" ref="H345">_xlfn.SWITCH(Table1[[#This Row],[Marital_Status_mod]],"Together","Couple","Married","Couple","Divorced","Single","Single","Single","Widow","Single","Other")</f>
        <v>Couple</v>
      </c>
      <c r="I345" s="4">
        <v>75315</v>
      </c>
      <c r="J345" s="41" t="str">
        <f t="shared" si="22"/>
        <v>$70 - $80K</v>
      </c>
      <c r="K345">
        <v>0</v>
      </c>
      <c r="L345">
        <v>1</v>
      </c>
      <c r="M345">
        <f>Table1[[#This Row],[Teenhome]]+Table1[[#This Row],[Kidhome]]</f>
        <v>1</v>
      </c>
      <c r="N345" s="1">
        <v>41744</v>
      </c>
      <c r="O345" s="16">
        <f>(Table1[[#This Row],[DataSetDate]]-Table1[[#This Row],[Dt_Customer]])/365</f>
        <v>6.816438356164384</v>
      </c>
      <c r="P345" s="15">
        <v>44232</v>
      </c>
      <c r="Q345">
        <v>14</v>
      </c>
      <c r="R345" s="4">
        <v>459</v>
      </c>
      <c r="S345" s="4">
        <v>15</v>
      </c>
      <c r="T345" s="4">
        <v>171</v>
      </c>
      <c r="U345" s="4">
        <v>142</v>
      </c>
      <c r="V345" s="4">
        <v>23</v>
      </c>
      <c r="W345" s="4">
        <v>31</v>
      </c>
      <c r="X345">
        <v>2</v>
      </c>
      <c r="Y345">
        <v>5</v>
      </c>
      <c r="Z345" t="str">
        <f t="shared" si="23"/>
        <v>Medium</v>
      </c>
      <c r="AA345" s="14">
        <f t="shared" ca="1" si="24"/>
        <v>4.9547637346769493</v>
      </c>
      <c r="AB345">
        <v>4</v>
      </c>
      <c r="AC345">
        <v>12</v>
      </c>
      <c r="AD345" s="14">
        <f t="shared" ca="1" si="25"/>
        <v>11.674048738234713</v>
      </c>
      <c r="AE345">
        <v>2</v>
      </c>
      <c r="AF345">
        <v>0</v>
      </c>
      <c r="AG345">
        <v>0</v>
      </c>
      <c r="AH345">
        <v>0</v>
      </c>
      <c r="AI345">
        <v>0</v>
      </c>
      <c r="AJ345">
        <v>0</v>
      </c>
      <c r="AK345">
        <v>0</v>
      </c>
      <c r="AL345">
        <v>0</v>
      </c>
      <c r="AM345" t="s">
        <v>47</v>
      </c>
    </row>
    <row r="346" spans="1:39" hidden="1" x14ac:dyDescent="0.3">
      <c r="A346">
        <v>1081</v>
      </c>
      <c r="B346">
        <v>1957</v>
      </c>
      <c r="C346" s="14">
        <f>2021-Table1[[#This Row],[Year_Birth]]</f>
        <v>64</v>
      </c>
      <c r="D346" t="s">
        <v>39</v>
      </c>
      <c r="E346" s="14" t="str" cm="1">
        <f t="array" ref="E346">_xlfn.SWITCH(Table1[[#This Row],[Education]],"Graduation","Bachelor’s","Basic","High School","2n Cycle","Master’s","Master","Master’s","PhD","PhD","Other")</f>
        <v>PhD</v>
      </c>
      <c r="F346" t="s">
        <v>42</v>
      </c>
      <c r="G346" s="14" t="s">
        <v>42</v>
      </c>
      <c r="H346" s="14" t="str" cm="1">
        <f t="array" ref="H346">_xlfn.SWITCH(Table1[[#This Row],[Marital_Status_mod]],"Together","Couple","Married","Couple","Divorced","Single","Single","Single","Widow","Single","Other")</f>
        <v>Couple</v>
      </c>
      <c r="I346" s="4">
        <v>75283</v>
      </c>
      <c r="J346" s="41" t="str">
        <f t="shared" si="22"/>
        <v>$70 - $80K</v>
      </c>
      <c r="K346">
        <v>1</v>
      </c>
      <c r="L346">
        <v>2</v>
      </c>
      <c r="M346">
        <f>Table1[[#This Row],[Teenhome]]+Table1[[#This Row],[Kidhome]]</f>
        <v>3</v>
      </c>
      <c r="N346" s="1">
        <v>41360</v>
      </c>
      <c r="O346" s="16">
        <f>(Table1[[#This Row],[DataSetDate]]-Table1[[#This Row],[Dt_Customer]])/365</f>
        <v>7.8684931506849312</v>
      </c>
      <c r="P346" s="15">
        <v>44232</v>
      </c>
      <c r="Q346">
        <v>26</v>
      </c>
      <c r="R346" s="4">
        <v>733</v>
      </c>
      <c r="S346" s="4">
        <v>9</v>
      </c>
      <c r="T346" s="4">
        <v>180</v>
      </c>
      <c r="U346" s="4">
        <v>12</v>
      </c>
      <c r="V346" s="4">
        <v>19</v>
      </c>
      <c r="W346" s="4">
        <v>66</v>
      </c>
      <c r="X346">
        <v>11</v>
      </c>
      <c r="Y346">
        <v>6</v>
      </c>
      <c r="Z346" t="str">
        <f t="shared" si="23"/>
        <v>Medium</v>
      </c>
      <c r="AA346" s="14">
        <f t="shared" ca="1" si="24"/>
        <v>5.9238391210514756</v>
      </c>
      <c r="AB346">
        <v>3</v>
      </c>
      <c r="AC346">
        <v>5</v>
      </c>
      <c r="AD346" s="14">
        <f t="shared" ca="1" si="25"/>
        <v>5.2589625929378343</v>
      </c>
      <c r="AE346">
        <v>4</v>
      </c>
      <c r="AF346">
        <v>0</v>
      </c>
      <c r="AG346">
        <v>0</v>
      </c>
      <c r="AH346">
        <v>0</v>
      </c>
      <c r="AI346">
        <v>0</v>
      </c>
      <c r="AJ346">
        <v>0</v>
      </c>
      <c r="AK346">
        <v>0</v>
      </c>
      <c r="AL346">
        <v>0</v>
      </c>
      <c r="AM346" t="s">
        <v>47</v>
      </c>
    </row>
    <row r="347" spans="1:39" hidden="1" x14ac:dyDescent="0.3">
      <c r="A347">
        <v>10983</v>
      </c>
      <c r="B347">
        <v>1952</v>
      </c>
      <c r="C347" s="14">
        <f>2021-Table1[[#This Row],[Year_Birth]]</f>
        <v>69</v>
      </c>
      <c r="D347" t="s">
        <v>46</v>
      </c>
      <c r="E347" s="14" t="str" cm="1">
        <f t="array" ref="E347">_xlfn.SWITCH(Table1[[#This Row],[Education]],"Graduation","Bachelor’s","Basic","High School","2n Cycle","Master’s","Master","Master’s","PhD","PhD","Other")</f>
        <v>Bachelor’s</v>
      </c>
      <c r="F347" t="s">
        <v>40</v>
      </c>
      <c r="G347" s="14" t="s">
        <v>40</v>
      </c>
      <c r="H347" s="14" t="str" cm="1">
        <f t="array" ref="H347">_xlfn.SWITCH(Table1[[#This Row],[Marital_Status_mod]],"Together","Couple","Married","Couple","Divorced","Single","Single","Single","Widow","Single","Other")</f>
        <v>Couple</v>
      </c>
      <c r="I347" s="4">
        <v>75278</v>
      </c>
      <c r="J347" s="41" t="str">
        <f t="shared" si="22"/>
        <v>$70 - $80K</v>
      </c>
      <c r="K347">
        <v>0</v>
      </c>
      <c r="L347">
        <v>0</v>
      </c>
      <c r="M347">
        <f>Table1[[#This Row],[Teenhome]]+Table1[[#This Row],[Kidhome]]</f>
        <v>0</v>
      </c>
      <c r="N347" s="1">
        <v>41303</v>
      </c>
      <c r="O347" s="16">
        <f>(Table1[[#This Row],[DataSetDate]]-Table1[[#This Row],[Dt_Customer]])/365</f>
        <v>8.0246575342465754</v>
      </c>
      <c r="P347" s="15">
        <v>44232</v>
      </c>
      <c r="Q347">
        <v>17</v>
      </c>
      <c r="R347" s="4">
        <v>304</v>
      </c>
      <c r="S347" s="4">
        <v>98</v>
      </c>
      <c r="T347" s="4">
        <v>230</v>
      </c>
      <c r="U347" s="4">
        <v>150</v>
      </c>
      <c r="V347" s="4">
        <v>74</v>
      </c>
      <c r="W347" s="4">
        <v>74</v>
      </c>
      <c r="X347">
        <v>1</v>
      </c>
      <c r="Y347">
        <v>6</v>
      </c>
      <c r="Z347" t="str">
        <f t="shared" si="23"/>
        <v>Medium</v>
      </c>
      <c r="AA347" s="14">
        <f t="shared" ca="1" si="24"/>
        <v>5.972380929820635</v>
      </c>
      <c r="AB347">
        <v>3</v>
      </c>
      <c r="AC347">
        <v>13</v>
      </c>
      <c r="AD347" s="14">
        <f t="shared" ca="1" si="25"/>
        <v>12.820596075629323</v>
      </c>
      <c r="AE347">
        <v>3</v>
      </c>
      <c r="AF347">
        <v>0</v>
      </c>
      <c r="AG347">
        <v>0</v>
      </c>
      <c r="AH347">
        <v>0</v>
      </c>
      <c r="AI347">
        <v>0</v>
      </c>
      <c r="AJ347">
        <v>0</v>
      </c>
      <c r="AK347">
        <v>0</v>
      </c>
      <c r="AL347">
        <v>0</v>
      </c>
      <c r="AM347" t="s">
        <v>47</v>
      </c>
    </row>
    <row r="348" spans="1:39" hidden="1" x14ac:dyDescent="0.3">
      <c r="A348">
        <v>9999</v>
      </c>
      <c r="B348">
        <v>1965</v>
      </c>
      <c r="C348" s="14">
        <f>2021-Table1[[#This Row],[Year_Birth]]</f>
        <v>56</v>
      </c>
      <c r="D348" t="s">
        <v>46</v>
      </c>
      <c r="E348" s="14" t="str" cm="1">
        <f t="array" ref="E348">_xlfn.SWITCH(Table1[[#This Row],[Education]],"Graduation","Bachelor’s","Basic","High School","2n Cycle","Master’s","Master","Master’s","PhD","PhD","Other")</f>
        <v>Bachelor’s</v>
      </c>
      <c r="F348" t="s">
        <v>40</v>
      </c>
      <c r="G348" s="14" t="s">
        <v>40</v>
      </c>
      <c r="H348" s="14" t="str" cm="1">
        <f t="array" ref="H348">_xlfn.SWITCH(Table1[[#This Row],[Marital_Status_mod]],"Together","Couple","Married","Couple","Divorced","Single","Single","Single","Widow","Single","Other")</f>
        <v>Couple</v>
      </c>
      <c r="I348" s="4">
        <v>75276</v>
      </c>
      <c r="J348" s="41" t="str">
        <f t="shared" si="22"/>
        <v>$70 - $80K</v>
      </c>
      <c r="K348">
        <v>0</v>
      </c>
      <c r="L348">
        <v>0</v>
      </c>
      <c r="M348">
        <f>Table1[[#This Row],[Teenhome]]+Table1[[#This Row],[Kidhome]]</f>
        <v>0</v>
      </c>
      <c r="N348" s="1">
        <v>41179</v>
      </c>
      <c r="O348" s="16">
        <f>(Table1[[#This Row],[DataSetDate]]-Table1[[#This Row],[Dt_Customer]])/365</f>
        <v>8.3643835616438356</v>
      </c>
      <c r="P348" s="15">
        <v>44232</v>
      </c>
      <c r="Q348">
        <v>2</v>
      </c>
      <c r="R348" s="4">
        <v>610</v>
      </c>
      <c r="S348" s="4">
        <v>105</v>
      </c>
      <c r="T348" s="4">
        <v>125</v>
      </c>
      <c r="U348" s="4">
        <v>137</v>
      </c>
      <c r="V348" s="4">
        <v>42</v>
      </c>
      <c r="W348" s="4">
        <v>21</v>
      </c>
      <c r="X348">
        <v>1</v>
      </c>
      <c r="Y348">
        <v>9</v>
      </c>
      <c r="Z348" t="str">
        <f t="shared" si="23"/>
        <v>High</v>
      </c>
      <c r="AA348" s="14">
        <f t="shared" ca="1" si="24"/>
        <v>9.322219963262345</v>
      </c>
      <c r="AB348">
        <v>4</v>
      </c>
      <c r="AC348">
        <v>9</v>
      </c>
      <c r="AD348" s="14">
        <f t="shared" ca="1" si="25"/>
        <v>9.3143746049011682</v>
      </c>
      <c r="AE348">
        <v>5</v>
      </c>
      <c r="AF348">
        <v>0</v>
      </c>
      <c r="AG348">
        <v>0</v>
      </c>
      <c r="AH348">
        <v>0</v>
      </c>
      <c r="AI348">
        <v>0</v>
      </c>
      <c r="AJ348">
        <v>0</v>
      </c>
      <c r="AK348">
        <v>0</v>
      </c>
      <c r="AL348">
        <v>0</v>
      </c>
      <c r="AM348" t="s">
        <v>41</v>
      </c>
    </row>
    <row r="349" spans="1:39" hidden="1" x14ac:dyDescent="0.3">
      <c r="A349">
        <v>7999</v>
      </c>
      <c r="B349">
        <v>1955</v>
      </c>
      <c r="C349" s="14">
        <f>2021-Table1[[#This Row],[Year_Birth]]</f>
        <v>66</v>
      </c>
      <c r="D349" t="s">
        <v>39</v>
      </c>
      <c r="E349" s="14" t="str" cm="1">
        <f t="array" ref="E349">_xlfn.SWITCH(Table1[[#This Row],[Education]],"Graduation","Bachelor’s","Basic","High School","2n Cycle","Master’s","Master","Master’s","PhD","PhD","Other")</f>
        <v>PhD</v>
      </c>
      <c r="F349" t="s">
        <v>40</v>
      </c>
      <c r="G349" s="14" t="s">
        <v>40</v>
      </c>
      <c r="H349" s="14" t="str" cm="1">
        <f t="array" ref="H349">_xlfn.SWITCH(Table1[[#This Row],[Marital_Status_mod]],"Together","Couple","Married","Couple","Divorced","Single","Single","Single","Widow","Single","Other")</f>
        <v>Couple</v>
      </c>
      <c r="I349" s="4">
        <v>75261</v>
      </c>
      <c r="J349" s="41" t="str">
        <f t="shared" si="22"/>
        <v>$70 - $80K</v>
      </c>
      <c r="K349">
        <v>0</v>
      </c>
      <c r="L349">
        <v>0</v>
      </c>
      <c r="M349">
        <f>Table1[[#This Row],[Teenhome]]+Table1[[#This Row],[Kidhome]]</f>
        <v>0</v>
      </c>
      <c r="N349" s="1">
        <v>41387</v>
      </c>
      <c r="O349" s="16">
        <f>(Table1[[#This Row],[DataSetDate]]-Table1[[#This Row],[Dt_Customer]])/365</f>
        <v>7.7945205479452051</v>
      </c>
      <c r="P349" s="15">
        <v>44232</v>
      </c>
      <c r="Q349">
        <v>17</v>
      </c>
      <c r="R349" s="4">
        <v>1239</v>
      </c>
      <c r="S349" s="4">
        <v>17</v>
      </c>
      <c r="T349" s="4">
        <v>413</v>
      </c>
      <c r="U349" s="4">
        <v>23</v>
      </c>
      <c r="V349" s="4">
        <v>34</v>
      </c>
      <c r="W349" s="4">
        <v>17</v>
      </c>
      <c r="X349">
        <v>1</v>
      </c>
      <c r="Y349">
        <v>5</v>
      </c>
      <c r="Z349" t="str">
        <f t="shared" si="23"/>
        <v>Medium</v>
      </c>
      <c r="AA349" s="14">
        <f t="shared" ca="1" si="24"/>
        <v>4.8358066843180421</v>
      </c>
      <c r="AB349">
        <v>6</v>
      </c>
      <c r="AC349">
        <v>5</v>
      </c>
      <c r="AD349" s="14">
        <f t="shared" ca="1" si="25"/>
        <v>4.7951433923964375</v>
      </c>
      <c r="AE349">
        <v>2</v>
      </c>
      <c r="AF349">
        <v>0</v>
      </c>
      <c r="AG349">
        <v>0</v>
      </c>
      <c r="AH349">
        <v>0</v>
      </c>
      <c r="AI349">
        <v>1</v>
      </c>
      <c r="AJ349">
        <v>1</v>
      </c>
      <c r="AK349">
        <v>1</v>
      </c>
      <c r="AL349">
        <v>0</v>
      </c>
      <c r="AM349" t="s">
        <v>41</v>
      </c>
    </row>
    <row r="350" spans="1:39" hidden="1" x14ac:dyDescent="0.3">
      <c r="A350">
        <v>1859</v>
      </c>
      <c r="B350">
        <v>1972</v>
      </c>
      <c r="C350" s="14">
        <f>2021-Table1[[#This Row],[Year_Birth]]</f>
        <v>49</v>
      </c>
      <c r="D350" t="s">
        <v>44</v>
      </c>
      <c r="E350" s="14" t="str" cm="1">
        <f t="array" ref="E350">_xlfn.SWITCH(Table1[[#This Row],[Education]],"Graduation","Bachelor’s","Basic","High School","2n Cycle","Master’s","Master","Master’s","PhD","PhD","Other")</f>
        <v>Master’s</v>
      </c>
      <c r="F350" t="s">
        <v>42</v>
      </c>
      <c r="G350" s="14" t="s">
        <v>42</v>
      </c>
      <c r="H350" s="14" t="str" cm="1">
        <f t="array" ref="H350">_xlfn.SWITCH(Table1[[#This Row],[Marital_Status_mod]],"Together","Couple","Married","Couple","Divorced","Single","Single","Single","Widow","Single","Other")</f>
        <v>Couple</v>
      </c>
      <c r="I350" s="4">
        <v>75251</v>
      </c>
      <c r="J350" s="41" t="str">
        <f t="shared" si="22"/>
        <v>$70 - $80K</v>
      </c>
      <c r="K350">
        <v>0</v>
      </c>
      <c r="L350">
        <v>0</v>
      </c>
      <c r="M350">
        <f>Table1[[#This Row],[Teenhome]]+Table1[[#This Row],[Kidhome]]</f>
        <v>0</v>
      </c>
      <c r="N350" s="1">
        <v>41148</v>
      </c>
      <c r="O350" s="16">
        <f>(Table1[[#This Row],[DataSetDate]]-Table1[[#This Row],[Dt_Customer]])/365</f>
        <v>8.4493150684931511</v>
      </c>
      <c r="P350" s="15">
        <v>44232</v>
      </c>
      <c r="Q350">
        <v>34</v>
      </c>
      <c r="R350" s="4">
        <v>721</v>
      </c>
      <c r="S350" s="4">
        <v>111</v>
      </c>
      <c r="T350" s="4">
        <v>925</v>
      </c>
      <c r="U350" s="4">
        <v>97</v>
      </c>
      <c r="V350" s="4">
        <v>18</v>
      </c>
      <c r="W350" s="4">
        <v>18</v>
      </c>
      <c r="X350">
        <v>1</v>
      </c>
      <c r="Y350">
        <v>7</v>
      </c>
      <c r="Z350" t="str">
        <f t="shared" si="23"/>
        <v>High</v>
      </c>
      <c r="AA350" s="14">
        <f t="shared" ca="1" si="24"/>
        <v>7.1404287950675052</v>
      </c>
      <c r="AB350">
        <v>6</v>
      </c>
      <c r="AC350">
        <v>5</v>
      </c>
      <c r="AD350" s="14">
        <f t="shared" ca="1" si="25"/>
        <v>4.664089621843007</v>
      </c>
      <c r="AE350">
        <v>5</v>
      </c>
      <c r="AF350">
        <v>0</v>
      </c>
      <c r="AG350">
        <v>0</v>
      </c>
      <c r="AH350">
        <v>0</v>
      </c>
      <c r="AI350">
        <v>0</v>
      </c>
      <c r="AJ350">
        <v>0</v>
      </c>
      <c r="AK350">
        <v>1</v>
      </c>
      <c r="AL350">
        <v>0</v>
      </c>
      <c r="AM350" t="s">
        <v>52</v>
      </c>
    </row>
    <row r="351" spans="1:39" hidden="1" x14ac:dyDescent="0.3">
      <c r="A351">
        <v>6694</v>
      </c>
      <c r="B351">
        <v>1964</v>
      </c>
      <c r="C351" s="14">
        <f>2021-Table1[[#This Row],[Year_Birth]]</f>
        <v>57</v>
      </c>
      <c r="D351" t="s">
        <v>46</v>
      </c>
      <c r="E351" s="14" t="str" cm="1">
        <f t="array" ref="E351">_xlfn.SWITCH(Table1[[#This Row],[Education]],"Graduation","Bachelor’s","Basic","High School","2n Cycle","Master’s","Master","Master’s","PhD","PhD","Other")</f>
        <v>Bachelor’s</v>
      </c>
      <c r="F351" t="s">
        <v>42</v>
      </c>
      <c r="G351" s="14" t="s">
        <v>42</v>
      </c>
      <c r="H351" s="14" t="str" cm="1">
        <f t="array" ref="H351">_xlfn.SWITCH(Table1[[#This Row],[Marital_Status_mod]],"Together","Couple","Married","Couple","Divorced","Single","Single","Single","Widow","Single","Other")</f>
        <v>Couple</v>
      </c>
      <c r="I351" s="4">
        <v>75236</v>
      </c>
      <c r="J351" s="41" t="str">
        <f t="shared" si="22"/>
        <v>$70 - $80K</v>
      </c>
      <c r="K351">
        <v>0</v>
      </c>
      <c r="L351">
        <v>1</v>
      </c>
      <c r="M351">
        <f>Table1[[#This Row],[Teenhome]]+Table1[[#This Row],[Kidhome]]</f>
        <v>1</v>
      </c>
      <c r="N351" s="1">
        <v>41603</v>
      </c>
      <c r="O351" s="16">
        <f>(Table1[[#This Row],[DataSetDate]]-Table1[[#This Row],[Dt_Customer]])/365</f>
        <v>7.2027397260273975</v>
      </c>
      <c r="P351" s="15">
        <v>44232</v>
      </c>
      <c r="Q351">
        <v>27</v>
      </c>
      <c r="R351" s="4">
        <v>438</v>
      </c>
      <c r="S351" s="4">
        <v>66</v>
      </c>
      <c r="T351" s="4">
        <v>400</v>
      </c>
      <c r="U351" s="4">
        <v>12</v>
      </c>
      <c r="V351" s="4">
        <v>38</v>
      </c>
      <c r="W351" s="4">
        <v>114</v>
      </c>
      <c r="X351">
        <v>1</v>
      </c>
      <c r="Y351">
        <v>8</v>
      </c>
      <c r="Z351" t="str">
        <f t="shared" si="23"/>
        <v>High</v>
      </c>
      <c r="AA351" s="14">
        <f t="shared" ca="1" si="24"/>
        <v>7.8161212735800971</v>
      </c>
      <c r="AB351">
        <v>3</v>
      </c>
      <c r="AC351">
        <v>13</v>
      </c>
      <c r="AD351" s="14">
        <f t="shared" ca="1" si="25"/>
        <v>13.30975202507758</v>
      </c>
      <c r="AE351">
        <v>4</v>
      </c>
      <c r="AF351">
        <v>0</v>
      </c>
      <c r="AG351">
        <v>0</v>
      </c>
      <c r="AH351">
        <v>0</v>
      </c>
      <c r="AI351">
        <v>0</v>
      </c>
      <c r="AJ351">
        <v>0</v>
      </c>
      <c r="AK351">
        <v>0</v>
      </c>
      <c r="AL351">
        <v>0</v>
      </c>
      <c r="AM351" t="s">
        <v>41</v>
      </c>
    </row>
    <row r="352" spans="1:39" hidden="1" x14ac:dyDescent="0.3">
      <c r="A352">
        <v>2674</v>
      </c>
      <c r="B352">
        <v>1958</v>
      </c>
      <c r="C352" s="14">
        <f>2021-Table1[[#This Row],[Year_Birth]]</f>
        <v>63</v>
      </c>
      <c r="D352" t="s">
        <v>44</v>
      </c>
      <c r="E352" s="14" t="str" cm="1">
        <f t="array" ref="E352">_xlfn.SWITCH(Table1[[#This Row],[Education]],"Graduation","Bachelor’s","Basic","High School","2n Cycle","Master’s","Master","Master’s","PhD","PhD","Other")</f>
        <v>Master’s</v>
      </c>
      <c r="F352" t="s">
        <v>50</v>
      </c>
      <c r="G352" s="14" t="s">
        <v>50</v>
      </c>
      <c r="H352" s="14" t="str" cm="1">
        <f t="array" ref="H352">_xlfn.SWITCH(Table1[[#This Row],[Marital_Status_mod]],"Together","Couple","Married","Couple","Divorced","Single","Single","Single","Widow","Single","Other")</f>
        <v>Single</v>
      </c>
      <c r="I352" s="4">
        <v>75154</v>
      </c>
      <c r="J352" s="41" t="str">
        <f t="shared" si="22"/>
        <v>$70 - $80K</v>
      </c>
      <c r="K352">
        <v>0</v>
      </c>
      <c r="L352">
        <v>1</v>
      </c>
      <c r="M352">
        <f>Table1[[#This Row],[Teenhome]]+Table1[[#This Row],[Kidhome]]</f>
        <v>1</v>
      </c>
      <c r="N352" s="1">
        <v>41156</v>
      </c>
      <c r="O352" s="16">
        <f>(Table1[[#This Row],[DataSetDate]]-Table1[[#This Row],[Dt_Customer]])/365</f>
        <v>8.4273972602739722</v>
      </c>
      <c r="P352" s="15">
        <v>44232</v>
      </c>
      <c r="Q352">
        <v>79</v>
      </c>
      <c r="R352" s="4">
        <v>543</v>
      </c>
      <c r="S352" s="4">
        <v>10</v>
      </c>
      <c r="T352" s="4">
        <v>205</v>
      </c>
      <c r="U352" s="4">
        <v>160</v>
      </c>
      <c r="V352" s="4">
        <v>143</v>
      </c>
      <c r="W352" s="4">
        <v>82</v>
      </c>
      <c r="X352">
        <v>1</v>
      </c>
      <c r="Y352">
        <v>6</v>
      </c>
      <c r="Z352" t="str">
        <f t="shared" si="23"/>
        <v>Medium</v>
      </c>
      <c r="AA352" s="14">
        <f t="shared" ca="1" si="24"/>
        <v>5.8161323143023562</v>
      </c>
      <c r="AB352">
        <v>3</v>
      </c>
      <c r="AC352">
        <v>6</v>
      </c>
      <c r="AD352" s="14">
        <f t="shared" ca="1" si="25"/>
        <v>5.9830369307282201</v>
      </c>
      <c r="AE352">
        <v>3</v>
      </c>
      <c r="AF352">
        <v>0</v>
      </c>
      <c r="AG352">
        <v>0</v>
      </c>
      <c r="AH352">
        <v>0</v>
      </c>
      <c r="AI352">
        <v>0</v>
      </c>
      <c r="AJ352">
        <v>0</v>
      </c>
      <c r="AK352">
        <v>1</v>
      </c>
      <c r="AL352">
        <v>0</v>
      </c>
      <c r="AM352" t="s">
        <v>43</v>
      </c>
    </row>
    <row r="353" spans="1:39" hidden="1" x14ac:dyDescent="0.3">
      <c r="A353">
        <v>4508</v>
      </c>
      <c r="B353">
        <v>1952</v>
      </c>
      <c r="C353" s="14">
        <f>2021-Table1[[#This Row],[Year_Birth]]</f>
        <v>69</v>
      </c>
      <c r="D353" t="s">
        <v>46</v>
      </c>
      <c r="E353" s="14" t="str" cm="1">
        <f t="array" ref="E353">_xlfn.SWITCH(Table1[[#This Row],[Education]],"Graduation","Bachelor’s","Basic","High School","2n Cycle","Master’s","Master","Master’s","PhD","PhD","Other")</f>
        <v>Bachelor’s</v>
      </c>
      <c r="F353" t="s">
        <v>50</v>
      </c>
      <c r="G353" s="14" t="s">
        <v>50</v>
      </c>
      <c r="H353" s="14" t="str" cm="1">
        <f t="array" ref="H353">_xlfn.SWITCH(Table1[[#This Row],[Marital_Status_mod]],"Together","Couple","Married","Couple","Divorced","Single","Single","Single","Widow","Single","Other")</f>
        <v>Single</v>
      </c>
      <c r="I353" s="4">
        <v>75127</v>
      </c>
      <c r="J353" s="41" t="str">
        <f t="shared" si="22"/>
        <v>$70 - $80K</v>
      </c>
      <c r="K353">
        <v>0</v>
      </c>
      <c r="L353">
        <v>0</v>
      </c>
      <c r="M353">
        <f>Table1[[#This Row],[Teenhome]]+Table1[[#This Row],[Kidhome]]</f>
        <v>0</v>
      </c>
      <c r="N353" s="1">
        <v>41781</v>
      </c>
      <c r="O353" s="16">
        <f>(Table1[[#This Row],[DataSetDate]]-Table1[[#This Row],[Dt_Customer]])/365</f>
        <v>6.7150684931506852</v>
      </c>
      <c r="P353" s="15">
        <v>44232</v>
      </c>
      <c r="Q353">
        <v>92</v>
      </c>
      <c r="R353" s="4">
        <v>203</v>
      </c>
      <c r="S353" s="4">
        <v>35</v>
      </c>
      <c r="T353" s="4">
        <v>305</v>
      </c>
      <c r="U353" s="4">
        <v>46</v>
      </c>
      <c r="V353" s="4">
        <v>17</v>
      </c>
      <c r="W353" s="4">
        <v>227</v>
      </c>
      <c r="X353">
        <v>1</v>
      </c>
      <c r="Y353">
        <v>2</v>
      </c>
      <c r="Z353" t="str">
        <f t="shared" si="23"/>
        <v>Low</v>
      </c>
      <c r="AA353" s="14">
        <f t="shared" ca="1" si="24"/>
        <v>2.3337576453620326</v>
      </c>
      <c r="AB353">
        <v>11</v>
      </c>
      <c r="AC353">
        <v>5</v>
      </c>
      <c r="AD353" s="14">
        <f t="shared" ca="1" si="25"/>
        <v>4.8573966756361893</v>
      </c>
      <c r="AE353">
        <v>1</v>
      </c>
      <c r="AF353">
        <v>0</v>
      </c>
      <c r="AG353">
        <v>0</v>
      </c>
      <c r="AH353">
        <v>0</v>
      </c>
      <c r="AI353">
        <v>0</v>
      </c>
      <c r="AJ353">
        <v>0</v>
      </c>
      <c r="AK353">
        <v>0</v>
      </c>
      <c r="AL353">
        <v>0</v>
      </c>
      <c r="AM353" t="s">
        <v>52</v>
      </c>
    </row>
    <row r="354" spans="1:39" hidden="1" x14ac:dyDescent="0.3">
      <c r="A354">
        <v>4843</v>
      </c>
      <c r="B354">
        <v>1952</v>
      </c>
      <c r="C354" s="14">
        <f>2021-Table1[[#This Row],[Year_Birth]]</f>
        <v>69</v>
      </c>
      <c r="D354" t="s">
        <v>46</v>
      </c>
      <c r="E354" s="14" t="str" cm="1">
        <f t="array" ref="E354">_xlfn.SWITCH(Table1[[#This Row],[Education]],"Graduation","Bachelor’s","Basic","High School","2n Cycle","Master’s","Master","Master’s","PhD","PhD","Other")</f>
        <v>Bachelor’s</v>
      </c>
      <c r="F354" t="s">
        <v>50</v>
      </c>
      <c r="G354" s="14" t="s">
        <v>50</v>
      </c>
      <c r="H354" s="14" t="str" cm="1">
        <f t="array" ref="H354">_xlfn.SWITCH(Table1[[#This Row],[Marital_Status_mod]],"Together","Couple","Married","Couple","Divorced","Single","Single","Single","Widow","Single","Other")</f>
        <v>Single</v>
      </c>
      <c r="I354" s="4">
        <v>75127</v>
      </c>
      <c r="J354" s="41" t="str">
        <f t="shared" si="22"/>
        <v>$70 - $80K</v>
      </c>
      <c r="K354">
        <v>0</v>
      </c>
      <c r="L354">
        <v>0</v>
      </c>
      <c r="M354">
        <f>Table1[[#This Row],[Teenhome]]+Table1[[#This Row],[Kidhome]]</f>
        <v>0</v>
      </c>
      <c r="N354" s="1">
        <v>41781</v>
      </c>
      <c r="O354" s="16">
        <f>(Table1[[#This Row],[DataSetDate]]-Table1[[#This Row],[Dt_Customer]])/365</f>
        <v>6.7150684931506852</v>
      </c>
      <c r="P354" s="15">
        <v>44232</v>
      </c>
      <c r="Q354">
        <v>92</v>
      </c>
      <c r="R354" s="4">
        <v>203</v>
      </c>
      <c r="S354" s="4">
        <v>35</v>
      </c>
      <c r="T354" s="4">
        <v>305</v>
      </c>
      <c r="U354" s="4">
        <v>46</v>
      </c>
      <c r="V354" s="4">
        <v>17</v>
      </c>
      <c r="W354" s="4">
        <v>227</v>
      </c>
      <c r="X354">
        <v>1</v>
      </c>
      <c r="Y354">
        <v>2</v>
      </c>
      <c r="Z354" t="str">
        <f t="shared" si="23"/>
        <v>Low</v>
      </c>
      <c r="AA354" s="14">
        <f t="shared" ca="1" si="24"/>
        <v>2.2494583819153977</v>
      </c>
      <c r="AB354">
        <v>11</v>
      </c>
      <c r="AC354">
        <v>5</v>
      </c>
      <c r="AD354" s="14">
        <f t="shared" ca="1" si="25"/>
        <v>5.1514633045103118</v>
      </c>
      <c r="AE354">
        <v>1</v>
      </c>
      <c r="AF354">
        <v>0</v>
      </c>
      <c r="AG354">
        <v>0</v>
      </c>
      <c r="AH354">
        <v>0</v>
      </c>
      <c r="AI354">
        <v>0</v>
      </c>
      <c r="AJ354">
        <v>0</v>
      </c>
      <c r="AK354">
        <v>0</v>
      </c>
      <c r="AL354">
        <v>0</v>
      </c>
      <c r="AM354" t="s">
        <v>47</v>
      </c>
    </row>
    <row r="355" spans="1:39" hidden="1" x14ac:dyDescent="0.3">
      <c r="A355">
        <v>4654</v>
      </c>
      <c r="B355">
        <v>1992</v>
      </c>
      <c r="C355" s="14">
        <f>2021-Table1[[#This Row],[Year_Birth]]</f>
        <v>29</v>
      </c>
      <c r="D355" t="s">
        <v>46</v>
      </c>
      <c r="E355" s="14" t="str" cm="1">
        <f t="array" ref="E355">_xlfn.SWITCH(Table1[[#This Row],[Education]],"Graduation","Bachelor’s","Basic","High School","2n Cycle","Master’s","Master","Master’s","PhD","PhD","Other")</f>
        <v>Bachelor’s</v>
      </c>
      <c r="F355" t="s">
        <v>40</v>
      </c>
      <c r="G355" s="14" t="s">
        <v>40</v>
      </c>
      <c r="H355" s="14" t="str" cm="1">
        <f t="array" ref="H355">_xlfn.SWITCH(Table1[[#This Row],[Marital_Status_mod]],"Together","Couple","Married","Couple","Divorced","Single","Single","Single","Widow","Single","Other")</f>
        <v>Couple</v>
      </c>
      <c r="I355" s="4">
        <v>75114</v>
      </c>
      <c r="J355" s="41" t="str">
        <f t="shared" si="22"/>
        <v>$70 - $80K</v>
      </c>
      <c r="K355">
        <v>0</v>
      </c>
      <c r="L355">
        <v>0</v>
      </c>
      <c r="M355">
        <f>Table1[[#This Row],[Teenhome]]+Table1[[#This Row],[Kidhome]]</f>
        <v>0</v>
      </c>
      <c r="N355" s="1">
        <v>41585</v>
      </c>
      <c r="O355" s="16">
        <f>(Table1[[#This Row],[DataSetDate]]-Table1[[#This Row],[Dt_Customer]])/365</f>
        <v>7.2520547945205482</v>
      </c>
      <c r="P355" s="15">
        <v>44232</v>
      </c>
      <c r="Q355">
        <v>40</v>
      </c>
      <c r="R355" s="4">
        <v>571</v>
      </c>
      <c r="S355" s="4">
        <v>12</v>
      </c>
      <c r="T355" s="4">
        <v>523</v>
      </c>
      <c r="U355" s="4">
        <v>63</v>
      </c>
      <c r="V355" s="4">
        <v>60</v>
      </c>
      <c r="W355" s="4">
        <v>24</v>
      </c>
      <c r="X355">
        <v>1</v>
      </c>
      <c r="Y355">
        <v>3</v>
      </c>
      <c r="Z355" t="str">
        <f t="shared" si="23"/>
        <v>Medium</v>
      </c>
      <c r="AA355" s="14">
        <f t="shared" ca="1" si="24"/>
        <v>3.1735442380721941</v>
      </c>
      <c r="AB355">
        <v>10</v>
      </c>
      <c r="AC355">
        <v>5</v>
      </c>
      <c r="AD355" s="14">
        <f t="shared" ca="1" si="25"/>
        <v>4.8760652846358008</v>
      </c>
      <c r="AE355">
        <v>2</v>
      </c>
      <c r="AF355">
        <v>0</v>
      </c>
      <c r="AG355">
        <v>0</v>
      </c>
      <c r="AH355">
        <v>0</v>
      </c>
      <c r="AI355">
        <v>0</v>
      </c>
      <c r="AJ355">
        <v>0</v>
      </c>
      <c r="AK355">
        <v>0</v>
      </c>
      <c r="AL355">
        <v>0</v>
      </c>
      <c r="AM355" t="s">
        <v>47</v>
      </c>
    </row>
    <row r="356" spans="1:39" hidden="1" x14ac:dyDescent="0.3">
      <c r="A356">
        <v>3523</v>
      </c>
      <c r="B356">
        <v>1962</v>
      </c>
      <c r="C356" s="14">
        <f>2021-Table1[[#This Row],[Year_Birth]]</f>
        <v>59</v>
      </c>
      <c r="D356" t="s">
        <v>46</v>
      </c>
      <c r="E356" s="14" t="str" cm="1">
        <f t="array" ref="E356">_xlfn.SWITCH(Table1[[#This Row],[Education]],"Graduation","Bachelor’s","Basic","High School","2n Cycle","Master’s","Master","Master’s","PhD","PhD","Other")</f>
        <v>Bachelor’s</v>
      </c>
      <c r="F356" t="s">
        <v>40</v>
      </c>
      <c r="G356" s="14" t="s">
        <v>40</v>
      </c>
      <c r="H356" s="14" t="str" cm="1">
        <f t="array" ref="H356">_xlfn.SWITCH(Table1[[#This Row],[Marital_Status_mod]],"Together","Couple","Married","Couple","Divorced","Single","Single","Single","Widow","Single","Other")</f>
        <v>Couple</v>
      </c>
      <c r="I356" s="4">
        <v>75072</v>
      </c>
      <c r="J356" s="41" t="str">
        <f t="shared" si="22"/>
        <v>$70 - $80K</v>
      </c>
      <c r="K356">
        <v>0</v>
      </c>
      <c r="L356">
        <v>1</v>
      </c>
      <c r="M356">
        <f>Table1[[#This Row],[Teenhome]]+Table1[[#This Row],[Kidhome]]</f>
        <v>1</v>
      </c>
      <c r="N356" s="1">
        <v>41297</v>
      </c>
      <c r="O356" s="16">
        <f>(Table1[[#This Row],[DataSetDate]]-Table1[[#This Row],[Dt_Customer]])/365</f>
        <v>8.0410958904109595</v>
      </c>
      <c r="P356" s="15">
        <v>44232</v>
      </c>
      <c r="Q356">
        <v>83</v>
      </c>
      <c r="R356" s="4">
        <v>583</v>
      </c>
      <c r="S356" s="4">
        <v>34</v>
      </c>
      <c r="T356" s="4">
        <v>309</v>
      </c>
      <c r="U356" s="4">
        <v>0</v>
      </c>
      <c r="V356" s="4">
        <v>22</v>
      </c>
      <c r="W356" s="4">
        <v>125</v>
      </c>
      <c r="X356">
        <v>2</v>
      </c>
      <c r="Y356">
        <v>5</v>
      </c>
      <c r="Z356" t="str">
        <f t="shared" si="23"/>
        <v>Medium</v>
      </c>
      <c r="AA356" s="14">
        <f t="shared" ca="1" si="24"/>
        <v>4.9727668123082385</v>
      </c>
      <c r="AB356">
        <v>4</v>
      </c>
      <c r="AC356">
        <v>8</v>
      </c>
      <c r="AD356" s="14">
        <f t="shared" ca="1" si="25"/>
        <v>8.0022019254542798</v>
      </c>
      <c r="AE356">
        <v>3</v>
      </c>
      <c r="AF356">
        <v>0</v>
      </c>
      <c r="AG356">
        <v>0</v>
      </c>
      <c r="AH356">
        <v>0</v>
      </c>
      <c r="AI356">
        <v>0</v>
      </c>
      <c r="AJ356">
        <v>0</v>
      </c>
      <c r="AK356">
        <v>0</v>
      </c>
      <c r="AL356">
        <v>0</v>
      </c>
      <c r="AM356" t="s">
        <v>41</v>
      </c>
    </row>
    <row r="357" spans="1:39" hidden="1" x14ac:dyDescent="0.3">
      <c r="A357">
        <v>257</v>
      </c>
      <c r="B357">
        <v>1959</v>
      </c>
      <c r="C357" s="14">
        <f>2021-Table1[[#This Row],[Year_Birth]]</f>
        <v>62</v>
      </c>
      <c r="D357" t="s">
        <v>39</v>
      </c>
      <c r="E357" s="14" t="str" cm="1">
        <f t="array" ref="E357">_xlfn.SWITCH(Table1[[#This Row],[Education]],"Graduation","Bachelor’s","Basic","High School","2n Cycle","Master’s","Master","Master’s","PhD","PhD","Other")</f>
        <v>PhD</v>
      </c>
      <c r="F357" t="s">
        <v>42</v>
      </c>
      <c r="G357" s="14" t="s">
        <v>42</v>
      </c>
      <c r="H357" s="14" t="str" cm="1">
        <f t="array" ref="H357">_xlfn.SWITCH(Table1[[#This Row],[Marital_Status_mod]],"Together","Couple","Married","Couple","Divorced","Single","Single","Single","Widow","Single","Other")</f>
        <v>Couple</v>
      </c>
      <c r="I357" s="4">
        <v>75032</v>
      </c>
      <c r="J357" s="41" t="str">
        <f t="shared" si="22"/>
        <v>$70 - $80K</v>
      </c>
      <c r="K357">
        <v>0</v>
      </c>
      <c r="L357">
        <v>1</v>
      </c>
      <c r="M357">
        <f>Table1[[#This Row],[Teenhome]]+Table1[[#This Row],[Kidhome]]</f>
        <v>1</v>
      </c>
      <c r="N357" s="1">
        <v>41392</v>
      </c>
      <c r="O357" s="16">
        <f>(Table1[[#This Row],[DataSetDate]]-Table1[[#This Row],[Dt_Customer]])/365</f>
        <v>7.7808219178082192</v>
      </c>
      <c r="P357" s="15">
        <v>44232</v>
      </c>
      <c r="Q357">
        <v>74</v>
      </c>
      <c r="R357" s="4">
        <v>952</v>
      </c>
      <c r="S357" s="4">
        <v>12</v>
      </c>
      <c r="T357" s="4">
        <v>180</v>
      </c>
      <c r="U357" s="4">
        <v>47</v>
      </c>
      <c r="V357" s="4">
        <v>12</v>
      </c>
      <c r="W357" s="4">
        <v>12</v>
      </c>
      <c r="X357">
        <v>2</v>
      </c>
      <c r="Y357">
        <v>5</v>
      </c>
      <c r="Z357" t="str">
        <f t="shared" si="23"/>
        <v>Medium</v>
      </c>
      <c r="AA357" s="14">
        <f t="shared" ca="1" si="24"/>
        <v>4.815559315969745</v>
      </c>
      <c r="AB357">
        <v>4</v>
      </c>
      <c r="AC357">
        <v>9</v>
      </c>
      <c r="AD357" s="14">
        <f t="shared" ca="1" si="25"/>
        <v>8.7986523326345729</v>
      </c>
      <c r="AE357">
        <v>3</v>
      </c>
      <c r="AF357">
        <v>0</v>
      </c>
      <c r="AG357">
        <v>0</v>
      </c>
      <c r="AH357">
        <v>0</v>
      </c>
      <c r="AI357">
        <v>0</v>
      </c>
      <c r="AJ357">
        <v>0</v>
      </c>
      <c r="AK357">
        <v>0</v>
      </c>
      <c r="AL357">
        <v>0</v>
      </c>
      <c r="AM357" t="s">
        <v>41</v>
      </c>
    </row>
    <row r="358" spans="1:39" hidden="1" x14ac:dyDescent="0.3">
      <c r="A358">
        <v>9265</v>
      </c>
      <c r="B358">
        <v>1953</v>
      </c>
      <c r="C358" s="14">
        <f>2021-Table1[[#This Row],[Year_Birth]]</f>
        <v>68</v>
      </c>
      <c r="D358" t="s">
        <v>46</v>
      </c>
      <c r="E358" s="14" t="str" cm="1">
        <f t="array" ref="E358">_xlfn.SWITCH(Table1[[#This Row],[Education]],"Graduation","Bachelor’s","Basic","High School","2n Cycle","Master’s","Master","Master’s","PhD","PhD","Other")</f>
        <v>Bachelor’s</v>
      </c>
      <c r="F358" t="s">
        <v>42</v>
      </c>
      <c r="G358" s="14" t="s">
        <v>42</v>
      </c>
      <c r="H358" s="14" t="str" cm="1">
        <f t="array" ref="H358">_xlfn.SWITCH(Table1[[#This Row],[Marital_Status_mod]],"Together","Couple","Married","Couple","Divorced","Single","Single","Single","Widow","Single","Other")</f>
        <v>Couple</v>
      </c>
      <c r="I358" s="4">
        <v>75027</v>
      </c>
      <c r="J358" s="41" t="str">
        <f t="shared" si="22"/>
        <v>$70 - $80K</v>
      </c>
      <c r="K358">
        <v>0</v>
      </c>
      <c r="L358">
        <v>1</v>
      </c>
      <c r="M358">
        <f>Table1[[#This Row],[Teenhome]]+Table1[[#This Row],[Kidhome]]</f>
        <v>1</v>
      </c>
      <c r="N358" s="1">
        <v>41283</v>
      </c>
      <c r="O358" s="16">
        <f>(Table1[[#This Row],[DataSetDate]]-Table1[[#This Row],[Dt_Customer]])/365</f>
        <v>8.0794520547945208</v>
      </c>
      <c r="P358" s="15">
        <v>44232</v>
      </c>
      <c r="Q358">
        <v>74</v>
      </c>
      <c r="R358" s="4">
        <v>925</v>
      </c>
      <c r="S358" s="4">
        <v>64</v>
      </c>
      <c r="T358" s="4">
        <v>179</v>
      </c>
      <c r="U358" s="4">
        <v>133</v>
      </c>
      <c r="V358" s="4">
        <v>12</v>
      </c>
      <c r="W358" s="4">
        <v>77</v>
      </c>
      <c r="X358">
        <v>2</v>
      </c>
      <c r="Y358">
        <v>9</v>
      </c>
      <c r="Z358" t="str">
        <f t="shared" si="23"/>
        <v>High</v>
      </c>
      <c r="AA358" s="14">
        <f t="shared" ca="1" si="24"/>
        <v>9.2218069885123342</v>
      </c>
      <c r="AB358">
        <v>4</v>
      </c>
      <c r="AC358">
        <v>6</v>
      </c>
      <c r="AD358" s="14">
        <f t="shared" ca="1" si="25"/>
        <v>6.2723441634813408</v>
      </c>
      <c r="AE358">
        <v>5</v>
      </c>
      <c r="AF358">
        <v>0</v>
      </c>
      <c r="AG358">
        <v>0</v>
      </c>
      <c r="AH358">
        <v>0</v>
      </c>
      <c r="AI358">
        <v>0</v>
      </c>
      <c r="AJ358">
        <v>0</v>
      </c>
      <c r="AK358">
        <v>0</v>
      </c>
      <c r="AL358">
        <v>0</v>
      </c>
      <c r="AM358" t="s">
        <v>47</v>
      </c>
    </row>
    <row r="359" spans="1:39" hidden="1" x14ac:dyDescent="0.3">
      <c r="A359">
        <v>437</v>
      </c>
      <c r="B359">
        <v>1976</v>
      </c>
      <c r="C359" s="14">
        <f>2021-Table1[[#This Row],[Year_Birth]]</f>
        <v>45</v>
      </c>
      <c r="D359" t="s">
        <v>44</v>
      </c>
      <c r="E359" s="14" t="str" cm="1">
        <f t="array" ref="E359">_xlfn.SWITCH(Table1[[#This Row],[Education]],"Graduation","Bachelor’s","Basic","High School","2n Cycle","Master’s","Master","Master’s","PhD","PhD","Other")</f>
        <v>Master’s</v>
      </c>
      <c r="F359" t="s">
        <v>49</v>
      </c>
      <c r="G359" s="14" t="s">
        <v>49</v>
      </c>
      <c r="H359" s="14" t="str" cm="1">
        <f t="array" ref="H359">_xlfn.SWITCH(Table1[[#This Row],[Marital_Status_mod]],"Together","Couple","Married","Couple","Divorced","Single","Single","Single","Widow","Single","Other")</f>
        <v>Single</v>
      </c>
      <c r="I359" s="4">
        <v>75012</v>
      </c>
      <c r="J359" s="41" t="str">
        <f t="shared" si="22"/>
        <v>$70 - $80K</v>
      </c>
      <c r="K359">
        <v>0</v>
      </c>
      <c r="L359">
        <v>0</v>
      </c>
      <c r="M359">
        <f>Table1[[#This Row],[Teenhome]]+Table1[[#This Row],[Kidhome]]</f>
        <v>0</v>
      </c>
      <c r="N359" s="1">
        <v>41664</v>
      </c>
      <c r="O359" s="16">
        <f>(Table1[[#This Row],[DataSetDate]]-Table1[[#This Row],[Dt_Customer]])/365</f>
        <v>7.0356164383561648</v>
      </c>
      <c r="P359" s="15">
        <v>44232</v>
      </c>
      <c r="Q359">
        <v>41</v>
      </c>
      <c r="R359" s="4">
        <v>294</v>
      </c>
      <c r="S359" s="4">
        <v>142</v>
      </c>
      <c r="T359" s="4">
        <v>218</v>
      </c>
      <c r="U359" s="4">
        <v>164</v>
      </c>
      <c r="V359" s="4">
        <v>58</v>
      </c>
      <c r="W359" s="4">
        <v>151</v>
      </c>
      <c r="X359">
        <v>1</v>
      </c>
      <c r="Y359">
        <v>3</v>
      </c>
      <c r="Z359" t="str">
        <f t="shared" si="23"/>
        <v>Medium</v>
      </c>
      <c r="AA359" s="14">
        <f t="shared" ca="1" si="24"/>
        <v>3.1115346671426347</v>
      </c>
      <c r="AB359">
        <v>8</v>
      </c>
      <c r="AC359">
        <v>11</v>
      </c>
      <c r="AD359" s="14">
        <f t="shared" ca="1" si="25"/>
        <v>11.081257775129052</v>
      </c>
      <c r="AE359">
        <v>1</v>
      </c>
      <c r="AF359">
        <v>0</v>
      </c>
      <c r="AG359">
        <v>0</v>
      </c>
      <c r="AH359">
        <v>0</v>
      </c>
      <c r="AI359">
        <v>0</v>
      </c>
      <c r="AJ359">
        <v>0</v>
      </c>
      <c r="AK359">
        <v>0</v>
      </c>
      <c r="AL359">
        <v>0</v>
      </c>
      <c r="AM359" t="s">
        <v>53</v>
      </c>
    </row>
    <row r="360" spans="1:39" hidden="1" x14ac:dyDescent="0.3">
      <c r="A360">
        <v>5331</v>
      </c>
      <c r="B360">
        <v>1977</v>
      </c>
      <c r="C360" s="14">
        <f>2021-Table1[[#This Row],[Year_Birth]]</f>
        <v>44</v>
      </c>
      <c r="D360" t="s">
        <v>46</v>
      </c>
      <c r="E360" s="14" t="str" cm="1">
        <f t="array" ref="E360">_xlfn.SWITCH(Table1[[#This Row],[Education]],"Graduation","Bachelor’s","Basic","High School","2n Cycle","Master’s","Master","Master’s","PhD","PhD","Other")</f>
        <v>Bachelor’s</v>
      </c>
      <c r="F360" t="s">
        <v>42</v>
      </c>
      <c r="G360" s="14" t="s">
        <v>42</v>
      </c>
      <c r="H360" s="14" t="str" cm="1">
        <f t="array" ref="H360">_xlfn.SWITCH(Table1[[#This Row],[Marital_Status_mod]],"Together","Couple","Married","Couple","Divorced","Single","Single","Single","Widow","Single","Other")</f>
        <v>Couple</v>
      </c>
      <c r="I360" s="4">
        <v>74985</v>
      </c>
      <c r="J360" s="41" t="str">
        <f t="shared" si="22"/>
        <v>$70 - $80K</v>
      </c>
      <c r="K360">
        <v>0</v>
      </c>
      <c r="L360">
        <v>0</v>
      </c>
      <c r="M360">
        <f>Table1[[#This Row],[Teenhome]]+Table1[[#This Row],[Kidhome]]</f>
        <v>0</v>
      </c>
      <c r="N360" s="1">
        <v>41163</v>
      </c>
      <c r="O360" s="16">
        <f>(Table1[[#This Row],[DataSetDate]]-Table1[[#This Row],[Dt_Customer]])/365</f>
        <v>8.4082191780821915</v>
      </c>
      <c r="P360" s="15">
        <v>44232</v>
      </c>
      <c r="Q360">
        <v>8</v>
      </c>
      <c r="R360" s="4">
        <v>587</v>
      </c>
      <c r="S360" s="4">
        <v>51</v>
      </c>
      <c r="T360" s="4">
        <v>898</v>
      </c>
      <c r="U360" s="4">
        <v>247</v>
      </c>
      <c r="V360" s="4">
        <v>0</v>
      </c>
      <c r="W360" s="4">
        <v>86</v>
      </c>
      <c r="X360">
        <v>1</v>
      </c>
      <c r="Y360">
        <v>3</v>
      </c>
      <c r="Z360" t="str">
        <f t="shared" si="23"/>
        <v>Medium</v>
      </c>
      <c r="AA360" s="14">
        <f t="shared" ca="1" si="24"/>
        <v>3.0014088641849859</v>
      </c>
      <c r="AB360">
        <v>6</v>
      </c>
      <c r="AC360">
        <v>7</v>
      </c>
      <c r="AD360" s="14">
        <f t="shared" ca="1" si="25"/>
        <v>6.6126533657229709</v>
      </c>
      <c r="AE360">
        <v>2</v>
      </c>
      <c r="AF360">
        <v>0</v>
      </c>
      <c r="AG360">
        <v>0</v>
      </c>
      <c r="AH360">
        <v>0</v>
      </c>
      <c r="AI360">
        <v>0</v>
      </c>
      <c r="AJ360">
        <v>0</v>
      </c>
      <c r="AK360">
        <v>0</v>
      </c>
      <c r="AL360">
        <v>0</v>
      </c>
      <c r="AM360" t="s">
        <v>52</v>
      </c>
    </row>
    <row r="361" spans="1:39" hidden="1" x14ac:dyDescent="0.3">
      <c r="A361">
        <v>697</v>
      </c>
      <c r="B361">
        <v>1969</v>
      </c>
      <c r="C361" s="14">
        <f>2021-Table1[[#This Row],[Year_Birth]]</f>
        <v>52</v>
      </c>
      <c r="D361" t="s">
        <v>46</v>
      </c>
      <c r="E361" s="14" t="str" cm="1">
        <f t="array" ref="E361">_xlfn.SWITCH(Table1[[#This Row],[Education]],"Graduation","Bachelor’s","Basic","High School","2n Cycle","Master’s","Master","Master’s","PhD","PhD","Other")</f>
        <v>Bachelor’s</v>
      </c>
      <c r="F361" t="s">
        <v>40</v>
      </c>
      <c r="G361" s="14" t="s">
        <v>40</v>
      </c>
      <c r="H361" s="14" t="str" cm="1">
        <f t="array" ref="H361">_xlfn.SWITCH(Table1[[#This Row],[Marital_Status_mod]],"Together","Couple","Married","Couple","Divorced","Single","Single","Single","Widow","Single","Other")</f>
        <v>Couple</v>
      </c>
      <c r="I361" s="4">
        <v>74918</v>
      </c>
      <c r="J361" s="41" t="str">
        <f t="shared" si="22"/>
        <v>$70 - $80K</v>
      </c>
      <c r="K361">
        <v>0</v>
      </c>
      <c r="L361">
        <v>0</v>
      </c>
      <c r="M361">
        <f>Table1[[#This Row],[Teenhome]]+Table1[[#This Row],[Kidhome]]</f>
        <v>0</v>
      </c>
      <c r="N361" s="1">
        <v>41345</v>
      </c>
      <c r="O361" s="16">
        <f>(Table1[[#This Row],[DataSetDate]]-Table1[[#This Row],[Dt_Customer]])/365</f>
        <v>7.9095890410958907</v>
      </c>
      <c r="P361" s="15">
        <v>44232</v>
      </c>
      <c r="Q361">
        <v>78</v>
      </c>
      <c r="R361" s="4">
        <v>972</v>
      </c>
      <c r="S361" s="4">
        <v>59</v>
      </c>
      <c r="T361" s="4">
        <v>913</v>
      </c>
      <c r="U361" s="4">
        <v>25</v>
      </c>
      <c r="V361" s="4">
        <v>19</v>
      </c>
      <c r="W361" s="4">
        <v>59</v>
      </c>
      <c r="X361">
        <v>1</v>
      </c>
      <c r="Y361">
        <v>5</v>
      </c>
      <c r="Z361" t="str">
        <f t="shared" si="23"/>
        <v>Medium</v>
      </c>
      <c r="AA361" s="14">
        <f t="shared" ca="1" si="24"/>
        <v>5.2970634484724703</v>
      </c>
      <c r="AB361">
        <v>9</v>
      </c>
      <c r="AC361">
        <v>6</v>
      </c>
      <c r="AD361" s="14">
        <f t="shared" ca="1" si="25"/>
        <v>6.2324455677590702</v>
      </c>
      <c r="AE361">
        <v>3</v>
      </c>
      <c r="AF361">
        <v>0</v>
      </c>
      <c r="AG361">
        <v>0</v>
      </c>
      <c r="AH361">
        <v>0</v>
      </c>
      <c r="AI361">
        <v>0</v>
      </c>
      <c r="AJ361">
        <v>1</v>
      </c>
      <c r="AK361">
        <v>0</v>
      </c>
      <c r="AL361">
        <v>0</v>
      </c>
      <c r="AM361" t="s">
        <v>41</v>
      </c>
    </row>
    <row r="362" spans="1:39" hidden="1" x14ac:dyDescent="0.3">
      <c r="A362">
        <v>3852</v>
      </c>
      <c r="B362">
        <v>1961</v>
      </c>
      <c r="C362" s="14">
        <f>2021-Table1[[#This Row],[Year_Birth]]</f>
        <v>60</v>
      </c>
      <c r="D362" t="s">
        <v>44</v>
      </c>
      <c r="E362" s="14" t="str" cm="1">
        <f t="array" ref="E362">_xlfn.SWITCH(Table1[[#This Row],[Education]],"Graduation","Bachelor’s","Basic","High School","2n Cycle","Master’s","Master","Master’s","PhD","PhD","Other")</f>
        <v>Master’s</v>
      </c>
      <c r="F362" t="s">
        <v>40</v>
      </c>
      <c r="G362" s="14" t="s">
        <v>40</v>
      </c>
      <c r="H362" s="14" t="str" cm="1">
        <f t="array" ref="H362">_xlfn.SWITCH(Table1[[#This Row],[Marital_Status_mod]],"Together","Couple","Married","Couple","Divorced","Single","Single","Single","Widow","Single","Other")</f>
        <v>Couple</v>
      </c>
      <c r="I362" s="4">
        <v>74881</v>
      </c>
      <c r="J362" s="41" t="str">
        <f t="shared" si="22"/>
        <v>$70 - $80K</v>
      </c>
      <c r="K362">
        <v>1</v>
      </c>
      <c r="L362">
        <v>1</v>
      </c>
      <c r="M362">
        <f>Table1[[#This Row],[Teenhome]]+Table1[[#This Row],[Kidhome]]</f>
        <v>2</v>
      </c>
      <c r="N362" s="1">
        <v>41341</v>
      </c>
      <c r="O362" s="16">
        <f>(Table1[[#This Row],[DataSetDate]]-Table1[[#This Row],[Dt_Customer]])/365</f>
        <v>7.9205479452054792</v>
      </c>
      <c r="P362" s="15">
        <v>44232</v>
      </c>
      <c r="Q362">
        <v>48</v>
      </c>
      <c r="R362" s="4">
        <v>505</v>
      </c>
      <c r="S362" s="4">
        <v>72</v>
      </c>
      <c r="T362" s="4">
        <v>270</v>
      </c>
      <c r="U362" s="4">
        <v>36</v>
      </c>
      <c r="V362" s="4">
        <v>27</v>
      </c>
      <c r="W362" s="4">
        <v>54</v>
      </c>
      <c r="X362">
        <v>4</v>
      </c>
      <c r="Y362">
        <v>9</v>
      </c>
      <c r="Z362" t="str">
        <f t="shared" si="23"/>
        <v>High</v>
      </c>
      <c r="AA362" s="14">
        <f t="shared" ca="1" si="24"/>
        <v>8.8402964260679795</v>
      </c>
      <c r="AB362">
        <v>2</v>
      </c>
      <c r="AC362">
        <v>12</v>
      </c>
      <c r="AD362" s="14">
        <f t="shared" ca="1" si="25"/>
        <v>12.362945194098515</v>
      </c>
      <c r="AE362">
        <v>5</v>
      </c>
      <c r="AF362">
        <v>0</v>
      </c>
      <c r="AG362">
        <v>0</v>
      </c>
      <c r="AH362">
        <v>0</v>
      </c>
      <c r="AI362">
        <v>0</v>
      </c>
      <c r="AJ362">
        <v>0</v>
      </c>
      <c r="AK362">
        <v>0</v>
      </c>
      <c r="AL362">
        <v>0</v>
      </c>
      <c r="AM362" t="s">
        <v>45</v>
      </c>
    </row>
    <row r="363" spans="1:39" hidden="1" x14ac:dyDescent="0.3">
      <c r="A363">
        <v>1000</v>
      </c>
      <c r="B363">
        <v>1961</v>
      </c>
      <c r="C363" s="14">
        <f>2021-Table1[[#This Row],[Year_Birth]]</f>
        <v>60</v>
      </c>
      <c r="D363" t="s">
        <v>44</v>
      </c>
      <c r="E363" s="14" t="str" cm="1">
        <f t="array" ref="E363">_xlfn.SWITCH(Table1[[#This Row],[Education]],"Graduation","Bachelor’s","Basic","High School","2n Cycle","Master’s","Master","Master’s","PhD","PhD","Other")</f>
        <v>Master’s</v>
      </c>
      <c r="F363" t="s">
        <v>40</v>
      </c>
      <c r="G363" s="14" t="s">
        <v>40</v>
      </c>
      <c r="H363" s="14" t="str" cm="1">
        <f t="array" ref="H363">_xlfn.SWITCH(Table1[[#This Row],[Marital_Status_mod]],"Together","Couple","Married","Couple","Divorced","Single","Single","Single","Widow","Single","Other")</f>
        <v>Couple</v>
      </c>
      <c r="I363" s="4">
        <v>74881</v>
      </c>
      <c r="J363" s="41" t="str">
        <f t="shared" si="22"/>
        <v>$70 - $80K</v>
      </c>
      <c r="K363">
        <v>1</v>
      </c>
      <c r="L363">
        <v>1</v>
      </c>
      <c r="M363">
        <f>Table1[[#This Row],[Teenhome]]+Table1[[#This Row],[Kidhome]]</f>
        <v>2</v>
      </c>
      <c r="N363" s="1">
        <v>41341</v>
      </c>
      <c r="O363" s="16">
        <f>(Table1[[#This Row],[DataSetDate]]-Table1[[#This Row],[Dt_Customer]])/365</f>
        <v>7.9205479452054792</v>
      </c>
      <c r="P363" s="15">
        <v>44232</v>
      </c>
      <c r="Q363">
        <v>48</v>
      </c>
      <c r="R363" s="4">
        <v>505</v>
      </c>
      <c r="S363" s="4">
        <v>72</v>
      </c>
      <c r="T363" s="4">
        <v>270</v>
      </c>
      <c r="U363" s="4">
        <v>36</v>
      </c>
      <c r="V363" s="4">
        <v>27</v>
      </c>
      <c r="W363" s="4">
        <v>54</v>
      </c>
      <c r="X363">
        <v>4</v>
      </c>
      <c r="Y363">
        <v>9</v>
      </c>
      <c r="Z363" t="str">
        <f t="shared" si="23"/>
        <v>High</v>
      </c>
      <c r="AA363" s="14">
        <f t="shared" ca="1" si="24"/>
        <v>9.0976573115746096</v>
      </c>
      <c r="AB363">
        <v>2</v>
      </c>
      <c r="AC363">
        <v>12</v>
      </c>
      <c r="AD363" s="14">
        <f t="shared" ca="1" si="25"/>
        <v>11.84776392583063</v>
      </c>
      <c r="AE363">
        <v>5</v>
      </c>
      <c r="AF363">
        <v>0</v>
      </c>
      <c r="AG363">
        <v>0</v>
      </c>
      <c r="AH363">
        <v>0</v>
      </c>
      <c r="AI363">
        <v>0</v>
      </c>
      <c r="AJ363">
        <v>0</v>
      </c>
      <c r="AK363">
        <v>0</v>
      </c>
      <c r="AL363">
        <v>0</v>
      </c>
      <c r="AM363" t="s">
        <v>41</v>
      </c>
    </row>
    <row r="364" spans="1:39" hidden="1" x14ac:dyDescent="0.3">
      <c r="A364">
        <v>7313</v>
      </c>
      <c r="B364">
        <v>1949</v>
      </c>
      <c r="C364" s="14">
        <f>2021-Table1[[#This Row],[Year_Birth]]</f>
        <v>72</v>
      </c>
      <c r="D364" t="s">
        <v>51</v>
      </c>
      <c r="E364" s="14" t="str" cm="1">
        <f t="array" ref="E364">_xlfn.SWITCH(Table1[[#This Row],[Education]],"Graduation","Bachelor’s","Basic","High School","2n Cycle","Master’s","Master","Master’s","PhD","PhD","Other")</f>
        <v>Master’s</v>
      </c>
      <c r="F364" t="s">
        <v>54</v>
      </c>
      <c r="G364" s="14" t="s">
        <v>54</v>
      </c>
      <c r="H364" s="14" t="str" cm="1">
        <f t="array" ref="H364">_xlfn.SWITCH(Table1[[#This Row],[Marital_Status_mod]],"Together","Couple","Married","Couple","Divorced","Single","Single","Single","Widow","Single","Other")</f>
        <v>Single</v>
      </c>
      <c r="I364" s="4">
        <v>74859</v>
      </c>
      <c r="J364" s="41" t="str">
        <f t="shared" si="22"/>
        <v>$70 - $80K</v>
      </c>
      <c r="K364">
        <v>0</v>
      </c>
      <c r="L364">
        <v>0</v>
      </c>
      <c r="M364">
        <f>Table1[[#This Row],[Teenhome]]+Table1[[#This Row],[Kidhome]]</f>
        <v>0</v>
      </c>
      <c r="N364" s="1">
        <v>41428</v>
      </c>
      <c r="O364" s="16">
        <f>(Table1[[#This Row],[DataSetDate]]-Table1[[#This Row],[Dt_Customer]])/365</f>
        <v>7.6821917808219178</v>
      </c>
      <c r="P364" s="15">
        <v>44232</v>
      </c>
      <c r="Q364">
        <v>63</v>
      </c>
      <c r="R364" s="4">
        <v>570</v>
      </c>
      <c r="S364" s="4">
        <v>73</v>
      </c>
      <c r="T364" s="4">
        <v>614</v>
      </c>
      <c r="U364" s="4">
        <v>133</v>
      </c>
      <c r="V364" s="4">
        <v>102</v>
      </c>
      <c r="W364" s="4">
        <v>73</v>
      </c>
      <c r="X364">
        <v>1</v>
      </c>
      <c r="Y364">
        <v>6</v>
      </c>
      <c r="Z364" t="str">
        <f t="shared" si="23"/>
        <v>Medium</v>
      </c>
      <c r="AA364" s="14">
        <f t="shared" ca="1" si="24"/>
        <v>5.8843279032326912</v>
      </c>
      <c r="AB364">
        <v>5</v>
      </c>
      <c r="AC364">
        <v>11</v>
      </c>
      <c r="AD364" s="14">
        <f t="shared" ca="1" si="25"/>
        <v>11.077722454208152</v>
      </c>
      <c r="AE364">
        <v>3</v>
      </c>
      <c r="AF364">
        <v>1</v>
      </c>
      <c r="AG364">
        <v>0</v>
      </c>
      <c r="AH364">
        <v>0</v>
      </c>
      <c r="AI364">
        <v>0</v>
      </c>
      <c r="AJ364">
        <v>0</v>
      </c>
      <c r="AK364">
        <v>0</v>
      </c>
      <c r="AL364">
        <v>0</v>
      </c>
      <c r="AM364" t="s">
        <v>48</v>
      </c>
    </row>
    <row r="365" spans="1:39" hidden="1" x14ac:dyDescent="0.3">
      <c r="A365">
        <v>1357</v>
      </c>
      <c r="B365">
        <v>1970</v>
      </c>
      <c r="C365" s="14">
        <f>2021-Table1[[#This Row],[Year_Birth]]</f>
        <v>51</v>
      </c>
      <c r="D365" t="s">
        <v>46</v>
      </c>
      <c r="E365" s="14" t="str" cm="1">
        <f t="array" ref="E365">_xlfn.SWITCH(Table1[[#This Row],[Education]],"Graduation","Bachelor’s","Basic","High School","2n Cycle","Master’s","Master","Master’s","PhD","PhD","Other")</f>
        <v>Bachelor’s</v>
      </c>
      <c r="F365" t="s">
        <v>40</v>
      </c>
      <c r="G365" s="14" t="s">
        <v>40</v>
      </c>
      <c r="H365" s="14" t="str" cm="1">
        <f t="array" ref="H365">_xlfn.SWITCH(Table1[[#This Row],[Marital_Status_mod]],"Together","Couple","Married","Couple","Divorced","Single","Single","Single","Widow","Single","Other")</f>
        <v>Couple</v>
      </c>
      <c r="I365" s="4">
        <v>74854</v>
      </c>
      <c r="J365" s="41" t="str">
        <f t="shared" si="22"/>
        <v>$70 - $80K</v>
      </c>
      <c r="K365">
        <v>1</v>
      </c>
      <c r="L365">
        <v>2</v>
      </c>
      <c r="M365">
        <f>Table1[[#This Row],[Teenhome]]+Table1[[#This Row],[Kidhome]]</f>
        <v>3</v>
      </c>
      <c r="N365" s="1">
        <v>41372</v>
      </c>
      <c r="O365" s="16">
        <f>(Table1[[#This Row],[DataSetDate]]-Table1[[#This Row],[Dt_Customer]])/365</f>
        <v>7.8356164383561646</v>
      </c>
      <c r="P365" s="15">
        <v>44232</v>
      </c>
      <c r="Q365">
        <v>90</v>
      </c>
      <c r="R365" s="4">
        <v>856</v>
      </c>
      <c r="S365" s="4">
        <v>59</v>
      </c>
      <c r="T365" s="4">
        <v>487</v>
      </c>
      <c r="U365" s="4">
        <v>58</v>
      </c>
      <c r="V365" s="4">
        <v>29</v>
      </c>
      <c r="W365" s="4">
        <v>73</v>
      </c>
      <c r="X365">
        <v>7</v>
      </c>
      <c r="Y365">
        <v>2</v>
      </c>
      <c r="Z365" t="str">
        <f t="shared" si="23"/>
        <v>Low</v>
      </c>
      <c r="AA365" s="14">
        <f t="shared" ca="1" si="24"/>
        <v>1.8463607898891359</v>
      </c>
      <c r="AB365">
        <v>5</v>
      </c>
      <c r="AC365">
        <v>5</v>
      </c>
      <c r="AD365" s="14">
        <f t="shared" ca="1" si="25"/>
        <v>4.9149955835228685</v>
      </c>
      <c r="AE365">
        <v>5</v>
      </c>
      <c r="AF365">
        <v>0</v>
      </c>
      <c r="AG365">
        <v>0</v>
      </c>
      <c r="AH365">
        <v>0</v>
      </c>
      <c r="AI365">
        <v>0</v>
      </c>
      <c r="AJ365">
        <v>0</v>
      </c>
      <c r="AK365">
        <v>0</v>
      </c>
      <c r="AL365">
        <v>0</v>
      </c>
      <c r="AM365" t="s">
        <v>52</v>
      </c>
    </row>
    <row r="366" spans="1:39" hidden="1" x14ac:dyDescent="0.3">
      <c r="A366">
        <v>5114</v>
      </c>
      <c r="B366">
        <v>1965</v>
      </c>
      <c r="C366" s="14">
        <f>2021-Table1[[#This Row],[Year_Birth]]</f>
        <v>56</v>
      </c>
      <c r="D366" t="s">
        <v>44</v>
      </c>
      <c r="E366" s="14" t="str" cm="1">
        <f t="array" ref="E366">_xlfn.SWITCH(Table1[[#This Row],[Education]],"Graduation","Bachelor’s","Basic","High School","2n Cycle","Master’s","Master","Master’s","PhD","PhD","Other")</f>
        <v>Master’s</v>
      </c>
      <c r="F366" t="s">
        <v>42</v>
      </c>
      <c r="G366" s="14" t="s">
        <v>42</v>
      </c>
      <c r="H366" s="14" t="str" cm="1">
        <f t="array" ref="H366">_xlfn.SWITCH(Table1[[#This Row],[Marital_Status_mod]],"Together","Couple","Married","Couple","Divorced","Single","Single","Single","Widow","Single","Other")</f>
        <v>Couple</v>
      </c>
      <c r="I366" s="4">
        <v>74806</v>
      </c>
      <c r="J366" s="41" t="str">
        <f t="shared" si="22"/>
        <v>$70 - $80K</v>
      </c>
      <c r="K366">
        <v>0</v>
      </c>
      <c r="L366">
        <v>1</v>
      </c>
      <c r="M366">
        <f>Table1[[#This Row],[Teenhome]]+Table1[[#This Row],[Kidhome]]</f>
        <v>1</v>
      </c>
      <c r="N366" s="1">
        <v>41262</v>
      </c>
      <c r="O366" s="16">
        <f>(Table1[[#This Row],[DataSetDate]]-Table1[[#This Row],[Dt_Customer]])/365</f>
        <v>8.1369863013698627</v>
      </c>
      <c r="P366" s="15">
        <v>44232</v>
      </c>
      <c r="Q366">
        <v>1</v>
      </c>
      <c r="R366" s="4">
        <v>670</v>
      </c>
      <c r="S366" s="4">
        <v>9</v>
      </c>
      <c r="T366" s="4">
        <v>249</v>
      </c>
      <c r="U366" s="4">
        <v>0</v>
      </c>
      <c r="V366" s="4">
        <v>28</v>
      </c>
      <c r="W366" s="4">
        <v>9</v>
      </c>
      <c r="X366">
        <v>2</v>
      </c>
      <c r="Y366">
        <v>5</v>
      </c>
      <c r="Z366" t="str">
        <f t="shared" si="23"/>
        <v>Medium</v>
      </c>
      <c r="AA366" s="14">
        <f t="shared" ca="1" si="24"/>
        <v>5.0483312292226152</v>
      </c>
      <c r="AB366">
        <v>4</v>
      </c>
      <c r="AC366">
        <v>5</v>
      </c>
      <c r="AD366" s="14">
        <f t="shared" ca="1" si="25"/>
        <v>5.0206999220698103</v>
      </c>
      <c r="AE366">
        <v>4</v>
      </c>
      <c r="AF366">
        <v>0</v>
      </c>
      <c r="AG366">
        <v>0</v>
      </c>
      <c r="AH366">
        <v>0</v>
      </c>
      <c r="AI366">
        <v>0</v>
      </c>
      <c r="AJ366">
        <v>0</v>
      </c>
      <c r="AK366">
        <v>0</v>
      </c>
      <c r="AL366">
        <v>0</v>
      </c>
      <c r="AM366" t="s">
        <v>53</v>
      </c>
    </row>
    <row r="367" spans="1:39" hidden="1" x14ac:dyDescent="0.3">
      <c r="A367">
        <v>7143</v>
      </c>
      <c r="B367">
        <v>1955</v>
      </c>
      <c r="C367" s="14">
        <f>2021-Table1[[#This Row],[Year_Birth]]</f>
        <v>66</v>
      </c>
      <c r="D367" t="s">
        <v>51</v>
      </c>
      <c r="E367" s="14" t="str" cm="1">
        <f t="array" ref="E367">_xlfn.SWITCH(Table1[[#This Row],[Education]],"Graduation","Bachelor’s","Basic","High School","2n Cycle","Master’s","Master","Master’s","PhD","PhD","Other")</f>
        <v>Master’s</v>
      </c>
      <c r="F367" t="s">
        <v>40</v>
      </c>
      <c r="G367" s="14" t="s">
        <v>40</v>
      </c>
      <c r="H367" s="14" t="str" cm="1">
        <f t="array" ref="H367">_xlfn.SWITCH(Table1[[#This Row],[Marital_Status_mod]],"Together","Couple","Married","Couple","Divorced","Single","Single","Single","Widow","Single","Other")</f>
        <v>Couple</v>
      </c>
      <c r="I367" s="4">
        <v>74805</v>
      </c>
      <c r="J367" s="41" t="str">
        <f t="shared" si="22"/>
        <v>$70 - $80K</v>
      </c>
      <c r="K367">
        <v>0</v>
      </c>
      <c r="L367">
        <v>1</v>
      </c>
      <c r="M367">
        <f>Table1[[#This Row],[Teenhome]]+Table1[[#This Row],[Kidhome]]</f>
        <v>1</v>
      </c>
      <c r="N367" s="1">
        <v>41584</v>
      </c>
      <c r="O367" s="16">
        <f>(Table1[[#This Row],[DataSetDate]]-Table1[[#This Row],[Dt_Customer]])/365</f>
        <v>7.2547945205479456</v>
      </c>
      <c r="P367" s="15">
        <v>44232</v>
      </c>
      <c r="Q367">
        <v>14</v>
      </c>
      <c r="R367" s="4">
        <v>209</v>
      </c>
      <c r="S367" s="4">
        <v>162</v>
      </c>
      <c r="T367" s="4">
        <v>209</v>
      </c>
      <c r="U367" s="4">
        <v>41</v>
      </c>
      <c r="V367" s="4">
        <v>162</v>
      </c>
      <c r="W367" s="4">
        <v>37</v>
      </c>
      <c r="X367">
        <v>5</v>
      </c>
      <c r="Y367">
        <v>4</v>
      </c>
      <c r="Z367" t="str">
        <f t="shared" si="23"/>
        <v>Medium</v>
      </c>
      <c r="AA367" s="14">
        <f t="shared" ca="1" si="24"/>
        <v>4.2529233779965718</v>
      </c>
      <c r="AB367">
        <v>7</v>
      </c>
      <c r="AC367">
        <v>10</v>
      </c>
      <c r="AD367" s="14">
        <f t="shared" ca="1" si="25"/>
        <v>10.024174356230741</v>
      </c>
      <c r="AE367">
        <v>2</v>
      </c>
      <c r="AF367">
        <v>0</v>
      </c>
      <c r="AG367">
        <v>0</v>
      </c>
      <c r="AH367">
        <v>0</v>
      </c>
      <c r="AI367">
        <v>0</v>
      </c>
      <c r="AJ367">
        <v>0</v>
      </c>
      <c r="AK367">
        <v>0</v>
      </c>
      <c r="AL367">
        <v>0</v>
      </c>
      <c r="AM367" t="s">
        <v>41</v>
      </c>
    </row>
    <row r="368" spans="1:39" hidden="1" x14ac:dyDescent="0.3">
      <c r="A368">
        <v>961</v>
      </c>
      <c r="B368">
        <v>1972</v>
      </c>
      <c r="C368" s="14">
        <f>2021-Table1[[#This Row],[Year_Birth]]</f>
        <v>49</v>
      </c>
      <c r="D368" t="s">
        <v>46</v>
      </c>
      <c r="E368" s="14" t="str" cm="1">
        <f t="array" ref="E368">_xlfn.SWITCH(Table1[[#This Row],[Education]],"Graduation","Bachelor’s","Basic","High School","2n Cycle","Master’s","Master","Master’s","PhD","PhD","Other")</f>
        <v>Bachelor’s</v>
      </c>
      <c r="F368" t="s">
        <v>42</v>
      </c>
      <c r="G368" s="14" t="s">
        <v>42</v>
      </c>
      <c r="H368" s="14" t="str" cm="1">
        <f t="array" ref="H368">_xlfn.SWITCH(Table1[[#This Row],[Marital_Status_mod]],"Together","Couple","Married","Couple","Divorced","Single","Single","Single","Widow","Single","Other")</f>
        <v>Couple</v>
      </c>
      <c r="I368" s="4">
        <v>74716</v>
      </c>
      <c r="J368" s="41" t="str">
        <f t="shared" si="22"/>
        <v>$70 - $80K</v>
      </c>
      <c r="K368">
        <v>0</v>
      </c>
      <c r="L368">
        <v>1</v>
      </c>
      <c r="M368">
        <f>Table1[[#This Row],[Teenhome]]+Table1[[#This Row],[Kidhome]]</f>
        <v>1</v>
      </c>
      <c r="N368" s="1">
        <v>41529</v>
      </c>
      <c r="O368" s="16">
        <f>(Table1[[#This Row],[DataSetDate]]-Table1[[#This Row],[Dt_Customer]])/365</f>
        <v>7.4054794520547942</v>
      </c>
      <c r="P368" s="15">
        <v>44232</v>
      </c>
      <c r="Q368">
        <v>92</v>
      </c>
      <c r="R368" s="4">
        <v>133</v>
      </c>
      <c r="S368" s="4">
        <v>27</v>
      </c>
      <c r="T368" s="4">
        <v>421</v>
      </c>
      <c r="U368" s="4">
        <v>13</v>
      </c>
      <c r="V368" s="4">
        <v>195</v>
      </c>
      <c r="W368" s="4">
        <v>71</v>
      </c>
      <c r="X368">
        <v>2</v>
      </c>
      <c r="Y368">
        <v>7</v>
      </c>
      <c r="Z368" t="str">
        <f t="shared" si="23"/>
        <v>High</v>
      </c>
      <c r="AA368" s="14">
        <f t="shared" ca="1" si="24"/>
        <v>7.170156380981334</v>
      </c>
      <c r="AB368">
        <v>3</v>
      </c>
      <c r="AC368">
        <v>5</v>
      </c>
      <c r="AD368" s="14">
        <f t="shared" ca="1" si="25"/>
        <v>5.3069585165929674</v>
      </c>
      <c r="AE368">
        <v>4</v>
      </c>
      <c r="AF368">
        <v>0</v>
      </c>
      <c r="AG368">
        <v>0</v>
      </c>
      <c r="AH368">
        <v>0</v>
      </c>
      <c r="AI368">
        <v>0</v>
      </c>
      <c r="AJ368">
        <v>0</v>
      </c>
      <c r="AK368">
        <v>0</v>
      </c>
      <c r="AL368">
        <v>0</v>
      </c>
      <c r="AM368" t="s">
        <v>41</v>
      </c>
    </row>
    <row r="369" spans="1:39" hidden="1" x14ac:dyDescent="0.3">
      <c r="A369">
        <v>4637</v>
      </c>
      <c r="B369">
        <v>1954</v>
      </c>
      <c r="C369" s="14">
        <f>2021-Table1[[#This Row],[Year_Birth]]</f>
        <v>67</v>
      </c>
      <c r="D369" t="s">
        <v>39</v>
      </c>
      <c r="E369" s="14" t="str" cm="1">
        <f t="array" ref="E369">_xlfn.SWITCH(Table1[[#This Row],[Education]],"Graduation","Bachelor’s","Basic","High School","2n Cycle","Master’s","Master","Master’s","PhD","PhD","Other")</f>
        <v>PhD</v>
      </c>
      <c r="F369" t="s">
        <v>50</v>
      </c>
      <c r="G369" s="14" t="s">
        <v>50</v>
      </c>
      <c r="H369" s="14" t="str" cm="1">
        <f t="array" ref="H369">_xlfn.SWITCH(Table1[[#This Row],[Marital_Status_mod]],"Together","Couple","Married","Couple","Divorced","Single","Single","Single","Widow","Single","Other")</f>
        <v>Single</v>
      </c>
      <c r="I369" s="4">
        <v>74637</v>
      </c>
      <c r="J369" s="41" t="str">
        <f t="shared" si="22"/>
        <v>$70 - $80K</v>
      </c>
      <c r="K369">
        <v>0</v>
      </c>
      <c r="L369">
        <v>0</v>
      </c>
      <c r="M369">
        <f>Table1[[#This Row],[Teenhome]]+Table1[[#This Row],[Kidhome]]</f>
        <v>0</v>
      </c>
      <c r="N369" s="1">
        <v>41412</v>
      </c>
      <c r="O369" s="16">
        <f>(Table1[[#This Row],[DataSetDate]]-Table1[[#This Row],[Dt_Customer]])/365</f>
        <v>7.7260273972602738</v>
      </c>
      <c r="P369" s="15">
        <v>44232</v>
      </c>
      <c r="Q369">
        <v>73</v>
      </c>
      <c r="R369" s="4">
        <v>960</v>
      </c>
      <c r="S369" s="4">
        <v>64</v>
      </c>
      <c r="T369" s="4">
        <v>464</v>
      </c>
      <c r="U369" s="4">
        <v>146</v>
      </c>
      <c r="V369" s="4">
        <v>0</v>
      </c>
      <c r="W369" s="4">
        <v>16</v>
      </c>
      <c r="X369">
        <v>1</v>
      </c>
      <c r="Y369">
        <v>6</v>
      </c>
      <c r="Z369" t="str">
        <f t="shared" si="23"/>
        <v>Medium</v>
      </c>
      <c r="AA369" s="14">
        <f t="shared" ca="1" si="24"/>
        <v>6.002360549813079</v>
      </c>
      <c r="AB369">
        <v>9</v>
      </c>
      <c r="AC369">
        <v>9</v>
      </c>
      <c r="AD369" s="14">
        <f t="shared" ca="1" si="25"/>
        <v>9.3003476388243786</v>
      </c>
      <c r="AE369">
        <v>3</v>
      </c>
      <c r="AF369">
        <v>1</v>
      </c>
      <c r="AG369">
        <v>0</v>
      </c>
      <c r="AH369">
        <v>0</v>
      </c>
      <c r="AI369">
        <v>0</v>
      </c>
      <c r="AJ369">
        <v>0</v>
      </c>
      <c r="AK369">
        <v>0</v>
      </c>
      <c r="AL369">
        <v>0</v>
      </c>
      <c r="AM369" t="s">
        <v>47</v>
      </c>
    </row>
    <row r="370" spans="1:39" hidden="1" x14ac:dyDescent="0.3">
      <c r="A370">
        <v>5204</v>
      </c>
      <c r="B370">
        <v>1971</v>
      </c>
      <c r="C370" s="14">
        <f>2021-Table1[[#This Row],[Year_Birth]]</f>
        <v>50</v>
      </c>
      <c r="D370" t="s">
        <v>46</v>
      </c>
      <c r="E370" s="14" t="str" cm="1">
        <f t="array" ref="E370">_xlfn.SWITCH(Table1[[#This Row],[Education]],"Graduation","Bachelor’s","Basic","High School","2n Cycle","Master’s","Master","Master’s","PhD","PhD","Other")</f>
        <v>Bachelor’s</v>
      </c>
      <c r="F370" t="s">
        <v>40</v>
      </c>
      <c r="G370" s="14" t="s">
        <v>40</v>
      </c>
      <c r="H370" s="14" t="str" cm="1">
        <f t="array" ref="H370">_xlfn.SWITCH(Table1[[#This Row],[Marital_Status_mod]],"Together","Couple","Married","Couple","Divorced","Single","Single","Single","Widow","Single","Other")</f>
        <v>Couple</v>
      </c>
      <c r="I370" s="4">
        <v>74538</v>
      </c>
      <c r="J370" s="41" t="str">
        <f t="shared" si="22"/>
        <v>$70 - $80K</v>
      </c>
      <c r="K370">
        <v>0</v>
      </c>
      <c r="L370">
        <v>0</v>
      </c>
      <c r="M370">
        <f>Table1[[#This Row],[Teenhome]]+Table1[[#This Row],[Kidhome]]</f>
        <v>0</v>
      </c>
      <c r="N370" s="1">
        <v>41454</v>
      </c>
      <c r="O370" s="16">
        <f>(Table1[[#This Row],[DataSetDate]]-Table1[[#This Row],[Dt_Customer]])/365</f>
        <v>7.6109589041095891</v>
      </c>
      <c r="P370" s="15">
        <v>44232</v>
      </c>
      <c r="Q370">
        <v>21</v>
      </c>
      <c r="R370" s="4">
        <v>380</v>
      </c>
      <c r="S370" s="4">
        <v>98</v>
      </c>
      <c r="T370" s="4">
        <v>733</v>
      </c>
      <c r="U370" s="4">
        <v>110</v>
      </c>
      <c r="V370" s="4">
        <v>112</v>
      </c>
      <c r="W370" s="4">
        <v>28</v>
      </c>
      <c r="X370">
        <v>1</v>
      </c>
      <c r="Y370">
        <v>8</v>
      </c>
      <c r="Z370" t="str">
        <f t="shared" si="23"/>
        <v>High</v>
      </c>
      <c r="AA370" s="14">
        <f t="shared" ca="1" si="24"/>
        <v>8.1616530562599223</v>
      </c>
      <c r="AB370">
        <v>8</v>
      </c>
      <c r="AC370">
        <v>5</v>
      </c>
      <c r="AD370" s="14">
        <f t="shared" ca="1" si="25"/>
        <v>4.7004808513294689</v>
      </c>
      <c r="AE370">
        <v>3</v>
      </c>
      <c r="AF370">
        <v>0</v>
      </c>
      <c r="AG370">
        <v>0</v>
      </c>
      <c r="AH370">
        <v>0</v>
      </c>
      <c r="AI370">
        <v>0</v>
      </c>
      <c r="AJ370">
        <v>1</v>
      </c>
      <c r="AK370">
        <v>1</v>
      </c>
      <c r="AL370">
        <v>0</v>
      </c>
      <c r="AM370" t="s">
        <v>41</v>
      </c>
    </row>
    <row r="371" spans="1:39" hidden="1" x14ac:dyDescent="0.3">
      <c r="A371">
        <v>6203</v>
      </c>
      <c r="B371">
        <v>1947</v>
      </c>
      <c r="C371" s="14">
        <f>2021-Table1[[#This Row],[Year_Birth]]</f>
        <v>74</v>
      </c>
      <c r="D371" t="s">
        <v>46</v>
      </c>
      <c r="E371" s="14" t="str" cm="1">
        <f t="array" ref="E371">_xlfn.SWITCH(Table1[[#This Row],[Education]],"Graduation","Bachelor’s","Basic","High School","2n Cycle","Master’s","Master","Master’s","PhD","PhD","Other")</f>
        <v>Bachelor’s</v>
      </c>
      <c r="F371" t="s">
        <v>40</v>
      </c>
      <c r="G371" s="14" t="s">
        <v>40</v>
      </c>
      <c r="H371" s="14" t="str" cm="1">
        <f t="array" ref="H371">_xlfn.SWITCH(Table1[[#This Row],[Marital_Status_mod]],"Together","Couple","Married","Couple","Divorced","Single","Single","Single","Widow","Single","Other")</f>
        <v>Couple</v>
      </c>
      <c r="I371" s="4">
        <v>74485</v>
      </c>
      <c r="J371" s="41" t="str">
        <f t="shared" si="22"/>
        <v>$70 - $80K</v>
      </c>
      <c r="K371">
        <v>0</v>
      </c>
      <c r="L371">
        <v>0</v>
      </c>
      <c r="M371">
        <f>Table1[[#This Row],[Teenhome]]+Table1[[#This Row],[Kidhome]]</f>
        <v>0</v>
      </c>
      <c r="N371" s="1">
        <v>41510</v>
      </c>
      <c r="O371" s="16">
        <f>(Table1[[#This Row],[DataSetDate]]-Table1[[#This Row],[Dt_Customer]])/365</f>
        <v>7.4575342465753423</v>
      </c>
      <c r="P371" s="15">
        <v>44232</v>
      </c>
      <c r="Q371">
        <v>58</v>
      </c>
      <c r="R371" s="4">
        <v>499</v>
      </c>
      <c r="S371" s="4">
        <v>149</v>
      </c>
      <c r="T371" s="4">
        <v>815</v>
      </c>
      <c r="U371" s="4">
        <v>173</v>
      </c>
      <c r="V371" s="4">
        <v>49</v>
      </c>
      <c r="W371" s="4">
        <v>49</v>
      </c>
      <c r="X371">
        <v>1</v>
      </c>
      <c r="Y371">
        <v>6</v>
      </c>
      <c r="Z371" t="str">
        <f t="shared" si="23"/>
        <v>Medium</v>
      </c>
      <c r="AA371" s="14">
        <f t="shared" ca="1" si="24"/>
        <v>6.3902846268452613</v>
      </c>
      <c r="AB371">
        <v>7</v>
      </c>
      <c r="AC371">
        <v>12</v>
      </c>
      <c r="AD371" s="14">
        <f t="shared" ca="1" si="25"/>
        <v>11.930156823808279</v>
      </c>
      <c r="AE371">
        <v>3</v>
      </c>
      <c r="AF371">
        <v>0</v>
      </c>
      <c r="AG371">
        <v>0</v>
      </c>
      <c r="AH371">
        <v>0</v>
      </c>
      <c r="AI371">
        <v>0</v>
      </c>
      <c r="AJ371">
        <v>0</v>
      </c>
      <c r="AK371">
        <v>0</v>
      </c>
      <c r="AL371">
        <v>0</v>
      </c>
      <c r="AM371" t="s">
        <v>41</v>
      </c>
    </row>
    <row r="372" spans="1:39" hidden="1" x14ac:dyDescent="0.3">
      <c r="A372">
        <v>2669</v>
      </c>
      <c r="B372">
        <v>1993</v>
      </c>
      <c r="C372" s="14">
        <f>2021-Table1[[#This Row],[Year_Birth]]</f>
        <v>28</v>
      </c>
      <c r="D372" t="s">
        <v>46</v>
      </c>
      <c r="E372" s="14" t="str" cm="1">
        <f t="array" ref="E372">_xlfn.SWITCH(Table1[[#This Row],[Education]],"Graduation","Bachelor’s","Basic","High School","2n Cycle","Master’s","Master","Master’s","PhD","PhD","Other")</f>
        <v>Bachelor’s</v>
      </c>
      <c r="F372" t="s">
        <v>50</v>
      </c>
      <c r="G372" s="14" t="s">
        <v>50</v>
      </c>
      <c r="H372" s="14" t="str" cm="1">
        <f t="array" ref="H372">_xlfn.SWITCH(Table1[[#This Row],[Marital_Status_mod]],"Together","Couple","Married","Couple","Divorced","Single","Single","Single","Widow","Single","Other")</f>
        <v>Single</v>
      </c>
      <c r="I372" s="4">
        <v>74293</v>
      </c>
      <c r="J372" s="41" t="str">
        <f t="shared" si="22"/>
        <v>$70 - $80K</v>
      </c>
      <c r="K372">
        <v>0</v>
      </c>
      <c r="L372">
        <v>0</v>
      </c>
      <c r="M372">
        <f>Table1[[#This Row],[Teenhome]]+Table1[[#This Row],[Kidhome]]</f>
        <v>0</v>
      </c>
      <c r="N372" s="1">
        <v>41763</v>
      </c>
      <c r="O372" s="16">
        <f>(Table1[[#This Row],[DataSetDate]]-Table1[[#This Row],[Dt_Customer]])/365</f>
        <v>6.7643835616438359</v>
      </c>
      <c r="P372" s="15">
        <v>44232</v>
      </c>
      <c r="Q372">
        <v>66</v>
      </c>
      <c r="R372" s="4">
        <v>375</v>
      </c>
      <c r="S372" s="4">
        <v>152</v>
      </c>
      <c r="T372" s="4">
        <v>335</v>
      </c>
      <c r="U372" s="4">
        <v>93</v>
      </c>
      <c r="V372" s="4">
        <v>91</v>
      </c>
      <c r="W372" s="4">
        <v>81</v>
      </c>
      <c r="X372">
        <v>1</v>
      </c>
      <c r="Y372">
        <v>5</v>
      </c>
      <c r="Z372" t="str">
        <f t="shared" si="23"/>
        <v>Medium</v>
      </c>
      <c r="AA372" s="14">
        <f t="shared" ca="1" si="24"/>
        <v>4.9882264200256392</v>
      </c>
      <c r="AB372">
        <v>4</v>
      </c>
      <c r="AC372">
        <v>6</v>
      </c>
      <c r="AD372" s="14">
        <f t="shared" ca="1" si="25"/>
        <v>6.2286213190478001</v>
      </c>
      <c r="AE372">
        <v>2</v>
      </c>
      <c r="AF372">
        <v>0</v>
      </c>
      <c r="AG372">
        <v>0</v>
      </c>
      <c r="AH372">
        <v>0</v>
      </c>
      <c r="AI372">
        <v>0</v>
      </c>
      <c r="AJ372">
        <v>0</v>
      </c>
      <c r="AK372">
        <v>0</v>
      </c>
      <c r="AL372">
        <v>0</v>
      </c>
      <c r="AM372" t="s">
        <v>41</v>
      </c>
    </row>
    <row r="373" spans="1:39" hidden="1" x14ac:dyDescent="0.3">
      <c r="A373">
        <v>10037</v>
      </c>
      <c r="B373">
        <v>1993</v>
      </c>
      <c r="C373" s="14">
        <f>2021-Table1[[#This Row],[Year_Birth]]</f>
        <v>28</v>
      </c>
      <c r="D373" t="s">
        <v>46</v>
      </c>
      <c r="E373" s="14" t="str" cm="1">
        <f t="array" ref="E373">_xlfn.SWITCH(Table1[[#This Row],[Education]],"Graduation","Bachelor’s","Basic","High School","2n Cycle","Master’s","Master","Master’s","PhD","PhD","Other")</f>
        <v>Bachelor’s</v>
      </c>
      <c r="F373" t="s">
        <v>50</v>
      </c>
      <c r="G373" s="14" t="s">
        <v>50</v>
      </c>
      <c r="H373" s="14" t="str" cm="1">
        <f t="array" ref="H373">_xlfn.SWITCH(Table1[[#This Row],[Marital_Status_mod]],"Together","Couple","Married","Couple","Divorced","Single","Single","Single","Widow","Single","Other")</f>
        <v>Single</v>
      </c>
      <c r="I373" s="4">
        <v>74293</v>
      </c>
      <c r="J373" s="41" t="str">
        <f t="shared" si="22"/>
        <v>$70 - $80K</v>
      </c>
      <c r="K373">
        <v>0</v>
      </c>
      <c r="L373">
        <v>0</v>
      </c>
      <c r="M373">
        <f>Table1[[#This Row],[Teenhome]]+Table1[[#This Row],[Kidhome]]</f>
        <v>0</v>
      </c>
      <c r="N373" s="1">
        <v>41763</v>
      </c>
      <c r="O373" s="16">
        <f>(Table1[[#This Row],[DataSetDate]]-Table1[[#This Row],[Dt_Customer]])/365</f>
        <v>6.7643835616438359</v>
      </c>
      <c r="P373" s="15">
        <v>44232</v>
      </c>
      <c r="Q373">
        <v>66</v>
      </c>
      <c r="R373" s="4">
        <v>375</v>
      </c>
      <c r="S373" s="4">
        <v>152</v>
      </c>
      <c r="T373" s="4">
        <v>335</v>
      </c>
      <c r="U373" s="4">
        <v>93</v>
      </c>
      <c r="V373" s="4">
        <v>91</v>
      </c>
      <c r="W373" s="4">
        <v>81</v>
      </c>
      <c r="X373">
        <v>1</v>
      </c>
      <c r="Y373">
        <v>5</v>
      </c>
      <c r="Z373" t="str">
        <f t="shared" si="23"/>
        <v>Medium</v>
      </c>
      <c r="AA373" s="14">
        <f t="shared" ca="1" si="24"/>
        <v>4.9299877048934846</v>
      </c>
      <c r="AB373">
        <v>4</v>
      </c>
      <c r="AC373">
        <v>6</v>
      </c>
      <c r="AD373" s="14">
        <f t="shared" ca="1" si="25"/>
        <v>5.9246870140043635</v>
      </c>
      <c r="AE373">
        <v>2</v>
      </c>
      <c r="AF373">
        <v>0</v>
      </c>
      <c r="AG373">
        <v>0</v>
      </c>
      <c r="AH373">
        <v>0</v>
      </c>
      <c r="AI373">
        <v>0</v>
      </c>
      <c r="AJ373">
        <v>0</v>
      </c>
      <c r="AK373">
        <v>0</v>
      </c>
      <c r="AL373">
        <v>0</v>
      </c>
      <c r="AM373" t="s">
        <v>47</v>
      </c>
    </row>
    <row r="374" spans="1:39" hidden="1" x14ac:dyDescent="0.3">
      <c r="A374">
        <v>2886</v>
      </c>
      <c r="B374">
        <v>1971</v>
      </c>
      <c r="C374" s="14">
        <f>2021-Table1[[#This Row],[Year_Birth]]</f>
        <v>50</v>
      </c>
      <c r="D374" t="s">
        <v>44</v>
      </c>
      <c r="E374" s="14" t="str" cm="1">
        <f t="array" ref="E374">_xlfn.SWITCH(Table1[[#This Row],[Education]],"Graduation","Bachelor’s","Basic","High School","2n Cycle","Master’s","Master","Master’s","PhD","PhD","Other")</f>
        <v>Master’s</v>
      </c>
      <c r="F374" t="s">
        <v>49</v>
      </c>
      <c r="G374" s="14" t="s">
        <v>49</v>
      </c>
      <c r="H374" s="14" t="str" cm="1">
        <f t="array" ref="H374">_xlfn.SWITCH(Table1[[#This Row],[Marital_Status_mod]],"Together","Couple","Married","Couple","Divorced","Single","Single","Single","Widow","Single","Other")</f>
        <v>Single</v>
      </c>
      <c r="I374" s="4">
        <v>74290</v>
      </c>
      <c r="J374" s="41" t="str">
        <f t="shared" si="22"/>
        <v>$70 - $80K</v>
      </c>
      <c r="K374">
        <v>0</v>
      </c>
      <c r="L374">
        <v>1</v>
      </c>
      <c r="M374">
        <f>Table1[[#This Row],[Teenhome]]+Table1[[#This Row],[Kidhome]]</f>
        <v>1</v>
      </c>
      <c r="N374" s="1">
        <v>41498</v>
      </c>
      <c r="O374" s="16">
        <f>(Table1[[#This Row],[DataSetDate]]-Table1[[#This Row],[Dt_Customer]])/365</f>
        <v>7.4904109589041097</v>
      </c>
      <c r="P374" s="15">
        <v>44232</v>
      </c>
      <c r="Q374">
        <v>70</v>
      </c>
      <c r="R374" s="4">
        <v>1121</v>
      </c>
      <c r="S374" s="4">
        <v>0</v>
      </c>
      <c r="T374" s="4">
        <v>72</v>
      </c>
      <c r="U374" s="4">
        <v>0</v>
      </c>
      <c r="V374" s="4">
        <v>12</v>
      </c>
      <c r="W374" s="4">
        <v>12</v>
      </c>
      <c r="X374">
        <v>4</v>
      </c>
      <c r="Y374">
        <v>10</v>
      </c>
      <c r="Z374" t="str">
        <f t="shared" si="23"/>
        <v>High</v>
      </c>
      <c r="AA374" s="14">
        <f t="shared" ca="1" si="24"/>
        <v>9.7522203426728105</v>
      </c>
      <c r="AB374">
        <v>8</v>
      </c>
      <c r="AC374">
        <v>10</v>
      </c>
      <c r="AD374" s="14">
        <f t="shared" ca="1" si="25"/>
        <v>10.258847122424179</v>
      </c>
      <c r="AE374">
        <v>6</v>
      </c>
      <c r="AF374">
        <v>1</v>
      </c>
      <c r="AG374">
        <v>0</v>
      </c>
      <c r="AH374">
        <v>0</v>
      </c>
      <c r="AI374">
        <v>1</v>
      </c>
      <c r="AJ374">
        <v>0</v>
      </c>
      <c r="AK374">
        <v>0</v>
      </c>
      <c r="AL374">
        <v>0</v>
      </c>
      <c r="AM374" t="s">
        <v>41</v>
      </c>
    </row>
    <row r="375" spans="1:39" hidden="1" x14ac:dyDescent="0.3">
      <c r="A375">
        <v>5185</v>
      </c>
      <c r="B375">
        <v>1955</v>
      </c>
      <c r="C375" s="14">
        <f>2021-Table1[[#This Row],[Year_Birth]]</f>
        <v>66</v>
      </c>
      <c r="D375" t="s">
        <v>46</v>
      </c>
      <c r="E375" s="14" t="str" cm="1">
        <f t="array" ref="E375">_xlfn.SWITCH(Table1[[#This Row],[Education]],"Graduation","Bachelor’s","Basic","High School","2n Cycle","Master’s","Master","Master’s","PhD","PhD","Other")</f>
        <v>Bachelor’s</v>
      </c>
      <c r="F375" t="s">
        <v>42</v>
      </c>
      <c r="G375" s="14" t="s">
        <v>42</v>
      </c>
      <c r="H375" s="14" t="str" cm="1">
        <f t="array" ref="H375">_xlfn.SWITCH(Table1[[#This Row],[Marital_Status_mod]],"Together","Couple","Married","Couple","Divorced","Single","Single","Single","Widow","Single","Other")</f>
        <v>Couple</v>
      </c>
      <c r="I375" s="4">
        <v>74268</v>
      </c>
      <c r="J375" s="41" t="str">
        <f t="shared" si="22"/>
        <v>$70 - $80K</v>
      </c>
      <c r="K375">
        <v>0</v>
      </c>
      <c r="L375">
        <v>0</v>
      </c>
      <c r="M375">
        <f>Table1[[#This Row],[Teenhome]]+Table1[[#This Row],[Kidhome]]</f>
        <v>0</v>
      </c>
      <c r="N375" s="1">
        <v>41319</v>
      </c>
      <c r="O375" s="16">
        <f>(Table1[[#This Row],[DataSetDate]]-Table1[[#This Row],[Dt_Customer]])/365</f>
        <v>7.9808219178082194</v>
      </c>
      <c r="P375" s="15">
        <v>44232</v>
      </c>
      <c r="Q375">
        <v>83</v>
      </c>
      <c r="R375" s="4">
        <v>199</v>
      </c>
      <c r="S375" s="4">
        <v>66</v>
      </c>
      <c r="T375" s="4">
        <v>315</v>
      </c>
      <c r="U375" s="4">
        <v>97</v>
      </c>
      <c r="V375" s="4">
        <v>174</v>
      </c>
      <c r="W375" s="4">
        <v>41</v>
      </c>
      <c r="X375">
        <v>1</v>
      </c>
      <c r="Y375">
        <v>4</v>
      </c>
      <c r="Z375" t="str">
        <f t="shared" si="23"/>
        <v>Medium</v>
      </c>
      <c r="AA375" s="14">
        <f t="shared" ca="1" si="24"/>
        <v>3.8370862209980343</v>
      </c>
      <c r="AB375">
        <v>3</v>
      </c>
      <c r="AC375">
        <v>5</v>
      </c>
      <c r="AD375" s="14">
        <f t="shared" ca="1" si="25"/>
        <v>4.7807777287597357</v>
      </c>
      <c r="AE375">
        <v>2</v>
      </c>
      <c r="AF375">
        <v>0</v>
      </c>
      <c r="AG375">
        <v>0</v>
      </c>
      <c r="AH375">
        <v>0</v>
      </c>
      <c r="AI375">
        <v>0</v>
      </c>
      <c r="AJ375">
        <v>0</v>
      </c>
      <c r="AK375">
        <v>0</v>
      </c>
      <c r="AL375">
        <v>0</v>
      </c>
      <c r="AM375" t="s">
        <v>47</v>
      </c>
    </row>
    <row r="376" spans="1:39" hidden="1" x14ac:dyDescent="0.3">
      <c r="A376">
        <v>4964</v>
      </c>
      <c r="B376">
        <v>1958</v>
      </c>
      <c r="C376" s="14">
        <f>2021-Table1[[#This Row],[Year_Birth]]</f>
        <v>63</v>
      </c>
      <c r="D376" t="s">
        <v>39</v>
      </c>
      <c r="E376" s="14" t="str" cm="1">
        <f t="array" ref="E376">_xlfn.SWITCH(Table1[[#This Row],[Education]],"Graduation","Bachelor’s","Basic","High School","2n Cycle","Master’s","Master","Master’s","PhD","PhD","Other")</f>
        <v>PhD</v>
      </c>
      <c r="F376" t="s">
        <v>40</v>
      </c>
      <c r="G376" s="14" t="s">
        <v>40</v>
      </c>
      <c r="H376" s="14" t="str" cm="1">
        <f t="array" ref="H376">_xlfn.SWITCH(Table1[[#This Row],[Marital_Status_mod]],"Together","Couple","Married","Couple","Divorced","Single","Single","Single","Widow","Single","Other")</f>
        <v>Couple</v>
      </c>
      <c r="I376" s="4">
        <v>74250</v>
      </c>
      <c r="J376" s="41" t="str">
        <f t="shared" si="22"/>
        <v>$70 - $80K</v>
      </c>
      <c r="K376">
        <v>0</v>
      </c>
      <c r="L376">
        <v>0</v>
      </c>
      <c r="M376">
        <f>Table1[[#This Row],[Teenhome]]+Table1[[#This Row],[Kidhome]]</f>
        <v>0</v>
      </c>
      <c r="N376" s="1">
        <v>41665</v>
      </c>
      <c r="O376" s="16">
        <f>(Table1[[#This Row],[DataSetDate]]-Table1[[#This Row],[Dt_Customer]])/365</f>
        <v>7.0328767123287674</v>
      </c>
      <c r="P376" s="15">
        <v>44232</v>
      </c>
      <c r="Q376">
        <v>90</v>
      </c>
      <c r="R376" s="4">
        <v>680</v>
      </c>
      <c r="S376" s="4">
        <v>11</v>
      </c>
      <c r="T376" s="4">
        <v>392</v>
      </c>
      <c r="U376" s="4">
        <v>75</v>
      </c>
      <c r="V376" s="4">
        <v>0</v>
      </c>
      <c r="W376" s="4">
        <v>0</v>
      </c>
      <c r="X376">
        <v>1</v>
      </c>
      <c r="Y376">
        <v>2</v>
      </c>
      <c r="Z376" t="str">
        <f t="shared" si="23"/>
        <v>Low</v>
      </c>
      <c r="AA376" s="14">
        <f t="shared" ca="1" si="24"/>
        <v>1.6535117550202514</v>
      </c>
      <c r="AB376">
        <v>11</v>
      </c>
      <c r="AC376">
        <v>4</v>
      </c>
      <c r="AD376" s="14">
        <f t="shared" ca="1" si="25"/>
        <v>4.1963278346555617</v>
      </c>
      <c r="AE376">
        <v>1</v>
      </c>
      <c r="AF376">
        <v>0</v>
      </c>
      <c r="AG376">
        <v>0</v>
      </c>
      <c r="AH376">
        <v>0</v>
      </c>
      <c r="AI376">
        <v>0</v>
      </c>
      <c r="AJ376">
        <v>0</v>
      </c>
      <c r="AK376">
        <v>0</v>
      </c>
      <c r="AL376">
        <v>0</v>
      </c>
      <c r="AM376" t="s">
        <v>48</v>
      </c>
    </row>
    <row r="377" spans="1:39" hidden="1" x14ac:dyDescent="0.3">
      <c r="A377">
        <v>8278</v>
      </c>
      <c r="B377">
        <v>1990</v>
      </c>
      <c r="C377" s="14">
        <f>2021-Table1[[#This Row],[Year_Birth]]</f>
        <v>31</v>
      </c>
      <c r="D377" t="s">
        <v>39</v>
      </c>
      <c r="E377" s="14" t="str" cm="1">
        <f t="array" ref="E377">_xlfn.SWITCH(Table1[[#This Row],[Education]],"Graduation","Bachelor’s","Basic","High School","2n Cycle","Master’s","Master","Master’s","PhD","PhD","Other")</f>
        <v>PhD</v>
      </c>
      <c r="F377" t="s">
        <v>42</v>
      </c>
      <c r="G377" s="14" t="s">
        <v>42</v>
      </c>
      <c r="H377" s="14" t="str" cm="1">
        <f t="array" ref="H377">_xlfn.SWITCH(Table1[[#This Row],[Marital_Status_mod]],"Together","Couple","Married","Couple","Divorced","Single","Single","Single","Widow","Single","Other")</f>
        <v>Couple</v>
      </c>
      <c r="I377" s="4">
        <v>74214</v>
      </c>
      <c r="J377" s="41" t="str">
        <f t="shared" si="22"/>
        <v>$70 - $80K</v>
      </c>
      <c r="K377">
        <v>0</v>
      </c>
      <c r="L377">
        <v>0</v>
      </c>
      <c r="M377">
        <f>Table1[[#This Row],[Teenhome]]+Table1[[#This Row],[Kidhome]]</f>
        <v>0</v>
      </c>
      <c r="N377" s="1">
        <v>41147</v>
      </c>
      <c r="O377" s="16">
        <f>(Table1[[#This Row],[DataSetDate]]-Table1[[#This Row],[Dt_Customer]])/365</f>
        <v>8.4520547945205475</v>
      </c>
      <c r="P377" s="15">
        <v>44232</v>
      </c>
      <c r="Q377">
        <v>3</v>
      </c>
      <c r="R377" s="4">
        <v>863</v>
      </c>
      <c r="S377" s="4">
        <v>83</v>
      </c>
      <c r="T377" s="4">
        <v>547</v>
      </c>
      <c r="U377" s="4">
        <v>86</v>
      </c>
      <c r="V377" s="4">
        <v>99</v>
      </c>
      <c r="W377" s="4">
        <v>33</v>
      </c>
      <c r="X377">
        <v>1</v>
      </c>
      <c r="Y377">
        <v>8</v>
      </c>
      <c r="Z377" t="str">
        <f t="shared" si="23"/>
        <v>High</v>
      </c>
      <c r="AA377" s="14">
        <f t="shared" ca="1" si="24"/>
        <v>7.6653699197585681</v>
      </c>
      <c r="AB377">
        <v>2</v>
      </c>
      <c r="AC377">
        <v>5</v>
      </c>
      <c r="AD377" s="14">
        <f t="shared" ca="1" si="25"/>
        <v>4.7884321854100902</v>
      </c>
      <c r="AE377">
        <v>5</v>
      </c>
      <c r="AF377">
        <v>0</v>
      </c>
      <c r="AG377">
        <v>0</v>
      </c>
      <c r="AH377">
        <v>0</v>
      </c>
      <c r="AI377">
        <v>0</v>
      </c>
      <c r="AJ377">
        <v>0</v>
      </c>
      <c r="AK377">
        <v>0</v>
      </c>
      <c r="AL377">
        <v>0</v>
      </c>
      <c r="AM377" t="s">
        <v>41</v>
      </c>
    </row>
    <row r="378" spans="1:39" hidden="1" x14ac:dyDescent="0.3">
      <c r="A378">
        <v>810</v>
      </c>
      <c r="B378">
        <v>1975</v>
      </c>
      <c r="C378" s="14">
        <f>2021-Table1[[#This Row],[Year_Birth]]</f>
        <v>46</v>
      </c>
      <c r="D378" t="s">
        <v>46</v>
      </c>
      <c r="E378" s="14" t="str" cm="1">
        <f t="array" ref="E378">_xlfn.SWITCH(Table1[[#This Row],[Education]],"Graduation","Bachelor’s","Basic","High School","2n Cycle","Master’s","Master","Master’s","PhD","PhD","Other")</f>
        <v>Bachelor’s</v>
      </c>
      <c r="F378" t="s">
        <v>42</v>
      </c>
      <c r="G378" s="14" t="s">
        <v>42</v>
      </c>
      <c r="H378" s="14" t="str" cm="1">
        <f t="array" ref="H378">_xlfn.SWITCH(Table1[[#This Row],[Marital_Status_mod]],"Together","Couple","Married","Couple","Divorced","Single","Single","Single","Widow","Single","Other")</f>
        <v>Couple</v>
      </c>
      <c r="I378" s="4">
        <v>74190</v>
      </c>
      <c r="J378" s="41" t="str">
        <f t="shared" si="22"/>
        <v>$70 - $80K</v>
      </c>
      <c r="K378">
        <v>0</v>
      </c>
      <c r="L378">
        <v>1</v>
      </c>
      <c r="M378">
        <f>Table1[[#This Row],[Teenhome]]+Table1[[#This Row],[Kidhome]]</f>
        <v>1</v>
      </c>
      <c r="N378" s="1">
        <v>41771</v>
      </c>
      <c r="O378" s="16">
        <f>(Table1[[#This Row],[DataSetDate]]-Table1[[#This Row],[Dt_Customer]])/365</f>
        <v>6.7424657534246579</v>
      </c>
      <c r="P378" s="15">
        <v>44232</v>
      </c>
      <c r="Q378">
        <v>49</v>
      </c>
      <c r="R378" s="4">
        <v>151</v>
      </c>
      <c r="S378" s="4">
        <v>81</v>
      </c>
      <c r="T378" s="4">
        <v>86</v>
      </c>
      <c r="U378" s="4">
        <v>168</v>
      </c>
      <c r="V378" s="4">
        <v>91</v>
      </c>
      <c r="W378" s="4">
        <v>64</v>
      </c>
      <c r="X378">
        <v>2</v>
      </c>
      <c r="Y378">
        <v>4</v>
      </c>
      <c r="Z378" t="str">
        <f t="shared" si="23"/>
        <v>Medium</v>
      </c>
      <c r="AA378" s="14">
        <f t="shared" ca="1" si="24"/>
        <v>4.3117763463124028</v>
      </c>
      <c r="AB378">
        <v>2</v>
      </c>
      <c r="AC378">
        <v>11</v>
      </c>
      <c r="AD378" s="14">
        <f t="shared" ca="1" si="25"/>
        <v>10.714086776930941</v>
      </c>
      <c r="AE378">
        <v>2</v>
      </c>
      <c r="AF378">
        <v>0</v>
      </c>
      <c r="AG378">
        <v>0</v>
      </c>
      <c r="AH378">
        <v>0</v>
      </c>
      <c r="AI378">
        <v>0</v>
      </c>
      <c r="AJ378">
        <v>0</v>
      </c>
      <c r="AK378">
        <v>0</v>
      </c>
      <c r="AL378">
        <v>0</v>
      </c>
      <c r="AM378" t="s">
        <v>41</v>
      </c>
    </row>
    <row r="379" spans="1:39" hidden="1" x14ac:dyDescent="0.3">
      <c r="A379">
        <v>10095</v>
      </c>
      <c r="B379">
        <v>1975</v>
      </c>
      <c r="C379" s="14">
        <f>2021-Table1[[#This Row],[Year_Birth]]</f>
        <v>46</v>
      </c>
      <c r="D379" t="s">
        <v>39</v>
      </c>
      <c r="E379" s="14" t="str" cm="1">
        <f t="array" ref="E379">_xlfn.SWITCH(Table1[[#This Row],[Education]],"Graduation","Bachelor’s","Basic","High School","2n Cycle","Master’s","Master","Master’s","PhD","PhD","Other")</f>
        <v>PhD</v>
      </c>
      <c r="F379" t="s">
        <v>49</v>
      </c>
      <c r="G379" s="14" t="s">
        <v>49</v>
      </c>
      <c r="H379" s="14" t="str" cm="1">
        <f t="array" ref="H379">_xlfn.SWITCH(Table1[[#This Row],[Marital_Status_mod]],"Together","Couple","Married","Couple","Divorced","Single","Single","Single","Widow","Single","Other")</f>
        <v>Single</v>
      </c>
      <c r="I379" s="4">
        <v>74165</v>
      </c>
      <c r="J379" s="41" t="str">
        <f t="shared" si="22"/>
        <v>$70 - $80K</v>
      </c>
      <c r="K379">
        <v>0</v>
      </c>
      <c r="L379">
        <v>0</v>
      </c>
      <c r="M379">
        <f>Table1[[#This Row],[Teenhome]]+Table1[[#This Row],[Kidhome]]</f>
        <v>0</v>
      </c>
      <c r="N379" s="1">
        <v>41395</v>
      </c>
      <c r="O379" s="16">
        <f>(Table1[[#This Row],[DataSetDate]]-Table1[[#This Row],[Dt_Customer]])/365</f>
        <v>7.7726027397260271</v>
      </c>
      <c r="P379" s="15">
        <v>44232</v>
      </c>
      <c r="Q379">
        <v>9</v>
      </c>
      <c r="R379" s="4">
        <v>1001</v>
      </c>
      <c r="S379" s="4">
        <v>12</v>
      </c>
      <c r="T379" s="4">
        <v>240</v>
      </c>
      <c r="U379" s="4">
        <v>16</v>
      </c>
      <c r="V379" s="4">
        <v>12</v>
      </c>
      <c r="W379" s="4">
        <v>12</v>
      </c>
      <c r="X379">
        <v>1</v>
      </c>
      <c r="Y379">
        <v>5</v>
      </c>
      <c r="Z379" t="str">
        <f t="shared" si="23"/>
        <v>Medium</v>
      </c>
      <c r="AA379" s="14">
        <f t="shared" ca="1" si="24"/>
        <v>4.9305255287380989</v>
      </c>
      <c r="AB379">
        <v>4</v>
      </c>
      <c r="AC379">
        <v>10</v>
      </c>
      <c r="AD379" s="14">
        <f t="shared" ca="1" si="25"/>
        <v>10.188430937972038</v>
      </c>
      <c r="AE379">
        <v>2</v>
      </c>
      <c r="AF379">
        <v>0</v>
      </c>
      <c r="AG379">
        <v>0</v>
      </c>
      <c r="AH379">
        <v>0</v>
      </c>
      <c r="AI379">
        <v>0</v>
      </c>
      <c r="AJ379">
        <v>0</v>
      </c>
      <c r="AK379">
        <v>0</v>
      </c>
      <c r="AL379">
        <v>0</v>
      </c>
      <c r="AM379" t="s">
        <v>48</v>
      </c>
    </row>
    <row r="380" spans="1:39" hidden="1" x14ac:dyDescent="0.3">
      <c r="A380">
        <v>3139</v>
      </c>
      <c r="B380">
        <v>1982</v>
      </c>
      <c r="C380" s="14">
        <f>2021-Table1[[#This Row],[Year_Birth]]</f>
        <v>39</v>
      </c>
      <c r="D380" t="s">
        <v>51</v>
      </c>
      <c r="E380" s="14" t="str" cm="1">
        <f t="array" ref="E380">_xlfn.SWITCH(Table1[[#This Row],[Education]],"Graduation","Bachelor’s","Basic","High School","2n Cycle","Master’s","Master","Master’s","PhD","PhD","Other")</f>
        <v>Master’s</v>
      </c>
      <c r="F380" t="s">
        <v>50</v>
      </c>
      <c r="G380" s="14" t="s">
        <v>50</v>
      </c>
      <c r="H380" s="14" t="str" cm="1">
        <f t="array" ref="H380">_xlfn.SWITCH(Table1[[#This Row],[Marital_Status_mod]],"Together","Couple","Married","Couple","Divorced","Single","Single","Single","Widow","Single","Other")</f>
        <v>Single</v>
      </c>
      <c r="I380" s="4">
        <v>74116</v>
      </c>
      <c r="J380" s="41" t="str">
        <f t="shared" si="22"/>
        <v>$70 - $80K</v>
      </c>
      <c r="K380">
        <v>0</v>
      </c>
      <c r="L380">
        <v>0</v>
      </c>
      <c r="M380">
        <f>Table1[[#This Row],[Teenhome]]+Table1[[#This Row],[Kidhome]]</f>
        <v>0</v>
      </c>
      <c r="N380" s="1">
        <v>41638</v>
      </c>
      <c r="O380" s="16">
        <f>(Table1[[#This Row],[DataSetDate]]-Table1[[#This Row],[Dt_Customer]])/365</f>
        <v>7.1068493150684935</v>
      </c>
      <c r="P380" s="15">
        <v>44232</v>
      </c>
      <c r="Q380">
        <v>53</v>
      </c>
      <c r="R380" s="4">
        <v>871</v>
      </c>
      <c r="S380" s="4">
        <v>111</v>
      </c>
      <c r="T380" s="4">
        <v>704</v>
      </c>
      <c r="U380" s="4">
        <v>145</v>
      </c>
      <c r="V380" s="4">
        <v>55</v>
      </c>
      <c r="W380" s="4">
        <v>166</v>
      </c>
      <c r="X380">
        <v>1</v>
      </c>
      <c r="Y380">
        <v>4</v>
      </c>
      <c r="Z380" t="str">
        <f t="shared" si="23"/>
        <v>Medium</v>
      </c>
      <c r="AA380" s="14">
        <f t="shared" ca="1" si="24"/>
        <v>3.7371333401043643</v>
      </c>
      <c r="AB380">
        <v>4</v>
      </c>
      <c r="AC380">
        <v>10</v>
      </c>
      <c r="AD380" s="14">
        <f t="shared" ca="1" si="25"/>
        <v>9.6210309436321229</v>
      </c>
      <c r="AE380">
        <v>2</v>
      </c>
      <c r="AF380">
        <v>0</v>
      </c>
      <c r="AG380">
        <v>0</v>
      </c>
      <c r="AH380">
        <v>0</v>
      </c>
      <c r="AI380">
        <v>1</v>
      </c>
      <c r="AJ380">
        <v>0</v>
      </c>
      <c r="AK380">
        <v>0</v>
      </c>
      <c r="AL380">
        <v>0</v>
      </c>
      <c r="AM380" t="s">
        <v>47</v>
      </c>
    </row>
    <row r="381" spans="1:39" hidden="1" x14ac:dyDescent="0.3">
      <c r="A381">
        <v>6982</v>
      </c>
      <c r="B381">
        <v>1976</v>
      </c>
      <c r="C381" s="14">
        <f>2021-Table1[[#This Row],[Year_Birth]]</f>
        <v>45</v>
      </c>
      <c r="D381" t="s">
        <v>46</v>
      </c>
      <c r="E381" s="14" t="str" cm="1">
        <f t="array" ref="E381">_xlfn.SWITCH(Table1[[#This Row],[Education]],"Graduation","Bachelor’s","Basic","High School","2n Cycle","Master’s","Master","Master’s","PhD","PhD","Other")</f>
        <v>Bachelor’s</v>
      </c>
      <c r="F381" t="s">
        <v>42</v>
      </c>
      <c r="G381" s="14" t="s">
        <v>42</v>
      </c>
      <c r="H381" s="14" t="str" cm="1">
        <f t="array" ref="H381">_xlfn.SWITCH(Table1[[#This Row],[Marital_Status_mod]],"Together","Couple","Married","Couple","Divorced","Single","Single","Single","Widow","Single","Other")</f>
        <v>Couple</v>
      </c>
      <c r="I381" s="4">
        <v>74068</v>
      </c>
      <c r="J381" s="41" t="str">
        <f t="shared" si="22"/>
        <v>$70 - $80K</v>
      </c>
      <c r="K381">
        <v>0</v>
      </c>
      <c r="L381">
        <v>0</v>
      </c>
      <c r="M381">
        <f>Table1[[#This Row],[Teenhome]]+Table1[[#This Row],[Kidhome]]</f>
        <v>0</v>
      </c>
      <c r="N381" s="1">
        <v>41352</v>
      </c>
      <c r="O381" s="16">
        <f>(Table1[[#This Row],[DataSetDate]]-Table1[[#This Row],[Dt_Customer]])/365</f>
        <v>7.8904109589041092</v>
      </c>
      <c r="P381" s="15">
        <v>44232</v>
      </c>
      <c r="Q381">
        <v>14</v>
      </c>
      <c r="R381" s="4">
        <v>783</v>
      </c>
      <c r="S381" s="4">
        <v>30</v>
      </c>
      <c r="T381" s="4">
        <v>537</v>
      </c>
      <c r="U381" s="4">
        <v>140</v>
      </c>
      <c r="V381" s="4">
        <v>76</v>
      </c>
      <c r="W381" s="4">
        <v>15</v>
      </c>
      <c r="X381">
        <v>1</v>
      </c>
      <c r="Y381">
        <v>4</v>
      </c>
      <c r="Z381" t="str">
        <f t="shared" si="23"/>
        <v>Medium</v>
      </c>
      <c r="AA381" s="14">
        <f t="shared" ca="1" si="24"/>
        <v>3.9713272560110626</v>
      </c>
      <c r="AB381">
        <v>10</v>
      </c>
      <c r="AC381">
        <v>9</v>
      </c>
      <c r="AD381" s="14">
        <f t="shared" ca="1" si="25"/>
        <v>9.0494285383688098</v>
      </c>
      <c r="AE381">
        <v>2</v>
      </c>
      <c r="AF381">
        <v>0</v>
      </c>
      <c r="AG381">
        <v>0</v>
      </c>
      <c r="AH381">
        <v>0</v>
      </c>
      <c r="AI381">
        <v>0</v>
      </c>
      <c r="AJ381">
        <v>0</v>
      </c>
      <c r="AK381">
        <v>0</v>
      </c>
      <c r="AL381">
        <v>0</v>
      </c>
      <c r="AM381" t="s">
        <v>45</v>
      </c>
    </row>
    <row r="382" spans="1:39" hidden="1" x14ac:dyDescent="0.3">
      <c r="A382">
        <v>830</v>
      </c>
      <c r="B382">
        <v>1987</v>
      </c>
      <c r="C382" s="14">
        <f>2021-Table1[[#This Row],[Year_Birth]]</f>
        <v>34</v>
      </c>
      <c r="D382" t="s">
        <v>39</v>
      </c>
      <c r="E382" s="14" t="str" cm="1">
        <f t="array" ref="E382">_xlfn.SWITCH(Table1[[#This Row],[Education]],"Graduation","Bachelor’s","Basic","High School","2n Cycle","Master’s","Master","Master’s","PhD","PhD","Other")</f>
        <v>PhD</v>
      </c>
      <c r="F382" t="s">
        <v>50</v>
      </c>
      <c r="G382" s="14" t="s">
        <v>50</v>
      </c>
      <c r="H382" s="14" t="str" cm="1">
        <f t="array" ref="H382">_xlfn.SWITCH(Table1[[#This Row],[Marital_Status_mod]],"Together","Couple","Married","Couple","Divorced","Single","Single","Single","Widow","Single","Other")</f>
        <v>Single</v>
      </c>
      <c r="I382" s="4">
        <v>74004</v>
      </c>
      <c r="J382" s="41" t="str">
        <f t="shared" si="22"/>
        <v>$70 - $80K</v>
      </c>
      <c r="K382">
        <v>0</v>
      </c>
      <c r="L382">
        <v>0</v>
      </c>
      <c r="M382">
        <f>Table1[[#This Row],[Teenhome]]+Table1[[#This Row],[Kidhome]]</f>
        <v>0</v>
      </c>
      <c r="N382" s="1">
        <v>41694</v>
      </c>
      <c r="O382" s="16">
        <f>(Table1[[#This Row],[DataSetDate]]-Table1[[#This Row],[Dt_Customer]])/365</f>
        <v>6.9534246575342467</v>
      </c>
      <c r="P382" s="15">
        <v>44232</v>
      </c>
      <c r="Q382">
        <v>5</v>
      </c>
      <c r="R382" s="4">
        <v>784</v>
      </c>
      <c r="S382" s="4">
        <v>48</v>
      </c>
      <c r="T382" s="4">
        <v>560</v>
      </c>
      <c r="U382" s="4">
        <v>42</v>
      </c>
      <c r="V382" s="4">
        <v>176</v>
      </c>
      <c r="W382" s="4">
        <v>48</v>
      </c>
      <c r="X382">
        <v>1</v>
      </c>
      <c r="Y382">
        <v>4</v>
      </c>
      <c r="Z382" t="str">
        <f t="shared" si="23"/>
        <v>Medium</v>
      </c>
      <c r="AA382" s="14">
        <f t="shared" ca="1" si="24"/>
        <v>4.0789970800399704</v>
      </c>
      <c r="AB382">
        <v>6</v>
      </c>
      <c r="AC382">
        <v>4</v>
      </c>
      <c r="AD382" s="14">
        <f t="shared" ca="1" si="25"/>
        <v>4.3914726737996537</v>
      </c>
      <c r="AE382">
        <v>3</v>
      </c>
      <c r="AF382">
        <v>1</v>
      </c>
      <c r="AG382">
        <v>0</v>
      </c>
      <c r="AH382">
        <v>0</v>
      </c>
      <c r="AI382">
        <v>0</v>
      </c>
      <c r="AJ382">
        <v>1</v>
      </c>
      <c r="AK382">
        <v>1</v>
      </c>
      <c r="AL382">
        <v>0</v>
      </c>
      <c r="AM382" t="s">
        <v>45</v>
      </c>
    </row>
    <row r="383" spans="1:39" hidden="1" x14ac:dyDescent="0.3">
      <c r="A383">
        <v>3749</v>
      </c>
      <c r="B383">
        <v>1973</v>
      </c>
      <c r="C383" s="14">
        <f>2021-Table1[[#This Row],[Year_Birth]]</f>
        <v>48</v>
      </c>
      <c r="D383" t="s">
        <v>46</v>
      </c>
      <c r="E383" s="14" t="str" cm="1">
        <f t="array" ref="E383">_xlfn.SWITCH(Table1[[#This Row],[Education]],"Graduation","Bachelor’s","Basic","High School","2n Cycle","Master’s","Master","Master’s","PhD","PhD","Other")</f>
        <v>Bachelor’s</v>
      </c>
      <c r="F383" t="s">
        <v>40</v>
      </c>
      <c r="G383" s="14" t="s">
        <v>40</v>
      </c>
      <c r="H383" s="14" t="str" cm="1">
        <f t="array" ref="H383">_xlfn.SWITCH(Table1[[#This Row],[Marital_Status_mod]],"Together","Couple","Married","Couple","Divorced","Single","Single","Single","Widow","Single","Other")</f>
        <v>Couple</v>
      </c>
      <c r="I383" s="4">
        <v>73926</v>
      </c>
      <c r="J383" s="41" t="str">
        <f t="shared" si="22"/>
        <v>$70 - $80K</v>
      </c>
      <c r="K383">
        <v>0</v>
      </c>
      <c r="L383">
        <v>0</v>
      </c>
      <c r="M383">
        <f>Table1[[#This Row],[Teenhome]]+Table1[[#This Row],[Kidhome]]</f>
        <v>0</v>
      </c>
      <c r="N383" s="1">
        <v>41335</v>
      </c>
      <c r="O383" s="16">
        <f>(Table1[[#This Row],[DataSetDate]]-Table1[[#This Row],[Dt_Customer]])/365</f>
        <v>7.9369863013698634</v>
      </c>
      <c r="P383" s="15">
        <v>44232</v>
      </c>
      <c r="Q383">
        <v>54</v>
      </c>
      <c r="R383" s="4">
        <v>627</v>
      </c>
      <c r="S383" s="4">
        <v>91</v>
      </c>
      <c r="T383" s="4">
        <v>597</v>
      </c>
      <c r="U383" s="4">
        <v>159</v>
      </c>
      <c r="V383" s="4">
        <v>91</v>
      </c>
      <c r="W383" s="4">
        <v>15</v>
      </c>
      <c r="X383">
        <v>1</v>
      </c>
      <c r="Y383">
        <v>6</v>
      </c>
      <c r="Z383" t="str">
        <f t="shared" si="23"/>
        <v>Medium</v>
      </c>
      <c r="AA383" s="14">
        <f t="shared" ca="1" si="24"/>
        <v>6.3937656720253306</v>
      </c>
      <c r="AB383">
        <v>5</v>
      </c>
      <c r="AC383">
        <v>12</v>
      </c>
      <c r="AD383" s="14">
        <f t="shared" ca="1" si="25"/>
        <v>11.777034194662869</v>
      </c>
      <c r="AE383">
        <v>3</v>
      </c>
      <c r="AF383">
        <v>0</v>
      </c>
      <c r="AG383">
        <v>0</v>
      </c>
      <c r="AH383">
        <v>0</v>
      </c>
      <c r="AI383">
        <v>0</v>
      </c>
      <c r="AJ383">
        <v>0</v>
      </c>
      <c r="AK383">
        <v>0</v>
      </c>
      <c r="AL383">
        <v>0</v>
      </c>
      <c r="AM383" t="s">
        <v>48</v>
      </c>
    </row>
    <row r="384" spans="1:39" hidden="1" x14ac:dyDescent="0.3">
      <c r="A384">
        <v>6246</v>
      </c>
      <c r="B384">
        <v>1953</v>
      </c>
      <c r="C384" s="14">
        <f>2021-Table1[[#This Row],[Year_Birth]]</f>
        <v>68</v>
      </c>
      <c r="D384" t="s">
        <v>46</v>
      </c>
      <c r="E384" s="14" t="str" cm="1">
        <f t="array" ref="E384">_xlfn.SWITCH(Table1[[#This Row],[Education]],"Graduation","Bachelor’s","Basic","High School","2n Cycle","Master’s","Master","Master’s","PhD","PhD","Other")</f>
        <v>Bachelor’s</v>
      </c>
      <c r="F384" t="s">
        <v>50</v>
      </c>
      <c r="G384" s="14" t="s">
        <v>50</v>
      </c>
      <c r="H384" s="14" t="str" cm="1">
        <f t="array" ref="H384">_xlfn.SWITCH(Table1[[#This Row],[Marital_Status_mod]],"Together","Couple","Married","Couple","Divorced","Single","Single","Single","Widow","Single","Other")</f>
        <v>Single</v>
      </c>
      <c r="I384" s="4">
        <v>73892</v>
      </c>
      <c r="J384" s="41" t="str">
        <f t="shared" si="22"/>
        <v>$70 - $80K</v>
      </c>
      <c r="K384">
        <v>0</v>
      </c>
      <c r="L384">
        <v>0</v>
      </c>
      <c r="M384">
        <f>Table1[[#This Row],[Teenhome]]+Table1[[#This Row],[Kidhome]]</f>
        <v>0</v>
      </c>
      <c r="N384" s="1">
        <v>41591</v>
      </c>
      <c r="O384" s="16">
        <f>(Table1[[#This Row],[DataSetDate]]-Table1[[#This Row],[Dt_Customer]])/365</f>
        <v>7.2356164383561641</v>
      </c>
      <c r="P384" s="15">
        <v>44232</v>
      </c>
      <c r="Q384">
        <v>40</v>
      </c>
      <c r="R384" s="4">
        <v>703</v>
      </c>
      <c r="S384" s="4">
        <v>102</v>
      </c>
      <c r="T384" s="4">
        <v>601</v>
      </c>
      <c r="U384" s="4">
        <v>0</v>
      </c>
      <c r="V384" s="4">
        <v>58</v>
      </c>
      <c r="W384" s="4">
        <v>43</v>
      </c>
      <c r="X384">
        <v>1</v>
      </c>
      <c r="Y384">
        <v>3</v>
      </c>
      <c r="Z384" t="str">
        <f t="shared" si="23"/>
        <v>Medium</v>
      </c>
      <c r="AA384" s="14">
        <f t="shared" ca="1" si="24"/>
        <v>2.9999648982727614</v>
      </c>
      <c r="AB384">
        <v>11</v>
      </c>
      <c r="AC384">
        <v>8</v>
      </c>
      <c r="AD384" s="14">
        <f t="shared" ca="1" si="25"/>
        <v>8.0814933046181192</v>
      </c>
      <c r="AE384">
        <v>1</v>
      </c>
      <c r="AF384">
        <v>0</v>
      </c>
      <c r="AG384">
        <v>0</v>
      </c>
      <c r="AH384">
        <v>0</v>
      </c>
      <c r="AI384">
        <v>0</v>
      </c>
      <c r="AJ384">
        <v>0</v>
      </c>
      <c r="AK384">
        <v>1</v>
      </c>
      <c r="AL384">
        <v>0</v>
      </c>
      <c r="AM384" t="s">
        <v>48</v>
      </c>
    </row>
    <row r="385" spans="1:39" hidden="1" x14ac:dyDescent="0.3">
      <c r="A385">
        <v>2736</v>
      </c>
      <c r="B385">
        <v>1978</v>
      </c>
      <c r="C385" s="14">
        <f>2021-Table1[[#This Row],[Year_Birth]]</f>
        <v>43</v>
      </c>
      <c r="D385" t="s">
        <v>46</v>
      </c>
      <c r="E385" s="14" t="str" cm="1">
        <f t="array" ref="E385">_xlfn.SWITCH(Table1[[#This Row],[Education]],"Graduation","Bachelor’s","Basic","High School","2n Cycle","Master’s","Master","Master’s","PhD","PhD","Other")</f>
        <v>Bachelor’s</v>
      </c>
      <c r="F385" t="s">
        <v>42</v>
      </c>
      <c r="G385" s="14" t="s">
        <v>42</v>
      </c>
      <c r="H385" s="14" t="str" cm="1">
        <f t="array" ref="H385">_xlfn.SWITCH(Table1[[#This Row],[Marital_Status_mod]],"Together","Couple","Married","Couple","Divorced","Single","Single","Single","Widow","Single","Other")</f>
        <v>Couple</v>
      </c>
      <c r="I385" s="4">
        <v>73807</v>
      </c>
      <c r="J385" s="41" t="str">
        <f t="shared" ref="J385:J448" si="26">IF(I385&lt;10000, "Up to $10K",
   IF(I385&gt;=100000, "$100K and up",
      "$" &amp; FLOOR(I385,10000)/1000 &amp; " - $" &amp; FLOOR(I385,10000)/1000+10 &amp; "K"))</f>
        <v>$70 - $80K</v>
      </c>
      <c r="K385">
        <v>0</v>
      </c>
      <c r="L385">
        <v>1</v>
      </c>
      <c r="M385">
        <f>Table1[[#This Row],[Teenhome]]+Table1[[#This Row],[Kidhome]]</f>
        <v>1</v>
      </c>
      <c r="N385" s="1">
        <v>41276</v>
      </c>
      <c r="O385" s="16">
        <f>(Table1[[#This Row],[DataSetDate]]-Table1[[#This Row],[Dt_Customer]])/365</f>
        <v>8.0986301369863014</v>
      </c>
      <c r="P385" s="15">
        <v>44232</v>
      </c>
      <c r="Q385">
        <v>88</v>
      </c>
      <c r="R385" s="4">
        <v>366</v>
      </c>
      <c r="S385" s="4">
        <v>124</v>
      </c>
      <c r="T385" s="4">
        <v>156</v>
      </c>
      <c r="U385" s="4">
        <v>71</v>
      </c>
      <c r="V385" s="4">
        <v>78</v>
      </c>
      <c r="W385" s="4">
        <v>54</v>
      </c>
      <c r="X385">
        <v>2</v>
      </c>
      <c r="Y385">
        <v>5</v>
      </c>
      <c r="Z385" t="str">
        <f t="shared" ref="Z385:Z448" si="27">IF(Y385&gt;=7,"High",IF(Y385&gt;=3,"Medium","Low"))</f>
        <v>Medium</v>
      </c>
      <c r="AA385" s="14">
        <f t="shared" ca="1" si="24"/>
        <v>5.0749735675960341</v>
      </c>
      <c r="AB385">
        <v>5</v>
      </c>
      <c r="AC385">
        <v>11</v>
      </c>
      <c r="AD385" s="14">
        <f t="shared" ca="1" si="25"/>
        <v>11.047319816443212</v>
      </c>
      <c r="AE385">
        <v>2</v>
      </c>
      <c r="AF385">
        <v>0</v>
      </c>
      <c r="AG385">
        <v>0</v>
      </c>
      <c r="AH385">
        <v>0</v>
      </c>
      <c r="AI385">
        <v>0</v>
      </c>
      <c r="AJ385">
        <v>0</v>
      </c>
      <c r="AK385">
        <v>0</v>
      </c>
      <c r="AL385">
        <v>0</v>
      </c>
      <c r="AM385" t="s">
        <v>45</v>
      </c>
    </row>
    <row r="386" spans="1:39" hidden="1" x14ac:dyDescent="0.3">
      <c r="A386">
        <v>7118</v>
      </c>
      <c r="B386">
        <v>1957</v>
      </c>
      <c r="C386" s="14">
        <f>2021-Table1[[#This Row],[Year_Birth]]</f>
        <v>64</v>
      </c>
      <c r="D386" t="s">
        <v>46</v>
      </c>
      <c r="E386" s="14" t="str" cm="1">
        <f t="array" ref="E386">_xlfn.SWITCH(Table1[[#This Row],[Education]],"Graduation","Bachelor’s","Basic","High School","2n Cycle","Master’s","Master","Master’s","PhD","PhD","Other")</f>
        <v>Bachelor’s</v>
      </c>
      <c r="F386" t="s">
        <v>42</v>
      </c>
      <c r="G386" s="14" t="s">
        <v>42</v>
      </c>
      <c r="H386" s="14" t="str" cm="1">
        <f t="array" ref="H386">_xlfn.SWITCH(Table1[[#This Row],[Marital_Status_mod]],"Together","Couple","Married","Couple","Divorced","Single","Single","Single","Widow","Single","Other")</f>
        <v>Couple</v>
      </c>
      <c r="I386" s="4">
        <v>73803</v>
      </c>
      <c r="J386" s="41" t="str">
        <f t="shared" si="26"/>
        <v>$70 - $80K</v>
      </c>
      <c r="K386">
        <v>0</v>
      </c>
      <c r="L386">
        <v>1</v>
      </c>
      <c r="M386">
        <f>Table1[[#This Row],[Teenhome]]+Table1[[#This Row],[Kidhome]]</f>
        <v>1</v>
      </c>
      <c r="N386" s="1">
        <v>41122</v>
      </c>
      <c r="O386" s="16">
        <f>(Table1[[#This Row],[DataSetDate]]-Table1[[#This Row],[Dt_Customer]])/365</f>
        <v>8.5205479452054789</v>
      </c>
      <c r="P386" s="15">
        <v>44232</v>
      </c>
      <c r="Q386">
        <v>61</v>
      </c>
      <c r="R386" s="4">
        <v>833</v>
      </c>
      <c r="S386" s="4">
        <v>80</v>
      </c>
      <c r="T386" s="4">
        <v>363</v>
      </c>
      <c r="U386" s="4">
        <v>52</v>
      </c>
      <c r="V386" s="4">
        <v>26</v>
      </c>
      <c r="W386" s="4">
        <v>174</v>
      </c>
      <c r="X386">
        <v>2</v>
      </c>
      <c r="Y386">
        <v>9</v>
      </c>
      <c r="Z386" t="str">
        <f t="shared" si="27"/>
        <v>High</v>
      </c>
      <c r="AA386" s="14">
        <f t="shared" ref="AA386:AA449" ca="1" si="28">Y386 + (RAND() - 0.5) * 0.8</f>
        <v>8.75923169033201</v>
      </c>
      <c r="AB386">
        <v>5</v>
      </c>
      <c r="AC386">
        <v>6</v>
      </c>
      <c r="AD386" s="14">
        <f t="shared" ref="AD386:AD449" ca="1" si="29">AC386 + (RAND() - 0.5) * 0.8</f>
        <v>5.8762935723312406</v>
      </c>
      <c r="AE386">
        <v>6</v>
      </c>
      <c r="AF386">
        <v>0</v>
      </c>
      <c r="AG386">
        <v>0</v>
      </c>
      <c r="AH386">
        <v>1</v>
      </c>
      <c r="AI386">
        <v>0</v>
      </c>
      <c r="AJ386">
        <v>0</v>
      </c>
      <c r="AK386">
        <v>1</v>
      </c>
      <c r="AL386">
        <v>0</v>
      </c>
      <c r="AM386" t="s">
        <v>48</v>
      </c>
    </row>
    <row r="387" spans="1:39" hidden="1" x14ac:dyDescent="0.3">
      <c r="A387">
        <v>4676</v>
      </c>
      <c r="B387">
        <v>1951</v>
      </c>
      <c r="C387" s="14">
        <f>2021-Table1[[#This Row],[Year_Birth]]</f>
        <v>70</v>
      </c>
      <c r="D387" t="s">
        <v>44</v>
      </c>
      <c r="E387" s="14" t="str" cm="1">
        <f t="array" ref="E387">_xlfn.SWITCH(Table1[[#This Row],[Education]],"Graduation","Bachelor’s","Basic","High School","2n Cycle","Master’s","Master","Master’s","PhD","PhD","Other")</f>
        <v>Master’s</v>
      </c>
      <c r="F387" t="s">
        <v>54</v>
      </c>
      <c r="G387" s="14" t="s">
        <v>54</v>
      </c>
      <c r="H387" s="14" t="str" cm="1">
        <f t="array" ref="H387">_xlfn.SWITCH(Table1[[#This Row],[Marital_Status_mod]],"Together","Couple","Married","Couple","Divorced","Single","Single","Single","Widow","Single","Other")</f>
        <v>Single</v>
      </c>
      <c r="I387" s="4">
        <v>73705</v>
      </c>
      <c r="J387" s="41" t="str">
        <f t="shared" si="26"/>
        <v>$70 - $80K</v>
      </c>
      <c r="K387">
        <v>0</v>
      </c>
      <c r="L387">
        <v>2</v>
      </c>
      <c r="M387">
        <f>Table1[[#This Row],[Teenhome]]+Table1[[#This Row],[Kidhome]]</f>
        <v>2</v>
      </c>
      <c r="N387" s="1">
        <v>41703</v>
      </c>
      <c r="O387" s="16">
        <f>(Table1[[#This Row],[DataSetDate]]-Table1[[#This Row],[Dt_Customer]])/365</f>
        <v>6.9287671232876713</v>
      </c>
      <c r="P387" s="15">
        <v>44232</v>
      </c>
      <c r="Q387">
        <v>86</v>
      </c>
      <c r="R387" s="4">
        <v>612</v>
      </c>
      <c r="S387" s="4">
        <v>91</v>
      </c>
      <c r="T387" s="4">
        <v>520</v>
      </c>
      <c r="U387" s="4">
        <v>258</v>
      </c>
      <c r="V387" s="4">
        <v>107</v>
      </c>
      <c r="W387" s="4">
        <v>107</v>
      </c>
      <c r="X387">
        <v>2</v>
      </c>
      <c r="Y387">
        <v>9</v>
      </c>
      <c r="Z387" t="str">
        <f t="shared" si="27"/>
        <v>High</v>
      </c>
      <c r="AA387" s="14">
        <f t="shared" ca="1" si="28"/>
        <v>9.0033809145061241</v>
      </c>
      <c r="AB387">
        <v>6</v>
      </c>
      <c r="AC387">
        <v>8</v>
      </c>
      <c r="AD387" s="14">
        <f t="shared" ca="1" si="29"/>
        <v>8.0391036148260149</v>
      </c>
      <c r="AE387">
        <v>5</v>
      </c>
      <c r="AF387">
        <v>0</v>
      </c>
      <c r="AG387">
        <v>0</v>
      </c>
      <c r="AH387">
        <v>0</v>
      </c>
      <c r="AI387">
        <v>0</v>
      </c>
      <c r="AJ387">
        <v>0</v>
      </c>
      <c r="AK387">
        <v>0</v>
      </c>
      <c r="AL387">
        <v>0</v>
      </c>
      <c r="AM387" t="s">
        <v>41</v>
      </c>
    </row>
    <row r="388" spans="1:39" hidden="1" x14ac:dyDescent="0.3">
      <c r="A388">
        <v>701</v>
      </c>
      <c r="B388">
        <v>1971</v>
      </c>
      <c r="C388" s="14">
        <f>2021-Table1[[#This Row],[Year_Birth]]</f>
        <v>50</v>
      </c>
      <c r="D388" t="s">
        <v>46</v>
      </c>
      <c r="E388" s="14" t="str" cm="1">
        <f t="array" ref="E388">_xlfn.SWITCH(Table1[[#This Row],[Education]],"Graduation","Bachelor’s","Basic","High School","2n Cycle","Master’s","Master","Master’s","PhD","PhD","Other")</f>
        <v>Bachelor’s</v>
      </c>
      <c r="F388" t="s">
        <v>42</v>
      </c>
      <c r="G388" s="14" t="s">
        <v>42</v>
      </c>
      <c r="H388" s="14" t="str" cm="1">
        <f t="array" ref="H388">_xlfn.SWITCH(Table1[[#This Row],[Marital_Status_mod]],"Together","Couple","Married","Couple","Divorced","Single","Single","Single","Widow","Single","Other")</f>
        <v>Couple</v>
      </c>
      <c r="I388" s="4">
        <v>73691</v>
      </c>
      <c r="J388" s="41" t="str">
        <f t="shared" si="26"/>
        <v>$70 - $80K</v>
      </c>
      <c r="K388">
        <v>0</v>
      </c>
      <c r="L388">
        <v>1</v>
      </c>
      <c r="M388">
        <f>Table1[[#This Row],[Teenhome]]+Table1[[#This Row],[Kidhome]]</f>
        <v>1</v>
      </c>
      <c r="N388" s="1">
        <v>41584</v>
      </c>
      <c r="O388" s="16">
        <f>(Table1[[#This Row],[DataSetDate]]-Table1[[#This Row],[Dt_Customer]])/365</f>
        <v>7.2547945205479456</v>
      </c>
      <c r="P388" s="15">
        <v>44232</v>
      </c>
      <c r="Q388">
        <v>58</v>
      </c>
      <c r="R388" s="4">
        <v>707</v>
      </c>
      <c r="S388" s="4">
        <v>21</v>
      </c>
      <c r="T388" s="4">
        <v>250</v>
      </c>
      <c r="U388" s="4">
        <v>85</v>
      </c>
      <c r="V388" s="4">
        <v>43</v>
      </c>
      <c r="W388" s="4">
        <v>73</v>
      </c>
      <c r="X388">
        <v>2</v>
      </c>
      <c r="Y388">
        <v>6</v>
      </c>
      <c r="Z388" t="str">
        <f t="shared" si="27"/>
        <v>Medium</v>
      </c>
      <c r="AA388" s="14">
        <f t="shared" ca="1" si="28"/>
        <v>5.6731479833035685</v>
      </c>
      <c r="AB388">
        <v>2</v>
      </c>
      <c r="AC388">
        <v>8</v>
      </c>
      <c r="AD388" s="14">
        <f t="shared" ca="1" si="29"/>
        <v>8.0785912017395383</v>
      </c>
      <c r="AE388">
        <v>2</v>
      </c>
      <c r="AF388">
        <v>0</v>
      </c>
      <c r="AG388">
        <v>0</v>
      </c>
      <c r="AH388">
        <v>1</v>
      </c>
      <c r="AI388">
        <v>0</v>
      </c>
      <c r="AJ388">
        <v>0</v>
      </c>
      <c r="AK388">
        <v>0</v>
      </c>
      <c r="AL388">
        <v>0</v>
      </c>
      <c r="AM388" t="s">
        <v>41</v>
      </c>
    </row>
    <row r="389" spans="1:39" hidden="1" x14ac:dyDescent="0.3">
      <c r="A389">
        <v>9529</v>
      </c>
      <c r="B389">
        <v>1990</v>
      </c>
      <c r="C389" s="14">
        <f>2021-Table1[[#This Row],[Year_Birth]]</f>
        <v>31</v>
      </c>
      <c r="D389" t="s">
        <v>46</v>
      </c>
      <c r="E389" s="14" t="str" cm="1">
        <f t="array" ref="E389">_xlfn.SWITCH(Table1[[#This Row],[Education]],"Graduation","Bachelor’s","Basic","High School","2n Cycle","Master’s","Master","Master’s","PhD","PhD","Other")</f>
        <v>Bachelor’s</v>
      </c>
      <c r="F389" t="s">
        <v>42</v>
      </c>
      <c r="G389" s="14" t="s">
        <v>42</v>
      </c>
      <c r="H389" s="14" t="str" cm="1">
        <f t="array" ref="H389">_xlfn.SWITCH(Table1[[#This Row],[Marital_Status_mod]],"Together","Couple","Married","Couple","Divorced","Single","Single","Single","Widow","Single","Other")</f>
        <v>Couple</v>
      </c>
      <c r="I389" s="4">
        <v>73687</v>
      </c>
      <c r="J389" s="41" t="str">
        <f t="shared" si="26"/>
        <v>$70 - $80K</v>
      </c>
      <c r="K389">
        <v>0</v>
      </c>
      <c r="L389">
        <v>0</v>
      </c>
      <c r="M389">
        <f>Table1[[#This Row],[Teenhome]]+Table1[[#This Row],[Kidhome]]</f>
        <v>0</v>
      </c>
      <c r="N389" s="1">
        <v>41606</v>
      </c>
      <c r="O389" s="16">
        <f>(Table1[[#This Row],[DataSetDate]]-Table1[[#This Row],[Dt_Customer]])/365</f>
        <v>7.1945205479452055</v>
      </c>
      <c r="P389" s="15">
        <v>44232</v>
      </c>
      <c r="Q389">
        <v>8</v>
      </c>
      <c r="R389" s="4">
        <v>559</v>
      </c>
      <c r="S389" s="4">
        <v>153</v>
      </c>
      <c r="T389" s="4">
        <v>503</v>
      </c>
      <c r="U389" s="4">
        <v>218</v>
      </c>
      <c r="V389" s="4">
        <v>13</v>
      </c>
      <c r="W389" s="4">
        <v>181</v>
      </c>
      <c r="X389">
        <v>1</v>
      </c>
      <c r="Y389">
        <v>3</v>
      </c>
      <c r="Z389" t="str">
        <f t="shared" si="27"/>
        <v>Medium</v>
      </c>
      <c r="AA389" s="14">
        <f t="shared" ca="1" si="28"/>
        <v>2.6390264447931919</v>
      </c>
      <c r="AB389">
        <v>9</v>
      </c>
      <c r="AC389">
        <v>9</v>
      </c>
      <c r="AD389" s="14">
        <f t="shared" ca="1" si="29"/>
        <v>9.0955663186899294</v>
      </c>
      <c r="AE389">
        <v>2</v>
      </c>
      <c r="AF389">
        <v>1</v>
      </c>
      <c r="AG389">
        <v>0</v>
      </c>
      <c r="AH389">
        <v>0</v>
      </c>
      <c r="AI389">
        <v>0</v>
      </c>
      <c r="AJ389">
        <v>0</v>
      </c>
      <c r="AK389">
        <v>1</v>
      </c>
      <c r="AL389">
        <v>0</v>
      </c>
      <c r="AM389" t="s">
        <v>47</v>
      </c>
    </row>
    <row r="390" spans="1:39" hidden="1" x14ac:dyDescent="0.3">
      <c r="A390">
        <v>9451</v>
      </c>
      <c r="B390">
        <v>1965</v>
      </c>
      <c r="C390" s="14">
        <f>2021-Table1[[#This Row],[Year_Birth]]</f>
        <v>56</v>
      </c>
      <c r="D390" t="s">
        <v>46</v>
      </c>
      <c r="E390" s="14" t="str" cm="1">
        <f t="array" ref="E390">_xlfn.SWITCH(Table1[[#This Row],[Education]],"Graduation","Bachelor’s","Basic","High School","2n Cycle","Master’s","Master","Master’s","PhD","PhD","Other")</f>
        <v>Bachelor’s</v>
      </c>
      <c r="F390" t="s">
        <v>42</v>
      </c>
      <c r="G390" s="14" t="s">
        <v>42</v>
      </c>
      <c r="H390" s="14" t="str" cm="1">
        <f t="array" ref="H390">_xlfn.SWITCH(Table1[[#This Row],[Marital_Status_mod]],"Together","Couple","Married","Couple","Divorced","Single","Single","Single","Widow","Single","Other")</f>
        <v>Couple</v>
      </c>
      <c r="I390" s="4">
        <v>73538</v>
      </c>
      <c r="J390" s="41" t="str">
        <f t="shared" si="26"/>
        <v>$70 - $80K</v>
      </c>
      <c r="K390">
        <v>0</v>
      </c>
      <c r="L390">
        <v>1</v>
      </c>
      <c r="M390">
        <f>Table1[[#This Row],[Teenhome]]+Table1[[#This Row],[Kidhome]]</f>
        <v>1</v>
      </c>
      <c r="N390" s="1">
        <v>41238</v>
      </c>
      <c r="O390" s="16">
        <f>(Table1[[#This Row],[DataSetDate]]-Table1[[#This Row],[Dt_Customer]])/365</f>
        <v>8.2027397260273975</v>
      </c>
      <c r="P390" s="15">
        <v>44232</v>
      </c>
      <c r="Q390">
        <v>92</v>
      </c>
      <c r="R390" s="4">
        <v>811</v>
      </c>
      <c r="S390" s="4">
        <v>76</v>
      </c>
      <c r="T390" s="4">
        <v>428</v>
      </c>
      <c r="U390" s="4">
        <v>99</v>
      </c>
      <c r="V390" s="4">
        <v>137</v>
      </c>
      <c r="W390" s="4">
        <v>107</v>
      </c>
      <c r="X390">
        <v>3</v>
      </c>
      <c r="Y390">
        <v>10</v>
      </c>
      <c r="Z390" t="str">
        <f t="shared" si="27"/>
        <v>High</v>
      </c>
      <c r="AA390" s="14">
        <f t="shared" ca="1" si="28"/>
        <v>9.7506222744391682</v>
      </c>
      <c r="AB390">
        <v>4</v>
      </c>
      <c r="AC390">
        <v>9</v>
      </c>
      <c r="AD390" s="14">
        <f t="shared" ca="1" si="29"/>
        <v>8.7326658651348961</v>
      </c>
      <c r="AE390">
        <v>7</v>
      </c>
      <c r="AF390">
        <v>0</v>
      </c>
      <c r="AG390">
        <v>0</v>
      </c>
      <c r="AH390">
        <v>0</v>
      </c>
      <c r="AI390">
        <v>0</v>
      </c>
      <c r="AJ390">
        <v>0</v>
      </c>
      <c r="AK390">
        <v>0</v>
      </c>
      <c r="AL390">
        <v>0</v>
      </c>
      <c r="AM390" t="s">
        <v>48</v>
      </c>
    </row>
    <row r="391" spans="1:39" hidden="1" x14ac:dyDescent="0.3">
      <c r="A391">
        <v>313</v>
      </c>
      <c r="B391">
        <v>1968</v>
      </c>
      <c r="C391" s="14">
        <f>2021-Table1[[#This Row],[Year_Birth]]</f>
        <v>53</v>
      </c>
      <c r="D391" t="s">
        <v>46</v>
      </c>
      <c r="E391" s="14" t="str" cm="1">
        <f t="array" ref="E391">_xlfn.SWITCH(Table1[[#This Row],[Education]],"Graduation","Bachelor’s","Basic","High School","2n Cycle","Master’s","Master","Master’s","PhD","PhD","Other")</f>
        <v>Bachelor’s</v>
      </c>
      <c r="F391" t="s">
        <v>54</v>
      </c>
      <c r="G391" s="14" t="s">
        <v>54</v>
      </c>
      <c r="H391" s="14" t="str" cm="1">
        <f t="array" ref="H391">_xlfn.SWITCH(Table1[[#This Row],[Marital_Status_mod]],"Together","Couple","Married","Couple","Divorced","Single","Single","Single","Widow","Single","Other")</f>
        <v>Single</v>
      </c>
      <c r="I391" s="4">
        <v>73455</v>
      </c>
      <c r="J391" s="41" t="str">
        <f t="shared" si="26"/>
        <v>$70 - $80K</v>
      </c>
      <c r="K391">
        <v>0</v>
      </c>
      <c r="L391">
        <v>0</v>
      </c>
      <c r="M391">
        <f>Table1[[#This Row],[Teenhome]]+Table1[[#This Row],[Kidhome]]</f>
        <v>0</v>
      </c>
      <c r="N391" s="1">
        <v>41575</v>
      </c>
      <c r="O391" s="16">
        <f>(Table1[[#This Row],[DataSetDate]]-Table1[[#This Row],[Dt_Customer]])/365</f>
        <v>7.279452054794521</v>
      </c>
      <c r="P391" s="15">
        <v>44232</v>
      </c>
      <c r="Q391">
        <v>98</v>
      </c>
      <c r="R391" s="4">
        <v>901</v>
      </c>
      <c r="S391" s="4">
        <v>61</v>
      </c>
      <c r="T391" s="4">
        <v>757</v>
      </c>
      <c r="U391" s="4">
        <v>186</v>
      </c>
      <c r="V391" s="4">
        <v>163</v>
      </c>
      <c r="W391" s="4">
        <v>20</v>
      </c>
      <c r="X391">
        <v>1</v>
      </c>
      <c r="Y391">
        <v>6</v>
      </c>
      <c r="Z391" t="str">
        <f t="shared" si="27"/>
        <v>Medium</v>
      </c>
      <c r="AA391" s="14">
        <f t="shared" ca="1" si="28"/>
        <v>5.6150136378908826</v>
      </c>
      <c r="AB391">
        <v>5</v>
      </c>
      <c r="AC391">
        <v>10</v>
      </c>
      <c r="AD391" s="14">
        <f t="shared" ca="1" si="29"/>
        <v>10.210510872729424</v>
      </c>
      <c r="AE391">
        <v>3</v>
      </c>
      <c r="AF391">
        <v>0</v>
      </c>
      <c r="AG391">
        <v>0</v>
      </c>
      <c r="AH391">
        <v>0</v>
      </c>
      <c r="AI391">
        <v>1</v>
      </c>
      <c r="AJ391">
        <v>0</v>
      </c>
      <c r="AK391">
        <v>0</v>
      </c>
      <c r="AL391">
        <v>0</v>
      </c>
      <c r="AM391" t="s">
        <v>47</v>
      </c>
    </row>
    <row r="392" spans="1:39" hidden="1" x14ac:dyDescent="0.3">
      <c r="A392">
        <v>2532</v>
      </c>
      <c r="B392">
        <v>1987</v>
      </c>
      <c r="C392" s="14">
        <f>2021-Table1[[#This Row],[Year_Birth]]</f>
        <v>34</v>
      </c>
      <c r="D392" t="s">
        <v>44</v>
      </c>
      <c r="E392" s="14" t="str" cm="1">
        <f t="array" ref="E392">_xlfn.SWITCH(Table1[[#This Row],[Education]],"Graduation","Bachelor’s","Basic","High School","2n Cycle","Master’s","Master","Master’s","PhD","PhD","Other")</f>
        <v>Master’s</v>
      </c>
      <c r="F392" t="s">
        <v>50</v>
      </c>
      <c r="G392" s="14" t="s">
        <v>50</v>
      </c>
      <c r="H392" s="14" t="str" cm="1">
        <f t="array" ref="H392">_xlfn.SWITCH(Table1[[#This Row],[Marital_Status_mod]],"Together","Couple","Married","Couple","Divorced","Single","Single","Single","Widow","Single","Other")</f>
        <v>Single</v>
      </c>
      <c r="I392" s="4">
        <v>73454</v>
      </c>
      <c r="J392" s="41" t="str">
        <f t="shared" si="26"/>
        <v>$70 - $80K</v>
      </c>
      <c r="K392">
        <v>0</v>
      </c>
      <c r="L392">
        <v>0</v>
      </c>
      <c r="M392">
        <f>Table1[[#This Row],[Teenhome]]+Table1[[#This Row],[Kidhome]]</f>
        <v>0</v>
      </c>
      <c r="N392" s="1">
        <v>41699</v>
      </c>
      <c r="O392" s="16">
        <f>(Table1[[#This Row],[DataSetDate]]-Table1[[#This Row],[Dt_Customer]])/365</f>
        <v>6.9397260273972599</v>
      </c>
      <c r="P392" s="15">
        <v>44232</v>
      </c>
      <c r="Q392">
        <v>95</v>
      </c>
      <c r="R392" s="4">
        <v>982</v>
      </c>
      <c r="S392" s="4">
        <v>73</v>
      </c>
      <c r="T392" s="4">
        <v>351</v>
      </c>
      <c r="U392" s="4">
        <v>56</v>
      </c>
      <c r="V392" s="4">
        <v>14</v>
      </c>
      <c r="W392" s="4">
        <v>175</v>
      </c>
      <c r="X392">
        <v>1</v>
      </c>
      <c r="Y392">
        <v>2</v>
      </c>
      <c r="Z392" t="str">
        <f t="shared" si="27"/>
        <v>Low</v>
      </c>
      <c r="AA392" s="14">
        <f t="shared" ca="1" si="28"/>
        <v>2.2286777314312269</v>
      </c>
      <c r="AB392">
        <v>4</v>
      </c>
      <c r="AC392">
        <v>6</v>
      </c>
      <c r="AD392" s="14">
        <f t="shared" ca="1" si="29"/>
        <v>6.2902996540914167</v>
      </c>
      <c r="AE392">
        <v>5</v>
      </c>
      <c r="AF392">
        <v>0</v>
      </c>
      <c r="AG392">
        <v>0</v>
      </c>
      <c r="AH392">
        <v>1</v>
      </c>
      <c r="AI392">
        <v>0</v>
      </c>
      <c r="AJ392">
        <v>0</v>
      </c>
      <c r="AK392">
        <v>0</v>
      </c>
      <c r="AL392">
        <v>0</v>
      </c>
      <c r="AM392" t="s">
        <v>41</v>
      </c>
    </row>
    <row r="393" spans="1:39" hidden="1" x14ac:dyDescent="0.3">
      <c r="A393">
        <v>6049</v>
      </c>
      <c r="B393">
        <v>1982</v>
      </c>
      <c r="C393" s="14">
        <f>2021-Table1[[#This Row],[Year_Birth]]</f>
        <v>39</v>
      </c>
      <c r="D393" t="s">
        <v>44</v>
      </c>
      <c r="E393" s="14" t="str" cm="1">
        <f t="array" ref="E393">_xlfn.SWITCH(Table1[[#This Row],[Education]],"Graduation","Bachelor’s","Basic","High School","2n Cycle","Master’s","Master","Master’s","PhD","PhD","Other")</f>
        <v>Master’s</v>
      </c>
      <c r="F393" t="s">
        <v>40</v>
      </c>
      <c r="G393" s="14" t="s">
        <v>40</v>
      </c>
      <c r="H393" s="14" t="str" cm="1">
        <f t="array" ref="H393">_xlfn.SWITCH(Table1[[#This Row],[Marital_Status_mod]],"Together","Couple","Married","Couple","Divorced","Single","Single","Single","Widow","Single","Other")</f>
        <v>Couple</v>
      </c>
      <c r="I393" s="4">
        <v>73450</v>
      </c>
      <c r="J393" s="41" t="str">
        <f t="shared" si="26"/>
        <v>$70 - $80K</v>
      </c>
      <c r="K393">
        <v>0</v>
      </c>
      <c r="L393">
        <v>0</v>
      </c>
      <c r="M393">
        <f>Table1[[#This Row],[Teenhome]]+Table1[[#This Row],[Kidhome]]</f>
        <v>0</v>
      </c>
      <c r="N393" s="1">
        <v>41613</v>
      </c>
      <c r="O393" s="16">
        <f>(Table1[[#This Row],[DataSetDate]]-Table1[[#This Row],[Dt_Customer]])/365</f>
        <v>7.1753424657534248</v>
      </c>
      <c r="P393" s="15">
        <v>44232</v>
      </c>
      <c r="Q393">
        <v>85</v>
      </c>
      <c r="R393" s="4">
        <v>1142</v>
      </c>
      <c r="S393" s="4">
        <v>51</v>
      </c>
      <c r="T393" s="4">
        <v>415</v>
      </c>
      <c r="U393" s="4">
        <v>90</v>
      </c>
      <c r="V393" s="4">
        <v>69</v>
      </c>
      <c r="W393" s="4">
        <v>37</v>
      </c>
      <c r="X393">
        <v>1</v>
      </c>
      <c r="Y393">
        <v>7</v>
      </c>
      <c r="Z393" t="str">
        <f t="shared" si="27"/>
        <v>High</v>
      </c>
      <c r="AA393" s="14">
        <f t="shared" ca="1" si="28"/>
        <v>6.727941189214981</v>
      </c>
      <c r="AB393">
        <v>8</v>
      </c>
      <c r="AC393">
        <v>11</v>
      </c>
      <c r="AD393" s="14">
        <f t="shared" ca="1" si="29"/>
        <v>10.675565685718002</v>
      </c>
      <c r="AE393">
        <v>3</v>
      </c>
      <c r="AF393">
        <v>1</v>
      </c>
      <c r="AG393">
        <v>0</v>
      </c>
      <c r="AH393">
        <v>1</v>
      </c>
      <c r="AI393">
        <v>0</v>
      </c>
      <c r="AJ393">
        <v>0</v>
      </c>
      <c r="AK393">
        <v>0</v>
      </c>
      <c r="AL393">
        <v>0</v>
      </c>
      <c r="AM393" t="s">
        <v>41</v>
      </c>
    </row>
    <row r="394" spans="1:39" hidden="1" x14ac:dyDescent="0.3">
      <c r="A394">
        <v>9597</v>
      </c>
      <c r="B394">
        <v>1969</v>
      </c>
      <c r="C394" s="14">
        <f>2021-Table1[[#This Row],[Year_Birth]]</f>
        <v>52</v>
      </c>
      <c r="D394" t="s">
        <v>46</v>
      </c>
      <c r="E394" s="14" t="str" cm="1">
        <f t="array" ref="E394">_xlfn.SWITCH(Table1[[#This Row],[Education]],"Graduation","Bachelor’s","Basic","High School","2n Cycle","Master’s","Master","Master’s","PhD","PhD","Other")</f>
        <v>Bachelor’s</v>
      </c>
      <c r="F394" t="s">
        <v>42</v>
      </c>
      <c r="G394" s="14" t="s">
        <v>42</v>
      </c>
      <c r="H394" s="14" t="str" cm="1">
        <f t="array" ref="H394">_xlfn.SWITCH(Table1[[#This Row],[Marital_Status_mod]],"Together","Couple","Married","Couple","Divorced","Single","Single","Single","Widow","Single","Other")</f>
        <v>Couple</v>
      </c>
      <c r="I394" s="4">
        <v>73448</v>
      </c>
      <c r="J394" s="41" t="str">
        <f t="shared" si="26"/>
        <v>$70 - $80K</v>
      </c>
      <c r="K394">
        <v>0</v>
      </c>
      <c r="L394">
        <v>0</v>
      </c>
      <c r="M394">
        <f>Table1[[#This Row],[Teenhome]]+Table1[[#This Row],[Kidhome]]</f>
        <v>0</v>
      </c>
      <c r="N394" s="1">
        <v>41680</v>
      </c>
      <c r="O394" s="16">
        <f>(Table1[[#This Row],[DataSetDate]]-Table1[[#This Row],[Dt_Customer]])/365</f>
        <v>6.9917808219178079</v>
      </c>
      <c r="P394" s="15">
        <v>44232</v>
      </c>
      <c r="Q394">
        <v>10</v>
      </c>
      <c r="R394" s="4">
        <v>236</v>
      </c>
      <c r="S394" s="4">
        <v>106</v>
      </c>
      <c r="T394" s="4">
        <v>189</v>
      </c>
      <c r="U394" s="4">
        <v>23</v>
      </c>
      <c r="V394" s="4">
        <v>41</v>
      </c>
      <c r="W394" s="4">
        <v>130</v>
      </c>
      <c r="X394">
        <v>1</v>
      </c>
      <c r="Y394">
        <v>7</v>
      </c>
      <c r="Z394" t="str">
        <f t="shared" si="27"/>
        <v>High</v>
      </c>
      <c r="AA394" s="14">
        <f t="shared" ca="1" si="28"/>
        <v>7.2342604216297586</v>
      </c>
      <c r="AB394">
        <v>2</v>
      </c>
      <c r="AC394">
        <v>9</v>
      </c>
      <c r="AD394" s="14">
        <f t="shared" ca="1" si="29"/>
        <v>8.8927543659815687</v>
      </c>
      <c r="AE394">
        <v>4</v>
      </c>
      <c r="AF394">
        <v>0</v>
      </c>
      <c r="AG394">
        <v>0</v>
      </c>
      <c r="AH394">
        <v>0</v>
      </c>
      <c r="AI394">
        <v>0</v>
      </c>
      <c r="AJ394">
        <v>0</v>
      </c>
      <c r="AK394">
        <v>0</v>
      </c>
      <c r="AL394">
        <v>0</v>
      </c>
      <c r="AM394" t="s">
        <v>48</v>
      </c>
    </row>
    <row r="395" spans="1:39" hidden="1" x14ac:dyDescent="0.3">
      <c r="A395">
        <v>5896</v>
      </c>
      <c r="B395">
        <v>1987</v>
      </c>
      <c r="C395" s="14">
        <f>2021-Table1[[#This Row],[Year_Birth]]</f>
        <v>34</v>
      </c>
      <c r="D395" t="s">
        <v>44</v>
      </c>
      <c r="E395" s="14" t="str" cm="1">
        <f t="array" ref="E395">_xlfn.SWITCH(Table1[[#This Row],[Education]],"Graduation","Bachelor’s","Basic","High School","2n Cycle","Master’s","Master","Master’s","PhD","PhD","Other")</f>
        <v>Master’s</v>
      </c>
      <c r="F395" t="s">
        <v>42</v>
      </c>
      <c r="G395" s="14" t="s">
        <v>42</v>
      </c>
      <c r="H395" s="14" t="str" cm="1">
        <f t="array" ref="H395">_xlfn.SWITCH(Table1[[#This Row],[Marital_Status_mod]],"Together","Couple","Married","Couple","Divorced","Single","Single","Single","Widow","Single","Other")</f>
        <v>Couple</v>
      </c>
      <c r="I395" s="4">
        <v>73395</v>
      </c>
      <c r="J395" s="41" t="str">
        <f t="shared" si="26"/>
        <v>$70 - $80K</v>
      </c>
      <c r="K395">
        <v>0</v>
      </c>
      <c r="L395">
        <v>0</v>
      </c>
      <c r="M395">
        <f>Table1[[#This Row],[Teenhome]]+Table1[[#This Row],[Kidhome]]</f>
        <v>0</v>
      </c>
      <c r="N395" s="1">
        <v>41716</v>
      </c>
      <c r="O395" s="16">
        <f>(Table1[[#This Row],[DataSetDate]]-Table1[[#This Row],[Dt_Customer]])/365</f>
        <v>6.8931506849315065</v>
      </c>
      <c r="P395" s="15">
        <v>44232</v>
      </c>
      <c r="Q395">
        <v>94</v>
      </c>
      <c r="R395" s="4">
        <v>272</v>
      </c>
      <c r="S395" s="4">
        <v>7</v>
      </c>
      <c r="T395" s="4">
        <v>80</v>
      </c>
      <c r="U395" s="4">
        <v>20</v>
      </c>
      <c r="V395" s="4">
        <v>7</v>
      </c>
      <c r="W395" s="4">
        <v>11</v>
      </c>
      <c r="X395">
        <v>1</v>
      </c>
      <c r="Y395">
        <v>4</v>
      </c>
      <c r="Z395" t="str">
        <f t="shared" si="27"/>
        <v>Medium</v>
      </c>
      <c r="AA395" s="14">
        <f t="shared" ca="1" si="28"/>
        <v>3.6463573038688621</v>
      </c>
      <c r="AB395">
        <v>4</v>
      </c>
      <c r="AC395">
        <v>6</v>
      </c>
      <c r="AD395" s="14">
        <f t="shared" ca="1" si="29"/>
        <v>6.0035601855001799</v>
      </c>
      <c r="AE395">
        <v>2</v>
      </c>
      <c r="AF395">
        <v>0</v>
      </c>
      <c r="AG395">
        <v>0</v>
      </c>
      <c r="AH395">
        <v>0</v>
      </c>
      <c r="AI395">
        <v>0</v>
      </c>
      <c r="AJ395">
        <v>0</v>
      </c>
      <c r="AK395">
        <v>0</v>
      </c>
      <c r="AL395">
        <v>0</v>
      </c>
      <c r="AM395" t="s">
        <v>41</v>
      </c>
    </row>
    <row r="396" spans="1:39" hidden="1" x14ac:dyDescent="0.3">
      <c r="A396">
        <v>1139</v>
      </c>
      <c r="B396">
        <v>1984</v>
      </c>
      <c r="C396" s="14">
        <f>2021-Table1[[#This Row],[Year_Birth]]</f>
        <v>37</v>
      </c>
      <c r="D396" t="s">
        <v>39</v>
      </c>
      <c r="E396" s="14" t="str" cm="1">
        <f t="array" ref="E396">_xlfn.SWITCH(Table1[[#This Row],[Education]],"Graduation","Bachelor’s","Basic","High School","2n Cycle","Master’s","Master","Master’s","PhD","PhD","Other")</f>
        <v>PhD</v>
      </c>
      <c r="F396" t="s">
        <v>42</v>
      </c>
      <c r="G396" s="14" t="s">
        <v>42</v>
      </c>
      <c r="H396" s="14" t="str" cm="1">
        <f t="array" ref="H396">_xlfn.SWITCH(Table1[[#This Row],[Marital_Status_mod]],"Together","Couple","Married","Couple","Divorced","Single","Single","Single","Widow","Single","Other")</f>
        <v>Couple</v>
      </c>
      <c r="I396" s="4">
        <v>73356</v>
      </c>
      <c r="J396" s="41" t="str">
        <f t="shared" si="26"/>
        <v>$70 - $80K</v>
      </c>
      <c r="K396">
        <v>0</v>
      </c>
      <c r="L396">
        <v>0</v>
      </c>
      <c r="M396">
        <f>Table1[[#This Row],[Teenhome]]+Table1[[#This Row],[Kidhome]]</f>
        <v>0</v>
      </c>
      <c r="N396" s="1">
        <v>41676</v>
      </c>
      <c r="O396" s="16">
        <f>(Table1[[#This Row],[DataSetDate]]-Table1[[#This Row],[Dt_Customer]])/365</f>
        <v>7.0027397260273974</v>
      </c>
      <c r="P396" s="15">
        <v>44232</v>
      </c>
      <c r="Q396">
        <v>56</v>
      </c>
      <c r="R396" s="4">
        <v>1050</v>
      </c>
      <c r="S396" s="4">
        <v>14</v>
      </c>
      <c r="T396" s="4">
        <v>322</v>
      </c>
      <c r="U396" s="4">
        <v>0</v>
      </c>
      <c r="V396" s="4">
        <v>14</v>
      </c>
      <c r="W396" s="4">
        <v>112</v>
      </c>
      <c r="X396">
        <v>1</v>
      </c>
      <c r="Y396">
        <v>5</v>
      </c>
      <c r="Z396" t="str">
        <f t="shared" si="27"/>
        <v>Medium</v>
      </c>
      <c r="AA396" s="14">
        <f t="shared" ca="1" si="28"/>
        <v>5.2507127023797198</v>
      </c>
      <c r="AB396">
        <v>11</v>
      </c>
      <c r="AC396">
        <v>5</v>
      </c>
      <c r="AD396" s="14">
        <f t="shared" ca="1" si="29"/>
        <v>4.8151851030351907</v>
      </c>
      <c r="AE396">
        <v>2</v>
      </c>
      <c r="AF396">
        <v>1</v>
      </c>
      <c r="AG396">
        <v>0</v>
      </c>
      <c r="AH396">
        <v>1</v>
      </c>
      <c r="AI396">
        <v>0</v>
      </c>
      <c r="AJ396">
        <v>1</v>
      </c>
      <c r="AK396">
        <v>1</v>
      </c>
      <c r="AL396">
        <v>0</v>
      </c>
      <c r="AM396" t="s">
        <v>41</v>
      </c>
    </row>
    <row r="397" spans="1:39" hidden="1" x14ac:dyDescent="0.3">
      <c r="A397">
        <v>9687</v>
      </c>
      <c r="B397">
        <v>1975</v>
      </c>
      <c r="C397" s="14">
        <f>2021-Table1[[#This Row],[Year_Birth]]</f>
        <v>46</v>
      </c>
      <c r="D397" t="s">
        <v>46</v>
      </c>
      <c r="E397" s="14" t="str" cm="1">
        <f t="array" ref="E397">_xlfn.SWITCH(Table1[[#This Row],[Education]],"Graduation","Bachelor’s","Basic","High School","2n Cycle","Master’s","Master","Master’s","PhD","PhD","Other")</f>
        <v>Bachelor’s</v>
      </c>
      <c r="F397" t="s">
        <v>50</v>
      </c>
      <c r="G397" s="14" t="s">
        <v>50</v>
      </c>
      <c r="H397" s="14" t="str" cm="1">
        <f t="array" ref="H397">_xlfn.SWITCH(Table1[[#This Row],[Marital_Status_mod]],"Together","Couple","Married","Couple","Divorced","Single","Single","Single","Widow","Single","Other")</f>
        <v>Single</v>
      </c>
      <c r="I397" s="4">
        <v>73170</v>
      </c>
      <c r="J397" s="41" t="str">
        <f t="shared" si="26"/>
        <v>$70 - $80K</v>
      </c>
      <c r="K397">
        <v>0</v>
      </c>
      <c r="L397">
        <v>0</v>
      </c>
      <c r="M397">
        <f>Table1[[#This Row],[Teenhome]]+Table1[[#This Row],[Kidhome]]</f>
        <v>0</v>
      </c>
      <c r="N397" s="1">
        <v>41790</v>
      </c>
      <c r="O397" s="16">
        <f>(Table1[[#This Row],[DataSetDate]]-Table1[[#This Row],[Dt_Customer]])/365</f>
        <v>6.6904109589041099</v>
      </c>
      <c r="P397" s="15">
        <v>44232</v>
      </c>
      <c r="Q397">
        <v>1</v>
      </c>
      <c r="R397" s="4">
        <v>184</v>
      </c>
      <c r="S397" s="4">
        <v>174</v>
      </c>
      <c r="T397" s="4">
        <v>256</v>
      </c>
      <c r="U397" s="4">
        <v>50</v>
      </c>
      <c r="V397" s="4">
        <v>30</v>
      </c>
      <c r="W397" s="4">
        <v>32</v>
      </c>
      <c r="X397">
        <v>1</v>
      </c>
      <c r="Y397">
        <v>5</v>
      </c>
      <c r="Z397" t="str">
        <f t="shared" si="27"/>
        <v>Medium</v>
      </c>
      <c r="AA397" s="14">
        <f t="shared" ca="1" si="28"/>
        <v>5.1937078445077223</v>
      </c>
      <c r="AB397">
        <v>4</v>
      </c>
      <c r="AC397">
        <v>6</v>
      </c>
      <c r="AD397" s="14">
        <f t="shared" ca="1" si="29"/>
        <v>6.2257449610645361</v>
      </c>
      <c r="AE397">
        <v>2</v>
      </c>
      <c r="AF397">
        <v>0</v>
      </c>
      <c r="AG397">
        <v>0</v>
      </c>
      <c r="AH397">
        <v>0</v>
      </c>
      <c r="AI397">
        <v>0</v>
      </c>
      <c r="AJ397">
        <v>0</v>
      </c>
      <c r="AK397">
        <v>0</v>
      </c>
      <c r="AL397">
        <v>0</v>
      </c>
      <c r="AM397" t="s">
        <v>48</v>
      </c>
    </row>
    <row r="398" spans="1:39" hidden="1" x14ac:dyDescent="0.3">
      <c r="A398">
        <v>10505</v>
      </c>
      <c r="B398">
        <v>1960</v>
      </c>
      <c r="C398" s="14">
        <f>2021-Table1[[#This Row],[Year_Birth]]</f>
        <v>61</v>
      </c>
      <c r="D398" t="s">
        <v>44</v>
      </c>
      <c r="E398" s="14" t="str" cm="1">
        <f t="array" ref="E398">_xlfn.SWITCH(Table1[[#This Row],[Education]],"Graduation","Bachelor’s","Basic","High School","2n Cycle","Master’s","Master","Master’s","PhD","PhD","Other")</f>
        <v>Master’s</v>
      </c>
      <c r="F398" t="s">
        <v>40</v>
      </c>
      <c r="G398" s="14" t="s">
        <v>40</v>
      </c>
      <c r="H398" s="14" t="str" cm="1">
        <f t="array" ref="H398">_xlfn.SWITCH(Table1[[#This Row],[Marital_Status_mod]],"Together","Couple","Married","Couple","Divorced","Single","Single","Single","Widow","Single","Other")</f>
        <v>Couple</v>
      </c>
      <c r="I398" s="4">
        <v>73113</v>
      </c>
      <c r="J398" s="41" t="str">
        <f t="shared" si="26"/>
        <v>$70 - $80K</v>
      </c>
      <c r="K398">
        <v>0</v>
      </c>
      <c r="L398">
        <v>0</v>
      </c>
      <c r="M398">
        <f>Table1[[#This Row],[Teenhome]]+Table1[[#This Row],[Kidhome]]</f>
        <v>0</v>
      </c>
      <c r="N398" s="1">
        <v>41634</v>
      </c>
      <c r="O398" s="16">
        <f>(Table1[[#This Row],[DataSetDate]]-Table1[[#This Row],[Dt_Customer]])/365</f>
        <v>7.117808219178082</v>
      </c>
      <c r="P398" s="15">
        <v>44232</v>
      </c>
      <c r="Q398">
        <v>86</v>
      </c>
      <c r="R398" s="4">
        <v>741</v>
      </c>
      <c r="S398" s="4">
        <v>19</v>
      </c>
      <c r="T398" s="4">
        <v>154</v>
      </c>
      <c r="U398" s="4">
        <v>50</v>
      </c>
      <c r="V398" s="4">
        <v>9</v>
      </c>
      <c r="W398" s="4">
        <v>28</v>
      </c>
      <c r="X398">
        <v>1</v>
      </c>
      <c r="Y398">
        <v>3</v>
      </c>
      <c r="Z398" t="str">
        <f t="shared" si="27"/>
        <v>Medium</v>
      </c>
      <c r="AA398" s="14">
        <f t="shared" ca="1" si="28"/>
        <v>2.6288003693355977</v>
      </c>
      <c r="AB398">
        <v>4</v>
      </c>
      <c r="AC398">
        <v>7</v>
      </c>
      <c r="AD398" s="14">
        <f t="shared" ca="1" si="29"/>
        <v>6.9033049903293096</v>
      </c>
      <c r="AE398">
        <v>2</v>
      </c>
      <c r="AF398">
        <v>0</v>
      </c>
      <c r="AG398">
        <v>0</v>
      </c>
      <c r="AH398">
        <v>0</v>
      </c>
      <c r="AI398">
        <v>0</v>
      </c>
      <c r="AJ398">
        <v>0</v>
      </c>
      <c r="AK398">
        <v>0</v>
      </c>
      <c r="AL398">
        <v>0</v>
      </c>
      <c r="AM398" t="s">
        <v>47</v>
      </c>
    </row>
    <row r="399" spans="1:39" hidden="1" x14ac:dyDescent="0.3">
      <c r="A399">
        <v>3867</v>
      </c>
      <c r="B399">
        <v>1947</v>
      </c>
      <c r="C399" s="14">
        <f>2021-Table1[[#This Row],[Year_Birth]]</f>
        <v>74</v>
      </c>
      <c r="D399" t="s">
        <v>39</v>
      </c>
      <c r="E399" s="14" t="str" cm="1">
        <f t="array" ref="E399">_xlfn.SWITCH(Table1[[#This Row],[Education]],"Graduation","Bachelor’s","Basic","High School","2n Cycle","Master’s","Master","Master’s","PhD","PhD","Other")</f>
        <v>PhD</v>
      </c>
      <c r="F399" t="s">
        <v>40</v>
      </c>
      <c r="G399" s="14" t="s">
        <v>40</v>
      </c>
      <c r="H399" s="14" t="str" cm="1">
        <f t="array" ref="H399">_xlfn.SWITCH(Table1[[#This Row],[Marital_Status_mod]],"Together","Couple","Married","Couple","Divorced","Single","Single","Single","Widow","Single","Other")</f>
        <v>Couple</v>
      </c>
      <c r="I399" s="4">
        <v>73059</v>
      </c>
      <c r="J399" s="41" t="str">
        <f t="shared" si="26"/>
        <v>$70 - $80K</v>
      </c>
      <c r="K399">
        <v>0</v>
      </c>
      <c r="L399">
        <v>1</v>
      </c>
      <c r="M399">
        <f>Table1[[#This Row],[Teenhome]]+Table1[[#This Row],[Kidhome]]</f>
        <v>1</v>
      </c>
      <c r="N399" s="1">
        <v>41517</v>
      </c>
      <c r="O399" s="16">
        <f>(Table1[[#This Row],[DataSetDate]]-Table1[[#This Row],[Dt_Customer]])/365</f>
        <v>7.4383561643835616</v>
      </c>
      <c r="P399" s="15">
        <v>44232</v>
      </c>
      <c r="Q399">
        <v>36</v>
      </c>
      <c r="R399" s="4">
        <v>410</v>
      </c>
      <c r="S399" s="4">
        <v>112</v>
      </c>
      <c r="T399" s="4">
        <v>420</v>
      </c>
      <c r="U399" s="4">
        <v>0</v>
      </c>
      <c r="V399" s="4">
        <v>82</v>
      </c>
      <c r="W399" s="4">
        <v>71</v>
      </c>
      <c r="X399">
        <v>1</v>
      </c>
      <c r="Y399">
        <v>9</v>
      </c>
      <c r="Z399" t="str">
        <f t="shared" si="27"/>
        <v>High</v>
      </c>
      <c r="AA399" s="14">
        <f t="shared" ca="1" si="28"/>
        <v>9.1296690261011406</v>
      </c>
      <c r="AB399">
        <v>3</v>
      </c>
      <c r="AC399">
        <v>13</v>
      </c>
      <c r="AD399" s="14">
        <f t="shared" ca="1" si="29"/>
        <v>13.121994031117824</v>
      </c>
      <c r="AE399">
        <v>4</v>
      </c>
      <c r="AF399">
        <v>0</v>
      </c>
      <c r="AG399">
        <v>0</v>
      </c>
      <c r="AH399">
        <v>0</v>
      </c>
      <c r="AI399">
        <v>0</v>
      </c>
      <c r="AJ399">
        <v>0</v>
      </c>
      <c r="AK399">
        <v>0</v>
      </c>
      <c r="AL399">
        <v>0</v>
      </c>
      <c r="AM399" t="s">
        <v>41</v>
      </c>
    </row>
    <row r="400" spans="1:39" hidden="1" x14ac:dyDescent="0.3">
      <c r="A400">
        <v>3859</v>
      </c>
      <c r="B400">
        <v>1947</v>
      </c>
      <c r="C400" s="14">
        <f>2021-Table1[[#This Row],[Year_Birth]]</f>
        <v>74</v>
      </c>
      <c r="D400" t="s">
        <v>39</v>
      </c>
      <c r="E400" s="14" t="str" cm="1">
        <f t="array" ref="E400">_xlfn.SWITCH(Table1[[#This Row],[Education]],"Graduation","Bachelor’s","Basic","High School","2n Cycle","Master’s","Master","Master’s","PhD","PhD","Other")</f>
        <v>PhD</v>
      </c>
      <c r="F400" t="s">
        <v>40</v>
      </c>
      <c r="G400" s="14" t="s">
        <v>40</v>
      </c>
      <c r="H400" s="14" t="str" cm="1">
        <f t="array" ref="H400">_xlfn.SWITCH(Table1[[#This Row],[Marital_Status_mod]],"Together","Couple","Married","Couple","Divorced","Single","Single","Single","Widow","Single","Other")</f>
        <v>Couple</v>
      </c>
      <c r="I400" s="4">
        <v>73059</v>
      </c>
      <c r="J400" s="41" t="str">
        <f t="shared" si="26"/>
        <v>$70 - $80K</v>
      </c>
      <c r="K400">
        <v>0</v>
      </c>
      <c r="L400">
        <v>1</v>
      </c>
      <c r="M400">
        <f>Table1[[#This Row],[Teenhome]]+Table1[[#This Row],[Kidhome]]</f>
        <v>1</v>
      </c>
      <c r="N400" s="1">
        <v>41517</v>
      </c>
      <c r="O400" s="16">
        <f>(Table1[[#This Row],[DataSetDate]]-Table1[[#This Row],[Dt_Customer]])/365</f>
        <v>7.4383561643835616</v>
      </c>
      <c r="P400" s="15">
        <v>44232</v>
      </c>
      <c r="Q400">
        <v>36</v>
      </c>
      <c r="R400" s="4">
        <v>410</v>
      </c>
      <c r="S400" s="4">
        <v>112</v>
      </c>
      <c r="T400" s="4">
        <v>420</v>
      </c>
      <c r="U400" s="4">
        <v>0</v>
      </c>
      <c r="V400" s="4">
        <v>82</v>
      </c>
      <c r="W400" s="4">
        <v>71</v>
      </c>
      <c r="X400">
        <v>1</v>
      </c>
      <c r="Y400">
        <v>9</v>
      </c>
      <c r="Z400" t="str">
        <f t="shared" si="27"/>
        <v>High</v>
      </c>
      <c r="AA400" s="14">
        <f t="shared" ca="1" si="28"/>
        <v>9.1635547545207263</v>
      </c>
      <c r="AB400">
        <v>3</v>
      </c>
      <c r="AC400">
        <v>13</v>
      </c>
      <c r="AD400" s="14">
        <f t="shared" ca="1" si="29"/>
        <v>12.73936891490329</v>
      </c>
      <c r="AE400">
        <v>4</v>
      </c>
      <c r="AF400">
        <v>0</v>
      </c>
      <c r="AG400">
        <v>0</v>
      </c>
      <c r="AH400">
        <v>0</v>
      </c>
      <c r="AI400">
        <v>0</v>
      </c>
      <c r="AJ400">
        <v>0</v>
      </c>
      <c r="AK400">
        <v>0</v>
      </c>
      <c r="AL400">
        <v>0</v>
      </c>
      <c r="AM400" t="s">
        <v>47</v>
      </c>
    </row>
    <row r="401" spans="1:39" hidden="1" x14ac:dyDescent="0.3">
      <c r="A401">
        <v>10949</v>
      </c>
      <c r="B401">
        <v>1963</v>
      </c>
      <c r="C401" s="14">
        <f>2021-Table1[[#This Row],[Year_Birth]]</f>
        <v>58</v>
      </c>
      <c r="D401" t="s">
        <v>39</v>
      </c>
      <c r="E401" s="14" t="str" cm="1">
        <f t="array" ref="E401">_xlfn.SWITCH(Table1[[#This Row],[Education]],"Graduation","Bachelor’s","Basic","High School","2n Cycle","Master’s","Master","Master’s","PhD","PhD","Other")</f>
        <v>PhD</v>
      </c>
      <c r="F401" t="s">
        <v>49</v>
      </c>
      <c r="G401" s="14" t="s">
        <v>49</v>
      </c>
      <c r="H401" s="14" t="str" cm="1">
        <f t="array" ref="H401">_xlfn.SWITCH(Table1[[#This Row],[Marital_Status_mod]],"Together","Couple","Married","Couple","Divorced","Single","Single","Single","Widow","Single","Other")</f>
        <v>Single</v>
      </c>
      <c r="I401" s="4">
        <v>72968</v>
      </c>
      <c r="J401" s="41" t="str">
        <f t="shared" si="26"/>
        <v>$70 - $80K</v>
      </c>
      <c r="K401">
        <v>0</v>
      </c>
      <c r="L401">
        <v>0</v>
      </c>
      <c r="M401">
        <f>Table1[[#This Row],[Teenhome]]+Table1[[#This Row],[Kidhome]]</f>
        <v>0</v>
      </c>
      <c r="N401" s="1">
        <v>41624</v>
      </c>
      <c r="O401" s="16">
        <f>(Table1[[#This Row],[DataSetDate]]-Table1[[#This Row],[Dt_Customer]])/365</f>
        <v>7.1452054794520548</v>
      </c>
      <c r="P401" s="15">
        <v>44232</v>
      </c>
      <c r="Q401">
        <v>8</v>
      </c>
      <c r="R401" s="4">
        <v>1092</v>
      </c>
      <c r="S401" s="4">
        <v>37</v>
      </c>
      <c r="T401" s="4">
        <v>592</v>
      </c>
      <c r="U401" s="4">
        <v>145</v>
      </c>
      <c r="V401" s="4">
        <v>37</v>
      </c>
      <c r="W401" s="4">
        <v>55</v>
      </c>
      <c r="X401">
        <v>1</v>
      </c>
      <c r="Y401">
        <v>5</v>
      </c>
      <c r="Z401" t="str">
        <f t="shared" si="27"/>
        <v>Medium</v>
      </c>
      <c r="AA401" s="14">
        <f t="shared" ca="1" si="28"/>
        <v>5.1218649516701618</v>
      </c>
      <c r="AB401">
        <v>5</v>
      </c>
      <c r="AC401">
        <v>8</v>
      </c>
      <c r="AD401" s="14">
        <f t="shared" ca="1" si="29"/>
        <v>7.7098501512514988</v>
      </c>
      <c r="AE401">
        <v>3</v>
      </c>
      <c r="AF401">
        <v>1</v>
      </c>
      <c r="AG401">
        <v>0</v>
      </c>
      <c r="AH401">
        <v>0</v>
      </c>
      <c r="AI401">
        <v>0</v>
      </c>
      <c r="AJ401">
        <v>0</v>
      </c>
      <c r="AK401">
        <v>1</v>
      </c>
      <c r="AL401">
        <v>0</v>
      </c>
      <c r="AM401" t="s">
        <v>41</v>
      </c>
    </row>
    <row r="402" spans="1:39" hidden="1" x14ac:dyDescent="0.3">
      <c r="A402">
        <v>340</v>
      </c>
      <c r="B402">
        <v>1970</v>
      </c>
      <c r="C402" s="14">
        <f>2021-Table1[[#This Row],[Year_Birth]]</f>
        <v>51</v>
      </c>
      <c r="D402" t="s">
        <v>46</v>
      </c>
      <c r="E402" s="14" t="str" cm="1">
        <f t="array" ref="E402">_xlfn.SWITCH(Table1[[#This Row],[Education]],"Graduation","Bachelor’s","Basic","High School","2n Cycle","Master’s","Master","Master’s","PhD","PhD","Other")</f>
        <v>Bachelor’s</v>
      </c>
      <c r="F402" t="s">
        <v>49</v>
      </c>
      <c r="G402" s="14" t="s">
        <v>49</v>
      </c>
      <c r="H402" s="14" t="str" cm="1">
        <f t="array" ref="H402">_xlfn.SWITCH(Table1[[#This Row],[Marital_Status_mod]],"Together","Couple","Married","Couple","Divorced","Single","Single","Single","Widow","Single","Other")</f>
        <v>Single</v>
      </c>
      <c r="I402" s="4">
        <v>72967</v>
      </c>
      <c r="J402" s="41" t="str">
        <f t="shared" si="26"/>
        <v>$70 - $80K</v>
      </c>
      <c r="K402">
        <v>0</v>
      </c>
      <c r="L402">
        <v>1</v>
      </c>
      <c r="M402">
        <f>Table1[[#This Row],[Teenhome]]+Table1[[#This Row],[Kidhome]]</f>
        <v>1</v>
      </c>
      <c r="N402" s="1">
        <v>41258</v>
      </c>
      <c r="O402" s="16">
        <f>(Table1[[#This Row],[DataSetDate]]-Table1[[#This Row],[Dt_Customer]])/365</f>
        <v>8.1479452054794521</v>
      </c>
      <c r="P402" s="15">
        <v>44232</v>
      </c>
      <c r="Q402">
        <v>1</v>
      </c>
      <c r="R402" s="4">
        <v>158</v>
      </c>
      <c r="S402" s="4">
        <v>35</v>
      </c>
      <c r="T402" s="4">
        <v>179</v>
      </c>
      <c r="U402" s="4">
        <v>0</v>
      </c>
      <c r="V402" s="4">
        <v>0</v>
      </c>
      <c r="W402" s="4">
        <v>125</v>
      </c>
      <c r="X402">
        <v>2</v>
      </c>
      <c r="Y402">
        <v>7</v>
      </c>
      <c r="Z402" t="str">
        <f t="shared" si="27"/>
        <v>High</v>
      </c>
      <c r="AA402" s="14">
        <f t="shared" ca="1" si="28"/>
        <v>7.3478565333208232</v>
      </c>
      <c r="AB402">
        <v>2</v>
      </c>
      <c r="AC402">
        <v>8</v>
      </c>
      <c r="AD402" s="14">
        <f t="shared" ca="1" si="29"/>
        <v>8.1332035350389962</v>
      </c>
      <c r="AE402">
        <v>5</v>
      </c>
      <c r="AF402">
        <v>0</v>
      </c>
      <c r="AG402">
        <v>0</v>
      </c>
      <c r="AH402">
        <v>1</v>
      </c>
      <c r="AI402">
        <v>0</v>
      </c>
      <c r="AJ402">
        <v>0</v>
      </c>
      <c r="AK402">
        <v>1</v>
      </c>
      <c r="AL402">
        <v>0</v>
      </c>
      <c r="AM402" t="s">
        <v>52</v>
      </c>
    </row>
    <row r="403" spans="1:39" hidden="1" x14ac:dyDescent="0.3">
      <c r="A403">
        <v>291</v>
      </c>
      <c r="B403">
        <v>1970</v>
      </c>
      <c r="C403" s="14">
        <f>2021-Table1[[#This Row],[Year_Birth]]</f>
        <v>51</v>
      </c>
      <c r="D403" t="s">
        <v>46</v>
      </c>
      <c r="E403" s="14" t="str" cm="1">
        <f t="array" ref="E403">_xlfn.SWITCH(Table1[[#This Row],[Education]],"Graduation","Bachelor’s","Basic","High School","2n Cycle","Master’s","Master","Master’s","PhD","PhD","Other")</f>
        <v>Bachelor’s</v>
      </c>
      <c r="F403" t="s">
        <v>42</v>
      </c>
      <c r="G403" s="14" t="s">
        <v>42</v>
      </c>
      <c r="H403" s="14" t="str" cm="1">
        <f t="array" ref="H403">_xlfn.SWITCH(Table1[[#This Row],[Marital_Status_mod]],"Together","Couple","Married","Couple","Divorced","Single","Single","Single","Widow","Single","Other")</f>
        <v>Couple</v>
      </c>
      <c r="I403" s="4">
        <v>72940</v>
      </c>
      <c r="J403" s="41" t="str">
        <f t="shared" si="26"/>
        <v>$70 - $80K</v>
      </c>
      <c r="K403">
        <v>0</v>
      </c>
      <c r="L403">
        <v>0</v>
      </c>
      <c r="M403">
        <f>Table1[[#This Row],[Teenhome]]+Table1[[#This Row],[Kidhome]]</f>
        <v>0</v>
      </c>
      <c r="N403" s="1">
        <v>41444</v>
      </c>
      <c r="O403" s="16">
        <f>(Table1[[#This Row],[DataSetDate]]-Table1[[#This Row],[Dt_Customer]])/365</f>
        <v>7.6383561643835618</v>
      </c>
      <c r="P403" s="15">
        <v>44232</v>
      </c>
      <c r="Q403">
        <v>13</v>
      </c>
      <c r="R403" s="4">
        <v>182</v>
      </c>
      <c r="S403" s="4">
        <v>74</v>
      </c>
      <c r="T403" s="4">
        <v>298</v>
      </c>
      <c r="U403" s="4">
        <v>162</v>
      </c>
      <c r="V403" s="4">
        <v>149</v>
      </c>
      <c r="W403" s="4">
        <v>116</v>
      </c>
      <c r="X403">
        <v>1</v>
      </c>
      <c r="Y403">
        <v>3</v>
      </c>
      <c r="Z403" t="str">
        <f t="shared" si="27"/>
        <v>Medium</v>
      </c>
      <c r="AA403" s="14">
        <f t="shared" ca="1" si="28"/>
        <v>2.9657598550426321</v>
      </c>
      <c r="AB403">
        <v>3</v>
      </c>
      <c r="AC403">
        <v>6</v>
      </c>
      <c r="AD403" s="14">
        <f t="shared" ca="1" si="29"/>
        <v>6.3489618965040773</v>
      </c>
      <c r="AE403">
        <v>1</v>
      </c>
      <c r="AF403">
        <v>0</v>
      </c>
      <c r="AG403">
        <v>0</v>
      </c>
      <c r="AH403">
        <v>0</v>
      </c>
      <c r="AI403">
        <v>0</v>
      </c>
      <c r="AJ403">
        <v>0</v>
      </c>
      <c r="AK403">
        <v>0</v>
      </c>
      <c r="AL403">
        <v>0</v>
      </c>
      <c r="AM403" t="s">
        <v>47</v>
      </c>
    </row>
    <row r="404" spans="1:39" hidden="1" x14ac:dyDescent="0.3">
      <c r="A404">
        <v>7972</v>
      </c>
      <c r="B404">
        <v>1955</v>
      </c>
      <c r="C404" s="14">
        <f>2021-Table1[[#This Row],[Year_Birth]]</f>
        <v>66</v>
      </c>
      <c r="D404" t="s">
        <v>46</v>
      </c>
      <c r="E404" s="14" t="str" cm="1">
        <f t="array" ref="E404">_xlfn.SWITCH(Table1[[#This Row],[Education]],"Graduation","Bachelor’s","Basic","High School","2n Cycle","Master’s","Master","Master’s","PhD","PhD","Other")</f>
        <v>Bachelor’s</v>
      </c>
      <c r="F404" t="s">
        <v>50</v>
      </c>
      <c r="G404" s="14" t="s">
        <v>50</v>
      </c>
      <c r="H404" s="14" t="str" cm="1">
        <f t="array" ref="H404">_xlfn.SWITCH(Table1[[#This Row],[Marital_Status_mod]],"Together","Couple","Married","Couple","Divorced","Single","Single","Single","Widow","Single","Other")</f>
        <v>Single</v>
      </c>
      <c r="I404" s="4">
        <v>72906</v>
      </c>
      <c r="J404" s="41" t="str">
        <f t="shared" si="26"/>
        <v>$70 - $80K</v>
      </c>
      <c r="K404">
        <v>0</v>
      </c>
      <c r="L404">
        <v>0</v>
      </c>
      <c r="M404">
        <f>Table1[[#This Row],[Teenhome]]+Table1[[#This Row],[Kidhome]]</f>
        <v>0</v>
      </c>
      <c r="N404" s="1">
        <v>41534</v>
      </c>
      <c r="O404" s="16">
        <f>(Table1[[#This Row],[DataSetDate]]-Table1[[#This Row],[Dt_Customer]])/365</f>
        <v>7.3917808219178083</v>
      </c>
      <c r="P404" s="15">
        <v>44232</v>
      </c>
      <c r="Q404">
        <v>79</v>
      </c>
      <c r="R404" s="4">
        <v>400</v>
      </c>
      <c r="S404" s="4">
        <v>32</v>
      </c>
      <c r="T404" s="4">
        <v>519</v>
      </c>
      <c r="U404" s="4">
        <v>71</v>
      </c>
      <c r="V404" s="4">
        <v>75</v>
      </c>
      <c r="W404" s="4">
        <v>54</v>
      </c>
      <c r="X404">
        <v>1</v>
      </c>
      <c r="Y404">
        <v>3</v>
      </c>
      <c r="Z404" t="str">
        <f t="shared" si="27"/>
        <v>Medium</v>
      </c>
      <c r="AA404" s="14">
        <f t="shared" ca="1" si="28"/>
        <v>3.2646448946560644</v>
      </c>
      <c r="AB404">
        <v>4</v>
      </c>
      <c r="AC404">
        <v>9</v>
      </c>
      <c r="AD404" s="14">
        <f t="shared" ca="1" si="29"/>
        <v>8.9593854564827318</v>
      </c>
      <c r="AE404">
        <v>1</v>
      </c>
      <c r="AF404">
        <v>0</v>
      </c>
      <c r="AG404">
        <v>0</v>
      </c>
      <c r="AH404">
        <v>0</v>
      </c>
      <c r="AI404">
        <v>0</v>
      </c>
      <c r="AJ404">
        <v>0</v>
      </c>
      <c r="AK404">
        <v>0</v>
      </c>
      <c r="AL404">
        <v>0</v>
      </c>
      <c r="AM404" t="s">
        <v>41</v>
      </c>
    </row>
    <row r="405" spans="1:39" hidden="1" x14ac:dyDescent="0.3">
      <c r="A405">
        <v>1399</v>
      </c>
      <c r="B405">
        <v>1958</v>
      </c>
      <c r="C405" s="14">
        <f>2021-Table1[[#This Row],[Year_Birth]]</f>
        <v>63</v>
      </c>
      <c r="D405" t="s">
        <v>46</v>
      </c>
      <c r="E405" s="14" t="str" cm="1">
        <f t="array" ref="E405">_xlfn.SWITCH(Table1[[#This Row],[Education]],"Graduation","Bachelor’s","Basic","High School","2n Cycle","Master’s","Master","Master’s","PhD","PhD","Other")</f>
        <v>Bachelor’s</v>
      </c>
      <c r="F405" t="s">
        <v>42</v>
      </c>
      <c r="G405" s="14" t="s">
        <v>42</v>
      </c>
      <c r="H405" s="14" t="str" cm="1">
        <f t="array" ref="H405">_xlfn.SWITCH(Table1[[#This Row],[Marital_Status_mod]],"Together","Couple","Married","Couple","Divorced","Single","Single","Single","Widow","Single","Other")</f>
        <v>Couple</v>
      </c>
      <c r="I405" s="4">
        <v>72905</v>
      </c>
      <c r="J405" s="41" t="str">
        <f t="shared" si="26"/>
        <v>$70 - $80K</v>
      </c>
      <c r="K405">
        <v>0</v>
      </c>
      <c r="L405">
        <v>0</v>
      </c>
      <c r="M405">
        <f>Table1[[#This Row],[Teenhome]]+Table1[[#This Row],[Kidhome]]</f>
        <v>0</v>
      </c>
      <c r="N405" s="1">
        <v>41660</v>
      </c>
      <c r="O405" s="16">
        <f>(Table1[[#This Row],[DataSetDate]]-Table1[[#This Row],[Dt_Customer]])/365</f>
        <v>7.0465753424657533</v>
      </c>
      <c r="P405" s="15">
        <v>44232</v>
      </c>
      <c r="Q405">
        <v>52</v>
      </c>
      <c r="R405" s="4">
        <v>407</v>
      </c>
      <c r="S405" s="4">
        <v>114</v>
      </c>
      <c r="T405" s="4">
        <v>445</v>
      </c>
      <c r="U405" s="4">
        <v>181</v>
      </c>
      <c r="V405" s="4">
        <v>165</v>
      </c>
      <c r="W405" s="4">
        <v>203</v>
      </c>
      <c r="X405">
        <v>1</v>
      </c>
      <c r="Y405">
        <v>3</v>
      </c>
      <c r="Z405" t="str">
        <f t="shared" si="27"/>
        <v>Medium</v>
      </c>
      <c r="AA405" s="14">
        <f t="shared" ca="1" si="28"/>
        <v>3.2818134339753882</v>
      </c>
      <c r="AB405">
        <v>7</v>
      </c>
      <c r="AC405">
        <v>9</v>
      </c>
      <c r="AD405" s="14">
        <f t="shared" ca="1" si="29"/>
        <v>9.189003026790072</v>
      </c>
      <c r="AE405">
        <v>1</v>
      </c>
      <c r="AF405">
        <v>1</v>
      </c>
      <c r="AG405">
        <v>0</v>
      </c>
      <c r="AH405">
        <v>0</v>
      </c>
      <c r="AI405">
        <v>0</v>
      </c>
      <c r="AJ405">
        <v>0</v>
      </c>
      <c r="AK405">
        <v>0</v>
      </c>
      <c r="AL405">
        <v>0</v>
      </c>
      <c r="AM405" t="s">
        <v>41</v>
      </c>
    </row>
    <row r="406" spans="1:39" hidden="1" x14ac:dyDescent="0.3">
      <c r="A406">
        <v>2894</v>
      </c>
      <c r="B406">
        <v>1985</v>
      </c>
      <c r="C406" s="14">
        <f>2021-Table1[[#This Row],[Year_Birth]]</f>
        <v>36</v>
      </c>
      <c r="D406" t="s">
        <v>46</v>
      </c>
      <c r="E406" s="14" t="str" cm="1">
        <f t="array" ref="E406">_xlfn.SWITCH(Table1[[#This Row],[Education]],"Graduation","Bachelor’s","Basic","High School","2n Cycle","Master’s","Master","Master’s","PhD","PhD","Other")</f>
        <v>Bachelor’s</v>
      </c>
      <c r="F406" t="s">
        <v>50</v>
      </c>
      <c r="G406" s="14" t="s">
        <v>50</v>
      </c>
      <c r="H406" s="14" t="str" cm="1">
        <f t="array" ref="H406">_xlfn.SWITCH(Table1[[#This Row],[Marital_Status_mod]],"Together","Couple","Married","Couple","Divorced","Single","Single","Single","Widow","Single","Other")</f>
        <v>Single</v>
      </c>
      <c r="I406" s="4">
        <v>72903</v>
      </c>
      <c r="J406" s="41" t="str">
        <f t="shared" si="26"/>
        <v>$70 - $80K</v>
      </c>
      <c r="K406">
        <v>0</v>
      </c>
      <c r="L406">
        <v>0</v>
      </c>
      <c r="M406">
        <f>Table1[[#This Row],[Teenhome]]+Table1[[#This Row],[Kidhome]]</f>
        <v>0</v>
      </c>
      <c r="N406" s="1">
        <v>41576</v>
      </c>
      <c r="O406" s="16">
        <f>(Table1[[#This Row],[DataSetDate]]-Table1[[#This Row],[Dt_Customer]])/365</f>
        <v>7.2767123287671236</v>
      </c>
      <c r="P406" s="15">
        <v>44232</v>
      </c>
      <c r="Q406">
        <v>74</v>
      </c>
      <c r="R406" s="4">
        <v>1067</v>
      </c>
      <c r="S406" s="4">
        <v>138</v>
      </c>
      <c r="T406" s="4">
        <v>750</v>
      </c>
      <c r="U406" s="4">
        <v>0</v>
      </c>
      <c r="V406" s="4">
        <v>19</v>
      </c>
      <c r="W406" s="4">
        <v>39</v>
      </c>
      <c r="X406">
        <v>1</v>
      </c>
      <c r="Y406">
        <v>7</v>
      </c>
      <c r="Z406" t="str">
        <f t="shared" si="27"/>
        <v>High</v>
      </c>
      <c r="AA406" s="14">
        <f t="shared" ca="1" si="28"/>
        <v>6.7033571773343334</v>
      </c>
      <c r="AB406">
        <v>5</v>
      </c>
      <c r="AC406">
        <v>8</v>
      </c>
      <c r="AD406" s="14">
        <f t="shared" ca="1" si="29"/>
        <v>8.2305583190965415</v>
      </c>
      <c r="AE406">
        <v>4</v>
      </c>
      <c r="AF406">
        <v>1</v>
      </c>
      <c r="AG406">
        <v>0</v>
      </c>
      <c r="AH406">
        <v>0</v>
      </c>
      <c r="AI406">
        <v>1</v>
      </c>
      <c r="AJ406">
        <v>1</v>
      </c>
      <c r="AK406">
        <v>1</v>
      </c>
      <c r="AL406">
        <v>0</v>
      </c>
      <c r="AM406" t="s">
        <v>41</v>
      </c>
    </row>
    <row r="407" spans="1:39" hidden="1" x14ac:dyDescent="0.3">
      <c r="A407">
        <v>9212</v>
      </c>
      <c r="B407">
        <v>1962</v>
      </c>
      <c r="C407" s="14">
        <f>2021-Table1[[#This Row],[Year_Birth]]</f>
        <v>59</v>
      </c>
      <c r="D407" t="s">
        <v>44</v>
      </c>
      <c r="E407" s="14" t="str" cm="1">
        <f t="array" ref="E407">_xlfn.SWITCH(Table1[[#This Row],[Education]],"Graduation","Bachelor’s","Basic","High School","2n Cycle","Master’s","Master","Master’s","PhD","PhD","Other")</f>
        <v>Master’s</v>
      </c>
      <c r="F407" t="s">
        <v>42</v>
      </c>
      <c r="G407" s="14" t="s">
        <v>42</v>
      </c>
      <c r="H407" s="14" t="str" cm="1">
        <f t="array" ref="H407">_xlfn.SWITCH(Table1[[#This Row],[Marital_Status_mod]],"Together","Couple","Married","Couple","Divorced","Single","Single","Single","Widow","Single","Other")</f>
        <v>Couple</v>
      </c>
      <c r="I407" s="4">
        <v>72828</v>
      </c>
      <c r="J407" s="41" t="str">
        <f t="shared" si="26"/>
        <v>$70 - $80K</v>
      </c>
      <c r="K407">
        <v>0</v>
      </c>
      <c r="L407">
        <v>1</v>
      </c>
      <c r="M407">
        <f>Table1[[#This Row],[Teenhome]]+Table1[[#This Row],[Kidhome]]</f>
        <v>1</v>
      </c>
      <c r="N407" s="1">
        <v>41319</v>
      </c>
      <c r="O407" s="16">
        <f>(Table1[[#This Row],[DataSetDate]]-Table1[[#This Row],[Dt_Customer]])/365</f>
        <v>7.9808219178082194</v>
      </c>
      <c r="P407" s="15">
        <v>44232</v>
      </c>
      <c r="Q407">
        <v>17</v>
      </c>
      <c r="R407" s="4">
        <v>1205</v>
      </c>
      <c r="S407" s="4">
        <v>0</v>
      </c>
      <c r="T407" s="4">
        <v>235</v>
      </c>
      <c r="U407" s="4">
        <v>19</v>
      </c>
      <c r="V407" s="4">
        <v>14</v>
      </c>
      <c r="W407" s="4">
        <v>205</v>
      </c>
      <c r="X407">
        <v>6</v>
      </c>
      <c r="Y407">
        <v>6</v>
      </c>
      <c r="Z407" t="str">
        <f t="shared" si="27"/>
        <v>Medium</v>
      </c>
      <c r="AA407" s="14">
        <f t="shared" ca="1" si="28"/>
        <v>5.9194389430957965</v>
      </c>
      <c r="AB407">
        <v>3</v>
      </c>
      <c r="AC407">
        <v>13</v>
      </c>
      <c r="AD407" s="14">
        <f t="shared" ca="1" si="29"/>
        <v>12.849215225529537</v>
      </c>
      <c r="AE407">
        <v>7</v>
      </c>
      <c r="AF407">
        <v>0</v>
      </c>
      <c r="AG407">
        <v>0</v>
      </c>
      <c r="AH407">
        <v>0</v>
      </c>
      <c r="AI407">
        <v>0</v>
      </c>
      <c r="AJ407">
        <v>0</v>
      </c>
      <c r="AK407">
        <v>0</v>
      </c>
      <c r="AL407">
        <v>0</v>
      </c>
      <c r="AM407" t="s">
        <v>41</v>
      </c>
    </row>
    <row r="408" spans="1:39" hidden="1" x14ac:dyDescent="0.3">
      <c r="A408">
        <v>2004</v>
      </c>
      <c r="B408">
        <v>1969</v>
      </c>
      <c r="C408" s="14">
        <f>2021-Table1[[#This Row],[Year_Birth]]</f>
        <v>52</v>
      </c>
      <c r="D408" t="s">
        <v>46</v>
      </c>
      <c r="E408" s="14" t="str" cm="1">
        <f t="array" ref="E408">_xlfn.SWITCH(Table1[[#This Row],[Education]],"Graduation","Bachelor’s","Basic","High School","2n Cycle","Master’s","Master","Master’s","PhD","PhD","Other")</f>
        <v>Bachelor’s</v>
      </c>
      <c r="F408" t="s">
        <v>50</v>
      </c>
      <c r="G408" s="14" t="s">
        <v>50</v>
      </c>
      <c r="H408" s="14" t="str" cm="1">
        <f t="array" ref="H408">_xlfn.SWITCH(Table1[[#This Row],[Marital_Status_mod]],"Together","Couple","Married","Couple","Divorced","Single","Single","Single","Widow","Single","Other")</f>
        <v>Single</v>
      </c>
      <c r="I408" s="4">
        <v>72679</v>
      </c>
      <c r="J408" s="41" t="str">
        <f t="shared" si="26"/>
        <v>$70 - $80K</v>
      </c>
      <c r="K408">
        <v>0</v>
      </c>
      <c r="L408">
        <v>1</v>
      </c>
      <c r="M408">
        <f>Table1[[#This Row],[Teenhome]]+Table1[[#This Row],[Kidhome]]</f>
        <v>1</v>
      </c>
      <c r="N408" s="1">
        <v>41535</v>
      </c>
      <c r="O408" s="16">
        <f>(Table1[[#This Row],[DataSetDate]]-Table1[[#This Row],[Dt_Customer]])/365</f>
        <v>7.3890410958904109</v>
      </c>
      <c r="P408" s="15">
        <v>44232</v>
      </c>
      <c r="Q408">
        <v>65</v>
      </c>
      <c r="R408" s="4">
        <v>619</v>
      </c>
      <c r="S408" s="4">
        <v>54</v>
      </c>
      <c r="T408" s="4">
        <v>260</v>
      </c>
      <c r="U408" s="4">
        <v>127</v>
      </c>
      <c r="V408" s="4">
        <v>54</v>
      </c>
      <c r="W408" s="4">
        <v>54</v>
      </c>
      <c r="X408">
        <v>1</v>
      </c>
      <c r="Y408">
        <v>4</v>
      </c>
      <c r="Z408" t="str">
        <f t="shared" si="27"/>
        <v>Medium</v>
      </c>
      <c r="AA408" s="14">
        <f t="shared" ca="1" si="28"/>
        <v>4.2477392063596033</v>
      </c>
      <c r="AB408">
        <v>7</v>
      </c>
      <c r="AC408">
        <v>5</v>
      </c>
      <c r="AD408" s="14">
        <f t="shared" ca="1" si="29"/>
        <v>5.226274351345916</v>
      </c>
      <c r="AE408">
        <v>1</v>
      </c>
      <c r="AF408">
        <v>0</v>
      </c>
      <c r="AG408">
        <v>0</v>
      </c>
      <c r="AH408">
        <v>0</v>
      </c>
      <c r="AI408">
        <v>0</v>
      </c>
      <c r="AJ408">
        <v>0</v>
      </c>
      <c r="AK408">
        <v>0</v>
      </c>
      <c r="AL408">
        <v>0</v>
      </c>
      <c r="AM408" t="s">
        <v>41</v>
      </c>
    </row>
    <row r="409" spans="1:39" hidden="1" x14ac:dyDescent="0.3">
      <c r="A409">
        <v>8537</v>
      </c>
      <c r="B409">
        <v>1949</v>
      </c>
      <c r="C409" s="14">
        <f>2021-Table1[[#This Row],[Year_Birth]]</f>
        <v>72</v>
      </c>
      <c r="D409" t="s">
        <v>46</v>
      </c>
      <c r="E409" s="14" t="str" cm="1">
        <f t="array" ref="E409">_xlfn.SWITCH(Table1[[#This Row],[Education]],"Graduation","Bachelor’s","Basic","High School","2n Cycle","Master’s","Master","Master’s","PhD","PhD","Other")</f>
        <v>Bachelor’s</v>
      </c>
      <c r="F409" t="s">
        <v>54</v>
      </c>
      <c r="G409" s="14" t="s">
        <v>54</v>
      </c>
      <c r="H409" s="14" t="str" cm="1">
        <f t="array" ref="H409">_xlfn.SWITCH(Table1[[#This Row],[Marital_Status_mod]],"Together","Couple","Married","Couple","Divorced","Single","Single","Single","Widow","Single","Other")</f>
        <v>Single</v>
      </c>
      <c r="I409" s="4">
        <v>72643</v>
      </c>
      <c r="J409" s="41" t="str">
        <f t="shared" si="26"/>
        <v>$70 - $80K</v>
      </c>
      <c r="K409">
        <v>0</v>
      </c>
      <c r="L409">
        <v>0</v>
      </c>
      <c r="M409">
        <f>Table1[[#This Row],[Teenhome]]+Table1[[#This Row],[Kidhome]]</f>
        <v>0</v>
      </c>
      <c r="N409" s="1">
        <v>41332</v>
      </c>
      <c r="O409" s="16">
        <f>(Table1[[#This Row],[DataSetDate]]-Table1[[#This Row],[Dt_Customer]])/365</f>
        <v>7.9452054794520546</v>
      </c>
      <c r="P409" s="15">
        <v>44232</v>
      </c>
      <c r="Q409">
        <v>60</v>
      </c>
      <c r="R409" s="4">
        <v>526</v>
      </c>
      <c r="S409" s="4">
        <v>80</v>
      </c>
      <c r="T409" s="4">
        <v>553</v>
      </c>
      <c r="U409" s="4">
        <v>123</v>
      </c>
      <c r="V409" s="4">
        <v>94</v>
      </c>
      <c r="W409" s="4">
        <v>53</v>
      </c>
      <c r="X409">
        <v>1</v>
      </c>
      <c r="Y409">
        <v>3</v>
      </c>
      <c r="Z409" t="str">
        <f t="shared" si="27"/>
        <v>Medium</v>
      </c>
      <c r="AA409" s="14">
        <f t="shared" ca="1" si="28"/>
        <v>3.0286787994845787</v>
      </c>
      <c r="AB409">
        <v>10</v>
      </c>
      <c r="AC409">
        <v>7</v>
      </c>
      <c r="AD409" s="14">
        <f t="shared" ca="1" si="29"/>
        <v>7.1129184222753334</v>
      </c>
      <c r="AE409">
        <v>2</v>
      </c>
      <c r="AF409">
        <v>1</v>
      </c>
      <c r="AG409">
        <v>0</v>
      </c>
      <c r="AH409">
        <v>0</v>
      </c>
      <c r="AI409">
        <v>0</v>
      </c>
      <c r="AJ409">
        <v>0</v>
      </c>
      <c r="AK409">
        <v>1</v>
      </c>
      <c r="AL409">
        <v>0</v>
      </c>
      <c r="AM409" t="s">
        <v>41</v>
      </c>
    </row>
    <row r="410" spans="1:39" hidden="1" x14ac:dyDescent="0.3">
      <c r="A410">
        <v>6583</v>
      </c>
      <c r="B410">
        <v>1955</v>
      </c>
      <c r="C410" s="14">
        <f>2021-Table1[[#This Row],[Year_Birth]]</f>
        <v>66</v>
      </c>
      <c r="D410" t="s">
        <v>51</v>
      </c>
      <c r="E410" s="14" t="str" cm="1">
        <f t="array" ref="E410">_xlfn.SWITCH(Table1[[#This Row],[Education]],"Graduation","Bachelor’s","Basic","High School","2n Cycle","Master’s","Master","Master’s","PhD","PhD","Other")</f>
        <v>Master’s</v>
      </c>
      <c r="F410" t="s">
        <v>42</v>
      </c>
      <c r="G410" s="14" t="s">
        <v>42</v>
      </c>
      <c r="H410" s="14" t="str" cm="1">
        <f t="array" ref="H410">_xlfn.SWITCH(Table1[[#This Row],[Marital_Status_mod]],"Together","Couple","Married","Couple","Divorced","Single","Single","Single","Widow","Single","Other")</f>
        <v>Couple</v>
      </c>
      <c r="I410" s="4">
        <v>72635</v>
      </c>
      <c r="J410" s="41" t="str">
        <f t="shared" si="26"/>
        <v>$70 - $80K</v>
      </c>
      <c r="K410">
        <v>0</v>
      </c>
      <c r="L410">
        <v>0</v>
      </c>
      <c r="M410">
        <f>Table1[[#This Row],[Teenhome]]+Table1[[#This Row],[Kidhome]]</f>
        <v>0</v>
      </c>
      <c r="N410" s="1">
        <v>41428</v>
      </c>
      <c r="O410" s="16">
        <f>(Table1[[#This Row],[DataSetDate]]-Table1[[#This Row],[Dt_Customer]])/365</f>
        <v>7.6821917808219178</v>
      </c>
      <c r="P410" s="15">
        <v>44232</v>
      </c>
      <c r="Q410">
        <v>54</v>
      </c>
      <c r="R410" s="4">
        <v>390</v>
      </c>
      <c r="S410" s="4">
        <v>22</v>
      </c>
      <c r="T410" s="4">
        <v>323</v>
      </c>
      <c r="U410" s="4">
        <v>104</v>
      </c>
      <c r="V410" s="4">
        <v>35</v>
      </c>
      <c r="W410" s="4">
        <v>107</v>
      </c>
      <c r="X410">
        <v>1</v>
      </c>
      <c r="Y410">
        <v>6</v>
      </c>
      <c r="Z410" t="str">
        <f t="shared" si="27"/>
        <v>Medium</v>
      </c>
      <c r="AA410" s="14">
        <f t="shared" ca="1" si="28"/>
        <v>6.1515429903639296</v>
      </c>
      <c r="AB410">
        <v>8</v>
      </c>
      <c r="AC410">
        <v>6</v>
      </c>
      <c r="AD410" s="14">
        <f t="shared" ca="1" si="29"/>
        <v>5.8502504930985042</v>
      </c>
      <c r="AE410">
        <v>3</v>
      </c>
      <c r="AF410">
        <v>1</v>
      </c>
      <c r="AG410">
        <v>0</v>
      </c>
      <c r="AH410">
        <v>0</v>
      </c>
      <c r="AI410">
        <v>0</v>
      </c>
      <c r="AJ410">
        <v>0</v>
      </c>
      <c r="AK410">
        <v>0</v>
      </c>
      <c r="AL410">
        <v>0</v>
      </c>
      <c r="AM410" t="s">
        <v>41</v>
      </c>
    </row>
    <row r="411" spans="1:39" hidden="1" x14ac:dyDescent="0.3">
      <c r="A411">
        <v>3433</v>
      </c>
      <c r="B411">
        <v>1955</v>
      </c>
      <c r="C411" s="14">
        <f>2021-Table1[[#This Row],[Year_Birth]]</f>
        <v>66</v>
      </c>
      <c r="D411" t="s">
        <v>51</v>
      </c>
      <c r="E411" s="14" t="str" cm="1">
        <f t="array" ref="E411">_xlfn.SWITCH(Table1[[#This Row],[Education]],"Graduation","Bachelor’s","Basic","High School","2n Cycle","Master’s","Master","Master’s","PhD","PhD","Other")</f>
        <v>Master’s</v>
      </c>
      <c r="F411" t="s">
        <v>42</v>
      </c>
      <c r="G411" s="14" t="s">
        <v>42</v>
      </c>
      <c r="H411" s="14" t="str" cm="1">
        <f t="array" ref="H411">_xlfn.SWITCH(Table1[[#This Row],[Marital_Status_mod]],"Together","Couple","Married","Couple","Divorced","Single","Single","Single","Widow","Single","Other")</f>
        <v>Couple</v>
      </c>
      <c r="I411" s="4">
        <v>72635</v>
      </c>
      <c r="J411" s="41" t="str">
        <f t="shared" si="26"/>
        <v>$70 - $80K</v>
      </c>
      <c r="K411">
        <v>0</v>
      </c>
      <c r="L411">
        <v>0</v>
      </c>
      <c r="M411">
        <f>Table1[[#This Row],[Teenhome]]+Table1[[#This Row],[Kidhome]]</f>
        <v>0</v>
      </c>
      <c r="N411" s="1">
        <v>41428</v>
      </c>
      <c r="O411" s="16">
        <f>(Table1[[#This Row],[DataSetDate]]-Table1[[#This Row],[Dt_Customer]])/365</f>
        <v>7.6821917808219178</v>
      </c>
      <c r="P411" s="15">
        <v>44232</v>
      </c>
      <c r="Q411">
        <v>54</v>
      </c>
      <c r="R411" s="4">
        <v>390</v>
      </c>
      <c r="S411" s="4">
        <v>22</v>
      </c>
      <c r="T411" s="4">
        <v>323</v>
      </c>
      <c r="U411" s="4">
        <v>104</v>
      </c>
      <c r="V411" s="4">
        <v>35</v>
      </c>
      <c r="W411" s="4">
        <v>107</v>
      </c>
      <c r="X411">
        <v>1</v>
      </c>
      <c r="Y411">
        <v>6</v>
      </c>
      <c r="Z411" t="str">
        <f t="shared" si="27"/>
        <v>Medium</v>
      </c>
      <c r="AA411" s="14">
        <f t="shared" ca="1" si="28"/>
        <v>6.0542987480891339</v>
      </c>
      <c r="AB411">
        <v>8</v>
      </c>
      <c r="AC411">
        <v>6</v>
      </c>
      <c r="AD411" s="14">
        <f t="shared" ca="1" si="29"/>
        <v>6.3387045917264278</v>
      </c>
      <c r="AE411">
        <v>3</v>
      </c>
      <c r="AF411">
        <v>1</v>
      </c>
      <c r="AG411">
        <v>0</v>
      </c>
      <c r="AH411">
        <v>0</v>
      </c>
      <c r="AI411">
        <v>0</v>
      </c>
      <c r="AJ411">
        <v>0</v>
      </c>
      <c r="AK411">
        <v>0</v>
      </c>
      <c r="AL411">
        <v>0</v>
      </c>
      <c r="AM411" t="s">
        <v>41</v>
      </c>
    </row>
    <row r="412" spans="1:39" hidden="1" x14ac:dyDescent="0.3">
      <c r="A412">
        <v>10413</v>
      </c>
      <c r="B412">
        <v>1984</v>
      </c>
      <c r="C412" s="14">
        <f>2021-Table1[[#This Row],[Year_Birth]]</f>
        <v>37</v>
      </c>
      <c r="D412" t="s">
        <v>46</v>
      </c>
      <c r="E412" s="14" t="str" cm="1">
        <f t="array" ref="E412">_xlfn.SWITCH(Table1[[#This Row],[Education]],"Graduation","Bachelor’s","Basic","High School","2n Cycle","Master’s","Master","Master’s","PhD","PhD","Other")</f>
        <v>Bachelor’s</v>
      </c>
      <c r="F412" t="s">
        <v>42</v>
      </c>
      <c r="G412" s="14" t="s">
        <v>42</v>
      </c>
      <c r="H412" s="14" t="str" cm="1">
        <f t="array" ref="H412">_xlfn.SWITCH(Table1[[#This Row],[Marital_Status_mod]],"Together","Couple","Married","Couple","Divorced","Single","Single","Single","Widow","Single","Other")</f>
        <v>Couple</v>
      </c>
      <c r="I412" s="4">
        <v>72570</v>
      </c>
      <c r="J412" s="41" t="str">
        <f t="shared" si="26"/>
        <v>$70 - $80K</v>
      </c>
      <c r="K412">
        <v>0</v>
      </c>
      <c r="L412">
        <v>0</v>
      </c>
      <c r="M412">
        <f>Table1[[#This Row],[Teenhome]]+Table1[[#This Row],[Kidhome]]</f>
        <v>0</v>
      </c>
      <c r="N412" s="1">
        <v>41754</v>
      </c>
      <c r="O412" s="16">
        <f>(Table1[[#This Row],[DataSetDate]]-Table1[[#This Row],[Dt_Customer]])/365</f>
        <v>6.7890410958904113</v>
      </c>
      <c r="P412" s="15">
        <v>44232</v>
      </c>
      <c r="Q412">
        <v>67</v>
      </c>
      <c r="R412" s="4">
        <v>274</v>
      </c>
      <c r="S412" s="4">
        <v>83</v>
      </c>
      <c r="T412" s="4">
        <v>216</v>
      </c>
      <c r="U412" s="4">
        <v>151</v>
      </c>
      <c r="V412" s="4">
        <v>141</v>
      </c>
      <c r="W412" s="4">
        <v>224</v>
      </c>
      <c r="X412">
        <v>1</v>
      </c>
      <c r="Y412">
        <v>4</v>
      </c>
      <c r="Z412" t="str">
        <f t="shared" si="27"/>
        <v>Medium</v>
      </c>
      <c r="AA412" s="14">
        <f t="shared" ca="1" si="28"/>
        <v>4.3440116045106647</v>
      </c>
      <c r="AB412">
        <v>6</v>
      </c>
      <c r="AC412">
        <v>12</v>
      </c>
      <c r="AD412" s="14">
        <f t="shared" ca="1" si="29"/>
        <v>12.177054815959757</v>
      </c>
      <c r="AE412">
        <v>1</v>
      </c>
      <c r="AF412">
        <v>0</v>
      </c>
      <c r="AG412">
        <v>0</v>
      </c>
      <c r="AH412">
        <v>0</v>
      </c>
      <c r="AI412">
        <v>0</v>
      </c>
      <c r="AJ412">
        <v>0</v>
      </c>
      <c r="AK412">
        <v>0</v>
      </c>
      <c r="AL412">
        <v>0</v>
      </c>
      <c r="AM412" t="s">
        <v>41</v>
      </c>
    </row>
    <row r="413" spans="1:39" hidden="1" x14ac:dyDescent="0.3">
      <c r="A413">
        <v>6566</v>
      </c>
      <c r="B413">
        <v>1954</v>
      </c>
      <c r="C413" s="14">
        <f>2021-Table1[[#This Row],[Year_Birth]]</f>
        <v>67</v>
      </c>
      <c r="D413" t="s">
        <v>39</v>
      </c>
      <c r="E413" s="14" t="str" cm="1">
        <f t="array" ref="E413">_xlfn.SWITCH(Table1[[#This Row],[Education]],"Graduation","Bachelor’s","Basic","High School","2n Cycle","Master’s","Master","Master’s","PhD","PhD","Other")</f>
        <v>PhD</v>
      </c>
      <c r="F413" t="s">
        <v>42</v>
      </c>
      <c r="G413" s="14" t="s">
        <v>42</v>
      </c>
      <c r="H413" s="14" t="str" cm="1">
        <f t="array" ref="H413">_xlfn.SWITCH(Table1[[#This Row],[Marital_Status_mod]],"Together","Couple","Married","Couple","Divorced","Single","Single","Single","Widow","Single","Other")</f>
        <v>Couple</v>
      </c>
      <c r="I413" s="4">
        <v>72550</v>
      </c>
      <c r="J413" s="41" t="str">
        <f t="shared" si="26"/>
        <v>$70 - $80K</v>
      </c>
      <c r="K413">
        <v>1</v>
      </c>
      <c r="L413">
        <v>1</v>
      </c>
      <c r="M413">
        <f>Table1[[#This Row],[Teenhome]]+Table1[[#This Row],[Kidhome]]</f>
        <v>2</v>
      </c>
      <c r="N413" s="1">
        <v>41221</v>
      </c>
      <c r="O413" s="16">
        <f>(Table1[[#This Row],[DataSetDate]]-Table1[[#This Row],[Dt_Customer]])/365</f>
        <v>8.24931506849315</v>
      </c>
      <c r="P413" s="15">
        <v>44232</v>
      </c>
      <c r="Q413">
        <v>39</v>
      </c>
      <c r="R413" s="4">
        <v>826</v>
      </c>
      <c r="S413" s="4">
        <v>50</v>
      </c>
      <c r="T413" s="4">
        <v>317</v>
      </c>
      <c r="U413" s="4">
        <v>50</v>
      </c>
      <c r="V413" s="4">
        <v>38</v>
      </c>
      <c r="W413" s="4">
        <v>38</v>
      </c>
      <c r="X413">
        <v>9</v>
      </c>
      <c r="Y413">
        <v>5</v>
      </c>
      <c r="Z413" t="str">
        <f t="shared" si="27"/>
        <v>Medium</v>
      </c>
      <c r="AA413" s="14">
        <f t="shared" ca="1" si="28"/>
        <v>4.774049594034989</v>
      </c>
      <c r="AB413">
        <v>2</v>
      </c>
      <c r="AC413">
        <v>12</v>
      </c>
      <c r="AD413" s="14">
        <f t="shared" ca="1" si="29"/>
        <v>11.843101731973599</v>
      </c>
      <c r="AE413">
        <v>8</v>
      </c>
      <c r="AF413">
        <v>0</v>
      </c>
      <c r="AG413">
        <v>0</v>
      </c>
      <c r="AH413">
        <v>0</v>
      </c>
      <c r="AI413">
        <v>0</v>
      </c>
      <c r="AJ413">
        <v>0</v>
      </c>
      <c r="AK413">
        <v>0</v>
      </c>
      <c r="AL413">
        <v>0</v>
      </c>
      <c r="AM413" t="s">
        <v>53</v>
      </c>
    </row>
    <row r="414" spans="1:39" hidden="1" x14ac:dyDescent="0.3">
      <c r="A414">
        <v>9145</v>
      </c>
      <c r="B414">
        <v>1972</v>
      </c>
      <c r="C414" s="14">
        <f>2021-Table1[[#This Row],[Year_Birth]]</f>
        <v>49</v>
      </c>
      <c r="D414" t="s">
        <v>46</v>
      </c>
      <c r="E414" s="14" t="str" cm="1">
        <f t="array" ref="E414">_xlfn.SWITCH(Table1[[#This Row],[Education]],"Graduation","Bachelor’s","Basic","High School","2n Cycle","Master’s","Master","Master’s","PhD","PhD","Other")</f>
        <v>Bachelor’s</v>
      </c>
      <c r="F414" t="s">
        <v>50</v>
      </c>
      <c r="G414" s="14" t="s">
        <v>50</v>
      </c>
      <c r="H414" s="14" t="str" cm="1">
        <f t="array" ref="H414">_xlfn.SWITCH(Table1[[#This Row],[Marital_Status_mod]],"Together","Couple","Married","Couple","Divorced","Single","Single","Single","Widow","Single","Other")</f>
        <v>Single</v>
      </c>
      <c r="I414" s="4">
        <v>72504</v>
      </c>
      <c r="J414" s="41" t="str">
        <f t="shared" si="26"/>
        <v>$70 - $80K</v>
      </c>
      <c r="K414">
        <v>0</v>
      </c>
      <c r="L414">
        <v>1</v>
      </c>
      <c r="M414">
        <f>Table1[[#This Row],[Teenhome]]+Table1[[#This Row],[Kidhome]]</f>
        <v>1</v>
      </c>
      <c r="N414" s="1">
        <v>41370</v>
      </c>
      <c r="O414" s="16">
        <f>(Table1[[#This Row],[DataSetDate]]-Table1[[#This Row],[Dt_Customer]])/365</f>
        <v>7.8410958904109593</v>
      </c>
      <c r="P414" s="15">
        <v>44232</v>
      </c>
      <c r="Q414">
        <v>43</v>
      </c>
      <c r="R414" s="4">
        <v>604</v>
      </c>
      <c r="S414" s="4">
        <v>26</v>
      </c>
      <c r="T414" s="4">
        <v>470</v>
      </c>
      <c r="U414" s="4">
        <v>123</v>
      </c>
      <c r="V414" s="4">
        <v>161</v>
      </c>
      <c r="W414" s="4">
        <v>94</v>
      </c>
      <c r="X414">
        <v>2</v>
      </c>
      <c r="Y414">
        <v>5</v>
      </c>
      <c r="Z414" t="str">
        <f t="shared" si="27"/>
        <v>Medium</v>
      </c>
      <c r="AA414" s="14">
        <f t="shared" ca="1" si="28"/>
        <v>5.3673740143312232</v>
      </c>
      <c r="AB414">
        <v>9</v>
      </c>
      <c r="AC414">
        <v>6</v>
      </c>
      <c r="AD414" s="14">
        <f t="shared" ca="1" si="29"/>
        <v>6.0391970806207622</v>
      </c>
      <c r="AE414">
        <v>2</v>
      </c>
      <c r="AF414">
        <v>0</v>
      </c>
      <c r="AG414">
        <v>0</v>
      </c>
      <c r="AH414">
        <v>0</v>
      </c>
      <c r="AI414">
        <v>0</v>
      </c>
      <c r="AJ414">
        <v>0</v>
      </c>
      <c r="AK414">
        <v>0</v>
      </c>
      <c r="AL414">
        <v>0</v>
      </c>
      <c r="AM414" t="s">
        <v>48</v>
      </c>
    </row>
    <row r="415" spans="1:39" hidden="1" x14ac:dyDescent="0.3">
      <c r="A415">
        <v>2075</v>
      </c>
      <c r="B415">
        <v>1969</v>
      </c>
      <c r="C415" s="14">
        <f>2021-Table1[[#This Row],[Year_Birth]]</f>
        <v>52</v>
      </c>
      <c r="D415" t="s">
        <v>46</v>
      </c>
      <c r="E415" s="14" t="str" cm="1">
        <f t="array" ref="E415">_xlfn.SWITCH(Table1[[#This Row],[Education]],"Graduation","Bachelor’s","Basic","High School","2n Cycle","Master’s","Master","Master’s","PhD","PhD","Other")</f>
        <v>Bachelor’s</v>
      </c>
      <c r="F415" t="s">
        <v>42</v>
      </c>
      <c r="G415" s="14" t="s">
        <v>42</v>
      </c>
      <c r="H415" s="14" t="str" cm="1">
        <f t="array" ref="H415">_xlfn.SWITCH(Table1[[#This Row],[Marital_Status_mod]],"Together","Couple","Married","Couple","Divorced","Single","Single","Single","Widow","Single","Other")</f>
        <v>Couple</v>
      </c>
      <c r="I415" s="4">
        <v>72460</v>
      </c>
      <c r="J415" s="41" t="str">
        <f t="shared" si="26"/>
        <v>$70 - $80K</v>
      </c>
      <c r="K415">
        <v>0</v>
      </c>
      <c r="L415">
        <v>0</v>
      </c>
      <c r="M415">
        <f>Table1[[#This Row],[Teenhome]]+Table1[[#This Row],[Kidhome]]</f>
        <v>0</v>
      </c>
      <c r="N415" s="1">
        <v>41592</v>
      </c>
      <c r="O415" s="16">
        <f>(Table1[[#This Row],[DataSetDate]]-Table1[[#This Row],[Dt_Customer]])/365</f>
        <v>7.2328767123287667</v>
      </c>
      <c r="P415" s="15">
        <v>44232</v>
      </c>
      <c r="Q415">
        <v>56</v>
      </c>
      <c r="R415" s="4">
        <v>377</v>
      </c>
      <c r="S415" s="4">
        <v>10</v>
      </c>
      <c r="T415" s="4">
        <v>540</v>
      </c>
      <c r="U415" s="4">
        <v>80</v>
      </c>
      <c r="V415" s="4">
        <v>30</v>
      </c>
      <c r="W415" s="4">
        <v>10</v>
      </c>
      <c r="X415">
        <v>1</v>
      </c>
      <c r="Y415">
        <v>3</v>
      </c>
      <c r="Z415" t="str">
        <f t="shared" si="27"/>
        <v>Medium</v>
      </c>
      <c r="AA415" s="14">
        <f t="shared" ca="1" si="28"/>
        <v>3.2874121037049879</v>
      </c>
      <c r="AB415">
        <v>5</v>
      </c>
      <c r="AC415">
        <v>7</v>
      </c>
      <c r="AD415" s="14">
        <f t="shared" ca="1" si="29"/>
        <v>7.2112403295353369</v>
      </c>
      <c r="AE415">
        <v>1</v>
      </c>
      <c r="AF415">
        <v>0</v>
      </c>
      <c r="AG415">
        <v>0</v>
      </c>
      <c r="AH415">
        <v>0</v>
      </c>
      <c r="AI415">
        <v>0</v>
      </c>
      <c r="AJ415">
        <v>0</v>
      </c>
      <c r="AK415">
        <v>0</v>
      </c>
      <c r="AL415">
        <v>0</v>
      </c>
      <c r="AM415" t="s">
        <v>47</v>
      </c>
    </row>
    <row r="416" spans="1:39" hidden="1" x14ac:dyDescent="0.3">
      <c r="A416">
        <v>4483</v>
      </c>
      <c r="B416">
        <v>1993</v>
      </c>
      <c r="C416" s="14">
        <f>2021-Table1[[#This Row],[Year_Birth]]</f>
        <v>28</v>
      </c>
      <c r="D416" t="s">
        <v>46</v>
      </c>
      <c r="E416" s="14" t="str" cm="1">
        <f t="array" ref="E416">_xlfn.SWITCH(Table1[[#This Row],[Education]],"Graduation","Bachelor’s","Basic","High School","2n Cycle","Master’s","Master","Master’s","PhD","PhD","Other")</f>
        <v>Bachelor’s</v>
      </c>
      <c r="F416" t="s">
        <v>50</v>
      </c>
      <c r="G416" s="14" t="s">
        <v>50</v>
      </c>
      <c r="H416" s="14" t="str" cm="1">
        <f t="array" ref="H416">_xlfn.SWITCH(Table1[[#This Row],[Marital_Status_mod]],"Together","Couple","Married","Couple","Divorced","Single","Single","Single","Widow","Single","Other")</f>
        <v>Single</v>
      </c>
      <c r="I416" s="4">
        <v>72354</v>
      </c>
      <c r="J416" s="41" t="str">
        <f t="shared" si="26"/>
        <v>$70 - $80K</v>
      </c>
      <c r="K416">
        <v>0</v>
      </c>
      <c r="L416">
        <v>0</v>
      </c>
      <c r="M416">
        <f>Table1[[#This Row],[Teenhome]]+Table1[[#This Row],[Kidhome]]</f>
        <v>0</v>
      </c>
      <c r="N416" s="1">
        <v>41381</v>
      </c>
      <c r="O416" s="16">
        <f>(Table1[[#This Row],[DataSetDate]]-Table1[[#This Row],[Dt_Customer]])/365</f>
        <v>7.8109589041095893</v>
      </c>
      <c r="P416" s="15">
        <v>44232</v>
      </c>
      <c r="Q416">
        <v>67</v>
      </c>
      <c r="R416" s="4">
        <v>315</v>
      </c>
      <c r="S416" s="4">
        <v>26</v>
      </c>
      <c r="T416" s="4">
        <v>473</v>
      </c>
      <c r="U416" s="4">
        <v>220</v>
      </c>
      <c r="V416" s="4">
        <v>12</v>
      </c>
      <c r="W416" s="4">
        <v>182</v>
      </c>
      <c r="X416">
        <v>1</v>
      </c>
      <c r="Y416">
        <v>2</v>
      </c>
      <c r="Z416" t="str">
        <f t="shared" si="27"/>
        <v>Low</v>
      </c>
      <c r="AA416" s="14">
        <f t="shared" ca="1" si="28"/>
        <v>2.3713298164531267</v>
      </c>
      <c r="AB416">
        <v>10</v>
      </c>
      <c r="AC416">
        <v>6</v>
      </c>
      <c r="AD416" s="14">
        <f t="shared" ca="1" si="29"/>
        <v>6.0819253683268624</v>
      </c>
      <c r="AE416">
        <v>1</v>
      </c>
      <c r="AF416">
        <v>0</v>
      </c>
      <c r="AG416">
        <v>0</v>
      </c>
      <c r="AH416">
        <v>0</v>
      </c>
      <c r="AI416">
        <v>0</v>
      </c>
      <c r="AJ416">
        <v>0</v>
      </c>
      <c r="AK416">
        <v>0</v>
      </c>
      <c r="AL416">
        <v>0</v>
      </c>
      <c r="AM416" t="s">
        <v>47</v>
      </c>
    </row>
    <row r="417" spans="1:39" hidden="1" x14ac:dyDescent="0.3">
      <c r="A417">
        <v>7919</v>
      </c>
      <c r="B417">
        <v>1976</v>
      </c>
      <c r="C417" s="14">
        <f>2021-Table1[[#This Row],[Year_Birth]]</f>
        <v>45</v>
      </c>
      <c r="D417" t="s">
        <v>39</v>
      </c>
      <c r="E417" s="14" t="str" cm="1">
        <f t="array" ref="E417">_xlfn.SWITCH(Table1[[#This Row],[Education]],"Graduation","Bachelor’s","Basic","High School","2n Cycle","Master’s","Master","Master’s","PhD","PhD","Other")</f>
        <v>PhD</v>
      </c>
      <c r="F417" t="s">
        <v>40</v>
      </c>
      <c r="G417" s="14" t="s">
        <v>40</v>
      </c>
      <c r="H417" s="14" t="str" cm="1">
        <f t="array" ref="H417">_xlfn.SWITCH(Table1[[#This Row],[Marital_Status_mod]],"Together","Couple","Married","Couple","Divorced","Single","Single","Single","Widow","Single","Other")</f>
        <v>Couple</v>
      </c>
      <c r="I417" s="4">
        <v>72335</v>
      </c>
      <c r="J417" s="41" t="str">
        <f t="shared" si="26"/>
        <v>$70 - $80K</v>
      </c>
      <c r="K417">
        <v>0</v>
      </c>
      <c r="L417">
        <v>0</v>
      </c>
      <c r="M417">
        <f>Table1[[#This Row],[Teenhome]]+Table1[[#This Row],[Kidhome]]</f>
        <v>0</v>
      </c>
      <c r="N417" s="1">
        <v>41134</v>
      </c>
      <c r="O417" s="16">
        <f>(Table1[[#This Row],[DataSetDate]]-Table1[[#This Row],[Dt_Customer]])/365</f>
        <v>8.4876712328767123</v>
      </c>
      <c r="P417" s="15">
        <v>44232</v>
      </c>
      <c r="Q417">
        <v>2</v>
      </c>
      <c r="R417" s="4">
        <v>1285</v>
      </c>
      <c r="S417" s="4">
        <v>105</v>
      </c>
      <c r="T417" s="4">
        <v>653</v>
      </c>
      <c r="U417" s="4">
        <v>28</v>
      </c>
      <c r="V417" s="4">
        <v>21</v>
      </c>
      <c r="W417" s="4">
        <v>0</v>
      </c>
      <c r="X417">
        <v>1</v>
      </c>
      <c r="Y417">
        <v>10</v>
      </c>
      <c r="Z417" t="str">
        <f t="shared" si="27"/>
        <v>High</v>
      </c>
      <c r="AA417" s="14">
        <f t="shared" ca="1" si="28"/>
        <v>9.6293575475448705</v>
      </c>
      <c r="AB417">
        <v>4</v>
      </c>
      <c r="AC417">
        <v>8</v>
      </c>
      <c r="AD417" s="14">
        <f t="shared" ca="1" si="29"/>
        <v>8.0600035401182186</v>
      </c>
      <c r="AE417">
        <v>8</v>
      </c>
      <c r="AF417">
        <v>0</v>
      </c>
      <c r="AG417">
        <v>0</v>
      </c>
      <c r="AH417">
        <v>0</v>
      </c>
      <c r="AI417">
        <v>0</v>
      </c>
      <c r="AJ417">
        <v>0</v>
      </c>
      <c r="AK417">
        <v>1</v>
      </c>
      <c r="AL417">
        <v>0</v>
      </c>
      <c r="AM417" t="s">
        <v>41</v>
      </c>
    </row>
    <row r="418" spans="1:39" hidden="1" x14ac:dyDescent="0.3">
      <c r="A418">
        <v>3919</v>
      </c>
      <c r="B418">
        <v>1976</v>
      </c>
      <c r="C418" s="14">
        <f>2021-Table1[[#This Row],[Year_Birth]]</f>
        <v>45</v>
      </c>
      <c r="D418" t="s">
        <v>44</v>
      </c>
      <c r="E418" s="14" t="str" cm="1">
        <f t="array" ref="E418">_xlfn.SWITCH(Table1[[#This Row],[Education]],"Graduation","Bachelor’s","Basic","High School","2n Cycle","Master’s","Master","Master’s","PhD","PhD","Other")</f>
        <v>Master’s</v>
      </c>
      <c r="F418" t="s">
        <v>50</v>
      </c>
      <c r="G418" s="14" t="s">
        <v>50</v>
      </c>
      <c r="H418" s="14" t="str" cm="1">
        <f t="array" ref="H418">_xlfn.SWITCH(Table1[[#This Row],[Marital_Status_mod]],"Together","Couple","Married","Couple","Divorced","Single","Single","Single","Widow","Single","Other")</f>
        <v>Single</v>
      </c>
      <c r="I418" s="4">
        <v>72309</v>
      </c>
      <c r="J418" s="41" t="str">
        <f t="shared" si="26"/>
        <v>$70 - $80K</v>
      </c>
      <c r="K418">
        <v>0</v>
      </c>
      <c r="L418">
        <v>0</v>
      </c>
      <c r="M418">
        <f>Table1[[#This Row],[Teenhome]]+Table1[[#This Row],[Kidhome]]</f>
        <v>0</v>
      </c>
      <c r="N418" s="1">
        <v>41344</v>
      </c>
      <c r="O418" s="16">
        <f>(Table1[[#This Row],[DataSetDate]]-Table1[[#This Row],[Dt_Customer]])/365</f>
        <v>7.912328767123288</v>
      </c>
      <c r="P418" s="15">
        <v>44232</v>
      </c>
      <c r="Q418">
        <v>64</v>
      </c>
      <c r="R418" s="4">
        <v>960</v>
      </c>
      <c r="S418" s="4">
        <v>0</v>
      </c>
      <c r="T418" s="4">
        <v>883</v>
      </c>
      <c r="U418" s="4">
        <v>50</v>
      </c>
      <c r="V418" s="4">
        <v>38</v>
      </c>
      <c r="W418" s="4">
        <v>0</v>
      </c>
      <c r="X418">
        <v>1</v>
      </c>
      <c r="Y418">
        <v>5</v>
      </c>
      <c r="Z418" t="str">
        <f t="shared" si="27"/>
        <v>Medium</v>
      </c>
      <c r="AA418" s="14">
        <f t="shared" ca="1" si="28"/>
        <v>5.1720070639834175</v>
      </c>
      <c r="AB418">
        <v>6</v>
      </c>
      <c r="AC418">
        <v>8</v>
      </c>
      <c r="AD418" s="14">
        <f t="shared" ca="1" si="29"/>
        <v>8.3211892486709544</v>
      </c>
      <c r="AE418">
        <v>3</v>
      </c>
      <c r="AF418">
        <v>1</v>
      </c>
      <c r="AG418">
        <v>0</v>
      </c>
      <c r="AH418">
        <v>0</v>
      </c>
      <c r="AI418">
        <v>0</v>
      </c>
      <c r="AJ418">
        <v>0</v>
      </c>
      <c r="AK418">
        <v>1</v>
      </c>
      <c r="AL418">
        <v>0</v>
      </c>
      <c r="AM418" t="s">
        <v>48</v>
      </c>
    </row>
    <row r="419" spans="1:39" hidden="1" x14ac:dyDescent="0.3">
      <c r="A419">
        <v>10972</v>
      </c>
      <c r="B419">
        <v>1949</v>
      </c>
      <c r="C419" s="14">
        <f>2021-Table1[[#This Row],[Year_Birth]]</f>
        <v>72</v>
      </c>
      <c r="D419" t="s">
        <v>46</v>
      </c>
      <c r="E419" s="14" t="str" cm="1">
        <f t="array" ref="E419">_xlfn.SWITCH(Table1[[#This Row],[Education]],"Graduation","Bachelor’s","Basic","High School","2n Cycle","Master’s","Master","Master’s","PhD","PhD","Other")</f>
        <v>Bachelor’s</v>
      </c>
      <c r="F419" t="s">
        <v>54</v>
      </c>
      <c r="G419" s="14" t="s">
        <v>54</v>
      </c>
      <c r="H419" s="14" t="str" cm="1">
        <f t="array" ref="H419">_xlfn.SWITCH(Table1[[#This Row],[Marital_Status_mod]],"Together","Couple","Married","Couple","Divorced","Single","Single","Single","Widow","Single","Other")</f>
        <v>Single</v>
      </c>
      <c r="I419" s="4">
        <v>72298</v>
      </c>
      <c r="J419" s="41" t="str">
        <f t="shared" si="26"/>
        <v>$70 - $80K</v>
      </c>
      <c r="K419">
        <v>0</v>
      </c>
      <c r="L419">
        <v>0</v>
      </c>
      <c r="M419">
        <f>Table1[[#This Row],[Teenhome]]+Table1[[#This Row],[Kidhome]]</f>
        <v>0</v>
      </c>
      <c r="N419" s="1">
        <v>41708</v>
      </c>
      <c r="O419" s="16">
        <f>(Table1[[#This Row],[DataSetDate]]-Table1[[#This Row],[Dt_Customer]])/365</f>
        <v>6.9150684931506845</v>
      </c>
      <c r="P419" s="15">
        <v>44232</v>
      </c>
      <c r="Q419">
        <v>52</v>
      </c>
      <c r="R419" s="4">
        <v>625</v>
      </c>
      <c r="S419" s="4">
        <v>35</v>
      </c>
      <c r="T419" s="4">
        <v>169</v>
      </c>
      <c r="U419" s="4">
        <v>58</v>
      </c>
      <c r="V419" s="4">
        <v>17</v>
      </c>
      <c r="W419" s="4">
        <v>35</v>
      </c>
      <c r="X419">
        <v>1</v>
      </c>
      <c r="Y419">
        <v>4</v>
      </c>
      <c r="Z419" t="str">
        <f t="shared" si="27"/>
        <v>Medium</v>
      </c>
      <c r="AA419" s="14">
        <f t="shared" ca="1" si="28"/>
        <v>3.938010598362649</v>
      </c>
      <c r="AB419">
        <v>3</v>
      </c>
      <c r="AC419">
        <v>6</v>
      </c>
      <c r="AD419" s="14">
        <f t="shared" ca="1" si="29"/>
        <v>6.0726189446186511</v>
      </c>
      <c r="AE419">
        <v>1</v>
      </c>
      <c r="AF419">
        <v>0</v>
      </c>
      <c r="AG419">
        <v>0</v>
      </c>
      <c r="AH419">
        <v>0</v>
      </c>
      <c r="AI419">
        <v>1</v>
      </c>
      <c r="AJ419">
        <v>1</v>
      </c>
      <c r="AK419">
        <v>0</v>
      </c>
      <c r="AL419">
        <v>0</v>
      </c>
      <c r="AM419" t="s">
        <v>41</v>
      </c>
    </row>
    <row r="420" spans="1:39" hidden="1" x14ac:dyDescent="0.3">
      <c r="A420">
        <v>10057</v>
      </c>
      <c r="B420">
        <v>1951</v>
      </c>
      <c r="C420" s="14">
        <f>2021-Table1[[#This Row],[Year_Birth]]</f>
        <v>70</v>
      </c>
      <c r="D420" t="s">
        <v>46</v>
      </c>
      <c r="E420" s="14" t="str" cm="1">
        <f t="array" ref="E420">_xlfn.SWITCH(Table1[[#This Row],[Education]],"Graduation","Bachelor’s","Basic","High School","2n Cycle","Master’s","Master","Master’s","PhD","PhD","Other")</f>
        <v>Bachelor’s</v>
      </c>
      <c r="F420" t="s">
        <v>50</v>
      </c>
      <c r="G420" s="14" t="s">
        <v>50</v>
      </c>
      <c r="H420" s="14" t="str" cm="1">
        <f t="array" ref="H420">_xlfn.SWITCH(Table1[[#This Row],[Marital_Status_mod]],"Together","Couple","Married","Couple","Divorced","Single","Single","Single","Widow","Single","Other")</f>
        <v>Single</v>
      </c>
      <c r="I420" s="4">
        <v>72282</v>
      </c>
      <c r="J420" s="41" t="str">
        <f t="shared" si="26"/>
        <v>$70 - $80K</v>
      </c>
      <c r="K420">
        <v>0</v>
      </c>
      <c r="L420">
        <v>0</v>
      </c>
      <c r="M420">
        <f>Table1[[#This Row],[Teenhome]]+Table1[[#This Row],[Kidhome]]</f>
        <v>0</v>
      </c>
      <c r="N420" s="1">
        <v>41474</v>
      </c>
      <c r="O420" s="16">
        <f>(Table1[[#This Row],[DataSetDate]]-Table1[[#This Row],[Dt_Customer]])/365</f>
        <v>7.5561643835616437</v>
      </c>
      <c r="P420" s="15">
        <v>44232</v>
      </c>
      <c r="Q420">
        <v>70</v>
      </c>
      <c r="R420" s="4">
        <v>503</v>
      </c>
      <c r="S420" s="4">
        <v>27</v>
      </c>
      <c r="T420" s="4">
        <v>419</v>
      </c>
      <c r="U420" s="4">
        <v>90</v>
      </c>
      <c r="V420" s="4">
        <v>139</v>
      </c>
      <c r="W420" s="4">
        <v>153</v>
      </c>
      <c r="X420">
        <v>1</v>
      </c>
      <c r="Y420">
        <v>5</v>
      </c>
      <c r="Z420" t="str">
        <f t="shared" si="27"/>
        <v>Medium</v>
      </c>
      <c r="AA420" s="14">
        <f t="shared" ca="1" si="28"/>
        <v>4.8742681159953722</v>
      </c>
      <c r="AB420">
        <v>7</v>
      </c>
      <c r="AC420">
        <v>9</v>
      </c>
      <c r="AD420" s="14">
        <f t="shared" ca="1" si="29"/>
        <v>9.1412478019991781</v>
      </c>
      <c r="AE420">
        <v>7</v>
      </c>
      <c r="AF420">
        <v>0</v>
      </c>
      <c r="AG420">
        <v>0</v>
      </c>
      <c r="AH420">
        <v>0</v>
      </c>
      <c r="AI420">
        <v>0</v>
      </c>
      <c r="AJ420">
        <v>0</v>
      </c>
      <c r="AK420">
        <v>1</v>
      </c>
      <c r="AL420">
        <v>0</v>
      </c>
      <c r="AM420" t="s">
        <v>41</v>
      </c>
    </row>
    <row r="421" spans="1:39" hidden="1" x14ac:dyDescent="0.3">
      <c r="A421">
        <v>10736</v>
      </c>
      <c r="B421">
        <v>1971</v>
      </c>
      <c r="C421" s="14">
        <f>2021-Table1[[#This Row],[Year_Birth]]</f>
        <v>50</v>
      </c>
      <c r="D421" t="s">
        <v>46</v>
      </c>
      <c r="E421" s="14" t="str" cm="1">
        <f t="array" ref="E421">_xlfn.SWITCH(Table1[[#This Row],[Education]],"Graduation","Bachelor’s","Basic","High School","2n Cycle","Master’s","Master","Master’s","PhD","PhD","Other")</f>
        <v>Bachelor’s</v>
      </c>
      <c r="F421" t="s">
        <v>50</v>
      </c>
      <c r="G421" s="14" t="s">
        <v>50</v>
      </c>
      <c r="H421" s="14" t="str" cm="1">
        <f t="array" ref="H421">_xlfn.SWITCH(Table1[[#This Row],[Marital_Status_mod]],"Together","Couple","Married","Couple","Divorced","Single","Single","Single","Widow","Single","Other")</f>
        <v>Single</v>
      </c>
      <c r="I421" s="4">
        <v>72258</v>
      </c>
      <c r="J421" s="41" t="str">
        <f t="shared" si="26"/>
        <v>$70 - $80K</v>
      </c>
      <c r="K421">
        <v>0</v>
      </c>
      <c r="L421">
        <v>1</v>
      </c>
      <c r="M421">
        <f>Table1[[#This Row],[Teenhome]]+Table1[[#This Row],[Kidhome]]</f>
        <v>1</v>
      </c>
      <c r="N421" s="1">
        <v>41529</v>
      </c>
      <c r="O421" s="16">
        <f>(Table1[[#This Row],[DataSetDate]]-Table1[[#This Row],[Dt_Customer]])/365</f>
        <v>7.4054794520547942</v>
      </c>
      <c r="P421" s="15">
        <v>44232</v>
      </c>
      <c r="Q421">
        <v>28</v>
      </c>
      <c r="R421" s="4">
        <v>522</v>
      </c>
      <c r="S421" s="4">
        <v>0</v>
      </c>
      <c r="T421" s="4">
        <v>522</v>
      </c>
      <c r="U421" s="4">
        <v>227</v>
      </c>
      <c r="V421" s="4">
        <v>120</v>
      </c>
      <c r="W421" s="4">
        <v>134</v>
      </c>
      <c r="X421">
        <v>2</v>
      </c>
      <c r="Y421">
        <v>6</v>
      </c>
      <c r="Z421" t="str">
        <f t="shared" si="27"/>
        <v>Medium</v>
      </c>
      <c r="AA421" s="14">
        <f t="shared" ca="1" si="28"/>
        <v>6.2221456004335129</v>
      </c>
      <c r="AB421">
        <v>9</v>
      </c>
      <c r="AC421">
        <v>5</v>
      </c>
      <c r="AD421" s="14">
        <f t="shared" ca="1" si="29"/>
        <v>5.0687616000523086</v>
      </c>
      <c r="AE421">
        <v>2</v>
      </c>
      <c r="AF421">
        <v>0</v>
      </c>
      <c r="AG421">
        <v>0</v>
      </c>
      <c r="AH421">
        <v>0</v>
      </c>
      <c r="AI421">
        <v>0</v>
      </c>
      <c r="AJ421">
        <v>0</v>
      </c>
      <c r="AK421">
        <v>0</v>
      </c>
      <c r="AL421">
        <v>0</v>
      </c>
      <c r="AM421" t="s">
        <v>48</v>
      </c>
    </row>
    <row r="422" spans="1:39" hidden="1" x14ac:dyDescent="0.3">
      <c r="A422">
        <v>4507</v>
      </c>
      <c r="B422">
        <v>1952</v>
      </c>
      <c r="C422" s="14">
        <f>2021-Table1[[#This Row],[Year_Birth]]</f>
        <v>69</v>
      </c>
      <c r="D422" t="s">
        <v>46</v>
      </c>
      <c r="E422" s="14" t="str" cm="1">
        <f t="array" ref="E422">_xlfn.SWITCH(Table1[[#This Row],[Education]],"Graduation","Bachelor’s","Basic","High School","2n Cycle","Master’s","Master","Master’s","PhD","PhD","Other")</f>
        <v>Bachelor’s</v>
      </c>
      <c r="F422" t="s">
        <v>50</v>
      </c>
      <c r="G422" s="14" t="s">
        <v>50</v>
      </c>
      <c r="H422" s="14" t="str" cm="1">
        <f t="array" ref="H422">_xlfn.SWITCH(Table1[[#This Row],[Marital_Status_mod]],"Together","Couple","Married","Couple","Divorced","Single","Single","Single","Widow","Single","Other")</f>
        <v>Single</v>
      </c>
      <c r="I422" s="4">
        <v>72228</v>
      </c>
      <c r="J422" s="41" t="str">
        <f t="shared" si="26"/>
        <v>$70 - $80K</v>
      </c>
      <c r="K422">
        <v>0</v>
      </c>
      <c r="L422">
        <v>0</v>
      </c>
      <c r="M422">
        <f>Table1[[#This Row],[Teenhome]]+Table1[[#This Row],[Kidhome]]</f>
        <v>0</v>
      </c>
      <c r="N422" s="1">
        <v>41240</v>
      </c>
      <c r="O422" s="16">
        <f>(Table1[[#This Row],[DataSetDate]]-Table1[[#This Row],[Dt_Customer]])/365</f>
        <v>8.1972602739726028</v>
      </c>
      <c r="P422" s="15">
        <v>44232</v>
      </c>
      <c r="Q422">
        <v>87</v>
      </c>
      <c r="R422" s="4">
        <v>631</v>
      </c>
      <c r="S422" s="4">
        <v>28</v>
      </c>
      <c r="T422" s="4">
        <v>491</v>
      </c>
      <c r="U422" s="4">
        <v>30</v>
      </c>
      <c r="V422" s="4">
        <v>14</v>
      </c>
      <c r="W422" s="4">
        <v>56</v>
      </c>
      <c r="X422">
        <v>1</v>
      </c>
      <c r="Y422">
        <v>6</v>
      </c>
      <c r="Z422" t="str">
        <f t="shared" si="27"/>
        <v>Medium</v>
      </c>
      <c r="AA422" s="14">
        <f t="shared" ca="1" si="28"/>
        <v>5.6273733643567629</v>
      </c>
      <c r="AB422">
        <v>7</v>
      </c>
      <c r="AC422">
        <v>8</v>
      </c>
      <c r="AD422" s="14">
        <f t="shared" ca="1" si="29"/>
        <v>7.8005556598055614</v>
      </c>
      <c r="AE422">
        <v>3</v>
      </c>
      <c r="AF422">
        <v>0</v>
      </c>
      <c r="AG422">
        <v>0</v>
      </c>
      <c r="AH422">
        <v>0</v>
      </c>
      <c r="AI422">
        <v>0</v>
      </c>
      <c r="AJ422">
        <v>0</v>
      </c>
      <c r="AK422">
        <v>0</v>
      </c>
      <c r="AL422">
        <v>0</v>
      </c>
      <c r="AM422" t="s">
        <v>41</v>
      </c>
    </row>
    <row r="423" spans="1:39" hidden="1" x14ac:dyDescent="0.3">
      <c r="A423">
        <v>6262</v>
      </c>
      <c r="B423">
        <v>1962</v>
      </c>
      <c r="C423" s="14">
        <f>2021-Table1[[#This Row],[Year_Birth]]</f>
        <v>59</v>
      </c>
      <c r="D423" t="s">
        <v>44</v>
      </c>
      <c r="E423" s="14" t="str" cm="1">
        <f t="array" ref="E423">_xlfn.SWITCH(Table1[[#This Row],[Education]],"Graduation","Bachelor’s","Basic","High School","2n Cycle","Master’s","Master","Master’s","PhD","PhD","Other")</f>
        <v>Master’s</v>
      </c>
      <c r="F423" t="s">
        <v>50</v>
      </c>
      <c r="G423" s="14" t="s">
        <v>50</v>
      </c>
      <c r="H423" s="14" t="str" cm="1">
        <f t="array" ref="H423">_xlfn.SWITCH(Table1[[#This Row],[Marital_Status_mod]],"Together","Couple","Married","Couple","Divorced","Single","Single","Single","Widow","Single","Other")</f>
        <v>Single</v>
      </c>
      <c r="I423" s="4">
        <v>72217</v>
      </c>
      <c r="J423" s="41" t="str">
        <f t="shared" si="26"/>
        <v>$70 - $80K</v>
      </c>
      <c r="K423">
        <v>0</v>
      </c>
      <c r="L423">
        <v>0</v>
      </c>
      <c r="M423">
        <f>Table1[[#This Row],[Teenhome]]+Table1[[#This Row],[Kidhome]]</f>
        <v>0</v>
      </c>
      <c r="N423" s="1">
        <v>41374</v>
      </c>
      <c r="O423" s="16">
        <f>(Table1[[#This Row],[DataSetDate]]-Table1[[#This Row],[Dt_Customer]])/365</f>
        <v>7.8301369863013699</v>
      </c>
      <c r="P423" s="15">
        <v>44232</v>
      </c>
      <c r="Q423">
        <v>93</v>
      </c>
      <c r="R423" s="4">
        <v>816</v>
      </c>
      <c r="S423" s="4">
        <v>42</v>
      </c>
      <c r="T423" s="4">
        <v>450</v>
      </c>
      <c r="U423" s="4">
        <v>55</v>
      </c>
      <c r="V423" s="4">
        <v>56</v>
      </c>
      <c r="W423" s="4">
        <v>154</v>
      </c>
      <c r="X423">
        <v>1</v>
      </c>
      <c r="Y423">
        <v>3</v>
      </c>
      <c r="Z423" t="str">
        <f t="shared" si="27"/>
        <v>Medium</v>
      </c>
      <c r="AA423" s="14">
        <f t="shared" ca="1" si="28"/>
        <v>3.3091317168065255</v>
      </c>
      <c r="AB423">
        <v>10</v>
      </c>
      <c r="AC423">
        <v>8</v>
      </c>
      <c r="AD423" s="14">
        <f t="shared" ca="1" si="29"/>
        <v>7.7806012749767</v>
      </c>
      <c r="AE423">
        <v>2</v>
      </c>
      <c r="AF423">
        <v>0</v>
      </c>
      <c r="AG423">
        <v>0</v>
      </c>
      <c r="AH423">
        <v>0</v>
      </c>
      <c r="AI423">
        <v>0</v>
      </c>
      <c r="AJ423">
        <v>0</v>
      </c>
      <c r="AK423">
        <v>0</v>
      </c>
      <c r="AL423">
        <v>0</v>
      </c>
      <c r="AM423" t="s">
        <v>52</v>
      </c>
    </row>
    <row r="424" spans="1:39" hidden="1" x14ac:dyDescent="0.3">
      <c r="A424">
        <v>10936</v>
      </c>
      <c r="B424">
        <v>1965</v>
      </c>
      <c r="C424" s="14">
        <f>2021-Table1[[#This Row],[Year_Birth]]</f>
        <v>56</v>
      </c>
      <c r="D424" t="s">
        <v>46</v>
      </c>
      <c r="E424" s="14" t="str" cm="1">
        <f t="array" ref="E424">_xlfn.SWITCH(Table1[[#This Row],[Education]],"Graduation","Bachelor’s","Basic","High School","2n Cycle","Master’s","Master","Master’s","PhD","PhD","Other")</f>
        <v>Bachelor’s</v>
      </c>
      <c r="F424" t="s">
        <v>42</v>
      </c>
      <c r="G424" s="14" t="s">
        <v>42</v>
      </c>
      <c r="H424" s="14" t="str" cm="1">
        <f t="array" ref="H424">_xlfn.SWITCH(Table1[[#This Row],[Marital_Status_mod]],"Together","Couple","Married","Couple","Divorced","Single","Single","Single","Widow","Single","Other")</f>
        <v>Couple</v>
      </c>
      <c r="I424" s="4">
        <v>72190</v>
      </c>
      <c r="J424" s="41" t="str">
        <f t="shared" si="26"/>
        <v>$70 - $80K</v>
      </c>
      <c r="K424">
        <v>0</v>
      </c>
      <c r="L424">
        <v>0</v>
      </c>
      <c r="M424">
        <f>Table1[[#This Row],[Teenhome]]+Table1[[#This Row],[Kidhome]]</f>
        <v>0</v>
      </c>
      <c r="N424" s="1">
        <v>41318</v>
      </c>
      <c r="O424" s="16">
        <f>(Table1[[#This Row],[DataSetDate]]-Table1[[#This Row],[Dt_Customer]])/365</f>
        <v>7.9835616438356167</v>
      </c>
      <c r="P424" s="15">
        <v>44232</v>
      </c>
      <c r="Q424">
        <v>79</v>
      </c>
      <c r="R424" s="4">
        <v>597</v>
      </c>
      <c r="S424" s="4">
        <v>166</v>
      </c>
      <c r="T424" s="4">
        <v>597</v>
      </c>
      <c r="U424" s="4">
        <v>172</v>
      </c>
      <c r="V424" s="4">
        <v>166</v>
      </c>
      <c r="W424" s="4">
        <v>249</v>
      </c>
      <c r="X424">
        <v>1</v>
      </c>
      <c r="Y424">
        <v>5</v>
      </c>
      <c r="Z424" t="str">
        <f t="shared" si="27"/>
        <v>Medium</v>
      </c>
      <c r="AA424" s="14">
        <f t="shared" ca="1" si="28"/>
        <v>5.3615058485306104</v>
      </c>
      <c r="AB424">
        <v>6</v>
      </c>
      <c r="AC424">
        <v>4</v>
      </c>
      <c r="AD424" s="14">
        <f t="shared" ca="1" si="29"/>
        <v>4.1591339947903645</v>
      </c>
      <c r="AE424">
        <v>3</v>
      </c>
      <c r="AF424">
        <v>0</v>
      </c>
      <c r="AG424">
        <v>0</v>
      </c>
      <c r="AH424">
        <v>0</v>
      </c>
      <c r="AI424">
        <v>0</v>
      </c>
      <c r="AJ424">
        <v>0</v>
      </c>
      <c r="AK424">
        <v>0</v>
      </c>
      <c r="AL424">
        <v>0</v>
      </c>
      <c r="AM424" t="s">
        <v>53</v>
      </c>
    </row>
    <row r="425" spans="1:39" hidden="1" x14ac:dyDescent="0.3">
      <c r="A425">
        <v>1168</v>
      </c>
      <c r="B425">
        <v>1978</v>
      </c>
      <c r="C425" s="14">
        <f>2021-Table1[[#This Row],[Year_Birth]]</f>
        <v>43</v>
      </c>
      <c r="D425" t="s">
        <v>39</v>
      </c>
      <c r="E425" s="14" t="str" cm="1">
        <f t="array" ref="E425">_xlfn.SWITCH(Table1[[#This Row],[Education]],"Graduation","Bachelor’s","Basic","High School","2n Cycle","Master’s","Master","Master’s","PhD","PhD","Other")</f>
        <v>PhD</v>
      </c>
      <c r="F425" t="s">
        <v>42</v>
      </c>
      <c r="G425" s="14" t="s">
        <v>42</v>
      </c>
      <c r="H425" s="14" t="str" cm="1">
        <f t="array" ref="H425">_xlfn.SWITCH(Table1[[#This Row],[Marital_Status_mod]],"Together","Couple","Married","Couple","Divorced","Single","Single","Single","Widow","Single","Other")</f>
        <v>Couple</v>
      </c>
      <c r="I425" s="4">
        <v>72159</v>
      </c>
      <c r="J425" s="41" t="str">
        <f t="shared" si="26"/>
        <v>$70 - $80K</v>
      </c>
      <c r="K425">
        <v>0</v>
      </c>
      <c r="L425">
        <v>0</v>
      </c>
      <c r="M425">
        <f>Table1[[#This Row],[Teenhome]]+Table1[[#This Row],[Kidhome]]</f>
        <v>0</v>
      </c>
      <c r="N425" s="1">
        <v>41211</v>
      </c>
      <c r="O425" s="16">
        <f>(Table1[[#This Row],[DataSetDate]]-Table1[[#This Row],[Dt_Customer]])/365</f>
        <v>8.2767123287671236</v>
      </c>
      <c r="P425" s="15">
        <v>44232</v>
      </c>
      <c r="Q425">
        <v>62</v>
      </c>
      <c r="R425" s="4">
        <v>322</v>
      </c>
      <c r="S425" s="4">
        <v>53</v>
      </c>
      <c r="T425" s="4">
        <v>899</v>
      </c>
      <c r="U425" s="4">
        <v>34</v>
      </c>
      <c r="V425" s="4">
        <v>40</v>
      </c>
      <c r="W425" s="4">
        <v>53</v>
      </c>
      <c r="X425">
        <v>1</v>
      </c>
      <c r="Y425">
        <v>4</v>
      </c>
      <c r="Z425" t="str">
        <f t="shared" si="27"/>
        <v>Medium</v>
      </c>
      <c r="AA425" s="14">
        <f t="shared" ca="1" si="28"/>
        <v>3.605810721813778</v>
      </c>
      <c r="AB425">
        <v>6</v>
      </c>
      <c r="AC425">
        <v>10</v>
      </c>
      <c r="AD425" s="14">
        <f t="shared" ca="1" si="29"/>
        <v>9.8669076370488416</v>
      </c>
      <c r="AE425">
        <v>2</v>
      </c>
      <c r="AF425">
        <v>0</v>
      </c>
      <c r="AG425">
        <v>0</v>
      </c>
      <c r="AH425">
        <v>0</v>
      </c>
      <c r="AI425">
        <v>0</v>
      </c>
      <c r="AJ425">
        <v>0</v>
      </c>
      <c r="AK425">
        <v>0</v>
      </c>
      <c r="AL425">
        <v>0</v>
      </c>
      <c r="AM425" t="s">
        <v>41</v>
      </c>
    </row>
    <row r="426" spans="1:39" hidden="1" x14ac:dyDescent="0.3">
      <c r="A426">
        <v>2797</v>
      </c>
      <c r="B426">
        <v>1977</v>
      </c>
      <c r="C426" s="14">
        <f>2021-Table1[[#This Row],[Year_Birth]]</f>
        <v>44</v>
      </c>
      <c r="D426" t="s">
        <v>46</v>
      </c>
      <c r="E426" s="14" t="str" cm="1">
        <f t="array" ref="E426">_xlfn.SWITCH(Table1[[#This Row],[Education]],"Graduation","Bachelor’s","Basic","High School","2n Cycle","Master’s","Master","Master’s","PhD","PhD","Other")</f>
        <v>Bachelor’s</v>
      </c>
      <c r="F426" t="s">
        <v>42</v>
      </c>
      <c r="G426" s="14" t="s">
        <v>42</v>
      </c>
      <c r="H426" s="14" t="str" cm="1">
        <f t="array" ref="H426">_xlfn.SWITCH(Table1[[#This Row],[Marital_Status_mod]],"Together","Couple","Married","Couple","Divorced","Single","Single","Single","Widow","Single","Other")</f>
        <v>Couple</v>
      </c>
      <c r="I426" s="4">
        <v>72117</v>
      </c>
      <c r="J426" s="41" t="str">
        <f t="shared" si="26"/>
        <v>$70 - $80K</v>
      </c>
      <c r="K426">
        <v>0</v>
      </c>
      <c r="L426">
        <v>1</v>
      </c>
      <c r="M426">
        <f>Table1[[#This Row],[Teenhome]]+Table1[[#This Row],[Kidhome]]</f>
        <v>1</v>
      </c>
      <c r="N426" s="1">
        <v>41506</v>
      </c>
      <c r="O426" s="16">
        <f>(Table1[[#This Row],[DataSetDate]]-Table1[[#This Row],[Dt_Customer]])/365</f>
        <v>7.4684931506849317</v>
      </c>
      <c r="P426" s="15">
        <v>44232</v>
      </c>
      <c r="Q426">
        <v>34</v>
      </c>
      <c r="R426" s="4">
        <v>707</v>
      </c>
      <c r="S426" s="4">
        <v>20</v>
      </c>
      <c r="T426" s="4">
        <v>171</v>
      </c>
      <c r="U426" s="4">
        <v>65</v>
      </c>
      <c r="V426" s="4">
        <v>60</v>
      </c>
      <c r="W426" s="4">
        <v>50</v>
      </c>
      <c r="X426">
        <v>1</v>
      </c>
      <c r="Y426">
        <v>9</v>
      </c>
      <c r="Z426" t="str">
        <f t="shared" si="27"/>
        <v>High</v>
      </c>
      <c r="AA426" s="14">
        <f t="shared" ca="1" si="28"/>
        <v>8.9997953481787079</v>
      </c>
      <c r="AB426">
        <v>7</v>
      </c>
      <c r="AC426">
        <v>9</v>
      </c>
      <c r="AD426" s="14">
        <f t="shared" ca="1" si="29"/>
        <v>8.6572599576161089</v>
      </c>
      <c r="AE426">
        <v>5</v>
      </c>
      <c r="AF426">
        <v>0</v>
      </c>
      <c r="AG426">
        <v>0</v>
      </c>
      <c r="AH426">
        <v>0</v>
      </c>
      <c r="AI426">
        <v>0</v>
      </c>
      <c r="AJ426">
        <v>0</v>
      </c>
      <c r="AK426">
        <v>0</v>
      </c>
      <c r="AL426">
        <v>0</v>
      </c>
      <c r="AM426" t="s">
        <v>41</v>
      </c>
    </row>
    <row r="427" spans="1:39" hidden="1" x14ac:dyDescent="0.3">
      <c r="A427">
        <v>11056</v>
      </c>
      <c r="B427">
        <v>1974</v>
      </c>
      <c r="C427" s="14">
        <f>2021-Table1[[#This Row],[Year_Birth]]</f>
        <v>47</v>
      </c>
      <c r="D427" t="s">
        <v>46</v>
      </c>
      <c r="E427" s="14" t="str" cm="1">
        <f t="array" ref="E427">_xlfn.SWITCH(Table1[[#This Row],[Education]],"Graduation","Bachelor’s","Basic","High School","2n Cycle","Master’s","Master","Master’s","PhD","PhD","Other")</f>
        <v>Bachelor’s</v>
      </c>
      <c r="F427" t="s">
        <v>42</v>
      </c>
      <c r="G427" s="14" t="s">
        <v>42</v>
      </c>
      <c r="H427" s="14" t="str" cm="1">
        <f t="array" ref="H427">_xlfn.SWITCH(Table1[[#This Row],[Marital_Status_mod]],"Together","Couple","Married","Couple","Divorced","Single","Single","Single","Widow","Single","Other")</f>
        <v>Couple</v>
      </c>
      <c r="I427" s="4">
        <v>72099</v>
      </c>
      <c r="J427" s="41" t="str">
        <f t="shared" si="26"/>
        <v>$70 - $80K</v>
      </c>
      <c r="K427">
        <v>0</v>
      </c>
      <c r="L427">
        <v>0</v>
      </c>
      <c r="M427">
        <f>Table1[[#This Row],[Teenhome]]+Table1[[#This Row],[Kidhome]]</f>
        <v>0</v>
      </c>
      <c r="N427" s="1">
        <v>41209</v>
      </c>
      <c r="O427" s="16">
        <f>(Table1[[#This Row],[DataSetDate]]-Table1[[#This Row],[Dt_Customer]])/365</f>
        <v>8.2821917808219183</v>
      </c>
      <c r="P427" s="15">
        <v>44232</v>
      </c>
      <c r="Q427">
        <v>18</v>
      </c>
      <c r="R427" s="4">
        <v>546</v>
      </c>
      <c r="S427" s="4">
        <v>91</v>
      </c>
      <c r="T427" s="4">
        <v>410</v>
      </c>
      <c r="U427" s="4">
        <v>119</v>
      </c>
      <c r="V427" s="4">
        <v>0</v>
      </c>
      <c r="W427" s="4">
        <v>22</v>
      </c>
      <c r="X427">
        <v>1</v>
      </c>
      <c r="Y427">
        <v>3</v>
      </c>
      <c r="Z427" t="str">
        <f t="shared" si="27"/>
        <v>Medium</v>
      </c>
      <c r="AA427" s="14">
        <f t="shared" ca="1" si="28"/>
        <v>2.7602555997202294</v>
      </c>
      <c r="AB427">
        <v>4</v>
      </c>
      <c r="AC427">
        <v>10</v>
      </c>
      <c r="AD427" s="14">
        <f t="shared" ca="1" si="29"/>
        <v>10.178829185246384</v>
      </c>
      <c r="AE427">
        <v>1</v>
      </c>
      <c r="AF427">
        <v>0</v>
      </c>
      <c r="AG427">
        <v>0</v>
      </c>
      <c r="AH427">
        <v>0</v>
      </c>
      <c r="AI427">
        <v>0</v>
      </c>
      <c r="AJ427">
        <v>0</v>
      </c>
      <c r="AK427">
        <v>0</v>
      </c>
      <c r="AL427">
        <v>0</v>
      </c>
      <c r="AM427" t="s">
        <v>41</v>
      </c>
    </row>
    <row r="428" spans="1:39" hidden="1" x14ac:dyDescent="0.3">
      <c r="A428">
        <v>10177</v>
      </c>
      <c r="B428">
        <v>1954</v>
      </c>
      <c r="C428" s="14">
        <f>2021-Table1[[#This Row],[Year_Birth]]</f>
        <v>67</v>
      </c>
      <c r="D428" t="s">
        <v>46</v>
      </c>
      <c r="E428" s="14" t="str" cm="1">
        <f t="array" ref="E428">_xlfn.SWITCH(Table1[[#This Row],[Education]],"Graduation","Bachelor’s","Basic","High School","2n Cycle","Master’s","Master","Master’s","PhD","PhD","Other")</f>
        <v>Bachelor’s</v>
      </c>
      <c r="F428" t="s">
        <v>49</v>
      </c>
      <c r="G428" s="14" t="s">
        <v>49</v>
      </c>
      <c r="H428" s="14" t="str" cm="1">
        <f t="array" ref="H428">_xlfn.SWITCH(Table1[[#This Row],[Marital_Status_mod]],"Together","Couple","Married","Couple","Divorced","Single","Single","Single","Widow","Single","Other")</f>
        <v>Single</v>
      </c>
      <c r="I428" s="4">
        <v>72071</v>
      </c>
      <c r="J428" s="41" t="str">
        <f t="shared" si="26"/>
        <v>$70 - $80K</v>
      </c>
      <c r="K428">
        <v>0</v>
      </c>
      <c r="L428">
        <v>1</v>
      </c>
      <c r="M428">
        <f>Table1[[#This Row],[Teenhome]]+Table1[[#This Row],[Kidhome]]</f>
        <v>1</v>
      </c>
      <c r="N428" s="1">
        <v>41319</v>
      </c>
      <c r="O428" s="16">
        <f>(Table1[[#This Row],[DataSetDate]]-Table1[[#This Row],[Dt_Customer]])/365</f>
        <v>7.9808219178082194</v>
      </c>
      <c r="P428" s="15">
        <v>44232</v>
      </c>
      <c r="Q428">
        <v>4</v>
      </c>
      <c r="R428" s="4">
        <v>531</v>
      </c>
      <c r="S428" s="4">
        <v>69</v>
      </c>
      <c r="T428" s="4">
        <v>300</v>
      </c>
      <c r="U428" s="4">
        <v>150</v>
      </c>
      <c r="V428" s="4">
        <v>138</v>
      </c>
      <c r="W428" s="4">
        <v>150</v>
      </c>
      <c r="X428">
        <v>3</v>
      </c>
      <c r="Y428">
        <v>5</v>
      </c>
      <c r="Z428" t="str">
        <f t="shared" si="27"/>
        <v>Medium</v>
      </c>
      <c r="AA428" s="14">
        <f t="shared" ca="1" si="28"/>
        <v>4.8458678130516075</v>
      </c>
      <c r="AB428">
        <v>4</v>
      </c>
      <c r="AC428">
        <v>8</v>
      </c>
      <c r="AD428" s="14">
        <f t="shared" ca="1" si="29"/>
        <v>8.0105673895559999</v>
      </c>
      <c r="AE428">
        <v>2</v>
      </c>
      <c r="AF428">
        <v>0</v>
      </c>
      <c r="AG428">
        <v>0</v>
      </c>
      <c r="AH428">
        <v>0</v>
      </c>
      <c r="AI428">
        <v>0</v>
      </c>
      <c r="AJ428">
        <v>0</v>
      </c>
      <c r="AK428">
        <v>0</v>
      </c>
      <c r="AL428">
        <v>0</v>
      </c>
      <c r="AM428" t="s">
        <v>41</v>
      </c>
    </row>
    <row r="429" spans="1:39" hidden="1" x14ac:dyDescent="0.3">
      <c r="A429">
        <v>2429</v>
      </c>
      <c r="B429">
        <v>1954</v>
      </c>
      <c r="C429" s="14">
        <f>2021-Table1[[#This Row],[Year_Birth]]</f>
        <v>67</v>
      </c>
      <c r="D429" t="s">
        <v>46</v>
      </c>
      <c r="E429" s="14" t="str" cm="1">
        <f t="array" ref="E429">_xlfn.SWITCH(Table1[[#This Row],[Education]],"Graduation","Bachelor’s","Basic","High School","2n Cycle","Master’s","Master","Master’s","PhD","PhD","Other")</f>
        <v>Bachelor’s</v>
      </c>
      <c r="F429" t="s">
        <v>49</v>
      </c>
      <c r="G429" s="14" t="s">
        <v>49</v>
      </c>
      <c r="H429" s="14" t="str" cm="1">
        <f t="array" ref="H429">_xlfn.SWITCH(Table1[[#This Row],[Marital_Status_mod]],"Together","Couple","Married","Couple","Divorced","Single","Single","Single","Widow","Single","Other")</f>
        <v>Single</v>
      </c>
      <c r="I429" s="4">
        <v>72071</v>
      </c>
      <c r="J429" s="41" t="str">
        <f t="shared" si="26"/>
        <v>$70 - $80K</v>
      </c>
      <c r="K429">
        <v>0</v>
      </c>
      <c r="L429">
        <v>1</v>
      </c>
      <c r="M429">
        <f>Table1[[#This Row],[Teenhome]]+Table1[[#This Row],[Kidhome]]</f>
        <v>1</v>
      </c>
      <c r="N429" s="1">
        <v>41319</v>
      </c>
      <c r="O429" s="16">
        <f>(Table1[[#This Row],[DataSetDate]]-Table1[[#This Row],[Dt_Customer]])/365</f>
        <v>7.9808219178082194</v>
      </c>
      <c r="P429" s="15">
        <v>44232</v>
      </c>
      <c r="Q429">
        <v>4</v>
      </c>
      <c r="R429" s="4">
        <v>531</v>
      </c>
      <c r="S429" s="4">
        <v>69</v>
      </c>
      <c r="T429" s="4">
        <v>300</v>
      </c>
      <c r="U429" s="4">
        <v>150</v>
      </c>
      <c r="V429" s="4">
        <v>138</v>
      </c>
      <c r="W429" s="4">
        <v>150</v>
      </c>
      <c r="X429">
        <v>3</v>
      </c>
      <c r="Y429">
        <v>5</v>
      </c>
      <c r="Z429" t="str">
        <f t="shared" si="27"/>
        <v>Medium</v>
      </c>
      <c r="AA429" s="14">
        <f t="shared" ca="1" si="28"/>
        <v>4.6555032507626741</v>
      </c>
      <c r="AB429">
        <v>4</v>
      </c>
      <c r="AC429">
        <v>8</v>
      </c>
      <c r="AD429" s="14">
        <f t="shared" ca="1" si="29"/>
        <v>7.6073124315431615</v>
      </c>
      <c r="AE429">
        <v>2</v>
      </c>
      <c r="AF429">
        <v>0</v>
      </c>
      <c r="AG429">
        <v>0</v>
      </c>
      <c r="AH429">
        <v>0</v>
      </c>
      <c r="AI429">
        <v>0</v>
      </c>
      <c r="AJ429">
        <v>0</v>
      </c>
      <c r="AK429">
        <v>0</v>
      </c>
      <c r="AL429">
        <v>0</v>
      </c>
      <c r="AM429" t="s">
        <v>48</v>
      </c>
    </row>
    <row r="430" spans="1:39" hidden="1" x14ac:dyDescent="0.3">
      <c r="A430">
        <v>2781</v>
      </c>
      <c r="B430">
        <v>1981</v>
      </c>
      <c r="C430" s="14">
        <f>2021-Table1[[#This Row],[Year_Birth]]</f>
        <v>40</v>
      </c>
      <c r="D430" t="s">
        <v>46</v>
      </c>
      <c r="E430" s="14" t="str" cm="1">
        <f t="array" ref="E430">_xlfn.SWITCH(Table1[[#This Row],[Education]],"Graduation","Bachelor’s","Basic","High School","2n Cycle","Master’s","Master","Master’s","PhD","PhD","Other")</f>
        <v>Bachelor’s</v>
      </c>
      <c r="F430" t="s">
        <v>50</v>
      </c>
      <c r="G430" s="14" t="s">
        <v>50</v>
      </c>
      <c r="H430" s="14" t="str" cm="1">
        <f t="array" ref="H430">_xlfn.SWITCH(Table1[[#This Row],[Marital_Status_mod]],"Together","Couple","Married","Couple","Divorced","Single","Single","Single","Widow","Single","Other")</f>
        <v>Single</v>
      </c>
      <c r="I430" s="4">
        <v>72066</v>
      </c>
      <c r="J430" s="41" t="str">
        <f t="shared" si="26"/>
        <v>$70 - $80K</v>
      </c>
      <c r="K430">
        <v>0</v>
      </c>
      <c r="L430">
        <v>0</v>
      </c>
      <c r="M430">
        <f>Table1[[#This Row],[Teenhome]]+Table1[[#This Row],[Kidhome]]</f>
        <v>0</v>
      </c>
      <c r="N430" s="1">
        <v>41813</v>
      </c>
      <c r="O430" s="16">
        <f>(Table1[[#This Row],[DataSetDate]]-Table1[[#This Row],[Dt_Customer]])/365</f>
        <v>6.6273972602739724</v>
      </c>
      <c r="P430" s="15">
        <v>44232</v>
      </c>
      <c r="Q430">
        <v>55</v>
      </c>
      <c r="R430" s="4">
        <v>1003</v>
      </c>
      <c r="S430" s="4">
        <v>34</v>
      </c>
      <c r="T430" s="4">
        <v>536</v>
      </c>
      <c r="U430" s="4">
        <v>134</v>
      </c>
      <c r="V430" s="4">
        <v>51</v>
      </c>
      <c r="W430" s="4">
        <v>34</v>
      </c>
      <c r="X430">
        <v>1</v>
      </c>
      <c r="Y430">
        <v>4</v>
      </c>
      <c r="Z430" t="str">
        <f t="shared" si="27"/>
        <v>Medium</v>
      </c>
      <c r="AA430" s="14">
        <f t="shared" ca="1" si="28"/>
        <v>4.2344801051114569</v>
      </c>
      <c r="AB430">
        <v>6</v>
      </c>
      <c r="AC430">
        <v>6</v>
      </c>
      <c r="AD430" s="14">
        <f t="shared" ca="1" si="29"/>
        <v>5.8468928517814698</v>
      </c>
      <c r="AE430">
        <v>2</v>
      </c>
      <c r="AF430">
        <v>1</v>
      </c>
      <c r="AG430">
        <v>0</v>
      </c>
      <c r="AH430">
        <v>0</v>
      </c>
      <c r="AI430">
        <v>0</v>
      </c>
      <c r="AJ430">
        <v>1</v>
      </c>
      <c r="AK430">
        <v>1</v>
      </c>
      <c r="AL430">
        <v>0</v>
      </c>
      <c r="AM430" t="s">
        <v>47</v>
      </c>
    </row>
    <row r="431" spans="1:39" hidden="1" x14ac:dyDescent="0.3">
      <c r="A431">
        <v>10582</v>
      </c>
      <c r="B431">
        <v>1979</v>
      </c>
      <c r="C431" s="14">
        <f>2021-Table1[[#This Row],[Year_Birth]]</f>
        <v>42</v>
      </c>
      <c r="D431" t="s">
        <v>46</v>
      </c>
      <c r="E431" s="14" t="str" cm="1">
        <f t="array" ref="E431">_xlfn.SWITCH(Table1[[#This Row],[Education]],"Graduation","Bachelor’s","Basic","High School","2n Cycle","Master’s","Master","Master’s","PhD","PhD","Other")</f>
        <v>Bachelor’s</v>
      </c>
      <c r="F431" t="s">
        <v>42</v>
      </c>
      <c r="G431" s="14" t="s">
        <v>42</v>
      </c>
      <c r="H431" s="14" t="str" cm="1">
        <f t="array" ref="H431">_xlfn.SWITCH(Table1[[#This Row],[Marital_Status_mod]],"Together","Couple","Married","Couple","Divorced","Single","Single","Single","Widow","Single","Other")</f>
        <v>Couple</v>
      </c>
      <c r="I431" s="4">
        <v>72063</v>
      </c>
      <c r="J431" s="41" t="str">
        <f t="shared" si="26"/>
        <v>$70 - $80K</v>
      </c>
      <c r="K431">
        <v>0</v>
      </c>
      <c r="L431">
        <v>1</v>
      </c>
      <c r="M431">
        <f>Table1[[#This Row],[Teenhome]]+Table1[[#This Row],[Kidhome]]</f>
        <v>1</v>
      </c>
      <c r="N431" s="1">
        <v>41458</v>
      </c>
      <c r="O431" s="16">
        <f>(Table1[[#This Row],[DataSetDate]]-Table1[[#This Row],[Dt_Customer]])/365</f>
        <v>7.6</v>
      </c>
      <c r="P431" s="15">
        <v>44232</v>
      </c>
      <c r="Q431">
        <v>3</v>
      </c>
      <c r="R431" s="4">
        <v>180</v>
      </c>
      <c r="S431" s="4">
        <v>32</v>
      </c>
      <c r="T431" s="4">
        <v>348</v>
      </c>
      <c r="U431" s="4">
        <v>76</v>
      </c>
      <c r="V431" s="4">
        <v>32</v>
      </c>
      <c r="W431" s="4">
        <v>90</v>
      </c>
      <c r="X431">
        <v>2</v>
      </c>
      <c r="Y431">
        <v>5</v>
      </c>
      <c r="Z431" t="str">
        <f t="shared" si="27"/>
        <v>Medium</v>
      </c>
      <c r="AA431" s="14">
        <f t="shared" ca="1" si="28"/>
        <v>5.0558234157720605</v>
      </c>
      <c r="AB431">
        <v>2</v>
      </c>
      <c r="AC431">
        <v>12</v>
      </c>
      <c r="AD431" s="14">
        <f t="shared" ca="1" si="29"/>
        <v>12.263694480134726</v>
      </c>
      <c r="AE431">
        <v>2</v>
      </c>
      <c r="AF431">
        <v>0</v>
      </c>
      <c r="AG431">
        <v>0</v>
      </c>
      <c r="AH431">
        <v>0</v>
      </c>
      <c r="AI431">
        <v>0</v>
      </c>
      <c r="AJ431">
        <v>0</v>
      </c>
      <c r="AK431">
        <v>0</v>
      </c>
      <c r="AL431">
        <v>0</v>
      </c>
      <c r="AM431" t="s">
        <v>52</v>
      </c>
    </row>
    <row r="432" spans="1:39" hidden="1" x14ac:dyDescent="0.3">
      <c r="A432">
        <v>7875</v>
      </c>
      <c r="B432">
        <v>1949</v>
      </c>
      <c r="C432" s="14">
        <f>2021-Table1[[#This Row],[Year_Birth]]</f>
        <v>72</v>
      </c>
      <c r="D432" t="s">
        <v>46</v>
      </c>
      <c r="E432" s="14" t="str" cm="1">
        <f t="array" ref="E432">_xlfn.SWITCH(Table1[[#This Row],[Education]],"Graduation","Bachelor’s","Basic","High School","2n Cycle","Master’s","Master","Master’s","PhD","PhD","Other")</f>
        <v>Bachelor’s</v>
      </c>
      <c r="F432" t="s">
        <v>42</v>
      </c>
      <c r="G432" s="14" t="s">
        <v>42</v>
      </c>
      <c r="H432" s="14" t="str" cm="1">
        <f t="array" ref="H432">_xlfn.SWITCH(Table1[[#This Row],[Marital_Status_mod]],"Together","Couple","Married","Couple","Divorced","Single","Single","Single","Widow","Single","Other")</f>
        <v>Couple</v>
      </c>
      <c r="I432" s="4">
        <v>72025</v>
      </c>
      <c r="J432" s="41" t="str">
        <f t="shared" si="26"/>
        <v>$70 - $80K</v>
      </c>
      <c r="K432">
        <v>0</v>
      </c>
      <c r="L432">
        <v>0</v>
      </c>
      <c r="M432">
        <f>Table1[[#This Row],[Teenhome]]+Table1[[#This Row],[Kidhome]]</f>
        <v>0</v>
      </c>
      <c r="N432" s="1">
        <v>41758</v>
      </c>
      <c r="O432" s="16">
        <f>(Table1[[#This Row],[DataSetDate]]-Table1[[#This Row],[Dt_Customer]])/365</f>
        <v>6.7780821917808218</v>
      </c>
      <c r="P432" s="15">
        <v>44232</v>
      </c>
      <c r="Q432">
        <v>46</v>
      </c>
      <c r="R432" s="4">
        <v>967</v>
      </c>
      <c r="S432" s="4">
        <v>0</v>
      </c>
      <c r="T432" s="4">
        <v>617</v>
      </c>
      <c r="U432" s="4">
        <v>43</v>
      </c>
      <c r="V432" s="4">
        <v>50</v>
      </c>
      <c r="W432" s="4">
        <v>0</v>
      </c>
      <c r="X432">
        <v>1</v>
      </c>
      <c r="Y432">
        <v>4</v>
      </c>
      <c r="Z432" t="str">
        <f t="shared" si="27"/>
        <v>Medium</v>
      </c>
      <c r="AA432" s="14">
        <f t="shared" ca="1" si="28"/>
        <v>3.9686328821925891</v>
      </c>
      <c r="AB432">
        <v>8</v>
      </c>
      <c r="AC432">
        <v>13</v>
      </c>
      <c r="AD432" s="14">
        <f t="shared" ca="1" si="29"/>
        <v>13.116607264426253</v>
      </c>
      <c r="AE432">
        <v>2</v>
      </c>
      <c r="AF432">
        <v>1</v>
      </c>
      <c r="AG432">
        <v>0</v>
      </c>
      <c r="AH432">
        <v>0</v>
      </c>
      <c r="AI432">
        <v>1</v>
      </c>
      <c r="AJ432">
        <v>1</v>
      </c>
      <c r="AK432">
        <v>1</v>
      </c>
      <c r="AL432">
        <v>0</v>
      </c>
      <c r="AM432" t="s">
        <v>53</v>
      </c>
    </row>
    <row r="433" spans="1:39" hidden="1" x14ac:dyDescent="0.3">
      <c r="A433">
        <v>5955</v>
      </c>
      <c r="B433">
        <v>1962</v>
      </c>
      <c r="C433" s="14">
        <f>2021-Table1[[#This Row],[Year_Birth]]</f>
        <v>59</v>
      </c>
      <c r="D433" t="s">
        <v>46</v>
      </c>
      <c r="E433" s="14" t="str" cm="1">
        <f t="array" ref="E433">_xlfn.SWITCH(Table1[[#This Row],[Education]],"Graduation","Bachelor’s","Basic","High School","2n Cycle","Master’s","Master","Master’s","PhD","PhD","Other")</f>
        <v>Bachelor’s</v>
      </c>
      <c r="F433" t="s">
        <v>40</v>
      </c>
      <c r="G433" s="14" t="s">
        <v>40</v>
      </c>
      <c r="H433" s="14" t="str" cm="1">
        <f t="array" ref="H433">_xlfn.SWITCH(Table1[[#This Row],[Marital_Status_mod]],"Together","Couple","Married","Couple","Divorced","Single","Single","Single","Widow","Single","Other")</f>
        <v>Couple</v>
      </c>
      <c r="I433" s="4">
        <v>72025</v>
      </c>
      <c r="J433" s="41" t="str">
        <f t="shared" si="26"/>
        <v>$70 - $80K</v>
      </c>
      <c r="K433">
        <v>0</v>
      </c>
      <c r="L433">
        <v>0</v>
      </c>
      <c r="M433">
        <f>Table1[[#This Row],[Teenhome]]+Table1[[#This Row],[Kidhome]]</f>
        <v>0</v>
      </c>
      <c r="N433" s="1">
        <v>41230</v>
      </c>
      <c r="O433" s="16">
        <f>(Table1[[#This Row],[DataSetDate]]-Table1[[#This Row],[Dt_Customer]])/365</f>
        <v>8.2246575342465746</v>
      </c>
      <c r="P433" s="15">
        <v>44232</v>
      </c>
      <c r="Q433">
        <v>27</v>
      </c>
      <c r="R433" s="4">
        <v>833</v>
      </c>
      <c r="S433" s="4">
        <v>33</v>
      </c>
      <c r="T433" s="4">
        <v>549</v>
      </c>
      <c r="U433" s="4">
        <v>151</v>
      </c>
      <c r="V433" s="4">
        <v>133</v>
      </c>
      <c r="W433" s="4">
        <v>233</v>
      </c>
      <c r="X433">
        <v>1</v>
      </c>
      <c r="Y433">
        <v>4</v>
      </c>
      <c r="Z433" t="str">
        <f t="shared" si="27"/>
        <v>Medium</v>
      </c>
      <c r="AA433" s="14">
        <f t="shared" ca="1" si="28"/>
        <v>3.790560627106109</v>
      </c>
      <c r="AB433">
        <v>3</v>
      </c>
      <c r="AC433">
        <v>8</v>
      </c>
      <c r="AD433" s="14">
        <f t="shared" ca="1" si="29"/>
        <v>8.0305270382868592</v>
      </c>
      <c r="AE433">
        <v>3</v>
      </c>
      <c r="AF433">
        <v>0</v>
      </c>
      <c r="AG433">
        <v>0</v>
      </c>
      <c r="AH433">
        <v>0</v>
      </c>
      <c r="AI433">
        <v>0</v>
      </c>
      <c r="AJ433">
        <v>0</v>
      </c>
      <c r="AK433">
        <v>0</v>
      </c>
      <c r="AL433">
        <v>0</v>
      </c>
      <c r="AM433" t="s">
        <v>41</v>
      </c>
    </row>
    <row r="434" spans="1:39" hidden="1" x14ac:dyDescent="0.3">
      <c r="A434">
        <v>1079</v>
      </c>
      <c r="B434">
        <v>1971</v>
      </c>
      <c r="C434" s="14">
        <f>2021-Table1[[#This Row],[Year_Birth]]</f>
        <v>50</v>
      </c>
      <c r="D434" t="s">
        <v>39</v>
      </c>
      <c r="E434" s="14" t="str" cm="1">
        <f t="array" ref="E434">_xlfn.SWITCH(Table1[[#This Row],[Education]],"Graduation","Bachelor’s","Basic","High School","2n Cycle","Master’s","Master","Master’s","PhD","PhD","Other")</f>
        <v>PhD</v>
      </c>
      <c r="F434" t="s">
        <v>42</v>
      </c>
      <c r="G434" s="14" t="s">
        <v>42</v>
      </c>
      <c r="H434" s="14" t="str" cm="1">
        <f t="array" ref="H434">_xlfn.SWITCH(Table1[[#This Row],[Marital_Status_mod]],"Together","Couple","Married","Couple","Divorced","Single","Single","Single","Widow","Single","Other")</f>
        <v>Couple</v>
      </c>
      <c r="I434" s="4">
        <v>71969</v>
      </c>
      <c r="J434" s="41" t="str">
        <f t="shared" si="26"/>
        <v>$70 - $80K</v>
      </c>
      <c r="K434">
        <v>0</v>
      </c>
      <c r="L434">
        <v>1</v>
      </c>
      <c r="M434">
        <f>Table1[[#This Row],[Teenhome]]+Table1[[#This Row],[Kidhome]]</f>
        <v>1</v>
      </c>
      <c r="N434" s="1">
        <v>41198</v>
      </c>
      <c r="O434" s="16">
        <f>(Table1[[#This Row],[DataSetDate]]-Table1[[#This Row],[Dt_Customer]])/365</f>
        <v>8.3123287671232884</v>
      </c>
      <c r="P434" s="15">
        <v>44232</v>
      </c>
      <c r="Q434">
        <v>59</v>
      </c>
      <c r="R434" s="4">
        <v>1000</v>
      </c>
      <c r="S434" s="4">
        <v>0</v>
      </c>
      <c r="T434" s="4">
        <v>76</v>
      </c>
      <c r="U434" s="4">
        <v>0</v>
      </c>
      <c r="V434" s="4">
        <v>0</v>
      </c>
      <c r="W434" s="4">
        <v>10</v>
      </c>
      <c r="X434">
        <v>3</v>
      </c>
      <c r="Y434">
        <v>3</v>
      </c>
      <c r="Z434" t="str">
        <f t="shared" si="27"/>
        <v>Medium</v>
      </c>
      <c r="AA434" s="14">
        <f t="shared" ca="1" si="28"/>
        <v>3.0619676311314756</v>
      </c>
      <c r="AB434">
        <v>4</v>
      </c>
      <c r="AC434">
        <v>9</v>
      </c>
      <c r="AD434" s="14">
        <f t="shared" ca="1" si="29"/>
        <v>9.2430710290515741</v>
      </c>
      <c r="AE434">
        <v>8</v>
      </c>
      <c r="AF434">
        <v>0</v>
      </c>
      <c r="AG434">
        <v>0</v>
      </c>
      <c r="AH434">
        <v>0</v>
      </c>
      <c r="AI434">
        <v>1</v>
      </c>
      <c r="AJ434">
        <v>0</v>
      </c>
      <c r="AK434">
        <v>0</v>
      </c>
      <c r="AL434">
        <v>0</v>
      </c>
      <c r="AM434" t="s">
        <v>45</v>
      </c>
    </row>
    <row r="435" spans="1:39" hidden="1" x14ac:dyDescent="0.3">
      <c r="A435">
        <v>6721</v>
      </c>
      <c r="B435">
        <v>1951</v>
      </c>
      <c r="C435" s="14">
        <f>2021-Table1[[#This Row],[Year_Birth]]</f>
        <v>70</v>
      </c>
      <c r="D435" t="s">
        <v>46</v>
      </c>
      <c r="E435" s="14" t="str" cm="1">
        <f t="array" ref="E435">_xlfn.SWITCH(Table1[[#This Row],[Education]],"Graduation","Bachelor’s","Basic","High School","2n Cycle","Master’s","Master","Master’s","PhD","PhD","Other")</f>
        <v>Bachelor’s</v>
      </c>
      <c r="F435" t="s">
        <v>42</v>
      </c>
      <c r="G435" s="14" t="s">
        <v>42</v>
      </c>
      <c r="H435" s="14" t="str" cm="1">
        <f t="array" ref="H435">_xlfn.SWITCH(Table1[[#This Row],[Marital_Status_mod]],"Together","Couple","Married","Couple","Divorced","Single","Single","Single","Widow","Single","Other")</f>
        <v>Couple</v>
      </c>
      <c r="I435" s="4">
        <v>71965</v>
      </c>
      <c r="J435" s="41" t="str">
        <f t="shared" si="26"/>
        <v>$70 - $80K</v>
      </c>
      <c r="K435">
        <v>0</v>
      </c>
      <c r="L435">
        <v>1</v>
      </c>
      <c r="M435">
        <f>Table1[[#This Row],[Teenhome]]+Table1[[#This Row],[Kidhome]]</f>
        <v>1</v>
      </c>
      <c r="N435" s="1">
        <v>41484</v>
      </c>
      <c r="O435" s="16">
        <f>(Table1[[#This Row],[DataSetDate]]-Table1[[#This Row],[Dt_Customer]])/365</f>
        <v>7.5287671232876709</v>
      </c>
      <c r="P435" s="15">
        <v>44232</v>
      </c>
      <c r="Q435">
        <v>21</v>
      </c>
      <c r="R435" s="4">
        <v>572</v>
      </c>
      <c r="S435" s="4">
        <v>19</v>
      </c>
      <c r="T435" s="4">
        <v>286</v>
      </c>
      <c r="U435" s="4">
        <v>50</v>
      </c>
      <c r="V435" s="4">
        <v>38</v>
      </c>
      <c r="W435" s="4">
        <v>248</v>
      </c>
      <c r="X435">
        <v>3</v>
      </c>
      <c r="Y435">
        <v>6</v>
      </c>
      <c r="Z435" t="str">
        <f t="shared" si="27"/>
        <v>Medium</v>
      </c>
      <c r="AA435" s="14">
        <f t="shared" ca="1" si="28"/>
        <v>5.6304033388547898</v>
      </c>
      <c r="AB435">
        <v>3</v>
      </c>
      <c r="AC435">
        <v>5</v>
      </c>
      <c r="AD435" s="14">
        <f t="shared" ca="1" si="29"/>
        <v>4.7472065596169148</v>
      </c>
      <c r="AE435">
        <v>3</v>
      </c>
      <c r="AF435">
        <v>0</v>
      </c>
      <c r="AG435">
        <v>0</v>
      </c>
      <c r="AH435">
        <v>0</v>
      </c>
      <c r="AI435">
        <v>0</v>
      </c>
      <c r="AJ435">
        <v>0</v>
      </c>
      <c r="AK435">
        <v>0</v>
      </c>
      <c r="AL435">
        <v>0</v>
      </c>
      <c r="AM435" t="s">
        <v>48</v>
      </c>
    </row>
    <row r="436" spans="1:39" hidden="1" x14ac:dyDescent="0.3">
      <c r="A436">
        <v>2002</v>
      </c>
      <c r="B436">
        <v>1958</v>
      </c>
      <c r="C436" s="14">
        <f>2021-Table1[[#This Row],[Year_Birth]]</f>
        <v>63</v>
      </c>
      <c r="D436" t="s">
        <v>46</v>
      </c>
      <c r="E436" s="14" t="str" cm="1">
        <f t="array" ref="E436">_xlfn.SWITCH(Table1[[#This Row],[Education]],"Graduation","Bachelor’s","Basic","High School","2n Cycle","Master’s","Master","Master’s","PhD","PhD","Other")</f>
        <v>Bachelor’s</v>
      </c>
      <c r="F436" t="s">
        <v>49</v>
      </c>
      <c r="G436" s="14" t="s">
        <v>49</v>
      </c>
      <c r="H436" s="14" t="str" cm="1">
        <f t="array" ref="H436">_xlfn.SWITCH(Table1[[#This Row],[Marital_Status_mod]],"Together","Couple","Married","Couple","Divorced","Single","Single","Single","Widow","Single","Other")</f>
        <v>Single</v>
      </c>
      <c r="I436" s="4">
        <v>71964</v>
      </c>
      <c r="J436" s="41" t="str">
        <f t="shared" si="26"/>
        <v>$70 - $80K</v>
      </c>
      <c r="K436">
        <v>0</v>
      </c>
      <c r="L436">
        <v>0</v>
      </c>
      <c r="M436">
        <f>Table1[[#This Row],[Teenhome]]+Table1[[#This Row],[Kidhome]]</f>
        <v>0</v>
      </c>
      <c r="N436" s="1">
        <v>41414</v>
      </c>
      <c r="O436" s="16">
        <f>(Table1[[#This Row],[DataSetDate]]-Table1[[#This Row],[Dt_Customer]])/365</f>
        <v>7.720547945205479</v>
      </c>
      <c r="P436" s="15">
        <v>44232</v>
      </c>
      <c r="Q436">
        <v>81</v>
      </c>
      <c r="R436" s="4">
        <v>587</v>
      </c>
      <c r="S436" s="4">
        <v>51</v>
      </c>
      <c r="T436" s="4">
        <v>932</v>
      </c>
      <c r="U436" s="4">
        <v>180</v>
      </c>
      <c r="V436" s="4">
        <v>34</v>
      </c>
      <c r="W436" s="4">
        <v>86</v>
      </c>
      <c r="X436">
        <v>1</v>
      </c>
      <c r="Y436">
        <v>5</v>
      </c>
      <c r="Z436" t="str">
        <f t="shared" si="27"/>
        <v>Medium</v>
      </c>
      <c r="AA436" s="14">
        <f t="shared" ca="1" si="28"/>
        <v>5.134501092182493</v>
      </c>
      <c r="AB436">
        <v>6</v>
      </c>
      <c r="AC436">
        <v>5</v>
      </c>
      <c r="AD436" s="14">
        <f t="shared" ca="1" si="29"/>
        <v>4.9625015144892313</v>
      </c>
      <c r="AE436">
        <v>3</v>
      </c>
      <c r="AF436">
        <v>0</v>
      </c>
      <c r="AG436">
        <v>0</v>
      </c>
      <c r="AH436">
        <v>0</v>
      </c>
      <c r="AI436">
        <v>0</v>
      </c>
      <c r="AJ436">
        <v>0</v>
      </c>
      <c r="AK436">
        <v>0</v>
      </c>
      <c r="AL436">
        <v>0</v>
      </c>
      <c r="AM436" t="s">
        <v>41</v>
      </c>
    </row>
    <row r="437" spans="1:39" hidden="1" x14ac:dyDescent="0.3">
      <c r="A437">
        <v>175</v>
      </c>
      <c r="B437">
        <v>1986</v>
      </c>
      <c r="C437" s="14">
        <f>2021-Table1[[#This Row],[Year_Birth]]</f>
        <v>35</v>
      </c>
      <c r="D437" t="s">
        <v>46</v>
      </c>
      <c r="E437" s="14" t="str" cm="1">
        <f t="array" ref="E437">_xlfn.SWITCH(Table1[[#This Row],[Education]],"Graduation","Bachelor’s","Basic","High School","2n Cycle","Master’s","Master","Master’s","PhD","PhD","Other")</f>
        <v>Bachelor’s</v>
      </c>
      <c r="F437" t="s">
        <v>42</v>
      </c>
      <c r="G437" s="14" t="s">
        <v>42</v>
      </c>
      <c r="H437" s="14" t="str" cm="1">
        <f t="array" ref="H437">_xlfn.SWITCH(Table1[[#This Row],[Marital_Status_mod]],"Together","Couple","Married","Couple","Divorced","Single","Single","Single","Widow","Single","Other")</f>
        <v>Couple</v>
      </c>
      <c r="I437" s="4">
        <v>71952</v>
      </c>
      <c r="J437" s="41" t="str">
        <f t="shared" si="26"/>
        <v>$70 - $80K</v>
      </c>
      <c r="K437">
        <v>1</v>
      </c>
      <c r="L437">
        <v>0</v>
      </c>
      <c r="M437">
        <f>Table1[[#This Row],[Teenhome]]+Table1[[#This Row],[Kidhome]]</f>
        <v>1</v>
      </c>
      <c r="N437" s="1">
        <v>41284</v>
      </c>
      <c r="O437" s="16">
        <f>(Table1[[#This Row],[DataSetDate]]-Table1[[#This Row],[Dt_Customer]])/365</f>
        <v>8.0767123287671225</v>
      </c>
      <c r="P437" s="15">
        <v>44232</v>
      </c>
      <c r="Q437">
        <v>93</v>
      </c>
      <c r="R437" s="4">
        <v>656</v>
      </c>
      <c r="S437" s="4">
        <v>80</v>
      </c>
      <c r="T437" s="4">
        <v>455</v>
      </c>
      <c r="U437" s="4">
        <v>52</v>
      </c>
      <c r="V437" s="4">
        <v>107</v>
      </c>
      <c r="W437" s="4">
        <v>93</v>
      </c>
      <c r="X437">
        <v>2</v>
      </c>
      <c r="Y437">
        <v>8</v>
      </c>
      <c r="Z437" t="str">
        <f t="shared" si="27"/>
        <v>High</v>
      </c>
      <c r="AA437" s="14">
        <f t="shared" ca="1" si="28"/>
        <v>8.3999533330314264</v>
      </c>
      <c r="AB437">
        <v>4</v>
      </c>
      <c r="AC437">
        <v>8</v>
      </c>
      <c r="AD437" s="14">
        <f t="shared" ca="1" si="29"/>
        <v>8.1725809014963602</v>
      </c>
      <c r="AE437">
        <v>4</v>
      </c>
      <c r="AF437">
        <v>0</v>
      </c>
      <c r="AG437">
        <v>0</v>
      </c>
      <c r="AH437">
        <v>1</v>
      </c>
      <c r="AI437">
        <v>0</v>
      </c>
      <c r="AJ437">
        <v>1</v>
      </c>
      <c r="AK437">
        <v>0</v>
      </c>
      <c r="AL437">
        <v>0</v>
      </c>
      <c r="AM437" t="s">
        <v>41</v>
      </c>
    </row>
    <row r="438" spans="1:39" hidden="1" x14ac:dyDescent="0.3">
      <c r="A438">
        <v>6988</v>
      </c>
      <c r="B438">
        <v>1986</v>
      </c>
      <c r="C438" s="14">
        <f>2021-Table1[[#This Row],[Year_Birth]]</f>
        <v>35</v>
      </c>
      <c r="D438" t="s">
        <v>46</v>
      </c>
      <c r="E438" s="14" t="str" cm="1">
        <f t="array" ref="E438">_xlfn.SWITCH(Table1[[#This Row],[Education]],"Graduation","Bachelor’s","Basic","High School","2n Cycle","Master’s","Master","Master’s","PhD","PhD","Other")</f>
        <v>Bachelor’s</v>
      </c>
      <c r="F438" t="s">
        <v>42</v>
      </c>
      <c r="G438" s="14" t="s">
        <v>42</v>
      </c>
      <c r="H438" s="14" t="str" cm="1">
        <f t="array" ref="H438">_xlfn.SWITCH(Table1[[#This Row],[Marital_Status_mod]],"Together","Couple","Married","Couple","Divorced","Single","Single","Single","Widow","Single","Other")</f>
        <v>Couple</v>
      </c>
      <c r="I438" s="4">
        <v>71952</v>
      </c>
      <c r="J438" s="41" t="str">
        <f t="shared" si="26"/>
        <v>$70 - $80K</v>
      </c>
      <c r="K438">
        <v>1</v>
      </c>
      <c r="L438">
        <v>0</v>
      </c>
      <c r="M438">
        <f>Table1[[#This Row],[Teenhome]]+Table1[[#This Row],[Kidhome]]</f>
        <v>1</v>
      </c>
      <c r="N438" s="1">
        <v>41284</v>
      </c>
      <c r="O438" s="16">
        <f>(Table1[[#This Row],[DataSetDate]]-Table1[[#This Row],[Dt_Customer]])/365</f>
        <v>8.0767123287671225</v>
      </c>
      <c r="P438" s="15">
        <v>44232</v>
      </c>
      <c r="Q438">
        <v>93</v>
      </c>
      <c r="R438" s="4">
        <v>656</v>
      </c>
      <c r="S438" s="4">
        <v>80</v>
      </c>
      <c r="T438" s="4">
        <v>455</v>
      </c>
      <c r="U438" s="4">
        <v>52</v>
      </c>
      <c r="V438" s="4">
        <v>107</v>
      </c>
      <c r="W438" s="4">
        <v>93</v>
      </c>
      <c r="X438">
        <v>2</v>
      </c>
      <c r="Y438">
        <v>8</v>
      </c>
      <c r="Z438" t="str">
        <f t="shared" si="27"/>
        <v>High</v>
      </c>
      <c r="AA438" s="14">
        <f t="shared" ca="1" si="28"/>
        <v>7.6670905576399928</v>
      </c>
      <c r="AB438">
        <v>4</v>
      </c>
      <c r="AC438">
        <v>8</v>
      </c>
      <c r="AD438" s="14">
        <f t="shared" ca="1" si="29"/>
        <v>8.2449924968305908</v>
      </c>
      <c r="AE438">
        <v>4</v>
      </c>
      <c r="AF438">
        <v>0</v>
      </c>
      <c r="AG438">
        <v>0</v>
      </c>
      <c r="AH438">
        <v>1</v>
      </c>
      <c r="AI438">
        <v>0</v>
      </c>
      <c r="AJ438">
        <v>1</v>
      </c>
      <c r="AK438">
        <v>0</v>
      </c>
      <c r="AL438">
        <v>0</v>
      </c>
      <c r="AM438" t="s">
        <v>53</v>
      </c>
    </row>
    <row r="439" spans="1:39" hidden="1" x14ac:dyDescent="0.3">
      <c r="A439">
        <v>2712</v>
      </c>
      <c r="B439">
        <v>1956</v>
      </c>
      <c r="C439" s="14">
        <f>2021-Table1[[#This Row],[Year_Birth]]</f>
        <v>65</v>
      </c>
      <c r="D439" t="s">
        <v>46</v>
      </c>
      <c r="E439" s="14" t="str" cm="1">
        <f t="array" ref="E439">_xlfn.SWITCH(Table1[[#This Row],[Education]],"Graduation","Bachelor’s","Basic","High School","2n Cycle","Master’s","Master","Master’s","PhD","PhD","Other")</f>
        <v>Bachelor’s</v>
      </c>
      <c r="F439" t="s">
        <v>42</v>
      </c>
      <c r="G439" s="14" t="s">
        <v>42</v>
      </c>
      <c r="H439" s="14" t="str" cm="1">
        <f t="array" ref="H439">_xlfn.SWITCH(Table1[[#This Row],[Marital_Status_mod]],"Together","Couple","Married","Couple","Divorced","Single","Single","Single","Widow","Single","Other")</f>
        <v>Couple</v>
      </c>
      <c r="I439" s="4">
        <v>71866</v>
      </c>
      <c r="J439" s="41" t="str">
        <f t="shared" si="26"/>
        <v>$70 - $80K</v>
      </c>
      <c r="K439">
        <v>0</v>
      </c>
      <c r="L439">
        <v>1</v>
      </c>
      <c r="M439">
        <f>Table1[[#This Row],[Teenhome]]+Table1[[#This Row],[Kidhome]]</f>
        <v>1</v>
      </c>
      <c r="N439" s="1">
        <v>41633</v>
      </c>
      <c r="O439" s="16">
        <f>(Table1[[#This Row],[DataSetDate]]-Table1[[#This Row],[Dt_Customer]])/365</f>
        <v>7.1205479452054794</v>
      </c>
      <c r="P439" s="15">
        <v>44232</v>
      </c>
      <c r="Q439">
        <v>85</v>
      </c>
      <c r="R439" s="4">
        <v>184</v>
      </c>
      <c r="S439" s="4">
        <v>178</v>
      </c>
      <c r="T439" s="4">
        <v>178</v>
      </c>
      <c r="U439" s="4">
        <v>103</v>
      </c>
      <c r="V439" s="4">
        <v>39</v>
      </c>
      <c r="W439" s="4">
        <v>33</v>
      </c>
      <c r="X439">
        <v>1</v>
      </c>
      <c r="Y439">
        <v>6</v>
      </c>
      <c r="Z439" t="str">
        <f t="shared" si="27"/>
        <v>Medium</v>
      </c>
      <c r="AA439" s="14">
        <f t="shared" ca="1" si="28"/>
        <v>6.0123439464419457</v>
      </c>
      <c r="AB439">
        <v>3</v>
      </c>
      <c r="AC439">
        <v>10</v>
      </c>
      <c r="AD439" s="14">
        <f t="shared" ca="1" si="29"/>
        <v>10.399487300072044</v>
      </c>
      <c r="AE439">
        <v>3</v>
      </c>
      <c r="AF439">
        <v>0</v>
      </c>
      <c r="AG439">
        <v>0</v>
      </c>
      <c r="AH439">
        <v>0</v>
      </c>
      <c r="AI439">
        <v>0</v>
      </c>
      <c r="AJ439">
        <v>0</v>
      </c>
      <c r="AK439">
        <v>0</v>
      </c>
      <c r="AL439">
        <v>0</v>
      </c>
      <c r="AM439" t="s">
        <v>53</v>
      </c>
    </row>
    <row r="440" spans="1:39" hidden="1" x14ac:dyDescent="0.3">
      <c r="A440">
        <v>8969</v>
      </c>
      <c r="B440">
        <v>1977</v>
      </c>
      <c r="C440" s="14">
        <f>2021-Table1[[#This Row],[Year_Birth]]</f>
        <v>44</v>
      </c>
      <c r="D440" t="s">
        <v>46</v>
      </c>
      <c r="E440" s="14" t="str" cm="1">
        <f t="array" ref="E440">_xlfn.SWITCH(Table1[[#This Row],[Education]],"Graduation","Bachelor’s","Basic","High School","2n Cycle","Master’s","Master","Master’s","PhD","PhD","Other")</f>
        <v>Bachelor’s</v>
      </c>
      <c r="F440" t="s">
        <v>42</v>
      </c>
      <c r="G440" s="14" t="s">
        <v>42</v>
      </c>
      <c r="H440" s="14" t="str" cm="1">
        <f t="array" ref="H440">_xlfn.SWITCH(Table1[[#This Row],[Marital_Status_mod]],"Together","Couple","Married","Couple","Divorced","Single","Single","Single","Widow","Single","Other")</f>
        <v>Couple</v>
      </c>
      <c r="I440" s="4">
        <v>71855</v>
      </c>
      <c r="J440" s="41" t="str">
        <f t="shared" si="26"/>
        <v>$70 - $80K</v>
      </c>
      <c r="K440">
        <v>0</v>
      </c>
      <c r="L440">
        <v>1</v>
      </c>
      <c r="M440">
        <f>Table1[[#This Row],[Teenhome]]+Table1[[#This Row],[Kidhome]]</f>
        <v>1</v>
      </c>
      <c r="N440" s="1">
        <v>41290</v>
      </c>
      <c r="O440" s="16">
        <f>(Table1[[#This Row],[DataSetDate]]-Table1[[#This Row],[Dt_Customer]])/365</f>
        <v>8.0602739726027401</v>
      </c>
      <c r="P440" s="15">
        <v>44232</v>
      </c>
      <c r="Q440">
        <v>59</v>
      </c>
      <c r="R440" s="4">
        <v>548</v>
      </c>
      <c r="S440" s="4">
        <v>31</v>
      </c>
      <c r="T440" s="4">
        <v>422</v>
      </c>
      <c r="U440" s="4">
        <v>0</v>
      </c>
      <c r="V440" s="4">
        <v>112</v>
      </c>
      <c r="W440" s="4">
        <v>28</v>
      </c>
      <c r="X440">
        <v>4</v>
      </c>
      <c r="Y440">
        <v>5</v>
      </c>
      <c r="Z440" t="str">
        <f t="shared" si="27"/>
        <v>Medium</v>
      </c>
      <c r="AA440" s="14">
        <f t="shared" ca="1" si="28"/>
        <v>4.8700023844475551</v>
      </c>
      <c r="AB440">
        <v>5</v>
      </c>
      <c r="AC440">
        <v>11</v>
      </c>
      <c r="AD440" s="14">
        <f t="shared" ca="1" si="29"/>
        <v>11.379409606069135</v>
      </c>
      <c r="AE440">
        <v>3</v>
      </c>
      <c r="AF440">
        <v>0</v>
      </c>
      <c r="AG440">
        <v>0</v>
      </c>
      <c r="AH440">
        <v>0</v>
      </c>
      <c r="AI440">
        <v>0</v>
      </c>
      <c r="AJ440">
        <v>0</v>
      </c>
      <c r="AK440">
        <v>0</v>
      </c>
      <c r="AL440">
        <v>0</v>
      </c>
      <c r="AM440" t="s">
        <v>47</v>
      </c>
    </row>
    <row r="441" spans="1:39" hidden="1" x14ac:dyDescent="0.3">
      <c r="A441">
        <v>9495</v>
      </c>
      <c r="B441">
        <v>1982</v>
      </c>
      <c r="C441" s="14">
        <f>2021-Table1[[#This Row],[Year_Birth]]</f>
        <v>39</v>
      </c>
      <c r="D441" t="s">
        <v>46</v>
      </c>
      <c r="E441" s="14" t="str" cm="1">
        <f t="array" ref="E441">_xlfn.SWITCH(Table1[[#This Row],[Education]],"Graduation","Bachelor’s","Basic","High School","2n Cycle","Master’s","Master","Master’s","PhD","PhD","Other")</f>
        <v>Bachelor’s</v>
      </c>
      <c r="F441" t="s">
        <v>40</v>
      </c>
      <c r="G441" s="14" t="s">
        <v>40</v>
      </c>
      <c r="H441" s="14" t="str" cm="1">
        <f t="array" ref="H441">_xlfn.SWITCH(Table1[[#This Row],[Marital_Status_mod]],"Together","Couple","Married","Couple","Divorced","Single","Single","Single","Widow","Single","Other")</f>
        <v>Couple</v>
      </c>
      <c r="I441" s="4">
        <v>71853</v>
      </c>
      <c r="J441" s="41" t="str">
        <f t="shared" si="26"/>
        <v>$70 - $80K</v>
      </c>
      <c r="K441">
        <v>0</v>
      </c>
      <c r="L441">
        <v>0</v>
      </c>
      <c r="M441">
        <f>Table1[[#This Row],[Teenhome]]+Table1[[#This Row],[Kidhome]]</f>
        <v>0</v>
      </c>
      <c r="N441" s="1">
        <v>41402</v>
      </c>
      <c r="O441" s="16">
        <f>(Table1[[#This Row],[DataSetDate]]-Table1[[#This Row],[Dt_Customer]])/365</f>
        <v>7.7534246575342465</v>
      </c>
      <c r="P441" s="15">
        <v>44232</v>
      </c>
      <c r="Q441">
        <v>29</v>
      </c>
      <c r="R441" s="4">
        <v>358</v>
      </c>
      <c r="S441" s="4">
        <v>108</v>
      </c>
      <c r="T441" s="4">
        <v>413</v>
      </c>
      <c r="U441" s="4">
        <v>141</v>
      </c>
      <c r="V441" s="4">
        <v>97</v>
      </c>
      <c r="W441" s="4">
        <v>32</v>
      </c>
      <c r="X441">
        <v>1</v>
      </c>
      <c r="Y441">
        <v>2</v>
      </c>
      <c r="Z441" t="str">
        <f t="shared" si="27"/>
        <v>Low</v>
      </c>
      <c r="AA441" s="14">
        <f t="shared" ca="1" si="28"/>
        <v>2.073845235396246</v>
      </c>
      <c r="AB441">
        <v>8</v>
      </c>
      <c r="AC441">
        <v>6</v>
      </c>
      <c r="AD441" s="14">
        <f t="shared" ca="1" si="29"/>
        <v>6.279077689176078</v>
      </c>
      <c r="AE441">
        <v>1</v>
      </c>
      <c r="AF441">
        <v>0</v>
      </c>
      <c r="AG441">
        <v>0</v>
      </c>
      <c r="AH441">
        <v>0</v>
      </c>
      <c r="AI441">
        <v>0</v>
      </c>
      <c r="AJ441">
        <v>0</v>
      </c>
      <c r="AK441">
        <v>0</v>
      </c>
      <c r="AL441">
        <v>0</v>
      </c>
      <c r="AM441" t="s">
        <v>41</v>
      </c>
    </row>
    <row r="442" spans="1:39" hidden="1" x14ac:dyDescent="0.3">
      <c r="A442">
        <v>2631</v>
      </c>
      <c r="B442">
        <v>1982</v>
      </c>
      <c r="C442" s="14">
        <f>2021-Table1[[#This Row],[Year_Birth]]</f>
        <v>39</v>
      </c>
      <c r="D442" t="s">
        <v>46</v>
      </c>
      <c r="E442" s="14" t="str" cm="1">
        <f t="array" ref="E442">_xlfn.SWITCH(Table1[[#This Row],[Education]],"Graduation","Bachelor’s","Basic","High School","2n Cycle","Master’s","Master","Master’s","PhD","PhD","Other")</f>
        <v>Bachelor’s</v>
      </c>
      <c r="F442" t="s">
        <v>40</v>
      </c>
      <c r="G442" s="14" t="s">
        <v>40</v>
      </c>
      <c r="H442" s="14" t="str" cm="1">
        <f t="array" ref="H442">_xlfn.SWITCH(Table1[[#This Row],[Marital_Status_mod]],"Together","Couple","Married","Couple","Divorced","Single","Single","Single","Widow","Single","Other")</f>
        <v>Couple</v>
      </c>
      <c r="I442" s="4">
        <v>71853</v>
      </c>
      <c r="J442" s="41" t="str">
        <f t="shared" si="26"/>
        <v>$70 - $80K</v>
      </c>
      <c r="K442">
        <v>0</v>
      </c>
      <c r="L442">
        <v>0</v>
      </c>
      <c r="M442">
        <f>Table1[[#This Row],[Teenhome]]+Table1[[#This Row],[Kidhome]]</f>
        <v>0</v>
      </c>
      <c r="N442" s="1">
        <v>41402</v>
      </c>
      <c r="O442" s="16">
        <f>(Table1[[#This Row],[DataSetDate]]-Table1[[#This Row],[Dt_Customer]])/365</f>
        <v>7.7534246575342465</v>
      </c>
      <c r="P442" s="15">
        <v>44232</v>
      </c>
      <c r="Q442">
        <v>29</v>
      </c>
      <c r="R442" s="4">
        <v>358</v>
      </c>
      <c r="S442" s="4">
        <v>108</v>
      </c>
      <c r="T442" s="4">
        <v>413</v>
      </c>
      <c r="U442" s="4">
        <v>141</v>
      </c>
      <c r="V442" s="4">
        <v>97</v>
      </c>
      <c r="W442" s="4">
        <v>32</v>
      </c>
      <c r="X442">
        <v>1</v>
      </c>
      <c r="Y442">
        <v>2</v>
      </c>
      <c r="Z442" t="str">
        <f t="shared" si="27"/>
        <v>Low</v>
      </c>
      <c r="AA442" s="14">
        <f t="shared" ca="1" si="28"/>
        <v>2.250352683985644</v>
      </c>
      <c r="AB442">
        <v>8</v>
      </c>
      <c r="AC442">
        <v>6</v>
      </c>
      <c r="AD442" s="14">
        <f t="shared" ca="1" si="29"/>
        <v>6.3736642787587332</v>
      </c>
      <c r="AE442">
        <v>1</v>
      </c>
      <c r="AF442">
        <v>0</v>
      </c>
      <c r="AG442">
        <v>0</v>
      </c>
      <c r="AH442">
        <v>0</v>
      </c>
      <c r="AI442">
        <v>0</v>
      </c>
      <c r="AJ442">
        <v>0</v>
      </c>
      <c r="AK442">
        <v>0</v>
      </c>
      <c r="AL442">
        <v>0</v>
      </c>
      <c r="AM442" t="s">
        <v>41</v>
      </c>
    </row>
    <row r="443" spans="1:39" hidden="1" x14ac:dyDescent="0.3">
      <c r="A443">
        <v>2931</v>
      </c>
      <c r="B443">
        <v>1978</v>
      </c>
      <c r="C443" s="14">
        <f>2021-Table1[[#This Row],[Year_Birth]]</f>
        <v>43</v>
      </c>
      <c r="D443" t="s">
        <v>46</v>
      </c>
      <c r="E443" s="14" t="str" cm="1">
        <f t="array" ref="E443">_xlfn.SWITCH(Table1[[#This Row],[Education]],"Graduation","Bachelor’s","Basic","High School","2n Cycle","Master’s","Master","Master’s","PhD","PhD","Other")</f>
        <v>Bachelor’s</v>
      </c>
      <c r="F443" t="s">
        <v>49</v>
      </c>
      <c r="G443" s="14" t="s">
        <v>49</v>
      </c>
      <c r="H443" s="14" t="str" cm="1">
        <f t="array" ref="H443">_xlfn.SWITCH(Table1[[#This Row],[Marital_Status_mod]],"Together","Couple","Married","Couple","Divorced","Single","Single","Single","Widow","Single","Other")</f>
        <v>Single</v>
      </c>
      <c r="I443" s="4">
        <v>71847</v>
      </c>
      <c r="J443" s="41" t="str">
        <f t="shared" si="26"/>
        <v>$70 - $80K</v>
      </c>
      <c r="K443">
        <v>0</v>
      </c>
      <c r="L443">
        <v>0</v>
      </c>
      <c r="M443">
        <f>Table1[[#This Row],[Teenhome]]+Table1[[#This Row],[Kidhome]]</f>
        <v>0</v>
      </c>
      <c r="N443" s="1">
        <v>41173</v>
      </c>
      <c r="O443" s="16">
        <f>(Table1[[#This Row],[DataSetDate]]-Table1[[#This Row],[Dt_Customer]])/365</f>
        <v>8.3808219178082197</v>
      </c>
      <c r="P443" s="15">
        <v>44232</v>
      </c>
      <c r="Q443">
        <v>95</v>
      </c>
      <c r="R443" s="4">
        <v>737</v>
      </c>
      <c r="S443" s="4">
        <v>21</v>
      </c>
      <c r="T443" s="4">
        <v>106</v>
      </c>
      <c r="U443" s="4">
        <v>55</v>
      </c>
      <c r="V443" s="4">
        <v>63</v>
      </c>
      <c r="W443" s="4">
        <v>210</v>
      </c>
      <c r="X443">
        <v>0</v>
      </c>
      <c r="Y443">
        <v>6</v>
      </c>
      <c r="Z443" t="str">
        <f t="shared" si="27"/>
        <v>Medium</v>
      </c>
      <c r="AA443" s="14">
        <f t="shared" ca="1" si="28"/>
        <v>6.1770231229121793</v>
      </c>
      <c r="AB443">
        <v>7</v>
      </c>
      <c r="AC443">
        <v>9</v>
      </c>
      <c r="AD443" s="14">
        <f t="shared" ca="1" si="29"/>
        <v>9.0612222672455491</v>
      </c>
      <c r="AE443">
        <v>3</v>
      </c>
      <c r="AF443">
        <v>1</v>
      </c>
      <c r="AG443">
        <v>0</v>
      </c>
      <c r="AH443">
        <v>0</v>
      </c>
      <c r="AI443">
        <v>0</v>
      </c>
      <c r="AJ443">
        <v>0</v>
      </c>
      <c r="AK443">
        <v>0</v>
      </c>
      <c r="AL443">
        <v>0</v>
      </c>
      <c r="AM443" t="s">
        <v>41</v>
      </c>
    </row>
    <row r="444" spans="1:39" hidden="1" x14ac:dyDescent="0.3">
      <c r="A444">
        <v>4356</v>
      </c>
      <c r="B444">
        <v>1971</v>
      </c>
      <c r="C444" s="14">
        <f>2021-Table1[[#This Row],[Year_Birth]]</f>
        <v>50</v>
      </c>
      <c r="D444" t="s">
        <v>46</v>
      </c>
      <c r="E444" s="14" t="str" cm="1">
        <f t="array" ref="E444">_xlfn.SWITCH(Table1[[#This Row],[Education]],"Graduation","Bachelor’s","Basic","High School","2n Cycle","Master’s","Master","Master’s","PhD","PhD","Other")</f>
        <v>Bachelor’s</v>
      </c>
      <c r="F444" t="s">
        <v>40</v>
      </c>
      <c r="G444" s="14" t="s">
        <v>40</v>
      </c>
      <c r="H444" s="14" t="str" cm="1">
        <f t="array" ref="H444">_xlfn.SWITCH(Table1[[#This Row],[Marital_Status_mod]],"Together","Couple","Married","Couple","Divorced","Single","Single","Single","Widow","Single","Other")</f>
        <v>Couple</v>
      </c>
      <c r="I444" s="4">
        <v>71819</v>
      </c>
      <c r="J444" s="41" t="str">
        <f t="shared" si="26"/>
        <v>$70 - $80K</v>
      </c>
      <c r="K444">
        <v>0</v>
      </c>
      <c r="L444">
        <v>1</v>
      </c>
      <c r="M444">
        <f>Table1[[#This Row],[Teenhome]]+Table1[[#This Row],[Kidhome]]</f>
        <v>1</v>
      </c>
      <c r="N444" s="1">
        <v>41514</v>
      </c>
      <c r="O444" s="16">
        <f>(Table1[[#This Row],[DataSetDate]]-Table1[[#This Row],[Dt_Customer]])/365</f>
        <v>7.4465753424657537</v>
      </c>
      <c r="P444" s="15">
        <v>44232</v>
      </c>
      <c r="Q444">
        <v>70</v>
      </c>
      <c r="R444" s="4">
        <v>1224</v>
      </c>
      <c r="S444" s="4">
        <v>28</v>
      </c>
      <c r="T444" s="4">
        <v>140</v>
      </c>
      <c r="U444" s="4">
        <v>0</v>
      </c>
      <c r="V444" s="4">
        <v>14</v>
      </c>
      <c r="W444" s="4">
        <v>168</v>
      </c>
      <c r="X444">
        <v>3</v>
      </c>
      <c r="Y444">
        <v>3</v>
      </c>
      <c r="Z444" t="str">
        <f t="shared" si="27"/>
        <v>Medium</v>
      </c>
      <c r="AA444" s="14">
        <f t="shared" ca="1" si="28"/>
        <v>2.807547897982043</v>
      </c>
      <c r="AB444">
        <v>3</v>
      </c>
      <c r="AC444">
        <v>5</v>
      </c>
      <c r="AD444" s="14">
        <f t="shared" ca="1" si="29"/>
        <v>4.9650899696315172</v>
      </c>
      <c r="AE444">
        <v>6</v>
      </c>
      <c r="AF444">
        <v>0</v>
      </c>
      <c r="AG444">
        <v>0</v>
      </c>
      <c r="AH444">
        <v>0</v>
      </c>
      <c r="AI444">
        <v>1</v>
      </c>
      <c r="AJ444">
        <v>1</v>
      </c>
      <c r="AK444">
        <v>0</v>
      </c>
      <c r="AL444">
        <v>0</v>
      </c>
      <c r="AM444" t="s">
        <v>41</v>
      </c>
    </row>
    <row r="445" spans="1:39" hidden="1" x14ac:dyDescent="0.3">
      <c r="A445">
        <v>1628</v>
      </c>
      <c r="B445">
        <v>1971</v>
      </c>
      <c r="C445" s="14">
        <f>2021-Table1[[#This Row],[Year_Birth]]</f>
        <v>50</v>
      </c>
      <c r="D445" t="s">
        <v>46</v>
      </c>
      <c r="E445" s="14" t="str" cm="1">
        <f t="array" ref="E445">_xlfn.SWITCH(Table1[[#This Row],[Education]],"Graduation","Bachelor’s","Basic","High School","2n Cycle","Master’s","Master","Master’s","PhD","PhD","Other")</f>
        <v>Bachelor’s</v>
      </c>
      <c r="F445" t="s">
        <v>40</v>
      </c>
      <c r="G445" s="14" t="s">
        <v>40</v>
      </c>
      <c r="H445" s="14" t="str" cm="1">
        <f t="array" ref="H445">_xlfn.SWITCH(Table1[[#This Row],[Marital_Status_mod]],"Together","Couple","Married","Couple","Divorced","Single","Single","Single","Widow","Single","Other")</f>
        <v>Couple</v>
      </c>
      <c r="I445" s="4">
        <v>71796</v>
      </c>
      <c r="J445" s="41" t="str">
        <f t="shared" si="26"/>
        <v>$70 - $80K</v>
      </c>
      <c r="K445">
        <v>0</v>
      </c>
      <c r="L445">
        <v>0</v>
      </c>
      <c r="M445">
        <f>Table1[[#This Row],[Teenhome]]+Table1[[#This Row],[Kidhome]]</f>
        <v>0</v>
      </c>
      <c r="N445" s="1">
        <v>41571</v>
      </c>
      <c r="O445" s="16">
        <f>(Table1[[#This Row],[DataSetDate]]-Table1[[#This Row],[Dt_Customer]])/365</f>
        <v>7.2904109589041095</v>
      </c>
      <c r="P445" s="15">
        <v>44232</v>
      </c>
      <c r="Q445">
        <v>54</v>
      </c>
      <c r="R445" s="4">
        <v>354</v>
      </c>
      <c r="S445" s="4">
        <v>21</v>
      </c>
      <c r="T445" s="4">
        <v>311</v>
      </c>
      <c r="U445" s="4">
        <v>167</v>
      </c>
      <c r="V445" s="4">
        <v>75</v>
      </c>
      <c r="W445" s="4">
        <v>32</v>
      </c>
      <c r="X445">
        <v>1</v>
      </c>
      <c r="Y445">
        <v>9</v>
      </c>
      <c r="Z445" t="str">
        <f t="shared" si="27"/>
        <v>High</v>
      </c>
      <c r="AA445" s="14">
        <f t="shared" ca="1" si="28"/>
        <v>9.2750641040509638</v>
      </c>
      <c r="AB445">
        <v>3</v>
      </c>
      <c r="AC445">
        <v>4</v>
      </c>
      <c r="AD445" s="14">
        <f t="shared" ca="1" si="29"/>
        <v>4.0730494784441396</v>
      </c>
      <c r="AE445">
        <v>4</v>
      </c>
      <c r="AF445">
        <v>0</v>
      </c>
      <c r="AG445">
        <v>0</v>
      </c>
      <c r="AH445">
        <v>0</v>
      </c>
      <c r="AI445">
        <v>0</v>
      </c>
      <c r="AJ445">
        <v>0</v>
      </c>
      <c r="AK445">
        <v>0</v>
      </c>
      <c r="AL445">
        <v>0</v>
      </c>
      <c r="AM445" t="s">
        <v>47</v>
      </c>
    </row>
    <row r="446" spans="1:39" hidden="1" x14ac:dyDescent="0.3">
      <c r="A446">
        <v>9463</v>
      </c>
      <c r="B446">
        <v>1959</v>
      </c>
      <c r="C446" s="14">
        <f>2021-Table1[[#This Row],[Year_Birth]]</f>
        <v>62</v>
      </c>
      <c r="D446" t="s">
        <v>46</v>
      </c>
      <c r="E446" s="14" t="str" cm="1">
        <f t="array" ref="E446">_xlfn.SWITCH(Table1[[#This Row],[Education]],"Graduation","Bachelor’s","Basic","High School","2n Cycle","Master’s","Master","Master’s","PhD","PhD","Other")</f>
        <v>Bachelor’s</v>
      </c>
      <c r="F446" t="s">
        <v>40</v>
      </c>
      <c r="G446" s="14" t="s">
        <v>40</v>
      </c>
      <c r="H446" s="14" t="str" cm="1">
        <f t="array" ref="H446">_xlfn.SWITCH(Table1[[#This Row],[Marital_Status_mod]],"Together","Couple","Married","Couple","Divorced","Single","Single","Single","Widow","Single","Other")</f>
        <v>Couple</v>
      </c>
      <c r="I446" s="4">
        <v>71706</v>
      </c>
      <c r="J446" s="41" t="str">
        <f t="shared" si="26"/>
        <v>$70 - $80K</v>
      </c>
      <c r="K446">
        <v>0</v>
      </c>
      <c r="L446">
        <v>1</v>
      </c>
      <c r="M446">
        <f>Table1[[#This Row],[Teenhome]]+Table1[[#This Row],[Kidhome]]</f>
        <v>1</v>
      </c>
      <c r="N446" s="1">
        <v>41226</v>
      </c>
      <c r="O446" s="16">
        <f>(Table1[[#This Row],[DataSetDate]]-Table1[[#This Row],[Dt_Customer]])/365</f>
        <v>8.2356164383561641</v>
      </c>
      <c r="P446" s="15">
        <v>44232</v>
      </c>
      <c r="Q446">
        <v>16</v>
      </c>
      <c r="R446" s="4">
        <v>931</v>
      </c>
      <c r="S446" s="4">
        <v>56</v>
      </c>
      <c r="T446" s="4">
        <v>253</v>
      </c>
      <c r="U446" s="4">
        <v>91</v>
      </c>
      <c r="V446" s="4">
        <v>98</v>
      </c>
      <c r="W446" s="4">
        <v>14</v>
      </c>
      <c r="X446">
        <v>4</v>
      </c>
      <c r="Y446">
        <v>9</v>
      </c>
      <c r="Z446" t="str">
        <f t="shared" si="27"/>
        <v>High</v>
      </c>
      <c r="AA446" s="14">
        <f t="shared" ca="1" si="28"/>
        <v>8.8262630648652483</v>
      </c>
      <c r="AB446">
        <v>5</v>
      </c>
      <c r="AC446">
        <v>7</v>
      </c>
      <c r="AD446" s="14">
        <f t="shared" ca="1" si="29"/>
        <v>6.7629953448738815</v>
      </c>
      <c r="AE446">
        <v>5</v>
      </c>
      <c r="AF446">
        <v>0</v>
      </c>
      <c r="AG446">
        <v>0</v>
      </c>
      <c r="AH446">
        <v>0</v>
      </c>
      <c r="AI446">
        <v>0</v>
      </c>
      <c r="AJ446">
        <v>0</v>
      </c>
      <c r="AK446">
        <v>0</v>
      </c>
      <c r="AL446">
        <v>0</v>
      </c>
      <c r="AM446" t="s">
        <v>48</v>
      </c>
    </row>
    <row r="447" spans="1:39" hidden="1" x14ac:dyDescent="0.3">
      <c r="A447">
        <v>7348</v>
      </c>
      <c r="B447">
        <v>1958</v>
      </c>
      <c r="C447" s="14">
        <f>2021-Table1[[#This Row],[Year_Birth]]</f>
        <v>63</v>
      </c>
      <c r="D447" t="s">
        <v>39</v>
      </c>
      <c r="E447" s="14" t="str" cm="1">
        <f t="array" ref="E447">_xlfn.SWITCH(Table1[[#This Row],[Education]],"Graduation","Bachelor’s","Basic","High School","2n Cycle","Master’s","Master","Master’s","PhD","PhD","Other")</f>
        <v>PhD</v>
      </c>
      <c r="F447" t="s">
        <v>50</v>
      </c>
      <c r="G447" s="14" t="s">
        <v>50</v>
      </c>
      <c r="H447" s="14" t="str" cm="1">
        <f t="array" ref="H447">_xlfn.SWITCH(Table1[[#This Row],[Marital_Status_mod]],"Together","Couple","Married","Couple","Divorced","Single","Single","Single","Widow","Single","Other")</f>
        <v>Single</v>
      </c>
      <c r="I447" s="4">
        <v>71691</v>
      </c>
      <c r="J447" s="41" t="str">
        <f t="shared" si="26"/>
        <v>$70 - $80K</v>
      </c>
      <c r="K447">
        <v>0</v>
      </c>
      <c r="L447">
        <v>0</v>
      </c>
      <c r="M447">
        <f>Table1[[#This Row],[Teenhome]]+Table1[[#This Row],[Kidhome]]</f>
        <v>0</v>
      </c>
      <c r="N447" s="1">
        <v>41715</v>
      </c>
      <c r="O447" s="16">
        <f>(Table1[[#This Row],[DataSetDate]]-Table1[[#This Row],[Dt_Customer]])/365</f>
        <v>6.8958904109589039</v>
      </c>
      <c r="P447" s="15">
        <v>44232</v>
      </c>
      <c r="Q447">
        <v>0</v>
      </c>
      <c r="R447" s="4">
        <v>336</v>
      </c>
      <c r="S447" s="4">
        <v>130</v>
      </c>
      <c r="T447" s="4">
        <v>411</v>
      </c>
      <c r="U447" s="4">
        <v>240</v>
      </c>
      <c r="V447" s="4">
        <v>32</v>
      </c>
      <c r="W447" s="4">
        <v>43</v>
      </c>
      <c r="X447">
        <v>1</v>
      </c>
      <c r="Y447">
        <v>4</v>
      </c>
      <c r="Z447" t="str">
        <f t="shared" si="27"/>
        <v>Medium</v>
      </c>
      <c r="AA447" s="14">
        <f t="shared" ca="1" si="28"/>
        <v>4.2961818432262344</v>
      </c>
      <c r="AB447">
        <v>7</v>
      </c>
      <c r="AC447">
        <v>5</v>
      </c>
      <c r="AD447" s="14">
        <f t="shared" ca="1" si="29"/>
        <v>5.1317873735636068</v>
      </c>
      <c r="AE447">
        <v>2</v>
      </c>
      <c r="AF447">
        <v>0</v>
      </c>
      <c r="AG447">
        <v>0</v>
      </c>
      <c r="AH447">
        <v>0</v>
      </c>
      <c r="AI447">
        <v>0</v>
      </c>
      <c r="AJ447">
        <v>0</v>
      </c>
      <c r="AK447">
        <v>1</v>
      </c>
      <c r="AL447">
        <v>0</v>
      </c>
      <c r="AM447" t="s">
        <v>41</v>
      </c>
    </row>
    <row r="448" spans="1:39" hidden="1" x14ac:dyDescent="0.3">
      <c r="A448">
        <v>3009</v>
      </c>
      <c r="B448">
        <v>1962</v>
      </c>
      <c r="C448" s="14">
        <f>2021-Table1[[#This Row],[Year_Birth]]</f>
        <v>59</v>
      </c>
      <c r="D448" t="s">
        <v>39</v>
      </c>
      <c r="E448" s="14" t="str" cm="1">
        <f t="array" ref="E448">_xlfn.SWITCH(Table1[[#This Row],[Education]],"Graduation","Bachelor’s","Basic","High School","2n Cycle","Master’s","Master","Master’s","PhD","PhD","Other")</f>
        <v>PhD</v>
      </c>
      <c r="F448" t="s">
        <v>54</v>
      </c>
      <c r="G448" s="14" t="s">
        <v>54</v>
      </c>
      <c r="H448" s="14" t="str" cm="1">
        <f t="array" ref="H448">_xlfn.SWITCH(Table1[[#This Row],[Marital_Status_mod]],"Together","Couple","Married","Couple","Divorced","Single","Single","Single","Widow","Single","Other")</f>
        <v>Single</v>
      </c>
      <c r="I448" s="4">
        <v>71670</v>
      </c>
      <c r="J448" s="41" t="str">
        <f t="shared" si="26"/>
        <v>$70 - $80K</v>
      </c>
      <c r="K448">
        <v>0</v>
      </c>
      <c r="L448">
        <v>0</v>
      </c>
      <c r="M448">
        <f>Table1[[#This Row],[Teenhome]]+Table1[[#This Row],[Kidhome]]</f>
        <v>0</v>
      </c>
      <c r="N448" s="1">
        <v>41464</v>
      </c>
      <c r="O448" s="16">
        <f>(Table1[[#This Row],[DataSetDate]]-Table1[[#This Row],[Dt_Customer]])/365</f>
        <v>7.5835616438356164</v>
      </c>
      <c r="P448" s="15">
        <v>44232</v>
      </c>
      <c r="Q448">
        <v>8</v>
      </c>
      <c r="R448" s="4">
        <v>1462</v>
      </c>
      <c r="S448" s="4">
        <v>16</v>
      </c>
      <c r="T448" s="4">
        <v>128</v>
      </c>
      <c r="U448" s="4">
        <v>0</v>
      </c>
      <c r="V448" s="4">
        <v>0</v>
      </c>
      <c r="W448" s="4">
        <v>160</v>
      </c>
      <c r="X448">
        <v>1</v>
      </c>
      <c r="Y448">
        <v>5</v>
      </c>
      <c r="Z448" t="str">
        <f t="shared" si="27"/>
        <v>Medium</v>
      </c>
      <c r="AA448" s="14">
        <f t="shared" ca="1" si="28"/>
        <v>4.9286930640752669</v>
      </c>
      <c r="AB448">
        <v>3</v>
      </c>
      <c r="AC448">
        <v>6</v>
      </c>
      <c r="AD448" s="14">
        <f t="shared" ca="1" si="29"/>
        <v>6.2422380337064638</v>
      </c>
      <c r="AE448">
        <v>6</v>
      </c>
      <c r="AF448">
        <v>0</v>
      </c>
      <c r="AG448">
        <v>1</v>
      </c>
      <c r="AH448">
        <v>0</v>
      </c>
      <c r="AI448">
        <v>1</v>
      </c>
      <c r="AJ448">
        <v>1</v>
      </c>
      <c r="AK448">
        <v>1</v>
      </c>
      <c r="AL448">
        <v>0</v>
      </c>
      <c r="AM448" t="s">
        <v>41</v>
      </c>
    </row>
    <row r="449" spans="1:39" hidden="1" x14ac:dyDescent="0.3">
      <c r="A449">
        <v>6055</v>
      </c>
      <c r="B449">
        <v>1979</v>
      </c>
      <c r="C449" s="14">
        <f>2021-Table1[[#This Row],[Year_Birth]]</f>
        <v>42</v>
      </c>
      <c r="D449" t="s">
        <v>46</v>
      </c>
      <c r="E449" s="14" t="str" cm="1">
        <f t="array" ref="E449">_xlfn.SWITCH(Table1[[#This Row],[Education]],"Graduation","Bachelor’s","Basic","High School","2n Cycle","Master’s","Master","Master’s","PhD","PhD","Other")</f>
        <v>Bachelor’s</v>
      </c>
      <c r="F449" t="s">
        <v>42</v>
      </c>
      <c r="G449" s="14" t="s">
        <v>42</v>
      </c>
      <c r="H449" s="14" t="str" cm="1">
        <f t="array" ref="H449">_xlfn.SWITCH(Table1[[#This Row],[Marital_Status_mod]],"Together","Couple","Married","Couple","Divorced","Single","Single","Single","Widow","Single","Other")</f>
        <v>Couple</v>
      </c>
      <c r="I449" s="4">
        <v>71626</v>
      </c>
      <c r="J449" s="41" t="str">
        <f t="shared" ref="J449:J512" si="30">IF(I449&lt;10000, "Up to $10K",
   IF(I449&gt;=100000, "$100K and up",
      "$" &amp; FLOOR(I449,10000)/1000 &amp; " - $" &amp; FLOOR(I449,10000)/1000+10 &amp; "K"))</f>
        <v>$70 - $80K</v>
      </c>
      <c r="K449">
        <v>0</v>
      </c>
      <c r="L449">
        <v>0</v>
      </c>
      <c r="M449">
        <f>Table1[[#This Row],[Teenhome]]+Table1[[#This Row],[Kidhome]]</f>
        <v>0</v>
      </c>
      <c r="N449" s="1">
        <v>41214</v>
      </c>
      <c r="O449" s="16">
        <f>(Table1[[#This Row],[DataSetDate]]-Table1[[#This Row],[Dt_Customer]])/365</f>
        <v>8.2684931506849306</v>
      </c>
      <c r="P449" s="15">
        <v>44232</v>
      </c>
      <c r="Q449">
        <v>94</v>
      </c>
      <c r="R449" s="4">
        <v>546</v>
      </c>
      <c r="S449" s="4">
        <v>72</v>
      </c>
      <c r="T449" s="4">
        <v>376</v>
      </c>
      <c r="U449" s="4">
        <v>94</v>
      </c>
      <c r="V449" s="4">
        <v>145</v>
      </c>
      <c r="W449" s="4">
        <v>72</v>
      </c>
      <c r="X449">
        <v>1</v>
      </c>
      <c r="Y449">
        <v>5</v>
      </c>
      <c r="Z449" t="str">
        <f t="shared" ref="Z449:Z512" si="31">IF(Y449&gt;=7,"High",IF(Y449&gt;=3,"Medium","Low"))</f>
        <v>Medium</v>
      </c>
      <c r="AA449" s="14">
        <f t="shared" ca="1" si="28"/>
        <v>4.6559318244683414</v>
      </c>
      <c r="AB449">
        <v>5</v>
      </c>
      <c r="AC449">
        <v>8</v>
      </c>
      <c r="AD449" s="14">
        <f t="shared" ca="1" si="29"/>
        <v>7.9898255202868098</v>
      </c>
      <c r="AE449">
        <v>3</v>
      </c>
      <c r="AF449">
        <v>0</v>
      </c>
      <c r="AG449">
        <v>0</v>
      </c>
      <c r="AH449">
        <v>0</v>
      </c>
      <c r="AI449">
        <v>1</v>
      </c>
      <c r="AJ449">
        <v>0</v>
      </c>
      <c r="AK449">
        <v>0</v>
      </c>
      <c r="AL449">
        <v>0</v>
      </c>
      <c r="AM449" t="s">
        <v>41</v>
      </c>
    </row>
    <row r="450" spans="1:39" hidden="1" x14ac:dyDescent="0.3">
      <c r="A450">
        <v>4141</v>
      </c>
      <c r="B450">
        <v>1965</v>
      </c>
      <c r="C450" s="14">
        <f>2021-Table1[[#This Row],[Year_Birth]]</f>
        <v>56</v>
      </c>
      <c r="D450" t="s">
        <v>46</v>
      </c>
      <c r="E450" s="14" t="str" cm="1">
        <f t="array" ref="E450">_xlfn.SWITCH(Table1[[#This Row],[Education]],"Graduation","Bachelor’s","Basic","High School","2n Cycle","Master’s","Master","Master’s","PhD","PhD","Other")</f>
        <v>Bachelor’s</v>
      </c>
      <c r="F450" t="s">
        <v>40</v>
      </c>
      <c r="G450" s="14" t="s">
        <v>40</v>
      </c>
      <c r="H450" s="14" t="str" cm="1">
        <f t="array" ref="H450">_xlfn.SWITCH(Table1[[#This Row],[Marital_Status_mod]],"Together","Couple","Married","Couple","Divorced","Single","Single","Single","Widow","Single","Other")</f>
        <v>Couple</v>
      </c>
      <c r="I450" s="4">
        <v>71613</v>
      </c>
      <c r="J450" s="41" t="str">
        <f t="shared" si="30"/>
        <v>$70 - $80K</v>
      </c>
      <c r="K450">
        <v>0</v>
      </c>
      <c r="L450">
        <v>0</v>
      </c>
      <c r="M450">
        <f>Table1[[#This Row],[Teenhome]]+Table1[[#This Row],[Kidhome]]</f>
        <v>0</v>
      </c>
      <c r="N450" s="1">
        <v>41507</v>
      </c>
      <c r="O450" s="16">
        <f>(Table1[[#This Row],[DataSetDate]]-Table1[[#This Row],[Dt_Customer]])/365</f>
        <v>7.4657534246575343</v>
      </c>
      <c r="P450" s="15">
        <v>44232</v>
      </c>
      <c r="Q450">
        <v>26</v>
      </c>
      <c r="R450" s="4">
        <v>426</v>
      </c>
      <c r="S450" s="4">
        <v>49</v>
      </c>
      <c r="T450" s="4">
        <v>127</v>
      </c>
      <c r="U450" s="4">
        <v>111</v>
      </c>
      <c r="V450" s="4">
        <v>21</v>
      </c>
      <c r="W450" s="4">
        <v>42</v>
      </c>
      <c r="X450">
        <v>1</v>
      </c>
      <c r="Y450">
        <v>8</v>
      </c>
      <c r="Z450" t="str">
        <f t="shared" si="31"/>
        <v>High</v>
      </c>
      <c r="AA450" s="14">
        <f t="shared" ref="AA450:AA513" ca="1" si="32">Y450 + (RAND() - 0.5) * 0.8</f>
        <v>7.7805353300267566</v>
      </c>
      <c r="AB450">
        <v>2</v>
      </c>
      <c r="AC450">
        <v>10</v>
      </c>
      <c r="AD450" s="14">
        <f t="shared" ref="AD450:AD513" ca="1" si="33">AC450 + (RAND() - 0.5) * 0.8</f>
        <v>10.096014453074257</v>
      </c>
      <c r="AE450">
        <v>4</v>
      </c>
      <c r="AF450">
        <v>0</v>
      </c>
      <c r="AG450">
        <v>0</v>
      </c>
      <c r="AH450">
        <v>0</v>
      </c>
      <c r="AI450">
        <v>0</v>
      </c>
      <c r="AJ450">
        <v>0</v>
      </c>
      <c r="AK450">
        <v>0</v>
      </c>
      <c r="AL450">
        <v>0</v>
      </c>
      <c r="AM450" t="s">
        <v>43</v>
      </c>
    </row>
    <row r="451" spans="1:39" hidden="1" x14ac:dyDescent="0.3">
      <c r="A451">
        <v>158</v>
      </c>
      <c r="B451">
        <v>1945</v>
      </c>
      <c r="C451" s="14">
        <f>2021-Table1[[#This Row],[Year_Birth]]</f>
        <v>76</v>
      </c>
      <c r="D451" t="s">
        <v>39</v>
      </c>
      <c r="E451" s="14" t="str" cm="1">
        <f t="array" ref="E451">_xlfn.SWITCH(Table1[[#This Row],[Education]],"Graduation","Bachelor’s","Basic","High School","2n Cycle","Master’s","Master","Master’s","PhD","PhD","Other")</f>
        <v>PhD</v>
      </c>
      <c r="F451" t="s">
        <v>40</v>
      </c>
      <c r="G451" s="14" t="s">
        <v>40</v>
      </c>
      <c r="H451" s="14" t="str" cm="1">
        <f t="array" ref="H451">_xlfn.SWITCH(Table1[[#This Row],[Marital_Status_mod]],"Together","Couple","Married","Couple","Divorced","Single","Single","Single","Widow","Single","Other")</f>
        <v>Couple</v>
      </c>
      <c r="I451" s="4">
        <v>71604</v>
      </c>
      <c r="J451" s="41" t="str">
        <f t="shared" si="30"/>
        <v>$70 - $80K</v>
      </c>
      <c r="K451">
        <v>0</v>
      </c>
      <c r="L451">
        <v>0</v>
      </c>
      <c r="M451">
        <f>Table1[[#This Row],[Teenhome]]+Table1[[#This Row],[Kidhome]]</f>
        <v>0</v>
      </c>
      <c r="N451" s="1">
        <v>41595</v>
      </c>
      <c r="O451" s="16">
        <f>(Table1[[#This Row],[DataSetDate]]-Table1[[#This Row],[Dt_Customer]])/365</f>
        <v>7.2246575342465755</v>
      </c>
      <c r="P451" s="15">
        <v>44232</v>
      </c>
      <c r="Q451">
        <v>3</v>
      </c>
      <c r="R451" s="4">
        <v>345</v>
      </c>
      <c r="S451" s="4">
        <v>53</v>
      </c>
      <c r="T451" s="4">
        <v>528</v>
      </c>
      <c r="U451" s="4">
        <v>98</v>
      </c>
      <c r="V451" s="4">
        <v>75</v>
      </c>
      <c r="W451" s="4">
        <v>97</v>
      </c>
      <c r="X451">
        <v>1</v>
      </c>
      <c r="Y451">
        <v>8</v>
      </c>
      <c r="Z451" t="str">
        <f t="shared" si="31"/>
        <v>High</v>
      </c>
      <c r="AA451" s="14">
        <f t="shared" ca="1" si="32"/>
        <v>7.6912677041874868</v>
      </c>
      <c r="AB451">
        <v>3</v>
      </c>
      <c r="AC451">
        <v>5</v>
      </c>
      <c r="AD451" s="14">
        <f t="shared" ca="1" si="33"/>
        <v>4.6789982387027491</v>
      </c>
      <c r="AE451">
        <v>4</v>
      </c>
      <c r="AF451">
        <v>0</v>
      </c>
      <c r="AG451">
        <v>0</v>
      </c>
      <c r="AH451">
        <v>1</v>
      </c>
      <c r="AI451">
        <v>0</v>
      </c>
      <c r="AJ451">
        <v>0</v>
      </c>
      <c r="AK451">
        <v>1</v>
      </c>
      <c r="AL451">
        <v>0</v>
      </c>
      <c r="AM451" t="s">
        <v>41</v>
      </c>
    </row>
    <row r="452" spans="1:39" hidden="1" x14ac:dyDescent="0.3">
      <c r="A452">
        <v>9780</v>
      </c>
      <c r="B452">
        <v>1971</v>
      </c>
      <c r="C452" s="14">
        <f>2021-Table1[[#This Row],[Year_Birth]]</f>
        <v>50</v>
      </c>
      <c r="D452" t="s">
        <v>44</v>
      </c>
      <c r="E452" s="14" t="str" cm="1">
        <f t="array" ref="E452">_xlfn.SWITCH(Table1[[#This Row],[Education]],"Graduation","Bachelor’s","Basic","High School","2n Cycle","Master’s","Master","Master’s","PhD","PhD","Other")</f>
        <v>Master’s</v>
      </c>
      <c r="F452" t="s">
        <v>40</v>
      </c>
      <c r="G452" s="14" t="s">
        <v>40</v>
      </c>
      <c r="H452" s="14" t="str" cm="1">
        <f t="array" ref="H452">_xlfn.SWITCH(Table1[[#This Row],[Marital_Status_mod]],"Together","Couple","Married","Couple","Divorced","Single","Single","Single","Widow","Single","Other")</f>
        <v>Couple</v>
      </c>
      <c r="I452" s="4">
        <v>71499</v>
      </c>
      <c r="J452" s="41" t="str">
        <f t="shared" si="30"/>
        <v>$70 - $80K</v>
      </c>
      <c r="K452">
        <v>0</v>
      </c>
      <c r="L452">
        <v>1</v>
      </c>
      <c r="M452">
        <f>Table1[[#This Row],[Teenhome]]+Table1[[#This Row],[Kidhome]]</f>
        <v>1</v>
      </c>
      <c r="N452" s="1">
        <v>41450</v>
      </c>
      <c r="O452" s="16">
        <f>(Table1[[#This Row],[DataSetDate]]-Table1[[#This Row],[Dt_Customer]])/365</f>
        <v>7.6219178082191785</v>
      </c>
      <c r="P452" s="15">
        <v>44232</v>
      </c>
      <c r="Q452">
        <v>12</v>
      </c>
      <c r="R452" s="4">
        <v>465</v>
      </c>
      <c r="S452" s="4">
        <v>25</v>
      </c>
      <c r="T452" s="4">
        <v>132</v>
      </c>
      <c r="U452" s="4">
        <v>136</v>
      </c>
      <c r="V452" s="4">
        <v>0</v>
      </c>
      <c r="W452" s="4">
        <v>37</v>
      </c>
      <c r="X452">
        <v>2</v>
      </c>
      <c r="Y452">
        <v>8</v>
      </c>
      <c r="Z452" t="str">
        <f t="shared" si="31"/>
        <v>High</v>
      </c>
      <c r="AA452" s="14">
        <f t="shared" ca="1" si="32"/>
        <v>8.0794379548061812</v>
      </c>
      <c r="AB452">
        <v>3</v>
      </c>
      <c r="AC452">
        <v>13</v>
      </c>
      <c r="AD452" s="14">
        <f t="shared" ca="1" si="33"/>
        <v>12.661436640177561</v>
      </c>
      <c r="AE452">
        <v>4</v>
      </c>
      <c r="AF452">
        <v>0</v>
      </c>
      <c r="AG452">
        <v>0</v>
      </c>
      <c r="AH452">
        <v>0</v>
      </c>
      <c r="AI452">
        <v>0</v>
      </c>
      <c r="AJ452">
        <v>0</v>
      </c>
      <c r="AK452">
        <v>0</v>
      </c>
      <c r="AL452">
        <v>0</v>
      </c>
      <c r="AM452" t="s">
        <v>41</v>
      </c>
    </row>
    <row r="453" spans="1:39" hidden="1" x14ac:dyDescent="0.3">
      <c r="A453">
        <v>1491</v>
      </c>
      <c r="B453">
        <v>1965</v>
      </c>
      <c r="C453" s="14">
        <f>2021-Table1[[#This Row],[Year_Birth]]</f>
        <v>56</v>
      </c>
      <c r="D453" t="s">
        <v>51</v>
      </c>
      <c r="E453" s="14" t="str" cm="1">
        <f t="array" ref="E453">_xlfn.SWITCH(Table1[[#This Row],[Education]],"Graduation","Bachelor’s","Basic","High School","2n Cycle","Master’s","Master","Master’s","PhD","PhD","Other")</f>
        <v>Master’s</v>
      </c>
      <c r="F453" t="s">
        <v>40</v>
      </c>
      <c r="G453" s="14" t="s">
        <v>40</v>
      </c>
      <c r="H453" s="14" t="str" cm="1">
        <f t="array" ref="H453">_xlfn.SWITCH(Table1[[#This Row],[Marital_Status_mod]],"Together","Couple","Married","Couple","Divorced","Single","Single","Single","Widow","Single","Other")</f>
        <v>Couple</v>
      </c>
      <c r="I453" s="4">
        <v>71488</v>
      </c>
      <c r="J453" s="41" t="str">
        <f t="shared" si="30"/>
        <v>$70 - $80K</v>
      </c>
      <c r="K453">
        <v>0</v>
      </c>
      <c r="L453">
        <v>0</v>
      </c>
      <c r="M453">
        <f>Table1[[#This Row],[Teenhome]]+Table1[[#This Row],[Kidhome]]</f>
        <v>0</v>
      </c>
      <c r="N453" s="1">
        <v>41323</v>
      </c>
      <c r="O453" s="16">
        <f>(Table1[[#This Row],[DataSetDate]]-Table1[[#This Row],[Dt_Customer]])/365</f>
        <v>7.9698630136986299</v>
      </c>
      <c r="P453" s="15">
        <v>44232</v>
      </c>
      <c r="Q453">
        <v>87</v>
      </c>
      <c r="R453" s="4">
        <v>162</v>
      </c>
      <c r="S453" s="4">
        <v>33</v>
      </c>
      <c r="T453" s="4">
        <v>124</v>
      </c>
      <c r="U453" s="4">
        <v>40</v>
      </c>
      <c r="V453" s="4">
        <v>28</v>
      </c>
      <c r="W453" s="4">
        <v>172</v>
      </c>
      <c r="X453">
        <v>2</v>
      </c>
      <c r="Y453">
        <v>3</v>
      </c>
      <c r="Z453" t="str">
        <f t="shared" si="31"/>
        <v>Medium</v>
      </c>
      <c r="AA453" s="14">
        <f t="shared" ca="1" si="32"/>
        <v>2.6171942996282889</v>
      </c>
      <c r="AB453">
        <v>4</v>
      </c>
      <c r="AC453">
        <v>7</v>
      </c>
      <c r="AD453" s="14">
        <f t="shared" ca="1" si="33"/>
        <v>7.1916855769006283</v>
      </c>
      <c r="AE453">
        <v>1</v>
      </c>
      <c r="AF453">
        <v>0</v>
      </c>
      <c r="AG453">
        <v>0</v>
      </c>
      <c r="AH453">
        <v>0</v>
      </c>
      <c r="AI453">
        <v>0</v>
      </c>
      <c r="AJ453">
        <v>0</v>
      </c>
      <c r="AK453">
        <v>0</v>
      </c>
      <c r="AL453">
        <v>0</v>
      </c>
      <c r="AM453" t="s">
        <v>48</v>
      </c>
    </row>
    <row r="454" spans="1:39" hidden="1" x14ac:dyDescent="0.3">
      <c r="A454">
        <v>3194</v>
      </c>
      <c r="B454">
        <v>1974</v>
      </c>
      <c r="C454" s="14">
        <f>2021-Table1[[#This Row],[Year_Birth]]</f>
        <v>47</v>
      </c>
      <c r="D454" t="s">
        <v>39</v>
      </c>
      <c r="E454" s="14" t="str" cm="1">
        <f t="array" ref="E454">_xlfn.SWITCH(Table1[[#This Row],[Education]],"Graduation","Bachelor’s","Basic","High School","2n Cycle","Master’s","Master","Master’s","PhD","PhD","Other")</f>
        <v>PhD</v>
      </c>
      <c r="F454" t="s">
        <v>50</v>
      </c>
      <c r="G454" s="14" t="s">
        <v>50</v>
      </c>
      <c r="H454" s="14" t="str" cm="1">
        <f t="array" ref="H454">_xlfn.SWITCH(Table1[[#This Row],[Marital_Status_mod]],"Together","Couple","Married","Couple","Divorced","Single","Single","Single","Widow","Single","Other")</f>
        <v>Single</v>
      </c>
      <c r="I454" s="4">
        <v>71466</v>
      </c>
      <c r="J454" s="41" t="str">
        <f t="shared" si="30"/>
        <v>$70 - $80K</v>
      </c>
      <c r="K454">
        <v>0</v>
      </c>
      <c r="L454">
        <v>0</v>
      </c>
      <c r="M454">
        <f>Table1[[#This Row],[Teenhome]]+Table1[[#This Row],[Kidhome]]</f>
        <v>0</v>
      </c>
      <c r="N454" s="1">
        <v>41734</v>
      </c>
      <c r="O454" s="16">
        <f>(Table1[[#This Row],[DataSetDate]]-Table1[[#This Row],[Dt_Customer]])/365</f>
        <v>6.8438356164383558</v>
      </c>
      <c r="P454" s="15">
        <v>44232</v>
      </c>
      <c r="Q454">
        <v>86</v>
      </c>
      <c r="R454" s="4">
        <v>412</v>
      </c>
      <c r="S454" s="4">
        <v>12</v>
      </c>
      <c r="T454" s="4">
        <v>546</v>
      </c>
      <c r="U454" s="4">
        <v>78</v>
      </c>
      <c r="V454" s="4">
        <v>182</v>
      </c>
      <c r="W454" s="4">
        <v>0</v>
      </c>
      <c r="X454">
        <v>1</v>
      </c>
      <c r="Y454">
        <v>4</v>
      </c>
      <c r="Z454" t="str">
        <f t="shared" si="31"/>
        <v>Medium</v>
      </c>
      <c r="AA454" s="14">
        <f t="shared" ca="1" si="32"/>
        <v>4.0543191959719609</v>
      </c>
      <c r="AB454">
        <v>4</v>
      </c>
      <c r="AC454">
        <v>10</v>
      </c>
      <c r="AD454" s="14">
        <f t="shared" ca="1" si="33"/>
        <v>9.8743197079167953</v>
      </c>
      <c r="AE454">
        <v>1</v>
      </c>
      <c r="AF454">
        <v>0</v>
      </c>
      <c r="AG454">
        <v>0</v>
      </c>
      <c r="AH454">
        <v>0</v>
      </c>
      <c r="AI454">
        <v>0</v>
      </c>
      <c r="AJ454">
        <v>0</v>
      </c>
      <c r="AK454">
        <v>0</v>
      </c>
      <c r="AL454">
        <v>0</v>
      </c>
      <c r="AM454" t="s">
        <v>48</v>
      </c>
    </row>
    <row r="455" spans="1:39" hidden="1" x14ac:dyDescent="0.3">
      <c r="A455">
        <v>1945</v>
      </c>
      <c r="B455">
        <v>1962</v>
      </c>
      <c r="C455" s="14">
        <f>2021-Table1[[#This Row],[Year_Birth]]</f>
        <v>59</v>
      </c>
      <c r="D455" t="s">
        <v>46</v>
      </c>
      <c r="E455" s="14" t="str" cm="1">
        <f t="array" ref="E455">_xlfn.SWITCH(Table1[[#This Row],[Education]],"Graduation","Bachelor’s","Basic","High School","2n Cycle","Master’s","Master","Master’s","PhD","PhD","Other")</f>
        <v>Bachelor’s</v>
      </c>
      <c r="F455" t="s">
        <v>42</v>
      </c>
      <c r="G455" s="14" t="s">
        <v>42</v>
      </c>
      <c r="H455" s="14" t="str" cm="1">
        <f t="array" ref="H455">_xlfn.SWITCH(Table1[[#This Row],[Marital_Status_mod]],"Together","Couple","Married","Couple","Divorced","Single","Single","Single","Widow","Single","Other")</f>
        <v>Couple</v>
      </c>
      <c r="I455" s="4">
        <v>71434</v>
      </c>
      <c r="J455" s="41" t="str">
        <f t="shared" si="30"/>
        <v>$70 - $80K</v>
      </c>
      <c r="K455">
        <v>0</v>
      </c>
      <c r="L455">
        <v>1</v>
      </c>
      <c r="M455">
        <f>Table1[[#This Row],[Teenhome]]+Table1[[#This Row],[Kidhome]]</f>
        <v>1</v>
      </c>
      <c r="N455" s="1">
        <v>41535</v>
      </c>
      <c r="O455" s="16">
        <f>(Table1[[#This Row],[DataSetDate]]-Table1[[#This Row],[Dt_Customer]])/365</f>
        <v>7.3890410958904109</v>
      </c>
      <c r="P455" s="15">
        <v>44232</v>
      </c>
      <c r="Q455">
        <v>4</v>
      </c>
      <c r="R455" s="4">
        <v>711</v>
      </c>
      <c r="S455" s="4">
        <v>36</v>
      </c>
      <c r="T455" s="4">
        <v>217</v>
      </c>
      <c r="U455" s="4">
        <v>172</v>
      </c>
      <c r="V455" s="4">
        <v>96</v>
      </c>
      <c r="W455" s="4">
        <v>168</v>
      </c>
      <c r="X455">
        <v>3</v>
      </c>
      <c r="Y455">
        <v>7</v>
      </c>
      <c r="Z455" t="str">
        <f t="shared" si="31"/>
        <v>High</v>
      </c>
      <c r="AA455" s="14">
        <f t="shared" ca="1" si="32"/>
        <v>6.8924448776259881</v>
      </c>
      <c r="AB455">
        <v>4</v>
      </c>
      <c r="AC455">
        <v>7</v>
      </c>
      <c r="AD455" s="14">
        <f t="shared" ca="1" si="33"/>
        <v>6.9924622345186327</v>
      </c>
      <c r="AE455">
        <v>4</v>
      </c>
      <c r="AF455">
        <v>1</v>
      </c>
      <c r="AG455">
        <v>0</v>
      </c>
      <c r="AH455">
        <v>0</v>
      </c>
      <c r="AI455">
        <v>1</v>
      </c>
      <c r="AJ455">
        <v>0</v>
      </c>
      <c r="AK455">
        <v>0</v>
      </c>
      <c r="AL455">
        <v>0</v>
      </c>
      <c r="AM455" t="s">
        <v>41</v>
      </c>
    </row>
    <row r="456" spans="1:39" hidden="1" x14ac:dyDescent="0.3">
      <c r="A456">
        <v>10196</v>
      </c>
      <c r="B456">
        <v>1978</v>
      </c>
      <c r="C456" s="14">
        <f>2021-Table1[[#This Row],[Year_Birth]]</f>
        <v>43</v>
      </c>
      <c r="D456" t="s">
        <v>46</v>
      </c>
      <c r="E456" s="14" t="str" cm="1">
        <f t="array" ref="E456">_xlfn.SWITCH(Table1[[#This Row],[Education]],"Graduation","Bachelor’s","Basic","High School","2n Cycle","Master’s","Master","Master’s","PhD","PhD","Other")</f>
        <v>Bachelor’s</v>
      </c>
      <c r="F456" t="s">
        <v>42</v>
      </c>
      <c r="G456" s="14" t="s">
        <v>42</v>
      </c>
      <c r="H456" s="14" t="str" cm="1">
        <f t="array" ref="H456">_xlfn.SWITCH(Table1[[#This Row],[Marital_Status_mod]],"Together","Couple","Married","Couple","Divorced","Single","Single","Single","Widow","Single","Other")</f>
        <v>Couple</v>
      </c>
      <c r="I456" s="4">
        <v>71427</v>
      </c>
      <c r="J456" s="41" t="str">
        <f t="shared" si="30"/>
        <v>$70 - $80K</v>
      </c>
      <c r="K456">
        <v>2</v>
      </c>
      <c r="L456">
        <v>0</v>
      </c>
      <c r="M456">
        <f>Table1[[#This Row],[Teenhome]]+Table1[[#This Row],[Kidhome]]</f>
        <v>2</v>
      </c>
      <c r="N456" s="1">
        <v>41710</v>
      </c>
      <c r="O456" s="16">
        <f>(Table1[[#This Row],[DataSetDate]]-Table1[[#This Row],[Dt_Customer]])/365</f>
        <v>6.9095890410958907</v>
      </c>
      <c r="P456" s="15">
        <v>44232</v>
      </c>
      <c r="Q456">
        <v>26</v>
      </c>
      <c r="R456" s="4">
        <v>212</v>
      </c>
      <c r="S456" s="4">
        <v>123</v>
      </c>
      <c r="T456" s="4">
        <v>177</v>
      </c>
      <c r="U456" s="4">
        <v>15</v>
      </c>
      <c r="V456" s="4">
        <v>64</v>
      </c>
      <c r="W456" s="4">
        <v>23</v>
      </c>
      <c r="X456">
        <v>2</v>
      </c>
      <c r="Y456">
        <v>8</v>
      </c>
      <c r="Z456" t="str">
        <f t="shared" si="31"/>
        <v>High</v>
      </c>
      <c r="AA456" s="14">
        <f t="shared" ca="1" si="32"/>
        <v>8.2821180484240369</v>
      </c>
      <c r="AB456">
        <v>2</v>
      </c>
      <c r="AC456">
        <v>8</v>
      </c>
      <c r="AD456" s="14">
        <f t="shared" ca="1" si="33"/>
        <v>8.3964876542392872</v>
      </c>
      <c r="AE456">
        <v>4</v>
      </c>
      <c r="AF456">
        <v>0</v>
      </c>
      <c r="AG456">
        <v>0</v>
      </c>
      <c r="AH456">
        <v>0</v>
      </c>
      <c r="AI456">
        <v>0</v>
      </c>
      <c r="AJ456">
        <v>0</v>
      </c>
      <c r="AK456">
        <v>0</v>
      </c>
      <c r="AL456">
        <v>0</v>
      </c>
      <c r="AM456" t="s">
        <v>43</v>
      </c>
    </row>
    <row r="457" spans="1:39" hidden="1" x14ac:dyDescent="0.3">
      <c r="A457">
        <v>9904</v>
      </c>
      <c r="B457">
        <v>1956</v>
      </c>
      <c r="C457" s="14">
        <f>2021-Table1[[#This Row],[Year_Birth]]</f>
        <v>65</v>
      </c>
      <c r="D457" t="s">
        <v>46</v>
      </c>
      <c r="E457" s="14" t="str" cm="1">
        <f t="array" ref="E457">_xlfn.SWITCH(Table1[[#This Row],[Education]],"Graduation","Bachelor’s","Basic","High School","2n Cycle","Master’s","Master","Master’s","PhD","PhD","Other")</f>
        <v>Bachelor’s</v>
      </c>
      <c r="F457" t="s">
        <v>42</v>
      </c>
      <c r="G457" s="14" t="s">
        <v>42</v>
      </c>
      <c r="H457" s="14" t="str" cm="1">
        <f t="array" ref="H457">_xlfn.SWITCH(Table1[[#This Row],[Marital_Status_mod]],"Together","Couple","Married","Couple","Divorced","Single","Single","Single","Widow","Single","Other")</f>
        <v>Couple</v>
      </c>
      <c r="I457" s="4">
        <v>71391</v>
      </c>
      <c r="J457" s="41" t="str">
        <f t="shared" si="30"/>
        <v>$70 - $80K</v>
      </c>
      <c r="K457">
        <v>0</v>
      </c>
      <c r="L457">
        <v>1</v>
      </c>
      <c r="M457">
        <f>Table1[[#This Row],[Teenhome]]+Table1[[#This Row],[Kidhome]]</f>
        <v>1</v>
      </c>
      <c r="N457" s="1">
        <v>41362</v>
      </c>
      <c r="O457" s="16">
        <f>(Table1[[#This Row],[DataSetDate]]-Table1[[#This Row],[Dt_Customer]])/365</f>
        <v>7.8630136986301373</v>
      </c>
      <c r="P457" s="15">
        <v>44232</v>
      </c>
      <c r="Q457">
        <v>50</v>
      </c>
      <c r="R457" s="4">
        <v>336</v>
      </c>
      <c r="S457" s="4">
        <v>123</v>
      </c>
      <c r="T457" s="4">
        <v>274</v>
      </c>
      <c r="U457" s="4">
        <v>46</v>
      </c>
      <c r="V457" s="4">
        <v>123</v>
      </c>
      <c r="W457" s="4">
        <v>141</v>
      </c>
      <c r="X457">
        <v>5</v>
      </c>
      <c r="Y457">
        <v>6</v>
      </c>
      <c r="Z457" t="str">
        <f t="shared" si="31"/>
        <v>Medium</v>
      </c>
      <c r="AA457" s="14">
        <f t="shared" ca="1" si="32"/>
        <v>6.1555745056446192</v>
      </c>
      <c r="AB457">
        <v>5</v>
      </c>
      <c r="AC457">
        <v>12</v>
      </c>
      <c r="AD457" s="14">
        <f t="shared" ca="1" si="33"/>
        <v>12.023588363638551</v>
      </c>
      <c r="AE457">
        <v>3</v>
      </c>
      <c r="AF457">
        <v>0</v>
      </c>
      <c r="AG457">
        <v>0</v>
      </c>
      <c r="AH457">
        <v>0</v>
      </c>
      <c r="AI457">
        <v>0</v>
      </c>
      <c r="AJ457">
        <v>0</v>
      </c>
      <c r="AK457">
        <v>0</v>
      </c>
      <c r="AL457">
        <v>0</v>
      </c>
      <c r="AM457" t="s">
        <v>48</v>
      </c>
    </row>
    <row r="458" spans="1:39" hidden="1" x14ac:dyDescent="0.3">
      <c r="A458">
        <v>4607</v>
      </c>
      <c r="B458">
        <v>1959</v>
      </c>
      <c r="C458" s="14">
        <f>2021-Table1[[#This Row],[Year_Birth]]</f>
        <v>62</v>
      </c>
      <c r="D458" t="s">
        <v>46</v>
      </c>
      <c r="E458" s="14" t="str" cm="1">
        <f t="array" ref="E458">_xlfn.SWITCH(Table1[[#This Row],[Education]],"Graduation","Bachelor’s","Basic","High School","2n Cycle","Master’s","Master","Master’s","PhD","PhD","Other")</f>
        <v>Bachelor’s</v>
      </c>
      <c r="F458" t="s">
        <v>40</v>
      </c>
      <c r="G458" s="14" t="s">
        <v>40</v>
      </c>
      <c r="H458" s="14" t="str" cm="1">
        <f t="array" ref="H458">_xlfn.SWITCH(Table1[[#This Row],[Marital_Status_mod]],"Together","Couple","Married","Couple","Divorced","Single","Single","Single","Widow","Single","Other")</f>
        <v>Couple</v>
      </c>
      <c r="I458" s="4">
        <v>71367</v>
      </c>
      <c r="J458" s="41" t="str">
        <f t="shared" si="30"/>
        <v>$70 - $80K</v>
      </c>
      <c r="K458">
        <v>0</v>
      </c>
      <c r="L458">
        <v>0</v>
      </c>
      <c r="M458">
        <f>Table1[[#This Row],[Teenhome]]+Table1[[#This Row],[Kidhome]]</f>
        <v>0</v>
      </c>
      <c r="N458" s="1">
        <v>41509</v>
      </c>
      <c r="O458" s="16">
        <f>(Table1[[#This Row],[DataSetDate]]-Table1[[#This Row],[Dt_Customer]])/365</f>
        <v>7.4602739726027396</v>
      </c>
      <c r="P458" s="15">
        <v>44232</v>
      </c>
      <c r="Q458">
        <v>24</v>
      </c>
      <c r="R458" s="4">
        <v>227</v>
      </c>
      <c r="S458" s="4">
        <v>23</v>
      </c>
      <c r="T458" s="4">
        <v>389</v>
      </c>
      <c r="U458" s="4">
        <v>42</v>
      </c>
      <c r="V458" s="4">
        <v>21</v>
      </c>
      <c r="W458" s="4">
        <v>75</v>
      </c>
      <c r="X458">
        <v>1</v>
      </c>
      <c r="Y458">
        <v>4</v>
      </c>
      <c r="Z458" t="str">
        <f t="shared" si="31"/>
        <v>Medium</v>
      </c>
      <c r="AA458" s="14">
        <f t="shared" ca="1" si="32"/>
        <v>3.7516145231043558</v>
      </c>
      <c r="AB458">
        <v>5</v>
      </c>
      <c r="AC458">
        <v>7</v>
      </c>
      <c r="AD458" s="14">
        <f t="shared" ca="1" si="33"/>
        <v>7.1850431415647851</v>
      </c>
      <c r="AE458">
        <v>2</v>
      </c>
      <c r="AF458">
        <v>0</v>
      </c>
      <c r="AG458">
        <v>0</v>
      </c>
      <c r="AH458">
        <v>0</v>
      </c>
      <c r="AI458">
        <v>0</v>
      </c>
      <c r="AJ458">
        <v>0</v>
      </c>
      <c r="AK458">
        <v>0</v>
      </c>
      <c r="AL458">
        <v>0</v>
      </c>
      <c r="AM458" t="s">
        <v>41</v>
      </c>
    </row>
    <row r="459" spans="1:39" hidden="1" x14ac:dyDescent="0.3">
      <c r="A459">
        <v>4944</v>
      </c>
      <c r="B459">
        <v>1959</v>
      </c>
      <c r="C459" s="14">
        <f>2021-Table1[[#This Row],[Year_Birth]]</f>
        <v>62</v>
      </c>
      <c r="D459" t="s">
        <v>46</v>
      </c>
      <c r="E459" s="14" t="str" cm="1">
        <f t="array" ref="E459">_xlfn.SWITCH(Table1[[#This Row],[Education]],"Graduation","Bachelor’s","Basic","High School","2n Cycle","Master’s","Master","Master’s","PhD","PhD","Other")</f>
        <v>Bachelor’s</v>
      </c>
      <c r="F459" t="s">
        <v>40</v>
      </c>
      <c r="G459" s="14" t="s">
        <v>40</v>
      </c>
      <c r="H459" s="14" t="str" cm="1">
        <f t="array" ref="H459">_xlfn.SWITCH(Table1[[#This Row],[Marital_Status_mod]],"Together","Couple","Married","Couple","Divorced","Single","Single","Single","Widow","Single","Other")</f>
        <v>Couple</v>
      </c>
      <c r="I459" s="4">
        <v>71367</v>
      </c>
      <c r="J459" s="41" t="str">
        <f t="shared" si="30"/>
        <v>$70 - $80K</v>
      </c>
      <c r="K459">
        <v>0</v>
      </c>
      <c r="L459">
        <v>0</v>
      </c>
      <c r="M459">
        <f>Table1[[#This Row],[Teenhome]]+Table1[[#This Row],[Kidhome]]</f>
        <v>0</v>
      </c>
      <c r="N459" s="1">
        <v>41509</v>
      </c>
      <c r="O459" s="16">
        <f>(Table1[[#This Row],[DataSetDate]]-Table1[[#This Row],[Dt_Customer]])/365</f>
        <v>7.4602739726027396</v>
      </c>
      <c r="P459" s="15">
        <v>44232</v>
      </c>
      <c r="Q459">
        <v>24</v>
      </c>
      <c r="R459" s="4">
        <v>227</v>
      </c>
      <c r="S459" s="4">
        <v>23</v>
      </c>
      <c r="T459" s="4">
        <v>389</v>
      </c>
      <c r="U459" s="4">
        <v>42</v>
      </c>
      <c r="V459" s="4">
        <v>21</v>
      </c>
      <c r="W459" s="4">
        <v>75</v>
      </c>
      <c r="X459">
        <v>1</v>
      </c>
      <c r="Y459">
        <v>4</v>
      </c>
      <c r="Z459" t="str">
        <f t="shared" si="31"/>
        <v>Medium</v>
      </c>
      <c r="AA459" s="14">
        <f t="shared" ca="1" si="32"/>
        <v>3.7386445597513305</v>
      </c>
      <c r="AB459">
        <v>5</v>
      </c>
      <c r="AC459">
        <v>7</v>
      </c>
      <c r="AD459" s="14">
        <f t="shared" ca="1" si="33"/>
        <v>6.7430933900675702</v>
      </c>
      <c r="AE459">
        <v>2</v>
      </c>
      <c r="AF459">
        <v>0</v>
      </c>
      <c r="AG459">
        <v>0</v>
      </c>
      <c r="AH459">
        <v>0</v>
      </c>
      <c r="AI459">
        <v>0</v>
      </c>
      <c r="AJ459">
        <v>0</v>
      </c>
      <c r="AK459">
        <v>0</v>
      </c>
      <c r="AL459">
        <v>0</v>
      </c>
      <c r="AM459" t="s">
        <v>41</v>
      </c>
    </row>
    <row r="460" spans="1:39" hidden="1" x14ac:dyDescent="0.3">
      <c r="A460">
        <v>4837</v>
      </c>
      <c r="B460">
        <v>1965</v>
      </c>
      <c r="C460" s="14">
        <f>2021-Table1[[#This Row],[Year_Birth]]</f>
        <v>56</v>
      </c>
      <c r="D460" t="s">
        <v>39</v>
      </c>
      <c r="E460" s="14" t="str" cm="1">
        <f t="array" ref="E460">_xlfn.SWITCH(Table1[[#This Row],[Education]],"Graduation","Bachelor’s","Basic","High School","2n Cycle","Master’s","Master","Master’s","PhD","PhD","Other")</f>
        <v>PhD</v>
      </c>
      <c r="F460" t="s">
        <v>42</v>
      </c>
      <c r="G460" s="14" t="s">
        <v>42</v>
      </c>
      <c r="H460" s="14" t="str" cm="1">
        <f t="array" ref="H460">_xlfn.SWITCH(Table1[[#This Row],[Marital_Status_mod]],"Together","Couple","Married","Couple","Divorced","Single","Single","Single","Widow","Single","Other")</f>
        <v>Couple</v>
      </c>
      <c r="I460" s="4">
        <v>71322</v>
      </c>
      <c r="J460" s="41" t="str">
        <f t="shared" si="30"/>
        <v>$70 - $80K</v>
      </c>
      <c r="K460">
        <v>0</v>
      </c>
      <c r="L460">
        <v>1</v>
      </c>
      <c r="M460">
        <f>Table1[[#This Row],[Teenhome]]+Table1[[#This Row],[Kidhome]]</f>
        <v>1</v>
      </c>
      <c r="N460" s="1">
        <v>41321</v>
      </c>
      <c r="O460" s="16">
        <f>(Table1[[#This Row],[DataSetDate]]-Table1[[#This Row],[Dt_Customer]])/365</f>
        <v>7.9753424657534246</v>
      </c>
      <c r="P460" s="15">
        <v>44232</v>
      </c>
      <c r="Q460">
        <v>57</v>
      </c>
      <c r="R460" s="4">
        <v>753</v>
      </c>
      <c r="S460" s="4">
        <v>43</v>
      </c>
      <c r="T460" s="4">
        <v>226</v>
      </c>
      <c r="U460" s="4">
        <v>69</v>
      </c>
      <c r="V460" s="4">
        <v>10</v>
      </c>
      <c r="W460" s="4">
        <v>204</v>
      </c>
      <c r="X460">
        <v>2</v>
      </c>
      <c r="Y460">
        <v>8</v>
      </c>
      <c r="Z460" t="str">
        <f t="shared" si="31"/>
        <v>High</v>
      </c>
      <c r="AA460" s="14">
        <f t="shared" ca="1" si="32"/>
        <v>7.9888199970306761</v>
      </c>
      <c r="AB460">
        <v>5</v>
      </c>
      <c r="AC460">
        <v>13</v>
      </c>
      <c r="AD460" s="14">
        <f t="shared" ca="1" si="33"/>
        <v>12.632068950703401</v>
      </c>
      <c r="AE460">
        <v>4</v>
      </c>
      <c r="AF460">
        <v>0</v>
      </c>
      <c r="AG460">
        <v>0</v>
      </c>
      <c r="AH460">
        <v>0</v>
      </c>
      <c r="AI460">
        <v>0</v>
      </c>
      <c r="AJ460">
        <v>0</v>
      </c>
      <c r="AK460">
        <v>0</v>
      </c>
      <c r="AL460">
        <v>0</v>
      </c>
      <c r="AM460" t="s">
        <v>41</v>
      </c>
    </row>
    <row r="461" spans="1:39" hidden="1" x14ac:dyDescent="0.3">
      <c r="A461">
        <v>3107</v>
      </c>
      <c r="B461">
        <v>1976</v>
      </c>
      <c r="C461" s="14">
        <f>2021-Table1[[#This Row],[Year_Birth]]</f>
        <v>45</v>
      </c>
      <c r="D461" t="s">
        <v>46</v>
      </c>
      <c r="E461" s="14" t="str" cm="1">
        <f t="array" ref="E461">_xlfn.SWITCH(Table1[[#This Row],[Education]],"Graduation","Bachelor’s","Basic","High School","2n Cycle","Master’s","Master","Master’s","PhD","PhD","Other")</f>
        <v>Bachelor’s</v>
      </c>
      <c r="F461" t="s">
        <v>40</v>
      </c>
      <c r="G461" s="14" t="s">
        <v>40</v>
      </c>
      <c r="H461" s="14" t="str" cm="1">
        <f t="array" ref="H461">_xlfn.SWITCH(Table1[[#This Row],[Marital_Status_mod]],"Together","Couple","Married","Couple","Divorced","Single","Single","Single","Widow","Single","Other")</f>
        <v>Couple</v>
      </c>
      <c r="I461" s="4">
        <v>71322</v>
      </c>
      <c r="J461" s="41" t="str">
        <f t="shared" si="30"/>
        <v>$70 - $80K</v>
      </c>
      <c r="K461">
        <v>0</v>
      </c>
      <c r="L461">
        <v>1</v>
      </c>
      <c r="M461">
        <f>Table1[[#This Row],[Teenhome]]+Table1[[#This Row],[Kidhome]]</f>
        <v>1</v>
      </c>
      <c r="N461" s="1">
        <v>41761</v>
      </c>
      <c r="O461" s="16">
        <f>(Table1[[#This Row],[DataSetDate]]-Table1[[#This Row],[Dt_Customer]])/365</f>
        <v>6.7698630136986298</v>
      </c>
      <c r="P461" s="15">
        <v>44232</v>
      </c>
      <c r="Q461">
        <v>31</v>
      </c>
      <c r="R461" s="4">
        <v>121</v>
      </c>
      <c r="S461" s="4">
        <v>24</v>
      </c>
      <c r="T461" s="4">
        <v>124</v>
      </c>
      <c r="U461" s="4">
        <v>24</v>
      </c>
      <c r="V461" s="4">
        <v>15</v>
      </c>
      <c r="W461" s="4">
        <v>42</v>
      </c>
      <c r="X461">
        <v>1</v>
      </c>
      <c r="Y461">
        <v>4</v>
      </c>
      <c r="Z461" t="str">
        <f t="shared" si="31"/>
        <v>Medium</v>
      </c>
      <c r="AA461" s="14">
        <f t="shared" ca="1" si="32"/>
        <v>3.7451319176211881</v>
      </c>
      <c r="AB461">
        <v>1</v>
      </c>
      <c r="AC461">
        <v>7</v>
      </c>
      <c r="AD461" s="14">
        <f t="shared" ca="1" si="33"/>
        <v>7.2109654294062073</v>
      </c>
      <c r="AE461">
        <v>2</v>
      </c>
      <c r="AF461">
        <v>0</v>
      </c>
      <c r="AG461">
        <v>0</v>
      </c>
      <c r="AH461">
        <v>0</v>
      </c>
      <c r="AI461">
        <v>0</v>
      </c>
      <c r="AJ461">
        <v>0</v>
      </c>
      <c r="AK461">
        <v>0</v>
      </c>
      <c r="AL461">
        <v>0</v>
      </c>
      <c r="AM461" t="s">
        <v>53</v>
      </c>
    </row>
    <row r="462" spans="1:39" hidden="1" x14ac:dyDescent="0.3">
      <c r="A462">
        <v>10678</v>
      </c>
      <c r="B462">
        <v>1959</v>
      </c>
      <c r="C462" s="14">
        <f>2021-Table1[[#This Row],[Year_Birth]]</f>
        <v>62</v>
      </c>
      <c r="D462" t="s">
        <v>46</v>
      </c>
      <c r="E462" s="14" t="str" cm="1">
        <f t="array" ref="E462">_xlfn.SWITCH(Table1[[#This Row],[Education]],"Graduation","Bachelor’s","Basic","High School","2n Cycle","Master’s","Master","Master’s","PhD","PhD","Other")</f>
        <v>Bachelor’s</v>
      </c>
      <c r="F462" t="s">
        <v>40</v>
      </c>
      <c r="G462" s="14" t="s">
        <v>40</v>
      </c>
      <c r="H462" s="14" t="str" cm="1">
        <f t="array" ref="H462">_xlfn.SWITCH(Table1[[#This Row],[Marital_Status_mod]],"Together","Couple","Married","Couple","Divorced","Single","Single","Single","Widow","Single","Other")</f>
        <v>Couple</v>
      </c>
      <c r="I462" s="4">
        <v>71232</v>
      </c>
      <c r="J462" s="41" t="str">
        <f t="shared" si="30"/>
        <v>$70 - $80K</v>
      </c>
      <c r="K462">
        <v>0</v>
      </c>
      <c r="L462">
        <v>1</v>
      </c>
      <c r="M462">
        <f>Table1[[#This Row],[Teenhome]]+Table1[[#This Row],[Kidhome]]</f>
        <v>1</v>
      </c>
      <c r="N462" s="1">
        <v>41606</v>
      </c>
      <c r="O462" s="16">
        <f>(Table1[[#This Row],[DataSetDate]]-Table1[[#This Row],[Dt_Customer]])/365</f>
        <v>7.1945205479452055</v>
      </c>
      <c r="P462" s="15">
        <v>44232</v>
      </c>
      <c r="Q462">
        <v>91</v>
      </c>
      <c r="R462" s="4">
        <v>653</v>
      </c>
      <c r="S462" s="4">
        <v>17</v>
      </c>
      <c r="T462" s="4">
        <v>170</v>
      </c>
      <c r="U462" s="4">
        <v>34</v>
      </c>
      <c r="V462" s="4">
        <v>26</v>
      </c>
      <c r="W462" s="4">
        <v>17</v>
      </c>
      <c r="X462">
        <v>2</v>
      </c>
      <c r="Y462">
        <v>11</v>
      </c>
      <c r="Z462" t="str">
        <f t="shared" si="31"/>
        <v>High</v>
      </c>
      <c r="AA462" s="14">
        <f t="shared" ca="1" si="32"/>
        <v>10.627907260335077</v>
      </c>
      <c r="AB462">
        <v>2</v>
      </c>
      <c r="AC462">
        <v>10</v>
      </c>
      <c r="AD462" s="14">
        <f t="shared" ca="1" si="33"/>
        <v>9.8213195917553229</v>
      </c>
      <c r="AE462">
        <v>7</v>
      </c>
      <c r="AF462">
        <v>0</v>
      </c>
      <c r="AG462">
        <v>0</v>
      </c>
      <c r="AH462">
        <v>0</v>
      </c>
      <c r="AI462">
        <v>0</v>
      </c>
      <c r="AJ462">
        <v>0</v>
      </c>
      <c r="AK462">
        <v>0</v>
      </c>
      <c r="AL462">
        <v>0</v>
      </c>
      <c r="AM462" t="s">
        <v>41</v>
      </c>
    </row>
    <row r="463" spans="1:39" hidden="1" x14ac:dyDescent="0.3">
      <c r="A463">
        <v>10548</v>
      </c>
      <c r="B463">
        <v>1995</v>
      </c>
      <c r="C463" s="14">
        <f>2021-Table1[[#This Row],[Year_Birth]]</f>
        <v>26</v>
      </c>
      <c r="D463" t="s">
        <v>46</v>
      </c>
      <c r="E463" s="14" t="str" cm="1">
        <f t="array" ref="E463">_xlfn.SWITCH(Table1[[#This Row],[Education]],"Graduation","Bachelor’s","Basic","High School","2n Cycle","Master’s","Master","Master’s","PhD","PhD","Other")</f>
        <v>Bachelor’s</v>
      </c>
      <c r="F463" t="s">
        <v>50</v>
      </c>
      <c r="G463" s="14" t="s">
        <v>50</v>
      </c>
      <c r="H463" s="14" t="str" cm="1">
        <f t="array" ref="H463">_xlfn.SWITCH(Table1[[#This Row],[Marital_Status_mod]],"Together","Couple","Married","Couple","Divorced","Single","Single","Single","Widow","Single","Other")</f>
        <v>Single</v>
      </c>
      <c r="I463" s="4">
        <v>71163</v>
      </c>
      <c r="J463" s="41" t="str">
        <f t="shared" si="30"/>
        <v>$70 - $80K</v>
      </c>
      <c r="K463">
        <v>0</v>
      </c>
      <c r="L463">
        <v>0</v>
      </c>
      <c r="M463">
        <f>Table1[[#This Row],[Teenhome]]+Table1[[#This Row],[Kidhome]]</f>
        <v>0</v>
      </c>
      <c r="N463" s="1">
        <v>41707</v>
      </c>
      <c r="O463" s="16">
        <f>(Table1[[#This Row],[DataSetDate]]-Table1[[#This Row],[Dt_Customer]])/365</f>
        <v>6.9178082191780819</v>
      </c>
      <c r="P463" s="15">
        <v>44232</v>
      </c>
      <c r="Q463">
        <v>30</v>
      </c>
      <c r="R463" s="4">
        <v>283</v>
      </c>
      <c r="S463" s="4">
        <v>17</v>
      </c>
      <c r="T463" s="4">
        <v>372</v>
      </c>
      <c r="U463" s="4">
        <v>138</v>
      </c>
      <c r="V463" s="4">
        <v>106</v>
      </c>
      <c r="W463" s="4">
        <v>44</v>
      </c>
      <c r="X463">
        <v>1</v>
      </c>
      <c r="Y463">
        <v>3</v>
      </c>
      <c r="Z463" t="str">
        <f t="shared" si="31"/>
        <v>Medium</v>
      </c>
      <c r="AA463" s="14">
        <f t="shared" ca="1" si="32"/>
        <v>3.24931349988965</v>
      </c>
      <c r="AB463">
        <v>8</v>
      </c>
      <c r="AC463">
        <v>12</v>
      </c>
      <c r="AD463" s="14">
        <f t="shared" ca="1" si="33"/>
        <v>11.663947611720356</v>
      </c>
      <c r="AE463">
        <v>1</v>
      </c>
      <c r="AF463">
        <v>0</v>
      </c>
      <c r="AG463">
        <v>0</v>
      </c>
      <c r="AH463">
        <v>0</v>
      </c>
      <c r="AI463">
        <v>0</v>
      </c>
      <c r="AJ463">
        <v>0</v>
      </c>
      <c r="AK463">
        <v>0</v>
      </c>
      <c r="AL463">
        <v>0</v>
      </c>
      <c r="AM463" t="s">
        <v>52</v>
      </c>
    </row>
    <row r="464" spans="1:39" hidden="1" x14ac:dyDescent="0.3">
      <c r="A464">
        <v>7441</v>
      </c>
      <c r="B464">
        <v>1973</v>
      </c>
      <c r="C464" s="14">
        <f>2021-Table1[[#This Row],[Year_Birth]]</f>
        <v>48</v>
      </c>
      <c r="D464" t="s">
        <v>46</v>
      </c>
      <c r="E464" s="14" t="str" cm="1">
        <f t="array" ref="E464">_xlfn.SWITCH(Table1[[#This Row],[Education]],"Graduation","Bachelor’s","Basic","High School","2n Cycle","Master’s","Master","Master’s","PhD","PhD","Other")</f>
        <v>Bachelor’s</v>
      </c>
      <c r="F464" t="s">
        <v>49</v>
      </c>
      <c r="G464" s="14" t="s">
        <v>49</v>
      </c>
      <c r="H464" s="14" t="str" cm="1">
        <f t="array" ref="H464">_xlfn.SWITCH(Table1[[#This Row],[Marital_Status_mod]],"Together","Couple","Married","Couple","Divorced","Single","Single","Single","Widow","Single","Other")</f>
        <v>Single</v>
      </c>
      <c r="I464" s="4">
        <v>71128</v>
      </c>
      <c r="J464" s="41" t="str">
        <f t="shared" si="30"/>
        <v>$70 - $80K</v>
      </c>
      <c r="K464">
        <v>1</v>
      </c>
      <c r="L464">
        <v>0</v>
      </c>
      <c r="M464">
        <f>Table1[[#This Row],[Teenhome]]+Table1[[#This Row],[Kidhome]]</f>
        <v>1</v>
      </c>
      <c r="N464" s="1">
        <v>41188</v>
      </c>
      <c r="O464" s="16">
        <f>(Table1[[#This Row],[DataSetDate]]-Table1[[#This Row],[Dt_Customer]])/365</f>
        <v>8.3397260273972602</v>
      </c>
      <c r="P464" s="15">
        <v>44232</v>
      </c>
      <c r="Q464">
        <v>80</v>
      </c>
      <c r="R464" s="4">
        <v>958</v>
      </c>
      <c r="S464" s="4">
        <v>159</v>
      </c>
      <c r="T464" s="4">
        <v>447</v>
      </c>
      <c r="U464" s="4">
        <v>20</v>
      </c>
      <c r="V464" s="4">
        <v>0</v>
      </c>
      <c r="W464" s="4">
        <v>31</v>
      </c>
      <c r="X464">
        <v>3</v>
      </c>
      <c r="Y464">
        <v>2</v>
      </c>
      <c r="Z464" t="str">
        <f t="shared" si="31"/>
        <v>Low</v>
      </c>
      <c r="AA464" s="14">
        <f t="shared" ca="1" si="32"/>
        <v>1.8395289073577732</v>
      </c>
      <c r="AB464">
        <v>10</v>
      </c>
      <c r="AC464">
        <v>12</v>
      </c>
      <c r="AD464" s="14">
        <f t="shared" ca="1" si="33"/>
        <v>11.928319627506593</v>
      </c>
      <c r="AE464">
        <v>7</v>
      </c>
      <c r="AF464">
        <v>0</v>
      </c>
      <c r="AG464">
        <v>0</v>
      </c>
      <c r="AH464">
        <v>0</v>
      </c>
      <c r="AI464">
        <v>0</v>
      </c>
      <c r="AJ464">
        <v>0</v>
      </c>
      <c r="AK464">
        <v>0</v>
      </c>
      <c r="AL464">
        <v>0</v>
      </c>
      <c r="AM464" t="s">
        <v>43</v>
      </c>
    </row>
    <row r="465" spans="1:39" hidden="1" x14ac:dyDescent="0.3">
      <c r="A465">
        <v>2579</v>
      </c>
      <c r="B465">
        <v>1957</v>
      </c>
      <c r="C465" s="14">
        <f>2021-Table1[[#This Row],[Year_Birth]]</f>
        <v>64</v>
      </c>
      <c r="D465" t="s">
        <v>46</v>
      </c>
      <c r="E465" s="14" t="str" cm="1">
        <f t="array" ref="E465">_xlfn.SWITCH(Table1[[#This Row],[Education]],"Graduation","Bachelor’s","Basic","High School","2n Cycle","Master’s","Master","Master’s","PhD","PhD","Other")</f>
        <v>Bachelor’s</v>
      </c>
      <c r="F465" t="s">
        <v>42</v>
      </c>
      <c r="G465" s="14" t="s">
        <v>42</v>
      </c>
      <c r="H465" s="14" t="str" cm="1">
        <f t="array" ref="H465">_xlfn.SWITCH(Table1[[#This Row],[Marital_Status_mod]],"Together","Couple","Married","Couple","Divorced","Single","Single","Single","Widow","Single","Other")</f>
        <v>Couple</v>
      </c>
      <c r="I465" s="4">
        <v>71113</v>
      </c>
      <c r="J465" s="41" t="str">
        <f t="shared" si="30"/>
        <v>$70 - $80K</v>
      </c>
      <c r="K465">
        <v>0</v>
      </c>
      <c r="L465">
        <v>1</v>
      </c>
      <c r="M465">
        <f>Table1[[#This Row],[Teenhome]]+Table1[[#This Row],[Kidhome]]</f>
        <v>1</v>
      </c>
      <c r="N465" s="1">
        <v>41625</v>
      </c>
      <c r="O465" s="16">
        <f>(Table1[[#This Row],[DataSetDate]]-Table1[[#This Row],[Dt_Customer]])/365</f>
        <v>7.1424657534246574</v>
      </c>
      <c r="P465" s="15">
        <v>44232</v>
      </c>
      <c r="Q465">
        <v>95</v>
      </c>
      <c r="R465" s="4">
        <v>495</v>
      </c>
      <c r="S465" s="4">
        <v>33</v>
      </c>
      <c r="T465" s="4">
        <v>255</v>
      </c>
      <c r="U465" s="4">
        <v>11</v>
      </c>
      <c r="V465" s="4">
        <v>33</v>
      </c>
      <c r="W465" s="4">
        <v>8</v>
      </c>
      <c r="X465">
        <v>4</v>
      </c>
      <c r="Y465">
        <v>6</v>
      </c>
      <c r="Z465" t="str">
        <f t="shared" si="31"/>
        <v>Medium</v>
      </c>
      <c r="AA465" s="14">
        <f t="shared" ca="1" si="32"/>
        <v>6.3333866374363508</v>
      </c>
      <c r="AB465">
        <v>7</v>
      </c>
      <c r="AC465">
        <v>9</v>
      </c>
      <c r="AD465" s="14">
        <f t="shared" ca="1" si="33"/>
        <v>8.8026012446308055</v>
      </c>
      <c r="AE465">
        <v>4</v>
      </c>
      <c r="AF465">
        <v>0</v>
      </c>
      <c r="AG465">
        <v>0</v>
      </c>
      <c r="AH465">
        <v>0</v>
      </c>
      <c r="AI465">
        <v>0</v>
      </c>
      <c r="AJ465">
        <v>0</v>
      </c>
      <c r="AK465">
        <v>0</v>
      </c>
      <c r="AL465">
        <v>0</v>
      </c>
      <c r="AM465" t="s">
        <v>41</v>
      </c>
    </row>
    <row r="466" spans="1:39" hidden="1" x14ac:dyDescent="0.3">
      <c r="A466">
        <v>3828</v>
      </c>
      <c r="B466">
        <v>1951</v>
      </c>
      <c r="C466" s="14">
        <f>2021-Table1[[#This Row],[Year_Birth]]</f>
        <v>70</v>
      </c>
      <c r="D466" t="s">
        <v>46</v>
      </c>
      <c r="E466" s="14" t="str" cm="1">
        <f t="array" ref="E466">_xlfn.SWITCH(Table1[[#This Row],[Education]],"Graduation","Bachelor’s","Basic","High School","2n Cycle","Master’s","Master","Master’s","PhD","PhD","Other")</f>
        <v>Bachelor’s</v>
      </c>
      <c r="F466" t="s">
        <v>42</v>
      </c>
      <c r="G466" s="14" t="s">
        <v>42</v>
      </c>
      <c r="H466" s="14" t="str" cm="1">
        <f t="array" ref="H466">_xlfn.SWITCH(Table1[[#This Row],[Marital_Status_mod]],"Together","Couple","Married","Couple","Divorced","Single","Single","Single","Widow","Single","Other")</f>
        <v>Couple</v>
      </c>
      <c r="I466" s="4">
        <v>71107</v>
      </c>
      <c r="J466" s="41" t="str">
        <f t="shared" si="30"/>
        <v>$70 - $80K</v>
      </c>
      <c r="K466">
        <v>0</v>
      </c>
      <c r="L466">
        <v>1</v>
      </c>
      <c r="M466">
        <f>Table1[[#This Row],[Teenhome]]+Table1[[#This Row],[Kidhome]]</f>
        <v>1</v>
      </c>
      <c r="N466" s="1">
        <v>41322</v>
      </c>
      <c r="O466" s="16">
        <f>(Table1[[#This Row],[DataSetDate]]-Table1[[#This Row],[Dt_Customer]])/365</f>
        <v>7.9726027397260273</v>
      </c>
      <c r="P466" s="15">
        <v>44232</v>
      </c>
      <c r="Q466">
        <v>61</v>
      </c>
      <c r="R466" s="4">
        <v>533</v>
      </c>
      <c r="S466" s="4">
        <v>10</v>
      </c>
      <c r="T466" s="4">
        <v>217</v>
      </c>
      <c r="U466" s="4">
        <v>198</v>
      </c>
      <c r="V466" s="4">
        <v>174</v>
      </c>
      <c r="W466" s="4">
        <v>195</v>
      </c>
      <c r="X466">
        <v>2</v>
      </c>
      <c r="Y466">
        <v>7</v>
      </c>
      <c r="Z466" t="str">
        <f t="shared" si="31"/>
        <v>High</v>
      </c>
      <c r="AA466" s="14">
        <f t="shared" ca="1" si="32"/>
        <v>7.1853931000292288</v>
      </c>
      <c r="AB466">
        <v>6</v>
      </c>
      <c r="AC466">
        <v>13</v>
      </c>
      <c r="AD466" s="14">
        <f t="shared" ca="1" si="33"/>
        <v>12.935951205689801</v>
      </c>
      <c r="AE466">
        <v>4</v>
      </c>
      <c r="AF466">
        <v>0</v>
      </c>
      <c r="AG466">
        <v>0</v>
      </c>
      <c r="AH466">
        <v>0</v>
      </c>
      <c r="AI466">
        <v>0</v>
      </c>
      <c r="AJ466">
        <v>0</v>
      </c>
      <c r="AK466">
        <v>0</v>
      </c>
      <c r="AL466">
        <v>0</v>
      </c>
      <c r="AM466" t="s">
        <v>41</v>
      </c>
    </row>
    <row r="467" spans="1:39" hidden="1" x14ac:dyDescent="0.3">
      <c r="A467">
        <v>6384</v>
      </c>
      <c r="B467">
        <v>1978</v>
      </c>
      <c r="C467" s="14">
        <f>2021-Table1[[#This Row],[Year_Birth]]</f>
        <v>43</v>
      </c>
      <c r="D467" t="s">
        <v>46</v>
      </c>
      <c r="E467" s="14" t="str" cm="1">
        <f t="array" ref="E467">_xlfn.SWITCH(Table1[[#This Row],[Education]],"Graduation","Bachelor’s","Basic","High School","2n Cycle","Master’s","Master","Master’s","PhD","PhD","Other")</f>
        <v>Bachelor’s</v>
      </c>
      <c r="F467" t="s">
        <v>49</v>
      </c>
      <c r="G467" s="14" t="s">
        <v>49</v>
      </c>
      <c r="H467" s="14" t="str" cm="1">
        <f t="array" ref="H467">_xlfn.SWITCH(Table1[[#This Row],[Marital_Status_mod]],"Together","Couple","Married","Couple","Divorced","Single","Single","Single","Widow","Single","Other")</f>
        <v>Single</v>
      </c>
      <c r="I467" s="4">
        <v>71022</v>
      </c>
      <c r="J467" s="41" t="str">
        <f t="shared" si="30"/>
        <v>$70 - $80K</v>
      </c>
      <c r="K467">
        <v>0</v>
      </c>
      <c r="L467">
        <v>1</v>
      </c>
      <c r="M467">
        <f>Table1[[#This Row],[Teenhome]]+Table1[[#This Row],[Kidhome]]</f>
        <v>1</v>
      </c>
      <c r="N467" s="1">
        <v>41681</v>
      </c>
      <c r="O467" s="16">
        <f>(Table1[[#This Row],[DataSetDate]]-Table1[[#This Row],[Dt_Customer]])/365</f>
        <v>6.9890410958904106</v>
      </c>
      <c r="P467" s="15">
        <v>44232</v>
      </c>
      <c r="Q467">
        <v>30</v>
      </c>
      <c r="R467" s="4">
        <v>909</v>
      </c>
      <c r="S467" s="4">
        <v>12</v>
      </c>
      <c r="T467" s="4">
        <v>278</v>
      </c>
      <c r="U467" s="4">
        <v>0</v>
      </c>
      <c r="V467" s="4">
        <v>12</v>
      </c>
      <c r="W467" s="4">
        <v>242</v>
      </c>
      <c r="X467">
        <v>3</v>
      </c>
      <c r="Y467">
        <v>5</v>
      </c>
      <c r="Z467" t="str">
        <f t="shared" si="31"/>
        <v>Medium</v>
      </c>
      <c r="AA467" s="14">
        <f t="shared" ca="1" si="32"/>
        <v>4.880141062326822</v>
      </c>
      <c r="AB467">
        <v>2</v>
      </c>
      <c r="AC467">
        <v>11</v>
      </c>
      <c r="AD467" s="14">
        <f t="shared" ca="1" si="33"/>
        <v>11.348559966819955</v>
      </c>
      <c r="AE467">
        <v>8</v>
      </c>
      <c r="AF467">
        <v>0</v>
      </c>
      <c r="AG467">
        <v>0</v>
      </c>
      <c r="AH467">
        <v>1</v>
      </c>
      <c r="AI467">
        <v>0</v>
      </c>
      <c r="AJ467">
        <v>0</v>
      </c>
      <c r="AK467">
        <v>0</v>
      </c>
      <c r="AL467">
        <v>0</v>
      </c>
      <c r="AM467" t="s">
        <v>43</v>
      </c>
    </row>
    <row r="468" spans="1:39" hidden="1" x14ac:dyDescent="0.3">
      <c r="A468">
        <v>4299</v>
      </c>
      <c r="B468">
        <v>1960</v>
      </c>
      <c r="C468" s="14">
        <f>2021-Table1[[#This Row],[Year_Birth]]</f>
        <v>61</v>
      </c>
      <c r="D468" t="s">
        <v>46</v>
      </c>
      <c r="E468" s="14" t="str" cm="1">
        <f t="array" ref="E468">_xlfn.SWITCH(Table1[[#This Row],[Education]],"Graduation","Bachelor’s","Basic","High School","2n Cycle","Master’s","Master","Master’s","PhD","PhD","Other")</f>
        <v>Bachelor’s</v>
      </c>
      <c r="F468" t="s">
        <v>40</v>
      </c>
      <c r="G468" s="14" t="s">
        <v>40</v>
      </c>
      <c r="H468" s="14" t="str" cm="1">
        <f t="array" ref="H468">_xlfn.SWITCH(Table1[[#This Row],[Marital_Status_mod]],"Together","Couple","Married","Couple","Divorced","Single","Single","Single","Widow","Single","Other")</f>
        <v>Couple</v>
      </c>
      <c r="I468" s="4">
        <v>70971</v>
      </c>
      <c r="J468" s="41" t="str">
        <f t="shared" si="30"/>
        <v>$70 - $80K</v>
      </c>
      <c r="K468">
        <v>0</v>
      </c>
      <c r="L468">
        <v>1</v>
      </c>
      <c r="M468">
        <f>Table1[[#This Row],[Teenhome]]+Table1[[#This Row],[Kidhome]]</f>
        <v>1</v>
      </c>
      <c r="N468" s="1">
        <v>41173</v>
      </c>
      <c r="O468" s="16">
        <f>(Table1[[#This Row],[DataSetDate]]-Table1[[#This Row],[Dt_Customer]])/365</f>
        <v>8.3808219178082197</v>
      </c>
      <c r="P468" s="15">
        <v>44232</v>
      </c>
      <c r="Q468">
        <v>28</v>
      </c>
      <c r="R468" s="4">
        <v>1001</v>
      </c>
      <c r="S468" s="4">
        <v>17</v>
      </c>
      <c r="T468" s="4">
        <v>572</v>
      </c>
      <c r="U468" s="4">
        <v>93</v>
      </c>
      <c r="V468" s="4">
        <v>125</v>
      </c>
      <c r="W468" s="4">
        <v>17</v>
      </c>
      <c r="X468">
        <v>7</v>
      </c>
      <c r="Y468">
        <v>11</v>
      </c>
      <c r="Z468" t="str">
        <f t="shared" si="31"/>
        <v>High</v>
      </c>
      <c r="AA468" s="14">
        <f t="shared" ca="1" si="32"/>
        <v>11.006428737703178</v>
      </c>
      <c r="AB468">
        <v>11</v>
      </c>
      <c r="AC468">
        <v>5</v>
      </c>
      <c r="AD468" s="14">
        <f t="shared" ca="1" si="33"/>
        <v>5.3923521595392661</v>
      </c>
      <c r="AE468">
        <v>7</v>
      </c>
      <c r="AF468">
        <v>0</v>
      </c>
      <c r="AG468">
        <v>0</v>
      </c>
      <c r="AH468">
        <v>0</v>
      </c>
      <c r="AI468">
        <v>0</v>
      </c>
      <c r="AJ468">
        <v>0</v>
      </c>
      <c r="AK468">
        <v>1</v>
      </c>
      <c r="AL468">
        <v>0</v>
      </c>
      <c r="AM468" t="s">
        <v>41</v>
      </c>
    </row>
    <row r="469" spans="1:39" hidden="1" x14ac:dyDescent="0.3">
      <c r="A469">
        <v>0</v>
      </c>
      <c r="B469">
        <v>1985</v>
      </c>
      <c r="C469" s="14">
        <f>2021-Table1[[#This Row],[Year_Birth]]</f>
        <v>36</v>
      </c>
      <c r="D469" t="s">
        <v>46</v>
      </c>
      <c r="E469" s="14" t="str" cm="1">
        <f t="array" ref="E469">_xlfn.SWITCH(Table1[[#This Row],[Education]],"Graduation","Bachelor’s","Basic","High School","2n Cycle","Master’s","Master","Master’s","PhD","PhD","Other")</f>
        <v>Bachelor’s</v>
      </c>
      <c r="F469" t="s">
        <v>42</v>
      </c>
      <c r="G469" s="14" t="s">
        <v>42</v>
      </c>
      <c r="H469" s="14" t="str" cm="1">
        <f t="array" ref="H469">_xlfn.SWITCH(Table1[[#This Row],[Marital_Status_mod]],"Together","Couple","Married","Couple","Divorced","Single","Single","Single","Widow","Single","Other")</f>
        <v>Couple</v>
      </c>
      <c r="I469" s="4">
        <v>70951</v>
      </c>
      <c r="J469" s="41" t="str">
        <f t="shared" si="30"/>
        <v>$70 - $80K</v>
      </c>
      <c r="K469">
        <v>0</v>
      </c>
      <c r="L469">
        <v>0</v>
      </c>
      <c r="M469">
        <f>Table1[[#This Row],[Teenhome]]+Table1[[#This Row],[Kidhome]]</f>
        <v>0</v>
      </c>
      <c r="N469" s="1">
        <v>41398</v>
      </c>
      <c r="O469" s="16">
        <f>(Table1[[#This Row],[DataSetDate]]-Table1[[#This Row],[Dt_Customer]])/365</f>
        <v>7.7643835616438359</v>
      </c>
      <c r="P469" s="15">
        <v>44232</v>
      </c>
      <c r="Q469">
        <v>66</v>
      </c>
      <c r="R469" s="4">
        <v>239</v>
      </c>
      <c r="S469" s="4">
        <v>10</v>
      </c>
      <c r="T469" s="4">
        <v>554</v>
      </c>
      <c r="U469" s="4">
        <v>254</v>
      </c>
      <c r="V469" s="4">
        <v>87</v>
      </c>
      <c r="W469" s="4">
        <v>54</v>
      </c>
      <c r="X469">
        <v>1</v>
      </c>
      <c r="Y469">
        <v>3</v>
      </c>
      <c r="Z469" t="str">
        <f t="shared" si="31"/>
        <v>Medium</v>
      </c>
      <c r="AA469" s="14">
        <f t="shared" ca="1" si="32"/>
        <v>2.630721632732274</v>
      </c>
      <c r="AB469">
        <v>4</v>
      </c>
      <c r="AC469">
        <v>9</v>
      </c>
      <c r="AD469" s="14">
        <f t="shared" ca="1" si="33"/>
        <v>8.9337609597381373</v>
      </c>
      <c r="AE469">
        <v>1</v>
      </c>
      <c r="AF469">
        <v>0</v>
      </c>
      <c r="AG469">
        <v>0</v>
      </c>
      <c r="AH469">
        <v>0</v>
      </c>
      <c r="AI469">
        <v>0</v>
      </c>
      <c r="AJ469">
        <v>0</v>
      </c>
      <c r="AK469">
        <v>0</v>
      </c>
      <c r="AL469">
        <v>0</v>
      </c>
      <c r="AM469" t="s">
        <v>47</v>
      </c>
    </row>
    <row r="470" spans="1:39" hidden="1" x14ac:dyDescent="0.3">
      <c r="A470">
        <v>3283</v>
      </c>
      <c r="B470">
        <v>1972</v>
      </c>
      <c r="C470" s="14">
        <f>2021-Table1[[#This Row],[Year_Birth]]</f>
        <v>49</v>
      </c>
      <c r="D470" t="s">
        <v>51</v>
      </c>
      <c r="E470" s="14" t="str" cm="1">
        <f t="array" ref="E470">_xlfn.SWITCH(Table1[[#This Row],[Education]],"Graduation","Bachelor’s","Basic","High School","2n Cycle","Master’s","Master","Master’s","PhD","PhD","Other")</f>
        <v>Master’s</v>
      </c>
      <c r="F470" t="s">
        <v>42</v>
      </c>
      <c r="G470" s="14" t="s">
        <v>42</v>
      </c>
      <c r="H470" s="14" t="str" cm="1">
        <f t="array" ref="H470">_xlfn.SWITCH(Table1[[#This Row],[Marital_Status_mod]],"Together","Couple","Married","Couple","Divorced","Single","Single","Single","Widow","Single","Other")</f>
        <v>Couple</v>
      </c>
      <c r="I470" s="4">
        <v>70932</v>
      </c>
      <c r="J470" s="41" t="str">
        <f t="shared" si="30"/>
        <v>$70 - $80K</v>
      </c>
      <c r="K470">
        <v>0</v>
      </c>
      <c r="L470">
        <v>1</v>
      </c>
      <c r="M470">
        <f>Table1[[#This Row],[Teenhome]]+Table1[[#This Row],[Kidhome]]</f>
        <v>1</v>
      </c>
      <c r="N470" s="1">
        <v>41658</v>
      </c>
      <c r="O470" s="16">
        <f>(Table1[[#This Row],[DataSetDate]]-Table1[[#This Row],[Dt_Customer]])/365</f>
        <v>7.0520547945205481</v>
      </c>
      <c r="P470" s="15">
        <v>44232</v>
      </c>
      <c r="Q470">
        <v>57</v>
      </c>
      <c r="R470" s="4">
        <v>200</v>
      </c>
      <c r="S470" s="4">
        <v>193</v>
      </c>
      <c r="T470" s="4">
        <v>100</v>
      </c>
      <c r="U470" s="4">
        <v>46</v>
      </c>
      <c r="V470" s="4">
        <v>185</v>
      </c>
      <c r="W470" s="4">
        <v>185</v>
      </c>
      <c r="X470">
        <v>2</v>
      </c>
      <c r="Y470">
        <v>6</v>
      </c>
      <c r="Z470" t="str">
        <f t="shared" si="31"/>
        <v>Medium</v>
      </c>
      <c r="AA470" s="14">
        <f t="shared" ca="1" si="32"/>
        <v>5.983502342498447</v>
      </c>
      <c r="AB470">
        <v>2</v>
      </c>
      <c r="AC470">
        <v>12</v>
      </c>
      <c r="AD470" s="14">
        <f t="shared" ca="1" si="33"/>
        <v>12.040801045687065</v>
      </c>
      <c r="AE470">
        <v>3</v>
      </c>
      <c r="AF470">
        <v>0</v>
      </c>
      <c r="AG470">
        <v>0</v>
      </c>
      <c r="AH470">
        <v>0</v>
      </c>
      <c r="AI470">
        <v>0</v>
      </c>
      <c r="AJ470">
        <v>0</v>
      </c>
      <c r="AK470">
        <v>0</v>
      </c>
      <c r="AL470">
        <v>0</v>
      </c>
      <c r="AM470" t="s">
        <v>41</v>
      </c>
    </row>
    <row r="471" spans="1:39" hidden="1" x14ac:dyDescent="0.3">
      <c r="A471">
        <v>7010</v>
      </c>
      <c r="B471">
        <v>1965</v>
      </c>
      <c r="C471" s="14">
        <f>2021-Table1[[#This Row],[Year_Birth]]</f>
        <v>56</v>
      </c>
      <c r="D471" t="s">
        <v>51</v>
      </c>
      <c r="E471" s="14" t="str" cm="1">
        <f t="array" ref="E471">_xlfn.SWITCH(Table1[[#This Row],[Education]],"Graduation","Bachelor’s","Basic","High School","2n Cycle","Master’s","Master","Master’s","PhD","PhD","Other")</f>
        <v>Master’s</v>
      </c>
      <c r="F471" t="s">
        <v>42</v>
      </c>
      <c r="G471" s="14" t="s">
        <v>42</v>
      </c>
      <c r="H471" s="14" t="str" cm="1">
        <f t="array" ref="H471">_xlfn.SWITCH(Table1[[#This Row],[Marital_Status_mod]],"Together","Couple","Married","Couple","Divorced","Single","Single","Single","Widow","Single","Other")</f>
        <v>Couple</v>
      </c>
      <c r="I471" s="4">
        <v>70924</v>
      </c>
      <c r="J471" s="41" t="str">
        <f t="shared" si="30"/>
        <v>$70 - $80K</v>
      </c>
      <c r="K471">
        <v>0</v>
      </c>
      <c r="L471">
        <v>0</v>
      </c>
      <c r="M471">
        <f>Table1[[#This Row],[Teenhome]]+Table1[[#This Row],[Kidhome]]</f>
        <v>0</v>
      </c>
      <c r="N471" s="1">
        <v>41736</v>
      </c>
      <c r="O471" s="16">
        <f>(Table1[[#This Row],[DataSetDate]]-Table1[[#This Row],[Dt_Customer]])/365</f>
        <v>6.838356164383562</v>
      </c>
      <c r="P471" s="15">
        <v>44232</v>
      </c>
      <c r="Q471">
        <v>41</v>
      </c>
      <c r="R471" s="4">
        <v>635</v>
      </c>
      <c r="S471" s="4">
        <v>114</v>
      </c>
      <c r="T471" s="4">
        <v>254</v>
      </c>
      <c r="U471" s="4">
        <v>132</v>
      </c>
      <c r="V471" s="4">
        <v>152</v>
      </c>
      <c r="W471" s="4">
        <v>76</v>
      </c>
      <c r="X471">
        <v>1</v>
      </c>
      <c r="Y471">
        <v>6</v>
      </c>
      <c r="Z471" t="str">
        <f t="shared" si="31"/>
        <v>Medium</v>
      </c>
      <c r="AA471" s="14">
        <f t="shared" ca="1" si="32"/>
        <v>6.083080830186824</v>
      </c>
      <c r="AB471">
        <v>6</v>
      </c>
      <c r="AC471">
        <v>7</v>
      </c>
      <c r="AD471" s="14">
        <f t="shared" ca="1" si="33"/>
        <v>6.8972270691730504</v>
      </c>
      <c r="AE471">
        <v>3</v>
      </c>
      <c r="AF471">
        <v>0</v>
      </c>
      <c r="AG471">
        <v>0</v>
      </c>
      <c r="AH471">
        <v>0</v>
      </c>
      <c r="AI471">
        <v>0</v>
      </c>
      <c r="AJ471">
        <v>1</v>
      </c>
      <c r="AK471">
        <v>0</v>
      </c>
      <c r="AL471">
        <v>0</v>
      </c>
      <c r="AM471" t="s">
        <v>41</v>
      </c>
    </row>
    <row r="472" spans="1:39" hidden="1" x14ac:dyDescent="0.3">
      <c r="A472">
        <v>4767</v>
      </c>
      <c r="B472">
        <v>1965</v>
      </c>
      <c r="C472" s="14">
        <f>2021-Table1[[#This Row],[Year_Birth]]</f>
        <v>56</v>
      </c>
      <c r="D472" t="s">
        <v>51</v>
      </c>
      <c r="E472" s="14" t="str" cm="1">
        <f t="array" ref="E472">_xlfn.SWITCH(Table1[[#This Row],[Education]],"Graduation","Bachelor’s","Basic","High School","2n Cycle","Master’s","Master","Master’s","PhD","PhD","Other")</f>
        <v>Master’s</v>
      </c>
      <c r="F472" t="s">
        <v>42</v>
      </c>
      <c r="G472" s="14" t="s">
        <v>42</v>
      </c>
      <c r="H472" s="14" t="str" cm="1">
        <f t="array" ref="H472">_xlfn.SWITCH(Table1[[#This Row],[Marital_Status_mod]],"Together","Couple","Married","Couple","Divorced","Single","Single","Single","Widow","Single","Other")</f>
        <v>Couple</v>
      </c>
      <c r="I472" s="4">
        <v>70924</v>
      </c>
      <c r="J472" s="41" t="str">
        <f t="shared" si="30"/>
        <v>$70 - $80K</v>
      </c>
      <c r="K472">
        <v>0</v>
      </c>
      <c r="L472">
        <v>0</v>
      </c>
      <c r="M472">
        <f>Table1[[#This Row],[Teenhome]]+Table1[[#This Row],[Kidhome]]</f>
        <v>0</v>
      </c>
      <c r="N472" s="1">
        <v>41736</v>
      </c>
      <c r="O472" s="16">
        <f>(Table1[[#This Row],[DataSetDate]]-Table1[[#This Row],[Dt_Customer]])/365</f>
        <v>6.838356164383562</v>
      </c>
      <c r="P472" s="15">
        <v>44232</v>
      </c>
      <c r="Q472">
        <v>41</v>
      </c>
      <c r="R472" s="4">
        <v>635</v>
      </c>
      <c r="S472" s="4">
        <v>114</v>
      </c>
      <c r="T472" s="4">
        <v>254</v>
      </c>
      <c r="U472" s="4">
        <v>132</v>
      </c>
      <c r="V472" s="4">
        <v>152</v>
      </c>
      <c r="W472" s="4">
        <v>76</v>
      </c>
      <c r="X472">
        <v>1</v>
      </c>
      <c r="Y472">
        <v>6</v>
      </c>
      <c r="Z472" t="str">
        <f t="shared" si="31"/>
        <v>Medium</v>
      </c>
      <c r="AA472" s="14">
        <f t="shared" ca="1" si="32"/>
        <v>5.6977530308088715</v>
      </c>
      <c r="AB472">
        <v>6</v>
      </c>
      <c r="AC472">
        <v>7</v>
      </c>
      <c r="AD472" s="14">
        <f t="shared" ca="1" si="33"/>
        <v>7.0346820161437087</v>
      </c>
      <c r="AE472">
        <v>3</v>
      </c>
      <c r="AF472">
        <v>0</v>
      </c>
      <c r="AG472">
        <v>0</v>
      </c>
      <c r="AH472">
        <v>0</v>
      </c>
      <c r="AI472">
        <v>0</v>
      </c>
      <c r="AJ472">
        <v>1</v>
      </c>
      <c r="AK472">
        <v>0</v>
      </c>
      <c r="AL472">
        <v>0</v>
      </c>
      <c r="AM472" t="s">
        <v>41</v>
      </c>
    </row>
    <row r="473" spans="1:39" hidden="1" x14ac:dyDescent="0.3">
      <c r="A473">
        <v>6320</v>
      </c>
      <c r="B473">
        <v>1976</v>
      </c>
      <c r="C473" s="14">
        <f>2021-Table1[[#This Row],[Year_Birth]]</f>
        <v>45</v>
      </c>
      <c r="D473" t="s">
        <v>44</v>
      </c>
      <c r="E473" s="14" t="str" cm="1">
        <f t="array" ref="E473">_xlfn.SWITCH(Table1[[#This Row],[Education]],"Graduation","Bachelor’s","Basic","High School","2n Cycle","Master’s","Master","Master’s","PhD","PhD","Other")</f>
        <v>Master’s</v>
      </c>
      <c r="F473" t="s">
        <v>50</v>
      </c>
      <c r="G473" s="14" t="s">
        <v>50</v>
      </c>
      <c r="H473" s="14" t="str" cm="1">
        <f t="array" ref="H473">_xlfn.SWITCH(Table1[[#This Row],[Marital_Status_mod]],"Together","Couple","Married","Couple","Divorced","Single","Single","Single","Widow","Single","Other")</f>
        <v>Single</v>
      </c>
      <c r="I473" s="4">
        <v>70893</v>
      </c>
      <c r="J473" s="41" t="str">
        <f t="shared" si="30"/>
        <v>$70 - $80K</v>
      </c>
      <c r="K473">
        <v>0</v>
      </c>
      <c r="L473">
        <v>0</v>
      </c>
      <c r="M473">
        <f>Table1[[#This Row],[Teenhome]]+Table1[[#This Row],[Kidhome]]</f>
        <v>0</v>
      </c>
      <c r="N473" s="1">
        <v>41311</v>
      </c>
      <c r="O473" s="16">
        <f>(Table1[[#This Row],[DataSetDate]]-Table1[[#This Row],[Dt_Customer]])/365</f>
        <v>8.0027397260273965</v>
      </c>
      <c r="P473" s="15">
        <v>44232</v>
      </c>
      <c r="Q473">
        <v>42</v>
      </c>
      <c r="R473" s="4">
        <v>768</v>
      </c>
      <c r="S473" s="4">
        <v>44</v>
      </c>
      <c r="T473" s="4">
        <v>561</v>
      </c>
      <c r="U473" s="4">
        <v>77</v>
      </c>
      <c r="V473" s="4">
        <v>44</v>
      </c>
      <c r="W473" s="4">
        <v>14</v>
      </c>
      <c r="X473">
        <v>1</v>
      </c>
      <c r="Y473">
        <v>6</v>
      </c>
      <c r="Z473" t="str">
        <f t="shared" si="31"/>
        <v>Medium</v>
      </c>
      <c r="AA473" s="14">
        <f t="shared" ca="1" si="32"/>
        <v>5.6269205656647259</v>
      </c>
      <c r="AB473">
        <v>6</v>
      </c>
      <c r="AC473">
        <v>10</v>
      </c>
      <c r="AD473" s="14">
        <f t="shared" ca="1" si="33"/>
        <v>9.8328981106703672</v>
      </c>
      <c r="AE473">
        <v>3</v>
      </c>
      <c r="AF473">
        <v>0</v>
      </c>
      <c r="AG473">
        <v>0</v>
      </c>
      <c r="AH473">
        <v>0</v>
      </c>
      <c r="AI473">
        <v>0</v>
      </c>
      <c r="AJ473">
        <v>0</v>
      </c>
      <c r="AK473">
        <v>0</v>
      </c>
      <c r="AL473">
        <v>0</v>
      </c>
      <c r="AM473" t="s">
        <v>41</v>
      </c>
    </row>
    <row r="474" spans="1:39" hidden="1" x14ac:dyDescent="0.3">
      <c r="A474">
        <v>3254</v>
      </c>
      <c r="B474">
        <v>1971</v>
      </c>
      <c r="C474" s="14">
        <f>2021-Table1[[#This Row],[Year_Birth]]</f>
        <v>50</v>
      </c>
      <c r="D474" t="s">
        <v>46</v>
      </c>
      <c r="E474" s="14" t="str" cm="1">
        <f t="array" ref="E474">_xlfn.SWITCH(Table1[[#This Row],[Education]],"Graduation","Bachelor’s","Basic","High School","2n Cycle","Master’s","Master","Master’s","PhD","PhD","Other")</f>
        <v>Bachelor’s</v>
      </c>
      <c r="F474" t="s">
        <v>42</v>
      </c>
      <c r="G474" s="14" t="s">
        <v>42</v>
      </c>
      <c r="H474" s="14" t="str" cm="1">
        <f t="array" ref="H474">_xlfn.SWITCH(Table1[[#This Row],[Marital_Status_mod]],"Together","Couple","Married","Couple","Divorced","Single","Single","Single","Widow","Single","Other")</f>
        <v>Couple</v>
      </c>
      <c r="I474" s="4">
        <v>70886</v>
      </c>
      <c r="J474" s="41" t="str">
        <f t="shared" si="30"/>
        <v>$70 - $80K</v>
      </c>
      <c r="K474">
        <v>1</v>
      </c>
      <c r="L474">
        <v>0</v>
      </c>
      <c r="M474">
        <f>Table1[[#This Row],[Teenhome]]+Table1[[#This Row],[Kidhome]]</f>
        <v>1</v>
      </c>
      <c r="N474" s="1">
        <v>41561</v>
      </c>
      <c r="O474" s="16">
        <f>(Table1[[#This Row],[DataSetDate]]-Table1[[#This Row],[Dt_Customer]])/365</f>
        <v>7.3178082191780822</v>
      </c>
      <c r="P474" s="15">
        <v>44232</v>
      </c>
      <c r="Q474">
        <v>65</v>
      </c>
      <c r="R474" s="4">
        <v>407</v>
      </c>
      <c r="S474" s="4">
        <v>70</v>
      </c>
      <c r="T474" s="4">
        <v>239</v>
      </c>
      <c r="U474" s="4">
        <v>103</v>
      </c>
      <c r="V474" s="4">
        <v>88</v>
      </c>
      <c r="W474" s="4">
        <v>53</v>
      </c>
      <c r="X474">
        <v>1</v>
      </c>
      <c r="Y474">
        <v>5</v>
      </c>
      <c r="Z474" t="str">
        <f t="shared" si="31"/>
        <v>Medium</v>
      </c>
      <c r="AA474" s="14">
        <f t="shared" ca="1" si="32"/>
        <v>4.6645927715788478</v>
      </c>
      <c r="AB474">
        <v>4</v>
      </c>
      <c r="AC474">
        <v>4</v>
      </c>
      <c r="AD474" s="14">
        <f t="shared" ca="1" si="33"/>
        <v>3.9320537093728549</v>
      </c>
      <c r="AE474">
        <v>2</v>
      </c>
      <c r="AF474">
        <v>0</v>
      </c>
      <c r="AG474">
        <v>0</v>
      </c>
      <c r="AH474">
        <v>0</v>
      </c>
      <c r="AI474">
        <v>0</v>
      </c>
      <c r="AJ474">
        <v>0</v>
      </c>
      <c r="AK474">
        <v>0</v>
      </c>
      <c r="AL474">
        <v>0</v>
      </c>
      <c r="AM474" t="s">
        <v>41</v>
      </c>
    </row>
    <row r="475" spans="1:39" hidden="1" x14ac:dyDescent="0.3">
      <c r="A475">
        <v>3388</v>
      </c>
      <c r="B475">
        <v>1967</v>
      </c>
      <c r="C475" s="14">
        <f>2021-Table1[[#This Row],[Year_Birth]]</f>
        <v>54</v>
      </c>
      <c r="D475" t="s">
        <v>46</v>
      </c>
      <c r="E475" s="14" t="str" cm="1">
        <f t="array" ref="E475">_xlfn.SWITCH(Table1[[#This Row],[Education]],"Graduation","Bachelor’s","Basic","High School","2n Cycle","Master’s","Master","Master’s","PhD","PhD","Other")</f>
        <v>Bachelor’s</v>
      </c>
      <c r="F475" t="s">
        <v>49</v>
      </c>
      <c r="G475" s="14" t="s">
        <v>49</v>
      </c>
      <c r="H475" s="14" t="str" cm="1">
        <f t="array" ref="H475">_xlfn.SWITCH(Table1[[#This Row],[Marital_Status_mod]],"Together","Couple","Married","Couple","Divorced","Single","Single","Single","Widow","Single","Other")</f>
        <v>Single</v>
      </c>
      <c r="I475" s="4">
        <v>70844</v>
      </c>
      <c r="J475" s="41" t="str">
        <f t="shared" si="30"/>
        <v>$70 - $80K</v>
      </c>
      <c r="K475">
        <v>1</v>
      </c>
      <c r="L475">
        <v>1</v>
      </c>
      <c r="M475">
        <f>Table1[[#This Row],[Teenhome]]+Table1[[#This Row],[Kidhome]]</f>
        <v>2</v>
      </c>
      <c r="N475" s="1">
        <v>41577</v>
      </c>
      <c r="O475" s="16">
        <f>(Table1[[#This Row],[DataSetDate]]-Table1[[#This Row],[Dt_Customer]])/365</f>
        <v>7.2739726027397262</v>
      </c>
      <c r="P475" s="15">
        <v>44232</v>
      </c>
      <c r="Q475">
        <v>16</v>
      </c>
      <c r="R475" s="4">
        <v>129</v>
      </c>
      <c r="S475" s="4">
        <v>26</v>
      </c>
      <c r="T475" s="4">
        <v>67</v>
      </c>
      <c r="U475" s="4">
        <v>3</v>
      </c>
      <c r="V475" s="4">
        <v>67</v>
      </c>
      <c r="W475" s="4">
        <v>2</v>
      </c>
      <c r="X475">
        <v>5</v>
      </c>
      <c r="Y475">
        <v>6</v>
      </c>
      <c r="Z475" t="str">
        <f t="shared" si="31"/>
        <v>Medium</v>
      </c>
      <c r="AA475" s="14">
        <f t="shared" ca="1" si="32"/>
        <v>5.6106942213688855</v>
      </c>
      <c r="AB475">
        <v>1</v>
      </c>
      <c r="AC475">
        <v>5</v>
      </c>
      <c r="AD475" s="14">
        <f t="shared" ca="1" si="33"/>
        <v>4.8321318883695819</v>
      </c>
      <c r="AE475">
        <v>7</v>
      </c>
      <c r="AF475">
        <v>0</v>
      </c>
      <c r="AG475">
        <v>0</v>
      </c>
      <c r="AH475">
        <v>0</v>
      </c>
      <c r="AI475">
        <v>0</v>
      </c>
      <c r="AJ475">
        <v>0</v>
      </c>
      <c r="AK475">
        <v>0</v>
      </c>
      <c r="AL475">
        <v>0</v>
      </c>
      <c r="AM475" t="s">
        <v>52</v>
      </c>
    </row>
    <row r="476" spans="1:39" hidden="1" x14ac:dyDescent="0.3">
      <c r="A476">
        <v>6131</v>
      </c>
      <c r="B476">
        <v>1980</v>
      </c>
      <c r="C476" s="14">
        <f>2021-Table1[[#This Row],[Year_Birth]]</f>
        <v>41</v>
      </c>
      <c r="D476" t="s">
        <v>51</v>
      </c>
      <c r="E476" s="14" t="str" cm="1">
        <f t="array" ref="E476">_xlfn.SWITCH(Table1[[#This Row],[Education]],"Graduation","Bachelor’s","Basic","High School","2n Cycle","Master’s","Master","Master’s","PhD","PhD","Other")</f>
        <v>Master’s</v>
      </c>
      <c r="F476" t="s">
        <v>42</v>
      </c>
      <c r="G476" s="14" t="s">
        <v>42</v>
      </c>
      <c r="H476" s="14" t="str" cm="1">
        <f t="array" ref="H476">_xlfn.SWITCH(Table1[[#This Row],[Marital_Status_mod]],"Together","Couple","Married","Couple","Divorced","Single","Single","Single","Widow","Single","Other")</f>
        <v>Couple</v>
      </c>
      <c r="I476" s="4">
        <v>70829</v>
      </c>
      <c r="J476" s="41" t="str">
        <f t="shared" si="30"/>
        <v>$70 - $80K</v>
      </c>
      <c r="K476">
        <v>1</v>
      </c>
      <c r="L476">
        <v>1</v>
      </c>
      <c r="M476">
        <f>Table1[[#This Row],[Teenhome]]+Table1[[#This Row],[Kidhome]]</f>
        <v>2</v>
      </c>
      <c r="N476" s="1">
        <v>41609</v>
      </c>
      <c r="O476" s="16">
        <f>(Table1[[#This Row],[DataSetDate]]-Table1[[#This Row],[Dt_Customer]])/365</f>
        <v>7.1863013698630134</v>
      </c>
      <c r="P476" s="15">
        <v>44232</v>
      </c>
      <c r="Q476">
        <v>87</v>
      </c>
      <c r="R476" s="4">
        <v>141</v>
      </c>
      <c r="S476" s="4">
        <v>70</v>
      </c>
      <c r="T476" s="4">
        <v>106</v>
      </c>
      <c r="U476" s="4">
        <v>72</v>
      </c>
      <c r="V476" s="4">
        <v>19</v>
      </c>
      <c r="W476" s="4">
        <v>23</v>
      </c>
      <c r="X476">
        <v>2</v>
      </c>
      <c r="Y476">
        <v>4</v>
      </c>
      <c r="Z476" t="str">
        <f t="shared" si="31"/>
        <v>Medium</v>
      </c>
      <c r="AA476" s="14">
        <f t="shared" ca="1" si="32"/>
        <v>3.9256467714922829</v>
      </c>
      <c r="AB476">
        <v>2</v>
      </c>
      <c r="AC476">
        <v>8</v>
      </c>
      <c r="AD476" s="14">
        <f t="shared" ca="1" si="33"/>
        <v>7.7852777575799701</v>
      </c>
      <c r="AE476">
        <v>3</v>
      </c>
      <c r="AF476">
        <v>0</v>
      </c>
      <c r="AG476">
        <v>0</v>
      </c>
      <c r="AH476">
        <v>0</v>
      </c>
      <c r="AI476">
        <v>0</v>
      </c>
      <c r="AJ476">
        <v>0</v>
      </c>
      <c r="AK476">
        <v>0</v>
      </c>
      <c r="AL476">
        <v>0</v>
      </c>
      <c r="AM476" t="s">
        <v>41</v>
      </c>
    </row>
    <row r="477" spans="1:39" hidden="1" x14ac:dyDescent="0.3">
      <c r="A477">
        <v>10868</v>
      </c>
      <c r="B477">
        <v>1951</v>
      </c>
      <c r="C477" s="14">
        <f>2021-Table1[[#This Row],[Year_Birth]]</f>
        <v>70</v>
      </c>
      <c r="D477" t="s">
        <v>46</v>
      </c>
      <c r="E477" s="14" t="str" cm="1">
        <f t="array" ref="E477">_xlfn.SWITCH(Table1[[#This Row],[Education]],"Graduation","Bachelor’s","Basic","High School","2n Cycle","Master’s","Master","Master’s","PhD","PhD","Other")</f>
        <v>Bachelor’s</v>
      </c>
      <c r="F477" t="s">
        <v>54</v>
      </c>
      <c r="G477" s="14" t="s">
        <v>54</v>
      </c>
      <c r="H477" s="14" t="str" cm="1">
        <f t="array" ref="H477">_xlfn.SWITCH(Table1[[#This Row],[Marital_Status_mod]],"Together","Couple","Married","Couple","Divorced","Single","Single","Single","Widow","Single","Other")</f>
        <v>Single</v>
      </c>
      <c r="I477" s="4">
        <v>70792</v>
      </c>
      <c r="J477" s="41" t="str">
        <f t="shared" si="30"/>
        <v>$70 - $80K</v>
      </c>
      <c r="K477">
        <v>0</v>
      </c>
      <c r="L477">
        <v>0</v>
      </c>
      <c r="M477">
        <f>Table1[[#This Row],[Teenhome]]+Table1[[#This Row],[Kidhome]]</f>
        <v>0</v>
      </c>
      <c r="N477" s="1">
        <v>41311</v>
      </c>
      <c r="O477" s="16">
        <f>(Table1[[#This Row],[DataSetDate]]-Table1[[#This Row],[Dt_Customer]])/365</f>
        <v>8.0027397260273965</v>
      </c>
      <c r="P477" s="15">
        <v>44232</v>
      </c>
      <c r="Q477">
        <v>82</v>
      </c>
      <c r="R477" s="4">
        <v>344</v>
      </c>
      <c r="S477" s="4">
        <v>45</v>
      </c>
      <c r="T477" s="4">
        <v>654</v>
      </c>
      <c r="U477" s="4">
        <v>104</v>
      </c>
      <c r="V477" s="4">
        <v>11</v>
      </c>
      <c r="W477" s="4">
        <v>114</v>
      </c>
      <c r="X477">
        <v>2</v>
      </c>
      <c r="Y477">
        <v>3</v>
      </c>
      <c r="Z477" t="str">
        <f t="shared" si="31"/>
        <v>Medium</v>
      </c>
      <c r="AA477" s="14">
        <f t="shared" ca="1" si="32"/>
        <v>2.7482638915039419</v>
      </c>
      <c r="AB477">
        <v>4</v>
      </c>
      <c r="AC477">
        <v>10</v>
      </c>
      <c r="AD477" s="14">
        <f t="shared" ca="1" si="33"/>
        <v>10.062914571717709</v>
      </c>
      <c r="AE477">
        <v>3</v>
      </c>
      <c r="AF477">
        <v>0</v>
      </c>
      <c r="AG477">
        <v>0</v>
      </c>
      <c r="AH477">
        <v>0</v>
      </c>
      <c r="AI477">
        <v>0</v>
      </c>
      <c r="AJ477">
        <v>0</v>
      </c>
      <c r="AK477">
        <v>0</v>
      </c>
      <c r="AL477">
        <v>0</v>
      </c>
      <c r="AM477" t="s">
        <v>41</v>
      </c>
    </row>
    <row r="478" spans="1:39" hidden="1" x14ac:dyDescent="0.3">
      <c r="A478">
        <v>7683</v>
      </c>
      <c r="B478">
        <v>1968</v>
      </c>
      <c r="C478" s="14">
        <f>2021-Table1[[#This Row],[Year_Birth]]</f>
        <v>53</v>
      </c>
      <c r="D478" t="s">
        <v>44</v>
      </c>
      <c r="E478" s="14" t="str" cm="1">
        <f t="array" ref="E478">_xlfn.SWITCH(Table1[[#This Row],[Education]],"Graduation","Bachelor’s","Basic","High School","2n Cycle","Master’s","Master","Master’s","PhD","PhD","Other")</f>
        <v>Master’s</v>
      </c>
      <c r="F478" t="s">
        <v>42</v>
      </c>
      <c r="G478" s="14" t="s">
        <v>42</v>
      </c>
      <c r="H478" s="14" t="str" cm="1">
        <f t="array" ref="H478">_xlfn.SWITCH(Table1[[#This Row],[Marital_Status_mod]],"Together","Couple","Married","Couple","Divorced","Single","Single","Single","Widow","Single","Other")</f>
        <v>Couple</v>
      </c>
      <c r="I478" s="4">
        <v>70777</v>
      </c>
      <c r="J478" s="41" t="str">
        <f t="shared" si="30"/>
        <v>$70 - $80K</v>
      </c>
      <c r="K478">
        <v>0</v>
      </c>
      <c r="L478">
        <v>1</v>
      </c>
      <c r="M478">
        <f>Table1[[#This Row],[Teenhome]]+Table1[[#This Row],[Kidhome]]</f>
        <v>1</v>
      </c>
      <c r="N478" s="1">
        <v>41695</v>
      </c>
      <c r="O478" s="16">
        <f>(Table1[[#This Row],[DataSetDate]]-Table1[[#This Row],[Dt_Customer]])/365</f>
        <v>6.9506849315068493</v>
      </c>
      <c r="P478" s="15">
        <v>44232</v>
      </c>
      <c r="Q478">
        <v>80</v>
      </c>
      <c r="R478" s="4">
        <v>554</v>
      </c>
      <c r="S478" s="4">
        <v>35</v>
      </c>
      <c r="T478" s="4">
        <v>113</v>
      </c>
      <c r="U478" s="4">
        <v>0</v>
      </c>
      <c r="V478" s="4">
        <v>7</v>
      </c>
      <c r="W478" s="4">
        <v>78</v>
      </c>
      <c r="X478">
        <v>3</v>
      </c>
      <c r="Y478">
        <v>5</v>
      </c>
      <c r="Z478" t="str">
        <f t="shared" si="31"/>
        <v>Medium</v>
      </c>
      <c r="AA478" s="14">
        <f t="shared" ca="1" si="32"/>
        <v>5.1823803749862458</v>
      </c>
      <c r="AB478">
        <v>3</v>
      </c>
      <c r="AC478">
        <v>12</v>
      </c>
      <c r="AD478" s="14">
        <f t="shared" ca="1" si="33"/>
        <v>12.032334016760371</v>
      </c>
      <c r="AE478">
        <v>3</v>
      </c>
      <c r="AF478">
        <v>0</v>
      </c>
      <c r="AG478">
        <v>0</v>
      </c>
      <c r="AH478">
        <v>0</v>
      </c>
      <c r="AI478">
        <v>0</v>
      </c>
      <c r="AJ478">
        <v>0</v>
      </c>
      <c r="AK478">
        <v>0</v>
      </c>
      <c r="AL478">
        <v>0</v>
      </c>
      <c r="AM478" t="s">
        <v>41</v>
      </c>
    </row>
    <row r="479" spans="1:39" hidden="1" x14ac:dyDescent="0.3">
      <c r="A479">
        <v>11112</v>
      </c>
      <c r="B479">
        <v>1966</v>
      </c>
      <c r="C479" s="14">
        <f>2021-Table1[[#This Row],[Year_Birth]]</f>
        <v>55</v>
      </c>
      <c r="D479" t="s">
        <v>46</v>
      </c>
      <c r="E479" s="14" t="str" cm="1">
        <f t="array" ref="E479">_xlfn.SWITCH(Table1[[#This Row],[Education]],"Graduation","Bachelor’s","Basic","High School","2n Cycle","Master’s","Master","Master’s","PhD","PhD","Other")</f>
        <v>Bachelor’s</v>
      </c>
      <c r="F479" t="s">
        <v>40</v>
      </c>
      <c r="G479" s="14" t="s">
        <v>40</v>
      </c>
      <c r="H479" s="14" t="str" cm="1">
        <f t="array" ref="H479">_xlfn.SWITCH(Table1[[#This Row],[Marital_Status_mod]],"Together","Couple","Married","Couple","Divorced","Single","Single","Single","Widow","Single","Other")</f>
        <v>Couple</v>
      </c>
      <c r="I479" s="4">
        <v>70713</v>
      </c>
      <c r="J479" s="41" t="str">
        <f t="shared" si="30"/>
        <v>$70 - $80K</v>
      </c>
      <c r="K479">
        <v>0</v>
      </c>
      <c r="L479">
        <v>1</v>
      </c>
      <c r="M479">
        <f>Table1[[#This Row],[Teenhome]]+Table1[[#This Row],[Kidhome]]</f>
        <v>1</v>
      </c>
      <c r="N479" s="1">
        <v>41246</v>
      </c>
      <c r="O479" s="16">
        <f>(Table1[[#This Row],[DataSetDate]]-Table1[[#This Row],[Dt_Customer]])/365</f>
        <v>8.1808219178082187</v>
      </c>
      <c r="P479" s="15">
        <v>44232</v>
      </c>
      <c r="Q479">
        <v>23</v>
      </c>
      <c r="R479" s="4">
        <v>736</v>
      </c>
      <c r="S479" s="4">
        <v>114</v>
      </c>
      <c r="T479" s="4">
        <v>279</v>
      </c>
      <c r="U479" s="4">
        <v>82</v>
      </c>
      <c r="V479" s="4">
        <v>76</v>
      </c>
      <c r="W479" s="4">
        <v>190</v>
      </c>
      <c r="X479">
        <v>6</v>
      </c>
      <c r="Y479">
        <v>5</v>
      </c>
      <c r="Z479" t="str">
        <f t="shared" si="31"/>
        <v>Medium</v>
      </c>
      <c r="AA479" s="14">
        <f t="shared" ca="1" si="32"/>
        <v>5.3449290951021453</v>
      </c>
      <c r="AB479">
        <v>6</v>
      </c>
      <c r="AC479">
        <v>8</v>
      </c>
      <c r="AD479" s="14">
        <f t="shared" ca="1" si="33"/>
        <v>7.8310911721350775</v>
      </c>
      <c r="AE479">
        <v>3</v>
      </c>
      <c r="AF479">
        <v>0</v>
      </c>
      <c r="AG479">
        <v>0</v>
      </c>
      <c r="AH479">
        <v>0</v>
      </c>
      <c r="AI479">
        <v>0</v>
      </c>
      <c r="AJ479">
        <v>0</v>
      </c>
      <c r="AK479">
        <v>0</v>
      </c>
      <c r="AL479">
        <v>0</v>
      </c>
      <c r="AM479" t="s">
        <v>41</v>
      </c>
    </row>
    <row r="480" spans="1:39" hidden="1" x14ac:dyDescent="0.3">
      <c r="A480">
        <v>4137</v>
      </c>
      <c r="B480">
        <v>1948</v>
      </c>
      <c r="C480" s="14">
        <f>2021-Table1[[#This Row],[Year_Birth]]</f>
        <v>73</v>
      </c>
      <c r="D480" t="s">
        <v>46</v>
      </c>
      <c r="E480" s="14" t="str" cm="1">
        <f t="array" ref="E480">_xlfn.SWITCH(Table1[[#This Row],[Education]],"Graduation","Bachelor’s","Basic","High School","2n Cycle","Master’s","Master","Master’s","PhD","PhD","Other")</f>
        <v>Bachelor’s</v>
      </c>
      <c r="F480" t="s">
        <v>40</v>
      </c>
      <c r="G480" s="14" t="s">
        <v>40</v>
      </c>
      <c r="H480" s="14" t="str" cm="1">
        <f t="array" ref="H480">_xlfn.SWITCH(Table1[[#This Row],[Marital_Status_mod]],"Together","Couple","Married","Couple","Divorced","Single","Single","Single","Widow","Single","Other")</f>
        <v>Couple</v>
      </c>
      <c r="I480" s="4">
        <v>70666</v>
      </c>
      <c r="J480" s="41" t="str">
        <f t="shared" si="30"/>
        <v>$70 - $80K</v>
      </c>
      <c r="K480">
        <v>0</v>
      </c>
      <c r="L480">
        <v>0</v>
      </c>
      <c r="M480">
        <f>Table1[[#This Row],[Teenhome]]+Table1[[#This Row],[Kidhome]]</f>
        <v>0</v>
      </c>
      <c r="N480" s="1">
        <v>41614</v>
      </c>
      <c r="O480" s="16">
        <f>(Table1[[#This Row],[DataSetDate]]-Table1[[#This Row],[Dt_Customer]])/365</f>
        <v>7.1726027397260275</v>
      </c>
      <c r="P480" s="15">
        <v>44232</v>
      </c>
      <c r="Q480">
        <v>29</v>
      </c>
      <c r="R480" s="4">
        <v>398</v>
      </c>
      <c r="S480" s="4">
        <v>40</v>
      </c>
      <c r="T480" s="4">
        <v>367</v>
      </c>
      <c r="U480" s="4">
        <v>119</v>
      </c>
      <c r="V480" s="4">
        <v>122</v>
      </c>
      <c r="W480" s="4">
        <v>30</v>
      </c>
      <c r="X480">
        <v>1</v>
      </c>
      <c r="Y480">
        <v>7</v>
      </c>
      <c r="Z480" t="str">
        <f t="shared" si="31"/>
        <v>High</v>
      </c>
      <c r="AA480" s="14">
        <f t="shared" ca="1" si="32"/>
        <v>6.6449254227480941</v>
      </c>
      <c r="AB480">
        <v>4</v>
      </c>
      <c r="AC480">
        <v>4</v>
      </c>
      <c r="AD480" s="14">
        <f t="shared" ca="1" si="33"/>
        <v>4.283710699730805</v>
      </c>
      <c r="AE480">
        <v>4</v>
      </c>
      <c r="AF480">
        <v>0</v>
      </c>
      <c r="AG480">
        <v>0</v>
      </c>
      <c r="AH480">
        <v>0</v>
      </c>
      <c r="AI480">
        <v>0</v>
      </c>
      <c r="AJ480">
        <v>0</v>
      </c>
      <c r="AK480">
        <v>0</v>
      </c>
      <c r="AL480">
        <v>0</v>
      </c>
      <c r="AM480" t="s">
        <v>53</v>
      </c>
    </row>
    <row r="481" spans="1:39" hidden="1" x14ac:dyDescent="0.3">
      <c r="A481">
        <v>4640</v>
      </c>
      <c r="B481">
        <v>1967</v>
      </c>
      <c r="C481" s="14">
        <f>2021-Table1[[#This Row],[Year_Birth]]</f>
        <v>54</v>
      </c>
      <c r="D481" t="s">
        <v>46</v>
      </c>
      <c r="E481" s="14" t="str" cm="1">
        <f t="array" ref="E481">_xlfn.SWITCH(Table1[[#This Row],[Education]],"Graduation","Bachelor’s","Basic","High School","2n Cycle","Master’s","Master","Master’s","PhD","PhD","Other")</f>
        <v>Bachelor’s</v>
      </c>
      <c r="F481" t="s">
        <v>49</v>
      </c>
      <c r="G481" s="14" t="s">
        <v>49</v>
      </c>
      <c r="H481" s="14" t="str" cm="1">
        <f t="array" ref="H481">_xlfn.SWITCH(Table1[[#This Row],[Marital_Status_mod]],"Together","Couple","Married","Couple","Divorced","Single","Single","Single","Widow","Single","Other")</f>
        <v>Single</v>
      </c>
      <c r="I481" s="4">
        <v>70647</v>
      </c>
      <c r="J481" s="41" t="str">
        <f t="shared" si="30"/>
        <v>$70 - $80K</v>
      </c>
      <c r="K481">
        <v>0</v>
      </c>
      <c r="L481">
        <v>1</v>
      </c>
      <c r="M481">
        <f>Table1[[#This Row],[Teenhome]]+Table1[[#This Row],[Kidhome]]</f>
        <v>1</v>
      </c>
      <c r="N481" s="1">
        <v>41173</v>
      </c>
      <c r="O481" s="16">
        <f>(Table1[[#This Row],[DataSetDate]]-Table1[[#This Row],[Dt_Customer]])/365</f>
        <v>8.3808219178082197</v>
      </c>
      <c r="P481" s="15">
        <v>44232</v>
      </c>
      <c r="Q481">
        <v>65</v>
      </c>
      <c r="R481" s="4">
        <v>561</v>
      </c>
      <c r="S481" s="4">
        <v>85</v>
      </c>
      <c r="T481" s="4">
        <v>171</v>
      </c>
      <c r="U481" s="4">
        <v>25</v>
      </c>
      <c r="V481" s="4">
        <v>123</v>
      </c>
      <c r="W481" s="4">
        <v>114</v>
      </c>
      <c r="X481">
        <v>2</v>
      </c>
      <c r="Y481">
        <v>4</v>
      </c>
      <c r="Z481" t="str">
        <f t="shared" si="31"/>
        <v>Medium</v>
      </c>
      <c r="AA481" s="14">
        <f t="shared" ca="1" si="32"/>
        <v>3.9745868511786435</v>
      </c>
      <c r="AB481">
        <v>7</v>
      </c>
      <c r="AC481">
        <v>13</v>
      </c>
      <c r="AD481" s="14">
        <f t="shared" ca="1" si="33"/>
        <v>13.011498378595586</v>
      </c>
      <c r="AE481">
        <v>2</v>
      </c>
      <c r="AF481">
        <v>0</v>
      </c>
      <c r="AG481">
        <v>0</v>
      </c>
      <c r="AH481">
        <v>0</v>
      </c>
      <c r="AI481">
        <v>0</v>
      </c>
      <c r="AJ481">
        <v>0</v>
      </c>
      <c r="AK481">
        <v>0</v>
      </c>
      <c r="AL481">
        <v>0</v>
      </c>
      <c r="AM481" t="s">
        <v>47</v>
      </c>
    </row>
    <row r="482" spans="1:39" hidden="1" x14ac:dyDescent="0.3">
      <c r="A482">
        <v>3074</v>
      </c>
      <c r="B482">
        <v>1984</v>
      </c>
      <c r="C482" s="14">
        <f>2021-Table1[[#This Row],[Year_Birth]]</f>
        <v>37</v>
      </c>
      <c r="D482" t="s">
        <v>39</v>
      </c>
      <c r="E482" s="14" t="str" cm="1">
        <f t="array" ref="E482">_xlfn.SWITCH(Table1[[#This Row],[Education]],"Graduation","Bachelor’s","Basic","High School","2n Cycle","Master’s","Master","Master’s","PhD","PhD","Other")</f>
        <v>PhD</v>
      </c>
      <c r="F482" t="s">
        <v>42</v>
      </c>
      <c r="G482" s="14" t="s">
        <v>42</v>
      </c>
      <c r="H482" s="14" t="str" cm="1">
        <f t="array" ref="H482">_xlfn.SWITCH(Table1[[#This Row],[Marital_Status_mod]],"Together","Couple","Married","Couple","Divorced","Single","Single","Single","Widow","Single","Other")</f>
        <v>Couple</v>
      </c>
      <c r="I482" s="4">
        <v>70643</v>
      </c>
      <c r="J482" s="41" t="str">
        <f t="shared" si="30"/>
        <v>$70 - $80K</v>
      </c>
      <c r="K482">
        <v>0</v>
      </c>
      <c r="L482">
        <v>0</v>
      </c>
      <c r="M482">
        <f>Table1[[#This Row],[Teenhome]]+Table1[[#This Row],[Kidhome]]</f>
        <v>0</v>
      </c>
      <c r="N482" s="1">
        <v>41197</v>
      </c>
      <c r="O482" s="16">
        <f>(Table1[[#This Row],[DataSetDate]]-Table1[[#This Row],[Dt_Customer]])/365</f>
        <v>8.3150684931506849</v>
      </c>
      <c r="P482" s="15">
        <v>44232</v>
      </c>
      <c r="Q482">
        <v>66</v>
      </c>
      <c r="R482" s="4">
        <v>1218</v>
      </c>
      <c r="S482" s="4">
        <v>107</v>
      </c>
      <c r="T482" s="4">
        <v>304</v>
      </c>
      <c r="U482" s="4">
        <v>23</v>
      </c>
      <c r="V482" s="4">
        <v>143</v>
      </c>
      <c r="W482" s="4">
        <v>33</v>
      </c>
      <c r="X482">
        <v>1</v>
      </c>
      <c r="Y482">
        <v>5</v>
      </c>
      <c r="Z482" t="str">
        <f t="shared" si="31"/>
        <v>Medium</v>
      </c>
      <c r="AA482" s="14">
        <f t="shared" ca="1" si="32"/>
        <v>5.2265930557401283</v>
      </c>
      <c r="AB482">
        <v>8</v>
      </c>
      <c r="AC482">
        <v>4</v>
      </c>
      <c r="AD482" s="14">
        <f t="shared" ca="1" si="33"/>
        <v>4.1690846146116058</v>
      </c>
      <c r="AE482">
        <v>6</v>
      </c>
      <c r="AF482">
        <v>0</v>
      </c>
      <c r="AG482">
        <v>0</v>
      </c>
      <c r="AH482">
        <v>0</v>
      </c>
      <c r="AI482">
        <v>0</v>
      </c>
      <c r="AJ482">
        <v>0</v>
      </c>
      <c r="AK482">
        <v>1</v>
      </c>
      <c r="AL482">
        <v>0</v>
      </c>
      <c r="AM482" t="s">
        <v>41</v>
      </c>
    </row>
    <row r="483" spans="1:39" hidden="1" x14ac:dyDescent="0.3">
      <c r="A483">
        <v>2565</v>
      </c>
      <c r="B483">
        <v>1955</v>
      </c>
      <c r="C483" s="14">
        <f>2021-Table1[[#This Row],[Year_Birth]]</f>
        <v>66</v>
      </c>
      <c r="D483" t="s">
        <v>44</v>
      </c>
      <c r="E483" s="14" t="str" cm="1">
        <f t="array" ref="E483">_xlfn.SWITCH(Table1[[#This Row],[Education]],"Graduation","Bachelor’s","Basic","High School","2n Cycle","Master’s","Master","Master’s","PhD","PhD","Other")</f>
        <v>Master’s</v>
      </c>
      <c r="F483" t="s">
        <v>49</v>
      </c>
      <c r="G483" s="14" t="s">
        <v>49</v>
      </c>
      <c r="H483" s="14" t="str" cm="1">
        <f t="array" ref="H483">_xlfn.SWITCH(Table1[[#This Row],[Marital_Status_mod]],"Together","Couple","Married","Couple","Divorced","Single","Single","Single","Widow","Single","Other")</f>
        <v>Single</v>
      </c>
      <c r="I483" s="4">
        <v>70638</v>
      </c>
      <c r="J483" s="41" t="str">
        <f t="shared" si="30"/>
        <v>$70 - $80K</v>
      </c>
      <c r="K483">
        <v>0</v>
      </c>
      <c r="L483">
        <v>0</v>
      </c>
      <c r="M483">
        <f>Table1[[#This Row],[Teenhome]]+Table1[[#This Row],[Kidhome]]</f>
        <v>0</v>
      </c>
      <c r="N483" s="1">
        <v>41426</v>
      </c>
      <c r="O483" s="16">
        <f>(Table1[[#This Row],[DataSetDate]]-Table1[[#This Row],[Dt_Customer]])/365</f>
        <v>7.6876712328767125</v>
      </c>
      <c r="P483" s="15">
        <v>44232</v>
      </c>
      <c r="Q483">
        <v>69</v>
      </c>
      <c r="R483" s="4">
        <v>1016</v>
      </c>
      <c r="S483" s="4">
        <v>12</v>
      </c>
      <c r="T483" s="4">
        <v>215</v>
      </c>
      <c r="U483" s="4">
        <v>16</v>
      </c>
      <c r="V483" s="4">
        <v>12</v>
      </c>
      <c r="W483" s="4">
        <v>63</v>
      </c>
      <c r="X483">
        <v>1</v>
      </c>
      <c r="Y483">
        <v>4</v>
      </c>
      <c r="Z483" t="str">
        <f t="shared" si="31"/>
        <v>Medium</v>
      </c>
      <c r="AA483" s="14">
        <f t="shared" ca="1" si="32"/>
        <v>4.3515337876146436</v>
      </c>
      <c r="AB483">
        <v>5</v>
      </c>
      <c r="AC483">
        <v>10</v>
      </c>
      <c r="AD483" s="14">
        <f t="shared" ca="1" si="33"/>
        <v>9.6951480088375366</v>
      </c>
      <c r="AE483">
        <v>3</v>
      </c>
      <c r="AF483">
        <v>0</v>
      </c>
      <c r="AG483">
        <v>0</v>
      </c>
      <c r="AH483">
        <v>0</v>
      </c>
      <c r="AI483">
        <v>1</v>
      </c>
      <c r="AJ483">
        <v>0</v>
      </c>
      <c r="AK483">
        <v>0</v>
      </c>
      <c r="AL483">
        <v>0</v>
      </c>
      <c r="AM483" t="s">
        <v>47</v>
      </c>
    </row>
    <row r="484" spans="1:39" hidden="1" x14ac:dyDescent="0.3">
      <c r="A484">
        <v>2181</v>
      </c>
      <c r="B484">
        <v>1970</v>
      </c>
      <c r="C484" s="14">
        <f>2021-Table1[[#This Row],[Year_Birth]]</f>
        <v>51</v>
      </c>
      <c r="D484" t="s">
        <v>46</v>
      </c>
      <c r="E484" s="14" t="str" cm="1">
        <f t="array" ref="E484">_xlfn.SWITCH(Table1[[#This Row],[Education]],"Graduation","Bachelor’s","Basic","High School","2n Cycle","Master’s","Master","Master’s","PhD","PhD","Other")</f>
        <v>Bachelor’s</v>
      </c>
      <c r="F484" t="s">
        <v>42</v>
      </c>
      <c r="G484" s="14" t="s">
        <v>42</v>
      </c>
      <c r="H484" s="14" t="str" cm="1">
        <f t="array" ref="H484">_xlfn.SWITCH(Table1[[#This Row],[Marital_Status_mod]],"Together","Couple","Married","Couple","Divorced","Single","Single","Single","Widow","Single","Other")</f>
        <v>Couple</v>
      </c>
      <c r="I484" s="4">
        <v>70617</v>
      </c>
      <c r="J484" s="41" t="str">
        <f t="shared" si="30"/>
        <v>$70 - $80K</v>
      </c>
      <c r="K484">
        <v>0</v>
      </c>
      <c r="L484">
        <v>0</v>
      </c>
      <c r="M484">
        <f>Table1[[#This Row],[Teenhome]]+Table1[[#This Row],[Kidhome]]</f>
        <v>0</v>
      </c>
      <c r="N484" s="1">
        <v>41448</v>
      </c>
      <c r="O484" s="16">
        <f>(Table1[[#This Row],[DataSetDate]]-Table1[[#This Row],[Dt_Customer]])/365</f>
        <v>7.6273972602739724</v>
      </c>
      <c r="P484" s="15">
        <v>44232</v>
      </c>
      <c r="Q484">
        <v>45</v>
      </c>
      <c r="R484" s="4">
        <v>353</v>
      </c>
      <c r="S484" s="4">
        <v>61</v>
      </c>
      <c r="T484" s="4">
        <v>753</v>
      </c>
      <c r="U484" s="4">
        <v>40</v>
      </c>
      <c r="V484" s="4">
        <v>46</v>
      </c>
      <c r="W484" s="4">
        <v>27</v>
      </c>
      <c r="X484">
        <v>1</v>
      </c>
      <c r="Y484">
        <v>3</v>
      </c>
      <c r="Z484" t="str">
        <f t="shared" si="31"/>
        <v>Medium</v>
      </c>
      <c r="AA484" s="14">
        <f t="shared" ca="1" si="32"/>
        <v>2.8187397016734419</v>
      </c>
      <c r="AB484">
        <v>3</v>
      </c>
      <c r="AC484">
        <v>7</v>
      </c>
      <c r="AD484" s="14">
        <f t="shared" ca="1" si="33"/>
        <v>7.0656718729931285</v>
      </c>
      <c r="AE484">
        <v>2</v>
      </c>
      <c r="AF484">
        <v>0</v>
      </c>
      <c r="AG484">
        <v>0</v>
      </c>
      <c r="AH484">
        <v>0</v>
      </c>
      <c r="AI484">
        <v>0</v>
      </c>
      <c r="AJ484">
        <v>0</v>
      </c>
      <c r="AK484">
        <v>0</v>
      </c>
      <c r="AL484">
        <v>0</v>
      </c>
      <c r="AM484" t="s">
        <v>41</v>
      </c>
    </row>
    <row r="485" spans="1:39" hidden="1" x14ac:dyDescent="0.3">
      <c r="A485">
        <v>7290</v>
      </c>
      <c r="B485">
        <v>1985</v>
      </c>
      <c r="C485" s="14">
        <f>2021-Table1[[#This Row],[Year_Birth]]</f>
        <v>36</v>
      </c>
      <c r="D485" t="s">
        <v>46</v>
      </c>
      <c r="E485" s="14" t="str" cm="1">
        <f t="array" ref="E485">_xlfn.SWITCH(Table1[[#This Row],[Education]],"Graduation","Bachelor’s","Basic","High School","2n Cycle","Master’s","Master","Master’s","PhD","PhD","Other")</f>
        <v>Bachelor’s</v>
      </c>
      <c r="F485" t="s">
        <v>50</v>
      </c>
      <c r="G485" s="14" t="s">
        <v>50</v>
      </c>
      <c r="H485" s="14" t="str" cm="1">
        <f t="array" ref="H485">_xlfn.SWITCH(Table1[[#This Row],[Marital_Status_mod]],"Together","Couple","Married","Couple","Divorced","Single","Single","Single","Widow","Single","Other")</f>
        <v>Single</v>
      </c>
      <c r="I485" s="4">
        <v>70596</v>
      </c>
      <c r="J485" s="41" t="str">
        <f t="shared" si="30"/>
        <v>$70 - $80K</v>
      </c>
      <c r="K485">
        <v>0</v>
      </c>
      <c r="L485">
        <v>0</v>
      </c>
      <c r="M485">
        <f>Table1[[#This Row],[Teenhome]]+Table1[[#This Row],[Kidhome]]</f>
        <v>0</v>
      </c>
      <c r="N485" s="1">
        <v>41187</v>
      </c>
      <c r="O485" s="16">
        <f>(Table1[[#This Row],[DataSetDate]]-Table1[[#This Row],[Dt_Customer]])/365</f>
        <v>8.3424657534246567</v>
      </c>
      <c r="P485" s="15">
        <v>44232</v>
      </c>
      <c r="Q485">
        <v>68</v>
      </c>
      <c r="R485" s="4">
        <v>347</v>
      </c>
      <c r="S485" s="4">
        <v>44</v>
      </c>
      <c r="T485" s="4">
        <v>534</v>
      </c>
      <c r="U485" s="4">
        <v>17</v>
      </c>
      <c r="V485" s="4">
        <v>0</v>
      </c>
      <c r="W485" s="4">
        <v>26</v>
      </c>
      <c r="X485">
        <v>1</v>
      </c>
      <c r="Y485">
        <v>3</v>
      </c>
      <c r="Z485" t="str">
        <f t="shared" si="31"/>
        <v>Medium</v>
      </c>
      <c r="AA485" s="14">
        <f t="shared" ca="1" si="32"/>
        <v>2.7688775167873838</v>
      </c>
      <c r="AB485">
        <v>5</v>
      </c>
      <c r="AC485">
        <v>12</v>
      </c>
      <c r="AD485" s="14">
        <f t="shared" ca="1" si="33"/>
        <v>12.078868243983941</v>
      </c>
      <c r="AE485">
        <v>2</v>
      </c>
      <c r="AF485">
        <v>0</v>
      </c>
      <c r="AG485">
        <v>0</v>
      </c>
      <c r="AH485">
        <v>0</v>
      </c>
      <c r="AI485">
        <v>0</v>
      </c>
      <c r="AJ485">
        <v>0</v>
      </c>
      <c r="AK485">
        <v>0</v>
      </c>
      <c r="AL485">
        <v>0</v>
      </c>
      <c r="AM485" t="s">
        <v>41</v>
      </c>
    </row>
    <row r="486" spans="1:39" hidden="1" x14ac:dyDescent="0.3">
      <c r="A486">
        <v>8895</v>
      </c>
      <c r="B486">
        <v>1985</v>
      </c>
      <c r="C486" s="14">
        <f>2021-Table1[[#This Row],[Year_Birth]]</f>
        <v>36</v>
      </c>
      <c r="D486" t="s">
        <v>46</v>
      </c>
      <c r="E486" s="14" t="str" cm="1">
        <f t="array" ref="E486">_xlfn.SWITCH(Table1[[#This Row],[Education]],"Graduation","Bachelor’s","Basic","High School","2n Cycle","Master’s","Master","Master’s","PhD","PhD","Other")</f>
        <v>Bachelor’s</v>
      </c>
      <c r="F486" t="s">
        <v>50</v>
      </c>
      <c r="G486" s="14" t="s">
        <v>50</v>
      </c>
      <c r="H486" s="14" t="str" cm="1">
        <f t="array" ref="H486">_xlfn.SWITCH(Table1[[#This Row],[Marital_Status_mod]],"Together","Couple","Married","Couple","Divorced","Single","Single","Single","Widow","Single","Other")</f>
        <v>Single</v>
      </c>
      <c r="I486" s="4">
        <v>70596</v>
      </c>
      <c r="J486" s="41" t="str">
        <f t="shared" si="30"/>
        <v>$70 - $80K</v>
      </c>
      <c r="K486">
        <v>0</v>
      </c>
      <c r="L486">
        <v>0</v>
      </c>
      <c r="M486">
        <f>Table1[[#This Row],[Teenhome]]+Table1[[#This Row],[Kidhome]]</f>
        <v>0</v>
      </c>
      <c r="N486" s="1">
        <v>41187</v>
      </c>
      <c r="O486" s="16">
        <f>(Table1[[#This Row],[DataSetDate]]-Table1[[#This Row],[Dt_Customer]])/365</f>
        <v>8.3424657534246567</v>
      </c>
      <c r="P486" s="15">
        <v>44232</v>
      </c>
      <c r="Q486">
        <v>68</v>
      </c>
      <c r="R486" s="4">
        <v>347</v>
      </c>
      <c r="S486" s="4">
        <v>44</v>
      </c>
      <c r="T486" s="4">
        <v>534</v>
      </c>
      <c r="U486" s="4">
        <v>17</v>
      </c>
      <c r="V486" s="4">
        <v>0</v>
      </c>
      <c r="W486" s="4">
        <v>26</v>
      </c>
      <c r="X486">
        <v>1</v>
      </c>
      <c r="Y486">
        <v>3</v>
      </c>
      <c r="Z486" t="str">
        <f t="shared" si="31"/>
        <v>Medium</v>
      </c>
      <c r="AA486" s="14">
        <f t="shared" ca="1" si="32"/>
        <v>2.7469232525576048</v>
      </c>
      <c r="AB486">
        <v>5</v>
      </c>
      <c r="AC486">
        <v>12</v>
      </c>
      <c r="AD486" s="14">
        <f t="shared" ca="1" si="33"/>
        <v>12.283284087516936</v>
      </c>
      <c r="AE486">
        <v>2</v>
      </c>
      <c r="AF486">
        <v>0</v>
      </c>
      <c r="AG486">
        <v>0</v>
      </c>
      <c r="AH486">
        <v>0</v>
      </c>
      <c r="AI486">
        <v>0</v>
      </c>
      <c r="AJ486">
        <v>0</v>
      </c>
      <c r="AK486">
        <v>0</v>
      </c>
      <c r="AL486">
        <v>0</v>
      </c>
      <c r="AM486" t="s">
        <v>41</v>
      </c>
    </row>
    <row r="487" spans="1:39" hidden="1" x14ac:dyDescent="0.3">
      <c r="A487">
        <v>850</v>
      </c>
      <c r="B487">
        <v>1968</v>
      </c>
      <c r="C487" s="14">
        <f>2021-Table1[[#This Row],[Year_Birth]]</f>
        <v>53</v>
      </c>
      <c r="D487" t="s">
        <v>46</v>
      </c>
      <c r="E487" s="14" t="str" cm="1">
        <f t="array" ref="E487">_xlfn.SWITCH(Table1[[#This Row],[Education]],"Graduation","Bachelor’s","Basic","High School","2n Cycle","Master’s","Master","Master’s","PhD","PhD","Other")</f>
        <v>Bachelor’s</v>
      </c>
      <c r="F487" t="s">
        <v>50</v>
      </c>
      <c r="G487" s="14" t="s">
        <v>50</v>
      </c>
      <c r="H487" s="14" t="str" cm="1">
        <f t="array" ref="H487">_xlfn.SWITCH(Table1[[#This Row],[Marital_Status_mod]],"Together","Couple","Married","Couple","Divorced","Single","Single","Single","Widow","Single","Other")</f>
        <v>Single</v>
      </c>
      <c r="I487" s="4">
        <v>70566</v>
      </c>
      <c r="J487" s="41" t="str">
        <f t="shared" si="30"/>
        <v>$70 - $80K</v>
      </c>
      <c r="K487">
        <v>0</v>
      </c>
      <c r="L487">
        <v>1</v>
      </c>
      <c r="M487">
        <f>Table1[[#This Row],[Teenhome]]+Table1[[#This Row],[Kidhome]]</f>
        <v>1</v>
      </c>
      <c r="N487" s="1">
        <v>41553</v>
      </c>
      <c r="O487" s="16">
        <f>(Table1[[#This Row],[DataSetDate]]-Table1[[#This Row],[Dt_Customer]])/365</f>
        <v>7.3397260273972602</v>
      </c>
      <c r="P487" s="15">
        <v>44232</v>
      </c>
      <c r="Q487">
        <v>4</v>
      </c>
      <c r="R487" s="4">
        <v>381</v>
      </c>
      <c r="S487" s="4">
        <v>28</v>
      </c>
      <c r="T487" s="4">
        <v>215</v>
      </c>
      <c r="U487" s="4">
        <v>84</v>
      </c>
      <c r="V487" s="4">
        <v>28</v>
      </c>
      <c r="W487" s="4">
        <v>21</v>
      </c>
      <c r="X487">
        <v>2</v>
      </c>
      <c r="Y487">
        <v>6</v>
      </c>
      <c r="Z487" t="str">
        <f t="shared" si="31"/>
        <v>Medium</v>
      </c>
      <c r="AA487" s="14">
        <f t="shared" ca="1" si="32"/>
        <v>6.0774401803974207</v>
      </c>
      <c r="AB487">
        <v>5</v>
      </c>
      <c r="AC487">
        <v>9</v>
      </c>
      <c r="AD487" s="14">
        <f t="shared" ca="1" si="33"/>
        <v>9.2434038134950072</v>
      </c>
      <c r="AE487">
        <v>3</v>
      </c>
      <c r="AF487">
        <v>0</v>
      </c>
      <c r="AG487">
        <v>0</v>
      </c>
      <c r="AH487">
        <v>0</v>
      </c>
      <c r="AI487">
        <v>0</v>
      </c>
      <c r="AJ487">
        <v>0</v>
      </c>
      <c r="AK487">
        <v>0</v>
      </c>
      <c r="AL487">
        <v>0</v>
      </c>
      <c r="AM487" t="s">
        <v>41</v>
      </c>
    </row>
    <row r="488" spans="1:39" hidden="1" x14ac:dyDescent="0.3">
      <c r="A488">
        <v>6255</v>
      </c>
      <c r="B488">
        <v>1952</v>
      </c>
      <c r="C488" s="14">
        <f>2021-Table1[[#This Row],[Year_Birth]]</f>
        <v>69</v>
      </c>
      <c r="D488" t="s">
        <v>44</v>
      </c>
      <c r="E488" s="14" t="str" cm="1">
        <f t="array" ref="E488">_xlfn.SWITCH(Table1[[#This Row],[Education]],"Graduation","Bachelor’s","Basic","High School","2n Cycle","Master’s","Master","Master’s","PhD","PhD","Other")</f>
        <v>Master’s</v>
      </c>
      <c r="F488" t="s">
        <v>40</v>
      </c>
      <c r="G488" s="14" t="s">
        <v>40</v>
      </c>
      <c r="H488" s="14" t="str" cm="1">
        <f t="array" ref="H488">_xlfn.SWITCH(Table1[[#This Row],[Marital_Status_mod]],"Together","Couple","Married","Couple","Divorced","Single","Single","Single","Widow","Single","Other")</f>
        <v>Couple</v>
      </c>
      <c r="I488" s="4">
        <v>70545</v>
      </c>
      <c r="J488" s="41" t="str">
        <f t="shared" si="30"/>
        <v>$70 - $80K</v>
      </c>
      <c r="K488">
        <v>0</v>
      </c>
      <c r="L488">
        <v>1</v>
      </c>
      <c r="M488">
        <f>Table1[[#This Row],[Teenhome]]+Table1[[#This Row],[Kidhome]]</f>
        <v>1</v>
      </c>
      <c r="N488" s="1">
        <v>41793</v>
      </c>
      <c r="O488" s="16">
        <f>(Table1[[#This Row],[DataSetDate]]-Table1[[#This Row],[Dt_Customer]])/365</f>
        <v>6.6821917808219178</v>
      </c>
      <c r="P488" s="15">
        <v>44232</v>
      </c>
      <c r="Q488">
        <v>29</v>
      </c>
      <c r="R488" s="4">
        <v>138</v>
      </c>
      <c r="S488" s="4">
        <v>39</v>
      </c>
      <c r="T488" s="4">
        <v>63</v>
      </c>
      <c r="U488" s="4">
        <v>55</v>
      </c>
      <c r="V488" s="4">
        <v>18</v>
      </c>
      <c r="W488" s="4">
        <v>21</v>
      </c>
      <c r="X488">
        <v>1</v>
      </c>
      <c r="Y488">
        <v>4</v>
      </c>
      <c r="Z488" t="str">
        <f t="shared" si="31"/>
        <v>Medium</v>
      </c>
      <c r="AA488" s="14">
        <f t="shared" ca="1" si="32"/>
        <v>3.9489914406242499</v>
      </c>
      <c r="AB488">
        <v>1</v>
      </c>
      <c r="AC488">
        <v>7</v>
      </c>
      <c r="AD488" s="14">
        <f t="shared" ca="1" si="33"/>
        <v>7.137594886693563</v>
      </c>
      <c r="AE488">
        <v>2</v>
      </c>
      <c r="AF488">
        <v>0</v>
      </c>
      <c r="AG488">
        <v>0</v>
      </c>
      <c r="AH488">
        <v>0</v>
      </c>
      <c r="AI488">
        <v>0</v>
      </c>
      <c r="AJ488">
        <v>0</v>
      </c>
      <c r="AK488">
        <v>0</v>
      </c>
      <c r="AL488">
        <v>0</v>
      </c>
      <c r="AM488" t="s">
        <v>53</v>
      </c>
    </row>
    <row r="489" spans="1:39" x14ac:dyDescent="0.3">
      <c r="A489">
        <v>5080</v>
      </c>
      <c r="B489">
        <v>1993</v>
      </c>
      <c r="C489" s="14">
        <f>2021-Table1[[#This Row],[Year_Birth]]</f>
        <v>28</v>
      </c>
      <c r="D489" t="s">
        <v>46</v>
      </c>
      <c r="E489" s="14" t="str" cm="1">
        <f t="array" ref="E489">_xlfn.SWITCH(Table1[[#This Row],[Education]],"Graduation","Bachelor’s","Basic","High School","2n Cycle","Master’s","Master","Master’s","PhD","PhD","Other")</f>
        <v>Bachelor’s</v>
      </c>
      <c r="F489" t="s">
        <v>50</v>
      </c>
      <c r="G489" s="14" t="s">
        <v>50</v>
      </c>
      <c r="H489" s="14" t="str" cm="1">
        <f t="array" ref="H489">_xlfn.SWITCH(Table1[[#This Row],[Marital_Status_mod]],"Together","Couple","Married","Couple","Divorced","Single","Single","Single","Widow","Single","Other")</f>
        <v>Single</v>
      </c>
      <c r="I489" s="4">
        <v>70515</v>
      </c>
      <c r="J489" s="41" t="str">
        <f t="shared" si="30"/>
        <v>$70 - $80K</v>
      </c>
      <c r="K489">
        <v>0</v>
      </c>
      <c r="L489">
        <v>0</v>
      </c>
      <c r="M489">
        <f>Table1[[#This Row],[Teenhome]]+Table1[[#This Row],[Kidhome]]</f>
        <v>0</v>
      </c>
      <c r="N489" s="1">
        <v>41568</v>
      </c>
      <c r="O489" s="16">
        <f>(Table1[[#This Row],[DataSetDate]]-Table1[[#This Row],[Dt_Customer]])/365</f>
        <v>7.2986301369863016</v>
      </c>
      <c r="P489" s="15">
        <v>44232</v>
      </c>
      <c r="Q489">
        <v>12</v>
      </c>
      <c r="R489" s="4">
        <v>420</v>
      </c>
      <c r="S489" s="4">
        <v>0</v>
      </c>
      <c r="T489" s="4">
        <v>452</v>
      </c>
      <c r="U489" s="4">
        <v>182</v>
      </c>
      <c r="V489" s="4">
        <v>64</v>
      </c>
      <c r="W489" s="4">
        <v>140</v>
      </c>
      <c r="X489">
        <v>1</v>
      </c>
      <c r="Y489">
        <v>6</v>
      </c>
      <c r="Z489" t="str">
        <f t="shared" si="31"/>
        <v>Medium</v>
      </c>
      <c r="AA489" s="14">
        <f t="shared" ca="1" si="32"/>
        <v>5.7222901980336971</v>
      </c>
      <c r="AB489">
        <v>6</v>
      </c>
      <c r="AC489">
        <v>4</v>
      </c>
      <c r="AD489" s="14">
        <f t="shared" ca="1" si="33"/>
        <v>3.8826235394060582</v>
      </c>
      <c r="AE489">
        <v>2</v>
      </c>
      <c r="AF489">
        <v>0</v>
      </c>
      <c r="AG489">
        <v>0</v>
      </c>
      <c r="AH489">
        <v>0</v>
      </c>
      <c r="AI489">
        <v>0</v>
      </c>
      <c r="AJ489">
        <v>0</v>
      </c>
      <c r="AK489">
        <v>1</v>
      </c>
      <c r="AL489">
        <v>0</v>
      </c>
      <c r="AM489" t="s">
        <v>56</v>
      </c>
    </row>
    <row r="490" spans="1:39" hidden="1" x14ac:dyDescent="0.3">
      <c r="A490">
        <v>4943</v>
      </c>
      <c r="B490">
        <v>1953</v>
      </c>
      <c r="C490" s="14">
        <f>2021-Table1[[#This Row],[Year_Birth]]</f>
        <v>68</v>
      </c>
      <c r="D490" t="s">
        <v>46</v>
      </c>
      <c r="E490" s="14" t="str" cm="1">
        <f t="array" ref="E490">_xlfn.SWITCH(Table1[[#This Row],[Education]],"Graduation","Bachelor’s","Basic","High School","2n Cycle","Master’s","Master","Master’s","PhD","PhD","Other")</f>
        <v>Bachelor’s</v>
      </c>
      <c r="F490" t="s">
        <v>42</v>
      </c>
      <c r="G490" s="14" t="s">
        <v>42</v>
      </c>
      <c r="H490" s="14" t="str" cm="1">
        <f t="array" ref="H490">_xlfn.SWITCH(Table1[[#This Row],[Marital_Status_mod]],"Together","Couple","Married","Couple","Divorced","Single","Single","Single","Widow","Single","Other")</f>
        <v>Couple</v>
      </c>
      <c r="I490" s="4">
        <v>70503</v>
      </c>
      <c r="J490" s="41" t="str">
        <f t="shared" si="30"/>
        <v>$70 - $80K</v>
      </c>
      <c r="K490">
        <v>0</v>
      </c>
      <c r="L490">
        <v>0</v>
      </c>
      <c r="M490">
        <f>Table1[[#This Row],[Teenhome]]+Table1[[#This Row],[Kidhome]]</f>
        <v>0</v>
      </c>
      <c r="N490" s="1">
        <v>41182</v>
      </c>
      <c r="O490" s="16">
        <f>(Table1[[#This Row],[DataSetDate]]-Table1[[#This Row],[Dt_Customer]])/365</f>
        <v>8.3561643835616444</v>
      </c>
      <c r="P490" s="15">
        <v>44232</v>
      </c>
      <c r="Q490">
        <v>73</v>
      </c>
      <c r="R490" s="4">
        <v>1379</v>
      </c>
      <c r="S490" s="4">
        <v>33</v>
      </c>
      <c r="T490" s="4">
        <v>216</v>
      </c>
      <c r="U490" s="4">
        <v>0</v>
      </c>
      <c r="V490" s="4">
        <v>33</v>
      </c>
      <c r="W490" s="4">
        <v>66</v>
      </c>
      <c r="X490">
        <v>1</v>
      </c>
      <c r="Y490">
        <v>2</v>
      </c>
      <c r="Z490" t="str">
        <f t="shared" si="31"/>
        <v>Low</v>
      </c>
      <c r="AA490" s="14">
        <f t="shared" ca="1" si="32"/>
        <v>1.7482033374630124</v>
      </c>
      <c r="AB490">
        <v>4</v>
      </c>
      <c r="AC490">
        <v>9</v>
      </c>
      <c r="AD490" s="14">
        <f t="shared" ca="1" si="33"/>
        <v>9.3160917493582911</v>
      </c>
      <c r="AE490">
        <v>6</v>
      </c>
      <c r="AF490">
        <v>0</v>
      </c>
      <c r="AG490">
        <v>0</v>
      </c>
      <c r="AH490">
        <v>0</v>
      </c>
      <c r="AI490">
        <v>1</v>
      </c>
      <c r="AJ490">
        <v>1</v>
      </c>
      <c r="AK490">
        <v>0</v>
      </c>
      <c r="AL490">
        <v>0</v>
      </c>
      <c r="AM490" t="s">
        <v>41</v>
      </c>
    </row>
    <row r="491" spans="1:39" hidden="1" x14ac:dyDescent="0.3">
      <c r="A491">
        <v>1215</v>
      </c>
      <c r="B491">
        <v>1978</v>
      </c>
      <c r="C491" s="14">
        <f>2021-Table1[[#This Row],[Year_Birth]]</f>
        <v>43</v>
      </c>
      <c r="D491" t="s">
        <v>46</v>
      </c>
      <c r="E491" s="14" t="str" cm="1">
        <f t="array" ref="E491">_xlfn.SWITCH(Table1[[#This Row],[Education]],"Graduation","Bachelor’s","Basic","High School","2n Cycle","Master’s","Master","Master’s","PhD","PhD","Other")</f>
        <v>Bachelor’s</v>
      </c>
      <c r="F491" t="s">
        <v>40</v>
      </c>
      <c r="G491" s="14" t="s">
        <v>40</v>
      </c>
      <c r="H491" s="14" t="str" cm="1">
        <f t="array" ref="H491">_xlfn.SWITCH(Table1[[#This Row],[Marital_Status_mod]],"Together","Couple","Married","Couple","Divorced","Single","Single","Single","Widow","Single","Other")</f>
        <v>Couple</v>
      </c>
      <c r="I491" s="4">
        <v>70440</v>
      </c>
      <c r="J491" s="41" t="str">
        <f t="shared" si="30"/>
        <v>$70 - $80K</v>
      </c>
      <c r="K491">
        <v>0</v>
      </c>
      <c r="L491">
        <v>0</v>
      </c>
      <c r="M491">
        <f>Table1[[#This Row],[Teenhome]]+Table1[[#This Row],[Kidhome]]</f>
        <v>0</v>
      </c>
      <c r="N491" s="1">
        <v>41555</v>
      </c>
      <c r="O491" s="16">
        <f>(Table1[[#This Row],[DataSetDate]]-Table1[[#This Row],[Dt_Customer]])/365</f>
        <v>7.3342465753424655</v>
      </c>
      <c r="P491" s="15">
        <v>44232</v>
      </c>
      <c r="Q491">
        <v>49</v>
      </c>
      <c r="R491" s="4">
        <v>690</v>
      </c>
      <c r="S491" s="4">
        <v>117</v>
      </c>
      <c r="T491" s="4">
        <v>499</v>
      </c>
      <c r="U491" s="4">
        <v>76</v>
      </c>
      <c r="V491" s="4">
        <v>102</v>
      </c>
      <c r="W491" s="4">
        <v>88</v>
      </c>
      <c r="X491">
        <v>1</v>
      </c>
      <c r="Y491">
        <v>5</v>
      </c>
      <c r="Z491" t="str">
        <f t="shared" si="31"/>
        <v>Medium</v>
      </c>
      <c r="AA491" s="14">
        <f t="shared" ca="1" si="32"/>
        <v>4.8715443442501147</v>
      </c>
      <c r="AB491">
        <v>10</v>
      </c>
      <c r="AC491">
        <v>7</v>
      </c>
      <c r="AD491" s="14">
        <f t="shared" ca="1" si="33"/>
        <v>7.0685528580615973</v>
      </c>
      <c r="AE491">
        <v>3</v>
      </c>
      <c r="AF491">
        <v>1</v>
      </c>
      <c r="AG491">
        <v>0</v>
      </c>
      <c r="AH491">
        <v>0</v>
      </c>
      <c r="AI491">
        <v>0</v>
      </c>
      <c r="AJ491">
        <v>0</v>
      </c>
      <c r="AK491">
        <v>0</v>
      </c>
      <c r="AL491">
        <v>0</v>
      </c>
      <c r="AM491" t="s">
        <v>41</v>
      </c>
    </row>
    <row r="492" spans="1:39" hidden="1" x14ac:dyDescent="0.3">
      <c r="A492">
        <v>6722</v>
      </c>
      <c r="B492">
        <v>1954</v>
      </c>
      <c r="C492" s="14">
        <f>2021-Table1[[#This Row],[Year_Birth]]</f>
        <v>67</v>
      </c>
      <c r="D492" t="s">
        <v>39</v>
      </c>
      <c r="E492" s="14" t="str" cm="1">
        <f t="array" ref="E492">_xlfn.SWITCH(Table1[[#This Row],[Education]],"Graduation","Bachelor’s","Basic","High School","2n Cycle","Master’s","Master","Master’s","PhD","PhD","Other")</f>
        <v>PhD</v>
      </c>
      <c r="F492" t="s">
        <v>42</v>
      </c>
      <c r="G492" s="14" t="s">
        <v>42</v>
      </c>
      <c r="H492" s="14" t="str" cm="1">
        <f t="array" ref="H492">_xlfn.SWITCH(Table1[[#This Row],[Marital_Status_mod]],"Together","Couple","Married","Couple","Divorced","Single","Single","Single","Widow","Single","Other")</f>
        <v>Couple</v>
      </c>
      <c r="I492" s="4">
        <v>70421</v>
      </c>
      <c r="J492" s="41" t="str">
        <f t="shared" si="30"/>
        <v>$70 - $80K</v>
      </c>
      <c r="K492">
        <v>0</v>
      </c>
      <c r="L492">
        <v>1</v>
      </c>
      <c r="M492">
        <f>Table1[[#This Row],[Teenhome]]+Table1[[#This Row],[Kidhome]]</f>
        <v>1</v>
      </c>
      <c r="N492" s="1">
        <v>41818</v>
      </c>
      <c r="O492" s="16">
        <f>(Table1[[#This Row],[DataSetDate]]-Table1[[#This Row],[Dt_Customer]])/365</f>
        <v>6.6136986301369864</v>
      </c>
      <c r="P492" s="15">
        <v>44232</v>
      </c>
      <c r="Q492">
        <v>98</v>
      </c>
      <c r="R492" s="4">
        <v>479</v>
      </c>
      <c r="S492" s="4">
        <v>28</v>
      </c>
      <c r="T492" s="4">
        <v>136</v>
      </c>
      <c r="U492" s="4">
        <v>75</v>
      </c>
      <c r="V492" s="4">
        <v>14</v>
      </c>
      <c r="W492" s="4">
        <v>35</v>
      </c>
      <c r="X492">
        <v>3</v>
      </c>
      <c r="Y492">
        <v>10</v>
      </c>
      <c r="Z492" t="str">
        <f t="shared" si="31"/>
        <v>High</v>
      </c>
      <c r="AA492" s="14">
        <f t="shared" ca="1" si="32"/>
        <v>9.6278091906212815</v>
      </c>
      <c r="AB492">
        <v>3</v>
      </c>
      <c r="AC492">
        <v>7</v>
      </c>
      <c r="AD492" s="14">
        <f t="shared" ca="1" si="33"/>
        <v>6.6309065005942971</v>
      </c>
      <c r="AE492">
        <v>6</v>
      </c>
      <c r="AF492">
        <v>0</v>
      </c>
      <c r="AG492">
        <v>0</v>
      </c>
      <c r="AH492">
        <v>0</v>
      </c>
      <c r="AI492">
        <v>0</v>
      </c>
      <c r="AJ492">
        <v>0</v>
      </c>
      <c r="AK492">
        <v>0</v>
      </c>
      <c r="AL492">
        <v>0</v>
      </c>
      <c r="AM492" t="s">
        <v>48</v>
      </c>
    </row>
    <row r="493" spans="1:39" hidden="1" x14ac:dyDescent="0.3">
      <c r="A493">
        <v>9988</v>
      </c>
      <c r="B493">
        <v>1976</v>
      </c>
      <c r="C493" s="14">
        <f>2021-Table1[[#This Row],[Year_Birth]]</f>
        <v>45</v>
      </c>
      <c r="D493" t="s">
        <v>44</v>
      </c>
      <c r="E493" s="14" t="str" cm="1">
        <f t="array" ref="E493">_xlfn.SWITCH(Table1[[#This Row],[Education]],"Graduation","Bachelor’s","Basic","High School","2n Cycle","Master’s","Master","Master’s","PhD","PhD","Other")</f>
        <v>Master’s</v>
      </c>
      <c r="F493" t="s">
        <v>50</v>
      </c>
      <c r="G493" s="14" t="s">
        <v>50</v>
      </c>
      <c r="H493" s="14" t="str" cm="1">
        <f t="array" ref="H493">_xlfn.SWITCH(Table1[[#This Row],[Marital_Status_mod]],"Together","Couple","Married","Couple","Divorced","Single","Single","Single","Widow","Single","Other")</f>
        <v>Single</v>
      </c>
      <c r="I493" s="4">
        <v>70379</v>
      </c>
      <c r="J493" s="41" t="str">
        <f t="shared" si="30"/>
        <v>$70 - $80K</v>
      </c>
      <c r="K493">
        <v>0</v>
      </c>
      <c r="L493">
        <v>1</v>
      </c>
      <c r="M493">
        <f>Table1[[#This Row],[Teenhome]]+Table1[[#This Row],[Kidhome]]</f>
        <v>1</v>
      </c>
      <c r="N493" s="1">
        <v>41336</v>
      </c>
      <c r="O493" s="16">
        <f>(Table1[[#This Row],[DataSetDate]]-Table1[[#This Row],[Dt_Customer]])/365</f>
        <v>7.934246575342466</v>
      </c>
      <c r="P493" s="15">
        <v>44232</v>
      </c>
      <c r="Q493">
        <v>84</v>
      </c>
      <c r="R493" s="4">
        <v>553</v>
      </c>
      <c r="S493" s="4">
        <v>25</v>
      </c>
      <c r="T493" s="4">
        <v>142</v>
      </c>
      <c r="U493" s="4">
        <v>65</v>
      </c>
      <c r="V493" s="4">
        <v>67</v>
      </c>
      <c r="W493" s="4">
        <v>8</v>
      </c>
      <c r="X493">
        <v>3</v>
      </c>
      <c r="Y493">
        <v>6</v>
      </c>
      <c r="Z493" t="str">
        <f t="shared" si="31"/>
        <v>Medium</v>
      </c>
      <c r="AA493" s="14">
        <f t="shared" ca="1" si="32"/>
        <v>5.9399931581994396</v>
      </c>
      <c r="AB493">
        <v>3</v>
      </c>
      <c r="AC493">
        <v>13</v>
      </c>
      <c r="AD493" s="14">
        <f t="shared" ca="1" si="33"/>
        <v>13.333594490705547</v>
      </c>
      <c r="AE493">
        <v>4</v>
      </c>
      <c r="AF493">
        <v>0</v>
      </c>
      <c r="AG493">
        <v>0</v>
      </c>
      <c r="AH493">
        <v>0</v>
      </c>
      <c r="AI493">
        <v>0</v>
      </c>
      <c r="AJ493">
        <v>0</v>
      </c>
      <c r="AK493">
        <v>0</v>
      </c>
      <c r="AL493">
        <v>0</v>
      </c>
      <c r="AM493" t="s">
        <v>48</v>
      </c>
    </row>
    <row r="494" spans="1:39" hidden="1" x14ac:dyDescent="0.3">
      <c r="A494">
        <v>9260</v>
      </c>
      <c r="B494">
        <v>1945</v>
      </c>
      <c r="C494" s="14">
        <f>2021-Table1[[#This Row],[Year_Birth]]</f>
        <v>76</v>
      </c>
      <c r="D494" t="s">
        <v>39</v>
      </c>
      <c r="E494" s="14" t="str" cm="1">
        <f t="array" ref="E494">_xlfn.SWITCH(Table1[[#This Row],[Education]],"Graduation","Bachelor’s","Basic","High School","2n Cycle","Master’s","Master","Master’s","PhD","PhD","Other")</f>
        <v>PhD</v>
      </c>
      <c r="F494" t="s">
        <v>42</v>
      </c>
      <c r="G494" s="14" t="s">
        <v>42</v>
      </c>
      <c r="H494" s="14" t="str" cm="1">
        <f t="array" ref="H494">_xlfn.SWITCH(Table1[[#This Row],[Marital_Status_mod]],"Together","Couple","Married","Couple","Divorced","Single","Single","Single","Widow","Single","Other")</f>
        <v>Couple</v>
      </c>
      <c r="I494" s="4">
        <v>70356</v>
      </c>
      <c r="J494" s="41" t="str">
        <f t="shared" si="30"/>
        <v>$70 - $80K</v>
      </c>
      <c r="K494">
        <v>0</v>
      </c>
      <c r="L494">
        <v>0</v>
      </c>
      <c r="M494">
        <f>Table1[[#This Row],[Teenhome]]+Table1[[#This Row],[Kidhome]]</f>
        <v>0</v>
      </c>
      <c r="N494" s="1">
        <v>41218</v>
      </c>
      <c r="O494" s="16">
        <f>(Table1[[#This Row],[DataSetDate]]-Table1[[#This Row],[Dt_Customer]])/365</f>
        <v>8.257534246575343</v>
      </c>
      <c r="P494" s="15">
        <v>44232</v>
      </c>
      <c r="Q494">
        <v>20</v>
      </c>
      <c r="R494" s="4">
        <v>1349</v>
      </c>
      <c r="S494" s="4">
        <v>16</v>
      </c>
      <c r="T494" s="4">
        <v>249</v>
      </c>
      <c r="U494" s="4">
        <v>43</v>
      </c>
      <c r="V494" s="4">
        <v>16</v>
      </c>
      <c r="W494" s="4">
        <v>33</v>
      </c>
      <c r="X494">
        <v>2</v>
      </c>
      <c r="Y494">
        <v>10</v>
      </c>
      <c r="Z494" t="str">
        <f t="shared" si="31"/>
        <v>High</v>
      </c>
      <c r="AA494" s="14">
        <f t="shared" ca="1" si="32"/>
        <v>10.366543622186525</v>
      </c>
      <c r="AB494">
        <v>6</v>
      </c>
      <c r="AC494">
        <v>9</v>
      </c>
      <c r="AD494" s="14">
        <f t="shared" ca="1" si="33"/>
        <v>9.250966070807026</v>
      </c>
      <c r="AE494">
        <v>6</v>
      </c>
      <c r="AF494">
        <v>0</v>
      </c>
      <c r="AG494">
        <v>0</v>
      </c>
      <c r="AH494">
        <v>0</v>
      </c>
      <c r="AI494">
        <v>0</v>
      </c>
      <c r="AJ494">
        <v>0</v>
      </c>
      <c r="AK494">
        <v>0</v>
      </c>
      <c r="AL494">
        <v>0</v>
      </c>
      <c r="AM494" t="s">
        <v>48</v>
      </c>
    </row>
    <row r="495" spans="1:39" hidden="1" x14ac:dyDescent="0.3">
      <c r="A495">
        <v>9937</v>
      </c>
      <c r="B495">
        <v>1979</v>
      </c>
      <c r="C495" s="14">
        <f>2021-Table1[[#This Row],[Year_Birth]]</f>
        <v>42</v>
      </c>
      <c r="D495" t="s">
        <v>46</v>
      </c>
      <c r="E495" s="14" t="str" cm="1">
        <f t="array" ref="E495">_xlfn.SWITCH(Table1[[#This Row],[Education]],"Graduation","Bachelor’s","Basic","High School","2n Cycle","Master’s","Master","Master’s","PhD","PhD","Other")</f>
        <v>Bachelor’s</v>
      </c>
      <c r="F495" t="s">
        <v>50</v>
      </c>
      <c r="G495" s="14" t="s">
        <v>50</v>
      </c>
      <c r="H495" s="14" t="str" cm="1">
        <f t="array" ref="H495">_xlfn.SWITCH(Table1[[#This Row],[Marital_Status_mod]],"Together","Couple","Married","Couple","Divorced","Single","Single","Single","Widow","Single","Other")</f>
        <v>Single</v>
      </c>
      <c r="I495" s="4">
        <v>70337</v>
      </c>
      <c r="J495" s="41" t="str">
        <f t="shared" si="30"/>
        <v>$70 - $80K</v>
      </c>
      <c r="K495">
        <v>0</v>
      </c>
      <c r="L495">
        <v>0</v>
      </c>
      <c r="M495">
        <f>Table1[[#This Row],[Teenhome]]+Table1[[#This Row],[Kidhome]]</f>
        <v>0</v>
      </c>
      <c r="N495" s="1">
        <v>41641</v>
      </c>
      <c r="O495" s="16">
        <f>(Table1[[#This Row],[DataSetDate]]-Table1[[#This Row],[Dt_Customer]])/365</f>
        <v>7.0986301369863014</v>
      </c>
      <c r="P495" s="15">
        <v>44232</v>
      </c>
      <c r="Q495">
        <v>75</v>
      </c>
      <c r="R495" s="4">
        <v>187</v>
      </c>
      <c r="S495" s="4">
        <v>81</v>
      </c>
      <c r="T495" s="4">
        <v>149</v>
      </c>
      <c r="U495" s="4">
        <v>25</v>
      </c>
      <c r="V495" s="4">
        <v>43</v>
      </c>
      <c r="W495" s="4">
        <v>91</v>
      </c>
      <c r="X495">
        <v>1</v>
      </c>
      <c r="Y495">
        <v>2</v>
      </c>
      <c r="Z495" t="str">
        <f t="shared" si="31"/>
        <v>Low</v>
      </c>
      <c r="AA495" s="14">
        <f t="shared" ca="1" si="32"/>
        <v>1.931941836196821</v>
      </c>
      <c r="AB495">
        <v>2</v>
      </c>
      <c r="AC495">
        <v>12</v>
      </c>
      <c r="AD495" s="14">
        <f t="shared" ca="1" si="33"/>
        <v>11.818471365080949</v>
      </c>
      <c r="AE495">
        <v>1</v>
      </c>
      <c r="AF495">
        <v>0</v>
      </c>
      <c r="AG495">
        <v>0</v>
      </c>
      <c r="AH495">
        <v>0</v>
      </c>
      <c r="AI495">
        <v>0</v>
      </c>
      <c r="AJ495">
        <v>0</v>
      </c>
      <c r="AK495">
        <v>0</v>
      </c>
      <c r="AL495">
        <v>0</v>
      </c>
      <c r="AM495" t="s">
        <v>43</v>
      </c>
    </row>
    <row r="496" spans="1:39" hidden="1" x14ac:dyDescent="0.3">
      <c r="A496">
        <v>10814</v>
      </c>
      <c r="B496">
        <v>1947</v>
      </c>
      <c r="C496" s="14">
        <f>2021-Table1[[#This Row],[Year_Birth]]</f>
        <v>74</v>
      </c>
      <c r="D496" t="s">
        <v>46</v>
      </c>
      <c r="E496" s="14" t="str" cm="1">
        <f t="array" ref="E496">_xlfn.SWITCH(Table1[[#This Row],[Education]],"Graduation","Bachelor’s","Basic","High School","2n Cycle","Master’s","Master","Master’s","PhD","PhD","Other")</f>
        <v>Bachelor’s</v>
      </c>
      <c r="F496" t="s">
        <v>40</v>
      </c>
      <c r="G496" s="14" t="s">
        <v>40</v>
      </c>
      <c r="H496" s="14" t="str" cm="1">
        <f t="array" ref="H496">_xlfn.SWITCH(Table1[[#This Row],[Marital_Status_mod]],"Together","Couple","Married","Couple","Divorced","Single","Single","Single","Widow","Single","Other")</f>
        <v>Couple</v>
      </c>
      <c r="I496" s="4">
        <v>70321</v>
      </c>
      <c r="J496" s="41" t="str">
        <f t="shared" si="30"/>
        <v>$70 - $80K</v>
      </c>
      <c r="K496">
        <v>0</v>
      </c>
      <c r="L496">
        <v>0</v>
      </c>
      <c r="M496">
        <f>Table1[[#This Row],[Teenhome]]+Table1[[#This Row],[Kidhome]]</f>
        <v>0</v>
      </c>
      <c r="N496" s="1">
        <v>41290</v>
      </c>
      <c r="O496" s="16">
        <f>(Table1[[#This Row],[DataSetDate]]-Table1[[#This Row],[Dt_Customer]])/365</f>
        <v>8.0602739726027401</v>
      </c>
      <c r="P496" s="15">
        <v>44232</v>
      </c>
      <c r="Q496">
        <v>6</v>
      </c>
      <c r="R496" s="4">
        <v>303</v>
      </c>
      <c r="S496" s="4">
        <v>23</v>
      </c>
      <c r="T496" s="4">
        <v>751</v>
      </c>
      <c r="U496" s="4">
        <v>82</v>
      </c>
      <c r="V496" s="4">
        <v>26</v>
      </c>
      <c r="W496" s="4">
        <v>191</v>
      </c>
      <c r="X496">
        <v>1</v>
      </c>
      <c r="Y496">
        <v>6</v>
      </c>
      <c r="Z496" t="str">
        <f t="shared" si="31"/>
        <v>Medium</v>
      </c>
      <c r="AA496" s="14">
        <f t="shared" ca="1" si="32"/>
        <v>5.717469906859483</v>
      </c>
      <c r="AB496">
        <v>5</v>
      </c>
      <c r="AC496">
        <v>13</v>
      </c>
      <c r="AD496" s="14">
        <f t="shared" ca="1" si="33"/>
        <v>12.609554427047929</v>
      </c>
      <c r="AE496">
        <v>4</v>
      </c>
      <c r="AF496">
        <v>0</v>
      </c>
      <c r="AG496">
        <v>0</v>
      </c>
      <c r="AH496">
        <v>0</v>
      </c>
      <c r="AI496">
        <v>0</v>
      </c>
      <c r="AJ496">
        <v>0</v>
      </c>
      <c r="AK496">
        <v>1</v>
      </c>
      <c r="AL496">
        <v>0</v>
      </c>
      <c r="AM496" t="s">
        <v>41</v>
      </c>
    </row>
    <row r="497" spans="1:39" hidden="1" x14ac:dyDescent="0.3">
      <c r="A497">
        <v>3426</v>
      </c>
      <c r="B497">
        <v>1975</v>
      </c>
      <c r="C497" s="14">
        <f>2021-Table1[[#This Row],[Year_Birth]]</f>
        <v>46</v>
      </c>
      <c r="D497" t="s">
        <v>46</v>
      </c>
      <c r="E497" s="14" t="str" cm="1">
        <f t="array" ref="E497">_xlfn.SWITCH(Table1[[#This Row],[Education]],"Graduation","Bachelor’s","Basic","High School","2n Cycle","Master’s","Master","Master’s","PhD","PhD","Other")</f>
        <v>Bachelor’s</v>
      </c>
      <c r="F497" t="s">
        <v>49</v>
      </c>
      <c r="G497" s="14" t="s">
        <v>49</v>
      </c>
      <c r="H497" s="14" t="str" cm="1">
        <f t="array" ref="H497">_xlfn.SWITCH(Table1[[#This Row],[Marital_Status_mod]],"Together","Couple","Married","Couple","Divorced","Single","Single","Single","Widow","Single","Other")</f>
        <v>Single</v>
      </c>
      <c r="I497" s="4">
        <v>70300</v>
      </c>
      <c r="J497" s="41" t="str">
        <f t="shared" si="30"/>
        <v>$70 - $80K</v>
      </c>
      <c r="K497">
        <v>1</v>
      </c>
      <c r="L497">
        <v>0</v>
      </c>
      <c r="M497">
        <f>Table1[[#This Row],[Teenhome]]+Table1[[#This Row],[Kidhome]]</f>
        <v>1</v>
      </c>
      <c r="N497" s="1">
        <v>41470</v>
      </c>
      <c r="O497" s="16">
        <f>(Table1[[#This Row],[DataSetDate]]-Table1[[#This Row],[Dt_Customer]])/365</f>
        <v>7.5671232876712331</v>
      </c>
      <c r="P497" s="15">
        <v>44232</v>
      </c>
      <c r="Q497">
        <v>89</v>
      </c>
      <c r="R497" s="4">
        <v>1045</v>
      </c>
      <c r="S497" s="4">
        <v>61</v>
      </c>
      <c r="T497" s="4">
        <v>338</v>
      </c>
      <c r="U497" s="4">
        <v>60</v>
      </c>
      <c r="V497" s="4">
        <v>46</v>
      </c>
      <c r="W497" s="4">
        <v>46</v>
      </c>
      <c r="X497">
        <v>3</v>
      </c>
      <c r="Y497">
        <v>5</v>
      </c>
      <c r="Z497" t="str">
        <f t="shared" si="31"/>
        <v>Medium</v>
      </c>
      <c r="AA497" s="14">
        <f t="shared" ca="1" si="32"/>
        <v>4.9861536042147243</v>
      </c>
      <c r="AB497">
        <v>5</v>
      </c>
      <c r="AC497">
        <v>13</v>
      </c>
      <c r="AD497" s="14">
        <f t="shared" ca="1" si="33"/>
        <v>13.271721664940399</v>
      </c>
      <c r="AE497">
        <v>8</v>
      </c>
      <c r="AF497">
        <v>0</v>
      </c>
      <c r="AG497">
        <v>0</v>
      </c>
      <c r="AH497">
        <v>0</v>
      </c>
      <c r="AI497">
        <v>0</v>
      </c>
      <c r="AJ497">
        <v>0</v>
      </c>
      <c r="AK497">
        <v>0</v>
      </c>
      <c r="AL497">
        <v>0</v>
      </c>
      <c r="AM497" t="s">
        <v>41</v>
      </c>
    </row>
    <row r="498" spans="1:39" hidden="1" x14ac:dyDescent="0.3">
      <c r="A498">
        <v>10383</v>
      </c>
      <c r="B498">
        <v>1966</v>
      </c>
      <c r="C498" s="14">
        <f>2021-Table1[[#This Row],[Year_Birth]]</f>
        <v>55</v>
      </c>
      <c r="D498" t="s">
        <v>46</v>
      </c>
      <c r="E498" s="14" t="str" cm="1">
        <f t="array" ref="E498">_xlfn.SWITCH(Table1[[#This Row],[Education]],"Graduation","Bachelor’s","Basic","High School","2n Cycle","Master’s","Master","Master’s","PhD","PhD","Other")</f>
        <v>Bachelor’s</v>
      </c>
      <c r="F498" t="s">
        <v>49</v>
      </c>
      <c r="G498" s="14" t="s">
        <v>49</v>
      </c>
      <c r="H498" s="14" t="str" cm="1">
        <f t="array" ref="H498">_xlfn.SWITCH(Table1[[#This Row],[Marital_Status_mod]],"Together","Couple","Married","Couple","Divorced","Single","Single","Single","Widow","Single","Other")</f>
        <v>Single</v>
      </c>
      <c r="I498" s="4">
        <v>70287</v>
      </c>
      <c r="J498" s="41" t="str">
        <f t="shared" si="30"/>
        <v>$70 - $80K</v>
      </c>
      <c r="K498">
        <v>0</v>
      </c>
      <c r="L498">
        <v>0</v>
      </c>
      <c r="M498">
        <f>Table1[[#This Row],[Teenhome]]+Table1[[#This Row],[Kidhome]]</f>
        <v>0</v>
      </c>
      <c r="N498" s="1">
        <v>41366</v>
      </c>
      <c r="O498" s="16">
        <f>(Table1[[#This Row],[DataSetDate]]-Table1[[#This Row],[Dt_Customer]])/365</f>
        <v>7.8520547945205479</v>
      </c>
      <c r="P498" s="15">
        <v>44232</v>
      </c>
      <c r="Q498">
        <v>30</v>
      </c>
      <c r="R498" s="4">
        <v>295</v>
      </c>
      <c r="S498" s="4">
        <v>35</v>
      </c>
      <c r="T498" s="4">
        <v>482</v>
      </c>
      <c r="U498" s="4">
        <v>121</v>
      </c>
      <c r="V498" s="4">
        <v>120</v>
      </c>
      <c r="W498" s="4">
        <v>40</v>
      </c>
      <c r="X498">
        <v>1</v>
      </c>
      <c r="Y498">
        <v>5</v>
      </c>
      <c r="Z498" t="str">
        <f t="shared" si="31"/>
        <v>Medium</v>
      </c>
      <c r="AA498" s="14">
        <f t="shared" ca="1" si="32"/>
        <v>5.0071402396321236</v>
      </c>
      <c r="AB498">
        <v>5</v>
      </c>
      <c r="AC498">
        <v>10</v>
      </c>
      <c r="AD498" s="14">
        <f t="shared" ca="1" si="33"/>
        <v>9.6314709511968672</v>
      </c>
      <c r="AE498">
        <v>3</v>
      </c>
      <c r="AF498">
        <v>0</v>
      </c>
      <c r="AG498">
        <v>0</v>
      </c>
      <c r="AH498">
        <v>0</v>
      </c>
      <c r="AI498">
        <v>0</v>
      </c>
      <c r="AJ498">
        <v>0</v>
      </c>
      <c r="AK498">
        <v>1</v>
      </c>
      <c r="AL498">
        <v>0</v>
      </c>
      <c r="AM498" t="s">
        <v>53</v>
      </c>
    </row>
    <row r="499" spans="1:39" hidden="1" x14ac:dyDescent="0.3">
      <c r="A499">
        <v>2793</v>
      </c>
      <c r="B499">
        <v>1976</v>
      </c>
      <c r="C499" s="14">
        <f>2021-Table1[[#This Row],[Year_Birth]]</f>
        <v>45</v>
      </c>
      <c r="D499" t="s">
        <v>39</v>
      </c>
      <c r="E499" s="14" t="str" cm="1">
        <f t="array" ref="E499">_xlfn.SWITCH(Table1[[#This Row],[Education]],"Graduation","Bachelor’s","Basic","High School","2n Cycle","Master’s","Master","Master’s","PhD","PhD","Other")</f>
        <v>PhD</v>
      </c>
      <c r="F499" t="s">
        <v>49</v>
      </c>
      <c r="G499" s="14" t="s">
        <v>49</v>
      </c>
      <c r="H499" s="14" t="str" cm="1">
        <f t="array" ref="H499">_xlfn.SWITCH(Table1[[#This Row],[Marital_Status_mod]],"Together","Couple","Married","Couple","Divorced","Single","Single","Single","Widow","Single","Other")</f>
        <v>Single</v>
      </c>
      <c r="I499" s="4">
        <v>70179</v>
      </c>
      <c r="J499" s="41" t="str">
        <f t="shared" si="30"/>
        <v>$70 - $80K</v>
      </c>
      <c r="K499">
        <v>0</v>
      </c>
      <c r="L499">
        <v>1</v>
      </c>
      <c r="M499">
        <f>Table1[[#This Row],[Teenhome]]+Table1[[#This Row],[Kidhome]]</f>
        <v>1</v>
      </c>
      <c r="N499" s="1">
        <v>41476</v>
      </c>
      <c r="O499" s="16">
        <f>(Table1[[#This Row],[DataSetDate]]-Table1[[#This Row],[Dt_Customer]])/365</f>
        <v>7.5506849315068489</v>
      </c>
      <c r="P499" s="15">
        <v>44232</v>
      </c>
      <c r="Q499">
        <v>10</v>
      </c>
      <c r="R499" s="4">
        <v>532</v>
      </c>
      <c r="S499" s="4">
        <v>88</v>
      </c>
      <c r="T499" s="4">
        <v>168</v>
      </c>
      <c r="U499" s="4">
        <v>69</v>
      </c>
      <c r="V499" s="4">
        <v>44</v>
      </c>
      <c r="W499" s="4">
        <v>133</v>
      </c>
      <c r="X499">
        <v>3</v>
      </c>
      <c r="Y499">
        <v>7</v>
      </c>
      <c r="Z499" t="str">
        <f t="shared" si="31"/>
        <v>High</v>
      </c>
      <c r="AA499" s="14">
        <f t="shared" ca="1" si="32"/>
        <v>7.0757427083918252</v>
      </c>
      <c r="AB499">
        <v>3</v>
      </c>
      <c r="AC499">
        <v>13</v>
      </c>
      <c r="AD499" s="14">
        <f t="shared" ca="1" si="33"/>
        <v>13.188461509833704</v>
      </c>
      <c r="AE499">
        <v>5</v>
      </c>
      <c r="AF499">
        <v>0</v>
      </c>
      <c r="AG499">
        <v>0</v>
      </c>
      <c r="AH499">
        <v>0</v>
      </c>
      <c r="AI499">
        <v>0</v>
      </c>
      <c r="AJ499">
        <v>0</v>
      </c>
      <c r="AK499">
        <v>0</v>
      </c>
      <c r="AL499">
        <v>0</v>
      </c>
      <c r="AM499" t="s">
        <v>47</v>
      </c>
    </row>
    <row r="500" spans="1:39" hidden="1" x14ac:dyDescent="0.3">
      <c r="A500">
        <v>1071</v>
      </c>
      <c r="B500">
        <v>1976</v>
      </c>
      <c r="C500" s="14">
        <f>2021-Table1[[#This Row],[Year_Birth]]</f>
        <v>45</v>
      </c>
      <c r="D500" t="s">
        <v>39</v>
      </c>
      <c r="E500" s="14" t="str" cm="1">
        <f t="array" ref="E500">_xlfn.SWITCH(Table1[[#This Row],[Education]],"Graduation","Bachelor’s","Basic","High School","2n Cycle","Master’s","Master","Master’s","PhD","PhD","Other")</f>
        <v>PhD</v>
      </c>
      <c r="F500" t="s">
        <v>49</v>
      </c>
      <c r="G500" s="14" t="s">
        <v>49</v>
      </c>
      <c r="H500" s="14" t="str" cm="1">
        <f t="array" ref="H500">_xlfn.SWITCH(Table1[[#This Row],[Marital_Status_mod]],"Together","Couple","Married","Couple","Divorced","Single","Single","Single","Widow","Single","Other")</f>
        <v>Single</v>
      </c>
      <c r="I500" s="4">
        <v>70179</v>
      </c>
      <c r="J500" s="41" t="str">
        <f t="shared" si="30"/>
        <v>$70 - $80K</v>
      </c>
      <c r="K500">
        <v>0</v>
      </c>
      <c r="L500">
        <v>1</v>
      </c>
      <c r="M500">
        <f>Table1[[#This Row],[Teenhome]]+Table1[[#This Row],[Kidhome]]</f>
        <v>1</v>
      </c>
      <c r="N500" s="1">
        <v>41476</v>
      </c>
      <c r="O500" s="16">
        <f>(Table1[[#This Row],[DataSetDate]]-Table1[[#This Row],[Dt_Customer]])/365</f>
        <v>7.5506849315068489</v>
      </c>
      <c r="P500" s="15">
        <v>44232</v>
      </c>
      <c r="Q500">
        <v>10</v>
      </c>
      <c r="R500" s="4">
        <v>532</v>
      </c>
      <c r="S500" s="4">
        <v>88</v>
      </c>
      <c r="T500" s="4">
        <v>168</v>
      </c>
      <c r="U500" s="4">
        <v>69</v>
      </c>
      <c r="V500" s="4">
        <v>44</v>
      </c>
      <c r="W500" s="4">
        <v>133</v>
      </c>
      <c r="X500">
        <v>3</v>
      </c>
      <c r="Y500">
        <v>7</v>
      </c>
      <c r="Z500" t="str">
        <f t="shared" si="31"/>
        <v>High</v>
      </c>
      <c r="AA500" s="14">
        <f t="shared" ca="1" si="32"/>
        <v>6.602068979022417</v>
      </c>
      <c r="AB500">
        <v>3</v>
      </c>
      <c r="AC500">
        <v>13</v>
      </c>
      <c r="AD500" s="14">
        <f t="shared" ca="1" si="33"/>
        <v>12.789253677604581</v>
      </c>
      <c r="AE500">
        <v>5</v>
      </c>
      <c r="AF500">
        <v>0</v>
      </c>
      <c r="AG500">
        <v>0</v>
      </c>
      <c r="AH500">
        <v>0</v>
      </c>
      <c r="AI500">
        <v>0</v>
      </c>
      <c r="AJ500">
        <v>0</v>
      </c>
      <c r="AK500">
        <v>0</v>
      </c>
      <c r="AL500">
        <v>0</v>
      </c>
      <c r="AM500" t="s">
        <v>43</v>
      </c>
    </row>
    <row r="501" spans="1:39" hidden="1" x14ac:dyDescent="0.3">
      <c r="A501">
        <v>7851</v>
      </c>
      <c r="B501">
        <v>1949</v>
      </c>
      <c r="C501" s="14">
        <f>2021-Table1[[#This Row],[Year_Birth]]</f>
        <v>72</v>
      </c>
      <c r="D501" t="s">
        <v>46</v>
      </c>
      <c r="E501" s="14" t="str" cm="1">
        <f t="array" ref="E501">_xlfn.SWITCH(Table1[[#This Row],[Education]],"Graduation","Bachelor’s","Basic","High School","2n Cycle","Master’s","Master","Master’s","PhD","PhD","Other")</f>
        <v>Bachelor’s</v>
      </c>
      <c r="F501" t="s">
        <v>54</v>
      </c>
      <c r="G501" s="14" t="s">
        <v>54</v>
      </c>
      <c r="H501" s="14" t="str" cm="1">
        <f t="array" ref="H501">_xlfn.SWITCH(Table1[[#This Row],[Marital_Status_mod]],"Together","Couple","Married","Couple","Divorced","Single","Single","Single","Widow","Single","Other")</f>
        <v>Single</v>
      </c>
      <c r="I501" s="4">
        <v>70165</v>
      </c>
      <c r="J501" s="41" t="str">
        <f t="shared" si="30"/>
        <v>$70 - $80K</v>
      </c>
      <c r="K501">
        <v>0</v>
      </c>
      <c r="L501">
        <v>0</v>
      </c>
      <c r="M501">
        <f>Table1[[#This Row],[Teenhome]]+Table1[[#This Row],[Kidhome]]</f>
        <v>0</v>
      </c>
      <c r="N501" s="1">
        <v>41539</v>
      </c>
      <c r="O501" s="16">
        <f>(Table1[[#This Row],[DataSetDate]]-Table1[[#This Row],[Dt_Customer]])/365</f>
        <v>7.3780821917808215</v>
      </c>
      <c r="P501" s="15">
        <v>44232</v>
      </c>
      <c r="Q501">
        <v>60</v>
      </c>
      <c r="R501" s="4">
        <v>161</v>
      </c>
      <c r="S501" s="4">
        <v>0</v>
      </c>
      <c r="T501" s="4">
        <v>253</v>
      </c>
      <c r="U501" s="4">
        <v>199</v>
      </c>
      <c r="V501" s="4">
        <v>191</v>
      </c>
      <c r="W501" s="4">
        <v>122</v>
      </c>
      <c r="X501">
        <v>1</v>
      </c>
      <c r="Y501">
        <v>3</v>
      </c>
      <c r="Z501" t="str">
        <f t="shared" si="31"/>
        <v>Medium</v>
      </c>
      <c r="AA501" s="14">
        <f t="shared" ca="1" si="32"/>
        <v>3.1811831774088355</v>
      </c>
      <c r="AB501">
        <v>7</v>
      </c>
      <c r="AC501">
        <v>11</v>
      </c>
      <c r="AD501" s="14">
        <f t="shared" ca="1" si="33"/>
        <v>10.765798089496679</v>
      </c>
      <c r="AE501">
        <v>1</v>
      </c>
      <c r="AF501">
        <v>0</v>
      </c>
      <c r="AG501">
        <v>0</v>
      </c>
      <c r="AH501">
        <v>0</v>
      </c>
      <c r="AI501">
        <v>0</v>
      </c>
      <c r="AJ501">
        <v>0</v>
      </c>
      <c r="AK501">
        <v>0</v>
      </c>
      <c r="AL501">
        <v>0</v>
      </c>
      <c r="AM501" t="s">
        <v>41</v>
      </c>
    </row>
    <row r="502" spans="1:39" hidden="1" x14ac:dyDescent="0.3">
      <c r="A502">
        <v>10140</v>
      </c>
      <c r="B502">
        <v>1983</v>
      </c>
      <c r="C502" s="14">
        <f>2021-Table1[[#This Row],[Year_Birth]]</f>
        <v>38</v>
      </c>
      <c r="D502" t="s">
        <v>39</v>
      </c>
      <c r="E502" s="14" t="str" cm="1">
        <f t="array" ref="E502">_xlfn.SWITCH(Table1[[#This Row],[Education]],"Graduation","Bachelor’s","Basic","High School","2n Cycle","Master’s","Master","Master’s","PhD","PhD","Other")</f>
        <v>PhD</v>
      </c>
      <c r="F502" t="s">
        <v>40</v>
      </c>
      <c r="G502" s="14" t="s">
        <v>40</v>
      </c>
      <c r="H502" s="14" t="str" cm="1">
        <f t="array" ref="H502">_xlfn.SWITCH(Table1[[#This Row],[Marital_Status_mod]],"Together","Couple","Married","Couple","Divorced","Single","Single","Single","Widow","Single","Other")</f>
        <v>Couple</v>
      </c>
      <c r="I502" s="4">
        <v>70123</v>
      </c>
      <c r="J502" s="41" t="str">
        <f t="shared" si="30"/>
        <v>$70 - $80K</v>
      </c>
      <c r="K502">
        <v>0</v>
      </c>
      <c r="L502">
        <v>0</v>
      </c>
      <c r="M502">
        <f>Table1[[#This Row],[Teenhome]]+Table1[[#This Row],[Kidhome]]</f>
        <v>0</v>
      </c>
      <c r="N502" s="1">
        <v>41545</v>
      </c>
      <c r="O502" s="16">
        <f>(Table1[[#This Row],[DataSetDate]]-Table1[[#This Row],[Dt_Customer]])/365</f>
        <v>7.3616438356164382</v>
      </c>
      <c r="P502" s="15">
        <v>44232</v>
      </c>
      <c r="Q502">
        <v>27</v>
      </c>
      <c r="R502" s="4">
        <v>1308</v>
      </c>
      <c r="S502" s="4">
        <v>0</v>
      </c>
      <c r="T502" s="4">
        <v>396</v>
      </c>
      <c r="U502" s="4">
        <v>23</v>
      </c>
      <c r="V502" s="4">
        <v>0</v>
      </c>
      <c r="W502" s="4">
        <v>0</v>
      </c>
      <c r="X502">
        <v>1</v>
      </c>
      <c r="Y502">
        <v>5</v>
      </c>
      <c r="Z502" t="str">
        <f t="shared" si="31"/>
        <v>Medium</v>
      </c>
      <c r="AA502" s="14">
        <f t="shared" ca="1" si="32"/>
        <v>5.0648396133999221</v>
      </c>
      <c r="AB502">
        <v>7</v>
      </c>
      <c r="AC502">
        <v>4</v>
      </c>
      <c r="AD502" s="14">
        <f t="shared" ca="1" si="33"/>
        <v>3.7004886730062143</v>
      </c>
      <c r="AE502">
        <v>3</v>
      </c>
      <c r="AF502">
        <v>0</v>
      </c>
      <c r="AG502">
        <v>1</v>
      </c>
      <c r="AH502">
        <v>0</v>
      </c>
      <c r="AI502">
        <v>1</v>
      </c>
      <c r="AJ502">
        <v>0</v>
      </c>
      <c r="AK502">
        <v>0</v>
      </c>
      <c r="AL502">
        <v>0</v>
      </c>
      <c r="AM502" t="s">
        <v>45</v>
      </c>
    </row>
    <row r="503" spans="1:39" hidden="1" x14ac:dyDescent="0.3">
      <c r="A503">
        <v>9029</v>
      </c>
      <c r="B503">
        <v>1972</v>
      </c>
      <c r="C503" s="14">
        <f>2021-Table1[[#This Row],[Year_Birth]]</f>
        <v>49</v>
      </c>
      <c r="D503" t="s">
        <v>39</v>
      </c>
      <c r="E503" s="14" t="str" cm="1">
        <f t="array" ref="E503">_xlfn.SWITCH(Table1[[#This Row],[Education]],"Graduation","Bachelor’s","Basic","High School","2n Cycle","Master’s","Master","Master’s","PhD","PhD","Other")</f>
        <v>PhD</v>
      </c>
      <c r="F503" t="s">
        <v>42</v>
      </c>
      <c r="G503" s="14" t="s">
        <v>42</v>
      </c>
      <c r="H503" s="14" t="str" cm="1">
        <f t="array" ref="H503">_xlfn.SWITCH(Table1[[#This Row],[Marital_Status_mod]],"Together","Couple","Married","Couple","Divorced","Single","Single","Single","Widow","Single","Other")</f>
        <v>Couple</v>
      </c>
      <c r="I503" s="4">
        <v>70116</v>
      </c>
      <c r="J503" s="41" t="str">
        <f t="shared" si="30"/>
        <v>$70 - $80K</v>
      </c>
      <c r="K503">
        <v>0</v>
      </c>
      <c r="L503">
        <v>0</v>
      </c>
      <c r="M503">
        <f>Table1[[#This Row],[Teenhome]]+Table1[[#This Row],[Kidhome]]</f>
        <v>0</v>
      </c>
      <c r="N503" s="1">
        <v>41300</v>
      </c>
      <c r="O503" s="16">
        <f>(Table1[[#This Row],[DataSetDate]]-Table1[[#This Row],[Dt_Customer]])/365</f>
        <v>8.0328767123287665</v>
      </c>
      <c r="P503" s="15">
        <v>44232</v>
      </c>
      <c r="Q503">
        <v>73</v>
      </c>
      <c r="R503" s="4">
        <v>707</v>
      </c>
      <c r="S503" s="4">
        <v>44</v>
      </c>
      <c r="T503" s="4">
        <v>603</v>
      </c>
      <c r="U503" s="4">
        <v>95</v>
      </c>
      <c r="V503" s="4">
        <v>58</v>
      </c>
      <c r="W503" s="4">
        <v>29</v>
      </c>
      <c r="X503">
        <v>1</v>
      </c>
      <c r="Y503">
        <v>2</v>
      </c>
      <c r="Z503" t="str">
        <f t="shared" si="31"/>
        <v>Low</v>
      </c>
      <c r="AA503" s="14">
        <f t="shared" ca="1" si="32"/>
        <v>1.9693176976004114</v>
      </c>
      <c r="AB503">
        <v>8</v>
      </c>
      <c r="AC503">
        <v>12</v>
      </c>
      <c r="AD503" s="14">
        <f t="shared" ca="1" si="33"/>
        <v>12.381331077859237</v>
      </c>
      <c r="AE503">
        <v>1</v>
      </c>
      <c r="AF503">
        <v>0</v>
      </c>
      <c r="AG503">
        <v>0</v>
      </c>
      <c r="AH503">
        <v>0</v>
      </c>
      <c r="AI503">
        <v>0</v>
      </c>
      <c r="AJ503">
        <v>0</v>
      </c>
      <c r="AK503">
        <v>0</v>
      </c>
      <c r="AL503">
        <v>0</v>
      </c>
      <c r="AM503" t="s">
        <v>41</v>
      </c>
    </row>
    <row r="504" spans="1:39" hidden="1" x14ac:dyDescent="0.3">
      <c r="A504">
        <v>6606</v>
      </c>
      <c r="B504">
        <v>1969</v>
      </c>
      <c r="C504" s="14">
        <f>2021-Table1[[#This Row],[Year_Birth]]</f>
        <v>52</v>
      </c>
      <c r="D504" t="s">
        <v>44</v>
      </c>
      <c r="E504" s="14" t="str" cm="1">
        <f t="array" ref="E504">_xlfn.SWITCH(Table1[[#This Row],[Education]],"Graduation","Bachelor’s","Basic","High School","2n Cycle","Master’s","Master","Master’s","PhD","PhD","Other")</f>
        <v>Master’s</v>
      </c>
      <c r="F504" t="s">
        <v>42</v>
      </c>
      <c r="G504" s="14" t="s">
        <v>42</v>
      </c>
      <c r="H504" s="14" t="str" cm="1">
        <f t="array" ref="H504">_xlfn.SWITCH(Table1[[#This Row],[Marital_Status_mod]],"Together","Couple","Married","Couple","Divorced","Single","Single","Single","Widow","Single","Other")</f>
        <v>Couple</v>
      </c>
      <c r="I504" s="4">
        <v>70091</v>
      </c>
      <c r="J504" s="41" t="str">
        <f t="shared" si="30"/>
        <v>$70 - $80K</v>
      </c>
      <c r="K504">
        <v>1</v>
      </c>
      <c r="L504">
        <v>0</v>
      </c>
      <c r="M504">
        <f>Table1[[#This Row],[Teenhome]]+Table1[[#This Row],[Kidhome]]</f>
        <v>1</v>
      </c>
      <c r="N504" s="1">
        <v>41364</v>
      </c>
      <c r="O504" s="16">
        <f>(Table1[[#This Row],[DataSetDate]]-Table1[[#This Row],[Dt_Customer]])/365</f>
        <v>7.8575342465753426</v>
      </c>
      <c r="P504" s="15">
        <v>44232</v>
      </c>
      <c r="Q504">
        <v>11</v>
      </c>
      <c r="R504" s="4">
        <v>964</v>
      </c>
      <c r="S504" s="4">
        <v>34</v>
      </c>
      <c r="T504" s="4">
        <v>137</v>
      </c>
      <c r="U504" s="4">
        <v>15</v>
      </c>
      <c r="V504" s="4">
        <v>0</v>
      </c>
      <c r="W504" s="4">
        <v>11</v>
      </c>
      <c r="X504">
        <v>2</v>
      </c>
      <c r="Y504">
        <v>5</v>
      </c>
      <c r="Z504" t="str">
        <f t="shared" si="31"/>
        <v>Medium</v>
      </c>
      <c r="AA504" s="14">
        <f t="shared" ca="1" si="32"/>
        <v>4.70872836706336</v>
      </c>
      <c r="AB504">
        <v>2</v>
      </c>
      <c r="AC504">
        <v>10</v>
      </c>
      <c r="AD504" s="14">
        <f t="shared" ca="1" si="33"/>
        <v>9.6064624564838308</v>
      </c>
      <c r="AE504">
        <v>8</v>
      </c>
      <c r="AF504">
        <v>0</v>
      </c>
      <c r="AG504">
        <v>0</v>
      </c>
      <c r="AH504">
        <v>0</v>
      </c>
      <c r="AI504">
        <v>1</v>
      </c>
      <c r="AJ504">
        <v>0</v>
      </c>
      <c r="AK504">
        <v>0</v>
      </c>
      <c r="AL504">
        <v>0</v>
      </c>
      <c r="AM504" t="s">
        <v>41</v>
      </c>
    </row>
    <row r="505" spans="1:39" hidden="1" x14ac:dyDescent="0.3">
      <c r="A505">
        <v>8925</v>
      </c>
      <c r="B505">
        <v>1965</v>
      </c>
      <c r="C505" s="14">
        <f>2021-Table1[[#This Row],[Year_Birth]]</f>
        <v>56</v>
      </c>
      <c r="D505" t="s">
        <v>44</v>
      </c>
      <c r="E505" s="14" t="str" cm="1">
        <f t="array" ref="E505">_xlfn.SWITCH(Table1[[#This Row],[Education]],"Graduation","Bachelor’s","Basic","High School","2n Cycle","Master’s","Master","Master’s","PhD","PhD","Other")</f>
        <v>Master’s</v>
      </c>
      <c r="F505" t="s">
        <v>42</v>
      </c>
      <c r="G505" s="14" t="s">
        <v>42</v>
      </c>
      <c r="H505" s="14" t="str" cm="1">
        <f t="array" ref="H505">_xlfn.SWITCH(Table1[[#This Row],[Marital_Status_mod]],"Together","Couple","Married","Couple","Divorced","Single","Single","Single","Widow","Single","Other")</f>
        <v>Couple</v>
      </c>
      <c r="I505" s="4">
        <v>70053</v>
      </c>
      <c r="J505" s="41" t="str">
        <f t="shared" si="30"/>
        <v>$70 - $80K</v>
      </c>
      <c r="K505">
        <v>0</v>
      </c>
      <c r="L505">
        <v>1</v>
      </c>
      <c r="M505">
        <f>Table1[[#This Row],[Teenhome]]+Table1[[#This Row],[Kidhome]]</f>
        <v>1</v>
      </c>
      <c r="N505" s="1">
        <v>41458</v>
      </c>
      <c r="O505" s="16">
        <f>(Table1[[#This Row],[DataSetDate]]-Table1[[#This Row],[Dt_Customer]])/365</f>
        <v>7.6</v>
      </c>
      <c r="P505" s="15">
        <v>44232</v>
      </c>
      <c r="Q505">
        <v>38</v>
      </c>
      <c r="R505" s="4">
        <v>512</v>
      </c>
      <c r="S505" s="4">
        <v>53</v>
      </c>
      <c r="T505" s="4">
        <v>98</v>
      </c>
      <c r="U505" s="4">
        <v>81</v>
      </c>
      <c r="V505" s="4">
        <v>179</v>
      </c>
      <c r="W505" s="4">
        <v>89</v>
      </c>
      <c r="X505">
        <v>3</v>
      </c>
      <c r="Y505">
        <v>8</v>
      </c>
      <c r="Z505" t="str">
        <f t="shared" si="31"/>
        <v>High</v>
      </c>
      <c r="AA505" s="14">
        <f t="shared" ca="1" si="32"/>
        <v>7.7867192772803238</v>
      </c>
      <c r="AB505">
        <v>5</v>
      </c>
      <c r="AC505">
        <v>10</v>
      </c>
      <c r="AD505" s="14">
        <f t="shared" ca="1" si="33"/>
        <v>10.107642946028864</v>
      </c>
      <c r="AE505">
        <v>5</v>
      </c>
      <c r="AF505">
        <v>0</v>
      </c>
      <c r="AG505">
        <v>0</v>
      </c>
      <c r="AH505">
        <v>0</v>
      </c>
      <c r="AI505">
        <v>0</v>
      </c>
      <c r="AJ505">
        <v>0</v>
      </c>
      <c r="AK505">
        <v>0</v>
      </c>
      <c r="AL505">
        <v>0</v>
      </c>
      <c r="AM505" t="s">
        <v>41</v>
      </c>
    </row>
    <row r="506" spans="1:39" hidden="1" x14ac:dyDescent="0.3">
      <c r="A506">
        <v>10092</v>
      </c>
      <c r="B506">
        <v>1954</v>
      </c>
      <c r="C506" s="14">
        <f>2021-Table1[[#This Row],[Year_Birth]]</f>
        <v>67</v>
      </c>
      <c r="D506" t="s">
        <v>46</v>
      </c>
      <c r="E506" s="14" t="str" cm="1">
        <f t="array" ref="E506">_xlfn.SWITCH(Table1[[#This Row],[Education]],"Graduation","Bachelor’s","Basic","High School","2n Cycle","Master’s","Master","Master’s","PhD","PhD","Other")</f>
        <v>Bachelor’s</v>
      </c>
      <c r="F506" t="s">
        <v>49</v>
      </c>
      <c r="G506" s="14" t="s">
        <v>49</v>
      </c>
      <c r="H506" s="14" t="str" cm="1">
        <f t="array" ref="H506">_xlfn.SWITCH(Table1[[#This Row],[Marital_Status_mod]],"Together","Couple","Married","Couple","Divorced","Single","Single","Single","Widow","Single","Other")</f>
        <v>Single</v>
      </c>
      <c r="I506" s="4">
        <v>70044</v>
      </c>
      <c r="J506" s="41" t="str">
        <f t="shared" si="30"/>
        <v>$70 - $80K</v>
      </c>
      <c r="K506">
        <v>0</v>
      </c>
      <c r="L506">
        <v>1</v>
      </c>
      <c r="M506">
        <f>Table1[[#This Row],[Teenhome]]+Table1[[#This Row],[Kidhome]]</f>
        <v>1</v>
      </c>
      <c r="N506" s="1">
        <v>41323</v>
      </c>
      <c r="O506" s="16">
        <f>(Table1[[#This Row],[DataSetDate]]-Table1[[#This Row],[Dt_Customer]])/365</f>
        <v>7.9698630136986299</v>
      </c>
      <c r="P506" s="15">
        <v>44232</v>
      </c>
      <c r="Q506">
        <v>46</v>
      </c>
      <c r="R506" s="4">
        <v>1073</v>
      </c>
      <c r="S506" s="4">
        <v>0</v>
      </c>
      <c r="T506" s="4">
        <v>250</v>
      </c>
      <c r="U506" s="4">
        <v>153</v>
      </c>
      <c r="V506" s="4">
        <v>14</v>
      </c>
      <c r="W506" s="4">
        <v>14</v>
      </c>
      <c r="X506">
        <v>4</v>
      </c>
      <c r="Y506">
        <v>7</v>
      </c>
      <c r="Z506" t="str">
        <f t="shared" si="31"/>
        <v>High</v>
      </c>
      <c r="AA506" s="14">
        <f t="shared" ca="1" si="32"/>
        <v>7.1919199750068499</v>
      </c>
      <c r="AB506">
        <v>10</v>
      </c>
      <c r="AC506">
        <v>5</v>
      </c>
      <c r="AD506" s="14">
        <f t="shared" ca="1" si="33"/>
        <v>5.35210752802465</v>
      </c>
      <c r="AE506">
        <v>5</v>
      </c>
      <c r="AF506">
        <v>0</v>
      </c>
      <c r="AG506">
        <v>0</v>
      </c>
      <c r="AH506">
        <v>0</v>
      </c>
      <c r="AI506">
        <v>0</v>
      </c>
      <c r="AJ506">
        <v>0</v>
      </c>
      <c r="AK506">
        <v>0</v>
      </c>
      <c r="AL506">
        <v>0</v>
      </c>
      <c r="AM506" t="s">
        <v>41</v>
      </c>
    </row>
    <row r="507" spans="1:39" hidden="1" x14ac:dyDescent="0.3">
      <c r="A507">
        <v>1232</v>
      </c>
      <c r="B507">
        <v>1982</v>
      </c>
      <c r="C507" s="14">
        <f>2021-Table1[[#This Row],[Year_Birth]]</f>
        <v>39</v>
      </c>
      <c r="D507" t="s">
        <v>39</v>
      </c>
      <c r="E507" s="14" t="str" cm="1">
        <f t="array" ref="E507">_xlfn.SWITCH(Table1[[#This Row],[Education]],"Graduation","Bachelor’s","Basic","High School","2n Cycle","Master’s","Master","Master’s","PhD","PhD","Other")</f>
        <v>PhD</v>
      </c>
      <c r="F507" t="s">
        <v>40</v>
      </c>
      <c r="G507" s="14" t="s">
        <v>40</v>
      </c>
      <c r="H507" s="14" t="str" cm="1">
        <f t="array" ref="H507">_xlfn.SWITCH(Table1[[#This Row],[Marital_Status_mod]],"Together","Couple","Married","Couple","Divorced","Single","Single","Single","Widow","Single","Other")</f>
        <v>Couple</v>
      </c>
      <c r="I507" s="4">
        <v>70038</v>
      </c>
      <c r="J507" s="41" t="str">
        <f t="shared" si="30"/>
        <v>$70 - $80K</v>
      </c>
      <c r="K507">
        <v>0</v>
      </c>
      <c r="L507">
        <v>0</v>
      </c>
      <c r="M507">
        <f>Table1[[#This Row],[Teenhome]]+Table1[[#This Row],[Kidhome]]</f>
        <v>0</v>
      </c>
      <c r="N507" s="1">
        <v>41572</v>
      </c>
      <c r="O507" s="16">
        <f>(Table1[[#This Row],[DataSetDate]]-Table1[[#This Row],[Dt_Customer]])/365</f>
        <v>7.2876712328767121</v>
      </c>
      <c r="P507" s="15">
        <v>44232</v>
      </c>
      <c r="Q507">
        <v>54</v>
      </c>
      <c r="R507" s="4">
        <v>587</v>
      </c>
      <c r="S507" s="4">
        <v>54</v>
      </c>
      <c r="T507" s="4">
        <v>348</v>
      </c>
      <c r="U507" s="4">
        <v>71</v>
      </c>
      <c r="V507" s="4">
        <v>54</v>
      </c>
      <c r="W507" s="4">
        <v>130</v>
      </c>
      <c r="X507">
        <v>1</v>
      </c>
      <c r="Y507">
        <v>4</v>
      </c>
      <c r="Z507" t="str">
        <f t="shared" si="31"/>
        <v>Medium</v>
      </c>
      <c r="AA507" s="14">
        <f t="shared" ca="1" si="32"/>
        <v>4.1336175615405981</v>
      </c>
      <c r="AB507">
        <v>4</v>
      </c>
      <c r="AC507">
        <v>8</v>
      </c>
      <c r="AD507" s="14">
        <f t="shared" ca="1" si="33"/>
        <v>8.3778996993954546</v>
      </c>
      <c r="AE507">
        <v>2</v>
      </c>
      <c r="AF507">
        <v>0</v>
      </c>
      <c r="AG507">
        <v>0</v>
      </c>
      <c r="AH507">
        <v>0</v>
      </c>
      <c r="AI507">
        <v>0</v>
      </c>
      <c r="AJ507">
        <v>0</v>
      </c>
      <c r="AK507">
        <v>0</v>
      </c>
      <c r="AL507">
        <v>0</v>
      </c>
      <c r="AM507" t="s">
        <v>52</v>
      </c>
    </row>
    <row r="508" spans="1:39" hidden="1" x14ac:dyDescent="0.3">
      <c r="A508">
        <v>2345</v>
      </c>
      <c r="B508">
        <v>1982</v>
      </c>
      <c r="C508" s="14">
        <f>2021-Table1[[#This Row],[Year_Birth]]</f>
        <v>39</v>
      </c>
      <c r="D508" t="s">
        <v>39</v>
      </c>
      <c r="E508" s="14" t="str" cm="1">
        <f t="array" ref="E508">_xlfn.SWITCH(Table1[[#This Row],[Education]],"Graduation","Bachelor’s","Basic","High School","2n Cycle","Master’s","Master","Master’s","PhD","PhD","Other")</f>
        <v>PhD</v>
      </c>
      <c r="F508" t="s">
        <v>40</v>
      </c>
      <c r="G508" s="14" t="s">
        <v>40</v>
      </c>
      <c r="H508" s="14" t="str" cm="1">
        <f t="array" ref="H508">_xlfn.SWITCH(Table1[[#This Row],[Marital_Status_mod]],"Together","Couple","Married","Couple","Divorced","Single","Single","Single","Widow","Single","Other")</f>
        <v>Couple</v>
      </c>
      <c r="I508" s="4">
        <v>70038</v>
      </c>
      <c r="J508" s="41" t="str">
        <f t="shared" si="30"/>
        <v>$70 - $80K</v>
      </c>
      <c r="K508">
        <v>0</v>
      </c>
      <c r="L508">
        <v>0</v>
      </c>
      <c r="M508">
        <f>Table1[[#This Row],[Teenhome]]+Table1[[#This Row],[Kidhome]]</f>
        <v>0</v>
      </c>
      <c r="N508" s="1">
        <v>41572</v>
      </c>
      <c r="O508" s="16">
        <f>(Table1[[#This Row],[DataSetDate]]-Table1[[#This Row],[Dt_Customer]])/365</f>
        <v>7.2876712328767121</v>
      </c>
      <c r="P508" s="15">
        <v>44232</v>
      </c>
      <c r="Q508">
        <v>54</v>
      </c>
      <c r="R508" s="4">
        <v>587</v>
      </c>
      <c r="S508" s="4">
        <v>54</v>
      </c>
      <c r="T508" s="4">
        <v>348</v>
      </c>
      <c r="U508" s="4">
        <v>71</v>
      </c>
      <c r="V508" s="4">
        <v>54</v>
      </c>
      <c r="W508" s="4">
        <v>130</v>
      </c>
      <c r="X508">
        <v>1</v>
      </c>
      <c r="Y508">
        <v>4</v>
      </c>
      <c r="Z508" t="str">
        <f t="shared" si="31"/>
        <v>Medium</v>
      </c>
      <c r="AA508" s="14">
        <f t="shared" ca="1" si="32"/>
        <v>3.6310575074578386</v>
      </c>
      <c r="AB508">
        <v>4</v>
      </c>
      <c r="AC508">
        <v>8</v>
      </c>
      <c r="AD508" s="14">
        <f t="shared" ca="1" si="33"/>
        <v>7.806558583021137</v>
      </c>
      <c r="AE508">
        <v>2</v>
      </c>
      <c r="AF508">
        <v>0</v>
      </c>
      <c r="AG508">
        <v>0</v>
      </c>
      <c r="AH508">
        <v>0</v>
      </c>
      <c r="AI508">
        <v>0</v>
      </c>
      <c r="AJ508">
        <v>0</v>
      </c>
      <c r="AK508">
        <v>0</v>
      </c>
      <c r="AL508">
        <v>0</v>
      </c>
      <c r="AM508" t="s">
        <v>53</v>
      </c>
    </row>
    <row r="509" spans="1:39" hidden="1" x14ac:dyDescent="0.3">
      <c r="A509">
        <v>9606</v>
      </c>
      <c r="B509">
        <v>1965</v>
      </c>
      <c r="C509" s="14">
        <f>2021-Table1[[#This Row],[Year_Birth]]</f>
        <v>56</v>
      </c>
      <c r="D509" t="s">
        <v>39</v>
      </c>
      <c r="E509" s="14" t="str" cm="1">
        <f t="array" ref="E509">_xlfn.SWITCH(Table1[[#This Row],[Education]],"Graduation","Bachelor’s","Basic","High School","2n Cycle","Master’s","Master","Master’s","PhD","PhD","Other")</f>
        <v>PhD</v>
      </c>
      <c r="F509" t="s">
        <v>42</v>
      </c>
      <c r="G509" s="14" t="s">
        <v>42</v>
      </c>
      <c r="H509" s="14" t="str" cm="1">
        <f t="array" ref="H509">_xlfn.SWITCH(Table1[[#This Row],[Marital_Status_mod]],"Together","Couple","Married","Couple","Divorced","Single","Single","Single","Widow","Single","Other")</f>
        <v>Couple</v>
      </c>
      <c r="I509" s="4">
        <v>69969</v>
      </c>
      <c r="J509" s="41" t="str">
        <f t="shared" si="30"/>
        <v>$60 - $70K</v>
      </c>
      <c r="K509">
        <v>0</v>
      </c>
      <c r="L509">
        <v>0</v>
      </c>
      <c r="M509">
        <f>Table1[[#This Row],[Teenhome]]+Table1[[#This Row],[Kidhome]]</f>
        <v>0</v>
      </c>
      <c r="N509" s="1">
        <v>41513</v>
      </c>
      <c r="O509" s="16">
        <f>(Table1[[#This Row],[DataSetDate]]-Table1[[#This Row],[Dt_Customer]])/365</f>
        <v>7.4493150684931511</v>
      </c>
      <c r="P509" s="15">
        <v>44232</v>
      </c>
      <c r="Q509">
        <v>64</v>
      </c>
      <c r="R509" s="4">
        <v>882</v>
      </c>
      <c r="S509" s="4">
        <v>29</v>
      </c>
      <c r="T509" s="4">
        <v>514</v>
      </c>
      <c r="U509" s="4">
        <v>38</v>
      </c>
      <c r="V509" s="4">
        <v>29</v>
      </c>
      <c r="W509" s="4">
        <v>44</v>
      </c>
      <c r="X509">
        <v>1</v>
      </c>
      <c r="Y509">
        <v>4</v>
      </c>
      <c r="Z509" t="str">
        <f t="shared" si="31"/>
        <v>Medium</v>
      </c>
      <c r="AA509" s="14">
        <f t="shared" ca="1" si="32"/>
        <v>3.8571116360572204</v>
      </c>
      <c r="AB509">
        <v>2</v>
      </c>
      <c r="AC509">
        <v>6</v>
      </c>
      <c r="AD509" s="14">
        <f t="shared" ca="1" si="33"/>
        <v>6.3090767548949929</v>
      </c>
      <c r="AE509">
        <v>3</v>
      </c>
      <c r="AF509">
        <v>1</v>
      </c>
      <c r="AG509">
        <v>0</v>
      </c>
      <c r="AH509">
        <v>0</v>
      </c>
      <c r="AI509">
        <v>0</v>
      </c>
      <c r="AJ509">
        <v>1</v>
      </c>
      <c r="AK509">
        <v>1</v>
      </c>
      <c r="AL509">
        <v>0</v>
      </c>
      <c r="AM509" t="s">
        <v>41</v>
      </c>
    </row>
    <row r="510" spans="1:39" hidden="1" x14ac:dyDescent="0.3">
      <c r="A510">
        <v>8602</v>
      </c>
      <c r="B510">
        <v>1964</v>
      </c>
      <c r="C510" s="14">
        <f>2021-Table1[[#This Row],[Year_Birth]]</f>
        <v>57</v>
      </c>
      <c r="D510" t="s">
        <v>46</v>
      </c>
      <c r="E510" s="14" t="str" cm="1">
        <f t="array" ref="E510">_xlfn.SWITCH(Table1[[#This Row],[Education]],"Graduation","Bachelor’s","Basic","High School","2n Cycle","Master’s","Master","Master’s","PhD","PhD","Other")</f>
        <v>Bachelor’s</v>
      </c>
      <c r="F510" t="s">
        <v>49</v>
      </c>
      <c r="G510" s="14" t="s">
        <v>49</v>
      </c>
      <c r="H510" s="14" t="str" cm="1">
        <f t="array" ref="H510">_xlfn.SWITCH(Table1[[#This Row],[Marital_Status_mod]],"Together","Couple","Married","Couple","Divorced","Single","Single","Single","Widow","Single","Other")</f>
        <v>Single</v>
      </c>
      <c r="I510" s="4">
        <v>69932</v>
      </c>
      <c r="J510" s="41" t="str">
        <f t="shared" si="30"/>
        <v>$60 - $70K</v>
      </c>
      <c r="K510">
        <v>0</v>
      </c>
      <c r="L510">
        <v>1</v>
      </c>
      <c r="M510">
        <f>Table1[[#This Row],[Teenhome]]+Table1[[#This Row],[Kidhome]]</f>
        <v>1</v>
      </c>
      <c r="N510" s="1">
        <v>41437</v>
      </c>
      <c r="O510" s="16">
        <f>(Table1[[#This Row],[DataSetDate]]-Table1[[#This Row],[Dt_Customer]])/365</f>
        <v>7.6575342465753424</v>
      </c>
      <c r="P510" s="15">
        <v>44232</v>
      </c>
      <c r="Q510">
        <v>97</v>
      </c>
      <c r="R510" s="4">
        <v>412</v>
      </c>
      <c r="S510" s="4">
        <v>172</v>
      </c>
      <c r="T510" s="4">
        <v>153</v>
      </c>
      <c r="U510" s="4">
        <v>150</v>
      </c>
      <c r="V510" s="4">
        <v>105</v>
      </c>
      <c r="W510" s="4">
        <v>57</v>
      </c>
      <c r="X510">
        <v>2</v>
      </c>
      <c r="Y510">
        <v>7</v>
      </c>
      <c r="Z510" t="str">
        <f t="shared" si="31"/>
        <v>High</v>
      </c>
      <c r="AA510" s="14">
        <f t="shared" ca="1" si="32"/>
        <v>6.8661109582051285</v>
      </c>
      <c r="AB510">
        <v>6</v>
      </c>
      <c r="AC510">
        <v>11</v>
      </c>
      <c r="AD510" s="14">
        <f t="shared" ca="1" si="33"/>
        <v>10.913437229587764</v>
      </c>
      <c r="AE510">
        <v>4</v>
      </c>
      <c r="AF510">
        <v>0</v>
      </c>
      <c r="AG510">
        <v>0</v>
      </c>
      <c r="AH510">
        <v>0</v>
      </c>
      <c r="AI510">
        <v>0</v>
      </c>
      <c r="AJ510">
        <v>0</v>
      </c>
      <c r="AK510">
        <v>0</v>
      </c>
      <c r="AL510">
        <v>0</v>
      </c>
      <c r="AM510" t="s">
        <v>41</v>
      </c>
    </row>
    <row r="511" spans="1:39" hidden="1" x14ac:dyDescent="0.3">
      <c r="A511">
        <v>8643</v>
      </c>
      <c r="B511">
        <v>1971</v>
      </c>
      <c r="C511" s="14">
        <f>2021-Table1[[#This Row],[Year_Birth]]</f>
        <v>50</v>
      </c>
      <c r="D511" t="s">
        <v>46</v>
      </c>
      <c r="E511" s="14" t="str" cm="1">
        <f t="array" ref="E511">_xlfn.SWITCH(Table1[[#This Row],[Education]],"Graduation","Bachelor’s","Basic","High School","2n Cycle","Master’s","Master","Master’s","PhD","PhD","Other")</f>
        <v>Bachelor’s</v>
      </c>
      <c r="F511" t="s">
        <v>40</v>
      </c>
      <c r="G511" s="14" t="s">
        <v>40</v>
      </c>
      <c r="H511" s="14" t="str" cm="1">
        <f t="array" ref="H511">_xlfn.SWITCH(Table1[[#This Row],[Marital_Status_mod]],"Together","Couple","Married","Couple","Divorced","Single","Single","Single","Widow","Single","Other")</f>
        <v>Couple</v>
      </c>
      <c r="I511" s="4">
        <v>69930</v>
      </c>
      <c r="J511" s="41" t="str">
        <f t="shared" si="30"/>
        <v>$60 - $70K</v>
      </c>
      <c r="K511">
        <v>0</v>
      </c>
      <c r="L511">
        <v>0</v>
      </c>
      <c r="M511">
        <f>Table1[[#This Row],[Teenhome]]+Table1[[#This Row],[Kidhome]]</f>
        <v>0</v>
      </c>
      <c r="N511" s="1">
        <v>41420</v>
      </c>
      <c r="O511" s="16">
        <f>(Table1[[#This Row],[DataSetDate]]-Table1[[#This Row],[Dt_Customer]])/365</f>
        <v>7.7041095890410958</v>
      </c>
      <c r="P511" s="15">
        <v>44232</v>
      </c>
      <c r="Q511">
        <v>21</v>
      </c>
      <c r="R511" s="4">
        <v>252</v>
      </c>
      <c r="S511" s="4">
        <v>98</v>
      </c>
      <c r="T511" s="4">
        <v>827</v>
      </c>
      <c r="U511" s="4">
        <v>219</v>
      </c>
      <c r="V511" s="4">
        <v>70</v>
      </c>
      <c r="W511" s="4">
        <v>196</v>
      </c>
      <c r="X511">
        <v>1</v>
      </c>
      <c r="Y511">
        <v>4</v>
      </c>
      <c r="Z511" t="str">
        <f t="shared" si="31"/>
        <v>Medium</v>
      </c>
      <c r="AA511" s="14">
        <f t="shared" ca="1" si="32"/>
        <v>3.8983413394445865</v>
      </c>
      <c r="AB511">
        <v>5</v>
      </c>
      <c r="AC511">
        <v>12</v>
      </c>
      <c r="AD511" s="14">
        <f t="shared" ca="1" si="33"/>
        <v>12.382787033828103</v>
      </c>
      <c r="AE511">
        <v>3</v>
      </c>
      <c r="AF511">
        <v>0</v>
      </c>
      <c r="AG511">
        <v>0</v>
      </c>
      <c r="AH511">
        <v>0</v>
      </c>
      <c r="AI511">
        <v>0</v>
      </c>
      <c r="AJ511">
        <v>0</v>
      </c>
      <c r="AK511">
        <v>0</v>
      </c>
      <c r="AL511">
        <v>0</v>
      </c>
      <c r="AM511" t="s">
        <v>45</v>
      </c>
    </row>
    <row r="512" spans="1:39" hidden="1" x14ac:dyDescent="0.3">
      <c r="A512">
        <v>5847</v>
      </c>
      <c r="B512">
        <v>1969</v>
      </c>
      <c r="C512" s="14">
        <f>2021-Table1[[#This Row],[Year_Birth]]</f>
        <v>52</v>
      </c>
      <c r="D512" t="s">
        <v>46</v>
      </c>
      <c r="E512" s="14" t="str" cm="1">
        <f t="array" ref="E512">_xlfn.SWITCH(Table1[[#This Row],[Education]],"Graduation","Bachelor’s","Basic","High School","2n Cycle","Master’s","Master","Master’s","PhD","PhD","Other")</f>
        <v>Bachelor’s</v>
      </c>
      <c r="F512" t="s">
        <v>49</v>
      </c>
      <c r="G512" s="14" t="s">
        <v>49</v>
      </c>
      <c r="H512" s="14" t="str" cm="1">
        <f t="array" ref="H512">_xlfn.SWITCH(Table1[[#This Row],[Marital_Status_mod]],"Together","Couple","Married","Couple","Divorced","Single","Single","Single","Widow","Single","Other")</f>
        <v>Single</v>
      </c>
      <c r="I512" s="4">
        <v>69901</v>
      </c>
      <c r="J512" s="41" t="str">
        <f t="shared" si="30"/>
        <v>$60 - $70K</v>
      </c>
      <c r="K512">
        <v>0</v>
      </c>
      <c r="L512">
        <v>1</v>
      </c>
      <c r="M512">
        <f>Table1[[#This Row],[Teenhome]]+Table1[[#This Row],[Kidhome]]</f>
        <v>1</v>
      </c>
      <c r="N512" s="1">
        <v>41423</v>
      </c>
      <c r="O512" s="16">
        <f>(Table1[[#This Row],[DataSetDate]]-Table1[[#This Row],[Dt_Customer]])/365</f>
        <v>7.6958904109589037</v>
      </c>
      <c r="P512" s="15">
        <v>44232</v>
      </c>
      <c r="Q512">
        <v>95</v>
      </c>
      <c r="R512" s="4">
        <v>312</v>
      </c>
      <c r="S512" s="4">
        <v>21</v>
      </c>
      <c r="T512" s="4">
        <v>206</v>
      </c>
      <c r="U512" s="4">
        <v>102</v>
      </c>
      <c r="V512" s="4">
        <v>92</v>
      </c>
      <c r="W512" s="4">
        <v>149</v>
      </c>
      <c r="X512">
        <v>3</v>
      </c>
      <c r="Y512">
        <v>7</v>
      </c>
      <c r="Z512" t="str">
        <f t="shared" si="31"/>
        <v>High</v>
      </c>
      <c r="AA512" s="14">
        <f t="shared" ca="1" si="32"/>
        <v>6.8656513421382241</v>
      </c>
      <c r="AB512">
        <v>3</v>
      </c>
      <c r="AC512">
        <v>10</v>
      </c>
      <c r="AD512" s="14">
        <f t="shared" ca="1" si="33"/>
        <v>10.352053069931783</v>
      </c>
      <c r="AE512">
        <v>5</v>
      </c>
      <c r="AF512">
        <v>0</v>
      </c>
      <c r="AG512">
        <v>0</v>
      </c>
      <c r="AH512">
        <v>0</v>
      </c>
      <c r="AI512">
        <v>0</v>
      </c>
      <c r="AJ512">
        <v>0</v>
      </c>
      <c r="AK512">
        <v>0</v>
      </c>
      <c r="AL512">
        <v>0</v>
      </c>
      <c r="AM512" t="s">
        <v>41</v>
      </c>
    </row>
    <row r="513" spans="1:39" hidden="1" x14ac:dyDescent="0.3">
      <c r="A513">
        <v>4501</v>
      </c>
      <c r="B513">
        <v>1965</v>
      </c>
      <c r="C513" s="14">
        <f>2021-Table1[[#This Row],[Year_Birth]]</f>
        <v>56</v>
      </c>
      <c r="D513" t="s">
        <v>44</v>
      </c>
      <c r="E513" s="14" t="str" cm="1">
        <f t="array" ref="E513">_xlfn.SWITCH(Table1[[#This Row],[Education]],"Graduation","Bachelor’s","Basic","High School","2n Cycle","Master’s","Master","Master’s","PhD","PhD","Other")</f>
        <v>Master’s</v>
      </c>
      <c r="F513" t="s">
        <v>50</v>
      </c>
      <c r="G513" s="14" t="s">
        <v>50</v>
      </c>
      <c r="H513" s="14" t="str" cm="1">
        <f t="array" ref="H513">_xlfn.SWITCH(Table1[[#This Row],[Marital_Status_mod]],"Together","Couple","Married","Couple","Divorced","Single","Single","Single","Widow","Single","Other")</f>
        <v>Single</v>
      </c>
      <c r="I513" s="4">
        <v>69882</v>
      </c>
      <c r="J513" s="41" t="str">
        <f t="shared" ref="J513:J576" si="34">IF(I513&lt;10000, "Up to $10K",
   IF(I513&gt;=100000, "$100K and up",
      "$" &amp; FLOOR(I513,10000)/1000 &amp; " - $" &amp; FLOOR(I513,10000)/1000+10 &amp; "K"))</f>
        <v>$60 - $70K</v>
      </c>
      <c r="K513">
        <v>0</v>
      </c>
      <c r="L513">
        <v>0</v>
      </c>
      <c r="M513">
        <f>Table1[[#This Row],[Teenhome]]+Table1[[#This Row],[Kidhome]]</f>
        <v>0</v>
      </c>
      <c r="N513" s="1">
        <v>41588</v>
      </c>
      <c r="O513" s="16">
        <f>(Table1[[#This Row],[DataSetDate]]-Table1[[#This Row],[Dt_Customer]])/365</f>
        <v>7.2438356164383562</v>
      </c>
      <c r="P513" s="15">
        <v>44232</v>
      </c>
      <c r="Q513">
        <v>94</v>
      </c>
      <c r="R513" s="4">
        <v>292</v>
      </c>
      <c r="S513" s="4">
        <v>127</v>
      </c>
      <c r="T513" s="4">
        <v>635</v>
      </c>
      <c r="U513" s="4">
        <v>132</v>
      </c>
      <c r="V513" s="4">
        <v>127</v>
      </c>
      <c r="W513" s="4">
        <v>165</v>
      </c>
      <c r="X513">
        <v>1</v>
      </c>
      <c r="Y513">
        <v>3</v>
      </c>
      <c r="Z513" t="str">
        <f t="shared" ref="Z513:Z576" si="35">IF(Y513&gt;=7,"High",IF(Y513&gt;=3,"Medium","Low"))</f>
        <v>Medium</v>
      </c>
      <c r="AA513" s="14">
        <f t="shared" ca="1" si="32"/>
        <v>3.2116743045062064</v>
      </c>
      <c r="AB513">
        <v>7</v>
      </c>
      <c r="AC513">
        <v>9</v>
      </c>
      <c r="AD513" s="14">
        <f t="shared" ca="1" si="33"/>
        <v>9.3913142124656108</v>
      </c>
      <c r="AE513">
        <v>1</v>
      </c>
      <c r="AF513">
        <v>0</v>
      </c>
      <c r="AG513">
        <v>0</v>
      </c>
      <c r="AH513">
        <v>0</v>
      </c>
      <c r="AI513">
        <v>0</v>
      </c>
      <c r="AJ513">
        <v>0</v>
      </c>
      <c r="AK513">
        <v>0</v>
      </c>
      <c r="AL513">
        <v>0</v>
      </c>
      <c r="AM513" t="s">
        <v>41</v>
      </c>
    </row>
    <row r="514" spans="1:39" hidden="1" x14ac:dyDescent="0.3">
      <c r="A514">
        <v>3762</v>
      </c>
      <c r="B514">
        <v>1986</v>
      </c>
      <c r="C514" s="14">
        <f>2021-Table1[[#This Row],[Year_Birth]]</f>
        <v>35</v>
      </c>
      <c r="D514" t="s">
        <v>39</v>
      </c>
      <c r="E514" s="14" t="str" cm="1">
        <f t="array" ref="E514">_xlfn.SWITCH(Table1[[#This Row],[Education]],"Graduation","Bachelor’s","Basic","High School","2n Cycle","Master’s","Master","Master’s","PhD","PhD","Other")</f>
        <v>PhD</v>
      </c>
      <c r="F514" t="s">
        <v>50</v>
      </c>
      <c r="G514" s="14" t="s">
        <v>50</v>
      </c>
      <c r="H514" s="14" t="str" cm="1">
        <f t="array" ref="H514">_xlfn.SWITCH(Table1[[#This Row],[Marital_Status_mod]],"Together","Couple","Married","Couple","Divorced","Single","Single","Single","Widow","Single","Other")</f>
        <v>Single</v>
      </c>
      <c r="I514" s="4">
        <v>69867</v>
      </c>
      <c r="J514" s="41" t="str">
        <f t="shared" si="34"/>
        <v>$60 - $70K</v>
      </c>
      <c r="K514">
        <v>0</v>
      </c>
      <c r="L514">
        <v>0</v>
      </c>
      <c r="M514">
        <f>Table1[[#This Row],[Teenhome]]+Table1[[#This Row],[Kidhome]]</f>
        <v>0</v>
      </c>
      <c r="N514" s="1">
        <v>41366</v>
      </c>
      <c r="O514" s="16">
        <f>(Table1[[#This Row],[DataSetDate]]-Table1[[#This Row],[Dt_Customer]])/365</f>
        <v>7.8520547945205479</v>
      </c>
      <c r="P514" s="15">
        <v>44232</v>
      </c>
      <c r="Q514">
        <v>30</v>
      </c>
      <c r="R514" s="4">
        <v>196</v>
      </c>
      <c r="S514" s="4">
        <v>0</v>
      </c>
      <c r="T514" s="4">
        <v>512</v>
      </c>
      <c r="U514" s="4">
        <v>33</v>
      </c>
      <c r="V514" s="4">
        <v>130</v>
      </c>
      <c r="W514" s="4">
        <v>54</v>
      </c>
      <c r="X514">
        <v>1</v>
      </c>
      <c r="Y514">
        <v>3</v>
      </c>
      <c r="Z514" t="str">
        <f t="shared" si="35"/>
        <v>Medium</v>
      </c>
      <c r="AA514" s="14">
        <f t="shared" ref="AA514:AA577" ca="1" si="36">Y514 + (RAND() - 0.5) * 0.8</f>
        <v>2.9792494694050551</v>
      </c>
      <c r="AB514">
        <v>5</v>
      </c>
      <c r="AC514">
        <v>8</v>
      </c>
      <c r="AD514" s="14">
        <f t="shared" ref="AD514:AD577" ca="1" si="37">AC514 + (RAND() - 0.5) * 0.8</f>
        <v>7.8882818037587548</v>
      </c>
      <c r="AE514">
        <v>1</v>
      </c>
      <c r="AF514">
        <v>1</v>
      </c>
      <c r="AG514">
        <v>0</v>
      </c>
      <c r="AH514">
        <v>0</v>
      </c>
      <c r="AI514">
        <v>0</v>
      </c>
      <c r="AJ514">
        <v>0</v>
      </c>
      <c r="AK514">
        <v>1</v>
      </c>
      <c r="AL514">
        <v>0</v>
      </c>
      <c r="AM514" t="s">
        <v>47</v>
      </c>
    </row>
    <row r="515" spans="1:39" hidden="1" x14ac:dyDescent="0.3">
      <c r="A515">
        <v>8659</v>
      </c>
      <c r="B515">
        <v>1952</v>
      </c>
      <c r="C515" s="14">
        <f>2021-Table1[[#This Row],[Year_Birth]]</f>
        <v>69</v>
      </c>
      <c r="D515" t="s">
        <v>39</v>
      </c>
      <c r="E515" s="14" t="str" cm="1">
        <f t="array" ref="E515">_xlfn.SWITCH(Table1[[#This Row],[Education]],"Graduation","Bachelor’s","Basic","High School","2n Cycle","Master’s","Master","Master’s","PhD","PhD","Other")</f>
        <v>PhD</v>
      </c>
      <c r="F515" t="s">
        <v>40</v>
      </c>
      <c r="G515" s="14" t="s">
        <v>40</v>
      </c>
      <c r="H515" s="14" t="str" cm="1">
        <f t="array" ref="H515">_xlfn.SWITCH(Table1[[#This Row],[Marital_Status_mod]],"Together","Couple","Married","Couple","Divorced","Single","Single","Single","Widow","Single","Other")</f>
        <v>Couple</v>
      </c>
      <c r="I515" s="4">
        <v>69805</v>
      </c>
      <c r="J515" s="41" t="str">
        <f t="shared" si="34"/>
        <v>$60 - $70K</v>
      </c>
      <c r="K515">
        <v>0</v>
      </c>
      <c r="L515">
        <v>1</v>
      </c>
      <c r="M515">
        <f>Table1[[#This Row],[Teenhome]]+Table1[[#This Row],[Kidhome]]</f>
        <v>1</v>
      </c>
      <c r="N515" s="1">
        <v>41660</v>
      </c>
      <c r="O515" s="16">
        <f>(Table1[[#This Row],[DataSetDate]]-Table1[[#This Row],[Dt_Customer]])/365</f>
        <v>7.0465753424657533</v>
      </c>
      <c r="P515" s="15">
        <v>44232</v>
      </c>
      <c r="Q515">
        <v>50</v>
      </c>
      <c r="R515" s="4">
        <v>750</v>
      </c>
      <c r="S515" s="4">
        <v>71</v>
      </c>
      <c r="T515" s="4">
        <v>174</v>
      </c>
      <c r="U515" s="4">
        <v>13</v>
      </c>
      <c r="V515" s="4">
        <v>10</v>
      </c>
      <c r="W515" s="4">
        <v>20</v>
      </c>
      <c r="X515">
        <v>2</v>
      </c>
      <c r="Y515">
        <v>6</v>
      </c>
      <c r="Z515" t="str">
        <f t="shared" si="35"/>
        <v>Medium</v>
      </c>
      <c r="AA515" s="14">
        <f t="shared" ca="1" si="36"/>
        <v>5.8636021319602696</v>
      </c>
      <c r="AB515">
        <v>8</v>
      </c>
      <c r="AC515">
        <v>11</v>
      </c>
      <c r="AD515" s="14">
        <f t="shared" ca="1" si="37"/>
        <v>10.912534982280071</v>
      </c>
      <c r="AE515">
        <v>2</v>
      </c>
      <c r="AF515">
        <v>0</v>
      </c>
      <c r="AG515">
        <v>0</v>
      </c>
      <c r="AH515">
        <v>0</v>
      </c>
      <c r="AI515">
        <v>0</v>
      </c>
      <c r="AJ515">
        <v>0</v>
      </c>
      <c r="AK515">
        <v>0</v>
      </c>
      <c r="AL515">
        <v>0</v>
      </c>
      <c r="AM515" t="s">
        <v>52</v>
      </c>
    </row>
    <row r="516" spans="1:39" hidden="1" x14ac:dyDescent="0.3">
      <c r="A516">
        <v>9185</v>
      </c>
      <c r="B516">
        <v>1966</v>
      </c>
      <c r="C516" s="14">
        <f>2021-Table1[[#This Row],[Year_Birth]]</f>
        <v>55</v>
      </c>
      <c r="D516" t="s">
        <v>39</v>
      </c>
      <c r="E516" s="14" t="str" cm="1">
        <f t="array" ref="E516">_xlfn.SWITCH(Table1[[#This Row],[Education]],"Graduation","Bachelor’s","Basic","High School","2n Cycle","Master’s","Master","Master’s","PhD","PhD","Other")</f>
        <v>PhD</v>
      </c>
      <c r="F516" t="s">
        <v>50</v>
      </c>
      <c r="G516" s="14" t="s">
        <v>50</v>
      </c>
      <c r="H516" s="14" t="str" cm="1">
        <f t="array" ref="H516">_xlfn.SWITCH(Table1[[#This Row],[Marital_Status_mod]],"Together","Couple","Married","Couple","Divorced","Single","Single","Single","Widow","Single","Other")</f>
        <v>Single</v>
      </c>
      <c r="I516" s="4">
        <v>69759</v>
      </c>
      <c r="J516" s="41" t="str">
        <f t="shared" si="34"/>
        <v>$60 - $70K</v>
      </c>
      <c r="K516">
        <v>0</v>
      </c>
      <c r="L516">
        <v>0</v>
      </c>
      <c r="M516">
        <f>Table1[[#This Row],[Teenhome]]+Table1[[#This Row],[Kidhome]]</f>
        <v>0</v>
      </c>
      <c r="N516" s="1">
        <v>41575</v>
      </c>
      <c r="O516" s="16">
        <f>(Table1[[#This Row],[DataSetDate]]-Table1[[#This Row],[Dt_Customer]])/365</f>
        <v>7.279452054794521</v>
      </c>
      <c r="P516" s="15">
        <v>44232</v>
      </c>
      <c r="Q516">
        <v>38</v>
      </c>
      <c r="R516" s="4">
        <v>452</v>
      </c>
      <c r="S516" s="4">
        <v>20</v>
      </c>
      <c r="T516" s="4">
        <v>514</v>
      </c>
      <c r="U516" s="4">
        <v>13</v>
      </c>
      <c r="V516" s="4">
        <v>30</v>
      </c>
      <c r="W516" s="4">
        <v>0</v>
      </c>
      <c r="X516">
        <v>3</v>
      </c>
      <c r="Y516">
        <v>4</v>
      </c>
      <c r="Z516" t="str">
        <f t="shared" si="35"/>
        <v>Medium</v>
      </c>
      <c r="AA516" s="14">
        <f t="shared" ca="1" si="36"/>
        <v>4.0705874129893891</v>
      </c>
      <c r="AB516">
        <v>6</v>
      </c>
      <c r="AC516">
        <v>5</v>
      </c>
      <c r="AD516" s="14">
        <f t="shared" ca="1" si="37"/>
        <v>5.1799141841338185</v>
      </c>
      <c r="AE516">
        <v>3</v>
      </c>
      <c r="AF516">
        <v>0</v>
      </c>
      <c r="AG516">
        <v>0</v>
      </c>
      <c r="AH516">
        <v>0</v>
      </c>
      <c r="AI516">
        <v>0</v>
      </c>
      <c r="AJ516">
        <v>0</v>
      </c>
      <c r="AK516">
        <v>1</v>
      </c>
      <c r="AL516">
        <v>0</v>
      </c>
      <c r="AM516" t="s">
        <v>41</v>
      </c>
    </row>
    <row r="517" spans="1:39" hidden="1" x14ac:dyDescent="0.3">
      <c r="A517">
        <v>10711</v>
      </c>
      <c r="B517">
        <v>1945</v>
      </c>
      <c r="C517" s="14">
        <f>2021-Table1[[#This Row],[Year_Birth]]</f>
        <v>76</v>
      </c>
      <c r="D517" t="s">
        <v>46</v>
      </c>
      <c r="E517" s="14" t="str" cm="1">
        <f t="array" ref="E517">_xlfn.SWITCH(Table1[[#This Row],[Education]],"Graduation","Bachelor’s","Basic","High School","2n Cycle","Master’s","Master","Master’s","PhD","PhD","Other")</f>
        <v>Bachelor’s</v>
      </c>
      <c r="F517" t="s">
        <v>42</v>
      </c>
      <c r="G517" s="14" t="s">
        <v>42</v>
      </c>
      <c r="H517" s="14" t="str" cm="1">
        <f t="array" ref="H517">_xlfn.SWITCH(Table1[[#This Row],[Marital_Status_mod]],"Together","Couple","Married","Couple","Divorced","Single","Single","Single","Widow","Single","Other")</f>
        <v>Couple</v>
      </c>
      <c r="I517" s="4">
        <v>69755</v>
      </c>
      <c r="J517" s="41" t="str">
        <f t="shared" si="34"/>
        <v>$60 - $70K</v>
      </c>
      <c r="K517">
        <v>0</v>
      </c>
      <c r="L517">
        <v>0</v>
      </c>
      <c r="M517">
        <f>Table1[[#This Row],[Teenhome]]+Table1[[#This Row],[Kidhome]]</f>
        <v>0</v>
      </c>
      <c r="N517" s="1">
        <v>41549</v>
      </c>
      <c r="O517" s="16">
        <f>(Table1[[#This Row],[DataSetDate]]-Table1[[#This Row],[Dt_Customer]])/365</f>
        <v>7.3506849315068497</v>
      </c>
      <c r="P517" s="15">
        <v>44232</v>
      </c>
      <c r="Q517">
        <v>23</v>
      </c>
      <c r="R517" s="4">
        <v>217</v>
      </c>
      <c r="S517" s="4">
        <v>77</v>
      </c>
      <c r="T517" s="4">
        <v>373</v>
      </c>
      <c r="U517" s="4">
        <v>111</v>
      </c>
      <c r="V517" s="4">
        <v>23</v>
      </c>
      <c r="W517" s="4">
        <v>93</v>
      </c>
      <c r="X517">
        <v>1</v>
      </c>
      <c r="Y517">
        <v>3</v>
      </c>
      <c r="Z517" t="str">
        <f t="shared" si="35"/>
        <v>Medium</v>
      </c>
      <c r="AA517" s="14">
        <f t="shared" ca="1" si="36"/>
        <v>2.7398127829573071</v>
      </c>
      <c r="AB517">
        <v>6</v>
      </c>
      <c r="AC517">
        <v>12</v>
      </c>
      <c r="AD517" s="14">
        <f t="shared" ca="1" si="37"/>
        <v>12.164068610967959</v>
      </c>
      <c r="AE517">
        <v>1</v>
      </c>
      <c r="AF517">
        <v>0</v>
      </c>
      <c r="AG517">
        <v>0</v>
      </c>
      <c r="AH517">
        <v>0</v>
      </c>
      <c r="AI517">
        <v>0</v>
      </c>
      <c r="AJ517">
        <v>0</v>
      </c>
      <c r="AK517">
        <v>0</v>
      </c>
      <c r="AL517">
        <v>0</v>
      </c>
      <c r="AM517" t="s">
        <v>47</v>
      </c>
    </row>
    <row r="518" spans="1:39" hidden="1" x14ac:dyDescent="0.3">
      <c r="A518">
        <v>1743</v>
      </c>
      <c r="B518">
        <v>1974</v>
      </c>
      <c r="C518" s="14">
        <f>2021-Table1[[#This Row],[Year_Birth]]</f>
        <v>47</v>
      </c>
      <c r="D518" t="s">
        <v>46</v>
      </c>
      <c r="E518" s="14" t="str" cm="1">
        <f t="array" ref="E518">_xlfn.SWITCH(Table1[[#This Row],[Education]],"Graduation","Bachelor’s","Basic","High School","2n Cycle","Master’s","Master","Master’s","PhD","PhD","Other")</f>
        <v>Bachelor’s</v>
      </c>
      <c r="F518" t="s">
        <v>50</v>
      </c>
      <c r="G518" s="14" t="s">
        <v>50</v>
      </c>
      <c r="H518" s="14" t="str" cm="1">
        <f t="array" ref="H518">_xlfn.SWITCH(Table1[[#This Row],[Marital_Status_mod]],"Together","Couple","Married","Couple","Divorced","Single","Single","Single","Widow","Single","Other")</f>
        <v>Single</v>
      </c>
      <c r="I518" s="4">
        <v>69719</v>
      </c>
      <c r="J518" s="41" t="str">
        <f t="shared" si="34"/>
        <v>$60 - $70K</v>
      </c>
      <c r="K518">
        <v>0</v>
      </c>
      <c r="L518">
        <v>0</v>
      </c>
      <c r="M518">
        <f>Table1[[#This Row],[Teenhome]]+Table1[[#This Row],[Kidhome]]</f>
        <v>0</v>
      </c>
      <c r="N518" s="1">
        <v>41785</v>
      </c>
      <c r="O518" s="16">
        <f>(Table1[[#This Row],[DataSetDate]]-Table1[[#This Row],[Dt_Customer]])/365</f>
        <v>6.7041095890410958</v>
      </c>
      <c r="P518" s="15">
        <v>44232</v>
      </c>
      <c r="Q518">
        <v>99</v>
      </c>
      <c r="R518" s="4">
        <v>273</v>
      </c>
      <c r="S518" s="4">
        <v>86</v>
      </c>
      <c r="T518" s="4">
        <v>208</v>
      </c>
      <c r="U518" s="4">
        <v>177</v>
      </c>
      <c r="V518" s="4">
        <v>14</v>
      </c>
      <c r="W518" s="4">
        <v>43</v>
      </c>
      <c r="X518">
        <v>1</v>
      </c>
      <c r="Y518">
        <v>2</v>
      </c>
      <c r="Z518" t="str">
        <f t="shared" si="35"/>
        <v>Low</v>
      </c>
      <c r="AA518" s="14">
        <f t="shared" ca="1" si="36"/>
        <v>2.3762187235775198</v>
      </c>
      <c r="AB518">
        <v>3</v>
      </c>
      <c r="AC518">
        <v>5</v>
      </c>
      <c r="AD518" s="14">
        <f t="shared" ca="1" si="37"/>
        <v>4.9179413747516474</v>
      </c>
      <c r="AE518">
        <v>1</v>
      </c>
      <c r="AF518">
        <v>0</v>
      </c>
      <c r="AG518">
        <v>0</v>
      </c>
      <c r="AH518">
        <v>0</v>
      </c>
      <c r="AI518">
        <v>0</v>
      </c>
      <c r="AJ518">
        <v>0</v>
      </c>
      <c r="AK518">
        <v>0</v>
      </c>
      <c r="AL518">
        <v>0</v>
      </c>
      <c r="AM518" t="s">
        <v>41</v>
      </c>
    </row>
    <row r="519" spans="1:39" hidden="1" x14ac:dyDescent="0.3">
      <c r="A519">
        <v>1570</v>
      </c>
      <c r="B519">
        <v>1951</v>
      </c>
      <c r="C519" s="14">
        <f>2021-Table1[[#This Row],[Year_Birth]]</f>
        <v>70</v>
      </c>
      <c r="D519" t="s">
        <v>39</v>
      </c>
      <c r="E519" s="14" t="str" cm="1">
        <f t="array" ref="E519">_xlfn.SWITCH(Table1[[#This Row],[Education]],"Graduation","Bachelor’s","Basic","High School","2n Cycle","Master’s","Master","Master’s","PhD","PhD","Other")</f>
        <v>PhD</v>
      </c>
      <c r="F519" t="s">
        <v>40</v>
      </c>
      <c r="G519" s="14" t="s">
        <v>40</v>
      </c>
      <c r="H519" s="14" t="str" cm="1">
        <f t="array" ref="H519">_xlfn.SWITCH(Table1[[#This Row],[Marital_Status_mod]],"Together","Couple","Married","Couple","Divorced","Single","Single","Single","Widow","Single","Other")</f>
        <v>Couple</v>
      </c>
      <c r="I519" s="4">
        <v>69702</v>
      </c>
      <c r="J519" s="41" t="str">
        <f t="shared" si="34"/>
        <v>$60 - $70K</v>
      </c>
      <c r="K519">
        <v>0</v>
      </c>
      <c r="L519">
        <v>1</v>
      </c>
      <c r="M519">
        <f>Table1[[#This Row],[Teenhome]]+Table1[[#This Row],[Kidhome]]</f>
        <v>1</v>
      </c>
      <c r="N519" s="1">
        <v>41324</v>
      </c>
      <c r="O519" s="16">
        <f>(Table1[[#This Row],[DataSetDate]]-Table1[[#This Row],[Dt_Customer]])/365</f>
        <v>7.9671232876712326</v>
      </c>
      <c r="P519" s="15">
        <v>44232</v>
      </c>
      <c r="Q519">
        <v>8</v>
      </c>
      <c r="R519" s="4">
        <v>664</v>
      </c>
      <c r="S519" s="4">
        <v>9</v>
      </c>
      <c r="T519" s="4">
        <v>240</v>
      </c>
      <c r="U519" s="4">
        <v>50</v>
      </c>
      <c r="V519" s="4">
        <v>19</v>
      </c>
      <c r="W519" s="4">
        <v>57</v>
      </c>
      <c r="X519">
        <v>2</v>
      </c>
      <c r="Y519">
        <v>7</v>
      </c>
      <c r="Z519" t="str">
        <f t="shared" si="35"/>
        <v>High</v>
      </c>
      <c r="AA519" s="14">
        <f t="shared" ca="1" si="36"/>
        <v>6.948183828215293</v>
      </c>
      <c r="AB519">
        <v>7</v>
      </c>
      <c r="AC519">
        <v>10</v>
      </c>
      <c r="AD519" s="14">
        <f t="shared" ca="1" si="37"/>
        <v>10.370003386098487</v>
      </c>
      <c r="AE519">
        <v>4</v>
      </c>
      <c r="AF519">
        <v>0</v>
      </c>
      <c r="AG519">
        <v>0</v>
      </c>
      <c r="AH519">
        <v>0</v>
      </c>
      <c r="AI519">
        <v>0</v>
      </c>
      <c r="AJ519">
        <v>0</v>
      </c>
      <c r="AK519">
        <v>0</v>
      </c>
      <c r="AL519">
        <v>0</v>
      </c>
      <c r="AM519" t="s">
        <v>41</v>
      </c>
    </row>
    <row r="520" spans="1:39" hidden="1" x14ac:dyDescent="0.3">
      <c r="A520">
        <v>1184</v>
      </c>
      <c r="B520">
        <v>1968</v>
      </c>
      <c r="C520" s="14">
        <f>2021-Table1[[#This Row],[Year_Birth]]</f>
        <v>53</v>
      </c>
      <c r="D520" t="s">
        <v>39</v>
      </c>
      <c r="E520" s="14" t="str" cm="1">
        <f t="array" ref="E520">_xlfn.SWITCH(Table1[[#This Row],[Education]],"Graduation","Bachelor’s","Basic","High School","2n Cycle","Master’s","Master","Master’s","PhD","PhD","Other")</f>
        <v>PhD</v>
      </c>
      <c r="F520" t="s">
        <v>49</v>
      </c>
      <c r="G520" s="14" t="s">
        <v>49</v>
      </c>
      <c r="H520" s="14" t="str" cm="1">
        <f t="array" ref="H520">_xlfn.SWITCH(Table1[[#This Row],[Marital_Status_mod]],"Together","Couple","Married","Couple","Divorced","Single","Single","Single","Widow","Single","Other")</f>
        <v>Single</v>
      </c>
      <c r="I520" s="4">
        <v>69674</v>
      </c>
      <c r="J520" s="41" t="str">
        <f t="shared" si="34"/>
        <v>$60 - $70K</v>
      </c>
      <c r="K520">
        <v>0</v>
      </c>
      <c r="L520">
        <v>2</v>
      </c>
      <c r="M520">
        <f>Table1[[#This Row],[Teenhome]]+Table1[[#This Row],[Kidhome]]</f>
        <v>2</v>
      </c>
      <c r="N520" s="1">
        <v>41416</v>
      </c>
      <c r="O520" s="16">
        <f>(Table1[[#This Row],[DataSetDate]]-Table1[[#This Row],[Dt_Customer]])/365</f>
        <v>7.7150684931506852</v>
      </c>
      <c r="P520" s="15">
        <v>44232</v>
      </c>
      <c r="Q520">
        <v>46</v>
      </c>
      <c r="R520" s="4">
        <v>554</v>
      </c>
      <c r="S520" s="4">
        <v>41</v>
      </c>
      <c r="T520" s="4">
        <v>215</v>
      </c>
      <c r="U520" s="4">
        <v>11</v>
      </c>
      <c r="V520" s="4">
        <v>0</v>
      </c>
      <c r="W520" s="4">
        <v>24</v>
      </c>
      <c r="X520">
        <v>3</v>
      </c>
      <c r="Y520">
        <v>10</v>
      </c>
      <c r="Z520" t="str">
        <f t="shared" si="35"/>
        <v>High</v>
      </c>
      <c r="AA520" s="14">
        <f t="shared" ca="1" si="36"/>
        <v>9.673887585431352</v>
      </c>
      <c r="AB520">
        <v>2</v>
      </c>
      <c r="AC520">
        <v>10</v>
      </c>
      <c r="AD520" s="14">
        <f t="shared" ca="1" si="37"/>
        <v>10.092576370249169</v>
      </c>
      <c r="AE520">
        <v>5</v>
      </c>
      <c r="AF520">
        <v>0</v>
      </c>
      <c r="AG520">
        <v>0</v>
      </c>
      <c r="AH520">
        <v>0</v>
      </c>
      <c r="AI520">
        <v>0</v>
      </c>
      <c r="AJ520">
        <v>0</v>
      </c>
      <c r="AK520">
        <v>0</v>
      </c>
      <c r="AL520">
        <v>0</v>
      </c>
      <c r="AM520" t="s">
        <v>47</v>
      </c>
    </row>
    <row r="521" spans="1:39" hidden="1" x14ac:dyDescent="0.3">
      <c r="A521">
        <v>6999</v>
      </c>
      <c r="B521">
        <v>1980</v>
      </c>
      <c r="C521" s="14">
        <f>2021-Table1[[#This Row],[Year_Birth]]</f>
        <v>41</v>
      </c>
      <c r="D521" t="s">
        <v>44</v>
      </c>
      <c r="E521" s="14" t="str" cm="1">
        <f t="array" ref="E521">_xlfn.SWITCH(Table1[[#This Row],[Education]],"Graduation","Bachelor’s","Basic","High School","2n Cycle","Master’s","Master","Master’s","PhD","PhD","Other")</f>
        <v>Master’s</v>
      </c>
      <c r="F521" t="s">
        <v>42</v>
      </c>
      <c r="G521" s="14" t="s">
        <v>42</v>
      </c>
      <c r="H521" s="14" t="str" cm="1">
        <f t="array" ref="H521">_xlfn.SWITCH(Table1[[#This Row],[Marital_Status_mod]],"Together","Couple","Married","Couple","Divorced","Single","Single","Single","Widow","Single","Other")</f>
        <v>Couple</v>
      </c>
      <c r="I521" s="4">
        <v>69661</v>
      </c>
      <c r="J521" s="41" t="str">
        <f t="shared" si="34"/>
        <v>$60 - $70K</v>
      </c>
      <c r="K521">
        <v>0</v>
      </c>
      <c r="L521">
        <v>0</v>
      </c>
      <c r="M521">
        <f>Table1[[#This Row],[Teenhome]]+Table1[[#This Row],[Kidhome]]</f>
        <v>0</v>
      </c>
      <c r="N521" s="1">
        <v>41772</v>
      </c>
      <c r="O521" s="16">
        <f>(Table1[[#This Row],[DataSetDate]]-Table1[[#This Row],[Dt_Customer]])/365</f>
        <v>6.7397260273972606</v>
      </c>
      <c r="P521" s="15">
        <v>44232</v>
      </c>
      <c r="Q521">
        <v>80</v>
      </c>
      <c r="R521" s="4">
        <v>656</v>
      </c>
      <c r="S521" s="4">
        <v>16</v>
      </c>
      <c r="T521" s="4">
        <v>106</v>
      </c>
      <c r="U521" s="4">
        <v>32</v>
      </c>
      <c r="V521" s="4">
        <v>16</v>
      </c>
      <c r="W521" s="4">
        <v>8</v>
      </c>
      <c r="X521">
        <v>1</v>
      </c>
      <c r="Y521">
        <v>7</v>
      </c>
      <c r="Z521" t="str">
        <f t="shared" si="35"/>
        <v>High</v>
      </c>
      <c r="AA521" s="14">
        <f t="shared" ca="1" si="36"/>
        <v>6.9989213762463143</v>
      </c>
      <c r="AB521">
        <v>3</v>
      </c>
      <c r="AC521">
        <v>12</v>
      </c>
      <c r="AD521" s="14">
        <f t="shared" ca="1" si="37"/>
        <v>11.777988780419019</v>
      </c>
      <c r="AE521">
        <v>3</v>
      </c>
      <c r="AF521">
        <v>0</v>
      </c>
      <c r="AG521">
        <v>0</v>
      </c>
      <c r="AH521">
        <v>0</v>
      </c>
      <c r="AI521">
        <v>0</v>
      </c>
      <c r="AJ521">
        <v>0</v>
      </c>
      <c r="AK521">
        <v>0</v>
      </c>
      <c r="AL521">
        <v>0</v>
      </c>
      <c r="AM521" t="s">
        <v>45</v>
      </c>
    </row>
    <row r="522" spans="1:39" hidden="1" x14ac:dyDescent="0.3">
      <c r="A522">
        <v>3834</v>
      </c>
      <c r="B522">
        <v>1962</v>
      </c>
      <c r="C522" s="14">
        <f>2021-Table1[[#This Row],[Year_Birth]]</f>
        <v>59</v>
      </c>
      <c r="D522" t="s">
        <v>46</v>
      </c>
      <c r="E522" s="14" t="str" cm="1">
        <f t="array" ref="E522">_xlfn.SWITCH(Table1[[#This Row],[Education]],"Graduation","Bachelor’s","Basic","High School","2n Cycle","Master’s","Master","Master’s","PhD","PhD","Other")</f>
        <v>Bachelor’s</v>
      </c>
      <c r="F522" t="s">
        <v>50</v>
      </c>
      <c r="G522" s="14" t="s">
        <v>50</v>
      </c>
      <c r="H522" s="14" t="str" cm="1">
        <f t="array" ref="H522">_xlfn.SWITCH(Table1[[#This Row],[Marital_Status_mod]],"Together","Couple","Married","Couple","Divorced","Single","Single","Single","Widow","Single","Other")</f>
        <v>Single</v>
      </c>
      <c r="I522" s="4">
        <v>69627</v>
      </c>
      <c r="J522" s="41" t="str">
        <f t="shared" si="34"/>
        <v>$60 - $70K</v>
      </c>
      <c r="K522">
        <v>0</v>
      </c>
      <c r="L522">
        <v>1</v>
      </c>
      <c r="M522">
        <f>Table1[[#This Row],[Teenhome]]+Table1[[#This Row],[Kidhome]]</f>
        <v>1</v>
      </c>
      <c r="N522" s="1">
        <v>41350</v>
      </c>
      <c r="O522" s="16">
        <f>(Table1[[#This Row],[DataSetDate]]-Table1[[#This Row],[Dt_Customer]])/365</f>
        <v>7.8958904109589039</v>
      </c>
      <c r="P522" s="15">
        <v>44232</v>
      </c>
      <c r="Q522">
        <v>35</v>
      </c>
      <c r="R522" s="4">
        <v>231</v>
      </c>
      <c r="S522" s="4">
        <v>161</v>
      </c>
      <c r="T522" s="4">
        <v>215</v>
      </c>
      <c r="U522" s="4">
        <v>171</v>
      </c>
      <c r="V522" s="4">
        <v>30</v>
      </c>
      <c r="W522" s="4">
        <v>53</v>
      </c>
      <c r="X522">
        <v>2</v>
      </c>
      <c r="Y522">
        <v>8</v>
      </c>
      <c r="Z522" t="str">
        <f t="shared" si="35"/>
        <v>High</v>
      </c>
      <c r="AA522" s="14">
        <f t="shared" ca="1" si="36"/>
        <v>8.2527826488951863</v>
      </c>
      <c r="AB522">
        <v>2</v>
      </c>
      <c r="AC522">
        <v>11</v>
      </c>
      <c r="AD522" s="14">
        <f t="shared" ca="1" si="37"/>
        <v>10.740817305116012</v>
      </c>
      <c r="AE522">
        <v>5</v>
      </c>
      <c r="AF522">
        <v>0</v>
      </c>
      <c r="AG522">
        <v>0</v>
      </c>
      <c r="AH522">
        <v>0</v>
      </c>
      <c r="AI522">
        <v>0</v>
      </c>
      <c r="AJ522">
        <v>0</v>
      </c>
      <c r="AK522">
        <v>0</v>
      </c>
      <c r="AL522">
        <v>0</v>
      </c>
      <c r="AM522" t="s">
        <v>43</v>
      </c>
    </row>
    <row r="523" spans="1:39" hidden="1" x14ac:dyDescent="0.3">
      <c r="A523">
        <v>2254</v>
      </c>
      <c r="B523">
        <v>1983</v>
      </c>
      <c r="C523" s="14">
        <f>2021-Table1[[#This Row],[Year_Birth]]</f>
        <v>38</v>
      </c>
      <c r="D523" t="s">
        <v>46</v>
      </c>
      <c r="E523" s="14" t="str" cm="1">
        <f t="array" ref="E523">_xlfn.SWITCH(Table1[[#This Row],[Education]],"Graduation","Bachelor’s","Basic","High School","2n Cycle","Master’s","Master","Master’s","PhD","PhD","Other")</f>
        <v>Bachelor’s</v>
      </c>
      <c r="F523" t="s">
        <v>42</v>
      </c>
      <c r="G523" s="14" t="s">
        <v>42</v>
      </c>
      <c r="H523" s="14" t="str" cm="1">
        <f t="array" ref="H523">_xlfn.SWITCH(Table1[[#This Row],[Marital_Status_mod]],"Together","Couple","Married","Couple","Divorced","Single","Single","Single","Widow","Single","Other")</f>
        <v>Couple</v>
      </c>
      <c r="I523" s="4">
        <v>69520</v>
      </c>
      <c r="J523" s="41" t="str">
        <f t="shared" si="34"/>
        <v>$60 - $70K</v>
      </c>
      <c r="K523">
        <v>0</v>
      </c>
      <c r="L523">
        <v>0</v>
      </c>
      <c r="M523">
        <f>Table1[[#This Row],[Teenhome]]+Table1[[#This Row],[Kidhome]]</f>
        <v>0</v>
      </c>
      <c r="N523" s="1">
        <v>41462</v>
      </c>
      <c r="O523" s="16">
        <f>(Table1[[#This Row],[DataSetDate]]-Table1[[#This Row],[Dt_Customer]])/365</f>
        <v>7.5890410958904111</v>
      </c>
      <c r="P523" s="15">
        <v>44232</v>
      </c>
      <c r="Q523">
        <v>95</v>
      </c>
      <c r="R523" s="4">
        <v>627</v>
      </c>
      <c r="S523" s="4">
        <v>120</v>
      </c>
      <c r="T523" s="4">
        <v>414</v>
      </c>
      <c r="U523" s="4">
        <v>121</v>
      </c>
      <c r="V523" s="4">
        <v>80</v>
      </c>
      <c r="W523" s="4">
        <v>93</v>
      </c>
      <c r="X523">
        <v>1</v>
      </c>
      <c r="Y523">
        <v>9</v>
      </c>
      <c r="Z523" t="str">
        <f t="shared" si="35"/>
        <v>High</v>
      </c>
      <c r="AA523" s="14">
        <f t="shared" ca="1" si="36"/>
        <v>8.894029549948101</v>
      </c>
      <c r="AB523">
        <v>6</v>
      </c>
      <c r="AC523">
        <v>5</v>
      </c>
      <c r="AD523" s="14">
        <f t="shared" ca="1" si="37"/>
        <v>4.733102319393991</v>
      </c>
      <c r="AE523">
        <v>5</v>
      </c>
      <c r="AF523">
        <v>0</v>
      </c>
      <c r="AG523">
        <v>0</v>
      </c>
      <c r="AH523">
        <v>0</v>
      </c>
      <c r="AI523">
        <v>0</v>
      </c>
      <c r="AJ523">
        <v>0</v>
      </c>
      <c r="AK523">
        <v>0</v>
      </c>
      <c r="AL523">
        <v>0</v>
      </c>
      <c r="AM523" t="s">
        <v>53</v>
      </c>
    </row>
    <row r="524" spans="1:39" hidden="1" x14ac:dyDescent="0.3">
      <c r="A524">
        <v>454</v>
      </c>
      <c r="B524">
        <v>1980</v>
      </c>
      <c r="C524" s="14">
        <f>2021-Table1[[#This Row],[Year_Birth]]</f>
        <v>41</v>
      </c>
      <c r="D524" t="s">
        <v>46</v>
      </c>
      <c r="E524" s="14" t="str" cm="1">
        <f t="array" ref="E524">_xlfn.SWITCH(Table1[[#This Row],[Education]],"Graduation","Bachelor’s","Basic","High School","2n Cycle","Master’s","Master","Master’s","PhD","PhD","Other")</f>
        <v>Bachelor’s</v>
      </c>
      <c r="F524" t="s">
        <v>40</v>
      </c>
      <c r="G524" s="14" t="s">
        <v>40</v>
      </c>
      <c r="H524" s="14" t="str" cm="1">
        <f t="array" ref="H524">_xlfn.SWITCH(Table1[[#This Row],[Marital_Status_mod]],"Together","Couple","Married","Couple","Divorced","Single","Single","Single","Widow","Single","Other")</f>
        <v>Couple</v>
      </c>
      <c r="I524" s="4">
        <v>69508</v>
      </c>
      <c r="J524" s="41" t="str">
        <f t="shared" si="34"/>
        <v>$60 - $70K</v>
      </c>
      <c r="K524">
        <v>1</v>
      </c>
      <c r="L524">
        <v>0</v>
      </c>
      <c r="M524">
        <f>Table1[[#This Row],[Teenhome]]+Table1[[#This Row],[Kidhome]]</f>
        <v>1</v>
      </c>
      <c r="N524" s="1">
        <v>41227</v>
      </c>
      <c r="O524" s="16">
        <f>(Table1[[#This Row],[DataSetDate]]-Table1[[#This Row],[Dt_Customer]])/365</f>
        <v>8.2328767123287676</v>
      </c>
      <c r="P524" s="15">
        <v>44232</v>
      </c>
      <c r="Q524">
        <v>48</v>
      </c>
      <c r="R524" s="4">
        <v>824</v>
      </c>
      <c r="S524" s="4">
        <v>32</v>
      </c>
      <c r="T524" s="4">
        <v>162</v>
      </c>
      <c r="U524" s="4">
        <v>42</v>
      </c>
      <c r="V524" s="4">
        <v>32</v>
      </c>
      <c r="W524" s="4">
        <v>43</v>
      </c>
      <c r="X524">
        <v>2</v>
      </c>
      <c r="Y524">
        <v>11</v>
      </c>
      <c r="Z524" t="str">
        <f t="shared" si="35"/>
        <v>High</v>
      </c>
      <c r="AA524" s="14">
        <f t="shared" ca="1" si="36"/>
        <v>11.39992716289578</v>
      </c>
      <c r="AB524">
        <v>4</v>
      </c>
      <c r="AC524">
        <v>11</v>
      </c>
      <c r="AD524" s="14">
        <f t="shared" ca="1" si="37"/>
        <v>10.92628413707744</v>
      </c>
      <c r="AE524">
        <v>6</v>
      </c>
      <c r="AF524">
        <v>0</v>
      </c>
      <c r="AG524">
        <v>0</v>
      </c>
      <c r="AH524">
        <v>0</v>
      </c>
      <c r="AI524">
        <v>0</v>
      </c>
      <c r="AJ524">
        <v>0</v>
      </c>
      <c r="AK524">
        <v>0</v>
      </c>
      <c r="AL524">
        <v>0</v>
      </c>
      <c r="AM524" t="s">
        <v>47</v>
      </c>
    </row>
    <row r="525" spans="1:39" hidden="1" x14ac:dyDescent="0.3">
      <c r="A525">
        <v>7279</v>
      </c>
      <c r="B525">
        <v>1969</v>
      </c>
      <c r="C525" s="14">
        <f>2021-Table1[[#This Row],[Year_Birth]]</f>
        <v>52</v>
      </c>
      <c r="D525" t="s">
        <v>39</v>
      </c>
      <c r="E525" s="14" t="str" cm="1">
        <f t="array" ref="E525">_xlfn.SWITCH(Table1[[#This Row],[Education]],"Graduation","Bachelor’s","Basic","High School","2n Cycle","Master’s","Master","Master’s","PhD","PhD","Other")</f>
        <v>PhD</v>
      </c>
      <c r="F525" t="s">
        <v>40</v>
      </c>
      <c r="G525" s="14" t="s">
        <v>40</v>
      </c>
      <c r="H525" s="14" t="str" cm="1">
        <f t="array" ref="H525">_xlfn.SWITCH(Table1[[#This Row],[Marital_Status_mod]],"Together","Couple","Married","Couple","Divorced","Single","Single","Single","Widow","Single","Other")</f>
        <v>Couple</v>
      </c>
      <c r="I525" s="4">
        <v>69476</v>
      </c>
      <c r="J525" s="41" t="str">
        <f t="shared" si="34"/>
        <v>$60 - $70K</v>
      </c>
      <c r="K525">
        <v>0</v>
      </c>
      <c r="L525">
        <v>0</v>
      </c>
      <c r="M525">
        <f>Table1[[#This Row],[Teenhome]]+Table1[[#This Row],[Kidhome]]</f>
        <v>0</v>
      </c>
      <c r="N525" s="1">
        <v>41547</v>
      </c>
      <c r="O525" s="16">
        <f>(Table1[[#This Row],[DataSetDate]]-Table1[[#This Row],[Dt_Customer]])/365</f>
        <v>7.3561643835616435</v>
      </c>
      <c r="P525" s="15">
        <v>44232</v>
      </c>
      <c r="Q525">
        <v>3</v>
      </c>
      <c r="R525" s="4">
        <v>260</v>
      </c>
      <c r="S525" s="4">
        <v>86</v>
      </c>
      <c r="T525" s="4">
        <v>559</v>
      </c>
      <c r="U525" s="4">
        <v>63</v>
      </c>
      <c r="V525" s="4">
        <v>9</v>
      </c>
      <c r="W525" s="4">
        <v>67</v>
      </c>
      <c r="X525">
        <v>1</v>
      </c>
      <c r="Y525">
        <v>4</v>
      </c>
      <c r="Z525" t="str">
        <f t="shared" si="35"/>
        <v>Medium</v>
      </c>
      <c r="AA525" s="14">
        <f t="shared" ca="1" si="36"/>
        <v>4.279571899885001</v>
      </c>
      <c r="AB525">
        <v>6</v>
      </c>
      <c r="AC525">
        <v>4</v>
      </c>
      <c r="AD525" s="14">
        <f t="shared" ca="1" si="37"/>
        <v>3.6913057274114238</v>
      </c>
      <c r="AE525">
        <v>2</v>
      </c>
      <c r="AF525">
        <v>0</v>
      </c>
      <c r="AG525">
        <v>0</v>
      </c>
      <c r="AH525">
        <v>0</v>
      </c>
      <c r="AI525">
        <v>0</v>
      </c>
      <c r="AJ525">
        <v>0</v>
      </c>
      <c r="AK525">
        <v>0</v>
      </c>
      <c r="AL525">
        <v>0</v>
      </c>
      <c r="AM525" t="s">
        <v>43</v>
      </c>
    </row>
    <row r="526" spans="1:39" hidden="1" x14ac:dyDescent="0.3">
      <c r="A526">
        <v>1927</v>
      </c>
      <c r="B526">
        <v>1973</v>
      </c>
      <c r="C526" s="14">
        <f>2021-Table1[[#This Row],[Year_Birth]]</f>
        <v>48</v>
      </c>
      <c r="D526" t="s">
        <v>51</v>
      </c>
      <c r="E526" s="14" t="str" cm="1">
        <f t="array" ref="E526">_xlfn.SWITCH(Table1[[#This Row],[Education]],"Graduation","Bachelor’s","Basic","High School","2n Cycle","Master’s","Master","Master’s","PhD","PhD","Other")</f>
        <v>Master’s</v>
      </c>
      <c r="F526" t="s">
        <v>40</v>
      </c>
      <c r="G526" s="14" t="s">
        <v>40</v>
      </c>
      <c r="H526" s="14" t="str" cm="1">
        <f t="array" ref="H526">_xlfn.SWITCH(Table1[[#This Row],[Marital_Status_mod]],"Together","Couple","Married","Couple","Divorced","Single","Single","Single","Widow","Single","Other")</f>
        <v>Couple</v>
      </c>
      <c r="I526" s="4">
        <v>69401</v>
      </c>
      <c r="J526" s="41" t="str">
        <f t="shared" si="34"/>
        <v>$60 - $70K</v>
      </c>
      <c r="K526">
        <v>0</v>
      </c>
      <c r="L526">
        <v>1</v>
      </c>
      <c r="M526">
        <f>Table1[[#This Row],[Teenhome]]+Table1[[#This Row],[Kidhome]]</f>
        <v>1</v>
      </c>
      <c r="N526" s="1">
        <v>41721</v>
      </c>
      <c r="O526" s="16">
        <f>(Table1[[#This Row],[DataSetDate]]-Table1[[#This Row],[Dt_Customer]])/365</f>
        <v>6.8794520547945206</v>
      </c>
      <c r="P526" s="15">
        <v>44232</v>
      </c>
      <c r="Q526">
        <v>41</v>
      </c>
      <c r="R526" s="4">
        <v>399</v>
      </c>
      <c r="S526" s="4">
        <v>27</v>
      </c>
      <c r="T526" s="4">
        <v>159</v>
      </c>
      <c r="U526" s="4">
        <v>58</v>
      </c>
      <c r="V526" s="4">
        <v>8</v>
      </c>
      <c r="W526" s="4">
        <v>39</v>
      </c>
      <c r="X526">
        <v>4</v>
      </c>
      <c r="Y526">
        <v>4</v>
      </c>
      <c r="Z526" t="str">
        <f t="shared" si="35"/>
        <v>Medium</v>
      </c>
      <c r="AA526" s="14">
        <f t="shared" ca="1" si="36"/>
        <v>3.6109615718824655</v>
      </c>
      <c r="AB526">
        <v>4</v>
      </c>
      <c r="AC526">
        <v>5</v>
      </c>
      <c r="AD526" s="14">
        <f t="shared" ca="1" si="37"/>
        <v>4.8211819640627729</v>
      </c>
      <c r="AE526">
        <v>2</v>
      </c>
      <c r="AF526">
        <v>0</v>
      </c>
      <c r="AG526">
        <v>0</v>
      </c>
      <c r="AH526">
        <v>0</v>
      </c>
      <c r="AI526">
        <v>0</v>
      </c>
      <c r="AJ526">
        <v>0</v>
      </c>
      <c r="AK526">
        <v>0</v>
      </c>
      <c r="AL526">
        <v>0</v>
      </c>
      <c r="AM526" t="s">
        <v>52</v>
      </c>
    </row>
    <row r="527" spans="1:39" hidden="1" x14ac:dyDescent="0.3">
      <c r="A527">
        <v>618</v>
      </c>
      <c r="B527">
        <v>1977</v>
      </c>
      <c r="C527" s="14">
        <f>2021-Table1[[#This Row],[Year_Birth]]</f>
        <v>44</v>
      </c>
      <c r="D527" t="s">
        <v>39</v>
      </c>
      <c r="E527" s="14" t="str" cm="1">
        <f t="array" ref="E527">_xlfn.SWITCH(Table1[[#This Row],[Education]],"Graduation","Bachelor’s","Basic","High School","2n Cycle","Master’s","Master","Master’s","PhD","PhD","Other")</f>
        <v>PhD</v>
      </c>
      <c r="F527" t="s">
        <v>42</v>
      </c>
      <c r="G527" s="14" t="s">
        <v>42</v>
      </c>
      <c r="H527" s="14" t="str" cm="1">
        <f t="array" ref="H527">_xlfn.SWITCH(Table1[[#This Row],[Marital_Status_mod]],"Together","Couple","Married","Couple","Divorced","Single","Single","Single","Widow","Single","Other")</f>
        <v>Couple</v>
      </c>
      <c r="I527" s="4">
        <v>69389</v>
      </c>
      <c r="J527" s="41" t="str">
        <f t="shared" si="34"/>
        <v>$60 - $70K</v>
      </c>
      <c r="K527">
        <v>0</v>
      </c>
      <c r="L527">
        <v>1</v>
      </c>
      <c r="M527">
        <f>Table1[[#This Row],[Teenhome]]+Table1[[#This Row],[Kidhome]]</f>
        <v>1</v>
      </c>
      <c r="N527" s="1">
        <v>41180</v>
      </c>
      <c r="O527" s="16">
        <f>(Table1[[#This Row],[DataSetDate]]-Table1[[#This Row],[Dt_Customer]])/365</f>
        <v>8.3616438356164391</v>
      </c>
      <c r="P527" s="15">
        <v>44232</v>
      </c>
      <c r="Q527">
        <v>17</v>
      </c>
      <c r="R527" s="4">
        <v>422</v>
      </c>
      <c r="S527" s="4">
        <v>7</v>
      </c>
      <c r="T527" s="4">
        <v>238</v>
      </c>
      <c r="U527" s="4">
        <v>69</v>
      </c>
      <c r="V527" s="4">
        <v>46</v>
      </c>
      <c r="W527" s="4">
        <v>15</v>
      </c>
      <c r="X527">
        <v>1</v>
      </c>
      <c r="Y527">
        <v>7</v>
      </c>
      <c r="Z527" t="str">
        <f t="shared" si="35"/>
        <v>High</v>
      </c>
      <c r="AA527" s="14">
        <f t="shared" ca="1" si="36"/>
        <v>6.6115884295961909</v>
      </c>
      <c r="AB527">
        <v>2</v>
      </c>
      <c r="AC527">
        <v>12</v>
      </c>
      <c r="AD527" s="14">
        <f t="shared" ca="1" si="37"/>
        <v>11.656291732737103</v>
      </c>
      <c r="AE527">
        <v>4</v>
      </c>
      <c r="AF527">
        <v>0</v>
      </c>
      <c r="AG527">
        <v>0</v>
      </c>
      <c r="AH527">
        <v>0</v>
      </c>
      <c r="AI527">
        <v>0</v>
      </c>
      <c r="AJ527">
        <v>0</v>
      </c>
      <c r="AK527">
        <v>0</v>
      </c>
      <c r="AL527">
        <v>0</v>
      </c>
      <c r="AM527" t="s">
        <v>53</v>
      </c>
    </row>
    <row r="528" spans="1:39" hidden="1" x14ac:dyDescent="0.3">
      <c r="A528">
        <v>10240</v>
      </c>
      <c r="B528">
        <v>1949</v>
      </c>
      <c r="C528" s="14">
        <f>2021-Table1[[#This Row],[Year_Birth]]</f>
        <v>72</v>
      </c>
      <c r="D528" t="s">
        <v>46</v>
      </c>
      <c r="E528" s="14" t="str" cm="1">
        <f t="array" ref="E528">_xlfn.SWITCH(Table1[[#This Row],[Education]],"Graduation","Bachelor’s","Basic","High School","2n Cycle","Master’s","Master","Master’s","PhD","PhD","Other")</f>
        <v>Bachelor’s</v>
      </c>
      <c r="F528" t="s">
        <v>40</v>
      </c>
      <c r="G528" s="14" t="s">
        <v>40</v>
      </c>
      <c r="H528" s="14" t="str" cm="1">
        <f t="array" ref="H528">_xlfn.SWITCH(Table1[[#This Row],[Marital_Status_mod]],"Together","Couple","Married","Couple","Divorced","Single","Single","Single","Widow","Single","Other")</f>
        <v>Couple</v>
      </c>
      <c r="I528" s="4">
        <v>69372</v>
      </c>
      <c r="J528" s="41" t="str">
        <f t="shared" si="34"/>
        <v>$60 - $70K</v>
      </c>
      <c r="K528">
        <v>0</v>
      </c>
      <c r="L528">
        <v>0</v>
      </c>
      <c r="M528">
        <f>Table1[[#This Row],[Teenhome]]+Table1[[#This Row],[Kidhome]]</f>
        <v>0</v>
      </c>
      <c r="N528" s="1">
        <v>41324</v>
      </c>
      <c r="O528" s="16">
        <f>(Table1[[#This Row],[DataSetDate]]-Table1[[#This Row],[Dt_Customer]])/365</f>
        <v>7.9671232876712326</v>
      </c>
      <c r="P528" s="15">
        <v>44232</v>
      </c>
      <c r="Q528">
        <v>10</v>
      </c>
      <c r="R528" s="4">
        <v>997</v>
      </c>
      <c r="S528" s="4">
        <v>26</v>
      </c>
      <c r="T528" s="4">
        <v>269</v>
      </c>
      <c r="U528" s="4">
        <v>34</v>
      </c>
      <c r="V528" s="4">
        <v>13</v>
      </c>
      <c r="W528" s="4">
        <v>42</v>
      </c>
      <c r="X528">
        <v>1</v>
      </c>
      <c r="Y528">
        <v>10</v>
      </c>
      <c r="Z528" t="str">
        <f t="shared" si="35"/>
        <v>High</v>
      </c>
      <c r="AA528" s="14">
        <f t="shared" ca="1" si="36"/>
        <v>10.150618318034196</v>
      </c>
      <c r="AB528">
        <v>4</v>
      </c>
      <c r="AC528">
        <v>6</v>
      </c>
      <c r="AD528" s="14">
        <f t="shared" ca="1" si="37"/>
        <v>6.34888217838665</v>
      </c>
      <c r="AE528">
        <v>4</v>
      </c>
      <c r="AF528">
        <v>0</v>
      </c>
      <c r="AG528">
        <v>0</v>
      </c>
      <c r="AH528">
        <v>0</v>
      </c>
      <c r="AI528">
        <v>1</v>
      </c>
      <c r="AJ528">
        <v>1</v>
      </c>
      <c r="AK528">
        <v>1</v>
      </c>
      <c r="AL528">
        <v>0</v>
      </c>
      <c r="AM528" t="s">
        <v>48</v>
      </c>
    </row>
    <row r="529" spans="1:39" hidden="1" x14ac:dyDescent="0.3">
      <c r="A529">
        <v>3463</v>
      </c>
      <c r="B529">
        <v>1975</v>
      </c>
      <c r="C529" s="14">
        <f>2021-Table1[[#This Row],[Year_Birth]]</f>
        <v>46</v>
      </c>
      <c r="D529" t="s">
        <v>39</v>
      </c>
      <c r="E529" s="14" t="str" cm="1">
        <f t="array" ref="E529">_xlfn.SWITCH(Table1[[#This Row],[Education]],"Graduation","Bachelor’s","Basic","High School","2n Cycle","Master’s","Master","Master’s","PhD","PhD","Other")</f>
        <v>PhD</v>
      </c>
      <c r="F529" t="s">
        <v>42</v>
      </c>
      <c r="G529" s="14" t="s">
        <v>42</v>
      </c>
      <c r="H529" s="14" t="str" cm="1">
        <f t="array" ref="H529">_xlfn.SWITCH(Table1[[#This Row],[Marital_Status_mod]],"Together","Couple","Married","Couple","Divorced","Single","Single","Single","Widow","Single","Other")</f>
        <v>Couple</v>
      </c>
      <c r="I529" s="4">
        <v>69283</v>
      </c>
      <c r="J529" s="41" t="str">
        <f t="shared" si="34"/>
        <v>$60 - $70K</v>
      </c>
      <c r="K529">
        <v>0</v>
      </c>
      <c r="L529">
        <v>1</v>
      </c>
      <c r="M529">
        <f>Table1[[#This Row],[Teenhome]]+Table1[[#This Row],[Kidhome]]</f>
        <v>1</v>
      </c>
      <c r="N529" s="1">
        <v>41804</v>
      </c>
      <c r="O529" s="16">
        <f>(Table1[[#This Row],[DataSetDate]]-Table1[[#This Row],[Dt_Customer]])/365</f>
        <v>6.6520547945205477</v>
      </c>
      <c r="P529" s="15">
        <v>44232</v>
      </c>
      <c r="Q529">
        <v>41</v>
      </c>
      <c r="R529" s="4">
        <v>674</v>
      </c>
      <c r="S529" s="4">
        <v>62</v>
      </c>
      <c r="T529" s="4">
        <v>134</v>
      </c>
      <c r="U529" s="4">
        <v>0</v>
      </c>
      <c r="V529" s="4">
        <v>26</v>
      </c>
      <c r="W529" s="4">
        <v>8</v>
      </c>
      <c r="X529">
        <v>4</v>
      </c>
      <c r="Y529">
        <v>7</v>
      </c>
      <c r="Z529" t="str">
        <f t="shared" si="35"/>
        <v>High</v>
      </c>
      <c r="AA529" s="14">
        <f t="shared" ca="1" si="36"/>
        <v>7.3467397922476367</v>
      </c>
      <c r="AB529">
        <v>3</v>
      </c>
      <c r="AC529">
        <v>13</v>
      </c>
      <c r="AD529" s="14">
        <f t="shared" ca="1" si="37"/>
        <v>12.818564212997495</v>
      </c>
      <c r="AE529">
        <v>5</v>
      </c>
      <c r="AF529">
        <v>0</v>
      </c>
      <c r="AG529">
        <v>0</v>
      </c>
      <c r="AH529">
        <v>0</v>
      </c>
      <c r="AI529">
        <v>0</v>
      </c>
      <c r="AJ529">
        <v>0</v>
      </c>
      <c r="AK529">
        <v>0</v>
      </c>
      <c r="AL529">
        <v>0</v>
      </c>
      <c r="AM529" t="s">
        <v>45</v>
      </c>
    </row>
    <row r="530" spans="1:39" hidden="1" x14ac:dyDescent="0.3">
      <c r="A530">
        <v>2379</v>
      </c>
      <c r="B530">
        <v>1953</v>
      </c>
      <c r="C530" s="14">
        <f>2021-Table1[[#This Row],[Year_Birth]]</f>
        <v>68</v>
      </c>
      <c r="D530" t="s">
        <v>46</v>
      </c>
      <c r="E530" s="14" t="str" cm="1">
        <f t="array" ref="E530">_xlfn.SWITCH(Table1[[#This Row],[Education]],"Graduation","Bachelor’s","Basic","High School","2n Cycle","Master’s","Master","Master’s","PhD","PhD","Other")</f>
        <v>Bachelor’s</v>
      </c>
      <c r="F530" t="s">
        <v>50</v>
      </c>
      <c r="G530" s="14" t="s">
        <v>50</v>
      </c>
      <c r="H530" s="14" t="str" cm="1">
        <f t="array" ref="H530">_xlfn.SWITCH(Table1[[#This Row],[Marital_Status_mod]],"Together","Couple","Married","Couple","Divorced","Single","Single","Single","Widow","Single","Other")</f>
        <v>Single</v>
      </c>
      <c r="I530" s="4">
        <v>69267</v>
      </c>
      <c r="J530" s="41" t="str">
        <f t="shared" si="34"/>
        <v>$60 - $70K</v>
      </c>
      <c r="K530">
        <v>0</v>
      </c>
      <c r="L530">
        <v>0</v>
      </c>
      <c r="M530">
        <f>Table1[[#This Row],[Teenhome]]+Table1[[#This Row],[Kidhome]]</f>
        <v>0</v>
      </c>
      <c r="N530" s="1">
        <v>41174</v>
      </c>
      <c r="O530" s="16">
        <f>(Table1[[#This Row],[DataSetDate]]-Table1[[#This Row],[Dt_Customer]])/365</f>
        <v>8.3780821917808215</v>
      </c>
      <c r="P530" s="15">
        <v>44232</v>
      </c>
      <c r="Q530">
        <v>31</v>
      </c>
      <c r="R530" s="4">
        <v>778</v>
      </c>
      <c r="S530" s="4">
        <v>44</v>
      </c>
      <c r="T530" s="4">
        <v>499</v>
      </c>
      <c r="U530" s="4">
        <v>95</v>
      </c>
      <c r="V530" s="4">
        <v>73</v>
      </c>
      <c r="W530" s="4">
        <v>146</v>
      </c>
      <c r="X530">
        <v>2</v>
      </c>
      <c r="Y530">
        <v>3</v>
      </c>
      <c r="Z530" t="str">
        <f t="shared" si="35"/>
        <v>Medium</v>
      </c>
      <c r="AA530" s="14">
        <f t="shared" ca="1" si="36"/>
        <v>2.829813068320262</v>
      </c>
      <c r="AB530">
        <v>4</v>
      </c>
      <c r="AC530">
        <v>5</v>
      </c>
      <c r="AD530" s="14">
        <f t="shared" ca="1" si="37"/>
        <v>4.9758552969211785</v>
      </c>
      <c r="AE530">
        <v>7</v>
      </c>
      <c r="AF530">
        <v>0</v>
      </c>
      <c r="AG530">
        <v>0</v>
      </c>
      <c r="AH530">
        <v>0</v>
      </c>
      <c r="AI530">
        <v>0</v>
      </c>
      <c r="AJ530">
        <v>0</v>
      </c>
      <c r="AK530">
        <v>1</v>
      </c>
      <c r="AL530">
        <v>0</v>
      </c>
      <c r="AM530" t="s">
        <v>47</v>
      </c>
    </row>
    <row r="531" spans="1:39" hidden="1" x14ac:dyDescent="0.3">
      <c r="A531">
        <v>9362</v>
      </c>
      <c r="B531">
        <v>1965</v>
      </c>
      <c r="C531" s="14">
        <f>2021-Table1[[#This Row],[Year_Birth]]</f>
        <v>56</v>
      </c>
      <c r="D531" t="s">
        <v>46</v>
      </c>
      <c r="E531" s="14" t="str" cm="1">
        <f t="array" ref="E531">_xlfn.SWITCH(Table1[[#This Row],[Education]],"Graduation","Bachelor’s","Basic","High School","2n Cycle","Master’s","Master","Master’s","PhD","PhD","Other")</f>
        <v>Bachelor’s</v>
      </c>
      <c r="F531" t="s">
        <v>50</v>
      </c>
      <c r="G531" s="14" t="s">
        <v>50</v>
      </c>
      <c r="H531" s="14" t="str" cm="1">
        <f t="array" ref="H531">_xlfn.SWITCH(Table1[[#This Row],[Marital_Status_mod]],"Together","Couple","Married","Couple","Divorced","Single","Single","Single","Widow","Single","Other")</f>
        <v>Single</v>
      </c>
      <c r="I531" s="4">
        <v>69263</v>
      </c>
      <c r="J531" s="41" t="str">
        <f t="shared" si="34"/>
        <v>$60 - $70K</v>
      </c>
      <c r="K531">
        <v>0</v>
      </c>
      <c r="L531">
        <v>1</v>
      </c>
      <c r="M531">
        <f>Table1[[#This Row],[Teenhome]]+Table1[[#This Row],[Kidhome]]</f>
        <v>1</v>
      </c>
      <c r="N531" s="1">
        <v>41703</v>
      </c>
      <c r="O531" s="16">
        <f>(Table1[[#This Row],[DataSetDate]]-Table1[[#This Row],[Dt_Customer]])/365</f>
        <v>6.9287671232876713</v>
      </c>
      <c r="P531" s="15">
        <v>44232</v>
      </c>
      <c r="Q531">
        <v>14</v>
      </c>
      <c r="R531" s="4">
        <v>492</v>
      </c>
      <c r="S531" s="4">
        <v>5</v>
      </c>
      <c r="T531" s="4">
        <v>32</v>
      </c>
      <c r="U531" s="4">
        <v>13</v>
      </c>
      <c r="V531" s="4">
        <v>5</v>
      </c>
      <c r="W531" s="4">
        <v>21</v>
      </c>
      <c r="X531">
        <v>1</v>
      </c>
      <c r="Y531">
        <v>9</v>
      </c>
      <c r="Z531" t="str">
        <f t="shared" si="35"/>
        <v>High</v>
      </c>
      <c r="AA531" s="14">
        <f t="shared" ca="1" si="36"/>
        <v>9.3739698715396802</v>
      </c>
      <c r="AB531">
        <v>1</v>
      </c>
      <c r="AC531">
        <v>7</v>
      </c>
      <c r="AD531" s="14">
        <f t="shared" ca="1" si="37"/>
        <v>6.8115383071940467</v>
      </c>
      <c r="AE531">
        <v>6</v>
      </c>
      <c r="AF531">
        <v>0</v>
      </c>
      <c r="AG531">
        <v>0</v>
      </c>
      <c r="AH531">
        <v>0</v>
      </c>
      <c r="AI531">
        <v>1</v>
      </c>
      <c r="AJ531">
        <v>0</v>
      </c>
      <c r="AK531">
        <v>0</v>
      </c>
      <c r="AL531">
        <v>0</v>
      </c>
      <c r="AM531" t="s">
        <v>48</v>
      </c>
    </row>
    <row r="532" spans="1:39" hidden="1" x14ac:dyDescent="0.3">
      <c r="A532">
        <v>8235</v>
      </c>
      <c r="B532">
        <v>1956</v>
      </c>
      <c r="C532" s="14">
        <f>2021-Table1[[#This Row],[Year_Birth]]</f>
        <v>65</v>
      </c>
      <c r="D532" t="s">
        <v>44</v>
      </c>
      <c r="E532" s="14" t="str" cm="1">
        <f t="array" ref="E532">_xlfn.SWITCH(Table1[[#This Row],[Education]],"Graduation","Bachelor’s","Basic","High School","2n Cycle","Master’s","Master","Master’s","PhD","PhD","Other")</f>
        <v>Master’s</v>
      </c>
      <c r="F532" t="s">
        <v>40</v>
      </c>
      <c r="G532" s="14" t="s">
        <v>40</v>
      </c>
      <c r="H532" s="14" t="str" cm="1">
        <f t="array" ref="H532">_xlfn.SWITCH(Table1[[#This Row],[Marital_Status_mod]],"Together","Couple","Married","Couple","Divorced","Single","Single","Single","Widow","Single","Other")</f>
        <v>Couple</v>
      </c>
      <c r="I532" s="4">
        <v>69245</v>
      </c>
      <c r="J532" s="41" t="str">
        <f t="shared" si="34"/>
        <v>$60 - $70K</v>
      </c>
      <c r="K532">
        <v>0</v>
      </c>
      <c r="L532">
        <v>1</v>
      </c>
      <c r="M532">
        <f>Table1[[#This Row],[Teenhome]]+Table1[[#This Row],[Kidhome]]</f>
        <v>1</v>
      </c>
      <c r="N532" s="1">
        <v>41663</v>
      </c>
      <c r="O532" s="16">
        <f>(Table1[[#This Row],[DataSetDate]]-Table1[[#This Row],[Dt_Customer]])/365</f>
        <v>7.0383561643835613</v>
      </c>
      <c r="P532" s="15">
        <v>44232</v>
      </c>
      <c r="Q532">
        <v>8</v>
      </c>
      <c r="R532" s="4">
        <v>428</v>
      </c>
      <c r="S532" s="4">
        <v>30</v>
      </c>
      <c r="T532" s="4">
        <v>214</v>
      </c>
      <c r="U532" s="4">
        <v>80</v>
      </c>
      <c r="V532" s="4">
        <v>30</v>
      </c>
      <c r="W532" s="4">
        <v>61</v>
      </c>
      <c r="X532">
        <v>2</v>
      </c>
      <c r="Y532">
        <v>6</v>
      </c>
      <c r="Z532" t="str">
        <f t="shared" si="35"/>
        <v>Medium</v>
      </c>
      <c r="AA532" s="14">
        <f t="shared" ca="1" si="36"/>
        <v>6.3248741482193012</v>
      </c>
      <c r="AB532">
        <v>5</v>
      </c>
      <c r="AC532">
        <v>10</v>
      </c>
      <c r="AD532" s="14">
        <f t="shared" ca="1" si="37"/>
        <v>9.8121018892203384</v>
      </c>
      <c r="AE532">
        <v>3</v>
      </c>
      <c r="AF532">
        <v>0</v>
      </c>
      <c r="AG532">
        <v>0</v>
      </c>
      <c r="AH532">
        <v>0</v>
      </c>
      <c r="AI532">
        <v>0</v>
      </c>
      <c r="AJ532">
        <v>0</v>
      </c>
      <c r="AK532">
        <v>0</v>
      </c>
      <c r="AL532">
        <v>0</v>
      </c>
      <c r="AM532" t="s">
        <v>47</v>
      </c>
    </row>
    <row r="533" spans="1:39" hidden="1" x14ac:dyDescent="0.3">
      <c r="A533">
        <v>7233</v>
      </c>
      <c r="B533">
        <v>1972</v>
      </c>
      <c r="C533" s="14">
        <f>2021-Table1[[#This Row],[Year_Birth]]</f>
        <v>49</v>
      </c>
      <c r="D533" t="s">
        <v>46</v>
      </c>
      <c r="E533" s="14" t="str" cm="1">
        <f t="array" ref="E533">_xlfn.SWITCH(Table1[[#This Row],[Education]],"Graduation","Bachelor’s","Basic","High School","2n Cycle","Master’s","Master","Master’s","PhD","PhD","Other")</f>
        <v>Bachelor’s</v>
      </c>
      <c r="F533" t="s">
        <v>42</v>
      </c>
      <c r="G533" s="14" t="s">
        <v>42</v>
      </c>
      <c r="H533" s="14" t="str" cm="1">
        <f t="array" ref="H533">_xlfn.SWITCH(Table1[[#This Row],[Marital_Status_mod]],"Together","Couple","Married","Couple","Divorced","Single","Single","Single","Widow","Single","Other")</f>
        <v>Couple</v>
      </c>
      <c r="I533" s="4">
        <v>69209</v>
      </c>
      <c r="J533" s="41" t="str">
        <f t="shared" si="34"/>
        <v>$60 - $70K</v>
      </c>
      <c r="K533">
        <v>0</v>
      </c>
      <c r="L533">
        <v>0</v>
      </c>
      <c r="M533">
        <f>Table1[[#This Row],[Teenhome]]+Table1[[#This Row],[Kidhome]]</f>
        <v>0</v>
      </c>
      <c r="N533" s="1">
        <v>41169</v>
      </c>
      <c r="O533" s="16">
        <f>(Table1[[#This Row],[DataSetDate]]-Table1[[#This Row],[Dt_Customer]])/365</f>
        <v>8.3917808219178074</v>
      </c>
      <c r="P533" s="15">
        <v>44232</v>
      </c>
      <c r="Q533">
        <v>4</v>
      </c>
      <c r="R533" s="4">
        <v>496</v>
      </c>
      <c r="S533" s="4">
        <v>32</v>
      </c>
      <c r="T533" s="4">
        <v>849</v>
      </c>
      <c r="U533" s="4">
        <v>229</v>
      </c>
      <c r="V533" s="4">
        <v>48</v>
      </c>
      <c r="W533" s="4">
        <v>128</v>
      </c>
      <c r="X533">
        <v>2</v>
      </c>
      <c r="Y533">
        <v>5</v>
      </c>
      <c r="Z533" t="str">
        <f t="shared" si="35"/>
        <v>Medium</v>
      </c>
      <c r="AA533" s="14">
        <f t="shared" ca="1" si="36"/>
        <v>4.6017241007663747</v>
      </c>
      <c r="AB533">
        <v>3</v>
      </c>
      <c r="AC533">
        <v>6</v>
      </c>
      <c r="AD533" s="14">
        <f t="shared" ca="1" si="37"/>
        <v>6.3332617904106669</v>
      </c>
      <c r="AE533">
        <v>4</v>
      </c>
      <c r="AF533">
        <v>1</v>
      </c>
      <c r="AG533">
        <v>0</v>
      </c>
      <c r="AH533">
        <v>0</v>
      </c>
      <c r="AI533">
        <v>0</v>
      </c>
      <c r="AJ533">
        <v>0</v>
      </c>
      <c r="AK533">
        <v>0</v>
      </c>
      <c r="AL533">
        <v>0</v>
      </c>
      <c r="AM533" t="s">
        <v>48</v>
      </c>
    </row>
    <row r="534" spans="1:39" hidden="1" x14ac:dyDescent="0.3">
      <c r="A534">
        <v>7300</v>
      </c>
      <c r="B534">
        <v>1952</v>
      </c>
      <c r="C534" s="14">
        <f>2021-Table1[[#This Row],[Year_Birth]]</f>
        <v>69</v>
      </c>
      <c r="D534" t="s">
        <v>46</v>
      </c>
      <c r="E534" s="14" t="str" cm="1">
        <f t="array" ref="E534">_xlfn.SWITCH(Table1[[#This Row],[Education]],"Graduation","Bachelor’s","Basic","High School","2n Cycle","Master’s","Master","Master’s","PhD","PhD","Other")</f>
        <v>Bachelor’s</v>
      </c>
      <c r="F534" t="s">
        <v>49</v>
      </c>
      <c r="G534" s="14" t="s">
        <v>49</v>
      </c>
      <c r="H534" s="14" t="str" cm="1">
        <f t="array" ref="H534">_xlfn.SWITCH(Table1[[#This Row],[Marital_Status_mod]],"Together","Couple","Married","Couple","Divorced","Single","Single","Single","Widow","Single","Other")</f>
        <v>Single</v>
      </c>
      <c r="I534" s="4">
        <v>69142</v>
      </c>
      <c r="J534" s="41" t="str">
        <f t="shared" si="34"/>
        <v>$60 - $70K</v>
      </c>
      <c r="K534">
        <v>0</v>
      </c>
      <c r="L534">
        <v>1</v>
      </c>
      <c r="M534">
        <f>Table1[[#This Row],[Teenhome]]+Table1[[#This Row],[Kidhome]]</f>
        <v>1</v>
      </c>
      <c r="N534" s="1">
        <v>41819</v>
      </c>
      <c r="O534" s="16">
        <f>(Table1[[#This Row],[DataSetDate]]-Table1[[#This Row],[Dt_Customer]])/365</f>
        <v>6.6109589041095891</v>
      </c>
      <c r="P534" s="15">
        <v>44232</v>
      </c>
      <c r="Q534">
        <v>50</v>
      </c>
      <c r="R534" s="4">
        <v>448</v>
      </c>
      <c r="S534" s="4">
        <v>4</v>
      </c>
      <c r="T534" s="4">
        <v>34</v>
      </c>
      <c r="U534" s="4">
        <v>6</v>
      </c>
      <c r="V534" s="4">
        <v>4</v>
      </c>
      <c r="W534" s="4">
        <v>39</v>
      </c>
      <c r="X534">
        <v>3</v>
      </c>
      <c r="Y534">
        <v>8</v>
      </c>
      <c r="Z534" t="str">
        <f t="shared" si="35"/>
        <v>High</v>
      </c>
      <c r="AA534" s="14">
        <f t="shared" ca="1" si="36"/>
        <v>8.1437716072333668</v>
      </c>
      <c r="AB534">
        <v>1</v>
      </c>
      <c r="AC534">
        <v>7</v>
      </c>
      <c r="AD534" s="14">
        <f t="shared" ca="1" si="37"/>
        <v>6.6339315236958392</v>
      </c>
      <c r="AE534">
        <v>5</v>
      </c>
      <c r="AF534">
        <v>0</v>
      </c>
      <c r="AG534">
        <v>0</v>
      </c>
      <c r="AH534">
        <v>0</v>
      </c>
      <c r="AI534">
        <v>1</v>
      </c>
      <c r="AJ534">
        <v>0</v>
      </c>
      <c r="AK534">
        <v>0</v>
      </c>
      <c r="AL534">
        <v>0</v>
      </c>
      <c r="AM534" t="s">
        <v>45</v>
      </c>
    </row>
    <row r="535" spans="1:39" hidden="1" x14ac:dyDescent="0.3">
      <c r="A535">
        <v>5232</v>
      </c>
      <c r="B535">
        <v>1965</v>
      </c>
      <c r="C535" s="14">
        <f>2021-Table1[[#This Row],[Year_Birth]]</f>
        <v>56</v>
      </c>
      <c r="D535" t="s">
        <v>46</v>
      </c>
      <c r="E535" s="14" t="str" cm="1">
        <f t="array" ref="E535">_xlfn.SWITCH(Table1[[#This Row],[Education]],"Graduation","Bachelor’s","Basic","High School","2n Cycle","Master’s","Master","Master’s","PhD","PhD","Other")</f>
        <v>Bachelor’s</v>
      </c>
      <c r="F535" t="s">
        <v>42</v>
      </c>
      <c r="G535" s="14" t="s">
        <v>42</v>
      </c>
      <c r="H535" s="14" t="str" cm="1">
        <f t="array" ref="H535">_xlfn.SWITCH(Table1[[#This Row],[Marital_Status_mod]],"Together","Couple","Married","Couple","Divorced","Single","Single","Single","Widow","Single","Other")</f>
        <v>Couple</v>
      </c>
      <c r="I535" s="4">
        <v>69139</v>
      </c>
      <c r="J535" s="41" t="str">
        <f t="shared" si="34"/>
        <v>$60 - $70K</v>
      </c>
      <c r="K535">
        <v>0</v>
      </c>
      <c r="L535">
        <v>1</v>
      </c>
      <c r="M535">
        <f>Table1[[#This Row],[Teenhome]]+Table1[[#This Row],[Kidhome]]</f>
        <v>1</v>
      </c>
      <c r="N535" s="1">
        <v>41666</v>
      </c>
      <c r="O535" s="16">
        <f>(Table1[[#This Row],[DataSetDate]]-Table1[[#This Row],[Dt_Customer]])/365</f>
        <v>7.0301369863013701</v>
      </c>
      <c r="P535" s="15">
        <v>44232</v>
      </c>
      <c r="Q535">
        <v>23</v>
      </c>
      <c r="R535" s="4">
        <v>86</v>
      </c>
      <c r="S535" s="4">
        <v>12</v>
      </c>
      <c r="T535" s="4">
        <v>75</v>
      </c>
      <c r="U535" s="4">
        <v>33</v>
      </c>
      <c r="V535" s="4">
        <v>15</v>
      </c>
      <c r="W535" s="4">
        <v>6</v>
      </c>
      <c r="X535">
        <v>1</v>
      </c>
      <c r="Y535">
        <v>4</v>
      </c>
      <c r="Z535" t="str">
        <f t="shared" si="35"/>
        <v>Medium</v>
      </c>
      <c r="AA535" s="14">
        <f t="shared" ca="1" si="36"/>
        <v>4.257109618288121</v>
      </c>
      <c r="AB535">
        <v>1</v>
      </c>
      <c r="AC535">
        <v>5</v>
      </c>
      <c r="AD535" s="14">
        <f t="shared" ca="1" si="37"/>
        <v>5.3881707311377394</v>
      </c>
      <c r="AE535">
        <v>4</v>
      </c>
      <c r="AF535">
        <v>0</v>
      </c>
      <c r="AG535">
        <v>0</v>
      </c>
      <c r="AH535">
        <v>0</v>
      </c>
      <c r="AI535">
        <v>0</v>
      </c>
      <c r="AJ535">
        <v>0</v>
      </c>
      <c r="AK535">
        <v>0</v>
      </c>
      <c r="AL535">
        <v>0</v>
      </c>
      <c r="AM535" t="s">
        <v>41</v>
      </c>
    </row>
    <row r="536" spans="1:39" hidden="1" x14ac:dyDescent="0.3">
      <c r="A536">
        <v>3011</v>
      </c>
      <c r="B536">
        <v>1965</v>
      </c>
      <c r="C536" s="14">
        <f>2021-Table1[[#This Row],[Year_Birth]]</f>
        <v>56</v>
      </c>
      <c r="D536" t="s">
        <v>46</v>
      </c>
      <c r="E536" s="14" t="str" cm="1">
        <f t="array" ref="E536">_xlfn.SWITCH(Table1[[#This Row],[Education]],"Graduation","Bachelor’s","Basic","High School","2n Cycle","Master’s","Master","Master’s","PhD","PhD","Other")</f>
        <v>Bachelor’s</v>
      </c>
      <c r="F536" t="s">
        <v>42</v>
      </c>
      <c r="G536" s="14" t="s">
        <v>42</v>
      </c>
      <c r="H536" s="14" t="str" cm="1">
        <f t="array" ref="H536">_xlfn.SWITCH(Table1[[#This Row],[Marital_Status_mod]],"Together","Couple","Married","Couple","Divorced","Single","Single","Single","Widow","Single","Other")</f>
        <v>Couple</v>
      </c>
      <c r="I536" s="4">
        <v>69139</v>
      </c>
      <c r="J536" s="41" t="str">
        <f t="shared" si="34"/>
        <v>$60 - $70K</v>
      </c>
      <c r="K536">
        <v>0</v>
      </c>
      <c r="L536">
        <v>1</v>
      </c>
      <c r="M536">
        <f>Table1[[#This Row],[Teenhome]]+Table1[[#This Row],[Kidhome]]</f>
        <v>1</v>
      </c>
      <c r="N536" s="1">
        <v>41666</v>
      </c>
      <c r="O536" s="16">
        <f>(Table1[[#This Row],[DataSetDate]]-Table1[[#This Row],[Dt_Customer]])/365</f>
        <v>7.0301369863013701</v>
      </c>
      <c r="P536" s="15">
        <v>44232</v>
      </c>
      <c r="Q536">
        <v>23</v>
      </c>
      <c r="R536" s="4">
        <v>86</v>
      </c>
      <c r="S536" s="4">
        <v>12</v>
      </c>
      <c r="T536" s="4">
        <v>75</v>
      </c>
      <c r="U536" s="4">
        <v>33</v>
      </c>
      <c r="V536" s="4">
        <v>15</v>
      </c>
      <c r="W536" s="4">
        <v>6</v>
      </c>
      <c r="X536">
        <v>1</v>
      </c>
      <c r="Y536">
        <v>4</v>
      </c>
      <c r="Z536" t="str">
        <f t="shared" si="35"/>
        <v>Medium</v>
      </c>
      <c r="AA536" s="14">
        <f t="shared" ca="1" si="36"/>
        <v>3.7546544590279618</v>
      </c>
      <c r="AB536">
        <v>1</v>
      </c>
      <c r="AC536">
        <v>5</v>
      </c>
      <c r="AD536" s="14">
        <f t="shared" ca="1" si="37"/>
        <v>4.6651463364073846</v>
      </c>
      <c r="AE536">
        <v>4</v>
      </c>
      <c r="AF536">
        <v>0</v>
      </c>
      <c r="AG536">
        <v>0</v>
      </c>
      <c r="AH536">
        <v>0</v>
      </c>
      <c r="AI536">
        <v>0</v>
      </c>
      <c r="AJ536">
        <v>0</v>
      </c>
      <c r="AK536">
        <v>0</v>
      </c>
      <c r="AL536">
        <v>0</v>
      </c>
      <c r="AM536" t="s">
        <v>47</v>
      </c>
    </row>
    <row r="537" spans="1:39" hidden="1" x14ac:dyDescent="0.3">
      <c r="A537">
        <v>2407</v>
      </c>
      <c r="B537">
        <v>1982</v>
      </c>
      <c r="C537" s="14">
        <f>2021-Table1[[#This Row],[Year_Birth]]</f>
        <v>39</v>
      </c>
      <c r="D537" t="s">
        <v>46</v>
      </c>
      <c r="E537" s="14" t="str" cm="1">
        <f t="array" ref="E537">_xlfn.SWITCH(Table1[[#This Row],[Education]],"Graduation","Bachelor’s","Basic","High School","2n Cycle","Master’s","Master","Master’s","PhD","PhD","Other")</f>
        <v>Bachelor’s</v>
      </c>
      <c r="F537" t="s">
        <v>42</v>
      </c>
      <c r="G537" s="14" t="s">
        <v>42</v>
      </c>
      <c r="H537" s="14" t="str" cm="1">
        <f t="array" ref="H537">_xlfn.SWITCH(Table1[[#This Row],[Marital_Status_mod]],"Together","Couple","Married","Couple","Divorced","Single","Single","Single","Widow","Single","Other")</f>
        <v>Couple</v>
      </c>
      <c r="I537" s="4">
        <v>69109</v>
      </c>
      <c r="J537" s="41" t="str">
        <f t="shared" si="34"/>
        <v>$60 - $70K</v>
      </c>
      <c r="K537">
        <v>0</v>
      </c>
      <c r="L537">
        <v>0</v>
      </c>
      <c r="M537">
        <f>Table1[[#This Row],[Teenhome]]+Table1[[#This Row],[Kidhome]]</f>
        <v>0</v>
      </c>
      <c r="N537" s="1">
        <v>41222</v>
      </c>
      <c r="O537" s="16">
        <f>(Table1[[#This Row],[DataSetDate]]-Table1[[#This Row],[Dt_Customer]])/365</f>
        <v>8.2465753424657535</v>
      </c>
      <c r="P537" s="15">
        <v>44232</v>
      </c>
      <c r="Q537">
        <v>10</v>
      </c>
      <c r="R537" s="4">
        <v>823</v>
      </c>
      <c r="S537" s="4">
        <v>25</v>
      </c>
      <c r="T537" s="4">
        <v>459</v>
      </c>
      <c r="U537" s="4">
        <v>124</v>
      </c>
      <c r="V537" s="4">
        <v>29</v>
      </c>
      <c r="W537" s="4">
        <v>95</v>
      </c>
      <c r="X537">
        <v>1</v>
      </c>
      <c r="Y537">
        <v>6</v>
      </c>
      <c r="Z537" t="str">
        <f t="shared" si="35"/>
        <v>Medium</v>
      </c>
      <c r="AA537" s="14">
        <f t="shared" ca="1" si="36"/>
        <v>5.8052049657378362</v>
      </c>
      <c r="AB537">
        <v>6</v>
      </c>
      <c r="AC537">
        <v>7</v>
      </c>
      <c r="AD537" s="14">
        <f t="shared" ca="1" si="37"/>
        <v>7.0848535125417103</v>
      </c>
      <c r="AE537">
        <v>4</v>
      </c>
      <c r="AF537">
        <v>0</v>
      </c>
      <c r="AG537">
        <v>0</v>
      </c>
      <c r="AH537">
        <v>0</v>
      </c>
      <c r="AI537">
        <v>0</v>
      </c>
      <c r="AJ537">
        <v>1</v>
      </c>
      <c r="AK537">
        <v>1</v>
      </c>
      <c r="AL537">
        <v>0</v>
      </c>
      <c r="AM537" t="s">
        <v>43</v>
      </c>
    </row>
    <row r="538" spans="1:39" hidden="1" x14ac:dyDescent="0.3">
      <c r="A538">
        <v>9064</v>
      </c>
      <c r="B538">
        <v>1982</v>
      </c>
      <c r="C538" s="14">
        <f>2021-Table1[[#This Row],[Year_Birth]]</f>
        <v>39</v>
      </c>
      <c r="D538" t="s">
        <v>46</v>
      </c>
      <c r="E538" s="14" t="str" cm="1">
        <f t="array" ref="E538">_xlfn.SWITCH(Table1[[#This Row],[Education]],"Graduation","Bachelor’s","Basic","High School","2n Cycle","Master’s","Master","Master’s","PhD","PhD","Other")</f>
        <v>Bachelor’s</v>
      </c>
      <c r="F538" t="s">
        <v>42</v>
      </c>
      <c r="G538" s="14" t="s">
        <v>42</v>
      </c>
      <c r="H538" s="14" t="str" cm="1">
        <f t="array" ref="H538">_xlfn.SWITCH(Table1[[#This Row],[Marital_Status_mod]],"Together","Couple","Married","Couple","Divorced","Single","Single","Single","Widow","Single","Other")</f>
        <v>Couple</v>
      </c>
      <c r="I538" s="4">
        <v>69109</v>
      </c>
      <c r="J538" s="41" t="str">
        <f t="shared" si="34"/>
        <v>$60 - $70K</v>
      </c>
      <c r="K538">
        <v>0</v>
      </c>
      <c r="L538">
        <v>0</v>
      </c>
      <c r="M538">
        <f>Table1[[#This Row],[Teenhome]]+Table1[[#This Row],[Kidhome]]</f>
        <v>0</v>
      </c>
      <c r="N538" s="1">
        <v>41222</v>
      </c>
      <c r="O538" s="16">
        <f>(Table1[[#This Row],[DataSetDate]]-Table1[[#This Row],[Dt_Customer]])/365</f>
        <v>8.2465753424657535</v>
      </c>
      <c r="P538" s="15">
        <v>44232</v>
      </c>
      <c r="Q538">
        <v>10</v>
      </c>
      <c r="R538" s="4">
        <v>823</v>
      </c>
      <c r="S538" s="4">
        <v>25</v>
      </c>
      <c r="T538" s="4">
        <v>459</v>
      </c>
      <c r="U538" s="4">
        <v>124</v>
      </c>
      <c r="V538" s="4">
        <v>29</v>
      </c>
      <c r="W538" s="4">
        <v>95</v>
      </c>
      <c r="X538">
        <v>1</v>
      </c>
      <c r="Y538">
        <v>6</v>
      </c>
      <c r="Z538" t="str">
        <f t="shared" si="35"/>
        <v>Medium</v>
      </c>
      <c r="AA538" s="14">
        <f t="shared" ca="1" si="36"/>
        <v>6.0568859250673981</v>
      </c>
      <c r="AB538">
        <v>6</v>
      </c>
      <c r="AC538">
        <v>7</v>
      </c>
      <c r="AD538" s="14">
        <f t="shared" ca="1" si="37"/>
        <v>7.3513123506427425</v>
      </c>
      <c r="AE538">
        <v>4</v>
      </c>
      <c r="AF538">
        <v>0</v>
      </c>
      <c r="AG538">
        <v>0</v>
      </c>
      <c r="AH538">
        <v>0</v>
      </c>
      <c r="AI538">
        <v>0</v>
      </c>
      <c r="AJ538">
        <v>1</v>
      </c>
      <c r="AK538">
        <v>1</v>
      </c>
      <c r="AL538">
        <v>0</v>
      </c>
      <c r="AM538" t="s">
        <v>41</v>
      </c>
    </row>
    <row r="539" spans="1:39" hidden="1" x14ac:dyDescent="0.3">
      <c r="A539">
        <v>4475</v>
      </c>
      <c r="B539">
        <v>1949</v>
      </c>
      <c r="C539" s="14">
        <f>2021-Table1[[#This Row],[Year_Birth]]</f>
        <v>72</v>
      </c>
      <c r="D539" t="s">
        <v>39</v>
      </c>
      <c r="E539" s="14" t="str" cm="1">
        <f t="array" ref="E539">_xlfn.SWITCH(Table1[[#This Row],[Education]],"Graduation","Bachelor’s","Basic","High School","2n Cycle","Master’s","Master","Master’s","PhD","PhD","Other")</f>
        <v>PhD</v>
      </c>
      <c r="F539" t="s">
        <v>42</v>
      </c>
      <c r="G539" s="14" t="s">
        <v>42</v>
      </c>
      <c r="H539" s="14" t="str" cm="1">
        <f t="array" ref="H539">_xlfn.SWITCH(Table1[[#This Row],[Marital_Status_mod]],"Together","Couple","Married","Couple","Divorced","Single","Single","Single","Widow","Single","Other")</f>
        <v>Couple</v>
      </c>
      <c r="I539" s="4">
        <v>69098</v>
      </c>
      <c r="J539" s="41" t="str">
        <f t="shared" si="34"/>
        <v>$60 - $70K</v>
      </c>
      <c r="K539">
        <v>0</v>
      </c>
      <c r="L539">
        <v>0</v>
      </c>
      <c r="M539">
        <f>Table1[[#This Row],[Teenhome]]+Table1[[#This Row],[Kidhome]]</f>
        <v>0</v>
      </c>
      <c r="N539" s="1">
        <v>41321</v>
      </c>
      <c r="O539" s="16">
        <f>(Table1[[#This Row],[DataSetDate]]-Table1[[#This Row],[Dt_Customer]])/365</f>
        <v>7.9753424657534246</v>
      </c>
      <c r="P539" s="15">
        <v>44232</v>
      </c>
      <c r="Q539">
        <v>82</v>
      </c>
      <c r="R539" s="4">
        <v>1315</v>
      </c>
      <c r="S539" s="4">
        <v>22</v>
      </c>
      <c r="T539" s="4">
        <v>780</v>
      </c>
      <c r="U539" s="4">
        <v>145</v>
      </c>
      <c r="V539" s="4">
        <v>0</v>
      </c>
      <c r="W539" s="4">
        <v>178</v>
      </c>
      <c r="X539">
        <v>1</v>
      </c>
      <c r="Y539">
        <v>7</v>
      </c>
      <c r="Z539" t="str">
        <f t="shared" si="35"/>
        <v>High</v>
      </c>
      <c r="AA539" s="14">
        <f t="shared" ca="1" si="36"/>
        <v>6.6617526325142213</v>
      </c>
      <c r="AB539">
        <v>8</v>
      </c>
      <c r="AC539">
        <v>9</v>
      </c>
      <c r="AD539" s="14">
        <f t="shared" ca="1" si="37"/>
        <v>8.9532216648138796</v>
      </c>
      <c r="AE539">
        <v>5</v>
      </c>
      <c r="AF539">
        <v>0</v>
      </c>
      <c r="AG539">
        <v>0</v>
      </c>
      <c r="AH539">
        <v>0</v>
      </c>
      <c r="AI539">
        <v>0</v>
      </c>
      <c r="AJ539">
        <v>0</v>
      </c>
      <c r="AK539">
        <v>0</v>
      </c>
      <c r="AL539">
        <v>0</v>
      </c>
      <c r="AM539" t="s">
        <v>41</v>
      </c>
    </row>
    <row r="540" spans="1:39" hidden="1" x14ac:dyDescent="0.3">
      <c r="A540">
        <v>4477</v>
      </c>
      <c r="B540">
        <v>1958</v>
      </c>
      <c r="C540" s="14">
        <f>2021-Table1[[#This Row],[Year_Birth]]</f>
        <v>63</v>
      </c>
      <c r="D540" t="s">
        <v>46</v>
      </c>
      <c r="E540" s="14" t="str" cm="1">
        <f t="array" ref="E540">_xlfn.SWITCH(Table1[[#This Row],[Education]],"Graduation","Bachelor’s","Basic","High School","2n Cycle","Master’s","Master","Master’s","PhD","PhD","Other")</f>
        <v>Bachelor’s</v>
      </c>
      <c r="F540" t="s">
        <v>40</v>
      </c>
      <c r="G540" s="14" t="s">
        <v>40</v>
      </c>
      <c r="H540" s="14" t="str" cm="1">
        <f t="array" ref="H540">_xlfn.SWITCH(Table1[[#This Row],[Marital_Status_mod]],"Together","Couple","Married","Couple","Divorced","Single","Single","Single","Widow","Single","Other")</f>
        <v>Couple</v>
      </c>
      <c r="I540" s="4">
        <v>69096</v>
      </c>
      <c r="J540" s="41" t="str">
        <f t="shared" si="34"/>
        <v>$60 - $70K</v>
      </c>
      <c r="K540">
        <v>0</v>
      </c>
      <c r="L540">
        <v>1</v>
      </c>
      <c r="M540">
        <f>Table1[[#This Row],[Teenhome]]+Table1[[#This Row],[Kidhome]]</f>
        <v>1</v>
      </c>
      <c r="N540" s="1">
        <v>41544</v>
      </c>
      <c r="O540" s="16">
        <f>(Table1[[#This Row],[DataSetDate]]-Table1[[#This Row],[Dt_Customer]])/365</f>
        <v>7.3643835616438356</v>
      </c>
      <c r="P540" s="15">
        <v>44232</v>
      </c>
      <c r="Q540">
        <v>4</v>
      </c>
      <c r="R540" s="4">
        <v>247</v>
      </c>
      <c r="S540" s="4">
        <v>49</v>
      </c>
      <c r="T540" s="4">
        <v>159</v>
      </c>
      <c r="U540" s="4">
        <v>7</v>
      </c>
      <c r="V540" s="4">
        <v>82</v>
      </c>
      <c r="W540" s="4">
        <v>109</v>
      </c>
      <c r="X540">
        <v>1</v>
      </c>
      <c r="Y540">
        <v>5</v>
      </c>
      <c r="Z540" t="str">
        <f t="shared" si="35"/>
        <v>Medium</v>
      </c>
      <c r="AA540" s="14">
        <f t="shared" ca="1" si="36"/>
        <v>4.8484322112547122</v>
      </c>
      <c r="AB540">
        <v>2</v>
      </c>
      <c r="AC540">
        <v>10</v>
      </c>
      <c r="AD540" s="14">
        <f t="shared" ca="1" si="37"/>
        <v>9.7666883969897285</v>
      </c>
      <c r="AE540">
        <v>4</v>
      </c>
      <c r="AF540">
        <v>0</v>
      </c>
      <c r="AG540">
        <v>0</v>
      </c>
      <c r="AH540">
        <v>0</v>
      </c>
      <c r="AI540">
        <v>0</v>
      </c>
      <c r="AJ540">
        <v>0</v>
      </c>
      <c r="AK540">
        <v>0</v>
      </c>
      <c r="AL540">
        <v>0</v>
      </c>
      <c r="AM540" t="s">
        <v>52</v>
      </c>
    </row>
    <row r="541" spans="1:39" hidden="1" x14ac:dyDescent="0.3">
      <c r="A541">
        <v>10727</v>
      </c>
      <c r="B541">
        <v>1970</v>
      </c>
      <c r="C541" s="14">
        <f>2021-Table1[[#This Row],[Year_Birth]]</f>
        <v>51</v>
      </c>
      <c r="D541" t="s">
        <v>39</v>
      </c>
      <c r="E541" s="14" t="str" cm="1">
        <f t="array" ref="E541">_xlfn.SWITCH(Table1[[#This Row],[Education]],"Graduation","Bachelor’s","Basic","High School","2n Cycle","Master’s","Master","Master’s","PhD","PhD","Other")</f>
        <v>PhD</v>
      </c>
      <c r="F541" t="s">
        <v>42</v>
      </c>
      <c r="G541" s="14" t="s">
        <v>42</v>
      </c>
      <c r="H541" s="14" t="str" cm="1">
        <f t="array" ref="H541">_xlfn.SWITCH(Table1[[#This Row],[Marital_Status_mod]],"Together","Couple","Married","Couple","Divorced","Single","Single","Single","Widow","Single","Other")</f>
        <v>Couple</v>
      </c>
      <c r="I541" s="4">
        <v>69084</v>
      </c>
      <c r="J541" s="41" t="str">
        <f t="shared" si="34"/>
        <v>$60 - $70K</v>
      </c>
      <c r="K541">
        <v>1</v>
      </c>
      <c r="L541">
        <v>0</v>
      </c>
      <c r="M541">
        <f>Table1[[#This Row],[Teenhome]]+Table1[[#This Row],[Kidhome]]</f>
        <v>1</v>
      </c>
      <c r="N541" s="1">
        <v>41597</v>
      </c>
      <c r="O541" s="16">
        <f>(Table1[[#This Row],[DataSetDate]]-Table1[[#This Row],[Dt_Customer]])/365</f>
        <v>7.2191780821917808</v>
      </c>
      <c r="P541" s="15">
        <v>44232</v>
      </c>
      <c r="Q541">
        <v>43</v>
      </c>
      <c r="R541" s="4">
        <v>1181</v>
      </c>
      <c r="S541" s="4">
        <v>107</v>
      </c>
      <c r="T541" s="4">
        <v>199</v>
      </c>
      <c r="U541" s="4">
        <v>39</v>
      </c>
      <c r="V541" s="4">
        <v>30</v>
      </c>
      <c r="W541" s="4">
        <v>30</v>
      </c>
      <c r="X541">
        <v>2</v>
      </c>
      <c r="Y541">
        <v>7</v>
      </c>
      <c r="Z541" t="str">
        <f t="shared" si="35"/>
        <v>High</v>
      </c>
      <c r="AA541" s="14">
        <f t="shared" ca="1" si="36"/>
        <v>6.8960512078902143</v>
      </c>
      <c r="AB541">
        <v>3</v>
      </c>
      <c r="AC541">
        <v>13</v>
      </c>
      <c r="AD541" s="14">
        <f t="shared" ca="1" si="37"/>
        <v>12.649145767070658</v>
      </c>
      <c r="AE541">
        <v>8</v>
      </c>
      <c r="AF541">
        <v>0</v>
      </c>
      <c r="AG541">
        <v>0</v>
      </c>
      <c r="AH541">
        <v>0</v>
      </c>
      <c r="AI541">
        <v>0</v>
      </c>
      <c r="AJ541">
        <v>0</v>
      </c>
      <c r="AK541">
        <v>0</v>
      </c>
      <c r="AL541">
        <v>0</v>
      </c>
      <c r="AM541" t="s">
        <v>41</v>
      </c>
    </row>
    <row r="542" spans="1:39" hidden="1" x14ac:dyDescent="0.3">
      <c r="A542">
        <v>5299</v>
      </c>
      <c r="B542">
        <v>1970</v>
      </c>
      <c r="C542" s="14">
        <f>2021-Table1[[#This Row],[Year_Birth]]</f>
        <v>51</v>
      </c>
      <c r="D542" t="s">
        <v>39</v>
      </c>
      <c r="E542" s="14" t="str" cm="1">
        <f t="array" ref="E542">_xlfn.SWITCH(Table1[[#This Row],[Education]],"Graduation","Bachelor’s","Basic","High School","2n Cycle","Master’s","Master","Master’s","PhD","PhD","Other")</f>
        <v>PhD</v>
      </c>
      <c r="F542" t="s">
        <v>42</v>
      </c>
      <c r="G542" s="14" t="s">
        <v>42</v>
      </c>
      <c r="H542" s="14" t="str" cm="1">
        <f t="array" ref="H542">_xlfn.SWITCH(Table1[[#This Row],[Marital_Status_mod]],"Together","Couple","Married","Couple","Divorced","Single","Single","Single","Widow","Single","Other")</f>
        <v>Couple</v>
      </c>
      <c r="I542" s="4">
        <v>69084</v>
      </c>
      <c r="J542" s="41" t="str">
        <f t="shared" si="34"/>
        <v>$60 - $70K</v>
      </c>
      <c r="K542">
        <v>1</v>
      </c>
      <c r="L542">
        <v>0</v>
      </c>
      <c r="M542">
        <f>Table1[[#This Row],[Teenhome]]+Table1[[#This Row],[Kidhome]]</f>
        <v>1</v>
      </c>
      <c r="N542" s="1">
        <v>41597</v>
      </c>
      <c r="O542" s="16">
        <f>(Table1[[#This Row],[DataSetDate]]-Table1[[#This Row],[Dt_Customer]])/365</f>
        <v>7.2191780821917808</v>
      </c>
      <c r="P542" s="15">
        <v>44232</v>
      </c>
      <c r="Q542">
        <v>43</v>
      </c>
      <c r="R542" s="4">
        <v>1181</v>
      </c>
      <c r="S542" s="4">
        <v>107</v>
      </c>
      <c r="T542" s="4">
        <v>199</v>
      </c>
      <c r="U542" s="4">
        <v>39</v>
      </c>
      <c r="V542" s="4">
        <v>30</v>
      </c>
      <c r="W542" s="4">
        <v>30</v>
      </c>
      <c r="X542">
        <v>2</v>
      </c>
      <c r="Y542">
        <v>7</v>
      </c>
      <c r="Z542" t="str">
        <f t="shared" si="35"/>
        <v>High</v>
      </c>
      <c r="AA542" s="14">
        <f t="shared" ca="1" si="36"/>
        <v>7.2147070243117906</v>
      </c>
      <c r="AB542">
        <v>3</v>
      </c>
      <c r="AC542">
        <v>13</v>
      </c>
      <c r="AD542" s="14">
        <f t="shared" ca="1" si="37"/>
        <v>12.695480830965513</v>
      </c>
      <c r="AE542">
        <v>8</v>
      </c>
      <c r="AF542">
        <v>0</v>
      </c>
      <c r="AG542">
        <v>0</v>
      </c>
      <c r="AH542">
        <v>0</v>
      </c>
      <c r="AI542">
        <v>0</v>
      </c>
      <c r="AJ542">
        <v>0</v>
      </c>
      <c r="AK542">
        <v>0</v>
      </c>
      <c r="AL542">
        <v>0</v>
      </c>
      <c r="AM542" t="s">
        <v>41</v>
      </c>
    </row>
    <row r="543" spans="1:39" hidden="1" x14ac:dyDescent="0.3">
      <c r="A543">
        <v>1459</v>
      </c>
      <c r="B543">
        <v>1966</v>
      </c>
      <c r="C543" s="14">
        <f>2021-Table1[[#This Row],[Year_Birth]]</f>
        <v>55</v>
      </c>
      <c r="D543" t="s">
        <v>39</v>
      </c>
      <c r="E543" s="14" t="str" cm="1">
        <f t="array" ref="E543">_xlfn.SWITCH(Table1[[#This Row],[Education]],"Graduation","Bachelor’s","Basic","High School","2n Cycle","Master’s","Master","Master’s","PhD","PhD","Other")</f>
        <v>PhD</v>
      </c>
      <c r="F543" t="s">
        <v>42</v>
      </c>
      <c r="G543" s="14" t="s">
        <v>42</v>
      </c>
      <c r="H543" s="14" t="str" cm="1">
        <f t="array" ref="H543">_xlfn.SWITCH(Table1[[#This Row],[Marital_Status_mod]],"Together","Couple","Married","Couple","Divorced","Single","Single","Single","Widow","Single","Other")</f>
        <v>Couple</v>
      </c>
      <c r="I543" s="4">
        <v>69063</v>
      </c>
      <c r="J543" s="41" t="str">
        <f t="shared" si="34"/>
        <v>$60 - $70K</v>
      </c>
      <c r="K543">
        <v>0</v>
      </c>
      <c r="L543">
        <v>1</v>
      </c>
      <c r="M543">
        <f>Table1[[#This Row],[Teenhome]]+Table1[[#This Row],[Kidhome]]</f>
        <v>1</v>
      </c>
      <c r="N543" s="1">
        <v>41220</v>
      </c>
      <c r="O543" s="16">
        <f>(Table1[[#This Row],[DataSetDate]]-Table1[[#This Row],[Dt_Customer]])/365</f>
        <v>8.2520547945205482</v>
      </c>
      <c r="P543" s="15">
        <v>44232</v>
      </c>
      <c r="Q543">
        <v>16</v>
      </c>
      <c r="R543" s="4">
        <v>666</v>
      </c>
      <c r="S543" s="4">
        <v>35</v>
      </c>
      <c r="T543" s="4">
        <v>124</v>
      </c>
      <c r="U543" s="4">
        <v>69</v>
      </c>
      <c r="V543" s="4">
        <v>8</v>
      </c>
      <c r="W543" s="4">
        <v>26</v>
      </c>
      <c r="X543">
        <v>1</v>
      </c>
      <c r="Y543">
        <v>5</v>
      </c>
      <c r="Z543" t="str">
        <f t="shared" si="35"/>
        <v>Medium</v>
      </c>
      <c r="AA543" s="14">
        <f t="shared" ca="1" si="36"/>
        <v>5.0439356081944862</v>
      </c>
      <c r="AB543">
        <v>3</v>
      </c>
      <c r="AC543">
        <v>5</v>
      </c>
      <c r="AD543" s="14">
        <f t="shared" ca="1" si="37"/>
        <v>4.7044117185976866</v>
      </c>
      <c r="AE543">
        <v>3</v>
      </c>
      <c r="AF543">
        <v>0</v>
      </c>
      <c r="AG543">
        <v>0</v>
      </c>
      <c r="AH543">
        <v>0</v>
      </c>
      <c r="AI543">
        <v>0</v>
      </c>
      <c r="AJ543">
        <v>0</v>
      </c>
      <c r="AK543">
        <v>0</v>
      </c>
      <c r="AL543">
        <v>0</v>
      </c>
      <c r="AM543" t="s">
        <v>41</v>
      </c>
    </row>
    <row r="544" spans="1:39" hidden="1" x14ac:dyDescent="0.3">
      <c r="A544">
        <v>3389</v>
      </c>
      <c r="B544">
        <v>1970</v>
      </c>
      <c r="C544" s="14">
        <f>2021-Table1[[#This Row],[Year_Birth]]</f>
        <v>51</v>
      </c>
      <c r="D544" t="s">
        <v>46</v>
      </c>
      <c r="E544" s="14" t="str" cm="1">
        <f t="array" ref="E544">_xlfn.SWITCH(Table1[[#This Row],[Education]],"Graduation","Bachelor’s","Basic","High School","2n Cycle","Master’s","Master","Master’s","PhD","PhD","Other")</f>
        <v>Bachelor’s</v>
      </c>
      <c r="F544" t="s">
        <v>42</v>
      </c>
      <c r="G544" s="14" t="s">
        <v>42</v>
      </c>
      <c r="H544" s="14" t="str" cm="1">
        <f t="array" ref="H544">_xlfn.SWITCH(Table1[[#This Row],[Marital_Status_mod]],"Together","Couple","Married","Couple","Divorced","Single","Single","Single","Widow","Single","Other")</f>
        <v>Couple</v>
      </c>
      <c r="I544" s="4">
        <v>69016</v>
      </c>
      <c r="J544" s="41" t="str">
        <f t="shared" si="34"/>
        <v>$60 - $70K</v>
      </c>
      <c r="K544">
        <v>0</v>
      </c>
      <c r="L544">
        <v>1</v>
      </c>
      <c r="M544">
        <f>Table1[[#This Row],[Teenhome]]+Table1[[#This Row],[Kidhome]]</f>
        <v>1</v>
      </c>
      <c r="N544" s="1">
        <v>41235</v>
      </c>
      <c r="O544" s="16">
        <f>(Table1[[#This Row],[DataSetDate]]-Table1[[#This Row],[Dt_Customer]])/365</f>
        <v>8.2109589041095887</v>
      </c>
      <c r="P544" s="15">
        <v>44232</v>
      </c>
      <c r="Q544">
        <v>61</v>
      </c>
      <c r="R544" s="4">
        <v>726</v>
      </c>
      <c r="S544" s="4">
        <v>53</v>
      </c>
      <c r="T544" s="4">
        <v>363</v>
      </c>
      <c r="U544" s="4">
        <v>123</v>
      </c>
      <c r="V544" s="4">
        <v>107</v>
      </c>
      <c r="W544" s="4">
        <v>161</v>
      </c>
      <c r="X544">
        <v>4</v>
      </c>
      <c r="Y544">
        <v>8</v>
      </c>
      <c r="Z544" t="str">
        <f t="shared" si="35"/>
        <v>High</v>
      </c>
      <c r="AA544" s="14">
        <f t="shared" ca="1" si="36"/>
        <v>7.8299011413795636</v>
      </c>
      <c r="AB544">
        <v>9</v>
      </c>
      <c r="AC544">
        <v>13</v>
      </c>
      <c r="AD544" s="14">
        <f t="shared" ca="1" si="37"/>
        <v>13.055245077830024</v>
      </c>
      <c r="AE544">
        <v>5</v>
      </c>
      <c r="AF544">
        <v>0</v>
      </c>
      <c r="AG544">
        <v>0</v>
      </c>
      <c r="AH544">
        <v>0</v>
      </c>
      <c r="AI544">
        <v>0</v>
      </c>
      <c r="AJ544">
        <v>0</v>
      </c>
      <c r="AK544">
        <v>0</v>
      </c>
      <c r="AL544">
        <v>0</v>
      </c>
      <c r="AM544" t="s">
        <v>41</v>
      </c>
    </row>
    <row r="545" spans="1:39" hidden="1" x14ac:dyDescent="0.3">
      <c r="A545">
        <v>6870</v>
      </c>
      <c r="B545">
        <v>1959</v>
      </c>
      <c r="C545" s="14">
        <f>2021-Table1[[#This Row],[Year_Birth]]</f>
        <v>62</v>
      </c>
      <c r="D545" t="s">
        <v>39</v>
      </c>
      <c r="E545" s="14" t="str" cm="1">
        <f t="array" ref="E545">_xlfn.SWITCH(Table1[[#This Row],[Education]],"Graduation","Bachelor’s","Basic","High School","2n Cycle","Master’s","Master","Master’s","PhD","PhD","Other")</f>
        <v>PhD</v>
      </c>
      <c r="F545" t="s">
        <v>49</v>
      </c>
      <c r="G545" s="14" t="s">
        <v>49</v>
      </c>
      <c r="H545" s="14" t="str" cm="1">
        <f t="array" ref="H545">_xlfn.SWITCH(Table1[[#This Row],[Marital_Status_mod]],"Together","Couple","Married","Couple","Divorced","Single","Single","Single","Widow","Single","Other")</f>
        <v>Single</v>
      </c>
      <c r="I545" s="4">
        <v>68805</v>
      </c>
      <c r="J545" s="41" t="str">
        <f t="shared" si="34"/>
        <v>$60 - $70K</v>
      </c>
      <c r="K545">
        <v>0</v>
      </c>
      <c r="L545">
        <v>1</v>
      </c>
      <c r="M545">
        <f>Table1[[#This Row],[Teenhome]]+Table1[[#This Row],[Kidhome]]</f>
        <v>1</v>
      </c>
      <c r="N545" s="1">
        <v>41534</v>
      </c>
      <c r="O545" s="16">
        <f>(Table1[[#This Row],[DataSetDate]]-Table1[[#This Row],[Dt_Customer]])/365</f>
        <v>7.3917808219178083</v>
      </c>
      <c r="P545" s="15">
        <v>44232</v>
      </c>
      <c r="Q545">
        <v>73</v>
      </c>
      <c r="R545" s="4">
        <v>182</v>
      </c>
      <c r="S545" s="4">
        <v>2</v>
      </c>
      <c r="T545" s="4">
        <v>49</v>
      </c>
      <c r="U545" s="4">
        <v>17</v>
      </c>
      <c r="V545" s="4">
        <v>13</v>
      </c>
      <c r="W545" s="4">
        <v>20</v>
      </c>
      <c r="X545">
        <v>1</v>
      </c>
      <c r="Y545">
        <v>3</v>
      </c>
      <c r="Z545" t="str">
        <f t="shared" si="35"/>
        <v>Medium</v>
      </c>
      <c r="AA545" s="14">
        <f t="shared" ca="1" si="36"/>
        <v>3.0885127850484904</v>
      </c>
      <c r="AB545">
        <v>1</v>
      </c>
      <c r="AC545">
        <v>7</v>
      </c>
      <c r="AD545" s="14">
        <f t="shared" ca="1" si="37"/>
        <v>7.0090372386312714</v>
      </c>
      <c r="AE545">
        <v>2</v>
      </c>
      <c r="AF545">
        <v>0</v>
      </c>
      <c r="AG545">
        <v>0</v>
      </c>
      <c r="AH545">
        <v>0</v>
      </c>
      <c r="AI545">
        <v>0</v>
      </c>
      <c r="AJ545">
        <v>0</v>
      </c>
      <c r="AK545">
        <v>0</v>
      </c>
      <c r="AL545">
        <v>0</v>
      </c>
      <c r="AM545" t="s">
        <v>41</v>
      </c>
    </row>
    <row r="546" spans="1:39" hidden="1" x14ac:dyDescent="0.3">
      <c r="A546">
        <v>4910</v>
      </c>
      <c r="B546">
        <v>1967</v>
      </c>
      <c r="C546" s="14">
        <f>2021-Table1[[#This Row],[Year_Birth]]</f>
        <v>54</v>
      </c>
      <c r="D546" t="s">
        <v>46</v>
      </c>
      <c r="E546" s="14" t="str" cm="1">
        <f t="array" ref="E546">_xlfn.SWITCH(Table1[[#This Row],[Education]],"Graduation","Bachelor’s","Basic","High School","2n Cycle","Master’s","Master","Master’s","PhD","PhD","Other")</f>
        <v>Bachelor’s</v>
      </c>
      <c r="F546" t="s">
        <v>49</v>
      </c>
      <c r="G546" s="14" t="s">
        <v>49</v>
      </c>
      <c r="H546" s="14" t="str" cm="1">
        <f t="array" ref="H546">_xlfn.SWITCH(Table1[[#This Row],[Marital_Status_mod]],"Together","Couple","Married","Couple","Divorced","Single","Single","Single","Widow","Single","Other")</f>
        <v>Single</v>
      </c>
      <c r="I546" s="4">
        <v>68743</v>
      </c>
      <c r="J546" s="41" t="str">
        <f t="shared" si="34"/>
        <v>$60 - $70K</v>
      </c>
      <c r="K546">
        <v>0</v>
      </c>
      <c r="L546">
        <v>0</v>
      </c>
      <c r="M546">
        <f>Table1[[#This Row],[Teenhome]]+Table1[[#This Row],[Kidhome]]</f>
        <v>0</v>
      </c>
      <c r="N546" s="1">
        <v>41151</v>
      </c>
      <c r="O546" s="16">
        <f>(Table1[[#This Row],[DataSetDate]]-Table1[[#This Row],[Dt_Customer]])/365</f>
        <v>8.4410958904109581</v>
      </c>
      <c r="P546" s="15">
        <v>44232</v>
      </c>
      <c r="Q546">
        <v>81</v>
      </c>
      <c r="R546" s="4">
        <v>1132</v>
      </c>
      <c r="S546" s="4">
        <v>134</v>
      </c>
      <c r="T546" s="4">
        <v>384</v>
      </c>
      <c r="U546" s="4">
        <v>175</v>
      </c>
      <c r="V546" s="4">
        <v>134</v>
      </c>
      <c r="W546" s="4">
        <v>115</v>
      </c>
      <c r="X546">
        <v>1</v>
      </c>
      <c r="Y546">
        <v>11</v>
      </c>
      <c r="Z546" t="str">
        <f t="shared" si="35"/>
        <v>High</v>
      </c>
      <c r="AA546" s="14">
        <f t="shared" ca="1" si="36"/>
        <v>10.774344226695396</v>
      </c>
      <c r="AB546">
        <v>5</v>
      </c>
      <c r="AC546">
        <v>13</v>
      </c>
      <c r="AD546" s="14">
        <f t="shared" ca="1" si="37"/>
        <v>13.074978340726183</v>
      </c>
      <c r="AE546">
        <v>7</v>
      </c>
      <c r="AF546">
        <v>0</v>
      </c>
      <c r="AG546">
        <v>0</v>
      </c>
      <c r="AH546">
        <v>0</v>
      </c>
      <c r="AI546">
        <v>0</v>
      </c>
      <c r="AJ546">
        <v>0</v>
      </c>
      <c r="AK546">
        <v>0</v>
      </c>
      <c r="AL546">
        <v>0</v>
      </c>
      <c r="AM546" t="s">
        <v>43</v>
      </c>
    </row>
    <row r="547" spans="1:39" hidden="1" x14ac:dyDescent="0.3">
      <c r="A547">
        <v>9888</v>
      </c>
      <c r="B547">
        <v>1969</v>
      </c>
      <c r="C547" s="14">
        <f>2021-Table1[[#This Row],[Year_Birth]]</f>
        <v>52</v>
      </c>
      <c r="D547" t="s">
        <v>46</v>
      </c>
      <c r="E547" s="14" t="str" cm="1">
        <f t="array" ref="E547">_xlfn.SWITCH(Table1[[#This Row],[Education]],"Graduation","Bachelor’s","Basic","High School","2n Cycle","Master’s","Master","Master’s","PhD","PhD","Other")</f>
        <v>Bachelor’s</v>
      </c>
      <c r="F547" t="s">
        <v>40</v>
      </c>
      <c r="G547" s="14" t="s">
        <v>40</v>
      </c>
      <c r="H547" s="14" t="str" cm="1">
        <f t="array" ref="H547">_xlfn.SWITCH(Table1[[#This Row],[Marital_Status_mod]],"Together","Couple","Married","Couple","Divorced","Single","Single","Single","Widow","Single","Other")</f>
        <v>Couple</v>
      </c>
      <c r="I547" s="4">
        <v>68695</v>
      </c>
      <c r="J547" s="41" t="str">
        <f t="shared" si="34"/>
        <v>$60 - $70K</v>
      </c>
      <c r="K547">
        <v>0</v>
      </c>
      <c r="L547">
        <v>0</v>
      </c>
      <c r="M547">
        <f>Table1[[#This Row],[Teenhome]]+Table1[[#This Row],[Kidhome]]</f>
        <v>0</v>
      </c>
      <c r="N547" s="1">
        <v>41815</v>
      </c>
      <c r="O547" s="16">
        <f>(Table1[[#This Row],[DataSetDate]]-Table1[[#This Row],[Dt_Customer]])/365</f>
        <v>6.6219178082191785</v>
      </c>
      <c r="P547" s="15">
        <v>44232</v>
      </c>
      <c r="Q547">
        <v>3</v>
      </c>
      <c r="R547" s="4">
        <v>458</v>
      </c>
      <c r="S547" s="4">
        <v>81</v>
      </c>
      <c r="T547" s="4">
        <v>356</v>
      </c>
      <c r="U547" s="4">
        <v>106</v>
      </c>
      <c r="V547" s="4">
        <v>50</v>
      </c>
      <c r="W547" s="4">
        <v>40</v>
      </c>
      <c r="X547">
        <v>1</v>
      </c>
      <c r="Y547">
        <v>4</v>
      </c>
      <c r="Z547" t="str">
        <f t="shared" si="35"/>
        <v>Medium</v>
      </c>
      <c r="AA547" s="14">
        <f t="shared" ca="1" si="36"/>
        <v>3.8749370257647184</v>
      </c>
      <c r="AB547">
        <v>4</v>
      </c>
      <c r="AC547">
        <v>7</v>
      </c>
      <c r="AD547" s="14">
        <f t="shared" ca="1" si="37"/>
        <v>7.1854834824559761</v>
      </c>
      <c r="AE547">
        <v>2</v>
      </c>
      <c r="AF547">
        <v>0</v>
      </c>
      <c r="AG547">
        <v>0</v>
      </c>
      <c r="AH547">
        <v>0</v>
      </c>
      <c r="AI547">
        <v>0</v>
      </c>
      <c r="AJ547">
        <v>0</v>
      </c>
      <c r="AK547">
        <v>0</v>
      </c>
      <c r="AL547">
        <v>0</v>
      </c>
      <c r="AM547" t="s">
        <v>41</v>
      </c>
    </row>
    <row r="548" spans="1:39" hidden="1" x14ac:dyDescent="0.3">
      <c r="A548">
        <v>4399</v>
      </c>
      <c r="B548">
        <v>1969</v>
      </c>
      <c r="C548" s="14">
        <f>2021-Table1[[#This Row],[Year_Birth]]</f>
        <v>52</v>
      </c>
      <c r="D548" t="s">
        <v>46</v>
      </c>
      <c r="E548" s="14" t="str" cm="1">
        <f t="array" ref="E548">_xlfn.SWITCH(Table1[[#This Row],[Education]],"Graduation","Bachelor’s","Basic","High School","2n Cycle","Master’s","Master","Master’s","PhD","PhD","Other")</f>
        <v>Bachelor’s</v>
      </c>
      <c r="F548" t="s">
        <v>40</v>
      </c>
      <c r="G548" s="14" t="s">
        <v>40</v>
      </c>
      <c r="H548" s="14" t="str" cm="1">
        <f t="array" ref="H548">_xlfn.SWITCH(Table1[[#This Row],[Marital_Status_mod]],"Together","Couple","Married","Couple","Divorced","Single","Single","Single","Widow","Single","Other")</f>
        <v>Couple</v>
      </c>
      <c r="I548" s="4">
        <v>68695</v>
      </c>
      <c r="J548" s="41" t="str">
        <f t="shared" si="34"/>
        <v>$60 - $70K</v>
      </c>
      <c r="K548">
        <v>0</v>
      </c>
      <c r="L548">
        <v>0</v>
      </c>
      <c r="M548">
        <f>Table1[[#This Row],[Teenhome]]+Table1[[#This Row],[Kidhome]]</f>
        <v>0</v>
      </c>
      <c r="N548" s="1">
        <v>41815</v>
      </c>
      <c r="O548" s="16">
        <f>(Table1[[#This Row],[DataSetDate]]-Table1[[#This Row],[Dt_Customer]])/365</f>
        <v>6.6219178082191785</v>
      </c>
      <c r="P548" s="15">
        <v>44232</v>
      </c>
      <c r="Q548">
        <v>3</v>
      </c>
      <c r="R548" s="4">
        <v>458</v>
      </c>
      <c r="S548" s="4">
        <v>81</v>
      </c>
      <c r="T548" s="4">
        <v>356</v>
      </c>
      <c r="U548" s="4">
        <v>106</v>
      </c>
      <c r="V548" s="4">
        <v>50</v>
      </c>
      <c r="W548" s="4">
        <v>40</v>
      </c>
      <c r="X548">
        <v>1</v>
      </c>
      <c r="Y548">
        <v>4</v>
      </c>
      <c r="Z548" t="str">
        <f t="shared" si="35"/>
        <v>Medium</v>
      </c>
      <c r="AA548" s="14">
        <f t="shared" ca="1" si="36"/>
        <v>4.2772286221825784</v>
      </c>
      <c r="AB548">
        <v>4</v>
      </c>
      <c r="AC548">
        <v>7</v>
      </c>
      <c r="AD548" s="14">
        <f t="shared" ca="1" si="37"/>
        <v>6.830466039771415</v>
      </c>
      <c r="AE548">
        <v>2</v>
      </c>
      <c r="AF548">
        <v>0</v>
      </c>
      <c r="AG548">
        <v>0</v>
      </c>
      <c r="AH548">
        <v>0</v>
      </c>
      <c r="AI548">
        <v>0</v>
      </c>
      <c r="AJ548">
        <v>0</v>
      </c>
      <c r="AK548">
        <v>0</v>
      </c>
      <c r="AL548">
        <v>0</v>
      </c>
      <c r="AM548" t="s">
        <v>48</v>
      </c>
    </row>
    <row r="549" spans="1:39" hidden="1" x14ac:dyDescent="0.3">
      <c r="A549">
        <v>3428</v>
      </c>
      <c r="B549">
        <v>1991</v>
      </c>
      <c r="C549" s="14">
        <f>2021-Table1[[#This Row],[Year_Birth]]</f>
        <v>30</v>
      </c>
      <c r="D549" t="s">
        <v>39</v>
      </c>
      <c r="E549" s="14" t="str" cm="1">
        <f t="array" ref="E549">_xlfn.SWITCH(Table1[[#This Row],[Education]],"Graduation","Bachelor’s","Basic","High School","2n Cycle","Master’s","Master","Master’s","PhD","PhD","Other")</f>
        <v>PhD</v>
      </c>
      <c r="F549" t="s">
        <v>40</v>
      </c>
      <c r="G549" s="14" t="s">
        <v>40</v>
      </c>
      <c r="H549" s="14" t="str" cm="1">
        <f t="array" ref="H549">_xlfn.SWITCH(Table1[[#This Row],[Marital_Status_mod]],"Together","Couple","Married","Couple","Divorced","Single","Single","Single","Widow","Single","Other")</f>
        <v>Couple</v>
      </c>
      <c r="I549" s="4">
        <v>68682</v>
      </c>
      <c r="J549" s="41" t="str">
        <f t="shared" si="34"/>
        <v>$60 - $70K</v>
      </c>
      <c r="K549">
        <v>0</v>
      </c>
      <c r="L549">
        <v>0</v>
      </c>
      <c r="M549">
        <f>Table1[[#This Row],[Teenhome]]+Table1[[#This Row],[Kidhome]]</f>
        <v>0</v>
      </c>
      <c r="N549" s="1">
        <v>41553</v>
      </c>
      <c r="O549" s="16">
        <f>(Table1[[#This Row],[DataSetDate]]-Table1[[#This Row],[Dt_Customer]])/365</f>
        <v>7.3397260273972602</v>
      </c>
      <c r="P549" s="15">
        <v>44232</v>
      </c>
      <c r="Q549">
        <v>56</v>
      </c>
      <c r="R549" s="4">
        <v>919</v>
      </c>
      <c r="S549" s="4">
        <v>0</v>
      </c>
      <c r="T549" s="4">
        <v>505</v>
      </c>
      <c r="U549" s="4">
        <v>99</v>
      </c>
      <c r="V549" s="4">
        <v>30</v>
      </c>
      <c r="W549" s="4">
        <v>45</v>
      </c>
      <c r="X549">
        <v>1</v>
      </c>
      <c r="Y549">
        <v>4</v>
      </c>
      <c r="Z549" t="str">
        <f t="shared" si="35"/>
        <v>Medium</v>
      </c>
      <c r="AA549" s="14">
        <f t="shared" ca="1" si="36"/>
        <v>4.2596211549246625</v>
      </c>
      <c r="AB549">
        <v>9</v>
      </c>
      <c r="AC549">
        <v>10</v>
      </c>
      <c r="AD549" s="14">
        <f t="shared" ca="1" si="37"/>
        <v>10.386540947189257</v>
      </c>
      <c r="AE549">
        <v>2</v>
      </c>
      <c r="AF549">
        <v>0</v>
      </c>
      <c r="AG549">
        <v>0</v>
      </c>
      <c r="AH549">
        <v>0</v>
      </c>
      <c r="AI549">
        <v>0</v>
      </c>
      <c r="AJ549">
        <v>0</v>
      </c>
      <c r="AK549">
        <v>0</v>
      </c>
      <c r="AL549">
        <v>0</v>
      </c>
      <c r="AM549" t="s">
        <v>41</v>
      </c>
    </row>
    <row r="550" spans="1:39" hidden="1" x14ac:dyDescent="0.3">
      <c r="A550">
        <v>4500</v>
      </c>
      <c r="B550">
        <v>1991</v>
      </c>
      <c r="C550" s="14">
        <f>2021-Table1[[#This Row],[Year_Birth]]</f>
        <v>30</v>
      </c>
      <c r="D550" t="s">
        <v>39</v>
      </c>
      <c r="E550" s="14" t="str" cm="1">
        <f t="array" ref="E550">_xlfn.SWITCH(Table1[[#This Row],[Education]],"Graduation","Bachelor’s","Basic","High School","2n Cycle","Master’s","Master","Master’s","PhD","PhD","Other")</f>
        <v>PhD</v>
      </c>
      <c r="F550" t="s">
        <v>40</v>
      </c>
      <c r="G550" s="14" t="s">
        <v>40</v>
      </c>
      <c r="H550" s="14" t="str" cm="1">
        <f t="array" ref="H550">_xlfn.SWITCH(Table1[[#This Row],[Marital_Status_mod]],"Together","Couple","Married","Couple","Divorced","Single","Single","Single","Widow","Single","Other")</f>
        <v>Couple</v>
      </c>
      <c r="I550" s="4">
        <v>68682</v>
      </c>
      <c r="J550" s="41" t="str">
        <f t="shared" si="34"/>
        <v>$60 - $70K</v>
      </c>
      <c r="K550">
        <v>0</v>
      </c>
      <c r="L550">
        <v>0</v>
      </c>
      <c r="M550">
        <f>Table1[[#This Row],[Teenhome]]+Table1[[#This Row],[Kidhome]]</f>
        <v>0</v>
      </c>
      <c r="N550" s="1">
        <v>41553</v>
      </c>
      <c r="O550" s="16">
        <f>(Table1[[#This Row],[DataSetDate]]-Table1[[#This Row],[Dt_Customer]])/365</f>
        <v>7.3397260273972602</v>
      </c>
      <c r="P550" s="15">
        <v>44232</v>
      </c>
      <c r="Q550">
        <v>56</v>
      </c>
      <c r="R550" s="4">
        <v>919</v>
      </c>
      <c r="S550" s="4">
        <v>0</v>
      </c>
      <c r="T550" s="4">
        <v>505</v>
      </c>
      <c r="U550" s="4">
        <v>99</v>
      </c>
      <c r="V550" s="4">
        <v>30</v>
      </c>
      <c r="W550" s="4">
        <v>45</v>
      </c>
      <c r="X550">
        <v>1</v>
      </c>
      <c r="Y550">
        <v>4</v>
      </c>
      <c r="Z550" t="str">
        <f t="shared" si="35"/>
        <v>Medium</v>
      </c>
      <c r="AA550" s="14">
        <f t="shared" ca="1" si="36"/>
        <v>4.0096007973499255</v>
      </c>
      <c r="AB550">
        <v>9</v>
      </c>
      <c r="AC550">
        <v>10</v>
      </c>
      <c r="AD550" s="14">
        <f t="shared" ca="1" si="37"/>
        <v>10.193098105513462</v>
      </c>
      <c r="AE550">
        <v>2</v>
      </c>
      <c r="AF550">
        <v>0</v>
      </c>
      <c r="AG550">
        <v>0</v>
      </c>
      <c r="AH550">
        <v>0</v>
      </c>
      <c r="AI550">
        <v>0</v>
      </c>
      <c r="AJ550">
        <v>0</v>
      </c>
      <c r="AK550">
        <v>0</v>
      </c>
      <c r="AL550">
        <v>0</v>
      </c>
      <c r="AM550" t="s">
        <v>41</v>
      </c>
    </row>
    <row r="551" spans="1:39" hidden="1" x14ac:dyDescent="0.3">
      <c r="A551">
        <v>8755</v>
      </c>
      <c r="B551">
        <v>1946</v>
      </c>
      <c r="C551" s="14">
        <f>2021-Table1[[#This Row],[Year_Birth]]</f>
        <v>75</v>
      </c>
      <c r="D551" t="s">
        <v>44</v>
      </c>
      <c r="E551" s="14" t="str" cm="1">
        <f t="array" ref="E551">_xlfn.SWITCH(Table1[[#This Row],[Education]],"Graduation","Bachelor’s","Basic","High School","2n Cycle","Master’s","Master","Master’s","PhD","PhD","Other")</f>
        <v>Master’s</v>
      </c>
      <c r="F551" t="s">
        <v>42</v>
      </c>
      <c r="G551" s="14" t="s">
        <v>42</v>
      </c>
      <c r="H551" s="14" t="str" cm="1">
        <f t="array" ref="H551">_xlfn.SWITCH(Table1[[#This Row],[Marital_Status_mod]],"Together","Couple","Married","Couple","Divorced","Single","Single","Single","Widow","Single","Other")</f>
        <v>Couple</v>
      </c>
      <c r="I551" s="4">
        <v>68657</v>
      </c>
      <c r="J551" s="41" t="str">
        <f t="shared" si="34"/>
        <v>$60 - $70K</v>
      </c>
      <c r="K551">
        <v>0</v>
      </c>
      <c r="L551">
        <v>0</v>
      </c>
      <c r="M551">
        <f>Table1[[#This Row],[Teenhome]]+Table1[[#This Row],[Kidhome]]</f>
        <v>0</v>
      </c>
      <c r="N551" s="1">
        <v>41325</v>
      </c>
      <c r="O551" s="16">
        <f>(Table1[[#This Row],[DataSetDate]]-Table1[[#This Row],[Dt_Customer]])/365</f>
        <v>7.9643835616438352</v>
      </c>
      <c r="P551" s="15">
        <v>44232</v>
      </c>
      <c r="Q551">
        <v>4</v>
      </c>
      <c r="R551" s="4">
        <v>482</v>
      </c>
      <c r="S551" s="4">
        <v>34</v>
      </c>
      <c r="T551" s="4">
        <v>471</v>
      </c>
      <c r="U551" s="4">
        <v>119</v>
      </c>
      <c r="V551" s="4">
        <v>68</v>
      </c>
      <c r="W551" s="4">
        <v>22</v>
      </c>
      <c r="X551">
        <v>1</v>
      </c>
      <c r="Y551">
        <v>3</v>
      </c>
      <c r="Z551" t="str">
        <f t="shared" si="35"/>
        <v>Medium</v>
      </c>
      <c r="AA551" s="14">
        <f t="shared" ca="1" si="36"/>
        <v>2.937253289348229</v>
      </c>
      <c r="AB551">
        <v>5</v>
      </c>
      <c r="AC551">
        <v>9</v>
      </c>
      <c r="AD551" s="14">
        <f t="shared" ca="1" si="37"/>
        <v>9.1752956215490986</v>
      </c>
      <c r="AE551">
        <v>7</v>
      </c>
      <c r="AF551">
        <v>0</v>
      </c>
      <c r="AG551">
        <v>0</v>
      </c>
      <c r="AH551">
        <v>0</v>
      </c>
      <c r="AI551">
        <v>0</v>
      </c>
      <c r="AJ551">
        <v>0</v>
      </c>
      <c r="AK551">
        <v>0</v>
      </c>
      <c r="AL551">
        <v>0</v>
      </c>
      <c r="AM551" t="s">
        <v>53</v>
      </c>
    </row>
    <row r="552" spans="1:39" hidden="1" x14ac:dyDescent="0.3">
      <c r="A552">
        <v>10172</v>
      </c>
      <c r="B552">
        <v>1988</v>
      </c>
      <c r="C552" s="14">
        <f>2021-Table1[[#This Row],[Year_Birth]]</f>
        <v>33</v>
      </c>
      <c r="D552" t="s">
        <v>46</v>
      </c>
      <c r="E552" s="14" t="str" cm="1">
        <f t="array" ref="E552">_xlfn.SWITCH(Table1[[#This Row],[Education]],"Graduation","Bachelor’s","Basic","High School","2n Cycle","Master’s","Master","Master’s","PhD","PhD","Other")</f>
        <v>Bachelor’s</v>
      </c>
      <c r="F552" t="s">
        <v>50</v>
      </c>
      <c r="G552" s="14" t="s">
        <v>50</v>
      </c>
      <c r="H552" s="14" t="str" cm="1">
        <f t="array" ref="H552">_xlfn.SWITCH(Table1[[#This Row],[Marital_Status_mod]],"Together","Couple","Married","Couple","Divorced","Single","Single","Single","Widow","Single","Other")</f>
        <v>Single</v>
      </c>
      <c r="I552" s="4">
        <v>68655</v>
      </c>
      <c r="J552" s="41" t="str">
        <f t="shared" si="34"/>
        <v>$60 - $70K</v>
      </c>
      <c r="K552">
        <v>0</v>
      </c>
      <c r="L552">
        <v>0</v>
      </c>
      <c r="M552">
        <f>Table1[[#This Row],[Teenhome]]+Table1[[#This Row],[Kidhome]]</f>
        <v>0</v>
      </c>
      <c r="N552" s="1">
        <v>41131</v>
      </c>
      <c r="O552" s="16">
        <f>(Table1[[#This Row],[DataSetDate]]-Table1[[#This Row],[Dt_Customer]])/365</f>
        <v>8.4958904109589035</v>
      </c>
      <c r="P552" s="15">
        <v>44232</v>
      </c>
      <c r="Q552">
        <v>95</v>
      </c>
      <c r="R552" s="4">
        <v>456</v>
      </c>
      <c r="S552" s="4">
        <v>19</v>
      </c>
      <c r="T552" s="4">
        <v>832</v>
      </c>
      <c r="U552" s="4">
        <v>75</v>
      </c>
      <c r="V552" s="4">
        <v>118</v>
      </c>
      <c r="W552" s="4">
        <v>38</v>
      </c>
      <c r="X552">
        <v>1</v>
      </c>
      <c r="Y552">
        <v>4</v>
      </c>
      <c r="Z552" t="str">
        <f t="shared" si="35"/>
        <v>Medium</v>
      </c>
      <c r="AA552" s="14">
        <f t="shared" ca="1" si="36"/>
        <v>3.6009314326413788</v>
      </c>
      <c r="AB552">
        <v>5</v>
      </c>
      <c r="AC552">
        <v>11</v>
      </c>
      <c r="AD552" s="14">
        <f t="shared" ca="1" si="37"/>
        <v>10.983460299652082</v>
      </c>
      <c r="AE552">
        <v>3</v>
      </c>
      <c r="AF552">
        <v>0</v>
      </c>
      <c r="AG552">
        <v>0</v>
      </c>
      <c r="AH552">
        <v>0</v>
      </c>
      <c r="AI552">
        <v>0</v>
      </c>
      <c r="AJ552">
        <v>0</v>
      </c>
      <c r="AK552">
        <v>0</v>
      </c>
      <c r="AL552">
        <v>0</v>
      </c>
      <c r="AM552" t="s">
        <v>41</v>
      </c>
    </row>
    <row r="553" spans="1:39" hidden="1" x14ac:dyDescent="0.3">
      <c r="A553">
        <v>6729</v>
      </c>
      <c r="B553">
        <v>1988</v>
      </c>
      <c r="C553" s="14">
        <f>2021-Table1[[#This Row],[Year_Birth]]</f>
        <v>33</v>
      </c>
      <c r="D553" t="s">
        <v>46</v>
      </c>
      <c r="E553" s="14" t="str" cm="1">
        <f t="array" ref="E553">_xlfn.SWITCH(Table1[[#This Row],[Education]],"Graduation","Bachelor’s","Basic","High School","2n Cycle","Master’s","Master","Master’s","PhD","PhD","Other")</f>
        <v>Bachelor’s</v>
      </c>
      <c r="F553" t="s">
        <v>50</v>
      </c>
      <c r="G553" s="14" t="s">
        <v>50</v>
      </c>
      <c r="H553" s="14" t="str" cm="1">
        <f t="array" ref="H553">_xlfn.SWITCH(Table1[[#This Row],[Marital_Status_mod]],"Together","Couple","Married","Couple","Divorced","Single","Single","Single","Widow","Single","Other")</f>
        <v>Single</v>
      </c>
      <c r="I553" s="4">
        <v>68655</v>
      </c>
      <c r="J553" s="41" t="str">
        <f t="shared" si="34"/>
        <v>$60 - $70K</v>
      </c>
      <c r="K553">
        <v>0</v>
      </c>
      <c r="L553">
        <v>0</v>
      </c>
      <c r="M553">
        <f>Table1[[#This Row],[Teenhome]]+Table1[[#This Row],[Kidhome]]</f>
        <v>0</v>
      </c>
      <c r="N553" s="1">
        <v>41131</v>
      </c>
      <c r="O553" s="16">
        <f>(Table1[[#This Row],[DataSetDate]]-Table1[[#This Row],[Dt_Customer]])/365</f>
        <v>8.4958904109589035</v>
      </c>
      <c r="P553" s="15">
        <v>44232</v>
      </c>
      <c r="Q553">
        <v>95</v>
      </c>
      <c r="R553" s="4">
        <v>456</v>
      </c>
      <c r="S553" s="4">
        <v>19</v>
      </c>
      <c r="T553" s="4">
        <v>832</v>
      </c>
      <c r="U553" s="4">
        <v>75</v>
      </c>
      <c r="V553" s="4">
        <v>118</v>
      </c>
      <c r="W553" s="4">
        <v>38</v>
      </c>
      <c r="X553">
        <v>1</v>
      </c>
      <c r="Y553">
        <v>4</v>
      </c>
      <c r="Z553" t="str">
        <f t="shared" si="35"/>
        <v>Medium</v>
      </c>
      <c r="AA553" s="14">
        <f t="shared" ca="1" si="36"/>
        <v>3.6683474739444057</v>
      </c>
      <c r="AB553">
        <v>5</v>
      </c>
      <c r="AC553">
        <v>11</v>
      </c>
      <c r="AD553" s="14">
        <f t="shared" ca="1" si="37"/>
        <v>10.999968821346187</v>
      </c>
      <c r="AE553">
        <v>3</v>
      </c>
      <c r="AF553">
        <v>0</v>
      </c>
      <c r="AG553">
        <v>0</v>
      </c>
      <c r="AH553">
        <v>0</v>
      </c>
      <c r="AI553">
        <v>0</v>
      </c>
      <c r="AJ553">
        <v>0</v>
      </c>
      <c r="AK553">
        <v>0</v>
      </c>
      <c r="AL553">
        <v>0</v>
      </c>
      <c r="AM553" t="s">
        <v>47</v>
      </c>
    </row>
    <row r="554" spans="1:39" hidden="1" x14ac:dyDescent="0.3">
      <c r="A554">
        <v>7119</v>
      </c>
      <c r="B554">
        <v>1982</v>
      </c>
      <c r="C554" s="14">
        <f>2021-Table1[[#This Row],[Year_Birth]]</f>
        <v>39</v>
      </c>
      <c r="D554" t="s">
        <v>46</v>
      </c>
      <c r="E554" s="14" t="str" cm="1">
        <f t="array" ref="E554">_xlfn.SWITCH(Table1[[#This Row],[Education]],"Graduation","Bachelor’s","Basic","High School","2n Cycle","Master’s","Master","Master’s","PhD","PhD","Other")</f>
        <v>Bachelor’s</v>
      </c>
      <c r="F554" t="s">
        <v>50</v>
      </c>
      <c r="G554" s="14" t="s">
        <v>50</v>
      </c>
      <c r="H554" s="14" t="str" cm="1">
        <f t="array" ref="H554">_xlfn.SWITCH(Table1[[#This Row],[Marital_Status_mod]],"Together","Couple","Married","Couple","Divorced","Single","Single","Single","Widow","Single","Other")</f>
        <v>Single</v>
      </c>
      <c r="I554" s="4">
        <v>68627</v>
      </c>
      <c r="J554" s="41" t="str">
        <f t="shared" si="34"/>
        <v>$60 - $70K</v>
      </c>
      <c r="K554">
        <v>0</v>
      </c>
      <c r="L554">
        <v>0</v>
      </c>
      <c r="M554">
        <f>Table1[[#This Row],[Teenhome]]+Table1[[#This Row],[Kidhome]]</f>
        <v>0</v>
      </c>
      <c r="N554" s="1">
        <v>41286</v>
      </c>
      <c r="O554" s="16">
        <f>(Table1[[#This Row],[DataSetDate]]-Table1[[#This Row],[Dt_Customer]])/365</f>
        <v>8.0712328767123296</v>
      </c>
      <c r="P554" s="15">
        <v>44232</v>
      </c>
      <c r="Q554">
        <v>45</v>
      </c>
      <c r="R554" s="4">
        <v>395</v>
      </c>
      <c r="S554" s="4">
        <v>15</v>
      </c>
      <c r="T554" s="4">
        <v>263</v>
      </c>
      <c r="U554" s="4">
        <v>60</v>
      </c>
      <c r="V554" s="4">
        <v>54</v>
      </c>
      <c r="W554" s="4">
        <v>38</v>
      </c>
      <c r="X554">
        <v>1</v>
      </c>
      <c r="Y554">
        <v>2</v>
      </c>
      <c r="Z554" t="str">
        <f t="shared" si="35"/>
        <v>Low</v>
      </c>
      <c r="AA554" s="14">
        <f t="shared" ca="1" si="36"/>
        <v>2.3412316819947696</v>
      </c>
      <c r="AB554">
        <v>3</v>
      </c>
      <c r="AC554">
        <v>6</v>
      </c>
      <c r="AD554" s="14">
        <f t="shared" ca="1" si="37"/>
        <v>5.7286930931297411</v>
      </c>
      <c r="AE554">
        <v>1</v>
      </c>
      <c r="AF554">
        <v>0</v>
      </c>
      <c r="AG554">
        <v>0</v>
      </c>
      <c r="AH554">
        <v>0</v>
      </c>
      <c r="AI554">
        <v>0</v>
      </c>
      <c r="AJ554">
        <v>0</v>
      </c>
      <c r="AK554">
        <v>0</v>
      </c>
      <c r="AL554">
        <v>0</v>
      </c>
      <c r="AM554" t="s">
        <v>47</v>
      </c>
    </row>
    <row r="555" spans="1:39" hidden="1" x14ac:dyDescent="0.3">
      <c r="A555">
        <v>6318</v>
      </c>
      <c r="B555">
        <v>1988</v>
      </c>
      <c r="C555" s="14">
        <f>2021-Table1[[#This Row],[Year_Birth]]</f>
        <v>33</v>
      </c>
      <c r="D555" t="s">
        <v>46</v>
      </c>
      <c r="E555" s="14" t="str" cm="1">
        <f t="array" ref="E555">_xlfn.SWITCH(Table1[[#This Row],[Education]],"Graduation","Bachelor’s","Basic","High School","2n Cycle","Master’s","Master","Master’s","PhD","PhD","Other")</f>
        <v>Bachelor’s</v>
      </c>
      <c r="F555" t="s">
        <v>42</v>
      </c>
      <c r="G555" s="14" t="s">
        <v>42</v>
      </c>
      <c r="H555" s="14" t="str" cm="1">
        <f t="array" ref="H555">_xlfn.SWITCH(Table1[[#This Row],[Marital_Status_mod]],"Together","Couple","Married","Couple","Divorced","Single","Single","Single","Widow","Single","Other")</f>
        <v>Couple</v>
      </c>
      <c r="I555" s="4">
        <v>68487</v>
      </c>
      <c r="J555" s="41" t="str">
        <f t="shared" si="34"/>
        <v>$60 - $70K</v>
      </c>
      <c r="K555">
        <v>0</v>
      </c>
      <c r="L555">
        <v>0</v>
      </c>
      <c r="M555">
        <f>Table1[[#This Row],[Teenhome]]+Table1[[#This Row],[Kidhome]]</f>
        <v>0</v>
      </c>
      <c r="N555" s="1">
        <v>41287</v>
      </c>
      <c r="O555" s="16">
        <f>(Table1[[#This Row],[DataSetDate]]-Table1[[#This Row],[Dt_Customer]])/365</f>
        <v>8.0684931506849313</v>
      </c>
      <c r="P555" s="15">
        <v>44232</v>
      </c>
      <c r="Q555">
        <v>48</v>
      </c>
      <c r="R555" s="4">
        <v>758</v>
      </c>
      <c r="S555" s="4">
        <v>12</v>
      </c>
      <c r="T555" s="4">
        <v>385</v>
      </c>
      <c r="U555" s="4">
        <v>33</v>
      </c>
      <c r="V555" s="4">
        <v>89</v>
      </c>
      <c r="W555" s="4">
        <v>89</v>
      </c>
      <c r="X555">
        <v>1</v>
      </c>
      <c r="Y555">
        <v>9</v>
      </c>
      <c r="Z555" t="str">
        <f t="shared" si="35"/>
        <v>High</v>
      </c>
      <c r="AA555" s="14">
        <f t="shared" ca="1" si="36"/>
        <v>8.8761080651310493</v>
      </c>
      <c r="AB555">
        <v>7</v>
      </c>
      <c r="AC555">
        <v>13</v>
      </c>
      <c r="AD555" s="14">
        <f t="shared" ca="1" si="37"/>
        <v>12.749574855137269</v>
      </c>
      <c r="AE555">
        <v>4</v>
      </c>
      <c r="AF555">
        <v>0</v>
      </c>
      <c r="AG555">
        <v>0</v>
      </c>
      <c r="AH555">
        <v>0</v>
      </c>
      <c r="AI555">
        <v>0</v>
      </c>
      <c r="AJ555">
        <v>0</v>
      </c>
      <c r="AK555">
        <v>0</v>
      </c>
      <c r="AL555">
        <v>0</v>
      </c>
      <c r="AM555" t="s">
        <v>48</v>
      </c>
    </row>
    <row r="556" spans="1:39" hidden="1" x14ac:dyDescent="0.3">
      <c r="A556">
        <v>5396</v>
      </c>
      <c r="B556">
        <v>1988</v>
      </c>
      <c r="C556" s="14">
        <f>2021-Table1[[#This Row],[Year_Birth]]</f>
        <v>33</v>
      </c>
      <c r="D556" t="s">
        <v>46</v>
      </c>
      <c r="E556" s="14" t="str" cm="1">
        <f t="array" ref="E556">_xlfn.SWITCH(Table1[[#This Row],[Education]],"Graduation","Bachelor’s","Basic","High School","2n Cycle","Master’s","Master","Master’s","PhD","PhD","Other")</f>
        <v>Bachelor’s</v>
      </c>
      <c r="F556" t="s">
        <v>42</v>
      </c>
      <c r="G556" s="14" t="s">
        <v>42</v>
      </c>
      <c r="H556" s="14" t="str" cm="1">
        <f t="array" ref="H556">_xlfn.SWITCH(Table1[[#This Row],[Marital_Status_mod]],"Together","Couple","Married","Couple","Divorced","Single","Single","Single","Widow","Single","Other")</f>
        <v>Couple</v>
      </c>
      <c r="I556" s="4">
        <v>68487</v>
      </c>
      <c r="J556" s="41" t="str">
        <f t="shared" si="34"/>
        <v>$60 - $70K</v>
      </c>
      <c r="K556">
        <v>0</v>
      </c>
      <c r="L556">
        <v>0</v>
      </c>
      <c r="M556">
        <f>Table1[[#This Row],[Teenhome]]+Table1[[#This Row],[Kidhome]]</f>
        <v>0</v>
      </c>
      <c r="N556" s="1">
        <v>41287</v>
      </c>
      <c r="O556" s="16">
        <f>(Table1[[#This Row],[DataSetDate]]-Table1[[#This Row],[Dt_Customer]])/365</f>
        <v>8.0684931506849313</v>
      </c>
      <c r="P556" s="15">
        <v>44232</v>
      </c>
      <c r="Q556">
        <v>48</v>
      </c>
      <c r="R556" s="4">
        <v>758</v>
      </c>
      <c r="S556" s="4">
        <v>12</v>
      </c>
      <c r="T556" s="4">
        <v>385</v>
      </c>
      <c r="U556" s="4">
        <v>33</v>
      </c>
      <c r="V556" s="4">
        <v>89</v>
      </c>
      <c r="W556" s="4">
        <v>89</v>
      </c>
      <c r="X556">
        <v>1</v>
      </c>
      <c r="Y556">
        <v>9</v>
      </c>
      <c r="Z556" t="str">
        <f t="shared" si="35"/>
        <v>High</v>
      </c>
      <c r="AA556" s="14">
        <f t="shared" ca="1" si="36"/>
        <v>9.0162229423554301</v>
      </c>
      <c r="AB556">
        <v>7</v>
      </c>
      <c r="AC556">
        <v>13</v>
      </c>
      <c r="AD556" s="14">
        <f t="shared" ca="1" si="37"/>
        <v>13.139162795364134</v>
      </c>
      <c r="AE556">
        <v>4</v>
      </c>
      <c r="AF556">
        <v>0</v>
      </c>
      <c r="AG556">
        <v>0</v>
      </c>
      <c r="AH556">
        <v>0</v>
      </c>
      <c r="AI556">
        <v>0</v>
      </c>
      <c r="AJ556">
        <v>0</v>
      </c>
      <c r="AK556">
        <v>0</v>
      </c>
      <c r="AL556">
        <v>0</v>
      </c>
      <c r="AM556" t="s">
        <v>53</v>
      </c>
    </row>
    <row r="557" spans="1:39" hidden="1" x14ac:dyDescent="0.3">
      <c r="A557">
        <v>6184</v>
      </c>
      <c r="B557">
        <v>1969</v>
      </c>
      <c r="C557" s="14">
        <f>2021-Table1[[#This Row],[Year_Birth]]</f>
        <v>52</v>
      </c>
      <c r="D557" t="s">
        <v>39</v>
      </c>
      <c r="E557" s="14" t="str" cm="1">
        <f t="array" ref="E557">_xlfn.SWITCH(Table1[[#This Row],[Education]],"Graduation","Bachelor’s","Basic","High School","2n Cycle","Master’s","Master","Master’s","PhD","PhD","Other")</f>
        <v>PhD</v>
      </c>
      <c r="F557" t="s">
        <v>42</v>
      </c>
      <c r="G557" s="14" t="s">
        <v>42</v>
      </c>
      <c r="H557" s="14" t="str" cm="1">
        <f t="array" ref="H557">_xlfn.SWITCH(Table1[[#This Row],[Marital_Status_mod]],"Together","Couple","Married","Couple","Divorced","Single","Single","Single","Widow","Single","Other")</f>
        <v>Couple</v>
      </c>
      <c r="I557" s="4">
        <v>68462</v>
      </c>
      <c r="J557" s="41" t="str">
        <f t="shared" si="34"/>
        <v>$60 - $70K</v>
      </c>
      <c r="K557">
        <v>0</v>
      </c>
      <c r="L557">
        <v>0</v>
      </c>
      <c r="M557">
        <f>Table1[[#This Row],[Teenhome]]+Table1[[#This Row],[Kidhome]]</f>
        <v>0</v>
      </c>
      <c r="N557" s="1">
        <v>41255</v>
      </c>
      <c r="O557" s="16">
        <f>(Table1[[#This Row],[DataSetDate]]-Table1[[#This Row],[Dt_Customer]])/365</f>
        <v>8.1561643835616433</v>
      </c>
      <c r="P557" s="15">
        <v>44232</v>
      </c>
      <c r="Q557">
        <v>6</v>
      </c>
      <c r="R557" s="4">
        <v>561</v>
      </c>
      <c r="S557" s="4">
        <v>64</v>
      </c>
      <c r="T557" s="4">
        <v>785</v>
      </c>
      <c r="U557" s="4">
        <v>84</v>
      </c>
      <c r="V557" s="4">
        <v>128</v>
      </c>
      <c r="W557" s="4">
        <v>48</v>
      </c>
      <c r="X557">
        <v>1</v>
      </c>
      <c r="Y557">
        <v>3</v>
      </c>
      <c r="Z557" t="str">
        <f t="shared" si="35"/>
        <v>Medium</v>
      </c>
      <c r="AA557" s="14">
        <f t="shared" ca="1" si="36"/>
        <v>3.3788855060825873</v>
      </c>
      <c r="AB557">
        <v>3</v>
      </c>
      <c r="AC557">
        <v>8</v>
      </c>
      <c r="AD557" s="14">
        <f t="shared" ca="1" si="37"/>
        <v>8.3765178880097331</v>
      </c>
      <c r="AE557">
        <v>1</v>
      </c>
      <c r="AF557">
        <v>0</v>
      </c>
      <c r="AG557">
        <v>0</v>
      </c>
      <c r="AH557">
        <v>0</v>
      </c>
      <c r="AI557">
        <v>0</v>
      </c>
      <c r="AJ557">
        <v>0</v>
      </c>
      <c r="AK557">
        <v>0</v>
      </c>
      <c r="AL557">
        <v>0</v>
      </c>
      <c r="AM557" t="s">
        <v>41</v>
      </c>
    </row>
    <row r="558" spans="1:39" hidden="1" x14ac:dyDescent="0.3">
      <c r="A558">
        <v>10673</v>
      </c>
      <c r="B558">
        <v>1976</v>
      </c>
      <c r="C558" s="14">
        <f>2021-Table1[[#This Row],[Year_Birth]]</f>
        <v>45</v>
      </c>
      <c r="D558" t="s">
        <v>39</v>
      </c>
      <c r="E558" s="14" t="str" cm="1">
        <f t="array" ref="E558">_xlfn.SWITCH(Table1[[#This Row],[Education]],"Graduation","Bachelor’s","Basic","High School","2n Cycle","Master’s","Master","Master’s","PhD","PhD","Other")</f>
        <v>PhD</v>
      </c>
      <c r="F558" t="s">
        <v>42</v>
      </c>
      <c r="G558" s="14" t="s">
        <v>42</v>
      </c>
      <c r="H558" s="14" t="str" cm="1">
        <f t="array" ref="H558">_xlfn.SWITCH(Table1[[#This Row],[Marital_Status_mod]],"Together","Couple","Married","Couple","Divorced","Single","Single","Single","Widow","Single","Other")</f>
        <v>Couple</v>
      </c>
      <c r="I558" s="4">
        <v>68397</v>
      </c>
      <c r="J558" s="41" t="str">
        <f t="shared" si="34"/>
        <v>$60 - $70K</v>
      </c>
      <c r="K558">
        <v>0</v>
      </c>
      <c r="L558">
        <v>1</v>
      </c>
      <c r="M558">
        <f>Table1[[#This Row],[Teenhome]]+Table1[[#This Row],[Kidhome]]</f>
        <v>1</v>
      </c>
      <c r="N558" s="1">
        <v>41595</v>
      </c>
      <c r="O558" s="16">
        <f>(Table1[[#This Row],[DataSetDate]]-Table1[[#This Row],[Dt_Customer]])/365</f>
        <v>7.2246575342465755</v>
      </c>
      <c r="P558" s="15">
        <v>44232</v>
      </c>
      <c r="Q558">
        <v>6</v>
      </c>
      <c r="R558" s="4">
        <v>760</v>
      </c>
      <c r="S558" s="4">
        <v>80</v>
      </c>
      <c r="T558" s="4">
        <v>466</v>
      </c>
      <c r="U558" s="4">
        <v>17</v>
      </c>
      <c r="V558" s="4">
        <v>13</v>
      </c>
      <c r="W558" s="4">
        <v>80</v>
      </c>
      <c r="X558">
        <v>1</v>
      </c>
      <c r="Y558">
        <v>6</v>
      </c>
      <c r="Z558" t="str">
        <f t="shared" si="35"/>
        <v>Medium</v>
      </c>
      <c r="AA558" s="14">
        <f t="shared" ca="1" si="36"/>
        <v>6.0896718859125949</v>
      </c>
      <c r="AB558">
        <v>9</v>
      </c>
      <c r="AC558">
        <v>5</v>
      </c>
      <c r="AD558" s="14">
        <f t="shared" ca="1" si="37"/>
        <v>5.1422835554010007</v>
      </c>
      <c r="AE558">
        <v>3</v>
      </c>
      <c r="AF558">
        <v>0</v>
      </c>
      <c r="AG558">
        <v>0</v>
      </c>
      <c r="AH558">
        <v>0</v>
      </c>
      <c r="AI558">
        <v>0</v>
      </c>
      <c r="AJ558">
        <v>0</v>
      </c>
      <c r="AK558">
        <v>0</v>
      </c>
      <c r="AL558">
        <v>0</v>
      </c>
      <c r="AM558" t="s">
        <v>47</v>
      </c>
    </row>
    <row r="559" spans="1:39" hidden="1" x14ac:dyDescent="0.3">
      <c r="A559">
        <v>2937</v>
      </c>
      <c r="B559">
        <v>1974</v>
      </c>
      <c r="C559" s="14">
        <f>2021-Table1[[#This Row],[Year_Birth]]</f>
        <v>47</v>
      </c>
      <c r="D559" t="s">
        <v>39</v>
      </c>
      <c r="E559" s="14" t="str" cm="1">
        <f t="array" ref="E559">_xlfn.SWITCH(Table1[[#This Row],[Education]],"Graduation","Bachelor’s","Basic","High School","2n Cycle","Master’s","Master","Master’s","PhD","PhD","Other")</f>
        <v>PhD</v>
      </c>
      <c r="F559" t="s">
        <v>50</v>
      </c>
      <c r="G559" s="14" t="s">
        <v>50</v>
      </c>
      <c r="H559" s="14" t="str" cm="1">
        <f t="array" ref="H559">_xlfn.SWITCH(Table1[[#This Row],[Marital_Status_mod]],"Together","Couple","Married","Couple","Divorced","Single","Single","Single","Widow","Single","Other")</f>
        <v>Single</v>
      </c>
      <c r="I559" s="4">
        <v>68352</v>
      </c>
      <c r="J559" s="41" t="str">
        <f t="shared" si="34"/>
        <v>$60 - $70K</v>
      </c>
      <c r="K559">
        <v>0</v>
      </c>
      <c r="L559">
        <v>1</v>
      </c>
      <c r="M559">
        <f>Table1[[#This Row],[Teenhome]]+Table1[[#This Row],[Kidhome]]</f>
        <v>1</v>
      </c>
      <c r="N559" s="1">
        <v>41514</v>
      </c>
      <c r="O559" s="16">
        <f>(Table1[[#This Row],[DataSetDate]]-Table1[[#This Row],[Dt_Customer]])/365</f>
        <v>7.4465753424657537</v>
      </c>
      <c r="P559" s="15">
        <v>44232</v>
      </c>
      <c r="Q559">
        <v>47</v>
      </c>
      <c r="R559" s="4">
        <v>614</v>
      </c>
      <c r="S559" s="4">
        <v>16</v>
      </c>
      <c r="T559" s="4">
        <v>132</v>
      </c>
      <c r="U559" s="4">
        <v>43</v>
      </c>
      <c r="V559" s="4">
        <v>33</v>
      </c>
      <c r="W559" s="4">
        <v>33</v>
      </c>
      <c r="X559">
        <v>3</v>
      </c>
      <c r="Y559">
        <v>8</v>
      </c>
      <c r="Z559" t="str">
        <f t="shared" si="35"/>
        <v>High</v>
      </c>
      <c r="AA559" s="14">
        <f t="shared" ca="1" si="36"/>
        <v>8.0716408631650509</v>
      </c>
      <c r="AB559">
        <v>5</v>
      </c>
      <c r="AC559">
        <v>9</v>
      </c>
      <c r="AD559" s="14">
        <f t="shared" ca="1" si="37"/>
        <v>9.1352948103077978</v>
      </c>
      <c r="AE559">
        <v>6</v>
      </c>
      <c r="AF559">
        <v>0</v>
      </c>
      <c r="AG559">
        <v>0</v>
      </c>
      <c r="AH559">
        <v>0</v>
      </c>
      <c r="AI559">
        <v>0</v>
      </c>
      <c r="AJ559">
        <v>0</v>
      </c>
      <c r="AK559">
        <v>0</v>
      </c>
      <c r="AL559">
        <v>0</v>
      </c>
      <c r="AM559" t="s">
        <v>48</v>
      </c>
    </row>
    <row r="560" spans="1:39" hidden="1" x14ac:dyDescent="0.3">
      <c r="A560">
        <v>8985</v>
      </c>
      <c r="B560">
        <v>1964</v>
      </c>
      <c r="C560" s="14">
        <f>2021-Table1[[#This Row],[Year_Birth]]</f>
        <v>57</v>
      </c>
      <c r="D560" t="s">
        <v>51</v>
      </c>
      <c r="E560" s="14" t="str" cm="1">
        <f t="array" ref="E560">_xlfn.SWITCH(Table1[[#This Row],[Education]],"Graduation","Bachelor’s","Basic","High School","2n Cycle","Master’s","Master","Master’s","PhD","PhD","Other")</f>
        <v>Master’s</v>
      </c>
      <c r="F560" t="s">
        <v>40</v>
      </c>
      <c r="G560" s="14" t="s">
        <v>40</v>
      </c>
      <c r="H560" s="14" t="str" cm="1">
        <f t="array" ref="H560">_xlfn.SWITCH(Table1[[#This Row],[Marital_Status_mod]],"Together","Couple","Married","Couple","Divorced","Single","Single","Single","Widow","Single","Other")</f>
        <v>Couple</v>
      </c>
      <c r="I560" s="4">
        <v>68316</v>
      </c>
      <c r="J560" s="41" t="str">
        <f t="shared" si="34"/>
        <v>$60 - $70K</v>
      </c>
      <c r="K560">
        <v>0</v>
      </c>
      <c r="L560">
        <v>1</v>
      </c>
      <c r="M560">
        <f>Table1[[#This Row],[Teenhome]]+Table1[[#This Row],[Kidhome]]</f>
        <v>1</v>
      </c>
      <c r="N560" s="1">
        <v>41217</v>
      </c>
      <c r="O560" s="16">
        <f>(Table1[[#This Row],[DataSetDate]]-Table1[[#This Row],[Dt_Customer]])/365</f>
        <v>8.2602739726027394</v>
      </c>
      <c r="P560" s="15">
        <v>44232</v>
      </c>
      <c r="Q560">
        <v>54</v>
      </c>
      <c r="R560" s="4">
        <v>806</v>
      </c>
      <c r="S560" s="4">
        <v>80</v>
      </c>
      <c r="T560" s="4">
        <v>161</v>
      </c>
      <c r="U560" s="4">
        <v>120</v>
      </c>
      <c r="V560" s="4">
        <v>11</v>
      </c>
      <c r="W560" s="4">
        <v>33</v>
      </c>
      <c r="X560">
        <v>5</v>
      </c>
      <c r="Y560">
        <v>10</v>
      </c>
      <c r="Z560" t="str">
        <f t="shared" si="35"/>
        <v>High</v>
      </c>
      <c r="AA560" s="14">
        <f t="shared" ca="1" si="36"/>
        <v>9.627603833582441</v>
      </c>
      <c r="AB560">
        <v>7</v>
      </c>
      <c r="AC560">
        <v>10</v>
      </c>
      <c r="AD560" s="14">
        <f t="shared" ca="1" si="37"/>
        <v>10.156905321357028</v>
      </c>
      <c r="AE560">
        <v>6</v>
      </c>
      <c r="AF560">
        <v>0</v>
      </c>
      <c r="AG560">
        <v>0</v>
      </c>
      <c r="AH560">
        <v>0</v>
      </c>
      <c r="AI560">
        <v>0</v>
      </c>
      <c r="AJ560">
        <v>0</v>
      </c>
      <c r="AK560">
        <v>0</v>
      </c>
      <c r="AL560">
        <v>0</v>
      </c>
      <c r="AM560" t="s">
        <v>41</v>
      </c>
    </row>
    <row r="561" spans="1:39" hidden="1" x14ac:dyDescent="0.3">
      <c r="A561">
        <v>3262</v>
      </c>
      <c r="B561">
        <v>1958</v>
      </c>
      <c r="C561" s="14">
        <f>2021-Table1[[#This Row],[Year_Birth]]</f>
        <v>63</v>
      </c>
      <c r="D561" t="s">
        <v>46</v>
      </c>
      <c r="E561" s="14" t="str" cm="1">
        <f t="array" ref="E561">_xlfn.SWITCH(Table1[[#This Row],[Education]],"Graduation","Bachelor’s","Basic","High School","2n Cycle","Master’s","Master","Master’s","PhD","PhD","Other")</f>
        <v>Bachelor’s</v>
      </c>
      <c r="F561" t="s">
        <v>50</v>
      </c>
      <c r="G561" s="14" t="s">
        <v>50</v>
      </c>
      <c r="H561" s="14" t="str" cm="1">
        <f t="array" ref="H561">_xlfn.SWITCH(Table1[[#This Row],[Marital_Status_mod]],"Together","Couple","Married","Couple","Divorced","Single","Single","Single","Widow","Single","Other")</f>
        <v>Single</v>
      </c>
      <c r="I561" s="4">
        <v>68281</v>
      </c>
      <c r="J561" s="41" t="str">
        <f t="shared" si="34"/>
        <v>$60 - $70K</v>
      </c>
      <c r="K561">
        <v>0</v>
      </c>
      <c r="L561">
        <v>0</v>
      </c>
      <c r="M561">
        <f>Table1[[#This Row],[Teenhome]]+Table1[[#This Row],[Kidhome]]</f>
        <v>0</v>
      </c>
      <c r="N561" s="1">
        <v>41128</v>
      </c>
      <c r="O561" s="16">
        <f>(Table1[[#This Row],[DataSetDate]]-Table1[[#This Row],[Dt_Customer]])/365</f>
        <v>8.5041095890410965</v>
      </c>
      <c r="P561" s="15">
        <v>44232</v>
      </c>
      <c r="Q561">
        <v>31</v>
      </c>
      <c r="R561" s="4">
        <v>995</v>
      </c>
      <c r="S561" s="4">
        <v>112</v>
      </c>
      <c r="T561" s="4">
        <v>417</v>
      </c>
      <c r="U561" s="4">
        <v>42</v>
      </c>
      <c r="V561" s="4">
        <v>48</v>
      </c>
      <c r="W561" s="4">
        <v>41</v>
      </c>
      <c r="X561">
        <v>1</v>
      </c>
      <c r="Y561">
        <v>2</v>
      </c>
      <c r="Z561" t="str">
        <f t="shared" si="35"/>
        <v>Low</v>
      </c>
      <c r="AA561" s="14">
        <f t="shared" ca="1" si="36"/>
        <v>1.6277541569209943</v>
      </c>
      <c r="AB561">
        <v>9</v>
      </c>
      <c r="AC561">
        <v>13</v>
      </c>
      <c r="AD561" s="14">
        <f t="shared" ca="1" si="37"/>
        <v>13.27183779891639</v>
      </c>
      <c r="AE561">
        <v>5</v>
      </c>
      <c r="AF561">
        <v>0</v>
      </c>
      <c r="AG561">
        <v>0</v>
      </c>
      <c r="AH561">
        <v>0</v>
      </c>
      <c r="AI561">
        <v>0</v>
      </c>
      <c r="AJ561">
        <v>0</v>
      </c>
      <c r="AK561">
        <v>1</v>
      </c>
      <c r="AL561">
        <v>0</v>
      </c>
      <c r="AM561" t="s">
        <v>41</v>
      </c>
    </row>
    <row r="562" spans="1:39" hidden="1" x14ac:dyDescent="0.3">
      <c r="A562">
        <v>8405</v>
      </c>
      <c r="B562">
        <v>1979</v>
      </c>
      <c r="C562" s="14">
        <f>2021-Table1[[#This Row],[Year_Birth]]</f>
        <v>42</v>
      </c>
      <c r="D562" t="s">
        <v>46</v>
      </c>
      <c r="E562" s="14" t="str" cm="1">
        <f t="array" ref="E562">_xlfn.SWITCH(Table1[[#This Row],[Education]],"Graduation","Bachelor’s","Basic","High School","2n Cycle","Master’s","Master","Master’s","PhD","PhD","Other")</f>
        <v>Bachelor’s</v>
      </c>
      <c r="F562" t="s">
        <v>49</v>
      </c>
      <c r="G562" s="14" t="s">
        <v>49</v>
      </c>
      <c r="H562" s="14" t="str" cm="1">
        <f t="array" ref="H562">_xlfn.SWITCH(Table1[[#This Row],[Marital_Status_mod]],"Together","Couple","Married","Couple","Divorced","Single","Single","Single","Widow","Single","Other")</f>
        <v>Single</v>
      </c>
      <c r="I562" s="4">
        <v>68274</v>
      </c>
      <c r="J562" s="41" t="str">
        <f t="shared" si="34"/>
        <v>$60 - $70K</v>
      </c>
      <c r="K562">
        <v>1</v>
      </c>
      <c r="L562">
        <v>1</v>
      </c>
      <c r="M562">
        <f>Table1[[#This Row],[Teenhome]]+Table1[[#This Row],[Kidhome]]</f>
        <v>2</v>
      </c>
      <c r="N562" s="1">
        <v>41547</v>
      </c>
      <c r="O562" s="16">
        <f>(Table1[[#This Row],[DataSetDate]]-Table1[[#This Row],[Dt_Customer]])/365</f>
        <v>7.3561643835616435</v>
      </c>
      <c r="P562" s="15">
        <v>44232</v>
      </c>
      <c r="Q562">
        <v>83</v>
      </c>
      <c r="R562" s="4">
        <v>135</v>
      </c>
      <c r="S562" s="4">
        <v>25</v>
      </c>
      <c r="T562" s="4">
        <v>51</v>
      </c>
      <c r="U562" s="4">
        <v>23</v>
      </c>
      <c r="V562" s="4">
        <v>25</v>
      </c>
      <c r="W562" s="4">
        <v>46</v>
      </c>
      <c r="X562">
        <v>2</v>
      </c>
      <c r="Y562">
        <v>4</v>
      </c>
      <c r="Z562" t="str">
        <f t="shared" si="35"/>
        <v>Medium</v>
      </c>
      <c r="AA562" s="14">
        <f t="shared" ca="1" si="36"/>
        <v>3.8995680249763995</v>
      </c>
      <c r="AB562">
        <v>2</v>
      </c>
      <c r="AC562">
        <v>5</v>
      </c>
      <c r="AD562" s="14">
        <f t="shared" ca="1" si="37"/>
        <v>5.3240123075172532</v>
      </c>
      <c r="AE562">
        <v>3</v>
      </c>
      <c r="AF562">
        <v>0</v>
      </c>
      <c r="AG562">
        <v>0</v>
      </c>
      <c r="AH562">
        <v>0</v>
      </c>
      <c r="AI562">
        <v>0</v>
      </c>
      <c r="AJ562">
        <v>0</v>
      </c>
      <c r="AK562">
        <v>0</v>
      </c>
      <c r="AL562">
        <v>0</v>
      </c>
      <c r="AM562" t="s">
        <v>47</v>
      </c>
    </row>
    <row r="563" spans="1:39" hidden="1" x14ac:dyDescent="0.3">
      <c r="A563">
        <v>3170</v>
      </c>
      <c r="B563">
        <v>1957</v>
      </c>
      <c r="C563" s="14">
        <f>2021-Table1[[#This Row],[Year_Birth]]</f>
        <v>64</v>
      </c>
      <c r="D563" t="s">
        <v>44</v>
      </c>
      <c r="E563" s="14" t="str" cm="1">
        <f t="array" ref="E563">_xlfn.SWITCH(Table1[[#This Row],[Education]],"Graduation","Bachelor’s","Basic","High School","2n Cycle","Master’s","Master","Master’s","PhD","PhD","Other")</f>
        <v>Master’s</v>
      </c>
      <c r="F563" t="s">
        <v>40</v>
      </c>
      <c r="G563" s="14" t="s">
        <v>40</v>
      </c>
      <c r="H563" s="14" t="str" cm="1">
        <f t="array" ref="H563">_xlfn.SWITCH(Table1[[#This Row],[Marital_Status_mod]],"Together","Couple","Married","Couple","Divorced","Single","Single","Single","Widow","Single","Other")</f>
        <v>Couple</v>
      </c>
      <c r="I563" s="4">
        <v>68148</v>
      </c>
      <c r="J563" s="41" t="str">
        <f t="shared" si="34"/>
        <v>$60 - $70K</v>
      </c>
      <c r="K563">
        <v>0</v>
      </c>
      <c r="L563">
        <v>0</v>
      </c>
      <c r="M563">
        <f>Table1[[#This Row],[Teenhome]]+Table1[[#This Row],[Kidhome]]</f>
        <v>0</v>
      </c>
      <c r="N563" s="1">
        <v>41517</v>
      </c>
      <c r="O563" s="16">
        <f>(Table1[[#This Row],[DataSetDate]]-Table1[[#This Row],[Dt_Customer]])/365</f>
        <v>7.4383561643835616</v>
      </c>
      <c r="P563" s="15">
        <v>44232</v>
      </c>
      <c r="Q563">
        <v>86</v>
      </c>
      <c r="R563" s="4">
        <v>389</v>
      </c>
      <c r="S563" s="4">
        <v>66</v>
      </c>
      <c r="T563" s="4">
        <v>408</v>
      </c>
      <c r="U563" s="4">
        <v>37</v>
      </c>
      <c r="V563" s="4">
        <v>57</v>
      </c>
      <c r="W563" s="4">
        <v>85</v>
      </c>
      <c r="X563">
        <v>1</v>
      </c>
      <c r="Y563">
        <v>4</v>
      </c>
      <c r="Z563" t="str">
        <f t="shared" si="35"/>
        <v>Medium</v>
      </c>
      <c r="AA563" s="14">
        <f t="shared" ca="1" si="36"/>
        <v>4.3951887566433623</v>
      </c>
      <c r="AB563">
        <v>4</v>
      </c>
      <c r="AC563">
        <v>6</v>
      </c>
      <c r="AD563" s="14">
        <f t="shared" ca="1" si="37"/>
        <v>6.1401031292565014</v>
      </c>
      <c r="AE563">
        <v>2</v>
      </c>
      <c r="AF563">
        <v>0</v>
      </c>
      <c r="AG563">
        <v>0</v>
      </c>
      <c r="AH563">
        <v>0</v>
      </c>
      <c r="AI563">
        <v>0</v>
      </c>
      <c r="AJ563">
        <v>0</v>
      </c>
      <c r="AK563">
        <v>0</v>
      </c>
      <c r="AL563">
        <v>0</v>
      </c>
      <c r="AM563" t="s">
        <v>41</v>
      </c>
    </row>
    <row r="564" spans="1:39" hidden="1" x14ac:dyDescent="0.3">
      <c r="A564">
        <v>8310</v>
      </c>
      <c r="B564">
        <v>1964</v>
      </c>
      <c r="C564" s="14">
        <f>2021-Table1[[#This Row],[Year_Birth]]</f>
        <v>57</v>
      </c>
      <c r="D564" t="s">
        <v>46</v>
      </c>
      <c r="E564" s="14" t="str" cm="1">
        <f t="array" ref="E564">_xlfn.SWITCH(Table1[[#This Row],[Education]],"Graduation","Bachelor’s","Basic","High School","2n Cycle","Master’s","Master","Master’s","PhD","PhD","Other")</f>
        <v>Bachelor’s</v>
      </c>
      <c r="F564" t="s">
        <v>40</v>
      </c>
      <c r="G564" s="14" t="s">
        <v>40</v>
      </c>
      <c r="H564" s="14" t="str" cm="1">
        <f t="array" ref="H564">_xlfn.SWITCH(Table1[[#This Row],[Marital_Status_mod]],"Together","Couple","Married","Couple","Divorced","Single","Single","Single","Widow","Single","Other")</f>
        <v>Couple</v>
      </c>
      <c r="I564" s="4">
        <v>68142</v>
      </c>
      <c r="J564" s="41" t="str">
        <f t="shared" si="34"/>
        <v>$60 - $70K</v>
      </c>
      <c r="K564">
        <v>0</v>
      </c>
      <c r="L564">
        <v>1</v>
      </c>
      <c r="M564">
        <f>Table1[[#This Row],[Teenhome]]+Table1[[#This Row],[Kidhome]]</f>
        <v>1</v>
      </c>
      <c r="N564" s="1">
        <v>41150</v>
      </c>
      <c r="O564" s="16">
        <f>(Table1[[#This Row],[DataSetDate]]-Table1[[#This Row],[Dt_Customer]])/365</f>
        <v>8.4438356164383563</v>
      </c>
      <c r="P564" s="15">
        <v>44232</v>
      </c>
      <c r="Q564">
        <v>96</v>
      </c>
      <c r="R564" s="4">
        <v>897</v>
      </c>
      <c r="S564" s="4">
        <v>126</v>
      </c>
      <c r="T564" s="4">
        <v>196</v>
      </c>
      <c r="U564" s="4">
        <v>91</v>
      </c>
      <c r="V564" s="4">
        <v>112</v>
      </c>
      <c r="W564" s="4">
        <v>37</v>
      </c>
      <c r="X564">
        <v>3</v>
      </c>
      <c r="Y564">
        <v>10</v>
      </c>
      <c r="Z564" t="str">
        <f t="shared" si="35"/>
        <v>High</v>
      </c>
      <c r="AA564" s="14">
        <f t="shared" ca="1" si="36"/>
        <v>9.9532434577881315</v>
      </c>
      <c r="AB564">
        <v>4</v>
      </c>
      <c r="AC564">
        <v>7</v>
      </c>
      <c r="AD564" s="14">
        <f t="shared" ca="1" si="37"/>
        <v>6.9228147568825431</v>
      </c>
      <c r="AE564">
        <v>6</v>
      </c>
      <c r="AF564">
        <v>0</v>
      </c>
      <c r="AG564">
        <v>0</v>
      </c>
      <c r="AH564">
        <v>0</v>
      </c>
      <c r="AI564">
        <v>0</v>
      </c>
      <c r="AJ564">
        <v>0</v>
      </c>
      <c r="AK564">
        <v>0</v>
      </c>
      <c r="AL564">
        <v>0</v>
      </c>
      <c r="AM564" t="s">
        <v>41</v>
      </c>
    </row>
    <row r="565" spans="1:39" hidden="1" x14ac:dyDescent="0.3">
      <c r="A565">
        <v>7431</v>
      </c>
      <c r="B565">
        <v>1991</v>
      </c>
      <c r="C565" s="14">
        <f>2021-Table1[[#This Row],[Year_Birth]]</f>
        <v>30</v>
      </c>
      <c r="D565" t="s">
        <v>39</v>
      </c>
      <c r="E565" s="14" t="str" cm="1">
        <f t="array" ref="E565">_xlfn.SWITCH(Table1[[#This Row],[Education]],"Graduation","Bachelor’s","Basic","High School","2n Cycle","Master’s","Master","Master’s","PhD","PhD","Other")</f>
        <v>PhD</v>
      </c>
      <c r="F565" t="s">
        <v>50</v>
      </c>
      <c r="G565" s="14" t="s">
        <v>50</v>
      </c>
      <c r="H565" s="14" t="str" cm="1">
        <f t="array" ref="H565">_xlfn.SWITCH(Table1[[#This Row],[Marital_Status_mod]],"Together","Couple","Married","Couple","Divorced","Single","Single","Single","Widow","Single","Other")</f>
        <v>Single</v>
      </c>
      <c r="I565" s="4">
        <v>68126</v>
      </c>
      <c r="J565" s="41" t="str">
        <f t="shared" si="34"/>
        <v>$60 - $70K</v>
      </c>
      <c r="K565">
        <v>0</v>
      </c>
      <c r="L565">
        <v>0</v>
      </c>
      <c r="M565">
        <f>Table1[[#This Row],[Teenhome]]+Table1[[#This Row],[Kidhome]]</f>
        <v>0</v>
      </c>
      <c r="N565" s="1">
        <v>41223</v>
      </c>
      <c r="O565" s="16">
        <f>(Table1[[#This Row],[DataSetDate]]-Table1[[#This Row],[Dt_Customer]])/365</f>
        <v>8.2438356164383571</v>
      </c>
      <c r="P565" s="15">
        <v>44232</v>
      </c>
      <c r="Q565">
        <v>40</v>
      </c>
      <c r="R565" s="4">
        <v>1332</v>
      </c>
      <c r="S565" s="4">
        <v>17</v>
      </c>
      <c r="T565" s="4">
        <v>311</v>
      </c>
      <c r="U565" s="4">
        <v>23</v>
      </c>
      <c r="V565" s="4">
        <v>51</v>
      </c>
      <c r="W565" s="4">
        <v>86</v>
      </c>
      <c r="X565">
        <v>1</v>
      </c>
      <c r="Y565">
        <v>7</v>
      </c>
      <c r="Z565" t="str">
        <f t="shared" si="35"/>
        <v>High</v>
      </c>
      <c r="AA565" s="14">
        <f t="shared" ca="1" si="36"/>
        <v>7.2153845981039169</v>
      </c>
      <c r="AB565">
        <v>4</v>
      </c>
      <c r="AC565">
        <v>5</v>
      </c>
      <c r="AD565" s="14">
        <f t="shared" ca="1" si="37"/>
        <v>5.2932071261663047</v>
      </c>
      <c r="AE565">
        <v>9</v>
      </c>
      <c r="AF565">
        <v>0</v>
      </c>
      <c r="AG565">
        <v>0</v>
      </c>
      <c r="AH565">
        <v>0</v>
      </c>
      <c r="AI565">
        <v>1</v>
      </c>
      <c r="AJ565">
        <v>0</v>
      </c>
      <c r="AK565">
        <v>1</v>
      </c>
      <c r="AL565">
        <v>0</v>
      </c>
      <c r="AM565" t="s">
        <v>48</v>
      </c>
    </row>
    <row r="566" spans="1:39" hidden="1" x14ac:dyDescent="0.3">
      <c r="A566">
        <v>2891</v>
      </c>
      <c r="B566">
        <v>1963</v>
      </c>
      <c r="C566" s="14">
        <f>2021-Table1[[#This Row],[Year_Birth]]</f>
        <v>58</v>
      </c>
      <c r="D566" t="s">
        <v>46</v>
      </c>
      <c r="E566" s="14" t="str" cm="1">
        <f t="array" ref="E566">_xlfn.SWITCH(Table1[[#This Row],[Education]],"Graduation","Bachelor’s","Basic","High School","2n Cycle","Master’s","Master","Master’s","PhD","PhD","Other")</f>
        <v>Bachelor’s</v>
      </c>
      <c r="F566" t="s">
        <v>49</v>
      </c>
      <c r="G566" s="14" t="s">
        <v>49</v>
      </c>
      <c r="H566" s="14" t="str" cm="1">
        <f t="array" ref="H566">_xlfn.SWITCH(Table1[[#This Row],[Marital_Status_mod]],"Together","Couple","Married","Couple","Divorced","Single","Single","Single","Widow","Single","Other")</f>
        <v>Single</v>
      </c>
      <c r="I566" s="4">
        <v>68118</v>
      </c>
      <c r="J566" s="41" t="str">
        <f t="shared" si="34"/>
        <v>$60 - $70K</v>
      </c>
      <c r="K566">
        <v>0</v>
      </c>
      <c r="L566">
        <v>1</v>
      </c>
      <c r="M566">
        <f>Table1[[#This Row],[Teenhome]]+Table1[[#This Row],[Kidhome]]</f>
        <v>1</v>
      </c>
      <c r="N566" s="1">
        <v>41565</v>
      </c>
      <c r="O566" s="16">
        <f>(Table1[[#This Row],[DataSetDate]]-Table1[[#This Row],[Dt_Customer]])/365</f>
        <v>7.3068493150684928</v>
      </c>
      <c r="P566" s="15">
        <v>44232</v>
      </c>
      <c r="Q566">
        <v>51</v>
      </c>
      <c r="R566" s="4">
        <v>595</v>
      </c>
      <c r="S566" s="4">
        <v>23</v>
      </c>
      <c r="T566" s="4">
        <v>123</v>
      </c>
      <c r="U566" s="4">
        <v>10</v>
      </c>
      <c r="V566" s="4">
        <v>23</v>
      </c>
      <c r="W566" s="4">
        <v>154</v>
      </c>
      <c r="X566">
        <v>2</v>
      </c>
      <c r="Y566">
        <v>8</v>
      </c>
      <c r="Z566" t="str">
        <f t="shared" si="35"/>
        <v>High</v>
      </c>
      <c r="AA566" s="14">
        <f t="shared" ca="1" si="36"/>
        <v>8.0421771842223251</v>
      </c>
      <c r="AB566">
        <v>9</v>
      </c>
      <c r="AC566">
        <v>4</v>
      </c>
      <c r="AD566" s="14">
        <f t="shared" ca="1" si="37"/>
        <v>4.1408044721467512</v>
      </c>
      <c r="AE566">
        <v>6</v>
      </c>
      <c r="AF566">
        <v>0</v>
      </c>
      <c r="AG566">
        <v>0</v>
      </c>
      <c r="AH566">
        <v>0</v>
      </c>
      <c r="AI566">
        <v>0</v>
      </c>
      <c r="AJ566">
        <v>0</v>
      </c>
      <c r="AK566">
        <v>0</v>
      </c>
      <c r="AL566">
        <v>0</v>
      </c>
      <c r="AM566" t="s">
        <v>43</v>
      </c>
    </row>
    <row r="567" spans="1:39" hidden="1" x14ac:dyDescent="0.3">
      <c r="A567">
        <v>5011</v>
      </c>
      <c r="B567">
        <v>1963</v>
      </c>
      <c r="C567" s="14">
        <f>2021-Table1[[#This Row],[Year_Birth]]</f>
        <v>58</v>
      </c>
      <c r="D567" t="s">
        <v>46</v>
      </c>
      <c r="E567" s="14" t="str" cm="1">
        <f t="array" ref="E567">_xlfn.SWITCH(Table1[[#This Row],[Education]],"Graduation","Bachelor’s","Basic","High School","2n Cycle","Master’s","Master","Master’s","PhD","PhD","Other")</f>
        <v>Bachelor’s</v>
      </c>
      <c r="F567" t="s">
        <v>49</v>
      </c>
      <c r="G567" s="14" t="s">
        <v>49</v>
      </c>
      <c r="H567" s="14" t="str" cm="1">
        <f t="array" ref="H567">_xlfn.SWITCH(Table1[[#This Row],[Marital_Status_mod]],"Together","Couple","Married","Couple","Divorced","Single","Single","Single","Widow","Single","Other")</f>
        <v>Single</v>
      </c>
      <c r="I567" s="4">
        <v>68118</v>
      </c>
      <c r="J567" s="41" t="str">
        <f t="shared" si="34"/>
        <v>$60 - $70K</v>
      </c>
      <c r="K567">
        <v>0</v>
      </c>
      <c r="L567">
        <v>1</v>
      </c>
      <c r="M567">
        <f>Table1[[#This Row],[Teenhome]]+Table1[[#This Row],[Kidhome]]</f>
        <v>1</v>
      </c>
      <c r="N567" s="1">
        <v>41565</v>
      </c>
      <c r="O567" s="16">
        <f>(Table1[[#This Row],[DataSetDate]]-Table1[[#This Row],[Dt_Customer]])/365</f>
        <v>7.3068493150684928</v>
      </c>
      <c r="P567" s="15">
        <v>44232</v>
      </c>
      <c r="Q567">
        <v>51</v>
      </c>
      <c r="R567" s="4">
        <v>595</v>
      </c>
      <c r="S567" s="4">
        <v>23</v>
      </c>
      <c r="T567" s="4">
        <v>123</v>
      </c>
      <c r="U567" s="4">
        <v>10</v>
      </c>
      <c r="V567" s="4">
        <v>23</v>
      </c>
      <c r="W567" s="4">
        <v>154</v>
      </c>
      <c r="X567">
        <v>2</v>
      </c>
      <c r="Y567">
        <v>8</v>
      </c>
      <c r="Z567" t="str">
        <f t="shared" si="35"/>
        <v>High</v>
      </c>
      <c r="AA567" s="14">
        <f t="shared" ca="1" si="36"/>
        <v>7.9904192737068103</v>
      </c>
      <c r="AB567">
        <v>9</v>
      </c>
      <c r="AC567">
        <v>4</v>
      </c>
      <c r="AD567" s="14">
        <f t="shared" ca="1" si="37"/>
        <v>3.8464624551230604</v>
      </c>
      <c r="AE567">
        <v>6</v>
      </c>
      <c r="AF567">
        <v>0</v>
      </c>
      <c r="AG567">
        <v>0</v>
      </c>
      <c r="AH567">
        <v>0</v>
      </c>
      <c r="AI567">
        <v>0</v>
      </c>
      <c r="AJ567">
        <v>0</v>
      </c>
      <c r="AK567">
        <v>0</v>
      </c>
      <c r="AL567">
        <v>0</v>
      </c>
      <c r="AM567" t="s">
        <v>41</v>
      </c>
    </row>
    <row r="568" spans="1:39" hidden="1" x14ac:dyDescent="0.3">
      <c r="A568">
        <v>3945</v>
      </c>
      <c r="B568">
        <v>1947</v>
      </c>
      <c r="C568" s="14">
        <f>2021-Table1[[#This Row],[Year_Birth]]</f>
        <v>74</v>
      </c>
      <c r="D568" t="s">
        <v>39</v>
      </c>
      <c r="E568" s="14" t="str" cm="1">
        <f t="array" ref="E568">_xlfn.SWITCH(Table1[[#This Row],[Education]],"Graduation","Bachelor’s","Basic","High School","2n Cycle","Master’s","Master","Master’s","PhD","PhD","Other")</f>
        <v>PhD</v>
      </c>
      <c r="F568" t="s">
        <v>54</v>
      </c>
      <c r="G568" s="14" t="s">
        <v>54</v>
      </c>
      <c r="H568" s="14" t="str" cm="1">
        <f t="array" ref="H568">_xlfn.SWITCH(Table1[[#This Row],[Marital_Status_mod]],"Together","Couple","Married","Couple","Divorced","Single","Single","Single","Widow","Single","Other")</f>
        <v>Single</v>
      </c>
      <c r="I568" s="4">
        <v>68117</v>
      </c>
      <c r="J568" s="41" t="str">
        <f t="shared" si="34"/>
        <v>$60 - $70K</v>
      </c>
      <c r="K568">
        <v>0</v>
      </c>
      <c r="L568">
        <v>1</v>
      </c>
      <c r="M568">
        <f>Table1[[#This Row],[Teenhome]]+Table1[[#This Row],[Kidhome]]</f>
        <v>1</v>
      </c>
      <c r="N568" s="1">
        <v>41343</v>
      </c>
      <c r="O568" s="16">
        <f>(Table1[[#This Row],[DataSetDate]]-Table1[[#This Row],[Dt_Customer]])/365</f>
        <v>7.9150684931506845</v>
      </c>
      <c r="P568" s="15">
        <v>44232</v>
      </c>
      <c r="Q568">
        <v>80</v>
      </c>
      <c r="R568" s="4">
        <v>618</v>
      </c>
      <c r="S568" s="4">
        <v>44</v>
      </c>
      <c r="T568" s="4">
        <v>215</v>
      </c>
      <c r="U568" s="4">
        <v>0</v>
      </c>
      <c r="V568" s="4">
        <v>17</v>
      </c>
      <c r="W568" s="4">
        <v>36</v>
      </c>
      <c r="X568">
        <v>2</v>
      </c>
      <c r="Y568">
        <v>11</v>
      </c>
      <c r="Z568" t="str">
        <f t="shared" si="35"/>
        <v>High</v>
      </c>
      <c r="AA568" s="14">
        <f t="shared" ca="1" si="36"/>
        <v>10.697628309323937</v>
      </c>
      <c r="AB568">
        <v>8</v>
      </c>
      <c r="AC568">
        <v>4</v>
      </c>
      <c r="AD568" s="14">
        <f t="shared" ca="1" si="37"/>
        <v>3.6879114003571813</v>
      </c>
      <c r="AE568">
        <v>6</v>
      </c>
      <c r="AF568">
        <v>0</v>
      </c>
      <c r="AG568">
        <v>0</v>
      </c>
      <c r="AH568">
        <v>1</v>
      </c>
      <c r="AI568">
        <v>0</v>
      </c>
      <c r="AJ568">
        <v>0</v>
      </c>
      <c r="AK568">
        <v>1</v>
      </c>
      <c r="AL568">
        <v>0</v>
      </c>
      <c r="AM568" t="s">
        <v>41</v>
      </c>
    </row>
    <row r="569" spans="1:39" hidden="1" x14ac:dyDescent="0.3">
      <c r="A569">
        <v>2930</v>
      </c>
      <c r="B569">
        <v>1978</v>
      </c>
      <c r="C569" s="14">
        <f>2021-Table1[[#This Row],[Year_Birth]]</f>
        <v>43</v>
      </c>
      <c r="D569" t="s">
        <v>44</v>
      </c>
      <c r="E569" s="14" t="str" cm="1">
        <f t="array" ref="E569">_xlfn.SWITCH(Table1[[#This Row],[Education]],"Graduation","Bachelor’s","Basic","High School","2n Cycle","Master’s","Master","Master’s","PhD","PhD","Other")</f>
        <v>Master’s</v>
      </c>
      <c r="F569" t="s">
        <v>50</v>
      </c>
      <c r="G569" s="14" t="s">
        <v>50</v>
      </c>
      <c r="H569" s="14" t="str" cm="1">
        <f t="array" ref="H569">_xlfn.SWITCH(Table1[[#This Row],[Marital_Status_mod]],"Together","Couple","Married","Couple","Divorced","Single","Single","Single","Widow","Single","Other")</f>
        <v>Single</v>
      </c>
      <c r="I569" s="4">
        <v>68092</v>
      </c>
      <c r="J569" s="41" t="str">
        <f t="shared" si="34"/>
        <v>$60 - $70K</v>
      </c>
      <c r="K569">
        <v>0</v>
      </c>
      <c r="L569">
        <v>0</v>
      </c>
      <c r="M569">
        <f>Table1[[#This Row],[Teenhome]]+Table1[[#This Row],[Kidhome]]</f>
        <v>0</v>
      </c>
      <c r="N569" s="1">
        <v>41624</v>
      </c>
      <c r="O569" s="16">
        <f>(Table1[[#This Row],[DataSetDate]]-Table1[[#This Row],[Dt_Customer]])/365</f>
        <v>7.1452054794520548</v>
      </c>
      <c r="P569" s="15">
        <v>44232</v>
      </c>
      <c r="Q569">
        <v>7</v>
      </c>
      <c r="R569" s="4">
        <v>852</v>
      </c>
      <c r="S569" s="4">
        <v>60</v>
      </c>
      <c r="T569" s="4">
        <v>207</v>
      </c>
      <c r="U569" s="4">
        <v>78</v>
      </c>
      <c r="V569" s="4">
        <v>36</v>
      </c>
      <c r="W569" s="4">
        <v>48</v>
      </c>
      <c r="X569">
        <v>2</v>
      </c>
      <c r="Y569">
        <v>2</v>
      </c>
      <c r="Z569" t="str">
        <f t="shared" si="35"/>
        <v>Low</v>
      </c>
      <c r="AA569" s="14">
        <f t="shared" ca="1" si="36"/>
        <v>1.6061289955918086</v>
      </c>
      <c r="AB569">
        <v>6</v>
      </c>
      <c r="AC569">
        <v>10</v>
      </c>
      <c r="AD569" s="14">
        <f t="shared" ca="1" si="37"/>
        <v>9.7263887316468178</v>
      </c>
      <c r="AE569">
        <v>5</v>
      </c>
      <c r="AF569">
        <v>0</v>
      </c>
      <c r="AG569">
        <v>0</v>
      </c>
      <c r="AH569">
        <v>0</v>
      </c>
      <c r="AI569">
        <v>0</v>
      </c>
      <c r="AJ569">
        <v>0</v>
      </c>
      <c r="AK569">
        <v>0</v>
      </c>
      <c r="AL569">
        <v>0</v>
      </c>
      <c r="AM569" t="s">
        <v>47</v>
      </c>
    </row>
    <row r="570" spans="1:39" hidden="1" x14ac:dyDescent="0.3">
      <c r="A570">
        <v>716</v>
      </c>
      <c r="B570">
        <v>1949</v>
      </c>
      <c r="C570" s="14">
        <f>2021-Table1[[#This Row],[Year_Birth]]</f>
        <v>72</v>
      </c>
      <c r="D570" t="s">
        <v>39</v>
      </c>
      <c r="E570" s="14" t="str" cm="1">
        <f t="array" ref="E570">_xlfn.SWITCH(Table1[[#This Row],[Education]],"Graduation","Bachelor’s","Basic","High School","2n Cycle","Master’s","Master","Master’s","PhD","PhD","Other")</f>
        <v>PhD</v>
      </c>
      <c r="F570" t="s">
        <v>40</v>
      </c>
      <c r="G570" s="14" t="s">
        <v>40</v>
      </c>
      <c r="H570" s="14" t="str" cm="1">
        <f t="array" ref="H570">_xlfn.SWITCH(Table1[[#This Row],[Marital_Status_mod]],"Together","Couple","Married","Couple","Divorced","Single","Single","Single","Widow","Single","Other")</f>
        <v>Couple</v>
      </c>
      <c r="I570" s="4">
        <v>67911</v>
      </c>
      <c r="J570" s="41" t="str">
        <f t="shared" si="34"/>
        <v>$60 - $70K</v>
      </c>
      <c r="K570">
        <v>0</v>
      </c>
      <c r="L570">
        <v>1</v>
      </c>
      <c r="M570">
        <f>Table1[[#This Row],[Teenhome]]+Table1[[#This Row],[Kidhome]]</f>
        <v>1</v>
      </c>
      <c r="N570" s="1">
        <v>41781</v>
      </c>
      <c r="O570" s="16">
        <f>(Table1[[#This Row],[DataSetDate]]-Table1[[#This Row],[Dt_Customer]])/365</f>
        <v>6.7150684931506852</v>
      </c>
      <c r="P570" s="15">
        <v>44232</v>
      </c>
      <c r="Q570">
        <v>63</v>
      </c>
      <c r="R570" s="4">
        <v>529</v>
      </c>
      <c r="S570" s="4">
        <v>0</v>
      </c>
      <c r="T570" s="4">
        <v>356</v>
      </c>
      <c r="U570" s="4">
        <v>63</v>
      </c>
      <c r="V570" s="4">
        <v>28</v>
      </c>
      <c r="W570" s="4">
        <v>0</v>
      </c>
      <c r="X570">
        <v>3</v>
      </c>
      <c r="Y570">
        <v>6</v>
      </c>
      <c r="Z570" t="str">
        <f t="shared" si="35"/>
        <v>Medium</v>
      </c>
      <c r="AA570" s="14">
        <f t="shared" ca="1" si="36"/>
        <v>5.6568891359503048</v>
      </c>
      <c r="AB570">
        <v>7</v>
      </c>
      <c r="AC570">
        <v>11</v>
      </c>
      <c r="AD570" s="14">
        <f t="shared" ca="1" si="37"/>
        <v>11.116900751263035</v>
      </c>
      <c r="AE570">
        <v>3</v>
      </c>
      <c r="AF570">
        <v>0</v>
      </c>
      <c r="AG570">
        <v>0</v>
      </c>
      <c r="AH570">
        <v>0</v>
      </c>
      <c r="AI570">
        <v>0</v>
      </c>
      <c r="AJ570">
        <v>0</v>
      </c>
      <c r="AK570">
        <v>0</v>
      </c>
      <c r="AL570">
        <v>0</v>
      </c>
      <c r="AM570" t="s">
        <v>41</v>
      </c>
    </row>
    <row r="571" spans="1:39" hidden="1" x14ac:dyDescent="0.3">
      <c r="A571">
        <v>6544</v>
      </c>
      <c r="B571">
        <v>1949</v>
      </c>
      <c r="C571" s="14">
        <f>2021-Table1[[#This Row],[Year_Birth]]</f>
        <v>72</v>
      </c>
      <c r="D571" t="s">
        <v>39</v>
      </c>
      <c r="E571" s="14" t="str" cm="1">
        <f t="array" ref="E571">_xlfn.SWITCH(Table1[[#This Row],[Education]],"Graduation","Bachelor’s","Basic","High School","2n Cycle","Master’s","Master","Master’s","PhD","PhD","Other")</f>
        <v>PhD</v>
      </c>
      <c r="F571" t="s">
        <v>40</v>
      </c>
      <c r="G571" s="14" t="s">
        <v>40</v>
      </c>
      <c r="H571" s="14" t="str" cm="1">
        <f t="array" ref="H571">_xlfn.SWITCH(Table1[[#This Row],[Marital_Status_mod]],"Together","Couple","Married","Couple","Divorced","Single","Single","Single","Widow","Single","Other")</f>
        <v>Couple</v>
      </c>
      <c r="I571" s="4">
        <v>67911</v>
      </c>
      <c r="J571" s="41" t="str">
        <f t="shared" si="34"/>
        <v>$60 - $70K</v>
      </c>
      <c r="K571">
        <v>0</v>
      </c>
      <c r="L571">
        <v>1</v>
      </c>
      <c r="M571">
        <f>Table1[[#This Row],[Teenhome]]+Table1[[#This Row],[Kidhome]]</f>
        <v>1</v>
      </c>
      <c r="N571" s="1">
        <v>41781</v>
      </c>
      <c r="O571" s="16">
        <f>(Table1[[#This Row],[DataSetDate]]-Table1[[#This Row],[Dt_Customer]])/365</f>
        <v>6.7150684931506852</v>
      </c>
      <c r="P571" s="15">
        <v>44232</v>
      </c>
      <c r="Q571">
        <v>63</v>
      </c>
      <c r="R571" s="4">
        <v>529</v>
      </c>
      <c r="S571" s="4">
        <v>0</v>
      </c>
      <c r="T571" s="4">
        <v>356</v>
      </c>
      <c r="U571" s="4">
        <v>63</v>
      </c>
      <c r="V571" s="4">
        <v>28</v>
      </c>
      <c r="W571" s="4">
        <v>0</v>
      </c>
      <c r="X571">
        <v>3</v>
      </c>
      <c r="Y571">
        <v>6</v>
      </c>
      <c r="Z571" t="str">
        <f t="shared" si="35"/>
        <v>Medium</v>
      </c>
      <c r="AA571" s="14">
        <f t="shared" ca="1" si="36"/>
        <v>6.3331312594325553</v>
      </c>
      <c r="AB571">
        <v>7</v>
      </c>
      <c r="AC571">
        <v>11</v>
      </c>
      <c r="AD571" s="14">
        <f t="shared" ca="1" si="37"/>
        <v>11.384957636116161</v>
      </c>
      <c r="AE571">
        <v>3</v>
      </c>
      <c r="AF571">
        <v>0</v>
      </c>
      <c r="AG571">
        <v>0</v>
      </c>
      <c r="AH571">
        <v>0</v>
      </c>
      <c r="AI571">
        <v>0</v>
      </c>
      <c r="AJ571">
        <v>0</v>
      </c>
      <c r="AK571">
        <v>0</v>
      </c>
      <c r="AL571">
        <v>0</v>
      </c>
      <c r="AM571" t="s">
        <v>52</v>
      </c>
    </row>
    <row r="572" spans="1:39" hidden="1" x14ac:dyDescent="0.3">
      <c r="A572">
        <v>2882</v>
      </c>
      <c r="B572">
        <v>1975</v>
      </c>
      <c r="C572" s="14">
        <f>2021-Table1[[#This Row],[Year_Birth]]</f>
        <v>46</v>
      </c>
      <c r="D572" t="s">
        <v>51</v>
      </c>
      <c r="E572" s="14" t="str" cm="1">
        <f t="array" ref="E572">_xlfn.SWITCH(Table1[[#This Row],[Education]],"Graduation","Bachelor’s","Basic","High School","2n Cycle","Master’s","Master","Master’s","PhD","PhD","Other")</f>
        <v>Master’s</v>
      </c>
      <c r="F572" t="s">
        <v>49</v>
      </c>
      <c r="G572" s="14" t="s">
        <v>49</v>
      </c>
      <c r="H572" s="14" t="str" cm="1">
        <f t="array" ref="H572">_xlfn.SWITCH(Table1[[#This Row],[Marital_Status_mod]],"Together","Couple","Married","Couple","Divorced","Single","Single","Single","Widow","Single","Other")</f>
        <v>Single</v>
      </c>
      <c r="I572" s="4">
        <v>67893</v>
      </c>
      <c r="J572" s="41" t="str">
        <f t="shared" si="34"/>
        <v>$60 - $70K</v>
      </c>
      <c r="K572">
        <v>0</v>
      </c>
      <c r="L572">
        <v>1</v>
      </c>
      <c r="M572">
        <f>Table1[[#This Row],[Teenhome]]+Table1[[#This Row],[Kidhome]]</f>
        <v>1</v>
      </c>
      <c r="N572" s="1">
        <v>41183</v>
      </c>
      <c r="O572" s="16">
        <f>(Table1[[#This Row],[DataSetDate]]-Table1[[#This Row],[Dt_Customer]])/365</f>
        <v>8.3534246575342461</v>
      </c>
      <c r="P572" s="15">
        <v>44232</v>
      </c>
      <c r="Q572">
        <v>31</v>
      </c>
      <c r="R572" s="4">
        <v>711</v>
      </c>
      <c r="S572" s="4">
        <v>28</v>
      </c>
      <c r="T572" s="4">
        <v>142</v>
      </c>
      <c r="U572" s="4">
        <v>49</v>
      </c>
      <c r="V572" s="4">
        <v>18</v>
      </c>
      <c r="W572" s="4">
        <v>47</v>
      </c>
      <c r="X572">
        <v>2</v>
      </c>
      <c r="Y572">
        <v>3</v>
      </c>
      <c r="Z572" t="str">
        <f t="shared" si="35"/>
        <v>Medium</v>
      </c>
      <c r="AA572" s="14">
        <f t="shared" ca="1" si="36"/>
        <v>3.0986351444013769</v>
      </c>
      <c r="AB572">
        <v>2</v>
      </c>
      <c r="AC572">
        <v>9</v>
      </c>
      <c r="AD572" s="14">
        <f t="shared" ca="1" si="37"/>
        <v>8.647520881414863</v>
      </c>
      <c r="AE572">
        <v>8</v>
      </c>
      <c r="AF572">
        <v>0</v>
      </c>
      <c r="AG572">
        <v>0</v>
      </c>
      <c r="AH572">
        <v>0</v>
      </c>
      <c r="AI572">
        <v>0</v>
      </c>
      <c r="AJ572">
        <v>0</v>
      </c>
      <c r="AK572">
        <v>0</v>
      </c>
      <c r="AL572">
        <v>0</v>
      </c>
      <c r="AM572" t="s">
        <v>47</v>
      </c>
    </row>
    <row r="573" spans="1:39" hidden="1" x14ac:dyDescent="0.3">
      <c r="A573">
        <v>10530</v>
      </c>
      <c r="B573">
        <v>1959</v>
      </c>
      <c r="C573" s="14">
        <f>2021-Table1[[#This Row],[Year_Birth]]</f>
        <v>62</v>
      </c>
      <c r="D573" t="s">
        <v>39</v>
      </c>
      <c r="E573" s="14" t="str" cm="1">
        <f t="array" ref="E573">_xlfn.SWITCH(Table1[[#This Row],[Education]],"Graduation","Bachelor’s","Basic","High School","2n Cycle","Master’s","Master","Master’s","PhD","PhD","Other")</f>
        <v>PhD</v>
      </c>
      <c r="F573" t="s">
        <v>54</v>
      </c>
      <c r="G573" s="14" t="s">
        <v>54</v>
      </c>
      <c r="H573" s="14" t="str" cm="1">
        <f t="array" ref="H573">_xlfn.SWITCH(Table1[[#This Row],[Marital_Status_mod]],"Together","Couple","Married","Couple","Divorced","Single","Single","Single","Widow","Single","Other")</f>
        <v>Single</v>
      </c>
      <c r="I573" s="4">
        <v>67786</v>
      </c>
      <c r="J573" s="41" t="str">
        <f t="shared" si="34"/>
        <v>$60 - $70K</v>
      </c>
      <c r="K573">
        <v>0</v>
      </c>
      <c r="L573">
        <v>0</v>
      </c>
      <c r="M573">
        <f>Table1[[#This Row],[Teenhome]]+Table1[[#This Row],[Kidhome]]</f>
        <v>0</v>
      </c>
      <c r="N573" s="1">
        <v>41615</v>
      </c>
      <c r="O573" s="16">
        <f>(Table1[[#This Row],[DataSetDate]]-Table1[[#This Row],[Dt_Customer]])/365</f>
        <v>7.1698630136986301</v>
      </c>
      <c r="P573" s="15">
        <v>44232</v>
      </c>
      <c r="Q573">
        <v>0</v>
      </c>
      <c r="R573" s="4">
        <v>431</v>
      </c>
      <c r="S573" s="4">
        <v>82</v>
      </c>
      <c r="T573" s="4">
        <v>441</v>
      </c>
      <c r="U573" s="4">
        <v>80</v>
      </c>
      <c r="V573" s="4">
        <v>20</v>
      </c>
      <c r="W573" s="4">
        <v>102</v>
      </c>
      <c r="X573">
        <v>1</v>
      </c>
      <c r="Y573">
        <v>3</v>
      </c>
      <c r="Z573" t="str">
        <f t="shared" si="35"/>
        <v>Medium</v>
      </c>
      <c r="AA573" s="14">
        <f t="shared" ca="1" si="36"/>
        <v>2.7476503189917949</v>
      </c>
      <c r="AB573">
        <v>6</v>
      </c>
      <c r="AC573">
        <v>6</v>
      </c>
      <c r="AD573" s="14">
        <f t="shared" ca="1" si="37"/>
        <v>6.182917052538806</v>
      </c>
      <c r="AE573">
        <v>1</v>
      </c>
      <c r="AF573">
        <v>0</v>
      </c>
      <c r="AG573">
        <v>0</v>
      </c>
      <c r="AH573">
        <v>0</v>
      </c>
      <c r="AI573">
        <v>0</v>
      </c>
      <c r="AJ573">
        <v>0</v>
      </c>
      <c r="AK573">
        <v>1</v>
      </c>
      <c r="AL573">
        <v>0</v>
      </c>
      <c r="AM573" t="s">
        <v>45</v>
      </c>
    </row>
    <row r="574" spans="1:39" hidden="1" x14ac:dyDescent="0.3">
      <c r="A574">
        <v>9723</v>
      </c>
      <c r="B574">
        <v>1960</v>
      </c>
      <c r="C574" s="14">
        <f>2021-Table1[[#This Row],[Year_Birth]]</f>
        <v>61</v>
      </c>
      <c r="D574" t="s">
        <v>46</v>
      </c>
      <c r="E574" s="14" t="str" cm="1">
        <f t="array" ref="E574">_xlfn.SWITCH(Table1[[#This Row],[Education]],"Graduation","Bachelor’s","Basic","High School","2n Cycle","Master’s","Master","Master’s","PhD","PhD","Other")</f>
        <v>Bachelor’s</v>
      </c>
      <c r="F574" t="s">
        <v>42</v>
      </c>
      <c r="G574" s="14" t="s">
        <v>42</v>
      </c>
      <c r="H574" s="14" t="str" cm="1">
        <f t="array" ref="H574">_xlfn.SWITCH(Table1[[#This Row],[Marital_Status_mod]],"Together","Couple","Married","Couple","Divorced","Single","Single","Single","Widow","Single","Other")</f>
        <v>Couple</v>
      </c>
      <c r="I574" s="4">
        <v>67716</v>
      </c>
      <c r="J574" s="41" t="str">
        <f t="shared" si="34"/>
        <v>$60 - $70K</v>
      </c>
      <c r="K574">
        <v>0</v>
      </c>
      <c r="L574">
        <v>1</v>
      </c>
      <c r="M574">
        <f>Table1[[#This Row],[Teenhome]]+Table1[[#This Row],[Kidhome]]</f>
        <v>1</v>
      </c>
      <c r="N574" s="1">
        <v>41284</v>
      </c>
      <c r="O574" s="16">
        <f>(Table1[[#This Row],[DataSetDate]]-Table1[[#This Row],[Dt_Customer]])/365</f>
        <v>8.0767123287671225</v>
      </c>
      <c r="P574" s="15">
        <v>44232</v>
      </c>
      <c r="Q574">
        <v>8</v>
      </c>
      <c r="R574" s="4">
        <v>530</v>
      </c>
      <c r="S574" s="4">
        <v>142</v>
      </c>
      <c r="T574" s="4">
        <v>217</v>
      </c>
      <c r="U574" s="4">
        <v>62</v>
      </c>
      <c r="V574" s="4">
        <v>9</v>
      </c>
      <c r="W574" s="4">
        <v>56</v>
      </c>
      <c r="X574">
        <v>4</v>
      </c>
      <c r="Y574">
        <v>7</v>
      </c>
      <c r="Z574" t="str">
        <f t="shared" si="35"/>
        <v>High</v>
      </c>
      <c r="AA574" s="14">
        <f t="shared" ca="1" si="36"/>
        <v>7.2929376674382826</v>
      </c>
      <c r="AB574">
        <v>4</v>
      </c>
      <c r="AC574">
        <v>13</v>
      </c>
      <c r="AD574" s="14">
        <f t="shared" ca="1" si="37"/>
        <v>12.613275705768524</v>
      </c>
      <c r="AE574">
        <v>5</v>
      </c>
      <c r="AF574">
        <v>0</v>
      </c>
      <c r="AG574">
        <v>0</v>
      </c>
      <c r="AH574">
        <v>0</v>
      </c>
      <c r="AI574">
        <v>1</v>
      </c>
      <c r="AJ574">
        <v>0</v>
      </c>
      <c r="AK574">
        <v>0</v>
      </c>
      <c r="AL574">
        <v>0</v>
      </c>
      <c r="AM574" t="s">
        <v>48</v>
      </c>
    </row>
    <row r="575" spans="1:39" hidden="1" x14ac:dyDescent="0.3">
      <c r="A575">
        <v>6518</v>
      </c>
      <c r="B575">
        <v>1951</v>
      </c>
      <c r="C575" s="14">
        <f>2021-Table1[[#This Row],[Year_Birth]]</f>
        <v>70</v>
      </c>
      <c r="D575" t="s">
        <v>39</v>
      </c>
      <c r="E575" s="14" t="str" cm="1">
        <f t="array" ref="E575">_xlfn.SWITCH(Table1[[#This Row],[Education]],"Graduation","Bachelor’s","Basic","High School","2n Cycle","Master’s","Master","Master’s","PhD","PhD","Other")</f>
        <v>PhD</v>
      </c>
      <c r="F575" t="s">
        <v>54</v>
      </c>
      <c r="G575" s="14" t="s">
        <v>54</v>
      </c>
      <c r="H575" s="14" t="str" cm="1">
        <f t="array" ref="H575">_xlfn.SWITCH(Table1[[#This Row],[Marital_Status_mod]],"Together","Couple","Married","Couple","Divorced","Single","Single","Single","Widow","Single","Other")</f>
        <v>Single</v>
      </c>
      <c r="I575" s="4">
        <v>67680</v>
      </c>
      <c r="J575" s="41" t="str">
        <f t="shared" si="34"/>
        <v>$60 - $70K</v>
      </c>
      <c r="K575">
        <v>0</v>
      </c>
      <c r="L575">
        <v>1</v>
      </c>
      <c r="M575">
        <f>Table1[[#This Row],[Teenhome]]+Table1[[#This Row],[Kidhome]]</f>
        <v>1</v>
      </c>
      <c r="N575" s="1">
        <v>41436</v>
      </c>
      <c r="O575" s="16">
        <f>(Table1[[#This Row],[DataSetDate]]-Table1[[#This Row],[Dt_Customer]])/365</f>
        <v>7.6602739726027398</v>
      </c>
      <c r="P575" s="15">
        <v>44232</v>
      </c>
      <c r="Q575">
        <v>8</v>
      </c>
      <c r="R575" s="4">
        <v>546</v>
      </c>
      <c r="S575" s="4">
        <v>0</v>
      </c>
      <c r="T575" s="4">
        <v>48</v>
      </c>
      <c r="U575" s="4">
        <v>0</v>
      </c>
      <c r="V575" s="4">
        <v>6</v>
      </c>
      <c r="W575" s="4">
        <v>6</v>
      </c>
      <c r="X575">
        <v>1</v>
      </c>
      <c r="Y575">
        <v>7</v>
      </c>
      <c r="Z575" t="str">
        <f t="shared" si="35"/>
        <v>High</v>
      </c>
      <c r="AA575" s="14">
        <f t="shared" ca="1" si="36"/>
        <v>6.7100807807199798</v>
      </c>
      <c r="AB575">
        <v>3</v>
      </c>
      <c r="AC575">
        <v>8</v>
      </c>
      <c r="AD575" s="14">
        <f t="shared" ca="1" si="37"/>
        <v>7.9188990977456992</v>
      </c>
      <c r="AE575">
        <v>5</v>
      </c>
      <c r="AF575">
        <v>0</v>
      </c>
      <c r="AG575">
        <v>0</v>
      </c>
      <c r="AH575">
        <v>0</v>
      </c>
      <c r="AI575">
        <v>0</v>
      </c>
      <c r="AJ575">
        <v>0</v>
      </c>
      <c r="AK575">
        <v>0</v>
      </c>
      <c r="AL575">
        <v>0</v>
      </c>
      <c r="AM575" t="s">
        <v>53</v>
      </c>
    </row>
    <row r="576" spans="1:39" hidden="1" x14ac:dyDescent="0.3">
      <c r="A576">
        <v>11013</v>
      </c>
      <c r="B576">
        <v>1987</v>
      </c>
      <c r="C576" s="14">
        <f>2021-Table1[[#This Row],[Year_Birth]]</f>
        <v>34</v>
      </c>
      <c r="D576" t="s">
        <v>46</v>
      </c>
      <c r="E576" s="14" t="str" cm="1">
        <f t="array" ref="E576">_xlfn.SWITCH(Table1[[#This Row],[Education]],"Graduation","Bachelor’s","Basic","High School","2n Cycle","Master’s","Master","Master’s","PhD","PhD","Other")</f>
        <v>Bachelor’s</v>
      </c>
      <c r="F576" t="s">
        <v>40</v>
      </c>
      <c r="G576" s="14" t="s">
        <v>40</v>
      </c>
      <c r="H576" s="14" t="str" cm="1">
        <f t="array" ref="H576">_xlfn.SWITCH(Table1[[#This Row],[Marital_Status_mod]],"Together","Couple","Married","Couple","Divorced","Single","Single","Single","Widow","Single","Other")</f>
        <v>Couple</v>
      </c>
      <c r="I576" s="4">
        <v>67605</v>
      </c>
      <c r="J576" s="41" t="str">
        <f t="shared" si="34"/>
        <v>$60 - $70K</v>
      </c>
      <c r="K576">
        <v>0</v>
      </c>
      <c r="L576">
        <v>0</v>
      </c>
      <c r="M576">
        <f>Table1[[#This Row],[Teenhome]]+Table1[[#This Row],[Kidhome]]</f>
        <v>0</v>
      </c>
      <c r="N576" s="1">
        <v>41364</v>
      </c>
      <c r="O576" s="16">
        <f>(Table1[[#This Row],[DataSetDate]]-Table1[[#This Row],[Dt_Customer]])/365</f>
        <v>7.8575342465753426</v>
      </c>
      <c r="P576" s="15">
        <v>44232</v>
      </c>
      <c r="Q576">
        <v>84</v>
      </c>
      <c r="R576" s="4">
        <v>336</v>
      </c>
      <c r="S576" s="4">
        <v>28</v>
      </c>
      <c r="T576" s="4">
        <v>282</v>
      </c>
      <c r="U576" s="4">
        <v>184</v>
      </c>
      <c r="V576" s="4">
        <v>54</v>
      </c>
      <c r="W576" s="4">
        <v>54</v>
      </c>
      <c r="X576">
        <v>1</v>
      </c>
      <c r="Y576">
        <v>2</v>
      </c>
      <c r="Z576" t="str">
        <f t="shared" si="35"/>
        <v>Low</v>
      </c>
      <c r="AA576" s="14">
        <f t="shared" ca="1" si="36"/>
        <v>2.2712825901835068</v>
      </c>
      <c r="AB576">
        <v>8</v>
      </c>
      <c r="AC576">
        <v>6</v>
      </c>
      <c r="AD576" s="14">
        <f t="shared" ca="1" si="37"/>
        <v>5.8749922045899385</v>
      </c>
      <c r="AE576">
        <v>1</v>
      </c>
      <c r="AF576">
        <v>0</v>
      </c>
      <c r="AG576">
        <v>0</v>
      </c>
      <c r="AH576">
        <v>0</v>
      </c>
      <c r="AI576">
        <v>0</v>
      </c>
      <c r="AJ576">
        <v>0</v>
      </c>
      <c r="AK576">
        <v>0</v>
      </c>
      <c r="AL576">
        <v>0</v>
      </c>
      <c r="AM576" t="s">
        <v>41</v>
      </c>
    </row>
    <row r="577" spans="1:39" hidden="1" x14ac:dyDescent="0.3">
      <c r="A577">
        <v>8867</v>
      </c>
      <c r="B577">
        <v>1988</v>
      </c>
      <c r="C577" s="14">
        <f>2021-Table1[[#This Row],[Year_Birth]]</f>
        <v>33</v>
      </c>
      <c r="D577" t="s">
        <v>39</v>
      </c>
      <c r="E577" s="14" t="str" cm="1">
        <f t="array" ref="E577">_xlfn.SWITCH(Table1[[#This Row],[Education]],"Graduation","Bachelor’s","Basic","High School","2n Cycle","Master’s","Master","Master’s","PhD","PhD","Other")</f>
        <v>PhD</v>
      </c>
      <c r="F577" t="s">
        <v>42</v>
      </c>
      <c r="G577" s="14" t="s">
        <v>42</v>
      </c>
      <c r="H577" s="14" t="str" cm="1">
        <f t="array" ref="H577">_xlfn.SWITCH(Table1[[#This Row],[Marital_Status_mod]],"Together","Couple","Married","Couple","Divorced","Single","Single","Single","Widow","Single","Other")</f>
        <v>Couple</v>
      </c>
      <c r="I577" s="4">
        <v>67546</v>
      </c>
      <c r="J577" s="41" t="str">
        <f t="shared" ref="J577:J640" si="38">IF(I577&lt;10000, "Up to $10K",
   IF(I577&gt;=100000, "$100K and up",
      "$" &amp; FLOOR(I577,10000)/1000 &amp; " - $" &amp; FLOOR(I577,10000)/1000+10 &amp; "K"))</f>
        <v>$60 - $70K</v>
      </c>
      <c r="K577">
        <v>0</v>
      </c>
      <c r="L577">
        <v>0</v>
      </c>
      <c r="M577">
        <f>Table1[[#This Row],[Teenhome]]+Table1[[#This Row],[Kidhome]]</f>
        <v>0</v>
      </c>
      <c r="N577" s="1">
        <v>41152</v>
      </c>
      <c r="O577" s="16">
        <f>(Table1[[#This Row],[DataSetDate]]-Table1[[#This Row],[Dt_Customer]])/365</f>
        <v>8.4383561643835616</v>
      </c>
      <c r="P577" s="15">
        <v>44232</v>
      </c>
      <c r="Q577">
        <v>90</v>
      </c>
      <c r="R577" s="4">
        <v>864</v>
      </c>
      <c r="S577" s="4">
        <v>134</v>
      </c>
      <c r="T577" s="4">
        <v>768</v>
      </c>
      <c r="U577" s="4">
        <v>150</v>
      </c>
      <c r="V577" s="4">
        <v>38</v>
      </c>
      <c r="W577" s="4">
        <v>172</v>
      </c>
      <c r="X577">
        <v>1</v>
      </c>
      <c r="Y577">
        <v>4</v>
      </c>
      <c r="Z577" t="str">
        <f t="shared" ref="Z577:Z640" si="39">IF(Y577&gt;=7,"High",IF(Y577&gt;=3,"Medium","Low"))</f>
        <v>Medium</v>
      </c>
      <c r="AA577" s="14">
        <f t="shared" ca="1" si="36"/>
        <v>3.8914558177604981</v>
      </c>
      <c r="AB577">
        <v>10</v>
      </c>
      <c r="AC577">
        <v>5</v>
      </c>
      <c r="AD577" s="14">
        <f t="shared" ca="1" si="37"/>
        <v>5.0613421313348743</v>
      </c>
      <c r="AE577">
        <v>3</v>
      </c>
      <c r="AF577">
        <v>0</v>
      </c>
      <c r="AG577">
        <v>0</v>
      </c>
      <c r="AH577">
        <v>0</v>
      </c>
      <c r="AI577">
        <v>0</v>
      </c>
      <c r="AJ577">
        <v>0</v>
      </c>
      <c r="AK577">
        <v>0</v>
      </c>
      <c r="AL577">
        <v>0</v>
      </c>
      <c r="AM577" t="s">
        <v>47</v>
      </c>
    </row>
    <row r="578" spans="1:39" hidden="1" x14ac:dyDescent="0.3">
      <c r="A578">
        <v>2747</v>
      </c>
      <c r="B578">
        <v>1988</v>
      </c>
      <c r="C578" s="14">
        <f>2021-Table1[[#This Row],[Year_Birth]]</f>
        <v>33</v>
      </c>
      <c r="D578" t="s">
        <v>39</v>
      </c>
      <c r="E578" s="14" t="str" cm="1">
        <f t="array" ref="E578">_xlfn.SWITCH(Table1[[#This Row],[Education]],"Graduation","Bachelor’s","Basic","High School","2n Cycle","Master’s","Master","Master’s","PhD","PhD","Other")</f>
        <v>PhD</v>
      </c>
      <c r="F578" t="s">
        <v>42</v>
      </c>
      <c r="G578" s="14" t="s">
        <v>42</v>
      </c>
      <c r="H578" s="14" t="str" cm="1">
        <f t="array" ref="H578">_xlfn.SWITCH(Table1[[#This Row],[Marital_Status_mod]],"Together","Couple","Married","Couple","Divorced","Single","Single","Single","Widow","Single","Other")</f>
        <v>Couple</v>
      </c>
      <c r="I578" s="4">
        <v>67546</v>
      </c>
      <c r="J578" s="41" t="str">
        <f t="shared" si="38"/>
        <v>$60 - $70K</v>
      </c>
      <c r="K578">
        <v>0</v>
      </c>
      <c r="L578">
        <v>0</v>
      </c>
      <c r="M578">
        <f>Table1[[#This Row],[Teenhome]]+Table1[[#This Row],[Kidhome]]</f>
        <v>0</v>
      </c>
      <c r="N578" s="1">
        <v>41152</v>
      </c>
      <c r="O578" s="16">
        <f>(Table1[[#This Row],[DataSetDate]]-Table1[[#This Row],[Dt_Customer]])/365</f>
        <v>8.4383561643835616</v>
      </c>
      <c r="P578" s="15">
        <v>44232</v>
      </c>
      <c r="Q578">
        <v>90</v>
      </c>
      <c r="R578" s="4">
        <v>864</v>
      </c>
      <c r="S578" s="4">
        <v>134</v>
      </c>
      <c r="T578" s="4">
        <v>768</v>
      </c>
      <c r="U578" s="4">
        <v>150</v>
      </c>
      <c r="V578" s="4">
        <v>38</v>
      </c>
      <c r="W578" s="4">
        <v>172</v>
      </c>
      <c r="X578">
        <v>1</v>
      </c>
      <c r="Y578">
        <v>4</v>
      </c>
      <c r="Z578" t="str">
        <f t="shared" si="39"/>
        <v>Medium</v>
      </c>
      <c r="AA578" s="14">
        <f t="shared" ref="AA578:AA641" ca="1" si="40">Y578 + (RAND() - 0.5) * 0.8</f>
        <v>4.3249415974390679</v>
      </c>
      <c r="AB578">
        <v>10</v>
      </c>
      <c r="AC578">
        <v>5</v>
      </c>
      <c r="AD578" s="14">
        <f t="shared" ref="AD578:AD641" ca="1" si="41">AC578 + (RAND() - 0.5) * 0.8</f>
        <v>4.8418851049616345</v>
      </c>
      <c r="AE578">
        <v>3</v>
      </c>
      <c r="AF578">
        <v>0</v>
      </c>
      <c r="AG578">
        <v>0</v>
      </c>
      <c r="AH578">
        <v>0</v>
      </c>
      <c r="AI578">
        <v>0</v>
      </c>
      <c r="AJ578">
        <v>0</v>
      </c>
      <c r="AK578">
        <v>0</v>
      </c>
      <c r="AL578">
        <v>0</v>
      </c>
      <c r="AM578" t="s">
        <v>41</v>
      </c>
    </row>
    <row r="579" spans="1:39" hidden="1" x14ac:dyDescent="0.3">
      <c r="A579">
        <v>1204</v>
      </c>
      <c r="B579">
        <v>1970</v>
      </c>
      <c r="C579" s="14">
        <f>2021-Table1[[#This Row],[Year_Birth]]</f>
        <v>51</v>
      </c>
      <c r="D579" t="s">
        <v>39</v>
      </c>
      <c r="E579" s="14" t="str" cm="1">
        <f t="array" ref="E579">_xlfn.SWITCH(Table1[[#This Row],[Education]],"Graduation","Bachelor’s","Basic","High School","2n Cycle","Master’s","Master","Master’s","PhD","PhD","Other")</f>
        <v>PhD</v>
      </c>
      <c r="F579" t="s">
        <v>42</v>
      </c>
      <c r="G579" s="14" t="s">
        <v>42</v>
      </c>
      <c r="H579" s="14" t="str" cm="1">
        <f t="array" ref="H579">_xlfn.SWITCH(Table1[[#This Row],[Marital_Status_mod]],"Together","Couple","Married","Couple","Divorced","Single","Single","Single","Widow","Single","Other")</f>
        <v>Couple</v>
      </c>
      <c r="I579" s="4">
        <v>67536</v>
      </c>
      <c r="J579" s="41" t="str">
        <f t="shared" si="38"/>
        <v>$60 - $70K</v>
      </c>
      <c r="K579">
        <v>0</v>
      </c>
      <c r="L579">
        <v>1</v>
      </c>
      <c r="M579">
        <f>Table1[[#This Row],[Teenhome]]+Table1[[#This Row],[Kidhome]]</f>
        <v>1</v>
      </c>
      <c r="N579" s="1">
        <v>41416</v>
      </c>
      <c r="O579" s="16">
        <f>(Table1[[#This Row],[DataSetDate]]-Table1[[#This Row],[Dt_Customer]])/365</f>
        <v>7.7150684931506852</v>
      </c>
      <c r="P579" s="15">
        <v>44232</v>
      </c>
      <c r="Q579">
        <v>45</v>
      </c>
      <c r="R579" s="4">
        <v>1253</v>
      </c>
      <c r="S579" s="4">
        <v>0</v>
      </c>
      <c r="T579" s="4">
        <v>447</v>
      </c>
      <c r="U579" s="4">
        <v>23</v>
      </c>
      <c r="V579" s="4">
        <v>71</v>
      </c>
      <c r="W579" s="4">
        <v>35</v>
      </c>
      <c r="X579">
        <v>3</v>
      </c>
      <c r="Y579">
        <v>11</v>
      </c>
      <c r="Z579" t="str">
        <f t="shared" si="39"/>
        <v>High</v>
      </c>
      <c r="AA579" s="14">
        <f t="shared" ca="1" si="40"/>
        <v>10.664732031435728</v>
      </c>
      <c r="AB579">
        <v>5</v>
      </c>
      <c r="AC579">
        <v>11</v>
      </c>
      <c r="AD579" s="14">
        <f t="shared" ca="1" si="41"/>
        <v>11.078207796239468</v>
      </c>
      <c r="AE579">
        <v>8</v>
      </c>
      <c r="AF579">
        <v>1</v>
      </c>
      <c r="AG579">
        <v>0</v>
      </c>
      <c r="AH579">
        <v>0</v>
      </c>
      <c r="AI579">
        <v>0</v>
      </c>
      <c r="AJ579">
        <v>0</v>
      </c>
      <c r="AK579">
        <v>0</v>
      </c>
      <c r="AL579">
        <v>0</v>
      </c>
      <c r="AM579" t="s">
        <v>47</v>
      </c>
    </row>
    <row r="580" spans="1:39" hidden="1" x14ac:dyDescent="0.3">
      <c r="A580">
        <v>176</v>
      </c>
      <c r="B580">
        <v>1980</v>
      </c>
      <c r="C580" s="14">
        <f>2021-Table1[[#This Row],[Year_Birth]]</f>
        <v>41</v>
      </c>
      <c r="D580" t="s">
        <v>51</v>
      </c>
      <c r="E580" s="14" t="str" cm="1">
        <f t="array" ref="E580">_xlfn.SWITCH(Table1[[#This Row],[Education]],"Graduation","Bachelor’s","Basic","High School","2n Cycle","Master’s","Master","Master’s","PhD","PhD","Other")</f>
        <v>Master’s</v>
      </c>
      <c r="F580" t="s">
        <v>50</v>
      </c>
      <c r="G580" s="14" t="s">
        <v>50</v>
      </c>
      <c r="H580" s="14" t="str" cm="1">
        <f t="array" ref="H580">_xlfn.SWITCH(Table1[[#This Row],[Marital_Status_mod]],"Together","Couple","Married","Couple","Divorced","Single","Single","Single","Widow","Single","Other")</f>
        <v>Single</v>
      </c>
      <c r="I580" s="4">
        <v>67506</v>
      </c>
      <c r="J580" s="41" t="str">
        <f t="shared" si="38"/>
        <v>$60 - $70K</v>
      </c>
      <c r="K580">
        <v>0</v>
      </c>
      <c r="L580">
        <v>1</v>
      </c>
      <c r="M580">
        <f>Table1[[#This Row],[Teenhome]]+Table1[[#This Row],[Kidhome]]</f>
        <v>1</v>
      </c>
      <c r="N580" s="1">
        <v>41641</v>
      </c>
      <c r="O580" s="16">
        <f>(Table1[[#This Row],[DataSetDate]]-Table1[[#This Row],[Dt_Customer]])/365</f>
        <v>7.0986301369863014</v>
      </c>
      <c r="P580" s="15">
        <v>44232</v>
      </c>
      <c r="Q580">
        <v>73</v>
      </c>
      <c r="R580" s="4">
        <v>90</v>
      </c>
      <c r="S580" s="4">
        <v>38</v>
      </c>
      <c r="T580" s="4">
        <v>67</v>
      </c>
      <c r="U580" s="4">
        <v>33</v>
      </c>
      <c r="V580" s="4">
        <v>36</v>
      </c>
      <c r="W580" s="4">
        <v>67</v>
      </c>
      <c r="X580">
        <v>1</v>
      </c>
      <c r="Y580">
        <v>4</v>
      </c>
      <c r="Z580" t="str">
        <f t="shared" si="39"/>
        <v>Medium</v>
      </c>
      <c r="AA580" s="14">
        <f t="shared" ca="1" si="40"/>
        <v>4.0045504817519992</v>
      </c>
      <c r="AB580">
        <v>1</v>
      </c>
      <c r="AC580">
        <v>6</v>
      </c>
      <c r="AD580" s="14">
        <f t="shared" ca="1" si="41"/>
        <v>5.6331272556640144</v>
      </c>
      <c r="AE580">
        <v>3</v>
      </c>
      <c r="AF580">
        <v>0</v>
      </c>
      <c r="AG580">
        <v>0</v>
      </c>
      <c r="AH580">
        <v>0</v>
      </c>
      <c r="AI580">
        <v>0</v>
      </c>
      <c r="AJ580">
        <v>0</v>
      </c>
      <c r="AK580">
        <v>0</v>
      </c>
      <c r="AL580">
        <v>0</v>
      </c>
      <c r="AM580" t="s">
        <v>41</v>
      </c>
    </row>
    <row r="581" spans="1:39" hidden="1" x14ac:dyDescent="0.3">
      <c r="A581">
        <v>2878</v>
      </c>
      <c r="B581">
        <v>1947</v>
      </c>
      <c r="C581" s="14">
        <f>2021-Table1[[#This Row],[Year_Birth]]</f>
        <v>74</v>
      </c>
      <c r="D581" t="s">
        <v>39</v>
      </c>
      <c r="E581" s="14" t="str" cm="1">
        <f t="array" ref="E581">_xlfn.SWITCH(Table1[[#This Row],[Education]],"Graduation","Bachelor’s","Basic","High School","2n Cycle","Master’s","Master","Master’s","PhD","PhD","Other")</f>
        <v>PhD</v>
      </c>
      <c r="F581" t="s">
        <v>42</v>
      </c>
      <c r="G581" s="14" t="s">
        <v>42</v>
      </c>
      <c r="H581" s="14" t="str" cm="1">
        <f t="array" ref="H581">_xlfn.SWITCH(Table1[[#This Row],[Marital_Status_mod]],"Together","Couple","Married","Couple","Divorced","Single","Single","Single","Widow","Single","Other")</f>
        <v>Couple</v>
      </c>
      <c r="I581" s="4">
        <v>67472</v>
      </c>
      <c r="J581" s="41" t="str">
        <f t="shared" si="38"/>
        <v>$60 - $70K</v>
      </c>
      <c r="K581">
        <v>0</v>
      </c>
      <c r="L581">
        <v>1</v>
      </c>
      <c r="M581">
        <f>Table1[[#This Row],[Teenhome]]+Table1[[#This Row],[Kidhome]]</f>
        <v>1</v>
      </c>
      <c r="N581" s="1">
        <v>41545</v>
      </c>
      <c r="O581" s="16">
        <f>(Table1[[#This Row],[DataSetDate]]-Table1[[#This Row],[Dt_Customer]])/365</f>
        <v>7.3616438356164382</v>
      </c>
      <c r="P581" s="15">
        <v>44232</v>
      </c>
      <c r="Q581">
        <v>93</v>
      </c>
      <c r="R581" s="4">
        <v>162</v>
      </c>
      <c r="S581" s="4">
        <v>31</v>
      </c>
      <c r="T581" s="4">
        <v>127</v>
      </c>
      <c r="U581" s="4">
        <v>8</v>
      </c>
      <c r="V581" s="4">
        <v>17</v>
      </c>
      <c r="W581" s="4">
        <v>69</v>
      </c>
      <c r="X581">
        <v>2</v>
      </c>
      <c r="Y581">
        <v>4</v>
      </c>
      <c r="Z581" t="str">
        <f t="shared" si="39"/>
        <v>Medium</v>
      </c>
      <c r="AA581" s="14">
        <f t="shared" ca="1" si="40"/>
        <v>4.3401557397623494</v>
      </c>
      <c r="AB581">
        <v>2</v>
      </c>
      <c r="AC581">
        <v>7</v>
      </c>
      <c r="AD581" s="14">
        <f t="shared" ca="1" si="41"/>
        <v>6.7269474561866174</v>
      </c>
      <c r="AE581">
        <v>3</v>
      </c>
      <c r="AF581">
        <v>0</v>
      </c>
      <c r="AG581">
        <v>0</v>
      </c>
      <c r="AH581">
        <v>0</v>
      </c>
      <c r="AI581">
        <v>0</v>
      </c>
      <c r="AJ581">
        <v>0</v>
      </c>
      <c r="AK581">
        <v>0</v>
      </c>
      <c r="AL581">
        <v>0</v>
      </c>
      <c r="AM581" t="s">
        <v>41</v>
      </c>
    </row>
    <row r="582" spans="1:39" hidden="1" x14ac:dyDescent="0.3">
      <c r="A582">
        <v>6661</v>
      </c>
      <c r="B582">
        <v>1974</v>
      </c>
      <c r="C582" s="14">
        <f>2021-Table1[[#This Row],[Year_Birth]]</f>
        <v>47</v>
      </c>
      <c r="D582" t="s">
        <v>46</v>
      </c>
      <c r="E582" s="14" t="str" cm="1">
        <f t="array" ref="E582">_xlfn.SWITCH(Table1[[#This Row],[Education]],"Graduation","Bachelor’s","Basic","High School","2n Cycle","Master’s","Master","Master’s","PhD","PhD","Other")</f>
        <v>Bachelor’s</v>
      </c>
      <c r="F582" t="s">
        <v>42</v>
      </c>
      <c r="G582" s="14" t="s">
        <v>42</v>
      </c>
      <c r="H582" s="14" t="str" cm="1">
        <f t="array" ref="H582">_xlfn.SWITCH(Table1[[#This Row],[Marital_Status_mod]],"Together","Couple","Married","Couple","Divorced","Single","Single","Single","Widow","Single","Other")</f>
        <v>Couple</v>
      </c>
      <c r="I582" s="4">
        <v>67445</v>
      </c>
      <c r="J582" s="41" t="str">
        <f t="shared" si="38"/>
        <v>$60 - $70K</v>
      </c>
      <c r="K582">
        <v>0</v>
      </c>
      <c r="L582">
        <v>1</v>
      </c>
      <c r="M582">
        <f>Table1[[#This Row],[Teenhome]]+Table1[[#This Row],[Kidhome]]</f>
        <v>1</v>
      </c>
      <c r="N582" s="1">
        <v>41133</v>
      </c>
      <c r="O582" s="16">
        <f>(Table1[[#This Row],[DataSetDate]]-Table1[[#This Row],[Dt_Customer]])/365</f>
        <v>8.4904109589041088</v>
      </c>
      <c r="P582" s="15">
        <v>44232</v>
      </c>
      <c r="Q582">
        <v>63</v>
      </c>
      <c r="R582" s="4">
        <v>757</v>
      </c>
      <c r="S582" s="4">
        <v>80</v>
      </c>
      <c r="T582" s="4">
        <v>217</v>
      </c>
      <c r="U582" s="4">
        <v>29</v>
      </c>
      <c r="V582" s="4">
        <v>80</v>
      </c>
      <c r="W582" s="4">
        <v>11</v>
      </c>
      <c r="X582">
        <v>5</v>
      </c>
      <c r="Y582">
        <v>9</v>
      </c>
      <c r="Z582" t="str">
        <f t="shared" si="39"/>
        <v>High</v>
      </c>
      <c r="AA582" s="14">
        <f t="shared" ca="1" si="40"/>
        <v>8.7496806012504464</v>
      </c>
      <c r="AB582">
        <v>6</v>
      </c>
      <c r="AC582">
        <v>12</v>
      </c>
      <c r="AD582" s="14">
        <f t="shared" ca="1" si="41"/>
        <v>11.994739000565307</v>
      </c>
      <c r="AE582">
        <v>6</v>
      </c>
      <c r="AF582">
        <v>0</v>
      </c>
      <c r="AG582">
        <v>0</v>
      </c>
      <c r="AH582">
        <v>0</v>
      </c>
      <c r="AI582">
        <v>0</v>
      </c>
      <c r="AJ582">
        <v>0</v>
      </c>
      <c r="AK582">
        <v>0</v>
      </c>
      <c r="AL582">
        <v>0</v>
      </c>
      <c r="AM582" t="s">
        <v>41</v>
      </c>
    </row>
    <row r="583" spans="1:39" hidden="1" x14ac:dyDescent="0.3">
      <c r="A583">
        <v>5462</v>
      </c>
      <c r="B583">
        <v>1974</v>
      </c>
      <c r="C583" s="14">
        <f>2021-Table1[[#This Row],[Year_Birth]]</f>
        <v>47</v>
      </c>
      <c r="D583" t="s">
        <v>46</v>
      </c>
      <c r="E583" s="14" t="str" cm="1">
        <f t="array" ref="E583">_xlfn.SWITCH(Table1[[#This Row],[Education]],"Graduation","Bachelor’s","Basic","High School","2n Cycle","Master’s","Master","Master’s","PhD","PhD","Other")</f>
        <v>Bachelor’s</v>
      </c>
      <c r="F583" t="s">
        <v>42</v>
      </c>
      <c r="G583" s="14" t="s">
        <v>42</v>
      </c>
      <c r="H583" s="14" t="str" cm="1">
        <f t="array" ref="H583">_xlfn.SWITCH(Table1[[#This Row],[Marital_Status_mod]],"Together","Couple","Married","Couple","Divorced","Single","Single","Single","Widow","Single","Other")</f>
        <v>Couple</v>
      </c>
      <c r="I583" s="4">
        <v>67445</v>
      </c>
      <c r="J583" s="41" t="str">
        <f t="shared" si="38"/>
        <v>$60 - $70K</v>
      </c>
      <c r="K583">
        <v>0</v>
      </c>
      <c r="L583">
        <v>1</v>
      </c>
      <c r="M583">
        <f>Table1[[#This Row],[Teenhome]]+Table1[[#This Row],[Kidhome]]</f>
        <v>1</v>
      </c>
      <c r="N583" s="1">
        <v>41133</v>
      </c>
      <c r="O583" s="16">
        <f>(Table1[[#This Row],[DataSetDate]]-Table1[[#This Row],[Dt_Customer]])/365</f>
        <v>8.4904109589041088</v>
      </c>
      <c r="P583" s="15">
        <v>44232</v>
      </c>
      <c r="Q583">
        <v>63</v>
      </c>
      <c r="R583" s="4">
        <v>757</v>
      </c>
      <c r="S583" s="4">
        <v>80</v>
      </c>
      <c r="T583" s="4">
        <v>217</v>
      </c>
      <c r="U583" s="4">
        <v>29</v>
      </c>
      <c r="V583" s="4">
        <v>80</v>
      </c>
      <c r="W583" s="4">
        <v>11</v>
      </c>
      <c r="X583">
        <v>5</v>
      </c>
      <c r="Y583">
        <v>9</v>
      </c>
      <c r="Z583" t="str">
        <f t="shared" si="39"/>
        <v>High</v>
      </c>
      <c r="AA583" s="14">
        <f t="shared" ca="1" si="40"/>
        <v>9.3684069018881839</v>
      </c>
      <c r="AB583">
        <v>6</v>
      </c>
      <c r="AC583">
        <v>12</v>
      </c>
      <c r="AD583" s="14">
        <f t="shared" ca="1" si="41"/>
        <v>11.786500668364342</v>
      </c>
      <c r="AE583">
        <v>6</v>
      </c>
      <c r="AF583">
        <v>0</v>
      </c>
      <c r="AG583">
        <v>0</v>
      </c>
      <c r="AH583">
        <v>0</v>
      </c>
      <c r="AI583">
        <v>0</v>
      </c>
      <c r="AJ583">
        <v>0</v>
      </c>
      <c r="AK583">
        <v>0</v>
      </c>
      <c r="AL583">
        <v>0</v>
      </c>
      <c r="AM583" t="s">
        <v>45</v>
      </c>
    </row>
    <row r="584" spans="1:39" hidden="1" x14ac:dyDescent="0.3">
      <c r="A584">
        <v>10897</v>
      </c>
      <c r="B584">
        <v>1974</v>
      </c>
      <c r="C584" s="14">
        <f>2021-Table1[[#This Row],[Year_Birth]]</f>
        <v>47</v>
      </c>
      <c r="D584" t="s">
        <v>46</v>
      </c>
      <c r="E584" s="14" t="str" cm="1">
        <f t="array" ref="E584">_xlfn.SWITCH(Table1[[#This Row],[Education]],"Graduation","Bachelor’s","Basic","High School","2n Cycle","Master’s","Master","Master’s","PhD","PhD","Other")</f>
        <v>Bachelor’s</v>
      </c>
      <c r="F584" t="s">
        <v>42</v>
      </c>
      <c r="G584" s="14" t="s">
        <v>42</v>
      </c>
      <c r="H584" s="14" t="str" cm="1">
        <f t="array" ref="H584">_xlfn.SWITCH(Table1[[#This Row],[Marital_Status_mod]],"Together","Couple","Married","Couple","Divorced","Single","Single","Single","Widow","Single","Other")</f>
        <v>Couple</v>
      </c>
      <c r="I584" s="4">
        <v>67445</v>
      </c>
      <c r="J584" s="41" t="str">
        <f t="shared" si="38"/>
        <v>$60 - $70K</v>
      </c>
      <c r="K584">
        <v>0</v>
      </c>
      <c r="L584">
        <v>1</v>
      </c>
      <c r="M584">
        <f>Table1[[#This Row],[Teenhome]]+Table1[[#This Row],[Kidhome]]</f>
        <v>1</v>
      </c>
      <c r="N584" s="1">
        <v>41133</v>
      </c>
      <c r="O584" s="16">
        <f>(Table1[[#This Row],[DataSetDate]]-Table1[[#This Row],[Dt_Customer]])/365</f>
        <v>8.4904109589041088</v>
      </c>
      <c r="P584" s="15">
        <v>44232</v>
      </c>
      <c r="Q584">
        <v>63</v>
      </c>
      <c r="R584" s="4">
        <v>757</v>
      </c>
      <c r="S584" s="4">
        <v>80</v>
      </c>
      <c r="T584" s="4">
        <v>217</v>
      </c>
      <c r="U584" s="4">
        <v>29</v>
      </c>
      <c r="V584" s="4">
        <v>80</v>
      </c>
      <c r="W584" s="4">
        <v>11</v>
      </c>
      <c r="X584">
        <v>5</v>
      </c>
      <c r="Y584">
        <v>9</v>
      </c>
      <c r="Z584" t="str">
        <f t="shared" si="39"/>
        <v>High</v>
      </c>
      <c r="AA584" s="14">
        <f t="shared" ca="1" si="40"/>
        <v>9.1305428913477282</v>
      </c>
      <c r="AB584">
        <v>6</v>
      </c>
      <c r="AC584">
        <v>12</v>
      </c>
      <c r="AD584" s="14">
        <f t="shared" ca="1" si="41"/>
        <v>12.031800891382975</v>
      </c>
      <c r="AE584">
        <v>6</v>
      </c>
      <c r="AF584">
        <v>0</v>
      </c>
      <c r="AG584">
        <v>0</v>
      </c>
      <c r="AH584">
        <v>0</v>
      </c>
      <c r="AI584">
        <v>0</v>
      </c>
      <c r="AJ584">
        <v>0</v>
      </c>
      <c r="AK584">
        <v>0</v>
      </c>
      <c r="AL584">
        <v>0</v>
      </c>
      <c r="AM584" t="s">
        <v>53</v>
      </c>
    </row>
    <row r="585" spans="1:39" hidden="1" x14ac:dyDescent="0.3">
      <c r="A585">
        <v>8534</v>
      </c>
      <c r="B585">
        <v>1952</v>
      </c>
      <c r="C585" s="14">
        <f>2021-Table1[[#This Row],[Year_Birth]]</f>
        <v>69</v>
      </c>
      <c r="D585" t="s">
        <v>46</v>
      </c>
      <c r="E585" s="14" t="str" cm="1">
        <f t="array" ref="E585">_xlfn.SWITCH(Table1[[#This Row],[Education]],"Graduation","Bachelor’s","Basic","High School","2n Cycle","Master’s","Master","Master’s","PhD","PhD","Other")</f>
        <v>Bachelor’s</v>
      </c>
      <c r="F585" t="s">
        <v>42</v>
      </c>
      <c r="G585" s="14" t="s">
        <v>42</v>
      </c>
      <c r="H585" s="14" t="str" cm="1">
        <f t="array" ref="H585">_xlfn.SWITCH(Table1[[#This Row],[Marital_Status_mod]],"Together","Couple","Married","Couple","Divorced","Single","Single","Single","Widow","Single","Other")</f>
        <v>Couple</v>
      </c>
      <c r="I585" s="4">
        <v>67433</v>
      </c>
      <c r="J585" s="41" t="str">
        <f t="shared" si="38"/>
        <v>$60 - $70K</v>
      </c>
      <c r="K585">
        <v>0</v>
      </c>
      <c r="L585">
        <v>2</v>
      </c>
      <c r="M585">
        <f>Table1[[#This Row],[Teenhome]]+Table1[[#This Row],[Kidhome]]</f>
        <v>2</v>
      </c>
      <c r="N585" s="1">
        <v>41471</v>
      </c>
      <c r="O585" s="16">
        <f>(Table1[[#This Row],[DataSetDate]]-Table1[[#This Row],[Dt_Customer]])/365</f>
        <v>7.5643835616438357</v>
      </c>
      <c r="P585" s="15">
        <v>44232</v>
      </c>
      <c r="Q585">
        <v>51</v>
      </c>
      <c r="R585" s="4">
        <v>615</v>
      </c>
      <c r="S585" s="4">
        <v>28</v>
      </c>
      <c r="T585" s="4">
        <v>259</v>
      </c>
      <c r="U585" s="4">
        <v>12</v>
      </c>
      <c r="V585" s="4">
        <v>48</v>
      </c>
      <c r="W585" s="4">
        <v>30</v>
      </c>
      <c r="X585">
        <v>4</v>
      </c>
      <c r="Y585">
        <v>6</v>
      </c>
      <c r="Z585" t="str">
        <f t="shared" si="39"/>
        <v>Medium</v>
      </c>
      <c r="AA585" s="14">
        <f t="shared" ca="1" si="40"/>
        <v>5.6304696573995221</v>
      </c>
      <c r="AB585">
        <v>5</v>
      </c>
      <c r="AC585">
        <v>13</v>
      </c>
      <c r="AD585" s="14">
        <f t="shared" ca="1" si="41"/>
        <v>12.804251659808845</v>
      </c>
      <c r="AE585">
        <v>4</v>
      </c>
      <c r="AF585">
        <v>0</v>
      </c>
      <c r="AG585">
        <v>0</v>
      </c>
      <c r="AH585">
        <v>0</v>
      </c>
      <c r="AI585">
        <v>1</v>
      </c>
      <c r="AJ585">
        <v>0</v>
      </c>
      <c r="AK585">
        <v>0</v>
      </c>
      <c r="AL585">
        <v>0</v>
      </c>
      <c r="AM585" t="s">
        <v>41</v>
      </c>
    </row>
    <row r="586" spans="1:39" hidden="1" x14ac:dyDescent="0.3">
      <c r="A586">
        <v>7072</v>
      </c>
      <c r="B586">
        <v>1973</v>
      </c>
      <c r="C586" s="14">
        <f>2021-Table1[[#This Row],[Year_Birth]]</f>
        <v>48</v>
      </c>
      <c r="D586" t="s">
        <v>46</v>
      </c>
      <c r="E586" s="14" t="str" cm="1">
        <f t="array" ref="E586">_xlfn.SWITCH(Table1[[#This Row],[Education]],"Graduation","Bachelor’s","Basic","High School","2n Cycle","Master’s","Master","Master’s","PhD","PhD","Other")</f>
        <v>Bachelor’s</v>
      </c>
      <c r="F586" t="s">
        <v>42</v>
      </c>
      <c r="G586" s="14" t="s">
        <v>42</v>
      </c>
      <c r="H586" s="14" t="str" cm="1">
        <f t="array" ref="H586">_xlfn.SWITCH(Table1[[#This Row],[Marital_Status_mod]],"Together","Couple","Married","Couple","Divorced","Single","Single","Single","Widow","Single","Other")</f>
        <v>Couple</v>
      </c>
      <c r="I586" s="4">
        <v>67432</v>
      </c>
      <c r="J586" s="41" t="str">
        <f t="shared" si="38"/>
        <v>$60 - $70K</v>
      </c>
      <c r="K586">
        <v>0</v>
      </c>
      <c r="L586">
        <v>1</v>
      </c>
      <c r="M586">
        <f>Table1[[#This Row],[Teenhome]]+Table1[[#This Row],[Kidhome]]</f>
        <v>1</v>
      </c>
      <c r="N586" s="1">
        <v>41362</v>
      </c>
      <c r="O586" s="16">
        <f>(Table1[[#This Row],[DataSetDate]]-Table1[[#This Row],[Dt_Customer]])/365</f>
        <v>7.8630136986301373</v>
      </c>
      <c r="P586" s="15">
        <v>44232</v>
      </c>
      <c r="Q586">
        <v>69</v>
      </c>
      <c r="R586" s="4">
        <v>432</v>
      </c>
      <c r="S586" s="4">
        <v>79</v>
      </c>
      <c r="T586" s="4">
        <v>341</v>
      </c>
      <c r="U586" s="4">
        <v>177</v>
      </c>
      <c r="V586" s="4">
        <v>136</v>
      </c>
      <c r="W586" s="4">
        <v>170</v>
      </c>
      <c r="X586">
        <v>2</v>
      </c>
      <c r="Y586">
        <v>8</v>
      </c>
      <c r="Z586" t="str">
        <f t="shared" si="39"/>
        <v>High</v>
      </c>
      <c r="AA586" s="14">
        <f t="shared" ca="1" si="40"/>
        <v>8.3500389041982039</v>
      </c>
      <c r="AB586">
        <v>5</v>
      </c>
      <c r="AC586">
        <v>4</v>
      </c>
      <c r="AD586" s="14">
        <f t="shared" ca="1" si="41"/>
        <v>4.2652804614419493</v>
      </c>
      <c r="AE586">
        <v>4</v>
      </c>
      <c r="AF586">
        <v>0</v>
      </c>
      <c r="AG586">
        <v>0</v>
      </c>
      <c r="AH586">
        <v>0</v>
      </c>
      <c r="AI586">
        <v>0</v>
      </c>
      <c r="AJ586">
        <v>0</v>
      </c>
      <c r="AK586">
        <v>0</v>
      </c>
      <c r="AL586">
        <v>0</v>
      </c>
      <c r="AM586" t="s">
        <v>53</v>
      </c>
    </row>
    <row r="587" spans="1:39" hidden="1" x14ac:dyDescent="0.3">
      <c r="A587">
        <v>1911</v>
      </c>
      <c r="B587">
        <v>1987</v>
      </c>
      <c r="C587" s="14">
        <f>2021-Table1[[#This Row],[Year_Birth]]</f>
        <v>34</v>
      </c>
      <c r="D587" t="s">
        <v>46</v>
      </c>
      <c r="E587" s="14" t="str" cm="1">
        <f t="array" ref="E587">_xlfn.SWITCH(Table1[[#This Row],[Education]],"Graduation","Bachelor’s","Basic","High School","2n Cycle","Master’s","Master","Master’s","PhD","PhD","Other")</f>
        <v>Bachelor’s</v>
      </c>
      <c r="F587" t="s">
        <v>40</v>
      </c>
      <c r="G587" s="14" t="s">
        <v>40</v>
      </c>
      <c r="H587" s="14" t="str" cm="1">
        <f t="array" ref="H587">_xlfn.SWITCH(Table1[[#This Row],[Marital_Status_mod]],"Together","Couple","Married","Couple","Divorced","Single","Single","Single","Widow","Single","Other")</f>
        <v>Couple</v>
      </c>
      <c r="I587" s="4">
        <v>67430</v>
      </c>
      <c r="J587" s="41" t="str">
        <f t="shared" si="38"/>
        <v>$60 - $70K</v>
      </c>
      <c r="K587">
        <v>0</v>
      </c>
      <c r="L587">
        <v>0</v>
      </c>
      <c r="M587">
        <f>Table1[[#This Row],[Teenhome]]+Table1[[#This Row],[Kidhome]]</f>
        <v>0</v>
      </c>
      <c r="N587" s="1">
        <v>41157</v>
      </c>
      <c r="O587" s="16">
        <f>(Table1[[#This Row],[DataSetDate]]-Table1[[#This Row],[Dt_Customer]])/365</f>
        <v>8.4246575342465757</v>
      </c>
      <c r="P587" s="15">
        <v>44232</v>
      </c>
      <c r="Q587">
        <v>6</v>
      </c>
      <c r="R587" s="4">
        <v>595</v>
      </c>
      <c r="S587" s="4">
        <v>97</v>
      </c>
      <c r="T587" s="4">
        <v>291</v>
      </c>
      <c r="U587" s="4">
        <v>127</v>
      </c>
      <c r="V587" s="4">
        <v>133</v>
      </c>
      <c r="W587" s="4">
        <v>121</v>
      </c>
      <c r="X587">
        <v>1</v>
      </c>
      <c r="Y587">
        <v>11</v>
      </c>
      <c r="Z587" t="str">
        <f t="shared" si="39"/>
        <v>High</v>
      </c>
      <c r="AA587" s="14">
        <f t="shared" ca="1" si="40"/>
        <v>10.7805073400434</v>
      </c>
      <c r="AB587">
        <v>5</v>
      </c>
      <c r="AC587">
        <v>12</v>
      </c>
      <c r="AD587" s="14">
        <f t="shared" ca="1" si="41"/>
        <v>11.659034732271898</v>
      </c>
      <c r="AE587">
        <v>6</v>
      </c>
      <c r="AF587">
        <v>0</v>
      </c>
      <c r="AG587">
        <v>0</v>
      </c>
      <c r="AH587">
        <v>0</v>
      </c>
      <c r="AI587">
        <v>0</v>
      </c>
      <c r="AJ587">
        <v>0</v>
      </c>
      <c r="AK587">
        <v>0</v>
      </c>
      <c r="AL587">
        <v>0</v>
      </c>
      <c r="AM587" t="s">
        <v>52</v>
      </c>
    </row>
    <row r="588" spans="1:39" hidden="1" x14ac:dyDescent="0.3">
      <c r="A588">
        <v>4406</v>
      </c>
      <c r="B588">
        <v>1970</v>
      </c>
      <c r="C588" s="14">
        <f>2021-Table1[[#This Row],[Year_Birth]]</f>
        <v>51</v>
      </c>
      <c r="D588" t="s">
        <v>46</v>
      </c>
      <c r="E588" s="14" t="str" cm="1">
        <f t="array" ref="E588">_xlfn.SWITCH(Table1[[#This Row],[Education]],"Graduation","Bachelor’s","Basic","High School","2n Cycle","Master’s","Master","Master’s","PhD","PhD","Other")</f>
        <v>Bachelor’s</v>
      </c>
      <c r="F588" t="s">
        <v>40</v>
      </c>
      <c r="G588" s="14" t="s">
        <v>40</v>
      </c>
      <c r="H588" s="14" t="str" cm="1">
        <f t="array" ref="H588">_xlfn.SWITCH(Table1[[#This Row],[Marital_Status_mod]],"Together","Couple","Married","Couple","Divorced","Single","Single","Single","Widow","Single","Other")</f>
        <v>Couple</v>
      </c>
      <c r="I588" s="4">
        <v>67419</v>
      </c>
      <c r="J588" s="41" t="str">
        <f t="shared" si="38"/>
        <v>$60 - $70K</v>
      </c>
      <c r="K588">
        <v>0</v>
      </c>
      <c r="L588">
        <v>1</v>
      </c>
      <c r="M588">
        <f>Table1[[#This Row],[Teenhome]]+Table1[[#This Row],[Kidhome]]</f>
        <v>1</v>
      </c>
      <c r="N588" s="1">
        <v>41290</v>
      </c>
      <c r="O588" s="16">
        <f>(Table1[[#This Row],[DataSetDate]]-Table1[[#This Row],[Dt_Customer]])/365</f>
        <v>8.0602739726027401</v>
      </c>
      <c r="P588" s="15">
        <v>44232</v>
      </c>
      <c r="Q588">
        <v>29</v>
      </c>
      <c r="R588" s="4">
        <v>846</v>
      </c>
      <c r="S588" s="4">
        <v>84</v>
      </c>
      <c r="T588" s="4">
        <v>352</v>
      </c>
      <c r="U588" s="4">
        <v>91</v>
      </c>
      <c r="V588" s="4">
        <v>56</v>
      </c>
      <c r="W588" s="4">
        <v>42</v>
      </c>
      <c r="X588">
        <v>4</v>
      </c>
      <c r="Y588">
        <v>9</v>
      </c>
      <c r="Z588" t="str">
        <f t="shared" si="39"/>
        <v>High</v>
      </c>
      <c r="AA588" s="14">
        <f t="shared" ca="1" si="40"/>
        <v>8.7833964875083925</v>
      </c>
      <c r="AB588">
        <v>4</v>
      </c>
      <c r="AC588">
        <v>8</v>
      </c>
      <c r="AD588" s="14">
        <f t="shared" ca="1" si="41"/>
        <v>7.6253001149897592</v>
      </c>
      <c r="AE588">
        <v>5</v>
      </c>
      <c r="AF588">
        <v>0</v>
      </c>
      <c r="AG588">
        <v>0</v>
      </c>
      <c r="AH588">
        <v>0</v>
      </c>
      <c r="AI588">
        <v>0</v>
      </c>
      <c r="AJ588">
        <v>0</v>
      </c>
      <c r="AK588">
        <v>0</v>
      </c>
      <c r="AL588">
        <v>0</v>
      </c>
      <c r="AM588" t="s">
        <v>48</v>
      </c>
    </row>
    <row r="589" spans="1:39" hidden="1" x14ac:dyDescent="0.3">
      <c r="A589">
        <v>5544</v>
      </c>
      <c r="B589">
        <v>1970</v>
      </c>
      <c r="C589" s="14">
        <f>2021-Table1[[#This Row],[Year_Birth]]</f>
        <v>51</v>
      </c>
      <c r="D589" t="s">
        <v>46</v>
      </c>
      <c r="E589" s="14" t="str" cm="1">
        <f t="array" ref="E589">_xlfn.SWITCH(Table1[[#This Row],[Education]],"Graduation","Bachelor’s","Basic","High School","2n Cycle","Master’s","Master","Master’s","PhD","PhD","Other")</f>
        <v>Bachelor’s</v>
      </c>
      <c r="F589" t="s">
        <v>50</v>
      </c>
      <c r="G589" s="14" t="s">
        <v>50</v>
      </c>
      <c r="H589" s="14" t="str" cm="1">
        <f t="array" ref="H589">_xlfn.SWITCH(Table1[[#This Row],[Marital_Status_mod]],"Together","Couple","Married","Couple","Divorced","Single","Single","Single","Widow","Single","Other")</f>
        <v>Single</v>
      </c>
      <c r="I589" s="4">
        <v>67384</v>
      </c>
      <c r="J589" s="41" t="str">
        <f t="shared" si="38"/>
        <v>$60 - $70K</v>
      </c>
      <c r="K589">
        <v>0</v>
      </c>
      <c r="L589">
        <v>1</v>
      </c>
      <c r="M589">
        <f>Table1[[#This Row],[Teenhome]]+Table1[[#This Row],[Kidhome]]</f>
        <v>1</v>
      </c>
      <c r="N589" s="1">
        <v>41223</v>
      </c>
      <c r="O589" s="16">
        <f>(Table1[[#This Row],[DataSetDate]]-Table1[[#This Row],[Dt_Customer]])/365</f>
        <v>8.2438356164383571</v>
      </c>
      <c r="P589" s="15">
        <v>44232</v>
      </c>
      <c r="Q589">
        <v>32</v>
      </c>
      <c r="R589" s="4">
        <v>957</v>
      </c>
      <c r="S589" s="4">
        <v>40</v>
      </c>
      <c r="T589" s="4">
        <v>175</v>
      </c>
      <c r="U589" s="4">
        <v>158</v>
      </c>
      <c r="V589" s="4">
        <v>53</v>
      </c>
      <c r="W589" s="4">
        <v>107</v>
      </c>
      <c r="X589">
        <v>2</v>
      </c>
      <c r="Y589">
        <v>7</v>
      </c>
      <c r="Z589" t="str">
        <f t="shared" si="39"/>
        <v>High</v>
      </c>
      <c r="AA589" s="14">
        <f t="shared" ca="1" si="40"/>
        <v>6.8512749977173435</v>
      </c>
      <c r="AB589">
        <v>8</v>
      </c>
      <c r="AC589">
        <v>5</v>
      </c>
      <c r="AD589" s="14">
        <f t="shared" ca="1" si="41"/>
        <v>5.0903241726264534</v>
      </c>
      <c r="AE589">
        <v>5</v>
      </c>
      <c r="AF589">
        <v>0</v>
      </c>
      <c r="AG589">
        <v>0</v>
      </c>
      <c r="AH589">
        <v>0</v>
      </c>
      <c r="AI589">
        <v>1</v>
      </c>
      <c r="AJ589">
        <v>0</v>
      </c>
      <c r="AK589">
        <v>0</v>
      </c>
      <c r="AL589">
        <v>0</v>
      </c>
      <c r="AM589" t="s">
        <v>41</v>
      </c>
    </row>
    <row r="590" spans="1:39" hidden="1" x14ac:dyDescent="0.3">
      <c r="A590">
        <v>3412</v>
      </c>
      <c r="B590">
        <v>1951</v>
      </c>
      <c r="C590" s="14">
        <f>2021-Table1[[#This Row],[Year_Birth]]</f>
        <v>70</v>
      </c>
      <c r="D590" t="s">
        <v>44</v>
      </c>
      <c r="E590" s="14" t="str" cm="1">
        <f t="array" ref="E590">_xlfn.SWITCH(Table1[[#This Row],[Education]],"Graduation","Bachelor’s","Basic","High School","2n Cycle","Master’s","Master","Master’s","PhD","PhD","Other")</f>
        <v>Master’s</v>
      </c>
      <c r="F590" t="s">
        <v>42</v>
      </c>
      <c r="G590" s="14" t="s">
        <v>42</v>
      </c>
      <c r="H590" s="14" t="str" cm="1">
        <f t="array" ref="H590">_xlfn.SWITCH(Table1[[#This Row],[Marital_Status_mod]],"Together","Couple","Married","Couple","Divorced","Single","Single","Single","Widow","Single","Other")</f>
        <v>Couple</v>
      </c>
      <c r="I590" s="4">
        <v>67381</v>
      </c>
      <c r="J590" s="41" t="str">
        <f t="shared" si="38"/>
        <v>$60 - $70K</v>
      </c>
      <c r="K590">
        <v>0</v>
      </c>
      <c r="L590">
        <v>1</v>
      </c>
      <c r="M590">
        <f>Table1[[#This Row],[Teenhome]]+Table1[[#This Row],[Kidhome]]</f>
        <v>1</v>
      </c>
      <c r="N590" s="1">
        <v>41289</v>
      </c>
      <c r="O590" s="16">
        <f>(Table1[[#This Row],[DataSetDate]]-Table1[[#This Row],[Dt_Customer]])/365</f>
        <v>8.0630136986301366</v>
      </c>
      <c r="P590" s="15">
        <v>44232</v>
      </c>
      <c r="Q590">
        <v>67</v>
      </c>
      <c r="R590" s="4">
        <v>815</v>
      </c>
      <c r="S590" s="4">
        <v>8</v>
      </c>
      <c r="T590" s="4">
        <v>53</v>
      </c>
      <c r="U590" s="4">
        <v>11</v>
      </c>
      <c r="V590" s="4">
        <v>0</v>
      </c>
      <c r="W590" s="4">
        <v>70</v>
      </c>
      <c r="X590">
        <v>4</v>
      </c>
      <c r="Y590">
        <v>2</v>
      </c>
      <c r="Z590" t="str">
        <f t="shared" si="39"/>
        <v>Low</v>
      </c>
      <c r="AA590" s="14">
        <f t="shared" ca="1" si="40"/>
        <v>1.8303970183081488</v>
      </c>
      <c r="AB590">
        <v>2</v>
      </c>
      <c r="AC590">
        <v>9</v>
      </c>
      <c r="AD590" s="14">
        <f t="shared" ca="1" si="41"/>
        <v>9.0924712767112652</v>
      </c>
      <c r="AE590">
        <v>7</v>
      </c>
      <c r="AF590">
        <v>0</v>
      </c>
      <c r="AG590">
        <v>0</v>
      </c>
      <c r="AH590">
        <v>0</v>
      </c>
      <c r="AI590">
        <v>1</v>
      </c>
      <c r="AJ590">
        <v>0</v>
      </c>
      <c r="AK590">
        <v>0</v>
      </c>
      <c r="AL590">
        <v>0</v>
      </c>
      <c r="AM590" t="s">
        <v>41</v>
      </c>
    </row>
    <row r="591" spans="1:39" hidden="1" x14ac:dyDescent="0.3">
      <c r="A591">
        <v>8732</v>
      </c>
      <c r="B591">
        <v>1969</v>
      </c>
      <c r="C591" s="14">
        <f>2021-Table1[[#This Row],[Year_Birth]]</f>
        <v>52</v>
      </c>
      <c r="D591" t="s">
        <v>44</v>
      </c>
      <c r="E591" s="14" t="str" cm="1">
        <f t="array" ref="E591">_xlfn.SWITCH(Table1[[#This Row],[Education]],"Graduation","Bachelor’s","Basic","High School","2n Cycle","Master’s","Master","Master’s","PhD","PhD","Other")</f>
        <v>Master’s</v>
      </c>
      <c r="F591" t="s">
        <v>54</v>
      </c>
      <c r="G591" s="14" t="s">
        <v>54</v>
      </c>
      <c r="H591" s="14" t="str" cm="1">
        <f t="array" ref="H591">_xlfn.SWITCH(Table1[[#This Row],[Marital_Status_mod]],"Together","Couple","Married","Couple","Divorced","Single","Single","Single","Widow","Single","Other")</f>
        <v>Single</v>
      </c>
      <c r="I591" s="4">
        <v>67369</v>
      </c>
      <c r="J591" s="41" t="str">
        <f t="shared" si="38"/>
        <v>$60 - $70K</v>
      </c>
      <c r="K591">
        <v>0</v>
      </c>
      <c r="L591">
        <v>1</v>
      </c>
      <c r="M591">
        <f>Table1[[#This Row],[Teenhome]]+Table1[[#This Row],[Kidhome]]</f>
        <v>1</v>
      </c>
      <c r="N591" s="1">
        <v>41230</v>
      </c>
      <c r="O591" s="16">
        <f>(Table1[[#This Row],[DataSetDate]]-Table1[[#This Row],[Dt_Customer]])/365</f>
        <v>8.2246575342465746</v>
      </c>
      <c r="P591" s="15">
        <v>44232</v>
      </c>
      <c r="Q591">
        <v>81</v>
      </c>
      <c r="R591" s="4">
        <v>1298</v>
      </c>
      <c r="S591" s="4">
        <v>0</v>
      </c>
      <c r="T591" s="4">
        <v>70</v>
      </c>
      <c r="U591" s="4">
        <v>37</v>
      </c>
      <c r="V591" s="4">
        <v>14</v>
      </c>
      <c r="W591" s="4">
        <v>42</v>
      </c>
      <c r="X591">
        <v>4</v>
      </c>
      <c r="Y591">
        <v>7</v>
      </c>
      <c r="Z591" t="str">
        <f t="shared" si="39"/>
        <v>High</v>
      </c>
      <c r="AA591" s="14">
        <f t="shared" ca="1" si="40"/>
        <v>6.6182666067149718</v>
      </c>
      <c r="AB591">
        <v>4</v>
      </c>
      <c r="AC591">
        <v>10</v>
      </c>
      <c r="AD591" s="14">
        <f t="shared" ca="1" si="41"/>
        <v>9.6930073995029495</v>
      </c>
      <c r="AE591">
        <v>4</v>
      </c>
      <c r="AF591">
        <v>0</v>
      </c>
      <c r="AG591">
        <v>0</v>
      </c>
      <c r="AH591">
        <v>0</v>
      </c>
      <c r="AI591">
        <v>1</v>
      </c>
      <c r="AJ591">
        <v>1</v>
      </c>
      <c r="AK591">
        <v>1</v>
      </c>
      <c r="AL591">
        <v>0</v>
      </c>
      <c r="AM591" t="s">
        <v>41</v>
      </c>
    </row>
    <row r="592" spans="1:39" hidden="1" x14ac:dyDescent="0.3">
      <c r="A592">
        <v>4339</v>
      </c>
      <c r="B592">
        <v>1970</v>
      </c>
      <c r="C592" s="14">
        <f>2021-Table1[[#This Row],[Year_Birth]]</f>
        <v>51</v>
      </c>
      <c r="D592" t="s">
        <v>39</v>
      </c>
      <c r="E592" s="14" t="str" cm="1">
        <f t="array" ref="E592">_xlfn.SWITCH(Table1[[#This Row],[Education]],"Graduation","Bachelor’s","Basic","High School","2n Cycle","Master’s","Master","Master’s","PhD","PhD","Other")</f>
        <v>PhD</v>
      </c>
      <c r="F592" t="s">
        <v>42</v>
      </c>
      <c r="G592" s="14" t="s">
        <v>42</v>
      </c>
      <c r="H592" s="14" t="str" cm="1">
        <f t="array" ref="H592">_xlfn.SWITCH(Table1[[#This Row],[Marital_Status_mod]],"Together","Couple","Married","Couple","Divorced","Single","Single","Single","Widow","Single","Other")</f>
        <v>Couple</v>
      </c>
      <c r="I592" s="4">
        <v>67353</v>
      </c>
      <c r="J592" s="41" t="str">
        <f t="shared" si="38"/>
        <v>$60 - $70K</v>
      </c>
      <c r="K592">
        <v>0</v>
      </c>
      <c r="L592">
        <v>1</v>
      </c>
      <c r="M592">
        <f>Table1[[#This Row],[Teenhome]]+Table1[[#This Row],[Kidhome]]</f>
        <v>1</v>
      </c>
      <c r="N592" s="1">
        <v>41639</v>
      </c>
      <c r="O592" s="16">
        <f>(Table1[[#This Row],[DataSetDate]]-Table1[[#This Row],[Dt_Customer]])/365</f>
        <v>7.1041095890410961</v>
      </c>
      <c r="P592" s="15">
        <v>44232</v>
      </c>
      <c r="Q592">
        <v>37</v>
      </c>
      <c r="R592" s="4">
        <v>702</v>
      </c>
      <c r="S592" s="4">
        <v>17</v>
      </c>
      <c r="T592" s="4">
        <v>151</v>
      </c>
      <c r="U592" s="4">
        <v>0</v>
      </c>
      <c r="V592" s="4">
        <v>8</v>
      </c>
      <c r="W592" s="4">
        <v>35</v>
      </c>
      <c r="X592">
        <v>5</v>
      </c>
      <c r="Y592">
        <v>5</v>
      </c>
      <c r="Z592" t="str">
        <f t="shared" si="39"/>
        <v>Medium</v>
      </c>
      <c r="AA592" s="14">
        <f t="shared" ca="1" si="40"/>
        <v>4.7878111025624177</v>
      </c>
      <c r="AB592">
        <v>6</v>
      </c>
      <c r="AC592">
        <v>12</v>
      </c>
      <c r="AD592" s="14">
        <f t="shared" ca="1" si="41"/>
        <v>11.983888191732284</v>
      </c>
      <c r="AE592">
        <v>2</v>
      </c>
      <c r="AF592">
        <v>0</v>
      </c>
      <c r="AG592">
        <v>0</v>
      </c>
      <c r="AH592">
        <v>0</v>
      </c>
      <c r="AI592">
        <v>0</v>
      </c>
      <c r="AJ592">
        <v>0</v>
      </c>
      <c r="AK592">
        <v>0</v>
      </c>
      <c r="AL592">
        <v>0</v>
      </c>
      <c r="AM592" t="s">
        <v>53</v>
      </c>
    </row>
    <row r="593" spans="1:39" hidden="1" x14ac:dyDescent="0.3">
      <c r="A593">
        <v>238</v>
      </c>
      <c r="B593">
        <v>1967</v>
      </c>
      <c r="C593" s="14">
        <f>2021-Table1[[#This Row],[Year_Birth]]</f>
        <v>54</v>
      </c>
      <c r="D593" t="s">
        <v>51</v>
      </c>
      <c r="E593" s="14" t="str" cm="1">
        <f t="array" ref="E593">_xlfn.SWITCH(Table1[[#This Row],[Education]],"Graduation","Bachelor’s","Basic","High School","2n Cycle","Master’s","Master","Master’s","PhD","PhD","Other")</f>
        <v>Master’s</v>
      </c>
      <c r="F593" t="s">
        <v>40</v>
      </c>
      <c r="G593" s="14" t="s">
        <v>40</v>
      </c>
      <c r="H593" s="14" t="str" cm="1">
        <f t="array" ref="H593">_xlfn.SWITCH(Table1[[#This Row],[Marital_Status_mod]],"Together","Couple","Married","Couple","Divorced","Single","Single","Single","Widow","Single","Other")</f>
        <v>Couple</v>
      </c>
      <c r="I593" s="4">
        <v>67309</v>
      </c>
      <c r="J593" s="41" t="str">
        <f t="shared" si="38"/>
        <v>$60 - $70K</v>
      </c>
      <c r="K593">
        <v>1</v>
      </c>
      <c r="L593">
        <v>1</v>
      </c>
      <c r="M593">
        <f>Table1[[#This Row],[Teenhome]]+Table1[[#This Row],[Kidhome]]</f>
        <v>2</v>
      </c>
      <c r="N593" s="1">
        <v>41297</v>
      </c>
      <c r="O593" s="16">
        <f>(Table1[[#This Row],[DataSetDate]]-Table1[[#This Row],[Dt_Customer]])/365</f>
        <v>8.0410958904109595</v>
      </c>
      <c r="P593" s="15">
        <v>44232</v>
      </c>
      <c r="Q593">
        <v>76</v>
      </c>
      <c r="R593" s="4">
        <v>515</v>
      </c>
      <c r="S593" s="4">
        <v>47</v>
      </c>
      <c r="T593" s="4">
        <v>181</v>
      </c>
      <c r="U593" s="4">
        <v>149</v>
      </c>
      <c r="V593" s="4">
        <v>95</v>
      </c>
      <c r="W593" s="4">
        <v>95</v>
      </c>
      <c r="X593">
        <v>15</v>
      </c>
      <c r="Y593">
        <v>9</v>
      </c>
      <c r="Z593" t="str">
        <f t="shared" si="39"/>
        <v>High</v>
      </c>
      <c r="AA593" s="14">
        <f t="shared" ca="1" si="40"/>
        <v>8.7541537162996974</v>
      </c>
      <c r="AB593">
        <v>6</v>
      </c>
      <c r="AC593">
        <v>9</v>
      </c>
      <c r="AD593" s="14">
        <f t="shared" ca="1" si="41"/>
        <v>8.8913990987308917</v>
      </c>
      <c r="AE593">
        <v>7</v>
      </c>
      <c r="AF593">
        <v>0</v>
      </c>
      <c r="AG593">
        <v>0</v>
      </c>
      <c r="AH593">
        <v>0</v>
      </c>
      <c r="AI593">
        <v>0</v>
      </c>
      <c r="AJ593">
        <v>0</v>
      </c>
      <c r="AK593">
        <v>0</v>
      </c>
      <c r="AL593">
        <v>0</v>
      </c>
      <c r="AM593" t="s">
        <v>41</v>
      </c>
    </row>
    <row r="594" spans="1:39" hidden="1" x14ac:dyDescent="0.3">
      <c r="A594">
        <v>9699</v>
      </c>
      <c r="B594">
        <v>1966</v>
      </c>
      <c r="C594" s="14">
        <f>2021-Table1[[#This Row],[Year_Birth]]</f>
        <v>55</v>
      </c>
      <c r="D594" t="s">
        <v>46</v>
      </c>
      <c r="E594" s="14" t="str" cm="1">
        <f t="array" ref="E594">_xlfn.SWITCH(Table1[[#This Row],[Education]],"Graduation","Bachelor’s","Basic","High School","2n Cycle","Master’s","Master","Master’s","PhD","PhD","Other")</f>
        <v>Bachelor’s</v>
      </c>
      <c r="F594" t="s">
        <v>49</v>
      </c>
      <c r="G594" s="14" t="s">
        <v>49</v>
      </c>
      <c r="H594" s="14" t="str" cm="1">
        <f t="array" ref="H594">_xlfn.SWITCH(Table1[[#This Row],[Marital_Status_mod]],"Together","Couple","Married","Couple","Divorced","Single","Single","Single","Widow","Single","Other")</f>
        <v>Single</v>
      </c>
      <c r="I594" s="4">
        <v>67272</v>
      </c>
      <c r="J594" s="41" t="str">
        <f t="shared" si="38"/>
        <v>$60 - $70K</v>
      </c>
      <c r="K594">
        <v>0</v>
      </c>
      <c r="L594">
        <v>1</v>
      </c>
      <c r="M594">
        <f>Table1[[#This Row],[Teenhome]]+Table1[[#This Row],[Kidhome]]</f>
        <v>1</v>
      </c>
      <c r="N594" s="1">
        <v>41629</v>
      </c>
      <c r="O594" s="16">
        <f>(Table1[[#This Row],[DataSetDate]]-Table1[[#This Row],[Dt_Customer]])/365</f>
        <v>7.1315068493150688</v>
      </c>
      <c r="P594" s="15">
        <v>44232</v>
      </c>
      <c r="Q594">
        <v>12</v>
      </c>
      <c r="R594" s="4">
        <v>357</v>
      </c>
      <c r="S594" s="4">
        <v>35</v>
      </c>
      <c r="T594" s="4">
        <v>271</v>
      </c>
      <c r="U594" s="4">
        <v>28</v>
      </c>
      <c r="V594" s="4">
        <v>28</v>
      </c>
      <c r="W594" s="4">
        <v>14</v>
      </c>
      <c r="X594">
        <v>3</v>
      </c>
      <c r="Y594">
        <v>6</v>
      </c>
      <c r="Z594" t="str">
        <f t="shared" si="39"/>
        <v>Medium</v>
      </c>
      <c r="AA594" s="14">
        <f t="shared" ca="1" si="40"/>
        <v>6.1633986839011445</v>
      </c>
      <c r="AB594">
        <v>2</v>
      </c>
      <c r="AC594">
        <v>12</v>
      </c>
      <c r="AD594" s="14">
        <f t="shared" ca="1" si="41"/>
        <v>12.004254985428247</v>
      </c>
      <c r="AE594">
        <v>5</v>
      </c>
      <c r="AF594">
        <v>0</v>
      </c>
      <c r="AG594">
        <v>0</v>
      </c>
      <c r="AH594">
        <v>0</v>
      </c>
      <c r="AI594">
        <v>0</v>
      </c>
      <c r="AJ594">
        <v>0</v>
      </c>
      <c r="AK594">
        <v>0</v>
      </c>
      <c r="AL594">
        <v>0</v>
      </c>
      <c r="AM594" t="s">
        <v>41</v>
      </c>
    </row>
    <row r="595" spans="1:39" hidden="1" x14ac:dyDescent="0.3">
      <c r="A595">
        <v>10476</v>
      </c>
      <c r="B595">
        <v>1958</v>
      </c>
      <c r="C595" s="14">
        <f>2021-Table1[[#This Row],[Year_Birth]]</f>
        <v>63</v>
      </c>
      <c r="D595" t="s">
        <v>46</v>
      </c>
      <c r="E595" s="14" t="str" cm="1">
        <f t="array" ref="E595">_xlfn.SWITCH(Table1[[#This Row],[Education]],"Graduation","Bachelor’s","Basic","High School","2n Cycle","Master’s","Master","Master’s","PhD","PhD","Other")</f>
        <v>Bachelor’s</v>
      </c>
      <c r="F595" t="s">
        <v>42</v>
      </c>
      <c r="G595" s="14" t="s">
        <v>42</v>
      </c>
      <c r="H595" s="14" t="str" cm="1">
        <f t="array" ref="H595">_xlfn.SWITCH(Table1[[#This Row],[Marital_Status_mod]],"Together","Couple","Married","Couple","Divorced","Single","Single","Single","Widow","Single","Other")</f>
        <v>Couple</v>
      </c>
      <c r="I595" s="4">
        <v>67267</v>
      </c>
      <c r="J595" s="41" t="str">
        <f t="shared" si="38"/>
        <v>$60 - $70K</v>
      </c>
      <c r="K595">
        <v>0</v>
      </c>
      <c r="L595">
        <v>1</v>
      </c>
      <c r="M595">
        <f>Table1[[#This Row],[Teenhome]]+Table1[[#This Row],[Kidhome]]</f>
        <v>1</v>
      </c>
      <c r="N595" s="1">
        <v>41772</v>
      </c>
      <c r="O595" s="16">
        <f>(Table1[[#This Row],[DataSetDate]]-Table1[[#This Row],[Dt_Customer]])/365</f>
        <v>6.7397260273972606</v>
      </c>
      <c r="P595" s="15">
        <v>44232</v>
      </c>
      <c r="Q595">
        <v>0</v>
      </c>
      <c r="R595" s="4">
        <v>134</v>
      </c>
      <c r="S595" s="4">
        <v>11</v>
      </c>
      <c r="T595" s="4">
        <v>59</v>
      </c>
      <c r="U595" s="4">
        <v>15</v>
      </c>
      <c r="V595" s="4">
        <v>2</v>
      </c>
      <c r="W595" s="4">
        <v>30</v>
      </c>
      <c r="X595">
        <v>1</v>
      </c>
      <c r="Y595">
        <v>3</v>
      </c>
      <c r="Z595" t="str">
        <f t="shared" si="39"/>
        <v>Medium</v>
      </c>
      <c r="AA595" s="14">
        <f t="shared" ca="1" si="40"/>
        <v>2.9218862753446442</v>
      </c>
      <c r="AB595">
        <v>2</v>
      </c>
      <c r="AC595">
        <v>5</v>
      </c>
      <c r="AD595" s="14">
        <f t="shared" ca="1" si="41"/>
        <v>4.6865125553018805</v>
      </c>
      <c r="AE595">
        <v>2</v>
      </c>
      <c r="AF595">
        <v>0</v>
      </c>
      <c r="AG595">
        <v>0</v>
      </c>
      <c r="AH595">
        <v>0</v>
      </c>
      <c r="AI595">
        <v>0</v>
      </c>
      <c r="AJ595">
        <v>0</v>
      </c>
      <c r="AK595">
        <v>0</v>
      </c>
      <c r="AL595">
        <v>0</v>
      </c>
      <c r="AM595" t="s">
        <v>43</v>
      </c>
    </row>
    <row r="596" spans="1:39" hidden="1" x14ac:dyDescent="0.3">
      <c r="A596">
        <v>3799</v>
      </c>
      <c r="B596">
        <v>1955</v>
      </c>
      <c r="C596" s="14">
        <f>2021-Table1[[#This Row],[Year_Birth]]</f>
        <v>66</v>
      </c>
      <c r="D596" t="s">
        <v>46</v>
      </c>
      <c r="E596" s="14" t="str" cm="1">
        <f t="array" ref="E596">_xlfn.SWITCH(Table1[[#This Row],[Education]],"Graduation","Bachelor’s","Basic","High School","2n Cycle","Master’s","Master","Master’s","PhD","PhD","Other")</f>
        <v>Bachelor’s</v>
      </c>
      <c r="F596" t="s">
        <v>42</v>
      </c>
      <c r="G596" s="14" t="s">
        <v>42</v>
      </c>
      <c r="H596" s="14" t="str" cm="1">
        <f t="array" ref="H596">_xlfn.SWITCH(Table1[[#This Row],[Marital_Status_mod]],"Together","Couple","Married","Couple","Divorced","Single","Single","Single","Widow","Single","Other")</f>
        <v>Couple</v>
      </c>
      <c r="I596" s="4">
        <v>67225</v>
      </c>
      <c r="J596" s="41" t="str">
        <f t="shared" si="38"/>
        <v>$60 - $70K</v>
      </c>
      <c r="K596">
        <v>0</v>
      </c>
      <c r="L596">
        <v>1</v>
      </c>
      <c r="M596">
        <f>Table1[[#This Row],[Teenhome]]+Table1[[#This Row],[Kidhome]]</f>
        <v>1</v>
      </c>
      <c r="N596" s="1">
        <v>41604</v>
      </c>
      <c r="O596" s="16">
        <f>(Table1[[#This Row],[DataSetDate]]-Table1[[#This Row],[Dt_Customer]])/365</f>
        <v>7.2</v>
      </c>
      <c r="P596" s="15">
        <v>44232</v>
      </c>
      <c r="Q596">
        <v>4</v>
      </c>
      <c r="R596" s="4">
        <v>315</v>
      </c>
      <c r="S596" s="4">
        <v>35</v>
      </c>
      <c r="T596" s="4">
        <v>322</v>
      </c>
      <c r="U596" s="4">
        <v>46</v>
      </c>
      <c r="V596" s="4">
        <v>7</v>
      </c>
      <c r="W596" s="4">
        <v>143</v>
      </c>
      <c r="X596">
        <v>3</v>
      </c>
      <c r="Y596">
        <v>7</v>
      </c>
      <c r="Z596" t="str">
        <f t="shared" si="39"/>
        <v>High</v>
      </c>
      <c r="AA596" s="14">
        <f t="shared" ca="1" si="40"/>
        <v>6.8135032416868322</v>
      </c>
      <c r="AB596">
        <v>2</v>
      </c>
      <c r="AC596">
        <v>11</v>
      </c>
      <c r="AD596" s="14">
        <f t="shared" ca="1" si="41"/>
        <v>11.148706994690894</v>
      </c>
      <c r="AE596">
        <v>5</v>
      </c>
      <c r="AF596">
        <v>0</v>
      </c>
      <c r="AG596">
        <v>0</v>
      </c>
      <c r="AH596">
        <v>0</v>
      </c>
      <c r="AI596">
        <v>0</v>
      </c>
      <c r="AJ596">
        <v>0</v>
      </c>
      <c r="AK596">
        <v>0</v>
      </c>
      <c r="AL596">
        <v>0</v>
      </c>
      <c r="AM596" t="s">
        <v>43</v>
      </c>
    </row>
    <row r="597" spans="1:39" hidden="1" x14ac:dyDescent="0.3">
      <c r="A597">
        <v>9167</v>
      </c>
      <c r="B597">
        <v>1956</v>
      </c>
      <c r="C597" s="14">
        <f>2021-Table1[[#This Row],[Year_Birth]]</f>
        <v>65</v>
      </c>
      <c r="D597" t="s">
        <v>46</v>
      </c>
      <c r="E597" s="14" t="str" cm="1">
        <f t="array" ref="E597">_xlfn.SWITCH(Table1[[#This Row],[Education]],"Graduation","Bachelor’s","Basic","High School","2n Cycle","Master’s","Master","Master’s","PhD","PhD","Other")</f>
        <v>Bachelor’s</v>
      </c>
      <c r="F597" t="s">
        <v>42</v>
      </c>
      <c r="G597" s="14" t="s">
        <v>42</v>
      </c>
      <c r="H597" s="14" t="str" cm="1">
        <f t="array" ref="H597">_xlfn.SWITCH(Table1[[#This Row],[Marital_Status_mod]],"Together","Couple","Married","Couple","Divorced","Single","Single","Single","Widow","Single","Other")</f>
        <v>Couple</v>
      </c>
      <c r="I597" s="4">
        <v>67131</v>
      </c>
      <c r="J597" s="41" t="str">
        <f t="shared" si="38"/>
        <v>$60 - $70K</v>
      </c>
      <c r="K597">
        <v>0</v>
      </c>
      <c r="L597">
        <v>1</v>
      </c>
      <c r="M597">
        <f>Table1[[#This Row],[Teenhome]]+Table1[[#This Row],[Kidhome]]</f>
        <v>1</v>
      </c>
      <c r="N597" s="1">
        <v>41359</v>
      </c>
      <c r="O597" s="16">
        <f>(Table1[[#This Row],[DataSetDate]]-Table1[[#This Row],[Dt_Customer]])/365</f>
        <v>7.8712328767123285</v>
      </c>
      <c r="P597" s="15">
        <v>44232</v>
      </c>
      <c r="Q597">
        <v>72</v>
      </c>
      <c r="R597" s="4">
        <v>465</v>
      </c>
      <c r="S597" s="4">
        <v>71</v>
      </c>
      <c r="T597" s="4">
        <v>250</v>
      </c>
      <c r="U597" s="4">
        <v>93</v>
      </c>
      <c r="V597" s="4">
        <v>35</v>
      </c>
      <c r="W597" s="4">
        <v>62</v>
      </c>
      <c r="X597">
        <v>3</v>
      </c>
      <c r="Y597">
        <v>9</v>
      </c>
      <c r="Z597" t="str">
        <f t="shared" si="39"/>
        <v>High</v>
      </c>
      <c r="AA597" s="14">
        <f t="shared" ca="1" si="40"/>
        <v>8.6644754642390414</v>
      </c>
      <c r="AB597">
        <v>2</v>
      </c>
      <c r="AC597">
        <v>12</v>
      </c>
      <c r="AD597" s="14">
        <f t="shared" ca="1" si="41"/>
        <v>11.800682223512895</v>
      </c>
      <c r="AE597">
        <v>6</v>
      </c>
      <c r="AF597">
        <v>0</v>
      </c>
      <c r="AG597">
        <v>0</v>
      </c>
      <c r="AH597">
        <v>0</v>
      </c>
      <c r="AI597">
        <v>0</v>
      </c>
      <c r="AJ597">
        <v>0</v>
      </c>
      <c r="AK597">
        <v>0</v>
      </c>
      <c r="AL597">
        <v>0</v>
      </c>
      <c r="AM597" t="s">
        <v>41</v>
      </c>
    </row>
    <row r="598" spans="1:39" hidden="1" x14ac:dyDescent="0.3">
      <c r="A598">
        <v>8402</v>
      </c>
      <c r="B598">
        <v>1953</v>
      </c>
      <c r="C598" s="14">
        <f>2021-Table1[[#This Row],[Year_Birth]]</f>
        <v>68</v>
      </c>
      <c r="D598" t="s">
        <v>44</v>
      </c>
      <c r="E598" s="14" t="str" cm="1">
        <f t="array" ref="E598">_xlfn.SWITCH(Table1[[#This Row],[Education]],"Graduation","Bachelor’s","Basic","High School","2n Cycle","Master’s","Master","Master’s","PhD","PhD","Other")</f>
        <v>Master’s</v>
      </c>
      <c r="F598" t="s">
        <v>42</v>
      </c>
      <c r="G598" s="14" t="s">
        <v>42</v>
      </c>
      <c r="H598" s="14" t="str" cm="1">
        <f t="array" ref="H598">_xlfn.SWITCH(Table1[[#This Row],[Marital_Status_mod]],"Together","Couple","Married","Couple","Divorced","Single","Single","Single","Widow","Single","Other")</f>
        <v>Couple</v>
      </c>
      <c r="I598" s="4">
        <v>67087</v>
      </c>
      <c r="J598" s="41" t="str">
        <f t="shared" si="38"/>
        <v>$60 - $70K</v>
      </c>
      <c r="K598">
        <v>0</v>
      </c>
      <c r="L598">
        <v>1</v>
      </c>
      <c r="M598">
        <f>Table1[[#This Row],[Teenhome]]+Table1[[#This Row],[Kidhome]]</f>
        <v>1</v>
      </c>
      <c r="N598" s="1">
        <v>41625</v>
      </c>
      <c r="O598" s="16">
        <f>(Table1[[#This Row],[DataSetDate]]-Table1[[#This Row],[Dt_Customer]])/365</f>
        <v>7.1424657534246574</v>
      </c>
      <c r="P598" s="15">
        <v>44232</v>
      </c>
      <c r="Q598">
        <v>40</v>
      </c>
      <c r="R598" s="4">
        <v>329</v>
      </c>
      <c r="S598" s="4">
        <v>35</v>
      </c>
      <c r="T598" s="4">
        <v>222</v>
      </c>
      <c r="U598" s="4">
        <v>130</v>
      </c>
      <c r="V598" s="4">
        <v>35</v>
      </c>
      <c r="W598" s="4">
        <v>43</v>
      </c>
      <c r="X598">
        <v>2</v>
      </c>
      <c r="Y598">
        <v>7</v>
      </c>
      <c r="Z598" t="str">
        <f t="shared" si="39"/>
        <v>High</v>
      </c>
      <c r="AA598" s="14">
        <f t="shared" ca="1" si="40"/>
        <v>7.1169323008036889</v>
      </c>
      <c r="AB598">
        <v>5</v>
      </c>
      <c r="AC598">
        <v>8</v>
      </c>
      <c r="AD598" s="14">
        <f t="shared" ca="1" si="41"/>
        <v>7.8736125751351658</v>
      </c>
      <c r="AE598">
        <v>4</v>
      </c>
      <c r="AF598">
        <v>0</v>
      </c>
      <c r="AG598">
        <v>0</v>
      </c>
      <c r="AH598">
        <v>0</v>
      </c>
      <c r="AI598">
        <v>0</v>
      </c>
      <c r="AJ598">
        <v>0</v>
      </c>
      <c r="AK598">
        <v>0</v>
      </c>
      <c r="AL598">
        <v>0</v>
      </c>
      <c r="AM598" t="s">
        <v>53</v>
      </c>
    </row>
    <row r="599" spans="1:39" hidden="1" x14ac:dyDescent="0.3">
      <c r="A599">
        <v>123</v>
      </c>
      <c r="B599">
        <v>1951</v>
      </c>
      <c r="C599" s="14">
        <f>2021-Table1[[#This Row],[Year_Birth]]</f>
        <v>70</v>
      </c>
      <c r="D599" t="s">
        <v>46</v>
      </c>
      <c r="E599" s="14" t="str" cm="1">
        <f t="array" ref="E599">_xlfn.SWITCH(Table1[[#This Row],[Education]],"Graduation","Bachelor’s","Basic","High School","2n Cycle","Master’s","Master","Master’s","PhD","PhD","Other")</f>
        <v>Bachelor’s</v>
      </c>
      <c r="F599" t="s">
        <v>54</v>
      </c>
      <c r="G599" s="14" t="s">
        <v>54</v>
      </c>
      <c r="H599" s="14" t="str" cm="1">
        <f t="array" ref="H599">_xlfn.SWITCH(Table1[[#This Row],[Marital_Status_mod]],"Together","Couple","Married","Couple","Divorced","Single","Single","Single","Widow","Single","Other")</f>
        <v>Single</v>
      </c>
      <c r="I599" s="4">
        <v>67046</v>
      </c>
      <c r="J599" s="41" t="str">
        <f t="shared" si="38"/>
        <v>$60 - $70K</v>
      </c>
      <c r="K599">
        <v>0</v>
      </c>
      <c r="L599">
        <v>1</v>
      </c>
      <c r="M599">
        <f>Table1[[#This Row],[Teenhome]]+Table1[[#This Row],[Kidhome]]</f>
        <v>1</v>
      </c>
      <c r="N599" s="1">
        <v>41280</v>
      </c>
      <c r="O599" s="16">
        <f>(Table1[[#This Row],[DataSetDate]]-Table1[[#This Row],[Dt_Customer]])/365</f>
        <v>8.087671232876712</v>
      </c>
      <c r="P599" s="15">
        <v>44232</v>
      </c>
      <c r="Q599">
        <v>92</v>
      </c>
      <c r="R599" s="4">
        <v>544</v>
      </c>
      <c r="S599" s="4">
        <v>35</v>
      </c>
      <c r="T599" s="4">
        <v>133</v>
      </c>
      <c r="U599" s="4">
        <v>23</v>
      </c>
      <c r="V599" s="4">
        <v>151</v>
      </c>
      <c r="W599" s="4">
        <v>107</v>
      </c>
      <c r="X599">
        <v>2</v>
      </c>
      <c r="Y599">
        <v>4</v>
      </c>
      <c r="Z599" t="str">
        <f t="shared" si="39"/>
        <v>Medium</v>
      </c>
      <c r="AA599" s="14">
        <f t="shared" ca="1" si="40"/>
        <v>4.2307161494821992</v>
      </c>
      <c r="AB599">
        <v>5</v>
      </c>
      <c r="AC599">
        <v>4</v>
      </c>
      <c r="AD599" s="14">
        <f t="shared" ca="1" si="41"/>
        <v>4.3226100617322567</v>
      </c>
      <c r="AE599">
        <v>2</v>
      </c>
      <c r="AF599">
        <v>0</v>
      </c>
      <c r="AG599">
        <v>0</v>
      </c>
      <c r="AH599">
        <v>0</v>
      </c>
      <c r="AI599">
        <v>0</v>
      </c>
      <c r="AJ599">
        <v>0</v>
      </c>
      <c r="AK599">
        <v>0</v>
      </c>
      <c r="AL599">
        <v>0</v>
      </c>
      <c r="AM599" t="s">
        <v>53</v>
      </c>
    </row>
    <row r="600" spans="1:39" hidden="1" x14ac:dyDescent="0.3">
      <c r="A600">
        <v>2875</v>
      </c>
      <c r="B600">
        <v>1978</v>
      </c>
      <c r="C600" s="14">
        <f>2021-Table1[[#This Row],[Year_Birth]]</f>
        <v>43</v>
      </c>
      <c r="D600" t="s">
        <v>46</v>
      </c>
      <c r="E600" s="14" t="str" cm="1">
        <f t="array" ref="E600">_xlfn.SWITCH(Table1[[#This Row],[Education]],"Graduation","Bachelor’s","Basic","High School","2n Cycle","Master’s","Master","Master’s","PhD","PhD","Other")</f>
        <v>Bachelor’s</v>
      </c>
      <c r="F600" t="s">
        <v>42</v>
      </c>
      <c r="G600" s="14" t="s">
        <v>42</v>
      </c>
      <c r="H600" s="14" t="str" cm="1">
        <f t="array" ref="H600">_xlfn.SWITCH(Table1[[#This Row],[Marital_Status_mod]],"Together","Couple","Married","Couple","Divorced","Single","Single","Single","Widow","Single","Other")</f>
        <v>Couple</v>
      </c>
      <c r="I600" s="4">
        <v>67023</v>
      </c>
      <c r="J600" s="41" t="str">
        <f t="shared" si="38"/>
        <v>$60 - $70K</v>
      </c>
      <c r="K600">
        <v>0</v>
      </c>
      <c r="L600">
        <v>0</v>
      </c>
      <c r="M600">
        <f>Table1[[#This Row],[Teenhome]]+Table1[[#This Row],[Kidhome]]</f>
        <v>0</v>
      </c>
      <c r="N600" s="1">
        <v>41702</v>
      </c>
      <c r="O600" s="16">
        <f>(Table1[[#This Row],[DataSetDate]]-Table1[[#This Row],[Dt_Customer]])/365</f>
        <v>6.9315068493150687</v>
      </c>
      <c r="P600" s="15">
        <v>44232</v>
      </c>
      <c r="Q600">
        <v>93</v>
      </c>
      <c r="R600" s="4">
        <v>444</v>
      </c>
      <c r="S600" s="4">
        <v>44</v>
      </c>
      <c r="T600" s="4">
        <v>382</v>
      </c>
      <c r="U600" s="4">
        <v>11</v>
      </c>
      <c r="V600" s="4">
        <v>8</v>
      </c>
      <c r="W600" s="4">
        <v>17</v>
      </c>
      <c r="X600">
        <v>1</v>
      </c>
      <c r="Y600">
        <v>3</v>
      </c>
      <c r="Z600" t="str">
        <f t="shared" si="39"/>
        <v>Medium</v>
      </c>
      <c r="AA600" s="14">
        <f t="shared" ca="1" si="40"/>
        <v>2.9739535810371711</v>
      </c>
      <c r="AB600">
        <v>7</v>
      </c>
      <c r="AC600">
        <v>13</v>
      </c>
      <c r="AD600" s="14">
        <f t="shared" ca="1" si="41"/>
        <v>13.323103274416793</v>
      </c>
      <c r="AE600">
        <v>2</v>
      </c>
      <c r="AF600">
        <v>0</v>
      </c>
      <c r="AG600">
        <v>0</v>
      </c>
      <c r="AH600">
        <v>0</v>
      </c>
      <c r="AI600">
        <v>0</v>
      </c>
      <c r="AJ600">
        <v>0</v>
      </c>
      <c r="AK600">
        <v>0</v>
      </c>
      <c r="AL600">
        <v>1</v>
      </c>
      <c r="AM600" t="s">
        <v>41</v>
      </c>
    </row>
    <row r="601" spans="1:39" hidden="1" x14ac:dyDescent="0.3">
      <c r="A601">
        <v>1402</v>
      </c>
      <c r="B601">
        <v>1954</v>
      </c>
      <c r="C601" s="14">
        <f>2021-Table1[[#This Row],[Year_Birth]]</f>
        <v>67</v>
      </c>
      <c r="D601" t="s">
        <v>44</v>
      </c>
      <c r="E601" s="14" t="str" cm="1">
        <f t="array" ref="E601">_xlfn.SWITCH(Table1[[#This Row],[Education]],"Graduation","Bachelor’s","Basic","High School","2n Cycle","Master’s","Master","Master’s","PhD","PhD","Other")</f>
        <v>Master’s</v>
      </c>
      <c r="F601" t="s">
        <v>42</v>
      </c>
      <c r="G601" s="14" t="s">
        <v>42</v>
      </c>
      <c r="H601" s="14" t="str" cm="1">
        <f t="array" ref="H601">_xlfn.SWITCH(Table1[[#This Row],[Marital_Status_mod]],"Together","Couple","Married","Couple","Divorced","Single","Single","Single","Widow","Single","Other")</f>
        <v>Couple</v>
      </c>
      <c r="I601" s="4">
        <v>66991</v>
      </c>
      <c r="J601" s="41" t="str">
        <f t="shared" si="38"/>
        <v>$60 - $70K</v>
      </c>
      <c r="K601">
        <v>0</v>
      </c>
      <c r="L601">
        <v>0</v>
      </c>
      <c r="M601">
        <f>Table1[[#This Row],[Teenhome]]+Table1[[#This Row],[Kidhome]]</f>
        <v>0</v>
      </c>
      <c r="N601" s="1">
        <v>41163</v>
      </c>
      <c r="O601" s="16">
        <f>(Table1[[#This Row],[DataSetDate]]-Table1[[#This Row],[Dt_Customer]])/365</f>
        <v>8.4082191780821915</v>
      </c>
      <c r="P601" s="15">
        <v>44232</v>
      </c>
      <c r="Q601">
        <v>1</v>
      </c>
      <c r="R601" s="4">
        <v>496</v>
      </c>
      <c r="S601" s="4">
        <v>36</v>
      </c>
      <c r="T601" s="4">
        <v>460</v>
      </c>
      <c r="U601" s="4">
        <v>189</v>
      </c>
      <c r="V601" s="4">
        <v>60</v>
      </c>
      <c r="W601" s="4">
        <v>12</v>
      </c>
      <c r="X601">
        <v>3</v>
      </c>
      <c r="Y601">
        <v>4</v>
      </c>
      <c r="Z601" t="str">
        <f t="shared" si="39"/>
        <v>Medium</v>
      </c>
      <c r="AA601" s="14">
        <f t="shared" ca="1" si="40"/>
        <v>3.849952936123282</v>
      </c>
      <c r="AB601">
        <v>8</v>
      </c>
      <c r="AC601">
        <v>6</v>
      </c>
      <c r="AD601" s="14">
        <f t="shared" ca="1" si="41"/>
        <v>6.1356252654559</v>
      </c>
      <c r="AE601">
        <v>3</v>
      </c>
      <c r="AF601">
        <v>0</v>
      </c>
      <c r="AG601">
        <v>0</v>
      </c>
      <c r="AH601">
        <v>0</v>
      </c>
      <c r="AI601">
        <v>0</v>
      </c>
      <c r="AJ601">
        <v>0</v>
      </c>
      <c r="AK601">
        <v>0</v>
      </c>
      <c r="AL601">
        <v>0</v>
      </c>
      <c r="AM601" t="s">
        <v>52</v>
      </c>
    </row>
    <row r="602" spans="1:39" hidden="1" x14ac:dyDescent="0.3">
      <c r="A602">
        <v>5602</v>
      </c>
      <c r="B602">
        <v>1989</v>
      </c>
      <c r="C602" s="14">
        <f>2021-Table1[[#This Row],[Year_Birth]]</f>
        <v>32</v>
      </c>
      <c r="D602" t="s">
        <v>39</v>
      </c>
      <c r="E602" s="14" t="str" cm="1">
        <f t="array" ref="E602">_xlfn.SWITCH(Table1[[#This Row],[Education]],"Graduation","Bachelor’s","Basic","High School","2n Cycle","Master’s","Master","Master’s","PhD","PhD","Other")</f>
        <v>PhD</v>
      </c>
      <c r="F602" t="s">
        <v>40</v>
      </c>
      <c r="G602" s="14" t="s">
        <v>40</v>
      </c>
      <c r="H602" s="14" t="str" cm="1">
        <f t="array" ref="H602">_xlfn.SWITCH(Table1[[#This Row],[Marital_Status_mod]],"Together","Couple","Married","Couple","Divorced","Single","Single","Single","Widow","Single","Other")</f>
        <v>Couple</v>
      </c>
      <c r="I602" s="4">
        <v>66973</v>
      </c>
      <c r="J602" s="41" t="str">
        <f t="shared" si="38"/>
        <v>$60 - $70K</v>
      </c>
      <c r="K602">
        <v>0</v>
      </c>
      <c r="L602">
        <v>0</v>
      </c>
      <c r="M602">
        <f>Table1[[#This Row],[Teenhome]]+Table1[[#This Row],[Kidhome]]</f>
        <v>0</v>
      </c>
      <c r="N602" s="1">
        <v>41411</v>
      </c>
      <c r="O602" s="16">
        <f>(Table1[[#This Row],[DataSetDate]]-Table1[[#This Row],[Dt_Customer]])/365</f>
        <v>7.7287671232876711</v>
      </c>
      <c r="P602" s="15">
        <v>44232</v>
      </c>
      <c r="Q602">
        <v>98</v>
      </c>
      <c r="R602" s="4">
        <v>466</v>
      </c>
      <c r="S602" s="4">
        <v>22</v>
      </c>
      <c r="T602" s="4">
        <v>432</v>
      </c>
      <c r="U602" s="4">
        <v>147</v>
      </c>
      <c r="V602" s="4">
        <v>113</v>
      </c>
      <c r="W602" s="4">
        <v>102</v>
      </c>
      <c r="X602">
        <v>1</v>
      </c>
      <c r="Y602">
        <v>8</v>
      </c>
      <c r="Z602" t="str">
        <f t="shared" si="39"/>
        <v>High</v>
      </c>
      <c r="AA602" s="14">
        <f t="shared" ca="1" si="40"/>
        <v>8.0670672203652583</v>
      </c>
      <c r="AB602">
        <v>7</v>
      </c>
      <c r="AC602">
        <v>12</v>
      </c>
      <c r="AD602" s="14">
        <f t="shared" ca="1" si="41"/>
        <v>11.671271460675746</v>
      </c>
      <c r="AE602">
        <v>3</v>
      </c>
      <c r="AF602">
        <v>0</v>
      </c>
      <c r="AG602">
        <v>0</v>
      </c>
      <c r="AH602">
        <v>0</v>
      </c>
      <c r="AI602">
        <v>0</v>
      </c>
      <c r="AJ602">
        <v>0</v>
      </c>
      <c r="AK602">
        <v>0</v>
      </c>
      <c r="AL602">
        <v>0</v>
      </c>
      <c r="AM602" t="s">
        <v>45</v>
      </c>
    </row>
    <row r="603" spans="1:39" hidden="1" x14ac:dyDescent="0.3">
      <c r="A603">
        <v>6637</v>
      </c>
      <c r="B603">
        <v>1988</v>
      </c>
      <c r="C603" s="14">
        <f>2021-Table1[[#This Row],[Year_Birth]]</f>
        <v>33</v>
      </c>
      <c r="D603" t="s">
        <v>46</v>
      </c>
      <c r="E603" s="14" t="str" cm="1">
        <f t="array" ref="E603">_xlfn.SWITCH(Table1[[#This Row],[Education]],"Graduation","Bachelor’s","Basic","High School","2n Cycle","Master’s","Master","Master’s","PhD","PhD","Other")</f>
        <v>Bachelor’s</v>
      </c>
      <c r="F603" t="s">
        <v>50</v>
      </c>
      <c r="G603" s="14" t="s">
        <v>50</v>
      </c>
      <c r="H603" s="14" t="str" cm="1">
        <f t="array" ref="H603">_xlfn.SWITCH(Table1[[#This Row],[Marital_Status_mod]],"Together","Couple","Married","Couple","Divorced","Single","Single","Single","Widow","Single","Other")</f>
        <v>Single</v>
      </c>
      <c r="I603" s="4">
        <v>66951</v>
      </c>
      <c r="J603" s="41" t="str">
        <f t="shared" si="38"/>
        <v>$60 - $70K</v>
      </c>
      <c r="K603">
        <v>0</v>
      </c>
      <c r="L603">
        <v>0</v>
      </c>
      <c r="M603">
        <f>Table1[[#This Row],[Teenhome]]+Table1[[#This Row],[Kidhome]]</f>
        <v>0</v>
      </c>
      <c r="N603" s="1">
        <v>41580</v>
      </c>
      <c r="O603" s="16">
        <f>(Table1[[#This Row],[DataSetDate]]-Table1[[#This Row],[Dt_Customer]])/365</f>
        <v>7.2657534246575342</v>
      </c>
      <c r="P603" s="15">
        <v>44232</v>
      </c>
      <c r="Q603">
        <v>46</v>
      </c>
      <c r="R603" s="4">
        <v>277</v>
      </c>
      <c r="S603" s="4">
        <v>162</v>
      </c>
      <c r="T603" s="4">
        <v>305</v>
      </c>
      <c r="U603" s="4">
        <v>173</v>
      </c>
      <c r="V603" s="4">
        <v>76</v>
      </c>
      <c r="W603" s="4">
        <v>124</v>
      </c>
      <c r="X603">
        <v>1</v>
      </c>
      <c r="Y603">
        <v>3</v>
      </c>
      <c r="Z603" t="str">
        <f t="shared" si="39"/>
        <v>Medium</v>
      </c>
      <c r="AA603" s="14">
        <f t="shared" ca="1" si="40"/>
        <v>3.3028149491767014</v>
      </c>
      <c r="AB603">
        <v>4</v>
      </c>
      <c r="AC603">
        <v>7</v>
      </c>
      <c r="AD603" s="14">
        <f t="shared" ca="1" si="41"/>
        <v>7.1646767614951425</v>
      </c>
      <c r="AE603">
        <v>1</v>
      </c>
      <c r="AF603">
        <v>0</v>
      </c>
      <c r="AG603">
        <v>0</v>
      </c>
      <c r="AH603">
        <v>0</v>
      </c>
      <c r="AI603">
        <v>0</v>
      </c>
      <c r="AJ603">
        <v>0</v>
      </c>
      <c r="AK603">
        <v>0</v>
      </c>
      <c r="AL603">
        <v>0</v>
      </c>
      <c r="AM603" t="s">
        <v>45</v>
      </c>
    </row>
    <row r="604" spans="1:39" hidden="1" x14ac:dyDescent="0.3">
      <c r="A604">
        <v>10928</v>
      </c>
      <c r="B604">
        <v>1958</v>
      </c>
      <c r="C604" s="14">
        <f>2021-Table1[[#This Row],[Year_Birth]]</f>
        <v>63</v>
      </c>
      <c r="D604" t="s">
        <v>46</v>
      </c>
      <c r="E604" s="14" t="str" cm="1">
        <f t="array" ref="E604">_xlfn.SWITCH(Table1[[#This Row],[Education]],"Graduation","Bachelor’s","Basic","High School","2n Cycle","Master’s","Master","Master’s","PhD","PhD","Other")</f>
        <v>Bachelor’s</v>
      </c>
      <c r="F604" t="s">
        <v>40</v>
      </c>
      <c r="G604" s="14" t="s">
        <v>40</v>
      </c>
      <c r="H604" s="14" t="str" cm="1">
        <f t="array" ref="H604">_xlfn.SWITCH(Table1[[#This Row],[Marital_Status_mod]],"Together","Couple","Married","Couple","Divorced","Single","Single","Single","Widow","Single","Other")</f>
        <v>Couple</v>
      </c>
      <c r="I604" s="4">
        <v>66886</v>
      </c>
      <c r="J604" s="41" t="str">
        <f t="shared" si="38"/>
        <v>$60 - $70K</v>
      </c>
      <c r="K604">
        <v>0</v>
      </c>
      <c r="L604">
        <v>1</v>
      </c>
      <c r="M604">
        <f>Table1[[#This Row],[Teenhome]]+Table1[[#This Row],[Kidhome]]</f>
        <v>1</v>
      </c>
      <c r="N604" s="1">
        <v>41533</v>
      </c>
      <c r="O604" s="16">
        <f>(Table1[[#This Row],[DataSetDate]]-Table1[[#This Row],[Dt_Customer]])/365</f>
        <v>7.3945205479452056</v>
      </c>
      <c r="P604" s="15">
        <v>44232</v>
      </c>
      <c r="Q604">
        <v>28</v>
      </c>
      <c r="R604" s="4">
        <v>315</v>
      </c>
      <c r="S604" s="4">
        <v>4</v>
      </c>
      <c r="T604" s="4">
        <v>62</v>
      </c>
      <c r="U604" s="4">
        <v>41</v>
      </c>
      <c r="V604" s="4">
        <v>31</v>
      </c>
      <c r="W604" s="4">
        <v>146</v>
      </c>
      <c r="X604">
        <v>2</v>
      </c>
      <c r="Y604">
        <v>7</v>
      </c>
      <c r="Z604" t="str">
        <f t="shared" si="39"/>
        <v>High</v>
      </c>
      <c r="AA604" s="14">
        <f t="shared" ca="1" si="40"/>
        <v>7.3103139272405997</v>
      </c>
      <c r="AB604">
        <v>1</v>
      </c>
      <c r="AC604">
        <v>7</v>
      </c>
      <c r="AD604" s="14">
        <f t="shared" ca="1" si="41"/>
        <v>7.1847644661443839</v>
      </c>
      <c r="AE604">
        <v>5</v>
      </c>
      <c r="AF604">
        <v>0</v>
      </c>
      <c r="AG604">
        <v>0</v>
      </c>
      <c r="AH604">
        <v>0</v>
      </c>
      <c r="AI604">
        <v>0</v>
      </c>
      <c r="AJ604">
        <v>0</v>
      </c>
      <c r="AK604">
        <v>0</v>
      </c>
      <c r="AL604">
        <v>0</v>
      </c>
      <c r="AM604" t="s">
        <v>41</v>
      </c>
    </row>
    <row r="605" spans="1:39" hidden="1" x14ac:dyDescent="0.3">
      <c r="A605">
        <v>10562</v>
      </c>
      <c r="B605">
        <v>1946</v>
      </c>
      <c r="C605" s="14">
        <f>2021-Table1[[#This Row],[Year_Birth]]</f>
        <v>75</v>
      </c>
      <c r="D605" t="s">
        <v>44</v>
      </c>
      <c r="E605" s="14" t="str" cm="1">
        <f t="array" ref="E605">_xlfn.SWITCH(Table1[[#This Row],[Education]],"Graduation","Bachelor’s","Basic","High School","2n Cycle","Master’s","Master","Master’s","PhD","PhD","Other")</f>
        <v>Master’s</v>
      </c>
      <c r="F605" t="s">
        <v>42</v>
      </c>
      <c r="G605" s="14" t="s">
        <v>42</v>
      </c>
      <c r="H605" s="14" t="str" cm="1">
        <f t="array" ref="H605">_xlfn.SWITCH(Table1[[#This Row],[Marital_Status_mod]],"Together","Couple","Married","Couple","Divorced","Single","Single","Single","Widow","Single","Other")</f>
        <v>Couple</v>
      </c>
      <c r="I605" s="4">
        <v>66835</v>
      </c>
      <c r="J605" s="41" t="str">
        <f t="shared" si="38"/>
        <v>$60 - $70K</v>
      </c>
      <c r="K605">
        <v>0</v>
      </c>
      <c r="L605">
        <v>0</v>
      </c>
      <c r="M605">
        <f>Table1[[#This Row],[Teenhome]]+Table1[[#This Row],[Kidhome]]</f>
        <v>0</v>
      </c>
      <c r="N605" s="1">
        <v>41545</v>
      </c>
      <c r="O605" s="16">
        <f>(Table1[[#This Row],[DataSetDate]]-Table1[[#This Row],[Dt_Customer]])/365</f>
        <v>7.3616438356164382</v>
      </c>
      <c r="P605" s="15">
        <v>44232</v>
      </c>
      <c r="Q605">
        <v>21</v>
      </c>
      <c r="R605" s="4">
        <v>620</v>
      </c>
      <c r="S605" s="4">
        <v>26</v>
      </c>
      <c r="T605" s="4">
        <v>195</v>
      </c>
      <c r="U605" s="4">
        <v>34</v>
      </c>
      <c r="V605" s="4">
        <v>17</v>
      </c>
      <c r="W605" s="4">
        <v>141</v>
      </c>
      <c r="X605">
        <v>1</v>
      </c>
      <c r="Y605">
        <v>6</v>
      </c>
      <c r="Z605" t="str">
        <f t="shared" si="39"/>
        <v>Medium</v>
      </c>
      <c r="AA605" s="14">
        <f t="shared" ca="1" si="40"/>
        <v>6.298610596743389</v>
      </c>
      <c r="AB605">
        <v>4</v>
      </c>
      <c r="AC605">
        <v>13</v>
      </c>
      <c r="AD605" s="14">
        <f t="shared" ca="1" si="41"/>
        <v>13.1904053099317</v>
      </c>
      <c r="AE605">
        <v>2</v>
      </c>
      <c r="AF605">
        <v>0</v>
      </c>
      <c r="AG605">
        <v>0</v>
      </c>
      <c r="AH605">
        <v>0</v>
      </c>
      <c r="AI605">
        <v>0</v>
      </c>
      <c r="AJ605">
        <v>0</v>
      </c>
      <c r="AK605">
        <v>0</v>
      </c>
      <c r="AL605">
        <v>0</v>
      </c>
      <c r="AM605" t="s">
        <v>45</v>
      </c>
    </row>
    <row r="606" spans="1:39" hidden="1" x14ac:dyDescent="0.3">
      <c r="A606">
        <v>7881</v>
      </c>
      <c r="B606">
        <v>1946</v>
      </c>
      <c r="C606" s="14">
        <f>2021-Table1[[#This Row],[Year_Birth]]</f>
        <v>75</v>
      </c>
      <c r="D606" t="s">
        <v>44</v>
      </c>
      <c r="E606" s="14" t="str" cm="1">
        <f t="array" ref="E606">_xlfn.SWITCH(Table1[[#This Row],[Education]],"Graduation","Bachelor’s","Basic","High School","2n Cycle","Master’s","Master","Master’s","PhD","PhD","Other")</f>
        <v>Master’s</v>
      </c>
      <c r="F606" t="s">
        <v>42</v>
      </c>
      <c r="G606" s="14" t="s">
        <v>42</v>
      </c>
      <c r="H606" s="14" t="str" cm="1">
        <f t="array" ref="H606">_xlfn.SWITCH(Table1[[#This Row],[Marital_Status_mod]],"Together","Couple","Married","Couple","Divorced","Single","Single","Single","Widow","Single","Other")</f>
        <v>Couple</v>
      </c>
      <c r="I606" s="4">
        <v>66835</v>
      </c>
      <c r="J606" s="41" t="str">
        <f t="shared" si="38"/>
        <v>$60 - $70K</v>
      </c>
      <c r="K606">
        <v>0</v>
      </c>
      <c r="L606">
        <v>0</v>
      </c>
      <c r="M606">
        <f>Table1[[#This Row],[Teenhome]]+Table1[[#This Row],[Kidhome]]</f>
        <v>0</v>
      </c>
      <c r="N606" s="1">
        <v>41545</v>
      </c>
      <c r="O606" s="16">
        <f>(Table1[[#This Row],[DataSetDate]]-Table1[[#This Row],[Dt_Customer]])/365</f>
        <v>7.3616438356164382</v>
      </c>
      <c r="P606" s="15">
        <v>44232</v>
      </c>
      <c r="Q606">
        <v>21</v>
      </c>
      <c r="R606" s="4">
        <v>620</v>
      </c>
      <c r="S606" s="4">
        <v>26</v>
      </c>
      <c r="T606" s="4">
        <v>195</v>
      </c>
      <c r="U606" s="4">
        <v>34</v>
      </c>
      <c r="V606" s="4">
        <v>17</v>
      </c>
      <c r="W606" s="4">
        <v>141</v>
      </c>
      <c r="X606">
        <v>1</v>
      </c>
      <c r="Y606">
        <v>6</v>
      </c>
      <c r="Z606" t="str">
        <f t="shared" si="39"/>
        <v>Medium</v>
      </c>
      <c r="AA606" s="14">
        <f t="shared" ca="1" si="40"/>
        <v>6.2314617148640004</v>
      </c>
      <c r="AB606">
        <v>4</v>
      </c>
      <c r="AC606">
        <v>13</v>
      </c>
      <c r="AD606" s="14">
        <f t="shared" ca="1" si="41"/>
        <v>13.301817725744391</v>
      </c>
      <c r="AE606">
        <v>2</v>
      </c>
      <c r="AF606">
        <v>0</v>
      </c>
      <c r="AG606">
        <v>0</v>
      </c>
      <c r="AH606">
        <v>0</v>
      </c>
      <c r="AI606">
        <v>0</v>
      </c>
      <c r="AJ606">
        <v>0</v>
      </c>
      <c r="AK606">
        <v>0</v>
      </c>
      <c r="AL606">
        <v>0</v>
      </c>
      <c r="AM606" t="s">
        <v>41</v>
      </c>
    </row>
    <row r="607" spans="1:39" hidden="1" x14ac:dyDescent="0.3">
      <c r="A607">
        <v>6445</v>
      </c>
      <c r="B607">
        <v>1967</v>
      </c>
      <c r="C607" s="14">
        <f>2021-Table1[[#This Row],[Year_Birth]]</f>
        <v>54</v>
      </c>
      <c r="D607" t="s">
        <v>46</v>
      </c>
      <c r="E607" s="14" t="str" cm="1">
        <f t="array" ref="E607">_xlfn.SWITCH(Table1[[#This Row],[Education]],"Graduation","Bachelor’s","Basic","High School","2n Cycle","Master’s","Master","Master’s","PhD","PhD","Other")</f>
        <v>Bachelor’s</v>
      </c>
      <c r="F607" t="s">
        <v>40</v>
      </c>
      <c r="G607" s="14" t="s">
        <v>40</v>
      </c>
      <c r="H607" s="14" t="str" cm="1">
        <f t="array" ref="H607">_xlfn.SWITCH(Table1[[#This Row],[Marital_Status_mod]],"Together","Couple","Married","Couple","Divorced","Single","Single","Single","Widow","Single","Other")</f>
        <v>Couple</v>
      </c>
      <c r="I607" s="4">
        <v>66825</v>
      </c>
      <c r="J607" s="41" t="str">
        <f t="shared" si="38"/>
        <v>$60 - $70K</v>
      </c>
      <c r="K607">
        <v>0</v>
      </c>
      <c r="L607">
        <v>0</v>
      </c>
      <c r="M607">
        <f>Table1[[#This Row],[Teenhome]]+Table1[[#This Row],[Kidhome]]</f>
        <v>0</v>
      </c>
      <c r="N607" s="1">
        <v>41469</v>
      </c>
      <c r="O607" s="16">
        <f>(Table1[[#This Row],[DataSetDate]]-Table1[[#This Row],[Dt_Customer]])/365</f>
        <v>7.5698630136986305</v>
      </c>
      <c r="P607" s="15">
        <v>44232</v>
      </c>
      <c r="Q607">
        <v>73</v>
      </c>
      <c r="R607" s="4">
        <v>243</v>
      </c>
      <c r="S607" s="4">
        <v>101</v>
      </c>
      <c r="T607" s="4">
        <v>405</v>
      </c>
      <c r="U607" s="4">
        <v>29</v>
      </c>
      <c r="V607" s="4">
        <v>40</v>
      </c>
      <c r="W607" s="4">
        <v>40</v>
      </c>
      <c r="X607">
        <v>1</v>
      </c>
      <c r="Y607">
        <v>4</v>
      </c>
      <c r="Z607" t="str">
        <f t="shared" si="39"/>
        <v>Medium</v>
      </c>
      <c r="AA607" s="14">
        <f t="shared" ca="1" si="40"/>
        <v>4.0171397336775527</v>
      </c>
      <c r="AB607">
        <v>5</v>
      </c>
      <c r="AC607">
        <v>6</v>
      </c>
      <c r="AD607" s="14">
        <f t="shared" ca="1" si="41"/>
        <v>6.0472630200622159</v>
      </c>
      <c r="AE607">
        <v>2</v>
      </c>
      <c r="AF607">
        <v>0</v>
      </c>
      <c r="AG607">
        <v>0</v>
      </c>
      <c r="AH607">
        <v>0</v>
      </c>
      <c r="AI607">
        <v>0</v>
      </c>
      <c r="AJ607">
        <v>0</v>
      </c>
      <c r="AK607">
        <v>0</v>
      </c>
      <c r="AL607">
        <v>0</v>
      </c>
      <c r="AM607" t="s">
        <v>47</v>
      </c>
    </row>
    <row r="608" spans="1:39" hidden="1" x14ac:dyDescent="0.3">
      <c r="A608">
        <v>9204</v>
      </c>
      <c r="B608">
        <v>1970</v>
      </c>
      <c r="C608" s="14">
        <f>2021-Table1[[#This Row],[Year_Birth]]</f>
        <v>51</v>
      </c>
      <c r="D608" t="s">
        <v>46</v>
      </c>
      <c r="E608" s="14" t="str" cm="1">
        <f t="array" ref="E608">_xlfn.SWITCH(Table1[[#This Row],[Education]],"Graduation","Bachelor’s","Basic","High School","2n Cycle","Master’s","Master","Master’s","PhD","PhD","Other")</f>
        <v>Bachelor’s</v>
      </c>
      <c r="F608" t="s">
        <v>54</v>
      </c>
      <c r="G608" s="14" t="s">
        <v>54</v>
      </c>
      <c r="H608" s="14" t="str" cm="1">
        <f t="array" ref="H608">_xlfn.SWITCH(Table1[[#This Row],[Marital_Status_mod]],"Together","Couple","Married","Couple","Divorced","Single","Single","Single","Widow","Single","Other")</f>
        <v>Single</v>
      </c>
      <c r="I608" s="4">
        <v>66731</v>
      </c>
      <c r="J608" s="41" t="str">
        <f t="shared" si="38"/>
        <v>$60 - $70K</v>
      </c>
      <c r="K608">
        <v>0</v>
      </c>
      <c r="L608">
        <v>1</v>
      </c>
      <c r="M608">
        <f>Table1[[#This Row],[Teenhome]]+Table1[[#This Row],[Kidhome]]</f>
        <v>1</v>
      </c>
      <c r="N608" s="1">
        <v>41164</v>
      </c>
      <c r="O608" s="16">
        <f>(Table1[[#This Row],[DataSetDate]]-Table1[[#This Row],[Dt_Customer]])/365</f>
        <v>8.4054794520547951</v>
      </c>
      <c r="P608" s="15">
        <v>44232</v>
      </c>
      <c r="Q608">
        <v>33</v>
      </c>
      <c r="R608" s="4">
        <v>371</v>
      </c>
      <c r="S608" s="4">
        <v>159</v>
      </c>
      <c r="T608" s="4">
        <v>194</v>
      </c>
      <c r="U608" s="4">
        <v>58</v>
      </c>
      <c r="V608" s="4">
        <v>106</v>
      </c>
      <c r="W608" s="4">
        <v>141</v>
      </c>
      <c r="X608">
        <v>4</v>
      </c>
      <c r="Y608">
        <v>4</v>
      </c>
      <c r="Z608" t="str">
        <f t="shared" si="39"/>
        <v>Medium</v>
      </c>
      <c r="AA608" s="14">
        <f t="shared" ca="1" si="40"/>
        <v>3.7442557916634338</v>
      </c>
      <c r="AB608">
        <v>3</v>
      </c>
      <c r="AC608">
        <v>6</v>
      </c>
      <c r="AD608" s="14">
        <f t="shared" ca="1" si="41"/>
        <v>6.3021470218507396</v>
      </c>
      <c r="AE608">
        <v>3</v>
      </c>
      <c r="AF608">
        <v>0</v>
      </c>
      <c r="AG608">
        <v>0</v>
      </c>
      <c r="AH608">
        <v>0</v>
      </c>
      <c r="AI608">
        <v>0</v>
      </c>
      <c r="AJ608">
        <v>0</v>
      </c>
      <c r="AK608">
        <v>0</v>
      </c>
      <c r="AL608">
        <v>0</v>
      </c>
      <c r="AM608" t="s">
        <v>41</v>
      </c>
    </row>
    <row r="609" spans="1:39" hidden="1" x14ac:dyDescent="0.3">
      <c r="A609">
        <v>10660</v>
      </c>
      <c r="B609">
        <v>1957</v>
      </c>
      <c r="C609" s="14">
        <f>2021-Table1[[#This Row],[Year_Birth]]</f>
        <v>64</v>
      </c>
      <c r="D609" t="s">
        <v>44</v>
      </c>
      <c r="E609" s="14" t="str" cm="1">
        <f t="array" ref="E609">_xlfn.SWITCH(Table1[[#This Row],[Education]],"Graduation","Bachelor’s","Basic","High School","2n Cycle","Master’s","Master","Master’s","PhD","PhD","Other")</f>
        <v>Master’s</v>
      </c>
      <c r="F609" t="s">
        <v>42</v>
      </c>
      <c r="G609" s="14" t="s">
        <v>42</v>
      </c>
      <c r="H609" s="14" t="str" cm="1">
        <f t="array" ref="H609">_xlfn.SWITCH(Table1[[#This Row],[Marital_Status_mod]],"Together","Couple","Married","Couple","Divorced","Single","Single","Single","Widow","Single","Other")</f>
        <v>Couple</v>
      </c>
      <c r="I609" s="4">
        <v>66726</v>
      </c>
      <c r="J609" s="41" t="str">
        <f t="shared" si="38"/>
        <v>$60 - $70K</v>
      </c>
      <c r="K609">
        <v>1</v>
      </c>
      <c r="L609">
        <v>1</v>
      </c>
      <c r="M609">
        <f>Table1[[#This Row],[Teenhome]]+Table1[[#This Row],[Kidhome]]</f>
        <v>2</v>
      </c>
      <c r="N609" s="1">
        <v>41651</v>
      </c>
      <c r="O609" s="16">
        <f>(Table1[[#This Row],[DataSetDate]]-Table1[[#This Row],[Dt_Customer]])/365</f>
        <v>7.0712328767123287</v>
      </c>
      <c r="P609" s="15">
        <v>44232</v>
      </c>
      <c r="Q609">
        <v>61</v>
      </c>
      <c r="R609" s="4">
        <v>349</v>
      </c>
      <c r="S609" s="4">
        <v>7</v>
      </c>
      <c r="T609" s="4">
        <v>35</v>
      </c>
      <c r="U609" s="4">
        <v>0</v>
      </c>
      <c r="V609" s="4">
        <v>0</v>
      </c>
      <c r="W609" s="4">
        <v>47</v>
      </c>
      <c r="X609">
        <v>3</v>
      </c>
      <c r="Y609">
        <v>8</v>
      </c>
      <c r="Z609" t="str">
        <f t="shared" si="39"/>
        <v>High</v>
      </c>
      <c r="AA609" s="14">
        <f t="shared" ca="1" si="40"/>
        <v>8.2998521585020324</v>
      </c>
      <c r="AB609">
        <v>2</v>
      </c>
      <c r="AC609">
        <v>4</v>
      </c>
      <c r="AD609" s="14">
        <f t="shared" ca="1" si="41"/>
        <v>3.6241429625572277</v>
      </c>
      <c r="AE609">
        <v>7</v>
      </c>
      <c r="AF609">
        <v>0</v>
      </c>
      <c r="AG609">
        <v>0</v>
      </c>
      <c r="AH609">
        <v>0</v>
      </c>
      <c r="AI609">
        <v>1</v>
      </c>
      <c r="AJ609">
        <v>0</v>
      </c>
      <c r="AK609">
        <v>0</v>
      </c>
      <c r="AL609">
        <v>0</v>
      </c>
      <c r="AM609" t="s">
        <v>41</v>
      </c>
    </row>
    <row r="610" spans="1:39" hidden="1" x14ac:dyDescent="0.3">
      <c r="A610">
        <v>10648</v>
      </c>
      <c r="B610">
        <v>1982</v>
      </c>
      <c r="C610" s="14">
        <f>2021-Table1[[#This Row],[Year_Birth]]</f>
        <v>39</v>
      </c>
      <c r="D610" t="s">
        <v>51</v>
      </c>
      <c r="E610" s="14" t="str" cm="1">
        <f t="array" ref="E610">_xlfn.SWITCH(Table1[[#This Row],[Education]],"Graduation","Bachelor’s","Basic","High School","2n Cycle","Master’s","Master","Master’s","PhD","PhD","Other")</f>
        <v>Master’s</v>
      </c>
      <c r="F610" t="s">
        <v>40</v>
      </c>
      <c r="G610" s="14" t="s">
        <v>40</v>
      </c>
      <c r="H610" s="14" t="str" cm="1">
        <f t="array" ref="H610">_xlfn.SWITCH(Table1[[#This Row],[Marital_Status_mod]],"Together","Couple","Married","Couple","Divorced","Single","Single","Single","Widow","Single","Other")</f>
        <v>Couple</v>
      </c>
      <c r="I610" s="4">
        <v>66664</v>
      </c>
      <c r="J610" s="41" t="str">
        <f t="shared" si="38"/>
        <v>$60 - $70K</v>
      </c>
      <c r="K610">
        <v>0</v>
      </c>
      <c r="L610">
        <v>0</v>
      </c>
      <c r="M610">
        <f>Table1[[#This Row],[Teenhome]]+Table1[[#This Row],[Kidhome]]</f>
        <v>0</v>
      </c>
      <c r="N610" s="1">
        <v>41177</v>
      </c>
      <c r="O610" s="16">
        <f>(Table1[[#This Row],[DataSetDate]]-Table1[[#This Row],[Dt_Customer]])/365</f>
        <v>8.3698630136986303</v>
      </c>
      <c r="P610" s="15">
        <v>44232</v>
      </c>
      <c r="Q610">
        <v>78</v>
      </c>
      <c r="R610" s="4">
        <v>398</v>
      </c>
      <c r="S610" s="4">
        <v>96</v>
      </c>
      <c r="T610" s="4">
        <v>447</v>
      </c>
      <c r="U610" s="4">
        <v>220</v>
      </c>
      <c r="V610" s="4">
        <v>96</v>
      </c>
      <c r="W610" s="4">
        <v>32</v>
      </c>
      <c r="X610">
        <v>1</v>
      </c>
      <c r="Y610">
        <v>5</v>
      </c>
      <c r="Z610" t="str">
        <f t="shared" si="39"/>
        <v>Medium</v>
      </c>
      <c r="AA610" s="14">
        <f t="shared" ca="1" si="40"/>
        <v>4.7673753182714229</v>
      </c>
      <c r="AB610">
        <v>7</v>
      </c>
      <c r="AC610">
        <v>6</v>
      </c>
      <c r="AD610" s="14">
        <f t="shared" ca="1" si="41"/>
        <v>5.81633572904334</v>
      </c>
      <c r="AE610">
        <v>3</v>
      </c>
      <c r="AF610">
        <v>0</v>
      </c>
      <c r="AG610">
        <v>0</v>
      </c>
      <c r="AH610">
        <v>0</v>
      </c>
      <c r="AI610">
        <v>0</v>
      </c>
      <c r="AJ610">
        <v>0</v>
      </c>
      <c r="AK610">
        <v>0</v>
      </c>
      <c r="AL610">
        <v>0</v>
      </c>
      <c r="AM610" t="s">
        <v>41</v>
      </c>
    </row>
    <row r="611" spans="1:39" hidden="1" x14ac:dyDescent="0.3">
      <c r="A611">
        <v>5120</v>
      </c>
      <c r="B611">
        <v>1982</v>
      </c>
      <c r="C611" s="14">
        <f>2021-Table1[[#This Row],[Year_Birth]]</f>
        <v>39</v>
      </c>
      <c r="D611" t="s">
        <v>51</v>
      </c>
      <c r="E611" s="14" t="str" cm="1">
        <f t="array" ref="E611">_xlfn.SWITCH(Table1[[#This Row],[Education]],"Graduation","Bachelor’s","Basic","High School","2n Cycle","Master’s","Master","Master’s","PhD","PhD","Other")</f>
        <v>Master’s</v>
      </c>
      <c r="F611" t="s">
        <v>40</v>
      </c>
      <c r="G611" s="14" t="s">
        <v>40</v>
      </c>
      <c r="H611" s="14" t="str" cm="1">
        <f t="array" ref="H611">_xlfn.SWITCH(Table1[[#This Row],[Marital_Status_mod]],"Together","Couple","Married","Couple","Divorced","Single","Single","Single","Widow","Single","Other")</f>
        <v>Couple</v>
      </c>
      <c r="I611" s="4">
        <v>66664</v>
      </c>
      <c r="J611" s="41" t="str">
        <f t="shared" si="38"/>
        <v>$60 - $70K</v>
      </c>
      <c r="K611">
        <v>0</v>
      </c>
      <c r="L611">
        <v>0</v>
      </c>
      <c r="M611">
        <f>Table1[[#This Row],[Teenhome]]+Table1[[#This Row],[Kidhome]]</f>
        <v>0</v>
      </c>
      <c r="N611" s="1">
        <v>41177</v>
      </c>
      <c r="O611" s="16">
        <f>(Table1[[#This Row],[DataSetDate]]-Table1[[#This Row],[Dt_Customer]])/365</f>
        <v>8.3698630136986303</v>
      </c>
      <c r="P611" s="15">
        <v>44232</v>
      </c>
      <c r="Q611">
        <v>78</v>
      </c>
      <c r="R611" s="4">
        <v>398</v>
      </c>
      <c r="S611" s="4">
        <v>96</v>
      </c>
      <c r="T611" s="4">
        <v>447</v>
      </c>
      <c r="U611" s="4">
        <v>220</v>
      </c>
      <c r="V611" s="4">
        <v>96</v>
      </c>
      <c r="W611" s="4">
        <v>32</v>
      </c>
      <c r="X611">
        <v>1</v>
      </c>
      <c r="Y611">
        <v>5</v>
      </c>
      <c r="Z611" t="str">
        <f t="shared" si="39"/>
        <v>Medium</v>
      </c>
      <c r="AA611" s="14">
        <f t="shared" ca="1" si="40"/>
        <v>4.8882481201059322</v>
      </c>
      <c r="AB611">
        <v>7</v>
      </c>
      <c r="AC611">
        <v>6</v>
      </c>
      <c r="AD611" s="14">
        <f t="shared" ca="1" si="41"/>
        <v>6.0278338707984771</v>
      </c>
      <c r="AE611">
        <v>3</v>
      </c>
      <c r="AF611">
        <v>0</v>
      </c>
      <c r="AG611">
        <v>0</v>
      </c>
      <c r="AH611">
        <v>0</v>
      </c>
      <c r="AI611">
        <v>0</v>
      </c>
      <c r="AJ611">
        <v>0</v>
      </c>
      <c r="AK611">
        <v>0</v>
      </c>
      <c r="AL611">
        <v>0</v>
      </c>
      <c r="AM611" t="s">
        <v>47</v>
      </c>
    </row>
    <row r="612" spans="1:39" hidden="1" x14ac:dyDescent="0.3">
      <c r="A612">
        <v>3076</v>
      </c>
      <c r="B612">
        <v>1975</v>
      </c>
      <c r="C612" s="14">
        <f>2021-Table1[[#This Row],[Year_Birth]]</f>
        <v>46</v>
      </c>
      <c r="D612" t="s">
        <v>46</v>
      </c>
      <c r="E612" s="14" t="str" cm="1">
        <f t="array" ref="E612">_xlfn.SWITCH(Table1[[#This Row],[Education]],"Graduation","Bachelor’s","Basic","High School","2n Cycle","Master’s","Master","Master’s","PhD","PhD","Other")</f>
        <v>Bachelor’s</v>
      </c>
      <c r="F612" t="s">
        <v>40</v>
      </c>
      <c r="G612" s="14" t="s">
        <v>40</v>
      </c>
      <c r="H612" s="14" t="str" cm="1">
        <f t="array" ref="H612">_xlfn.SWITCH(Table1[[#This Row],[Marital_Status_mod]],"Together","Couple","Married","Couple","Divorced","Single","Single","Single","Widow","Single","Other")</f>
        <v>Couple</v>
      </c>
      <c r="I612" s="4">
        <v>66653</v>
      </c>
      <c r="J612" s="41" t="str">
        <f t="shared" si="38"/>
        <v>$60 - $70K</v>
      </c>
      <c r="K612">
        <v>1</v>
      </c>
      <c r="L612">
        <v>1</v>
      </c>
      <c r="M612">
        <f>Table1[[#This Row],[Teenhome]]+Table1[[#This Row],[Kidhome]]</f>
        <v>2</v>
      </c>
      <c r="N612" s="1">
        <v>41159</v>
      </c>
      <c r="O612" s="16">
        <f>(Table1[[#This Row],[DataSetDate]]-Table1[[#This Row],[Dt_Customer]])/365</f>
        <v>8.419178082191781</v>
      </c>
      <c r="P612" s="15">
        <v>44232</v>
      </c>
      <c r="Q612">
        <v>18</v>
      </c>
      <c r="R612" s="4">
        <v>452</v>
      </c>
      <c r="S612" s="4">
        <v>18</v>
      </c>
      <c r="T612" s="4">
        <v>102</v>
      </c>
      <c r="U612" s="4">
        <v>16</v>
      </c>
      <c r="V612" s="4">
        <v>18</v>
      </c>
      <c r="W612" s="4">
        <v>6</v>
      </c>
      <c r="X612">
        <v>4</v>
      </c>
      <c r="Y612">
        <v>4</v>
      </c>
      <c r="Z612" t="str">
        <f t="shared" si="39"/>
        <v>Medium</v>
      </c>
      <c r="AA612" s="14">
        <f t="shared" ca="1" si="40"/>
        <v>4.2425551240353316</v>
      </c>
      <c r="AB612">
        <v>2</v>
      </c>
      <c r="AC612">
        <v>12</v>
      </c>
      <c r="AD612" s="14">
        <f t="shared" ca="1" si="41"/>
        <v>12.066210153025633</v>
      </c>
      <c r="AE612">
        <v>3</v>
      </c>
      <c r="AF612">
        <v>0</v>
      </c>
      <c r="AG612">
        <v>0</v>
      </c>
      <c r="AH612">
        <v>0</v>
      </c>
      <c r="AI612">
        <v>0</v>
      </c>
      <c r="AJ612">
        <v>0</v>
      </c>
      <c r="AK612">
        <v>0</v>
      </c>
      <c r="AL612">
        <v>0</v>
      </c>
      <c r="AM612" t="s">
        <v>53</v>
      </c>
    </row>
    <row r="613" spans="1:39" hidden="1" x14ac:dyDescent="0.3">
      <c r="A613">
        <v>2995</v>
      </c>
      <c r="B613">
        <v>1957</v>
      </c>
      <c r="C613" s="14">
        <f>2021-Table1[[#This Row],[Year_Birth]]</f>
        <v>64</v>
      </c>
      <c r="D613" t="s">
        <v>44</v>
      </c>
      <c r="E613" s="14" t="str" cm="1">
        <f t="array" ref="E613">_xlfn.SWITCH(Table1[[#This Row],[Education]],"Graduation","Bachelor’s","Basic","High School","2n Cycle","Master’s","Master","Master’s","PhD","PhD","Other")</f>
        <v>Master’s</v>
      </c>
      <c r="F613" t="s">
        <v>40</v>
      </c>
      <c r="G613" s="14" t="s">
        <v>40</v>
      </c>
      <c r="H613" s="14" t="str" cm="1">
        <f t="array" ref="H613">_xlfn.SWITCH(Table1[[#This Row],[Marital_Status_mod]],"Together","Couple","Married","Couple","Divorced","Single","Single","Single","Widow","Single","Other")</f>
        <v>Couple</v>
      </c>
      <c r="I613" s="4">
        <v>66636</v>
      </c>
      <c r="J613" s="41" t="str">
        <f t="shared" si="38"/>
        <v>$60 - $70K</v>
      </c>
      <c r="K613">
        <v>0</v>
      </c>
      <c r="L613">
        <v>0</v>
      </c>
      <c r="M613">
        <f>Table1[[#This Row],[Teenhome]]+Table1[[#This Row],[Kidhome]]</f>
        <v>0</v>
      </c>
      <c r="N613" s="1">
        <v>41503</v>
      </c>
      <c r="O613" s="16">
        <f>(Table1[[#This Row],[DataSetDate]]-Table1[[#This Row],[Dt_Customer]])/365</f>
        <v>7.4767123287671229</v>
      </c>
      <c r="P613" s="15">
        <v>44232</v>
      </c>
      <c r="Q613">
        <v>64</v>
      </c>
      <c r="R613" s="4">
        <v>291</v>
      </c>
      <c r="S613" s="4">
        <v>10</v>
      </c>
      <c r="T613" s="4">
        <v>689</v>
      </c>
      <c r="U613" s="4">
        <v>84</v>
      </c>
      <c r="V613" s="4">
        <v>10</v>
      </c>
      <c r="W613" s="4">
        <v>0</v>
      </c>
      <c r="X613">
        <v>1</v>
      </c>
      <c r="Y613">
        <v>3</v>
      </c>
      <c r="Z613" t="str">
        <f t="shared" si="39"/>
        <v>Medium</v>
      </c>
      <c r="AA613" s="14">
        <f t="shared" ca="1" si="40"/>
        <v>2.8739397576799401</v>
      </c>
      <c r="AB613">
        <v>4</v>
      </c>
      <c r="AC613">
        <v>9</v>
      </c>
      <c r="AD613" s="14">
        <f t="shared" ca="1" si="41"/>
        <v>9.0428576423441385</v>
      </c>
      <c r="AE613">
        <v>1</v>
      </c>
      <c r="AF613">
        <v>0</v>
      </c>
      <c r="AG613">
        <v>0</v>
      </c>
      <c r="AH613">
        <v>0</v>
      </c>
      <c r="AI613">
        <v>0</v>
      </c>
      <c r="AJ613">
        <v>0</v>
      </c>
      <c r="AK613">
        <v>0</v>
      </c>
      <c r="AL613">
        <v>0</v>
      </c>
      <c r="AM613" t="s">
        <v>41</v>
      </c>
    </row>
    <row r="614" spans="1:39" hidden="1" x14ac:dyDescent="0.3">
      <c r="A614">
        <v>2416</v>
      </c>
      <c r="B614">
        <v>1969</v>
      </c>
      <c r="C614" s="14">
        <f>2021-Table1[[#This Row],[Year_Birth]]</f>
        <v>52</v>
      </c>
      <c r="D614" t="s">
        <v>39</v>
      </c>
      <c r="E614" s="14" t="str" cm="1">
        <f t="array" ref="E614">_xlfn.SWITCH(Table1[[#This Row],[Education]],"Graduation","Bachelor’s","Basic","High School","2n Cycle","Master’s","Master","Master’s","PhD","PhD","Other")</f>
        <v>PhD</v>
      </c>
      <c r="F614" t="s">
        <v>50</v>
      </c>
      <c r="G614" s="14" t="s">
        <v>50</v>
      </c>
      <c r="H614" s="14" t="str" cm="1">
        <f t="array" ref="H614">_xlfn.SWITCH(Table1[[#This Row],[Marital_Status_mod]],"Together","Couple","Married","Couple","Divorced","Single","Single","Single","Widow","Single","Other")</f>
        <v>Single</v>
      </c>
      <c r="I614" s="4">
        <v>66582</v>
      </c>
      <c r="J614" s="41" t="str">
        <f t="shared" si="38"/>
        <v>$60 - $70K</v>
      </c>
      <c r="K614">
        <v>0</v>
      </c>
      <c r="L614">
        <v>0</v>
      </c>
      <c r="M614">
        <f>Table1[[#This Row],[Teenhome]]+Table1[[#This Row],[Kidhome]]</f>
        <v>0</v>
      </c>
      <c r="N614" s="1">
        <v>41701</v>
      </c>
      <c r="O614" s="16">
        <f>(Table1[[#This Row],[DataSetDate]]-Table1[[#This Row],[Dt_Customer]])/365</f>
        <v>6.934246575342466</v>
      </c>
      <c r="P614" s="15">
        <v>44232</v>
      </c>
      <c r="Q614">
        <v>83</v>
      </c>
      <c r="R614" s="4">
        <v>789</v>
      </c>
      <c r="S614" s="4">
        <v>25</v>
      </c>
      <c r="T614" s="4">
        <v>420</v>
      </c>
      <c r="U614" s="4">
        <v>16</v>
      </c>
      <c r="V614" s="4">
        <v>38</v>
      </c>
      <c r="W614" s="4">
        <v>0</v>
      </c>
      <c r="X614">
        <v>1</v>
      </c>
      <c r="Y614">
        <v>2</v>
      </c>
      <c r="Z614" t="str">
        <f t="shared" si="39"/>
        <v>Low</v>
      </c>
      <c r="AA614" s="14">
        <f t="shared" ca="1" si="40"/>
        <v>2.1299324774262165</v>
      </c>
      <c r="AB614">
        <v>8</v>
      </c>
      <c r="AC614">
        <v>9</v>
      </c>
      <c r="AD614" s="14">
        <f t="shared" ca="1" si="41"/>
        <v>9.0816235068151681</v>
      </c>
      <c r="AE614">
        <v>1</v>
      </c>
      <c r="AF614">
        <v>0</v>
      </c>
      <c r="AG614">
        <v>0</v>
      </c>
      <c r="AH614">
        <v>0</v>
      </c>
      <c r="AI614">
        <v>0</v>
      </c>
      <c r="AJ614">
        <v>0</v>
      </c>
      <c r="AK614">
        <v>0</v>
      </c>
      <c r="AL614">
        <v>0</v>
      </c>
      <c r="AM614" t="s">
        <v>41</v>
      </c>
    </row>
    <row r="615" spans="1:39" hidden="1" x14ac:dyDescent="0.3">
      <c r="A615">
        <v>9120</v>
      </c>
      <c r="B615">
        <v>1962</v>
      </c>
      <c r="C615" s="14">
        <f>2021-Table1[[#This Row],[Year_Birth]]</f>
        <v>59</v>
      </c>
      <c r="D615" t="s">
        <v>46</v>
      </c>
      <c r="E615" s="14" t="str" cm="1">
        <f t="array" ref="E615">_xlfn.SWITCH(Table1[[#This Row],[Education]],"Graduation","Bachelor’s","Basic","High School","2n Cycle","Master’s","Master","Master’s","PhD","PhD","Other")</f>
        <v>Bachelor’s</v>
      </c>
      <c r="F615" t="s">
        <v>50</v>
      </c>
      <c r="G615" s="14" t="s">
        <v>50</v>
      </c>
      <c r="H615" s="14" t="str" cm="1">
        <f t="array" ref="H615">_xlfn.SWITCH(Table1[[#This Row],[Marital_Status_mod]],"Together","Couple","Married","Couple","Divorced","Single","Single","Single","Widow","Single","Other")</f>
        <v>Single</v>
      </c>
      <c r="I615" s="4">
        <v>66565</v>
      </c>
      <c r="J615" s="41" t="str">
        <f t="shared" si="38"/>
        <v>$60 - $70K</v>
      </c>
      <c r="K615">
        <v>0</v>
      </c>
      <c r="L615">
        <v>1</v>
      </c>
      <c r="M615">
        <f>Table1[[#This Row],[Teenhome]]+Table1[[#This Row],[Kidhome]]</f>
        <v>1</v>
      </c>
      <c r="N615" s="1">
        <v>41248</v>
      </c>
      <c r="O615" s="16">
        <f>(Table1[[#This Row],[DataSetDate]]-Table1[[#This Row],[Dt_Customer]])/365</f>
        <v>8.1753424657534239</v>
      </c>
      <c r="P615" s="15">
        <v>44232</v>
      </c>
      <c r="Q615">
        <v>80</v>
      </c>
      <c r="R615" s="4">
        <v>747</v>
      </c>
      <c r="S615" s="4">
        <v>10</v>
      </c>
      <c r="T615" s="4">
        <v>161</v>
      </c>
      <c r="U615" s="4">
        <v>65</v>
      </c>
      <c r="V615" s="4">
        <v>40</v>
      </c>
      <c r="W615" s="4">
        <v>42</v>
      </c>
      <c r="X615">
        <v>4</v>
      </c>
      <c r="Y615">
        <v>4</v>
      </c>
      <c r="Z615" t="str">
        <f t="shared" si="39"/>
        <v>Medium</v>
      </c>
      <c r="AA615" s="14">
        <f t="shared" ca="1" si="40"/>
        <v>3.9443142320931757</v>
      </c>
      <c r="AB615">
        <v>2</v>
      </c>
      <c r="AC615">
        <v>9</v>
      </c>
      <c r="AD615" s="14">
        <f t="shared" ca="1" si="41"/>
        <v>8.9236813723796846</v>
      </c>
      <c r="AE615">
        <v>8</v>
      </c>
      <c r="AF615">
        <v>0</v>
      </c>
      <c r="AG615">
        <v>0</v>
      </c>
      <c r="AH615">
        <v>0</v>
      </c>
      <c r="AI615">
        <v>0</v>
      </c>
      <c r="AJ615">
        <v>0</v>
      </c>
      <c r="AK615">
        <v>0</v>
      </c>
      <c r="AL615">
        <v>0</v>
      </c>
      <c r="AM615" t="s">
        <v>41</v>
      </c>
    </row>
    <row r="616" spans="1:39" hidden="1" x14ac:dyDescent="0.3">
      <c r="A616">
        <v>9478</v>
      </c>
      <c r="B616">
        <v>1985</v>
      </c>
      <c r="C616" s="14">
        <f>2021-Table1[[#This Row],[Year_Birth]]</f>
        <v>36</v>
      </c>
      <c r="D616" t="s">
        <v>46</v>
      </c>
      <c r="E616" s="14" t="str" cm="1">
        <f t="array" ref="E616">_xlfn.SWITCH(Table1[[#This Row],[Education]],"Graduation","Bachelor’s","Basic","High School","2n Cycle","Master’s","Master","Master’s","PhD","PhD","Other")</f>
        <v>Bachelor’s</v>
      </c>
      <c r="F616" t="s">
        <v>50</v>
      </c>
      <c r="G616" s="14" t="s">
        <v>50</v>
      </c>
      <c r="H616" s="14" t="str" cm="1">
        <f t="array" ref="H616">_xlfn.SWITCH(Table1[[#This Row],[Marital_Status_mod]],"Together","Couple","Married","Couple","Divorced","Single","Single","Single","Widow","Single","Other")</f>
        <v>Single</v>
      </c>
      <c r="I616" s="4">
        <v>66503</v>
      </c>
      <c r="J616" s="41" t="str">
        <f t="shared" si="38"/>
        <v>$60 - $70K</v>
      </c>
      <c r="K616">
        <v>1</v>
      </c>
      <c r="L616">
        <v>0</v>
      </c>
      <c r="M616">
        <f>Table1[[#This Row],[Teenhome]]+Table1[[#This Row],[Kidhome]]</f>
        <v>1</v>
      </c>
      <c r="N616" s="1">
        <v>41135</v>
      </c>
      <c r="O616" s="16">
        <f>(Table1[[#This Row],[DataSetDate]]-Table1[[#This Row],[Dt_Customer]])/365</f>
        <v>8.4849315068493159</v>
      </c>
      <c r="P616" s="15">
        <v>44232</v>
      </c>
      <c r="Q616">
        <v>30</v>
      </c>
      <c r="R616" s="4">
        <v>91</v>
      </c>
      <c r="S616" s="4">
        <v>64</v>
      </c>
      <c r="T616" s="4">
        <v>128</v>
      </c>
      <c r="U616" s="4">
        <v>65</v>
      </c>
      <c r="V616" s="4">
        <v>3</v>
      </c>
      <c r="W616" s="4">
        <v>50</v>
      </c>
      <c r="X616">
        <v>2</v>
      </c>
      <c r="Y616">
        <v>4</v>
      </c>
      <c r="Z616" t="str">
        <f t="shared" si="39"/>
        <v>Medium</v>
      </c>
      <c r="AA616" s="14">
        <f t="shared" ca="1" si="40"/>
        <v>3.7028418483866767</v>
      </c>
      <c r="AB616">
        <v>3</v>
      </c>
      <c r="AC616">
        <v>6</v>
      </c>
      <c r="AD616" s="14">
        <f t="shared" ca="1" si="41"/>
        <v>5.6706151399546503</v>
      </c>
      <c r="AE616">
        <v>3</v>
      </c>
      <c r="AF616">
        <v>0</v>
      </c>
      <c r="AG616">
        <v>0</v>
      </c>
      <c r="AH616">
        <v>0</v>
      </c>
      <c r="AI616">
        <v>0</v>
      </c>
      <c r="AJ616">
        <v>0</v>
      </c>
      <c r="AK616">
        <v>0</v>
      </c>
      <c r="AL616">
        <v>0</v>
      </c>
      <c r="AM616" t="s">
        <v>41</v>
      </c>
    </row>
    <row r="617" spans="1:39" hidden="1" x14ac:dyDescent="0.3">
      <c r="A617">
        <v>246</v>
      </c>
      <c r="B617">
        <v>1965</v>
      </c>
      <c r="C617" s="14">
        <f>2021-Table1[[#This Row],[Year_Birth]]</f>
        <v>56</v>
      </c>
      <c r="D617" t="s">
        <v>46</v>
      </c>
      <c r="E617" s="14" t="str" cm="1">
        <f t="array" ref="E617">_xlfn.SWITCH(Table1[[#This Row],[Education]],"Graduation","Bachelor’s","Basic","High School","2n Cycle","Master’s","Master","Master’s","PhD","PhD","Other")</f>
        <v>Bachelor’s</v>
      </c>
      <c r="F617" t="s">
        <v>42</v>
      </c>
      <c r="G617" s="14" t="s">
        <v>42</v>
      </c>
      <c r="H617" s="14" t="str" cm="1">
        <f t="array" ref="H617">_xlfn.SWITCH(Table1[[#This Row],[Marital_Status_mod]],"Together","Couple","Married","Couple","Divorced","Single","Single","Single","Widow","Single","Other")</f>
        <v>Couple</v>
      </c>
      <c r="I617" s="4">
        <v>66480</v>
      </c>
      <c r="J617" s="41" t="str">
        <f t="shared" si="38"/>
        <v>$60 - $70K</v>
      </c>
      <c r="K617">
        <v>1</v>
      </c>
      <c r="L617">
        <v>1</v>
      </c>
      <c r="M617">
        <f>Table1[[#This Row],[Teenhome]]+Table1[[#This Row],[Kidhome]]</f>
        <v>2</v>
      </c>
      <c r="N617" s="1">
        <v>41790</v>
      </c>
      <c r="O617" s="16">
        <f>(Table1[[#This Row],[DataSetDate]]-Table1[[#This Row],[Dt_Customer]])/365</f>
        <v>6.6904109589041099</v>
      </c>
      <c r="P617" s="15">
        <v>44232</v>
      </c>
      <c r="Q617">
        <v>71</v>
      </c>
      <c r="R617" s="4">
        <v>199</v>
      </c>
      <c r="S617" s="4">
        <v>9</v>
      </c>
      <c r="T617" s="4">
        <v>57</v>
      </c>
      <c r="U617" s="4">
        <v>20</v>
      </c>
      <c r="V617" s="4">
        <v>21</v>
      </c>
      <c r="W617" s="4">
        <v>6</v>
      </c>
      <c r="X617">
        <v>7</v>
      </c>
      <c r="Y617">
        <v>4</v>
      </c>
      <c r="Z617" t="str">
        <f t="shared" si="39"/>
        <v>Medium</v>
      </c>
      <c r="AA617" s="14">
        <f t="shared" ca="1" si="40"/>
        <v>3.9619868123761739</v>
      </c>
      <c r="AB617">
        <v>1</v>
      </c>
      <c r="AC617">
        <v>7</v>
      </c>
      <c r="AD617" s="14">
        <f t="shared" ca="1" si="41"/>
        <v>6.6191447626764246</v>
      </c>
      <c r="AE617">
        <v>4</v>
      </c>
      <c r="AF617">
        <v>0</v>
      </c>
      <c r="AG617">
        <v>0</v>
      </c>
      <c r="AH617">
        <v>0</v>
      </c>
      <c r="AI617">
        <v>0</v>
      </c>
      <c r="AJ617">
        <v>0</v>
      </c>
      <c r="AK617">
        <v>0</v>
      </c>
      <c r="AL617">
        <v>0</v>
      </c>
      <c r="AM617" t="s">
        <v>41</v>
      </c>
    </row>
    <row r="618" spans="1:39" hidden="1" x14ac:dyDescent="0.3">
      <c r="A618">
        <v>9907</v>
      </c>
      <c r="B618">
        <v>1969</v>
      </c>
      <c r="C618" s="14">
        <f>2021-Table1[[#This Row],[Year_Birth]]</f>
        <v>52</v>
      </c>
      <c r="D618" t="s">
        <v>44</v>
      </c>
      <c r="E618" s="14" t="str" cm="1">
        <f t="array" ref="E618">_xlfn.SWITCH(Table1[[#This Row],[Education]],"Graduation","Bachelor’s","Basic","High School","2n Cycle","Master’s","Master","Master’s","PhD","PhD","Other")</f>
        <v>Master’s</v>
      </c>
      <c r="F618" t="s">
        <v>40</v>
      </c>
      <c r="G618" s="14" t="s">
        <v>40</v>
      </c>
      <c r="H618" s="14" t="str" cm="1">
        <f t="array" ref="H618">_xlfn.SWITCH(Table1[[#This Row],[Marital_Status_mod]],"Together","Couple","Married","Couple","Divorced","Single","Single","Single","Widow","Single","Other")</f>
        <v>Couple</v>
      </c>
      <c r="I618" s="4">
        <v>66476</v>
      </c>
      <c r="J618" s="41" t="str">
        <f t="shared" si="38"/>
        <v>$60 - $70K</v>
      </c>
      <c r="K618">
        <v>0</v>
      </c>
      <c r="L618">
        <v>1</v>
      </c>
      <c r="M618">
        <f>Table1[[#This Row],[Teenhome]]+Table1[[#This Row],[Kidhome]]</f>
        <v>1</v>
      </c>
      <c r="N618" s="1">
        <v>41612</v>
      </c>
      <c r="O618" s="16">
        <f>(Table1[[#This Row],[DataSetDate]]-Table1[[#This Row],[Dt_Customer]])/365</f>
        <v>7.1780821917808222</v>
      </c>
      <c r="P618" s="15">
        <v>44232</v>
      </c>
      <c r="Q618">
        <v>80</v>
      </c>
      <c r="R618" s="4">
        <v>742</v>
      </c>
      <c r="S618" s="4">
        <v>28</v>
      </c>
      <c r="T618" s="4">
        <v>152</v>
      </c>
      <c r="U618" s="4">
        <v>25</v>
      </c>
      <c r="V618" s="4">
        <v>9</v>
      </c>
      <c r="W618" s="4">
        <v>57</v>
      </c>
      <c r="X618">
        <v>2</v>
      </c>
      <c r="Y618">
        <v>6</v>
      </c>
      <c r="Z618" t="str">
        <f t="shared" si="39"/>
        <v>Medium</v>
      </c>
      <c r="AA618" s="14">
        <f t="shared" ca="1" si="40"/>
        <v>5.7953286361994643</v>
      </c>
      <c r="AB618">
        <v>8</v>
      </c>
      <c r="AC618">
        <v>10</v>
      </c>
      <c r="AD618" s="14">
        <f t="shared" ca="1" si="41"/>
        <v>10.043241124682227</v>
      </c>
      <c r="AE618">
        <v>4</v>
      </c>
      <c r="AF618">
        <v>0</v>
      </c>
      <c r="AG618">
        <v>0</v>
      </c>
      <c r="AH618">
        <v>0</v>
      </c>
      <c r="AI618">
        <v>0</v>
      </c>
      <c r="AJ618">
        <v>0</v>
      </c>
      <c r="AK618">
        <v>0</v>
      </c>
      <c r="AL618">
        <v>0</v>
      </c>
      <c r="AM618" t="s">
        <v>52</v>
      </c>
    </row>
    <row r="619" spans="1:39" hidden="1" x14ac:dyDescent="0.3">
      <c r="A619">
        <v>10142</v>
      </c>
      <c r="B619">
        <v>1976</v>
      </c>
      <c r="C619" s="14">
        <f>2021-Table1[[#This Row],[Year_Birth]]</f>
        <v>45</v>
      </c>
      <c r="D619" t="s">
        <v>39</v>
      </c>
      <c r="E619" s="14" t="str" cm="1">
        <f t="array" ref="E619">_xlfn.SWITCH(Table1[[#This Row],[Education]],"Graduation","Bachelor’s","Basic","High School","2n Cycle","Master’s","Master","Master’s","PhD","PhD","Other")</f>
        <v>PhD</v>
      </c>
      <c r="F619" t="s">
        <v>49</v>
      </c>
      <c r="G619" s="14" t="s">
        <v>49</v>
      </c>
      <c r="H619" s="14" t="str" cm="1">
        <f t="array" ref="H619">_xlfn.SWITCH(Table1[[#This Row],[Marital_Status_mod]],"Together","Couple","Married","Couple","Divorced","Single","Single","Single","Widow","Single","Other")</f>
        <v>Single</v>
      </c>
      <c r="I619" s="4">
        <v>66476</v>
      </c>
      <c r="J619" s="41" t="str">
        <f t="shared" si="38"/>
        <v>$60 - $70K</v>
      </c>
      <c r="K619">
        <v>0</v>
      </c>
      <c r="L619">
        <v>1</v>
      </c>
      <c r="M619">
        <f>Table1[[#This Row],[Teenhome]]+Table1[[#This Row],[Kidhome]]</f>
        <v>1</v>
      </c>
      <c r="N619" s="1">
        <v>41340</v>
      </c>
      <c r="O619" s="16">
        <f>(Table1[[#This Row],[DataSetDate]]-Table1[[#This Row],[Dt_Customer]])/365</f>
        <v>7.9232876712328766</v>
      </c>
      <c r="P619" s="15">
        <v>44232</v>
      </c>
      <c r="Q619">
        <v>99</v>
      </c>
      <c r="R619" s="4">
        <v>372</v>
      </c>
      <c r="S619" s="4">
        <v>18</v>
      </c>
      <c r="T619" s="4">
        <v>126</v>
      </c>
      <c r="U619" s="4">
        <v>47</v>
      </c>
      <c r="V619" s="4">
        <v>48</v>
      </c>
      <c r="W619" s="4">
        <v>78</v>
      </c>
      <c r="X619">
        <v>2</v>
      </c>
      <c r="Y619">
        <v>5</v>
      </c>
      <c r="Z619" t="str">
        <f t="shared" si="39"/>
        <v>Medium</v>
      </c>
      <c r="AA619" s="14">
        <f t="shared" ca="1" si="40"/>
        <v>5.2220307334301577</v>
      </c>
      <c r="AB619">
        <v>2</v>
      </c>
      <c r="AC619">
        <v>11</v>
      </c>
      <c r="AD619" s="14">
        <f t="shared" ca="1" si="41"/>
        <v>10.83198366381002</v>
      </c>
      <c r="AE619">
        <v>4</v>
      </c>
      <c r="AF619">
        <v>0</v>
      </c>
      <c r="AG619">
        <v>0</v>
      </c>
      <c r="AH619">
        <v>0</v>
      </c>
      <c r="AI619">
        <v>0</v>
      </c>
      <c r="AJ619">
        <v>0</v>
      </c>
      <c r="AK619">
        <v>0</v>
      </c>
      <c r="AL619">
        <v>0</v>
      </c>
      <c r="AM619" t="s">
        <v>43</v>
      </c>
    </row>
    <row r="620" spans="1:39" hidden="1" x14ac:dyDescent="0.3">
      <c r="A620">
        <v>7030</v>
      </c>
      <c r="B620">
        <v>1955</v>
      </c>
      <c r="C620" s="14">
        <f>2021-Table1[[#This Row],[Year_Birth]]</f>
        <v>66</v>
      </c>
      <c r="D620" t="s">
        <v>39</v>
      </c>
      <c r="E620" s="14" t="str" cm="1">
        <f t="array" ref="E620">_xlfn.SWITCH(Table1[[#This Row],[Education]],"Graduation","Bachelor’s","Basic","High School","2n Cycle","Master’s","Master","Master’s","PhD","PhD","Other")</f>
        <v>PhD</v>
      </c>
      <c r="F620" t="s">
        <v>42</v>
      </c>
      <c r="G620" s="14" t="s">
        <v>42</v>
      </c>
      <c r="H620" s="14" t="str" cm="1">
        <f t="array" ref="H620">_xlfn.SWITCH(Table1[[#This Row],[Marital_Status_mod]],"Together","Couple","Married","Couple","Divorced","Single","Single","Single","Widow","Single","Other")</f>
        <v>Couple</v>
      </c>
      <c r="I620" s="4">
        <v>66465</v>
      </c>
      <c r="J620" s="41" t="str">
        <f t="shared" si="38"/>
        <v>$60 - $70K</v>
      </c>
      <c r="K620">
        <v>0</v>
      </c>
      <c r="L620">
        <v>1</v>
      </c>
      <c r="M620">
        <f>Table1[[#This Row],[Teenhome]]+Table1[[#This Row],[Kidhome]]</f>
        <v>1</v>
      </c>
      <c r="N620" s="1">
        <v>41363</v>
      </c>
      <c r="O620" s="16">
        <f>(Table1[[#This Row],[DataSetDate]]-Table1[[#This Row],[Dt_Customer]])/365</f>
        <v>7.86027397260274</v>
      </c>
      <c r="P620" s="15">
        <v>44232</v>
      </c>
      <c r="Q620">
        <v>1</v>
      </c>
      <c r="R620" s="4">
        <v>1200</v>
      </c>
      <c r="S620" s="4">
        <v>0</v>
      </c>
      <c r="T620" s="4">
        <v>204</v>
      </c>
      <c r="U620" s="4">
        <v>38</v>
      </c>
      <c r="V620" s="4">
        <v>29</v>
      </c>
      <c r="W620" s="4">
        <v>14</v>
      </c>
      <c r="X620">
        <v>3</v>
      </c>
      <c r="Y620">
        <v>11</v>
      </c>
      <c r="Z620" t="str">
        <f t="shared" si="39"/>
        <v>High</v>
      </c>
      <c r="AA620" s="14">
        <f t="shared" ca="1" si="40"/>
        <v>11.145672244103574</v>
      </c>
      <c r="AB620">
        <v>9</v>
      </c>
      <c r="AC620">
        <v>12</v>
      </c>
      <c r="AD620" s="14">
        <f t="shared" ca="1" si="41"/>
        <v>12.242572249874303</v>
      </c>
      <c r="AE620">
        <v>6</v>
      </c>
      <c r="AF620">
        <v>1</v>
      </c>
      <c r="AG620">
        <v>0</v>
      </c>
      <c r="AH620">
        <v>0</v>
      </c>
      <c r="AI620">
        <v>0</v>
      </c>
      <c r="AJ620">
        <v>0</v>
      </c>
      <c r="AK620">
        <v>0</v>
      </c>
      <c r="AL620">
        <v>0</v>
      </c>
      <c r="AM620" t="s">
        <v>41</v>
      </c>
    </row>
    <row r="621" spans="1:39" hidden="1" x14ac:dyDescent="0.3">
      <c r="A621">
        <v>1729</v>
      </c>
      <c r="B621">
        <v>1961</v>
      </c>
      <c r="C621" s="14">
        <f>2021-Table1[[#This Row],[Year_Birth]]</f>
        <v>60</v>
      </c>
      <c r="D621" t="s">
        <v>39</v>
      </c>
      <c r="E621" s="14" t="str" cm="1">
        <f t="array" ref="E621">_xlfn.SWITCH(Table1[[#This Row],[Education]],"Graduation","Bachelor’s","Basic","High School","2n Cycle","Master’s","Master","Master’s","PhD","PhD","Other")</f>
        <v>PhD</v>
      </c>
      <c r="F621" t="s">
        <v>40</v>
      </c>
      <c r="G621" s="14" t="s">
        <v>40</v>
      </c>
      <c r="H621" s="14" t="str" cm="1">
        <f t="array" ref="H621">_xlfn.SWITCH(Table1[[#This Row],[Marital_Status_mod]],"Together","Couple","Married","Couple","Divorced","Single","Single","Single","Widow","Single","Other")</f>
        <v>Couple</v>
      </c>
      <c r="I621" s="4">
        <v>66426</v>
      </c>
      <c r="J621" s="41" t="str">
        <f t="shared" si="38"/>
        <v>$60 - $70K</v>
      </c>
      <c r="K621">
        <v>0</v>
      </c>
      <c r="L621">
        <v>1</v>
      </c>
      <c r="M621">
        <f>Table1[[#This Row],[Teenhome]]+Table1[[#This Row],[Kidhome]]</f>
        <v>1</v>
      </c>
      <c r="N621" s="1">
        <v>41549</v>
      </c>
      <c r="O621" s="16">
        <f>(Table1[[#This Row],[DataSetDate]]-Table1[[#This Row],[Dt_Customer]])/365</f>
        <v>7.3506849315068497</v>
      </c>
      <c r="P621" s="15">
        <v>44232</v>
      </c>
      <c r="Q621">
        <v>14</v>
      </c>
      <c r="R621" s="4">
        <v>1043</v>
      </c>
      <c r="S621" s="4">
        <v>24</v>
      </c>
      <c r="T621" s="4">
        <v>97</v>
      </c>
      <c r="U621" s="4">
        <v>32</v>
      </c>
      <c r="V621" s="4">
        <v>24</v>
      </c>
      <c r="W621" s="4">
        <v>157</v>
      </c>
      <c r="X621">
        <v>2</v>
      </c>
      <c r="Y621">
        <v>3</v>
      </c>
      <c r="Z621" t="str">
        <f t="shared" si="39"/>
        <v>Medium</v>
      </c>
      <c r="AA621" s="14">
        <f t="shared" ca="1" si="40"/>
        <v>2.8990827304760627</v>
      </c>
      <c r="AB621">
        <v>5</v>
      </c>
      <c r="AC621">
        <v>10</v>
      </c>
      <c r="AD621" s="14">
        <f t="shared" ca="1" si="41"/>
        <v>10.030993935789553</v>
      </c>
      <c r="AE621">
        <v>6</v>
      </c>
      <c r="AF621">
        <v>0</v>
      </c>
      <c r="AG621">
        <v>0</v>
      </c>
      <c r="AH621">
        <v>0</v>
      </c>
      <c r="AI621">
        <v>0</v>
      </c>
      <c r="AJ621">
        <v>0</v>
      </c>
      <c r="AK621">
        <v>0</v>
      </c>
      <c r="AL621">
        <v>0</v>
      </c>
      <c r="AM621" t="s">
        <v>41</v>
      </c>
    </row>
    <row r="622" spans="1:39" hidden="1" x14ac:dyDescent="0.3">
      <c r="A622">
        <v>3336</v>
      </c>
      <c r="B622">
        <v>1948</v>
      </c>
      <c r="C622" s="14">
        <f>2021-Table1[[#This Row],[Year_Birth]]</f>
        <v>73</v>
      </c>
      <c r="D622" t="s">
        <v>39</v>
      </c>
      <c r="E622" s="14" t="str" cm="1">
        <f t="array" ref="E622">_xlfn.SWITCH(Table1[[#This Row],[Education]],"Graduation","Bachelor’s","Basic","High School","2n Cycle","Master’s","Master","Master’s","PhD","PhD","Other")</f>
        <v>PhD</v>
      </c>
      <c r="F622" t="s">
        <v>40</v>
      </c>
      <c r="G622" s="14" t="s">
        <v>40</v>
      </c>
      <c r="H622" s="14" t="str" cm="1">
        <f t="array" ref="H622">_xlfn.SWITCH(Table1[[#This Row],[Marital_Status_mod]],"Together","Couple","Married","Couple","Divorced","Single","Single","Single","Widow","Single","Other")</f>
        <v>Couple</v>
      </c>
      <c r="I622" s="4">
        <v>66375</v>
      </c>
      <c r="J622" s="41" t="str">
        <f t="shared" si="38"/>
        <v>$60 - $70K</v>
      </c>
      <c r="K622">
        <v>0</v>
      </c>
      <c r="L622">
        <v>1</v>
      </c>
      <c r="M622">
        <f>Table1[[#This Row],[Teenhome]]+Table1[[#This Row],[Kidhome]]</f>
        <v>1</v>
      </c>
      <c r="N622" s="1">
        <v>41599</v>
      </c>
      <c r="O622" s="16">
        <f>(Table1[[#This Row],[DataSetDate]]-Table1[[#This Row],[Dt_Customer]])/365</f>
        <v>7.2136986301369861</v>
      </c>
      <c r="P622" s="15">
        <v>44232</v>
      </c>
      <c r="Q622">
        <v>96</v>
      </c>
      <c r="R622" s="4">
        <v>712</v>
      </c>
      <c r="S622" s="4">
        <v>0</v>
      </c>
      <c r="T622" s="4">
        <v>45</v>
      </c>
      <c r="U622" s="4">
        <v>0</v>
      </c>
      <c r="V622" s="4">
        <v>0</v>
      </c>
      <c r="W622" s="4">
        <v>191</v>
      </c>
      <c r="X622">
        <v>3</v>
      </c>
      <c r="Y622">
        <v>2</v>
      </c>
      <c r="Z622" t="str">
        <f t="shared" si="39"/>
        <v>Low</v>
      </c>
      <c r="AA622" s="14">
        <f t="shared" ca="1" si="40"/>
        <v>1.9351784879375085</v>
      </c>
      <c r="AB622">
        <v>4</v>
      </c>
      <c r="AC622">
        <v>5</v>
      </c>
      <c r="AD622" s="14">
        <f t="shared" ca="1" si="41"/>
        <v>5.2392791440761055</v>
      </c>
      <c r="AE622">
        <v>7</v>
      </c>
      <c r="AF622">
        <v>0</v>
      </c>
      <c r="AG622">
        <v>0</v>
      </c>
      <c r="AH622">
        <v>1</v>
      </c>
      <c r="AI622">
        <v>0</v>
      </c>
      <c r="AJ622">
        <v>0</v>
      </c>
      <c r="AK622">
        <v>0</v>
      </c>
      <c r="AL622">
        <v>0</v>
      </c>
      <c r="AM622" t="s">
        <v>53</v>
      </c>
    </row>
    <row r="623" spans="1:39" hidden="1" x14ac:dyDescent="0.3">
      <c r="A623">
        <v>9381</v>
      </c>
      <c r="B623">
        <v>1978</v>
      </c>
      <c r="C623" s="14">
        <f>2021-Table1[[#This Row],[Year_Birth]]</f>
        <v>43</v>
      </c>
      <c r="D623" t="s">
        <v>46</v>
      </c>
      <c r="E623" s="14" t="str" cm="1">
        <f t="array" ref="E623">_xlfn.SWITCH(Table1[[#This Row],[Education]],"Graduation","Bachelor’s","Basic","High School","2n Cycle","Master’s","Master","Master’s","PhD","PhD","Other")</f>
        <v>Bachelor’s</v>
      </c>
      <c r="F623" t="s">
        <v>42</v>
      </c>
      <c r="G623" s="14" t="s">
        <v>42</v>
      </c>
      <c r="H623" s="14" t="str" cm="1">
        <f t="array" ref="H623">_xlfn.SWITCH(Table1[[#This Row],[Marital_Status_mod]],"Together","Couple","Married","Couple","Divorced","Single","Single","Single","Widow","Single","Other")</f>
        <v>Couple</v>
      </c>
      <c r="I623" s="4">
        <v>66373</v>
      </c>
      <c r="J623" s="41" t="str">
        <f t="shared" si="38"/>
        <v>$60 - $70K</v>
      </c>
      <c r="K623">
        <v>1</v>
      </c>
      <c r="L623">
        <v>1</v>
      </c>
      <c r="M623">
        <f>Table1[[#This Row],[Teenhome]]+Table1[[#This Row],[Kidhome]]</f>
        <v>2</v>
      </c>
      <c r="N623" s="1">
        <v>41437</v>
      </c>
      <c r="O623" s="16">
        <f>(Table1[[#This Row],[DataSetDate]]-Table1[[#This Row],[Dt_Customer]])/365</f>
        <v>7.6575342465753424</v>
      </c>
      <c r="P623" s="15">
        <v>44232</v>
      </c>
      <c r="Q623">
        <v>57</v>
      </c>
      <c r="R623" s="4">
        <v>328</v>
      </c>
      <c r="S623" s="4">
        <v>9</v>
      </c>
      <c r="T623" s="4">
        <v>124</v>
      </c>
      <c r="U623" s="4">
        <v>12</v>
      </c>
      <c r="V623" s="4">
        <v>24</v>
      </c>
      <c r="W623" s="4">
        <v>109</v>
      </c>
      <c r="X623">
        <v>7</v>
      </c>
      <c r="Y623">
        <v>4</v>
      </c>
      <c r="Z623" t="str">
        <f t="shared" si="39"/>
        <v>Medium</v>
      </c>
      <c r="AA623" s="14">
        <f t="shared" ca="1" si="40"/>
        <v>3.8661717537064719</v>
      </c>
      <c r="AB623">
        <v>2</v>
      </c>
      <c r="AC623">
        <v>10</v>
      </c>
      <c r="AD623" s="14">
        <f t="shared" ca="1" si="41"/>
        <v>9.9835530664946539</v>
      </c>
      <c r="AE623">
        <v>3</v>
      </c>
      <c r="AF623">
        <v>0</v>
      </c>
      <c r="AG623">
        <v>0</v>
      </c>
      <c r="AH623">
        <v>0</v>
      </c>
      <c r="AI623">
        <v>0</v>
      </c>
      <c r="AJ623">
        <v>0</v>
      </c>
      <c r="AK623">
        <v>0</v>
      </c>
      <c r="AL623">
        <v>0</v>
      </c>
      <c r="AM623" t="s">
        <v>53</v>
      </c>
    </row>
    <row r="624" spans="1:39" hidden="1" x14ac:dyDescent="0.3">
      <c r="A624">
        <v>9384</v>
      </c>
      <c r="B624">
        <v>1978</v>
      </c>
      <c r="C624" s="14">
        <f>2021-Table1[[#This Row],[Year_Birth]]</f>
        <v>43</v>
      </c>
      <c r="D624" t="s">
        <v>46</v>
      </c>
      <c r="E624" s="14" t="str" cm="1">
        <f t="array" ref="E624">_xlfn.SWITCH(Table1[[#This Row],[Education]],"Graduation","Bachelor’s","Basic","High School","2n Cycle","Master’s","Master","Master’s","PhD","PhD","Other")</f>
        <v>Bachelor’s</v>
      </c>
      <c r="F624" t="s">
        <v>42</v>
      </c>
      <c r="G624" s="14" t="s">
        <v>42</v>
      </c>
      <c r="H624" s="14" t="str" cm="1">
        <f t="array" ref="H624">_xlfn.SWITCH(Table1[[#This Row],[Marital_Status_mod]],"Together","Couple","Married","Couple","Divorced","Single","Single","Single","Widow","Single","Other")</f>
        <v>Couple</v>
      </c>
      <c r="I624" s="4">
        <v>66373</v>
      </c>
      <c r="J624" s="41" t="str">
        <f t="shared" si="38"/>
        <v>$60 - $70K</v>
      </c>
      <c r="K624">
        <v>1</v>
      </c>
      <c r="L624">
        <v>1</v>
      </c>
      <c r="M624">
        <f>Table1[[#This Row],[Teenhome]]+Table1[[#This Row],[Kidhome]]</f>
        <v>2</v>
      </c>
      <c r="N624" s="1">
        <v>41437</v>
      </c>
      <c r="O624" s="16">
        <f>(Table1[[#This Row],[DataSetDate]]-Table1[[#This Row],[Dt_Customer]])/365</f>
        <v>7.6575342465753424</v>
      </c>
      <c r="P624" s="15">
        <v>44232</v>
      </c>
      <c r="Q624">
        <v>57</v>
      </c>
      <c r="R624" s="4">
        <v>328</v>
      </c>
      <c r="S624" s="4">
        <v>9</v>
      </c>
      <c r="T624" s="4">
        <v>124</v>
      </c>
      <c r="U624" s="4">
        <v>12</v>
      </c>
      <c r="V624" s="4">
        <v>24</v>
      </c>
      <c r="W624" s="4">
        <v>109</v>
      </c>
      <c r="X624">
        <v>7</v>
      </c>
      <c r="Y624">
        <v>4</v>
      </c>
      <c r="Z624" t="str">
        <f t="shared" si="39"/>
        <v>Medium</v>
      </c>
      <c r="AA624" s="14">
        <f t="shared" ca="1" si="40"/>
        <v>4.2346318436270911</v>
      </c>
      <c r="AB624">
        <v>2</v>
      </c>
      <c r="AC624">
        <v>10</v>
      </c>
      <c r="AD624" s="14">
        <f t="shared" ca="1" si="41"/>
        <v>10.354148789515191</v>
      </c>
      <c r="AE624">
        <v>3</v>
      </c>
      <c r="AF624">
        <v>0</v>
      </c>
      <c r="AG624">
        <v>0</v>
      </c>
      <c r="AH624">
        <v>0</v>
      </c>
      <c r="AI624">
        <v>0</v>
      </c>
      <c r="AJ624">
        <v>0</v>
      </c>
      <c r="AK624">
        <v>0</v>
      </c>
      <c r="AL624">
        <v>0</v>
      </c>
      <c r="AM624" t="s">
        <v>53</v>
      </c>
    </row>
    <row r="625" spans="1:39" hidden="1" x14ac:dyDescent="0.3">
      <c r="A625">
        <v>10675</v>
      </c>
      <c r="B625">
        <v>1956</v>
      </c>
      <c r="C625" s="14">
        <f>2021-Table1[[#This Row],[Year_Birth]]</f>
        <v>65</v>
      </c>
      <c r="D625" t="s">
        <v>39</v>
      </c>
      <c r="E625" s="14" t="str" cm="1">
        <f t="array" ref="E625">_xlfn.SWITCH(Table1[[#This Row],[Education]],"Graduation","Bachelor’s","Basic","High School","2n Cycle","Master’s","Master","Master’s","PhD","PhD","Other")</f>
        <v>PhD</v>
      </c>
      <c r="F625" t="s">
        <v>42</v>
      </c>
      <c r="G625" s="14" t="s">
        <v>42</v>
      </c>
      <c r="H625" s="14" t="str" cm="1">
        <f t="array" ref="H625">_xlfn.SWITCH(Table1[[#This Row],[Marital_Status_mod]],"Together","Couple","Married","Couple","Divorced","Single","Single","Single","Widow","Single","Other")</f>
        <v>Couple</v>
      </c>
      <c r="I625" s="4">
        <v>66334</v>
      </c>
      <c r="J625" s="41" t="str">
        <f t="shared" si="38"/>
        <v>$60 - $70K</v>
      </c>
      <c r="K625">
        <v>0</v>
      </c>
      <c r="L625">
        <v>1</v>
      </c>
      <c r="M625">
        <f>Table1[[#This Row],[Teenhome]]+Table1[[#This Row],[Kidhome]]</f>
        <v>1</v>
      </c>
      <c r="N625" s="1">
        <v>41367</v>
      </c>
      <c r="O625" s="16">
        <f>(Table1[[#This Row],[DataSetDate]]-Table1[[#This Row],[Dt_Customer]])/365</f>
        <v>7.8493150684931505</v>
      </c>
      <c r="P625" s="15">
        <v>44232</v>
      </c>
      <c r="Q625">
        <v>82</v>
      </c>
      <c r="R625" s="4">
        <v>909</v>
      </c>
      <c r="S625" s="4">
        <v>11</v>
      </c>
      <c r="T625" s="4">
        <v>218</v>
      </c>
      <c r="U625" s="4">
        <v>0</v>
      </c>
      <c r="V625" s="4">
        <v>0</v>
      </c>
      <c r="W625" s="4">
        <v>23</v>
      </c>
      <c r="X625">
        <v>2</v>
      </c>
      <c r="Y625">
        <v>9</v>
      </c>
      <c r="Z625" t="str">
        <f t="shared" si="39"/>
        <v>High</v>
      </c>
      <c r="AA625" s="14">
        <f t="shared" ca="1" si="40"/>
        <v>8.8774681317804447</v>
      </c>
      <c r="AB625">
        <v>3</v>
      </c>
      <c r="AC625">
        <v>5</v>
      </c>
      <c r="AD625" s="14">
        <f t="shared" ca="1" si="41"/>
        <v>4.7867078274587254</v>
      </c>
      <c r="AE625">
        <v>5</v>
      </c>
      <c r="AF625">
        <v>0</v>
      </c>
      <c r="AG625">
        <v>0</v>
      </c>
      <c r="AH625">
        <v>0</v>
      </c>
      <c r="AI625">
        <v>0</v>
      </c>
      <c r="AJ625">
        <v>0</v>
      </c>
      <c r="AK625">
        <v>1</v>
      </c>
      <c r="AL625">
        <v>0</v>
      </c>
      <c r="AM625" t="s">
        <v>41</v>
      </c>
    </row>
    <row r="626" spans="1:39" hidden="1" x14ac:dyDescent="0.3">
      <c r="A626">
        <v>2304</v>
      </c>
      <c r="B626">
        <v>1963</v>
      </c>
      <c r="C626" s="14">
        <f>2021-Table1[[#This Row],[Year_Birth]]</f>
        <v>58</v>
      </c>
      <c r="D626" t="s">
        <v>39</v>
      </c>
      <c r="E626" s="14" t="str" cm="1">
        <f t="array" ref="E626">_xlfn.SWITCH(Table1[[#This Row],[Education]],"Graduation","Bachelor’s","Basic","High School","2n Cycle","Master’s","Master","Master’s","PhD","PhD","Other")</f>
        <v>PhD</v>
      </c>
      <c r="F626" t="s">
        <v>40</v>
      </c>
      <c r="G626" s="14" t="s">
        <v>40</v>
      </c>
      <c r="H626" s="14" t="str" cm="1">
        <f t="array" ref="H626">_xlfn.SWITCH(Table1[[#This Row],[Marital_Status_mod]],"Together","Couple","Married","Couple","Divorced","Single","Single","Single","Widow","Single","Other")</f>
        <v>Couple</v>
      </c>
      <c r="I626" s="4">
        <v>66313</v>
      </c>
      <c r="J626" s="41" t="str">
        <f t="shared" si="38"/>
        <v>$60 - $70K</v>
      </c>
      <c r="K626">
        <v>0</v>
      </c>
      <c r="L626">
        <v>1</v>
      </c>
      <c r="M626">
        <f>Table1[[#This Row],[Teenhome]]+Table1[[#This Row],[Kidhome]]</f>
        <v>1</v>
      </c>
      <c r="N626" s="1">
        <v>41533</v>
      </c>
      <c r="O626" s="16">
        <f>(Table1[[#This Row],[DataSetDate]]-Table1[[#This Row],[Dt_Customer]])/365</f>
        <v>7.3945205479452056</v>
      </c>
      <c r="P626" s="15">
        <v>44232</v>
      </c>
      <c r="Q626">
        <v>86</v>
      </c>
      <c r="R626" s="4">
        <v>625</v>
      </c>
      <c r="S626" s="4">
        <v>7</v>
      </c>
      <c r="T626" s="4">
        <v>99</v>
      </c>
      <c r="U626" s="4">
        <v>10</v>
      </c>
      <c r="V626" s="4">
        <v>22</v>
      </c>
      <c r="W626" s="4">
        <v>7</v>
      </c>
      <c r="X626">
        <v>2</v>
      </c>
      <c r="Y626">
        <v>6</v>
      </c>
      <c r="Z626" t="str">
        <f t="shared" si="39"/>
        <v>Medium</v>
      </c>
      <c r="AA626" s="14">
        <f t="shared" ca="1" si="40"/>
        <v>6.0255113538594678</v>
      </c>
      <c r="AB626">
        <v>3</v>
      </c>
      <c r="AC626">
        <v>12</v>
      </c>
      <c r="AD626" s="14">
        <f t="shared" ca="1" si="41"/>
        <v>11.614881240968707</v>
      </c>
      <c r="AE626">
        <v>4</v>
      </c>
      <c r="AF626">
        <v>0</v>
      </c>
      <c r="AG626">
        <v>0</v>
      </c>
      <c r="AH626">
        <v>0</v>
      </c>
      <c r="AI626">
        <v>0</v>
      </c>
      <c r="AJ626">
        <v>0</v>
      </c>
      <c r="AK626">
        <v>0</v>
      </c>
      <c r="AL626">
        <v>0</v>
      </c>
      <c r="AM626" t="s">
        <v>47</v>
      </c>
    </row>
    <row r="627" spans="1:39" hidden="1" x14ac:dyDescent="0.3">
      <c r="A627">
        <v>10319</v>
      </c>
      <c r="B627">
        <v>1971</v>
      </c>
      <c r="C627" s="14">
        <f>2021-Table1[[#This Row],[Year_Birth]]</f>
        <v>50</v>
      </c>
      <c r="D627" t="s">
        <v>46</v>
      </c>
      <c r="E627" s="14" t="str" cm="1">
        <f t="array" ref="E627">_xlfn.SWITCH(Table1[[#This Row],[Education]],"Graduation","Bachelor’s","Basic","High School","2n Cycle","Master’s","Master","Master’s","PhD","PhD","Other")</f>
        <v>Bachelor’s</v>
      </c>
      <c r="F627" t="s">
        <v>42</v>
      </c>
      <c r="G627" s="14" t="s">
        <v>42</v>
      </c>
      <c r="H627" s="14" t="str" cm="1">
        <f t="array" ref="H627">_xlfn.SWITCH(Table1[[#This Row],[Marital_Status_mod]],"Together","Couple","Married","Couple","Divorced","Single","Single","Single","Widow","Single","Other")</f>
        <v>Couple</v>
      </c>
      <c r="I627" s="4">
        <v>66303</v>
      </c>
      <c r="J627" s="41" t="str">
        <f t="shared" si="38"/>
        <v>$60 - $70K</v>
      </c>
      <c r="K627">
        <v>0</v>
      </c>
      <c r="L627">
        <v>1</v>
      </c>
      <c r="M627">
        <f>Table1[[#This Row],[Teenhome]]+Table1[[#This Row],[Kidhome]]</f>
        <v>1</v>
      </c>
      <c r="N627" s="1">
        <v>41331</v>
      </c>
      <c r="O627" s="16">
        <f>(Table1[[#This Row],[DataSetDate]]-Table1[[#This Row],[Dt_Customer]])/365</f>
        <v>7.9479452054794519</v>
      </c>
      <c r="P627" s="15">
        <v>44232</v>
      </c>
      <c r="Q627">
        <v>56</v>
      </c>
      <c r="R627" s="4">
        <v>1090</v>
      </c>
      <c r="S627" s="4">
        <v>12</v>
      </c>
      <c r="T627" s="4">
        <v>96</v>
      </c>
      <c r="U627" s="4">
        <v>16</v>
      </c>
      <c r="V627" s="4">
        <v>12</v>
      </c>
      <c r="W627" s="4">
        <v>60</v>
      </c>
      <c r="X627">
        <v>4</v>
      </c>
      <c r="Y627">
        <v>3</v>
      </c>
      <c r="Z627" t="str">
        <f t="shared" si="39"/>
        <v>Medium</v>
      </c>
      <c r="AA627" s="14">
        <f t="shared" ca="1" si="40"/>
        <v>3.1825922952345698</v>
      </c>
      <c r="AB627">
        <v>4</v>
      </c>
      <c r="AC627">
        <v>11</v>
      </c>
      <c r="AD627" s="14">
        <f t="shared" ca="1" si="41"/>
        <v>10.839583992445956</v>
      </c>
      <c r="AE627">
        <v>8</v>
      </c>
      <c r="AF627">
        <v>0</v>
      </c>
      <c r="AG627">
        <v>0</v>
      </c>
      <c r="AH627">
        <v>0</v>
      </c>
      <c r="AI627">
        <v>1</v>
      </c>
      <c r="AJ627">
        <v>0</v>
      </c>
      <c r="AK627">
        <v>0</v>
      </c>
      <c r="AL627">
        <v>0</v>
      </c>
      <c r="AM627" t="s">
        <v>41</v>
      </c>
    </row>
    <row r="628" spans="1:39" hidden="1" x14ac:dyDescent="0.3">
      <c r="A628">
        <v>3535</v>
      </c>
      <c r="B628">
        <v>1965</v>
      </c>
      <c r="C628" s="14">
        <f>2021-Table1[[#This Row],[Year_Birth]]</f>
        <v>56</v>
      </c>
      <c r="D628" t="s">
        <v>46</v>
      </c>
      <c r="E628" s="14" t="str" cm="1">
        <f t="array" ref="E628">_xlfn.SWITCH(Table1[[#This Row],[Education]],"Graduation","Bachelor’s","Basic","High School","2n Cycle","Master’s","Master","Master’s","PhD","PhD","Other")</f>
        <v>Bachelor’s</v>
      </c>
      <c r="F628" t="s">
        <v>50</v>
      </c>
      <c r="G628" s="14" t="s">
        <v>50</v>
      </c>
      <c r="H628" s="14" t="str" cm="1">
        <f t="array" ref="H628">_xlfn.SWITCH(Table1[[#This Row],[Marital_Status_mod]],"Together","Couple","Married","Couple","Divorced","Single","Single","Single","Widow","Single","Other")</f>
        <v>Single</v>
      </c>
      <c r="I628" s="4">
        <v>66294</v>
      </c>
      <c r="J628" s="41" t="str">
        <f t="shared" si="38"/>
        <v>$60 - $70K</v>
      </c>
      <c r="K628">
        <v>0</v>
      </c>
      <c r="L628">
        <v>0</v>
      </c>
      <c r="M628">
        <f>Table1[[#This Row],[Teenhome]]+Table1[[#This Row],[Kidhome]]</f>
        <v>0</v>
      </c>
      <c r="N628" s="1">
        <v>41715</v>
      </c>
      <c r="O628" s="16">
        <f>(Table1[[#This Row],[DataSetDate]]-Table1[[#This Row],[Dt_Customer]])/365</f>
        <v>6.8958904109589039</v>
      </c>
      <c r="P628" s="15">
        <v>44232</v>
      </c>
      <c r="Q628">
        <v>68</v>
      </c>
      <c r="R628" s="4">
        <v>251</v>
      </c>
      <c r="S628" s="4">
        <v>108</v>
      </c>
      <c r="T628" s="4">
        <v>334</v>
      </c>
      <c r="U628" s="4">
        <v>65</v>
      </c>
      <c r="V628" s="4">
        <v>92</v>
      </c>
      <c r="W628" s="4">
        <v>117</v>
      </c>
      <c r="X628">
        <v>1</v>
      </c>
      <c r="Y628">
        <v>4</v>
      </c>
      <c r="Z628" t="str">
        <f t="shared" si="39"/>
        <v>Medium</v>
      </c>
      <c r="AA628" s="14">
        <f t="shared" ca="1" si="40"/>
        <v>3.6099186055061629</v>
      </c>
      <c r="AB628">
        <v>3</v>
      </c>
      <c r="AC628">
        <v>5</v>
      </c>
      <c r="AD628" s="14">
        <f t="shared" ca="1" si="41"/>
        <v>4.8368193444833496</v>
      </c>
      <c r="AE628">
        <v>2</v>
      </c>
      <c r="AF628">
        <v>0</v>
      </c>
      <c r="AG628">
        <v>0</v>
      </c>
      <c r="AH628">
        <v>0</v>
      </c>
      <c r="AI628">
        <v>0</v>
      </c>
      <c r="AJ628">
        <v>0</v>
      </c>
      <c r="AK628">
        <v>0</v>
      </c>
      <c r="AL628">
        <v>0</v>
      </c>
      <c r="AM628" t="s">
        <v>41</v>
      </c>
    </row>
    <row r="629" spans="1:39" hidden="1" x14ac:dyDescent="0.3">
      <c r="A629">
        <v>591</v>
      </c>
      <c r="B629">
        <v>1957</v>
      </c>
      <c r="C629" s="14">
        <f>2021-Table1[[#This Row],[Year_Birth]]</f>
        <v>64</v>
      </c>
      <c r="D629" t="s">
        <v>46</v>
      </c>
      <c r="E629" s="14" t="str" cm="1">
        <f t="array" ref="E629">_xlfn.SWITCH(Table1[[#This Row],[Education]],"Graduation","Bachelor’s","Basic","High School","2n Cycle","Master’s","Master","Master’s","PhD","PhD","Other")</f>
        <v>Bachelor’s</v>
      </c>
      <c r="F629" t="s">
        <v>54</v>
      </c>
      <c r="G629" s="14" t="s">
        <v>54</v>
      </c>
      <c r="H629" s="14" t="str" cm="1">
        <f t="array" ref="H629">_xlfn.SWITCH(Table1[[#This Row],[Marital_Status_mod]],"Together","Couple","Married","Couple","Divorced","Single","Single","Single","Widow","Single","Other")</f>
        <v>Single</v>
      </c>
      <c r="I629" s="4">
        <v>66033</v>
      </c>
      <c r="J629" s="41" t="str">
        <f t="shared" si="38"/>
        <v>$60 - $70K</v>
      </c>
      <c r="K629">
        <v>0</v>
      </c>
      <c r="L629">
        <v>1</v>
      </c>
      <c r="M629">
        <f>Table1[[#This Row],[Teenhome]]+Table1[[#This Row],[Kidhome]]</f>
        <v>1</v>
      </c>
      <c r="N629" s="1">
        <v>41294</v>
      </c>
      <c r="O629" s="16">
        <f>(Table1[[#This Row],[DataSetDate]]-Table1[[#This Row],[Dt_Customer]])/365</f>
        <v>8.0493150684931507</v>
      </c>
      <c r="P629" s="15">
        <v>44232</v>
      </c>
      <c r="Q629">
        <v>76</v>
      </c>
      <c r="R629" s="4">
        <v>293</v>
      </c>
      <c r="S629" s="4">
        <v>35</v>
      </c>
      <c r="T629" s="4">
        <v>179</v>
      </c>
      <c r="U629" s="4">
        <v>46</v>
      </c>
      <c r="V629" s="4">
        <v>59</v>
      </c>
      <c r="W629" s="4">
        <v>65</v>
      </c>
      <c r="X629">
        <v>2</v>
      </c>
      <c r="Y629">
        <v>8</v>
      </c>
      <c r="Z629" t="str">
        <f t="shared" si="39"/>
        <v>High</v>
      </c>
      <c r="AA629" s="14">
        <f t="shared" ca="1" si="40"/>
        <v>8.09462150457653</v>
      </c>
      <c r="AB629">
        <v>3</v>
      </c>
      <c r="AC629">
        <v>7</v>
      </c>
      <c r="AD629" s="14">
        <f t="shared" ca="1" si="41"/>
        <v>6.6940763043458524</v>
      </c>
      <c r="AE629">
        <v>7</v>
      </c>
      <c r="AF629">
        <v>0</v>
      </c>
      <c r="AG629">
        <v>0</v>
      </c>
      <c r="AH629">
        <v>0</v>
      </c>
      <c r="AI629">
        <v>0</v>
      </c>
      <c r="AJ629">
        <v>0</v>
      </c>
      <c r="AK629">
        <v>0</v>
      </c>
      <c r="AL629">
        <v>0</v>
      </c>
      <c r="AM629" t="s">
        <v>45</v>
      </c>
    </row>
    <row r="630" spans="1:39" hidden="1" x14ac:dyDescent="0.3">
      <c r="A630">
        <v>7718</v>
      </c>
      <c r="B630">
        <v>1947</v>
      </c>
      <c r="C630" s="14">
        <f>2021-Table1[[#This Row],[Year_Birth]]</f>
        <v>74</v>
      </c>
      <c r="D630" t="s">
        <v>44</v>
      </c>
      <c r="E630" s="14" t="str" cm="1">
        <f t="array" ref="E630">_xlfn.SWITCH(Table1[[#This Row],[Education]],"Graduation","Bachelor’s","Basic","High School","2n Cycle","Master’s","Master","Master’s","PhD","PhD","Other")</f>
        <v>Master’s</v>
      </c>
      <c r="F630" t="s">
        <v>40</v>
      </c>
      <c r="G630" s="14" t="s">
        <v>40</v>
      </c>
      <c r="H630" s="14" t="str" cm="1">
        <f t="array" ref="H630">_xlfn.SWITCH(Table1[[#This Row],[Marital_Status_mod]],"Together","Couple","Married","Couple","Divorced","Single","Single","Single","Widow","Single","Other")</f>
        <v>Couple</v>
      </c>
      <c r="I630" s="4">
        <v>66000</v>
      </c>
      <c r="J630" s="41" t="str">
        <f t="shared" si="38"/>
        <v>$60 - $70K</v>
      </c>
      <c r="K630">
        <v>0</v>
      </c>
      <c r="L630">
        <v>0</v>
      </c>
      <c r="M630">
        <f>Table1[[#This Row],[Teenhome]]+Table1[[#This Row],[Kidhome]]</f>
        <v>0</v>
      </c>
      <c r="N630" s="1">
        <v>41749</v>
      </c>
      <c r="O630" s="16">
        <f>(Table1[[#This Row],[DataSetDate]]-Table1[[#This Row],[Dt_Customer]])/365</f>
        <v>6.8027397260273972</v>
      </c>
      <c r="P630" s="15">
        <v>44232</v>
      </c>
      <c r="Q630">
        <v>36</v>
      </c>
      <c r="R630" s="4">
        <v>244</v>
      </c>
      <c r="S630" s="4">
        <v>51</v>
      </c>
      <c r="T630" s="4">
        <v>270</v>
      </c>
      <c r="U630" s="4">
        <v>101</v>
      </c>
      <c r="V630" s="4">
        <v>0</v>
      </c>
      <c r="W630" s="4">
        <v>45</v>
      </c>
      <c r="X630">
        <v>1</v>
      </c>
      <c r="Y630">
        <v>1</v>
      </c>
      <c r="Z630" t="str">
        <f t="shared" si="39"/>
        <v>Low</v>
      </c>
      <c r="AA630" s="14">
        <f t="shared" ca="1" si="40"/>
        <v>0.96110486710701304</v>
      </c>
      <c r="AB630">
        <v>3</v>
      </c>
      <c r="AC630">
        <v>5</v>
      </c>
      <c r="AD630" s="14">
        <f t="shared" ca="1" si="41"/>
        <v>4.7080547869363532</v>
      </c>
      <c r="AE630">
        <v>1</v>
      </c>
      <c r="AF630">
        <v>0</v>
      </c>
      <c r="AG630">
        <v>0</v>
      </c>
      <c r="AH630">
        <v>0</v>
      </c>
      <c r="AI630">
        <v>0</v>
      </c>
      <c r="AJ630">
        <v>0</v>
      </c>
      <c r="AK630">
        <v>0</v>
      </c>
      <c r="AL630">
        <v>0</v>
      </c>
      <c r="AM630" t="s">
        <v>41</v>
      </c>
    </row>
    <row r="631" spans="1:39" hidden="1" x14ac:dyDescent="0.3">
      <c r="A631">
        <v>6233</v>
      </c>
      <c r="B631">
        <v>1976</v>
      </c>
      <c r="C631" s="14">
        <f>2021-Table1[[#This Row],[Year_Birth]]</f>
        <v>45</v>
      </c>
      <c r="D631" t="s">
        <v>46</v>
      </c>
      <c r="E631" s="14" t="str" cm="1">
        <f t="array" ref="E631">_xlfn.SWITCH(Table1[[#This Row],[Education]],"Graduation","Bachelor’s","Basic","High School","2n Cycle","Master’s","Master","Master’s","PhD","PhD","Other")</f>
        <v>Bachelor’s</v>
      </c>
      <c r="F631" t="s">
        <v>42</v>
      </c>
      <c r="G631" s="14" t="s">
        <v>42</v>
      </c>
      <c r="H631" s="14" t="str" cm="1">
        <f t="array" ref="H631">_xlfn.SWITCH(Table1[[#This Row],[Marital_Status_mod]],"Together","Couple","Married","Couple","Divorced","Single","Single","Single","Widow","Single","Other")</f>
        <v>Couple</v>
      </c>
      <c r="I631" s="4">
        <v>65991</v>
      </c>
      <c r="J631" s="41" t="str">
        <f t="shared" si="38"/>
        <v>$60 - $70K</v>
      </c>
      <c r="K631">
        <v>0</v>
      </c>
      <c r="L631">
        <v>1</v>
      </c>
      <c r="M631">
        <f>Table1[[#This Row],[Teenhome]]+Table1[[#This Row],[Kidhome]]</f>
        <v>1</v>
      </c>
      <c r="N631" s="1">
        <v>41159</v>
      </c>
      <c r="O631" s="16">
        <f>(Table1[[#This Row],[DataSetDate]]-Table1[[#This Row],[Dt_Customer]])/365</f>
        <v>8.419178082191781</v>
      </c>
      <c r="P631" s="15">
        <v>44232</v>
      </c>
      <c r="Q631">
        <v>21</v>
      </c>
      <c r="R631" s="4">
        <v>507</v>
      </c>
      <c r="S631" s="4">
        <v>19</v>
      </c>
      <c r="T631" s="4">
        <v>364</v>
      </c>
      <c r="U631" s="4">
        <v>25</v>
      </c>
      <c r="V631" s="4">
        <v>47</v>
      </c>
      <c r="W631" s="4">
        <v>9</v>
      </c>
      <c r="X631">
        <v>3</v>
      </c>
      <c r="Y631">
        <v>9</v>
      </c>
      <c r="Z631" t="str">
        <f t="shared" si="39"/>
        <v>High</v>
      </c>
      <c r="AA631" s="14">
        <f t="shared" ca="1" si="40"/>
        <v>8.6211744947397122</v>
      </c>
      <c r="AB631">
        <v>5</v>
      </c>
      <c r="AC631">
        <v>10</v>
      </c>
      <c r="AD631" s="14">
        <f t="shared" ca="1" si="41"/>
        <v>9.6434952105192178</v>
      </c>
      <c r="AE631">
        <v>7</v>
      </c>
      <c r="AF631">
        <v>0</v>
      </c>
      <c r="AG631">
        <v>0</v>
      </c>
      <c r="AH631">
        <v>0</v>
      </c>
      <c r="AI631">
        <v>0</v>
      </c>
      <c r="AJ631">
        <v>0</v>
      </c>
      <c r="AK631">
        <v>0</v>
      </c>
      <c r="AL631">
        <v>0</v>
      </c>
      <c r="AM631" t="s">
        <v>41</v>
      </c>
    </row>
    <row r="632" spans="1:39" hidden="1" x14ac:dyDescent="0.3">
      <c r="A632">
        <v>11176</v>
      </c>
      <c r="B632">
        <v>1970</v>
      </c>
      <c r="C632" s="14">
        <f>2021-Table1[[#This Row],[Year_Birth]]</f>
        <v>51</v>
      </c>
      <c r="D632" t="s">
        <v>39</v>
      </c>
      <c r="E632" s="14" t="str" cm="1">
        <f t="array" ref="E632">_xlfn.SWITCH(Table1[[#This Row],[Education]],"Graduation","Bachelor’s","Basic","High School","2n Cycle","Master’s","Master","Master’s","PhD","PhD","Other")</f>
        <v>PhD</v>
      </c>
      <c r="F632" t="s">
        <v>40</v>
      </c>
      <c r="G632" s="14" t="s">
        <v>40</v>
      </c>
      <c r="H632" s="14" t="str" cm="1">
        <f t="array" ref="H632">_xlfn.SWITCH(Table1[[#This Row],[Marital_Status_mod]],"Together","Couple","Married","Couple","Divorced","Single","Single","Single","Widow","Single","Other")</f>
        <v>Couple</v>
      </c>
      <c r="I632" s="4">
        <v>65968</v>
      </c>
      <c r="J632" s="41" t="str">
        <f t="shared" si="38"/>
        <v>$60 - $70K</v>
      </c>
      <c r="K632">
        <v>0</v>
      </c>
      <c r="L632">
        <v>1</v>
      </c>
      <c r="M632">
        <f>Table1[[#This Row],[Teenhome]]+Table1[[#This Row],[Kidhome]]</f>
        <v>1</v>
      </c>
      <c r="N632" s="1">
        <v>41771</v>
      </c>
      <c r="O632" s="16">
        <f>(Table1[[#This Row],[DataSetDate]]-Table1[[#This Row],[Dt_Customer]])/365</f>
        <v>6.7424657534246579</v>
      </c>
      <c r="P632" s="15">
        <v>44232</v>
      </c>
      <c r="Q632">
        <v>12</v>
      </c>
      <c r="R632" s="4">
        <v>376</v>
      </c>
      <c r="S632" s="4">
        <v>9</v>
      </c>
      <c r="T632" s="4">
        <v>83</v>
      </c>
      <c r="U632" s="4">
        <v>19</v>
      </c>
      <c r="V632" s="4">
        <v>4</v>
      </c>
      <c r="W632" s="4">
        <v>4</v>
      </c>
      <c r="X632">
        <v>2</v>
      </c>
      <c r="Y632">
        <v>5</v>
      </c>
      <c r="Z632" t="str">
        <f t="shared" si="39"/>
        <v>Medium</v>
      </c>
      <c r="AA632" s="14">
        <f t="shared" ca="1" si="40"/>
        <v>5.090224496093386</v>
      </c>
      <c r="AB632">
        <v>4</v>
      </c>
      <c r="AC632">
        <v>7</v>
      </c>
      <c r="AD632" s="14">
        <f t="shared" ca="1" si="41"/>
        <v>7.3190450263901194</v>
      </c>
      <c r="AE632">
        <v>3</v>
      </c>
      <c r="AF632">
        <v>0</v>
      </c>
      <c r="AG632">
        <v>0</v>
      </c>
      <c r="AH632">
        <v>0</v>
      </c>
      <c r="AI632">
        <v>0</v>
      </c>
      <c r="AJ632">
        <v>0</v>
      </c>
      <c r="AK632">
        <v>0</v>
      </c>
      <c r="AL632">
        <v>0</v>
      </c>
      <c r="AM632" t="s">
        <v>48</v>
      </c>
    </row>
    <row r="633" spans="1:39" hidden="1" x14ac:dyDescent="0.3">
      <c r="A633">
        <v>9370</v>
      </c>
      <c r="B633">
        <v>1945</v>
      </c>
      <c r="C633" s="14">
        <f>2021-Table1[[#This Row],[Year_Birth]]</f>
        <v>76</v>
      </c>
      <c r="D633" t="s">
        <v>39</v>
      </c>
      <c r="E633" s="14" t="str" cm="1">
        <f t="array" ref="E633">_xlfn.SWITCH(Table1[[#This Row],[Education]],"Graduation","Bachelor’s","Basic","High School","2n Cycle","Master’s","Master","Master’s","PhD","PhD","Other")</f>
        <v>PhD</v>
      </c>
      <c r="F633" t="s">
        <v>42</v>
      </c>
      <c r="G633" s="14" t="s">
        <v>42</v>
      </c>
      <c r="H633" s="14" t="str" cm="1">
        <f t="array" ref="H633">_xlfn.SWITCH(Table1[[#This Row],[Marital_Status_mod]],"Together","Couple","Married","Couple","Divorced","Single","Single","Single","Widow","Single","Other")</f>
        <v>Couple</v>
      </c>
      <c r="I633" s="4">
        <v>65846</v>
      </c>
      <c r="J633" s="41" t="str">
        <f t="shared" si="38"/>
        <v>$60 - $70K</v>
      </c>
      <c r="K633">
        <v>0</v>
      </c>
      <c r="L633">
        <v>0</v>
      </c>
      <c r="M633">
        <f>Table1[[#This Row],[Teenhome]]+Table1[[#This Row],[Kidhome]]</f>
        <v>0</v>
      </c>
      <c r="N633" s="1">
        <v>41411</v>
      </c>
      <c r="O633" s="16">
        <f>(Table1[[#This Row],[DataSetDate]]-Table1[[#This Row],[Dt_Customer]])/365</f>
        <v>7.7287671232876711</v>
      </c>
      <c r="P633" s="15">
        <v>44232</v>
      </c>
      <c r="Q633">
        <v>68</v>
      </c>
      <c r="R633" s="4">
        <v>562</v>
      </c>
      <c r="S633" s="4">
        <v>81</v>
      </c>
      <c r="T633" s="4">
        <v>276</v>
      </c>
      <c r="U633" s="4">
        <v>80</v>
      </c>
      <c r="V633" s="4">
        <v>40</v>
      </c>
      <c r="W633" s="4">
        <v>81</v>
      </c>
      <c r="X633">
        <v>1</v>
      </c>
      <c r="Y633">
        <v>6</v>
      </c>
      <c r="Z633" t="str">
        <f t="shared" si="39"/>
        <v>Medium</v>
      </c>
      <c r="AA633" s="14">
        <f t="shared" ca="1" si="40"/>
        <v>5.7193281259468023</v>
      </c>
      <c r="AB633">
        <v>3</v>
      </c>
      <c r="AC633">
        <v>6</v>
      </c>
      <c r="AD633" s="14">
        <f t="shared" ca="1" si="41"/>
        <v>6.0664749852074937</v>
      </c>
      <c r="AE633">
        <v>4</v>
      </c>
      <c r="AF633">
        <v>0</v>
      </c>
      <c r="AG633">
        <v>0</v>
      </c>
      <c r="AH633">
        <v>0</v>
      </c>
      <c r="AI633">
        <v>0</v>
      </c>
      <c r="AJ633">
        <v>0</v>
      </c>
      <c r="AK633">
        <v>0</v>
      </c>
      <c r="AL633">
        <v>0</v>
      </c>
      <c r="AM633" t="s">
        <v>48</v>
      </c>
    </row>
    <row r="634" spans="1:39" hidden="1" x14ac:dyDescent="0.3">
      <c r="A634">
        <v>528</v>
      </c>
      <c r="B634">
        <v>1978</v>
      </c>
      <c r="C634" s="14">
        <f>2021-Table1[[#This Row],[Year_Birth]]</f>
        <v>43</v>
      </c>
      <c r="D634" t="s">
        <v>46</v>
      </c>
      <c r="E634" s="14" t="str" cm="1">
        <f t="array" ref="E634">_xlfn.SWITCH(Table1[[#This Row],[Education]],"Graduation","Bachelor’s","Basic","High School","2n Cycle","Master’s","Master","Master’s","PhD","PhD","Other")</f>
        <v>Bachelor’s</v>
      </c>
      <c r="F634" t="s">
        <v>42</v>
      </c>
      <c r="G634" s="14" t="s">
        <v>42</v>
      </c>
      <c r="H634" s="14" t="str" cm="1">
        <f t="array" ref="H634">_xlfn.SWITCH(Table1[[#This Row],[Marital_Status_mod]],"Together","Couple","Married","Couple","Divorced","Single","Single","Single","Widow","Single","Other")</f>
        <v>Couple</v>
      </c>
      <c r="I634" s="4">
        <v>65819</v>
      </c>
      <c r="J634" s="41" t="str">
        <f t="shared" si="38"/>
        <v>$60 - $70K</v>
      </c>
      <c r="K634">
        <v>0</v>
      </c>
      <c r="L634">
        <v>0</v>
      </c>
      <c r="M634">
        <f>Table1[[#This Row],[Teenhome]]+Table1[[#This Row],[Kidhome]]</f>
        <v>0</v>
      </c>
      <c r="N634" s="1">
        <v>41242</v>
      </c>
      <c r="O634" s="16">
        <f>(Table1[[#This Row],[DataSetDate]]-Table1[[#This Row],[Dt_Customer]])/365</f>
        <v>8.1917808219178081</v>
      </c>
      <c r="P634" s="15">
        <v>44232</v>
      </c>
      <c r="Q634">
        <v>99</v>
      </c>
      <c r="R634" s="4">
        <v>267</v>
      </c>
      <c r="S634" s="4">
        <v>38</v>
      </c>
      <c r="T634" s="4">
        <v>701</v>
      </c>
      <c r="U634" s="4">
        <v>149</v>
      </c>
      <c r="V634" s="4">
        <v>165</v>
      </c>
      <c r="W634" s="4">
        <v>63</v>
      </c>
      <c r="X634">
        <v>1</v>
      </c>
      <c r="Y634">
        <v>5</v>
      </c>
      <c r="Z634" t="str">
        <f t="shared" si="39"/>
        <v>Medium</v>
      </c>
      <c r="AA634" s="14">
        <f t="shared" ca="1" si="40"/>
        <v>4.9864915878452836</v>
      </c>
      <c r="AB634">
        <v>4</v>
      </c>
      <c r="AC634">
        <v>10</v>
      </c>
      <c r="AD634" s="14">
        <f t="shared" ca="1" si="41"/>
        <v>9.8660576967492215</v>
      </c>
      <c r="AE634">
        <v>3</v>
      </c>
      <c r="AF634">
        <v>0</v>
      </c>
      <c r="AG634">
        <v>0</v>
      </c>
      <c r="AH634">
        <v>0</v>
      </c>
      <c r="AI634">
        <v>0</v>
      </c>
      <c r="AJ634">
        <v>0</v>
      </c>
      <c r="AK634">
        <v>0</v>
      </c>
      <c r="AL634">
        <v>0</v>
      </c>
      <c r="AM634" t="s">
        <v>45</v>
      </c>
    </row>
    <row r="635" spans="1:39" hidden="1" x14ac:dyDescent="0.3">
      <c r="A635">
        <v>832</v>
      </c>
      <c r="B635">
        <v>1966</v>
      </c>
      <c r="C635" s="14">
        <f>2021-Table1[[#This Row],[Year_Birth]]</f>
        <v>55</v>
      </c>
      <c r="D635" t="s">
        <v>39</v>
      </c>
      <c r="E635" s="14" t="str" cm="1">
        <f t="array" ref="E635">_xlfn.SWITCH(Table1[[#This Row],[Education]],"Graduation","Bachelor’s","Basic","High School","2n Cycle","Master’s","Master","Master’s","PhD","PhD","Other")</f>
        <v>PhD</v>
      </c>
      <c r="F635" t="s">
        <v>40</v>
      </c>
      <c r="G635" s="14" t="s">
        <v>40</v>
      </c>
      <c r="H635" s="14" t="str" cm="1">
        <f t="array" ref="H635">_xlfn.SWITCH(Table1[[#This Row],[Marital_Status_mod]],"Together","Couple","Married","Couple","Divorced","Single","Single","Single","Widow","Single","Other")</f>
        <v>Couple</v>
      </c>
      <c r="I635" s="4">
        <v>65814</v>
      </c>
      <c r="J635" s="41" t="str">
        <f t="shared" si="38"/>
        <v>$60 - $70K</v>
      </c>
      <c r="K635">
        <v>0</v>
      </c>
      <c r="L635">
        <v>1</v>
      </c>
      <c r="M635">
        <f>Table1[[#This Row],[Teenhome]]+Table1[[#This Row],[Kidhome]]</f>
        <v>1</v>
      </c>
      <c r="N635" s="1">
        <v>41700</v>
      </c>
      <c r="O635" s="16">
        <f>(Table1[[#This Row],[DataSetDate]]-Table1[[#This Row],[Dt_Customer]])/365</f>
        <v>6.9369863013698634</v>
      </c>
      <c r="P635" s="15">
        <v>44232</v>
      </c>
      <c r="Q635">
        <v>90</v>
      </c>
      <c r="R635" s="4">
        <v>561</v>
      </c>
      <c r="S635" s="4">
        <v>14</v>
      </c>
      <c r="T635" s="4">
        <v>113</v>
      </c>
      <c r="U635" s="4">
        <v>10</v>
      </c>
      <c r="V635" s="4">
        <v>14</v>
      </c>
      <c r="W635" s="4">
        <v>35</v>
      </c>
      <c r="X635">
        <v>3</v>
      </c>
      <c r="Y635">
        <v>8</v>
      </c>
      <c r="Z635" t="str">
        <f t="shared" si="39"/>
        <v>High</v>
      </c>
      <c r="AA635" s="14">
        <f t="shared" ca="1" si="40"/>
        <v>8.1026626408423201</v>
      </c>
      <c r="AB635">
        <v>2</v>
      </c>
      <c r="AC635">
        <v>10</v>
      </c>
      <c r="AD635" s="14">
        <f t="shared" ca="1" si="41"/>
        <v>10.059780349348383</v>
      </c>
      <c r="AE635">
        <v>5</v>
      </c>
      <c r="AF635">
        <v>0</v>
      </c>
      <c r="AG635">
        <v>0</v>
      </c>
      <c r="AH635">
        <v>0</v>
      </c>
      <c r="AI635">
        <v>0</v>
      </c>
      <c r="AJ635">
        <v>0</v>
      </c>
      <c r="AK635">
        <v>0</v>
      </c>
      <c r="AL635">
        <v>0</v>
      </c>
      <c r="AM635" t="s">
        <v>41</v>
      </c>
    </row>
    <row r="636" spans="1:39" hidden="1" x14ac:dyDescent="0.3">
      <c r="A636">
        <v>8890</v>
      </c>
      <c r="B636">
        <v>1971</v>
      </c>
      <c r="C636" s="14">
        <f>2021-Table1[[#This Row],[Year_Birth]]</f>
        <v>50</v>
      </c>
      <c r="D636" t="s">
        <v>39</v>
      </c>
      <c r="E636" s="14" t="str" cm="1">
        <f t="array" ref="E636">_xlfn.SWITCH(Table1[[#This Row],[Education]],"Graduation","Bachelor’s","Basic","High School","2n Cycle","Master’s","Master","Master’s","PhD","PhD","Other")</f>
        <v>PhD</v>
      </c>
      <c r="F636" t="s">
        <v>49</v>
      </c>
      <c r="G636" s="14" t="s">
        <v>49</v>
      </c>
      <c r="H636" s="14" t="str" cm="1">
        <f t="array" ref="H636">_xlfn.SWITCH(Table1[[#This Row],[Marital_Status_mod]],"Together","Couple","Married","Couple","Divorced","Single","Single","Single","Widow","Single","Other")</f>
        <v>Single</v>
      </c>
      <c r="I636" s="4">
        <v>65808</v>
      </c>
      <c r="J636" s="41" t="str">
        <f t="shared" si="38"/>
        <v>$60 - $70K</v>
      </c>
      <c r="K636">
        <v>1</v>
      </c>
      <c r="L636">
        <v>1</v>
      </c>
      <c r="M636">
        <f>Table1[[#This Row],[Teenhome]]+Table1[[#This Row],[Kidhome]]</f>
        <v>2</v>
      </c>
      <c r="N636" s="1">
        <v>41789</v>
      </c>
      <c r="O636" s="16">
        <f>(Table1[[#This Row],[DataSetDate]]-Table1[[#This Row],[Dt_Customer]])/365</f>
        <v>6.6931506849315072</v>
      </c>
      <c r="P636" s="15">
        <v>44232</v>
      </c>
      <c r="Q636">
        <v>1</v>
      </c>
      <c r="R636" s="4">
        <v>155</v>
      </c>
      <c r="S636" s="4">
        <v>7</v>
      </c>
      <c r="T636" s="4">
        <v>80</v>
      </c>
      <c r="U636" s="4">
        <v>13</v>
      </c>
      <c r="V636" s="4">
        <v>7</v>
      </c>
      <c r="W636" s="4">
        <v>10</v>
      </c>
      <c r="X636">
        <v>3</v>
      </c>
      <c r="Y636">
        <v>5</v>
      </c>
      <c r="Z636" t="str">
        <f t="shared" si="39"/>
        <v>Medium</v>
      </c>
      <c r="AA636" s="14">
        <f t="shared" ca="1" si="40"/>
        <v>4.8508114825116539</v>
      </c>
      <c r="AB636">
        <v>1</v>
      </c>
      <c r="AC636">
        <v>5</v>
      </c>
      <c r="AD636" s="14">
        <f t="shared" ca="1" si="41"/>
        <v>4.814548733379282</v>
      </c>
      <c r="AE636">
        <v>6</v>
      </c>
      <c r="AF636">
        <v>0</v>
      </c>
      <c r="AG636">
        <v>0</v>
      </c>
      <c r="AH636">
        <v>0</v>
      </c>
      <c r="AI636">
        <v>0</v>
      </c>
      <c r="AJ636">
        <v>0</v>
      </c>
      <c r="AK636">
        <v>0</v>
      </c>
      <c r="AL636">
        <v>0</v>
      </c>
      <c r="AM636" t="s">
        <v>41</v>
      </c>
    </row>
    <row r="637" spans="1:39" hidden="1" x14ac:dyDescent="0.3">
      <c r="A637">
        <v>6327</v>
      </c>
      <c r="B637">
        <v>1967</v>
      </c>
      <c r="C637" s="14">
        <f>2021-Table1[[#This Row],[Year_Birth]]</f>
        <v>54</v>
      </c>
      <c r="D637" t="s">
        <v>46</v>
      </c>
      <c r="E637" s="14" t="str" cm="1">
        <f t="array" ref="E637">_xlfn.SWITCH(Table1[[#This Row],[Education]],"Graduation","Bachelor’s","Basic","High School","2n Cycle","Master’s","Master","Master’s","PhD","PhD","Other")</f>
        <v>Bachelor’s</v>
      </c>
      <c r="F637" t="s">
        <v>40</v>
      </c>
      <c r="G637" s="14" t="s">
        <v>40</v>
      </c>
      <c r="H637" s="14" t="str" cm="1">
        <f t="array" ref="H637">_xlfn.SWITCH(Table1[[#This Row],[Marital_Status_mod]],"Together","Couple","Married","Couple","Divorced","Single","Single","Single","Widow","Single","Other")</f>
        <v>Couple</v>
      </c>
      <c r="I637" s="4">
        <v>65777</v>
      </c>
      <c r="J637" s="41" t="str">
        <f t="shared" si="38"/>
        <v>$60 - $70K</v>
      </c>
      <c r="K637">
        <v>0</v>
      </c>
      <c r="L637">
        <v>0</v>
      </c>
      <c r="M637">
        <f>Table1[[#This Row],[Teenhome]]+Table1[[#This Row],[Kidhome]]</f>
        <v>0</v>
      </c>
      <c r="N637" s="1">
        <v>41627</v>
      </c>
      <c r="O637" s="16">
        <f>(Table1[[#This Row],[DataSetDate]]-Table1[[#This Row],[Dt_Customer]])/365</f>
        <v>7.1369863013698627</v>
      </c>
      <c r="P637" s="15">
        <v>44232</v>
      </c>
      <c r="Q637">
        <v>87</v>
      </c>
      <c r="R637" s="4">
        <v>565</v>
      </c>
      <c r="S637" s="4">
        <v>32</v>
      </c>
      <c r="T637" s="4">
        <v>435</v>
      </c>
      <c r="U637" s="4">
        <v>28</v>
      </c>
      <c r="V637" s="4">
        <v>32</v>
      </c>
      <c r="W637" s="4">
        <v>54</v>
      </c>
      <c r="X637">
        <v>1</v>
      </c>
      <c r="Y637">
        <v>2</v>
      </c>
      <c r="Z637" t="str">
        <f t="shared" si="39"/>
        <v>Low</v>
      </c>
      <c r="AA637" s="14">
        <f t="shared" ca="1" si="40"/>
        <v>2.0386863833190563</v>
      </c>
      <c r="AB637">
        <v>8</v>
      </c>
      <c r="AC637">
        <v>6</v>
      </c>
      <c r="AD637" s="14">
        <f t="shared" ca="1" si="41"/>
        <v>5.9377681341397981</v>
      </c>
      <c r="AE637">
        <v>1</v>
      </c>
      <c r="AF637">
        <v>0</v>
      </c>
      <c r="AG637">
        <v>0</v>
      </c>
      <c r="AH637">
        <v>0</v>
      </c>
      <c r="AI637">
        <v>0</v>
      </c>
      <c r="AJ637">
        <v>0</v>
      </c>
      <c r="AK637">
        <v>0</v>
      </c>
      <c r="AL637">
        <v>0</v>
      </c>
      <c r="AM637" t="s">
        <v>43</v>
      </c>
    </row>
    <row r="638" spans="1:39" hidden="1" x14ac:dyDescent="0.3">
      <c r="A638">
        <v>7192</v>
      </c>
      <c r="B638">
        <v>1955</v>
      </c>
      <c r="C638" s="14">
        <f>2021-Table1[[#This Row],[Year_Birth]]</f>
        <v>66</v>
      </c>
      <c r="D638" t="s">
        <v>46</v>
      </c>
      <c r="E638" s="14" t="str" cm="1">
        <f t="array" ref="E638">_xlfn.SWITCH(Table1[[#This Row],[Education]],"Graduation","Bachelor’s","Basic","High School","2n Cycle","Master’s","Master","Master’s","PhD","PhD","Other")</f>
        <v>Bachelor’s</v>
      </c>
      <c r="F638" t="s">
        <v>40</v>
      </c>
      <c r="G638" s="14" t="s">
        <v>40</v>
      </c>
      <c r="H638" s="14" t="str" cm="1">
        <f t="array" ref="H638">_xlfn.SWITCH(Table1[[#This Row],[Marital_Status_mod]],"Together","Couple","Married","Couple","Divorced","Single","Single","Single","Widow","Single","Other")</f>
        <v>Couple</v>
      </c>
      <c r="I638" s="4">
        <v>65748</v>
      </c>
      <c r="J638" s="41" t="str">
        <f t="shared" si="38"/>
        <v>$60 - $70K</v>
      </c>
      <c r="K638">
        <v>0</v>
      </c>
      <c r="L638">
        <v>1</v>
      </c>
      <c r="M638">
        <f>Table1[[#This Row],[Teenhome]]+Table1[[#This Row],[Kidhome]]</f>
        <v>1</v>
      </c>
      <c r="N638" s="1">
        <v>41379</v>
      </c>
      <c r="O638" s="16">
        <f>(Table1[[#This Row],[DataSetDate]]-Table1[[#This Row],[Dt_Customer]])/365</f>
        <v>7.816438356164384</v>
      </c>
      <c r="P638" s="15">
        <v>44232</v>
      </c>
      <c r="Q638">
        <v>58</v>
      </c>
      <c r="R638" s="4">
        <v>172</v>
      </c>
      <c r="S638" s="4">
        <v>73</v>
      </c>
      <c r="T638" s="4">
        <v>93</v>
      </c>
      <c r="U638" s="4">
        <v>95</v>
      </c>
      <c r="V638" s="4">
        <v>78</v>
      </c>
      <c r="W638" s="4">
        <v>34</v>
      </c>
      <c r="X638">
        <v>2</v>
      </c>
      <c r="Y638">
        <v>2</v>
      </c>
      <c r="Z638" t="str">
        <f t="shared" si="39"/>
        <v>Low</v>
      </c>
      <c r="AA638" s="14">
        <f t="shared" ca="1" si="40"/>
        <v>1.8399802653714032</v>
      </c>
      <c r="AB638">
        <v>4</v>
      </c>
      <c r="AC638">
        <v>10</v>
      </c>
      <c r="AD638" s="14">
        <f t="shared" ca="1" si="41"/>
        <v>9.7681572024259822</v>
      </c>
      <c r="AE638">
        <v>1</v>
      </c>
      <c r="AF638">
        <v>0</v>
      </c>
      <c r="AG638">
        <v>0</v>
      </c>
      <c r="AH638">
        <v>0</v>
      </c>
      <c r="AI638">
        <v>0</v>
      </c>
      <c r="AJ638">
        <v>0</v>
      </c>
      <c r="AK638">
        <v>0</v>
      </c>
      <c r="AL638">
        <v>1</v>
      </c>
      <c r="AM638" t="s">
        <v>41</v>
      </c>
    </row>
    <row r="639" spans="1:39" hidden="1" x14ac:dyDescent="0.3">
      <c r="A639">
        <v>7987</v>
      </c>
      <c r="B639">
        <v>1969</v>
      </c>
      <c r="C639" s="14">
        <f>2021-Table1[[#This Row],[Year_Birth]]</f>
        <v>52</v>
      </c>
      <c r="D639" t="s">
        <v>46</v>
      </c>
      <c r="E639" s="14" t="str" cm="1">
        <f t="array" ref="E639">_xlfn.SWITCH(Table1[[#This Row],[Education]],"Graduation","Bachelor’s","Basic","High School","2n Cycle","Master’s","Master","Master’s","PhD","PhD","Other")</f>
        <v>Bachelor’s</v>
      </c>
      <c r="F639" t="s">
        <v>42</v>
      </c>
      <c r="G639" s="14" t="s">
        <v>42</v>
      </c>
      <c r="H639" s="14" t="str" cm="1">
        <f t="array" ref="H639">_xlfn.SWITCH(Table1[[#This Row],[Marital_Status_mod]],"Together","Couple","Married","Couple","Divorced","Single","Single","Single","Widow","Single","Other")</f>
        <v>Couple</v>
      </c>
      <c r="I639" s="4">
        <v>65747</v>
      </c>
      <c r="J639" s="41" t="str">
        <f t="shared" si="38"/>
        <v>$60 - $70K</v>
      </c>
      <c r="K639">
        <v>0</v>
      </c>
      <c r="L639">
        <v>1</v>
      </c>
      <c r="M639">
        <f>Table1[[#This Row],[Teenhome]]+Table1[[#This Row],[Kidhome]]</f>
        <v>1</v>
      </c>
      <c r="N639" s="1">
        <v>41705</v>
      </c>
      <c r="O639" s="16">
        <f>(Table1[[#This Row],[DataSetDate]]-Table1[[#This Row],[Dt_Customer]])/365</f>
        <v>6.9232876712328766</v>
      </c>
      <c r="P639" s="15">
        <v>44232</v>
      </c>
      <c r="Q639">
        <v>96</v>
      </c>
      <c r="R639" s="4">
        <v>346</v>
      </c>
      <c r="S639" s="4">
        <v>17</v>
      </c>
      <c r="T639" s="4">
        <v>48</v>
      </c>
      <c r="U639" s="4">
        <v>23</v>
      </c>
      <c r="V639" s="4">
        <v>13</v>
      </c>
      <c r="W639" s="4">
        <v>13</v>
      </c>
      <c r="X639">
        <v>4</v>
      </c>
      <c r="Y639">
        <v>8</v>
      </c>
      <c r="Z639" t="str">
        <f t="shared" si="39"/>
        <v>High</v>
      </c>
      <c r="AA639" s="14">
        <f t="shared" ca="1" si="40"/>
        <v>7.8714948403242255</v>
      </c>
      <c r="AB639">
        <v>1</v>
      </c>
      <c r="AC639">
        <v>6</v>
      </c>
      <c r="AD639" s="14">
        <f t="shared" ca="1" si="41"/>
        <v>6.397987437523561</v>
      </c>
      <c r="AE639">
        <v>6</v>
      </c>
      <c r="AF639">
        <v>0</v>
      </c>
      <c r="AG639">
        <v>0</v>
      </c>
      <c r="AH639">
        <v>0</v>
      </c>
      <c r="AI639">
        <v>1</v>
      </c>
      <c r="AJ639">
        <v>0</v>
      </c>
      <c r="AK639">
        <v>0</v>
      </c>
      <c r="AL639">
        <v>0</v>
      </c>
      <c r="AM639" t="s">
        <v>48</v>
      </c>
    </row>
    <row r="640" spans="1:39" hidden="1" x14ac:dyDescent="0.3">
      <c r="A640">
        <v>8527</v>
      </c>
      <c r="B640">
        <v>1965</v>
      </c>
      <c r="C640" s="14">
        <f>2021-Table1[[#This Row],[Year_Birth]]</f>
        <v>56</v>
      </c>
      <c r="D640" t="s">
        <v>44</v>
      </c>
      <c r="E640" s="14" t="str" cm="1">
        <f t="array" ref="E640">_xlfn.SWITCH(Table1[[#This Row],[Education]],"Graduation","Bachelor’s","Basic","High School","2n Cycle","Master’s","Master","Master’s","PhD","PhD","Other")</f>
        <v>Master’s</v>
      </c>
      <c r="F640" t="s">
        <v>40</v>
      </c>
      <c r="G640" s="14" t="s">
        <v>40</v>
      </c>
      <c r="H640" s="14" t="str" cm="1">
        <f t="array" ref="H640">_xlfn.SWITCH(Table1[[#This Row],[Marital_Status_mod]],"Together","Couple","Married","Couple","Divorced","Single","Single","Single","Widow","Single","Other")</f>
        <v>Couple</v>
      </c>
      <c r="I640" s="4">
        <v>65735</v>
      </c>
      <c r="J640" s="41" t="str">
        <f t="shared" si="38"/>
        <v>$60 - $70K</v>
      </c>
      <c r="K640">
        <v>1</v>
      </c>
      <c r="L640">
        <v>1</v>
      </c>
      <c r="M640">
        <f>Table1[[#This Row],[Teenhome]]+Table1[[#This Row],[Kidhome]]</f>
        <v>2</v>
      </c>
      <c r="N640" s="1">
        <v>41615</v>
      </c>
      <c r="O640" s="16">
        <f>(Table1[[#This Row],[DataSetDate]]-Table1[[#This Row],[Dt_Customer]])/365</f>
        <v>7.1698630136986301</v>
      </c>
      <c r="P640" s="15">
        <v>44232</v>
      </c>
      <c r="Q640">
        <v>37</v>
      </c>
      <c r="R640" s="4">
        <v>239</v>
      </c>
      <c r="S640" s="4">
        <v>7</v>
      </c>
      <c r="T640" s="4">
        <v>119</v>
      </c>
      <c r="U640" s="4">
        <v>4</v>
      </c>
      <c r="V640" s="4">
        <v>15</v>
      </c>
      <c r="W640" s="4">
        <v>11</v>
      </c>
      <c r="X640">
        <v>5</v>
      </c>
      <c r="Y640">
        <v>6</v>
      </c>
      <c r="Z640" t="str">
        <f t="shared" si="39"/>
        <v>Medium</v>
      </c>
      <c r="AA640" s="14">
        <f t="shared" ca="1" si="40"/>
        <v>5.6388799823467739</v>
      </c>
      <c r="AB640">
        <v>2</v>
      </c>
      <c r="AC640">
        <v>6</v>
      </c>
      <c r="AD640" s="14">
        <f t="shared" ca="1" si="41"/>
        <v>5.8150416001309857</v>
      </c>
      <c r="AE640">
        <v>7</v>
      </c>
      <c r="AF640">
        <v>0</v>
      </c>
      <c r="AG640">
        <v>0</v>
      </c>
      <c r="AH640">
        <v>0</v>
      </c>
      <c r="AI640">
        <v>0</v>
      </c>
      <c r="AJ640">
        <v>0</v>
      </c>
      <c r="AK640">
        <v>0</v>
      </c>
      <c r="AL640">
        <v>0</v>
      </c>
      <c r="AM640" t="s">
        <v>41</v>
      </c>
    </row>
    <row r="641" spans="1:39" hidden="1" x14ac:dyDescent="0.3">
      <c r="A641">
        <v>3968</v>
      </c>
      <c r="B641">
        <v>1970</v>
      </c>
      <c r="C641" s="14">
        <f>2021-Table1[[#This Row],[Year_Birth]]</f>
        <v>51</v>
      </c>
      <c r="D641" t="s">
        <v>51</v>
      </c>
      <c r="E641" s="14" t="str" cm="1">
        <f t="array" ref="E641">_xlfn.SWITCH(Table1[[#This Row],[Education]],"Graduation","Bachelor’s","Basic","High School","2n Cycle","Master’s","Master","Master’s","PhD","PhD","Other")</f>
        <v>Master’s</v>
      </c>
      <c r="F641" t="s">
        <v>49</v>
      </c>
      <c r="G641" s="14" t="s">
        <v>49</v>
      </c>
      <c r="H641" s="14" t="str" cm="1">
        <f t="array" ref="H641">_xlfn.SWITCH(Table1[[#This Row],[Marital_Status_mod]],"Together","Couple","Married","Couple","Divorced","Single","Single","Single","Widow","Single","Other")</f>
        <v>Single</v>
      </c>
      <c r="I641" s="4">
        <v>65706</v>
      </c>
      <c r="J641" s="41" t="str">
        <f t="shared" ref="J641:J704" si="42">IF(I641&lt;10000, "Up to $10K",
   IF(I641&gt;=100000, "$100K and up",
      "$" &amp; FLOOR(I641,10000)/1000 &amp; " - $" &amp; FLOOR(I641,10000)/1000+10 &amp; "K"))</f>
        <v>$60 - $70K</v>
      </c>
      <c r="K641">
        <v>0</v>
      </c>
      <c r="L641">
        <v>0</v>
      </c>
      <c r="M641">
        <f>Table1[[#This Row],[Teenhome]]+Table1[[#This Row],[Kidhome]]</f>
        <v>0</v>
      </c>
      <c r="N641" s="1">
        <v>41453</v>
      </c>
      <c r="O641" s="16">
        <f>(Table1[[#This Row],[DataSetDate]]-Table1[[#This Row],[Dt_Customer]])/365</f>
        <v>7.6136986301369864</v>
      </c>
      <c r="P641" s="15">
        <v>44232</v>
      </c>
      <c r="Q641">
        <v>77</v>
      </c>
      <c r="R641" s="4">
        <v>918</v>
      </c>
      <c r="S641" s="4">
        <v>10</v>
      </c>
      <c r="T641" s="4">
        <v>129</v>
      </c>
      <c r="U641" s="4">
        <v>13</v>
      </c>
      <c r="V641" s="4">
        <v>0</v>
      </c>
      <c r="W641" s="4">
        <v>129</v>
      </c>
      <c r="X641">
        <v>1</v>
      </c>
      <c r="Y641">
        <v>11</v>
      </c>
      <c r="Z641" t="str">
        <f t="shared" ref="Z641:Z704" si="43">IF(Y641&gt;=7,"High",IF(Y641&gt;=3,"Medium","Low"))</f>
        <v>High</v>
      </c>
      <c r="AA641" s="14">
        <f t="shared" ca="1" si="40"/>
        <v>11.390842944901806</v>
      </c>
      <c r="AB641">
        <v>3</v>
      </c>
      <c r="AC641">
        <v>12</v>
      </c>
      <c r="AD641" s="14">
        <f t="shared" ca="1" si="41"/>
        <v>12.200502656188778</v>
      </c>
      <c r="AE641">
        <v>7</v>
      </c>
      <c r="AF641">
        <v>0</v>
      </c>
      <c r="AG641">
        <v>1</v>
      </c>
      <c r="AH641">
        <v>0</v>
      </c>
      <c r="AI641">
        <v>1</v>
      </c>
      <c r="AJ641">
        <v>1</v>
      </c>
      <c r="AK641">
        <v>1</v>
      </c>
      <c r="AL641">
        <v>0</v>
      </c>
      <c r="AM641" t="s">
        <v>48</v>
      </c>
    </row>
    <row r="642" spans="1:39" hidden="1" x14ac:dyDescent="0.3">
      <c r="A642">
        <v>7000</v>
      </c>
      <c r="B642">
        <v>1972</v>
      </c>
      <c r="C642" s="14">
        <f>2021-Table1[[#This Row],[Year_Birth]]</f>
        <v>49</v>
      </c>
      <c r="D642" t="s">
        <v>51</v>
      </c>
      <c r="E642" s="14" t="str" cm="1">
        <f t="array" ref="E642">_xlfn.SWITCH(Table1[[#This Row],[Education]],"Graduation","Bachelor’s","Basic","High School","2n Cycle","Master’s","Master","Master’s","PhD","PhD","Other")</f>
        <v>Master’s</v>
      </c>
      <c r="F642" t="s">
        <v>50</v>
      </c>
      <c r="G642" s="14" t="s">
        <v>50</v>
      </c>
      <c r="H642" s="14" t="str" cm="1">
        <f t="array" ref="H642">_xlfn.SWITCH(Table1[[#This Row],[Marital_Status_mod]],"Together","Couple","Married","Couple","Divorced","Single","Single","Single","Widow","Single","Other")</f>
        <v>Single</v>
      </c>
      <c r="I642" s="4">
        <v>65704</v>
      </c>
      <c r="J642" s="41" t="str">
        <f t="shared" si="42"/>
        <v>$60 - $70K</v>
      </c>
      <c r="K642">
        <v>0</v>
      </c>
      <c r="L642">
        <v>0</v>
      </c>
      <c r="M642">
        <f>Table1[[#This Row],[Teenhome]]+Table1[[#This Row],[Kidhome]]</f>
        <v>0</v>
      </c>
      <c r="N642" s="1">
        <v>41560</v>
      </c>
      <c r="O642" s="16">
        <f>(Table1[[#This Row],[DataSetDate]]-Table1[[#This Row],[Dt_Customer]])/365</f>
        <v>7.3205479452054796</v>
      </c>
      <c r="P642" s="15">
        <v>44232</v>
      </c>
      <c r="Q642">
        <v>18</v>
      </c>
      <c r="R642" s="4">
        <v>279</v>
      </c>
      <c r="S642" s="4">
        <v>172</v>
      </c>
      <c r="T642" s="4">
        <v>74</v>
      </c>
      <c r="U642" s="4">
        <v>38</v>
      </c>
      <c r="V642" s="4">
        <v>8</v>
      </c>
      <c r="W642" s="4">
        <v>246</v>
      </c>
      <c r="X642">
        <v>1</v>
      </c>
      <c r="Y642">
        <v>2</v>
      </c>
      <c r="Z642" t="str">
        <f t="shared" si="43"/>
        <v>Low</v>
      </c>
      <c r="AA642" s="14">
        <f t="shared" ref="AA642:AA705" ca="1" si="44">Y642 + (RAND() - 0.5) * 0.8</f>
        <v>1.68699958407981</v>
      </c>
      <c r="AB642">
        <v>10</v>
      </c>
      <c r="AC642">
        <v>10</v>
      </c>
      <c r="AD642" s="14">
        <f t="shared" ref="AD642:AD705" ca="1" si="45">AC642 + (RAND() - 0.5) * 0.8</f>
        <v>9.6835434402740859</v>
      </c>
      <c r="AE642">
        <v>1</v>
      </c>
      <c r="AF642">
        <v>0</v>
      </c>
      <c r="AG642">
        <v>0</v>
      </c>
      <c r="AH642">
        <v>0</v>
      </c>
      <c r="AI642">
        <v>0</v>
      </c>
      <c r="AJ642">
        <v>0</v>
      </c>
      <c r="AK642">
        <v>0</v>
      </c>
      <c r="AL642">
        <v>0</v>
      </c>
      <c r="AM642" t="s">
        <v>52</v>
      </c>
    </row>
    <row r="643" spans="1:39" hidden="1" x14ac:dyDescent="0.3">
      <c r="A643">
        <v>4603</v>
      </c>
      <c r="B643">
        <v>1960</v>
      </c>
      <c r="C643" s="14">
        <f>2021-Table1[[#This Row],[Year_Birth]]</f>
        <v>61</v>
      </c>
      <c r="D643" t="s">
        <v>39</v>
      </c>
      <c r="E643" s="14" t="str" cm="1">
        <f t="array" ref="E643">_xlfn.SWITCH(Table1[[#This Row],[Education]],"Graduation","Bachelor’s","Basic","High School","2n Cycle","Master’s","Master","Master’s","PhD","PhD","Other")</f>
        <v>PhD</v>
      </c>
      <c r="F643" t="s">
        <v>42</v>
      </c>
      <c r="G643" s="14" t="s">
        <v>42</v>
      </c>
      <c r="H643" s="14" t="str" cm="1">
        <f t="array" ref="H643">_xlfn.SWITCH(Table1[[#This Row],[Marital_Status_mod]],"Together","Couple","Married","Couple","Divorced","Single","Single","Single","Widow","Single","Other")</f>
        <v>Couple</v>
      </c>
      <c r="I643" s="4">
        <v>65695</v>
      </c>
      <c r="J643" s="41" t="str">
        <f t="shared" si="42"/>
        <v>$60 - $70K</v>
      </c>
      <c r="K643">
        <v>0</v>
      </c>
      <c r="L643">
        <v>1</v>
      </c>
      <c r="M643">
        <f>Table1[[#This Row],[Teenhome]]+Table1[[#This Row],[Kidhome]]</f>
        <v>1</v>
      </c>
      <c r="N643" s="1">
        <v>41670</v>
      </c>
      <c r="O643" s="16">
        <f>(Table1[[#This Row],[DataSetDate]]-Table1[[#This Row],[Dt_Customer]])/365</f>
        <v>7.0191780821917806</v>
      </c>
      <c r="P643" s="15">
        <v>44232</v>
      </c>
      <c r="Q643">
        <v>50</v>
      </c>
      <c r="R643" s="4">
        <v>371</v>
      </c>
      <c r="S643" s="4">
        <v>32</v>
      </c>
      <c r="T643" s="4">
        <v>189</v>
      </c>
      <c r="U643" s="4">
        <v>0</v>
      </c>
      <c r="V643" s="4">
        <v>58</v>
      </c>
      <c r="W643" s="4">
        <v>6</v>
      </c>
      <c r="X643">
        <v>2</v>
      </c>
      <c r="Y643">
        <v>5</v>
      </c>
      <c r="Z643" t="str">
        <f t="shared" si="43"/>
        <v>Medium</v>
      </c>
      <c r="AA643" s="14">
        <f t="shared" ca="1" si="44"/>
        <v>4.873733943679845</v>
      </c>
      <c r="AB643">
        <v>4</v>
      </c>
      <c r="AC643">
        <v>10</v>
      </c>
      <c r="AD643" s="14">
        <f t="shared" ca="1" si="45"/>
        <v>10.05273406616117</v>
      </c>
      <c r="AE643">
        <v>4</v>
      </c>
      <c r="AF643">
        <v>0</v>
      </c>
      <c r="AG643">
        <v>0</v>
      </c>
      <c r="AH643">
        <v>0</v>
      </c>
      <c r="AI643">
        <v>0</v>
      </c>
      <c r="AJ643">
        <v>0</v>
      </c>
      <c r="AK643">
        <v>0</v>
      </c>
      <c r="AL643">
        <v>0</v>
      </c>
      <c r="AM643" t="s">
        <v>41</v>
      </c>
    </row>
    <row r="644" spans="1:39" hidden="1" x14ac:dyDescent="0.3">
      <c r="A644">
        <v>3900</v>
      </c>
      <c r="B644">
        <v>1972</v>
      </c>
      <c r="C644" s="14">
        <f>2021-Table1[[#This Row],[Year_Birth]]</f>
        <v>49</v>
      </c>
      <c r="D644" t="s">
        <v>46</v>
      </c>
      <c r="E644" s="14" t="str" cm="1">
        <f t="array" ref="E644">_xlfn.SWITCH(Table1[[#This Row],[Education]],"Graduation","Bachelor’s","Basic","High School","2n Cycle","Master’s","Master","Master’s","PhD","PhD","Other")</f>
        <v>Bachelor’s</v>
      </c>
      <c r="F644" t="s">
        <v>42</v>
      </c>
      <c r="G644" s="14" t="s">
        <v>42</v>
      </c>
      <c r="H644" s="14" t="str" cm="1">
        <f t="array" ref="H644">_xlfn.SWITCH(Table1[[#This Row],[Marital_Status_mod]],"Together","Couple","Married","Couple","Divorced","Single","Single","Single","Widow","Single","Other")</f>
        <v>Couple</v>
      </c>
      <c r="I644" s="4">
        <v>65685</v>
      </c>
      <c r="J644" s="41" t="str">
        <f t="shared" si="42"/>
        <v>$60 - $70K</v>
      </c>
      <c r="K644">
        <v>0</v>
      </c>
      <c r="L644">
        <v>1</v>
      </c>
      <c r="M644">
        <f>Table1[[#This Row],[Teenhome]]+Table1[[#This Row],[Kidhome]]</f>
        <v>1</v>
      </c>
      <c r="N644" s="1">
        <v>41727</v>
      </c>
      <c r="O644" s="16">
        <f>(Table1[[#This Row],[DataSetDate]]-Table1[[#This Row],[Dt_Customer]])/365</f>
        <v>6.8630136986301373</v>
      </c>
      <c r="P644" s="15">
        <v>44232</v>
      </c>
      <c r="Q644">
        <v>54</v>
      </c>
      <c r="R644" s="4">
        <v>642</v>
      </c>
      <c r="S644" s="4">
        <v>14</v>
      </c>
      <c r="T644" s="4">
        <v>49</v>
      </c>
      <c r="U644" s="4">
        <v>0</v>
      </c>
      <c r="V644" s="4">
        <v>7</v>
      </c>
      <c r="W644" s="4">
        <v>57</v>
      </c>
      <c r="X644">
        <v>1</v>
      </c>
      <c r="Y644">
        <v>9</v>
      </c>
      <c r="Z644" t="str">
        <f t="shared" si="43"/>
        <v>High</v>
      </c>
      <c r="AA644" s="14">
        <f t="shared" ca="1" si="44"/>
        <v>9.3938428840289028</v>
      </c>
      <c r="AB644">
        <v>2</v>
      </c>
      <c r="AC644">
        <v>9</v>
      </c>
      <c r="AD644" s="14">
        <f t="shared" ca="1" si="45"/>
        <v>9.2829525098548515</v>
      </c>
      <c r="AE644">
        <v>5</v>
      </c>
      <c r="AF644">
        <v>0</v>
      </c>
      <c r="AG644">
        <v>0</v>
      </c>
      <c r="AH644">
        <v>0</v>
      </c>
      <c r="AI644">
        <v>0</v>
      </c>
      <c r="AJ644">
        <v>0</v>
      </c>
      <c r="AK644">
        <v>0</v>
      </c>
      <c r="AL644">
        <v>0</v>
      </c>
      <c r="AM644" t="s">
        <v>48</v>
      </c>
    </row>
    <row r="645" spans="1:39" hidden="1" x14ac:dyDescent="0.3">
      <c r="A645">
        <v>9958</v>
      </c>
      <c r="B645">
        <v>1972</v>
      </c>
      <c r="C645" s="14">
        <f>2021-Table1[[#This Row],[Year_Birth]]</f>
        <v>49</v>
      </c>
      <c r="D645" t="s">
        <v>46</v>
      </c>
      <c r="E645" s="14" t="str" cm="1">
        <f t="array" ref="E645">_xlfn.SWITCH(Table1[[#This Row],[Education]],"Graduation","Bachelor’s","Basic","High School","2n Cycle","Master’s","Master","Master’s","PhD","PhD","Other")</f>
        <v>Bachelor’s</v>
      </c>
      <c r="F645" t="s">
        <v>42</v>
      </c>
      <c r="G645" s="14" t="s">
        <v>42</v>
      </c>
      <c r="H645" s="14" t="str" cm="1">
        <f t="array" ref="H645">_xlfn.SWITCH(Table1[[#This Row],[Marital_Status_mod]],"Together","Couple","Married","Couple","Divorced","Single","Single","Single","Widow","Single","Other")</f>
        <v>Couple</v>
      </c>
      <c r="I645" s="4">
        <v>65685</v>
      </c>
      <c r="J645" s="41" t="str">
        <f t="shared" si="42"/>
        <v>$60 - $70K</v>
      </c>
      <c r="K645">
        <v>0</v>
      </c>
      <c r="L645">
        <v>1</v>
      </c>
      <c r="M645">
        <f>Table1[[#This Row],[Teenhome]]+Table1[[#This Row],[Kidhome]]</f>
        <v>1</v>
      </c>
      <c r="N645" s="1">
        <v>41727</v>
      </c>
      <c r="O645" s="16">
        <f>(Table1[[#This Row],[DataSetDate]]-Table1[[#This Row],[Dt_Customer]])/365</f>
        <v>6.8630136986301373</v>
      </c>
      <c r="P645" s="15">
        <v>44232</v>
      </c>
      <c r="Q645">
        <v>54</v>
      </c>
      <c r="R645" s="4">
        <v>642</v>
      </c>
      <c r="S645" s="4">
        <v>14</v>
      </c>
      <c r="T645" s="4">
        <v>49</v>
      </c>
      <c r="U645" s="4">
        <v>0</v>
      </c>
      <c r="V645" s="4">
        <v>7</v>
      </c>
      <c r="W645" s="4">
        <v>57</v>
      </c>
      <c r="X645">
        <v>1</v>
      </c>
      <c r="Y645">
        <v>9</v>
      </c>
      <c r="Z645" t="str">
        <f t="shared" si="43"/>
        <v>High</v>
      </c>
      <c r="AA645" s="14">
        <f t="shared" ca="1" si="44"/>
        <v>9.0528498197495733</v>
      </c>
      <c r="AB645">
        <v>2</v>
      </c>
      <c r="AC645">
        <v>9</v>
      </c>
      <c r="AD645" s="14">
        <f t="shared" ca="1" si="45"/>
        <v>8.6636875792363455</v>
      </c>
      <c r="AE645">
        <v>5</v>
      </c>
      <c r="AF645">
        <v>0</v>
      </c>
      <c r="AG645">
        <v>0</v>
      </c>
      <c r="AH645">
        <v>0</v>
      </c>
      <c r="AI645">
        <v>0</v>
      </c>
      <c r="AJ645">
        <v>0</v>
      </c>
      <c r="AK645">
        <v>0</v>
      </c>
      <c r="AL645">
        <v>0</v>
      </c>
      <c r="AM645" t="s">
        <v>53</v>
      </c>
    </row>
    <row r="646" spans="1:39" hidden="1" x14ac:dyDescent="0.3">
      <c r="A646">
        <v>10584</v>
      </c>
      <c r="B646">
        <v>1976</v>
      </c>
      <c r="C646" s="14">
        <f>2021-Table1[[#This Row],[Year_Birth]]</f>
        <v>45</v>
      </c>
      <c r="D646" t="s">
        <v>46</v>
      </c>
      <c r="E646" s="14" t="str" cm="1">
        <f t="array" ref="E646">_xlfn.SWITCH(Table1[[#This Row],[Education]],"Graduation","Bachelor’s","Basic","High School","2n Cycle","Master’s","Master","Master’s","PhD","PhD","Other")</f>
        <v>Bachelor’s</v>
      </c>
      <c r="F646" t="s">
        <v>42</v>
      </c>
      <c r="G646" s="14" t="s">
        <v>42</v>
      </c>
      <c r="H646" s="14" t="str" cm="1">
        <f t="array" ref="H646">_xlfn.SWITCH(Table1[[#This Row],[Marital_Status_mod]],"Together","Couple","Married","Couple","Divorced","Single","Single","Single","Widow","Single","Other")</f>
        <v>Couple</v>
      </c>
      <c r="I646" s="4">
        <v>65665</v>
      </c>
      <c r="J646" s="41" t="str">
        <f t="shared" si="42"/>
        <v>$60 - $70K</v>
      </c>
      <c r="K646">
        <v>0</v>
      </c>
      <c r="L646">
        <v>1</v>
      </c>
      <c r="M646">
        <f>Table1[[#This Row],[Teenhome]]+Table1[[#This Row],[Kidhome]]</f>
        <v>1</v>
      </c>
      <c r="N646" s="1">
        <v>41610</v>
      </c>
      <c r="O646" s="16">
        <f>(Table1[[#This Row],[DataSetDate]]-Table1[[#This Row],[Dt_Customer]])/365</f>
        <v>7.183561643835616</v>
      </c>
      <c r="P646" s="15">
        <v>44232</v>
      </c>
      <c r="Q646">
        <v>77</v>
      </c>
      <c r="R646" s="4">
        <v>225</v>
      </c>
      <c r="S646" s="4">
        <v>162</v>
      </c>
      <c r="T646" s="4">
        <v>387</v>
      </c>
      <c r="U646" s="4">
        <v>106</v>
      </c>
      <c r="V646" s="4">
        <v>36</v>
      </c>
      <c r="W646" s="4">
        <v>29</v>
      </c>
      <c r="X646">
        <v>1</v>
      </c>
      <c r="Y646">
        <v>5</v>
      </c>
      <c r="Z646" t="str">
        <f t="shared" si="43"/>
        <v>Medium</v>
      </c>
      <c r="AA646" s="14">
        <f t="shared" ca="1" si="44"/>
        <v>4.7250786219865537</v>
      </c>
      <c r="AB646">
        <v>10</v>
      </c>
      <c r="AC646">
        <v>8</v>
      </c>
      <c r="AD646" s="14">
        <f t="shared" ca="1" si="45"/>
        <v>8.3643999076498439</v>
      </c>
      <c r="AE646">
        <v>3</v>
      </c>
      <c r="AF646">
        <v>0</v>
      </c>
      <c r="AG646">
        <v>0</v>
      </c>
      <c r="AH646">
        <v>0</v>
      </c>
      <c r="AI646">
        <v>0</v>
      </c>
      <c r="AJ646">
        <v>0</v>
      </c>
      <c r="AK646">
        <v>0</v>
      </c>
      <c r="AL646">
        <v>0</v>
      </c>
      <c r="AM646" t="s">
        <v>41</v>
      </c>
    </row>
    <row r="647" spans="1:39" hidden="1" x14ac:dyDescent="0.3">
      <c r="A647">
        <v>1672</v>
      </c>
      <c r="B647">
        <v>1974</v>
      </c>
      <c r="C647" s="14">
        <f>2021-Table1[[#This Row],[Year_Birth]]</f>
        <v>47</v>
      </c>
      <c r="D647" t="s">
        <v>39</v>
      </c>
      <c r="E647" s="14" t="str" cm="1">
        <f t="array" ref="E647">_xlfn.SWITCH(Table1[[#This Row],[Education]],"Graduation","Bachelor’s","Basic","High School","2n Cycle","Master’s","Master","Master’s","PhD","PhD","Other")</f>
        <v>PhD</v>
      </c>
      <c r="F647" t="s">
        <v>40</v>
      </c>
      <c r="G647" s="14" t="s">
        <v>40</v>
      </c>
      <c r="H647" s="14" t="str" cm="1">
        <f t="array" ref="H647">_xlfn.SWITCH(Table1[[#This Row],[Marital_Status_mod]],"Together","Couple","Married","Couple","Divorced","Single","Single","Single","Widow","Single","Other")</f>
        <v>Couple</v>
      </c>
      <c r="I647" s="4">
        <v>65640</v>
      </c>
      <c r="J647" s="41" t="str">
        <f t="shared" si="42"/>
        <v>$60 - $70K</v>
      </c>
      <c r="K647">
        <v>0</v>
      </c>
      <c r="L647">
        <v>1</v>
      </c>
      <c r="M647">
        <f>Table1[[#This Row],[Teenhome]]+Table1[[#This Row],[Kidhome]]</f>
        <v>1</v>
      </c>
      <c r="N647" s="1">
        <v>41699</v>
      </c>
      <c r="O647" s="16">
        <f>(Table1[[#This Row],[DataSetDate]]-Table1[[#This Row],[Dt_Customer]])/365</f>
        <v>6.9397260273972599</v>
      </c>
      <c r="P647" s="15">
        <v>44232</v>
      </c>
      <c r="Q647">
        <v>74</v>
      </c>
      <c r="R647" s="4">
        <v>204</v>
      </c>
      <c r="S647" s="4">
        <v>7</v>
      </c>
      <c r="T647" s="4">
        <v>149</v>
      </c>
      <c r="U647" s="4">
        <v>20</v>
      </c>
      <c r="V647" s="4">
        <v>15</v>
      </c>
      <c r="W647" s="4">
        <v>66</v>
      </c>
      <c r="X647">
        <v>1</v>
      </c>
      <c r="Y647">
        <v>5</v>
      </c>
      <c r="Z647" t="str">
        <f t="shared" si="43"/>
        <v>Medium</v>
      </c>
      <c r="AA647" s="14">
        <f t="shared" ca="1" si="44"/>
        <v>4.8346106037534113</v>
      </c>
      <c r="AB647">
        <v>1</v>
      </c>
      <c r="AC647">
        <v>8</v>
      </c>
      <c r="AD647" s="14">
        <f t="shared" ca="1" si="45"/>
        <v>8.2918385830663262</v>
      </c>
      <c r="AE647">
        <v>2</v>
      </c>
      <c r="AF647">
        <v>0</v>
      </c>
      <c r="AG647">
        <v>0</v>
      </c>
      <c r="AH647">
        <v>0</v>
      </c>
      <c r="AI647">
        <v>0</v>
      </c>
      <c r="AJ647">
        <v>0</v>
      </c>
      <c r="AK647">
        <v>0</v>
      </c>
      <c r="AL647">
        <v>0</v>
      </c>
      <c r="AM647" t="s">
        <v>47</v>
      </c>
    </row>
    <row r="648" spans="1:39" hidden="1" x14ac:dyDescent="0.3">
      <c r="A648">
        <v>8952</v>
      </c>
      <c r="B648">
        <v>1953</v>
      </c>
      <c r="C648" s="14">
        <f>2021-Table1[[#This Row],[Year_Birth]]</f>
        <v>68</v>
      </c>
      <c r="D648" t="s">
        <v>44</v>
      </c>
      <c r="E648" s="14" t="str" cm="1">
        <f t="array" ref="E648">_xlfn.SWITCH(Table1[[#This Row],[Education]],"Graduation","Bachelor’s","Basic","High School","2n Cycle","Master’s","Master","Master’s","PhD","PhD","Other")</f>
        <v>Master’s</v>
      </c>
      <c r="F648" t="s">
        <v>42</v>
      </c>
      <c r="G648" s="14" t="s">
        <v>42</v>
      </c>
      <c r="H648" s="14" t="str" cm="1">
        <f t="array" ref="H648">_xlfn.SWITCH(Table1[[#This Row],[Marital_Status_mod]],"Together","Couple","Married","Couple","Divorced","Single","Single","Single","Widow","Single","Other")</f>
        <v>Couple</v>
      </c>
      <c r="I648" s="4">
        <v>65569</v>
      </c>
      <c r="J648" s="41" t="str">
        <f t="shared" si="42"/>
        <v>$60 - $70K</v>
      </c>
      <c r="K648">
        <v>0</v>
      </c>
      <c r="L648">
        <v>1</v>
      </c>
      <c r="M648">
        <f>Table1[[#This Row],[Teenhome]]+Table1[[#This Row],[Kidhome]]</f>
        <v>1</v>
      </c>
      <c r="N648" s="1">
        <v>41218</v>
      </c>
      <c r="O648" s="16">
        <f>(Table1[[#This Row],[DataSetDate]]-Table1[[#This Row],[Dt_Customer]])/365</f>
        <v>8.257534246575343</v>
      </c>
      <c r="P648" s="15">
        <v>44232</v>
      </c>
      <c r="Q648">
        <v>96</v>
      </c>
      <c r="R648" s="4">
        <v>397</v>
      </c>
      <c r="S648" s="4">
        <v>46</v>
      </c>
      <c r="T648" s="4">
        <v>288</v>
      </c>
      <c r="U648" s="4">
        <v>20</v>
      </c>
      <c r="V648" s="4">
        <v>38</v>
      </c>
      <c r="W648" s="4">
        <v>70</v>
      </c>
      <c r="X648">
        <v>2</v>
      </c>
      <c r="Y648">
        <v>6</v>
      </c>
      <c r="Z648" t="str">
        <f t="shared" si="43"/>
        <v>Medium</v>
      </c>
      <c r="AA648" s="14">
        <f t="shared" ca="1" si="44"/>
        <v>6.3870342543173155</v>
      </c>
      <c r="AB648">
        <v>5</v>
      </c>
      <c r="AC648">
        <v>10</v>
      </c>
      <c r="AD648" s="14">
        <f t="shared" ca="1" si="45"/>
        <v>10.356135996151256</v>
      </c>
      <c r="AE648">
        <v>3</v>
      </c>
      <c r="AF648">
        <v>0</v>
      </c>
      <c r="AG648">
        <v>0</v>
      </c>
      <c r="AH648">
        <v>0</v>
      </c>
      <c r="AI648">
        <v>0</v>
      </c>
      <c r="AJ648">
        <v>0</v>
      </c>
      <c r="AK648">
        <v>0</v>
      </c>
      <c r="AL648">
        <v>0</v>
      </c>
      <c r="AM648" t="s">
        <v>41</v>
      </c>
    </row>
    <row r="649" spans="1:39" hidden="1" x14ac:dyDescent="0.3">
      <c r="A649">
        <v>10766</v>
      </c>
      <c r="B649">
        <v>1964</v>
      </c>
      <c r="C649" s="14">
        <f>2021-Table1[[#This Row],[Year_Birth]]</f>
        <v>57</v>
      </c>
      <c r="D649" t="s">
        <v>39</v>
      </c>
      <c r="E649" s="14" t="str" cm="1">
        <f t="array" ref="E649">_xlfn.SWITCH(Table1[[#This Row],[Education]],"Graduation","Bachelor’s","Basic","High School","2n Cycle","Master’s","Master","Master’s","PhD","PhD","Other")</f>
        <v>PhD</v>
      </c>
      <c r="F649" t="s">
        <v>42</v>
      </c>
      <c r="G649" s="14" t="s">
        <v>42</v>
      </c>
      <c r="H649" s="14" t="str" cm="1">
        <f t="array" ref="H649">_xlfn.SWITCH(Table1[[#This Row],[Marital_Status_mod]],"Together","Couple","Married","Couple","Divorced","Single","Single","Single","Widow","Single","Other")</f>
        <v>Couple</v>
      </c>
      <c r="I649" s="4">
        <v>65526</v>
      </c>
      <c r="J649" s="41" t="str">
        <f t="shared" si="42"/>
        <v>$60 - $70K</v>
      </c>
      <c r="K649">
        <v>0</v>
      </c>
      <c r="L649">
        <v>1</v>
      </c>
      <c r="M649">
        <f>Table1[[#This Row],[Teenhome]]+Table1[[#This Row],[Kidhome]]</f>
        <v>1</v>
      </c>
      <c r="N649" s="1">
        <v>41740</v>
      </c>
      <c r="O649" s="16">
        <f>(Table1[[#This Row],[DataSetDate]]-Table1[[#This Row],[Dt_Customer]])/365</f>
        <v>6.8273972602739725</v>
      </c>
      <c r="P649" s="15">
        <v>44232</v>
      </c>
      <c r="Q649">
        <v>22</v>
      </c>
      <c r="R649" s="4">
        <v>397</v>
      </c>
      <c r="S649" s="4">
        <v>19</v>
      </c>
      <c r="T649" s="4">
        <v>69</v>
      </c>
      <c r="U649" s="4">
        <v>12</v>
      </c>
      <c r="V649" s="4">
        <v>0</v>
      </c>
      <c r="W649" s="4">
        <v>9</v>
      </c>
      <c r="X649">
        <v>1</v>
      </c>
      <c r="Y649">
        <v>4</v>
      </c>
      <c r="Z649" t="str">
        <f t="shared" si="43"/>
        <v>Medium</v>
      </c>
      <c r="AA649" s="14">
        <f t="shared" ca="1" si="44"/>
        <v>4.2774991070361477</v>
      </c>
      <c r="AB649">
        <v>4</v>
      </c>
      <c r="AC649">
        <v>8</v>
      </c>
      <c r="AD649" s="14">
        <f t="shared" ca="1" si="45"/>
        <v>8.3841785351366163</v>
      </c>
      <c r="AE649">
        <v>2</v>
      </c>
      <c r="AF649">
        <v>0</v>
      </c>
      <c r="AG649">
        <v>0</v>
      </c>
      <c r="AH649">
        <v>0</v>
      </c>
      <c r="AI649">
        <v>0</v>
      </c>
      <c r="AJ649">
        <v>0</v>
      </c>
      <c r="AK649">
        <v>0</v>
      </c>
      <c r="AL649">
        <v>0</v>
      </c>
      <c r="AM649" t="s">
        <v>41</v>
      </c>
    </row>
    <row r="650" spans="1:39" hidden="1" x14ac:dyDescent="0.3">
      <c r="A650">
        <v>9971</v>
      </c>
      <c r="B650">
        <v>1964</v>
      </c>
      <c r="C650" s="14">
        <f>2021-Table1[[#This Row],[Year_Birth]]</f>
        <v>57</v>
      </c>
      <c r="D650" t="s">
        <v>39</v>
      </c>
      <c r="E650" s="14" t="str" cm="1">
        <f t="array" ref="E650">_xlfn.SWITCH(Table1[[#This Row],[Education]],"Graduation","Bachelor’s","Basic","High School","2n Cycle","Master’s","Master","Master’s","PhD","PhD","Other")</f>
        <v>PhD</v>
      </c>
      <c r="F650" t="s">
        <v>42</v>
      </c>
      <c r="G650" s="14" t="s">
        <v>42</v>
      </c>
      <c r="H650" s="14" t="str" cm="1">
        <f t="array" ref="H650">_xlfn.SWITCH(Table1[[#This Row],[Marital_Status_mod]],"Together","Couple","Married","Couple","Divorced","Single","Single","Single","Widow","Single","Other")</f>
        <v>Couple</v>
      </c>
      <c r="I650" s="4">
        <v>65526</v>
      </c>
      <c r="J650" s="41" t="str">
        <f t="shared" si="42"/>
        <v>$60 - $70K</v>
      </c>
      <c r="K650">
        <v>0</v>
      </c>
      <c r="L650">
        <v>1</v>
      </c>
      <c r="M650">
        <f>Table1[[#This Row],[Teenhome]]+Table1[[#This Row],[Kidhome]]</f>
        <v>1</v>
      </c>
      <c r="N650" s="1">
        <v>41740</v>
      </c>
      <c r="O650" s="16">
        <f>(Table1[[#This Row],[DataSetDate]]-Table1[[#This Row],[Dt_Customer]])/365</f>
        <v>6.8273972602739725</v>
      </c>
      <c r="P650" s="15">
        <v>44232</v>
      </c>
      <c r="Q650">
        <v>22</v>
      </c>
      <c r="R650" s="4">
        <v>397</v>
      </c>
      <c r="S650" s="4">
        <v>19</v>
      </c>
      <c r="T650" s="4">
        <v>69</v>
      </c>
      <c r="U650" s="4">
        <v>12</v>
      </c>
      <c r="V650" s="4">
        <v>0</v>
      </c>
      <c r="W650" s="4">
        <v>9</v>
      </c>
      <c r="X650">
        <v>1</v>
      </c>
      <c r="Y650">
        <v>4</v>
      </c>
      <c r="Z650" t="str">
        <f t="shared" si="43"/>
        <v>Medium</v>
      </c>
      <c r="AA650" s="14">
        <f t="shared" ca="1" si="44"/>
        <v>3.9579312719450153</v>
      </c>
      <c r="AB650">
        <v>4</v>
      </c>
      <c r="AC650">
        <v>8</v>
      </c>
      <c r="AD650" s="14">
        <f t="shared" ca="1" si="45"/>
        <v>8.2872202683727689</v>
      </c>
      <c r="AE650">
        <v>2</v>
      </c>
      <c r="AF650">
        <v>0</v>
      </c>
      <c r="AG650">
        <v>0</v>
      </c>
      <c r="AH650">
        <v>0</v>
      </c>
      <c r="AI650">
        <v>0</v>
      </c>
      <c r="AJ650">
        <v>0</v>
      </c>
      <c r="AK650">
        <v>0</v>
      </c>
      <c r="AL650">
        <v>0</v>
      </c>
      <c r="AM650" t="s">
        <v>47</v>
      </c>
    </row>
    <row r="651" spans="1:39" hidden="1" x14ac:dyDescent="0.3">
      <c r="A651">
        <v>10770</v>
      </c>
      <c r="B651">
        <v>1959</v>
      </c>
      <c r="C651" s="14">
        <f>2021-Table1[[#This Row],[Year_Birth]]</f>
        <v>62</v>
      </c>
      <c r="D651" t="s">
        <v>46</v>
      </c>
      <c r="E651" s="14" t="str" cm="1">
        <f t="array" ref="E651">_xlfn.SWITCH(Table1[[#This Row],[Education]],"Graduation","Bachelor’s","Basic","High School","2n Cycle","Master’s","Master","Master’s","PhD","PhD","Other")</f>
        <v>Bachelor’s</v>
      </c>
      <c r="F651" t="s">
        <v>42</v>
      </c>
      <c r="G651" s="14" t="s">
        <v>42</v>
      </c>
      <c r="H651" s="14" t="str" cm="1">
        <f t="array" ref="H651">_xlfn.SWITCH(Table1[[#This Row],[Marital_Status_mod]],"Together","Couple","Married","Couple","Divorced","Single","Single","Single","Widow","Single","Other")</f>
        <v>Couple</v>
      </c>
      <c r="I651" s="4">
        <v>65492</v>
      </c>
      <c r="J651" s="41" t="str">
        <f t="shared" si="42"/>
        <v>$60 - $70K</v>
      </c>
      <c r="K651">
        <v>0</v>
      </c>
      <c r="L651">
        <v>0</v>
      </c>
      <c r="M651">
        <f>Table1[[#This Row],[Teenhome]]+Table1[[#This Row],[Kidhome]]</f>
        <v>0</v>
      </c>
      <c r="N651" s="1">
        <v>41665</v>
      </c>
      <c r="O651" s="16">
        <f>(Table1[[#This Row],[DataSetDate]]-Table1[[#This Row],[Dt_Customer]])/365</f>
        <v>7.0328767123287674</v>
      </c>
      <c r="P651" s="15">
        <v>44232</v>
      </c>
      <c r="Q651">
        <v>73</v>
      </c>
      <c r="R651" s="4">
        <v>247</v>
      </c>
      <c r="S651" s="4">
        <v>161</v>
      </c>
      <c r="T651" s="4">
        <v>295</v>
      </c>
      <c r="U651" s="4">
        <v>210</v>
      </c>
      <c r="V651" s="4">
        <v>85</v>
      </c>
      <c r="W651" s="4">
        <v>47</v>
      </c>
      <c r="X651">
        <v>2</v>
      </c>
      <c r="Y651">
        <v>4</v>
      </c>
      <c r="Z651" t="str">
        <f t="shared" si="43"/>
        <v>Medium</v>
      </c>
      <c r="AA651" s="14">
        <f t="shared" ca="1" si="44"/>
        <v>4.3687848040842425</v>
      </c>
      <c r="AB651">
        <v>7</v>
      </c>
      <c r="AC651">
        <v>13</v>
      </c>
      <c r="AD651" s="14">
        <f t="shared" ca="1" si="45"/>
        <v>12.910310449794842</v>
      </c>
      <c r="AE651">
        <v>2</v>
      </c>
      <c r="AF651">
        <v>0</v>
      </c>
      <c r="AG651">
        <v>0</v>
      </c>
      <c r="AH651">
        <v>0</v>
      </c>
      <c r="AI651">
        <v>0</v>
      </c>
      <c r="AJ651">
        <v>0</v>
      </c>
      <c r="AK651">
        <v>0</v>
      </c>
      <c r="AL651">
        <v>0</v>
      </c>
      <c r="AM651" t="s">
        <v>48</v>
      </c>
    </row>
    <row r="652" spans="1:39" hidden="1" x14ac:dyDescent="0.3">
      <c r="A652">
        <v>9624</v>
      </c>
      <c r="B652">
        <v>1958</v>
      </c>
      <c r="C652" s="14">
        <f>2021-Table1[[#This Row],[Year_Birth]]</f>
        <v>63</v>
      </c>
      <c r="D652" t="s">
        <v>39</v>
      </c>
      <c r="E652" s="14" t="str" cm="1">
        <f t="array" ref="E652">_xlfn.SWITCH(Table1[[#This Row],[Education]],"Graduation","Bachelor’s","Basic","High School","2n Cycle","Master’s","Master","Master’s","PhD","PhD","Other")</f>
        <v>PhD</v>
      </c>
      <c r="F652" t="s">
        <v>40</v>
      </c>
      <c r="G652" s="14" t="s">
        <v>40</v>
      </c>
      <c r="H652" s="14" t="str" cm="1">
        <f t="array" ref="H652">_xlfn.SWITCH(Table1[[#This Row],[Marital_Status_mod]],"Together","Couple","Married","Couple","Divorced","Single","Single","Single","Widow","Single","Other")</f>
        <v>Couple</v>
      </c>
      <c r="I652" s="4">
        <v>65488</v>
      </c>
      <c r="J652" s="41" t="str">
        <f t="shared" si="42"/>
        <v>$60 - $70K</v>
      </c>
      <c r="K652">
        <v>0</v>
      </c>
      <c r="L652">
        <v>0</v>
      </c>
      <c r="M652">
        <f>Table1[[#This Row],[Teenhome]]+Table1[[#This Row],[Kidhome]]</f>
        <v>0</v>
      </c>
      <c r="N652" s="1">
        <v>41803</v>
      </c>
      <c r="O652" s="16">
        <f>(Table1[[#This Row],[DataSetDate]]-Table1[[#This Row],[Dt_Customer]])/365</f>
        <v>6.6547945205479451</v>
      </c>
      <c r="P652" s="15">
        <v>44232</v>
      </c>
      <c r="Q652">
        <v>46</v>
      </c>
      <c r="R652" s="4">
        <v>603</v>
      </c>
      <c r="S652" s="4">
        <v>45</v>
      </c>
      <c r="T652" s="4">
        <v>207</v>
      </c>
      <c r="U652" s="4">
        <v>36</v>
      </c>
      <c r="V652" s="4">
        <v>18</v>
      </c>
      <c r="W652" s="4">
        <v>54</v>
      </c>
      <c r="X652">
        <v>1</v>
      </c>
      <c r="Y652">
        <v>3</v>
      </c>
      <c r="Z652" t="str">
        <f t="shared" si="43"/>
        <v>Medium</v>
      </c>
      <c r="AA652" s="14">
        <f t="shared" ca="1" si="44"/>
        <v>3.1277135226712613</v>
      </c>
      <c r="AB652">
        <v>4</v>
      </c>
      <c r="AC652">
        <v>6</v>
      </c>
      <c r="AD652" s="14">
        <f t="shared" ca="1" si="45"/>
        <v>5.8821373710210336</v>
      </c>
      <c r="AE652">
        <v>1</v>
      </c>
      <c r="AF652">
        <v>0</v>
      </c>
      <c r="AG652">
        <v>0</v>
      </c>
      <c r="AH652">
        <v>0</v>
      </c>
      <c r="AI652">
        <v>0</v>
      </c>
      <c r="AJ652">
        <v>0</v>
      </c>
      <c r="AK652">
        <v>0</v>
      </c>
      <c r="AL652">
        <v>0</v>
      </c>
      <c r="AM652" t="s">
        <v>41</v>
      </c>
    </row>
    <row r="653" spans="1:39" hidden="1" x14ac:dyDescent="0.3">
      <c r="A653">
        <v>4369</v>
      </c>
      <c r="B653">
        <v>1957</v>
      </c>
      <c r="C653" s="14">
        <f>2021-Table1[[#This Row],[Year_Birth]]</f>
        <v>64</v>
      </c>
      <c r="D653" t="s">
        <v>44</v>
      </c>
      <c r="E653" s="14" t="str" cm="1">
        <f t="array" ref="E653">_xlfn.SWITCH(Table1[[#This Row],[Education]],"Graduation","Bachelor’s","Basic","High School","2n Cycle","Master’s","Master","Master’s","PhD","PhD","Other")</f>
        <v>Master’s</v>
      </c>
      <c r="F653" t="s">
        <v>55</v>
      </c>
      <c r="G653" s="14" t="s">
        <v>55</v>
      </c>
      <c r="H653" s="14" t="str" cm="1">
        <f t="array" ref="H653">_xlfn.SWITCH(Table1[[#This Row],[Marital_Status_mod]],"Together","Couple","Married","Couple","Divorced","Single","Single","Single","Widow","Single","Other")</f>
        <v>Other</v>
      </c>
      <c r="I653" s="4">
        <v>65487</v>
      </c>
      <c r="J653" s="41" t="str">
        <f t="shared" si="42"/>
        <v>$60 - $70K</v>
      </c>
      <c r="K653">
        <v>0</v>
      </c>
      <c r="L653">
        <v>0</v>
      </c>
      <c r="M653">
        <f>Table1[[#This Row],[Teenhome]]+Table1[[#This Row],[Kidhome]]</f>
        <v>0</v>
      </c>
      <c r="N653" s="1">
        <v>41649</v>
      </c>
      <c r="O653" s="16">
        <f>(Table1[[#This Row],[DataSetDate]]-Table1[[#This Row],[Dt_Customer]])/365</f>
        <v>7.0767123287671234</v>
      </c>
      <c r="P653" s="15">
        <v>44232</v>
      </c>
      <c r="Q653">
        <v>48</v>
      </c>
      <c r="R653" s="4">
        <v>240</v>
      </c>
      <c r="S653" s="4">
        <v>67</v>
      </c>
      <c r="T653" s="4">
        <v>500</v>
      </c>
      <c r="U653" s="4">
        <v>199</v>
      </c>
      <c r="V653" s="4">
        <v>0</v>
      </c>
      <c r="W653" s="4">
        <v>163</v>
      </c>
      <c r="X653">
        <v>3</v>
      </c>
      <c r="Y653">
        <v>3</v>
      </c>
      <c r="Z653" t="str">
        <f t="shared" si="43"/>
        <v>Medium</v>
      </c>
      <c r="AA653" s="14">
        <f t="shared" ca="1" si="44"/>
        <v>2.8368347677681061</v>
      </c>
      <c r="AB653">
        <v>5</v>
      </c>
      <c r="AC653">
        <v>6</v>
      </c>
      <c r="AD653" s="14">
        <f t="shared" ca="1" si="45"/>
        <v>5.7729770440538388</v>
      </c>
      <c r="AE653">
        <v>2</v>
      </c>
      <c r="AF653">
        <v>0</v>
      </c>
      <c r="AG653">
        <v>0</v>
      </c>
      <c r="AH653">
        <v>0</v>
      </c>
      <c r="AI653">
        <v>0</v>
      </c>
      <c r="AJ653">
        <v>0</v>
      </c>
      <c r="AK653">
        <v>0</v>
      </c>
      <c r="AL653">
        <v>0</v>
      </c>
      <c r="AM653" t="s">
        <v>48</v>
      </c>
    </row>
    <row r="654" spans="1:39" hidden="1" x14ac:dyDescent="0.3">
      <c r="A654">
        <v>10652</v>
      </c>
      <c r="B654">
        <v>1957</v>
      </c>
      <c r="C654" s="14">
        <f>2021-Table1[[#This Row],[Year_Birth]]</f>
        <v>64</v>
      </c>
      <c r="D654" t="s">
        <v>44</v>
      </c>
      <c r="E654" s="14" t="str" cm="1">
        <f t="array" ref="E654">_xlfn.SWITCH(Table1[[#This Row],[Education]],"Graduation","Bachelor’s","Basic","High School","2n Cycle","Master’s","Master","Master’s","PhD","PhD","Other")</f>
        <v>Master’s</v>
      </c>
      <c r="F654" t="s">
        <v>40</v>
      </c>
      <c r="G654" s="14" t="s">
        <v>40</v>
      </c>
      <c r="H654" s="14" t="str" cm="1">
        <f t="array" ref="H654">_xlfn.SWITCH(Table1[[#This Row],[Marital_Status_mod]],"Together","Couple","Married","Couple","Divorced","Single","Single","Single","Widow","Single","Other")</f>
        <v>Couple</v>
      </c>
      <c r="I654" s="4">
        <v>65487</v>
      </c>
      <c r="J654" s="41" t="str">
        <f t="shared" si="42"/>
        <v>$60 - $70K</v>
      </c>
      <c r="K654">
        <v>0</v>
      </c>
      <c r="L654">
        <v>0</v>
      </c>
      <c r="M654">
        <f>Table1[[#This Row],[Teenhome]]+Table1[[#This Row],[Kidhome]]</f>
        <v>0</v>
      </c>
      <c r="N654" s="1">
        <v>41649</v>
      </c>
      <c r="O654" s="16">
        <f>(Table1[[#This Row],[DataSetDate]]-Table1[[#This Row],[Dt_Customer]])/365</f>
        <v>7.0767123287671234</v>
      </c>
      <c r="P654" s="15">
        <v>44232</v>
      </c>
      <c r="Q654">
        <v>48</v>
      </c>
      <c r="R654" s="4">
        <v>240</v>
      </c>
      <c r="S654" s="4">
        <v>67</v>
      </c>
      <c r="T654" s="4">
        <v>500</v>
      </c>
      <c r="U654" s="4">
        <v>199</v>
      </c>
      <c r="V654" s="4">
        <v>0</v>
      </c>
      <c r="W654" s="4">
        <v>163</v>
      </c>
      <c r="X654">
        <v>3</v>
      </c>
      <c r="Y654">
        <v>3</v>
      </c>
      <c r="Z654" t="str">
        <f t="shared" si="43"/>
        <v>Medium</v>
      </c>
      <c r="AA654" s="14">
        <f t="shared" ca="1" si="44"/>
        <v>2.6689116878469061</v>
      </c>
      <c r="AB654">
        <v>5</v>
      </c>
      <c r="AC654">
        <v>6</v>
      </c>
      <c r="AD654" s="14">
        <f t="shared" ca="1" si="45"/>
        <v>6.295562636159949</v>
      </c>
      <c r="AE654">
        <v>2</v>
      </c>
      <c r="AF654">
        <v>0</v>
      </c>
      <c r="AG654">
        <v>0</v>
      </c>
      <c r="AH654">
        <v>0</v>
      </c>
      <c r="AI654">
        <v>0</v>
      </c>
      <c r="AJ654">
        <v>0</v>
      </c>
      <c r="AK654">
        <v>0</v>
      </c>
      <c r="AL654">
        <v>0</v>
      </c>
      <c r="AM654" t="s">
        <v>48</v>
      </c>
    </row>
    <row r="655" spans="1:39" hidden="1" x14ac:dyDescent="0.3">
      <c r="A655">
        <v>8614</v>
      </c>
      <c r="B655">
        <v>1957</v>
      </c>
      <c r="C655" s="14">
        <f>2021-Table1[[#This Row],[Year_Birth]]</f>
        <v>64</v>
      </c>
      <c r="D655" t="s">
        <v>46</v>
      </c>
      <c r="E655" s="14" t="str" cm="1">
        <f t="array" ref="E655">_xlfn.SWITCH(Table1[[#This Row],[Education]],"Graduation","Bachelor’s","Basic","High School","2n Cycle","Master’s","Master","Master’s","PhD","PhD","Other")</f>
        <v>Bachelor’s</v>
      </c>
      <c r="F655" t="s">
        <v>54</v>
      </c>
      <c r="G655" s="14" t="s">
        <v>54</v>
      </c>
      <c r="H655" s="14" t="str" cm="1">
        <f t="array" ref="H655">_xlfn.SWITCH(Table1[[#This Row],[Marital_Status_mod]],"Together","Couple","Married","Couple","Divorced","Single","Single","Single","Widow","Single","Other")</f>
        <v>Single</v>
      </c>
      <c r="I655" s="4">
        <v>65486</v>
      </c>
      <c r="J655" s="41" t="str">
        <f t="shared" si="42"/>
        <v>$60 - $70K</v>
      </c>
      <c r="K655">
        <v>0</v>
      </c>
      <c r="L655">
        <v>1</v>
      </c>
      <c r="M655">
        <f>Table1[[#This Row],[Teenhome]]+Table1[[#This Row],[Kidhome]]</f>
        <v>1</v>
      </c>
      <c r="N655" s="1">
        <v>41771</v>
      </c>
      <c r="O655" s="16">
        <f>(Table1[[#This Row],[DataSetDate]]-Table1[[#This Row],[Dt_Customer]])/365</f>
        <v>6.7424657534246579</v>
      </c>
      <c r="P655" s="15">
        <v>44232</v>
      </c>
      <c r="Q655">
        <v>29</v>
      </c>
      <c r="R655" s="4">
        <v>245</v>
      </c>
      <c r="S655" s="4">
        <v>19</v>
      </c>
      <c r="T655" s="4">
        <v>125</v>
      </c>
      <c r="U655" s="4">
        <v>37</v>
      </c>
      <c r="V655" s="4">
        <v>67</v>
      </c>
      <c r="W655" s="4">
        <v>14</v>
      </c>
      <c r="X655">
        <v>1</v>
      </c>
      <c r="Y655">
        <v>4</v>
      </c>
      <c r="Z655" t="str">
        <f t="shared" si="43"/>
        <v>Medium</v>
      </c>
      <c r="AA655" s="14">
        <f t="shared" ca="1" si="44"/>
        <v>4.3530543231289478</v>
      </c>
      <c r="AB655">
        <v>2</v>
      </c>
      <c r="AC655">
        <v>10</v>
      </c>
      <c r="AD655" s="14">
        <f t="shared" ca="1" si="45"/>
        <v>10.306978671461037</v>
      </c>
      <c r="AE655">
        <v>2</v>
      </c>
      <c r="AF655">
        <v>0</v>
      </c>
      <c r="AG655">
        <v>0</v>
      </c>
      <c r="AH655">
        <v>0</v>
      </c>
      <c r="AI655">
        <v>0</v>
      </c>
      <c r="AJ655">
        <v>0</v>
      </c>
      <c r="AK655">
        <v>0</v>
      </c>
      <c r="AL655">
        <v>0</v>
      </c>
      <c r="AM655" t="s">
        <v>53</v>
      </c>
    </row>
    <row r="656" spans="1:39" hidden="1" x14ac:dyDescent="0.3">
      <c r="A656">
        <v>4741</v>
      </c>
      <c r="B656">
        <v>1974</v>
      </c>
      <c r="C656" s="14">
        <f>2021-Table1[[#This Row],[Year_Birth]]</f>
        <v>47</v>
      </c>
      <c r="D656" t="s">
        <v>51</v>
      </c>
      <c r="E656" s="14" t="str" cm="1">
        <f t="array" ref="E656">_xlfn.SWITCH(Table1[[#This Row],[Education]],"Graduation","Bachelor’s","Basic","High School","2n Cycle","Master’s","Master","Master’s","PhD","PhD","Other")</f>
        <v>Master’s</v>
      </c>
      <c r="F656" t="s">
        <v>42</v>
      </c>
      <c r="G656" s="14" t="s">
        <v>42</v>
      </c>
      <c r="H656" s="14" t="str" cm="1">
        <f t="array" ref="H656">_xlfn.SWITCH(Table1[[#This Row],[Marital_Status_mod]],"Together","Couple","Married","Couple","Divorced","Single","Single","Single","Widow","Single","Other")</f>
        <v>Couple</v>
      </c>
      <c r="I656" s="4">
        <v>65463</v>
      </c>
      <c r="J656" s="41" t="str">
        <f t="shared" si="42"/>
        <v>$60 - $70K</v>
      </c>
      <c r="K656">
        <v>1</v>
      </c>
      <c r="L656">
        <v>0</v>
      </c>
      <c r="M656">
        <f>Table1[[#This Row],[Teenhome]]+Table1[[#This Row],[Kidhome]]</f>
        <v>1</v>
      </c>
      <c r="N656" s="1">
        <v>41669</v>
      </c>
      <c r="O656" s="16">
        <f>(Table1[[#This Row],[DataSetDate]]-Table1[[#This Row],[Dt_Customer]])/365</f>
        <v>7.021917808219178</v>
      </c>
      <c r="P656" s="15">
        <v>44232</v>
      </c>
      <c r="Q656">
        <v>17</v>
      </c>
      <c r="R656" s="4">
        <v>391</v>
      </c>
      <c r="S656" s="4">
        <v>32</v>
      </c>
      <c r="T656" s="4">
        <v>70</v>
      </c>
      <c r="U656" s="4">
        <v>21</v>
      </c>
      <c r="V656" s="4">
        <v>32</v>
      </c>
      <c r="W656" s="4">
        <v>16</v>
      </c>
      <c r="X656">
        <v>2</v>
      </c>
      <c r="Y656">
        <v>6</v>
      </c>
      <c r="Z656" t="str">
        <f t="shared" si="43"/>
        <v>Medium</v>
      </c>
      <c r="AA656" s="14">
        <f t="shared" ca="1" si="44"/>
        <v>5.7304731065123935</v>
      </c>
      <c r="AB656">
        <v>2</v>
      </c>
      <c r="AC656">
        <v>9</v>
      </c>
      <c r="AD656" s="14">
        <f t="shared" ca="1" si="45"/>
        <v>8.9295063087408764</v>
      </c>
      <c r="AE656">
        <v>5</v>
      </c>
      <c r="AF656">
        <v>0</v>
      </c>
      <c r="AG656">
        <v>0</v>
      </c>
      <c r="AH656">
        <v>0</v>
      </c>
      <c r="AI656">
        <v>1</v>
      </c>
      <c r="AJ656">
        <v>0</v>
      </c>
      <c r="AK656">
        <v>0</v>
      </c>
      <c r="AL656">
        <v>0</v>
      </c>
      <c r="AM656" t="s">
        <v>41</v>
      </c>
    </row>
    <row r="657" spans="1:39" hidden="1" x14ac:dyDescent="0.3">
      <c r="A657">
        <v>2681</v>
      </c>
      <c r="B657">
        <v>1984</v>
      </c>
      <c r="C657" s="14">
        <f>2021-Table1[[#This Row],[Year_Birth]]</f>
        <v>37</v>
      </c>
      <c r="D657" t="s">
        <v>51</v>
      </c>
      <c r="E657" s="14" t="str" cm="1">
        <f t="array" ref="E657">_xlfn.SWITCH(Table1[[#This Row],[Education]],"Graduation","Bachelor’s","Basic","High School","2n Cycle","Master’s","Master","Master’s","PhD","PhD","Other")</f>
        <v>Master’s</v>
      </c>
      <c r="F657" t="s">
        <v>42</v>
      </c>
      <c r="G657" s="14" t="s">
        <v>42</v>
      </c>
      <c r="H657" s="14" t="str" cm="1">
        <f t="array" ref="H657">_xlfn.SWITCH(Table1[[#This Row],[Marital_Status_mod]],"Together","Couple","Married","Couple","Divorced","Single","Single","Single","Widow","Single","Other")</f>
        <v>Couple</v>
      </c>
      <c r="I657" s="4">
        <v>65370</v>
      </c>
      <c r="J657" s="41" t="str">
        <f t="shared" si="42"/>
        <v>$60 - $70K</v>
      </c>
      <c r="K657">
        <v>0</v>
      </c>
      <c r="L657">
        <v>0</v>
      </c>
      <c r="M657">
        <f>Table1[[#This Row],[Teenhome]]+Table1[[#This Row],[Kidhome]]</f>
        <v>0</v>
      </c>
      <c r="N657" s="1">
        <v>41487</v>
      </c>
      <c r="O657" s="16">
        <f>(Table1[[#This Row],[DataSetDate]]-Table1[[#This Row],[Dt_Customer]])/365</f>
        <v>7.5205479452054798</v>
      </c>
      <c r="P657" s="15">
        <v>44232</v>
      </c>
      <c r="Q657">
        <v>1</v>
      </c>
      <c r="R657" s="4">
        <v>71</v>
      </c>
      <c r="S657" s="4">
        <v>22</v>
      </c>
      <c r="T657" s="4">
        <v>112</v>
      </c>
      <c r="U657" s="4">
        <v>138</v>
      </c>
      <c r="V657" s="4">
        <v>89</v>
      </c>
      <c r="W657" s="4">
        <v>29</v>
      </c>
      <c r="X657">
        <v>1</v>
      </c>
      <c r="Y657">
        <v>2</v>
      </c>
      <c r="Z657" t="str">
        <f t="shared" si="43"/>
        <v>Low</v>
      </c>
      <c r="AA657" s="14">
        <f t="shared" ca="1" si="44"/>
        <v>2.1643220780471695</v>
      </c>
      <c r="AB657">
        <v>3</v>
      </c>
      <c r="AC657">
        <v>13</v>
      </c>
      <c r="AD657" s="14">
        <f t="shared" ca="1" si="45"/>
        <v>12.934349011890449</v>
      </c>
      <c r="AE657">
        <v>1</v>
      </c>
      <c r="AF657">
        <v>0</v>
      </c>
      <c r="AG657">
        <v>0</v>
      </c>
      <c r="AH657">
        <v>0</v>
      </c>
      <c r="AI657">
        <v>0</v>
      </c>
      <c r="AJ657">
        <v>0</v>
      </c>
      <c r="AK657">
        <v>0</v>
      </c>
      <c r="AL657">
        <v>0</v>
      </c>
      <c r="AM657" t="s">
        <v>41</v>
      </c>
    </row>
    <row r="658" spans="1:39" hidden="1" x14ac:dyDescent="0.3">
      <c r="A658">
        <v>6872</v>
      </c>
      <c r="B658">
        <v>1974</v>
      </c>
      <c r="C658" s="14">
        <f>2021-Table1[[#This Row],[Year_Birth]]</f>
        <v>47</v>
      </c>
      <c r="D658" t="s">
        <v>39</v>
      </c>
      <c r="E658" s="14" t="str" cm="1">
        <f t="array" ref="E658">_xlfn.SWITCH(Table1[[#This Row],[Education]],"Graduation","Bachelor’s","Basic","High School","2n Cycle","Master’s","Master","Master’s","PhD","PhD","Other")</f>
        <v>PhD</v>
      </c>
      <c r="F658" t="s">
        <v>42</v>
      </c>
      <c r="G658" s="14" t="s">
        <v>42</v>
      </c>
      <c r="H658" s="14" t="str" cm="1">
        <f t="array" ref="H658">_xlfn.SWITCH(Table1[[#This Row],[Marital_Status_mod]],"Together","Couple","Married","Couple","Divorced","Single","Single","Single","Widow","Single","Other")</f>
        <v>Couple</v>
      </c>
      <c r="I658" s="4">
        <v>65352</v>
      </c>
      <c r="J658" s="41" t="str">
        <f t="shared" si="42"/>
        <v>$60 - $70K</v>
      </c>
      <c r="K658">
        <v>0</v>
      </c>
      <c r="L658">
        <v>1</v>
      </c>
      <c r="M658">
        <f>Table1[[#This Row],[Teenhome]]+Table1[[#This Row],[Kidhome]]</f>
        <v>1</v>
      </c>
      <c r="N658" s="1">
        <v>41507</v>
      </c>
      <c r="O658" s="16">
        <f>(Table1[[#This Row],[DataSetDate]]-Table1[[#This Row],[Dt_Customer]])/365</f>
        <v>7.4657534246575343</v>
      </c>
      <c r="P658" s="15">
        <v>44232</v>
      </c>
      <c r="Q658">
        <v>43</v>
      </c>
      <c r="R658" s="4">
        <v>284</v>
      </c>
      <c r="S658" s="4">
        <v>3</v>
      </c>
      <c r="T658" s="4">
        <v>84</v>
      </c>
      <c r="U658" s="4">
        <v>4</v>
      </c>
      <c r="V658" s="4">
        <v>7</v>
      </c>
      <c r="W658" s="4">
        <v>23</v>
      </c>
      <c r="X658">
        <v>2</v>
      </c>
      <c r="Y658">
        <v>4</v>
      </c>
      <c r="Z658" t="str">
        <f t="shared" si="43"/>
        <v>Medium</v>
      </c>
      <c r="AA658" s="14">
        <f t="shared" ca="1" si="44"/>
        <v>4.0313616766844795</v>
      </c>
      <c r="AB658">
        <v>2</v>
      </c>
      <c r="AC658">
        <v>8</v>
      </c>
      <c r="AD658" s="14">
        <f t="shared" ca="1" si="45"/>
        <v>7.712548331647989</v>
      </c>
      <c r="AE658">
        <v>4</v>
      </c>
      <c r="AF658">
        <v>0</v>
      </c>
      <c r="AG658">
        <v>0</v>
      </c>
      <c r="AH658">
        <v>0</v>
      </c>
      <c r="AI658">
        <v>0</v>
      </c>
      <c r="AJ658">
        <v>0</v>
      </c>
      <c r="AK658">
        <v>0</v>
      </c>
      <c r="AL658">
        <v>0</v>
      </c>
      <c r="AM658" t="s">
        <v>47</v>
      </c>
    </row>
    <row r="659" spans="1:39" hidden="1" x14ac:dyDescent="0.3">
      <c r="A659">
        <v>5136</v>
      </c>
      <c r="B659">
        <v>1973</v>
      </c>
      <c r="C659" s="14">
        <f>2021-Table1[[#This Row],[Year_Birth]]</f>
        <v>48</v>
      </c>
      <c r="D659" t="s">
        <v>46</v>
      </c>
      <c r="E659" s="14" t="str" cm="1">
        <f t="array" ref="E659">_xlfn.SWITCH(Table1[[#This Row],[Education]],"Graduation","Bachelor’s","Basic","High School","2n Cycle","Master’s","Master","Master’s","PhD","PhD","Other")</f>
        <v>Bachelor’s</v>
      </c>
      <c r="F659" t="s">
        <v>50</v>
      </c>
      <c r="G659" s="14" t="s">
        <v>50</v>
      </c>
      <c r="H659" s="14" t="str" cm="1">
        <f t="array" ref="H659">_xlfn.SWITCH(Table1[[#This Row],[Marital_Status_mod]],"Together","Couple","Married","Couple","Divorced","Single","Single","Single","Widow","Single","Other")</f>
        <v>Single</v>
      </c>
      <c r="I659" s="4">
        <v>65333</v>
      </c>
      <c r="J659" s="41" t="str">
        <f t="shared" si="42"/>
        <v>$60 - $70K</v>
      </c>
      <c r="K659">
        <v>0</v>
      </c>
      <c r="L659">
        <v>1</v>
      </c>
      <c r="M659">
        <f>Table1[[#This Row],[Teenhome]]+Table1[[#This Row],[Kidhome]]</f>
        <v>1</v>
      </c>
      <c r="N659" s="1">
        <v>41656</v>
      </c>
      <c r="O659" s="16">
        <f>(Table1[[#This Row],[DataSetDate]]-Table1[[#This Row],[Dt_Customer]])/365</f>
        <v>7.0575342465753428</v>
      </c>
      <c r="P659" s="15">
        <v>44232</v>
      </c>
      <c r="Q659">
        <v>58</v>
      </c>
      <c r="R659" s="4">
        <v>654</v>
      </c>
      <c r="S659" s="4">
        <v>7</v>
      </c>
      <c r="T659" s="4">
        <v>92</v>
      </c>
      <c r="U659" s="4">
        <v>0</v>
      </c>
      <c r="V659" s="4">
        <v>15</v>
      </c>
      <c r="W659" s="4">
        <v>30</v>
      </c>
      <c r="X659">
        <v>7</v>
      </c>
      <c r="Y659">
        <v>9</v>
      </c>
      <c r="Z659" t="str">
        <f t="shared" si="43"/>
        <v>High</v>
      </c>
      <c r="AA659" s="14">
        <f t="shared" ca="1" si="44"/>
        <v>8.9792089310194108</v>
      </c>
      <c r="AB659">
        <v>4</v>
      </c>
      <c r="AC659">
        <v>8</v>
      </c>
      <c r="AD659" s="14">
        <f t="shared" ca="1" si="45"/>
        <v>8.3932900536369832</v>
      </c>
      <c r="AE659">
        <v>6</v>
      </c>
      <c r="AF659">
        <v>0</v>
      </c>
      <c r="AG659">
        <v>0</v>
      </c>
      <c r="AH659">
        <v>0</v>
      </c>
      <c r="AI659">
        <v>1</v>
      </c>
      <c r="AJ659">
        <v>1</v>
      </c>
      <c r="AK659">
        <v>0</v>
      </c>
      <c r="AL659">
        <v>0</v>
      </c>
      <c r="AM659" t="s">
        <v>48</v>
      </c>
    </row>
    <row r="660" spans="1:39" hidden="1" x14ac:dyDescent="0.3">
      <c r="A660">
        <v>4047</v>
      </c>
      <c r="B660">
        <v>1954</v>
      </c>
      <c r="C660" s="14">
        <f>2021-Table1[[#This Row],[Year_Birth]]</f>
        <v>67</v>
      </c>
      <c r="D660" t="s">
        <v>39</v>
      </c>
      <c r="E660" s="14" t="str" cm="1">
        <f t="array" ref="E660">_xlfn.SWITCH(Table1[[#This Row],[Education]],"Graduation","Bachelor’s","Basic","High School","2n Cycle","Master’s","Master","Master’s","PhD","PhD","Other")</f>
        <v>PhD</v>
      </c>
      <c r="F660" t="s">
        <v>42</v>
      </c>
      <c r="G660" s="14" t="s">
        <v>42</v>
      </c>
      <c r="H660" s="14" t="str" cm="1">
        <f t="array" ref="H660">_xlfn.SWITCH(Table1[[#This Row],[Marital_Status_mod]],"Together","Couple","Married","Couple","Divorced","Single","Single","Single","Widow","Single","Other")</f>
        <v>Couple</v>
      </c>
      <c r="I660" s="4">
        <v>65324</v>
      </c>
      <c r="J660" s="41" t="str">
        <f t="shared" si="42"/>
        <v>$60 - $70K</v>
      </c>
      <c r="K660">
        <v>0</v>
      </c>
      <c r="L660">
        <v>1</v>
      </c>
      <c r="M660">
        <f>Table1[[#This Row],[Teenhome]]+Table1[[#This Row],[Kidhome]]</f>
        <v>1</v>
      </c>
      <c r="N660" s="1">
        <v>41650</v>
      </c>
      <c r="O660" s="16">
        <f>(Table1[[#This Row],[DataSetDate]]-Table1[[#This Row],[Dt_Customer]])/365</f>
        <v>7.0739726027397261</v>
      </c>
      <c r="P660" s="15">
        <v>44232</v>
      </c>
      <c r="Q660">
        <v>0</v>
      </c>
      <c r="R660" s="4">
        <v>384</v>
      </c>
      <c r="S660" s="4">
        <v>0</v>
      </c>
      <c r="T660" s="4">
        <v>102</v>
      </c>
      <c r="U660" s="4">
        <v>21</v>
      </c>
      <c r="V660" s="4">
        <v>32</v>
      </c>
      <c r="W660" s="4">
        <v>5</v>
      </c>
      <c r="X660">
        <v>3</v>
      </c>
      <c r="Y660">
        <v>6</v>
      </c>
      <c r="Z660" t="str">
        <f t="shared" si="43"/>
        <v>Medium</v>
      </c>
      <c r="AA660" s="14">
        <f t="shared" ca="1" si="44"/>
        <v>6.3744535164008207</v>
      </c>
      <c r="AB660">
        <v>2</v>
      </c>
      <c r="AC660">
        <v>9</v>
      </c>
      <c r="AD660" s="14">
        <f t="shared" ca="1" si="45"/>
        <v>9.0427454040447692</v>
      </c>
      <c r="AE660">
        <v>4</v>
      </c>
      <c r="AF660">
        <v>0</v>
      </c>
      <c r="AG660">
        <v>0</v>
      </c>
      <c r="AH660">
        <v>0</v>
      </c>
      <c r="AI660">
        <v>0</v>
      </c>
      <c r="AJ660">
        <v>0</v>
      </c>
      <c r="AK660">
        <v>0</v>
      </c>
      <c r="AL660">
        <v>0</v>
      </c>
      <c r="AM660" t="s">
        <v>43</v>
      </c>
    </row>
    <row r="661" spans="1:39" hidden="1" x14ac:dyDescent="0.3">
      <c r="A661">
        <v>9477</v>
      </c>
      <c r="B661">
        <v>1954</v>
      </c>
      <c r="C661" s="14">
        <f>2021-Table1[[#This Row],[Year_Birth]]</f>
        <v>67</v>
      </c>
      <c r="D661" t="s">
        <v>39</v>
      </c>
      <c r="E661" s="14" t="str" cm="1">
        <f t="array" ref="E661">_xlfn.SWITCH(Table1[[#This Row],[Education]],"Graduation","Bachelor’s","Basic","High School","2n Cycle","Master’s","Master","Master’s","PhD","PhD","Other")</f>
        <v>PhD</v>
      </c>
      <c r="F661" t="s">
        <v>42</v>
      </c>
      <c r="G661" s="14" t="s">
        <v>42</v>
      </c>
      <c r="H661" s="14" t="str" cm="1">
        <f t="array" ref="H661">_xlfn.SWITCH(Table1[[#This Row],[Marital_Status_mod]],"Together","Couple","Married","Couple","Divorced","Single","Single","Single","Widow","Single","Other")</f>
        <v>Couple</v>
      </c>
      <c r="I661" s="4">
        <v>65324</v>
      </c>
      <c r="J661" s="41" t="str">
        <f t="shared" si="42"/>
        <v>$60 - $70K</v>
      </c>
      <c r="K661">
        <v>0</v>
      </c>
      <c r="L661">
        <v>1</v>
      </c>
      <c r="M661">
        <f>Table1[[#This Row],[Teenhome]]+Table1[[#This Row],[Kidhome]]</f>
        <v>1</v>
      </c>
      <c r="N661" s="1">
        <v>41650</v>
      </c>
      <c r="O661" s="16">
        <f>(Table1[[#This Row],[DataSetDate]]-Table1[[#This Row],[Dt_Customer]])/365</f>
        <v>7.0739726027397261</v>
      </c>
      <c r="P661" s="15">
        <v>44232</v>
      </c>
      <c r="Q661">
        <v>0</v>
      </c>
      <c r="R661" s="4">
        <v>384</v>
      </c>
      <c r="S661" s="4">
        <v>0</v>
      </c>
      <c r="T661" s="4">
        <v>102</v>
      </c>
      <c r="U661" s="4">
        <v>21</v>
      </c>
      <c r="V661" s="4">
        <v>32</v>
      </c>
      <c r="W661" s="4">
        <v>5</v>
      </c>
      <c r="X661">
        <v>3</v>
      </c>
      <c r="Y661">
        <v>6</v>
      </c>
      <c r="Z661" t="str">
        <f t="shared" si="43"/>
        <v>Medium</v>
      </c>
      <c r="AA661" s="14">
        <f t="shared" ca="1" si="44"/>
        <v>6.2994795633686973</v>
      </c>
      <c r="AB661">
        <v>2</v>
      </c>
      <c r="AC661">
        <v>9</v>
      </c>
      <c r="AD661" s="14">
        <f t="shared" ca="1" si="45"/>
        <v>8.9044119691847605</v>
      </c>
      <c r="AE661">
        <v>4</v>
      </c>
      <c r="AF661">
        <v>0</v>
      </c>
      <c r="AG661">
        <v>0</v>
      </c>
      <c r="AH661">
        <v>0</v>
      </c>
      <c r="AI661">
        <v>0</v>
      </c>
      <c r="AJ661">
        <v>0</v>
      </c>
      <c r="AK661">
        <v>0</v>
      </c>
      <c r="AL661">
        <v>0</v>
      </c>
      <c r="AM661" t="s">
        <v>45</v>
      </c>
    </row>
    <row r="662" spans="1:39" hidden="1" x14ac:dyDescent="0.3">
      <c r="A662">
        <v>4437</v>
      </c>
      <c r="B662">
        <v>1962</v>
      </c>
      <c r="C662" s="14">
        <f>2021-Table1[[#This Row],[Year_Birth]]</f>
        <v>59</v>
      </c>
      <c r="D662" t="s">
        <v>46</v>
      </c>
      <c r="E662" s="14" t="str" cm="1">
        <f t="array" ref="E662">_xlfn.SWITCH(Table1[[#This Row],[Education]],"Graduation","Bachelor’s","Basic","High School","2n Cycle","Master’s","Master","Master’s","PhD","PhD","Other")</f>
        <v>Bachelor’s</v>
      </c>
      <c r="F662" t="s">
        <v>42</v>
      </c>
      <c r="G662" s="14" t="s">
        <v>42</v>
      </c>
      <c r="H662" s="14" t="str" cm="1">
        <f t="array" ref="H662">_xlfn.SWITCH(Table1[[#This Row],[Marital_Status_mod]],"Together","Couple","Married","Couple","Divorced","Single","Single","Single","Widow","Single","Other")</f>
        <v>Couple</v>
      </c>
      <c r="I662" s="4">
        <v>65316</v>
      </c>
      <c r="J662" s="41" t="str">
        <f t="shared" si="42"/>
        <v>$60 - $70K</v>
      </c>
      <c r="K662">
        <v>1</v>
      </c>
      <c r="L662">
        <v>1</v>
      </c>
      <c r="M662">
        <f>Table1[[#This Row],[Teenhome]]+Table1[[#This Row],[Kidhome]]</f>
        <v>2</v>
      </c>
      <c r="N662" s="1">
        <v>41388</v>
      </c>
      <c r="O662" s="16">
        <f>(Table1[[#This Row],[DataSetDate]]-Table1[[#This Row],[Dt_Customer]])/365</f>
        <v>7.7917808219178086</v>
      </c>
      <c r="P662" s="15">
        <v>44232</v>
      </c>
      <c r="Q662">
        <v>65</v>
      </c>
      <c r="R662" s="4">
        <v>112</v>
      </c>
      <c r="S662" s="4">
        <v>6</v>
      </c>
      <c r="T662" s="4">
        <v>92</v>
      </c>
      <c r="U662" s="4">
        <v>3</v>
      </c>
      <c r="V662" s="4">
        <v>9</v>
      </c>
      <c r="W662" s="4">
        <v>38</v>
      </c>
      <c r="X662">
        <v>2</v>
      </c>
      <c r="Y662">
        <v>3</v>
      </c>
      <c r="Z662" t="str">
        <f t="shared" si="43"/>
        <v>Medium</v>
      </c>
      <c r="AA662" s="14">
        <f t="shared" ca="1" si="44"/>
        <v>2.8479241480779605</v>
      </c>
      <c r="AB662">
        <v>2</v>
      </c>
      <c r="AC662">
        <v>5</v>
      </c>
      <c r="AD662" s="14">
        <f t="shared" ca="1" si="45"/>
        <v>4.7468143716963089</v>
      </c>
      <c r="AE662">
        <v>4</v>
      </c>
      <c r="AF662">
        <v>0</v>
      </c>
      <c r="AG662">
        <v>0</v>
      </c>
      <c r="AH662">
        <v>0</v>
      </c>
      <c r="AI662">
        <v>0</v>
      </c>
      <c r="AJ662">
        <v>0</v>
      </c>
      <c r="AK662">
        <v>0</v>
      </c>
      <c r="AL662">
        <v>0</v>
      </c>
      <c r="AM662" t="s">
        <v>41</v>
      </c>
    </row>
    <row r="663" spans="1:39" hidden="1" x14ac:dyDescent="0.3">
      <c r="A663">
        <v>10701</v>
      </c>
      <c r="B663">
        <v>1973</v>
      </c>
      <c r="C663" s="14">
        <f>2021-Table1[[#This Row],[Year_Birth]]</f>
        <v>48</v>
      </c>
      <c r="D663" t="s">
        <v>46</v>
      </c>
      <c r="E663" s="14" t="str" cm="1">
        <f t="array" ref="E663">_xlfn.SWITCH(Table1[[#This Row],[Education]],"Graduation","Bachelor’s","Basic","High School","2n Cycle","Master’s","Master","Master’s","PhD","PhD","Other")</f>
        <v>Bachelor’s</v>
      </c>
      <c r="F663" t="s">
        <v>42</v>
      </c>
      <c r="G663" s="14" t="s">
        <v>42</v>
      </c>
      <c r="H663" s="14" t="str" cm="1">
        <f t="array" ref="H663">_xlfn.SWITCH(Table1[[#This Row],[Marital_Status_mod]],"Together","Couple","Married","Couple","Divorced","Single","Single","Single","Widow","Single","Other")</f>
        <v>Couple</v>
      </c>
      <c r="I663" s="4">
        <v>65308</v>
      </c>
      <c r="J663" s="41" t="str">
        <f t="shared" si="42"/>
        <v>$60 - $70K</v>
      </c>
      <c r="K663">
        <v>0</v>
      </c>
      <c r="L663">
        <v>0</v>
      </c>
      <c r="M663">
        <f>Table1[[#This Row],[Teenhome]]+Table1[[#This Row],[Kidhome]]</f>
        <v>0</v>
      </c>
      <c r="N663" s="1">
        <v>41528</v>
      </c>
      <c r="O663" s="16">
        <f>(Table1[[#This Row],[DataSetDate]]-Table1[[#This Row],[Dt_Customer]])/365</f>
        <v>7.4082191780821915</v>
      </c>
      <c r="P663" s="15">
        <v>44232</v>
      </c>
      <c r="Q663">
        <v>60</v>
      </c>
      <c r="R663" s="4">
        <v>713</v>
      </c>
      <c r="S663" s="4">
        <v>0</v>
      </c>
      <c r="T663" s="4">
        <v>264</v>
      </c>
      <c r="U663" s="4">
        <v>120</v>
      </c>
      <c r="V663" s="4">
        <v>80</v>
      </c>
      <c r="W663" s="4">
        <v>34</v>
      </c>
      <c r="X663">
        <v>1</v>
      </c>
      <c r="Y663">
        <v>7</v>
      </c>
      <c r="Z663" t="str">
        <f t="shared" si="43"/>
        <v>High</v>
      </c>
      <c r="AA663" s="14">
        <f t="shared" ca="1" si="44"/>
        <v>6.9642729975241346</v>
      </c>
      <c r="AB663">
        <v>8</v>
      </c>
      <c r="AC663">
        <v>12</v>
      </c>
      <c r="AD663" s="14">
        <f t="shared" ca="1" si="45"/>
        <v>12.335740847594948</v>
      </c>
      <c r="AE663">
        <v>4</v>
      </c>
      <c r="AF663">
        <v>1</v>
      </c>
      <c r="AG663">
        <v>0</v>
      </c>
      <c r="AH663">
        <v>0</v>
      </c>
      <c r="AI663">
        <v>0</v>
      </c>
      <c r="AJ663">
        <v>1</v>
      </c>
      <c r="AK663">
        <v>0</v>
      </c>
      <c r="AL663">
        <v>0</v>
      </c>
      <c r="AM663" t="s">
        <v>43</v>
      </c>
    </row>
    <row r="664" spans="1:39" hidden="1" x14ac:dyDescent="0.3">
      <c r="A664">
        <v>9596</v>
      </c>
      <c r="B664">
        <v>1980</v>
      </c>
      <c r="C664" s="14">
        <f>2021-Table1[[#This Row],[Year_Birth]]</f>
        <v>41</v>
      </c>
      <c r="D664" t="s">
        <v>39</v>
      </c>
      <c r="E664" s="14" t="str" cm="1">
        <f t="array" ref="E664">_xlfn.SWITCH(Table1[[#This Row],[Education]],"Graduation","Bachelor’s","Basic","High School","2n Cycle","Master’s","Master","Master’s","PhD","PhD","Other")</f>
        <v>PhD</v>
      </c>
      <c r="F664" t="s">
        <v>50</v>
      </c>
      <c r="G664" s="14" t="s">
        <v>50</v>
      </c>
      <c r="H664" s="14" t="str" cm="1">
        <f t="array" ref="H664">_xlfn.SWITCH(Table1[[#This Row],[Marital_Status_mod]],"Together","Couple","Married","Couple","Divorced","Single","Single","Single","Widow","Single","Other")</f>
        <v>Single</v>
      </c>
      <c r="I664" s="4">
        <v>65295</v>
      </c>
      <c r="J664" s="41" t="str">
        <f t="shared" si="42"/>
        <v>$60 - $70K</v>
      </c>
      <c r="K664">
        <v>0</v>
      </c>
      <c r="L664">
        <v>0</v>
      </c>
      <c r="M664">
        <f>Table1[[#This Row],[Teenhome]]+Table1[[#This Row],[Kidhome]]</f>
        <v>0</v>
      </c>
      <c r="N664" s="1">
        <v>41631</v>
      </c>
      <c r="O664" s="16">
        <f>(Table1[[#This Row],[DataSetDate]]-Table1[[#This Row],[Dt_Customer]])/365</f>
        <v>7.1260273972602741</v>
      </c>
      <c r="P664" s="15">
        <v>44232</v>
      </c>
      <c r="Q664">
        <v>19</v>
      </c>
      <c r="R664" s="4">
        <v>365</v>
      </c>
      <c r="S664" s="4">
        <v>32</v>
      </c>
      <c r="T664" s="4">
        <v>117</v>
      </c>
      <c r="U664" s="4">
        <v>34</v>
      </c>
      <c r="V664" s="4">
        <v>110</v>
      </c>
      <c r="W664" s="4">
        <v>6</v>
      </c>
      <c r="X664">
        <v>1</v>
      </c>
      <c r="Y664">
        <v>3</v>
      </c>
      <c r="Z664" t="str">
        <f t="shared" si="43"/>
        <v>Medium</v>
      </c>
      <c r="AA664" s="14">
        <f t="shared" ca="1" si="44"/>
        <v>2.9316397061846438</v>
      </c>
      <c r="AB664">
        <v>3</v>
      </c>
      <c r="AC664">
        <v>13</v>
      </c>
      <c r="AD664" s="14">
        <f t="shared" ca="1" si="45"/>
        <v>12.835231540228119</v>
      </c>
      <c r="AE664">
        <v>2</v>
      </c>
      <c r="AF664">
        <v>0</v>
      </c>
      <c r="AG664">
        <v>0</v>
      </c>
      <c r="AH664">
        <v>0</v>
      </c>
      <c r="AI664">
        <v>0</v>
      </c>
      <c r="AJ664">
        <v>0</v>
      </c>
      <c r="AK664">
        <v>0</v>
      </c>
      <c r="AL664">
        <v>0</v>
      </c>
      <c r="AM664" t="s">
        <v>43</v>
      </c>
    </row>
    <row r="665" spans="1:39" hidden="1" x14ac:dyDescent="0.3">
      <c r="A665">
        <v>466</v>
      </c>
      <c r="B665">
        <v>1944</v>
      </c>
      <c r="C665" s="14">
        <f>2021-Table1[[#This Row],[Year_Birth]]</f>
        <v>77</v>
      </c>
      <c r="D665" t="s">
        <v>46</v>
      </c>
      <c r="E665" s="14" t="str" cm="1">
        <f t="array" ref="E665">_xlfn.SWITCH(Table1[[#This Row],[Education]],"Graduation","Bachelor’s","Basic","High School","2n Cycle","Master’s","Master","Master’s","PhD","PhD","Other")</f>
        <v>Bachelor’s</v>
      </c>
      <c r="F665" t="s">
        <v>42</v>
      </c>
      <c r="G665" s="14" t="s">
        <v>42</v>
      </c>
      <c r="H665" s="14" t="str" cm="1">
        <f t="array" ref="H665">_xlfn.SWITCH(Table1[[#This Row],[Marital_Status_mod]],"Together","Couple","Married","Couple","Divorced","Single","Single","Single","Widow","Single","Other")</f>
        <v>Couple</v>
      </c>
      <c r="I665" s="4">
        <v>65275</v>
      </c>
      <c r="J665" s="41" t="str">
        <f t="shared" si="42"/>
        <v>$60 - $70K</v>
      </c>
      <c r="K665">
        <v>0</v>
      </c>
      <c r="L665">
        <v>0</v>
      </c>
      <c r="M665">
        <f>Table1[[#This Row],[Teenhome]]+Table1[[#This Row],[Kidhome]]</f>
        <v>0</v>
      </c>
      <c r="N665" s="1">
        <v>41367</v>
      </c>
      <c r="O665" s="16">
        <f>(Table1[[#This Row],[DataSetDate]]-Table1[[#This Row],[Dt_Customer]])/365</f>
        <v>7.8493150684931505</v>
      </c>
      <c r="P665" s="15">
        <v>44232</v>
      </c>
      <c r="Q665">
        <v>9</v>
      </c>
      <c r="R665" s="4">
        <v>388</v>
      </c>
      <c r="S665" s="4">
        <v>14</v>
      </c>
      <c r="T665" s="4">
        <v>218</v>
      </c>
      <c r="U665" s="4">
        <v>91</v>
      </c>
      <c r="V665" s="4">
        <v>14</v>
      </c>
      <c r="W665" s="4">
        <v>21</v>
      </c>
      <c r="X665">
        <v>1</v>
      </c>
      <c r="Y665">
        <v>4</v>
      </c>
      <c r="Z665" t="str">
        <f t="shared" si="43"/>
        <v>Medium</v>
      </c>
      <c r="AA665" s="14">
        <f t="shared" ca="1" si="44"/>
        <v>4.3529777962342671</v>
      </c>
      <c r="AB665">
        <v>3</v>
      </c>
      <c r="AC665">
        <v>13</v>
      </c>
      <c r="AD665" s="14">
        <f t="shared" ca="1" si="45"/>
        <v>13.335792086666615</v>
      </c>
      <c r="AE665">
        <v>2</v>
      </c>
      <c r="AF665">
        <v>0</v>
      </c>
      <c r="AG665">
        <v>0</v>
      </c>
      <c r="AH665">
        <v>0</v>
      </c>
      <c r="AI665">
        <v>0</v>
      </c>
      <c r="AJ665">
        <v>0</v>
      </c>
      <c r="AK665">
        <v>0</v>
      </c>
      <c r="AL665">
        <v>0</v>
      </c>
      <c r="AM665" t="s">
        <v>41</v>
      </c>
    </row>
    <row r="666" spans="1:39" hidden="1" x14ac:dyDescent="0.3">
      <c r="A666">
        <v>1631</v>
      </c>
      <c r="B666">
        <v>1965</v>
      </c>
      <c r="C666" s="14">
        <f>2021-Table1[[#This Row],[Year_Birth]]</f>
        <v>56</v>
      </c>
      <c r="D666" t="s">
        <v>39</v>
      </c>
      <c r="E666" s="14" t="str" cm="1">
        <f t="array" ref="E666">_xlfn.SWITCH(Table1[[#This Row],[Education]],"Graduation","Bachelor’s","Basic","High School","2n Cycle","Master’s","Master","Master’s","PhD","PhD","Other")</f>
        <v>PhD</v>
      </c>
      <c r="F666" t="s">
        <v>40</v>
      </c>
      <c r="G666" s="14" t="s">
        <v>40</v>
      </c>
      <c r="H666" s="14" t="str" cm="1">
        <f t="array" ref="H666">_xlfn.SWITCH(Table1[[#This Row],[Marital_Status_mod]],"Together","Couple","Married","Couple","Divorced","Single","Single","Single","Widow","Single","Other")</f>
        <v>Couple</v>
      </c>
      <c r="I666" s="4">
        <v>65220</v>
      </c>
      <c r="J666" s="41" t="str">
        <f t="shared" si="42"/>
        <v>$60 - $70K</v>
      </c>
      <c r="K666">
        <v>0</v>
      </c>
      <c r="L666">
        <v>0</v>
      </c>
      <c r="M666">
        <f>Table1[[#This Row],[Teenhome]]+Table1[[#This Row],[Kidhome]]</f>
        <v>0</v>
      </c>
      <c r="N666" s="1">
        <v>41155</v>
      </c>
      <c r="O666" s="16">
        <f>(Table1[[#This Row],[DataSetDate]]-Table1[[#This Row],[Dt_Customer]])/365</f>
        <v>8.4301369863013704</v>
      </c>
      <c r="P666" s="15">
        <v>44232</v>
      </c>
      <c r="Q666">
        <v>3</v>
      </c>
      <c r="R666" s="4">
        <v>890</v>
      </c>
      <c r="S666" s="4">
        <v>63</v>
      </c>
      <c r="T666" s="4">
        <v>292</v>
      </c>
      <c r="U666" s="4">
        <v>0</v>
      </c>
      <c r="V666" s="4">
        <v>25</v>
      </c>
      <c r="W666" s="4">
        <v>12</v>
      </c>
      <c r="X666">
        <v>4</v>
      </c>
      <c r="Y666">
        <v>8</v>
      </c>
      <c r="Z666" t="str">
        <f t="shared" si="43"/>
        <v>High</v>
      </c>
      <c r="AA666" s="14">
        <f t="shared" ca="1" si="44"/>
        <v>7.7257039806583832</v>
      </c>
      <c r="AB666">
        <v>4</v>
      </c>
      <c r="AC666">
        <v>7</v>
      </c>
      <c r="AD666" s="14">
        <f t="shared" ca="1" si="45"/>
        <v>6.7837942548601617</v>
      </c>
      <c r="AE666">
        <v>6</v>
      </c>
      <c r="AF666">
        <v>0</v>
      </c>
      <c r="AG666">
        <v>0</v>
      </c>
      <c r="AH666">
        <v>0</v>
      </c>
      <c r="AI666">
        <v>0</v>
      </c>
      <c r="AJ666">
        <v>0</v>
      </c>
      <c r="AK666">
        <v>1</v>
      </c>
      <c r="AL666">
        <v>0</v>
      </c>
      <c r="AM666" t="s">
        <v>52</v>
      </c>
    </row>
    <row r="667" spans="1:39" hidden="1" x14ac:dyDescent="0.3">
      <c r="A667">
        <v>2829</v>
      </c>
      <c r="B667">
        <v>1955</v>
      </c>
      <c r="C667" s="14">
        <f>2021-Table1[[#This Row],[Year_Birth]]</f>
        <v>66</v>
      </c>
      <c r="D667" t="s">
        <v>46</v>
      </c>
      <c r="E667" s="14" t="str" cm="1">
        <f t="array" ref="E667">_xlfn.SWITCH(Table1[[#This Row],[Education]],"Graduation","Bachelor’s","Basic","High School","2n Cycle","Master’s","Master","Master’s","PhD","PhD","Other")</f>
        <v>Bachelor’s</v>
      </c>
      <c r="F667" t="s">
        <v>42</v>
      </c>
      <c r="G667" s="14" t="s">
        <v>42</v>
      </c>
      <c r="H667" s="14" t="str" cm="1">
        <f t="array" ref="H667">_xlfn.SWITCH(Table1[[#This Row],[Marital_Status_mod]],"Together","Couple","Married","Couple","Divorced","Single","Single","Single","Widow","Single","Other")</f>
        <v>Couple</v>
      </c>
      <c r="I667" s="4">
        <v>65210</v>
      </c>
      <c r="J667" s="41" t="str">
        <f t="shared" si="42"/>
        <v>$60 - $70K</v>
      </c>
      <c r="K667">
        <v>0</v>
      </c>
      <c r="L667">
        <v>1</v>
      </c>
      <c r="M667">
        <f>Table1[[#This Row],[Teenhome]]+Table1[[#This Row],[Kidhome]]</f>
        <v>1</v>
      </c>
      <c r="N667" s="1">
        <v>41708</v>
      </c>
      <c r="O667" s="16">
        <f>(Table1[[#This Row],[DataSetDate]]-Table1[[#This Row],[Dt_Customer]])/365</f>
        <v>6.9150684931506845</v>
      </c>
      <c r="P667" s="15">
        <v>44232</v>
      </c>
      <c r="Q667">
        <v>25</v>
      </c>
      <c r="R667" s="4">
        <v>626</v>
      </c>
      <c r="S667" s="4">
        <v>0</v>
      </c>
      <c r="T667" s="4">
        <v>70</v>
      </c>
      <c r="U667" s="4">
        <v>0</v>
      </c>
      <c r="V667" s="4">
        <v>7</v>
      </c>
      <c r="W667" s="4">
        <v>28</v>
      </c>
      <c r="X667">
        <v>2</v>
      </c>
      <c r="Y667">
        <v>9</v>
      </c>
      <c r="Z667" t="str">
        <f t="shared" si="43"/>
        <v>High</v>
      </c>
      <c r="AA667" s="14">
        <f t="shared" ca="1" si="44"/>
        <v>9.2501550798956433</v>
      </c>
      <c r="AB667">
        <v>3</v>
      </c>
      <c r="AC667">
        <v>8</v>
      </c>
      <c r="AD667" s="14">
        <f t="shared" ca="1" si="45"/>
        <v>7.9209231341186541</v>
      </c>
      <c r="AE667">
        <v>6</v>
      </c>
      <c r="AF667">
        <v>1</v>
      </c>
      <c r="AG667">
        <v>0</v>
      </c>
      <c r="AH667">
        <v>0</v>
      </c>
      <c r="AI667">
        <v>1</v>
      </c>
      <c r="AJ667">
        <v>0</v>
      </c>
      <c r="AK667">
        <v>0</v>
      </c>
      <c r="AL667">
        <v>0</v>
      </c>
      <c r="AM667" t="s">
        <v>48</v>
      </c>
    </row>
    <row r="668" spans="1:39" hidden="1" x14ac:dyDescent="0.3">
      <c r="A668">
        <v>3759</v>
      </c>
      <c r="B668">
        <v>1958</v>
      </c>
      <c r="C668" s="14">
        <f>2021-Table1[[#This Row],[Year_Birth]]</f>
        <v>63</v>
      </c>
      <c r="D668" t="s">
        <v>46</v>
      </c>
      <c r="E668" s="14" t="str" cm="1">
        <f t="array" ref="E668">_xlfn.SWITCH(Table1[[#This Row],[Education]],"Graduation","Bachelor’s","Basic","High School","2n Cycle","Master’s","Master","Master’s","PhD","PhD","Other")</f>
        <v>Bachelor’s</v>
      </c>
      <c r="F668" t="s">
        <v>40</v>
      </c>
      <c r="G668" s="14" t="s">
        <v>40</v>
      </c>
      <c r="H668" s="14" t="str" cm="1">
        <f t="array" ref="H668">_xlfn.SWITCH(Table1[[#This Row],[Marital_Status_mod]],"Together","Couple","Married","Couple","Divorced","Single","Single","Single","Widow","Single","Other")</f>
        <v>Couple</v>
      </c>
      <c r="I668" s="4">
        <v>65196</v>
      </c>
      <c r="J668" s="41" t="str">
        <f t="shared" si="42"/>
        <v>$60 - $70K</v>
      </c>
      <c r="K668">
        <v>0</v>
      </c>
      <c r="L668">
        <v>2</v>
      </c>
      <c r="M668">
        <f>Table1[[#This Row],[Teenhome]]+Table1[[#This Row],[Kidhome]]</f>
        <v>2</v>
      </c>
      <c r="N668" s="1">
        <v>41480</v>
      </c>
      <c r="O668" s="16">
        <f>(Table1[[#This Row],[DataSetDate]]-Table1[[#This Row],[Dt_Customer]])/365</f>
        <v>7.5397260273972604</v>
      </c>
      <c r="P668" s="15">
        <v>44232</v>
      </c>
      <c r="Q668">
        <v>34</v>
      </c>
      <c r="R668" s="4">
        <v>743</v>
      </c>
      <c r="S668" s="4">
        <v>19</v>
      </c>
      <c r="T668" s="4">
        <v>181</v>
      </c>
      <c r="U668" s="4">
        <v>12</v>
      </c>
      <c r="V668" s="4">
        <v>0</v>
      </c>
      <c r="W668" s="4">
        <v>200</v>
      </c>
      <c r="X668">
        <v>2</v>
      </c>
      <c r="Y668">
        <v>7</v>
      </c>
      <c r="Z668" t="str">
        <f t="shared" si="43"/>
        <v>High</v>
      </c>
      <c r="AA668" s="14">
        <f t="shared" ca="1" si="44"/>
        <v>7.0647411561970523</v>
      </c>
      <c r="AB668">
        <v>6</v>
      </c>
      <c r="AC668">
        <v>11</v>
      </c>
      <c r="AD668" s="14">
        <f t="shared" ca="1" si="45"/>
        <v>11.210658797911996</v>
      </c>
      <c r="AE668">
        <v>5</v>
      </c>
      <c r="AF668">
        <v>0</v>
      </c>
      <c r="AG668">
        <v>0</v>
      </c>
      <c r="AH668">
        <v>1</v>
      </c>
      <c r="AI668">
        <v>0</v>
      </c>
      <c r="AJ668">
        <v>0</v>
      </c>
      <c r="AK668">
        <v>0</v>
      </c>
      <c r="AL668">
        <v>0</v>
      </c>
      <c r="AM668" t="s">
        <v>41</v>
      </c>
    </row>
    <row r="669" spans="1:39" hidden="1" x14ac:dyDescent="0.3">
      <c r="A669">
        <v>8932</v>
      </c>
      <c r="B669">
        <v>1969</v>
      </c>
      <c r="C669" s="14">
        <f>2021-Table1[[#This Row],[Year_Birth]]</f>
        <v>52</v>
      </c>
      <c r="D669" t="s">
        <v>44</v>
      </c>
      <c r="E669" s="14" t="str" cm="1">
        <f t="array" ref="E669">_xlfn.SWITCH(Table1[[#This Row],[Education]],"Graduation","Bachelor’s","Basic","High School","2n Cycle","Master’s","Master","Master’s","PhD","PhD","Other")</f>
        <v>Master’s</v>
      </c>
      <c r="F669" t="s">
        <v>40</v>
      </c>
      <c r="G669" s="14" t="s">
        <v>40</v>
      </c>
      <c r="H669" s="14" t="str" cm="1">
        <f t="array" ref="H669">_xlfn.SWITCH(Table1[[#This Row],[Marital_Status_mod]],"Together","Couple","Married","Couple","Divorced","Single","Single","Single","Widow","Single","Other")</f>
        <v>Couple</v>
      </c>
      <c r="I669" s="4">
        <v>65176</v>
      </c>
      <c r="J669" s="41" t="str">
        <f t="shared" si="42"/>
        <v>$60 - $70K</v>
      </c>
      <c r="K669">
        <v>0</v>
      </c>
      <c r="L669">
        <v>1</v>
      </c>
      <c r="M669">
        <f>Table1[[#This Row],[Teenhome]]+Table1[[#This Row],[Kidhome]]</f>
        <v>1</v>
      </c>
      <c r="N669" s="1">
        <v>41211</v>
      </c>
      <c r="O669" s="16">
        <f>(Table1[[#This Row],[DataSetDate]]-Table1[[#This Row],[Dt_Customer]])/365</f>
        <v>8.2767123287671236</v>
      </c>
      <c r="P669" s="15">
        <v>44232</v>
      </c>
      <c r="Q669">
        <v>57</v>
      </c>
      <c r="R669" s="4">
        <v>960</v>
      </c>
      <c r="S669" s="4">
        <v>28</v>
      </c>
      <c r="T669" s="4">
        <v>183</v>
      </c>
      <c r="U669" s="4">
        <v>220</v>
      </c>
      <c r="V669" s="4">
        <v>70</v>
      </c>
      <c r="W669" s="4">
        <v>70</v>
      </c>
      <c r="X669">
        <v>4</v>
      </c>
      <c r="Y669">
        <v>9</v>
      </c>
      <c r="Z669" t="str">
        <f t="shared" si="43"/>
        <v>High</v>
      </c>
      <c r="AA669" s="14">
        <f t="shared" ca="1" si="44"/>
        <v>8.7376047686430844</v>
      </c>
      <c r="AB669">
        <v>6</v>
      </c>
      <c r="AC669">
        <v>6</v>
      </c>
      <c r="AD669" s="14">
        <f t="shared" ca="1" si="45"/>
        <v>5.646515193634035</v>
      </c>
      <c r="AE669">
        <v>6</v>
      </c>
      <c r="AF669">
        <v>0</v>
      </c>
      <c r="AG669">
        <v>0</v>
      </c>
      <c r="AH669">
        <v>0</v>
      </c>
      <c r="AI669">
        <v>0</v>
      </c>
      <c r="AJ669">
        <v>0</v>
      </c>
      <c r="AK669">
        <v>0</v>
      </c>
      <c r="AL669">
        <v>0</v>
      </c>
      <c r="AM669" t="s">
        <v>47</v>
      </c>
    </row>
    <row r="670" spans="1:39" hidden="1" x14ac:dyDescent="0.3">
      <c r="A670">
        <v>5758</v>
      </c>
      <c r="B670">
        <v>1982</v>
      </c>
      <c r="C670" s="14">
        <f>2021-Table1[[#This Row],[Year_Birth]]</f>
        <v>39</v>
      </c>
      <c r="D670" t="s">
        <v>46</v>
      </c>
      <c r="E670" s="14" t="str" cm="1">
        <f t="array" ref="E670">_xlfn.SWITCH(Table1[[#This Row],[Education]],"Graduation","Bachelor’s","Basic","High School","2n Cycle","Master’s","Master","Master’s","PhD","PhD","Other")</f>
        <v>Bachelor’s</v>
      </c>
      <c r="F670" t="s">
        <v>42</v>
      </c>
      <c r="G670" s="14" t="s">
        <v>42</v>
      </c>
      <c r="H670" s="14" t="str" cm="1">
        <f t="array" ref="H670">_xlfn.SWITCH(Table1[[#This Row],[Marital_Status_mod]],"Together","Couple","Married","Couple","Divorced","Single","Single","Single","Widow","Single","Other")</f>
        <v>Couple</v>
      </c>
      <c r="I670" s="4">
        <v>65169</v>
      </c>
      <c r="J670" s="41" t="str">
        <f t="shared" si="42"/>
        <v>$60 - $70K</v>
      </c>
      <c r="K670">
        <v>0</v>
      </c>
      <c r="L670">
        <v>0</v>
      </c>
      <c r="M670">
        <f>Table1[[#This Row],[Teenhome]]+Table1[[#This Row],[Kidhome]]</f>
        <v>0</v>
      </c>
      <c r="N670" s="1">
        <v>41653</v>
      </c>
      <c r="O670" s="16">
        <f>(Table1[[#This Row],[DataSetDate]]-Table1[[#This Row],[Dt_Customer]])/365</f>
        <v>7.065753424657534</v>
      </c>
      <c r="P670" s="15">
        <v>44232</v>
      </c>
      <c r="Q670">
        <v>23</v>
      </c>
      <c r="R670" s="4">
        <v>1074</v>
      </c>
      <c r="S670" s="4">
        <v>0</v>
      </c>
      <c r="T670" s="4">
        <v>69</v>
      </c>
      <c r="U670" s="4">
        <v>0</v>
      </c>
      <c r="V670" s="4">
        <v>0</v>
      </c>
      <c r="W670" s="4">
        <v>46</v>
      </c>
      <c r="X670">
        <v>1</v>
      </c>
      <c r="Y670">
        <v>10</v>
      </c>
      <c r="Z670" t="str">
        <f t="shared" si="43"/>
        <v>High</v>
      </c>
      <c r="AA670" s="14">
        <f t="shared" ca="1" si="44"/>
        <v>10.326399198318775</v>
      </c>
      <c r="AB670">
        <v>4</v>
      </c>
      <c r="AC670">
        <v>13</v>
      </c>
      <c r="AD670" s="14">
        <f t="shared" ca="1" si="45"/>
        <v>12.852863003559346</v>
      </c>
      <c r="AE670">
        <v>6</v>
      </c>
      <c r="AF670">
        <v>1</v>
      </c>
      <c r="AG670">
        <v>1</v>
      </c>
      <c r="AH670">
        <v>1</v>
      </c>
      <c r="AI670">
        <v>0</v>
      </c>
      <c r="AJ670">
        <v>1</v>
      </c>
      <c r="AK670">
        <v>1</v>
      </c>
      <c r="AL670">
        <v>0</v>
      </c>
      <c r="AM670" t="s">
        <v>41</v>
      </c>
    </row>
    <row r="671" spans="1:39" hidden="1" x14ac:dyDescent="0.3">
      <c r="A671">
        <v>25</v>
      </c>
      <c r="B671">
        <v>1958</v>
      </c>
      <c r="C671" s="14">
        <f>2021-Table1[[#This Row],[Year_Birth]]</f>
        <v>63</v>
      </c>
      <c r="D671" t="s">
        <v>46</v>
      </c>
      <c r="E671" s="14" t="str" cm="1">
        <f t="array" ref="E671">_xlfn.SWITCH(Table1[[#This Row],[Education]],"Graduation","Bachelor’s","Basic","High School","2n Cycle","Master’s","Master","Master’s","PhD","PhD","Other")</f>
        <v>Bachelor’s</v>
      </c>
      <c r="F671" t="s">
        <v>42</v>
      </c>
      <c r="G671" s="14" t="s">
        <v>42</v>
      </c>
      <c r="H671" s="14" t="str" cm="1">
        <f t="array" ref="H671">_xlfn.SWITCH(Table1[[#This Row],[Marital_Status_mod]],"Together","Couple","Married","Couple","Divorced","Single","Single","Single","Widow","Single","Other")</f>
        <v>Couple</v>
      </c>
      <c r="I671" s="4">
        <v>65148</v>
      </c>
      <c r="J671" s="41" t="str">
        <f t="shared" si="42"/>
        <v>$60 - $70K</v>
      </c>
      <c r="K671">
        <v>0</v>
      </c>
      <c r="L671">
        <v>1</v>
      </c>
      <c r="M671">
        <f>Table1[[#This Row],[Teenhome]]+Table1[[#This Row],[Kidhome]]</f>
        <v>1</v>
      </c>
      <c r="N671" s="1">
        <v>41229</v>
      </c>
      <c r="O671" s="16">
        <f>(Table1[[#This Row],[DataSetDate]]-Table1[[#This Row],[Dt_Customer]])/365</f>
        <v>8.2273972602739729</v>
      </c>
      <c r="P671" s="15">
        <v>44232</v>
      </c>
      <c r="Q671">
        <v>9</v>
      </c>
      <c r="R671" s="4">
        <v>460</v>
      </c>
      <c r="S671" s="4">
        <v>35</v>
      </c>
      <c r="T671" s="4">
        <v>422</v>
      </c>
      <c r="U671" s="4">
        <v>33</v>
      </c>
      <c r="V671" s="4">
        <v>12</v>
      </c>
      <c r="W671" s="4">
        <v>153</v>
      </c>
      <c r="X671">
        <v>2</v>
      </c>
      <c r="Y671">
        <v>6</v>
      </c>
      <c r="Z671" t="str">
        <f t="shared" si="43"/>
        <v>Medium</v>
      </c>
      <c r="AA671" s="14">
        <f t="shared" ca="1" si="44"/>
        <v>5.6326672556698183</v>
      </c>
      <c r="AB671">
        <v>6</v>
      </c>
      <c r="AC671">
        <v>7</v>
      </c>
      <c r="AD671" s="14">
        <f t="shared" ca="1" si="45"/>
        <v>6.958793008993732</v>
      </c>
      <c r="AE671">
        <v>4</v>
      </c>
      <c r="AF671">
        <v>0</v>
      </c>
      <c r="AG671">
        <v>0</v>
      </c>
      <c r="AH671">
        <v>0</v>
      </c>
      <c r="AI671">
        <v>0</v>
      </c>
      <c r="AJ671">
        <v>0</v>
      </c>
      <c r="AK671">
        <v>0</v>
      </c>
      <c r="AL671">
        <v>0</v>
      </c>
      <c r="AM671" t="s">
        <v>48</v>
      </c>
    </row>
    <row r="672" spans="1:39" hidden="1" x14ac:dyDescent="0.3">
      <c r="A672">
        <v>10833</v>
      </c>
      <c r="B672">
        <v>1975</v>
      </c>
      <c r="C672" s="14">
        <f>2021-Table1[[#This Row],[Year_Birth]]</f>
        <v>46</v>
      </c>
      <c r="D672" t="s">
        <v>46</v>
      </c>
      <c r="E672" s="14" t="str" cm="1">
        <f t="array" ref="E672">_xlfn.SWITCH(Table1[[#This Row],[Education]],"Graduation","Bachelor’s","Basic","High School","2n Cycle","Master’s","Master","Master’s","PhD","PhD","Other")</f>
        <v>Bachelor’s</v>
      </c>
      <c r="F672" t="s">
        <v>42</v>
      </c>
      <c r="G672" s="14" t="s">
        <v>42</v>
      </c>
      <c r="H672" s="14" t="str" cm="1">
        <f t="array" ref="H672">_xlfn.SWITCH(Table1[[#This Row],[Marital_Status_mod]],"Together","Couple","Married","Couple","Divorced","Single","Single","Single","Widow","Single","Other")</f>
        <v>Couple</v>
      </c>
      <c r="I672" s="4">
        <v>65106</v>
      </c>
      <c r="J672" s="41" t="str">
        <f t="shared" si="42"/>
        <v>$60 - $70K</v>
      </c>
      <c r="K672">
        <v>0</v>
      </c>
      <c r="L672">
        <v>1</v>
      </c>
      <c r="M672">
        <f>Table1[[#This Row],[Teenhome]]+Table1[[#This Row],[Kidhome]]</f>
        <v>1</v>
      </c>
      <c r="N672" s="1">
        <v>41783</v>
      </c>
      <c r="O672" s="16">
        <f>(Table1[[#This Row],[DataSetDate]]-Table1[[#This Row],[Dt_Customer]])/365</f>
        <v>6.7095890410958905</v>
      </c>
      <c r="P672" s="15">
        <v>44232</v>
      </c>
      <c r="Q672">
        <v>55</v>
      </c>
      <c r="R672" s="4">
        <v>790</v>
      </c>
      <c r="S672" s="4">
        <v>19</v>
      </c>
      <c r="T672" s="4">
        <v>133</v>
      </c>
      <c r="U672" s="4">
        <v>12</v>
      </c>
      <c r="V672" s="4">
        <v>0</v>
      </c>
      <c r="W672" s="4">
        <v>19</v>
      </c>
      <c r="X672">
        <v>3</v>
      </c>
      <c r="Y672">
        <v>8</v>
      </c>
      <c r="Z672" t="str">
        <f t="shared" si="43"/>
        <v>High</v>
      </c>
      <c r="AA672" s="14">
        <f t="shared" ca="1" si="44"/>
        <v>8.1939617314100932</v>
      </c>
      <c r="AB672">
        <v>3</v>
      </c>
      <c r="AC672">
        <v>13</v>
      </c>
      <c r="AD672" s="14">
        <f t="shared" ca="1" si="45"/>
        <v>13.145083232323806</v>
      </c>
      <c r="AE672">
        <v>6</v>
      </c>
      <c r="AF672">
        <v>0</v>
      </c>
      <c r="AG672">
        <v>0</v>
      </c>
      <c r="AH672">
        <v>0</v>
      </c>
      <c r="AI672">
        <v>1</v>
      </c>
      <c r="AJ672">
        <v>0</v>
      </c>
      <c r="AK672">
        <v>0</v>
      </c>
      <c r="AL672">
        <v>0</v>
      </c>
      <c r="AM672" t="s">
        <v>41</v>
      </c>
    </row>
    <row r="673" spans="1:39" hidden="1" x14ac:dyDescent="0.3">
      <c r="A673">
        <v>11084</v>
      </c>
      <c r="B673">
        <v>1976</v>
      </c>
      <c r="C673" s="14">
        <f>2021-Table1[[#This Row],[Year_Birth]]</f>
        <v>45</v>
      </c>
      <c r="D673" t="s">
        <v>44</v>
      </c>
      <c r="E673" s="14" t="str" cm="1">
        <f t="array" ref="E673">_xlfn.SWITCH(Table1[[#This Row],[Education]],"Graduation","Bachelor’s","Basic","High School","2n Cycle","Master’s","Master","Master’s","PhD","PhD","Other")</f>
        <v>Master’s</v>
      </c>
      <c r="F673" t="s">
        <v>40</v>
      </c>
      <c r="G673" s="14" t="s">
        <v>40</v>
      </c>
      <c r="H673" s="14" t="str" cm="1">
        <f t="array" ref="H673">_xlfn.SWITCH(Table1[[#This Row],[Marital_Status_mod]],"Together","Couple","Married","Couple","Divorced","Single","Single","Single","Widow","Single","Other")</f>
        <v>Couple</v>
      </c>
      <c r="I673" s="4">
        <v>65104</v>
      </c>
      <c r="J673" s="41" t="str">
        <f t="shared" si="42"/>
        <v>$60 - $70K</v>
      </c>
      <c r="K673">
        <v>0</v>
      </c>
      <c r="L673">
        <v>1</v>
      </c>
      <c r="M673">
        <f>Table1[[#This Row],[Teenhome]]+Table1[[#This Row],[Kidhome]]</f>
        <v>1</v>
      </c>
      <c r="N673" s="1">
        <v>41592</v>
      </c>
      <c r="O673" s="16">
        <f>(Table1[[#This Row],[DataSetDate]]-Table1[[#This Row],[Dt_Customer]])/365</f>
        <v>7.2328767123287667</v>
      </c>
      <c r="P673" s="15">
        <v>44232</v>
      </c>
      <c r="Q673">
        <v>4</v>
      </c>
      <c r="R673" s="4">
        <v>738</v>
      </c>
      <c r="S673" s="4">
        <v>0</v>
      </c>
      <c r="T673" s="4">
        <v>232</v>
      </c>
      <c r="U673" s="4">
        <v>13</v>
      </c>
      <c r="V673" s="4">
        <v>20</v>
      </c>
      <c r="W673" s="4">
        <v>50</v>
      </c>
      <c r="X673">
        <v>2</v>
      </c>
      <c r="Y673">
        <v>3</v>
      </c>
      <c r="Z673" t="str">
        <f t="shared" si="43"/>
        <v>Medium</v>
      </c>
      <c r="AA673" s="14">
        <f t="shared" ca="1" si="44"/>
        <v>2.6324358848899885</v>
      </c>
      <c r="AB673">
        <v>5</v>
      </c>
      <c r="AC673">
        <v>7</v>
      </c>
      <c r="AD673" s="14">
        <f t="shared" ca="1" si="45"/>
        <v>6.9989060430458103</v>
      </c>
      <c r="AE673">
        <v>7</v>
      </c>
      <c r="AF673">
        <v>0</v>
      </c>
      <c r="AG673">
        <v>0</v>
      </c>
      <c r="AH673">
        <v>0</v>
      </c>
      <c r="AI673">
        <v>0</v>
      </c>
      <c r="AJ673">
        <v>0</v>
      </c>
      <c r="AK673">
        <v>1</v>
      </c>
      <c r="AL673">
        <v>0</v>
      </c>
      <c r="AM673" t="s">
        <v>48</v>
      </c>
    </row>
    <row r="674" spans="1:39" hidden="1" x14ac:dyDescent="0.3">
      <c r="A674">
        <v>5172</v>
      </c>
      <c r="B674">
        <v>1976</v>
      </c>
      <c r="C674" s="14">
        <f>2021-Table1[[#This Row],[Year_Birth]]</f>
        <v>45</v>
      </c>
      <c r="D674" t="s">
        <v>44</v>
      </c>
      <c r="E674" s="14" t="str" cm="1">
        <f t="array" ref="E674">_xlfn.SWITCH(Table1[[#This Row],[Education]],"Graduation","Bachelor’s","Basic","High School","2n Cycle","Master’s","Master","Master’s","PhD","PhD","Other")</f>
        <v>Master’s</v>
      </c>
      <c r="F674" t="s">
        <v>40</v>
      </c>
      <c r="G674" s="14" t="s">
        <v>40</v>
      </c>
      <c r="H674" s="14" t="str" cm="1">
        <f t="array" ref="H674">_xlfn.SWITCH(Table1[[#This Row],[Marital_Status_mod]],"Together","Couple","Married","Couple","Divorced","Single","Single","Single","Widow","Single","Other")</f>
        <v>Couple</v>
      </c>
      <c r="I674" s="4">
        <v>65104</v>
      </c>
      <c r="J674" s="41" t="str">
        <f t="shared" si="42"/>
        <v>$60 - $70K</v>
      </c>
      <c r="K674">
        <v>0</v>
      </c>
      <c r="L674">
        <v>1</v>
      </c>
      <c r="M674">
        <f>Table1[[#This Row],[Teenhome]]+Table1[[#This Row],[Kidhome]]</f>
        <v>1</v>
      </c>
      <c r="N674" s="1">
        <v>41592</v>
      </c>
      <c r="O674" s="16">
        <f>(Table1[[#This Row],[DataSetDate]]-Table1[[#This Row],[Dt_Customer]])/365</f>
        <v>7.2328767123287667</v>
      </c>
      <c r="P674" s="15">
        <v>44232</v>
      </c>
      <c r="Q674">
        <v>4</v>
      </c>
      <c r="R674" s="4">
        <v>738</v>
      </c>
      <c r="S674" s="4">
        <v>0</v>
      </c>
      <c r="T674" s="4">
        <v>232</v>
      </c>
      <c r="U674" s="4">
        <v>13</v>
      </c>
      <c r="V674" s="4">
        <v>20</v>
      </c>
      <c r="W674" s="4">
        <v>50</v>
      </c>
      <c r="X674">
        <v>2</v>
      </c>
      <c r="Y674">
        <v>3</v>
      </c>
      <c r="Z674" t="str">
        <f t="shared" si="43"/>
        <v>Medium</v>
      </c>
      <c r="AA674" s="14">
        <f t="shared" ca="1" si="44"/>
        <v>3.0621371872772802</v>
      </c>
      <c r="AB674">
        <v>5</v>
      </c>
      <c r="AC674">
        <v>7</v>
      </c>
      <c r="AD674" s="14">
        <f t="shared" ca="1" si="45"/>
        <v>6.8714581659431113</v>
      </c>
      <c r="AE674">
        <v>7</v>
      </c>
      <c r="AF674">
        <v>0</v>
      </c>
      <c r="AG674">
        <v>0</v>
      </c>
      <c r="AH674">
        <v>0</v>
      </c>
      <c r="AI674">
        <v>0</v>
      </c>
      <c r="AJ674">
        <v>0</v>
      </c>
      <c r="AK674">
        <v>0</v>
      </c>
      <c r="AL674">
        <v>0</v>
      </c>
      <c r="AM674" t="s">
        <v>41</v>
      </c>
    </row>
    <row r="675" spans="1:39" hidden="1" x14ac:dyDescent="0.3">
      <c r="A675">
        <v>6142</v>
      </c>
      <c r="B675">
        <v>1943</v>
      </c>
      <c r="C675" s="14">
        <f>2021-Table1[[#This Row],[Year_Birth]]</f>
        <v>78</v>
      </c>
      <c r="D675" t="s">
        <v>44</v>
      </c>
      <c r="E675" s="14" t="str" cm="1">
        <f t="array" ref="E675">_xlfn.SWITCH(Table1[[#This Row],[Education]],"Graduation","Bachelor’s","Basic","High School","2n Cycle","Master’s","Master","Master’s","PhD","PhD","Other")</f>
        <v>Master’s</v>
      </c>
      <c r="F675" t="s">
        <v>42</v>
      </c>
      <c r="G675" s="14" t="s">
        <v>42</v>
      </c>
      <c r="H675" s="14" t="str" cm="1">
        <f t="array" ref="H675">_xlfn.SWITCH(Table1[[#This Row],[Marital_Status_mod]],"Together","Couple","Married","Couple","Divorced","Single","Single","Single","Widow","Single","Other")</f>
        <v>Couple</v>
      </c>
      <c r="I675" s="4">
        <v>65073</v>
      </c>
      <c r="J675" s="41" t="str">
        <f t="shared" si="42"/>
        <v>$60 - $70K</v>
      </c>
      <c r="K675">
        <v>0</v>
      </c>
      <c r="L675">
        <v>0</v>
      </c>
      <c r="M675">
        <f>Table1[[#This Row],[Teenhome]]+Table1[[#This Row],[Kidhome]]</f>
        <v>0</v>
      </c>
      <c r="N675" s="1">
        <v>41506</v>
      </c>
      <c r="O675" s="16">
        <f>(Table1[[#This Row],[DataSetDate]]-Table1[[#This Row],[Dt_Customer]])/365</f>
        <v>7.4684931506849317</v>
      </c>
      <c r="P675" s="15">
        <v>44232</v>
      </c>
      <c r="Q675">
        <v>65</v>
      </c>
      <c r="R675" s="4">
        <v>629</v>
      </c>
      <c r="S675" s="4">
        <v>17</v>
      </c>
      <c r="T675" s="4">
        <v>177</v>
      </c>
      <c r="U675" s="4">
        <v>69</v>
      </c>
      <c r="V675" s="4">
        <v>0</v>
      </c>
      <c r="W675" s="4">
        <v>8</v>
      </c>
      <c r="X675">
        <v>1</v>
      </c>
      <c r="Y675">
        <v>5</v>
      </c>
      <c r="Z675" t="str">
        <f t="shared" si="43"/>
        <v>Medium</v>
      </c>
      <c r="AA675" s="14">
        <f t="shared" ca="1" si="44"/>
        <v>5.1941253507169929</v>
      </c>
      <c r="AB675">
        <v>3</v>
      </c>
      <c r="AC675">
        <v>5</v>
      </c>
      <c r="AD675" s="14">
        <f t="shared" ca="1" si="45"/>
        <v>5.1115867389343963</v>
      </c>
      <c r="AE675">
        <v>2</v>
      </c>
      <c r="AF675">
        <v>0</v>
      </c>
      <c r="AG675">
        <v>0</v>
      </c>
      <c r="AH675">
        <v>0</v>
      </c>
      <c r="AI675">
        <v>0</v>
      </c>
      <c r="AJ675">
        <v>0</v>
      </c>
      <c r="AK675">
        <v>0</v>
      </c>
      <c r="AL675">
        <v>1</v>
      </c>
      <c r="AM675" t="s">
        <v>41</v>
      </c>
    </row>
    <row r="676" spans="1:39" hidden="1" x14ac:dyDescent="0.3">
      <c r="A676">
        <v>6312</v>
      </c>
      <c r="B676">
        <v>1959</v>
      </c>
      <c r="C676" s="14">
        <f>2021-Table1[[#This Row],[Year_Birth]]</f>
        <v>62</v>
      </c>
      <c r="D676" t="s">
        <v>46</v>
      </c>
      <c r="E676" s="14" t="str" cm="1">
        <f t="array" ref="E676">_xlfn.SWITCH(Table1[[#This Row],[Education]],"Graduation","Bachelor’s","Basic","High School","2n Cycle","Master’s","Master","Master’s","PhD","PhD","Other")</f>
        <v>Bachelor’s</v>
      </c>
      <c r="F676" t="s">
        <v>42</v>
      </c>
      <c r="G676" s="14" t="s">
        <v>42</v>
      </c>
      <c r="H676" s="14" t="str" cm="1">
        <f t="array" ref="H676">_xlfn.SWITCH(Table1[[#This Row],[Marital_Status_mod]],"Together","Couple","Married","Couple","Divorced","Single","Single","Single","Widow","Single","Other")</f>
        <v>Couple</v>
      </c>
      <c r="I676" s="4">
        <v>65031</v>
      </c>
      <c r="J676" s="41" t="str">
        <f t="shared" si="42"/>
        <v>$60 - $70K</v>
      </c>
      <c r="K676">
        <v>0</v>
      </c>
      <c r="L676">
        <v>1</v>
      </c>
      <c r="M676">
        <f>Table1[[#This Row],[Teenhome]]+Table1[[#This Row],[Kidhome]]</f>
        <v>1</v>
      </c>
      <c r="N676" s="1">
        <v>41350</v>
      </c>
      <c r="O676" s="16">
        <f>(Table1[[#This Row],[DataSetDate]]-Table1[[#This Row],[Dt_Customer]])/365</f>
        <v>7.8958904109589039</v>
      </c>
      <c r="P676" s="15">
        <v>44232</v>
      </c>
      <c r="Q676">
        <v>29</v>
      </c>
      <c r="R676" s="4">
        <v>258</v>
      </c>
      <c r="S676" s="4">
        <v>107</v>
      </c>
      <c r="T676" s="4">
        <v>291</v>
      </c>
      <c r="U676" s="4">
        <v>84</v>
      </c>
      <c r="V676" s="4">
        <v>37</v>
      </c>
      <c r="W676" s="4">
        <v>86</v>
      </c>
      <c r="X676">
        <v>4</v>
      </c>
      <c r="Y676">
        <v>10</v>
      </c>
      <c r="Z676" t="str">
        <f t="shared" si="43"/>
        <v>High</v>
      </c>
      <c r="AA676" s="14">
        <f t="shared" ca="1" si="44"/>
        <v>10.11233534297614</v>
      </c>
      <c r="AB676">
        <v>3</v>
      </c>
      <c r="AC676">
        <v>13</v>
      </c>
      <c r="AD676" s="14">
        <f t="shared" ca="1" si="45"/>
        <v>12.848887334137171</v>
      </c>
      <c r="AE676">
        <v>7</v>
      </c>
      <c r="AF676">
        <v>0</v>
      </c>
      <c r="AG676">
        <v>0</v>
      </c>
      <c r="AH676">
        <v>0</v>
      </c>
      <c r="AI676">
        <v>0</v>
      </c>
      <c r="AJ676">
        <v>0</v>
      </c>
      <c r="AK676">
        <v>0</v>
      </c>
      <c r="AL676">
        <v>0</v>
      </c>
      <c r="AM676" t="s">
        <v>52</v>
      </c>
    </row>
    <row r="677" spans="1:39" hidden="1" x14ac:dyDescent="0.3">
      <c r="A677">
        <v>9940</v>
      </c>
      <c r="B677">
        <v>1958</v>
      </c>
      <c r="C677" s="14">
        <f>2021-Table1[[#This Row],[Year_Birth]]</f>
        <v>63</v>
      </c>
      <c r="D677" t="s">
        <v>46</v>
      </c>
      <c r="E677" s="14" t="str" cm="1">
        <f t="array" ref="E677">_xlfn.SWITCH(Table1[[#This Row],[Education]],"Graduation","Bachelor’s","Basic","High School","2n Cycle","Master’s","Master","Master’s","PhD","PhD","Other")</f>
        <v>Bachelor’s</v>
      </c>
      <c r="F677" t="s">
        <v>40</v>
      </c>
      <c r="G677" s="14" t="s">
        <v>40</v>
      </c>
      <c r="H677" s="14" t="str" cm="1">
        <f t="array" ref="H677">_xlfn.SWITCH(Table1[[#This Row],[Marital_Status_mod]],"Together","Couple","Married","Couple","Divorced","Single","Single","Single","Widow","Single","Other")</f>
        <v>Couple</v>
      </c>
      <c r="I677" s="4">
        <v>64961</v>
      </c>
      <c r="J677" s="41" t="str">
        <f t="shared" si="42"/>
        <v>$60 - $70K</v>
      </c>
      <c r="K677">
        <v>0</v>
      </c>
      <c r="L677">
        <v>1</v>
      </c>
      <c r="M677">
        <f>Table1[[#This Row],[Teenhome]]+Table1[[#This Row],[Kidhome]]</f>
        <v>1</v>
      </c>
      <c r="N677" s="1">
        <v>41266</v>
      </c>
      <c r="O677" s="16">
        <f>(Table1[[#This Row],[DataSetDate]]-Table1[[#This Row],[Dt_Customer]])/365</f>
        <v>8.1260273972602732</v>
      </c>
      <c r="P677" s="15">
        <v>44232</v>
      </c>
      <c r="Q677">
        <v>97</v>
      </c>
      <c r="R677" s="4">
        <v>382</v>
      </c>
      <c r="S677" s="4">
        <v>114</v>
      </c>
      <c r="T677" s="4">
        <v>276</v>
      </c>
      <c r="U677" s="4">
        <v>75</v>
      </c>
      <c r="V677" s="4">
        <v>124</v>
      </c>
      <c r="W677" s="4">
        <v>38</v>
      </c>
      <c r="X677">
        <v>2</v>
      </c>
      <c r="Y677">
        <v>6</v>
      </c>
      <c r="Z677" t="str">
        <f t="shared" si="43"/>
        <v>Medium</v>
      </c>
      <c r="AA677" s="14">
        <f t="shared" ca="1" si="44"/>
        <v>6.2631427195704621</v>
      </c>
      <c r="AB677">
        <v>4</v>
      </c>
      <c r="AC677">
        <v>4</v>
      </c>
      <c r="AD677" s="14">
        <f t="shared" ca="1" si="45"/>
        <v>3.8159555790487745</v>
      </c>
      <c r="AE677">
        <v>3</v>
      </c>
      <c r="AF677">
        <v>0</v>
      </c>
      <c r="AG677">
        <v>0</v>
      </c>
      <c r="AH677">
        <v>0</v>
      </c>
      <c r="AI677">
        <v>0</v>
      </c>
      <c r="AJ677">
        <v>0</v>
      </c>
      <c r="AK677">
        <v>0</v>
      </c>
      <c r="AL677">
        <v>0</v>
      </c>
      <c r="AM677" t="s">
        <v>47</v>
      </c>
    </row>
    <row r="678" spans="1:39" hidden="1" x14ac:dyDescent="0.3">
      <c r="A678">
        <v>7922</v>
      </c>
      <c r="B678">
        <v>1951</v>
      </c>
      <c r="C678" s="14">
        <f>2021-Table1[[#This Row],[Year_Birth]]</f>
        <v>70</v>
      </c>
      <c r="D678" t="s">
        <v>39</v>
      </c>
      <c r="E678" s="14" t="str" cm="1">
        <f t="array" ref="E678">_xlfn.SWITCH(Table1[[#This Row],[Education]],"Graduation","Bachelor’s","Basic","High School","2n Cycle","Master’s","Master","Master’s","PhD","PhD","Other")</f>
        <v>PhD</v>
      </c>
      <c r="F678" t="s">
        <v>50</v>
      </c>
      <c r="G678" s="14" t="s">
        <v>50</v>
      </c>
      <c r="H678" s="14" t="str" cm="1">
        <f t="array" ref="H678">_xlfn.SWITCH(Table1[[#This Row],[Marital_Status_mod]],"Together","Couple","Married","Couple","Divorced","Single","Single","Single","Widow","Single","Other")</f>
        <v>Single</v>
      </c>
      <c r="I678" s="4">
        <v>64950</v>
      </c>
      <c r="J678" s="41" t="str">
        <f t="shared" si="42"/>
        <v>$60 - $70K</v>
      </c>
      <c r="K678">
        <v>0</v>
      </c>
      <c r="L678">
        <v>1</v>
      </c>
      <c r="M678">
        <f>Table1[[#This Row],[Teenhome]]+Table1[[#This Row],[Kidhome]]</f>
        <v>1</v>
      </c>
      <c r="N678" s="1">
        <v>41133</v>
      </c>
      <c r="O678" s="16">
        <f>(Table1[[#This Row],[DataSetDate]]-Table1[[#This Row],[Dt_Customer]])/365</f>
        <v>8.4904109589041088</v>
      </c>
      <c r="P678" s="15">
        <v>44232</v>
      </c>
      <c r="Q678">
        <v>29</v>
      </c>
      <c r="R678" s="4">
        <v>819</v>
      </c>
      <c r="S678" s="4">
        <v>0</v>
      </c>
      <c r="T678" s="4">
        <v>72</v>
      </c>
      <c r="U678" s="4">
        <v>12</v>
      </c>
      <c r="V678" s="4">
        <v>0</v>
      </c>
      <c r="W678" s="4">
        <v>63</v>
      </c>
      <c r="X678">
        <v>2</v>
      </c>
      <c r="Y678">
        <v>11</v>
      </c>
      <c r="Z678" t="str">
        <f t="shared" si="43"/>
        <v>High</v>
      </c>
      <c r="AA678" s="14">
        <f t="shared" ca="1" si="44"/>
        <v>10.911306219478666</v>
      </c>
      <c r="AB678">
        <v>2</v>
      </c>
      <c r="AC678">
        <v>10</v>
      </c>
      <c r="AD678" s="14">
        <f t="shared" ca="1" si="45"/>
        <v>10.043847816017337</v>
      </c>
      <c r="AE678">
        <v>7</v>
      </c>
      <c r="AF678">
        <v>0</v>
      </c>
      <c r="AG678">
        <v>0</v>
      </c>
      <c r="AH678">
        <v>0</v>
      </c>
      <c r="AI678">
        <v>1</v>
      </c>
      <c r="AJ678">
        <v>0</v>
      </c>
      <c r="AK678">
        <v>0</v>
      </c>
      <c r="AL678">
        <v>0</v>
      </c>
      <c r="AM678" t="s">
        <v>47</v>
      </c>
    </row>
    <row r="679" spans="1:39" hidden="1" x14ac:dyDescent="0.3">
      <c r="A679">
        <v>6457</v>
      </c>
      <c r="B679">
        <v>1976</v>
      </c>
      <c r="C679" s="14">
        <f>2021-Table1[[#This Row],[Year_Birth]]</f>
        <v>45</v>
      </c>
      <c r="D679" t="s">
        <v>46</v>
      </c>
      <c r="E679" s="14" t="str" cm="1">
        <f t="array" ref="E679">_xlfn.SWITCH(Table1[[#This Row],[Education]],"Graduation","Bachelor’s","Basic","High School","2n Cycle","Master’s","Master","Master’s","PhD","PhD","Other")</f>
        <v>Bachelor’s</v>
      </c>
      <c r="F679" t="s">
        <v>49</v>
      </c>
      <c r="G679" s="14" t="s">
        <v>49</v>
      </c>
      <c r="H679" s="14" t="str" cm="1">
        <f t="array" ref="H679">_xlfn.SWITCH(Table1[[#This Row],[Marital_Status_mod]],"Together","Couple","Married","Couple","Divorced","Single","Single","Single","Widow","Single","Other")</f>
        <v>Single</v>
      </c>
      <c r="I679" s="4">
        <v>64892</v>
      </c>
      <c r="J679" s="41" t="str">
        <f t="shared" si="42"/>
        <v>$60 - $70K</v>
      </c>
      <c r="K679">
        <v>0</v>
      </c>
      <c r="L679">
        <v>1</v>
      </c>
      <c r="M679">
        <f>Table1[[#This Row],[Teenhome]]+Table1[[#This Row],[Kidhome]]</f>
        <v>1</v>
      </c>
      <c r="N679" s="1">
        <v>41788</v>
      </c>
      <c r="O679" s="16">
        <f>(Table1[[#This Row],[DataSetDate]]-Table1[[#This Row],[Dt_Customer]])/365</f>
        <v>6.6958904109589037</v>
      </c>
      <c r="P679" s="15">
        <v>44232</v>
      </c>
      <c r="Q679">
        <v>77</v>
      </c>
      <c r="R679" s="4">
        <v>527</v>
      </c>
      <c r="S679" s="4">
        <v>24</v>
      </c>
      <c r="T679" s="4">
        <v>230</v>
      </c>
      <c r="U679" s="4">
        <v>32</v>
      </c>
      <c r="V679" s="4">
        <v>24</v>
      </c>
      <c r="W679" s="4">
        <v>65</v>
      </c>
      <c r="X679">
        <v>2</v>
      </c>
      <c r="Y679">
        <v>6</v>
      </c>
      <c r="Z679" t="str">
        <f t="shared" si="43"/>
        <v>Medium</v>
      </c>
      <c r="AA679" s="14">
        <f t="shared" ca="1" si="44"/>
        <v>5.83911140265739</v>
      </c>
      <c r="AB679">
        <v>4</v>
      </c>
      <c r="AC679">
        <v>12</v>
      </c>
      <c r="AD679" s="14">
        <f t="shared" ca="1" si="45"/>
        <v>12.004206848897054</v>
      </c>
      <c r="AE679">
        <v>4</v>
      </c>
      <c r="AF679">
        <v>0</v>
      </c>
      <c r="AG679">
        <v>0</v>
      </c>
      <c r="AH679">
        <v>0</v>
      </c>
      <c r="AI679">
        <v>0</v>
      </c>
      <c r="AJ679">
        <v>0</v>
      </c>
      <c r="AK679">
        <v>0</v>
      </c>
      <c r="AL679">
        <v>0</v>
      </c>
      <c r="AM679" t="s">
        <v>47</v>
      </c>
    </row>
    <row r="680" spans="1:39" hidden="1" x14ac:dyDescent="0.3">
      <c r="A680">
        <v>8233</v>
      </c>
      <c r="B680">
        <v>1950</v>
      </c>
      <c r="C680" s="14">
        <f>2021-Table1[[#This Row],[Year_Birth]]</f>
        <v>71</v>
      </c>
      <c r="D680" t="s">
        <v>44</v>
      </c>
      <c r="E680" s="14" t="str" cm="1">
        <f t="array" ref="E680">_xlfn.SWITCH(Table1[[#This Row],[Education]],"Graduation","Bachelor’s","Basic","High School","2n Cycle","Master’s","Master","Master’s","PhD","PhD","Other")</f>
        <v>Master’s</v>
      </c>
      <c r="F680" t="s">
        <v>54</v>
      </c>
      <c r="G680" s="14" t="s">
        <v>54</v>
      </c>
      <c r="H680" s="14" t="str" cm="1">
        <f t="array" ref="H680">_xlfn.SWITCH(Table1[[#This Row],[Marital_Status_mod]],"Together","Couple","Married","Couple","Divorced","Single","Single","Single","Widow","Single","Other")</f>
        <v>Single</v>
      </c>
      <c r="I680" s="4">
        <v>64866</v>
      </c>
      <c r="J680" s="41" t="str">
        <f t="shared" si="42"/>
        <v>$60 - $70K</v>
      </c>
      <c r="K680">
        <v>0</v>
      </c>
      <c r="L680">
        <v>1</v>
      </c>
      <c r="M680">
        <f>Table1[[#This Row],[Teenhome]]+Table1[[#This Row],[Kidhome]]</f>
        <v>1</v>
      </c>
      <c r="N680" s="1">
        <v>41665</v>
      </c>
      <c r="O680" s="16">
        <f>(Table1[[#This Row],[DataSetDate]]-Table1[[#This Row],[Dt_Customer]])/365</f>
        <v>7.0328767123287674</v>
      </c>
      <c r="P680" s="15">
        <v>44232</v>
      </c>
      <c r="Q680">
        <v>9</v>
      </c>
      <c r="R680" s="4">
        <v>508</v>
      </c>
      <c r="S680" s="4">
        <v>5</v>
      </c>
      <c r="T680" s="4">
        <v>21</v>
      </c>
      <c r="U680" s="4">
        <v>7</v>
      </c>
      <c r="V680" s="4">
        <v>5</v>
      </c>
      <c r="W680" s="4">
        <v>10</v>
      </c>
      <c r="X680">
        <v>4</v>
      </c>
      <c r="Y680">
        <v>7</v>
      </c>
      <c r="Z680" t="str">
        <f t="shared" si="43"/>
        <v>High</v>
      </c>
      <c r="AA680" s="14">
        <f t="shared" ca="1" si="44"/>
        <v>7.0447176393237818</v>
      </c>
      <c r="AB680">
        <v>3</v>
      </c>
      <c r="AC680">
        <v>7</v>
      </c>
      <c r="AD680" s="14">
        <f t="shared" ca="1" si="45"/>
        <v>6.9619747792342492</v>
      </c>
      <c r="AE680">
        <v>5</v>
      </c>
      <c r="AF680">
        <v>0</v>
      </c>
      <c r="AG680">
        <v>0</v>
      </c>
      <c r="AH680">
        <v>0</v>
      </c>
      <c r="AI680">
        <v>1</v>
      </c>
      <c r="AJ680">
        <v>0</v>
      </c>
      <c r="AK680">
        <v>0</v>
      </c>
      <c r="AL680">
        <v>0</v>
      </c>
      <c r="AM680" t="s">
        <v>48</v>
      </c>
    </row>
    <row r="681" spans="1:39" hidden="1" x14ac:dyDescent="0.3">
      <c r="A681">
        <v>8427</v>
      </c>
      <c r="B681">
        <v>1956</v>
      </c>
      <c r="C681" s="14">
        <f>2021-Table1[[#This Row],[Year_Birth]]</f>
        <v>65</v>
      </c>
      <c r="D681" t="s">
        <v>44</v>
      </c>
      <c r="E681" s="14" t="str" cm="1">
        <f t="array" ref="E681">_xlfn.SWITCH(Table1[[#This Row],[Education]],"Graduation","Bachelor’s","Basic","High School","2n Cycle","Master’s","Master","Master’s","PhD","PhD","Other")</f>
        <v>Master’s</v>
      </c>
      <c r="F681" t="s">
        <v>50</v>
      </c>
      <c r="G681" s="14" t="s">
        <v>50</v>
      </c>
      <c r="H681" s="14" t="str" cm="1">
        <f t="array" ref="H681">_xlfn.SWITCH(Table1[[#This Row],[Marital_Status_mod]],"Together","Couple","Married","Couple","Divorced","Single","Single","Single","Widow","Single","Other")</f>
        <v>Single</v>
      </c>
      <c r="I681" s="4">
        <v>64857</v>
      </c>
      <c r="J681" s="41" t="str">
        <f t="shared" si="42"/>
        <v>$60 - $70K</v>
      </c>
      <c r="K681">
        <v>0</v>
      </c>
      <c r="L681">
        <v>0</v>
      </c>
      <c r="M681">
        <f>Table1[[#This Row],[Teenhome]]+Table1[[#This Row],[Kidhome]]</f>
        <v>0</v>
      </c>
      <c r="N681" s="1">
        <v>41236</v>
      </c>
      <c r="O681" s="16">
        <f>(Table1[[#This Row],[DataSetDate]]-Table1[[#This Row],[Dt_Customer]])/365</f>
        <v>8.2082191780821923</v>
      </c>
      <c r="P681" s="15">
        <v>44232</v>
      </c>
      <c r="Q681">
        <v>78</v>
      </c>
      <c r="R681" s="4">
        <v>556</v>
      </c>
      <c r="S681" s="4">
        <v>14</v>
      </c>
      <c r="T681" s="4">
        <v>717</v>
      </c>
      <c r="U681" s="4">
        <v>210</v>
      </c>
      <c r="V681" s="4">
        <v>0</v>
      </c>
      <c r="W681" s="4">
        <v>43</v>
      </c>
      <c r="X681">
        <v>1</v>
      </c>
      <c r="Y681">
        <v>7</v>
      </c>
      <c r="Z681" t="str">
        <f t="shared" si="43"/>
        <v>High</v>
      </c>
      <c r="AA681" s="14">
        <f t="shared" ca="1" si="44"/>
        <v>7.2955952101035608</v>
      </c>
      <c r="AB681">
        <v>5</v>
      </c>
      <c r="AC681">
        <v>10</v>
      </c>
      <c r="AD681" s="14">
        <f t="shared" ca="1" si="45"/>
        <v>10.091201208776576</v>
      </c>
      <c r="AE681">
        <v>4</v>
      </c>
      <c r="AF681">
        <v>0</v>
      </c>
      <c r="AG681">
        <v>0</v>
      </c>
      <c r="AH681">
        <v>0</v>
      </c>
      <c r="AI681">
        <v>0</v>
      </c>
      <c r="AJ681">
        <v>0</v>
      </c>
      <c r="AK681">
        <v>0</v>
      </c>
      <c r="AL681">
        <v>0</v>
      </c>
      <c r="AM681" t="s">
        <v>41</v>
      </c>
    </row>
    <row r="682" spans="1:39" hidden="1" x14ac:dyDescent="0.3">
      <c r="A682">
        <v>217</v>
      </c>
      <c r="B682">
        <v>1956</v>
      </c>
      <c r="C682" s="14">
        <f>2021-Table1[[#This Row],[Year_Birth]]</f>
        <v>65</v>
      </c>
      <c r="D682" t="s">
        <v>44</v>
      </c>
      <c r="E682" s="14" t="str" cm="1">
        <f t="array" ref="E682">_xlfn.SWITCH(Table1[[#This Row],[Education]],"Graduation","Bachelor’s","Basic","High School","2n Cycle","Master’s","Master","Master’s","PhD","PhD","Other")</f>
        <v>Master’s</v>
      </c>
      <c r="F682" t="s">
        <v>50</v>
      </c>
      <c r="G682" s="14" t="s">
        <v>50</v>
      </c>
      <c r="H682" s="14" t="str" cm="1">
        <f t="array" ref="H682">_xlfn.SWITCH(Table1[[#This Row],[Marital_Status_mod]],"Together","Couple","Married","Couple","Divorced","Single","Single","Single","Widow","Single","Other")</f>
        <v>Single</v>
      </c>
      <c r="I682" s="4">
        <v>64857</v>
      </c>
      <c r="J682" s="41" t="str">
        <f t="shared" si="42"/>
        <v>$60 - $70K</v>
      </c>
      <c r="K682">
        <v>0</v>
      </c>
      <c r="L682">
        <v>0</v>
      </c>
      <c r="M682">
        <f>Table1[[#This Row],[Teenhome]]+Table1[[#This Row],[Kidhome]]</f>
        <v>0</v>
      </c>
      <c r="N682" s="1">
        <v>41236</v>
      </c>
      <c r="O682" s="16">
        <f>(Table1[[#This Row],[DataSetDate]]-Table1[[#This Row],[Dt_Customer]])/365</f>
        <v>8.2082191780821923</v>
      </c>
      <c r="P682" s="15">
        <v>44232</v>
      </c>
      <c r="Q682">
        <v>78</v>
      </c>
      <c r="R682" s="4">
        <v>556</v>
      </c>
      <c r="S682" s="4">
        <v>14</v>
      </c>
      <c r="T682" s="4">
        <v>717</v>
      </c>
      <c r="U682" s="4">
        <v>210</v>
      </c>
      <c r="V682" s="4">
        <v>0</v>
      </c>
      <c r="W682" s="4">
        <v>43</v>
      </c>
      <c r="X682">
        <v>1</v>
      </c>
      <c r="Y682">
        <v>7</v>
      </c>
      <c r="Z682" t="str">
        <f t="shared" si="43"/>
        <v>High</v>
      </c>
      <c r="AA682" s="14">
        <f t="shared" ca="1" si="44"/>
        <v>7.187708271591994</v>
      </c>
      <c r="AB682">
        <v>5</v>
      </c>
      <c r="AC682">
        <v>10</v>
      </c>
      <c r="AD682" s="14">
        <f t="shared" ca="1" si="45"/>
        <v>9.9040825282627889</v>
      </c>
      <c r="AE682">
        <v>4</v>
      </c>
      <c r="AF682">
        <v>0</v>
      </c>
      <c r="AG682">
        <v>0</v>
      </c>
      <c r="AH682">
        <v>0</v>
      </c>
      <c r="AI682">
        <v>0</v>
      </c>
      <c r="AJ682">
        <v>0</v>
      </c>
      <c r="AK682">
        <v>0</v>
      </c>
      <c r="AL682">
        <v>0</v>
      </c>
      <c r="AM682" t="s">
        <v>48</v>
      </c>
    </row>
    <row r="683" spans="1:39" hidden="1" x14ac:dyDescent="0.3">
      <c r="A683">
        <v>1867</v>
      </c>
      <c r="B683">
        <v>1957</v>
      </c>
      <c r="C683" s="14">
        <f>2021-Table1[[#This Row],[Year_Birth]]</f>
        <v>64</v>
      </c>
      <c r="D683" t="s">
        <v>46</v>
      </c>
      <c r="E683" s="14" t="str" cm="1">
        <f t="array" ref="E683">_xlfn.SWITCH(Table1[[#This Row],[Education]],"Graduation","Bachelor’s","Basic","High School","2n Cycle","Master’s","Master","Master’s","PhD","PhD","Other")</f>
        <v>Bachelor’s</v>
      </c>
      <c r="F683" t="s">
        <v>50</v>
      </c>
      <c r="G683" s="14" t="s">
        <v>50</v>
      </c>
      <c r="H683" s="14" t="str" cm="1">
        <f t="array" ref="H683">_xlfn.SWITCH(Table1[[#This Row],[Marital_Status_mod]],"Together","Couple","Married","Couple","Divorced","Single","Single","Single","Widow","Single","Other")</f>
        <v>Single</v>
      </c>
      <c r="I683" s="4">
        <v>64849</v>
      </c>
      <c r="J683" s="41" t="str">
        <f t="shared" si="42"/>
        <v>$60 - $70K</v>
      </c>
      <c r="K683">
        <v>0</v>
      </c>
      <c r="L683">
        <v>0</v>
      </c>
      <c r="M683">
        <f>Table1[[#This Row],[Teenhome]]+Table1[[#This Row],[Kidhome]]</f>
        <v>0</v>
      </c>
      <c r="N683" s="1">
        <v>41226</v>
      </c>
      <c r="O683" s="16">
        <f>(Table1[[#This Row],[DataSetDate]]-Table1[[#This Row],[Dt_Customer]])/365</f>
        <v>8.2356164383561641</v>
      </c>
      <c r="P683" s="15">
        <v>44232</v>
      </c>
      <c r="Q683">
        <v>42</v>
      </c>
      <c r="R683" s="4">
        <v>652</v>
      </c>
      <c r="S683" s="4">
        <v>48</v>
      </c>
      <c r="T683" s="4">
        <v>350</v>
      </c>
      <c r="U683" s="4">
        <v>94</v>
      </c>
      <c r="V683" s="4">
        <v>84</v>
      </c>
      <c r="W683" s="4">
        <v>108</v>
      </c>
      <c r="X683">
        <v>1</v>
      </c>
      <c r="Y683">
        <v>9</v>
      </c>
      <c r="Z683" t="str">
        <f t="shared" si="43"/>
        <v>High</v>
      </c>
      <c r="AA683" s="14">
        <f t="shared" ca="1" si="44"/>
        <v>9.1794971657334905</v>
      </c>
      <c r="AB683">
        <v>3</v>
      </c>
      <c r="AC683">
        <v>6</v>
      </c>
      <c r="AD683" s="14">
        <f t="shared" ca="1" si="45"/>
        <v>5.615188965630467</v>
      </c>
      <c r="AE683">
        <v>5</v>
      </c>
      <c r="AF683">
        <v>0</v>
      </c>
      <c r="AG683">
        <v>0</v>
      </c>
      <c r="AH683">
        <v>0</v>
      </c>
      <c r="AI683">
        <v>0</v>
      </c>
      <c r="AJ683">
        <v>0</v>
      </c>
      <c r="AK683">
        <v>1</v>
      </c>
      <c r="AL683">
        <v>0</v>
      </c>
      <c r="AM683" t="s">
        <v>41</v>
      </c>
    </row>
    <row r="684" spans="1:39" hidden="1" x14ac:dyDescent="0.3">
      <c r="A684">
        <v>8957</v>
      </c>
      <c r="B684">
        <v>1952</v>
      </c>
      <c r="C684" s="14">
        <f>2021-Table1[[#This Row],[Year_Birth]]</f>
        <v>69</v>
      </c>
      <c r="D684" t="s">
        <v>51</v>
      </c>
      <c r="E684" s="14" t="str" cm="1">
        <f t="array" ref="E684">_xlfn.SWITCH(Table1[[#This Row],[Education]],"Graduation","Bachelor’s","Basic","High School","2n Cycle","Master’s","Master","Master’s","PhD","PhD","Other")</f>
        <v>Master’s</v>
      </c>
      <c r="F684" t="s">
        <v>50</v>
      </c>
      <c r="G684" s="14" t="s">
        <v>50</v>
      </c>
      <c r="H684" s="14" t="str" cm="1">
        <f t="array" ref="H684">_xlfn.SWITCH(Table1[[#This Row],[Marital_Status_mod]],"Together","Couple","Married","Couple","Divorced","Single","Single","Single","Widow","Single","Other")</f>
        <v>Single</v>
      </c>
      <c r="I684" s="4">
        <v>64831</v>
      </c>
      <c r="J684" s="41" t="str">
        <f t="shared" si="42"/>
        <v>$60 - $70K</v>
      </c>
      <c r="K684">
        <v>1</v>
      </c>
      <c r="L684">
        <v>1</v>
      </c>
      <c r="M684">
        <f>Table1[[#This Row],[Teenhome]]+Table1[[#This Row],[Kidhome]]</f>
        <v>2</v>
      </c>
      <c r="N684" s="1">
        <v>41435</v>
      </c>
      <c r="O684" s="16">
        <f>(Table1[[#This Row],[DataSetDate]]-Table1[[#This Row],[Dt_Customer]])/365</f>
        <v>7.6630136986301371</v>
      </c>
      <c r="P684" s="15">
        <v>44232</v>
      </c>
      <c r="Q684">
        <v>51</v>
      </c>
      <c r="R684" s="4">
        <v>480</v>
      </c>
      <c r="S684" s="4">
        <v>86</v>
      </c>
      <c r="T684" s="4">
        <v>249</v>
      </c>
      <c r="U684" s="4">
        <v>75</v>
      </c>
      <c r="V684" s="4">
        <v>86</v>
      </c>
      <c r="W684" s="4">
        <v>144</v>
      </c>
      <c r="X684">
        <v>8</v>
      </c>
      <c r="Y684">
        <v>6</v>
      </c>
      <c r="Z684" t="str">
        <f t="shared" si="43"/>
        <v>Medium</v>
      </c>
      <c r="AA684" s="14">
        <f t="shared" ca="1" si="44"/>
        <v>5.7815235236041005</v>
      </c>
      <c r="AB684">
        <v>3</v>
      </c>
      <c r="AC684">
        <v>5</v>
      </c>
      <c r="AD684" s="14">
        <f t="shared" ca="1" si="45"/>
        <v>4.8608460622726284</v>
      </c>
      <c r="AE684">
        <v>6</v>
      </c>
      <c r="AF684">
        <v>0</v>
      </c>
      <c r="AG684">
        <v>0</v>
      </c>
      <c r="AH684">
        <v>0</v>
      </c>
      <c r="AI684">
        <v>0</v>
      </c>
      <c r="AJ684">
        <v>0</v>
      </c>
      <c r="AK684">
        <v>0</v>
      </c>
      <c r="AL684">
        <v>0</v>
      </c>
      <c r="AM684" t="s">
        <v>47</v>
      </c>
    </row>
    <row r="685" spans="1:39" hidden="1" x14ac:dyDescent="0.3">
      <c r="A685">
        <v>7732</v>
      </c>
      <c r="B685">
        <v>1978</v>
      </c>
      <c r="C685" s="14">
        <f>2021-Table1[[#This Row],[Year_Birth]]</f>
        <v>43</v>
      </c>
      <c r="D685" t="s">
        <v>46</v>
      </c>
      <c r="E685" s="14" t="str" cm="1">
        <f t="array" ref="E685">_xlfn.SWITCH(Table1[[#This Row],[Education]],"Graduation","Bachelor’s","Basic","High School","2n Cycle","Master’s","Master","Master’s","PhD","PhD","Other")</f>
        <v>Bachelor’s</v>
      </c>
      <c r="F685" t="s">
        <v>42</v>
      </c>
      <c r="G685" s="14" t="s">
        <v>42</v>
      </c>
      <c r="H685" s="14" t="str" cm="1">
        <f t="array" ref="H685">_xlfn.SWITCH(Table1[[#This Row],[Marital_Status_mod]],"Together","Couple","Married","Couple","Divorced","Single","Single","Single","Widow","Single","Other")</f>
        <v>Couple</v>
      </c>
      <c r="I685" s="4">
        <v>64813</v>
      </c>
      <c r="J685" s="41" t="str">
        <f t="shared" si="42"/>
        <v>$60 - $70K</v>
      </c>
      <c r="K685">
        <v>1</v>
      </c>
      <c r="L685">
        <v>0</v>
      </c>
      <c r="M685">
        <f>Table1[[#This Row],[Teenhome]]+Table1[[#This Row],[Kidhome]]</f>
        <v>1</v>
      </c>
      <c r="N685" s="1">
        <v>41641</v>
      </c>
      <c r="O685" s="16">
        <f>(Table1[[#This Row],[DataSetDate]]-Table1[[#This Row],[Dt_Customer]])/365</f>
        <v>7.0986301369863014</v>
      </c>
      <c r="P685" s="15">
        <v>44232</v>
      </c>
      <c r="Q685">
        <v>81</v>
      </c>
      <c r="R685" s="4">
        <v>293</v>
      </c>
      <c r="S685" s="4">
        <v>0</v>
      </c>
      <c r="T685" s="4">
        <v>124</v>
      </c>
      <c r="U685" s="4">
        <v>179</v>
      </c>
      <c r="V685" s="4">
        <v>97</v>
      </c>
      <c r="W685" s="4">
        <v>52</v>
      </c>
      <c r="X685">
        <v>1</v>
      </c>
      <c r="Y685">
        <v>7</v>
      </c>
      <c r="Z685" t="str">
        <f t="shared" si="43"/>
        <v>High</v>
      </c>
      <c r="AA685" s="14">
        <f t="shared" ca="1" si="44"/>
        <v>7.2351591037584964</v>
      </c>
      <c r="AB685">
        <v>2</v>
      </c>
      <c r="AC685">
        <v>10</v>
      </c>
      <c r="AD685" s="14">
        <f t="shared" ca="1" si="45"/>
        <v>10.329772048386884</v>
      </c>
      <c r="AE685">
        <v>5</v>
      </c>
      <c r="AF685">
        <v>0</v>
      </c>
      <c r="AG685">
        <v>0</v>
      </c>
      <c r="AH685">
        <v>0</v>
      </c>
      <c r="AI685">
        <v>0</v>
      </c>
      <c r="AJ685">
        <v>0</v>
      </c>
      <c r="AK685">
        <v>0</v>
      </c>
      <c r="AL685">
        <v>0</v>
      </c>
      <c r="AM685" t="s">
        <v>41</v>
      </c>
    </row>
    <row r="686" spans="1:39" hidden="1" x14ac:dyDescent="0.3">
      <c r="A686">
        <v>1802</v>
      </c>
      <c r="B686">
        <v>1971</v>
      </c>
      <c r="C686" s="14">
        <f>2021-Table1[[#This Row],[Year_Birth]]</f>
        <v>50</v>
      </c>
      <c r="D686" t="s">
        <v>46</v>
      </c>
      <c r="E686" s="14" t="str" cm="1">
        <f t="array" ref="E686">_xlfn.SWITCH(Table1[[#This Row],[Education]],"Graduation","Bachelor’s","Basic","High School","2n Cycle","Master’s","Master","Master’s","PhD","PhD","Other")</f>
        <v>Bachelor’s</v>
      </c>
      <c r="F686" t="s">
        <v>42</v>
      </c>
      <c r="G686" s="14" t="s">
        <v>42</v>
      </c>
      <c r="H686" s="14" t="str" cm="1">
        <f t="array" ref="H686">_xlfn.SWITCH(Table1[[#This Row],[Marital_Status_mod]],"Together","Couple","Married","Couple","Divorced","Single","Single","Single","Widow","Single","Other")</f>
        <v>Couple</v>
      </c>
      <c r="I686" s="4">
        <v>64795</v>
      </c>
      <c r="J686" s="41" t="str">
        <f t="shared" si="42"/>
        <v>$60 - $70K</v>
      </c>
      <c r="K686">
        <v>0</v>
      </c>
      <c r="L686">
        <v>1</v>
      </c>
      <c r="M686">
        <f>Table1[[#This Row],[Teenhome]]+Table1[[#This Row],[Kidhome]]</f>
        <v>1</v>
      </c>
      <c r="N686" s="1">
        <v>41291</v>
      </c>
      <c r="O686" s="16">
        <f>(Table1[[#This Row],[DataSetDate]]-Table1[[#This Row],[Dt_Customer]])/365</f>
        <v>8.0575342465753419</v>
      </c>
      <c r="P686" s="15">
        <v>44232</v>
      </c>
      <c r="Q686">
        <v>23</v>
      </c>
      <c r="R686" s="4">
        <v>412</v>
      </c>
      <c r="S686" s="4">
        <v>5</v>
      </c>
      <c r="T686" s="4">
        <v>119</v>
      </c>
      <c r="U686" s="4">
        <v>38</v>
      </c>
      <c r="V686" s="4">
        <v>29</v>
      </c>
      <c r="W686" s="4">
        <v>77</v>
      </c>
      <c r="X686">
        <v>3</v>
      </c>
      <c r="Y686">
        <v>3</v>
      </c>
      <c r="Z686" t="str">
        <f t="shared" si="43"/>
        <v>Medium</v>
      </c>
      <c r="AA686" s="14">
        <f t="shared" ca="1" si="44"/>
        <v>3.0396197727059993</v>
      </c>
      <c r="AB686">
        <v>3</v>
      </c>
      <c r="AC686">
        <v>12</v>
      </c>
      <c r="AD686" s="14">
        <f t="shared" ca="1" si="45"/>
        <v>11.922029281605262</v>
      </c>
      <c r="AE686">
        <v>2</v>
      </c>
      <c r="AF686">
        <v>0</v>
      </c>
      <c r="AG686">
        <v>0</v>
      </c>
      <c r="AH686">
        <v>0</v>
      </c>
      <c r="AI686">
        <v>0</v>
      </c>
      <c r="AJ686">
        <v>0</v>
      </c>
      <c r="AK686">
        <v>0</v>
      </c>
      <c r="AL686">
        <v>0</v>
      </c>
      <c r="AM686" t="s">
        <v>41</v>
      </c>
    </row>
    <row r="687" spans="1:39" hidden="1" x14ac:dyDescent="0.3">
      <c r="A687">
        <v>843</v>
      </c>
      <c r="B687">
        <v>1971</v>
      </c>
      <c r="C687" s="14">
        <f>2021-Table1[[#This Row],[Year_Birth]]</f>
        <v>50</v>
      </c>
      <c r="D687" t="s">
        <v>46</v>
      </c>
      <c r="E687" s="14" t="str" cm="1">
        <f t="array" ref="E687">_xlfn.SWITCH(Table1[[#This Row],[Education]],"Graduation","Bachelor’s","Basic","High School","2n Cycle","Master’s","Master","Master’s","PhD","PhD","Other")</f>
        <v>Bachelor’s</v>
      </c>
      <c r="F687" t="s">
        <v>42</v>
      </c>
      <c r="G687" s="14" t="s">
        <v>42</v>
      </c>
      <c r="H687" s="14" t="str" cm="1">
        <f t="array" ref="H687">_xlfn.SWITCH(Table1[[#This Row],[Marital_Status_mod]],"Together","Couple","Married","Couple","Divorced","Single","Single","Single","Widow","Single","Other")</f>
        <v>Couple</v>
      </c>
      <c r="I687" s="4">
        <v>64722</v>
      </c>
      <c r="J687" s="41" t="str">
        <f t="shared" si="42"/>
        <v>$60 - $70K</v>
      </c>
      <c r="K687">
        <v>1</v>
      </c>
      <c r="L687">
        <v>0</v>
      </c>
      <c r="M687">
        <f>Table1[[#This Row],[Teenhome]]+Table1[[#This Row],[Kidhome]]</f>
        <v>1</v>
      </c>
      <c r="N687" s="1">
        <v>41785</v>
      </c>
      <c r="O687" s="16">
        <f>(Table1[[#This Row],[DataSetDate]]-Table1[[#This Row],[Dt_Customer]])/365</f>
        <v>6.7041095890410958</v>
      </c>
      <c r="P687" s="15">
        <v>44232</v>
      </c>
      <c r="Q687">
        <v>47</v>
      </c>
      <c r="R687" s="4">
        <v>303</v>
      </c>
      <c r="S687" s="4">
        <v>0</v>
      </c>
      <c r="T687" s="4">
        <v>280</v>
      </c>
      <c r="U687" s="4">
        <v>60</v>
      </c>
      <c r="V687" s="4">
        <v>147</v>
      </c>
      <c r="W687" s="4">
        <v>15</v>
      </c>
      <c r="X687">
        <v>4</v>
      </c>
      <c r="Y687">
        <v>8</v>
      </c>
      <c r="Z687" t="str">
        <f t="shared" si="43"/>
        <v>High</v>
      </c>
      <c r="AA687" s="14">
        <f t="shared" ca="1" si="44"/>
        <v>7.6667510448513179</v>
      </c>
      <c r="AB687">
        <v>2</v>
      </c>
      <c r="AC687">
        <v>11</v>
      </c>
      <c r="AD687" s="14">
        <f t="shared" ca="1" si="45"/>
        <v>10.668552073718299</v>
      </c>
      <c r="AE687">
        <v>6</v>
      </c>
      <c r="AF687">
        <v>0</v>
      </c>
      <c r="AG687">
        <v>0</v>
      </c>
      <c r="AH687">
        <v>0</v>
      </c>
      <c r="AI687">
        <v>0</v>
      </c>
      <c r="AJ687">
        <v>0</v>
      </c>
      <c r="AK687">
        <v>0</v>
      </c>
      <c r="AL687">
        <v>0</v>
      </c>
      <c r="AM687" t="s">
        <v>41</v>
      </c>
    </row>
    <row r="688" spans="1:39" hidden="1" x14ac:dyDescent="0.3">
      <c r="A688">
        <v>10281</v>
      </c>
      <c r="B688">
        <v>1970</v>
      </c>
      <c r="C688" s="14">
        <f>2021-Table1[[#This Row],[Year_Birth]]</f>
        <v>51</v>
      </c>
      <c r="D688" t="s">
        <v>46</v>
      </c>
      <c r="E688" s="14" t="str" cm="1">
        <f t="array" ref="E688">_xlfn.SWITCH(Table1[[#This Row],[Education]],"Graduation","Bachelor’s","Basic","High School","2n Cycle","Master’s","Master","Master’s","PhD","PhD","Other")</f>
        <v>Bachelor’s</v>
      </c>
      <c r="F688" t="s">
        <v>49</v>
      </c>
      <c r="G688" s="14" t="s">
        <v>49</v>
      </c>
      <c r="H688" s="14" t="str" cm="1">
        <f t="array" ref="H688">_xlfn.SWITCH(Table1[[#This Row],[Marital_Status_mod]],"Together","Couple","Married","Couple","Divorced","Single","Single","Single","Widow","Single","Other")</f>
        <v>Single</v>
      </c>
      <c r="I688" s="4">
        <v>64713</v>
      </c>
      <c r="J688" s="41" t="str">
        <f t="shared" si="42"/>
        <v>$60 - $70K</v>
      </c>
      <c r="K688">
        <v>1</v>
      </c>
      <c r="L688">
        <v>0</v>
      </c>
      <c r="M688">
        <f>Table1[[#This Row],[Teenhome]]+Table1[[#This Row],[Kidhome]]</f>
        <v>1</v>
      </c>
      <c r="N688" s="1">
        <v>41677</v>
      </c>
      <c r="O688" s="16">
        <f>(Table1[[#This Row],[DataSetDate]]-Table1[[#This Row],[Dt_Customer]])/365</f>
        <v>7</v>
      </c>
      <c r="P688" s="15">
        <v>44232</v>
      </c>
      <c r="Q688">
        <v>11</v>
      </c>
      <c r="R688" s="4">
        <v>180</v>
      </c>
      <c r="S688" s="4">
        <v>60</v>
      </c>
      <c r="T688" s="4">
        <v>241</v>
      </c>
      <c r="U688" s="4">
        <v>13</v>
      </c>
      <c r="V688" s="4">
        <v>54</v>
      </c>
      <c r="W688" s="4">
        <v>54</v>
      </c>
      <c r="X688">
        <v>2</v>
      </c>
      <c r="Y688">
        <v>5</v>
      </c>
      <c r="Z688" t="str">
        <f t="shared" si="43"/>
        <v>Medium</v>
      </c>
      <c r="AA688" s="14">
        <f t="shared" ca="1" si="44"/>
        <v>5.3649966695918963</v>
      </c>
      <c r="AB688">
        <v>5</v>
      </c>
      <c r="AC688">
        <v>7</v>
      </c>
      <c r="AD688" s="14">
        <f t="shared" ca="1" si="45"/>
        <v>7.2723780832591869</v>
      </c>
      <c r="AE688">
        <v>4</v>
      </c>
      <c r="AF688">
        <v>0</v>
      </c>
      <c r="AG688">
        <v>0</v>
      </c>
      <c r="AH688">
        <v>0</v>
      </c>
      <c r="AI688">
        <v>0</v>
      </c>
      <c r="AJ688">
        <v>0</v>
      </c>
      <c r="AK688">
        <v>1</v>
      </c>
      <c r="AL688">
        <v>0</v>
      </c>
      <c r="AM688" t="s">
        <v>53</v>
      </c>
    </row>
    <row r="689" spans="1:39" hidden="1" x14ac:dyDescent="0.3">
      <c r="A689">
        <v>9645</v>
      </c>
      <c r="B689">
        <v>1968</v>
      </c>
      <c r="C689" s="14">
        <f>2021-Table1[[#This Row],[Year_Birth]]</f>
        <v>53</v>
      </c>
      <c r="D689" t="s">
        <v>46</v>
      </c>
      <c r="E689" s="14" t="str" cm="1">
        <f t="array" ref="E689">_xlfn.SWITCH(Table1[[#This Row],[Education]],"Graduation","Bachelor’s","Basic","High School","2n Cycle","Master’s","Master","Master’s","PhD","PhD","Other")</f>
        <v>Bachelor’s</v>
      </c>
      <c r="F689" t="s">
        <v>42</v>
      </c>
      <c r="G689" s="14" t="s">
        <v>42</v>
      </c>
      <c r="H689" s="14" t="str" cm="1">
        <f t="array" ref="H689">_xlfn.SWITCH(Table1[[#This Row],[Marital_Status_mod]],"Together","Couple","Married","Couple","Divorced","Single","Single","Single","Widow","Single","Other")</f>
        <v>Couple</v>
      </c>
      <c r="I689" s="4">
        <v>64590</v>
      </c>
      <c r="J689" s="41" t="str">
        <f t="shared" si="42"/>
        <v>$60 - $70K</v>
      </c>
      <c r="K689">
        <v>0</v>
      </c>
      <c r="L689">
        <v>0</v>
      </c>
      <c r="M689">
        <f>Table1[[#This Row],[Teenhome]]+Table1[[#This Row],[Kidhome]]</f>
        <v>0</v>
      </c>
      <c r="N689" s="1">
        <v>41196</v>
      </c>
      <c r="O689" s="16">
        <f>(Table1[[#This Row],[DataSetDate]]-Table1[[#This Row],[Dt_Customer]])/365</f>
        <v>8.3178082191780813</v>
      </c>
      <c r="P689" s="15">
        <v>44232</v>
      </c>
      <c r="Q689">
        <v>98</v>
      </c>
      <c r="R689" s="4">
        <v>920</v>
      </c>
      <c r="S689" s="4">
        <v>138</v>
      </c>
      <c r="T689" s="4">
        <v>168</v>
      </c>
      <c r="U689" s="4">
        <v>36</v>
      </c>
      <c r="V689" s="4">
        <v>46</v>
      </c>
      <c r="W689" s="4">
        <v>30</v>
      </c>
      <c r="X689">
        <v>1</v>
      </c>
      <c r="Y689">
        <v>9</v>
      </c>
      <c r="Z689" t="str">
        <f t="shared" si="43"/>
        <v>High</v>
      </c>
      <c r="AA689" s="14">
        <f t="shared" ca="1" si="44"/>
        <v>9.274791790574179</v>
      </c>
      <c r="AB689">
        <v>4</v>
      </c>
      <c r="AC689">
        <v>10</v>
      </c>
      <c r="AD689" s="14">
        <f t="shared" ca="1" si="45"/>
        <v>10.227024422708697</v>
      </c>
      <c r="AE689">
        <v>6</v>
      </c>
      <c r="AF689">
        <v>0</v>
      </c>
      <c r="AG689">
        <v>0</v>
      </c>
      <c r="AH689">
        <v>0</v>
      </c>
      <c r="AI689">
        <v>0</v>
      </c>
      <c r="AJ689">
        <v>0</v>
      </c>
      <c r="AK689">
        <v>0</v>
      </c>
      <c r="AL689">
        <v>0</v>
      </c>
      <c r="AM689" t="s">
        <v>41</v>
      </c>
    </row>
    <row r="690" spans="1:39" hidden="1" x14ac:dyDescent="0.3">
      <c r="A690">
        <v>1640</v>
      </c>
      <c r="B690">
        <v>1954</v>
      </c>
      <c r="C690" s="14">
        <f>2021-Table1[[#This Row],[Year_Birth]]</f>
        <v>67</v>
      </c>
      <c r="D690" t="s">
        <v>46</v>
      </c>
      <c r="E690" s="14" t="str" cm="1">
        <f t="array" ref="E690">_xlfn.SWITCH(Table1[[#This Row],[Education]],"Graduation","Bachelor’s","Basic","High School","2n Cycle","Master’s","Master","Master’s","PhD","PhD","Other")</f>
        <v>Bachelor’s</v>
      </c>
      <c r="F690" t="s">
        <v>49</v>
      </c>
      <c r="G690" s="14" t="s">
        <v>49</v>
      </c>
      <c r="H690" s="14" t="str" cm="1">
        <f t="array" ref="H690">_xlfn.SWITCH(Table1[[#This Row],[Marital_Status_mod]],"Together","Couple","Married","Couple","Divorced","Single","Single","Single","Widow","Single","Other")</f>
        <v>Single</v>
      </c>
      <c r="I690" s="4">
        <v>64587</v>
      </c>
      <c r="J690" s="41" t="str">
        <f t="shared" si="42"/>
        <v>$60 - $70K</v>
      </c>
      <c r="K690">
        <v>1</v>
      </c>
      <c r="L690">
        <v>1</v>
      </c>
      <c r="M690">
        <f>Table1[[#This Row],[Teenhome]]+Table1[[#This Row],[Kidhome]]</f>
        <v>2</v>
      </c>
      <c r="N690" s="1">
        <v>41812</v>
      </c>
      <c r="O690" s="16">
        <f>(Table1[[#This Row],[DataSetDate]]-Table1[[#This Row],[Dt_Customer]])/365</f>
        <v>6.6301369863013697</v>
      </c>
      <c r="P690" s="15">
        <v>44232</v>
      </c>
      <c r="Q690">
        <v>49</v>
      </c>
      <c r="R690" s="4">
        <v>66</v>
      </c>
      <c r="S690" s="4">
        <v>0</v>
      </c>
      <c r="T690" s="4">
        <v>16</v>
      </c>
      <c r="U690" s="4">
        <v>0</v>
      </c>
      <c r="V690" s="4">
        <v>6</v>
      </c>
      <c r="W690" s="4">
        <v>20</v>
      </c>
      <c r="X690">
        <v>2</v>
      </c>
      <c r="Y690">
        <v>1</v>
      </c>
      <c r="Z690" t="str">
        <f t="shared" si="43"/>
        <v>Low</v>
      </c>
      <c r="AA690" s="14">
        <f t="shared" ca="1" si="44"/>
        <v>1.1558486537967858</v>
      </c>
      <c r="AB690">
        <v>1</v>
      </c>
      <c r="AC690">
        <v>4</v>
      </c>
      <c r="AD690" s="14">
        <f t="shared" ca="1" si="45"/>
        <v>3.6950318256573591</v>
      </c>
      <c r="AE690">
        <v>3</v>
      </c>
      <c r="AF690">
        <v>0</v>
      </c>
      <c r="AG690">
        <v>0</v>
      </c>
      <c r="AH690">
        <v>0</v>
      </c>
      <c r="AI690">
        <v>0</v>
      </c>
      <c r="AJ690">
        <v>0</v>
      </c>
      <c r="AK690">
        <v>0</v>
      </c>
      <c r="AL690">
        <v>0</v>
      </c>
      <c r="AM690" t="s">
        <v>41</v>
      </c>
    </row>
    <row r="691" spans="1:39" hidden="1" x14ac:dyDescent="0.3">
      <c r="A691">
        <v>9242</v>
      </c>
      <c r="B691">
        <v>1990</v>
      </c>
      <c r="C691" s="14">
        <f>2021-Table1[[#This Row],[Year_Birth]]</f>
        <v>31</v>
      </c>
      <c r="D691" t="s">
        <v>46</v>
      </c>
      <c r="E691" s="14" t="str" cm="1">
        <f t="array" ref="E691">_xlfn.SWITCH(Table1[[#This Row],[Education]],"Graduation","Bachelor’s","Basic","High School","2n Cycle","Master’s","Master","Master’s","PhD","PhD","Other")</f>
        <v>Bachelor’s</v>
      </c>
      <c r="F691" t="s">
        <v>50</v>
      </c>
      <c r="G691" s="14" t="s">
        <v>50</v>
      </c>
      <c r="H691" s="14" t="str" cm="1">
        <f t="array" ref="H691">_xlfn.SWITCH(Table1[[#This Row],[Marital_Status_mod]],"Together","Couple","Married","Couple","Divorced","Single","Single","Single","Widow","Single","Other")</f>
        <v>Single</v>
      </c>
      <c r="I691" s="4">
        <v>64509</v>
      </c>
      <c r="J691" s="41" t="str">
        <f t="shared" si="42"/>
        <v>$60 - $70K</v>
      </c>
      <c r="K691">
        <v>0</v>
      </c>
      <c r="L691">
        <v>0</v>
      </c>
      <c r="M691">
        <f>Table1[[#This Row],[Teenhome]]+Table1[[#This Row],[Kidhome]]</f>
        <v>0</v>
      </c>
      <c r="N691" s="1">
        <v>41503</v>
      </c>
      <c r="O691" s="16">
        <f>(Table1[[#This Row],[DataSetDate]]-Table1[[#This Row],[Dt_Customer]])/365</f>
        <v>7.4767123287671229</v>
      </c>
      <c r="P691" s="15">
        <v>44232</v>
      </c>
      <c r="Q691">
        <v>19</v>
      </c>
      <c r="R691" s="4">
        <v>836</v>
      </c>
      <c r="S691" s="4">
        <v>185</v>
      </c>
      <c r="T691" s="4">
        <v>575</v>
      </c>
      <c r="U691" s="4">
        <v>24</v>
      </c>
      <c r="V691" s="4">
        <v>25</v>
      </c>
      <c r="W691" s="4">
        <v>77</v>
      </c>
      <c r="X691">
        <v>1</v>
      </c>
      <c r="Y691">
        <v>6</v>
      </c>
      <c r="Z691" t="str">
        <f t="shared" si="43"/>
        <v>Medium</v>
      </c>
      <c r="AA691" s="14">
        <f t="shared" ca="1" si="44"/>
        <v>5.7764718945099762</v>
      </c>
      <c r="AB691">
        <v>3</v>
      </c>
      <c r="AC691">
        <v>9</v>
      </c>
      <c r="AD691" s="14">
        <f t="shared" ca="1" si="45"/>
        <v>8.9928028638295636</v>
      </c>
      <c r="AE691">
        <v>4</v>
      </c>
      <c r="AF691">
        <v>0</v>
      </c>
      <c r="AG691">
        <v>0</v>
      </c>
      <c r="AH691">
        <v>1</v>
      </c>
      <c r="AI691">
        <v>0</v>
      </c>
      <c r="AJ691">
        <v>0</v>
      </c>
      <c r="AK691">
        <v>1</v>
      </c>
      <c r="AL691">
        <v>0</v>
      </c>
      <c r="AM691" t="s">
        <v>47</v>
      </c>
    </row>
    <row r="692" spans="1:39" hidden="1" x14ac:dyDescent="0.3">
      <c r="A692">
        <v>6059</v>
      </c>
      <c r="B692">
        <v>1953</v>
      </c>
      <c r="C692" s="14">
        <f>2021-Table1[[#This Row],[Year_Birth]]</f>
        <v>68</v>
      </c>
      <c r="D692" t="s">
        <v>39</v>
      </c>
      <c r="E692" s="14" t="str" cm="1">
        <f t="array" ref="E692">_xlfn.SWITCH(Table1[[#This Row],[Education]],"Graduation","Bachelor’s","Basic","High School","2n Cycle","Master’s","Master","Master’s","PhD","PhD","Other")</f>
        <v>PhD</v>
      </c>
      <c r="F692" t="s">
        <v>40</v>
      </c>
      <c r="G692" s="14" t="s">
        <v>40</v>
      </c>
      <c r="H692" s="14" t="str" cm="1">
        <f t="array" ref="H692">_xlfn.SWITCH(Table1[[#This Row],[Marital_Status_mod]],"Together","Couple","Married","Couple","Divorced","Single","Single","Single","Widow","Single","Other")</f>
        <v>Couple</v>
      </c>
      <c r="I692" s="4">
        <v>64504</v>
      </c>
      <c r="J692" s="41" t="str">
        <f t="shared" si="42"/>
        <v>$60 - $70K</v>
      </c>
      <c r="K692">
        <v>1</v>
      </c>
      <c r="L692">
        <v>2</v>
      </c>
      <c r="M692">
        <f>Table1[[#This Row],[Teenhome]]+Table1[[#This Row],[Kidhome]]</f>
        <v>3</v>
      </c>
      <c r="N692" s="1">
        <v>41337</v>
      </c>
      <c r="O692" s="16">
        <f>(Table1[[#This Row],[DataSetDate]]-Table1[[#This Row],[Dt_Customer]])/365</f>
        <v>7.9315068493150687</v>
      </c>
      <c r="P692" s="15">
        <v>44232</v>
      </c>
      <c r="Q692">
        <v>81</v>
      </c>
      <c r="R692" s="4">
        <v>986</v>
      </c>
      <c r="S692" s="4">
        <v>36</v>
      </c>
      <c r="T692" s="4">
        <v>168</v>
      </c>
      <c r="U692" s="4">
        <v>16</v>
      </c>
      <c r="V692" s="4">
        <v>0</v>
      </c>
      <c r="W692" s="4">
        <v>108</v>
      </c>
      <c r="X692">
        <v>7</v>
      </c>
      <c r="Y692">
        <v>11</v>
      </c>
      <c r="Z692" t="str">
        <f t="shared" si="43"/>
        <v>High</v>
      </c>
      <c r="AA692" s="14">
        <f t="shared" ca="1" si="44"/>
        <v>10.877527515981106</v>
      </c>
      <c r="AB692">
        <v>3</v>
      </c>
      <c r="AC692">
        <v>4</v>
      </c>
      <c r="AD692" s="14">
        <f t="shared" ca="1" si="45"/>
        <v>4.0675154528480135</v>
      </c>
      <c r="AE692">
        <v>7</v>
      </c>
      <c r="AF692">
        <v>0</v>
      </c>
      <c r="AG692">
        <v>0</v>
      </c>
      <c r="AH692">
        <v>0</v>
      </c>
      <c r="AI692">
        <v>0</v>
      </c>
      <c r="AJ692">
        <v>0</v>
      </c>
      <c r="AK692">
        <v>1</v>
      </c>
      <c r="AL692">
        <v>0</v>
      </c>
      <c r="AM692" t="s">
        <v>41</v>
      </c>
    </row>
    <row r="693" spans="1:39" hidden="1" x14ac:dyDescent="0.3">
      <c r="A693">
        <v>380</v>
      </c>
      <c r="B693">
        <v>1954</v>
      </c>
      <c r="C693" s="14">
        <f>2021-Table1[[#This Row],[Year_Birth]]</f>
        <v>67</v>
      </c>
      <c r="D693" t="s">
        <v>46</v>
      </c>
      <c r="E693" s="14" t="str" cm="1">
        <f t="array" ref="E693">_xlfn.SWITCH(Table1[[#This Row],[Education]],"Graduation","Bachelor’s","Basic","High School","2n Cycle","Master’s","Master","Master’s","PhD","PhD","Other")</f>
        <v>Bachelor’s</v>
      </c>
      <c r="F693" t="s">
        <v>49</v>
      </c>
      <c r="G693" s="14" t="s">
        <v>49</v>
      </c>
      <c r="H693" s="14" t="str" cm="1">
        <f t="array" ref="H693">_xlfn.SWITCH(Table1[[#This Row],[Marital_Status_mod]],"Together","Couple","Married","Couple","Divorced","Single","Single","Single","Widow","Single","Other")</f>
        <v>Single</v>
      </c>
      <c r="I693" s="4">
        <v>64497</v>
      </c>
      <c r="J693" s="41" t="str">
        <f t="shared" si="42"/>
        <v>$60 - $70K</v>
      </c>
      <c r="K693">
        <v>0</v>
      </c>
      <c r="L693">
        <v>1</v>
      </c>
      <c r="M693">
        <f>Table1[[#This Row],[Teenhome]]+Table1[[#This Row],[Kidhome]]</f>
        <v>1</v>
      </c>
      <c r="N693" s="1">
        <v>41162</v>
      </c>
      <c r="O693" s="16">
        <f>(Table1[[#This Row],[DataSetDate]]-Table1[[#This Row],[Dt_Customer]])/365</f>
        <v>8.4109589041095898</v>
      </c>
      <c r="P693" s="15">
        <v>44232</v>
      </c>
      <c r="Q693">
        <v>17</v>
      </c>
      <c r="R693" s="4">
        <v>1170</v>
      </c>
      <c r="S693" s="4">
        <v>48</v>
      </c>
      <c r="T693" s="4">
        <v>320</v>
      </c>
      <c r="U693" s="4">
        <v>42</v>
      </c>
      <c r="V693" s="4">
        <v>32</v>
      </c>
      <c r="W693" s="4">
        <v>192</v>
      </c>
      <c r="X693">
        <v>5</v>
      </c>
      <c r="Y693">
        <v>11</v>
      </c>
      <c r="Z693" t="str">
        <f t="shared" si="43"/>
        <v>High</v>
      </c>
      <c r="AA693" s="14">
        <f t="shared" ca="1" si="44"/>
        <v>10.993665783613277</v>
      </c>
      <c r="AB693">
        <v>4</v>
      </c>
      <c r="AC693">
        <v>9</v>
      </c>
      <c r="AD693" s="14">
        <f t="shared" ca="1" si="45"/>
        <v>9.3916910933449405</v>
      </c>
      <c r="AE693">
        <v>8</v>
      </c>
      <c r="AF693">
        <v>0</v>
      </c>
      <c r="AG693">
        <v>0</v>
      </c>
      <c r="AH693">
        <v>1</v>
      </c>
      <c r="AI693">
        <v>0</v>
      </c>
      <c r="AJ693">
        <v>0</v>
      </c>
      <c r="AK693">
        <v>1</v>
      </c>
      <c r="AL693">
        <v>0</v>
      </c>
      <c r="AM693" t="s">
        <v>47</v>
      </c>
    </row>
    <row r="694" spans="1:39" hidden="1" x14ac:dyDescent="0.3">
      <c r="A694">
        <v>7165</v>
      </c>
      <c r="B694">
        <v>1972</v>
      </c>
      <c r="C694" s="14">
        <f>2021-Table1[[#This Row],[Year_Birth]]</f>
        <v>49</v>
      </c>
      <c r="D694" t="s">
        <v>46</v>
      </c>
      <c r="E694" s="14" t="str" cm="1">
        <f t="array" ref="E694">_xlfn.SWITCH(Table1[[#This Row],[Education]],"Graduation","Bachelor’s","Basic","High School","2n Cycle","Master’s","Master","Master’s","PhD","PhD","Other")</f>
        <v>Bachelor’s</v>
      </c>
      <c r="F694" t="s">
        <v>40</v>
      </c>
      <c r="G694" s="14" t="s">
        <v>40</v>
      </c>
      <c r="H694" s="14" t="str" cm="1">
        <f t="array" ref="H694">_xlfn.SWITCH(Table1[[#This Row],[Marital_Status_mod]],"Together","Couple","Married","Couple","Divorced","Single","Single","Single","Widow","Single","Other")</f>
        <v>Couple</v>
      </c>
      <c r="I694" s="4">
        <v>64474</v>
      </c>
      <c r="J694" s="41" t="str">
        <f t="shared" si="42"/>
        <v>$60 - $70K</v>
      </c>
      <c r="K694">
        <v>0</v>
      </c>
      <c r="L694">
        <v>1</v>
      </c>
      <c r="M694">
        <f>Table1[[#This Row],[Teenhome]]+Table1[[#This Row],[Kidhome]]</f>
        <v>1</v>
      </c>
      <c r="N694" s="1">
        <v>41569</v>
      </c>
      <c r="O694" s="16">
        <f>(Table1[[#This Row],[DataSetDate]]-Table1[[#This Row],[Dt_Customer]])/365</f>
        <v>7.2958904109589042</v>
      </c>
      <c r="P694" s="15">
        <v>44232</v>
      </c>
      <c r="Q694">
        <v>59</v>
      </c>
      <c r="R694" s="4">
        <v>381</v>
      </c>
      <c r="S694" s="4">
        <v>35</v>
      </c>
      <c r="T694" s="4">
        <v>172</v>
      </c>
      <c r="U694" s="4">
        <v>56</v>
      </c>
      <c r="V694" s="4">
        <v>86</v>
      </c>
      <c r="W694" s="4">
        <v>93</v>
      </c>
      <c r="X694">
        <v>2</v>
      </c>
      <c r="Y694">
        <v>8</v>
      </c>
      <c r="Z694" t="str">
        <f t="shared" si="43"/>
        <v>High</v>
      </c>
      <c r="AA694" s="14">
        <f t="shared" ca="1" si="44"/>
        <v>8.1519965321750245</v>
      </c>
      <c r="AB694">
        <v>2</v>
      </c>
      <c r="AC694">
        <v>10</v>
      </c>
      <c r="AD694" s="14">
        <f t="shared" ca="1" si="45"/>
        <v>9.845252396746428</v>
      </c>
      <c r="AE694">
        <v>5</v>
      </c>
      <c r="AF694">
        <v>0</v>
      </c>
      <c r="AG694">
        <v>0</v>
      </c>
      <c r="AH694">
        <v>0</v>
      </c>
      <c r="AI694">
        <v>0</v>
      </c>
      <c r="AJ694">
        <v>0</v>
      </c>
      <c r="AK694">
        <v>0</v>
      </c>
      <c r="AL694">
        <v>0</v>
      </c>
      <c r="AM694" t="s">
        <v>41</v>
      </c>
    </row>
    <row r="695" spans="1:39" hidden="1" x14ac:dyDescent="0.3">
      <c r="A695">
        <v>7646</v>
      </c>
      <c r="B695">
        <v>1989</v>
      </c>
      <c r="C695" s="14">
        <f>2021-Table1[[#This Row],[Year_Birth]]</f>
        <v>32</v>
      </c>
      <c r="D695" t="s">
        <v>46</v>
      </c>
      <c r="E695" s="14" t="str" cm="1">
        <f t="array" ref="E695">_xlfn.SWITCH(Table1[[#This Row],[Education]],"Graduation","Bachelor’s","Basic","High School","2n Cycle","Master’s","Master","Master’s","PhD","PhD","Other")</f>
        <v>Bachelor’s</v>
      </c>
      <c r="F695" t="s">
        <v>50</v>
      </c>
      <c r="G695" s="14" t="s">
        <v>50</v>
      </c>
      <c r="H695" s="14" t="str" cm="1">
        <f t="array" ref="H695">_xlfn.SWITCH(Table1[[#This Row],[Marital_Status_mod]],"Together","Couple","Married","Couple","Divorced","Single","Single","Single","Widow","Single","Other")</f>
        <v>Single</v>
      </c>
      <c r="I695" s="4">
        <v>64449</v>
      </c>
      <c r="J695" s="41" t="str">
        <f t="shared" si="42"/>
        <v>$60 - $70K</v>
      </c>
      <c r="K695">
        <v>1</v>
      </c>
      <c r="L695">
        <v>0</v>
      </c>
      <c r="M695">
        <f>Table1[[#This Row],[Teenhome]]+Table1[[#This Row],[Kidhome]]</f>
        <v>1</v>
      </c>
      <c r="N695" s="1">
        <v>41688</v>
      </c>
      <c r="O695" s="16">
        <f>(Table1[[#This Row],[DataSetDate]]-Table1[[#This Row],[Dt_Customer]])/365</f>
        <v>6.9698630136986299</v>
      </c>
      <c r="P695" s="15">
        <v>44232</v>
      </c>
      <c r="Q695">
        <v>70</v>
      </c>
      <c r="R695" s="4">
        <v>218</v>
      </c>
      <c r="S695" s="4">
        <v>63</v>
      </c>
      <c r="T695" s="4">
        <v>282</v>
      </c>
      <c r="U695" s="4">
        <v>137</v>
      </c>
      <c r="V695" s="4">
        <v>35</v>
      </c>
      <c r="W695" s="4">
        <v>70</v>
      </c>
      <c r="X695">
        <v>4</v>
      </c>
      <c r="Y695">
        <v>5</v>
      </c>
      <c r="Z695" t="str">
        <f t="shared" si="43"/>
        <v>Medium</v>
      </c>
      <c r="AA695" s="14">
        <f t="shared" ca="1" si="44"/>
        <v>5.2719664465872969</v>
      </c>
      <c r="AB695">
        <v>3</v>
      </c>
      <c r="AC695">
        <v>12</v>
      </c>
      <c r="AD695" s="14">
        <f t="shared" ca="1" si="45"/>
        <v>11.890087018852858</v>
      </c>
      <c r="AE695">
        <v>4</v>
      </c>
      <c r="AF695">
        <v>0</v>
      </c>
      <c r="AG695">
        <v>0</v>
      </c>
      <c r="AH695">
        <v>0</v>
      </c>
      <c r="AI695">
        <v>0</v>
      </c>
      <c r="AJ695">
        <v>0</v>
      </c>
      <c r="AK695">
        <v>0</v>
      </c>
      <c r="AL695">
        <v>0</v>
      </c>
      <c r="AM695" t="s">
        <v>41</v>
      </c>
    </row>
    <row r="696" spans="1:39" hidden="1" x14ac:dyDescent="0.3">
      <c r="A696">
        <v>1029</v>
      </c>
      <c r="B696">
        <v>1970</v>
      </c>
      <c r="C696" s="14">
        <f>2021-Table1[[#This Row],[Year_Birth]]</f>
        <v>51</v>
      </c>
      <c r="D696" t="s">
        <v>39</v>
      </c>
      <c r="E696" s="14" t="str" cm="1">
        <f t="array" ref="E696">_xlfn.SWITCH(Table1[[#This Row],[Education]],"Graduation","Bachelor’s","Basic","High School","2n Cycle","Master’s","Master","Master’s","PhD","PhD","Other")</f>
        <v>PhD</v>
      </c>
      <c r="F696" t="s">
        <v>40</v>
      </c>
      <c r="G696" s="14" t="s">
        <v>40</v>
      </c>
      <c r="H696" s="14" t="str" cm="1">
        <f t="array" ref="H696">_xlfn.SWITCH(Table1[[#This Row],[Marital_Status_mod]],"Together","Couple","Married","Couple","Divorced","Single","Single","Single","Widow","Single","Other")</f>
        <v>Couple</v>
      </c>
      <c r="I696" s="4">
        <v>64413</v>
      </c>
      <c r="J696" s="41" t="str">
        <f t="shared" si="42"/>
        <v>$60 - $70K</v>
      </c>
      <c r="K696">
        <v>0</v>
      </c>
      <c r="L696">
        <v>1</v>
      </c>
      <c r="M696">
        <f>Table1[[#This Row],[Teenhome]]+Table1[[#This Row],[Kidhome]]</f>
        <v>1</v>
      </c>
      <c r="N696" s="1">
        <v>41487</v>
      </c>
      <c r="O696" s="16">
        <f>(Table1[[#This Row],[DataSetDate]]-Table1[[#This Row],[Dt_Customer]])/365</f>
        <v>7.5205479452054798</v>
      </c>
      <c r="P696" s="15">
        <v>44232</v>
      </c>
      <c r="Q696">
        <v>27</v>
      </c>
      <c r="R696" s="4">
        <v>200</v>
      </c>
      <c r="S696" s="4">
        <v>5</v>
      </c>
      <c r="T696" s="4">
        <v>44</v>
      </c>
      <c r="U696" s="4">
        <v>0</v>
      </c>
      <c r="V696" s="4">
        <v>10</v>
      </c>
      <c r="W696" s="4">
        <v>20</v>
      </c>
      <c r="X696">
        <v>1</v>
      </c>
      <c r="Y696">
        <v>5</v>
      </c>
      <c r="Z696" t="str">
        <f t="shared" si="43"/>
        <v>Medium</v>
      </c>
      <c r="AA696" s="14">
        <f t="shared" ca="1" si="44"/>
        <v>4.7977981590452057</v>
      </c>
      <c r="AB696">
        <v>1</v>
      </c>
      <c r="AC696">
        <v>5</v>
      </c>
      <c r="AD696" s="14">
        <f t="shared" ca="1" si="45"/>
        <v>4.973860298060397</v>
      </c>
      <c r="AE696">
        <v>5</v>
      </c>
      <c r="AF696">
        <v>0</v>
      </c>
      <c r="AG696">
        <v>0</v>
      </c>
      <c r="AH696">
        <v>0</v>
      </c>
      <c r="AI696">
        <v>0</v>
      </c>
      <c r="AJ696">
        <v>0</v>
      </c>
      <c r="AK696">
        <v>0</v>
      </c>
      <c r="AL696">
        <v>0</v>
      </c>
      <c r="AM696" t="s">
        <v>41</v>
      </c>
    </row>
    <row r="697" spans="1:39" hidden="1" x14ac:dyDescent="0.3">
      <c r="A697">
        <v>5140</v>
      </c>
      <c r="B697">
        <v>1985</v>
      </c>
      <c r="C697" s="14">
        <f>2021-Table1[[#This Row],[Year_Birth]]</f>
        <v>36</v>
      </c>
      <c r="D697" t="s">
        <v>39</v>
      </c>
      <c r="E697" s="14" t="str" cm="1">
        <f t="array" ref="E697">_xlfn.SWITCH(Table1[[#This Row],[Education]],"Graduation","Bachelor’s","Basic","High School","2n Cycle","Master’s","Master","Master’s","PhD","PhD","Other")</f>
        <v>PhD</v>
      </c>
      <c r="F697" t="s">
        <v>42</v>
      </c>
      <c r="G697" s="14" t="s">
        <v>42</v>
      </c>
      <c r="H697" s="14" t="str" cm="1">
        <f t="array" ref="H697">_xlfn.SWITCH(Table1[[#This Row],[Marital_Status_mod]],"Together","Couple","Married","Couple","Divorced","Single","Single","Single","Widow","Single","Other")</f>
        <v>Couple</v>
      </c>
      <c r="I697" s="4">
        <v>64355</v>
      </c>
      <c r="J697" s="41" t="str">
        <f t="shared" si="42"/>
        <v>$60 - $70K</v>
      </c>
      <c r="K697">
        <v>1</v>
      </c>
      <c r="L697">
        <v>0</v>
      </c>
      <c r="M697">
        <f>Table1[[#This Row],[Teenhome]]+Table1[[#This Row],[Kidhome]]</f>
        <v>1</v>
      </c>
      <c r="N697" s="1">
        <v>41145</v>
      </c>
      <c r="O697" s="16">
        <f>(Table1[[#This Row],[DataSetDate]]-Table1[[#This Row],[Dt_Customer]])/365</f>
        <v>8.4575342465753423</v>
      </c>
      <c r="P697" s="15">
        <v>44232</v>
      </c>
      <c r="Q697">
        <v>66</v>
      </c>
      <c r="R697" s="4">
        <v>1047</v>
      </c>
      <c r="S697" s="4">
        <v>0</v>
      </c>
      <c r="T697" s="4">
        <v>140</v>
      </c>
      <c r="U697" s="4">
        <v>67</v>
      </c>
      <c r="V697" s="4">
        <v>38</v>
      </c>
      <c r="W697" s="4">
        <v>153</v>
      </c>
      <c r="X697">
        <v>2</v>
      </c>
      <c r="Y697">
        <v>4</v>
      </c>
      <c r="Z697" t="str">
        <f t="shared" si="43"/>
        <v>Medium</v>
      </c>
      <c r="AA697" s="14">
        <f t="shared" ca="1" si="44"/>
        <v>3.6140812610425765</v>
      </c>
      <c r="AB697">
        <v>3</v>
      </c>
      <c r="AC697">
        <v>12</v>
      </c>
      <c r="AD697" s="14">
        <f t="shared" ca="1" si="45"/>
        <v>11.784844163014224</v>
      </c>
      <c r="AE697">
        <v>8</v>
      </c>
      <c r="AF697">
        <v>0</v>
      </c>
      <c r="AG697">
        <v>0</v>
      </c>
      <c r="AH697">
        <v>0</v>
      </c>
      <c r="AI697">
        <v>0</v>
      </c>
      <c r="AJ697">
        <v>0</v>
      </c>
      <c r="AK697">
        <v>0</v>
      </c>
      <c r="AL697">
        <v>0</v>
      </c>
      <c r="AM697" t="s">
        <v>41</v>
      </c>
    </row>
    <row r="698" spans="1:39" hidden="1" x14ac:dyDescent="0.3">
      <c r="A698">
        <v>9750</v>
      </c>
      <c r="B698">
        <v>1961</v>
      </c>
      <c r="C698" s="14">
        <f>2021-Table1[[#This Row],[Year_Birth]]</f>
        <v>60</v>
      </c>
      <c r="D698" t="s">
        <v>39</v>
      </c>
      <c r="E698" s="14" t="str" cm="1">
        <f t="array" ref="E698">_xlfn.SWITCH(Table1[[#This Row],[Education]],"Graduation","Bachelor’s","Basic","High School","2n Cycle","Master’s","Master","Master’s","PhD","PhD","Other")</f>
        <v>PhD</v>
      </c>
      <c r="F698" t="s">
        <v>49</v>
      </c>
      <c r="G698" s="14" t="s">
        <v>49</v>
      </c>
      <c r="H698" s="14" t="str" cm="1">
        <f t="array" ref="H698">_xlfn.SWITCH(Table1[[#This Row],[Marital_Status_mod]],"Together","Couple","Married","Couple","Divorced","Single","Single","Single","Widow","Single","Other")</f>
        <v>Single</v>
      </c>
      <c r="I698" s="4">
        <v>64325</v>
      </c>
      <c r="J698" s="41" t="str">
        <f t="shared" si="42"/>
        <v>$60 - $70K</v>
      </c>
      <c r="K698">
        <v>0</v>
      </c>
      <c r="L698">
        <v>1</v>
      </c>
      <c r="M698">
        <f>Table1[[#This Row],[Teenhome]]+Table1[[#This Row],[Kidhome]]</f>
        <v>1</v>
      </c>
      <c r="N698" s="1">
        <v>41312</v>
      </c>
      <c r="O698" s="16">
        <f>(Table1[[#This Row],[DataSetDate]]-Table1[[#This Row],[Dt_Customer]])/365</f>
        <v>8</v>
      </c>
      <c r="P698" s="15">
        <v>44232</v>
      </c>
      <c r="Q698">
        <v>41</v>
      </c>
      <c r="R698" s="4">
        <v>731</v>
      </c>
      <c r="S698" s="4">
        <v>60</v>
      </c>
      <c r="T698" s="4">
        <v>353</v>
      </c>
      <c r="U698" s="4">
        <v>78</v>
      </c>
      <c r="V698" s="4">
        <v>12</v>
      </c>
      <c r="W698" s="4">
        <v>73</v>
      </c>
      <c r="X698">
        <v>5</v>
      </c>
      <c r="Y698">
        <v>10</v>
      </c>
      <c r="Z698" t="str">
        <f t="shared" si="43"/>
        <v>High</v>
      </c>
      <c r="AA698" s="14">
        <f t="shared" ca="1" si="44"/>
        <v>10.3295861400339</v>
      </c>
      <c r="AB698">
        <v>3</v>
      </c>
      <c r="AC698">
        <v>5</v>
      </c>
      <c r="AD698" s="14">
        <f t="shared" ca="1" si="45"/>
        <v>4.8327288883847039</v>
      </c>
      <c r="AE698">
        <v>7</v>
      </c>
      <c r="AF698">
        <v>0</v>
      </c>
      <c r="AG698">
        <v>0</v>
      </c>
      <c r="AH698">
        <v>0</v>
      </c>
      <c r="AI698">
        <v>0</v>
      </c>
      <c r="AJ698">
        <v>0</v>
      </c>
      <c r="AK698">
        <v>0</v>
      </c>
      <c r="AL698">
        <v>0</v>
      </c>
      <c r="AM698" t="s">
        <v>41</v>
      </c>
    </row>
    <row r="699" spans="1:39" hidden="1" x14ac:dyDescent="0.3">
      <c r="A699">
        <v>9595</v>
      </c>
      <c r="B699">
        <v>1961</v>
      </c>
      <c r="C699" s="14">
        <f>2021-Table1[[#This Row],[Year_Birth]]</f>
        <v>60</v>
      </c>
      <c r="D699" t="s">
        <v>46</v>
      </c>
      <c r="E699" s="14" t="str" cm="1">
        <f t="array" ref="E699">_xlfn.SWITCH(Table1[[#This Row],[Education]],"Graduation","Bachelor’s","Basic","High School","2n Cycle","Master’s","Master","Master’s","PhD","PhD","Other")</f>
        <v>Bachelor’s</v>
      </c>
      <c r="F699" t="s">
        <v>40</v>
      </c>
      <c r="G699" s="14" t="s">
        <v>40</v>
      </c>
      <c r="H699" s="14" t="str" cm="1">
        <f t="array" ref="H699">_xlfn.SWITCH(Table1[[#This Row],[Marital_Status_mod]],"Together","Couple","Married","Couple","Divorced","Single","Single","Single","Widow","Single","Other")</f>
        <v>Couple</v>
      </c>
      <c r="I699" s="4">
        <v>64260</v>
      </c>
      <c r="J699" s="41" t="str">
        <f t="shared" si="42"/>
        <v>$60 - $70K</v>
      </c>
      <c r="K699">
        <v>0</v>
      </c>
      <c r="L699">
        <v>0</v>
      </c>
      <c r="M699">
        <f>Table1[[#This Row],[Teenhome]]+Table1[[#This Row],[Kidhome]]</f>
        <v>0</v>
      </c>
      <c r="N699" s="1">
        <v>41285</v>
      </c>
      <c r="O699" s="16">
        <f>(Table1[[#This Row],[DataSetDate]]-Table1[[#This Row],[Dt_Customer]])/365</f>
        <v>8.0739726027397261</v>
      </c>
      <c r="P699" s="15">
        <v>44232</v>
      </c>
      <c r="Q699">
        <v>1</v>
      </c>
      <c r="R699" s="4">
        <v>539</v>
      </c>
      <c r="S699" s="4">
        <v>169</v>
      </c>
      <c r="T699" s="4">
        <v>816</v>
      </c>
      <c r="U699" s="4">
        <v>20</v>
      </c>
      <c r="V699" s="4">
        <v>0</v>
      </c>
      <c r="W699" s="4">
        <v>30</v>
      </c>
      <c r="X699">
        <v>1</v>
      </c>
      <c r="Y699">
        <v>4</v>
      </c>
      <c r="Z699" t="str">
        <f t="shared" si="43"/>
        <v>Medium</v>
      </c>
      <c r="AA699" s="14">
        <f t="shared" ca="1" si="44"/>
        <v>4.3485583294629437</v>
      </c>
      <c r="AB699">
        <v>5</v>
      </c>
      <c r="AC699">
        <v>4</v>
      </c>
      <c r="AD699" s="14">
        <f t="shared" ca="1" si="45"/>
        <v>3.6159680394092821</v>
      </c>
      <c r="AE699">
        <v>3</v>
      </c>
      <c r="AF699">
        <v>0</v>
      </c>
      <c r="AG699">
        <v>0</v>
      </c>
      <c r="AH699">
        <v>0</v>
      </c>
      <c r="AI699">
        <v>0</v>
      </c>
      <c r="AJ699">
        <v>0</v>
      </c>
      <c r="AK699">
        <v>1</v>
      </c>
      <c r="AL699">
        <v>0</v>
      </c>
      <c r="AM699" t="s">
        <v>41</v>
      </c>
    </row>
    <row r="700" spans="1:39" hidden="1" x14ac:dyDescent="0.3">
      <c r="A700">
        <v>7488</v>
      </c>
      <c r="B700">
        <v>1963</v>
      </c>
      <c r="C700" s="14">
        <f>2021-Table1[[#This Row],[Year_Birth]]</f>
        <v>58</v>
      </c>
      <c r="D700" t="s">
        <v>44</v>
      </c>
      <c r="E700" s="14" t="str" cm="1">
        <f t="array" ref="E700">_xlfn.SWITCH(Table1[[#This Row],[Education]],"Graduation","Bachelor’s","Basic","High School","2n Cycle","Master’s","Master","Master’s","PhD","PhD","Other")</f>
        <v>Master’s</v>
      </c>
      <c r="F700" t="s">
        <v>50</v>
      </c>
      <c r="G700" s="14" t="s">
        <v>50</v>
      </c>
      <c r="H700" s="14" t="str" cm="1">
        <f t="array" ref="H700">_xlfn.SWITCH(Table1[[#This Row],[Marital_Status_mod]],"Together","Couple","Married","Couple","Divorced","Single","Single","Single","Widow","Single","Other")</f>
        <v>Single</v>
      </c>
      <c r="I700" s="4">
        <v>64191</v>
      </c>
      <c r="J700" s="41" t="str">
        <f t="shared" si="42"/>
        <v>$60 - $70K</v>
      </c>
      <c r="K700">
        <v>0</v>
      </c>
      <c r="L700">
        <v>1</v>
      </c>
      <c r="M700">
        <f>Table1[[#This Row],[Teenhome]]+Table1[[#This Row],[Kidhome]]</f>
        <v>1</v>
      </c>
      <c r="N700" s="1">
        <v>41296</v>
      </c>
      <c r="O700" s="16">
        <f>(Table1[[#This Row],[DataSetDate]]-Table1[[#This Row],[Dt_Customer]])/365</f>
        <v>8.043835616438356</v>
      </c>
      <c r="P700" s="15">
        <v>44232</v>
      </c>
      <c r="Q700">
        <v>30</v>
      </c>
      <c r="R700" s="4">
        <v>420</v>
      </c>
      <c r="S700" s="4">
        <v>15</v>
      </c>
      <c r="T700" s="4">
        <v>186</v>
      </c>
      <c r="U700" s="4">
        <v>151</v>
      </c>
      <c r="V700" s="4">
        <v>38</v>
      </c>
      <c r="W700" s="4">
        <v>15</v>
      </c>
      <c r="X700">
        <v>3</v>
      </c>
      <c r="Y700">
        <v>5</v>
      </c>
      <c r="Z700" t="str">
        <f t="shared" si="43"/>
        <v>Medium</v>
      </c>
      <c r="AA700" s="14">
        <f t="shared" ca="1" si="44"/>
        <v>5.0115663468945595</v>
      </c>
      <c r="AB700">
        <v>3</v>
      </c>
      <c r="AC700">
        <v>13</v>
      </c>
      <c r="AD700" s="14">
        <f t="shared" ca="1" si="45"/>
        <v>13.222631842905749</v>
      </c>
      <c r="AE700">
        <v>3</v>
      </c>
      <c r="AF700">
        <v>0</v>
      </c>
      <c r="AG700">
        <v>0</v>
      </c>
      <c r="AH700">
        <v>0</v>
      </c>
      <c r="AI700">
        <v>0</v>
      </c>
      <c r="AJ700">
        <v>0</v>
      </c>
      <c r="AK700">
        <v>0</v>
      </c>
      <c r="AL700">
        <v>0</v>
      </c>
      <c r="AM700" t="s">
        <v>41</v>
      </c>
    </row>
    <row r="701" spans="1:39" hidden="1" x14ac:dyDescent="0.3">
      <c r="A701">
        <v>2223</v>
      </c>
      <c r="B701">
        <v>1965</v>
      </c>
      <c r="C701" s="14">
        <f>2021-Table1[[#This Row],[Year_Birth]]</f>
        <v>56</v>
      </c>
      <c r="D701" t="s">
        <v>51</v>
      </c>
      <c r="E701" s="14" t="str" cm="1">
        <f t="array" ref="E701">_xlfn.SWITCH(Table1[[#This Row],[Education]],"Graduation","Bachelor’s","Basic","High School","2n Cycle","Master’s","Master","Master’s","PhD","PhD","Other")</f>
        <v>Master’s</v>
      </c>
      <c r="F701" t="s">
        <v>49</v>
      </c>
      <c r="G701" s="14" t="s">
        <v>49</v>
      </c>
      <c r="H701" s="14" t="str" cm="1">
        <f t="array" ref="H701">_xlfn.SWITCH(Table1[[#This Row],[Marital_Status_mod]],"Together","Couple","Married","Couple","Divorced","Single","Single","Single","Widow","Single","Other")</f>
        <v>Single</v>
      </c>
      <c r="I701" s="4">
        <v>64176</v>
      </c>
      <c r="J701" s="41" t="str">
        <f t="shared" si="42"/>
        <v>$60 - $70K</v>
      </c>
      <c r="K701">
        <v>0</v>
      </c>
      <c r="L701">
        <v>1</v>
      </c>
      <c r="M701">
        <f>Table1[[#This Row],[Teenhome]]+Table1[[#This Row],[Kidhome]]</f>
        <v>1</v>
      </c>
      <c r="N701" s="1">
        <v>41124</v>
      </c>
      <c r="O701" s="16">
        <f>(Table1[[#This Row],[DataSetDate]]-Table1[[#This Row],[Dt_Customer]])/365</f>
        <v>8.5150684931506841</v>
      </c>
      <c r="P701" s="15">
        <v>44232</v>
      </c>
      <c r="Q701">
        <v>52</v>
      </c>
      <c r="R701" s="4">
        <v>1215</v>
      </c>
      <c r="S701" s="4">
        <v>33</v>
      </c>
      <c r="T701" s="4">
        <v>249</v>
      </c>
      <c r="U701" s="4">
        <v>64</v>
      </c>
      <c r="V701" s="4">
        <v>116</v>
      </c>
      <c r="W701" s="4">
        <v>149</v>
      </c>
      <c r="X701">
        <v>8</v>
      </c>
      <c r="Y701">
        <v>8</v>
      </c>
      <c r="Z701" t="str">
        <f t="shared" si="43"/>
        <v>High</v>
      </c>
      <c r="AA701" s="14">
        <f t="shared" ca="1" si="44"/>
        <v>7.9169646291599935</v>
      </c>
      <c r="AB701">
        <v>9</v>
      </c>
      <c r="AC701">
        <v>8</v>
      </c>
      <c r="AD701" s="14">
        <f t="shared" ca="1" si="45"/>
        <v>8.1623980744731259</v>
      </c>
      <c r="AE701">
        <v>6</v>
      </c>
      <c r="AF701">
        <v>0</v>
      </c>
      <c r="AG701">
        <v>0</v>
      </c>
      <c r="AH701">
        <v>0</v>
      </c>
      <c r="AI701">
        <v>0</v>
      </c>
      <c r="AJ701">
        <v>0</v>
      </c>
      <c r="AK701">
        <v>0</v>
      </c>
      <c r="AL701">
        <v>0</v>
      </c>
      <c r="AM701" t="s">
        <v>41</v>
      </c>
    </row>
    <row r="702" spans="1:39" hidden="1" x14ac:dyDescent="0.3">
      <c r="A702">
        <v>1665</v>
      </c>
      <c r="B702">
        <v>1964</v>
      </c>
      <c r="C702" s="14">
        <f>2021-Table1[[#This Row],[Year_Birth]]</f>
        <v>57</v>
      </c>
      <c r="D702" t="s">
        <v>39</v>
      </c>
      <c r="E702" s="14" t="str" cm="1">
        <f t="array" ref="E702">_xlfn.SWITCH(Table1[[#This Row],[Education]],"Graduation","Bachelor’s","Basic","High School","2n Cycle","Master’s","Master","Master’s","PhD","PhD","Other")</f>
        <v>PhD</v>
      </c>
      <c r="F702" t="s">
        <v>49</v>
      </c>
      <c r="G702" s="14" t="s">
        <v>49</v>
      </c>
      <c r="H702" s="14" t="str" cm="1">
        <f t="array" ref="H702">_xlfn.SWITCH(Table1[[#This Row],[Marital_Status_mod]],"Together","Couple","Married","Couple","Divorced","Single","Single","Single","Widow","Single","Other")</f>
        <v>Single</v>
      </c>
      <c r="I702" s="4">
        <v>64140</v>
      </c>
      <c r="J702" s="41" t="str">
        <f t="shared" si="42"/>
        <v>$60 - $70K</v>
      </c>
      <c r="K702">
        <v>0</v>
      </c>
      <c r="L702">
        <v>2</v>
      </c>
      <c r="M702">
        <f>Table1[[#This Row],[Teenhome]]+Table1[[#This Row],[Kidhome]]</f>
        <v>2</v>
      </c>
      <c r="N702" s="1">
        <v>41540</v>
      </c>
      <c r="O702" s="16">
        <f>(Table1[[#This Row],[DataSetDate]]-Table1[[#This Row],[Dt_Customer]])/365</f>
        <v>7.375342465753425</v>
      </c>
      <c r="P702" s="15">
        <v>44232</v>
      </c>
      <c r="Q702">
        <v>71</v>
      </c>
      <c r="R702" s="4">
        <v>1459</v>
      </c>
      <c r="S702" s="4">
        <v>0</v>
      </c>
      <c r="T702" s="4">
        <v>61</v>
      </c>
      <c r="U702" s="4">
        <v>0</v>
      </c>
      <c r="V702" s="4">
        <v>15</v>
      </c>
      <c r="W702" s="4">
        <v>215</v>
      </c>
      <c r="X702">
        <v>5</v>
      </c>
      <c r="Y702">
        <v>2</v>
      </c>
      <c r="Z702" t="str">
        <f t="shared" si="43"/>
        <v>Low</v>
      </c>
      <c r="AA702" s="14">
        <f t="shared" ca="1" si="44"/>
        <v>1.6892892392223704</v>
      </c>
      <c r="AB702">
        <v>5</v>
      </c>
      <c r="AC702">
        <v>6</v>
      </c>
      <c r="AD702" s="14">
        <f t="shared" ca="1" si="45"/>
        <v>6.3624928802813239</v>
      </c>
      <c r="AE702">
        <v>5</v>
      </c>
      <c r="AF702">
        <v>0</v>
      </c>
      <c r="AG702">
        <v>1</v>
      </c>
      <c r="AH702">
        <v>1</v>
      </c>
      <c r="AI702">
        <v>0</v>
      </c>
      <c r="AJ702">
        <v>1</v>
      </c>
      <c r="AK702">
        <v>1</v>
      </c>
      <c r="AL702">
        <v>0</v>
      </c>
      <c r="AM702" t="s">
        <v>47</v>
      </c>
    </row>
    <row r="703" spans="1:39" hidden="1" x14ac:dyDescent="0.3">
      <c r="A703">
        <v>5682</v>
      </c>
      <c r="B703">
        <v>1953</v>
      </c>
      <c r="C703" s="14">
        <f>2021-Table1[[#This Row],[Year_Birth]]</f>
        <v>68</v>
      </c>
      <c r="D703" t="s">
        <v>39</v>
      </c>
      <c r="E703" s="14" t="str" cm="1">
        <f t="array" ref="E703">_xlfn.SWITCH(Table1[[#This Row],[Education]],"Graduation","Bachelor’s","Basic","High School","2n Cycle","Master’s","Master","Master’s","PhD","PhD","Other")</f>
        <v>PhD</v>
      </c>
      <c r="F703" t="s">
        <v>50</v>
      </c>
      <c r="G703" s="14" t="s">
        <v>50</v>
      </c>
      <c r="H703" s="14" t="str" cm="1">
        <f t="array" ref="H703">_xlfn.SWITCH(Table1[[#This Row],[Marital_Status_mod]],"Together","Couple","Married","Couple","Divorced","Single","Single","Single","Widow","Single","Other")</f>
        <v>Single</v>
      </c>
      <c r="I703" s="4">
        <v>64108</v>
      </c>
      <c r="J703" s="41" t="str">
        <f t="shared" si="42"/>
        <v>$60 - $70K</v>
      </c>
      <c r="K703">
        <v>0</v>
      </c>
      <c r="L703">
        <v>1</v>
      </c>
      <c r="M703">
        <f>Table1[[#This Row],[Teenhome]]+Table1[[#This Row],[Kidhome]]</f>
        <v>1</v>
      </c>
      <c r="N703" s="1">
        <v>41356</v>
      </c>
      <c r="O703" s="16">
        <f>(Table1[[#This Row],[DataSetDate]]-Table1[[#This Row],[Dt_Customer]])/365</f>
        <v>7.8794520547945206</v>
      </c>
      <c r="P703" s="15">
        <v>44232</v>
      </c>
      <c r="Q703">
        <v>8</v>
      </c>
      <c r="R703" s="4">
        <v>948</v>
      </c>
      <c r="S703" s="4">
        <v>10</v>
      </c>
      <c r="T703" s="4">
        <v>86</v>
      </c>
      <c r="U703" s="4">
        <v>13</v>
      </c>
      <c r="V703" s="4">
        <v>21</v>
      </c>
      <c r="W703" s="4">
        <v>21</v>
      </c>
      <c r="X703">
        <v>4</v>
      </c>
      <c r="Y703">
        <v>6</v>
      </c>
      <c r="Z703" t="str">
        <f t="shared" si="43"/>
        <v>Medium</v>
      </c>
      <c r="AA703" s="14">
        <f t="shared" ca="1" si="44"/>
        <v>6.375822411991062</v>
      </c>
      <c r="AB703">
        <v>9</v>
      </c>
      <c r="AC703">
        <v>11</v>
      </c>
      <c r="AD703" s="14">
        <f t="shared" ca="1" si="45"/>
        <v>11.241300434384835</v>
      </c>
      <c r="AE703">
        <v>5</v>
      </c>
      <c r="AF703">
        <v>0</v>
      </c>
      <c r="AG703">
        <v>0</v>
      </c>
      <c r="AH703">
        <v>0</v>
      </c>
      <c r="AI703">
        <v>0</v>
      </c>
      <c r="AJ703">
        <v>0</v>
      </c>
      <c r="AK703">
        <v>0</v>
      </c>
      <c r="AL703">
        <v>0</v>
      </c>
      <c r="AM703" t="s">
        <v>53</v>
      </c>
    </row>
    <row r="704" spans="1:39" hidden="1" x14ac:dyDescent="0.3">
      <c r="A704">
        <v>4440</v>
      </c>
      <c r="B704">
        <v>1964</v>
      </c>
      <c r="C704" s="14">
        <f>2021-Table1[[#This Row],[Year_Birth]]</f>
        <v>57</v>
      </c>
      <c r="D704" t="s">
        <v>44</v>
      </c>
      <c r="E704" s="14" t="str" cm="1">
        <f t="array" ref="E704">_xlfn.SWITCH(Table1[[#This Row],[Education]],"Graduation","Bachelor’s","Basic","High School","2n Cycle","Master’s","Master","Master’s","PhD","PhD","Other")</f>
        <v>Master’s</v>
      </c>
      <c r="F704" t="s">
        <v>42</v>
      </c>
      <c r="G704" s="14" t="s">
        <v>42</v>
      </c>
      <c r="H704" s="14" t="str" cm="1">
        <f t="array" ref="H704">_xlfn.SWITCH(Table1[[#This Row],[Marital_Status_mod]],"Together","Couple","Married","Couple","Divorced","Single","Single","Single","Widow","Single","Other")</f>
        <v>Couple</v>
      </c>
      <c r="I704" s="4">
        <v>64100</v>
      </c>
      <c r="J704" s="41" t="str">
        <f t="shared" si="42"/>
        <v>$60 - $70K</v>
      </c>
      <c r="K704">
        <v>0</v>
      </c>
      <c r="L704">
        <v>1</v>
      </c>
      <c r="M704">
        <f>Table1[[#This Row],[Teenhome]]+Table1[[#This Row],[Kidhome]]</f>
        <v>1</v>
      </c>
      <c r="N704" s="1">
        <v>41527</v>
      </c>
      <c r="O704" s="16">
        <f>(Table1[[#This Row],[DataSetDate]]-Table1[[#This Row],[Dt_Customer]])/365</f>
        <v>7.4109589041095889</v>
      </c>
      <c r="P704" s="15">
        <v>44232</v>
      </c>
      <c r="Q704">
        <v>93</v>
      </c>
      <c r="R704" s="4">
        <v>509</v>
      </c>
      <c r="S704" s="4">
        <v>0</v>
      </c>
      <c r="T704" s="4">
        <v>27</v>
      </c>
      <c r="U704" s="4">
        <v>0</v>
      </c>
      <c r="V704" s="4">
        <v>0</v>
      </c>
      <c r="W704" s="4">
        <v>10</v>
      </c>
      <c r="X704">
        <v>1</v>
      </c>
      <c r="Y704">
        <v>8</v>
      </c>
      <c r="Z704" t="str">
        <f t="shared" si="43"/>
        <v>High</v>
      </c>
      <c r="AA704" s="14">
        <f t="shared" ca="1" si="44"/>
        <v>7.9784307232858787</v>
      </c>
      <c r="AB704">
        <v>3</v>
      </c>
      <c r="AC704">
        <v>6</v>
      </c>
      <c r="AD704" s="14">
        <f t="shared" ca="1" si="45"/>
        <v>5.6127064832067415</v>
      </c>
      <c r="AE704">
        <v>7</v>
      </c>
      <c r="AF704">
        <v>0</v>
      </c>
      <c r="AG704">
        <v>0</v>
      </c>
      <c r="AH704">
        <v>0</v>
      </c>
      <c r="AI704">
        <v>1</v>
      </c>
      <c r="AJ704">
        <v>0</v>
      </c>
      <c r="AK704">
        <v>0</v>
      </c>
      <c r="AL704">
        <v>0</v>
      </c>
      <c r="AM704" t="s">
        <v>47</v>
      </c>
    </row>
    <row r="705" spans="1:39" hidden="1" x14ac:dyDescent="0.3">
      <c r="A705">
        <v>5519</v>
      </c>
      <c r="B705">
        <v>1956</v>
      </c>
      <c r="C705" s="14">
        <f>2021-Table1[[#This Row],[Year_Birth]]</f>
        <v>65</v>
      </c>
      <c r="D705" t="s">
        <v>46</v>
      </c>
      <c r="E705" s="14" t="str" cm="1">
        <f t="array" ref="E705">_xlfn.SWITCH(Table1[[#This Row],[Education]],"Graduation","Bachelor’s","Basic","High School","2n Cycle","Master’s","Master","Master’s","PhD","PhD","Other")</f>
        <v>Bachelor’s</v>
      </c>
      <c r="F705" t="s">
        <v>40</v>
      </c>
      <c r="G705" s="14" t="s">
        <v>40</v>
      </c>
      <c r="H705" s="14" t="str" cm="1">
        <f t="array" ref="H705">_xlfn.SWITCH(Table1[[#This Row],[Marital_Status_mod]],"Together","Couple","Married","Couple","Divorced","Single","Single","Single","Widow","Single","Other")</f>
        <v>Couple</v>
      </c>
      <c r="I705" s="4">
        <v>64090</v>
      </c>
      <c r="J705" s="41" t="str">
        <f t="shared" ref="J705:J768" si="46">IF(I705&lt;10000, "Up to $10K",
   IF(I705&gt;=100000, "$100K and up",
      "$" &amp; FLOOR(I705,10000)/1000 &amp; " - $" &amp; FLOOR(I705,10000)/1000+10 &amp; "K"))</f>
        <v>$60 - $70K</v>
      </c>
      <c r="K705">
        <v>0</v>
      </c>
      <c r="L705">
        <v>1</v>
      </c>
      <c r="M705">
        <f>Table1[[#This Row],[Teenhome]]+Table1[[#This Row],[Kidhome]]</f>
        <v>1</v>
      </c>
      <c r="N705" s="1">
        <v>41493</v>
      </c>
      <c r="O705" s="16">
        <f>(Table1[[#This Row],[DataSetDate]]-Table1[[#This Row],[Dt_Customer]])/365</f>
        <v>7.5041095890410956</v>
      </c>
      <c r="P705" s="15">
        <v>44232</v>
      </c>
      <c r="Q705">
        <v>8</v>
      </c>
      <c r="R705" s="4">
        <v>316</v>
      </c>
      <c r="S705" s="4">
        <v>58</v>
      </c>
      <c r="T705" s="4">
        <v>161</v>
      </c>
      <c r="U705" s="4">
        <v>76</v>
      </c>
      <c r="V705" s="4">
        <v>51</v>
      </c>
      <c r="W705" s="4">
        <v>135</v>
      </c>
      <c r="X705">
        <v>1</v>
      </c>
      <c r="Y705">
        <v>6</v>
      </c>
      <c r="Z705" t="str">
        <f t="shared" ref="Z705:Z768" si="47">IF(Y705&gt;=7,"High",IF(Y705&gt;=3,"Medium","Low"))</f>
        <v>Medium</v>
      </c>
      <c r="AA705" s="14">
        <f t="shared" ca="1" si="44"/>
        <v>5.8391682177310757</v>
      </c>
      <c r="AB705">
        <v>9</v>
      </c>
      <c r="AC705">
        <v>4</v>
      </c>
      <c r="AD705" s="14">
        <f t="shared" ca="1" si="45"/>
        <v>4.3658433646235153</v>
      </c>
      <c r="AE705">
        <v>5</v>
      </c>
      <c r="AF705">
        <v>0</v>
      </c>
      <c r="AG705">
        <v>0</v>
      </c>
      <c r="AH705">
        <v>0</v>
      </c>
      <c r="AI705">
        <v>0</v>
      </c>
      <c r="AJ705">
        <v>0</v>
      </c>
      <c r="AK705">
        <v>1</v>
      </c>
      <c r="AL705">
        <v>0</v>
      </c>
      <c r="AM705" t="s">
        <v>47</v>
      </c>
    </row>
    <row r="706" spans="1:39" hidden="1" x14ac:dyDescent="0.3">
      <c r="A706">
        <v>5529</v>
      </c>
      <c r="B706">
        <v>1946</v>
      </c>
      <c r="C706" s="14">
        <f>2021-Table1[[#This Row],[Year_Birth]]</f>
        <v>75</v>
      </c>
      <c r="D706" t="s">
        <v>39</v>
      </c>
      <c r="E706" s="14" t="str" cm="1">
        <f t="array" ref="E706">_xlfn.SWITCH(Table1[[#This Row],[Education]],"Graduation","Bachelor’s","Basic","High School","2n Cycle","Master’s","Master","Master’s","PhD","PhD","Other")</f>
        <v>PhD</v>
      </c>
      <c r="F706" t="s">
        <v>40</v>
      </c>
      <c r="G706" s="14" t="s">
        <v>40</v>
      </c>
      <c r="H706" s="14" t="str" cm="1">
        <f t="array" ref="H706">_xlfn.SWITCH(Table1[[#This Row],[Marital_Status_mod]],"Together","Couple","Married","Couple","Divorced","Single","Single","Single","Widow","Single","Other")</f>
        <v>Couple</v>
      </c>
      <c r="I706" s="4">
        <v>64014</v>
      </c>
      <c r="J706" s="41" t="str">
        <f t="shared" si="46"/>
        <v>$60 - $70K</v>
      </c>
      <c r="K706">
        <v>2</v>
      </c>
      <c r="L706">
        <v>1</v>
      </c>
      <c r="M706">
        <f>Table1[[#This Row],[Teenhome]]+Table1[[#This Row],[Kidhome]]</f>
        <v>3</v>
      </c>
      <c r="N706" s="1">
        <v>41800</v>
      </c>
      <c r="O706" s="16">
        <f>(Table1[[#This Row],[DataSetDate]]-Table1[[#This Row],[Dt_Customer]])/365</f>
        <v>6.6630136986301371</v>
      </c>
      <c r="P706" s="15">
        <v>44232</v>
      </c>
      <c r="Q706">
        <v>56</v>
      </c>
      <c r="R706" s="4">
        <v>406</v>
      </c>
      <c r="S706" s="4">
        <v>0</v>
      </c>
      <c r="T706" s="4">
        <v>30</v>
      </c>
      <c r="U706" s="4">
        <v>0</v>
      </c>
      <c r="V706" s="4">
        <v>0</v>
      </c>
      <c r="W706" s="4">
        <v>8</v>
      </c>
      <c r="X706">
        <v>7</v>
      </c>
      <c r="Y706">
        <v>8</v>
      </c>
      <c r="Z706" t="str">
        <f t="shared" si="47"/>
        <v>High</v>
      </c>
      <c r="AA706" s="14">
        <f t="shared" ref="AA706:AA769" ca="1" si="48">Y706 + (RAND() - 0.5) * 0.8</f>
        <v>8.2231632725085628</v>
      </c>
      <c r="AB706">
        <v>2</v>
      </c>
      <c r="AC706">
        <v>5</v>
      </c>
      <c r="AD706" s="14">
        <f t="shared" ref="AD706:AD769" ca="1" si="49">AC706 + (RAND() - 0.5) * 0.8</f>
        <v>4.7802403373285234</v>
      </c>
      <c r="AE706">
        <v>7</v>
      </c>
      <c r="AF706">
        <v>1</v>
      </c>
      <c r="AG706">
        <v>0</v>
      </c>
      <c r="AH706">
        <v>0</v>
      </c>
      <c r="AI706">
        <v>0</v>
      </c>
      <c r="AJ706">
        <v>0</v>
      </c>
      <c r="AK706">
        <v>0</v>
      </c>
      <c r="AL706">
        <v>0</v>
      </c>
      <c r="AM706" t="s">
        <v>48</v>
      </c>
    </row>
    <row r="707" spans="1:39" hidden="1" x14ac:dyDescent="0.3">
      <c r="A707">
        <v>4001</v>
      </c>
      <c r="B707">
        <v>1946</v>
      </c>
      <c r="C707" s="14">
        <f>2021-Table1[[#This Row],[Year_Birth]]</f>
        <v>75</v>
      </c>
      <c r="D707" t="s">
        <v>39</v>
      </c>
      <c r="E707" s="14" t="str" cm="1">
        <f t="array" ref="E707">_xlfn.SWITCH(Table1[[#This Row],[Education]],"Graduation","Bachelor’s","Basic","High School","2n Cycle","Master’s","Master","Master’s","PhD","PhD","Other")</f>
        <v>PhD</v>
      </c>
      <c r="F707" t="s">
        <v>40</v>
      </c>
      <c r="G707" s="14" t="s">
        <v>40</v>
      </c>
      <c r="H707" s="14" t="str" cm="1">
        <f t="array" ref="H707">_xlfn.SWITCH(Table1[[#This Row],[Marital_Status_mod]],"Together","Couple","Married","Couple","Divorced","Single","Single","Single","Widow","Single","Other")</f>
        <v>Couple</v>
      </c>
      <c r="I707" s="4">
        <v>64014</v>
      </c>
      <c r="J707" s="41" t="str">
        <f t="shared" si="46"/>
        <v>$60 - $70K</v>
      </c>
      <c r="K707">
        <v>2</v>
      </c>
      <c r="L707">
        <v>1</v>
      </c>
      <c r="M707">
        <f>Table1[[#This Row],[Teenhome]]+Table1[[#This Row],[Kidhome]]</f>
        <v>3</v>
      </c>
      <c r="N707" s="1">
        <v>41800</v>
      </c>
      <c r="O707" s="16">
        <f>(Table1[[#This Row],[DataSetDate]]-Table1[[#This Row],[Dt_Customer]])/365</f>
        <v>6.6630136986301371</v>
      </c>
      <c r="P707" s="15">
        <v>44232</v>
      </c>
      <c r="Q707">
        <v>56</v>
      </c>
      <c r="R707" s="4">
        <v>406</v>
      </c>
      <c r="S707" s="4">
        <v>0</v>
      </c>
      <c r="T707" s="4">
        <v>30</v>
      </c>
      <c r="U707" s="4">
        <v>0</v>
      </c>
      <c r="V707" s="4">
        <v>0</v>
      </c>
      <c r="W707" s="4">
        <v>8</v>
      </c>
      <c r="X707">
        <v>7</v>
      </c>
      <c r="Y707">
        <v>8</v>
      </c>
      <c r="Z707" t="str">
        <f t="shared" si="47"/>
        <v>High</v>
      </c>
      <c r="AA707" s="14">
        <f t="shared" ca="1" si="48"/>
        <v>8.2419760331753569</v>
      </c>
      <c r="AB707">
        <v>2</v>
      </c>
      <c r="AC707">
        <v>5</v>
      </c>
      <c r="AD707" s="14">
        <f t="shared" ca="1" si="49"/>
        <v>5.1424380406324763</v>
      </c>
      <c r="AE707">
        <v>7</v>
      </c>
      <c r="AF707">
        <v>1</v>
      </c>
      <c r="AG707">
        <v>0</v>
      </c>
      <c r="AH707">
        <v>0</v>
      </c>
      <c r="AI707">
        <v>0</v>
      </c>
      <c r="AJ707">
        <v>0</v>
      </c>
      <c r="AK707">
        <v>0</v>
      </c>
      <c r="AL707">
        <v>0</v>
      </c>
      <c r="AM707" t="s">
        <v>47</v>
      </c>
    </row>
    <row r="708" spans="1:39" hidden="1" x14ac:dyDescent="0.3">
      <c r="A708">
        <v>4756</v>
      </c>
      <c r="B708">
        <v>1952</v>
      </c>
      <c r="C708" s="14">
        <f>2021-Table1[[#This Row],[Year_Birth]]</f>
        <v>69</v>
      </c>
      <c r="D708" t="s">
        <v>51</v>
      </c>
      <c r="E708" s="14" t="str" cm="1">
        <f t="array" ref="E708">_xlfn.SWITCH(Table1[[#This Row],[Education]],"Graduation","Bachelor’s","Basic","High School","2n Cycle","Master’s","Master","Master’s","PhD","PhD","Other")</f>
        <v>Master’s</v>
      </c>
      <c r="F708" t="s">
        <v>49</v>
      </c>
      <c r="G708" s="14" t="s">
        <v>49</v>
      </c>
      <c r="H708" s="14" t="str" cm="1">
        <f t="array" ref="H708">_xlfn.SWITCH(Table1[[#This Row],[Marital_Status_mod]],"Together","Couple","Married","Couple","Divorced","Single","Single","Single","Widow","Single","Other")</f>
        <v>Single</v>
      </c>
      <c r="I708" s="4">
        <v>63998</v>
      </c>
      <c r="J708" s="41" t="str">
        <f t="shared" si="46"/>
        <v>$60 - $70K</v>
      </c>
      <c r="K708">
        <v>0</v>
      </c>
      <c r="L708">
        <v>0</v>
      </c>
      <c r="M708">
        <f>Table1[[#This Row],[Teenhome]]+Table1[[#This Row],[Kidhome]]</f>
        <v>0</v>
      </c>
      <c r="N708" s="1">
        <v>41628</v>
      </c>
      <c r="O708" s="16">
        <f>(Table1[[#This Row],[DataSetDate]]-Table1[[#This Row],[Dt_Customer]])/365</f>
        <v>7.1342465753424653</v>
      </c>
      <c r="P708" s="15">
        <v>44232</v>
      </c>
      <c r="Q708">
        <v>42</v>
      </c>
      <c r="R708" s="4">
        <v>176</v>
      </c>
      <c r="S708" s="4">
        <v>29</v>
      </c>
      <c r="T708" s="4">
        <v>818</v>
      </c>
      <c r="U708" s="4">
        <v>0</v>
      </c>
      <c r="V708" s="4">
        <v>33</v>
      </c>
      <c r="W708" s="4">
        <v>112</v>
      </c>
      <c r="X708">
        <v>1</v>
      </c>
      <c r="Y708">
        <v>7</v>
      </c>
      <c r="Z708" t="str">
        <f t="shared" si="47"/>
        <v>High</v>
      </c>
      <c r="AA708" s="14">
        <f t="shared" ca="1" si="48"/>
        <v>7.1314234443102169</v>
      </c>
      <c r="AB708">
        <v>6</v>
      </c>
      <c r="AC708">
        <v>11</v>
      </c>
      <c r="AD708" s="14">
        <f t="shared" ca="1" si="49"/>
        <v>11.377031918499341</v>
      </c>
      <c r="AE708">
        <v>4</v>
      </c>
      <c r="AF708">
        <v>0</v>
      </c>
      <c r="AG708">
        <v>0</v>
      </c>
      <c r="AH708">
        <v>0</v>
      </c>
      <c r="AI708">
        <v>0</v>
      </c>
      <c r="AJ708">
        <v>0</v>
      </c>
      <c r="AK708">
        <v>1</v>
      </c>
      <c r="AL708">
        <v>0</v>
      </c>
      <c r="AM708" t="s">
        <v>41</v>
      </c>
    </row>
    <row r="709" spans="1:39" hidden="1" x14ac:dyDescent="0.3">
      <c r="A709">
        <v>7476</v>
      </c>
      <c r="B709">
        <v>1964</v>
      </c>
      <c r="C709" s="14">
        <f>2021-Table1[[#This Row],[Year_Birth]]</f>
        <v>57</v>
      </c>
      <c r="D709" t="s">
        <v>44</v>
      </c>
      <c r="E709" s="14" t="str" cm="1">
        <f t="array" ref="E709">_xlfn.SWITCH(Table1[[#This Row],[Education]],"Graduation","Bachelor’s","Basic","High School","2n Cycle","Master’s","Master","Master’s","PhD","PhD","Other")</f>
        <v>Master’s</v>
      </c>
      <c r="F709" t="s">
        <v>50</v>
      </c>
      <c r="G709" s="14" t="s">
        <v>50</v>
      </c>
      <c r="H709" s="14" t="str" cm="1">
        <f t="array" ref="H709">_xlfn.SWITCH(Table1[[#This Row],[Marital_Status_mod]],"Together","Couple","Married","Couple","Divorced","Single","Single","Single","Widow","Single","Other")</f>
        <v>Single</v>
      </c>
      <c r="I709" s="4">
        <v>63972</v>
      </c>
      <c r="J709" s="41" t="str">
        <f t="shared" si="46"/>
        <v>$60 - $70K</v>
      </c>
      <c r="K709">
        <v>0</v>
      </c>
      <c r="L709">
        <v>1</v>
      </c>
      <c r="M709">
        <f>Table1[[#This Row],[Teenhome]]+Table1[[#This Row],[Kidhome]]</f>
        <v>1</v>
      </c>
      <c r="N709" s="1">
        <v>41245</v>
      </c>
      <c r="O709" s="16">
        <f>(Table1[[#This Row],[DataSetDate]]-Table1[[#This Row],[Dt_Customer]])/365</f>
        <v>8.1835616438356169</v>
      </c>
      <c r="P709" s="15">
        <v>44232</v>
      </c>
      <c r="Q709">
        <v>93</v>
      </c>
      <c r="R709" s="4">
        <v>928</v>
      </c>
      <c r="S709" s="4">
        <v>63</v>
      </c>
      <c r="T709" s="4">
        <v>254</v>
      </c>
      <c r="U709" s="4">
        <v>0</v>
      </c>
      <c r="V709" s="4">
        <v>12</v>
      </c>
      <c r="W709" s="4">
        <v>12</v>
      </c>
      <c r="X709">
        <v>4</v>
      </c>
      <c r="Y709">
        <v>5</v>
      </c>
      <c r="Z709" t="str">
        <f t="shared" si="47"/>
        <v>Medium</v>
      </c>
      <c r="AA709" s="14">
        <f t="shared" ca="1" si="48"/>
        <v>5.3397356527736548</v>
      </c>
      <c r="AB709">
        <v>4</v>
      </c>
      <c r="AC709">
        <v>10</v>
      </c>
      <c r="AD709" s="14">
        <f t="shared" ca="1" si="49"/>
        <v>10.356844656497904</v>
      </c>
      <c r="AE709">
        <v>4</v>
      </c>
      <c r="AF709">
        <v>0</v>
      </c>
      <c r="AG709">
        <v>0</v>
      </c>
      <c r="AH709">
        <v>0</v>
      </c>
      <c r="AI709">
        <v>1</v>
      </c>
      <c r="AJ709">
        <v>0</v>
      </c>
      <c r="AK709">
        <v>0</v>
      </c>
      <c r="AL709">
        <v>0</v>
      </c>
      <c r="AM709" t="s">
        <v>47</v>
      </c>
    </row>
    <row r="710" spans="1:39" hidden="1" x14ac:dyDescent="0.3">
      <c r="A710">
        <v>9166</v>
      </c>
      <c r="B710">
        <v>1968</v>
      </c>
      <c r="C710" s="14">
        <f>2021-Table1[[#This Row],[Year_Birth]]</f>
        <v>53</v>
      </c>
      <c r="D710" t="s">
        <v>46</v>
      </c>
      <c r="E710" s="14" t="str" cm="1">
        <f t="array" ref="E710">_xlfn.SWITCH(Table1[[#This Row],[Education]],"Graduation","Bachelor’s","Basic","High School","2n Cycle","Master’s","Master","Master’s","PhD","PhD","Other")</f>
        <v>Bachelor’s</v>
      </c>
      <c r="F710" t="s">
        <v>42</v>
      </c>
      <c r="G710" s="14" t="s">
        <v>42</v>
      </c>
      <c r="H710" s="14" t="str" cm="1">
        <f t="array" ref="H710">_xlfn.SWITCH(Table1[[#This Row],[Marital_Status_mod]],"Together","Couple","Married","Couple","Divorced","Single","Single","Single","Widow","Single","Other")</f>
        <v>Couple</v>
      </c>
      <c r="I710" s="4">
        <v>63967</v>
      </c>
      <c r="J710" s="41" t="str">
        <f t="shared" si="46"/>
        <v>$60 - $70K</v>
      </c>
      <c r="K710">
        <v>0</v>
      </c>
      <c r="L710">
        <v>1</v>
      </c>
      <c r="M710">
        <f>Table1[[#This Row],[Teenhome]]+Table1[[#This Row],[Kidhome]]</f>
        <v>1</v>
      </c>
      <c r="N710" s="1">
        <v>41495</v>
      </c>
      <c r="O710" s="16">
        <f>(Table1[[#This Row],[DataSetDate]]-Table1[[#This Row],[Dt_Customer]])/365</f>
        <v>7.4986301369863018</v>
      </c>
      <c r="P710" s="15">
        <v>44232</v>
      </c>
      <c r="Q710">
        <v>57</v>
      </c>
      <c r="R710" s="4">
        <v>387</v>
      </c>
      <c r="S710" s="4">
        <v>84</v>
      </c>
      <c r="T710" s="4">
        <v>141</v>
      </c>
      <c r="U710" s="4">
        <v>73</v>
      </c>
      <c r="V710" s="4">
        <v>35</v>
      </c>
      <c r="W710" s="4">
        <v>162</v>
      </c>
      <c r="X710">
        <v>3</v>
      </c>
      <c r="Y710">
        <v>4</v>
      </c>
      <c r="Z710" t="str">
        <f t="shared" si="47"/>
        <v>Medium</v>
      </c>
      <c r="AA710" s="14">
        <f t="shared" ca="1" si="48"/>
        <v>3.9738476124956201</v>
      </c>
      <c r="AB710">
        <v>4</v>
      </c>
      <c r="AC710">
        <v>12</v>
      </c>
      <c r="AD710" s="14">
        <f t="shared" ca="1" si="49"/>
        <v>12.396224838336371</v>
      </c>
      <c r="AE710">
        <v>2</v>
      </c>
      <c r="AF710">
        <v>0</v>
      </c>
      <c r="AG710">
        <v>0</v>
      </c>
      <c r="AH710">
        <v>0</v>
      </c>
      <c r="AI710">
        <v>0</v>
      </c>
      <c r="AJ710">
        <v>0</v>
      </c>
      <c r="AK710">
        <v>0</v>
      </c>
      <c r="AL710">
        <v>0</v>
      </c>
      <c r="AM710" t="s">
        <v>41</v>
      </c>
    </row>
    <row r="711" spans="1:39" hidden="1" x14ac:dyDescent="0.3">
      <c r="A711">
        <v>8091</v>
      </c>
      <c r="B711">
        <v>1956</v>
      </c>
      <c r="C711" s="14">
        <f>2021-Table1[[#This Row],[Year_Birth]]</f>
        <v>65</v>
      </c>
      <c r="D711" t="s">
        <v>46</v>
      </c>
      <c r="E711" s="14" t="str" cm="1">
        <f t="array" ref="E711">_xlfn.SWITCH(Table1[[#This Row],[Education]],"Graduation","Bachelor’s","Basic","High School","2n Cycle","Master’s","Master","Master’s","PhD","PhD","Other")</f>
        <v>Bachelor’s</v>
      </c>
      <c r="F711" t="s">
        <v>42</v>
      </c>
      <c r="G711" s="14" t="s">
        <v>42</v>
      </c>
      <c r="H711" s="14" t="str" cm="1">
        <f t="array" ref="H711">_xlfn.SWITCH(Table1[[#This Row],[Marital_Status_mod]],"Together","Couple","Married","Couple","Divorced","Single","Single","Single","Widow","Single","Other")</f>
        <v>Couple</v>
      </c>
      <c r="I711" s="4">
        <v>63943</v>
      </c>
      <c r="J711" s="41" t="str">
        <f t="shared" si="46"/>
        <v>$60 - $70K</v>
      </c>
      <c r="K711">
        <v>0</v>
      </c>
      <c r="L711">
        <v>1</v>
      </c>
      <c r="M711">
        <f>Table1[[#This Row],[Teenhome]]+Table1[[#This Row],[Kidhome]]</f>
        <v>1</v>
      </c>
      <c r="N711" s="1">
        <v>41154</v>
      </c>
      <c r="O711" s="16">
        <f>(Table1[[#This Row],[DataSetDate]]-Table1[[#This Row],[Dt_Customer]])/365</f>
        <v>8.4328767123287669</v>
      </c>
      <c r="P711" s="15">
        <v>44232</v>
      </c>
      <c r="Q711">
        <v>50</v>
      </c>
      <c r="R711" s="4">
        <v>423</v>
      </c>
      <c r="S711" s="4">
        <v>184</v>
      </c>
      <c r="T711" s="4">
        <v>368</v>
      </c>
      <c r="U711" s="4">
        <v>13</v>
      </c>
      <c r="V711" s="4">
        <v>97</v>
      </c>
      <c r="W711" s="4">
        <v>21</v>
      </c>
      <c r="X711">
        <v>1</v>
      </c>
      <c r="Y711">
        <v>6</v>
      </c>
      <c r="Z711" t="str">
        <f t="shared" si="47"/>
        <v>Medium</v>
      </c>
      <c r="AA711" s="14">
        <f t="shared" ca="1" si="48"/>
        <v>5.7089172209568364</v>
      </c>
      <c r="AB711">
        <v>4</v>
      </c>
      <c r="AC711">
        <v>6</v>
      </c>
      <c r="AD711" s="14">
        <f t="shared" ca="1" si="49"/>
        <v>6.0986994537224879</v>
      </c>
      <c r="AE711">
        <v>5</v>
      </c>
      <c r="AF711">
        <v>0</v>
      </c>
      <c r="AG711">
        <v>0</v>
      </c>
      <c r="AH711">
        <v>0</v>
      </c>
      <c r="AI711">
        <v>0</v>
      </c>
      <c r="AJ711">
        <v>0</v>
      </c>
      <c r="AK711">
        <v>0</v>
      </c>
      <c r="AL711">
        <v>0</v>
      </c>
      <c r="AM711" t="s">
        <v>45</v>
      </c>
    </row>
    <row r="712" spans="1:39" hidden="1" x14ac:dyDescent="0.3">
      <c r="A712">
        <v>4405</v>
      </c>
      <c r="B712">
        <v>1956</v>
      </c>
      <c r="C712" s="14">
        <f>2021-Table1[[#This Row],[Year_Birth]]</f>
        <v>65</v>
      </c>
      <c r="D712" t="s">
        <v>44</v>
      </c>
      <c r="E712" s="14" t="str" cm="1">
        <f t="array" ref="E712">_xlfn.SWITCH(Table1[[#This Row],[Education]],"Graduation","Bachelor’s","Basic","High School","2n Cycle","Master’s","Master","Master’s","PhD","PhD","Other")</f>
        <v>Master’s</v>
      </c>
      <c r="F712" t="s">
        <v>42</v>
      </c>
      <c r="G712" s="14" t="s">
        <v>42</v>
      </c>
      <c r="H712" s="14" t="str" cm="1">
        <f t="array" ref="H712">_xlfn.SWITCH(Table1[[#This Row],[Marital_Status_mod]],"Together","Couple","Married","Couple","Divorced","Single","Single","Single","Widow","Single","Other")</f>
        <v>Couple</v>
      </c>
      <c r="I712" s="4">
        <v>63915</v>
      </c>
      <c r="J712" s="41" t="str">
        <f t="shared" si="46"/>
        <v>$60 - $70K</v>
      </c>
      <c r="K712">
        <v>0</v>
      </c>
      <c r="L712">
        <v>2</v>
      </c>
      <c r="M712">
        <f>Table1[[#This Row],[Teenhome]]+Table1[[#This Row],[Kidhome]]</f>
        <v>2</v>
      </c>
      <c r="N712" s="1">
        <v>41485</v>
      </c>
      <c r="O712" s="16">
        <f>(Table1[[#This Row],[DataSetDate]]-Table1[[#This Row],[Dt_Customer]])/365</f>
        <v>7.5260273972602736</v>
      </c>
      <c r="P712" s="15">
        <v>44232</v>
      </c>
      <c r="Q712">
        <v>2</v>
      </c>
      <c r="R712" s="4">
        <v>622</v>
      </c>
      <c r="S712" s="4">
        <v>7</v>
      </c>
      <c r="T712" s="4">
        <v>115</v>
      </c>
      <c r="U712" s="4">
        <v>30</v>
      </c>
      <c r="V712" s="4">
        <v>0</v>
      </c>
      <c r="W712" s="4">
        <v>15</v>
      </c>
      <c r="X712">
        <v>2</v>
      </c>
      <c r="Y712">
        <v>6</v>
      </c>
      <c r="Z712" t="str">
        <f t="shared" si="47"/>
        <v>Medium</v>
      </c>
      <c r="AA712" s="14">
        <f t="shared" ca="1" si="48"/>
        <v>6.1124167164195446</v>
      </c>
      <c r="AB712">
        <v>3</v>
      </c>
      <c r="AC712">
        <v>12</v>
      </c>
      <c r="AD712" s="14">
        <f t="shared" ca="1" si="49"/>
        <v>11.657303664052433</v>
      </c>
      <c r="AE712">
        <v>5</v>
      </c>
      <c r="AF712">
        <v>0</v>
      </c>
      <c r="AG712">
        <v>0</v>
      </c>
      <c r="AH712">
        <v>0</v>
      </c>
      <c r="AI712">
        <v>0</v>
      </c>
      <c r="AJ712">
        <v>0</v>
      </c>
      <c r="AK712">
        <v>0</v>
      </c>
      <c r="AL712">
        <v>0</v>
      </c>
      <c r="AM712" t="s">
        <v>53</v>
      </c>
    </row>
    <row r="713" spans="1:39" hidden="1" x14ac:dyDescent="0.3">
      <c r="A713">
        <v>7079</v>
      </c>
      <c r="B713">
        <v>1962</v>
      </c>
      <c r="C713" s="14">
        <f>2021-Table1[[#This Row],[Year_Birth]]</f>
        <v>59</v>
      </c>
      <c r="D713" t="s">
        <v>46</v>
      </c>
      <c r="E713" s="14" t="str" cm="1">
        <f t="array" ref="E713">_xlfn.SWITCH(Table1[[#This Row],[Education]],"Graduation","Bachelor’s","Basic","High School","2n Cycle","Master’s","Master","Master’s","PhD","PhD","Other")</f>
        <v>Bachelor’s</v>
      </c>
      <c r="F713" t="s">
        <v>49</v>
      </c>
      <c r="G713" s="14" t="s">
        <v>49</v>
      </c>
      <c r="H713" s="14" t="str" cm="1">
        <f t="array" ref="H713">_xlfn.SWITCH(Table1[[#This Row],[Marital_Status_mod]],"Together","Couple","Married","Couple","Divorced","Single","Single","Single","Widow","Single","Other")</f>
        <v>Single</v>
      </c>
      <c r="I713" s="4">
        <v>63887</v>
      </c>
      <c r="J713" s="41" t="str">
        <f t="shared" si="46"/>
        <v>$60 - $70K</v>
      </c>
      <c r="K713">
        <v>0</v>
      </c>
      <c r="L713">
        <v>1</v>
      </c>
      <c r="M713">
        <f>Table1[[#This Row],[Teenhome]]+Table1[[#This Row],[Kidhome]]</f>
        <v>1</v>
      </c>
      <c r="N713" s="1">
        <v>41160</v>
      </c>
      <c r="O713" s="16">
        <f>(Table1[[#This Row],[DataSetDate]]-Table1[[#This Row],[Dt_Customer]])/365</f>
        <v>8.4164383561643827</v>
      </c>
      <c r="P713" s="15">
        <v>44232</v>
      </c>
      <c r="Q713">
        <v>38</v>
      </c>
      <c r="R713" s="4">
        <v>897</v>
      </c>
      <c r="S713" s="4">
        <v>23</v>
      </c>
      <c r="T713" s="4">
        <v>207</v>
      </c>
      <c r="U713" s="4">
        <v>15</v>
      </c>
      <c r="V713" s="4">
        <v>11</v>
      </c>
      <c r="W713" s="4">
        <v>92</v>
      </c>
      <c r="X713">
        <v>5</v>
      </c>
      <c r="Y713">
        <v>9</v>
      </c>
      <c r="Z713" t="str">
        <f t="shared" si="47"/>
        <v>High</v>
      </c>
      <c r="AA713" s="14">
        <f t="shared" ca="1" si="48"/>
        <v>8.6947041993609453</v>
      </c>
      <c r="AB713">
        <v>6</v>
      </c>
      <c r="AC713">
        <v>12</v>
      </c>
      <c r="AD713" s="14">
        <f t="shared" ca="1" si="49"/>
        <v>12.266887231755399</v>
      </c>
      <c r="AE713">
        <v>6</v>
      </c>
      <c r="AF713">
        <v>0</v>
      </c>
      <c r="AG713">
        <v>0</v>
      </c>
      <c r="AH713">
        <v>0</v>
      </c>
      <c r="AI713">
        <v>0</v>
      </c>
      <c r="AJ713">
        <v>0</v>
      </c>
      <c r="AK713">
        <v>0</v>
      </c>
      <c r="AL713">
        <v>0</v>
      </c>
      <c r="AM713" t="s">
        <v>47</v>
      </c>
    </row>
    <row r="714" spans="1:39" hidden="1" x14ac:dyDescent="0.3">
      <c r="A714">
        <v>3870</v>
      </c>
      <c r="B714">
        <v>1978</v>
      </c>
      <c r="C714" s="14">
        <f>2021-Table1[[#This Row],[Year_Birth]]</f>
        <v>43</v>
      </c>
      <c r="D714" t="s">
        <v>51</v>
      </c>
      <c r="E714" s="14" t="str" cm="1">
        <f t="array" ref="E714">_xlfn.SWITCH(Table1[[#This Row],[Education]],"Graduation","Bachelor’s","Basic","High School","2n Cycle","Master’s","Master","Master’s","PhD","PhD","Other")</f>
        <v>Master’s</v>
      </c>
      <c r="F714" t="s">
        <v>40</v>
      </c>
      <c r="G714" s="14" t="s">
        <v>40</v>
      </c>
      <c r="H714" s="14" t="str" cm="1">
        <f t="array" ref="H714">_xlfn.SWITCH(Table1[[#This Row],[Marital_Status_mod]],"Together","Couple","Married","Couple","Divorced","Single","Single","Single","Widow","Single","Other")</f>
        <v>Couple</v>
      </c>
      <c r="I714" s="4">
        <v>63855</v>
      </c>
      <c r="J714" s="41" t="str">
        <f t="shared" si="46"/>
        <v>$60 - $70K</v>
      </c>
      <c r="K714">
        <v>0</v>
      </c>
      <c r="L714">
        <v>0</v>
      </c>
      <c r="M714">
        <f>Table1[[#This Row],[Teenhome]]+Table1[[#This Row],[Kidhome]]</f>
        <v>0</v>
      </c>
      <c r="N714" s="1">
        <v>41314</v>
      </c>
      <c r="O714" s="16">
        <f>(Table1[[#This Row],[DataSetDate]]-Table1[[#This Row],[Dt_Customer]])/365</f>
        <v>7.9945205479452053</v>
      </c>
      <c r="P714" s="15">
        <v>44232</v>
      </c>
      <c r="Q714">
        <v>28</v>
      </c>
      <c r="R714" s="4">
        <v>359</v>
      </c>
      <c r="S714" s="4">
        <v>35</v>
      </c>
      <c r="T714" s="4">
        <v>314</v>
      </c>
      <c r="U714" s="4">
        <v>93</v>
      </c>
      <c r="V714" s="4">
        <v>116</v>
      </c>
      <c r="W714" s="4">
        <v>89</v>
      </c>
      <c r="X714">
        <v>1</v>
      </c>
      <c r="Y714">
        <v>7</v>
      </c>
      <c r="Z714" t="str">
        <f t="shared" si="47"/>
        <v>High</v>
      </c>
      <c r="AA714" s="14">
        <f t="shared" ca="1" si="48"/>
        <v>7.0590581617633159</v>
      </c>
      <c r="AB714">
        <v>3</v>
      </c>
      <c r="AC714">
        <v>13</v>
      </c>
      <c r="AD714" s="14">
        <f t="shared" ca="1" si="49"/>
        <v>12.718573607633115</v>
      </c>
      <c r="AE714">
        <v>4</v>
      </c>
      <c r="AF714">
        <v>0</v>
      </c>
      <c r="AG714">
        <v>0</v>
      </c>
      <c r="AH714">
        <v>0</v>
      </c>
      <c r="AI714">
        <v>0</v>
      </c>
      <c r="AJ714">
        <v>0</v>
      </c>
      <c r="AK714">
        <v>0</v>
      </c>
      <c r="AL714">
        <v>0</v>
      </c>
      <c r="AM714" t="s">
        <v>52</v>
      </c>
    </row>
    <row r="715" spans="1:39" hidden="1" x14ac:dyDescent="0.3">
      <c r="A715">
        <v>4391</v>
      </c>
      <c r="B715">
        <v>1968</v>
      </c>
      <c r="C715" s="14">
        <f>2021-Table1[[#This Row],[Year_Birth]]</f>
        <v>53</v>
      </c>
      <c r="D715" t="s">
        <v>44</v>
      </c>
      <c r="E715" s="14" t="str" cm="1">
        <f t="array" ref="E715">_xlfn.SWITCH(Table1[[#This Row],[Education]],"Graduation","Bachelor’s","Basic","High School","2n Cycle","Master’s","Master","Master’s","PhD","PhD","Other")</f>
        <v>Master’s</v>
      </c>
      <c r="F715" t="s">
        <v>49</v>
      </c>
      <c r="G715" s="14" t="s">
        <v>49</v>
      </c>
      <c r="H715" s="14" t="str" cm="1">
        <f t="array" ref="H715">_xlfn.SWITCH(Table1[[#This Row],[Marital_Status_mod]],"Together","Couple","Married","Couple","Divorced","Single","Single","Single","Widow","Single","Other")</f>
        <v>Single</v>
      </c>
      <c r="I715" s="4">
        <v>63841</v>
      </c>
      <c r="J715" s="41" t="str">
        <f t="shared" si="46"/>
        <v>$60 - $70K</v>
      </c>
      <c r="K715">
        <v>0</v>
      </c>
      <c r="L715">
        <v>1</v>
      </c>
      <c r="M715">
        <f>Table1[[#This Row],[Teenhome]]+Table1[[#This Row],[Kidhome]]</f>
        <v>1</v>
      </c>
      <c r="N715" s="1">
        <v>41385</v>
      </c>
      <c r="O715" s="16">
        <f>(Table1[[#This Row],[DataSetDate]]-Table1[[#This Row],[Dt_Customer]])/365</f>
        <v>7.8</v>
      </c>
      <c r="P715" s="15">
        <v>44232</v>
      </c>
      <c r="Q715">
        <v>64</v>
      </c>
      <c r="R715" s="4">
        <v>635</v>
      </c>
      <c r="S715" s="4">
        <v>15</v>
      </c>
      <c r="T715" s="4">
        <v>100</v>
      </c>
      <c r="U715" s="4">
        <v>20</v>
      </c>
      <c r="V715" s="4">
        <v>7</v>
      </c>
      <c r="W715" s="4">
        <v>131</v>
      </c>
      <c r="X715">
        <v>1</v>
      </c>
      <c r="Y715">
        <v>9</v>
      </c>
      <c r="Z715" t="str">
        <f t="shared" si="47"/>
        <v>High</v>
      </c>
      <c r="AA715" s="14">
        <f t="shared" ca="1" si="48"/>
        <v>9.1356765070304196</v>
      </c>
      <c r="AB715">
        <v>3</v>
      </c>
      <c r="AC715">
        <v>9</v>
      </c>
      <c r="AD715" s="14">
        <f t="shared" ca="1" si="49"/>
        <v>9.3548266716236821</v>
      </c>
      <c r="AE715">
        <v>6</v>
      </c>
      <c r="AF715">
        <v>0</v>
      </c>
      <c r="AG715">
        <v>0</v>
      </c>
      <c r="AH715">
        <v>0</v>
      </c>
      <c r="AI715">
        <v>0</v>
      </c>
      <c r="AJ715">
        <v>0</v>
      </c>
      <c r="AK715">
        <v>0</v>
      </c>
      <c r="AL715">
        <v>0</v>
      </c>
      <c r="AM715" t="s">
        <v>47</v>
      </c>
    </row>
    <row r="716" spans="1:39" hidden="1" x14ac:dyDescent="0.3">
      <c r="A716">
        <v>6283</v>
      </c>
      <c r="B716">
        <v>1968</v>
      </c>
      <c r="C716" s="14">
        <f>2021-Table1[[#This Row],[Year_Birth]]</f>
        <v>53</v>
      </c>
      <c r="D716" t="s">
        <v>44</v>
      </c>
      <c r="E716" s="14" t="str" cm="1">
        <f t="array" ref="E716">_xlfn.SWITCH(Table1[[#This Row],[Education]],"Graduation","Bachelor’s","Basic","High School","2n Cycle","Master’s","Master","Master’s","PhD","PhD","Other")</f>
        <v>Master’s</v>
      </c>
      <c r="F716" t="s">
        <v>49</v>
      </c>
      <c r="G716" s="14" t="s">
        <v>49</v>
      </c>
      <c r="H716" s="14" t="str" cm="1">
        <f t="array" ref="H716">_xlfn.SWITCH(Table1[[#This Row],[Marital_Status_mod]],"Together","Couple","Married","Couple","Divorced","Single","Single","Single","Widow","Single","Other")</f>
        <v>Single</v>
      </c>
      <c r="I716" s="4">
        <v>63841</v>
      </c>
      <c r="J716" s="41" t="str">
        <f t="shared" si="46"/>
        <v>$60 - $70K</v>
      </c>
      <c r="K716">
        <v>0</v>
      </c>
      <c r="L716">
        <v>1</v>
      </c>
      <c r="M716">
        <f>Table1[[#This Row],[Teenhome]]+Table1[[#This Row],[Kidhome]]</f>
        <v>1</v>
      </c>
      <c r="N716" s="1">
        <v>41385</v>
      </c>
      <c r="O716" s="16">
        <f>(Table1[[#This Row],[DataSetDate]]-Table1[[#This Row],[Dt_Customer]])/365</f>
        <v>7.8</v>
      </c>
      <c r="P716" s="15">
        <v>44232</v>
      </c>
      <c r="Q716">
        <v>64</v>
      </c>
      <c r="R716" s="4">
        <v>635</v>
      </c>
      <c r="S716" s="4">
        <v>15</v>
      </c>
      <c r="T716" s="4">
        <v>100</v>
      </c>
      <c r="U716" s="4">
        <v>20</v>
      </c>
      <c r="V716" s="4">
        <v>7</v>
      </c>
      <c r="W716" s="4">
        <v>131</v>
      </c>
      <c r="X716">
        <v>1</v>
      </c>
      <c r="Y716">
        <v>9</v>
      </c>
      <c r="Z716" t="str">
        <f t="shared" si="47"/>
        <v>High</v>
      </c>
      <c r="AA716" s="14">
        <f t="shared" ca="1" si="48"/>
        <v>9.3434916608997085</v>
      </c>
      <c r="AB716">
        <v>3</v>
      </c>
      <c r="AC716">
        <v>9</v>
      </c>
      <c r="AD716" s="14">
        <f t="shared" ca="1" si="49"/>
        <v>8.9701403839969753</v>
      </c>
      <c r="AE716">
        <v>6</v>
      </c>
      <c r="AF716">
        <v>0</v>
      </c>
      <c r="AG716">
        <v>0</v>
      </c>
      <c r="AH716">
        <v>0</v>
      </c>
      <c r="AI716">
        <v>0</v>
      </c>
      <c r="AJ716">
        <v>0</v>
      </c>
      <c r="AK716">
        <v>0</v>
      </c>
      <c r="AL716">
        <v>0</v>
      </c>
      <c r="AM716" t="s">
        <v>41</v>
      </c>
    </row>
    <row r="717" spans="1:39" hidden="1" x14ac:dyDescent="0.3">
      <c r="A717">
        <v>3421</v>
      </c>
      <c r="B717">
        <v>1968</v>
      </c>
      <c r="C717" s="14">
        <f>2021-Table1[[#This Row],[Year_Birth]]</f>
        <v>53</v>
      </c>
      <c r="D717" t="s">
        <v>44</v>
      </c>
      <c r="E717" s="14" t="str" cm="1">
        <f t="array" ref="E717">_xlfn.SWITCH(Table1[[#This Row],[Education]],"Graduation","Bachelor’s","Basic","High School","2n Cycle","Master’s","Master","Master’s","PhD","PhD","Other")</f>
        <v>Master’s</v>
      </c>
      <c r="F717" t="s">
        <v>49</v>
      </c>
      <c r="G717" s="14" t="s">
        <v>49</v>
      </c>
      <c r="H717" s="14" t="str" cm="1">
        <f t="array" ref="H717">_xlfn.SWITCH(Table1[[#This Row],[Marital_Status_mod]],"Together","Couple","Married","Couple","Divorced","Single","Single","Single","Widow","Single","Other")</f>
        <v>Single</v>
      </c>
      <c r="I717" s="4">
        <v>63841</v>
      </c>
      <c r="J717" s="41" t="str">
        <f t="shared" si="46"/>
        <v>$60 - $70K</v>
      </c>
      <c r="K717">
        <v>0</v>
      </c>
      <c r="L717">
        <v>1</v>
      </c>
      <c r="M717">
        <f>Table1[[#This Row],[Teenhome]]+Table1[[#This Row],[Kidhome]]</f>
        <v>1</v>
      </c>
      <c r="N717" s="1">
        <v>41385</v>
      </c>
      <c r="O717" s="16">
        <f>(Table1[[#This Row],[DataSetDate]]-Table1[[#This Row],[Dt_Customer]])/365</f>
        <v>7.8</v>
      </c>
      <c r="P717" s="15">
        <v>44232</v>
      </c>
      <c r="Q717">
        <v>64</v>
      </c>
      <c r="R717" s="4">
        <v>635</v>
      </c>
      <c r="S717" s="4">
        <v>15</v>
      </c>
      <c r="T717" s="4">
        <v>100</v>
      </c>
      <c r="U717" s="4">
        <v>20</v>
      </c>
      <c r="V717" s="4">
        <v>7</v>
      </c>
      <c r="W717" s="4">
        <v>131</v>
      </c>
      <c r="X717">
        <v>1</v>
      </c>
      <c r="Y717">
        <v>9</v>
      </c>
      <c r="Z717" t="str">
        <f t="shared" si="47"/>
        <v>High</v>
      </c>
      <c r="AA717" s="14">
        <f t="shared" ca="1" si="48"/>
        <v>9.1215462441428912</v>
      </c>
      <c r="AB717">
        <v>3</v>
      </c>
      <c r="AC717">
        <v>9</v>
      </c>
      <c r="AD717" s="14">
        <f t="shared" ca="1" si="49"/>
        <v>9.1057024573749281</v>
      </c>
      <c r="AE717">
        <v>6</v>
      </c>
      <c r="AF717">
        <v>0</v>
      </c>
      <c r="AG717">
        <v>0</v>
      </c>
      <c r="AH717">
        <v>0</v>
      </c>
      <c r="AI717">
        <v>0</v>
      </c>
      <c r="AJ717">
        <v>0</v>
      </c>
      <c r="AK717">
        <v>0</v>
      </c>
      <c r="AL717">
        <v>0</v>
      </c>
      <c r="AM717" t="s">
        <v>53</v>
      </c>
    </row>
    <row r="718" spans="1:39" hidden="1" x14ac:dyDescent="0.3">
      <c r="A718">
        <v>1245</v>
      </c>
      <c r="B718">
        <v>1966</v>
      </c>
      <c r="C718" s="14">
        <f>2021-Table1[[#This Row],[Year_Birth]]</f>
        <v>55</v>
      </c>
      <c r="D718" t="s">
        <v>46</v>
      </c>
      <c r="E718" s="14" t="str" cm="1">
        <f t="array" ref="E718">_xlfn.SWITCH(Table1[[#This Row],[Education]],"Graduation","Bachelor’s","Basic","High School","2n Cycle","Master’s","Master","Master’s","PhD","PhD","Other")</f>
        <v>Bachelor’s</v>
      </c>
      <c r="F718" t="s">
        <v>50</v>
      </c>
      <c r="G718" s="14" t="s">
        <v>50</v>
      </c>
      <c r="H718" s="14" t="str" cm="1">
        <f t="array" ref="H718">_xlfn.SWITCH(Table1[[#This Row],[Marital_Status_mod]],"Together","Couple","Married","Couple","Divorced","Single","Single","Single","Widow","Single","Other")</f>
        <v>Single</v>
      </c>
      <c r="I718" s="4">
        <v>63810</v>
      </c>
      <c r="J718" s="41" t="str">
        <f t="shared" si="46"/>
        <v>$60 - $70K</v>
      </c>
      <c r="K718">
        <v>0</v>
      </c>
      <c r="L718">
        <v>1</v>
      </c>
      <c r="M718">
        <f>Table1[[#This Row],[Teenhome]]+Table1[[#This Row],[Kidhome]]</f>
        <v>1</v>
      </c>
      <c r="N718" s="1">
        <v>41224</v>
      </c>
      <c r="O718" s="16">
        <f>(Table1[[#This Row],[DataSetDate]]-Table1[[#This Row],[Dt_Customer]])/365</f>
        <v>8.2410958904109588</v>
      </c>
      <c r="P718" s="15">
        <v>44232</v>
      </c>
      <c r="Q718">
        <v>45</v>
      </c>
      <c r="R718" s="4">
        <v>977</v>
      </c>
      <c r="S718" s="4">
        <v>12</v>
      </c>
      <c r="T718" s="4">
        <v>253</v>
      </c>
      <c r="U718" s="4">
        <v>16</v>
      </c>
      <c r="V718" s="4">
        <v>12</v>
      </c>
      <c r="W718" s="4">
        <v>101</v>
      </c>
      <c r="X718">
        <v>4</v>
      </c>
      <c r="Y718">
        <v>4</v>
      </c>
      <c r="Z718" t="str">
        <f t="shared" si="47"/>
        <v>Medium</v>
      </c>
      <c r="AA718" s="14">
        <f t="shared" ca="1" si="48"/>
        <v>4.3008749377163813</v>
      </c>
      <c r="AB718">
        <v>3</v>
      </c>
      <c r="AC718">
        <v>12</v>
      </c>
      <c r="AD718" s="14">
        <f t="shared" ca="1" si="49"/>
        <v>12.138768316201196</v>
      </c>
      <c r="AE718">
        <v>8</v>
      </c>
      <c r="AF718">
        <v>0</v>
      </c>
      <c r="AG718">
        <v>0</v>
      </c>
      <c r="AH718">
        <v>0</v>
      </c>
      <c r="AI718">
        <v>1</v>
      </c>
      <c r="AJ718">
        <v>0</v>
      </c>
      <c r="AK718">
        <v>0</v>
      </c>
      <c r="AL718">
        <v>0</v>
      </c>
      <c r="AM718" t="s">
        <v>41</v>
      </c>
    </row>
    <row r="719" spans="1:39" hidden="1" x14ac:dyDescent="0.3">
      <c r="A719">
        <v>2561</v>
      </c>
      <c r="B719">
        <v>1966</v>
      </c>
      <c r="C719" s="14">
        <f>2021-Table1[[#This Row],[Year_Birth]]</f>
        <v>55</v>
      </c>
      <c r="D719" t="s">
        <v>46</v>
      </c>
      <c r="E719" s="14" t="str" cm="1">
        <f t="array" ref="E719">_xlfn.SWITCH(Table1[[#This Row],[Education]],"Graduation","Bachelor’s","Basic","High School","2n Cycle","Master’s","Master","Master’s","PhD","PhD","Other")</f>
        <v>Bachelor’s</v>
      </c>
      <c r="F719" t="s">
        <v>50</v>
      </c>
      <c r="G719" s="14" t="s">
        <v>50</v>
      </c>
      <c r="H719" s="14" t="str" cm="1">
        <f t="array" ref="H719">_xlfn.SWITCH(Table1[[#This Row],[Marital_Status_mod]],"Together","Couple","Married","Couple","Divorced","Single","Single","Single","Widow","Single","Other")</f>
        <v>Single</v>
      </c>
      <c r="I719" s="4">
        <v>63810</v>
      </c>
      <c r="J719" s="41" t="str">
        <f t="shared" si="46"/>
        <v>$60 - $70K</v>
      </c>
      <c r="K719">
        <v>0</v>
      </c>
      <c r="L719">
        <v>1</v>
      </c>
      <c r="M719">
        <f>Table1[[#This Row],[Teenhome]]+Table1[[#This Row],[Kidhome]]</f>
        <v>1</v>
      </c>
      <c r="N719" s="1">
        <v>41224</v>
      </c>
      <c r="O719" s="16">
        <f>(Table1[[#This Row],[DataSetDate]]-Table1[[#This Row],[Dt_Customer]])/365</f>
        <v>8.2410958904109588</v>
      </c>
      <c r="P719" s="15">
        <v>44232</v>
      </c>
      <c r="Q719">
        <v>45</v>
      </c>
      <c r="R719" s="4">
        <v>977</v>
      </c>
      <c r="S719" s="4">
        <v>12</v>
      </c>
      <c r="T719" s="4">
        <v>253</v>
      </c>
      <c r="U719" s="4">
        <v>16</v>
      </c>
      <c r="V719" s="4">
        <v>12</v>
      </c>
      <c r="W719" s="4">
        <v>101</v>
      </c>
      <c r="X719">
        <v>4</v>
      </c>
      <c r="Y719">
        <v>4</v>
      </c>
      <c r="Z719" t="str">
        <f t="shared" si="47"/>
        <v>Medium</v>
      </c>
      <c r="AA719" s="14">
        <f t="shared" ca="1" si="48"/>
        <v>3.8044551688833135</v>
      </c>
      <c r="AB719">
        <v>3</v>
      </c>
      <c r="AC719">
        <v>12</v>
      </c>
      <c r="AD719" s="14">
        <f t="shared" ca="1" si="49"/>
        <v>12.276666544838012</v>
      </c>
      <c r="AE719">
        <v>8</v>
      </c>
      <c r="AF719">
        <v>0</v>
      </c>
      <c r="AG719">
        <v>0</v>
      </c>
      <c r="AH719">
        <v>0</v>
      </c>
      <c r="AI719">
        <v>1</v>
      </c>
      <c r="AJ719">
        <v>0</v>
      </c>
      <c r="AK719">
        <v>0</v>
      </c>
      <c r="AL719">
        <v>0</v>
      </c>
      <c r="AM719" t="s">
        <v>52</v>
      </c>
    </row>
    <row r="720" spans="1:39" hidden="1" x14ac:dyDescent="0.3">
      <c r="A720">
        <v>4478</v>
      </c>
      <c r="B720">
        <v>1979</v>
      </c>
      <c r="C720" s="14">
        <f>2021-Table1[[#This Row],[Year_Birth]]</f>
        <v>42</v>
      </c>
      <c r="D720" t="s">
        <v>46</v>
      </c>
      <c r="E720" s="14" t="str" cm="1">
        <f t="array" ref="E720">_xlfn.SWITCH(Table1[[#This Row],[Education]],"Graduation","Bachelor’s","Basic","High School","2n Cycle","Master’s","Master","Master’s","PhD","PhD","Other")</f>
        <v>Bachelor’s</v>
      </c>
      <c r="F720" t="s">
        <v>42</v>
      </c>
      <c r="G720" s="14" t="s">
        <v>42</v>
      </c>
      <c r="H720" s="14" t="str" cm="1">
        <f t="array" ref="H720">_xlfn.SWITCH(Table1[[#This Row],[Marital_Status_mod]],"Together","Couple","Married","Couple","Divorced","Single","Single","Single","Widow","Single","Other")</f>
        <v>Couple</v>
      </c>
      <c r="I720" s="4">
        <v>63777</v>
      </c>
      <c r="J720" s="41" t="str">
        <f t="shared" si="46"/>
        <v>$60 - $70K</v>
      </c>
      <c r="K720">
        <v>1</v>
      </c>
      <c r="L720">
        <v>1</v>
      </c>
      <c r="M720">
        <f>Table1[[#This Row],[Teenhome]]+Table1[[#This Row],[Kidhome]]</f>
        <v>2</v>
      </c>
      <c r="N720" s="1">
        <v>41357</v>
      </c>
      <c r="O720" s="16">
        <f>(Table1[[#This Row],[DataSetDate]]-Table1[[#This Row],[Dt_Customer]])/365</f>
        <v>7.8767123287671232</v>
      </c>
      <c r="P720" s="15">
        <v>44232</v>
      </c>
      <c r="Q720">
        <v>87</v>
      </c>
      <c r="R720" s="4">
        <v>457</v>
      </c>
      <c r="S720" s="4">
        <v>5</v>
      </c>
      <c r="T720" s="4">
        <v>106</v>
      </c>
      <c r="U720" s="4">
        <v>15</v>
      </c>
      <c r="V720" s="4">
        <v>17</v>
      </c>
      <c r="W720" s="4">
        <v>53</v>
      </c>
      <c r="X720">
        <v>8</v>
      </c>
      <c r="Y720">
        <v>11</v>
      </c>
      <c r="Z720" t="str">
        <f t="shared" si="47"/>
        <v>High</v>
      </c>
      <c r="AA720" s="14">
        <f t="shared" ca="1" si="48"/>
        <v>11.086714696452326</v>
      </c>
      <c r="AB720">
        <v>1</v>
      </c>
      <c r="AC720">
        <v>6</v>
      </c>
      <c r="AD720" s="14">
        <f t="shared" ca="1" si="49"/>
        <v>5.7449028212370923</v>
      </c>
      <c r="AE720">
        <v>8</v>
      </c>
      <c r="AF720">
        <v>0</v>
      </c>
      <c r="AG720">
        <v>0</v>
      </c>
      <c r="AH720">
        <v>0</v>
      </c>
      <c r="AI720">
        <v>0</v>
      </c>
      <c r="AJ720">
        <v>0</v>
      </c>
      <c r="AK720">
        <v>0</v>
      </c>
      <c r="AL720">
        <v>0</v>
      </c>
      <c r="AM720" t="s">
        <v>45</v>
      </c>
    </row>
    <row r="721" spans="1:39" hidden="1" x14ac:dyDescent="0.3">
      <c r="A721">
        <v>8727</v>
      </c>
      <c r="B721">
        <v>1978</v>
      </c>
      <c r="C721" s="14">
        <f>2021-Table1[[#This Row],[Year_Birth]]</f>
        <v>43</v>
      </c>
      <c r="D721" t="s">
        <v>46</v>
      </c>
      <c r="E721" s="14" t="str" cm="1">
        <f t="array" ref="E721">_xlfn.SWITCH(Table1[[#This Row],[Education]],"Graduation","Bachelor’s","Basic","High School","2n Cycle","Master’s","Master","Master’s","PhD","PhD","Other")</f>
        <v>Bachelor’s</v>
      </c>
      <c r="F721" t="s">
        <v>49</v>
      </c>
      <c r="G721" s="14" t="s">
        <v>49</v>
      </c>
      <c r="H721" s="14" t="str" cm="1">
        <f t="array" ref="H721">_xlfn.SWITCH(Table1[[#This Row],[Marital_Status_mod]],"Together","Couple","Married","Couple","Divorced","Single","Single","Single","Widow","Single","Other")</f>
        <v>Single</v>
      </c>
      <c r="I721" s="4">
        <v>63693</v>
      </c>
      <c r="J721" s="41" t="str">
        <f t="shared" si="46"/>
        <v>$60 - $70K</v>
      </c>
      <c r="K721">
        <v>0</v>
      </c>
      <c r="L721">
        <v>1</v>
      </c>
      <c r="M721">
        <f>Table1[[#This Row],[Teenhome]]+Table1[[#This Row],[Kidhome]]</f>
        <v>1</v>
      </c>
      <c r="N721" s="1">
        <v>41561</v>
      </c>
      <c r="O721" s="16">
        <f>(Table1[[#This Row],[DataSetDate]]-Table1[[#This Row],[Dt_Customer]])/365</f>
        <v>7.3178082191780822</v>
      </c>
      <c r="P721" s="15">
        <v>44232</v>
      </c>
      <c r="Q721">
        <v>63</v>
      </c>
      <c r="R721" s="4">
        <v>587</v>
      </c>
      <c r="S721" s="4">
        <v>43</v>
      </c>
      <c r="T721" s="4">
        <v>337</v>
      </c>
      <c r="U721" s="4">
        <v>42</v>
      </c>
      <c r="V721" s="4">
        <v>87</v>
      </c>
      <c r="W721" s="4">
        <v>54</v>
      </c>
      <c r="X721">
        <v>3</v>
      </c>
      <c r="Y721">
        <v>11</v>
      </c>
      <c r="Z721" t="str">
        <f t="shared" si="47"/>
        <v>High</v>
      </c>
      <c r="AA721" s="14">
        <f t="shared" ca="1" si="48"/>
        <v>11.255100514666672</v>
      </c>
      <c r="AB721">
        <v>6</v>
      </c>
      <c r="AC721">
        <v>9</v>
      </c>
      <c r="AD721" s="14">
        <f t="shared" ca="1" si="49"/>
        <v>8.720605098095966</v>
      </c>
      <c r="AE721">
        <v>6</v>
      </c>
      <c r="AF721">
        <v>0</v>
      </c>
      <c r="AG721">
        <v>0</v>
      </c>
      <c r="AH721">
        <v>0</v>
      </c>
      <c r="AI721">
        <v>0</v>
      </c>
      <c r="AJ721">
        <v>0</v>
      </c>
      <c r="AK721">
        <v>0</v>
      </c>
      <c r="AL721">
        <v>0</v>
      </c>
      <c r="AM721" t="s">
        <v>47</v>
      </c>
    </row>
    <row r="722" spans="1:39" hidden="1" x14ac:dyDescent="0.3">
      <c r="A722">
        <v>3056</v>
      </c>
      <c r="B722">
        <v>1978</v>
      </c>
      <c r="C722" s="14">
        <f>2021-Table1[[#This Row],[Year_Birth]]</f>
        <v>43</v>
      </c>
      <c r="D722" t="s">
        <v>46</v>
      </c>
      <c r="E722" s="14" t="str" cm="1">
        <f t="array" ref="E722">_xlfn.SWITCH(Table1[[#This Row],[Education]],"Graduation","Bachelor’s","Basic","High School","2n Cycle","Master’s","Master","Master’s","PhD","PhD","Other")</f>
        <v>Bachelor’s</v>
      </c>
      <c r="F722" t="s">
        <v>49</v>
      </c>
      <c r="G722" s="14" t="s">
        <v>49</v>
      </c>
      <c r="H722" s="14" t="str" cm="1">
        <f t="array" ref="H722">_xlfn.SWITCH(Table1[[#This Row],[Marital_Status_mod]],"Together","Couple","Married","Couple","Divorced","Single","Single","Single","Widow","Single","Other")</f>
        <v>Single</v>
      </c>
      <c r="I722" s="4">
        <v>63693</v>
      </c>
      <c r="J722" s="41" t="str">
        <f t="shared" si="46"/>
        <v>$60 - $70K</v>
      </c>
      <c r="K722">
        <v>0</v>
      </c>
      <c r="L722">
        <v>1</v>
      </c>
      <c r="M722">
        <f>Table1[[#This Row],[Teenhome]]+Table1[[#This Row],[Kidhome]]</f>
        <v>1</v>
      </c>
      <c r="N722" s="1">
        <v>41561</v>
      </c>
      <c r="O722" s="16">
        <f>(Table1[[#This Row],[DataSetDate]]-Table1[[#This Row],[Dt_Customer]])/365</f>
        <v>7.3178082191780822</v>
      </c>
      <c r="P722" s="15">
        <v>44232</v>
      </c>
      <c r="Q722">
        <v>63</v>
      </c>
      <c r="R722" s="4">
        <v>587</v>
      </c>
      <c r="S722" s="4">
        <v>43</v>
      </c>
      <c r="T722" s="4">
        <v>337</v>
      </c>
      <c r="U722" s="4">
        <v>42</v>
      </c>
      <c r="V722" s="4">
        <v>87</v>
      </c>
      <c r="W722" s="4">
        <v>54</v>
      </c>
      <c r="X722">
        <v>3</v>
      </c>
      <c r="Y722">
        <v>11</v>
      </c>
      <c r="Z722" t="str">
        <f t="shared" si="47"/>
        <v>High</v>
      </c>
      <c r="AA722" s="14">
        <f t="shared" ca="1" si="48"/>
        <v>11.095231146275841</v>
      </c>
      <c r="AB722">
        <v>6</v>
      </c>
      <c r="AC722">
        <v>9</v>
      </c>
      <c r="AD722" s="14">
        <f t="shared" ca="1" si="49"/>
        <v>8.6042455082616787</v>
      </c>
      <c r="AE722">
        <v>6</v>
      </c>
      <c r="AF722">
        <v>0</v>
      </c>
      <c r="AG722">
        <v>0</v>
      </c>
      <c r="AH722">
        <v>0</v>
      </c>
      <c r="AI722">
        <v>0</v>
      </c>
      <c r="AJ722">
        <v>0</v>
      </c>
      <c r="AK722">
        <v>0</v>
      </c>
      <c r="AL722">
        <v>0</v>
      </c>
      <c r="AM722" t="s">
        <v>47</v>
      </c>
    </row>
    <row r="723" spans="1:39" hidden="1" x14ac:dyDescent="0.3">
      <c r="A723">
        <v>3599</v>
      </c>
      <c r="B723">
        <v>1970</v>
      </c>
      <c r="C723" s="14">
        <f>2021-Table1[[#This Row],[Year_Birth]]</f>
        <v>51</v>
      </c>
      <c r="D723" t="s">
        <v>46</v>
      </c>
      <c r="E723" s="14" t="str" cm="1">
        <f t="array" ref="E723">_xlfn.SWITCH(Table1[[#This Row],[Education]],"Graduation","Bachelor’s","Basic","High School","2n Cycle","Master’s","Master","Master’s","PhD","PhD","Other")</f>
        <v>Bachelor’s</v>
      </c>
      <c r="F723" t="s">
        <v>42</v>
      </c>
      <c r="G723" s="14" t="s">
        <v>42</v>
      </c>
      <c r="H723" s="14" t="str" cm="1">
        <f t="array" ref="H723">_xlfn.SWITCH(Table1[[#This Row],[Marital_Status_mod]],"Together","Couple","Married","Couple","Divorced","Single","Single","Single","Widow","Single","Other")</f>
        <v>Couple</v>
      </c>
      <c r="I723" s="4">
        <v>63684</v>
      </c>
      <c r="J723" s="41" t="str">
        <f t="shared" si="46"/>
        <v>$60 - $70K</v>
      </c>
      <c r="K723">
        <v>0</v>
      </c>
      <c r="L723">
        <v>1</v>
      </c>
      <c r="M723">
        <f>Table1[[#This Row],[Teenhome]]+Table1[[#This Row],[Kidhome]]</f>
        <v>1</v>
      </c>
      <c r="N723" s="1">
        <v>41239</v>
      </c>
      <c r="O723" s="16">
        <f>(Table1[[#This Row],[DataSetDate]]-Table1[[#This Row],[Dt_Customer]])/365</f>
        <v>8.1999999999999993</v>
      </c>
      <c r="P723" s="15">
        <v>44232</v>
      </c>
      <c r="Q723">
        <v>61</v>
      </c>
      <c r="R723" s="4">
        <v>575</v>
      </c>
      <c r="S723" s="4">
        <v>80</v>
      </c>
      <c r="T723" s="4">
        <v>428</v>
      </c>
      <c r="U723" s="4">
        <v>208</v>
      </c>
      <c r="V723" s="4">
        <v>93</v>
      </c>
      <c r="W723" s="4">
        <v>80</v>
      </c>
      <c r="X723">
        <v>3</v>
      </c>
      <c r="Y723">
        <v>8</v>
      </c>
      <c r="Z723" t="str">
        <f t="shared" si="47"/>
        <v>High</v>
      </c>
      <c r="AA723" s="14">
        <f t="shared" ca="1" si="48"/>
        <v>8.1546574514468002</v>
      </c>
      <c r="AB723">
        <v>4</v>
      </c>
      <c r="AC723">
        <v>8</v>
      </c>
      <c r="AD723" s="14">
        <f t="shared" ca="1" si="49"/>
        <v>7.9978620547100698</v>
      </c>
      <c r="AE723">
        <v>5</v>
      </c>
      <c r="AF723">
        <v>0</v>
      </c>
      <c r="AG723">
        <v>0</v>
      </c>
      <c r="AH723">
        <v>0</v>
      </c>
      <c r="AI723">
        <v>0</v>
      </c>
      <c r="AJ723">
        <v>0</v>
      </c>
      <c r="AK723">
        <v>0</v>
      </c>
      <c r="AL723">
        <v>0</v>
      </c>
      <c r="AM723" t="s">
        <v>41</v>
      </c>
    </row>
    <row r="724" spans="1:39" hidden="1" x14ac:dyDescent="0.3">
      <c r="A724">
        <v>4073</v>
      </c>
      <c r="B724">
        <v>1954</v>
      </c>
      <c r="C724" s="14">
        <f>2021-Table1[[#This Row],[Year_Birth]]</f>
        <v>67</v>
      </c>
      <c r="D724" t="s">
        <v>51</v>
      </c>
      <c r="E724" s="14" t="str" cm="1">
        <f t="array" ref="E724">_xlfn.SWITCH(Table1[[#This Row],[Education]],"Graduation","Bachelor’s","Basic","High School","2n Cycle","Master’s","Master","Master’s","PhD","PhD","Other")</f>
        <v>Master’s</v>
      </c>
      <c r="F724" t="s">
        <v>42</v>
      </c>
      <c r="G724" s="14" t="s">
        <v>42</v>
      </c>
      <c r="H724" s="14" t="str" cm="1">
        <f t="array" ref="H724">_xlfn.SWITCH(Table1[[#This Row],[Marital_Status_mod]],"Together","Couple","Married","Couple","Divorced","Single","Single","Single","Widow","Single","Other")</f>
        <v>Couple</v>
      </c>
      <c r="I724" s="4">
        <v>63564</v>
      </c>
      <c r="J724" s="41" t="str">
        <f t="shared" si="46"/>
        <v>$60 - $70K</v>
      </c>
      <c r="K724">
        <v>0</v>
      </c>
      <c r="L724">
        <v>0</v>
      </c>
      <c r="M724">
        <f>Table1[[#This Row],[Teenhome]]+Table1[[#This Row],[Kidhome]]</f>
        <v>0</v>
      </c>
      <c r="N724" s="1">
        <v>41668</v>
      </c>
      <c r="O724" s="16">
        <f>(Table1[[#This Row],[DataSetDate]]-Table1[[#This Row],[Dt_Customer]])/365</f>
        <v>7.0246575342465754</v>
      </c>
      <c r="P724" s="15">
        <v>44232</v>
      </c>
      <c r="Q724">
        <v>0</v>
      </c>
      <c r="R724" s="4">
        <v>769</v>
      </c>
      <c r="S724" s="4">
        <v>80</v>
      </c>
      <c r="T724" s="4">
        <v>252</v>
      </c>
      <c r="U724" s="4">
        <v>15</v>
      </c>
      <c r="V724" s="4">
        <v>34</v>
      </c>
      <c r="W724" s="4">
        <v>65</v>
      </c>
      <c r="X724">
        <v>1</v>
      </c>
      <c r="Y724">
        <v>10</v>
      </c>
      <c r="Z724" t="str">
        <f t="shared" si="47"/>
        <v>High</v>
      </c>
      <c r="AA724" s="14">
        <f t="shared" ca="1" si="48"/>
        <v>10.261120868187927</v>
      </c>
      <c r="AB724">
        <v>10</v>
      </c>
      <c r="AC724">
        <v>7</v>
      </c>
      <c r="AD724" s="14">
        <f t="shared" ca="1" si="49"/>
        <v>6.6989502334253528</v>
      </c>
      <c r="AE724">
        <v>6</v>
      </c>
      <c r="AF724">
        <v>0</v>
      </c>
      <c r="AG724">
        <v>0</v>
      </c>
      <c r="AH724">
        <v>1</v>
      </c>
      <c r="AI724">
        <v>0</v>
      </c>
      <c r="AJ724">
        <v>0</v>
      </c>
      <c r="AK724">
        <v>1</v>
      </c>
      <c r="AL724">
        <v>0</v>
      </c>
      <c r="AM724" t="s">
        <v>52</v>
      </c>
    </row>
    <row r="725" spans="1:39" hidden="1" x14ac:dyDescent="0.3">
      <c r="A725">
        <v>7873</v>
      </c>
      <c r="B725">
        <v>1973</v>
      </c>
      <c r="C725" s="14">
        <f>2021-Table1[[#This Row],[Year_Birth]]</f>
        <v>48</v>
      </c>
      <c r="D725" t="s">
        <v>39</v>
      </c>
      <c r="E725" s="14" t="str" cm="1">
        <f t="array" ref="E725">_xlfn.SWITCH(Table1[[#This Row],[Education]],"Graduation","Bachelor’s","Basic","High School","2n Cycle","Master’s","Master","Master’s","PhD","PhD","Other")</f>
        <v>PhD</v>
      </c>
      <c r="F725" t="s">
        <v>40</v>
      </c>
      <c r="G725" s="14" t="s">
        <v>40</v>
      </c>
      <c r="H725" s="14" t="str" cm="1">
        <f t="array" ref="H725">_xlfn.SWITCH(Table1[[#This Row],[Marital_Status_mod]],"Together","Couple","Married","Couple","Divorced","Single","Single","Single","Widow","Single","Other")</f>
        <v>Couple</v>
      </c>
      <c r="I725" s="4">
        <v>63516</v>
      </c>
      <c r="J725" s="41" t="str">
        <f t="shared" si="46"/>
        <v>$60 - $70K</v>
      </c>
      <c r="K725">
        <v>1</v>
      </c>
      <c r="L725">
        <v>1</v>
      </c>
      <c r="M725">
        <f>Table1[[#This Row],[Teenhome]]+Table1[[#This Row],[Kidhome]]</f>
        <v>2</v>
      </c>
      <c r="N725" s="1">
        <v>41461</v>
      </c>
      <c r="O725" s="16">
        <f>(Table1[[#This Row],[DataSetDate]]-Table1[[#This Row],[Dt_Customer]])/365</f>
        <v>7.5917808219178085</v>
      </c>
      <c r="P725" s="15">
        <v>44232</v>
      </c>
      <c r="Q725">
        <v>30</v>
      </c>
      <c r="R725" s="4">
        <v>141</v>
      </c>
      <c r="S725" s="4">
        <v>11</v>
      </c>
      <c r="T725" s="4">
        <v>114</v>
      </c>
      <c r="U725" s="4">
        <v>15</v>
      </c>
      <c r="V725" s="4">
        <v>14</v>
      </c>
      <c r="W725" s="4">
        <v>5</v>
      </c>
      <c r="X725">
        <v>4</v>
      </c>
      <c r="Y725">
        <v>4</v>
      </c>
      <c r="Z725" t="str">
        <f t="shared" si="47"/>
        <v>Medium</v>
      </c>
      <c r="AA725" s="14">
        <f t="shared" ca="1" si="48"/>
        <v>4.3738152026842236</v>
      </c>
      <c r="AB725">
        <v>1</v>
      </c>
      <c r="AC725">
        <v>7</v>
      </c>
      <c r="AD725" s="14">
        <f t="shared" ca="1" si="49"/>
        <v>6.8456088471240175</v>
      </c>
      <c r="AE725">
        <v>5</v>
      </c>
      <c r="AF725">
        <v>0</v>
      </c>
      <c r="AG725">
        <v>0</v>
      </c>
      <c r="AH725">
        <v>0</v>
      </c>
      <c r="AI725">
        <v>0</v>
      </c>
      <c r="AJ725">
        <v>0</v>
      </c>
      <c r="AK725">
        <v>0</v>
      </c>
      <c r="AL725">
        <v>0</v>
      </c>
      <c r="AM725" t="s">
        <v>48</v>
      </c>
    </row>
    <row r="726" spans="1:39" hidden="1" x14ac:dyDescent="0.3">
      <c r="A726">
        <v>8439</v>
      </c>
      <c r="B726">
        <v>1964</v>
      </c>
      <c r="C726" s="14">
        <f>2021-Table1[[#This Row],[Year_Birth]]</f>
        <v>57</v>
      </c>
      <c r="D726" t="s">
        <v>46</v>
      </c>
      <c r="E726" s="14" t="str" cm="1">
        <f t="array" ref="E726">_xlfn.SWITCH(Table1[[#This Row],[Education]],"Graduation","Bachelor’s","Basic","High School","2n Cycle","Master’s","Master","Master’s","PhD","PhD","Other")</f>
        <v>Bachelor’s</v>
      </c>
      <c r="F726" t="s">
        <v>40</v>
      </c>
      <c r="G726" s="14" t="s">
        <v>40</v>
      </c>
      <c r="H726" s="14" t="str" cm="1">
        <f t="array" ref="H726">_xlfn.SWITCH(Table1[[#This Row],[Marital_Status_mod]],"Together","Couple","Married","Couple","Divorced","Single","Single","Single","Widow","Single","Other")</f>
        <v>Couple</v>
      </c>
      <c r="I726" s="4">
        <v>63404</v>
      </c>
      <c r="J726" s="41" t="str">
        <f t="shared" si="46"/>
        <v>$60 - $70K</v>
      </c>
      <c r="K726">
        <v>0</v>
      </c>
      <c r="L726">
        <v>2</v>
      </c>
      <c r="M726">
        <f>Table1[[#This Row],[Teenhome]]+Table1[[#This Row],[Kidhome]]</f>
        <v>2</v>
      </c>
      <c r="N726" s="1">
        <v>41796</v>
      </c>
      <c r="O726" s="16">
        <f>(Table1[[#This Row],[DataSetDate]]-Table1[[#This Row],[Dt_Customer]])/365</f>
        <v>6.6739726027397257</v>
      </c>
      <c r="P726" s="15">
        <v>44232</v>
      </c>
      <c r="Q726">
        <v>97</v>
      </c>
      <c r="R726" s="4">
        <v>734</v>
      </c>
      <c r="S726" s="4">
        <v>26</v>
      </c>
      <c r="T726" s="4">
        <v>70</v>
      </c>
      <c r="U726" s="4">
        <v>11</v>
      </c>
      <c r="V726" s="4">
        <v>44</v>
      </c>
      <c r="W726" s="4">
        <v>17</v>
      </c>
      <c r="X726">
        <v>2</v>
      </c>
      <c r="Y726">
        <v>6</v>
      </c>
      <c r="Z726" t="str">
        <f t="shared" si="47"/>
        <v>Medium</v>
      </c>
      <c r="AA726" s="14">
        <f t="shared" ca="1" si="48"/>
        <v>5.6297628295664657</v>
      </c>
      <c r="AB726">
        <v>3</v>
      </c>
      <c r="AC726">
        <v>4</v>
      </c>
      <c r="AD726" s="14">
        <f t="shared" ca="1" si="49"/>
        <v>3.8119487173422106</v>
      </c>
      <c r="AE726">
        <v>4</v>
      </c>
      <c r="AF726">
        <v>1</v>
      </c>
      <c r="AG726">
        <v>0</v>
      </c>
      <c r="AH726">
        <v>0</v>
      </c>
      <c r="AI726">
        <v>0</v>
      </c>
      <c r="AJ726">
        <v>0</v>
      </c>
      <c r="AK726">
        <v>0</v>
      </c>
      <c r="AL726">
        <v>0</v>
      </c>
      <c r="AM726" t="s">
        <v>41</v>
      </c>
    </row>
    <row r="727" spans="1:39" hidden="1" x14ac:dyDescent="0.3">
      <c r="A727">
        <v>6202</v>
      </c>
      <c r="B727">
        <v>1960</v>
      </c>
      <c r="C727" s="14">
        <f>2021-Table1[[#This Row],[Year_Birth]]</f>
        <v>61</v>
      </c>
      <c r="D727" t="s">
        <v>46</v>
      </c>
      <c r="E727" s="14" t="str" cm="1">
        <f t="array" ref="E727">_xlfn.SWITCH(Table1[[#This Row],[Education]],"Graduation","Bachelor’s","Basic","High School","2n Cycle","Master’s","Master","Master’s","PhD","PhD","Other")</f>
        <v>Bachelor’s</v>
      </c>
      <c r="F727" t="s">
        <v>40</v>
      </c>
      <c r="G727" s="14" t="s">
        <v>40</v>
      </c>
      <c r="H727" s="14" t="str" cm="1">
        <f t="array" ref="H727">_xlfn.SWITCH(Table1[[#This Row],[Marital_Status_mod]],"Together","Couple","Married","Couple","Divorced","Single","Single","Single","Widow","Single","Other")</f>
        <v>Couple</v>
      </c>
      <c r="I727" s="4">
        <v>63381</v>
      </c>
      <c r="J727" s="41" t="str">
        <f t="shared" si="46"/>
        <v>$60 - $70K</v>
      </c>
      <c r="K727">
        <v>0</v>
      </c>
      <c r="L727">
        <v>1</v>
      </c>
      <c r="M727">
        <f>Table1[[#This Row],[Teenhome]]+Table1[[#This Row],[Kidhome]]</f>
        <v>1</v>
      </c>
      <c r="N727" s="1">
        <v>41187</v>
      </c>
      <c r="O727" s="16">
        <f>(Table1[[#This Row],[DataSetDate]]-Table1[[#This Row],[Dt_Customer]])/365</f>
        <v>8.3424657534246567</v>
      </c>
      <c r="P727" s="15">
        <v>44232</v>
      </c>
      <c r="Q727">
        <v>78</v>
      </c>
      <c r="R727" s="4">
        <v>571</v>
      </c>
      <c r="S727" s="4">
        <v>50</v>
      </c>
      <c r="T727" s="4">
        <v>142</v>
      </c>
      <c r="U727" s="4">
        <v>33</v>
      </c>
      <c r="V727" s="4">
        <v>50</v>
      </c>
      <c r="W727" s="4">
        <v>159</v>
      </c>
      <c r="X727">
        <v>4</v>
      </c>
      <c r="Y727">
        <v>4</v>
      </c>
      <c r="Z727" t="str">
        <f t="shared" si="47"/>
        <v>Medium</v>
      </c>
      <c r="AA727" s="14">
        <f t="shared" ca="1" si="48"/>
        <v>3.7317759938689359</v>
      </c>
      <c r="AB727">
        <v>5</v>
      </c>
      <c r="AC727">
        <v>13</v>
      </c>
      <c r="AD727" s="14">
        <f t="shared" ca="1" si="49"/>
        <v>13.01133268464943</v>
      </c>
      <c r="AE727">
        <v>2</v>
      </c>
      <c r="AF727">
        <v>0</v>
      </c>
      <c r="AG727">
        <v>0</v>
      </c>
      <c r="AH727">
        <v>0</v>
      </c>
      <c r="AI727">
        <v>0</v>
      </c>
      <c r="AJ727">
        <v>0</v>
      </c>
      <c r="AK727">
        <v>0</v>
      </c>
      <c r="AL727">
        <v>0</v>
      </c>
      <c r="AM727" t="s">
        <v>41</v>
      </c>
    </row>
    <row r="728" spans="1:39" hidden="1" x14ac:dyDescent="0.3">
      <c r="A728">
        <v>3856</v>
      </c>
      <c r="B728">
        <v>1960</v>
      </c>
      <c r="C728" s="14">
        <f>2021-Table1[[#This Row],[Year_Birth]]</f>
        <v>61</v>
      </c>
      <c r="D728" t="s">
        <v>46</v>
      </c>
      <c r="E728" s="14" t="str" cm="1">
        <f t="array" ref="E728">_xlfn.SWITCH(Table1[[#This Row],[Education]],"Graduation","Bachelor’s","Basic","High School","2n Cycle","Master’s","Master","Master’s","PhD","PhD","Other")</f>
        <v>Bachelor’s</v>
      </c>
      <c r="F728" t="s">
        <v>40</v>
      </c>
      <c r="G728" s="14" t="s">
        <v>40</v>
      </c>
      <c r="H728" s="14" t="str" cm="1">
        <f t="array" ref="H728">_xlfn.SWITCH(Table1[[#This Row],[Marital_Status_mod]],"Together","Couple","Married","Couple","Divorced","Single","Single","Single","Widow","Single","Other")</f>
        <v>Couple</v>
      </c>
      <c r="I728" s="4">
        <v>63381</v>
      </c>
      <c r="J728" s="41" t="str">
        <f t="shared" si="46"/>
        <v>$60 - $70K</v>
      </c>
      <c r="K728">
        <v>0</v>
      </c>
      <c r="L728">
        <v>1</v>
      </c>
      <c r="M728">
        <f>Table1[[#This Row],[Teenhome]]+Table1[[#This Row],[Kidhome]]</f>
        <v>1</v>
      </c>
      <c r="N728" s="1">
        <v>41187</v>
      </c>
      <c r="O728" s="16">
        <f>(Table1[[#This Row],[DataSetDate]]-Table1[[#This Row],[Dt_Customer]])/365</f>
        <v>8.3424657534246567</v>
      </c>
      <c r="P728" s="15">
        <v>44232</v>
      </c>
      <c r="Q728">
        <v>78</v>
      </c>
      <c r="R728" s="4">
        <v>571</v>
      </c>
      <c r="S728" s="4">
        <v>50</v>
      </c>
      <c r="T728" s="4">
        <v>142</v>
      </c>
      <c r="U728" s="4">
        <v>33</v>
      </c>
      <c r="V728" s="4">
        <v>50</v>
      </c>
      <c r="W728" s="4">
        <v>159</v>
      </c>
      <c r="X728">
        <v>4</v>
      </c>
      <c r="Y728">
        <v>4</v>
      </c>
      <c r="Z728" t="str">
        <f t="shared" si="47"/>
        <v>Medium</v>
      </c>
      <c r="AA728" s="14">
        <f t="shared" ca="1" si="48"/>
        <v>4.0778348854920576</v>
      </c>
      <c r="AB728">
        <v>5</v>
      </c>
      <c r="AC728">
        <v>13</v>
      </c>
      <c r="AD728" s="14">
        <f t="shared" ca="1" si="49"/>
        <v>13.256581689374643</v>
      </c>
      <c r="AE728">
        <v>2</v>
      </c>
      <c r="AF728">
        <v>0</v>
      </c>
      <c r="AG728">
        <v>0</v>
      </c>
      <c r="AH728">
        <v>0</v>
      </c>
      <c r="AI728">
        <v>0</v>
      </c>
      <c r="AJ728">
        <v>0</v>
      </c>
      <c r="AK728">
        <v>0</v>
      </c>
      <c r="AL728">
        <v>0</v>
      </c>
      <c r="AM728" t="s">
        <v>41</v>
      </c>
    </row>
    <row r="729" spans="1:39" hidden="1" x14ac:dyDescent="0.3">
      <c r="A729">
        <v>309</v>
      </c>
      <c r="B729">
        <v>1961</v>
      </c>
      <c r="C729" s="14">
        <f>2021-Table1[[#This Row],[Year_Birth]]</f>
        <v>60</v>
      </c>
      <c r="D729" t="s">
        <v>39</v>
      </c>
      <c r="E729" s="14" t="str" cm="1">
        <f t="array" ref="E729">_xlfn.SWITCH(Table1[[#This Row],[Education]],"Graduation","Bachelor’s","Basic","High School","2n Cycle","Master’s","Master","Master’s","PhD","PhD","Other")</f>
        <v>PhD</v>
      </c>
      <c r="F729" t="s">
        <v>40</v>
      </c>
      <c r="G729" s="14" t="s">
        <v>40</v>
      </c>
      <c r="H729" s="14" t="str" cm="1">
        <f t="array" ref="H729">_xlfn.SWITCH(Table1[[#This Row],[Marital_Status_mod]],"Together","Couple","Married","Couple","Divorced","Single","Single","Single","Widow","Single","Other")</f>
        <v>Couple</v>
      </c>
      <c r="I729" s="4">
        <v>63342</v>
      </c>
      <c r="J729" s="41" t="str">
        <f t="shared" si="46"/>
        <v>$60 - $70K</v>
      </c>
      <c r="K729">
        <v>0</v>
      </c>
      <c r="L729">
        <v>1</v>
      </c>
      <c r="M729">
        <f>Table1[[#This Row],[Teenhome]]+Table1[[#This Row],[Kidhome]]</f>
        <v>1</v>
      </c>
      <c r="N729" s="1">
        <v>41198</v>
      </c>
      <c r="O729" s="16">
        <f>(Table1[[#This Row],[DataSetDate]]-Table1[[#This Row],[Dt_Customer]])/365</f>
        <v>8.3123287671232884</v>
      </c>
      <c r="P729" s="15">
        <v>44232</v>
      </c>
      <c r="Q729">
        <v>48</v>
      </c>
      <c r="R729" s="4">
        <v>918</v>
      </c>
      <c r="S729" s="4">
        <v>21</v>
      </c>
      <c r="T729" s="4">
        <v>118</v>
      </c>
      <c r="U729" s="4">
        <v>13</v>
      </c>
      <c r="V729" s="4">
        <v>10</v>
      </c>
      <c r="W729" s="4">
        <v>21</v>
      </c>
      <c r="X729">
        <v>3</v>
      </c>
      <c r="Y729">
        <v>8</v>
      </c>
      <c r="Z729" t="str">
        <f t="shared" si="47"/>
        <v>High</v>
      </c>
      <c r="AA729" s="14">
        <f t="shared" ca="1" si="48"/>
        <v>7.8246174697137718</v>
      </c>
      <c r="AB729">
        <v>3</v>
      </c>
      <c r="AC729">
        <v>5</v>
      </c>
      <c r="AD729" s="14">
        <f t="shared" ca="1" si="49"/>
        <v>5.1323393758343601</v>
      </c>
      <c r="AE729">
        <v>6</v>
      </c>
      <c r="AF729">
        <v>0</v>
      </c>
      <c r="AG729">
        <v>0</v>
      </c>
      <c r="AH729">
        <v>0</v>
      </c>
      <c r="AI729">
        <v>1</v>
      </c>
      <c r="AJ729">
        <v>0</v>
      </c>
      <c r="AK729">
        <v>0</v>
      </c>
      <c r="AL729">
        <v>0</v>
      </c>
      <c r="AM729" t="s">
        <v>47</v>
      </c>
    </row>
    <row r="730" spans="1:39" hidden="1" x14ac:dyDescent="0.3">
      <c r="A730">
        <v>3571</v>
      </c>
      <c r="B730">
        <v>1961</v>
      </c>
      <c r="C730" s="14">
        <f>2021-Table1[[#This Row],[Year_Birth]]</f>
        <v>60</v>
      </c>
      <c r="D730" t="s">
        <v>39</v>
      </c>
      <c r="E730" s="14" t="str" cm="1">
        <f t="array" ref="E730">_xlfn.SWITCH(Table1[[#This Row],[Education]],"Graduation","Bachelor’s","Basic","High School","2n Cycle","Master’s","Master","Master’s","PhD","PhD","Other")</f>
        <v>PhD</v>
      </c>
      <c r="F730" t="s">
        <v>40</v>
      </c>
      <c r="G730" s="14" t="s">
        <v>40</v>
      </c>
      <c r="H730" s="14" t="str" cm="1">
        <f t="array" ref="H730">_xlfn.SWITCH(Table1[[#This Row],[Marital_Status_mod]],"Together","Couple","Married","Couple","Divorced","Single","Single","Single","Widow","Single","Other")</f>
        <v>Couple</v>
      </c>
      <c r="I730" s="4">
        <v>63342</v>
      </c>
      <c r="J730" s="41" t="str">
        <f t="shared" si="46"/>
        <v>$60 - $70K</v>
      </c>
      <c r="K730">
        <v>0</v>
      </c>
      <c r="L730">
        <v>1</v>
      </c>
      <c r="M730">
        <f>Table1[[#This Row],[Teenhome]]+Table1[[#This Row],[Kidhome]]</f>
        <v>1</v>
      </c>
      <c r="N730" s="1">
        <v>41198</v>
      </c>
      <c r="O730" s="16">
        <f>(Table1[[#This Row],[DataSetDate]]-Table1[[#This Row],[Dt_Customer]])/365</f>
        <v>8.3123287671232884</v>
      </c>
      <c r="P730" s="15">
        <v>44232</v>
      </c>
      <c r="Q730">
        <v>48</v>
      </c>
      <c r="R730" s="4">
        <v>918</v>
      </c>
      <c r="S730" s="4">
        <v>21</v>
      </c>
      <c r="T730" s="4">
        <v>118</v>
      </c>
      <c r="U730" s="4">
        <v>13</v>
      </c>
      <c r="V730" s="4">
        <v>10</v>
      </c>
      <c r="W730" s="4">
        <v>21</v>
      </c>
      <c r="X730">
        <v>3</v>
      </c>
      <c r="Y730">
        <v>8</v>
      </c>
      <c r="Z730" t="str">
        <f t="shared" si="47"/>
        <v>High</v>
      </c>
      <c r="AA730" s="14">
        <f t="shared" ca="1" si="48"/>
        <v>7.8171795326246798</v>
      </c>
      <c r="AB730">
        <v>3</v>
      </c>
      <c r="AC730">
        <v>5</v>
      </c>
      <c r="AD730" s="14">
        <f t="shared" ca="1" si="49"/>
        <v>5.0803741899170713</v>
      </c>
      <c r="AE730">
        <v>6</v>
      </c>
      <c r="AF730">
        <v>0</v>
      </c>
      <c r="AG730">
        <v>0</v>
      </c>
      <c r="AH730">
        <v>0</v>
      </c>
      <c r="AI730">
        <v>1</v>
      </c>
      <c r="AJ730">
        <v>0</v>
      </c>
      <c r="AK730">
        <v>1</v>
      </c>
      <c r="AL730">
        <v>0</v>
      </c>
      <c r="AM730" t="s">
        <v>41</v>
      </c>
    </row>
    <row r="731" spans="1:39" hidden="1" x14ac:dyDescent="0.3">
      <c r="A731">
        <v>819</v>
      </c>
      <c r="B731">
        <v>1945</v>
      </c>
      <c r="C731" s="14">
        <f>2021-Table1[[#This Row],[Year_Birth]]</f>
        <v>76</v>
      </c>
      <c r="D731" t="s">
        <v>46</v>
      </c>
      <c r="E731" s="14" t="str" cm="1">
        <f t="array" ref="E731">_xlfn.SWITCH(Table1[[#This Row],[Education]],"Graduation","Bachelor’s","Basic","High School","2n Cycle","Master’s","Master","Master’s","PhD","PhD","Other")</f>
        <v>Bachelor’s</v>
      </c>
      <c r="F731" t="s">
        <v>54</v>
      </c>
      <c r="G731" s="14" t="s">
        <v>54</v>
      </c>
      <c r="H731" s="14" t="str" cm="1">
        <f t="array" ref="H731">_xlfn.SWITCH(Table1[[#This Row],[Marital_Status_mod]],"Together","Couple","Married","Couple","Divorced","Single","Single","Single","Widow","Single","Other")</f>
        <v>Single</v>
      </c>
      <c r="I731" s="4">
        <v>63285</v>
      </c>
      <c r="J731" s="41" t="str">
        <f t="shared" si="46"/>
        <v>$60 - $70K</v>
      </c>
      <c r="K731">
        <v>0</v>
      </c>
      <c r="L731">
        <v>0</v>
      </c>
      <c r="M731">
        <f>Table1[[#This Row],[Teenhome]]+Table1[[#This Row],[Kidhome]]</f>
        <v>0</v>
      </c>
      <c r="N731" s="1">
        <v>41583</v>
      </c>
      <c r="O731" s="16">
        <f>(Table1[[#This Row],[DataSetDate]]-Table1[[#This Row],[Dt_Customer]])/365</f>
        <v>7.2575342465753421</v>
      </c>
      <c r="P731" s="15">
        <v>44232</v>
      </c>
      <c r="Q731">
        <v>84</v>
      </c>
      <c r="R731" s="4">
        <v>508</v>
      </c>
      <c r="S731" s="4">
        <v>124</v>
      </c>
      <c r="T731" s="4">
        <v>249</v>
      </c>
      <c r="U731" s="4">
        <v>50</v>
      </c>
      <c r="V731" s="4">
        <v>38</v>
      </c>
      <c r="W731" s="4">
        <v>134</v>
      </c>
      <c r="X731">
        <v>1</v>
      </c>
      <c r="Y731">
        <v>6</v>
      </c>
      <c r="Z731" t="str">
        <f t="shared" si="47"/>
        <v>Medium</v>
      </c>
      <c r="AA731" s="14">
        <f t="shared" ca="1" si="48"/>
        <v>5.948359400928565</v>
      </c>
      <c r="AB731">
        <v>5</v>
      </c>
      <c r="AC731">
        <v>13</v>
      </c>
      <c r="AD731" s="14">
        <f t="shared" ca="1" si="49"/>
        <v>13.112620034893656</v>
      </c>
      <c r="AE731">
        <v>3</v>
      </c>
      <c r="AF731">
        <v>0</v>
      </c>
      <c r="AG731">
        <v>0</v>
      </c>
      <c r="AH731">
        <v>0</v>
      </c>
      <c r="AI731">
        <v>0</v>
      </c>
      <c r="AJ731">
        <v>0</v>
      </c>
      <c r="AK731">
        <v>0</v>
      </c>
      <c r="AL731">
        <v>0</v>
      </c>
      <c r="AM731" t="s">
        <v>41</v>
      </c>
    </row>
    <row r="732" spans="1:39" hidden="1" x14ac:dyDescent="0.3">
      <c r="A732">
        <v>6912</v>
      </c>
      <c r="B732">
        <v>1967</v>
      </c>
      <c r="C732" s="14">
        <f>2021-Table1[[#This Row],[Year_Birth]]</f>
        <v>54</v>
      </c>
      <c r="D732" t="s">
        <v>39</v>
      </c>
      <c r="E732" s="14" t="str" cm="1">
        <f t="array" ref="E732">_xlfn.SWITCH(Table1[[#This Row],[Education]],"Graduation","Bachelor’s","Basic","High School","2n Cycle","Master’s","Master","Master’s","PhD","PhD","Other")</f>
        <v>PhD</v>
      </c>
      <c r="F732" t="s">
        <v>42</v>
      </c>
      <c r="G732" s="14" t="s">
        <v>42</v>
      </c>
      <c r="H732" s="14" t="str" cm="1">
        <f t="array" ref="H732">_xlfn.SWITCH(Table1[[#This Row],[Marital_Status_mod]],"Together","Couple","Married","Couple","Divorced","Single","Single","Single","Widow","Single","Other")</f>
        <v>Couple</v>
      </c>
      <c r="I732" s="4">
        <v>63246</v>
      </c>
      <c r="J732" s="41" t="str">
        <f t="shared" si="46"/>
        <v>$60 - $70K</v>
      </c>
      <c r="K732">
        <v>0</v>
      </c>
      <c r="L732">
        <v>2</v>
      </c>
      <c r="M732">
        <f>Table1[[#This Row],[Teenhome]]+Table1[[#This Row],[Kidhome]]</f>
        <v>2</v>
      </c>
      <c r="N732" s="1">
        <v>41506</v>
      </c>
      <c r="O732" s="16">
        <f>(Table1[[#This Row],[DataSetDate]]-Table1[[#This Row],[Dt_Customer]])/365</f>
        <v>7.4684931506849317</v>
      </c>
      <c r="P732" s="15">
        <v>44232</v>
      </c>
      <c r="Q732">
        <v>60</v>
      </c>
      <c r="R732" s="4">
        <v>593</v>
      </c>
      <c r="S732" s="4">
        <v>30</v>
      </c>
      <c r="T732" s="4">
        <v>91</v>
      </c>
      <c r="U732" s="4">
        <v>29</v>
      </c>
      <c r="V732" s="4">
        <v>22</v>
      </c>
      <c r="W732" s="4">
        <v>7</v>
      </c>
      <c r="X732">
        <v>1</v>
      </c>
      <c r="Y732">
        <v>6</v>
      </c>
      <c r="Z732" t="str">
        <f t="shared" si="47"/>
        <v>Medium</v>
      </c>
      <c r="AA732" s="14">
        <f t="shared" ca="1" si="48"/>
        <v>5.793217165148949</v>
      </c>
      <c r="AB732">
        <v>3</v>
      </c>
      <c r="AC732">
        <v>12</v>
      </c>
      <c r="AD732" s="14">
        <f t="shared" ca="1" si="49"/>
        <v>12.140728230977382</v>
      </c>
      <c r="AE732">
        <v>4</v>
      </c>
      <c r="AF732">
        <v>0</v>
      </c>
      <c r="AG732">
        <v>0</v>
      </c>
      <c r="AH732">
        <v>0</v>
      </c>
      <c r="AI732">
        <v>0</v>
      </c>
      <c r="AJ732">
        <v>0</v>
      </c>
      <c r="AK732">
        <v>0</v>
      </c>
      <c r="AL732">
        <v>0</v>
      </c>
      <c r="AM732" t="s">
        <v>41</v>
      </c>
    </row>
    <row r="733" spans="1:39" hidden="1" x14ac:dyDescent="0.3">
      <c r="A733">
        <v>10676</v>
      </c>
      <c r="B733">
        <v>1982</v>
      </c>
      <c r="C733" s="14">
        <f>2021-Table1[[#This Row],[Year_Birth]]</f>
        <v>39</v>
      </c>
      <c r="D733" t="s">
        <v>46</v>
      </c>
      <c r="E733" s="14" t="str" cm="1">
        <f t="array" ref="E733">_xlfn.SWITCH(Table1[[#This Row],[Education]],"Graduation","Bachelor’s","Basic","High School","2n Cycle","Master’s","Master","Master’s","PhD","PhD","Other")</f>
        <v>Bachelor’s</v>
      </c>
      <c r="F733" t="s">
        <v>42</v>
      </c>
      <c r="G733" s="14" t="s">
        <v>42</v>
      </c>
      <c r="H733" s="14" t="str" cm="1">
        <f t="array" ref="H733">_xlfn.SWITCH(Table1[[#This Row],[Marital_Status_mod]],"Together","Couple","Married","Couple","Divorced","Single","Single","Single","Widow","Single","Other")</f>
        <v>Couple</v>
      </c>
      <c r="I733" s="4">
        <v>63211</v>
      </c>
      <c r="J733" s="41" t="str">
        <f t="shared" si="46"/>
        <v>$60 - $70K</v>
      </c>
      <c r="K733">
        <v>0</v>
      </c>
      <c r="L733">
        <v>0</v>
      </c>
      <c r="M733">
        <f>Table1[[#This Row],[Teenhome]]+Table1[[#This Row],[Kidhome]]</f>
        <v>0</v>
      </c>
      <c r="N733" s="1">
        <v>41215</v>
      </c>
      <c r="O733" s="16">
        <f>(Table1[[#This Row],[DataSetDate]]-Table1[[#This Row],[Dt_Customer]])/365</f>
        <v>8.2657534246575342</v>
      </c>
      <c r="P733" s="15">
        <v>44232</v>
      </c>
      <c r="Q733">
        <v>3</v>
      </c>
      <c r="R733" s="4">
        <v>145</v>
      </c>
      <c r="S733" s="4">
        <v>193</v>
      </c>
      <c r="T733" s="4">
        <v>459</v>
      </c>
      <c r="U733" s="4">
        <v>205</v>
      </c>
      <c r="V733" s="4">
        <v>26</v>
      </c>
      <c r="W733" s="4">
        <v>145</v>
      </c>
      <c r="X733">
        <v>2</v>
      </c>
      <c r="Y733">
        <v>3</v>
      </c>
      <c r="Z733" t="str">
        <f t="shared" si="47"/>
        <v>Medium</v>
      </c>
      <c r="AA733" s="14">
        <f t="shared" ca="1" si="48"/>
        <v>2.8503861556260235</v>
      </c>
      <c r="AB733">
        <v>8</v>
      </c>
      <c r="AC733">
        <v>7</v>
      </c>
      <c r="AD733" s="14">
        <f t="shared" ca="1" si="49"/>
        <v>7.1589347909606413</v>
      </c>
      <c r="AE733">
        <v>2</v>
      </c>
      <c r="AF733">
        <v>0</v>
      </c>
      <c r="AG733">
        <v>0</v>
      </c>
      <c r="AH733">
        <v>0</v>
      </c>
      <c r="AI733">
        <v>0</v>
      </c>
      <c r="AJ733">
        <v>0</v>
      </c>
      <c r="AK733">
        <v>1</v>
      </c>
      <c r="AL733">
        <v>0</v>
      </c>
      <c r="AM733" t="s">
        <v>41</v>
      </c>
    </row>
    <row r="734" spans="1:39" hidden="1" x14ac:dyDescent="0.3">
      <c r="A734">
        <v>10513</v>
      </c>
      <c r="B734">
        <v>1992</v>
      </c>
      <c r="C734" s="14">
        <f>2021-Table1[[#This Row],[Year_Birth]]</f>
        <v>29</v>
      </c>
      <c r="D734" t="s">
        <v>46</v>
      </c>
      <c r="E734" s="14" t="str" cm="1">
        <f t="array" ref="E734">_xlfn.SWITCH(Table1[[#This Row],[Education]],"Graduation","Bachelor’s","Basic","High School","2n Cycle","Master’s","Master","Master’s","PhD","PhD","Other")</f>
        <v>Bachelor’s</v>
      </c>
      <c r="F734" t="s">
        <v>40</v>
      </c>
      <c r="G734" s="14" t="s">
        <v>40</v>
      </c>
      <c r="H734" s="14" t="str" cm="1">
        <f t="array" ref="H734">_xlfn.SWITCH(Table1[[#This Row],[Marital_Status_mod]],"Together","Couple","Married","Couple","Divorced","Single","Single","Single","Widow","Single","Other")</f>
        <v>Couple</v>
      </c>
      <c r="I734" s="4">
        <v>63207</v>
      </c>
      <c r="J734" s="41" t="str">
        <f t="shared" si="46"/>
        <v>$60 - $70K</v>
      </c>
      <c r="K734">
        <v>0</v>
      </c>
      <c r="L734">
        <v>0</v>
      </c>
      <c r="M734">
        <f>Table1[[#This Row],[Teenhome]]+Table1[[#This Row],[Kidhome]]</f>
        <v>0</v>
      </c>
      <c r="N734" s="1">
        <v>41294</v>
      </c>
      <c r="O734" s="16">
        <f>(Table1[[#This Row],[DataSetDate]]-Table1[[#This Row],[Dt_Customer]])/365</f>
        <v>8.0493150684931507</v>
      </c>
      <c r="P734" s="15">
        <v>44232</v>
      </c>
      <c r="Q734">
        <v>68</v>
      </c>
      <c r="R734" s="4">
        <v>438</v>
      </c>
      <c r="S734" s="4">
        <v>169</v>
      </c>
      <c r="T734" s="4">
        <v>565</v>
      </c>
      <c r="U734" s="4">
        <v>91</v>
      </c>
      <c r="V734" s="4">
        <v>169</v>
      </c>
      <c r="W734" s="4">
        <v>70</v>
      </c>
      <c r="X734">
        <v>1</v>
      </c>
      <c r="Y734">
        <v>2</v>
      </c>
      <c r="Z734" t="str">
        <f t="shared" si="47"/>
        <v>Low</v>
      </c>
      <c r="AA734" s="14">
        <f t="shared" ca="1" si="48"/>
        <v>1.6282296195399169</v>
      </c>
      <c r="AB734">
        <v>3</v>
      </c>
      <c r="AC734">
        <v>6</v>
      </c>
      <c r="AD734" s="14">
        <f t="shared" ca="1" si="49"/>
        <v>6.0206003431284021</v>
      </c>
      <c r="AE734">
        <v>7</v>
      </c>
      <c r="AF734">
        <v>1</v>
      </c>
      <c r="AG734">
        <v>0</v>
      </c>
      <c r="AH734">
        <v>0</v>
      </c>
      <c r="AI734">
        <v>0</v>
      </c>
      <c r="AJ734">
        <v>0</v>
      </c>
      <c r="AK734">
        <v>0</v>
      </c>
      <c r="AL734">
        <v>0</v>
      </c>
      <c r="AM734" t="s">
        <v>41</v>
      </c>
    </row>
    <row r="735" spans="1:39" hidden="1" x14ac:dyDescent="0.3">
      <c r="A735">
        <v>3643</v>
      </c>
      <c r="B735">
        <v>1974</v>
      </c>
      <c r="C735" s="14">
        <f>2021-Table1[[#This Row],[Year_Birth]]</f>
        <v>47</v>
      </c>
      <c r="D735" t="s">
        <v>44</v>
      </c>
      <c r="E735" s="14" t="str" cm="1">
        <f t="array" ref="E735">_xlfn.SWITCH(Table1[[#This Row],[Education]],"Graduation","Bachelor’s","Basic","High School","2n Cycle","Master’s","Master","Master’s","PhD","PhD","Other")</f>
        <v>Master’s</v>
      </c>
      <c r="F735" t="s">
        <v>42</v>
      </c>
      <c r="G735" s="14" t="s">
        <v>42</v>
      </c>
      <c r="H735" s="14" t="str" cm="1">
        <f t="array" ref="H735">_xlfn.SWITCH(Table1[[#This Row],[Marital_Status_mod]],"Together","Couple","Married","Couple","Divorced","Single","Single","Single","Widow","Single","Other")</f>
        <v>Couple</v>
      </c>
      <c r="I735" s="4">
        <v>63206</v>
      </c>
      <c r="J735" s="41" t="str">
        <f t="shared" si="46"/>
        <v>$60 - $70K</v>
      </c>
      <c r="K735">
        <v>0</v>
      </c>
      <c r="L735">
        <v>0</v>
      </c>
      <c r="M735">
        <f>Table1[[#This Row],[Teenhome]]+Table1[[#This Row],[Kidhome]]</f>
        <v>0</v>
      </c>
      <c r="N735" s="1">
        <v>41718</v>
      </c>
      <c r="O735" s="16">
        <f>(Table1[[#This Row],[DataSetDate]]-Table1[[#This Row],[Dt_Customer]])/365</f>
        <v>6.8876712328767127</v>
      </c>
      <c r="P735" s="15">
        <v>44232</v>
      </c>
      <c r="Q735">
        <v>65</v>
      </c>
      <c r="R735" s="4">
        <v>750</v>
      </c>
      <c r="S735" s="4">
        <v>8</v>
      </c>
      <c r="T735" s="4">
        <v>125</v>
      </c>
      <c r="U735" s="4">
        <v>11</v>
      </c>
      <c r="V735" s="4">
        <v>8</v>
      </c>
      <c r="W735" s="4">
        <v>26</v>
      </c>
      <c r="X735">
        <v>1</v>
      </c>
      <c r="Y735">
        <v>4</v>
      </c>
      <c r="Z735" t="str">
        <f t="shared" si="47"/>
        <v>Medium</v>
      </c>
      <c r="AA735" s="14">
        <f t="shared" ca="1" si="48"/>
        <v>4.2310902528002821</v>
      </c>
      <c r="AB735">
        <v>3</v>
      </c>
      <c r="AC735">
        <v>6</v>
      </c>
      <c r="AD735" s="14">
        <f t="shared" ca="1" si="49"/>
        <v>5.7336580563006452</v>
      </c>
      <c r="AE735">
        <v>2</v>
      </c>
      <c r="AF735">
        <v>0</v>
      </c>
      <c r="AG735">
        <v>0</v>
      </c>
      <c r="AH735">
        <v>0</v>
      </c>
      <c r="AI735">
        <v>0</v>
      </c>
      <c r="AJ735">
        <v>1</v>
      </c>
      <c r="AK735">
        <v>0</v>
      </c>
      <c r="AL735">
        <v>0</v>
      </c>
      <c r="AM735" t="s">
        <v>48</v>
      </c>
    </row>
    <row r="736" spans="1:39" hidden="1" x14ac:dyDescent="0.3">
      <c r="A736">
        <v>1990</v>
      </c>
      <c r="B736">
        <v>1974</v>
      </c>
      <c r="C736" s="14">
        <f>2021-Table1[[#This Row],[Year_Birth]]</f>
        <v>47</v>
      </c>
      <c r="D736" t="s">
        <v>39</v>
      </c>
      <c r="E736" s="14" t="str" cm="1">
        <f t="array" ref="E736">_xlfn.SWITCH(Table1[[#This Row],[Education]],"Graduation","Bachelor’s","Basic","High School","2n Cycle","Master’s","Master","Master’s","PhD","PhD","Other")</f>
        <v>PhD</v>
      </c>
      <c r="F736" t="s">
        <v>50</v>
      </c>
      <c r="G736" s="14" t="s">
        <v>50</v>
      </c>
      <c r="H736" s="14" t="str" cm="1">
        <f t="array" ref="H736">_xlfn.SWITCH(Table1[[#This Row],[Marital_Status_mod]],"Together","Couple","Married","Couple","Divorced","Single","Single","Single","Widow","Single","Other")</f>
        <v>Single</v>
      </c>
      <c r="I736" s="4">
        <v>63159</v>
      </c>
      <c r="J736" s="41" t="str">
        <f t="shared" si="46"/>
        <v>$60 - $70K</v>
      </c>
      <c r="K736">
        <v>0</v>
      </c>
      <c r="L736">
        <v>0</v>
      </c>
      <c r="M736">
        <f>Table1[[#This Row],[Teenhome]]+Table1[[#This Row],[Kidhome]]</f>
        <v>0</v>
      </c>
      <c r="N736" s="1">
        <v>41218</v>
      </c>
      <c r="O736" s="16">
        <f>(Table1[[#This Row],[DataSetDate]]-Table1[[#This Row],[Dt_Customer]])/365</f>
        <v>8.257534246575343</v>
      </c>
      <c r="P736" s="15">
        <v>44232</v>
      </c>
      <c r="Q736">
        <v>74</v>
      </c>
      <c r="R736" s="4">
        <v>965</v>
      </c>
      <c r="S736" s="4">
        <v>34</v>
      </c>
      <c r="T736" s="4">
        <v>586</v>
      </c>
      <c r="U736" s="4">
        <v>89</v>
      </c>
      <c r="V736" s="4">
        <v>86</v>
      </c>
      <c r="W736" s="4">
        <v>37</v>
      </c>
      <c r="X736">
        <v>1</v>
      </c>
      <c r="Y736">
        <v>3</v>
      </c>
      <c r="Z736" t="str">
        <f t="shared" si="47"/>
        <v>Medium</v>
      </c>
      <c r="AA736" s="14">
        <f t="shared" ca="1" si="48"/>
        <v>3.3704560607124385</v>
      </c>
      <c r="AB736">
        <v>5</v>
      </c>
      <c r="AC736">
        <v>8</v>
      </c>
      <c r="AD736" s="14">
        <f t="shared" ca="1" si="49"/>
        <v>8.2521377978920327</v>
      </c>
      <c r="AE736">
        <v>3</v>
      </c>
      <c r="AF736">
        <v>0</v>
      </c>
      <c r="AG736">
        <v>0</v>
      </c>
      <c r="AH736">
        <v>1</v>
      </c>
      <c r="AI736">
        <v>0</v>
      </c>
      <c r="AJ736">
        <v>0</v>
      </c>
      <c r="AK736">
        <v>0</v>
      </c>
      <c r="AL736">
        <v>0</v>
      </c>
      <c r="AM736" t="s">
        <v>41</v>
      </c>
    </row>
    <row r="737" spans="1:39" hidden="1" x14ac:dyDescent="0.3">
      <c r="A737">
        <v>1907</v>
      </c>
      <c r="B737">
        <v>1950</v>
      </c>
      <c r="C737" s="14">
        <f>2021-Table1[[#This Row],[Year_Birth]]</f>
        <v>71</v>
      </c>
      <c r="D737" t="s">
        <v>44</v>
      </c>
      <c r="E737" s="14" t="str" cm="1">
        <f t="array" ref="E737">_xlfn.SWITCH(Table1[[#This Row],[Education]],"Graduation","Bachelor’s","Basic","High School","2n Cycle","Master’s","Master","Master’s","PhD","PhD","Other")</f>
        <v>Master’s</v>
      </c>
      <c r="F737" t="s">
        <v>49</v>
      </c>
      <c r="G737" s="14" t="s">
        <v>49</v>
      </c>
      <c r="H737" s="14" t="str" cm="1">
        <f t="array" ref="H737">_xlfn.SWITCH(Table1[[#This Row],[Marital_Status_mod]],"Together","Couple","Married","Couple","Divorced","Single","Single","Single","Widow","Single","Other")</f>
        <v>Single</v>
      </c>
      <c r="I737" s="4">
        <v>63120</v>
      </c>
      <c r="J737" s="41" t="str">
        <f t="shared" si="46"/>
        <v>$60 - $70K</v>
      </c>
      <c r="K737">
        <v>0</v>
      </c>
      <c r="L737">
        <v>1</v>
      </c>
      <c r="M737">
        <f>Table1[[#This Row],[Teenhome]]+Table1[[#This Row],[Kidhome]]</f>
        <v>1</v>
      </c>
      <c r="N737" s="1">
        <v>41180</v>
      </c>
      <c r="O737" s="16">
        <f>(Table1[[#This Row],[DataSetDate]]-Table1[[#This Row],[Dt_Customer]])/365</f>
        <v>8.3616438356164391</v>
      </c>
      <c r="P737" s="15">
        <v>44232</v>
      </c>
      <c r="Q737">
        <v>53</v>
      </c>
      <c r="R737" s="4">
        <v>965</v>
      </c>
      <c r="S737" s="4">
        <v>69</v>
      </c>
      <c r="T737" s="4">
        <v>279</v>
      </c>
      <c r="U737" s="4">
        <v>54</v>
      </c>
      <c r="V737" s="4">
        <v>41</v>
      </c>
      <c r="W737" s="4">
        <v>69</v>
      </c>
      <c r="X737">
        <v>5</v>
      </c>
      <c r="Y737">
        <v>8</v>
      </c>
      <c r="Z737" t="str">
        <f t="shared" si="47"/>
        <v>High</v>
      </c>
      <c r="AA737" s="14">
        <f t="shared" ca="1" si="48"/>
        <v>8.352630234126698</v>
      </c>
      <c r="AB737">
        <v>4</v>
      </c>
      <c r="AC737">
        <v>9</v>
      </c>
      <c r="AD737" s="14">
        <f t="shared" ca="1" si="49"/>
        <v>9.2675596160071532</v>
      </c>
      <c r="AE737">
        <v>7</v>
      </c>
      <c r="AF737">
        <v>0</v>
      </c>
      <c r="AG737">
        <v>0</v>
      </c>
      <c r="AH737">
        <v>0</v>
      </c>
      <c r="AI737">
        <v>0</v>
      </c>
      <c r="AJ737">
        <v>0</v>
      </c>
      <c r="AK737">
        <v>1</v>
      </c>
      <c r="AL737">
        <v>0</v>
      </c>
      <c r="AM737" t="s">
        <v>41</v>
      </c>
    </row>
    <row r="738" spans="1:39" hidden="1" x14ac:dyDescent="0.3">
      <c r="A738">
        <v>2125</v>
      </c>
      <c r="B738">
        <v>1959</v>
      </c>
      <c r="C738" s="14">
        <f>2021-Table1[[#This Row],[Year_Birth]]</f>
        <v>62</v>
      </c>
      <c r="D738" t="s">
        <v>46</v>
      </c>
      <c r="E738" s="14" t="str" cm="1">
        <f t="array" ref="E738">_xlfn.SWITCH(Table1[[#This Row],[Education]],"Graduation","Bachelor’s","Basic","High School","2n Cycle","Master’s","Master","Master’s","PhD","PhD","Other")</f>
        <v>Bachelor’s</v>
      </c>
      <c r="F738" t="s">
        <v>49</v>
      </c>
      <c r="G738" s="14" t="s">
        <v>49</v>
      </c>
      <c r="H738" s="14" t="str" cm="1">
        <f t="array" ref="H738">_xlfn.SWITCH(Table1[[#This Row],[Marital_Status_mod]],"Together","Couple","Married","Couple","Divorced","Single","Single","Single","Widow","Single","Other")</f>
        <v>Single</v>
      </c>
      <c r="I738" s="4">
        <v>63033</v>
      </c>
      <c r="J738" s="41" t="str">
        <f t="shared" si="46"/>
        <v>$60 - $70K</v>
      </c>
      <c r="K738">
        <v>0</v>
      </c>
      <c r="L738">
        <v>0</v>
      </c>
      <c r="M738">
        <f>Table1[[#This Row],[Teenhome]]+Table1[[#This Row],[Kidhome]]</f>
        <v>0</v>
      </c>
      <c r="N738" s="1">
        <v>41593</v>
      </c>
      <c r="O738" s="16">
        <f>(Table1[[#This Row],[DataSetDate]]-Table1[[#This Row],[Dt_Customer]])/365</f>
        <v>7.2301369863013702</v>
      </c>
      <c r="P738" s="15">
        <v>44232</v>
      </c>
      <c r="Q738">
        <v>82</v>
      </c>
      <c r="R738" s="4">
        <v>194</v>
      </c>
      <c r="S738" s="4">
        <v>61</v>
      </c>
      <c r="T738" s="4">
        <v>480</v>
      </c>
      <c r="U738" s="4">
        <v>225</v>
      </c>
      <c r="V738" s="4">
        <v>112</v>
      </c>
      <c r="W738" s="4">
        <v>30</v>
      </c>
      <c r="X738">
        <v>1</v>
      </c>
      <c r="Y738">
        <v>3</v>
      </c>
      <c r="Z738" t="str">
        <f t="shared" si="47"/>
        <v>Medium</v>
      </c>
      <c r="AA738" s="14">
        <f t="shared" ca="1" si="48"/>
        <v>3.0119527042963639</v>
      </c>
      <c r="AB738">
        <v>4</v>
      </c>
      <c r="AC738">
        <v>8</v>
      </c>
      <c r="AD738" s="14">
        <f t="shared" ca="1" si="49"/>
        <v>7.8565301774658636</v>
      </c>
      <c r="AE738">
        <v>2</v>
      </c>
      <c r="AF738">
        <v>0</v>
      </c>
      <c r="AG738">
        <v>0</v>
      </c>
      <c r="AH738">
        <v>0</v>
      </c>
      <c r="AI738">
        <v>0</v>
      </c>
      <c r="AJ738">
        <v>0</v>
      </c>
      <c r="AK738">
        <v>0</v>
      </c>
      <c r="AL738">
        <v>0</v>
      </c>
      <c r="AM738" t="s">
        <v>43</v>
      </c>
    </row>
    <row r="739" spans="1:39" hidden="1" x14ac:dyDescent="0.3">
      <c r="A739">
        <v>8026</v>
      </c>
      <c r="B739">
        <v>1952</v>
      </c>
      <c r="C739" s="14">
        <f>2021-Table1[[#This Row],[Year_Birth]]</f>
        <v>69</v>
      </c>
      <c r="D739" t="s">
        <v>46</v>
      </c>
      <c r="E739" s="14" t="str" cm="1">
        <f t="array" ref="E739">_xlfn.SWITCH(Table1[[#This Row],[Education]],"Graduation","Bachelor’s","Basic","High School","2n Cycle","Master’s","Master","Master’s","PhD","PhD","Other")</f>
        <v>Bachelor’s</v>
      </c>
      <c r="F739" t="s">
        <v>42</v>
      </c>
      <c r="G739" s="14" t="s">
        <v>42</v>
      </c>
      <c r="H739" s="14" t="str" cm="1">
        <f t="array" ref="H739">_xlfn.SWITCH(Table1[[#This Row],[Marital_Status_mod]],"Together","Couple","Married","Couple","Divorced","Single","Single","Single","Widow","Single","Other")</f>
        <v>Couple</v>
      </c>
      <c r="I739" s="4">
        <v>62998</v>
      </c>
      <c r="J739" s="41" t="str">
        <f t="shared" si="46"/>
        <v>$60 - $70K</v>
      </c>
      <c r="K739">
        <v>0</v>
      </c>
      <c r="L739">
        <v>1</v>
      </c>
      <c r="M739">
        <f>Table1[[#This Row],[Teenhome]]+Table1[[#This Row],[Kidhome]]</f>
        <v>1</v>
      </c>
      <c r="N739" s="1">
        <v>41547</v>
      </c>
      <c r="O739" s="16">
        <f>(Table1[[#This Row],[DataSetDate]]-Table1[[#This Row],[Dt_Customer]])/365</f>
        <v>7.3561643835616435</v>
      </c>
      <c r="P739" s="15">
        <v>44232</v>
      </c>
      <c r="Q739">
        <v>10</v>
      </c>
      <c r="R739" s="4">
        <v>120</v>
      </c>
      <c r="S739" s="4">
        <v>58</v>
      </c>
      <c r="T739" s="4">
        <v>73</v>
      </c>
      <c r="U739" s="4">
        <v>65</v>
      </c>
      <c r="V739" s="4">
        <v>89</v>
      </c>
      <c r="W739" s="4">
        <v>58</v>
      </c>
      <c r="X739">
        <v>5</v>
      </c>
      <c r="Y739">
        <v>5</v>
      </c>
      <c r="Z739" t="str">
        <f t="shared" si="47"/>
        <v>Medium</v>
      </c>
      <c r="AA739" s="14">
        <f t="shared" ca="1" si="48"/>
        <v>5.1747436876449493</v>
      </c>
      <c r="AB739">
        <v>4</v>
      </c>
      <c r="AC739">
        <v>5</v>
      </c>
      <c r="AD739" s="14">
        <f t="shared" ca="1" si="49"/>
        <v>5.3092188186342506</v>
      </c>
      <c r="AE739">
        <v>5</v>
      </c>
      <c r="AF739">
        <v>0</v>
      </c>
      <c r="AG739">
        <v>0</v>
      </c>
      <c r="AH739">
        <v>0</v>
      </c>
      <c r="AI739">
        <v>0</v>
      </c>
      <c r="AJ739">
        <v>0</v>
      </c>
      <c r="AK739">
        <v>0</v>
      </c>
      <c r="AL739">
        <v>0</v>
      </c>
      <c r="AM739" t="s">
        <v>48</v>
      </c>
    </row>
    <row r="740" spans="1:39" hidden="1" x14ac:dyDescent="0.3">
      <c r="A740">
        <v>902</v>
      </c>
      <c r="B740">
        <v>1980</v>
      </c>
      <c r="C740" s="14">
        <f>2021-Table1[[#This Row],[Year_Birth]]</f>
        <v>41</v>
      </c>
      <c r="D740" t="s">
        <v>46</v>
      </c>
      <c r="E740" s="14" t="str" cm="1">
        <f t="array" ref="E740">_xlfn.SWITCH(Table1[[#This Row],[Education]],"Graduation","Bachelor’s","Basic","High School","2n Cycle","Master’s","Master","Master’s","PhD","PhD","Other")</f>
        <v>Bachelor’s</v>
      </c>
      <c r="F740" t="s">
        <v>40</v>
      </c>
      <c r="G740" s="14" t="s">
        <v>40</v>
      </c>
      <c r="H740" s="14" t="str" cm="1">
        <f t="array" ref="H740">_xlfn.SWITCH(Table1[[#This Row],[Marital_Status_mod]],"Together","Couple","Married","Couple","Divorced","Single","Single","Single","Widow","Single","Other")</f>
        <v>Couple</v>
      </c>
      <c r="I740" s="4">
        <v>62994</v>
      </c>
      <c r="J740" s="41" t="str">
        <f t="shared" si="46"/>
        <v>$60 - $70K</v>
      </c>
      <c r="K740">
        <v>1</v>
      </c>
      <c r="L740">
        <v>0</v>
      </c>
      <c r="M740">
        <f>Table1[[#This Row],[Teenhome]]+Table1[[#This Row],[Kidhome]]</f>
        <v>1</v>
      </c>
      <c r="N740" s="1">
        <v>41702</v>
      </c>
      <c r="O740" s="16">
        <f>(Table1[[#This Row],[DataSetDate]]-Table1[[#This Row],[Dt_Customer]])/365</f>
        <v>6.9315068493150687</v>
      </c>
      <c r="P740" s="15">
        <v>44232</v>
      </c>
      <c r="Q740">
        <v>74</v>
      </c>
      <c r="R740" s="4">
        <v>224</v>
      </c>
      <c r="S740" s="4">
        <v>12</v>
      </c>
      <c r="T740" s="4">
        <v>48</v>
      </c>
      <c r="U740" s="4">
        <v>4</v>
      </c>
      <c r="V740" s="4">
        <v>12</v>
      </c>
      <c r="W740" s="4">
        <v>12</v>
      </c>
      <c r="X740">
        <v>1</v>
      </c>
      <c r="Y740">
        <v>6</v>
      </c>
      <c r="Z740" t="str">
        <f t="shared" si="47"/>
        <v>Medium</v>
      </c>
      <c r="AA740" s="14">
        <f t="shared" ca="1" si="48"/>
        <v>5.656878487541718</v>
      </c>
      <c r="AB740">
        <v>2</v>
      </c>
      <c r="AC740">
        <v>4</v>
      </c>
      <c r="AD740" s="14">
        <f t="shared" ca="1" si="49"/>
        <v>3.7017222891994144</v>
      </c>
      <c r="AE740">
        <v>6</v>
      </c>
      <c r="AF740">
        <v>0</v>
      </c>
      <c r="AG740">
        <v>0</v>
      </c>
      <c r="AH740">
        <v>0</v>
      </c>
      <c r="AI740">
        <v>0</v>
      </c>
      <c r="AJ740">
        <v>0</v>
      </c>
      <c r="AK740">
        <v>0</v>
      </c>
      <c r="AL740">
        <v>0</v>
      </c>
      <c r="AM740" t="s">
        <v>48</v>
      </c>
    </row>
    <row r="741" spans="1:39" hidden="1" x14ac:dyDescent="0.3">
      <c r="A741">
        <v>1685</v>
      </c>
      <c r="B741">
        <v>1967</v>
      </c>
      <c r="C741" s="14">
        <f>2021-Table1[[#This Row],[Year_Birth]]</f>
        <v>54</v>
      </c>
      <c r="D741" t="s">
        <v>39</v>
      </c>
      <c r="E741" s="14" t="str" cm="1">
        <f t="array" ref="E741">_xlfn.SWITCH(Table1[[#This Row],[Education]],"Graduation","Bachelor’s","Basic","High School","2n Cycle","Master’s","Master","Master’s","PhD","PhD","Other")</f>
        <v>PhD</v>
      </c>
      <c r="F741" t="s">
        <v>40</v>
      </c>
      <c r="G741" s="14" t="s">
        <v>40</v>
      </c>
      <c r="H741" s="14" t="str" cm="1">
        <f t="array" ref="H741">_xlfn.SWITCH(Table1[[#This Row],[Marital_Status_mod]],"Together","Couple","Married","Couple","Divorced","Single","Single","Single","Widow","Single","Other")</f>
        <v>Couple</v>
      </c>
      <c r="I741" s="4">
        <v>62981</v>
      </c>
      <c r="J741" s="41" t="str">
        <f t="shared" si="46"/>
        <v>$60 - $70K</v>
      </c>
      <c r="K741">
        <v>0</v>
      </c>
      <c r="L741">
        <v>0</v>
      </c>
      <c r="M741">
        <f>Table1[[#This Row],[Teenhome]]+Table1[[#This Row],[Kidhome]]</f>
        <v>0</v>
      </c>
      <c r="N741" s="1">
        <v>41350</v>
      </c>
      <c r="O741" s="16">
        <f>(Table1[[#This Row],[DataSetDate]]-Table1[[#This Row],[Dt_Customer]])/365</f>
        <v>7.8958904109589039</v>
      </c>
      <c r="P741" s="15">
        <v>44232</v>
      </c>
      <c r="Q741">
        <v>21</v>
      </c>
      <c r="R741" s="4">
        <v>796</v>
      </c>
      <c r="S741" s="4">
        <v>14</v>
      </c>
      <c r="T741" s="4">
        <v>590</v>
      </c>
      <c r="U741" s="4">
        <v>38</v>
      </c>
      <c r="V741" s="4">
        <v>44</v>
      </c>
      <c r="W741" s="4">
        <v>0</v>
      </c>
      <c r="X741">
        <v>1</v>
      </c>
      <c r="Y741">
        <v>4</v>
      </c>
      <c r="Z741" t="str">
        <f t="shared" si="47"/>
        <v>Medium</v>
      </c>
      <c r="AA741" s="14">
        <f t="shared" ca="1" si="48"/>
        <v>3.7246262043322793</v>
      </c>
      <c r="AB741">
        <v>5</v>
      </c>
      <c r="AC741">
        <v>13</v>
      </c>
      <c r="AD741" s="14">
        <f t="shared" ca="1" si="49"/>
        <v>12.663128717902724</v>
      </c>
      <c r="AE741">
        <v>3</v>
      </c>
      <c r="AF741">
        <v>0</v>
      </c>
      <c r="AG741">
        <v>0</v>
      </c>
      <c r="AH741">
        <v>0</v>
      </c>
      <c r="AI741">
        <v>1</v>
      </c>
      <c r="AJ741">
        <v>0</v>
      </c>
      <c r="AK741">
        <v>0</v>
      </c>
      <c r="AL741">
        <v>0</v>
      </c>
      <c r="AM741" t="s">
        <v>48</v>
      </c>
    </row>
    <row r="742" spans="1:39" hidden="1" x14ac:dyDescent="0.3">
      <c r="A742">
        <v>9094</v>
      </c>
      <c r="B742">
        <v>1955</v>
      </c>
      <c r="C742" s="14">
        <f>2021-Table1[[#This Row],[Year_Birth]]</f>
        <v>66</v>
      </c>
      <c r="D742" t="s">
        <v>51</v>
      </c>
      <c r="E742" s="14" t="str" cm="1">
        <f t="array" ref="E742">_xlfn.SWITCH(Table1[[#This Row],[Education]],"Graduation","Bachelor’s","Basic","High School","2n Cycle","Master’s","Master","Master’s","PhD","PhD","Other")</f>
        <v>Master’s</v>
      </c>
      <c r="F742" t="s">
        <v>42</v>
      </c>
      <c r="G742" s="14" t="s">
        <v>42</v>
      </c>
      <c r="H742" s="14" t="str" cm="1">
        <f t="array" ref="H742">_xlfn.SWITCH(Table1[[#This Row],[Marital_Status_mod]],"Together","Couple","Married","Couple","Divorced","Single","Single","Single","Widow","Single","Other")</f>
        <v>Couple</v>
      </c>
      <c r="I742" s="4">
        <v>62972</v>
      </c>
      <c r="J742" s="41" t="str">
        <f t="shared" si="46"/>
        <v>$60 - $70K</v>
      </c>
      <c r="K742">
        <v>0</v>
      </c>
      <c r="L742">
        <v>1</v>
      </c>
      <c r="M742">
        <f>Table1[[#This Row],[Teenhome]]+Table1[[#This Row],[Kidhome]]</f>
        <v>1</v>
      </c>
      <c r="N742" s="1">
        <v>41124</v>
      </c>
      <c r="O742" s="16">
        <f>(Table1[[#This Row],[DataSetDate]]-Table1[[#This Row],[Dt_Customer]])/365</f>
        <v>8.5150684931506841</v>
      </c>
      <c r="P742" s="15">
        <v>44232</v>
      </c>
      <c r="Q742">
        <v>39</v>
      </c>
      <c r="R742" s="4">
        <v>313</v>
      </c>
      <c r="S742" s="4">
        <v>15</v>
      </c>
      <c r="T742" s="4">
        <v>47</v>
      </c>
      <c r="U742" s="4">
        <v>20</v>
      </c>
      <c r="V742" s="4">
        <v>0</v>
      </c>
      <c r="W742" s="4">
        <v>192</v>
      </c>
      <c r="X742">
        <v>2</v>
      </c>
      <c r="Y742">
        <v>7</v>
      </c>
      <c r="Z742" t="str">
        <f t="shared" si="47"/>
        <v>High</v>
      </c>
      <c r="AA742" s="14">
        <f t="shared" ca="1" si="48"/>
        <v>7.3661005717493486</v>
      </c>
      <c r="AB742">
        <v>4</v>
      </c>
      <c r="AC742">
        <v>3</v>
      </c>
      <c r="AD742" s="14">
        <f t="shared" ca="1" si="49"/>
        <v>3.3911668478670491</v>
      </c>
      <c r="AE742">
        <v>6</v>
      </c>
      <c r="AF742">
        <v>0</v>
      </c>
      <c r="AG742">
        <v>0</v>
      </c>
      <c r="AH742">
        <v>0</v>
      </c>
      <c r="AI742">
        <v>0</v>
      </c>
      <c r="AJ742">
        <v>0</v>
      </c>
      <c r="AK742">
        <v>1</v>
      </c>
      <c r="AL742">
        <v>0</v>
      </c>
      <c r="AM742" t="s">
        <v>41</v>
      </c>
    </row>
    <row r="743" spans="1:39" hidden="1" x14ac:dyDescent="0.3">
      <c r="A743">
        <v>9847</v>
      </c>
      <c r="B743">
        <v>1955</v>
      </c>
      <c r="C743" s="14">
        <f>2021-Table1[[#This Row],[Year_Birth]]</f>
        <v>66</v>
      </c>
      <c r="D743" t="s">
        <v>51</v>
      </c>
      <c r="E743" s="14" t="str" cm="1">
        <f t="array" ref="E743">_xlfn.SWITCH(Table1[[#This Row],[Education]],"Graduation","Bachelor’s","Basic","High School","2n Cycle","Master’s","Master","Master’s","PhD","PhD","Other")</f>
        <v>Master’s</v>
      </c>
      <c r="F743" t="s">
        <v>42</v>
      </c>
      <c r="G743" s="14" t="s">
        <v>42</v>
      </c>
      <c r="H743" s="14" t="str" cm="1">
        <f t="array" ref="H743">_xlfn.SWITCH(Table1[[#This Row],[Marital_Status_mod]],"Together","Couple","Married","Couple","Divorced","Single","Single","Single","Widow","Single","Other")</f>
        <v>Couple</v>
      </c>
      <c r="I743" s="4">
        <v>62972</v>
      </c>
      <c r="J743" s="41" t="str">
        <f t="shared" si="46"/>
        <v>$60 - $70K</v>
      </c>
      <c r="K743">
        <v>0</v>
      </c>
      <c r="L743">
        <v>1</v>
      </c>
      <c r="M743">
        <f>Table1[[#This Row],[Teenhome]]+Table1[[#This Row],[Kidhome]]</f>
        <v>1</v>
      </c>
      <c r="N743" s="1">
        <v>41124</v>
      </c>
      <c r="O743" s="16">
        <f>(Table1[[#This Row],[DataSetDate]]-Table1[[#This Row],[Dt_Customer]])/365</f>
        <v>8.5150684931506841</v>
      </c>
      <c r="P743" s="15">
        <v>44232</v>
      </c>
      <c r="Q743">
        <v>39</v>
      </c>
      <c r="R743" s="4">
        <v>313</v>
      </c>
      <c r="S743" s="4">
        <v>15</v>
      </c>
      <c r="T743" s="4">
        <v>47</v>
      </c>
      <c r="U743" s="4">
        <v>20</v>
      </c>
      <c r="V743" s="4">
        <v>0</v>
      </c>
      <c r="W743" s="4">
        <v>192</v>
      </c>
      <c r="X743">
        <v>2</v>
      </c>
      <c r="Y743">
        <v>7</v>
      </c>
      <c r="Z743" t="str">
        <f t="shared" si="47"/>
        <v>High</v>
      </c>
      <c r="AA743" s="14">
        <f t="shared" ca="1" si="48"/>
        <v>6.91688292067301</v>
      </c>
      <c r="AB743">
        <v>4</v>
      </c>
      <c r="AC743">
        <v>3</v>
      </c>
      <c r="AD743" s="14">
        <f t="shared" ca="1" si="49"/>
        <v>2.6691956110162325</v>
      </c>
      <c r="AE743">
        <v>6</v>
      </c>
      <c r="AF743">
        <v>0</v>
      </c>
      <c r="AG743">
        <v>0</v>
      </c>
      <c r="AH743">
        <v>0</v>
      </c>
      <c r="AI743">
        <v>0</v>
      </c>
      <c r="AJ743">
        <v>0</v>
      </c>
      <c r="AK743">
        <v>0</v>
      </c>
      <c r="AL743">
        <v>0</v>
      </c>
      <c r="AM743" t="s">
        <v>41</v>
      </c>
    </row>
    <row r="744" spans="1:39" hidden="1" x14ac:dyDescent="0.3">
      <c r="A744">
        <v>2118</v>
      </c>
      <c r="B744">
        <v>1964</v>
      </c>
      <c r="C744" s="14">
        <f>2021-Table1[[#This Row],[Year_Birth]]</f>
        <v>57</v>
      </c>
      <c r="D744" t="s">
        <v>51</v>
      </c>
      <c r="E744" s="14" t="str" cm="1">
        <f t="array" ref="E744">_xlfn.SWITCH(Table1[[#This Row],[Education]],"Graduation","Bachelor’s","Basic","High School","2n Cycle","Master’s","Master","Master’s","PhD","PhD","Other")</f>
        <v>Master’s</v>
      </c>
      <c r="F744" t="s">
        <v>42</v>
      </c>
      <c r="G744" s="14" t="s">
        <v>42</v>
      </c>
      <c r="H744" s="14" t="str" cm="1">
        <f t="array" ref="H744">_xlfn.SWITCH(Table1[[#This Row],[Marital_Status_mod]],"Together","Couple","Married","Couple","Divorced","Single","Single","Single","Widow","Single","Other")</f>
        <v>Couple</v>
      </c>
      <c r="I744" s="4">
        <v>62905</v>
      </c>
      <c r="J744" s="41" t="str">
        <f t="shared" si="46"/>
        <v>$60 - $70K</v>
      </c>
      <c r="K744">
        <v>0</v>
      </c>
      <c r="L744">
        <v>1</v>
      </c>
      <c r="M744">
        <f>Table1[[#This Row],[Teenhome]]+Table1[[#This Row],[Kidhome]]</f>
        <v>1</v>
      </c>
      <c r="N744" s="1">
        <v>41527</v>
      </c>
      <c r="O744" s="16">
        <f>(Table1[[#This Row],[DataSetDate]]-Table1[[#This Row],[Dt_Customer]])/365</f>
        <v>7.4109589041095889</v>
      </c>
      <c r="P744" s="15">
        <v>44232</v>
      </c>
      <c r="Q744">
        <v>68</v>
      </c>
      <c r="R744" s="4">
        <v>166</v>
      </c>
      <c r="S744" s="4">
        <v>75</v>
      </c>
      <c r="T744" s="4">
        <v>96</v>
      </c>
      <c r="U744" s="4">
        <v>119</v>
      </c>
      <c r="V744" s="4">
        <v>107</v>
      </c>
      <c r="W744" s="4">
        <v>59</v>
      </c>
      <c r="X744">
        <v>3</v>
      </c>
      <c r="Y744">
        <v>7</v>
      </c>
      <c r="Z744" t="str">
        <f t="shared" si="47"/>
        <v>High</v>
      </c>
      <c r="AA744" s="14">
        <f t="shared" ca="1" si="48"/>
        <v>7.3127215717861755</v>
      </c>
      <c r="AB744">
        <v>2</v>
      </c>
      <c r="AC744">
        <v>8</v>
      </c>
      <c r="AD744" s="14">
        <f t="shared" ca="1" si="49"/>
        <v>7.605130003320534</v>
      </c>
      <c r="AE744">
        <v>4</v>
      </c>
      <c r="AF744">
        <v>0</v>
      </c>
      <c r="AG744">
        <v>0</v>
      </c>
      <c r="AH744">
        <v>0</v>
      </c>
      <c r="AI744">
        <v>0</v>
      </c>
      <c r="AJ744">
        <v>0</v>
      </c>
      <c r="AK744">
        <v>0</v>
      </c>
      <c r="AL744">
        <v>0</v>
      </c>
      <c r="AM744" t="s">
        <v>41</v>
      </c>
    </row>
    <row r="745" spans="1:39" hidden="1" x14ac:dyDescent="0.3">
      <c r="A745">
        <v>5564</v>
      </c>
      <c r="B745">
        <v>1969</v>
      </c>
      <c r="C745" s="14">
        <f>2021-Table1[[#This Row],[Year_Birth]]</f>
        <v>52</v>
      </c>
      <c r="D745" t="s">
        <v>46</v>
      </c>
      <c r="E745" s="14" t="str" cm="1">
        <f t="array" ref="E745">_xlfn.SWITCH(Table1[[#This Row],[Education]],"Graduation","Bachelor’s","Basic","High School","2n Cycle","Master’s","Master","Master’s","PhD","PhD","Other")</f>
        <v>Bachelor’s</v>
      </c>
      <c r="F745" t="s">
        <v>40</v>
      </c>
      <c r="G745" s="14" t="s">
        <v>40</v>
      </c>
      <c r="H745" s="14" t="str" cm="1">
        <f t="array" ref="H745">_xlfn.SWITCH(Table1[[#This Row],[Marital_Status_mod]],"Together","Couple","Married","Couple","Divorced","Single","Single","Single","Widow","Single","Other")</f>
        <v>Couple</v>
      </c>
      <c r="I745" s="4">
        <v>62882</v>
      </c>
      <c r="J745" s="41" t="str">
        <f t="shared" si="46"/>
        <v>$60 - $70K</v>
      </c>
      <c r="K745">
        <v>0</v>
      </c>
      <c r="L745">
        <v>1</v>
      </c>
      <c r="M745">
        <f>Table1[[#This Row],[Teenhome]]+Table1[[#This Row],[Kidhome]]</f>
        <v>1</v>
      </c>
      <c r="N745" s="1">
        <v>41130</v>
      </c>
      <c r="O745" s="16">
        <f>(Table1[[#This Row],[DataSetDate]]-Table1[[#This Row],[Dt_Customer]])/365</f>
        <v>8.4986301369863018</v>
      </c>
      <c r="P745" s="15">
        <v>44232</v>
      </c>
      <c r="Q745">
        <v>26</v>
      </c>
      <c r="R745" s="4">
        <v>509</v>
      </c>
      <c r="S745" s="4">
        <v>133</v>
      </c>
      <c r="T745" s="4">
        <v>497</v>
      </c>
      <c r="U745" s="4">
        <v>78</v>
      </c>
      <c r="V745" s="4">
        <v>24</v>
      </c>
      <c r="W745" s="4">
        <v>97</v>
      </c>
      <c r="X745">
        <v>2</v>
      </c>
      <c r="Y745">
        <v>7</v>
      </c>
      <c r="Z745" t="str">
        <f t="shared" si="47"/>
        <v>High</v>
      </c>
      <c r="AA745" s="14">
        <f t="shared" ca="1" si="48"/>
        <v>7.2140220014339071</v>
      </c>
      <c r="AB745">
        <v>5</v>
      </c>
      <c r="AC745">
        <v>6</v>
      </c>
      <c r="AD745" s="14">
        <f t="shared" ca="1" si="49"/>
        <v>5.8634864139261573</v>
      </c>
      <c r="AE745">
        <v>4</v>
      </c>
      <c r="AF745">
        <v>0</v>
      </c>
      <c r="AG745">
        <v>0</v>
      </c>
      <c r="AH745">
        <v>0</v>
      </c>
      <c r="AI745">
        <v>0</v>
      </c>
      <c r="AJ745">
        <v>0</v>
      </c>
      <c r="AK745">
        <v>0</v>
      </c>
      <c r="AL745">
        <v>0</v>
      </c>
      <c r="AM745" t="s">
        <v>53</v>
      </c>
    </row>
    <row r="746" spans="1:39" hidden="1" x14ac:dyDescent="0.3">
      <c r="A746">
        <v>2131</v>
      </c>
      <c r="B746">
        <v>1959</v>
      </c>
      <c r="C746" s="14">
        <f>2021-Table1[[#This Row],[Year_Birth]]</f>
        <v>62</v>
      </c>
      <c r="D746" t="s">
        <v>39</v>
      </c>
      <c r="E746" s="14" t="str" cm="1">
        <f t="array" ref="E746">_xlfn.SWITCH(Table1[[#This Row],[Education]],"Graduation","Bachelor’s","Basic","High School","2n Cycle","Master’s","Master","Master’s","PhD","PhD","Other")</f>
        <v>PhD</v>
      </c>
      <c r="F746" t="s">
        <v>49</v>
      </c>
      <c r="G746" s="14" t="s">
        <v>49</v>
      </c>
      <c r="H746" s="14" t="str" cm="1">
        <f t="array" ref="H746">_xlfn.SWITCH(Table1[[#This Row],[Marital_Status_mod]],"Together","Couple","Married","Couple","Divorced","Single","Single","Single","Widow","Single","Other")</f>
        <v>Single</v>
      </c>
      <c r="I746" s="4">
        <v>62859</v>
      </c>
      <c r="J746" s="41" t="str">
        <f t="shared" si="46"/>
        <v>$60 - $70K</v>
      </c>
      <c r="K746">
        <v>0</v>
      </c>
      <c r="L746">
        <v>1</v>
      </c>
      <c r="M746">
        <f>Table1[[#This Row],[Teenhome]]+Table1[[#This Row],[Kidhome]]</f>
        <v>1</v>
      </c>
      <c r="N746" s="1">
        <v>41273</v>
      </c>
      <c r="O746" s="16">
        <f>(Table1[[#This Row],[DataSetDate]]-Table1[[#This Row],[Dt_Customer]])/365</f>
        <v>8.1068493150684926</v>
      </c>
      <c r="P746" s="15">
        <v>44232</v>
      </c>
      <c r="Q746">
        <v>37</v>
      </c>
      <c r="R746" s="4">
        <v>1063</v>
      </c>
      <c r="S746" s="4">
        <v>89</v>
      </c>
      <c r="T746" s="4">
        <v>102</v>
      </c>
      <c r="U746" s="4">
        <v>16</v>
      </c>
      <c r="V746" s="4">
        <v>12</v>
      </c>
      <c r="W746" s="4">
        <v>25</v>
      </c>
      <c r="X746">
        <v>4</v>
      </c>
      <c r="Y746">
        <v>9</v>
      </c>
      <c r="Z746" t="str">
        <f t="shared" si="47"/>
        <v>High</v>
      </c>
      <c r="AA746" s="14">
        <f t="shared" ca="1" si="48"/>
        <v>8.6638418291390664</v>
      </c>
      <c r="AB746">
        <v>4</v>
      </c>
      <c r="AC746">
        <v>6</v>
      </c>
      <c r="AD746" s="14">
        <f t="shared" ca="1" si="49"/>
        <v>6.271921231078081</v>
      </c>
      <c r="AE746">
        <v>6</v>
      </c>
      <c r="AF746">
        <v>0</v>
      </c>
      <c r="AG746">
        <v>0</v>
      </c>
      <c r="AH746">
        <v>0</v>
      </c>
      <c r="AI746">
        <v>0</v>
      </c>
      <c r="AJ746">
        <v>0</v>
      </c>
      <c r="AK746">
        <v>0</v>
      </c>
      <c r="AL746">
        <v>0</v>
      </c>
      <c r="AM746" t="s">
        <v>41</v>
      </c>
    </row>
    <row r="747" spans="1:39" hidden="1" x14ac:dyDescent="0.3">
      <c r="A747">
        <v>6543</v>
      </c>
      <c r="B747">
        <v>1945</v>
      </c>
      <c r="C747" s="14">
        <f>2021-Table1[[#This Row],[Year_Birth]]</f>
        <v>76</v>
      </c>
      <c r="D747" t="s">
        <v>44</v>
      </c>
      <c r="E747" s="14" t="str" cm="1">
        <f t="array" ref="E747">_xlfn.SWITCH(Table1[[#This Row],[Education]],"Graduation","Bachelor’s","Basic","High School","2n Cycle","Master’s","Master","Master’s","PhD","PhD","Other")</f>
        <v>Master’s</v>
      </c>
      <c r="F747" t="s">
        <v>40</v>
      </c>
      <c r="G747" s="14" t="s">
        <v>40</v>
      </c>
      <c r="H747" s="14" t="str" cm="1">
        <f t="array" ref="H747">_xlfn.SWITCH(Table1[[#This Row],[Marital_Status_mod]],"Together","Couple","Married","Couple","Divorced","Single","Single","Single","Widow","Single","Other")</f>
        <v>Couple</v>
      </c>
      <c r="I747" s="4">
        <v>62847</v>
      </c>
      <c r="J747" s="41" t="str">
        <f t="shared" si="46"/>
        <v>$60 - $70K</v>
      </c>
      <c r="K747">
        <v>0</v>
      </c>
      <c r="L747">
        <v>0</v>
      </c>
      <c r="M747">
        <f>Table1[[#This Row],[Teenhome]]+Table1[[#This Row],[Kidhome]]</f>
        <v>0</v>
      </c>
      <c r="N747" s="1">
        <v>41289</v>
      </c>
      <c r="O747" s="16">
        <f>(Table1[[#This Row],[DataSetDate]]-Table1[[#This Row],[Dt_Customer]])/365</f>
        <v>8.0630136986301366</v>
      </c>
      <c r="P747" s="15">
        <v>44232</v>
      </c>
      <c r="Q747">
        <v>45</v>
      </c>
      <c r="R747" s="4">
        <v>521</v>
      </c>
      <c r="S747" s="4">
        <v>168</v>
      </c>
      <c r="T747" s="4">
        <v>706</v>
      </c>
      <c r="U747" s="4">
        <v>80</v>
      </c>
      <c r="V747" s="4">
        <v>76</v>
      </c>
      <c r="W747" s="4">
        <v>61</v>
      </c>
      <c r="X747">
        <v>1</v>
      </c>
      <c r="Y747">
        <v>3</v>
      </c>
      <c r="Z747" t="str">
        <f t="shared" si="47"/>
        <v>Medium</v>
      </c>
      <c r="AA747" s="14">
        <f t="shared" ca="1" si="48"/>
        <v>3.058461477897167</v>
      </c>
      <c r="AB747">
        <v>6</v>
      </c>
      <c r="AC747">
        <v>4</v>
      </c>
      <c r="AD747" s="14">
        <f t="shared" ca="1" si="49"/>
        <v>3.8024808873100793</v>
      </c>
      <c r="AE747">
        <v>2</v>
      </c>
      <c r="AF747">
        <v>0</v>
      </c>
      <c r="AG747">
        <v>0</v>
      </c>
      <c r="AH747">
        <v>0</v>
      </c>
      <c r="AI747">
        <v>0</v>
      </c>
      <c r="AJ747">
        <v>0</v>
      </c>
      <c r="AK747">
        <v>0</v>
      </c>
      <c r="AL747">
        <v>0</v>
      </c>
      <c r="AM747" t="s">
        <v>48</v>
      </c>
    </row>
    <row r="748" spans="1:39" hidden="1" x14ac:dyDescent="0.3">
      <c r="A748">
        <v>4491</v>
      </c>
      <c r="B748">
        <v>1949</v>
      </c>
      <c r="C748" s="14">
        <f>2021-Table1[[#This Row],[Year_Birth]]</f>
        <v>72</v>
      </c>
      <c r="D748" t="s">
        <v>44</v>
      </c>
      <c r="E748" s="14" t="str" cm="1">
        <f t="array" ref="E748">_xlfn.SWITCH(Table1[[#This Row],[Education]],"Graduation","Bachelor’s","Basic","High School","2n Cycle","Master’s","Master","Master’s","PhD","PhD","Other")</f>
        <v>Master’s</v>
      </c>
      <c r="F748" t="s">
        <v>42</v>
      </c>
      <c r="G748" s="14" t="s">
        <v>42</v>
      </c>
      <c r="H748" s="14" t="str" cm="1">
        <f t="array" ref="H748">_xlfn.SWITCH(Table1[[#This Row],[Marital_Status_mod]],"Together","Couple","Married","Couple","Divorced","Single","Single","Single","Widow","Single","Other")</f>
        <v>Couple</v>
      </c>
      <c r="I748" s="4">
        <v>62845</v>
      </c>
      <c r="J748" s="41" t="str">
        <f t="shared" si="46"/>
        <v>$60 - $70K</v>
      </c>
      <c r="K748">
        <v>1</v>
      </c>
      <c r="L748">
        <v>1</v>
      </c>
      <c r="M748">
        <f>Table1[[#This Row],[Teenhome]]+Table1[[#This Row],[Kidhome]]</f>
        <v>2</v>
      </c>
      <c r="N748" s="1">
        <v>41183</v>
      </c>
      <c r="O748" s="16">
        <f>(Table1[[#This Row],[DataSetDate]]-Table1[[#This Row],[Dt_Customer]])/365</f>
        <v>8.3534246575342461</v>
      </c>
      <c r="P748" s="15">
        <v>44232</v>
      </c>
      <c r="Q748">
        <v>3</v>
      </c>
      <c r="R748" s="4">
        <v>1099</v>
      </c>
      <c r="S748" s="4">
        <v>0</v>
      </c>
      <c r="T748" s="4">
        <v>45</v>
      </c>
      <c r="U748" s="4">
        <v>0</v>
      </c>
      <c r="V748" s="4">
        <v>0</v>
      </c>
      <c r="W748" s="4">
        <v>34</v>
      </c>
      <c r="X748">
        <v>11</v>
      </c>
      <c r="Y748">
        <v>3</v>
      </c>
      <c r="Z748" t="str">
        <f t="shared" si="47"/>
        <v>Medium</v>
      </c>
      <c r="AA748" s="14">
        <f t="shared" ca="1" si="48"/>
        <v>2.883927013498282</v>
      </c>
      <c r="AB748">
        <v>4</v>
      </c>
      <c r="AC748">
        <v>10</v>
      </c>
      <c r="AD748" s="14">
        <f t="shared" ca="1" si="49"/>
        <v>9.8119336716868322</v>
      </c>
      <c r="AE748">
        <v>8</v>
      </c>
      <c r="AF748">
        <v>0</v>
      </c>
      <c r="AG748">
        <v>0</v>
      </c>
      <c r="AH748">
        <v>0</v>
      </c>
      <c r="AI748">
        <v>1</v>
      </c>
      <c r="AJ748">
        <v>0</v>
      </c>
      <c r="AK748">
        <v>0</v>
      </c>
      <c r="AL748">
        <v>0</v>
      </c>
      <c r="AM748" t="s">
        <v>41</v>
      </c>
    </row>
    <row r="749" spans="1:39" hidden="1" x14ac:dyDescent="0.3">
      <c r="A749">
        <v>873</v>
      </c>
      <c r="B749">
        <v>1949</v>
      </c>
      <c r="C749" s="14">
        <f>2021-Table1[[#This Row],[Year_Birth]]</f>
        <v>72</v>
      </c>
      <c r="D749" t="s">
        <v>44</v>
      </c>
      <c r="E749" s="14" t="str" cm="1">
        <f t="array" ref="E749">_xlfn.SWITCH(Table1[[#This Row],[Education]],"Graduation","Bachelor’s","Basic","High School","2n Cycle","Master’s","Master","Master’s","PhD","PhD","Other")</f>
        <v>Master’s</v>
      </c>
      <c r="F749" t="s">
        <v>42</v>
      </c>
      <c r="G749" s="14" t="s">
        <v>42</v>
      </c>
      <c r="H749" s="14" t="str" cm="1">
        <f t="array" ref="H749">_xlfn.SWITCH(Table1[[#This Row],[Marital_Status_mod]],"Together","Couple","Married","Couple","Divorced","Single","Single","Single","Widow","Single","Other")</f>
        <v>Couple</v>
      </c>
      <c r="I749" s="4">
        <v>62845</v>
      </c>
      <c r="J749" s="41" t="str">
        <f t="shared" si="46"/>
        <v>$60 - $70K</v>
      </c>
      <c r="K749">
        <v>1</v>
      </c>
      <c r="L749">
        <v>1</v>
      </c>
      <c r="M749">
        <f>Table1[[#This Row],[Teenhome]]+Table1[[#This Row],[Kidhome]]</f>
        <v>2</v>
      </c>
      <c r="N749" s="1">
        <v>41183</v>
      </c>
      <c r="O749" s="16">
        <f>(Table1[[#This Row],[DataSetDate]]-Table1[[#This Row],[Dt_Customer]])/365</f>
        <v>8.3534246575342461</v>
      </c>
      <c r="P749" s="15">
        <v>44232</v>
      </c>
      <c r="Q749">
        <v>3</v>
      </c>
      <c r="R749" s="4">
        <v>1099</v>
      </c>
      <c r="S749" s="4">
        <v>0</v>
      </c>
      <c r="T749" s="4">
        <v>45</v>
      </c>
      <c r="U749" s="4">
        <v>0</v>
      </c>
      <c r="V749" s="4">
        <v>0</v>
      </c>
      <c r="W749" s="4">
        <v>34</v>
      </c>
      <c r="X749">
        <v>11</v>
      </c>
      <c r="Y749">
        <v>3</v>
      </c>
      <c r="Z749" t="str">
        <f t="shared" si="47"/>
        <v>Medium</v>
      </c>
      <c r="AA749" s="14">
        <f t="shared" ca="1" si="48"/>
        <v>3.3804604995970773</v>
      </c>
      <c r="AB749">
        <v>4</v>
      </c>
      <c r="AC749">
        <v>10</v>
      </c>
      <c r="AD749" s="14">
        <f t="shared" ca="1" si="49"/>
        <v>10.251245825917463</v>
      </c>
      <c r="AE749">
        <v>8</v>
      </c>
      <c r="AF749">
        <v>0</v>
      </c>
      <c r="AG749">
        <v>0</v>
      </c>
      <c r="AH749">
        <v>0</v>
      </c>
      <c r="AI749">
        <v>1</v>
      </c>
      <c r="AJ749">
        <v>0</v>
      </c>
      <c r="AK749">
        <v>1</v>
      </c>
      <c r="AL749">
        <v>0</v>
      </c>
      <c r="AM749" t="s">
        <v>41</v>
      </c>
    </row>
    <row r="750" spans="1:39" hidden="1" x14ac:dyDescent="0.3">
      <c r="A750">
        <v>9308</v>
      </c>
      <c r="B750">
        <v>1954</v>
      </c>
      <c r="C750" s="14">
        <f>2021-Table1[[#This Row],[Year_Birth]]</f>
        <v>67</v>
      </c>
      <c r="D750" t="s">
        <v>46</v>
      </c>
      <c r="E750" s="14" t="str" cm="1">
        <f t="array" ref="E750">_xlfn.SWITCH(Table1[[#This Row],[Education]],"Graduation","Bachelor’s","Basic","High School","2n Cycle","Master’s","Master","Master’s","PhD","PhD","Other")</f>
        <v>Bachelor’s</v>
      </c>
      <c r="F750" t="s">
        <v>42</v>
      </c>
      <c r="G750" s="14" t="s">
        <v>42</v>
      </c>
      <c r="H750" s="14" t="str" cm="1">
        <f t="array" ref="H750">_xlfn.SWITCH(Table1[[#This Row],[Marital_Status_mod]],"Together","Couple","Married","Couple","Divorced","Single","Single","Single","Widow","Single","Other")</f>
        <v>Couple</v>
      </c>
      <c r="I750" s="4">
        <v>62820</v>
      </c>
      <c r="J750" s="41" t="str">
        <f t="shared" si="46"/>
        <v>$60 - $70K</v>
      </c>
      <c r="K750">
        <v>0</v>
      </c>
      <c r="L750">
        <v>0</v>
      </c>
      <c r="M750">
        <f>Table1[[#This Row],[Teenhome]]+Table1[[#This Row],[Kidhome]]</f>
        <v>0</v>
      </c>
      <c r="N750" s="1">
        <v>41405</v>
      </c>
      <c r="O750" s="16">
        <f>(Table1[[#This Row],[DataSetDate]]-Table1[[#This Row],[Dt_Customer]])/365</f>
        <v>7.7452054794520544</v>
      </c>
      <c r="P750" s="15">
        <v>44232</v>
      </c>
      <c r="Q750">
        <v>51</v>
      </c>
      <c r="R750" s="4">
        <v>398</v>
      </c>
      <c r="S750" s="4">
        <v>61</v>
      </c>
      <c r="T750" s="4">
        <v>265</v>
      </c>
      <c r="U750" s="4">
        <v>138</v>
      </c>
      <c r="V750" s="4">
        <v>61</v>
      </c>
      <c r="W750" s="4">
        <v>53</v>
      </c>
      <c r="X750">
        <v>1</v>
      </c>
      <c r="Y750">
        <v>3</v>
      </c>
      <c r="Z750" t="str">
        <f t="shared" si="47"/>
        <v>Medium</v>
      </c>
      <c r="AA750" s="14">
        <f t="shared" ca="1" si="48"/>
        <v>2.9921789135314278</v>
      </c>
      <c r="AB750">
        <v>4</v>
      </c>
      <c r="AC750">
        <v>6</v>
      </c>
      <c r="AD750" s="14">
        <f t="shared" ca="1" si="49"/>
        <v>5.7926852139123808</v>
      </c>
      <c r="AE750">
        <v>1</v>
      </c>
      <c r="AF750">
        <v>0</v>
      </c>
      <c r="AG750">
        <v>0</v>
      </c>
      <c r="AH750">
        <v>0</v>
      </c>
      <c r="AI750">
        <v>0</v>
      </c>
      <c r="AJ750">
        <v>0</v>
      </c>
      <c r="AK750">
        <v>0</v>
      </c>
      <c r="AL750">
        <v>0</v>
      </c>
      <c r="AM750" t="s">
        <v>47</v>
      </c>
    </row>
    <row r="751" spans="1:39" hidden="1" x14ac:dyDescent="0.3">
      <c r="A751">
        <v>544</v>
      </c>
      <c r="B751">
        <v>1954</v>
      </c>
      <c r="C751" s="14">
        <f>2021-Table1[[#This Row],[Year_Birth]]</f>
        <v>67</v>
      </c>
      <c r="D751" t="s">
        <v>46</v>
      </c>
      <c r="E751" s="14" t="str" cm="1">
        <f t="array" ref="E751">_xlfn.SWITCH(Table1[[#This Row],[Education]],"Graduation","Bachelor’s","Basic","High School","2n Cycle","Master’s","Master","Master’s","PhD","PhD","Other")</f>
        <v>Bachelor’s</v>
      </c>
      <c r="F751" t="s">
        <v>42</v>
      </c>
      <c r="G751" s="14" t="s">
        <v>42</v>
      </c>
      <c r="H751" s="14" t="str" cm="1">
        <f t="array" ref="H751">_xlfn.SWITCH(Table1[[#This Row],[Marital_Status_mod]],"Together","Couple","Married","Couple","Divorced","Single","Single","Single","Widow","Single","Other")</f>
        <v>Couple</v>
      </c>
      <c r="I751" s="4">
        <v>62820</v>
      </c>
      <c r="J751" s="41" t="str">
        <f t="shared" si="46"/>
        <v>$60 - $70K</v>
      </c>
      <c r="K751">
        <v>0</v>
      </c>
      <c r="L751">
        <v>0</v>
      </c>
      <c r="M751">
        <f>Table1[[#This Row],[Teenhome]]+Table1[[#This Row],[Kidhome]]</f>
        <v>0</v>
      </c>
      <c r="N751" s="1">
        <v>41405</v>
      </c>
      <c r="O751" s="16">
        <f>(Table1[[#This Row],[DataSetDate]]-Table1[[#This Row],[Dt_Customer]])/365</f>
        <v>7.7452054794520544</v>
      </c>
      <c r="P751" s="15">
        <v>44232</v>
      </c>
      <c r="Q751">
        <v>51</v>
      </c>
      <c r="R751" s="4">
        <v>398</v>
      </c>
      <c r="S751" s="4">
        <v>61</v>
      </c>
      <c r="T751" s="4">
        <v>265</v>
      </c>
      <c r="U751" s="4">
        <v>138</v>
      </c>
      <c r="V751" s="4">
        <v>61</v>
      </c>
      <c r="W751" s="4">
        <v>53</v>
      </c>
      <c r="X751">
        <v>1</v>
      </c>
      <c r="Y751">
        <v>3</v>
      </c>
      <c r="Z751" t="str">
        <f t="shared" si="47"/>
        <v>Medium</v>
      </c>
      <c r="AA751" s="14">
        <f t="shared" ca="1" si="48"/>
        <v>2.8470369887445401</v>
      </c>
      <c r="AB751">
        <v>4</v>
      </c>
      <c r="AC751">
        <v>6</v>
      </c>
      <c r="AD751" s="14">
        <f t="shared" ca="1" si="49"/>
        <v>5.9906950832927368</v>
      </c>
      <c r="AE751">
        <v>1</v>
      </c>
      <c r="AF751">
        <v>0</v>
      </c>
      <c r="AG751">
        <v>0</v>
      </c>
      <c r="AH751">
        <v>0</v>
      </c>
      <c r="AI751">
        <v>0</v>
      </c>
      <c r="AJ751">
        <v>0</v>
      </c>
      <c r="AK751">
        <v>0</v>
      </c>
      <c r="AL751">
        <v>0</v>
      </c>
      <c r="AM751" t="s">
        <v>41</v>
      </c>
    </row>
    <row r="752" spans="1:39" hidden="1" x14ac:dyDescent="0.3">
      <c r="A752">
        <v>2453</v>
      </c>
      <c r="B752">
        <v>1960</v>
      </c>
      <c r="C752" s="14">
        <f>2021-Table1[[#This Row],[Year_Birth]]</f>
        <v>61</v>
      </c>
      <c r="D752" t="s">
        <v>46</v>
      </c>
      <c r="E752" s="14" t="str" cm="1">
        <f t="array" ref="E752">_xlfn.SWITCH(Table1[[#This Row],[Education]],"Graduation","Bachelor’s","Basic","High School","2n Cycle","Master’s","Master","Master’s","PhD","PhD","Other")</f>
        <v>Bachelor’s</v>
      </c>
      <c r="F752" t="s">
        <v>40</v>
      </c>
      <c r="G752" s="14" t="s">
        <v>40</v>
      </c>
      <c r="H752" s="14" t="str" cm="1">
        <f t="array" ref="H752">_xlfn.SWITCH(Table1[[#This Row],[Marital_Status_mod]],"Together","Couple","Married","Couple","Divorced","Single","Single","Single","Widow","Single","Other")</f>
        <v>Couple</v>
      </c>
      <c r="I752" s="4">
        <v>62807</v>
      </c>
      <c r="J752" s="41" t="str">
        <f t="shared" si="46"/>
        <v>$60 - $70K</v>
      </c>
      <c r="K752">
        <v>0</v>
      </c>
      <c r="L752">
        <v>1</v>
      </c>
      <c r="M752">
        <f>Table1[[#This Row],[Teenhome]]+Table1[[#This Row],[Kidhome]]</f>
        <v>1</v>
      </c>
      <c r="N752" s="1">
        <v>41152</v>
      </c>
      <c r="O752" s="16">
        <f>(Table1[[#This Row],[DataSetDate]]-Table1[[#This Row],[Dt_Customer]])/365</f>
        <v>8.4383561643835616</v>
      </c>
      <c r="P752" s="15">
        <v>44232</v>
      </c>
      <c r="Q752">
        <v>83</v>
      </c>
      <c r="R752" s="4">
        <v>526</v>
      </c>
      <c r="S752" s="4">
        <v>28</v>
      </c>
      <c r="T752" s="4">
        <v>135</v>
      </c>
      <c r="U752" s="4">
        <v>10</v>
      </c>
      <c r="V752" s="4">
        <v>21</v>
      </c>
      <c r="W752" s="4">
        <v>99</v>
      </c>
      <c r="X752">
        <v>3</v>
      </c>
      <c r="Y752">
        <v>5</v>
      </c>
      <c r="Z752" t="str">
        <f t="shared" si="47"/>
        <v>Medium</v>
      </c>
      <c r="AA752" s="14">
        <f t="shared" ca="1" si="48"/>
        <v>5.1873404453164733</v>
      </c>
      <c r="AB752">
        <v>3</v>
      </c>
      <c r="AC752">
        <v>12</v>
      </c>
      <c r="AD752" s="14">
        <f t="shared" ca="1" si="49"/>
        <v>12.198427959096069</v>
      </c>
      <c r="AE752">
        <v>5</v>
      </c>
      <c r="AF752">
        <v>0</v>
      </c>
      <c r="AG752">
        <v>0</v>
      </c>
      <c r="AH752">
        <v>0</v>
      </c>
      <c r="AI752">
        <v>0</v>
      </c>
      <c r="AJ752">
        <v>0</v>
      </c>
      <c r="AK752">
        <v>0</v>
      </c>
      <c r="AL752">
        <v>0</v>
      </c>
      <c r="AM752" t="s">
        <v>41</v>
      </c>
    </row>
    <row r="753" spans="1:39" hidden="1" x14ac:dyDescent="0.3">
      <c r="A753">
        <v>7787</v>
      </c>
      <c r="B753">
        <v>1960</v>
      </c>
      <c r="C753" s="14">
        <f>2021-Table1[[#This Row],[Year_Birth]]</f>
        <v>61</v>
      </c>
      <c r="D753" t="s">
        <v>46</v>
      </c>
      <c r="E753" s="14" t="str" cm="1">
        <f t="array" ref="E753">_xlfn.SWITCH(Table1[[#This Row],[Education]],"Graduation","Bachelor’s","Basic","High School","2n Cycle","Master’s","Master","Master’s","PhD","PhD","Other")</f>
        <v>Bachelor’s</v>
      </c>
      <c r="F753" t="s">
        <v>40</v>
      </c>
      <c r="G753" s="14" t="s">
        <v>40</v>
      </c>
      <c r="H753" s="14" t="str" cm="1">
        <f t="array" ref="H753">_xlfn.SWITCH(Table1[[#This Row],[Marital_Status_mod]],"Together","Couple","Married","Couple","Divorced","Single","Single","Single","Widow","Single","Other")</f>
        <v>Couple</v>
      </c>
      <c r="I753" s="4">
        <v>62807</v>
      </c>
      <c r="J753" s="41" t="str">
        <f t="shared" si="46"/>
        <v>$60 - $70K</v>
      </c>
      <c r="K753">
        <v>0</v>
      </c>
      <c r="L753">
        <v>1</v>
      </c>
      <c r="M753">
        <f>Table1[[#This Row],[Teenhome]]+Table1[[#This Row],[Kidhome]]</f>
        <v>1</v>
      </c>
      <c r="N753" s="1">
        <v>41152</v>
      </c>
      <c r="O753" s="16">
        <f>(Table1[[#This Row],[DataSetDate]]-Table1[[#This Row],[Dt_Customer]])/365</f>
        <v>8.4383561643835616</v>
      </c>
      <c r="P753" s="15">
        <v>44232</v>
      </c>
      <c r="Q753">
        <v>83</v>
      </c>
      <c r="R753" s="4">
        <v>526</v>
      </c>
      <c r="S753" s="4">
        <v>28</v>
      </c>
      <c r="T753" s="4">
        <v>135</v>
      </c>
      <c r="U753" s="4">
        <v>10</v>
      </c>
      <c r="V753" s="4">
        <v>21</v>
      </c>
      <c r="W753" s="4">
        <v>99</v>
      </c>
      <c r="X753">
        <v>3</v>
      </c>
      <c r="Y753">
        <v>5</v>
      </c>
      <c r="Z753" t="str">
        <f t="shared" si="47"/>
        <v>Medium</v>
      </c>
      <c r="AA753" s="14">
        <f t="shared" ca="1" si="48"/>
        <v>4.7938345534160147</v>
      </c>
      <c r="AB753">
        <v>3</v>
      </c>
      <c r="AC753">
        <v>12</v>
      </c>
      <c r="AD753" s="14">
        <f t="shared" ca="1" si="49"/>
        <v>12.006820169048146</v>
      </c>
      <c r="AE753">
        <v>5</v>
      </c>
      <c r="AF753">
        <v>0</v>
      </c>
      <c r="AG753">
        <v>0</v>
      </c>
      <c r="AH753">
        <v>0</v>
      </c>
      <c r="AI753">
        <v>0</v>
      </c>
      <c r="AJ753">
        <v>0</v>
      </c>
      <c r="AK753">
        <v>0</v>
      </c>
      <c r="AL753">
        <v>0</v>
      </c>
      <c r="AM753" t="s">
        <v>48</v>
      </c>
    </row>
    <row r="754" spans="1:39" hidden="1" x14ac:dyDescent="0.3">
      <c r="A754">
        <v>6461</v>
      </c>
      <c r="B754">
        <v>1969</v>
      </c>
      <c r="C754" s="14">
        <f>2021-Table1[[#This Row],[Year_Birth]]</f>
        <v>52</v>
      </c>
      <c r="D754" t="s">
        <v>44</v>
      </c>
      <c r="E754" s="14" t="str" cm="1">
        <f t="array" ref="E754">_xlfn.SWITCH(Table1[[#This Row],[Education]],"Graduation","Bachelor’s","Basic","High School","2n Cycle","Master’s","Master","Master’s","PhD","PhD","Other")</f>
        <v>Master’s</v>
      </c>
      <c r="F754" t="s">
        <v>50</v>
      </c>
      <c r="G754" s="14" t="s">
        <v>50</v>
      </c>
      <c r="H754" s="14" t="str" cm="1">
        <f t="array" ref="H754">_xlfn.SWITCH(Table1[[#This Row],[Marital_Status_mod]],"Together","Couple","Married","Couple","Divorced","Single","Single","Single","Widow","Single","Other")</f>
        <v>Single</v>
      </c>
      <c r="I754" s="4">
        <v>62772</v>
      </c>
      <c r="J754" s="41" t="str">
        <f t="shared" si="46"/>
        <v>$60 - $70K</v>
      </c>
      <c r="K754">
        <v>0</v>
      </c>
      <c r="L754">
        <v>1</v>
      </c>
      <c r="M754">
        <f>Table1[[#This Row],[Teenhome]]+Table1[[#This Row],[Kidhome]]</f>
        <v>1</v>
      </c>
      <c r="N754" s="1">
        <v>41413</v>
      </c>
      <c r="O754" s="16">
        <f>(Table1[[#This Row],[DataSetDate]]-Table1[[#This Row],[Dt_Customer]])/365</f>
        <v>7.7232876712328764</v>
      </c>
      <c r="P754" s="15">
        <v>44232</v>
      </c>
      <c r="Q754">
        <v>74</v>
      </c>
      <c r="R754" s="4">
        <v>581</v>
      </c>
      <c r="S754" s="4">
        <v>49</v>
      </c>
      <c r="T754" s="4">
        <v>157</v>
      </c>
      <c r="U754" s="4">
        <v>43</v>
      </c>
      <c r="V754" s="4">
        <v>8</v>
      </c>
      <c r="W754" s="4">
        <v>108</v>
      </c>
      <c r="X754">
        <v>1</v>
      </c>
      <c r="Y754">
        <v>5</v>
      </c>
      <c r="Z754" t="str">
        <f t="shared" si="47"/>
        <v>Medium</v>
      </c>
      <c r="AA754" s="14">
        <f t="shared" ca="1" si="48"/>
        <v>4.659092634504165</v>
      </c>
      <c r="AB754">
        <v>6</v>
      </c>
      <c r="AC754">
        <v>11</v>
      </c>
      <c r="AD754" s="14">
        <f t="shared" ca="1" si="49"/>
        <v>11.09866645450054</v>
      </c>
      <c r="AE754">
        <v>2</v>
      </c>
      <c r="AF754">
        <v>0</v>
      </c>
      <c r="AG754">
        <v>0</v>
      </c>
      <c r="AH754">
        <v>0</v>
      </c>
      <c r="AI754">
        <v>1</v>
      </c>
      <c r="AJ754">
        <v>0</v>
      </c>
      <c r="AK754">
        <v>0</v>
      </c>
      <c r="AL754">
        <v>0</v>
      </c>
      <c r="AM754" t="s">
        <v>41</v>
      </c>
    </row>
    <row r="755" spans="1:39" hidden="1" x14ac:dyDescent="0.3">
      <c r="A755">
        <v>3233</v>
      </c>
      <c r="B755">
        <v>1965</v>
      </c>
      <c r="C755" s="14">
        <f>2021-Table1[[#This Row],[Year_Birth]]</f>
        <v>56</v>
      </c>
      <c r="D755" t="s">
        <v>39</v>
      </c>
      <c r="E755" s="14" t="str" cm="1">
        <f t="array" ref="E755">_xlfn.SWITCH(Table1[[#This Row],[Education]],"Graduation","Bachelor’s","Basic","High School","2n Cycle","Master’s","Master","Master’s","PhD","PhD","Other")</f>
        <v>PhD</v>
      </c>
      <c r="F755" t="s">
        <v>42</v>
      </c>
      <c r="G755" s="14" t="s">
        <v>42</v>
      </c>
      <c r="H755" s="14" t="str" cm="1">
        <f t="array" ref="H755">_xlfn.SWITCH(Table1[[#This Row],[Marital_Status_mod]],"Together","Couple","Married","Couple","Divorced","Single","Single","Single","Widow","Single","Other")</f>
        <v>Couple</v>
      </c>
      <c r="I755" s="4">
        <v>62745</v>
      </c>
      <c r="J755" s="41" t="str">
        <f t="shared" si="46"/>
        <v>$60 - $70K</v>
      </c>
      <c r="K755">
        <v>0</v>
      </c>
      <c r="L755">
        <v>1</v>
      </c>
      <c r="M755">
        <f>Table1[[#This Row],[Teenhome]]+Table1[[#This Row],[Kidhome]]</f>
        <v>1</v>
      </c>
      <c r="N755" s="1">
        <v>41356</v>
      </c>
      <c r="O755" s="16">
        <f>(Table1[[#This Row],[DataSetDate]]-Table1[[#This Row],[Dt_Customer]])/365</f>
        <v>7.8794520547945206</v>
      </c>
      <c r="P755" s="15">
        <v>44232</v>
      </c>
      <c r="Q755">
        <v>89</v>
      </c>
      <c r="R755" s="4">
        <v>562</v>
      </c>
      <c r="S755" s="4">
        <v>21</v>
      </c>
      <c r="T755" s="4">
        <v>464</v>
      </c>
      <c r="U755" s="4">
        <v>28</v>
      </c>
      <c r="V755" s="4">
        <v>10</v>
      </c>
      <c r="W755" s="4">
        <v>32</v>
      </c>
      <c r="X755">
        <v>3</v>
      </c>
      <c r="Y755">
        <v>7</v>
      </c>
      <c r="Z755" t="str">
        <f t="shared" si="47"/>
        <v>High</v>
      </c>
      <c r="AA755" s="14">
        <f t="shared" ca="1" si="48"/>
        <v>6.719963629229837</v>
      </c>
      <c r="AB755">
        <v>8</v>
      </c>
      <c r="AC755">
        <v>11</v>
      </c>
      <c r="AD755" s="14">
        <f t="shared" ca="1" si="49"/>
        <v>10.971756319835306</v>
      </c>
      <c r="AE755">
        <v>5</v>
      </c>
      <c r="AF755">
        <v>0</v>
      </c>
      <c r="AG755">
        <v>0</v>
      </c>
      <c r="AH755">
        <v>0</v>
      </c>
      <c r="AI755">
        <v>0</v>
      </c>
      <c r="AJ755">
        <v>0</v>
      </c>
      <c r="AK755">
        <v>0</v>
      </c>
      <c r="AL755">
        <v>0</v>
      </c>
      <c r="AM755" t="s">
        <v>47</v>
      </c>
    </row>
    <row r="756" spans="1:39" hidden="1" x14ac:dyDescent="0.3">
      <c r="A756">
        <v>3598</v>
      </c>
      <c r="B756">
        <v>1972</v>
      </c>
      <c r="C756" s="14">
        <f>2021-Table1[[#This Row],[Year_Birth]]</f>
        <v>49</v>
      </c>
      <c r="D756" t="s">
        <v>46</v>
      </c>
      <c r="E756" s="14" t="str" cm="1">
        <f t="array" ref="E756">_xlfn.SWITCH(Table1[[#This Row],[Education]],"Graduation","Bachelor’s","Basic","High School","2n Cycle","Master’s","Master","Master’s","PhD","PhD","Other")</f>
        <v>Bachelor’s</v>
      </c>
      <c r="F756" t="s">
        <v>42</v>
      </c>
      <c r="G756" s="14" t="s">
        <v>42</v>
      </c>
      <c r="H756" s="14" t="str" cm="1">
        <f t="array" ref="H756">_xlfn.SWITCH(Table1[[#This Row],[Marital_Status_mod]],"Together","Couple","Married","Couple","Divorced","Single","Single","Single","Widow","Single","Other")</f>
        <v>Couple</v>
      </c>
      <c r="I756" s="4">
        <v>62710</v>
      </c>
      <c r="J756" s="41" t="str">
        <f t="shared" si="46"/>
        <v>$60 - $70K</v>
      </c>
      <c r="K756">
        <v>0</v>
      </c>
      <c r="L756">
        <v>1</v>
      </c>
      <c r="M756">
        <f>Table1[[#This Row],[Teenhome]]+Table1[[#This Row],[Kidhome]]</f>
        <v>1</v>
      </c>
      <c r="N756" s="1">
        <v>41417</v>
      </c>
      <c r="O756" s="16">
        <f>(Table1[[#This Row],[DataSetDate]]-Table1[[#This Row],[Dt_Customer]])/365</f>
        <v>7.7123287671232879</v>
      </c>
      <c r="P756" s="15">
        <v>44232</v>
      </c>
      <c r="Q756">
        <v>53</v>
      </c>
      <c r="R756" s="4">
        <v>441</v>
      </c>
      <c r="S756" s="4">
        <v>35</v>
      </c>
      <c r="T756" s="4">
        <v>83</v>
      </c>
      <c r="U756" s="4">
        <v>7</v>
      </c>
      <c r="V756" s="4">
        <v>29</v>
      </c>
      <c r="W756" s="4">
        <v>11</v>
      </c>
      <c r="X756">
        <v>4</v>
      </c>
      <c r="Y756">
        <v>4</v>
      </c>
      <c r="Z756" t="str">
        <f t="shared" si="47"/>
        <v>Medium</v>
      </c>
      <c r="AA756" s="14">
        <f t="shared" ca="1" si="48"/>
        <v>4.021198786453704</v>
      </c>
      <c r="AB756">
        <v>2</v>
      </c>
      <c r="AC756">
        <v>12</v>
      </c>
      <c r="AD756" s="14">
        <f t="shared" ca="1" si="49"/>
        <v>11.971110939628289</v>
      </c>
      <c r="AE756">
        <v>4</v>
      </c>
      <c r="AF756">
        <v>0</v>
      </c>
      <c r="AG756">
        <v>0</v>
      </c>
      <c r="AH756">
        <v>0</v>
      </c>
      <c r="AI756">
        <v>0</v>
      </c>
      <c r="AJ756">
        <v>0</v>
      </c>
      <c r="AK756">
        <v>0</v>
      </c>
      <c r="AL756">
        <v>0</v>
      </c>
      <c r="AM756" t="s">
        <v>41</v>
      </c>
    </row>
    <row r="757" spans="1:39" hidden="1" x14ac:dyDescent="0.3">
      <c r="A757">
        <v>1518</v>
      </c>
      <c r="B757">
        <v>1965</v>
      </c>
      <c r="C757" s="14">
        <f>2021-Table1[[#This Row],[Year_Birth]]</f>
        <v>56</v>
      </c>
      <c r="D757" t="s">
        <v>44</v>
      </c>
      <c r="E757" s="14" t="str" cm="1">
        <f t="array" ref="E757">_xlfn.SWITCH(Table1[[#This Row],[Education]],"Graduation","Bachelor’s","Basic","High School","2n Cycle","Master’s","Master","Master’s","PhD","PhD","Other")</f>
        <v>Master’s</v>
      </c>
      <c r="F757" t="s">
        <v>42</v>
      </c>
      <c r="G757" s="14" t="s">
        <v>42</v>
      </c>
      <c r="H757" s="14" t="str" cm="1">
        <f t="array" ref="H757">_xlfn.SWITCH(Table1[[#This Row],[Marital_Status_mod]],"Together","Couple","Married","Couple","Divorced","Single","Single","Single","Widow","Single","Other")</f>
        <v>Couple</v>
      </c>
      <c r="I757" s="4">
        <v>62694</v>
      </c>
      <c r="J757" s="41" t="str">
        <f t="shared" si="46"/>
        <v>$60 - $70K</v>
      </c>
      <c r="K757">
        <v>1</v>
      </c>
      <c r="L757">
        <v>1</v>
      </c>
      <c r="M757">
        <f>Table1[[#This Row],[Teenhome]]+Table1[[#This Row],[Kidhome]]</f>
        <v>2</v>
      </c>
      <c r="N757" s="1">
        <v>41442</v>
      </c>
      <c r="O757" s="16">
        <f>(Table1[[#This Row],[DataSetDate]]-Table1[[#This Row],[Dt_Customer]])/365</f>
        <v>7.6438356164383565</v>
      </c>
      <c r="P757" s="15">
        <v>44232</v>
      </c>
      <c r="Q757">
        <v>29</v>
      </c>
      <c r="R757" s="4">
        <v>379</v>
      </c>
      <c r="S757" s="4">
        <v>6</v>
      </c>
      <c r="T757" s="4">
        <v>157</v>
      </c>
      <c r="U757" s="4">
        <v>25</v>
      </c>
      <c r="V757" s="4">
        <v>91</v>
      </c>
      <c r="W757" s="4">
        <v>91</v>
      </c>
      <c r="X757">
        <v>5</v>
      </c>
      <c r="Y757">
        <v>9</v>
      </c>
      <c r="Z757" t="str">
        <f t="shared" si="47"/>
        <v>High</v>
      </c>
      <c r="AA757" s="14">
        <f t="shared" ca="1" si="48"/>
        <v>8.7817572681298586</v>
      </c>
      <c r="AB757">
        <v>3</v>
      </c>
      <c r="AC757">
        <v>7</v>
      </c>
      <c r="AD757" s="14">
        <f t="shared" ca="1" si="49"/>
        <v>6.7182512281376479</v>
      </c>
      <c r="AE757">
        <v>7</v>
      </c>
      <c r="AF757">
        <v>0</v>
      </c>
      <c r="AG757">
        <v>0</v>
      </c>
      <c r="AH757">
        <v>0</v>
      </c>
      <c r="AI757">
        <v>0</v>
      </c>
      <c r="AJ757">
        <v>0</v>
      </c>
      <c r="AK757">
        <v>0</v>
      </c>
      <c r="AL757">
        <v>0</v>
      </c>
      <c r="AM757" t="s">
        <v>41</v>
      </c>
    </row>
    <row r="758" spans="1:39" hidden="1" x14ac:dyDescent="0.3">
      <c r="A758">
        <v>2295</v>
      </c>
      <c r="B758">
        <v>1954</v>
      </c>
      <c r="C758" s="14">
        <f>2021-Table1[[#This Row],[Year_Birth]]</f>
        <v>67</v>
      </c>
      <c r="D758" t="s">
        <v>39</v>
      </c>
      <c r="E758" s="14" t="str" cm="1">
        <f t="array" ref="E758">_xlfn.SWITCH(Table1[[#This Row],[Education]],"Graduation","Bachelor’s","Basic","High School","2n Cycle","Master’s","Master","Master’s","PhD","PhD","Other")</f>
        <v>PhD</v>
      </c>
      <c r="F758" t="s">
        <v>42</v>
      </c>
      <c r="G758" s="14" t="s">
        <v>42</v>
      </c>
      <c r="H758" s="14" t="str" cm="1">
        <f t="array" ref="H758">_xlfn.SWITCH(Table1[[#This Row],[Marital_Status_mod]],"Together","Couple","Married","Couple","Divorced","Single","Single","Single","Widow","Single","Other")</f>
        <v>Couple</v>
      </c>
      <c r="I758" s="4">
        <v>62670</v>
      </c>
      <c r="J758" s="41" t="str">
        <f t="shared" si="46"/>
        <v>$60 - $70K</v>
      </c>
      <c r="K758">
        <v>0</v>
      </c>
      <c r="L758">
        <v>1</v>
      </c>
      <c r="M758">
        <f>Table1[[#This Row],[Teenhome]]+Table1[[#This Row],[Kidhome]]</f>
        <v>1</v>
      </c>
      <c r="N758" s="1">
        <v>41672</v>
      </c>
      <c r="O758" s="16">
        <f>(Table1[[#This Row],[DataSetDate]]-Table1[[#This Row],[Dt_Customer]])/365</f>
        <v>7.0136986301369859</v>
      </c>
      <c r="P758" s="15">
        <v>44232</v>
      </c>
      <c r="Q758">
        <v>57</v>
      </c>
      <c r="R758" s="4">
        <v>539</v>
      </c>
      <c r="S758" s="4">
        <v>30</v>
      </c>
      <c r="T758" s="4">
        <v>92</v>
      </c>
      <c r="U758" s="4">
        <v>80</v>
      </c>
      <c r="V758" s="4">
        <v>46</v>
      </c>
      <c r="W758" s="4">
        <v>38</v>
      </c>
      <c r="X758">
        <v>1</v>
      </c>
      <c r="Y758">
        <v>5</v>
      </c>
      <c r="Z758" t="str">
        <f t="shared" si="47"/>
        <v>Medium</v>
      </c>
      <c r="AA758" s="14">
        <f t="shared" ca="1" si="48"/>
        <v>4.7196360606593011</v>
      </c>
      <c r="AB758">
        <v>3</v>
      </c>
      <c r="AC758">
        <v>13</v>
      </c>
      <c r="AD758" s="14">
        <f t="shared" ca="1" si="49"/>
        <v>12.608662550271038</v>
      </c>
      <c r="AE758">
        <v>3</v>
      </c>
      <c r="AF758">
        <v>0</v>
      </c>
      <c r="AG758">
        <v>0</v>
      </c>
      <c r="AH758">
        <v>0</v>
      </c>
      <c r="AI758">
        <v>0</v>
      </c>
      <c r="AJ758">
        <v>0</v>
      </c>
      <c r="AK758">
        <v>0</v>
      </c>
      <c r="AL758">
        <v>0</v>
      </c>
      <c r="AM758" t="s">
        <v>47</v>
      </c>
    </row>
    <row r="759" spans="1:39" hidden="1" x14ac:dyDescent="0.3">
      <c r="A759">
        <v>2948</v>
      </c>
      <c r="B759">
        <v>1954</v>
      </c>
      <c r="C759" s="14">
        <f>2021-Table1[[#This Row],[Year_Birth]]</f>
        <v>67</v>
      </c>
      <c r="D759" t="s">
        <v>44</v>
      </c>
      <c r="E759" s="14" t="str" cm="1">
        <f t="array" ref="E759">_xlfn.SWITCH(Table1[[#This Row],[Education]],"Graduation","Bachelor’s","Basic","High School","2n Cycle","Master’s","Master","Master’s","PhD","PhD","Other")</f>
        <v>Master’s</v>
      </c>
      <c r="F759" t="s">
        <v>49</v>
      </c>
      <c r="G759" s="14" t="s">
        <v>49</v>
      </c>
      <c r="H759" s="14" t="str" cm="1">
        <f t="array" ref="H759">_xlfn.SWITCH(Table1[[#This Row],[Marital_Status_mod]],"Together","Couple","Married","Couple","Divorced","Single","Single","Single","Widow","Single","Other")</f>
        <v>Single</v>
      </c>
      <c r="I759" s="4">
        <v>62637</v>
      </c>
      <c r="J759" s="41" t="str">
        <f t="shared" si="46"/>
        <v>$60 - $70K</v>
      </c>
      <c r="K759">
        <v>0</v>
      </c>
      <c r="L759">
        <v>1</v>
      </c>
      <c r="M759">
        <f>Table1[[#This Row],[Teenhome]]+Table1[[#This Row],[Kidhome]]</f>
        <v>1</v>
      </c>
      <c r="N759" s="1">
        <v>41699</v>
      </c>
      <c r="O759" s="16">
        <f>(Table1[[#This Row],[DataSetDate]]-Table1[[#This Row],[Dt_Customer]])/365</f>
        <v>6.9397260273972599</v>
      </c>
      <c r="P759" s="15">
        <v>44232</v>
      </c>
      <c r="Q759">
        <v>76</v>
      </c>
      <c r="R759" s="4">
        <v>104</v>
      </c>
      <c r="S759" s="4">
        <v>12</v>
      </c>
      <c r="T759" s="4">
        <v>48</v>
      </c>
      <c r="U759" s="4">
        <v>4</v>
      </c>
      <c r="V759" s="4">
        <v>12</v>
      </c>
      <c r="W759" s="4">
        <v>5</v>
      </c>
      <c r="X759">
        <v>1</v>
      </c>
      <c r="Y759">
        <v>2</v>
      </c>
      <c r="Z759" t="str">
        <f t="shared" si="47"/>
        <v>Low</v>
      </c>
      <c r="AA759" s="14">
        <f t="shared" ca="1" si="48"/>
        <v>2.0941327496708277</v>
      </c>
      <c r="AB759">
        <v>2</v>
      </c>
      <c r="AC759">
        <v>5</v>
      </c>
      <c r="AD759" s="14">
        <f t="shared" ca="1" si="49"/>
        <v>5.2213143729920759</v>
      </c>
      <c r="AE759">
        <v>2</v>
      </c>
      <c r="AF759">
        <v>0</v>
      </c>
      <c r="AG759">
        <v>0</v>
      </c>
      <c r="AH759">
        <v>0</v>
      </c>
      <c r="AI759">
        <v>0</v>
      </c>
      <c r="AJ759">
        <v>0</v>
      </c>
      <c r="AK759">
        <v>0</v>
      </c>
      <c r="AL759">
        <v>0</v>
      </c>
      <c r="AM759" t="s">
        <v>48</v>
      </c>
    </row>
    <row r="760" spans="1:39" hidden="1" x14ac:dyDescent="0.3">
      <c r="A760">
        <v>2415</v>
      </c>
      <c r="B760">
        <v>1962</v>
      </c>
      <c r="C760" s="14">
        <f>2021-Table1[[#This Row],[Year_Birth]]</f>
        <v>59</v>
      </c>
      <c r="D760" t="s">
        <v>46</v>
      </c>
      <c r="E760" s="14" t="str" cm="1">
        <f t="array" ref="E760">_xlfn.SWITCH(Table1[[#This Row],[Education]],"Graduation","Bachelor’s","Basic","High School","2n Cycle","Master’s","Master","Master’s","PhD","PhD","Other")</f>
        <v>Bachelor’s</v>
      </c>
      <c r="F760" t="s">
        <v>40</v>
      </c>
      <c r="G760" s="14" t="s">
        <v>40</v>
      </c>
      <c r="H760" s="14" t="str" cm="1">
        <f t="array" ref="H760">_xlfn.SWITCH(Table1[[#This Row],[Marital_Status_mod]],"Together","Couple","Married","Couple","Divorced","Single","Single","Single","Widow","Single","Other")</f>
        <v>Couple</v>
      </c>
      <c r="I760" s="4">
        <v>62568</v>
      </c>
      <c r="J760" s="41" t="str">
        <f t="shared" si="46"/>
        <v>$60 - $70K</v>
      </c>
      <c r="K760">
        <v>0</v>
      </c>
      <c r="L760">
        <v>1</v>
      </c>
      <c r="M760">
        <f>Table1[[#This Row],[Teenhome]]+Table1[[#This Row],[Kidhome]]</f>
        <v>1</v>
      </c>
      <c r="N760" s="1">
        <v>41736</v>
      </c>
      <c r="O760" s="16">
        <f>(Table1[[#This Row],[DataSetDate]]-Table1[[#This Row],[Dt_Customer]])/365</f>
        <v>6.838356164383562</v>
      </c>
      <c r="P760" s="15">
        <v>44232</v>
      </c>
      <c r="Q760">
        <v>99</v>
      </c>
      <c r="R760" s="4">
        <v>362</v>
      </c>
      <c r="S760" s="4">
        <v>17</v>
      </c>
      <c r="T760" s="4">
        <v>398</v>
      </c>
      <c r="U760" s="4">
        <v>80</v>
      </c>
      <c r="V760" s="4">
        <v>35</v>
      </c>
      <c r="W760" s="4">
        <v>61</v>
      </c>
      <c r="X760">
        <v>3</v>
      </c>
      <c r="Y760">
        <v>5</v>
      </c>
      <c r="Z760" t="str">
        <f t="shared" si="47"/>
        <v>Medium</v>
      </c>
      <c r="AA760" s="14">
        <f t="shared" ca="1" si="48"/>
        <v>4.7486237838650194</v>
      </c>
      <c r="AB760">
        <v>3</v>
      </c>
      <c r="AC760">
        <v>5</v>
      </c>
      <c r="AD760" s="14">
        <f t="shared" ca="1" si="49"/>
        <v>4.8889134585141445</v>
      </c>
      <c r="AE760">
        <v>4</v>
      </c>
      <c r="AF760">
        <v>1</v>
      </c>
      <c r="AG760">
        <v>0</v>
      </c>
      <c r="AH760">
        <v>0</v>
      </c>
      <c r="AI760">
        <v>0</v>
      </c>
      <c r="AJ760">
        <v>0</v>
      </c>
      <c r="AK760">
        <v>0</v>
      </c>
      <c r="AL760">
        <v>0</v>
      </c>
      <c r="AM760" t="s">
        <v>41</v>
      </c>
    </row>
    <row r="761" spans="1:39" hidden="1" x14ac:dyDescent="0.3">
      <c r="A761">
        <v>10573</v>
      </c>
      <c r="B761">
        <v>1953</v>
      </c>
      <c r="C761" s="14">
        <f>2021-Table1[[#This Row],[Year_Birth]]</f>
        <v>68</v>
      </c>
      <c r="D761" t="s">
        <v>46</v>
      </c>
      <c r="E761" s="14" t="str" cm="1">
        <f t="array" ref="E761">_xlfn.SWITCH(Table1[[#This Row],[Education]],"Graduation","Bachelor’s","Basic","High School","2n Cycle","Master’s","Master","Master’s","PhD","PhD","Other")</f>
        <v>Bachelor’s</v>
      </c>
      <c r="F761" t="s">
        <v>49</v>
      </c>
      <c r="G761" s="14" t="s">
        <v>49</v>
      </c>
      <c r="H761" s="14" t="str" cm="1">
        <f t="array" ref="H761">_xlfn.SWITCH(Table1[[#This Row],[Marital_Status_mod]],"Together","Couple","Married","Couple","Divorced","Single","Single","Single","Widow","Single","Other")</f>
        <v>Single</v>
      </c>
      <c r="I761" s="4">
        <v>62551</v>
      </c>
      <c r="J761" s="41" t="str">
        <f t="shared" si="46"/>
        <v>$60 - $70K</v>
      </c>
      <c r="K761">
        <v>0</v>
      </c>
      <c r="L761">
        <v>0</v>
      </c>
      <c r="M761">
        <f>Table1[[#This Row],[Teenhome]]+Table1[[#This Row],[Kidhome]]</f>
        <v>0</v>
      </c>
      <c r="N761" s="1">
        <v>41596</v>
      </c>
      <c r="O761" s="16">
        <f>(Table1[[#This Row],[DataSetDate]]-Table1[[#This Row],[Dt_Customer]])/365</f>
        <v>7.2219178082191782</v>
      </c>
      <c r="P761" s="15">
        <v>44232</v>
      </c>
      <c r="Q761">
        <v>27</v>
      </c>
      <c r="R761" s="4">
        <v>125</v>
      </c>
      <c r="S761" s="4">
        <v>16</v>
      </c>
      <c r="T761" s="4">
        <v>98</v>
      </c>
      <c r="U761" s="4">
        <v>134</v>
      </c>
      <c r="V761" s="4">
        <v>21</v>
      </c>
      <c r="W761" s="4">
        <v>27</v>
      </c>
      <c r="X761">
        <v>1</v>
      </c>
      <c r="Y761">
        <v>6</v>
      </c>
      <c r="Z761" t="str">
        <f t="shared" si="47"/>
        <v>Medium</v>
      </c>
      <c r="AA761" s="14">
        <f t="shared" ca="1" si="48"/>
        <v>6.0822290453619825</v>
      </c>
      <c r="AB761">
        <v>7</v>
      </c>
      <c r="AC761">
        <v>4</v>
      </c>
      <c r="AD761" s="14">
        <f t="shared" ca="1" si="49"/>
        <v>4.0642379064309315</v>
      </c>
      <c r="AE761">
        <v>3</v>
      </c>
      <c r="AF761">
        <v>0</v>
      </c>
      <c r="AG761">
        <v>0</v>
      </c>
      <c r="AH761">
        <v>1</v>
      </c>
      <c r="AI761">
        <v>0</v>
      </c>
      <c r="AJ761">
        <v>0</v>
      </c>
      <c r="AK761">
        <v>0</v>
      </c>
      <c r="AL761">
        <v>0</v>
      </c>
      <c r="AM761" t="s">
        <v>45</v>
      </c>
    </row>
    <row r="762" spans="1:39" hidden="1" x14ac:dyDescent="0.3">
      <c r="A762">
        <v>7002</v>
      </c>
      <c r="B762">
        <v>1955</v>
      </c>
      <c r="C762" s="14">
        <f>2021-Table1[[#This Row],[Year_Birth]]</f>
        <v>66</v>
      </c>
      <c r="D762" t="s">
        <v>46</v>
      </c>
      <c r="E762" s="14" t="str" cm="1">
        <f t="array" ref="E762">_xlfn.SWITCH(Table1[[#This Row],[Education]],"Graduation","Bachelor’s","Basic","High School","2n Cycle","Master’s","Master","Master’s","PhD","PhD","Other")</f>
        <v>Bachelor’s</v>
      </c>
      <c r="F762" t="s">
        <v>50</v>
      </c>
      <c r="G762" s="14" t="s">
        <v>50</v>
      </c>
      <c r="H762" s="14" t="str" cm="1">
        <f t="array" ref="H762">_xlfn.SWITCH(Table1[[#This Row],[Marital_Status_mod]],"Together","Couple","Married","Couple","Divorced","Single","Single","Single","Widow","Single","Other")</f>
        <v>Single</v>
      </c>
      <c r="I762" s="4">
        <v>62535</v>
      </c>
      <c r="J762" s="41" t="str">
        <f t="shared" si="46"/>
        <v>$60 - $70K</v>
      </c>
      <c r="K762">
        <v>0</v>
      </c>
      <c r="L762">
        <v>1</v>
      </c>
      <c r="M762">
        <f>Table1[[#This Row],[Teenhome]]+Table1[[#This Row],[Kidhome]]</f>
        <v>1</v>
      </c>
      <c r="N762" s="1">
        <v>41550</v>
      </c>
      <c r="O762" s="16">
        <f>(Table1[[#This Row],[DataSetDate]]-Table1[[#This Row],[Dt_Customer]])/365</f>
        <v>7.3479452054794523</v>
      </c>
      <c r="P762" s="15">
        <v>44232</v>
      </c>
      <c r="Q762">
        <v>13</v>
      </c>
      <c r="R762" s="4">
        <v>163</v>
      </c>
      <c r="S762" s="4">
        <v>48</v>
      </c>
      <c r="T762" s="4">
        <v>90</v>
      </c>
      <c r="U762" s="4">
        <v>0</v>
      </c>
      <c r="V762" s="4">
        <v>45</v>
      </c>
      <c r="W762" s="4">
        <v>52</v>
      </c>
      <c r="X762">
        <v>1</v>
      </c>
      <c r="Y762">
        <v>3</v>
      </c>
      <c r="Z762" t="str">
        <f t="shared" si="47"/>
        <v>Medium</v>
      </c>
      <c r="AA762" s="14">
        <f t="shared" ca="1" si="48"/>
        <v>3.0590883401470084</v>
      </c>
      <c r="AB762">
        <v>2</v>
      </c>
      <c r="AC762">
        <v>8</v>
      </c>
      <c r="AD762" s="14">
        <f t="shared" ca="1" si="49"/>
        <v>8.0823919236847885</v>
      </c>
      <c r="AE762">
        <v>3</v>
      </c>
      <c r="AF762">
        <v>0</v>
      </c>
      <c r="AG762">
        <v>0</v>
      </c>
      <c r="AH762">
        <v>0</v>
      </c>
      <c r="AI762">
        <v>0</v>
      </c>
      <c r="AJ762">
        <v>0</v>
      </c>
      <c r="AK762">
        <v>0</v>
      </c>
      <c r="AL762">
        <v>0</v>
      </c>
      <c r="AM762" t="s">
        <v>41</v>
      </c>
    </row>
    <row r="763" spans="1:39" hidden="1" x14ac:dyDescent="0.3">
      <c r="A763">
        <v>7446</v>
      </c>
      <c r="B763">
        <v>1967</v>
      </c>
      <c r="C763" s="14">
        <f>2021-Table1[[#This Row],[Year_Birth]]</f>
        <v>54</v>
      </c>
      <c r="D763" t="s">
        <v>44</v>
      </c>
      <c r="E763" s="14" t="str" cm="1">
        <f t="array" ref="E763">_xlfn.SWITCH(Table1[[#This Row],[Education]],"Graduation","Bachelor’s","Basic","High School","2n Cycle","Master’s","Master","Master’s","PhD","PhD","Other")</f>
        <v>Master’s</v>
      </c>
      <c r="F763" t="s">
        <v>40</v>
      </c>
      <c r="G763" s="14" t="s">
        <v>40</v>
      </c>
      <c r="H763" s="14" t="str" cm="1">
        <f t="array" ref="H763">_xlfn.SWITCH(Table1[[#This Row],[Marital_Status_mod]],"Together","Couple","Married","Couple","Divorced","Single","Single","Single","Widow","Single","Other")</f>
        <v>Couple</v>
      </c>
      <c r="I763" s="4">
        <v>62513</v>
      </c>
      <c r="J763" s="41" t="str">
        <f t="shared" si="46"/>
        <v>$60 - $70K</v>
      </c>
      <c r="K763">
        <v>0</v>
      </c>
      <c r="L763">
        <v>1</v>
      </c>
      <c r="M763">
        <f>Table1[[#This Row],[Teenhome]]+Table1[[#This Row],[Kidhome]]</f>
        <v>1</v>
      </c>
      <c r="N763" s="1">
        <v>41526</v>
      </c>
      <c r="O763" s="16">
        <f>(Table1[[#This Row],[DataSetDate]]-Table1[[#This Row],[Dt_Customer]])/365</f>
        <v>7.4136986301369863</v>
      </c>
      <c r="P763" s="15">
        <v>44232</v>
      </c>
      <c r="Q763">
        <v>16</v>
      </c>
      <c r="R763" s="4">
        <v>520</v>
      </c>
      <c r="S763" s="4">
        <v>42</v>
      </c>
      <c r="T763" s="4">
        <v>98</v>
      </c>
      <c r="U763" s="4">
        <v>0</v>
      </c>
      <c r="V763" s="4">
        <v>42</v>
      </c>
      <c r="W763" s="4">
        <v>14</v>
      </c>
      <c r="X763">
        <v>2</v>
      </c>
      <c r="Y763">
        <v>6</v>
      </c>
      <c r="Z763" t="str">
        <f t="shared" si="47"/>
        <v>Medium</v>
      </c>
      <c r="AA763" s="14">
        <f t="shared" ca="1" si="48"/>
        <v>6.1036794262333256</v>
      </c>
      <c r="AB763">
        <v>4</v>
      </c>
      <c r="AC763">
        <v>10</v>
      </c>
      <c r="AD763" s="14">
        <f t="shared" ca="1" si="49"/>
        <v>9.9999299374954713</v>
      </c>
      <c r="AE763">
        <v>6</v>
      </c>
      <c r="AF763">
        <v>0</v>
      </c>
      <c r="AG763">
        <v>0</v>
      </c>
      <c r="AH763">
        <v>0</v>
      </c>
      <c r="AI763">
        <v>0</v>
      </c>
      <c r="AJ763">
        <v>0</v>
      </c>
      <c r="AK763">
        <v>0</v>
      </c>
      <c r="AL763">
        <v>0</v>
      </c>
      <c r="AM763" t="s">
        <v>43</v>
      </c>
    </row>
    <row r="764" spans="1:39" hidden="1" x14ac:dyDescent="0.3">
      <c r="A764">
        <v>178</v>
      </c>
      <c r="B764">
        <v>1956</v>
      </c>
      <c r="C764" s="14">
        <f>2021-Table1[[#This Row],[Year_Birth]]</f>
        <v>65</v>
      </c>
      <c r="D764" t="s">
        <v>46</v>
      </c>
      <c r="E764" s="14" t="str" cm="1">
        <f t="array" ref="E764">_xlfn.SWITCH(Table1[[#This Row],[Education]],"Graduation","Bachelor’s","Basic","High School","2n Cycle","Master’s","Master","Master’s","PhD","PhD","Other")</f>
        <v>Bachelor’s</v>
      </c>
      <c r="F764" t="s">
        <v>42</v>
      </c>
      <c r="G764" s="14" t="s">
        <v>42</v>
      </c>
      <c r="H764" s="14" t="str" cm="1">
        <f t="array" ref="H764">_xlfn.SWITCH(Table1[[#This Row],[Marital_Status_mod]],"Together","Couple","Married","Couple","Divorced","Single","Single","Single","Widow","Single","Other")</f>
        <v>Couple</v>
      </c>
      <c r="I764" s="4">
        <v>62503</v>
      </c>
      <c r="J764" s="41" t="str">
        <f t="shared" si="46"/>
        <v>$60 - $70K</v>
      </c>
      <c r="K764">
        <v>0</v>
      </c>
      <c r="L764">
        <v>1</v>
      </c>
      <c r="M764">
        <f>Table1[[#This Row],[Teenhome]]+Table1[[#This Row],[Kidhome]]</f>
        <v>1</v>
      </c>
      <c r="N764" s="1">
        <v>41323</v>
      </c>
      <c r="O764" s="16">
        <f>(Table1[[#This Row],[DataSetDate]]-Table1[[#This Row],[Dt_Customer]])/365</f>
        <v>7.9698630136986299</v>
      </c>
      <c r="P764" s="15">
        <v>44232</v>
      </c>
      <c r="Q764">
        <v>40</v>
      </c>
      <c r="R764" s="4">
        <v>478</v>
      </c>
      <c r="S764" s="4">
        <v>0</v>
      </c>
      <c r="T764" s="4">
        <v>193</v>
      </c>
      <c r="U764" s="4">
        <v>110</v>
      </c>
      <c r="V764" s="4">
        <v>75</v>
      </c>
      <c r="W764" s="4">
        <v>117</v>
      </c>
      <c r="X764">
        <v>4</v>
      </c>
      <c r="Y764">
        <v>8</v>
      </c>
      <c r="Z764" t="str">
        <f t="shared" si="47"/>
        <v>High</v>
      </c>
      <c r="AA764" s="14">
        <f t="shared" ca="1" si="48"/>
        <v>8.2929291167677093</v>
      </c>
      <c r="AB764">
        <v>3</v>
      </c>
      <c r="AC764">
        <v>11</v>
      </c>
      <c r="AD764" s="14">
        <f t="shared" ca="1" si="49"/>
        <v>11.29007077101571</v>
      </c>
      <c r="AE764">
        <v>5</v>
      </c>
      <c r="AF764">
        <v>0</v>
      </c>
      <c r="AG764">
        <v>0</v>
      </c>
      <c r="AH764">
        <v>0</v>
      </c>
      <c r="AI764">
        <v>0</v>
      </c>
      <c r="AJ764">
        <v>0</v>
      </c>
      <c r="AK764">
        <v>0</v>
      </c>
      <c r="AL764">
        <v>0</v>
      </c>
      <c r="AM764" t="s">
        <v>41</v>
      </c>
    </row>
    <row r="765" spans="1:39" hidden="1" x14ac:dyDescent="0.3">
      <c r="A765">
        <v>5642</v>
      </c>
      <c r="B765">
        <v>1979</v>
      </c>
      <c r="C765" s="14">
        <f>2021-Table1[[#This Row],[Year_Birth]]</f>
        <v>42</v>
      </c>
      <c r="D765" t="s">
        <v>44</v>
      </c>
      <c r="E765" s="14" t="str" cm="1">
        <f t="array" ref="E765">_xlfn.SWITCH(Table1[[#This Row],[Education]],"Graduation","Bachelor’s","Basic","High School","2n Cycle","Master’s","Master","Master’s","PhD","PhD","Other")</f>
        <v>Master’s</v>
      </c>
      <c r="F765" t="s">
        <v>40</v>
      </c>
      <c r="G765" s="14" t="s">
        <v>40</v>
      </c>
      <c r="H765" s="14" t="str" cm="1">
        <f t="array" ref="H765">_xlfn.SWITCH(Table1[[#This Row],[Marital_Status_mod]],"Together","Couple","Married","Couple","Divorced","Single","Single","Single","Widow","Single","Other")</f>
        <v>Couple</v>
      </c>
      <c r="I765" s="4">
        <v>62499</v>
      </c>
      <c r="J765" s="41" t="str">
        <f t="shared" si="46"/>
        <v>$60 - $70K</v>
      </c>
      <c r="K765">
        <v>1</v>
      </c>
      <c r="L765">
        <v>0</v>
      </c>
      <c r="M765">
        <f>Table1[[#This Row],[Teenhome]]+Table1[[#This Row],[Kidhome]]</f>
        <v>1</v>
      </c>
      <c r="N765" s="1">
        <v>41617</v>
      </c>
      <c r="O765" s="16">
        <f>(Table1[[#This Row],[DataSetDate]]-Table1[[#This Row],[Dt_Customer]])/365</f>
        <v>7.1643835616438354</v>
      </c>
      <c r="P765" s="15">
        <v>44232</v>
      </c>
      <c r="Q765">
        <v>0</v>
      </c>
      <c r="R765" s="4">
        <v>140</v>
      </c>
      <c r="S765" s="4">
        <v>4</v>
      </c>
      <c r="T765" s="4">
        <v>61</v>
      </c>
      <c r="U765" s="4">
        <v>0</v>
      </c>
      <c r="V765" s="4">
        <v>13</v>
      </c>
      <c r="W765" s="4">
        <v>4</v>
      </c>
      <c r="X765">
        <v>2</v>
      </c>
      <c r="Y765">
        <v>3</v>
      </c>
      <c r="Z765" t="str">
        <f t="shared" si="47"/>
        <v>Medium</v>
      </c>
      <c r="AA765" s="14">
        <f t="shared" ca="1" si="48"/>
        <v>2.642245154732298</v>
      </c>
      <c r="AB765">
        <v>1</v>
      </c>
      <c r="AC765">
        <v>6</v>
      </c>
      <c r="AD765" s="14">
        <f t="shared" ca="1" si="49"/>
        <v>6.2762881620269821</v>
      </c>
      <c r="AE765">
        <v>4</v>
      </c>
      <c r="AF765">
        <v>0</v>
      </c>
      <c r="AG765">
        <v>0</v>
      </c>
      <c r="AH765">
        <v>0</v>
      </c>
      <c r="AI765">
        <v>0</v>
      </c>
      <c r="AJ765">
        <v>0</v>
      </c>
      <c r="AK765">
        <v>0</v>
      </c>
      <c r="AL765">
        <v>0</v>
      </c>
      <c r="AM765" t="s">
        <v>41</v>
      </c>
    </row>
    <row r="766" spans="1:39" hidden="1" x14ac:dyDescent="0.3">
      <c r="A766">
        <v>10681</v>
      </c>
      <c r="B766">
        <v>1970</v>
      </c>
      <c r="C766" s="14">
        <f>2021-Table1[[#This Row],[Year_Birth]]</f>
        <v>51</v>
      </c>
      <c r="D766" t="s">
        <v>51</v>
      </c>
      <c r="E766" s="14" t="str" cm="1">
        <f t="array" ref="E766">_xlfn.SWITCH(Table1[[#This Row],[Education]],"Graduation","Bachelor’s","Basic","High School","2n Cycle","Master’s","Master","Master’s","PhD","PhD","Other")</f>
        <v>Master’s</v>
      </c>
      <c r="F766" t="s">
        <v>42</v>
      </c>
      <c r="G766" s="14" t="s">
        <v>42</v>
      </c>
      <c r="H766" s="14" t="str" cm="1">
        <f t="array" ref="H766">_xlfn.SWITCH(Table1[[#This Row],[Marital_Status_mod]],"Together","Couple","Married","Couple","Divorced","Single","Single","Single","Widow","Single","Other")</f>
        <v>Couple</v>
      </c>
      <c r="I766" s="4">
        <v>62466</v>
      </c>
      <c r="J766" s="41" t="str">
        <f t="shared" si="46"/>
        <v>$60 - $70K</v>
      </c>
      <c r="K766">
        <v>0</v>
      </c>
      <c r="L766">
        <v>1</v>
      </c>
      <c r="M766">
        <f>Table1[[#This Row],[Teenhome]]+Table1[[#This Row],[Kidhome]]</f>
        <v>1</v>
      </c>
      <c r="N766" s="1">
        <v>41654</v>
      </c>
      <c r="O766" s="16">
        <f>(Table1[[#This Row],[DataSetDate]]-Table1[[#This Row],[Dt_Customer]])/365</f>
        <v>7.0630136986301366</v>
      </c>
      <c r="P766" s="15">
        <v>44232</v>
      </c>
      <c r="Q766">
        <v>13</v>
      </c>
      <c r="R766" s="4">
        <v>129</v>
      </c>
      <c r="S766" s="4">
        <v>129</v>
      </c>
      <c r="T766" s="4">
        <v>259</v>
      </c>
      <c r="U766" s="4">
        <v>168</v>
      </c>
      <c r="V766" s="4">
        <v>121</v>
      </c>
      <c r="W766" s="4">
        <v>83</v>
      </c>
      <c r="X766">
        <v>5</v>
      </c>
      <c r="Y766">
        <v>6</v>
      </c>
      <c r="Z766" t="str">
        <f t="shared" si="47"/>
        <v>Medium</v>
      </c>
      <c r="AA766" s="14">
        <f t="shared" ca="1" si="48"/>
        <v>5.6380258654086939</v>
      </c>
      <c r="AB766">
        <v>3</v>
      </c>
      <c r="AC766">
        <v>12</v>
      </c>
      <c r="AD766" s="14">
        <f t="shared" ca="1" si="49"/>
        <v>12.354157134536269</v>
      </c>
      <c r="AE766">
        <v>4</v>
      </c>
      <c r="AF766">
        <v>0</v>
      </c>
      <c r="AG766">
        <v>0</v>
      </c>
      <c r="AH766">
        <v>0</v>
      </c>
      <c r="AI766">
        <v>0</v>
      </c>
      <c r="AJ766">
        <v>0</v>
      </c>
      <c r="AK766">
        <v>0</v>
      </c>
      <c r="AL766">
        <v>0</v>
      </c>
      <c r="AM766" t="s">
        <v>41</v>
      </c>
    </row>
    <row r="767" spans="1:39" hidden="1" x14ac:dyDescent="0.3">
      <c r="A767">
        <v>5156</v>
      </c>
      <c r="B767">
        <v>1970</v>
      </c>
      <c r="C767" s="14">
        <f>2021-Table1[[#This Row],[Year_Birth]]</f>
        <v>51</v>
      </c>
      <c r="D767" t="s">
        <v>51</v>
      </c>
      <c r="E767" s="14" t="str" cm="1">
        <f t="array" ref="E767">_xlfn.SWITCH(Table1[[#This Row],[Education]],"Graduation","Bachelor’s","Basic","High School","2n Cycle","Master’s","Master","Master’s","PhD","PhD","Other")</f>
        <v>Master’s</v>
      </c>
      <c r="F767" t="s">
        <v>42</v>
      </c>
      <c r="G767" s="14" t="s">
        <v>42</v>
      </c>
      <c r="H767" s="14" t="str" cm="1">
        <f t="array" ref="H767">_xlfn.SWITCH(Table1[[#This Row],[Marital_Status_mod]],"Together","Couple","Married","Couple","Divorced","Single","Single","Single","Widow","Single","Other")</f>
        <v>Couple</v>
      </c>
      <c r="I767" s="4">
        <v>62466</v>
      </c>
      <c r="J767" s="41" t="str">
        <f t="shared" si="46"/>
        <v>$60 - $70K</v>
      </c>
      <c r="K767">
        <v>0</v>
      </c>
      <c r="L767">
        <v>1</v>
      </c>
      <c r="M767">
        <f>Table1[[#This Row],[Teenhome]]+Table1[[#This Row],[Kidhome]]</f>
        <v>1</v>
      </c>
      <c r="N767" s="1">
        <v>41654</v>
      </c>
      <c r="O767" s="16">
        <f>(Table1[[#This Row],[DataSetDate]]-Table1[[#This Row],[Dt_Customer]])/365</f>
        <v>7.0630136986301366</v>
      </c>
      <c r="P767" s="15">
        <v>44232</v>
      </c>
      <c r="Q767">
        <v>13</v>
      </c>
      <c r="R767" s="4">
        <v>129</v>
      </c>
      <c r="S767" s="4">
        <v>129</v>
      </c>
      <c r="T767" s="4">
        <v>259</v>
      </c>
      <c r="U767" s="4">
        <v>168</v>
      </c>
      <c r="V767" s="4">
        <v>121</v>
      </c>
      <c r="W767" s="4">
        <v>83</v>
      </c>
      <c r="X767">
        <v>5</v>
      </c>
      <c r="Y767">
        <v>6</v>
      </c>
      <c r="Z767" t="str">
        <f t="shared" si="47"/>
        <v>Medium</v>
      </c>
      <c r="AA767" s="14">
        <f t="shared" ca="1" si="48"/>
        <v>6.2933099443031191</v>
      </c>
      <c r="AB767">
        <v>3</v>
      </c>
      <c r="AC767">
        <v>12</v>
      </c>
      <c r="AD767" s="14">
        <f t="shared" ca="1" si="49"/>
        <v>11.639915241088193</v>
      </c>
      <c r="AE767">
        <v>4</v>
      </c>
      <c r="AF767">
        <v>0</v>
      </c>
      <c r="AG767">
        <v>0</v>
      </c>
      <c r="AH767">
        <v>0</v>
      </c>
      <c r="AI767">
        <v>0</v>
      </c>
      <c r="AJ767">
        <v>0</v>
      </c>
      <c r="AK767">
        <v>0</v>
      </c>
      <c r="AL767">
        <v>0</v>
      </c>
      <c r="AM767" t="s">
        <v>41</v>
      </c>
    </row>
    <row r="768" spans="1:39" hidden="1" x14ac:dyDescent="0.3">
      <c r="A768">
        <v>9353</v>
      </c>
      <c r="B768">
        <v>1959</v>
      </c>
      <c r="C768" s="14">
        <f>2021-Table1[[#This Row],[Year_Birth]]</f>
        <v>62</v>
      </c>
      <c r="D768" t="s">
        <v>46</v>
      </c>
      <c r="E768" s="14" t="str" cm="1">
        <f t="array" ref="E768">_xlfn.SWITCH(Table1[[#This Row],[Education]],"Graduation","Bachelor’s","Basic","High School","2n Cycle","Master’s","Master","Master’s","PhD","PhD","Other")</f>
        <v>Bachelor’s</v>
      </c>
      <c r="F768" t="s">
        <v>50</v>
      </c>
      <c r="G768" s="14" t="s">
        <v>50</v>
      </c>
      <c r="H768" s="14" t="str" cm="1">
        <f t="array" ref="H768">_xlfn.SWITCH(Table1[[#This Row],[Marital_Status_mod]],"Together","Couple","Married","Couple","Divorced","Single","Single","Single","Widow","Single","Other")</f>
        <v>Single</v>
      </c>
      <c r="I768" s="4">
        <v>62450</v>
      </c>
      <c r="J768" s="41" t="str">
        <f t="shared" si="46"/>
        <v>$60 - $70K</v>
      </c>
      <c r="K768">
        <v>0</v>
      </c>
      <c r="L768">
        <v>1</v>
      </c>
      <c r="M768">
        <f>Table1[[#This Row],[Teenhome]]+Table1[[#This Row],[Kidhome]]</f>
        <v>1</v>
      </c>
      <c r="N768" s="1">
        <v>41645</v>
      </c>
      <c r="O768" s="16">
        <f>(Table1[[#This Row],[DataSetDate]]-Table1[[#This Row],[Dt_Customer]])/365</f>
        <v>7.087671232876712</v>
      </c>
      <c r="P768" s="15">
        <v>44232</v>
      </c>
      <c r="Q768">
        <v>61</v>
      </c>
      <c r="R768" s="4">
        <v>515</v>
      </c>
      <c r="S768" s="4">
        <v>47</v>
      </c>
      <c r="T768" s="4">
        <v>267</v>
      </c>
      <c r="U768" s="4">
        <v>62</v>
      </c>
      <c r="V768" s="4">
        <v>66</v>
      </c>
      <c r="W768" s="4">
        <v>38</v>
      </c>
      <c r="X768">
        <v>2</v>
      </c>
      <c r="Y768">
        <v>5</v>
      </c>
      <c r="Z768" t="str">
        <f t="shared" si="47"/>
        <v>Medium</v>
      </c>
      <c r="AA768" s="14">
        <f t="shared" ca="1" si="48"/>
        <v>4.822107136904437</v>
      </c>
      <c r="AB768">
        <v>5</v>
      </c>
      <c r="AC768">
        <v>4</v>
      </c>
      <c r="AD768" s="14">
        <f t="shared" ca="1" si="49"/>
        <v>3.7663066570126889</v>
      </c>
      <c r="AE768">
        <v>3</v>
      </c>
      <c r="AF768">
        <v>0</v>
      </c>
      <c r="AG768">
        <v>0</v>
      </c>
      <c r="AH768">
        <v>0</v>
      </c>
      <c r="AI768">
        <v>1</v>
      </c>
      <c r="AJ768">
        <v>0</v>
      </c>
      <c r="AK768">
        <v>0</v>
      </c>
      <c r="AL768">
        <v>0</v>
      </c>
      <c r="AM768" t="s">
        <v>45</v>
      </c>
    </row>
    <row r="769" spans="1:39" hidden="1" x14ac:dyDescent="0.3">
      <c r="A769">
        <v>550</v>
      </c>
      <c r="B769">
        <v>1952</v>
      </c>
      <c r="C769" s="14">
        <f>2021-Table1[[#This Row],[Year_Birth]]</f>
        <v>69</v>
      </c>
      <c r="D769" t="s">
        <v>46</v>
      </c>
      <c r="E769" s="14" t="str" cm="1">
        <f t="array" ref="E769">_xlfn.SWITCH(Table1[[#This Row],[Education]],"Graduation","Bachelor’s","Basic","High School","2n Cycle","Master’s","Master","Master’s","PhD","PhD","Other")</f>
        <v>Bachelor’s</v>
      </c>
      <c r="F769" t="s">
        <v>49</v>
      </c>
      <c r="G769" s="14" t="s">
        <v>49</v>
      </c>
      <c r="H769" s="14" t="str" cm="1">
        <f t="array" ref="H769">_xlfn.SWITCH(Table1[[#This Row],[Marital_Status_mod]],"Together","Couple","Married","Couple","Divorced","Single","Single","Single","Widow","Single","Other")</f>
        <v>Single</v>
      </c>
      <c r="I769" s="4">
        <v>62335</v>
      </c>
      <c r="J769" s="41" t="str">
        <f t="shared" ref="J769:J832" si="50">IF(I769&lt;10000, "Up to $10K",
   IF(I769&gt;=100000, "$100K and up",
      "$" &amp; FLOOR(I769,10000)/1000 &amp; " - $" &amp; FLOOR(I769,10000)/1000+10 &amp; "K"))</f>
        <v>$60 - $70K</v>
      </c>
      <c r="K769">
        <v>0</v>
      </c>
      <c r="L769">
        <v>1</v>
      </c>
      <c r="M769">
        <f>Table1[[#This Row],[Teenhome]]+Table1[[#This Row],[Kidhome]]</f>
        <v>1</v>
      </c>
      <c r="N769" s="1">
        <v>41417</v>
      </c>
      <c r="O769" s="16">
        <f>(Table1[[#This Row],[DataSetDate]]-Table1[[#This Row],[Dt_Customer]])/365</f>
        <v>7.7123287671232879</v>
      </c>
      <c r="P769" s="15">
        <v>44232</v>
      </c>
      <c r="Q769">
        <v>87</v>
      </c>
      <c r="R769" s="4">
        <v>243</v>
      </c>
      <c r="S769" s="4">
        <v>131</v>
      </c>
      <c r="T769" s="4">
        <v>217</v>
      </c>
      <c r="U769" s="4">
        <v>85</v>
      </c>
      <c r="V769" s="4">
        <v>6</v>
      </c>
      <c r="W769" s="4">
        <v>26</v>
      </c>
      <c r="X769">
        <v>2</v>
      </c>
      <c r="Y769">
        <v>3</v>
      </c>
      <c r="Z769" t="str">
        <f t="shared" ref="Z769:Z832" si="51">IF(Y769&gt;=7,"High",IF(Y769&gt;=3,"Medium","Low"))</f>
        <v>Medium</v>
      </c>
      <c r="AA769" s="14">
        <f t="shared" ca="1" si="48"/>
        <v>2.8569045180819295</v>
      </c>
      <c r="AB769">
        <v>3</v>
      </c>
      <c r="AC769">
        <v>13</v>
      </c>
      <c r="AD769" s="14">
        <f t="shared" ca="1" si="49"/>
        <v>13.032906621334368</v>
      </c>
      <c r="AE769">
        <v>2</v>
      </c>
      <c r="AF769">
        <v>0</v>
      </c>
      <c r="AG769">
        <v>0</v>
      </c>
      <c r="AH769">
        <v>0</v>
      </c>
      <c r="AI769">
        <v>0</v>
      </c>
      <c r="AJ769">
        <v>0</v>
      </c>
      <c r="AK769">
        <v>0</v>
      </c>
      <c r="AL769">
        <v>0</v>
      </c>
      <c r="AM769" t="s">
        <v>41</v>
      </c>
    </row>
    <row r="770" spans="1:39" hidden="1" x14ac:dyDescent="0.3">
      <c r="A770">
        <v>3515</v>
      </c>
      <c r="B770">
        <v>1952</v>
      </c>
      <c r="C770" s="14">
        <f>2021-Table1[[#This Row],[Year_Birth]]</f>
        <v>69</v>
      </c>
      <c r="D770" t="s">
        <v>46</v>
      </c>
      <c r="E770" s="14" t="str" cm="1">
        <f t="array" ref="E770">_xlfn.SWITCH(Table1[[#This Row],[Education]],"Graduation","Bachelor’s","Basic","High School","2n Cycle","Master’s","Master","Master’s","PhD","PhD","Other")</f>
        <v>Bachelor’s</v>
      </c>
      <c r="F770" t="s">
        <v>50</v>
      </c>
      <c r="G770" s="14" t="s">
        <v>50</v>
      </c>
      <c r="H770" s="14" t="str" cm="1">
        <f t="array" ref="H770">_xlfn.SWITCH(Table1[[#This Row],[Marital_Status_mod]],"Together","Couple","Married","Couple","Divorced","Single","Single","Single","Widow","Single","Other")</f>
        <v>Single</v>
      </c>
      <c r="I770" s="4">
        <v>62307</v>
      </c>
      <c r="J770" s="41" t="str">
        <f t="shared" si="50"/>
        <v>$60 - $70K</v>
      </c>
      <c r="K770">
        <v>0</v>
      </c>
      <c r="L770">
        <v>1</v>
      </c>
      <c r="M770">
        <f>Table1[[#This Row],[Teenhome]]+Table1[[#This Row],[Kidhome]]</f>
        <v>1</v>
      </c>
      <c r="N770" s="1">
        <v>41687</v>
      </c>
      <c r="O770" s="16">
        <f>(Table1[[#This Row],[DataSetDate]]-Table1[[#This Row],[Dt_Customer]])/365</f>
        <v>6.9726027397260273</v>
      </c>
      <c r="P770" s="15">
        <v>44232</v>
      </c>
      <c r="Q770">
        <v>94</v>
      </c>
      <c r="R770" s="4">
        <v>87</v>
      </c>
      <c r="S770" s="4">
        <v>13</v>
      </c>
      <c r="T770" s="4">
        <v>34</v>
      </c>
      <c r="U770" s="4">
        <v>10</v>
      </c>
      <c r="V770" s="4">
        <v>6</v>
      </c>
      <c r="W770" s="4">
        <v>10</v>
      </c>
      <c r="X770">
        <v>1</v>
      </c>
      <c r="Y770">
        <v>4</v>
      </c>
      <c r="Z770" t="str">
        <f t="shared" si="51"/>
        <v>Medium</v>
      </c>
      <c r="AA770" s="14">
        <f t="shared" ref="AA770:AA833" ca="1" si="52">Y770 + (RAND() - 0.5) * 0.8</f>
        <v>3.9163599151516744</v>
      </c>
      <c r="AB770">
        <v>0</v>
      </c>
      <c r="AC770">
        <v>4</v>
      </c>
      <c r="AD770" s="14">
        <f t="shared" ref="AD770:AD833" ca="1" si="53">AC770 + (RAND() - 0.5) * 0.8</f>
        <v>4.085739565339412</v>
      </c>
      <c r="AE770">
        <v>5</v>
      </c>
      <c r="AF770">
        <v>0</v>
      </c>
      <c r="AG770">
        <v>0</v>
      </c>
      <c r="AH770">
        <v>0</v>
      </c>
      <c r="AI770">
        <v>0</v>
      </c>
      <c r="AJ770">
        <v>0</v>
      </c>
      <c r="AK770">
        <v>0</v>
      </c>
      <c r="AL770">
        <v>0</v>
      </c>
      <c r="AM770" t="s">
        <v>41</v>
      </c>
    </row>
    <row r="771" spans="1:39" hidden="1" x14ac:dyDescent="0.3">
      <c r="A771">
        <v>4012</v>
      </c>
      <c r="B771">
        <v>1972</v>
      </c>
      <c r="C771" s="14">
        <f>2021-Table1[[#This Row],[Year_Birth]]</f>
        <v>49</v>
      </c>
      <c r="D771" t="s">
        <v>39</v>
      </c>
      <c r="E771" s="14" t="str" cm="1">
        <f t="array" ref="E771">_xlfn.SWITCH(Table1[[#This Row],[Education]],"Graduation","Bachelor’s","Basic","High School","2n Cycle","Master’s","Master","Master’s","PhD","PhD","Other")</f>
        <v>PhD</v>
      </c>
      <c r="F771" t="s">
        <v>40</v>
      </c>
      <c r="G771" s="14" t="s">
        <v>40</v>
      </c>
      <c r="H771" s="14" t="str" cm="1">
        <f t="array" ref="H771">_xlfn.SWITCH(Table1[[#This Row],[Marital_Status_mod]],"Together","Couple","Married","Couple","Divorced","Single","Single","Single","Widow","Single","Other")</f>
        <v>Couple</v>
      </c>
      <c r="I771" s="4">
        <v>62220</v>
      </c>
      <c r="J771" s="41" t="str">
        <f t="shared" si="50"/>
        <v>$60 - $70K</v>
      </c>
      <c r="K771">
        <v>0</v>
      </c>
      <c r="L771">
        <v>1</v>
      </c>
      <c r="M771">
        <f>Table1[[#This Row],[Teenhome]]+Table1[[#This Row],[Kidhome]]</f>
        <v>1</v>
      </c>
      <c r="N771" s="1">
        <v>41132</v>
      </c>
      <c r="O771" s="16">
        <f>(Table1[[#This Row],[DataSetDate]]-Table1[[#This Row],[Dt_Customer]])/365</f>
        <v>8.493150684931507</v>
      </c>
      <c r="P771" s="15">
        <v>44232</v>
      </c>
      <c r="Q771">
        <v>55</v>
      </c>
      <c r="R771" s="4">
        <v>799</v>
      </c>
      <c r="S771" s="4">
        <v>12</v>
      </c>
      <c r="T771" s="4">
        <v>375</v>
      </c>
      <c r="U771" s="4">
        <v>16</v>
      </c>
      <c r="V771" s="4">
        <v>12</v>
      </c>
      <c r="W771" s="4">
        <v>12</v>
      </c>
      <c r="X771">
        <v>5</v>
      </c>
      <c r="Y771">
        <v>7</v>
      </c>
      <c r="Z771" t="str">
        <f t="shared" si="51"/>
        <v>High</v>
      </c>
      <c r="AA771" s="14">
        <f t="shared" ca="1" si="52"/>
        <v>6.6022289388880262</v>
      </c>
      <c r="AB771">
        <v>6</v>
      </c>
      <c r="AC771">
        <v>5</v>
      </c>
      <c r="AD771" s="14">
        <f t="shared" ca="1" si="53"/>
        <v>4.7109624914458408</v>
      </c>
      <c r="AE771">
        <v>6</v>
      </c>
      <c r="AF771">
        <v>0</v>
      </c>
      <c r="AG771">
        <v>0</v>
      </c>
      <c r="AH771">
        <v>0</v>
      </c>
      <c r="AI771">
        <v>0</v>
      </c>
      <c r="AJ771">
        <v>0</v>
      </c>
      <c r="AK771">
        <v>1</v>
      </c>
      <c r="AL771">
        <v>0</v>
      </c>
      <c r="AM771" t="s">
        <v>52</v>
      </c>
    </row>
    <row r="772" spans="1:39" hidden="1" x14ac:dyDescent="0.3">
      <c r="A772">
        <v>10151</v>
      </c>
      <c r="B772">
        <v>1960</v>
      </c>
      <c r="C772" s="14">
        <f>2021-Table1[[#This Row],[Year_Birth]]</f>
        <v>61</v>
      </c>
      <c r="D772" t="s">
        <v>46</v>
      </c>
      <c r="E772" s="14" t="str" cm="1">
        <f t="array" ref="E772">_xlfn.SWITCH(Table1[[#This Row],[Education]],"Graduation","Bachelor’s","Basic","High School","2n Cycle","Master’s","Master","Master’s","PhD","PhD","Other")</f>
        <v>Bachelor’s</v>
      </c>
      <c r="F772" t="s">
        <v>49</v>
      </c>
      <c r="G772" s="14" t="s">
        <v>49</v>
      </c>
      <c r="H772" s="14" t="str" cm="1">
        <f t="array" ref="H772">_xlfn.SWITCH(Table1[[#This Row],[Marital_Status_mod]],"Together","Couple","Married","Couple","Divorced","Single","Single","Single","Widow","Single","Other")</f>
        <v>Single</v>
      </c>
      <c r="I772" s="4">
        <v>62204</v>
      </c>
      <c r="J772" s="41" t="str">
        <f t="shared" si="50"/>
        <v>$60 - $70K</v>
      </c>
      <c r="K772">
        <v>0</v>
      </c>
      <c r="L772">
        <v>2</v>
      </c>
      <c r="M772">
        <f>Table1[[#This Row],[Teenhome]]+Table1[[#This Row],[Kidhome]]</f>
        <v>2</v>
      </c>
      <c r="N772" s="1">
        <v>41164</v>
      </c>
      <c r="O772" s="16">
        <f>(Table1[[#This Row],[DataSetDate]]-Table1[[#This Row],[Dt_Customer]])/365</f>
        <v>8.4054794520547951</v>
      </c>
      <c r="P772" s="15">
        <v>44232</v>
      </c>
      <c r="Q772">
        <v>38</v>
      </c>
      <c r="R772" s="4">
        <v>317</v>
      </c>
      <c r="S772" s="4">
        <v>46</v>
      </c>
      <c r="T772" s="4">
        <v>247</v>
      </c>
      <c r="U772" s="4">
        <v>151</v>
      </c>
      <c r="V772" s="4">
        <v>46</v>
      </c>
      <c r="W772" s="4">
        <v>139</v>
      </c>
      <c r="X772">
        <v>1</v>
      </c>
      <c r="Y772">
        <v>4</v>
      </c>
      <c r="Z772" t="str">
        <f t="shared" si="51"/>
        <v>Medium</v>
      </c>
      <c r="AA772" s="14">
        <f t="shared" ca="1" si="52"/>
        <v>3.7873825489835036</v>
      </c>
      <c r="AB772">
        <v>5</v>
      </c>
      <c r="AC772">
        <v>12</v>
      </c>
      <c r="AD772" s="14">
        <f t="shared" ca="1" si="53"/>
        <v>11.980368657484572</v>
      </c>
      <c r="AE772">
        <v>3</v>
      </c>
      <c r="AF772">
        <v>0</v>
      </c>
      <c r="AG772">
        <v>0</v>
      </c>
      <c r="AH772">
        <v>0</v>
      </c>
      <c r="AI772">
        <v>0</v>
      </c>
      <c r="AJ772">
        <v>0</v>
      </c>
      <c r="AK772">
        <v>0</v>
      </c>
      <c r="AL772">
        <v>0</v>
      </c>
      <c r="AM772" t="s">
        <v>41</v>
      </c>
    </row>
    <row r="773" spans="1:39" hidden="1" x14ac:dyDescent="0.3">
      <c r="A773">
        <v>7214</v>
      </c>
      <c r="B773">
        <v>1957</v>
      </c>
      <c r="C773" s="14">
        <f>2021-Table1[[#This Row],[Year_Birth]]</f>
        <v>64</v>
      </c>
      <c r="D773" t="s">
        <v>46</v>
      </c>
      <c r="E773" s="14" t="str" cm="1">
        <f t="array" ref="E773">_xlfn.SWITCH(Table1[[#This Row],[Education]],"Graduation","Bachelor’s","Basic","High School","2n Cycle","Master’s","Master","Master’s","PhD","PhD","Other")</f>
        <v>Bachelor’s</v>
      </c>
      <c r="F773" t="s">
        <v>42</v>
      </c>
      <c r="G773" s="14" t="s">
        <v>42</v>
      </c>
      <c r="H773" s="14" t="str" cm="1">
        <f t="array" ref="H773">_xlfn.SWITCH(Table1[[#This Row],[Marital_Status_mod]],"Together","Couple","Married","Couple","Divorced","Single","Single","Single","Widow","Single","Other")</f>
        <v>Couple</v>
      </c>
      <c r="I773" s="4">
        <v>62187</v>
      </c>
      <c r="J773" s="41" t="str">
        <f t="shared" si="50"/>
        <v>$60 - $70K</v>
      </c>
      <c r="K773">
        <v>0</v>
      </c>
      <c r="L773">
        <v>0</v>
      </c>
      <c r="M773">
        <f>Table1[[#This Row],[Teenhome]]+Table1[[#This Row],[Kidhome]]</f>
        <v>0</v>
      </c>
      <c r="N773" s="1">
        <v>41460</v>
      </c>
      <c r="O773" s="16">
        <f>(Table1[[#This Row],[DataSetDate]]-Table1[[#This Row],[Dt_Customer]])/365</f>
        <v>7.5945205479452058</v>
      </c>
      <c r="P773" s="15">
        <v>44232</v>
      </c>
      <c r="Q773">
        <v>49</v>
      </c>
      <c r="R773" s="4">
        <v>792</v>
      </c>
      <c r="S773" s="4">
        <v>0</v>
      </c>
      <c r="T773" s="4">
        <v>275</v>
      </c>
      <c r="U773" s="4">
        <v>45</v>
      </c>
      <c r="V773" s="4">
        <v>45</v>
      </c>
      <c r="W773" s="4">
        <v>126</v>
      </c>
      <c r="X773">
        <v>1</v>
      </c>
      <c r="Y773">
        <v>4</v>
      </c>
      <c r="Z773" t="str">
        <f t="shared" si="51"/>
        <v>Medium</v>
      </c>
      <c r="AA773" s="14">
        <f t="shared" ca="1" si="52"/>
        <v>4.3359982019603249</v>
      </c>
      <c r="AB773">
        <v>8</v>
      </c>
      <c r="AC773">
        <v>5</v>
      </c>
      <c r="AD773" s="14">
        <f t="shared" ca="1" si="53"/>
        <v>4.8017263653134599</v>
      </c>
      <c r="AE773">
        <v>3</v>
      </c>
      <c r="AF773">
        <v>0</v>
      </c>
      <c r="AG773">
        <v>0</v>
      </c>
      <c r="AH773">
        <v>0</v>
      </c>
      <c r="AI773">
        <v>0</v>
      </c>
      <c r="AJ773">
        <v>0</v>
      </c>
      <c r="AK773">
        <v>0</v>
      </c>
      <c r="AL773">
        <v>0</v>
      </c>
      <c r="AM773" t="s">
        <v>41</v>
      </c>
    </row>
    <row r="774" spans="1:39" hidden="1" x14ac:dyDescent="0.3">
      <c r="A774">
        <v>9336</v>
      </c>
      <c r="B774">
        <v>1969</v>
      </c>
      <c r="C774" s="14">
        <f>2021-Table1[[#This Row],[Year_Birth]]</f>
        <v>52</v>
      </c>
      <c r="D774" t="s">
        <v>39</v>
      </c>
      <c r="E774" s="14" t="str" cm="1">
        <f t="array" ref="E774">_xlfn.SWITCH(Table1[[#This Row],[Education]],"Graduation","Bachelor’s","Basic","High School","2n Cycle","Master’s","Master","Master’s","PhD","PhD","Other")</f>
        <v>PhD</v>
      </c>
      <c r="F774" t="s">
        <v>54</v>
      </c>
      <c r="G774" s="14" t="s">
        <v>54</v>
      </c>
      <c r="H774" s="14" t="str" cm="1">
        <f t="array" ref="H774">_xlfn.SWITCH(Table1[[#This Row],[Marital_Status_mod]],"Together","Couple","Married","Couple","Divorced","Single","Single","Single","Widow","Single","Other")</f>
        <v>Single</v>
      </c>
      <c r="I774" s="4">
        <v>62187</v>
      </c>
      <c r="J774" s="41" t="str">
        <f t="shared" si="50"/>
        <v>$60 - $70K</v>
      </c>
      <c r="K774">
        <v>0</v>
      </c>
      <c r="L774">
        <v>1</v>
      </c>
      <c r="M774">
        <f>Table1[[#This Row],[Teenhome]]+Table1[[#This Row],[Kidhome]]</f>
        <v>1</v>
      </c>
      <c r="N774" s="1">
        <v>41720</v>
      </c>
      <c r="O774" s="16">
        <f>(Table1[[#This Row],[DataSetDate]]-Table1[[#This Row],[Dt_Customer]])/365</f>
        <v>6.882191780821918</v>
      </c>
      <c r="P774" s="15">
        <v>44232</v>
      </c>
      <c r="Q774">
        <v>38</v>
      </c>
      <c r="R774" s="4">
        <v>512</v>
      </c>
      <c r="S774" s="4">
        <v>0</v>
      </c>
      <c r="T774" s="4">
        <v>83</v>
      </c>
      <c r="U774" s="4">
        <v>0</v>
      </c>
      <c r="V774" s="4">
        <v>0</v>
      </c>
      <c r="W774" s="4">
        <v>41</v>
      </c>
      <c r="X774">
        <v>3</v>
      </c>
      <c r="Y774">
        <v>6</v>
      </c>
      <c r="Z774" t="str">
        <f t="shared" si="51"/>
        <v>Medium</v>
      </c>
      <c r="AA774" s="14">
        <f t="shared" ca="1" si="52"/>
        <v>6.2084795507607549</v>
      </c>
      <c r="AB774">
        <v>2</v>
      </c>
      <c r="AC774">
        <v>10</v>
      </c>
      <c r="AD774" s="14">
        <f t="shared" ca="1" si="53"/>
        <v>9.9842906055719052</v>
      </c>
      <c r="AE774">
        <v>4</v>
      </c>
      <c r="AF774">
        <v>0</v>
      </c>
      <c r="AG774">
        <v>0</v>
      </c>
      <c r="AH774">
        <v>0</v>
      </c>
      <c r="AI774">
        <v>0</v>
      </c>
      <c r="AJ774">
        <v>0</v>
      </c>
      <c r="AK774">
        <v>0</v>
      </c>
      <c r="AL774">
        <v>0</v>
      </c>
      <c r="AM774" t="s">
        <v>41</v>
      </c>
    </row>
    <row r="775" spans="1:39" hidden="1" x14ac:dyDescent="0.3">
      <c r="A775">
        <v>7712</v>
      </c>
      <c r="B775">
        <v>1946</v>
      </c>
      <c r="C775" s="14">
        <f>2021-Table1[[#This Row],[Year_Birth]]</f>
        <v>75</v>
      </c>
      <c r="D775" t="s">
        <v>39</v>
      </c>
      <c r="E775" s="14" t="str" cm="1">
        <f t="array" ref="E775">_xlfn.SWITCH(Table1[[#This Row],[Education]],"Graduation","Bachelor’s","Basic","High School","2n Cycle","Master’s","Master","Master’s","PhD","PhD","Other")</f>
        <v>PhD</v>
      </c>
      <c r="F775" t="s">
        <v>50</v>
      </c>
      <c r="G775" s="14" t="s">
        <v>50</v>
      </c>
      <c r="H775" s="14" t="str" cm="1">
        <f t="array" ref="H775">_xlfn.SWITCH(Table1[[#This Row],[Marital_Status_mod]],"Together","Couple","Married","Couple","Divorced","Single","Single","Single","Widow","Single","Other")</f>
        <v>Single</v>
      </c>
      <c r="I775" s="4">
        <v>62159</v>
      </c>
      <c r="J775" s="41" t="str">
        <f t="shared" si="50"/>
        <v>$60 - $70K</v>
      </c>
      <c r="K775">
        <v>0</v>
      </c>
      <c r="L775">
        <v>0</v>
      </c>
      <c r="M775">
        <f>Table1[[#This Row],[Teenhome]]+Table1[[#This Row],[Kidhome]]</f>
        <v>0</v>
      </c>
      <c r="N775" s="1">
        <v>41757</v>
      </c>
      <c r="O775" s="16">
        <f>(Table1[[#This Row],[DataSetDate]]-Table1[[#This Row],[Dt_Customer]])/365</f>
        <v>6.7808219178082192</v>
      </c>
      <c r="P775" s="15">
        <v>44232</v>
      </c>
      <c r="Q775">
        <v>68</v>
      </c>
      <c r="R775" s="4">
        <v>182</v>
      </c>
      <c r="S775" s="4">
        <v>17</v>
      </c>
      <c r="T775" s="4">
        <v>259</v>
      </c>
      <c r="U775" s="4">
        <v>77</v>
      </c>
      <c r="V775" s="4">
        <v>70</v>
      </c>
      <c r="W775" s="4">
        <v>29</v>
      </c>
      <c r="X775">
        <v>1</v>
      </c>
      <c r="Y775">
        <v>6</v>
      </c>
      <c r="Z775" t="str">
        <f t="shared" si="51"/>
        <v>Medium</v>
      </c>
      <c r="AA775" s="14">
        <f t="shared" ca="1" si="52"/>
        <v>6.0837231072548397</v>
      </c>
      <c r="AB775">
        <v>2</v>
      </c>
      <c r="AC775">
        <v>10</v>
      </c>
      <c r="AD775" s="14">
        <f t="shared" ca="1" si="53"/>
        <v>9.7209236546183391</v>
      </c>
      <c r="AE775">
        <v>4</v>
      </c>
      <c r="AF775">
        <v>0</v>
      </c>
      <c r="AG775">
        <v>0</v>
      </c>
      <c r="AH775">
        <v>0</v>
      </c>
      <c r="AI775">
        <v>0</v>
      </c>
      <c r="AJ775">
        <v>0</v>
      </c>
      <c r="AK775">
        <v>0</v>
      </c>
      <c r="AL775">
        <v>0</v>
      </c>
      <c r="AM775" t="s">
        <v>43</v>
      </c>
    </row>
    <row r="776" spans="1:39" hidden="1" x14ac:dyDescent="0.3">
      <c r="A776">
        <v>7793</v>
      </c>
      <c r="B776">
        <v>1976</v>
      </c>
      <c r="C776" s="14">
        <f>2021-Table1[[#This Row],[Year_Birth]]</f>
        <v>45</v>
      </c>
      <c r="D776" t="s">
        <v>46</v>
      </c>
      <c r="E776" s="14" t="str" cm="1">
        <f t="array" ref="E776">_xlfn.SWITCH(Table1[[#This Row],[Education]],"Graduation","Bachelor’s","Basic","High School","2n Cycle","Master’s","Master","Master’s","PhD","PhD","Other")</f>
        <v>Bachelor’s</v>
      </c>
      <c r="F776" t="s">
        <v>40</v>
      </c>
      <c r="G776" s="14" t="s">
        <v>40</v>
      </c>
      <c r="H776" s="14" t="str" cm="1">
        <f t="array" ref="H776">_xlfn.SWITCH(Table1[[#This Row],[Marital_Status_mod]],"Together","Couple","Married","Couple","Divorced","Single","Single","Single","Widow","Single","Other")</f>
        <v>Couple</v>
      </c>
      <c r="I776" s="4">
        <v>62061</v>
      </c>
      <c r="J776" s="41" t="str">
        <f t="shared" si="50"/>
        <v>$60 - $70K</v>
      </c>
      <c r="K776">
        <v>0</v>
      </c>
      <c r="L776">
        <v>1</v>
      </c>
      <c r="M776">
        <f>Table1[[#This Row],[Teenhome]]+Table1[[#This Row],[Kidhome]]</f>
        <v>1</v>
      </c>
      <c r="N776" s="1">
        <v>41517</v>
      </c>
      <c r="O776" s="16">
        <f>(Table1[[#This Row],[DataSetDate]]-Table1[[#This Row],[Dt_Customer]])/365</f>
        <v>7.4383561643835616</v>
      </c>
      <c r="P776" s="15">
        <v>44232</v>
      </c>
      <c r="Q776">
        <v>12</v>
      </c>
      <c r="R776" s="4">
        <v>641</v>
      </c>
      <c r="S776" s="4">
        <v>7</v>
      </c>
      <c r="T776" s="4">
        <v>84</v>
      </c>
      <c r="U776" s="4">
        <v>0</v>
      </c>
      <c r="V776" s="4">
        <v>30</v>
      </c>
      <c r="W776" s="4">
        <v>38</v>
      </c>
      <c r="X776">
        <v>3</v>
      </c>
      <c r="Y776">
        <v>10</v>
      </c>
      <c r="Z776" t="str">
        <f t="shared" si="51"/>
        <v>High</v>
      </c>
      <c r="AA776" s="14">
        <f t="shared" ca="1" si="52"/>
        <v>9.6529395240736182</v>
      </c>
      <c r="AB776">
        <v>4</v>
      </c>
      <c r="AC776">
        <v>7</v>
      </c>
      <c r="AD776" s="14">
        <f t="shared" ca="1" si="53"/>
        <v>6.8549930136196329</v>
      </c>
      <c r="AE776">
        <v>6</v>
      </c>
      <c r="AF776">
        <v>0</v>
      </c>
      <c r="AG776">
        <v>0</v>
      </c>
      <c r="AH776">
        <v>0</v>
      </c>
      <c r="AI776">
        <v>1</v>
      </c>
      <c r="AJ776">
        <v>0</v>
      </c>
      <c r="AK776">
        <v>0</v>
      </c>
      <c r="AL776">
        <v>0</v>
      </c>
      <c r="AM776" t="s">
        <v>41</v>
      </c>
    </row>
    <row r="777" spans="1:39" hidden="1" x14ac:dyDescent="0.3">
      <c r="A777">
        <v>8786</v>
      </c>
      <c r="B777">
        <v>1956</v>
      </c>
      <c r="C777" s="14">
        <f>2021-Table1[[#This Row],[Year_Birth]]</f>
        <v>65</v>
      </c>
      <c r="D777" t="s">
        <v>44</v>
      </c>
      <c r="E777" s="14" t="str" cm="1">
        <f t="array" ref="E777">_xlfn.SWITCH(Table1[[#This Row],[Education]],"Graduation","Bachelor’s","Basic","High School","2n Cycle","Master’s","Master","Master’s","PhD","PhD","Other")</f>
        <v>Master’s</v>
      </c>
      <c r="F777" t="s">
        <v>42</v>
      </c>
      <c r="G777" s="14" t="s">
        <v>42</v>
      </c>
      <c r="H777" s="14" t="str" cm="1">
        <f t="array" ref="H777">_xlfn.SWITCH(Table1[[#This Row],[Marital_Status_mod]],"Together","Couple","Married","Couple","Divorced","Single","Single","Single","Widow","Single","Other")</f>
        <v>Couple</v>
      </c>
      <c r="I777" s="4">
        <v>62058</v>
      </c>
      <c r="J777" s="41" t="str">
        <f t="shared" si="50"/>
        <v>$60 - $70K</v>
      </c>
      <c r="K777">
        <v>0</v>
      </c>
      <c r="L777">
        <v>1</v>
      </c>
      <c r="M777">
        <f>Table1[[#This Row],[Teenhome]]+Table1[[#This Row],[Kidhome]]</f>
        <v>1</v>
      </c>
      <c r="N777" s="1">
        <v>41420</v>
      </c>
      <c r="O777" s="16">
        <f>(Table1[[#This Row],[DataSetDate]]-Table1[[#This Row],[Dt_Customer]])/365</f>
        <v>7.7041095890410958</v>
      </c>
      <c r="P777" s="15">
        <v>44232</v>
      </c>
      <c r="Q777">
        <v>52</v>
      </c>
      <c r="R777" s="4">
        <v>301</v>
      </c>
      <c r="S777" s="4">
        <v>7</v>
      </c>
      <c r="T777" s="4">
        <v>74</v>
      </c>
      <c r="U777" s="4">
        <v>10</v>
      </c>
      <c r="V777" s="4">
        <v>0</v>
      </c>
      <c r="W777" s="4">
        <v>58</v>
      </c>
      <c r="X777">
        <v>4</v>
      </c>
      <c r="Y777">
        <v>6</v>
      </c>
      <c r="Z777" t="str">
        <f t="shared" si="51"/>
        <v>Medium</v>
      </c>
      <c r="AA777" s="14">
        <f t="shared" ca="1" si="52"/>
        <v>5.8483388555141822</v>
      </c>
      <c r="AB777">
        <v>1</v>
      </c>
      <c r="AC777">
        <v>7</v>
      </c>
      <c r="AD777" s="14">
        <f t="shared" ca="1" si="53"/>
        <v>7.2715619190520284</v>
      </c>
      <c r="AE777">
        <v>6</v>
      </c>
      <c r="AF777">
        <v>0</v>
      </c>
      <c r="AG777">
        <v>0</v>
      </c>
      <c r="AH777">
        <v>0</v>
      </c>
      <c r="AI777">
        <v>0</v>
      </c>
      <c r="AJ777">
        <v>0</v>
      </c>
      <c r="AK777">
        <v>0</v>
      </c>
      <c r="AL777">
        <v>0</v>
      </c>
      <c r="AM777" t="s">
        <v>52</v>
      </c>
    </row>
    <row r="778" spans="1:39" hidden="1" x14ac:dyDescent="0.3">
      <c r="A778">
        <v>8970</v>
      </c>
      <c r="B778">
        <v>1972</v>
      </c>
      <c r="C778" s="14">
        <f>2021-Table1[[#This Row],[Year_Birth]]</f>
        <v>49</v>
      </c>
      <c r="D778" t="s">
        <v>39</v>
      </c>
      <c r="E778" s="14" t="str" cm="1">
        <f t="array" ref="E778">_xlfn.SWITCH(Table1[[#This Row],[Education]],"Graduation","Bachelor’s","Basic","High School","2n Cycle","Master’s","Master","Master’s","PhD","PhD","Other")</f>
        <v>PhD</v>
      </c>
      <c r="F778" t="s">
        <v>42</v>
      </c>
      <c r="G778" s="14" t="s">
        <v>42</v>
      </c>
      <c r="H778" s="14" t="str" cm="1">
        <f t="array" ref="H778">_xlfn.SWITCH(Table1[[#This Row],[Marital_Status_mod]],"Together","Couple","Married","Couple","Divorced","Single","Single","Single","Widow","Single","Other")</f>
        <v>Couple</v>
      </c>
      <c r="I778" s="4">
        <v>62010</v>
      </c>
      <c r="J778" s="41" t="str">
        <f t="shared" si="50"/>
        <v>$60 - $70K</v>
      </c>
      <c r="K778">
        <v>0</v>
      </c>
      <c r="L778">
        <v>1</v>
      </c>
      <c r="M778">
        <f>Table1[[#This Row],[Teenhome]]+Table1[[#This Row],[Kidhome]]</f>
        <v>1</v>
      </c>
      <c r="N778" s="1">
        <v>41205</v>
      </c>
      <c r="O778" s="16">
        <f>(Table1[[#This Row],[DataSetDate]]-Table1[[#This Row],[Dt_Customer]])/365</f>
        <v>8.293150684931506</v>
      </c>
      <c r="P778" s="15">
        <v>44232</v>
      </c>
      <c r="Q778">
        <v>93</v>
      </c>
      <c r="R778" s="4">
        <v>371</v>
      </c>
      <c r="S778" s="4">
        <v>22</v>
      </c>
      <c r="T778" s="4">
        <v>39</v>
      </c>
      <c r="U778" s="4">
        <v>6</v>
      </c>
      <c r="V778" s="4">
        <v>0</v>
      </c>
      <c r="W778" s="4">
        <v>92</v>
      </c>
      <c r="X778">
        <v>4</v>
      </c>
      <c r="Y778">
        <v>6</v>
      </c>
      <c r="Z778" t="str">
        <f t="shared" si="51"/>
        <v>Medium</v>
      </c>
      <c r="AA778" s="14">
        <f t="shared" ca="1" si="52"/>
        <v>6.2054156229137822</v>
      </c>
      <c r="AB778">
        <v>2</v>
      </c>
      <c r="AC778">
        <v>7</v>
      </c>
      <c r="AD778" s="14">
        <f t="shared" ca="1" si="53"/>
        <v>6.8665472556704046</v>
      </c>
      <c r="AE778">
        <v>5</v>
      </c>
      <c r="AF778">
        <v>0</v>
      </c>
      <c r="AG778">
        <v>0</v>
      </c>
      <c r="AH778">
        <v>0</v>
      </c>
      <c r="AI778">
        <v>0</v>
      </c>
      <c r="AJ778">
        <v>0</v>
      </c>
      <c r="AK778">
        <v>0</v>
      </c>
      <c r="AL778">
        <v>0</v>
      </c>
      <c r="AM778" t="s">
        <v>41</v>
      </c>
    </row>
    <row r="779" spans="1:39" hidden="1" x14ac:dyDescent="0.3">
      <c r="A779">
        <v>9855</v>
      </c>
      <c r="B779">
        <v>1952</v>
      </c>
      <c r="C779" s="14">
        <f>2021-Table1[[#This Row],[Year_Birth]]</f>
        <v>69</v>
      </c>
      <c r="D779" t="s">
        <v>39</v>
      </c>
      <c r="E779" s="14" t="str" cm="1">
        <f t="array" ref="E779">_xlfn.SWITCH(Table1[[#This Row],[Education]],"Graduation","Bachelor’s","Basic","High School","2n Cycle","Master’s","Master","Master’s","PhD","PhD","Other")</f>
        <v>PhD</v>
      </c>
      <c r="F779" t="s">
        <v>50</v>
      </c>
      <c r="G779" s="14" t="s">
        <v>50</v>
      </c>
      <c r="H779" s="14" t="str" cm="1">
        <f t="array" ref="H779">_xlfn.SWITCH(Table1[[#This Row],[Marital_Status_mod]],"Together","Couple","Married","Couple","Divorced","Single","Single","Single","Widow","Single","Other")</f>
        <v>Single</v>
      </c>
      <c r="I779" s="4">
        <v>62000</v>
      </c>
      <c r="J779" s="41" t="str">
        <f t="shared" si="50"/>
        <v>$60 - $70K</v>
      </c>
      <c r="K779">
        <v>0</v>
      </c>
      <c r="L779">
        <v>1</v>
      </c>
      <c r="M779">
        <f>Table1[[#This Row],[Teenhome]]+Table1[[#This Row],[Kidhome]]</f>
        <v>1</v>
      </c>
      <c r="N779" s="1">
        <v>41511</v>
      </c>
      <c r="O779" s="16">
        <f>(Table1[[#This Row],[DataSetDate]]-Table1[[#This Row],[Dt_Customer]])/365</f>
        <v>7.4547945205479449</v>
      </c>
      <c r="P779" s="15">
        <v>44232</v>
      </c>
      <c r="Q779">
        <v>25</v>
      </c>
      <c r="R779" s="4">
        <v>899</v>
      </c>
      <c r="S779" s="4">
        <v>0</v>
      </c>
      <c r="T779" s="4">
        <v>101</v>
      </c>
      <c r="U779" s="4">
        <v>0</v>
      </c>
      <c r="V779" s="4">
        <v>0</v>
      </c>
      <c r="W779" s="4">
        <v>20</v>
      </c>
      <c r="X779">
        <v>1</v>
      </c>
      <c r="Y779">
        <v>6</v>
      </c>
      <c r="Z779" t="str">
        <f t="shared" si="51"/>
        <v>Medium</v>
      </c>
      <c r="AA779" s="14">
        <f t="shared" ca="1" si="52"/>
        <v>6.0875870145533266</v>
      </c>
      <c r="AB779">
        <v>6</v>
      </c>
      <c r="AC779">
        <v>13</v>
      </c>
      <c r="AD779" s="14">
        <f t="shared" ca="1" si="53"/>
        <v>12.631001931771248</v>
      </c>
      <c r="AE779">
        <v>4</v>
      </c>
      <c r="AF779">
        <v>1</v>
      </c>
      <c r="AG779">
        <v>0</v>
      </c>
      <c r="AH779">
        <v>0</v>
      </c>
      <c r="AI779">
        <v>0</v>
      </c>
      <c r="AJ779">
        <v>0</v>
      </c>
      <c r="AK779">
        <v>0</v>
      </c>
      <c r="AL779">
        <v>0</v>
      </c>
      <c r="AM779" t="s">
        <v>41</v>
      </c>
    </row>
    <row r="780" spans="1:39" hidden="1" x14ac:dyDescent="0.3">
      <c r="A780">
        <v>2574</v>
      </c>
      <c r="B780">
        <v>1977</v>
      </c>
      <c r="C780" s="14">
        <f>2021-Table1[[#This Row],[Year_Birth]]</f>
        <v>44</v>
      </c>
      <c r="D780" t="s">
        <v>39</v>
      </c>
      <c r="E780" s="14" t="str" cm="1">
        <f t="array" ref="E780">_xlfn.SWITCH(Table1[[#This Row],[Education]],"Graduation","Bachelor’s","Basic","High School","2n Cycle","Master’s","Master","Master’s","PhD","PhD","Other")</f>
        <v>PhD</v>
      </c>
      <c r="F780" t="s">
        <v>42</v>
      </c>
      <c r="G780" s="14" t="s">
        <v>42</v>
      </c>
      <c r="H780" s="14" t="str" cm="1">
        <f t="array" ref="H780">_xlfn.SWITCH(Table1[[#This Row],[Marital_Status_mod]],"Together","Couple","Married","Couple","Divorced","Single","Single","Single","Widow","Single","Other")</f>
        <v>Couple</v>
      </c>
      <c r="I780" s="4">
        <v>61996</v>
      </c>
      <c r="J780" s="41" t="str">
        <f t="shared" si="50"/>
        <v>$60 - $70K</v>
      </c>
      <c r="K780">
        <v>0</v>
      </c>
      <c r="L780">
        <v>1</v>
      </c>
      <c r="M780">
        <f>Table1[[#This Row],[Teenhome]]+Table1[[#This Row],[Kidhome]]</f>
        <v>1</v>
      </c>
      <c r="N780" s="1">
        <v>41305</v>
      </c>
      <c r="O780" s="16">
        <f>(Table1[[#This Row],[DataSetDate]]-Table1[[#This Row],[Dt_Customer]])/365</f>
        <v>8.0191780821917806</v>
      </c>
      <c r="P780" s="15">
        <v>44232</v>
      </c>
      <c r="Q780">
        <v>27</v>
      </c>
      <c r="R780" s="4">
        <v>1050</v>
      </c>
      <c r="S780" s="4">
        <v>12</v>
      </c>
      <c r="T780" s="4">
        <v>144</v>
      </c>
      <c r="U780" s="4">
        <v>0</v>
      </c>
      <c r="V780" s="4">
        <v>0</v>
      </c>
      <c r="W780" s="4">
        <v>24</v>
      </c>
      <c r="X780">
        <v>3</v>
      </c>
      <c r="Y780">
        <v>6</v>
      </c>
      <c r="Z780" t="str">
        <f t="shared" si="51"/>
        <v>Medium</v>
      </c>
      <c r="AA780" s="14">
        <f t="shared" ca="1" si="52"/>
        <v>5.933150618781637</v>
      </c>
      <c r="AB780">
        <v>4</v>
      </c>
      <c r="AC780">
        <v>8</v>
      </c>
      <c r="AD780" s="14">
        <f t="shared" ca="1" si="53"/>
        <v>8.0101235307571947</v>
      </c>
      <c r="AE780">
        <v>5</v>
      </c>
      <c r="AF780">
        <v>1</v>
      </c>
      <c r="AG780">
        <v>1</v>
      </c>
      <c r="AH780">
        <v>0</v>
      </c>
      <c r="AI780">
        <v>1</v>
      </c>
      <c r="AJ780">
        <v>0</v>
      </c>
      <c r="AK780">
        <v>1</v>
      </c>
      <c r="AL780">
        <v>0</v>
      </c>
      <c r="AM780" t="s">
        <v>41</v>
      </c>
    </row>
    <row r="781" spans="1:39" hidden="1" x14ac:dyDescent="0.3">
      <c r="A781">
        <v>9239</v>
      </c>
      <c r="B781">
        <v>1961</v>
      </c>
      <c r="C781" s="14">
        <f>2021-Table1[[#This Row],[Year_Birth]]</f>
        <v>60</v>
      </c>
      <c r="D781" t="s">
        <v>44</v>
      </c>
      <c r="E781" s="14" t="str" cm="1">
        <f t="array" ref="E781">_xlfn.SWITCH(Table1[[#This Row],[Education]],"Graduation","Bachelor’s","Basic","High School","2n Cycle","Master’s","Master","Master’s","PhD","PhD","Other")</f>
        <v>Master’s</v>
      </c>
      <c r="F781" t="s">
        <v>42</v>
      </c>
      <c r="G781" s="14" t="s">
        <v>42</v>
      </c>
      <c r="H781" s="14" t="str" cm="1">
        <f t="array" ref="H781">_xlfn.SWITCH(Table1[[#This Row],[Marital_Status_mod]],"Together","Couple","Married","Couple","Divorced","Single","Single","Single","Widow","Single","Other")</f>
        <v>Couple</v>
      </c>
      <c r="I781" s="4">
        <v>61923</v>
      </c>
      <c r="J781" s="41" t="str">
        <f t="shared" si="50"/>
        <v>$60 - $70K</v>
      </c>
      <c r="K781">
        <v>0</v>
      </c>
      <c r="L781">
        <v>2</v>
      </c>
      <c r="M781">
        <f>Table1[[#This Row],[Teenhome]]+Table1[[#This Row],[Kidhome]]</f>
        <v>2</v>
      </c>
      <c r="N781" s="1">
        <v>41481</v>
      </c>
      <c r="O781" s="16">
        <f>(Table1[[#This Row],[DataSetDate]]-Table1[[#This Row],[Dt_Customer]])/365</f>
        <v>7.536986301369863</v>
      </c>
      <c r="P781" s="15">
        <v>44232</v>
      </c>
      <c r="Q781">
        <v>94</v>
      </c>
      <c r="R781" s="4">
        <v>92</v>
      </c>
      <c r="S781" s="4">
        <v>4</v>
      </c>
      <c r="T781" s="4">
        <v>18</v>
      </c>
      <c r="U781" s="4">
        <v>3</v>
      </c>
      <c r="V781" s="4">
        <v>3</v>
      </c>
      <c r="W781" s="4">
        <v>6</v>
      </c>
      <c r="X781">
        <v>1</v>
      </c>
      <c r="Y781">
        <v>2</v>
      </c>
      <c r="Z781" t="str">
        <f t="shared" si="51"/>
        <v>Low</v>
      </c>
      <c r="AA781" s="14">
        <f t="shared" ca="1" si="52"/>
        <v>1.8437087170838224</v>
      </c>
      <c r="AB781">
        <v>1</v>
      </c>
      <c r="AC781">
        <v>4</v>
      </c>
      <c r="AD781" s="14">
        <f t="shared" ca="1" si="53"/>
        <v>3.708991601906162</v>
      </c>
      <c r="AE781">
        <v>3</v>
      </c>
      <c r="AF781">
        <v>0</v>
      </c>
      <c r="AG781">
        <v>0</v>
      </c>
      <c r="AH781">
        <v>0</v>
      </c>
      <c r="AI781">
        <v>0</v>
      </c>
      <c r="AJ781">
        <v>0</v>
      </c>
      <c r="AK781">
        <v>0</v>
      </c>
      <c r="AL781">
        <v>0</v>
      </c>
      <c r="AM781" t="s">
        <v>43</v>
      </c>
    </row>
    <row r="782" spans="1:39" hidden="1" x14ac:dyDescent="0.3">
      <c r="A782">
        <v>5734</v>
      </c>
      <c r="B782">
        <v>1974</v>
      </c>
      <c r="C782" s="14">
        <f>2021-Table1[[#This Row],[Year_Birth]]</f>
        <v>47</v>
      </c>
      <c r="D782" t="s">
        <v>39</v>
      </c>
      <c r="E782" s="14" t="str" cm="1">
        <f t="array" ref="E782">_xlfn.SWITCH(Table1[[#This Row],[Education]],"Graduation","Bachelor’s","Basic","High School","2n Cycle","Master’s","Master","Master’s","PhD","PhD","Other")</f>
        <v>PhD</v>
      </c>
      <c r="F782" t="s">
        <v>42</v>
      </c>
      <c r="G782" s="14" t="s">
        <v>42</v>
      </c>
      <c r="H782" s="14" t="str" cm="1">
        <f t="array" ref="H782">_xlfn.SWITCH(Table1[[#This Row],[Marital_Status_mod]],"Together","Couple","Married","Couple","Divorced","Single","Single","Single","Widow","Single","Other")</f>
        <v>Couple</v>
      </c>
      <c r="I782" s="4">
        <v>61917</v>
      </c>
      <c r="J782" s="41" t="str">
        <f t="shared" si="50"/>
        <v>$60 - $70K</v>
      </c>
      <c r="K782">
        <v>1</v>
      </c>
      <c r="L782">
        <v>1</v>
      </c>
      <c r="M782">
        <f>Table1[[#This Row],[Teenhome]]+Table1[[#This Row],[Kidhome]]</f>
        <v>2</v>
      </c>
      <c r="N782" s="1">
        <v>41598</v>
      </c>
      <c r="O782" s="16">
        <f>(Table1[[#This Row],[DataSetDate]]-Table1[[#This Row],[Dt_Customer]])/365</f>
        <v>7.2164383561643834</v>
      </c>
      <c r="P782" s="15">
        <v>44232</v>
      </c>
      <c r="Q782">
        <v>83</v>
      </c>
      <c r="R782" s="4">
        <v>46</v>
      </c>
      <c r="S782" s="4">
        <v>4</v>
      </c>
      <c r="T782" s="4">
        <v>36</v>
      </c>
      <c r="U782" s="4">
        <v>2</v>
      </c>
      <c r="V782" s="4">
        <v>2</v>
      </c>
      <c r="W782" s="4">
        <v>1</v>
      </c>
      <c r="X782">
        <v>1</v>
      </c>
      <c r="Y782">
        <v>2</v>
      </c>
      <c r="Z782" t="str">
        <f t="shared" si="51"/>
        <v>Low</v>
      </c>
      <c r="AA782" s="14">
        <f t="shared" ca="1" si="52"/>
        <v>2.2381188255404703</v>
      </c>
      <c r="AB782">
        <v>0</v>
      </c>
      <c r="AC782">
        <v>4</v>
      </c>
      <c r="AD782" s="14">
        <f t="shared" ca="1" si="53"/>
        <v>4.351153004173022</v>
      </c>
      <c r="AE782">
        <v>5</v>
      </c>
      <c r="AF782">
        <v>0</v>
      </c>
      <c r="AG782">
        <v>0</v>
      </c>
      <c r="AH782">
        <v>0</v>
      </c>
      <c r="AI782">
        <v>0</v>
      </c>
      <c r="AJ782">
        <v>0</v>
      </c>
      <c r="AK782">
        <v>0</v>
      </c>
      <c r="AL782">
        <v>0</v>
      </c>
      <c r="AM782" t="s">
        <v>41</v>
      </c>
    </row>
    <row r="783" spans="1:39" hidden="1" x14ac:dyDescent="0.3">
      <c r="A783">
        <v>3066</v>
      </c>
      <c r="B783">
        <v>1975</v>
      </c>
      <c r="C783" s="14">
        <f>2021-Table1[[#This Row],[Year_Birth]]</f>
        <v>46</v>
      </c>
      <c r="D783" t="s">
        <v>39</v>
      </c>
      <c r="E783" s="14" t="str" cm="1">
        <f t="array" ref="E783">_xlfn.SWITCH(Table1[[#This Row],[Education]],"Graduation","Bachelor’s","Basic","High School","2n Cycle","Master’s","Master","Master’s","PhD","PhD","Other")</f>
        <v>PhD</v>
      </c>
      <c r="F783" t="s">
        <v>40</v>
      </c>
      <c r="G783" s="14" t="s">
        <v>40</v>
      </c>
      <c r="H783" s="14" t="str" cm="1">
        <f t="array" ref="H783">_xlfn.SWITCH(Table1[[#This Row],[Marital_Status_mod]],"Together","Couple","Married","Couple","Divorced","Single","Single","Single","Widow","Single","Other")</f>
        <v>Couple</v>
      </c>
      <c r="I783" s="4">
        <v>61905</v>
      </c>
      <c r="J783" s="41" t="str">
        <f t="shared" si="50"/>
        <v>$60 - $70K</v>
      </c>
      <c r="K783">
        <v>0</v>
      </c>
      <c r="L783">
        <v>1</v>
      </c>
      <c r="M783">
        <f>Table1[[#This Row],[Teenhome]]+Table1[[#This Row],[Kidhome]]</f>
        <v>1</v>
      </c>
      <c r="N783" s="1">
        <v>41674</v>
      </c>
      <c r="O783" s="16">
        <f>(Table1[[#This Row],[DataSetDate]]-Table1[[#This Row],[Dt_Customer]])/365</f>
        <v>7.0082191780821921</v>
      </c>
      <c r="P783" s="15">
        <v>44232</v>
      </c>
      <c r="Q783">
        <v>2</v>
      </c>
      <c r="R783" s="4">
        <v>167</v>
      </c>
      <c r="S783" s="4">
        <v>0</v>
      </c>
      <c r="T783" s="4">
        <v>43</v>
      </c>
      <c r="U783" s="4">
        <v>6</v>
      </c>
      <c r="V783" s="4">
        <v>2</v>
      </c>
      <c r="W783" s="4">
        <v>13</v>
      </c>
      <c r="X783">
        <v>2</v>
      </c>
      <c r="Y783">
        <v>4</v>
      </c>
      <c r="Z783" t="str">
        <f t="shared" si="51"/>
        <v>Medium</v>
      </c>
      <c r="AA783" s="14">
        <f t="shared" ca="1" si="52"/>
        <v>4.303637070816837</v>
      </c>
      <c r="AB783">
        <v>2</v>
      </c>
      <c r="AC783">
        <v>4</v>
      </c>
      <c r="AD783" s="14">
        <f t="shared" ca="1" si="53"/>
        <v>3.9932278226455833</v>
      </c>
      <c r="AE783">
        <v>5</v>
      </c>
      <c r="AF783">
        <v>0</v>
      </c>
      <c r="AG783">
        <v>0</v>
      </c>
      <c r="AH783">
        <v>0</v>
      </c>
      <c r="AI783">
        <v>0</v>
      </c>
      <c r="AJ783">
        <v>0</v>
      </c>
      <c r="AK783">
        <v>0</v>
      </c>
      <c r="AL783">
        <v>0</v>
      </c>
      <c r="AM783" t="s">
        <v>47</v>
      </c>
    </row>
    <row r="784" spans="1:39" hidden="1" x14ac:dyDescent="0.3">
      <c r="A784">
        <v>310</v>
      </c>
      <c r="B784">
        <v>1970</v>
      </c>
      <c r="C784" s="14">
        <f>2021-Table1[[#This Row],[Year_Birth]]</f>
        <v>51</v>
      </c>
      <c r="D784" t="s">
        <v>44</v>
      </c>
      <c r="E784" s="14" t="str" cm="1">
        <f t="array" ref="E784">_xlfn.SWITCH(Table1[[#This Row],[Education]],"Graduation","Bachelor’s","Basic","High School","2n Cycle","Master’s","Master","Master’s","PhD","PhD","Other")</f>
        <v>Master’s</v>
      </c>
      <c r="F784" t="s">
        <v>42</v>
      </c>
      <c r="G784" s="14" t="s">
        <v>42</v>
      </c>
      <c r="H784" s="14" t="str" cm="1">
        <f t="array" ref="H784">_xlfn.SWITCH(Table1[[#This Row],[Marital_Status_mod]],"Together","Couple","Married","Couple","Divorced","Single","Single","Single","Widow","Single","Other")</f>
        <v>Couple</v>
      </c>
      <c r="I784" s="4">
        <v>61872</v>
      </c>
      <c r="J784" s="41" t="str">
        <f t="shared" si="50"/>
        <v>$60 - $70K</v>
      </c>
      <c r="K784">
        <v>0</v>
      </c>
      <c r="L784">
        <v>1</v>
      </c>
      <c r="M784">
        <f>Table1[[#This Row],[Teenhome]]+Table1[[#This Row],[Kidhome]]</f>
        <v>1</v>
      </c>
      <c r="N784" s="1">
        <v>41621</v>
      </c>
      <c r="O784" s="16">
        <f>(Table1[[#This Row],[DataSetDate]]-Table1[[#This Row],[Dt_Customer]])/365</f>
        <v>7.1534246575342468</v>
      </c>
      <c r="P784" s="15">
        <v>44232</v>
      </c>
      <c r="Q784">
        <v>81</v>
      </c>
      <c r="R784" s="4">
        <v>330</v>
      </c>
      <c r="S784" s="4">
        <v>5</v>
      </c>
      <c r="T784" s="4">
        <v>159</v>
      </c>
      <c r="U784" s="4">
        <v>36</v>
      </c>
      <c r="V784" s="4">
        <v>27</v>
      </c>
      <c r="W784" s="4">
        <v>16</v>
      </c>
      <c r="X784">
        <v>4</v>
      </c>
      <c r="Y784">
        <v>4</v>
      </c>
      <c r="Z784" t="str">
        <f t="shared" si="51"/>
        <v>Medium</v>
      </c>
      <c r="AA784" s="14">
        <f t="shared" ca="1" si="52"/>
        <v>3.8567171631003907</v>
      </c>
      <c r="AB784">
        <v>4</v>
      </c>
      <c r="AC784">
        <v>9</v>
      </c>
      <c r="AD784" s="14">
        <f t="shared" ca="1" si="53"/>
        <v>9.3506046185514826</v>
      </c>
      <c r="AE784">
        <v>4</v>
      </c>
      <c r="AF784">
        <v>0</v>
      </c>
      <c r="AG784">
        <v>0</v>
      </c>
      <c r="AH784">
        <v>0</v>
      </c>
      <c r="AI784">
        <v>0</v>
      </c>
      <c r="AJ784">
        <v>0</v>
      </c>
      <c r="AK784">
        <v>0</v>
      </c>
      <c r="AL784">
        <v>0</v>
      </c>
      <c r="AM784" t="s">
        <v>48</v>
      </c>
    </row>
    <row r="785" spans="1:39" hidden="1" x14ac:dyDescent="0.3">
      <c r="A785">
        <v>4702</v>
      </c>
      <c r="B785">
        <v>1964</v>
      </c>
      <c r="C785" s="14">
        <f>2021-Table1[[#This Row],[Year_Birth]]</f>
        <v>57</v>
      </c>
      <c r="D785" t="s">
        <v>46</v>
      </c>
      <c r="E785" s="14" t="str" cm="1">
        <f t="array" ref="E785">_xlfn.SWITCH(Table1[[#This Row],[Education]],"Graduation","Bachelor’s","Basic","High School","2n Cycle","Master’s","Master","Master’s","PhD","PhD","Other")</f>
        <v>Bachelor’s</v>
      </c>
      <c r="F785" t="s">
        <v>50</v>
      </c>
      <c r="G785" s="14" t="s">
        <v>50</v>
      </c>
      <c r="H785" s="14" t="str" cm="1">
        <f t="array" ref="H785">_xlfn.SWITCH(Table1[[#This Row],[Marital_Status_mod]],"Together","Couple","Married","Couple","Divorced","Single","Single","Single","Widow","Single","Other")</f>
        <v>Single</v>
      </c>
      <c r="I785" s="4">
        <v>61839</v>
      </c>
      <c r="J785" s="41" t="str">
        <f t="shared" si="50"/>
        <v>$60 - $70K</v>
      </c>
      <c r="K785">
        <v>0</v>
      </c>
      <c r="L785">
        <v>0</v>
      </c>
      <c r="M785">
        <f>Table1[[#This Row],[Teenhome]]+Table1[[#This Row],[Kidhome]]</f>
        <v>0</v>
      </c>
      <c r="N785" s="1">
        <v>41133</v>
      </c>
      <c r="O785" s="16">
        <f>(Table1[[#This Row],[DataSetDate]]-Table1[[#This Row],[Dt_Customer]])/365</f>
        <v>8.4904109589041088</v>
      </c>
      <c r="P785" s="15">
        <v>44232</v>
      </c>
      <c r="Q785">
        <v>20</v>
      </c>
      <c r="R785" s="4">
        <v>1000</v>
      </c>
      <c r="S785" s="4">
        <v>155</v>
      </c>
      <c r="T785" s="4">
        <v>379</v>
      </c>
      <c r="U785" s="4">
        <v>224</v>
      </c>
      <c r="V785" s="4">
        <v>17</v>
      </c>
      <c r="W785" s="4">
        <v>120</v>
      </c>
      <c r="X785">
        <v>1</v>
      </c>
      <c r="Y785">
        <v>4</v>
      </c>
      <c r="Z785" t="str">
        <f t="shared" si="51"/>
        <v>Medium</v>
      </c>
      <c r="AA785" s="14">
        <f t="shared" ca="1" si="52"/>
        <v>4.1937347724897247</v>
      </c>
      <c r="AB785">
        <v>8</v>
      </c>
      <c r="AC785">
        <v>4</v>
      </c>
      <c r="AD785" s="14">
        <f t="shared" ca="1" si="53"/>
        <v>3.6506989307708393</v>
      </c>
      <c r="AE785">
        <v>8</v>
      </c>
      <c r="AF785">
        <v>0</v>
      </c>
      <c r="AG785">
        <v>0</v>
      </c>
      <c r="AH785">
        <v>0</v>
      </c>
      <c r="AI785">
        <v>0</v>
      </c>
      <c r="AJ785">
        <v>0</v>
      </c>
      <c r="AK785">
        <v>0</v>
      </c>
      <c r="AL785">
        <v>0</v>
      </c>
      <c r="AM785" t="s">
        <v>41</v>
      </c>
    </row>
    <row r="786" spans="1:39" hidden="1" x14ac:dyDescent="0.3">
      <c r="A786">
        <v>9964</v>
      </c>
      <c r="B786">
        <v>1979</v>
      </c>
      <c r="C786" s="14">
        <f>2021-Table1[[#This Row],[Year_Birth]]</f>
        <v>42</v>
      </c>
      <c r="D786" t="s">
        <v>46</v>
      </c>
      <c r="E786" s="14" t="str" cm="1">
        <f t="array" ref="E786">_xlfn.SWITCH(Table1[[#This Row],[Education]],"Graduation","Bachelor’s","Basic","High School","2n Cycle","Master’s","Master","Master’s","PhD","PhD","Other")</f>
        <v>Bachelor’s</v>
      </c>
      <c r="F786" t="s">
        <v>50</v>
      </c>
      <c r="G786" s="14" t="s">
        <v>50</v>
      </c>
      <c r="H786" s="14" t="str" cm="1">
        <f t="array" ref="H786">_xlfn.SWITCH(Table1[[#This Row],[Marital_Status_mod]],"Together","Couple","Married","Couple","Divorced","Single","Single","Single","Widow","Single","Other")</f>
        <v>Single</v>
      </c>
      <c r="I786" s="4">
        <v>61825</v>
      </c>
      <c r="J786" s="41" t="str">
        <f t="shared" si="50"/>
        <v>$60 - $70K</v>
      </c>
      <c r="K786">
        <v>0</v>
      </c>
      <c r="L786">
        <v>1</v>
      </c>
      <c r="M786">
        <f>Table1[[#This Row],[Teenhome]]+Table1[[#This Row],[Kidhome]]</f>
        <v>1</v>
      </c>
      <c r="N786" s="1">
        <v>41493</v>
      </c>
      <c r="O786" s="16">
        <f>(Table1[[#This Row],[DataSetDate]]-Table1[[#This Row],[Dt_Customer]])/365</f>
        <v>7.5041095890410956</v>
      </c>
      <c r="P786" s="15">
        <v>44232</v>
      </c>
      <c r="Q786">
        <v>56</v>
      </c>
      <c r="R786" s="4">
        <v>162</v>
      </c>
      <c r="S786" s="4">
        <v>50</v>
      </c>
      <c r="T786" s="4">
        <v>100</v>
      </c>
      <c r="U786" s="4">
        <v>55</v>
      </c>
      <c r="V786" s="4">
        <v>30</v>
      </c>
      <c r="W786" s="4">
        <v>27</v>
      </c>
      <c r="X786">
        <v>1</v>
      </c>
      <c r="Y786">
        <v>4</v>
      </c>
      <c r="Z786" t="str">
        <f t="shared" si="51"/>
        <v>Medium</v>
      </c>
      <c r="AA786" s="14">
        <f t="shared" ca="1" si="52"/>
        <v>4.211955067209967</v>
      </c>
      <c r="AB786">
        <v>2</v>
      </c>
      <c r="AC786">
        <v>8</v>
      </c>
      <c r="AD786" s="14">
        <f t="shared" ca="1" si="53"/>
        <v>7.7751713740220314</v>
      </c>
      <c r="AE786">
        <v>4</v>
      </c>
      <c r="AF786">
        <v>0</v>
      </c>
      <c r="AG786">
        <v>0</v>
      </c>
      <c r="AH786">
        <v>0</v>
      </c>
      <c r="AI786">
        <v>0</v>
      </c>
      <c r="AJ786">
        <v>0</v>
      </c>
      <c r="AK786">
        <v>0</v>
      </c>
      <c r="AL786">
        <v>0</v>
      </c>
      <c r="AM786" t="s">
        <v>41</v>
      </c>
    </row>
    <row r="787" spans="1:39" hidden="1" x14ac:dyDescent="0.3">
      <c r="A787">
        <v>1630</v>
      </c>
      <c r="B787">
        <v>1979</v>
      </c>
      <c r="C787" s="14">
        <f>2021-Table1[[#This Row],[Year_Birth]]</f>
        <v>42</v>
      </c>
      <c r="D787" t="s">
        <v>46</v>
      </c>
      <c r="E787" s="14" t="str" cm="1">
        <f t="array" ref="E787">_xlfn.SWITCH(Table1[[#This Row],[Education]],"Graduation","Bachelor’s","Basic","High School","2n Cycle","Master’s","Master","Master’s","PhD","PhD","Other")</f>
        <v>Bachelor’s</v>
      </c>
      <c r="F787" t="s">
        <v>50</v>
      </c>
      <c r="G787" s="14" t="s">
        <v>50</v>
      </c>
      <c r="H787" s="14" t="str" cm="1">
        <f t="array" ref="H787">_xlfn.SWITCH(Table1[[#This Row],[Marital_Status_mod]],"Together","Couple","Married","Couple","Divorced","Single","Single","Single","Widow","Single","Other")</f>
        <v>Single</v>
      </c>
      <c r="I787" s="4">
        <v>61825</v>
      </c>
      <c r="J787" s="41" t="str">
        <f t="shared" si="50"/>
        <v>$60 - $70K</v>
      </c>
      <c r="K787">
        <v>0</v>
      </c>
      <c r="L787">
        <v>1</v>
      </c>
      <c r="M787">
        <f>Table1[[#This Row],[Teenhome]]+Table1[[#This Row],[Kidhome]]</f>
        <v>1</v>
      </c>
      <c r="N787" s="1">
        <v>41493</v>
      </c>
      <c r="O787" s="16">
        <f>(Table1[[#This Row],[DataSetDate]]-Table1[[#This Row],[Dt_Customer]])/365</f>
        <v>7.5041095890410956</v>
      </c>
      <c r="P787" s="15">
        <v>44232</v>
      </c>
      <c r="Q787">
        <v>56</v>
      </c>
      <c r="R787" s="4">
        <v>162</v>
      </c>
      <c r="S787" s="4">
        <v>50</v>
      </c>
      <c r="T787" s="4">
        <v>100</v>
      </c>
      <c r="U787" s="4">
        <v>55</v>
      </c>
      <c r="V787" s="4">
        <v>30</v>
      </c>
      <c r="W787" s="4">
        <v>27</v>
      </c>
      <c r="X787">
        <v>1</v>
      </c>
      <c r="Y787">
        <v>4</v>
      </c>
      <c r="Z787" t="str">
        <f t="shared" si="51"/>
        <v>Medium</v>
      </c>
      <c r="AA787" s="14">
        <f t="shared" ca="1" si="52"/>
        <v>3.6424473777655497</v>
      </c>
      <c r="AB787">
        <v>2</v>
      </c>
      <c r="AC787">
        <v>8</v>
      </c>
      <c r="AD787" s="14">
        <f t="shared" ca="1" si="53"/>
        <v>8.1329126890920627</v>
      </c>
      <c r="AE787">
        <v>4</v>
      </c>
      <c r="AF787">
        <v>0</v>
      </c>
      <c r="AG787">
        <v>0</v>
      </c>
      <c r="AH787">
        <v>0</v>
      </c>
      <c r="AI787">
        <v>0</v>
      </c>
      <c r="AJ787">
        <v>0</v>
      </c>
      <c r="AK787">
        <v>0</v>
      </c>
      <c r="AL787">
        <v>0</v>
      </c>
      <c r="AM787" t="s">
        <v>41</v>
      </c>
    </row>
    <row r="788" spans="1:39" hidden="1" x14ac:dyDescent="0.3">
      <c r="A788">
        <v>1012</v>
      </c>
      <c r="B788">
        <v>1952</v>
      </c>
      <c r="C788" s="14">
        <f>2021-Table1[[#This Row],[Year_Birth]]</f>
        <v>69</v>
      </c>
      <c r="D788" t="s">
        <v>46</v>
      </c>
      <c r="E788" s="14" t="str" cm="1">
        <f t="array" ref="E788">_xlfn.SWITCH(Table1[[#This Row],[Education]],"Graduation","Bachelor’s","Basic","High School","2n Cycle","Master’s","Master","Master’s","PhD","PhD","Other")</f>
        <v>Bachelor’s</v>
      </c>
      <c r="F788" t="s">
        <v>50</v>
      </c>
      <c r="G788" s="14" t="s">
        <v>50</v>
      </c>
      <c r="H788" s="14" t="str" cm="1">
        <f t="array" ref="H788">_xlfn.SWITCH(Table1[[#This Row],[Marital_Status_mod]],"Together","Couple","Married","Couple","Divorced","Single","Single","Single","Widow","Single","Other")</f>
        <v>Single</v>
      </c>
      <c r="I788" s="4">
        <v>61823</v>
      </c>
      <c r="J788" s="41" t="str">
        <f t="shared" si="50"/>
        <v>$60 - $70K</v>
      </c>
      <c r="K788">
        <v>0</v>
      </c>
      <c r="L788">
        <v>1</v>
      </c>
      <c r="M788">
        <f>Table1[[#This Row],[Teenhome]]+Table1[[#This Row],[Kidhome]]</f>
        <v>1</v>
      </c>
      <c r="N788" s="1">
        <v>41323</v>
      </c>
      <c r="O788" s="16">
        <f>(Table1[[#This Row],[DataSetDate]]-Table1[[#This Row],[Dt_Customer]])/365</f>
        <v>7.9698630136986299</v>
      </c>
      <c r="P788" s="15">
        <v>44232</v>
      </c>
      <c r="Q788">
        <v>26</v>
      </c>
      <c r="R788" s="4">
        <v>523</v>
      </c>
      <c r="S788" s="4">
        <v>7</v>
      </c>
      <c r="T788" s="4">
        <v>134</v>
      </c>
      <c r="U788" s="4">
        <v>37</v>
      </c>
      <c r="V788" s="4">
        <v>14</v>
      </c>
      <c r="W788" s="4">
        <v>169</v>
      </c>
      <c r="X788">
        <v>4</v>
      </c>
      <c r="Y788">
        <v>8</v>
      </c>
      <c r="Z788" t="str">
        <f t="shared" si="51"/>
        <v>High</v>
      </c>
      <c r="AA788" s="14">
        <f t="shared" ca="1" si="52"/>
        <v>7.6499157304880185</v>
      </c>
      <c r="AB788">
        <v>2</v>
      </c>
      <c r="AC788">
        <v>10</v>
      </c>
      <c r="AD788" s="14">
        <f t="shared" ca="1" si="53"/>
        <v>9.6594452179844179</v>
      </c>
      <c r="AE788">
        <v>7</v>
      </c>
      <c r="AF788">
        <v>0</v>
      </c>
      <c r="AG788">
        <v>0</v>
      </c>
      <c r="AH788">
        <v>0</v>
      </c>
      <c r="AI788">
        <v>0</v>
      </c>
      <c r="AJ788">
        <v>0</v>
      </c>
      <c r="AK788">
        <v>0</v>
      </c>
      <c r="AL788">
        <v>0</v>
      </c>
      <c r="AM788" t="s">
        <v>53</v>
      </c>
    </row>
    <row r="789" spans="1:39" hidden="1" x14ac:dyDescent="0.3">
      <c r="A789">
        <v>5626</v>
      </c>
      <c r="B789">
        <v>1964</v>
      </c>
      <c r="C789" s="14">
        <f>2021-Table1[[#This Row],[Year_Birth]]</f>
        <v>57</v>
      </c>
      <c r="D789" t="s">
        <v>39</v>
      </c>
      <c r="E789" s="14" t="str" cm="1">
        <f t="array" ref="E789">_xlfn.SWITCH(Table1[[#This Row],[Education]],"Graduation","Bachelor’s","Basic","High School","2n Cycle","Master’s","Master","Master’s","PhD","PhD","Other")</f>
        <v>PhD</v>
      </c>
      <c r="F789" t="s">
        <v>50</v>
      </c>
      <c r="G789" s="14" t="s">
        <v>50</v>
      </c>
      <c r="H789" s="14" t="str" cm="1">
        <f t="array" ref="H789">_xlfn.SWITCH(Table1[[#This Row],[Marital_Status_mod]],"Together","Couple","Married","Couple","Divorced","Single","Single","Single","Widow","Single","Other")</f>
        <v>Single</v>
      </c>
      <c r="I789" s="4">
        <v>61798</v>
      </c>
      <c r="J789" s="41" t="str">
        <f t="shared" si="50"/>
        <v>$60 - $70K</v>
      </c>
      <c r="K789">
        <v>0</v>
      </c>
      <c r="L789">
        <v>0</v>
      </c>
      <c r="M789">
        <f>Table1[[#This Row],[Teenhome]]+Table1[[#This Row],[Kidhome]]</f>
        <v>0</v>
      </c>
      <c r="N789" s="1">
        <v>41601</v>
      </c>
      <c r="O789" s="16">
        <f>(Table1[[#This Row],[DataSetDate]]-Table1[[#This Row],[Dt_Customer]])/365</f>
        <v>7.2082191780821914</v>
      </c>
      <c r="P789" s="15">
        <v>44232</v>
      </c>
      <c r="Q789">
        <v>13</v>
      </c>
      <c r="R789" s="4">
        <v>338</v>
      </c>
      <c r="S789" s="4">
        <v>4</v>
      </c>
      <c r="T789" s="4">
        <v>89</v>
      </c>
      <c r="U789" s="4">
        <v>11</v>
      </c>
      <c r="V789" s="4">
        <v>8</v>
      </c>
      <c r="W789" s="4">
        <v>13</v>
      </c>
      <c r="X789">
        <v>1</v>
      </c>
      <c r="Y789">
        <v>4</v>
      </c>
      <c r="Z789" t="str">
        <f t="shared" si="51"/>
        <v>Medium</v>
      </c>
      <c r="AA789" s="14">
        <f t="shared" ca="1" si="52"/>
        <v>3.7391079153046638</v>
      </c>
      <c r="AB789">
        <v>2</v>
      </c>
      <c r="AC789">
        <v>9</v>
      </c>
      <c r="AD789" s="14">
        <f t="shared" ca="1" si="53"/>
        <v>8.6295918124174804</v>
      </c>
      <c r="AE789">
        <v>4</v>
      </c>
      <c r="AF789">
        <v>0</v>
      </c>
      <c r="AG789">
        <v>0</v>
      </c>
      <c r="AH789">
        <v>0</v>
      </c>
      <c r="AI789">
        <v>0</v>
      </c>
      <c r="AJ789">
        <v>0</v>
      </c>
      <c r="AK789">
        <v>0</v>
      </c>
      <c r="AL789">
        <v>0</v>
      </c>
      <c r="AM789" t="s">
        <v>41</v>
      </c>
    </row>
    <row r="790" spans="1:39" hidden="1" x14ac:dyDescent="0.3">
      <c r="A790">
        <v>5057</v>
      </c>
      <c r="B790">
        <v>1961</v>
      </c>
      <c r="C790" s="14">
        <f>2021-Table1[[#This Row],[Year_Birth]]</f>
        <v>60</v>
      </c>
      <c r="D790" t="s">
        <v>44</v>
      </c>
      <c r="E790" s="14" t="str" cm="1">
        <f t="array" ref="E790">_xlfn.SWITCH(Table1[[#This Row],[Education]],"Graduation","Bachelor’s","Basic","High School","2n Cycle","Master’s","Master","Master’s","PhD","PhD","Other")</f>
        <v>Master’s</v>
      </c>
      <c r="F790" t="s">
        <v>42</v>
      </c>
      <c r="G790" s="14" t="s">
        <v>42</v>
      </c>
      <c r="H790" s="14" t="str" cm="1">
        <f t="array" ref="H790">_xlfn.SWITCH(Table1[[#This Row],[Marital_Status_mod]],"Together","Couple","Married","Couple","Divorced","Single","Single","Single","Widow","Single","Other")</f>
        <v>Couple</v>
      </c>
      <c r="I790" s="4">
        <v>61794</v>
      </c>
      <c r="J790" s="41" t="str">
        <f t="shared" si="50"/>
        <v>$60 - $70K</v>
      </c>
      <c r="K790">
        <v>0</v>
      </c>
      <c r="L790">
        <v>1</v>
      </c>
      <c r="M790">
        <f>Table1[[#This Row],[Teenhome]]+Table1[[#This Row],[Kidhome]]</f>
        <v>1</v>
      </c>
      <c r="N790" s="1">
        <v>41531</v>
      </c>
      <c r="O790" s="16">
        <f>(Table1[[#This Row],[DataSetDate]]-Table1[[#This Row],[Dt_Customer]])/365</f>
        <v>7.4</v>
      </c>
      <c r="P790" s="15">
        <v>44232</v>
      </c>
      <c r="Q790">
        <v>74</v>
      </c>
      <c r="R790" s="4">
        <v>264</v>
      </c>
      <c r="S790" s="4">
        <v>47</v>
      </c>
      <c r="T790" s="4">
        <v>188</v>
      </c>
      <c r="U790" s="4">
        <v>54</v>
      </c>
      <c r="V790" s="4">
        <v>47</v>
      </c>
      <c r="W790" s="4">
        <v>11</v>
      </c>
      <c r="X790">
        <v>2</v>
      </c>
      <c r="Y790">
        <v>4</v>
      </c>
      <c r="Z790" t="str">
        <f t="shared" si="51"/>
        <v>Medium</v>
      </c>
      <c r="AA790" s="14">
        <f t="shared" ca="1" si="52"/>
        <v>4.3952805717378647</v>
      </c>
      <c r="AB790">
        <v>4</v>
      </c>
      <c r="AC790">
        <v>10</v>
      </c>
      <c r="AD790" s="14">
        <f t="shared" ca="1" si="53"/>
        <v>9.8487088853858573</v>
      </c>
      <c r="AE790">
        <v>2</v>
      </c>
      <c r="AF790">
        <v>0</v>
      </c>
      <c r="AG790">
        <v>0</v>
      </c>
      <c r="AH790">
        <v>0</v>
      </c>
      <c r="AI790">
        <v>0</v>
      </c>
      <c r="AJ790">
        <v>0</v>
      </c>
      <c r="AK790">
        <v>0</v>
      </c>
      <c r="AL790">
        <v>0</v>
      </c>
      <c r="AM790" t="s">
        <v>41</v>
      </c>
    </row>
    <row r="791" spans="1:39" hidden="1" x14ac:dyDescent="0.3">
      <c r="A791">
        <v>6349</v>
      </c>
      <c r="B791">
        <v>1987</v>
      </c>
      <c r="C791" s="14">
        <f>2021-Table1[[#This Row],[Year_Birth]]</f>
        <v>34</v>
      </c>
      <c r="D791" t="s">
        <v>44</v>
      </c>
      <c r="E791" s="14" t="str" cm="1">
        <f t="array" ref="E791">_xlfn.SWITCH(Table1[[#This Row],[Education]],"Graduation","Bachelor’s","Basic","High School","2n Cycle","Master’s","Master","Master’s","PhD","PhD","Other")</f>
        <v>Master’s</v>
      </c>
      <c r="F791" t="s">
        <v>49</v>
      </c>
      <c r="G791" s="14" t="s">
        <v>49</v>
      </c>
      <c r="H791" s="14" t="str" cm="1">
        <f t="array" ref="H791">_xlfn.SWITCH(Table1[[#This Row],[Marital_Status_mod]],"Together","Couple","Married","Couple","Divorced","Single","Single","Single","Widow","Single","Other")</f>
        <v>Single</v>
      </c>
      <c r="I791" s="4">
        <v>61787</v>
      </c>
      <c r="J791" s="41" t="str">
        <f t="shared" si="50"/>
        <v>$60 - $70K</v>
      </c>
      <c r="K791">
        <v>0</v>
      </c>
      <c r="L791">
        <v>0</v>
      </c>
      <c r="M791">
        <f>Table1[[#This Row],[Teenhome]]+Table1[[#This Row],[Kidhome]]</f>
        <v>0</v>
      </c>
      <c r="N791" s="1">
        <v>41461</v>
      </c>
      <c r="O791" s="16">
        <f>(Table1[[#This Row],[DataSetDate]]-Table1[[#This Row],[Dt_Customer]])/365</f>
        <v>7.5917808219178085</v>
      </c>
      <c r="P791" s="15">
        <v>44232</v>
      </c>
      <c r="Q791">
        <v>71</v>
      </c>
      <c r="R791" s="4">
        <v>621</v>
      </c>
      <c r="S791" s="4">
        <v>73</v>
      </c>
      <c r="T791" s="4">
        <v>414</v>
      </c>
      <c r="U791" s="4">
        <v>78</v>
      </c>
      <c r="V791" s="4">
        <v>48</v>
      </c>
      <c r="W791" s="4">
        <v>85</v>
      </c>
      <c r="X791">
        <v>1</v>
      </c>
      <c r="Y791">
        <v>8</v>
      </c>
      <c r="Z791" t="str">
        <f t="shared" si="51"/>
        <v>High</v>
      </c>
      <c r="AA791" s="14">
        <f t="shared" ca="1" si="52"/>
        <v>8.303568224586046</v>
      </c>
      <c r="AB791">
        <v>4</v>
      </c>
      <c r="AC791">
        <v>6</v>
      </c>
      <c r="AD791" s="14">
        <f t="shared" ca="1" si="53"/>
        <v>5.9912217226181612</v>
      </c>
      <c r="AE791">
        <v>5</v>
      </c>
      <c r="AF791">
        <v>0</v>
      </c>
      <c r="AG791">
        <v>0</v>
      </c>
      <c r="AH791">
        <v>0</v>
      </c>
      <c r="AI791">
        <v>0</v>
      </c>
      <c r="AJ791">
        <v>0</v>
      </c>
      <c r="AK791">
        <v>0</v>
      </c>
      <c r="AL791">
        <v>0</v>
      </c>
      <c r="AM791" t="s">
        <v>41</v>
      </c>
    </row>
    <row r="792" spans="1:39" hidden="1" x14ac:dyDescent="0.3">
      <c r="A792">
        <v>6892</v>
      </c>
      <c r="B792">
        <v>1968</v>
      </c>
      <c r="C792" s="14">
        <f>2021-Table1[[#This Row],[Year_Birth]]</f>
        <v>53</v>
      </c>
      <c r="D792" t="s">
        <v>46</v>
      </c>
      <c r="E792" s="14" t="str" cm="1">
        <f t="array" ref="E792">_xlfn.SWITCH(Table1[[#This Row],[Education]],"Graduation","Bachelor’s","Basic","High School","2n Cycle","Master’s","Master","Master’s","PhD","PhD","Other")</f>
        <v>Bachelor’s</v>
      </c>
      <c r="F792" t="s">
        <v>49</v>
      </c>
      <c r="G792" s="14" t="s">
        <v>49</v>
      </c>
      <c r="H792" s="14" t="str" cm="1">
        <f t="array" ref="H792">_xlfn.SWITCH(Table1[[#This Row],[Marital_Status_mod]],"Together","Couple","Married","Couple","Divorced","Single","Single","Single","Widow","Single","Other")</f>
        <v>Single</v>
      </c>
      <c r="I792" s="4">
        <v>61671</v>
      </c>
      <c r="J792" s="41" t="str">
        <f t="shared" si="50"/>
        <v>$60 - $70K</v>
      </c>
      <c r="K792">
        <v>0</v>
      </c>
      <c r="L792">
        <v>1</v>
      </c>
      <c r="M792">
        <f>Table1[[#This Row],[Teenhome]]+Table1[[#This Row],[Kidhome]]</f>
        <v>1</v>
      </c>
      <c r="N792" s="1">
        <v>41793</v>
      </c>
      <c r="O792" s="16">
        <f>(Table1[[#This Row],[DataSetDate]]-Table1[[#This Row],[Dt_Customer]])/365</f>
        <v>6.6821917808219178</v>
      </c>
      <c r="P792" s="15">
        <v>44232</v>
      </c>
      <c r="Q792">
        <v>23</v>
      </c>
      <c r="R792" s="4">
        <v>641</v>
      </c>
      <c r="S792" s="4">
        <v>7</v>
      </c>
      <c r="T792" s="4">
        <v>56</v>
      </c>
      <c r="U792" s="4">
        <v>0</v>
      </c>
      <c r="V792" s="4">
        <v>0</v>
      </c>
      <c r="W792" s="4">
        <v>28</v>
      </c>
      <c r="X792">
        <v>8</v>
      </c>
      <c r="Y792">
        <v>10</v>
      </c>
      <c r="Z792" t="str">
        <f t="shared" si="51"/>
        <v>High</v>
      </c>
      <c r="AA792" s="14">
        <f t="shared" ca="1" si="52"/>
        <v>9.6160360498239363</v>
      </c>
      <c r="AB792">
        <v>4</v>
      </c>
      <c r="AC792">
        <v>6</v>
      </c>
      <c r="AD792" s="14">
        <f t="shared" ca="1" si="53"/>
        <v>5.8654532561365</v>
      </c>
      <c r="AE792">
        <v>8</v>
      </c>
      <c r="AF792">
        <v>1</v>
      </c>
      <c r="AG792">
        <v>0</v>
      </c>
      <c r="AH792">
        <v>0</v>
      </c>
      <c r="AI792">
        <v>1</v>
      </c>
      <c r="AJ792">
        <v>0</v>
      </c>
      <c r="AK792">
        <v>0</v>
      </c>
      <c r="AL792">
        <v>0</v>
      </c>
      <c r="AM792" t="s">
        <v>41</v>
      </c>
    </row>
    <row r="793" spans="1:39" hidden="1" x14ac:dyDescent="0.3">
      <c r="A793">
        <v>10343</v>
      </c>
      <c r="B793">
        <v>1991</v>
      </c>
      <c r="C793" s="14">
        <f>2021-Table1[[#This Row],[Year_Birth]]</f>
        <v>30</v>
      </c>
      <c r="D793" t="s">
        <v>51</v>
      </c>
      <c r="E793" s="14" t="str" cm="1">
        <f t="array" ref="E793">_xlfn.SWITCH(Table1[[#This Row],[Education]],"Graduation","Bachelor’s","Basic","High School","2n Cycle","Master’s","Master","Master’s","PhD","PhD","Other")</f>
        <v>Master’s</v>
      </c>
      <c r="F793" t="s">
        <v>50</v>
      </c>
      <c r="G793" s="14" t="s">
        <v>50</v>
      </c>
      <c r="H793" s="14" t="str" cm="1">
        <f t="array" ref="H793">_xlfn.SWITCH(Table1[[#This Row],[Marital_Status_mod]],"Together","Couple","Married","Couple","Divorced","Single","Single","Single","Widow","Single","Other")</f>
        <v>Single</v>
      </c>
      <c r="I793" s="4">
        <v>61618</v>
      </c>
      <c r="J793" s="41" t="str">
        <f t="shared" si="50"/>
        <v>$60 - $70K</v>
      </c>
      <c r="K793">
        <v>0</v>
      </c>
      <c r="L793">
        <v>0</v>
      </c>
      <c r="M793">
        <f>Table1[[#This Row],[Teenhome]]+Table1[[#This Row],[Kidhome]]</f>
        <v>0</v>
      </c>
      <c r="N793" s="1">
        <v>41181</v>
      </c>
      <c r="O793" s="16">
        <f>(Table1[[#This Row],[DataSetDate]]-Table1[[#This Row],[Dt_Customer]])/365</f>
        <v>8.3589041095890408</v>
      </c>
      <c r="P793" s="15">
        <v>44232</v>
      </c>
      <c r="Q793">
        <v>27</v>
      </c>
      <c r="R793" s="4">
        <v>605</v>
      </c>
      <c r="S793" s="4">
        <v>91</v>
      </c>
      <c r="T793" s="4">
        <v>399</v>
      </c>
      <c r="U793" s="4">
        <v>0</v>
      </c>
      <c r="V793" s="4">
        <v>45</v>
      </c>
      <c r="W793" s="4">
        <v>205</v>
      </c>
      <c r="X793">
        <v>2</v>
      </c>
      <c r="Y793">
        <v>3</v>
      </c>
      <c r="Z793" t="str">
        <f t="shared" si="51"/>
        <v>Medium</v>
      </c>
      <c r="AA793" s="14">
        <f t="shared" ca="1" si="52"/>
        <v>3.0143604418030527</v>
      </c>
      <c r="AB793">
        <v>6</v>
      </c>
      <c r="AC793">
        <v>8</v>
      </c>
      <c r="AD793" s="14">
        <f t="shared" ca="1" si="53"/>
        <v>8.0491256730794181</v>
      </c>
      <c r="AE793">
        <v>3</v>
      </c>
      <c r="AF793">
        <v>0</v>
      </c>
      <c r="AG793">
        <v>0</v>
      </c>
      <c r="AH793">
        <v>0</v>
      </c>
      <c r="AI793">
        <v>0</v>
      </c>
      <c r="AJ793">
        <v>0</v>
      </c>
      <c r="AK793">
        <v>0</v>
      </c>
      <c r="AL793">
        <v>0</v>
      </c>
      <c r="AM793" t="s">
        <v>45</v>
      </c>
    </row>
    <row r="794" spans="1:39" hidden="1" x14ac:dyDescent="0.3">
      <c r="A794">
        <v>232</v>
      </c>
      <c r="B794">
        <v>1965</v>
      </c>
      <c r="C794" s="14">
        <f>2021-Table1[[#This Row],[Year_Birth]]</f>
        <v>56</v>
      </c>
      <c r="D794" t="s">
        <v>46</v>
      </c>
      <c r="E794" s="14" t="str" cm="1">
        <f t="array" ref="E794">_xlfn.SWITCH(Table1[[#This Row],[Education]],"Graduation","Bachelor’s","Basic","High School","2n Cycle","Master’s","Master","Master’s","PhD","PhD","Other")</f>
        <v>Bachelor’s</v>
      </c>
      <c r="F794" t="s">
        <v>50</v>
      </c>
      <c r="G794" s="14" t="s">
        <v>50</v>
      </c>
      <c r="H794" s="14" t="str" cm="1">
        <f t="array" ref="H794">_xlfn.SWITCH(Table1[[#This Row],[Marital_Status_mod]],"Together","Couple","Married","Couple","Divorced","Single","Single","Single","Widow","Single","Other")</f>
        <v>Single</v>
      </c>
      <c r="I794" s="4">
        <v>61559</v>
      </c>
      <c r="J794" s="41" t="str">
        <f t="shared" si="50"/>
        <v>$60 - $70K</v>
      </c>
      <c r="K794">
        <v>0</v>
      </c>
      <c r="L794">
        <v>1</v>
      </c>
      <c r="M794">
        <f>Table1[[#This Row],[Teenhome]]+Table1[[#This Row],[Kidhome]]</f>
        <v>1</v>
      </c>
      <c r="N794" s="1">
        <v>41472</v>
      </c>
      <c r="O794" s="16">
        <f>(Table1[[#This Row],[DataSetDate]]-Table1[[#This Row],[Dt_Customer]])/365</f>
        <v>7.5616438356164384</v>
      </c>
      <c r="P794" s="15">
        <v>44232</v>
      </c>
      <c r="Q794">
        <v>8</v>
      </c>
      <c r="R794" s="4">
        <v>279</v>
      </c>
      <c r="S794" s="4">
        <v>83</v>
      </c>
      <c r="T794" s="4">
        <v>88</v>
      </c>
      <c r="U794" s="4">
        <v>32</v>
      </c>
      <c r="V794" s="4">
        <v>14</v>
      </c>
      <c r="W794" s="4">
        <v>34</v>
      </c>
      <c r="X794">
        <v>1</v>
      </c>
      <c r="Y794">
        <v>4</v>
      </c>
      <c r="Z794" t="str">
        <f t="shared" si="51"/>
        <v>Medium</v>
      </c>
      <c r="AA794" s="14">
        <f t="shared" ca="1" si="52"/>
        <v>3.8938873627712454</v>
      </c>
      <c r="AB794">
        <v>2</v>
      </c>
      <c r="AC794">
        <v>10</v>
      </c>
      <c r="AD794" s="14">
        <f t="shared" ca="1" si="53"/>
        <v>9.7537830320378021</v>
      </c>
      <c r="AE794">
        <v>3</v>
      </c>
      <c r="AF794">
        <v>0</v>
      </c>
      <c r="AG794">
        <v>0</v>
      </c>
      <c r="AH794">
        <v>0</v>
      </c>
      <c r="AI794">
        <v>0</v>
      </c>
      <c r="AJ794">
        <v>0</v>
      </c>
      <c r="AK794">
        <v>0</v>
      </c>
      <c r="AL794">
        <v>0</v>
      </c>
      <c r="AM794" t="s">
        <v>41</v>
      </c>
    </row>
    <row r="795" spans="1:39" hidden="1" x14ac:dyDescent="0.3">
      <c r="A795">
        <v>2471</v>
      </c>
      <c r="B795">
        <v>1965</v>
      </c>
      <c r="C795" s="14">
        <f>2021-Table1[[#This Row],[Year_Birth]]</f>
        <v>56</v>
      </c>
      <c r="D795" t="s">
        <v>46</v>
      </c>
      <c r="E795" s="14" t="str" cm="1">
        <f t="array" ref="E795">_xlfn.SWITCH(Table1[[#This Row],[Education]],"Graduation","Bachelor’s","Basic","High School","2n Cycle","Master’s","Master","Master’s","PhD","PhD","Other")</f>
        <v>Bachelor’s</v>
      </c>
      <c r="F795" t="s">
        <v>42</v>
      </c>
      <c r="G795" s="14" t="s">
        <v>42</v>
      </c>
      <c r="H795" s="14" t="str" cm="1">
        <f t="array" ref="H795">_xlfn.SWITCH(Table1[[#This Row],[Marital_Status_mod]],"Together","Couple","Married","Couple","Divorced","Single","Single","Single","Widow","Single","Other")</f>
        <v>Couple</v>
      </c>
      <c r="I795" s="4">
        <v>61482</v>
      </c>
      <c r="J795" s="41" t="str">
        <f t="shared" si="50"/>
        <v>$60 - $70K</v>
      </c>
      <c r="K795">
        <v>0</v>
      </c>
      <c r="L795">
        <v>0</v>
      </c>
      <c r="M795">
        <f>Table1[[#This Row],[Teenhome]]+Table1[[#This Row],[Kidhome]]</f>
        <v>0</v>
      </c>
      <c r="N795" s="1">
        <v>41817</v>
      </c>
      <c r="O795" s="16">
        <f>(Table1[[#This Row],[DataSetDate]]-Table1[[#This Row],[Dt_Customer]])/365</f>
        <v>6.6164383561643838</v>
      </c>
      <c r="P795" s="15">
        <v>44232</v>
      </c>
      <c r="Q795">
        <v>39</v>
      </c>
      <c r="R795" s="4">
        <v>48</v>
      </c>
      <c r="S795" s="4">
        <v>58</v>
      </c>
      <c r="T795" s="4">
        <v>68</v>
      </c>
      <c r="U795" s="4">
        <v>16</v>
      </c>
      <c r="V795" s="4">
        <v>66</v>
      </c>
      <c r="W795" s="4">
        <v>43</v>
      </c>
      <c r="X795">
        <v>1</v>
      </c>
      <c r="Y795">
        <v>3</v>
      </c>
      <c r="Z795" t="str">
        <f t="shared" si="51"/>
        <v>Medium</v>
      </c>
      <c r="AA795" s="14">
        <f t="shared" ca="1" si="52"/>
        <v>2.8918694317850218</v>
      </c>
      <c r="AB795">
        <v>2</v>
      </c>
      <c r="AC795">
        <v>6</v>
      </c>
      <c r="AD795" s="14">
        <f t="shared" ca="1" si="53"/>
        <v>5.9005166536763136</v>
      </c>
      <c r="AE795">
        <v>2</v>
      </c>
      <c r="AF795">
        <v>0</v>
      </c>
      <c r="AG795">
        <v>0</v>
      </c>
      <c r="AH795">
        <v>0</v>
      </c>
      <c r="AI795">
        <v>0</v>
      </c>
      <c r="AJ795">
        <v>0</v>
      </c>
      <c r="AK795">
        <v>0</v>
      </c>
      <c r="AL795">
        <v>0</v>
      </c>
      <c r="AM795" t="s">
        <v>47</v>
      </c>
    </row>
    <row r="796" spans="1:39" hidden="1" x14ac:dyDescent="0.3">
      <c r="A796">
        <v>895</v>
      </c>
      <c r="B796">
        <v>1948</v>
      </c>
      <c r="C796" s="14">
        <f>2021-Table1[[#This Row],[Year_Birth]]</f>
        <v>73</v>
      </c>
      <c r="D796" t="s">
        <v>39</v>
      </c>
      <c r="E796" s="14" t="str" cm="1">
        <f t="array" ref="E796">_xlfn.SWITCH(Table1[[#This Row],[Education]],"Graduation","Bachelor’s","Basic","High School","2n Cycle","Master’s","Master","Master’s","PhD","PhD","Other")</f>
        <v>PhD</v>
      </c>
      <c r="F796" t="s">
        <v>42</v>
      </c>
      <c r="G796" s="14" t="s">
        <v>42</v>
      </c>
      <c r="H796" s="14" t="str" cm="1">
        <f t="array" ref="H796">_xlfn.SWITCH(Table1[[#This Row],[Marital_Status_mod]],"Together","Couple","Married","Couple","Divorced","Single","Single","Single","Widow","Single","Other")</f>
        <v>Couple</v>
      </c>
      <c r="I796" s="4">
        <v>61467</v>
      </c>
      <c r="J796" s="41" t="str">
        <f t="shared" si="50"/>
        <v>$60 - $70K</v>
      </c>
      <c r="K796">
        <v>0</v>
      </c>
      <c r="L796">
        <v>2</v>
      </c>
      <c r="M796">
        <f>Table1[[#This Row],[Teenhome]]+Table1[[#This Row],[Kidhome]]</f>
        <v>2</v>
      </c>
      <c r="N796" s="1">
        <v>41252</v>
      </c>
      <c r="O796" s="16">
        <f>(Table1[[#This Row],[DataSetDate]]-Table1[[#This Row],[Dt_Customer]])/365</f>
        <v>8.1643835616438363</v>
      </c>
      <c r="P796" s="15">
        <v>44232</v>
      </c>
      <c r="Q796">
        <v>69</v>
      </c>
      <c r="R796" s="4">
        <v>410</v>
      </c>
      <c r="S796" s="4">
        <v>16</v>
      </c>
      <c r="T796" s="4">
        <v>114</v>
      </c>
      <c r="U796" s="4">
        <v>0</v>
      </c>
      <c r="V796" s="4">
        <v>5</v>
      </c>
      <c r="W796" s="4">
        <v>49</v>
      </c>
      <c r="X796">
        <v>3</v>
      </c>
      <c r="Y796">
        <v>5</v>
      </c>
      <c r="Z796" t="str">
        <f t="shared" si="51"/>
        <v>Medium</v>
      </c>
      <c r="AA796" s="14">
        <f t="shared" ca="1" si="52"/>
        <v>4.9890192729966678</v>
      </c>
      <c r="AB796">
        <v>2</v>
      </c>
      <c r="AC796">
        <v>10</v>
      </c>
      <c r="AD796" s="14">
        <f t="shared" ca="1" si="53"/>
        <v>9.723972371430996</v>
      </c>
      <c r="AE796">
        <v>5</v>
      </c>
      <c r="AF796">
        <v>0</v>
      </c>
      <c r="AG796">
        <v>0</v>
      </c>
      <c r="AH796">
        <v>0</v>
      </c>
      <c r="AI796">
        <v>0</v>
      </c>
      <c r="AJ796">
        <v>0</v>
      </c>
      <c r="AK796">
        <v>0</v>
      </c>
      <c r="AL796">
        <v>0</v>
      </c>
      <c r="AM796" t="s">
        <v>41</v>
      </c>
    </row>
    <row r="797" spans="1:39" hidden="1" x14ac:dyDescent="0.3">
      <c r="A797">
        <v>2021</v>
      </c>
      <c r="B797">
        <v>1975</v>
      </c>
      <c r="C797" s="14">
        <f>2021-Table1[[#This Row],[Year_Birth]]</f>
        <v>46</v>
      </c>
      <c r="D797" t="s">
        <v>46</v>
      </c>
      <c r="E797" s="14" t="str" cm="1">
        <f t="array" ref="E797">_xlfn.SWITCH(Table1[[#This Row],[Education]],"Graduation","Bachelor’s","Basic","High School","2n Cycle","Master’s","Master","Master’s","PhD","PhD","Other")</f>
        <v>Bachelor’s</v>
      </c>
      <c r="F797" t="s">
        <v>42</v>
      </c>
      <c r="G797" s="14" t="s">
        <v>42</v>
      </c>
      <c r="H797" s="14" t="str" cm="1">
        <f t="array" ref="H797">_xlfn.SWITCH(Table1[[#This Row],[Marital_Status_mod]],"Together","Couple","Married","Couple","Divorced","Single","Single","Single","Widow","Single","Other")</f>
        <v>Couple</v>
      </c>
      <c r="I797" s="4">
        <v>61456</v>
      </c>
      <c r="J797" s="41" t="str">
        <f t="shared" si="50"/>
        <v>$60 - $70K</v>
      </c>
      <c r="K797">
        <v>0</v>
      </c>
      <c r="L797">
        <v>1</v>
      </c>
      <c r="M797">
        <f>Table1[[#This Row],[Teenhome]]+Table1[[#This Row],[Kidhome]]</f>
        <v>1</v>
      </c>
      <c r="N797" s="1">
        <v>41360</v>
      </c>
      <c r="O797" s="16">
        <f>(Table1[[#This Row],[DataSetDate]]-Table1[[#This Row],[Dt_Customer]])/365</f>
        <v>7.8684931506849312</v>
      </c>
      <c r="P797" s="15">
        <v>44232</v>
      </c>
      <c r="Q797">
        <v>47</v>
      </c>
      <c r="R797" s="4">
        <v>563</v>
      </c>
      <c r="S797" s="4">
        <v>76</v>
      </c>
      <c r="T797" s="4">
        <v>384</v>
      </c>
      <c r="U797" s="4">
        <v>84</v>
      </c>
      <c r="V797" s="4">
        <v>192</v>
      </c>
      <c r="W797" s="4">
        <v>89</v>
      </c>
      <c r="X797">
        <v>4</v>
      </c>
      <c r="Y797">
        <v>6</v>
      </c>
      <c r="Z797" t="str">
        <f t="shared" si="51"/>
        <v>Medium</v>
      </c>
      <c r="AA797" s="14">
        <f t="shared" ca="1" si="52"/>
        <v>6.1413527833662336</v>
      </c>
      <c r="AB797">
        <v>10</v>
      </c>
      <c r="AC797">
        <v>13</v>
      </c>
      <c r="AD797" s="14">
        <f t="shared" ca="1" si="53"/>
        <v>12.699260674647183</v>
      </c>
      <c r="AE797">
        <v>4</v>
      </c>
      <c r="AF797">
        <v>0</v>
      </c>
      <c r="AG797">
        <v>0</v>
      </c>
      <c r="AH797">
        <v>0</v>
      </c>
      <c r="AI797">
        <v>0</v>
      </c>
      <c r="AJ797">
        <v>0</v>
      </c>
      <c r="AK797">
        <v>0</v>
      </c>
      <c r="AL797">
        <v>0</v>
      </c>
      <c r="AM797" t="s">
        <v>41</v>
      </c>
    </row>
    <row r="798" spans="1:39" hidden="1" x14ac:dyDescent="0.3">
      <c r="A798">
        <v>5628</v>
      </c>
      <c r="B798">
        <v>1982</v>
      </c>
      <c r="C798" s="14">
        <f>2021-Table1[[#This Row],[Year_Birth]]</f>
        <v>39</v>
      </c>
      <c r="D798" t="s">
        <v>46</v>
      </c>
      <c r="E798" s="14" t="str" cm="1">
        <f t="array" ref="E798">_xlfn.SWITCH(Table1[[#This Row],[Education]],"Graduation","Bachelor’s","Basic","High School","2n Cycle","Master’s","Master","Master’s","PhD","PhD","Other")</f>
        <v>Bachelor’s</v>
      </c>
      <c r="F798" t="s">
        <v>40</v>
      </c>
      <c r="G798" s="14" t="s">
        <v>40</v>
      </c>
      <c r="H798" s="14" t="str" cm="1">
        <f t="array" ref="H798">_xlfn.SWITCH(Table1[[#This Row],[Marital_Status_mod]],"Together","Couple","Married","Couple","Divorced","Single","Single","Single","Widow","Single","Other")</f>
        <v>Couple</v>
      </c>
      <c r="I798" s="4">
        <v>61416</v>
      </c>
      <c r="J798" s="41" t="str">
        <f t="shared" si="50"/>
        <v>$60 - $70K</v>
      </c>
      <c r="K798">
        <v>0</v>
      </c>
      <c r="L798">
        <v>0</v>
      </c>
      <c r="M798">
        <f>Table1[[#This Row],[Teenhome]]+Table1[[#This Row],[Kidhome]]</f>
        <v>0</v>
      </c>
      <c r="N798" s="1">
        <v>41313</v>
      </c>
      <c r="O798" s="16">
        <f>(Table1[[#This Row],[DataSetDate]]-Table1[[#This Row],[Dt_Customer]])/365</f>
        <v>7.9972602739726026</v>
      </c>
      <c r="P798" s="15">
        <v>44232</v>
      </c>
      <c r="Q798">
        <v>25</v>
      </c>
      <c r="R798" s="4">
        <v>848</v>
      </c>
      <c r="S798" s="4">
        <v>154</v>
      </c>
      <c r="T798" s="4">
        <v>323</v>
      </c>
      <c r="U798" s="4">
        <v>201</v>
      </c>
      <c r="V798" s="4">
        <v>61</v>
      </c>
      <c r="W798" s="4">
        <v>78</v>
      </c>
      <c r="X798">
        <v>1</v>
      </c>
      <c r="Y798">
        <v>10</v>
      </c>
      <c r="Z798" t="str">
        <f t="shared" si="51"/>
        <v>High</v>
      </c>
      <c r="AA798" s="14">
        <f t="shared" ca="1" si="52"/>
        <v>9.7545317596345615</v>
      </c>
      <c r="AB798">
        <v>3</v>
      </c>
      <c r="AC798">
        <v>10</v>
      </c>
      <c r="AD798" s="14">
        <f t="shared" ca="1" si="53"/>
        <v>9.9727590947365101</v>
      </c>
      <c r="AE798">
        <v>6</v>
      </c>
      <c r="AF798">
        <v>0</v>
      </c>
      <c r="AG798">
        <v>0</v>
      </c>
      <c r="AH798">
        <v>1</v>
      </c>
      <c r="AI798">
        <v>0</v>
      </c>
      <c r="AJ798">
        <v>0</v>
      </c>
      <c r="AK798">
        <v>0</v>
      </c>
      <c r="AL798">
        <v>0</v>
      </c>
      <c r="AM798" t="s">
        <v>43</v>
      </c>
    </row>
    <row r="799" spans="1:39" hidden="1" x14ac:dyDescent="0.3">
      <c r="A799">
        <v>7631</v>
      </c>
      <c r="B799">
        <v>1978</v>
      </c>
      <c r="C799" s="14">
        <f>2021-Table1[[#This Row],[Year_Birth]]</f>
        <v>43</v>
      </c>
      <c r="D799" t="s">
        <v>44</v>
      </c>
      <c r="E799" s="14" t="str" cm="1">
        <f t="array" ref="E799">_xlfn.SWITCH(Table1[[#This Row],[Education]],"Graduation","Bachelor’s","Basic","High School","2n Cycle","Master’s","Master","Master’s","PhD","PhD","Other")</f>
        <v>Master’s</v>
      </c>
      <c r="F799" t="s">
        <v>40</v>
      </c>
      <c r="G799" s="14" t="s">
        <v>40</v>
      </c>
      <c r="H799" s="14" t="str" cm="1">
        <f t="array" ref="H799">_xlfn.SWITCH(Table1[[#This Row],[Marital_Status_mod]],"Together","Couple","Married","Couple","Divorced","Single","Single","Single","Widow","Single","Other")</f>
        <v>Couple</v>
      </c>
      <c r="I799" s="4">
        <v>61346</v>
      </c>
      <c r="J799" s="41" t="str">
        <f t="shared" si="50"/>
        <v>$60 - $70K</v>
      </c>
      <c r="K799">
        <v>1</v>
      </c>
      <c r="L799">
        <v>0</v>
      </c>
      <c r="M799">
        <f>Table1[[#This Row],[Teenhome]]+Table1[[#This Row],[Kidhome]]</f>
        <v>1</v>
      </c>
      <c r="N799" s="1">
        <v>41553</v>
      </c>
      <c r="O799" s="16">
        <f>(Table1[[#This Row],[DataSetDate]]-Table1[[#This Row],[Dt_Customer]])/365</f>
        <v>7.3397260273972602</v>
      </c>
      <c r="P799" s="15">
        <v>44232</v>
      </c>
      <c r="Q799">
        <v>34</v>
      </c>
      <c r="R799" s="4">
        <v>562</v>
      </c>
      <c r="S799" s="4">
        <v>58</v>
      </c>
      <c r="T799" s="4">
        <v>168</v>
      </c>
      <c r="U799" s="4">
        <v>43</v>
      </c>
      <c r="V799" s="4">
        <v>16</v>
      </c>
      <c r="W799" s="4">
        <v>142</v>
      </c>
      <c r="X799">
        <v>1</v>
      </c>
      <c r="Y799">
        <v>5</v>
      </c>
      <c r="Z799" t="str">
        <f t="shared" si="51"/>
        <v>Medium</v>
      </c>
      <c r="AA799" s="14">
        <f t="shared" ca="1" si="52"/>
        <v>5.0028144829000869</v>
      </c>
      <c r="AB799">
        <v>7</v>
      </c>
      <c r="AC799">
        <v>10</v>
      </c>
      <c r="AD799" s="14">
        <f t="shared" ca="1" si="53"/>
        <v>9.7866353283670229</v>
      </c>
      <c r="AE799">
        <v>3</v>
      </c>
      <c r="AF799">
        <v>0</v>
      </c>
      <c r="AG799">
        <v>0</v>
      </c>
      <c r="AH799">
        <v>0</v>
      </c>
      <c r="AI799">
        <v>0</v>
      </c>
      <c r="AJ799">
        <v>0</v>
      </c>
      <c r="AK799">
        <v>0</v>
      </c>
      <c r="AL799">
        <v>0</v>
      </c>
      <c r="AM799" t="s">
        <v>45</v>
      </c>
    </row>
    <row r="800" spans="1:39" hidden="1" x14ac:dyDescent="0.3">
      <c r="A800">
        <v>433</v>
      </c>
      <c r="B800">
        <v>1958</v>
      </c>
      <c r="C800" s="14">
        <f>2021-Table1[[#This Row],[Year_Birth]]</f>
        <v>63</v>
      </c>
      <c r="D800" t="s">
        <v>44</v>
      </c>
      <c r="E800" s="14" t="str" cm="1">
        <f t="array" ref="E800">_xlfn.SWITCH(Table1[[#This Row],[Education]],"Graduation","Bachelor’s","Basic","High School","2n Cycle","Master’s","Master","Master’s","PhD","PhD","Other")</f>
        <v>Master’s</v>
      </c>
      <c r="F800" t="s">
        <v>57</v>
      </c>
      <c r="G800" s="14" t="s">
        <v>50</v>
      </c>
      <c r="H800" s="14" t="str" cm="1">
        <f t="array" ref="H800">_xlfn.SWITCH(Table1[[#This Row],[Marital_Status_mod]],"Together","Couple","Married","Couple","Divorced","Single","Single","Single","Widow","Single","Other")</f>
        <v>Single</v>
      </c>
      <c r="I800" s="4">
        <v>61331</v>
      </c>
      <c r="J800" s="41" t="str">
        <f t="shared" si="50"/>
        <v>$60 - $70K</v>
      </c>
      <c r="K800">
        <v>1</v>
      </c>
      <c r="L800">
        <v>1</v>
      </c>
      <c r="M800">
        <f>Table1[[#This Row],[Teenhome]]+Table1[[#This Row],[Kidhome]]</f>
        <v>2</v>
      </c>
      <c r="N800" s="1">
        <v>41343</v>
      </c>
      <c r="O800" s="16">
        <f>(Table1[[#This Row],[DataSetDate]]-Table1[[#This Row],[Dt_Customer]])/365</f>
        <v>7.9150684931506845</v>
      </c>
      <c r="P800" s="15">
        <v>44232</v>
      </c>
      <c r="Q800">
        <v>42</v>
      </c>
      <c r="R800" s="4">
        <v>534</v>
      </c>
      <c r="S800" s="4">
        <v>5</v>
      </c>
      <c r="T800" s="4">
        <v>47</v>
      </c>
      <c r="U800" s="4">
        <v>0</v>
      </c>
      <c r="V800" s="4">
        <v>5</v>
      </c>
      <c r="W800" s="4">
        <v>41</v>
      </c>
      <c r="X800">
        <v>5</v>
      </c>
      <c r="Y800">
        <v>11</v>
      </c>
      <c r="Z800" t="str">
        <f t="shared" si="51"/>
        <v>High</v>
      </c>
      <c r="AA800" s="14">
        <f t="shared" ca="1" si="52"/>
        <v>10.990201800031668</v>
      </c>
      <c r="AB800">
        <v>1</v>
      </c>
      <c r="AC800">
        <v>6</v>
      </c>
      <c r="AD800" s="14">
        <f t="shared" ca="1" si="53"/>
        <v>6.0941136883659226</v>
      </c>
      <c r="AE800">
        <v>8</v>
      </c>
      <c r="AF800">
        <v>0</v>
      </c>
      <c r="AG800">
        <v>0</v>
      </c>
      <c r="AH800">
        <v>0</v>
      </c>
      <c r="AI800">
        <v>0</v>
      </c>
      <c r="AJ800">
        <v>0</v>
      </c>
      <c r="AK800">
        <v>0</v>
      </c>
      <c r="AL800">
        <v>0</v>
      </c>
      <c r="AM800" t="s">
        <v>48</v>
      </c>
    </row>
    <row r="801" spans="1:39" hidden="1" x14ac:dyDescent="0.3">
      <c r="A801">
        <v>3767</v>
      </c>
      <c r="B801">
        <v>1968</v>
      </c>
      <c r="C801" s="14">
        <f>2021-Table1[[#This Row],[Year_Birth]]</f>
        <v>53</v>
      </c>
      <c r="D801" t="s">
        <v>46</v>
      </c>
      <c r="E801" s="14" t="str" cm="1">
        <f t="array" ref="E801">_xlfn.SWITCH(Table1[[#This Row],[Education]],"Graduation","Bachelor’s","Basic","High School","2n Cycle","Master’s","Master","Master’s","PhD","PhD","Other")</f>
        <v>Bachelor’s</v>
      </c>
      <c r="F801" t="s">
        <v>42</v>
      </c>
      <c r="G801" s="14" t="s">
        <v>42</v>
      </c>
      <c r="H801" s="14" t="str" cm="1">
        <f t="array" ref="H801">_xlfn.SWITCH(Table1[[#This Row],[Marital_Status_mod]],"Together","Couple","Married","Couple","Divorced","Single","Single","Single","Widow","Single","Other")</f>
        <v>Couple</v>
      </c>
      <c r="I801" s="4">
        <v>61314</v>
      </c>
      <c r="J801" s="41" t="str">
        <f t="shared" si="50"/>
        <v>$60 - $70K</v>
      </c>
      <c r="K801">
        <v>0</v>
      </c>
      <c r="L801">
        <v>1</v>
      </c>
      <c r="M801">
        <f>Table1[[#This Row],[Teenhome]]+Table1[[#This Row],[Kidhome]]</f>
        <v>1</v>
      </c>
      <c r="N801" s="1">
        <v>41389</v>
      </c>
      <c r="O801" s="16">
        <f>(Table1[[#This Row],[DataSetDate]]-Table1[[#This Row],[Dt_Customer]])/365</f>
        <v>7.7890410958904113</v>
      </c>
      <c r="P801" s="15">
        <v>44232</v>
      </c>
      <c r="Q801">
        <v>1</v>
      </c>
      <c r="R801" s="4">
        <v>378</v>
      </c>
      <c r="S801" s="4">
        <v>0</v>
      </c>
      <c r="T801" s="4">
        <v>189</v>
      </c>
      <c r="U801" s="4">
        <v>97</v>
      </c>
      <c r="V801" s="4">
        <v>172</v>
      </c>
      <c r="W801" s="4">
        <v>172</v>
      </c>
      <c r="X801">
        <v>2</v>
      </c>
      <c r="Y801">
        <v>5</v>
      </c>
      <c r="Z801" t="str">
        <f t="shared" si="51"/>
        <v>Medium</v>
      </c>
      <c r="AA801" s="14">
        <f t="shared" ca="1" si="52"/>
        <v>4.695388437154187</v>
      </c>
      <c r="AB801">
        <v>5</v>
      </c>
      <c r="AC801">
        <v>12</v>
      </c>
      <c r="AD801" s="14">
        <f t="shared" ca="1" si="53"/>
        <v>12.327964437758563</v>
      </c>
      <c r="AE801">
        <v>3</v>
      </c>
      <c r="AF801">
        <v>0</v>
      </c>
      <c r="AG801">
        <v>0</v>
      </c>
      <c r="AH801">
        <v>0</v>
      </c>
      <c r="AI801">
        <v>0</v>
      </c>
      <c r="AJ801">
        <v>0</v>
      </c>
      <c r="AK801">
        <v>0</v>
      </c>
      <c r="AL801">
        <v>0</v>
      </c>
      <c r="AM801" t="s">
        <v>41</v>
      </c>
    </row>
    <row r="802" spans="1:39" hidden="1" x14ac:dyDescent="0.3">
      <c r="A802">
        <v>3934</v>
      </c>
      <c r="B802">
        <v>1966</v>
      </c>
      <c r="C802" s="14">
        <f>2021-Table1[[#This Row],[Year_Birth]]</f>
        <v>55</v>
      </c>
      <c r="D802" t="s">
        <v>46</v>
      </c>
      <c r="E802" s="14" t="str" cm="1">
        <f t="array" ref="E802">_xlfn.SWITCH(Table1[[#This Row],[Education]],"Graduation","Bachelor’s","Basic","High School","2n Cycle","Master’s","Master","Master’s","PhD","PhD","Other")</f>
        <v>Bachelor’s</v>
      </c>
      <c r="F802" t="s">
        <v>42</v>
      </c>
      <c r="G802" s="14" t="s">
        <v>42</v>
      </c>
      <c r="H802" s="14" t="str" cm="1">
        <f t="array" ref="H802">_xlfn.SWITCH(Table1[[#This Row],[Marital_Status_mod]],"Together","Couple","Married","Couple","Divorced","Single","Single","Single","Widow","Single","Other")</f>
        <v>Couple</v>
      </c>
      <c r="I802" s="4">
        <v>61286</v>
      </c>
      <c r="J802" s="41" t="str">
        <f t="shared" si="50"/>
        <v>$60 - $70K</v>
      </c>
      <c r="K802">
        <v>0</v>
      </c>
      <c r="L802">
        <v>1</v>
      </c>
      <c r="M802">
        <f>Table1[[#This Row],[Teenhome]]+Table1[[#This Row],[Kidhome]]</f>
        <v>1</v>
      </c>
      <c r="N802" s="1">
        <v>41488</v>
      </c>
      <c r="O802" s="16">
        <f>(Table1[[#This Row],[DataSetDate]]-Table1[[#This Row],[Dt_Customer]])/365</f>
        <v>7.5178082191780824</v>
      </c>
      <c r="P802" s="15">
        <v>44232</v>
      </c>
      <c r="Q802">
        <v>34</v>
      </c>
      <c r="R802" s="4">
        <v>356</v>
      </c>
      <c r="S802" s="4">
        <v>0</v>
      </c>
      <c r="T802" s="4">
        <v>107</v>
      </c>
      <c r="U802" s="4">
        <v>19</v>
      </c>
      <c r="V802" s="4">
        <v>9</v>
      </c>
      <c r="W802" s="4">
        <v>117</v>
      </c>
      <c r="X802">
        <v>2</v>
      </c>
      <c r="Y802">
        <v>7</v>
      </c>
      <c r="Z802" t="str">
        <f t="shared" si="51"/>
        <v>High</v>
      </c>
      <c r="AA802" s="14">
        <f t="shared" ca="1" si="52"/>
        <v>6.7761564187259617</v>
      </c>
      <c r="AB802">
        <v>1</v>
      </c>
      <c r="AC802">
        <v>8</v>
      </c>
      <c r="AD802" s="14">
        <f t="shared" ca="1" si="53"/>
        <v>8.0965469889117525</v>
      </c>
      <c r="AE802">
        <v>5</v>
      </c>
      <c r="AF802">
        <v>0</v>
      </c>
      <c r="AG802">
        <v>0</v>
      </c>
      <c r="AH802">
        <v>0</v>
      </c>
      <c r="AI802">
        <v>0</v>
      </c>
      <c r="AJ802">
        <v>0</v>
      </c>
      <c r="AK802">
        <v>0</v>
      </c>
      <c r="AL802">
        <v>0</v>
      </c>
      <c r="AM802" t="s">
        <v>45</v>
      </c>
    </row>
    <row r="803" spans="1:39" hidden="1" x14ac:dyDescent="0.3">
      <c r="A803">
        <v>2493</v>
      </c>
      <c r="B803">
        <v>1966</v>
      </c>
      <c r="C803" s="14">
        <f>2021-Table1[[#This Row],[Year_Birth]]</f>
        <v>55</v>
      </c>
      <c r="D803" t="s">
        <v>46</v>
      </c>
      <c r="E803" s="14" t="str" cm="1">
        <f t="array" ref="E803">_xlfn.SWITCH(Table1[[#This Row],[Education]],"Graduation","Bachelor’s","Basic","High School","2n Cycle","Master’s","Master","Master’s","PhD","PhD","Other")</f>
        <v>Bachelor’s</v>
      </c>
      <c r="F803" t="s">
        <v>42</v>
      </c>
      <c r="G803" s="14" t="s">
        <v>42</v>
      </c>
      <c r="H803" s="14" t="str" cm="1">
        <f t="array" ref="H803">_xlfn.SWITCH(Table1[[#This Row],[Marital_Status_mod]],"Together","Couple","Married","Couple","Divorced","Single","Single","Single","Widow","Single","Other")</f>
        <v>Couple</v>
      </c>
      <c r="I803" s="4">
        <v>61286</v>
      </c>
      <c r="J803" s="41" t="str">
        <f t="shared" si="50"/>
        <v>$60 - $70K</v>
      </c>
      <c r="K803">
        <v>0</v>
      </c>
      <c r="L803">
        <v>1</v>
      </c>
      <c r="M803">
        <f>Table1[[#This Row],[Teenhome]]+Table1[[#This Row],[Kidhome]]</f>
        <v>1</v>
      </c>
      <c r="N803" s="1">
        <v>41488</v>
      </c>
      <c r="O803" s="16">
        <f>(Table1[[#This Row],[DataSetDate]]-Table1[[#This Row],[Dt_Customer]])/365</f>
        <v>7.5178082191780824</v>
      </c>
      <c r="P803" s="15">
        <v>44232</v>
      </c>
      <c r="Q803">
        <v>34</v>
      </c>
      <c r="R803" s="4">
        <v>356</v>
      </c>
      <c r="S803" s="4">
        <v>0</v>
      </c>
      <c r="T803" s="4">
        <v>107</v>
      </c>
      <c r="U803" s="4">
        <v>19</v>
      </c>
      <c r="V803" s="4">
        <v>9</v>
      </c>
      <c r="W803" s="4">
        <v>117</v>
      </c>
      <c r="X803">
        <v>2</v>
      </c>
      <c r="Y803">
        <v>7</v>
      </c>
      <c r="Z803" t="str">
        <f t="shared" si="51"/>
        <v>High</v>
      </c>
      <c r="AA803" s="14">
        <f t="shared" ca="1" si="52"/>
        <v>7.3275348778258946</v>
      </c>
      <c r="AB803">
        <v>1</v>
      </c>
      <c r="AC803">
        <v>8</v>
      </c>
      <c r="AD803" s="14">
        <f t="shared" ca="1" si="53"/>
        <v>7.8124698786578701</v>
      </c>
      <c r="AE803">
        <v>5</v>
      </c>
      <c r="AF803">
        <v>0</v>
      </c>
      <c r="AG803">
        <v>0</v>
      </c>
      <c r="AH803">
        <v>0</v>
      </c>
      <c r="AI803">
        <v>0</v>
      </c>
      <c r="AJ803">
        <v>0</v>
      </c>
      <c r="AK803">
        <v>0</v>
      </c>
      <c r="AL803">
        <v>0</v>
      </c>
      <c r="AM803" t="s">
        <v>52</v>
      </c>
    </row>
    <row r="804" spans="1:39" hidden="1" x14ac:dyDescent="0.3">
      <c r="A804">
        <v>4058</v>
      </c>
      <c r="B804">
        <v>1955</v>
      </c>
      <c r="C804" s="14">
        <f>2021-Table1[[#This Row],[Year_Birth]]</f>
        <v>66</v>
      </c>
      <c r="D804" t="s">
        <v>39</v>
      </c>
      <c r="E804" s="14" t="str" cm="1">
        <f t="array" ref="E804">_xlfn.SWITCH(Table1[[#This Row],[Education]],"Graduation","Bachelor’s","Basic","High School","2n Cycle","Master’s","Master","Master’s","PhD","PhD","Other")</f>
        <v>PhD</v>
      </c>
      <c r="F804" t="s">
        <v>50</v>
      </c>
      <c r="G804" s="14" t="s">
        <v>50</v>
      </c>
      <c r="H804" s="14" t="str" cm="1">
        <f t="array" ref="H804">_xlfn.SWITCH(Table1[[#This Row],[Marital_Status_mod]],"Together","Couple","Married","Couple","Divorced","Single","Single","Single","Widow","Single","Other")</f>
        <v>Single</v>
      </c>
      <c r="I804" s="4">
        <v>61284</v>
      </c>
      <c r="J804" s="41" t="str">
        <f t="shared" si="50"/>
        <v>$60 - $70K</v>
      </c>
      <c r="K804">
        <v>0</v>
      </c>
      <c r="L804">
        <v>0</v>
      </c>
      <c r="M804">
        <f>Table1[[#This Row],[Teenhome]]+Table1[[#This Row],[Kidhome]]</f>
        <v>0</v>
      </c>
      <c r="N804" s="1">
        <v>41559</v>
      </c>
      <c r="O804" s="16">
        <f>(Table1[[#This Row],[DataSetDate]]-Table1[[#This Row],[Dt_Customer]])/365</f>
        <v>7.3232876712328769</v>
      </c>
      <c r="P804" s="15">
        <v>44232</v>
      </c>
      <c r="Q804">
        <v>76</v>
      </c>
      <c r="R804" s="4">
        <v>618</v>
      </c>
      <c r="S804" s="4">
        <v>15</v>
      </c>
      <c r="T804" s="4">
        <v>106</v>
      </c>
      <c r="U804" s="4">
        <v>20</v>
      </c>
      <c r="V804" s="4">
        <v>7</v>
      </c>
      <c r="W804" s="4">
        <v>45</v>
      </c>
      <c r="X804">
        <v>1</v>
      </c>
      <c r="Y804">
        <v>11</v>
      </c>
      <c r="Z804" t="str">
        <f t="shared" si="51"/>
        <v>High</v>
      </c>
      <c r="AA804" s="14">
        <f t="shared" ca="1" si="52"/>
        <v>11.311985135893872</v>
      </c>
      <c r="AB804">
        <v>2</v>
      </c>
      <c r="AC804">
        <v>8</v>
      </c>
      <c r="AD804" s="14">
        <f t="shared" ca="1" si="53"/>
        <v>7.750351261383857</v>
      </c>
      <c r="AE804">
        <v>6</v>
      </c>
      <c r="AF804">
        <v>0</v>
      </c>
      <c r="AG804">
        <v>0</v>
      </c>
      <c r="AH804">
        <v>0</v>
      </c>
      <c r="AI804">
        <v>1</v>
      </c>
      <c r="AJ804">
        <v>0</v>
      </c>
      <c r="AK804">
        <v>0</v>
      </c>
      <c r="AL804">
        <v>0</v>
      </c>
      <c r="AM804" t="s">
        <v>41</v>
      </c>
    </row>
    <row r="805" spans="1:39" hidden="1" x14ac:dyDescent="0.3">
      <c r="A805">
        <v>2564</v>
      </c>
      <c r="B805">
        <v>1953</v>
      </c>
      <c r="C805" s="14">
        <f>2021-Table1[[#This Row],[Year_Birth]]</f>
        <v>68</v>
      </c>
      <c r="D805" t="s">
        <v>46</v>
      </c>
      <c r="E805" s="14" t="str" cm="1">
        <f t="array" ref="E805">_xlfn.SWITCH(Table1[[#This Row],[Education]],"Graduation","Bachelor’s","Basic","High School","2n Cycle","Master’s","Master","Master’s","PhD","PhD","Other")</f>
        <v>Bachelor’s</v>
      </c>
      <c r="F805" t="s">
        <v>40</v>
      </c>
      <c r="G805" s="14" t="s">
        <v>40</v>
      </c>
      <c r="H805" s="14" t="str" cm="1">
        <f t="array" ref="H805">_xlfn.SWITCH(Table1[[#This Row],[Marital_Status_mod]],"Together","Couple","Married","Couple","Divorced","Single","Single","Single","Widow","Single","Other")</f>
        <v>Couple</v>
      </c>
      <c r="I805" s="4">
        <v>61278</v>
      </c>
      <c r="J805" s="41" t="str">
        <f t="shared" si="50"/>
        <v>$60 - $70K</v>
      </c>
      <c r="K805">
        <v>0</v>
      </c>
      <c r="L805">
        <v>1</v>
      </c>
      <c r="M805">
        <f>Table1[[#This Row],[Teenhome]]+Table1[[#This Row],[Kidhome]]</f>
        <v>1</v>
      </c>
      <c r="N805" s="1">
        <v>41643</v>
      </c>
      <c r="O805" s="16">
        <f>(Table1[[#This Row],[DataSetDate]]-Table1[[#This Row],[Dt_Customer]])/365</f>
        <v>7.0931506849315067</v>
      </c>
      <c r="P805" s="15">
        <v>44232</v>
      </c>
      <c r="Q805">
        <v>87</v>
      </c>
      <c r="R805" s="4">
        <v>111</v>
      </c>
      <c r="S805" s="4">
        <v>3</v>
      </c>
      <c r="T805" s="4">
        <v>28</v>
      </c>
      <c r="U805" s="4">
        <v>2</v>
      </c>
      <c r="V805" s="4">
        <v>6</v>
      </c>
      <c r="W805" s="4">
        <v>15</v>
      </c>
      <c r="X805">
        <v>2</v>
      </c>
      <c r="Y805">
        <v>3</v>
      </c>
      <c r="Z805" t="str">
        <f t="shared" si="51"/>
        <v>Medium</v>
      </c>
      <c r="AA805" s="14">
        <f t="shared" ca="1" si="52"/>
        <v>3.1322087265949916</v>
      </c>
      <c r="AB805">
        <v>1</v>
      </c>
      <c r="AC805">
        <v>4</v>
      </c>
      <c r="AD805" s="14">
        <f t="shared" ca="1" si="53"/>
        <v>3.8378000068978722</v>
      </c>
      <c r="AE805">
        <v>6</v>
      </c>
      <c r="AF805">
        <v>0</v>
      </c>
      <c r="AG805">
        <v>0</v>
      </c>
      <c r="AH805">
        <v>0</v>
      </c>
      <c r="AI805">
        <v>0</v>
      </c>
      <c r="AJ805">
        <v>0</v>
      </c>
      <c r="AK805">
        <v>0</v>
      </c>
      <c r="AL805">
        <v>0</v>
      </c>
      <c r="AM805" t="s">
        <v>41</v>
      </c>
    </row>
    <row r="806" spans="1:39" hidden="1" x14ac:dyDescent="0.3">
      <c r="A806">
        <v>8939</v>
      </c>
      <c r="B806">
        <v>1959</v>
      </c>
      <c r="C806" s="14">
        <f>2021-Table1[[#This Row],[Year_Birth]]</f>
        <v>62</v>
      </c>
      <c r="D806" t="s">
        <v>46</v>
      </c>
      <c r="E806" s="14" t="str" cm="1">
        <f t="array" ref="E806">_xlfn.SWITCH(Table1[[#This Row],[Education]],"Graduation","Bachelor’s","Basic","High School","2n Cycle","Master’s","Master","Master’s","PhD","PhD","Other")</f>
        <v>Bachelor’s</v>
      </c>
      <c r="F806" t="s">
        <v>49</v>
      </c>
      <c r="G806" s="14" t="s">
        <v>49</v>
      </c>
      <c r="H806" s="14" t="str" cm="1">
        <f t="array" ref="H806">_xlfn.SWITCH(Table1[[#This Row],[Marital_Status_mod]],"Together","Couple","Married","Couple","Divorced","Single","Single","Single","Widow","Single","Other")</f>
        <v>Single</v>
      </c>
      <c r="I806" s="4">
        <v>61250</v>
      </c>
      <c r="J806" s="41" t="str">
        <f t="shared" si="50"/>
        <v>$60 - $70K</v>
      </c>
      <c r="K806">
        <v>0</v>
      </c>
      <c r="L806">
        <v>1</v>
      </c>
      <c r="M806">
        <f>Table1[[#This Row],[Teenhome]]+Table1[[#This Row],[Kidhome]]</f>
        <v>1</v>
      </c>
      <c r="N806" s="1">
        <v>41259</v>
      </c>
      <c r="O806" s="16">
        <f>(Table1[[#This Row],[DataSetDate]]-Table1[[#This Row],[Dt_Customer]])/365</f>
        <v>8.1452054794520556</v>
      </c>
      <c r="P806" s="15">
        <v>44232</v>
      </c>
      <c r="Q806">
        <v>49</v>
      </c>
      <c r="R806" s="4">
        <v>382</v>
      </c>
      <c r="S806" s="4">
        <v>138</v>
      </c>
      <c r="T806" s="4">
        <v>65</v>
      </c>
      <c r="U806" s="4">
        <v>60</v>
      </c>
      <c r="V806" s="4">
        <v>26</v>
      </c>
      <c r="W806" s="4">
        <v>59</v>
      </c>
      <c r="X806">
        <v>6</v>
      </c>
      <c r="Y806">
        <v>5</v>
      </c>
      <c r="Z806" t="str">
        <f t="shared" si="51"/>
        <v>Medium</v>
      </c>
      <c r="AA806" s="14">
        <f t="shared" ca="1" si="52"/>
        <v>5.0533924926480402</v>
      </c>
      <c r="AB806">
        <v>2</v>
      </c>
      <c r="AC806">
        <v>12</v>
      </c>
      <c r="AD806" s="14">
        <f t="shared" ca="1" si="53"/>
        <v>12.290506636866319</v>
      </c>
      <c r="AE806">
        <v>5</v>
      </c>
      <c r="AF806">
        <v>0</v>
      </c>
      <c r="AG806">
        <v>0</v>
      </c>
      <c r="AH806">
        <v>0</v>
      </c>
      <c r="AI806">
        <v>0</v>
      </c>
      <c r="AJ806">
        <v>0</v>
      </c>
      <c r="AK806">
        <v>0</v>
      </c>
      <c r="AL806">
        <v>0</v>
      </c>
      <c r="AM806" t="s">
        <v>41</v>
      </c>
    </row>
    <row r="807" spans="1:39" hidden="1" x14ac:dyDescent="0.3">
      <c r="A807">
        <v>10870</v>
      </c>
      <c r="B807">
        <v>1967</v>
      </c>
      <c r="C807" s="14">
        <f>2021-Table1[[#This Row],[Year_Birth]]</f>
        <v>54</v>
      </c>
      <c r="D807" t="s">
        <v>46</v>
      </c>
      <c r="E807" s="14" t="str" cm="1">
        <f t="array" ref="E807">_xlfn.SWITCH(Table1[[#This Row],[Education]],"Graduation","Bachelor’s","Basic","High School","2n Cycle","Master’s","Master","Master’s","PhD","PhD","Other")</f>
        <v>Bachelor’s</v>
      </c>
      <c r="F807" t="s">
        <v>42</v>
      </c>
      <c r="G807" s="14" t="s">
        <v>42</v>
      </c>
      <c r="H807" s="14" t="str" cm="1">
        <f t="array" ref="H807">_xlfn.SWITCH(Table1[[#This Row],[Marital_Status_mod]],"Together","Couple","Married","Couple","Divorced","Single","Single","Single","Widow","Single","Other")</f>
        <v>Couple</v>
      </c>
      <c r="I807" s="4">
        <v>61223</v>
      </c>
      <c r="J807" s="41" t="str">
        <f t="shared" si="50"/>
        <v>$60 - $70K</v>
      </c>
      <c r="K807">
        <v>0</v>
      </c>
      <c r="L807">
        <v>1</v>
      </c>
      <c r="M807">
        <f>Table1[[#This Row],[Teenhome]]+Table1[[#This Row],[Kidhome]]</f>
        <v>1</v>
      </c>
      <c r="N807" s="1">
        <v>41438</v>
      </c>
      <c r="O807" s="16">
        <f>(Table1[[#This Row],[DataSetDate]]-Table1[[#This Row],[Dt_Customer]])/365</f>
        <v>7.6547945205479451</v>
      </c>
      <c r="P807" s="15">
        <v>44232</v>
      </c>
      <c r="Q807">
        <v>46</v>
      </c>
      <c r="R807" s="4">
        <v>709</v>
      </c>
      <c r="S807" s="4">
        <v>43</v>
      </c>
      <c r="T807" s="4">
        <v>182</v>
      </c>
      <c r="U807" s="4">
        <v>42</v>
      </c>
      <c r="V807" s="4">
        <v>118</v>
      </c>
      <c r="W807" s="4">
        <v>247</v>
      </c>
      <c r="X807">
        <v>2</v>
      </c>
      <c r="Y807">
        <v>9</v>
      </c>
      <c r="Z807" t="str">
        <f t="shared" si="51"/>
        <v>High</v>
      </c>
      <c r="AA807" s="14">
        <f t="shared" ca="1" si="52"/>
        <v>9.1390185989946335</v>
      </c>
      <c r="AB807">
        <v>3</v>
      </c>
      <c r="AC807">
        <v>4</v>
      </c>
      <c r="AD807" s="14">
        <f t="shared" ca="1" si="53"/>
        <v>4.2432070121470753</v>
      </c>
      <c r="AE807">
        <v>5</v>
      </c>
      <c r="AF807">
        <v>0</v>
      </c>
      <c r="AG807">
        <v>0</v>
      </c>
      <c r="AH807">
        <v>0</v>
      </c>
      <c r="AI807">
        <v>0</v>
      </c>
      <c r="AJ807">
        <v>0</v>
      </c>
      <c r="AK807">
        <v>0</v>
      </c>
      <c r="AL807">
        <v>0</v>
      </c>
      <c r="AM807" t="s">
        <v>47</v>
      </c>
    </row>
    <row r="808" spans="1:39" hidden="1" x14ac:dyDescent="0.3">
      <c r="A808">
        <v>143</v>
      </c>
      <c r="B808">
        <v>1970</v>
      </c>
      <c r="C808" s="14">
        <f>2021-Table1[[#This Row],[Year_Birth]]</f>
        <v>51</v>
      </c>
      <c r="D808" t="s">
        <v>46</v>
      </c>
      <c r="E808" s="14" t="str" cm="1">
        <f t="array" ref="E808">_xlfn.SWITCH(Table1[[#This Row],[Education]],"Graduation","Bachelor’s","Basic","High School","2n Cycle","Master’s","Master","Master’s","PhD","PhD","Other")</f>
        <v>Bachelor’s</v>
      </c>
      <c r="F808" t="s">
        <v>50</v>
      </c>
      <c r="G808" s="14" t="s">
        <v>50</v>
      </c>
      <c r="H808" s="14" t="str" cm="1">
        <f t="array" ref="H808">_xlfn.SWITCH(Table1[[#This Row],[Marital_Status_mod]],"Together","Couple","Married","Couple","Divorced","Single","Single","Single","Widow","Single","Other")</f>
        <v>Single</v>
      </c>
      <c r="I808" s="4">
        <v>61209</v>
      </c>
      <c r="J808" s="41" t="str">
        <f t="shared" si="50"/>
        <v>$60 - $70K</v>
      </c>
      <c r="K808">
        <v>0</v>
      </c>
      <c r="L808">
        <v>0</v>
      </c>
      <c r="M808">
        <f>Table1[[#This Row],[Teenhome]]+Table1[[#This Row],[Kidhome]]</f>
        <v>0</v>
      </c>
      <c r="N808" s="1">
        <v>41511</v>
      </c>
      <c r="O808" s="16">
        <f>(Table1[[#This Row],[DataSetDate]]-Table1[[#This Row],[Dt_Customer]])/365</f>
        <v>7.4547945205479449</v>
      </c>
      <c r="P808" s="15">
        <v>44232</v>
      </c>
      <c r="Q808">
        <v>73</v>
      </c>
      <c r="R808" s="4">
        <v>466</v>
      </c>
      <c r="S808" s="4">
        <v>0</v>
      </c>
      <c r="T808" s="4">
        <v>224</v>
      </c>
      <c r="U808" s="4">
        <v>119</v>
      </c>
      <c r="V808" s="4">
        <v>49</v>
      </c>
      <c r="W808" s="4">
        <v>99</v>
      </c>
      <c r="X808">
        <v>1</v>
      </c>
      <c r="Y808">
        <v>5</v>
      </c>
      <c r="Z808" t="str">
        <f t="shared" si="51"/>
        <v>Medium</v>
      </c>
      <c r="AA808" s="14">
        <f t="shared" ca="1" si="52"/>
        <v>4.9097990234438438</v>
      </c>
      <c r="AB808">
        <v>3</v>
      </c>
      <c r="AC808">
        <v>4</v>
      </c>
      <c r="AD808" s="14">
        <f t="shared" ca="1" si="53"/>
        <v>4.1613643470278925</v>
      </c>
      <c r="AE808">
        <v>2</v>
      </c>
      <c r="AF808">
        <v>0</v>
      </c>
      <c r="AG808">
        <v>0</v>
      </c>
      <c r="AH808">
        <v>0</v>
      </c>
      <c r="AI808">
        <v>0</v>
      </c>
      <c r="AJ808">
        <v>0</v>
      </c>
      <c r="AK808">
        <v>0</v>
      </c>
      <c r="AL808">
        <v>0</v>
      </c>
      <c r="AM808" t="s">
        <v>43</v>
      </c>
    </row>
    <row r="809" spans="1:39" hidden="1" x14ac:dyDescent="0.3">
      <c r="A809">
        <v>3717</v>
      </c>
      <c r="B809">
        <v>1959</v>
      </c>
      <c r="C809" s="14">
        <f>2021-Table1[[#This Row],[Year_Birth]]</f>
        <v>62</v>
      </c>
      <c r="D809" t="s">
        <v>46</v>
      </c>
      <c r="E809" s="14" t="str" cm="1">
        <f t="array" ref="E809">_xlfn.SWITCH(Table1[[#This Row],[Education]],"Graduation","Bachelor’s","Basic","High School","2n Cycle","Master’s","Master","Master’s","PhD","PhD","Other")</f>
        <v>Bachelor’s</v>
      </c>
      <c r="F809" t="s">
        <v>42</v>
      </c>
      <c r="G809" s="14" t="s">
        <v>42</v>
      </c>
      <c r="H809" s="14" t="str" cm="1">
        <f t="array" ref="H809">_xlfn.SWITCH(Table1[[#This Row],[Marital_Status_mod]],"Together","Couple","Married","Couple","Divorced","Single","Single","Single","Widow","Single","Other")</f>
        <v>Couple</v>
      </c>
      <c r="I809" s="4">
        <v>61180</v>
      </c>
      <c r="J809" s="41" t="str">
        <f t="shared" si="50"/>
        <v>$60 - $70K</v>
      </c>
      <c r="K809">
        <v>0</v>
      </c>
      <c r="L809">
        <v>1</v>
      </c>
      <c r="M809">
        <f>Table1[[#This Row],[Teenhome]]+Table1[[#This Row],[Kidhome]]</f>
        <v>1</v>
      </c>
      <c r="N809" s="1">
        <v>41752</v>
      </c>
      <c r="O809" s="16">
        <f>(Table1[[#This Row],[DataSetDate]]-Table1[[#This Row],[Dt_Customer]])/365</f>
        <v>6.7945205479452051</v>
      </c>
      <c r="P809" s="15">
        <v>44232</v>
      </c>
      <c r="Q809">
        <v>70</v>
      </c>
      <c r="R809" s="4">
        <v>403</v>
      </c>
      <c r="S809" s="4">
        <v>24</v>
      </c>
      <c r="T809" s="4">
        <v>29</v>
      </c>
      <c r="U809" s="4">
        <v>6</v>
      </c>
      <c r="V809" s="4">
        <v>24</v>
      </c>
      <c r="W809" s="4">
        <v>218</v>
      </c>
      <c r="X809">
        <v>2</v>
      </c>
      <c r="Y809">
        <v>5</v>
      </c>
      <c r="Z809" t="str">
        <f t="shared" si="51"/>
        <v>Medium</v>
      </c>
      <c r="AA809" s="14">
        <f t="shared" ca="1" si="52"/>
        <v>5.099195236925345</v>
      </c>
      <c r="AB809">
        <v>5</v>
      </c>
      <c r="AC809">
        <v>6</v>
      </c>
      <c r="AD809" s="14">
        <f t="shared" ca="1" si="53"/>
        <v>5.9671380369872047</v>
      </c>
      <c r="AE809">
        <v>3</v>
      </c>
      <c r="AF809">
        <v>0</v>
      </c>
      <c r="AG809">
        <v>0</v>
      </c>
      <c r="AH809">
        <v>1</v>
      </c>
      <c r="AI809">
        <v>0</v>
      </c>
      <c r="AJ809">
        <v>0</v>
      </c>
      <c r="AK809">
        <v>0</v>
      </c>
      <c r="AL809">
        <v>0</v>
      </c>
      <c r="AM809" t="s">
        <v>41</v>
      </c>
    </row>
    <row r="810" spans="1:39" hidden="1" x14ac:dyDescent="0.3">
      <c r="A810">
        <v>6439</v>
      </c>
      <c r="B810">
        <v>1958</v>
      </c>
      <c r="C810" s="14">
        <f>2021-Table1[[#This Row],[Year_Birth]]</f>
        <v>63</v>
      </c>
      <c r="D810" t="s">
        <v>46</v>
      </c>
      <c r="E810" s="14" t="str" cm="1">
        <f t="array" ref="E810">_xlfn.SWITCH(Table1[[#This Row],[Education]],"Graduation","Bachelor’s","Basic","High School","2n Cycle","Master’s","Master","Master’s","PhD","PhD","Other")</f>
        <v>Bachelor’s</v>
      </c>
      <c r="F810" t="s">
        <v>42</v>
      </c>
      <c r="G810" s="14" t="s">
        <v>42</v>
      </c>
      <c r="H810" s="14" t="str" cm="1">
        <f t="array" ref="H810">_xlfn.SWITCH(Table1[[#This Row],[Marital_Status_mod]],"Together","Couple","Married","Couple","Divorced","Single","Single","Single","Widow","Single","Other")</f>
        <v>Couple</v>
      </c>
      <c r="I810" s="4">
        <v>61074</v>
      </c>
      <c r="J810" s="41" t="str">
        <f t="shared" si="50"/>
        <v>$60 - $70K</v>
      </c>
      <c r="K810">
        <v>0</v>
      </c>
      <c r="L810">
        <v>1</v>
      </c>
      <c r="M810">
        <f>Table1[[#This Row],[Teenhome]]+Table1[[#This Row],[Kidhome]]</f>
        <v>1</v>
      </c>
      <c r="N810" s="1">
        <v>41138</v>
      </c>
      <c r="O810" s="16">
        <f>(Table1[[#This Row],[DataSetDate]]-Table1[[#This Row],[Dt_Customer]])/365</f>
        <v>8.4767123287671229</v>
      </c>
      <c r="P810" s="15">
        <v>44232</v>
      </c>
      <c r="Q810">
        <v>37</v>
      </c>
      <c r="R810" s="4">
        <v>789</v>
      </c>
      <c r="S810" s="4">
        <v>0</v>
      </c>
      <c r="T810" s="4">
        <v>133</v>
      </c>
      <c r="U810" s="4">
        <v>0</v>
      </c>
      <c r="V810" s="4">
        <v>28</v>
      </c>
      <c r="W810" s="4">
        <v>152</v>
      </c>
      <c r="X810">
        <v>7</v>
      </c>
      <c r="Y810">
        <v>11</v>
      </c>
      <c r="Z810" t="str">
        <f t="shared" si="51"/>
        <v>High</v>
      </c>
      <c r="AA810" s="14">
        <f t="shared" ca="1" si="52"/>
        <v>11.222238165473417</v>
      </c>
      <c r="AB810">
        <v>5</v>
      </c>
      <c r="AC810">
        <v>8</v>
      </c>
      <c r="AD810" s="14">
        <f t="shared" ca="1" si="53"/>
        <v>7.8212644900033279</v>
      </c>
      <c r="AE810">
        <v>7</v>
      </c>
      <c r="AF810">
        <v>0</v>
      </c>
      <c r="AG810">
        <v>0</v>
      </c>
      <c r="AH810">
        <v>0</v>
      </c>
      <c r="AI810">
        <v>0</v>
      </c>
      <c r="AJ810">
        <v>0</v>
      </c>
      <c r="AK810">
        <v>0</v>
      </c>
      <c r="AL810">
        <v>0</v>
      </c>
      <c r="AM810" t="s">
        <v>47</v>
      </c>
    </row>
    <row r="811" spans="1:39" hidden="1" x14ac:dyDescent="0.3">
      <c r="A811">
        <v>8852</v>
      </c>
      <c r="B811">
        <v>1976</v>
      </c>
      <c r="C811" s="14">
        <f>2021-Table1[[#This Row],[Year_Birth]]</f>
        <v>45</v>
      </c>
      <c r="D811" t="s">
        <v>46</v>
      </c>
      <c r="E811" s="14" t="str" cm="1">
        <f t="array" ref="E811">_xlfn.SWITCH(Table1[[#This Row],[Education]],"Graduation","Bachelor’s","Basic","High School","2n Cycle","Master’s","Master","Master’s","PhD","PhD","Other")</f>
        <v>Bachelor’s</v>
      </c>
      <c r="F811" t="s">
        <v>42</v>
      </c>
      <c r="G811" s="14" t="s">
        <v>42</v>
      </c>
      <c r="H811" s="14" t="str" cm="1">
        <f t="array" ref="H811">_xlfn.SWITCH(Table1[[#This Row],[Marital_Status_mod]],"Together","Couple","Married","Couple","Divorced","Single","Single","Single","Widow","Single","Other")</f>
        <v>Couple</v>
      </c>
      <c r="I811" s="4">
        <v>61064</v>
      </c>
      <c r="J811" s="41" t="str">
        <f t="shared" si="50"/>
        <v>$60 - $70K</v>
      </c>
      <c r="K811">
        <v>0</v>
      </c>
      <c r="L811">
        <v>1</v>
      </c>
      <c r="M811">
        <f>Table1[[#This Row],[Teenhome]]+Table1[[#This Row],[Kidhome]]</f>
        <v>1</v>
      </c>
      <c r="N811" s="1">
        <v>41152</v>
      </c>
      <c r="O811" s="16">
        <f>(Table1[[#This Row],[DataSetDate]]-Table1[[#This Row],[Dt_Customer]])/365</f>
        <v>8.4383561643835616</v>
      </c>
      <c r="P811" s="15">
        <v>44232</v>
      </c>
      <c r="Q811">
        <v>80</v>
      </c>
      <c r="R811" s="4">
        <v>387</v>
      </c>
      <c r="S811" s="4">
        <v>126</v>
      </c>
      <c r="T811" s="4">
        <v>342</v>
      </c>
      <c r="U811" s="4">
        <v>0</v>
      </c>
      <c r="V811" s="4">
        <v>45</v>
      </c>
      <c r="W811" s="4">
        <v>180</v>
      </c>
      <c r="X811">
        <v>5</v>
      </c>
      <c r="Y811">
        <v>8</v>
      </c>
      <c r="Z811" t="str">
        <f t="shared" si="51"/>
        <v>High</v>
      </c>
      <c r="AA811" s="14">
        <f t="shared" ca="1" si="52"/>
        <v>7.9612070071802723</v>
      </c>
      <c r="AB811">
        <v>4</v>
      </c>
      <c r="AC811">
        <v>11</v>
      </c>
      <c r="AD811" s="14">
        <f t="shared" ca="1" si="53"/>
        <v>10.811645085609552</v>
      </c>
      <c r="AE811">
        <v>6</v>
      </c>
      <c r="AF811">
        <v>0</v>
      </c>
      <c r="AG811">
        <v>0</v>
      </c>
      <c r="AH811">
        <v>0</v>
      </c>
      <c r="AI811">
        <v>0</v>
      </c>
      <c r="AJ811">
        <v>0</v>
      </c>
      <c r="AK811">
        <v>0</v>
      </c>
      <c r="AL811">
        <v>0</v>
      </c>
      <c r="AM811" t="s">
        <v>41</v>
      </c>
    </row>
    <row r="812" spans="1:39" hidden="1" x14ac:dyDescent="0.3">
      <c r="A812">
        <v>1092</v>
      </c>
      <c r="B812">
        <v>1980</v>
      </c>
      <c r="C812" s="14">
        <f>2021-Table1[[#This Row],[Year_Birth]]</f>
        <v>41</v>
      </c>
      <c r="D812" t="s">
        <v>46</v>
      </c>
      <c r="E812" s="14" t="str" cm="1">
        <f t="array" ref="E812">_xlfn.SWITCH(Table1[[#This Row],[Education]],"Graduation","Bachelor’s","Basic","High School","2n Cycle","Master’s","Master","Master’s","PhD","PhD","Other")</f>
        <v>Bachelor’s</v>
      </c>
      <c r="F812" t="s">
        <v>42</v>
      </c>
      <c r="G812" s="14" t="s">
        <v>42</v>
      </c>
      <c r="H812" s="14" t="str" cm="1">
        <f t="array" ref="H812">_xlfn.SWITCH(Table1[[#This Row],[Marital_Status_mod]],"Together","Couple","Married","Couple","Divorced","Single","Single","Single","Widow","Single","Other")</f>
        <v>Couple</v>
      </c>
      <c r="I812" s="4">
        <v>61014</v>
      </c>
      <c r="J812" s="41" t="str">
        <f t="shared" si="50"/>
        <v>$60 - $70K</v>
      </c>
      <c r="K812">
        <v>0</v>
      </c>
      <c r="L812">
        <v>1</v>
      </c>
      <c r="M812">
        <f>Table1[[#This Row],[Teenhome]]+Table1[[#This Row],[Kidhome]]</f>
        <v>1</v>
      </c>
      <c r="N812" s="1">
        <v>41132</v>
      </c>
      <c r="O812" s="16">
        <f>(Table1[[#This Row],[DataSetDate]]-Table1[[#This Row],[Dt_Customer]])/365</f>
        <v>8.493150684931507</v>
      </c>
      <c r="P812" s="15">
        <v>44232</v>
      </c>
      <c r="Q812">
        <v>17</v>
      </c>
      <c r="R812" s="4">
        <v>269</v>
      </c>
      <c r="S812" s="4">
        <v>129</v>
      </c>
      <c r="T812" s="4">
        <v>495</v>
      </c>
      <c r="U812" s="4">
        <v>182</v>
      </c>
      <c r="V812" s="4">
        <v>43</v>
      </c>
      <c r="W812" s="4">
        <v>29</v>
      </c>
      <c r="X812">
        <v>4</v>
      </c>
      <c r="Y812">
        <v>9</v>
      </c>
      <c r="Z812" t="str">
        <f t="shared" si="51"/>
        <v>High</v>
      </c>
      <c r="AA812" s="14">
        <f t="shared" ca="1" si="52"/>
        <v>8.9281881560349987</v>
      </c>
      <c r="AB812">
        <v>3</v>
      </c>
      <c r="AC812">
        <v>4</v>
      </c>
      <c r="AD812" s="14">
        <f t="shared" ca="1" si="53"/>
        <v>3.8619050143675486</v>
      </c>
      <c r="AE812">
        <v>7</v>
      </c>
      <c r="AF812">
        <v>0</v>
      </c>
      <c r="AG812">
        <v>0</v>
      </c>
      <c r="AH812">
        <v>0</v>
      </c>
      <c r="AI812">
        <v>0</v>
      </c>
      <c r="AJ812">
        <v>0</v>
      </c>
      <c r="AK812">
        <v>0</v>
      </c>
      <c r="AL812">
        <v>0</v>
      </c>
      <c r="AM812" t="s">
        <v>45</v>
      </c>
    </row>
    <row r="813" spans="1:39" hidden="1" x14ac:dyDescent="0.3">
      <c r="A813">
        <v>7055</v>
      </c>
      <c r="B813">
        <v>1952</v>
      </c>
      <c r="C813" s="14">
        <f>2021-Table1[[#This Row],[Year_Birth]]</f>
        <v>69</v>
      </c>
      <c r="D813" t="s">
        <v>39</v>
      </c>
      <c r="E813" s="14" t="str" cm="1">
        <f t="array" ref="E813">_xlfn.SWITCH(Table1[[#This Row],[Education]],"Graduation","Bachelor’s","Basic","High School","2n Cycle","Master’s","Master","Master’s","PhD","PhD","Other")</f>
        <v>PhD</v>
      </c>
      <c r="F813" t="s">
        <v>40</v>
      </c>
      <c r="G813" s="14" t="s">
        <v>40</v>
      </c>
      <c r="H813" s="14" t="str" cm="1">
        <f t="array" ref="H813">_xlfn.SWITCH(Table1[[#This Row],[Marital_Status_mod]],"Together","Couple","Married","Couple","Divorced","Single","Single","Single","Widow","Single","Other")</f>
        <v>Couple</v>
      </c>
      <c r="I813" s="4">
        <v>61010</v>
      </c>
      <c r="J813" s="41" t="str">
        <f t="shared" si="50"/>
        <v>$60 - $70K</v>
      </c>
      <c r="K813">
        <v>0</v>
      </c>
      <c r="L813">
        <v>1</v>
      </c>
      <c r="M813">
        <f>Table1[[#This Row],[Teenhome]]+Table1[[#This Row],[Kidhome]]</f>
        <v>1</v>
      </c>
      <c r="N813" s="1">
        <v>41191</v>
      </c>
      <c r="O813" s="16">
        <f>(Table1[[#This Row],[DataSetDate]]-Table1[[#This Row],[Dt_Customer]])/365</f>
        <v>8.331506849315069</v>
      </c>
      <c r="P813" s="15">
        <v>44232</v>
      </c>
      <c r="Q813">
        <v>57</v>
      </c>
      <c r="R813" s="4">
        <v>888</v>
      </c>
      <c r="S813" s="4">
        <v>0</v>
      </c>
      <c r="T813" s="4">
        <v>57</v>
      </c>
      <c r="U813" s="4">
        <v>0</v>
      </c>
      <c r="V813" s="4">
        <v>0</v>
      </c>
      <c r="W813" s="4">
        <v>76</v>
      </c>
      <c r="X813">
        <v>2</v>
      </c>
      <c r="Y813">
        <v>8</v>
      </c>
      <c r="Z813" t="str">
        <f t="shared" si="51"/>
        <v>High</v>
      </c>
      <c r="AA813" s="14">
        <f t="shared" ca="1" si="52"/>
        <v>8.0826316196175263</v>
      </c>
      <c r="AB813">
        <v>5</v>
      </c>
      <c r="AC813">
        <v>11</v>
      </c>
      <c r="AD813" s="14">
        <f t="shared" ca="1" si="53"/>
        <v>11.113246997685918</v>
      </c>
      <c r="AE813">
        <v>5</v>
      </c>
      <c r="AF813">
        <v>0</v>
      </c>
      <c r="AG813">
        <v>0</v>
      </c>
      <c r="AH813">
        <v>0</v>
      </c>
      <c r="AI813">
        <v>0</v>
      </c>
      <c r="AJ813">
        <v>0</v>
      </c>
      <c r="AK813">
        <v>0</v>
      </c>
      <c r="AL813">
        <v>0</v>
      </c>
      <c r="AM813" t="s">
        <v>48</v>
      </c>
    </row>
    <row r="814" spans="1:39" hidden="1" x14ac:dyDescent="0.3">
      <c r="A814">
        <v>4084</v>
      </c>
      <c r="B814">
        <v>1975</v>
      </c>
      <c r="C814" s="14">
        <f>2021-Table1[[#This Row],[Year_Birth]]</f>
        <v>46</v>
      </c>
      <c r="D814" t="s">
        <v>46</v>
      </c>
      <c r="E814" s="14" t="str" cm="1">
        <f t="array" ref="E814">_xlfn.SWITCH(Table1[[#This Row],[Education]],"Graduation","Bachelor’s","Basic","High School","2n Cycle","Master’s","Master","Master’s","PhD","PhD","Other")</f>
        <v>Bachelor’s</v>
      </c>
      <c r="F814" t="s">
        <v>40</v>
      </c>
      <c r="G814" s="14" t="s">
        <v>40</v>
      </c>
      <c r="H814" s="14" t="str" cm="1">
        <f t="array" ref="H814">_xlfn.SWITCH(Table1[[#This Row],[Marital_Status_mod]],"Together","Couple","Married","Couple","Divorced","Single","Single","Single","Widow","Single","Other")</f>
        <v>Couple</v>
      </c>
      <c r="I814" s="4">
        <v>60934</v>
      </c>
      <c r="J814" s="41" t="str">
        <f t="shared" si="50"/>
        <v>$60 - $70K</v>
      </c>
      <c r="K814">
        <v>0</v>
      </c>
      <c r="L814">
        <v>1</v>
      </c>
      <c r="M814">
        <f>Table1[[#This Row],[Teenhome]]+Table1[[#This Row],[Kidhome]]</f>
        <v>1</v>
      </c>
      <c r="N814" s="1">
        <v>41656</v>
      </c>
      <c r="O814" s="16">
        <f>(Table1[[#This Row],[DataSetDate]]-Table1[[#This Row],[Dt_Customer]])/365</f>
        <v>7.0575342465753428</v>
      </c>
      <c r="P814" s="15">
        <v>44232</v>
      </c>
      <c r="Q814">
        <v>41</v>
      </c>
      <c r="R814" s="4">
        <v>224</v>
      </c>
      <c r="S814" s="4">
        <v>155</v>
      </c>
      <c r="T814" s="4">
        <v>155</v>
      </c>
      <c r="U814" s="4">
        <v>192</v>
      </c>
      <c r="V814" s="4">
        <v>93</v>
      </c>
      <c r="W814" s="4">
        <v>54</v>
      </c>
      <c r="X814">
        <v>2</v>
      </c>
      <c r="Y814">
        <v>6</v>
      </c>
      <c r="Z814" t="str">
        <f t="shared" si="51"/>
        <v>Medium</v>
      </c>
      <c r="AA814" s="14">
        <f t="shared" ca="1" si="52"/>
        <v>5.6268531947691605</v>
      </c>
      <c r="AB814">
        <v>4</v>
      </c>
      <c r="AC814">
        <v>11</v>
      </c>
      <c r="AD814" s="14">
        <f t="shared" ca="1" si="53"/>
        <v>11.109952305297655</v>
      </c>
      <c r="AE814">
        <v>4</v>
      </c>
      <c r="AF814">
        <v>0</v>
      </c>
      <c r="AG814">
        <v>0</v>
      </c>
      <c r="AH814">
        <v>0</v>
      </c>
      <c r="AI814">
        <v>0</v>
      </c>
      <c r="AJ814">
        <v>0</v>
      </c>
      <c r="AK814">
        <v>0</v>
      </c>
      <c r="AL814">
        <v>0</v>
      </c>
      <c r="AM814" t="s">
        <v>48</v>
      </c>
    </row>
    <row r="815" spans="1:39" hidden="1" x14ac:dyDescent="0.3">
      <c r="A815">
        <v>9119</v>
      </c>
      <c r="B815">
        <v>1950</v>
      </c>
      <c r="C815" s="14">
        <f>2021-Table1[[#This Row],[Year_Birth]]</f>
        <v>71</v>
      </c>
      <c r="D815" t="s">
        <v>46</v>
      </c>
      <c r="E815" s="14" t="str" cm="1">
        <f t="array" ref="E815">_xlfn.SWITCH(Table1[[#This Row],[Education]],"Graduation","Bachelor’s","Basic","High School","2n Cycle","Master’s","Master","Master’s","PhD","PhD","Other")</f>
        <v>Bachelor’s</v>
      </c>
      <c r="F815" t="s">
        <v>40</v>
      </c>
      <c r="G815" s="14" t="s">
        <v>40</v>
      </c>
      <c r="H815" s="14" t="str" cm="1">
        <f t="array" ref="H815">_xlfn.SWITCH(Table1[[#This Row],[Marital_Status_mod]],"Together","Couple","Married","Couple","Divorced","Single","Single","Single","Widow","Single","Other")</f>
        <v>Couple</v>
      </c>
      <c r="I815" s="4">
        <v>60905</v>
      </c>
      <c r="J815" s="41" t="str">
        <f t="shared" si="50"/>
        <v>$60 - $70K</v>
      </c>
      <c r="K815">
        <v>0</v>
      </c>
      <c r="L815">
        <v>1</v>
      </c>
      <c r="M815">
        <f>Table1[[#This Row],[Teenhome]]+Table1[[#This Row],[Kidhome]]</f>
        <v>1</v>
      </c>
      <c r="N815" s="1">
        <v>41613</v>
      </c>
      <c r="O815" s="16">
        <f>(Table1[[#This Row],[DataSetDate]]-Table1[[#This Row],[Dt_Customer]])/365</f>
        <v>7.1753424657534248</v>
      </c>
      <c r="P815" s="15">
        <v>44232</v>
      </c>
      <c r="Q815">
        <v>27</v>
      </c>
      <c r="R815" s="4">
        <v>208</v>
      </c>
      <c r="S815" s="4">
        <v>17</v>
      </c>
      <c r="T815" s="4">
        <v>76</v>
      </c>
      <c r="U815" s="4">
        <v>36</v>
      </c>
      <c r="V815" s="4">
        <v>17</v>
      </c>
      <c r="W815" s="4">
        <v>38</v>
      </c>
      <c r="X815">
        <v>2</v>
      </c>
      <c r="Y815">
        <v>3</v>
      </c>
      <c r="Z815" t="str">
        <f t="shared" si="51"/>
        <v>Medium</v>
      </c>
      <c r="AA815" s="14">
        <f t="shared" ca="1" si="52"/>
        <v>3.0454018752514522</v>
      </c>
      <c r="AB815">
        <v>3</v>
      </c>
      <c r="AC815">
        <v>7</v>
      </c>
      <c r="AD815" s="14">
        <f t="shared" ca="1" si="53"/>
        <v>6.7358671453559049</v>
      </c>
      <c r="AE815">
        <v>2</v>
      </c>
      <c r="AF815">
        <v>0</v>
      </c>
      <c r="AG815">
        <v>0</v>
      </c>
      <c r="AH815">
        <v>0</v>
      </c>
      <c r="AI815">
        <v>0</v>
      </c>
      <c r="AJ815">
        <v>0</v>
      </c>
      <c r="AK815">
        <v>0</v>
      </c>
      <c r="AL815">
        <v>0</v>
      </c>
      <c r="AM815" t="s">
        <v>43</v>
      </c>
    </row>
    <row r="816" spans="1:39" hidden="1" x14ac:dyDescent="0.3">
      <c r="A816">
        <v>5667</v>
      </c>
      <c r="B816">
        <v>1964</v>
      </c>
      <c r="C816" s="14">
        <f>2021-Table1[[#This Row],[Year_Birth]]</f>
        <v>57</v>
      </c>
      <c r="D816" t="s">
        <v>39</v>
      </c>
      <c r="E816" s="14" t="str" cm="1">
        <f t="array" ref="E816">_xlfn.SWITCH(Table1[[#This Row],[Education]],"Graduation","Bachelor’s","Basic","High School","2n Cycle","Master’s","Master","Master’s","PhD","PhD","Other")</f>
        <v>PhD</v>
      </c>
      <c r="F816" t="s">
        <v>42</v>
      </c>
      <c r="G816" s="14" t="s">
        <v>42</v>
      </c>
      <c r="H816" s="14" t="str" cm="1">
        <f t="array" ref="H816">_xlfn.SWITCH(Table1[[#This Row],[Marital_Status_mod]],"Together","Couple","Married","Couple","Divorced","Single","Single","Single","Widow","Single","Other")</f>
        <v>Couple</v>
      </c>
      <c r="I816" s="4">
        <v>60896</v>
      </c>
      <c r="J816" s="41" t="str">
        <f t="shared" si="50"/>
        <v>$60 - $70K</v>
      </c>
      <c r="K816">
        <v>0</v>
      </c>
      <c r="L816">
        <v>1</v>
      </c>
      <c r="M816">
        <f>Table1[[#This Row],[Teenhome]]+Table1[[#This Row],[Kidhome]]</f>
        <v>1</v>
      </c>
      <c r="N816" s="1">
        <v>41193</v>
      </c>
      <c r="O816" s="16">
        <f>(Table1[[#This Row],[DataSetDate]]-Table1[[#This Row],[Dt_Customer]])/365</f>
        <v>8.3260273972602743</v>
      </c>
      <c r="P816" s="15">
        <v>44232</v>
      </c>
      <c r="Q816">
        <v>90</v>
      </c>
      <c r="R816" s="4">
        <v>1013</v>
      </c>
      <c r="S816" s="4">
        <v>30</v>
      </c>
      <c r="T816" s="4">
        <v>399</v>
      </c>
      <c r="U816" s="4">
        <v>60</v>
      </c>
      <c r="V816" s="4">
        <v>46</v>
      </c>
      <c r="W816" s="4">
        <v>153</v>
      </c>
      <c r="X816">
        <v>3</v>
      </c>
      <c r="Y816">
        <v>9</v>
      </c>
      <c r="Z816" t="str">
        <f t="shared" si="51"/>
        <v>High</v>
      </c>
      <c r="AA816" s="14">
        <f t="shared" ca="1" si="52"/>
        <v>8.7416015839789463</v>
      </c>
      <c r="AB816">
        <v>10</v>
      </c>
      <c r="AC816">
        <v>4</v>
      </c>
      <c r="AD816" s="14">
        <f t="shared" ca="1" si="53"/>
        <v>3.956931730665612</v>
      </c>
      <c r="AE816">
        <v>6</v>
      </c>
      <c r="AF816">
        <v>0</v>
      </c>
      <c r="AG816">
        <v>0</v>
      </c>
      <c r="AH816">
        <v>0</v>
      </c>
      <c r="AI816">
        <v>0</v>
      </c>
      <c r="AJ816">
        <v>0</v>
      </c>
      <c r="AK816">
        <v>1</v>
      </c>
      <c r="AL816">
        <v>0</v>
      </c>
      <c r="AM816" t="s">
        <v>48</v>
      </c>
    </row>
    <row r="817" spans="1:39" hidden="1" x14ac:dyDescent="0.3">
      <c r="A817">
        <v>5841</v>
      </c>
      <c r="B817">
        <v>1966</v>
      </c>
      <c r="C817" s="14">
        <f>2021-Table1[[#This Row],[Year_Birth]]</f>
        <v>55</v>
      </c>
      <c r="D817" t="s">
        <v>46</v>
      </c>
      <c r="E817" s="14" t="str" cm="1">
        <f t="array" ref="E817">_xlfn.SWITCH(Table1[[#This Row],[Education]],"Graduation","Bachelor’s","Basic","High School","2n Cycle","Master’s","Master","Master’s","PhD","PhD","Other")</f>
        <v>Bachelor’s</v>
      </c>
      <c r="F817" t="s">
        <v>40</v>
      </c>
      <c r="G817" s="14" t="s">
        <v>40</v>
      </c>
      <c r="H817" s="14" t="str" cm="1">
        <f t="array" ref="H817">_xlfn.SWITCH(Table1[[#This Row],[Marital_Status_mod]],"Together","Couple","Married","Couple","Divorced","Single","Single","Single","Widow","Single","Other")</f>
        <v>Couple</v>
      </c>
      <c r="I817" s="4">
        <v>60894</v>
      </c>
      <c r="J817" s="41" t="str">
        <f t="shared" si="50"/>
        <v>$60 - $70K</v>
      </c>
      <c r="K817">
        <v>0</v>
      </c>
      <c r="L817">
        <v>1</v>
      </c>
      <c r="M817">
        <f>Table1[[#This Row],[Teenhome]]+Table1[[#This Row],[Kidhome]]</f>
        <v>1</v>
      </c>
      <c r="N817" s="1">
        <v>41453</v>
      </c>
      <c r="O817" s="16">
        <f>(Table1[[#This Row],[DataSetDate]]-Table1[[#This Row],[Dt_Customer]])/365</f>
        <v>7.6136986301369864</v>
      </c>
      <c r="P817" s="15">
        <v>44232</v>
      </c>
      <c r="Q817">
        <v>61</v>
      </c>
      <c r="R817" s="4">
        <v>606</v>
      </c>
      <c r="S817" s="4">
        <v>7</v>
      </c>
      <c r="T817" s="4">
        <v>155</v>
      </c>
      <c r="U817" s="4">
        <v>10</v>
      </c>
      <c r="V817" s="4">
        <v>0</v>
      </c>
      <c r="W817" s="4">
        <v>54</v>
      </c>
      <c r="X817">
        <v>5</v>
      </c>
      <c r="Y817">
        <v>10</v>
      </c>
      <c r="Z817" t="str">
        <f t="shared" si="51"/>
        <v>High</v>
      </c>
      <c r="AA817" s="14">
        <f t="shared" ca="1" si="52"/>
        <v>10.199522772721167</v>
      </c>
      <c r="AB817">
        <v>3</v>
      </c>
      <c r="AC817">
        <v>8</v>
      </c>
      <c r="AD817" s="14">
        <f t="shared" ca="1" si="53"/>
        <v>7.7682489293799648</v>
      </c>
      <c r="AE817">
        <v>7</v>
      </c>
      <c r="AF817">
        <v>0</v>
      </c>
      <c r="AG817">
        <v>0</v>
      </c>
      <c r="AH817">
        <v>0</v>
      </c>
      <c r="AI817">
        <v>0</v>
      </c>
      <c r="AJ817">
        <v>0</v>
      </c>
      <c r="AK817">
        <v>0</v>
      </c>
      <c r="AL817">
        <v>0</v>
      </c>
      <c r="AM817" t="s">
        <v>41</v>
      </c>
    </row>
    <row r="818" spans="1:39" hidden="1" x14ac:dyDescent="0.3">
      <c r="A818">
        <v>1513</v>
      </c>
      <c r="B818">
        <v>1979</v>
      </c>
      <c r="C818" s="14">
        <f>2021-Table1[[#This Row],[Year_Birth]]</f>
        <v>42</v>
      </c>
      <c r="D818" t="s">
        <v>51</v>
      </c>
      <c r="E818" s="14" t="str" cm="1">
        <f t="array" ref="E818">_xlfn.SWITCH(Table1[[#This Row],[Education]],"Graduation","Bachelor’s","Basic","High School","2n Cycle","Master’s","Master","Master’s","PhD","PhD","Other")</f>
        <v>Master’s</v>
      </c>
      <c r="F818" t="s">
        <v>40</v>
      </c>
      <c r="G818" s="14" t="s">
        <v>40</v>
      </c>
      <c r="H818" s="14" t="str" cm="1">
        <f t="array" ref="H818">_xlfn.SWITCH(Table1[[#This Row],[Marital_Status_mod]],"Together","Couple","Married","Couple","Divorced","Single","Single","Single","Widow","Single","Other")</f>
        <v>Couple</v>
      </c>
      <c r="I818" s="4">
        <v>60839</v>
      </c>
      <c r="J818" s="41" t="str">
        <f t="shared" si="50"/>
        <v>$60 - $70K</v>
      </c>
      <c r="K818">
        <v>1</v>
      </c>
      <c r="L818">
        <v>1</v>
      </c>
      <c r="M818">
        <f>Table1[[#This Row],[Teenhome]]+Table1[[#This Row],[Kidhome]]</f>
        <v>2</v>
      </c>
      <c r="N818" s="1">
        <v>41149</v>
      </c>
      <c r="O818" s="16">
        <f>(Table1[[#This Row],[DataSetDate]]-Table1[[#This Row],[Dt_Customer]])/365</f>
        <v>8.4465753424657528</v>
      </c>
      <c r="P818" s="15">
        <v>44232</v>
      </c>
      <c r="Q818">
        <v>72</v>
      </c>
      <c r="R818" s="4">
        <v>600</v>
      </c>
      <c r="S818" s="4">
        <v>21</v>
      </c>
      <c r="T818" s="4">
        <v>128</v>
      </c>
      <c r="U818" s="4">
        <v>223</v>
      </c>
      <c r="V818" s="4">
        <v>150</v>
      </c>
      <c r="W818" s="4">
        <v>128</v>
      </c>
      <c r="X818">
        <v>13</v>
      </c>
      <c r="Y818">
        <v>2</v>
      </c>
      <c r="Z818" t="str">
        <f t="shared" si="51"/>
        <v>Low</v>
      </c>
      <c r="AA818" s="14">
        <f t="shared" ca="1" si="52"/>
        <v>2.1081133701687258</v>
      </c>
      <c r="AB818">
        <v>2</v>
      </c>
      <c r="AC818">
        <v>12</v>
      </c>
      <c r="AD818" s="14">
        <f t="shared" ca="1" si="53"/>
        <v>12.27308580407481</v>
      </c>
      <c r="AE818">
        <v>8</v>
      </c>
      <c r="AF818">
        <v>0</v>
      </c>
      <c r="AG818">
        <v>0</v>
      </c>
      <c r="AH818">
        <v>0</v>
      </c>
      <c r="AI818">
        <v>0</v>
      </c>
      <c r="AJ818">
        <v>0</v>
      </c>
      <c r="AK818">
        <v>0</v>
      </c>
      <c r="AL818">
        <v>0</v>
      </c>
      <c r="AM818" t="s">
        <v>41</v>
      </c>
    </row>
    <row r="819" spans="1:39" hidden="1" x14ac:dyDescent="0.3">
      <c r="A819">
        <v>3445</v>
      </c>
      <c r="B819">
        <v>1956</v>
      </c>
      <c r="C819" s="14">
        <f>2021-Table1[[#This Row],[Year_Birth]]</f>
        <v>65</v>
      </c>
      <c r="D819" t="s">
        <v>46</v>
      </c>
      <c r="E819" s="14" t="str" cm="1">
        <f t="array" ref="E819">_xlfn.SWITCH(Table1[[#This Row],[Education]],"Graduation","Bachelor’s","Basic","High School","2n Cycle","Master’s","Master","Master’s","PhD","PhD","Other")</f>
        <v>Bachelor’s</v>
      </c>
      <c r="F819" t="s">
        <v>50</v>
      </c>
      <c r="G819" s="14" t="s">
        <v>50</v>
      </c>
      <c r="H819" s="14" t="str" cm="1">
        <f t="array" ref="H819">_xlfn.SWITCH(Table1[[#This Row],[Marital_Status_mod]],"Together","Couple","Married","Couple","Divorced","Single","Single","Single","Widow","Single","Other")</f>
        <v>Single</v>
      </c>
      <c r="I819" s="4">
        <v>60714</v>
      </c>
      <c r="J819" s="41" t="str">
        <f t="shared" si="50"/>
        <v>$60 - $70K</v>
      </c>
      <c r="K819">
        <v>0</v>
      </c>
      <c r="L819">
        <v>0</v>
      </c>
      <c r="M819">
        <f>Table1[[#This Row],[Teenhome]]+Table1[[#This Row],[Kidhome]]</f>
        <v>0</v>
      </c>
      <c r="N819" s="1">
        <v>41291</v>
      </c>
      <c r="O819" s="16">
        <f>(Table1[[#This Row],[DataSetDate]]-Table1[[#This Row],[Dt_Customer]])/365</f>
        <v>8.0575342465753419</v>
      </c>
      <c r="P819" s="15">
        <v>44232</v>
      </c>
      <c r="Q819">
        <v>56</v>
      </c>
      <c r="R819" s="4">
        <v>216</v>
      </c>
      <c r="S819" s="4">
        <v>162</v>
      </c>
      <c r="T819" s="4">
        <v>224</v>
      </c>
      <c r="U819" s="4">
        <v>101</v>
      </c>
      <c r="V819" s="4">
        <v>92</v>
      </c>
      <c r="W819" s="4">
        <v>162</v>
      </c>
      <c r="X819">
        <v>2</v>
      </c>
      <c r="Y819">
        <v>7</v>
      </c>
      <c r="Z819" t="str">
        <f t="shared" si="51"/>
        <v>High</v>
      </c>
      <c r="AA819" s="14">
        <f t="shared" ca="1" si="52"/>
        <v>6.9574853410205471</v>
      </c>
      <c r="AB819">
        <v>4</v>
      </c>
      <c r="AC819">
        <v>10</v>
      </c>
      <c r="AD819" s="14">
        <f t="shared" ca="1" si="53"/>
        <v>10.125342103767395</v>
      </c>
      <c r="AE819">
        <v>5</v>
      </c>
      <c r="AF819">
        <v>0</v>
      </c>
      <c r="AG819">
        <v>0</v>
      </c>
      <c r="AH819">
        <v>0</v>
      </c>
      <c r="AI819">
        <v>0</v>
      </c>
      <c r="AJ819">
        <v>0</v>
      </c>
      <c r="AK819">
        <v>1</v>
      </c>
      <c r="AL819">
        <v>0</v>
      </c>
      <c r="AM819" t="s">
        <v>47</v>
      </c>
    </row>
    <row r="820" spans="1:39" hidden="1" x14ac:dyDescent="0.3">
      <c r="A820">
        <v>5872</v>
      </c>
      <c r="B820">
        <v>1951</v>
      </c>
      <c r="C820" s="14">
        <f>2021-Table1[[#This Row],[Year_Birth]]</f>
        <v>70</v>
      </c>
      <c r="D820" t="s">
        <v>46</v>
      </c>
      <c r="E820" s="14" t="str" cm="1">
        <f t="array" ref="E820">_xlfn.SWITCH(Table1[[#This Row],[Education]],"Graduation","Bachelor’s","Basic","High School","2n Cycle","Master’s","Master","Master’s","PhD","PhD","Other")</f>
        <v>Bachelor’s</v>
      </c>
      <c r="F820" t="s">
        <v>50</v>
      </c>
      <c r="G820" s="14" t="s">
        <v>50</v>
      </c>
      <c r="H820" s="14" t="str" cm="1">
        <f t="array" ref="H820">_xlfn.SWITCH(Table1[[#This Row],[Marital_Status_mod]],"Together","Couple","Married","Couple","Divorced","Single","Single","Single","Widow","Single","Other")</f>
        <v>Single</v>
      </c>
      <c r="I820" s="4">
        <v>60689</v>
      </c>
      <c r="J820" s="41" t="str">
        <f t="shared" si="50"/>
        <v>$60 - $70K</v>
      </c>
      <c r="K820">
        <v>0</v>
      </c>
      <c r="L820">
        <v>1</v>
      </c>
      <c r="M820">
        <f>Table1[[#This Row],[Teenhome]]+Table1[[#This Row],[Kidhome]]</f>
        <v>1</v>
      </c>
      <c r="N820" s="1">
        <v>41426</v>
      </c>
      <c r="O820" s="16">
        <f>(Table1[[#This Row],[DataSetDate]]-Table1[[#This Row],[Dt_Customer]])/365</f>
        <v>7.6876712328767125</v>
      </c>
      <c r="P820" s="15">
        <v>44232</v>
      </c>
      <c r="Q820">
        <v>23</v>
      </c>
      <c r="R820" s="4">
        <v>240</v>
      </c>
      <c r="S820" s="4">
        <v>90</v>
      </c>
      <c r="T820" s="4">
        <v>216</v>
      </c>
      <c r="U820" s="4">
        <v>63</v>
      </c>
      <c r="V820" s="4">
        <v>6</v>
      </c>
      <c r="W820" s="4">
        <v>24</v>
      </c>
      <c r="X820">
        <v>4</v>
      </c>
      <c r="Y820">
        <v>4</v>
      </c>
      <c r="Z820" t="str">
        <f t="shared" si="51"/>
        <v>Medium</v>
      </c>
      <c r="AA820" s="14">
        <f t="shared" ca="1" si="52"/>
        <v>3.6517043089346291</v>
      </c>
      <c r="AB820">
        <v>4</v>
      </c>
      <c r="AC820">
        <v>10</v>
      </c>
      <c r="AD820" s="14">
        <f t="shared" ca="1" si="53"/>
        <v>10.317281856407687</v>
      </c>
      <c r="AE820">
        <v>3</v>
      </c>
      <c r="AF820">
        <v>0</v>
      </c>
      <c r="AG820">
        <v>0</v>
      </c>
      <c r="AH820">
        <v>0</v>
      </c>
      <c r="AI820">
        <v>0</v>
      </c>
      <c r="AJ820">
        <v>0</v>
      </c>
      <c r="AK820">
        <v>0</v>
      </c>
      <c r="AL820">
        <v>0</v>
      </c>
      <c r="AM820" t="s">
        <v>43</v>
      </c>
    </row>
    <row r="821" spans="1:39" hidden="1" x14ac:dyDescent="0.3">
      <c r="A821">
        <v>8132</v>
      </c>
      <c r="B821">
        <v>1975</v>
      </c>
      <c r="C821" s="14">
        <f>2021-Table1[[#This Row],[Year_Birth]]</f>
        <v>46</v>
      </c>
      <c r="D821" t="s">
        <v>39</v>
      </c>
      <c r="E821" s="14" t="str" cm="1">
        <f t="array" ref="E821">_xlfn.SWITCH(Table1[[#This Row],[Education]],"Graduation","Bachelor’s","Basic","High School","2n Cycle","Master’s","Master","Master’s","PhD","PhD","Other")</f>
        <v>PhD</v>
      </c>
      <c r="F821" t="s">
        <v>42</v>
      </c>
      <c r="G821" s="14" t="s">
        <v>42</v>
      </c>
      <c r="H821" s="14" t="str" cm="1">
        <f t="array" ref="H821">_xlfn.SWITCH(Table1[[#This Row],[Marital_Status_mod]],"Together","Couple","Married","Couple","Divorced","Single","Single","Single","Widow","Single","Other")</f>
        <v>Couple</v>
      </c>
      <c r="I821" s="4">
        <v>60631</v>
      </c>
      <c r="J821" s="41" t="str">
        <f t="shared" si="50"/>
        <v>$60 - $70K</v>
      </c>
      <c r="K821">
        <v>1</v>
      </c>
      <c r="L821">
        <v>1</v>
      </c>
      <c r="M821">
        <f>Table1[[#This Row],[Teenhome]]+Table1[[#This Row],[Kidhome]]</f>
        <v>2</v>
      </c>
      <c r="N821" s="1">
        <v>41369</v>
      </c>
      <c r="O821" s="16">
        <f>(Table1[[#This Row],[DataSetDate]]-Table1[[#This Row],[Dt_Customer]])/365</f>
        <v>7.8438356164383558</v>
      </c>
      <c r="P821" s="15">
        <v>44232</v>
      </c>
      <c r="Q821">
        <v>88</v>
      </c>
      <c r="R821" s="4">
        <v>565</v>
      </c>
      <c r="S821" s="4">
        <v>6</v>
      </c>
      <c r="T821" s="4">
        <v>65</v>
      </c>
      <c r="U821" s="4">
        <v>0</v>
      </c>
      <c r="V821" s="4">
        <v>6</v>
      </c>
      <c r="W821" s="4">
        <v>19</v>
      </c>
      <c r="X821">
        <v>5</v>
      </c>
      <c r="Y821">
        <v>9</v>
      </c>
      <c r="Z821" t="str">
        <f t="shared" si="51"/>
        <v>High</v>
      </c>
      <c r="AA821" s="14">
        <f t="shared" ca="1" si="52"/>
        <v>9.2271808326237821</v>
      </c>
      <c r="AB821">
        <v>2</v>
      </c>
      <c r="AC821">
        <v>8</v>
      </c>
      <c r="AD821" s="14">
        <f t="shared" ca="1" si="53"/>
        <v>7.7495416196223257</v>
      </c>
      <c r="AE821">
        <v>7</v>
      </c>
      <c r="AF821">
        <v>0</v>
      </c>
      <c r="AG821">
        <v>0</v>
      </c>
      <c r="AH821">
        <v>0</v>
      </c>
      <c r="AI821">
        <v>1</v>
      </c>
      <c r="AJ821">
        <v>0</v>
      </c>
      <c r="AK821">
        <v>0</v>
      </c>
      <c r="AL821">
        <v>0</v>
      </c>
      <c r="AM821" t="s">
        <v>52</v>
      </c>
    </row>
    <row r="822" spans="1:39" hidden="1" x14ac:dyDescent="0.3">
      <c r="A822">
        <v>1992</v>
      </c>
      <c r="B822">
        <v>1964</v>
      </c>
      <c r="C822" s="14">
        <f>2021-Table1[[#This Row],[Year_Birth]]</f>
        <v>57</v>
      </c>
      <c r="D822" t="s">
        <v>46</v>
      </c>
      <c r="E822" s="14" t="str" cm="1">
        <f t="array" ref="E822">_xlfn.SWITCH(Table1[[#This Row],[Education]],"Graduation","Bachelor’s","Basic","High School","2n Cycle","Master’s","Master","Master’s","PhD","PhD","Other")</f>
        <v>Bachelor’s</v>
      </c>
      <c r="F822" t="s">
        <v>42</v>
      </c>
      <c r="G822" s="14" t="s">
        <v>42</v>
      </c>
      <c r="H822" s="14" t="str" cm="1">
        <f t="array" ref="H822">_xlfn.SWITCH(Table1[[#This Row],[Marital_Status_mod]],"Together","Couple","Married","Couple","Divorced","Single","Single","Single","Widow","Single","Other")</f>
        <v>Couple</v>
      </c>
      <c r="I822" s="4">
        <v>60597</v>
      </c>
      <c r="J822" s="41" t="str">
        <f t="shared" si="50"/>
        <v>$60 - $70K</v>
      </c>
      <c r="K822">
        <v>0</v>
      </c>
      <c r="L822">
        <v>1</v>
      </c>
      <c r="M822">
        <f>Table1[[#This Row],[Teenhome]]+Table1[[#This Row],[Kidhome]]</f>
        <v>1</v>
      </c>
      <c r="N822" s="1">
        <v>41640</v>
      </c>
      <c r="O822" s="16">
        <f>(Table1[[#This Row],[DataSetDate]]-Table1[[#This Row],[Dt_Customer]])/365</f>
        <v>7.1013698630136988</v>
      </c>
      <c r="P822" s="15">
        <v>44232</v>
      </c>
      <c r="Q822">
        <v>2</v>
      </c>
      <c r="R822" s="4">
        <v>522</v>
      </c>
      <c r="S822" s="4">
        <v>0</v>
      </c>
      <c r="T822" s="4">
        <v>257</v>
      </c>
      <c r="U822" s="4">
        <v>32</v>
      </c>
      <c r="V822" s="4">
        <v>16</v>
      </c>
      <c r="W822" s="4">
        <v>66</v>
      </c>
      <c r="X822">
        <v>4</v>
      </c>
      <c r="Y822">
        <v>2</v>
      </c>
      <c r="Z822" t="str">
        <f t="shared" si="51"/>
        <v>Low</v>
      </c>
      <c r="AA822" s="14">
        <f t="shared" ca="1" si="52"/>
        <v>2.1779682302317109</v>
      </c>
      <c r="AB822">
        <v>2</v>
      </c>
      <c r="AC822">
        <v>8</v>
      </c>
      <c r="AD822" s="14">
        <f t="shared" ca="1" si="53"/>
        <v>7.7370681528876233</v>
      </c>
      <c r="AE822">
        <v>7</v>
      </c>
      <c r="AF822">
        <v>1</v>
      </c>
      <c r="AG822">
        <v>0</v>
      </c>
      <c r="AH822">
        <v>0</v>
      </c>
      <c r="AI822">
        <v>0</v>
      </c>
      <c r="AJ822">
        <v>0</v>
      </c>
      <c r="AK822">
        <v>1</v>
      </c>
      <c r="AL822">
        <v>0</v>
      </c>
      <c r="AM822" t="s">
        <v>41</v>
      </c>
    </row>
    <row r="823" spans="1:39" hidden="1" x14ac:dyDescent="0.3">
      <c r="A823">
        <v>3478</v>
      </c>
      <c r="B823">
        <v>1971</v>
      </c>
      <c r="C823" s="14">
        <f>2021-Table1[[#This Row],[Year_Birth]]</f>
        <v>50</v>
      </c>
      <c r="D823" t="s">
        <v>39</v>
      </c>
      <c r="E823" s="14" t="str" cm="1">
        <f t="array" ref="E823">_xlfn.SWITCH(Table1[[#This Row],[Education]],"Graduation","Bachelor’s","Basic","High School","2n Cycle","Master’s","Master","Master’s","PhD","PhD","Other")</f>
        <v>PhD</v>
      </c>
      <c r="F823" t="s">
        <v>42</v>
      </c>
      <c r="G823" s="14" t="s">
        <v>42</v>
      </c>
      <c r="H823" s="14" t="str" cm="1">
        <f t="array" ref="H823">_xlfn.SWITCH(Table1[[#This Row],[Marital_Status_mod]],"Together","Couple","Married","Couple","Divorced","Single","Single","Single","Widow","Single","Other")</f>
        <v>Couple</v>
      </c>
      <c r="I823" s="4">
        <v>60585</v>
      </c>
      <c r="J823" s="41" t="str">
        <f t="shared" si="50"/>
        <v>$60 - $70K</v>
      </c>
      <c r="K823">
        <v>1</v>
      </c>
      <c r="L823">
        <v>1</v>
      </c>
      <c r="M823">
        <f>Table1[[#This Row],[Teenhome]]+Table1[[#This Row],[Kidhome]]</f>
        <v>2</v>
      </c>
      <c r="N823" s="1">
        <v>41449</v>
      </c>
      <c r="O823" s="16">
        <f>(Table1[[#This Row],[DataSetDate]]-Table1[[#This Row],[Dt_Customer]])/365</f>
        <v>7.624657534246575</v>
      </c>
      <c r="P823" s="15">
        <v>44232</v>
      </c>
      <c r="Q823">
        <v>17</v>
      </c>
      <c r="R823" s="4">
        <v>267</v>
      </c>
      <c r="S823" s="4">
        <v>42</v>
      </c>
      <c r="T823" s="4">
        <v>309</v>
      </c>
      <c r="U823" s="4">
        <v>55</v>
      </c>
      <c r="V823" s="4">
        <v>42</v>
      </c>
      <c r="W823" s="4">
        <v>21</v>
      </c>
      <c r="X823">
        <v>10</v>
      </c>
      <c r="Y823">
        <v>7</v>
      </c>
      <c r="Z823" t="str">
        <f t="shared" si="51"/>
        <v>High</v>
      </c>
      <c r="AA823" s="14">
        <f t="shared" ca="1" si="52"/>
        <v>6.9169352301417737</v>
      </c>
      <c r="AB823">
        <v>4</v>
      </c>
      <c r="AC823">
        <v>9</v>
      </c>
      <c r="AD823" s="14">
        <f t="shared" ca="1" si="53"/>
        <v>9.1525542695015822</v>
      </c>
      <c r="AE823">
        <v>5</v>
      </c>
      <c r="AF823">
        <v>0</v>
      </c>
      <c r="AG823">
        <v>0</v>
      </c>
      <c r="AH823">
        <v>0</v>
      </c>
      <c r="AI823">
        <v>0</v>
      </c>
      <c r="AJ823">
        <v>0</v>
      </c>
      <c r="AK823">
        <v>1</v>
      </c>
      <c r="AL823">
        <v>0</v>
      </c>
      <c r="AM823" t="s">
        <v>48</v>
      </c>
    </row>
    <row r="824" spans="1:39" hidden="1" x14ac:dyDescent="0.3">
      <c r="A824">
        <v>760</v>
      </c>
      <c r="B824">
        <v>1975</v>
      </c>
      <c r="C824" s="14">
        <f>2021-Table1[[#This Row],[Year_Birth]]</f>
        <v>46</v>
      </c>
      <c r="D824" t="s">
        <v>39</v>
      </c>
      <c r="E824" s="14" t="str" cm="1">
        <f t="array" ref="E824">_xlfn.SWITCH(Table1[[#This Row],[Education]],"Graduation","Bachelor’s","Basic","High School","2n Cycle","Master’s","Master","Master’s","PhD","PhD","Other")</f>
        <v>PhD</v>
      </c>
      <c r="F824" t="s">
        <v>49</v>
      </c>
      <c r="G824" s="14" t="s">
        <v>49</v>
      </c>
      <c r="H824" s="14" t="str" cm="1">
        <f t="array" ref="H824">_xlfn.SWITCH(Table1[[#This Row],[Marital_Status_mod]],"Together","Couple","Married","Couple","Divorced","Single","Single","Single","Widow","Single","Other")</f>
        <v>Single</v>
      </c>
      <c r="I824" s="4">
        <v>60554</v>
      </c>
      <c r="J824" s="41" t="str">
        <f t="shared" si="50"/>
        <v>$60 - $70K</v>
      </c>
      <c r="K824">
        <v>1</v>
      </c>
      <c r="L824">
        <v>0</v>
      </c>
      <c r="M824">
        <f>Table1[[#This Row],[Teenhome]]+Table1[[#This Row],[Kidhome]]</f>
        <v>1</v>
      </c>
      <c r="N824" s="1">
        <v>41495</v>
      </c>
      <c r="O824" s="16">
        <f>(Table1[[#This Row],[DataSetDate]]-Table1[[#This Row],[Dt_Customer]])/365</f>
        <v>7.4986301369863018</v>
      </c>
      <c r="P824" s="15">
        <v>44232</v>
      </c>
      <c r="Q824">
        <v>8</v>
      </c>
      <c r="R824" s="4">
        <v>588</v>
      </c>
      <c r="S824" s="4">
        <v>7</v>
      </c>
      <c r="T824" s="4">
        <v>76</v>
      </c>
      <c r="U824" s="4">
        <v>110</v>
      </c>
      <c r="V824" s="4">
        <v>15</v>
      </c>
      <c r="W824" s="4">
        <v>15</v>
      </c>
      <c r="X824">
        <v>2</v>
      </c>
      <c r="Y824">
        <v>8</v>
      </c>
      <c r="Z824" t="str">
        <f t="shared" si="51"/>
        <v>High</v>
      </c>
      <c r="AA824" s="14">
        <f t="shared" ca="1" si="52"/>
        <v>8.3461547719024711</v>
      </c>
      <c r="AB824">
        <v>4</v>
      </c>
      <c r="AC824">
        <v>9</v>
      </c>
      <c r="AD824" s="14">
        <f t="shared" ca="1" si="53"/>
        <v>8.901043864649127</v>
      </c>
      <c r="AE824">
        <v>6</v>
      </c>
      <c r="AF824">
        <v>0</v>
      </c>
      <c r="AG824">
        <v>0</v>
      </c>
      <c r="AH824">
        <v>0</v>
      </c>
      <c r="AI824">
        <v>0</v>
      </c>
      <c r="AJ824">
        <v>0</v>
      </c>
      <c r="AK824">
        <v>0</v>
      </c>
      <c r="AL824">
        <v>0</v>
      </c>
      <c r="AM824" t="s">
        <v>47</v>
      </c>
    </row>
    <row r="825" spans="1:39" hidden="1" x14ac:dyDescent="0.3">
      <c r="A825">
        <v>4094</v>
      </c>
      <c r="B825">
        <v>1961</v>
      </c>
      <c r="C825" s="14">
        <f>2021-Table1[[#This Row],[Year_Birth]]</f>
        <v>60</v>
      </c>
      <c r="D825" t="s">
        <v>46</v>
      </c>
      <c r="E825" s="14" t="str" cm="1">
        <f t="array" ref="E825">_xlfn.SWITCH(Table1[[#This Row],[Education]],"Graduation","Bachelor’s","Basic","High School","2n Cycle","Master’s","Master","Master’s","PhD","PhD","Other")</f>
        <v>Bachelor’s</v>
      </c>
      <c r="F825" t="s">
        <v>42</v>
      </c>
      <c r="G825" s="14" t="s">
        <v>42</v>
      </c>
      <c r="H825" s="14" t="str" cm="1">
        <f t="array" ref="H825">_xlfn.SWITCH(Table1[[#This Row],[Marital_Status_mod]],"Together","Couple","Married","Couple","Divorced","Single","Single","Single","Widow","Single","Other")</f>
        <v>Couple</v>
      </c>
      <c r="I825" s="4">
        <v>60544</v>
      </c>
      <c r="J825" s="41" t="str">
        <f t="shared" si="50"/>
        <v>$60 - $70K</v>
      </c>
      <c r="K825">
        <v>1</v>
      </c>
      <c r="L825">
        <v>1</v>
      </c>
      <c r="M825">
        <f>Table1[[#This Row],[Teenhome]]+Table1[[#This Row],[Kidhome]]</f>
        <v>2</v>
      </c>
      <c r="N825" s="1">
        <v>41146</v>
      </c>
      <c r="O825" s="16">
        <f>(Table1[[#This Row],[DataSetDate]]-Table1[[#This Row],[Dt_Customer]])/365</f>
        <v>8.4547945205479458</v>
      </c>
      <c r="P825" s="15">
        <v>44232</v>
      </c>
      <c r="Q825">
        <v>92</v>
      </c>
      <c r="R825" s="4">
        <v>201</v>
      </c>
      <c r="S825" s="4">
        <v>2</v>
      </c>
      <c r="T825" s="4">
        <v>43</v>
      </c>
      <c r="U825" s="4">
        <v>3</v>
      </c>
      <c r="V825" s="4">
        <v>5</v>
      </c>
      <c r="W825" s="4">
        <v>35</v>
      </c>
      <c r="X825">
        <v>4</v>
      </c>
      <c r="Y825">
        <v>5</v>
      </c>
      <c r="Z825" t="str">
        <f t="shared" si="51"/>
        <v>Medium</v>
      </c>
      <c r="AA825" s="14">
        <f t="shared" ca="1" si="52"/>
        <v>5.118076304883016</v>
      </c>
      <c r="AB825">
        <v>1</v>
      </c>
      <c r="AC825">
        <v>5</v>
      </c>
      <c r="AD825" s="14">
        <f t="shared" ca="1" si="53"/>
        <v>4.6956959932980809</v>
      </c>
      <c r="AE825">
        <v>6</v>
      </c>
      <c r="AF825">
        <v>0</v>
      </c>
      <c r="AG825">
        <v>0</v>
      </c>
      <c r="AH825">
        <v>0</v>
      </c>
      <c r="AI825">
        <v>0</v>
      </c>
      <c r="AJ825">
        <v>0</v>
      </c>
      <c r="AK825">
        <v>0</v>
      </c>
      <c r="AL825">
        <v>0</v>
      </c>
      <c r="AM825" t="s">
        <v>53</v>
      </c>
    </row>
    <row r="826" spans="1:39" hidden="1" x14ac:dyDescent="0.3">
      <c r="A826">
        <v>8588</v>
      </c>
      <c r="B826">
        <v>1961</v>
      </c>
      <c r="C826" s="14">
        <f>2021-Table1[[#This Row],[Year_Birth]]</f>
        <v>60</v>
      </c>
      <c r="D826" t="s">
        <v>46</v>
      </c>
      <c r="E826" s="14" t="str" cm="1">
        <f t="array" ref="E826">_xlfn.SWITCH(Table1[[#This Row],[Education]],"Graduation","Bachelor’s","Basic","High School","2n Cycle","Master’s","Master","Master’s","PhD","PhD","Other")</f>
        <v>Bachelor’s</v>
      </c>
      <c r="F826" t="s">
        <v>42</v>
      </c>
      <c r="G826" s="14" t="s">
        <v>42</v>
      </c>
      <c r="H826" s="14" t="str" cm="1">
        <f t="array" ref="H826">_xlfn.SWITCH(Table1[[#This Row],[Marital_Status_mod]],"Together","Couple","Married","Couple","Divorced","Single","Single","Single","Widow","Single","Other")</f>
        <v>Couple</v>
      </c>
      <c r="I826" s="4">
        <v>60544</v>
      </c>
      <c r="J826" s="41" t="str">
        <f t="shared" si="50"/>
        <v>$60 - $70K</v>
      </c>
      <c r="K826">
        <v>1</v>
      </c>
      <c r="L826">
        <v>1</v>
      </c>
      <c r="M826">
        <f>Table1[[#This Row],[Teenhome]]+Table1[[#This Row],[Kidhome]]</f>
        <v>2</v>
      </c>
      <c r="N826" s="1">
        <v>41146</v>
      </c>
      <c r="O826" s="16">
        <f>(Table1[[#This Row],[DataSetDate]]-Table1[[#This Row],[Dt_Customer]])/365</f>
        <v>8.4547945205479458</v>
      </c>
      <c r="P826" s="15">
        <v>44232</v>
      </c>
      <c r="Q826">
        <v>92</v>
      </c>
      <c r="R826" s="4">
        <v>201</v>
      </c>
      <c r="S826" s="4">
        <v>2</v>
      </c>
      <c r="T826" s="4">
        <v>43</v>
      </c>
      <c r="U826" s="4">
        <v>3</v>
      </c>
      <c r="V826" s="4">
        <v>5</v>
      </c>
      <c r="W826" s="4">
        <v>35</v>
      </c>
      <c r="X826">
        <v>4</v>
      </c>
      <c r="Y826">
        <v>5</v>
      </c>
      <c r="Z826" t="str">
        <f t="shared" si="51"/>
        <v>Medium</v>
      </c>
      <c r="AA826" s="14">
        <f t="shared" ca="1" si="52"/>
        <v>5.098389141307325</v>
      </c>
      <c r="AB826">
        <v>1</v>
      </c>
      <c r="AC826">
        <v>5</v>
      </c>
      <c r="AD826" s="14">
        <f t="shared" ca="1" si="53"/>
        <v>5.3182847586457553</v>
      </c>
      <c r="AE826">
        <v>6</v>
      </c>
      <c r="AF826">
        <v>0</v>
      </c>
      <c r="AG826">
        <v>0</v>
      </c>
      <c r="AH826">
        <v>0</v>
      </c>
      <c r="AI826">
        <v>0</v>
      </c>
      <c r="AJ826">
        <v>0</v>
      </c>
      <c r="AK826">
        <v>0</v>
      </c>
      <c r="AL826">
        <v>0</v>
      </c>
      <c r="AM826" t="s">
        <v>52</v>
      </c>
    </row>
    <row r="827" spans="1:39" hidden="1" x14ac:dyDescent="0.3">
      <c r="A827">
        <v>9240</v>
      </c>
      <c r="B827">
        <v>1971</v>
      </c>
      <c r="C827" s="14">
        <f>2021-Table1[[#This Row],[Year_Birth]]</f>
        <v>50</v>
      </c>
      <c r="D827" t="s">
        <v>39</v>
      </c>
      <c r="E827" s="14" t="str" cm="1">
        <f t="array" ref="E827">_xlfn.SWITCH(Table1[[#This Row],[Education]],"Graduation","Bachelor’s","Basic","High School","2n Cycle","Master’s","Master","Master’s","PhD","PhD","Other")</f>
        <v>PhD</v>
      </c>
      <c r="F827" t="s">
        <v>50</v>
      </c>
      <c r="G827" s="14" t="s">
        <v>50</v>
      </c>
      <c r="H827" s="14" t="str" cm="1">
        <f t="array" ref="H827">_xlfn.SWITCH(Table1[[#This Row],[Marital_Status_mod]],"Together","Couple","Married","Couple","Divorced","Single","Single","Single","Widow","Single","Other")</f>
        <v>Single</v>
      </c>
      <c r="I827" s="4">
        <v>60504</v>
      </c>
      <c r="J827" s="41" t="str">
        <f t="shared" si="50"/>
        <v>$60 - $70K</v>
      </c>
      <c r="K827">
        <v>0</v>
      </c>
      <c r="L827">
        <v>1</v>
      </c>
      <c r="M827">
        <f>Table1[[#This Row],[Teenhome]]+Table1[[#This Row],[Kidhome]]</f>
        <v>1</v>
      </c>
      <c r="N827" s="1">
        <v>41677</v>
      </c>
      <c r="O827" s="16">
        <f>(Table1[[#This Row],[DataSetDate]]-Table1[[#This Row],[Dt_Customer]])/365</f>
        <v>7</v>
      </c>
      <c r="P827" s="15">
        <v>44232</v>
      </c>
      <c r="Q827">
        <v>73</v>
      </c>
      <c r="R827" s="4">
        <v>458</v>
      </c>
      <c r="S827" s="4">
        <v>0</v>
      </c>
      <c r="T827" s="4">
        <v>24</v>
      </c>
      <c r="U827" s="4">
        <v>6</v>
      </c>
      <c r="V827" s="4">
        <v>4</v>
      </c>
      <c r="W827" s="4">
        <v>34</v>
      </c>
      <c r="X827">
        <v>2</v>
      </c>
      <c r="Y827">
        <v>6</v>
      </c>
      <c r="Z827" t="str">
        <f t="shared" si="51"/>
        <v>Medium</v>
      </c>
      <c r="AA827" s="14">
        <f t="shared" ca="1" si="52"/>
        <v>5.9329055085518201</v>
      </c>
      <c r="AB827">
        <v>2</v>
      </c>
      <c r="AC827">
        <v>8</v>
      </c>
      <c r="AD827" s="14">
        <f t="shared" ca="1" si="53"/>
        <v>8.2965014313752654</v>
      </c>
      <c r="AE827">
        <v>6</v>
      </c>
      <c r="AF827">
        <v>0</v>
      </c>
      <c r="AG827">
        <v>0</v>
      </c>
      <c r="AH827">
        <v>0</v>
      </c>
      <c r="AI827">
        <v>0</v>
      </c>
      <c r="AJ827">
        <v>0</v>
      </c>
      <c r="AK827">
        <v>0</v>
      </c>
      <c r="AL827">
        <v>0</v>
      </c>
      <c r="AM827" t="s">
        <v>41</v>
      </c>
    </row>
    <row r="828" spans="1:39" hidden="1" x14ac:dyDescent="0.3">
      <c r="A828">
        <v>17</v>
      </c>
      <c r="B828">
        <v>1971</v>
      </c>
      <c r="C828" s="14">
        <f>2021-Table1[[#This Row],[Year_Birth]]</f>
        <v>50</v>
      </c>
      <c r="D828" t="s">
        <v>39</v>
      </c>
      <c r="E828" s="14" t="str" cm="1">
        <f t="array" ref="E828">_xlfn.SWITCH(Table1[[#This Row],[Education]],"Graduation","Bachelor’s","Basic","High School","2n Cycle","Master’s","Master","Master’s","PhD","PhD","Other")</f>
        <v>PhD</v>
      </c>
      <c r="F828" t="s">
        <v>42</v>
      </c>
      <c r="G828" s="14" t="s">
        <v>42</v>
      </c>
      <c r="H828" s="14" t="str" cm="1">
        <f t="array" ref="H828">_xlfn.SWITCH(Table1[[#This Row],[Marital_Status_mod]],"Together","Couple","Married","Couple","Divorced","Single","Single","Single","Widow","Single","Other")</f>
        <v>Couple</v>
      </c>
      <c r="I828" s="4">
        <v>60491</v>
      </c>
      <c r="J828" s="41" t="str">
        <f t="shared" si="50"/>
        <v>$60 - $70K</v>
      </c>
      <c r="K828">
        <v>0</v>
      </c>
      <c r="L828">
        <v>1</v>
      </c>
      <c r="M828">
        <f>Table1[[#This Row],[Teenhome]]+Table1[[#This Row],[Kidhome]]</f>
        <v>1</v>
      </c>
      <c r="N828" s="1">
        <v>41523</v>
      </c>
      <c r="O828" s="16">
        <f>(Table1[[#This Row],[DataSetDate]]-Table1[[#This Row],[Dt_Customer]])/365</f>
        <v>7.4219178082191783</v>
      </c>
      <c r="P828" s="15">
        <v>44232</v>
      </c>
      <c r="Q828">
        <v>81</v>
      </c>
      <c r="R828" s="4">
        <v>637</v>
      </c>
      <c r="S828" s="4">
        <v>47</v>
      </c>
      <c r="T828" s="4">
        <v>237</v>
      </c>
      <c r="U828" s="4">
        <v>12</v>
      </c>
      <c r="V828" s="4">
        <v>19</v>
      </c>
      <c r="W828" s="4">
        <v>76</v>
      </c>
      <c r="X828">
        <v>4</v>
      </c>
      <c r="Y828">
        <v>6</v>
      </c>
      <c r="Z828" t="str">
        <f t="shared" si="51"/>
        <v>Medium</v>
      </c>
      <c r="AA828" s="14">
        <f t="shared" ca="1" si="52"/>
        <v>5.9151675332600595</v>
      </c>
      <c r="AB828">
        <v>11</v>
      </c>
      <c r="AC828">
        <v>7</v>
      </c>
      <c r="AD828" s="14">
        <f t="shared" ca="1" si="53"/>
        <v>6.6670335014886328</v>
      </c>
      <c r="AE828">
        <v>5</v>
      </c>
      <c r="AF828">
        <v>0</v>
      </c>
      <c r="AG828">
        <v>0</v>
      </c>
      <c r="AH828">
        <v>0</v>
      </c>
      <c r="AI828">
        <v>0</v>
      </c>
      <c r="AJ828">
        <v>0</v>
      </c>
      <c r="AK828">
        <v>0</v>
      </c>
      <c r="AL828">
        <v>0</v>
      </c>
      <c r="AM828" t="s">
        <v>41</v>
      </c>
    </row>
    <row r="829" spans="1:39" hidden="1" x14ac:dyDescent="0.3">
      <c r="A829">
        <v>6257</v>
      </c>
      <c r="B829">
        <v>1976</v>
      </c>
      <c r="C829" s="14">
        <f>2021-Table1[[#This Row],[Year_Birth]]</f>
        <v>45</v>
      </c>
      <c r="D829" t="s">
        <v>44</v>
      </c>
      <c r="E829" s="14" t="str" cm="1">
        <f t="array" ref="E829">_xlfn.SWITCH(Table1[[#This Row],[Education]],"Graduation","Bachelor’s","Basic","High School","2n Cycle","Master’s","Master","Master’s","PhD","PhD","Other")</f>
        <v>Master’s</v>
      </c>
      <c r="F829" t="s">
        <v>50</v>
      </c>
      <c r="G829" s="14" t="s">
        <v>50</v>
      </c>
      <c r="H829" s="14" t="str" cm="1">
        <f t="array" ref="H829">_xlfn.SWITCH(Table1[[#This Row],[Marital_Status_mod]],"Together","Couple","Married","Couple","Divorced","Single","Single","Single","Widow","Single","Other")</f>
        <v>Single</v>
      </c>
      <c r="I829" s="4">
        <v>60482</v>
      </c>
      <c r="J829" s="41" t="str">
        <f t="shared" si="50"/>
        <v>$60 - $70K</v>
      </c>
      <c r="K829">
        <v>0</v>
      </c>
      <c r="L829">
        <v>1</v>
      </c>
      <c r="M829">
        <f>Table1[[#This Row],[Teenhome]]+Table1[[#This Row],[Kidhome]]</f>
        <v>1</v>
      </c>
      <c r="N829" s="1">
        <v>41297</v>
      </c>
      <c r="O829" s="16">
        <f>(Table1[[#This Row],[DataSetDate]]-Table1[[#This Row],[Dt_Customer]])/365</f>
        <v>8.0410958904109595</v>
      </c>
      <c r="P829" s="15">
        <v>44232</v>
      </c>
      <c r="Q829">
        <v>81</v>
      </c>
      <c r="R829" s="4">
        <v>255</v>
      </c>
      <c r="S829" s="4">
        <v>43</v>
      </c>
      <c r="T829" s="4">
        <v>134</v>
      </c>
      <c r="U829" s="4">
        <v>37</v>
      </c>
      <c r="V829" s="4">
        <v>14</v>
      </c>
      <c r="W829" s="4">
        <v>24</v>
      </c>
      <c r="X829">
        <v>1</v>
      </c>
      <c r="Y829">
        <v>7</v>
      </c>
      <c r="Z829" t="str">
        <f t="shared" si="51"/>
        <v>High</v>
      </c>
      <c r="AA829" s="14">
        <f t="shared" ca="1" si="52"/>
        <v>7.3585106102870235</v>
      </c>
      <c r="AB829">
        <v>2</v>
      </c>
      <c r="AC829">
        <v>7</v>
      </c>
      <c r="AD829" s="14">
        <f t="shared" ca="1" si="53"/>
        <v>7.3053048614635472</v>
      </c>
      <c r="AE829">
        <v>7</v>
      </c>
      <c r="AF829">
        <v>0</v>
      </c>
      <c r="AG829">
        <v>0</v>
      </c>
      <c r="AH829">
        <v>0</v>
      </c>
      <c r="AI829">
        <v>0</v>
      </c>
      <c r="AJ829">
        <v>0</v>
      </c>
      <c r="AK829">
        <v>0</v>
      </c>
      <c r="AL829">
        <v>0</v>
      </c>
      <c r="AM829" t="s">
        <v>47</v>
      </c>
    </row>
    <row r="830" spans="1:39" hidden="1" x14ac:dyDescent="0.3">
      <c r="A830">
        <v>1456</v>
      </c>
      <c r="B830">
        <v>1979</v>
      </c>
      <c r="C830" s="14">
        <f>2021-Table1[[#This Row],[Year_Birth]]</f>
        <v>42</v>
      </c>
      <c r="D830" t="s">
        <v>46</v>
      </c>
      <c r="E830" s="14" t="str" cm="1">
        <f t="array" ref="E830">_xlfn.SWITCH(Table1[[#This Row],[Education]],"Graduation","Bachelor’s","Basic","High School","2n Cycle","Master’s","Master","Master’s","PhD","PhD","Other")</f>
        <v>Bachelor’s</v>
      </c>
      <c r="F830" t="s">
        <v>50</v>
      </c>
      <c r="G830" s="14" t="s">
        <v>50</v>
      </c>
      <c r="H830" s="14" t="str" cm="1">
        <f t="array" ref="H830">_xlfn.SWITCH(Table1[[#This Row],[Marital_Status_mod]],"Together","Couple","Married","Couple","Divorced","Single","Single","Single","Widow","Single","Other")</f>
        <v>Single</v>
      </c>
      <c r="I830" s="4">
        <v>60474</v>
      </c>
      <c r="J830" s="41" t="str">
        <f t="shared" si="50"/>
        <v>$60 - $70K</v>
      </c>
      <c r="K830">
        <v>0</v>
      </c>
      <c r="L830">
        <v>1</v>
      </c>
      <c r="M830">
        <f>Table1[[#This Row],[Teenhome]]+Table1[[#This Row],[Kidhome]]</f>
        <v>1</v>
      </c>
      <c r="N830" s="1">
        <v>41365</v>
      </c>
      <c r="O830" s="16">
        <f>(Table1[[#This Row],[DataSetDate]]-Table1[[#This Row],[Dt_Customer]])/365</f>
        <v>7.8547945205479452</v>
      </c>
      <c r="P830" s="15">
        <v>44232</v>
      </c>
      <c r="Q830">
        <v>25</v>
      </c>
      <c r="R830" s="4">
        <v>265</v>
      </c>
      <c r="S830" s="4">
        <v>199</v>
      </c>
      <c r="T830" s="4">
        <v>303</v>
      </c>
      <c r="U830" s="4">
        <v>234</v>
      </c>
      <c r="V830" s="4">
        <v>9</v>
      </c>
      <c r="W830" s="4">
        <v>170</v>
      </c>
      <c r="X830">
        <v>7</v>
      </c>
      <c r="Y830">
        <v>10</v>
      </c>
      <c r="Z830" t="str">
        <f t="shared" si="51"/>
        <v>High</v>
      </c>
      <c r="AA830" s="14">
        <f t="shared" ca="1" si="52"/>
        <v>9.7544151056770794</v>
      </c>
      <c r="AB830">
        <v>2</v>
      </c>
      <c r="AC830">
        <v>12</v>
      </c>
      <c r="AD830" s="14">
        <f t="shared" ca="1" si="53"/>
        <v>11.633843815420587</v>
      </c>
      <c r="AE830">
        <v>7</v>
      </c>
      <c r="AF830">
        <v>0</v>
      </c>
      <c r="AG830">
        <v>0</v>
      </c>
      <c r="AH830">
        <v>0</v>
      </c>
      <c r="AI830">
        <v>0</v>
      </c>
      <c r="AJ830">
        <v>0</v>
      </c>
      <c r="AK830">
        <v>0</v>
      </c>
      <c r="AL830">
        <v>0</v>
      </c>
      <c r="AM830" t="s">
        <v>45</v>
      </c>
    </row>
    <row r="831" spans="1:39" hidden="1" x14ac:dyDescent="0.3">
      <c r="A831">
        <v>2849</v>
      </c>
      <c r="B831">
        <v>1979</v>
      </c>
      <c r="C831" s="14">
        <f>2021-Table1[[#This Row],[Year_Birth]]</f>
        <v>42</v>
      </c>
      <c r="D831" t="s">
        <v>46</v>
      </c>
      <c r="E831" s="14" t="str" cm="1">
        <f t="array" ref="E831">_xlfn.SWITCH(Table1[[#This Row],[Education]],"Graduation","Bachelor’s","Basic","High School","2n Cycle","Master’s","Master","Master’s","PhD","PhD","Other")</f>
        <v>Bachelor’s</v>
      </c>
      <c r="F831" t="s">
        <v>50</v>
      </c>
      <c r="G831" s="14" t="s">
        <v>50</v>
      </c>
      <c r="H831" s="14" t="str" cm="1">
        <f t="array" ref="H831">_xlfn.SWITCH(Table1[[#This Row],[Marital_Status_mod]],"Together","Couple","Married","Couple","Divorced","Single","Single","Single","Widow","Single","Other")</f>
        <v>Single</v>
      </c>
      <c r="I831" s="4">
        <v>60474</v>
      </c>
      <c r="J831" s="41" t="str">
        <f t="shared" si="50"/>
        <v>$60 - $70K</v>
      </c>
      <c r="K831">
        <v>0</v>
      </c>
      <c r="L831">
        <v>1</v>
      </c>
      <c r="M831">
        <f>Table1[[#This Row],[Teenhome]]+Table1[[#This Row],[Kidhome]]</f>
        <v>1</v>
      </c>
      <c r="N831" s="1">
        <v>41365</v>
      </c>
      <c r="O831" s="16">
        <f>(Table1[[#This Row],[DataSetDate]]-Table1[[#This Row],[Dt_Customer]])/365</f>
        <v>7.8547945205479452</v>
      </c>
      <c r="P831" s="15">
        <v>44232</v>
      </c>
      <c r="Q831">
        <v>25</v>
      </c>
      <c r="R831" s="4">
        <v>265</v>
      </c>
      <c r="S831" s="4">
        <v>199</v>
      </c>
      <c r="T831" s="4">
        <v>303</v>
      </c>
      <c r="U831" s="4">
        <v>234</v>
      </c>
      <c r="V831" s="4">
        <v>9</v>
      </c>
      <c r="W831" s="4">
        <v>170</v>
      </c>
      <c r="X831">
        <v>7</v>
      </c>
      <c r="Y831">
        <v>10</v>
      </c>
      <c r="Z831" t="str">
        <f t="shared" si="51"/>
        <v>High</v>
      </c>
      <c r="AA831" s="14">
        <f t="shared" ca="1" si="52"/>
        <v>10.397431114885242</v>
      </c>
      <c r="AB831">
        <v>2</v>
      </c>
      <c r="AC831">
        <v>12</v>
      </c>
      <c r="AD831" s="14">
        <f t="shared" ca="1" si="53"/>
        <v>11.72811930396781</v>
      </c>
      <c r="AE831">
        <v>7</v>
      </c>
      <c r="AF831">
        <v>0</v>
      </c>
      <c r="AG831">
        <v>0</v>
      </c>
      <c r="AH831">
        <v>0</v>
      </c>
      <c r="AI831">
        <v>0</v>
      </c>
      <c r="AJ831">
        <v>0</v>
      </c>
      <c r="AK831">
        <v>0</v>
      </c>
      <c r="AL831">
        <v>0</v>
      </c>
      <c r="AM831" t="s">
        <v>48</v>
      </c>
    </row>
    <row r="832" spans="1:39" hidden="1" x14ac:dyDescent="0.3">
      <c r="A832">
        <v>4480</v>
      </c>
      <c r="B832">
        <v>1973</v>
      </c>
      <c r="C832" s="14">
        <f>2021-Table1[[#This Row],[Year_Birth]]</f>
        <v>48</v>
      </c>
      <c r="D832" t="s">
        <v>44</v>
      </c>
      <c r="E832" s="14" t="str" cm="1">
        <f t="array" ref="E832">_xlfn.SWITCH(Table1[[#This Row],[Education]],"Graduation","Bachelor’s","Basic","High School","2n Cycle","Master’s","Master","Master’s","PhD","PhD","Other")</f>
        <v>Master’s</v>
      </c>
      <c r="F832" t="s">
        <v>42</v>
      </c>
      <c r="G832" s="14" t="s">
        <v>42</v>
      </c>
      <c r="H832" s="14" t="str" cm="1">
        <f t="array" ref="H832">_xlfn.SWITCH(Table1[[#This Row],[Marital_Status_mod]],"Together","Couple","Married","Couple","Divorced","Single","Single","Single","Widow","Single","Other")</f>
        <v>Couple</v>
      </c>
      <c r="I832" s="4">
        <v>60432</v>
      </c>
      <c r="J832" s="41" t="str">
        <f t="shared" si="50"/>
        <v>$60 - $70K</v>
      </c>
      <c r="K832">
        <v>0</v>
      </c>
      <c r="L832">
        <v>1</v>
      </c>
      <c r="M832">
        <f>Table1[[#This Row],[Teenhome]]+Table1[[#This Row],[Kidhome]]</f>
        <v>1</v>
      </c>
      <c r="N832" s="1">
        <v>41707</v>
      </c>
      <c r="O832" s="16">
        <f>(Table1[[#This Row],[DataSetDate]]-Table1[[#This Row],[Dt_Customer]])/365</f>
        <v>6.9178082191780819</v>
      </c>
      <c r="P832" s="15">
        <v>44232</v>
      </c>
      <c r="Q832">
        <v>61</v>
      </c>
      <c r="R832" s="4">
        <v>365</v>
      </c>
      <c r="S832" s="4">
        <v>3</v>
      </c>
      <c r="T832" s="4">
        <v>15</v>
      </c>
      <c r="U832" s="4">
        <v>4</v>
      </c>
      <c r="V832" s="4">
        <v>3</v>
      </c>
      <c r="W832" s="4">
        <v>11</v>
      </c>
      <c r="X832">
        <v>5</v>
      </c>
      <c r="Y832">
        <v>7</v>
      </c>
      <c r="Z832" t="str">
        <f t="shared" si="51"/>
        <v>High</v>
      </c>
      <c r="AA832" s="14">
        <f t="shared" ca="1" si="52"/>
        <v>7.2350168829758204</v>
      </c>
      <c r="AB832">
        <v>2</v>
      </c>
      <c r="AC832">
        <v>5</v>
      </c>
      <c r="AD832" s="14">
        <f t="shared" ca="1" si="53"/>
        <v>5.3909366416929929</v>
      </c>
      <c r="AE832">
        <v>6</v>
      </c>
      <c r="AF832">
        <v>0</v>
      </c>
      <c r="AG832">
        <v>0</v>
      </c>
      <c r="AH832">
        <v>0</v>
      </c>
      <c r="AI832">
        <v>0</v>
      </c>
      <c r="AJ832">
        <v>0</v>
      </c>
      <c r="AK832">
        <v>0</v>
      </c>
      <c r="AL832">
        <v>0</v>
      </c>
      <c r="AM832" t="s">
        <v>47</v>
      </c>
    </row>
    <row r="833" spans="1:39" hidden="1" x14ac:dyDescent="0.3">
      <c r="A833">
        <v>10091</v>
      </c>
      <c r="B833">
        <v>1956</v>
      </c>
      <c r="C833" s="14">
        <f>2021-Table1[[#This Row],[Year_Birth]]</f>
        <v>65</v>
      </c>
      <c r="D833" t="s">
        <v>46</v>
      </c>
      <c r="E833" s="14" t="str" cm="1">
        <f t="array" ref="E833">_xlfn.SWITCH(Table1[[#This Row],[Education]],"Graduation","Bachelor’s","Basic","High School","2n Cycle","Master’s","Master","Master’s","PhD","PhD","Other")</f>
        <v>Bachelor’s</v>
      </c>
      <c r="F833" t="s">
        <v>50</v>
      </c>
      <c r="G833" s="14" t="s">
        <v>50</v>
      </c>
      <c r="H833" s="14" t="str" cm="1">
        <f t="array" ref="H833">_xlfn.SWITCH(Table1[[#This Row],[Marital_Status_mod]],"Together","Couple","Married","Couple","Divorced","Single","Single","Single","Widow","Single","Other")</f>
        <v>Single</v>
      </c>
      <c r="I833" s="4">
        <v>60230</v>
      </c>
      <c r="J833" s="41" t="str">
        <f t="shared" ref="J833:J896" si="54">IF(I833&lt;10000, "Up to $10K",
   IF(I833&gt;=100000, "$100K and up",
      "$" &amp; FLOOR(I833,10000)/1000 &amp; " - $" &amp; FLOOR(I833,10000)/1000+10 &amp; "K"))</f>
        <v>$60 - $70K</v>
      </c>
      <c r="K833">
        <v>0</v>
      </c>
      <c r="L833">
        <v>1</v>
      </c>
      <c r="M833">
        <f>Table1[[#This Row],[Teenhome]]+Table1[[#This Row],[Kidhome]]</f>
        <v>1</v>
      </c>
      <c r="N833" s="1">
        <v>41414</v>
      </c>
      <c r="O833" s="16">
        <f>(Table1[[#This Row],[DataSetDate]]-Table1[[#This Row],[Dt_Customer]])/365</f>
        <v>7.720547945205479</v>
      </c>
      <c r="P833" s="15">
        <v>44232</v>
      </c>
      <c r="Q833">
        <v>78</v>
      </c>
      <c r="R833" s="4">
        <v>520</v>
      </c>
      <c r="S833" s="4">
        <v>20</v>
      </c>
      <c r="T833" s="4">
        <v>367</v>
      </c>
      <c r="U833" s="4">
        <v>39</v>
      </c>
      <c r="V833" s="4">
        <v>81</v>
      </c>
      <c r="W833" s="4">
        <v>40</v>
      </c>
      <c r="X833">
        <v>2</v>
      </c>
      <c r="Y833">
        <v>6</v>
      </c>
      <c r="Z833" t="str">
        <f t="shared" ref="Z833:Z896" si="55">IF(Y833&gt;=7,"High",IF(Y833&gt;=3,"Medium","Low"))</f>
        <v>Medium</v>
      </c>
      <c r="AA833" s="14">
        <f t="shared" ca="1" si="52"/>
        <v>6.2999762894975326</v>
      </c>
      <c r="AB833">
        <v>3</v>
      </c>
      <c r="AC833">
        <v>6</v>
      </c>
      <c r="AD833" s="14">
        <f t="shared" ca="1" si="53"/>
        <v>5.9084330914074661</v>
      </c>
      <c r="AE833">
        <v>5</v>
      </c>
      <c r="AF833">
        <v>0</v>
      </c>
      <c r="AG833">
        <v>0</v>
      </c>
      <c r="AH833">
        <v>0</v>
      </c>
      <c r="AI833">
        <v>0</v>
      </c>
      <c r="AJ833">
        <v>0</v>
      </c>
      <c r="AK833">
        <v>0</v>
      </c>
      <c r="AL833">
        <v>0</v>
      </c>
      <c r="AM833" t="s">
        <v>41</v>
      </c>
    </row>
    <row r="834" spans="1:39" hidden="1" x14ac:dyDescent="0.3">
      <c r="A834">
        <v>3678</v>
      </c>
      <c r="B834">
        <v>1973</v>
      </c>
      <c r="C834" s="14">
        <f>2021-Table1[[#This Row],[Year_Birth]]</f>
        <v>48</v>
      </c>
      <c r="D834" t="s">
        <v>46</v>
      </c>
      <c r="E834" s="14" t="str" cm="1">
        <f t="array" ref="E834">_xlfn.SWITCH(Table1[[#This Row],[Education]],"Graduation","Bachelor’s","Basic","High School","2n Cycle","Master’s","Master","Master’s","PhD","PhD","Other")</f>
        <v>Bachelor’s</v>
      </c>
      <c r="F834" t="s">
        <v>54</v>
      </c>
      <c r="G834" s="14" t="s">
        <v>54</v>
      </c>
      <c r="H834" s="14" t="str" cm="1">
        <f t="array" ref="H834">_xlfn.SWITCH(Table1[[#This Row],[Marital_Status_mod]],"Together","Couple","Married","Couple","Divorced","Single","Single","Single","Widow","Single","Other")</f>
        <v>Single</v>
      </c>
      <c r="I834" s="4">
        <v>60208</v>
      </c>
      <c r="J834" s="41" t="str">
        <f t="shared" si="54"/>
        <v>$60 - $70K</v>
      </c>
      <c r="K834">
        <v>1</v>
      </c>
      <c r="L834">
        <v>1</v>
      </c>
      <c r="M834">
        <f>Table1[[#This Row],[Teenhome]]+Table1[[#This Row],[Kidhome]]</f>
        <v>2</v>
      </c>
      <c r="N834" s="1">
        <v>41189</v>
      </c>
      <c r="O834" s="16">
        <f>(Table1[[#This Row],[DataSetDate]]-Table1[[#This Row],[Dt_Customer]])/365</f>
        <v>8.3369863013698637</v>
      </c>
      <c r="P834" s="15">
        <v>44232</v>
      </c>
      <c r="Q834">
        <v>13</v>
      </c>
      <c r="R834" s="4">
        <v>488</v>
      </c>
      <c r="S834" s="4">
        <v>23</v>
      </c>
      <c r="T834" s="4">
        <v>71</v>
      </c>
      <c r="U834" s="4">
        <v>15</v>
      </c>
      <c r="V834" s="4">
        <v>0</v>
      </c>
      <c r="W834" s="4">
        <v>59</v>
      </c>
      <c r="X834">
        <v>11</v>
      </c>
      <c r="Y834">
        <v>8</v>
      </c>
      <c r="Z834" t="str">
        <f t="shared" si="55"/>
        <v>High</v>
      </c>
      <c r="AA834" s="14">
        <f t="shared" ref="AA834:AA897" ca="1" si="56">Y834 + (RAND() - 0.5) * 0.8</f>
        <v>7.9032991701801798</v>
      </c>
      <c r="AB834">
        <v>3</v>
      </c>
      <c r="AC834">
        <v>7</v>
      </c>
      <c r="AD834" s="14">
        <f t="shared" ref="AD834:AD897" ca="1" si="57">AC834 + (RAND() - 0.5) * 0.8</f>
        <v>7.1688459170525443</v>
      </c>
      <c r="AE834">
        <v>7</v>
      </c>
      <c r="AF834">
        <v>0</v>
      </c>
      <c r="AG834">
        <v>0</v>
      </c>
      <c r="AH834">
        <v>0</v>
      </c>
      <c r="AI834">
        <v>1</v>
      </c>
      <c r="AJ834">
        <v>0</v>
      </c>
      <c r="AK834">
        <v>1</v>
      </c>
      <c r="AL834">
        <v>0</v>
      </c>
      <c r="AM834" t="s">
        <v>41</v>
      </c>
    </row>
    <row r="835" spans="1:39" hidden="1" x14ac:dyDescent="0.3">
      <c r="A835">
        <v>6715</v>
      </c>
      <c r="B835">
        <v>1948</v>
      </c>
      <c r="C835" s="14">
        <f>2021-Table1[[#This Row],[Year_Birth]]</f>
        <v>73</v>
      </c>
      <c r="D835" t="s">
        <v>39</v>
      </c>
      <c r="E835" s="14" t="str" cm="1">
        <f t="array" ref="E835">_xlfn.SWITCH(Table1[[#This Row],[Education]],"Graduation","Bachelor’s","Basic","High School","2n Cycle","Master’s","Master","Master’s","PhD","PhD","Other")</f>
        <v>PhD</v>
      </c>
      <c r="F835" t="s">
        <v>50</v>
      </c>
      <c r="G835" s="14" t="s">
        <v>50</v>
      </c>
      <c r="H835" s="14" t="str" cm="1">
        <f t="array" ref="H835">_xlfn.SWITCH(Table1[[#This Row],[Marital_Status_mod]],"Together","Couple","Married","Couple","Divorced","Single","Single","Single","Widow","Single","Other")</f>
        <v>Single</v>
      </c>
      <c r="I835" s="4">
        <v>60200</v>
      </c>
      <c r="J835" s="41" t="str">
        <f t="shared" si="54"/>
        <v>$60 - $70K</v>
      </c>
      <c r="K835">
        <v>0</v>
      </c>
      <c r="L835">
        <v>1</v>
      </c>
      <c r="M835">
        <f>Table1[[#This Row],[Teenhome]]+Table1[[#This Row],[Kidhome]]</f>
        <v>1</v>
      </c>
      <c r="N835" s="1">
        <v>41276</v>
      </c>
      <c r="O835" s="16">
        <f>(Table1[[#This Row],[DataSetDate]]-Table1[[#This Row],[Dt_Customer]])/365</f>
        <v>8.0986301369863014</v>
      </c>
      <c r="P835" s="15">
        <v>44232</v>
      </c>
      <c r="Q835">
        <v>3</v>
      </c>
      <c r="R835" s="4">
        <v>502</v>
      </c>
      <c r="S835" s="4">
        <v>19</v>
      </c>
      <c r="T835" s="4">
        <v>132</v>
      </c>
      <c r="U835" s="4">
        <v>0</v>
      </c>
      <c r="V835" s="4">
        <v>6</v>
      </c>
      <c r="W835" s="4">
        <v>26</v>
      </c>
      <c r="X835">
        <v>6</v>
      </c>
      <c r="Y835">
        <v>6</v>
      </c>
      <c r="Z835" t="str">
        <f t="shared" si="55"/>
        <v>Medium</v>
      </c>
      <c r="AA835" s="14">
        <f t="shared" ca="1" si="56"/>
        <v>6.1271991523888829</v>
      </c>
      <c r="AB835">
        <v>2</v>
      </c>
      <c r="AC835">
        <v>11</v>
      </c>
      <c r="AD835" s="14">
        <f t="shared" ca="1" si="57"/>
        <v>11.282696541484182</v>
      </c>
      <c r="AE835">
        <v>6</v>
      </c>
      <c r="AF835">
        <v>0</v>
      </c>
      <c r="AG835">
        <v>0</v>
      </c>
      <c r="AH835">
        <v>0</v>
      </c>
      <c r="AI835">
        <v>0</v>
      </c>
      <c r="AJ835">
        <v>0</v>
      </c>
      <c r="AK835">
        <v>0</v>
      </c>
      <c r="AL835">
        <v>0</v>
      </c>
      <c r="AM835" t="s">
        <v>41</v>
      </c>
    </row>
    <row r="836" spans="1:39" hidden="1" x14ac:dyDescent="0.3">
      <c r="A836">
        <v>9283</v>
      </c>
      <c r="B836">
        <v>1978</v>
      </c>
      <c r="C836" s="14">
        <f>2021-Table1[[#This Row],[Year_Birth]]</f>
        <v>43</v>
      </c>
      <c r="D836" t="s">
        <v>46</v>
      </c>
      <c r="E836" s="14" t="str" cm="1">
        <f t="array" ref="E836">_xlfn.SWITCH(Table1[[#This Row],[Education]],"Graduation","Bachelor’s","Basic","High School","2n Cycle","Master’s","Master","Master’s","PhD","PhD","Other")</f>
        <v>Bachelor’s</v>
      </c>
      <c r="F836" t="s">
        <v>50</v>
      </c>
      <c r="G836" s="14" t="s">
        <v>50</v>
      </c>
      <c r="H836" s="14" t="str" cm="1">
        <f t="array" ref="H836">_xlfn.SWITCH(Table1[[#This Row],[Marital_Status_mod]],"Together","Couple","Married","Couple","Divorced","Single","Single","Single","Widow","Single","Other")</f>
        <v>Single</v>
      </c>
      <c r="I836" s="4">
        <v>60199</v>
      </c>
      <c r="J836" s="41" t="str">
        <f t="shared" si="54"/>
        <v>$60 - $70K</v>
      </c>
      <c r="K836">
        <v>1</v>
      </c>
      <c r="L836">
        <v>2</v>
      </c>
      <c r="M836">
        <f>Table1[[#This Row],[Teenhome]]+Table1[[#This Row],[Kidhome]]</f>
        <v>3</v>
      </c>
      <c r="N836" s="1">
        <v>41529</v>
      </c>
      <c r="O836" s="16">
        <f>(Table1[[#This Row],[DataSetDate]]-Table1[[#This Row],[Dt_Customer]])/365</f>
        <v>7.4054794520547942</v>
      </c>
      <c r="P836" s="15">
        <v>44232</v>
      </c>
      <c r="Q836">
        <v>49</v>
      </c>
      <c r="R836" s="4">
        <v>8</v>
      </c>
      <c r="S836" s="4">
        <v>1</v>
      </c>
      <c r="T836" s="4">
        <v>7</v>
      </c>
      <c r="U836" s="4">
        <v>2</v>
      </c>
      <c r="V836" s="4">
        <v>0</v>
      </c>
      <c r="W836" s="4">
        <v>0</v>
      </c>
      <c r="X836">
        <v>1</v>
      </c>
      <c r="Y836">
        <v>0</v>
      </c>
      <c r="Z836" t="str">
        <f t="shared" si="55"/>
        <v>Low</v>
      </c>
      <c r="AA836" s="14">
        <f t="shared" ca="1" si="56"/>
        <v>0.23274594462914378</v>
      </c>
      <c r="AB836">
        <v>0</v>
      </c>
      <c r="AC836">
        <v>3</v>
      </c>
      <c r="AD836" s="14">
        <f t="shared" ca="1" si="57"/>
        <v>3.2083309865931917</v>
      </c>
      <c r="AE836">
        <v>4</v>
      </c>
      <c r="AF836">
        <v>0</v>
      </c>
      <c r="AG836">
        <v>0</v>
      </c>
      <c r="AH836">
        <v>0</v>
      </c>
      <c r="AI836">
        <v>0</v>
      </c>
      <c r="AJ836">
        <v>0</v>
      </c>
      <c r="AK836">
        <v>0</v>
      </c>
      <c r="AL836">
        <v>0</v>
      </c>
      <c r="AM836" t="s">
        <v>48</v>
      </c>
    </row>
    <row r="837" spans="1:39" hidden="1" x14ac:dyDescent="0.3">
      <c r="A837">
        <v>11004</v>
      </c>
      <c r="B837">
        <v>1893</v>
      </c>
      <c r="C837" s="14">
        <f>2021-Table1[[#This Row],[Year_Birth]]</f>
        <v>128</v>
      </c>
      <c r="D837" t="s">
        <v>51</v>
      </c>
      <c r="E837" s="14" t="str" cm="1">
        <f t="array" ref="E837">_xlfn.SWITCH(Table1[[#This Row],[Education]],"Graduation","Bachelor’s","Basic","High School","2n Cycle","Master’s","Master","Master’s","PhD","PhD","Other")</f>
        <v>Master’s</v>
      </c>
      <c r="F837" t="s">
        <v>50</v>
      </c>
      <c r="G837" s="14" t="s">
        <v>50</v>
      </c>
      <c r="H837" s="14" t="str" cm="1">
        <f t="array" ref="H837">_xlfn.SWITCH(Table1[[#This Row],[Marital_Status_mod]],"Together","Couple","Married","Couple","Divorced","Single","Single","Single","Widow","Single","Other")</f>
        <v>Single</v>
      </c>
      <c r="I837" s="4">
        <v>60182</v>
      </c>
      <c r="J837" s="41" t="str">
        <f t="shared" si="54"/>
        <v>$60 - $70K</v>
      </c>
      <c r="K837">
        <v>0</v>
      </c>
      <c r="L837">
        <v>1</v>
      </c>
      <c r="M837">
        <f>Table1[[#This Row],[Teenhome]]+Table1[[#This Row],[Kidhome]]</f>
        <v>1</v>
      </c>
      <c r="N837" s="1">
        <v>41776</v>
      </c>
      <c r="O837" s="16">
        <f>(Table1[[#This Row],[DataSetDate]]-Table1[[#This Row],[Dt_Customer]])/365</f>
        <v>6.7287671232876711</v>
      </c>
      <c r="P837" s="15">
        <v>44232</v>
      </c>
      <c r="Q837">
        <v>23</v>
      </c>
      <c r="R837" s="4">
        <v>8</v>
      </c>
      <c r="S837" s="4">
        <v>0</v>
      </c>
      <c r="T837" s="4">
        <v>5</v>
      </c>
      <c r="U837" s="4">
        <v>7</v>
      </c>
      <c r="V837" s="4">
        <v>0</v>
      </c>
      <c r="W837" s="4">
        <v>2</v>
      </c>
      <c r="X837">
        <v>1</v>
      </c>
      <c r="Y837">
        <v>1</v>
      </c>
      <c r="Z837" t="str">
        <f t="shared" si="55"/>
        <v>Low</v>
      </c>
      <c r="AA837" s="14">
        <f t="shared" ca="1" si="56"/>
        <v>0.94267226229452394</v>
      </c>
      <c r="AB837">
        <v>0</v>
      </c>
      <c r="AC837">
        <v>2</v>
      </c>
      <c r="AD837" s="14">
        <f t="shared" ca="1" si="57"/>
        <v>1.9510960516641482</v>
      </c>
      <c r="AE837">
        <v>4</v>
      </c>
      <c r="AF837">
        <v>0</v>
      </c>
      <c r="AG837">
        <v>0</v>
      </c>
      <c r="AH837">
        <v>0</v>
      </c>
      <c r="AI837">
        <v>0</v>
      </c>
      <c r="AJ837">
        <v>0</v>
      </c>
      <c r="AK837">
        <v>0</v>
      </c>
      <c r="AL837">
        <v>0</v>
      </c>
      <c r="AM837" t="s">
        <v>47</v>
      </c>
    </row>
    <row r="838" spans="1:39" hidden="1" x14ac:dyDescent="0.3">
      <c r="A838">
        <v>796</v>
      </c>
      <c r="B838">
        <v>1965</v>
      </c>
      <c r="C838" s="14">
        <f>2021-Table1[[#This Row],[Year_Birth]]</f>
        <v>56</v>
      </c>
      <c r="D838" t="s">
        <v>51</v>
      </c>
      <c r="E838" s="14" t="str" cm="1">
        <f t="array" ref="E838">_xlfn.SWITCH(Table1[[#This Row],[Education]],"Graduation","Bachelor’s","Basic","High School","2n Cycle","Master’s","Master","Master’s","PhD","PhD","Other")</f>
        <v>Master’s</v>
      </c>
      <c r="F838" t="s">
        <v>49</v>
      </c>
      <c r="G838" s="14" t="s">
        <v>49</v>
      </c>
      <c r="H838" s="14" t="str" cm="1">
        <f t="array" ref="H838">_xlfn.SWITCH(Table1[[#This Row],[Marital_Status_mod]],"Together","Couple","Married","Couple","Divorced","Single","Single","Single","Widow","Single","Other")</f>
        <v>Single</v>
      </c>
      <c r="I838" s="4">
        <v>60161</v>
      </c>
      <c r="J838" s="41" t="str">
        <f t="shared" si="54"/>
        <v>$60 - $70K</v>
      </c>
      <c r="K838">
        <v>0</v>
      </c>
      <c r="L838">
        <v>1</v>
      </c>
      <c r="M838">
        <f>Table1[[#This Row],[Teenhome]]+Table1[[#This Row],[Kidhome]]</f>
        <v>1</v>
      </c>
      <c r="N838" s="1">
        <v>41205</v>
      </c>
      <c r="O838" s="16">
        <f>(Table1[[#This Row],[DataSetDate]]-Table1[[#This Row],[Dt_Customer]])/365</f>
        <v>8.293150684931506</v>
      </c>
      <c r="P838" s="15">
        <v>44232</v>
      </c>
      <c r="Q838">
        <v>17</v>
      </c>
      <c r="R838" s="4">
        <v>584</v>
      </c>
      <c r="S838" s="4">
        <v>44</v>
      </c>
      <c r="T838" s="4">
        <v>212</v>
      </c>
      <c r="U838" s="4">
        <v>46</v>
      </c>
      <c r="V838" s="4">
        <v>8</v>
      </c>
      <c r="W838" s="4">
        <v>177</v>
      </c>
      <c r="X838">
        <v>3</v>
      </c>
      <c r="Y838">
        <v>11</v>
      </c>
      <c r="Z838" t="str">
        <f t="shared" si="55"/>
        <v>High</v>
      </c>
      <c r="AA838" s="14">
        <f t="shared" ca="1" si="56"/>
        <v>11.014268886563311</v>
      </c>
      <c r="AB838">
        <v>4</v>
      </c>
      <c r="AC838">
        <v>8</v>
      </c>
      <c r="AD838" s="14">
        <f t="shared" ca="1" si="57"/>
        <v>8.0677313920432123</v>
      </c>
      <c r="AE838">
        <v>8</v>
      </c>
      <c r="AF838">
        <v>0</v>
      </c>
      <c r="AG838">
        <v>0</v>
      </c>
      <c r="AH838">
        <v>0</v>
      </c>
      <c r="AI838">
        <v>0</v>
      </c>
      <c r="AJ838">
        <v>0</v>
      </c>
      <c r="AK838">
        <v>0</v>
      </c>
      <c r="AL838">
        <v>0</v>
      </c>
      <c r="AM838" t="s">
        <v>48</v>
      </c>
    </row>
    <row r="839" spans="1:39" hidden="1" x14ac:dyDescent="0.3">
      <c r="A839">
        <v>4320</v>
      </c>
      <c r="B839">
        <v>1979</v>
      </c>
      <c r="C839" s="14">
        <f>2021-Table1[[#This Row],[Year_Birth]]</f>
        <v>42</v>
      </c>
      <c r="D839" t="s">
        <v>46</v>
      </c>
      <c r="E839" s="14" t="str" cm="1">
        <f t="array" ref="E839">_xlfn.SWITCH(Table1[[#This Row],[Education]],"Graduation","Bachelor’s","Basic","High School","2n Cycle","Master’s","Master","Master’s","PhD","PhD","Other")</f>
        <v>Bachelor’s</v>
      </c>
      <c r="F839" t="s">
        <v>50</v>
      </c>
      <c r="G839" s="14" t="s">
        <v>50</v>
      </c>
      <c r="H839" s="14" t="str" cm="1">
        <f t="array" ref="H839">_xlfn.SWITCH(Table1[[#This Row],[Marital_Status_mod]],"Together","Couple","Married","Couple","Divorced","Single","Single","Single","Widow","Single","Other")</f>
        <v>Single</v>
      </c>
      <c r="I839" s="4">
        <v>60152</v>
      </c>
      <c r="J839" s="41" t="str">
        <f t="shared" si="54"/>
        <v>$60 - $70K</v>
      </c>
      <c r="K839">
        <v>0</v>
      </c>
      <c r="L839">
        <v>1</v>
      </c>
      <c r="M839">
        <f>Table1[[#This Row],[Teenhome]]+Table1[[#This Row],[Kidhome]]</f>
        <v>1</v>
      </c>
      <c r="N839" s="1">
        <v>41361</v>
      </c>
      <c r="O839" s="16">
        <f>(Table1[[#This Row],[DataSetDate]]-Table1[[#This Row],[Dt_Customer]])/365</f>
        <v>7.8657534246575347</v>
      </c>
      <c r="P839" s="15">
        <v>44232</v>
      </c>
      <c r="Q839">
        <v>6</v>
      </c>
      <c r="R839" s="4">
        <v>325</v>
      </c>
      <c r="S839" s="4">
        <v>83</v>
      </c>
      <c r="T839" s="4">
        <v>300</v>
      </c>
      <c r="U839" s="4">
        <v>86</v>
      </c>
      <c r="V839" s="4">
        <v>58</v>
      </c>
      <c r="W839" s="4">
        <v>91</v>
      </c>
      <c r="X839">
        <v>1</v>
      </c>
      <c r="Y839">
        <v>6</v>
      </c>
      <c r="Z839" t="str">
        <f t="shared" si="55"/>
        <v>Medium</v>
      </c>
      <c r="AA839" s="14">
        <f t="shared" ca="1" si="56"/>
        <v>5.8546491606286555</v>
      </c>
      <c r="AB839">
        <v>4</v>
      </c>
      <c r="AC839">
        <v>12</v>
      </c>
      <c r="AD839" s="14">
        <f t="shared" ca="1" si="57"/>
        <v>11.633216348036212</v>
      </c>
      <c r="AE839">
        <v>3</v>
      </c>
      <c r="AF839">
        <v>0</v>
      </c>
      <c r="AG839">
        <v>0</v>
      </c>
      <c r="AH839">
        <v>0</v>
      </c>
      <c r="AI839">
        <v>0</v>
      </c>
      <c r="AJ839">
        <v>0</v>
      </c>
      <c r="AK839">
        <v>0</v>
      </c>
      <c r="AL839">
        <v>0</v>
      </c>
      <c r="AM839" t="s">
        <v>41</v>
      </c>
    </row>
    <row r="840" spans="1:39" hidden="1" x14ac:dyDescent="0.3">
      <c r="A840">
        <v>5562</v>
      </c>
      <c r="B840">
        <v>1974</v>
      </c>
      <c r="C840" s="14">
        <f>2021-Table1[[#This Row],[Year_Birth]]</f>
        <v>47</v>
      </c>
      <c r="D840" t="s">
        <v>46</v>
      </c>
      <c r="E840" s="14" t="str" cm="1">
        <f t="array" ref="E840">_xlfn.SWITCH(Table1[[#This Row],[Education]],"Graduation","Bachelor’s","Basic","High School","2n Cycle","Master’s","Master","Master’s","PhD","PhD","Other")</f>
        <v>Bachelor’s</v>
      </c>
      <c r="F840" t="s">
        <v>42</v>
      </c>
      <c r="G840" s="14" t="s">
        <v>42</v>
      </c>
      <c r="H840" s="14" t="str" cm="1">
        <f t="array" ref="H840">_xlfn.SWITCH(Table1[[#This Row],[Marital_Status_mod]],"Together","Couple","Married","Couple","Divorced","Single","Single","Single","Widow","Single","Other")</f>
        <v>Couple</v>
      </c>
      <c r="I840" s="4">
        <v>60093</v>
      </c>
      <c r="J840" s="41" t="str">
        <f t="shared" si="54"/>
        <v>$60 - $70K</v>
      </c>
      <c r="K840">
        <v>0</v>
      </c>
      <c r="L840">
        <v>1</v>
      </c>
      <c r="M840">
        <f>Table1[[#This Row],[Teenhome]]+Table1[[#This Row],[Kidhome]]</f>
        <v>1</v>
      </c>
      <c r="N840" s="1">
        <v>41451</v>
      </c>
      <c r="O840" s="16">
        <f>(Table1[[#This Row],[DataSetDate]]-Table1[[#This Row],[Dt_Customer]])/365</f>
        <v>7.6191780821917812</v>
      </c>
      <c r="P840" s="15">
        <v>44232</v>
      </c>
      <c r="Q840">
        <v>92</v>
      </c>
      <c r="R840" s="4">
        <v>502</v>
      </c>
      <c r="S840" s="4">
        <v>12</v>
      </c>
      <c r="T840" s="4">
        <v>109</v>
      </c>
      <c r="U840" s="4">
        <v>16</v>
      </c>
      <c r="V840" s="4">
        <v>6</v>
      </c>
      <c r="W840" s="4">
        <v>90</v>
      </c>
      <c r="X840">
        <v>2</v>
      </c>
      <c r="Y840">
        <v>7</v>
      </c>
      <c r="Z840" t="str">
        <f t="shared" si="55"/>
        <v>High</v>
      </c>
      <c r="AA840" s="14">
        <f t="shared" ca="1" si="56"/>
        <v>7.2161565881605032</v>
      </c>
      <c r="AB840">
        <v>2</v>
      </c>
      <c r="AC840">
        <v>10</v>
      </c>
      <c r="AD840" s="14">
        <f t="shared" ca="1" si="57"/>
        <v>10.163740306041436</v>
      </c>
      <c r="AE840">
        <v>6</v>
      </c>
      <c r="AF840">
        <v>0</v>
      </c>
      <c r="AG840">
        <v>0</v>
      </c>
      <c r="AH840">
        <v>0</v>
      </c>
      <c r="AI840">
        <v>0</v>
      </c>
      <c r="AJ840">
        <v>0</v>
      </c>
      <c r="AK840">
        <v>0</v>
      </c>
      <c r="AL840">
        <v>0</v>
      </c>
      <c r="AM840" t="s">
        <v>41</v>
      </c>
    </row>
    <row r="841" spans="1:39" hidden="1" x14ac:dyDescent="0.3">
      <c r="A841">
        <v>3551</v>
      </c>
      <c r="B841">
        <v>1954</v>
      </c>
      <c r="C841" s="14">
        <f>2021-Table1[[#This Row],[Year_Birth]]</f>
        <v>67</v>
      </c>
      <c r="D841" t="s">
        <v>44</v>
      </c>
      <c r="E841" s="14" t="str" cm="1">
        <f t="array" ref="E841">_xlfn.SWITCH(Table1[[#This Row],[Education]],"Graduation","Bachelor’s","Basic","High School","2n Cycle","Master’s","Master","Master’s","PhD","PhD","Other")</f>
        <v>Master’s</v>
      </c>
      <c r="F841" t="s">
        <v>40</v>
      </c>
      <c r="G841" s="14" t="s">
        <v>40</v>
      </c>
      <c r="H841" s="14" t="str" cm="1">
        <f t="array" ref="H841">_xlfn.SWITCH(Table1[[#This Row],[Marital_Status_mod]],"Together","Couple","Married","Couple","Divorced","Single","Single","Single","Widow","Single","Other")</f>
        <v>Couple</v>
      </c>
      <c r="I841" s="4">
        <v>60033</v>
      </c>
      <c r="J841" s="41" t="str">
        <f t="shared" si="54"/>
        <v>$60 - $70K</v>
      </c>
      <c r="K841">
        <v>0</v>
      </c>
      <c r="L841">
        <v>1</v>
      </c>
      <c r="M841">
        <f>Table1[[#This Row],[Teenhome]]+Table1[[#This Row],[Kidhome]]</f>
        <v>1</v>
      </c>
      <c r="N841" s="1">
        <v>41727</v>
      </c>
      <c r="O841" s="16">
        <f>(Table1[[#This Row],[DataSetDate]]-Table1[[#This Row],[Dt_Customer]])/365</f>
        <v>6.8630136986301373</v>
      </c>
      <c r="P841" s="15">
        <v>44232</v>
      </c>
      <c r="Q841">
        <v>28</v>
      </c>
      <c r="R841" s="4">
        <v>62</v>
      </c>
      <c r="S841" s="4">
        <v>1</v>
      </c>
      <c r="T841" s="4">
        <v>57</v>
      </c>
      <c r="U841" s="4">
        <v>19</v>
      </c>
      <c r="V841" s="4">
        <v>11</v>
      </c>
      <c r="W841" s="4">
        <v>48</v>
      </c>
      <c r="X841">
        <v>2</v>
      </c>
      <c r="Y841">
        <v>2</v>
      </c>
      <c r="Z841" t="str">
        <f t="shared" si="55"/>
        <v>Low</v>
      </c>
      <c r="AA841" s="14">
        <f t="shared" ca="1" si="56"/>
        <v>2.2145799404490276</v>
      </c>
      <c r="AB841">
        <v>1</v>
      </c>
      <c r="AC841">
        <v>5</v>
      </c>
      <c r="AD841" s="14">
        <f t="shared" ca="1" si="57"/>
        <v>4.8683347252569114</v>
      </c>
      <c r="AE841">
        <v>2</v>
      </c>
      <c r="AF841">
        <v>0</v>
      </c>
      <c r="AG841">
        <v>0</v>
      </c>
      <c r="AH841">
        <v>0</v>
      </c>
      <c r="AI841">
        <v>0</v>
      </c>
      <c r="AJ841">
        <v>0</v>
      </c>
      <c r="AK841">
        <v>0</v>
      </c>
      <c r="AL841">
        <v>0</v>
      </c>
      <c r="AM841" t="s">
        <v>41</v>
      </c>
    </row>
    <row r="842" spans="1:39" hidden="1" x14ac:dyDescent="0.3">
      <c r="A842">
        <v>9365</v>
      </c>
      <c r="B842">
        <v>1976</v>
      </c>
      <c r="C842" s="14">
        <f>2021-Table1[[#This Row],[Year_Birth]]</f>
        <v>45</v>
      </c>
      <c r="D842" t="s">
        <v>39</v>
      </c>
      <c r="E842" s="14" t="str" cm="1">
        <f t="array" ref="E842">_xlfn.SWITCH(Table1[[#This Row],[Education]],"Graduation","Bachelor’s","Basic","High School","2n Cycle","Master’s","Master","Master’s","PhD","PhD","Other")</f>
        <v>PhD</v>
      </c>
      <c r="F842" t="s">
        <v>50</v>
      </c>
      <c r="G842" s="14" t="s">
        <v>50</v>
      </c>
      <c r="H842" s="14" t="str" cm="1">
        <f t="array" ref="H842">_xlfn.SWITCH(Table1[[#This Row],[Marital_Status_mod]],"Together","Couple","Married","Couple","Divorced","Single","Single","Single","Widow","Single","Other")</f>
        <v>Single</v>
      </c>
      <c r="I842" s="4">
        <v>60000</v>
      </c>
      <c r="J842" s="41" t="str">
        <f t="shared" si="54"/>
        <v>$60 - $70K</v>
      </c>
      <c r="K842">
        <v>0</v>
      </c>
      <c r="L842">
        <v>1</v>
      </c>
      <c r="M842">
        <f>Table1[[#This Row],[Teenhome]]+Table1[[#This Row],[Kidhome]]</f>
        <v>1</v>
      </c>
      <c r="N842" s="1">
        <v>41265</v>
      </c>
      <c r="O842" s="16">
        <f>(Table1[[#This Row],[DataSetDate]]-Table1[[#This Row],[Dt_Customer]])/365</f>
        <v>8.1287671232876715</v>
      </c>
      <c r="P842" s="15">
        <v>44232</v>
      </c>
      <c r="Q842">
        <v>57</v>
      </c>
      <c r="R842" s="4">
        <v>1048</v>
      </c>
      <c r="S842" s="4">
        <v>0</v>
      </c>
      <c r="T842" s="4">
        <v>217</v>
      </c>
      <c r="U842" s="4">
        <v>0</v>
      </c>
      <c r="V842" s="4">
        <v>0</v>
      </c>
      <c r="W842" s="4">
        <v>12</v>
      </c>
      <c r="X842">
        <v>5</v>
      </c>
      <c r="Y842">
        <v>11</v>
      </c>
      <c r="Z842" t="str">
        <f t="shared" si="55"/>
        <v>High</v>
      </c>
      <c r="AA842" s="14">
        <f t="shared" ca="1" si="56"/>
        <v>10.967070651904477</v>
      </c>
      <c r="AB842">
        <v>3</v>
      </c>
      <c r="AC842">
        <v>5</v>
      </c>
      <c r="AD842" s="14">
        <f t="shared" ca="1" si="57"/>
        <v>4.8143555384860672</v>
      </c>
      <c r="AE842">
        <v>6</v>
      </c>
      <c r="AF842">
        <v>0</v>
      </c>
      <c r="AG842">
        <v>0</v>
      </c>
      <c r="AH842">
        <v>0</v>
      </c>
      <c r="AI842">
        <v>0</v>
      </c>
      <c r="AJ842">
        <v>0</v>
      </c>
      <c r="AK842">
        <v>0</v>
      </c>
      <c r="AL842">
        <v>0</v>
      </c>
      <c r="AM842" t="s">
        <v>41</v>
      </c>
    </row>
    <row r="843" spans="1:39" hidden="1" x14ac:dyDescent="0.3">
      <c r="A843">
        <v>3075</v>
      </c>
      <c r="B843">
        <v>1972</v>
      </c>
      <c r="C843" s="14">
        <f>2021-Table1[[#This Row],[Year_Birth]]</f>
        <v>49</v>
      </c>
      <c r="D843" t="s">
        <v>39</v>
      </c>
      <c r="E843" s="14" t="str" cm="1">
        <f t="array" ref="E843">_xlfn.SWITCH(Table1[[#This Row],[Education]],"Graduation","Bachelor’s","Basic","High School","2n Cycle","Master’s","Master","Master’s","PhD","PhD","Other")</f>
        <v>PhD</v>
      </c>
      <c r="F843" t="s">
        <v>42</v>
      </c>
      <c r="G843" s="14" t="s">
        <v>42</v>
      </c>
      <c r="H843" s="14" t="str" cm="1">
        <f t="array" ref="H843">_xlfn.SWITCH(Table1[[#This Row],[Marital_Status_mod]],"Together","Couple","Married","Couple","Divorced","Single","Single","Single","Widow","Single","Other")</f>
        <v>Couple</v>
      </c>
      <c r="I843" s="4">
        <v>59973</v>
      </c>
      <c r="J843" s="41" t="str">
        <f t="shared" si="54"/>
        <v>$50 - $60K</v>
      </c>
      <c r="K843">
        <v>0</v>
      </c>
      <c r="L843">
        <v>0</v>
      </c>
      <c r="M843">
        <f>Table1[[#This Row],[Teenhome]]+Table1[[#This Row],[Kidhome]]</f>
        <v>0</v>
      </c>
      <c r="N843" s="1">
        <v>41528</v>
      </c>
      <c r="O843" s="16">
        <f>(Table1[[#This Row],[DataSetDate]]-Table1[[#This Row],[Dt_Customer]])/365</f>
        <v>7.4082191780821915</v>
      </c>
      <c r="P843" s="15">
        <v>44232</v>
      </c>
      <c r="Q843">
        <v>47</v>
      </c>
      <c r="R843" s="4">
        <v>130</v>
      </c>
      <c r="S843" s="4">
        <v>30</v>
      </c>
      <c r="T843" s="4">
        <v>168</v>
      </c>
      <c r="U843" s="4">
        <v>20</v>
      </c>
      <c r="V843" s="4">
        <v>34</v>
      </c>
      <c r="W843" s="4">
        <v>0</v>
      </c>
      <c r="X843">
        <v>1</v>
      </c>
      <c r="Y843">
        <v>3</v>
      </c>
      <c r="Z843" t="str">
        <f t="shared" si="55"/>
        <v>Medium</v>
      </c>
      <c r="AA843" s="14">
        <f t="shared" ca="1" si="56"/>
        <v>3.2596160727590391</v>
      </c>
      <c r="AB843">
        <v>4</v>
      </c>
      <c r="AC843">
        <v>7</v>
      </c>
      <c r="AD843" s="14">
        <f t="shared" ca="1" si="57"/>
        <v>7.2668583771498163</v>
      </c>
      <c r="AE843">
        <v>1</v>
      </c>
      <c r="AF843">
        <v>0</v>
      </c>
      <c r="AG843">
        <v>0</v>
      </c>
      <c r="AH843">
        <v>0</v>
      </c>
      <c r="AI843">
        <v>0</v>
      </c>
      <c r="AJ843">
        <v>0</v>
      </c>
      <c r="AK843">
        <v>0</v>
      </c>
      <c r="AL843">
        <v>0</v>
      </c>
      <c r="AM843" t="s">
        <v>41</v>
      </c>
    </row>
    <row r="844" spans="1:39" hidden="1" x14ac:dyDescent="0.3">
      <c r="A844">
        <v>3807</v>
      </c>
      <c r="B844">
        <v>1955</v>
      </c>
      <c r="C844" s="14">
        <f>2021-Table1[[#This Row],[Year_Birth]]</f>
        <v>66</v>
      </c>
      <c r="D844" t="s">
        <v>46</v>
      </c>
      <c r="E844" s="14" t="str" cm="1">
        <f t="array" ref="E844">_xlfn.SWITCH(Table1[[#This Row],[Education]],"Graduation","Bachelor’s","Basic","High School","2n Cycle","Master’s","Master","Master’s","PhD","PhD","Other")</f>
        <v>Bachelor’s</v>
      </c>
      <c r="F844" t="s">
        <v>40</v>
      </c>
      <c r="G844" s="14" t="s">
        <v>40</v>
      </c>
      <c r="H844" s="14" t="str" cm="1">
        <f t="array" ref="H844">_xlfn.SWITCH(Table1[[#This Row],[Marital_Status_mod]],"Together","Couple","Married","Couple","Divorced","Single","Single","Single","Widow","Single","Other")</f>
        <v>Couple</v>
      </c>
      <c r="I844" s="4">
        <v>59925</v>
      </c>
      <c r="J844" s="41" t="str">
        <f t="shared" si="54"/>
        <v>$50 - $60K</v>
      </c>
      <c r="K844">
        <v>0</v>
      </c>
      <c r="L844">
        <v>1</v>
      </c>
      <c r="M844">
        <f>Table1[[#This Row],[Teenhome]]+Table1[[#This Row],[Kidhome]]</f>
        <v>1</v>
      </c>
      <c r="N844" s="1">
        <v>41243</v>
      </c>
      <c r="O844" s="16">
        <f>(Table1[[#This Row],[DataSetDate]]-Table1[[#This Row],[Dt_Customer]])/365</f>
        <v>8.1890410958904116</v>
      </c>
      <c r="P844" s="15">
        <v>44232</v>
      </c>
      <c r="Q844">
        <v>83</v>
      </c>
      <c r="R844" s="4">
        <v>473</v>
      </c>
      <c r="S844" s="4">
        <v>21</v>
      </c>
      <c r="T844" s="4">
        <v>176</v>
      </c>
      <c r="U844" s="4">
        <v>19</v>
      </c>
      <c r="V844" s="4">
        <v>21</v>
      </c>
      <c r="W844" s="4">
        <v>56</v>
      </c>
      <c r="X844">
        <v>3</v>
      </c>
      <c r="Y844">
        <v>9</v>
      </c>
      <c r="Z844" t="str">
        <f t="shared" si="55"/>
        <v>High</v>
      </c>
      <c r="AA844" s="14">
        <f t="shared" ca="1" si="56"/>
        <v>8.7559466173678757</v>
      </c>
      <c r="AB844">
        <v>2</v>
      </c>
      <c r="AC844">
        <v>9</v>
      </c>
      <c r="AD844" s="14">
        <f t="shared" ca="1" si="57"/>
        <v>9.3764261792150609</v>
      </c>
      <c r="AE844">
        <v>6</v>
      </c>
      <c r="AF844">
        <v>0</v>
      </c>
      <c r="AG844">
        <v>0</v>
      </c>
      <c r="AH844">
        <v>0</v>
      </c>
      <c r="AI844">
        <v>0</v>
      </c>
      <c r="AJ844">
        <v>0</v>
      </c>
      <c r="AK844">
        <v>0</v>
      </c>
      <c r="AL844">
        <v>0</v>
      </c>
      <c r="AM844" t="s">
        <v>41</v>
      </c>
    </row>
    <row r="845" spans="1:39" hidden="1" x14ac:dyDescent="0.3">
      <c r="A845">
        <v>4220</v>
      </c>
      <c r="B845">
        <v>1970</v>
      </c>
      <c r="C845" s="14">
        <f>2021-Table1[[#This Row],[Year_Birth]]</f>
        <v>51</v>
      </c>
      <c r="D845" t="s">
        <v>39</v>
      </c>
      <c r="E845" s="14" t="str" cm="1">
        <f t="array" ref="E845">_xlfn.SWITCH(Table1[[#This Row],[Education]],"Graduation","Bachelor’s","Basic","High School","2n Cycle","Master’s","Master","Master’s","PhD","PhD","Other")</f>
        <v>PhD</v>
      </c>
      <c r="F845" t="s">
        <v>42</v>
      </c>
      <c r="G845" s="14" t="s">
        <v>42</v>
      </c>
      <c r="H845" s="14" t="str" cm="1">
        <f t="array" ref="H845">_xlfn.SWITCH(Table1[[#This Row],[Marital_Status_mod]],"Together","Couple","Married","Couple","Divorced","Single","Single","Single","Widow","Single","Other")</f>
        <v>Couple</v>
      </c>
      <c r="I845" s="4">
        <v>59892</v>
      </c>
      <c r="J845" s="41" t="str">
        <f t="shared" si="54"/>
        <v>$50 - $60K</v>
      </c>
      <c r="K845">
        <v>0</v>
      </c>
      <c r="L845">
        <v>1</v>
      </c>
      <c r="M845">
        <f>Table1[[#This Row],[Teenhome]]+Table1[[#This Row],[Kidhome]]</f>
        <v>1</v>
      </c>
      <c r="N845" s="1">
        <v>41580</v>
      </c>
      <c r="O845" s="16">
        <f>(Table1[[#This Row],[DataSetDate]]-Table1[[#This Row],[Dt_Customer]])/365</f>
        <v>7.2657534246575342</v>
      </c>
      <c r="P845" s="15">
        <v>44232</v>
      </c>
      <c r="Q845">
        <v>26</v>
      </c>
      <c r="R845" s="4">
        <v>73</v>
      </c>
      <c r="S845" s="4">
        <v>0</v>
      </c>
      <c r="T845" s="4">
        <v>13</v>
      </c>
      <c r="U845" s="4">
        <v>0</v>
      </c>
      <c r="V845" s="4">
        <v>1</v>
      </c>
      <c r="W845" s="4">
        <v>0</v>
      </c>
      <c r="X845">
        <v>1</v>
      </c>
      <c r="Y845">
        <v>2</v>
      </c>
      <c r="Z845" t="str">
        <f t="shared" si="55"/>
        <v>Low</v>
      </c>
      <c r="AA845" s="14">
        <f t="shared" ca="1" si="56"/>
        <v>1.9047814719898972</v>
      </c>
      <c r="AB845">
        <v>1</v>
      </c>
      <c r="AC845">
        <v>3</v>
      </c>
      <c r="AD845" s="14">
        <f t="shared" ca="1" si="57"/>
        <v>3.1956513885259463</v>
      </c>
      <c r="AE845">
        <v>3</v>
      </c>
      <c r="AF845">
        <v>0</v>
      </c>
      <c r="AG845">
        <v>0</v>
      </c>
      <c r="AH845">
        <v>0</v>
      </c>
      <c r="AI845">
        <v>0</v>
      </c>
      <c r="AJ845">
        <v>0</v>
      </c>
      <c r="AK845">
        <v>0</v>
      </c>
      <c r="AL845">
        <v>0</v>
      </c>
      <c r="AM845" t="s">
        <v>48</v>
      </c>
    </row>
    <row r="846" spans="1:39" hidden="1" x14ac:dyDescent="0.3">
      <c r="A846">
        <v>6658</v>
      </c>
      <c r="B846">
        <v>1972</v>
      </c>
      <c r="C846" s="14">
        <f>2021-Table1[[#This Row],[Year_Birth]]</f>
        <v>49</v>
      </c>
      <c r="D846" t="s">
        <v>46</v>
      </c>
      <c r="E846" s="14" t="str" cm="1">
        <f t="array" ref="E846">_xlfn.SWITCH(Table1[[#This Row],[Education]],"Graduation","Bachelor’s","Basic","High School","2n Cycle","Master’s","Master","Master’s","PhD","PhD","Other")</f>
        <v>Bachelor’s</v>
      </c>
      <c r="F846" t="s">
        <v>40</v>
      </c>
      <c r="G846" s="14" t="s">
        <v>40</v>
      </c>
      <c r="H846" s="14" t="str" cm="1">
        <f t="array" ref="H846">_xlfn.SWITCH(Table1[[#This Row],[Marital_Status_mod]],"Together","Couple","Married","Couple","Divorced","Single","Single","Single","Widow","Single","Other")</f>
        <v>Couple</v>
      </c>
      <c r="I846" s="4">
        <v>59868</v>
      </c>
      <c r="J846" s="41" t="str">
        <f t="shared" si="54"/>
        <v>$50 - $60K</v>
      </c>
      <c r="K846">
        <v>0</v>
      </c>
      <c r="L846">
        <v>1</v>
      </c>
      <c r="M846">
        <f>Table1[[#This Row],[Teenhome]]+Table1[[#This Row],[Kidhome]]</f>
        <v>1</v>
      </c>
      <c r="N846" s="1">
        <v>41477</v>
      </c>
      <c r="O846" s="16">
        <f>(Table1[[#This Row],[DataSetDate]]-Table1[[#This Row],[Dt_Customer]])/365</f>
        <v>7.5479452054794525</v>
      </c>
      <c r="P846" s="15">
        <v>44232</v>
      </c>
      <c r="Q846">
        <v>37</v>
      </c>
      <c r="R846" s="4">
        <v>771</v>
      </c>
      <c r="S846" s="4">
        <v>51</v>
      </c>
      <c r="T846" s="4">
        <v>154</v>
      </c>
      <c r="U846" s="4">
        <v>54</v>
      </c>
      <c r="V846" s="4">
        <v>10</v>
      </c>
      <c r="W846" s="4">
        <v>154</v>
      </c>
      <c r="X846">
        <v>7</v>
      </c>
      <c r="Y846">
        <v>11</v>
      </c>
      <c r="Z846" t="str">
        <f t="shared" si="55"/>
        <v>High</v>
      </c>
      <c r="AA846" s="14">
        <f t="shared" ca="1" si="56"/>
        <v>11.223046320728781</v>
      </c>
      <c r="AB846">
        <v>2</v>
      </c>
      <c r="AC846">
        <v>12</v>
      </c>
      <c r="AD846" s="14">
        <f t="shared" ca="1" si="57"/>
        <v>12.165447496641859</v>
      </c>
      <c r="AE846">
        <v>6</v>
      </c>
      <c r="AF846">
        <v>0</v>
      </c>
      <c r="AG846">
        <v>0</v>
      </c>
      <c r="AH846">
        <v>0</v>
      </c>
      <c r="AI846">
        <v>0</v>
      </c>
      <c r="AJ846">
        <v>0</v>
      </c>
      <c r="AK846">
        <v>0</v>
      </c>
      <c r="AL846">
        <v>0</v>
      </c>
      <c r="AM846" t="s">
        <v>41</v>
      </c>
    </row>
    <row r="847" spans="1:39" hidden="1" x14ac:dyDescent="0.3">
      <c r="A847">
        <v>3427</v>
      </c>
      <c r="B847">
        <v>1955</v>
      </c>
      <c r="C847" s="14">
        <f>2021-Table1[[#This Row],[Year_Birth]]</f>
        <v>66</v>
      </c>
      <c r="D847" t="s">
        <v>39</v>
      </c>
      <c r="E847" s="14" t="str" cm="1">
        <f t="array" ref="E847">_xlfn.SWITCH(Table1[[#This Row],[Education]],"Graduation","Bachelor’s","Basic","High School","2n Cycle","Master’s","Master","Master’s","PhD","PhD","Other")</f>
        <v>PhD</v>
      </c>
      <c r="F847" t="s">
        <v>42</v>
      </c>
      <c r="G847" s="14" t="s">
        <v>42</v>
      </c>
      <c r="H847" s="14" t="str" cm="1">
        <f t="array" ref="H847">_xlfn.SWITCH(Table1[[#This Row],[Marital_Status_mod]],"Together","Couple","Married","Couple","Divorced","Single","Single","Single","Widow","Single","Other")</f>
        <v>Couple</v>
      </c>
      <c r="I847" s="4">
        <v>59821</v>
      </c>
      <c r="J847" s="41" t="str">
        <f t="shared" si="54"/>
        <v>$50 - $60K</v>
      </c>
      <c r="K847">
        <v>0</v>
      </c>
      <c r="L847">
        <v>1</v>
      </c>
      <c r="M847">
        <f>Table1[[#This Row],[Teenhome]]+Table1[[#This Row],[Kidhome]]</f>
        <v>1</v>
      </c>
      <c r="N847" s="1">
        <v>41376</v>
      </c>
      <c r="O847" s="16">
        <f>(Table1[[#This Row],[DataSetDate]]-Table1[[#This Row],[Dt_Customer]])/365</f>
        <v>7.8246575342465752</v>
      </c>
      <c r="P847" s="15">
        <v>44232</v>
      </c>
      <c r="Q847">
        <v>11</v>
      </c>
      <c r="R847" s="4">
        <v>629</v>
      </c>
      <c r="S847" s="4">
        <v>0</v>
      </c>
      <c r="T847" s="4">
        <v>70</v>
      </c>
      <c r="U847" s="4">
        <v>0</v>
      </c>
      <c r="V847" s="4">
        <v>0</v>
      </c>
      <c r="W847" s="4">
        <v>35</v>
      </c>
      <c r="X847">
        <v>6</v>
      </c>
      <c r="Y847">
        <v>11</v>
      </c>
      <c r="Z847" t="str">
        <f t="shared" si="55"/>
        <v>High</v>
      </c>
      <c r="AA847" s="14">
        <f t="shared" ca="1" si="56"/>
        <v>11.071949295701922</v>
      </c>
      <c r="AB847">
        <v>2</v>
      </c>
      <c r="AC847">
        <v>7</v>
      </c>
      <c r="AD847" s="14">
        <f t="shared" ca="1" si="57"/>
        <v>7.1636390781981749</v>
      </c>
      <c r="AE847">
        <v>8</v>
      </c>
      <c r="AF847">
        <v>0</v>
      </c>
      <c r="AG847">
        <v>0</v>
      </c>
      <c r="AH847">
        <v>0</v>
      </c>
      <c r="AI847">
        <v>0</v>
      </c>
      <c r="AJ847">
        <v>0</v>
      </c>
      <c r="AK847">
        <v>0</v>
      </c>
      <c r="AL847">
        <v>0</v>
      </c>
      <c r="AM847" t="s">
        <v>47</v>
      </c>
    </row>
    <row r="848" spans="1:39" hidden="1" x14ac:dyDescent="0.3">
      <c r="A848">
        <v>9949</v>
      </c>
      <c r="B848">
        <v>1976</v>
      </c>
      <c r="C848" s="14">
        <f>2021-Table1[[#This Row],[Year_Birth]]</f>
        <v>45</v>
      </c>
      <c r="D848" t="s">
        <v>46</v>
      </c>
      <c r="E848" s="14" t="str" cm="1">
        <f t="array" ref="E848">_xlfn.SWITCH(Table1[[#This Row],[Education]],"Graduation","Bachelor’s","Basic","High School","2n Cycle","Master’s","Master","Master’s","PhD","PhD","Other")</f>
        <v>Bachelor’s</v>
      </c>
      <c r="F848" t="s">
        <v>42</v>
      </c>
      <c r="G848" s="14" t="s">
        <v>42</v>
      </c>
      <c r="H848" s="14" t="str" cm="1">
        <f t="array" ref="H848">_xlfn.SWITCH(Table1[[#This Row],[Marital_Status_mod]],"Together","Couple","Married","Couple","Divorced","Single","Single","Single","Widow","Single","Other")</f>
        <v>Couple</v>
      </c>
      <c r="I848" s="4">
        <v>59809</v>
      </c>
      <c r="J848" s="41" t="str">
        <f t="shared" si="54"/>
        <v>$50 - $60K</v>
      </c>
      <c r="K848">
        <v>0</v>
      </c>
      <c r="L848">
        <v>2</v>
      </c>
      <c r="M848">
        <f>Table1[[#This Row],[Teenhome]]+Table1[[#This Row],[Kidhome]]</f>
        <v>2</v>
      </c>
      <c r="N848" s="1">
        <v>41200</v>
      </c>
      <c r="O848" s="16">
        <f>(Table1[[#This Row],[DataSetDate]]-Table1[[#This Row],[Dt_Customer]])/365</f>
        <v>8.3068493150684937</v>
      </c>
      <c r="P848" s="15">
        <v>44232</v>
      </c>
      <c r="Q848">
        <v>36</v>
      </c>
      <c r="R848" s="4">
        <v>598</v>
      </c>
      <c r="S848" s="4">
        <v>16</v>
      </c>
      <c r="T848" s="4">
        <v>141</v>
      </c>
      <c r="U848" s="4">
        <v>32</v>
      </c>
      <c r="V848" s="4">
        <v>41</v>
      </c>
      <c r="W848" s="4">
        <v>49</v>
      </c>
      <c r="X848">
        <v>3</v>
      </c>
      <c r="Y848">
        <v>3</v>
      </c>
      <c r="Z848" t="str">
        <f t="shared" si="55"/>
        <v>Medium</v>
      </c>
      <c r="AA848" s="14">
        <f t="shared" ca="1" si="56"/>
        <v>2.9154261176719611</v>
      </c>
      <c r="AB848">
        <v>3</v>
      </c>
      <c r="AC848">
        <v>6</v>
      </c>
      <c r="AD848" s="14">
        <f t="shared" ca="1" si="57"/>
        <v>5.824534905736181</v>
      </c>
      <c r="AE848">
        <v>8</v>
      </c>
      <c r="AF848">
        <v>0</v>
      </c>
      <c r="AG848">
        <v>0</v>
      </c>
      <c r="AH848">
        <v>0</v>
      </c>
      <c r="AI848">
        <v>0</v>
      </c>
      <c r="AJ848">
        <v>0</v>
      </c>
      <c r="AK848">
        <v>0</v>
      </c>
      <c r="AL848">
        <v>0</v>
      </c>
      <c r="AM848" t="s">
        <v>48</v>
      </c>
    </row>
    <row r="849" spans="1:39" hidden="1" x14ac:dyDescent="0.3">
      <c r="A849">
        <v>5748</v>
      </c>
      <c r="B849">
        <v>1965</v>
      </c>
      <c r="C849" s="14">
        <f>2021-Table1[[#This Row],[Year_Birth]]</f>
        <v>56</v>
      </c>
      <c r="D849" t="s">
        <v>46</v>
      </c>
      <c r="E849" s="14" t="str" cm="1">
        <f t="array" ref="E849">_xlfn.SWITCH(Table1[[#This Row],[Education]],"Graduation","Bachelor’s","Basic","High School","2n Cycle","Master’s","Master","Master’s","PhD","PhD","Other")</f>
        <v>Bachelor’s</v>
      </c>
      <c r="F849" t="s">
        <v>42</v>
      </c>
      <c r="G849" s="14" t="s">
        <v>42</v>
      </c>
      <c r="H849" s="14" t="str" cm="1">
        <f t="array" ref="H849">_xlfn.SWITCH(Table1[[#This Row],[Marital_Status_mod]],"Together","Couple","Married","Couple","Divorced","Single","Single","Single","Widow","Single","Other")</f>
        <v>Couple</v>
      </c>
      <c r="I849" s="4">
        <v>59754</v>
      </c>
      <c r="J849" s="41" t="str">
        <f t="shared" si="54"/>
        <v>$50 - $60K</v>
      </c>
      <c r="K849">
        <v>0</v>
      </c>
      <c r="L849">
        <v>1</v>
      </c>
      <c r="M849">
        <f>Table1[[#This Row],[Teenhome]]+Table1[[#This Row],[Kidhome]]</f>
        <v>1</v>
      </c>
      <c r="N849" s="1">
        <v>41244</v>
      </c>
      <c r="O849" s="16">
        <f>(Table1[[#This Row],[DataSetDate]]-Table1[[#This Row],[Dt_Customer]])/365</f>
        <v>8.1863013698630134</v>
      </c>
      <c r="P849" s="15">
        <v>44232</v>
      </c>
      <c r="Q849">
        <v>96</v>
      </c>
      <c r="R849" s="4">
        <v>115</v>
      </c>
      <c r="S849" s="4">
        <v>27</v>
      </c>
      <c r="T849" s="4">
        <v>44</v>
      </c>
      <c r="U849" s="4">
        <v>4</v>
      </c>
      <c r="V849" s="4">
        <v>146</v>
      </c>
      <c r="W849" s="4">
        <v>139</v>
      </c>
      <c r="X849">
        <v>3</v>
      </c>
      <c r="Y849">
        <v>5</v>
      </c>
      <c r="Z849" t="str">
        <f t="shared" si="55"/>
        <v>Medium</v>
      </c>
      <c r="AA849" s="14">
        <f t="shared" ca="1" si="56"/>
        <v>4.8691437705037499</v>
      </c>
      <c r="AB849">
        <v>2</v>
      </c>
      <c r="AC849">
        <v>6</v>
      </c>
      <c r="AD849" s="14">
        <f t="shared" ca="1" si="57"/>
        <v>5.969030135969148</v>
      </c>
      <c r="AE849">
        <v>5</v>
      </c>
      <c r="AF849">
        <v>0</v>
      </c>
      <c r="AG849">
        <v>0</v>
      </c>
      <c r="AH849">
        <v>0</v>
      </c>
      <c r="AI849">
        <v>0</v>
      </c>
      <c r="AJ849">
        <v>0</v>
      </c>
      <c r="AK849">
        <v>1</v>
      </c>
      <c r="AL849">
        <v>0</v>
      </c>
      <c r="AM849" t="s">
        <v>47</v>
      </c>
    </row>
    <row r="850" spans="1:39" hidden="1" x14ac:dyDescent="0.3">
      <c r="A850">
        <v>10157</v>
      </c>
      <c r="B850">
        <v>1965</v>
      </c>
      <c r="C850" s="14">
        <f>2021-Table1[[#This Row],[Year_Birth]]</f>
        <v>56</v>
      </c>
      <c r="D850" t="s">
        <v>46</v>
      </c>
      <c r="E850" s="14" t="str" cm="1">
        <f t="array" ref="E850">_xlfn.SWITCH(Table1[[#This Row],[Education]],"Graduation","Bachelor’s","Basic","High School","2n Cycle","Master’s","Master","Master’s","PhD","PhD","Other")</f>
        <v>Bachelor’s</v>
      </c>
      <c r="F850" t="s">
        <v>50</v>
      </c>
      <c r="G850" s="14" t="s">
        <v>50</v>
      </c>
      <c r="H850" s="14" t="str" cm="1">
        <f t="array" ref="H850">_xlfn.SWITCH(Table1[[#This Row],[Marital_Status_mod]],"Together","Couple","Married","Couple","Divorced","Single","Single","Single","Widow","Single","Other")</f>
        <v>Single</v>
      </c>
      <c r="I850" s="4">
        <v>59686</v>
      </c>
      <c r="J850" s="41" t="str">
        <f t="shared" si="54"/>
        <v>$50 - $60K</v>
      </c>
      <c r="K850">
        <v>0</v>
      </c>
      <c r="L850">
        <v>1</v>
      </c>
      <c r="M850">
        <f>Table1[[#This Row],[Teenhome]]+Table1[[#This Row],[Kidhome]]</f>
        <v>1</v>
      </c>
      <c r="N850" s="1">
        <v>41664</v>
      </c>
      <c r="O850" s="16">
        <f>(Table1[[#This Row],[DataSetDate]]-Table1[[#This Row],[Dt_Customer]])/365</f>
        <v>7.0356164383561648</v>
      </c>
      <c r="P850" s="15">
        <v>44232</v>
      </c>
      <c r="Q850">
        <v>78</v>
      </c>
      <c r="R850" s="4">
        <v>89</v>
      </c>
      <c r="S850" s="4">
        <v>15</v>
      </c>
      <c r="T850" s="4">
        <v>89</v>
      </c>
      <c r="U850" s="4">
        <v>34</v>
      </c>
      <c r="V850" s="4">
        <v>42</v>
      </c>
      <c r="W850" s="4">
        <v>5</v>
      </c>
      <c r="X850">
        <v>1</v>
      </c>
      <c r="Y850">
        <v>4</v>
      </c>
      <c r="Z850" t="str">
        <f t="shared" si="55"/>
        <v>Medium</v>
      </c>
      <c r="AA850" s="14">
        <f t="shared" ca="1" si="56"/>
        <v>4.2219480966147964</v>
      </c>
      <c r="AB850">
        <v>1</v>
      </c>
      <c r="AC850">
        <v>6</v>
      </c>
      <c r="AD850" s="14">
        <f t="shared" ca="1" si="57"/>
        <v>5.6404906555628633</v>
      </c>
      <c r="AE850">
        <v>4</v>
      </c>
      <c r="AF850">
        <v>0</v>
      </c>
      <c r="AG850">
        <v>0</v>
      </c>
      <c r="AH850">
        <v>0</v>
      </c>
      <c r="AI850">
        <v>0</v>
      </c>
      <c r="AJ850">
        <v>0</v>
      </c>
      <c r="AK850">
        <v>0</v>
      </c>
      <c r="AL850">
        <v>0</v>
      </c>
      <c r="AM850" t="s">
        <v>48</v>
      </c>
    </row>
    <row r="851" spans="1:39" hidden="1" x14ac:dyDescent="0.3">
      <c r="A851">
        <v>2350</v>
      </c>
      <c r="B851">
        <v>1972</v>
      </c>
      <c r="C851" s="14">
        <f>2021-Table1[[#This Row],[Year_Birth]]</f>
        <v>49</v>
      </c>
      <c r="D851" t="s">
        <v>46</v>
      </c>
      <c r="E851" s="14" t="str" cm="1">
        <f t="array" ref="E851">_xlfn.SWITCH(Table1[[#This Row],[Education]],"Graduation","Bachelor’s","Basic","High School","2n Cycle","Master’s","Master","Master’s","PhD","PhD","Other")</f>
        <v>Bachelor’s</v>
      </c>
      <c r="F851" t="s">
        <v>42</v>
      </c>
      <c r="G851" s="14" t="s">
        <v>42</v>
      </c>
      <c r="H851" s="14" t="str" cm="1">
        <f t="array" ref="H851">_xlfn.SWITCH(Table1[[#This Row],[Marital_Status_mod]],"Together","Couple","Married","Couple","Divorced","Single","Single","Single","Widow","Single","Other")</f>
        <v>Couple</v>
      </c>
      <c r="I851" s="4">
        <v>59666</v>
      </c>
      <c r="J851" s="41" t="str">
        <f t="shared" si="54"/>
        <v>$50 - $60K</v>
      </c>
      <c r="K851">
        <v>1</v>
      </c>
      <c r="L851">
        <v>1</v>
      </c>
      <c r="M851">
        <f>Table1[[#This Row],[Teenhome]]+Table1[[#This Row],[Kidhome]]</f>
        <v>2</v>
      </c>
      <c r="N851" s="1">
        <v>41355</v>
      </c>
      <c r="O851" s="16">
        <f>(Table1[[#This Row],[DataSetDate]]-Table1[[#This Row],[Dt_Customer]])/365</f>
        <v>7.882191780821918</v>
      </c>
      <c r="P851" s="15">
        <v>44232</v>
      </c>
      <c r="Q851">
        <v>87</v>
      </c>
      <c r="R851" s="4">
        <v>623</v>
      </c>
      <c r="S851" s="4">
        <v>53</v>
      </c>
      <c r="T851" s="4">
        <v>178</v>
      </c>
      <c r="U851" s="4">
        <v>23</v>
      </c>
      <c r="V851" s="4">
        <v>17</v>
      </c>
      <c r="W851" s="4">
        <v>133</v>
      </c>
      <c r="X851">
        <v>7</v>
      </c>
      <c r="Y851">
        <v>3</v>
      </c>
      <c r="Z851" t="str">
        <f t="shared" si="55"/>
        <v>Medium</v>
      </c>
      <c r="AA851" s="14">
        <f t="shared" ca="1" si="56"/>
        <v>3.1488327913513157</v>
      </c>
      <c r="AB851">
        <v>2</v>
      </c>
      <c r="AC851">
        <v>8</v>
      </c>
      <c r="AD851" s="14">
        <f t="shared" ca="1" si="57"/>
        <v>8.1888193526045967</v>
      </c>
      <c r="AE851">
        <v>8</v>
      </c>
      <c r="AF851">
        <v>0</v>
      </c>
      <c r="AG851">
        <v>0</v>
      </c>
      <c r="AH851">
        <v>0</v>
      </c>
      <c r="AI851">
        <v>1</v>
      </c>
      <c r="AJ851">
        <v>0</v>
      </c>
      <c r="AK851">
        <v>0</v>
      </c>
      <c r="AL851">
        <v>0</v>
      </c>
      <c r="AM851" t="s">
        <v>48</v>
      </c>
    </row>
    <row r="852" spans="1:39" hidden="1" x14ac:dyDescent="0.3">
      <c r="A852">
        <v>10507</v>
      </c>
      <c r="B852">
        <v>1977</v>
      </c>
      <c r="C852" s="14">
        <f>2021-Table1[[#This Row],[Year_Birth]]</f>
        <v>44</v>
      </c>
      <c r="D852" t="s">
        <v>51</v>
      </c>
      <c r="E852" s="14" t="str" cm="1">
        <f t="array" ref="E852">_xlfn.SWITCH(Table1[[#This Row],[Education]],"Graduation","Bachelor’s","Basic","High School","2n Cycle","Master’s","Master","Master’s","PhD","PhD","Other")</f>
        <v>Master’s</v>
      </c>
      <c r="F852" t="s">
        <v>49</v>
      </c>
      <c r="G852" s="14" t="s">
        <v>49</v>
      </c>
      <c r="H852" s="14" t="str" cm="1">
        <f t="array" ref="H852">_xlfn.SWITCH(Table1[[#This Row],[Marital_Status_mod]],"Together","Couple","Married","Couple","Divorced","Single","Single","Single","Widow","Single","Other")</f>
        <v>Single</v>
      </c>
      <c r="I852" s="4">
        <v>59601</v>
      </c>
      <c r="J852" s="41" t="str">
        <f t="shared" si="54"/>
        <v>$50 - $60K</v>
      </c>
      <c r="K852">
        <v>0</v>
      </c>
      <c r="L852">
        <v>1</v>
      </c>
      <c r="M852">
        <f>Table1[[#This Row],[Teenhome]]+Table1[[#This Row],[Kidhome]]</f>
        <v>1</v>
      </c>
      <c r="N852" s="1">
        <v>41480</v>
      </c>
      <c r="O852" s="16">
        <f>(Table1[[#This Row],[DataSetDate]]-Table1[[#This Row],[Dt_Customer]])/365</f>
        <v>7.5397260273972604</v>
      </c>
      <c r="P852" s="15">
        <v>44232</v>
      </c>
      <c r="Q852">
        <v>14</v>
      </c>
      <c r="R852" s="4">
        <v>691</v>
      </c>
      <c r="S852" s="4">
        <v>7</v>
      </c>
      <c r="T852" s="4">
        <v>69</v>
      </c>
      <c r="U852" s="4">
        <v>0</v>
      </c>
      <c r="V852" s="4">
        <v>7</v>
      </c>
      <c r="W852" s="4">
        <v>23</v>
      </c>
      <c r="X852">
        <v>4</v>
      </c>
      <c r="Y852">
        <v>2</v>
      </c>
      <c r="Z852" t="str">
        <f t="shared" si="55"/>
        <v>Low</v>
      </c>
      <c r="AA852" s="14">
        <f t="shared" ca="1" si="56"/>
        <v>2.1647465452062926</v>
      </c>
      <c r="AB852">
        <v>2</v>
      </c>
      <c r="AC852">
        <v>7</v>
      </c>
      <c r="AD852" s="14">
        <f t="shared" ca="1" si="57"/>
        <v>7.3516915758787169</v>
      </c>
      <c r="AE852">
        <v>8</v>
      </c>
      <c r="AF852">
        <v>0</v>
      </c>
      <c r="AG852">
        <v>0</v>
      </c>
      <c r="AH852">
        <v>0</v>
      </c>
      <c r="AI852">
        <v>1</v>
      </c>
      <c r="AJ852">
        <v>0</v>
      </c>
      <c r="AK852">
        <v>0</v>
      </c>
      <c r="AL852">
        <v>0</v>
      </c>
      <c r="AM852" t="s">
        <v>43</v>
      </c>
    </row>
    <row r="853" spans="1:39" hidden="1" x14ac:dyDescent="0.3">
      <c r="A853">
        <v>6218</v>
      </c>
      <c r="B853">
        <v>1965</v>
      </c>
      <c r="C853" s="14">
        <f>2021-Table1[[#This Row],[Year_Birth]]</f>
        <v>56</v>
      </c>
      <c r="D853" t="s">
        <v>46</v>
      </c>
      <c r="E853" s="14" t="str" cm="1">
        <f t="array" ref="E853">_xlfn.SWITCH(Table1[[#This Row],[Education]],"Graduation","Bachelor’s","Basic","High School","2n Cycle","Master’s","Master","Master’s","PhD","PhD","Other")</f>
        <v>Bachelor’s</v>
      </c>
      <c r="F853" t="s">
        <v>42</v>
      </c>
      <c r="G853" s="14" t="s">
        <v>42</v>
      </c>
      <c r="H853" s="14" t="str" cm="1">
        <f t="array" ref="H853">_xlfn.SWITCH(Table1[[#This Row],[Marital_Status_mod]],"Together","Couple","Married","Couple","Divorced","Single","Single","Single","Widow","Single","Other")</f>
        <v>Couple</v>
      </c>
      <c r="I853" s="4">
        <v>59594</v>
      </c>
      <c r="J853" s="41" t="str">
        <f t="shared" si="54"/>
        <v>$50 - $60K</v>
      </c>
      <c r="K853">
        <v>0</v>
      </c>
      <c r="L853">
        <v>1</v>
      </c>
      <c r="M853">
        <f>Table1[[#This Row],[Teenhome]]+Table1[[#This Row],[Kidhome]]</f>
        <v>1</v>
      </c>
      <c r="N853" s="1">
        <v>41202</v>
      </c>
      <c r="O853" s="16">
        <f>(Table1[[#This Row],[DataSetDate]]-Table1[[#This Row],[Dt_Customer]])/365</f>
        <v>8.3013698630136989</v>
      </c>
      <c r="P853" s="15">
        <v>44232</v>
      </c>
      <c r="Q853">
        <v>74</v>
      </c>
      <c r="R853" s="4">
        <v>457</v>
      </c>
      <c r="S853" s="4">
        <v>4</v>
      </c>
      <c r="T853" s="4">
        <v>29</v>
      </c>
      <c r="U853" s="4">
        <v>0</v>
      </c>
      <c r="V853" s="4">
        <v>0</v>
      </c>
      <c r="W853" s="4">
        <v>9</v>
      </c>
      <c r="X853">
        <v>1</v>
      </c>
      <c r="Y853">
        <v>8</v>
      </c>
      <c r="Z853" t="str">
        <f t="shared" si="55"/>
        <v>High</v>
      </c>
      <c r="AA853" s="14">
        <f t="shared" ca="1" si="56"/>
        <v>8.3547115426569469</v>
      </c>
      <c r="AB853">
        <v>1</v>
      </c>
      <c r="AC853">
        <v>7</v>
      </c>
      <c r="AD853" s="14">
        <f t="shared" ca="1" si="57"/>
        <v>7.1273962998387139</v>
      </c>
      <c r="AE853">
        <v>7</v>
      </c>
      <c r="AF853">
        <v>0</v>
      </c>
      <c r="AG853">
        <v>0</v>
      </c>
      <c r="AH853">
        <v>0</v>
      </c>
      <c r="AI853">
        <v>1</v>
      </c>
      <c r="AJ853">
        <v>0</v>
      </c>
      <c r="AK853">
        <v>0</v>
      </c>
      <c r="AL853">
        <v>0</v>
      </c>
      <c r="AM853" t="s">
        <v>41</v>
      </c>
    </row>
    <row r="854" spans="1:39" hidden="1" x14ac:dyDescent="0.3">
      <c r="A854">
        <v>6616</v>
      </c>
      <c r="B854">
        <v>1975</v>
      </c>
      <c r="C854" s="14">
        <f>2021-Table1[[#This Row],[Year_Birth]]</f>
        <v>46</v>
      </c>
      <c r="D854" t="s">
        <v>46</v>
      </c>
      <c r="E854" s="14" t="str" cm="1">
        <f t="array" ref="E854">_xlfn.SWITCH(Table1[[#This Row],[Education]],"Graduation","Bachelor’s","Basic","High School","2n Cycle","Master’s","Master","Master’s","PhD","PhD","Other")</f>
        <v>Bachelor’s</v>
      </c>
      <c r="F854" t="s">
        <v>40</v>
      </c>
      <c r="G854" s="14" t="s">
        <v>40</v>
      </c>
      <c r="H854" s="14" t="str" cm="1">
        <f t="array" ref="H854">_xlfn.SWITCH(Table1[[#This Row],[Marital_Status_mod]],"Together","Couple","Married","Couple","Divorced","Single","Single","Single","Widow","Single","Other")</f>
        <v>Couple</v>
      </c>
      <c r="I854" s="4">
        <v>59481</v>
      </c>
      <c r="J854" s="41" t="str">
        <f t="shared" si="54"/>
        <v>$50 - $60K</v>
      </c>
      <c r="K854">
        <v>0</v>
      </c>
      <c r="L854">
        <v>1</v>
      </c>
      <c r="M854">
        <f>Table1[[#This Row],[Teenhome]]+Table1[[#This Row],[Kidhome]]</f>
        <v>1</v>
      </c>
      <c r="N854" s="1">
        <v>41570</v>
      </c>
      <c r="O854" s="16">
        <f>(Table1[[#This Row],[DataSetDate]]-Table1[[#This Row],[Dt_Customer]])/365</f>
        <v>7.2931506849315069</v>
      </c>
      <c r="P854" s="15">
        <v>44232</v>
      </c>
      <c r="Q854">
        <v>47</v>
      </c>
      <c r="R854" s="4">
        <v>178</v>
      </c>
      <c r="S854" s="4">
        <v>3</v>
      </c>
      <c r="T854" s="4">
        <v>85</v>
      </c>
      <c r="U854" s="4">
        <v>71</v>
      </c>
      <c r="V854" s="4">
        <v>66</v>
      </c>
      <c r="W854" s="4">
        <v>58</v>
      </c>
      <c r="X854">
        <v>2</v>
      </c>
      <c r="Y854">
        <v>3</v>
      </c>
      <c r="Z854" t="str">
        <f t="shared" si="55"/>
        <v>Medium</v>
      </c>
      <c r="AA854" s="14">
        <f t="shared" ca="1" si="56"/>
        <v>3.3686198866113255</v>
      </c>
      <c r="AB854">
        <v>3</v>
      </c>
      <c r="AC854">
        <v>8</v>
      </c>
      <c r="AD854" s="14">
        <f t="shared" ca="1" si="57"/>
        <v>7.8236956363163648</v>
      </c>
      <c r="AE854">
        <v>2</v>
      </c>
      <c r="AF854">
        <v>0</v>
      </c>
      <c r="AG854">
        <v>0</v>
      </c>
      <c r="AH854">
        <v>0</v>
      </c>
      <c r="AI854">
        <v>0</v>
      </c>
      <c r="AJ854">
        <v>0</v>
      </c>
      <c r="AK854">
        <v>0</v>
      </c>
      <c r="AL854">
        <v>0</v>
      </c>
      <c r="AM854" t="s">
        <v>41</v>
      </c>
    </row>
    <row r="855" spans="1:39" hidden="1" x14ac:dyDescent="0.3">
      <c r="A855">
        <v>10061</v>
      </c>
      <c r="B855">
        <v>1950</v>
      </c>
      <c r="C855" s="14">
        <f>2021-Table1[[#This Row],[Year_Birth]]</f>
        <v>71</v>
      </c>
      <c r="D855" t="s">
        <v>46</v>
      </c>
      <c r="E855" s="14" t="str" cm="1">
        <f t="array" ref="E855">_xlfn.SWITCH(Table1[[#This Row],[Education]],"Graduation","Bachelor’s","Basic","High School","2n Cycle","Master’s","Master","Master’s","PhD","PhD","Other")</f>
        <v>Bachelor’s</v>
      </c>
      <c r="F855" t="s">
        <v>42</v>
      </c>
      <c r="G855" s="14" t="s">
        <v>42</v>
      </c>
      <c r="H855" s="14" t="str" cm="1">
        <f t="array" ref="H855">_xlfn.SWITCH(Table1[[#This Row],[Marital_Status_mod]],"Together","Couple","Married","Couple","Divorced","Single","Single","Single","Widow","Single","Other")</f>
        <v>Couple</v>
      </c>
      <c r="I855" s="4">
        <v>59462</v>
      </c>
      <c r="J855" s="41" t="str">
        <f t="shared" si="54"/>
        <v>$50 - $60K</v>
      </c>
      <c r="K855">
        <v>0</v>
      </c>
      <c r="L855">
        <v>1</v>
      </c>
      <c r="M855">
        <f>Table1[[#This Row],[Teenhome]]+Table1[[#This Row],[Kidhome]]</f>
        <v>1</v>
      </c>
      <c r="N855" s="1">
        <v>41279</v>
      </c>
      <c r="O855" s="16">
        <f>(Table1[[#This Row],[DataSetDate]]-Table1[[#This Row],[Dt_Customer]])/365</f>
        <v>8.0904109589041102</v>
      </c>
      <c r="P855" s="15">
        <v>44232</v>
      </c>
      <c r="Q855">
        <v>29</v>
      </c>
      <c r="R855" s="4">
        <v>724</v>
      </c>
      <c r="S855" s="4">
        <v>17</v>
      </c>
      <c r="T855" s="4">
        <v>143</v>
      </c>
      <c r="U855" s="4">
        <v>0</v>
      </c>
      <c r="V855" s="4">
        <v>8</v>
      </c>
      <c r="W855" s="4">
        <v>196</v>
      </c>
      <c r="X855">
        <v>2</v>
      </c>
      <c r="Y855">
        <v>9</v>
      </c>
      <c r="Z855" t="str">
        <f t="shared" si="55"/>
        <v>High</v>
      </c>
      <c r="AA855" s="14">
        <f t="shared" ca="1" si="56"/>
        <v>8.6682231990529512</v>
      </c>
      <c r="AB855">
        <v>2</v>
      </c>
      <c r="AC855">
        <v>12</v>
      </c>
      <c r="AD855" s="14">
        <f t="shared" ca="1" si="57"/>
        <v>12.131430608875421</v>
      </c>
      <c r="AE855">
        <v>7</v>
      </c>
      <c r="AF855">
        <v>0</v>
      </c>
      <c r="AG855">
        <v>0</v>
      </c>
      <c r="AH855">
        <v>0</v>
      </c>
      <c r="AI855">
        <v>0</v>
      </c>
      <c r="AJ855">
        <v>0</v>
      </c>
      <c r="AK855">
        <v>0</v>
      </c>
      <c r="AL855">
        <v>0</v>
      </c>
      <c r="AM855" t="s">
        <v>43</v>
      </c>
    </row>
    <row r="856" spans="1:39" hidden="1" x14ac:dyDescent="0.3">
      <c r="A856">
        <v>3136</v>
      </c>
      <c r="B856">
        <v>1962</v>
      </c>
      <c r="C856" s="14">
        <f>2021-Table1[[#This Row],[Year_Birth]]</f>
        <v>59</v>
      </c>
      <c r="D856" t="s">
        <v>44</v>
      </c>
      <c r="E856" s="14" t="str" cm="1">
        <f t="array" ref="E856">_xlfn.SWITCH(Table1[[#This Row],[Education]],"Graduation","Bachelor’s","Basic","High School","2n Cycle","Master’s","Master","Master’s","PhD","PhD","Other")</f>
        <v>Master’s</v>
      </c>
      <c r="F856" t="s">
        <v>49</v>
      </c>
      <c r="G856" s="14" t="s">
        <v>49</v>
      </c>
      <c r="H856" s="14" t="str" cm="1">
        <f t="array" ref="H856">_xlfn.SWITCH(Table1[[#This Row],[Marital_Status_mod]],"Together","Couple","Married","Couple","Divorced","Single","Single","Single","Widow","Single","Other")</f>
        <v>Single</v>
      </c>
      <c r="I856" s="4">
        <v>59432</v>
      </c>
      <c r="J856" s="41" t="str">
        <f t="shared" si="54"/>
        <v>$50 - $60K</v>
      </c>
      <c r="K856">
        <v>0</v>
      </c>
      <c r="L856">
        <v>1</v>
      </c>
      <c r="M856">
        <f>Table1[[#This Row],[Teenhome]]+Table1[[#This Row],[Kidhome]]</f>
        <v>1</v>
      </c>
      <c r="N856" s="1">
        <v>41377</v>
      </c>
      <c r="O856" s="16">
        <f>(Table1[[#This Row],[DataSetDate]]-Table1[[#This Row],[Dt_Customer]])/365</f>
        <v>7.8219178082191778</v>
      </c>
      <c r="P856" s="15">
        <v>44232</v>
      </c>
      <c r="Q856">
        <v>88</v>
      </c>
      <c r="R856" s="4">
        <v>317</v>
      </c>
      <c r="S856" s="4">
        <v>25</v>
      </c>
      <c r="T856" s="4">
        <v>265</v>
      </c>
      <c r="U856" s="4">
        <v>25</v>
      </c>
      <c r="V856" s="4">
        <v>19</v>
      </c>
      <c r="W856" s="4">
        <v>12</v>
      </c>
      <c r="X856">
        <v>3</v>
      </c>
      <c r="Y856">
        <v>5</v>
      </c>
      <c r="Z856" t="str">
        <f t="shared" si="55"/>
        <v>Medium</v>
      </c>
      <c r="AA856" s="14">
        <f t="shared" ca="1" si="56"/>
        <v>5.188909301966337</v>
      </c>
      <c r="AB856">
        <v>3</v>
      </c>
      <c r="AC856">
        <v>11</v>
      </c>
      <c r="AD856" s="14">
        <f t="shared" ca="1" si="57"/>
        <v>11.122287821204999</v>
      </c>
      <c r="AE856">
        <v>5</v>
      </c>
      <c r="AF856">
        <v>0</v>
      </c>
      <c r="AG856">
        <v>0</v>
      </c>
      <c r="AH856">
        <v>0</v>
      </c>
      <c r="AI856">
        <v>0</v>
      </c>
      <c r="AJ856">
        <v>0</v>
      </c>
      <c r="AK856">
        <v>0</v>
      </c>
      <c r="AL856">
        <v>0</v>
      </c>
      <c r="AM856" t="s">
        <v>41</v>
      </c>
    </row>
    <row r="857" spans="1:39" hidden="1" x14ac:dyDescent="0.3">
      <c r="A857">
        <v>10634</v>
      </c>
      <c r="B857">
        <v>1951</v>
      </c>
      <c r="C857" s="14">
        <f>2021-Table1[[#This Row],[Year_Birth]]</f>
        <v>70</v>
      </c>
      <c r="D857" t="s">
        <v>44</v>
      </c>
      <c r="E857" s="14" t="str" cm="1">
        <f t="array" ref="E857">_xlfn.SWITCH(Table1[[#This Row],[Education]],"Graduation","Bachelor’s","Basic","High School","2n Cycle","Master’s","Master","Master’s","PhD","PhD","Other")</f>
        <v>Master’s</v>
      </c>
      <c r="F857" t="s">
        <v>42</v>
      </c>
      <c r="G857" s="14" t="s">
        <v>42</v>
      </c>
      <c r="H857" s="14" t="str" cm="1">
        <f t="array" ref="H857">_xlfn.SWITCH(Table1[[#This Row],[Marital_Status_mod]],"Together","Couple","Married","Couple","Divorced","Single","Single","Single","Widow","Single","Other")</f>
        <v>Couple</v>
      </c>
      <c r="I857" s="4">
        <v>59412</v>
      </c>
      <c r="J857" s="41" t="str">
        <f t="shared" si="54"/>
        <v>$50 - $60K</v>
      </c>
      <c r="K857">
        <v>0</v>
      </c>
      <c r="L857">
        <v>0</v>
      </c>
      <c r="M857">
        <f>Table1[[#This Row],[Teenhome]]+Table1[[#This Row],[Kidhome]]</f>
        <v>0</v>
      </c>
      <c r="N857" s="1">
        <v>41748</v>
      </c>
      <c r="O857" s="16">
        <f>(Table1[[#This Row],[DataSetDate]]-Table1[[#This Row],[Dt_Customer]])/365</f>
        <v>6.8054794520547945</v>
      </c>
      <c r="P857" s="15">
        <v>44232</v>
      </c>
      <c r="Q857">
        <v>56</v>
      </c>
      <c r="R857" s="4">
        <v>90</v>
      </c>
      <c r="S857" s="4">
        <v>67</v>
      </c>
      <c r="T857" s="4">
        <v>165</v>
      </c>
      <c r="U857" s="4">
        <v>30</v>
      </c>
      <c r="V857" s="4">
        <v>43</v>
      </c>
      <c r="W857" s="4">
        <v>11</v>
      </c>
      <c r="X857">
        <v>1</v>
      </c>
      <c r="Y857">
        <v>4</v>
      </c>
      <c r="Z857" t="str">
        <f t="shared" si="55"/>
        <v>Medium</v>
      </c>
      <c r="AA857" s="14">
        <f t="shared" ca="1" si="56"/>
        <v>4.0244048035668003</v>
      </c>
      <c r="AB857">
        <v>2</v>
      </c>
      <c r="AC857">
        <v>8</v>
      </c>
      <c r="AD857" s="14">
        <f t="shared" ca="1" si="57"/>
        <v>8.1795080171662757</v>
      </c>
      <c r="AE857">
        <v>3</v>
      </c>
      <c r="AF857">
        <v>0</v>
      </c>
      <c r="AG857">
        <v>0</v>
      </c>
      <c r="AH857">
        <v>0</v>
      </c>
      <c r="AI857">
        <v>0</v>
      </c>
      <c r="AJ857">
        <v>0</v>
      </c>
      <c r="AK857">
        <v>0</v>
      </c>
      <c r="AL857">
        <v>0</v>
      </c>
      <c r="AM857" t="s">
        <v>41</v>
      </c>
    </row>
    <row r="858" spans="1:39" hidden="1" x14ac:dyDescent="0.3">
      <c r="A858">
        <v>6289</v>
      </c>
      <c r="B858">
        <v>1951</v>
      </c>
      <c r="C858" s="14">
        <f>2021-Table1[[#This Row],[Year_Birth]]</f>
        <v>70</v>
      </c>
      <c r="D858" t="s">
        <v>44</v>
      </c>
      <c r="E858" s="14" t="str" cm="1">
        <f t="array" ref="E858">_xlfn.SWITCH(Table1[[#This Row],[Education]],"Graduation","Bachelor’s","Basic","High School","2n Cycle","Master’s","Master","Master’s","PhD","PhD","Other")</f>
        <v>Master’s</v>
      </c>
      <c r="F858" t="s">
        <v>40</v>
      </c>
      <c r="G858" s="14" t="s">
        <v>40</v>
      </c>
      <c r="H858" s="14" t="str" cm="1">
        <f t="array" ref="H858">_xlfn.SWITCH(Table1[[#This Row],[Marital_Status_mod]],"Together","Couple","Married","Couple","Divorced","Single","Single","Single","Widow","Single","Other")</f>
        <v>Couple</v>
      </c>
      <c r="I858" s="4">
        <v>59385</v>
      </c>
      <c r="J858" s="41" t="str">
        <f t="shared" si="54"/>
        <v>$50 - $60K</v>
      </c>
      <c r="K858">
        <v>1</v>
      </c>
      <c r="L858">
        <v>1</v>
      </c>
      <c r="M858">
        <f>Table1[[#This Row],[Teenhome]]+Table1[[#This Row],[Kidhome]]</f>
        <v>2</v>
      </c>
      <c r="N858" s="1">
        <v>41392</v>
      </c>
      <c r="O858" s="16">
        <f>(Table1[[#This Row],[DataSetDate]]-Table1[[#This Row],[Dt_Customer]])/365</f>
        <v>7.7808219178082192</v>
      </c>
      <c r="P858" s="15">
        <v>44232</v>
      </c>
      <c r="Q858">
        <v>85</v>
      </c>
      <c r="R858" s="4">
        <v>135</v>
      </c>
      <c r="S858" s="4">
        <v>0</v>
      </c>
      <c r="T858" s="4">
        <v>10</v>
      </c>
      <c r="U858" s="4">
        <v>0</v>
      </c>
      <c r="V858" s="4">
        <v>4</v>
      </c>
      <c r="W858" s="4">
        <v>36</v>
      </c>
      <c r="X858">
        <v>2</v>
      </c>
      <c r="Y858">
        <v>3</v>
      </c>
      <c r="Z858" t="str">
        <f t="shared" si="55"/>
        <v>Medium</v>
      </c>
      <c r="AA858" s="14">
        <f t="shared" ca="1" si="56"/>
        <v>2.9785868390200929</v>
      </c>
      <c r="AB858">
        <v>1</v>
      </c>
      <c r="AC858">
        <v>4</v>
      </c>
      <c r="AD858" s="14">
        <f t="shared" ca="1" si="57"/>
        <v>4.1298209445807155</v>
      </c>
      <c r="AE858">
        <v>5</v>
      </c>
      <c r="AF858">
        <v>0</v>
      </c>
      <c r="AG858">
        <v>0</v>
      </c>
      <c r="AH858">
        <v>0</v>
      </c>
      <c r="AI858">
        <v>0</v>
      </c>
      <c r="AJ858">
        <v>0</v>
      </c>
      <c r="AK858">
        <v>0</v>
      </c>
      <c r="AL858">
        <v>0</v>
      </c>
      <c r="AM858" t="s">
        <v>41</v>
      </c>
    </row>
    <row r="859" spans="1:39" hidden="1" x14ac:dyDescent="0.3">
      <c r="A859">
        <v>3830</v>
      </c>
      <c r="B859">
        <v>1953</v>
      </c>
      <c r="C859" s="14">
        <f>2021-Table1[[#This Row],[Year_Birth]]</f>
        <v>68</v>
      </c>
      <c r="D859" t="s">
        <v>44</v>
      </c>
      <c r="E859" s="14" t="str" cm="1">
        <f t="array" ref="E859">_xlfn.SWITCH(Table1[[#This Row],[Education]],"Graduation","Bachelor’s","Basic","High School","2n Cycle","Master’s","Master","Master’s","PhD","PhD","Other")</f>
        <v>Master’s</v>
      </c>
      <c r="F859" t="s">
        <v>42</v>
      </c>
      <c r="G859" s="14" t="s">
        <v>42</v>
      </c>
      <c r="H859" s="14" t="str" cm="1">
        <f t="array" ref="H859">_xlfn.SWITCH(Table1[[#This Row],[Marital_Status_mod]],"Together","Couple","Married","Couple","Divorced","Single","Single","Single","Widow","Single","Other")</f>
        <v>Couple</v>
      </c>
      <c r="I859" s="4">
        <v>59354</v>
      </c>
      <c r="J859" s="41" t="str">
        <f t="shared" si="54"/>
        <v>$50 - $60K</v>
      </c>
      <c r="K859">
        <v>0</v>
      </c>
      <c r="L859">
        <v>2</v>
      </c>
      <c r="M859">
        <f>Table1[[#This Row],[Teenhome]]+Table1[[#This Row],[Kidhome]]</f>
        <v>2</v>
      </c>
      <c r="N859" s="1">
        <v>41753</v>
      </c>
      <c r="O859" s="16">
        <f>(Table1[[#This Row],[DataSetDate]]-Table1[[#This Row],[Dt_Customer]])/365</f>
        <v>6.7917808219178086</v>
      </c>
      <c r="P859" s="15">
        <v>44232</v>
      </c>
      <c r="Q859">
        <v>59</v>
      </c>
      <c r="R859" s="4">
        <v>295</v>
      </c>
      <c r="S859" s="4">
        <v>21</v>
      </c>
      <c r="T859" s="4">
        <v>78</v>
      </c>
      <c r="U859" s="4">
        <v>39</v>
      </c>
      <c r="V859" s="4">
        <v>13</v>
      </c>
      <c r="W859" s="4">
        <v>13</v>
      </c>
      <c r="X859">
        <v>1</v>
      </c>
      <c r="Y859">
        <v>4</v>
      </c>
      <c r="Z859" t="str">
        <f t="shared" si="55"/>
        <v>Medium</v>
      </c>
      <c r="AA859" s="14">
        <f t="shared" ca="1" si="56"/>
        <v>4.3046122434710661</v>
      </c>
      <c r="AB859">
        <v>4</v>
      </c>
      <c r="AC859">
        <v>7</v>
      </c>
      <c r="AD859" s="14">
        <f t="shared" ca="1" si="57"/>
        <v>6.8884978697171304</v>
      </c>
      <c r="AE859">
        <v>3</v>
      </c>
      <c r="AF859">
        <v>0</v>
      </c>
      <c r="AG859">
        <v>0</v>
      </c>
      <c r="AH859">
        <v>0</v>
      </c>
      <c r="AI859">
        <v>0</v>
      </c>
      <c r="AJ859">
        <v>0</v>
      </c>
      <c r="AK859">
        <v>0</v>
      </c>
      <c r="AL859">
        <v>0</v>
      </c>
      <c r="AM859" t="s">
        <v>48</v>
      </c>
    </row>
    <row r="860" spans="1:39" hidden="1" x14ac:dyDescent="0.3">
      <c r="A860">
        <v>8180</v>
      </c>
      <c r="B860">
        <v>1952</v>
      </c>
      <c r="C860" s="14">
        <f>2021-Table1[[#This Row],[Year_Birth]]</f>
        <v>69</v>
      </c>
      <c r="D860" t="s">
        <v>44</v>
      </c>
      <c r="E860" s="14" t="str" cm="1">
        <f t="array" ref="E860">_xlfn.SWITCH(Table1[[#This Row],[Education]],"Graduation","Bachelor’s","Basic","High School","2n Cycle","Master’s","Master","Master’s","PhD","PhD","Other")</f>
        <v>Master’s</v>
      </c>
      <c r="F860" t="s">
        <v>49</v>
      </c>
      <c r="G860" s="14" t="s">
        <v>49</v>
      </c>
      <c r="H860" s="14" t="str" cm="1">
        <f t="array" ref="H860">_xlfn.SWITCH(Table1[[#This Row],[Marital_Status_mod]],"Together","Couple","Married","Couple","Divorced","Single","Single","Single","Widow","Single","Other")</f>
        <v>Single</v>
      </c>
      <c r="I860" s="4">
        <v>59354</v>
      </c>
      <c r="J860" s="41" t="str">
        <f t="shared" si="54"/>
        <v>$50 - $60K</v>
      </c>
      <c r="K860">
        <v>1</v>
      </c>
      <c r="L860">
        <v>1</v>
      </c>
      <c r="M860">
        <f>Table1[[#This Row],[Teenhome]]+Table1[[#This Row],[Kidhome]]</f>
        <v>2</v>
      </c>
      <c r="N860" s="1">
        <v>41593</v>
      </c>
      <c r="O860" s="16">
        <f>(Table1[[#This Row],[DataSetDate]]-Table1[[#This Row],[Dt_Customer]])/365</f>
        <v>7.2301369863013702</v>
      </c>
      <c r="P860" s="15">
        <v>44232</v>
      </c>
      <c r="Q860">
        <v>53</v>
      </c>
      <c r="R860" s="4">
        <v>233</v>
      </c>
      <c r="S860" s="4">
        <v>2</v>
      </c>
      <c r="T860" s="4">
        <v>53</v>
      </c>
      <c r="U860" s="4">
        <v>3</v>
      </c>
      <c r="V860" s="4">
        <v>5</v>
      </c>
      <c r="W860" s="4">
        <v>14</v>
      </c>
      <c r="X860">
        <v>3</v>
      </c>
      <c r="Y860">
        <v>6</v>
      </c>
      <c r="Z860" t="str">
        <f t="shared" si="55"/>
        <v>Medium</v>
      </c>
      <c r="AA860" s="14">
        <f t="shared" ca="1" si="56"/>
        <v>6.2810613152068671</v>
      </c>
      <c r="AB860">
        <v>1</v>
      </c>
      <c r="AC860">
        <v>5</v>
      </c>
      <c r="AD860" s="14">
        <f t="shared" ca="1" si="57"/>
        <v>5.391232360291303</v>
      </c>
      <c r="AE860">
        <v>6</v>
      </c>
      <c r="AF860">
        <v>0</v>
      </c>
      <c r="AG860">
        <v>0</v>
      </c>
      <c r="AH860">
        <v>0</v>
      </c>
      <c r="AI860">
        <v>0</v>
      </c>
      <c r="AJ860">
        <v>0</v>
      </c>
      <c r="AK860">
        <v>0</v>
      </c>
      <c r="AL860">
        <v>0</v>
      </c>
      <c r="AM860" t="s">
        <v>43</v>
      </c>
    </row>
    <row r="861" spans="1:39" hidden="1" x14ac:dyDescent="0.3">
      <c r="A861">
        <v>9153</v>
      </c>
      <c r="B861">
        <v>1964</v>
      </c>
      <c r="C861" s="14">
        <f>2021-Table1[[#This Row],[Year_Birth]]</f>
        <v>57</v>
      </c>
      <c r="D861" t="s">
        <v>39</v>
      </c>
      <c r="E861" s="14" t="str" cm="1">
        <f t="array" ref="E861">_xlfn.SWITCH(Table1[[#This Row],[Education]],"Graduation","Bachelor’s","Basic","High School","2n Cycle","Master’s","Master","Master’s","PhD","PhD","Other")</f>
        <v>PhD</v>
      </c>
      <c r="F861" t="s">
        <v>42</v>
      </c>
      <c r="G861" s="14" t="s">
        <v>42</v>
      </c>
      <c r="H861" s="14" t="str" cm="1">
        <f t="array" ref="H861">_xlfn.SWITCH(Table1[[#This Row],[Marital_Status_mod]],"Together","Couple","Married","Couple","Divorced","Single","Single","Single","Widow","Single","Other")</f>
        <v>Couple</v>
      </c>
      <c r="I861" s="4">
        <v>59304</v>
      </c>
      <c r="J861" s="41" t="str">
        <f t="shared" si="54"/>
        <v>$50 - $60K</v>
      </c>
      <c r="K861">
        <v>0</v>
      </c>
      <c r="L861">
        <v>1</v>
      </c>
      <c r="M861">
        <f>Table1[[#This Row],[Teenhome]]+Table1[[#This Row],[Kidhome]]</f>
        <v>1</v>
      </c>
      <c r="N861" s="1">
        <v>41484</v>
      </c>
      <c r="O861" s="16">
        <f>(Table1[[#This Row],[DataSetDate]]-Table1[[#This Row],[Dt_Customer]])/365</f>
        <v>7.5287671232876709</v>
      </c>
      <c r="P861" s="15">
        <v>44232</v>
      </c>
      <c r="Q861">
        <v>81</v>
      </c>
      <c r="R861" s="4">
        <v>418</v>
      </c>
      <c r="S861" s="4">
        <v>61</v>
      </c>
      <c r="T861" s="4">
        <v>428</v>
      </c>
      <c r="U861" s="4">
        <v>80</v>
      </c>
      <c r="V861" s="4">
        <v>51</v>
      </c>
      <c r="W861" s="4">
        <v>10</v>
      </c>
      <c r="X861">
        <v>3</v>
      </c>
      <c r="Y861">
        <v>7</v>
      </c>
      <c r="Z861" t="str">
        <f t="shared" si="55"/>
        <v>High</v>
      </c>
      <c r="AA861" s="14">
        <f t="shared" ca="1" si="56"/>
        <v>7.3395840906149665</v>
      </c>
      <c r="AB861">
        <v>8</v>
      </c>
      <c r="AC861">
        <v>10</v>
      </c>
      <c r="AD861" s="14">
        <f t="shared" ca="1" si="57"/>
        <v>10.2569158106497</v>
      </c>
      <c r="AE861">
        <v>5</v>
      </c>
      <c r="AF861">
        <v>0</v>
      </c>
      <c r="AG861">
        <v>0</v>
      </c>
      <c r="AH861">
        <v>0</v>
      </c>
      <c r="AI861">
        <v>0</v>
      </c>
      <c r="AJ861">
        <v>0</v>
      </c>
      <c r="AK861">
        <v>0</v>
      </c>
      <c r="AL861">
        <v>0</v>
      </c>
      <c r="AM861" t="s">
        <v>41</v>
      </c>
    </row>
    <row r="862" spans="1:39" hidden="1" x14ac:dyDescent="0.3">
      <c r="A862">
        <v>6245</v>
      </c>
      <c r="B862">
        <v>1950</v>
      </c>
      <c r="C862" s="14">
        <f>2021-Table1[[#This Row],[Year_Birth]]</f>
        <v>71</v>
      </c>
      <c r="D862" t="s">
        <v>39</v>
      </c>
      <c r="E862" s="14" t="str" cm="1">
        <f t="array" ref="E862">_xlfn.SWITCH(Table1[[#This Row],[Education]],"Graduation","Bachelor’s","Basic","High School","2n Cycle","Master’s","Master","Master’s","PhD","PhD","Other")</f>
        <v>PhD</v>
      </c>
      <c r="F862" t="s">
        <v>40</v>
      </c>
      <c r="G862" s="14" t="s">
        <v>40</v>
      </c>
      <c r="H862" s="14" t="str" cm="1">
        <f t="array" ref="H862">_xlfn.SWITCH(Table1[[#This Row],[Marital_Status_mod]],"Together","Couple","Married","Couple","Divorced","Single","Single","Single","Widow","Single","Other")</f>
        <v>Couple</v>
      </c>
      <c r="I862" s="4">
        <v>59292</v>
      </c>
      <c r="J862" s="41" t="str">
        <f t="shared" si="54"/>
        <v>$50 - $60K</v>
      </c>
      <c r="K862">
        <v>0</v>
      </c>
      <c r="L862">
        <v>1</v>
      </c>
      <c r="M862">
        <f>Table1[[#This Row],[Teenhome]]+Table1[[#This Row],[Kidhome]]</f>
        <v>1</v>
      </c>
      <c r="N862" s="1">
        <v>41438</v>
      </c>
      <c r="O862" s="16">
        <f>(Table1[[#This Row],[DataSetDate]]-Table1[[#This Row],[Dt_Customer]])/365</f>
        <v>7.6547945205479451</v>
      </c>
      <c r="P862" s="15">
        <v>44232</v>
      </c>
      <c r="Q862">
        <v>71</v>
      </c>
      <c r="R862" s="4">
        <v>378</v>
      </c>
      <c r="S862" s="4">
        <v>14</v>
      </c>
      <c r="T862" s="4">
        <v>68</v>
      </c>
      <c r="U862" s="4">
        <v>19</v>
      </c>
      <c r="V862" s="4">
        <v>14</v>
      </c>
      <c r="W862" s="4">
        <v>14</v>
      </c>
      <c r="X862">
        <v>2</v>
      </c>
      <c r="Y862">
        <v>3</v>
      </c>
      <c r="Z862" t="str">
        <f t="shared" si="55"/>
        <v>Medium</v>
      </c>
      <c r="AA862" s="14">
        <f t="shared" ca="1" si="56"/>
        <v>3.1820958613355552</v>
      </c>
      <c r="AB862">
        <v>5</v>
      </c>
      <c r="AC862">
        <v>8</v>
      </c>
      <c r="AD862" s="14">
        <f t="shared" ca="1" si="57"/>
        <v>7.6694152217932183</v>
      </c>
      <c r="AE862">
        <v>3</v>
      </c>
      <c r="AF862">
        <v>0</v>
      </c>
      <c r="AG862">
        <v>0</v>
      </c>
      <c r="AH862">
        <v>0</v>
      </c>
      <c r="AI862">
        <v>0</v>
      </c>
      <c r="AJ862">
        <v>0</v>
      </c>
      <c r="AK862">
        <v>0</v>
      </c>
      <c r="AL862">
        <v>0</v>
      </c>
      <c r="AM862" t="s">
        <v>41</v>
      </c>
    </row>
    <row r="863" spans="1:39" hidden="1" x14ac:dyDescent="0.3">
      <c r="A863">
        <v>8780</v>
      </c>
      <c r="B863">
        <v>1950</v>
      </c>
      <c r="C863" s="14">
        <f>2021-Table1[[#This Row],[Year_Birth]]</f>
        <v>71</v>
      </c>
      <c r="D863" t="s">
        <v>39</v>
      </c>
      <c r="E863" s="14" t="str" cm="1">
        <f t="array" ref="E863">_xlfn.SWITCH(Table1[[#This Row],[Education]],"Graduation","Bachelor’s","Basic","High School","2n Cycle","Master’s","Master","Master’s","PhD","PhD","Other")</f>
        <v>PhD</v>
      </c>
      <c r="F863" t="s">
        <v>40</v>
      </c>
      <c r="G863" s="14" t="s">
        <v>40</v>
      </c>
      <c r="H863" s="14" t="str" cm="1">
        <f t="array" ref="H863">_xlfn.SWITCH(Table1[[#This Row],[Marital_Status_mod]],"Together","Couple","Married","Couple","Divorced","Single","Single","Single","Widow","Single","Other")</f>
        <v>Couple</v>
      </c>
      <c r="I863" s="4">
        <v>59292</v>
      </c>
      <c r="J863" s="41" t="str">
        <f t="shared" si="54"/>
        <v>$50 - $60K</v>
      </c>
      <c r="K863">
        <v>0</v>
      </c>
      <c r="L863">
        <v>1</v>
      </c>
      <c r="M863">
        <f>Table1[[#This Row],[Teenhome]]+Table1[[#This Row],[Kidhome]]</f>
        <v>1</v>
      </c>
      <c r="N863" s="1">
        <v>41438</v>
      </c>
      <c r="O863" s="16">
        <f>(Table1[[#This Row],[DataSetDate]]-Table1[[#This Row],[Dt_Customer]])/365</f>
        <v>7.6547945205479451</v>
      </c>
      <c r="P863" s="15">
        <v>44232</v>
      </c>
      <c r="Q863">
        <v>71</v>
      </c>
      <c r="R863" s="4">
        <v>378</v>
      </c>
      <c r="S863" s="4">
        <v>14</v>
      </c>
      <c r="T863" s="4">
        <v>68</v>
      </c>
      <c r="U863" s="4">
        <v>19</v>
      </c>
      <c r="V863" s="4">
        <v>14</v>
      </c>
      <c r="W863" s="4">
        <v>14</v>
      </c>
      <c r="X863">
        <v>2</v>
      </c>
      <c r="Y863">
        <v>3</v>
      </c>
      <c r="Z863" t="str">
        <f t="shared" si="55"/>
        <v>Medium</v>
      </c>
      <c r="AA863" s="14">
        <f t="shared" ca="1" si="56"/>
        <v>2.9993570825292224</v>
      </c>
      <c r="AB863">
        <v>5</v>
      </c>
      <c r="AC863">
        <v>8</v>
      </c>
      <c r="AD863" s="14">
        <f t="shared" ca="1" si="57"/>
        <v>7.6212228330269536</v>
      </c>
      <c r="AE863">
        <v>3</v>
      </c>
      <c r="AF863">
        <v>0</v>
      </c>
      <c r="AG863">
        <v>0</v>
      </c>
      <c r="AH863">
        <v>0</v>
      </c>
      <c r="AI863">
        <v>0</v>
      </c>
      <c r="AJ863">
        <v>0</v>
      </c>
      <c r="AK863">
        <v>0</v>
      </c>
      <c r="AL863">
        <v>0</v>
      </c>
      <c r="AM863" t="s">
        <v>41</v>
      </c>
    </row>
    <row r="864" spans="1:39" hidden="1" x14ac:dyDescent="0.3">
      <c r="A864">
        <v>10379</v>
      </c>
      <c r="B864">
        <v>1962</v>
      </c>
      <c r="C864" s="14">
        <f>2021-Table1[[#This Row],[Year_Birth]]</f>
        <v>59</v>
      </c>
      <c r="D864" t="s">
        <v>44</v>
      </c>
      <c r="E864" s="14" t="str" cm="1">
        <f t="array" ref="E864">_xlfn.SWITCH(Table1[[#This Row],[Education]],"Graduation","Bachelor’s","Basic","High School","2n Cycle","Master’s","Master","Master’s","PhD","PhD","Other")</f>
        <v>Master’s</v>
      </c>
      <c r="F864" t="s">
        <v>50</v>
      </c>
      <c r="G864" s="14" t="s">
        <v>50</v>
      </c>
      <c r="H864" s="14" t="str" cm="1">
        <f t="array" ref="H864">_xlfn.SWITCH(Table1[[#This Row],[Marital_Status_mod]],"Together","Couple","Married","Couple","Divorced","Single","Single","Single","Widow","Single","Other")</f>
        <v>Single</v>
      </c>
      <c r="I864" s="4">
        <v>59247</v>
      </c>
      <c r="J864" s="41" t="str">
        <f t="shared" si="54"/>
        <v>$50 - $60K</v>
      </c>
      <c r="K864">
        <v>0</v>
      </c>
      <c r="L864">
        <v>2</v>
      </c>
      <c r="M864">
        <f>Table1[[#This Row],[Teenhome]]+Table1[[#This Row],[Kidhome]]</f>
        <v>2</v>
      </c>
      <c r="N864" s="1">
        <v>41586</v>
      </c>
      <c r="O864" s="16">
        <f>(Table1[[#This Row],[DataSetDate]]-Table1[[#This Row],[Dt_Customer]])/365</f>
        <v>7.2493150684931509</v>
      </c>
      <c r="P864" s="15">
        <v>44232</v>
      </c>
      <c r="Q864">
        <v>87</v>
      </c>
      <c r="R864" s="4">
        <v>327</v>
      </c>
      <c r="S864" s="4">
        <v>9</v>
      </c>
      <c r="T864" s="4">
        <v>122</v>
      </c>
      <c r="U864" s="4">
        <v>19</v>
      </c>
      <c r="V864" s="4">
        <v>14</v>
      </c>
      <c r="W864" s="4">
        <v>83</v>
      </c>
      <c r="X864">
        <v>5</v>
      </c>
      <c r="Y864">
        <v>5</v>
      </c>
      <c r="Z864" t="str">
        <f t="shared" si="55"/>
        <v>Medium</v>
      </c>
      <c r="AA864" s="14">
        <f t="shared" ca="1" si="56"/>
        <v>5.2987544115042606</v>
      </c>
      <c r="AB864">
        <v>2</v>
      </c>
      <c r="AC864">
        <v>9</v>
      </c>
      <c r="AD864" s="14">
        <f t="shared" ca="1" si="57"/>
        <v>8.8156092004140092</v>
      </c>
      <c r="AE864">
        <v>6</v>
      </c>
      <c r="AF864">
        <v>0</v>
      </c>
      <c r="AG864">
        <v>0</v>
      </c>
      <c r="AH864">
        <v>0</v>
      </c>
      <c r="AI864">
        <v>0</v>
      </c>
      <c r="AJ864">
        <v>0</v>
      </c>
      <c r="AK864">
        <v>0</v>
      </c>
      <c r="AL864">
        <v>0</v>
      </c>
      <c r="AM864" t="s">
        <v>41</v>
      </c>
    </row>
    <row r="865" spans="1:39" hidden="1" x14ac:dyDescent="0.3">
      <c r="A865">
        <v>8920</v>
      </c>
      <c r="B865">
        <v>1967</v>
      </c>
      <c r="C865" s="14">
        <f>2021-Table1[[#This Row],[Year_Birth]]</f>
        <v>54</v>
      </c>
      <c r="D865" t="s">
        <v>44</v>
      </c>
      <c r="E865" s="14" t="str" cm="1">
        <f t="array" ref="E865">_xlfn.SWITCH(Table1[[#This Row],[Education]],"Graduation","Bachelor’s","Basic","High School","2n Cycle","Master’s","Master","Master’s","PhD","PhD","Other")</f>
        <v>Master’s</v>
      </c>
      <c r="F865" t="s">
        <v>50</v>
      </c>
      <c r="G865" s="14" t="s">
        <v>50</v>
      </c>
      <c r="H865" s="14" t="str" cm="1">
        <f t="array" ref="H865">_xlfn.SWITCH(Table1[[#This Row],[Marital_Status_mod]],"Together","Couple","Married","Couple","Divorced","Single","Single","Single","Widow","Single","Other")</f>
        <v>Single</v>
      </c>
      <c r="I865" s="4">
        <v>59235</v>
      </c>
      <c r="J865" s="41" t="str">
        <f t="shared" si="54"/>
        <v>$50 - $60K</v>
      </c>
      <c r="K865">
        <v>1</v>
      </c>
      <c r="L865">
        <v>0</v>
      </c>
      <c r="M865">
        <f>Table1[[#This Row],[Teenhome]]+Table1[[#This Row],[Kidhome]]</f>
        <v>1</v>
      </c>
      <c r="N865" s="1">
        <v>41286</v>
      </c>
      <c r="O865" s="16">
        <f>(Table1[[#This Row],[DataSetDate]]-Table1[[#This Row],[Dt_Customer]])/365</f>
        <v>8.0712328767123296</v>
      </c>
      <c r="P865" s="15">
        <v>44232</v>
      </c>
      <c r="Q865">
        <v>4</v>
      </c>
      <c r="R865" s="4">
        <v>448</v>
      </c>
      <c r="S865" s="4">
        <v>40</v>
      </c>
      <c r="T865" s="4">
        <v>469</v>
      </c>
      <c r="U865" s="4">
        <v>80</v>
      </c>
      <c r="V865" s="4">
        <v>0</v>
      </c>
      <c r="W865" s="4">
        <v>91</v>
      </c>
      <c r="X865">
        <v>3</v>
      </c>
      <c r="Y865">
        <v>11</v>
      </c>
      <c r="Z865" t="str">
        <f t="shared" si="55"/>
        <v>High</v>
      </c>
      <c r="AA865" s="14">
        <f t="shared" ca="1" si="56"/>
        <v>11.014867410661354</v>
      </c>
      <c r="AB865">
        <v>2</v>
      </c>
      <c r="AC865">
        <v>12</v>
      </c>
      <c r="AD865" s="14">
        <f t="shared" ca="1" si="57"/>
        <v>12.387603033069578</v>
      </c>
      <c r="AE865">
        <v>7</v>
      </c>
      <c r="AF865">
        <v>0</v>
      </c>
      <c r="AG865">
        <v>0</v>
      </c>
      <c r="AH865">
        <v>0</v>
      </c>
      <c r="AI865">
        <v>0</v>
      </c>
      <c r="AJ865">
        <v>0</v>
      </c>
      <c r="AK865">
        <v>0</v>
      </c>
      <c r="AL865">
        <v>0</v>
      </c>
      <c r="AM865" t="s">
        <v>45</v>
      </c>
    </row>
    <row r="866" spans="1:39" hidden="1" x14ac:dyDescent="0.3">
      <c r="A866">
        <v>7342</v>
      </c>
      <c r="B866">
        <v>1961</v>
      </c>
      <c r="C866" s="14">
        <f>2021-Table1[[#This Row],[Year_Birth]]</f>
        <v>60</v>
      </c>
      <c r="D866" t="s">
        <v>51</v>
      </c>
      <c r="E866" s="14" t="str" cm="1">
        <f t="array" ref="E866">_xlfn.SWITCH(Table1[[#This Row],[Education]],"Graduation","Bachelor’s","Basic","High School","2n Cycle","Master’s","Master","Master’s","PhD","PhD","Other")</f>
        <v>Master’s</v>
      </c>
      <c r="F866" t="s">
        <v>54</v>
      </c>
      <c r="G866" s="14" t="s">
        <v>54</v>
      </c>
      <c r="H866" s="14" t="str" cm="1">
        <f t="array" ref="H866">_xlfn.SWITCH(Table1[[#This Row],[Marital_Status_mod]],"Together","Couple","Married","Couple","Divorced","Single","Single","Single","Widow","Single","Other")</f>
        <v>Single</v>
      </c>
      <c r="I866" s="4">
        <v>59184</v>
      </c>
      <c r="J866" s="41" t="str">
        <f t="shared" si="54"/>
        <v>$50 - $60K</v>
      </c>
      <c r="K866">
        <v>0</v>
      </c>
      <c r="L866">
        <v>1</v>
      </c>
      <c r="M866">
        <f>Table1[[#This Row],[Teenhome]]+Table1[[#This Row],[Kidhome]]</f>
        <v>1</v>
      </c>
      <c r="N866" s="1">
        <v>41161</v>
      </c>
      <c r="O866" s="16">
        <f>(Table1[[#This Row],[DataSetDate]]-Table1[[#This Row],[Dt_Customer]])/365</f>
        <v>8.4136986301369863</v>
      </c>
      <c r="P866" s="15">
        <v>44232</v>
      </c>
      <c r="Q866">
        <v>6</v>
      </c>
      <c r="R866" s="4">
        <v>341</v>
      </c>
      <c r="S866" s="4">
        <v>142</v>
      </c>
      <c r="T866" s="4">
        <v>113</v>
      </c>
      <c r="U866" s="4">
        <v>259</v>
      </c>
      <c r="V866" s="4">
        <v>151</v>
      </c>
      <c r="W866" s="4">
        <v>66</v>
      </c>
      <c r="X866">
        <v>3</v>
      </c>
      <c r="Y866">
        <v>6</v>
      </c>
      <c r="Z866" t="str">
        <f t="shared" si="55"/>
        <v>Medium</v>
      </c>
      <c r="AA866" s="14">
        <f t="shared" ca="1" si="56"/>
        <v>6.1152925348498437</v>
      </c>
      <c r="AB866">
        <v>6</v>
      </c>
      <c r="AC866">
        <v>12</v>
      </c>
      <c r="AD866" s="14">
        <f t="shared" ca="1" si="57"/>
        <v>12.342583492882582</v>
      </c>
      <c r="AE866">
        <v>5</v>
      </c>
      <c r="AF866">
        <v>0</v>
      </c>
      <c r="AG866">
        <v>0</v>
      </c>
      <c r="AH866">
        <v>0</v>
      </c>
      <c r="AI866">
        <v>0</v>
      </c>
      <c r="AJ866">
        <v>0</v>
      </c>
      <c r="AK866">
        <v>0</v>
      </c>
      <c r="AL866">
        <v>0</v>
      </c>
      <c r="AM866" t="s">
        <v>41</v>
      </c>
    </row>
    <row r="867" spans="1:39" hidden="1" x14ac:dyDescent="0.3">
      <c r="A867">
        <v>4990</v>
      </c>
      <c r="B867">
        <v>1954</v>
      </c>
      <c r="C867" s="14">
        <f>2021-Table1[[#This Row],[Year_Birth]]</f>
        <v>67</v>
      </c>
      <c r="D867" t="s">
        <v>46</v>
      </c>
      <c r="E867" s="14" t="str" cm="1">
        <f t="array" ref="E867">_xlfn.SWITCH(Table1[[#This Row],[Education]],"Graduation","Bachelor’s","Basic","High School","2n Cycle","Master’s","Master","Master’s","PhD","PhD","Other")</f>
        <v>Bachelor’s</v>
      </c>
      <c r="F867" t="s">
        <v>42</v>
      </c>
      <c r="G867" s="14" t="s">
        <v>42</v>
      </c>
      <c r="H867" s="14" t="str" cm="1">
        <f t="array" ref="H867">_xlfn.SWITCH(Table1[[#This Row],[Marital_Status_mod]],"Together","Couple","Married","Couple","Divorced","Single","Single","Single","Widow","Single","Other")</f>
        <v>Couple</v>
      </c>
      <c r="I867" s="4">
        <v>59111</v>
      </c>
      <c r="J867" s="41" t="str">
        <f t="shared" si="54"/>
        <v>$50 - $60K</v>
      </c>
      <c r="K867">
        <v>0</v>
      </c>
      <c r="L867">
        <v>0</v>
      </c>
      <c r="M867">
        <f>Table1[[#This Row],[Teenhome]]+Table1[[#This Row],[Kidhome]]</f>
        <v>0</v>
      </c>
      <c r="N867" s="1">
        <v>41396</v>
      </c>
      <c r="O867" s="16">
        <f>(Table1[[#This Row],[DataSetDate]]-Table1[[#This Row],[Dt_Customer]])/365</f>
        <v>7.7698630136986298</v>
      </c>
      <c r="P867" s="15">
        <v>44232</v>
      </c>
      <c r="Q867">
        <v>90</v>
      </c>
      <c r="R867" s="4">
        <v>524</v>
      </c>
      <c r="S867" s="4">
        <v>0</v>
      </c>
      <c r="T867" s="4">
        <v>134</v>
      </c>
      <c r="U867" s="4">
        <v>28</v>
      </c>
      <c r="V867" s="4">
        <v>28</v>
      </c>
      <c r="W867" s="4">
        <v>155</v>
      </c>
      <c r="X867">
        <v>1</v>
      </c>
      <c r="Y867">
        <v>11</v>
      </c>
      <c r="Z867" t="str">
        <f t="shared" si="55"/>
        <v>High</v>
      </c>
      <c r="AA867" s="14">
        <f t="shared" ca="1" si="56"/>
        <v>10.879640837367386</v>
      </c>
      <c r="AB867">
        <v>1</v>
      </c>
      <c r="AC867">
        <v>8</v>
      </c>
      <c r="AD867" s="14">
        <f t="shared" ca="1" si="57"/>
        <v>7.7998027941079329</v>
      </c>
      <c r="AE867">
        <v>7</v>
      </c>
      <c r="AF867">
        <v>0</v>
      </c>
      <c r="AG867">
        <v>0</v>
      </c>
      <c r="AH867">
        <v>0</v>
      </c>
      <c r="AI867">
        <v>0</v>
      </c>
      <c r="AJ867">
        <v>0</v>
      </c>
      <c r="AK867">
        <v>0</v>
      </c>
      <c r="AL867">
        <v>0</v>
      </c>
      <c r="AM867" t="s">
        <v>53</v>
      </c>
    </row>
    <row r="868" spans="1:39" hidden="1" x14ac:dyDescent="0.3">
      <c r="A868">
        <v>1921</v>
      </c>
      <c r="B868">
        <v>1967</v>
      </c>
      <c r="C868" s="14">
        <f>2021-Table1[[#This Row],[Year_Birth]]</f>
        <v>54</v>
      </c>
      <c r="D868" t="s">
        <v>39</v>
      </c>
      <c r="E868" s="14" t="str" cm="1">
        <f t="array" ref="E868">_xlfn.SWITCH(Table1[[#This Row],[Education]],"Graduation","Bachelor’s","Basic","High School","2n Cycle","Master’s","Master","Master’s","PhD","PhD","Other")</f>
        <v>PhD</v>
      </c>
      <c r="F868" t="s">
        <v>42</v>
      </c>
      <c r="G868" s="14" t="s">
        <v>42</v>
      </c>
      <c r="H868" s="14" t="str" cm="1">
        <f t="array" ref="H868">_xlfn.SWITCH(Table1[[#This Row],[Marital_Status_mod]],"Together","Couple","Married","Couple","Divorced","Single","Single","Single","Widow","Single","Other")</f>
        <v>Couple</v>
      </c>
      <c r="I868" s="4">
        <v>59062</v>
      </c>
      <c r="J868" s="41" t="str">
        <f t="shared" si="54"/>
        <v>$50 - $60K</v>
      </c>
      <c r="K868">
        <v>2</v>
      </c>
      <c r="L868">
        <v>1</v>
      </c>
      <c r="M868">
        <f>Table1[[#This Row],[Teenhome]]+Table1[[#This Row],[Kidhome]]</f>
        <v>3</v>
      </c>
      <c r="N868" s="1">
        <v>41550</v>
      </c>
      <c r="O868" s="16">
        <f>(Table1[[#This Row],[DataSetDate]]-Table1[[#This Row],[Dt_Customer]])/365</f>
        <v>7.3479452054794523</v>
      </c>
      <c r="P868" s="15">
        <v>44232</v>
      </c>
      <c r="Q868">
        <v>74</v>
      </c>
      <c r="R868" s="4">
        <v>46</v>
      </c>
      <c r="S868" s="4">
        <v>1</v>
      </c>
      <c r="T868" s="4">
        <v>12</v>
      </c>
      <c r="U868" s="4">
        <v>3</v>
      </c>
      <c r="V868" s="4">
        <v>0</v>
      </c>
      <c r="W868" s="4">
        <v>9</v>
      </c>
      <c r="X868">
        <v>2</v>
      </c>
      <c r="Y868">
        <v>2</v>
      </c>
      <c r="Z868" t="str">
        <f t="shared" si="55"/>
        <v>Low</v>
      </c>
      <c r="AA868" s="14">
        <f t="shared" ca="1" si="56"/>
        <v>2.0108917070733483</v>
      </c>
      <c r="AB868">
        <v>0</v>
      </c>
      <c r="AC868">
        <v>3</v>
      </c>
      <c r="AD868" s="14">
        <f t="shared" ca="1" si="57"/>
        <v>2.8133434231102088</v>
      </c>
      <c r="AE868">
        <v>4</v>
      </c>
      <c r="AF868">
        <v>0</v>
      </c>
      <c r="AG868">
        <v>0</v>
      </c>
      <c r="AH868">
        <v>0</v>
      </c>
      <c r="AI868">
        <v>0</v>
      </c>
      <c r="AJ868">
        <v>0</v>
      </c>
      <c r="AK868">
        <v>0</v>
      </c>
      <c r="AL868">
        <v>0</v>
      </c>
      <c r="AM868" t="s">
        <v>41</v>
      </c>
    </row>
    <row r="869" spans="1:39" hidden="1" x14ac:dyDescent="0.3">
      <c r="A869">
        <v>8789</v>
      </c>
      <c r="B869">
        <v>1989</v>
      </c>
      <c r="C869" s="14">
        <f>2021-Table1[[#This Row],[Year_Birth]]</f>
        <v>32</v>
      </c>
      <c r="D869" t="s">
        <v>51</v>
      </c>
      <c r="E869" s="14" t="str" cm="1">
        <f t="array" ref="E869">_xlfn.SWITCH(Table1[[#This Row],[Education]],"Graduation","Bachelor’s","Basic","High School","2n Cycle","Master’s","Master","Master’s","PhD","PhD","Other")</f>
        <v>Master’s</v>
      </c>
      <c r="F869" t="s">
        <v>42</v>
      </c>
      <c r="G869" s="14" t="s">
        <v>42</v>
      </c>
      <c r="H869" s="14" t="str" cm="1">
        <f t="array" ref="H869">_xlfn.SWITCH(Table1[[#This Row],[Marital_Status_mod]],"Together","Couple","Married","Couple","Divorced","Single","Single","Single","Widow","Single","Other")</f>
        <v>Couple</v>
      </c>
      <c r="I869" s="4">
        <v>59060</v>
      </c>
      <c r="J869" s="41" t="str">
        <f t="shared" si="54"/>
        <v>$50 - $60K</v>
      </c>
      <c r="K869">
        <v>1</v>
      </c>
      <c r="L869">
        <v>0</v>
      </c>
      <c r="M869">
        <f>Table1[[#This Row],[Teenhome]]+Table1[[#This Row],[Kidhome]]</f>
        <v>1</v>
      </c>
      <c r="N869" s="1">
        <v>41650</v>
      </c>
      <c r="O869" s="16">
        <f>(Table1[[#This Row],[DataSetDate]]-Table1[[#This Row],[Dt_Customer]])/365</f>
        <v>7.0739726027397261</v>
      </c>
      <c r="P869" s="15">
        <v>44232</v>
      </c>
      <c r="Q869">
        <v>77</v>
      </c>
      <c r="R869" s="4">
        <v>35</v>
      </c>
      <c r="S869" s="4">
        <v>40</v>
      </c>
      <c r="T869" s="4">
        <v>111</v>
      </c>
      <c r="U869" s="4">
        <v>36</v>
      </c>
      <c r="V869" s="4">
        <v>40</v>
      </c>
      <c r="W869" s="4">
        <v>12</v>
      </c>
      <c r="X869">
        <v>3</v>
      </c>
      <c r="Y869">
        <v>3</v>
      </c>
      <c r="Z869" t="str">
        <f t="shared" si="55"/>
        <v>Medium</v>
      </c>
      <c r="AA869" s="14">
        <f t="shared" ca="1" si="56"/>
        <v>3.3473016443103436</v>
      </c>
      <c r="AB869">
        <v>1</v>
      </c>
      <c r="AC869">
        <v>7</v>
      </c>
      <c r="AD869" s="14">
        <f t="shared" ca="1" si="57"/>
        <v>6.6840616737873679</v>
      </c>
      <c r="AE869">
        <v>4</v>
      </c>
      <c r="AF869">
        <v>0</v>
      </c>
      <c r="AG869">
        <v>0</v>
      </c>
      <c r="AH869">
        <v>0</v>
      </c>
      <c r="AI869">
        <v>0</v>
      </c>
      <c r="AJ869">
        <v>0</v>
      </c>
      <c r="AK869">
        <v>0</v>
      </c>
      <c r="AL869">
        <v>0</v>
      </c>
      <c r="AM869" t="s">
        <v>41</v>
      </c>
    </row>
    <row r="870" spans="1:39" hidden="1" x14ac:dyDescent="0.3">
      <c r="A870">
        <v>6357</v>
      </c>
      <c r="B870">
        <v>1959</v>
      </c>
      <c r="C870" s="14">
        <f>2021-Table1[[#This Row],[Year_Birth]]</f>
        <v>62</v>
      </c>
      <c r="D870" t="s">
        <v>51</v>
      </c>
      <c r="E870" s="14" t="str" cm="1">
        <f t="array" ref="E870">_xlfn.SWITCH(Table1[[#This Row],[Education]],"Graduation","Bachelor’s","Basic","High School","2n Cycle","Master’s","Master","Master’s","PhD","PhD","Other")</f>
        <v>Master’s</v>
      </c>
      <c r="F870" t="s">
        <v>49</v>
      </c>
      <c r="G870" s="14" t="s">
        <v>49</v>
      </c>
      <c r="H870" s="14" t="str" cm="1">
        <f t="array" ref="H870">_xlfn.SWITCH(Table1[[#This Row],[Marital_Status_mod]],"Together","Couple","Married","Couple","Divorced","Single","Single","Single","Widow","Single","Other")</f>
        <v>Single</v>
      </c>
      <c r="I870" s="4">
        <v>59052</v>
      </c>
      <c r="J870" s="41" t="str">
        <f t="shared" si="54"/>
        <v>$50 - $60K</v>
      </c>
      <c r="K870">
        <v>0</v>
      </c>
      <c r="L870">
        <v>1</v>
      </c>
      <c r="M870">
        <f>Table1[[#This Row],[Teenhome]]+Table1[[#This Row],[Kidhome]]</f>
        <v>1</v>
      </c>
      <c r="N870" s="1">
        <v>41595</v>
      </c>
      <c r="O870" s="16">
        <f>(Table1[[#This Row],[DataSetDate]]-Table1[[#This Row],[Dt_Customer]])/365</f>
        <v>7.2246575342465755</v>
      </c>
      <c r="P870" s="15">
        <v>44232</v>
      </c>
      <c r="Q870">
        <v>29</v>
      </c>
      <c r="R870" s="4">
        <v>230</v>
      </c>
      <c r="S870" s="4">
        <v>35</v>
      </c>
      <c r="T870" s="4">
        <v>75</v>
      </c>
      <c r="U870" s="4">
        <v>63</v>
      </c>
      <c r="V870" s="4">
        <v>57</v>
      </c>
      <c r="W870" s="4">
        <v>31</v>
      </c>
      <c r="X870">
        <v>3</v>
      </c>
      <c r="Y870">
        <v>7</v>
      </c>
      <c r="Z870" t="str">
        <f t="shared" si="55"/>
        <v>High</v>
      </c>
      <c r="AA870" s="14">
        <f t="shared" ca="1" si="56"/>
        <v>7.3483141811484778</v>
      </c>
      <c r="AB870">
        <v>1</v>
      </c>
      <c r="AC870">
        <v>7</v>
      </c>
      <c r="AD870" s="14">
        <f t="shared" ca="1" si="57"/>
        <v>7.0306841159808391</v>
      </c>
      <c r="AE870">
        <v>5</v>
      </c>
      <c r="AF870">
        <v>0</v>
      </c>
      <c r="AG870">
        <v>0</v>
      </c>
      <c r="AH870">
        <v>0</v>
      </c>
      <c r="AI870">
        <v>0</v>
      </c>
      <c r="AJ870">
        <v>0</v>
      </c>
      <c r="AK870">
        <v>0</v>
      </c>
      <c r="AL870">
        <v>0</v>
      </c>
      <c r="AM870" t="s">
        <v>47</v>
      </c>
    </row>
    <row r="871" spans="1:39" hidden="1" x14ac:dyDescent="0.3">
      <c r="A871">
        <v>1523</v>
      </c>
      <c r="B871">
        <v>1973</v>
      </c>
      <c r="C871" s="14">
        <f>2021-Table1[[#This Row],[Year_Birth]]</f>
        <v>48</v>
      </c>
      <c r="D871" t="s">
        <v>46</v>
      </c>
      <c r="E871" s="14" t="str" cm="1">
        <f t="array" ref="E871">_xlfn.SWITCH(Table1[[#This Row],[Education]],"Graduation","Bachelor’s","Basic","High School","2n Cycle","Master’s","Master","Master’s","PhD","PhD","Other")</f>
        <v>Bachelor’s</v>
      </c>
      <c r="F871" t="s">
        <v>42</v>
      </c>
      <c r="G871" s="14" t="s">
        <v>42</v>
      </c>
      <c r="H871" s="14" t="str" cm="1">
        <f t="array" ref="H871">_xlfn.SWITCH(Table1[[#This Row],[Marital_Status_mod]],"Together","Couple","Married","Couple","Divorced","Single","Single","Single","Widow","Single","Other")</f>
        <v>Couple</v>
      </c>
      <c r="I871" s="4">
        <v>59041</v>
      </c>
      <c r="J871" s="41" t="str">
        <f t="shared" si="54"/>
        <v>$50 - $60K</v>
      </c>
      <c r="K871">
        <v>1</v>
      </c>
      <c r="L871">
        <v>1</v>
      </c>
      <c r="M871">
        <f>Table1[[#This Row],[Teenhome]]+Table1[[#This Row],[Kidhome]]</f>
        <v>2</v>
      </c>
      <c r="N871" s="1">
        <v>41766</v>
      </c>
      <c r="O871" s="16">
        <f>(Table1[[#This Row],[DataSetDate]]-Table1[[#This Row],[Dt_Customer]])/365</f>
        <v>6.7561643835616438</v>
      </c>
      <c r="P871" s="15">
        <v>44232</v>
      </c>
      <c r="Q871">
        <v>25</v>
      </c>
      <c r="R871" s="4">
        <v>69</v>
      </c>
      <c r="S871" s="4">
        <v>2</v>
      </c>
      <c r="T871" s="4">
        <v>15</v>
      </c>
      <c r="U871" s="4">
        <v>2</v>
      </c>
      <c r="V871" s="4">
        <v>2</v>
      </c>
      <c r="W871" s="4">
        <v>6</v>
      </c>
      <c r="X871">
        <v>2</v>
      </c>
      <c r="Y871">
        <v>2</v>
      </c>
      <c r="Z871" t="str">
        <f t="shared" si="55"/>
        <v>Low</v>
      </c>
      <c r="AA871" s="14">
        <f t="shared" ca="1" si="56"/>
        <v>1.6566584427366786</v>
      </c>
      <c r="AB871">
        <v>0</v>
      </c>
      <c r="AC871">
        <v>4</v>
      </c>
      <c r="AD871" s="14">
        <f t="shared" ca="1" si="57"/>
        <v>4.3137864994212007</v>
      </c>
      <c r="AE871">
        <v>5</v>
      </c>
      <c r="AF871">
        <v>0</v>
      </c>
      <c r="AG871">
        <v>0</v>
      </c>
      <c r="AH871">
        <v>0</v>
      </c>
      <c r="AI871">
        <v>0</v>
      </c>
      <c r="AJ871">
        <v>0</v>
      </c>
      <c r="AK871">
        <v>0</v>
      </c>
      <c r="AL871">
        <v>0</v>
      </c>
      <c r="AM871" t="s">
        <v>47</v>
      </c>
    </row>
    <row r="872" spans="1:39" hidden="1" x14ac:dyDescent="0.3">
      <c r="A872">
        <v>6404</v>
      </c>
      <c r="B872">
        <v>1969</v>
      </c>
      <c r="C872" s="14">
        <f>2021-Table1[[#This Row],[Year_Birth]]</f>
        <v>52</v>
      </c>
      <c r="D872" t="s">
        <v>46</v>
      </c>
      <c r="E872" s="14" t="str" cm="1">
        <f t="array" ref="E872">_xlfn.SWITCH(Table1[[#This Row],[Education]],"Graduation","Bachelor’s","Basic","High School","2n Cycle","Master’s","Master","Master’s","PhD","PhD","Other")</f>
        <v>Bachelor’s</v>
      </c>
      <c r="F872" t="s">
        <v>40</v>
      </c>
      <c r="G872" s="14" t="s">
        <v>40</v>
      </c>
      <c r="H872" s="14" t="str" cm="1">
        <f t="array" ref="H872">_xlfn.SWITCH(Table1[[#This Row],[Marital_Status_mod]],"Together","Couple","Married","Couple","Divorced","Single","Single","Single","Widow","Single","Other")</f>
        <v>Couple</v>
      </c>
      <c r="I872" s="4">
        <v>58917</v>
      </c>
      <c r="J872" s="41" t="str">
        <f t="shared" si="54"/>
        <v>$50 - $60K</v>
      </c>
      <c r="K872">
        <v>1</v>
      </c>
      <c r="L872">
        <v>2</v>
      </c>
      <c r="M872">
        <f>Table1[[#This Row],[Teenhome]]+Table1[[#This Row],[Kidhome]]</f>
        <v>3</v>
      </c>
      <c r="N872" s="1">
        <v>41357</v>
      </c>
      <c r="O872" s="16">
        <f>(Table1[[#This Row],[DataSetDate]]-Table1[[#This Row],[Dt_Customer]])/365</f>
        <v>7.8767123287671232</v>
      </c>
      <c r="P872" s="15">
        <v>44232</v>
      </c>
      <c r="Q872">
        <v>10</v>
      </c>
      <c r="R872" s="4">
        <v>151</v>
      </c>
      <c r="S872" s="4">
        <v>7</v>
      </c>
      <c r="T872" s="4">
        <v>89</v>
      </c>
      <c r="U872" s="4">
        <v>0</v>
      </c>
      <c r="V872" s="4">
        <v>7</v>
      </c>
      <c r="W872" s="4">
        <v>28</v>
      </c>
      <c r="X872">
        <v>5</v>
      </c>
      <c r="Y872">
        <v>4</v>
      </c>
      <c r="Z872" t="str">
        <f t="shared" si="55"/>
        <v>Medium</v>
      </c>
      <c r="AA872" s="14">
        <f t="shared" ca="1" si="56"/>
        <v>3.7030904863898129</v>
      </c>
      <c r="AB872">
        <v>1</v>
      </c>
      <c r="AC872">
        <v>6</v>
      </c>
      <c r="AD872" s="14">
        <f t="shared" ca="1" si="57"/>
        <v>6.0734790054814711</v>
      </c>
      <c r="AE872">
        <v>5</v>
      </c>
      <c r="AF872">
        <v>0</v>
      </c>
      <c r="AG872">
        <v>0</v>
      </c>
      <c r="AH872">
        <v>0</v>
      </c>
      <c r="AI872">
        <v>0</v>
      </c>
      <c r="AJ872">
        <v>0</v>
      </c>
      <c r="AK872">
        <v>0</v>
      </c>
      <c r="AL872">
        <v>0</v>
      </c>
      <c r="AM872" t="s">
        <v>47</v>
      </c>
    </row>
    <row r="873" spans="1:39" hidden="1" x14ac:dyDescent="0.3">
      <c r="A873">
        <v>5596</v>
      </c>
      <c r="B873">
        <v>1956</v>
      </c>
      <c r="C873" s="14">
        <f>2021-Table1[[#This Row],[Year_Birth]]</f>
        <v>65</v>
      </c>
      <c r="D873" t="s">
        <v>51</v>
      </c>
      <c r="E873" s="14" t="str" cm="1">
        <f t="array" ref="E873">_xlfn.SWITCH(Table1[[#This Row],[Education]],"Graduation","Bachelor’s","Basic","High School","2n Cycle","Master’s","Master","Master’s","PhD","PhD","Other")</f>
        <v>Master’s</v>
      </c>
      <c r="F873" t="s">
        <v>40</v>
      </c>
      <c r="G873" s="14" t="s">
        <v>40</v>
      </c>
      <c r="H873" s="14" t="str" cm="1">
        <f t="array" ref="H873">_xlfn.SWITCH(Table1[[#This Row],[Marital_Status_mod]],"Together","Couple","Married","Couple","Divorced","Single","Single","Single","Widow","Single","Other")</f>
        <v>Couple</v>
      </c>
      <c r="I873" s="4">
        <v>58821</v>
      </c>
      <c r="J873" s="41" t="str">
        <f t="shared" si="54"/>
        <v>$50 - $60K</v>
      </c>
      <c r="K873">
        <v>0</v>
      </c>
      <c r="L873">
        <v>1</v>
      </c>
      <c r="M873">
        <f>Table1[[#This Row],[Teenhome]]+Table1[[#This Row],[Kidhome]]</f>
        <v>1</v>
      </c>
      <c r="N873" s="1">
        <v>41559</v>
      </c>
      <c r="O873" s="16">
        <f>(Table1[[#This Row],[DataSetDate]]-Table1[[#This Row],[Dt_Customer]])/365</f>
        <v>7.3232876712328769</v>
      </c>
      <c r="P873" s="15">
        <v>44232</v>
      </c>
      <c r="Q873">
        <v>44</v>
      </c>
      <c r="R873" s="4">
        <v>513</v>
      </c>
      <c r="S873" s="4">
        <v>14</v>
      </c>
      <c r="T873" s="4">
        <v>154</v>
      </c>
      <c r="U873" s="4">
        <v>19</v>
      </c>
      <c r="V873" s="4">
        <v>0</v>
      </c>
      <c r="W873" s="4">
        <v>28</v>
      </c>
      <c r="X873">
        <v>1</v>
      </c>
      <c r="Y873">
        <v>9</v>
      </c>
      <c r="Z873" t="str">
        <f t="shared" si="55"/>
        <v>High</v>
      </c>
      <c r="AA873" s="14">
        <f t="shared" ca="1" si="56"/>
        <v>9.0595369103447076</v>
      </c>
      <c r="AB873">
        <v>2</v>
      </c>
      <c r="AC873">
        <v>9</v>
      </c>
      <c r="AD873" s="14">
        <f t="shared" ca="1" si="57"/>
        <v>9.2438252722032068</v>
      </c>
      <c r="AE873">
        <v>6</v>
      </c>
      <c r="AF873">
        <v>0</v>
      </c>
      <c r="AG873">
        <v>0</v>
      </c>
      <c r="AH873">
        <v>0</v>
      </c>
      <c r="AI873">
        <v>0</v>
      </c>
      <c r="AJ873">
        <v>0</v>
      </c>
      <c r="AK873">
        <v>0</v>
      </c>
      <c r="AL873">
        <v>0</v>
      </c>
      <c r="AM873" t="s">
        <v>47</v>
      </c>
    </row>
    <row r="874" spans="1:39" hidden="1" x14ac:dyDescent="0.3">
      <c r="A874">
        <v>10159</v>
      </c>
      <c r="B874">
        <v>1970</v>
      </c>
      <c r="C874" s="14">
        <f>2021-Table1[[#This Row],[Year_Birth]]</f>
        <v>51</v>
      </c>
      <c r="D874" t="s">
        <v>46</v>
      </c>
      <c r="E874" s="14" t="str" cm="1">
        <f t="array" ref="E874">_xlfn.SWITCH(Table1[[#This Row],[Education]],"Graduation","Bachelor’s","Basic","High School","2n Cycle","Master’s","Master","Master’s","PhD","PhD","Other")</f>
        <v>Bachelor’s</v>
      </c>
      <c r="F874" t="s">
        <v>49</v>
      </c>
      <c r="G874" s="14" t="s">
        <v>49</v>
      </c>
      <c r="H874" s="14" t="str" cm="1">
        <f t="array" ref="H874">_xlfn.SWITCH(Table1[[#This Row],[Marital_Status_mod]],"Together","Couple","Married","Couple","Divorced","Single","Single","Single","Widow","Single","Other")</f>
        <v>Single</v>
      </c>
      <c r="I874" s="4">
        <v>58710</v>
      </c>
      <c r="J874" s="41" t="str">
        <f t="shared" si="54"/>
        <v>$50 - $60K</v>
      </c>
      <c r="K874">
        <v>0</v>
      </c>
      <c r="L874">
        <v>1</v>
      </c>
      <c r="M874">
        <f>Table1[[#This Row],[Teenhome]]+Table1[[#This Row],[Kidhome]]</f>
        <v>1</v>
      </c>
      <c r="N874" s="1">
        <v>41364</v>
      </c>
      <c r="O874" s="16">
        <f>(Table1[[#This Row],[DataSetDate]]-Table1[[#This Row],[Dt_Customer]])/365</f>
        <v>7.8575342465753426</v>
      </c>
      <c r="P874" s="15">
        <v>44232</v>
      </c>
      <c r="Q874">
        <v>77</v>
      </c>
      <c r="R874" s="4">
        <v>440</v>
      </c>
      <c r="S874" s="4">
        <v>81</v>
      </c>
      <c r="T874" s="4">
        <v>368</v>
      </c>
      <c r="U874" s="4">
        <v>0</v>
      </c>
      <c r="V874" s="4">
        <v>122</v>
      </c>
      <c r="W874" s="4">
        <v>174</v>
      </c>
      <c r="X874">
        <v>6</v>
      </c>
      <c r="Y874">
        <v>11</v>
      </c>
      <c r="Z874" t="str">
        <f t="shared" si="55"/>
        <v>High</v>
      </c>
      <c r="AA874" s="14">
        <f t="shared" ca="1" si="56"/>
        <v>11.221855223294401</v>
      </c>
      <c r="AB874">
        <v>5</v>
      </c>
      <c r="AC874">
        <v>9</v>
      </c>
      <c r="AD874" s="14">
        <f t="shared" ca="1" si="57"/>
        <v>9.1277682756193492</v>
      </c>
      <c r="AE874">
        <v>6</v>
      </c>
      <c r="AF874">
        <v>0</v>
      </c>
      <c r="AG874">
        <v>0</v>
      </c>
      <c r="AH874">
        <v>0</v>
      </c>
      <c r="AI874">
        <v>0</v>
      </c>
      <c r="AJ874">
        <v>0</v>
      </c>
      <c r="AK874">
        <v>0</v>
      </c>
      <c r="AL874">
        <v>0</v>
      </c>
      <c r="AM874" t="s">
        <v>53</v>
      </c>
    </row>
    <row r="875" spans="1:39" hidden="1" x14ac:dyDescent="0.3">
      <c r="A875">
        <v>10127</v>
      </c>
      <c r="B875">
        <v>1965</v>
      </c>
      <c r="C875" s="14">
        <f>2021-Table1[[#This Row],[Year_Birth]]</f>
        <v>56</v>
      </c>
      <c r="D875" t="s">
        <v>46</v>
      </c>
      <c r="E875" s="14" t="str" cm="1">
        <f t="array" ref="E875">_xlfn.SWITCH(Table1[[#This Row],[Education]],"Graduation","Bachelor’s","Basic","High School","2n Cycle","Master’s","Master","Master’s","PhD","PhD","Other")</f>
        <v>Bachelor’s</v>
      </c>
      <c r="F875" t="s">
        <v>42</v>
      </c>
      <c r="G875" s="14" t="s">
        <v>42</v>
      </c>
      <c r="H875" s="14" t="str" cm="1">
        <f t="array" ref="H875">_xlfn.SWITCH(Table1[[#This Row],[Marital_Status_mod]],"Together","Couple","Married","Couple","Divorced","Single","Single","Single","Widow","Single","Other")</f>
        <v>Couple</v>
      </c>
      <c r="I875" s="4">
        <v>58692</v>
      </c>
      <c r="J875" s="41" t="str">
        <f t="shared" si="54"/>
        <v>$50 - $60K</v>
      </c>
      <c r="K875">
        <v>0</v>
      </c>
      <c r="L875">
        <v>1</v>
      </c>
      <c r="M875">
        <f>Table1[[#This Row],[Teenhome]]+Table1[[#This Row],[Kidhome]]</f>
        <v>1</v>
      </c>
      <c r="N875" s="1">
        <v>41735</v>
      </c>
      <c r="O875" s="16">
        <f>(Table1[[#This Row],[DataSetDate]]-Table1[[#This Row],[Dt_Customer]])/365</f>
        <v>6.8410958904109593</v>
      </c>
      <c r="P875" s="15">
        <v>44232</v>
      </c>
      <c r="Q875">
        <v>21</v>
      </c>
      <c r="R875" s="4">
        <v>301</v>
      </c>
      <c r="S875" s="4">
        <v>11</v>
      </c>
      <c r="T875" s="4">
        <v>61</v>
      </c>
      <c r="U875" s="4">
        <v>4</v>
      </c>
      <c r="V875" s="4">
        <v>7</v>
      </c>
      <c r="W875" s="4">
        <v>11</v>
      </c>
      <c r="X875">
        <v>1</v>
      </c>
      <c r="Y875">
        <v>8</v>
      </c>
      <c r="Z875" t="str">
        <f t="shared" si="55"/>
        <v>High</v>
      </c>
      <c r="AA875" s="14">
        <f t="shared" ca="1" si="56"/>
        <v>7.6429187356815405</v>
      </c>
      <c r="AB875">
        <v>2</v>
      </c>
      <c r="AC875">
        <v>4</v>
      </c>
      <c r="AD875" s="14">
        <f t="shared" ca="1" si="57"/>
        <v>4.2713538865891243</v>
      </c>
      <c r="AE875">
        <v>7</v>
      </c>
      <c r="AF875">
        <v>0</v>
      </c>
      <c r="AG875">
        <v>0</v>
      </c>
      <c r="AH875">
        <v>0</v>
      </c>
      <c r="AI875">
        <v>0</v>
      </c>
      <c r="AJ875">
        <v>0</v>
      </c>
      <c r="AK875">
        <v>0</v>
      </c>
      <c r="AL875">
        <v>0</v>
      </c>
      <c r="AM875" t="s">
        <v>48</v>
      </c>
    </row>
    <row r="876" spans="1:39" hidden="1" x14ac:dyDescent="0.3">
      <c r="A876">
        <v>7005</v>
      </c>
      <c r="B876">
        <v>1981</v>
      </c>
      <c r="C876" s="14">
        <f>2021-Table1[[#This Row],[Year_Birth]]</f>
        <v>40</v>
      </c>
      <c r="D876" t="s">
        <v>46</v>
      </c>
      <c r="E876" s="14" t="str" cm="1">
        <f t="array" ref="E876">_xlfn.SWITCH(Table1[[#This Row],[Education]],"Graduation","Bachelor’s","Basic","High School","2n Cycle","Master’s","Master","Master’s","PhD","PhD","Other")</f>
        <v>Bachelor’s</v>
      </c>
      <c r="F876" t="s">
        <v>50</v>
      </c>
      <c r="G876" s="14" t="s">
        <v>50</v>
      </c>
      <c r="H876" s="14" t="str" cm="1">
        <f t="array" ref="H876">_xlfn.SWITCH(Table1[[#This Row],[Marital_Status_mod]],"Together","Couple","Married","Couple","Divorced","Single","Single","Single","Widow","Single","Other")</f>
        <v>Single</v>
      </c>
      <c r="I876" s="4">
        <v>58684</v>
      </c>
      <c r="J876" s="41" t="str">
        <f t="shared" si="54"/>
        <v>$50 - $60K</v>
      </c>
      <c r="K876">
        <v>0</v>
      </c>
      <c r="L876">
        <v>0</v>
      </c>
      <c r="M876">
        <f>Table1[[#This Row],[Teenhome]]+Table1[[#This Row],[Kidhome]]</f>
        <v>0</v>
      </c>
      <c r="N876" s="1">
        <v>41806</v>
      </c>
      <c r="O876" s="16">
        <f>(Table1[[#This Row],[DataSetDate]]-Table1[[#This Row],[Dt_Customer]])/365</f>
        <v>6.646575342465753</v>
      </c>
      <c r="P876" s="15">
        <v>44232</v>
      </c>
      <c r="Q876">
        <v>71</v>
      </c>
      <c r="R876" s="4">
        <v>479</v>
      </c>
      <c r="S876" s="4">
        <v>35</v>
      </c>
      <c r="T876" s="4">
        <v>179</v>
      </c>
      <c r="U876" s="4">
        <v>28</v>
      </c>
      <c r="V876" s="4">
        <v>7</v>
      </c>
      <c r="W876" s="4">
        <v>85</v>
      </c>
      <c r="X876">
        <v>1</v>
      </c>
      <c r="Y876">
        <v>5</v>
      </c>
      <c r="Z876" t="str">
        <f t="shared" si="55"/>
        <v>Medium</v>
      </c>
      <c r="AA876" s="14">
        <f t="shared" ca="1" si="56"/>
        <v>5.1595115924681032</v>
      </c>
      <c r="AB876">
        <v>3</v>
      </c>
      <c r="AC876">
        <v>12</v>
      </c>
      <c r="AD876" s="14">
        <f t="shared" ca="1" si="57"/>
        <v>12.393146750081595</v>
      </c>
      <c r="AE876">
        <v>2</v>
      </c>
      <c r="AF876">
        <v>0</v>
      </c>
      <c r="AG876">
        <v>0</v>
      </c>
      <c r="AH876">
        <v>0</v>
      </c>
      <c r="AI876">
        <v>1</v>
      </c>
      <c r="AJ876">
        <v>0</v>
      </c>
      <c r="AK876">
        <v>0</v>
      </c>
      <c r="AL876">
        <v>0</v>
      </c>
      <c r="AM876" t="s">
        <v>47</v>
      </c>
    </row>
    <row r="877" spans="1:39" hidden="1" x14ac:dyDescent="0.3">
      <c r="A877">
        <v>1351</v>
      </c>
      <c r="B877">
        <v>1956</v>
      </c>
      <c r="C877" s="14">
        <f>2021-Table1[[#This Row],[Year_Birth]]</f>
        <v>65</v>
      </c>
      <c r="D877" t="s">
        <v>44</v>
      </c>
      <c r="E877" s="14" t="str" cm="1">
        <f t="array" ref="E877">_xlfn.SWITCH(Table1[[#This Row],[Education]],"Graduation","Bachelor’s","Basic","High School","2n Cycle","Master’s","Master","Master’s","PhD","PhD","Other")</f>
        <v>Master’s</v>
      </c>
      <c r="F877" t="s">
        <v>40</v>
      </c>
      <c r="G877" s="14" t="s">
        <v>40</v>
      </c>
      <c r="H877" s="14" t="str" cm="1">
        <f t="array" ref="H877">_xlfn.SWITCH(Table1[[#This Row],[Marital_Status_mod]],"Together","Couple","Married","Couple","Divorced","Single","Single","Single","Widow","Single","Other")</f>
        <v>Couple</v>
      </c>
      <c r="I877" s="4">
        <v>58656</v>
      </c>
      <c r="J877" s="41" t="str">
        <f t="shared" si="54"/>
        <v>$50 - $60K</v>
      </c>
      <c r="K877">
        <v>0</v>
      </c>
      <c r="L877">
        <v>1</v>
      </c>
      <c r="M877">
        <f>Table1[[#This Row],[Teenhome]]+Table1[[#This Row],[Kidhome]]</f>
        <v>1</v>
      </c>
      <c r="N877" s="1">
        <v>41172</v>
      </c>
      <c r="O877" s="16">
        <f>(Table1[[#This Row],[DataSetDate]]-Table1[[#This Row],[Dt_Customer]])/365</f>
        <v>8.3835616438356162</v>
      </c>
      <c r="P877" s="15">
        <v>44232</v>
      </c>
      <c r="Q877">
        <v>25</v>
      </c>
      <c r="R877" s="4">
        <v>962</v>
      </c>
      <c r="S877" s="4">
        <v>12</v>
      </c>
      <c r="T877" s="4">
        <v>194</v>
      </c>
      <c r="U877" s="4">
        <v>16</v>
      </c>
      <c r="V877" s="4">
        <v>24</v>
      </c>
      <c r="W877" s="4">
        <v>12</v>
      </c>
      <c r="X877">
        <v>4</v>
      </c>
      <c r="Y877">
        <v>7</v>
      </c>
      <c r="Z877" t="str">
        <f t="shared" si="55"/>
        <v>High</v>
      </c>
      <c r="AA877" s="14">
        <f t="shared" ca="1" si="56"/>
        <v>7.1743339390133878</v>
      </c>
      <c r="AB877">
        <v>8</v>
      </c>
      <c r="AC877">
        <v>13</v>
      </c>
      <c r="AD877" s="14">
        <f t="shared" ca="1" si="57"/>
        <v>13.255481761431701</v>
      </c>
      <c r="AE877">
        <v>6</v>
      </c>
      <c r="AF877">
        <v>0</v>
      </c>
      <c r="AG877">
        <v>0</v>
      </c>
      <c r="AH877">
        <v>0</v>
      </c>
      <c r="AI877">
        <v>0</v>
      </c>
      <c r="AJ877">
        <v>1</v>
      </c>
      <c r="AK877">
        <v>0</v>
      </c>
      <c r="AL877">
        <v>0</v>
      </c>
      <c r="AM877" t="s">
        <v>41</v>
      </c>
    </row>
    <row r="878" spans="1:39" hidden="1" x14ac:dyDescent="0.3">
      <c r="A878">
        <v>4470</v>
      </c>
      <c r="B878">
        <v>1962</v>
      </c>
      <c r="C878" s="14">
        <f>2021-Table1[[#This Row],[Year_Birth]]</f>
        <v>59</v>
      </c>
      <c r="D878" t="s">
        <v>44</v>
      </c>
      <c r="E878" s="14" t="str" cm="1">
        <f t="array" ref="E878">_xlfn.SWITCH(Table1[[#This Row],[Education]],"Graduation","Bachelor’s","Basic","High School","2n Cycle","Master’s","Master","Master’s","PhD","PhD","Other")</f>
        <v>Master’s</v>
      </c>
      <c r="F878" t="s">
        <v>42</v>
      </c>
      <c r="G878" s="14" t="s">
        <v>42</v>
      </c>
      <c r="H878" s="14" t="str" cm="1">
        <f t="array" ref="H878">_xlfn.SWITCH(Table1[[#This Row],[Marital_Status_mod]],"Together","Couple","Married","Couple","Divorced","Single","Single","Single","Widow","Single","Other")</f>
        <v>Couple</v>
      </c>
      <c r="I878" s="4">
        <v>58646</v>
      </c>
      <c r="J878" s="41" t="str">
        <f t="shared" si="54"/>
        <v>$50 - $60K</v>
      </c>
      <c r="K878">
        <v>0</v>
      </c>
      <c r="L878">
        <v>1</v>
      </c>
      <c r="M878">
        <f>Table1[[#This Row],[Teenhome]]+Table1[[#This Row],[Kidhome]]</f>
        <v>1</v>
      </c>
      <c r="N878" s="1">
        <v>41435</v>
      </c>
      <c r="O878" s="16">
        <f>(Table1[[#This Row],[DataSetDate]]-Table1[[#This Row],[Dt_Customer]])/365</f>
        <v>7.6630136986301371</v>
      </c>
      <c r="P878" s="15">
        <v>44232</v>
      </c>
      <c r="Q878">
        <v>3</v>
      </c>
      <c r="R878" s="4">
        <v>62</v>
      </c>
      <c r="S878" s="4">
        <v>1</v>
      </c>
      <c r="T878" s="4">
        <v>44</v>
      </c>
      <c r="U878" s="4">
        <v>6</v>
      </c>
      <c r="V878" s="4">
        <v>5</v>
      </c>
      <c r="W878" s="4">
        <v>22</v>
      </c>
      <c r="X878">
        <v>1</v>
      </c>
      <c r="Y878">
        <v>2</v>
      </c>
      <c r="Z878" t="str">
        <f t="shared" si="55"/>
        <v>Low</v>
      </c>
      <c r="AA878" s="14">
        <f t="shared" ca="1" si="56"/>
        <v>1.9185439757713012</v>
      </c>
      <c r="AB878">
        <v>1</v>
      </c>
      <c r="AC878">
        <v>4</v>
      </c>
      <c r="AD878" s="14">
        <f t="shared" ca="1" si="57"/>
        <v>4.3639276368502795</v>
      </c>
      <c r="AE878">
        <v>4</v>
      </c>
      <c r="AF878">
        <v>0</v>
      </c>
      <c r="AG878">
        <v>0</v>
      </c>
      <c r="AH878">
        <v>0</v>
      </c>
      <c r="AI878">
        <v>0</v>
      </c>
      <c r="AJ878">
        <v>0</v>
      </c>
      <c r="AK878">
        <v>0</v>
      </c>
      <c r="AL878">
        <v>0</v>
      </c>
      <c r="AM878" t="s">
        <v>41</v>
      </c>
    </row>
    <row r="879" spans="1:39" hidden="1" x14ac:dyDescent="0.3">
      <c r="A879">
        <v>6183</v>
      </c>
      <c r="B879">
        <v>1962</v>
      </c>
      <c r="C879" s="14">
        <f>2021-Table1[[#This Row],[Year_Birth]]</f>
        <v>59</v>
      </c>
      <c r="D879" t="s">
        <v>44</v>
      </c>
      <c r="E879" s="14" t="str" cm="1">
        <f t="array" ref="E879">_xlfn.SWITCH(Table1[[#This Row],[Education]],"Graduation","Bachelor’s","Basic","High School","2n Cycle","Master’s","Master","Master’s","PhD","PhD","Other")</f>
        <v>Master’s</v>
      </c>
      <c r="F879" t="s">
        <v>42</v>
      </c>
      <c r="G879" s="14" t="s">
        <v>42</v>
      </c>
      <c r="H879" s="14" t="str" cm="1">
        <f t="array" ref="H879">_xlfn.SWITCH(Table1[[#This Row],[Marital_Status_mod]],"Together","Couple","Married","Couple","Divorced","Single","Single","Single","Widow","Single","Other")</f>
        <v>Couple</v>
      </c>
      <c r="I879" s="4">
        <v>58646</v>
      </c>
      <c r="J879" s="41" t="str">
        <f t="shared" si="54"/>
        <v>$50 - $60K</v>
      </c>
      <c r="K879">
        <v>0</v>
      </c>
      <c r="L879">
        <v>1</v>
      </c>
      <c r="M879">
        <f>Table1[[#This Row],[Teenhome]]+Table1[[#This Row],[Kidhome]]</f>
        <v>1</v>
      </c>
      <c r="N879" s="1">
        <v>41435</v>
      </c>
      <c r="O879" s="16">
        <f>(Table1[[#This Row],[DataSetDate]]-Table1[[#This Row],[Dt_Customer]])/365</f>
        <v>7.6630136986301371</v>
      </c>
      <c r="P879" s="15">
        <v>44232</v>
      </c>
      <c r="Q879">
        <v>3</v>
      </c>
      <c r="R879" s="4">
        <v>62</v>
      </c>
      <c r="S879" s="4">
        <v>1</v>
      </c>
      <c r="T879" s="4">
        <v>44</v>
      </c>
      <c r="U879" s="4">
        <v>6</v>
      </c>
      <c r="V879" s="4">
        <v>5</v>
      </c>
      <c r="W879" s="4">
        <v>22</v>
      </c>
      <c r="X879">
        <v>1</v>
      </c>
      <c r="Y879">
        <v>2</v>
      </c>
      <c r="Z879" t="str">
        <f t="shared" si="55"/>
        <v>Low</v>
      </c>
      <c r="AA879" s="14">
        <f t="shared" ca="1" si="56"/>
        <v>2.2547612418170617</v>
      </c>
      <c r="AB879">
        <v>1</v>
      </c>
      <c r="AC879">
        <v>4</v>
      </c>
      <c r="AD879" s="14">
        <f t="shared" ca="1" si="57"/>
        <v>4.3481311742832229</v>
      </c>
      <c r="AE879">
        <v>4</v>
      </c>
      <c r="AF879">
        <v>0</v>
      </c>
      <c r="AG879">
        <v>0</v>
      </c>
      <c r="AH879">
        <v>0</v>
      </c>
      <c r="AI879">
        <v>0</v>
      </c>
      <c r="AJ879">
        <v>0</v>
      </c>
      <c r="AK879">
        <v>0</v>
      </c>
      <c r="AL879">
        <v>0</v>
      </c>
      <c r="AM879" t="s">
        <v>52</v>
      </c>
    </row>
    <row r="880" spans="1:39" hidden="1" x14ac:dyDescent="0.3">
      <c r="A880">
        <v>1993</v>
      </c>
      <c r="B880">
        <v>1949</v>
      </c>
      <c r="C880" s="14">
        <f>2021-Table1[[#This Row],[Year_Birth]]</f>
        <v>72</v>
      </c>
      <c r="D880" t="s">
        <v>39</v>
      </c>
      <c r="E880" s="14" t="str" cm="1">
        <f t="array" ref="E880">_xlfn.SWITCH(Table1[[#This Row],[Education]],"Graduation","Bachelor’s","Basic","High School","2n Cycle","Master’s","Master","Master’s","PhD","PhD","Other")</f>
        <v>PhD</v>
      </c>
      <c r="F880" t="s">
        <v>42</v>
      </c>
      <c r="G880" s="14" t="s">
        <v>42</v>
      </c>
      <c r="H880" s="14" t="str" cm="1">
        <f t="array" ref="H880">_xlfn.SWITCH(Table1[[#This Row],[Marital_Status_mod]],"Together","Couple","Married","Couple","Divorced","Single","Single","Single","Widow","Single","Other")</f>
        <v>Couple</v>
      </c>
      <c r="I880" s="4">
        <v>58607</v>
      </c>
      <c r="J880" s="41" t="str">
        <f t="shared" si="54"/>
        <v>$50 - $60K</v>
      </c>
      <c r="K880">
        <v>0</v>
      </c>
      <c r="L880">
        <v>1</v>
      </c>
      <c r="M880">
        <f>Table1[[#This Row],[Teenhome]]+Table1[[#This Row],[Kidhome]]</f>
        <v>1</v>
      </c>
      <c r="N880" s="1">
        <v>41266</v>
      </c>
      <c r="O880" s="16">
        <f>(Table1[[#This Row],[DataSetDate]]-Table1[[#This Row],[Dt_Customer]])/365</f>
        <v>8.1260273972602732</v>
      </c>
      <c r="P880" s="15">
        <v>44232</v>
      </c>
      <c r="Q880">
        <v>63</v>
      </c>
      <c r="R880" s="4">
        <v>867</v>
      </c>
      <c r="S880" s="4">
        <v>0</v>
      </c>
      <c r="T880" s="4">
        <v>86</v>
      </c>
      <c r="U880" s="4">
        <v>0</v>
      </c>
      <c r="V880" s="4">
        <v>0</v>
      </c>
      <c r="W880" s="4">
        <v>19</v>
      </c>
      <c r="X880">
        <v>3</v>
      </c>
      <c r="Y880">
        <v>2</v>
      </c>
      <c r="Z880" t="str">
        <f t="shared" si="55"/>
        <v>Low</v>
      </c>
      <c r="AA880" s="14">
        <f t="shared" ca="1" si="56"/>
        <v>2.3577224316636096</v>
      </c>
      <c r="AB880">
        <v>3</v>
      </c>
      <c r="AC880">
        <v>9</v>
      </c>
      <c r="AD880" s="14">
        <f t="shared" ca="1" si="57"/>
        <v>9.1912319508632265</v>
      </c>
      <c r="AE880">
        <v>8</v>
      </c>
      <c r="AF880">
        <v>0</v>
      </c>
      <c r="AG880">
        <v>0</v>
      </c>
      <c r="AH880">
        <v>0</v>
      </c>
      <c r="AI880">
        <v>1</v>
      </c>
      <c r="AJ880">
        <v>0</v>
      </c>
      <c r="AK880">
        <v>0</v>
      </c>
      <c r="AL880">
        <v>0</v>
      </c>
      <c r="AM880" t="s">
        <v>43</v>
      </c>
    </row>
    <row r="881" spans="1:39" hidden="1" x14ac:dyDescent="0.3">
      <c r="A881">
        <v>2408</v>
      </c>
      <c r="B881">
        <v>1976</v>
      </c>
      <c r="C881" s="14">
        <f>2021-Table1[[#This Row],[Year_Birth]]</f>
        <v>45</v>
      </c>
      <c r="D881" t="s">
        <v>46</v>
      </c>
      <c r="E881" s="14" t="str" cm="1">
        <f t="array" ref="E881">_xlfn.SWITCH(Table1[[#This Row],[Education]],"Graduation","Bachelor’s","Basic","High School","2n Cycle","Master’s","Master","Master’s","PhD","PhD","Other")</f>
        <v>Bachelor’s</v>
      </c>
      <c r="F881" t="s">
        <v>42</v>
      </c>
      <c r="G881" s="14" t="s">
        <v>42</v>
      </c>
      <c r="H881" s="14" t="str" cm="1">
        <f t="array" ref="H881">_xlfn.SWITCH(Table1[[#This Row],[Marital_Status_mod]],"Together","Couple","Married","Couple","Divorced","Single","Single","Single","Widow","Single","Other")</f>
        <v>Couple</v>
      </c>
      <c r="I881" s="4">
        <v>58597</v>
      </c>
      <c r="J881" s="41" t="str">
        <f t="shared" si="54"/>
        <v>$50 - $60K</v>
      </c>
      <c r="K881">
        <v>1</v>
      </c>
      <c r="L881">
        <v>1</v>
      </c>
      <c r="M881">
        <f>Table1[[#This Row],[Teenhome]]+Table1[[#This Row],[Kidhome]]</f>
        <v>2</v>
      </c>
      <c r="N881" s="1">
        <v>41233</v>
      </c>
      <c r="O881" s="16">
        <f>(Table1[[#This Row],[DataSetDate]]-Table1[[#This Row],[Dt_Customer]])/365</f>
        <v>8.2164383561643834</v>
      </c>
      <c r="P881" s="15">
        <v>44232</v>
      </c>
      <c r="Q881">
        <v>20</v>
      </c>
      <c r="R881" s="4">
        <v>490</v>
      </c>
      <c r="S881" s="4">
        <v>0</v>
      </c>
      <c r="T881" s="4">
        <v>184</v>
      </c>
      <c r="U881" s="4">
        <v>10</v>
      </c>
      <c r="V881" s="4">
        <v>28</v>
      </c>
      <c r="W881" s="4">
        <v>21</v>
      </c>
      <c r="X881">
        <v>12</v>
      </c>
      <c r="Y881">
        <v>7</v>
      </c>
      <c r="Z881" t="str">
        <f t="shared" si="55"/>
        <v>High</v>
      </c>
      <c r="AA881" s="14">
        <f t="shared" ca="1" si="56"/>
        <v>6.603960538167323</v>
      </c>
      <c r="AB881">
        <v>4</v>
      </c>
      <c r="AC881">
        <v>9</v>
      </c>
      <c r="AD881" s="14">
        <f t="shared" ca="1" si="57"/>
        <v>9.1888513827740059</v>
      </c>
      <c r="AE881">
        <v>7</v>
      </c>
      <c r="AF881">
        <v>0</v>
      </c>
      <c r="AG881">
        <v>0</v>
      </c>
      <c r="AH881">
        <v>0</v>
      </c>
      <c r="AI881">
        <v>0</v>
      </c>
      <c r="AJ881">
        <v>0</v>
      </c>
      <c r="AK881">
        <v>0</v>
      </c>
      <c r="AL881">
        <v>0</v>
      </c>
      <c r="AM881" t="s">
        <v>45</v>
      </c>
    </row>
    <row r="882" spans="1:39" hidden="1" x14ac:dyDescent="0.3">
      <c r="A882">
        <v>5782</v>
      </c>
      <c r="B882">
        <v>1982</v>
      </c>
      <c r="C882" s="14">
        <f>2021-Table1[[#This Row],[Year_Birth]]</f>
        <v>39</v>
      </c>
      <c r="D882" t="s">
        <v>51</v>
      </c>
      <c r="E882" s="14" t="str" cm="1">
        <f t="array" ref="E882">_xlfn.SWITCH(Table1[[#This Row],[Education]],"Graduation","Bachelor’s","Basic","High School","2n Cycle","Master’s","Master","Master’s","PhD","PhD","Other")</f>
        <v>Master’s</v>
      </c>
      <c r="F882" t="s">
        <v>40</v>
      </c>
      <c r="G882" s="14" t="s">
        <v>40</v>
      </c>
      <c r="H882" s="14" t="str" cm="1">
        <f t="array" ref="H882">_xlfn.SWITCH(Table1[[#This Row],[Marital_Status_mod]],"Together","Couple","Married","Couple","Divorced","Single","Single","Single","Widow","Single","Other")</f>
        <v>Couple</v>
      </c>
      <c r="I882" s="4">
        <v>58582</v>
      </c>
      <c r="J882" s="41" t="str">
        <f t="shared" si="54"/>
        <v>$50 - $60K</v>
      </c>
      <c r="K882">
        <v>0</v>
      </c>
      <c r="L882">
        <v>1</v>
      </c>
      <c r="M882">
        <f>Table1[[#This Row],[Teenhome]]+Table1[[#This Row],[Kidhome]]</f>
        <v>1</v>
      </c>
      <c r="N882" s="1">
        <v>41545</v>
      </c>
      <c r="O882" s="16">
        <f>(Table1[[#This Row],[DataSetDate]]-Table1[[#This Row],[Dt_Customer]])/365</f>
        <v>7.3616438356164382</v>
      </c>
      <c r="P882" s="15">
        <v>44232</v>
      </c>
      <c r="Q882">
        <v>15</v>
      </c>
      <c r="R882" s="4">
        <v>402</v>
      </c>
      <c r="S882" s="4">
        <v>35</v>
      </c>
      <c r="T882" s="4">
        <v>106</v>
      </c>
      <c r="U882" s="4">
        <v>101</v>
      </c>
      <c r="V882" s="4">
        <v>77</v>
      </c>
      <c r="W882" s="4">
        <v>42</v>
      </c>
      <c r="X882">
        <v>2</v>
      </c>
      <c r="Y882">
        <v>9</v>
      </c>
      <c r="Z882" t="str">
        <f t="shared" si="55"/>
        <v>High</v>
      </c>
      <c r="AA882" s="14">
        <f t="shared" ca="1" si="56"/>
        <v>8.9367269384531518</v>
      </c>
      <c r="AB882">
        <v>2</v>
      </c>
      <c r="AC882">
        <v>9</v>
      </c>
      <c r="AD882" s="14">
        <f t="shared" ca="1" si="57"/>
        <v>8.8206659987034719</v>
      </c>
      <c r="AE882">
        <v>5</v>
      </c>
      <c r="AF882">
        <v>0</v>
      </c>
      <c r="AG882">
        <v>0</v>
      </c>
      <c r="AH882">
        <v>0</v>
      </c>
      <c r="AI882">
        <v>1</v>
      </c>
      <c r="AJ882">
        <v>0</v>
      </c>
      <c r="AK882">
        <v>0</v>
      </c>
      <c r="AL882">
        <v>0</v>
      </c>
      <c r="AM882" t="s">
        <v>41</v>
      </c>
    </row>
    <row r="883" spans="1:39" hidden="1" x14ac:dyDescent="0.3">
      <c r="A883">
        <v>1343</v>
      </c>
      <c r="B883">
        <v>1968</v>
      </c>
      <c r="C883" s="14">
        <f>2021-Table1[[#This Row],[Year_Birth]]</f>
        <v>53</v>
      </c>
      <c r="D883" t="s">
        <v>46</v>
      </c>
      <c r="E883" s="14" t="str" cm="1">
        <f t="array" ref="E883">_xlfn.SWITCH(Table1[[#This Row],[Education]],"Graduation","Bachelor’s","Basic","High School","2n Cycle","Master’s","Master","Master’s","PhD","PhD","Other")</f>
        <v>Bachelor’s</v>
      </c>
      <c r="F883" t="s">
        <v>40</v>
      </c>
      <c r="G883" s="14" t="s">
        <v>40</v>
      </c>
      <c r="H883" s="14" t="str" cm="1">
        <f t="array" ref="H883">_xlfn.SWITCH(Table1[[#This Row],[Marital_Status_mod]],"Together","Couple","Married","Couple","Divorced","Single","Single","Single","Widow","Single","Other")</f>
        <v>Couple</v>
      </c>
      <c r="I883" s="4">
        <v>58554</v>
      </c>
      <c r="J883" s="41" t="str">
        <f t="shared" si="54"/>
        <v>$50 - $60K</v>
      </c>
      <c r="K883">
        <v>1</v>
      </c>
      <c r="L883">
        <v>1</v>
      </c>
      <c r="M883">
        <f>Table1[[#This Row],[Teenhome]]+Table1[[#This Row],[Kidhome]]</f>
        <v>2</v>
      </c>
      <c r="N883" s="1">
        <v>41178</v>
      </c>
      <c r="O883" s="16">
        <f>(Table1[[#This Row],[DataSetDate]]-Table1[[#This Row],[Dt_Customer]])/365</f>
        <v>8.367123287671232</v>
      </c>
      <c r="P883" s="15">
        <v>44232</v>
      </c>
      <c r="Q883">
        <v>55</v>
      </c>
      <c r="R883" s="4">
        <v>368</v>
      </c>
      <c r="S883" s="4">
        <v>24</v>
      </c>
      <c r="T883" s="4">
        <v>68</v>
      </c>
      <c r="U883" s="4">
        <v>38</v>
      </c>
      <c r="V883" s="4">
        <v>0</v>
      </c>
      <c r="W883" s="4">
        <v>88</v>
      </c>
      <c r="X883">
        <v>6</v>
      </c>
      <c r="Y883">
        <v>8</v>
      </c>
      <c r="Z883" t="str">
        <f t="shared" si="55"/>
        <v>High</v>
      </c>
      <c r="AA883" s="14">
        <f t="shared" ca="1" si="56"/>
        <v>7.8594344885673513</v>
      </c>
      <c r="AB883">
        <v>2</v>
      </c>
      <c r="AC883">
        <v>6</v>
      </c>
      <c r="AD883" s="14">
        <f t="shared" ca="1" si="57"/>
        <v>5.9622661739887075</v>
      </c>
      <c r="AE883">
        <v>7</v>
      </c>
      <c r="AF883">
        <v>0</v>
      </c>
      <c r="AG883">
        <v>0</v>
      </c>
      <c r="AH883">
        <v>0</v>
      </c>
      <c r="AI883">
        <v>0</v>
      </c>
      <c r="AJ883">
        <v>0</v>
      </c>
      <c r="AK883">
        <v>0</v>
      </c>
      <c r="AL883">
        <v>0</v>
      </c>
      <c r="AM883" t="s">
        <v>43</v>
      </c>
    </row>
    <row r="884" spans="1:39" hidden="1" x14ac:dyDescent="0.3">
      <c r="A884">
        <v>4749</v>
      </c>
      <c r="B884">
        <v>1968</v>
      </c>
      <c r="C884" s="14">
        <f>2021-Table1[[#This Row],[Year_Birth]]</f>
        <v>53</v>
      </c>
      <c r="D884" t="s">
        <v>46</v>
      </c>
      <c r="E884" s="14" t="str" cm="1">
        <f t="array" ref="E884">_xlfn.SWITCH(Table1[[#This Row],[Education]],"Graduation","Bachelor’s","Basic","High School","2n Cycle","Master’s","Master","Master’s","PhD","PhD","Other")</f>
        <v>Bachelor’s</v>
      </c>
      <c r="F884" t="s">
        <v>40</v>
      </c>
      <c r="G884" s="14" t="s">
        <v>40</v>
      </c>
      <c r="H884" s="14" t="str" cm="1">
        <f t="array" ref="H884">_xlfn.SWITCH(Table1[[#This Row],[Marital_Status_mod]],"Together","Couple","Married","Couple","Divorced","Single","Single","Single","Widow","Single","Other")</f>
        <v>Couple</v>
      </c>
      <c r="I884" s="4">
        <v>58554</v>
      </c>
      <c r="J884" s="41" t="str">
        <f t="shared" si="54"/>
        <v>$50 - $60K</v>
      </c>
      <c r="K884">
        <v>1</v>
      </c>
      <c r="L884">
        <v>1</v>
      </c>
      <c r="M884">
        <f>Table1[[#This Row],[Teenhome]]+Table1[[#This Row],[Kidhome]]</f>
        <v>2</v>
      </c>
      <c r="N884" s="1">
        <v>41178</v>
      </c>
      <c r="O884" s="16">
        <f>(Table1[[#This Row],[DataSetDate]]-Table1[[#This Row],[Dt_Customer]])/365</f>
        <v>8.367123287671232</v>
      </c>
      <c r="P884" s="15">
        <v>44232</v>
      </c>
      <c r="Q884">
        <v>55</v>
      </c>
      <c r="R884" s="4">
        <v>368</v>
      </c>
      <c r="S884" s="4">
        <v>24</v>
      </c>
      <c r="T884" s="4">
        <v>68</v>
      </c>
      <c r="U884" s="4">
        <v>38</v>
      </c>
      <c r="V884" s="4">
        <v>0</v>
      </c>
      <c r="W884" s="4">
        <v>88</v>
      </c>
      <c r="X884">
        <v>6</v>
      </c>
      <c r="Y884">
        <v>8</v>
      </c>
      <c r="Z884" t="str">
        <f t="shared" si="55"/>
        <v>High</v>
      </c>
      <c r="AA884" s="14">
        <f t="shared" ca="1" si="56"/>
        <v>7.993948361952107</v>
      </c>
      <c r="AB884">
        <v>2</v>
      </c>
      <c r="AC884">
        <v>6</v>
      </c>
      <c r="AD884" s="14">
        <f t="shared" ca="1" si="57"/>
        <v>5.7948751315826996</v>
      </c>
      <c r="AE884">
        <v>7</v>
      </c>
      <c r="AF884">
        <v>0</v>
      </c>
      <c r="AG884">
        <v>0</v>
      </c>
      <c r="AH884">
        <v>0</v>
      </c>
      <c r="AI884">
        <v>0</v>
      </c>
      <c r="AJ884">
        <v>0</v>
      </c>
      <c r="AK884">
        <v>0</v>
      </c>
      <c r="AL884">
        <v>0</v>
      </c>
      <c r="AM884" t="s">
        <v>45</v>
      </c>
    </row>
    <row r="885" spans="1:39" hidden="1" x14ac:dyDescent="0.3">
      <c r="A885">
        <v>5909</v>
      </c>
      <c r="B885">
        <v>1964</v>
      </c>
      <c r="C885" s="14">
        <f>2021-Table1[[#This Row],[Year_Birth]]</f>
        <v>57</v>
      </c>
      <c r="D885" t="s">
        <v>46</v>
      </c>
      <c r="E885" s="14" t="str" cm="1">
        <f t="array" ref="E885">_xlfn.SWITCH(Table1[[#This Row],[Education]],"Graduation","Bachelor’s","Basic","High School","2n Cycle","Master’s","Master","Master’s","PhD","PhD","Other")</f>
        <v>Bachelor’s</v>
      </c>
      <c r="F885" t="s">
        <v>42</v>
      </c>
      <c r="G885" s="14" t="s">
        <v>42</v>
      </c>
      <c r="H885" s="14" t="str" cm="1">
        <f t="array" ref="H885">_xlfn.SWITCH(Table1[[#This Row],[Marital_Status_mod]],"Together","Couple","Married","Couple","Divorced","Single","Single","Single","Widow","Single","Other")</f>
        <v>Couple</v>
      </c>
      <c r="I885" s="4">
        <v>58512</v>
      </c>
      <c r="J885" s="41" t="str">
        <f t="shared" si="54"/>
        <v>$50 - $60K</v>
      </c>
      <c r="K885">
        <v>0</v>
      </c>
      <c r="L885">
        <v>1</v>
      </c>
      <c r="M885">
        <f>Table1[[#This Row],[Teenhome]]+Table1[[#This Row],[Kidhome]]</f>
        <v>1</v>
      </c>
      <c r="N885" s="1">
        <v>41536</v>
      </c>
      <c r="O885" s="16">
        <f>(Table1[[#This Row],[DataSetDate]]-Table1[[#This Row],[Dt_Customer]])/365</f>
        <v>7.3863013698630136</v>
      </c>
      <c r="P885" s="15">
        <v>44232</v>
      </c>
      <c r="Q885">
        <v>25</v>
      </c>
      <c r="R885" s="4">
        <v>895</v>
      </c>
      <c r="S885" s="4">
        <v>10</v>
      </c>
      <c r="T885" s="4">
        <v>101</v>
      </c>
      <c r="U885" s="4">
        <v>13</v>
      </c>
      <c r="V885" s="4">
        <v>0</v>
      </c>
      <c r="W885" s="4">
        <v>152</v>
      </c>
      <c r="X885">
        <v>5</v>
      </c>
      <c r="Y885">
        <v>3</v>
      </c>
      <c r="Z885" t="str">
        <f t="shared" si="55"/>
        <v>Medium</v>
      </c>
      <c r="AA885" s="14">
        <f t="shared" ca="1" si="56"/>
        <v>3.0161117498037151</v>
      </c>
      <c r="AB885">
        <v>4</v>
      </c>
      <c r="AC885">
        <v>8</v>
      </c>
      <c r="AD885" s="14">
        <f t="shared" ca="1" si="57"/>
        <v>8.0330212780492651</v>
      </c>
      <c r="AE885">
        <v>8</v>
      </c>
      <c r="AF885">
        <v>0</v>
      </c>
      <c r="AG885">
        <v>0</v>
      </c>
      <c r="AH885">
        <v>0</v>
      </c>
      <c r="AI885">
        <v>0</v>
      </c>
      <c r="AJ885">
        <v>0</v>
      </c>
      <c r="AK885">
        <v>0</v>
      </c>
      <c r="AL885">
        <v>0</v>
      </c>
      <c r="AM885" t="s">
        <v>52</v>
      </c>
    </row>
    <row r="886" spans="1:39" hidden="1" x14ac:dyDescent="0.3">
      <c r="A886">
        <v>5177</v>
      </c>
      <c r="B886">
        <v>1974</v>
      </c>
      <c r="C886" s="14">
        <f>2021-Table1[[#This Row],[Year_Birth]]</f>
        <v>47</v>
      </c>
      <c r="D886" t="s">
        <v>44</v>
      </c>
      <c r="E886" s="14" t="str" cm="1">
        <f t="array" ref="E886">_xlfn.SWITCH(Table1[[#This Row],[Education]],"Graduation","Bachelor’s","Basic","High School","2n Cycle","Master’s","Master","Master’s","PhD","PhD","Other")</f>
        <v>Master’s</v>
      </c>
      <c r="F886" t="s">
        <v>42</v>
      </c>
      <c r="G886" s="14" t="s">
        <v>42</v>
      </c>
      <c r="H886" s="14" t="str" cm="1">
        <f t="array" ref="H886">_xlfn.SWITCH(Table1[[#This Row],[Marital_Status_mod]],"Together","Couple","Married","Couple","Divorced","Single","Single","Single","Widow","Single","Other")</f>
        <v>Couple</v>
      </c>
      <c r="I886" s="4">
        <v>58494</v>
      </c>
      <c r="J886" s="41" t="str">
        <f t="shared" si="54"/>
        <v>$50 - $60K</v>
      </c>
      <c r="K886">
        <v>0</v>
      </c>
      <c r="L886">
        <v>1</v>
      </c>
      <c r="M886">
        <f>Table1[[#This Row],[Teenhome]]+Table1[[#This Row],[Kidhome]]</f>
        <v>1</v>
      </c>
      <c r="N886" s="1">
        <v>41620</v>
      </c>
      <c r="O886" s="16">
        <f>(Table1[[#This Row],[DataSetDate]]-Table1[[#This Row],[Dt_Customer]])/365</f>
        <v>7.1561643835616442</v>
      </c>
      <c r="P886" s="15">
        <v>44232</v>
      </c>
      <c r="Q886">
        <v>56</v>
      </c>
      <c r="R886" s="4">
        <v>298</v>
      </c>
      <c r="S886" s="4">
        <v>7</v>
      </c>
      <c r="T886" s="4">
        <v>68</v>
      </c>
      <c r="U886" s="4">
        <v>4</v>
      </c>
      <c r="V886" s="4">
        <v>0</v>
      </c>
      <c r="W886" s="4">
        <v>19</v>
      </c>
      <c r="X886">
        <v>2</v>
      </c>
      <c r="Y886">
        <v>6</v>
      </c>
      <c r="Z886" t="str">
        <f t="shared" si="55"/>
        <v>Medium</v>
      </c>
      <c r="AA886" s="14">
        <f t="shared" ca="1" si="56"/>
        <v>6.0329896031138333</v>
      </c>
      <c r="AB886">
        <v>2</v>
      </c>
      <c r="AC886">
        <v>6</v>
      </c>
      <c r="AD886" s="14">
        <f t="shared" ca="1" si="57"/>
        <v>5.6301577020502958</v>
      </c>
      <c r="AE886">
        <v>6</v>
      </c>
      <c r="AF886">
        <v>0</v>
      </c>
      <c r="AG886">
        <v>0</v>
      </c>
      <c r="AH886">
        <v>0</v>
      </c>
      <c r="AI886">
        <v>0</v>
      </c>
      <c r="AJ886">
        <v>0</v>
      </c>
      <c r="AK886">
        <v>0</v>
      </c>
      <c r="AL886">
        <v>0</v>
      </c>
      <c r="AM886" t="s">
        <v>47</v>
      </c>
    </row>
    <row r="887" spans="1:39" hidden="1" x14ac:dyDescent="0.3">
      <c r="A887">
        <v>5186</v>
      </c>
      <c r="B887">
        <v>1955</v>
      </c>
      <c r="C887" s="14">
        <f>2021-Table1[[#This Row],[Year_Birth]]</f>
        <v>66</v>
      </c>
      <c r="D887" t="s">
        <v>39</v>
      </c>
      <c r="E887" s="14" t="str" cm="1">
        <f t="array" ref="E887">_xlfn.SWITCH(Table1[[#This Row],[Education]],"Graduation","Bachelor’s","Basic","High School","2n Cycle","Master’s","Master","Master’s","PhD","PhD","Other")</f>
        <v>PhD</v>
      </c>
      <c r="F887" t="s">
        <v>42</v>
      </c>
      <c r="G887" s="14" t="s">
        <v>42</v>
      </c>
      <c r="H887" s="14" t="str" cm="1">
        <f t="array" ref="H887">_xlfn.SWITCH(Table1[[#This Row],[Marital_Status_mod]],"Together","Couple","Married","Couple","Divorced","Single","Single","Single","Widow","Single","Other")</f>
        <v>Couple</v>
      </c>
      <c r="I887" s="4">
        <v>58482</v>
      </c>
      <c r="J887" s="41" t="str">
        <f t="shared" si="54"/>
        <v>$50 - $60K</v>
      </c>
      <c r="K887">
        <v>0</v>
      </c>
      <c r="L887">
        <v>1</v>
      </c>
      <c r="M887">
        <f>Table1[[#This Row],[Teenhome]]+Table1[[#This Row],[Kidhome]]</f>
        <v>1</v>
      </c>
      <c r="N887" s="1">
        <v>41710</v>
      </c>
      <c r="O887" s="16">
        <f>(Table1[[#This Row],[DataSetDate]]-Table1[[#This Row],[Dt_Customer]])/365</f>
        <v>6.9095890410958907</v>
      </c>
      <c r="P887" s="15">
        <v>44232</v>
      </c>
      <c r="Q887">
        <v>59</v>
      </c>
      <c r="R887" s="4">
        <v>576</v>
      </c>
      <c r="S887" s="4">
        <v>7</v>
      </c>
      <c r="T887" s="4">
        <v>115</v>
      </c>
      <c r="U887" s="4">
        <v>19</v>
      </c>
      <c r="V887" s="4">
        <v>7</v>
      </c>
      <c r="W887" s="4">
        <v>7</v>
      </c>
      <c r="X887">
        <v>2</v>
      </c>
      <c r="Y887">
        <v>7</v>
      </c>
      <c r="Z887" t="str">
        <f t="shared" si="55"/>
        <v>High</v>
      </c>
      <c r="AA887" s="14">
        <f t="shared" ca="1" si="56"/>
        <v>7.3446901465099188</v>
      </c>
      <c r="AB887">
        <v>4</v>
      </c>
      <c r="AC887">
        <v>9</v>
      </c>
      <c r="AD887" s="14">
        <f t="shared" ca="1" si="57"/>
        <v>8.8525859794538562</v>
      </c>
      <c r="AE887">
        <v>6</v>
      </c>
      <c r="AF887">
        <v>0</v>
      </c>
      <c r="AG887">
        <v>0</v>
      </c>
      <c r="AH887">
        <v>0</v>
      </c>
      <c r="AI887">
        <v>1</v>
      </c>
      <c r="AJ887">
        <v>0</v>
      </c>
      <c r="AK887">
        <v>0</v>
      </c>
      <c r="AL887">
        <v>0</v>
      </c>
      <c r="AM887" t="s">
        <v>48</v>
      </c>
    </row>
    <row r="888" spans="1:39" hidden="1" x14ac:dyDescent="0.3">
      <c r="A888">
        <v>2315</v>
      </c>
      <c r="B888">
        <v>1960</v>
      </c>
      <c r="C888" s="14">
        <f>2021-Table1[[#This Row],[Year_Birth]]</f>
        <v>61</v>
      </c>
      <c r="D888" t="s">
        <v>46</v>
      </c>
      <c r="E888" s="14" t="str" cm="1">
        <f t="array" ref="E888">_xlfn.SWITCH(Table1[[#This Row],[Education]],"Graduation","Bachelor’s","Basic","High School","2n Cycle","Master’s","Master","Master’s","PhD","PhD","Other")</f>
        <v>Bachelor’s</v>
      </c>
      <c r="F888" t="s">
        <v>49</v>
      </c>
      <c r="G888" s="14" t="s">
        <v>49</v>
      </c>
      <c r="H888" s="14" t="str" cm="1">
        <f t="array" ref="H888">_xlfn.SWITCH(Table1[[#This Row],[Marital_Status_mod]],"Together","Couple","Married","Couple","Divorced","Single","Single","Single","Widow","Single","Other")</f>
        <v>Single</v>
      </c>
      <c r="I888" s="4">
        <v>58401</v>
      </c>
      <c r="J888" s="41" t="str">
        <f t="shared" si="54"/>
        <v>$50 - $60K</v>
      </c>
      <c r="K888">
        <v>0</v>
      </c>
      <c r="L888">
        <v>1</v>
      </c>
      <c r="M888">
        <f>Table1[[#This Row],[Teenhome]]+Table1[[#This Row],[Kidhome]]</f>
        <v>1</v>
      </c>
      <c r="N888" s="1">
        <v>41749</v>
      </c>
      <c r="O888" s="16">
        <f>(Table1[[#This Row],[DataSetDate]]-Table1[[#This Row],[Dt_Customer]])/365</f>
        <v>6.8027397260273972</v>
      </c>
      <c r="P888" s="15">
        <v>44232</v>
      </c>
      <c r="Q888">
        <v>55</v>
      </c>
      <c r="R888" s="4">
        <v>10</v>
      </c>
      <c r="S888" s="4">
        <v>0</v>
      </c>
      <c r="T888" s="4">
        <v>11</v>
      </c>
      <c r="U888" s="4">
        <v>17</v>
      </c>
      <c r="V888" s="4">
        <v>29</v>
      </c>
      <c r="W888" s="4">
        <v>29</v>
      </c>
      <c r="X888">
        <v>1</v>
      </c>
      <c r="Y888">
        <v>1</v>
      </c>
      <c r="Z888" t="str">
        <f t="shared" si="55"/>
        <v>Low</v>
      </c>
      <c r="AA888" s="14">
        <f t="shared" ca="1" si="56"/>
        <v>0.76845818334006644</v>
      </c>
      <c r="AB888">
        <v>2</v>
      </c>
      <c r="AC888">
        <v>2</v>
      </c>
      <c r="AD888" s="14">
        <f t="shared" ca="1" si="57"/>
        <v>2.2920741650202694</v>
      </c>
      <c r="AE888">
        <v>4</v>
      </c>
      <c r="AF888">
        <v>0</v>
      </c>
      <c r="AG888">
        <v>0</v>
      </c>
      <c r="AH888">
        <v>0</v>
      </c>
      <c r="AI888">
        <v>0</v>
      </c>
      <c r="AJ888">
        <v>0</v>
      </c>
      <c r="AK888">
        <v>0</v>
      </c>
      <c r="AL888">
        <v>0</v>
      </c>
      <c r="AM888" t="s">
        <v>41</v>
      </c>
    </row>
    <row r="889" spans="1:39" hidden="1" x14ac:dyDescent="0.3">
      <c r="A889">
        <v>1044</v>
      </c>
      <c r="B889">
        <v>1953</v>
      </c>
      <c r="C889" s="14">
        <f>2021-Table1[[#This Row],[Year_Birth]]</f>
        <v>68</v>
      </c>
      <c r="D889" t="s">
        <v>46</v>
      </c>
      <c r="E889" s="14" t="str" cm="1">
        <f t="array" ref="E889">_xlfn.SWITCH(Table1[[#This Row],[Education]],"Graduation","Bachelor’s","Basic","High School","2n Cycle","Master’s","Master","Master’s","PhD","PhD","Other")</f>
        <v>Bachelor’s</v>
      </c>
      <c r="F889" t="s">
        <v>40</v>
      </c>
      <c r="G889" s="14" t="s">
        <v>40</v>
      </c>
      <c r="H889" s="14" t="str" cm="1">
        <f t="array" ref="H889">_xlfn.SWITCH(Table1[[#This Row],[Marital_Status_mod]],"Together","Couple","Married","Couple","Divorced","Single","Single","Single","Widow","Single","Other")</f>
        <v>Couple</v>
      </c>
      <c r="I889" s="4">
        <v>58398</v>
      </c>
      <c r="J889" s="41" t="str">
        <f t="shared" si="54"/>
        <v>$50 - $60K</v>
      </c>
      <c r="K889">
        <v>0</v>
      </c>
      <c r="L889">
        <v>0</v>
      </c>
      <c r="M889">
        <f>Table1[[#This Row],[Teenhome]]+Table1[[#This Row],[Kidhome]]</f>
        <v>0</v>
      </c>
      <c r="N889" s="1">
        <v>41408</v>
      </c>
      <c r="O889" s="16">
        <f>(Table1[[#This Row],[DataSetDate]]-Table1[[#This Row],[Dt_Customer]])/365</f>
        <v>7.7369863013698632</v>
      </c>
      <c r="P889" s="15">
        <v>44232</v>
      </c>
      <c r="Q889">
        <v>44</v>
      </c>
      <c r="R889" s="4">
        <v>299</v>
      </c>
      <c r="S889" s="4">
        <v>5</v>
      </c>
      <c r="T889" s="4">
        <v>201</v>
      </c>
      <c r="U889" s="4">
        <v>21</v>
      </c>
      <c r="V889" s="4">
        <v>21</v>
      </c>
      <c r="W889" s="4">
        <v>49</v>
      </c>
      <c r="X889">
        <v>3</v>
      </c>
      <c r="Y889">
        <v>5</v>
      </c>
      <c r="Z889" t="str">
        <f t="shared" si="55"/>
        <v>Medium</v>
      </c>
      <c r="AA889" s="14">
        <f t="shared" ca="1" si="56"/>
        <v>5.3677753853370671</v>
      </c>
      <c r="AB889">
        <v>4</v>
      </c>
      <c r="AC889">
        <v>8</v>
      </c>
      <c r="AD889" s="14">
        <f t="shared" ca="1" si="57"/>
        <v>7.8884356961772744</v>
      </c>
      <c r="AE889">
        <v>4</v>
      </c>
      <c r="AF889">
        <v>0</v>
      </c>
      <c r="AG889">
        <v>0</v>
      </c>
      <c r="AH889">
        <v>0</v>
      </c>
      <c r="AI889">
        <v>0</v>
      </c>
      <c r="AJ889">
        <v>0</v>
      </c>
      <c r="AK889">
        <v>0</v>
      </c>
      <c r="AL889">
        <v>0</v>
      </c>
      <c r="AM889" t="s">
        <v>53</v>
      </c>
    </row>
    <row r="890" spans="1:39" hidden="1" x14ac:dyDescent="0.3">
      <c r="A890">
        <v>9256</v>
      </c>
      <c r="B890">
        <v>1971</v>
      </c>
      <c r="C890" s="14">
        <f>2021-Table1[[#This Row],[Year_Birth]]</f>
        <v>50</v>
      </c>
      <c r="D890" t="s">
        <v>46</v>
      </c>
      <c r="E890" s="14" t="str" cm="1">
        <f t="array" ref="E890">_xlfn.SWITCH(Table1[[#This Row],[Education]],"Graduation","Bachelor’s","Basic","High School","2n Cycle","Master’s","Master","Master’s","PhD","PhD","Other")</f>
        <v>Bachelor’s</v>
      </c>
      <c r="F890" t="s">
        <v>50</v>
      </c>
      <c r="G890" s="14" t="s">
        <v>50</v>
      </c>
      <c r="H890" s="14" t="str" cm="1">
        <f t="array" ref="H890">_xlfn.SWITCH(Table1[[#This Row],[Marital_Status_mod]],"Together","Couple","Married","Couple","Divorced","Single","Single","Single","Widow","Single","Other")</f>
        <v>Single</v>
      </c>
      <c r="I890" s="4">
        <v>58350</v>
      </c>
      <c r="J890" s="41" t="str">
        <f t="shared" si="54"/>
        <v>$50 - $60K</v>
      </c>
      <c r="K890">
        <v>0</v>
      </c>
      <c r="L890">
        <v>1</v>
      </c>
      <c r="M890">
        <f>Table1[[#This Row],[Teenhome]]+Table1[[#This Row],[Kidhome]]</f>
        <v>1</v>
      </c>
      <c r="N890" s="1">
        <v>41278</v>
      </c>
      <c r="O890" s="16">
        <f>(Table1[[#This Row],[DataSetDate]]-Table1[[#This Row],[Dt_Customer]])/365</f>
        <v>8.0931506849315067</v>
      </c>
      <c r="P890" s="15">
        <v>44232</v>
      </c>
      <c r="Q890">
        <v>5</v>
      </c>
      <c r="R890" s="4">
        <v>493</v>
      </c>
      <c r="S890" s="4">
        <v>26</v>
      </c>
      <c r="T890" s="4">
        <v>206</v>
      </c>
      <c r="U890" s="4">
        <v>116</v>
      </c>
      <c r="V890" s="4">
        <v>80</v>
      </c>
      <c r="W890" s="4">
        <v>80</v>
      </c>
      <c r="X890">
        <v>4</v>
      </c>
      <c r="Y890">
        <v>8</v>
      </c>
      <c r="Z890" t="str">
        <f t="shared" si="55"/>
        <v>High</v>
      </c>
      <c r="AA890" s="14">
        <f t="shared" ca="1" si="56"/>
        <v>8.2060508975228892</v>
      </c>
      <c r="AB890">
        <v>3</v>
      </c>
      <c r="AC890">
        <v>12</v>
      </c>
      <c r="AD890" s="14">
        <f t="shared" ca="1" si="57"/>
        <v>12.235941769598995</v>
      </c>
      <c r="AE890">
        <v>6</v>
      </c>
      <c r="AF890">
        <v>0</v>
      </c>
      <c r="AG890">
        <v>0</v>
      </c>
      <c r="AH890">
        <v>0</v>
      </c>
      <c r="AI890">
        <v>0</v>
      </c>
      <c r="AJ890">
        <v>0</v>
      </c>
      <c r="AK890">
        <v>0</v>
      </c>
      <c r="AL890">
        <v>0</v>
      </c>
      <c r="AM890" t="s">
        <v>41</v>
      </c>
    </row>
    <row r="891" spans="1:39" hidden="1" x14ac:dyDescent="0.3">
      <c r="A891">
        <v>5084</v>
      </c>
      <c r="B891">
        <v>1975</v>
      </c>
      <c r="C891" s="14">
        <f>2021-Table1[[#This Row],[Year_Birth]]</f>
        <v>46</v>
      </c>
      <c r="D891" t="s">
        <v>46</v>
      </c>
      <c r="E891" s="14" t="str" cm="1">
        <f t="array" ref="E891">_xlfn.SWITCH(Table1[[#This Row],[Education]],"Graduation","Bachelor’s","Basic","High School","2n Cycle","Master’s","Master","Master’s","PhD","PhD","Other")</f>
        <v>Bachelor’s</v>
      </c>
      <c r="F891" t="s">
        <v>54</v>
      </c>
      <c r="G891" s="14" t="s">
        <v>54</v>
      </c>
      <c r="H891" s="14" t="str" cm="1">
        <f t="array" ref="H891">_xlfn.SWITCH(Table1[[#This Row],[Marital_Status_mod]],"Together","Couple","Married","Couple","Divorced","Single","Single","Single","Widow","Single","Other")</f>
        <v>Single</v>
      </c>
      <c r="I891" s="4">
        <v>58330</v>
      </c>
      <c r="J891" s="41" t="str">
        <f t="shared" si="54"/>
        <v>$50 - $60K</v>
      </c>
      <c r="K891">
        <v>0</v>
      </c>
      <c r="L891">
        <v>1</v>
      </c>
      <c r="M891">
        <f>Table1[[#This Row],[Teenhome]]+Table1[[#This Row],[Kidhome]]</f>
        <v>1</v>
      </c>
      <c r="N891" s="1">
        <v>41633</v>
      </c>
      <c r="O891" s="16">
        <f>(Table1[[#This Row],[DataSetDate]]-Table1[[#This Row],[Dt_Customer]])/365</f>
        <v>7.1205479452054794</v>
      </c>
      <c r="P891" s="15">
        <v>44232</v>
      </c>
      <c r="Q891">
        <v>87</v>
      </c>
      <c r="R891" s="4">
        <v>445</v>
      </c>
      <c r="S891" s="4">
        <v>53</v>
      </c>
      <c r="T891" s="4">
        <v>213</v>
      </c>
      <c r="U891" s="4">
        <v>104</v>
      </c>
      <c r="V891" s="4">
        <v>98</v>
      </c>
      <c r="W891" s="4">
        <v>151</v>
      </c>
      <c r="X891">
        <v>1</v>
      </c>
      <c r="Y891">
        <v>6</v>
      </c>
      <c r="Z891" t="str">
        <f t="shared" si="55"/>
        <v>Medium</v>
      </c>
      <c r="AA891" s="14">
        <f t="shared" ca="1" si="56"/>
        <v>5.8929165267211001</v>
      </c>
      <c r="AB891">
        <v>4</v>
      </c>
      <c r="AC891">
        <v>13</v>
      </c>
      <c r="AD891" s="14">
        <f t="shared" ca="1" si="57"/>
        <v>13.197335943363179</v>
      </c>
      <c r="AE891">
        <v>4</v>
      </c>
      <c r="AF891">
        <v>0</v>
      </c>
      <c r="AG891">
        <v>0</v>
      </c>
      <c r="AH891">
        <v>0</v>
      </c>
      <c r="AI891">
        <v>0</v>
      </c>
      <c r="AJ891">
        <v>0</v>
      </c>
      <c r="AK891">
        <v>0</v>
      </c>
      <c r="AL891">
        <v>0</v>
      </c>
      <c r="AM891" t="s">
        <v>41</v>
      </c>
    </row>
    <row r="892" spans="1:39" hidden="1" x14ac:dyDescent="0.3">
      <c r="A892">
        <v>7094</v>
      </c>
      <c r="B892">
        <v>1975</v>
      </c>
      <c r="C892" s="14">
        <f>2021-Table1[[#This Row],[Year_Birth]]</f>
        <v>46</v>
      </c>
      <c r="D892" t="s">
        <v>46</v>
      </c>
      <c r="E892" s="14" t="str" cm="1">
        <f t="array" ref="E892">_xlfn.SWITCH(Table1[[#This Row],[Education]],"Graduation","Bachelor’s","Basic","High School","2n Cycle","Master’s","Master","Master’s","PhD","PhD","Other")</f>
        <v>Bachelor’s</v>
      </c>
      <c r="F892" t="s">
        <v>54</v>
      </c>
      <c r="G892" s="14" t="s">
        <v>54</v>
      </c>
      <c r="H892" s="14" t="str" cm="1">
        <f t="array" ref="H892">_xlfn.SWITCH(Table1[[#This Row],[Marital_Status_mod]],"Together","Couple","Married","Couple","Divorced","Single","Single","Single","Widow","Single","Other")</f>
        <v>Single</v>
      </c>
      <c r="I892" s="4">
        <v>58330</v>
      </c>
      <c r="J892" s="41" t="str">
        <f t="shared" si="54"/>
        <v>$50 - $60K</v>
      </c>
      <c r="K892">
        <v>0</v>
      </c>
      <c r="L892">
        <v>1</v>
      </c>
      <c r="M892">
        <f>Table1[[#This Row],[Teenhome]]+Table1[[#This Row],[Kidhome]]</f>
        <v>1</v>
      </c>
      <c r="N892" s="1">
        <v>41633</v>
      </c>
      <c r="O892" s="16">
        <f>(Table1[[#This Row],[DataSetDate]]-Table1[[#This Row],[Dt_Customer]])/365</f>
        <v>7.1205479452054794</v>
      </c>
      <c r="P892" s="15">
        <v>44232</v>
      </c>
      <c r="Q892">
        <v>87</v>
      </c>
      <c r="R892" s="4">
        <v>445</v>
      </c>
      <c r="S892" s="4">
        <v>53</v>
      </c>
      <c r="T892" s="4">
        <v>213</v>
      </c>
      <c r="U892" s="4">
        <v>104</v>
      </c>
      <c r="V892" s="4">
        <v>98</v>
      </c>
      <c r="W892" s="4">
        <v>151</v>
      </c>
      <c r="X892">
        <v>1</v>
      </c>
      <c r="Y892">
        <v>6</v>
      </c>
      <c r="Z892" t="str">
        <f t="shared" si="55"/>
        <v>Medium</v>
      </c>
      <c r="AA892" s="14">
        <f t="shared" ca="1" si="56"/>
        <v>6.3098159425858844</v>
      </c>
      <c r="AB892">
        <v>4</v>
      </c>
      <c r="AC892">
        <v>13</v>
      </c>
      <c r="AD892" s="14">
        <f t="shared" ca="1" si="57"/>
        <v>12.772029623013481</v>
      </c>
      <c r="AE892">
        <v>4</v>
      </c>
      <c r="AF892">
        <v>0</v>
      </c>
      <c r="AG892">
        <v>0</v>
      </c>
      <c r="AH892">
        <v>0</v>
      </c>
      <c r="AI892">
        <v>0</v>
      </c>
      <c r="AJ892">
        <v>0</v>
      </c>
      <c r="AK892">
        <v>0</v>
      </c>
      <c r="AL892">
        <v>0</v>
      </c>
      <c r="AM892" t="s">
        <v>52</v>
      </c>
    </row>
    <row r="893" spans="1:39" hidden="1" x14ac:dyDescent="0.3">
      <c r="A893">
        <v>9426</v>
      </c>
      <c r="B893">
        <v>1964</v>
      </c>
      <c r="C893" s="14">
        <f>2021-Table1[[#This Row],[Year_Birth]]</f>
        <v>57</v>
      </c>
      <c r="D893" t="s">
        <v>44</v>
      </c>
      <c r="E893" s="14" t="str" cm="1">
        <f t="array" ref="E893">_xlfn.SWITCH(Table1[[#This Row],[Education]],"Graduation","Bachelor’s","Basic","High School","2n Cycle","Master’s","Master","Master’s","PhD","PhD","Other")</f>
        <v>Master’s</v>
      </c>
      <c r="F893" t="s">
        <v>50</v>
      </c>
      <c r="G893" s="14" t="s">
        <v>50</v>
      </c>
      <c r="H893" s="14" t="str" cm="1">
        <f t="array" ref="H893">_xlfn.SWITCH(Table1[[#This Row],[Marital_Status_mod]],"Together","Couple","Married","Couple","Divorced","Single","Single","Single","Widow","Single","Other")</f>
        <v>Single</v>
      </c>
      <c r="I893" s="4">
        <v>58308</v>
      </c>
      <c r="J893" s="41" t="str">
        <f t="shared" si="54"/>
        <v>$50 - $60K</v>
      </c>
      <c r="K893">
        <v>0</v>
      </c>
      <c r="L893">
        <v>1</v>
      </c>
      <c r="M893">
        <f>Table1[[#This Row],[Teenhome]]+Table1[[#This Row],[Kidhome]]</f>
        <v>1</v>
      </c>
      <c r="N893" s="1">
        <v>41286</v>
      </c>
      <c r="O893" s="16">
        <f>(Table1[[#This Row],[DataSetDate]]-Table1[[#This Row],[Dt_Customer]])/365</f>
        <v>8.0712328767123296</v>
      </c>
      <c r="P893" s="15">
        <v>44232</v>
      </c>
      <c r="Q893">
        <v>77</v>
      </c>
      <c r="R893" s="4">
        <v>691</v>
      </c>
      <c r="S893" s="4">
        <v>0</v>
      </c>
      <c r="T893" s="4">
        <v>69</v>
      </c>
      <c r="U893" s="4">
        <v>10</v>
      </c>
      <c r="V893" s="4">
        <v>0</v>
      </c>
      <c r="W893" s="4">
        <v>130</v>
      </c>
      <c r="X893">
        <v>4</v>
      </c>
      <c r="Y893">
        <v>2</v>
      </c>
      <c r="Z893" t="str">
        <f t="shared" si="55"/>
        <v>Low</v>
      </c>
      <c r="AA893" s="14">
        <f t="shared" ca="1" si="56"/>
        <v>1.97973901792619</v>
      </c>
      <c r="AB893">
        <v>6</v>
      </c>
      <c r="AC893">
        <v>3</v>
      </c>
      <c r="AD893" s="14">
        <f t="shared" ca="1" si="57"/>
        <v>3.1637604172592564</v>
      </c>
      <c r="AE893">
        <v>8</v>
      </c>
      <c r="AF893">
        <v>0</v>
      </c>
      <c r="AG893">
        <v>0</v>
      </c>
      <c r="AH893">
        <v>0</v>
      </c>
      <c r="AI893">
        <v>0</v>
      </c>
      <c r="AJ893">
        <v>0</v>
      </c>
      <c r="AK893">
        <v>0</v>
      </c>
      <c r="AL893">
        <v>0</v>
      </c>
      <c r="AM893" t="s">
        <v>41</v>
      </c>
    </row>
    <row r="894" spans="1:39" hidden="1" x14ac:dyDescent="0.3">
      <c r="A894">
        <v>5324</v>
      </c>
      <c r="B894">
        <v>1981</v>
      </c>
      <c r="C894" s="14">
        <f>2021-Table1[[#This Row],[Year_Birth]]</f>
        <v>40</v>
      </c>
      <c r="D894" t="s">
        <v>39</v>
      </c>
      <c r="E894" s="14" t="str" cm="1">
        <f t="array" ref="E894">_xlfn.SWITCH(Table1[[#This Row],[Education]],"Graduation","Bachelor’s","Basic","High School","2n Cycle","Master’s","Master","Master’s","PhD","PhD","Other")</f>
        <v>PhD</v>
      </c>
      <c r="F894" t="s">
        <v>42</v>
      </c>
      <c r="G894" s="14" t="s">
        <v>42</v>
      </c>
      <c r="H894" s="14" t="str" cm="1">
        <f t="array" ref="H894">_xlfn.SWITCH(Table1[[#This Row],[Marital_Status_mod]],"Together","Couple","Married","Couple","Divorced","Single","Single","Single","Widow","Single","Other")</f>
        <v>Couple</v>
      </c>
      <c r="I894" s="4">
        <v>58293</v>
      </c>
      <c r="J894" s="41" t="str">
        <f t="shared" si="54"/>
        <v>$50 - $60K</v>
      </c>
      <c r="K894">
        <v>1</v>
      </c>
      <c r="L894">
        <v>0</v>
      </c>
      <c r="M894">
        <f>Table1[[#This Row],[Teenhome]]+Table1[[#This Row],[Kidhome]]</f>
        <v>1</v>
      </c>
      <c r="N894" s="1">
        <v>41658</v>
      </c>
      <c r="O894" s="16">
        <f>(Table1[[#This Row],[DataSetDate]]-Table1[[#This Row],[Dt_Customer]])/365</f>
        <v>7.0520547945205481</v>
      </c>
      <c r="P894" s="15">
        <v>44232</v>
      </c>
      <c r="Q894">
        <v>94</v>
      </c>
      <c r="R894" s="4">
        <v>173</v>
      </c>
      <c r="S894" s="4">
        <v>43</v>
      </c>
      <c r="T894" s="4">
        <v>118</v>
      </c>
      <c r="U894" s="4">
        <v>46</v>
      </c>
      <c r="V894" s="4">
        <v>27</v>
      </c>
      <c r="W894" s="4">
        <v>15</v>
      </c>
      <c r="X894">
        <v>5</v>
      </c>
      <c r="Y894">
        <v>5</v>
      </c>
      <c r="Z894" t="str">
        <f t="shared" si="55"/>
        <v>Medium</v>
      </c>
      <c r="AA894" s="14">
        <f t="shared" ca="1" si="56"/>
        <v>4.6161263149285361</v>
      </c>
      <c r="AB894">
        <v>3</v>
      </c>
      <c r="AC894">
        <v>6</v>
      </c>
      <c r="AD894" s="14">
        <f t="shared" ca="1" si="57"/>
        <v>6.3315313248887071</v>
      </c>
      <c r="AE894">
        <v>5</v>
      </c>
      <c r="AF894">
        <v>0</v>
      </c>
      <c r="AG894">
        <v>0</v>
      </c>
      <c r="AH894">
        <v>0</v>
      </c>
      <c r="AI894">
        <v>0</v>
      </c>
      <c r="AJ894">
        <v>0</v>
      </c>
      <c r="AK894">
        <v>0</v>
      </c>
      <c r="AL894">
        <v>0</v>
      </c>
      <c r="AM894" t="s">
        <v>43</v>
      </c>
    </row>
    <row r="895" spans="1:39" hidden="1" x14ac:dyDescent="0.3">
      <c r="A895">
        <v>9729</v>
      </c>
      <c r="B895">
        <v>1955</v>
      </c>
      <c r="C895" s="14">
        <f>2021-Table1[[#This Row],[Year_Birth]]</f>
        <v>66</v>
      </c>
      <c r="D895" t="s">
        <v>46</v>
      </c>
      <c r="E895" s="14" t="str" cm="1">
        <f t="array" ref="E895">_xlfn.SWITCH(Table1[[#This Row],[Education]],"Graduation","Bachelor’s","Basic","High School","2n Cycle","Master’s","Master","Master’s","PhD","PhD","Other")</f>
        <v>Bachelor’s</v>
      </c>
      <c r="F895" t="s">
        <v>54</v>
      </c>
      <c r="G895" s="14" t="s">
        <v>54</v>
      </c>
      <c r="H895" s="14" t="str" cm="1">
        <f t="array" ref="H895">_xlfn.SWITCH(Table1[[#This Row],[Marital_Status_mod]],"Together","Couple","Married","Couple","Divorced","Single","Single","Single","Widow","Single","Other")</f>
        <v>Single</v>
      </c>
      <c r="I895" s="4">
        <v>58275</v>
      </c>
      <c r="J895" s="41" t="str">
        <f t="shared" si="54"/>
        <v>$50 - $60K</v>
      </c>
      <c r="K895">
        <v>1</v>
      </c>
      <c r="L895">
        <v>1</v>
      </c>
      <c r="M895">
        <f>Table1[[#This Row],[Teenhome]]+Table1[[#This Row],[Kidhome]]</f>
        <v>2</v>
      </c>
      <c r="N895" s="1">
        <v>41427</v>
      </c>
      <c r="O895" s="16">
        <f>(Table1[[#This Row],[DataSetDate]]-Table1[[#This Row],[Dt_Customer]])/365</f>
        <v>7.6849315068493151</v>
      </c>
      <c r="P895" s="15">
        <v>44232</v>
      </c>
      <c r="Q895">
        <v>48</v>
      </c>
      <c r="R895" s="4">
        <v>189</v>
      </c>
      <c r="S895" s="4">
        <v>10</v>
      </c>
      <c r="T895" s="4">
        <v>253</v>
      </c>
      <c r="U895" s="4">
        <v>56</v>
      </c>
      <c r="V895" s="4">
        <v>43</v>
      </c>
      <c r="W895" s="4">
        <v>64</v>
      </c>
      <c r="X895">
        <v>6</v>
      </c>
      <c r="Y895">
        <v>8</v>
      </c>
      <c r="Z895" t="str">
        <f t="shared" si="55"/>
        <v>High</v>
      </c>
      <c r="AA895" s="14">
        <f t="shared" ca="1" si="56"/>
        <v>8.3922203382945746</v>
      </c>
      <c r="AB895">
        <v>2</v>
      </c>
      <c r="AC895">
        <v>7</v>
      </c>
      <c r="AD895" s="14">
        <f t="shared" ca="1" si="57"/>
        <v>7.1550016406965264</v>
      </c>
      <c r="AE895">
        <v>7</v>
      </c>
      <c r="AF895">
        <v>0</v>
      </c>
      <c r="AG895">
        <v>0</v>
      </c>
      <c r="AH895">
        <v>0</v>
      </c>
      <c r="AI895">
        <v>0</v>
      </c>
      <c r="AJ895">
        <v>0</v>
      </c>
      <c r="AK895">
        <v>0</v>
      </c>
      <c r="AL895">
        <v>0</v>
      </c>
      <c r="AM895" t="s">
        <v>52</v>
      </c>
    </row>
    <row r="896" spans="1:39" hidden="1" x14ac:dyDescent="0.3">
      <c r="A896">
        <v>6710</v>
      </c>
      <c r="B896">
        <v>1951</v>
      </c>
      <c r="C896" s="14">
        <f>2021-Table1[[#This Row],[Year_Birth]]</f>
        <v>70</v>
      </c>
      <c r="D896" t="s">
        <v>44</v>
      </c>
      <c r="E896" s="14" t="str" cm="1">
        <f t="array" ref="E896">_xlfn.SWITCH(Table1[[#This Row],[Education]],"Graduation","Bachelor’s","Basic","High School","2n Cycle","Master’s","Master","Master’s","PhD","PhD","Other")</f>
        <v>Master’s</v>
      </c>
      <c r="F896" t="s">
        <v>50</v>
      </c>
      <c r="G896" s="14" t="s">
        <v>50</v>
      </c>
      <c r="H896" s="14" t="str" cm="1">
        <f t="array" ref="H896">_xlfn.SWITCH(Table1[[#This Row],[Marital_Status_mod]],"Together","Couple","Married","Couple","Divorced","Single","Single","Single","Widow","Single","Other")</f>
        <v>Single</v>
      </c>
      <c r="I896" s="4">
        <v>58217</v>
      </c>
      <c r="J896" s="41" t="str">
        <f t="shared" si="54"/>
        <v>$50 - $60K</v>
      </c>
      <c r="K896">
        <v>2</v>
      </c>
      <c r="L896">
        <v>1</v>
      </c>
      <c r="M896">
        <f>Table1[[#This Row],[Teenhome]]+Table1[[#This Row],[Kidhome]]</f>
        <v>3</v>
      </c>
      <c r="N896" s="1">
        <v>41230</v>
      </c>
      <c r="O896" s="16">
        <f>(Table1[[#This Row],[DataSetDate]]-Table1[[#This Row],[Dt_Customer]])/365</f>
        <v>8.2246575342465746</v>
      </c>
      <c r="P896" s="15">
        <v>44232</v>
      </c>
      <c r="Q896">
        <v>84</v>
      </c>
      <c r="R896" s="4">
        <v>68</v>
      </c>
      <c r="S896" s="4">
        <v>1</v>
      </c>
      <c r="T896" s="4">
        <v>13</v>
      </c>
      <c r="U896" s="4">
        <v>3</v>
      </c>
      <c r="V896" s="4">
        <v>5</v>
      </c>
      <c r="W896" s="4">
        <v>13</v>
      </c>
      <c r="X896">
        <v>1</v>
      </c>
      <c r="Y896">
        <v>2</v>
      </c>
      <c r="Z896" t="str">
        <f t="shared" si="55"/>
        <v>Low</v>
      </c>
      <c r="AA896" s="14">
        <f t="shared" ca="1" si="56"/>
        <v>1.9653022562868983</v>
      </c>
      <c r="AB896">
        <v>0</v>
      </c>
      <c r="AC896">
        <v>4</v>
      </c>
      <c r="AD896" s="14">
        <f t="shared" ca="1" si="57"/>
        <v>4.1598279540647001</v>
      </c>
      <c r="AE896">
        <v>6</v>
      </c>
      <c r="AF896">
        <v>0</v>
      </c>
      <c r="AG896">
        <v>0</v>
      </c>
      <c r="AH896">
        <v>0</v>
      </c>
      <c r="AI896">
        <v>0</v>
      </c>
      <c r="AJ896">
        <v>0</v>
      </c>
      <c r="AK896">
        <v>0</v>
      </c>
      <c r="AL896">
        <v>0</v>
      </c>
      <c r="AM896" t="s">
        <v>41</v>
      </c>
    </row>
    <row r="897" spans="1:39" hidden="1" x14ac:dyDescent="0.3">
      <c r="A897">
        <v>5524</v>
      </c>
      <c r="B897">
        <v>1957</v>
      </c>
      <c r="C897" s="14">
        <f>2021-Table1[[#This Row],[Year_Birth]]</f>
        <v>64</v>
      </c>
      <c r="D897" t="s">
        <v>46</v>
      </c>
      <c r="E897" s="14" t="str" cm="1">
        <f t="array" ref="E897">_xlfn.SWITCH(Table1[[#This Row],[Education]],"Graduation","Bachelor’s","Basic","High School","2n Cycle","Master’s","Master","Master’s","PhD","PhD","Other")</f>
        <v>Bachelor’s</v>
      </c>
      <c r="F897" t="s">
        <v>50</v>
      </c>
      <c r="G897" s="14" t="s">
        <v>50</v>
      </c>
      <c r="H897" s="14" t="str" cm="1">
        <f t="array" ref="H897">_xlfn.SWITCH(Table1[[#This Row],[Marital_Status_mod]],"Together","Couple","Married","Couple","Divorced","Single","Single","Single","Widow","Single","Other")</f>
        <v>Single</v>
      </c>
      <c r="I897" s="4">
        <v>58138</v>
      </c>
      <c r="J897" s="41" t="str">
        <f t="shared" ref="J897:J960" si="58">IF(I897&lt;10000, "Up to $10K",
   IF(I897&gt;=100000, "$100K and up",
      "$" &amp; FLOOR(I897,10000)/1000 &amp; " - $" &amp; FLOOR(I897,10000)/1000+10 &amp; "K"))</f>
        <v>$50 - $60K</v>
      </c>
      <c r="K897">
        <v>0</v>
      </c>
      <c r="L897">
        <v>0</v>
      </c>
      <c r="M897">
        <f>Table1[[#This Row],[Teenhome]]+Table1[[#This Row],[Kidhome]]</f>
        <v>0</v>
      </c>
      <c r="N897" s="1">
        <v>41156</v>
      </c>
      <c r="O897" s="16">
        <f>(Table1[[#This Row],[DataSetDate]]-Table1[[#This Row],[Dt_Customer]])/365</f>
        <v>8.4273972602739722</v>
      </c>
      <c r="P897" s="15">
        <v>44232</v>
      </c>
      <c r="Q897">
        <v>58</v>
      </c>
      <c r="R897" s="4">
        <v>635</v>
      </c>
      <c r="S897" s="4">
        <v>88</v>
      </c>
      <c r="T897" s="4">
        <v>546</v>
      </c>
      <c r="U897" s="4">
        <v>172</v>
      </c>
      <c r="V897" s="4">
        <v>88</v>
      </c>
      <c r="W897" s="4">
        <v>88</v>
      </c>
      <c r="X897">
        <v>3</v>
      </c>
      <c r="Y897">
        <v>8</v>
      </c>
      <c r="Z897" t="str">
        <f t="shared" ref="Z897:Z960" si="59">IF(Y897&gt;=7,"High",IF(Y897&gt;=3,"Medium","Low"))</f>
        <v>High</v>
      </c>
      <c r="AA897" s="14">
        <f t="shared" ca="1" si="56"/>
        <v>8.2326357147567588</v>
      </c>
      <c r="AB897">
        <v>10</v>
      </c>
      <c r="AC897">
        <v>4</v>
      </c>
      <c r="AD897" s="14">
        <f t="shared" ca="1" si="57"/>
        <v>3.8335060832156658</v>
      </c>
      <c r="AE897">
        <v>7</v>
      </c>
      <c r="AF897">
        <v>0</v>
      </c>
      <c r="AG897">
        <v>0</v>
      </c>
      <c r="AH897">
        <v>0</v>
      </c>
      <c r="AI897">
        <v>0</v>
      </c>
      <c r="AJ897">
        <v>0</v>
      </c>
      <c r="AK897">
        <v>1</v>
      </c>
      <c r="AL897">
        <v>0</v>
      </c>
      <c r="AM897" t="s">
        <v>43</v>
      </c>
    </row>
    <row r="898" spans="1:39" hidden="1" x14ac:dyDescent="0.3">
      <c r="A898">
        <v>9797</v>
      </c>
      <c r="B898">
        <v>1956</v>
      </c>
      <c r="C898" s="14">
        <f>2021-Table1[[#This Row],[Year_Birth]]</f>
        <v>65</v>
      </c>
      <c r="D898" t="s">
        <v>46</v>
      </c>
      <c r="E898" s="14" t="str" cm="1">
        <f t="array" ref="E898">_xlfn.SWITCH(Table1[[#This Row],[Education]],"Graduation","Bachelor’s","Basic","High School","2n Cycle","Master’s","Master","Master’s","PhD","PhD","Other")</f>
        <v>Bachelor’s</v>
      </c>
      <c r="F898" t="s">
        <v>42</v>
      </c>
      <c r="G898" s="14" t="s">
        <v>42</v>
      </c>
      <c r="H898" s="14" t="str" cm="1">
        <f t="array" ref="H898">_xlfn.SWITCH(Table1[[#This Row],[Marital_Status_mod]],"Together","Couple","Married","Couple","Divorced","Single","Single","Single","Widow","Single","Other")</f>
        <v>Couple</v>
      </c>
      <c r="I898" s="4">
        <v>58116</v>
      </c>
      <c r="J898" s="41" t="str">
        <f t="shared" si="58"/>
        <v>$50 - $60K</v>
      </c>
      <c r="K898">
        <v>0</v>
      </c>
      <c r="L898">
        <v>1</v>
      </c>
      <c r="M898">
        <f>Table1[[#This Row],[Teenhome]]+Table1[[#This Row],[Kidhome]]</f>
        <v>1</v>
      </c>
      <c r="N898" s="1">
        <v>41742</v>
      </c>
      <c r="O898" s="16">
        <f>(Table1[[#This Row],[DataSetDate]]-Table1[[#This Row],[Dt_Customer]])/365</f>
        <v>6.8219178082191778</v>
      </c>
      <c r="P898" s="15">
        <v>44232</v>
      </c>
      <c r="Q898">
        <v>38</v>
      </c>
      <c r="R898" s="4">
        <v>228</v>
      </c>
      <c r="S898" s="4">
        <v>19</v>
      </c>
      <c r="T898" s="4">
        <v>130</v>
      </c>
      <c r="U898" s="4">
        <v>4</v>
      </c>
      <c r="V898" s="4">
        <v>11</v>
      </c>
      <c r="W898" s="4">
        <v>51</v>
      </c>
      <c r="X898">
        <v>2</v>
      </c>
      <c r="Y898">
        <v>3</v>
      </c>
      <c r="Z898" t="str">
        <f t="shared" si="59"/>
        <v>Medium</v>
      </c>
      <c r="AA898" s="14">
        <f t="shared" ref="AA898:AA961" ca="1" si="60">Y898 + (RAND() - 0.5) * 0.8</f>
        <v>2.6774961299230586</v>
      </c>
      <c r="AB898">
        <v>3</v>
      </c>
      <c r="AC898">
        <v>8</v>
      </c>
      <c r="AD898" s="14">
        <f t="shared" ref="AD898:AD961" ca="1" si="61">AC898 + (RAND() - 0.5) * 0.8</f>
        <v>8.1728752719924529</v>
      </c>
      <c r="AE898">
        <v>2</v>
      </c>
      <c r="AF898">
        <v>0</v>
      </c>
      <c r="AG898">
        <v>0</v>
      </c>
      <c r="AH898">
        <v>0</v>
      </c>
      <c r="AI898">
        <v>0</v>
      </c>
      <c r="AJ898">
        <v>0</v>
      </c>
      <c r="AK898">
        <v>0</v>
      </c>
      <c r="AL898">
        <v>0</v>
      </c>
      <c r="AM898" t="s">
        <v>41</v>
      </c>
    </row>
    <row r="899" spans="1:39" hidden="1" x14ac:dyDescent="0.3">
      <c r="A899">
        <v>9500</v>
      </c>
      <c r="B899">
        <v>1959</v>
      </c>
      <c r="C899" s="14">
        <f>2021-Table1[[#This Row],[Year_Birth]]</f>
        <v>62</v>
      </c>
      <c r="D899" t="s">
        <v>46</v>
      </c>
      <c r="E899" s="14" t="str" cm="1">
        <f t="array" ref="E899">_xlfn.SWITCH(Table1[[#This Row],[Education]],"Graduation","Bachelor’s","Basic","High School","2n Cycle","Master’s","Master","Master’s","PhD","PhD","Other")</f>
        <v>Bachelor’s</v>
      </c>
      <c r="F899" t="s">
        <v>42</v>
      </c>
      <c r="G899" s="14" t="s">
        <v>42</v>
      </c>
      <c r="H899" s="14" t="str" cm="1">
        <f t="array" ref="H899">_xlfn.SWITCH(Table1[[#This Row],[Marital_Status_mod]],"Together","Couple","Married","Couple","Divorced","Single","Single","Single","Widow","Single","Other")</f>
        <v>Couple</v>
      </c>
      <c r="I899" s="4">
        <v>58113</v>
      </c>
      <c r="J899" s="41" t="str">
        <f t="shared" si="58"/>
        <v>$50 - $60K</v>
      </c>
      <c r="K899">
        <v>0</v>
      </c>
      <c r="L899">
        <v>1</v>
      </c>
      <c r="M899">
        <f>Table1[[#This Row],[Teenhome]]+Table1[[#This Row],[Kidhome]]</f>
        <v>1</v>
      </c>
      <c r="N899" s="1">
        <v>41299</v>
      </c>
      <c r="O899" s="16">
        <f>(Table1[[#This Row],[DataSetDate]]-Table1[[#This Row],[Dt_Customer]])/365</f>
        <v>8.0356164383561648</v>
      </c>
      <c r="P899" s="15">
        <v>44232</v>
      </c>
      <c r="Q899">
        <v>66</v>
      </c>
      <c r="R899" s="4">
        <v>221</v>
      </c>
      <c r="S899" s="4">
        <v>104</v>
      </c>
      <c r="T899" s="4">
        <v>169</v>
      </c>
      <c r="U899" s="4">
        <v>102</v>
      </c>
      <c r="V899" s="4">
        <v>78</v>
      </c>
      <c r="W899" s="4">
        <v>84</v>
      </c>
      <c r="X899">
        <v>3</v>
      </c>
      <c r="Y899">
        <v>9</v>
      </c>
      <c r="Z899" t="str">
        <f t="shared" si="59"/>
        <v>High</v>
      </c>
      <c r="AA899" s="14">
        <f t="shared" ca="1" si="60"/>
        <v>9.1078168183742232</v>
      </c>
      <c r="AB899">
        <v>2</v>
      </c>
      <c r="AC899">
        <v>8</v>
      </c>
      <c r="AD899" s="14">
        <f t="shared" ca="1" si="61"/>
        <v>8.0367001771612472</v>
      </c>
      <c r="AE899">
        <v>7</v>
      </c>
      <c r="AF899">
        <v>0</v>
      </c>
      <c r="AG899">
        <v>0</v>
      </c>
      <c r="AH899">
        <v>0</v>
      </c>
      <c r="AI899">
        <v>0</v>
      </c>
      <c r="AJ899">
        <v>0</v>
      </c>
      <c r="AK899">
        <v>0</v>
      </c>
      <c r="AL899">
        <v>1</v>
      </c>
      <c r="AM899" t="s">
        <v>41</v>
      </c>
    </row>
    <row r="900" spans="1:39" hidden="1" x14ac:dyDescent="0.3">
      <c r="A900">
        <v>9710</v>
      </c>
      <c r="B900">
        <v>1969</v>
      </c>
      <c r="C900" s="14">
        <f>2021-Table1[[#This Row],[Year_Birth]]</f>
        <v>52</v>
      </c>
      <c r="D900" t="s">
        <v>39</v>
      </c>
      <c r="E900" s="14" t="str" cm="1">
        <f t="array" ref="E900">_xlfn.SWITCH(Table1[[#This Row],[Education]],"Graduation","Bachelor’s","Basic","High School","2n Cycle","Master’s","Master","Master’s","PhD","PhD","Other")</f>
        <v>PhD</v>
      </c>
      <c r="F900" t="s">
        <v>49</v>
      </c>
      <c r="G900" s="14" t="s">
        <v>49</v>
      </c>
      <c r="H900" s="14" t="str" cm="1">
        <f t="array" ref="H900">_xlfn.SWITCH(Table1[[#This Row],[Marital_Status_mod]],"Together","Couple","Married","Couple","Divorced","Single","Single","Single","Widow","Single","Other")</f>
        <v>Single</v>
      </c>
      <c r="I900" s="4">
        <v>58086</v>
      </c>
      <c r="J900" s="41" t="str">
        <f t="shared" si="58"/>
        <v>$50 - $60K</v>
      </c>
      <c r="K900">
        <v>0</v>
      </c>
      <c r="L900">
        <v>1</v>
      </c>
      <c r="M900">
        <f>Table1[[#This Row],[Teenhome]]+Table1[[#This Row],[Kidhome]]</f>
        <v>1</v>
      </c>
      <c r="N900" s="1">
        <v>41294</v>
      </c>
      <c r="O900" s="16">
        <f>(Table1[[#This Row],[DataSetDate]]-Table1[[#This Row],[Dt_Customer]])/365</f>
        <v>8.0493150684931507</v>
      </c>
      <c r="P900" s="15">
        <v>44232</v>
      </c>
      <c r="Q900">
        <v>80</v>
      </c>
      <c r="R900" s="4">
        <v>708</v>
      </c>
      <c r="S900" s="4">
        <v>7</v>
      </c>
      <c r="T900" s="4">
        <v>62</v>
      </c>
      <c r="U900" s="4">
        <v>0</v>
      </c>
      <c r="V900" s="4">
        <v>0</v>
      </c>
      <c r="W900" s="4">
        <v>15</v>
      </c>
      <c r="X900">
        <v>2</v>
      </c>
      <c r="Y900">
        <v>11</v>
      </c>
      <c r="Z900" t="str">
        <f t="shared" si="59"/>
        <v>High</v>
      </c>
      <c r="AA900" s="14">
        <f t="shared" ca="1" si="60"/>
        <v>11.307051903289199</v>
      </c>
      <c r="AB900">
        <v>3</v>
      </c>
      <c r="AC900">
        <v>7</v>
      </c>
      <c r="AD900" s="14">
        <f t="shared" ca="1" si="61"/>
        <v>6.7176069338307922</v>
      </c>
      <c r="AE900">
        <v>8</v>
      </c>
      <c r="AF900">
        <v>0</v>
      </c>
      <c r="AG900">
        <v>0</v>
      </c>
      <c r="AH900">
        <v>0</v>
      </c>
      <c r="AI900">
        <v>0</v>
      </c>
      <c r="AJ900">
        <v>0</v>
      </c>
      <c r="AK900">
        <v>0</v>
      </c>
      <c r="AL900">
        <v>0</v>
      </c>
      <c r="AM900" t="s">
        <v>41</v>
      </c>
    </row>
    <row r="901" spans="1:39" hidden="1" x14ac:dyDescent="0.3">
      <c r="A901">
        <v>6261</v>
      </c>
      <c r="B901">
        <v>1979</v>
      </c>
      <c r="C901" s="14">
        <f>2021-Table1[[#This Row],[Year_Birth]]</f>
        <v>42</v>
      </c>
      <c r="D901" t="s">
        <v>46</v>
      </c>
      <c r="E901" s="14" t="str" cm="1">
        <f t="array" ref="E901">_xlfn.SWITCH(Table1[[#This Row],[Education]],"Graduation","Bachelor’s","Basic","High School","2n Cycle","Master’s","Master","Master’s","PhD","PhD","Other")</f>
        <v>Bachelor’s</v>
      </c>
      <c r="F901" t="s">
        <v>42</v>
      </c>
      <c r="G901" s="14" t="s">
        <v>42</v>
      </c>
      <c r="H901" s="14" t="str" cm="1">
        <f t="array" ref="H901">_xlfn.SWITCH(Table1[[#This Row],[Marital_Status_mod]],"Together","Couple","Married","Couple","Divorced","Single","Single","Single","Widow","Single","Other")</f>
        <v>Couple</v>
      </c>
      <c r="I901" s="4">
        <v>58025</v>
      </c>
      <c r="J901" s="41" t="str">
        <f t="shared" si="58"/>
        <v>$50 - $60K</v>
      </c>
      <c r="K901">
        <v>0</v>
      </c>
      <c r="L901">
        <v>1</v>
      </c>
      <c r="M901">
        <f>Table1[[#This Row],[Teenhome]]+Table1[[#This Row],[Kidhome]]</f>
        <v>1</v>
      </c>
      <c r="N901" s="1">
        <v>41604</v>
      </c>
      <c r="O901" s="16">
        <f>(Table1[[#This Row],[DataSetDate]]-Table1[[#This Row],[Dt_Customer]])/365</f>
        <v>7.2</v>
      </c>
      <c r="P901" s="15">
        <v>44232</v>
      </c>
      <c r="Q901">
        <v>81</v>
      </c>
      <c r="R901" s="4">
        <v>270</v>
      </c>
      <c r="S901" s="4">
        <v>31</v>
      </c>
      <c r="T901" s="4">
        <v>88</v>
      </c>
      <c r="U901" s="4">
        <v>11</v>
      </c>
      <c r="V901" s="4">
        <v>48</v>
      </c>
      <c r="W901" s="4">
        <v>22</v>
      </c>
      <c r="X901">
        <v>3</v>
      </c>
      <c r="Y901">
        <v>3</v>
      </c>
      <c r="Z901" t="str">
        <f t="shared" si="59"/>
        <v>Medium</v>
      </c>
      <c r="AA901" s="14">
        <f t="shared" ca="1" si="60"/>
        <v>3.0691961199089302</v>
      </c>
      <c r="AB901">
        <v>2</v>
      </c>
      <c r="AC901">
        <v>10</v>
      </c>
      <c r="AD901" s="14">
        <f t="shared" ca="1" si="61"/>
        <v>10.32278403283726</v>
      </c>
      <c r="AE901">
        <v>4</v>
      </c>
      <c r="AF901">
        <v>0</v>
      </c>
      <c r="AG901">
        <v>0</v>
      </c>
      <c r="AH901">
        <v>0</v>
      </c>
      <c r="AI901">
        <v>0</v>
      </c>
      <c r="AJ901">
        <v>0</v>
      </c>
      <c r="AK901">
        <v>0</v>
      </c>
      <c r="AL901">
        <v>0</v>
      </c>
      <c r="AM901" t="s">
        <v>45</v>
      </c>
    </row>
    <row r="902" spans="1:39" hidden="1" x14ac:dyDescent="0.3">
      <c r="A902">
        <v>4201</v>
      </c>
      <c r="B902">
        <v>1962</v>
      </c>
      <c r="C902" s="14">
        <f>2021-Table1[[#This Row],[Year_Birth]]</f>
        <v>59</v>
      </c>
      <c r="D902" t="s">
        <v>46</v>
      </c>
      <c r="E902" s="14" t="str" cm="1">
        <f t="array" ref="E902">_xlfn.SWITCH(Table1[[#This Row],[Education]],"Graduation","Bachelor’s","Basic","High School","2n Cycle","Master’s","Master","Master’s","PhD","PhD","Other")</f>
        <v>Bachelor’s</v>
      </c>
      <c r="F902" t="s">
        <v>50</v>
      </c>
      <c r="G902" s="14" t="s">
        <v>50</v>
      </c>
      <c r="H902" s="14" t="str" cm="1">
        <f t="array" ref="H902">_xlfn.SWITCH(Table1[[#This Row],[Marital_Status_mod]],"Together","Couple","Married","Couple","Divorced","Single","Single","Single","Widow","Single","Other")</f>
        <v>Single</v>
      </c>
      <c r="I902" s="4">
        <v>57967</v>
      </c>
      <c r="J902" s="41" t="str">
        <f t="shared" si="58"/>
        <v>$50 - $60K</v>
      </c>
      <c r="K902">
        <v>0</v>
      </c>
      <c r="L902">
        <v>1</v>
      </c>
      <c r="M902">
        <f>Table1[[#This Row],[Teenhome]]+Table1[[#This Row],[Kidhome]]</f>
        <v>1</v>
      </c>
      <c r="N902" s="1">
        <v>41336</v>
      </c>
      <c r="O902" s="16">
        <f>(Table1[[#This Row],[DataSetDate]]-Table1[[#This Row],[Dt_Customer]])/365</f>
        <v>7.934246575342466</v>
      </c>
      <c r="P902" s="15">
        <v>44232</v>
      </c>
      <c r="Q902">
        <v>39</v>
      </c>
      <c r="R902" s="4">
        <v>229</v>
      </c>
      <c r="S902" s="4">
        <v>7</v>
      </c>
      <c r="T902" s="4">
        <v>137</v>
      </c>
      <c r="U902" s="4">
        <v>4</v>
      </c>
      <c r="V902" s="4">
        <v>0</v>
      </c>
      <c r="W902" s="4">
        <v>91</v>
      </c>
      <c r="X902">
        <v>5</v>
      </c>
      <c r="Y902">
        <v>4</v>
      </c>
      <c r="Z902" t="str">
        <f t="shared" si="59"/>
        <v>Medium</v>
      </c>
      <c r="AA902" s="14">
        <f t="shared" ca="1" si="60"/>
        <v>4.3268594131950335</v>
      </c>
      <c r="AB902">
        <v>2</v>
      </c>
      <c r="AC902">
        <v>8</v>
      </c>
      <c r="AD902" s="14">
        <f t="shared" ca="1" si="61"/>
        <v>8.0377544733050588</v>
      </c>
      <c r="AE902">
        <v>5</v>
      </c>
      <c r="AF902">
        <v>0</v>
      </c>
      <c r="AG902">
        <v>0</v>
      </c>
      <c r="AH902">
        <v>0</v>
      </c>
      <c r="AI902">
        <v>0</v>
      </c>
      <c r="AJ902">
        <v>0</v>
      </c>
      <c r="AK902">
        <v>0</v>
      </c>
      <c r="AL902">
        <v>0</v>
      </c>
      <c r="AM902" t="s">
        <v>45</v>
      </c>
    </row>
    <row r="903" spans="1:39" hidden="1" x14ac:dyDescent="0.3">
      <c r="A903">
        <v>2276</v>
      </c>
      <c r="B903">
        <v>1955</v>
      </c>
      <c r="C903" s="14">
        <f>2021-Table1[[#This Row],[Year_Birth]]</f>
        <v>66</v>
      </c>
      <c r="D903" t="s">
        <v>46</v>
      </c>
      <c r="E903" s="14" t="str" cm="1">
        <f t="array" ref="E903">_xlfn.SWITCH(Table1[[#This Row],[Education]],"Graduation","Bachelor’s","Basic","High School","2n Cycle","Master’s","Master","Master’s","PhD","PhD","Other")</f>
        <v>Bachelor’s</v>
      </c>
      <c r="F903" t="s">
        <v>50</v>
      </c>
      <c r="G903" s="14" t="s">
        <v>50</v>
      </c>
      <c r="H903" s="14" t="str" cm="1">
        <f t="array" ref="H903">_xlfn.SWITCH(Table1[[#This Row],[Marital_Status_mod]],"Together","Couple","Married","Couple","Divorced","Single","Single","Single","Widow","Single","Other")</f>
        <v>Single</v>
      </c>
      <c r="I903" s="4">
        <v>57959</v>
      </c>
      <c r="J903" s="41" t="str">
        <f t="shared" si="58"/>
        <v>$50 - $60K</v>
      </c>
      <c r="K903">
        <v>0</v>
      </c>
      <c r="L903">
        <v>1</v>
      </c>
      <c r="M903">
        <f>Table1[[#This Row],[Teenhome]]+Table1[[#This Row],[Kidhome]]</f>
        <v>1</v>
      </c>
      <c r="N903" s="1">
        <v>41396</v>
      </c>
      <c r="O903" s="16">
        <f>(Table1[[#This Row],[DataSetDate]]-Table1[[#This Row],[Dt_Customer]])/365</f>
        <v>7.7698630136986298</v>
      </c>
      <c r="P903" s="15">
        <v>44232</v>
      </c>
      <c r="Q903">
        <v>71</v>
      </c>
      <c r="R903" s="4">
        <v>430</v>
      </c>
      <c r="S903" s="4">
        <v>16</v>
      </c>
      <c r="T903" s="4">
        <v>322</v>
      </c>
      <c r="U903" s="4">
        <v>43</v>
      </c>
      <c r="V903" s="4">
        <v>24</v>
      </c>
      <c r="W903" s="4">
        <v>33</v>
      </c>
      <c r="X903">
        <v>5</v>
      </c>
      <c r="Y903">
        <v>4</v>
      </c>
      <c r="Z903" t="str">
        <f t="shared" si="59"/>
        <v>Medium</v>
      </c>
      <c r="AA903" s="14">
        <f t="shared" ca="1" si="60"/>
        <v>4.079490866164301</v>
      </c>
      <c r="AB903">
        <v>7</v>
      </c>
      <c r="AC903">
        <v>11</v>
      </c>
      <c r="AD903" s="14">
        <f t="shared" ca="1" si="61"/>
        <v>11.335709572390938</v>
      </c>
      <c r="AE903">
        <v>3</v>
      </c>
      <c r="AF903">
        <v>0</v>
      </c>
      <c r="AG903">
        <v>0</v>
      </c>
      <c r="AH903">
        <v>0</v>
      </c>
      <c r="AI903">
        <v>0</v>
      </c>
      <c r="AJ903">
        <v>0</v>
      </c>
      <c r="AK903">
        <v>0</v>
      </c>
      <c r="AL903">
        <v>0</v>
      </c>
      <c r="AM903" t="s">
        <v>41</v>
      </c>
    </row>
    <row r="904" spans="1:39" hidden="1" x14ac:dyDescent="0.3">
      <c r="A904">
        <v>9483</v>
      </c>
      <c r="B904">
        <v>1959</v>
      </c>
      <c r="C904" s="14">
        <f>2021-Table1[[#This Row],[Year_Birth]]</f>
        <v>62</v>
      </c>
      <c r="D904" t="s">
        <v>46</v>
      </c>
      <c r="E904" s="14" t="str" cm="1">
        <f t="array" ref="E904">_xlfn.SWITCH(Table1[[#This Row],[Education]],"Graduation","Bachelor’s","Basic","High School","2n Cycle","Master’s","Master","Master’s","PhD","PhD","Other")</f>
        <v>Bachelor’s</v>
      </c>
      <c r="F904" t="s">
        <v>40</v>
      </c>
      <c r="G904" s="14" t="s">
        <v>40</v>
      </c>
      <c r="H904" s="14" t="str" cm="1">
        <f t="array" ref="H904">_xlfn.SWITCH(Table1[[#This Row],[Marital_Status_mod]],"Together","Couple","Married","Couple","Divorced","Single","Single","Single","Widow","Single","Other")</f>
        <v>Couple</v>
      </c>
      <c r="I904" s="4">
        <v>57957</v>
      </c>
      <c r="J904" s="41" t="str">
        <f t="shared" si="58"/>
        <v>$50 - $60K</v>
      </c>
      <c r="K904">
        <v>0</v>
      </c>
      <c r="L904">
        <v>1</v>
      </c>
      <c r="M904">
        <f>Table1[[#This Row],[Teenhome]]+Table1[[#This Row],[Kidhome]]</f>
        <v>1</v>
      </c>
      <c r="N904" s="1">
        <v>41505</v>
      </c>
      <c r="O904" s="16">
        <f>(Table1[[#This Row],[DataSetDate]]-Table1[[#This Row],[Dt_Customer]])/365</f>
        <v>7.4712328767123291</v>
      </c>
      <c r="P904" s="15">
        <v>44232</v>
      </c>
      <c r="Q904">
        <v>24</v>
      </c>
      <c r="R904" s="4">
        <v>290</v>
      </c>
      <c r="S904" s="4">
        <v>59</v>
      </c>
      <c r="T904" s="4">
        <v>177</v>
      </c>
      <c r="U904" s="4">
        <v>77</v>
      </c>
      <c r="V904" s="4">
        <v>5</v>
      </c>
      <c r="W904" s="4">
        <v>29</v>
      </c>
      <c r="X904">
        <v>7</v>
      </c>
      <c r="Y904">
        <v>4</v>
      </c>
      <c r="Z904" t="str">
        <f t="shared" si="59"/>
        <v>Medium</v>
      </c>
      <c r="AA904" s="14">
        <f t="shared" ca="1" si="60"/>
        <v>3.9956525442919406</v>
      </c>
      <c r="AB904">
        <v>6</v>
      </c>
      <c r="AC904">
        <v>8</v>
      </c>
      <c r="AD904" s="14">
        <f t="shared" ca="1" si="61"/>
        <v>8.0007419642603637</v>
      </c>
      <c r="AE904">
        <v>3</v>
      </c>
      <c r="AF904">
        <v>0</v>
      </c>
      <c r="AG904">
        <v>0</v>
      </c>
      <c r="AH904">
        <v>0</v>
      </c>
      <c r="AI904">
        <v>0</v>
      </c>
      <c r="AJ904">
        <v>0</v>
      </c>
      <c r="AK904">
        <v>0</v>
      </c>
      <c r="AL904">
        <v>1</v>
      </c>
      <c r="AM904" t="s">
        <v>48</v>
      </c>
    </row>
    <row r="905" spans="1:39" hidden="1" x14ac:dyDescent="0.3">
      <c r="A905">
        <v>4769</v>
      </c>
      <c r="B905">
        <v>1977</v>
      </c>
      <c r="C905" s="14">
        <f>2021-Table1[[#This Row],[Year_Birth]]</f>
        <v>44</v>
      </c>
      <c r="D905" t="s">
        <v>44</v>
      </c>
      <c r="E905" s="14" t="str" cm="1">
        <f t="array" ref="E905">_xlfn.SWITCH(Table1[[#This Row],[Education]],"Graduation","Bachelor’s","Basic","High School","2n Cycle","Master’s","Master","Master’s","PhD","PhD","Other")</f>
        <v>Master’s</v>
      </c>
      <c r="F905" t="s">
        <v>40</v>
      </c>
      <c r="G905" s="14" t="s">
        <v>40</v>
      </c>
      <c r="H905" s="14" t="str" cm="1">
        <f t="array" ref="H905">_xlfn.SWITCH(Table1[[#This Row],[Marital_Status_mod]],"Together","Couple","Married","Couple","Divorced","Single","Single","Single","Widow","Single","Other")</f>
        <v>Couple</v>
      </c>
      <c r="I905" s="4">
        <v>57954</v>
      </c>
      <c r="J905" s="41" t="str">
        <f t="shared" si="58"/>
        <v>$50 - $60K</v>
      </c>
      <c r="K905">
        <v>1</v>
      </c>
      <c r="L905">
        <v>1</v>
      </c>
      <c r="M905">
        <f>Table1[[#This Row],[Teenhome]]+Table1[[#This Row],[Kidhome]]</f>
        <v>2</v>
      </c>
      <c r="N905" s="1">
        <v>41808</v>
      </c>
      <c r="O905" s="16">
        <f>(Table1[[#This Row],[DataSetDate]]-Table1[[#This Row],[Dt_Customer]])/365</f>
        <v>6.6410958904109592</v>
      </c>
      <c r="P905" s="15">
        <v>44232</v>
      </c>
      <c r="Q905">
        <v>52</v>
      </c>
      <c r="R905" s="4">
        <v>456</v>
      </c>
      <c r="S905" s="4">
        <v>4</v>
      </c>
      <c r="T905" s="4">
        <v>24</v>
      </c>
      <c r="U905" s="4">
        <v>0</v>
      </c>
      <c r="V905" s="4">
        <v>0</v>
      </c>
      <c r="W905" s="4">
        <v>9</v>
      </c>
      <c r="X905">
        <v>7</v>
      </c>
      <c r="Y905">
        <v>8</v>
      </c>
      <c r="Z905" t="str">
        <f t="shared" si="59"/>
        <v>High</v>
      </c>
      <c r="AA905" s="14">
        <f t="shared" ca="1" si="60"/>
        <v>8.2867488363807791</v>
      </c>
      <c r="AB905">
        <v>2</v>
      </c>
      <c r="AC905">
        <v>6</v>
      </c>
      <c r="AD905" s="14">
        <f t="shared" ca="1" si="61"/>
        <v>6.2866397558902536</v>
      </c>
      <c r="AE905">
        <v>7</v>
      </c>
      <c r="AF905">
        <v>0</v>
      </c>
      <c r="AG905">
        <v>0</v>
      </c>
      <c r="AH905">
        <v>0</v>
      </c>
      <c r="AI905">
        <v>1</v>
      </c>
      <c r="AJ905">
        <v>0</v>
      </c>
      <c r="AK905">
        <v>0</v>
      </c>
      <c r="AL905">
        <v>0</v>
      </c>
      <c r="AM905" t="s">
        <v>41</v>
      </c>
    </row>
    <row r="906" spans="1:39" hidden="1" x14ac:dyDescent="0.3">
      <c r="A906">
        <v>1328</v>
      </c>
      <c r="B906">
        <v>1982</v>
      </c>
      <c r="C906" s="14">
        <f>2021-Table1[[#This Row],[Year_Birth]]</f>
        <v>39</v>
      </c>
      <c r="D906" t="s">
        <v>51</v>
      </c>
      <c r="E906" s="14" t="str" cm="1">
        <f t="array" ref="E906">_xlfn.SWITCH(Table1[[#This Row],[Education]],"Graduation","Bachelor’s","Basic","High School","2n Cycle","Master’s","Master","Master’s","PhD","PhD","Other")</f>
        <v>Master’s</v>
      </c>
      <c r="F906" t="s">
        <v>42</v>
      </c>
      <c r="G906" s="14" t="s">
        <v>42</v>
      </c>
      <c r="H906" s="14" t="str" cm="1">
        <f t="array" ref="H906">_xlfn.SWITCH(Table1[[#This Row],[Marital_Status_mod]],"Together","Couple","Married","Couple","Divorced","Single","Single","Single","Widow","Single","Other")</f>
        <v>Couple</v>
      </c>
      <c r="I906" s="4">
        <v>57937</v>
      </c>
      <c r="J906" s="41" t="str">
        <f t="shared" si="58"/>
        <v>$50 - $60K</v>
      </c>
      <c r="K906">
        <v>0</v>
      </c>
      <c r="L906">
        <v>1</v>
      </c>
      <c r="M906">
        <f>Table1[[#This Row],[Teenhome]]+Table1[[#This Row],[Kidhome]]</f>
        <v>1</v>
      </c>
      <c r="N906" s="1">
        <v>41686</v>
      </c>
      <c r="O906" s="16">
        <f>(Table1[[#This Row],[DataSetDate]]-Table1[[#This Row],[Dt_Customer]])/365</f>
        <v>6.9753424657534246</v>
      </c>
      <c r="P906" s="15">
        <v>44232</v>
      </c>
      <c r="Q906">
        <v>56</v>
      </c>
      <c r="R906" s="4">
        <v>261</v>
      </c>
      <c r="S906" s="4">
        <v>42</v>
      </c>
      <c r="T906" s="4">
        <v>144</v>
      </c>
      <c r="U906" s="4">
        <v>55</v>
      </c>
      <c r="V906" s="4">
        <v>48</v>
      </c>
      <c r="W906" s="4">
        <v>133</v>
      </c>
      <c r="X906">
        <v>3</v>
      </c>
      <c r="Y906">
        <v>4</v>
      </c>
      <c r="Z906" t="str">
        <f t="shared" si="59"/>
        <v>Medium</v>
      </c>
      <c r="AA906" s="14">
        <f t="shared" ca="1" si="60"/>
        <v>4.3296801785840433</v>
      </c>
      <c r="AB906">
        <v>4</v>
      </c>
      <c r="AC906">
        <v>9</v>
      </c>
      <c r="AD906" s="14">
        <f t="shared" ca="1" si="61"/>
        <v>9.396753581393515</v>
      </c>
      <c r="AE906">
        <v>3</v>
      </c>
      <c r="AF906">
        <v>0</v>
      </c>
      <c r="AG906">
        <v>0</v>
      </c>
      <c r="AH906">
        <v>0</v>
      </c>
      <c r="AI906">
        <v>0</v>
      </c>
      <c r="AJ906">
        <v>0</v>
      </c>
      <c r="AK906">
        <v>0</v>
      </c>
      <c r="AL906">
        <v>0</v>
      </c>
      <c r="AM906" t="s">
        <v>47</v>
      </c>
    </row>
    <row r="907" spans="1:39" hidden="1" x14ac:dyDescent="0.3">
      <c r="A907">
        <v>3924</v>
      </c>
      <c r="B907">
        <v>1965</v>
      </c>
      <c r="C907" s="14">
        <f>2021-Table1[[#This Row],[Year_Birth]]</f>
        <v>56</v>
      </c>
      <c r="D907" t="s">
        <v>39</v>
      </c>
      <c r="E907" s="14" t="str" cm="1">
        <f t="array" ref="E907">_xlfn.SWITCH(Table1[[#This Row],[Education]],"Graduation","Bachelor’s","Basic","High School","2n Cycle","Master’s","Master","Master’s","PhD","PhD","Other")</f>
        <v>PhD</v>
      </c>
      <c r="F907" t="s">
        <v>49</v>
      </c>
      <c r="G907" s="14" t="s">
        <v>49</v>
      </c>
      <c r="H907" s="14" t="str" cm="1">
        <f t="array" ref="H907">_xlfn.SWITCH(Table1[[#This Row],[Marital_Status_mod]],"Together","Couple","Married","Couple","Divorced","Single","Single","Single","Widow","Single","Other")</f>
        <v>Single</v>
      </c>
      <c r="I907" s="4">
        <v>57912</v>
      </c>
      <c r="J907" s="41" t="str">
        <f t="shared" si="58"/>
        <v>$50 - $60K</v>
      </c>
      <c r="K907">
        <v>0</v>
      </c>
      <c r="L907">
        <v>1</v>
      </c>
      <c r="M907">
        <f>Table1[[#This Row],[Teenhome]]+Table1[[#This Row],[Kidhome]]</f>
        <v>1</v>
      </c>
      <c r="N907" s="1">
        <v>41715</v>
      </c>
      <c r="O907" s="16">
        <f>(Table1[[#This Row],[DataSetDate]]-Table1[[#This Row],[Dt_Customer]])/365</f>
        <v>6.8958904109589039</v>
      </c>
      <c r="P907" s="15">
        <v>44232</v>
      </c>
      <c r="Q907">
        <v>34</v>
      </c>
      <c r="R907" s="4">
        <v>801</v>
      </c>
      <c r="S907" s="4">
        <v>0</v>
      </c>
      <c r="T907" s="4">
        <v>80</v>
      </c>
      <c r="U907" s="4">
        <v>0</v>
      </c>
      <c r="V907" s="4">
        <v>0</v>
      </c>
      <c r="W907" s="4">
        <v>35</v>
      </c>
      <c r="X907">
        <v>5</v>
      </c>
      <c r="Y907">
        <v>8</v>
      </c>
      <c r="Z907" t="str">
        <f t="shared" si="59"/>
        <v>High</v>
      </c>
      <c r="AA907" s="14">
        <f t="shared" ca="1" si="60"/>
        <v>8.110701679378332</v>
      </c>
      <c r="AB907">
        <v>3</v>
      </c>
      <c r="AC907">
        <v>12</v>
      </c>
      <c r="AD907" s="14">
        <f t="shared" ca="1" si="61"/>
        <v>11.910225658973177</v>
      </c>
      <c r="AE907">
        <v>5</v>
      </c>
      <c r="AF907">
        <v>0</v>
      </c>
      <c r="AG907">
        <v>0</v>
      </c>
      <c r="AH907">
        <v>0</v>
      </c>
      <c r="AI907">
        <v>1</v>
      </c>
      <c r="AJ907">
        <v>0</v>
      </c>
      <c r="AK907">
        <v>0</v>
      </c>
      <c r="AL907">
        <v>0</v>
      </c>
      <c r="AM907" t="s">
        <v>47</v>
      </c>
    </row>
    <row r="908" spans="1:39" hidden="1" x14ac:dyDescent="0.3">
      <c r="A908">
        <v>2036</v>
      </c>
      <c r="B908">
        <v>1973</v>
      </c>
      <c r="C908" s="14">
        <f>2021-Table1[[#This Row],[Year_Birth]]</f>
        <v>48</v>
      </c>
      <c r="D908" t="s">
        <v>39</v>
      </c>
      <c r="E908" s="14" t="str" cm="1">
        <f t="array" ref="E908">_xlfn.SWITCH(Table1[[#This Row],[Education]],"Graduation","Bachelor’s","Basic","High School","2n Cycle","Master’s","Master","Master’s","PhD","PhD","Other")</f>
        <v>PhD</v>
      </c>
      <c r="F908" t="s">
        <v>40</v>
      </c>
      <c r="G908" s="14" t="s">
        <v>40</v>
      </c>
      <c r="H908" s="14" t="str" cm="1">
        <f t="array" ref="H908">_xlfn.SWITCH(Table1[[#This Row],[Marital_Status_mod]],"Together","Couple","Married","Couple","Divorced","Single","Single","Single","Widow","Single","Other")</f>
        <v>Couple</v>
      </c>
      <c r="I908" s="4">
        <v>57906</v>
      </c>
      <c r="J908" s="41" t="str">
        <f t="shared" si="58"/>
        <v>$50 - $60K</v>
      </c>
      <c r="K908">
        <v>0</v>
      </c>
      <c r="L908">
        <v>1</v>
      </c>
      <c r="M908">
        <f>Table1[[#This Row],[Teenhome]]+Table1[[#This Row],[Kidhome]]</f>
        <v>1</v>
      </c>
      <c r="N908" s="1">
        <v>41436</v>
      </c>
      <c r="O908" s="16">
        <f>(Table1[[#This Row],[DataSetDate]]-Table1[[#This Row],[Dt_Customer]])/365</f>
        <v>7.6602739726027398</v>
      </c>
      <c r="P908" s="15">
        <v>44232</v>
      </c>
      <c r="Q908">
        <v>29</v>
      </c>
      <c r="R908" s="4">
        <v>243</v>
      </c>
      <c r="S908" s="4">
        <v>11</v>
      </c>
      <c r="T908" s="4">
        <v>119</v>
      </c>
      <c r="U908" s="4">
        <v>10</v>
      </c>
      <c r="V908" s="4">
        <v>3</v>
      </c>
      <c r="W908" s="4">
        <v>15</v>
      </c>
      <c r="X908">
        <v>3</v>
      </c>
      <c r="Y908">
        <v>4</v>
      </c>
      <c r="Z908" t="str">
        <f t="shared" si="59"/>
        <v>Medium</v>
      </c>
      <c r="AA908" s="14">
        <f t="shared" ca="1" si="60"/>
        <v>4.0658078838200797</v>
      </c>
      <c r="AB908">
        <v>2</v>
      </c>
      <c r="AC908">
        <v>8</v>
      </c>
      <c r="AD908" s="14">
        <f t="shared" ca="1" si="61"/>
        <v>7.8641966245649293</v>
      </c>
      <c r="AE908">
        <v>4</v>
      </c>
      <c r="AF908">
        <v>0</v>
      </c>
      <c r="AG908">
        <v>0</v>
      </c>
      <c r="AH908">
        <v>0</v>
      </c>
      <c r="AI908">
        <v>0</v>
      </c>
      <c r="AJ908">
        <v>0</v>
      </c>
      <c r="AK908">
        <v>0</v>
      </c>
      <c r="AL908">
        <v>0</v>
      </c>
      <c r="AM908" t="s">
        <v>45</v>
      </c>
    </row>
    <row r="909" spans="1:39" hidden="1" x14ac:dyDescent="0.3">
      <c r="A909">
        <v>7250</v>
      </c>
      <c r="B909">
        <v>1978</v>
      </c>
      <c r="C909" s="14">
        <f>2021-Table1[[#This Row],[Year_Birth]]</f>
        <v>43</v>
      </c>
      <c r="D909" t="s">
        <v>46</v>
      </c>
      <c r="E909" s="14" t="str" cm="1">
        <f t="array" ref="E909">_xlfn.SWITCH(Table1[[#This Row],[Education]],"Graduation","Bachelor’s","Basic","High School","2n Cycle","Master’s","Master","Master’s","PhD","PhD","Other")</f>
        <v>Bachelor’s</v>
      </c>
      <c r="F909" t="s">
        <v>40</v>
      </c>
      <c r="G909" s="14" t="s">
        <v>40</v>
      </c>
      <c r="H909" s="14" t="str" cm="1">
        <f t="array" ref="H909">_xlfn.SWITCH(Table1[[#This Row],[Marital_Status_mod]],"Together","Couple","Married","Couple","Divorced","Single","Single","Single","Widow","Single","Other")</f>
        <v>Couple</v>
      </c>
      <c r="I909" s="4">
        <v>57867</v>
      </c>
      <c r="J909" s="41" t="str">
        <f t="shared" si="58"/>
        <v>$50 - $60K</v>
      </c>
      <c r="K909">
        <v>1</v>
      </c>
      <c r="L909">
        <v>0</v>
      </c>
      <c r="M909">
        <f>Table1[[#This Row],[Teenhome]]+Table1[[#This Row],[Kidhome]]</f>
        <v>1</v>
      </c>
      <c r="N909" s="1">
        <v>41548</v>
      </c>
      <c r="O909" s="16">
        <f>(Table1[[#This Row],[DataSetDate]]-Table1[[#This Row],[Dt_Customer]])/365</f>
        <v>7.353424657534247</v>
      </c>
      <c r="P909" s="15">
        <v>44232</v>
      </c>
      <c r="Q909">
        <v>48</v>
      </c>
      <c r="R909" s="4">
        <v>344</v>
      </c>
      <c r="S909" s="4">
        <v>35</v>
      </c>
      <c r="T909" s="4">
        <v>178</v>
      </c>
      <c r="U909" s="4">
        <v>15</v>
      </c>
      <c r="V909" s="4">
        <v>23</v>
      </c>
      <c r="W909" s="4">
        <v>17</v>
      </c>
      <c r="X909">
        <v>7</v>
      </c>
      <c r="Y909">
        <v>7</v>
      </c>
      <c r="Z909" t="str">
        <f t="shared" si="59"/>
        <v>High</v>
      </c>
      <c r="AA909" s="14">
        <f t="shared" ca="1" si="60"/>
        <v>6.8330233401021054</v>
      </c>
      <c r="AB909">
        <v>2</v>
      </c>
      <c r="AC909">
        <v>9</v>
      </c>
      <c r="AD909" s="14">
        <f t="shared" ca="1" si="61"/>
        <v>9.0167700411114922</v>
      </c>
      <c r="AE909">
        <v>6</v>
      </c>
      <c r="AF909">
        <v>0</v>
      </c>
      <c r="AG909">
        <v>0</v>
      </c>
      <c r="AH909">
        <v>0</v>
      </c>
      <c r="AI909">
        <v>0</v>
      </c>
      <c r="AJ909">
        <v>0</v>
      </c>
      <c r="AK909">
        <v>0</v>
      </c>
      <c r="AL909">
        <v>0</v>
      </c>
      <c r="AM909" t="s">
        <v>48</v>
      </c>
    </row>
    <row r="910" spans="1:39" hidden="1" x14ac:dyDescent="0.3">
      <c r="A910">
        <v>5543</v>
      </c>
      <c r="B910">
        <v>1966</v>
      </c>
      <c r="C910" s="14">
        <f>2021-Table1[[#This Row],[Year_Birth]]</f>
        <v>55</v>
      </c>
      <c r="D910" t="s">
        <v>46</v>
      </c>
      <c r="E910" s="14" t="str" cm="1">
        <f t="array" ref="E910">_xlfn.SWITCH(Table1[[#This Row],[Education]],"Graduation","Bachelor’s","Basic","High School","2n Cycle","Master’s","Master","Master’s","PhD","PhD","Other")</f>
        <v>Bachelor’s</v>
      </c>
      <c r="F910" t="s">
        <v>40</v>
      </c>
      <c r="G910" s="14" t="s">
        <v>40</v>
      </c>
      <c r="H910" s="14" t="str" cm="1">
        <f t="array" ref="H910">_xlfn.SWITCH(Table1[[#This Row],[Marital_Status_mod]],"Together","Couple","Married","Couple","Divorced","Single","Single","Single","Widow","Single","Other")</f>
        <v>Couple</v>
      </c>
      <c r="I910" s="4">
        <v>57811</v>
      </c>
      <c r="J910" s="41" t="str">
        <f t="shared" si="58"/>
        <v>$50 - $60K</v>
      </c>
      <c r="K910">
        <v>0</v>
      </c>
      <c r="L910">
        <v>1</v>
      </c>
      <c r="M910">
        <f>Table1[[#This Row],[Teenhome]]+Table1[[#This Row],[Kidhome]]</f>
        <v>1</v>
      </c>
      <c r="N910" s="1">
        <v>41449</v>
      </c>
      <c r="O910" s="16">
        <f>(Table1[[#This Row],[DataSetDate]]-Table1[[#This Row],[Dt_Customer]])/365</f>
        <v>7.624657534246575</v>
      </c>
      <c r="P910" s="15">
        <v>44232</v>
      </c>
      <c r="Q910">
        <v>49</v>
      </c>
      <c r="R910" s="4">
        <v>545</v>
      </c>
      <c r="S910" s="4">
        <v>7</v>
      </c>
      <c r="T910" s="4">
        <v>114</v>
      </c>
      <c r="U910" s="4">
        <v>37</v>
      </c>
      <c r="V910" s="4">
        <v>21</v>
      </c>
      <c r="W910" s="4">
        <v>78</v>
      </c>
      <c r="X910">
        <v>5</v>
      </c>
      <c r="Y910">
        <v>7</v>
      </c>
      <c r="Z910" t="str">
        <f t="shared" si="59"/>
        <v>High</v>
      </c>
      <c r="AA910" s="14">
        <f t="shared" ca="1" si="60"/>
        <v>7.0468797098544984</v>
      </c>
      <c r="AB910">
        <v>2</v>
      </c>
      <c r="AC910">
        <v>11</v>
      </c>
      <c r="AD910" s="14">
        <f t="shared" ca="1" si="61"/>
        <v>11.181715498665158</v>
      </c>
      <c r="AE910">
        <v>5</v>
      </c>
      <c r="AF910">
        <v>0</v>
      </c>
      <c r="AG910">
        <v>0</v>
      </c>
      <c r="AH910">
        <v>0</v>
      </c>
      <c r="AI910">
        <v>1</v>
      </c>
      <c r="AJ910">
        <v>0</v>
      </c>
      <c r="AK910">
        <v>0</v>
      </c>
      <c r="AL910">
        <v>0</v>
      </c>
      <c r="AM910" t="s">
        <v>41</v>
      </c>
    </row>
    <row r="911" spans="1:39" hidden="1" x14ac:dyDescent="0.3">
      <c r="A911">
        <v>7755</v>
      </c>
      <c r="B911">
        <v>1954</v>
      </c>
      <c r="C911" s="14">
        <f>2021-Table1[[#This Row],[Year_Birth]]</f>
        <v>67</v>
      </c>
      <c r="D911" t="s">
        <v>39</v>
      </c>
      <c r="E911" s="14" t="str" cm="1">
        <f t="array" ref="E911">_xlfn.SWITCH(Table1[[#This Row],[Education]],"Graduation","Bachelor’s","Basic","High School","2n Cycle","Master’s","Master","Master’s","PhD","PhD","Other")</f>
        <v>PhD</v>
      </c>
      <c r="F911" t="s">
        <v>42</v>
      </c>
      <c r="G911" s="14" t="s">
        <v>42</v>
      </c>
      <c r="H911" s="14" t="str" cm="1">
        <f t="array" ref="H911">_xlfn.SWITCH(Table1[[#This Row],[Marital_Status_mod]],"Together","Couple","Married","Couple","Divorced","Single","Single","Single","Widow","Single","Other")</f>
        <v>Couple</v>
      </c>
      <c r="I911" s="4">
        <v>57744</v>
      </c>
      <c r="J911" s="41" t="str">
        <f t="shared" si="58"/>
        <v>$50 - $60K</v>
      </c>
      <c r="K911">
        <v>0</v>
      </c>
      <c r="L911">
        <v>1</v>
      </c>
      <c r="M911">
        <f>Table1[[#This Row],[Teenhome]]+Table1[[#This Row],[Kidhome]]</f>
        <v>1</v>
      </c>
      <c r="N911" s="1">
        <v>41590</v>
      </c>
      <c r="O911" s="16">
        <f>(Table1[[#This Row],[DataSetDate]]-Table1[[#This Row],[Dt_Customer]])/365</f>
        <v>7.2383561643835614</v>
      </c>
      <c r="P911" s="15">
        <v>44232</v>
      </c>
      <c r="Q911">
        <v>91</v>
      </c>
      <c r="R911" s="4">
        <v>350</v>
      </c>
      <c r="S911" s="4">
        <v>3</v>
      </c>
      <c r="T911" s="4">
        <v>39</v>
      </c>
      <c r="U911" s="4">
        <v>0</v>
      </c>
      <c r="V911" s="4">
        <v>0</v>
      </c>
      <c r="W911" s="4">
        <v>19</v>
      </c>
      <c r="X911">
        <v>2</v>
      </c>
      <c r="Y911">
        <v>9</v>
      </c>
      <c r="Z911" t="str">
        <f t="shared" si="59"/>
        <v>High</v>
      </c>
      <c r="AA911" s="14">
        <f t="shared" ca="1" si="60"/>
        <v>9.2494160707806579</v>
      </c>
      <c r="AB911">
        <v>1</v>
      </c>
      <c r="AC911">
        <v>4</v>
      </c>
      <c r="AD911" s="14">
        <f t="shared" ca="1" si="61"/>
        <v>4.14768331461066</v>
      </c>
      <c r="AE911">
        <v>8</v>
      </c>
      <c r="AF911">
        <v>0</v>
      </c>
      <c r="AG911">
        <v>0</v>
      </c>
      <c r="AH911">
        <v>0</v>
      </c>
      <c r="AI911">
        <v>0</v>
      </c>
      <c r="AJ911">
        <v>0</v>
      </c>
      <c r="AK911">
        <v>0</v>
      </c>
      <c r="AL911">
        <v>0</v>
      </c>
      <c r="AM911" t="s">
        <v>41</v>
      </c>
    </row>
    <row r="912" spans="1:39" hidden="1" x14ac:dyDescent="0.3">
      <c r="A912">
        <v>10968</v>
      </c>
      <c r="B912">
        <v>1969</v>
      </c>
      <c r="C912" s="14">
        <f>2021-Table1[[#This Row],[Year_Birth]]</f>
        <v>52</v>
      </c>
      <c r="D912" t="s">
        <v>46</v>
      </c>
      <c r="E912" s="14" t="str" cm="1">
        <f t="array" ref="E912">_xlfn.SWITCH(Table1[[#This Row],[Education]],"Graduation","Bachelor’s","Basic","High School","2n Cycle","Master’s","Master","Master’s","PhD","PhD","Other")</f>
        <v>Bachelor’s</v>
      </c>
      <c r="F912" t="s">
        <v>50</v>
      </c>
      <c r="G912" s="14" t="s">
        <v>50</v>
      </c>
      <c r="H912" s="14" t="str" cm="1">
        <f t="array" ref="H912">_xlfn.SWITCH(Table1[[#This Row],[Marital_Status_mod]],"Together","Couple","Married","Couple","Divorced","Single","Single","Single","Widow","Single","Other")</f>
        <v>Single</v>
      </c>
      <c r="I912" s="4">
        <v>57731</v>
      </c>
      <c r="J912" s="41" t="str">
        <f t="shared" si="58"/>
        <v>$50 - $60K</v>
      </c>
      <c r="K912">
        <v>0</v>
      </c>
      <c r="L912">
        <v>1</v>
      </c>
      <c r="M912">
        <f>Table1[[#This Row],[Teenhome]]+Table1[[#This Row],[Kidhome]]</f>
        <v>1</v>
      </c>
      <c r="N912" s="1">
        <v>41236</v>
      </c>
      <c r="O912" s="16">
        <f>(Table1[[#This Row],[DataSetDate]]-Table1[[#This Row],[Dt_Customer]])/365</f>
        <v>8.2082191780821923</v>
      </c>
      <c r="P912" s="15">
        <v>44232</v>
      </c>
      <c r="Q912">
        <v>0</v>
      </c>
      <c r="R912" s="4">
        <v>266</v>
      </c>
      <c r="S912" s="4">
        <v>21</v>
      </c>
      <c r="T912" s="4">
        <v>300</v>
      </c>
      <c r="U912" s="4">
        <v>65</v>
      </c>
      <c r="V912" s="4">
        <v>8</v>
      </c>
      <c r="W912" s="4">
        <v>44</v>
      </c>
      <c r="X912">
        <v>4</v>
      </c>
      <c r="Y912">
        <v>8</v>
      </c>
      <c r="Z912" t="str">
        <f t="shared" si="59"/>
        <v>High</v>
      </c>
      <c r="AA912" s="14">
        <f t="shared" ca="1" si="60"/>
        <v>7.61615400964609</v>
      </c>
      <c r="AB912">
        <v>8</v>
      </c>
      <c r="AC912">
        <v>6</v>
      </c>
      <c r="AD912" s="14">
        <f t="shared" ca="1" si="61"/>
        <v>5.7941436032071483</v>
      </c>
      <c r="AE912">
        <v>6</v>
      </c>
      <c r="AF912">
        <v>0</v>
      </c>
      <c r="AG912">
        <v>0</v>
      </c>
      <c r="AH912">
        <v>0</v>
      </c>
      <c r="AI912">
        <v>0</v>
      </c>
      <c r="AJ912">
        <v>0</v>
      </c>
      <c r="AK912">
        <v>0</v>
      </c>
      <c r="AL912">
        <v>0</v>
      </c>
      <c r="AM912" t="s">
        <v>45</v>
      </c>
    </row>
    <row r="913" spans="1:39" hidden="1" x14ac:dyDescent="0.3">
      <c r="A913">
        <v>4609</v>
      </c>
      <c r="B913">
        <v>1966</v>
      </c>
      <c r="C913" s="14">
        <f>2021-Table1[[#This Row],[Year_Birth]]</f>
        <v>55</v>
      </c>
      <c r="D913" t="s">
        <v>39</v>
      </c>
      <c r="E913" s="14" t="str" cm="1">
        <f t="array" ref="E913">_xlfn.SWITCH(Table1[[#This Row],[Education]],"Graduation","Bachelor’s","Basic","High School","2n Cycle","Master’s","Master","Master’s","PhD","PhD","Other")</f>
        <v>PhD</v>
      </c>
      <c r="F913" t="s">
        <v>42</v>
      </c>
      <c r="G913" s="14" t="s">
        <v>42</v>
      </c>
      <c r="H913" s="14" t="str" cm="1">
        <f t="array" ref="H913">_xlfn.SWITCH(Table1[[#This Row],[Marital_Status_mod]],"Together","Couple","Married","Couple","Divorced","Single","Single","Single","Widow","Single","Other")</f>
        <v>Couple</v>
      </c>
      <c r="I913" s="4">
        <v>57705</v>
      </c>
      <c r="J913" s="41" t="str">
        <f t="shared" si="58"/>
        <v>$50 - $60K</v>
      </c>
      <c r="K913">
        <v>0</v>
      </c>
      <c r="L913">
        <v>1</v>
      </c>
      <c r="M913">
        <f>Table1[[#This Row],[Teenhome]]+Table1[[#This Row],[Kidhome]]</f>
        <v>1</v>
      </c>
      <c r="N913" s="1">
        <v>41650</v>
      </c>
      <c r="O913" s="16">
        <f>(Table1[[#This Row],[DataSetDate]]-Table1[[#This Row],[Dt_Customer]])/365</f>
        <v>7.0739726027397261</v>
      </c>
      <c r="P913" s="15">
        <v>44232</v>
      </c>
      <c r="Q913">
        <v>14</v>
      </c>
      <c r="R913" s="4">
        <v>383</v>
      </c>
      <c r="S913" s="4">
        <v>0</v>
      </c>
      <c r="T913" s="4">
        <v>53</v>
      </c>
      <c r="U913" s="4">
        <v>6</v>
      </c>
      <c r="V913" s="4">
        <v>4</v>
      </c>
      <c r="W913" s="4">
        <v>40</v>
      </c>
      <c r="X913">
        <v>3</v>
      </c>
      <c r="Y913">
        <v>8</v>
      </c>
      <c r="Z913" t="str">
        <f t="shared" si="59"/>
        <v>High</v>
      </c>
      <c r="AA913" s="14">
        <f t="shared" ca="1" si="60"/>
        <v>7.9158784137755109</v>
      </c>
      <c r="AB913">
        <v>1</v>
      </c>
      <c r="AC913">
        <v>6</v>
      </c>
      <c r="AD913" s="14">
        <f t="shared" ca="1" si="61"/>
        <v>6.0586837222252372</v>
      </c>
      <c r="AE913">
        <v>6</v>
      </c>
      <c r="AF913">
        <v>0</v>
      </c>
      <c r="AG913">
        <v>0</v>
      </c>
      <c r="AH913">
        <v>0</v>
      </c>
      <c r="AI913">
        <v>0</v>
      </c>
      <c r="AJ913">
        <v>0</v>
      </c>
      <c r="AK913">
        <v>0</v>
      </c>
      <c r="AL913">
        <v>0</v>
      </c>
      <c r="AM913" t="s">
        <v>41</v>
      </c>
    </row>
    <row r="914" spans="1:39" hidden="1" x14ac:dyDescent="0.3">
      <c r="A914">
        <v>4286</v>
      </c>
      <c r="B914">
        <v>1970</v>
      </c>
      <c r="C914" s="14">
        <f>2021-Table1[[#This Row],[Year_Birth]]</f>
        <v>51</v>
      </c>
      <c r="D914" t="s">
        <v>39</v>
      </c>
      <c r="E914" s="14" t="str" cm="1">
        <f t="array" ref="E914">_xlfn.SWITCH(Table1[[#This Row],[Education]],"Graduation","Bachelor’s","Basic","High School","2n Cycle","Master’s","Master","Master’s","PhD","PhD","Other")</f>
        <v>PhD</v>
      </c>
      <c r="F914" t="s">
        <v>50</v>
      </c>
      <c r="G914" s="14" t="s">
        <v>50</v>
      </c>
      <c r="H914" s="14" t="str" cm="1">
        <f t="array" ref="H914">_xlfn.SWITCH(Table1[[#This Row],[Marital_Status_mod]],"Together","Couple","Married","Couple","Divorced","Single","Single","Single","Widow","Single","Other")</f>
        <v>Single</v>
      </c>
      <c r="I914" s="4">
        <v>57642</v>
      </c>
      <c r="J914" s="41" t="str">
        <f t="shared" si="58"/>
        <v>$50 - $60K</v>
      </c>
      <c r="K914">
        <v>0</v>
      </c>
      <c r="L914">
        <v>1</v>
      </c>
      <c r="M914">
        <f>Table1[[#This Row],[Teenhome]]+Table1[[#This Row],[Kidhome]]</f>
        <v>1</v>
      </c>
      <c r="N914" s="1">
        <v>41648</v>
      </c>
      <c r="O914" s="16">
        <f>(Table1[[#This Row],[DataSetDate]]-Table1[[#This Row],[Dt_Customer]])/365</f>
        <v>7.0794520547945208</v>
      </c>
      <c r="P914" s="15">
        <v>44232</v>
      </c>
      <c r="Q914">
        <v>24</v>
      </c>
      <c r="R914" s="4">
        <v>580</v>
      </c>
      <c r="S914" s="4">
        <v>6</v>
      </c>
      <c r="T914" s="4">
        <v>58</v>
      </c>
      <c r="U914" s="4">
        <v>8</v>
      </c>
      <c r="V914" s="4">
        <v>0</v>
      </c>
      <c r="W914" s="4">
        <v>27</v>
      </c>
      <c r="X914">
        <v>3</v>
      </c>
      <c r="Y914">
        <v>7</v>
      </c>
      <c r="Z914" t="str">
        <f t="shared" si="59"/>
        <v>High</v>
      </c>
      <c r="AA914" s="14">
        <f t="shared" ca="1" si="60"/>
        <v>7.01172331098204</v>
      </c>
      <c r="AB914">
        <v>6</v>
      </c>
      <c r="AC914">
        <v>6</v>
      </c>
      <c r="AD914" s="14">
        <f t="shared" ca="1" si="61"/>
        <v>6.0566849413393236</v>
      </c>
      <c r="AE914">
        <v>4</v>
      </c>
      <c r="AF914">
        <v>0</v>
      </c>
      <c r="AG914">
        <v>0</v>
      </c>
      <c r="AH914">
        <v>1</v>
      </c>
      <c r="AI914">
        <v>0</v>
      </c>
      <c r="AJ914">
        <v>0</v>
      </c>
      <c r="AK914">
        <v>0</v>
      </c>
      <c r="AL914">
        <v>0</v>
      </c>
      <c r="AM914" t="s">
        <v>45</v>
      </c>
    </row>
    <row r="915" spans="1:39" hidden="1" x14ac:dyDescent="0.3">
      <c r="A915">
        <v>6376</v>
      </c>
      <c r="B915">
        <v>1979</v>
      </c>
      <c r="C915" s="14">
        <f>2021-Table1[[#This Row],[Year_Birth]]</f>
        <v>42</v>
      </c>
      <c r="D915" t="s">
        <v>46</v>
      </c>
      <c r="E915" s="14" t="str" cm="1">
        <f t="array" ref="E915">_xlfn.SWITCH(Table1[[#This Row],[Education]],"Graduation","Bachelor’s","Basic","High School","2n Cycle","Master’s","Master","Master’s","PhD","PhD","Other")</f>
        <v>Bachelor’s</v>
      </c>
      <c r="F915" t="s">
        <v>50</v>
      </c>
      <c r="G915" s="14" t="s">
        <v>50</v>
      </c>
      <c r="H915" s="14" t="str" cm="1">
        <f t="array" ref="H915">_xlfn.SWITCH(Table1[[#This Row],[Marital_Status_mod]],"Together","Couple","Married","Couple","Divorced","Single","Single","Single","Widow","Single","Other")</f>
        <v>Single</v>
      </c>
      <c r="I915" s="4">
        <v>57537</v>
      </c>
      <c r="J915" s="41" t="str">
        <f t="shared" si="58"/>
        <v>$50 - $60K</v>
      </c>
      <c r="K915">
        <v>1</v>
      </c>
      <c r="L915">
        <v>0</v>
      </c>
      <c r="M915">
        <f>Table1[[#This Row],[Teenhome]]+Table1[[#This Row],[Kidhome]]</f>
        <v>1</v>
      </c>
      <c r="N915" s="1">
        <v>41435</v>
      </c>
      <c r="O915" s="16">
        <f>(Table1[[#This Row],[DataSetDate]]-Table1[[#This Row],[Dt_Customer]])/365</f>
        <v>7.6630136986301371</v>
      </c>
      <c r="P915" s="15">
        <v>44232</v>
      </c>
      <c r="Q915">
        <v>83</v>
      </c>
      <c r="R915" s="4">
        <v>191</v>
      </c>
      <c r="S915" s="4">
        <v>56</v>
      </c>
      <c r="T915" s="4">
        <v>139</v>
      </c>
      <c r="U915" s="4">
        <v>51</v>
      </c>
      <c r="V915" s="4">
        <v>8</v>
      </c>
      <c r="W915" s="4">
        <v>100</v>
      </c>
      <c r="X915">
        <v>4</v>
      </c>
      <c r="Y915">
        <v>4</v>
      </c>
      <c r="Z915" t="str">
        <f t="shared" si="59"/>
        <v>Medium</v>
      </c>
      <c r="AA915" s="14">
        <f t="shared" ca="1" si="60"/>
        <v>4.2287715587182433</v>
      </c>
      <c r="AB915">
        <v>3</v>
      </c>
      <c r="AC915">
        <v>8</v>
      </c>
      <c r="AD915" s="14">
        <f t="shared" ca="1" si="61"/>
        <v>8.1400177350041005</v>
      </c>
      <c r="AE915">
        <v>4</v>
      </c>
      <c r="AF915">
        <v>0</v>
      </c>
      <c r="AG915">
        <v>0</v>
      </c>
      <c r="AH915">
        <v>0</v>
      </c>
      <c r="AI915">
        <v>0</v>
      </c>
      <c r="AJ915">
        <v>0</v>
      </c>
      <c r="AK915">
        <v>0</v>
      </c>
      <c r="AL915">
        <v>0</v>
      </c>
      <c r="AM915" t="s">
        <v>53</v>
      </c>
    </row>
    <row r="916" spans="1:39" hidden="1" x14ac:dyDescent="0.3">
      <c r="A916">
        <v>2544</v>
      </c>
      <c r="B916">
        <v>1951</v>
      </c>
      <c r="C916" s="14">
        <f>2021-Table1[[#This Row],[Year_Birth]]</f>
        <v>70</v>
      </c>
      <c r="D916" t="s">
        <v>44</v>
      </c>
      <c r="E916" s="14" t="str" cm="1">
        <f t="array" ref="E916">_xlfn.SWITCH(Table1[[#This Row],[Education]],"Graduation","Bachelor’s","Basic","High School","2n Cycle","Master’s","Master","Master’s","PhD","PhD","Other")</f>
        <v>Master’s</v>
      </c>
      <c r="F916" t="s">
        <v>49</v>
      </c>
      <c r="G916" s="14" t="s">
        <v>49</v>
      </c>
      <c r="H916" s="14" t="str" cm="1">
        <f t="array" ref="H916">_xlfn.SWITCH(Table1[[#This Row],[Marital_Status_mod]],"Together","Couple","Married","Couple","Divorced","Single","Single","Single","Widow","Single","Other")</f>
        <v>Single</v>
      </c>
      <c r="I916" s="4">
        <v>57530</v>
      </c>
      <c r="J916" s="41" t="str">
        <f t="shared" si="58"/>
        <v>$50 - $60K</v>
      </c>
      <c r="K916">
        <v>0</v>
      </c>
      <c r="L916">
        <v>1</v>
      </c>
      <c r="M916">
        <f>Table1[[#This Row],[Teenhome]]+Table1[[#This Row],[Kidhome]]</f>
        <v>1</v>
      </c>
      <c r="N916" s="1">
        <v>41559</v>
      </c>
      <c r="O916" s="16">
        <f>(Table1[[#This Row],[DataSetDate]]-Table1[[#This Row],[Dt_Customer]])/365</f>
        <v>7.3232876712328769</v>
      </c>
      <c r="P916" s="15">
        <v>44232</v>
      </c>
      <c r="Q916">
        <v>68</v>
      </c>
      <c r="R916" s="4">
        <v>50</v>
      </c>
      <c r="S916" s="4">
        <v>1</v>
      </c>
      <c r="T916" s="4">
        <v>27</v>
      </c>
      <c r="U916" s="4">
        <v>6</v>
      </c>
      <c r="V916" s="4">
        <v>7</v>
      </c>
      <c r="W916" s="4">
        <v>1</v>
      </c>
      <c r="X916">
        <v>1</v>
      </c>
      <c r="Y916">
        <v>1</v>
      </c>
      <c r="Z916" t="str">
        <f t="shared" si="59"/>
        <v>Low</v>
      </c>
      <c r="AA916" s="14">
        <f t="shared" ca="1" si="60"/>
        <v>0.90509472127893886</v>
      </c>
      <c r="AB916">
        <v>1</v>
      </c>
      <c r="AC916">
        <v>4</v>
      </c>
      <c r="AD916" s="14">
        <f t="shared" ca="1" si="61"/>
        <v>3.7082438910931868</v>
      </c>
      <c r="AE916">
        <v>1</v>
      </c>
      <c r="AF916">
        <v>0</v>
      </c>
      <c r="AG916">
        <v>0</v>
      </c>
      <c r="AH916">
        <v>0</v>
      </c>
      <c r="AI916">
        <v>0</v>
      </c>
      <c r="AJ916">
        <v>0</v>
      </c>
      <c r="AK916">
        <v>0</v>
      </c>
      <c r="AL916">
        <v>0</v>
      </c>
      <c r="AM916" t="s">
        <v>45</v>
      </c>
    </row>
    <row r="917" spans="1:39" hidden="1" x14ac:dyDescent="0.3">
      <c r="A917">
        <v>1453</v>
      </c>
      <c r="B917">
        <v>1943</v>
      </c>
      <c r="C917" s="14">
        <f>2021-Table1[[#This Row],[Year_Birth]]</f>
        <v>78</v>
      </c>
      <c r="D917" t="s">
        <v>39</v>
      </c>
      <c r="E917" s="14" t="str" cm="1">
        <f t="array" ref="E917">_xlfn.SWITCH(Table1[[#This Row],[Education]],"Graduation","Bachelor’s","Basic","High School","2n Cycle","Master’s","Master","Master’s","PhD","PhD","Other")</f>
        <v>PhD</v>
      </c>
      <c r="F917" t="s">
        <v>54</v>
      </c>
      <c r="G917" s="14" t="s">
        <v>54</v>
      </c>
      <c r="H917" s="14" t="str" cm="1">
        <f t="array" ref="H917">_xlfn.SWITCH(Table1[[#This Row],[Marital_Status_mod]],"Together","Couple","Married","Couple","Divorced","Single","Single","Single","Widow","Single","Other")</f>
        <v>Single</v>
      </c>
      <c r="I917" s="4">
        <v>57513</v>
      </c>
      <c r="J917" s="41" t="str">
        <f t="shared" si="58"/>
        <v>$50 - $60K</v>
      </c>
      <c r="K917">
        <v>0</v>
      </c>
      <c r="L917">
        <v>0</v>
      </c>
      <c r="M917">
        <f>Table1[[#This Row],[Teenhome]]+Table1[[#This Row],[Kidhome]]</f>
        <v>0</v>
      </c>
      <c r="N917" s="1">
        <v>41461</v>
      </c>
      <c r="O917" s="16">
        <f>(Table1[[#This Row],[DataSetDate]]-Table1[[#This Row],[Dt_Customer]])/365</f>
        <v>7.5917808219178085</v>
      </c>
      <c r="P917" s="15">
        <v>44232</v>
      </c>
      <c r="Q917">
        <v>59</v>
      </c>
      <c r="R917" s="4">
        <v>735</v>
      </c>
      <c r="S917" s="4">
        <v>40</v>
      </c>
      <c r="T917" s="4">
        <v>183</v>
      </c>
      <c r="U917" s="4">
        <v>52</v>
      </c>
      <c r="V917" s="4">
        <v>20</v>
      </c>
      <c r="W917" s="4">
        <v>30</v>
      </c>
      <c r="X917">
        <v>2</v>
      </c>
      <c r="Y917">
        <v>9</v>
      </c>
      <c r="Z917" t="str">
        <f t="shared" si="59"/>
        <v>High</v>
      </c>
      <c r="AA917" s="14">
        <f t="shared" ca="1" si="60"/>
        <v>9.3872110133927098</v>
      </c>
      <c r="AB917">
        <v>3</v>
      </c>
      <c r="AC917">
        <v>13</v>
      </c>
      <c r="AD917" s="14">
        <f t="shared" ca="1" si="61"/>
        <v>13.166029881949568</v>
      </c>
      <c r="AE917">
        <v>6</v>
      </c>
      <c r="AF917">
        <v>0</v>
      </c>
      <c r="AG917">
        <v>0</v>
      </c>
      <c r="AH917">
        <v>0</v>
      </c>
      <c r="AI917">
        <v>0</v>
      </c>
      <c r="AJ917">
        <v>0</v>
      </c>
      <c r="AK917">
        <v>0</v>
      </c>
      <c r="AL917">
        <v>0</v>
      </c>
      <c r="AM917" t="s">
        <v>41</v>
      </c>
    </row>
    <row r="918" spans="1:39" hidden="1" x14ac:dyDescent="0.3">
      <c r="A918">
        <v>8773</v>
      </c>
      <c r="B918">
        <v>1971</v>
      </c>
      <c r="C918" s="14">
        <f>2021-Table1[[#This Row],[Year_Birth]]</f>
        <v>50</v>
      </c>
      <c r="D918" t="s">
        <v>44</v>
      </c>
      <c r="E918" s="14" t="str" cm="1">
        <f t="array" ref="E918">_xlfn.SWITCH(Table1[[#This Row],[Education]],"Graduation","Bachelor’s","Basic","High School","2n Cycle","Master’s","Master","Master’s","PhD","PhD","Other")</f>
        <v>Master’s</v>
      </c>
      <c r="F918" t="s">
        <v>40</v>
      </c>
      <c r="G918" s="14" t="s">
        <v>40</v>
      </c>
      <c r="H918" s="14" t="str" cm="1">
        <f t="array" ref="H918">_xlfn.SWITCH(Table1[[#This Row],[Marital_Status_mod]],"Together","Couple","Married","Couple","Divorced","Single","Single","Single","Widow","Single","Other")</f>
        <v>Couple</v>
      </c>
      <c r="I918" s="4">
        <v>57420</v>
      </c>
      <c r="J918" s="41" t="str">
        <f t="shared" si="58"/>
        <v>$50 - $60K</v>
      </c>
      <c r="K918">
        <v>0</v>
      </c>
      <c r="L918">
        <v>1</v>
      </c>
      <c r="M918">
        <f>Table1[[#This Row],[Teenhome]]+Table1[[#This Row],[Kidhome]]</f>
        <v>1</v>
      </c>
      <c r="N918" s="1">
        <v>41450</v>
      </c>
      <c r="O918" s="16">
        <f>(Table1[[#This Row],[DataSetDate]]-Table1[[#This Row],[Dt_Customer]])/365</f>
        <v>7.6219178082191785</v>
      </c>
      <c r="P918" s="15">
        <v>44232</v>
      </c>
      <c r="Q918">
        <v>22</v>
      </c>
      <c r="R918" s="4">
        <v>280</v>
      </c>
      <c r="S918" s="4">
        <v>0</v>
      </c>
      <c r="T918" s="4">
        <v>18</v>
      </c>
      <c r="U918" s="4">
        <v>0</v>
      </c>
      <c r="V918" s="4">
        <v>0</v>
      </c>
      <c r="W918" s="4">
        <v>24</v>
      </c>
      <c r="X918">
        <v>3</v>
      </c>
      <c r="Y918">
        <v>5</v>
      </c>
      <c r="Z918" t="str">
        <f t="shared" si="59"/>
        <v>Medium</v>
      </c>
      <c r="AA918" s="14">
        <f t="shared" ca="1" si="60"/>
        <v>4.9805253557375337</v>
      </c>
      <c r="AB918">
        <v>1</v>
      </c>
      <c r="AC918">
        <v>6</v>
      </c>
      <c r="AD918" s="14">
        <f t="shared" ca="1" si="61"/>
        <v>5.6164260927286653</v>
      </c>
      <c r="AE918">
        <v>7</v>
      </c>
      <c r="AF918">
        <v>0</v>
      </c>
      <c r="AG918">
        <v>0</v>
      </c>
      <c r="AH918">
        <v>0</v>
      </c>
      <c r="AI918">
        <v>1</v>
      </c>
      <c r="AJ918">
        <v>0</v>
      </c>
      <c r="AK918">
        <v>0</v>
      </c>
      <c r="AL918">
        <v>0</v>
      </c>
      <c r="AM918" t="s">
        <v>43</v>
      </c>
    </row>
    <row r="919" spans="1:39" hidden="1" x14ac:dyDescent="0.3">
      <c r="A919">
        <v>5948</v>
      </c>
      <c r="B919">
        <v>1975</v>
      </c>
      <c r="C919" s="14">
        <f>2021-Table1[[#This Row],[Year_Birth]]</f>
        <v>46</v>
      </c>
      <c r="D919" t="s">
        <v>46</v>
      </c>
      <c r="E919" s="14" t="str" cm="1">
        <f t="array" ref="E919">_xlfn.SWITCH(Table1[[#This Row],[Education]],"Graduation","Bachelor’s","Basic","High School","2n Cycle","Master’s","Master","Master’s","PhD","PhD","Other")</f>
        <v>Bachelor’s</v>
      </c>
      <c r="F919" t="s">
        <v>50</v>
      </c>
      <c r="G919" s="14" t="s">
        <v>50</v>
      </c>
      <c r="H919" s="14" t="str" cm="1">
        <f t="array" ref="H919">_xlfn.SWITCH(Table1[[#This Row],[Marital_Status_mod]],"Together","Couple","Married","Couple","Divorced","Single","Single","Single","Widow","Single","Other")</f>
        <v>Single</v>
      </c>
      <c r="I919" s="4">
        <v>57338</v>
      </c>
      <c r="J919" s="41" t="str">
        <f t="shared" si="58"/>
        <v>$50 - $60K</v>
      </c>
      <c r="K919">
        <v>0</v>
      </c>
      <c r="L919">
        <v>1</v>
      </c>
      <c r="M919">
        <f>Table1[[#This Row],[Teenhome]]+Table1[[#This Row],[Kidhome]]</f>
        <v>1</v>
      </c>
      <c r="N919" s="1">
        <v>41758</v>
      </c>
      <c r="O919" s="16">
        <f>(Table1[[#This Row],[DataSetDate]]-Table1[[#This Row],[Dt_Customer]])/365</f>
        <v>6.7780821917808218</v>
      </c>
      <c r="P919" s="15">
        <v>44232</v>
      </c>
      <c r="Q919">
        <v>96</v>
      </c>
      <c r="R919" s="4">
        <v>143</v>
      </c>
      <c r="S919" s="4">
        <v>6</v>
      </c>
      <c r="T919" s="4">
        <v>52</v>
      </c>
      <c r="U919" s="4">
        <v>11</v>
      </c>
      <c r="V919" s="4">
        <v>8</v>
      </c>
      <c r="W919" s="4">
        <v>17</v>
      </c>
      <c r="X919">
        <v>2</v>
      </c>
      <c r="Y919">
        <v>4</v>
      </c>
      <c r="Z919" t="str">
        <f t="shared" si="59"/>
        <v>Medium</v>
      </c>
      <c r="AA919" s="14">
        <f t="shared" ca="1" si="60"/>
        <v>4.1581443545625367</v>
      </c>
      <c r="AB919">
        <v>1</v>
      </c>
      <c r="AC919">
        <v>5</v>
      </c>
      <c r="AD919" s="14">
        <f t="shared" ca="1" si="61"/>
        <v>4.9721995174186979</v>
      </c>
      <c r="AE919">
        <v>5</v>
      </c>
      <c r="AF919">
        <v>0</v>
      </c>
      <c r="AG919">
        <v>0</v>
      </c>
      <c r="AH919">
        <v>0</v>
      </c>
      <c r="AI919">
        <v>0</v>
      </c>
      <c r="AJ919">
        <v>0</v>
      </c>
      <c r="AK919">
        <v>0</v>
      </c>
      <c r="AL919">
        <v>0</v>
      </c>
      <c r="AM919" t="s">
        <v>43</v>
      </c>
    </row>
    <row r="920" spans="1:39" hidden="1" x14ac:dyDescent="0.3">
      <c r="A920">
        <v>531</v>
      </c>
      <c r="B920">
        <v>1954</v>
      </c>
      <c r="C920" s="14">
        <f>2021-Table1[[#This Row],[Year_Birth]]</f>
        <v>67</v>
      </c>
      <c r="D920" t="s">
        <v>39</v>
      </c>
      <c r="E920" s="14" t="str" cm="1">
        <f t="array" ref="E920">_xlfn.SWITCH(Table1[[#This Row],[Education]],"Graduation","Bachelor’s","Basic","High School","2n Cycle","Master’s","Master","Master’s","PhD","PhD","Other")</f>
        <v>PhD</v>
      </c>
      <c r="F920" t="s">
        <v>49</v>
      </c>
      <c r="G920" s="14" t="s">
        <v>49</v>
      </c>
      <c r="H920" s="14" t="str" cm="1">
        <f t="array" ref="H920">_xlfn.SWITCH(Table1[[#This Row],[Marital_Status_mod]],"Together","Couple","Married","Couple","Divorced","Single","Single","Single","Widow","Single","Other")</f>
        <v>Single</v>
      </c>
      <c r="I920" s="4">
        <v>57333</v>
      </c>
      <c r="J920" s="41" t="str">
        <f t="shared" si="58"/>
        <v>$50 - $60K</v>
      </c>
      <c r="K920">
        <v>0</v>
      </c>
      <c r="L920">
        <v>1</v>
      </c>
      <c r="M920">
        <f>Table1[[#This Row],[Teenhome]]+Table1[[#This Row],[Kidhome]]</f>
        <v>1</v>
      </c>
      <c r="N920" s="1">
        <v>41174</v>
      </c>
      <c r="O920" s="16">
        <f>(Table1[[#This Row],[DataSetDate]]-Table1[[#This Row],[Dt_Customer]])/365</f>
        <v>8.3780821917808215</v>
      </c>
      <c r="P920" s="15">
        <v>44232</v>
      </c>
      <c r="Q920">
        <v>55</v>
      </c>
      <c r="R920" s="4">
        <v>941</v>
      </c>
      <c r="S920" s="4">
        <v>14</v>
      </c>
      <c r="T920" s="4">
        <v>397</v>
      </c>
      <c r="U920" s="4">
        <v>76</v>
      </c>
      <c r="V920" s="4">
        <v>58</v>
      </c>
      <c r="W920" s="4">
        <v>176</v>
      </c>
      <c r="X920">
        <v>11</v>
      </c>
      <c r="Y920">
        <v>8</v>
      </c>
      <c r="Z920" t="str">
        <f t="shared" si="59"/>
        <v>High</v>
      </c>
      <c r="AA920" s="14">
        <f t="shared" ca="1" si="60"/>
        <v>7.7005422657675275</v>
      </c>
      <c r="AB920">
        <v>5</v>
      </c>
      <c r="AC920">
        <v>9</v>
      </c>
      <c r="AD920" s="14">
        <f t="shared" ca="1" si="61"/>
        <v>9.3596926862836298</v>
      </c>
      <c r="AE920">
        <v>6</v>
      </c>
      <c r="AF920">
        <v>0</v>
      </c>
      <c r="AG920">
        <v>0</v>
      </c>
      <c r="AH920">
        <v>0</v>
      </c>
      <c r="AI920">
        <v>0</v>
      </c>
      <c r="AJ920">
        <v>0</v>
      </c>
      <c r="AK920">
        <v>1</v>
      </c>
      <c r="AL920">
        <v>0</v>
      </c>
      <c r="AM920" t="s">
        <v>41</v>
      </c>
    </row>
    <row r="921" spans="1:39" hidden="1" x14ac:dyDescent="0.3">
      <c r="A921">
        <v>640</v>
      </c>
      <c r="B921">
        <v>1951</v>
      </c>
      <c r="C921" s="14">
        <f>2021-Table1[[#This Row],[Year_Birth]]</f>
        <v>70</v>
      </c>
      <c r="D921" t="s">
        <v>46</v>
      </c>
      <c r="E921" s="14" t="str" cm="1">
        <f t="array" ref="E921">_xlfn.SWITCH(Table1[[#This Row],[Education]],"Graduation","Bachelor’s","Basic","High School","2n Cycle","Master’s","Master","Master’s","PhD","PhD","Other")</f>
        <v>Bachelor’s</v>
      </c>
      <c r="F921" t="s">
        <v>42</v>
      </c>
      <c r="G921" s="14" t="s">
        <v>42</v>
      </c>
      <c r="H921" s="14" t="str" cm="1">
        <f t="array" ref="H921">_xlfn.SWITCH(Table1[[#This Row],[Marital_Status_mod]],"Together","Couple","Married","Couple","Divorced","Single","Single","Single","Widow","Single","Other")</f>
        <v>Couple</v>
      </c>
      <c r="I921" s="4">
        <v>57304</v>
      </c>
      <c r="J921" s="41" t="str">
        <f t="shared" si="58"/>
        <v>$50 - $60K</v>
      </c>
      <c r="K921">
        <v>0</v>
      </c>
      <c r="L921">
        <v>1</v>
      </c>
      <c r="M921">
        <f>Table1[[#This Row],[Teenhome]]+Table1[[#This Row],[Kidhome]]</f>
        <v>1</v>
      </c>
      <c r="N921" s="1">
        <v>41344</v>
      </c>
      <c r="O921" s="16">
        <f>(Table1[[#This Row],[DataSetDate]]-Table1[[#This Row],[Dt_Customer]])/365</f>
        <v>7.912328767123288</v>
      </c>
      <c r="P921" s="15">
        <v>44232</v>
      </c>
      <c r="Q921">
        <v>61</v>
      </c>
      <c r="R921" s="4">
        <v>356</v>
      </c>
      <c r="S921" s="4">
        <v>80</v>
      </c>
      <c r="T921" s="4">
        <v>329</v>
      </c>
      <c r="U921" s="4">
        <v>138</v>
      </c>
      <c r="V921" s="4">
        <v>17</v>
      </c>
      <c r="W921" s="4">
        <v>106</v>
      </c>
      <c r="X921">
        <v>2</v>
      </c>
      <c r="Y921">
        <v>7</v>
      </c>
      <c r="Z921" t="str">
        <f t="shared" si="59"/>
        <v>High</v>
      </c>
      <c r="AA921" s="14">
        <f t="shared" ca="1" si="60"/>
        <v>7.1146554914052267</v>
      </c>
      <c r="AB921">
        <v>6</v>
      </c>
      <c r="AC921">
        <v>10</v>
      </c>
      <c r="AD921" s="14">
        <f t="shared" ca="1" si="61"/>
        <v>10.363707863820844</v>
      </c>
      <c r="AE921">
        <v>5</v>
      </c>
      <c r="AF921">
        <v>0</v>
      </c>
      <c r="AG921">
        <v>0</v>
      </c>
      <c r="AH921">
        <v>0</v>
      </c>
      <c r="AI921">
        <v>0</v>
      </c>
      <c r="AJ921">
        <v>0</v>
      </c>
      <c r="AK921">
        <v>0</v>
      </c>
      <c r="AL921">
        <v>0</v>
      </c>
      <c r="AM921" t="s">
        <v>41</v>
      </c>
    </row>
    <row r="922" spans="1:39" hidden="1" x14ac:dyDescent="0.3">
      <c r="A922">
        <v>3267</v>
      </c>
      <c r="B922">
        <v>1963</v>
      </c>
      <c r="C922" s="14">
        <f>2021-Table1[[#This Row],[Year_Birth]]</f>
        <v>58</v>
      </c>
      <c r="D922" t="s">
        <v>44</v>
      </c>
      <c r="E922" s="14" t="str" cm="1">
        <f t="array" ref="E922">_xlfn.SWITCH(Table1[[#This Row],[Education]],"Graduation","Bachelor’s","Basic","High School","2n Cycle","Master’s","Master","Master’s","PhD","PhD","Other")</f>
        <v>Master’s</v>
      </c>
      <c r="F922" t="s">
        <v>40</v>
      </c>
      <c r="G922" s="14" t="s">
        <v>40</v>
      </c>
      <c r="H922" s="14" t="str" cm="1">
        <f t="array" ref="H922">_xlfn.SWITCH(Table1[[#This Row],[Marital_Status_mod]],"Together","Couple","Married","Couple","Divorced","Single","Single","Single","Widow","Single","Other")</f>
        <v>Couple</v>
      </c>
      <c r="I922" s="4">
        <v>57288</v>
      </c>
      <c r="J922" s="41" t="str">
        <f t="shared" si="58"/>
        <v>$50 - $60K</v>
      </c>
      <c r="K922">
        <v>0</v>
      </c>
      <c r="L922">
        <v>1</v>
      </c>
      <c r="M922">
        <f>Table1[[#This Row],[Teenhome]]+Table1[[#This Row],[Kidhome]]</f>
        <v>1</v>
      </c>
      <c r="N922" s="1">
        <v>41815</v>
      </c>
      <c r="O922" s="16">
        <f>(Table1[[#This Row],[DataSetDate]]-Table1[[#This Row],[Dt_Customer]])/365</f>
        <v>6.6219178082191785</v>
      </c>
      <c r="P922" s="15">
        <v>44232</v>
      </c>
      <c r="Q922">
        <v>27</v>
      </c>
      <c r="R922" s="4">
        <v>527</v>
      </c>
      <c r="S922" s="4">
        <v>0</v>
      </c>
      <c r="T922" s="4">
        <v>21</v>
      </c>
      <c r="U922" s="4">
        <v>0</v>
      </c>
      <c r="V922" s="4">
        <v>0</v>
      </c>
      <c r="W922" s="4">
        <v>60</v>
      </c>
      <c r="X922">
        <v>3</v>
      </c>
      <c r="Y922">
        <v>8</v>
      </c>
      <c r="Z922" t="str">
        <f t="shared" si="59"/>
        <v>High</v>
      </c>
      <c r="AA922" s="14">
        <f t="shared" ca="1" si="60"/>
        <v>7.8282897357510688</v>
      </c>
      <c r="AB922">
        <v>1</v>
      </c>
      <c r="AC922">
        <v>8</v>
      </c>
      <c r="AD922" s="14">
        <f t="shared" ca="1" si="61"/>
        <v>8.2739710055063753</v>
      </c>
      <c r="AE922">
        <v>6</v>
      </c>
      <c r="AF922">
        <v>0</v>
      </c>
      <c r="AG922">
        <v>0</v>
      </c>
      <c r="AH922">
        <v>0</v>
      </c>
      <c r="AI922">
        <v>1</v>
      </c>
      <c r="AJ922">
        <v>0</v>
      </c>
      <c r="AK922">
        <v>0</v>
      </c>
      <c r="AL922">
        <v>0</v>
      </c>
      <c r="AM922" t="s">
        <v>48</v>
      </c>
    </row>
    <row r="923" spans="1:39" hidden="1" x14ac:dyDescent="0.3">
      <c r="A923">
        <v>11096</v>
      </c>
      <c r="B923">
        <v>1952</v>
      </c>
      <c r="C923" s="14">
        <f>2021-Table1[[#This Row],[Year_Birth]]</f>
        <v>69</v>
      </c>
      <c r="D923" t="s">
        <v>51</v>
      </c>
      <c r="E923" s="14" t="str" cm="1">
        <f t="array" ref="E923">_xlfn.SWITCH(Table1[[#This Row],[Education]],"Graduation","Bachelor’s","Basic","High School","2n Cycle","Master’s","Master","Master’s","PhD","PhD","Other")</f>
        <v>Master’s</v>
      </c>
      <c r="F923" t="s">
        <v>40</v>
      </c>
      <c r="G923" s="14" t="s">
        <v>40</v>
      </c>
      <c r="H923" s="14" t="str" cm="1">
        <f t="array" ref="H923">_xlfn.SWITCH(Table1[[#This Row],[Marital_Status_mod]],"Together","Couple","Married","Couple","Divorced","Single","Single","Single","Widow","Single","Other")</f>
        <v>Couple</v>
      </c>
      <c r="I923" s="4">
        <v>57247</v>
      </c>
      <c r="J923" s="41" t="str">
        <f t="shared" si="58"/>
        <v>$50 - $60K</v>
      </c>
      <c r="K923">
        <v>0</v>
      </c>
      <c r="L923">
        <v>1</v>
      </c>
      <c r="M923">
        <f>Table1[[#This Row],[Teenhome]]+Table1[[#This Row],[Kidhome]]</f>
        <v>1</v>
      </c>
      <c r="N923" s="1">
        <v>41494</v>
      </c>
      <c r="O923" s="16">
        <f>(Table1[[#This Row],[DataSetDate]]-Table1[[#This Row],[Dt_Customer]])/365</f>
        <v>7.5013698630136982</v>
      </c>
      <c r="P923" s="15">
        <v>44232</v>
      </c>
      <c r="Q923">
        <v>50</v>
      </c>
      <c r="R923" s="4">
        <v>99</v>
      </c>
      <c r="S923" s="4">
        <v>4</v>
      </c>
      <c r="T923" s="4">
        <v>32</v>
      </c>
      <c r="U923" s="4">
        <v>37</v>
      </c>
      <c r="V923" s="4">
        <v>54</v>
      </c>
      <c r="W923" s="4">
        <v>6</v>
      </c>
      <c r="X923">
        <v>2</v>
      </c>
      <c r="Y923">
        <v>2</v>
      </c>
      <c r="Z923" t="str">
        <f t="shared" si="59"/>
        <v>Low</v>
      </c>
      <c r="AA923" s="14">
        <f t="shared" ca="1" si="60"/>
        <v>1.607043677391212</v>
      </c>
      <c r="AB923">
        <v>1</v>
      </c>
      <c r="AC923">
        <v>7</v>
      </c>
      <c r="AD923" s="14">
        <f t="shared" ca="1" si="61"/>
        <v>6.6456499682603152</v>
      </c>
      <c r="AE923">
        <v>2</v>
      </c>
      <c r="AF923">
        <v>0</v>
      </c>
      <c r="AG923">
        <v>0</v>
      </c>
      <c r="AH923">
        <v>0</v>
      </c>
      <c r="AI923">
        <v>0</v>
      </c>
      <c r="AJ923">
        <v>0</v>
      </c>
      <c r="AK923">
        <v>0</v>
      </c>
      <c r="AL923">
        <v>0</v>
      </c>
      <c r="AM923" t="s">
        <v>41</v>
      </c>
    </row>
    <row r="924" spans="1:39" hidden="1" x14ac:dyDescent="0.3">
      <c r="A924">
        <v>6466</v>
      </c>
      <c r="B924">
        <v>1965</v>
      </c>
      <c r="C924" s="14">
        <f>2021-Table1[[#This Row],[Year_Birth]]</f>
        <v>56</v>
      </c>
      <c r="D924" t="s">
        <v>39</v>
      </c>
      <c r="E924" s="14" t="str" cm="1">
        <f t="array" ref="E924">_xlfn.SWITCH(Table1[[#This Row],[Education]],"Graduation","Bachelor’s","Basic","High School","2n Cycle","Master’s","Master","Master’s","PhD","PhD","Other")</f>
        <v>PhD</v>
      </c>
      <c r="F924" t="s">
        <v>42</v>
      </c>
      <c r="G924" s="14" t="s">
        <v>42</v>
      </c>
      <c r="H924" s="14" t="str" cm="1">
        <f t="array" ref="H924">_xlfn.SWITCH(Table1[[#This Row],[Marital_Status_mod]],"Together","Couple","Married","Couple","Divorced","Single","Single","Single","Widow","Single","Other")</f>
        <v>Couple</v>
      </c>
      <c r="I924" s="4">
        <v>57236</v>
      </c>
      <c r="J924" s="41" t="str">
        <f t="shared" si="58"/>
        <v>$50 - $60K</v>
      </c>
      <c r="K924">
        <v>1</v>
      </c>
      <c r="L924">
        <v>1</v>
      </c>
      <c r="M924">
        <f>Table1[[#This Row],[Teenhome]]+Table1[[#This Row],[Kidhome]]</f>
        <v>2</v>
      </c>
      <c r="N924" s="1">
        <v>41710</v>
      </c>
      <c r="O924" s="16">
        <f>(Table1[[#This Row],[DataSetDate]]-Table1[[#This Row],[Dt_Customer]])/365</f>
        <v>6.9095890410958907</v>
      </c>
      <c r="P924" s="15">
        <v>44232</v>
      </c>
      <c r="Q924">
        <v>22</v>
      </c>
      <c r="R924" s="4">
        <v>105</v>
      </c>
      <c r="S924" s="4">
        <v>0</v>
      </c>
      <c r="T924" s="4">
        <v>9</v>
      </c>
      <c r="U924" s="4">
        <v>2</v>
      </c>
      <c r="V924" s="4">
        <v>1</v>
      </c>
      <c r="W924" s="4">
        <v>4</v>
      </c>
      <c r="X924">
        <v>3</v>
      </c>
      <c r="Y924">
        <v>2</v>
      </c>
      <c r="Z924" t="str">
        <f t="shared" si="59"/>
        <v>Low</v>
      </c>
      <c r="AA924" s="14">
        <f t="shared" ca="1" si="60"/>
        <v>2.3821397949525789</v>
      </c>
      <c r="AB924">
        <v>1</v>
      </c>
      <c r="AC924">
        <v>4</v>
      </c>
      <c r="AD924" s="14">
        <f t="shared" ca="1" si="61"/>
        <v>4.1450793515091808</v>
      </c>
      <c r="AE924">
        <v>3</v>
      </c>
      <c r="AF924">
        <v>0</v>
      </c>
      <c r="AG924">
        <v>0</v>
      </c>
      <c r="AH924">
        <v>0</v>
      </c>
      <c r="AI924">
        <v>0</v>
      </c>
      <c r="AJ924">
        <v>0</v>
      </c>
      <c r="AK924">
        <v>0</v>
      </c>
      <c r="AL924">
        <v>0</v>
      </c>
      <c r="AM924" t="s">
        <v>41</v>
      </c>
    </row>
    <row r="925" spans="1:39" hidden="1" x14ac:dyDescent="0.3">
      <c r="A925">
        <v>635</v>
      </c>
      <c r="B925">
        <v>1966</v>
      </c>
      <c r="C925" s="14">
        <f>2021-Table1[[#This Row],[Year_Birth]]</f>
        <v>55</v>
      </c>
      <c r="D925" t="s">
        <v>44</v>
      </c>
      <c r="E925" s="14" t="str" cm="1">
        <f t="array" ref="E925">_xlfn.SWITCH(Table1[[#This Row],[Education]],"Graduation","Bachelor’s","Basic","High School","2n Cycle","Master’s","Master","Master’s","PhD","PhD","Other")</f>
        <v>Master’s</v>
      </c>
      <c r="F925" t="s">
        <v>42</v>
      </c>
      <c r="G925" s="14" t="s">
        <v>42</v>
      </c>
      <c r="H925" s="14" t="str" cm="1">
        <f t="array" ref="H925">_xlfn.SWITCH(Table1[[#This Row],[Marital_Status_mod]],"Together","Couple","Married","Couple","Divorced","Single","Single","Single","Widow","Single","Other")</f>
        <v>Couple</v>
      </c>
      <c r="I925" s="4">
        <v>57183</v>
      </c>
      <c r="J925" s="41" t="str">
        <f t="shared" si="58"/>
        <v>$50 - $60K</v>
      </c>
      <c r="K925">
        <v>1</v>
      </c>
      <c r="L925">
        <v>1</v>
      </c>
      <c r="M925">
        <f>Table1[[#This Row],[Teenhome]]+Table1[[#This Row],[Kidhome]]</f>
        <v>2</v>
      </c>
      <c r="N925" s="1">
        <v>41352</v>
      </c>
      <c r="O925" s="16">
        <f>(Table1[[#This Row],[DataSetDate]]-Table1[[#This Row],[Dt_Customer]])/365</f>
        <v>7.8904109589041092</v>
      </c>
      <c r="P925" s="15">
        <v>44232</v>
      </c>
      <c r="Q925">
        <v>51</v>
      </c>
      <c r="R925" s="4">
        <v>464</v>
      </c>
      <c r="S925" s="4">
        <v>5</v>
      </c>
      <c r="T925" s="4">
        <v>64</v>
      </c>
      <c r="U925" s="4">
        <v>7</v>
      </c>
      <c r="V925" s="4">
        <v>0</v>
      </c>
      <c r="W925" s="4">
        <v>70</v>
      </c>
      <c r="X925">
        <v>8</v>
      </c>
      <c r="Y925">
        <v>9</v>
      </c>
      <c r="Z925" t="str">
        <f t="shared" si="59"/>
        <v>High</v>
      </c>
      <c r="AA925" s="14">
        <f t="shared" ca="1" si="60"/>
        <v>8.7960961649074125</v>
      </c>
      <c r="AB925">
        <v>1</v>
      </c>
      <c r="AC925">
        <v>7</v>
      </c>
      <c r="AD925" s="14">
        <f t="shared" ca="1" si="61"/>
        <v>7.220642134156753</v>
      </c>
      <c r="AE925">
        <v>8</v>
      </c>
      <c r="AF925">
        <v>0</v>
      </c>
      <c r="AG925">
        <v>0</v>
      </c>
      <c r="AH925">
        <v>0</v>
      </c>
      <c r="AI925">
        <v>0</v>
      </c>
      <c r="AJ925">
        <v>0</v>
      </c>
      <c r="AK925">
        <v>0</v>
      </c>
      <c r="AL925">
        <v>0</v>
      </c>
      <c r="AM925" t="s">
        <v>41</v>
      </c>
    </row>
    <row r="926" spans="1:39" hidden="1" x14ac:dyDescent="0.3">
      <c r="A926">
        <v>851</v>
      </c>
      <c r="B926">
        <v>1972</v>
      </c>
      <c r="C926" s="14">
        <f>2021-Table1[[#This Row],[Year_Birth]]</f>
        <v>49</v>
      </c>
      <c r="D926" t="s">
        <v>44</v>
      </c>
      <c r="E926" s="14" t="str" cm="1">
        <f t="array" ref="E926">_xlfn.SWITCH(Table1[[#This Row],[Education]],"Graduation","Bachelor’s","Basic","High School","2n Cycle","Master’s","Master","Master’s","PhD","PhD","Other")</f>
        <v>Master’s</v>
      </c>
      <c r="F926" t="s">
        <v>42</v>
      </c>
      <c r="G926" s="14" t="s">
        <v>42</v>
      </c>
      <c r="H926" s="14" t="str" cm="1">
        <f t="array" ref="H926">_xlfn.SWITCH(Table1[[#This Row],[Marital_Status_mod]],"Together","Couple","Married","Couple","Divorced","Single","Single","Single","Widow","Single","Other")</f>
        <v>Couple</v>
      </c>
      <c r="I926" s="4">
        <v>57136</v>
      </c>
      <c r="J926" s="41" t="str">
        <f t="shared" si="58"/>
        <v>$50 - $60K</v>
      </c>
      <c r="K926">
        <v>1</v>
      </c>
      <c r="L926">
        <v>1</v>
      </c>
      <c r="M926">
        <f>Table1[[#This Row],[Teenhome]]+Table1[[#This Row],[Kidhome]]</f>
        <v>2</v>
      </c>
      <c r="N926" s="1">
        <v>41464</v>
      </c>
      <c r="O926" s="16">
        <f>(Table1[[#This Row],[DataSetDate]]-Table1[[#This Row],[Dt_Customer]])/365</f>
        <v>7.5835616438356164</v>
      </c>
      <c r="P926" s="15">
        <v>44232</v>
      </c>
      <c r="Q926">
        <v>48</v>
      </c>
      <c r="R926" s="4">
        <v>306</v>
      </c>
      <c r="S926" s="4">
        <v>5</v>
      </c>
      <c r="T926" s="4">
        <v>109</v>
      </c>
      <c r="U926" s="4">
        <v>21</v>
      </c>
      <c r="V926" s="4">
        <v>109</v>
      </c>
      <c r="W926" s="4">
        <v>92</v>
      </c>
      <c r="X926">
        <v>9</v>
      </c>
      <c r="Y926">
        <v>5</v>
      </c>
      <c r="Z926" t="str">
        <f t="shared" si="59"/>
        <v>Medium</v>
      </c>
      <c r="AA926" s="14">
        <f t="shared" ca="1" si="60"/>
        <v>4.6304066073153098</v>
      </c>
      <c r="AB926">
        <v>2</v>
      </c>
      <c r="AC926">
        <v>10</v>
      </c>
      <c r="AD926" s="14">
        <f t="shared" ca="1" si="61"/>
        <v>9.9165181671120362</v>
      </c>
      <c r="AE926">
        <v>6</v>
      </c>
      <c r="AF926">
        <v>0</v>
      </c>
      <c r="AG926">
        <v>0</v>
      </c>
      <c r="AH926">
        <v>0</v>
      </c>
      <c r="AI926">
        <v>0</v>
      </c>
      <c r="AJ926">
        <v>0</v>
      </c>
      <c r="AK926">
        <v>0</v>
      </c>
      <c r="AL926">
        <v>0</v>
      </c>
      <c r="AM926" t="s">
        <v>48</v>
      </c>
    </row>
    <row r="927" spans="1:39" hidden="1" x14ac:dyDescent="0.3">
      <c r="A927">
        <v>6409</v>
      </c>
      <c r="B927">
        <v>1967</v>
      </c>
      <c r="C927" s="14">
        <f>2021-Table1[[#This Row],[Year_Birth]]</f>
        <v>54</v>
      </c>
      <c r="D927" t="s">
        <v>46</v>
      </c>
      <c r="E927" s="14" t="str" cm="1">
        <f t="array" ref="E927">_xlfn.SWITCH(Table1[[#This Row],[Education]],"Graduation","Bachelor’s","Basic","High School","2n Cycle","Master’s","Master","Master’s","PhD","PhD","Other")</f>
        <v>Bachelor’s</v>
      </c>
      <c r="F927" t="s">
        <v>49</v>
      </c>
      <c r="G927" s="14" t="s">
        <v>49</v>
      </c>
      <c r="H927" s="14" t="str" cm="1">
        <f t="array" ref="H927">_xlfn.SWITCH(Table1[[#This Row],[Marital_Status_mod]],"Together","Couple","Married","Couple","Divorced","Single","Single","Single","Widow","Single","Other")</f>
        <v>Single</v>
      </c>
      <c r="I927" s="4">
        <v>57136</v>
      </c>
      <c r="J927" s="41" t="str">
        <f t="shared" si="58"/>
        <v>$50 - $60K</v>
      </c>
      <c r="K927">
        <v>0</v>
      </c>
      <c r="L927">
        <v>0</v>
      </c>
      <c r="M927">
        <f>Table1[[#This Row],[Teenhome]]+Table1[[#This Row],[Kidhome]]</f>
        <v>0</v>
      </c>
      <c r="N927" s="1">
        <v>41412</v>
      </c>
      <c r="O927" s="16">
        <f>(Table1[[#This Row],[DataSetDate]]-Table1[[#This Row],[Dt_Customer]])/365</f>
        <v>7.7260273972602738</v>
      </c>
      <c r="P927" s="15">
        <v>44232</v>
      </c>
      <c r="Q927">
        <v>18</v>
      </c>
      <c r="R927" s="4">
        <v>267</v>
      </c>
      <c r="S927" s="4">
        <v>140</v>
      </c>
      <c r="T927" s="4">
        <v>599</v>
      </c>
      <c r="U927" s="4">
        <v>34</v>
      </c>
      <c r="V927" s="4">
        <v>12</v>
      </c>
      <c r="W927" s="4">
        <v>127</v>
      </c>
      <c r="X927">
        <v>1</v>
      </c>
      <c r="Y927">
        <v>7</v>
      </c>
      <c r="Z927" t="str">
        <f t="shared" si="59"/>
        <v>High</v>
      </c>
      <c r="AA927" s="14">
        <f t="shared" ca="1" si="60"/>
        <v>6.8547421041973111</v>
      </c>
      <c r="AB927">
        <v>5</v>
      </c>
      <c r="AC927">
        <v>7</v>
      </c>
      <c r="AD927" s="14">
        <f t="shared" ca="1" si="61"/>
        <v>6.7227572215360185</v>
      </c>
      <c r="AE927">
        <v>6</v>
      </c>
      <c r="AF927">
        <v>0</v>
      </c>
      <c r="AG927">
        <v>0</v>
      </c>
      <c r="AH927">
        <v>0</v>
      </c>
      <c r="AI927">
        <v>0</v>
      </c>
      <c r="AJ927">
        <v>0</v>
      </c>
      <c r="AK927">
        <v>1</v>
      </c>
      <c r="AL927">
        <v>0</v>
      </c>
      <c r="AM927" t="s">
        <v>47</v>
      </c>
    </row>
    <row r="928" spans="1:39" hidden="1" x14ac:dyDescent="0.3">
      <c r="A928">
        <v>10821</v>
      </c>
      <c r="B928">
        <v>1978</v>
      </c>
      <c r="C928" s="14">
        <f>2021-Table1[[#This Row],[Year_Birth]]</f>
        <v>43</v>
      </c>
      <c r="D928" t="s">
        <v>46</v>
      </c>
      <c r="E928" s="14" t="str" cm="1">
        <f t="array" ref="E928">_xlfn.SWITCH(Table1[[#This Row],[Education]],"Graduation","Bachelor’s","Basic","High School","2n Cycle","Master’s","Master","Master’s","PhD","PhD","Other")</f>
        <v>Bachelor’s</v>
      </c>
      <c r="F928" t="s">
        <v>42</v>
      </c>
      <c r="G928" s="14" t="s">
        <v>42</v>
      </c>
      <c r="H928" s="14" t="str" cm="1">
        <f t="array" ref="H928">_xlfn.SWITCH(Table1[[#This Row],[Marital_Status_mod]],"Together","Couple","Married","Couple","Divorced","Single","Single","Single","Widow","Single","Other")</f>
        <v>Couple</v>
      </c>
      <c r="I928" s="4">
        <v>57113</v>
      </c>
      <c r="J928" s="41" t="str">
        <f t="shared" si="58"/>
        <v>$50 - $60K</v>
      </c>
      <c r="K928">
        <v>1</v>
      </c>
      <c r="L928">
        <v>1</v>
      </c>
      <c r="M928">
        <f>Table1[[#This Row],[Teenhome]]+Table1[[#This Row],[Kidhome]]</f>
        <v>2</v>
      </c>
      <c r="N928" s="1">
        <v>41311</v>
      </c>
      <c r="O928" s="16">
        <f>(Table1[[#This Row],[DataSetDate]]-Table1[[#This Row],[Dt_Customer]])/365</f>
        <v>8.0027397260273965</v>
      </c>
      <c r="P928" s="15">
        <v>44232</v>
      </c>
      <c r="Q928">
        <v>45</v>
      </c>
      <c r="R928" s="4">
        <v>182</v>
      </c>
      <c r="S928" s="4">
        <v>4</v>
      </c>
      <c r="T928" s="4">
        <v>33</v>
      </c>
      <c r="U928" s="4">
        <v>0</v>
      </c>
      <c r="V928" s="4">
        <v>2</v>
      </c>
      <c r="W928" s="4">
        <v>42</v>
      </c>
      <c r="X928">
        <v>6</v>
      </c>
      <c r="Y928">
        <v>4</v>
      </c>
      <c r="Z928" t="str">
        <f t="shared" si="59"/>
        <v>Medium</v>
      </c>
      <c r="AA928" s="14">
        <f t="shared" ca="1" si="60"/>
        <v>4.2252820480525077</v>
      </c>
      <c r="AB928">
        <v>1</v>
      </c>
      <c r="AC928">
        <v>5</v>
      </c>
      <c r="AD928" s="14">
        <f t="shared" ca="1" si="61"/>
        <v>5.2927621775855185</v>
      </c>
      <c r="AE928">
        <v>7</v>
      </c>
      <c r="AF928">
        <v>0</v>
      </c>
      <c r="AG928">
        <v>0</v>
      </c>
      <c r="AH928">
        <v>0</v>
      </c>
      <c r="AI928">
        <v>0</v>
      </c>
      <c r="AJ928">
        <v>0</v>
      </c>
      <c r="AK928">
        <v>0</v>
      </c>
      <c r="AL928">
        <v>0</v>
      </c>
      <c r="AM928" t="s">
        <v>41</v>
      </c>
    </row>
    <row r="929" spans="1:39" hidden="1" x14ac:dyDescent="0.3">
      <c r="A929">
        <v>10176</v>
      </c>
      <c r="B929">
        <v>1968</v>
      </c>
      <c r="C929" s="14">
        <f>2021-Table1[[#This Row],[Year_Birth]]</f>
        <v>53</v>
      </c>
      <c r="D929" t="s">
        <v>46</v>
      </c>
      <c r="E929" s="14" t="str" cm="1">
        <f t="array" ref="E929">_xlfn.SWITCH(Table1[[#This Row],[Education]],"Graduation","Bachelor’s","Basic","High School","2n Cycle","Master’s","Master","Master’s","PhD","PhD","Other")</f>
        <v>Bachelor’s</v>
      </c>
      <c r="F929" t="s">
        <v>50</v>
      </c>
      <c r="G929" s="14" t="s">
        <v>50</v>
      </c>
      <c r="H929" s="14" t="str" cm="1">
        <f t="array" ref="H929">_xlfn.SWITCH(Table1[[#This Row],[Marital_Status_mod]],"Together","Couple","Married","Couple","Divorced","Single","Single","Single","Widow","Single","Other")</f>
        <v>Single</v>
      </c>
      <c r="I929" s="4">
        <v>57107</v>
      </c>
      <c r="J929" s="41" t="str">
        <f t="shared" si="58"/>
        <v>$50 - $60K</v>
      </c>
      <c r="K929">
        <v>0</v>
      </c>
      <c r="L929">
        <v>1</v>
      </c>
      <c r="M929">
        <f>Table1[[#This Row],[Teenhome]]+Table1[[#This Row],[Kidhome]]</f>
        <v>1</v>
      </c>
      <c r="N929" s="1">
        <v>41145</v>
      </c>
      <c r="O929" s="16">
        <f>(Table1[[#This Row],[DataSetDate]]-Table1[[#This Row],[Dt_Customer]])/365</f>
        <v>8.4575342465753423</v>
      </c>
      <c r="P929" s="15">
        <v>44232</v>
      </c>
      <c r="Q929">
        <v>44</v>
      </c>
      <c r="R929" s="4">
        <v>159</v>
      </c>
      <c r="S929" s="4">
        <v>0</v>
      </c>
      <c r="T929" s="4">
        <v>120</v>
      </c>
      <c r="U929" s="4">
        <v>0</v>
      </c>
      <c r="V929" s="4">
        <v>0</v>
      </c>
      <c r="W929" s="4">
        <v>137</v>
      </c>
      <c r="X929">
        <v>7</v>
      </c>
      <c r="Y929">
        <v>4</v>
      </c>
      <c r="Z929" t="str">
        <f t="shared" si="59"/>
        <v>Medium</v>
      </c>
      <c r="AA929" s="14">
        <f t="shared" ca="1" si="60"/>
        <v>4.1616280398144445</v>
      </c>
      <c r="AB929">
        <v>4</v>
      </c>
      <c r="AC929">
        <v>8</v>
      </c>
      <c r="AD929" s="14">
        <f t="shared" ca="1" si="61"/>
        <v>8.2251951610221798</v>
      </c>
      <c r="AE929">
        <v>8</v>
      </c>
      <c r="AF929">
        <v>0</v>
      </c>
      <c r="AG929">
        <v>1</v>
      </c>
      <c r="AH929">
        <v>0</v>
      </c>
      <c r="AI929">
        <v>1</v>
      </c>
      <c r="AJ929">
        <v>0</v>
      </c>
      <c r="AK929">
        <v>1</v>
      </c>
      <c r="AL929">
        <v>0</v>
      </c>
      <c r="AM929" t="s">
        <v>41</v>
      </c>
    </row>
    <row r="930" spans="1:39" hidden="1" x14ac:dyDescent="0.3">
      <c r="A930">
        <v>2727</v>
      </c>
      <c r="B930">
        <v>1973</v>
      </c>
      <c r="C930" s="14">
        <f>2021-Table1[[#This Row],[Year_Birth]]</f>
        <v>48</v>
      </c>
      <c r="D930" t="s">
        <v>46</v>
      </c>
      <c r="E930" s="14" t="str" cm="1">
        <f t="array" ref="E930">_xlfn.SWITCH(Table1[[#This Row],[Education]],"Graduation","Bachelor’s","Basic","High School","2n Cycle","Master’s","Master","Master’s","PhD","PhD","Other")</f>
        <v>Bachelor’s</v>
      </c>
      <c r="F930" t="s">
        <v>40</v>
      </c>
      <c r="G930" s="14" t="s">
        <v>40</v>
      </c>
      <c r="H930" s="14" t="str" cm="1">
        <f t="array" ref="H930">_xlfn.SWITCH(Table1[[#This Row],[Marital_Status_mod]],"Together","Couple","Married","Couple","Divorced","Single","Single","Single","Widow","Single","Other")</f>
        <v>Couple</v>
      </c>
      <c r="I930" s="4">
        <v>57100</v>
      </c>
      <c r="J930" s="41" t="str">
        <f t="shared" si="58"/>
        <v>$50 - $60K</v>
      </c>
      <c r="K930">
        <v>0</v>
      </c>
      <c r="L930">
        <v>0</v>
      </c>
      <c r="M930">
        <f>Table1[[#This Row],[Teenhome]]+Table1[[#This Row],[Kidhome]]</f>
        <v>0</v>
      </c>
      <c r="N930" s="1">
        <v>41612</v>
      </c>
      <c r="O930" s="16">
        <f>(Table1[[#This Row],[DataSetDate]]-Table1[[#This Row],[Dt_Customer]])/365</f>
        <v>7.1780821917808222</v>
      </c>
      <c r="P930" s="15">
        <v>44232</v>
      </c>
      <c r="Q930">
        <v>19</v>
      </c>
      <c r="R930" s="4">
        <v>181</v>
      </c>
      <c r="S930" s="4">
        <v>21</v>
      </c>
      <c r="T930" s="4">
        <v>69</v>
      </c>
      <c r="U930" s="4">
        <v>39</v>
      </c>
      <c r="V930" s="4">
        <v>3</v>
      </c>
      <c r="W930" s="4">
        <v>96</v>
      </c>
      <c r="X930">
        <v>1</v>
      </c>
      <c r="Y930">
        <v>3</v>
      </c>
      <c r="Z930" t="str">
        <f t="shared" si="59"/>
        <v>Medium</v>
      </c>
      <c r="AA930" s="14">
        <f t="shared" ca="1" si="60"/>
        <v>3.3936874822263023</v>
      </c>
      <c r="AB930">
        <v>3</v>
      </c>
      <c r="AC930">
        <v>6</v>
      </c>
      <c r="AD930" s="14">
        <f t="shared" ca="1" si="61"/>
        <v>5.9454909529253914</v>
      </c>
      <c r="AE930">
        <v>3</v>
      </c>
      <c r="AF930">
        <v>0</v>
      </c>
      <c r="AG930">
        <v>0</v>
      </c>
      <c r="AH930">
        <v>0</v>
      </c>
      <c r="AI930">
        <v>0</v>
      </c>
      <c r="AJ930">
        <v>0</v>
      </c>
      <c r="AK930">
        <v>0</v>
      </c>
      <c r="AL930">
        <v>0</v>
      </c>
      <c r="AM930" t="s">
        <v>47</v>
      </c>
    </row>
    <row r="931" spans="1:39" hidden="1" x14ac:dyDescent="0.3">
      <c r="A931">
        <v>940</v>
      </c>
      <c r="B931">
        <v>1987</v>
      </c>
      <c r="C931" s="14">
        <f>2021-Table1[[#This Row],[Year_Birth]]</f>
        <v>34</v>
      </c>
      <c r="D931" t="s">
        <v>46</v>
      </c>
      <c r="E931" s="14" t="str" cm="1">
        <f t="array" ref="E931">_xlfn.SWITCH(Table1[[#This Row],[Education]],"Graduation","Bachelor’s","Basic","High School","2n Cycle","Master’s","Master","Master’s","PhD","PhD","Other")</f>
        <v>Bachelor’s</v>
      </c>
      <c r="F931" t="s">
        <v>50</v>
      </c>
      <c r="G931" s="14" t="s">
        <v>50</v>
      </c>
      <c r="H931" s="14" t="str" cm="1">
        <f t="array" ref="H931">_xlfn.SWITCH(Table1[[#This Row],[Marital_Status_mod]],"Together","Couple","Married","Couple","Divorced","Single","Single","Single","Widow","Single","Other")</f>
        <v>Single</v>
      </c>
      <c r="I931" s="4">
        <v>57100</v>
      </c>
      <c r="J931" s="41" t="str">
        <f t="shared" si="58"/>
        <v>$50 - $60K</v>
      </c>
      <c r="K931">
        <v>1</v>
      </c>
      <c r="L931">
        <v>0</v>
      </c>
      <c r="M931">
        <f>Table1[[#This Row],[Teenhome]]+Table1[[#This Row],[Kidhome]]</f>
        <v>1</v>
      </c>
      <c r="N931" s="1">
        <v>41777</v>
      </c>
      <c r="O931" s="16">
        <f>(Table1[[#This Row],[DataSetDate]]-Table1[[#This Row],[Dt_Customer]])/365</f>
        <v>6.7260273972602738</v>
      </c>
      <c r="P931" s="15">
        <v>44232</v>
      </c>
      <c r="Q931">
        <v>9</v>
      </c>
      <c r="R931" s="4">
        <v>158</v>
      </c>
      <c r="S931" s="4">
        <v>11</v>
      </c>
      <c r="T931" s="4">
        <v>99</v>
      </c>
      <c r="U931" s="4">
        <v>15</v>
      </c>
      <c r="V931" s="4">
        <v>11</v>
      </c>
      <c r="W931" s="4">
        <v>17</v>
      </c>
      <c r="X931">
        <v>2</v>
      </c>
      <c r="Y931">
        <v>3</v>
      </c>
      <c r="Z931" t="str">
        <f t="shared" si="59"/>
        <v>Medium</v>
      </c>
      <c r="AA931" s="14">
        <f t="shared" ca="1" si="60"/>
        <v>2.7672517290623504</v>
      </c>
      <c r="AB931">
        <v>2</v>
      </c>
      <c r="AC931">
        <v>7</v>
      </c>
      <c r="AD931" s="14">
        <f t="shared" ca="1" si="61"/>
        <v>7.1730949654846992</v>
      </c>
      <c r="AE931">
        <v>3</v>
      </c>
      <c r="AF931">
        <v>0</v>
      </c>
      <c r="AG931">
        <v>0</v>
      </c>
      <c r="AH931">
        <v>0</v>
      </c>
      <c r="AI931">
        <v>0</v>
      </c>
      <c r="AJ931">
        <v>0</v>
      </c>
      <c r="AK931">
        <v>0</v>
      </c>
      <c r="AL931">
        <v>0</v>
      </c>
      <c r="AM931" t="s">
        <v>47</v>
      </c>
    </row>
    <row r="932" spans="1:39" hidden="1" x14ac:dyDescent="0.3">
      <c r="A932">
        <v>1</v>
      </c>
      <c r="B932">
        <v>1961</v>
      </c>
      <c r="C932" s="14">
        <f>2021-Table1[[#This Row],[Year_Birth]]</f>
        <v>60</v>
      </c>
      <c r="D932" t="s">
        <v>46</v>
      </c>
      <c r="E932" s="14" t="str" cm="1">
        <f t="array" ref="E932">_xlfn.SWITCH(Table1[[#This Row],[Education]],"Graduation","Bachelor’s","Basic","High School","2n Cycle","Master’s","Master","Master’s","PhD","PhD","Other")</f>
        <v>Bachelor’s</v>
      </c>
      <c r="F932" t="s">
        <v>50</v>
      </c>
      <c r="G932" s="14" t="s">
        <v>50</v>
      </c>
      <c r="H932" s="14" t="str" cm="1">
        <f t="array" ref="H932">_xlfn.SWITCH(Table1[[#This Row],[Marital_Status_mod]],"Together","Couple","Married","Couple","Divorced","Single","Single","Single","Widow","Single","Other")</f>
        <v>Single</v>
      </c>
      <c r="I932" s="4">
        <v>57091</v>
      </c>
      <c r="J932" s="41" t="str">
        <f t="shared" si="58"/>
        <v>$50 - $60K</v>
      </c>
      <c r="K932">
        <v>0</v>
      </c>
      <c r="L932">
        <v>0</v>
      </c>
      <c r="M932">
        <f>Table1[[#This Row],[Teenhome]]+Table1[[#This Row],[Kidhome]]</f>
        <v>0</v>
      </c>
      <c r="N932" s="1">
        <v>41805</v>
      </c>
      <c r="O932" s="16">
        <f>(Table1[[#This Row],[DataSetDate]]-Table1[[#This Row],[Dt_Customer]])/365</f>
        <v>6.6493150684931503</v>
      </c>
      <c r="P932" s="15">
        <v>44232</v>
      </c>
      <c r="Q932">
        <v>0</v>
      </c>
      <c r="R932" s="4">
        <v>464</v>
      </c>
      <c r="S932" s="4">
        <v>5</v>
      </c>
      <c r="T932" s="4">
        <v>64</v>
      </c>
      <c r="U932" s="4">
        <v>7</v>
      </c>
      <c r="V932" s="4">
        <v>0</v>
      </c>
      <c r="W932" s="4">
        <v>37</v>
      </c>
      <c r="X932">
        <v>1</v>
      </c>
      <c r="Y932">
        <v>7</v>
      </c>
      <c r="Z932" t="str">
        <f t="shared" si="59"/>
        <v>High</v>
      </c>
      <c r="AA932" s="14">
        <f t="shared" ca="1" si="60"/>
        <v>7.1375095195304201</v>
      </c>
      <c r="AB932">
        <v>3</v>
      </c>
      <c r="AC932">
        <v>7</v>
      </c>
      <c r="AD932" s="14">
        <f t="shared" ca="1" si="61"/>
        <v>6.755485690379504</v>
      </c>
      <c r="AE932">
        <v>5</v>
      </c>
      <c r="AF932">
        <v>0</v>
      </c>
      <c r="AG932">
        <v>1</v>
      </c>
      <c r="AH932">
        <v>0</v>
      </c>
      <c r="AI932">
        <v>0</v>
      </c>
      <c r="AJ932">
        <v>0</v>
      </c>
      <c r="AK932">
        <v>1</v>
      </c>
      <c r="AL932">
        <v>0</v>
      </c>
      <c r="AM932" t="s">
        <v>48</v>
      </c>
    </row>
    <row r="933" spans="1:39" hidden="1" x14ac:dyDescent="0.3">
      <c r="A933">
        <v>339</v>
      </c>
      <c r="B933">
        <v>1972</v>
      </c>
      <c r="C933" s="14">
        <f>2021-Table1[[#This Row],[Year_Birth]]</f>
        <v>49</v>
      </c>
      <c r="D933" t="s">
        <v>39</v>
      </c>
      <c r="E933" s="14" t="str" cm="1">
        <f t="array" ref="E933">_xlfn.SWITCH(Table1[[#This Row],[Education]],"Graduation","Bachelor’s","Basic","High School","2n Cycle","Master’s","Master","Master’s","PhD","PhD","Other")</f>
        <v>PhD</v>
      </c>
      <c r="F933" t="s">
        <v>42</v>
      </c>
      <c r="G933" s="14" t="s">
        <v>42</v>
      </c>
      <c r="H933" s="14" t="str" cm="1">
        <f t="array" ref="H933">_xlfn.SWITCH(Table1[[#This Row],[Marital_Status_mod]],"Together","Couple","Married","Couple","Divorced","Single","Single","Single","Widow","Single","Other")</f>
        <v>Couple</v>
      </c>
      <c r="I933" s="4">
        <v>57091</v>
      </c>
      <c r="J933" s="41" t="str">
        <f t="shared" si="58"/>
        <v>$50 - $60K</v>
      </c>
      <c r="K933">
        <v>0</v>
      </c>
      <c r="L933">
        <v>1</v>
      </c>
      <c r="M933">
        <f>Table1[[#This Row],[Teenhome]]+Table1[[#This Row],[Kidhome]]</f>
        <v>1</v>
      </c>
      <c r="N933" s="1">
        <v>41236</v>
      </c>
      <c r="O933" s="16">
        <f>(Table1[[#This Row],[DataSetDate]]-Table1[[#This Row],[Dt_Customer]])/365</f>
        <v>8.2082191780821923</v>
      </c>
      <c r="P933" s="15">
        <v>44232</v>
      </c>
      <c r="Q933">
        <v>82</v>
      </c>
      <c r="R933" s="4">
        <v>462</v>
      </c>
      <c r="S933" s="4">
        <v>0</v>
      </c>
      <c r="T933" s="4">
        <v>24</v>
      </c>
      <c r="U933" s="4">
        <v>6</v>
      </c>
      <c r="V933" s="4">
        <v>0</v>
      </c>
      <c r="W933" s="4">
        <v>4</v>
      </c>
      <c r="X933">
        <v>2</v>
      </c>
      <c r="Y933">
        <v>9</v>
      </c>
      <c r="Z933" t="str">
        <f t="shared" si="59"/>
        <v>High</v>
      </c>
      <c r="AA933" s="14">
        <f t="shared" ca="1" si="60"/>
        <v>9.352428121824035</v>
      </c>
      <c r="AB933">
        <v>2</v>
      </c>
      <c r="AC933">
        <v>5</v>
      </c>
      <c r="AD933" s="14">
        <f t="shared" ca="1" si="61"/>
        <v>4.6608277334666122</v>
      </c>
      <c r="AE933">
        <v>7</v>
      </c>
      <c r="AF933">
        <v>0</v>
      </c>
      <c r="AG933">
        <v>0</v>
      </c>
      <c r="AH933">
        <v>0</v>
      </c>
      <c r="AI933">
        <v>1</v>
      </c>
      <c r="AJ933">
        <v>0</v>
      </c>
      <c r="AK933">
        <v>1</v>
      </c>
      <c r="AL933">
        <v>0</v>
      </c>
      <c r="AM933" t="s">
        <v>41</v>
      </c>
    </row>
    <row r="934" spans="1:39" hidden="1" x14ac:dyDescent="0.3">
      <c r="A934">
        <v>9559</v>
      </c>
      <c r="B934">
        <v>1961</v>
      </c>
      <c r="C934" s="14">
        <f>2021-Table1[[#This Row],[Year_Birth]]</f>
        <v>60</v>
      </c>
      <c r="D934" t="s">
        <v>39</v>
      </c>
      <c r="E934" s="14" t="str" cm="1">
        <f t="array" ref="E934">_xlfn.SWITCH(Table1[[#This Row],[Education]],"Graduation","Bachelor’s","Basic","High School","2n Cycle","Master’s","Master","Master’s","PhD","PhD","Other")</f>
        <v>PhD</v>
      </c>
      <c r="F934" t="s">
        <v>42</v>
      </c>
      <c r="G934" s="14" t="s">
        <v>42</v>
      </c>
      <c r="H934" s="14" t="str" cm="1">
        <f t="array" ref="H934">_xlfn.SWITCH(Table1[[#This Row],[Marital_Status_mod]],"Together","Couple","Married","Couple","Divorced","Single","Single","Single","Widow","Single","Other")</f>
        <v>Couple</v>
      </c>
      <c r="I934" s="4">
        <v>57072</v>
      </c>
      <c r="J934" s="41" t="str">
        <f t="shared" si="58"/>
        <v>$50 - $60K</v>
      </c>
      <c r="K934">
        <v>0</v>
      </c>
      <c r="L934">
        <v>1</v>
      </c>
      <c r="M934">
        <f>Table1[[#This Row],[Teenhome]]+Table1[[#This Row],[Kidhome]]</f>
        <v>1</v>
      </c>
      <c r="N934" s="1">
        <v>41663</v>
      </c>
      <c r="O934" s="16">
        <f>(Table1[[#This Row],[DataSetDate]]-Table1[[#This Row],[Dt_Customer]])/365</f>
        <v>7.0383561643835613</v>
      </c>
      <c r="P934" s="15">
        <v>44232</v>
      </c>
      <c r="Q934">
        <v>79</v>
      </c>
      <c r="R934" s="4">
        <v>944</v>
      </c>
      <c r="S934" s="4">
        <v>0</v>
      </c>
      <c r="T934" s="4">
        <v>60</v>
      </c>
      <c r="U934" s="4">
        <v>0</v>
      </c>
      <c r="V934" s="4">
        <v>0</v>
      </c>
      <c r="W934" s="4">
        <v>30</v>
      </c>
      <c r="X934">
        <v>2</v>
      </c>
      <c r="Y934">
        <v>7</v>
      </c>
      <c r="Z934" t="str">
        <f t="shared" si="59"/>
        <v>High</v>
      </c>
      <c r="AA934" s="14">
        <f t="shared" ca="1" si="60"/>
        <v>7.0253512980611879</v>
      </c>
      <c r="AB934">
        <v>5</v>
      </c>
      <c r="AC934">
        <v>13</v>
      </c>
      <c r="AD934" s="14">
        <f t="shared" ca="1" si="61"/>
        <v>12.937599397269429</v>
      </c>
      <c r="AE934">
        <v>5</v>
      </c>
      <c r="AF934">
        <v>0</v>
      </c>
      <c r="AG934">
        <v>0</v>
      </c>
      <c r="AH934">
        <v>1</v>
      </c>
      <c r="AI934">
        <v>0</v>
      </c>
      <c r="AJ934">
        <v>0</v>
      </c>
      <c r="AK934">
        <v>0</v>
      </c>
      <c r="AL934">
        <v>0</v>
      </c>
      <c r="AM934" t="s">
        <v>48</v>
      </c>
    </row>
    <row r="935" spans="1:39" hidden="1" x14ac:dyDescent="0.3">
      <c r="A935">
        <v>8783</v>
      </c>
      <c r="B935">
        <v>1950</v>
      </c>
      <c r="C935" s="14">
        <f>2021-Table1[[#This Row],[Year_Birth]]</f>
        <v>71</v>
      </c>
      <c r="D935" t="s">
        <v>46</v>
      </c>
      <c r="E935" s="14" t="str" cm="1">
        <f t="array" ref="E935">_xlfn.SWITCH(Table1[[#This Row],[Education]],"Graduation","Bachelor’s","Basic","High School","2n Cycle","Master’s","Master","Master’s","PhD","PhD","Other")</f>
        <v>Bachelor’s</v>
      </c>
      <c r="F935" t="s">
        <v>42</v>
      </c>
      <c r="G935" s="14" t="s">
        <v>42</v>
      </c>
      <c r="H935" s="14" t="str" cm="1">
        <f t="array" ref="H935">_xlfn.SWITCH(Table1[[#This Row],[Marital_Status_mod]],"Together","Couple","Married","Couple","Divorced","Single","Single","Single","Widow","Single","Other")</f>
        <v>Couple</v>
      </c>
      <c r="I935" s="4">
        <v>57045</v>
      </c>
      <c r="J935" s="41" t="str">
        <f t="shared" si="58"/>
        <v>$50 - $60K</v>
      </c>
      <c r="K935">
        <v>0</v>
      </c>
      <c r="L935">
        <v>1</v>
      </c>
      <c r="M935">
        <f>Table1[[#This Row],[Teenhome]]+Table1[[#This Row],[Kidhome]]</f>
        <v>1</v>
      </c>
      <c r="N935" s="1">
        <v>41160</v>
      </c>
      <c r="O935" s="16">
        <f>(Table1[[#This Row],[DataSetDate]]-Table1[[#This Row],[Dt_Customer]])/365</f>
        <v>8.4164383561643827</v>
      </c>
      <c r="P935" s="15">
        <v>44232</v>
      </c>
      <c r="Q935">
        <v>40</v>
      </c>
      <c r="R935" s="4">
        <v>296</v>
      </c>
      <c r="S935" s="4">
        <v>13</v>
      </c>
      <c r="T935" s="4">
        <v>104</v>
      </c>
      <c r="U935" s="4">
        <v>11</v>
      </c>
      <c r="V935" s="4">
        <v>13</v>
      </c>
      <c r="W935" s="4">
        <v>17</v>
      </c>
      <c r="X935">
        <v>3</v>
      </c>
      <c r="Y935">
        <v>4</v>
      </c>
      <c r="Z935" t="str">
        <f t="shared" si="59"/>
        <v>Medium</v>
      </c>
      <c r="AA935" s="14">
        <f t="shared" ca="1" si="60"/>
        <v>3.67957323110386</v>
      </c>
      <c r="AB935">
        <v>2</v>
      </c>
      <c r="AC935">
        <v>9</v>
      </c>
      <c r="AD935" s="14">
        <f t="shared" ca="1" si="61"/>
        <v>8.6557790553325056</v>
      </c>
      <c r="AE935">
        <v>3</v>
      </c>
      <c r="AF935">
        <v>0</v>
      </c>
      <c r="AG935">
        <v>0</v>
      </c>
      <c r="AH935">
        <v>0</v>
      </c>
      <c r="AI935">
        <v>0</v>
      </c>
      <c r="AJ935">
        <v>0</v>
      </c>
      <c r="AK935">
        <v>0</v>
      </c>
      <c r="AL935">
        <v>0</v>
      </c>
      <c r="AM935" t="s">
        <v>53</v>
      </c>
    </row>
    <row r="936" spans="1:39" hidden="1" x14ac:dyDescent="0.3">
      <c r="A936">
        <v>6050</v>
      </c>
      <c r="B936">
        <v>1975</v>
      </c>
      <c r="C936" s="14">
        <f>2021-Table1[[#This Row],[Year_Birth]]</f>
        <v>46</v>
      </c>
      <c r="D936" t="s">
        <v>51</v>
      </c>
      <c r="E936" s="14" t="str" cm="1">
        <f t="array" ref="E936">_xlfn.SWITCH(Table1[[#This Row],[Education]],"Graduation","Bachelor’s","Basic","High School","2n Cycle","Master’s","Master","Master’s","PhD","PhD","Other")</f>
        <v>Master’s</v>
      </c>
      <c r="F936" t="s">
        <v>42</v>
      </c>
      <c r="G936" s="14" t="s">
        <v>42</v>
      </c>
      <c r="H936" s="14" t="str" cm="1">
        <f t="array" ref="H936">_xlfn.SWITCH(Table1[[#This Row],[Marital_Status_mod]],"Together","Couple","Married","Couple","Divorced","Single","Single","Single","Widow","Single","Other")</f>
        <v>Couple</v>
      </c>
      <c r="I936" s="4">
        <v>57036</v>
      </c>
      <c r="J936" s="41" t="str">
        <f t="shared" si="58"/>
        <v>$50 - $60K</v>
      </c>
      <c r="K936">
        <v>0</v>
      </c>
      <c r="L936">
        <v>1</v>
      </c>
      <c r="M936">
        <f>Table1[[#This Row],[Teenhome]]+Table1[[#This Row],[Kidhome]]</f>
        <v>1</v>
      </c>
      <c r="N936" s="1">
        <v>41254</v>
      </c>
      <c r="O936" s="16">
        <f>(Table1[[#This Row],[DataSetDate]]-Table1[[#This Row],[Dt_Customer]])/365</f>
        <v>8.1589041095890416</v>
      </c>
      <c r="P936" s="15">
        <v>44232</v>
      </c>
      <c r="Q936">
        <v>33</v>
      </c>
      <c r="R936" s="4">
        <v>1171</v>
      </c>
      <c r="S936" s="4">
        <v>43</v>
      </c>
      <c r="T936" s="4">
        <v>219</v>
      </c>
      <c r="U936" s="4">
        <v>19</v>
      </c>
      <c r="V936" s="4">
        <v>14</v>
      </c>
      <c r="W936" s="4">
        <v>47</v>
      </c>
      <c r="X936">
        <v>4</v>
      </c>
      <c r="Y936">
        <v>6</v>
      </c>
      <c r="Z936" t="str">
        <f t="shared" si="59"/>
        <v>Medium</v>
      </c>
      <c r="AA936" s="14">
        <f t="shared" ca="1" si="60"/>
        <v>6.3135283788596572</v>
      </c>
      <c r="AB936">
        <v>3</v>
      </c>
      <c r="AC936">
        <v>13</v>
      </c>
      <c r="AD936" s="14">
        <f t="shared" ca="1" si="61"/>
        <v>13.32311830550459</v>
      </c>
      <c r="AE936">
        <v>9</v>
      </c>
      <c r="AF936">
        <v>0</v>
      </c>
      <c r="AG936">
        <v>0</v>
      </c>
      <c r="AH936">
        <v>1</v>
      </c>
      <c r="AI936">
        <v>0</v>
      </c>
      <c r="AJ936">
        <v>0</v>
      </c>
      <c r="AK936">
        <v>0</v>
      </c>
      <c r="AL936">
        <v>0</v>
      </c>
      <c r="AM936" t="s">
        <v>45</v>
      </c>
    </row>
    <row r="937" spans="1:39" hidden="1" x14ac:dyDescent="0.3">
      <c r="A937">
        <v>7270</v>
      </c>
      <c r="B937">
        <v>1981</v>
      </c>
      <c r="C937" s="14">
        <f>2021-Table1[[#This Row],[Year_Birth]]</f>
        <v>40</v>
      </c>
      <c r="D937" t="s">
        <v>46</v>
      </c>
      <c r="E937" s="14" t="str" cm="1">
        <f t="array" ref="E937">_xlfn.SWITCH(Table1[[#This Row],[Education]],"Graduation","Bachelor’s","Basic","High School","2n Cycle","Master’s","Master","Master’s","PhD","PhD","Other")</f>
        <v>Bachelor’s</v>
      </c>
      <c r="F937" t="s">
        <v>49</v>
      </c>
      <c r="G937" s="14" t="s">
        <v>49</v>
      </c>
      <c r="H937" s="14" t="str" cm="1">
        <f t="array" ref="H937">_xlfn.SWITCH(Table1[[#This Row],[Marital_Status_mod]],"Together","Couple","Married","Couple","Divorced","Single","Single","Single","Widow","Single","Other")</f>
        <v>Single</v>
      </c>
      <c r="I937" s="4">
        <v>56981</v>
      </c>
      <c r="J937" s="41" t="str">
        <f t="shared" si="58"/>
        <v>$50 - $60K</v>
      </c>
      <c r="K937">
        <v>0</v>
      </c>
      <c r="L937">
        <v>0</v>
      </c>
      <c r="M937">
        <f>Table1[[#This Row],[Teenhome]]+Table1[[#This Row],[Kidhome]]</f>
        <v>0</v>
      </c>
      <c r="N937" s="1">
        <v>41664</v>
      </c>
      <c r="O937" s="16">
        <f>(Table1[[#This Row],[DataSetDate]]-Table1[[#This Row],[Dt_Customer]])/365</f>
        <v>7.0356164383561648</v>
      </c>
      <c r="P937" s="15">
        <v>44232</v>
      </c>
      <c r="Q937">
        <v>91</v>
      </c>
      <c r="R937" s="4">
        <v>908</v>
      </c>
      <c r="S937" s="4">
        <v>48</v>
      </c>
      <c r="T937" s="4">
        <v>217</v>
      </c>
      <c r="U937" s="4">
        <v>32</v>
      </c>
      <c r="V937" s="4">
        <v>12</v>
      </c>
      <c r="W937" s="4">
        <v>24</v>
      </c>
      <c r="X937">
        <v>1</v>
      </c>
      <c r="Y937">
        <v>2</v>
      </c>
      <c r="Z937" t="str">
        <f t="shared" si="59"/>
        <v>Low</v>
      </c>
      <c r="AA937" s="14">
        <f t="shared" ca="1" si="60"/>
        <v>1.631097856404756</v>
      </c>
      <c r="AB937">
        <v>3</v>
      </c>
      <c r="AC937">
        <v>13</v>
      </c>
      <c r="AD937" s="14">
        <f t="shared" ca="1" si="61"/>
        <v>13.1561227006235</v>
      </c>
      <c r="AE937">
        <v>6</v>
      </c>
      <c r="AF937">
        <v>0</v>
      </c>
      <c r="AG937">
        <v>0</v>
      </c>
      <c r="AH937">
        <v>0</v>
      </c>
      <c r="AI937">
        <v>1</v>
      </c>
      <c r="AJ937">
        <v>0</v>
      </c>
      <c r="AK937">
        <v>0</v>
      </c>
      <c r="AL937">
        <v>0</v>
      </c>
      <c r="AM937" t="s">
        <v>47</v>
      </c>
    </row>
    <row r="938" spans="1:39" hidden="1" x14ac:dyDescent="0.3">
      <c r="A938">
        <v>11171</v>
      </c>
      <c r="B938">
        <v>1965</v>
      </c>
      <c r="C938" s="14">
        <f>2021-Table1[[#This Row],[Year_Birth]]</f>
        <v>56</v>
      </c>
      <c r="D938" t="s">
        <v>44</v>
      </c>
      <c r="E938" s="14" t="str" cm="1">
        <f t="array" ref="E938">_xlfn.SWITCH(Table1[[#This Row],[Education]],"Graduation","Bachelor’s","Basic","High School","2n Cycle","Master’s","Master","Master’s","PhD","PhD","Other")</f>
        <v>Master’s</v>
      </c>
      <c r="F938" t="s">
        <v>42</v>
      </c>
      <c r="G938" s="14" t="s">
        <v>42</v>
      </c>
      <c r="H938" s="14" t="str" cm="1">
        <f t="array" ref="H938">_xlfn.SWITCH(Table1[[#This Row],[Marital_Status_mod]],"Together","Couple","Married","Couple","Divorced","Single","Single","Single","Widow","Single","Other")</f>
        <v>Couple</v>
      </c>
      <c r="I938" s="4">
        <v>56962</v>
      </c>
      <c r="J938" s="41" t="str">
        <f t="shared" si="58"/>
        <v>$50 - $60K</v>
      </c>
      <c r="K938">
        <v>2</v>
      </c>
      <c r="L938">
        <v>1</v>
      </c>
      <c r="M938">
        <f>Table1[[#This Row],[Teenhome]]+Table1[[#This Row],[Kidhome]]</f>
        <v>3</v>
      </c>
      <c r="N938" s="1">
        <v>41558</v>
      </c>
      <c r="O938" s="16">
        <f>(Table1[[#This Row],[DataSetDate]]-Table1[[#This Row],[Dt_Customer]])/365</f>
        <v>7.3260273972602743</v>
      </c>
      <c r="P938" s="15">
        <v>44232</v>
      </c>
      <c r="Q938">
        <v>60</v>
      </c>
      <c r="R938" s="4">
        <v>292</v>
      </c>
      <c r="S938" s="4">
        <v>3</v>
      </c>
      <c r="T938" s="4">
        <v>77</v>
      </c>
      <c r="U938" s="4">
        <v>10</v>
      </c>
      <c r="V938" s="4">
        <v>3</v>
      </c>
      <c r="W938" s="4">
        <v>26</v>
      </c>
      <c r="X938">
        <v>7</v>
      </c>
      <c r="Y938">
        <v>6</v>
      </c>
      <c r="Z938" t="str">
        <f t="shared" si="59"/>
        <v>Medium</v>
      </c>
      <c r="AA938" s="14">
        <f t="shared" ca="1" si="60"/>
        <v>6.0454889185645895</v>
      </c>
      <c r="AB938">
        <v>3</v>
      </c>
      <c r="AC938">
        <v>5</v>
      </c>
      <c r="AD938" s="14">
        <f t="shared" ca="1" si="61"/>
        <v>4.919531344720216</v>
      </c>
      <c r="AE938">
        <v>7</v>
      </c>
      <c r="AF938">
        <v>0</v>
      </c>
      <c r="AG938">
        <v>0</v>
      </c>
      <c r="AH938">
        <v>0</v>
      </c>
      <c r="AI938">
        <v>0</v>
      </c>
      <c r="AJ938">
        <v>0</v>
      </c>
      <c r="AK938">
        <v>0</v>
      </c>
      <c r="AL938">
        <v>0</v>
      </c>
      <c r="AM938" t="s">
        <v>53</v>
      </c>
    </row>
    <row r="939" spans="1:39" hidden="1" x14ac:dyDescent="0.3">
      <c r="A939">
        <v>1600</v>
      </c>
      <c r="B939">
        <v>1965</v>
      </c>
      <c r="C939" s="14">
        <f>2021-Table1[[#This Row],[Year_Birth]]</f>
        <v>56</v>
      </c>
      <c r="D939" t="s">
        <v>44</v>
      </c>
      <c r="E939" s="14" t="str" cm="1">
        <f t="array" ref="E939">_xlfn.SWITCH(Table1[[#This Row],[Education]],"Graduation","Bachelor’s","Basic","High School","2n Cycle","Master’s","Master","Master’s","PhD","PhD","Other")</f>
        <v>Master’s</v>
      </c>
      <c r="F939" t="s">
        <v>42</v>
      </c>
      <c r="G939" s="14" t="s">
        <v>42</v>
      </c>
      <c r="H939" s="14" t="str" cm="1">
        <f t="array" ref="H939">_xlfn.SWITCH(Table1[[#This Row],[Marital_Status_mod]],"Together","Couple","Married","Couple","Divorced","Single","Single","Single","Widow","Single","Other")</f>
        <v>Couple</v>
      </c>
      <c r="I939" s="4">
        <v>56962</v>
      </c>
      <c r="J939" s="41" t="str">
        <f t="shared" si="58"/>
        <v>$50 - $60K</v>
      </c>
      <c r="K939">
        <v>2</v>
      </c>
      <c r="L939">
        <v>1</v>
      </c>
      <c r="M939">
        <f>Table1[[#This Row],[Teenhome]]+Table1[[#This Row],[Kidhome]]</f>
        <v>3</v>
      </c>
      <c r="N939" s="1">
        <v>41558</v>
      </c>
      <c r="O939" s="16">
        <f>(Table1[[#This Row],[DataSetDate]]-Table1[[#This Row],[Dt_Customer]])/365</f>
        <v>7.3260273972602743</v>
      </c>
      <c r="P939" s="15">
        <v>44232</v>
      </c>
      <c r="Q939">
        <v>60</v>
      </c>
      <c r="R939" s="4">
        <v>292</v>
      </c>
      <c r="S939" s="4">
        <v>3</v>
      </c>
      <c r="T939" s="4">
        <v>77</v>
      </c>
      <c r="U939" s="4">
        <v>10</v>
      </c>
      <c r="V939" s="4">
        <v>3</v>
      </c>
      <c r="W939" s="4">
        <v>26</v>
      </c>
      <c r="X939">
        <v>7</v>
      </c>
      <c r="Y939">
        <v>6</v>
      </c>
      <c r="Z939" t="str">
        <f t="shared" si="59"/>
        <v>Medium</v>
      </c>
      <c r="AA939" s="14">
        <f t="shared" ca="1" si="60"/>
        <v>5.6779916286327721</v>
      </c>
      <c r="AB939">
        <v>3</v>
      </c>
      <c r="AC939">
        <v>5</v>
      </c>
      <c r="AD939" s="14">
        <f t="shared" ca="1" si="61"/>
        <v>5.2358410701495117</v>
      </c>
      <c r="AE939">
        <v>7</v>
      </c>
      <c r="AF939">
        <v>0</v>
      </c>
      <c r="AG939">
        <v>0</v>
      </c>
      <c r="AH939">
        <v>0</v>
      </c>
      <c r="AI939">
        <v>0</v>
      </c>
      <c r="AJ939">
        <v>0</v>
      </c>
      <c r="AK939">
        <v>0</v>
      </c>
      <c r="AL939">
        <v>0</v>
      </c>
      <c r="AM939" t="s">
        <v>47</v>
      </c>
    </row>
    <row r="940" spans="1:39" hidden="1" x14ac:dyDescent="0.3">
      <c r="A940">
        <v>2162</v>
      </c>
      <c r="B940">
        <v>1976</v>
      </c>
      <c r="C940" s="14">
        <f>2021-Table1[[#This Row],[Year_Birth]]</f>
        <v>45</v>
      </c>
      <c r="D940" t="s">
        <v>46</v>
      </c>
      <c r="E940" s="14" t="str" cm="1">
        <f t="array" ref="E940">_xlfn.SWITCH(Table1[[#This Row],[Education]],"Graduation","Bachelor’s","Basic","High School","2n Cycle","Master’s","Master","Master’s","PhD","PhD","Other")</f>
        <v>Bachelor’s</v>
      </c>
      <c r="F940" t="s">
        <v>42</v>
      </c>
      <c r="G940" s="14" t="s">
        <v>42</v>
      </c>
      <c r="H940" s="14" t="str" cm="1">
        <f t="array" ref="H940">_xlfn.SWITCH(Table1[[#This Row],[Marital_Status_mod]],"Together","Couple","Married","Couple","Divorced","Single","Single","Single","Widow","Single","Other")</f>
        <v>Couple</v>
      </c>
      <c r="I940" s="4">
        <v>56939</v>
      </c>
      <c r="J940" s="41" t="str">
        <f t="shared" si="58"/>
        <v>$50 - $60K</v>
      </c>
      <c r="K940">
        <v>0</v>
      </c>
      <c r="L940">
        <v>1</v>
      </c>
      <c r="M940">
        <f>Table1[[#This Row],[Teenhome]]+Table1[[#This Row],[Kidhome]]</f>
        <v>1</v>
      </c>
      <c r="N940" s="1">
        <v>41535</v>
      </c>
      <c r="O940" s="16">
        <f>(Table1[[#This Row],[DataSetDate]]-Table1[[#This Row],[Dt_Customer]])/365</f>
        <v>7.3890410958904109</v>
      </c>
      <c r="P940" s="15">
        <v>44232</v>
      </c>
      <c r="Q940">
        <v>19</v>
      </c>
      <c r="R940" s="4">
        <v>256</v>
      </c>
      <c r="S940" s="4">
        <v>34</v>
      </c>
      <c r="T940" s="4">
        <v>103</v>
      </c>
      <c r="U940" s="4">
        <v>90</v>
      </c>
      <c r="V940" s="4">
        <v>29</v>
      </c>
      <c r="W940" s="4">
        <v>49</v>
      </c>
      <c r="X940">
        <v>2</v>
      </c>
      <c r="Y940">
        <v>3</v>
      </c>
      <c r="Z940" t="str">
        <f t="shared" si="59"/>
        <v>Medium</v>
      </c>
      <c r="AA940" s="14">
        <f t="shared" ca="1" si="60"/>
        <v>3.0322517436263792</v>
      </c>
      <c r="AB940">
        <v>3</v>
      </c>
      <c r="AC940">
        <v>10</v>
      </c>
      <c r="AD940" s="14">
        <f t="shared" ca="1" si="61"/>
        <v>10.075869885186105</v>
      </c>
      <c r="AE940">
        <v>3</v>
      </c>
      <c r="AF940">
        <v>0</v>
      </c>
      <c r="AG940">
        <v>0</v>
      </c>
      <c r="AH940">
        <v>0</v>
      </c>
      <c r="AI940">
        <v>0</v>
      </c>
      <c r="AJ940">
        <v>0</v>
      </c>
      <c r="AK940">
        <v>0</v>
      </c>
      <c r="AL940">
        <v>0</v>
      </c>
      <c r="AM940" t="s">
        <v>41</v>
      </c>
    </row>
    <row r="941" spans="1:39" hidden="1" x14ac:dyDescent="0.3">
      <c r="A941">
        <v>564</v>
      </c>
      <c r="B941">
        <v>1981</v>
      </c>
      <c r="C941" s="14">
        <f>2021-Table1[[#This Row],[Year_Birth]]</f>
        <v>40</v>
      </c>
      <c r="D941" t="s">
        <v>39</v>
      </c>
      <c r="E941" s="14" t="str" cm="1">
        <f t="array" ref="E941">_xlfn.SWITCH(Table1[[#This Row],[Education]],"Graduation","Bachelor’s","Basic","High School","2n Cycle","Master’s","Master","Master’s","PhD","PhD","Other")</f>
        <v>PhD</v>
      </c>
      <c r="F941" t="s">
        <v>40</v>
      </c>
      <c r="G941" s="14" t="s">
        <v>40</v>
      </c>
      <c r="H941" s="14" t="str" cm="1">
        <f t="array" ref="H941">_xlfn.SWITCH(Table1[[#This Row],[Marital_Status_mod]],"Together","Couple","Married","Couple","Divorced","Single","Single","Single","Widow","Single","Other")</f>
        <v>Couple</v>
      </c>
      <c r="I941" s="4">
        <v>56937</v>
      </c>
      <c r="J941" s="41" t="str">
        <f t="shared" si="58"/>
        <v>$50 - $60K</v>
      </c>
      <c r="K941">
        <v>1</v>
      </c>
      <c r="L941">
        <v>0</v>
      </c>
      <c r="M941">
        <f>Table1[[#This Row],[Teenhome]]+Table1[[#This Row],[Kidhome]]</f>
        <v>1</v>
      </c>
      <c r="N941" s="1">
        <v>41125</v>
      </c>
      <c r="O941" s="16">
        <f>(Table1[[#This Row],[DataSetDate]]-Table1[[#This Row],[Dt_Customer]])/365</f>
        <v>8.5123287671232877</v>
      </c>
      <c r="P941" s="15">
        <v>44232</v>
      </c>
      <c r="Q941">
        <v>81</v>
      </c>
      <c r="R941" s="4">
        <v>746</v>
      </c>
      <c r="S941" s="4">
        <v>8</v>
      </c>
      <c r="T941" s="4">
        <v>125</v>
      </c>
      <c r="U941" s="4">
        <v>11</v>
      </c>
      <c r="V941" s="4">
        <v>8</v>
      </c>
      <c r="W941" s="4">
        <v>8</v>
      </c>
      <c r="X941">
        <v>7</v>
      </c>
      <c r="Y941">
        <v>8</v>
      </c>
      <c r="Z941" t="str">
        <f t="shared" si="59"/>
        <v>High</v>
      </c>
      <c r="AA941" s="14">
        <f t="shared" ca="1" si="60"/>
        <v>8.1594308717000956</v>
      </c>
      <c r="AB941">
        <v>6</v>
      </c>
      <c r="AC941">
        <v>9</v>
      </c>
      <c r="AD941" s="14">
        <f t="shared" ca="1" si="61"/>
        <v>8.9799752908045498</v>
      </c>
      <c r="AE941">
        <v>6</v>
      </c>
      <c r="AF941">
        <v>0</v>
      </c>
      <c r="AG941">
        <v>0</v>
      </c>
      <c r="AH941">
        <v>0</v>
      </c>
      <c r="AI941">
        <v>1</v>
      </c>
      <c r="AJ941">
        <v>0</v>
      </c>
      <c r="AK941">
        <v>1</v>
      </c>
      <c r="AL941">
        <v>0</v>
      </c>
      <c r="AM941" t="s">
        <v>41</v>
      </c>
    </row>
    <row r="942" spans="1:39" hidden="1" x14ac:dyDescent="0.3">
      <c r="A942">
        <v>7326</v>
      </c>
      <c r="B942">
        <v>1971</v>
      </c>
      <c r="C942" s="14">
        <f>2021-Table1[[#This Row],[Year_Birth]]</f>
        <v>50</v>
      </c>
      <c r="D942" t="s">
        <v>44</v>
      </c>
      <c r="E942" s="14" t="str" cm="1">
        <f t="array" ref="E942">_xlfn.SWITCH(Table1[[#This Row],[Education]],"Graduation","Bachelor’s","Basic","High School","2n Cycle","Master’s","Master","Master’s","PhD","PhD","Other")</f>
        <v>Master’s</v>
      </c>
      <c r="F942" t="s">
        <v>42</v>
      </c>
      <c r="G942" s="14" t="s">
        <v>42</v>
      </c>
      <c r="H942" s="14" t="str" cm="1">
        <f t="array" ref="H942">_xlfn.SWITCH(Table1[[#This Row],[Marital_Status_mod]],"Together","Couple","Married","Couple","Divorced","Single","Single","Single","Widow","Single","Other")</f>
        <v>Couple</v>
      </c>
      <c r="I942" s="4">
        <v>56850</v>
      </c>
      <c r="J942" s="41" t="str">
        <f t="shared" si="58"/>
        <v>$50 - $60K</v>
      </c>
      <c r="K942">
        <v>0</v>
      </c>
      <c r="L942">
        <v>1</v>
      </c>
      <c r="M942">
        <f>Table1[[#This Row],[Teenhome]]+Table1[[#This Row],[Kidhome]]</f>
        <v>1</v>
      </c>
      <c r="N942" s="1">
        <v>41721</v>
      </c>
      <c r="O942" s="16">
        <f>(Table1[[#This Row],[DataSetDate]]-Table1[[#This Row],[Dt_Customer]])/365</f>
        <v>6.8794520547945206</v>
      </c>
      <c r="P942" s="15">
        <v>44232</v>
      </c>
      <c r="Q942">
        <v>83</v>
      </c>
      <c r="R942" s="4">
        <v>34</v>
      </c>
      <c r="S942" s="4">
        <v>1</v>
      </c>
      <c r="T942" s="4">
        <v>19</v>
      </c>
      <c r="U942" s="4">
        <v>2</v>
      </c>
      <c r="V942" s="4">
        <v>7</v>
      </c>
      <c r="W942" s="4">
        <v>0</v>
      </c>
      <c r="X942">
        <v>1</v>
      </c>
      <c r="Y942">
        <v>1</v>
      </c>
      <c r="Z942" t="str">
        <f t="shared" si="59"/>
        <v>Low</v>
      </c>
      <c r="AA942" s="14">
        <f t="shared" ca="1" si="60"/>
        <v>0.67693447037418886</v>
      </c>
      <c r="AB942">
        <v>1</v>
      </c>
      <c r="AC942">
        <v>3</v>
      </c>
      <c r="AD942" s="14">
        <f t="shared" ca="1" si="61"/>
        <v>3.2210000735736584</v>
      </c>
      <c r="AE942">
        <v>2</v>
      </c>
      <c r="AF942">
        <v>0</v>
      </c>
      <c r="AG942">
        <v>0</v>
      </c>
      <c r="AH942">
        <v>0</v>
      </c>
      <c r="AI942">
        <v>0</v>
      </c>
      <c r="AJ942">
        <v>0</v>
      </c>
      <c r="AK942">
        <v>0</v>
      </c>
      <c r="AL942">
        <v>0</v>
      </c>
      <c r="AM942" t="s">
        <v>48</v>
      </c>
    </row>
    <row r="943" spans="1:39" hidden="1" x14ac:dyDescent="0.3">
      <c r="A943">
        <v>2807</v>
      </c>
      <c r="B943">
        <v>1969</v>
      </c>
      <c r="C943" s="14">
        <f>2021-Table1[[#This Row],[Year_Birth]]</f>
        <v>52</v>
      </c>
      <c r="D943" t="s">
        <v>46</v>
      </c>
      <c r="E943" s="14" t="str" cm="1">
        <f t="array" ref="E943">_xlfn.SWITCH(Table1[[#This Row],[Education]],"Graduation","Bachelor’s","Basic","High School","2n Cycle","Master’s","Master","Master’s","PhD","PhD","Other")</f>
        <v>Bachelor’s</v>
      </c>
      <c r="F943" t="s">
        <v>42</v>
      </c>
      <c r="G943" s="14" t="s">
        <v>42</v>
      </c>
      <c r="H943" s="14" t="str" cm="1">
        <f t="array" ref="H943">_xlfn.SWITCH(Table1[[#This Row],[Marital_Status_mod]],"Together","Couple","Married","Couple","Divorced","Single","Single","Single","Widow","Single","Other")</f>
        <v>Couple</v>
      </c>
      <c r="I943" s="4">
        <v>56796</v>
      </c>
      <c r="J943" s="41" t="str">
        <f t="shared" si="58"/>
        <v>$50 - $60K</v>
      </c>
      <c r="K943">
        <v>0</v>
      </c>
      <c r="L943">
        <v>1</v>
      </c>
      <c r="M943">
        <f>Table1[[#This Row],[Teenhome]]+Table1[[#This Row],[Kidhome]]</f>
        <v>1</v>
      </c>
      <c r="N943" s="1">
        <v>41321</v>
      </c>
      <c r="O943" s="16">
        <f>(Table1[[#This Row],[DataSetDate]]-Table1[[#This Row],[Dt_Customer]])/365</f>
        <v>7.9753424657534246</v>
      </c>
      <c r="P943" s="15">
        <v>44232</v>
      </c>
      <c r="Q943">
        <v>24</v>
      </c>
      <c r="R943" s="4">
        <v>656</v>
      </c>
      <c r="S943" s="4">
        <v>38</v>
      </c>
      <c r="T943" s="4">
        <v>161</v>
      </c>
      <c r="U943" s="4">
        <v>62</v>
      </c>
      <c r="V943" s="4">
        <v>47</v>
      </c>
      <c r="W943" s="4">
        <v>37</v>
      </c>
      <c r="X943">
        <v>3</v>
      </c>
      <c r="Y943">
        <v>8</v>
      </c>
      <c r="Z943" t="str">
        <f t="shared" si="59"/>
        <v>High</v>
      </c>
      <c r="AA943" s="14">
        <f t="shared" ca="1" si="60"/>
        <v>7.8416922677803074</v>
      </c>
      <c r="AB943">
        <v>9</v>
      </c>
      <c r="AC943">
        <v>7</v>
      </c>
      <c r="AD943" s="14">
        <f t="shared" ca="1" si="61"/>
        <v>6.6717379945806714</v>
      </c>
      <c r="AE943">
        <v>7</v>
      </c>
      <c r="AF943">
        <v>0</v>
      </c>
      <c r="AG943">
        <v>0</v>
      </c>
      <c r="AH943">
        <v>0</v>
      </c>
      <c r="AI943">
        <v>0</v>
      </c>
      <c r="AJ943">
        <v>0</v>
      </c>
      <c r="AK943">
        <v>0</v>
      </c>
      <c r="AL943">
        <v>0</v>
      </c>
      <c r="AM943" t="s">
        <v>41</v>
      </c>
    </row>
    <row r="944" spans="1:39" hidden="1" x14ac:dyDescent="0.3">
      <c r="A944">
        <v>1052</v>
      </c>
      <c r="B944">
        <v>1969</v>
      </c>
      <c r="C944" s="14">
        <f>2021-Table1[[#This Row],[Year_Birth]]</f>
        <v>52</v>
      </c>
      <c r="D944" t="s">
        <v>46</v>
      </c>
      <c r="E944" s="14" t="str" cm="1">
        <f t="array" ref="E944">_xlfn.SWITCH(Table1[[#This Row],[Education]],"Graduation","Bachelor’s","Basic","High School","2n Cycle","Master’s","Master","Master’s","PhD","PhD","Other")</f>
        <v>Bachelor’s</v>
      </c>
      <c r="F944" t="s">
        <v>42</v>
      </c>
      <c r="G944" s="14" t="s">
        <v>42</v>
      </c>
      <c r="H944" s="14" t="str" cm="1">
        <f t="array" ref="H944">_xlfn.SWITCH(Table1[[#This Row],[Marital_Status_mod]],"Together","Couple","Married","Couple","Divorced","Single","Single","Single","Widow","Single","Other")</f>
        <v>Couple</v>
      </c>
      <c r="I944" s="4">
        <v>56796</v>
      </c>
      <c r="J944" s="41" t="str">
        <f t="shared" si="58"/>
        <v>$50 - $60K</v>
      </c>
      <c r="K944">
        <v>0</v>
      </c>
      <c r="L944">
        <v>1</v>
      </c>
      <c r="M944">
        <f>Table1[[#This Row],[Teenhome]]+Table1[[#This Row],[Kidhome]]</f>
        <v>1</v>
      </c>
      <c r="N944" s="1">
        <v>41321</v>
      </c>
      <c r="O944" s="16">
        <f>(Table1[[#This Row],[DataSetDate]]-Table1[[#This Row],[Dt_Customer]])/365</f>
        <v>7.9753424657534246</v>
      </c>
      <c r="P944" s="15">
        <v>44232</v>
      </c>
      <c r="Q944">
        <v>24</v>
      </c>
      <c r="R944" s="4">
        <v>656</v>
      </c>
      <c r="S944" s="4">
        <v>38</v>
      </c>
      <c r="T944" s="4">
        <v>161</v>
      </c>
      <c r="U944" s="4">
        <v>62</v>
      </c>
      <c r="V944" s="4">
        <v>47</v>
      </c>
      <c r="W944" s="4">
        <v>37</v>
      </c>
      <c r="X944">
        <v>3</v>
      </c>
      <c r="Y944">
        <v>8</v>
      </c>
      <c r="Z944" t="str">
        <f t="shared" si="59"/>
        <v>High</v>
      </c>
      <c r="AA944" s="14">
        <f t="shared" ca="1" si="60"/>
        <v>7.9456871402214224</v>
      </c>
      <c r="AB944">
        <v>9</v>
      </c>
      <c r="AC944">
        <v>7</v>
      </c>
      <c r="AD944" s="14">
        <f t="shared" ca="1" si="61"/>
        <v>6.8212789655908441</v>
      </c>
      <c r="AE944">
        <v>7</v>
      </c>
      <c r="AF944">
        <v>0</v>
      </c>
      <c r="AG944">
        <v>0</v>
      </c>
      <c r="AH944">
        <v>0</v>
      </c>
      <c r="AI944">
        <v>0</v>
      </c>
      <c r="AJ944">
        <v>0</v>
      </c>
      <c r="AK944">
        <v>0</v>
      </c>
      <c r="AL944">
        <v>0</v>
      </c>
      <c r="AM944" t="s">
        <v>53</v>
      </c>
    </row>
    <row r="945" spans="1:39" hidden="1" x14ac:dyDescent="0.3">
      <c r="A945">
        <v>6001</v>
      </c>
      <c r="B945">
        <v>1979</v>
      </c>
      <c r="C945" s="14">
        <f>2021-Table1[[#This Row],[Year_Birth]]</f>
        <v>42</v>
      </c>
      <c r="D945" t="s">
        <v>46</v>
      </c>
      <c r="E945" s="14" t="str" cm="1">
        <f t="array" ref="E945">_xlfn.SWITCH(Table1[[#This Row],[Education]],"Graduation","Bachelor’s","Basic","High School","2n Cycle","Master’s","Master","Master’s","PhD","PhD","Other")</f>
        <v>Bachelor’s</v>
      </c>
      <c r="F945" t="s">
        <v>42</v>
      </c>
      <c r="G945" s="14" t="s">
        <v>42</v>
      </c>
      <c r="H945" s="14" t="str" cm="1">
        <f t="array" ref="H945">_xlfn.SWITCH(Table1[[#This Row],[Marital_Status_mod]],"Together","Couple","Married","Couple","Divorced","Single","Single","Single","Widow","Single","Other")</f>
        <v>Couple</v>
      </c>
      <c r="I945" s="4">
        <v>56775</v>
      </c>
      <c r="J945" s="41" t="str">
        <f t="shared" si="58"/>
        <v>$50 - $60K</v>
      </c>
      <c r="K945">
        <v>0</v>
      </c>
      <c r="L945">
        <v>1</v>
      </c>
      <c r="M945">
        <f>Table1[[#This Row],[Teenhome]]+Table1[[#This Row],[Kidhome]]</f>
        <v>1</v>
      </c>
      <c r="N945" s="1">
        <v>41276</v>
      </c>
      <c r="O945" s="16">
        <f>(Table1[[#This Row],[DataSetDate]]-Table1[[#This Row],[Dt_Customer]])/365</f>
        <v>8.0986301369863014</v>
      </c>
      <c r="P945" s="15">
        <v>44232</v>
      </c>
      <c r="Q945">
        <v>62</v>
      </c>
      <c r="R945" s="4">
        <v>614</v>
      </c>
      <c r="S945" s="4">
        <v>35</v>
      </c>
      <c r="T945" s="4">
        <v>160</v>
      </c>
      <c r="U945" s="4">
        <v>58</v>
      </c>
      <c r="V945" s="4">
        <v>35</v>
      </c>
      <c r="W945" s="4">
        <v>35</v>
      </c>
      <c r="X945">
        <v>2</v>
      </c>
      <c r="Y945">
        <v>5</v>
      </c>
      <c r="Z945" t="str">
        <f t="shared" si="59"/>
        <v>Medium</v>
      </c>
      <c r="AA945" s="14">
        <f t="shared" ca="1" si="60"/>
        <v>5.270497876904586</v>
      </c>
      <c r="AB945">
        <v>8</v>
      </c>
      <c r="AC945">
        <v>10</v>
      </c>
      <c r="AD945" s="14">
        <f t="shared" ca="1" si="61"/>
        <v>10.132343689855313</v>
      </c>
      <c r="AE945">
        <v>5</v>
      </c>
      <c r="AF945">
        <v>0</v>
      </c>
      <c r="AG945">
        <v>0</v>
      </c>
      <c r="AH945">
        <v>0</v>
      </c>
      <c r="AI945">
        <v>0</v>
      </c>
      <c r="AJ945">
        <v>0</v>
      </c>
      <c r="AK945">
        <v>0</v>
      </c>
      <c r="AL945">
        <v>0</v>
      </c>
      <c r="AM945" t="s">
        <v>41</v>
      </c>
    </row>
    <row r="946" spans="1:39" hidden="1" x14ac:dyDescent="0.3">
      <c r="A946">
        <v>3439</v>
      </c>
      <c r="B946">
        <v>1972</v>
      </c>
      <c r="C946" s="14">
        <f>2021-Table1[[#This Row],[Year_Birth]]</f>
        <v>49</v>
      </c>
      <c r="D946" t="s">
        <v>46</v>
      </c>
      <c r="E946" s="14" t="str" cm="1">
        <f t="array" ref="E946">_xlfn.SWITCH(Table1[[#This Row],[Education]],"Graduation","Bachelor’s","Basic","High School","2n Cycle","Master’s","Master","Master’s","PhD","PhD","Other")</f>
        <v>Bachelor’s</v>
      </c>
      <c r="F946" t="s">
        <v>42</v>
      </c>
      <c r="G946" s="14" t="s">
        <v>42</v>
      </c>
      <c r="H946" s="14" t="str" cm="1">
        <f t="array" ref="H946">_xlfn.SWITCH(Table1[[#This Row],[Marital_Status_mod]],"Together","Couple","Married","Couple","Divorced","Single","Single","Single","Widow","Single","Other")</f>
        <v>Couple</v>
      </c>
      <c r="I946" s="4">
        <v>56721</v>
      </c>
      <c r="J946" s="41" t="str">
        <f t="shared" si="58"/>
        <v>$50 - $60K</v>
      </c>
      <c r="K946">
        <v>1</v>
      </c>
      <c r="L946">
        <v>1</v>
      </c>
      <c r="M946">
        <f>Table1[[#This Row],[Teenhome]]+Table1[[#This Row],[Kidhome]]</f>
        <v>2</v>
      </c>
      <c r="N946" s="1">
        <v>41213</v>
      </c>
      <c r="O946" s="16">
        <f>(Table1[[#This Row],[DataSetDate]]-Table1[[#This Row],[Dt_Customer]])/365</f>
        <v>8.2712328767123289</v>
      </c>
      <c r="P946" s="15">
        <v>44232</v>
      </c>
      <c r="Q946">
        <v>64</v>
      </c>
      <c r="R946" s="4">
        <v>157</v>
      </c>
      <c r="S946" s="4">
        <v>6</v>
      </c>
      <c r="T946" s="4">
        <v>39</v>
      </c>
      <c r="U946" s="4">
        <v>6</v>
      </c>
      <c r="V946" s="4">
        <v>13</v>
      </c>
      <c r="W946" s="4">
        <v>75</v>
      </c>
      <c r="X946">
        <v>5</v>
      </c>
      <c r="Y946">
        <v>4</v>
      </c>
      <c r="Z946" t="str">
        <f t="shared" si="59"/>
        <v>Medium</v>
      </c>
      <c r="AA946" s="14">
        <f t="shared" ca="1" si="60"/>
        <v>3.6396982557317061</v>
      </c>
      <c r="AB946">
        <v>1</v>
      </c>
      <c r="AC946">
        <v>5</v>
      </c>
      <c r="AD946" s="14">
        <f t="shared" ca="1" si="61"/>
        <v>5.2112647527173959</v>
      </c>
      <c r="AE946">
        <v>6</v>
      </c>
      <c r="AF946">
        <v>0</v>
      </c>
      <c r="AG946">
        <v>0</v>
      </c>
      <c r="AH946">
        <v>0</v>
      </c>
      <c r="AI946">
        <v>0</v>
      </c>
      <c r="AJ946">
        <v>0</v>
      </c>
      <c r="AK946">
        <v>0</v>
      </c>
      <c r="AL946">
        <v>0</v>
      </c>
      <c r="AM946" t="s">
        <v>41</v>
      </c>
    </row>
    <row r="947" spans="1:39" hidden="1" x14ac:dyDescent="0.3">
      <c r="A947">
        <v>1077</v>
      </c>
      <c r="B947">
        <v>1974</v>
      </c>
      <c r="C947" s="14">
        <f>2021-Table1[[#This Row],[Year_Birth]]</f>
        <v>47</v>
      </c>
      <c r="D947" t="s">
        <v>46</v>
      </c>
      <c r="E947" s="14" t="str" cm="1">
        <f t="array" ref="E947">_xlfn.SWITCH(Table1[[#This Row],[Education]],"Graduation","Bachelor’s","Basic","High School","2n Cycle","Master’s","Master","Master’s","PhD","PhD","Other")</f>
        <v>Bachelor’s</v>
      </c>
      <c r="F947" t="s">
        <v>40</v>
      </c>
      <c r="G947" s="14" t="s">
        <v>40</v>
      </c>
      <c r="H947" s="14" t="str" cm="1">
        <f t="array" ref="H947">_xlfn.SWITCH(Table1[[#This Row],[Marital_Status_mod]],"Together","Couple","Married","Couple","Divorced","Single","Single","Single","Widow","Single","Other")</f>
        <v>Couple</v>
      </c>
      <c r="I947" s="4">
        <v>56715</v>
      </c>
      <c r="J947" s="41" t="str">
        <f t="shared" si="58"/>
        <v>$50 - $60K</v>
      </c>
      <c r="K947">
        <v>0</v>
      </c>
      <c r="L947">
        <v>0</v>
      </c>
      <c r="M947">
        <f>Table1[[#This Row],[Teenhome]]+Table1[[#This Row],[Kidhome]]</f>
        <v>0</v>
      </c>
      <c r="N947" s="1">
        <v>41248</v>
      </c>
      <c r="O947" s="16">
        <f>(Table1[[#This Row],[DataSetDate]]-Table1[[#This Row],[Dt_Customer]])/365</f>
        <v>8.1753424657534239</v>
      </c>
      <c r="P947" s="15">
        <v>44232</v>
      </c>
      <c r="Q947">
        <v>52</v>
      </c>
      <c r="R947" s="4">
        <v>258</v>
      </c>
      <c r="S947" s="4">
        <v>105</v>
      </c>
      <c r="T947" s="4">
        <v>239</v>
      </c>
      <c r="U947" s="4">
        <v>237</v>
      </c>
      <c r="V947" s="4">
        <v>172</v>
      </c>
      <c r="W947" s="4">
        <v>9</v>
      </c>
      <c r="X947">
        <v>1</v>
      </c>
      <c r="Y947">
        <v>7</v>
      </c>
      <c r="Z947" t="str">
        <f t="shared" si="59"/>
        <v>High</v>
      </c>
      <c r="AA947" s="14">
        <f t="shared" ca="1" si="60"/>
        <v>7.1530808720155852</v>
      </c>
      <c r="AB947">
        <v>3</v>
      </c>
      <c r="AC947">
        <v>4</v>
      </c>
      <c r="AD947" s="14">
        <f t="shared" ca="1" si="61"/>
        <v>4.2794715333744149</v>
      </c>
      <c r="AE947">
        <v>4</v>
      </c>
      <c r="AF947">
        <v>0</v>
      </c>
      <c r="AG947">
        <v>0</v>
      </c>
      <c r="AH947">
        <v>0</v>
      </c>
      <c r="AI947">
        <v>0</v>
      </c>
      <c r="AJ947">
        <v>0</v>
      </c>
      <c r="AK947">
        <v>0</v>
      </c>
      <c r="AL947">
        <v>0</v>
      </c>
      <c r="AM947" t="s">
        <v>41</v>
      </c>
    </row>
    <row r="948" spans="1:39" hidden="1" x14ac:dyDescent="0.3">
      <c r="A948">
        <v>5121</v>
      </c>
      <c r="B948">
        <v>1977</v>
      </c>
      <c r="C948" s="14">
        <f>2021-Table1[[#This Row],[Year_Birth]]</f>
        <v>44</v>
      </c>
      <c r="D948" t="s">
        <v>46</v>
      </c>
      <c r="E948" s="14" t="str" cm="1">
        <f t="array" ref="E948">_xlfn.SWITCH(Table1[[#This Row],[Education]],"Graduation","Bachelor’s","Basic","High School","2n Cycle","Master’s","Master","Master’s","PhD","PhD","Other")</f>
        <v>Bachelor’s</v>
      </c>
      <c r="F948" t="s">
        <v>50</v>
      </c>
      <c r="G948" s="14" t="s">
        <v>50</v>
      </c>
      <c r="H948" s="14" t="str" cm="1">
        <f t="array" ref="H948">_xlfn.SWITCH(Table1[[#This Row],[Marital_Status_mod]],"Together","Couple","Married","Couple","Divorced","Single","Single","Single","Widow","Single","Other")</f>
        <v>Single</v>
      </c>
      <c r="I948" s="4">
        <v>56628</v>
      </c>
      <c r="J948" s="41" t="str">
        <f t="shared" si="58"/>
        <v>$50 - $60K</v>
      </c>
      <c r="K948">
        <v>0</v>
      </c>
      <c r="L948">
        <v>1</v>
      </c>
      <c r="M948">
        <f>Table1[[#This Row],[Teenhome]]+Table1[[#This Row],[Kidhome]]</f>
        <v>1</v>
      </c>
      <c r="N948" s="1">
        <v>41719</v>
      </c>
      <c r="O948" s="16">
        <f>(Table1[[#This Row],[DataSetDate]]-Table1[[#This Row],[Dt_Customer]])/365</f>
        <v>6.8849315068493153</v>
      </c>
      <c r="P948" s="15">
        <v>44232</v>
      </c>
      <c r="Q948">
        <v>30</v>
      </c>
      <c r="R948" s="4">
        <v>479</v>
      </c>
      <c r="S948" s="4">
        <v>5</v>
      </c>
      <c r="T948" s="4">
        <v>82</v>
      </c>
      <c r="U948" s="4">
        <v>7</v>
      </c>
      <c r="V948" s="4">
        <v>17</v>
      </c>
      <c r="W948" s="4">
        <v>171</v>
      </c>
      <c r="X948">
        <v>2</v>
      </c>
      <c r="Y948">
        <v>7</v>
      </c>
      <c r="Z948" t="str">
        <f t="shared" si="59"/>
        <v>High</v>
      </c>
      <c r="AA948" s="14">
        <f t="shared" ca="1" si="60"/>
        <v>6.7256728847959621</v>
      </c>
      <c r="AB948">
        <v>6</v>
      </c>
      <c r="AC948">
        <v>5</v>
      </c>
      <c r="AD948" s="14">
        <f t="shared" ca="1" si="61"/>
        <v>5.075598186897877</v>
      </c>
      <c r="AE948">
        <v>5</v>
      </c>
      <c r="AF948">
        <v>0</v>
      </c>
      <c r="AG948">
        <v>0</v>
      </c>
      <c r="AH948">
        <v>1</v>
      </c>
      <c r="AI948">
        <v>0</v>
      </c>
      <c r="AJ948">
        <v>0</v>
      </c>
      <c r="AK948">
        <v>0</v>
      </c>
      <c r="AL948">
        <v>0</v>
      </c>
      <c r="AM948" t="s">
        <v>48</v>
      </c>
    </row>
    <row r="949" spans="1:39" hidden="1" x14ac:dyDescent="0.3">
      <c r="A949">
        <v>3321</v>
      </c>
      <c r="B949">
        <v>1967</v>
      </c>
      <c r="C949" s="14">
        <f>2021-Table1[[#This Row],[Year_Birth]]</f>
        <v>54</v>
      </c>
      <c r="D949" t="s">
        <v>39</v>
      </c>
      <c r="E949" s="14" t="str" cm="1">
        <f t="array" ref="E949">_xlfn.SWITCH(Table1[[#This Row],[Education]],"Graduation","Bachelor’s","Basic","High School","2n Cycle","Master’s","Master","Master’s","PhD","PhD","Other")</f>
        <v>PhD</v>
      </c>
      <c r="F949" t="s">
        <v>40</v>
      </c>
      <c r="G949" s="14" t="s">
        <v>40</v>
      </c>
      <c r="H949" s="14" t="str" cm="1">
        <f t="array" ref="H949">_xlfn.SWITCH(Table1[[#This Row],[Marital_Status_mod]],"Together","Couple","Married","Couple","Divorced","Single","Single","Single","Widow","Single","Other")</f>
        <v>Couple</v>
      </c>
      <c r="I949" s="4">
        <v>56575</v>
      </c>
      <c r="J949" s="41" t="str">
        <f t="shared" si="58"/>
        <v>$50 - $60K</v>
      </c>
      <c r="K949">
        <v>0</v>
      </c>
      <c r="L949">
        <v>2</v>
      </c>
      <c r="M949">
        <f>Table1[[#This Row],[Teenhome]]+Table1[[#This Row],[Kidhome]]</f>
        <v>2</v>
      </c>
      <c r="N949" s="1">
        <v>41399</v>
      </c>
      <c r="O949" s="16">
        <f>(Table1[[#This Row],[DataSetDate]]-Table1[[#This Row],[Dt_Customer]])/365</f>
        <v>7.7616438356164386</v>
      </c>
      <c r="P949" s="15">
        <v>44232</v>
      </c>
      <c r="Q949">
        <v>42</v>
      </c>
      <c r="R949" s="4">
        <v>421</v>
      </c>
      <c r="S949" s="4">
        <v>5</v>
      </c>
      <c r="T949" s="4">
        <v>90</v>
      </c>
      <c r="U949" s="4">
        <v>0</v>
      </c>
      <c r="V949" s="4">
        <v>16</v>
      </c>
      <c r="W949" s="4">
        <v>10</v>
      </c>
      <c r="X949">
        <v>3</v>
      </c>
      <c r="Y949">
        <v>7</v>
      </c>
      <c r="Z949" t="str">
        <f t="shared" si="59"/>
        <v>High</v>
      </c>
      <c r="AA949" s="14">
        <f t="shared" ca="1" si="60"/>
        <v>7.0735163079623931</v>
      </c>
      <c r="AB949">
        <v>3</v>
      </c>
      <c r="AC949">
        <v>7</v>
      </c>
      <c r="AD949" s="14">
        <f t="shared" ca="1" si="61"/>
        <v>7.3992553003589201</v>
      </c>
      <c r="AE949">
        <v>5</v>
      </c>
      <c r="AF949">
        <v>0</v>
      </c>
      <c r="AG949">
        <v>0</v>
      </c>
      <c r="AH949">
        <v>0</v>
      </c>
      <c r="AI949">
        <v>0</v>
      </c>
      <c r="AJ949">
        <v>0</v>
      </c>
      <c r="AK949">
        <v>0</v>
      </c>
      <c r="AL949">
        <v>0</v>
      </c>
      <c r="AM949" t="s">
        <v>48</v>
      </c>
    </row>
    <row r="950" spans="1:39" hidden="1" x14ac:dyDescent="0.3">
      <c r="A950">
        <v>10841</v>
      </c>
      <c r="B950">
        <v>1975</v>
      </c>
      <c r="C950" s="14">
        <f>2021-Table1[[#This Row],[Year_Birth]]</f>
        <v>46</v>
      </c>
      <c r="D950" t="s">
        <v>39</v>
      </c>
      <c r="E950" s="14" t="str" cm="1">
        <f t="array" ref="E950">_xlfn.SWITCH(Table1[[#This Row],[Education]],"Graduation","Bachelor’s","Basic","High School","2n Cycle","Master’s","Master","Master’s","PhD","PhD","Other")</f>
        <v>PhD</v>
      </c>
      <c r="F950" t="s">
        <v>40</v>
      </c>
      <c r="G950" s="14" t="s">
        <v>40</v>
      </c>
      <c r="H950" s="14" t="str" cm="1">
        <f t="array" ref="H950">_xlfn.SWITCH(Table1[[#This Row],[Marital_Status_mod]],"Together","Couple","Married","Couple","Divorced","Single","Single","Single","Widow","Single","Other")</f>
        <v>Couple</v>
      </c>
      <c r="I950" s="4">
        <v>56559</v>
      </c>
      <c r="J950" s="41" t="str">
        <f t="shared" si="58"/>
        <v>$50 - $60K</v>
      </c>
      <c r="K950">
        <v>0</v>
      </c>
      <c r="L950">
        <v>1</v>
      </c>
      <c r="M950">
        <f>Table1[[#This Row],[Teenhome]]+Table1[[#This Row],[Kidhome]]</f>
        <v>1</v>
      </c>
      <c r="N950" s="1">
        <v>41268</v>
      </c>
      <c r="O950" s="16">
        <f>(Table1[[#This Row],[DataSetDate]]-Table1[[#This Row],[Dt_Customer]])/365</f>
        <v>8.1205479452054803</v>
      </c>
      <c r="P950" s="15">
        <v>44232</v>
      </c>
      <c r="Q950">
        <v>46</v>
      </c>
      <c r="R950" s="4">
        <v>226</v>
      </c>
      <c r="S950" s="4">
        <v>22</v>
      </c>
      <c r="T950" s="4">
        <v>133</v>
      </c>
      <c r="U950" s="4">
        <v>41</v>
      </c>
      <c r="V950" s="4">
        <v>31</v>
      </c>
      <c r="W950" s="4">
        <v>31</v>
      </c>
      <c r="X950">
        <v>3</v>
      </c>
      <c r="Y950">
        <v>4</v>
      </c>
      <c r="Z950" t="str">
        <f t="shared" si="59"/>
        <v>Medium</v>
      </c>
      <c r="AA950" s="14">
        <f t="shared" ca="1" si="60"/>
        <v>4.0799525801986283</v>
      </c>
      <c r="AB950">
        <v>3</v>
      </c>
      <c r="AC950">
        <v>8</v>
      </c>
      <c r="AD950" s="14">
        <f t="shared" ca="1" si="61"/>
        <v>8.2530055244950766</v>
      </c>
      <c r="AE950">
        <v>4</v>
      </c>
      <c r="AF950">
        <v>0</v>
      </c>
      <c r="AG950">
        <v>0</v>
      </c>
      <c r="AH950">
        <v>0</v>
      </c>
      <c r="AI950">
        <v>0</v>
      </c>
      <c r="AJ950">
        <v>0</v>
      </c>
      <c r="AK950">
        <v>0</v>
      </c>
      <c r="AL950">
        <v>0</v>
      </c>
      <c r="AM950" t="s">
        <v>41</v>
      </c>
    </row>
    <row r="951" spans="1:39" hidden="1" x14ac:dyDescent="0.3">
      <c r="A951">
        <v>7485</v>
      </c>
      <c r="B951">
        <v>1950</v>
      </c>
      <c r="C951" s="14">
        <f>2021-Table1[[#This Row],[Year_Birth]]</f>
        <v>71</v>
      </c>
      <c r="D951" t="s">
        <v>39</v>
      </c>
      <c r="E951" s="14" t="str" cm="1">
        <f t="array" ref="E951">_xlfn.SWITCH(Table1[[#This Row],[Education]],"Graduation","Bachelor’s","Basic","High School","2n Cycle","Master’s","Master","Master’s","PhD","PhD","Other")</f>
        <v>PhD</v>
      </c>
      <c r="F951" t="s">
        <v>54</v>
      </c>
      <c r="G951" s="14" t="s">
        <v>54</v>
      </c>
      <c r="H951" s="14" t="str" cm="1">
        <f t="array" ref="H951">_xlfn.SWITCH(Table1[[#This Row],[Marital_Status_mod]],"Together","Couple","Married","Couple","Divorced","Single","Single","Single","Widow","Single","Other")</f>
        <v>Single</v>
      </c>
      <c r="I951" s="4">
        <v>56551</v>
      </c>
      <c r="J951" s="41" t="str">
        <f t="shared" si="58"/>
        <v>$50 - $60K</v>
      </c>
      <c r="K951">
        <v>1</v>
      </c>
      <c r="L951">
        <v>1</v>
      </c>
      <c r="M951">
        <f>Table1[[#This Row],[Teenhome]]+Table1[[#This Row],[Kidhome]]</f>
        <v>2</v>
      </c>
      <c r="N951" s="1">
        <v>41766</v>
      </c>
      <c r="O951" s="16">
        <f>(Table1[[#This Row],[DataSetDate]]-Table1[[#This Row],[Dt_Customer]])/365</f>
        <v>6.7561643835616438</v>
      </c>
      <c r="P951" s="15">
        <v>44232</v>
      </c>
      <c r="Q951">
        <v>48</v>
      </c>
      <c r="R951" s="4">
        <v>67</v>
      </c>
      <c r="S951" s="4">
        <v>4</v>
      </c>
      <c r="T951" s="4">
        <v>32</v>
      </c>
      <c r="U951" s="4">
        <v>17</v>
      </c>
      <c r="V951" s="4">
        <v>2</v>
      </c>
      <c r="W951" s="4">
        <v>16</v>
      </c>
      <c r="X951">
        <v>3</v>
      </c>
      <c r="Y951">
        <v>2</v>
      </c>
      <c r="Z951" t="str">
        <f t="shared" si="59"/>
        <v>Low</v>
      </c>
      <c r="AA951" s="14">
        <f t="shared" ca="1" si="60"/>
        <v>2.0877843885988083</v>
      </c>
      <c r="AB951">
        <v>1</v>
      </c>
      <c r="AC951">
        <v>4</v>
      </c>
      <c r="AD951" s="14">
        <f t="shared" ca="1" si="61"/>
        <v>3.7740953701163047</v>
      </c>
      <c r="AE951">
        <v>4</v>
      </c>
      <c r="AF951">
        <v>0</v>
      </c>
      <c r="AG951">
        <v>0</v>
      </c>
      <c r="AH951">
        <v>0</v>
      </c>
      <c r="AI951">
        <v>0</v>
      </c>
      <c r="AJ951">
        <v>0</v>
      </c>
      <c r="AK951">
        <v>0</v>
      </c>
      <c r="AL951">
        <v>0</v>
      </c>
      <c r="AM951" t="s">
        <v>47</v>
      </c>
    </row>
    <row r="952" spans="1:39" hidden="1" x14ac:dyDescent="0.3">
      <c r="A952">
        <v>7530</v>
      </c>
      <c r="B952">
        <v>1950</v>
      </c>
      <c r="C952" s="14">
        <f>2021-Table1[[#This Row],[Year_Birth]]</f>
        <v>71</v>
      </c>
      <c r="D952" t="s">
        <v>39</v>
      </c>
      <c r="E952" s="14" t="str" cm="1">
        <f t="array" ref="E952">_xlfn.SWITCH(Table1[[#This Row],[Education]],"Graduation","Bachelor’s","Basic","High School","2n Cycle","Master’s","Master","Master’s","PhD","PhD","Other")</f>
        <v>PhD</v>
      </c>
      <c r="F952" t="s">
        <v>54</v>
      </c>
      <c r="G952" s="14" t="s">
        <v>54</v>
      </c>
      <c r="H952" s="14" t="str" cm="1">
        <f t="array" ref="H952">_xlfn.SWITCH(Table1[[#This Row],[Marital_Status_mod]],"Together","Couple","Married","Couple","Divorced","Single","Single","Single","Widow","Single","Other")</f>
        <v>Single</v>
      </c>
      <c r="I952" s="4">
        <v>56551</v>
      </c>
      <c r="J952" s="41" t="str">
        <f t="shared" si="58"/>
        <v>$50 - $60K</v>
      </c>
      <c r="K952">
        <v>1</v>
      </c>
      <c r="L952">
        <v>1</v>
      </c>
      <c r="M952">
        <f>Table1[[#This Row],[Teenhome]]+Table1[[#This Row],[Kidhome]]</f>
        <v>2</v>
      </c>
      <c r="N952" s="1">
        <v>41766</v>
      </c>
      <c r="O952" s="16">
        <f>(Table1[[#This Row],[DataSetDate]]-Table1[[#This Row],[Dt_Customer]])/365</f>
        <v>6.7561643835616438</v>
      </c>
      <c r="P952" s="15">
        <v>44232</v>
      </c>
      <c r="Q952">
        <v>48</v>
      </c>
      <c r="R952" s="4">
        <v>67</v>
      </c>
      <c r="S952" s="4">
        <v>4</v>
      </c>
      <c r="T952" s="4">
        <v>32</v>
      </c>
      <c r="U952" s="4">
        <v>17</v>
      </c>
      <c r="V952" s="4">
        <v>2</v>
      </c>
      <c r="W952" s="4">
        <v>16</v>
      </c>
      <c r="X952">
        <v>3</v>
      </c>
      <c r="Y952">
        <v>2</v>
      </c>
      <c r="Z952" t="str">
        <f t="shared" si="59"/>
        <v>Low</v>
      </c>
      <c r="AA952" s="14">
        <f t="shared" ca="1" si="60"/>
        <v>2.0965958315985627</v>
      </c>
      <c r="AB952">
        <v>1</v>
      </c>
      <c r="AC952">
        <v>4</v>
      </c>
      <c r="AD952" s="14">
        <f t="shared" ca="1" si="61"/>
        <v>4.1144553914936957</v>
      </c>
      <c r="AE952">
        <v>4</v>
      </c>
      <c r="AF952">
        <v>0</v>
      </c>
      <c r="AG952">
        <v>0</v>
      </c>
      <c r="AH952">
        <v>0</v>
      </c>
      <c r="AI952">
        <v>0</v>
      </c>
      <c r="AJ952">
        <v>0</v>
      </c>
      <c r="AK952">
        <v>0</v>
      </c>
      <c r="AL952">
        <v>0</v>
      </c>
      <c r="AM952" t="s">
        <v>41</v>
      </c>
    </row>
    <row r="953" spans="1:39" hidden="1" x14ac:dyDescent="0.3">
      <c r="A953">
        <v>2570</v>
      </c>
      <c r="B953">
        <v>1968</v>
      </c>
      <c r="C953" s="14">
        <f>2021-Table1[[#This Row],[Year_Birth]]</f>
        <v>53</v>
      </c>
      <c r="D953" t="s">
        <v>46</v>
      </c>
      <c r="E953" s="14" t="str" cm="1">
        <f t="array" ref="E953">_xlfn.SWITCH(Table1[[#This Row],[Education]],"Graduation","Bachelor’s","Basic","High School","2n Cycle","Master’s","Master","Master’s","PhD","PhD","Other")</f>
        <v>Bachelor’s</v>
      </c>
      <c r="F953" t="s">
        <v>40</v>
      </c>
      <c r="G953" s="14" t="s">
        <v>40</v>
      </c>
      <c r="H953" s="14" t="str" cm="1">
        <f t="array" ref="H953">_xlfn.SWITCH(Table1[[#This Row],[Marital_Status_mod]],"Together","Couple","Married","Couple","Divorced","Single","Single","Single","Widow","Single","Other")</f>
        <v>Couple</v>
      </c>
      <c r="I953" s="4">
        <v>56534</v>
      </c>
      <c r="J953" s="41" t="str">
        <f t="shared" si="58"/>
        <v>$50 - $60K</v>
      </c>
      <c r="K953">
        <v>0</v>
      </c>
      <c r="L953">
        <v>1</v>
      </c>
      <c r="M953">
        <f>Table1[[#This Row],[Teenhome]]+Table1[[#This Row],[Kidhome]]</f>
        <v>1</v>
      </c>
      <c r="N953" s="1">
        <v>41478</v>
      </c>
      <c r="O953" s="16">
        <f>(Table1[[#This Row],[DataSetDate]]-Table1[[#This Row],[Dt_Customer]])/365</f>
        <v>7.5452054794520551</v>
      </c>
      <c r="P953" s="15">
        <v>44232</v>
      </c>
      <c r="Q953">
        <v>35</v>
      </c>
      <c r="R953" s="4">
        <v>691</v>
      </c>
      <c r="S953" s="4">
        <v>7</v>
      </c>
      <c r="T953" s="4">
        <v>61</v>
      </c>
      <c r="U953" s="4">
        <v>10</v>
      </c>
      <c r="V953" s="4">
        <v>0</v>
      </c>
      <c r="W953" s="4">
        <v>46</v>
      </c>
      <c r="X953">
        <v>4</v>
      </c>
      <c r="Y953">
        <v>10</v>
      </c>
      <c r="Z953" t="str">
        <f t="shared" si="59"/>
        <v>High</v>
      </c>
      <c r="AA953" s="14">
        <f t="shared" ca="1" si="60"/>
        <v>9.902838968615205</v>
      </c>
      <c r="AB953">
        <v>4</v>
      </c>
      <c r="AC953">
        <v>7</v>
      </c>
      <c r="AD953" s="14">
        <f t="shared" ca="1" si="61"/>
        <v>7.1798148912138995</v>
      </c>
      <c r="AE953">
        <v>8</v>
      </c>
      <c r="AF953">
        <v>0</v>
      </c>
      <c r="AG953">
        <v>1</v>
      </c>
      <c r="AH953">
        <v>0</v>
      </c>
      <c r="AI953">
        <v>1</v>
      </c>
      <c r="AJ953">
        <v>0</v>
      </c>
      <c r="AK953">
        <v>1</v>
      </c>
      <c r="AL953">
        <v>0</v>
      </c>
      <c r="AM953" t="s">
        <v>41</v>
      </c>
    </row>
    <row r="954" spans="1:39" hidden="1" x14ac:dyDescent="0.3">
      <c r="A954">
        <v>6575</v>
      </c>
      <c r="B954">
        <v>1981</v>
      </c>
      <c r="C954" s="14">
        <f>2021-Table1[[#This Row],[Year_Birth]]</f>
        <v>40</v>
      </c>
      <c r="D954" t="s">
        <v>46</v>
      </c>
      <c r="E954" s="14" t="str" cm="1">
        <f t="array" ref="E954">_xlfn.SWITCH(Table1[[#This Row],[Education]],"Graduation","Bachelor’s","Basic","High School","2n Cycle","Master’s","Master","Master’s","PhD","PhD","Other")</f>
        <v>Bachelor’s</v>
      </c>
      <c r="F954" t="s">
        <v>40</v>
      </c>
      <c r="G954" s="14" t="s">
        <v>40</v>
      </c>
      <c r="H954" s="14" t="str" cm="1">
        <f t="array" ref="H954">_xlfn.SWITCH(Table1[[#This Row],[Marital_Status_mod]],"Together","Couple","Married","Couple","Divorced","Single","Single","Single","Widow","Single","Other")</f>
        <v>Couple</v>
      </c>
      <c r="I954" s="4">
        <v>56386</v>
      </c>
      <c r="J954" s="41" t="str">
        <f t="shared" si="58"/>
        <v>$50 - $60K</v>
      </c>
      <c r="K954">
        <v>1</v>
      </c>
      <c r="L954">
        <v>1</v>
      </c>
      <c r="M954">
        <f>Table1[[#This Row],[Teenhome]]+Table1[[#This Row],[Kidhome]]</f>
        <v>2</v>
      </c>
      <c r="N954" s="1">
        <v>41209</v>
      </c>
      <c r="O954" s="16">
        <f>(Table1[[#This Row],[DataSetDate]]-Table1[[#This Row],[Dt_Customer]])/365</f>
        <v>8.2821917808219183</v>
      </c>
      <c r="P954" s="15">
        <v>44232</v>
      </c>
      <c r="Q954">
        <v>51</v>
      </c>
      <c r="R954" s="4">
        <v>230</v>
      </c>
      <c r="S954" s="4">
        <v>48</v>
      </c>
      <c r="T954" s="4">
        <v>214</v>
      </c>
      <c r="U954" s="4">
        <v>13</v>
      </c>
      <c r="V954" s="4">
        <v>32</v>
      </c>
      <c r="W954" s="4">
        <v>75</v>
      </c>
      <c r="X954">
        <v>8</v>
      </c>
      <c r="Y954">
        <v>9</v>
      </c>
      <c r="Z954" t="str">
        <f t="shared" si="59"/>
        <v>High</v>
      </c>
      <c r="AA954" s="14">
        <f t="shared" ca="1" si="60"/>
        <v>9.0151434713750227</v>
      </c>
      <c r="AB954">
        <v>1</v>
      </c>
      <c r="AC954">
        <v>7</v>
      </c>
      <c r="AD954" s="14">
        <f t="shared" ca="1" si="61"/>
        <v>7.0920298017971071</v>
      </c>
      <c r="AE954">
        <v>9</v>
      </c>
      <c r="AF954">
        <v>0</v>
      </c>
      <c r="AG954">
        <v>0</v>
      </c>
      <c r="AH954">
        <v>0</v>
      </c>
      <c r="AI954">
        <v>0</v>
      </c>
      <c r="AJ954">
        <v>0</v>
      </c>
      <c r="AK954">
        <v>0</v>
      </c>
      <c r="AL954">
        <v>0</v>
      </c>
      <c r="AM954" t="s">
        <v>47</v>
      </c>
    </row>
    <row r="955" spans="1:39" hidden="1" x14ac:dyDescent="0.3">
      <c r="A955">
        <v>9984</v>
      </c>
      <c r="B955">
        <v>1981</v>
      </c>
      <c r="C955" s="14">
        <f>2021-Table1[[#This Row],[Year_Birth]]</f>
        <v>40</v>
      </c>
      <c r="D955" t="s">
        <v>51</v>
      </c>
      <c r="E955" s="14" t="str" cm="1">
        <f t="array" ref="E955">_xlfn.SWITCH(Table1[[#This Row],[Education]],"Graduation","Bachelor’s","Basic","High School","2n Cycle","Master’s","Master","Master’s","PhD","PhD","Other")</f>
        <v>Master’s</v>
      </c>
      <c r="F955" t="s">
        <v>42</v>
      </c>
      <c r="G955" s="14" t="s">
        <v>42</v>
      </c>
      <c r="H955" s="14" t="str" cm="1">
        <f t="array" ref="H955">_xlfn.SWITCH(Table1[[#This Row],[Marital_Status_mod]],"Together","Couple","Married","Couple","Divorced","Single","Single","Single","Widow","Single","Other")</f>
        <v>Couple</v>
      </c>
      <c r="I955" s="4">
        <v>56337</v>
      </c>
      <c r="J955" s="41" t="str">
        <f t="shared" si="58"/>
        <v>$50 - $60K</v>
      </c>
      <c r="K955">
        <v>1</v>
      </c>
      <c r="L955">
        <v>1</v>
      </c>
      <c r="M955">
        <f>Table1[[#This Row],[Teenhome]]+Table1[[#This Row],[Kidhome]]</f>
        <v>2</v>
      </c>
      <c r="N955" s="1">
        <v>41360</v>
      </c>
      <c r="O955" s="16">
        <f>(Table1[[#This Row],[DataSetDate]]-Table1[[#This Row],[Dt_Customer]])/365</f>
        <v>7.8684931506849312</v>
      </c>
      <c r="P955" s="15">
        <v>44232</v>
      </c>
      <c r="Q955">
        <v>25</v>
      </c>
      <c r="R955" s="4">
        <v>349</v>
      </c>
      <c r="S955" s="4">
        <v>16</v>
      </c>
      <c r="T955" s="4">
        <v>144</v>
      </c>
      <c r="U955" s="4">
        <v>28</v>
      </c>
      <c r="V955" s="4">
        <v>5</v>
      </c>
      <c r="W955" s="4">
        <v>182</v>
      </c>
      <c r="X955">
        <v>5</v>
      </c>
      <c r="Y955">
        <v>8</v>
      </c>
      <c r="Z955" t="str">
        <f t="shared" si="59"/>
        <v>High</v>
      </c>
      <c r="AA955" s="14">
        <f t="shared" ca="1" si="60"/>
        <v>7.943896188183321</v>
      </c>
      <c r="AB955">
        <v>5</v>
      </c>
      <c r="AC955">
        <v>4</v>
      </c>
      <c r="AD955" s="14">
        <f t="shared" ca="1" si="61"/>
        <v>4.3661015525609939</v>
      </c>
      <c r="AE955">
        <v>8</v>
      </c>
      <c r="AF955">
        <v>1</v>
      </c>
      <c r="AG955">
        <v>0</v>
      </c>
      <c r="AH955">
        <v>1</v>
      </c>
      <c r="AI955">
        <v>0</v>
      </c>
      <c r="AJ955">
        <v>0</v>
      </c>
      <c r="AK955">
        <v>1</v>
      </c>
      <c r="AL955">
        <v>0</v>
      </c>
      <c r="AM955" t="s">
        <v>41</v>
      </c>
    </row>
    <row r="956" spans="1:39" hidden="1" x14ac:dyDescent="0.3">
      <c r="A956">
        <v>8911</v>
      </c>
      <c r="B956">
        <v>1967</v>
      </c>
      <c r="C956" s="14">
        <f>2021-Table1[[#This Row],[Year_Birth]]</f>
        <v>54</v>
      </c>
      <c r="D956" t="s">
        <v>39</v>
      </c>
      <c r="E956" s="14" t="str" cm="1">
        <f t="array" ref="E956">_xlfn.SWITCH(Table1[[#This Row],[Education]],"Graduation","Bachelor’s","Basic","High School","2n Cycle","Master’s","Master","Master’s","PhD","PhD","Other")</f>
        <v>PhD</v>
      </c>
      <c r="F956" t="s">
        <v>42</v>
      </c>
      <c r="G956" s="14" t="s">
        <v>42</v>
      </c>
      <c r="H956" s="14" t="str" cm="1">
        <f t="array" ref="H956">_xlfn.SWITCH(Table1[[#This Row],[Marital_Status_mod]],"Together","Couple","Married","Couple","Divorced","Single","Single","Single","Widow","Single","Other")</f>
        <v>Couple</v>
      </c>
      <c r="I956" s="4">
        <v>56320</v>
      </c>
      <c r="J956" s="41" t="str">
        <f t="shared" si="58"/>
        <v>$50 - $60K</v>
      </c>
      <c r="K956">
        <v>0</v>
      </c>
      <c r="L956">
        <v>1</v>
      </c>
      <c r="M956">
        <f>Table1[[#This Row],[Teenhome]]+Table1[[#This Row],[Kidhome]]</f>
        <v>1</v>
      </c>
      <c r="N956" s="1">
        <v>41372</v>
      </c>
      <c r="O956" s="16">
        <f>(Table1[[#This Row],[DataSetDate]]-Table1[[#This Row],[Dt_Customer]])/365</f>
        <v>7.8356164383561646</v>
      </c>
      <c r="P956" s="15">
        <v>44232</v>
      </c>
      <c r="Q956">
        <v>11</v>
      </c>
      <c r="R956" s="4">
        <v>201</v>
      </c>
      <c r="S956" s="4">
        <v>53</v>
      </c>
      <c r="T956" s="4">
        <v>172</v>
      </c>
      <c r="U956" s="4">
        <v>116</v>
      </c>
      <c r="V956" s="4">
        <v>77</v>
      </c>
      <c r="W956" s="4">
        <v>83</v>
      </c>
      <c r="X956">
        <v>3</v>
      </c>
      <c r="Y956">
        <v>5</v>
      </c>
      <c r="Z956" t="str">
        <f t="shared" si="59"/>
        <v>Medium</v>
      </c>
      <c r="AA956" s="14">
        <f t="shared" ca="1" si="60"/>
        <v>4.6513384182005417</v>
      </c>
      <c r="AB956">
        <v>4</v>
      </c>
      <c r="AC956">
        <v>9</v>
      </c>
      <c r="AD956" s="14">
        <f t="shared" ca="1" si="61"/>
        <v>8.9963019077815094</v>
      </c>
      <c r="AE956">
        <v>4</v>
      </c>
      <c r="AF956">
        <v>0</v>
      </c>
      <c r="AG956">
        <v>0</v>
      </c>
      <c r="AH956">
        <v>0</v>
      </c>
      <c r="AI956">
        <v>0</v>
      </c>
      <c r="AJ956">
        <v>0</v>
      </c>
      <c r="AK956">
        <v>0</v>
      </c>
      <c r="AL956">
        <v>0</v>
      </c>
      <c r="AM956" t="s">
        <v>41</v>
      </c>
    </row>
    <row r="957" spans="1:39" hidden="1" x14ac:dyDescent="0.3">
      <c r="A957">
        <v>55</v>
      </c>
      <c r="B957">
        <v>1963</v>
      </c>
      <c r="C957" s="14">
        <f>2021-Table1[[#This Row],[Year_Birth]]</f>
        <v>58</v>
      </c>
      <c r="D957" t="s">
        <v>46</v>
      </c>
      <c r="E957" s="14" t="str" cm="1">
        <f t="array" ref="E957">_xlfn.SWITCH(Table1[[#This Row],[Education]],"Graduation","Bachelor’s","Basic","High School","2n Cycle","Master’s","Master","Master’s","PhD","PhD","Other")</f>
        <v>Bachelor’s</v>
      </c>
      <c r="F957" t="s">
        <v>40</v>
      </c>
      <c r="G957" s="14" t="s">
        <v>40</v>
      </c>
      <c r="H957" s="14" t="str" cm="1">
        <f t="array" ref="H957">_xlfn.SWITCH(Table1[[#This Row],[Marital_Status_mod]],"Together","Couple","Married","Couple","Divorced","Single","Single","Single","Widow","Single","Other")</f>
        <v>Couple</v>
      </c>
      <c r="I957" s="4">
        <v>56253</v>
      </c>
      <c r="J957" s="41" t="str">
        <f t="shared" si="58"/>
        <v>$50 - $60K</v>
      </c>
      <c r="K957">
        <v>0</v>
      </c>
      <c r="L957">
        <v>1</v>
      </c>
      <c r="M957">
        <f>Table1[[#This Row],[Teenhome]]+Table1[[#This Row],[Kidhome]]</f>
        <v>1</v>
      </c>
      <c r="N957" s="1">
        <v>41250</v>
      </c>
      <c r="O957" s="16">
        <f>(Table1[[#This Row],[DataSetDate]]-Table1[[#This Row],[Dt_Customer]])/365</f>
        <v>8.169863013698631</v>
      </c>
      <c r="P957" s="15">
        <v>44232</v>
      </c>
      <c r="Q957">
        <v>83</v>
      </c>
      <c r="R957" s="4">
        <v>509</v>
      </c>
      <c r="S957" s="4">
        <v>0</v>
      </c>
      <c r="T957" s="4">
        <v>65</v>
      </c>
      <c r="U957" s="4">
        <v>7</v>
      </c>
      <c r="V957" s="4">
        <v>11</v>
      </c>
      <c r="W957" s="4">
        <v>5</v>
      </c>
      <c r="X957">
        <v>4</v>
      </c>
      <c r="Y957">
        <v>7</v>
      </c>
      <c r="Z957" t="str">
        <f t="shared" si="59"/>
        <v>High</v>
      </c>
      <c r="AA957" s="14">
        <f t="shared" ca="1" si="60"/>
        <v>7.1078294520129131</v>
      </c>
      <c r="AB957">
        <v>2</v>
      </c>
      <c r="AC957">
        <v>9</v>
      </c>
      <c r="AD957" s="14">
        <f t="shared" ca="1" si="61"/>
        <v>8.6770254506003965</v>
      </c>
      <c r="AE957">
        <v>6</v>
      </c>
      <c r="AF957">
        <v>0</v>
      </c>
      <c r="AG957">
        <v>0</v>
      </c>
      <c r="AH957">
        <v>0</v>
      </c>
      <c r="AI957">
        <v>0</v>
      </c>
      <c r="AJ957">
        <v>0</v>
      </c>
      <c r="AK957">
        <v>0</v>
      </c>
      <c r="AL957">
        <v>0</v>
      </c>
      <c r="AM957" t="s">
        <v>41</v>
      </c>
    </row>
    <row r="958" spans="1:39" hidden="1" x14ac:dyDescent="0.3">
      <c r="A958">
        <v>1542</v>
      </c>
      <c r="B958">
        <v>1975</v>
      </c>
      <c r="C958" s="14">
        <f>2021-Table1[[#This Row],[Year_Birth]]</f>
        <v>46</v>
      </c>
      <c r="D958" t="s">
        <v>46</v>
      </c>
      <c r="E958" s="14" t="str" cm="1">
        <f t="array" ref="E958">_xlfn.SWITCH(Table1[[#This Row],[Education]],"Graduation","Bachelor’s","Basic","High School","2n Cycle","Master’s","Master","Master’s","PhD","PhD","Other")</f>
        <v>Bachelor’s</v>
      </c>
      <c r="F958" t="s">
        <v>50</v>
      </c>
      <c r="G958" s="14" t="s">
        <v>50</v>
      </c>
      <c r="H958" s="14" t="str" cm="1">
        <f t="array" ref="H958">_xlfn.SWITCH(Table1[[#This Row],[Marital_Status_mod]],"Together","Couple","Married","Couple","Divorced","Single","Single","Single","Widow","Single","Other")</f>
        <v>Single</v>
      </c>
      <c r="I958" s="4">
        <v>56243</v>
      </c>
      <c r="J958" s="41" t="str">
        <f t="shared" si="58"/>
        <v>$50 - $60K</v>
      </c>
      <c r="K958">
        <v>1</v>
      </c>
      <c r="L958">
        <v>2</v>
      </c>
      <c r="M958">
        <f>Table1[[#This Row],[Teenhome]]+Table1[[#This Row],[Kidhome]]</f>
        <v>3</v>
      </c>
      <c r="N958" s="1">
        <v>41638</v>
      </c>
      <c r="O958" s="16">
        <f>(Table1[[#This Row],[DataSetDate]]-Table1[[#This Row],[Dt_Customer]])/365</f>
        <v>7.1068493150684935</v>
      </c>
      <c r="P958" s="15">
        <v>44232</v>
      </c>
      <c r="Q958">
        <v>26</v>
      </c>
      <c r="R958" s="4">
        <v>347</v>
      </c>
      <c r="S958" s="4">
        <v>0</v>
      </c>
      <c r="T958" s="4">
        <v>35</v>
      </c>
      <c r="U958" s="4">
        <v>4</v>
      </c>
      <c r="V958" s="4">
        <v>3</v>
      </c>
      <c r="W958" s="4">
        <v>7</v>
      </c>
      <c r="X958">
        <v>6</v>
      </c>
      <c r="Y958">
        <v>4</v>
      </c>
      <c r="Z958" t="str">
        <f t="shared" si="59"/>
        <v>Medium</v>
      </c>
      <c r="AA958" s="14">
        <f t="shared" ca="1" si="60"/>
        <v>3.7581438176100761</v>
      </c>
      <c r="AB958">
        <v>2</v>
      </c>
      <c r="AC958">
        <v>8</v>
      </c>
      <c r="AD958" s="14">
        <f t="shared" ca="1" si="61"/>
        <v>7.7129226073093671</v>
      </c>
      <c r="AE958">
        <v>5</v>
      </c>
      <c r="AF958">
        <v>0</v>
      </c>
      <c r="AG958">
        <v>0</v>
      </c>
      <c r="AH958">
        <v>0</v>
      </c>
      <c r="AI958">
        <v>0</v>
      </c>
      <c r="AJ958">
        <v>0</v>
      </c>
      <c r="AK958">
        <v>0</v>
      </c>
      <c r="AL958">
        <v>0</v>
      </c>
      <c r="AM958" t="s">
        <v>43</v>
      </c>
    </row>
    <row r="959" spans="1:39" hidden="1" x14ac:dyDescent="0.3">
      <c r="A959">
        <v>4743</v>
      </c>
      <c r="B959">
        <v>1969</v>
      </c>
      <c r="C959" s="14">
        <f>2021-Table1[[#This Row],[Year_Birth]]</f>
        <v>52</v>
      </c>
      <c r="D959" t="s">
        <v>39</v>
      </c>
      <c r="E959" s="14" t="str" cm="1">
        <f t="array" ref="E959">_xlfn.SWITCH(Table1[[#This Row],[Education]],"Graduation","Bachelor’s","Basic","High School","2n Cycle","Master’s","Master","Master’s","PhD","PhD","Other")</f>
        <v>PhD</v>
      </c>
      <c r="F959" t="s">
        <v>42</v>
      </c>
      <c r="G959" s="14" t="s">
        <v>42</v>
      </c>
      <c r="H959" s="14" t="str" cm="1">
        <f t="array" ref="H959">_xlfn.SWITCH(Table1[[#This Row],[Marital_Status_mod]],"Together","Couple","Married","Couple","Divorced","Single","Single","Single","Widow","Single","Other")</f>
        <v>Couple</v>
      </c>
      <c r="I959" s="4">
        <v>56242</v>
      </c>
      <c r="J959" s="41" t="str">
        <f t="shared" si="58"/>
        <v>$50 - $60K</v>
      </c>
      <c r="K959">
        <v>0</v>
      </c>
      <c r="L959">
        <v>1</v>
      </c>
      <c r="M959">
        <f>Table1[[#This Row],[Teenhome]]+Table1[[#This Row],[Kidhome]]</f>
        <v>1</v>
      </c>
      <c r="N959" s="1">
        <v>41336</v>
      </c>
      <c r="O959" s="16">
        <f>(Table1[[#This Row],[DataSetDate]]-Table1[[#This Row],[Dt_Customer]])/365</f>
        <v>7.934246575342466</v>
      </c>
      <c r="P959" s="15">
        <v>44232</v>
      </c>
      <c r="Q959">
        <v>72</v>
      </c>
      <c r="R959" s="4">
        <v>689</v>
      </c>
      <c r="S959" s="4">
        <v>8</v>
      </c>
      <c r="T959" s="4">
        <v>167</v>
      </c>
      <c r="U959" s="4">
        <v>11</v>
      </c>
      <c r="V959" s="4">
        <v>8</v>
      </c>
      <c r="W959" s="4">
        <v>88</v>
      </c>
      <c r="X959">
        <v>5</v>
      </c>
      <c r="Y959">
        <v>8</v>
      </c>
      <c r="Z959" t="str">
        <f t="shared" si="59"/>
        <v>High</v>
      </c>
      <c r="AA959" s="14">
        <f t="shared" ca="1" si="60"/>
        <v>8.1701792446127417</v>
      </c>
      <c r="AB959">
        <v>4</v>
      </c>
      <c r="AC959">
        <v>11</v>
      </c>
      <c r="AD959" s="14">
        <f t="shared" ca="1" si="61"/>
        <v>10.951307264036084</v>
      </c>
      <c r="AE959">
        <v>6</v>
      </c>
      <c r="AF959">
        <v>0</v>
      </c>
      <c r="AG959">
        <v>0</v>
      </c>
      <c r="AH959">
        <v>0</v>
      </c>
      <c r="AI959">
        <v>0</v>
      </c>
      <c r="AJ959">
        <v>0</v>
      </c>
      <c r="AK959">
        <v>0</v>
      </c>
      <c r="AL959">
        <v>0</v>
      </c>
      <c r="AM959" t="s">
        <v>43</v>
      </c>
    </row>
    <row r="960" spans="1:39" hidden="1" x14ac:dyDescent="0.3">
      <c r="A960">
        <v>7495</v>
      </c>
      <c r="B960">
        <v>1948</v>
      </c>
      <c r="C960" s="14">
        <f>2021-Table1[[#This Row],[Year_Birth]]</f>
        <v>73</v>
      </c>
      <c r="D960" t="s">
        <v>39</v>
      </c>
      <c r="E960" s="14" t="str" cm="1">
        <f t="array" ref="E960">_xlfn.SWITCH(Table1[[#This Row],[Education]],"Graduation","Bachelor’s","Basic","High School","2n Cycle","Master’s","Master","Master’s","PhD","PhD","Other")</f>
        <v>PhD</v>
      </c>
      <c r="F960" t="s">
        <v>42</v>
      </c>
      <c r="G960" s="14" t="s">
        <v>42</v>
      </c>
      <c r="H960" s="14" t="str" cm="1">
        <f t="array" ref="H960">_xlfn.SWITCH(Table1[[#This Row],[Marital_Status_mod]],"Together","Couple","Married","Couple","Divorced","Single","Single","Single","Widow","Single","Other")</f>
        <v>Couple</v>
      </c>
      <c r="I960" s="4">
        <v>56223</v>
      </c>
      <c r="J960" s="41" t="str">
        <f t="shared" si="58"/>
        <v>$50 - $60K</v>
      </c>
      <c r="K960">
        <v>0</v>
      </c>
      <c r="L960">
        <v>1</v>
      </c>
      <c r="M960">
        <f>Table1[[#This Row],[Teenhome]]+Table1[[#This Row],[Kidhome]]</f>
        <v>1</v>
      </c>
      <c r="N960" s="1">
        <v>41628</v>
      </c>
      <c r="O960" s="16">
        <f>(Table1[[#This Row],[DataSetDate]]-Table1[[#This Row],[Dt_Customer]])/365</f>
        <v>7.1342465753424653</v>
      </c>
      <c r="P960" s="15">
        <v>44232</v>
      </c>
      <c r="Q960">
        <v>72</v>
      </c>
      <c r="R960" s="4">
        <v>77</v>
      </c>
      <c r="S960" s="4">
        <v>28</v>
      </c>
      <c r="T960" s="4">
        <v>31</v>
      </c>
      <c r="U960" s="4">
        <v>16</v>
      </c>
      <c r="V960" s="4">
        <v>0</v>
      </c>
      <c r="W960" s="4">
        <v>4</v>
      </c>
      <c r="X960">
        <v>2</v>
      </c>
      <c r="Y960">
        <v>2</v>
      </c>
      <c r="Z960" t="str">
        <f t="shared" si="59"/>
        <v>Low</v>
      </c>
      <c r="AA960" s="14">
        <f t="shared" ca="1" si="60"/>
        <v>1.6278452485626049</v>
      </c>
      <c r="AB960">
        <v>1</v>
      </c>
      <c r="AC960">
        <v>5</v>
      </c>
      <c r="AD960" s="14">
        <f t="shared" ca="1" si="61"/>
        <v>5.1571159263159307</v>
      </c>
      <c r="AE960">
        <v>4</v>
      </c>
      <c r="AF960">
        <v>0</v>
      </c>
      <c r="AG960">
        <v>0</v>
      </c>
      <c r="AH960">
        <v>0</v>
      </c>
      <c r="AI960">
        <v>0</v>
      </c>
      <c r="AJ960">
        <v>0</v>
      </c>
      <c r="AK960">
        <v>0</v>
      </c>
      <c r="AL960">
        <v>0</v>
      </c>
      <c r="AM960" t="s">
        <v>41</v>
      </c>
    </row>
    <row r="961" spans="1:39" hidden="1" x14ac:dyDescent="0.3">
      <c r="A961">
        <v>944</v>
      </c>
      <c r="B961">
        <v>1962</v>
      </c>
      <c r="C961" s="14">
        <f>2021-Table1[[#This Row],[Year_Birth]]</f>
        <v>59</v>
      </c>
      <c r="D961" t="s">
        <v>46</v>
      </c>
      <c r="E961" s="14" t="str" cm="1">
        <f t="array" ref="E961">_xlfn.SWITCH(Table1[[#This Row],[Education]],"Graduation","Bachelor’s","Basic","High School","2n Cycle","Master’s","Master","Master’s","PhD","PhD","Other")</f>
        <v>Bachelor’s</v>
      </c>
      <c r="F961" t="s">
        <v>42</v>
      </c>
      <c r="G961" s="14" t="s">
        <v>42</v>
      </c>
      <c r="H961" s="14" t="str" cm="1">
        <f t="array" ref="H961">_xlfn.SWITCH(Table1[[#This Row],[Marital_Status_mod]],"Together","Couple","Married","Couple","Divorced","Single","Single","Single","Widow","Single","Other")</f>
        <v>Couple</v>
      </c>
      <c r="I961" s="4">
        <v>56181</v>
      </c>
      <c r="J961" s="41" t="str">
        <f t="shared" ref="J961:J1024" si="62">IF(I961&lt;10000, "Up to $10K",
   IF(I961&gt;=100000, "$100K and up",
      "$" &amp; FLOOR(I961,10000)/1000 &amp; " - $" &amp; FLOOR(I961,10000)/1000+10 &amp; "K"))</f>
        <v>$50 - $60K</v>
      </c>
      <c r="K961">
        <v>0</v>
      </c>
      <c r="L961">
        <v>1</v>
      </c>
      <c r="M961">
        <f>Table1[[#This Row],[Teenhome]]+Table1[[#This Row],[Kidhome]]</f>
        <v>1</v>
      </c>
      <c r="N961" s="1">
        <v>41282</v>
      </c>
      <c r="O961" s="16">
        <f>(Table1[[#This Row],[DataSetDate]]-Table1[[#This Row],[Dt_Customer]])/365</f>
        <v>8.0821917808219172</v>
      </c>
      <c r="P961" s="15">
        <v>44232</v>
      </c>
      <c r="Q961">
        <v>6</v>
      </c>
      <c r="R961" s="4">
        <v>121</v>
      </c>
      <c r="S961" s="4">
        <v>103</v>
      </c>
      <c r="T961" s="4">
        <v>69</v>
      </c>
      <c r="U961" s="4">
        <v>8</v>
      </c>
      <c r="V961" s="4">
        <v>44</v>
      </c>
      <c r="W961" s="4">
        <v>48</v>
      </c>
      <c r="X961">
        <v>1</v>
      </c>
      <c r="Y961">
        <v>4</v>
      </c>
      <c r="Z961" t="str">
        <f t="shared" ref="Z961:Z1024" si="63">IF(Y961&gt;=7,"High",IF(Y961&gt;=3,"Medium","Low"))</f>
        <v>Medium</v>
      </c>
      <c r="AA961" s="14">
        <f t="shared" ca="1" si="60"/>
        <v>4.3019651934502043</v>
      </c>
      <c r="AB961">
        <v>2</v>
      </c>
      <c r="AC961">
        <v>7</v>
      </c>
      <c r="AD961" s="14">
        <f t="shared" ca="1" si="61"/>
        <v>6.9953083948916239</v>
      </c>
      <c r="AE961">
        <v>4</v>
      </c>
      <c r="AF961">
        <v>0</v>
      </c>
      <c r="AG961">
        <v>0</v>
      </c>
      <c r="AH961">
        <v>0</v>
      </c>
      <c r="AI961">
        <v>0</v>
      </c>
      <c r="AJ961">
        <v>0</v>
      </c>
      <c r="AK961">
        <v>0</v>
      </c>
      <c r="AL961">
        <v>0</v>
      </c>
      <c r="AM961" t="s">
        <v>41</v>
      </c>
    </row>
    <row r="962" spans="1:39" hidden="1" x14ac:dyDescent="0.3">
      <c r="A962">
        <v>9805</v>
      </c>
      <c r="B962">
        <v>1953</v>
      </c>
      <c r="C962" s="14">
        <f>2021-Table1[[#This Row],[Year_Birth]]</f>
        <v>68</v>
      </c>
      <c r="D962" t="s">
        <v>44</v>
      </c>
      <c r="E962" s="14" t="str" cm="1">
        <f t="array" ref="E962">_xlfn.SWITCH(Table1[[#This Row],[Education]],"Graduation","Bachelor’s","Basic","High School","2n Cycle","Master’s","Master","Master’s","PhD","PhD","Other")</f>
        <v>Master’s</v>
      </c>
      <c r="F962" t="s">
        <v>40</v>
      </c>
      <c r="G962" s="14" t="s">
        <v>40</v>
      </c>
      <c r="H962" s="14" t="str" cm="1">
        <f t="array" ref="H962">_xlfn.SWITCH(Table1[[#This Row],[Marital_Status_mod]],"Together","Couple","Married","Couple","Divorced","Single","Single","Single","Widow","Single","Other")</f>
        <v>Couple</v>
      </c>
      <c r="I962" s="4">
        <v>56129</v>
      </c>
      <c r="J962" s="41" t="str">
        <f t="shared" si="62"/>
        <v>$50 - $60K</v>
      </c>
      <c r="K962">
        <v>0</v>
      </c>
      <c r="L962">
        <v>1</v>
      </c>
      <c r="M962">
        <f>Table1[[#This Row],[Teenhome]]+Table1[[#This Row],[Kidhome]]</f>
        <v>1</v>
      </c>
      <c r="N962" s="1">
        <v>41445</v>
      </c>
      <c r="O962" s="16">
        <f>(Table1[[#This Row],[DataSetDate]]-Table1[[#This Row],[Dt_Customer]])/365</f>
        <v>7.6356164383561644</v>
      </c>
      <c r="P962" s="15">
        <v>44232</v>
      </c>
      <c r="Q962">
        <v>65</v>
      </c>
      <c r="R962" s="4">
        <v>320</v>
      </c>
      <c r="S962" s="4">
        <v>48</v>
      </c>
      <c r="T962" s="4">
        <v>133</v>
      </c>
      <c r="U962" s="4">
        <v>39</v>
      </c>
      <c r="V962" s="4">
        <v>72</v>
      </c>
      <c r="W962" s="4">
        <v>48</v>
      </c>
      <c r="X962">
        <v>4</v>
      </c>
      <c r="Y962">
        <v>6</v>
      </c>
      <c r="Z962" t="str">
        <f t="shared" si="63"/>
        <v>Medium</v>
      </c>
      <c r="AA962" s="14">
        <f t="shared" ref="AA962:AA1025" ca="1" si="64">Y962 + (RAND() - 0.5) * 0.8</f>
        <v>5.7616941066340051</v>
      </c>
      <c r="AB962">
        <v>2</v>
      </c>
      <c r="AC962">
        <v>10</v>
      </c>
      <c r="AD962" s="14">
        <f t="shared" ref="AD962:AD1025" ca="1" si="65">AC962 + (RAND() - 0.5) * 0.8</f>
        <v>9.7682159670189819</v>
      </c>
      <c r="AE962">
        <v>4</v>
      </c>
      <c r="AF962">
        <v>0</v>
      </c>
      <c r="AG962">
        <v>0</v>
      </c>
      <c r="AH962">
        <v>0</v>
      </c>
      <c r="AI962">
        <v>0</v>
      </c>
      <c r="AJ962">
        <v>0</v>
      </c>
      <c r="AK962">
        <v>0</v>
      </c>
      <c r="AL962">
        <v>0</v>
      </c>
      <c r="AM962" t="s">
        <v>48</v>
      </c>
    </row>
    <row r="963" spans="1:39" hidden="1" x14ac:dyDescent="0.3">
      <c r="A963">
        <v>849</v>
      </c>
      <c r="B963">
        <v>1953</v>
      </c>
      <c r="C963" s="14">
        <f>2021-Table1[[#This Row],[Year_Birth]]</f>
        <v>68</v>
      </c>
      <c r="D963" t="s">
        <v>44</v>
      </c>
      <c r="E963" s="14" t="str" cm="1">
        <f t="array" ref="E963">_xlfn.SWITCH(Table1[[#This Row],[Education]],"Graduation","Bachelor’s","Basic","High School","2n Cycle","Master’s","Master","Master’s","PhD","PhD","Other")</f>
        <v>Master’s</v>
      </c>
      <c r="F963" t="s">
        <v>40</v>
      </c>
      <c r="G963" s="14" t="s">
        <v>40</v>
      </c>
      <c r="H963" s="14" t="str" cm="1">
        <f t="array" ref="H963">_xlfn.SWITCH(Table1[[#This Row],[Marital_Status_mod]],"Together","Couple","Married","Couple","Divorced","Single","Single","Single","Widow","Single","Other")</f>
        <v>Couple</v>
      </c>
      <c r="I963" s="4">
        <v>56129</v>
      </c>
      <c r="J963" s="41" t="str">
        <f t="shared" si="62"/>
        <v>$50 - $60K</v>
      </c>
      <c r="K963">
        <v>0</v>
      </c>
      <c r="L963">
        <v>1</v>
      </c>
      <c r="M963">
        <f>Table1[[#This Row],[Teenhome]]+Table1[[#This Row],[Kidhome]]</f>
        <v>1</v>
      </c>
      <c r="N963" s="1">
        <v>41445</v>
      </c>
      <c r="O963" s="16">
        <f>(Table1[[#This Row],[DataSetDate]]-Table1[[#This Row],[Dt_Customer]])/365</f>
        <v>7.6356164383561644</v>
      </c>
      <c r="P963" s="15">
        <v>44232</v>
      </c>
      <c r="Q963">
        <v>65</v>
      </c>
      <c r="R963" s="4">
        <v>320</v>
      </c>
      <c r="S963" s="4">
        <v>48</v>
      </c>
      <c r="T963" s="4">
        <v>133</v>
      </c>
      <c r="U963" s="4">
        <v>39</v>
      </c>
      <c r="V963" s="4">
        <v>72</v>
      </c>
      <c r="W963" s="4">
        <v>48</v>
      </c>
      <c r="X963">
        <v>4</v>
      </c>
      <c r="Y963">
        <v>6</v>
      </c>
      <c r="Z963" t="str">
        <f t="shared" si="63"/>
        <v>Medium</v>
      </c>
      <c r="AA963" s="14">
        <f t="shared" ca="1" si="64"/>
        <v>6.2157303297640798</v>
      </c>
      <c r="AB963">
        <v>2</v>
      </c>
      <c r="AC963">
        <v>10</v>
      </c>
      <c r="AD963" s="14">
        <f t="shared" ca="1" si="65"/>
        <v>10.355469317863104</v>
      </c>
      <c r="AE963">
        <v>4</v>
      </c>
      <c r="AF963">
        <v>0</v>
      </c>
      <c r="AG963">
        <v>0</v>
      </c>
      <c r="AH963">
        <v>0</v>
      </c>
      <c r="AI963">
        <v>0</v>
      </c>
      <c r="AJ963">
        <v>0</v>
      </c>
      <c r="AK963">
        <v>0</v>
      </c>
      <c r="AL963">
        <v>0</v>
      </c>
      <c r="AM963" t="s">
        <v>41</v>
      </c>
    </row>
    <row r="964" spans="1:39" hidden="1" x14ac:dyDescent="0.3">
      <c r="A964">
        <v>4128</v>
      </c>
      <c r="B964">
        <v>1962</v>
      </c>
      <c r="C964" s="14">
        <f>2021-Table1[[#This Row],[Year_Birth]]</f>
        <v>59</v>
      </c>
      <c r="D964" t="s">
        <v>39</v>
      </c>
      <c r="E964" s="14" t="str" cm="1">
        <f t="array" ref="E964">_xlfn.SWITCH(Table1[[#This Row],[Education]],"Graduation","Bachelor’s","Basic","High School","2n Cycle","Master’s","Master","Master’s","PhD","PhD","Other")</f>
        <v>PhD</v>
      </c>
      <c r="F964" t="s">
        <v>40</v>
      </c>
      <c r="G964" s="14" t="s">
        <v>40</v>
      </c>
      <c r="H964" s="14" t="str" cm="1">
        <f t="array" ref="H964">_xlfn.SWITCH(Table1[[#This Row],[Marital_Status_mod]],"Together","Couple","Married","Couple","Divorced","Single","Single","Single","Widow","Single","Other")</f>
        <v>Couple</v>
      </c>
      <c r="I964" s="4">
        <v>56067</v>
      </c>
      <c r="J964" s="41" t="str">
        <f t="shared" si="62"/>
        <v>$50 - $60K</v>
      </c>
      <c r="K964">
        <v>0</v>
      </c>
      <c r="L964">
        <v>1</v>
      </c>
      <c r="M964">
        <f>Table1[[#This Row],[Teenhome]]+Table1[[#This Row],[Kidhome]]</f>
        <v>1</v>
      </c>
      <c r="N964" s="1">
        <v>41475</v>
      </c>
      <c r="O964" s="16">
        <f>(Table1[[#This Row],[DataSetDate]]-Table1[[#This Row],[Dt_Customer]])/365</f>
        <v>7.5534246575342463</v>
      </c>
      <c r="P964" s="15">
        <v>44232</v>
      </c>
      <c r="Q964">
        <v>51</v>
      </c>
      <c r="R964" s="4">
        <v>517</v>
      </c>
      <c r="S964" s="4">
        <v>12</v>
      </c>
      <c r="T964" s="4">
        <v>54</v>
      </c>
      <c r="U964" s="4">
        <v>16</v>
      </c>
      <c r="V964" s="4">
        <v>6</v>
      </c>
      <c r="W964" s="4">
        <v>120</v>
      </c>
      <c r="X964">
        <v>2</v>
      </c>
      <c r="Y964">
        <v>7</v>
      </c>
      <c r="Z964" t="str">
        <f t="shared" si="63"/>
        <v>High</v>
      </c>
      <c r="AA964" s="14">
        <f t="shared" ca="1" si="64"/>
        <v>6.7743759150649492</v>
      </c>
      <c r="AB964">
        <v>4</v>
      </c>
      <c r="AC964">
        <v>7</v>
      </c>
      <c r="AD964" s="14">
        <f t="shared" ca="1" si="65"/>
        <v>7.1621391575651643</v>
      </c>
      <c r="AE964">
        <v>5</v>
      </c>
      <c r="AF964">
        <v>0</v>
      </c>
      <c r="AG964">
        <v>0</v>
      </c>
      <c r="AH964">
        <v>0</v>
      </c>
      <c r="AI964">
        <v>0</v>
      </c>
      <c r="AJ964">
        <v>0</v>
      </c>
      <c r="AK964">
        <v>0</v>
      </c>
      <c r="AL964">
        <v>0</v>
      </c>
      <c r="AM964" t="s">
        <v>47</v>
      </c>
    </row>
    <row r="965" spans="1:39" hidden="1" x14ac:dyDescent="0.3">
      <c r="A965">
        <v>1618</v>
      </c>
      <c r="B965">
        <v>1965</v>
      </c>
      <c r="C965" s="14">
        <f>2021-Table1[[#This Row],[Year_Birth]]</f>
        <v>56</v>
      </c>
      <c r="D965" t="s">
        <v>46</v>
      </c>
      <c r="E965" s="14" t="str" cm="1">
        <f t="array" ref="E965">_xlfn.SWITCH(Table1[[#This Row],[Education]],"Graduation","Bachelor’s","Basic","High School","2n Cycle","Master’s","Master","Master’s","PhD","PhD","Other")</f>
        <v>Bachelor’s</v>
      </c>
      <c r="F965" t="s">
        <v>40</v>
      </c>
      <c r="G965" s="14" t="s">
        <v>40</v>
      </c>
      <c r="H965" s="14" t="str" cm="1">
        <f t="array" ref="H965">_xlfn.SWITCH(Table1[[#This Row],[Marital_Status_mod]],"Together","Couple","Married","Couple","Divorced","Single","Single","Single","Widow","Single","Other")</f>
        <v>Couple</v>
      </c>
      <c r="I965" s="4">
        <v>56046</v>
      </c>
      <c r="J965" s="41" t="str">
        <f t="shared" si="62"/>
        <v>$50 - $60K</v>
      </c>
      <c r="K965">
        <v>0</v>
      </c>
      <c r="L965">
        <v>0</v>
      </c>
      <c r="M965">
        <f>Table1[[#This Row],[Teenhome]]+Table1[[#This Row],[Kidhome]]</f>
        <v>0</v>
      </c>
      <c r="N965" s="1">
        <v>41276</v>
      </c>
      <c r="O965" s="16">
        <f>(Table1[[#This Row],[DataSetDate]]-Table1[[#This Row],[Dt_Customer]])/365</f>
        <v>8.0986301369863014</v>
      </c>
      <c r="P965" s="15">
        <v>44232</v>
      </c>
      <c r="Q965">
        <v>9</v>
      </c>
      <c r="R965" s="4">
        <v>577</v>
      </c>
      <c r="S965" s="4">
        <v>0</v>
      </c>
      <c r="T965" s="4">
        <v>64</v>
      </c>
      <c r="U965" s="4">
        <v>0</v>
      </c>
      <c r="V965" s="4">
        <v>0</v>
      </c>
      <c r="W965" s="4">
        <v>51</v>
      </c>
      <c r="X965">
        <v>2</v>
      </c>
      <c r="Y965">
        <v>10</v>
      </c>
      <c r="Z965" t="str">
        <f t="shared" si="63"/>
        <v>High</v>
      </c>
      <c r="AA965" s="14">
        <f t="shared" ca="1" si="64"/>
        <v>10.352929602061431</v>
      </c>
      <c r="AB965">
        <v>1</v>
      </c>
      <c r="AC965">
        <v>8</v>
      </c>
      <c r="AD965" s="14">
        <f t="shared" ca="1" si="65"/>
        <v>7.9162667033716243</v>
      </c>
      <c r="AE965">
        <v>8</v>
      </c>
      <c r="AF965">
        <v>0</v>
      </c>
      <c r="AG965">
        <v>0</v>
      </c>
      <c r="AH965">
        <v>1</v>
      </c>
      <c r="AI965">
        <v>0</v>
      </c>
      <c r="AJ965">
        <v>0</v>
      </c>
      <c r="AK965">
        <v>1</v>
      </c>
      <c r="AL965">
        <v>0</v>
      </c>
      <c r="AM965" t="s">
        <v>52</v>
      </c>
    </row>
    <row r="966" spans="1:39" hidden="1" x14ac:dyDescent="0.3">
      <c r="A966">
        <v>1740</v>
      </c>
      <c r="B966">
        <v>1944</v>
      </c>
      <c r="C966" s="14">
        <f>2021-Table1[[#This Row],[Year_Birth]]</f>
        <v>77</v>
      </c>
      <c r="D966" t="s">
        <v>46</v>
      </c>
      <c r="E966" s="14" t="str" cm="1">
        <f t="array" ref="E966">_xlfn.SWITCH(Table1[[#This Row],[Education]],"Graduation","Bachelor’s","Basic","High School","2n Cycle","Master’s","Master","Master’s","PhD","PhD","Other")</f>
        <v>Bachelor’s</v>
      </c>
      <c r="F966" t="s">
        <v>42</v>
      </c>
      <c r="G966" s="14" t="s">
        <v>42</v>
      </c>
      <c r="H966" s="14" t="str" cm="1">
        <f t="array" ref="H966">_xlfn.SWITCH(Table1[[#This Row],[Marital_Status_mod]],"Together","Couple","Married","Couple","Divorced","Single","Single","Single","Widow","Single","Other")</f>
        <v>Couple</v>
      </c>
      <c r="I966" s="4">
        <v>55956</v>
      </c>
      <c r="J966" s="41" t="str">
        <f t="shared" si="62"/>
        <v>$50 - $60K</v>
      </c>
      <c r="K966">
        <v>0</v>
      </c>
      <c r="L966">
        <v>0</v>
      </c>
      <c r="M966">
        <f>Table1[[#This Row],[Teenhome]]+Table1[[#This Row],[Kidhome]]</f>
        <v>0</v>
      </c>
      <c r="N966" s="1">
        <v>41736</v>
      </c>
      <c r="O966" s="16">
        <f>(Table1[[#This Row],[DataSetDate]]-Table1[[#This Row],[Dt_Customer]])/365</f>
        <v>6.838356164383562</v>
      </c>
      <c r="P966" s="15">
        <v>44232</v>
      </c>
      <c r="Q966">
        <v>22</v>
      </c>
      <c r="R966" s="4">
        <v>760</v>
      </c>
      <c r="S966" s="4">
        <v>38</v>
      </c>
      <c r="T966" s="4">
        <v>104</v>
      </c>
      <c r="U966" s="4">
        <v>50</v>
      </c>
      <c r="V966" s="4">
        <v>9</v>
      </c>
      <c r="W966" s="4">
        <v>38</v>
      </c>
      <c r="X966">
        <v>2</v>
      </c>
      <c r="Y966">
        <v>7</v>
      </c>
      <c r="Z966" t="str">
        <f t="shared" si="63"/>
        <v>High</v>
      </c>
      <c r="AA966" s="14">
        <f t="shared" ca="1" si="64"/>
        <v>6.8925481541208118</v>
      </c>
      <c r="AB966">
        <v>3</v>
      </c>
      <c r="AC966">
        <v>4</v>
      </c>
      <c r="AD966" s="14">
        <f t="shared" ca="1" si="65"/>
        <v>4.0811075426292582</v>
      </c>
      <c r="AE966">
        <v>4</v>
      </c>
      <c r="AF966">
        <v>0</v>
      </c>
      <c r="AG966">
        <v>0</v>
      </c>
      <c r="AH966">
        <v>0</v>
      </c>
      <c r="AI966">
        <v>1</v>
      </c>
      <c r="AJ966">
        <v>0</v>
      </c>
      <c r="AK966">
        <v>0</v>
      </c>
      <c r="AL966">
        <v>0</v>
      </c>
      <c r="AM966" t="s">
        <v>41</v>
      </c>
    </row>
    <row r="967" spans="1:39" hidden="1" x14ac:dyDescent="0.3">
      <c r="A967">
        <v>8375</v>
      </c>
      <c r="B967">
        <v>1968</v>
      </c>
      <c r="C967" s="14">
        <f>2021-Table1[[#This Row],[Year_Birth]]</f>
        <v>53</v>
      </c>
      <c r="D967" t="s">
        <v>39</v>
      </c>
      <c r="E967" s="14" t="str" cm="1">
        <f t="array" ref="E967">_xlfn.SWITCH(Table1[[#This Row],[Education]],"Graduation","Bachelor’s","Basic","High School","2n Cycle","Master’s","Master","Master’s","PhD","PhD","Other")</f>
        <v>PhD</v>
      </c>
      <c r="F967" t="s">
        <v>42</v>
      </c>
      <c r="G967" s="14" t="s">
        <v>42</v>
      </c>
      <c r="H967" s="14" t="str" cm="1">
        <f t="array" ref="H967">_xlfn.SWITCH(Table1[[#This Row],[Marital_Status_mod]],"Together","Couple","Married","Couple","Divorced","Single","Single","Single","Widow","Single","Other")</f>
        <v>Couple</v>
      </c>
      <c r="I967" s="4">
        <v>55954</v>
      </c>
      <c r="J967" s="41" t="str">
        <f t="shared" si="62"/>
        <v>$50 - $60K</v>
      </c>
      <c r="K967">
        <v>0</v>
      </c>
      <c r="L967">
        <v>1</v>
      </c>
      <c r="M967">
        <f>Table1[[#This Row],[Teenhome]]+Table1[[#This Row],[Kidhome]]</f>
        <v>1</v>
      </c>
      <c r="N967" s="1">
        <v>41701</v>
      </c>
      <c r="O967" s="16">
        <f>(Table1[[#This Row],[DataSetDate]]-Table1[[#This Row],[Dt_Customer]])/365</f>
        <v>6.934246575342466</v>
      </c>
      <c r="P967" s="15">
        <v>44232</v>
      </c>
      <c r="Q967">
        <v>63</v>
      </c>
      <c r="R967" s="4">
        <v>447</v>
      </c>
      <c r="S967" s="4">
        <v>0</v>
      </c>
      <c r="T967" s="4">
        <v>28</v>
      </c>
      <c r="U967" s="4">
        <v>0</v>
      </c>
      <c r="V967" s="4">
        <v>0</v>
      </c>
      <c r="W967" s="4">
        <v>43</v>
      </c>
      <c r="X967">
        <v>3</v>
      </c>
      <c r="Y967">
        <v>8</v>
      </c>
      <c r="Z967" t="str">
        <f t="shared" si="63"/>
        <v>High</v>
      </c>
      <c r="AA967" s="14">
        <f t="shared" ca="1" si="64"/>
        <v>8.0193392054870447</v>
      </c>
      <c r="AB967">
        <v>2</v>
      </c>
      <c r="AC967">
        <v>6</v>
      </c>
      <c r="AD967" s="14">
        <f t="shared" ca="1" si="65"/>
        <v>5.9810376576391455</v>
      </c>
      <c r="AE967">
        <v>7</v>
      </c>
      <c r="AF967">
        <v>0</v>
      </c>
      <c r="AG967">
        <v>0</v>
      </c>
      <c r="AH967">
        <v>0</v>
      </c>
      <c r="AI967">
        <v>0</v>
      </c>
      <c r="AJ967">
        <v>0</v>
      </c>
      <c r="AK967">
        <v>0</v>
      </c>
      <c r="AL967">
        <v>0</v>
      </c>
      <c r="AM967" t="s">
        <v>53</v>
      </c>
    </row>
    <row r="968" spans="1:39" hidden="1" x14ac:dyDescent="0.3">
      <c r="A968">
        <v>2926</v>
      </c>
      <c r="B968">
        <v>1952</v>
      </c>
      <c r="C968" s="14">
        <f>2021-Table1[[#This Row],[Year_Birth]]</f>
        <v>69</v>
      </c>
      <c r="D968" t="s">
        <v>44</v>
      </c>
      <c r="E968" s="14" t="str" cm="1">
        <f t="array" ref="E968">_xlfn.SWITCH(Table1[[#This Row],[Education]],"Graduation","Bachelor’s","Basic","High School","2n Cycle","Master’s","Master","Master’s","PhD","PhD","Other")</f>
        <v>Master’s</v>
      </c>
      <c r="F968" t="s">
        <v>40</v>
      </c>
      <c r="G968" s="14" t="s">
        <v>40</v>
      </c>
      <c r="H968" s="14" t="str" cm="1">
        <f t="array" ref="H968">_xlfn.SWITCH(Table1[[#This Row],[Marital_Status_mod]],"Together","Couple","Married","Couple","Divorced","Single","Single","Single","Widow","Single","Other")</f>
        <v>Couple</v>
      </c>
      <c r="I968" s="4">
        <v>55951</v>
      </c>
      <c r="J968" s="41" t="str">
        <f t="shared" si="62"/>
        <v>$50 - $60K</v>
      </c>
      <c r="K968">
        <v>0</v>
      </c>
      <c r="L968">
        <v>1</v>
      </c>
      <c r="M968">
        <f>Table1[[#This Row],[Teenhome]]+Table1[[#This Row],[Kidhome]]</f>
        <v>1</v>
      </c>
      <c r="N968" s="1">
        <v>41144</v>
      </c>
      <c r="O968" s="16">
        <f>(Table1[[#This Row],[DataSetDate]]-Table1[[#This Row],[Dt_Customer]])/365</f>
        <v>8.4602739726027405</v>
      </c>
      <c r="P968" s="15">
        <v>44232</v>
      </c>
      <c r="Q968">
        <v>62</v>
      </c>
      <c r="R968" s="4">
        <v>1241</v>
      </c>
      <c r="S968" s="4">
        <v>0</v>
      </c>
      <c r="T968" s="4">
        <v>80</v>
      </c>
      <c r="U968" s="4">
        <v>0</v>
      </c>
      <c r="V968" s="4">
        <v>13</v>
      </c>
      <c r="W968" s="4">
        <v>40</v>
      </c>
      <c r="X968">
        <v>3</v>
      </c>
      <c r="Y968">
        <v>3</v>
      </c>
      <c r="Z968" t="str">
        <f t="shared" si="63"/>
        <v>Medium</v>
      </c>
      <c r="AA968" s="14">
        <f t="shared" ca="1" si="64"/>
        <v>3.0744108718807484</v>
      </c>
      <c r="AB968">
        <v>6</v>
      </c>
      <c r="AC968">
        <v>11</v>
      </c>
      <c r="AD968" s="14">
        <f t="shared" ca="1" si="65"/>
        <v>10.844206094971726</v>
      </c>
      <c r="AE968">
        <v>8</v>
      </c>
      <c r="AF968">
        <v>0</v>
      </c>
      <c r="AG968">
        <v>1</v>
      </c>
      <c r="AH968">
        <v>0</v>
      </c>
      <c r="AI968">
        <v>1</v>
      </c>
      <c r="AJ968">
        <v>0</v>
      </c>
      <c r="AK968">
        <v>0</v>
      </c>
      <c r="AL968">
        <v>0</v>
      </c>
      <c r="AM968" t="s">
        <v>47</v>
      </c>
    </row>
    <row r="969" spans="1:39" hidden="1" x14ac:dyDescent="0.3">
      <c r="A969">
        <v>3491</v>
      </c>
      <c r="B969">
        <v>1975</v>
      </c>
      <c r="C969" s="14">
        <f>2021-Table1[[#This Row],[Year_Birth]]</f>
        <v>46</v>
      </c>
      <c r="D969" t="s">
        <v>46</v>
      </c>
      <c r="E969" s="14" t="str" cm="1">
        <f t="array" ref="E969">_xlfn.SWITCH(Table1[[#This Row],[Education]],"Graduation","Bachelor’s","Basic","High School","2n Cycle","Master’s","Master","Master’s","PhD","PhD","Other")</f>
        <v>Bachelor’s</v>
      </c>
      <c r="F969" t="s">
        <v>40</v>
      </c>
      <c r="G969" s="14" t="s">
        <v>40</v>
      </c>
      <c r="H969" s="14" t="str" cm="1">
        <f t="array" ref="H969">_xlfn.SWITCH(Table1[[#This Row],[Marital_Status_mod]],"Together","Couple","Married","Couple","Divorced","Single","Single","Single","Widow","Single","Other")</f>
        <v>Couple</v>
      </c>
      <c r="I969" s="4">
        <v>55914</v>
      </c>
      <c r="J969" s="41" t="str">
        <f t="shared" si="62"/>
        <v>$50 - $60K</v>
      </c>
      <c r="K969">
        <v>0</v>
      </c>
      <c r="L969">
        <v>1</v>
      </c>
      <c r="M969">
        <f>Table1[[#This Row],[Teenhome]]+Table1[[#This Row],[Kidhome]]</f>
        <v>1</v>
      </c>
      <c r="N969" s="1">
        <v>41393</v>
      </c>
      <c r="O969" s="16">
        <f>(Table1[[#This Row],[DataSetDate]]-Table1[[#This Row],[Dt_Customer]])/365</f>
        <v>7.7780821917808218</v>
      </c>
      <c r="P969" s="15">
        <v>44232</v>
      </c>
      <c r="Q969">
        <v>32</v>
      </c>
      <c r="R969" s="4">
        <v>384</v>
      </c>
      <c r="S969" s="4">
        <v>60</v>
      </c>
      <c r="T969" s="4">
        <v>364</v>
      </c>
      <c r="U969" s="4">
        <v>119</v>
      </c>
      <c r="V969" s="4">
        <v>101</v>
      </c>
      <c r="W969" s="4">
        <v>232</v>
      </c>
      <c r="X969">
        <v>4</v>
      </c>
      <c r="Y969">
        <v>11</v>
      </c>
      <c r="Z969" t="str">
        <f t="shared" si="63"/>
        <v>High</v>
      </c>
      <c r="AA969" s="14">
        <f t="shared" ca="1" si="64"/>
        <v>11.023348082905819</v>
      </c>
      <c r="AB969">
        <v>6</v>
      </c>
      <c r="AC969">
        <v>8</v>
      </c>
      <c r="AD969" s="14">
        <f t="shared" ca="1" si="65"/>
        <v>7.7510508786292318</v>
      </c>
      <c r="AE969">
        <v>7</v>
      </c>
      <c r="AF969">
        <v>0</v>
      </c>
      <c r="AG969">
        <v>0</v>
      </c>
      <c r="AH969">
        <v>0</v>
      </c>
      <c r="AI969">
        <v>0</v>
      </c>
      <c r="AJ969">
        <v>0</v>
      </c>
      <c r="AK969">
        <v>0</v>
      </c>
      <c r="AL969">
        <v>0</v>
      </c>
      <c r="AM969" t="s">
        <v>43</v>
      </c>
    </row>
    <row r="970" spans="1:39" hidden="1" x14ac:dyDescent="0.3">
      <c r="A970">
        <v>5512</v>
      </c>
      <c r="B970">
        <v>1977</v>
      </c>
      <c r="C970" s="14">
        <f>2021-Table1[[#This Row],[Year_Birth]]</f>
        <v>44</v>
      </c>
      <c r="D970" t="s">
        <v>44</v>
      </c>
      <c r="E970" s="14" t="str" cm="1">
        <f t="array" ref="E970">_xlfn.SWITCH(Table1[[#This Row],[Education]],"Graduation","Bachelor’s","Basic","High School","2n Cycle","Master’s","Master","Master’s","PhD","PhD","Other")</f>
        <v>Master’s</v>
      </c>
      <c r="F970" t="s">
        <v>42</v>
      </c>
      <c r="G970" s="14" t="s">
        <v>42</v>
      </c>
      <c r="H970" s="14" t="str" cm="1">
        <f t="array" ref="H970">_xlfn.SWITCH(Table1[[#This Row],[Marital_Status_mod]],"Together","Couple","Married","Couple","Divorced","Single","Single","Single","Widow","Single","Other")</f>
        <v>Couple</v>
      </c>
      <c r="I970" s="4">
        <v>55842</v>
      </c>
      <c r="J970" s="41" t="str">
        <f t="shared" si="62"/>
        <v>$50 - $60K</v>
      </c>
      <c r="K970">
        <v>0</v>
      </c>
      <c r="L970">
        <v>1</v>
      </c>
      <c r="M970">
        <f>Table1[[#This Row],[Teenhome]]+Table1[[#This Row],[Kidhome]]</f>
        <v>1</v>
      </c>
      <c r="N970" s="1">
        <v>41782</v>
      </c>
      <c r="O970" s="16">
        <f>(Table1[[#This Row],[DataSetDate]]-Table1[[#This Row],[Dt_Customer]])/365</f>
        <v>6.7123287671232879</v>
      </c>
      <c r="P970" s="15">
        <v>44232</v>
      </c>
      <c r="Q970">
        <v>19</v>
      </c>
      <c r="R970" s="4">
        <v>451</v>
      </c>
      <c r="S970" s="4">
        <v>0</v>
      </c>
      <c r="T970" s="4">
        <v>39</v>
      </c>
      <c r="U970" s="4">
        <v>0</v>
      </c>
      <c r="V970" s="4">
        <v>4</v>
      </c>
      <c r="W970" s="4">
        <v>24</v>
      </c>
      <c r="X970">
        <v>1</v>
      </c>
      <c r="Y970">
        <v>7</v>
      </c>
      <c r="Z970" t="str">
        <f t="shared" si="63"/>
        <v>High</v>
      </c>
      <c r="AA970" s="14">
        <f t="shared" ca="1" si="64"/>
        <v>7.3140029488039957</v>
      </c>
      <c r="AB970">
        <v>1</v>
      </c>
      <c r="AC970">
        <v>8</v>
      </c>
      <c r="AD970" s="14">
        <f t="shared" ca="1" si="65"/>
        <v>8.048244590114578</v>
      </c>
      <c r="AE970">
        <v>5</v>
      </c>
      <c r="AF970">
        <v>0</v>
      </c>
      <c r="AG970">
        <v>0</v>
      </c>
      <c r="AH970">
        <v>0</v>
      </c>
      <c r="AI970">
        <v>0</v>
      </c>
      <c r="AJ970">
        <v>0</v>
      </c>
      <c r="AK970">
        <v>0</v>
      </c>
      <c r="AL970">
        <v>0</v>
      </c>
      <c r="AM970" t="s">
        <v>41</v>
      </c>
    </row>
    <row r="971" spans="1:39" hidden="1" x14ac:dyDescent="0.3">
      <c r="A971">
        <v>4426</v>
      </c>
      <c r="B971">
        <v>1975</v>
      </c>
      <c r="C971" s="14">
        <f>2021-Table1[[#This Row],[Year_Birth]]</f>
        <v>46</v>
      </c>
      <c r="D971" t="s">
        <v>46</v>
      </c>
      <c r="E971" s="14" t="str" cm="1">
        <f t="array" ref="E971">_xlfn.SWITCH(Table1[[#This Row],[Education]],"Graduation","Bachelor’s","Basic","High School","2n Cycle","Master’s","Master","Master’s","PhD","PhD","Other")</f>
        <v>Bachelor’s</v>
      </c>
      <c r="F971" t="s">
        <v>50</v>
      </c>
      <c r="G971" s="14" t="s">
        <v>50</v>
      </c>
      <c r="H971" s="14" t="str" cm="1">
        <f t="array" ref="H971">_xlfn.SWITCH(Table1[[#This Row],[Marital_Status_mod]],"Together","Couple","Married","Couple","Divorced","Single","Single","Single","Widow","Single","Other")</f>
        <v>Single</v>
      </c>
      <c r="I971" s="4">
        <v>55801</v>
      </c>
      <c r="J971" s="41" t="str">
        <f t="shared" si="62"/>
        <v>$50 - $60K</v>
      </c>
      <c r="K971">
        <v>1</v>
      </c>
      <c r="L971">
        <v>1</v>
      </c>
      <c r="M971">
        <f>Table1[[#This Row],[Teenhome]]+Table1[[#This Row],[Kidhome]]</f>
        <v>2</v>
      </c>
      <c r="N971" s="1">
        <v>41539</v>
      </c>
      <c r="O971" s="16">
        <f>(Table1[[#This Row],[DataSetDate]]-Table1[[#This Row],[Dt_Customer]])/365</f>
        <v>7.3780821917808215</v>
      </c>
      <c r="P971" s="15">
        <v>44232</v>
      </c>
      <c r="Q971">
        <v>35</v>
      </c>
      <c r="R971" s="4">
        <v>367</v>
      </c>
      <c r="S971" s="4">
        <v>4</v>
      </c>
      <c r="T971" s="4">
        <v>51</v>
      </c>
      <c r="U971" s="4">
        <v>6</v>
      </c>
      <c r="V971" s="4">
        <v>4</v>
      </c>
      <c r="W971" s="4">
        <v>95</v>
      </c>
      <c r="X971">
        <v>6</v>
      </c>
      <c r="Y971">
        <v>7</v>
      </c>
      <c r="Z971" t="str">
        <f t="shared" si="63"/>
        <v>High</v>
      </c>
      <c r="AA971" s="14">
        <f t="shared" ca="1" si="64"/>
        <v>6.7001623269041515</v>
      </c>
      <c r="AB971">
        <v>2</v>
      </c>
      <c r="AC971">
        <v>6</v>
      </c>
      <c r="AD971" s="14">
        <f t="shared" ca="1" si="65"/>
        <v>6.2354419969089108</v>
      </c>
      <c r="AE971">
        <v>7</v>
      </c>
      <c r="AF971">
        <v>1</v>
      </c>
      <c r="AG971">
        <v>0</v>
      </c>
      <c r="AH971">
        <v>0</v>
      </c>
      <c r="AI971">
        <v>0</v>
      </c>
      <c r="AJ971">
        <v>0</v>
      </c>
      <c r="AK971">
        <v>0</v>
      </c>
      <c r="AL971">
        <v>0</v>
      </c>
      <c r="AM971" t="s">
        <v>43</v>
      </c>
    </row>
    <row r="972" spans="1:39" hidden="1" x14ac:dyDescent="0.3">
      <c r="A972">
        <v>48</v>
      </c>
      <c r="B972">
        <v>1964</v>
      </c>
      <c r="C972" s="14">
        <f>2021-Table1[[#This Row],[Year_Birth]]</f>
        <v>57</v>
      </c>
      <c r="D972" t="s">
        <v>46</v>
      </c>
      <c r="E972" s="14" t="str" cm="1">
        <f t="array" ref="E972">_xlfn.SWITCH(Table1[[#This Row],[Education]],"Graduation","Bachelor’s","Basic","High School","2n Cycle","Master’s","Master","Master’s","PhD","PhD","Other")</f>
        <v>Bachelor’s</v>
      </c>
      <c r="F972" t="s">
        <v>40</v>
      </c>
      <c r="G972" s="14" t="s">
        <v>40</v>
      </c>
      <c r="H972" s="14" t="str" cm="1">
        <f t="array" ref="H972">_xlfn.SWITCH(Table1[[#This Row],[Marital_Status_mod]],"Together","Couple","Married","Couple","Divorced","Single","Single","Single","Widow","Single","Other")</f>
        <v>Couple</v>
      </c>
      <c r="I972" s="4">
        <v>55761</v>
      </c>
      <c r="J972" s="41" t="str">
        <f t="shared" si="62"/>
        <v>$50 - $60K</v>
      </c>
      <c r="K972">
        <v>0</v>
      </c>
      <c r="L972">
        <v>1</v>
      </c>
      <c r="M972">
        <f>Table1[[#This Row],[Teenhome]]+Table1[[#This Row],[Kidhome]]</f>
        <v>1</v>
      </c>
      <c r="N972" s="1">
        <v>41753</v>
      </c>
      <c r="O972" s="16">
        <f>(Table1[[#This Row],[DataSetDate]]-Table1[[#This Row],[Dt_Customer]])/365</f>
        <v>6.7917808219178086</v>
      </c>
      <c r="P972" s="15">
        <v>44232</v>
      </c>
      <c r="Q972">
        <v>97</v>
      </c>
      <c r="R972" s="4">
        <v>136</v>
      </c>
      <c r="S972" s="4">
        <v>1</v>
      </c>
      <c r="T972" s="4">
        <v>12</v>
      </c>
      <c r="U972" s="4">
        <v>0</v>
      </c>
      <c r="V972" s="4">
        <v>3</v>
      </c>
      <c r="W972" s="4">
        <v>32</v>
      </c>
      <c r="X972">
        <v>2</v>
      </c>
      <c r="Y972">
        <v>4</v>
      </c>
      <c r="Z972" t="str">
        <f t="shared" si="63"/>
        <v>Medium</v>
      </c>
      <c r="AA972" s="14">
        <f t="shared" ca="1" si="64"/>
        <v>4.1699981802083101</v>
      </c>
      <c r="AB972">
        <v>1</v>
      </c>
      <c r="AC972">
        <v>3</v>
      </c>
      <c r="AD972" s="14">
        <f t="shared" ca="1" si="65"/>
        <v>3.2177307442441769</v>
      </c>
      <c r="AE972">
        <v>6</v>
      </c>
      <c r="AF972">
        <v>0</v>
      </c>
      <c r="AG972">
        <v>0</v>
      </c>
      <c r="AH972">
        <v>0</v>
      </c>
      <c r="AI972">
        <v>1</v>
      </c>
      <c r="AJ972">
        <v>0</v>
      </c>
      <c r="AK972">
        <v>0</v>
      </c>
      <c r="AL972">
        <v>0</v>
      </c>
      <c r="AM972" t="s">
        <v>41</v>
      </c>
    </row>
    <row r="973" spans="1:39" hidden="1" x14ac:dyDescent="0.3">
      <c r="A973">
        <v>1490</v>
      </c>
      <c r="B973">
        <v>1962</v>
      </c>
      <c r="C973" s="14">
        <f>2021-Table1[[#This Row],[Year_Birth]]</f>
        <v>59</v>
      </c>
      <c r="D973" t="s">
        <v>46</v>
      </c>
      <c r="E973" s="14" t="str" cm="1">
        <f t="array" ref="E973">_xlfn.SWITCH(Table1[[#This Row],[Education]],"Graduation","Bachelor’s","Basic","High School","2n Cycle","Master’s","Master","Master’s","PhD","PhD","Other")</f>
        <v>Bachelor’s</v>
      </c>
      <c r="F973" t="s">
        <v>42</v>
      </c>
      <c r="G973" s="14" t="s">
        <v>42</v>
      </c>
      <c r="H973" s="14" t="str" cm="1">
        <f t="array" ref="H973">_xlfn.SWITCH(Table1[[#This Row],[Marital_Status_mod]],"Together","Couple","Married","Couple","Divorced","Single","Single","Single","Widow","Single","Other")</f>
        <v>Couple</v>
      </c>
      <c r="I973" s="4">
        <v>55759</v>
      </c>
      <c r="J973" s="41" t="str">
        <f t="shared" si="62"/>
        <v>$50 - $60K</v>
      </c>
      <c r="K973">
        <v>0</v>
      </c>
      <c r="L973">
        <v>1</v>
      </c>
      <c r="M973">
        <f>Table1[[#This Row],[Teenhome]]+Table1[[#This Row],[Kidhome]]</f>
        <v>1</v>
      </c>
      <c r="N973" s="1">
        <v>41241</v>
      </c>
      <c r="O973" s="16">
        <f>(Table1[[#This Row],[DataSetDate]]-Table1[[#This Row],[Dt_Customer]])/365</f>
        <v>8.1945205479452063</v>
      </c>
      <c r="P973" s="15">
        <v>44232</v>
      </c>
      <c r="Q973">
        <v>84</v>
      </c>
      <c r="R973" s="4">
        <v>675</v>
      </c>
      <c r="S973" s="4">
        <v>0</v>
      </c>
      <c r="T973" s="4">
        <v>85</v>
      </c>
      <c r="U973" s="4">
        <v>10</v>
      </c>
      <c r="V973" s="4">
        <v>7</v>
      </c>
      <c r="W973" s="4">
        <v>77</v>
      </c>
      <c r="X973">
        <v>5</v>
      </c>
      <c r="Y973">
        <v>10</v>
      </c>
      <c r="Z973" t="str">
        <f t="shared" si="63"/>
        <v>High</v>
      </c>
      <c r="AA973" s="14">
        <f t="shared" ca="1" si="64"/>
        <v>9.8912756876291041</v>
      </c>
      <c r="AB973">
        <v>3</v>
      </c>
      <c r="AC973">
        <v>8</v>
      </c>
      <c r="AD973" s="14">
        <f t="shared" ca="1" si="65"/>
        <v>8.2844490159740118</v>
      </c>
      <c r="AE973">
        <v>8</v>
      </c>
      <c r="AF973">
        <v>0</v>
      </c>
      <c r="AG973">
        <v>0</v>
      </c>
      <c r="AH973">
        <v>0</v>
      </c>
      <c r="AI973">
        <v>0</v>
      </c>
      <c r="AJ973">
        <v>0</v>
      </c>
      <c r="AK973">
        <v>0</v>
      </c>
      <c r="AL973">
        <v>0</v>
      </c>
      <c r="AM973" t="s">
        <v>48</v>
      </c>
    </row>
    <row r="974" spans="1:39" hidden="1" x14ac:dyDescent="0.3">
      <c r="A974">
        <v>1142</v>
      </c>
      <c r="B974">
        <v>1953</v>
      </c>
      <c r="C974" s="14">
        <f>2021-Table1[[#This Row],[Year_Birth]]</f>
        <v>68</v>
      </c>
      <c r="D974" t="s">
        <v>39</v>
      </c>
      <c r="E974" s="14" t="str" cm="1">
        <f t="array" ref="E974">_xlfn.SWITCH(Table1[[#This Row],[Education]],"Graduation","Bachelor’s","Basic","High School","2n Cycle","Master’s","Master","Master’s","PhD","PhD","Other")</f>
        <v>PhD</v>
      </c>
      <c r="F974" t="s">
        <v>42</v>
      </c>
      <c r="G974" s="14" t="s">
        <v>42</v>
      </c>
      <c r="H974" s="14" t="str" cm="1">
        <f t="array" ref="H974">_xlfn.SWITCH(Table1[[#This Row],[Marital_Status_mod]],"Together","Couple","Married","Couple","Divorced","Single","Single","Single","Widow","Single","Other")</f>
        <v>Couple</v>
      </c>
      <c r="I974" s="4">
        <v>55707</v>
      </c>
      <c r="J974" s="41" t="str">
        <f t="shared" si="62"/>
        <v>$50 - $60K</v>
      </c>
      <c r="K974">
        <v>0</v>
      </c>
      <c r="L974">
        <v>1</v>
      </c>
      <c r="M974">
        <f>Table1[[#This Row],[Teenhome]]+Table1[[#This Row],[Kidhome]]</f>
        <v>1</v>
      </c>
      <c r="N974" s="1">
        <v>41630</v>
      </c>
      <c r="O974" s="16">
        <f>(Table1[[#This Row],[DataSetDate]]-Table1[[#This Row],[Dt_Customer]])/365</f>
        <v>7.1287671232876715</v>
      </c>
      <c r="P974" s="15">
        <v>44232</v>
      </c>
      <c r="Q974">
        <v>91</v>
      </c>
      <c r="R974" s="4">
        <v>208</v>
      </c>
      <c r="S974" s="4">
        <v>7</v>
      </c>
      <c r="T974" s="4">
        <v>82</v>
      </c>
      <c r="U974" s="4">
        <v>30</v>
      </c>
      <c r="V974" s="4">
        <v>66</v>
      </c>
      <c r="W974" s="4">
        <v>35</v>
      </c>
      <c r="X974">
        <v>2</v>
      </c>
      <c r="Y974">
        <v>3</v>
      </c>
      <c r="Z974" t="str">
        <f t="shared" si="63"/>
        <v>Medium</v>
      </c>
      <c r="AA974" s="14">
        <f t="shared" ca="1" si="64"/>
        <v>3.3447834407085155</v>
      </c>
      <c r="AB974">
        <v>2</v>
      </c>
      <c r="AC974">
        <v>9</v>
      </c>
      <c r="AD974" s="14">
        <f t="shared" ca="1" si="65"/>
        <v>8.736195829165526</v>
      </c>
      <c r="AE974">
        <v>3</v>
      </c>
      <c r="AF974">
        <v>0</v>
      </c>
      <c r="AG974">
        <v>0</v>
      </c>
      <c r="AH974">
        <v>0</v>
      </c>
      <c r="AI974">
        <v>0</v>
      </c>
      <c r="AJ974">
        <v>0</v>
      </c>
      <c r="AK974">
        <v>0</v>
      </c>
      <c r="AL974">
        <v>0</v>
      </c>
      <c r="AM974" t="s">
        <v>41</v>
      </c>
    </row>
    <row r="975" spans="1:39" hidden="1" x14ac:dyDescent="0.3">
      <c r="A975">
        <v>6281</v>
      </c>
      <c r="B975">
        <v>1966</v>
      </c>
      <c r="C975" s="14">
        <f>2021-Table1[[#This Row],[Year_Birth]]</f>
        <v>55</v>
      </c>
      <c r="D975" t="s">
        <v>46</v>
      </c>
      <c r="E975" s="14" t="str" cm="1">
        <f t="array" ref="E975">_xlfn.SWITCH(Table1[[#This Row],[Education]],"Graduation","Bachelor’s","Basic","High School","2n Cycle","Master’s","Master","Master’s","PhD","PhD","Other")</f>
        <v>Bachelor’s</v>
      </c>
      <c r="F975" t="s">
        <v>49</v>
      </c>
      <c r="G975" s="14" t="s">
        <v>49</v>
      </c>
      <c r="H975" s="14" t="str" cm="1">
        <f t="array" ref="H975">_xlfn.SWITCH(Table1[[#This Row],[Marital_Status_mod]],"Together","Couple","Married","Couple","Divorced","Single","Single","Single","Widow","Single","Other")</f>
        <v>Single</v>
      </c>
      <c r="I975" s="4">
        <v>55686</v>
      </c>
      <c r="J975" s="41" t="str">
        <f t="shared" si="62"/>
        <v>$50 - $60K</v>
      </c>
      <c r="K975">
        <v>0</v>
      </c>
      <c r="L975">
        <v>1</v>
      </c>
      <c r="M975">
        <f>Table1[[#This Row],[Teenhome]]+Table1[[#This Row],[Kidhome]]</f>
        <v>1</v>
      </c>
      <c r="N975" s="1">
        <v>41319</v>
      </c>
      <c r="O975" s="16">
        <f>(Table1[[#This Row],[DataSetDate]]-Table1[[#This Row],[Dt_Customer]])/365</f>
        <v>7.9808219178082194</v>
      </c>
      <c r="P975" s="15">
        <v>44232</v>
      </c>
      <c r="Q975">
        <v>27</v>
      </c>
      <c r="R975" s="4">
        <v>673</v>
      </c>
      <c r="S975" s="4">
        <v>0</v>
      </c>
      <c r="T975" s="4">
        <v>199</v>
      </c>
      <c r="U975" s="4">
        <v>37</v>
      </c>
      <c r="V975" s="4">
        <v>47</v>
      </c>
      <c r="W975" s="4">
        <v>26</v>
      </c>
      <c r="X975">
        <v>2</v>
      </c>
      <c r="Y975">
        <v>6</v>
      </c>
      <c r="Z975" t="str">
        <f t="shared" si="63"/>
        <v>Medium</v>
      </c>
      <c r="AA975" s="14">
        <f t="shared" ca="1" si="64"/>
        <v>6.005468702993948</v>
      </c>
      <c r="AB975">
        <v>3</v>
      </c>
      <c r="AC975">
        <v>5</v>
      </c>
      <c r="AD975" s="14">
        <f t="shared" ca="1" si="65"/>
        <v>4.9095285773958484</v>
      </c>
      <c r="AE975">
        <v>4</v>
      </c>
      <c r="AF975">
        <v>0</v>
      </c>
      <c r="AG975">
        <v>0</v>
      </c>
      <c r="AH975">
        <v>1</v>
      </c>
      <c r="AI975">
        <v>0</v>
      </c>
      <c r="AJ975">
        <v>0</v>
      </c>
      <c r="AK975">
        <v>0</v>
      </c>
      <c r="AL975">
        <v>0</v>
      </c>
      <c r="AM975" t="s">
        <v>41</v>
      </c>
    </row>
    <row r="976" spans="1:39" hidden="1" x14ac:dyDescent="0.3">
      <c r="A976">
        <v>965</v>
      </c>
      <c r="B976">
        <v>1971</v>
      </c>
      <c r="C976" s="14">
        <f>2021-Table1[[#This Row],[Year_Birth]]</f>
        <v>50</v>
      </c>
      <c r="D976" t="s">
        <v>46</v>
      </c>
      <c r="E976" s="14" t="str" cm="1">
        <f t="array" ref="E976">_xlfn.SWITCH(Table1[[#This Row],[Education]],"Graduation","Bachelor’s","Basic","High School","2n Cycle","Master’s","Master","Master’s","PhD","PhD","Other")</f>
        <v>Bachelor’s</v>
      </c>
      <c r="F976" t="s">
        <v>49</v>
      </c>
      <c r="G976" s="14" t="s">
        <v>49</v>
      </c>
      <c r="H976" s="14" t="str" cm="1">
        <f t="array" ref="H976">_xlfn.SWITCH(Table1[[#This Row],[Marital_Status_mod]],"Together","Couple","Married","Couple","Divorced","Single","Single","Single","Widow","Single","Other")</f>
        <v>Single</v>
      </c>
      <c r="I976" s="4">
        <v>55635</v>
      </c>
      <c r="J976" s="41" t="str">
        <f t="shared" si="62"/>
        <v>$50 - $60K</v>
      </c>
      <c r="K976">
        <v>0</v>
      </c>
      <c r="L976">
        <v>1</v>
      </c>
      <c r="M976">
        <f>Table1[[#This Row],[Teenhome]]+Table1[[#This Row],[Kidhome]]</f>
        <v>1</v>
      </c>
      <c r="N976" s="1">
        <v>41226</v>
      </c>
      <c r="O976" s="16">
        <f>(Table1[[#This Row],[DataSetDate]]-Table1[[#This Row],[Dt_Customer]])/365</f>
        <v>8.2356164383561641</v>
      </c>
      <c r="P976" s="15">
        <v>44232</v>
      </c>
      <c r="Q976">
        <v>34</v>
      </c>
      <c r="R976" s="4">
        <v>235</v>
      </c>
      <c r="S976" s="4">
        <v>65</v>
      </c>
      <c r="T976" s="4">
        <v>164</v>
      </c>
      <c r="U976" s="4">
        <v>50</v>
      </c>
      <c r="V976" s="4">
        <v>49</v>
      </c>
      <c r="W976" s="4">
        <v>27</v>
      </c>
      <c r="X976">
        <v>4</v>
      </c>
      <c r="Y976">
        <v>7</v>
      </c>
      <c r="Z976" t="str">
        <f t="shared" si="63"/>
        <v>High</v>
      </c>
      <c r="AA976" s="14">
        <f t="shared" ca="1" si="64"/>
        <v>7.144604198143381</v>
      </c>
      <c r="AB976">
        <v>3</v>
      </c>
      <c r="AC976">
        <v>7</v>
      </c>
      <c r="AD976" s="14">
        <f t="shared" ca="1" si="65"/>
        <v>6.6793708124567654</v>
      </c>
      <c r="AE976">
        <v>6</v>
      </c>
      <c r="AF976">
        <v>0</v>
      </c>
      <c r="AG976">
        <v>0</v>
      </c>
      <c r="AH976">
        <v>0</v>
      </c>
      <c r="AI976">
        <v>0</v>
      </c>
      <c r="AJ976">
        <v>0</v>
      </c>
      <c r="AK976">
        <v>0</v>
      </c>
      <c r="AL976">
        <v>0</v>
      </c>
      <c r="AM976" t="s">
        <v>43</v>
      </c>
    </row>
    <row r="977" spans="1:39" hidden="1" x14ac:dyDescent="0.3">
      <c r="A977">
        <v>6605</v>
      </c>
      <c r="B977">
        <v>1944</v>
      </c>
      <c r="C977" s="14">
        <f>2021-Table1[[#This Row],[Year_Birth]]</f>
        <v>77</v>
      </c>
      <c r="D977" t="s">
        <v>39</v>
      </c>
      <c r="E977" s="14" t="str" cm="1">
        <f t="array" ref="E977">_xlfn.SWITCH(Table1[[#This Row],[Education]],"Graduation","Bachelor’s","Basic","High School","2n Cycle","Master’s","Master","Master’s","PhD","PhD","Other")</f>
        <v>PhD</v>
      </c>
      <c r="F977" t="s">
        <v>49</v>
      </c>
      <c r="G977" s="14" t="s">
        <v>49</v>
      </c>
      <c r="H977" s="14" t="str" cm="1">
        <f t="array" ref="H977">_xlfn.SWITCH(Table1[[#This Row],[Marital_Status_mod]],"Together","Couple","Married","Couple","Divorced","Single","Single","Single","Widow","Single","Other")</f>
        <v>Single</v>
      </c>
      <c r="I977" s="4">
        <v>55614</v>
      </c>
      <c r="J977" s="41" t="str">
        <f t="shared" si="62"/>
        <v>$50 - $60K</v>
      </c>
      <c r="K977">
        <v>0</v>
      </c>
      <c r="L977">
        <v>0</v>
      </c>
      <c r="M977">
        <f>Table1[[#This Row],[Teenhome]]+Table1[[#This Row],[Kidhome]]</f>
        <v>0</v>
      </c>
      <c r="N977" s="1">
        <v>41605</v>
      </c>
      <c r="O977" s="16">
        <f>(Table1[[#This Row],[DataSetDate]]-Table1[[#This Row],[Dt_Customer]])/365</f>
        <v>7.1972602739726028</v>
      </c>
      <c r="P977" s="15">
        <v>44232</v>
      </c>
      <c r="Q977">
        <v>85</v>
      </c>
      <c r="R977" s="4">
        <v>504</v>
      </c>
      <c r="S977" s="4">
        <v>13</v>
      </c>
      <c r="T977" s="4">
        <v>131</v>
      </c>
      <c r="U977" s="4">
        <v>8</v>
      </c>
      <c r="V977" s="4">
        <v>0</v>
      </c>
      <c r="W977" s="4">
        <v>26</v>
      </c>
      <c r="X977">
        <v>1</v>
      </c>
      <c r="Y977">
        <v>9</v>
      </c>
      <c r="Z977" t="str">
        <f t="shared" si="63"/>
        <v>High</v>
      </c>
      <c r="AA977" s="14">
        <f t="shared" ca="1" si="64"/>
        <v>8.7024244808417741</v>
      </c>
      <c r="AB977">
        <v>4</v>
      </c>
      <c r="AC977">
        <v>6</v>
      </c>
      <c r="AD977" s="14">
        <f t="shared" ca="1" si="65"/>
        <v>6.1580110602314626</v>
      </c>
      <c r="AE977">
        <v>7</v>
      </c>
      <c r="AF977">
        <v>0</v>
      </c>
      <c r="AG977">
        <v>0</v>
      </c>
      <c r="AH977">
        <v>0</v>
      </c>
      <c r="AI977">
        <v>1</v>
      </c>
      <c r="AJ977">
        <v>0</v>
      </c>
      <c r="AK977">
        <v>0</v>
      </c>
      <c r="AL977">
        <v>0</v>
      </c>
      <c r="AM977" t="s">
        <v>41</v>
      </c>
    </row>
    <row r="978" spans="1:39" hidden="1" x14ac:dyDescent="0.3">
      <c r="A978">
        <v>10722</v>
      </c>
      <c r="B978">
        <v>1973</v>
      </c>
      <c r="C978" s="14">
        <f>2021-Table1[[#This Row],[Year_Birth]]</f>
        <v>48</v>
      </c>
      <c r="D978" t="s">
        <v>46</v>
      </c>
      <c r="E978" s="14" t="str" cm="1">
        <f t="array" ref="E978">_xlfn.SWITCH(Table1[[#This Row],[Education]],"Graduation","Bachelor’s","Basic","High School","2n Cycle","Master’s","Master","Master’s","PhD","PhD","Other")</f>
        <v>Bachelor’s</v>
      </c>
      <c r="F978" t="s">
        <v>40</v>
      </c>
      <c r="G978" s="14" t="s">
        <v>40</v>
      </c>
      <c r="H978" s="14" t="str" cm="1">
        <f t="array" ref="H978">_xlfn.SWITCH(Table1[[#This Row],[Marital_Status_mod]],"Together","Couple","Married","Couple","Divorced","Single","Single","Single","Widow","Single","Other")</f>
        <v>Couple</v>
      </c>
      <c r="I978" s="4">
        <v>55593</v>
      </c>
      <c r="J978" s="41" t="str">
        <f t="shared" si="62"/>
        <v>$50 - $60K</v>
      </c>
      <c r="K978">
        <v>0</v>
      </c>
      <c r="L978">
        <v>1</v>
      </c>
      <c r="M978">
        <f>Table1[[#This Row],[Teenhome]]+Table1[[#This Row],[Kidhome]]</f>
        <v>1</v>
      </c>
      <c r="N978" s="1">
        <v>41507</v>
      </c>
      <c r="O978" s="16">
        <f>(Table1[[#This Row],[DataSetDate]]-Table1[[#This Row],[Dt_Customer]])/365</f>
        <v>7.4657534246575343</v>
      </c>
      <c r="P978" s="15">
        <v>44232</v>
      </c>
      <c r="Q978">
        <v>63</v>
      </c>
      <c r="R978" s="4">
        <v>293</v>
      </c>
      <c r="S978" s="4">
        <v>8</v>
      </c>
      <c r="T978" s="4">
        <v>124</v>
      </c>
      <c r="U978" s="4">
        <v>11</v>
      </c>
      <c r="V978" s="4">
        <v>4</v>
      </c>
      <c r="W978" s="4">
        <v>106</v>
      </c>
      <c r="X978">
        <v>2</v>
      </c>
      <c r="Y978">
        <v>6</v>
      </c>
      <c r="Z978" t="str">
        <f t="shared" si="63"/>
        <v>Medium</v>
      </c>
      <c r="AA978" s="14">
        <f t="shared" ca="1" si="64"/>
        <v>5.8625202513173473</v>
      </c>
      <c r="AB978">
        <v>6</v>
      </c>
      <c r="AC978">
        <v>3</v>
      </c>
      <c r="AD978" s="14">
        <f t="shared" ca="1" si="65"/>
        <v>2.7480953502741743</v>
      </c>
      <c r="AE978">
        <v>6</v>
      </c>
      <c r="AF978">
        <v>0</v>
      </c>
      <c r="AG978">
        <v>0</v>
      </c>
      <c r="AH978">
        <v>1</v>
      </c>
      <c r="AI978">
        <v>0</v>
      </c>
      <c r="AJ978">
        <v>0</v>
      </c>
      <c r="AK978">
        <v>0</v>
      </c>
      <c r="AL978">
        <v>0</v>
      </c>
      <c r="AM978" t="s">
        <v>45</v>
      </c>
    </row>
    <row r="979" spans="1:39" hidden="1" x14ac:dyDescent="0.3">
      <c r="A979">
        <v>8737</v>
      </c>
      <c r="B979">
        <v>1978</v>
      </c>
      <c r="C979" s="14">
        <f>2021-Table1[[#This Row],[Year_Birth]]</f>
        <v>43</v>
      </c>
      <c r="D979" t="s">
        <v>46</v>
      </c>
      <c r="E979" s="14" t="str" cm="1">
        <f t="array" ref="E979">_xlfn.SWITCH(Table1[[#This Row],[Education]],"Graduation","Bachelor’s","Basic","High School","2n Cycle","Master’s","Master","Master’s","PhD","PhD","Other")</f>
        <v>Bachelor’s</v>
      </c>
      <c r="F979" t="s">
        <v>49</v>
      </c>
      <c r="G979" s="14" t="s">
        <v>49</v>
      </c>
      <c r="H979" s="14" t="str" cm="1">
        <f t="array" ref="H979">_xlfn.SWITCH(Table1[[#This Row],[Marital_Status_mod]],"Together","Couple","Married","Couple","Divorced","Single","Single","Single","Widow","Single","Other")</f>
        <v>Single</v>
      </c>
      <c r="I979" s="4">
        <v>55563</v>
      </c>
      <c r="J979" s="41" t="str">
        <f t="shared" si="62"/>
        <v>$50 - $60K</v>
      </c>
      <c r="K979">
        <v>0</v>
      </c>
      <c r="L979">
        <v>1</v>
      </c>
      <c r="M979">
        <f>Table1[[#This Row],[Teenhome]]+Table1[[#This Row],[Kidhome]]</f>
        <v>1</v>
      </c>
      <c r="N979" s="1">
        <v>41734</v>
      </c>
      <c r="O979" s="16">
        <f>(Table1[[#This Row],[DataSetDate]]-Table1[[#This Row],[Dt_Customer]])/365</f>
        <v>6.8438356164383558</v>
      </c>
      <c r="P979" s="15">
        <v>44232</v>
      </c>
      <c r="Q979">
        <v>22</v>
      </c>
      <c r="R979" s="4">
        <v>29</v>
      </c>
      <c r="S979" s="4">
        <v>1</v>
      </c>
      <c r="T979" s="4">
        <v>9</v>
      </c>
      <c r="U979" s="4">
        <v>2</v>
      </c>
      <c r="V979" s="4">
        <v>0</v>
      </c>
      <c r="W979" s="4">
        <v>2</v>
      </c>
      <c r="X979">
        <v>1</v>
      </c>
      <c r="Y979">
        <v>2</v>
      </c>
      <c r="Z979" t="str">
        <f t="shared" si="63"/>
        <v>Low</v>
      </c>
      <c r="AA979" s="14">
        <f t="shared" ca="1" si="64"/>
        <v>2.1146945468857634</v>
      </c>
      <c r="AB979">
        <v>0</v>
      </c>
      <c r="AC979">
        <v>3</v>
      </c>
      <c r="AD979" s="14">
        <f t="shared" ca="1" si="65"/>
        <v>2.6001420967654978</v>
      </c>
      <c r="AE979">
        <v>3</v>
      </c>
      <c r="AF979">
        <v>0</v>
      </c>
      <c r="AG979">
        <v>0</v>
      </c>
      <c r="AH979">
        <v>0</v>
      </c>
      <c r="AI979">
        <v>0</v>
      </c>
      <c r="AJ979">
        <v>0</v>
      </c>
      <c r="AK979">
        <v>0</v>
      </c>
      <c r="AL979">
        <v>0</v>
      </c>
      <c r="AM979" t="s">
        <v>41</v>
      </c>
    </row>
    <row r="980" spans="1:39" hidden="1" x14ac:dyDescent="0.3">
      <c r="A980">
        <v>2552</v>
      </c>
      <c r="B980">
        <v>1955</v>
      </c>
      <c r="C980" s="14">
        <f>2021-Table1[[#This Row],[Year_Birth]]</f>
        <v>66</v>
      </c>
      <c r="D980" t="s">
        <v>39</v>
      </c>
      <c r="E980" s="14" t="str" cm="1">
        <f t="array" ref="E980">_xlfn.SWITCH(Table1[[#This Row],[Education]],"Graduation","Bachelor’s","Basic","High School","2n Cycle","Master’s","Master","Master’s","PhD","PhD","Other")</f>
        <v>PhD</v>
      </c>
      <c r="F980" t="s">
        <v>50</v>
      </c>
      <c r="G980" s="14" t="s">
        <v>50</v>
      </c>
      <c r="H980" s="14" t="str" cm="1">
        <f t="array" ref="H980">_xlfn.SWITCH(Table1[[#This Row],[Marital_Status_mod]],"Together","Couple","Married","Couple","Divorced","Single","Single","Single","Widow","Single","Other")</f>
        <v>Single</v>
      </c>
      <c r="I980" s="4">
        <v>55521</v>
      </c>
      <c r="J980" s="41" t="str">
        <f t="shared" si="62"/>
        <v>$50 - $60K</v>
      </c>
      <c r="K980">
        <v>1</v>
      </c>
      <c r="L980">
        <v>2</v>
      </c>
      <c r="M980">
        <f>Table1[[#This Row],[Teenhome]]+Table1[[#This Row],[Kidhome]]</f>
        <v>3</v>
      </c>
      <c r="N980" s="1">
        <v>41569</v>
      </c>
      <c r="O980" s="16">
        <f>(Table1[[#This Row],[DataSetDate]]-Table1[[#This Row],[Dt_Customer]])/365</f>
        <v>7.2958904109589042</v>
      </c>
      <c r="P980" s="15">
        <v>44232</v>
      </c>
      <c r="Q980">
        <v>11</v>
      </c>
      <c r="R980" s="4">
        <v>416</v>
      </c>
      <c r="S980" s="4">
        <v>0</v>
      </c>
      <c r="T980" s="4">
        <v>26</v>
      </c>
      <c r="U980" s="4">
        <v>0</v>
      </c>
      <c r="V980" s="4">
        <v>0</v>
      </c>
      <c r="W980" s="4">
        <v>4</v>
      </c>
      <c r="X980">
        <v>9</v>
      </c>
      <c r="Y980">
        <v>6</v>
      </c>
      <c r="Z980" t="str">
        <f t="shared" si="63"/>
        <v>Medium</v>
      </c>
      <c r="AA980" s="14">
        <f t="shared" ca="1" si="64"/>
        <v>5.9417115368378806</v>
      </c>
      <c r="AB980">
        <v>3</v>
      </c>
      <c r="AC980">
        <v>6</v>
      </c>
      <c r="AD980" s="14">
        <f t="shared" ca="1" si="65"/>
        <v>6.1533577104570671</v>
      </c>
      <c r="AE980">
        <v>7</v>
      </c>
      <c r="AF980">
        <v>0</v>
      </c>
      <c r="AG980">
        <v>0</v>
      </c>
      <c r="AH980">
        <v>0</v>
      </c>
      <c r="AI980">
        <v>1</v>
      </c>
      <c r="AJ980">
        <v>0</v>
      </c>
      <c r="AK980">
        <v>1</v>
      </c>
      <c r="AL980">
        <v>0</v>
      </c>
      <c r="AM980" t="s">
        <v>41</v>
      </c>
    </row>
    <row r="981" spans="1:39" hidden="1" x14ac:dyDescent="0.3">
      <c r="A981">
        <v>10478</v>
      </c>
      <c r="B981">
        <v>1950</v>
      </c>
      <c r="C981" s="14">
        <f>2021-Table1[[#This Row],[Year_Birth]]</f>
        <v>71</v>
      </c>
      <c r="D981" t="s">
        <v>39</v>
      </c>
      <c r="E981" s="14" t="str" cm="1">
        <f t="array" ref="E981">_xlfn.SWITCH(Table1[[#This Row],[Education]],"Graduation","Bachelor’s","Basic","High School","2n Cycle","Master’s","Master","Master’s","PhD","PhD","Other")</f>
        <v>PhD</v>
      </c>
      <c r="F981" t="s">
        <v>42</v>
      </c>
      <c r="G981" s="14" t="s">
        <v>42</v>
      </c>
      <c r="H981" s="14" t="str" cm="1">
        <f t="array" ref="H981">_xlfn.SWITCH(Table1[[#This Row],[Marital_Status_mod]],"Together","Couple","Married","Couple","Divorced","Single","Single","Single","Widow","Single","Other")</f>
        <v>Couple</v>
      </c>
      <c r="I981" s="4">
        <v>55517</v>
      </c>
      <c r="J981" s="41" t="str">
        <f t="shared" si="62"/>
        <v>$50 - $60K</v>
      </c>
      <c r="K981">
        <v>1</v>
      </c>
      <c r="L981">
        <v>1</v>
      </c>
      <c r="M981">
        <f>Table1[[#This Row],[Teenhome]]+Table1[[#This Row],[Kidhome]]</f>
        <v>2</v>
      </c>
      <c r="N981" s="1">
        <v>41179</v>
      </c>
      <c r="O981" s="16">
        <f>(Table1[[#This Row],[DataSetDate]]-Table1[[#This Row],[Dt_Customer]])/365</f>
        <v>8.3643835616438356</v>
      </c>
      <c r="P981" s="15">
        <v>44232</v>
      </c>
      <c r="Q981">
        <v>53</v>
      </c>
      <c r="R981" s="4">
        <v>483</v>
      </c>
      <c r="S981" s="4">
        <v>0</v>
      </c>
      <c r="T981" s="4">
        <v>108</v>
      </c>
      <c r="U981" s="4">
        <v>0</v>
      </c>
      <c r="V981" s="4">
        <v>6</v>
      </c>
      <c r="W981" s="4">
        <v>36</v>
      </c>
      <c r="X981">
        <v>5</v>
      </c>
      <c r="Y981">
        <v>11</v>
      </c>
      <c r="Z981" t="str">
        <f t="shared" si="63"/>
        <v>High</v>
      </c>
      <c r="AA981" s="14">
        <f t="shared" ca="1" si="64"/>
        <v>10.639673783157829</v>
      </c>
      <c r="AB981">
        <v>1</v>
      </c>
      <c r="AC981">
        <v>6</v>
      </c>
      <c r="AD981" s="14">
        <f t="shared" ca="1" si="65"/>
        <v>6.1810336413721227</v>
      </c>
      <c r="AE981">
        <v>9</v>
      </c>
      <c r="AF981">
        <v>0</v>
      </c>
      <c r="AG981">
        <v>0</v>
      </c>
      <c r="AH981">
        <v>0</v>
      </c>
      <c r="AI981">
        <v>0</v>
      </c>
      <c r="AJ981">
        <v>0</v>
      </c>
      <c r="AK981">
        <v>1</v>
      </c>
      <c r="AL981">
        <v>0</v>
      </c>
      <c r="AM981" t="s">
        <v>47</v>
      </c>
    </row>
    <row r="982" spans="1:39" hidden="1" x14ac:dyDescent="0.3">
      <c r="A982">
        <v>10099</v>
      </c>
      <c r="B982">
        <v>1984</v>
      </c>
      <c r="C982" s="14">
        <f>2021-Table1[[#This Row],[Year_Birth]]</f>
        <v>37</v>
      </c>
      <c r="D982" t="s">
        <v>46</v>
      </c>
      <c r="E982" s="14" t="str" cm="1">
        <f t="array" ref="E982">_xlfn.SWITCH(Table1[[#This Row],[Education]],"Graduation","Bachelor’s","Basic","High School","2n Cycle","Master’s","Master","Master’s","PhD","PhD","Other")</f>
        <v>Bachelor’s</v>
      </c>
      <c r="F982" t="s">
        <v>42</v>
      </c>
      <c r="G982" s="14" t="s">
        <v>42</v>
      </c>
      <c r="H982" s="14" t="str" cm="1">
        <f t="array" ref="H982">_xlfn.SWITCH(Table1[[#This Row],[Marital_Status_mod]],"Together","Couple","Married","Couple","Divorced","Single","Single","Single","Widow","Single","Other")</f>
        <v>Couple</v>
      </c>
      <c r="I982" s="4">
        <v>55434</v>
      </c>
      <c r="J982" s="41" t="str">
        <f t="shared" si="62"/>
        <v>$50 - $60K</v>
      </c>
      <c r="K982">
        <v>1</v>
      </c>
      <c r="L982">
        <v>0</v>
      </c>
      <c r="M982">
        <f>Table1[[#This Row],[Teenhome]]+Table1[[#This Row],[Kidhome]]</f>
        <v>1</v>
      </c>
      <c r="N982" s="1">
        <v>41552</v>
      </c>
      <c r="O982" s="16">
        <f>(Table1[[#This Row],[DataSetDate]]-Table1[[#This Row],[Dt_Customer]])/365</f>
        <v>7.3424657534246576</v>
      </c>
      <c r="P982" s="15">
        <v>44232</v>
      </c>
      <c r="Q982">
        <v>21</v>
      </c>
      <c r="R982" s="4">
        <v>238</v>
      </c>
      <c r="S982" s="4">
        <v>115</v>
      </c>
      <c r="T982" s="4">
        <v>215</v>
      </c>
      <c r="U982" s="4">
        <v>169</v>
      </c>
      <c r="V982" s="4">
        <v>69</v>
      </c>
      <c r="W982" s="4">
        <v>76</v>
      </c>
      <c r="X982">
        <v>3</v>
      </c>
      <c r="Y982">
        <v>5</v>
      </c>
      <c r="Z982" t="str">
        <f t="shared" si="63"/>
        <v>Medium</v>
      </c>
      <c r="AA982" s="14">
        <f t="shared" ca="1" si="64"/>
        <v>4.8001242099783266</v>
      </c>
      <c r="AB982">
        <v>3</v>
      </c>
      <c r="AC982">
        <v>13</v>
      </c>
      <c r="AD982" s="14">
        <f t="shared" ca="1" si="65"/>
        <v>13.195750076258832</v>
      </c>
      <c r="AE982">
        <v>4</v>
      </c>
      <c r="AF982">
        <v>0</v>
      </c>
      <c r="AG982">
        <v>0</v>
      </c>
      <c r="AH982">
        <v>0</v>
      </c>
      <c r="AI982">
        <v>0</v>
      </c>
      <c r="AJ982">
        <v>0</v>
      </c>
      <c r="AK982">
        <v>0</v>
      </c>
      <c r="AL982">
        <v>0</v>
      </c>
      <c r="AM982" t="s">
        <v>47</v>
      </c>
    </row>
    <row r="983" spans="1:39" hidden="1" x14ac:dyDescent="0.3">
      <c r="A983">
        <v>3498</v>
      </c>
      <c r="B983">
        <v>1976</v>
      </c>
      <c r="C983" s="14">
        <f>2021-Table1[[#This Row],[Year_Birth]]</f>
        <v>45</v>
      </c>
      <c r="D983" t="s">
        <v>39</v>
      </c>
      <c r="E983" s="14" t="str" cm="1">
        <f t="array" ref="E983">_xlfn.SWITCH(Table1[[#This Row],[Education]],"Graduation","Bachelor’s","Basic","High School","2n Cycle","Master’s","Master","Master’s","PhD","PhD","Other")</f>
        <v>PhD</v>
      </c>
      <c r="F983" t="s">
        <v>42</v>
      </c>
      <c r="G983" s="14" t="s">
        <v>42</v>
      </c>
      <c r="H983" s="14" t="str" cm="1">
        <f t="array" ref="H983">_xlfn.SWITCH(Table1[[#This Row],[Marital_Status_mod]],"Together","Couple","Married","Couple","Divorced","Single","Single","Single","Widow","Single","Other")</f>
        <v>Couple</v>
      </c>
      <c r="I983" s="4">
        <v>55424</v>
      </c>
      <c r="J983" s="41" t="str">
        <f t="shared" si="62"/>
        <v>$50 - $60K</v>
      </c>
      <c r="K983">
        <v>0</v>
      </c>
      <c r="L983">
        <v>1</v>
      </c>
      <c r="M983">
        <f>Table1[[#This Row],[Teenhome]]+Table1[[#This Row],[Kidhome]]</f>
        <v>1</v>
      </c>
      <c r="N983" s="1">
        <v>41238</v>
      </c>
      <c r="O983" s="16">
        <f>(Table1[[#This Row],[DataSetDate]]-Table1[[#This Row],[Dt_Customer]])/365</f>
        <v>8.2027397260273975</v>
      </c>
      <c r="P983" s="15">
        <v>44232</v>
      </c>
      <c r="Q983">
        <v>6</v>
      </c>
      <c r="R983" s="4">
        <v>462</v>
      </c>
      <c r="S983" s="4">
        <v>61</v>
      </c>
      <c r="T983" s="4">
        <v>184</v>
      </c>
      <c r="U983" s="4">
        <v>10</v>
      </c>
      <c r="V983" s="4">
        <v>53</v>
      </c>
      <c r="W983" s="4">
        <v>107</v>
      </c>
      <c r="X983">
        <v>4</v>
      </c>
      <c r="Y983">
        <v>7</v>
      </c>
      <c r="Z983" t="str">
        <f t="shared" si="63"/>
        <v>High</v>
      </c>
      <c r="AA983" s="14">
        <f t="shared" ca="1" si="64"/>
        <v>6.88398687203295</v>
      </c>
      <c r="AB983">
        <v>5</v>
      </c>
      <c r="AC983">
        <v>9</v>
      </c>
      <c r="AD983" s="14">
        <f t="shared" ca="1" si="65"/>
        <v>8.7169195294759465</v>
      </c>
      <c r="AE983">
        <v>6</v>
      </c>
      <c r="AF983">
        <v>0</v>
      </c>
      <c r="AG983">
        <v>0</v>
      </c>
      <c r="AH983">
        <v>1</v>
      </c>
      <c r="AI983">
        <v>0</v>
      </c>
      <c r="AJ983">
        <v>0</v>
      </c>
      <c r="AK983">
        <v>1</v>
      </c>
      <c r="AL983">
        <v>0</v>
      </c>
      <c r="AM983" t="s">
        <v>41</v>
      </c>
    </row>
    <row r="984" spans="1:39" hidden="1" x14ac:dyDescent="0.3">
      <c r="A984">
        <v>4887</v>
      </c>
      <c r="B984">
        <v>1976</v>
      </c>
      <c r="C984" s="14">
        <f>2021-Table1[[#This Row],[Year_Birth]]</f>
        <v>45</v>
      </c>
      <c r="D984" t="s">
        <v>39</v>
      </c>
      <c r="E984" s="14" t="str" cm="1">
        <f t="array" ref="E984">_xlfn.SWITCH(Table1[[#This Row],[Education]],"Graduation","Bachelor’s","Basic","High School","2n Cycle","Master’s","Master","Master’s","PhD","PhD","Other")</f>
        <v>PhD</v>
      </c>
      <c r="F984" t="s">
        <v>49</v>
      </c>
      <c r="G984" s="14" t="s">
        <v>49</v>
      </c>
      <c r="H984" s="14" t="str" cm="1">
        <f t="array" ref="H984">_xlfn.SWITCH(Table1[[#This Row],[Marital_Status_mod]],"Together","Couple","Married","Couple","Divorced","Single","Single","Single","Widow","Single","Other")</f>
        <v>Single</v>
      </c>
      <c r="I984" s="4">
        <v>55412</v>
      </c>
      <c r="J984" s="41" t="str">
        <f t="shared" si="62"/>
        <v>$50 - $60K</v>
      </c>
      <c r="K984">
        <v>1</v>
      </c>
      <c r="L984">
        <v>1</v>
      </c>
      <c r="M984">
        <f>Table1[[#This Row],[Teenhome]]+Table1[[#This Row],[Kidhome]]</f>
        <v>2</v>
      </c>
      <c r="N984" s="1">
        <v>41600</v>
      </c>
      <c r="O984" s="16">
        <f>(Table1[[#This Row],[DataSetDate]]-Table1[[#This Row],[Dt_Customer]])/365</f>
        <v>7.2109589041095887</v>
      </c>
      <c r="P984" s="15">
        <v>44232</v>
      </c>
      <c r="Q984">
        <v>65</v>
      </c>
      <c r="R984" s="4">
        <v>10</v>
      </c>
      <c r="S984" s="4">
        <v>5</v>
      </c>
      <c r="T984" s="4">
        <v>28</v>
      </c>
      <c r="U984" s="4">
        <v>11</v>
      </c>
      <c r="V984" s="4">
        <v>1</v>
      </c>
      <c r="W984" s="4">
        <v>8</v>
      </c>
      <c r="X984">
        <v>1</v>
      </c>
      <c r="Y984">
        <v>2</v>
      </c>
      <c r="Z984" t="str">
        <f t="shared" si="63"/>
        <v>Low</v>
      </c>
      <c r="AA984" s="14">
        <f t="shared" ca="1" si="64"/>
        <v>2.1294443448441323</v>
      </c>
      <c r="AB984">
        <v>0</v>
      </c>
      <c r="AC984">
        <v>3</v>
      </c>
      <c r="AD984" s="14">
        <f t="shared" ca="1" si="65"/>
        <v>2.9203448038274344</v>
      </c>
      <c r="AE984">
        <v>5</v>
      </c>
      <c r="AF984">
        <v>0</v>
      </c>
      <c r="AG984">
        <v>0</v>
      </c>
      <c r="AH984">
        <v>0</v>
      </c>
      <c r="AI984">
        <v>0</v>
      </c>
      <c r="AJ984">
        <v>0</v>
      </c>
      <c r="AK984">
        <v>0</v>
      </c>
      <c r="AL984">
        <v>0</v>
      </c>
      <c r="AM984" t="s">
        <v>48</v>
      </c>
    </row>
    <row r="985" spans="1:39" hidden="1" x14ac:dyDescent="0.3">
      <c r="A985">
        <v>9970</v>
      </c>
      <c r="B985">
        <v>1977</v>
      </c>
      <c r="C985" s="14">
        <f>2021-Table1[[#This Row],[Year_Birth]]</f>
        <v>44</v>
      </c>
      <c r="D985" t="s">
        <v>46</v>
      </c>
      <c r="E985" s="14" t="str" cm="1">
        <f t="array" ref="E985">_xlfn.SWITCH(Table1[[#This Row],[Education]],"Graduation","Bachelor’s","Basic","High School","2n Cycle","Master’s","Master","Master’s","PhD","PhD","Other")</f>
        <v>Bachelor’s</v>
      </c>
      <c r="F985" t="s">
        <v>40</v>
      </c>
      <c r="G985" s="14" t="s">
        <v>40</v>
      </c>
      <c r="H985" s="14" t="str" cm="1">
        <f t="array" ref="H985">_xlfn.SWITCH(Table1[[#This Row],[Marital_Status_mod]],"Together","Couple","Married","Couple","Divorced","Single","Single","Single","Widow","Single","Other")</f>
        <v>Couple</v>
      </c>
      <c r="I985" s="4">
        <v>55375</v>
      </c>
      <c r="J985" s="41" t="str">
        <f t="shared" si="62"/>
        <v>$50 - $60K</v>
      </c>
      <c r="K985">
        <v>0</v>
      </c>
      <c r="L985">
        <v>1</v>
      </c>
      <c r="M985">
        <f>Table1[[#This Row],[Teenhome]]+Table1[[#This Row],[Kidhome]]</f>
        <v>1</v>
      </c>
      <c r="N985" s="1">
        <v>41564</v>
      </c>
      <c r="O985" s="16">
        <f>(Table1[[#This Row],[DataSetDate]]-Table1[[#This Row],[Dt_Customer]])/365</f>
        <v>7.3095890410958901</v>
      </c>
      <c r="P985" s="15">
        <v>44232</v>
      </c>
      <c r="Q985">
        <v>3</v>
      </c>
      <c r="R985" s="4">
        <v>42</v>
      </c>
      <c r="S985" s="4">
        <v>11</v>
      </c>
      <c r="T985" s="4">
        <v>57</v>
      </c>
      <c r="U985" s="4">
        <v>10</v>
      </c>
      <c r="V985" s="4">
        <v>28</v>
      </c>
      <c r="W985" s="4">
        <v>14</v>
      </c>
      <c r="X985">
        <v>1</v>
      </c>
      <c r="Y985">
        <v>1</v>
      </c>
      <c r="Z985" t="str">
        <f t="shared" si="63"/>
        <v>Low</v>
      </c>
      <c r="AA985" s="14">
        <f t="shared" ca="1" si="64"/>
        <v>0.90137053544825207</v>
      </c>
      <c r="AB985">
        <v>1</v>
      </c>
      <c r="AC985">
        <v>6</v>
      </c>
      <c r="AD985" s="14">
        <f t="shared" ca="1" si="65"/>
        <v>5.8894128363401697</v>
      </c>
      <c r="AE985">
        <v>2</v>
      </c>
      <c r="AF985">
        <v>0</v>
      </c>
      <c r="AG985">
        <v>0</v>
      </c>
      <c r="AH985">
        <v>0</v>
      </c>
      <c r="AI985">
        <v>0</v>
      </c>
      <c r="AJ985">
        <v>0</v>
      </c>
      <c r="AK985">
        <v>0</v>
      </c>
      <c r="AL985">
        <v>0</v>
      </c>
      <c r="AM985" t="s">
        <v>48</v>
      </c>
    </row>
    <row r="986" spans="1:39" hidden="1" x14ac:dyDescent="0.3">
      <c r="A986">
        <v>425</v>
      </c>
      <c r="B986">
        <v>1985</v>
      </c>
      <c r="C986" s="14">
        <f>2021-Table1[[#This Row],[Year_Birth]]</f>
        <v>36</v>
      </c>
      <c r="D986" t="s">
        <v>46</v>
      </c>
      <c r="E986" s="14" t="str" cm="1">
        <f t="array" ref="E986">_xlfn.SWITCH(Table1[[#This Row],[Education]],"Graduation","Bachelor’s","Basic","High School","2n Cycle","Master’s","Master","Master’s","PhD","PhD","Other")</f>
        <v>Bachelor’s</v>
      </c>
      <c r="F986" t="s">
        <v>42</v>
      </c>
      <c r="G986" s="14" t="s">
        <v>42</v>
      </c>
      <c r="H986" s="14" t="str" cm="1">
        <f t="array" ref="H986">_xlfn.SWITCH(Table1[[#This Row],[Marital_Status_mod]],"Together","Couple","Married","Couple","Divorced","Single","Single","Single","Widow","Single","Other")</f>
        <v>Couple</v>
      </c>
      <c r="I986" s="4">
        <v>55357</v>
      </c>
      <c r="J986" s="41" t="str">
        <f t="shared" si="62"/>
        <v>$50 - $60K</v>
      </c>
      <c r="K986">
        <v>2</v>
      </c>
      <c r="L986">
        <v>0</v>
      </c>
      <c r="M986">
        <f>Table1[[#This Row],[Teenhome]]+Table1[[#This Row],[Kidhome]]</f>
        <v>2</v>
      </c>
      <c r="N986" s="1">
        <v>41324</v>
      </c>
      <c r="O986" s="16">
        <f>(Table1[[#This Row],[DataSetDate]]-Table1[[#This Row],[Dt_Customer]])/365</f>
        <v>7.9671232876712326</v>
      </c>
      <c r="P986" s="15">
        <v>44232</v>
      </c>
      <c r="Q986">
        <v>66</v>
      </c>
      <c r="R986" s="4">
        <v>374</v>
      </c>
      <c r="S986" s="4">
        <v>64</v>
      </c>
      <c r="T986" s="4">
        <v>116</v>
      </c>
      <c r="U986" s="4">
        <v>84</v>
      </c>
      <c r="V986" s="4">
        <v>25</v>
      </c>
      <c r="W986" s="4">
        <v>64</v>
      </c>
      <c r="X986">
        <v>3</v>
      </c>
      <c r="Y986">
        <v>6</v>
      </c>
      <c r="Z986" t="str">
        <f t="shared" si="63"/>
        <v>Medium</v>
      </c>
      <c r="AA986" s="14">
        <f t="shared" ca="1" si="64"/>
        <v>6.3212125036664375</v>
      </c>
      <c r="AB986">
        <v>2</v>
      </c>
      <c r="AC986">
        <v>11</v>
      </c>
      <c r="AD986" s="14">
        <f t="shared" ca="1" si="65"/>
        <v>10.783644339943255</v>
      </c>
      <c r="AE986">
        <v>5</v>
      </c>
      <c r="AF986">
        <v>0</v>
      </c>
      <c r="AG986">
        <v>0</v>
      </c>
      <c r="AH986">
        <v>0</v>
      </c>
      <c r="AI986">
        <v>0</v>
      </c>
      <c r="AJ986">
        <v>0</v>
      </c>
      <c r="AK986">
        <v>0</v>
      </c>
      <c r="AL986">
        <v>0</v>
      </c>
      <c r="AM986" t="s">
        <v>45</v>
      </c>
    </row>
    <row r="987" spans="1:39" hidden="1" x14ac:dyDescent="0.3">
      <c r="A987">
        <v>5935</v>
      </c>
      <c r="B987">
        <v>1956</v>
      </c>
      <c r="C987" s="14">
        <f>2021-Table1[[#This Row],[Year_Birth]]</f>
        <v>65</v>
      </c>
      <c r="D987" t="s">
        <v>44</v>
      </c>
      <c r="E987" s="14" t="str" cm="1">
        <f t="array" ref="E987">_xlfn.SWITCH(Table1[[#This Row],[Education]],"Graduation","Bachelor’s","Basic","High School","2n Cycle","Master’s","Master","Master’s","PhD","PhD","Other")</f>
        <v>Master’s</v>
      </c>
      <c r="F987" t="s">
        <v>50</v>
      </c>
      <c r="G987" s="14" t="s">
        <v>50</v>
      </c>
      <c r="H987" s="14" t="str" cm="1">
        <f t="array" ref="H987">_xlfn.SWITCH(Table1[[#This Row],[Marital_Status_mod]],"Together","Couple","Married","Couple","Divorced","Single","Single","Single","Widow","Single","Other")</f>
        <v>Single</v>
      </c>
      <c r="I987" s="4">
        <v>55284</v>
      </c>
      <c r="J987" s="41" t="str">
        <f t="shared" si="62"/>
        <v>$50 - $60K</v>
      </c>
      <c r="K987">
        <v>0</v>
      </c>
      <c r="L987">
        <v>1</v>
      </c>
      <c r="M987">
        <f>Table1[[#This Row],[Teenhome]]+Table1[[#This Row],[Kidhome]]</f>
        <v>1</v>
      </c>
      <c r="N987" s="1">
        <v>41267</v>
      </c>
      <c r="O987" s="16">
        <f>(Table1[[#This Row],[DataSetDate]]-Table1[[#This Row],[Dt_Customer]])/365</f>
        <v>8.1232876712328768</v>
      </c>
      <c r="P987" s="15">
        <v>44232</v>
      </c>
      <c r="Q987">
        <v>60</v>
      </c>
      <c r="R987" s="4">
        <v>547</v>
      </c>
      <c r="S987" s="4">
        <v>7</v>
      </c>
      <c r="T987" s="4">
        <v>140</v>
      </c>
      <c r="U987" s="4">
        <v>0</v>
      </c>
      <c r="V987" s="4">
        <v>7</v>
      </c>
      <c r="W987" s="4">
        <v>63</v>
      </c>
      <c r="X987">
        <v>3</v>
      </c>
      <c r="Y987">
        <v>7</v>
      </c>
      <c r="Z987" t="str">
        <f t="shared" si="63"/>
        <v>High</v>
      </c>
      <c r="AA987" s="14">
        <f t="shared" ca="1" si="64"/>
        <v>6.9415191141766606</v>
      </c>
      <c r="AB987">
        <v>5</v>
      </c>
      <c r="AC987">
        <v>8</v>
      </c>
      <c r="AD987" s="14">
        <f t="shared" ca="1" si="65"/>
        <v>7.9424313922243099</v>
      </c>
      <c r="AE987">
        <v>5</v>
      </c>
      <c r="AF987">
        <v>0</v>
      </c>
      <c r="AG987">
        <v>0</v>
      </c>
      <c r="AH987">
        <v>0</v>
      </c>
      <c r="AI987">
        <v>0</v>
      </c>
      <c r="AJ987">
        <v>0</v>
      </c>
      <c r="AK987">
        <v>0</v>
      </c>
      <c r="AL987">
        <v>0</v>
      </c>
      <c r="AM987" t="s">
        <v>45</v>
      </c>
    </row>
    <row r="988" spans="1:39" hidden="1" x14ac:dyDescent="0.3">
      <c r="A988">
        <v>3376</v>
      </c>
      <c r="B988">
        <v>1970</v>
      </c>
      <c r="C988" s="14">
        <f>2021-Table1[[#This Row],[Year_Birth]]</f>
        <v>51</v>
      </c>
      <c r="D988" t="s">
        <v>44</v>
      </c>
      <c r="E988" s="14" t="str" cm="1">
        <f t="array" ref="E988">_xlfn.SWITCH(Table1[[#This Row],[Education]],"Graduation","Bachelor’s","Basic","High School","2n Cycle","Master’s","Master","Master’s","PhD","PhD","Other")</f>
        <v>Master’s</v>
      </c>
      <c r="F988" t="s">
        <v>49</v>
      </c>
      <c r="G988" s="14" t="s">
        <v>49</v>
      </c>
      <c r="H988" s="14" t="str" cm="1">
        <f t="array" ref="H988">_xlfn.SWITCH(Table1[[#This Row],[Marital_Status_mod]],"Together","Couple","Married","Couple","Divorced","Single","Single","Single","Widow","Single","Other")</f>
        <v>Single</v>
      </c>
      <c r="I988" s="4">
        <v>55282</v>
      </c>
      <c r="J988" s="41" t="str">
        <f t="shared" si="62"/>
        <v>$50 - $60K</v>
      </c>
      <c r="K988">
        <v>1</v>
      </c>
      <c r="L988">
        <v>0</v>
      </c>
      <c r="M988">
        <f>Table1[[#This Row],[Teenhome]]+Table1[[#This Row],[Kidhome]]</f>
        <v>1</v>
      </c>
      <c r="N988" s="1">
        <v>41621</v>
      </c>
      <c r="O988" s="16">
        <f>(Table1[[#This Row],[DataSetDate]]-Table1[[#This Row],[Dt_Customer]])/365</f>
        <v>7.1534246575342468</v>
      </c>
      <c r="P988" s="15">
        <v>44232</v>
      </c>
      <c r="Q988">
        <v>9</v>
      </c>
      <c r="R988" s="4">
        <v>125</v>
      </c>
      <c r="S988" s="4">
        <v>6</v>
      </c>
      <c r="T988" s="4">
        <v>73</v>
      </c>
      <c r="U988" s="4">
        <v>8</v>
      </c>
      <c r="V988" s="4">
        <v>4</v>
      </c>
      <c r="W988" s="4">
        <v>19</v>
      </c>
      <c r="X988">
        <v>1</v>
      </c>
      <c r="Y988">
        <v>3</v>
      </c>
      <c r="Z988" t="str">
        <f t="shared" si="63"/>
        <v>Medium</v>
      </c>
      <c r="AA988" s="14">
        <f t="shared" ca="1" si="64"/>
        <v>2.9791248094627258</v>
      </c>
      <c r="AB988">
        <v>1</v>
      </c>
      <c r="AC988">
        <v>6</v>
      </c>
      <c r="AD988" s="14">
        <f t="shared" ca="1" si="65"/>
        <v>5.9060163433242288</v>
      </c>
      <c r="AE988">
        <v>4</v>
      </c>
      <c r="AF988">
        <v>0</v>
      </c>
      <c r="AG988">
        <v>0</v>
      </c>
      <c r="AH988">
        <v>0</v>
      </c>
      <c r="AI988">
        <v>0</v>
      </c>
      <c r="AJ988">
        <v>0</v>
      </c>
      <c r="AK988">
        <v>0</v>
      </c>
      <c r="AL988">
        <v>0</v>
      </c>
      <c r="AM988" t="s">
        <v>41</v>
      </c>
    </row>
    <row r="989" spans="1:39" hidden="1" x14ac:dyDescent="0.3">
      <c r="A989">
        <v>7352</v>
      </c>
      <c r="B989">
        <v>1957</v>
      </c>
      <c r="C989" s="14">
        <f>2021-Table1[[#This Row],[Year_Birth]]</f>
        <v>64</v>
      </c>
      <c r="D989" t="s">
        <v>46</v>
      </c>
      <c r="E989" s="14" t="str" cm="1">
        <f t="array" ref="E989">_xlfn.SWITCH(Table1[[#This Row],[Education]],"Graduation","Bachelor’s","Basic","High School","2n Cycle","Master’s","Master","Master’s","PhD","PhD","Other")</f>
        <v>Bachelor’s</v>
      </c>
      <c r="F989" t="s">
        <v>42</v>
      </c>
      <c r="G989" s="14" t="s">
        <v>42</v>
      </c>
      <c r="H989" s="14" t="str" cm="1">
        <f t="array" ref="H989">_xlfn.SWITCH(Table1[[#This Row],[Marital_Status_mod]],"Together","Couple","Married","Couple","Divorced","Single","Single","Single","Widow","Single","Other")</f>
        <v>Couple</v>
      </c>
      <c r="I989" s="4">
        <v>55267</v>
      </c>
      <c r="J989" s="41" t="str">
        <f t="shared" si="62"/>
        <v>$50 - $60K</v>
      </c>
      <c r="K989">
        <v>0</v>
      </c>
      <c r="L989">
        <v>1</v>
      </c>
      <c r="M989">
        <f>Table1[[#This Row],[Teenhome]]+Table1[[#This Row],[Kidhome]]</f>
        <v>1</v>
      </c>
      <c r="N989" s="1">
        <v>41568</v>
      </c>
      <c r="O989" s="16">
        <f>(Table1[[#This Row],[DataSetDate]]-Table1[[#This Row],[Dt_Customer]])/365</f>
        <v>7.2986301369863016</v>
      </c>
      <c r="P989" s="15">
        <v>44232</v>
      </c>
      <c r="Q989">
        <v>28</v>
      </c>
      <c r="R989" s="4">
        <v>161</v>
      </c>
      <c r="S989" s="4">
        <v>28</v>
      </c>
      <c r="T989" s="4">
        <v>136</v>
      </c>
      <c r="U989" s="4">
        <v>32</v>
      </c>
      <c r="V989" s="4">
        <v>3</v>
      </c>
      <c r="W989" s="4">
        <v>45</v>
      </c>
      <c r="X989">
        <v>4</v>
      </c>
      <c r="Y989">
        <v>3</v>
      </c>
      <c r="Z989" t="str">
        <f t="shared" si="63"/>
        <v>Medium</v>
      </c>
      <c r="AA989" s="14">
        <f t="shared" ca="1" si="64"/>
        <v>2.6724989499971814</v>
      </c>
      <c r="AB989">
        <v>4</v>
      </c>
      <c r="AC989">
        <v>6</v>
      </c>
      <c r="AD989" s="14">
        <f t="shared" ca="1" si="65"/>
        <v>5.6066501111475509</v>
      </c>
      <c r="AE989">
        <v>3</v>
      </c>
      <c r="AF989">
        <v>0</v>
      </c>
      <c r="AG989">
        <v>0</v>
      </c>
      <c r="AH989">
        <v>0</v>
      </c>
      <c r="AI989">
        <v>0</v>
      </c>
      <c r="AJ989">
        <v>0</v>
      </c>
      <c r="AK989">
        <v>0</v>
      </c>
      <c r="AL989">
        <v>0</v>
      </c>
      <c r="AM989" t="s">
        <v>48</v>
      </c>
    </row>
    <row r="990" spans="1:39" hidden="1" x14ac:dyDescent="0.3">
      <c r="A990">
        <v>9224</v>
      </c>
      <c r="B990">
        <v>1972</v>
      </c>
      <c r="C990" s="14">
        <f>2021-Table1[[#This Row],[Year_Birth]]</f>
        <v>49</v>
      </c>
      <c r="D990" t="s">
        <v>39</v>
      </c>
      <c r="E990" s="14" t="str" cm="1">
        <f t="array" ref="E990">_xlfn.SWITCH(Table1[[#This Row],[Education]],"Graduation","Bachelor’s","Basic","High School","2n Cycle","Master’s","Master","Master’s","PhD","PhD","Other")</f>
        <v>PhD</v>
      </c>
      <c r="F990" t="s">
        <v>50</v>
      </c>
      <c r="G990" s="14" t="s">
        <v>50</v>
      </c>
      <c r="H990" s="14" t="str" cm="1">
        <f t="array" ref="H990">_xlfn.SWITCH(Table1[[#This Row],[Marital_Status_mod]],"Together","Couple","Married","Couple","Divorced","Single","Single","Single","Widow","Single","Other")</f>
        <v>Single</v>
      </c>
      <c r="I990" s="4">
        <v>55260</v>
      </c>
      <c r="J990" s="41" t="str">
        <f t="shared" si="62"/>
        <v>$50 - $60K</v>
      </c>
      <c r="K990">
        <v>0</v>
      </c>
      <c r="L990">
        <v>1</v>
      </c>
      <c r="M990">
        <f>Table1[[#This Row],[Teenhome]]+Table1[[#This Row],[Kidhome]]</f>
        <v>1</v>
      </c>
      <c r="N990" s="1">
        <v>41255</v>
      </c>
      <c r="O990" s="16">
        <f>(Table1[[#This Row],[DataSetDate]]-Table1[[#This Row],[Dt_Customer]])/365</f>
        <v>8.1561643835616433</v>
      </c>
      <c r="P990" s="15">
        <v>44232</v>
      </c>
      <c r="Q990">
        <v>81</v>
      </c>
      <c r="R990" s="4">
        <v>825</v>
      </c>
      <c r="S990" s="4">
        <v>8</v>
      </c>
      <c r="T990" s="4">
        <v>53</v>
      </c>
      <c r="U990" s="4">
        <v>11</v>
      </c>
      <c r="V990" s="4">
        <v>0</v>
      </c>
      <c r="W990" s="4">
        <v>242</v>
      </c>
      <c r="X990">
        <v>2</v>
      </c>
      <c r="Y990">
        <v>8</v>
      </c>
      <c r="Z990" t="str">
        <f t="shared" si="63"/>
        <v>High</v>
      </c>
      <c r="AA990" s="14">
        <f t="shared" ca="1" si="64"/>
        <v>8.3352176431327543</v>
      </c>
      <c r="AB990">
        <v>10</v>
      </c>
      <c r="AC990">
        <v>5</v>
      </c>
      <c r="AD990" s="14">
        <f t="shared" ca="1" si="65"/>
        <v>5.0549006971889181</v>
      </c>
      <c r="AE990">
        <v>6</v>
      </c>
      <c r="AF990">
        <v>0</v>
      </c>
      <c r="AG990">
        <v>0</v>
      </c>
      <c r="AH990">
        <v>0</v>
      </c>
      <c r="AI990">
        <v>0</v>
      </c>
      <c r="AJ990">
        <v>0</v>
      </c>
      <c r="AK990">
        <v>0</v>
      </c>
      <c r="AL990">
        <v>0</v>
      </c>
      <c r="AM990" t="s">
        <v>47</v>
      </c>
    </row>
    <row r="991" spans="1:39" hidden="1" x14ac:dyDescent="0.3">
      <c r="A991">
        <v>1272</v>
      </c>
      <c r="B991">
        <v>1965</v>
      </c>
      <c r="C991" s="14">
        <f>2021-Table1[[#This Row],[Year_Birth]]</f>
        <v>56</v>
      </c>
      <c r="D991" t="s">
        <v>44</v>
      </c>
      <c r="E991" s="14" t="str" cm="1">
        <f t="array" ref="E991">_xlfn.SWITCH(Table1[[#This Row],[Education]],"Graduation","Bachelor’s","Basic","High School","2n Cycle","Master’s","Master","Master’s","PhD","PhD","Other")</f>
        <v>Master’s</v>
      </c>
      <c r="F991" t="s">
        <v>50</v>
      </c>
      <c r="G991" s="14" t="s">
        <v>50</v>
      </c>
      <c r="H991" s="14" t="str" cm="1">
        <f t="array" ref="H991">_xlfn.SWITCH(Table1[[#This Row],[Marital_Status_mod]],"Together","Couple","Married","Couple","Divorced","Single","Single","Single","Widow","Single","Other")</f>
        <v>Single</v>
      </c>
      <c r="I991" s="4">
        <v>55250</v>
      </c>
      <c r="J991" s="41" t="str">
        <f t="shared" si="62"/>
        <v>$50 - $60K</v>
      </c>
      <c r="K991">
        <v>0</v>
      </c>
      <c r="L991">
        <v>1</v>
      </c>
      <c r="M991">
        <f>Table1[[#This Row],[Teenhome]]+Table1[[#This Row],[Kidhome]]</f>
        <v>1</v>
      </c>
      <c r="N991" s="1">
        <v>41203</v>
      </c>
      <c r="O991" s="16">
        <f>(Table1[[#This Row],[DataSetDate]]-Table1[[#This Row],[Dt_Customer]])/365</f>
        <v>8.2986301369863007</v>
      </c>
      <c r="P991" s="15">
        <v>44232</v>
      </c>
      <c r="Q991">
        <v>49</v>
      </c>
      <c r="R991" s="4">
        <v>664</v>
      </c>
      <c r="S991" s="4">
        <v>58</v>
      </c>
      <c r="T991" s="4">
        <v>83</v>
      </c>
      <c r="U991" s="4">
        <v>32</v>
      </c>
      <c r="V991" s="4">
        <v>0</v>
      </c>
      <c r="W991" s="4">
        <v>66</v>
      </c>
      <c r="X991">
        <v>4</v>
      </c>
      <c r="Y991">
        <v>7</v>
      </c>
      <c r="Z991" t="str">
        <f t="shared" si="63"/>
        <v>High</v>
      </c>
      <c r="AA991" s="14">
        <f t="shared" ca="1" si="64"/>
        <v>6.6306937560079859</v>
      </c>
      <c r="AB991">
        <v>5</v>
      </c>
      <c r="AC991">
        <v>10</v>
      </c>
      <c r="AD991" s="14">
        <f t="shared" ca="1" si="65"/>
        <v>10.247247865534396</v>
      </c>
      <c r="AE991">
        <v>5</v>
      </c>
      <c r="AF991">
        <v>0</v>
      </c>
      <c r="AG991">
        <v>0</v>
      </c>
      <c r="AH991">
        <v>0</v>
      </c>
      <c r="AI991">
        <v>0</v>
      </c>
      <c r="AJ991">
        <v>0</v>
      </c>
      <c r="AK991">
        <v>0</v>
      </c>
      <c r="AL991">
        <v>0</v>
      </c>
      <c r="AM991" t="s">
        <v>53</v>
      </c>
    </row>
    <row r="992" spans="1:39" hidden="1" x14ac:dyDescent="0.3">
      <c r="A992">
        <v>4174</v>
      </c>
      <c r="B992">
        <v>1956</v>
      </c>
      <c r="C992" s="14">
        <f>2021-Table1[[#This Row],[Year_Birth]]</f>
        <v>65</v>
      </c>
      <c r="D992" t="s">
        <v>44</v>
      </c>
      <c r="E992" s="14" t="str" cm="1">
        <f t="array" ref="E992">_xlfn.SWITCH(Table1[[#This Row],[Education]],"Graduation","Bachelor’s","Basic","High School","2n Cycle","Master’s","Master","Master’s","PhD","PhD","Other")</f>
        <v>Master’s</v>
      </c>
      <c r="F992" t="s">
        <v>40</v>
      </c>
      <c r="G992" s="14" t="s">
        <v>40</v>
      </c>
      <c r="H992" s="14" t="str" cm="1">
        <f t="array" ref="H992">_xlfn.SWITCH(Table1[[#This Row],[Marital_Status_mod]],"Together","Couple","Married","Couple","Divorced","Single","Single","Single","Widow","Single","Other")</f>
        <v>Couple</v>
      </c>
      <c r="I992" s="4">
        <v>55249</v>
      </c>
      <c r="J992" s="41" t="str">
        <f t="shared" si="62"/>
        <v>$50 - $60K</v>
      </c>
      <c r="K992">
        <v>0</v>
      </c>
      <c r="L992">
        <v>1</v>
      </c>
      <c r="M992">
        <f>Table1[[#This Row],[Teenhome]]+Table1[[#This Row],[Kidhome]]</f>
        <v>1</v>
      </c>
      <c r="N992" s="1">
        <v>41746</v>
      </c>
      <c r="O992" s="16">
        <f>(Table1[[#This Row],[DataSetDate]]-Table1[[#This Row],[Dt_Customer]])/365</f>
        <v>6.8109589041095893</v>
      </c>
      <c r="P992" s="15">
        <v>44232</v>
      </c>
      <c r="Q992">
        <v>81</v>
      </c>
      <c r="R992" s="4">
        <v>97</v>
      </c>
      <c r="S992" s="4">
        <v>1</v>
      </c>
      <c r="T992" s="4">
        <v>19</v>
      </c>
      <c r="U992" s="4">
        <v>2</v>
      </c>
      <c r="V992" s="4">
        <v>0</v>
      </c>
      <c r="W992" s="4">
        <v>11</v>
      </c>
      <c r="X992">
        <v>1</v>
      </c>
      <c r="Y992">
        <v>2</v>
      </c>
      <c r="Z992" t="str">
        <f t="shared" si="63"/>
        <v>Low</v>
      </c>
      <c r="AA992" s="14">
        <f t="shared" ca="1" si="64"/>
        <v>2.1032202309039767</v>
      </c>
      <c r="AB992">
        <v>1</v>
      </c>
      <c r="AC992">
        <v>4</v>
      </c>
      <c r="AD992" s="14">
        <f t="shared" ca="1" si="65"/>
        <v>3.6473120114348228</v>
      </c>
      <c r="AE992">
        <v>3</v>
      </c>
      <c r="AF992">
        <v>0</v>
      </c>
      <c r="AG992">
        <v>0</v>
      </c>
      <c r="AH992">
        <v>0</v>
      </c>
      <c r="AI992">
        <v>0</v>
      </c>
      <c r="AJ992">
        <v>0</v>
      </c>
      <c r="AK992">
        <v>0</v>
      </c>
      <c r="AL992">
        <v>0</v>
      </c>
      <c r="AM992" t="s">
        <v>41</v>
      </c>
    </row>
    <row r="993" spans="1:39" hidden="1" x14ac:dyDescent="0.3">
      <c r="A993">
        <v>3673</v>
      </c>
      <c r="B993">
        <v>1971</v>
      </c>
      <c r="C993" s="14">
        <f>2021-Table1[[#This Row],[Year_Birth]]</f>
        <v>50</v>
      </c>
      <c r="D993" t="s">
        <v>46</v>
      </c>
      <c r="E993" s="14" t="str" cm="1">
        <f t="array" ref="E993">_xlfn.SWITCH(Table1[[#This Row],[Education]],"Graduation","Bachelor’s","Basic","High School","2n Cycle","Master’s","Master","Master’s","PhD","PhD","Other")</f>
        <v>Bachelor’s</v>
      </c>
      <c r="F993" t="s">
        <v>50</v>
      </c>
      <c r="G993" s="14" t="s">
        <v>50</v>
      </c>
      <c r="H993" s="14" t="str" cm="1">
        <f t="array" ref="H993">_xlfn.SWITCH(Table1[[#This Row],[Marital_Status_mod]],"Together","Couple","Married","Couple","Divorced","Single","Single","Single","Widow","Single","Other")</f>
        <v>Single</v>
      </c>
      <c r="I993" s="4">
        <v>55239</v>
      </c>
      <c r="J993" s="41" t="str">
        <f t="shared" si="62"/>
        <v>$50 - $60K</v>
      </c>
      <c r="K993">
        <v>0</v>
      </c>
      <c r="L993">
        <v>1</v>
      </c>
      <c r="M993">
        <f>Table1[[#This Row],[Teenhome]]+Table1[[#This Row],[Kidhome]]</f>
        <v>1</v>
      </c>
      <c r="N993" s="1">
        <v>41469</v>
      </c>
      <c r="O993" s="16">
        <f>(Table1[[#This Row],[DataSetDate]]-Table1[[#This Row],[Dt_Customer]])/365</f>
        <v>7.5698630136986305</v>
      </c>
      <c r="P993" s="15">
        <v>44232</v>
      </c>
      <c r="Q993">
        <v>59</v>
      </c>
      <c r="R993" s="4">
        <v>371</v>
      </c>
      <c r="S993" s="4">
        <v>17</v>
      </c>
      <c r="T993" s="4">
        <v>238</v>
      </c>
      <c r="U993" s="4">
        <v>23</v>
      </c>
      <c r="V993" s="4">
        <v>24</v>
      </c>
      <c r="W993" s="4">
        <v>106</v>
      </c>
      <c r="X993">
        <v>3</v>
      </c>
      <c r="Y993">
        <v>7</v>
      </c>
      <c r="Z993" t="str">
        <f t="shared" si="63"/>
        <v>High</v>
      </c>
      <c r="AA993" s="14">
        <f t="shared" ca="1" si="64"/>
        <v>7.1094365082200239</v>
      </c>
      <c r="AB993">
        <v>5</v>
      </c>
      <c r="AC993">
        <v>11</v>
      </c>
      <c r="AD993" s="14">
        <f t="shared" ca="1" si="65"/>
        <v>10.817136955916213</v>
      </c>
      <c r="AE993">
        <v>5</v>
      </c>
      <c r="AF993">
        <v>0</v>
      </c>
      <c r="AG993">
        <v>0</v>
      </c>
      <c r="AH993">
        <v>0</v>
      </c>
      <c r="AI993">
        <v>0</v>
      </c>
      <c r="AJ993">
        <v>0</v>
      </c>
      <c r="AK993">
        <v>0</v>
      </c>
      <c r="AL993">
        <v>0</v>
      </c>
      <c r="AM993" t="s">
        <v>47</v>
      </c>
    </row>
    <row r="994" spans="1:39" hidden="1" x14ac:dyDescent="0.3">
      <c r="A994">
        <v>9707</v>
      </c>
      <c r="B994">
        <v>1969</v>
      </c>
      <c r="C994" s="14">
        <f>2021-Table1[[#This Row],[Year_Birth]]</f>
        <v>52</v>
      </c>
      <c r="D994" t="s">
        <v>39</v>
      </c>
      <c r="E994" s="14" t="str" cm="1">
        <f t="array" ref="E994">_xlfn.SWITCH(Table1[[#This Row],[Education]],"Graduation","Bachelor’s","Basic","High School","2n Cycle","Master’s","Master","Master’s","PhD","PhD","Other")</f>
        <v>PhD</v>
      </c>
      <c r="F994" t="s">
        <v>42</v>
      </c>
      <c r="G994" s="14" t="s">
        <v>42</v>
      </c>
      <c r="H994" s="14" t="str" cm="1">
        <f t="array" ref="H994">_xlfn.SWITCH(Table1[[#This Row],[Marital_Status_mod]],"Together","Couple","Married","Couple","Divorced","Single","Single","Single","Widow","Single","Other")</f>
        <v>Couple</v>
      </c>
      <c r="I994" s="4">
        <v>55212</v>
      </c>
      <c r="J994" s="41" t="str">
        <f t="shared" si="62"/>
        <v>$50 - $60K</v>
      </c>
      <c r="K994">
        <v>0</v>
      </c>
      <c r="L994">
        <v>1</v>
      </c>
      <c r="M994">
        <f>Table1[[#This Row],[Teenhome]]+Table1[[#This Row],[Kidhome]]</f>
        <v>1</v>
      </c>
      <c r="N994" s="1">
        <v>41236</v>
      </c>
      <c r="O994" s="16">
        <f>(Table1[[#This Row],[DataSetDate]]-Table1[[#This Row],[Dt_Customer]])/365</f>
        <v>8.2082191780821923</v>
      </c>
      <c r="P994" s="15">
        <v>44232</v>
      </c>
      <c r="Q994">
        <v>65</v>
      </c>
      <c r="R994" s="4">
        <v>1103</v>
      </c>
      <c r="S994" s="4">
        <v>0</v>
      </c>
      <c r="T994" s="4">
        <v>45</v>
      </c>
      <c r="U994" s="4">
        <v>0</v>
      </c>
      <c r="V994" s="4">
        <v>0</v>
      </c>
      <c r="W994" s="4">
        <v>34</v>
      </c>
      <c r="X994">
        <v>3</v>
      </c>
      <c r="Y994">
        <v>4</v>
      </c>
      <c r="Z994" t="str">
        <f t="shared" si="63"/>
        <v>Medium</v>
      </c>
      <c r="AA994" s="14">
        <f t="shared" ca="1" si="64"/>
        <v>3.7636137317092393</v>
      </c>
      <c r="AB994">
        <v>2</v>
      </c>
      <c r="AC994">
        <v>11</v>
      </c>
      <c r="AD994" s="14">
        <f t="shared" ca="1" si="65"/>
        <v>10.808437810861175</v>
      </c>
      <c r="AE994">
        <v>8</v>
      </c>
      <c r="AF994">
        <v>0</v>
      </c>
      <c r="AG994">
        <v>1</v>
      </c>
      <c r="AH994">
        <v>0</v>
      </c>
      <c r="AI994">
        <v>1</v>
      </c>
      <c r="AJ994">
        <v>0</v>
      </c>
      <c r="AK994">
        <v>0</v>
      </c>
      <c r="AL994">
        <v>0</v>
      </c>
      <c r="AM994" t="s">
        <v>41</v>
      </c>
    </row>
    <row r="995" spans="1:39" hidden="1" x14ac:dyDescent="0.3">
      <c r="A995">
        <v>10872</v>
      </c>
      <c r="B995">
        <v>1969</v>
      </c>
      <c r="C995" s="14">
        <f>2021-Table1[[#This Row],[Year_Birth]]</f>
        <v>52</v>
      </c>
      <c r="D995" t="s">
        <v>39</v>
      </c>
      <c r="E995" s="14" t="str" cm="1">
        <f t="array" ref="E995">_xlfn.SWITCH(Table1[[#This Row],[Education]],"Graduation","Bachelor’s","Basic","High School","2n Cycle","Master’s","Master","Master’s","PhD","PhD","Other")</f>
        <v>PhD</v>
      </c>
      <c r="F995" t="s">
        <v>42</v>
      </c>
      <c r="G995" s="14" t="s">
        <v>42</v>
      </c>
      <c r="H995" s="14" t="str" cm="1">
        <f t="array" ref="H995">_xlfn.SWITCH(Table1[[#This Row],[Marital_Status_mod]],"Together","Couple","Married","Couple","Divorced","Single","Single","Single","Widow","Single","Other")</f>
        <v>Couple</v>
      </c>
      <c r="I995" s="4">
        <v>55212</v>
      </c>
      <c r="J995" s="41" t="str">
        <f t="shared" si="62"/>
        <v>$50 - $60K</v>
      </c>
      <c r="K995">
        <v>0</v>
      </c>
      <c r="L995">
        <v>1</v>
      </c>
      <c r="M995">
        <f>Table1[[#This Row],[Teenhome]]+Table1[[#This Row],[Kidhome]]</f>
        <v>1</v>
      </c>
      <c r="N995" s="1">
        <v>41236</v>
      </c>
      <c r="O995" s="16">
        <f>(Table1[[#This Row],[DataSetDate]]-Table1[[#This Row],[Dt_Customer]])/365</f>
        <v>8.2082191780821923</v>
      </c>
      <c r="P995" s="15">
        <v>44232</v>
      </c>
      <c r="Q995">
        <v>65</v>
      </c>
      <c r="R995" s="4">
        <v>1103</v>
      </c>
      <c r="S995" s="4">
        <v>0</v>
      </c>
      <c r="T995" s="4">
        <v>45</v>
      </c>
      <c r="U995" s="4">
        <v>0</v>
      </c>
      <c r="V995" s="4">
        <v>0</v>
      </c>
      <c r="W995" s="4">
        <v>34</v>
      </c>
      <c r="X995">
        <v>3</v>
      </c>
      <c r="Y995">
        <v>4</v>
      </c>
      <c r="Z995" t="str">
        <f t="shared" si="63"/>
        <v>Medium</v>
      </c>
      <c r="AA995" s="14">
        <f t="shared" ca="1" si="64"/>
        <v>4.2559106555477113</v>
      </c>
      <c r="AB995">
        <v>2</v>
      </c>
      <c r="AC995">
        <v>11</v>
      </c>
      <c r="AD995" s="14">
        <f t="shared" ca="1" si="65"/>
        <v>11.288213509975302</v>
      </c>
      <c r="AE995">
        <v>8</v>
      </c>
      <c r="AF995">
        <v>0</v>
      </c>
      <c r="AG995">
        <v>1</v>
      </c>
      <c r="AH995">
        <v>0</v>
      </c>
      <c r="AI995">
        <v>1</v>
      </c>
      <c r="AJ995">
        <v>0</v>
      </c>
      <c r="AK995">
        <v>0</v>
      </c>
      <c r="AL995">
        <v>0</v>
      </c>
      <c r="AM995" t="s">
        <v>41</v>
      </c>
    </row>
    <row r="996" spans="1:39" hidden="1" x14ac:dyDescent="0.3">
      <c r="A996">
        <v>6653</v>
      </c>
      <c r="B996">
        <v>1970</v>
      </c>
      <c r="C996" s="14">
        <f>2021-Table1[[#This Row],[Year_Birth]]</f>
        <v>51</v>
      </c>
      <c r="D996" t="s">
        <v>39</v>
      </c>
      <c r="E996" s="14" t="str" cm="1">
        <f t="array" ref="E996">_xlfn.SWITCH(Table1[[#This Row],[Education]],"Graduation","Bachelor’s","Basic","High School","2n Cycle","Master’s","Master","Master’s","PhD","PhD","Other")</f>
        <v>PhD</v>
      </c>
      <c r="F996" t="s">
        <v>42</v>
      </c>
      <c r="G996" s="14" t="s">
        <v>42</v>
      </c>
      <c r="H996" s="14" t="str" cm="1">
        <f t="array" ref="H996">_xlfn.SWITCH(Table1[[#This Row],[Marital_Status_mod]],"Together","Couple","Married","Couple","Divorced","Single","Single","Single","Widow","Single","Other")</f>
        <v>Couple</v>
      </c>
      <c r="I996" s="4">
        <v>55158</v>
      </c>
      <c r="J996" s="41" t="str">
        <f t="shared" si="62"/>
        <v>$50 - $60K</v>
      </c>
      <c r="K996">
        <v>1</v>
      </c>
      <c r="L996">
        <v>1</v>
      </c>
      <c r="M996">
        <f>Table1[[#This Row],[Teenhome]]+Table1[[#This Row],[Kidhome]]</f>
        <v>2</v>
      </c>
      <c r="N996" s="1">
        <v>41120</v>
      </c>
      <c r="O996" s="16">
        <f>(Table1[[#This Row],[DataSetDate]]-Table1[[#This Row],[Dt_Customer]])/365</f>
        <v>8.5260273972602736</v>
      </c>
      <c r="P996" s="15">
        <v>44232</v>
      </c>
      <c r="Q996">
        <v>72</v>
      </c>
      <c r="R996" s="4">
        <v>293</v>
      </c>
      <c r="S996" s="4">
        <v>0</v>
      </c>
      <c r="T996" s="4">
        <v>87</v>
      </c>
      <c r="U996" s="4">
        <v>4</v>
      </c>
      <c r="V996" s="4">
        <v>11</v>
      </c>
      <c r="W996" s="4">
        <v>23</v>
      </c>
      <c r="X996">
        <v>4</v>
      </c>
      <c r="Y996">
        <v>7</v>
      </c>
      <c r="Z996" t="str">
        <f t="shared" si="63"/>
        <v>High</v>
      </c>
      <c r="AA996" s="14">
        <f t="shared" ca="1" si="64"/>
        <v>7.0524117940743425</v>
      </c>
      <c r="AB996">
        <v>2</v>
      </c>
      <c r="AC996">
        <v>5</v>
      </c>
      <c r="AD996" s="14">
        <f t="shared" ca="1" si="65"/>
        <v>4.8791046265895837</v>
      </c>
      <c r="AE996">
        <v>7</v>
      </c>
      <c r="AF996">
        <v>0</v>
      </c>
      <c r="AG996">
        <v>0</v>
      </c>
      <c r="AH996">
        <v>0</v>
      </c>
      <c r="AI996">
        <v>0</v>
      </c>
      <c r="AJ996">
        <v>0</v>
      </c>
      <c r="AK996">
        <v>1</v>
      </c>
      <c r="AL996">
        <v>0</v>
      </c>
      <c r="AM996" t="s">
        <v>41</v>
      </c>
    </row>
    <row r="997" spans="1:39" hidden="1" x14ac:dyDescent="0.3">
      <c r="A997">
        <v>1958</v>
      </c>
      <c r="B997">
        <v>1973</v>
      </c>
      <c r="C997" s="14">
        <f>2021-Table1[[#This Row],[Year_Birth]]</f>
        <v>48</v>
      </c>
      <c r="D997" t="s">
        <v>39</v>
      </c>
      <c r="E997" s="14" t="str" cm="1">
        <f t="array" ref="E997">_xlfn.SWITCH(Table1[[#This Row],[Education]],"Graduation","Bachelor’s","Basic","High School","2n Cycle","Master’s","Master","Master’s","PhD","PhD","Other")</f>
        <v>PhD</v>
      </c>
      <c r="F997" t="s">
        <v>40</v>
      </c>
      <c r="G997" s="14" t="s">
        <v>40</v>
      </c>
      <c r="H997" s="14" t="str" cm="1">
        <f t="array" ref="H997">_xlfn.SWITCH(Table1[[#This Row],[Marital_Status_mod]],"Together","Couple","Married","Couple","Divorced","Single","Single","Single","Widow","Single","Other")</f>
        <v>Couple</v>
      </c>
      <c r="I997" s="4">
        <v>55012</v>
      </c>
      <c r="J997" s="41" t="str">
        <f t="shared" si="62"/>
        <v>$50 - $60K</v>
      </c>
      <c r="K997">
        <v>0</v>
      </c>
      <c r="L997">
        <v>1</v>
      </c>
      <c r="M997">
        <f>Table1[[#This Row],[Teenhome]]+Table1[[#This Row],[Kidhome]]</f>
        <v>1</v>
      </c>
      <c r="N997" s="1">
        <v>41719</v>
      </c>
      <c r="O997" s="16">
        <f>(Table1[[#This Row],[DataSetDate]]-Table1[[#This Row],[Dt_Customer]])/365</f>
        <v>6.8849315068493153</v>
      </c>
      <c r="P997" s="15">
        <v>44232</v>
      </c>
      <c r="Q997">
        <v>85</v>
      </c>
      <c r="R997" s="4">
        <v>582</v>
      </c>
      <c r="S997" s="4">
        <v>0</v>
      </c>
      <c r="T997" s="4">
        <v>65</v>
      </c>
      <c r="U997" s="4">
        <v>0</v>
      </c>
      <c r="V997" s="4">
        <v>0</v>
      </c>
      <c r="W997" s="4">
        <v>13</v>
      </c>
      <c r="X997">
        <v>6</v>
      </c>
      <c r="Y997">
        <v>8</v>
      </c>
      <c r="Z997" t="str">
        <f t="shared" si="63"/>
        <v>High</v>
      </c>
      <c r="AA997" s="14">
        <f t="shared" ca="1" si="64"/>
        <v>7.6911223923486975</v>
      </c>
      <c r="AB997">
        <v>2</v>
      </c>
      <c r="AC997">
        <v>9</v>
      </c>
      <c r="AD997" s="14">
        <f t="shared" ca="1" si="65"/>
        <v>9.2229216991234022</v>
      </c>
      <c r="AE997">
        <v>5</v>
      </c>
      <c r="AF997">
        <v>0</v>
      </c>
      <c r="AG997">
        <v>0</v>
      </c>
      <c r="AH997">
        <v>0</v>
      </c>
      <c r="AI997">
        <v>0</v>
      </c>
      <c r="AJ997">
        <v>0</v>
      </c>
      <c r="AK997">
        <v>0</v>
      </c>
      <c r="AL997">
        <v>0</v>
      </c>
      <c r="AM997" t="s">
        <v>41</v>
      </c>
    </row>
    <row r="998" spans="1:39" hidden="1" x14ac:dyDescent="0.3">
      <c r="A998">
        <v>4827</v>
      </c>
      <c r="B998">
        <v>1956</v>
      </c>
      <c r="C998" s="14">
        <f>2021-Table1[[#This Row],[Year_Birth]]</f>
        <v>65</v>
      </c>
      <c r="D998" t="s">
        <v>39</v>
      </c>
      <c r="E998" s="14" t="str" cm="1">
        <f t="array" ref="E998">_xlfn.SWITCH(Table1[[#This Row],[Education]],"Graduation","Bachelor’s","Basic","High School","2n Cycle","Master’s","Master","Master’s","PhD","PhD","Other")</f>
        <v>PhD</v>
      </c>
      <c r="F998" t="s">
        <v>50</v>
      </c>
      <c r="G998" s="14" t="s">
        <v>50</v>
      </c>
      <c r="H998" s="14" t="str" cm="1">
        <f t="array" ref="H998">_xlfn.SWITCH(Table1[[#This Row],[Marital_Status_mod]],"Together","Couple","Married","Couple","Divorced","Single","Single","Single","Widow","Single","Other")</f>
        <v>Single</v>
      </c>
      <c r="I998" s="4">
        <v>54998</v>
      </c>
      <c r="J998" s="41" t="str">
        <f t="shared" si="62"/>
        <v>$50 - $60K</v>
      </c>
      <c r="K998">
        <v>0</v>
      </c>
      <c r="L998">
        <v>1</v>
      </c>
      <c r="M998">
        <f>Table1[[#This Row],[Teenhome]]+Table1[[#This Row],[Kidhome]]</f>
        <v>1</v>
      </c>
      <c r="N998" s="1">
        <v>41343</v>
      </c>
      <c r="O998" s="16">
        <f>(Table1[[#This Row],[DataSetDate]]-Table1[[#This Row],[Dt_Customer]])/365</f>
        <v>7.9150684931506845</v>
      </c>
      <c r="P998" s="15">
        <v>44232</v>
      </c>
      <c r="Q998">
        <v>3</v>
      </c>
      <c r="R998" s="4">
        <v>154</v>
      </c>
      <c r="S998" s="4">
        <v>22</v>
      </c>
      <c r="T998" s="4">
        <v>202</v>
      </c>
      <c r="U998" s="4">
        <v>39</v>
      </c>
      <c r="V998" s="4">
        <v>30</v>
      </c>
      <c r="W998" s="4">
        <v>8</v>
      </c>
      <c r="X998">
        <v>5</v>
      </c>
      <c r="Y998">
        <v>4</v>
      </c>
      <c r="Z998" t="str">
        <f t="shared" si="63"/>
        <v>Medium</v>
      </c>
      <c r="AA998" s="14">
        <f t="shared" ca="1" si="64"/>
        <v>4.3436479832653054</v>
      </c>
      <c r="AB998">
        <v>2</v>
      </c>
      <c r="AC998">
        <v>9</v>
      </c>
      <c r="AD998" s="14">
        <f t="shared" ca="1" si="65"/>
        <v>9.0257561225904919</v>
      </c>
      <c r="AE998">
        <v>4</v>
      </c>
      <c r="AF998">
        <v>0</v>
      </c>
      <c r="AG998">
        <v>0</v>
      </c>
      <c r="AH998">
        <v>0</v>
      </c>
      <c r="AI998">
        <v>0</v>
      </c>
      <c r="AJ998">
        <v>0</v>
      </c>
      <c r="AK998">
        <v>1</v>
      </c>
      <c r="AL998">
        <v>0</v>
      </c>
      <c r="AM998" t="s">
        <v>41</v>
      </c>
    </row>
    <row r="999" spans="1:39" hidden="1" x14ac:dyDescent="0.3">
      <c r="A999">
        <v>10556</v>
      </c>
      <c r="B999">
        <v>1959</v>
      </c>
      <c r="C999" s="14">
        <f>2021-Table1[[#This Row],[Year_Birth]]</f>
        <v>62</v>
      </c>
      <c r="D999" t="s">
        <v>46</v>
      </c>
      <c r="E999" s="14" t="str" cm="1">
        <f t="array" ref="E999">_xlfn.SWITCH(Table1[[#This Row],[Education]],"Graduation","Bachelor’s","Basic","High School","2n Cycle","Master’s","Master","Master’s","PhD","PhD","Other")</f>
        <v>Bachelor’s</v>
      </c>
      <c r="F999" t="s">
        <v>42</v>
      </c>
      <c r="G999" s="14" t="s">
        <v>42</v>
      </c>
      <c r="H999" s="14" t="str" cm="1">
        <f t="array" ref="H999">_xlfn.SWITCH(Table1[[#This Row],[Marital_Status_mod]],"Together","Couple","Married","Couple","Divorced","Single","Single","Single","Widow","Single","Other")</f>
        <v>Couple</v>
      </c>
      <c r="I999" s="4">
        <v>54984</v>
      </c>
      <c r="J999" s="41" t="str">
        <f t="shared" si="62"/>
        <v>$50 - $60K</v>
      </c>
      <c r="K999">
        <v>0</v>
      </c>
      <c r="L999">
        <v>1</v>
      </c>
      <c r="M999">
        <f>Table1[[#This Row],[Teenhome]]+Table1[[#This Row],[Kidhome]]</f>
        <v>1</v>
      </c>
      <c r="N999" s="1">
        <v>41783</v>
      </c>
      <c r="O999" s="16">
        <f>(Table1[[#This Row],[DataSetDate]]-Table1[[#This Row],[Dt_Customer]])/365</f>
        <v>6.7095890410958905</v>
      </c>
      <c r="P999" s="15">
        <v>44232</v>
      </c>
      <c r="Q999">
        <v>51</v>
      </c>
      <c r="R999" s="4">
        <v>173</v>
      </c>
      <c r="S999" s="4">
        <v>13</v>
      </c>
      <c r="T999" s="4">
        <v>131</v>
      </c>
      <c r="U999" s="4">
        <v>32</v>
      </c>
      <c r="V999" s="4">
        <v>3</v>
      </c>
      <c r="W999" s="4">
        <v>6</v>
      </c>
      <c r="X999">
        <v>4</v>
      </c>
      <c r="Y999">
        <v>6</v>
      </c>
      <c r="Z999" t="str">
        <f t="shared" si="63"/>
        <v>Medium</v>
      </c>
      <c r="AA999" s="14">
        <f t="shared" ca="1" si="64"/>
        <v>6.244468959385987</v>
      </c>
      <c r="AB999">
        <v>1</v>
      </c>
      <c r="AC999">
        <v>6</v>
      </c>
      <c r="AD999" s="14">
        <f t="shared" ca="1" si="65"/>
        <v>6.1797636006266616</v>
      </c>
      <c r="AE999">
        <v>7</v>
      </c>
      <c r="AF999">
        <v>1</v>
      </c>
      <c r="AG999">
        <v>0</v>
      </c>
      <c r="AH999">
        <v>0</v>
      </c>
      <c r="AI999">
        <v>0</v>
      </c>
      <c r="AJ999">
        <v>0</v>
      </c>
      <c r="AK999">
        <v>0</v>
      </c>
      <c r="AL999">
        <v>0</v>
      </c>
      <c r="AM999" t="s">
        <v>41</v>
      </c>
    </row>
    <row r="1000" spans="1:39" hidden="1" x14ac:dyDescent="0.3">
      <c r="A1000">
        <v>1829</v>
      </c>
      <c r="B1000">
        <v>1961</v>
      </c>
      <c r="C1000" s="14">
        <f>2021-Table1[[#This Row],[Year_Birth]]</f>
        <v>60</v>
      </c>
      <c r="D1000" t="s">
        <v>39</v>
      </c>
      <c r="E1000" s="14" t="str" cm="1">
        <f t="array" ref="E1000">_xlfn.SWITCH(Table1[[#This Row],[Education]],"Graduation","Bachelor’s","Basic","High School","2n Cycle","Master’s","Master","Master’s","PhD","PhD","Other")</f>
        <v>PhD</v>
      </c>
      <c r="F1000" t="s">
        <v>49</v>
      </c>
      <c r="G1000" s="14" t="s">
        <v>49</v>
      </c>
      <c r="H1000" s="14" t="str" cm="1">
        <f t="array" ref="H1000">_xlfn.SWITCH(Table1[[#This Row],[Marital_Status_mod]],"Together","Couple","Married","Couple","Divorced","Single","Single","Single","Widow","Single","Other")</f>
        <v>Single</v>
      </c>
      <c r="I1000" s="4">
        <v>54959</v>
      </c>
      <c r="J1000" s="41" t="str">
        <f t="shared" si="62"/>
        <v>$50 - $60K</v>
      </c>
      <c r="K1000">
        <v>0</v>
      </c>
      <c r="L1000">
        <v>1</v>
      </c>
      <c r="M1000">
        <f>Table1[[#This Row],[Teenhome]]+Table1[[#This Row],[Kidhome]]</f>
        <v>1</v>
      </c>
      <c r="N1000" s="1">
        <v>41293</v>
      </c>
      <c r="O1000" s="16">
        <f>(Table1[[#This Row],[DataSetDate]]-Table1[[#This Row],[Dt_Customer]])/365</f>
        <v>8.0520547945205472</v>
      </c>
      <c r="P1000" s="15">
        <v>44232</v>
      </c>
      <c r="Q1000">
        <v>55</v>
      </c>
      <c r="R1000" s="4">
        <v>1148</v>
      </c>
      <c r="S1000" s="4">
        <v>0</v>
      </c>
      <c r="T1000" s="4">
        <v>60</v>
      </c>
      <c r="U1000" s="4">
        <v>0</v>
      </c>
      <c r="V1000" s="4">
        <v>0</v>
      </c>
      <c r="W1000" s="4">
        <v>24</v>
      </c>
      <c r="X1000">
        <v>3</v>
      </c>
      <c r="Y1000">
        <v>9</v>
      </c>
      <c r="Z1000" t="str">
        <f t="shared" si="63"/>
        <v>High</v>
      </c>
      <c r="AA1000" s="14">
        <f t="shared" ca="1" si="64"/>
        <v>9.0675728209384552</v>
      </c>
      <c r="AB1000">
        <v>5</v>
      </c>
      <c r="AC1000">
        <v>4</v>
      </c>
      <c r="AD1000" s="14">
        <f t="shared" ca="1" si="65"/>
        <v>4.2823135847286009</v>
      </c>
      <c r="AE1000">
        <v>7</v>
      </c>
      <c r="AF1000">
        <v>0</v>
      </c>
      <c r="AG1000">
        <v>0</v>
      </c>
      <c r="AH1000">
        <v>0</v>
      </c>
      <c r="AI1000">
        <v>1</v>
      </c>
      <c r="AJ1000">
        <v>0</v>
      </c>
      <c r="AK1000">
        <v>1</v>
      </c>
      <c r="AL1000">
        <v>0</v>
      </c>
      <c r="AM1000" t="s">
        <v>41</v>
      </c>
    </row>
    <row r="1001" spans="1:39" hidden="1" x14ac:dyDescent="0.3">
      <c r="A1001">
        <v>448</v>
      </c>
      <c r="B1001">
        <v>1978</v>
      </c>
      <c r="C1001" s="14">
        <f>2021-Table1[[#This Row],[Year_Birth]]</f>
        <v>43</v>
      </c>
      <c r="D1001" t="s">
        <v>39</v>
      </c>
      <c r="E1001" s="14" t="str" cm="1">
        <f t="array" ref="E1001">_xlfn.SWITCH(Table1[[#This Row],[Education]],"Graduation","Bachelor’s","Basic","High School","2n Cycle","Master’s","Master","Master’s","PhD","PhD","Other")</f>
        <v>PhD</v>
      </c>
      <c r="F1001" t="s">
        <v>50</v>
      </c>
      <c r="G1001" s="14" t="s">
        <v>50</v>
      </c>
      <c r="H1001" s="14" t="str" cm="1">
        <f t="array" ref="H1001">_xlfn.SWITCH(Table1[[#This Row],[Marital_Status_mod]],"Together","Couple","Married","Couple","Divorced","Single","Single","Single","Widow","Single","Other")</f>
        <v>Single</v>
      </c>
      <c r="I1001" s="4">
        <v>54880</v>
      </c>
      <c r="J1001" s="41" t="str">
        <f t="shared" si="62"/>
        <v>$50 - $60K</v>
      </c>
      <c r="K1001">
        <v>1</v>
      </c>
      <c r="L1001">
        <v>0</v>
      </c>
      <c r="M1001">
        <f>Table1[[#This Row],[Teenhome]]+Table1[[#This Row],[Kidhome]]</f>
        <v>1</v>
      </c>
      <c r="N1001" s="1">
        <v>41334</v>
      </c>
      <c r="O1001" s="16">
        <f>(Table1[[#This Row],[DataSetDate]]-Table1[[#This Row],[Dt_Customer]])/365</f>
        <v>7.9397260273972599</v>
      </c>
      <c r="P1001" s="15">
        <v>44232</v>
      </c>
      <c r="Q1001">
        <v>57</v>
      </c>
      <c r="R1001" s="4">
        <v>308</v>
      </c>
      <c r="S1001" s="4">
        <v>85</v>
      </c>
      <c r="T1001" s="4">
        <v>137</v>
      </c>
      <c r="U1001" s="4">
        <v>102</v>
      </c>
      <c r="V1001" s="4">
        <v>45</v>
      </c>
      <c r="W1001" s="4">
        <v>118</v>
      </c>
      <c r="X1001">
        <v>2</v>
      </c>
      <c r="Y1001">
        <v>6</v>
      </c>
      <c r="Z1001" t="str">
        <f t="shared" si="63"/>
        <v>Medium</v>
      </c>
      <c r="AA1001" s="14">
        <f t="shared" ca="1" si="64"/>
        <v>5.7990367537691254</v>
      </c>
      <c r="AB1001">
        <v>2</v>
      </c>
      <c r="AC1001">
        <v>11</v>
      </c>
      <c r="AD1001" s="14">
        <f t="shared" ca="1" si="65"/>
        <v>11.34808813407316</v>
      </c>
      <c r="AE1001">
        <v>5</v>
      </c>
      <c r="AF1001">
        <v>0</v>
      </c>
      <c r="AG1001">
        <v>0</v>
      </c>
      <c r="AH1001">
        <v>0</v>
      </c>
      <c r="AI1001">
        <v>0</v>
      </c>
      <c r="AJ1001">
        <v>0</v>
      </c>
      <c r="AK1001">
        <v>0</v>
      </c>
      <c r="AL1001">
        <v>0</v>
      </c>
      <c r="AM1001" t="s">
        <v>41</v>
      </c>
    </row>
    <row r="1002" spans="1:39" hidden="1" x14ac:dyDescent="0.3">
      <c r="A1002">
        <v>837</v>
      </c>
      <c r="B1002">
        <v>1977</v>
      </c>
      <c r="C1002" s="14">
        <f>2021-Table1[[#This Row],[Year_Birth]]</f>
        <v>44</v>
      </c>
      <c r="D1002" t="s">
        <v>46</v>
      </c>
      <c r="E1002" s="14" t="str" cm="1">
        <f t="array" ref="E1002">_xlfn.SWITCH(Table1[[#This Row],[Education]],"Graduation","Bachelor’s","Basic","High School","2n Cycle","Master’s","Master","Master’s","PhD","PhD","Other")</f>
        <v>Bachelor’s</v>
      </c>
      <c r="F1002" t="s">
        <v>42</v>
      </c>
      <c r="G1002" s="14" t="s">
        <v>42</v>
      </c>
      <c r="H1002" s="14" t="str" cm="1">
        <f t="array" ref="H1002">_xlfn.SWITCH(Table1[[#This Row],[Marital_Status_mod]],"Together","Couple","Married","Couple","Divorced","Single","Single","Single","Widow","Single","Other")</f>
        <v>Couple</v>
      </c>
      <c r="I1002" s="4">
        <v>54809</v>
      </c>
      <c r="J1002" s="41" t="str">
        <f t="shared" si="62"/>
        <v>$50 - $60K</v>
      </c>
      <c r="K1002">
        <v>1</v>
      </c>
      <c r="L1002">
        <v>1</v>
      </c>
      <c r="M1002">
        <f>Table1[[#This Row],[Teenhome]]+Table1[[#This Row],[Kidhome]]</f>
        <v>2</v>
      </c>
      <c r="N1002" s="1">
        <v>41528</v>
      </c>
      <c r="O1002" s="16">
        <f>(Table1[[#This Row],[DataSetDate]]-Table1[[#This Row],[Dt_Customer]])/365</f>
        <v>7.4082191780821915</v>
      </c>
      <c r="P1002" s="15">
        <v>44232</v>
      </c>
      <c r="Q1002">
        <v>0</v>
      </c>
      <c r="R1002" s="4">
        <v>63</v>
      </c>
      <c r="S1002" s="4">
        <v>6</v>
      </c>
      <c r="T1002" s="4">
        <v>57</v>
      </c>
      <c r="U1002" s="4">
        <v>13</v>
      </c>
      <c r="V1002" s="4">
        <v>13</v>
      </c>
      <c r="W1002" s="4">
        <v>22</v>
      </c>
      <c r="X1002">
        <v>4</v>
      </c>
      <c r="Y1002">
        <v>2</v>
      </c>
      <c r="Z1002" t="str">
        <f t="shared" si="63"/>
        <v>Low</v>
      </c>
      <c r="AA1002" s="14">
        <f t="shared" ca="1" si="64"/>
        <v>2.1729832298207374</v>
      </c>
      <c r="AB1002">
        <v>1</v>
      </c>
      <c r="AC1002">
        <v>5</v>
      </c>
      <c r="AD1002" s="14">
        <f t="shared" ca="1" si="65"/>
        <v>5.0054862434247713</v>
      </c>
      <c r="AE1002">
        <v>4</v>
      </c>
      <c r="AF1002">
        <v>0</v>
      </c>
      <c r="AG1002">
        <v>0</v>
      </c>
      <c r="AH1002">
        <v>0</v>
      </c>
      <c r="AI1002">
        <v>0</v>
      </c>
      <c r="AJ1002">
        <v>0</v>
      </c>
      <c r="AK1002">
        <v>0</v>
      </c>
      <c r="AL1002">
        <v>0</v>
      </c>
      <c r="AM1002" t="s">
        <v>41</v>
      </c>
    </row>
    <row r="1003" spans="1:39" hidden="1" x14ac:dyDescent="0.3">
      <c r="A1003">
        <v>10521</v>
      </c>
      <c r="B1003">
        <v>1977</v>
      </c>
      <c r="C1003" s="14">
        <f>2021-Table1[[#This Row],[Year_Birth]]</f>
        <v>44</v>
      </c>
      <c r="D1003" t="s">
        <v>46</v>
      </c>
      <c r="E1003" s="14" t="str" cm="1">
        <f t="array" ref="E1003">_xlfn.SWITCH(Table1[[#This Row],[Education]],"Graduation","Bachelor’s","Basic","High School","2n Cycle","Master’s","Master","Master’s","PhD","PhD","Other")</f>
        <v>Bachelor’s</v>
      </c>
      <c r="F1003" t="s">
        <v>42</v>
      </c>
      <c r="G1003" s="14" t="s">
        <v>42</v>
      </c>
      <c r="H1003" s="14" t="str" cm="1">
        <f t="array" ref="H1003">_xlfn.SWITCH(Table1[[#This Row],[Marital_Status_mod]],"Together","Couple","Married","Couple","Divorced","Single","Single","Single","Widow","Single","Other")</f>
        <v>Couple</v>
      </c>
      <c r="I1003" s="4">
        <v>54809</v>
      </c>
      <c r="J1003" s="41" t="str">
        <f t="shared" si="62"/>
        <v>$50 - $60K</v>
      </c>
      <c r="K1003">
        <v>1</v>
      </c>
      <c r="L1003">
        <v>1</v>
      </c>
      <c r="M1003">
        <f>Table1[[#This Row],[Teenhome]]+Table1[[#This Row],[Kidhome]]</f>
        <v>2</v>
      </c>
      <c r="N1003" s="1">
        <v>41528</v>
      </c>
      <c r="O1003" s="16">
        <f>(Table1[[#This Row],[DataSetDate]]-Table1[[#This Row],[Dt_Customer]])/365</f>
        <v>7.4082191780821915</v>
      </c>
      <c r="P1003" s="15">
        <v>44232</v>
      </c>
      <c r="Q1003">
        <v>0</v>
      </c>
      <c r="R1003" s="4">
        <v>63</v>
      </c>
      <c r="S1003" s="4">
        <v>6</v>
      </c>
      <c r="T1003" s="4">
        <v>57</v>
      </c>
      <c r="U1003" s="4">
        <v>13</v>
      </c>
      <c r="V1003" s="4">
        <v>13</v>
      </c>
      <c r="W1003" s="4">
        <v>22</v>
      </c>
      <c r="X1003">
        <v>4</v>
      </c>
      <c r="Y1003">
        <v>2</v>
      </c>
      <c r="Z1003" t="str">
        <f t="shared" si="63"/>
        <v>Low</v>
      </c>
      <c r="AA1003" s="14">
        <f t="shared" ca="1" si="64"/>
        <v>1.8256866799126652</v>
      </c>
      <c r="AB1003">
        <v>1</v>
      </c>
      <c r="AC1003">
        <v>5</v>
      </c>
      <c r="AD1003" s="14">
        <f t="shared" ca="1" si="65"/>
        <v>4.6044738179703417</v>
      </c>
      <c r="AE1003">
        <v>4</v>
      </c>
      <c r="AF1003">
        <v>0</v>
      </c>
      <c r="AG1003">
        <v>0</v>
      </c>
      <c r="AH1003">
        <v>0</v>
      </c>
      <c r="AI1003">
        <v>0</v>
      </c>
      <c r="AJ1003">
        <v>0</v>
      </c>
      <c r="AK1003">
        <v>1</v>
      </c>
      <c r="AL1003">
        <v>0</v>
      </c>
      <c r="AM1003" t="s">
        <v>41</v>
      </c>
    </row>
    <row r="1004" spans="1:39" hidden="1" x14ac:dyDescent="0.3">
      <c r="A1004">
        <v>10704</v>
      </c>
      <c r="B1004">
        <v>1969</v>
      </c>
      <c r="C1004" s="14">
        <f>2021-Table1[[#This Row],[Year_Birth]]</f>
        <v>52</v>
      </c>
      <c r="D1004" t="s">
        <v>46</v>
      </c>
      <c r="E1004" s="14" t="str" cm="1">
        <f t="array" ref="E1004">_xlfn.SWITCH(Table1[[#This Row],[Education]],"Graduation","Bachelor’s","Basic","High School","2n Cycle","Master’s","Master","Master’s","PhD","PhD","Other")</f>
        <v>Bachelor’s</v>
      </c>
      <c r="F1004" t="s">
        <v>50</v>
      </c>
      <c r="G1004" s="14" t="s">
        <v>50</v>
      </c>
      <c r="H1004" s="14" t="str" cm="1">
        <f t="array" ref="H1004">_xlfn.SWITCH(Table1[[#This Row],[Marital_Status_mod]],"Together","Couple","Married","Couple","Divorced","Single","Single","Single","Widow","Single","Other")</f>
        <v>Single</v>
      </c>
      <c r="I1004" s="4">
        <v>54803</v>
      </c>
      <c r="J1004" s="41" t="str">
        <f t="shared" si="62"/>
        <v>$50 - $60K</v>
      </c>
      <c r="K1004">
        <v>0</v>
      </c>
      <c r="L1004">
        <v>1</v>
      </c>
      <c r="M1004">
        <f>Table1[[#This Row],[Teenhome]]+Table1[[#This Row],[Kidhome]]</f>
        <v>1</v>
      </c>
      <c r="N1004" s="1">
        <v>41142</v>
      </c>
      <c r="O1004" s="16">
        <f>(Table1[[#This Row],[DataSetDate]]-Table1[[#This Row],[Dt_Customer]])/365</f>
        <v>8.4657534246575334</v>
      </c>
      <c r="P1004" s="15">
        <v>44232</v>
      </c>
      <c r="Q1004">
        <v>65</v>
      </c>
      <c r="R1004" s="4">
        <v>404</v>
      </c>
      <c r="S1004" s="4">
        <v>0</v>
      </c>
      <c r="T1004" s="4">
        <v>92</v>
      </c>
      <c r="U1004" s="4">
        <v>28</v>
      </c>
      <c r="V1004" s="4">
        <v>27</v>
      </c>
      <c r="W1004" s="4">
        <v>142</v>
      </c>
      <c r="X1004">
        <v>2</v>
      </c>
      <c r="Y1004">
        <v>6</v>
      </c>
      <c r="Z1004" t="str">
        <f t="shared" si="63"/>
        <v>Medium</v>
      </c>
      <c r="AA1004" s="14">
        <f t="shared" ca="1" si="64"/>
        <v>6.1524797226270103</v>
      </c>
      <c r="AB1004">
        <v>2</v>
      </c>
      <c r="AC1004">
        <v>9</v>
      </c>
      <c r="AD1004" s="14">
        <f t="shared" ca="1" si="65"/>
        <v>9.3966020800895897</v>
      </c>
      <c r="AE1004">
        <v>4</v>
      </c>
      <c r="AF1004">
        <v>0</v>
      </c>
      <c r="AG1004">
        <v>0</v>
      </c>
      <c r="AH1004">
        <v>0</v>
      </c>
      <c r="AI1004">
        <v>0</v>
      </c>
      <c r="AJ1004">
        <v>0</v>
      </c>
      <c r="AK1004">
        <v>0</v>
      </c>
      <c r="AL1004">
        <v>0</v>
      </c>
      <c r="AM1004" t="s">
        <v>41</v>
      </c>
    </row>
    <row r="1005" spans="1:39" hidden="1" x14ac:dyDescent="0.3">
      <c r="A1005">
        <v>7801</v>
      </c>
      <c r="B1005">
        <v>1959</v>
      </c>
      <c r="C1005" s="14">
        <f>2021-Table1[[#This Row],[Year_Birth]]</f>
        <v>62</v>
      </c>
      <c r="D1005" t="s">
        <v>46</v>
      </c>
      <c r="E1005" s="14" t="str" cm="1">
        <f t="array" ref="E1005">_xlfn.SWITCH(Table1[[#This Row],[Education]],"Graduation","Bachelor’s","Basic","High School","2n Cycle","Master’s","Master","Master’s","PhD","PhD","Other")</f>
        <v>Bachelor’s</v>
      </c>
      <c r="F1005" t="s">
        <v>40</v>
      </c>
      <c r="G1005" s="14" t="s">
        <v>40</v>
      </c>
      <c r="H1005" s="14" t="str" cm="1">
        <f t="array" ref="H1005">_xlfn.SWITCH(Table1[[#This Row],[Marital_Status_mod]],"Together","Couple","Married","Couple","Divorced","Single","Single","Single","Widow","Single","Other")</f>
        <v>Couple</v>
      </c>
      <c r="I1005" s="4">
        <v>54753</v>
      </c>
      <c r="J1005" s="41" t="str">
        <f t="shared" si="62"/>
        <v>$50 - $60K</v>
      </c>
      <c r="K1005">
        <v>0</v>
      </c>
      <c r="L1005">
        <v>1</v>
      </c>
      <c r="M1005">
        <f>Table1[[#This Row],[Teenhome]]+Table1[[#This Row],[Kidhome]]</f>
        <v>1</v>
      </c>
      <c r="N1005" s="1">
        <v>41529</v>
      </c>
      <c r="O1005" s="16">
        <f>(Table1[[#This Row],[DataSetDate]]-Table1[[#This Row],[Dt_Customer]])/365</f>
        <v>7.4054794520547942</v>
      </c>
      <c r="P1005" s="15">
        <v>44232</v>
      </c>
      <c r="Q1005">
        <v>87</v>
      </c>
      <c r="R1005" s="4">
        <v>197</v>
      </c>
      <c r="S1005" s="4">
        <v>107</v>
      </c>
      <c r="T1005" s="4">
        <v>227</v>
      </c>
      <c r="U1005" s="4">
        <v>7</v>
      </c>
      <c r="V1005" s="4">
        <v>59</v>
      </c>
      <c r="W1005" s="4">
        <v>131</v>
      </c>
      <c r="X1005">
        <v>3</v>
      </c>
      <c r="Y1005">
        <v>5</v>
      </c>
      <c r="Z1005" t="str">
        <f t="shared" si="63"/>
        <v>Medium</v>
      </c>
      <c r="AA1005" s="14">
        <f t="shared" ca="1" si="64"/>
        <v>5.0248775500570879</v>
      </c>
      <c r="AB1005">
        <v>2</v>
      </c>
      <c r="AC1005">
        <v>11</v>
      </c>
      <c r="AD1005" s="14">
        <f t="shared" ca="1" si="65"/>
        <v>11.376459990106447</v>
      </c>
      <c r="AE1005">
        <v>4</v>
      </c>
      <c r="AF1005">
        <v>0</v>
      </c>
      <c r="AG1005">
        <v>0</v>
      </c>
      <c r="AH1005">
        <v>0</v>
      </c>
      <c r="AI1005">
        <v>0</v>
      </c>
      <c r="AJ1005">
        <v>0</v>
      </c>
      <c r="AK1005">
        <v>0</v>
      </c>
      <c r="AL1005">
        <v>0</v>
      </c>
      <c r="AM1005" t="s">
        <v>47</v>
      </c>
    </row>
    <row r="1006" spans="1:39" hidden="1" x14ac:dyDescent="0.3">
      <c r="A1006">
        <v>8210</v>
      </c>
      <c r="B1006">
        <v>1975</v>
      </c>
      <c r="C1006" s="14">
        <f>2021-Table1[[#This Row],[Year_Birth]]</f>
        <v>46</v>
      </c>
      <c r="D1006" t="s">
        <v>44</v>
      </c>
      <c r="E1006" s="14" t="str" cm="1">
        <f t="array" ref="E1006">_xlfn.SWITCH(Table1[[#This Row],[Education]],"Graduation","Bachelor’s","Basic","High School","2n Cycle","Master’s","Master","Master’s","PhD","PhD","Other")</f>
        <v>Master’s</v>
      </c>
      <c r="F1006" t="s">
        <v>42</v>
      </c>
      <c r="G1006" s="14" t="s">
        <v>42</v>
      </c>
      <c r="H1006" s="14" t="str" cm="1">
        <f t="array" ref="H1006">_xlfn.SWITCH(Table1[[#This Row],[Marital_Status_mod]],"Together","Couple","Married","Couple","Divorced","Single","Single","Single","Widow","Single","Other")</f>
        <v>Couple</v>
      </c>
      <c r="I1006" s="4">
        <v>54730</v>
      </c>
      <c r="J1006" s="41" t="str">
        <f t="shared" si="62"/>
        <v>$50 - $60K</v>
      </c>
      <c r="K1006">
        <v>0</v>
      </c>
      <c r="L1006">
        <v>1</v>
      </c>
      <c r="M1006">
        <f>Table1[[#This Row],[Teenhome]]+Table1[[#This Row],[Kidhome]]</f>
        <v>1</v>
      </c>
      <c r="N1006" s="1">
        <v>41501</v>
      </c>
      <c r="O1006" s="16">
        <f>(Table1[[#This Row],[DataSetDate]]-Table1[[#This Row],[Dt_Customer]])/365</f>
        <v>7.4821917808219176</v>
      </c>
      <c r="P1006" s="15">
        <v>44232</v>
      </c>
      <c r="Q1006">
        <v>64</v>
      </c>
      <c r="R1006" s="4">
        <v>318</v>
      </c>
      <c r="S1006" s="4">
        <v>3</v>
      </c>
      <c r="T1006" s="4">
        <v>17</v>
      </c>
      <c r="U1006" s="4">
        <v>4</v>
      </c>
      <c r="V1006" s="4">
        <v>7</v>
      </c>
      <c r="W1006" s="4">
        <v>56</v>
      </c>
      <c r="X1006">
        <v>5</v>
      </c>
      <c r="Y1006">
        <v>4</v>
      </c>
      <c r="Z1006" t="str">
        <f t="shared" si="63"/>
        <v>Medium</v>
      </c>
      <c r="AA1006" s="14">
        <f t="shared" ca="1" si="64"/>
        <v>4.3501176108390665</v>
      </c>
      <c r="AB1006">
        <v>1</v>
      </c>
      <c r="AC1006">
        <v>8</v>
      </c>
      <c r="AD1006" s="14">
        <f t="shared" ca="1" si="65"/>
        <v>8.1113852486649574</v>
      </c>
      <c r="AE1006">
        <v>4</v>
      </c>
      <c r="AF1006">
        <v>0</v>
      </c>
      <c r="AG1006">
        <v>0</v>
      </c>
      <c r="AH1006">
        <v>0</v>
      </c>
      <c r="AI1006">
        <v>0</v>
      </c>
      <c r="AJ1006">
        <v>0</v>
      </c>
      <c r="AK1006">
        <v>0</v>
      </c>
      <c r="AL1006">
        <v>0</v>
      </c>
      <c r="AM1006" t="s">
        <v>41</v>
      </c>
    </row>
    <row r="1007" spans="1:39" hidden="1" x14ac:dyDescent="0.3">
      <c r="A1007">
        <v>7129</v>
      </c>
      <c r="B1007">
        <v>1962</v>
      </c>
      <c r="C1007" s="14">
        <f>2021-Table1[[#This Row],[Year_Birth]]</f>
        <v>59</v>
      </c>
      <c r="D1007" t="s">
        <v>39</v>
      </c>
      <c r="E1007" s="14" t="str" cm="1">
        <f t="array" ref="E1007">_xlfn.SWITCH(Table1[[#This Row],[Education]],"Graduation","Bachelor’s","Basic","High School","2n Cycle","Master’s","Master","Master’s","PhD","PhD","Other")</f>
        <v>PhD</v>
      </c>
      <c r="F1007" t="s">
        <v>42</v>
      </c>
      <c r="G1007" s="14" t="s">
        <v>42</v>
      </c>
      <c r="H1007" s="14" t="str" cm="1">
        <f t="array" ref="H1007">_xlfn.SWITCH(Table1[[#This Row],[Marital_Status_mod]],"Together","Couple","Married","Couple","Divorced","Single","Single","Single","Widow","Single","Other")</f>
        <v>Couple</v>
      </c>
      <c r="I1007" s="4">
        <v>54693</v>
      </c>
      <c r="J1007" s="41" t="str">
        <f t="shared" si="62"/>
        <v>$50 - $60K</v>
      </c>
      <c r="K1007">
        <v>0</v>
      </c>
      <c r="L1007">
        <v>1</v>
      </c>
      <c r="M1007">
        <f>Table1[[#This Row],[Teenhome]]+Table1[[#This Row],[Kidhome]]</f>
        <v>1</v>
      </c>
      <c r="N1007" s="1">
        <v>41322</v>
      </c>
      <c r="O1007" s="16">
        <f>(Table1[[#This Row],[DataSetDate]]-Table1[[#This Row],[Dt_Customer]])/365</f>
        <v>7.9726027397260273</v>
      </c>
      <c r="P1007" s="15">
        <v>44232</v>
      </c>
      <c r="Q1007">
        <v>72</v>
      </c>
      <c r="R1007" s="4">
        <v>686</v>
      </c>
      <c r="S1007" s="4">
        <v>17</v>
      </c>
      <c r="T1007" s="4">
        <v>142</v>
      </c>
      <c r="U1007" s="4">
        <v>23</v>
      </c>
      <c r="V1007" s="4">
        <v>26</v>
      </c>
      <c r="W1007" s="4">
        <v>35</v>
      </c>
      <c r="X1007">
        <v>8</v>
      </c>
      <c r="Y1007">
        <v>6</v>
      </c>
      <c r="Z1007" t="str">
        <f t="shared" si="63"/>
        <v>Medium</v>
      </c>
      <c r="AA1007" s="14">
        <f t="shared" ca="1" si="64"/>
        <v>5.995188049865404</v>
      </c>
      <c r="AB1007">
        <v>4</v>
      </c>
      <c r="AC1007">
        <v>13</v>
      </c>
      <c r="AD1007" s="14">
        <f t="shared" ca="1" si="65"/>
        <v>12.785082238977669</v>
      </c>
      <c r="AE1007">
        <v>6</v>
      </c>
      <c r="AF1007">
        <v>0</v>
      </c>
      <c r="AG1007">
        <v>0</v>
      </c>
      <c r="AH1007">
        <v>0</v>
      </c>
      <c r="AI1007">
        <v>0</v>
      </c>
      <c r="AJ1007">
        <v>0</v>
      </c>
      <c r="AK1007">
        <v>0</v>
      </c>
      <c r="AL1007">
        <v>0</v>
      </c>
      <c r="AM1007" t="s">
        <v>41</v>
      </c>
    </row>
    <row r="1008" spans="1:39" hidden="1" x14ac:dyDescent="0.3">
      <c r="A1008">
        <v>7426</v>
      </c>
      <c r="B1008">
        <v>1971</v>
      </c>
      <c r="C1008" s="14">
        <f>2021-Table1[[#This Row],[Year_Birth]]</f>
        <v>50</v>
      </c>
      <c r="D1008" t="s">
        <v>51</v>
      </c>
      <c r="E1008" s="14" t="str" cm="1">
        <f t="array" ref="E1008">_xlfn.SWITCH(Table1[[#This Row],[Education]],"Graduation","Bachelor’s","Basic","High School","2n Cycle","Master’s","Master","Master’s","PhD","PhD","Other")</f>
        <v>Master’s</v>
      </c>
      <c r="F1008" t="s">
        <v>42</v>
      </c>
      <c r="G1008" s="14" t="s">
        <v>42</v>
      </c>
      <c r="H1008" s="14" t="str" cm="1">
        <f t="array" ref="H1008">_xlfn.SWITCH(Table1[[#This Row],[Marital_Status_mod]],"Together","Couple","Married","Couple","Divorced","Single","Single","Single","Widow","Single","Other")</f>
        <v>Couple</v>
      </c>
      <c r="I1008" s="4">
        <v>54690</v>
      </c>
      <c r="J1008" s="41" t="str">
        <f t="shared" si="62"/>
        <v>$50 - $60K</v>
      </c>
      <c r="K1008">
        <v>1</v>
      </c>
      <c r="L1008">
        <v>1</v>
      </c>
      <c r="M1008">
        <f>Table1[[#This Row],[Teenhome]]+Table1[[#This Row],[Kidhome]]</f>
        <v>2</v>
      </c>
      <c r="N1008" s="1">
        <v>41585</v>
      </c>
      <c r="O1008" s="16">
        <f>(Table1[[#This Row],[DataSetDate]]-Table1[[#This Row],[Dt_Customer]])/365</f>
        <v>7.2520547945205482</v>
      </c>
      <c r="P1008" s="15">
        <v>44232</v>
      </c>
      <c r="Q1008">
        <v>76</v>
      </c>
      <c r="R1008" s="4">
        <v>111</v>
      </c>
      <c r="S1008" s="4">
        <v>16</v>
      </c>
      <c r="T1008" s="4">
        <v>37</v>
      </c>
      <c r="U1008" s="4">
        <v>7</v>
      </c>
      <c r="V1008" s="4">
        <v>9</v>
      </c>
      <c r="W1008" s="4">
        <v>18</v>
      </c>
      <c r="X1008">
        <v>3</v>
      </c>
      <c r="Y1008">
        <v>3</v>
      </c>
      <c r="Z1008" t="str">
        <f t="shared" si="63"/>
        <v>Medium</v>
      </c>
      <c r="AA1008" s="14">
        <f t="shared" ca="1" si="64"/>
        <v>3.3558330184128282</v>
      </c>
      <c r="AB1008">
        <v>1</v>
      </c>
      <c r="AC1008">
        <v>5</v>
      </c>
      <c r="AD1008" s="14">
        <f t="shared" ca="1" si="65"/>
        <v>5.3172325079710152</v>
      </c>
      <c r="AE1008">
        <v>3</v>
      </c>
      <c r="AF1008">
        <v>0</v>
      </c>
      <c r="AG1008">
        <v>0</v>
      </c>
      <c r="AH1008">
        <v>0</v>
      </c>
      <c r="AI1008">
        <v>0</v>
      </c>
      <c r="AJ1008">
        <v>0</v>
      </c>
      <c r="AK1008">
        <v>0</v>
      </c>
      <c r="AL1008">
        <v>0</v>
      </c>
      <c r="AM1008" t="s">
        <v>41</v>
      </c>
    </row>
    <row r="1009" spans="1:39" hidden="1" x14ac:dyDescent="0.3">
      <c r="A1009">
        <v>8360</v>
      </c>
      <c r="B1009">
        <v>1971</v>
      </c>
      <c r="C1009" s="14">
        <f>2021-Table1[[#This Row],[Year_Birth]]</f>
        <v>50</v>
      </c>
      <c r="D1009" t="s">
        <v>51</v>
      </c>
      <c r="E1009" s="14" t="str" cm="1">
        <f t="array" ref="E1009">_xlfn.SWITCH(Table1[[#This Row],[Education]],"Graduation","Bachelor’s","Basic","High School","2n Cycle","Master’s","Master","Master’s","PhD","PhD","Other")</f>
        <v>Master’s</v>
      </c>
      <c r="F1009" t="s">
        <v>42</v>
      </c>
      <c r="G1009" s="14" t="s">
        <v>42</v>
      </c>
      <c r="H1009" s="14" t="str" cm="1">
        <f t="array" ref="H1009">_xlfn.SWITCH(Table1[[#This Row],[Marital_Status_mod]],"Together","Couple","Married","Couple","Divorced","Single","Single","Single","Widow","Single","Other")</f>
        <v>Couple</v>
      </c>
      <c r="I1009" s="4">
        <v>54690</v>
      </c>
      <c r="J1009" s="41" t="str">
        <f t="shared" si="62"/>
        <v>$50 - $60K</v>
      </c>
      <c r="K1009">
        <v>1</v>
      </c>
      <c r="L1009">
        <v>1</v>
      </c>
      <c r="M1009">
        <f>Table1[[#This Row],[Teenhome]]+Table1[[#This Row],[Kidhome]]</f>
        <v>2</v>
      </c>
      <c r="N1009" s="1">
        <v>41585</v>
      </c>
      <c r="O1009" s="16">
        <f>(Table1[[#This Row],[DataSetDate]]-Table1[[#This Row],[Dt_Customer]])/365</f>
        <v>7.2520547945205482</v>
      </c>
      <c r="P1009" s="15">
        <v>44232</v>
      </c>
      <c r="Q1009">
        <v>76</v>
      </c>
      <c r="R1009" s="4">
        <v>111</v>
      </c>
      <c r="S1009" s="4">
        <v>16</v>
      </c>
      <c r="T1009" s="4">
        <v>37</v>
      </c>
      <c r="U1009" s="4">
        <v>7</v>
      </c>
      <c r="V1009" s="4">
        <v>9</v>
      </c>
      <c r="W1009" s="4">
        <v>18</v>
      </c>
      <c r="X1009">
        <v>3</v>
      </c>
      <c r="Y1009">
        <v>3</v>
      </c>
      <c r="Z1009" t="str">
        <f t="shared" si="63"/>
        <v>Medium</v>
      </c>
      <c r="AA1009" s="14">
        <f t="shared" ca="1" si="64"/>
        <v>3.3947640013690172</v>
      </c>
      <c r="AB1009">
        <v>1</v>
      </c>
      <c r="AC1009">
        <v>5</v>
      </c>
      <c r="AD1009" s="14">
        <f t="shared" ca="1" si="65"/>
        <v>4.9756866774574231</v>
      </c>
      <c r="AE1009">
        <v>3</v>
      </c>
      <c r="AF1009">
        <v>0</v>
      </c>
      <c r="AG1009">
        <v>0</v>
      </c>
      <c r="AH1009">
        <v>0</v>
      </c>
      <c r="AI1009">
        <v>0</v>
      </c>
      <c r="AJ1009">
        <v>0</v>
      </c>
      <c r="AK1009">
        <v>0</v>
      </c>
      <c r="AL1009">
        <v>0</v>
      </c>
      <c r="AM1009" t="s">
        <v>41</v>
      </c>
    </row>
    <row r="1010" spans="1:39" hidden="1" x14ac:dyDescent="0.3">
      <c r="A1010">
        <v>5253</v>
      </c>
      <c r="B1010">
        <v>1956</v>
      </c>
      <c r="C1010" s="14">
        <f>2021-Table1[[#This Row],[Year_Birth]]</f>
        <v>65</v>
      </c>
      <c r="D1010" t="s">
        <v>44</v>
      </c>
      <c r="E1010" s="14" t="str" cm="1">
        <f t="array" ref="E1010">_xlfn.SWITCH(Table1[[#This Row],[Education]],"Graduation","Bachelor’s","Basic","High School","2n Cycle","Master’s","Master","Master’s","PhD","PhD","Other")</f>
        <v>Master’s</v>
      </c>
      <c r="F1010" t="s">
        <v>40</v>
      </c>
      <c r="G1010" s="14" t="s">
        <v>40</v>
      </c>
      <c r="H1010" s="14" t="str" cm="1">
        <f t="array" ref="H1010">_xlfn.SWITCH(Table1[[#This Row],[Marital_Status_mod]],"Together","Couple","Married","Couple","Divorced","Single","Single","Single","Widow","Single","Other")</f>
        <v>Couple</v>
      </c>
      <c r="I1010" s="4">
        <v>54603</v>
      </c>
      <c r="J1010" s="41" t="str">
        <f t="shared" si="62"/>
        <v>$50 - $60K</v>
      </c>
      <c r="K1010">
        <v>1</v>
      </c>
      <c r="L1010">
        <v>1</v>
      </c>
      <c r="M1010">
        <f>Table1[[#This Row],[Teenhome]]+Table1[[#This Row],[Kidhome]]</f>
        <v>2</v>
      </c>
      <c r="N1010" s="1">
        <v>41464</v>
      </c>
      <c r="O1010" s="16">
        <f>(Table1[[#This Row],[DataSetDate]]-Table1[[#This Row],[Dt_Customer]])/365</f>
        <v>7.5835616438356164</v>
      </c>
      <c r="P1010" s="15">
        <v>44232</v>
      </c>
      <c r="Q1010">
        <v>85</v>
      </c>
      <c r="R1010" s="4">
        <v>145</v>
      </c>
      <c r="S1010" s="4">
        <v>13</v>
      </c>
      <c r="T1010" s="4">
        <v>46</v>
      </c>
      <c r="U1010" s="4">
        <v>17</v>
      </c>
      <c r="V1010" s="4">
        <v>2</v>
      </c>
      <c r="W1010" s="4">
        <v>4</v>
      </c>
      <c r="X1010">
        <v>6</v>
      </c>
      <c r="Y1010">
        <v>4</v>
      </c>
      <c r="Z1010" t="str">
        <f t="shared" si="63"/>
        <v>Medium</v>
      </c>
      <c r="AA1010" s="14">
        <f t="shared" ca="1" si="64"/>
        <v>3.6279128236442157</v>
      </c>
      <c r="AB1010">
        <v>2</v>
      </c>
      <c r="AC1010">
        <v>4</v>
      </c>
      <c r="AD1010" s="14">
        <f t="shared" ca="1" si="65"/>
        <v>4.390685422839157</v>
      </c>
      <c r="AE1010">
        <v>7</v>
      </c>
      <c r="AF1010">
        <v>0</v>
      </c>
      <c r="AG1010">
        <v>0</v>
      </c>
      <c r="AH1010">
        <v>0</v>
      </c>
      <c r="AI1010">
        <v>0</v>
      </c>
      <c r="AJ1010">
        <v>0</v>
      </c>
      <c r="AK1010">
        <v>0</v>
      </c>
      <c r="AL1010">
        <v>0</v>
      </c>
      <c r="AM1010" t="s">
        <v>41</v>
      </c>
    </row>
    <row r="1011" spans="1:39" hidden="1" x14ac:dyDescent="0.3">
      <c r="A1011">
        <v>2406</v>
      </c>
      <c r="B1011">
        <v>1949</v>
      </c>
      <c r="C1011" s="14">
        <f>2021-Table1[[#This Row],[Year_Birth]]</f>
        <v>72</v>
      </c>
      <c r="D1011" t="s">
        <v>46</v>
      </c>
      <c r="E1011" s="14" t="str" cm="1">
        <f t="array" ref="E1011">_xlfn.SWITCH(Table1[[#This Row],[Education]],"Graduation","Bachelor’s","Basic","High School","2n Cycle","Master’s","Master","Master’s","PhD","PhD","Other")</f>
        <v>Bachelor’s</v>
      </c>
      <c r="F1011" t="s">
        <v>40</v>
      </c>
      <c r="G1011" s="14" t="s">
        <v>40</v>
      </c>
      <c r="H1011" s="14" t="str" cm="1">
        <f t="array" ref="H1011">_xlfn.SWITCH(Table1[[#This Row],[Marital_Status_mod]],"Together","Couple","Married","Couple","Divorced","Single","Single","Single","Widow","Single","Other")</f>
        <v>Couple</v>
      </c>
      <c r="I1011" s="4">
        <v>54591</v>
      </c>
      <c r="J1011" s="41" t="str">
        <f t="shared" si="62"/>
        <v>$50 - $60K</v>
      </c>
      <c r="K1011">
        <v>0</v>
      </c>
      <c r="L1011">
        <v>1</v>
      </c>
      <c r="M1011">
        <f>Table1[[#This Row],[Teenhome]]+Table1[[#This Row],[Kidhome]]</f>
        <v>1</v>
      </c>
      <c r="N1011" s="1">
        <v>41491</v>
      </c>
      <c r="O1011" s="16">
        <f>(Table1[[#This Row],[DataSetDate]]-Table1[[#This Row],[Dt_Customer]])/365</f>
        <v>7.5095890410958903</v>
      </c>
      <c r="P1011" s="15">
        <v>44232</v>
      </c>
      <c r="Q1011">
        <v>63</v>
      </c>
      <c r="R1011" s="4">
        <v>376</v>
      </c>
      <c r="S1011" s="4">
        <v>4</v>
      </c>
      <c r="T1011" s="4">
        <v>94</v>
      </c>
      <c r="U1011" s="4">
        <v>12</v>
      </c>
      <c r="V1011" s="4">
        <v>9</v>
      </c>
      <c r="W1011" s="4">
        <v>24</v>
      </c>
      <c r="X1011">
        <v>3</v>
      </c>
      <c r="Y1011">
        <v>6</v>
      </c>
      <c r="Z1011" t="str">
        <f t="shared" si="63"/>
        <v>Medium</v>
      </c>
      <c r="AA1011" s="14">
        <f t="shared" ca="1" si="64"/>
        <v>6.1827138156838899</v>
      </c>
      <c r="AB1011">
        <v>2</v>
      </c>
      <c r="AC1011">
        <v>8</v>
      </c>
      <c r="AD1011" s="14">
        <f t="shared" ca="1" si="65"/>
        <v>7.781837487587536</v>
      </c>
      <c r="AE1011">
        <v>5</v>
      </c>
      <c r="AF1011">
        <v>0</v>
      </c>
      <c r="AG1011">
        <v>0</v>
      </c>
      <c r="AH1011">
        <v>0</v>
      </c>
      <c r="AI1011">
        <v>0</v>
      </c>
      <c r="AJ1011">
        <v>0</v>
      </c>
      <c r="AK1011">
        <v>0</v>
      </c>
      <c r="AL1011">
        <v>0</v>
      </c>
      <c r="AM1011" t="s">
        <v>53</v>
      </c>
    </row>
    <row r="1012" spans="1:39" hidden="1" x14ac:dyDescent="0.3">
      <c r="A1012">
        <v>7408</v>
      </c>
      <c r="B1012">
        <v>1952</v>
      </c>
      <c r="C1012" s="14">
        <f>2021-Table1[[#This Row],[Year_Birth]]</f>
        <v>69</v>
      </c>
      <c r="D1012" t="s">
        <v>39</v>
      </c>
      <c r="E1012" s="14" t="str" cm="1">
        <f t="array" ref="E1012">_xlfn.SWITCH(Table1[[#This Row],[Education]],"Graduation","Bachelor’s","Basic","High School","2n Cycle","Master’s","Master","Master’s","PhD","PhD","Other")</f>
        <v>PhD</v>
      </c>
      <c r="F1012" t="s">
        <v>42</v>
      </c>
      <c r="G1012" s="14" t="s">
        <v>42</v>
      </c>
      <c r="H1012" s="14" t="str" cm="1">
        <f t="array" ref="H1012">_xlfn.SWITCH(Table1[[#This Row],[Marital_Status_mod]],"Together","Couple","Married","Couple","Divorced","Single","Single","Single","Widow","Single","Other")</f>
        <v>Couple</v>
      </c>
      <c r="I1012" s="4">
        <v>54549</v>
      </c>
      <c r="J1012" s="41" t="str">
        <f t="shared" si="62"/>
        <v>$50 - $60K</v>
      </c>
      <c r="K1012">
        <v>0</v>
      </c>
      <c r="L1012">
        <v>1</v>
      </c>
      <c r="M1012">
        <f>Table1[[#This Row],[Teenhome]]+Table1[[#This Row],[Kidhome]]</f>
        <v>1</v>
      </c>
      <c r="N1012" s="1">
        <v>41701</v>
      </c>
      <c r="O1012" s="16">
        <f>(Table1[[#This Row],[DataSetDate]]-Table1[[#This Row],[Dt_Customer]])/365</f>
        <v>6.934246575342466</v>
      </c>
      <c r="P1012" s="15">
        <v>44232</v>
      </c>
      <c r="Q1012">
        <v>8</v>
      </c>
      <c r="R1012" s="4">
        <v>216</v>
      </c>
      <c r="S1012" s="4">
        <v>2</v>
      </c>
      <c r="T1012" s="4">
        <v>6</v>
      </c>
      <c r="U1012" s="4">
        <v>0</v>
      </c>
      <c r="V1012" s="4">
        <v>0</v>
      </c>
      <c r="W1012" s="4">
        <v>9</v>
      </c>
      <c r="X1012">
        <v>2</v>
      </c>
      <c r="Y1012">
        <v>5</v>
      </c>
      <c r="Z1012" t="str">
        <f t="shared" si="63"/>
        <v>Medium</v>
      </c>
      <c r="AA1012" s="14">
        <f t="shared" ca="1" si="64"/>
        <v>4.6380286843713971</v>
      </c>
      <c r="AB1012">
        <v>1</v>
      </c>
      <c r="AC1012">
        <v>4</v>
      </c>
      <c r="AD1012" s="14">
        <f t="shared" ca="1" si="65"/>
        <v>3.8154676421941454</v>
      </c>
      <c r="AE1012">
        <v>7</v>
      </c>
      <c r="AF1012">
        <v>0</v>
      </c>
      <c r="AG1012">
        <v>0</v>
      </c>
      <c r="AH1012">
        <v>0</v>
      </c>
      <c r="AI1012">
        <v>0</v>
      </c>
      <c r="AJ1012">
        <v>0</v>
      </c>
      <c r="AK1012">
        <v>0</v>
      </c>
      <c r="AL1012">
        <v>0</v>
      </c>
      <c r="AM1012" t="s">
        <v>47</v>
      </c>
    </row>
    <row r="1013" spans="1:39" hidden="1" x14ac:dyDescent="0.3">
      <c r="A1013">
        <v>10022</v>
      </c>
      <c r="B1013">
        <v>1973</v>
      </c>
      <c r="C1013" s="14">
        <f>2021-Table1[[#This Row],[Year_Birth]]</f>
        <v>48</v>
      </c>
      <c r="D1013" t="s">
        <v>39</v>
      </c>
      <c r="E1013" s="14" t="str" cm="1">
        <f t="array" ref="E1013">_xlfn.SWITCH(Table1[[#This Row],[Education]],"Graduation","Bachelor’s","Basic","High School","2n Cycle","Master’s","Master","Master’s","PhD","PhD","Other")</f>
        <v>PhD</v>
      </c>
      <c r="F1013" t="s">
        <v>50</v>
      </c>
      <c r="G1013" s="14" t="s">
        <v>50</v>
      </c>
      <c r="H1013" s="14" t="str" cm="1">
        <f t="array" ref="H1013">_xlfn.SWITCH(Table1[[#This Row],[Marital_Status_mod]],"Together","Couple","Married","Couple","Divorced","Single","Single","Single","Widow","Single","Other")</f>
        <v>Single</v>
      </c>
      <c r="I1013" s="4">
        <v>54466</v>
      </c>
      <c r="J1013" s="41" t="str">
        <f t="shared" si="62"/>
        <v>$50 - $60K</v>
      </c>
      <c r="K1013">
        <v>1</v>
      </c>
      <c r="L1013">
        <v>1</v>
      </c>
      <c r="M1013">
        <f>Table1[[#This Row],[Teenhome]]+Table1[[#This Row],[Kidhome]]</f>
        <v>2</v>
      </c>
      <c r="N1013" s="1">
        <v>41679</v>
      </c>
      <c r="O1013" s="16">
        <f>(Table1[[#This Row],[DataSetDate]]-Table1[[#This Row],[Dt_Customer]])/365</f>
        <v>6.9945205479452053</v>
      </c>
      <c r="P1013" s="15">
        <v>44232</v>
      </c>
      <c r="Q1013">
        <v>78</v>
      </c>
      <c r="R1013" s="4">
        <v>12</v>
      </c>
      <c r="S1013" s="4">
        <v>0</v>
      </c>
      <c r="T1013" s="4">
        <v>4</v>
      </c>
      <c r="U1013" s="4">
        <v>0</v>
      </c>
      <c r="V1013" s="4">
        <v>0</v>
      </c>
      <c r="W1013" s="4">
        <v>0</v>
      </c>
      <c r="X1013">
        <v>1</v>
      </c>
      <c r="Y1013">
        <v>1</v>
      </c>
      <c r="Z1013" t="str">
        <f t="shared" si="63"/>
        <v>Low</v>
      </c>
      <c r="AA1013" s="14">
        <f t="shared" ca="1" si="64"/>
        <v>1.2087726214003749</v>
      </c>
      <c r="AB1013">
        <v>0</v>
      </c>
      <c r="AC1013">
        <v>2</v>
      </c>
      <c r="AD1013" s="14">
        <f t="shared" ca="1" si="65"/>
        <v>1.9509621229284313</v>
      </c>
      <c r="AE1013">
        <v>5</v>
      </c>
      <c r="AF1013">
        <v>0</v>
      </c>
      <c r="AG1013">
        <v>0</v>
      </c>
      <c r="AH1013">
        <v>0</v>
      </c>
      <c r="AI1013">
        <v>0</v>
      </c>
      <c r="AJ1013">
        <v>0</v>
      </c>
      <c r="AK1013">
        <v>0</v>
      </c>
      <c r="AL1013">
        <v>0</v>
      </c>
      <c r="AM1013" t="s">
        <v>41</v>
      </c>
    </row>
    <row r="1014" spans="1:39" hidden="1" x14ac:dyDescent="0.3">
      <c r="A1014">
        <v>2782</v>
      </c>
      <c r="B1014">
        <v>1961</v>
      </c>
      <c r="C1014" s="14">
        <f>2021-Table1[[#This Row],[Year_Birth]]</f>
        <v>60</v>
      </c>
      <c r="D1014" t="s">
        <v>39</v>
      </c>
      <c r="E1014" s="14" t="str" cm="1">
        <f t="array" ref="E1014">_xlfn.SWITCH(Table1[[#This Row],[Education]],"Graduation","Bachelor’s","Basic","High School","2n Cycle","Master’s","Master","Master’s","PhD","PhD","Other")</f>
        <v>PhD</v>
      </c>
      <c r="F1014" t="s">
        <v>42</v>
      </c>
      <c r="G1014" s="14" t="s">
        <v>42</v>
      </c>
      <c r="H1014" s="14" t="str" cm="1">
        <f t="array" ref="H1014">_xlfn.SWITCH(Table1[[#This Row],[Marital_Status_mod]],"Together","Couple","Married","Couple","Divorced","Single","Single","Single","Widow","Single","Other")</f>
        <v>Couple</v>
      </c>
      <c r="I1014" s="4">
        <v>54456</v>
      </c>
      <c r="J1014" s="41" t="str">
        <f t="shared" si="62"/>
        <v>$50 - $60K</v>
      </c>
      <c r="K1014">
        <v>0</v>
      </c>
      <c r="L1014">
        <v>1</v>
      </c>
      <c r="M1014">
        <f>Table1[[#This Row],[Teenhome]]+Table1[[#This Row],[Kidhome]]</f>
        <v>1</v>
      </c>
      <c r="N1014" s="1">
        <v>41466</v>
      </c>
      <c r="O1014" s="16">
        <f>(Table1[[#This Row],[DataSetDate]]-Table1[[#This Row],[Dt_Customer]])/365</f>
        <v>7.5780821917808217</v>
      </c>
      <c r="P1014" s="15">
        <v>44232</v>
      </c>
      <c r="Q1014">
        <v>23</v>
      </c>
      <c r="R1014" s="4">
        <v>352</v>
      </c>
      <c r="S1014" s="4">
        <v>0</v>
      </c>
      <c r="T1014" s="4">
        <v>27</v>
      </c>
      <c r="U1014" s="4">
        <v>10</v>
      </c>
      <c r="V1014" s="4">
        <v>0</v>
      </c>
      <c r="W1014" s="4">
        <v>15</v>
      </c>
      <c r="X1014">
        <v>3</v>
      </c>
      <c r="Y1014">
        <v>6</v>
      </c>
      <c r="Z1014" t="str">
        <f t="shared" si="63"/>
        <v>Medium</v>
      </c>
      <c r="AA1014" s="14">
        <f t="shared" ca="1" si="64"/>
        <v>6.2879876658128486</v>
      </c>
      <c r="AB1014">
        <v>1</v>
      </c>
      <c r="AC1014">
        <v>7</v>
      </c>
      <c r="AD1014" s="14">
        <f t="shared" ca="1" si="65"/>
        <v>6.6361587207447554</v>
      </c>
      <c r="AE1014">
        <v>6</v>
      </c>
      <c r="AF1014">
        <v>0</v>
      </c>
      <c r="AG1014">
        <v>0</v>
      </c>
      <c r="AH1014">
        <v>0</v>
      </c>
      <c r="AI1014">
        <v>0</v>
      </c>
      <c r="AJ1014">
        <v>0</v>
      </c>
      <c r="AK1014">
        <v>0</v>
      </c>
      <c r="AL1014">
        <v>0</v>
      </c>
      <c r="AM1014" t="s">
        <v>41</v>
      </c>
    </row>
    <row r="1015" spans="1:39" hidden="1" x14ac:dyDescent="0.3">
      <c r="A1015">
        <v>5430</v>
      </c>
      <c r="B1015">
        <v>1956</v>
      </c>
      <c r="C1015" s="14">
        <f>2021-Table1[[#This Row],[Year_Birth]]</f>
        <v>65</v>
      </c>
      <c r="D1015" t="s">
        <v>46</v>
      </c>
      <c r="E1015" s="14" t="str" cm="1">
        <f t="array" ref="E1015">_xlfn.SWITCH(Table1[[#This Row],[Education]],"Graduation","Bachelor’s","Basic","High School","2n Cycle","Master’s","Master","Master’s","PhD","PhD","Other")</f>
        <v>Bachelor’s</v>
      </c>
      <c r="F1015" t="s">
        <v>40</v>
      </c>
      <c r="G1015" s="14" t="s">
        <v>40</v>
      </c>
      <c r="H1015" s="14" t="str" cm="1">
        <f t="array" ref="H1015">_xlfn.SWITCH(Table1[[#This Row],[Marital_Status_mod]],"Together","Couple","Married","Couple","Divorced","Single","Single","Single","Widow","Single","Other")</f>
        <v>Couple</v>
      </c>
      <c r="I1015" s="4">
        <v>54450</v>
      </c>
      <c r="J1015" s="41" t="str">
        <f t="shared" si="62"/>
        <v>$50 - $60K</v>
      </c>
      <c r="K1015">
        <v>1</v>
      </c>
      <c r="L1015">
        <v>1</v>
      </c>
      <c r="M1015">
        <f>Table1[[#This Row],[Teenhome]]+Table1[[#This Row],[Kidhome]]</f>
        <v>2</v>
      </c>
      <c r="N1015" s="1">
        <v>41166</v>
      </c>
      <c r="O1015" s="16">
        <f>(Table1[[#This Row],[DataSetDate]]-Table1[[#This Row],[Dt_Customer]])/365</f>
        <v>8.4</v>
      </c>
      <c r="P1015" s="15">
        <v>44232</v>
      </c>
      <c r="Q1015">
        <v>0</v>
      </c>
      <c r="R1015" s="4">
        <v>454</v>
      </c>
      <c r="S1015" s="4">
        <v>0</v>
      </c>
      <c r="T1015" s="4">
        <v>171</v>
      </c>
      <c r="U1015" s="4">
        <v>8</v>
      </c>
      <c r="V1015" s="4">
        <v>19</v>
      </c>
      <c r="W1015" s="4">
        <v>32</v>
      </c>
      <c r="X1015">
        <v>12</v>
      </c>
      <c r="Y1015">
        <v>9</v>
      </c>
      <c r="Z1015" t="str">
        <f t="shared" si="63"/>
        <v>High</v>
      </c>
      <c r="AA1015" s="14">
        <f t="shared" ca="1" si="64"/>
        <v>8.9816634841518308</v>
      </c>
      <c r="AB1015">
        <v>2</v>
      </c>
      <c r="AC1015">
        <v>8</v>
      </c>
      <c r="AD1015" s="14">
        <f t="shared" ca="1" si="65"/>
        <v>7.7502203954893458</v>
      </c>
      <c r="AE1015">
        <v>8</v>
      </c>
      <c r="AF1015">
        <v>0</v>
      </c>
      <c r="AG1015">
        <v>0</v>
      </c>
      <c r="AH1015">
        <v>0</v>
      </c>
      <c r="AI1015">
        <v>0</v>
      </c>
      <c r="AJ1015">
        <v>0</v>
      </c>
      <c r="AK1015">
        <v>0</v>
      </c>
      <c r="AL1015">
        <v>0</v>
      </c>
      <c r="AM1015" t="s">
        <v>41</v>
      </c>
    </row>
    <row r="1016" spans="1:39" hidden="1" x14ac:dyDescent="0.3">
      <c r="A1016">
        <v>8432</v>
      </c>
      <c r="B1016">
        <v>1956</v>
      </c>
      <c r="C1016" s="14">
        <f>2021-Table1[[#This Row],[Year_Birth]]</f>
        <v>65</v>
      </c>
      <c r="D1016" t="s">
        <v>46</v>
      </c>
      <c r="E1016" s="14" t="str" cm="1">
        <f t="array" ref="E1016">_xlfn.SWITCH(Table1[[#This Row],[Education]],"Graduation","Bachelor’s","Basic","High School","2n Cycle","Master’s","Master","Master’s","PhD","PhD","Other")</f>
        <v>Bachelor’s</v>
      </c>
      <c r="F1016" t="s">
        <v>40</v>
      </c>
      <c r="G1016" s="14" t="s">
        <v>40</v>
      </c>
      <c r="H1016" s="14" t="str" cm="1">
        <f t="array" ref="H1016">_xlfn.SWITCH(Table1[[#This Row],[Marital_Status_mod]],"Together","Couple","Married","Couple","Divorced","Single","Single","Single","Widow","Single","Other")</f>
        <v>Couple</v>
      </c>
      <c r="I1016" s="4">
        <v>54450</v>
      </c>
      <c r="J1016" s="41" t="str">
        <f t="shared" si="62"/>
        <v>$50 - $60K</v>
      </c>
      <c r="K1016">
        <v>1</v>
      </c>
      <c r="L1016">
        <v>1</v>
      </c>
      <c r="M1016">
        <f>Table1[[#This Row],[Teenhome]]+Table1[[#This Row],[Kidhome]]</f>
        <v>2</v>
      </c>
      <c r="N1016" s="1">
        <v>41166</v>
      </c>
      <c r="O1016" s="16">
        <f>(Table1[[#This Row],[DataSetDate]]-Table1[[#This Row],[Dt_Customer]])/365</f>
        <v>8.4</v>
      </c>
      <c r="P1016" s="15">
        <v>44232</v>
      </c>
      <c r="Q1016">
        <v>0</v>
      </c>
      <c r="R1016" s="4">
        <v>454</v>
      </c>
      <c r="S1016" s="4">
        <v>0</v>
      </c>
      <c r="T1016" s="4">
        <v>171</v>
      </c>
      <c r="U1016" s="4">
        <v>8</v>
      </c>
      <c r="V1016" s="4">
        <v>19</v>
      </c>
      <c r="W1016" s="4">
        <v>32</v>
      </c>
      <c r="X1016">
        <v>12</v>
      </c>
      <c r="Y1016">
        <v>9</v>
      </c>
      <c r="Z1016" t="str">
        <f t="shared" si="63"/>
        <v>High</v>
      </c>
      <c r="AA1016" s="14">
        <f t="shared" ca="1" si="64"/>
        <v>8.6970081793098899</v>
      </c>
      <c r="AB1016">
        <v>2</v>
      </c>
      <c r="AC1016">
        <v>8</v>
      </c>
      <c r="AD1016" s="14">
        <f t="shared" ca="1" si="65"/>
        <v>8.0999826286636907</v>
      </c>
      <c r="AE1016">
        <v>8</v>
      </c>
      <c r="AF1016">
        <v>0</v>
      </c>
      <c r="AG1016">
        <v>0</v>
      </c>
      <c r="AH1016">
        <v>0</v>
      </c>
      <c r="AI1016">
        <v>0</v>
      </c>
      <c r="AJ1016">
        <v>0</v>
      </c>
      <c r="AK1016">
        <v>0</v>
      </c>
      <c r="AL1016">
        <v>0</v>
      </c>
      <c r="AM1016" t="s">
        <v>41</v>
      </c>
    </row>
    <row r="1017" spans="1:39" hidden="1" x14ac:dyDescent="0.3">
      <c r="A1017">
        <v>10350</v>
      </c>
      <c r="B1017">
        <v>1950</v>
      </c>
      <c r="C1017" s="14">
        <f>2021-Table1[[#This Row],[Year_Birth]]</f>
        <v>71</v>
      </c>
      <c r="D1017" t="s">
        <v>39</v>
      </c>
      <c r="E1017" s="14" t="str" cm="1">
        <f t="array" ref="E1017">_xlfn.SWITCH(Table1[[#This Row],[Education]],"Graduation","Bachelor’s","Basic","High School","2n Cycle","Master’s","Master","Master’s","PhD","PhD","Other")</f>
        <v>PhD</v>
      </c>
      <c r="F1017" t="s">
        <v>42</v>
      </c>
      <c r="G1017" s="14" t="s">
        <v>42</v>
      </c>
      <c r="H1017" s="14" t="str" cm="1">
        <f t="array" ref="H1017">_xlfn.SWITCH(Table1[[#This Row],[Marital_Status_mod]],"Together","Couple","Married","Couple","Divorced","Single","Single","Single","Widow","Single","Other")</f>
        <v>Couple</v>
      </c>
      <c r="I1017" s="4">
        <v>54432</v>
      </c>
      <c r="J1017" s="41" t="str">
        <f t="shared" si="62"/>
        <v>$50 - $60K</v>
      </c>
      <c r="K1017">
        <v>2</v>
      </c>
      <c r="L1017">
        <v>1</v>
      </c>
      <c r="M1017">
        <f>Table1[[#This Row],[Teenhome]]+Table1[[#This Row],[Kidhome]]</f>
        <v>3</v>
      </c>
      <c r="N1017" s="1">
        <v>41403</v>
      </c>
      <c r="O1017" s="16">
        <f>(Table1[[#This Row],[DataSetDate]]-Table1[[#This Row],[Dt_Customer]])/365</f>
        <v>7.7506849315068491</v>
      </c>
      <c r="P1017" s="15">
        <v>44232</v>
      </c>
      <c r="Q1017">
        <v>37</v>
      </c>
      <c r="R1017" s="4">
        <v>33</v>
      </c>
      <c r="S1017" s="4">
        <v>0</v>
      </c>
      <c r="T1017" s="4">
        <v>5</v>
      </c>
      <c r="U1017" s="4">
        <v>0</v>
      </c>
      <c r="V1017" s="4">
        <v>0</v>
      </c>
      <c r="W1017" s="4">
        <v>0</v>
      </c>
      <c r="X1017">
        <v>1</v>
      </c>
      <c r="Y1017">
        <v>1</v>
      </c>
      <c r="Z1017" t="str">
        <f t="shared" si="63"/>
        <v>Low</v>
      </c>
      <c r="AA1017" s="14">
        <f t="shared" ca="1" si="64"/>
        <v>1.1403911445338555</v>
      </c>
      <c r="AB1017">
        <v>0</v>
      </c>
      <c r="AC1017">
        <v>3</v>
      </c>
      <c r="AD1017" s="14">
        <f t="shared" ca="1" si="65"/>
        <v>3.3752785443784017</v>
      </c>
      <c r="AE1017">
        <v>4</v>
      </c>
      <c r="AF1017">
        <v>0</v>
      </c>
      <c r="AG1017">
        <v>0</v>
      </c>
      <c r="AH1017">
        <v>0</v>
      </c>
      <c r="AI1017">
        <v>0</v>
      </c>
      <c r="AJ1017">
        <v>0</v>
      </c>
      <c r="AK1017">
        <v>0</v>
      </c>
      <c r="AL1017">
        <v>0</v>
      </c>
      <c r="AM1017" t="s">
        <v>41</v>
      </c>
    </row>
    <row r="1018" spans="1:39" hidden="1" x14ac:dyDescent="0.3">
      <c r="A1018">
        <v>7019</v>
      </c>
      <c r="B1018">
        <v>1963</v>
      </c>
      <c r="C1018" s="14">
        <f>2021-Table1[[#This Row],[Year_Birth]]</f>
        <v>58</v>
      </c>
      <c r="D1018" t="s">
        <v>46</v>
      </c>
      <c r="E1018" s="14" t="str" cm="1">
        <f t="array" ref="E1018">_xlfn.SWITCH(Table1[[#This Row],[Education]],"Graduation","Bachelor’s","Basic","High School","2n Cycle","Master’s","Master","Master’s","PhD","PhD","Other")</f>
        <v>Bachelor’s</v>
      </c>
      <c r="F1018" t="s">
        <v>40</v>
      </c>
      <c r="G1018" s="14" t="s">
        <v>40</v>
      </c>
      <c r="H1018" s="14" t="str" cm="1">
        <f t="array" ref="H1018">_xlfn.SWITCH(Table1[[#This Row],[Marital_Status_mod]],"Together","Couple","Married","Couple","Divorced","Single","Single","Single","Widow","Single","Other")</f>
        <v>Couple</v>
      </c>
      <c r="I1018" s="4">
        <v>54414</v>
      </c>
      <c r="J1018" s="41" t="str">
        <f t="shared" si="62"/>
        <v>$50 - $60K</v>
      </c>
      <c r="K1018">
        <v>1</v>
      </c>
      <c r="L1018">
        <v>1</v>
      </c>
      <c r="M1018">
        <f>Table1[[#This Row],[Teenhome]]+Table1[[#This Row],[Kidhome]]</f>
        <v>2</v>
      </c>
      <c r="N1018" s="1">
        <v>41297</v>
      </c>
      <c r="O1018" s="16">
        <f>(Table1[[#This Row],[DataSetDate]]-Table1[[#This Row],[Dt_Customer]])/365</f>
        <v>8.0410958904109595</v>
      </c>
      <c r="P1018" s="15">
        <v>44232</v>
      </c>
      <c r="Q1018">
        <v>49</v>
      </c>
      <c r="R1018" s="4">
        <v>109</v>
      </c>
      <c r="S1018" s="4">
        <v>18</v>
      </c>
      <c r="T1018" s="4">
        <v>16</v>
      </c>
      <c r="U1018" s="4">
        <v>24</v>
      </c>
      <c r="V1018" s="4">
        <v>26</v>
      </c>
      <c r="W1018" s="4">
        <v>18</v>
      </c>
      <c r="X1018">
        <v>4</v>
      </c>
      <c r="Y1018">
        <v>3</v>
      </c>
      <c r="Z1018" t="str">
        <f t="shared" si="63"/>
        <v>Medium</v>
      </c>
      <c r="AA1018" s="14">
        <f t="shared" ca="1" si="64"/>
        <v>3.0345534686877547</v>
      </c>
      <c r="AB1018">
        <v>1</v>
      </c>
      <c r="AC1018">
        <v>5</v>
      </c>
      <c r="AD1018" s="14">
        <f t="shared" ca="1" si="65"/>
        <v>4.7863102756435945</v>
      </c>
      <c r="AE1018">
        <v>4</v>
      </c>
      <c r="AF1018">
        <v>0</v>
      </c>
      <c r="AG1018">
        <v>0</v>
      </c>
      <c r="AH1018">
        <v>0</v>
      </c>
      <c r="AI1018">
        <v>0</v>
      </c>
      <c r="AJ1018">
        <v>0</v>
      </c>
      <c r="AK1018">
        <v>0</v>
      </c>
      <c r="AL1018">
        <v>0</v>
      </c>
      <c r="AM1018" t="s">
        <v>47</v>
      </c>
    </row>
    <row r="1019" spans="1:39" hidden="1" x14ac:dyDescent="0.3">
      <c r="A1019">
        <v>10669</v>
      </c>
      <c r="B1019">
        <v>1981</v>
      </c>
      <c r="C1019" s="14">
        <f>2021-Table1[[#This Row],[Year_Birth]]</f>
        <v>40</v>
      </c>
      <c r="D1019" t="s">
        <v>46</v>
      </c>
      <c r="E1019" s="14" t="str" cm="1">
        <f t="array" ref="E1019">_xlfn.SWITCH(Table1[[#This Row],[Education]],"Graduation","Bachelor’s","Basic","High School","2n Cycle","Master’s","Master","Master’s","PhD","PhD","Other")</f>
        <v>Bachelor’s</v>
      </c>
      <c r="F1019" t="s">
        <v>42</v>
      </c>
      <c r="G1019" s="14" t="s">
        <v>42</v>
      </c>
      <c r="H1019" s="14" t="str" cm="1">
        <f t="array" ref="H1019">_xlfn.SWITCH(Table1[[#This Row],[Marital_Status_mod]],"Together","Couple","Married","Couple","Divorced","Single","Single","Single","Widow","Single","Other")</f>
        <v>Couple</v>
      </c>
      <c r="I1019" s="4">
        <v>54386</v>
      </c>
      <c r="J1019" s="41" t="str">
        <f t="shared" si="62"/>
        <v>$50 - $60K</v>
      </c>
      <c r="K1019">
        <v>0</v>
      </c>
      <c r="L1019">
        <v>1</v>
      </c>
      <c r="M1019">
        <f>Table1[[#This Row],[Teenhome]]+Table1[[#This Row],[Kidhome]]</f>
        <v>1</v>
      </c>
      <c r="N1019" s="1">
        <v>41411</v>
      </c>
      <c r="O1019" s="16">
        <f>(Table1[[#This Row],[DataSetDate]]-Table1[[#This Row],[Dt_Customer]])/365</f>
        <v>7.7287671232876711</v>
      </c>
      <c r="P1019" s="15">
        <v>44232</v>
      </c>
      <c r="Q1019">
        <v>8</v>
      </c>
      <c r="R1019" s="4">
        <v>277</v>
      </c>
      <c r="S1019" s="4">
        <v>21</v>
      </c>
      <c r="T1019" s="4">
        <v>64</v>
      </c>
      <c r="U1019" s="4">
        <v>62</v>
      </c>
      <c r="V1019" s="4">
        <v>21</v>
      </c>
      <c r="W1019" s="4">
        <v>25</v>
      </c>
      <c r="X1019">
        <v>2</v>
      </c>
      <c r="Y1019">
        <v>3</v>
      </c>
      <c r="Z1019" t="str">
        <f t="shared" si="63"/>
        <v>Medium</v>
      </c>
      <c r="AA1019" s="14">
        <f t="shared" ca="1" si="64"/>
        <v>2.7925958279606165</v>
      </c>
      <c r="AB1019">
        <v>2</v>
      </c>
      <c r="AC1019">
        <v>10</v>
      </c>
      <c r="AD1019" s="14">
        <f t="shared" ca="1" si="65"/>
        <v>9.7675185993605353</v>
      </c>
      <c r="AE1019">
        <v>3</v>
      </c>
      <c r="AF1019">
        <v>0</v>
      </c>
      <c r="AG1019">
        <v>0</v>
      </c>
      <c r="AH1019">
        <v>0</v>
      </c>
      <c r="AI1019">
        <v>0</v>
      </c>
      <c r="AJ1019">
        <v>0</v>
      </c>
      <c r="AK1019">
        <v>0</v>
      </c>
      <c r="AL1019">
        <v>0</v>
      </c>
      <c r="AM1019" t="s">
        <v>41</v>
      </c>
    </row>
    <row r="1020" spans="1:39" hidden="1" x14ac:dyDescent="0.3">
      <c r="A1020">
        <v>6250</v>
      </c>
      <c r="B1020">
        <v>1949</v>
      </c>
      <c r="C1020" s="14">
        <f>2021-Table1[[#This Row],[Year_Birth]]</f>
        <v>72</v>
      </c>
      <c r="D1020" t="s">
        <v>39</v>
      </c>
      <c r="E1020" s="14" t="str" cm="1">
        <f t="array" ref="E1020">_xlfn.SWITCH(Table1[[#This Row],[Education]],"Graduation","Bachelor’s","Basic","High School","2n Cycle","Master’s","Master","Master’s","PhD","PhD","Other")</f>
        <v>PhD</v>
      </c>
      <c r="F1020" t="s">
        <v>54</v>
      </c>
      <c r="G1020" s="14" t="s">
        <v>54</v>
      </c>
      <c r="H1020" s="14" t="str" cm="1">
        <f t="array" ref="H1020">_xlfn.SWITCH(Table1[[#This Row],[Marital_Status_mod]],"Together","Couple","Married","Couple","Divorced","Single","Single","Single","Widow","Single","Other")</f>
        <v>Single</v>
      </c>
      <c r="I1020" s="4">
        <v>54356</v>
      </c>
      <c r="J1020" s="41" t="str">
        <f t="shared" si="62"/>
        <v>$50 - $60K</v>
      </c>
      <c r="K1020">
        <v>0</v>
      </c>
      <c r="L1020">
        <v>1</v>
      </c>
      <c r="M1020">
        <f>Table1[[#This Row],[Teenhome]]+Table1[[#This Row],[Kidhome]]</f>
        <v>1</v>
      </c>
      <c r="N1020" s="1">
        <v>41232</v>
      </c>
      <c r="O1020" s="16">
        <f>(Table1[[#This Row],[DataSetDate]]-Table1[[#This Row],[Dt_Customer]])/365</f>
        <v>8.2191780821917817</v>
      </c>
      <c r="P1020" s="15">
        <v>44232</v>
      </c>
      <c r="Q1020">
        <v>62</v>
      </c>
      <c r="R1020" s="4">
        <v>710</v>
      </c>
      <c r="S1020" s="4">
        <v>15</v>
      </c>
      <c r="T1020" s="4">
        <v>30</v>
      </c>
      <c r="U1020" s="4">
        <v>20</v>
      </c>
      <c r="V1020" s="4">
        <v>0</v>
      </c>
      <c r="W1020" s="4">
        <v>0</v>
      </c>
      <c r="X1020">
        <v>3</v>
      </c>
      <c r="Y1020">
        <v>11</v>
      </c>
      <c r="Z1020" t="str">
        <f t="shared" si="63"/>
        <v>High</v>
      </c>
      <c r="AA1020" s="14">
        <f t="shared" ca="1" si="64"/>
        <v>10.690682148488619</v>
      </c>
      <c r="AB1020">
        <v>2</v>
      </c>
      <c r="AC1020">
        <v>8</v>
      </c>
      <c r="AD1020" s="14">
        <f t="shared" ca="1" si="65"/>
        <v>7.9555773032150858</v>
      </c>
      <c r="AE1020">
        <v>8</v>
      </c>
      <c r="AF1020">
        <v>0</v>
      </c>
      <c r="AG1020">
        <v>0</v>
      </c>
      <c r="AH1020">
        <v>0</v>
      </c>
      <c r="AI1020">
        <v>0</v>
      </c>
      <c r="AJ1020">
        <v>0</v>
      </c>
      <c r="AK1020">
        <v>1</v>
      </c>
      <c r="AL1020">
        <v>0</v>
      </c>
      <c r="AM1020" t="s">
        <v>41</v>
      </c>
    </row>
    <row r="1021" spans="1:39" hidden="1" x14ac:dyDescent="0.3">
      <c r="A1021">
        <v>3381</v>
      </c>
      <c r="B1021">
        <v>1953</v>
      </c>
      <c r="C1021" s="14">
        <f>2021-Table1[[#This Row],[Year_Birth]]</f>
        <v>68</v>
      </c>
      <c r="D1021" t="s">
        <v>44</v>
      </c>
      <c r="E1021" s="14" t="str" cm="1">
        <f t="array" ref="E1021">_xlfn.SWITCH(Table1[[#This Row],[Education]],"Graduation","Bachelor’s","Basic","High School","2n Cycle","Master’s","Master","Master’s","PhD","PhD","Other")</f>
        <v>Master’s</v>
      </c>
      <c r="F1021" t="s">
        <v>42</v>
      </c>
      <c r="G1021" s="14" t="s">
        <v>42</v>
      </c>
      <c r="H1021" s="14" t="str" cm="1">
        <f t="array" ref="H1021">_xlfn.SWITCH(Table1[[#This Row],[Marital_Status_mod]],"Together","Couple","Married","Couple","Divorced","Single","Single","Single","Widow","Single","Other")</f>
        <v>Couple</v>
      </c>
      <c r="I1021" s="4">
        <v>54348</v>
      </c>
      <c r="J1021" s="41" t="str">
        <f t="shared" si="62"/>
        <v>$50 - $60K</v>
      </c>
      <c r="K1021">
        <v>1</v>
      </c>
      <c r="L1021">
        <v>1</v>
      </c>
      <c r="M1021">
        <f>Table1[[#This Row],[Teenhome]]+Table1[[#This Row],[Kidhome]]</f>
        <v>2</v>
      </c>
      <c r="N1021" s="1">
        <v>41798</v>
      </c>
      <c r="O1021" s="16">
        <f>(Table1[[#This Row],[DataSetDate]]-Table1[[#This Row],[Dt_Customer]])/365</f>
        <v>6.6684931506849319</v>
      </c>
      <c r="P1021" s="15">
        <v>44232</v>
      </c>
      <c r="Q1021">
        <v>51</v>
      </c>
      <c r="R1021" s="4">
        <v>70</v>
      </c>
      <c r="S1021" s="4">
        <v>0</v>
      </c>
      <c r="T1021" s="4">
        <v>16</v>
      </c>
      <c r="U1021" s="4">
        <v>0</v>
      </c>
      <c r="V1021" s="4">
        <v>0</v>
      </c>
      <c r="W1021" s="4">
        <v>4</v>
      </c>
      <c r="X1021">
        <v>2</v>
      </c>
      <c r="Y1021">
        <v>2</v>
      </c>
      <c r="Z1021" t="str">
        <f t="shared" si="63"/>
        <v>Low</v>
      </c>
      <c r="AA1021" s="14">
        <f t="shared" ca="1" si="64"/>
        <v>1.7653331930342602</v>
      </c>
      <c r="AB1021">
        <v>0</v>
      </c>
      <c r="AC1021">
        <v>4</v>
      </c>
      <c r="AD1021" s="14">
        <f t="shared" ca="1" si="65"/>
        <v>4.0029301720061756</v>
      </c>
      <c r="AE1021">
        <v>6</v>
      </c>
      <c r="AF1021">
        <v>0</v>
      </c>
      <c r="AG1021">
        <v>0</v>
      </c>
      <c r="AH1021">
        <v>0</v>
      </c>
      <c r="AI1021">
        <v>0</v>
      </c>
      <c r="AJ1021">
        <v>0</v>
      </c>
      <c r="AK1021">
        <v>0</v>
      </c>
      <c r="AL1021">
        <v>0</v>
      </c>
      <c r="AM1021" t="s">
        <v>48</v>
      </c>
    </row>
    <row r="1022" spans="1:39" hidden="1" x14ac:dyDescent="0.3">
      <c r="A1022">
        <v>7514</v>
      </c>
      <c r="B1022">
        <v>1956</v>
      </c>
      <c r="C1022" s="14">
        <f>2021-Table1[[#This Row],[Year_Birth]]</f>
        <v>65</v>
      </c>
      <c r="D1022" t="s">
        <v>51</v>
      </c>
      <c r="E1022" s="14" t="str" cm="1">
        <f t="array" ref="E1022">_xlfn.SWITCH(Table1[[#This Row],[Education]],"Graduation","Bachelor’s","Basic","High School","2n Cycle","Master’s","Master","Master’s","PhD","PhD","Other")</f>
        <v>Master’s</v>
      </c>
      <c r="F1022" t="s">
        <v>40</v>
      </c>
      <c r="G1022" s="14" t="s">
        <v>40</v>
      </c>
      <c r="H1022" s="14" t="str" cm="1">
        <f t="array" ref="H1022">_xlfn.SWITCH(Table1[[#This Row],[Marital_Status_mod]],"Together","Couple","Married","Couple","Divorced","Single","Single","Single","Widow","Single","Other")</f>
        <v>Couple</v>
      </c>
      <c r="I1022" s="4">
        <v>54342</v>
      </c>
      <c r="J1022" s="41" t="str">
        <f t="shared" si="62"/>
        <v>$50 - $60K</v>
      </c>
      <c r="K1022">
        <v>1</v>
      </c>
      <c r="L1022">
        <v>1</v>
      </c>
      <c r="M1022">
        <f>Table1[[#This Row],[Teenhome]]+Table1[[#This Row],[Kidhome]]</f>
        <v>2</v>
      </c>
      <c r="N1022" s="1">
        <v>41458</v>
      </c>
      <c r="O1022" s="16">
        <f>(Table1[[#This Row],[DataSetDate]]-Table1[[#This Row],[Dt_Customer]])/365</f>
        <v>7.6</v>
      </c>
      <c r="P1022" s="15">
        <v>44232</v>
      </c>
      <c r="Q1022">
        <v>74</v>
      </c>
      <c r="R1022" s="4">
        <v>84</v>
      </c>
      <c r="S1022" s="4">
        <v>10</v>
      </c>
      <c r="T1022" s="4">
        <v>34</v>
      </c>
      <c r="U1022" s="4">
        <v>11</v>
      </c>
      <c r="V1022" s="4">
        <v>10</v>
      </c>
      <c r="W1022" s="4">
        <v>28</v>
      </c>
      <c r="X1022">
        <v>4</v>
      </c>
      <c r="Y1022">
        <v>3</v>
      </c>
      <c r="Z1022" t="str">
        <f t="shared" si="63"/>
        <v>Medium</v>
      </c>
      <c r="AA1022" s="14">
        <f t="shared" ca="1" si="64"/>
        <v>3.0997662292784454</v>
      </c>
      <c r="AB1022">
        <v>1</v>
      </c>
      <c r="AC1022">
        <v>4</v>
      </c>
      <c r="AD1022" s="14">
        <f t="shared" ca="1" si="65"/>
        <v>3.666092738028754</v>
      </c>
      <c r="AE1022">
        <v>6</v>
      </c>
      <c r="AF1022">
        <v>0</v>
      </c>
      <c r="AG1022">
        <v>0</v>
      </c>
      <c r="AH1022">
        <v>0</v>
      </c>
      <c r="AI1022">
        <v>0</v>
      </c>
      <c r="AJ1022">
        <v>0</v>
      </c>
      <c r="AK1022">
        <v>0</v>
      </c>
      <c r="AL1022">
        <v>0</v>
      </c>
      <c r="AM1022" t="s">
        <v>53</v>
      </c>
    </row>
    <row r="1023" spans="1:39" hidden="1" x14ac:dyDescent="0.3">
      <c r="A1023">
        <v>975</v>
      </c>
      <c r="B1023">
        <v>1956</v>
      </c>
      <c r="C1023" s="14">
        <f>2021-Table1[[#This Row],[Year_Birth]]</f>
        <v>65</v>
      </c>
      <c r="D1023" t="s">
        <v>46</v>
      </c>
      <c r="E1023" s="14" t="str" cm="1">
        <f t="array" ref="E1023">_xlfn.SWITCH(Table1[[#This Row],[Education]],"Graduation","Bachelor’s","Basic","High School","2n Cycle","Master’s","Master","Master’s","PhD","PhD","Other")</f>
        <v>Bachelor’s</v>
      </c>
      <c r="F1023" t="s">
        <v>50</v>
      </c>
      <c r="G1023" s="14" t="s">
        <v>50</v>
      </c>
      <c r="H1023" s="14" t="str" cm="1">
        <f t="array" ref="H1023">_xlfn.SWITCH(Table1[[#This Row],[Marital_Status_mod]],"Together","Couple","Married","Couple","Divorced","Single","Single","Single","Widow","Single","Other")</f>
        <v>Single</v>
      </c>
      <c r="I1023" s="4">
        <v>54252</v>
      </c>
      <c r="J1023" s="41" t="str">
        <f t="shared" si="62"/>
        <v>$50 - $60K</v>
      </c>
      <c r="K1023">
        <v>1</v>
      </c>
      <c r="L1023">
        <v>1</v>
      </c>
      <c r="M1023">
        <f>Table1[[#This Row],[Teenhome]]+Table1[[#This Row],[Kidhome]]</f>
        <v>2</v>
      </c>
      <c r="N1023" s="1">
        <v>41422</v>
      </c>
      <c r="O1023" s="16">
        <f>(Table1[[#This Row],[DataSetDate]]-Table1[[#This Row],[Dt_Customer]])/365</f>
        <v>7.6986301369863011</v>
      </c>
      <c r="P1023" s="15">
        <v>44232</v>
      </c>
      <c r="Q1023">
        <v>25</v>
      </c>
      <c r="R1023" s="4">
        <v>178</v>
      </c>
      <c r="S1023" s="4">
        <v>4</v>
      </c>
      <c r="T1023" s="4">
        <v>26</v>
      </c>
      <c r="U1023" s="4">
        <v>8</v>
      </c>
      <c r="V1023" s="4">
        <v>4</v>
      </c>
      <c r="W1023" s="4">
        <v>44</v>
      </c>
      <c r="X1023">
        <v>5</v>
      </c>
      <c r="Y1023">
        <v>4</v>
      </c>
      <c r="Z1023" t="str">
        <f t="shared" si="63"/>
        <v>Medium</v>
      </c>
      <c r="AA1023" s="14">
        <f t="shared" ca="1" si="64"/>
        <v>3.8576525434237285</v>
      </c>
      <c r="AB1023">
        <v>1</v>
      </c>
      <c r="AC1023">
        <v>5</v>
      </c>
      <c r="AD1023" s="14">
        <f t="shared" ca="1" si="65"/>
        <v>5.2047816228695467</v>
      </c>
      <c r="AE1023">
        <v>6</v>
      </c>
      <c r="AF1023">
        <v>0</v>
      </c>
      <c r="AG1023">
        <v>0</v>
      </c>
      <c r="AH1023">
        <v>0</v>
      </c>
      <c r="AI1023">
        <v>0</v>
      </c>
      <c r="AJ1023">
        <v>0</v>
      </c>
      <c r="AK1023">
        <v>0</v>
      </c>
      <c r="AL1023">
        <v>0</v>
      </c>
      <c r="AM1023" t="s">
        <v>53</v>
      </c>
    </row>
    <row r="1024" spans="1:39" hidden="1" x14ac:dyDescent="0.3">
      <c r="A1024">
        <v>9665</v>
      </c>
      <c r="B1024">
        <v>1957</v>
      </c>
      <c r="C1024" s="14">
        <f>2021-Table1[[#This Row],[Year_Birth]]</f>
        <v>64</v>
      </c>
      <c r="D1024" t="s">
        <v>39</v>
      </c>
      <c r="E1024" s="14" t="str" cm="1">
        <f t="array" ref="E1024">_xlfn.SWITCH(Table1[[#This Row],[Education]],"Graduation","Bachelor’s","Basic","High School","2n Cycle","Master’s","Master","Master’s","PhD","PhD","Other")</f>
        <v>PhD</v>
      </c>
      <c r="F1024" t="s">
        <v>49</v>
      </c>
      <c r="G1024" s="14" t="s">
        <v>49</v>
      </c>
      <c r="H1024" s="14" t="str" cm="1">
        <f t="array" ref="H1024">_xlfn.SWITCH(Table1[[#This Row],[Marital_Status_mod]],"Together","Couple","Married","Couple","Divorced","Single","Single","Single","Widow","Single","Other")</f>
        <v>Single</v>
      </c>
      <c r="I1024" s="4">
        <v>54237</v>
      </c>
      <c r="J1024" s="41" t="str">
        <f t="shared" si="62"/>
        <v>$50 - $60K</v>
      </c>
      <c r="K1024">
        <v>0</v>
      </c>
      <c r="L1024">
        <v>1</v>
      </c>
      <c r="M1024">
        <f>Table1[[#This Row],[Teenhome]]+Table1[[#This Row],[Kidhome]]</f>
        <v>1</v>
      </c>
      <c r="N1024" s="1">
        <v>41391</v>
      </c>
      <c r="O1024" s="16">
        <f>(Table1[[#This Row],[DataSetDate]]-Table1[[#This Row],[Dt_Customer]])/365</f>
        <v>7.7835616438356166</v>
      </c>
      <c r="P1024" s="15">
        <v>44232</v>
      </c>
      <c r="Q1024">
        <v>48</v>
      </c>
      <c r="R1024" s="4">
        <v>267</v>
      </c>
      <c r="S1024" s="4">
        <v>3</v>
      </c>
      <c r="T1024" s="4">
        <v>30</v>
      </c>
      <c r="U1024" s="4">
        <v>4</v>
      </c>
      <c r="V1024" s="4">
        <v>0</v>
      </c>
      <c r="W1024" s="4">
        <v>57</v>
      </c>
      <c r="X1024">
        <v>4</v>
      </c>
      <c r="Y1024">
        <v>5</v>
      </c>
      <c r="Z1024" t="str">
        <f t="shared" si="63"/>
        <v>Medium</v>
      </c>
      <c r="AA1024" s="14">
        <f t="shared" ca="1" si="64"/>
        <v>4.9055082513967276</v>
      </c>
      <c r="AB1024">
        <v>2</v>
      </c>
      <c r="AC1024">
        <v>5</v>
      </c>
      <c r="AD1024" s="14">
        <f t="shared" ca="1" si="65"/>
        <v>4.8361180665480674</v>
      </c>
      <c r="AE1024">
        <v>6</v>
      </c>
      <c r="AF1024">
        <v>0</v>
      </c>
      <c r="AG1024">
        <v>0</v>
      </c>
      <c r="AH1024">
        <v>0</v>
      </c>
      <c r="AI1024">
        <v>0</v>
      </c>
      <c r="AJ1024">
        <v>0</v>
      </c>
      <c r="AK1024">
        <v>0</v>
      </c>
      <c r="AL1024">
        <v>0</v>
      </c>
      <c r="AM1024" t="s">
        <v>47</v>
      </c>
    </row>
    <row r="1025" spans="1:39" hidden="1" x14ac:dyDescent="0.3">
      <c r="A1025">
        <v>6295</v>
      </c>
      <c r="B1025">
        <v>1977</v>
      </c>
      <c r="C1025" s="14">
        <f>2021-Table1[[#This Row],[Year_Birth]]</f>
        <v>44</v>
      </c>
      <c r="D1025" t="s">
        <v>46</v>
      </c>
      <c r="E1025" s="14" t="str" cm="1">
        <f t="array" ref="E1025">_xlfn.SWITCH(Table1[[#This Row],[Education]],"Graduation","Bachelor’s","Basic","High School","2n Cycle","Master’s","Master","Master’s","PhD","PhD","Other")</f>
        <v>Bachelor’s</v>
      </c>
      <c r="F1025" t="s">
        <v>42</v>
      </c>
      <c r="G1025" s="14" t="s">
        <v>42</v>
      </c>
      <c r="H1025" s="14" t="str" cm="1">
        <f t="array" ref="H1025">_xlfn.SWITCH(Table1[[#This Row],[Marital_Status_mod]],"Together","Couple","Married","Couple","Divorced","Single","Single","Single","Widow","Single","Other")</f>
        <v>Couple</v>
      </c>
      <c r="I1025" s="4">
        <v>54233</v>
      </c>
      <c r="J1025" s="41" t="str">
        <f t="shared" ref="J1025:J1088" si="66">IF(I1025&lt;10000, "Up to $10K",
   IF(I1025&gt;=100000, "$100K and up",
      "$" &amp; FLOOR(I1025,10000)/1000 &amp; " - $" &amp; FLOOR(I1025,10000)/1000+10 &amp; "K"))</f>
        <v>$50 - $60K</v>
      </c>
      <c r="K1025">
        <v>0</v>
      </c>
      <c r="L1025">
        <v>1</v>
      </c>
      <c r="M1025">
        <f>Table1[[#This Row],[Teenhome]]+Table1[[#This Row],[Kidhome]]</f>
        <v>1</v>
      </c>
      <c r="N1025" s="1">
        <v>41309</v>
      </c>
      <c r="O1025" s="16">
        <f>(Table1[[#This Row],[DataSetDate]]-Table1[[#This Row],[Dt_Customer]])/365</f>
        <v>8.0082191780821912</v>
      </c>
      <c r="P1025" s="15">
        <v>44232</v>
      </c>
      <c r="Q1025">
        <v>46</v>
      </c>
      <c r="R1025" s="4">
        <v>652</v>
      </c>
      <c r="S1025" s="4">
        <v>8</v>
      </c>
      <c r="T1025" s="4">
        <v>158</v>
      </c>
      <c r="U1025" s="4">
        <v>21</v>
      </c>
      <c r="V1025" s="4">
        <v>0</v>
      </c>
      <c r="W1025" s="4">
        <v>142</v>
      </c>
      <c r="X1025">
        <v>4</v>
      </c>
      <c r="Y1025">
        <v>11</v>
      </c>
      <c r="Z1025" t="str">
        <f t="shared" ref="Z1025:Z1088" si="67">IF(Y1025&gt;=7,"High",IF(Y1025&gt;=3,"Medium","Low"))</f>
        <v>High</v>
      </c>
      <c r="AA1025" s="14">
        <f t="shared" ca="1" si="64"/>
        <v>10.640287086276768</v>
      </c>
      <c r="AB1025">
        <v>6</v>
      </c>
      <c r="AC1025">
        <v>5</v>
      </c>
      <c r="AD1025" s="14">
        <f t="shared" ca="1" si="65"/>
        <v>4.7902172270278038</v>
      </c>
      <c r="AE1025">
        <v>8</v>
      </c>
      <c r="AF1025">
        <v>0</v>
      </c>
      <c r="AG1025">
        <v>0</v>
      </c>
      <c r="AH1025">
        <v>0</v>
      </c>
      <c r="AI1025">
        <v>0</v>
      </c>
      <c r="AJ1025">
        <v>0</v>
      </c>
      <c r="AK1025">
        <v>0</v>
      </c>
      <c r="AL1025">
        <v>0</v>
      </c>
      <c r="AM1025" t="s">
        <v>41</v>
      </c>
    </row>
    <row r="1026" spans="1:39" hidden="1" x14ac:dyDescent="0.3">
      <c r="A1026">
        <v>8070</v>
      </c>
      <c r="B1026">
        <v>1973</v>
      </c>
      <c r="C1026" s="14">
        <f>2021-Table1[[#This Row],[Year_Birth]]</f>
        <v>48</v>
      </c>
      <c r="D1026" t="s">
        <v>39</v>
      </c>
      <c r="E1026" s="14" t="str" cm="1">
        <f t="array" ref="E1026">_xlfn.SWITCH(Table1[[#This Row],[Education]],"Graduation","Bachelor’s","Basic","High School","2n Cycle","Master’s","Master","Master’s","PhD","PhD","Other")</f>
        <v>PhD</v>
      </c>
      <c r="F1026" t="s">
        <v>42</v>
      </c>
      <c r="G1026" s="14" t="s">
        <v>42</v>
      </c>
      <c r="H1026" s="14" t="str" cm="1">
        <f t="array" ref="H1026">_xlfn.SWITCH(Table1[[#This Row],[Marital_Status_mod]],"Together","Couple","Married","Couple","Divorced","Single","Single","Single","Widow","Single","Other")</f>
        <v>Couple</v>
      </c>
      <c r="I1026" s="4">
        <v>54222</v>
      </c>
      <c r="J1026" s="41" t="str">
        <f t="shared" si="66"/>
        <v>$50 - $60K</v>
      </c>
      <c r="K1026">
        <v>0</v>
      </c>
      <c r="L1026">
        <v>1</v>
      </c>
      <c r="M1026">
        <f>Table1[[#This Row],[Teenhome]]+Table1[[#This Row],[Kidhome]]</f>
        <v>1</v>
      </c>
      <c r="N1026" s="1">
        <v>41699</v>
      </c>
      <c r="O1026" s="16">
        <f>(Table1[[#This Row],[DataSetDate]]-Table1[[#This Row],[Dt_Customer]])/365</f>
        <v>6.9397260273972599</v>
      </c>
      <c r="P1026" s="15">
        <v>44232</v>
      </c>
      <c r="Q1026">
        <v>98</v>
      </c>
      <c r="R1026" s="4">
        <v>199</v>
      </c>
      <c r="S1026" s="4">
        <v>12</v>
      </c>
      <c r="T1026" s="4">
        <v>31</v>
      </c>
      <c r="U1026" s="4">
        <v>3</v>
      </c>
      <c r="V1026" s="4">
        <v>12</v>
      </c>
      <c r="W1026" s="4">
        <v>7</v>
      </c>
      <c r="X1026">
        <v>1</v>
      </c>
      <c r="Y1026">
        <v>3</v>
      </c>
      <c r="Z1026" t="str">
        <f t="shared" si="67"/>
        <v>Medium</v>
      </c>
      <c r="AA1026" s="14">
        <f t="shared" ref="AA1026:AA1089" ca="1" si="68">Y1026 + (RAND() - 0.5) * 0.8</f>
        <v>2.9004821295761185</v>
      </c>
      <c r="AB1026">
        <v>3</v>
      </c>
      <c r="AC1026">
        <v>5</v>
      </c>
      <c r="AD1026" s="14">
        <f t="shared" ref="AD1026:AD1089" ca="1" si="69">AC1026 + (RAND() - 0.5) * 0.8</f>
        <v>4.8419349175785884</v>
      </c>
      <c r="AE1026">
        <v>3</v>
      </c>
      <c r="AF1026">
        <v>0</v>
      </c>
      <c r="AG1026">
        <v>0</v>
      </c>
      <c r="AH1026">
        <v>0</v>
      </c>
      <c r="AI1026">
        <v>0</v>
      </c>
      <c r="AJ1026">
        <v>0</v>
      </c>
      <c r="AK1026">
        <v>0</v>
      </c>
      <c r="AL1026">
        <v>0</v>
      </c>
      <c r="AM1026" t="s">
        <v>41</v>
      </c>
    </row>
    <row r="1027" spans="1:39" hidden="1" x14ac:dyDescent="0.3">
      <c r="A1027">
        <v>10552</v>
      </c>
      <c r="B1027">
        <v>1979</v>
      </c>
      <c r="C1027" s="14">
        <f>2021-Table1[[#This Row],[Year_Birth]]</f>
        <v>42</v>
      </c>
      <c r="D1027" t="s">
        <v>51</v>
      </c>
      <c r="E1027" s="14" t="str" cm="1">
        <f t="array" ref="E1027">_xlfn.SWITCH(Table1[[#This Row],[Education]],"Graduation","Bachelor’s","Basic","High School","2n Cycle","Master’s","Master","Master’s","PhD","PhD","Other")</f>
        <v>Master’s</v>
      </c>
      <c r="F1027" t="s">
        <v>42</v>
      </c>
      <c r="G1027" s="14" t="s">
        <v>42</v>
      </c>
      <c r="H1027" s="14" t="str" cm="1">
        <f t="array" ref="H1027">_xlfn.SWITCH(Table1[[#This Row],[Marital_Status_mod]],"Together","Couple","Married","Couple","Divorced","Single","Single","Single","Widow","Single","Other")</f>
        <v>Couple</v>
      </c>
      <c r="I1027" s="4">
        <v>54210</v>
      </c>
      <c r="J1027" s="41" t="str">
        <f t="shared" si="66"/>
        <v>$50 - $60K</v>
      </c>
      <c r="K1027">
        <v>0</v>
      </c>
      <c r="L1027">
        <v>1</v>
      </c>
      <c r="M1027">
        <f>Table1[[#This Row],[Teenhome]]+Table1[[#This Row],[Kidhome]]</f>
        <v>1</v>
      </c>
      <c r="N1027" s="1">
        <v>41414</v>
      </c>
      <c r="O1027" s="16">
        <f>(Table1[[#This Row],[DataSetDate]]-Table1[[#This Row],[Dt_Customer]])/365</f>
        <v>7.720547945205479</v>
      </c>
      <c r="P1027" s="15">
        <v>44232</v>
      </c>
      <c r="Q1027">
        <v>18</v>
      </c>
      <c r="R1027" s="4">
        <v>70</v>
      </c>
      <c r="S1027" s="4">
        <v>54</v>
      </c>
      <c r="T1027" s="4">
        <v>109</v>
      </c>
      <c r="U1027" s="4">
        <v>80</v>
      </c>
      <c r="V1027" s="4">
        <v>9</v>
      </c>
      <c r="W1027" s="4">
        <v>45</v>
      </c>
      <c r="X1027">
        <v>2</v>
      </c>
      <c r="Y1027">
        <v>4</v>
      </c>
      <c r="Z1027" t="str">
        <f t="shared" si="67"/>
        <v>Medium</v>
      </c>
      <c r="AA1027" s="14">
        <f t="shared" ca="1" si="68"/>
        <v>4.2171685236224512</v>
      </c>
      <c r="AB1027">
        <v>1</v>
      </c>
      <c r="AC1027">
        <v>7</v>
      </c>
      <c r="AD1027" s="14">
        <f t="shared" ca="1" si="69"/>
        <v>6.7646758308115462</v>
      </c>
      <c r="AE1027">
        <v>5</v>
      </c>
      <c r="AF1027">
        <v>0</v>
      </c>
      <c r="AG1027">
        <v>0</v>
      </c>
      <c r="AH1027">
        <v>0</v>
      </c>
      <c r="AI1027">
        <v>0</v>
      </c>
      <c r="AJ1027">
        <v>0</v>
      </c>
      <c r="AK1027">
        <v>0</v>
      </c>
      <c r="AL1027">
        <v>0</v>
      </c>
      <c r="AM1027" t="s">
        <v>41</v>
      </c>
    </row>
    <row r="1028" spans="1:39" hidden="1" x14ac:dyDescent="0.3">
      <c r="A1028">
        <v>3050</v>
      </c>
      <c r="B1028">
        <v>1966</v>
      </c>
      <c r="C1028" s="14">
        <f>2021-Table1[[#This Row],[Year_Birth]]</f>
        <v>55</v>
      </c>
      <c r="D1028" t="s">
        <v>46</v>
      </c>
      <c r="E1028" s="14" t="str" cm="1">
        <f t="array" ref="E1028">_xlfn.SWITCH(Table1[[#This Row],[Education]],"Graduation","Bachelor’s","Basic","High School","2n Cycle","Master’s","Master","Master’s","PhD","PhD","Other")</f>
        <v>Bachelor’s</v>
      </c>
      <c r="F1028" t="s">
        <v>42</v>
      </c>
      <c r="G1028" s="14" t="s">
        <v>42</v>
      </c>
      <c r="H1028" s="14" t="str" cm="1">
        <f t="array" ref="H1028">_xlfn.SWITCH(Table1[[#This Row],[Marital_Status_mod]],"Together","Couple","Married","Couple","Divorced","Single","Single","Single","Widow","Single","Other")</f>
        <v>Couple</v>
      </c>
      <c r="I1028" s="4">
        <v>54198</v>
      </c>
      <c r="J1028" s="41" t="str">
        <f t="shared" si="66"/>
        <v>$50 - $60K</v>
      </c>
      <c r="K1028">
        <v>1</v>
      </c>
      <c r="L1028">
        <v>1</v>
      </c>
      <c r="M1028">
        <f>Table1[[#This Row],[Teenhome]]+Table1[[#This Row],[Kidhome]]</f>
        <v>2</v>
      </c>
      <c r="N1028" s="1">
        <v>41625</v>
      </c>
      <c r="O1028" s="16">
        <f>(Table1[[#This Row],[DataSetDate]]-Table1[[#This Row],[Dt_Customer]])/365</f>
        <v>7.1424657534246574</v>
      </c>
      <c r="P1028" s="15">
        <v>44232</v>
      </c>
      <c r="Q1028">
        <v>13</v>
      </c>
      <c r="R1028" s="4">
        <v>185</v>
      </c>
      <c r="S1028" s="4">
        <v>0</v>
      </c>
      <c r="T1028" s="4">
        <v>28</v>
      </c>
      <c r="U1028" s="4">
        <v>3</v>
      </c>
      <c r="V1028" s="4">
        <v>2</v>
      </c>
      <c r="W1028" s="4">
        <v>17</v>
      </c>
      <c r="X1028">
        <v>6</v>
      </c>
      <c r="Y1028">
        <v>3</v>
      </c>
      <c r="Z1028" t="str">
        <f t="shared" si="67"/>
        <v>Medium</v>
      </c>
      <c r="AA1028" s="14">
        <f t="shared" ca="1" si="68"/>
        <v>3.3232942711548823</v>
      </c>
      <c r="AB1028">
        <v>1</v>
      </c>
      <c r="AC1028">
        <v>6</v>
      </c>
      <c r="AD1028" s="14">
        <f t="shared" ca="1" si="69"/>
        <v>5.7437395951648709</v>
      </c>
      <c r="AE1028">
        <v>4</v>
      </c>
      <c r="AF1028">
        <v>0</v>
      </c>
      <c r="AG1028">
        <v>0</v>
      </c>
      <c r="AH1028">
        <v>0</v>
      </c>
      <c r="AI1028">
        <v>0</v>
      </c>
      <c r="AJ1028">
        <v>0</v>
      </c>
      <c r="AK1028">
        <v>0</v>
      </c>
      <c r="AL1028">
        <v>0</v>
      </c>
      <c r="AM1028" t="s">
        <v>41</v>
      </c>
    </row>
    <row r="1029" spans="1:39" hidden="1" x14ac:dyDescent="0.3">
      <c r="A1029">
        <v>2613</v>
      </c>
      <c r="B1029">
        <v>1960</v>
      </c>
      <c r="C1029" s="14">
        <f>2021-Table1[[#This Row],[Year_Birth]]</f>
        <v>61</v>
      </c>
      <c r="D1029" t="s">
        <v>44</v>
      </c>
      <c r="E1029" s="14" t="str" cm="1">
        <f t="array" ref="E1029">_xlfn.SWITCH(Table1[[#This Row],[Education]],"Graduation","Bachelor’s","Basic","High School","2n Cycle","Master’s","Master","Master’s","PhD","PhD","Other")</f>
        <v>Master’s</v>
      </c>
      <c r="F1029" t="s">
        <v>42</v>
      </c>
      <c r="G1029" s="14" t="s">
        <v>42</v>
      </c>
      <c r="H1029" s="14" t="str" cm="1">
        <f t="array" ref="H1029">_xlfn.SWITCH(Table1[[#This Row],[Marital_Status_mod]],"Together","Couple","Married","Couple","Divorced","Single","Single","Single","Widow","Single","Other")</f>
        <v>Couple</v>
      </c>
      <c r="I1029" s="4">
        <v>54197</v>
      </c>
      <c r="J1029" s="41" t="str">
        <f t="shared" si="66"/>
        <v>$50 - $60K</v>
      </c>
      <c r="K1029">
        <v>0</v>
      </c>
      <c r="L1029">
        <v>1</v>
      </c>
      <c r="M1029">
        <f>Table1[[#This Row],[Teenhome]]+Table1[[#This Row],[Kidhome]]</f>
        <v>1</v>
      </c>
      <c r="N1029" s="1">
        <v>41732</v>
      </c>
      <c r="O1029" s="16">
        <f>(Table1[[#This Row],[DataSetDate]]-Table1[[#This Row],[Dt_Customer]])/365</f>
        <v>6.8493150684931505</v>
      </c>
      <c r="P1029" s="15">
        <v>44232</v>
      </c>
      <c r="Q1029">
        <v>16</v>
      </c>
      <c r="R1029" s="4">
        <v>162</v>
      </c>
      <c r="S1029" s="4">
        <v>6</v>
      </c>
      <c r="T1029" s="4">
        <v>37</v>
      </c>
      <c r="U1029" s="4">
        <v>6</v>
      </c>
      <c r="V1029" s="4">
        <v>13</v>
      </c>
      <c r="W1029" s="4">
        <v>13</v>
      </c>
      <c r="X1029">
        <v>2</v>
      </c>
      <c r="Y1029">
        <v>1</v>
      </c>
      <c r="Z1029" t="str">
        <f t="shared" si="67"/>
        <v>Low</v>
      </c>
      <c r="AA1029" s="14">
        <f t="shared" ca="1" si="68"/>
        <v>1.1673395502085144</v>
      </c>
      <c r="AB1029">
        <v>3</v>
      </c>
      <c r="AC1029">
        <v>6</v>
      </c>
      <c r="AD1029" s="14">
        <f t="shared" ca="1" si="69"/>
        <v>6.2811698559763691</v>
      </c>
      <c r="AE1029">
        <v>1</v>
      </c>
      <c r="AF1029">
        <v>0</v>
      </c>
      <c r="AG1029">
        <v>0</v>
      </c>
      <c r="AH1029">
        <v>0</v>
      </c>
      <c r="AI1029">
        <v>0</v>
      </c>
      <c r="AJ1029">
        <v>0</v>
      </c>
      <c r="AK1029">
        <v>0</v>
      </c>
      <c r="AL1029">
        <v>0</v>
      </c>
      <c r="AM1029" t="s">
        <v>41</v>
      </c>
    </row>
    <row r="1030" spans="1:39" hidden="1" x14ac:dyDescent="0.3">
      <c r="A1030">
        <v>771</v>
      </c>
      <c r="B1030">
        <v>1967</v>
      </c>
      <c r="C1030" s="14">
        <f>2021-Table1[[#This Row],[Year_Birth]]</f>
        <v>54</v>
      </c>
      <c r="D1030" t="s">
        <v>46</v>
      </c>
      <c r="E1030" s="14" t="str" cm="1">
        <f t="array" ref="E1030">_xlfn.SWITCH(Table1[[#This Row],[Education]],"Graduation","Bachelor’s","Basic","High School","2n Cycle","Master’s","Master","Master’s","PhD","PhD","Other")</f>
        <v>Bachelor’s</v>
      </c>
      <c r="F1030" t="s">
        <v>40</v>
      </c>
      <c r="G1030" s="14" t="s">
        <v>40</v>
      </c>
      <c r="H1030" s="14" t="str" cm="1">
        <f t="array" ref="H1030">_xlfn.SWITCH(Table1[[#This Row],[Marital_Status_mod]],"Together","Couple","Married","Couple","Divorced","Single","Single","Single","Widow","Single","Other")</f>
        <v>Couple</v>
      </c>
      <c r="I1030" s="4">
        <v>54178</v>
      </c>
      <c r="J1030" s="41" t="str">
        <f t="shared" si="66"/>
        <v>$50 - $60K</v>
      </c>
      <c r="K1030">
        <v>0</v>
      </c>
      <c r="L1030">
        <v>1</v>
      </c>
      <c r="M1030">
        <f>Table1[[#This Row],[Teenhome]]+Table1[[#This Row],[Kidhome]]</f>
        <v>1</v>
      </c>
      <c r="N1030" s="1">
        <v>41660</v>
      </c>
      <c r="O1030" s="16">
        <f>(Table1[[#This Row],[DataSetDate]]-Table1[[#This Row],[Dt_Customer]])/365</f>
        <v>7.0465753424657533</v>
      </c>
      <c r="P1030" s="15">
        <v>44232</v>
      </c>
      <c r="Q1030">
        <v>79</v>
      </c>
      <c r="R1030" s="4">
        <v>135</v>
      </c>
      <c r="S1030" s="4">
        <v>9</v>
      </c>
      <c r="T1030" s="4">
        <v>39</v>
      </c>
      <c r="U1030" s="4">
        <v>4</v>
      </c>
      <c r="V1030" s="4">
        <v>0</v>
      </c>
      <c r="W1030" s="4">
        <v>7</v>
      </c>
      <c r="X1030">
        <v>1</v>
      </c>
      <c r="Y1030">
        <v>2</v>
      </c>
      <c r="Z1030" t="str">
        <f t="shared" si="67"/>
        <v>Low</v>
      </c>
      <c r="AA1030" s="14">
        <f t="shared" ca="1" si="68"/>
        <v>1.8485149016696458</v>
      </c>
      <c r="AB1030">
        <v>2</v>
      </c>
      <c r="AC1030">
        <v>5</v>
      </c>
      <c r="AD1030" s="14">
        <f t="shared" ca="1" si="69"/>
        <v>5.0587159763443923</v>
      </c>
      <c r="AE1030">
        <v>2</v>
      </c>
      <c r="AF1030">
        <v>0</v>
      </c>
      <c r="AG1030">
        <v>0</v>
      </c>
      <c r="AH1030">
        <v>0</v>
      </c>
      <c r="AI1030">
        <v>0</v>
      </c>
      <c r="AJ1030">
        <v>0</v>
      </c>
      <c r="AK1030">
        <v>0</v>
      </c>
      <c r="AL1030">
        <v>0</v>
      </c>
      <c r="AM1030" t="s">
        <v>52</v>
      </c>
    </row>
    <row r="1031" spans="1:39" hidden="1" x14ac:dyDescent="0.3">
      <c r="A1031">
        <v>8562</v>
      </c>
      <c r="B1031">
        <v>1969</v>
      </c>
      <c r="C1031" s="14">
        <f>2021-Table1[[#This Row],[Year_Birth]]</f>
        <v>52</v>
      </c>
      <c r="D1031" t="s">
        <v>46</v>
      </c>
      <c r="E1031" s="14" t="str" cm="1">
        <f t="array" ref="E1031">_xlfn.SWITCH(Table1[[#This Row],[Education]],"Graduation","Bachelor’s","Basic","High School","2n Cycle","Master’s","Master","Master’s","PhD","PhD","Other")</f>
        <v>Bachelor’s</v>
      </c>
      <c r="F1031" t="s">
        <v>40</v>
      </c>
      <c r="G1031" s="14" t="s">
        <v>40</v>
      </c>
      <c r="H1031" s="14" t="str" cm="1">
        <f t="array" ref="H1031">_xlfn.SWITCH(Table1[[#This Row],[Marital_Status_mod]],"Together","Couple","Married","Couple","Divorced","Single","Single","Single","Widow","Single","Other")</f>
        <v>Couple</v>
      </c>
      <c r="I1031" s="4">
        <v>54165</v>
      </c>
      <c r="J1031" s="41" t="str">
        <f t="shared" si="66"/>
        <v>$50 - $60K</v>
      </c>
      <c r="K1031">
        <v>0</v>
      </c>
      <c r="L1031">
        <v>0</v>
      </c>
      <c r="M1031">
        <f>Table1[[#This Row],[Teenhome]]+Table1[[#This Row],[Kidhome]]</f>
        <v>0</v>
      </c>
      <c r="N1031" s="1">
        <v>41422</v>
      </c>
      <c r="O1031" s="16">
        <f>(Table1[[#This Row],[DataSetDate]]-Table1[[#This Row],[Dt_Customer]])/365</f>
        <v>7.6986301369863011</v>
      </c>
      <c r="P1031" s="15">
        <v>44232</v>
      </c>
      <c r="Q1031">
        <v>72</v>
      </c>
      <c r="R1031" s="4">
        <v>127</v>
      </c>
      <c r="S1031" s="4">
        <v>4</v>
      </c>
      <c r="T1031" s="4">
        <v>73</v>
      </c>
      <c r="U1031" s="4">
        <v>15</v>
      </c>
      <c r="V1031" s="4">
        <v>6</v>
      </c>
      <c r="W1031" s="4">
        <v>11</v>
      </c>
      <c r="X1031">
        <v>1</v>
      </c>
      <c r="Y1031">
        <v>2</v>
      </c>
      <c r="Z1031" t="str">
        <f t="shared" si="67"/>
        <v>Low</v>
      </c>
      <c r="AA1031" s="14">
        <f t="shared" ca="1" si="68"/>
        <v>1.6739517100491375</v>
      </c>
      <c r="AB1031">
        <v>1</v>
      </c>
      <c r="AC1031">
        <v>7</v>
      </c>
      <c r="AD1031" s="14">
        <f t="shared" ca="1" si="69"/>
        <v>7.1532868906852975</v>
      </c>
      <c r="AE1031">
        <v>2</v>
      </c>
      <c r="AF1031">
        <v>0</v>
      </c>
      <c r="AG1031">
        <v>0</v>
      </c>
      <c r="AH1031">
        <v>0</v>
      </c>
      <c r="AI1031">
        <v>0</v>
      </c>
      <c r="AJ1031">
        <v>0</v>
      </c>
      <c r="AK1031">
        <v>0</v>
      </c>
      <c r="AL1031">
        <v>0</v>
      </c>
      <c r="AM1031" t="s">
        <v>41</v>
      </c>
    </row>
    <row r="1032" spans="1:39" hidden="1" x14ac:dyDescent="0.3">
      <c r="A1032">
        <v>8650</v>
      </c>
      <c r="B1032">
        <v>1978</v>
      </c>
      <c r="C1032" s="14">
        <f>2021-Table1[[#This Row],[Year_Birth]]</f>
        <v>43</v>
      </c>
      <c r="D1032" t="s">
        <v>46</v>
      </c>
      <c r="E1032" s="14" t="str" cm="1">
        <f t="array" ref="E1032">_xlfn.SWITCH(Table1[[#This Row],[Education]],"Graduation","Bachelor’s","Basic","High School","2n Cycle","Master’s","Master","Master’s","PhD","PhD","Other")</f>
        <v>Bachelor’s</v>
      </c>
      <c r="F1032" t="s">
        <v>54</v>
      </c>
      <c r="G1032" s="14" t="s">
        <v>54</v>
      </c>
      <c r="H1032" s="14" t="str" cm="1">
        <f t="array" ref="H1032">_xlfn.SWITCH(Table1[[#This Row],[Marital_Status_mod]],"Together","Couple","Married","Couple","Divorced","Single","Single","Single","Widow","Single","Other")</f>
        <v>Single</v>
      </c>
      <c r="I1032" s="4">
        <v>54162</v>
      </c>
      <c r="J1032" s="41" t="str">
        <f t="shared" si="66"/>
        <v>$50 - $60K</v>
      </c>
      <c r="K1032">
        <v>1</v>
      </c>
      <c r="L1032">
        <v>1</v>
      </c>
      <c r="M1032">
        <f>Table1[[#This Row],[Teenhome]]+Table1[[#This Row],[Kidhome]]</f>
        <v>2</v>
      </c>
      <c r="N1032" s="1">
        <v>41351</v>
      </c>
      <c r="O1032" s="16">
        <f>(Table1[[#This Row],[DataSetDate]]-Table1[[#This Row],[Dt_Customer]])/365</f>
        <v>7.8931506849315065</v>
      </c>
      <c r="P1032" s="15">
        <v>44232</v>
      </c>
      <c r="Q1032">
        <v>31</v>
      </c>
      <c r="R1032" s="4">
        <v>5</v>
      </c>
      <c r="S1032" s="4">
        <v>6</v>
      </c>
      <c r="T1032" s="4">
        <v>10</v>
      </c>
      <c r="U1032" s="4">
        <v>6</v>
      </c>
      <c r="V1032" s="4">
        <v>5</v>
      </c>
      <c r="W1032" s="4">
        <v>10</v>
      </c>
      <c r="X1032">
        <v>1</v>
      </c>
      <c r="Y1032">
        <v>1</v>
      </c>
      <c r="Z1032" t="str">
        <f t="shared" si="67"/>
        <v>Low</v>
      </c>
      <c r="AA1032" s="14">
        <f t="shared" ca="1" si="68"/>
        <v>0.79211480356041464</v>
      </c>
      <c r="AB1032">
        <v>0</v>
      </c>
      <c r="AC1032">
        <v>3</v>
      </c>
      <c r="AD1032" s="14">
        <f t="shared" ca="1" si="69"/>
        <v>2.9298756399023436</v>
      </c>
      <c r="AE1032">
        <v>4</v>
      </c>
      <c r="AF1032">
        <v>0</v>
      </c>
      <c r="AG1032">
        <v>0</v>
      </c>
      <c r="AH1032">
        <v>0</v>
      </c>
      <c r="AI1032">
        <v>0</v>
      </c>
      <c r="AJ1032">
        <v>0</v>
      </c>
      <c r="AK1032">
        <v>0</v>
      </c>
      <c r="AL1032">
        <v>0</v>
      </c>
      <c r="AM1032" t="s">
        <v>41</v>
      </c>
    </row>
    <row r="1033" spans="1:39" hidden="1" x14ac:dyDescent="0.3">
      <c r="A1033">
        <v>8945</v>
      </c>
      <c r="B1033">
        <v>1970</v>
      </c>
      <c r="C1033" s="14">
        <f>2021-Table1[[#This Row],[Year_Birth]]</f>
        <v>51</v>
      </c>
      <c r="D1033" t="s">
        <v>46</v>
      </c>
      <c r="E1033" s="14" t="str" cm="1">
        <f t="array" ref="E1033">_xlfn.SWITCH(Table1[[#This Row],[Education]],"Graduation","Bachelor’s","Basic","High School","2n Cycle","Master’s","Master","Master’s","PhD","PhD","Other")</f>
        <v>Bachelor’s</v>
      </c>
      <c r="F1033" t="s">
        <v>49</v>
      </c>
      <c r="G1033" s="14" t="s">
        <v>49</v>
      </c>
      <c r="H1033" s="14" t="str" cm="1">
        <f t="array" ref="H1033">_xlfn.SWITCH(Table1[[#This Row],[Marital_Status_mod]],"Together","Couple","Married","Couple","Divorced","Single","Single","Single","Widow","Single","Other")</f>
        <v>Single</v>
      </c>
      <c r="I1033" s="4">
        <v>54137</v>
      </c>
      <c r="J1033" s="41" t="str">
        <f t="shared" si="66"/>
        <v>$50 - $60K</v>
      </c>
      <c r="K1033">
        <v>0</v>
      </c>
      <c r="L1033">
        <v>1</v>
      </c>
      <c r="M1033">
        <f>Table1[[#This Row],[Teenhome]]+Table1[[#This Row],[Kidhome]]</f>
        <v>1</v>
      </c>
      <c r="N1033" s="1">
        <v>41502</v>
      </c>
      <c r="O1033" s="16">
        <f>(Table1[[#This Row],[DataSetDate]]-Table1[[#This Row],[Dt_Customer]])/365</f>
        <v>7.4794520547945202</v>
      </c>
      <c r="P1033" s="15">
        <v>44232</v>
      </c>
      <c r="Q1033">
        <v>46</v>
      </c>
      <c r="R1033" s="4">
        <v>171</v>
      </c>
      <c r="S1033" s="4">
        <v>0</v>
      </c>
      <c r="T1033" s="4">
        <v>11</v>
      </c>
      <c r="U1033" s="4">
        <v>0</v>
      </c>
      <c r="V1033" s="4">
        <v>1</v>
      </c>
      <c r="W1033" s="4">
        <v>20</v>
      </c>
      <c r="X1033">
        <v>2</v>
      </c>
      <c r="Y1033">
        <v>4</v>
      </c>
      <c r="Z1033" t="str">
        <f t="shared" si="67"/>
        <v>Medium</v>
      </c>
      <c r="AA1033" s="14">
        <f t="shared" ca="1" si="68"/>
        <v>4.1757365938602105</v>
      </c>
      <c r="AB1033">
        <v>1</v>
      </c>
      <c r="AC1033">
        <v>4</v>
      </c>
      <c r="AD1033" s="14">
        <f t="shared" ca="1" si="69"/>
        <v>4.0456103579866127</v>
      </c>
      <c r="AE1033">
        <v>6</v>
      </c>
      <c r="AF1033">
        <v>0</v>
      </c>
      <c r="AG1033">
        <v>0</v>
      </c>
      <c r="AH1033">
        <v>0</v>
      </c>
      <c r="AI1033">
        <v>0</v>
      </c>
      <c r="AJ1033">
        <v>0</v>
      </c>
      <c r="AK1033">
        <v>0</v>
      </c>
      <c r="AL1033">
        <v>0</v>
      </c>
      <c r="AM1033" t="s">
        <v>47</v>
      </c>
    </row>
    <row r="1034" spans="1:39" hidden="1" x14ac:dyDescent="0.3">
      <c r="A1034">
        <v>5229</v>
      </c>
      <c r="B1034">
        <v>1969</v>
      </c>
      <c r="C1034" s="14">
        <f>2021-Table1[[#This Row],[Year_Birth]]</f>
        <v>52</v>
      </c>
      <c r="D1034" t="s">
        <v>39</v>
      </c>
      <c r="E1034" s="14" t="str" cm="1">
        <f t="array" ref="E1034">_xlfn.SWITCH(Table1[[#This Row],[Education]],"Graduation","Bachelor’s","Basic","High School","2n Cycle","Master’s","Master","Master’s","PhD","PhD","Other")</f>
        <v>PhD</v>
      </c>
      <c r="F1034" t="s">
        <v>40</v>
      </c>
      <c r="G1034" s="14" t="s">
        <v>40</v>
      </c>
      <c r="H1034" s="14" t="str" cm="1">
        <f t="array" ref="H1034">_xlfn.SWITCH(Table1[[#This Row],[Marital_Status_mod]],"Together","Couple","Married","Couple","Divorced","Single","Single","Single","Widow","Single","Other")</f>
        <v>Couple</v>
      </c>
      <c r="I1034" s="4">
        <v>54132</v>
      </c>
      <c r="J1034" s="41" t="str">
        <f t="shared" si="66"/>
        <v>$50 - $60K</v>
      </c>
      <c r="K1034">
        <v>0</v>
      </c>
      <c r="L1034">
        <v>1</v>
      </c>
      <c r="M1034">
        <f>Table1[[#This Row],[Teenhome]]+Table1[[#This Row],[Kidhome]]</f>
        <v>1</v>
      </c>
      <c r="N1034" s="1">
        <v>41686</v>
      </c>
      <c r="O1034" s="16">
        <f>(Table1[[#This Row],[DataSetDate]]-Table1[[#This Row],[Dt_Customer]])/365</f>
        <v>6.9753424657534246</v>
      </c>
      <c r="P1034" s="15">
        <v>44232</v>
      </c>
      <c r="Q1034">
        <v>81</v>
      </c>
      <c r="R1034" s="4">
        <v>30</v>
      </c>
      <c r="S1034" s="4">
        <v>1</v>
      </c>
      <c r="T1034" s="4">
        <v>8</v>
      </c>
      <c r="U1034" s="4">
        <v>0</v>
      </c>
      <c r="V1034" s="4">
        <v>0</v>
      </c>
      <c r="W1034" s="4">
        <v>3</v>
      </c>
      <c r="X1034">
        <v>1</v>
      </c>
      <c r="Y1034">
        <v>1</v>
      </c>
      <c r="Z1034" t="str">
        <f t="shared" si="67"/>
        <v>Low</v>
      </c>
      <c r="AA1034" s="14">
        <f t="shared" ca="1" si="68"/>
        <v>1.1719916047466892</v>
      </c>
      <c r="AB1034">
        <v>0</v>
      </c>
      <c r="AC1034">
        <v>3</v>
      </c>
      <c r="AD1034" s="14">
        <f t="shared" ca="1" si="69"/>
        <v>3.3478535599809205</v>
      </c>
      <c r="AE1034">
        <v>7</v>
      </c>
      <c r="AF1034">
        <v>0</v>
      </c>
      <c r="AG1034">
        <v>0</v>
      </c>
      <c r="AH1034">
        <v>0</v>
      </c>
      <c r="AI1034">
        <v>0</v>
      </c>
      <c r="AJ1034">
        <v>0</v>
      </c>
      <c r="AK1034">
        <v>0</v>
      </c>
      <c r="AL1034">
        <v>0</v>
      </c>
      <c r="AM1034" t="s">
        <v>52</v>
      </c>
    </row>
    <row r="1035" spans="1:39" hidden="1" x14ac:dyDescent="0.3">
      <c r="A1035">
        <v>5441</v>
      </c>
      <c r="B1035">
        <v>1965</v>
      </c>
      <c r="C1035" s="14">
        <f>2021-Table1[[#This Row],[Year_Birth]]</f>
        <v>56</v>
      </c>
      <c r="D1035" t="s">
        <v>39</v>
      </c>
      <c r="E1035" s="14" t="str" cm="1">
        <f t="array" ref="E1035">_xlfn.SWITCH(Table1[[#This Row],[Education]],"Graduation","Bachelor’s","Basic","High School","2n Cycle","Master’s","Master","Master’s","PhD","PhD","Other")</f>
        <v>PhD</v>
      </c>
      <c r="F1035" t="s">
        <v>54</v>
      </c>
      <c r="G1035" s="14" t="s">
        <v>54</v>
      </c>
      <c r="H1035" s="14" t="str" cm="1">
        <f t="array" ref="H1035">_xlfn.SWITCH(Table1[[#This Row],[Marital_Status_mod]],"Together","Couple","Married","Couple","Divorced","Single","Single","Single","Widow","Single","Other")</f>
        <v>Single</v>
      </c>
      <c r="I1035" s="4">
        <v>54111</v>
      </c>
      <c r="J1035" s="41" t="str">
        <f t="shared" si="66"/>
        <v>$50 - $60K</v>
      </c>
      <c r="K1035">
        <v>0</v>
      </c>
      <c r="L1035">
        <v>1</v>
      </c>
      <c r="M1035">
        <f>Table1[[#This Row],[Teenhome]]+Table1[[#This Row],[Kidhome]]</f>
        <v>1</v>
      </c>
      <c r="N1035" s="1">
        <v>41511</v>
      </c>
      <c r="O1035" s="16">
        <f>(Table1[[#This Row],[DataSetDate]]-Table1[[#This Row],[Dt_Customer]])/365</f>
        <v>7.4547945205479449</v>
      </c>
      <c r="P1035" s="15">
        <v>44232</v>
      </c>
      <c r="Q1035">
        <v>97</v>
      </c>
      <c r="R1035" s="4">
        <v>267</v>
      </c>
      <c r="S1035" s="4">
        <v>6</v>
      </c>
      <c r="T1035" s="4">
        <v>54</v>
      </c>
      <c r="U1035" s="4">
        <v>8</v>
      </c>
      <c r="V1035" s="4">
        <v>3</v>
      </c>
      <c r="W1035" s="4">
        <v>50</v>
      </c>
      <c r="X1035">
        <v>2</v>
      </c>
      <c r="Y1035">
        <v>5</v>
      </c>
      <c r="Z1035" t="str">
        <f t="shared" si="67"/>
        <v>Medium</v>
      </c>
      <c r="AA1035" s="14">
        <f t="shared" ca="1" si="68"/>
        <v>5.0215189921767553</v>
      </c>
      <c r="AB1035">
        <v>2</v>
      </c>
      <c r="AC1035">
        <v>6</v>
      </c>
      <c r="AD1035" s="14">
        <f t="shared" ca="1" si="69"/>
        <v>5.6844459013059847</v>
      </c>
      <c r="AE1035">
        <v>5</v>
      </c>
      <c r="AF1035">
        <v>0</v>
      </c>
      <c r="AG1035">
        <v>0</v>
      </c>
      <c r="AH1035">
        <v>0</v>
      </c>
      <c r="AI1035">
        <v>0</v>
      </c>
      <c r="AJ1035">
        <v>0</v>
      </c>
      <c r="AK1035">
        <v>0</v>
      </c>
      <c r="AL1035">
        <v>0</v>
      </c>
      <c r="AM1035" t="s">
        <v>41</v>
      </c>
    </row>
    <row r="1036" spans="1:39" hidden="1" x14ac:dyDescent="0.3">
      <c r="A1036">
        <v>3594</v>
      </c>
      <c r="B1036">
        <v>1973</v>
      </c>
      <c r="C1036" s="14">
        <f>2021-Table1[[#This Row],[Year_Birth]]</f>
        <v>48</v>
      </c>
      <c r="D1036" t="s">
        <v>44</v>
      </c>
      <c r="E1036" s="14" t="str" cm="1">
        <f t="array" ref="E1036">_xlfn.SWITCH(Table1[[#This Row],[Education]],"Graduation","Bachelor’s","Basic","High School","2n Cycle","Master’s","Master","Master’s","PhD","PhD","Other")</f>
        <v>Master’s</v>
      </c>
      <c r="F1036" t="s">
        <v>42</v>
      </c>
      <c r="G1036" s="14" t="s">
        <v>42</v>
      </c>
      <c r="H1036" s="14" t="str" cm="1">
        <f t="array" ref="H1036">_xlfn.SWITCH(Table1[[#This Row],[Marital_Status_mod]],"Together","Couple","Married","Couple","Divorced","Single","Single","Single","Widow","Single","Other")</f>
        <v>Couple</v>
      </c>
      <c r="I1036" s="4">
        <v>54108</v>
      </c>
      <c r="J1036" s="41" t="str">
        <f t="shared" si="66"/>
        <v>$50 - $60K</v>
      </c>
      <c r="K1036">
        <v>1</v>
      </c>
      <c r="L1036">
        <v>1</v>
      </c>
      <c r="M1036">
        <f>Table1[[#This Row],[Teenhome]]+Table1[[#This Row],[Kidhome]]</f>
        <v>2</v>
      </c>
      <c r="N1036" s="1">
        <v>41218</v>
      </c>
      <c r="O1036" s="16">
        <f>(Table1[[#This Row],[DataSetDate]]-Table1[[#This Row],[Dt_Customer]])/365</f>
        <v>8.257534246575343</v>
      </c>
      <c r="P1036" s="15">
        <v>44232</v>
      </c>
      <c r="Q1036">
        <v>74</v>
      </c>
      <c r="R1036" s="4">
        <v>539</v>
      </c>
      <c r="S1036" s="4">
        <v>6</v>
      </c>
      <c r="T1036" s="4">
        <v>91</v>
      </c>
      <c r="U1036" s="4">
        <v>8</v>
      </c>
      <c r="V1036" s="4">
        <v>6</v>
      </c>
      <c r="W1036" s="4">
        <v>97</v>
      </c>
      <c r="X1036">
        <v>13</v>
      </c>
      <c r="Y1036">
        <v>8</v>
      </c>
      <c r="Z1036" t="str">
        <f t="shared" si="67"/>
        <v>High</v>
      </c>
      <c r="AA1036" s="14">
        <f t="shared" ca="1" si="68"/>
        <v>8.1848846108305615</v>
      </c>
      <c r="AB1036">
        <v>2</v>
      </c>
      <c r="AC1036">
        <v>9</v>
      </c>
      <c r="AD1036" s="14">
        <f t="shared" ca="1" si="69"/>
        <v>9.1192045528882915</v>
      </c>
      <c r="AE1036">
        <v>8</v>
      </c>
      <c r="AF1036">
        <v>0</v>
      </c>
      <c r="AG1036">
        <v>0</v>
      </c>
      <c r="AH1036">
        <v>0</v>
      </c>
      <c r="AI1036">
        <v>0</v>
      </c>
      <c r="AJ1036">
        <v>0</v>
      </c>
      <c r="AK1036">
        <v>0</v>
      </c>
      <c r="AL1036">
        <v>0</v>
      </c>
      <c r="AM1036" t="s">
        <v>48</v>
      </c>
    </row>
    <row r="1037" spans="1:39" hidden="1" x14ac:dyDescent="0.3">
      <c r="A1037">
        <v>5062</v>
      </c>
      <c r="B1037">
        <v>1963</v>
      </c>
      <c r="C1037" s="14">
        <f>2021-Table1[[#This Row],[Year_Birth]]</f>
        <v>58</v>
      </c>
      <c r="D1037" t="s">
        <v>39</v>
      </c>
      <c r="E1037" s="14" t="str" cm="1">
        <f t="array" ref="E1037">_xlfn.SWITCH(Table1[[#This Row],[Education]],"Graduation","Bachelor’s","Basic","High School","2n Cycle","Master’s","Master","Master’s","PhD","PhD","Other")</f>
        <v>PhD</v>
      </c>
      <c r="F1037" t="s">
        <v>42</v>
      </c>
      <c r="G1037" s="14" t="s">
        <v>42</v>
      </c>
      <c r="H1037" s="14" t="str" cm="1">
        <f t="array" ref="H1037">_xlfn.SWITCH(Table1[[#This Row],[Marital_Status_mod]],"Together","Couple","Married","Couple","Divorced","Single","Single","Single","Widow","Single","Other")</f>
        <v>Couple</v>
      </c>
      <c r="I1037" s="4">
        <v>54072</v>
      </c>
      <c r="J1037" s="41" t="str">
        <f t="shared" si="66"/>
        <v>$50 - $60K</v>
      </c>
      <c r="K1037">
        <v>1</v>
      </c>
      <c r="L1037">
        <v>1</v>
      </c>
      <c r="M1037">
        <f>Table1[[#This Row],[Teenhome]]+Table1[[#This Row],[Kidhome]]</f>
        <v>2</v>
      </c>
      <c r="N1037" s="1">
        <v>41482</v>
      </c>
      <c r="O1037" s="16">
        <f>(Table1[[#This Row],[DataSetDate]]-Table1[[#This Row],[Dt_Customer]])/365</f>
        <v>7.5342465753424657</v>
      </c>
      <c r="P1037" s="15">
        <v>44232</v>
      </c>
      <c r="Q1037">
        <v>71</v>
      </c>
      <c r="R1037" s="4">
        <v>35</v>
      </c>
      <c r="S1037" s="4">
        <v>0</v>
      </c>
      <c r="T1037" s="4">
        <v>4</v>
      </c>
      <c r="U1037" s="4">
        <v>0</v>
      </c>
      <c r="V1037" s="4">
        <v>0</v>
      </c>
      <c r="W1037" s="4">
        <v>0</v>
      </c>
      <c r="X1037">
        <v>1</v>
      </c>
      <c r="Y1037">
        <v>2</v>
      </c>
      <c r="Z1037" t="str">
        <f t="shared" si="67"/>
        <v>Low</v>
      </c>
      <c r="AA1037" s="14">
        <f t="shared" ca="1" si="68"/>
        <v>2.0936499319606794</v>
      </c>
      <c r="AB1037">
        <v>0</v>
      </c>
      <c r="AC1037">
        <v>2</v>
      </c>
      <c r="AD1037" s="14">
        <f t="shared" ca="1" si="69"/>
        <v>1.8184489960120218</v>
      </c>
      <c r="AE1037">
        <v>8</v>
      </c>
      <c r="AF1037">
        <v>0</v>
      </c>
      <c r="AG1037">
        <v>0</v>
      </c>
      <c r="AH1037">
        <v>0</v>
      </c>
      <c r="AI1037">
        <v>0</v>
      </c>
      <c r="AJ1037">
        <v>0</v>
      </c>
      <c r="AK1037">
        <v>0</v>
      </c>
      <c r="AL1037">
        <v>0</v>
      </c>
      <c r="AM1037" t="s">
        <v>47</v>
      </c>
    </row>
    <row r="1038" spans="1:39" hidden="1" x14ac:dyDescent="0.3">
      <c r="A1038">
        <v>7822</v>
      </c>
      <c r="B1038">
        <v>1976</v>
      </c>
      <c r="C1038" s="14">
        <f>2021-Table1[[#This Row],[Year_Birth]]</f>
        <v>45</v>
      </c>
      <c r="D1038" t="s">
        <v>46</v>
      </c>
      <c r="E1038" s="14" t="str" cm="1">
        <f t="array" ref="E1038">_xlfn.SWITCH(Table1[[#This Row],[Education]],"Graduation","Bachelor’s","Basic","High School","2n Cycle","Master’s","Master","Master’s","PhD","PhD","Other")</f>
        <v>Bachelor’s</v>
      </c>
      <c r="F1038" t="s">
        <v>40</v>
      </c>
      <c r="G1038" s="14" t="s">
        <v>40</v>
      </c>
      <c r="H1038" s="14" t="str" cm="1">
        <f t="array" ref="H1038">_xlfn.SWITCH(Table1[[#This Row],[Marital_Status_mod]],"Together","Couple","Married","Couple","Divorced","Single","Single","Single","Widow","Single","Other")</f>
        <v>Couple</v>
      </c>
      <c r="I1038" s="4">
        <v>54058</v>
      </c>
      <c r="J1038" s="41" t="str">
        <f t="shared" si="66"/>
        <v>$50 - $60K</v>
      </c>
      <c r="K1038">
        <v>0</v>
      </c>
      <c r="L1038">
        <v>1</v>
      </c>
      <c r="M1038">
        <f>Table1[[#This Row],[Teenhome]]+Table1[[#This Row],[Kidhome]]</f>
        <v>1</v>
      </c>
      <c r="N1038" s="1">
        <v>41429</v>
      </c>
      <c r="O1038" s="16">
        <f>(Table1[[#This Row],[DataSetDate]]-Table1[[#This Row],[Dt_Customer]])/365</f>
        <v>7.6794520547945204</v>
      </c>
      <c r="P1038" s="15">
        <v>44232</v>
      </c>
      <c r="Q1038">
        <v>56</v>
      </c>
      <c r="R1038" s="4">
        <v>198</v>
      </c>
      <c r="S1038" s="4">
        <v>18</v>
      </c>
      <c r="T1038" s="4">
        <v>252</v>
      </c>
      <c r="U1038" s="4">
        <v>32</v>
      </c>
      <c r="V1038" s="4">
        <v>108</v>
      </c>
      <c r="W1038" s="4">
        <v>54</v>
      </c>
      <c r="X1038">
        <v>2</v>
      </c>
      <c r="Y1038">
        <v>4</v>
      </c>
      <c r="Z1038" t="str">
        <f t="shared" si="67"/>
        <v>Medium</v>
      </c>
      <c r="AA1038" s="14">
        <f t="shared" ca="1" si="68"/>
        <v>4.0373518679746372</v>
      </c>
      <c r="AB1038">
        <v>6</v>
      </c>
      <c r="AC1038">
        <v>8</v>
      </c>
      <c r="AD1038" s="14">
        <f t="shared" ca="1" si="69"/>
        <v>7.7031984199956671</v>
      </c>
      <c r="AE1038">
        <v>3</v>
      </c>
      <c r="AF1038">
        <v>0</v>
      </c>
      <c r="AG1038">
        <v>0</v>
      </c>
      <c r="AH1038">
        <v>0</v>
      </c>
      <c r="AI1038">
        <v>0</v>
      </c>
      <c r="AJ1038">
        <v>0</v>
      </c>
      <c r="AK1038">
        <v>0</v>
      </c>
      <c r="AL1038">
        <v>0</v>
      </c>
      <c r="AM1038" t="s">
        <v>41</v>
      </c>
    </row>
    <row r="1039" spans="1:39" hidden="1" x14ac:dyDescent="0.3">
      <c r="A1039">
        <v>521</v>
      </c>
      <c r="B1039">
        <v>1985</v>
      </c>
      <c r="C1039" s="14">
        <f>2021-Table1[[#This Row],[Year_Birth]]</f>
        <v>36</v>
      </c>
      <c r="D1039" t="s">
        <v>46</v>
      </c>
      <c r="E1039" s="14" t="str" cm="1">
        <f t="array" ref="E1039">_xlfn.SWITCH(Table1[[#This Row],[Education]],"Graduation","Bachelor’s","Basic","High School","2n Cycle","Master’s","Master","Master’s","PhD","PhD","Other")</f>
        <v>Bachelor’s</v>
      </c>
      <c r="F1039" t="s">
        <v>40</v>
      </c>
      <c r="G1039" s="14" t="s">
        <v>40</v>
      </c>
      <c r="H1039" s="14" t="str" cm="1">
        <f t="array" ref="H1039">_xlfn.SWITCH(Table1[[#This Row],[Marital_Status_mod]],"Together","Couple","Married","Couple","Divorced","Single","Single","Single","Widow","Single","Other")</f>
        <v>Couple</v>
      </c>
      <c r="I1039" s="4">
        <v>54006</v>
      </c>
      <c r="J1039" s="41" t="str">
        <f t="shared" si="66"/>
        <v>$50 - $60K</v>
      </c>
      <c r="K1039">
        <v>1</v>
      </c>
      <c r="L1039">
        <v>0</v>
      </c>
      <c r="M1039">
        <f>Table1[[#This Row],[Teenhome]]+Table1[[#This Row],[Kidhome]]</f>
        <v>1</v>
      </c>
      <c r="N1039" s="1">
        <v>41170</v>
      </c>
      <c r="O1039" s="16">
        <f>(Table1[[#This Row],[DataSetDate]]-Table1[[#This Row],[Dt_Customer]])/365</f>
        <v>8.3890410958904109</v>
      </c>
      <c r="P1039" s="15">
        <v>44232</v>
      </c>
      <c r="Q1039">
        <v>42</v>
      </c>
      <c r="R1039" s="4">
        <v>174</v>
      </c>
      <c r="S1039" s="4">
        <v>77</v>
      </c>
      <c r="T1039" s="4">
        <v>203</v>
      </c>
      <c r="U1039" s="4">
        <v>6</v>
      </c>
      <c r="V1039" s="4">
        <v>24</v>
      </c>
      <c r="W1039" s="4">
        <v>97</v>
      </c>
      <c r="X1039">
        <v>2</v>
      </c>
      <c r="Y1039">
        <v>8</v>
      </c>
      <c r="Z1039" t="str">
        <f t="shared" si="67"/>
        <v>High</v>
      </c>
      <c r="AA1039" s="14">
        <f t="shared" ca="1" si="68"/>
        <v>8.181381456560656</v>
      </c>
      <c r="AB1039">
        <v>1</v>
      </c>
      <c r="AC1039">
        <v>7</v>
      </c>
      <c r="AD1039" s="14">
        <f t="shared" ca="1" si="69"/>
        <v>7.3222765356533408</v>
      </c>
      <c r="AE1039">
        <v>7</v>
      </c>
      <c r="AF1039">
        <v>0</v>
      </c>
      <c r="AG1039">
        <v>0</v>
      </c>
      <c r="AH1039">
        <v>0</v>
      </c>
      <c r="AI1039">
        <v>0</v>
      </c>
      <c r="AJ1039">
        <v>0</v>
      </c>
      <c r="AK1039">
        <v>0</v>
      </c>
      <c r="AL1039">
        <v>0</v>
      </c>
      <c r="AM1039" t="s">
        <v>41</v>
      </c>
    </row>
    <row r="1040" spans="1:39" hidden="1" x14ac:dyDescent="0.3">
      <c r="A1040">
        <v>10128</v>
      </c>
      <c r="B1040">
        <v>1958</v>
      </c>
      <c r="C1040" s="14">
        <f>2021-Table1[[#This Row],[Year_Birth]]</f>
        <v>63</v>
      </c>
      <c r="D1040" t="s">
        <v>46</v>
      </c>
      <c r="E1040" s="14" t="str" cm="1">
        <f t="array" ref="E1040">_xlfn.SWITCH(Table1[[#This Row],[Education]],"Graduation","Bachelor’s","Basic","High School","2n Cycle","Master’s","Master","Master’s","PhD","PhD","Other")</f>
        <v>Bachelor’s</v>
      </c>
      <c r="F1040" t="s">
        <v>40</v>
      </c>
      <c r="G1040" s="14" t="s">
        <v>40</v>
      </c>
      <c r="H1040" s="14" t="str" cm="1">
        <f t="array" ref="H1040">_xlfn.SWITCH(Table1[[#This Row],[Marital_Status_mod]],"Together","Couple","Married","Couple","Divorced","Single","Single","Single","Widow","Single","Other")</f>
        <v>Couple</v>
      </c>
      <c r="I1040" s="4">
        <v>53977</v>
      </c>
      <c r="J1040" s="41" t="str">
        <f t="shared" si="66"/>
        <v>$50 - $60K</v>
      </c>
      <c r="K1040">
        <v>0</v>
      </c>
      <c r="L1040">
        <v>1</v>
      </c>
      <c r="M1040">
        <f>Table1[[#This Row],[Teenhome]]+Table1[[#This Row],[Kidhome]]</f>
        <v>1</v>
      </c>
      <c r="N1040" s="1">
        <v>41433</v>
      </c>
      <c r="O1040" s="16">
        <f>(Table1[[#This Row],[DataSetDate]]-Table1[[#This Row],[Dt_Customer]])/365</f>
        <v>7.6684931506849319</v>
      </c>
      <c r="P1040" s="15">
        <v>44232</v>
      </c>
      <c r="Q1040">
        <v>21</v>
      </c>
      <c r="R1040" s="4">
        <v>620</v>
      </c>
      <c r="S1040" s="4">
        <v>16</v>
      </c>
      <c r="T1040" s="4">
        <v>165</v>
      </c>
      <c r="U1040" s="4">
        <v>0</v>
      </c>
      <c r="V1040" s="4">
        <v>24</v>
      </c>
      <c r="W1040" s="4">
        <v>82</v>
      </c>
      <c r="X1040">
        <v>5</v>
      </c>
      <c r="Y1040">
        <v>5</v>
      </c>
      <c r="Z1040" t="str">
        <f t="shared" si="67"/>
        <v>Medium</v>
      </c>
      <c r="AA1040" s="14">
        <f t="shared" ca="1" si="68"/>
        <v>4.811349319673683</v>
      </c>
      <c r="AB1040">
        <v>5</v>
      </c>
      <c r="AC1040">
        <v>12</v>
      </c>
      <c r="AD1040" s="14">
        <f t="shared" ca="1" si="69"/>
        <v>12.071430246541725</v>
      </c>
      <c r="AE1040">
        <v>5</v>
      </c>
      <c r="AF1040">
        <v>0</v>
      </c>
      <c r="AG1040">
        <v>0</v>
      </c>
      <c r="AH1040">
        <v>0</v>
      </c>
      <c r="AI1040">
        <v>0</v>
      </c>
      <c r="AJ1040">
        <v>0</v>
      </c>
      <c r="AK1040">
        <v>0</v>
      </c>
      <c r="AL1040">
        <v>0</v>
      </c>
      <c r="AM1040" t="s">
        <v>48</v>
      </c>
    </row>
    <row r="1041" spans="1:39" hidden="1" x14ac:dyDescent="0.3">
      <c r="A1041">
        <v>9284</v>
      </c>
      <c r="B1041">
        <v>1958</v>
      </c>
      <c r="C1041" s="14">
        <f>2021-Table1[[#This Row],[Year_Birth]]</f>
        <v>63</v>
      </c>
      <c r="D1041" t="s">
        <v>46</v>
      </c>
      <c r="E1041" s="14" t="str" cm="1">
        <f t="array" ref="E1041">_xlfn.SWITCH(Table1[[#This Row],[Education]],"Graduation","Bachelor’s","Basic","High School","2n Cycle","Master’s","Master","Master’s","PhD","PhD","Other")</f>
        <v>Bachelor’s</v>
      </c>
      <c r="F1041" t="s">
        <v>40</v>
      </c>
      <c r="G1041" s="14" t="s">
        <v>40</v>
      </c>
      <c r="H1041" s="14" t="str" cm="1">
        <f t="array" ref="H1041">_xlfn.SWITCH(Table1[[#This Row],[Marital_Status_mod]],"Together","Couple","Married","Couple","Divorced","Single","Single","Single","Widow","Single","Other")</f>
        <v>Couple</v>
      </c>
      <c r="I1041" s="4">
        <v>53977</v>
      </c>
      <c r="J1041" s="41" t="str">
        <f t="shared" si="66"/>
        <v>$50 - $60K</v>
      </c>
      <c r="K1041">
        <v>0</v>
      </c>
      <c r="L1041">
        <v>1</v>
      </c>
      <c r="M1041">
        <f>Table1[[#This Row],[Teenhome]]+Table1[[#This Row],[Kidhome]]</f>
        <v>1</v>
      </c>
      <c r="N1041" s="1">
        <v>41433</v>
      </c>
      <c r="O1041" s="16">
        <f>(Table1[[#This Row],[DataSetDate]]-Table1[[#This Row],[Dt_Customer]])/365</f>
        <v>7.6684931506849319</v>
      </c>
      <c r="P1041" s="15">
        <v>44232</v>
      </c>
      <c r="Q1041">
        <v>21</v>
      </c>
      <c r="R1041" s="4">
        <v>620</v>
      </c>
      <c r="S1041" s="4">
        <v>16</v>
      </c>
      <c r="T1041" s="4">
        <v>165</v>
      </c>
      <c r="U1041" s="4">
        <v>0</v>
      </c>
      <c r="V1041" s="4">
        <v>24</v>
      </c>
      <c r="W1041" s="4">
        <v>82</v>
      </c>
      <c r="X1041">
        <v>5</v>
      </c>
      <c r="Y1041">
        <v>5</v>
      </c>
      <c r="Z1041" t="str">
        <f t="shared" si="67"/>
        <v>Medium</v>
      </c>
      <c r="AA1041" s="14">
        <f t="shared" ca="1" si="68"/>
        <v>4.7703305765306778</v>
      </c>
      <c r="AB1041">
        <v>5</v>
      </c>
      <c r="AC1041">
        <v>12</v>
      </c>
      <c r="AD1041" s="14">
        <f t="shared" ca="1" si="69"/>
        <v>11.608144165860425</v>
      </c>
      <c r="AE1041">
        <v>5</v>
      </c>
      <c r="AF1041">
        <v>0</v>
      </c>
      <c r="AG1041">
        <v>0</v>
      </c>
      <c r="AH1041">
        <v>0</v>
      </c>
      <c r="AI1041">
        <v>0</v>
      </c>
      <c r="AJ1041">
        <v>0</v>
      </c>
      <c r="AK1041">
        <v>0</v>
      </c>
      <c r="AL1041">
        <v>0</v>
      </c>
      <c r="AM1041" t="s">
        <v>41</v>
      </c>
    </row>
    <row r="1042" spans="1:39" hidden="1" x14ac:dyDescent="0.3">
      <c r="A1042">
        <v>254</v>
      </c>
      <c r="B1042">
        <v>1955</v>
      </c>
      <c r="C1042" s="14">
        <f>2021-Table1[[#This Row],[Year_Birth]]</f>
        <v>66</v>
      </c>
      <c r="D1042" t="s">
        <v>46</v>
      </c>
      <c r="E1042" s="14" t="str" cm="1">
        <f t="array" ref="E1042">_xlfn.SWITCH(Table1[[#This Row],[Education]],"Graduation","Bachelor’s","Basic","High School","2n Cycle","Master’s","Master","Master’s","PhD","PhD","Other")</f>
        <v>Bachelor’s</v>
      </c>
      <c r="F1042" t="s">
        <v>40</v>
      </c>
      <c r="G1042" s="14" t="s">
        <v>40</v>
      </c>
      <c r="H1042" s="14" t="str" cm="1">
        <f t="array" ref="H1042">_xlfn.SWITCH(Table1[[#This Row],[Marital_Status_mod]],"Together","Couple","Married","Couple","Divorced","Single","Single","Single","Widow","Single","Other")</f>
        <v>Couple</v>
      </c>
      <c r="I1042" s="4">
        <v>53863</v>
      </c>
      <c r="J1042" s="41" t="str">
        <f t="shared" si="66"/>
        <v>$50 - $60K</v>
      </c>
      <c r="K1042">
        <v>0</v>
      </c>
      <c r="L1042">
        <v>1</v>
      </c>
      <c r="M1042">
        <f>Table1[[#This Row],[Teenhome]]+Table1[[#This Row],[Kidhome]]</f>
        <v>1</v>
      </c>
      <c r="N1042" s="1">
        <v>41776</v>
      </c>
      <c r="O1042" s="16">
        <f>(Table1[[#This Row],[DataSetDate]]-Table1[[#This Row],[Dt_Customer]])/365</f>
        <v>6.7287671232876711</v>
      </c>
      <c r="P1042" s="15">
        <v>44232</v>
      </c>
      <c r="Q1042">
        <v>4</v>
      </c>
      <c r="R1042" s="4">
        <v>399</v>
      </c>
      <c r="S1042" s="4">
        <v>4</v>
      </c>
      <c r="T1042" s="4">
        <v>30</v>
      </c>
      <c r="U1042" s="4">
        <v>6</v>
      </c>
      <c r="V1042" s="4">
        <v>4</v>
      </c>
      <c r="W1042" s="4">
        <v>30</v>
      </c>
      <c r="X1042">
        <v>3</v>
      </c>
      <c r="Y1042">
        <v>7</v>
      </c>
      <c r="Z1042" t="str">
        <f t="shared" si="67"/>
        <v>High</v>
      </c>
      <c r="AA1042" s="14">
        <f t="shared" ca="1" si="68"/>
        <v>7.3239680661567466</v>
      </c>
      <c r="AB1042">
        <v>1</v>
      </c>
      <c r="AC1042">
        <v>7</v>
      </c>
      <c r="AD1042" s="14">
        <f t="shared" ca="1" si="69"/>
        <v>6.7249720604172047</v>
      </c>
      <c r="AE1042">
        <v>7</v>
      </c>
      <c r="AF1042">
        <v>0</v>
      </c>
      <c r="AG1042">
        <v>0</v>
      </c>
      <c r="AH1042">
        <v>0</v>
      </c>
      <c r="AI1042">
        <v>1</v>
      </c>
      <c r="AJ1042">
        <v>0</v>
      </c>
      <c r="AK1042">
        <v>0</v>
      </c>
      <c r="AL1042">
        <v>0</v>
      </c>
      <c r="AM1042" t="s">
        <v>41</v>
      </c>
    </row>
    <row r="1043" spans="1:39" hidden="1" x14ac:dyDescent="0.3">
      <c r="A1043">
        <v>10882</v>
      </c>
      <c r="B1043">
        <v>1976</v>
      </c>
      <c r="C1043" s="14">
        <f>2021-Table1[[#This Row],[Year_Birth]]</f>
        <v>45</v>
      </c>
      <c r="D1043" t="s">
        <v>46</v>
      </c>
      <c r="E1043" s="14" t="str" cm="1">
        <f t="array" ref="E1043">_xlfn.SWITCH(Table1[[#This Row],[Education]],"Graduation","Bachelor’s","Basic","High School","2n Cycle","Master’s","Master","Master’s","PhD","PhD","Other")</f>
        <v>Bachelor’s</v>
      </c>
      <c r="F1043" t="s">
        <v>42</v>
      </c>
      <c r="G1043" s="14" t="s">
        <v>42</v>
      </c>
      <c r="H1043" s="14" t="str" cm="1">
        <f t="array" ref="H1043">_xlfn.SWITCH(Table1[[#This Row],[Marital_Status_mod]],"Together","Couple","Married","Couple","Divorced","Single","Single","Single","Widow","Single","Other")</f>
        <v>Couple</v>
      </c>
      <c r="I1043" s="4">
        <v>53858</v>
      </c>
      <c r="J1043" s="41" t="str">
        <f t="shared" si="66"/>
        <v>$50 - $60K</v>
      </c>
      <c r="K1043">
        <v>0</v>
      </c>
      <c r="L1043">
        <v>1</v>
      </c>
      <c r="M1043">
        <f>Table1[[#This Row],[Teenhome]]+Table1[[#This Row],[Kidhome]]</f>
        <v>1</v>
      </c>
      <c r="N1043" s="1">
        <v>41222</v>
      </c>
      <c r="O1043" s="16">
        <f>(Table1[[#This Row],[DataSetDate]]-Table1[[#This Row],[Dt_Customer]])/365</f>
        <v>8.2465753424657535</v>
      </c>
      <c r="P1043" s="15">
        <v>44232</v>
      </c>
      <c r="Q1043">
        <v>50</v>
      </c>
      <c r="R1043" s="4">
        <v>407</v>
      </c>
      <c r="S1043" s="4">
        <v>53</v>
      </c>
      <c r="T1043" s="4">
        <v>221</v>
      </c>
      <c r="U1043" s="4">
        <v>58</v>
      </c>
      <c r="V1043" s="4">
        <v>150</v>
      </c>
      <c r="W1043" s="4">
        <v>26</v>
      </c>
      <c r="X1043">
        <v>4</v>
      </c>
      <c r="Y1043">
        <v>4</v>
      </c>
      <c r="Z1043" t="str">
        <f t="shared" si="67"/>
        <v>Medium</v>
      </c>
      <c r="AA1043" s="14">
        <f t="shared" ca="1" si="68"/>
        <v>4.1975392649986771</v>
      </c>
      <c r="AB1043">
        <v>3</v>
      </c>
      <c r="AC1043">
        <v>6</v>
      </c>
      <c r="AD1043" s="14">
        <f t="shared" ca="1" si="69"/>
        <v>6.2181243718289272</v>
      </c>
      <c r="AE1043">
        <v>4</v>
      </c>
      <c r="AF1043">
        <v>0</v>
      </c>
      <c r="AG1043">
        <v>0</v>
      </c>
      <c r="AH1043">
        <v>0</v>
      </c>
      <c r="AI1043">
        <v>0</v>
      </c>
      <c r="AJ1043">
        <v>0</v>
      </c>
      <c r="AK1043">
        <v>0</v>
      </c>
      <c r="AL1043">
        <v>0</v>
      </c>
      <c r="AM1043" t="s">
        <v>41</v>
      </c>
    </row>
    <row r="1044" spans="1:39" hidden="1" x14ac:dyDescent="0.3">
      <c r="A1044">
        <v>5272</v>
      </c>
      <c r="B1044">
        <v>1965</v>
      </c>
      <c r="C1044" s="14">
        <f>2021-Table1[[#This Row],[Year_Birth]]</f>
        <v>56</v>
      </c>
      <c r="D1044" t="s">
        <v>44</v>
      </c>
      <c r="E1044" s="14" t="str" cm="1">
        <f t="array" ref="E1044">_xlfn.SWITCH(Table1[[#This Row],[Education]],"Graduation","Bachelor’s","Basic","High School","2n Cycle","Master’s","Master","Master’s","PhD","PhD","Other")</f>
        <v>Master’s</v>
      </c>
      <c r="F1044" t="s">
        <v>42</v>
      </c>
      <c r="G1044" s="14" t="s">
        <v>42</v>
      </c>
      <c r="H1044" s="14" t="str" cm="1">
        <f t="array" ref="H1044">_xlfn.SWITCH(Table1[[#This Row],[Marital_Status_mod]],"Together","Couple","Married","Couple","Divorced","Single","Single","Single","Widow","Single","Other")</f>
        <v>Couple</v>
      </c>
      <c r="I1044" s="4">
        <v>53843</v>
      </c>
      <c r="J1044" s="41" t="str">
        <f t="shared" si="66"/>
        <v>$50 - $60K</v>
      </c>
      <c r="K1044">
        <v>0</v>
      </c>
      <c r="L1044">
        <v>1</v>
      </c>
      <c r="M1044">
        <f>Table1[[#This Row],[Teenhome]]+Table1[[#This Row],[Kidhome]]</f>
        <v>1</v>
      </c>
      <c r="N1044" s="1">
        <v>41452</v>
      </c>
      <c r="O1044" s="16">
        <f>(Table1[[#This Row],[DataSetDate]]-Table1[[#This Row],[Dt_Customer]])/365</f>
        <v>7.6164383561643838</v>
      </c>
      <c r="P1044" s="15">
        <v>44232</v>
      </c>
      <c r="Q1044">
        <v>64</v>
      </c>
      <c r="R1044" s="4">
        <v>378</v>
      </c>
      <c r="S1044" s="4">
        <v>0</v>
      </c>
      <c r="T1044" s="4">
        <v>88</v>
      </c>
      <c r="U1044" s="4">
        <v>19</v>
      </c>
      <c r="V1044" s="4">
        <v>4</v>
      </c>
      <c r="W1044" s="4">
        <v>73</v>
      </c>
      <c r="X1044">
        <v>4</v>
      </c>
      <c r="Y1044">
        <v>8</v>
      </c>
      <c r="Z1044" t="str">
        <f t="shared" si="67"/>
        <v>High</v>
      </c>
      <c r="AA1044" s="14">
        <f t="shared" ca="1" si="68"/>
        <v>8.0672421060704416</v>
      </c>
      <c r="AB1044">
        <v>5</v>
      </c>
      <c r="AC1044">
        <v>3</v>
      </c>
      <c r="AD1044" s="14">
        <f t="shared" ca="1" si="69"/>
        <v>3.3169767181076755</v>
      </c>
      <c r="AE1044">
        <v>7</v>
      </c>
      <c r="AF1044">
        <v>0</v>
      </c>
      <c r="AG1044">
        <v>0</v>
      </c>
      <c r="AH1044">
        <v>0</v>
      </c>
      <c r="AI1044">
        <v>0</v>
      </c>
      <c r="AJ1044">
        <v>0</v>
      </c>
      <c r="AK1044">
        <v>0</v>
      </c>
      <c r="AL1044">
        <v>0</v>
      </c>
      <c r="AM1044" t="s">
        <v>47</v>
      </c>
    </row>
    <row r="1045" spans="1:39" hidden="1" x14ac:dyDescent="0.3">
      <c r="A1045">
        <v>9697</v>
      </c>
      <c r="B1045">
        <v>1951</v>
      </c>
      <c r="C1045" s="14">
        <f>2021-Table1[[#This Row],[Year_Birth]]</f>
        <v>70</v>
      </c>
      <c r="D1045" t="s">
        <v>46</v>
      </c>
      <c r="E1045" s="14" t="str" cm="1">
        <f t="array" ref="E1045">_xlfn.SWITCH(Table1[[#This Row],[Education]],"Graduation","Bachelor’s","Basic","High School","2n Cycle","Master’s","Master","Master’s","PhD","PhD","Other")</f>
        <v>Bachelor’s</v>
      </c>
      <c r="F1045" t="s">
        <v>42</v>
      </c>
      <c r="G1045" s="14" t="s">
        <v>42</v>
      </c>
      <c r="H1045" s="14" t="str" cm="1">
        <f t="array" ref="H1045">_xlfn.SWITCH(Table1[[#This Row],[Marital_Status_mod]],"Together","Couple","Married","Couple","Divorced","Single","Single","Single","Widow","Single","Other")</f>
        <v>Couple</v>
      </c>
      <c r="I1045" s="4">
        <v>53790</v>
      </c>
      <c r="J1045" s="41" t="str">
        <f t="shared" si="66"/>
        <v>$50 - $60K</v>
      </c>
      <c r="K1045">
        <v>0</v>
      </c>
      <c r="L1045">
        <v>2</v>
      </c>
      <c r="M1045">
        <f>Table1[[#This Row],[Teenhome]]+Table1[[#This Row],[Kidhome]]</f>
        <v>2</v>
      </c>
      <c r="N1045" s="1">
        <v>41704</v>
      </c>
      <c r="O1045" s="16">
        <f>(Table1[[#This Row],[DataSetDate]]-Table1[[#This Row],[Dt_Customer]])/365</f>
        <v>6.9260273972602739</v>
      </c>
      <c r="P1045" s="15">
        <v>44232</v>
      </c>
      <c r="Q1045">
        <v>86</v>
      </c>
      <c r="R1045" s="4">
        <v>335</v>
      </c>
      <c r="S1045" s="4">
        <v>42</v>
      </c>
      <c r="T1045" s="4">
        <v>127</v>
      </c>
      <c r="U1045" s="4">
        <v>28</v>
      </c>
      <c r="V1045" s="4">
        <v>5</v>
      </c>
      <c r="W1045" s="4">
        <v>5</v>
      </c>
      <c r="X1045">
        <v>3</v>
      </c>
      <c r="Y1045">
        <v>7</v>
      </c>
      <c r="Z1045" t="str">
        <f t="shared" si="67"/>
        <v>High</v>
      </c>
      <c r="AA1045" s="14">
        <f t="shared" ca="1" si="68"/>
        <v>7.0321839183636401</v>
      </c>
      <c r="AB1045">
        <v>2</v>
      </c>
      <c r="AC1045">
        <v>8</v>
      </c>
      <c r="AD1045" s="14">
        <f t="shared" ca="1" si="69"/>
        <v>7.6491916451535475</v>
      </c>
      <c r="AE1045">
        <v>6</v>
      </c>
      <c r="AF1045">
        <v>0</v>
      </c>
      <c r="AG1045">
        <v>0</v>
      </c>
      <c r="AH1045">
        <v>0</v>
      </c>
      <c r="AI1045">
        <v>0</v>
      </c>
      <c r="AJ1045">
        <v>0</v>
      </c>
      <c r="AK1045">
        <v>0</v>
      </c>
      <c r="AL1045">
        <v>0</v>
      </c>
      <c r="AM1045" t="s">
        <v>41</v>
      </c>
    </row>
    <row r="1046" spans="1:39" hidden="1" x14ac:dyDescent="0.3">
      <c r="A1046">
        <v>8216</v>
      </c>
      <c r="B1046">
        <v>1972</v>
      </c>
      <c r="C1046" s="14">
        <f>2021-Table1[[#This Row],[Year_Birth]]</f>
        <v>49</v>
      </c>
      <c r="D1046" t="s">
        <v>44</v>
      </c>
      <c r="E1046" s="14" t="str" cm="1">
        <f t="array" ref="E1046">_xlfn.SWITCH(Table1[[#This Row],[Education]],"Graduation","Bachelor’s","Basic","High School","2n Cycle","Master’s","Master","Master’s","PhD","PhD","Other")</f>
        <v>Master’s</v>
      </c>
      <c r="F1046" t="s">
        <v>42</v>
      </c>
      <c r="G1046" s="14" t="s">
        <v>42</v>
      </c>
      <c r="H1046" s="14" t="str" cm="1">
        <f t="array" ref="H1046">_xlfn.SWITCH(Table1[[#This Row],[Marital_Status_mod]],"Together","Couple","Married","Couple","Divorced","Single","Single","Single","Widow","Single","Other")</f>
        <v>Couple</v>
      </c>
      <c r="I1046" s="4">
        <v>53761</v>
      </c>
      <c r="J1046" s="41" t="str">
        <f t="shared" si="66"/>
        <v>$50 - $60K</v>
      </c>
      <c r="K1046">
        <v>1</v>
      </c>
      <c r="L1046">
        <v>1</v>
      </c>
      <c r="M1046">
        <f>Table1[[#This Row],[Teenhome]]+Table1[[#This Row],[Kidhome]]</f>
        <v>2</v>
      </c>
      <c r="N1046" s="1">
        <v>41558</v>
      </c>
      <c r="O1046" s="16">
        <f>(Table1[[#This Row],[DataSetDate]]-Table1[[#This Row],[Dt_Customer]])/365</f>
        <v>7.3260273972602743</v>
      </c>
      <c r="P1046" s="15">
        <v>44232</v>
      </c>
      <c r="Q1046">
        <v>7</v>
      </c>
      <c r="R1046" s="4">
        <v>158</v>
      </c>
      <c r="S1046" s="4">
        <v>0</v>
      </c>
      <c r="T1046" s="4">
        <v>76</v>
      </c>
      <c r="U1046" s="4">
        <v>13</v>
      </c>
      <c r="V1046" s="4">
        <v>7</v>
      </c>
      <c r="W1046" s="4">
        <v>71</v>
      </c>
      <c r="X1046">
        <v>6</v>
      </c>
      <c r="Y1046">
        <v>4</v>
      </c>
      <c r="Z1046" t="str">
        <f t="shared" si="67"/>
        <v>Medium</v>
      </c>
      <c r="AA1046" s="14">
        <f t="shared" ca="1" si="68"/>
        <v>3.8866240427232746</v>
      </c>
      <c r="AB1046">
        <v>4</v>
      </c>
      <c r="AC1046">
        <v>3</v>
      </c>
      <c r="AD1046" s="14">
        <f t="shared" ca="1" si="69"/>
        <v>2.9362200703875563</v>
      </c>
      <c r="AE1046">
        <v>5</v>
      </c>
      <c r="AF1046">
        <v>0</v>
      </c>
      <c r="AG1046">
        <v>0</v>
      </c>
      <c r="AH1046">
        <v>0</v>
      </c>
      <c r="AI1046">
        <v>0</v>
      </c>
      <c r="AJ1046">
        <v>0</v>
      </c>
      <c r="AK1046">
        <v>0</v>
      </c>
      <c r="AL1046">
        <v>0</v>
      </c>
      <c r="AM1046" t="s">
        <v>53</v>
      </c>
    </row>
    <row r="1047" spans="1:39" hidden="1" x14ac:dyDescent="0.3">
      <c r="A1047">
        <v>2134</v>
      </c>
      <c r="B1047">
        <v>1952</v>
      </c>
      <c r="C1047" s="14">
        <f>2021-Table1[[#This Row],[Year_Birth]]</f>
        <v>69</v>
      </c>
      <c r="D1047" t="s">
        <v>46</v>
      </c>
      <c r="E1047" s="14" t="str" cm="1">
        <f t="array" ref="E1047">_xlfn.SWITCH(Table1[[#This Row],[Education]],"Graduation","Bachelor’s","Basic","High School","2n Cycle","Master’s","Master","Master’s","PhD","PhD","Other")</f>
        <v>Bachelor’s</v>
      </c>
      <c r="F1047" t="s">
        <v>50</v>
      </c>
      <c r="G1047" s="14" t="s">
        <v>50</v>
      </c>
      <c r="H1047" s="14" t="str" cm="1">
        <f t="array" ref="H1047">_xlfn.SWITCH(Table1[[#This Row],[Marital_Status_mod]],"Together","Couple","Married","Couple","Divorced","Single","Single","Single","Widow","Single","Other")</f>
        <v>Single</v>
      </c>
      <c r="I1047" s="4">
        <v>53700</v>
      </c>
      <c r="J1047" s="41" t="str">
        <f t="shared" si="66"/>
        <v>$50 - $60K</v>
      </c>
      <c r="K1047">
        <v>0</v>
      </c>
      <c r="L1047">
        <v>1</v>
      </c>
      <c r="M1047">
        <f>Table1[[#This Row],[Teenhome]]+Table1[[#This Row],[Kidhome]]</f>
        <v>1</v>
      </c>
      <c r="N1047" s="1">
        <v>41138</v>
      </c>
      <c r="O1047" s="16">
        <f>(Table1[[#This Row],[DataSetDate]]-Table1[[#This Row],[Dt_Customer]])/365</f>
        <v>8.4767123287671229</v>
      </c>
      <c r="P1047" s="15">
        <v>44232</v>
      </c>
      <c r="Q1047">
        <v>94</v>
      </c>
      <c r="R1047" s="4">
        <v>263</v>
      </c>
      <c r="S1047" s="4">
        <v>5</v>
      </c>
      <c r="T1047" s="4">
        <v>233</v>
      </c>
      <c r="U1047" s="4">
        <v>69</v>
      </c>
      <c r="V1047" s="4">
        <v>41</v>
      </c>
      <c r="W1047" s="4">
        <v>83</v>
      </c>
      <c r="X1047">
        <v>4</v>
      </c>
      <c r="Y1047">
        <v>5</v>
      </c>
      <c r="Z1047" t="str">
        <f t="shared" si="67"/>
        <v>Medium</v>
      </c>
      <c r="AA1047" s="14">
        <f t="shared" ca="1" si="68"/>
        <v>4.9574259080681378</v>
      </c>
      <c r="AB1047">
        <v>5</v>
      </c>
      <c r="AC1047">
        <v>8</v>
      </c>
      <c r="AD1047" s="14">
        <f t="shared" ca="1" si="69"/>
        <v>7.7380495208421598</v>
      </c>
      <c r="AE1047">
        <v>5</v>
      </c>
      <c r="AF1047">
        <v>0</v>
      </c>
      <c r="AG1047">
        <v>0</v>
      </c>
      <c r="AH1047">
        <v>0</v>
      </c>
      <c r="AI1047">
        <v>0</v>
      </c>
      <c r="AJ1047">
        <v>0</v>
      </c>
      <c r="AK1047">
        <v>0</v>
      </c>
      <c r="AL1047">
        <v>0</v>
      </c>
      <c r="AM1047" t="s">
        <v>47</v>
      </c>
    </row>
    <row r="1048" spans="1:39" hidden="1" x14ac:dyDescent="0.3">
      <c r="A1048">
        <v>4945</v>
      </c>
      <c r="B1048">
        <v>1953</v>
      </c>
      <c r="C1048" s="14">
        <f>2021-Table1[[#This Row],[Year_Birth]]</f>
        <v>68</v>
      </c>
      <c r="D1048" t="s">
        <v>46</v>
      </c>
      <c r="E1048" s="14" t="str" cm="1">
        <f t="array" ref="E1048">_xlfn.SWITCH(Table1[[#This Row],[Education]],"Graduation","Bachelor’s","Basic","High School","2n Cycle","Master’s","Master","Master’s","PhD","PhD","Other")</f>
        <v>Bachelor’s</v>
      </c>
      <c r="F1048" t="s">
        <v>54</v>
      </c>
      <c r="G1048" s="14" t="s">
        <v>54</v>
      </c>
      <c r="H1048" s="14" t="str" cm="1">
        <f t="array" ref="H1048">_xlfn.SWITCH(Table1[[#This Row],[Marital_Status_mod]],"Together","Couple","Married","Couple","Divorced","Single","Single","Single","Widow","Single","Other")</f>
        <v>Single</v>
      </c>
      <c r="I1048" s="4">
        <v>53653</v>
      </c>
      <c r="J1048" s="41" t="str">
        <f t="shared" si="66"/>
        <v>$50 - $60K</v>
      </c>
      <c r="K1048">
        <v>0</v>
      </c>
      <c r="L1048">
        <v>0</v>
      </c>
      <c r="M1048">
        <f>Table1[[#This Row],[Teenhome]]+Table1[[#This Row],[Kidhome]]</f>
        <v>0</v>
      </c>
      <c r="N1048" s="1">
        <v>41220</v>
      </c>
      <c r="O1048" s="16">
        <f>(Table1[[#This Row],[DataSetDate]]-Table1[[#This Row],[Dt_Customer]])/365</f>
        <v>8.2520547945205482</v>
      </c>
      <c r="P1048" s="15">
        <v>44232</v>
      </c>
      <c r="Q1048">
        <v>29</v>
      </c>
      <c r="R1048" s="4">
        <v>815</v>
      </c>
      <c r="S1048" s="4">
        <v>10</v>
      </c>
      <c r="T1048" s="4">
        <v>239</v>
      </c>
      <c r="U1048" s="4">
        <v>28</v>
      </c>
      <c r="V1048" s="4">
        <v>10</v>
      </c>
      <c r="W1048" s="4">
        <v>108</v>
      </c>
      <c r="X1048">
        <v>2</v>
      </c>
      <c r="Y1048">
        <v>10</v>
      </c>
      <c r="Z1048" t="str">
        <f t="shared" si="67"/>
        <v>High</v>
      </c>
      <c r="AA1048" s="14">
        <f t="shared" ca="1" si="68"/>
        <v>9.6657880702824617</v>
      </c>
      <c r="AB1048">
        <v>4</v>
      </c>
      <c r="AC1048">
        <v>12</v>
      </c>
      <c r="AD1048" s="14">
        <f t="shared" ca="1" si="69"/>
        <v>11.852124701112487</v>
      </c>
      <c r="AE1048">
        <v>6</v>
      </c>
      <c r="AF1048">
        <v>0</v>
      </c>
      <c r="AG1048">
        <v>0</v>
      </c>
      <c r="AH1048">
        <v>0</v>
      </c>
      <c r="AI1048">
        <v>0</v>
      </c>
      <c r="AJ1048">
        <v>0</v>
      </c>
      <c r="AK1048">
        <v>0</v>
      </c>
      <c r="AL1048">
        <v>0</v>
      </c>
      <c r="AM1048" t="s">
        <v>41</v>
      </c>
    </row>
    <row r="1049" spans="1:39" hidden="1" x14ac:dyDescent="0.3">
      <c r="A1049">
        <v>610</v>
      </c>
      <c r="B1049">
        <v>1953</v>
      </c>
      <c r="C1049" s="14">
        <f>2021-Table1[[#This Row],[Year_Birth]]</f>
        <v>68</v>
      </c>
      <c r="D1049" t="s">
        <v>39</v>
      </c>
      <c r="E1049" s="14" t="str" cm="1">
        <f t="array" ref="E1049">_xlfn.SWITCH(Table1[[#This Row],[Education]],"Graduation","Bachelor’s","Basic","High School","2n Cycle","Master’s","Master","Master’s","PhD","PhD","Other")</f>
        <v>PhD</v>
      </c>
      <c r="F1049" t="s">
        <v>40</v>
      </c>
      <c r="G1049" s="14" t="s">
        <v>40</v>
      </c>
      <c r="H1049" s="14" t="str" cm="1">
        <f t="array" ref="H1049">_xlfn.SWITCH(Table1[[#This Row],[Marital_Status_mod]],"Together","Couple","Married","Couple","Divorced","Single","Single","Single","Widow","Single","Other")</f>
        <v>Couple</v>
      </c>
      <c r="I1049" s="4">
        <v>53593</v>
      </c>
      <c r="J1049" s="41" t="str">
        <f t="shared" si="66"/>
        <v>$50 - $60K</v>
      </c>
      <c r="K1049">
        <v>1</v>
      </c>
      <c r="L1049">
        <v>1</v>
      </c>
      <c r="M1049">
        <f>Table1[[#This Row],[Teenhome]]+Table1[[#This Row],[Kidhome]]</f>
        <v>2</v>
      </c>
      <c r="N1049" s="1">
        <v>41128</v>
      </c>
      <c r="O1049" s="16">
        <f>(Table1[[#This Row],[DataSetDate]]-Table1[[#This Row],[Dt_Customer]])/365</f>
        <v>8.5041095890410965</v>
      </c>
      <c r="P1049" s="15">
        <v>44232</v>
      </c>
      <c r="Q1049">
        <v>60</v>
      </c>
      <c r="R1049" s="4">
        <v>349</v>
      </c>
      <c r="S1049" s="4">
        <v>4</v>
      </c>
      <c r="T1049" s="4">
        <v>78</v>
      </c>
      <c r="U1049" s="4">
        <v>6</v>
      </c>
      <c r="V1049" s="4">
        <v>0</v>
      </c>
      <c r="W1049" s="4">
        <v>43</v>
      </c>
      <c r="X1049">
        <v>8</v>
      </c>
      <c r="Y1049">
        <v>7</v>
      </c>
      <c r="Z1049" t="str">
        <f t="shared" si="67"/>
        <v>High</v>
      </c>
      <c r="AA1049" s="14">
        <f t="shared" ca="1" si="68"/>
        <v>7.182073183228872</v>
      </c>
      <c r="AB1049">
        <v>2</v>
      </c>
      <c r="AC1049">
        <v>6</v>
      </c>
      <c r="AD1049" s="14">
        <f t="shared" ca="1" si="69"/>
        <v>5.6980042527162</v>
      </c>
      <c r="AE1049">
        <v>8</v>
      </c>
      <c r="AF1049">
        <v>0</v>
      </c>
      <c r="AG1049">
        <v>0</v>
      </c>
      <c r="AH1049">
        <v>0</v>
      </c>
      <c r="AI1049">
        <v>0</v>
      </c>
      <c r="AJ1049">
        <v>0</v>
      </c>
      <c r="AK1049">
        <v>0</v>
      </c>
      <c r="AL1049">
        <v>0</v>
      </c>
      <c r="AM1049" t="s">
        <v>53</v>
      </c>
    </row>
    <row r="1050" spans="1:39" hidden="1" x14ac:dyDescent="0.3">
      <c r="A1050">
        <v>1880</v>
      </c>
      <c r="B1050">
        <v>1959</v>
      </c>
      <c r="C1050" s="14">
        <f>2021-Table1[[#This Row],[Year_Birth]]</f>
        <v>62</v>
      </c>
      <c r="D1050" t="s">
        <v>39</v>
      </c>
      <c r="E1050" s="14" t="str" cm="1">
        <f t="array" ref="E1050">_xlfn.SWITCH(Table1[[#This Row],[Education]],"Graduation","Bachelor’s","Basic","High School","2n Cycle","Master’s","Master","Master’s","PhD","PhD","Other")</f>
        <v>PhD</v>
      </c>
      <c r="F1050" t="s">
        <v>40</v>
      </c>
      <c r="G1050" s="14" t="s">
        <v>40</v>
      </c>
      <c r="H1050" s="14" t="str" cm="1">
        <f t="array" ref="H1050">_xlfn.SWITCH(Table1[[#This Row],[Marital_Status_mod]],"Together","Couple","Married","Couple","Divorced","Single","Single","Single","Widow","Single","Other")</f>
        <v>Couple</v>
      </c>
      <c r="I1050" s="4">
        <v>53537</v>
      </c>
      <c r="J1050" s="41" t="str">
        <f t="shared" si="66"/>
        <v>$50 - $60K</v>
      </c>
      <c r="K1050">
        <v>1</v>
      </c>
      <c r="L1050">
        <v>1</v>
      </c>
      <c r="M1050">
        <f>Table1[[#This Row],[Teenhome]]+Table1[[#This Row],[Kidhome]]</f>
        <v>2</v>
      </c>
      <c r="N1050" s="1">
        <v>41669</v>
      </c>
      <c r="O1050" s="16">
        <f>(Table1[[#This Row],[DataSetDate]]-Table1[[#This Row],[Dt_Customer]])/365</f>
        <v>7.021917808219178</v>
      </c>
      <c r="P1050" s="15">
        <v>44232</v>
      </c>
      <c r="Q1050">
        <v>17</v>
      </c>
      <c r="R1050" s="4">
        <v>81</v>
      </c>
      <c r="S1050" s="4">
        <v>0</v>
      </c>
      <c r="T1050" s="4">
        <v>6</v>
      </c>
      <c r="U1050" s="4">
        <v>0</v>
      </c>
      <c r="V1050" s="4">
        <v>0</v>
      </c>
      <c r="W1050" s="4">
        <v>6</v>
      </c>
      <c r="X1050">
        <v>2</v>
      </c>
      <c r="Y1050">
        <v>2</v>
      </c>
      <c r="Z1050" t="str">
        <f t="shared" si="67"/>
        <v>Low</v>
      </c>
      <c r="AA1050" s="14">
        <f t="shared" ca="1" si="68"/>
        <v>1.7529707491102424</v>
      </c>
      <c r="AB1050">
        <v>1</v>
      </c>
      <c r="AC1050">
        <v>3</v>
      </c>
      <c r="AD1050" s="14">
        <f t="shared" ca="1" si="69"/>
        <v>2.7142714236801959</v>
      </c>
      <c r="AE1050">
        <v>5</v>
      </c>
      <c r="AF1050">
        <v>0</v>
      </c>
      <c r="AG1050">
        <v>0</v>
      </c>
      <c r="AH1050">
        <v>0</v>
      </c>
      <c r="AI1050">
        <v>0</v>
      </c>
      <c r="AJ1050">
        <v>0</v>
      </c>
      <c r="AK1050">
        <v>0</v>
      </c>
      <c r="AL1050">
        <v>0</v>
      </c>
      <c r="AM1050" t="s">
        <v>45</v>
      </c>
    </row>
    <row r="1051" spans="1:39" hidden="1" x14ac:dyDescent="0.3">
      <c r="A1051">
        <v>5207</v>
      </c>
      <c r="B1051">
        <v>1963</v>
      </c>
      <c r="C1051" s="14">
        <f>2021-Table1[[#This Row],[Year_Birth]]</f>
        <v>58</v>
      </c>
      <c r="D1051" t="s">
        <v>39</v>
      </c>
      <c r="E1051" s="14" t="str" cm="1">
        <f t="array" ref="E1051">_xlfn.SWITCH(Table1[[#This Row],[Education]],"Graduation","Bachelor’s","Basic","High School","2n Cycle","Master’s","Master","Master’s","PhD","PhD","Other")</f>
        <v>PhD</v>
      </c>
      <c r="F1051" t="s">
        <v>42</v>
      </c>
      <c r="G1051" s="14" t="s">
        <v>42</v>
      </c>
      <c r="H1051" s="14" t="str" cm="1">
        <f t="array" ref="H1051">_xlfn.SWITCH(Table1[[#This Row],[Marital_Status_mod]],"Together","Couple","Married","Couple","Divorced","Single","Single","Single","Widow","Single","Other")</f>
        <v>Couple</v>
      </c>
      <c r="I1051" s="4">
        <v>53378</v>
      </c>
      <c r="J1051" s="41" t="str">
        <f t="shared" si="66"/>
        <v>$50 - $60K</v>
      </c>
      <c r="K1051">
        <v>1</v>
      </c>
      <c r="L1051">
        <v>1</v>
      </c>
      <c r="M1051">
        <f>Table1[[#This Row],[Teenhome]]+Table1[[#This Row],[Kidhome]]</f>
        <v>2</v>
      </c>
      <c r="N1051" s="1">
        <v>41176</v>
      </c>
      <c r="O1051" s="16">
        <f>(Table1[[#This Row],[DataSetDate]]-Table1[[#This Row],[Dt_Customer]])/365</f>
        <v>8.3726027397260268</v>
      </c>
      <c r="P1051" s="15">
        <v>44232</v>
      </c>
      <c r="Q1051">
        <v>41</v>
      </c>
      <c r="R1051" s="4">
        <v>489</v>
      </c>
      <c r="S1051" s="4">
        <v>6</v>
      </c>
      <c r="T1051" s="4">
        <v>152</v>
      </c>
      <c r="U1051" s="4">
        <v>8</v>
      </c>
      <c r="V1051" s="4">
        <v>6</v>
      </c>
      <c r="W1051" s="4">
        <v>132</v>
      </c>
      <c r="X1051">
        <v>10</v>
      </c>
      <c r="Y1051">
        <v>9</v>
      </c>
      <c r="Z1051" t="str">
        <f t="shared" si="67"/>
        <v>High</v>
      </c>
      <c r="AA1051" s="14">
        <f t="shared" ca="1" si="68"/>
        <v>8.835588922583149</v>
      </c>
      <c r="AB1051">
        <v>4</v>
      </c>
      <c r="AC1051">
        <v>6</v>
      </c>
      <c r="AD1051" s="14">
        <f t="shared" ca="1" si="69"/>
        <v>5.7092715548582902</v>
      </c>
      <c r="AE1051">
        <v>8</v>
      </c>
      <c r="AF1051">
        <v>0</v>
      </c>
      <c r="AG1051">
        <v>0</v>
      </c>
      <c r="AH1051">
        <v>0</v>
      </c>
      <c r="AI1051">
        <v>0</v>
      </c>
      <c r="AJ1051">
        <v>0</v>
      </c>
      <c r="AK1051">
        <v>1</v>
      </c>
      <c r="AL1051">
        <v>0</v>
      </c>
      <c r="AM1051" t="s">
        <v>41</v>
      </c>
    </row>
    <row r="1052" spans="1:39" hidden="1" x14ac:dyDescent="0.3">
      <c r="A1052">
        <v>2072</v>
      </c>
      <c r="B1052">
        <v>1969</v>
      </c>
      <c r="C1052" s="14">
        <f>2021-Table1[[#This Row],[Year_Birth]]</f>
        <v>52</v>
      </c>
      <c r="D1052" t="s">
        <v>39</v>
      </c>
      <c r="E1052" s="14" t="str" cm="1">
        <f t="array" ref="E1052">_xlfn.SWITCH(Table1[[#This Row],[Education]],"Graduation","Bachelor’s","Basic","High School","2n Cycle","Master’s","Master","Master’s","PhD","PhD","Other")</f>
        <v>PhD</v>
      </c>
      <c r="F1052" t="s">
        <v>40</v>
      </c>
      <c r="G1052" s="14" t="s">
        <v>40</v>
      </c>
      <c r="H1052" s="14" t="str" cm="1">
        <f t="array" ref="H1052">_xlfn.SWITCH(Table1[[#This Row],[Marital_Status_mod]],"Together","Couple","Married","Couple","Divorced","Single","Single","Single","Widow","Single","Other")</f>
        <v>Couple</v>
      </c>
      <c r="I1052" s="4">
        <v>53374</v>
      </c>
      <c r="J1052" s="41" t="str">
        <f t="shared" si="66"/>
        <v>$50 - $60K</v>
      </c>
      <c r="K1052">
        <v>0</v>
      </c>
      <c r="L1052">
        <v>1</v>
      </c>
      <c r="M1052">
        <f>Table1[[#This Row],[Teenhome]]+Table1[[#This Row],[Kidhome]]</f>
        <v>1</v>
      </c>
      <c r="N1052" s="1">
        <v>41137</v>
      </c>
      <c r="O1052" s="16">
        <f>(Table1[[#This Row],[DataSetDate]]-Table1[[#This Row],[Dt_Customer]])/365</f>
        <v>8.4794520547945211</v>
      </c>
      <c r="P1052" s="15">
        <v>44232</v>
      </c>
      <c r="Q1052">
        <v>34</v>
      </c>
      <c r="R1052" s="4">
        <v>896</v>
      </c>
      <c r="S1052" s="4">
        <v>10</v>
      </c>
      <c r="T1052" s="4">
        <v>101</v>
      </c>
      <c r="U1052" s="4">
        <v>13</v>
      </c>
      <c r="V1052" s="4">
        <v>10</v>
      </c>
      <c r="W1052" s="4">
        <v>34</v>
      </c>
      <c r="X1052">
        <v>6</v>
      </c>
      <c r="Y1052">
        <v>4</v>
      </c>
      <c r="Z1052" t="str">
        <f t="shared" si="67"/>
        <v>Medium</v>
      </c>
      <c r="AA1052" s="14">
        <f t="shared" ca="1" si="68"/>
        <v>4.2560669164318616</v>
      </c>
      <c r="AB1052">
        <v>2</v>
      </c>
      <c r="AC1052">
        <v>9</v>
      </c>
      <c r="AD1052" s="14">
        <f t="shared" ca="1" si="69"/>
        <v>8.6375790422029421</v>
      </c>
      <c r="AE1052">
        <v>9</v>
      </c>
      <c r="AF1052">
        <v>0</v>
      </c>
      <c r="AG1052">
        <v>0</v>
      </c>
      <c r="AH1052">
        <v>1</v>
      </c>
      <c r="AI1052">
        <v>0</v>
      </c>
      <c r="AJ1052">
        <v>0</v>
      </c>
      <c r="AK1052">
        <v>1</v>
      </c>
      <c r="AL1052">
        <v>0</v>
      </c>
      <c r="AM1052" t="s">
        <v>48</v>
      </c>
    </row>
    <row r="1053" spans="1:39" hidden="1" x14ac:dyDescent="0.3">
      <c r="A1053">
        <v>4865</v>
      </c>
      <c r="B1053">
        <v>1974</v>
      </c>
      <c r="C1053" s="14">
        <f>2021-Table1[[#This Row],[Year_Birth]]</f>
        <v>47</v>
      </c>
      <c r="D1053" t="s">
        <v>44</v>
      </c>
      <c r="E1053" s="14" t="str" cm="1">
        <f t="array" ref="E1053">_xlfn.SWITCH(Table1[[#This Row],[Education]],"Graduation","Bachelor’s","Basic","High School","2n Cycle","Master’s","Master","Master’s","PhD","PhD","Other")</f>
        <v>Master’s</v>
      </c>
      <c r="F1053" t="s">
        <v>49</v>
      </c>
      <c r="G1053" s="14" t="s">
        <v>49</v>
      </c>
      <c r="H1053" s="14" t="str" cm="1">
        <f t="array" ref="H1053">_xlfn.SWITCH(Table1[[#This Row],[Marital_Status_mod]],"Together","Couple","Married","Couple","Divorced","Single","Single","Single","Widow","Single","Other")</f>
        <v>Single</v>
      </c>
      <c r="I1053" s="4">
        <v>53367</v>
      </c>
      <c r="J1053" s="41" t="str">
        <f t="shared" si="66"/>
        <v>$50 - $60K</v>
      </c>
      <c r="K1053">
        <v>1</v>
      </c>
      <c r="L1053">
        <v>1</v>
      </c>
      <c r="M1053">
        <f>Table1[[#This Row],[Teenhome]]+Table1[[#This Row],[Kidhome]]</f>
        <v>2</v>
      </c>
      <c r="N1053" s="1">
        <v>41517</v>
      </c>
      <c r="O1053" s="16">
        <f>(Table1[[#This Row],[DataSetDate]]-Table1[[#This Row],[Dt_Customer]])/365</f>
        <v>7.4383561643835616</v>
      </c>
      <c r="P1053" s="15">
        <v>44232</v>
      </c>
      <c r="Q1053">
        <v>2</v>
      </c>
      <c r="R1053" s="4">
        <v>229</v>
      </c>
      <c r="S1053" s="4">
        <v>7</v>
      </c>
      <c r="T1053" s="4">
        <v>140</v>
      </c>
      <c r="U1053" s="4">
        <v>10</v>
      </c>
      <c r="V1053" s="4">
        <v>3</v>
      </c>
      <c r="W1053" s="4">
        <v>11</v>
      </c>
      <c r="X1053">
        <v>7</v>
      </c>
      <c r="Y1053">
        <v>5</v>
      </c>
      <c r="Z1053" t="str">
        <f t="shared" si="67"/>
        <v>Medium</v>
      </c>
      <c r="AA1053" s="14">
        <f t="shared" ca="1" si="68"/>
        <v>5.1148187781187744</v>
      </c>
      <c r="AB1053">
        <v>1</v>
      </c>
      <c r="AC1053">
        <v>8</v>
      </c>
      <c r="AD1053" s="14">
        <f t="shared" ca="1" si="69"/>
        <v>8.1129962078337829</v>
      </c>
      <c r="AE1053">
        <v>7</v>
      </c>
      <c r="AF1053">
        <v>0</v>
      </c>
      <c r="AG1053">
        <v>0</v>
      </c>
      <c r="AH1053">
        <v>0</v>
      </c>
      <c r="AI1053">
        <v>0</v>
      </c>
      <c r="AJ1053">
        <v>0</v>
      </c>
      <c r="AK1053">
        <v>1</v>
      </c>
      <c r="AL1053">
        <v>0</v>
      </c>
      <c r="AM1053" t="s">
        <v>53</v>
      </c>
    </row>
    <row r="1054" spans="1:39" hidden="1" x14ac:dyDescent="0.3">
      <c r="A1054">
        <v>2404</v>
      </c>
      <c r="B1054">
        <v>1976</v>
      </c>
      <c r="C1054" s="14">
        <f>2021-Table1[[#This Row],[Year_Birth]]</f>
        <v>45</v>
      </c>
      <c r="D1054" t="s">
        <v>46</v>
      </c>
      <c r="E1054" s="14" t="str" cm="1">
        <f t="array" ref="E1054">_xlfn.SWITCH(Table1[[#This Row],[Education]],"Graduation","Bachelor’s","Basic","High School","2n Cycle","Master’s","Master","Master’s","PhD","PhD","Other")</f>
        <v>Bachelor’s</v>
      </c>
      <c r="F1054" t="s">
        <v>42</v>
      </c>
      <c r="G1054" s="14" t="s">
        <v>42</v>
      </c>
      <c r="H1054" s="14" t="str" cm="1">
        <f t="array" ref="H1054">_xlfn.SWITCH(Table1[[#This Row],[Marital_Status_mod]],"Together","Couple","Married","Couple","Divorced","Single","Single","Single","Widow","Single","Other")</f>
        <v>Couple</v>
      </c>
      <c r="I1054" s="4">
        <v>53359</v>
      </c>
      <c r="J1054" s="41" t="str">
        <f t="shared" si="66"/>
        <v>$50 - $60K</v>
      </c>
      <c r="K1054">
        <v>1</v>
      </c>
      <c r="L1054">
        <v>1</v>
      </c>
      <c r="M1054">
        <f>Table1[[#This Row],[Teenhome]]+Table1[[#This Row],[Kidhome]]</f>
        <v>2</v>
      </c>
      <c r="N1054" s="1">
        <v>41421</v>
      </c>
      <c r="O1054" s="16">
        <f>(Table1[[#This Row],[DataSetDate]]-Table1[[#This Row],[Dt_Customer]])/365</f>
        <v>7.7013698630136984</v>
      </c>
      <c r="P1054" s="15">
        <v>44232</v>
      </c>
      <c r="Q1054">
        <v>4</v>
      </c>
      <c r="R1054" s="4">
        <v>173</v>
      </c>
      <c r="S1054" s="4">
        <v>4</v>
      </c>
      <c r="T1054" s="4">
        <v>30</v>
      </c>
      <c r="U1054" s="4">
        <v>3</v>
      </c>
      <c r="V1054" s="4">
        <v>6</v>
      </c>
      <c r="W1054" s="4">
        <v>41</v>
      </c>
      <c r="X1054">
        <v>4</v>
      </c>
      <c r="Y1054">
        <v>5</v>
      </c>
      <c r="Z1054" t="str">
        <f t="shared" si="67"/>
        <v>Medium</v>
      </c>
      <c r="AA1054" s="14">
        <f t="shared" ca="1" si="68"/>
        <v>5.1800069407498466</v>
      </c>
      <c r="AB1054">
        <v>1</v>
      </c>
      <c r="AC1054">
        <v>4</v>
      </c>
      <c r="AD1054" s="14">
        <f t="shared" ca="1" si="69"/>
        <v>3.6271190929630945</v>
      </c>
      <c r="AE1054">
        <v>7</v>
      </c>
      <c r="AF1054">
        <v>0</v>
      </c>
      <c r="AG1054">
        <v>0</v>
      </c>
      <c r="AH1054">
        <v>0</v>
      </c>
      <c r="AI1054">
        <v>0</v>
      </c>
      <c r="AJ1054">
        <v>0</v>
      </c>
      <c r="AK1054">
        <v>0</v>
      </c>
      <c r="AL1054">
        <v>0</v>
      </c>
      <c r="AM1054" t="s">
        <v>43</v>
      </c>
    </row>
    <row r="1055" spans="1:39" hidden="1" x14ac:dyDescent="0.3">
      <c r="A1055">
        <v>8104</v>
      </c>
      <c r="B1055">
        <v>1951</v>
      </c>
      <c r="C1055" s="14">
        <f>2021-Table1[[#This Row],[Year_Birth]]</f>
        <v>70</v>
      </c>
      <c r="D1055" t="s">
        <v>39</v>
      </c>
      <c r="E1055" s="14" t="str" cm="1">
        <f t="array" ref="E1055">_xlfn.SWITCH(Table1[[#This Row],[Education]],"Graduation","Bachelor’s","Basic","High School","2n Cycle","Master’s","Master","Master’s","PhD","PhD","Other")</f>
        <v>PhD</v>
      </c>
      <c r="F1055" t="s">
        <v>42</v>
      </c>
      <c r="G1055" s="14" t="s">
        <v>42</v>
      </c>
      <c r="H1055" s="14" t="str" cm="1">
        <f t="array" ref="H1055">_xlfn.SWITCH(Table1[[#This Row],[Marital_Status_mod]],"Together","Couple","Married","Couple","Divorced","Single","Single","Single","Widow","Single","Other")</f>
        <v>Couple</v>
      </c>
      <c r="I1055" s="4">
        <v>53312</v>
      </c>
      <c r="J1055" s="41" t="str">
        <f t="shared" si="66"/>
        <v>$50 - $60K</v>
      </c>
      <c r="K1055">
        <v>0</v>
      </c>
      <c r="L1055">
        <v>0</v>
      </c>
      <c r="M1055">
        <f>Table1[[#This Row],[Teenhome]]+Table1[[#This Row],[Kidhome]]</f>
        <v>0</v>
      </c>
      <c r="N1055" s="1">
        <v>41495</v>
      </c>
      <c r="O1055" s="16">
        <f>(Table1[[#This Row],[DataSetDate]]-Table1[[#This Row],[Dt_Customer]])/365</f>
        <v>7.4986301369863018</v>
      </c>
      <c r="P1055" s="15">
        <v>44232</v>
      </c>
      <c r="Q1055">
        <v>32</v>
      </c>
      <c r="R1055" s="4">
        <v>241</v>
      </c>
      <c r="S1055" s="4">
        <v>0</v>
      </c>
      <c r="T1055" s="4">
        <v>12</v>
      </c>
      <c r="U1055" s="4">
        <v>0</v>
      </c>
      <c r="V1055" s="4">
        <v>0</v>
      </c>
      <c r="W1055" s="4">
        <v>25</v>
      </c>
      <c r="X1055">
        <v>1</v>
      </c>
      <c r="Y1055">
        <v>5</v>
      </c>
      <c r="Z1055" t="str">
        <f t="shared" si="67"/>
        <v>Medium</v>
      </c>
      <c r="AA1055" s="14">
        <f t="shared" ca="1" si="68"/>
        <v>4.6247225613589986</v>
      </c>
      <c r="AB1055">
        <v>1</v>
      </c>
      <c r="AC1055">
        <v>5</v>
      </c>
      <c r="AD1055" s="14">
        <f t="shared" ca="1" si="69"/>
        <v>4.731206622073123</v>
      </c>
      <c r="AE1055">
        <v>7</v>
      </c>
      <c r="AF1055">
        <v>0</v>
      </c>
      <c r="AG1055">
        <v>0</v>
      </c>
      <c r="AH1055">
        <v>0</v>
      </c>
      <c r="AI1055">
        <v>0</v>
      </c>
      <c r="AJ1055">
        <v>0</v>
      </c>
      <c r="AK1055">
        <v>0</v>
      </c>
      <c r="AL1055">
        <v>0</v>
      </c>
      <c r="AM1055" t="s">
        <v>41</v>
      </c>
    </row>
    <row r="1056" spans="1:39" hidden="1" x14ac:dyDescent="0.3">
      <c r="A1056">
        <v>4093</v>
      </c>
      <c r="B1056">
        <v>1975</v>
      </c>
      <c r="C1056" s="14">
        <f>2021-Table1[[#This Row],[Year_Birth]]</f>
        <v>46</v>
      </c>
      <c r="D1056" t="s">
        <v>44</v>
      </c>
      <c r="E1056" s="14" t="str" cm="1">
        <f t="array" ref="E1056">_xlfn.SWITCH(Table1[[#This Row],[Education]],"Graduation","Bachelor’s","Basic","High School","2n Cycle","Master’s","Master","Master’s","PhD","PhD","Other")</f>
        <v>Master’s</v>
      </c>
      <c r="F1056" t="s">
        <v>40</v>
      </c>
      <c r="G1056" s="14" t="s">
        <v>40</v>
      </c>
      <c r="H1056" s="14" t="str" cm="1">
        <f t="array" ref="H1056">_xlfn.SWITCH(Table1[[#This Row],[Marital_Status_mod]],"Together","Couple","Married","Couple","Divorced","Single","Single","Single","Widow","Single","Other")</f>
        <v>Couple</v>
      </c>
      <c r="I1056" s="4">
        <v>53253</v>
      </c>
      <c r="J1056" s="41" t="str">
        <f t="shared" si="66"/>
        <v>$50 - $60K</v>
      </c>
      <c r="K1056">
        <v>1</v>
      </c>
      <c r="L1056">
        <v>1</v>
      </c>
      <c r="M1056">
        <f>Table1[[#This Row],[Teenhome]]+Table1[[#This Row],[Kidhome]]</f>
        <v>2</v>
      </c>
      <c r="N1056" s="1">
        <v>41316</v>
      </c>
      <c r="O1056" s="16">
        <f>(Table1[[#This Row],[DataSetDate]]-Table1[[#This Row],[Dt_Customer]])/365</f>
        <v>7.9890410958904106</v>
      </c>
      <c r="P1056" s="15">
        <v>44232</v>
      </c>
      <c r="Q1056">
        <v>61</v>
      </c>
      <c r="R1056" s="4">
        <v>216</v>
      </c>
      <c r="S1056" s="4">
        <v>9</v>
      </c>
      <c r="T1056" s="4">
        <v>57</v>
      </c>
      <c r="U1056" s="4">
        <v>20</v>
      </c>
      <c r="V1056" s="4">
        <v>9</v>
      </c>
      <c r="W1056" s="4">
        <v>125</v>
      </c>
      <c r="X1056">
        <v>7</v>
      </c>
      <c r="Y1056">
        <v>4</v>
      </c>
      <c r="Z1056" t="str">
        <f t="shared" si="67"/>
        <v>Medium</v>
      </c>
      <c r="AA1056" s="14">
        <f t="shared" ca="1" si="68"/>
        <v>4.0629710169952249</v>
      </c>
      <c r="AB1056">
        <v>3</v>
      </c>
      <c r="AC1056">
        <v>5</v>
      </c>
      <c r="AD1056" s="14">
        <f t="shared" ca="1" si="69"/>
        <v>4.9197180889589927</v>
      </c>
      <c r="AE1056">
        <v>5</v>
      </c>
      <c r="AF1056">
        <v>0</v>
      </c>
      <c r="AG1056">
        <v>0</v>
      </c>
      <c r="AH1056">
        <v>0</v>
      </c>
      <c r="AI1056">
        <v>0</v>
      </c>
      <c r="AJ1056">
        <v>0</v>
      </c>
      <c r="AK1056">
        <v>0</v>
      </c>
      <c r="AL1056">
        <v>0</v>
      </c>
      <c r="AM1056" t="s">
        <v>48</v>
      </c>
    </row>
    <row r="1057" spans="1:39" hidden="1" x14ac:dyDescent="0.3">
      <c r="A1057">
        <v>8207</v>
      </c>
      <c r="B1057">
        <v>1957</v>
      </c>
      <c r="C1057" s="14">
        <f>2021-Table1[[#This Row],[Year_Birth]]</f>
        <v>64</v>
      </c>
      <c r="D1057" t="s">
        <v>51</v>
      </c>
      <c r="E1057" s="14" t="str" cm="1">
        <f t="array" ref="E1057">_xlfn.SWITCH(Table1[[#This Row],[Education]],"Graduation","Bachelor’s","Basic","High School","2n Cycle","Master’s","Master","Master’s","PhD","PhD","Other")</f>
        <v>Master’s</v>
      </c>
      <c r="F1057" t="s">
        <v>42</v>
      </c>
      <c r="G1057" s="14" t="s">
        <v>42</v>
      </c>
      <c r="H1057" s="14" t="str" cm="1">
        <f t="array" ref="H1057">_xlfn.SWITCH(Table1[[#This Row],[Marital_Status_mod]],"Together","Couple","Married","Couple","Divorced","Single","Single","Single","Widow","Single","Other")</f>
        <v>Couple</v>
      </c>
      <c r="I1057" s="4">
        <v>53233</v>
      </c>
      <c r="J1057" s="41" t="str">
        <f t="shared" si="66"/>
        <v>$50 - $60K</v>
      </c>
      <c r="K1057">
        <v>0</v>
      </c>
      <c r="L1057">
        <v>1</v>
      </c>
      <c r="M1057">
        <f>Table1[[#This Row],[Teenhome]]+Table1[[#This Row],[Kidhome]]</f>
        <v>1</v>
      </c>
      <c r="N1057" s="1">
        <v>41716</v>
      </c>
      <c r="O1057" s="16">
        <f>(Table1[[#This Row],[DataSetDate]]-Table1[[#This Row],[Dt_Customer]])/365</f>
        <v>6.8931506849315065</v>
      </c>
      <c r="P1057" s="15">
        <v>44232</v>
      </c>
      <c r="Q1057">
        <v>18</v>
      </c>
      <c r="R1057" s="4">
        <v>28</v>
      </c>
      <c r="S1057" s="4">
        <v>0</v>
      </c>
      <c r="T1057" s="4">
        <v>9</v>
      </c>
      <c r="U1057" s="4">
        <v>3</v>
      </c>
      <c r="V1057" s="4">
        <v>0</v>
      </c>
      <c r="W1057" s="4">
        <v>0</v>
      </c>
      <c r="X1057">
        <v>1</v>
      </c>
      <c r="Y1057">
        <v>1</v>
      </c>
      <c r="Z1057" t="str">
        <f t="shared" si="67"/>
        <v>Low</v>
      </c>
      <c r="AA1057" s="14">
        <f t="shared" ca="1" si="68"/>
        <v>1.0343058105678256</v>
      </c>
      <c r="AB1057">
        <v>0</v>
      </c>
      <c r="AC1057">
        <v>3</v>
      </c>
      <c r="AD1057" s="14">
        <f t="shared" ca="1" si="69"/>
        <v>2.6211181631232376</v>
      </c>
      <c r="AE1057">
        <v>4</v>
      </c>
      <c r="AF1057">
        <v>0</v>
      </c>
      <c r="AG1057">
        <v>0</v>
      </c>
      <c r="AH1057">
        <v>0</v>
      </c>
      <c r="AI1057">
        <v>0</v>
      </c>
      <c r="AJ1057">
        <v>0</v>
      </c>
      <c r="AK1057">
        <v>0</v>
      </c>
      <c r="AL1057">
        <v>0</v>
      </c>
      <c r="AM1057" t="s">
        <v>48</v>
      </c>
    </row>
    <row r="1058" spans="1:39" hidden="1" x14ac:dyDescent="0.3">
      <c r="A1058">
        <v>4915</v>
      </c>
      <c r="B1058">
        <v>1956</v>
      </c>
      <c r="C1058" s="14">
        <f>2021-Table1[[#This Row],[Year_Birth]]</f>
        <v>65</v>
      </c>
      <c r="D1058" t="s">
        <v>51</v>
      </c>
      <c r="E1058" s="14" t="str" cm="1">
        <f t="array" ref="E1058">_xlfn.SWITCH(Table1[[#This Row],[Education]],"Graduation","Bachelor’s","Basic","High School","2n Cycle","Master’s","Master","Master’s","PhD","PhD","Other")</f>
        <v>Master’s</v>
      </c>
      <c r="F1058" t="s">
        <v>42</v>
      </c>
      <c r="G1058" s="14" t="s">
        <v>42</v>
      </c>
      <c r="H1058" s="14" t="str" cm="1">
        <f t="array" ref="H1058">_xlfn.SWITCH(Table1[[#This Row],[Marital_Status_mod]],"Together","Couple","Married","Couple","Divorced","Single","Single","Single","Widow","Single","Other")</f>
        <v>Couple</v>
      </c>
      <c r="I1058" s="4">
        <v>53230</v>
      </c>
      <c r="J1058" s="41" t="str">
        <f t="shared" si="66"/>
        <v>$50 - $60K</v>
      </c>
      <c r="K1058">
        <v>0</v>
      </c>
      <c r="L1058">
        <v>1</v>
      </c>
      <c r="M1058">
        <f>Table1[[#This Row],[Teenhome]]+Table1[[#This Row],[Kidhome]]</f>
        <v>1</v>
      </c>
      <c r="N1058" s="1">
        <v>41124</v>
      </c>
      <c r="O1058" s="16">
        <f>(Table1[[#This Row],[DataSetDate]]-Table1[[#This Row],[Dt_Customer]])/365</f>
        <v>8.5150684931506841</v>
      </c>
      <c r="P1058" s="15">
        <v>44232</v>
      </c>
      <c r="Q1058">
        <v>86</v>
      </c>
      <c r="R1058" s="4">
        <v>176</v>
      </c>
      <c r="S1058" s="4">
        <v>72</v>
      </c>
      <c r="T1058" s="4">
        <v>98</v>
      </c>
      <c r="U1058" s="4">
        <v>136</v>
      </c>
      <c r="V1058" s="4">
        <v>21</v>
      </c>
      <c r="W1058" s="4">
        <v>229</v>
      </c>
      <c r="X1058">
        <v>4</v>
      </c>
      <c r="Y1058">
        <v>5</v>
      </c>
      <c r="Z1058" t="str">
        <f t="shared" si="67"/>
        <v>Medium</v>
      </c>
      <c r="AA1058" s="14">
        <f t="shared" ca="1" si="68"/>
        <v>5.2632131798812889</v>
      </c>
      <c r="AB1058">
        <v>2</v>
      </c>
      <c r="AC1058">
        <v>12</v>
      </c>
      <c r="AD1058" s="14">
        <f t="shared" ca="1" si="69"/>
        <v>12.260416011202825</v>
      </c>
      <c r="AE1058">
        <v>5</v>
      </c>
      <c r="AF1058">
        <v>0</v>
      </c>
      <c r="AG1058">
        <v>0</v>
      </c>
      <c r="AH1058">
        <v>0</v>
      </c>
      <c r="AI1058">
        <v>0</v>
      </c>
      <c r="AJ1058">
        <v>0</v>
      </c>
      <c r="AK1058">
        <v>0</v>
      </c>
      <c r="AL1058">
        <v>0</v>
      </c>
      <c r="AM1058" t="s">
        <v>52</v>
      </c>
    </row>
    <row r="1059" spans="1:39" hidden="1" x14ac:dyDescent="0.3">
      <c r="A1059">
        <v>1055</v>
      </c>
      <c r="B1059">
        <v>1976</v>
      </c>
      <c r="C1059" s="14">
        <f>2021-Table1[[#This Row],[Year_Birth]]</f>
        <v>45</v>
      </c>
      <c r="D1059" t="s">
        <v>44</v>
      </c>
      <c r="E1059" s="14" t="str" cm="1">
        <f t="array" ref="E1059">_xlfn.SWITCH(Table1[[#This Row],[Education]],"Graduation","Bachelor’s","Basic","High School","2n Cycle","Master’s","Master","Master’s","PhD","PhD","Other")</f>
        <v>Master’s</v>
      </c>
      <c r="F1059" t="s">
        <v>42</v>
      </c>
      <c r="G1059" s="14" t="s">
        <v>42</v>
      </c>
      <c r="H1059" s="14" t="str" cm="1">
        <f t="array" ref="H1059">_xlfn.SWITCH(Table1[[#This Row],[Marital_Status_mod]],"Together","Couple","Married","Couple","Divorced","Single","Single","Single","Widow","Single","Other")</f>
        <v>Couple</v>
      </c>
      <c r="I1059" s="4">
        <v>53204</v>
      </c>
      <c r="J1059" s="41" t="str">
        <f t="shared" si="66"/>
        <v>$50 - $60K</v>
      </c>
      <c r="K1059">
        <v>1</v>
      </c>
      <c r="L1059">
        <v>1</v>
      </c>
      <c r="M1059">
        <f>Table1[[#This Row],[Teenhome]]+Table1[[#This Row],[Kidhome]]</f>
        <v>2</v>
      </c>
      <c r="N1059" s="1">
        <v>41718</v>
      </c>
      <c r="O1059" s="16">
        <f>(Table1[[#This Row],[DataSetDate]]-Table1[[#This Row],[Dt_Customer]])/365</f>
        <v>6.8876712328767127</v>
      </c>
      <c r="P1059" s="15">
        <v>44232</v>
      </c>
      <c r="Q1059">
        <v>40</v>
      </c>
      <c r="R1059" s="4">
        <v>29</v>
      </c>
      <c r="S1059" s="4">
        <v>0</v>
      </c>
      <c r="T1059" s="4">
        <v>8</v>
      </c>
      <c r="U1059" s="4">
        <v>2</v>
      </c>
      <c r="V1059" s="4">
        <v>0</v>
      </c>
      <c r="W1059" s="4">
        <v>6</v>
      </c>
      <c r="X1059">
        <v>1</v>
      </c>
      <c r="Y1059">
        <v>1</v>
      </c>
      <c r="Z1059" t="str">
        <f t="shared" si="67"/>
        <v>Low</v>
      </c>
      <c r="AA1059" s="14">
        <f t="shared" ca="1" si="68"/>
        <v>0.79307958645243914</v>
      </c>
      <c r="AB1059">
        <v>0</v>
      </c>
      <c r="AC1059">
        <v>3</v>
      </c>
      <c r="AD1059" s="14">
        <f t="shared" ca="1" si="69"/>
        <v>2.9191774245112772</v>
      </c>
      <c r="AE1059">
        <v>4</v>
      </c>
      <c r="AF1059">
        <v>0</v>
      </c>
      <c r="AG1059">
        <v>0</v>
      </c>
      <c r="AH1059">
        <v>0</v>
      </c>
      <c r="AI1059">
        <v>0</v>
      </c>
      <c r="AJ1059">
        <v>0</v>
      </c>
      <c r="AK1059">
        <v>0</v>
      </c>
      <c r="AL1059">
        <v>0</v>
      </c>
      <c r="AM1059" t="s">
        <v>52</v>
      </c>
    </row>
    <row r="1060" spans="1:39" hidden="1" x14ac:dyDescent="0.3">
      <c r="A1060">
        <v>1406</v>
      </c>
      <c r="B1060">
        <v>1975</v>
      </c>
      <c r="C1060" s="14">
        <f>2021-Table1[[#This Row],[Year_Birth]]</f>
        <v>46</v>
      </c>
      <c r="D1060" t="s">
        <v>46</v>
      </c>
      <c r="E1060" s="14" t="str" cm="1">
        <f t="array" ref="E1060">_xlfn.SWITCH(Table1[[#This Row],[Education]],"Graduation","Bachelor’s","Basic","High School","2n Cycle","Master’s","Master","Master’s","PhD","PhD","Other")</f>
        <v>Bachelor’s</v>
      </c>
      <c r="F1060" t="s">
        <v>50</v>
      </c>
      <c r="G1060" s="14" t="s">
        <v>50</v>
      </c>
      <c r="H1060" s="14" t="str" cm="1">
        <f t="array" ref="H1060">_xlfn.SWITCH(Table1[[#This Row],[Marital_Status_mod]],"Together","Couple","Married","Couple","Divorced","Single","Single","Single","Widow","Single","Other")</f>
        <v>Single</v>
      </c>
      <c r="I1060" s="4">
        <v>53201</v>
      </c>
      <c r="J1060" s="41" t="str">
        <f t="shared" si="66"/>
        <v>$50 - $60K</v>
      </c>
      <c r="K1060">
        <v>1</v>
      </c>
      <c r="L1060">
        <v>1</v>
      </c>
      <c r="M1060">
        <f>Table1[[#This Row],[Teenhome]]+Table1[[#This Row],[Kidhome]]</f>
        <v>2</v>
      </c>
      <c r="N1060" s="1">
        <v>41317</v>
      </c>
      <c r="O1060" s="16">
        <f>(Table1[[#This Row],[DataSetDate]]-Table1[[#This Row],[Dt_Customer]])/365</f>
        <v>7.9863013698630141</v>
      </c>
      <c r="P1060" s="15">
        <v>44232</v>
      </c>
      <c r="Q1060">
        <v>49</v>
      </c>
      <c r="R1060" s="4">
        <v>280</v>
      </c>
      <c r="S1060" s="4">
        <v>7</v>
      </c>
      <c r="T1060" s="4">
        <v>81</v>
      </c>
      <c r="U1060" s="4">
        <v>20</v>
      </c>
      <c r="V1060" s="4">
        <v>0</v>
      </c>
      <c r="W1060" s="4">
        <v>27</v>
      </c>
      <c r="X1060">
        <v>8</v>
      </c>
      <c r="Y1060">
        <v>6</v>
      </c>
      <c r="Z1060" t="str">
        <f t="shared" si="67"/>
        <v>Medium</v>
      </c>
      <c r="AA1060" s="14">
        <f t="shared" ca="1" si="68"/>
        <v>6.1072325888897536</v>
      </c>
      <c r="AB1060">
        <v>3</v>
      </c>
      <c r="AC1060">
        <v>5</v>
      </c>
      <c r="AD1060" s="14">
        <f t="shared" ca="1" si="69"/>
        <v>5.0821074234478756</v>
      </c>
      <c r="AE1060">
        <v>7</v>
      </c>
      <c r="AF1060">
        <v>0</v>
      </c>
      <c r="AG1060">
        <v>0</v>
      </c>
      <c r="AH1060">
        <v>0</v>
      </c>
      <c r="AI1060">
        <v>0</v>
      </c>
      <c r="AJ1060">
        <v>0</v>
      </c>
      <c r="AK1060">
        <v>0</v>
      </c>
      <c r="AL1060">
        <v>0</v>
      </c>
      <c r="AM1060" t="s">
        <v>41</v>
      </c>
    </row>
    <row r="1061" spans="1:39" hidden="1" x14ac:dyDescent="0.3">
      <c r="A1061">
        <v>7409</v>
      </c>
      <c r="B1061">
        <v>1970</v>
      </c>
      <c r="C1061" s="14">
        <f>2021-Table1[[#This Row],[Year_Birth]]</f>
        <v>51</v>
      </c>
      <c r="D1061" t="s">
        <v>46</v>
      </c>
      <c r="E1061" s="14" t="str" cm="1">
        <f t="array" ref="E1061">_xlfn.SWITCH(Table1[[#This Row],[Education]],"Graduation","Bachelor’s","Basic","High School","2n Cycle","Master’s","Master","Master’s","PhD","PhD","Other")</f>
        <v>Bachelor’s</v>
      </c>
      <c r="F1061" t="s">
        <v>40</v>
      </c>
      <c r="G1061" s="14" t="s">
        <v>40</v>
      </c>
      <c r="H1061" s="14" t="str" cm="1">
        <f t="array" ref="H1061">_xlfn.SWITCH(Table1[[#This Row],[Marital_Status_mod]],"Together","Couple","Married","Couple","Divorced","Single","Single","Single","Widow","Single","Other")</f>
        <v>Couple</v>
      </c>
      <c r="I1061" s="4">
        <v>53187</v>
      </c>
      <c r="J1061" s="41" t="str">
        <f t="shared" si="66"/>
        <v>$50 - $60K</v>
      </c>
      <c r="K1061">
        <v>1</v>
      </c>
      <c r="L1061">
        <v>0</v>
      </c>
      <c r="M1061">
        <f>Table1[[#This Row],[Teenhome]]+Table1[[#This Row],[Kidhome]]</f>
        <v>1</v>
      </c>
      <c r="N1061" s="1">
        <v>41573</v>
      </c>
      <c r="O1061" s="16">
        <f>(Table1[[#This Row],[DataSetDate]]-Table1[[#This Row],[Dt_Customer]])/365</f>
        <v>7.2849315068493148</v>
      </c>
      <c r="P1061" s="15">
        <v>44232</v>
      </c>
      <c r="Q1061">
        <v>66</v>
      </c>
      <c r="R1061" s="4">
        <v>211</v>
      </c>
      <c r="S1061" s="4">
        <v>2</v>
      </c>
      <c r="T1061" s="4">
        <v>30</v>
      </c>
      <c r="U1061" s="4">
        <v>7</v>
      </c>
      <c r="V1061" s="4">
        <v>7</v>
      </c>
      <c r="W1061" s="4">
        <v>10</v>
      </c>
      <c r="X1061">
        <v>2</v>
      </c>
      <c r="Y1061">
        <v>4</v>
      </c>
      <c r="Z1061" t="str">
        <f t="shared" si="67"/>
        <v>Medium</v>
      </c>
      <c r="AA1061" s="14">
        <f t="shared" ca="1" si="68"/>
        <v>3.8763519759664513</v>
      </c>
      <c r="AB1061">
        <v>1</v>
      </c>
      <c r="AC1061">
        <v>6</v>
      </c>
      <c r="AD1061" s="14">
        <f t="shared" ca="1" si="69"/>
        <v>6.3730675272187929</v>
      </c>
      <c r="AE1061">
        <v>5</v>
      </c>
      <c r="AF1061">
        <v>0</v>
      </c>
      <c r="AG1061">
        <v>0</v>
      </c>
      <c r="AH1061">
        <v>0</v>
      </c>
      <c r="AI1061">
        <v>0</v>
      </c>
      <c r="AJ1061">
        <v>0</v>
      </c>
      <c r="AK1061">
        <v>0</v>
      </c>
      <c r="AL1061">
        <v>0</v>
      </c>
      <c r="AM1061" t="s">
        <v>41</v>
      </c>
    </row>
    <row r="1062" spans="1:39" hidden="1" x14ac:dyDescent="0.3">
      <c r="A1062">
        <v>8687</v>
      </c>
      <c r="B1062">
        <v>1978</v>
      </c>
      <c r="C1062" s="14">
        <f>2021-Table1[[#This Row],[Year_Birth]]</f>
        <v>43</v>
      </c>
      <c r="D1062" t="s">
        <v>46</v>
      </c>
      <c r="E1062" s="14" t="str" cm="1">
        <f t="array" ref="E1062">_xlfn.SWITCH(Table1[[#This Row],[Education]],"Graduation","Bachelor’s","Basic","High School","2n Cycle","Master’s","Master","Master’s","PhD","PhD","Other")</f>
        <v>Bachelor’s</v>
      </c>
      <c r="F1062" t="s">
        <v>40</v>
      </c>
      <c r="G1062" s="14" t="s">
        <v>40</v>
      </c>
      <c r="H1062" s="14" t="str" cm="1">
        <f t="array" ref="H1062">_xlfn.SWITCH(Table1[[#This Row],[Marital_Status_mod]],"Together","Couple","Married","Couple","Divorced","Single","Single","Single","Widow","Single","Other")</f>
        <v>Couple</v>
      </c>
      <c r="I1062" s="4">
        <v>53172</v>
      </c>
      <c r="J1062" s="41" t="str">
        <f t="shared" si="66"/>
        <v>$50 - $60K</v>
      </c>
      <c r="K1062">
        <v>0</v>
      </c>
      <c r="L1062">
        <v>1</v>
      </c>
      <c r="M1062">
        <f>Table1[[#This Row],[Teenhome]]+Table1[[#This Row],[Kidhome]]</f>
        <v>1</v>
      </c>
      <c r="N1062" s="1">
        <v>41400</v>
      </c>
      <c r="O1062" s="16">
        <f>(Table1[[#This Row],[DataSetDate]]-Table1[[#This Row],[Dt_Customer]])/365</f>
        <v>7.7589041095890412</v>
      </c>
      <c r="P1062" s="15">
        <v>44232</v>
      </c>
      <c r="Q1062">
        <v>54</v>
      </c>
      <c r="R1062" s="4">
        <v>121</v>
      </c>
      <c r="S1062" s="4">
        <v>62</v>
      </c>
      <c r="T1062" s="4">
        <v>90</v>
      </c>
      <c r="U1062" s="4">
        <v>68</v>
      </c>
      <c r="V1062" s="4">
        <v>20</v>
      </c>
      <c r="W1062" s="4">
        <v>125</v>
      </c>
      <c r="X1062">
        <v>3</v>
      </c>
      <c r="Y1062">
        <v>2</v>
      </c>
      <c r="Z1062" t="str">
        <f t="shared" si="67"/>
        <v>Low</v>
      </c>
      <c r="AA1062" s="14">
        <f t="shared" ca="1" si="68"/>
        <v>1.6072105136428956</v>
      </c>
      <c r="AB1062">
        <v>3</v>
      </c>
      <c r="AC1062">
        <v>8</v>
      </c>
      <c r="AD1062" s="14">
        <f t="shared" ca="1" si="69"/>
        <v>7.6509538798721284</v>
      </c>
      <c r="AE1062">
        <v>3</v>
      </c>
      <c r="AF1062">
        <v>0</v>
      </c>
      <c r="AG1062">
        <v>0</v>
      </c>
      <c r="AH1062">
        <v>0</v>
      </c>
      <c r="AI1062">
        <v>0</v>
      </c>
      <c r="AJ1062">
        <v>0</v>
      </c>
      <c r="AK1062">
        <v>0</v>
      </c>
      <c r="AL1062">
        <v>0</v>
      </c>
      <c r="AM1062" t="s">
        <v>45</v>
      </c>
    </row>
    <row r="1063" spans="1:39" hidden="1" x14ac:dyDescent="0.3">
      <c r="A1063">
        <v>4268</v>
      </c>
      <c r="B1063">
        <v>1959</v>
      </c>
      <c r="C1063" s="14">
        <f>2021-Table1[[#This Row],[Year_Birth]]</f>
        <v>62</v>
      </c>
      <c r="D1063" t="s">
        <v>46</v>
      </c>
      <c r="E1063" s="14" t="str" cm="1">
        <f t="array" ref="E1063">_xlfn.SWITCH(Table1[[#This Row],[Education]],"Graduation","Bachelor’s","Basic","High School","2n Cycle","Master’s","Master","Master’s","PhD","PhD","Other")</f>
        <v>Bachelor’s</v>
      </c>
      <c r="F1063" t="s">
        <v>42</v>
      </c>
      <c r="G1063" s="14" t="s">
        <v>42</v>
      </c>
      <c r="H1063" s="14" t="str" cm="1">
        <f t="array" ref="H1063">_xlfn.SWITCH(Table1[[#This Row],[Marital_Status_mod]],"Together","Couple","Married","Couple","Divorced","Single","Single","Single","Widow","Single","Other")</f>
        <v>Couple</v>
      </c>
      <c r="I1063" s="4">
        <v>53154</v>
      </c>
      <c r="J1063" s="41" t="str">
        <f t="shared" si="66"/>
        <v>$50 - $60K</v>
      </c>
      <c r="K1063">
        <v>0</v>
      </c>
      <c r="L1063">
        <v>1</v>
      </c>
      <c r="M1063">
        <f>Table1[[#This Row],[Teenhome]]+Table1[[#This Row],[Kidhome]]</f>
        <v>1</v>
      </c>
      <c r="N1063" s="1">
        <v>41799</v>
      </c>
      <c r="O1063" s="16">
        <f>(Table1[[#This Row],[DataSetDate]]-Table1[[#This Row],[Dt_Customer]])/365</f>
        <v>6.6657534246575345</v>
      </c>
      <c r="P1063" s="15">
        <v>44232</v>
      </c>
      <c r="Q1063">
        <v>50</v>
      </c>
      <c r="R1063" s="4">
        <v>129</v>
      </c>
      <c r="S1063" s="4">
        <v>0</v>
      </c>
      <c r="T1063" s="4">
        <v>21</v>
      </c>
      <c r="U1063" s="4">
        <v>0</v>
      </c>
      <c r="V1063" s="4">
        <v>1</v>
      </c>
      <c r="W1063" s="4">
        <v>7</v>
      </c>
      <c r="X1063">
        <v>1</v>
      </c>
      <c r="Y1063">
        <v>3</v>
      </c>
      <c r="Z1063" t="str">
        <f t="shared" si="67"/>
        <v>Medium</v>
      </c>
      <c r="AA1063" s="14">
        <f t="shared" ca="1" si="68"/>
        <v>3.1939613268667082</v>
      </c>
      <c r="AB1063">
        <v>1</v>
      </c>
      <c r="AC1063">
        <v>4</v>
      </c>
      <c r="AD1063" s="14">
        <f t="shared" ca="1" si="69"/>
        <v>4.0394256167589866</v>
      </c>
      <c r="AE1063">
        <v>4</v>
      </c>
      <c r="AF1063">
        <v>0</v>
      </c>
      <c r="AG1063">
        <v>0</v>
      </c>
      <c r="AH1063">
        <v>0</v>
      </c>
      <c r="AI1063">
        <v>0</v>
      </c>
      <c r="AJ1063">
        <v>0</v>
      </c>
      <c r="AK1063">
        <v>0</v>
      </c>
      <c r="AL1063">
        <v>0</v>
      </c>
      <c r="AM1063" t="s">
        <v>43</v>
      </c>
    </row>
    <row r="1064" spans="1:39" hidden="1" x14ac:dyDescent="0.3">
      <c r="A1064">
        <v>5407</v>
      </c>
      <c r="B1064">
        <v>1954</v>
      </c>
      <c r="C1064" s="14">
        <f>2021-Table1[[#This Row],[Year_Birth]]</f>
        <v>67</v>
      </c>
      <c r="D1064" t="s">
        <v>46</v>
      </c>
      <c r="E1064" s="14" t="str" cm="1">
        <f t="array" ref="E1064">_xlfn.SWITCH(Table1[[#This Row],[Education]],"Graduation","Bachelor’s","Basic","High School","2n Cycle","Master’s","Master","Master’s","PhD","PhD","Other")</f>
        <v>Bachelor’s</v>
      </c>
      <c r="F1064" t="s">
        <v>40</v>
      </c>
      <c r="G1064" s="14" t="s">
        <v>40</v>
      </c>
      <c r="H1064" s="14" t="str" cm="1">
        <f t="array" ref="H1064">_xlfn.SWITCH(Table1[[#This Row],[Marital_Status_mod]],"Together","Couple","Married","Couple","Divorced","Single","Single","Single","Widow","Single","Other")</f>
        <v>Couple</v>
      </c>
      <c r="I1064" s="4">
        <v>53103</v>
      </c>
      <c r="J1064" s="41" t="str">
        <f t="shared" si="66"/>
        <v>$50 - $60K</v>
      </c>
      <c r="K1064">
        <v>0</v>
      </c>
      <c r="L1064">
        <v>1</v>
      </c>
      <c r="M1064">
        <f>Table1[[#This Row],[Teenhome]]+Table1[[#This Row],[Kidhome]]</f>
        <v>1</v>
      </c>
      <c r="N1064" s="1">
        <v>41529</v>
      </c>
      <c r="O1064" s="16">
        <f>(Table1[[#This Row],[DataSetDate]]-Table1[[#This Row],[Dt_Customer]])/365</f>
        <v>7.4054794520547942</v>
      </c>
      <c r="P1064" s="15">
        <v>44232</v>
      </c>
      <c r="Q1064">
        <v>70</v>
      </c>
      <c r="R1064" s="4">
        <v>729</v>
      </c>
      <c r="S1064" s="4">
        <v>17</v>
      </c>
      <c r="T1064" s="4">
        <v>133</v>
      </c>
      <c r="U1064" s="4">
        <v>11</v>
      </c>
      <c r="V1064" s="4">
        <v>0</v>
      </c>
      <c r="W1064" s="4">
        <v>195</v>
      </c>
      <c r="X1064">
        <v>5</v>
      </c>
      <c r="Y1064">
        <v>10</v>
      </c>
      <c r="Z1064" t="str">
        <f t="shared" si="67"/>
        <v>High</v>
      </c>
      <c r="AA1064" s="14">
        <f t="shared" ca="1" si="68"/>
        <v>10.395246139787645</v>
      </c>
      <c r="AB1064">
        <v>6</v>
      </c>
      <c r="AC1064">
        <v>7</v>
      </c>
      <c r="AD1064" s="14">
        <f t="shared" ca="1" si="69"/>
        <v>6.9367597375639392</v>
      </c>
      <c r="AE1064">
        <v>7</v>
      </c>
      <c r="AF1064">
        <v>0</v>
      </c>
      <c r="AG1064">
        <v>0</v>
      </c>
      <c r="AH1064">
        <v>1</v>
      </c>
      <c r="AI1064">
        <v>0</v>
      </c>
      <c r="AJ1064">
        <v>0</v>
      </c>
      <c r="AK1064">
        <v>0</v>
      </c>
      <c r="AL1064">
        <v>0</v>
      </c>
      <c r="AM1064" t="s">
        <v>47</v>
      </c>
    </row>
    <row r="1065" spans="1:39" hidden="1" x14ac:dyDescent="0.3">
      <c r="A1065">
        <v>125</v>
      </c>
      <c r="B1065">
        <v>1958</v>
      </c>
      <c r="C1065" s="14">
        <f>2021-Table1[[#This Row],[Year_Birth]]</f>
        <v>63</v>
      </c>
      <c r="D1065" t="s">
        <v>51</v>
      </c>
      <c r="E1065" s="14" t="str" cm="1">
        <f t="array" ref="E1065">_xlfn.SWITCH(Table1[[#This Row],[Education]],"Graduation","Bachelor’s","Basic","High School","2n Cycle","Master’s","Master","Master’s","PhD","PhD","Other")</f>
        <v>Master’s</v>
      </c>
      <c r="F1065" t="s">
        <v>40</v>
      </c>
      <c r="G1065" s="14" t="s">
        <v>40</v>
      </c>
      <c r="H1065" s="14" t="str" cm="1">
        <f t="array" ref="H1065">_xlfn.SWITCH(Table1[[#This Row],[Marital_Status_mod]],"Together","Couple","Married","Couple","Divorced","Single","Single","Single","Widow","Single","Other")</f>
        <v>Couple</v>
      </c>
      <c r="I1065" s="4">
        <v>53083</v>
      </c>
      <c r="J1065" s="41" t="str">
        <f t="shared" si="66"/>
        <v>$50 - $60K</v>
      </c>
      <c r="K1065">
        <v>1</v>
      </c>
      <c r="L1065">
        <v>1</v>
      </c>
      <c r="M1065">
        <f>Table1[[#This Row],[Teenhome]]+Table1[[#This Row],[Kidhome]]</f>
        <v>2</v>
      </c>
      <c r="N1065" s="1">
        <v>41409</v>
      </c>
      <c r="O1065" s="16">
        <f>(Table1[[#This Row],[DataSetDate]]-Table1[[#This Row],[Dt_Customer]])/365</f>
        <v>7.7342465753424658</v>
      </c>
      <c r="P1065" s="15">
        <v>44232</v>
      </c>
      <c r="Q1065">
        <v>65</v>
      </c>
      <c r="R1065" s="4">
        <v>215</v>
      </c>
      <c r="S1065" s="4">
        <v>7</v>
      </c>
      <c r="T1065" s="4">
        <v>33</v>
      </c>
      <c r="U1065" s="4">
        <v>3</v>
      </c>
      <c r="V1065" s="4">
        <v>0</v>
      </c>
      <c r="W1065" s="4">
        <v>13</v>
      </c>
      <c r="X1065">
        <v>6</v>
      </c>
      <c r="Y1065">
        <v>5</v>
      </c>
      <c r="Z1065" t="str">
        <f t="shared" si="67"/>
        <v>Medium</v>
      </c>
      <c r="AA1065" s="14">
        <f t="shared" ca="1" si="68"/>
        <v>4.6333251794897246</v>
      </c>
      <c r="AB1065">
        <v>1</v>
      </c>
      <c r="AC1065">
        <v>5</v>
      </c>
      <c r="AD1065" s="14">
        <f t="shared" ca="1" si="69"/>
        <v>5.3973647098287332</v>
      </c>
      <c r="AE1065">
        <v>7</v>
      </c>
      <c r="AF1065">
        <v>0</v>
      </c>
      <c r="AG1065">
        <v>0</v>
      </c>
      <c r="AH1065">
        <v>0</v>
      </c>
      <c r="AI1065">
        <v>1</v>
      </c>
      <c r="AJ1065">
        <v>0</v>
      </c>
      <c r="AK1065">
        <v>0</v>
      </c>
      <c r="AL1065">
        <v>0</v>
      </c>
      <c r="AM1065" t="s">
        <v>45</v>
      </c>
    </row>
    <row r="1066" spans="1:39" hidden="1" x14ac:dyDescent="0.3">
      <c r="A1066">
        <v>9967</v>
      </c>
      <c r="B1066">
        <v>1974</v>
      </c>
      <c r="C1066" s="14">
        <f>2021-Table1[[#This Row],[Year_Birth]]</f>
        <v>47</v>
      </c>
      <c r="D1066" t="s">
        <v>46</v>
      </c>
      <c r="E1066" s="14" t="str" cm="1">
        <f t="array" ref="E1066">_xlfn.SWITCH(Table1[[#This Row],[Education]],"Graduation","Bachelor’s","Basic","High School","2n Cycle","Master’s","Master","Master’s","PhD","PhD","Other")</f>
        <v>Bachelor’s</v>
      </c>
      <c r="F1066" t="s">
        <v>49</v>
      </c>
      <c r="G1066" s="14" t="s">
        <v>49</v>
      </c>
      <c r="H1066" s="14" t="str" cm="1">
        <f t="array" ref="H1066">_xlfn.SWITCH(Table1[[#This Row],[Marital_Status_mod]],"Together","Couple","Married","Couple","Divorced","Single","Single","Single","Widow","Single","Other")</f>
        <v>Single</v>
      </c>
      <c r="I1066" s="4">
        <v>53034</v>
      </c>
      <c r="J1066" s="41" t="str">
        <f t="shared" si="66"/>
        <v>$50 - $60K</v>
      </c>
      <c r="K1066">
        <v>1</v>
      </c>
      <c r="L1066">
        <v>1</v>
      </c>
      <c r="M1066">
        <f>Table1[[#This Row],[Teenhome]]+Table1[[#This Row],[Kidhome]]</f>
        <v>2</v>
      </c>
      <c r="N1066" s="1">
        <v>41424</v>
      </c>
      <c r="O1066" s="16">
        <f>(Table1[[#This Row],[DataSetDate]]-Table1[[#This Row],[Dt_Customer]])/365</f>
        <v>7.6931506849315072</v>
      </c>
      <c r="P1066" s="15">
        <v>44232</v>
      </c>
      <c r="Q1066">
        <v>30</v>
      </c>
      <c r="R1066" s="4">
        <v>160</v>
      </c>
      <c r="S1066" s="4">
        <v>15</v>
      </c>
      <c r="T1066" s="4">
        <v>196</v>
      </c>
      <c r="U1066" s="4">
        <v>15</v>
      </c>
      <c r="V1066" s="4">
        <v>11</v>
      </c>
      <c r="W1066" s="4">
        <v>50</v>
      </c>
      <c r="X1066">
        <v>8</v>
      </c>
      <c r="Y1066">
        <v>6</v>
      </c>
      <c r="Z1066" t="str">
        <f t="shared" si="67"/>
        <v>Medium</v>
      </c>
      <c r="AA1066" s="14">
        <f t="shared" ca="1" si="68"/>
        <v>5.7810852067289229</v>
      </c>
      <c r="AB1066">
        <v>1</v>
      </c>
      <c r="AC1066">
        <v>7</v>
      </c>
      <c r="AD1066" s="14">
        <f t="shared" ca="1" si="69"/>
        <v>7.2348079334211279</v>
      </c>
      <c r="AE1066">
        <v>8</v>
      </c>
      <c r="AF1066">
        <v>0</v>
      </c>
      <c r="AG1066">
        <v>0</v>
      </c>
      <c r="AH1066">
        <v>0</v>
      </c>
      <c r="AI1066">
        <v>0</v>
      </c>
      <c r="AJ1066">
        <v>0</v>
      </c>
      <c r="AK1066">
        <v>0</v>
      </c>
      <c r="AL1066">
        <v>0</v>
      </c>
      <c r="AM1066" t="s">
        <v>43</v>
      </c>
    </row>
    <row r="1067" spans="1:39" hidden="1" x14ac:dyDescent="0.3">
      <c r="A1067">
        <v>3298</v>
      </c>
      <c r="B1067">
        <v>1956</v>
      </c>
      <c r="C1067" s="14">
        <f>2021-Table1[[#This Row],[Year_Birth]]</f>
        <v>65</v>
      </c>
      <c r="D1067" t="s">
        <v>44</v>
      </c>
      <c r="E1067" s="14" t="str" cm="1">
        <f t="array" ref="E1067">_xlfn.SWITCH(Table1[[#This Row],[Education]],"Graduation","Bachelor’s","Basic","High School","2n Cycle","Master’s","Master","Master’s","PhD","PhD","Other")</f>
        <v>Master’s</v>
      </c>
      <c r="F1067" t="s">
        <v>42</v>
      </c>
      <c r="G1067" s="14" t="s">
        <v>42</v>
      </c>
      <c r="H1067" s="14" t="str" cm="1">
        <f t="array" ref="H1067">_xlfn.SWITCH(Table1[[#This Row],[Marital_Status_mod]],"Together","Couple","Married","Couple","Divorced","Single","Single","Single","Widow","Single","Other")</f>
        <v>Couple</v>
      </c>
      <c r="I1067" s="4">
        <v>52973</v>
      </c>
      <c r="J1067" s="41" t="str">
        <f t="shared" si="66"/>
        <v>$50 - $60K</v>
      </c>
      <c r="K1067">
        <v>0</v>
      </c>
      <c r="L1067">
        <v>1</v>
      </c>
      <c r="M1067">
        <f>Table1[[#This Row],[Teenhome]]+Table1[[#This Row],[Kidhome]]</f>
        <v>1</v>
      </c>
      <c r="N1067" s="1">
        <v>41221</v>
      </c>
      <c r="O1067" s="16">
        <f>(Table1[[#This Row],[DataSetDate]]-Table1[[#This Row],[Dt_Customer]])/365</f>
        <v>8.24931506849315</v>
      </c>
      <c r="P1067" s="15">
        <v>44232</v>
      </c>
      <c r="Q1067">
        <v>92</v>
      </c>
      <c r="R1067" s="4">
        <v>856</v>
      </c>
      <c r="S1067" s="4">
        <v>0</v>
      </c>
      <c r="T1067" s="4">
        <v>76</v>
      </c>
      <c r="U1067" s="4">
        <v>12</v>
      </c>
      <c r="V1067" s="4">
        <v>9</v>
      </c>
      <c r="W1067" s="4">
        <v>199</v>
      </c>
      <c r="X1067">
        <v>7</v>
      </c>
      <c r="Y1067">
        <v>9</v>
      </c>
      <c r="Z1067" t="str">
        <f t="shared" si="67"/>
        <v>High</v>
      </c>
      <c r="AA1067" s="14">
        <f t="shared" ca="1" si="68"/>
        <v>8.8531641523093132</v>
      </c>
      <c r="AB1067">
        <v>6</v>
      </c>
      <c r="AC1067">
        <v>9</v>
      </c>
      <c r="AD1067" s="14">
        <f t="shared" ca="1" si="69"/>
        <v>8.7129794430389573</v>
      </c>
      <c r="AE1067">
        <v>8</v>
      </c>
      <c r="AF1067">
        <v>0</v>
      </c>
      <c r="AG1067">
        <v>0</v>
      </c>
      <c r="AH1067">
        <v>0</v>
      </c>
      <c r="AI1067">
        <v>0</v>
      </c>
      <c r="AJ1067">
        <v>0</v>
      </c>
      <c r="AK1067">
        <v>0</v>
      </c>
      <c r="AL1067">
        <v>0</v>
      </c>
      <c r="AM1067" t="s">
        <v>47</v>
      </c>
    </row>
    <row r="1068" spans="1:39" hidden="1" x14ac:dyDescent="0.3">
      <c r="A1068">
        <v>4377</v>
      </c>
      <c r="B1068">
        <v>1971</v>
      </c>
      <c r="C1068" s="14">
        <f>2021-Table1[[#This Row],[Year_Birth]]</f>
        <v>50</v>
      </c>
      <c r="D1068" t="s">
        <v>46</v>
      </c>
      <c r="E1068" s="14" t="str" cm="1">
        <f t="array" ref="E1068">_xlfn.SWITCH(Table1[[#This Row],[Education]],"Graduation","Bachelor’s","Basic","High School","2n Cycle","Master’s","Master","Master’s","PhD","PhD","Other")</f>
        <v>Bachelor’s</v>
      </c>
      <c r="F1068" t="s">
        <v>42</v>
      </c>
      <c r="G1068" s="14" t="s">
        <v>42</v>
      </c>
      <c r="H1068" s="14" t="str" cm="1">
        <f t="array" ref="H1068">_xlfn.SWITCH(Table1[[#This Row],[Marital_Status_mod]],"Together","Couple","Married","Couple","Divorced","Single","Single","Single","Widow","Single","Other")</f>
        <v>Couple</v>
      </c>
      <c r="I1068" s="4">
        <v>52914</v>
      </c>
      <c r="J1068" s="41" t="str">
        <f t="shared" si="66"/>
        <v>$50 - $60K</v>
      </c>
      <c r="K1068">
        <v>0</v>
      </c>
      <c r="L1068">
        <v>1</v>
      </c>
      <c r="M1068">
        <f>Table1[[#This Row],[Teenhome]]+Table1[[#This Row],[Kidhome]]</f>
        <v>1</v>
      </c>
      <c r="N1068" s="1">
        <v>41281</v>
      </c>
      <c r="O1068" s="16">
        <f>(Table1[[#This Row],[DataSetDate]]-Table1[[#This Row],[Dt_Customer]])/365</f>
        <v>8.0849315068493155</v>
      </c>
      <c r="P1068" s="15">
        <v>44232</v>
      </c>
      <c r="Q1068">
        <v>32</v>
      </c>
      <c r="R1068" s="4">
        <v>254</v>
      </c>
      <c r="S1068" s="4">
        <v>10</v>
      </c>
      <c r="T1068" s="4">
        <v>44</v>
      </c>
      <c r="U1068" s="4">
        <v>30</v>
      </c>
      <c r="V1068" s="4">
        <v>10</v>
      </c>
      <c r="W1068" s="4">
        <v>227</v>
      </c>
      <c r="X1068">
        <v>2</v>
      </c>
      <c r="Y1068">
        <v>7</v>
      </c>
      <c r="Z1068" t="str">
        <f t="shared" si="67"/>
        <v>High</v>
      </c>
      <c r="AA1068" s="14">
        <f t="shared" ca="1" si="68"/>
        <v>6.8846011671384844</v>
      </c>
      <c r="AB1068">
        <v>3</v>
      </c>
      <c r="AC1068">
        <v>3</v>
      </c>
      <c r="AD1068" s="14">
        <f t="shared" ca="1" si="69"/>
        <v>3.2422555680246137</v>
      </c>
      <c r="AE1068">
        <v>7</v>
      </c>
      <c r="AF1068">
        <v>0</v>
      </c>
      <c r="AG1068">
        <v>0</v>
      </c>
      <c r="AH1068">
        <v>1</v>
      </c>
      <c r="AI1068">
        <v>0</v>
      </c>
      <c r="AJ1068">
        <v>0</v>
      </c>
      <c r="AK1068">
        <v>0</v>
      </c>
      <c r="AL1068">
        <v>0</v>
      </c>
      <c r="AM1068" t="s">
        <v>48</v>
      </c>
    </row>
    <row r="1069" spans="1:39" hidden="1" x14ac:dyDescent="0.3">
      <c r="A1069">
        <v>9405</v>
      </c>
      <c r="B1069">
        <v>1954</v>
      </c>
      <c r="C1069" s="14">
        <f>2021-Table1[[#This Row],[Year_Birth]]</f>
        <v>67</v>
      </c>
      <c r="D1069" t="s">
        <v>39</v>
      </c>
      <c r="E1069" s="14" t="str" cm="1">
        <f t="array" ref="E1069">_xlfn.SWITCH(Table1[[#This Row],[Education]],"Graduation","Bachelor’s","Basic","High School","2n Cycle","Master’s","Master","Master’s","PhD","PhD","Other")</f>
        <v>PhD</v>
      </c>
      <c r="F1069" t="s">
        <v>42</v>
      </c>
      <c r="G1069" s="14" t="s">
        <v>42</v>
      </c>
      <c r="H1069" s="14" t="str" cm="1">
        <f t="array" ref="H1069">_xlfn.SWITCH(Table1[[#This Row],[Marital_Status_mod]],"Together","Couple","Married","Couple","Divorced","Single","Single","Single","Widow","Single","Other")</f>
        <v>Couple</v>
      </c>
      <c r="I1069" s="4">
        <v>52869</v>
      </c>
      <c r="J1069" s="41" t="str">
        <f t="shared" si="66"/>
        <v>$50 - $60K</v>
      </c>
      <c r="K1069">
        <v>1</v>
      </c>
      <c r="L1069">
        <v>1</v>
      </c>
      <c r="M1069">
        <f>Table1[[#This Row],[Teenhome]]+Table1[[#This Row],[Kidhome]]</f>
        <v>2</v>
      </c>
      <c r="N1069" s="1">
        <v>41197</v>
      </c>
      <c r="O1069" s="16">
        <f>(Table1[[#This Row],[DataSetDate]]-Table1[[#This Row],[Dt_Customer]])/365</f>
        <v>8.3150684931506849</v>
      </c>
      <c r="P1069" s="15">
        <v>44232</v>
      </c>
      <c r="Q1069">
        <v>40</v>
      </c>
      <c r="R1069" s="4">
        <v>84</v>
      </c>
      <c r="S1069" s="4">
        <v>3</v>
      </c>
      <c r="T1069" s="4">
        <v>61</v>
      </c>
      <c r="U1069" s="4">
        <v>2</v>
      </c>
      <c r="V1069" s="4">
        <v>1</v>
      </c>
      <c r="W1069" s="4">
        <v>21</v>
      </c>
      <c r="X1069">
        <v>3</v>
      </c>
      <c r="Y1069">
        <v>3</v>
      </c>
      <c r="Z1069" t="str">
        <f t="shared" si="67"/>
        <v>Medium</v>
      </c>
      <c r="AA1069" s="14">
        <f t="shared" ca="1" si="68"/>
        <v>2.6097483240968837</v>
      </c>
      <c r="AB1069">
        <v>1</v>
      </c>
      <c r="AC1069">
        <v>4</v>
      </c>
      <c r="AD1069" s="14">
        <f t="shared" ca="1" si="69"/>
        <v>3.946142893951293</v>
      </c>
      <c r="AE1069">
        <v>7</v>
      </c>
      <c r="AF1069">
        <v>0</v>
      </c>
      <c r="AG1069">
        <v>0</v>
      </c>
      <c r="AH1069">
        <v>0</v>
      </c>
      <c r="AI1069">
        <v>0</v>
      </c>
      <c r="AJ1069">
        <v>0</v>
      </c>
      <c r="AK1069">
        <v>1</v>
      </c>
      <c r="AL1069">
        <v>0</v>
      </c>
      <c r="AM1069" t="s">
        <v>47</v>
      </c>
    </row>
    <row r="1070" spans="1:39" hidden="1" x14ac:dyDescent="0.3">
      <c r="A1070">
        <v>3783</v>
      </c>
      <c r="B1070">
        <v>1959</v>
      </c>
      <c r="C1070" s="14">
        <f>2021-Table1[[#This Row],[Year_Birth]]</f>
        <v>62</v>
      </c>
      <c r="D1070" t="s">
        <v>39</v>
      </c>
      <c r="E1070" s="14" t="str" cm="1">
        <f t="array" ref="E1070">_xlfn.SWITCH(Table1[[#This Row],[Education]],"Graduation","Bachelor’s","Basic","High School","2n Cycle","Master’s","Master","Master’s","PhD","PhD","Other")</f>
        <v>PhD</v>
      </c>
      <c r="F1070" t="s">
        <v>42</v>
      </c>
      <c r="G1070" s="14" t="s">
        <v>42</v>
      </c>
      <c r="H1070" s="14" t="str" cm="1">
        <f t="array" ref="H1070">_xlfn.SWITCH(Table1[[#This Row],[Marital_Status_mod]],"Together","Couple","Married","Couple","Divorced","Single","Single","Single","Widow","Single","Other")</f>
        <v>Couple</v>
      </c>
      <c r="I1070" s="4">
        <v>52854</v>
      </c>
      <c r="J1070" s="41" t="str">
        <f t="shared" si="66"/>
        <v>$50 - $60K</v>
      </c>
      <c r="K1070">
        <v>1</v>
      </c>
      <c r="L1070">
        <v>1</v>
      </c>
      <c r="M1070">
        <f>Table1[[#This Row],[Teenhome]]+Table1[[#This Row],[Kidhome]]</f>
        <v>2</v>
      </c>
      <c r="N1070" s="1">
        <v>41722</v>
      </c>
      <c r="O1070" s="16">
        <f>(Table1[[#This Row],[DataSetDate]]-Table1[[#This Row],[Dt_Customer]])/365</f>
        <v>6.8767123287671232</v>
      </c>
      <c r="P1070" s="15">
        <v>44232</v>
      </c>
      <c r="Q1070">
        <v>43</v>
      </c>
      <c r="R1070" s="4">
        <v>105</v>
      </c>
      <c r="S1070" s="4">
        <v>0</v>
      </c>
      <c r="T1070" s="4">
        <v>10</v>
      </c>
      <c r="U1070" s="4">
        <v>0</v>
      </c>
      <c r="V1070" s="4">
        <v>1</v>
      </c>
      <c r="W1070" s="4">
        <v>0</v>
      </c>
      <c r="X1070">
        <v>2</v>
      </c>
      <c r="Y1070">
        <v>2</v>
      </c>
      <c r="Z1070" t="str">
        <f t="shared" si="67"/>
        <v>Low</v>
      </c>
      <c r="AA1070" s="14">
        <f t="shared" ca="1" si="68"/>
        <v>1.9779727768093227</v>
      </c>
      <c r="AB1070">
        <v>1</v>
      </c>
      <c r="AC1070">
        <v>4</v>
      </c>
      <c r="AD1070" s="14">
        <f t="shared" ca="1" si="69"/>
        <v>3.9763531877411178</v>
      </c>
      <c r="AE1070">
        <v>5</v>
      </c>
      <c r="AF1070">
        <v>0</v>
      </c>
      <c r="AG1070">
        <v>0</v>
      </c>
      <c r="AH1070">
        <v>0</v>
      </c>
      <c r="AI1070">
        <v>0</v>
      </c>
      <c r="AJ1070">
        <v>0</v>
      </c>
      <c r="AK1070">
        <v>0</v>
      </c>
      <c r="AL1070">
        <v>0</v>
      </c>
      <c r="AM1070" t="s">
        <v>47</v>
      </c>
    </row>
    <row r="1071" spans="1:39" hidden="1" x14ac:dyDescent="0.3">
      <c r="A1071">
        <v>5221</v>
      </c>
      <c r="B1071">
        <v>1957</v>
      </c>
      <c r="C1071" s="14">
        <f>2021-Table1[[#This Row],[Year_Birth]]</f>
        <v>64</v>
      </c>
      <c r="D1071" t="s">
        <v>46</v>
      </c>
      <c r="E1071" s="14" t="str" cm="1">
        <f t="array" ref="E1071">_xlfn.SWITCH(Table1[[#This Row],[Education]],"Graduation","Bachelor’s","Basic","High School","2n Cycle","Master’s","Master","Master’s","PhD","PhD","Other")</f>
        <v>Bachelor’s</v>
      </c>
      <c r="F1071" t="s">
        <v>42</v>
      </c>
      <c r="G1071" s="14" t="s">
        <v>42</v>
      </c>
      <c r="H1071" s="14" t="str" cm="1">
        <f t="array" ref="H1071">_xlfn.SWITCH(Table1[[#This Row],[Marital_Status_mod]],"Together","Couple","Married","Couple","Divorced","Single","Single","Single","Widow","Single","Other")</f>
        <v>Couple</v>
      </c>
      <c r="I1071" s="4">
        <v>52852</v>
      </c>
      <c r="J1071" s="41" t="str">
        <f t="shared" si="66"/>
        <v>$50 - $60K</v>
      </c>
      <c r="K1071">
        <v>0</v>
      </c>
      <c r="L1071">
        <v>1</v>
      </c>
      <c r="M1071">
        <f>Table1[[#This Row],[Teenhome]]+Table1[[#This Row],[Kidhome]]</f>
        <v>1</v>
      </c>
      <c r="N1071" s="1">
        <v>41244</v>
      </c>
      <c r="O1071" s="16">
        <f>(Table1[[#This Row],[DataSetDate]]-Table1[[#This Row],[Dt_Customer]])/365</f>
        <v>8.1863013698630134</v>
      </c>
      <c r="P1071" s="15">
        <v>44232</v>
      </c>
      <c r="Q1071">
        <v>93</v>
      </c>
      <c r="R1071" s="4">
        <v>714</v>
      </c>
      <c r="S1071" s="4">
        <v>8</v>
      </c>
      <c r="T1071" s="4">
        <v>99</v>
      </c>
      <c r="U1071" s="4">
        <v>11</v>
      </c>
      <c r="V1071" s="4">
        <v>0</v>
      </c>
      <c r="W1071" s="4">
        <v>47</v>
      </c>
      <c r="X1071">
        <v>4</v>
      </c>
      <c r="Y1071">
        <v>10</v>
      </c>
      <c r="Z1071" t="str">
        <f t="shared" si="67"/>
        <v>High</v>
      </c>
      <c r="AA1071" s="14">
        <f t="shared" ca="1" si="68"/>
        <v>9.6170433577444516</v>
      </c>
      <c r="AB1071">
        <v>7</v>
      </c>
      <c r="AC1071">
        <v>5</v>
      </c>
      <c r="AD1071" s="14">
        <f t="shared" ca="1" si="69"/>
        <v>5.0892819406413299</v>
      </c>
      <c r="AE1071">
        <v>8</v>
      </c>
      <c r="AF1071">
        <v>0</v>
      </c>
      <c r="AG1071">
        <v>0</v>
      </c>
      <c r="AH1071">
        <v>1</v>
      </c>
      <c r="AI1071">
        <v>0</v>
      </c>
      <c r="AJ1071">
        <v>0</v>
      </c>
      <c r="AK1071">
        <v>0</v>
      </c>
      <c r="AL1071">
        <v>0</v>
      </c>
      <c r="AM1071" t="s">
        <v>52</v>
      </c>
    </row>
    <row r="1072" spans="1:39" hidden="1" x14ac:dyDescent="0.3">
      <c r="A1072">
        <v>1212</v>
      </c>
      <c r="B1072">
        <v>1973</v>
      </c>
      <c r="C1072" s="14">
        <f>2021-Table1[[#This Row],[Year_Birth]]</f>
        <v>48</v>
      </c>
      <c r="D1072" t="s">
        <v>46</v>
      </c>
      <c r="E1072" s="14" t="str" cm="1">
        <f t="array" ref="E1072">_xlfn.SWITCH(Table1[[#This Row],[Education]],"Graduation","Bachelor’s","Basic","High School","2n Cycle","Master’s","Master","Master’s","PhD","PhD","Other")</f>
        <v>Bachelor’s</v>
      </c>
      <c r="F1072" t="s">
        <v>42</v>
      </c>
      <c r="G1072" s="14" t="s">
        <v>42</v>
      </c>
      <c r="H1072" s="14" t="str" cm="1">
        <f t="array" ref="H1072">_xlfn.SWITCH(Table1[[#This Row],[Marital_Status_mod]],"Together","Couple","Married","Couple","Divorced","Single","Single","Single","Widow","Single","Other")</f>
        <v>Couple</v>
      </c>
      <c r="I1072" s="4">
        <v>52845</v>
      </c>
      <c r="J1072" s="41" t="str">
        <f t="shared" si="66"/>
        <v>$50 - $60K</v>
      </c>
      <c r="K1072">
        <v>1</v>
      </c>
      <c r="L1072">
        <v>0</v>
      </c>
      <c r="M1072">
        <f>Table1[[#This Row],[Teenhome]]+Table1[[#This Row],[Kidhome]]</f>
        <v>1</v>
      </c>
      <c r="N1072" s="1">
        <v>41499</v>
      </c>
      <c r="O1072" s="16">
        <f>(Table1[[#This Row],[DataSetDate]]-Table1[[#This Row],[Dt_Customer]])/365</f>
        <v>7.4876712328767123</v>
      </c>
      <c r="P1072" s="15">
        <v>44232</v>
      </c>
      <c r="Q1072">
        <v>7</v>
      </c>
      <c r="R1072" s="4">
        <v>384</v>
      </c>
      <c r="S1072" s="4">
        <v>25</v>
      </c>
      <c r="T1072" s="4">
        <v>292</v>
      </c>
      <c r="U1072" s="4">
        <v>130</v>
      </c>
      <c r="V1072" s="4">
        <v>41</v>
      </c>
      <c r="W1072" s="4">
        <v>64</v>
      </c>
      <c r="X1072">
        <v>3</v>
      </c>
      <c r="Y1072">
        <v>8</v>
      </c>
      <c r="Z1072" t="str">
        <f t="shared" si="67"/>
        <v>High</v>
      </c>
      <c r="AA1072" s="14">
        <f t="shared" ca="1" si="68"/>
        <v>7.8894575479543301</v>
      </c>
      <c r="AB1072">
        <v>8</v>
      </c>
      <c r="AC1072">
        <v>6</v>
      </c>
      <c r="AD1072" s="14">
        <f t="shared" ca="1" si="69"/>
        <v>5.8781301435522826</v>
      </c>
      <c r="AE1072">
        <v>6</v>
      </c>
      <c r="AF1072">
        <v>0</v>
      </c>
      <c r="AG1072">
        <v>0</v>
      </c>
      <c r="AH1072">
        <v>1</v>
      </c>
      <c r="AI1072">
        <v>0</v>
      </c>
      <c r="AJ1072">
        <v>0</v>
      </c>
      <c r="AK1072">
        <v>0</v>
      </c>
      <c r="AL1072">
        <v>0</v>
      </c>
      <c r="AM1072" t="s">
        <v>41</v>
      </c>
    </row>
    <row r="1073" spans="1:39" hidden="1" x14ac:dyDescent="0.3">
      <c r="A1073">
        <v>3732</v>
      </c>
      <c r="B1073">
        <v>1955</v>
      </c>
      <c r="C1073" s="14">
        <f>2021-Table1[[#This Row],[Year_Birth]]</f>
        <v>66</v>
      </c>
      <c r="D1073" t="s">
        <v>44</v>
      </c>
      <c r="E1073" s="14" t="str" cm="1">
        <f t="array" ref="E1073">_xlfn.SWITCH(Table1[[#This Row],[Education]],"Graduation","Bachelor’s","Basic","High School","2n Cycle","Master’s","Master","Master’s","PhD","PhD","Other")</f>
        <v>Master’s</v>
      </c>
      <c r="F1073" t="s">
        <v>42</v>
      </c>
      <c r="G1073" s="14" t="s">
        <v>42</v>
      </c>
      <c r="H1073" s="14" t="str" cm="1">
        <f t="array" ref="H1073">_xlfn.SWITCH(Table1[[#This Row],[Marital_Status_mod]],"Together","Couple","Married","Couple","Divorced","Single","Single","Single","Widow","Single","Other")</f>
        <v>Couple</v>
      </c>
      <c r="I1073" s="4">
        <v>52750</v>
      </c>
      <c r="J1073" s="41" t="str">
        <f t="shared" si="66"/>
        <v>$50 - $60K</v>
      </c>
      <c r="K1073">
        <v>0</v>
      </c>
      <c r="L1073">
        <v>1</v>
      </c>
      <c r="M1073">
        <f>Table1[[#This Row],[Teenhome]]+Table1[[#This Row],[Kidhome]]</f>
        <v>1</v>
      </c>
      <c r="N1073" s="1">
        <v>41309</v>
      </c>
      <c r="O1073" s="16">
        <f>(Table1[[#This Row],[DataSetDate]]-Table1[[#This Row],[Dt_Customer]])/365</f>
        <v>8.0082191780821912</v>
      </c>
      <c r="P1073" s="15">
        <v>44232</v>
      </c>
      <c r="Q1073">
        <v>72</v>
      </c>
      <c r="R1073" s="4">
        <v>393</v>
      </c>
      <c r="S1073" s="4">
        <v>0</v>
      </c>
      <c r="T1073" s="4">
        <v>239</v>
      </c>
      <c r="U1073" s="4">
        <v>90</v>
      </c>
      <c r="V1073" s="4">
        <v>69</v>
      </c>
      <c r="W1073" s="4">
        <v>69</v>
      </c>
      <c r="X1073">
        <v>6</v>
      </c>
      <c r="Y1073">
        <v>5</v>
      </c>
      <c r="Z1073" t="str">
        <f t="shared" si="67"/>
        <v>Medium</v>
      </c>
      <c r="AA1073" s="14">
        <f t="shared" ca="1" si="68"/>
        <v>5.3724480948914852</v>
      </c>
      <c r="AB1073">
        <v>7</v>
      </c>
      <c r="AC1073">
        <v>9</v>
      </c>
      <c r="AD1073" s="14">
        <f t="shared" ca="1" si="69"/>
        <v>9.3134454170873173</v>
      </c>
      <c r="AE1073">
        <v>4</v>
      </c>
      <c r="AF1073">
        <v>0</v>
      </c>
      <c r="AG1073">
        <v>0</v>
      </c>
      <c r="AH1073">
        <v>0</v>
      </c>
      <c r="AI1073">
        <v>0</v>
      </c>
      <c r="AJ1073">
        <v>0</v>
      </c>
      <c r="AK1073">
        <v>0</v>
      </c>
      <c r="AL1073">
        <v>0</v>
      </c>
      <c r="AM1073" t="s">
        <v>48</v>
      </c>
    </row>
    <row r="1074" spans="1:39" hidden="1" x14ac:dyDescent="0.3">
      <c r="A1074">
        <v>2928</v>
      </c>
      <c r="B1074">
        <v>1975</v>
      </c>
      <c r="C1074" s="14">
        <f>2021-Table1[[#This Row],[Year_Birth]]</f>
        <v>46</v>
      </c>
      <c r="D1074" t="s">
        <v>39</v>
      </c>
      <c r="E1074" s="14" t="str" cm="1">
        <f t="array" ref="E1074">_xlfn.SWITCH(Table1[[#This Row],[Education]],"Graduation","Bachelor’s","Basic","High School","2n Cycle","Master’s","Master","Master’s","PhD","PhD","Other")</f>
        <v>PhD</v>
      </c>
      <c r="F1074" t="s">
        <v>50</v>
      </c>
      <c r="G1074" s="14" t="s">
        <v>50</v>
      </c>
      <c r="H1074" s="14" t="str" cm="1">
        <f t="array" ref="H1074">_xlfn.SWITCH(Table1[[#This Row],[Marital_Status_mod]],"Together","Couple","Married","Couple","Divorced","Single","Single","Single","Widow","Single","Other")</f>
        <v>Single</v>
      </c>
      <c r="I1074" s="4">
        <v>52614</v>
      </c>
      <c r="J1074" s="41" t="str">
        <f t="shared" si="66"/>
        <v>$50 - $60K</v>
      </c>
      <c r="K1074">
        <v>0</v>
      </c>
      <c r="L1074">
        <v>1</v>
      </c>
      <c r="M1074">
        <f>Table1[[#This Row],[Teenhome]]+Table1[[#This Row],[Kidhome]]</f>
        <v>1</v>
      </c>
      <c r="N1074" s="1">
        <v>41244</v>
      </c>
      <c r="O1074" s="16">
        <f>(Table1[[#This Row],[DataSetDate]]-Table1[[#This Row],[Dt_Customer]])/365</f>
        <v>8.1863013698630134</v>
      </c>
      <c r="P1074" s="15">
        <v>44232</v>
      </c>
      <c r="Q1074">
        <v>63</v>
      </c>
      <c r="R1074" s="4">
        <v>789</v>
      </c>
      <c r="S1074" s="4">
        <v>0</v>
      </c>
      <c r="T1074" s="4">
        <v>142</v>
      </c>
      <c r="U1074" s="4">
        <v>12</v>
      </c>
      <c r="V1074" s="4">
        <v>9</v>
      </c>
      <c r="W1074" s="4">
        <v>38</v>
      </c>
      <c r="X1074">
        <v>2</v>
      </c>
      <c r="Y1074">
        <v>2</v>
      </c>
      <c r="Z1074" t="str">
        <f t="shared" si="67"/>
        <v>Low</v>
      </c>
      <c r="AA1074" s="14">
        <f t="shared" ca="1" si="68"/>
        <v>1.9677798749183744</v>
      </c>
      <c r="AB1074">
        <v>4</v>
      </c>
      <c r="AC1074">
        <v>8</v>
      </c>
      <c r="AD1074" s="14">
        <f t="shared" ca="1" si="69"/>
        <v>8.0670477274097045</v>
      </c>
      <c r="AE1074">
        <v>8</v>
      </c>
      <c r="AF1074">
        <v>0</v>
      </c>
      <c r="AG1074">
        <v>0</v>
      </c>
      <c r="AH1074">
        <v>0</v>
      </c>
      <c r="AI1074">
        <v>0</v>
      </c>
      <c r="AJ1074">
        <v>0</v>
      </c>
      <c r="AK1074">
        <v>0</v>
      </c>
      <c r="AL1074">
        <v>0</v>
      </c>
      <c r="AM1074" t="s">
        <v>41</v>
      </c>
    </row>
    <row r="1075" spans="1:39" x14ac:dyDescent="0.3">
      <c r="A1075">
        <v>2920</v>
      </c>
      <c r="B1075">
        <v>1975</v>
      </c>
      <c r="C1075" s="14">
        <f>2021-Table1[[#This Row],[Year_Birth]]</f>
        <v>46</v>
      </c>
      <c r="D1075" t="s">
        <v>39</v>
      </c>
      <c r="E1075" s="14" t="str" cm="1">
        <f t="array" ref="E1075">_xlfn.SWITCH(Table1[[#This Row],[Education]],"Graduation","Bachelor’s","Basic","High School","2n Cycle","Master’s","Master","Master’s","PhD","PhD","Other")</f>
        <v>PhD</v>
      </c>
      <c r="F1075" t="s">
        <v>50</v>
      </c>
      <c r="G1075" s="14" t="s">
        <v>50</v>
      </c>
      <c r="H1075" s="14" t="str" cm="1">
        <f t="array" ref="H1075">_xlfn.SWITCH(Table1[[#This Row],[Marital_Status_mod]],"Together","Couple","Married","Couple","Divorced","Single","Single","Single","Widow","Single","Other")</f>
        <v>Single</v>
      </c>
      <c r="I1075" s="4">
        <v>52614</v>
      </c>
      <c r="J1075" s="41" t="str">
        <f t="shared" si="66"/>
        <v>$50 - $60K</v>
      </c>
      <c r="K1075">
        <v>0</v>
      </c>
      <c r="L1075">
        <v>1</v>
      </c>
      <c r="M1075">
        <f>Table1[[#This Row],[Teenhome]]+Table1[[#This Row],[Kidhome]]</f>
        <v>1</v>
      </c>
      <c r="N1075" s="1">
        <v>41244</v>
      </c>
      <c r="O1075" s="16">
        <f>(Table1[[#This Row],[DataSetDate]]-Table1[[#This Row],[Dt_Customer]])/365</f>
        <v>8.1863013698630134</v>
      </c>
      <c r="P1075" s="15">
        <v>44232</v>
      </c>
      <c r="Q1075">
        <v>63</v>
      </c>
      <c r="R1075" s="4">
        <v>789</v>
      </c>
      <c r="S1075" s="4">
        <v>0</v>
      </c>
      <c r="T1075" s="4">
        <v>142</v>
      </c>
      <c r="U1075" s="4">
        <v>12</v>
      </c>
      <c r="V1075" s="4">
        <v>9</v>
      </c>
      <c r="W1075" s="4">
        <v>38</v>
      </c>
      <c r="X1075">
        <v>2</v>
      </c>
      <c r="Y1075">
        <v>2</v>
      </c>
      <c r="Z1075" t="str">
        <f t="shared" si="67"/>
        <v>Low</v>
      </c>
      <c r="AA1075" s="14">
        <f t="shared" ca="1" si="68"/>
        <v>2.2732569744623121</v>
      </c>
      <c r="AB1075">
        <v>4</v>
      </c>
      <c r="AC1075">
        <v>8</v>
      </c>
      <c r="AD1075" s="14">
        <f t="shared" ca="1" si="69"/>
        <v>8.0315281020305278</v>
      </c>
      <c r="AE1075">
        <v>8</v>
      </c>
      <c r="AF1075">
        <v>0</v>
      </c>
      <c r="AG1075">
        <v>0</v>
      </c>
      <c r="AH1075">
        <v>0</v>
      </c>
      <c r="AI1075">
        <v>0</v>
      </c>
      <c r="AJ1075">
        <v>0</v>
      </c>
      <c r="AK1075">
        <v>0</v>
      </c>
      <c r="AL1075">
        <v>0</v>
      </c>
      <c r="AM1075" t="s">
        <v>56</v>
      </c>
    </row>
    <row r="1076" spans="1:39" hidden="1" x14ac:dyDescent="0.3">
      <c r="A1076">
        <v>3635</v>
      </c>
      <c r="B1076">
        <v>1962</v>
      </c>
      <c r="C1076" s="14">
        <f>2021-Table1[[#This Row],[Year_Birth]]</f>
        <v>59</v>
      </c>
      <c r="D1076" t="s">
        <v>39</v>
      </c>
      <c r="E1076" s="14" t="str" cm="1">
        <f t="array" ref="E1076">_xlfn.SWITCH(Table1[[#This Row],[Education]],"Graduation","Bachelor’s","Basic","High School","2n Cycle","Master’s","Master","Master’s","PhD","PhD","Other")</f>
        <v>PhD</v>
      </c>
      <c r="F1076" t="s">
        <v>50</v>
      </c>
      <c r="G1076" s="14" t="s">
        <v>50</v>
      </c>
      <c r="H1076" s="14" t="str" cm="1">
        <f t="array" ref="H1076">_xlfn.SWITCH(Table1[[#This Row],[Marital_Status_mod]],"Together","Couple","Married","Couple","Divorced","Single","Single","Single","Widow","Single","Other")</f>
        <v>Single</v>
      </c>
      <c r="I1076" s="4">
        <v>52597</v>
      </c>
      <c r="J1076" s="41" t="str">
        <f t="shared" si="66"/>
        <v>$50 - $60K</v>
      </c>
      <c r="K1076">
        <v>0</v>
      </c>
      <c r="L1076">
        <v>1</v>
      </c>
      <c r="M1076">
        <f>Table1[[#This Row],[Teenhome]]+Table1[[#This Row],[Kidhome]]</f>
        <v>1</v>
      </c>
      <c r="N1076" s="1">
        <v>41766</v>
      </c>
      <c r="O1076" s="16">
        <f>(Table1[[#This Row],[DataSetDate]]-Table1[[#This Row],[Dt_Customer]])/365</f>
        <v>6.7561643835616438</v>
      </c>
      <c r="P1076" s="15">
        <v>44232</v>
      </c>
      <c r="Q1076">
        <v>69</v>
      </c>
      <c r="R1076" s="4">
        <v>492</v>
      </c>
      <c r="S1076" s="4">
        <v>0</v>
      </c>
      <c r="T1076" s="4">
        <v>37</v>
      </c>
      <c r="U1076" s="4">
        <v>7</v>
      </c>
      <c r="V1076" s="4">
        <v>0</v>
      </c>
      <c r="W1076" s="4">
        <v>42</v>
      </c>
      <c r="X1076">
        <v>3</v>
      </c>
      <c r="Y1076">
        <v>6</v>
      </c>
      <c r="Z1076" t="str">
        <f t="shared" si="67"/>
        <v>Medium</v>
      </c>
      <c r="AA1076" s="14">
        <f t="shared" ca="1" si="68"/>
        <v>5.7900580966529303</v>
      </c>
      <c r="AB1076">
        <v>3</v>
      </c>
      <c r="AC1076">
        <v>8</v>
      </c>
      <c r="AD1076" s="14">
        <f t="shared" ca="1" si="69"/>
        <v>8.3535141252436897</v>
      </c>
      <c r="AE1076">
        <v>5</v>
      </c>
      <c r="AF1076">
        <v>0</v>
      </c>
      <c r="AG1076">
        <v>0</v>
      </c>
      <c r="AH1076">
        <v>0</v>
      </c>
      <c r="AI1076">
        <v>0</v>
      </c>
      <c r="AJ1076">
        <v>0</v>
      </c>
      <c r="AK1076">
        <v>0</v>
      </c>
      <c r="AL1076">
        <v>0</v>
      </c>
      <c r="AM1076" t="s">
        <v>47</v>
      </c>
    </row>
    <row r="1077" spans="1:39" hidden="1" x14ac:dyDescent="0.3">
      <c r="A1077">
        <v>1131</v>
      </c>
      <c r="B1077">
        <v>1967</v>
      </c>
      <c r="C1077" s="14">
        <f>2021-Table1[[#This Row],[Year_Birth]]</f>
        <v>54</v>
      </c>
      <c r="D1077" t="s">
        <v>39</v>
      </c>
      <c r="E1077" s="14" t="str" cm="1">
        <f t="array" ref="E1077">_xlfn.SWITCH(Table1[[#This Row],[Education]],"Graduation","Bachelor’s","Basic","High School","2n Cycle","Master’s","Master","Master’s","PhD","PhD","Other")</f>
        <v>PhD</v>
      </c>
      <c r="F1077" t="s">
        <v>50</v>
      </c>
      <c r="G1077" s="14" t="s">
        <v>50</v>
      </c>
      <c r="H1077" s="14" t="str" cm="1">
        <f t="array" ref="H1077">_xlfn.SWITCH(Table1[[#This Row],[Marital_Status_mod]],"Together","Couple","Married","Couple","Divorced","Single","Single","Single","Widow","Single","Other")</f>
        <v>Single</v>
      </c>
      <c r="I1077" s="4">
        <v>52569</v>
      </c>
      <c r="J1077" s="41" t="str">
        <f t="shared" si="66"/>
        <v>$50 - $60K</v>
      </c>
      <c r="K1077">
        <v>0</v>
      </c>
      <c r="L1077">
        <v>1</v>
      </c>
      <c r="M1077">
        <f>Table1[[#This Row],[Teenhome]]+Table1[[#This Row],[Kidhome]]</f>
        <v>1</v>
      </c>
      <c r="N1077" s="1">
        <v>41734</v>
      </c>
      <c r="O1077" s="16">
        <f>(Table1[[#This Row],[DataSetDate]]-Table1[[#This Row],[Dt_Customer]])/365</f>
        <v>6.8438356164383558</v>
      </c>
      <c r="P1077" s="15">
        <v>44232</v>
      </c>
      <c r="Q1077">
        <v>54</v>
      </c>
      <c r="R1077" s="4">
        <v>85</v>
      </c>
      <c r="S1077" s="4">
        <v>0</v>
      </c>
      <c r="T1077" s="4">
        <v>3</v>
      </c>
      <c r="U1077" s="4">
        <v>0</v>
      </c>
      <c r="V1077" s="4">
        <v>0</v>
      </c>
      <c r="W1077" s="4">
        <v>7</v>
      </c>
      <c r="X1077">
        <v>1</v>
      </c>
      <c r="Y1077">
        <v>2</v>
      </c>
      <c r="Z1077" t="str">
        <f t="shared" si="67"/>
        <v>Low</v>
      </c>
      <c r="AA1077" s="14">
        <f t="shared" ca="1" si="68"/>
        <v>2.2700110226153787</v>
      </c>
      <c r="AB1077">
        <v>0</v>
      </c>
      <c r="AC1077">
        <v>4</v>
      </c>
      <c r="AD1077" s="14">
        <f t="shared" ca="1" si="69"/>
        <v>3.9174789028359336</v>
      </c>
      <c r="AE1077">
        <v>3</v>
      </c>
      <c r="AF1077">
        <v>0</v>
      </c>
      <c r="AG1077">
        <v>0</v>
      </c>
      <c r="AH1077">
        <v>0</v>
      </c>
      <c r="AI1077">
        <v>0</v>
      </c>
      <c r="AJ1077">
        <v>0</v>
      </c>
      <c r="AK1077">
        <v>0</v>
      </c>
      <c r="AL1077">
        <v>0</v>
      </c>
      <c r="AM1077" t="s">
        <v>47</v>
      </c>
    </row>
    <row r="1078" spans="1:39" hidden="1" x14ac:dyDescent="0.3">
      <c r="A1078">
        <v>378</v>
      </c>
      <c r="B1078">
        <v>1971</v>
      </c>
      <c r="C1078" s="14">
        <f>2021-Table1[[#This Row],[Year_Birth]]</f>
        <v>50</v>
      </c>
      <c r="D1078" t="s">
        <v>46</v>
      </c>
      <c r="E1078" s="14" t="str" cm="1">
        <f t="array" ref="E1078">_xlfn.SWITCH(Table1[[#This Row],[Education]],"Graduation","Bachelor’s","Basic","High School","2n Cycle","Master’s","Master","Master’s","PhD","PhD","Other")</f>
        <v>Bachelor’s</v>
      </c>
      <c r="F1078" t="s">
        <v>42</v>
      </c>
      <c r="G1078" s="14" t="s">
        <v>42</v>
      </c>
      <c r="H1078" s="14" t="str" cm="1">
        <f t="array" ref="H1078">_xlfn.SWITCH(Table1[[#This Row],[Marital_Status_mod]],"Together","Couple","Married","Couple","Divorced","Single","Single","Single","Widow","Single","Other")</f>
        <v>Couple</v>
      </c>
      <c r="I1078" s="4">
        <v>52531</v>
      </c>
      <c r="J1078" s="41" t="str">
        <f t="shared" si="66"/>
        <v>$50 - $60K</v>
      </c>
      <c r="K1078">
        <v>0</v>
      </c>
      <c r="L1078">
        <v>0</v>
      </c>
      <c r="M1078">
        <f>Table1[[#This Row],[Teenhome]]+Table1[[#This Row],[Kidhome]]</f>
        <v>0</v>
      </c>
      <c r="N1078" s="1">
        <v>41273</v>
      </c>
      <c r="O1078" s="16">
        <f>(Table1[[#This Row],[DataSetDate]]-Table1[[#This Row],[Dt_Customer]])/365</f>
        <v>8.1068493150684926</v>
      </c>
      <c r="P1078" s="15">
        <v>44232</v>
      </c>
      <c r="Q1078">
        <v>68</v>
      </c>
      <c r="R1078" s="4">
        <v>283</v>
      </c>
      <c r="S1078" s="4">
        <v>112</v>
      </c>
      <c r="T1078" s="4">
        <v>151</v>
      </c>
      <c r="U1078" s="4">
        <v>51</v>
      </c>
      <c r="V1078" s="4">
        <v>72</v>
      </c>
      <c r="W1078" s="4">
        <v>125</v>
      </c>
      <c r="X1078">
        <v>2</v>
      </c>
      <c r="Y1078">
        <v>7</v>
      </c>
      <c r="Z1078" t="str">
        <f t="shared" si="67"/>
        <v>High</v>
      </c>
      <c r="AA1078" s="14">
        <f t="shared" ca="1" si="68"/>
        <v>6.8535636045223622</v>
      </c>
      <c r="AB1078">
        <v>2</v>
      </c>
      <c r="AC1078">
        <v>10</v>
      </c>
      <c r="AD1078" s="14">
        <f t="shared" ca="1" si="69"/>
        <v>9.7246054689633503</v>
      </c>
      <c r="AE1078">
        <v>6</v>
      </c>
      <c r="AF1078">
        <v>0</v>
      </c>
      <c r="AG1078">
        <v>0</v>
      </c>
      <c r="AH1078">
        <v>0</v>
      </c>
      <c r="AI1078">
        <v>0</v>
      </c>
      <c r="AJ1078">
        <v>0</v>
      </c>
      <c r="AK1078">
        <v>0</v>
      </c>
      <c r="AL1078">
        <v>0</v>
      </c>
      <c r="AM1078" t="s">
        <v>41</v>
      </c>
    </row>
    <row r="1079" spans="1:39" hidden="1" x14ac:dyDescent="0.3">
      <c r="A1079">
        <v>1440</v>
      </c>
      <c r="B1079">
        <v>1978</v>
      </c>
      <c r="C1079" s="14">
        <f>2021-Table1[[#This Row],[Year_Birth]]</f>
        <v>43</v>
      </c>
      <c r="D1079" t="s">
        <v>51</v>
      </c>
      <c r="E1079" s="14" t="str" cm="1">
        <f t="array" ref="E1079">_xlfn.SWITCH(Table1[[#This Row],[Education]],"Graduation","Bachelor’s","Basic","High School","2n Cycle","Master’s","Master","Master’s","PhD","PhD","Other")</f>
        <v>Master’s</v>
      </c>
      <c r="F1079" t="s">
        <v>40</v>
      </c>
      <c r="G1079" s="14" t="s">
        <v>40</v>
      </c>
      <c r="H1079" s="14" t="str" cm="1">
        <f t="array" ref="H1079">_xlfn.SWITCH(Table1[[#This Row],[Marital_Status_mod]],"Together","Couple","Married","Couple","Divorced","Single","Single","Single","Widow","Single","Other")</f>
        <v>Couple</v>
      </c>
      <c r="I1079" s="4">
        <v>52513</v>
      </c>
      <c r="J1079" s="41" t="str">
        <f t="shared" si="66"/>
        <v>$50 - $60K</v>
      </c>
      <c r="K1079">
        <v>0</v>
      </c>
      <c r="L1079">
        <v>0</v>
      </c>
      <c r="M1079">
        <f>Table1[[#This Row],[Teenhome]]+Table1[[#This Row],[Kidhome]]</f>
        <v>0</v>
      </c>
      <c r="N1079" s="1">
        <v>41156</v>
      </c>
      <c r="O1079" s="16">
        <f>(Table1[[#This Row],[DataSetDate]]-Table1[[#This Row],[Dt_Customer]])/365</f>
        <v>8.4273972602739722</v>
      </c>
      <c r="P1079" s="15">
        <v>44232</v>
      </c>
      <c r="Q1079">
        <v>84</v>
      </c>
      <c r="R1079" s="4">
        <v>367</v>
      </c>
      <c r="S1079" s="4">
        <v>17</v>
      </c>
      <c r="T1079" s="4">
        <v>241</v>
      </c>
      <c r="U1079" s="4">
        <v>104</v>
      </c>
      <c r="V1079" s="4">
        <v>188</v>
      </c>
      <c r="W1079" s="4">
        <v>232</v>
      </c>
      <c r="X1079">
        <v>2</v>
      </c>
      <c r="Y1079">
        <v>9</v>
      </c>
      <c r="Z1079" t="str">
        <f t="shared" si="67"/>
        <v>High</v>
      </c>
      <c r="AA1079" s="14">
        <f t="shared" ca="1" si="68"/>
        <v>9.3206294361962936</v>
      </c>
      <c r="AB1079">
        <v>5</v>
      </c>
      <c r="AC1079">
        <v>9</v>
      </c>
      <c r="AD1079" s="14">
        <f t="shared" ca="1" si="69"/>
        <v>9.3555717036585282</v>
      </c>
      <c r="AE1079">
        <v>7</v>
      </c>
      <c r="AF1079">
        <v>0</v>
      </c>
      <c r="AG1079">
        <v>0</v>
      </c>
      <c r="AH1079">
        <v>0</v>
      </c>
      <c r="AI1079">
        <v>0</v>
      </c>
      <c r="AJ1079">
        <v>0</v>
      </c>
      <c r="AK1079">
        <v>0</v>
      </c>
      <c r="AL1079">
        <v>0</v>
      </c>
      <c r="AM1079" t="s">
        <v>41</v>
      </c>
    </row>
    <row r="1080" spans="1:39" hidden="1" x14ac:dyDescent="0.3">
      <c r="A1080">
        <v>2683</v>
      </c>
      <c r="B1080">
        <v>1969</v>
      </c>
      <c r="C1080" s="14">
        <f>2021-Table1[[#This Row],[Year_Birth]]</f>
        <v>52</v>
      </c>
      <c r="D1080" t="s">
        <v>46</v>
      </c>
      <c r="E1080" s="14" t="str" cm="1">
        <f t="array" ref="E1080">_xlfn.SWITCH(Table1[[#This Row],[Education]],"Graduation","Bachelor’s","Basic","High School","2n Cycle","Master’s","Master","Master’s","PhD","PhD","Other")</f>
        <v>Bachelor’s</v>
      </c>
      <c r="F1080" t="s">
        <v>42</v>
      </c>
      <c r="G1080" s="14" t="s">
        <v>42</v>
      </c>
      <c r="H1080" s="14" t="str" cm="1">
        <f t="array" ref="H1080">_xlfn.SWITCH(Table1[[#This Row],[Marital_Status_mod]],"Together","Couple","Married","Couple","Divorced","Single","Single","Single","Widow","Single","Other")</f>
        <v>Couple</v>
      </c>
      <c r="I1080" s="4">
        <v>52413</v>
      </c>
      <c r="J1080" s="41" t="str">
        <f t="shared" si="66"/>
        <v>$50 - $60K</v>
      </c>
      <c r="K1080">
        <v>0</v>
      </c>
      <c r="L1080">
        <v>2</v>
      </c>
      <c r="M1080">
        <f>Table1[[#This Row],[Teenhome]]+Table1[[#This Row],[Kidhome]]</f>
        <v>2</v>
      </c>
      <c r="N1080" s="1">
        <v>41307</v>
      </c>
      <c r="O1080" s="16">
        <f>(Table1[[#This Row],[DataSetDate]]-Table1[[#This Row],[Dt_Customer]])/365</f>
        <v>8.0136986301369859</v>
      </c>
      <c r="P1080" s="15">
        <v>44232</v>
      </c>
      <c r="Q1080">
        <v>56</v>
      </c>
      <c r="R1080" s="4">
        <v>295</v>
      </c>
      <c r="S1080" s="4">
        <v>106</v>
      </c>
      <c r="T1080" s="4">
        <v>271</v>
      </c>
      <c r="U1080" s="4">
        <v>75</v>
      </c>
      <c r="V1080" s="4">
        <v>98</v>
      </c>
      <c r="W1080" s="4">
        <v>65</v>
      </c>
      <c r="X1080">
        <v>4</v>
      </c>
      <c r="Y1080">
        <v>6</v>
      </c>
      <c r="Z1080" t="str">
        <f t="shared" si="67"/>
        <v>Medium</v>
      </c>
      <c r="AA1080" s="14">
        <f t="shared" ca="1" si="68"/>
        <v>6.3360994641229231</v>
      </c>
      <c r="AB1080">
        <v>4</v>
      </c>
      <c r="AC1080">
        <v>12</v>
      </c>
      <c r="AD1080" s="14">
        <f t="shared" ca="1" si="69"/>
        <v>12.339468191165929</v>
      </c>
      <c r="AE1080">
        <v>6</v>
      </c>
      <c r="AF1080">
        <v>0</v>
      </c>
      <c r="AG1080">
        <v>0</v>
      </c>
      <c r="AH1080">
        <v>0</v>
      </c>
      <c r="AI1080">
        <v>0</v>
      </c>
      <c r="AJ1080">
        <v>0</v>
      </c>
      <c r="AK1080">
        <v>0</v>
      </c>
      <c r="AL1080">
        <v>0</v>
      </c>
      <c r="AM1080" t="s">
        <v>48</v>
      </c>
    </row>
    <row r="1081" spans="1:39" hidden="1" x14ac:dyDescent="0.3">
      <c r="A1081">
        <v>10702</v>
      </c>
      <c r="B1081">
        <v>1984</v>
      </c>
      <c r="C1081" s="14">
        <f>2021-Table1[[#This Row],[Year_Birth]]</f>
        <v>37</v>
      </c>
      <c r="D1081" t="s">
        <v>46</v>
      </c>
      <c r="E1081" s="14" t="str" cm="1">
        <f t="array" ref="E1081">_xlfn.SWITCH(Table1[[#This Row],[Education]],"Graduation","Bachelor’s","Basic","High School","2n Cycle","Master’s","Master","Master’s","PhD","PhD","Other")</f>
        <v>Bachelor’s</v>
      </c>
      <c r="F1081" t="s">
        <v>50</v>
      </c>
      <c r="G1081" s="14" t="s">
        <v>50</v>
      </c>
      <c r="H1081" s="14" t="str" cm="1">
        <f t="array" ref="H1081">_xlfn.SWITCH(Table1[[#This Row],[Marital_Status_mod]],"Together","Couple","Married","Couple","Divorced","Single","Single","Single","Widow","Single","Other")</f>
        <v>Single</v>
      </c>
      <c r="I1081" s="4">
        <v>52413</v>
      </c>
      <c r="J1081" s="41" t="str">
        <f t="shared" si="66"/>
        <v>$50 - $60K</v>
      </c>
      <c r="K1081">
        <v>1</v>
      </c>
      <c r="L1081">
        <v>0</v>
      </c>
      <c r="M1081">
        <f>Table1[[#This Row],[Teenhome]]+Table1[[#This Row],[Kidhome]]</f>
        <v>1</v>
      </c>
      <c r="N1081" s="1">
        <v>41216</v>
      </c>
      <c r="O1081" s="16">
        <f>(Table1[[#This Row],[DataSetDate]]-Table1[[#This Row],[Dt_Customer]])/365</f>
        <v>8.2630136986301377</v>
      </c>
      <c r="P1081" s="15">
        <v>44232</v>
      </c>
      <c r="Q1081">
        <v>67</v>
      </c>
      <c r="R1081" s="4">
        <v>185</v>
      </c>
      <c r="S1081" s="4">
        <v>8</v>
      </c>
      <c r="T1081" s="4">
        <v>133</v>
      </c>
      <c r="U1081" s="4">
        <v>56</v>
      </c>
      <c r="V1081" s="4">
        <v>56</v>
      </c>
      <c r="W1081" s="4">
        <v>12</v>
      </c>
      <c r="X1081">
        <v>2</v>
      </c>
      <c r="Y1081">
        <v>7</v>
      </c>
      <c r="Z1081" t="str">
        <f t="shared" si="67"/>
        <v>High</v>
      </c>
      <c r="AA1081" s="14">
        <f t="shared" ca="1" si="68"/>
        <v>6.8902145299893061</v>
      </c>
      <c r="AB1081">
        <v>1</v>
      </c>
      <c r="AC1081">
        <v>7</v>
      </c>
      <c r="AD1081" s="14">
        <f t="shared" ca="1" si="69"/>
        <v>7.3676903419840665</v>
      </c>
      <c r="AE1081">
        <v>7</v>
      </c>
      <c r="AF1081">
        <v>0</v>
      </c>
      <c r="AG1081">
        <v>0</v>
      </c>
      <c r="AH1081">
        <v>0</v>
      </c>
      <c r="AI1081">
        <v>0</v>
      </c>
      <c r="AJ1081">
        <v>0</v>
      </c>
      <c r="AK1081">
        <v>0</v>
      </c>
      <c r="AL1081">
        <v>0</v>
      </c>
      <c r="AM1081" t="s">
        <v>41</v>
      </c>
    </row>
    <row r="1082" spans="1:39" hidden="1" x14ac:dyDescent="0.3">
      <c r="A1082">
        <v>3712</v>
      </c>
      <c r="B1082">
        <v>1959</v>
      </c>
      <c r="C1082" s="14">
        <f>2021-Table1[[#This Row],[Year_Birth]]</f>
        <v>62</v>
      </c>
      <c r="D1082" t="s">
        <v>46</v>
      </c>
      <c r="E1082" s="14" t="str" cm="1">
        <f t="array" ref="E1082">_xlfn.SWITCH(Table1[[#This Row],[Education]],"Graduation","Bachelor’s","Basic","High School","2n Cycle","Master’s","Master","Master’s","PhD","PhD","Other")</f>
        <v>Bachelor’s</v>
      </c>
      <c r="F1082" t="s">
        <v>49</v>
      </c>
      <c r="G1082" s="14" t="s">
        <v>49</v>
      </c>
      <c r="H1082" s="14" t="str" cm="1">
        <f t="array" ref="H1082">_xlfn.SWITCH(Table1[[#This Row],[Marital_Status_mod]],"Together","Couple","Married","Couple","Divorced","Single","Single","Single","Widow","Single","Other")</f>
        <v>Single</v>
      </c>
      <c r="I1082" s="4">
        <v>52332</v>
      </c>
      <c r="J1082" s="41" t="str">
        <f t="shared" si="66"/>
        <v>$50 - $60K</v>
      </c>
      <c r="K1082">
        <v>0</v>
      </c>
      <c r="L1082">
        <v>0</v>
      </c>
      <c r="M1082">
        <f>Table1[[#This Row],[Teenhome]]+Table1[[#This Row],[Kidhome]]</f>
        <v>0</v>
      </c>
      <c r="N1082" s="1">
        <v>41514</v>
      </c>
      <c r="O1082" s="16">
        <f>(Table1[[#This Row],[DataSetDate]]-Table1[[#This Row],[Dt_Customer]])/365</f>
        <v>7.4465753424657537</v>
      </c>
      <c r="P1082" s="15">
        <v>44232</v>
      </c>
      <c r="Q1082">
        <v>63</v>
      </c>
      <c r="R1082" s="4">
        <v>212</v>
      </c>
      <c r="S1082" s="4">
        <v>5</v>
      </c>
      <c r="T1082" s="4">
        <v>33</v>
      </c>
      <c r="U1082" s="4">
        <v>7</v>
      </c>
      <c r="V1082" s="4">
        <v>0</v>
      </c>
      <c r="W1082" s="4">
        <v>2</v>
      </c>
      <c r="X1082">
        <v>1</v>
      </c>
      <c r="Y1082">
        <v>3</v>
      </c>
      <c r="Z1082" t="str">
        <f t="shared" si="67"/>
        <v>Medium</v>
      </c>
      <c r="AA1082" s="14">
        <f t="shared" ca="1" si="68"/>
        <v>2.7116664423237857</v>
      </c>
      <c r="AB1082">
        <v>2</v>
      </c>
      <c r="AC1082">
        <v>6</v>
      </c>
      <c r="AD1082" s="14">
        <f t="shared" ca="1" si="69"/>
        <v>5.8205063822902172</v>
      </c>
      <c r="AE1082">
        <v>4</v>
      </c>
      <c r="AF1082">
        <v>0</v>
      </c>
      <c r="AG1082">
        <v>0</v>
      </c>
      <c r="AH1082">
        <v>0</v>
      </c>
      <c r="AI1082">
        <v>1</v>
      </c>
      <c r="AJ1082">
        <v>0</v>
      </c>
      <c r="AK1082">
        <v>0</v>
      </c>
      <c r="AL1082">
        <v>0</v>
      </c>
      <c r="AM1082" t="s">
        <v>45</v>
      </c>
    </row>
    <row r="1083" spans="1:39" hidden="1" x14ac:dyDescent="0.3">
      <c r="A1083">
        <v>9760</v>
      </c>
      <c r="B1083">
        <v>1963</v>
      </c>
      <c r="C1083" s="14">
        <f>2021-Table1[[#This Row],[Year_Birth]]</f>
        <v>58</v>
      </c>
      <c r="D1083" t="s">
        <v>39</v>
      </c>
      <c r="E1083" s="14" t="str" cm="1">
        <f t="array" ref="E1083">_xlfn.SWITCH(Table1[[#This Row],[Education]],"Graduation","Bachelor’s","Basic","High School","2n Cycle","Master’s","Master","Master’s","PhD","PhD","Other")</f>
        <v>PhD</v>
      </c>
      <c r="F1083" t="s">
        <v>54</v>
      </c>
      <c r="G1083" s="14" t="s">
        <v>54</v>
      </c>
      <c r="H1083" s="14" t="str" cm="1">
        <f t="array" ref="H1083">_xlfn.SWITCH(Table1[[#This Row],[Marital_Status_mod]],"Together","Couple","Married","Couple","Divorced","Single","Single","Single","Widow","Single","Other")</f>
        <v>Single</v>
      </c>
      <c r="I1083" s="4">
        <v>52278</v>
      </c>
      <c r="J1083" s="41" t="str">
        <f t="shared" si="66"/>
        <v>$50 - $60K</v>
      </c>
      <c r="K1083">
        <v>0</v>
      </c>
      <c r="L1083">
        <v>1</v>
      </c>
      <c r="M1083">
        <f>Table1[[#This Row],[Teenhome]]+Table1[[#This Row],[Kidhome]]</f>
        <v>1</v>
      </c>
      <c r="N1083" s="1">
        <v>41299</v>
      </c>
      <c r="O1083" s="16">
        <f>(Table1[[#This Row],[DataSetDate]]-Table1[[#This Row],[Dt_Customer]])/365</f>
        <v>8.0356164383561648</v>
      </c>
      <c r="P1083" s="15">
        <v>44232</v>
      </c>
      <c r="Q1083">
        <v>24</v>
      </c>
      <c r="R1083" s="4">
        <v>953</v>
      </c>
      <c r="S1083" s="4">
        <v>0</v>
      </c>
      <c r="T1083" s="4">
        <v>71</v>
      </c>
      <c r="U1083" s="4">
        <v>0</v>
      </c>
      <c r="V1083" s="4">
        <v>0</v>
      </c>
      <c r="W1083" s="4">
        <v>174</v>
      </c>
      <c r="X1083">
        <v>6</v>
      </c>
      <c r="Y1083">
        <v>10</v>
      </c>
      <c r="Z1083" t="str">
        <f t="shared" si="67"/>
        <v>High</v>
      </c>
      <c r="AA1083" s="14">
        <f t="shared" ca="1" si="68"/>
        <v>10.074013041722308</v>
      </c>
      <c r="AB1083">
        <v>5</v>
      </c>
      <c r="AC1083">
        <v>10</v>
      </c>
      <c r="AD1083" s="14">
        <f t="shared" ca="1" si="69"/>
        <v>9.6286663647000683</v>
      </c>
      <c r="AE1083">
        <v>8</v>
      </c>
      <c r="AF1083">
        <v>0</v>
      </c>
      <c r="AG1083">
        <v>0</v>
      </c>
      <c r="AH1083">
        <v>0</v>
      </c>
      <c r="AI1083">
        <v>0</v>
      </c>
      <c r="AJ1083">
        <v>0</v>
      </c>
      <c r="AK1083">
        <v>1</v>
      </c>
      <c r="AL1083">
        <v>0</v>
      </c>
      <c r="AM1083" t="s">
        <v>47</v>
      </c>
    </row>
    <row r="1084" spans="1:39" hidden="1" x14ac:dyDescent="0.3">
      <c r="A1084">
        <v>7101</v>
      </c>
      <c r="B1084">
        <v>1963</v>
      </c>
      <c r="C1084" s="14">
        <f>2021-Table1[[#This Row],[Year_Birth]]</f>
        <v>58</v>
      </c>
      <c r="D1084" t="s">
        <v>39</v>
      </c>
      <c r="E1084" s="14" t="str" cm="1">
        <f t="array" ref="E1084">_xlfn.SWITCH(Table1[[#This Row],[Education]],"Graduation","Bachelor’s","Basic","High School","2n Cycle","Master’s","Master","Master’s","PhD","PhD","Other")</f>
        <v>PhD</v>
      </c>
      <c r="F1084" t="s">
        <v>54</v>
      </c>
      <c r="G1084" s="14" t="s">
        <v>54</v>
      </c>
      <c r="H1084" s="14" t="str" cm="1">
        <f t="array" ref="H1084">_xlfn.SWITCH(Table1[[#This Row],[Marital_Status_mod]],"Together","Couple","Married","Couple","Divorced","Single","Single","Single","Widow","Single","Other")</f>
        <v>Single</v>
      </c>
      <c r="I1084" s="4">
        <v>52278</v>
      </c>
      <c r="J1084" s="41" t="str">
        <f t="shared" si="66"/>
        <v>$50 - $60K</v>
      </c>
      <c r="K1084">
        <v>0</v>
      </c>
      <c r="L1084">
        <v>1</v>
      </c>
      <c r="M1084">
        <f>Table1[[#This Row],[Teenhome]]+Table1[[#This Row],[Kidhome]]</f>
        <v>1</v>
      </c>
      <c r="N1084" s="1">
        <v>41299</v>
      </c>
      <c r="O1084" s="16">
        <f>(Table1[[#This Row],[DataSetDate]]-Table1[[#This Row],[Dt_Customer]])/365</f>
        <v>8.0356164383561648</v>
      </c>
      <c r="P1084" s="15">
        <v>44232</v>
      </c>
      <c r="Q1084">
        <v>24</v>
      </c>
      <c r="R1084" s="4">
        <v>953</v>
      </c>
      <c r="S1084" s="4">
        <v>0</v>
      </c>
      <c r="T1084" s="4">
        <v>71</v>
      </c>
      <c r="U1084" s="4">
        <v>0</v>
      </c>
      <c r="V1084" s="4">
        <v>0</v>
      </c>
      <c r="W1084" s="4">
        <v>174</v>
      </c>
      <c r="X1084">
        <v>6</v>
      </c>
      <c r="Y1084">
        <v>10</v>
      </c>
      <c r="Z1084" t="str">
        <f t="shared" si="67"/>
        <v>High</v>
      </c>
      <c r="AA1084" s="14">
        <f t="shared" ca="1" si="68"/>
        <v>9.957130027586544</v>
      </c>
      <c r="AB1084">
        <v>5</v>
      </c>
      <c r="AC1084">
        <v>10</v>
      </c>
      <c r="AD1084" s="14">
        <f t="shared" ca="1" si="69"/>
        <v>9.8870735764241857</v>
      </c>
      <c r="AE1084">
        <v>8</v>
      </c>
      <c r="AF1084">
        <v>0</v>
      </c>
      <c r="AG1084">
        <v>0</v>
      </c>
      <c r="AH1084">
        <v>0</v>
      </c>
      <c r="AI1084">
        <v>0</v>
      </c>
      <c r="AJ1084">
        <v>0</v>
      </c>
      <c r="AK1084">
        <v>0</v>
      </c>
      <c r="AL1084">
        <v>0</v>
      </c>
      <c r="AM1084" t="s">
        <v>41</v>
      </c>
    </row>
    <row r="1085" spans="1:39" hidden="1" x14ac:dyDescent="0.3">
      <c r="A1085">
        <v>6181</v>
      </c>
      <c r="B1085">
        <v>1950</v>
      </c>
      <c r="C1085" s="14">
        <f>2021-Table1[[#This Row],[Year_Birth]]</f>
        <v>71</v>
      </c>
      <c r="D1085" t="s">
        <v>51</v>
      </c>
      <c r="E1085" s="14" t="str" cm="1">
        <f t="array" ref="E1085">_xlfn.SWITCH(Table1[[#This Row],[Education]],"Graduation","Bachelor’s","Basic","High School","2n Cycle","Master’s","Master","Master’s","PhD","PhD","Other")</f>
        <v>Master’s</v>
      </c>
      <c r="F1085" t="s">
        <v>40</v>
      </c>
      <c r="G1085" s="14" t="s">
        <v>40</v>
      </c>
      <c r="H1085" s="14" t="str" cm="1">
        <f t="array" ref="H1085">_xlfn.SWITCH(Table1[[#This Row],[Marital_Status_mod]],"Together","Couple","Married","Couple","Divorced","Single","Single","Single","Widow","Single","Other")</f>
        <v>Couple</v>
      </c>
      <c r="I1085" s="4">
        <v>52203</v>
      </c>
      <c r="J1085" s="41" t="str">
        <f t="shared" si="66"/>
        <v>$50 - $60K</v>
      </c>
      <c r="K1085">
        <v>0</v>
      </c>
      <c r="L1085">
        <v>0</v>
      </c>
      <c r="M1085">
        <f>Table1[[#This Row],[Teenhome]]+Table1[[#This Row],[Kidhome]]</f>
        <v>0</v>
      </c>
      <c r="N1085" s="1">
        <v>41121</v>
      </c>
      <c r="O1085" s="16">
        <f>(Table1[[#This Row],[DataSetDate]]-Table1[[#This Row],[Dt_Customer]])/365</f>
        <v>8.5232876712328771</v>
      </c>
      <c r="P1085" s="15">
        <v>44232</v>
      </c>
      <c r="Q1085">
        <v>36</v>
      </c>
      <c r="R1085" s="4">
        <v>488</v>
      </c>
      <c r="S1085" s="4">
        <v>21</v>
      </c>
      <c r="T1085" s="4">
        <v>238</v>
      </c>
      <c r="U1085" s="4">
        <v>56</v>
      </c>
      <c r="V1085" s="4">
        <v>108</v>
      </c>
      <c r="W1085" s="4">
        <v>28</v>
      </c>
      <c r="X1085">
        <v>1</v>
      </c>
      <c r="Y1085">
        <v>8</v>
      </c>
      <c r="Z1085" t="str">
        <f t="shared" si="67"/>
        <v>High</v>
      </c>
      <c r="AA1085" s="14">
        <f t="shared" ca="1" si="68"/>
        <v>7.6355824192473074</v>
      </c>
      <c r="AB1085">
        <v>7</v>
      </c>
      <c r="AC1085">
        <v>11</v>
      </c>
      <c r="AD1085" s="14">
        <f t="shared" ca="1" si="69"/>
        <v>11.392310783012517</v>
      </c>
      <c r="AE1085">
        <v>6</v>
      </c>
      <c r="AF1085">
        <v>0</v>
      </c>
      <c r="AG1085">
        <v>0</v>
      </c>
      <c r="AH1085">
        <v>0</v>
      </c>
      <c r="AI1085">
        <v>0</v>
      </c>
      <c r="AJ1085">
        <v>0</v>
      </c>
      <c r="AK1085">
        <v>0</v>
      </c>
      <c r="AL1085">
        <v>0</v>
      </c>
      <c r="AM1085" t="s">
        <v>43</v>
      </c>
    </row>
    <row r="1086" spans="1:39" hidden="1" x14ac:dyDescent="0.3">
      <c r="A1086">
        <v>7264</v>
      </c>
      <c r="B1086">
        <v>1978</v>
      </c>
      <c r="C1086" s="14">
        <f>2021-Table1[[#This Row],[Year_Birth]]</f>
        <v>43</v>
      </c>
      <c r="D1086" t="s">
        <v>51</v>
      </c>
      <c r="E1086" s="14" t="str" cm="1">
        <f t="array" ref="E1086">_xlfn.SWITCH(Table1[[#This Row],[Education]],"Graduation","Bachelor’s","Basic","High School","2n Cycle","Master’s","Master","Master’s","PhD","PhD","Other")</f>
        <v>Master’s</v>
      </c>
      <c r="F1086" t="s">
        <v>50</v>
      </c>
      <c r="G1086" s="14" t="s">
        <v>50</v>
      </c>
      <c r="H1086" s="14" t="str" cm="1">
        <f t="array" ref="H1086">_xlfn.SWITCH(Table1[[#This Row],[Marital_Status_mod]],"Together","Couple","Married","Couple","Divorced","Single","Single","Single","Widow","Single","Other")</f>
        <v>Single</v>
      </c>
      <c r="I1086" s="4">
        <v>52195</v>
      </c>
      <c r="J1086" s="41" t="str">
        <f t="shared" si="66"/>
        <v>$50 - $60K</v>
      </c>
      <c r="K1086">
        <v>2</v>
      </c>
      <c r="L1086">
        <v>1</v>
      </c>
      <c r="M1086">
        <f>Table1[[#This Row],[Teenhome]]+Table1[[#This Row],[Kidhome]]</f>
        <v>3</v>
      </c>
      <c r="N1086" s="1">
        <v>41771</v>
      </c>
      <c r="O1086" s="16">
        <f>(Table1[[#This Row],[DataSetDate]]-Table1[[#This Row],[Dt_Customer]])/365</f>
        <v>6.7424657534246579</v>
      </c>
      <c r="P1086" s="15">
        <v>44232</v>
      </c>
      <c r="Q1086">
        <v>2</v>
      </c>
      <c r="R1086" s="4">
        <v>12</v>
      </c>
      <c r="S1086" s="4">
        <v>0</v>
      </c>
      <c r="T1086" s="4">
        <v>4</v>
      </c>
      <c r="U1086" s="4">
        <v>0</v>
      </c>
      <c r="V1086" s="4">
        <v>0</v>
      </c>
      <c r="W1086" s="4">
        <v>1</v>
      </c>
      <c r="X1086">
        <v>1</v>
      </c>
      <c r="Y1086">
        <v>1</v>
      </c>
      <c r="Z1086" t="str">
        <f t="shared" si="67"/>
        <v>Low</v>
      </c>
      <c r="AA1086" s="14">
        <f t="shared" ca="1" si="68"/>
        <v>1.1309120786773117</v>
      </c>
      <c r="AB1086">
        <v>0</v>
      </c>
      <c r="AC1086">
        <v>2</v>
      </c>
      <c r="AD1086" s="14">
        <f t="shared" ca="1" si="69"/>
        <v>1.8149059070400961</v>
      </c>
      <c r="AE1086">
        <v>8</v>
      </c>
      <c r="AF1086">
        <v>0</v>
      </c>
      <c r="AG1086">
        <v>0</v>
      </c>
      <c r="AH1086">
        <v>0</v>
      </c>
      <c r="AI1086">
        <v>0</v>
      </c>
      <c r="AJ1086">
        <v>0</v>
      </c>
      <c r="AK1086">
        <v>0</v>
      </c>
      <c r="AL1086">
        <v>0</v>
      </c>
      <c r="AM1086" t="s">
        <v>47</v>
      </c>
    </row>
    <row r="1087" spans="1:39" hidden="1" x14ac:dyDescent="0.3">
      <c r="A1087">
        <v>6387</v>
      </c>
      <c r="B1087">
        <v>1976</v>
      </c>
      <c r="C1087" s="14">
        <f>2021-Table1[[#This Row],[Year_Birth]]</f>
        <v>45</v>
      </c>
      <c r="D1087" t="s">
        <v>39</v>
      </c>
      <c r="E1087" s="14" t="str" cm="1">
        <f t="array" ref="E1087">_xlfn.SWITCH(Table1[[#This Row],[Education]],"Graduation","Bachelor’s","Basic","High School","2n Cycle","Master’s","Master","Master’s","PhD","PhD","Other")</f>
        <v>PhD</v>
      </c>
      <c r="F1087" t="s">
        <v>40</v>
      </c>
      <c r="G1087" s="14" t="s">
        <v>40</v>
      </c>
      <c r="H1087" s="14" t="str" cm="1">
        <f t="array" ref="H1087">_xlfn.SWITCH(Table1[[#This Row],[Marital_Status_mod]],"Together","Couple","Married","Couple","Divorced","Single","Single","Single","Widow","Single","Other")</f>
        <v>Couple</v>
      </c>
      <c r="I1087" s="4">
        <v>52190</v>
      </c>
      <c r="J1087" s="41" t="str">
        <f t="shared" si="66"/>
        <v>$50 - $60K</v>
      </c>
      <c r="K1087">
        <v>1</v>
      </c>
      <c r="L1087">
        <v>1</v>
      </c>
      <c r="M1087">
        <f>Table1[[#This Row],[Teenhome]]+Table1[[#This Row],[Kidhome]]</f>
        <v>2</v>
      </c>
      <c r="N1087" s="1">
        <v>41767</v>
      </c>
      <c r="O1087" s="16">
        <f>(Table1[[#This Row],[DataSetDate]]-Table1[[#This Row],[Dt_Customer]])/365</f>
        <v>6.7534246575342465</v>
      </c>
      <c r="P1087" s="15">
        <v>44232</v>
      </c>
      <c r="Q1087">
        <v>39</v>
      </c>
      <c r="R1087" s="4">
        <v>42</v>
      </c>
      <c r="S1087" s="4">
        <v>0</v>
      </c>
      <c r="T1087" s="4">
        <v>17</v>
      </c>
      <c r="U1087" s="4">
        <v>0</v>
      </c>
      <c r="V1087" s="4">
        <v>0</v>
      </c>
      <c r="W1087" s="4">
        <v>18</v>
      </c>
      <c r="X1087">
        <v>3</v>
      </c>
      <c r="Y1087">
        <v>2</v>
      </c>
      <c r="Z1087" t="str">
        <f t="shared" si="67"/>
        <v>Low</v>
      </c>
      <c r="AA1087" s="14">
        <f t="shared" ca="1" si="68"/>
        <v>1.6080980233042599</v>
      </c>
      <c r="AB1087">
        <v>1</v>
      </c>
      <c r="AC1087">
        <v>3</v>
      </c>
      <c r="AD1087" s="14">
        <f t="shared" ca="1" si="69"/>
        <v>3.1004768022500206</v>
      </c>
      <c r="AE1087">
        <v>5</v>
      </c>
      <c r="AF1087">
        <v>0</v>
      </c>
      <c r="AG1087">
        <v>0</v>
      </c>
      <c r="AH1087">
        <v>1</v>
      </c>
      <c r="AI1087">
        <v>0</v>
      </c>
      <c r="AJ1087">
        <v>0</v>
      </c>
      <c r="AK1087">
        <v>0</v>
      </c>
      <c r="AL1087">
        <v>0</v>
      </c>
      <c r="AM1087" t="s">
        <v>47</v>
      </c>
    </row>
    <row r="1088" spans="1:39" hidden="1" x14ac:dyDescent="0.3">
      <c r="A1088">
        <v>4184</v>
      </c>
      <c r="B1088">
        <v>1950</v>
      </c>
      <c r="C1088" s="14">
        <f>2021-Table1[[#This Row],[Year_Birth]]</f>
        <v>71</v>
      </c>
      <c r="D1088" t="s">
        <v>39</v>
      </c>
      <c r="E1088" s="14" t="str" cm="1">
        <f t="array" ref="E1088">_xlfn.SWITCH(Table1[[#This Row],[Education]],"Graduation","Bachelor’s","Basic","High School","2n Cycle","Master’s","Master","Master’s","PhD","PhD","Other")</f>
        <v>PhD</v>
      </c>
      <c r="F1088" t="s">
        <v>40</v>
      </c>
      <c r="G1088" s="14" t="s">
        <v>40</v>
      </c>
      <c r="H1088" s="14" t="str" cm="1">
        <f t="array" ref="H1088">_xlfn.SWITCH(Table1[[#This Row],[Marital_Status_mod]],"Together","Couple","Married","Couple","Divorced","Single","Single","Single","Widow","Single","Other")</f>
        <v>Couple</v>
      </c>
      <c r="I1088" s="4">
        <v>52157</v>
      </c>
      <c r="J1088" s="41" t="str">
        <f t="shared" si="66"/>
        <v>$50 - $60K</v>
      </c>
      <c r="K1088">
        <v>0</v>
      </c>
      <c r="L1088">
        <v>1</v>
      </c>
      <c r="M1088">
        <f>Table1[[#This Row],[Teenhome]]+Table1[[#This Row],[Kidhome]]</f>
        <v>1</v>
      </c>
      <c r="N1088" s="1">
        <v>41797</v>
      </c>
      <c r="O1088" s="16">
        <f>(Table1[[#This Row],[DataSetDate]]-Table1[[#This Row],[Dt_Customer]])/365</f>
        <v>6.6712328767123283</v>
      </c>
      <c r="P1088" s="15">
        <v>44232</v>
      </c>
      <c r="Q1088">
        <v>48</v>
      </c>
      <c r="R1088" s="4">
        <v>189</v>
      </c>
      <c r="S1088" s="4">
        <v>2</v>
      </c>
      <c r="T1088" s="4">
        <v>29</v>
      </c>
      <c r="U1088" s="4">
        <v>3</v>
      </c>
      <c r="V1088" s="4">
        <v>2</v>
      </c>
      <c r="W1088" s="4">
        <v>40</v>
      </c>
      <c r="X1088">
        <v>2</v>
      </c>
      <c r="Y1088">
        <v>3</v>
      </c>
      <c r="Z1088" t="str">
        <f t="shared" si="67"/>
        <v>Medium</v>
      </c>
      <c r="AA1088" s="14">
        <f t="shared" ca="1" si="68"/>
        <v>2.8932281524523029</v>
      </c>
      <c r="AB1088">
        <v>2</v>
      </c>
      <c r="AC1088">
        <v>5</v>
      </c>
      <c r="AD1088" s="14">
        <f t="shared" ca="1" si="69"/>
        <v>4.6320700268970327</v>
      </c>
      <c r="AE1088">
        <v>4</v>
      </c>
      <c r="AF1088">
        <v>0</v>
      </c>
      <c r="AG1088">
        <v>0</v>
      </c>
      <c r="AH1088">
        <v>0</v>
      </c>
      <c r="AI1088">
        <v>0</v>
      </c>
      <c r="AJ1088">
        <v>0</v>
      </c>
      <c r="AK1088">
        <v>0</v>
      </c>
      <c r="AL1088">
        <v>0</v>
      </c>
      <c r="AM1088" t="s">
        <v>41</v>
      </c>
    </row>
    <row r="1089" spans="1:39" hidden="1" x14ac:dyDescent="0.3">
      <c r="A1089">
        <v>1045</v>
      </c>
      <c r="B1089">
        <v>1965</v>
      </c>
      <c r="C1089" s="14">
        <f>2021-Table1[[#This Row],[Year_Birth]]</f>
        <v>56</v>
      </c>
      <c r="D1089" t="s">
        <v>46</v>
      </c>
      <c r="E1089" s="14" t="str" cm="1">
        <f t="array" ref="E1089">_xlfn.SWITCH(Table1[[#This Row],[Education]],"Graduation","Bachelor’s","Basic","High School","2n Cycle","Master’s","Master","Master’s","PhD","PhD","Other")</f>
        <v>Bachelor’s</v>
      </c>
      <c r="F1089" t="s">
        <v>40</v>
      </c>
      <c r="G1089" s="14" t="s">
        <v>40</v>
      </c>
      <c r="H1089" s="14" t="str" cm="1">
        <f t="array" ref="H1089">_xlfn.SWITCH(Table1[[#This Row],[Marital_Status_mod]],"Together","Couple","Married","Couple","Divorced","Single","Single","Single","Widow","Single","Other")</f>
        <v>Couple</v>
      </c>
      <c r="I1089" s="4">
        <v>52117</v>
      </c>
      <c r="J1089" s="41" t="str">
        <f t="shared" ref="J1089:J1152" si="70">IF(I1089&lt;10000, "Up to $10K",
   IF(I1089&gt;=100000, "$100K and up",
      "$" &amp; FLOOR(I1089,10000)/1000 &amp; " - $" &amp; FLOOR(I1089,10000)/1000+10 &amp; "K"))</f>
        <v>$50 - $60K</v>
      </c>
      <c r="K1089">
        <v>0</v>
      </c>
      <c r="L1089">
        <v>1</v>
      </c>
      <c r="M1089">
        <f>Table1[[#This Row],[Teenhome]]+Table1[[#This Row],[Kidhome]]</f>
        <v>1</v>
      </c>
      <c r="N1089" s="1">
        <v>41137</v>
      </c>
      <c r="O1089" s="16">
        <f>(Table1[[#This Row],[DataSetDate]]-Table1[[#This Row],[Dt_Customer]])/365</f>
        <v>8.4794520547945211</v>
      </c>
      <c r="P1089" s="15">
        <v>44232</v>
      </c>
      <c r="Q1089">
        <v>55</v>
      </c>
      <c r="R1089" s="4">
        <v>112</v>
      </c>
      <c r="S1089" s="4">
        <v>10</v>
      </c>
      <c r="T1089" s="4">
        <v>107</v>
      </c>
      <c r="U1089" s="4">
        <v>30</v>
      </c>
      <c r="V1089" s="4">
        <v>0</v>
      </c>
      <c r="W1089" s="4">
        <v>20</v>
      </c>
      <c r="X1089">
        <v>2</v>
      </c>
      <c r="Y1089">
        <v>5</v>
      </c>
      <c r="Z1089" t="str">
        <f t="shared" ref="Z1089:Z1152" si="71">IF(Y1089&gt;=7,"High",IF(Y1089&gt;=3,"Medium","Low"))</f>
        <v>Medium</v>
      </c>
      <c r="AA1089" s="14">
        <f t="shared" ca="1" si="68"/>
        <v>5.1335958624143823</v>
      </c>
      <c r="AB1089">
        <v>2</v>
      </c>
      <c r="AC1089">
        <v>4</v>
      </c>
      <c r="AD1089" s="14">
        <f t="shared" ca="1" si="69"/>
        <v>3.6984151422122578</v>
      </c>
      <c r="AE1089">
        <v>7</v>
      </c>
      <c r="AF1089">
        <v>0</v>
      </c>
      <c r="AG1089">
        <v>0</v>
      </c>
      <c r="AH1089">
        <v>0</v>
      </c>
      <c r="AI1089">
        <v>0</v>
      </c>
      <c r="AJ1089">
        <v>0</v>
      </c>
      <c r="AK1089">
        <v>0</v>
      </c>
      <c r="AL1089">
        <v>0</v>
      </c>
      <c r="AM1089" t="s">
        <v>41</v>
      </c>
    </row>
    <row r="1090" spans="1:39" hidden="1" x14ac:dyDescent="0.3">
      <c r="A1090">
        <v>641</v>
      </c>
      <c r="B1090">
        <v>1967</v>
      </c>
      <c r="C1090" s="14">
        <f>2021-Table1[[#This Row],[Year_Birth]]</f>
        <v>54</v>
      </c>
      <c r="D1090" t="s">
        <v>46</v>
      </c>
      <c r="E1090" s="14" t="str" cm="1">
        <f t="array" ref="E1090">_xlfn.SWITCH(Table1[[#This Row],[Education]],"Graduation","Bachelor’s","Basic","High School","2n Cycle","Master’s","Master","Master’s","PhD","PhD","Other")</f>
        <v>Bachelor’s</v>
      </c>
      <c r="F1090" t="s">
        <v>50</v>
      </c>
      <c r="G1090" s="14" t="s">
        <v>50</v>
      </c>
      <c r="H1090" s="14" t="str" cm="1">
        <f t="array" ref="H1090">_xlfn.SWITCH(Table1[[#This Row],[Marital_Status_mod]],"Together","Couple","Married","Couple","Divorced","Single","Single","Single","Widow","Single","Other")</f>
        <v>Single</v>
      </c>
      <c r="I1090" s="4">
        <v>52074</v>
      </c>
      <c r="J1090" s="41" t="str">
        <f t="shared" si="70"/>
        <v>$50 - $60K</v>
      </c>
      <c r="K1090">
        <v>0</v>
      </c>
      <c r="L1090">
        <v>1</v>
      </c>
      <c r="M1090">
        <f>Table1[[#This Row],[Teenhome]]+Table1[[#This Row],[Kidhome]]</f>
        <v>1</v>
      </c>
      <c r="N1090" s="1">
        <v>41733</v>
      </c>
      <c r="O1090" s="16">
        <f>(Table1[[#This Row],[DataSetDate]]-Table1[[#This Row],[Dt_Customer]])/365</f>
        <v>6.8465753424657532</v>
      </c>
      <c r="P1090" s="15">
        <v>44232</v>
      </c>
      <c r="Q1090">
        <v>77</v>
      </c>
      <c r="R1090" s="4">
        <v>59</v>
      </c>
      <c r="S1090" s="4">
        <v>0</v>
      </c>
      <c r="T1090" s="4">
        <v>12</v>
      </c>
      <c r="U1090" s="4">
        <v>0</v>
      </c>
      <c r="V1090" s="4">
        <v>0</v>
      </c>
      <c r="W1090" s="4">
        <v>48</v>
      </c>
      <c r="X1090">
        <v>1</v>
      </c>
      <c r="Y1090">
        <v>2</v>
      </c>
      <c r="Z1090" t="str">
        <f t="shared" si="71"/>
        <v>Low</v>
      </c>
      <c r="AA1090" s="14">
        <f t="shared" ref="AA1090:AA1153" ca="1" si="72">Y1090 + (RAND() - 0.5) * 0.8</f>
        <v>2.034655954137973</v>
      </c>
      <c r="AB1090">
        <v>2</v>
      </c>
      <c r="AC1090">
        <v>2</v>
      </c>
      <c r="AD1090" s="14">
        <f t="shared" ref="AD1090:AD1153" ca="1" si="73">AC1090 + (RAND() - 0.5) * 0.8</f>
        <v>2.312146735266285</v>
      </c>
      <c r="AE1090">
        <v>4</v>
      </c>
      <c r="AF1090">
        <v>0</v>
      </c>
      <c r="AG1090">
        <v>0</v>
      </c>
      <c r="AH1090">
        <v>1</v>
      </c>
      <c r="AI1090">
        <v>0</v>
      </c>
      <c r="AJ1090">
        <v>0</v>
      </c>
      <c r="AK1090">
        <v>0</v>
      </c>
      <c r="AL1090">
        <v>0</v>
      </c>
      <c r="AM1090" t="s">
        <v>45</v>
      </c>
    </row>
    <row r="1091" spans="1:39" hidden="1" x14ac:dyDescent="0.3">
      <c r="A1091">
        <v>675</v>
      </c>
      <c r="B1091">
        <v>1973</v>
      </c>
      <c r="C1091" s="14">
        <f>2021-Table1[[#This Row],[Year_Birth]]</f>
        <v>48</v>
      </c>
      <c r="D1091" t="s">
        <v>44</v>
      </c>
      <c r="E1091" s="14" t="str" cm="1">
        <f t="array" ref="E1091">_xlfn.SWITCH(Table1[[#This Row],[Education]],"Graduation","Bachelor’s","Basic","High School","2n Cycle","Master’s","Master","Master’s","PhD","PhD","Other")</f>
        <v>Master’s</v>
      </c>
      <c r="F1091" t="s">
        <v>49</v>
      </c>
      <c r="G1091" s="14" t="s">
        <v>49</v>
      </c>
      <c r="H1091" s="14" t="str" cm="1">
        <f t="array" ref="H1091">_xlfn.SWITCH(Table1[[#This Row],[Marital_Status_mod]],"Together","Couple","Married","Couple","Divorced","Single","Single","Single","Widow","Single","Other")</f>
        <v>Single</v>
      </c>
      <c r="I1091" s="4">
        <v>52034</v>
      </c>
      <c r="J1091" s="41" t="str">
        <f t="shared" si="70"/>
        <v>$50 - $60K</v>
      </c>
      <c r="K1091">
        <v>1</v>
      </c>
      <c r="L1091">
        <v>1</v>
      </c>
      <c r="M1091">
        <f>Table1[[#This Row],[Teenhome]]+Table1[[#This Row],[Kidhome]]</f>
        <v>2</v>
      </c>
      <c r="N1091" s="1">
        <v>41411</v>
      </c>
      <c r="O1091" s="16">
        <f>(Table1[[#This Row],[DataSetDate]]-Table1[[#This Row],[Dt_Customer]])/365</f>
        <v>7.7287671232876711</v>
      </c>
      <c r="P1091" s="15">
        <v>44232</v>
      </c>
      <c r="Q1091">
        <v>67</v>
      </c>
      <c r="R1091" s="4">
        <v>146</v>
      </c>
      <c r="S1091" s="4">
        <v>0</v>
      </c>
      <c r="T1091" s="4">
        <v>93</v>
      </c>
      <c r="U1091" s="4">
        <v>7</v>
      </c>
      <c r="V1091" s="4">
        <v>13</v>
      </c>
      <c r="W1091" s="4">
        <v>73</v>
      </c>
      <c r="X1091">
        <v>5</v>
      </c>
      <c r="Y1091">
        <v>4</v>
      </c>
      <c r="Z1091" t="str">
        <f t="shared" si="71"/>
        <v>Medium</v>
      </c>
      <c r="AA1091" s="14">
        <f t="shared" ca="1" si="72"/>
        <v>3.8944354570059034</v>
      </c>
      <c r="AB1091">
        <v>2</v>
      </c>
      <c r="AC1091">
        <v>5</v>
      </c>
      <c r="AD1091" s="14">
        <f t="shared" ca="1" si="73"/>
        <v>5.1446719617173278</v>
      </c>
      <c r="AE1091">
        <v>7</v>
      </c>
      <c r="AF1091">
        <v>0</v>
      </c>
      <c r="AG1091">
        <v>0</v>
      </c>
      <c r="AH1091">
        <v>0</v>
      </c>
      <c r="AI1091">
        <v>0</v>
      </c>
      <c r="AJ1091">
        <v>0</v>
      </c>
      <c r="AK1091">
        <v>0</v>
      </c>
      <c r="AL1091">
        <v>0</v>
      </c>
      <c r="AM1091" t="s">
        <v>41</v>
      </c>
    </row>
    <row r="1092" spans="1:39" hidden="1" x14ac:dyDescent="0.3">
      <c r="A1092">
        <v>5589</v>
      </c>
      <c r="B1092">
        <v>1964</v>
      </c>
      <c r="C1092" s="14">
        <f>2021-Table1[[#This Row],[Year_Birth]]</f>
        <v>57</v>
      </c>
      <c r="D1092" t="s">
        <v>46</v>
      </c>
      <c r="E1092" s="14" t="str" cm="1">
        <f t="array" ref="E1092">_xlfn.SWITCH(Table1[[#This Row],[Education]],"Graduation","Bachelor’s","Basic","High School","2n Cycle","Master’s","Master","Master’s","PhD","PhD","Other")</f>
        <v>Bachelor’s</v>
      </c>
      <c r="F1092" t="s">
        <v>49</v>
      </c>
      <c r="G1092" s="14" t="s">
        <v>49</v>
      </c>
      <c r="H1092" s="14" t="str" cm="1">
        <f t="array" ref="H1092">_xlfn.SWITCH(Table1[[#This Row],[Marital_Status_mod]],"Together","Couple","Married","Couple","Divorced","Single","Single","Single","Widow","Single","Other")</f>
        <v>Single</v>
      </c>
      <c r="I1092" s="4">
        <v>51983</v>
      </c>
      <c r="J1092" s="41" t="str">
        <f t="shared" si="70"/>
        <v>$50 - $60K</v>
      </c>
      <c r="K1092">
        <v>0</v>
      </c>
      <c r="L1092">
        <v>1</v>
      </c>
      <c r="M1092">
        <f>Table1[[#This Row],[Teenhome]]+Table1[[#This Row],[Kidhome]]</f>
        <v>1</v>
      </c>
      <c r="N1092" s="1">
        <v>41152</v>
      </c>
      <c r="O1092" s="16">
        <f>(Table1[[#This Row],[DataSetDate]]-Table1[[#This Row],[Dt_Customer]])/365</f>
        <v>8.4383561643835616</v>
      </c>
      <c r="P1092" s="15">
        <v>44232</v>
      </c>
      <c r="Q1092">
        <v>95</v>
      </c>
      <c r="R1092" s="4">
        <v>631</v>
      </c>
      <c r="S1092" s="4">
        <v>0</v>
      </c>
      <c r="T1092" s="4">
        <v>115</v>
      </c>
      <c r="U1092" s="4">
        <v>10</v>
      </c>
      <c r="V1092" s="4">
        <v>7</v>
      </c>
      <c r="W1092" s="4">
        <v>30</v>
      </c>
      <c r="X1092">
        <v>3</v>
      </c>
      <c r="Y1092">
        <v>9</v>
      </c>
      <c r="Z1092" t="str">
        <f t="shared" si="71"/>
        <v>High</v>
      </c>
      <c r="AA1092" s="14">
        <f t="shared" ca="1" si="72"/>
        <v>9.0378311657086563</v>
      </c>
      <c r="AB1092">
        <v>2</v>
      </c>
      <c r="AC1092">
        <v>10</v>
      </c>
      <c r="AD1092" s="14">
        <f t="shared" ca="1" si="73"/>
        <v>10.016641891899202</v>
      </c>
      <c r="AE1092">
        <v>7</v>
      </c>
      <c r="AF1092">
        <v>0</v>
      </c>
      <c r="AG1092">
        <v>0</v>
      </c>
      <c r="AH1092">
        <v>0</v>
      </c>
      <c r="AI1092">
        <v>0</v>
      </c>
      <c r="AJ1092">
        <v>0</v>
      </c>
      <c r="AK1092">
        <v>0</v>
      </c>
      <c r="AL1092">
        <v>0</v>
      </c>
      <c r="AM1092" t="s">
        <v>45</v>
      </c>
    </row>
    <row r="1093" spans="1:39" hidden="1" x14ac:dyDescent="0.3">
      <c r="A1093">
        <v>11039</v>
      </c>
      <c r="B1093">
        <v>1975</v>
      </c>
      <c r="C1093" s="14">
        <f>2021-Table1[[#This Row],[Year_Birth]]</f>
        <v>46</v>
      </c>
      <c r="D1093" t="s">
        <v>46</v>
      </c>
      <c r="E1093" s="14" t="str" cm="1">
        <f t="array" ref="E1093">_xlfn.SWITCH(Table1[[#This Row],[Education]],"Graduation","Bachelor’s","Basic","High School","2n Cycle","Master’s","Master","Master’s","PhD","PhD","Other")</f>
        <v>Bachelor’s</v>
      </c>
      <c r="F1093" t="s">
        <v>42</v>
      </c>
      <c r="G1093" s="14" t="s">
        <v>42</v>
      </c>
      <c r="H1093" s="14" t="str" cm="1">
        <f t="array" ref="H1093">_xlfn.SWITCH(Table1[[#This Row],[Marital_Status_mod]],"Together","Couple","Married","Couple","Divorced","Single","Single","Single","Widow","Single","Other")</f>
        <v>Couple</v>
      </c>
      <c r="I1093" s="4">
        <v>51948</v>
      </c>
      <c r="J1093" s="41" t="str">
        <f t="shared" si="70"/>
        <v>$50 - $60K</v>
      </c>
      <c r="K1093">
        <v>0</v>
      </c>
      <c r="L1093">
        <v>1</v>
      </c>
      <c r="M1093">
        <f>Table1[[#This Row],[Teenhome]]+Table1[[#This Row],[Kidhome]]</f>
        <v>1</v>
      </c>
      <c r="N1093" s="1">
        <v>41534</v>
      </c>
      <c r="O1093" s="16">
        <f>(Table1[[#This Row],[DataSetDate]]-Table1[[#This Row],[Dt_Customer]])/365</f>
        <v>7.3917808219178083</v>
      </c>
      <c r="P1093" s="15">
        <v>44232</v>
      </c>
      <c r="Q1093">
        <v>51</v>
      </c>
      <c r="R1093" s="4">
        <v>82</v>
      </c>
      <c r="S1093" s="4">
        <v>33</v>
      </c>
      <c r="T1093" s="4">
        <v>54</v>
      </c>
      <c r="U1093" s="4">
        <v>71</v>
      </c>
      <c r="V1093" s="4">
        <v>30</v>
      </c>
      <c r="W1093" s="4">
        <v>41</v>
      </c>
      <c r="X1093">
        <v>2</v>
      </c>
      <c r="Y1093">
        <v>5</v>
      </c>
      <c r="Z1093" t="str">
        <f t="shared" si="71"/>
        <v>Medium</v>
      </c>
      <c r="AA1093" s="14">
        <f t="shared" ca="1" si="72"/>
        <v>4.9130809852312449</v>
      </c>
      <c r="AB1093">
        <v>2</v>
      </c>
      <c r="AC1093">
        <v>4</v>
      </c>
      <c r="AD1093" s="14">
        <f t="shared" ca="1" si="73"/>
        <v>4.2410941197950249</v>
      </c>
      <c r="AE1093">
        <v>5</v>
      </c>
      <c r="AF1093">
        <v>0</v>
      </c>
      <c r="AG1093">
        <v>0</v>
      </c>
      <c r="AH1093">
        <v>0</v>
      </c>
      <c r="AI1093">
        <v>0</v>
      </c>
      <c r="AJ1093">
        <v>0</v>
      </c>
      <c r="AK1093">
        <v>0</v>
      </c>
      <c r="AL1093">
        <v>0</v>
      </c>
      <c r="AM1093" t="s">
        <v>41</v>
      </c>
    </row>
    <row r="1094" spans="1:39" hidden="1" x14ac:dyDescent="0.3">
      <c r="A1094">
        <v>4682</v>
      </c>
      <c r="B1094">
        <v>1958</v>
      </c>
      <c r="C1094" s="14">
        <f>2021-Table1[[#This Row],[Year_Birth]]</f>
        <v>63</v>
      </c>
      <c r="D1094" t="s">
        <v>46</v>
      </c>
      <c r="E1094" s="14" t="str" cm="1">
        <f t="array" ref="E1094">_xlfn.SWITCH(Table1[[#This Row],[Education]],"Graduation","Bachelor’s","Basic","High School","2n Cycle","Master’s","Master","Master’s","PhD","PhD","Other")</f>
        <v>Bachelor’s</v>
      </c>
      <c r="F1094" t="s">
        <v>42</v>
      </c>
      <c r="G1094" s="14" t="s">
        <v>42</v>
      </c>
      <c r="H1094" s="14" t="str" cm="1">
        <f t="array" ref="H1094">_xlfn.SWITCH(Table1[[#This Row],[Marital_Status_mod]],"Together","Couple","Married","Couple","Divorced","Single","Single","Single","Widow","Single","Other")</f>
        <v>Couple</v>
      </c>
      <c r="I1094" s="4">
        <v>51876</v>
      </c>
      <c r="J1094" s="41" t="str">
        <f t="shared" si="70"/>
        <v>$50 - $60K</v>
      </c>
      <c r="K1094">
        <v>0</v>
      </c>
      <c r="L1094">
        <v>0</v>
      </c>
      <c r="M1094">
        <f>Table1[[#This Row],[Teenhome]]+Table1[[#This Row],[Kidhome]]</f>
        <v>0</v>
      </c>
      <c r="N1094" s="1">
        <v>41562</v>
      </c>
      <c r="O1094" s="16">
        <f>(Table1[[#This Row],[DataSetDate]]-Table1[[#This Row],[Dt_Customer]])/365</f>
        <v>7.3150684931506849</v>
      </c>
      <c r="P1094" s="15">
        <v>44232</v>
      </c>
      <c r="Q1094">
        <v>88</v>
      </c>
      <c r="R1094" s="4">
        <v>99</v>
      </c>
      <c r="S1094" s="4">
        <v>27</v>
      </c>
      <c r="T1094" s="4">
        <v>102</v>
      </c>
      <c r="U1094" s="4">
        <v>28</v>
      </c>
      <c r="V1094" s="4">
        <v>48</v>
      </c>
      <c r="W1094" s="4">
        <v>6</v>
      </c>
      <c r="X1094">
        <v>1</v>
      </c>
      <c r="Y1094">
        <v>2</v>
      </c>
      <c r="Z1094" t="str">
        <f t="shared" si="71"/>
        <v>Low</v>
      </c>
      <c r="AA1094" s="14">
        <f t="shared" ca="1" si="72"/>
        <v>2.1580089962157443</v>
      </c>
      <c r="AB1094">
        <v>2</v>
      </c>
      <c r="AC1094">
        <v>8</v>
      </c>
      <c r="AD1094" s="14">
        <f t="shared" ca="1" si="73"/>
        <v>7.9748060543628645</v>
      </c>
      <c r="AE1094">
        <v>1</v>
      </c>
      <c r="AF1094">
        <v>0</v>
      </c>
      <c r="AG1094">
        <v>0</v>
      </c>
      <c r="AH1094">
        <v>0</v>
      </c>
      <c r="AI1094">
        <v>0</v>
      </c>
      <c r="AJ1094">
        <v>0</v>
      </c>
      <c r="AK1094">
        <v>0</v>
      </c>
      <c r="AL1094">
        <v>0</v>
      </c>
      <c r="AM1094" t="s">
        <v>52</v>
      </c>
    </row>
    <row r="1095" spans="1:39" hidden="1" x14ac:dyDescent="0.3">
      <c r="A1095">
        <v>11100</v>
      </c>
      <c r="B1095">
        <v>1972</v>
      </c>
      <c r="C1095" s="14">
        <f>2021-Table1[[#This Row],[Year_Birth]]</f>
        <v>49</v>
      </c>
      <c r="D1095" t="s">
        <v>46</v>
      </c>
      <c r="E1095" s="14" t="str" cm="1">
        <f t="array" ref="E1095">_xlfn.SWITCH(Table1[[#This Row],[Education]],"Graduation","Bachelor’s","Basic","High School","2n Cycle","Master’s","Master","Master’s","PhD","PhD","Other")</f>
        <v>Bachelor’s</v>
      </c>
      <c r="F1095" t="s">
        <v>49</v>
      </c>
      <c r="G1095" s="14" t="s">
        <v>49</v>
      </c>
      <c r="H1095" s="14" t="str" cm="1">
        <f t="array" ref="H1095">_xlfn.SWITCH(Table1[[#This Row],[Marital_Status_mod]],"Together","Couple","Married","Couple","Divorced","Single","Single","Single","Widow","Single","Other")</f>
        <v>Single</v>
      </c>
      <c r="I1095" s="4">
        <v>51813</v>
      </c>
      <c r="J1095" s="41" t="str">
        <f t="shared" si="70"/>
        <v>$50 - $60K</v>
      </c>
      <c r="K1095">
        <v>1</v>
      </c>
      <c r="L1095">
        <v>1</v>
      </c>
      <c r="M1095">
        <f>Table1[[#This Row],[Teenhome]]+Table1[[#This Row],[Kidhome]]</f>
        <v>2</v>
      </c>
      <c r="N1095" s="1">
        <v>41375</v>
      </c>
      <c r="O1095" s="16">
        <f>(Table1[[#This Row],[DataSetDate]]-Table1[[#This Row],[Dt_Customer]])/365</f>
        <v>7.8273972602739725</v>
      </c>
      <c r="P1095" s="15">
        <v>44232</v>
      </c>
      <c r="Q1095">
        <v>37</v>
      </c>
      <c r="R1095" s="4">
        <v>51</v>
      </c>
      <c r="S1095" s="4">
        <v>2</v>
      </c>
      <c r="T1095" s="4">
        <v>7</v>
      </c>
      <c r="U1095" s="4">
        <v>0</v>
      </c>
      <c r="V1095" s="4">
        <v>1</v>
      </c>
      <c r="W1095" s="4">
        <v>2</v>
      </c>
      <c r="X1095">
        <v>2</v>
      </c>
      <c r="Y1095">
        <v>2</v>
      </c>
      <c r="Z1095" t="str">
        <f t="shared" si="71"/>
        <v>Low</v>
      </c>
      <c r="AA1095" s="14">
        <f t="shared" ca="1" si="72"/>
        <v>1.7905940946237919</v>
      </c>
      <c r="AB1095">
        <v>0</v>
      </c>
      <c r="AC1095">
        <v>3</v>
      </c>
      <c r="AD1095" s="14">
        <f t="shared" ca="1" si="73"/>
        <v>2.8931819383746245</v>
      </c>
      <c r="AE1095">
        <v>7</v>
      </c>
      <c r="AF1095">
        <v>0</v>
      </c>
      <c r="AG1095">
        <v>0</v>
      </c>
      <c r="AH1095">
        <v>0</v>
      </c>
      <c r="AI1095">
        <v>0</v>
      </c>
      <c r="AJ1095">
        <v>0</v>
      </c>
      <c r="AK1095">
        <v>0</v>
      </c>
      <c r="AL1095">
        <v>0</v>
      </c>
      <c r="AM1095" t="s">
        <v>48</v>
      </c>
    </row>
    <row r="1096" spans="1:39" hidden="1" x14ac:dyDescent="0.3">
      <c r="A1096">
        <v>2853</v>
      </c>
      <c r="B1096">
        <v>1980</v>
      </c>
      <c r="C1096" s="14">
        <f>2021-Table1[[#This Row],[Year_Birth]]</f>
        <v>41</v>
      </c>
      <c r="D1096" t="s">
        <v>46</v>
      </c>
      <c r="E1096" s="14" t="str" cm="1">
        <f t="array" ref="E1096">_xlfn.SWITCH(Table1[[#This Row],[Education]],"Graduation","Bachelor’s","Basic","High School","2n Cycle","Master’s","Master","Master’s","PhD","PhD","Other")</f>
        <v>Bachelor’s</v>
      </c>
      <c r="F1096" t="s">
        <v>50</v>
      </c>
      <c r="G1096" s="14" t="s">
        <v>50</v>
      </c>
      <c r="H1096" s="14" t="str" cm="1">
        <f t="array" ref="H1096">_xlfn.SWITCH(Table1[[#This Row],[Marital_Status_mod]],"Together","Couple","Married","Couple","Divorced","Single","Single","Single","Widow","Single","Other")</f>
        <v>Single</v>
      </c>
      <c r="I1096" s="4">
        <v>51766</v>
      </c>
      <c r="J1096" s="41" t="str">
        <f t="shared" si="70"/>
        <v>$50 - $60K</v>
      </c>
      <c r="K1096">
        <v>1</v>
      </c>
      <c r="L1096">
        <v>0</v>
      </c>
      <c r="M1096">
        <f>Table1[[#This Row],[Teenhome]]+Table1[[#This Row],[Kidhome]]</f>
        <v>1</v>
      </c>
      <c r="N1096" s="1">
        <v>41709</v>
      </c>
      <c r="O1096" s="16">
        <f>(Table1[[#This Row],[DataSetDate]]-Table1[[#This Row],[Dt_Customer]])/365</f>
        <v>6.912328767123288</v>
      </c>
      <c r="P1096" s="15">
        <v>44232</v>
      </c>
      <c r="Q1096">
        <v>74</v>
      </c>
      <c r="R1096" s="4">
        <v>60</v>
      </c>
      <c r="S1096" s="4">
        <v>51</v>
      </c>
      <c r="T1096" s="4">
        <v>87</v>
      </c>
      <c r="U1096" s="4">
        <v>6</v>
      </c>
      <c r="V1096" s="4">
        <v>20</v>
      </c>
      <c r="W1096" s="4">
        <v>51</v>
      </c>
      <c r="X1096">
        <v>2</v>
      </c>
      <c r="Y1096">
        <v>4</v>
      </c>
      <c r="Z1096" t="str">
        <f t="shared" si="71"/>
        <v>Medium</v>
      </c>
      <c r="AA1096" s="14">
        <f t="shared" ca="1" si="72"/>
        <v>4.0690777189942509</v>
      </c>
      <c r="AB1096">
        <v>2</v>
      </c>
      <c r="AC1096">
        <v>4</v>
      </c>
      <c r="AD1096" s="14">
        <f t="shared" ca="1" si="73"/>
        <v>4.2627272732846198</v>
      </c>
      <c r="AE1096">
        <v>5</v>
      </c>
      <c r="AF1096">
        <v>0</v>
      </c>
      <c r="AG1096">
        <v>0</v>
      </c>
      <c r="AH1096">
        <v>0</v>
      </c>
      <c r="AI1096">
        <v>0</v>
      </c>
      <c r="AJ1096">
        <v>0</v>
      </c>
      <c r="AK1096">
        <v>0</v>
      </c>
      <c r="AL1096">
        <v>0</v>
      </c>
      <c r="AM1096" t="s">
        <v>48</v>
      </c>
    </row>
    <row r="1097" spans="1:39" hidden="1" x14ac:dyDescent="0.3">
      <c r="A1097">
        <v>8286</v>
      </c>
      <c r="B1097">
        <v>1965</v>
      </c>
      <c r="C1097" s="14">
        <f>2021-Table1[[#This Row],[Year_Birth]]</f>
        <v>56</v>
      </c>
      <c r="D1097" t="s">
        <v>39</v>
      </c>
      <c r="E1097" s="14" t="str" cm="1">
        <f t="array" ref="E1097">_xlfn.SWITCH(Table1[[#This Row],[Education]],"Graduation","Bachelor’s","Basic","High School","2n Cycle","Master’s","Master","Master’s","PhD","PhD","Other")</f>
        <v>PhD</v>
      </c>
      <c r="F1097" t="s">
        <v>40</v>
      </c>
      <c r="G1097" s="14" t="s">
        <v>40</v>
      </c>
      <c r="H1097" s="14" t="str" cm="1">
        <f t="array" ref="H1097">_xlfn.SWITCH(Table1[[#This Row],[Marital_Status_mod]],"Together","Couple","Married","Couple","Divorced","Single","Single","Single","Widow","Single","Other")</f>
        <v>Couple</v>
      </c>
      <c r="I1097" s="4">
        <v>51717</v>
      </c>
      <c r="J1097" s="41" t="str">
        <f t="shared" si="70"/>
        <v>$50 - $60K</v>
      </c>
      <c r="K1097">
        <v>0</v>
      </c>
      <c r="L1097">
        <v>1</v>
      </c>
      <c r="M1097">
        <f>Table1[[#This Row],[Teenhome]]+Table1[[#This Row],[Kidhome]]</f>
        <v>1</v>
      </c>
      <c r="N1097" s="1">
        <v>41506</v>
      </c>
      <c r="O1097" s="16">
        <f>(Table1[[#This Row],[DataSetDate]]-Table1[[#This Row],[Dt_Customer]])/365</f>
        <v>7.4684931506849317</v>
      </c>
      <c r="P1097" s="15">
        <v>44232</v>
      </c>
      <c r="Q1097">
        <v>55</v>
      </c>
      <c r="R1097" s="4">
        <v>98</v>
      </c>
      <c r="S1097" s="4">
        <v>1</v>
      </c>
      <c r="T1097" s="4">
        <v>17</v>
      </c>
      <c r="U1097" s="4">
        <v>0</v>
      </c>
      <c r="V1097" s="4">
        <v>1</v>
      </c>
      <c r="W1097" s="4">
        <v>5</v>
      </c>
      <c r="X1097">
        <v>1</v>
      </c>
      <c r="Y1097">
        <v>3</v>
      </c>
      <c r="Z1097" t="str">
        <f t="shared" si="71"/>
        <v>Medium</v>
      </c>
      <c r="AA1097" s="14">
        <f t="shared" ca="1" si="72"/>
        <v>3.2289796715517398</v>
      </c>
      <c r="AB1097">
        <v>0</v>
      </c>
      <c r="AC1097">
        <v>4</v>
      </c>
      <c r="AD1097" s="14">
        <f t="shared" ca="1" si="73"/>
        <v>3.6586860477071355</v>
      </c>
      <c r="AE1097">
        <v>7</v>
      </c>
      <c r="AF1097">
        <v>0</v>
      </c>
      <c r="AG1097">
        <v>0</v>
      </c>
      <c r="AH1097">
        <v>0</v>
      </c>
      <c r="AI1097">
        <v>1</v>
      </c>
      <c r="AJ1097">
        <v>0</v>
      </c>
      <c r="AK1097">
        <v>0</v>
      </c>
      <c r="AL1097">
        <v>0</v>
      </c>
      <c r="AM1097" t="s">
        <v>47</v>
      </c>
    </row>
    <row r="1098" spans="1:39" hidden="1" x14ac:dyDescent="0.3">
      <c r="A1098">
        <v>6497</v>
      </c>
      <c r="B1098">
        <v>1960</v>
      </c>
      <c r="C1098" s="14">
        <f>2021-Table1[[#This Row],[Year_Birth]]</f>
        <v>61</v>
      </c>
      <c r="D1098" t="s">
        <v>46</v>
      </c>
      <c r="E1098" s="14" t="str" cm="1">
        <f t="array" ref="E1098">_xlfn.SWITCH(Table1[[#This Row],[Education]],"Graduation","Bachelor’s","Basic","High School","2n Cycle","Master’s","Master","Master’s","PhD","PhD","Other")</f>
        <v>Bachelor’s</v>
      </c>
      <c r="F1098" t="s">
        <v>42</v>
      </c>
      <c r="G1098" s="14" t="s">
        <v>42</v>
      </c>
      <c r="H1098" s="14" t="str" cm="1">
        <f t="array" ref="H1098">_xlfn.SWITCH(Table1[[#This Row],[Marital_Status_mod]],"Together","Couple","Married","Couple","Divorced","Single","Single","Single","Widow","Single","Other")</f>
        <v>Couple</v>
      </c>
      <c r="I1098" s="4">
        <v>51651</v>
      </c>
      <c r="J1098" s="41" t="str">
        <f t="shared" si="70"/>
        <v>$50 - $60K</v>
      </c>
      <c r="K1098">
        <v>0</v>
      </c>
      <c r="L1098">
        <v>1</v>
      </c>
      <c r="M1098">
        <f>Table1[[#This Row],[Teenhome]]+Table1[[#This Row],[Kidhome]]</f>
        <v>1</v>
      </c>
      <c r="N1098" s="1">
        <v>41220</v>
      </c>
      <c r="O1098" s="16">
        <f>(Table1[[#This Row],[DataSetDate]]-Table1[[#This Row],[Dt_Customer]])/365</f>
        <v>8.2520547945205482</v>
      </c>
      <c r="P1098" s="15">
        <v>44232</v>
      </c>
      <c r="Q1098">
        <v>32</v>
      </c>
      <c r="R1098" s="4">
        <v>293</v>
      </c>
      <c r="S1098" s="4">
        <v>6</v>
      </c>
      <c r="T1098" s="4">
        <v>23</v>
      </c>
      <c r="U1098" s="4">
        <v>13</v>
      </c>
      <c r="V1098" s="4">
        <v>6</v>
      </c>
      <c r="W1098" s="4">
        <v>92</v>
      </c>
      <c r="X1098">
        <v>4</v>
      </c>
      <c r="Y1098">
        <v>6</v>
      </c>
      <c r="Z1098" t="str">
        <f t="shared" si="71"/>
        <v>Medium</v>
      </c>
      <c r="AA1098" s="14">
        <f t="shared" ca="1" si="72"/>
        <v>5.6089691658312404</v>
      </c>
      <c r="AB1098">
        <v>2</v>
      </c>
      <c r="AC1098">
        <v>5</v>
      </c>
      <c r="AD1098" s="14">
        <f t="shared" ca="1" si="73"/>
        <v>5.0050429417586155</v>
      </c>
      <c r="AE1098">
        <v>8</v>
      </c>
      <c r="AF1098">
        <v>0</v>
      </c>
      <c r="AG1098">
        <v>0</v>
      </c>
      <c r="AH1098">
        <v>0</v>
      </c>
      <c r="AI1098">
        <v>0</v>
      </c>
      <c r="AJ1098">
        <v>0</v>
      </c>
      <c r="AK1098">
        <v>0</v>
      </c>
      <c r="AL1098">
        <v>0</v>
      </c>
      <c r="AM1098" t="s">
        <v>53</v>
      </c>
    </row>
    <row r="1099" spans="1:39" hidden="1" x14ac:dyDescent="0.3">
      <c r="A1099">
        <v>7698</v>
      </c>
      <c r="B1099">
        <v>1976</v>
      </c>
      <c r="C1099" s="14">
        <f>2021-Table1[[#This Row],[Year_Birth]]</f>
        <v>45</v>
      </c>
      <c r="D1099" t="s">
        <v>39</v>
      </c>
      <c r="E1099" s="14" t="str" cm="1">
        <f t="array" ref="E1099">_xlfn.SWITCH(Table1[[#This Row],[Education]],"Graduation","Bachelor’s","Basic","High School","2n Cycle","Master’s","Master","Master’s","PhD","PhD","Other")</f>
        <v>PhD</v>
      </c>
      <c r="F1099" t="s">
        <v>42</v>
      </c>
      <c r="G1099" s="14" t="s">
        <v>42</v>
      </c>
      <c r="H1099" s="14" t="str" cm="1">
        <f t="array" ref="H1099">_xlfn.SWITCH(Table1[[#This Row],[Marital_Status_mod]],"Together","Couple","Married","Couple","Divorced","Single","Single","Single","Widow","Single","Other")</f>
        <v>Couple</v>
      </c>
      <c r="I1099" s="4">
        <v>51650</v>
      </c>
      <c r="J1099" s="41" t="str">
        <f t="shared" si="70"/>
        <v>$50 - $60K</v>
      </c>
      <c r="K1099">
        <v>0</v>
      </c>
      <c r="L1099">
        <v>1</v>
      </c>
      <c r="M1099">
        <f>Table1[[#This Row],[Teenhome]]+Table1[[#This Row],[Kidhome]]</f>
        <v>1</v>
      </c>
      <c r="N1099" s="1">
        <v>41770</v>
      </c>
      <c r="O1099" s="16">
        <f>(Table1[[#This Row],[DataSetDate]]-Table1[[#This Row],[Dt_Customer]])/365</f>
        <v>6.7452054794520544</v>
      </c>
      <c r="P1099" s="15">
        <v>44232</v>
      </c>
      <c r="Q1099">
        <v>81</v>
      </c>
      <c r="R1099" s="4">
        <v>152</v>
      </c>
      <c r="S1099" s="4">
        <v>3</v>
      </c>
      <c r="T1099" s="4">
        <v>22</v>
      </c>
      <c r="U1099" s="4">
        <v>2</v>
      </c>
      <c r="V1099" s="4">
        <v>5</v>
      </c>
      <c r="W1099" s="4">
        <v>7</v>
      </c>
      <c r="X1099">
        <v>1</v>
      </c>
      <c r="Y1099">
        <v>4</v>
      </c>
      <c r="Z1099" t="str">
        <f t="shared" si="71"/>
        <v>Medium</v>
      </c>
      <c r="AA1099" s="14">
        <f t="shared" ca="1" si="72"/>
        <v>4.3896707578842982</v>
      </c>
      <c r="AB1099">
        <v>1</v>
      </c>
      <c r="AC1099">
        <v>4</v>
      </c>
      <c r="AD1099" s="14">
        <f t="shared" ca="1" si="73"/>
        <v>3.7788468289498089</v>
      </c>
      <c r="AE1099">
        <v>5</v>
      </c>
      <c r="AF1099">
        <v>0</v>
      </c>
      <c r="AG1099">
        <v>0</v>
      </c>
      <c r="AH1099">
        <v>0</v>
      </c>
      <c r="AI1099">
        <v>0</v>
      </c>
      <c r="AJ1099">
        <v>0</v>
      </c>
      <c r="AK1099">
        <v>0</v>
      </c>
      <c r="AL1099">
        <v>0</v>
      </c>
      <c r="AM1099" t="s">
        <v>45</v>
      </c>
    </row>
    <row r="1100" spans="1:39" hidden="1" x14ac:dyDescent="0.3">
      <c r="A1100">
        <v>5092</v>
      </c>
      <c r="B1100">
        <v>1949</v>
      </c>
      <c r="C1100" s="14">
        <f>2021-Table1[[#This Row],[Year_Birth]]</f>
        <v>72</v>
      </c>
      <c r="D1100" t="s">
        <v>39</v>
      </c>
      <c r="E1100" s="14" t="str" cm="1">
        <f t="array" ref="E1100">_xlfn.SWITCH(Table1[[#This Row],[Education]],"Graduation","Bachelor’s","Basic","High School","2n Cycle","Master’s","Master","Master’s","PhD","PhD","Other")</f>
        <v>PhD</v>
      </c>
      <c r="F1100" t="s">
        <v>54</v>
      </c>
      <c r="G1100" s="14" t="s">
        <v>54</v>
      </c>
      <c r="H1100" s="14" t="str" cm="1">
        <f t="array" ref="H1100">_xlfn.SWITCH(Table1[[#This Row],[Marital_Status_mod]],"Together","Couple","Married","Couple","Divorced","Single","Single","Single","Widow","Single","Other")</f>
        <v>Single</v>
      </c>
      <c r="I1100" s="4">
        <v>51569</v>
      </c>
      <c r="J1100" s="41" t="str">
        <f t="shared" si="70"/>
        <v>$50 - $60K</v>
      </c>
      <c r="K1100">
        <v>0</v>
      </c>
      <c r="L1100">
        <v>1</v>
      </c>
      <c r="M1100">
        <f>Table1[[#This Row],[Teenhome]]+Table1[[#This Row],[Kidhome]]</f>
        <v>1</v>
      </c>
      <c r="N1100" s="1">
        <v>41317</v>
      </c>
      <c r="O1100" s="16">
        <f>(Table1[[#This Row],[DataSetDate]]-Table1[[#This Row],[Dt_Customer]])/365</f>
        <v>7.9863013698630141</v>
      </c>
      <c r="P1100" s="15">
        <v>44232</v>
      </c>
      <c r="Q1100">
        <v>39</v>
      </c>
      <c r="R1100" s="4">
        <v>380</v>
      </c>
      <c r="S1100" s="4">
        <v>0</v>
      </c>
      <c r="T1100" s="4">
        <v>47</v>
      </c>
      <c r="U1100" s="4">
        <v>6</v>
      </c>
      <c r="V1100" s="4">
        <v>0</v>
      </c>
      <c r="W1100" s="4">
        <v>34</v>
      </c>
      <c r="X1100">
        <v>4</v>
      </c>
      <c r="Y1100">
        <v>7</v>
      </c>
      <c r="Z1100" t="str">
        <f t="shared" si="71"/>
        <v>High</v>
      </c>
      <c r="AA1100" s="14">
        <f t="shared" ca="1" si="72"/>
        <v>6.7293356723063749</v>
      </c>
      <c r="AB1100">
        <v>1</v>
      </c>
      <c r="AC1100">
        <v>7</v>
      </c>
      <c r="AD1100" s="14">
        <f t="shared" ca="1" si="73"/>
        <v>6.9653856833539258</v>
      </c>
      <c r="AE1100">
        <v>8</v>
      </c>
      <c r="AF1100">
        <v>0</v>
      </c>
      <c r="AG1100">
        <v>0</v>
      </c>
      <c r="AH1100">
        <v>0</v>
      </c>
      <c r="AI1100">
        <v>1</v>
      </c>
      <c r="AJ1100">
        <v>0</v>
      </c>
      <c r="AK1100">
        <v>1</v>
      </c>
      <c r="AL1100">
        <v>0</v>
      </c>
      <c r="AM1100" t="s">
        <v>41</v>
      </c>
    </row>
    <row r="1101" spans="1:39" hidden="1" x14ac:dyDescent="0.3">
      <c r="A1101">
        <v>3202</v>
      </c>
      <c r="B1101">
        <v>1987</v>
      </c>
      <c r="C1101" s="14">
        <f>2021-Table1[[#This Row],[Year_Birth]]</f>
        <v>34</v>
      </c>
      <c r="D1101" t="s">
        <v>39</v>
      </c>
      <c r="E1101" s="14" t="str" cm="1">
        <f t="array" ref="E1101">_xlfn.SWITCH(Table1[[#This Row],[Education]],"Graduation","Bachelor’s","Basic","High School","2n Cycle","Master’s","Master","Master’s","PhD","PhD","Other")</f>
        <v>PhD</v>
      </c>
      <c r="F1101" t="s">
        <v>42</v>
      </c>
      <c r="G1101" s="14" t="s">
        <v>42</v>
      </c>
      <c r="H1101" s="14" t="str" cm="1">
        <f t="array" ref="H1101">_xlfn.SWITCH(Table1[[#This Row],[Marital_Status_mod]],"Together","Couple","Married","Couple","Divorced","Single","Single","Single","Widow","Single","Other")</f>
        <v>Couple</v>
      </c>
      <c r="I1101" s="4">
        <v>51563</v>
      </c>
      <c r="J1101" s="41" t="str">
        <f t="shared" si="70"/>
        <v>$50 - $60K</v>
      </c>
      <c r="K1101">
        <v>0</v>
      </c>
      <c r="L1101">
        <v>0</v>
      </c>
      <c r="M1101">
        <f>Table1[[#This Row],[Teenhome]]+Table1[[#This Row],[Kidhome]]</f>
        <v>0</v>
      </c>
      <c r="N1101" s="1">
        <v>41183</v>
      </c>
      <c r="O1101" s="16">
        <f>(Table1[[#This Row],[DataSetDate]]-Table1[[#This Row],[Dt_Customer]])/365</f>
        <v>8.3534246575342461</v>
      </c>
      <c r="P1101" s="15">
        <v>44232</v>
      </c>
      <c r="Q1101">
        <v>60</v>
      </c>
      <c r="R1101" s="4">
        <v>1166</v>
      </c>
      <c r="S1101" s="4">
        <v>0</v>
      </c>
      <c r="T1101" s="4">
        <v>48</v>
      </c>
      <c r="U1101" s="4">
        <v>0</v>
      </c>
      <c r="V1101" s="4">
        <v>0</v>
      </c>
      <c r="W1101" s="4">
        <v>36</v>
      </c>
      <c r="X1101">
        <v>1</v>
      </c>
      <c r="Y1101">
        <v>4</v>
      </c>
      <c r="Z1101" t="str">
        <f t="shared" si="71"/>
        <v>Medium</v>
      </c>
      <c r="AA1101" s="14">
        <f t="shared" ca="1" si="72"/>
        <v>3.7338894008660999</v>
      </c>
      <c r="AB1101">
        <v>4</v>
      </c>
      <c r="AC1101">
        <v>10</v>
      </c>
      <c r="AD1101" s="14">
        <f t="shared" ca="1" si="73"/>
        <v>10.012847696174331</v>
      </c>
      <c r="AE1101">
        <v>8</v>
      </c>
      <c r="AF1101">
        <v>0</v>
      </c>
      <c r="AG1101">
        <v>0</v>
      </c>
      <c r="AH1101">
        <v>0</v>
      </c>
      <c r="AI1101">
        <v>1</v>
      </c>
      <c r="AJ1101">
        <v>1</v>
      </c>
      <c r="AK1101">
        <v>0</v>
      </c>
      <c r="AL1101">
        <v>0</v>
      </c>
      <c r="AM1101" t="s">
        <v>47</v>
      </c>
    </row>
    <row r="1102" spans="1:39" hidden="1" x14ac:dyDescent="0.3">
      <c r="A1102">
        <v>709</v>
      </c>
      <c r="B1102">
        <v>1952</v>
      </c>
      <c r="C1102" s="14">
        <f>2021-Table1[[#This Row],[Year_Birth]]</f>
        <v>69</v>
      </c>
      <c r="D1102" t="s">
        <v>46</v>
      </c>
      <c r="E1102" s="14" t="str" cm="1">
        <f t="array" ref="E1102">_xlfn.SWITCH(Table1[[#This Row],[Education]],"Graduation","Bachelor’s","Basic","High School","2n Cycle","Master’s","Master","Master’s","PhD","PhD","Other")</f>
        <v>Bachelor’s</v>
      </c>
      <c r="F1102" t="s">
        <v>49</v>
      </c>
      <c r="G1102" s="14" t="s">
        <v>49</v>
      </c>
      <c r="H1102" s="14" t="str" cm="1">
        <f t="array" ref="H1102">_xlfn.SWITCH(Table1[[#This Row],[Marital_Status_mod]],"Together","Couple","Married","Couple","Divorced","Single","Single","Single","Widow","Single","Other")</f>
        <v>Single</v>
      </c>
      <c r="I1102" s="4">
        <v>51537</v>
      </c>
      <c r="J1102" s="41" t="str">
        <f t="shared" si="70"/>
        <v>$50 - $60K</v>
      </c>
      <c r="K1102">
        <v>0</v>
      </c>
      <c r="L1102">
        <v>1</v>
      </c>
      <c r="M1102">
        <f>Table1[[#This Row],[Teenhome]]+Table1[[#This Row],[Kidhome]]</f>
        <v>1</v>
      </c>
      <c r="N1102" s="1">
        <v>41252</v>
      </c>
      <c r="O1102" s="16">
        <f>(Table1[[#This Row],[DataSetDate]]-Table1[[#This Row],[Dt_Customer]])/365</f>
        <v>8.1643835616438363</v>
      </c>
      <c r="P1102" s="15">
        <v>44232</v>
      </c>
      <c r="Q1102">
        <v>27</v>
      </c>
      <c r="R1102" s="4">
        <v>787</v>
      </c>
      <c r="S1102" s="4">
        <v>20</v>
      </c>
      <c r="T1102" s="4">
        <v>204</v>
      </c>
      <c r="U1102" s="4">
        <v>0</v>
      </c>
      <c r="V1102" s="4">
        <v>0</v>
      </c>
      <c r="W1102" s="4">
        <v>92</v>
      </c>
      <c r="X1102">
        <v>3</v>
      </c>
      <c r="Y1102">
        <v>2</v>
      </c>
      <c r="Z1102" t="str">
        <f t="shared" si="71"/>
        <v>Low</v>
      </c>
      <c r="AA1102" s="14">
        <f t="shared" ca="1" si="72"/>
        <v>2.0983151422899087</v>
      </c>
      <c r="AB1102">
        <v>2</v>
      </c>
      <c r="AC1102">
        <v>11</v>
      </c>
      <c r="AD1102" s="14">
        <f t="shared" ca="1" si="73"/>
        <v>11.065575974824531</v>
      </c>
      <c r="AE1102">
        <v>8</v>
      </c>
      <c r="AF1102">
        <v>0</v>
      </c>
      <c r="AG1102">
        <v>0</v>
      </c>
      <c r="AH1102">
        <v>0</v>
      </c>
      <c r="AI1102">
        <v>0</v>
      </c>
      <c r="AJ1102">
        <v>0</v>
      </c>
      <c r="AK1102">
        <v>0</v>
      </c>
      <c r="AL1102">
        <v>0</v>
      </c>
      <c r="AM1102" t="s">
        <v>47</v>
      </c>
    </row>
    <row r="1103" spans="1:39" hidden="1" x14ac:dyDescent="0.3">
      <c r="A1103">
        <v>10664</v>
      </c>
      <c r="B1103">
        <v>1949</v>
      </c>
      <c r="C1103" s="14">
        <f>2021-Table1[[#This Row],[Year_Birth]]</f>
        <v>72</v>
      </c>
      <c r="D1103" t="s">
        <v>44</v>
      </c>
      <c r="E1103" s="14" t="str" cm="1">
        <f t="array" ref="E1103">_xlfn.SWITCH(Table1[[#This Row],[Education]],"Graduation","Bachelor’s","Basic","High School","2n Cycle","Master’s","Master","Master’s","PhD","PhD","Other")</f>
        <v>Master’s</v>
      </c>
      <c r="F1103" t="s">
        <v>54</v>
      </c>
      <c r="G1103" s="14" t="s">
        <v>54</v>
      </c>
      <c r="H1103" s="14" t="str" cm="1">
        <f t="array" ref="H1103">_xlfn.SWITCH(Table1[[#This Row],[Marital_Status_mod]],"Together","Couple","Married","Couple","Divorced","Single","Single","Single","Widow","Single","Other")</f>
        <v>Single</v>
      </c>
      <c r="I1103" s="4">
        <v>51529</v>
      </c>
      <c r="J1103" s="41" t="str">
        <f t="shared" si="70"/>
        <v>$50 - $60K</v>
      </c>
      <c r="K1103">
        <v>0</v>
      </c>
      <c r="L1103">
        <v>1</v>
      </c>
      <c r="M1103">
        <f>Table1[[#This Row],[Teenhome]]+Table1[[#This Row],[Kidhome]]</f>
        <v>1</v>
      </c>
      <c r="N1103" s="1">
        <v>41524</v>
      </c>
      <c r="O1103" s="16">
        <f>(Table1[[#This Row],[DataSetDate]]-Table1[[#This Row],[Dt_Customer]])/365</f>
        <v>7.419178082191781</v>
      </c>
      <c r="P1103" s="15">
        <v>44232</v>
      </c>
      <c r="Q1103">
        <v>14</v>
      </c>
      <c r="R1103" s="4">
        <v>400</v>
      </c>
      <c r="S1103" s="4">
        <v>4</v>
      </c>
      <c r="T1103" s="4">
        <v>35</v>
      </c>
      <c r="U1103" s="4">
        <v>6</v>
      </c>
      <c r="V1103" s="4">
        <v>0</v>
      </c>
      <c r="W1103" s="4">
        <v>22</v>
      </c>
      <c r="X1103">
        <v>2</v>
      </c>
      <c r="Y1103">
        <v>9</v>
      </c>
      <c r="Z1103" t="str">
        <f t="shared" si="71"/>
        <v>High</v>
      </c>
      <c r="AA1103" s="14">
        <f t="shared" ca="1" si="72"/>
        <v>9.1851977411322636</v>
      </c>
      <c r="AB1103">
        <v>1</v>
      </c>
      <c r="AC1103">
        <v>5</v>
      </c>
      <c r="AD1103" s="14">
        <f t="shared" ca="1" si="73"/>
        <v>4.6447309880792309</v>
      </c>
      <c r="AE1103">
        <v>8</v>
      </c>
      <c r="AF1103">
        <v>0</v>
      </c>
      <c r="AG1103">
        <v>0</v>
      </c>
      <c r="AH1103">
        <v>0</v>
      </c>
      <c r="AI1103">
        <v>0</v>
      </c>
      <c r="AJ1103">
        <v>0</v>
      </c>
      <c r="AK1103">
        <v>0</v>
      </c>
      <c r="AL1103">
        <v>0</v>
      </c>
      <c r="AM1103" t="s">
        <v>41</v>
      </c>
    </row>
    <row r="1104" spans="1:39" hidden="1" x14ac:dyDescent="0.3">
      <c r="A1104">
        <v>7938</v>
      </c>
      <c r="B1104">
        <v>1958</v>
      </c>
      <c r="C1104" s="14">
        <f>2021-Table1[[#This Row],[Year_Birth]]</f>
        <v>63</v>
      </c>
      <c r="D1104" t="s">
        <v>39</v>
      </c>
      <c r="E1104" s="14" t="str" cm="1">
        <f t="array" ref="E1104">_xlfn.SWITCH(Table1[[#This Row],[Education]],"Graduation","Bachelor’s","Basic","High School","2n Cycle","Master’s","Master","Master’s","PhD","PhD","Other")</f>
        <v>PhD</v>
      </c>
      <c r="F1104" t="s">
        <v>40</v>
      </c>
      <c r="G1104" s="14" t="s">
        <v>40</v>
      </c>
      <c r="H1104" s="14" t="str" cm="1">
        <f t="array" ref="H1104">_xlfn.SWITCH(Table1[[#This Row],[Marital_Status_mod]],"Together","Couple","Married","Couple","Divorced","Single","Single","Single","Widow","Single","Other")</f>
        <v>Couple</v>
      </c>
      <c r="I1104" s="4">
        <v>51518</v>
      </c>
      <c r="J1104" s="41" t="str">
        <f t="shared" si="70"/>
        <v>$50 - $60K</v>
      </c>
      <c r="K1104">
        <v>0</v>
      </c>
      <c r="L1104">
        <v>1</v>
      </c>
      <c r="M1104">
        <f>Table1[[#This Row],[Teenhome]]+Table1[[#This Row],[Kidhome]]</f>
        <v>1</v>
      </c>
      <c r="N1104" s="1">
        <v>41550</v>
      </c>
      <c r="O1104" s="16">
        <f>(Table1[[#This Row],[DataSetDate]]-Table1[[#This Row],[Dt_Customer]])/365</f>
        <v>7.3479452054794523</v>
      </c>
      <c r="P1104" s="15">
        <v>44232</v>
      </c>
      <c r="Q1104">
        <v>92</v>
      </c>
      <c r="R1104" s="4">
        <v>350</v>
      </c>
      <c r="S1104" s="4">
        <v>8</v>
      </c>
      <c r="T1104" s="4">
        <v>66</v>
      </c>
      <c r="U1104" s="4">
        <v>17</v>
      </c>
      <c r="V1104" s="4">
        <v>4</v>
      </c>
      <c r="W1104" s="4">
        <v>4</v>
      </c>
      <c r="X1104">
        <v>2</v>
      </c>
      <c r="Y1104">
        <v>3</v>
      </c>
      <c r="Z1104" t="str">
        <f t="shared" si="71"/>
        <v>Medium</v>
      </c>
      <c r="AA1104" s="14">
        <f t="shared" ca="1" si="72"/>
        <v>2.7232029833242812</v>
      </c>
      <c r="AB1104">
        <v>2</v>
      </c>
      <c r="AC1104">
        <v>10</v>
      </c>
      <c r="AD1104" s="14">
        <f t="shared" ca="1" si="73"/>
        <v>9.9788720668957716</v>
      </c>
      <c r="AE1104">
        <v>3</v>
      </c>
      <c r="AF1104">
        <v>0</v>
      </c>
      <c r="AG1104">
        <v>0</v>
      </c>
      <c r="AH1104">
        <v>0</v>
      </c>
      <c r="AI1104">
        <v>0</v>
      </c>
      <c r="AJ1104">
        <v>0</v>
      </c>
      <c r="AK1104">
        <v>0</v>
      </c>
      <c r="AL1104">
        <v>0</v>
      </c>
      <c r="AM1104" t="s">
        <v>52</v>
      </c>
    </row>
    <row r="1105" spans="1:39" hidden="1" x14ac:dyDescent="0.3">
      <c r="A1105">
        <v>5837</v>
      </c>
      <c r="B1105">
        <v>1967</v>
      </c>
      <c r="C1105" s="14">
        <f>2021-Table1[[#This Row],[Year_Birth]]</f>
        <v>54</v>
      </c>
      <c r="D1105" t="s">
        <v>46</v>
      </c>
      <c r="E1105" s="14" t="str" cm="1">
        <f t="array" ref="E1105">_xlfn.SWITCH(Table1[[#This Row],[Education]],"Graduation","Bachelor’s","Basic","High School","2n Cycle","Master’s","Master","Master’s","PhD","PhD","Other")</f>
        <v>Bachelor’s</v>
      </c>
      <c r="F1105" t="s">
        <v>42</v>
      </c>
      <c r="G1105" s="14" t="s">
        <v>42</v>
      </c>
      <c r="H1105" s="14" t="str" cm="1">
        <f t="array" ref="H1105">_xlfn.SWITCH(Table1[[#This Row],[Marital_Status_mod]],"Together","Couple","Married","Couple","Divorced","Single","Single","Single","Widow","Single","Other")</f>
        <v>Couple</v>
      </c>
      <c r="I1105" s="4">
        <v>51479</v>
      </c>
      <c r="J1105" s="41" t="str">
        <f t="shared" si="70"/>
        <v>$50 - $60K</v>
      </c>
      <c r="K1105">
        <v>1</v>
      </c>
      <c r="L1105">
        <v>1</v>
      </c>
      <c r="M1105">
        <f>Table1[[#This Row],[Teenhome]]+Table1[[#This Row],[Kidhome]]</f>
        <v>2</v>
      </c>
      <c r="N1105" s="1">
        <v>41271</v>
      </c>
      <c r="O1105" s="16">
        <f>(Table1[[#This Row],[DataSetDate]]-Table1[[#This Row],[Dt_Customer]])/365</f>
        <v>8.1123287671232873</v>
      </c>
      <c r="P1105" s="15">
        <v>44232</v>
      </c>
      <c r="Q1105">
        <v>67</v>
      </c>
      <c r="R1105" s="4">
        <v>247</v>
      </c>
      <c r="S1105" s="4">
        <v>8</v>
      </c>
      <c r="T1105" s="4">
        <v>160</v>
      </c>
      <c r="U1105" s="4">
        <v>6</v>
      </c>
      <c r="V1105" s="4">
        <v>8</v>
      </c>
      <c r="W1105" s="4">
        <v>65</v>
      </c>
      <c r="X1105">
        <v>7</v>
      </c>
      <c r="Y1105">
        <v>6</v>
      </c>
      <c r="Z1105" t="str">
        <f t="shared" si="71"/>
        <v>Medium</v>
      </c>
      <c r="AA1105" s="14">
        <f t="shared" ca="1" si="72"/>
        <v>5.9984067103131888</v>
      </c>
      <c r="AB1105">
        <v>3</v>
      </c>
      <c r="AC1105">
        <v>6</v>
      </c>
      <c r="AD1105" s="14">
        <f t="shared" ca="1" si="73"/>
        <v>5.6324239130095926</v>
      </c>
      <c r="AE1105">
        <v>7</v>
      </c>
      <c r="AF1105">
        <v>0</v>
      </c>
      <c r="AG1105">
        <v>0</v>
      </c>
      <c r="AH1105">
        <v>0</v>
      </c>
      <c r="AI1105">
        <v>0</v>
      </c>
      <c r="AJ1105">
        <v>0</v>
      </c>
      <c r="AK1105">
        <v>0</v>
      </c>
      <c r="AL1105">
        <v>0</v>
      </c>
      <c r="AM1105" t="s">
        <v>41</v>
      </c>
    </row>
    <row r="1106" spans="1:39" hidden="1" x14ac:dyDescent="0.3">
      <c r="A1106">
        <v>3602</v>
      </c>
      <c r="B1106">
        <v>1958</v>
      </c>
      <c r="C1106" s="14">
        <f>2021-Table1[[#This Row],[Year_Birth]]</f>
        <v>63</v>
      </c>
      <c r="D1106" t="s">
        <v>44</v>
      </c>
      <c r="E1106" s="14" t="str" cm="1">
        <f t="array" ref="E1106">_xlfn.SWITCH(Table1[[#This Row],[Education]],"Graduation","Bachelor’s","Basic","High School","2n Cycle","Master’s","Master","Master’s","PhD","PhD","Other")</f>
        <v>Master’s</v>
      </c>
      <c r="F1106" t="s">
        <v>42</v>
      </c>
      <c r="G1106" s="14" t="s">
        <v>42</v>
      </c>
      <c r="H1106" s="14" t="str" cm="1">
        <f t="array" ref="H1106">_xlfn.SWITCH(Table1[[#This Row],[Marital_Status_mod]],"Together","Couple","Married","Couple","Divorced","Single","Single","Single","Widow","Single","Other")</f>
        <v>Couple</v>
      </c>
      <c r="I1106" s="4">
        <v>51412</v>
      </c>
      <c r="J1106" s="41" t="str">
        <f t="shared" si="70"/>
        <v>$50 - $60K</v>
      </c>
      <c r="K1106">
        <v>0</v>
      </c>
      <c r="L1106">
        <v>1</v>
      </c>
      <c r="M1106">
        <f>Table1[[#This Row],[Teenhome]]+Table1[[#This Row],[Kidhome]]</f>
        <v>1</v>
      </c>
      <c r="N1106" s="1">
        <v>41639</v>
      </c>
      <c r="O1106" s="16">
        <f>(Table1[[#This Row],[DataSetDate]]-Table1[[#This Row],[Dt_Customer]])/365</f>
        <v>7.1041095890410961</v>
      </c>
      <c r="P1106" s="15">
        <v>44232</v>
      </c>
      <c r="Q1106">
        <v>42</v>
      </c>
      <c r="R1106" s="4">
        <v>140</v>
      </c>
      <c r="S1106" s="4">
        <v>3</v>
      </c>
      <c r="T1106" s="4">
        <v>29</v>
      </c>
      <c r="U1106" s="4">
        <v>4</v>
      </c>
      <c r="V1106" s="4">
        <v>5</v>
      </c>
      <c r="W1106" s="4">
        <v>14</v>
      </c>
      <c r="X1106">
        <v>2</v>
      </c>
      <c r="Y1106">
        <v>3</v>
      </c>
      <c r="Z1106" t="str">
        <f t="shared" si="71"/>
        <v>Medium</v>
      </c>
      <c r="AA1106" s="14">
        <f t="shared" ca="1" si="72"/>
        <v>2.9384104766925336</v>
      </c>
      <c r="AB1106">
        <v>2</v>
      </c>
      <c r="AC1106">
        <v>4</v>
      </c>
      <c r="AD1106" s="14">
        <f t="shared" ca="1" si="73"/>
        <v>3.9594387831052424</v>
      </c>
      <c r="AE1106">
        <v>4</v>
      </c>
      <c r="AF1106">
        <v>0</v>
      </c>
      <c r="AG1106">
        <v>0</v>
      </c>
      <c r="AH1106">
        <v>0</v>
      </c>
      <c r="AI1106">
        <v>0</v>
      </c>
      <c r="AJ1106">
        <v>0</v>
      </c>
      <c r="AK1106">
        <v>0</v>
      </c>
      <c r="AL1106">
        <v>0</v>
      </c>
      <c r="AM1106" t="s">
        <v>41</v>
      </c>
    </row>
    <row r="1107" spans="1:39" hidden="1" x14ac:dyDescent="0.3">
      <c r="A1107">
        <v>73</v>
      </c>
      <c r="B1107">
        <v>1953</v>
      </c>
      <c r="C1107" s="14">
        <f>2021-Table1[[#This Row],[Year_Birth]]</f>
        <v>68</v>
      </c>
      <c r="D1107" t="s">
        <v>39</v>
      </c>
      <c r="E1107" s="14" t="str" cm="1">
        <f t="array" ref="E1107">_xlfn.SWITCH(Table1[[#This Row],[Education]],"Graduation","Bachelor’s","Basic","High School","2n Cycle","Master’s","Master","Master’s","PhD","PhD","Other")</f>
        <v>PhD</v>
      </c>
      <c r="F1107" t="s">
        <v>50</v>
      </c>
      <c r="G1107" s="14" t="s">
        <v>50</v>
      </c>
      <c r="H1107" s="14" t="str" cm="1">
        <f t="array" ref="H1107">_xlfn.SWITCH(Table1[[#This Row],[Marital_Status_mod]],"Together","Couple","Married","Couple","Divorced","Single","Single","Single","Widow","Single","Other")</f>
        <v>Single</v>
      </c>
      <c r="I1107" s="4">
        <v>51411</v>
      </c>
      <c r="J1107" s="41" t="str">
        <f t="shared" si="70"/>
        <v>$50 - $60K</v>
      </c>
      <c r="K1107">
        <v>1</v>
      </c>
      <c r="L1107">
        <v>2</v>
      </c>
      <c r="M1107">
        <f>Table1[[#This Row],[Teenhome]]+Table1[[#This Row],[Kidhome]]</f>
        <v>3</v>
      </c>
      <c r="N1107" s="1">
        <v>41420</v>
      </c>
      <c r="O1107" s="16">
        <f>(Table1[[#This Row],[DataSetDate]]-Table1[[#This Row],[Dt_Customer]])/365</f>
        <v>7.7041095890410958</v>
      </c>
      <c r="P1107" s="15">
        <v>44232</v>
      </c>
      <c r="Q1107">
        <v>81</v>
      </c>
      <c r="R1107" s="4">
        <v>14</v>
      </c>
      <c r="S1107" s="4">
        <v>0</v>
      </c>
      <c r="T1107" s="4">
        <v>3</v>
      </c>
      <c r="U1107" s="4">
        <v>0</v>
      </c>
      <c r="V1107" s="4">
        <v>0</v>
      </c>
      <c r="W1107" s="4">
        <v>1</v>
      </c>
      <c r="X1107">
        <v>1</v>
      </c>
      <c r="Y1107">
        <v>0</v>
      </c>
      <c r="Z1107" t="str">
        <f t="shared" si="71"/>
        <v>Low</v>
      </c>
      <c r="AA1107" s="14">
        <f t="shared" ca="1" si="72"/>
        <v>-9.6076260188662763E-2</v>
      </c>
      <c r="AB1107">
        <v>0</v>
      </c>
      <c r="AC1107">
        <v>3</v>
      </c>
      <c r="AD1107" s="14">
        <f t="shared" ca="1" si="73"/>
        <v>2.875760050571023</v>
      </c>
      <c r="AE1107">
        <v>5</v>
      </c>
      <c r="AF1107">
        <v>0</v>
      </c>
      <c r="AG1107">
        <v>0</v>
      </c>
      <c r="AH1107">
        <v>0</v>
      </c>
      <c r="AI1107">
        <v>0</v>
      </c>
      <c r="AJ1107">
        <v>0</v>
      </c>
      <c r="AK1107">
        <v>0</v>
      </c>
      <c r="AL1107">
        <v>0</v>
      </c>
      <c r="AM1107" t="s">
        <v>45</v>
      </c>
    </row>
    <row r="1108" spans="1:39" hidden="1" x14ac:dyDescent="0.3">
      <c r="A1108">
        <v>7108</v>
      </c>
      <c r="B1108">
        <v>1965</v>
      </c>
      <c r="C1108" s="14">
        <f>2021-Table1[[#This Row],[Year_Birth]]</f>
        <v>56</v>
      </c>
      <c r="D1108" t="s">
        <v>44</v>
      </c>
      <c r="E1108" s="14" t="str" cm="1">
        <f t="array" ref="E1108">_xlfn.SWITCH(Table1[[#This Row],[Education]],"Graduation","Bachelor’s","Basic","High School","2n Cycle","Master’s","Master","Master’s","PhD","PhD","Other")</f>
        <v>Master’s</v>
      </c>
      <c r="F1108" t="s">
        <v>54</v>
      </c>
      <c r="G1108" s="14" t="s">
        <v>54</v>
      </c>
      <c r="H1108" s="14" t="str" cm="1">
        <f t="array" ref="H1108">_xlfn.SWITCH(Table1[[#This Row],[Marital_Status_mod]],"Together","Couple","Married","Couple","Divorced","Single","Single","Single","Widow","Single","Other")</f>
        <v>Single</v>
      </c>
      <c r="I1108" s="4">
        <v>51390</v>
      </c>
      <c r="J1108" s="41" t="str">
        <f t="shared" si="70"/>
        <v>$50 - $60K</v>
      </c>
      <c r="K1108">
        <v>1</v>
      </c>
      <c r="L1108">
        <v>1</v>
      </c>
      <c r="M1108">
        <f>Table1[[#This Row],[Teenhome]]+Table1[[#This Row],[Kidhome]]</f>
        <v>2</v>
      </c>
      <c r="N1108" s="1">
        <v>41160</v>
      </c>
      <c r="O1108" s="16">
        <f>(Table1[[#This Row],[DataSetDate]]-Table1[[#This Row],[Dt_Customer]])/365</f>
        <v>8.4164383561643827</v>
      </c>
      <c r="P1108" s="15">
        <v>44232</v>
      </c>
      <c r="Q1108">
        <v>54</v>
      </c>
      <c r="R1108" s="4">
        <v>205</v>
      </c>
      <c r="S1108" s="4">
        <v>20</v>
      </c>
      <c r="T1108" s="4">
        <v>47</v>
      </c>
      <c r="U1108" s="4">
        <v>23</v>
      </c>
      <c r="V1108" s="4">
        <v>2</v>
      </c>
      <c r="W1108" s="4">
        <v>56</v>
      </c>
      <c r="X1108">
        <v>6</v>
      </c>
      <c r="Y1108">
        <v>5</v>
      </c>
      <c r="Z1108" t="str">
        <f t="shared" si="71"/>
        <v>Medium</v>
      </c>
      <c r="AA1108" s="14">
        <f t="shared" ca="1" si="72"/>
        <v>5.160991473327341</v>
      </c>
      <c r="AB1108">
        <v>2</v>
      </c>
      <c r="AC1108">
        <v>5</v>
      </c>
      <c r="AD1108" s="14">
        <f t="shared" ca="1" si="73"/>
        <v>4.8699546367162645</v>
      </c>
      <c r="AE1108">
        <v>5</v>
      </c>
      <c r="AF1108">
        <v>0</v>
      </c>
      <c r="AG1108">
        <v>0</v>
      </c>
      <c r="AH1108">
        <v>0</v>
      </c>
      <c r="AI1108">
        <v>0</v>
      </c>
      <c r="AJ1108">
        <v>0</v>
      </c>
      <c r="AK1108">
        <v>0</v>
      </c>
      <c r="AL1108">
        <v>0</v>
      </c>
      <c r="AM1108" t="s">
        <v>47</v>
      </c>
    </row>
    <row r="1109" spans="1:39" hidden="1" x14ac:dyDescent="0.3">
      <c r="A1109">
        <v>4552</v>
      </c>
      <c r="B1109">
        <v>1991</v>
      </c>
      <c r="C1109" s="14">
        <f>2021-Table1[[#This Row],[Year_Birth]]</f>
        <v>30</v>
      </c>
      <c r="D1109" t="s">
        <v>46</v>
      </c>
      <c r="E1109" s="14" t="str" cm="1">
        <f t="array" ref="E1109">_xlfn.SWITCH(Table1[[#This Row],[Education]],"Graduation","Bachelor’s","Basic","High School","2n Cycle","Master’s","Master","Master’s","PhD","PhD","Other")</f>
        <v>Bachelor’s</v>
      </c>
      <c r="F1109" t="s">
        <v>42</v>
      </c>
      <c r="G1109" s="14" t="s">
        <v>42</v>
      </c>
      <c r="H1109" s="14" t="str" cm="1">
        <f t="array" ref="H1109">_xlfn.SWITCH(Table1[[#This Row],[Marital_Status_mod]],"Together","Couple","Married","Couple","Divorced","Single","Single","Single","Widow","Single","Other")</f>
        <v>Couple</v>
      </c>
      <c r="I1109" s="4">
        <v>51373</v>
      </c>
      <c r="J1109" s="41" t="str">
        <f t="shared" si="70"/>
        <v>$50 - $60K</v>
      </c>
      <c r="K1109">
        <v>0</v>
      </c>
      <c r="L1109">
        <v>0</v>
      </c>
      <c r="M1109">
        <f>Table1[[#This Row],[Teenhome]]+Table1[[#This Row],[Kidhome]]</f>
        <v>0</v>
      </c>
      <c r="N1109" s="1">
        <v>41447</v>
      </c>
      <c r="O1109" s="16">
        <f>(Table1[[#This Row],[DataSetDate]]-Table1[[#This Row],[Dt_Customer]])/365</f>
        <v>7.6301369863013697</v>
      </c>
      <c r="P1109" s="15">
        <v>44232</v>
      </c>
      <c r="Q1109">
        <v>37</v>
      </c>
      <c r="R1109" s="4">
        <v>83</v>
      </c>
      <c r="S1109" s="4">
        <v>2</v>
      </c>
      <c r="T1109" s="4">
        <v>101</v>
      </c>
      <c r="U1109" s="4">
        <v>64</v>
      </c>
      <c r="V1109" s="4">
        <v>26</v>
      </c>
      <c r="W1109" s="4">
        <v>117</v>
      </c>
      <c r="X1109">
        <v>1</v>
      </c>
      <c r="Y1109">
        <v>3</v>
      </c>
      <c r="Z1109" t="str">
        <f t="shared" si="71"/>
        <v>Medium</v>
      </c>
      <c r="AA1109" s="14">
        <f t="shared" ca="1" si="72"/>
        <v>2.7162415781345461</v>
      </c>
      <c r="AB1109">
        <v>5</v>
      </c>
      <c r="AC1109">
        <v>3</v>
      </c>
      <c r="AD1109" s="14">
        <f t="shared" ca="1" si="73"/>
        <v>3.1714668270343345</v>
      </c>
      <c r="AE1109">
        <v>4</v>
      </c>
      <c r="AF1109">
        <v>0</v>
      </c>
      <c r="AG1109">
        <v>0</v>
      </c>
      <c r="AH1109">
        <v>0</v>
      </c>
      <c r="AI1109">
        <v>0</v>
      </c>
      <c r="AJ1109">
        <v>0</v>
      </c>
      <c r="AK1109">
        <v>0</v>
      </c>
      <c r="AL1109">
        <v>0</v>
      </c>
      <c r="AM1109" t="s">
        <v>41</v>
      </c>
    </row>
    <row r="1110" spans="1:39" hidden="1" x14ac:dyDescent="0.3">
      <c r="A1110">
        <v>7375</v>
      </c>
      <c r="B1110">
        <v>1976</v>
      </c>
      <c r="C1110" s="14">
        <f>2021-Table1[[#This Row],[Year_Birth]]</f>
        <v>45</v>
      </c>
      <c r="D1110" t="s">
        <v>46</v>
      </c>
      <c r="E1110" s="14" t="str" cm="1">
        <f t="array" ref="E1110">_xlfn.SWITCH(Table1[[#This Row],[Education]],"Graduation","Bachelor’s","Basic","High School","2n Cycle","Master’s","Master","Master’s","PhD","PhD","Other")</f>
        <v>Bachelor’s</v>
      </c>
      <c r="F1110" t="s">
        <v>40</v>
      </c>
      <c r="G1110" s="14" t="s">
        <v>40</v>
      </c>
      <c r="H1110" s="14" t="str" cm="1">
        <f t="array" ref="H1110">_xlfn.SWITCH(Table1[[#This Row],[Marital_Status_mod]],"Together","Couple","Married","Couple","Divorced","Single","Single","Single","Widow","Single","Other")</f>
        <v>Couple</v>
      </c>
      <c r="I1110" s="4">
        <v>51369</v>
      </c>
      <c r="J1110" s="41" t="str">
        <f t="shared" si="70"/>
        <v>$50 - $60K</v>
      </c>
      <c r="K1110">
        <v>0</v>
      </c>
      <c r="L1110">
        <v>1</v>
      </c>
      <c r="M1110">
        <f>Table1[[#This Row],[Teenhome]]+Table1[[#This Row],[Kidhome]]</f>
        <v>1</v>
      </c>
      <c r="N1110" s="1">
        <v>41207</v>
      </c>
      <c r="O1110" s="16">
        <f>(Table1[[#This Row],[DataSetDate]]-Table1[[#This Row],[Dt_Customer]])/365</f>
        <v>8.287671232876713</v>
      </c>
      <c r="P1110" s="15">
        <v>44232</v>
      </c>
      <c r="Q1110">
        <v>84</v>
      </c>
      <c r="R1110" s="4">
        <v>297</v>
      </c>
      <c r="S1110" s="4">
        <v>7</v>
      </c>
      <c r="T1110" s="4">
        <v>79</v>
      </c>
      <c r="U1110" s="4">
        <v>0</v>
      </c>
      <c r="V1110" s="4">
        <v>11</v>
      </c>
      <c r="W1110" s="4">
        <v>182</v>
      </c>
      <c r="X1110">
        <v>2</v>
      </c>
      <c r="Y1110">
        <v>8</v>
      </c>
      <c r="Z1110" t="str">
        <f t="shared" si="71"/>
        <v>High</v>
      </c>
      <c r="AA1110" s="14">
        <f t="shared" ca="1" si="72"/>
        <v>7.6159561303865173</v>
      </c>
      <c r="AB1110">
        <v>2</v>
      </c>
      <c r="AC1110">
        <v>4</v>
      </c>
      <c r="AD1110" s="14">
        <f t="shared" ca="1" si="73"/>
        <v>4.2537988240675393</v>
      </c>
      <c r="AE1110">
        <v>8</v>
      </c>
      <c r="AF1110">
        <v>0</v>
      </c>
      <c r="AG1110">
        <v>0</v>
      </c>
      <c r="AH1110">
        <v>0</v>
      </c>
      <c r="AI1110">
        <v>0</v>
      </c>
      <c r="AJ1110">
        <v>0</v>
      </c>
      <c r="AK1110">
        <v>0</v>
      </c>
      <c r="AL1110">
        <v>0</v>
      </c>
      <c r="AM1110" t="s">
        <v>47</v>
      </c>
    </row>
    <row r="1111" spans="1:39" hidden="1" x14ac:dyDescent="0.3">
      <c r="A1111">
        <v>10144</v>
      </c>
      <c r="B1111">
        <v>1976</v>
      </c>
      <c r="C1111" s="14">
        <f>2021-Table1[[#This Row],[Year_Birth]]</f>
        <v>45</v>
      </c>
      <c r="D1111" t="s">
        <v>46</v>
      </c>
      <c r="E1111" s="14" t="str" cm="1">
        <f t="array" ref="E1111">_xlfn.SWITCH(Table1[[#This Row],[Education]],"Graduation","Bachelor’s","Basic","High School","2n Cycle","Master’s","Master","Master’s","PhD","PhD","Other")</f>
        <v>Bachelor’s</v>
      </c>
      <c r="F1111" t="s">
        <v>40</v>
      </c>
      <c r="G1111" s="14" t="s">
        <v>40</v>
      </c>
      <c r="H1111" s="14" t="str" cm="1">
        <f t="array" ref="H1111">_xlfn.SWITCH(Table1[[#This Row],[Marital_Status_mod]],"Together","Couple","Married","Couple","Divorced","Single","Single","Single","Widow","Single","Other")</f>
        <v>Couple</v>
      </c>
      <c r="I1111" s="4">
        <v>51369</v>
      </c>
      <c r="J1111" s="41" t="str">
        <f t="shared" si="70"/>
        <v>$50 - $60K</v>
      </c>
      <c r="K1111">
        <v>0</v>
      </c>
      <c r="L1111">
        <v>1</v>
      </c>
      <c r="M1111">
        <f>Table1[[#This Row],[Teenhome]]+Table1[[#This Row],[Kidhome]]</f>
        <v>1</v>
      </c>
      <c r="N1111" s="1">
        <v>41207</v>
      </c>
      <c r="O1111" s="16">
        <f>(Table1[[#This Row],[DataSetDate]]-Table1[[#This Row],[Dt_Customer]])/365</f>
        <v>8.287671232876713</v>
      </c>
      <c r="P1111" s="15">
        <v>44232</v>
      </c>
      <c r="Q1111">
        <v>84</v>
      </c>
      <c r="R1111" s="4">
        <v>297</v>
      </c>
      <c r="S1111" s="4">
        <v>7</v>
      </c>
      <c r="T1111" s="4">
        <v>79</v>
      </c>
      <c r="U1111" s="4">
        <v>0</v>
      </c>
      <c r="V1111" s="4">
        <v>11</v>
      </c>
      <c r="W1111" s="4">
        <v>182</v>
      </c>
      <c r="X1111">
        <v>2</v>
      </c>
      <c r="Y1111">
        <v>8</v>
      </c>
      <c r="Z1111" t="str">
        <f t="shared" si="71"/>
        <v>High</v>
      </c>
      <c r="AA1111" s="14">
        <f t="shared" ca="1" si="72"/>
        <v>7.7071157792349396</v>
      </c>
      <c r="AB1111">
        <v>2</v>
      </c>
      <c r="AC1111">
        <v>4</v>
      </c>
      <c r="AD1111" s="14">
        <f t="shared" ca="1" si="73"/>
        <v>4.2398929060804829</v>
      </c>
      <c r="AE1111">
        <v>8</v>
      </c>
      <c r="AF1111">
        <v>0</v>
      </c>
      <c r="AG1111">
        <v>0</v>
      </c>
      <c r="AH1111">
        <v>0</v>
      </c>
      <c r="AI1111">
        <v>0</v>
      </c>
      <c r="AJ1111">
        <v>0</v>
      </c>
      <c r="AK1111">
        <v>0</v>
      </c>
      <c r="AL1111">
        <v>0</v>
      </c>
      <c r="AM1111" t="s">
        <v>47</v>
      </c>
    </row>
    <row r="1112" spans="1:39" hidden="1" x14ac:dyDescent="0.3">
      <c r="A1112">
        <v>10341</v>
      </c>
      <c r="B1112">
        <v>1948</v>
      </c>
      <c r="C1112" s="14">
        <f>2021-Table1[[#This Row],[Year_Birth]]</f>
        <v>73</v>
      </c>
      <c r="D1112" t="s">
        <v>46</v>
      </c>
      <c r="E1112" s="14" t="str" cm="1">
        <f t="array" ref="E1112">_xlfn.SWITCH(Table1[[#This Row],[Education]],"Graduation","Bachelor’s","Basic","High School","2n Cycle","Master’s","Master","Master’s","PhD","PhD","Other")</f>
        <v>Bachelor’s</v>
      </c>
      <c r="F1112" t="s">
        <v>40</v>
      </c>
      <c r="G1112" s="14" t="s">
        <v>40</v>
      </c>
      <c r="H1112" s="14" t="str" cm="1">
        <f t="array" ref="H1112">_xlfn.SWITCH(Table1[[#This Row],[Marital_Status_mod]],"Together","Couple","Married","Couple","Divorced","Single","Single","Single","Widow","Single","Other")</f>
        <v>Couple</v>
      </c>
      <c r="I1112" s="4">
        <v>51315</v>
      </c>
      <c r="J1112" s="41" t="str">
        <f t="shared" si="70"/>
        <v>$50 - $60K</v>
      </c>
      <c r="K1112">
        <v>0</v>
      </c>
      <c r="L1112">
        <v>0</v>
      </c>
      <c r="M1112">
        <f>Table1[[#This Row],[Teenhome]]+Table1[[#This Row],[Kidhome]]</f>
        <v>0</v>
      </c>
      <c r="N1112" s="1">
        <v>41693</v>
      </c>
      <c r="O1112" s="16">
        <f>(Table1[[#This Row],[DataSetDate]]-Table1[[#This Row],[Dt_Customer]])/365</f>
        <v>6.956164383561644</v>
      </c>
      <c r="P1112" s="15">
        <v>44232</v>
      </c>
      <c r="Q1112">
        <v>45</v>
      </c>
      <c r="R1112" s="4">
        <v>68</v>
      </c>
      <c r="S1112" s="4">
        <v>28</v>
      </c>
      <c r="T1112" s="4">
        <v>39</v>
      </c>
      <c r="U1112" s="4">
        <v>16</v>
      </c>
      <c r="V1112" s="4">
        <v>30</v>
      </c>
      <c r="W1112" s="4">
        <v>41</v>
      </c>
      <c r="X1112">
        <v>1</v>
      </c>
      <c r="Y1112">
        <v>2</v>
      </c>
      <c r="Z1112" t="str">
        <f t="shared" si="71"/>
        <v>Low</v>
      </c>
      <c r="AA1112" s="14">
        <f t="shared" ca="1" si="72"/>
        <v>1.9851947292855101</v>
      </c>
      <c r="AB1112">
        <v>2</v>
      </c>
      <c r="AC1112">
        <v>5</v>
      </c>
      <c r="AD1112" s="14">
        <f t="shared" ca="1" si="73"/>
        <v>4.9131002185927652</v>
      </c>
      <c r="AE1112">
        <v>2</v>
      </c>
      <c r="AF1112">
        <v>0</v>
      </c>
      <c r="AG1112">
        <v>0</v>
      </c>
      <c r="AH1112">
        <v>0</v>
      </c>
      <c r="AI1112">
        <v>0</v>
      </c>
      <c r="AJ1112">
        <v>0</v>
      </c>
      <c r="AK1112">
        <v>0</v>
      </c>
      <c r="AL1112">
        <v>0</v>
      </c>
      <c r="AM1112" t="s">
        <v>53</v>
      </c>
    </row>
    <row r="1113" spans="1:39" hidden="1" x14ac:dyDescent="0.3">
      <c r="A1113">
        <v>8159</v>
      </c>
      <c r="B1113">
        <v>1968</v>
      </c>
      <c r="C1113" s="14">
        <f>2021-Table1[[#This Row],[Year_Birth]]</f>
        <v>53</v>
      </c>
      <c r="D1113" t="s">
        <v>46</v>
      </c>
      <c r="E1113" s="14" t="str" cm="1">
        <f t="array" ref="E1113">_xlfn.SWITCH(Table1[[#This Row],[Education]],"Graduation","Bachelor’s","Basic","High School","2n Cycle","Master’s","Master","Master’s","PhD","PhD","Other")</f>
        <v>Bachelor’s</v>
      </c>
      <c r="F1113" t="s">
        <v>42</v>
      </c>
      <c r="G1113" s="14" t="s">
        <v>42</v>
      </c>
      <c r="H1113" s="14" t="str" cm="1">
        <f t="array" ref="H1113">_xlfn.SWITCH(Table1[[#This Row],[Marital_Status_mod]],"Together","Couple","Married","Couple","Divorced","Single","Single","Single","Widow","Single","Other")</f>
        <v>Couple</v>
      </c>
      <c r="I1113" s="4">
        <v>51287</v>
      </c>
      <c r="J1113" s="41" t="str">
        <f t="shared" si="70"/>
        <v>$50 - $60K</v>
      </c>
      <c r="K1113">
        <v>1</v>
      </c>
      <c r="L1113">
        <v>1</v>
      </c>
      <c r="M1113">
        <f>Table1[[#This Row],[Teenhome]]+Table1[[#This Row],[Kidhome]]</f>
        <v>2</v>
      </c>
      <c r="N1113" s="1">
        <v>41730</v>
      </c>
      <c r="O1113" s="16">
        <f>(Table1[[#This Row],[DataSetDate]]-Table1[[#This Row],[Dt_Customer]])/365</f>
        <v>6.8547945205479452</v>
      </c>
      <c r="P1113" s="15">
        <v>44232</v>
      </c>
      <c r="Q1113">
        <v>10</v>
      </c>
      <c r="R1113" s="4">
        <v>117</v>
      </c>
      <c r="S1113" s="4">
        <v>0</v>
      </c>
      <c r="T1113" s="4">
        <v>22</v>
      </c>
      <c r="U1113" s="4">
        <v>13</v>
      </c>
      <c r="V1113" s="4">
        <v>0</v>
      </c>
      <c r="W1113" s="4">
        <v>30</v>
      </c>
      <c r="X1113">
        <v>3</v>
      </c>
      <c r="Y1113">
        <v>4</v>
      </c>
      <c r="Z1113" t="str">
        <f t="shared" si="71"/>
        <v>Medium</v>
      </c>
      <c r="AA1113" s="14">
        <f t="shared" ca="1" si="72"/>
        <v>4.0540331167223629</v>
      </c>
      <c r="AB1113">
        <v>1</v>
      </c>
      <c r="AC1113">
        <v>3</v>
      </c>
      <c r="AD1113" s="14">
        <f t="shared" ca="1" si="73"/>
        <v>2.7561822552828357</v>
      </c>
      <c r="AE1113">
        <v>7</v>
      </c>
      <c r="AF1113">
        <v>0</v>
      </c>
      <c r="AG1113">
        <v>0</v>
      </c>
      <c r="AH1113">
        <v>0</v>
      </c>
      <c r="AI1113">
        <v>0</v>
      </c>
      <c r="AJ1113">
        <v>0</v>
      </c>
      <c r="AK1113">
        <v>0</v>
      </c>
      <c r="AL1113">
        <v>0</v>
      </c>
      <c r="AM1113" t="s">
        <v>41</v>
      </c>
    </row>
    <row r="1114" spans="1:39" hidden="1" x14ac:dyDescent="0.3">
      <c r="A1114">
        <v>11075</v>
      </c>
      <c r="B1114">
        <v>1978</v>
      </c>
      <c r="C1114" s="14">
        <f>2021-Table1[[#This Row],[Year_Birth]]</f>
        <v>43</v>
      </c>
      <c r="D1114" t="s">
        <v>46</v>
      </c>
      <c r="E1114" s="14" t="str" cm="1">
        <f t="array" ref="E1114">_xlfn.SWITCH(Table1[[#This Row],[Education]],"Graduation","Bachelor’s","Basic","High School","2n Cycle","Master’s","Master","Master’s","PhD","PhD","Other")</f>
        <v>Bachelor’s</v>
      </c>
      <c r="F1114" t="s">
        <v>42</v>
      </c>
      <c r="G1114" s="14" t="s">
        <v>42</v>
      </c>
      <c r="H1114" s="14" t="str" cm="1">
        <f t="array" ref="H1114">_xlfn.SWITCH(Table1[[#This Row],[Marital_Status_mod]],"Together","Couple","Married","Couple","Divorced","Single","Single","Single","Widow","Single","Other")</f>
        <v>Couple</v>
      </c>
      <c r="I1114" s="4">
        <v>51267</v>
      </c>
      <c r="J1114" s="41" t="str">
        <f t="shared" si="70"/>
        <v>$50 - $60K</v>
      </c>
      <c r="K1114">
        <v>1</v>
      </c>
      <c r="L1114">
        <v>1</v>
      </c>
      <c r="M1114">
        <f>Table1[[#This Row],[Teenhome]]+Table1[[#This Row],[Kidhome]]</f>
        <v>2</v>
      </c>
      <c r="N1114" s="1">
        <v>41576</v>
      </c>
      <c r="O1114" s="16">
        <f>(Table1[[#This Row],[DataSetDate]]-Table1[[#This Row],[Dt_Customer]])/365</f>
        <v>7.2767123287671236</v>
      </c>
      <c r="P1114" s="15">
        <v>44232</v>
      </c>
      <c r="Q1114">
        <v>37</v>
      </c>
      <c r="R1114" s="4">
        <v>183</v>
      </c>
      <c r="S1114" s="4">
        <v>2</v>
      </c>
      <c r="T1114" s="4">
        <v>64</v>
      </c>
      <c r="U1114" s="4">
        <v>7</v>
      </c>
      <c r="V1114" s="4">
        <v>2</v>
      </c>
      <c r="W1114" s="4">
        <v>12</v>
      </c>
      <c r="X1114">
        <v>4</v>
      </c>
      <c r="Y1114">
        <v>3</v>
      </c>
      <c r="Z1114" t="str">
        <f t="shared" si="71"/>
        <v>Medium</v>
      </c>
      <c r="AA1114" s="14">
        <f t="shared" ca="1" si="72"/>
        <v>2.9454887072711191</v>
      </c>
      <c r="AB1114">
        <v>3</v>
      </c>
      <c r="AC1114">
        <v>5</v>
      </c>
      <c r="AD1114" s="14">
        <f t="shared" ca="1" si="73"/>
        <v>4.8110423112190359</v>
      </c>
      <c r="AE1114">
        <v>4</v>
      </c>
      <c r="AF1114">
        <v>0</v>
      </c>
      <c r="AG1114">
        <v>0</v>
      </c>
      <c r="AH1114">
        <v>0</v>
      </c>
      <c r="AI1114">
        <v>0</v>
      </c>
      <c r="AJ1114">
        <v>0</v>
      </c>
      <c r="AK1114">
        <v>0</v>
      </c>
      <c r="AL1114">
        <v>0</v>
      </c>
      <c r="AM1114" t="s">
        <v>48</v>
      </c>
    </row>
    <row r="1115" spans="1:39" hidden="1" x14ac:dyDescent="0.3">
      <c r="A1115">
        <v>4656</v>
      </c>
      <c r="B1115">
        <v>1990</v>
      </c>
      <c r="C1115" s="14">
        <f>2021-Table1[[#This Row],[Year_Birth]]</f>
        <v>31</v>
      </c>
      <c r="D1115" t="s">
        <v>51</v>
      </c>
      <c r="E1115" s="14" t="str" cm="1">
        <f t="array" ref="E1115">_xlfn.SWITCH(Table1[[#This Row],[Education]],"Graduation","Bachelor’s","Basic","High School","2n Cycle","Master’s","Master","Master’s","PhD","PhD","Other")</f>
        <v>Master’s</v>
      </c>
      <c r="F1115" t="s">
        <v>50</v>
      </c>
      <c r="G1115" s="14" t="s">
        <v>50</v>
      </c>
      <c r="H1115" s="14" t="str" cm="1">
        <f t="array" ref="H1115">_xlfn.SWITCH(Table1[[#This Row],[Marital_Status_mod]],"Together","Couple","Married","Couple","Divorced","Single","Single","Single","Widow","Single","Other")</f>
        <v>Single</v>
      </c>
      <c r="I1115" s="4">
        <v>51250</v>
      </c>
      <c r="J1115" s="41" t="str">
        <f t="shared" si="70"/>
        <v>$50 - $60K</v>
      </c>
      <c r="K1115">
        <v>1</v>
      </c>
      <c r="L1115">
        <v>0</v>
      </c>
      <c r="M1115">
        <f>Table1[[#This Row],[Teenhome]]+Table1[[#This Row],[Kidhome]]</f>
        <v>1</v>
      </c>
      <c r="N1115" s="1">
        <v>41363</v>
      </c>
      <c r="O1115" s="16">
        <f>(Table1[[#This Row],[DataSetDate]]-Table1[[#This Row],[Dt_Customer]])/365</f>
        <v>7.86027397260274</v>
      </c>
      <c r="P1115" s="15">
        <v>44232</v>
      </c>
      <c r="Q1115">
        <v>28</v>
      </c>
      <c r="R1115" s="4">
        <v>342</v>
      </c>
      <c r="S1115" s="4">
        <v>32</v>
      </c>
      <c r="T1115" s="4">
        <v>230</v>
      </c>
      <c r="U1115" s="4">
        <v>34</v>
      </c>
      <c r="V1115" s="4">
        <v>32</v>
      </c>
      <c r="W1115" s="4">
        <v>40</v>
      </c>
      <c r="X1115">
        <v>5</v>
      </c>
      <c r="Y1115">
        <v>10</v>
      </c>
      <c r="Z1115" t="str">
        <f t="shared" si="71"/>
        <v>High</v>
      </c>
      <c r="AA1115" s="14">
        <f t="shared" ca="1" si="72"/>
        <v>9.6372479407154508</v>
      </c>
      <c r="AB1115">
        <v>5</v>
      </c>
      <c r="AC1115">
        <v>4</v>
      </c>
      <c r="AD1115" s="14">
        <f t="shared" ca="1" si="73"/>
        <v>3.6510008987117222</v>
      </c>
      <c r="AE1115">
        <v>9</v>
      </c>
      <c r="AF1115">
        <v>0</v>
      </c>
      <c r="AG1115">
        <v>0</v>
      </c>
      <c r="AH1115">
        <v>1</v>
      </c>
      <c r="AI1115">
        <v>0</v>
      </c>
      <c r="AJ1115">
        <v>0</v>
      </c>
      <c r="AK1115">
        <v>0</v>
      </c>
      <c r="AL1115">
        <v>0</v>
      </c>
      <c r="AM1115" t="s">
        <v>47</v>
      </c>
    </row>
    <row r="1116" spans="1:39" hidden="1" x14ac:dyDescent="0.3">
      <c r="A1116">
        <v>8825</v>
      </c>
      <c r="B1116">
        <v>1962</v>
      </c>
      <c r="C1116" s="14">
        <f>2021-Table1[[#This Row],[Year_Birth]]</f>
        <v>59</v>
      </c>
      <c r="D1116" t="s">
        <v>46</v>
      </c>
      <c r="E1116" s="14" t="str" cm="1">
        <f t="array" ref="E1116">_xlfn.SWITCH(Table1[[#This Row],[Education]],"Graduation","Bachelor’s","Basic","High School","2n Cycle","Master’s","Master","Master’s","PhD","PhD","Other")</f>
        <v>Bachelor’s</v>
      </c>
      <c r="F1116" t="s">
        <v>40</v>
      </c>
      <c r="G1116" s="14" t="s">
        <v>40</v>
      </c>
      <c r="H1116" s="14" t="str" cm="1">
        <f t="array" ref="H1116">_xlfn.SWITCH(Table1[[#This Row],[Marital_Status_mod]],"Together","Couple","Married","Couple","Divorced","Single","Single","Single","Widow","Single","Other")</f>
        <v>Couple</v>
      </c>
      <c r="I1116" s="4">
        <v>51195</v>
      </c>
      <c r="J1116" s="41" t="str">
        <f t="shared" si="70"/>
        <v>$50 - $60K</v>
      </c>
      <c r="K1116">
        <v>1</v>
      </c>
      <c r="L1116">
        <v>1</v>
      </c>
      <c r="M1116">
        <f>Table1[[#This Row],[Teenhome]]+Table1[[#This Row],[Kidhome]]</f>
        <v>2</v>
      </c>
      <c r="N1116" s="1">
        <v>41365</v>
      </c>
      <c r="O1116" s="16">
        <f>(Table1[[#This Row],[DataSetDate]]-Table1[[#This Row],[Dt_Customer]])/365</f>
        <v>7.8547945205479452</v>
      </c>
      <c r="P1116" s="15">
        <v>44232</v>
      </c>
      <c r="Q1116">
        <v>46</v>
      </c>
      <c r="R1116" s="4">
        <v>230</v>
      </c>
      <c r="S1116" s="4">
        <v>14</v>
      </c>
      <c r="T1116" s="4">
        <v>156</v>
      </c>
      <c r="U1116" s="4">
        <v>82</v>
      </c>
      <c r="V1116" s="4">
        <v>24</v>
      </c>
      <c r="W1116" s="4">
        <v>58</v>
      </c>
      <c r="X1116">
        <v>8</v>
      </c>
      <c r="Y1116">
        <v>9</v>
      </c>
      <c r="Z1116" t="str">
        <f t="shared" si="71"/>
        <v>High</v>
      </c>
      <c r="AA1116" s="14">
        <f t="shared" ca="1" si="72"/>
        <v>8.9152956979584861</v>
      </c>
      <c r="AB1116">
        <v>2</v>
      </c>
      <c r="AC1116">
        <v>5</v>
      </c>
      <c r="AD1116" s="14">
        <f t="shared" ca="1" si="73"/>
        <v>4.9180565132896579</v>
      </c>
      <c r="AE1116">
        <v>8</v>
      </c>
      <c r="AF1116">
        <v>0</v>
      </c>
      <c r="AG1116">
        <v>0</v>
      </c>
      <c r="AH1116">
        <v>0</v>
      </c>
      <c r="AI1116">
        <v>0</v>
      </c>
      <c r="AJ1116">
        <v>0</v>
      </c>
      <c r="AK1116">
        <v>0</v>
      </c>
      <c r="AL1116">
        <v>0</v>
      </c>
      <c r="AM1116" t="s">
        <v>47</v>
      </c>
    </row>
    <row r="1117" spans="1:39" hidden="1" x14ac:dyDescent="0.3">
      <c r="A1117">
        <v>326</v>
      </c>
      <c r="B1117">
        <v>1973</v>
      </c>
      <c r="C1117" s="14">
        <f>2021-Table1[[#This Row],[Year_Birth]]</f>
        <v>48</v>
      </c>
      <c r="D1117" t="s">
        <v>46</v>
      </c>
      <c r="E1117" s="14" t="str" cm="1">
        <f t="array" ref="E1117">_xlfn.SWITCH(Table1[[#This Row],[Education]],"Graduation","Bachelor’s","Basic","High School","2n Cycle","Master’s","Master","Master’s","PhD","PhD","Other")</f>
        <v>Bachelor’s</v>
      </c>
      <c r="F1117" t="s">
        <v>42</v>
      </c>
      <c r="G1117" s="14" t="s">
        <v>42</v>
      </c>
      <c r="H1117" s="14" t="str" cm="1">
        <f t="array" ref="H1117">_xlfn.SWITCH(Table1[[#This Row],[Marital_Status_mod]],"Together","Couple","Married","Couple","Divorced","Single","Single","Single","Widow","Single","Other")</f>
        <v>Couple</v>
      </c>
      <c r="I1117" s="4">
        <v>51148</v>
      </c>
      <c r="J1117" s="41" t="str">
        <f t="shared" si="70"/>
        <v>$50 - $60K</v>
      </c>
      <c r="K1117">
        <v>1</v>
      </c>
      <c r="L1117">
        <v>1</v>
      </c>
      <c r="M1117">
        <f>Table1[[#This Row],[Teenhome]]+Table1[[#This Row],[Kidhome]]</f>
        <v>2</v>
      </c>
      <c r="N1117" s="1">
        <v>41323</v>
      </c>
      <c r="O1117" s="16">
        <f>(Table1[[#This Row],[DataSetDate]]-Table1[[#This Row],[Dt_Customer]])/365</f>
        <v>7.9698630136986299</v>
      </c>
      <c r="P1117" s="15">
        <v>44232</v>
      </c>
      <c r="Q1117">
        <v>38</v>
      </c>
      <c r="R1117" s="4">
        <v>235</v>
      </c>
      <c r="S1117" s="4">
        <v>6</v>
      </c>
      <c r="T1117" s="4">
        <v>45</v>
      </c>
      <c r="U1117" s="4">
        <v>8</v>
      </c>
      <c r="V1117" s="4">
        <v>9</v>
      </c>
      <c r="W1117" s="4">
        <v>12</v>
      </c>
      <c r="X1117">
        <v>4</v>
      </c>
      <c r="Y1117">
        <v>5</v>
      </c>
      <c r="Z1117" t="str">
        <f t="shared" si="71"/>
        <v>Medium</v>
      </c>
      <c r="AA1117" s="14">
        <f t="shared" ca="1" si="72"/>
        <v>5.0351301810094355</v>
      </c>
      <c r="AB1117">
        <v>1</v>
      </c>
      <c r="AC1117">
        <v>6</v>
      </c>
      <c r="AD1117" s="14">
        <f t="shared" ca="1" si="73"/>
        <v>5.6020497286613207</v>
      </c>
      <c r="AE1117">
        <v>6</v>
      </c>
      <c r="AF1117">
        <v>0</v>
      </c>
      <c r="AG1117">
        <v>0</v>
      </c>
      <c r="AH1117">
        <v>0</v>
      </c>
      <c r="AI1117">
        <v>0</v>
      </c>
      <c r="AJ1117">
        <v>0</v>
      </c>
      <c r="AK1117">
        <v>0</v>
      </c>
      <c r="AL1117">
        <v>0</v>
      </c>
      <c r="AM1117" t="s">
        <v>45</v>
      </c>
    </row>
    <row r="1118" spans="1:39" hidden="1" x14ac:dyDescent="0.3">
      <c r="A1118">
        <v>6663</v>
      </c>
      <c r="B1118">
        <v>1940</v>
      </c>
      <c r="C1118" s="14">
        <f>2021-Table1[[#This Row],[Year_Birth]]</f>
        <v>81</v>
      </c>
      <c r="D1118" t="s">
        <v>39</v>
      </c>
      <c r="E1118" s="14" t="str" cm="1">
        <f t="array" ref="E1118">_xlfn.SWITCH(Table1[[#This Row],[Education]],"Graduation","Bachelor’s","Basic","High School","2n Cycle","Master’s","Master","Master’s","PhD","PhD","Other")</f>
        <v>PhD</v>
      </c>
      <c r="F1118" t="s">
        <v>50</v>
      </c>
      <c r="G1118" s="14" t="s">
        <v>50</v>
      </c>
      <c r="H1118" s="14" t="str" cm="1">
        <f t="array" ref="H1118">_xlfn.SWITCH(Table1[[#This Row],[Marital_Status_mod]],"Together","Couple","Married","Couple","Divorced","Single","Single","Single","Widow","Single","Other")</f>
        <v>Single</v>
      </c>
      <c r="I1118" s="4">
        <v>51141</v>
      </c>
      <c r="J1118" s="41" t="str">
        <f t="shared" si="70"/>
        <v>$50 - $60K</v>
      </c>
      <c r="K1118">
        <v>0</v>
      </c>
      <c r="L1118">
        <v>0</v>
      </c>
      <c r="M1118">
        <f>Table1[[#This Row],[Teenhome]]+Table1[[#This Row],[Kidhome]]</f>
        <v>0</v>
      </c>
      <c r="N1118" s="1">
        <v>41463</v>
      </c>
      <c r="O1118" s="16">
        <f>(Table1[[#This Row],[DataSetDate]]-Table1[[#This Row],[Dt_Customer]])/365</f>
        <v>7.5863013698630137</v>
      </c>
      <c r="P1118" s="15">
        <v>44232</v>
      </c>
      <c r="Q1118">
        <v>96</v>
      </c>
      <c r="R1118" s="4">
        <v>144</v>
      </c>
      <c r="S1118" s="4">
        <v>0</v>
      </c>
      <c r="T1118" s="4">
        <v>7</v>
      </c>
      <c r="U1118" s="4">
        <v>0</v>
      </c>
      <c r="V1118" s="4">
        <v>0</v>
      </c>
      <c r="W1118" s="4">
        <v>6</v>
      </c>
      <c r="X1118">
        <v>1</v>
      </c>
      <c r="Y1118">
        <v>3</v>
      </c>
      <c r="Z1118" t="str">
        <f t="shared" si="71"/>
        <v>Medium</v>
      </c>
      <c r="AA1118" s="14">
        <f t="shared" ca="1" si="72"/>
        <v>2.702559018472781</v>
      </c>
      <c r="AB1118">
        <v>1</v>
      </c>
      <c r="AC1118">
        <v>4</v>
      </c>
      <c r="AD1118" s="14">
        <f t="shared" ca="1" si="73"/>
        <v>3.7733625793033783</v>
      </c>
      <c r="AE1118">
        <v>5</v>
      </c>
      <c r="AF1118">
        <v>0</v>
      </c>
      <c r="AG1118">
        <v>0</v>
      </c>
      <c r="AH1118">
        <v>0</v>
      </c>
      <c r="AI1118">
        <v>0</v>
      </c>
      <c r="AJ1118">
        <v>0</v>
      </c>
      <c r="AK1118">
        <v>0</v>
      </c>
      <c r="AL1118">
        <v>0</v>
      </c>
      <c r="AM1118" t="s">
        <v>41</v>
      </c>
    </row>
    <row r="1119" spans="1:39" hidden="1" x14ac:dyDescent="0.3">
      <c r="A1119">
        <v>2461</v>
      </c>
      <c r="B1119">
        <v>1955</v>
      </c>
      <c r="C1119" s="14">
        <f>2021-Table1[[#This Row],[Year_Birth]]</f>
        <v>66</v>
      </c>
      <c r="D1119" t="s">
        <v>44</v>
      </c>
      <c r="E1119" s="14" t="str" cm="1">
        <f t="array" ref="E1119">_xlfn.SWITCH(Table1[[#This Row],[Education]],"Graduation","Bachelor’s","Basic","High School","2n Cycle","Master’s","Master","Master’s","PhD","PhD","Other")</f>
        <v>Master’s</v>
      </c>
      <c r="F1119" t="s">
        <v>50</v>
      </c>
      <c r="G1119" s="14" t="s">
        <v>50</v>
      </c>
      <c r="H1119" s="14" t="str" cm="1">
        <f t="array" ref="H1119">_xlfn.SWITCH(Table1[[#This Row],[Marital_Status_mod]],"Together","Couple","Married","Couple","Divorced","Single","Single","Single","Widow","Single","Other")</f>
        <v>Single</v>
      </c>
      <c r="I1119" s="4">
        <v>51124</v>
      </c>
      <c r="J1119" s="41" t="str">
        <f t="shared" si="70"/>
        <v>$50 - $60K</v>
      </c>
      <c r="K1119">
        <v>1</v>
      </c>
      <c r="L1119">
        <v>1</v>
      </c>
      <c r="M1119">
        <f>Table1[[#This Row],[Teenhome]]+Table1[[#This Row],[Kidhome]]</f>
        <v>2</v>
      </c>
      <c r="N1119" s="1">
        <v>41626</v>
      </c>
      <c r="O1119" s="16">
        <f>(Table1[[#This Row],[DataSetDate]]-Table1[[#This Row],[Dt_Customer]])/365</f>
        <v>7.13972602739726</v>
      </c>
      <c r="P1119" s="15">
        <v>44232</v>
      </c>
      <c r="Q1119">
        <v>79</v>
      </c>
      <c r="R1119" s="4">
        <v>26</v>
      </c>
      <c r="S1119" s="4">
        <v>1</v>
      </c>
      <c r="T1119" s="4">
        <v>11</v>
      </c>
      <c r="U1119" s="4">
        <v>0</v>
      </c>
      <c r="V1119" s="4">
        <v>1</v>
      </c>
      <c r="W1119" s="4">
        <v>4</v>
      </c>
      <c r="X1119">
        <v>2</v>
      </c>
      <c r="Y1119">
        <v>1</v>
      </c>
      <c r="Z1119" t="str">
        <f t="shared" si="71"/>
        <v>Low</v>
      </c>
      <c r="AA1119" s="14">
        <f t="shared" ca="1" si="72"/>
        <v>1.1013920607978371</v>
      </c>
      <c r="AB1119">
        <v>0</v>
      </c>
      <c r="AC1119">
        <v>3</v>
      </c>
      <c r="AD1119" s="14">
        <f t="shared" ca="1" si="73"/>
        <v>2.9883246306992937</v>
      </c>
      <c r="AE1119">
        <v>3</v>
      </c>
      <c r="AF1119">
        <v>0</v>
      </c>
      <c r="AG1119">
        <v>0</v>
      </c>
      <c r="AH1119">
        <v>0</v>
      </c>
      <c r="AI1119">
        <v>0</v>
      </c>
      <c r="AJ1119">
        <v>0</v>
      </c>
      <c r="AK1119">
        <v>0</v>
      </c>
      <c r="AL1119">
        <v>0</v>
      </c>
      <c r="AM1119" t="s">
        <v>48</v>
      </c>
    </row>
    <row r="1120" spans="1:39" hidden="1" x14ac:dyDescent="0.3">
      <c r="A1120">
        <v>8017</v>
      </c>
      <c r="B1120">
        <v>1981</v>
      </c>
      <c r="C1120" s="14">
        <f>2021-Table1[[#This Row],[Year_Birth]]</f>
        <v>40</v>
      </c>
      <c r="D1120" t="s">
        <v>51</v>
      </c>
      <c r="E1120" s="14" t="str" cm="1">
        <f t="array" ref="E1120">_xlfn.SWITCH(Table1[[#This Row],[Education]],"Graduation","Bachelor’s","Basic","High School","2n Cycle","Master’s","Master","Master’s","PhD","PhD","Other")</f>
        <v>Master’s</v>
      </c>
      <c r="F1120" t="s">
        <v>42</v>
      </c>
      <c r="G1120" s="14" t="s">
        <v>42</v>
      </c>
      <c r="H1120" s="14" t="str" cm="1">
        <f t="array" ref="H1120">_xlfn.SWITCH(Table1[[#This Row],[Marital_Status_mod]],"Together","Couple","Married","Couple","Divorced","Single","Single","Single","Widow","Single","Other")</f>
        <v>Couple</v>
      </c>
      <c r="I1120" s="4">
        <v>51111</v>
      </c>
      <c r="J1120" s="41" t="str">
        <f t="shared" si="70"/>
        <v>$50 - $60K</v>
      </c>
      <c r="K1120">
        <v>1</v>
      </c>
      <c r="L1120">
        <v>1</v>
      </c>
      <c r="M1120">
        <f>Table1[[#This Row],[Teenhome]]+Table1[[#This Row],[Kidhome]]</f>
        <v>2</v>
      </c>
      <c r="N1120" s="1">
        <v>41809</v>
      </c>
      <c r="O1120" s="16">
        <f>(Table1[[#This Row],[DataSetDate]]-Table1[[#This Row],[Dt_Customer]])/365</f>
        <v>6.6383561643835618</v>
      </c>
      <c r="P1120" s="15">
        <v>44232</v>
      </c>
      <c r="Q1120">
        <v>83</v>
      </c>
      <c r="R1120" s="4">
        <v>22</v>
      </c>
      <c r="S1120" s="4">
        <v>0</v>
      </c>
      <c r="T1120" s="4">
        <v>19</v>
      </c>
      <c r="U1120" s="4">
        <v>6</v>
      </c>
      <c r="V1120" s="4">
        <v>5</v>
      </c>
      <c r="W1120" s="4">
        <v>3</v>
      </c>
      <c r="X1120">
        <v>2</v>
      </c>
      <c r="Y1120">
        <v>2</v>
      </c>
      <c r="Z1120" t="str">
        <f t="shared" si="71"/>
        <v>Low</v>
      </c>
      <c r="AA1120" s="14">
        <f t="shared" ca="1" si="72"/>
        <v>1.9777698727738648</v>
      </c>
      <c r="AB1120">
        <v>0</v>
      </c>
      <c r="AC1120">
        <v>3</v>
      </c>
      <c r="AD1120" s="14">
        <f t="shared" ca="1" si="73"/>
        <v>3.0426622216767298</v>
      </c>
      <c r="AE1120">
        <v>6</v>
      </c>
      <c r="AF1120">
        <v>0</v>
      </c>
      <c r="AG1120">
        <v>0</v>
      </c>
      <c r="AH1120">
        <v>0</v>
      </c>
      <c r="AI1120">
        <v>0</v>
      </c>
      <c r="AJ1120">
        <v>0</v>
      </c>
      <c r="AK1120">
        <v>0</v>
      </c>
      <c r="AL1120">
        <v>0</v>
      </c>
      <c r="AM1120" t="s">
        <v>47</v>
      </c>
    </row>
    <row r="1121" spans="1:39" hidden="1" x14ac:dyDescent="0.3">
      <c r="A1121">
        <v>10490</v>
      </c>
      <c r="B1121">
        <v>1969</v>
      </c>
      <c r="C1121" s="14">
        <f>2021-Table1[[#This Row],[Year_Birth]]</f>
        <v>52</v>
      </c>
      <c r="D1121" t="s">
        <v>39</v>
      </c>
      <c r="E1121" s="14" t="str" cm="1">
        <f t="array" ref="E1121">_xlfn.SWITCH(Table1[[#This Row],[Education]],"Graduation","Bachelor’s","Basic","High School","2n Cycle","Master’s","Master","Master’s","PhD","PhD","Other")</f>
        <v>PhD</v>
      </c>
      <c r="F1121" t="s">
        <v>42</v>
      </c>
      <c r="G1121" s="14" t="s">
        <v>42</v>
      </c>
      <c r="H1121" s="14" t="str" cm="1">
        <f t="array" ref="H1121">_xlfn.SWITCH(Table1[[#This Row],[Marital_Status_mod]],"Together","Couple","Married","Couple","Divorced","Single","Single","Single","Widow","Single","Other")</f>
        <v>Couple</v>
      </c>
      <c r="I1121" s="4">
        <v>51039</v>
      </c>
      <c r="J1121" s="41" t="str">
        <f t="shared" si="70"/>
        <v>$50 - $60K</v>
      </c>
      <c r="K1121">
        <v>1</v>
      </c>
      <c r="L1121">
        <v>1</v>
      </c>
      <c r="M1121">
        <f>Table1[[#This Row],[Teenhome]]+Table1[[#This Row],[Kidhome]]</f>
        <v>2</v>
      </c>
      <c r="N1121" s="1">
        <v>41253</v>
      </c>
      <c r="O1121" s="16">
        <f>(Table1[[#This Row],[DataSetDate]]-Table1[[#This Row],[Dt_Customer]])/365</f>
        <v>8.161643835616438</v>
      </c>
      <c r="P1121" s="15">
        <v>44232</v>
      </c>
      <c r="Q1121">
        <v>11</v>
      </c>
      <c r="R1121" s="4">
        <v>100</v>
      </c>
      <c r="S1121" s="4">
        <v>64</v>
      </c>
      <c r="T1121" s="4">
        <v>79</v>
      </c>
      <c r="U1121" s="4">
        <v>65</v>
      </c>
      <c r="V1121" s="4">
        <v>0</v>
      </c>
      <c r="W1121" s="4">
        <v>109</v>
      </c>
      <c r="X1121">
        <v>2</v>
      </c>
      <c r="Y1121">
        <v>6</v>
      </c>
      <c r="Z1121" t="str">
        <f t="shared" si="71"/>
        <v>Medium</v>
      </c>
      <c r="AA1121" s="14">
        <f t="shared" ca="1" si="72"/>
        <v>5.9322978467996048</v>
      </c>
      <c r="AB1121">
        <v>2</v>
      </c>
      <c r="AC1121">
        <v>4</v>
      </c>
      <c r="AD1121" s="14">
        <f t="shared" ca="1" si="73"/>
        <v>4.2481791415372143</v>
      </c>
      <c r="AE1121">
        <v>7</v>
      </c>
      <c r="AF1121">
        <v>0</v>
      </c>
      <c r="AG1121">
        <v>0</v>
      </c>
      <c r="AH1121">
        <v>0</v>
      </c>
      <c r="AI1121">
        <v>0</v>
      </c>
      <c r="AJ1121">
        <v>0</v>
      </c>
      <c r="AK1121">
        <v>0</v>
      </c>
      <c r="AL1121">
        <v>0</v>
      </c>
      <c r="AM1121" t="s">
        <v>53</v>
      </c>
    </row>
    <row r="1122" spans="1:39" hidden="1" x14ac:dyDescent="0.3">
      <c r="A1122">
        <v>455</v>
      </c>
      <c r="B1122">
        <v>1946</v>
      </c>
      <c r="C1122" s="14">
        <f>2021-Table1[[#This Row],[Year_Birth]]</f>
        <v>75</v>
      </c>
      <c r="D1122" t="s">
        <v>39</v>
      </c>
      <c r="E1122" s="14" t="str" cm="1">
        <f t="array" ref="E1122">_xlfn.SWITCH(Table1[[#This Row],[Education]],"Graduation","Bachelor’s","Basic","High School","2n Cycle","Master’s","Master","Master’s","PhD","PhD","Other")</f>
        <v>PhD</v>
      </c>
      <c r="F1122" t="s">
        <v>42</v>
      </c>
      <c r="G1122" s="14" t="s">
        <v>42</v>
      </c>
      <c r="H1122" s="14" t="str" cm="1">
        <f t="array" ref="H1122">_xlfn.SWITCH(Table1[[#This Row],[Marital_Status_mod]],"Together","Couple","Married","Couple","Divorced","Single","Single","Single","Widow","Single","Other")</f>
        <v>Couple</v>
      </c>
      <c r="I1122" s="4">
        <v>51012</v>
      </c>
      <c r="J1122" s="41" t="str">
        <f t="shared" si="70"/>
        <v>$50 - $60K</v>
      </c>
      <c r="K1122">
        <v>0</v>
      </c>
      <c r="L1122">
        <v>0</v>
      </c>
      <c r="M1122">
        <f>Table1[[#This Row],[Teenhome]]+Table1[[#This Row],[Kidhome]]</f>
        <v>0</v>
      </c>
      <c r="N1122" s="1">
        <v>41382</v>
      </c>
      <c r="O1122" s="16">
        <f>(Table1[[#This Row],[DataSetDate]]-Table1[[#This Row],[Dt_Customer]])/365</f>
        <v>7.8082191780821919</v>
      </c>
      <c r="P1122" s="15">
        <v>44232</v>
      </c>
      <c r="Q1122">
        <v>86</v>
      </c>
      <c r="R1122" s="4">
        <v>102</v>
      </c>
      <c r="S1122" s="4">
        <v>9</v>
      </c>
      <c r="T1122" s="4">
        <v>63</v>
      </c>
      <c r="U1122" s="4">
        <v>2</v>
      </c>
      <c r="V1122" s="4">
        <v>9</v>
      </c>
      <c r="W1122" s="4">
        <v>24</v>
      </c>
      <c r="X1122">
        <v>1</v>
      </c>
      <c r="Y1122">
        <v>4</v>
      </c>
      <c r="Z1122" t="str">
        <f t="shared" si="71"/>
        <v>Medium</v>
      </c>
      <c r="AA1122" s="14">
        <f t="shared" ca="1" si="72"/>
        <v>4.3053092013386145</v>
      </c>
      <c r="AB1122">
        <v>1</v>
      </c>
      <c r="AC1122">
        <v>4</v>
      </c>
      <c r="AD1122" s="14">
        <f t="shared" ca="1" si="73"/>
        <v>3.6898642723311261</v>
      </c>
      <c r="AE1122">
        <v>6</v>
      </c>
      <c r="AF1122">
        <v>0</v>
      </c>
      <c r="AG1122">
        <v>0</v>
      </c>
      <c r="AH1122">
        <v>0</v>
      </c>
      <c r="AI1122">
        <v>0</v>
      </c>
      <c r="AJ1122">
        <v>0</v>
      </c>
      <c r="AK1122">
        <v>0</v>
      </c>
      <c r="AL1122">
        <v>0</v>
      </c>
      <c r="AM1122" t="s">
        <v>41</v>
      </c>
    </row>
    <row r="1123" spans="1:39" hidden="1" x14ac:dyDescent="0.3">
      <c r="A1123">
        <v>7592</v>
      </c>
      <c r="B1123">
        <v>1946</v>
      </c>
      <c r="C1123" s="14">
        <f>2021-Table1[[#This Row],[Year_Birth]]</f>
        <v>75</v>
      </c>
      <c r="D1123" t="s">
        <v>39</v>
      </c>
      <c r="E1123" s="14" t="str" cm="1">
        <f t="array" ref="E1123">_xlfn.SWITCH(Table1[[#This Row],[Education]],"Graduation","Bachelor’s","Basic","High School","2n Cycle","Master’s","Master","Master’s","PhD","PhD","Other")</f>
        <v>PhD</v>
      </c>
      <c r="F1123" t="s">
        <v>42</v>
      </c>
      <c r="G1123" s="14" t="s">
        <v>42</v>
      </c>
      <c r="H1123" s="14" t="str" cm="1">
        <f t="array" ref="H1123">_xlfn.SWITCH(Table1[[#This Row],[Marital_Status_mod]],"Together","Couple","Married","Couple","Divorced","Single","Single","Single","Widow","Single","Other")</f>
        <v>Couple</v>
      </c>
      <c r="I1123" s="4">
        <v>51012</v>
      </c>
      <c r="J1123" s="41" t="str">
        <f t="shared" si="70"/>
        <v>$50 - $60K</v>
      </c>
      <c r="K1123">
        <v>0</v>
      </c>
      <c r="L1123">
        <v>0</v>
      </c>
      <c r="M1123">
        <f>Table1[[#This Row],[Teenhome]]+Table1[[#This Row],[Kidhome]]</f>
        <v>0</v>
      </c>
      <c r="N1123" s="1">
        <v>41382</v>
      </c>
      <c r="O1123" s="16">
        <f>(Table1[[#This Row],[DataSetDate]]-Table1[[#This Row],[Dt_Customer]])/365</f>
        <v>7.8082191780821919</v>
      </c>
      <c r="P1123" s="15">
        <v>44232</v>
      </c>
      <c r="Q1123">
        <v>86</v>
      </c>
      <c r="R1123" s="4">
        <v>102</v>
      </c>
      <c r="S1123" s="4">
        <v>9</v>
      </c>
      <c r="T1123" s="4">
        <v>63</v>
      </c>
      <c r="U1123" s="4">
        <v>2</v>
      </c>
      <c r="V1123" s="4">
        <v>9</v>
      </c>
      <c r="W1123" s="4">
        <v>24</v>
      </c>
      <c r="X1123">
        <v>1</v>
      </c>
      <c r="Y1123">
        <v>4</v>
      </c>
      <c r="Z1123" t="str">
        <f t="shared" si="71"/>
        <v>Medium</v>
      </c>
      <c r="AA1123" s="14">
        <f t="shared" ca="1" si="72"/>
        <v>3.7544698762716338</v>
      </c>
      <c r="AB1123">
        <v>1</v>
      </c>
      <c r="AC1123">
        <v>4</v>
      </c>
      <c r="AD1123" s="14">
        <f t="shared" ca="1" si="73"/>
        <v>4.1632732027115393</v>
      </c>
      <c r="AE1123">
        <v>6</v>
      </c>
      <c r="AF1123">
        <v>0</v>
      </c>
      <c r="AG1123">
        <v>0</v>
      </c>
      <c r="AH1123">
        <v>0</v>
      </c>
      <c r="AI1123">
        <v>0</v>
      </c>
      <c r="AJ1123">
        <v>0</v>
      </c>
      <c r="AK1123">
        <v>0</v>
      </c>
      <c r="AL1123">
        <v>0</v>
      </c>
      <c r="AM1123" t="s">
        <v>41</v>
      </c>
    </row>
    <row r="1124" spans="1:39" hidden="1" x14ac:dyDescent="0.3">
      <c r="A1124">
        <v>1118</v>
      </c>
      <c r="B1124">
        <v>1956</v>
      </c>
      <c r="C1124" s="14">
        <f>2021-Table1[[#This Row],[Year_Birth]]</f>
        <v>65</v>
      </c>
      <c r="D1124" t="s">
        <v>44</v>
      </c>
      <c r="E1124" s="14" t="str" cm="1">
        <f t="array" ref="E1124">_xlfn.SWITCH(Table1[[#This Row],[Education]],"Graduation","Bachelor’s","Basic","High School","2n Cycle","Master’s","Master","Master’s","PhD","PhD","Other")</f>
        <v>Master’s</v>
      </c>
      <c r="F1124" t="s">
        <v>42</v>
      </c>
      <c r="G1124" s="14" t="s">
        <v>42</v>
      </c>
      <c r="H1124" s="14" t="str" cm="1">
        <f t="array" ref="H1124">_xlfn.SWITCH(Table1[[#This Row],[Marital_Status_mod]],"Together","Couple","Married","Couple","Divorced","Single","Single","Single","Widow","Single","Other")</f>
        <v>Couple</v>
      </c>
      <c r="I1124" s="4">
        <v>50965</v>
      </c>
      <c r="J1124" s="41" t="str">
        <f t="shared" si="70"/>
        <v>$50 - $60K</v>
      </c>
      <c r="K1124">
        <v>0</v>
      </c>
      <c r="L1124">
        <v>1</v>
      </c>
      <c r="M1124">
        <f>Table1[[#This Row],[Teenhome]]+Table1[[#This Row],[Kidhome]]</f>
        <v>1</v>
      </c>
      <c r="N1124" s="1">
        <v>41325</v>
      </c>
      <c r="O1124" s="16">
        <f>(Table1[[#This Row],[DataSetDate]]-Table1[[#This Row],[Dt_Customer]])/365</f>
        <v>7.9643835616438352</v>
      </c>
      <c r="P1124" s="15">
        <v>44232</v>
      </c>
      <c r="Q1124">
        <v>87</v>
      </c>
      <c r="R1124" s="4">
        <v>544</v>
      </c>
      <c r="S1124" s="4">
        <v>13</v>
      </c>
      <c r="T1124" s="4">
        <v>85</v>
      </c>
      <c r="U1124" s="4">
        <v>8</v>
      </c>
      <c r="V1124" s="4">
        <v>6</v>
      </c>
      <c r="W1124" s="4">
        <v>29</v>
      </c>
      <c r="X1124">
        <v>3</v>
      </c>
      <c r="Y1124">
        <v>10</v>
      </c>
      <c r="Z1124" t="str">
        <f t="shared" si="71"/>
        <v>High</v>
      </c>
      <c r="AA1124" s="14">
        <f t="shared" ca="1" si="72"/>
        <v>9.8614057499330219</v>
      </c>
      <c r="AB1124">
        <v>4</v>
      </c>
      <c r="AC1124">
        <v>5</v>
      </c>
      <c r="AD1124" s="14">
        <f t="shared" ca="1" si="73"/>
        <v>5.179403288345009</v>
      </c>
      <c r="AE1124">
        <v>8</v>
      </c>
      <c r="AF1124">
        <v>0</v>
      </c>
      <c r="AG1124">
        <v>0</v>
      </c>
      <c r="AH1124">
        <v>1</v>
      </c>
      <c r="AI1124">
        <v>0</v>
      </c>
      <c r="AJ1124">
        <v>0</v>
      </c>
      <c r="AK1124">
        <v>0</v>
      </c>
      <c r="AL1124">
        <v>0</v>
      </c>
      <c r="AM1124" t="s">
        <v>41</v>
      </c>
    </row>
    <row r="1125" spans="1:39" hidden="1" x14ac:dyDescent="0.3">
      <c r="A1125">
        <v>9347</v>
      </c>
      <c r="B1125">
        <v>1956</v>
      </c>
      <c r="C1125" s="14">
        <f>2021-Table1[[#This Row],[Year_Birth]]</f>
        <v>65</v>
      </c>
      <c r="D1125" t="s">
        <v>44</v>
      </c>
      <c r="E1125" s="14" t="str" cm="1">
        <f t="array" ref="E1125">_xlfn.SWITCH(Table1[[#This Row],[Education]],"Graduation","Bachelor’s","Basic","High School","2n Cycle","Master’s","Master","Master’s","PhD","PhD","Other")</f>
        <v>Master’s</v>
      </c>
      <c r="F1125" t="s">
        <v>40</v>
      </c>
      <c r="G1125" s="14" t="s">
        <v>40</v>
      </c>
      <c r="H1125" s="14" t="str" cm="1">
        <f t="array" ref="H1125">_xlfn.SWITCH(Table1[[#This Row],[Marital_Status_mod]],"Together","Couple","Married","Couple","Divorced","Single","Single","Single","Widow","Single","Other")</f>
        <v>Couple</v>
      </c>
      <c r="I1125" s="4">
        <v>50943</v>
      </c>
      <c r="J1125" s="41" t="str">
        <f t="shared" si="70"/>
        <v>$50 - $60K</v>
      </c>
      <c r="K1125">
        <v>0</v>
      </c>
      <c r="L1125">
        <v>1</v>
      </c>
      <c r="M1125">
        <f>Table1[[#This Row],[Teenhome]]+Table1[[#This Row],[Kidhome]]</f>
        <v>1</v>
      </c>
      <c r="N1125" s="1">
        <v>41446</v>
      </c>
      <c r="O1125" s="16">
        <f>(Table1[[#This Row],[DataSetDate]]-Table1[[#This Row],[Dt_Customer]])/365</f>
        <v>7.6328767123287671</v>
      </c>
      <c r="P1125" s="15">
        <v>44232</v>
      </c>
      <c r="Q1125">
        <v>49</v>
      </c>
      <c r="R1125" s="4">
        <v>31</v>
      </c>
      <c r="S1125" s="4">
        <v>0</v>
      </c>
      <c r="T1125" s="4">
        <v>7</v>
      </c>
      <c r="U1125" s="4">
        <v>2</v>
      </c>
      <c r="V1125" s="4">
        <v>0</v>
      </c>
      <c r="W1125" s="4">
        <v>6</v>
      </c>
      <c r="X1125">
        <v>1</v>
      </c>
      <c r="Y1125">
        <v>1</v>
      </c>
      <c r="Z1125" t="str">
        <f t="shared" si="71"/>
        <v>Low</v>
      </c>
      <c r="AA1125" s="14">
        <f t="shared" ca="1" si="72"/>
        <v>1.2767754674427496</v>
      </c>
      <c r="AB1125">
        <v>0</v>
      </c>
      <c r="AC1125">
        <v>3</v>
      </c>
      <c r="AD1125" s="14">
        <f t="shared" ca="1" si="73"/>
        <v>3.0068220870576812</v>
      </c>
      <c r="AE1125">
        <v>5</v>
      </c>
      <c r="AF1125">
        <v>0</v>
      </c>
      <c r="AG1125">
        <v>0</v>
      </c>
      <c r="AH1125">
        <v>0</v>
      </c>
      <c r="AI1125">
        <v>0</v>
      </c>
      <c r="AJ1125">
        <v>0</v>
      </c>
      <c r="AK1125">
        <v>0</v>
      </c>
      <c r="AL1125">
        <v>0</v>
      </c>
      <c r="AM1125" t="s">
        <v>41</v>
      </c>
    </row>
    <row r="1126" spans="1:39" hidden="1" x14ac:dyDescent="0.3">
      <c r="A1126">
        <v>10160</v>
      </c>
      <c r="B1126">
        <v>1956</v>
      </c>
      <c r="C1126" s="14">
        <f>2021-Table1[[#This Row],[Year_Birth]]</f>
        <v>65</v>
      </c>
      <c r="D1126" t="s">
        <v>44</v>
      </c>
      <c r="E1126" s="14" t="str" cm="1">
        <f t="array" ref="E1126">_xlfn.SWITCH(Table1[[#This Row],[Education]],"Graduation","Bachelor’s","Basic","High School","2n Cycle","Master’s","Master","Master’s","PhD","PhD","Other")</f>
        <v>Master’s</v>
      </c>
      <c r="F1126" t="s">
        <v>40</v>
      </c>
      <c r="G1126" s="14" t="s">
        <v>40</v>
      </c>
      <c r="H1126" s="14" t="str" cm="1">
        <f t="array" ref="H1126">_xlfn.SWITCH(Table1[[#This Row],[Marital_Status_mod]],"Together","Couple","Married","Couple","Divorced","Single","Single","Single","Widow","Single","Other")</f>
        <v>Couple</v>
      </c>
      <c r="I1126" s="4">
        <v>50943</v>
      </c>
      <c r="J1126" s="41" t="str">
        <f t="shared" si="70"/>
        <v>$50 - $60K</v>
      </c>
      <c r="K1126">
        <v>0</v>
      </c>
      <c r="L1126">
        <v>1</v>
      </c>
      <c r="M1126">
        <f>Table1[[#This Row],[Teenhome]]+Table1[[#This Row],[Kidhome]]</f>
        <v>1</v>
      </c>
      <c r="N1126" s="1">
        <v>41446</v>
      </c>
      <c r="O1126" s="16">
        <f>(Table1[[#This Row],[DataSetDate]]-Table1[[#This Row],[Dt_Customer]])/365</f>
        <v>7.6328767123287671</v>
      </c>
      <c r="P1126" s="15">
        <v>44232</v>
      </c>
      <c r="Q1126">
        <v>49</v>
      </c>
      <c r="R1126" s="4">
        <v>31</v>
      </c>
      <c r="S1126" s="4">
        <v>0</v>
      </c>
      <c r="T1126" s="4">
        <v>7</v>
      </c>
      <c r="U1126" s="4">
        <v>2</v>
      </c>
      <c r="V1126" s="4">
        <v>0</v>
      </c>
      <c r="W1126" s="4">
        <v>6</v>
      </c>
      <c r="X1126">
        <v>1</v>
      </c>
      <c r="Y1126">
        <v>1</v>
      </c>
      <c r="Z1126" t="str">
        <f t="shared" si="71"/>
        <v>Low</v>
      </c>
      <c r="AA1126" s="14">
        <f t="shared" ca="1" si="72"/>
        <v>1.1896996681794025</v>
      </c>
      <c r="AB1126">
        <v>0</v>
      </c>
      <c r="AC1126">
        <v>3</v>
      </c>
      <c r="AD1126" s="14">
        <f t="shared" ca="1" si="73"/>
        <v>2.7341654596741587</v>
      </c>
      <c r="AE1126">
        <v>5</v>
      </c>
      <c r="AF1126">
        <v>0</v>
      </c>
      <c r="AG1126">
        <v>0</v>
      </c>
      <c r="AH1126">
        <v>0</v>
      </c>
      <c r="AI1126">
        <v>0</v>
      </c>
      <c r="AJ1126">
        <v>0</v>
      </c>
      <c r="AK1126">
        <v>0</v>
      </c>
      <c r="AL1126">
        <v>0</v>
      </c>
      <c r="AM1126" t="s">
        <v>41</v>
      </c>
    </row>
    <row r="1127" spans="1:39" hidden="1" x14ac:dyDescent="0.3">
      <c r="A1127">
        <v>8148</v>
      </c>
      <c r="B1127">
        <v>1956</v>
      </c>
      <c r="C1127" s="14">
        <f>2021-Table1[[#This Row],[Year_Birth]]</f>
        <v>65</v>
      </c>
      <c r="D1127" t="s">
        <v>44</v>
      </c>
      <c r="E1127" s="14" t="str" cm="1">
        <f t="array" ref="E1127">_xlfn.SWITCH(Table1[[#This Row],[Education]],"Graduation","Bachelor’s","Basic","High School","2n Cycle","Master’s","Master","Master’s","PhD","PhD","Other")</f>
        <v>Master’s</v>
      </c>
      <c r="F1127" t="s">
        <v>40</v>
      </c>
      <c r="G1127" s="14" t="s">
        <v>40</v>
      </c>
      <c r="H1127" s="14" t="str" cm="1">
        <f t="array" ref="H1127">_xlfn.SWITCH(Table1[[#This Row],[Marital_Status_mod]],"Together","Couple","Married","Couple","Divorced","Single","Single","Single","Widow","Single","Other")</f>
        <v>Couple</v>
      </c>
      <c r="I1127" s="4">
        <v>50898</v>
      </c>
      <c r="J1127" s="41" t="str">
        <f t="shared" si="70"/>
        <v>$50 - $60K</v>
      </c>
      <c r="K1127">
        <v>1</v>
      </c>
      <c r="L1127">
        <v>1</v>
      </c>
      <c r="M1127">
        <f>Table1[[#This Row],[Teenhome]]+Table1[[#This Row],[Kidhome]]</f>
        <v>2</v>
      </c>
      <c r="N1127" s="1">
        <v>41282</v>
      </c>
      <c r="O1127" s="16">
        <f>(Table1[[#This Row],[DataSetDate]]-Table1[[#This Row],[Dt_Customer]])/365</f>
        <v>8.0821917808219172</v>
      </c>
      <c r="P1127" s="15">
        <v>44232</v>
      </c>
      <c r="Q1127">
        <v>88</v>
      </c>
      <c r="R1127" s="4">
        <v>285</v>
      </c>
      <c r="S1127" s="4">
        <v>28</v>
      </c>
      <c r="T1127" s="4">
        <v>242</v>
      </c>
      <c r="U1127" s="4">
        <v>55</v>
      </c>
      <c r="V1127" s="4">
        <v>114</v>
      </c>
      <c r="W1127" s="4">
        <v>135</v>
      </c>
      <c r="X1127">
        <v>13</v>
      </c>
      <c r="Y1127">
        <v>6</v>
      </c>
      <c r="Z1127" t="str">
        <f t="shared" si="71"/>
        <v>Medium</v>
      </c>
      <c r="AA1127" s="14">
        <f t="shared" ca="1" si="72"/>
        <v>5.6373881504178058</v>
      </c>
      <c r="AB1127">
        <v>2</v>
      </c>
      <c r="AC1127">
        <v>12</v>
      </c>
      <c r="AD1127" s="14">
        <f t="shared" ca="1" si="73"/>
        <v>12.148661425792294</v>
      </c>
      <c r="AE1127">
        <v>5</v>
      </c>
      <c r="AF1127">
        <v>0</v>
      </c>
      <c r="AG1127">
        <v>0</v>
      </c>
      <c r="AH1127">
        <v>0</v>
      </c>
      <c r="AI1127">
        <v>0</v>
      </c>
      <c r="AJ1127">
        <v>0</v>
      </c>
      <c r="AK1127">
        <v>0</v>
      </c>
      <c r="AL1127">
        <v>0</v>
      </c>
      <c r="AM1127" t="s">
        <v>47</v>
      </c>
    </row>
    <row r="1128" spans="1:39" hidden="1" x14ac:dyDescent="0.3">
      <c r="A1128">
        <v>6271</v>
      </c>
      <c r="B1128">
        <v>1952</v>
      </c>
      <c r="C1128" s="14">
        <f>2021-Table1[[#This Row],[Year_Birth]]</f>
        <v>69</v>
      </c>
      <c r="D1128" t="s">
        <v>39</v>
      </c>
      <c r="E1128" s="14" t="str" cm="1">
        <f t="array" ref="E1128">_xlfn.SWITCH(Table1[[#This Row],[Education]],"Graduation","Bachelor’s","Basic","High School","2n Cycle","Master’s","Master","Master’s","PhD","PhD","Other")</f>
        <v>PhD</v>
      </c>
      <c r="F1128" t="s">
        <v>42</v>
      </c>
      <c r="G1128" s="14" t="s">
        <v>42</v>
      </c>
      <c r="H1128" s="14" t="str" cm="1">
        <f t="array" ref="H1128">_xlfn.SWITCH(Table1[[#This Row],[Marital_Status_mod]],"Together","Couple","Married","Couple","Divorced","Single","Single","Single","Widow","Single","Other")</f>
        <v>Couple</v>
      </c>
      <c r="I1128" s="4">
        <v>50870</v>
      </c>
      <c r="J1128" s="41" t="str">
        <f t="shared" si="70"/>
        <v>$50 - $60K</v>
      </c>
      <c r="K1128">
        <v>0</v>
      </c>
      <c r="L1128">
        <v>1</v>
      </c>
      <c r="M1128">
        <f>Table1[[#This Row],[Teenhome]]+Table1[[#This Row],[Kidhome]]</f>
        <v>1</v>
      </c>
      <c r="N1128" s="1">
        <v>41809</v>
      </c>
      <c r="O1128" s="16">
        <f>(Table1[[#This Row],[DataSetDate]]-Table1[[#This Row],[Dt_Customer]])/365</f>
        <v>6.6383561643835618</v>
      </c>
      <c r="P1128" s="15">
        <v>44232</v>
      </c>
      <c r="Q1128">
        <v>13</v>
      </c>
      <c r="R1128" s="4">
        <v>53</v>
      </c>
      <c r="S1128" s="4">
        <v>0</v>
      </c>
      <c r="T1128" s="4">
        <v>8</v>
      </c>
      <c r="U1128" s="4">
        <v>0</v>
      </c>
      <c r="V1128" s="4">
        <v>0</v>
      </c>
      <c r="W1128" s="4">
        <v>2</v>
      </c>
      <c r="X1128">
        <v>1</v>
      </c>
      <c r="Y1128">
        <v>2</v>
      </c>
      <c r="Z1128" t="str">
        <f t="shared" si="71"/>
        <v>Low</v>
      </c>
      <c r="AA1128" s="14">
        <f t="shared" ca="1" si="72"/>
        <v>2.1631295321722619</v>
      </c>
      <c r="AB1128">
        <v>0</v>
      </c>
      <c r="AC1128">
        <v>3</v>
      </c>
      <c r="AD1128" s="14">
        <f t="shared" ca="1" si="73"/>
        <v>2.9897069476104545</v>
      </c>
      <c r="AE1128">
        <v>5</v>
      </c>
      <c r="AF1128">
        <v>0</v>
      </c>
      <c r="AG1128">
        <v>0</v>
      </c>
      <c r="AH1128">
        <v>0</v>
      </c>
      <c r="AI1128">
        <v>0</v>
      </c>
      <c r="AJ1128">
        <v>0</v>
      </c>
      <c r="AK1128">
        <v>0</v>
      </c>
      <c r="AL1128">
        <v>0</v>
      </c>
      <c r="AM1128" t="s">
        <v>41</v>
      </c>
    </row>
    <row r="1129" spans="1:39" hidden="1" x14ac:dyDescent="0.3">
      <c r="A1129">
        <v>2286</v>
      </c>
      <c r="B1129">
        <v>1962</v>
      </c>
      <c r="C1129" s="14">
        <f>2021-Table1[[#This Row],[Year_Birth]]</f>
        <v>59</v>
      </c>
      <c r="D1129" t="s">
        <v>46</v>
      </c>
      <c r="E1129" s="14" t="str" cm="1">
        <f t="array" ref="E1129">_xlfn.SWITCH(Table1[[#This Row],[Education]],"Graduation","Bachelor’s","Basic","High School","2n Cycle","Master’s","Master","Master’s","PhD","PhD","Other")</f>
        <v>Bachelor’s</v>
      </c>
      <c r="F1129" t="s">
        <v>50</v>
      </c>
      <c r="G1129" s="14" t="s">
        <v>50</v>
      </c>
      <c r="H1129" s="14" t="str" cm="1">
        <f t="array" ref="H1129">_xlfn.SWITCH(Table1[[#This Row],[Marital_Status_mod]],"Together","Couple","Married","Couple","Divorced","Single","Single","Single","Widow","Single","Other")</f>
        <v>Single</v>
      </c>
      <c r="I1129" s="4">
        <v>50785</v>
      </c>
      <c r="J1129" s="41" t="str">
        <f t="shared" si="70"/>
        <v>$50 - $60K</v>
      </c>
      <c r="K1129">
        <v>1</v>
      </c>
      <c r="L1129">
        <v>1</v>
      </c>
      <c r="M1129">
        <f>Table1[[#This Row],[Teenhome]]+Table1[[#This Row],[Kidhome]]</f>
        <v>2</v>
      </c>
      <c r="N1129" s="1">
        <v>41527</v>
      </c>
      <c r="O1129" s="16">
        <f>(Table1[[#This Row],[DataSetDate]]-Table1[[#This Row],[Dt_Customer]])/365</f>
        <v>7.4109589041095889</v>
      </c>
      <c r="P1129" s="15">
        <v>44232</v>
      </c>
      <c r="Q1129">
        <v>27</v>
      </c>
      <c r="R1129" s="4">
        <v>64</v>
      </c>
      <c r="S1129" s="4">
        <v>1</v>
      </c>
      <c r="T1129" s="4">
        <v>21</v>
      </c>
      <c r="U1129" s="4">
        <v>0</v>
      </c>
      <c r="V1129" s="4">
        <v>1</v>
      </c>
      <c r="W1129" s="4">
        <v>27</v>
      </c>
      <c r="X1129">
        <v>2</v>
      </c>
      <c r="Y1129">
        <v>2</v>
      </c>
      <c r="Z1129" t="str">
        <f t="shared" si="71"/>
        <v>Low</v>
      </c>
      <c r="AA1129" s="14">
        <f t="shared" ca="1" si="72"/>
        <v>1.7100301800453137</v>
      </c>
      <c r="AB1129">
        <v>1</v>
      </c>
      <c r="AC1129">
        <v>3</v>
      </c>
      <c r="AD1129" s="14">
        <f t="shared" ca="1" si="73"/>
        <v>2.6049407364052373</v>
      </c>
      <c r="AE1129">
        <v>6</v>
      </c>
      <c r="AF1129">
        <v>0</v>
      </c>
      <c r="AG1129">
        <v>0</v>
      </c>
      <c r="AH1129">
        <v>0</v>
      </c>
      <c r="AI1129">
        <v>0</v>
      </c>
      <c r="AJ1129">
        <v>0</v>
      </c>
      <c r="AK1129">
        <v>0</v>
      </c>
      <c r="AL1129">
        <v>0</v>
      </c>
      <c r="AM1129" t="s">
        <v>48</v>
      </c>
    </row>
    <row r="1130" spans="1:39" hidden="1" x14ac:dyDescent="0.3">
      <c r="A1130">
        <v>2061</v>
      </c>
      <c r="B1130">
        <v>1955</v>
      </c>
      <c r="C1130" s="14">
        <f>2021-Table1[[#This Row],[Year_Birth]]</f>
        <v>66</v>
      </c>
      <c r="D1130" t="s">
        <v>46</v>
      </c>
      <c r="E1130" s="14" t="str" cm="1">
        <f t="array" ref="E1130">_xlfn.SWITCH(Table1[[#This Row],[Education]],"Graduation","Bachelor’s","Basic","High School","2n Cycle","Master’s","Master","Master’s","PhD","PhD","Other")</f>
        <v>Bachelor’s</v>
      </c>
      <c r="F1130" t="s">
        <v>42</v>
      </c>
      <c r="G1130" s="14" t="s">
        <v>42</v>
      </c>
      <c r="H1130" s="14" t="str" cm="1">
        <f t="array" ref="H1130">_xlfn.SWITCH(Table1[[#This Row],[Marital_Status_mod]],"Together","Couple","Married","Couple","Divorced","Single","Single","Single","Widow","Single","Other")</f>
        <v>Couple</v>
      </c>
      <c r="I1130" s="4">
        <v>50737</v>
      </c>
      <c r="J1130" s="41" t="str">
        <f t="shared" si="70"/>
        <v>$50 - $60K</v>
      </c>
      <c r="K1130">
        <v>0</v>
      </c>
      <c r="L1130">
        <v>1</v>
      </c>
      <c r="M1130">
        <f>Table1[[#This Row],[Teenhome]]+Table1[[#This Row],[Kidhome]]</f>
        <v>1</v>
      </c>
      <c r="N1130" s="1">
        <v>41405</v>
      </c>
      <c r="O1130" s="16">
        <f>(Table1[[#This Row],[DataSetDate]]-Table1[[#This Row],[Dt_Customer]])/365</f>
        <v>7.7452054794520544</v>
      </c>
      <c r="P1130" s="15">
        <v>44232</v>
      </c>
      <c r="Q1130">
        <v>61</v>
      </c>
      <c r="R1130" s="4">
        <v>78</v>
      </c>
      <c r="S1130" s="4">
        <v>0</v>
      </c>
      <c r="T1130" s="4">
        <v>11</v>
      </c>
      <c r="U1130" s="4">
        <v>0</v>
      </c>
      <c r="V1130" s="4">
        <v>0</v>
      </c>
      <c r="W1130" s="4">
        <v>10</v>
      </c>
      <c r="X1130">
        <v>1</v>
      </c>
      <c r="Y1130">
        <v>2</v>
      </c>
      <c r="Z1130" t="str">
        <f t="shared" si="71"/>
        <v>Low</v>
      </c>
      <c r="AA1130" s="14">
        <f t="shared" ca="1" si="72"/>
        <v>1.6132868361467616</v>
      </c>
      <c r="AB1130">
        <v>0</v>
      </c>
      <c r="AC1130">
        <v>4</v>
      </c>
      <c r="AD1130" s="14">
        <f t="shared" ca="1" si="73"/>
        <v>3.7995200762478856</v>
      </c>
      <c r="AE1130">
        <v>6</v>
      </c>
      <c r="AF1130">
        <v>0</v>
      </c>
      <c r="AG1130">
        <v>0</v>
      </c>
      <c r="AH1130">
        <v>0</v>
      </c>
      <c r="AI1130">
        <v>1</v>
      </c>
      <c r="AJ1130">
        <v>0</v>
      </c>
      <c r="AK1130">
        <v>0</v>
      </c>
      <c r="AL1130">
        <v>0</v>
      </c>
      <c r="AM1130" t="s">
        <v>41</v>
      </c>
    </row>
    <row r="1131" spans="1:39" hidden="1" x14ac:dyDescent="0.3">
      <c r="A1131">
        <v>1165</v>
      </c>
      <c r="B1131">
        <v>1958</v>
      </c>
      <c r="C1131" s="14">
        <f>2021-Table1[[#This Row],[Year_Birth]]</f>
        <v>63</v>
      </c>
      <c r="D1131" t="s">
        <v>39</v>
      </c>
      <c r="E1131" s="14" t="str" cm="1">
        <f t="array" ref="E1131">_xlfn.SWITCH(Table1[[#This Row],[Education]],"Graduation","Bachelor’s","Basic","High School","2n Cycle","Master’s","Master","Master’s","PhD","PhD","Other")</f>
        <v>PhD</v>
      </c>
      <c r="F1131" t="s">
        <v>50</v>
      </c>
      <c r="G1131" s="14" t="s">
        <v>50</v>
      </c>
      <c r="H1131" s="14" t="str" cm="1">
        <f t="array" ref="H1131">_xlfn.SWITCH(Table1[[#This Row],[Marital_Status_mod]],"Together","Couple","Married","Couple","Divorced","Single","Single","Single","Widow","Single","Other")</f>
        <v>Single</v>
      </c>
      <c r="I1131" s="4">
        <v>50729</v>
      </c>
      <c r="J1131" s="41" t="str">
        <f t="shared" si="70"/>
        <v>$50 - $60K</v>
      </c>
      <c r="K1131">
        <v>1</v>
      </c>
      <c r="L1131">
        <v>1</v>
      </c>
      <c r="M1131">
        <f>Table1[[#This Row],[Teenhome]]+Table1[[#This Row],[Kidhome]]</f>
        <v>2</v>
      </c>
      <c r="N1131" s="1">
        <v>41396</v>
      </c>
      <c r="O1131" s="16">
        <f>(Table1[[#This Row],[DataSetDate]]-Table1[[#This Row],[Dt_Customer]])/365</f>
        <v>7.7698630136986298</v>
      </c>
      <c r="P1131" s="15">
        <v>44232</v>
      </c>
      <c r="Q1131">
        <v>62</v>
      </c>
      <c r="R1131" s="4">
        <v>239</v>
      </c>
      <c r="S1131" s="4">
        <v>13</v>
      </c>
      <c r="T1131" s="4">
        <v>143</v>
      </c>
      <c r="U1131" s="4">
        <v>45</v>
      </c>
      <c r="V1131" s="4">
        <v>4</v>
      </c>
      <c r="W1131" s="4">
        <v>52</v>
      </c>
      <c r="X1131">
        <v>9</v>
      </c>
      <c r="Y1131">
        <v>6</v>
      </c>
      <c r="Z1131" t="str">
        <f t="shared" si="71"/>
        <v>Medium</v>
      </c>
      <c r="AA1131" s="14">
        <f t="shared" ca="1" si="72"/>
        <v>6.0052857044464361</v>
      </c>
      <c r="AB1131">
        <v>2</v>
      </c>
      <c r="AC1131">
        <v>7</v>
      </c>
      <c r="AD1131" s="14">
        <f t="shared" ca="1" si="73"/>
        <v>6.9966720081271019</v>
      </c>
      <c r="AE1131">
        <v>6</v>
      </c>
      <c r="AF1131">
        <v>0</v>
      </c>
      <c r="AG1131">
        <v>0</v>
      </c>
      <c r="AH1131">
        <v>0</v>
      </c>
      <c r="AI1131">
        <v>0</v>
      </c>
      <c r="AJ1131">
        <v>0</v>
      </c>
      <c r="AK1131">
        <v>0</v>
      </c>
      <c r="AL1131">
        <v>0</v>
      </c>
      <c r="AM1131" t="s">
        <v>47</v>
      </c>
    </row>
    <row r="1132" spans="1:39" hidden="1" x14ac:dyDescent="0.3">
      <c r="A1132">
        <v>4690</v>
      </c>
      <c r="B1132">
        <v>1953</v>
      </c>
      <c r="C1132" s="14">
        <f>2021-Table1[[#This Row],[Year_Birth]]</f>
        <v>68</v>
      </c>
      <c r="D1132" t="s">
        <v>46</v>
      </c>
      <c r="E1132" s="14" t="str" cm="1">
        <f t="array" ref="E1132">_xlfn.SWITCH(Table1[[#This Row],[Education]],"Graduation","Bachelor’s","Basic","High School","2n Cycle","Master’s","Master","Master’s","PhD","PhD","Other")</f>
        <v>Bachelor’s</v>
      </c>
      <c r="F1132" t="s">
        <v>42</v>
      </c>
      <c r="G1132" s="14" t="s">
        <v>42</v>
      </c>
      <c r="H1132" s="14" t="str" cm="1">
        <f t="array" ref="H1132">_xlfn.SWITCH(Table1[[#This Row],[Marital_Status_mod]],"Together","Couple","Married","Couple","Divorced","Single","Single","Single","Widow","Single","Other")</f>
        <v>Couple</v>
      </c>
      <c r="I1132" s="4">
        <v>50725</v>
      </c>
      <c r="J1132" s="41" t="str">
        <f t="shared" si="70"/>
        <v>$50 - $60K</v>
      </c>
      <c r="K1132">
        <v>0</v>
      </c>
      <c r="L1132">
        <v>1</v>
      </c>
      <c r="M1132">
        <f>Table1[[#This Row],[Teenhome]]+Table1[[#This Row],[Kidhome]]</f>
        <v>1</v>
      </c>
      <c r="N1132" s="1">
        <v>41318</v>
      </c>
      <c r="O1132" s="16">
        <f>(Table1[[#This Row],[DataSetDate]]-Table1[[#This Row],[Dt_Customer]])/365</f>
        <v>7.9835616438356167</v>
      </c>
      <c r="P1132" s="15">
        <v>44232</v>
      </c>
      <c r="Q1132">
        <v>45</v>
      </c>
      <c r="R1132" s="4">
        <v>443</v>
      </c>
      <c r="S1132" s="4">
        <v>10</v>
      </c>
      <c r="T1132" s="4">
        <v>75</v>
      </c>
      <c r="U1132" s="4">
        <v>0</v>
      </c>
      <c r="V1132" s="4">
        <v>10</v>
      </c>
      <c r="W1132" s="4">
        <v>48</v>
      </c>
      <c r="X1132">
        <v>4</v>
      </c>
      <c r="Y1132">
        <v>8</v>
      </c>
      <c r="Z1132" t="str">
        <f t="shared" si="71"/>
        <v>High</v>
      </c>
      <c r="AA1132" s="14">
        <f t="shared" ca="1" si="72"/>
        <v>8.103188729387762</v>
      </c>
      <c r="AB1132">
        <v>1</v>
      </c>
      <c r="AC1132">
        <v>8</v>
      </c>
      <c r="AD1132" s="14">
        <f t="shared" ca="1" si="73"/>
        <v>8.3772027013795363</v>
      </c>
      <c r="AE1132">
        <v>8</v>
      </c>
      <c r="AF1132">
        <v>0</v>
      </c>
      <c r="AG1132">
        <v>0</v>
      </c>
      <c r="AH1132">
        <v>0</v>
      </c>
      <c r="AI1132">
        <v>0</v>
      </c>
      <c r="AJ1132">
        <v>0</v>
      </c>
      <c r="AK1132">
        <v>0</v>
      </c>
      <c r="AL1132">
        <v>0</v>
      </c>
      <c r="AM1132" t="s">
        <v>48</v>
      </c>
    </row>
    <row r="1133" spans="1:39" hidden="1" x14ac:dyDescent="0.3">
      <c r="A1133">
        <v>6097</v>
      </c>
      <c r="B1133">
        <v>1959</v>
      </c>
      <c r="C1133" s="14">
        <f>2021-Table1[[#This Row],[Year_Birth]]</f>
        <v>62</v>
      </c>
      <c r="D1133" t="s">
        <v>46</v>
      </c>
      <c r="E1133" s="14" t="str" cm="1">
        <f t="array" ref="E1133">_xlfn.SWITCH(Table1[[#This Row],[Education]],"Graduation","Bachelor’s","Basic","High School","2n Cycle","Master’s","Master","Master’s","PhD","PhD","Other")</f>
        <v>Bachelor’s</v>
      </c>
      <c r="F1133" t="s">
        <v>50</v>
      </c>
      <c r="G1133" s="14" t="s">
        <v>50</v>
      </c>
      <c r="H1133" s="14" t="str" cm="1">
        <f t="array" ref="H1133">_xlfn.SWITCH(Table1[[#This Row],[Marital_Status_mod]],"Together","Couple","Married","Couple","Divorced","Single","Single","Single","Widow","Single","Other")</f>
        <v>Single</v>
      </c>
      <c r="I1133" s="4">
        <v>50664</v>
      </c>
      <c r="J1133" s="41" t="str">
        <f t="shared" si="70"/>
        <v>$50 - $60K</v>
      </c>
      <c r="K1133">
        <v>1</v>
      </c>
      <c r="L1133">
        <v>1</v>
      </c>
      <c r="M1133">
        <f>Table1[[#This Row],[Teenhome]]+Table1[[#This Row],[Kidhome]]</f>
        <v>2</v>
      </c>
      <c r="N1133" s="1">
        <v>41290</v>
      </c>
      <c r="O1133" s="16">
        <f>(Table1[[#This Row],[DataSetDate]]-Table1[[#This Row],[Dt_Customer]])/365</f>
        <v>8.0602739726027401</v>
      </c>
      <c r="P1133" s="15">
        <v>44232</v>
      </c>
      <c r="Q1133">
        <v>64</v>
      </c>
      <c r="R1133" s="4">
        <v>313</v>
      </c>
      <c r="S1133" s="4">
        <v>8</v>
      </c>
      <c r="T1133" s="4">
        <v>104</v>
      </c>
      <c r="U1133" s="4">
        <v>6</v>
      </c>
      <c r="V1133" s="4">
        <v>4</v>
      </c>
      <c r="W1133" s="4">
        <v>126</v>
      </c>
      <c r="X1133">
        <v>9</v>
      </c>
      <c r="Y1133">
        <v>8</v>
      </c>
      <c r="Z1133" t="str">
        <f t="shared" si="71"/>
        <v>High</v>
      </c>
      <c r="AA1133" s="14">
        <f t="shared" ca="1" si="72"/>
        <v>8.1758903749951646</v>
      </c>
      <c r="AB1133">
        <v>1</v>
      </c>
      <c r="AC1133">
        <v>6</v>
      </c>
      <c r="AD1133" s="14">
        <f t="shared" ca="1" si="73"/>
        <v>5.9284618136443736</v>
      </c>
      <c r="AE1133">
        <v>9</v>
      </c>
      <c r="AF1133">
        <v>0</v>
      </c>
      <c r="AG1133">
        <v>0</v>
      </c>
      <c r="AH1133">
        <v>0</v>
      </c>
      <c r="AI1133">
        <v>0</v>
      </c>
      <c r="AJ1133">
        <v>0</v>
      </c>
      <c r="AK1133">
        <v>0</v>
      </c>
      <c r="AL1133">
        <v>0</v>
      </c>
      <c r="AM1133" t="s">
        <v>47</v>
      </c>
    </row>
    <row r="1134" spans="1:39" hidden="1" x14ac:dyDescent="0.3">
      <c r="A1134">
        <v>5180</v>
      </c>
      <c r="B1134">
        <v>1968</v>
      </c>
      <c r="C1134" s="14">
        <f>2021-Table1[[#This Row],[Year_Birth]]</f>
        <v>53</v>
      </c>
      <c r="D1134" t="s">
        <v>39</v>
      </c>
      <c r="E1134" s="14" t="str" cm="1">
        <f t="array" ref="E1134">_xlfn.SWITCH(Table1[[#This Row],[Education]],"Graduation","Bachelor’s","Basic","High School","2n Cycle","Master’s","Master","Master’s","PhD","PhD","Other")</f>
        <v>PhD</v>
      </c>
      <c r="F1134" t="s">
        <v>49</v>
      </c>
      <c r="G1134" s="14" t="s">
        <v>49</v>
      </c>
      <c r="H1134" s="14" t="str" cm="1">
        <f t="array" ref="H1134">_xlfn.SWITCH(Table1[[#This Row],[Marital_Status_mod]],"Together","Couple","Married","Couple","Divorced","Single","Single","Single","Widow","Single","Other")</f>
        <v>Single</v>
      </c>
      <c r="I1134" s="4">
        <v>50616</v>
      </c>
      <c r="J1134" s="41" t="str">
        <f t="shared" si="70"/>
        <v>$50 - $60K</v>
      </c>
      <c r="K1134">
        <v>0</v>
      </c>
      <c r="L1134">
        <v>1</v>
      </c>
      <c r="M1134">
        <f>Table1[[#This Row],[Teenhome]]+Table1[[#This Row],[Kidhome]]</f>
        <v>1</v>
      </c>
      <c r="N1134" s="1">
        <v>41747</v>
      </c>
      <c r="O1134" s="16">
        <f>(Table1[[#This Row],[DataSetDate]]-Table1[[#This Row],[Dt_Customer]])/365</f>
        <v>6.8082191780821919</v>
      </c>
      <c r="P1134" s="15">
        <v>44232</v>
      </c>
      <c r="Q1134">
        <v>56</v>
      </c>
      <c r="R1134" s="4">
        <v>128</v>
      </c>
      <c r="S1134" s="4">
        <v>0</v>
      </c>
      <c r="T1134" s="4">
        <v>16</v>
      </c>
      <c r="U1134" s="4">
        <v>0</v>
      </c>
      <c r="V1134" s="4">
        <v>1</v>
      </c>
      <c r="W1134" s="4">
        <v>4</v>
      </c>
      <c r="X1134">
        <v>2</v>
      </c>
      <c r="Y1134">
        <v>4</v>
      </c>
      <c r="Z1134" t="str">
        <f t="shared" si="71"/>
        <v>Medium</v>
      </c>
      <c r="AA1134" s="14">
        <f t="shared" ca="1" si="72"/>
        <v>4.1673306019053111</v>
      </c>
      <c r="AB1134">
        <v>0</v>
      </c>
      <c r="AC1134">
        <v>4</v>
      </c>
      <c r="AD1134" s="14">
        <f t="shared" ca="1" si="73"/>
        <v>4.309604441363037</v>
      </c>
      <c r="AE1134">
        <v>7</v>
      </c>
      <c r="AF1134">
        <v>0</v>
      </c>
      <c r="AG1134">
        <v>0</v>
      </c>
      <c r="AH1134">
        <v>0</v>
      </c>
      <c r="AI1134">
        <v>0</v>
      </c>
      <c r="AJ1134">
        <v>0</v>
      </c>
      <c r="AK1134">
        <v>0</v>
      </c>
      <c r="AL1134">
        <v>0</v>
      </c>
      <c r="AM1134" t="s">
        <v>41</v>
      </c>
    </row>
    <row r="1135" spans="1:39" hidden="1" x14ac:dyDescent="0.3">
      <c r="A1135">
        <v>4725</v>
      </c>
      <c r="B1135">
        <v>1950</v>
      </c>
      <c r="C1135" s="14">
        <f>2021-Table1[[#This Row],[Year_Birth]]</f>
        <v>71</v>
      </c>
      <c r="D1135" t="s">
        <v>39</v>
      </c>
      <c r="E1135" s="14" t="str" cm="1">
        <f t="array" ref="E1135">_xlfn.SWITCH(Table1[[#This Row],[Education]],"Graduation","Bachelor’s","Basic","High School","2n Cycle","Master’s","Master","Master’s","PhD","PhD","Other")</f>
        <v>PhD</v>
      </c>
      <c r="F1135" t="s">
        <v>40</v>
      </c>
      <c r="G1135" s="14" t="s">
        <v>40</v>
      </c>
      <c r="H1135" s="14" t="str" cm="1">
        <f t="array" ref="H1135">_xlfn.SWITCH(Table1[[#This Row],[Marital_Status_mod]],"Together","Couple","Married","Couple","Divorced","Single","Single","Single","Widow","Single","Other")</f>
        <v>Couple</v>
      </c>
      <c r="I1135" s="4">
        <v>50616</v>
      </c>
      <c r="J1135" s="41" t="str">
        <f t="shared" si="70"/>
        <v>$50 - $60K</v>
      </c>
      <c r="K1135">
        <v>0</v>
      </c>
      <c r="L1135">
        <v>1</v>
      </c>
      <c r="M1135">
        <f>Table1[[#This Row],[Teenhome]]+Table1[[#This Row],[Kidhome]]</f>
        <v>1</v>
      </c>
      <c r="N1135" s="1">
        <v>41742</v>
      </c>
      <c r="O1135" s="16">
        <f>(Table1[[#This Row],[DataSetDate]]-Table1[[#This Row],[Dt_Customer]])/365</f>
        <v>6.8219178082191778</v>
      </c>
      <c r="P1135" s="15">
        <v>44232</v>
      </c>
      <c r="Q1135">
        <v>71</v>
      </c>
      <c r="R1135" s="4">
        <v>30</v>
      </c>
      <c r="S1135" s="4">
        <v>2</v>
      </c>
      <c r="T1135" s="4">
        <v>25</v>
      </c>
      <c r="U1135" s="4">
        <v>0</v>
      </c>
      <c r="V1135" s="4">
        <v>1</v>
      </c>
      <c r="W1135" s="4">
        <v>9</v>
      </c>
      <c r="X1135">
        <v>1</v>
      </c>
      <c r="Y1135">
        <v>1</v>
      </c>
      <c r="Z1135" t="str">
        <f t="shared" si="71"/>
        <v>Low</v>
      </c>
      <c r="AA1135" s="14">
        <f t="shared" ca="1" si="72"/>
        <v>1.2345584187512302</v>
      </c>
      <c r="AB1135">
        <v>1</v>
      </c>
      <c r="AC1135">
        <v>4</v>
      </c>
      <c r="AD1135" s="14">
        <f t="shared" ca="1" si="73"/>
        <v>4.1519429008513526</v>
      </c>
      <c r="AE1135">
        <v>2</v>
      </c>
      <c r="AF1135">
        <v>0</v>
      </c>
      <c r="AG1135">
        <v>0</v>
      </c>
      <c r="AH1135">
        <v>0</v>
      </c>
      <c r="AI1135">
        <v>0</v>
      </c>
      <c r="AJ1135">
        <v>0</v>
      </c>
      <c r="AK1135">
        <v>0</v>
      </c>
      <c r="AL1135">
        <v>0</v>
      </c>
      <c r="AM1135" t="s">
        <v>41</v>
      </c>
    </row>
    <row r="1136" spans="1:39" hidden="1" x14ac:dyDescent="0.3">
      <c r="A1136">
        <v>7230</v>
      </c>
      <c r="B1136">
        <v>1960</v>
      </c>
      <c r="C1136" s="14">
        <f>2021-Table1[[#This Row],[Year_Birth]]</f>
        <v>61</v>
      </c>
      <c r="D1136" t="s">
        <v>39</v>
      </c>
      <c r="E1136" s="14" t="str" cm="1">
        <f t="array" ref="E1136">_xlfn.SWITCH(Table1[[#This Row],[Education]],"Graduation","Bachelor’s","Basic","High School","2n Cycle","Master’s","Master","Master’s","PhD","PhD","Other")</f>
        <v>PhD</v>
      </c>
      <c r="F1136" t="s">
        <v>49</v>
      </c>
      <c r="G1136" s="14" t="s">
        <v>49</v>
      </c>
      <c r="H1136" s="14" t="str" cm="1">
        <f t="array" ref="H1136">_xlfn.SWITCH(Table1[[#This Row],[Marital_Status_mod]],"Together","Couple","Married","Couple","Divorced","Single","Single","Single","Widow","Single","Other")</f>
        <v>Single</v>
      </c>
      <c r="I1136" s="4">
        <v>50611</v>
      </c>
      <c r="J1136" s="41" t="str">
        <f t="shared" si="70"/>
        <v>$50 - $60K</v>
      </c>
      <c r="K1136">
        <v>0</v>
      </c>
      <c r="L1136">
        <v>1</v>
      </c>
      <c r="M1136">
        <f>Table1[[#This Row],[Teenhome]]+Table1[[#This Row],[Kidhome]]</f>
        <v>1</v>
      </c>
      <c r="N1136" s="1">
        <v>41186</v>
      </c>
      <c r="O1136" s="16">
        <f>(Table1[[#This Row],[DataSetDate]]-Table1[[#This Row],[Dt_Customer]])/365</f>
        <v>8.3452054794520549</v>
      </c>
      <c r="P1136" s="15">
        <v>44232</v>
      </c>
      <c r="Q1136">
        <v>98</v>
      </c>
      <c r="R1136" s="4">
        <v>459</v>
      </c>
      <c r="S1136" s="4">
        <v>0</v>
      </c>
      <c r="T1136" s="4">
        <v>24</v>
      </c>
      <c r="U1136" s="4">
        <v>6</v>
      </c>
      <c r="V1136" s="4">
        <v>0</v>
      </c>
      <c r="W1136" s="4">
        <v>4</v>
      </c>
      <c r="X1136">
        <v>6</v>
      </c>
      <c r="Y1136">
        <v>4</v>
      </c>
      <c r="Z1136" t="str">
        <f t="shared" si="71"/>
        <v>Medium</v>
      </c>
      <c r="AA1136" s="14">
        <f t="shared" ca="1" si="72"/>
        <v>4.2960732226233453</v>
      </c>
      <c r="AB1136">
        <v>5</v>
      </c>
      <c r="AC1136">
        <v>7</v>
      </c>
      <c r="AD1136" s="14">
        <f t="shared" ca="1" si="73"/>
        <v>6.7453503857774262</v>
      </c>
      <c r="AE1136">
        <v>6</v>
      </c>
      <c r="AF1136">
        <v>0</v>
      </c>
      <c r="AG1136">
        <v>0</v>
      </c>
      <c r="AH1136">
        <v>0</v>
      </c>
      <c r="AI1136">
        <v>1</v>
      </c>
      <c r="AJ1136">
        <v>0</v>
      </c>
      <c r="AK1136">
        <v>1</v>
      </c>
      <c r="AL1136">
        <v>0</v>
      </c>
      <c r="AM1136" t="s">
        <v>43</v>
      </c>
    </row>
    <row r="1137" spans="1:39" hidden="1" x14ac:dyDescent="0.3">
      <c r="A1137">
        <v>5675</v>
      </c>
      <c r="B1137">
        <v>1960</v>
      </c>
      <c r="C1137" s="14">
        <f>2021-Table1[[#This Row],[Year_Birth]]</f>
        <v>61</v>
      </c>
      <c r="D1137" t="s">
        <v>39</v>
      </c>
      <c r="E1137" s="14" t="str" cm="1">
        <f t="array" ref="E1137">_xlfn.SWITCH(Table1[[#This Row],[Education]],"Graduation","Bachelor’s","Basic","High School","2n Cycle","Master’s","Master","Master’s","PhD","PhD","Other")</f>
        <v>PhD</v>
      </c>
      <c r="F1137" t="s">
        <v>49</v>
      </c>
      <c r="G1137" s="14" t="s">
        <v>49</v>
      </c>
      <c r="H1137" s="14" t="str" cm="1">
        <f t="array" ref="H1137">_xlfn.SWITCH(Table1[[#This Row],[Marital_Status_mod]],"Together","Couple","Married","Couple","Divorced","Single","Single","Single","Widow","Single","Other")</f>
        <v>Single</v>
      </c>
      <c r="I1137" s="4">
        <v>50611</v>
      </c>
      <c r="J1137" s="41" t="str">
        <f t="shared" si="70"/>
        <v>$50 - $60K</v>
      </c>
      <c r="K1137">
        <v>0</v>
      </c>
      <c r="L1137">
        <v>1</v>
      </c>
      <c r="M1137">
        <f>Table1[[#This Row],[Teenhome]]+Table1[[#This Row],[Kidhome]]</f>
        <v>1</v>
      </c>
      <c r="N1137" s="1">
        <v>41186</v>
      </c>
      <c r="O1137" s="16">
        <f>(Table1[[#This Row],[DataSetDate]]-Table1[[#This Row],[Dt_Customer]])/365</f>
        <v>8.3452054794520549</v>
      </c>
      <c r="P1137" s="15">
        <v>44232</v>
      </c>
      <c r="Q1137">
        <v>98</v>
      </c>
      <c r="R1137" s="4">
        <v>459</v>
      </c>
      <c r="S1137" s="4">
        <v>0</v>
      </c>
      <c r="T1137" s="4">
        <v>24</v>
      </c>
      <c r="U1137" s="4">
        <v>6</v>
      </c>
      <c r="V1137" s="4">
        <v>0</v>
      </c>
      <c r="W1137" s="4">
        <v>4</v>
      </c>
      <c r="X1137">
        <v>6</v>
      </c>
      <c r="Y1137">
        <v>4</v>
      </c>
      <c r="Z1137" t="str">
        <f t="shared" si="71"/>
        <v>Medium</v>
      </c>
      <c r="AA1137" s="14">
        <f t="shared" ca="1" si="72"/>
        <v>4.2640218243353019</v>
      </c>
      <c r="AB1137">
        <v>5</v>
      </c>
      <c r="AC1137">
        <v>7</v>
      </c>
      <c r="AD1137" s="14">
        <f t="shared" ca="1" si="73"/>
        <v>7.2235546131626309</v>
      </c>
      <c r="AE1137">
        <v>6</v>
      </c>
      <c r="AF1137">
        <v>0</v>
      </c>
      <c r="AG1137">
        <v>0</v>
      </c>
      <c r="AH1137">
        <v>0</v>
      </c>
      <c r="AI1137">
        <v>1</v>
      </c>
      <c r="AJ1137">
        <v>0</v>
      </c>
      <c r="AK1137">
        <v>0</v>
      </c>
      <c r="AL1137">
        <v>0</v>
      </c>
      <c r="AM1137" t="s">
        <v>43</v>
      </c>
    </row>
    <row r="1138" spans="1:39" hidden="1" x14ac:dyDescent="0.3">
      <c r="A1138">
        <v>9140</v>
      </c>
      <c r="B1138">
        <v>1960</v>
      </c>
      <c r="C1138" s="14">
        <f>2021-Table1[[#This Row],[Year_Birth]]</f>
        <v>61</v>
      </c>
      <c r="D1138" t="s">
        <v>51</v>
      </c>
      <c r="E1138" s="14" t="str" cm="1">
        <f t="array" ref="E1138">_xlfn.SWITCH(Table1[[#This Row],[Education]],"Graduation","Bachelor’s","Basic","High School","2n Cycle","Master’s","Master","Master’s","PhD","PhD","Other")</f>
        <v>Master’s</v>
      </c>
      <c r="F1138" t="s">
        <v>40</v>
      </c>
      <c r="G1138" s="14" t="s">
        <v>40</v>
      </c>
      <c r="H1138" s="14" t="str" cm="1">
        <f t="array" ref="H1138">_xlfn.SWITCH(Table1[[#This Row],[Marital_Status_mod]],"Together","Couple","Married","Couple","Divorced","Single","Single","Single","Widow","Single","Other")</f>
        <v>Couple</v>
      </c>
      <c r="I1138" s="4">
        <v>50523</v>
      </c>
      <c r="J1138" s="41" t="str">
        <f t="shared" si="70"/>
        <v>$50 - $60K</v>
      </c>
      <c r="K1138">
        <v>1</v>
      </c>
      <c r="L1138">
        <v>1</v>
      </c>
      <c r="M1138">
        <f>Table1[[#This Row],[Teenhome]]+Table1[[#This Row],[Kidhome]]</f>
        <v>2</v>
      </c>
      <c r="N1138" s="1">
        <v>41633</v>
      </c>
      <c r="O1138" s="16">
        <f>(Table1[[#This Row],[DataSetDate]]-Table1[[#This Row],[Dt_Customer]])/365</f>
        <v>7.1205479452054794</v>
      </c>
      <c r="P1138" s="15">
        <v>44232</v>
      </c>
      <c r="Q1138">
        <v>89</v>
      </c>
      <c r="R1138" s="4">
        <v>51</v>
      </c>
      <c r="S1138" s="4">
        <v>4</v>
      </c>
      <c r="T1138" s="4">
        <v>24</v>
      </c>
      <c r="U1138" s="4">
        <v>4</v>
      </c>
      <c r="V1138" s="4">
        <v>7</v>
      </c>
      <c r="W1138" s="4">
        <v>1</v>
      </c>
      <c r="X1138">
        <v>2</v>
      </c>
      <c r="Y1138">
        <v>2</v>
      </c>
      <c r="Z1138" t="str">
        <f t="shared" si="71"/>
        <v>Low</v>
      </c>
      <c r="AA1138" s="14">
        <f t="shared" ca="1" si="72"/>
        <v>2.3395373149821248</v>
      </c>
      <c r="AB1138">
        <v>0</v>
      </c>
      <c r="AC1138">
        <v>4</v>
      </c>
      <c r="AD1138" s="14">
        <f t="shared" ca="1" si="73"/>
        <v>3.7997957293361013</v>
      </c>
      <c r="AE1138">
        <v>6</v>
      </c>
      <c r="AF1138">
        <v>0</v>
      </c>
      <c r="AG1138">
        <v>0</v>
      </c>
      <c r="AH1138">
        <v>0</v>
      </c>
      <c r="AI1138">
        <v>0</v>
      </c>
      <c r="AJ1138">
        <v>0</v>
      </c>
      <c r="AK1138">
        <v>0</v>
      </c>
      <c r="AL1138">
        <v>0</v>
      </c>
      <c r="AM1138" t="s">
        <v>43</v>
      </c>
    </row>
    <row r="1139" spans="1:39" hidden="1" x14ac:dyDescent="0.3">
      <c r="A1139">
        <v>8594</v>
      </c>
      <c r="B1139">
        <v>1958</v>
      </c>
      <c r="C1139" s="14">
        <f>2021-Table1[[#This Row],[Year_Birth]]</f>
        <v>63</v>
      </c>
      <c r="D1139" t="s">
        <v>39</v>
      </c>
      <c r="E1139" s="14" t="str" cm="1">
        <f t="array" ref="E1139">_xlfn.SWITCH(Table1[[#This Row],[Education]],"Graduation","Bachelor’s","Basic","High School","2n Cycle","Master’s","Master","Master’s","PhD","PhD","Other")</f>
        <v>PhD</v>
      </c>
      <c r="F1139" t="s">
        <v>54</v>
      </c>
      <c r="G1139" s="14" t="s">
        <v>54</v>
      </c>
      <c r="H1139" s="14" t="str" cm="1">
        <f t="array" ref="H1139">_xlfn.SWITCH(Table1[[#This Row],[Marital_Status_mod]],"Together","Couple","Married","Couple","Divorced","Single","Single","Single","Widow","Single","Other")</f>
        <v>Single</v>
      </c>
      <c r="I1139" s="4">
        <v>50520</v>
      </c>
      <c r="J1139" s="41" t="str">
        <f t="shared" si="70"/>
        <v>$50 - $60K</v>
      </c>
      <c r="K1139">
        <v>0</v>
      </c>
      <c r="L1139">
        <v>1</v>
      </c>
      <c r="M1139">
        <f>Table1[[#This Row],[Teenhome]]+Table1[[#This Row],[Kidhome]]</f>
        <v>1</v>
      </c>
      <c r="N1139" s="1">
        <v>41667</v>
      </c>
      <c r="O1139" s="16">
        <f>(Table1[[#This Row],[DataSetDate]]-Table1[[#This Row],[Dt_Customer]])/365</f>
        <v>7.0273972602739727</v>
      </c>
      <c r="P1139" s="15">
        <v>44232</v>
      </c>
      <c r="Q1139">
        <v>25</v>
      </c>
      <c r="R1139" s="4">
        <v>112</v>
      </c>
      <c r="S1139" s="4">
        <v>0</v>
      </c>
      <c r="T1139" s="4">
        <v>6</v>
      </c>
      <c r="U1139" s="4">
        <v>2</v>
      </c>
      <c r="V1139" s="4">
        <v>1</v>
      </c>
      <c r="W1139" s="4">
        <v>14</v>
      </c>
      <c r="X1139">
        <v>2</v>
      </c>
      <c r="Y1139">
        <v>3</v>
      </c>
      <c r="Z1139" t="str">
        <f t="shared" si="71"/>
        <v>Medium</v>
      </c>
      <c r="AA1139" s="14">
        <f t="shared" ca="1" si="72"/>
        <v>3.0115155071323838</v>
      </c>
      <c r="AB1139">
        <v>1</v>
      </c>
      <c r="AC1139">
        <v>3</v>
      </c>
      <c r="AD1139" s="14">
        <f t="shared" ca="1" si="73"/>
        <v>2.8855517178510972</v>
      </c>
      <c r="AE1139">
        <v>6</v>
      </c>
      <c r="AF1139">
        <v>0</v>
      </c>
      <c r="AG1139">
        <v>0</v>
      </c>
      <c r="AH1139">
        <v>0</v>
      </c>
      <c r="AI1139">
        <v>0</v>
      </c>
      <c r="AJ1139">
        <v>0</v>
      </c>
      <c r="AK1139">
        <v>0</v>
      </c>
      <c r="AL1139">
        <v>0</v>
      </c>
      <c r="AM1139" t="s">
        <v>41</v>
      </c>
    </row>
    <row r="1140" spans="1:39" hidden="1" x14ac:dyDescent="0.3">
      <c r="A1140">
        <v>2632</v>
      </c>
      <c r="B1140">
        <v>1954</v>
      </c>
      <c r="C1140" s="14">
        <f>2021-Table1[[#This Row],[Year_Birth]]</f>
        <v>67</v>
      </c>
      <c r="D1140" t="s">
        <v>46</v>
      </c>
      <c r="E1140" s="14" t="str" cm="1">
        <f t="array" ref="E1140">_xlfn.SWITCH(Table1[[#This Row],[Education]],"Graduation","Bachelor’s","Basic","High School","2n Cycle","Master’s","Master","Master’s","PhD","PhD","Other")</f>
        <v>Bachelor’s</v>
      </c>
      <c r="F1140" t="s">
        <v>42</v>
      </c>
      <c r="G1140" s="14" t="s">
        <v>42</v>
      </c>
      <c r="H1140" s="14" t="str" cm="1">
        <f t="array" ref="H1140">_xlfn.SWITCH(Table1[[#This Row],[Marital_Status_mod]],"Together","Couple","Married","Couple","Divorced","Single","Single","Single","Widow","Single","Other")</f>
        <v>Couple</v>
      </c>
      <c r="I1140" s="4">
        <v>50501</v>
      </c>
      <c r="J1140" s="41" t="str">
        <f t="shared" si="70"/>
        <v>$50 - $60K</v>
      </c>
      <c r="K1140">
        <v>1</v>
      </c>
      <c r="L1140">
        <v>1</v>
      </c>
      <c r="M1140">
        <f>Table1[[#This Row],[Teenhome]]+Table1[[#This Row],[Kidhome]]</f>
        <v>2</v>
      </c>
      <c r="N1140" s="1">
        <v>41443</v>
      </c>
      <c r="O1140" s="16">
        <f>(Table1[[#This Row],[DataSetDate]]-Table1[[#This Row],[Dt_Customer]])/365</f>
        <v>7.6410958904109592</v>
      </c>
      <c r="P1140" s="15">
        <v>44232</v>
      </c>
      <c r="Q1140">
        <v>10</v>
      </c>
      <c r="R1140" s="4">
        <v>297</v>
      </c>
      <c r="S1140" s="4">
        <v>0</v>
      </c>
      <c r="T1140" s="4">
        <v>38</v>
      </c>
      <c r="U1140" s="4">
        <v>13</v>
      </c>
      <c r="V1140" s="4">
        <v>0</v>
      </c>
      <c r="W1140" s="4">
        <v>152</v>
      </c>
      <c r="X1140">
        <v>7</v>
      </c>
      <c r="Y1140">
        <v>5</v>
      </c>
      <c r="Z1140" t="str">
        <f t="shared" si="71"/>
        <v>Medium</v>
      </c>
      <c r="AA1140" s="14">
        <f t="shared" ca="1" si="72"/>
        <v>4.9869179119578728</v>
      </c>
      <c r="AB1140">
        <v>4</v>
      </c>
      <c r="AC1140">
        <v>4</v>
      </c>
      <c r="AD1140" s="14">
        <f t="shared" ca="1" si="73"/>
        <v>4.1709174739040922</v>
      </c>
      <c r="AE1140">
        <v>6</v>
      </c>
      <c r="AF1140">
        <v>0</v>
      </c>
      <c r="AG1140">
        <v>0</v>
      </c>
      <c r="AH1140">
        <v>1</v>
      </c>
      <c r="AI1140">
        <v>0</v>
      </c>
      <c r="AJ1140">
        <v>0</v>
      </c>
      <c r="AK1140">
        <v>1</v>
      </c>
      <c r="AL1140">
        <v>0</v>
      </c>
      <c r="AM1140" t="s">
        <v>45</v>
      </c>
    </row>
    <row r="1141" spans="1:39" hidden="1" x14ac:dyDescent="0.3">
      <c r="A1141">
        <v>1349</v>
      </c>
      <c r="B1141">
        <v>1970</v>
      </c>
      <c r="C1141" s="14">
        <f>2021-Table1[[#This Row],[Year_Birth]]</f>
        <v>51</v>
      </c>
      <c r="D1141" t="s">
        <v>46</v>
      </c>
      <c r="E1141" s="14" t="str" cm="1">
        <f t="array" ref="E1141">_xlfn.SWITCH(Table1[[#This Row],[Education]],"Graduation","Bachelor’s","Basic","High School","2n Cycle","Master’s","Master","Master’s","PhD","PhD","Other")</f>
        <v>Bachelor’s</v>
      </c>
      <c r="F1141" t="s">
        <v>42</v>
      </c>
      <c r="G1141" s="14" t="s">
        <v>42</v>
      </c>
      <c r="H1141" s="14" t="str" cm="1">
        <f t="array" ref="H1141">_xlfn.SWITCH(Table1[[#This Row],[Marital_Status_mod]],"Together","Couple","Married","Couple","Divorced","Single","Single","Single","Widow","Single","Other")</f>
        <v>Couple</v>
      </c>
      <c r="I1141" s="4">
        <v>50447</v>
      </c>
      <c r="J1141" s="41" t="str">
        <f t="shared" si="70"/>
        <v>$50 - $60K</v>
      </c>
      <c r="K1141">
        <v>2</v>
      </c>
      <c r="L1141">
        <v>0</v>
      </c>
      <c r="M1141">
        <f>Table1[[#This Row],[Teenhome]]+Table1[[#This Row],[Kidhome]]</f>
        <v>2</v>
      </c>
      <c r="N1141" s="1">
        <v>41750</v>
      </c>
      <c r="O1141" s="16">
        <f>(Table1[[#This Row],[DataSetDate]]-Table1[[#This Row],[Dt_Customer]])/365</f>
        <v>6.8</v>
      </c>
      <c r="P1141" s="15">
        <v>44232</v>
      </c>
      <c r="Q1141">
        <v>4</v>
      </c>
      <c r="R1141" s="4">
        <v>85</v>
      </c>
      <c r="S1141" s="4">
        <v>7</v>
      </c>
      <c r="T1141" s="4">
        <v>24</v>
      </c>
      <c r="U1141" s="4">
        <v>2</v>
      </c>
      <c r="V1141" s="4">
        <v>3</v>
      </c>
      <c r="W1141" s="4">
        <v>27</v>
      </c>
      <c r="X1141">
        <v>1</v>
      </c>
      <c r="Y1141">
        <v>3</v>
      </c>
      <c r="Z1141" t="str">
        <f t="shared" si="71"/>
        <v>Medium</v>
      </c>
      <c r="AA1141" s="14">
        <f t="shared" ca="1" si="72"/>
        <v>3.2445540407490729</v>
      </c>
      <c r="AB1141">
        <v>1</v>
      </c>
      <c r="AC1141">
        <v>3</v>
      </c>
      <c r="AD1141" s="14">
        <f t="shared" ca="1" si="73"/>
        <v>3.0593626692157199</v>
      </c>
      <c r="AE1141">
        <v>6</v>
      </c>
      <c r="AF1141">
        <v>0</v>
      </c>
      <c r="AG1141">
        <v>0</v>
      </c>
      <c r="AH1141">
        <v>0</v>
      </c>
      <c r="AI1141">
        <v>0</v>
      </c>
      <c r="AJ1141">
        <v>0</v>
      </c>
      <c r="AK1141">
        <v>0</v>
      </c>
      <c r="AL1141">
        <v>0</v>
      </c>
      <c r="AM1141" t="s">
        <v>45</v>
      </c>
    </row>
    <row r="1142" spans="1:39" hidden="1" x14ac:dyDescent="0.3">
      <c r="A1142">
        <v>9973</v>
      </c>
      <c r="B1142">
        <v>1963</v>
      </c>
      <c r="C1142" s="14">
        <f>2021-Table1[[#This Row],[Year_Birth]]</f>
        <v>58</v>
      </c>
      <c r="D1142" t="s">
        <v>46</v>
      </c>
      <c r="E1142" s="14" t="str" cm="1">
        <f t="array" ref="E1142">_xlfn.SWITCH(Table1[[#This Row],[Education]],"Graduation","Bachelor’s","Basic","High School","2n Cycle","Master’s","Master","Master’s","PhD","PhD","Other")</f>
        <v>Bachelor’s</v>
      </c>
      <c r="F1142" t="s">
        <v>42</v>
      </c>
      <c r="G1142" s="14" t="s">
        <v>42</v>
      </c>
      <c r="H1142" s="14" t="str" cm="1">
        <f t="array" ref="H1142">_xlfn.SWITCH(Table1[[#This Row],[Marital_Status_mod]],"Together","Couple","Married","Couple","Divorced","Single","Single","Single","Widow","Single","Other")</f>
        <v>Couple</v>
      </c>
      <c r="I1142" s="4">
        <v>50437</v>
      </c>
      <c r="J1142" s="41" t="str">
        <f t="shared" si="70"/>
        <v>$50 - $60K</v>
      </c>
      <c r="K1142">
        <v>0</v>
      </c>
      <c r="L1142">
        <v>2</v>
      </c>
      <c r="M1142">
        <f>Table1[[#This Row],[Teenhome]]+Table1[[#This Row],[Kidhome]]</f>
        <v>2</v>
      </c>
      <c r="N1142" s="1">
        <v>41199</v>
      </c>
      <c r="O1142" s="16">
        <f>(Table1[[#This Row],[DataSetDate]]-Table1[[#This Row],[Dt_Customer]])/365</f>
        <v>8.3095890410958901</v>
      </c>
      <c r="P1142" s="15">
        <v>44232</v>
      </c>
      <c r="Q1142">
        <v>28</v>
      </c>
      <c r="R1142" s="4">
        <v>370</v>
      </c>
      <c r="S1142" s="4">
        <v>9</v>
      </c>
      <c r="T1142" s="4">
        <v>92</v>
      </c>
      <c r="U1142" s="4">
        <v>6</v>
      </c>
      <c r="V1142" s="4">
        <v>9</v>
      </c>
      <c r="W1142" s="4">
        <v>4</v>
      </c>
      <c r="X1142">
        <v>3</v>
      </c>
      <c r="Y1142">
        <v>7</v>
      </c>
      <c r="Z1142" t="str">
        <f t="shared" si="71"/>
        <v>High</v>
      </c>
      <c r="AA1142" s="14">
        <f t="shared" ca="1" si="72"/>
        <v>6.6358202049242001</v>
      </c>
      <c r="AB1142">
        <v>1</v>
      </c>
      <c r="AC1142">
        <v>8</v>
      </c>
      <c r="AD1142" s="14">
        <f t="shared" ca="1" si="73"/>
        <v>8.3123318245888527</v>
      </c>
      <c r="AE1142">
        <v>7</v>
      </c>
      <c r="AF1142">
        <v>0</v>
      </c>
      <c r="AG1142">
        <v>0</v>
      </c>
      <c r="AH1142">
        <v>0</v>
      </c>
      <c r="AI1142">
        <v>0</v>
      </c>
      <c r="AJ1142">
        <v>0</v>
      </c>
      <c r="AK1142">
        <v>0</v>
      </c>
      <c r="AL1142">
        <v>0</v>
      </c>
      <c r="AM1142" t="s">
        <v>41</v>
      </c>
    </row>
    <row r="1143" spans="1:39" hidden="1" x14ac:dyDescent="0.3">
      <c r="A1143">
        <v>4452</v>
      </c>
      <c r="B1143">
        <v>1957</v>
      </c>
      <c r="C1143" s="14">
        <f>2021-Table1[[#This Row],[Year_Birth]]</f>
        <v>64</v>
      </c>
      <c r="D1143" t="s">
        <v>46</v>
      </c>
      <c r="E1143" s="14" t="str" cm="1">
        <f t="array" ref="E1143">_xlfn.SWITCH(Table1[[#This Row],[Education]],"Graduation","Bachelor’s","Basic","High School","2n Cycle","Master’s","Master","Master’s","PhD","PhD","Other")</f>
        <v>Bachelor’s</v>
      </c>
      <c r="F1143" t="s">
        <v>50</v>
      </c>
      <c r="G1143" s="14" t="s">
        <v>50</v>
      </c>
      <c r="H1143" s="14" t="str" cm="1">
        <f t="array" ref="H1143">_xlfn.SWITCH(Table1[[#This Row],[Marital_Status_mod]],"Together","Couple","Married","Couple","Divorced","Single","Single","Single","Widow","Single","Other")</f>
        <v>Single</v>
      </c>
      <c r="I1143" s="4">
        <v>50388</v>
      </c>
      <c r="J1143" s="41" t="str">
        <f t="shared" si="70"/>
        <v>$50 - $60K</v>
      </c>
      <c r="K1143">
        <v>0</v>
      </c>
      <c r="L1143">
        <v>1</v>
      </c>
      <c r="M1143">
        <f>Table1[[#This Row],[Teenhome]]+Table1[[#This Row],[Kidhome]]</f>
        <v>1</v>
      </c>
      <c r="N1143" s="1">
        <v>41787</v>
      </c>
      <c r="O1143" s="16">
        <f>(Table1[[#This Row],[DataSetDate]]-Table1[[#This Row],[Dt_Customer]])/365</f>
        <v>6.6986301369863011</v>
      </c>
      <c r="P1143" s="15">
        <v>44232</v>
      </c>
      <c r="Q1143">
        <v>3</v>
      </c>
      <c r="R1143" s="4">
        <v>292</v>
      </c>
      <c r="S1143" s="4">
        <v>6</v>
      </c>
      <c r="T1143" s="4">
        <v>37</v>
      </c>
      <c r="U1143" s="4">
        <v>0</v>
      </c>
      <c r="V1143" s="4">
        <v>3</v>
      </c>
      <c r="W1143" s="4">
        <v>34</v>
      </c>
      <c r="X1143">
        <v>4</v>
      </c>
      <c r="Y1143">
        <v>6</v>
      </c>
      <c r="Z1143" t="str">
        <f t="shared" si="71"/>
        <v>Medium</v>
      </c>
      <c r="AA1143" s="14">
        <f t="shared" ca="1" si="72"/>
        <v>5.9647391678645887</v>
      </c>
      <c r="AB1143">
        <v>1</v>
      </c>
      <c r="AC1143">
        <v>6</v>
      </c>
      <c r="AD1143" s="14">
        <f t="shared" ca="1" si="73"/>
        <v>6.2966284827592958</v>
      </c>
      <c r="AE1143">
        <v>7</v>
      </c>
      <c r="AF1143">
        <v>1</v>
      </c>
      <c r="AG1143">
        <v>0</v>
      </c>
      <c r="AH1143">
        <v>0</v>
      </c>
      <c r="AI1143">
        <v>1</v>
      </c>
      <c r="AJ1143">
        <v>0</v>
      </c>
      <c r="AK1143">
        <v>1</v>
      </c>
      <c r="AL1143">
        <v>0</v>
      </c>
      <c r="AM1143" t="s">
        <v>52</v>
      </c>
    </row>
    <row r="1144" spans="1:39" hidden="1" x14ac:dyDescent="0.3">
      <c r="A1144">
        <v>10307</v>
      </c>
      <c r="B1144">
        <v>1956</v>
      </c>
      <c r="C1144" s="14">
        <f>2021-Table1[[#This Row],[Year_Birth]]</f>
        <v>65</v>
      </c>
      <c r="D1144" t="s">
        <v>46</v>
      </c>
      <c r="E1144" s="14" t="str" cm="1">
        <f t="array" ref="E1144">_xlfn.SWITCH(Table1[[#This Row],[Education]],"Graduation","Bachelor’s","Basic","High School","2n Cycle","Master’s","Master","Master’s","PhD","PhD","Other")</f>
        <v>Bachelor’s</v>
      </c>
      <c r="F1144" t="s">
        <v>42</v>
      </c>
      <c r="G1144" s="14" t="s">
        <v>42</v>
      </c>
      <c r="H1144" s="14" t="str" cm="1">
        <f t="array" ref="H1144">_xlfn.SWITCH(Table1[[#This Row],[Marital_Status_mod]],"Together","Couple","Married","Couple","Divorced","Single","Single","Single","Widow","Single","Other")</f>
        <v>Couple</v>
      </c>
      <c r="I1144" s="4">
        <v>50387</v>
      </c>
      <c r="J1144" s="41" t="str">
        <f t="shared" si="70"/>
        <v>$50 - $60K</v>
      </c>
      <c r="K1144">
        <v>0</v>
      </c>
      <c r="L1144">
        <v>2</v>
      </c>
      <c r="M1144">
        <f>Table1[[#This Row],[Teenhome]]+Table1[[#This Row],[Kidhome]]</f>
        <v>2</v>
      </c>
      <c r="N1144" s="1">
        <v>41517</v>
      </c>
      <c r="O1144" s="16">
        <f>(Table1[[#This Row],[DataSetDate]]-Table1[[#This Row],[Dt_Customer]])/365</f>
        <v>7.4383561643835616</v>
      </c>
      <c r="P1144" s="15">
        <v>44232</v>
      </c>
      <c r="Q1144">
        <v>91</v>
      </c>
      <c r="R1144" s="4">
        <v>369</v>
      </c>
      <c r="S1144" s="4">
        <v>9</v>
      </c>
      <c r="T1144" s="4">
        <v>87</v>
      </c>
      <c r="U1144" s="4">
        <v>12</v>
      </c>
      <c r="V1144" s="4">
        <v>14</v>
      </c>
      <c r="W1144" s="4">
        <v>34</v>
      </c>
      <c r="X1144">
        <v>3</v>
      </c>
      <c r="Y1144">
        <v>6</v>
      </c>
      <c r="Z1144" t="str">
        <f t="shared" si="71"/>
        <v>Medium</v>
      </c>
      <c r="AA1144" s="14">
        <f t="shared" ca="1" si="72"/>
        <v>6.0312615558046234</v>
      </c>
      <c r="AB1144">
        <v>2</v>
      </c>
      <c r="AC1144">
        <v>8</v>
      </c>
      <c r="AD1144" s="14">
        <f t="shared" ca="1" si="73"/>
        <v>8.3936788439382308</v>
      </c>
      <c r="AE1144">
        <v>5</v>
      </c>
      <c r="AF1144">
        <v>0</v>
      </c>
      <c r="AG1144">
        <v>0</v>
      </c>
      <c r="AH1144">
        <v>0</v>
      </c>
      <c r="AI1144">
        <v>0</v>
      </c>
      <c r="AJ1144">
        <v>0</v>
      </c>
      <c r="AK1144">
        <v>0</v>
      </c>
      <c r="AL1144">
        <v>0</v>
      </c>
      <c r="AM1144" t="s">
        <v>41</v>
      </c>
    </row>
    <row r="1145" spans="1:39" hidden="1" x14ac:dyDescent="0.3">
      <c r="A1145">
        <v>713</v>
      </c>
      <c r="B1145">
        <v>1977</v>
      </c>
      <c r="C1145" s="14">
        <f>2021-Table1[[#This Row],[Year_Birth]]</f>
        <v>44</v>
      </c>
      <c r="D1145" t="s">
        <v>44</v>
      </c>
      <c r="E1145" s="14" t="str" cm="1">
        <f t="array" ref="E1145">_xlfn.SWITCH(Table1[[#This Row],[Education]],"Graduation","Bachelor’s","Basic","High School","2n Cycle","Master’s","Master","Master’s","PhD","PhD","Other")</f>
        <v>Master’s</v>
      </c>
      <c r="F1145" t="s">
        <v>42</v>
      </c>
      <c r="G1145" s="14" t="s">
        <v>42</v>
      </c>
      <c r="H1145" s="14" t="str" cm="1">
        <f t="array" ref="H1145">_xlfn.SWITCH(Table1[[#This Row],[Marital_Status_mod]],"Together","Couple","Married","Couple","Divorced","Single","Single","Single","Widow","Single","Other")</f>
        <v>Couple</v>
      </c>
      <c r="I1145" s="4">
        <v>50353</v>
      </c>
      <c r="J1145" s="41" t="str">
        <f t="shared" si="70"/>
        <v>$50 - $60K</v>
      </c>
      <c r="K1145">
        <v>0</v>
      </c>
      <c r="L1145">
        <v>0</v>
      </c>
      <c r="M1145">
        <f>Table1[[#This Row],[Teenhome]]+Table1[[#This Row],[Kidhome]]</f>
        <v>0</v>
      </c>
      <c r="N1145" s="1">
        <v>41798</v>
      </c>
      <c r="O1145" s="16">
        <f>(Table1[[#This Row],[DataSetDate]]-Table1[[#This Row],[Dt_Customer]])/365</f>
        <v>6.6684931506849319</v>
      </c>
      <c r="P1145" s="15">
        <v>44232</v>
      </c>
      <c r="Q1145">
        <v>72</v>
      </c>
      <c r="R1145" s="4">
        <v>141</v>
      </c>
      <c r="S1145" s="4">
        <v>15</v>
      </c>
      <c r="T1145" s="4">
        <v>153</v>
      </c>
      <c r="U1145" s="4">
        <v>67</v>
      </c>
      <c r="V1145" s="4">
        <v>31</v>
      </c>
      <c r="W1145" s="4">
        <v>35</v>
      </c>
      <c r="X1145">
        <v>1</v>
      </c>
      <c r="Y1145">
        <v>4</v>
      </c>
      <c r="Z1145" t="str">
        <f t="shared" si="71"/>
        <v>Medium</v>
      </c>
      <c r="AA1145" s="14">
        <f t="shared" ca="1" si="72"/>
        <v>4.1648295709569192</v>
      </c>
      <c r="AB1145">
        <v>4</v>
      </c>
      <c r="AC1145">
        <v>6</v>
      </c>
      <c r="AD1145" s="14">
        <f t="shared" ca="1" si="73"/>
        <v>6.2743795172629113</v>
      </c>
      <c r="AE1145">
        <v>3</v>
      </c>
      <c r="AF1145">
        <v>0</v>
      </c>
      <c r="AG1145">
        <v>0</v>
      </c>
      <c r="AH1145">
        <v>0</v>
      </c>
      <c r="AI1145">
        <v>0</v>
      </c>
      <c r="AJ1145">
        <v>0</v>
      </c>
      <c r="AK1145">
        <v>0</v>
      </c>
      <c r="AL1145">
        <v>0</v>
      </c>
      <c r="AM1145" t="s">
        <v>41</v>
      </c>
    </row>
    <row r="1146" spans="1:39" hidden="1" x14ac:dyDescent="0.3">
      <c r="A1146">
        <v>1378</v>
      </c>
      <c r="B1146">
        <v>1972</v>
      </c>
      <c r="C1146" s="14">
        <f>2021-Table1[[#This Row],[Year_Birth]]</f>
        <v>49</v>
      </c>
      <c r="D1146" t="s">
        <v>51</v>
      </c>
      <c r="E1146" s="14" t="str" cm="1">
        <f t="array" ref="E1146">_xlfn.SWITCH(Table1[[#This Row],[Education]],"Graduation","Bachelor’s","Basic","High School","2n Cycle","Master’s","Master","Master’s","PhD","PhD","Other")</f>
        <v>Master’s</v>
      </c>
      <c r="F1146" t="s">
        <v>40</v>
      </c>
      <c r="G1146" s="14" t="s">
        <v>40</v>
      </c>
      <c r="H1146" s="14" t="str" cm="1">
        <f t="array" ref="H1146">_xlfn.SWITCH(Table1[[#This Row],[Marital_Status_mod]],"Together","Couple","Married","Couple","Divorced","Single","Single","Single","Widow","Single","Other")</f>
        <v>Couple</v>
      </c>
      <c r="I1146" s="4">
        <v>50334</v>
      </c>
      <c r="J1146" s="41" t="str">
        <f t="shared" si="70"/>
        <v>$50 - $60K</v>
      </c>
      <c r="K1146">
        <v>0</v>
      </c>
      <c r="L1146">
        <v>1</v>
      </c>
      <c r="M1146">
        <f>Table1[[#This Row],[Teenhome]]+Table1[[#This Row],[Kidhome]]</f>
        <v>1</v>
      </c>
      <c r="N1146" s="1">
        <v>41479</v>
      </c>
      <c r="O1146" s="16">
        <f>(Table1[[#This Row],[DataSetDate]]-Table1[[#This Row],[Dt_Customer]])/365</f>
        <v>7.5424657534246577</v>
      </c>
      <c r="P1146" s="15">
        <v>44232</v>
      </c>
      <c r="Q1146">
        <v>24</v>
      </c>
      <c r="R1146" s="4">
        <v>284</v>
      </c>
      <c r="S1146" s="4">
        <v>16</v>
      </c>
      <c r="T1146" s="4">
        <v>160</v>
      </c>
      <c r="U1146" s="4">
        <v>84</v>
      </c>
      <c r="V1146" s="4">
        <v>16</v>
      </c>
      <c r="W1146" s="4">
        <v>134</v>
      </c>
      <c r="X1146">
        <v>6</v>
      </c>
      <c r="Y1146">
        <v>7</v>
      </c>
      <c r="Z1146" t="str">
        <f t="shared" si="71"/>
        <v>High</v>
      </c>
      <c r="AA1146" s="14">
        <f t="shared" ca="1" si="72"/>
        <v>7.2426402788966806</v>
      </c>
      <c r="AB1146">
        <v>4</v>
      </c>
      <c r="AC1146">
        <v>6</v>
      </c>
      <c r="AD1146" s="14">
        <f t="shared" ca="1" si="73"/>
        <v>5.8188513937406503</v>
      </c>
      <c r="AE1146">
        <v>6</v>
      </c>
      <c r="AF1146">
        <v>0</v>
      </c>
      <c r="AG1146">
        <v>0</v>
      </c>
      <c r="AH1146">
        <v>0</v>
      </c>
      <c r="AI1146">
        <v>0</v>
      </c>
      <c r="AJ1146">
        <v>0</v>
      </c>
      <c r="AK1146">
        <v>0</v>
      </c>
      <c r="AL1146">
        <v>0</v>
      </c>
      <c r="AM1146" t="s">
        <v>47</v>
      </c>
    </row>
    <row r="1147" spans="1:39" hidden="1" x14ac:dyDescent="0.3">
      <c r="A1147">
        <v>7540</v>
      </c>
      <c r="B1147">
        <v>1952</v>
      </c>
      <c r="C1147" s="14">
        <f>2021-Table1[[#This Row],[Year_Birth]]</f>
        <v>69</v>
      </c>
      <c r="D1147" t="s">
        <v>46</v>
      </c>
      <c r="E1147" s="14" t="str" cm="1">
        <f t="array" ref="E1147">_xlfn.SWITCH(Table1[[#This Row],[Education]],"Graduation","Bachelor’s","Basic","High School","2n Cycle","Master’s","Master","Master’s","PhD","PhD","Other")</f>
        <v>Bachelor’s</v>
      </c>
      <c r="F1147" t="s">
        <v>42</v>
      </c>
      <c r="G1147" s="14" t="s">
        <v>42</v>
      </c>
      <c r="H1147" s="14" t="str" cm="1">
        <f t="array" ref="H1147">_xlfn.SWITCH(Table1[[#This Row],[Marital_Status_mod]],"Together","Couple","Married","Couple","Divorced","Single","Single","Single","Widow","Single","Other")</f>
        <v>Couple</v>
      </c>
      <c r="I1147" s="4">
        <v>50300</v>
      </c>
      <c r="J1147" s="41" t="str">
        <f t="shared" si="70"/>
        <v>$50 - $60K</v>
      </c>
      <c r="K1147">
        <v>0</v>
      </c>
      <c r="L1147">
        <v>1</v>
      </c>
      <c r="M1147">
        <f>Table1[[#This Row],[Teenhome]]+Table1[[#This Row],[Kidhome]]</f>
        <v>1</v>
      </c>
      <c r="N1147" s="1">
        <v>41784</v>
      </c>
      <c r="O1147" s="16">
        <f>(Table1[[#This Row],[DataSetDate]]-Table1[[#This Row],[Dt_Customer]])/365</f>
        <v>6.7068493150684931</v>
      </c>
      <c r="P1147" s="15">
        <v>44232</v>
      </c>
      <c r="Q1147">
        <v>52</v>
      </c>
      <c r="R1147" s="4">
        <v>143</v>
      </c>
      <c r="S1147" s="4">
        <v>15</v>
      </c>
      <c r="T1147" s="4">
        <v>60</v>
      </c>
      <c r="U1147" s="4">
        <v>24</v>
      </c>
      <c r="V1147" s="4">
        <v>23</v>
      </c>
      <c r="W1147" s="4">
        <v>5</v>
      </c>
      <c r="X1147">
        <v>2</v>
      </c>
      <c r="Y1147">
        <v>2</v>
      </c>
      <c r="Z1147" t="str">
        <f t="shared" si="71"/>
        <v>Low</v>
      </c>
      <c r="AA1147" s="14">
        <f t="shared" ca="1" si="72"/>
        <v>2.0441820460116973</v>
      </c>
      <c r="AB1147">
        <v>1</v>
      </c>
      <c r="AC1147">
        <v>8</v>
      </c>
      <c r="AD1147" s="14">
        <f t="shared" ca="1" si="73"/>
        <v>8.1548845944608992</v>
      </c>
      <c r="AE1147">
        <v>2</v>
      </c>
      <c r="AF1147">
        <v>0</v>
      </c>
      <c r="AG1147">
        <v>0</v>
      </c>
      <c r="AH1147">
        <v>0</v>
      </c>
      <c r="AI1147">
        <v>0</v>
      </c>
      <c r="AJ1147">
        <v>0</v>
      </c>
      <c r="AK1147">
        <v>0</v>
      </c>
      <c r="AL1147">
        <v>0</v>
      </c>
      <c r="AM1147" t="s">
        <v>41</v>
      </c>
    </row>
    <row r="1148" spans="1:39" hidden="1" x14ac:dyDescent="0.3">
      <c r="A1148">
        <v>6969</v>
      </c>
      <c r="B1148">
        <v>1982</v>
      </c>
      <c r="C1148" s="14">
        <f>2021-Table1[[#This Row],[Year_Birth]]</f>
        <v>39</v>
      </c>
      <c r="D1148" t="s">
        <v>46</v>
      </c>
      <c r="E1148" s="14" t="str" cm="1">
        <f t="array" ref="E1148">_xlfn.SWITCH(Table1[[#This Row],[Education]],"Graduation","Bachelor’s","Basic","High School","2n Cycle","Master’s","Master","Master’s","PhD","PhD","Other")</f>
        <v>Bachelor’s</v>
      </c>
      <c r="F1148" t="s">
        <v>40</v>
      </c>
      <c r="G1148" s="14" t="s">
        <v>40</v>
      </c>
      <c r="H1148" s="14" t="str" cm="1">
        <f t="array" ref="H1148">_xlfn.SWITCH(Table1[[#This Row],[Marital_Status_mod]],"Together","Couple","Married","Couple","Divorced","Single","Single","Single","Widow","Single","Other")</f>
        <v>Couple</v>
      </c>
      <c r="I1148" s="4">
        <v>50272</v>
      </c>
      <c r="J1148" s="41" t="str">
        <f t="shared" si="70"/>
        <v>$50 - $60K</v>
      </c>
      <c r="K1148">
        <v>1</v>
      </c>
      <c r="L1148">
        <v>0</v>
      </c>
      <c r="M1148">
        <f>Table1[[#This Row],[Teenhome]]+Table1[[#This Row],[Kidhome]]</f>
        <v>1</v>
      </c>
      <c r="N1148" s="1">
        <v>41493</v>
      </c>
      <c r="O1148" s="16">
        <f>(Table1[[#This Row],[DataSetDate]]-Table1[[#This Row],[Dt_Customer]])/365</f>
        <v>7.5041095890410956</v>
      </c>
      <c r="P1148" s="15">
        <v>44232</v>
      </c>
      <c r="Q1148">
        <v>75</v>
      </c>
      <c r="R1148" s="4">
        <v>99</v>
      </c>
      <c r="S1148" s="4">
        <v>13</v>
      </c>
      <c r="T1148" s="4">
        <v>66</v>
      </c>
      <c r="U1148" s="4">
        <v>43</v>
      </c>
      <c r="V1148" s="4">
        <v>8</v>
      </c>
      <c r="W1148" s="4">
        <v>4</v>
      </c>
      <c r="X1148">
        <v>3</v>
      </c>
      <c r="Y1148">
        <v>4</v>
      </c>
      <c r="Z1148" t="str">
        <f t="shared" si="71"/>
        <v>Medium</v>
      </c>
      <c r="AA1148" s="14">
        <f t="shared" ca="1" si="72"/>
        <v>3.9540654093195258</v>
      </c>
      <c r="AB1148">
        <v>1</v>
      </c>
      <c r="AC1148">
        <v>5</v>
      </c>
      <c r="AD1148" s="14">
        <f t="shared" ca="1" si="73"/>
        <v>5.3824996551123689</v>
      </c>
      <c r="AE1148">
        <v>7</v>
      </c>
      <c r="AF1148">
        <v>0</v>
      </c>
      <c r="AG1148">
        <v>0</v>
      </c>
      <c r="AH1148">
        <v>0</v>
      </c>
      <c r="AI1148">
        <v>0</v>
      </c>
      <c r="AJ1148">
        <v>0</v>
      </c>
      <c r="AK1148">
        <v>0</v>
      </c>
      <c r="AL1148">
        <v>0</v>
      </c>
      <c r="AM1148" t="s">
        <v>53</v>
      </c>
    </row>
    <row r="1149" spans="1:39" hidden="1" x14ac:dyDescent="0.3">
      <c r="A1149">
        <v>3972</v>
      </c>
      <c r="B1149">
        <v>1976</v>
      </c>
      <c r="C1149" s="14">
        <f>2021-Table1[[#This Row],[Year_Birth]]</f>
        <v>45</v>
      </c>
      <c r="D1149" t="s">
        <v>46</v>
      </c>
      <c r="E1149" s="14" t="str" cm="1">
        <f t="array" ref="E1149">_xlfn.SWITCH(Table1[[#This Row],[Education]],"Graduation","Bachelor’s","Basic","High School","2n Cycle","Master’s","Master","Master’s","PhD","PhD","Other")</f>
        <v>Bachelor’s</v>
      </c>
      <c r="F1149" t="s">
        <v>40</v>
      </c>
      <c r="G1149" s="14" t="s">
        <v>40</v>
      </c>
      <c r="H1149" s="14" t="str" cm="1">
        <f t="array" ref="H1149">_xlfn.SWITCH(Table1[[#This Row],[Marital_Status_mod]],"Together","Couple","Married","Couple","Divorced","Single","Single","Single","Widow","Single","Other")</f>
        <v>Couple</v>
      </c>
      <c r="I1149" s="4">
        <v>50200</v>
      </c>
      <c r="J1149" s="41" t="str">
        <f t="shared" si="70"/>
        <v>$50 - $60K</v>
      </c>
      <c r="K1149">
        <v>1</v>
      </c>
      <c r="L1149">
        <v>1</v>
      </c>
      <c r="M1149">
        <f>Table1[[#This Row],[Teenhome]]+Table1[[#This Row],[Kidhome]]</f>
        <v>2</v>
      </c>
      <c r="N1149" s="1">
        <v>41367</v>
      </c>
      <c r="O1149" s="16">
        <f>(Table1[[#This Row],[DataSetDate]]-Table1[[#This Row],[Dt_Customer]])/365</f>
        <v>7.8493150684931505</v>
      </c>
      <c r="P1149" s="15">
        <v>44232</v>
      </c>
      <c r="Q1149">
        <v>70</v>
      </c>
      <c r="R1149" s="4">
        <v>266</v>
      </c>
      <c r="S1149" s="4">
        <v>6</v>
      </c>
      <c r="T1149" s="4">
        <v>51</v>
      </c>
      <c r="U1149" s="4">
        <v>8</v>
      </c>
      <c r="V1149" s="4">
        <v>6</v>
      </c>
      <c r="W1149" s="4">
        <v>64</v>
      </c>
      <c r="X1149">
        <v>6</v>
      </c>
      <c r="Y1149">
        <v>7</v>
      </c>
      <c r="Z1149" t="str">
        <f t="shared" si="71"/>
        <v>High</v>
      </c>
      <c r="AA1149" s="14">
        <f t="shared" ca="1" si="72"/>
        <v>7.3988447116303266</v>
      </c>
      <c r="AB1149">
        <v>1</v>
      </c>
      <c r="AC1149">
        <v>5</v>
      </c>
      <c r="AD1149" s="14">
        <f t="shared" ca="1" si="73"/>
        <v>5.0235543483760905</v>
      </c>
      <c r="AE1149">
        <v>8</v>
      </c>
      <c r="AF1149">
        <v>0</v>
      </c>
      <c r="AG1149">
        <v>0</v>
      </c>
      <c r="AH1149">
        <v>0</v>
      </c>
      <c r="AI1149">
        <v>0</v>
      </c>
      <c r="AJ1149">
        <v>0</v>
      </c>
      <c r="AK1149">
        <v>0</v>
      </c>
      <c r="AL1149">
        <v>0</v>
      </c>
      <c r="AM1149" t="s">
        <v>41</v>
      </c>
    </row>
    <row r="1150" spans="1:39" hidden="1" x14ac:dyDescent="0.3">
      <c r="A1150">
        <v>5633</v>
      </c>
      <c r="B1150">
        <v>1980</v>
      </c>
      <c r="C1150" s="14">
        <f>2021-Table1[[#This Row],[Year_Birth]]</f>
        <v>41</v>
      </c>
      <c r="D1150" t="s">
        <v>46</v>
      </c>
      <c r="E1150" s="14" t="str" cm="1">
        <f t="array" ref="E1150">_xlfn.SWITCH(Table1[[#This Row],[Education]],"Graduation","Bachelor’s","Basic","High School","2n Cycle","Master’s","Master","Master’s","PhD","PhD","Other")</f>
        <v>Bachelor’s</v>
      </c>
      <c r="F1150" t="s">
        <v>42</v>
      </c>
      <c r="G1150" s="14" t="s">
        <v>42</v>
      </c>
      <c r="H1150" s="14" t="str" cm="1">
        <f t="array" ref="H1150">_xlfn.SWITCH(Table1[[#This Row],[Marital_Status_mod]],"Together","Couple","Married","Couple","Divorced","Single","Single","Single","Widow","Single","Other")</f>
        <v>Couple</v>
      </c>
      <c r="I1150" s="4">
        <v>50183</v>
      </c>
      <c r="J1150" s="41" t="str">
        <f t="shared" si="70"/>
        <v>$50 - $60K</v>
      </c>
      <c r="K1150">
        <v>1</v>
      </c>
      <c r="L1150">
        <v>1</v>
      </c>
      <c r="M1150">
        <f>Table1[[#This Row],[Teenhome]]+Table1[[#This Row],[Kidhome]]</f>
        <v>2</v>
      </c>
      <c r="N1150" s="1">
        <v>41815</v>
      </c>
      <c r="O1150" s="16">
        <f>(Table1[[#This Row],[DataSetDate]]-Table1[[#This Row],[Dt_Customer]])/365</f>
        <v>6.6219178082191785</v>
      </c>
      <c r="P1150" s="15">
        <v>44232</v>
      </c>
      <c r="Q1150">
        <v>47</v>
      </c>
      <c r="R1150" s="4">
        <v>97</v>
      </c>
      <c r="S1150" s="4">
        <v>12</v>
      </c>
      <c r="T1150" s="4">
        <v>84</v>
      </c>
      <c r="U1150" s="4">
        <v>13</v>
      </c>
      <c r="V1150" s="4">
        <v>10</v>
      </c>
      <c r="W1150" s="4">
        <v>15</v>
      </c>
      <c r="X1150">
        <v>7</v>
      </c>
      <c r="Y1150">
        <v>3</v>
      </c>
      <c r="Z1150" t="str">
        <f t="shared" si="71"/>
        <v>Medium</v>
      </c>
      <c r="AA1150" s="14">
        <f t="shared" ca="1" si="72"/>
        <v>2.8539601448198382</v>
      </c>
      <c r="AB1150">
        <v>1</v>
      </c>
      <c r="AC1150">
        <v>6</v>
      </c>
      <c r="AD1150" s="14">
        <f t="shared" ca="1" si="73"/>
        <v>5.7780988462330596</v>
      </c>
      <c r="AE1150">
        <v>5</v>
      </c>
      <c r="AF1150">
        <v>0</v>
      </c>
      <c r="AG1150">
        <v>0</v>
      </c>
      <c r="AH1150">
        <v>0</v>
      </c>
      <c r="AI1150">
        <v>0</v>
      </c>
      <c r="AJ1150">
        <v>0</v>
      </c>
      <c r="AK1150">
        <v>0</v>
      </c>
      <c r="AL1150">
        <v>0</v>
      </c>
      <c r="AM1150" t="s">
        <v>47</v>
      </c>
    </row>
    <row r="1151" spans="1:39" hidden="1" x14ac:dyDescent="0.3">
      <c r="A1151">
        <v>3037</v>
      </c>
      <c r="B1151">
        <v>1983</v>
      </c>
      <c r="C1151" s="14">
        <f>2021-Table1[[#This Row],[Year_Birth]]</f>
        <v>38</v>
      </c>
      <c r="D1151" t="s">
        <v>39</v>
      </c>
      <c r="E1151" s="14" t="str" cm="1">
        <f t="array" ref="E1151">_xlfn.SWITCH(Table1[[#This Row],[Education]],"Graduation","Bachelor’s","Basic","High School","2n Cycle","Master’s","Master","Master’s","PhD","PhD","Other")</f>
        <v>PhD</v>
      </c>
      <c r="F1151" t="s">
        <v>42</v>
      </c>
      <c r="G1151" s="14" t="s">
        <v>42</v>
      </c>
      <c r="H1151" s="14" t="str" cm="1">
        <f t="array" ref="H1151">_xlfn.SWITCH(Table1[[#This Row],[Marital_Status_mod]],"Together","Couple","Married","Couple","Divorced","Single","Single","Single","Widow","Single","Other")</f>
        <v>Couple</v>
      </c>
      <c r="I1151" s="4">
        <v>50150</v>
      </c>
      <c r="J1151" s="41" t="str">
        <f t="shared" si="70"/>
        <v>$50 - $60K</v>
      </c>
      <c r="K1151">
        <v>0</v>
      </c>
      <c r="L1151">
        <v>0</v>
      </c>
      <c r="M1151">
        <f>Table1[[#This Row],[Teenhome]]+Table1[[#This Row],[Kidhome]]</f>
        <v>0</v>
      </c>
      <c r="N1151" s="1">
        <v>41445</v>
      </c>
      <c r="O1151" s="16">
        <f>(Table1[[#This Row],[DataSetDate]]-Table1[[#This Row],[Dt_Customer]])/365</f>
        <v>7.6356164383561644</v>
      </c>
      <c r="P1151" s="15">
        <v>44232</v>
      </c>
      <c r="Q1151">
        <v>32</v>
      </c>
      <c r="R1151" s="4">
        <v>135</v>
      </c>
      <c r="S1151" s="4">
        <v>46</v>
      </c>
      <c r="T1151" s="4">
        <v>92</v>
      </c>
      <c r="U1151" s="4">
        <v>65</v>
      </c>
      <c r="V1151" s="4">
        <v>61</v>
      </c>
      <c r="W1151" s="4">
        <v>11</v>
      </c>
      <c r="X1151">
        <v>2</v>
      </c>
      <c r="Y1151">
        <v>5</v>
      </c>
      <c r="Z1151" t="str">
        <f t="shared" si="71"/>
        <v>Medium</v>
      </c>
      <c r="AA1151" s="14">
        <f t="shared" ca="1" si="72"/>
        <v>5.3077618261259092</v>
      </c>
      <c r="AB1151">
        <v>2</v>
      </c>
      <c r="AC1151">
        <v>7</v>
      </c>
      <c r="AD1151" s="14">
        <f t="shared" ca="1" si="73"/>
        <v>7.3533734544398479</v>
      </c>
      <c r="AE1151">
        <v>5</v>
      </c>
      <c r="AF1151">
        <v>0</v>
      </c>
      <c r="AG1151">
        <v>0</v>
      </c>
      <c r="AH1151">
        <v>0</v>
      </c>
      <c r="AI1151">
        <v>0</v>
      </c>
      <c r="AJ1151">
        <v>0</v>
      </c>
      <c r="AK1151">
        <v>0</v>
      </c>
      <c r="AL1151">
        <v>0</v>
      </c>
      <c r="AM1151" t="s">
        <v>48</v>
      </c>
    </row>
    <row r="1152" spans="1:39" hidden="1" x14ac:dyDescent="0.3">
      <c r="A1152">
        <v>4698</v>
      </c>
      <c r="B1152">
        <v>1983</v>
      </c>
      <c r="C1152" s="14">
        <f>2021-Table1[[#This Row],[Year_Birth]]</f>
        <v>38</v>
      </c>
      <c r="D1152" t="s">
        <v>39</v>
      </c>
      <c r="E1152" s="14" t="str" cm="1">
        <f t="array" ref="E1152">_xlfn.SWITCH(Table1[[#This Row],[Education]],"Graduation","Bachelor’s","Basic","High School","2n Cycle","Master’s","Master","Master’s","PhD","PhD","Other")</f>
        <v>PhD</v>
      </c>
      <c r="F1152" t="s">
        <v>42</v>
      </c>
      <c r="G1152" s="14" t="s">
        <v>42</v>
      </c>
      <c r="H1152" s="14" t="str" cm="1">
        <f t="array" ref="H1152">_xlfn.SWITCH(Table1[[#This Row],[Marital_Status_mod]],"Together","Couple","Married","Couple","Divorced","Single","Single","Single","Widow","Single","Other")</f>
        <v>Couple</v>
      </c>
      <c r="I1152" s="4">
        <v>50150</v>
      </c>
      <c r="J1152" s="41" t="str">
        <f t="shared" si="70"/>
        <v>$50 - $60K</v>
      </c>
      <c r="K1152">
        <v>0</v>
      </c>
      <c r="L1152">
        <v>0</v>
      </c>
      <c r="M1152">
        <f>Table1[[#This Row],[Teenhome]]+Table1[[#This Row],[Kidhome]]</f>
        <v>0</v>
      </c>
      <c r="N1152" s="1">
        <v>41445</v>
      </c>
      <c r="O1152" s="16">
        <f>(Table1[[#This Row],[DataSetDate]]-Table1[[#This Row],[Dt_Customer]])/365</f>
        <v>7.6356164383561644</v>
      </c>
      <c r="P1152" s="15">
        <v>44232</v>
      </c>
      <c r="Q1152">
        <v>32</v>
      </c>
      <c r="R1152" s="4">
        <v>135</v>
      </c>
      <c r="S1152" s="4">
        <v>46</v>
      </c>
      <c r="T1152" s="4">
        <v>92</v>
      </c>
      <c r="U1152" s="4">
        <v>65</v>
      </c>
      <c r="V1152" s="4">
        <v>61</v>
      </c>
      <c r="W1152" s="4">
        <v>11</v>
      </c>
      <c r="X1152">
        <v>2</v>
      </c>
      <c r="Y1152">
        <v>5</v>
      </c>
      <c r="Z1152" t="str">
        <f t="shared" si="71"/>
        <v>Medium</v>
      </c>
      <c r="AA1152" s="14">
        <f t="shared" ca="1" si="72"/>
        <v>4.7685104915778345</v>
      </c>
      <c r="AB1152">
        <v>2</v>
      </c>
      <c r="AC1152">
        <v>7</v>
      </c>
      <c r="AD1152" s="14">
        <f t="shared" ca="1" si="73"/>
        <v>7.342655764349284</v>
      </c>
      <c r="AE1152">
        <v>5</v>
      </c>
      <c r="AF1152">
        <v>0</v>
      </c>
      <c r="AG1152">
        <v>0</v>
      </c>
      <c r="AH1152">
        <v>0</v>
      </c>
      <c r="AI1152">
        <v>0</v>
      </c>
      <c r="AJ1152">
        <v>0</v>
      </c>
      <c r="AK1152">
        <v>0</v>
      </c>
      <c r="AL1152">
        <v>0</v>
      </c>
      <c r="AM1152" t="s">
        <v>41</v>
      </c>
    </row>
    <row r="1153" spans="1:39" hidden="1" x14ac:dyDescent="0.3">
      <c r="A1153">
        <v>9386</v>
      </c>
      <c r="B1153">
        <v>1962</v>
      </c>
      <c r="C1153" s="14">
        <f>2021-Table1[[#This Row],[Year_Birth]]</f>
        <v>59</v>
      </c>
      <c r="D1153" t="s">
        <v>46</v>
      </c>
      <c r="E1153" s="14" t="str" cm="1">
        <f t="array" ref="E1153">_xlfn.SWITCH(Table1[[#This Row],[Education]],"Graduation","Bachelor’s","Basic","High School","2n Cycle","Master’s","Master","Master’s","PhD","PhD","Other")</f>
        <v>Bachelor’s</v>
      </c>
      <c r="F1153" t="s">
        <v>40</v>
      </c>
      <c r="G1153" s="14" t="s">
        <v>40</v>
      </c>
      <c r="H1153" s="14" t="str" cm="1">
        <f t="array" ref="H1153">_xlfn.SWITCH(Table1[[#This Row],[Marital_Status_mod]],"Together","Couple","Married","Couple","Divorced","Single","Single","Single","Widow","Single","Other")</f>
        <v>Couple</v>
      </c>
      <c r="I1153" s="4">
        <v>50127</v>
      </c>
      <c r="J1153" s="41" t="str">
        <f t="shared" ref="J1153:J1216" si="74">IF(I1153&lt;10000, "Up to $10K",
   IF(I1153&gt;=100000, "$100K and up",
      "$" &amp; FLOOR(I1153,10000)/1000 &amp; " - $" &amp; FLOOR(I1153,10000)/1000+10 &amp; "K"))</f>
        <v>$50 - $60K</v>
      </c>
      <c r="K1153">
        <v>0</v>
      </c>
      <c r="L1153">
        <v>1</v>
      </c>
      <c r="M1153">
        <f>Table1[[#This Row],[Teenhome]]+Table1[[#This Row],[Kidhome]]</f>
        <v>1</v>
      </c>
      <c r="N1153" s="1">
        <v>41788</v>
      </c>
      <c r="O1153" s="16">
        <f>(Table1[[#This Row],[DataSetDate]]-Table1[[#This Row],[Dt_Customer]])/365</f>
        <v>6.6958904109589037</v>
      </c>
      <c r="P1153" s="15">
        <v>44232</v>
      </c>
      <c r="Q1153">
        <v>88</v>
      </c>
      <c r="R1153" s="4">
        <v>274</v>
      </c>
      <c r="S1153" s="4">
        <v>0</v>
      </c>
      <c r="T1153" s="4">
        <v>21</v>
      </c>
      <c r="U1153" s="4">
        <v>4</v>
      </c>
      <c r="V1153" s="4">
        <v>6</v>
      </c>
      <c r="W1153" s="4">
        <v>15</v>
      </c>
      <c r="X1153">
        <v>1</v>
      </c>
      <c r="Y1153">
        <v>5</v>
      </c>
      <c r="Z1153" t="str">
        <f t="shared" ref="Z1153:Z1216" si="75">IF(Y1153&gt;=7,"High",IF(Y1153&gt;=3,"Medium","Low"))</f>
        <v>Medium</v>
      </c>
      <c r="AA1153" s="14">
        <f t="shared" ca="1" si="72"/>
        <v>4.6360659226987826</v>
      </c>
      <c r="AB1153">
        <v>1</v>
      </c>
      <c r="AC1153">
        <v>6</v>
      </c>
      <c r="AD1153" s="14">
        <f t="shared" ca="1" si="73"/>
        <v>5.832258722582452</v>
      </c>
      <c r="AE1153">
        <v>6</v>
      </c>
      <c r="AF1153">
        <v>0</v>
      </c>
      <c r="AG1153">
        <v>0</v>
      </c>
      <c r="AH1153">
        <v>0</v>
      </c>
      <c r="AI1153">
        <v>1</v>
      </c>
      <c r="AJ1153">
        <v>0</v>
      </c>
      <c r="AK1153">
        <v>0</v>
      </c>
      <c r="AL1153">
        <v>0</v>
      </c>
      <c r="AM1153" t="s">
        <v>41</v>
      </c>
    </row>
    <row r="1154" spans="1:39" hidden="1" x14ac:dyDescent="0.3">
      <c r="A1154">
        <v>2115</v>
      </c>
      <c r="B1154">
        <v>1957</v>
      </c>
      <c r="C1154" s="14">
        <f>2021-Table1[[#This Row],[Year_Birth]]</f>
        <v>64</v>
      </c>
      <c r="D1154" t="s">
        <v>46</v>
      </c>
      <c r="E1154" s="14" t="str" cm="1">
        <f t="array" ref="E1154">_xlfn.SWITCH(Table1[[#This Row],[Education]],"Graduation","Bachelor’s","Basic","High School","2n Cycle","Master’s","Master","Master’s","PhD","PhD","Other")</f>
        <v>Bachelor’s</v>
      </c>
      <c r="F1154" t="s">
        <v>40</v>
      </c>
      <c r="G1154" s="14" t="s">
        <v>40</v>
      </c>
      <c r="H1154" s="14" t="str" cm="1">
        <f t="array" ref="H1154">_xlfn.SWITCH(Table1[[#This Row],[Marital_Status_mod]],"Together","Couple","Married","Couple","Divorced","Single","Single","Single","Widow","Single","Other")</f>
        <v>Couple</v>
      </c>
      <c r="I1154" s="4">
        <v>50116</v>
      </c>
      <c r="J1154" s="41" t="str">
        <f t="shared" si="74"/>
        <v>$50 - $60K</v>
      </c>
      <c r="K1154">
        <v>1</v>
      </c>
      <c r="L1154">
        <v>1</v>
      </c>
      <c r="M1154">
        <f>Table1[[#This Row],[Teenhome]]+Table1[[#This Row],[Kidhome]]</f>
        <v>2</v>
      </c>
      <c r="N1154" s="1">
        <v>41810</v>
      </c>
      <c r="O1154" s="16">
        <f>(Table1[[#This Row],[DataSetDate]]-Table1[[#This Row],[Dt_Customer]])/365</f>
        <v>6.6356164383561644</v>
      </c>
      <c r="P1154" s="15">
        <v>44232</v>
      </c>
      <c r="Q1154">
        <v>68</v>
      </c>
      <c r="R1154" s="4">
        <v>54</v>
      </c>
      <c r="S1154" s="4">
        <v>0</v>
      </c>
      <c r="T1154" s="4">
        <v>10</v>
      </c>
      <c r="U1154" s="4">
        <v>0</v>
      </c>
      <c r="V1154" s="4">
        <v>0</v>
      </c>
      <c r="W1154" s="4">
        <v>2</v>
      </c>
      <c r="X1154">
        <v>2</v>
      </c>
      <c r="Y1154">
        <v>1</v>
      </c>
      <c r="Z1154" t="str">
        <f t="shared" si="75"/>
        <v>Low</v>
      </c>
      <c r="AA1154" s="14">
        <f t="shared" ref="AA1154:AA1217" ca="1" si="76">Y1154 + (RAND() - 0.5) * 0.8</f>
        <v>1.1051571026982505</v>
      </c>
      <c r="AB1154">
        <v>0</v>
      </c>
      <c r="AC1154">
        <v>4</v>
      </c>
      <c r="AD1154" s="14">
        <f t="shared" ref="AD1154:AD1217" ca="1" si="77">AC1154 + (RAND() - 0.5) * 0.8</f>
        <v>4.2761535031999856</v>
      </c>
      <c r="AE1154">
        <v>5</v>
      </c>
      <c r="AF1154">
        <v>0</v>
      </c>
      <c r="AG1154">
        <v>0</v>
      </c>
      <c r="AH1154">
        <v>0</v>
      </c>
      <c r="AI1154">
        <v>1</v>
      </c>
      <c r="AJ1154">
        <v>0</v>
      </c>
      <c r="AK1154">
        <v>0</v>
      </c>
      <c r="AL1154">
        <v>0</v>
      </c>
      <c r="AM1154" t="s">
        <v>52</v>
      </c>
    </row>
    <row r="1155" spans="1:39" hidden="1" x14ac:dyDescent="0.3">
      <c r="A1155">
        <v>10855</v>
      </c>
      <c r="B1155">
        <v>1968</v>
      </c>
      <c r="C1155" s="14">
        <f>2021-Table1[[#This Row],[Year_Birth]]</f>
        <v>53</v>
      </c>
      <c r="D1155" t="s">
        <v>44</v>
      </c>
      <c r="E1155" s="14" t="str" cm="1">
        <f t="array" ref="E1155">_xlfn.SWITCH(Table1[[#This Row],[Education]],"Graduation","Bachelor’s","Basic","High School","2n Cycle","Master’s","Master","Master’s","PhD","PhD","Other")</f>
        <v>Master’s</v>
      </c>
      <c r="F1155" t="s">
        <v>50</v>
      </c>
      <c r="G1155" s="14" t="s">
        <v>50</v>
      </c>
      <c r="H1155" s="14" t="str" cm="1">
        <f t="array" ref="H1155">_xlfn.SWITCH(Table1[[#This Row],[Marital_Status_mod]],"Together","Couple","Married","Couple","Divorced","Single","Single","Single","Widow","Single","Other")</f>
        <v>Single</v>
      </c>
      <c r="I1155" s="4">
        <v>50014</v>
      </c>
      <c r="J1155" s="41" t="str">
        <f t="shared" si="74"/>
        <v>$50 - $60K</v>
      </c>
      <c r="K1155">
        <v>1</v>
      </c>
      <c r="L1155">
        <v>0</v>
      </c>
      <c r="M1155">
        <f>Table1[[#This Row],[Teenhome]]+Table1[[#This Row],[Kidhome]]</f>
        <v>1</v>
      </c>
      <c r="N1155" s="1">
        <v>41661</v>
      </c>
      <c r="O1155" s="16">
        <f>(Table1[[#This Row],[DataSetDate]]-Table1[[#This Row],[Dt_Customer]])/365</f>
        <v>7.043835616438356</v>
      </c>
      <c r="P1155" s="15">
        <v>44232</v>
      </c>
      <c r="Q1155">
        <v>9</v>
      </c>
      <c r="R1155" s="4">
        <v>234</v>
      </c>
      <c r="S1155" s="4">
        <v>14</v>
      </c>
      <c r="T1155" s="4">
        <v>77</v>
      </c>
      <c r="U1155" s="4">
        <v>19</v>
      </c>
      <c r="V1155" s="4">
        <v>10</v>
      </c>
      <c r="W1155" s="4">
        <v>42</v>
      </c>
      <c r="X1155">
        <v>2</v>
      </c>
      <c r="Y1155">
        <v>4</v>
      </c>
      <c r="Z1155" t="str">
        <f t="shared" si="75"/>
        <v>Medium</v>
      </c>
      <c r="AA1155" s="14">
        <f t="shared" ca="1" si="76"/>
        <v>4.2931697026334277</v>
      </c>
      <c r="AB1155">
        <v>1</v>
      </c>
      <c r="AC1155">
        <v>8</v>
      </c>
      <c r="AD1155" s="14">
        <f t="shared" ca="1" si="77"/>
        <v>8.3136947226694087</v>
      </c>
      <c r="AE1155">
        <v>5</v>
      </c>
      <c r="AF1155">
        <v>0</v>
      </c>
      <c r="AG1155">
        <v>0</v>
      </c>
      <c r="AH1155">
        <v>0</v>
      </c>
      <c r="AI1155">
        <v>0</v>
      </c>
      <c r="AJ1155">
        <v>0</v>
      </c>
      <c r="AK1155">
        <v>0</v>
      </c>
      <c r="AL1155">
        <v>0</v>
      </c>
      <c r="AM1155" t="s">
        <v>41</v>
      </c>
    </row>
    <row r="1156" spans="1:39" hidden="1" x14ac:dyDescent="0.3">
      <c r="A1156">
        <v>5209</v>
      </c>
      <c r="B1156">
        <v>1954</v>
      </c>
      <c r="C1156" s="14">
        <f>2021-Table1[[#This Row],[Year_Birth]]</f>
        <v>67</v>
      </c>
      <c r="D1156" t="s">
        <v>46</v>
      </c>
      <c r="E1156" s="14" t="str" cm="1">
        <f t="array" ref="E1156">_xlfn.SWITCH(Table1[[#This Row],[Education]],"Graduation","Bachelor’s","Basic","High School","2n Cycle","Master’s","Master","Master’s","PhD","PhD","Other")</f>
        <v>Bachelor’s</v>
      </c>
      <c r="F1156" t="s">
        <v>49</v>
      </c>
      <c r="G1156" s="14" t="s">
        <v>49</v>
      </c>
      <c r="H1156" s="14" t="str" cm="1">
        <f t="array" ref="H1156">_xlfn.SWITCH(Table1[[#This Row],[Marital_Status_mod]],"Together","Couple","Married","Couple","Divorced","Single","Single","Single","Widow","Single","Other")</f>
        <v>Single</v>
      </c>
      <c r="I1156" s="4">
        <v>50002</v>
      </c>
      <c r="J1156" s="41" t="str">
        <f t="shared" si="74"/>
        <v>$50 - $60K</v>
      </c>
      <c r="K1156">
        <v>0</v>
      </c>
      <c r="L1156">
        <v>1</v>
      </c>
      <c r="M1156">
        <f>Table1[[#This Row],[Teenhome]]+Table1[[#This Row],[Kidhome]]</f>
        <v>1</v>
      </c>
      <c r="N1156" s="1">
        <v>41442</v>
      </c>
      <c r="O1156" s="16">
        <f>(Table1[[#This Row],[DataSetDate]]-Table1[[#This Row],[Dt_Customer]])/365</f>
        <v>7.6438356164383565</v>
      </c>
      <c r="P1156" s="15">
        <v>44232</v>
      </c>
      <c r="Q1156">
        <v>21</v>
      </c>
      <c r="R1156" s="4">
        <v>443</v>
      </c>
      <c r="S1156" s="4">
        <v>5</v>
      </c>
      <c r="T1156" s="4">
        <v>71</v>
      </c>
      <c r="U1156" s="4">
        <v>21</v>
      </c>
      <c r="V1156" s="4">
        <v>16</v>
      </c>
      <c r="W1156" s="4">
        <v>82</v>
      </c>
      <c r="X1156">
        <v>2</v>
      </c>
      <c r="Y1156">
        <v>8</v>
      </c>
      <c r="Z1156" t="str">
        <f t="shared" si="75"/>
        <v>High</v>
      </c>
      <c r="AA1156" s="14">
        <f t="shared" ca="1" si="76"/>
        <v>8.1236121720830194</v>
      </c>
      <c r="AB1156">
        <v>2</v>
      </c>
      <c r="AC1156">
        <v>7</v>
      </c>
      <c r="AD1156" s="14">
        <f t="shared" ca="1" si="77"/>
        <v>6.7838575571256765</v>
      </c>
      <c r="AE1156">
        <v>7</v>
      </c>
      <c r="AF1156">
        <v>0</v>
      </c>
      <c r="AG1156">
        <v>0</v>
      </c>
      <c r="AH1156">
        <v>0</v>
      </c>
      <c r="AI1156">
        <v>0</v>
      </c>
      <c r="AJ1156">
        <v>0</v>
      </c>
      <c r="AK1156">
        <v>0</v>
      </c>
      <c r="AL1156">
        <v>0</v>
      </c>
      <c r="AM1156" t="s">
        <v>47</v>
      </c>
    </row>
    <row r="1157" spans="1:39" hidden="1" x14ac:dyDescent="0.3">
      <c r="A1157">
        <v>2895</v>
      </c>
      <c r="B1157">
        <v>1963</v>
      </c>
      <c r="C1157" s="14">
        <f>2021-Table1[[#This Row],[Year_Birth]]</f>
        <v>58</v>
      </c>
      <c r="D1157" t="s">
        <v>46</v>
      </c>
      <c r="E1157" s="14" t="str" cm="1">
        <f t="array" ref="E1157">_xlfn.SWITCH(Table1[[#This Row],[Education]],"Graduation","Bachelor’s","Basic","High School","2n Cycle","Master’s","Master","Master’s","PhD","PhD","Other")</f>
        <v>Bachelor’s</v>
      </c>
      <c r="F1157" t="s">
        <v>50</v>
      </c>
      <c r="G1157" s="14" t="s">
        <v>50</v>
      </c>
      <c r="H1157" s="14" t="str" cm="1">
        <f t="array" ref="H1157">_xlfn.SWITCH(Table1[[#This Row],[Marital_Status_mod]],"Together","Couple","Married","Couple","Divorced","Single","Single","Single","Widow","Single","Other")</f>
        <v>Single</v>
      </c>
      <c r="I1157" s="4">
        <v>49980</v>
      </c>
      <c r="J1157" s="41" t="str">
        <f t="shared" si="74"/>
        <v>$40 - $50K</v>
      </c>
      <c r="K1157">
        <v>0</v>
      </c>
      <c r="L1157">
        <v>1</v>
      </c>
      <c r="M1157">
        <f>Table1[[#This Row],[Teenhome]]+Table1[[#This Row],[Kidhome]]</f>
        <v>1</v>
      </c>
      <c r="N1157" s="1">
        <v>41570</v>
      </c>
      <c r="O1157" s="16">
        <f>(Table1[[#This Row],[DataSetDate]]-Table1[[#This Row],[Dt_Customer]])/365</f>
        <v>7.2931506849315069</v>
      </c>
      <c r="P1157" s="15">
        <v>44232</v>
      </c>
      <c r="Q1157">
        <v>79</v>
      </c>
      <c r="R1157" s="4">
        <v>104</v>
      </c>
      <c r="S1157" s="4">
        <v>1</v>
      </c>
      <c r="T1157" s="4">
        <v>54</v>
      </c>
      <c r="U1157" s="4">
        <v>13</v>
      </c>
      <c r="V1157" s="4">
        <v>9</v>
      </c>
      <c r="W1157" s="4">
        <v>14</v>
      </c>
      <c r="X1157">
        <v>2</v>
      </c>
      <c r="Y1157">
        <v>3</v>
      </c>
      <c r="Z1157" t="str">
        <f t="shared" si="75"/>
        <v>Medium</v>
      </c>
      <c r="AA1157" s="14">
        <f t="shared" ca="1" si="76"/>
        <v>2.9334375595725986</v>
      </c>
      <c r="AB1157">
        <v>1</v>
      </c>
      <c r="AC1157">
        <v>5</v>
      </c>
      <c r="AD1157" s="14">
        <f t="shared" ca="1" si="77"/>
        <v>5.333264109609595</v>
      </c>
      <c r="AE1157">
        <v>5</v>
      </c>
      <c r="AF1157">
        <v>0</v>
      </c>
      <c r="AG1157">
        <v>0</v>
      </c>
      <c r="AH1157">
        <v>0</v>
      </c>
      <c r="AI1157">
        <v>0</v>
      </c>
      <c r="AJ1157">
        <v>0</v>
      </c>
      <c r="AK1157">
        <v>0</v>
      </c>
      <c r="AL1157">
        <v>0</v>
      </c>
      <c r="AM1157" t="s">
        <v>45</v>
      </c>
    </row>
    <row r="1158" spans="1:39" hidden="1" x14ac:dyDescent="0.3">
      <c r="A1158">
        <v>3025</v>
      </c>
      <c r="B1158">
        <v>1958</v>
      </c>
      <c r="C1158" s="14">
        <f>2021-Table1[[#This Row],[Year_Birth]]</f>
        <v>63</v>
      </c>
      <c r="D1158" t="s">
        <v>46</v>
      </c>
      <c r="E1158" s="14" t="str" cm="1">
        <f t="array" ref="E1158">_xlfn.SWITCH(Table1[[#This Row],[Education]],"Graduation","Bachelor’s","Basic","High School","2n Cycle","Master’s","Master","Master’s","PhD","PhD","Other")</f>
        <v>Bachelor’s</v>
      </c>
      <c r="F1158" t="s">
        <v>50</v>
      </c>
      <c r="G1158" s="14" t="s">
        <v>50</v>
      </c>
      <c r="H1158" s="14" t="str" cm="1">
        <f t="array" ref="H1158">_xlfn.SWITCH(Table1[[#This Row],[Marital_Status_mod]],"Together","Couple","Married","Couple","Divorced","Single","Single","Single","Widow","Single","Other")</f>
        <v>Single</v>
      </c>
      <c r="I1158" s="4">
        <v>49967</v>
      </c>
      <c r="J1158" s="41" t="str">
        <f t="shared" si="74"/>
        <v>$40 - $50K</v>
      </c>
      <c r="K1158">
        <v>0</v>
      </c>
      <c r="L1158">
        <v>1</v>
      </c>
      <c r="M1158">
        <f>Table1[[#This Row],[Teenhome]]+Table1[[#This Row],[Kidhome]]</f>
        <v>1</v>
      </c>
      <c r="N1158" s="1">
        <v>41463</v>
      </c>
      <c r="O1158" s="16">
        <f>(Table1[[#This Row],[DataSetDate]]-Table1[[#This Row],[Dt_Customer]])/365</f>
        <v>7.5863013698630137</v>
      </c>
      <c r="P1158" s="15">
        <v>44232</v>
      </c>
      <c r="Q1158">
        <v>4</v>
      </c>
      <c r="R1158" s="4">
        <v>212</v>
      </c>
      <c r="S1158" s="4">
        <v>6</v>
      </c>
      <c r="T1158" s="4">
        <v>69</v>
      </c>
      <c r="U1158" s="4">
        <v>4</v>
      </c>
      <c r="V1158" s="4">
        <v>12</v>
      </c>
      <c r="W1158" s="4">
        <v>3</v>
      </c>
      <c r="X1158">
        <v>3</v>
      </c>
      <c r="Y1158">
        <v>6</v>
      </c>
      <c r="Z1158" t="str">
        <f t="shared" si="75"/>
        <v>Medium</v>
      </c>
      <c r="AA1158" s="14">
        <f t="shared" ca="1" si="76"/>
        <v>6.0904784284639613</v>
      </c>
      <c r="AB1158">
        <v>1</v>
      </c>
      <c r="AC1158">
        <v>5</v>
      </c>
      <c r="AD1158" s="14">
        <f t="shared" ca="1" si="77"/>
        <v>4.6357265014406304</v>
      </c>
      <c r="AE1158">
        <v>7</v>
      </c>
      <c r="AF1158">
        <v>0</v>
      </c>
      <c r="AG1158">
        <v>0</v>
      </c>
      <c r="AH1158">
        <v>0</v>
      </c>
      <c r="AI1158">
        <v>0</v>
      </c>
      <c r="AJ1158">
        <v>0</v>
      </c>
      <c r="AK1158">
        <v>0</v>
      </c>
      <c r="AL1158">
        <v>0</v>
      </c>
      <c r="AM1158" t="s">
        <v>48</v>
      </c>
    </row>
    <row r="1159" spans="1:39" x14ac:dyDescent="0.3">
      <c r="A1159">
        <v>9323</v>
      </c>
      <c r="B1159">
        <v>1949</v>
      </c>
      <c r="C1159" s="14">
        <f>2021-Table1[[#This Row],[Year_Birth]]</f>
        <v>72</v>
      </c>
      <c r="D1159" t="s">
        <v>44</v>
      </c>
      <c r="E1159" s="14" t="str" cm="1">
        <f t="array" ref="E1159">_xlfn.SWITCH(Table1[[#This Row],[Education]],"Graduation","Bachelor’s","Basic","High School","2n Cycle","Master’s","Master","Master’s","PhD","PhD","Other")</f>
        <v>Master’s</v>
      </c>
      <c r="F1159" t="s">
        <v>40</v>
      </c>
      <c r="G1159" s="14" t="s">
        <v>40</v>
      </c>
      <c r="H1159" s="14" t="str" cm="1">
        <f t="array" ref="H1159">_xlfn.SWITCH(Table1[[#This Row],[Marital_Status_mod]],"Together","Couple","Married","Couple","Divorced","Single","Single","Single","Widow","Single","Other")</f>
        <v>Couple</v>
      </c>
      <c r="I1159" s="4">
        <v>49912</v>
      </c>
      <c r="J1159" s="41" t="str">
        <f t="shared" si="74"/>
        <v>$40 - $50K</v>
      </c>
      <c r="K1159">
        <v>0</v>
      </c>
      <c r="L1159">
        <v>1</v>
      </c>
      <c r="M1159">
        <f>Table1[[#This Row],[Teenhome]]+Table1[[#This Row],[Kidhome]]</f>
        <v>1</v>
      </c>
      <c r="N1159" s="1">
        <v>41159</v>
      </c>
      <c r="O1159" s="16">
        <f>(Table1[[#This Row],[DataSetDate]]-Table1[[#This Row],[Dt_Customer]])/365</f>
        <v>8.419178082191781</v>
      </c>
      <c r="P1159" s="15">
        <v>44232</v>
      </c>
      <c r="Q1159">
        <v>5</v>
      </c>
      <c r="R1159" s="4">
        <v>520</v>
      </c>
      <c r="S1159" s="4">
        <v>8</v>
      </c>
      <c r="T1159" s="4">
        <v>223</v>
      </c>
      <c r="U1159" s="4">
        <v>32</v>
      </c>
      <c r="V1159" s="4">
        <v>49</v>
      </c>
      <c r="W1159" s="4">
        <v>42</v>
      </c>
      <c r="X1159">
        <v>4</v>
      </c>
      <c r="Y1159">
        <v>10</v>
      </c>
      <c r="Z1159" t="str">
        <f t="shared" si="75"/>
        <v>High</v>
      </c>
      <c r="AA1159" s="14">
        <f t="shared" ca="1" si="76"/>
        <v>10.021266186077494</v>
      </c>
      <c r="AB1159">
        <v>5</v>
      </c>
      <c r="AC1159">
        <v>7</v>
      </c>
      <c r="AD1159" s="14">
        <f t="shared" ca="1" si="77"/>
        <v>6.6795688697500744</v>
      </c>
      <c r="AE1159">
        <v>8</v>
      </c>
      <c r="AF1159">
        <v>0</v>
      </c>
      <c r="AG1159">
        <v>0</v>
      </c>
      <c r="AH1159">
        <v>1</v>
      </c>
      <c r="AI1159">
        <v>0</v>
      </c>
      <c r="AJ1159">
        <v>0</v>
      </c>
      <c r="AK1159">
        <v>1</v>
      </c>
      <c r="AL1159">
        <v>0</v>
      </c>
      <c r="AM1159" t="s">
        <v>56</v>
      </c>
    </row>
    <row r="1160" spans="1:39" hidden="1" x14ac:dyDescent="0.3">
      <c r="A1160">
        <v>1146</v>
      </c>
      <c r="B1160">
        <v>1949</v>
      </c>
      <c r="C1160" s="14">
        <f>2021-Table1[[#This Row],[Year_Birth]]</f>
        <v>72</v>
      </c>
      <c r="D1160" t="s">
        <v>44</v>
      </c>
      <c r="E1160" s="14" t="str" cm="1">
        <f t="array" ref="E1160">_xlfn.SWITCH(Table1[[#This Row],[Education]],"Graduation","Bachelor’s","Basic","High School","2n Cycle","Master’s","Master","Master’s","PhD","PhD","Other")</f>
        <v>Master’s</v>
      </c>
      <c r="F1160" t="s">
        <v>40</v>
      </c>
      <c r="G1160" s="14" t="s">
        <v>40</v>
      </c>
      <c r="H1160" s="14" t="str" cm="1">
        <f t="array" ref="H1160">_xlfn.SWITCH(Table1[[#This Row],[Marital_Status_mod]],"Together","Couple","Married","Couple","Divorced","Single","Single","Single","Widow","Single","Other")</f>
        <v>Couple</v>
      </c>
      <c r="I1160" s="4">
        <v>49912</v>
      </c>
      <c r="J1160" s="41" t="str">
        <f t="shared" si="74"/>
        <v>$40 - $50K</v>
      </c>
      <c r="K1160">
        <v>0</v>
      </c>
      <c r="L1160">
        <v>1</v>
      </c>
      <c r="M1160">
        <f>Table1[[#This Row],[Teenhome]]+Table1[[#This Row],[Kidhome]]</f>
        <v>1</v>
      </c>
      <c r="N1160" s="1">
        <v>41159</v>
      </c>
      <c r="O1160" s="16">
        <f>(Table1[[#This Row],[DataSetDate]]-Table1[[#This Row],[Dt_Customer]])/365</f>
        <v>8.419178082191781</v>
      </c>
      <c r="P1160" s="15">
        <v>44232</v>
      </c>
      <c r="Q1160">
        <v>5</v>
      </c>
      <c r="R1160" s="4">
        <v>520</v>
      </c>
      <c r="S1160" s="4">
        <v>8</v>
      </c>
      <c r="T1160" s="4">
        <v>223</v>
      </c>
      <c r="U1160" s="4">
        <v>32</v>
      </c>
      <c r="V1160" s="4">
        <v>49</v>
      </c>
      <c r="W1160" s="4">
        <v>42</v>
      </c>
      <c r="X1160">
        <v>4</v>
      </c>
      <c r="Y1160">
        <v>10</v>
      </c>
      <c r="Z1160" t="str">
        <f t="shared" si="75"/>
        <v>High</v>
      </c>
      <c r="AA1160" s="14">
        <f t="shared" ca="1" si="76"/>
        <v>10.193545347294641</v>
      </c>
      <c r="AB1160">
        <v>5</v>
      </c>
      <c r="AC1160">
        <v>7</v>
      </c>
      <c r="AD1160" s="14">
        <f t="shared" ca="1" si="77"/>
        <v>7.1474310161272099</v>
      </c>
      <c r="AE1160">
        <v>8</v>
      </c>
      <c r="AF1160">
        <v>0</v>
      </c>
      <c r="AG1160">
        <v>0</v>
      </c>
      <c r="AH1160">
        <v>1</v>
      </c>
      <c r="AI1160">
        <v>0</v>
      </c>
      <c r="AJ1160">
        <v>0</v>
      </c>
      <c r="AK1160">
        <v>1</v>
      </c>
      <c r="AL1160">
        <v>0</v>
      </c>
      <c r="AM1160" t="s">
        <v>53</v>
      </c>
    </row>
    <row r="1161" spans="1:39" hidden="1" x14ac:dyDescent="0.3">
      <c r="A1161">
        <v>5763</v>
      </c>
      <c r="B1161">
        <v>1972</v>
      </c>
      <c r="C1161" s="14">
        <f>2021-Table1[[#This Row],[Year_Birth]]</f>
        <v>49</v>
      </c>
      <c r="D1161" t="s">
        <v>44</v>
      </c>
      <c r="E1161" s="14" t="str" cm="1">
        <f t="array" ref="E1161">_xlfn.SWITCH(Table1[[#This Row],[Education]],"Graduation","Bachelor’s","Basic","High School","2n Cycle","Master’s","Master","Master’s","PhD","PhD","Other")</f>
        <v>Master’s</v>
      </c>
      <c r="F1161" t="s">
        <v>40</v>
      </c>
      <c r="G1161" s="14" t="s">
        <v>40</v>
      </c>
      <c r="H1161" s="14" t="str" cm="1">
        <f t="array" ref="H1161">_xlfn.SWITCH(Table1[[#This Row],[Marital_Status_mod]],"Together","Couple","Married","Couple","Divorced","Single","Single","Single","Widow","Single","Other")</f>
        <v>Couple</v>
      </c>
      <c r="I1161" s="4">
        <v>49854</v>
      </c>
      <c r="J1161" s="41" t="str">
        <f t="shared" si="74"/>
        <v>$40 - $50K</v>
      </c>
      <c r="K1161">
        <v>1</v>
      </c>
      <c r="L1161">
        <v>0</v>
      </c>
      <c r="M1161">
        <f>Table1[[#This Row],[Teenhome]]+Table1[[#This Row],[Kidhome]]</f>
        <v>1</v>
      </c>
      <c r="N1161" s="1">
        <v>41588</v>
      </c>
      <c r="O1161" s="16">
        <f>(Table1[[#This Row],[DataSetDate]]-Table1[[#This Row],[Dt_Customer]])/365</f>
        <v>7.2438356164383562</v>
      </c>
      <c r="P1161" s="15">
        <v>44232</v>
      </c>
      <c r="Q1161">
        <v>63</v>
      </c>
      <c r="R1161" s="4">
        <v>123</v>
      </c>
      <c r="S1161" s="4">
        <v>17</v>
      </c>
      <c r="T1161" s="4">
        <v>171</v>
      </c>
      <c r="U1161" s="4">
        <v>39</v>
      </c>
      <c r="V1161" s="4">
        <v>0</v>
      </c>
      <c r="W1161" s="4">
        <v>30</v>
      </c>
      <c r="X1161">
        <v>5</v>
      </c>
      <c r="Y1161">
        <v>6</v>
      </c>
      <c r="Z1161" t="str">
        <f t="shared" si="75"/>
        <v>Medium</v>
      </c>
      <c r="AA1161" s="14">
        <f t="shared" ca="1" si="76"/>
        <v>6.1637764072450745</v>
      </c>
      <c r="AB1161">
        <v>2</v>
      </c>
      <c r="AC1161">
        <v>5</v>
      </c>
      <c r="AD1161" s="14">
        <f t="shared" ca="1" si="77"/>
        <v>5.2649407203105731</v>
      </c>
      <c r="AE1161">
        <v>6</v>
      </c>
      <c r="AF1161">
        <v>0</v>
      </c>
      <c r="AG1161">
        <v>0</v>
      </c>
      <c r="AH1161">
        <v>0</v>
      </c>
      <c r="AI1161">
        <v>0</v>
      </c>
      <c r="AJ1161">
        <v>0</v>
      </c>
      <c r="AK1161">
        <v>0</v>
      </c>
      <c r="AL1161">
        <v>0</v>
      </c>
      <c r="AM1161" t="s">
        <v>48</v>
      </c>
    </row>
    <row r="1162" spans="1:39" hidden="1" x14ac:dyDescent="0.3">
      <c r="A1162">
        <v>5631</v>
      </c>
      <c r="B1162">
        <v>1991</v>
      </c>
      <c r="C1162" s="14">
        <f>2021-Table1[[#This Row],[Year_Birth]]</f>
        <v>30</v>
      </c>
      <c r="D1162" t="s">
        <v>46</v>
      </c>
      <c r="E1162" s="14" t="str" cm="1">
        <f t="array" ref="E1162">_xlfn.SWITCH(Table1[[#This Row],[Education]],"Graduation","Bachelor’s","Basic","High School","2n Cycle","Master’s","Master","Master’s","PhD","PhD","Other")</f>
        <v>Bachelor’s</v>
      </c>
      <c r="F1162" t="s">
        <v>50</v>
      </c>
      <c r="G1162" s="14" t="s">
        <v>50</v>
      </c>
      <c r="H1162" s="14" t="str" cm="1">
        <f t="array" ref="H1162">_xlfn.SWITCH(Table1[[#This Row],[Marital_Status_mod]],"Together","Couple","Married","Couple","Divorced","Single","Single","Single","Widow","Single","Other")</f>
        <v>Single</v>
      </c>
      <c r="I1162" s="4">
        <v>49767</v>
      </c>
      <c r="J1162" s="41" t="str">
        <f t="shared" si="74"/>
        <v>$40 - $50K</v>
      </c>
      <c r="K1162">
        <v>0</v>
      </c>
      <c r="L1162">
        <v>0</v>
      </c>
      <c r="M1162">
        <f>Table1[[#This Row],[Teenhome]]+Table1[[#This Row],[Kidhome]]</f>
        <v>0</v>
      </c>
      <c r="N1162" s="1">
        <v>41396</v>
      </c>
      <c r="O1162" s="16">
        <f>(Table1[[#This Row],[DataSetDate]]-Table1[[#This Row],[Dt_Customer]])/365</f>
        <v>7.7698630136986298</v>
      </c>
      <c r="P1162" s="15">
        <v>44232</v>
      </c>
      <c r="Q1162">
        <v>92</v>
      </c>
      <c r="R1162" s="4">
        <v>202</v>
      </c>
      <c r="S1162" s="4">
        <v>47</v>
      </c>
      <c r="T1162" s="4">
        <v>197</v>
      </c>
      <c r="U1162" s="4">
        <v>55</v>
      </c>
      <c r="V1162" s="4">
        <v>42</v>
      </c>
      <c r="W1162" s="4">
        <v>149</v>
      </c>
      <c r="X1162">
        <v>1</v>
      </c>
      <c r="Y1162">
        <v>5</v>
      </c>
      <c r="Z1162" t="str">
        <f t="shared" si="75"/>
        <v>Medium</v>
      </c>
      <c r="AA1162" s="14">
        <f t="shared" ca="1" si="76"/>
        <v>5.3109398330276614</v>
      </c>
      <c r="AB1162">
        <v>4</v>
      </c>
      <c r="AC1162">
        <v>8</v>
      </c>
      <c r="AD1162" s="14">
        <f t="shared" ca="1" si="77"/>
        <v>8.392202042287181</v>
      </c>
      <c r="AE1162">
        <v>4</v>
      </c>
      <c r="AF1162">
        <v>0</v>
      </c>
      <c r="AG1162">
        <v>0</v>
      </c>
      <c r="AH1162">
        <v>0</v>
      </c>
      <c r="AI1162">
        <v>0</v>
      </c>
      <c r="AJ1162">
        <v>0</v>
      </c>
      <c r="AK1162">
        <v>0</v>
      </c>
      <c r="AL1162">
        <v>0</v>
      </c>
      <c r="AM1162" t="s">
        <v>43</v>
      </c>
    </row>
    <row r="1163" spans="1:39" hidden="1" x14ac:dyDescent="0.3">
      <c r="A1163">
        <v>4599</v>
      </c>
      <c r="B1163">
        <v>1976</v>
      </c>
      <c r="C1163" s="14">
        <f>2021-Table1[[#This Row],[Year_Birth]]</f>
        <v>45</v>
      </c>
      <c r="D1163" t="s">
        <v>44</v>
      </c>
      <c r="E1163" s="14" t="str" cm="1">
        <f t="array" ref="E1163">_xlfn.SWITCH(Table1[[#This Row],[Education]],"Graduation","Bachelor’s","Basic","High School","2n Cycle","Master’s","Master","Master’s","PhD","PhD","Other")</f>
        <v>Master’s</v>
      </c>
      <c r="F1163" t="s">
        <v>42</v>
      </c>
      <c r="G1163" s="14" t="s">
        <v>42</v>
      </c>
      <c r="H1163" s="14" t="str" cm="1">
        <f t="array" ref="H1163">_xlfn.SWITCH(Table1[[#This Row],[Marital_Status_mod]],"Together","Couple","Married","Couple","Divorced","Single","Single","Single","Widow","Single","Other")</f>
        <v>Couple</v>
      </c>
      <c r="I1163" s="4">
        <v>49681</v>
      </c>
      <c r="J1163" s="41" t="str">
        <f t="shared" si="74"/>
        <v>$40 - $50K</v>
      </c>
      <c r="K1163">
        <v>0</v>
      </c>
      <c r="L1163">
        <v>2</v>
      </c>
      <c r="M1163">
        <f>Table1[[#This Row],[Teenhome]]+Table1[[#This Row],[Kidhome]]</f>
        <v>2</v>
      </c>
      <c r="N1163" s="1">
        <v>41582</v>
      </c>
      <c r="O1163" s="16">
        <f>(Table1[[#This Row],[DataSetDate]]-Table1[[#This Row],[Dt_Customer]])/365</f>
        <v>7.2602739726027394</v>
      </c>
      <c r="P1163" s="15">
        <v>44232</v>
      </c>
      <c r="Q1163">
        <v>66</v>
      </c>
      <c r="R1163" s="4">
        <v>411</v>
      </c>
      <c r="S1163" s="4">
        <v>0</v>
      </c>
      <c r="T1163" s="4">
        <v>26</v>
      </c>
      <c r="U1163" s="4">
        <v>0</v>
      </c>
      <c r="V1163" s="4">
        <v>0</v>
      </c>
      <c r="W1163" s="4">
        <v>21</v>
      </c>
      <c r="X1163">
        <v>6</v>
      </c>
      <c r="Y1163">
        <v>7</v>
      </c>
      <c r="Z1163" t="str">
        <f t="shared" si="75"/>
        <v>High</v>
      </c>
      <c r="AA1163" s="14">
        <f t="shared" ca="1" si="76"/>
        <v>7.2278271928119517</v>
      </c>
      <c r="AB1163">
        <v>1</v>
      </c>
      <c r="AC1163">
        <v>7</v>
      </c>
      <c r="AD1163" s="14">
        <f t="shared" ca="1" si="77"/>
        <v>6.8112688856887527</v>
      </c>
      <c r="AE1163">
        <v>7</v>
      </c>
      <c r="AF1163">
        <v>0</v>
      </c>
      <c r="AG1163">
        <v>0</v>
      </c>
      <c r="AH1163">
        <v>0</v>
      </c>
      <c r="AI1163">
        <v>0</v>
      </c>
      <c r="AJ1163">
        <v>0</v>
      </c>
      <c r="AK1163">
        <v>0</v>
      </c>
      <c r="AL1163">
        <v>0</v>
      </c>
      <c r="AM1163" t="s">
        <v>48</v>
      </c>
    </row>
    <row r="1164" spans="1:39" hidden="1" x14ac:dyDescent="0.3">
      <c r="A1164">
        <v>879</v>
      </c>
      <c r="B1164">
        <v>1976</v>
      </c>
      <c r="C1164" s="14">
        <f>2021-Table1[[#This Row],[Year_Birth]]</f>
        <v>45</v>
      </c>
      <c r="D1164" t="s">
        <v>44</v>
      </c>
      <c r="E1164" s="14" t="str" cm="1">
        <f t="array" ref="E1164">_xlfn.SWITCH(Table1[[#This Row],[Education]],"Graduation","Bachelor’s","Basic","High School","2n Cycle","Master’s","Master","Master’s","PhD","PhD","Other")</f>
        <v>Master’s</v>
      </c>
      <c r="F1164" t="s">
        <v>42</v>
      </c>
      <c r="G1164" s="14" t="s">
        <v>42</v>
      </c>
      <c r="H1164" s="14" t="str" cm="1">
        <f t="array" ref="H1164">_xlfn.SWITCH(Table1[[#This Row],[Marital_Status_mod]],"Together","Couple","Married","Couple","Divorced","Single","Single","Single","Widow","Single","Other")</f>
        <v>Couple</v>
      </c>
      <c r="I1164" s="4">
        <v>49681</v>
      </c>
      <c r="J1164" s="41" t="str">
        <f t="shared" si="74"/>
        <v>$40 - $50K</v>
      </c>
      <c r="K1164">
        <v>0</v>
      </c>
      <c r="L1164">
        <v>2</v>
      </c>
      <c r="M1164">
        <f>Table1[[#This Row],[Teenhome]]+Table1[[#This Row],[Kidhome]]</f>
        <v>2</v>
      </c>
      <c r="N1164" s="1">
        <v>41582</v>
      </c>
      <c r="O1164" s="16">
        <f>(Table1[[#This Row],[DataSetDate]]-Table1[[#This Row],[Dt_Customer]])/365</f>
        <v>7.2602739726027394</v>
      </c>
      <c r="P1164" s="15">
        <v>44232</v>
      </c>
      <c r="Q1164">
        <v>66</v>
      </c>
      <c r="R1164" s="4">
        <v>411</v>
      </c>
      <c r="S1164" s="4">
        <v>0</v>
      </c>
      <c r="T1164" s="4">
        <v>26</v>
      </c>
      <c r="U1164" s="4">
        <v>0</v>
      </c>
      <c r="V1164" s="4">
        <v>0</v>
      </c>
      <c r="W1164" s="4">
        <v>21</v>
      </c>
      <c r="X1164">
        <v>6</v>
      </c>
      <c r="Y1164">
        <v>7</v>
      </c>
      <c r="Z1164" t="str">
        <f t="shared" si="75"/>
        <v>High</v>
      </c>
      <c r="AA1164" s="14">
        <f t="shared" ca="1" si="76"/>
        <v>6.7641738543470336</v>
      </c>
      <c r="AB1164">
        <v>1</v>
      </c>
      <c r="AC1164">
        <v>7</v>
      </c>
      <c r="AD1164" s="14">
        <f t="shared" ca="1" si="77"/>
        <v>7.0851912916255406</v>
      </c>
      <c r="AE1164">
        <v>7</v>
      </c>
      <c r="AF1164">
        <v>0</v>
      </c>
      <c r="AG1164">
        <v>0</v>
      </c>
      <c r="AH1164">
        <v>0</v>
      </c>
      <c r="AI1164">
        <v>0</v>
      </c>
      <c r="AJ1164">
        <v>0</v>
      </c>
      <c r="AK1164">
        <v>0</v>
      </c>
      <c r="AL1164">
        <v>0</v>
      </c>
      <c r="AM1164" t="s">
        <v>47</v>
      </c>
    </row>
    <row r="1165" spans="1:39" hidden="1" x14ac:dyDescent="0.3">
      <c r="A1165">
        <v>11166</v>
      </c>
      <c r="B1165">
        <v>1961</v>
      </c>
      <c r="C1165" s="14">
        <f>2021-Table1[[#This Row],[Year_Birth]]</f>
        <v>60</v>
      </c>
      <c r="D1165" t="s">
        <v>46</v>
      </c>
      <c r="E1165" s="14" t="str" cm="1">
        <f t="array" ref="E1165">_xlfn.SWITCH(Table1[[#This Row],[Education]],"Graduation","Bachelor’s","Basic","High School","2n Cycle","Master’s","Master","Master’s","PhD","PhD","Other")</f>
        <v>Bachelor’s</v>
      </c>
      <c r="F1165" t="s">
        <v>42</v>
      </c>
      <c r="G1165" s="14" t="s">
        <v>42</v>
      </c>
      <c r="H1165" s="14" t="str" cm="1">
        <f t="array" ref="H1165">_xlfn.SWITCH(Table1[[#This Row],[Marital_Status_mod]],"Together","Couple","Married","Couple","Divorced","Single","Single","Single","Widow","Single","Other")</f>
        <v>Couple</v>
      </c>
      <c r="I1165" s="4">
        <v>49678</v>
      </c>
      <c r="J1165" s="41" t="str">
        <f t="shared" si="74"/>
        <v>$40 - $50K</v>
      </c>
      <c r="K1165">
        <v>0</v>
      </c>
      <c r="L1165">
        <v>1</v>
      </c>
      <c r="M1165">
        <f>Table1[[#This Row],[Teenhome]]+Table1[[#This Row],[Kidhome]]</f>
        <v>1</v>
      </c>
      <c r="N1165" s="1">
        <v>41307</v>
      </c>
      <c r="O1165" s="16">
        <f>(Table1[[#This Row],[DataSetDate]]-Table1[[#This Row],[Dt_Customer]])/365</f>
        <v>8.0136986301369859</v>
      </c>
      <c r="P1165" s="15">
        <v>44232</v>
      </c>
      <c r="Q1165">
        <v>81</v>
      </c>
      <c r="R1165" s="4">
        <v>229</v>
      </c>
      <c r="S1165" s="4">
        <v>5</v>
      </c>
      <c r="T1165" s="4">
        <v>56</v>
      </c>
      <c r="U1165" s="4">
        <v>3</v>
      </c>
      <c r="V1165" s="4">
        <v>2</v>
      </c>
      <c r="W1165" s="4">
        <v>20</v>
      </c>
      <c r="X1165">
        <v>2</v>
      </c>
      <c r="Y1165">
        <v>6</v>
      </c>
      <c r="Z1165" t="str">
        <f t="shared" si="75"/>
        <v>Medium</v>
      </c>
      <c r="AA1165" s="14">
        <f t="shared" ca="1" si="76"/>
        <v>5.7896548255295714</v>
      </c>
      <c r="AB1165">
        <v>2</v>
      </c>
      <c r="AC1165">
        <v>4</v>
      </c>
      <c r="AD1165" s="14">
        <f t="shared" ca="1" si="77"/>
        <v>4.0573835008209338</v>
      </c>
      <c r="AE1165">
        <v>7</v>
      </c>
      <c r="AF1165">
        <v>0</v>
      </c>
      <c r="AG1165">
        <v>0</v>
      </c>
      <c r="AH1165">
        <v>0</v>
      </c>
      <c r="AI1165">
        <v>0</v>
      </c>
      <c r="AJ1165">
        <v>0</v>
      </c>
      <c r="AK1165">
        <v>0</v>
      </c>
      <c r="AL1165">
        <v>0</v>
      </c>
      <c r="AM1165" t="s">
        <v>41</v>
      </c>
    </row>
    <row r="1166" spans="1:39" hidden="1" x14ac:dyDescent="0.3">
      <c r="A1166">
        <v>7613</v>
      </c>
      <c r="B1166">
        <v>1974</v>
      </c>
      <c r="C1166" s="14">
        <f>2021-Table1[[#This Row],[Year_Birth]]</f>
        <v>47</v>
      </c>
      <c r="D1166" t="s">
        <v>51</v>
      </c>
      <c r="E1166" s="14" t="str" cm="1">
        <f t="array" ref="E1166">_xlfn.SWITCH(Table1[[#This Row],[Education]],"Graduation","Bachelor’s","Basic","High School","2n Cycle","Master’s","Master","Master’s","PhD","PhD","Other")</f>
        <v>Master’s</v>
      </c>
      <c r="F1166" t="s">
        <v>40</v>
      </c>
      <c r="G1166" s="14" t="s">
        <v>40</v>
      </c>
      <c r="H1166" s="14" t="str" cm="1">
        <f t="array" ref="H1166">_xlfn.SWITCH(Table1[[#This Row],[Marital_Status_mod]],"Together","Couple","Married","Couple","Divorced","Single","Single","Single","Widow","Single","Other")</f>
        <v>Couple</v>
      </c>
      <c r="I1166" s="4">
        <v>49669</v>
      </c>
      <c r="J1166" s="41" t="str">
        <f t="shared" si="74"/>
        <v>$40 - $50K</v>
      </c>
      <c r="K1166">
        <v>1</v>
      </c>
      <c r="L1166">
        <v>0</v>
      </c>
      <c r="M1166">
        <f>Table1[[#This Row],[Teenhome]]+Table1[[#This Row],[Kidhome]]</f>
        <v>1</v>
      </c>
      <c r="N1166" s="1">
        <v>41783</v>
      </c>
      <c r="O1166" s="16">
        <f>(Table1[[#This Row],[DataSetDate]]-Table1[[#This Row],[Dt_Customer]])/365</f>
        <v>6.7095890410958905</v>
      </c>
      <c r="P1166" s="15">
        <v>44232</v>
      </c>
      <c r="Q1166">
        <v>97</v>
      </c>
      <c r="R1166" s="4">
        <v>166</v>
      </c>
      <c r="S1166" s="4">
        <v>5</v>
      </c>
      <c r="T1166" s="4">
        <v>107</v>
      </c>
      <c r="U1166" s="4">
        <v>11</v>
      </c>
      <c r="V1166" s="4">
        <v>8</v>
      </c>
      <c r="W1166" s="4">
        <v>29</v>
      </c>
      <c r="X1166">
        <v>2</v>
      </c>
      <c r="Y1166">
        <v>5</v>
      </c>
      <c r="Z1166" t="str">
        <f t="shared" si="75"/>
        <v>Medium</v>
      </c>
      <c r="AA1166" s="14">
        <f t="shared" ca="1" si="76"/>
        <v>4.8844598133463295</v>
      </c>
      <c r="AB1166">
        <v>1</v>
      </c>
      <c r="AC1166">
        <v>6</v>
      </c>
      <c r="AD1166" s="14">
        <f t="shared" ca="1" si="77"/>
        <v>6.2653572770434138</v>
      </c>
      <c r="AE1166">
        <v>6</v>
      </c>
      <c r="AF1166">
        <v>0</v>
      </c>
      <c r="AG1166">
        <v>0</v>
      </c>
      <c r="AH1166">
        <v>0</v>
      </c>
      <c r="AI1166">
        <v>0</v>
      </c>
      <c r="AJ1166">
        <v>0</v>
      </c>
      <c r="AK1166">
        <v>0</v>
      </c>
      <c r="AL1166">
        <v>0</v>
      </c>
      <c r="AM1166" t="s">
        <v>41</v>
      </c>
    </row>
    <row r="1167" spans="1:39" hidden="1" x14ac:dyDescent="0.3">
      <c r="A1167">
        <v>3584</v>
      </c>
      <c r="B1167">
        <v>1955</v>
      </c>
      <c r="C1167" s="14">
        <f>2021-Table1[[#This Row],[Year_Birth]]</f>
        <v>66</v>
      </c>
      <c r="D1167" t="s">
        <v>39</v>
      </c>
      <c r="E1167" s="14" t="str" cm="1">
        <f t="array" ref="E1167">_xlfn.SWITCH(Table1[[#This Row],[Education]],"Graduation","Bachelor’s","Basic","High School","2n Cycle","Master’s","Master","Master’s","PhD","PhD","Other")</f>
        <v>PhD</v>
      </c>
      <c r="F1167" t="s">
        <v>50</v>
      </c>
      <c r="G1167" s="14" t="s">
        <v>50</v>
      </c>
      <c r="H1167" s="14" t="str" cm="1">
        <f t="array" ref="H1167">_xlfn.SWITCH(Table1[[#This Row],[Marital_Status_mod]],"Together","Couple","Married","Couple","Divorced","Single","Single","Single","Widow","Single","Other")</f>
        <v>Single</v>
      </c>
      <c r="I1167" s="4">
        <v>49667</v>
      </c>
      <c r="J1167" s="41" t="str">
        <f t="shared" si="74"/>
        <v>$40 - $50K</v>
      </c>
      <c r="K1167">
        <v>0</v>
      </c>
      <c r="L1167">
        <v>0</v>
      </c>
      <c r="M1167">
        <f>Table1[[#This Row],[Teenhome]]+Table1[[#This Row],[Kidhome]]</f>
        <v>0</v>
      </c>
      <c r="N1167" s="1">
        <v>41141</v>
      </c>
      <c r="O1167" s="16">
        <f>(Table1[[#This Row],[DataSetDate]]-Table1[[#This Row],[Dt_Customer]])/365</f>
        <v>8.4684931506849317</v>
      </c>
      <c r="P1167" s="15">
        <v>44232</v>
      </c>
      <c r="Q1167">
        <v>35</v>
      </c>
      <c r="R1167" s="4">
        <v>1181</v>
      </c>
      <c r="S1167" s="4">
        <v>26</v>
      </c>
      <c r="T1167" s="4">
        <v>120</v>
      </c>
      <c r="U1167" s="4">
        <v>17</v>
      </c>
      <c r="V1167" s="4">
        <v>13</v>
      </c>
      <c r="W1167" s="4">
        <v>39</v>
      </c>
      <c r="X1167">
        <v>2</v>
      </c>
      <c r="Y1167">
        <v>5</v>
      </c>
      <c r="Z1167" t="str">
        <f t="shared" si="75"/>
        <v>Medium</v>
      </c>
      <c r="AA1167" s="14">
        <f t="shared" ca="1" si="76"/>
        <v>5.1911631840320247</v>
      </c>
      <c r="AB1167">
        <v>10</v>
      </c>
      <c r="AC1167">
        <v>5</v>
      </c>
      <c r="AD1167" s="14">
        <f t="shared" ca="1" si="77"/>
        <v>5.2204910471006096</v>
      </c>
      <c r="AE1167">
        <v>8</v>
      </c>
      <c r="AF1167">
        <v>0</v>
      </c>
      <c r="AG1167">
        <v>0</v>
      </c>
      <c r="AH1167">
        <v>1</v>
      </c>
      <c r="AI1167">
        <v>0</v>
      </c>
      <c r="AJ1167">
        <v>0</v>
      </c>
      <c r="AK1167">
        <v>1</v>
      </c>
      <c r="AL1167">
        <v>0</v>
      </c>
      <c r="AM1167" t="s">
        <v>48</v>
      </c>
    </row>
    <row r="1168" spans="1:39" hidden="1" x14ac:dyDescent="0.3">
      <c r="A1168">
        <v>4796</v>
      </c>
      <c r="B1168">
        <v>1952</v>
      </c>
      <c r="C1168" s="14">
        <f>2021-Table1[[#This Row],[Year_Birth]]</f>
        <v>69</v>
      </c>
      <c r="D1168" t="s">
        <v>46</v>
      </c>
      <c r="E1168" s="14" t="str" cm="1">
        <f t="array" ref="E1168">_xlfn.SWITCH(Table1[[#This Row],[Education]],"Graduation","Bachelor’s","Basic","High School","2n Cycle","Master’s","Master","Master’s","PhD","PhD","Other")</f>
        <v>Bachelor’s</v>
      </c>
      <c r="F1168" t="s">
        <v>49</v>
      </c>
      <c r="G1168" s="14" t="s">
        <v>49</v>
      </c>
      <c r="H1168" s="14" t="str" cm="1">
        <f t="array" ref="H1168">_xlfn.SWITCH(Table1[[#This Row],[Marital_Status_mod]],"Together","Couple","Married","Couple","Divorced","Single","Single","Single","Widow","Single","Other")</f>
        <v>Single</v>
      </c>
      <c r="I1168" s="4">
        <v>49638</v>
      </c>
      <c r="J1168" s="41" t="str">
        <f t="shared" si="74"/>
        <v>$40 - $50K</v>
      </c>
      <c r="K1168">
        <v>0</v>
      </c>
      <c r="L1168">
        <v>1</v>
      </c>
      <c r="M1168">
        <f>Table1[[#This Row],[Teenhome]]+Table1[[#This Row],[Kidhome]]</f>
        <v>1</v>
      </c>
      <c r="N1168" s="1">
        <v>41748</v>
      </c>
      <c r="O1168" s="16">
        <f>(Table1[[#This Row],[DataSetDate]]-Table1[[#This Row],[Dt_Customer]])/365</f>
        <v>6.8054794520547945</v>
      </c>
      <c r="P1168" s="15">
        <v>44232</v>
      </c>
      <c r="Q1168">
        <v>71</v>
      </c>
      <c r="R1168" s="4">
        <v>18</v>
      </c>
      <c r="S1168" s="4">
        <v>10</v>
      </c>
      <c r="T1168" s="4">
        <v>3</v>
      </c>
      <c r="U1168" s="4">
        <v>3</v>
      </c>
      <c r="V1168" s="4">
        <v>5</v>
      </c>
      <c r="W1168" s="4">
        <v>0</v>
      </c>
      <c r="X1168">
        <v>1</v>
      </c>
      <c r="Y1168">
        <v>1</v>
      </c>
      <c r="Z1168" t="str">
        <f t="shared" si="75"/>
        <v>Low</v>
      </c>
      <c r="AA1168" s="14">
        <f t="shared" ca="1" si="76"/>
        <v>1.1342385709502356</v>
      </c>
      <c r="AB1168">
        <v>0</v>
      </c>
      <c r="AC1168">
        <v>3</v>
      </c>
      <c r="AD1168" s="14">
        <f t="shared" ca="1" si="77"/>
        <v>2.9588221470192781</v>
      </c>
      <c r="AE1168">
        <v>2</v>
      </c>
      <c r="AF1168">
        <v>0</v>
      </c>
      <c r="AG1168">
        <v>0</v>
      </c>
      <c r="AH1168">
        <v>0</v>
      </c>
      <c r="AI1168">
        <v>0</v>
      </c>
      <c r="AJ1168">
        <v>0</v>
      </c>
      <c r="AK1168">
        <v>0</v>
      </c>
      <c r="AL1168">
        <v>0</v>
      </c>
      <c r="AM1168" t="s">
        <v>41</v>
      </c>
    </row>
    <row r="1169" spans="1:39" hidden="1" x14ac:dyDescent="0.3">
      <c r="A1169">
        <v>1177</v>
      </c>
      <c r="B1169">
        <v>1966</v>
      </c>
      <c r="C1169" s="14">
        <f>2021-Table1[[#This Row],[Year_Birth]]</f>
        <v>55</v>
      </c>
      <c r="D1169" t="s">
        <v>44</v>
      </c>
      <c r="E1169" s="14" t="str" cm="1">
        <f t="array" ref="E1169">_xlfn.SWITCH(Table1[[#This Row],[Education]],"Graduation","Bachelor’s","Basic","High School","2n Cycle","Master’s","Master","Master’s","PhD","PhD","Other")</f>
        <v>Master’s</v>
      </c>
      <c r="F1169" t="s">
        <v>40</v>
      </c>
      <c r="G1169" s="14" t="s">
        <v>40</v>
      </c>
      <c r="H1169" s="14" t="str" cm="1">
        <f t="array" ref="H1169">_xlfn.SWITCH(Table1[[#This Row],[Marital_Status_mod]],"Together","Couple","Married","Couple","Divorced","Single","Single","Single","Widow","Single","Other")</f>
        <v>Couple</v>
      </c>
      <c r="I1169" s="4">
        <v>49618</v>
      </c>
      <c r="J1169" s="41" t="str">
        <f t="shared" si="74"/>
        <v>$40 - $50K</v>
      </c>
      <c r="K1169">
        <v>1</v>
      </c>
      <c r="L1169">
        <v>1</v>
      </c>
      <c r="M1169">
        <f>Table1[[#This Row],[Teenhome]]+Table1[[#This Row],[Kidhome]]</f>
        <v>2</v>
      </c>
      <c r="N1169" s="1">
        <v>41300</v>
      </c>
      <c r="O1169" s="16">
        <f>(Table1[[#This Row],[DataSetDate]]-Table1[[#This Row],[Dt_Customer]])/365</f>
        <v>8.0328767123287665</v>
      </c>
      <c r="P1169" s="15">
        <v>44232</v>
      </c>
      <c r="Q1169">
        <v>77</v>
      </c>
      <c r="R1169" s="4">
        <v>80</v>
      </c>
      <c r="S1169" s="4">
        <v>3</v>
      </c>
      <c r="T1169" s="4">
        <v>26</v>
      </c>
      <c r="U1169" s="4">
        <v>4</v>
      </c>
      <c r="V1169" s="4">
        <v>2</v>
      </c>
      <c r="W1169" s="4">
        <v>14</v>
      </c>
      <c r="X1169">
        <v>4</v>
      </c>
      <c r="Y1169">
        <v>3</v>
      </c>
      <c r="Z1169" t="str">
        <f t="shared" si="75"/>
        <v>Medium</v>
      </c>
      <c r="AA1169" s="14">
        <f t="shared" ca="1" si="76"/>
        <v>3.2970575385137386</v>
      </c>
      <c r="AB1169">
        <v>1</v>
      </c>
      <c r="AC1169">
        <v>3</v>
      </c>
      <c r="AD1169" s="14">
        <f t="shared" ca="1" si="77"/>
        <v>2.705034513249768</v>
      </c>
      <c r="AE1169">
        <v>7</v>
      </c>
      <c r="AF1169">
        <v>0</v>
      </c>
      <c r="AG1169">
        <v>0</v>
      </c>
      <c r="AH1169">
        <v>0</v>
      </c>
      <c r="AI1169">
        <v>0</v>
      </c>
      <c r="AJ1169">
        <v>0</v>
      </c>
      <c r="AK1169">
        <v>0</v>
      </c>
      <c r="AL1169">
        <v>0</v>
      </c>
      <c r="AM1169" t="s">
        <v>41</v>
      </c>
    </row>
    <row r="1170" spans="1:39" hidden="1" x14ac:dyDescent="0.3">
      <c r="A1170">
        <v>4050</v>
      </c>
      <c r="B1170">
        <v>1966</v>
      </c>
      <c r="C1170" s="14">
        <f>2021-Table1[[#This Row],[Year_Birth]]</f>
        <v>55</v>
      </c>
      <c r="D1170" t="s">
        <v>44</v>
      </c>
      <c r="E1170" s="14" t="str" cm="1">
        <f t="array" ref="E1170">_xlfn.SWITCH(Table1[[#This Row],[Education]],"Graduation","Bachelor’s","Basic","High School","2n Cycle","Master’s","Master","Master’s","PhD","PhD","Other")</f>
        <v>Master’s</v>
      </c>
      <c r="F1170" t="s">
        <v>42</v>
      </c>
      <c r="G1170" s="14" t="s">
        <v>42</v>
      </c>
      <c r="H1170" s="14" t="str" cm="1">
        <f t="array" ref="H1170">_xlfn.SWITCH(Table1[[#This Row],[Marital_Status_mod]],"Together","Couple","Married","Couple","Divorced","Single","Single","Single","Widow","Single","Other")</f>
        <v>Couple</v>
      </c>
      <c r="I1170" s="4">
        <v>49605</v>
      </c>
      <c r="J1170" s="41" t="str">
        <f t="shared" si="74"/>
        <v>$40 - $50K</v>
      </c>
      <c r="K1170">
        <v>0</v>
      </c>
      <c r="L1170">
        <v>0</v>
      </c>
      <c r="M1170">
        <f>Table1[[#This Row],[Teenhome]]+Table1[[#This Row],[Kidhome]]</f>
        <v>0</v>
      </c>
      <c r="N1170" s="1">
        <v>41811</v>
      </c>
      <c r="O1170" s="16">
        <f>(Table1[[#This Row],[DataSetDate]]-Table1[[#This Row],[Dt_Customer]])/365</f>
        <v>6.6328767123287671</v>
      </c>
      <c r="P1170" s="15">
        <v>44232</v>
      </c>
      <c r="Q1170">
        <v>65</v>
      </c>
      <c r="R1170" s="4">
        <v>42</v>
      </c>
      <c r="S1170" s="4">
        <v>16</v>
      </c>
      <c r="T1170" s="4">
        <v>29</v>
      </c>
      <c r="U1170" s="4">
        <v>12</v>
      </c>
      <c r="V1170" s="4">
        <v>20</v>
      </c>
      <c r="W1170" s="4">
        <v>8</v>
      </c>
      <c r="X1170">
        <v>1</v>
      </c>
      <c r="Y1170">
        <v>2</v>
      </c>
      <c r="Z1170" t="str">
        <f t="shared" si="75"/>
        <v>Low</v>
      </c>
      <c r="AA1170" s="14">
        <f t="shared" ca="1" si="76"/>
        <v>1.6369058719166172</v>
      </c>
      <c r="AB1170">
        <v>1</v>
      </c>
      <c r="AC1170">
        <v>4</v>
      </c>
      <c r="AD1170" s="14">
        <f t="shared" ca="1" si="77"/>
        <v>3.9819048552042804</v>
      </c>
      <c r="AE1170">
        <v>3</v>
      </c>
      <c r="AF1170">
        <v>0</v>
      </c>
      <c r="AG1170">
        <v>0</v>
      </c>
      <c r="AH1170">
        <v>0</v>
      </c>
      <c r="AI1170">
        <v>0</v>
      </c>
      <c r="AJ1170">
        <v>0</v>
      </c>
      <c r="AK1170">
        <v>0</v>
      </c>
      <c r="AL1170">
        <v>0</v>
      </c>
      <c r="AM1170" t="s">
        <v>48</v>
      </c>
    </row>
    <row r="1171" spans="1:39" hidden="1" x14ac:dyDescent="0.3">
      <c r="A1171">
        <v>6950</v>
      </c>
      <c r="B1171">
        <v>1958</v>
      </c>
      <c r="C1171" s="14">
        <f>2021-Table1[[#This Row],[Year_Birth]]</f>
        <v>63</v>
      </c>
      <c r="D1171" t="s">
        <v>44</v>
      </c>
      <c r="E1171" s="14" t="str" cm="1">
        <f t="array" ref="E1171">_xlfn.SWITCH(Table1[[#This Row],[Education]],"Graduation","Bachelor’s","Basic","High School","2n Cycle","Master’s","Master","Master’s","PhD","PhD","Other")</f>
        <v>Master’s</v>
      </c>
      <c r="F1171" t="s">
        <v>42</v>
      </c>
      <c r="G1171" s="14" t="s">
        <v>42</v>
      </c>
      <c r="H1171" s="14" t="str" cm="1">
        <f t="array" ref="H1171">_xlfn.SWITCH(Table1[[#This Row],[Marital_Status_mod]],"Together","Couple","Married","Couple","Divorced","Single","Single","Single","Widow","Single","Other")</f>
        <v>Couple</v>
      </c>
      <c r="I1171" s="4">
        <v>49572</v>
      </c>
      <c r="J1171" s="41" t="str">
        <f t="shared" si="74"/>
        <v>$40 - $50K</v>
      </c>
      <c r="K1171">
        <v>1</v>
      </c>
      <c r="L1171">
        <v>1</v>
      </c>
      <c r="M1171">
        <f>Table1[[#This Row],[Teenhome]]+Table1[[#This Row],[Kidhome]]</f>
        <v>2</v>
      </c>
      <c r="N1171" s="1">
        <v>41623</v>
      </c>
      <c r="O1171" s="16">
        <f>(Table1[[#This Row],[DataSetDate]]-Table1[[#This Row],[Dt_Customer]])/365</f>
        <v>7.1479452054794521</v>
      </c>
      <c r="P1171" s="15">
        <v>44232</v>
      </c>
      <c r="Q1171">
        <v>25</v>
      </c>
      <c r="R1171" s="4">
        <v>35</v>
      </c>
      <c r="S1171" s="4">
        <v>1</v>
      </c>
      <c r="T1171" s="4">
        <v>16</v>
      </c>
      <c r="U1171" s="4">
        <v>0</v>
      </c>
      <c r="V1171" s="4">
        <v>1</v>
      </c>
      <c r="W1171" s="4">
        <v>1</v>
      </c>
      <c r="X1171">
        <v>2</v>
      </c>
      <c r="Y1171">
        <v>2</v>
      </c>
      <c r="Z1171" t="str">
        <f t="shared" si="75"/>
        <v>Low</v>
      </c>
      <c r="AA1171" s="14">
        <f t="shared" ca="1" si="76"/>
        <v>2.0288538785647185</v>
      </c>
      <c r="AB1171">
        <v>0</v>
      </c>
      <c r="AC1171">
        <v>3</v>
      </c>
      <c r="AD1171" s="14">
        <f t="shared" ca="1" si="77"/>
        <v>2.6355063374300869</v>
      </c>
      <c r="AE1171">
        <v>7</v>
      </c>
      <c r="AF1171">
        <v>0</v>
      </c>
      <c r="AG1171">
        <v>0</v>
      </c>
      <c r="AH1171">
        <v>0</v>
      </c>
      <c r="AI1171">
        <v>0</v>
      </c>
      <c r="AJ1171">
        <v>0</v>
      </c>
      <c r="AK1171">
        <v>0</v>
      </c>
      <c r="AL1171">
        <v>0</v>
      </c>
      <c r="AM1171" t="s">
        <v>48</v>
      </c>
    </row>
    <row r="1172" spans="1:39" hidden="1" x14ac:dyDescent="0.3">
      <c r="A1172">
        <v>4065</v>
      </c>
      <c r="B1172">
        <v>1976</v>
      </c>
      <c r="C1172" s="14">
        <f>2021-Table1[[#This Row],[Year_Birth]]</f>
        <v>45</v>
      </c>
      <c r="D1172" t="s">
        <v>39</v>
      </c>
      <c r="E1172" s="14" t="str" cm="1">
        <f t="array" ref="E1172">_xlfn.SWITCH(Table1[[#This Row],[Education]],"Graduation","Bachelor’s","Basic","High School","2n Cycle","Master’s","Master","Master’s","PhD","PhD","Other")</f>
        <v>PhD</v>
      </c>
      <c r="F1172" t="s">
        <v>42</v>
      </c>
      <c r="G1172" s="14" t="s">
        <v>42</v>
      </c>
      <c r="H1172" s="14" t="str" cm="1">
        <f t="array" ref="H1172">_xlfn.SWITCH(Table1[[#This Row],[Marital_Status_mod]],"Together","Couple","Married","Couple","Divorced","Single","Single","Single","Widow","Single","Other")</f>
        <v>Couple</v>
      </c>
      <c r="I1172" s="4">
        <v>49544</v>
      </c>
      <c r="J1172" s="41" t="str">
        <f t="shared" si="74"/>
        <v>$40 - $50K</v>
      </c>
      <c r="K1172">
        <v>1</v>
      </c>
      <c r="L1172">
        <v>0</v>
      </c>
      <c r="M1172">
        <f>Table1[[#This Row],[Teenhome]]+Table1[[#This Row],[Kidhome]]</f>
        <v>1</v>
      </c>
      <c r="N1172" s="1">
        <v>41317</v>
      </c>
      <c r="O1172" s="16">
        <f>(Table1[[#This Row],[DataSetDate]]-Table1[[#This Row],[Dt_Customer]])/365</f>
        <v>7.9863013698630141</v>
      </c>
      <c r="P1172" s="15">
        <v>44232</v>
      </c>
      <c r="Q1172">
        <v>0</v>
      </c>
      <c r="R1172" s="4">
        <v>308</v>
      </c>
      <c r="S1172" s="4">
        <v>0</v>
      </c>
      <c r="T1172" s="4">
        <v>73</v>
      </c>
      <c r="U1172" s="4">
        <v>0</v>
      </c>
      <c r="V1172" s="4">
        <v>0</v>
      </c>
      <c r="W1172" s="4">
        <v>23</v>
      </c>
      <c r="X1172">
        <v>2</v>
      </c>
      <c r="Y1172">
        <v>5</v>
      </c>
      <c r="Z1172" t="str">
        <f t="shared" si="75"/>
        <v>Medium</v>
      </c>
      <c r="AA1172" s="14">
        <f t="shared" ca="1" si="76"/>
        <v>4.7350781586438284</v>
      </c>
      <c r="AB1172">
        <v>1</v>
      </c>
      <c r="AC1172">
        <v>8</v>
      </c>
      <c r="AD1172" s="14">
        <f t="shared" ca="1" si="77"/>
        <v>7.7045773078599451</v>
      </c>
      <c r="AE1172">
        <v>7</v>
      </c>
      <c r="AF1172">
        <v>0</v>
      </c>
      <c r="AG1172">
        <v>0</v>
      </c>
      <c r="AH1172">
        <v>0</v>
      </c>
      <c r="AI1172">
        <v>0</v>
      </c>
      <c r="AJ1172">
        <v>0</v>
      </c>
      <c r="AK1172">
        <v>0</v>
      </c>
      <c r="AL1172">
        <v>0</v>
      </c>
      <c r="AM1172" t="s">
        <v>41</v>
      </c>
    </row>
    <row r="1173" spans="1:39" hidden="1" x14ac:dyDescent="0.3">
      <c r="A1173">
        <v>4120</v>
      </c>
      <c r="B1173">
        <v>1975</v>
      </c>
      <c r="C1173" s="14">
        <f>2021-Table1[[#This Row],[Year_Birth]]</f>
        <v>46</v>
      </c>
      <c r="D1173" t="s">
        <v>51</v>
      </c>
      <c r="E1173" s="14" t="str" cm="1">
        <f t="array" ref="E1173">_xlfn.SWITCH(Table1[[#This Row],[Education]],"Graduation","Bachelor’s","Basic","High School","2n Cycle","Master’s","Master","Master’s","PhD","PhD","Other")</f>
        <v>Master’s</v>
      </c>
      <c r="F1173" t="s">
        <v>50</v>
      </c>
      <c r="G1173" s="14" t="s">
        <v>50</v>
      </c>
      <c r="H1173" s="14" t="str" cm="1">
        <f t="array" ref="H1173">_xlfn.SWITCH(Table1[[#This Row],[Marital_Status_mod]],"Together","Couple","Married","Couple","Divorced","Single","Single","Single","Widow","Single","Other")</f>
        <v>Single</v>
      </c>
      <c r="I1173" s="4">
        <v>49514</v>
      </c>
      <c r="J1173" s="41" t="str">
        <f t="shared" si="74"/>
        <v>$40 - $50K</v>
      </c>
      <c r="K1173">
        <v>1</v>
      </c>
      <c r="L1173">
        <v>0</v>
      </c>
      <c r="M1173">
        <f>Table1[[#This Row],[Teenhome]]+Table1[[#This Row],[Kidhome]]</f>
        <v>1</v>
      </c>
      <c r="N1173" s="1">
        <v>41625</v>
      </c>
      <c r="O1173" s="16">
        <f>(Table1[[#This Row],[DataSetDate]]-Table1[[#This Row],[Dt_Customer]])/365</f>
        <v>7.1424657534246574</v>
      </c>
      <c r="P1173" s="15">
        <v>44232</v>
      </c>
      <c r="Q1173">
        <v>61</v>
      </c>
      <c r="R1173" s="4">
        <v>88</v>
      </c>
      <c r="S1173" s="4">
        <v>39</v>
      </c>
      <c r="T1173" s="4">
        <v>78</v>
      </c>
      <c r="U1173" s="4">
        <v>58</v>
      </c>
      <c r="V1173" s="4">
        <v>13</v>
      </c>
      <c r="W1173" s="4">
        <v>93</v>
      </c>
      <c r="X1173">
        <v>2</v>
      </c>
      <c r="Y1173">
        <v>6</v>
      </c>
      <c r="Z1173" t="str">
        <f t="shared" si="75"/>
        <v>Medium</v>
      </c>
      <c r="AA1173" s="14">
        <f t="shared" ca="1" si="76"/>
        <v>6.1039234655216301</v>
      </c>
      <c r="AB1173">
        <v>1</v>
      </c>
      <c r="AC1173">
        <v>4</v>
      </c>
      <c r="AD1173" s="14">
        <f t="shared" ca="1" si="77"/>
        <v>3.9188682818372964</v>
      </c>
      <c r="AE1173">
        <v>7</v>
      </c>
      <c r="AF1173">
        <v>0</v>
      </c>
      <c r="AG1173">
        <v>0</v>
      </c>
      <c r="AH1173">
        <v>0</v>
      </c>
      <c r="AI1173">
        <v>0</v>
      </c>
      <c r="AJ1173">
        <v>0</v>
      </c>
      <c r="AK1173">
        <v>0</v>
      </c>
      <c r="AL1173">
        <v>0</v>
      </c>
      <c r="AM1173" t="s">
        <v>45</v>
      </c>
    </row>
    <row r="1174" spans="1:39" hidden="1" x14ac:dyDescent="0.3">
      <c r="A1174">
        <v>8581</v>
      </c>
      <c r="B1174">
        <v>1971</v>
      </c>
      <c r="C1174" s="14">
        <f>2021-Table1[[#This Row],[Year_Birth]]</f>
        <v>50</v>
      </c>
      <c r="D1174" t="s">
        <v>44</v>
      </c>
      <c r="E1174" s="14" t="str" cm="1">
        <f t="array" ref="E1174">_xlfn.SWITCH(Table1[[#This Row],[Education]],"Graduation","Bachelor’s","Basic","High School","2n Cycle","Master’s","Master","Master’s","PhD","PhD","Other")</f>
        <v>Master’s</v>
      </c>
      <c r="F1174" t="s">
        <v>42</v>
      </c>
      <c r="G1174" s="14" t="s">
        <v>42</v>
      </c>
      <c r="H1174" s="14" t="str" cm="1">
        <f t="array" ref="H1174">_xlfn.SWITCH(Table1[[#This Row],[Marital_Status_mod]],"Together","Couple","Married","Couple","Divorced","Single","Single","Single","Widow","Single","Other")</f>
        <v>Couple</v>
      </c>
      <c r="I1174" s="4">
        <v>49505</v>
      </c>
      <c r="J1174" s="41" t="str">
        <f t="shared" si="74"/>
        <v>$40 - $50K</v>
      </c>
      <c r="K1174">
        <v>1</v>
      </c>
      <c r="L1174">
        <v>1</v>
      </c>
      <c r="M1174">
        <f>Table1[[#This Row],[Teenhome]]+Table1[[#This Row],[Kidhome]]</f>
        <v>2</v>
      </c>
      <c r="N1174" s="1">
        <v>41338</v>
      </c>
      <c r="O1174" s="16">
        <f>(Table1[[#This Row],[DataSetDate]]-Table1[[#This Row],[Dt_Customer]])/365</f>
        <v>7.9287671232876713</v>
      </c>
      <c r="P1174" s="15">
        <v>44232</v>
      </c>
      <c r="Q1174">
        <v>4</v>
      </c>
      <c r="R1174" s="4">
        <v>604</v>
      </c>
      <c r="S1174" s="4">
        <v>0</v>
      </c>
      <c r="T1174" s="4">
        <v>100</v>
      </c>
      <c r="U1174" s="4">
        <v>19</v>
      </c>
      <c r="V1174" s="4">
        <v>0</v>
      </c>
      <c r="W1174" s="4">
        <v>28</v>
      </c>
      <c r="X1174">
        <v>9</v>
      </c>
      <c r="Y1174">
        <v>10</v>
      </c>
      <c r="Z1174" t="str">
        <f t="shared" si="75"/>
        <v>High</v>
      </c>
      <c r="AA1174" s="14">
        <f t="shared" ca="1" si="76"/>
        <v>9.9117425207893515</v>
      </c>
      <c r="AB1174">
        <v>2</v>
      </c>
      <c r="AC1174">
        <v>8</v>
      </c>
      <c r="AD1174" s="14">
        <f t="shared" ca="1" si="77"/>
        <v>8.2365935654456859</v>
      </c>
      <c r="AE1174">
        <v>8</v>
      </c>
      <c r="AF1174">
        <v>0</v>
      </c>
      <c r="AG1174">
        <v>0</v>
      </c>
      <c r="AH1174">
        <v>0</v>
      </c>
      <c r="AI1174">
        <v>0</v>
      </c>
      <c r="AJ1174">
        <v>0</v>
      </c>
      <c r="AK1174">
        <v>0</v>
      </c>
      <c r="AL1174">
        <v>0</v>
      </c>
      <c r="AM1174" t="s">
        <v>41</v>
      </c>
    </row>
    <row r="1175" spans="1:39" hidden="1" x14ac:dyDescent="0.3">
      <c r="A1175">
        <v>6141</v>
      </c>
      <c r="B1175">
        <v>1972</v>
      </c>
      <c r="C1175" s="14">
        <f>2021-Table1[[#This Row],[Year_Birth]]</f>
        <v>49</v>
      </c>
      <c r="D1175" t="s">
        <v>44</v>
      </c>
      <c r="E1175" s="14" t="str" cm="1">
        <f t="array" ref="E1175">_xlfn.SWITCH(Table1[[#This Row],[Education]],"Graduation","Bachelor’s","Basic","High School","2n Cycle","Master’s","Master","Master’s","PhD","PhD","Other")</f>
        <v>Master’s</v>
      </c>
      <c r="F1175" t="s">
        <v>50</v>
      </c>
      <c r="G1175" s="14" t="s">
        <v>50</v>
      </c>
      <c r="H1175" s="14" t="str" cm="1">
        <f t="array" ref="H1175">_xlfn.SWITCH(Table1[[#This Row],[Marital_Status_mod]],"Together","Couple","Married","Couple","Divorced","Single","Single","Single","Widow","Single","Other")</f>
        <v>Single</v>
      </c>
      <c r="I1175" s="4">
        <v>49494</v>
      </c>
      <c r="J1175" s="41" t="str">
        <f t="shared" si="74"/>
        <v>$40 - $50K</v>
      </c>
      <c r="K1175">
        <v>1</v>
      </c>
      <c r="L1175">
        <v>0</v>
      </c>
      <c r="M1175">
        <f>Table1[[#This Row],[Teenhome]]+Table1[[#This Row],[Kidhome]]</f>
        <v>1</v>
      </c>
      <c r="N1175" s="1">
        <v>41389</v>
      </c>
      <c r="O1175" s="16">
        <f>(Table1[[#This Row],[DataSetDate]]-Table1[[#This Row],[Dt_Customer]])/365</f>
        <v>7.7890410958904113</v>
      </c>
      <c r="P1175" s="15">
        <v>44232</v>
      </c>
      <c r="Q1175">
        <v>46</v>
      </c>
      <c r="R1175" s="4">
        <v>191</v>
      </c>
      <c r="S1175" s="4">
        <v>9</v>
      </c>
      <c r="T1175" s="4">
        <v>97</v>
      </c>
      <c r="U1175" s="4">
        <v>0</v>
      </c>
      <c r="V1175" s="4">
        <v>6</v>
      </c>
      <c r="W1175" s="4">
        <v>82</v>
      </c>
      <c r="X1175">
        <v>2</v>
      </c>
      <c r="Y1175">
        <v>6</v>
      </c>
      <c r="Z1175" t="str">
        <f t="shared" si="75"/>
        <v>Medium</v>
      </c>
      <c r="AA1175" s="14">
        <f t="shared" ca="1" si="76"/>
        <v>5.654094066707481</v>
      </c>
      <c r="AB1175">
        <v>1</v>
      </c>
      <c r="AC1175">
        <v>5</v>
      </c>
      <c r="AD1175" s="14">
        <f t="shared" ca="1" si="77"/>
        <v>5.3450709237217531</v>
      </c>
      <c r="AE1175">
        <v>7</v>
      </c>
      <c r="AF1175">
        <v>0</v>
      </c>
      <c r="AG1175">
        <v>0</v>
      </c>
      <c r="AH1175">
        <v>0</v>
      </c>
      <c r="AI1175">
        <v>0</v>
      </c>
      <c r="AJ1175">
        <v>0</v>
      </c>
      <c r="AK1175">
        <v>0</v>
      </c>
      <c r="AL1175">
        <v>0</v>
      </c>
      <c r="AM1175" t="s">
        <v>48</v>
      </c>
    </row>
    <row r="1176" spans="1:39" hidden="1" x14ac:dyDescent="0.3">
      <c r="A1176">
        <v>10524</v>
      </c>
      <c r="B1176">
        <v>1963</v>
      </c>
      <c r="C1176" s="14">
        <f>2021-Table1[[#This Row],[Year_Birth]]</f>
        <v>58</v>
      </c>
      <c r="D1176" t="s">
        <v>44</v>
      </c>
      <c r="E1176" s="14" t="str" cm="1">
        <f t="array" ref="E1176">_xlfn.SWITCH(Table1[[#This Row],[Education]],"Graduation","Bachelor’s","Basic","High School","2n Cycle","Master’s","Master","Master’s","PhD","PhD","Other")</f>
        <v>Master’s</v>
      </c>
      <c r="F1176" t="s">
        <v>49</v>
      </c>
      <c r="G1176" s="14" t="s">
        <v>49</v>
      </c>
      <c r="H1176" s="14" t="str" cm="1">
        <f t="array" ref="H1176">_xlfn.SWITCH(Table1[[#This Row],[Marital_Status_mod]],"Together","Couple","Married","Couple","Divorced","Single","Single","Single","Widow","Single","Other")</f>
        <v>Single</v>
      </c>
      <c r="I1176" s="4">
        <v>49476</v>
      </c>
      <c r="J1176" s="41" t="str">
        <f t="shared" si="74"/>
        <v>$40 - $50K</v>
      </c>
      <c r="K1176">
        <v>0</v>
      </c>
      <c r="L1176">
        <v>1</v>
      </c>
      <c r="M1176">
        <f>Table1[[#This Row],[Teenhome]]+Table1[[#This Row],[Kidhome]]</f>
        <v>1</v>
      </c>
      <c r="N1176" s="1">
        <v>41445</v>
      </c>
      <c r="O1176" s="16">
        <f>(Table1[[#This Row],[DataSetDate]]-Table1[[#This Row],[Dt_Customer]])/365</f>
        <v>7.6356164383561644</v>
      </c>
      <c r="P1176" s="15">
        <v>44232</v>
      </c>
      <c r="Q1176">
        <v>29</v>
      </c>
      <c r="R1176" s="4">
        <v>386</v>
      </c>
      <c r="S1176" s="4">
        <v>23</v>
      </c>
      <c r="T1176" s="4">
        <v>95</v>
      </c>
      <c r="U1176" s="4">
        <v>54</v>
      </c>
      <c r="V1176" s="4">
        <v>41</v>
      </c>
      <c r="W1176" s="4">
        <v>196</v>
      </c>
      <c r="X1176">
        <v>4</v>
      </c>
      <c r="Y1176">
        <v>2</v>
      </c>
      <c r="Z1176" t="str">
        <f t="shared" si="75"/>
        <v>Low</v>
      </c>
      <c r="AA1176" s="14">
        <f t="shared" ca="1" si="76"/>
        <v>1.6779092192069214</v>
      </c>
      <c r="AB1176">
        <v>11</v>
      </c>
      <c r="AC1176">
        <v>5</v>
      </c>
      <c r="AD1176" s="14">
        <f t="shared" ca="1" si="77"/>
        <v>4.9050240681290527</v>
      </c>
      <c r="AE1176">
        <v>2</v>
      </c>
      <c r="AF1176">
        <v>0</v>
      </c>
      <c r="AG1176">
        <v>0</v>
      </c>
      <c r="AH1176">
        <v>0</v>
      </c>
      <c r="AI1176">
        <v>0</v>
      </c>
      <c r="AJ1176">
        <v>0</v>
      </c>
      <c r="AK1176">
        <v>0</v>
      </c>
      <c r="AL1176">
        <v>0</v>
      </c>
      <c r="AM1176" t="s">
        <v>48</v>
      </c>
    </row>
    <row r="1177" spans="1:39" hidden="1" x14ac:dyDescent="0.3">
      <c r="A1177">
        <v>3277</v>
      </c>
      <c r="B1177">
        <v>1955</v>
      </c>
      <c r="C1177" s="14">
        <f>2021-Table1[[#This Row],[Year_Birth]]</f>
        <v>66</v>
      </c>
      <c r="D1177" t="s">
        <v>46</v>
      </c>
      <c r="E1177" s="14" t="str" cm="1">
        <f t="array" ref="E1177">_xlfn.SWITCH(Table1[[#This Row],[Education]],"Graduation","Bachelor’s","Basic","High School","2n Cycle","Master’s","Master","Master’s","PhD","PhD","Other")</f>
        <v>Bachelor’s</v>
      </c>
      <c r="F1177" t="s">
        <v>49</v>
      </c>
      <c r="G1177" s="14" t="s">
        <v>49</v>
      </c>
      <c r="H1177" s="14" t="str" cm="1">
        <f t="array" ref="H1177">_xlfn.SWITCH(Table1[[#This Row],[Marital_Status_mod]],"Together","Couple","Married","Couple","Divorced","Single","Single","Single","Widow","Single","Other")</f>
        <v>Single</v>
      </c>
      <c r="I1177" s="4">
        <v>49431</v>
      </c>
      <c r="J1177" s="41" t="str">
        <f t="shared" si="74"/>
        <v>$40 - $50K</v>
      </c>
      <c r="K1177">
        <v>0</v>
      </c>
      <c r="L1177">
        <v>1</v>
      </c>
      <c r="M1177">
        <f>Table1[[#This Row],[Teenhome]]+Table1[[#This Row],[Kidhome]]</f>
        <v>1</v>
      </c>
      <c r="N1177" s="1">
        <v>41124</v>
      </c>
      <c r="O1177" s="16">
        <f>(Table1[[#This Row],[DataSetDate]]-Table1[[#This Row],[Dt_Customer]])/365</f>
        <v>8.5150684931506841</v>
      </c>
      <c r="P1177" s="15">
        <v>44232</v>
      </c>
      <c r="Q1177">
        <v>9</v>
      </c>
      <c r="R1177" s="4">
        <v>219</v>
      </c>
      <c r="S1177" s="4">
        <v>3</v>
      </c>
      <c r="T1177" s="4">
        <v>100</v>
      </c>
      <c r="U1177" s="4">
        <v>26</v>
      </c>
      <c r="V1177" s="4">
        <v>0</v>
      </c>
      <c r="W1177" s="4">
        <v>17</v>
      </c>
      <c r="X1177">
        <v>2</v>
      </c>
      <c r="Y1177">
        <v>7</v>
      </c>
      <c r="Z1177" t="str">
        <f t="shared" si="75"/>
        <v>High</v>
      </c>
      <c r="AA1177" s="14">
        <f t="shared" ca="1" si="76"/>
        <v>6.9294099704902976</v>
      </c>
      <c r="AB1177">
        <v>1</v>
      </c>
      <c r="AC1177">
        <v>5</v>
      </c>
      <c r="AD1177" s="14">
        <f t="shared" ca="1" si="77"/>
        <v>5.2267614267086984</v>
      </c>
      <c r="AE1177">
        <v>8</v>
      </c>
      <c r="AF1177">
        <v>0</v>
      </c>
      <c r="AG1177">
        <v>0</v>
      </c>
      <c r="AH1177">
        <v>0</v>
      </c>
      <c r="AI1177">
        <v>0</v>
      </c>
      <c r="AJ1177">
        <v>0</v>
      </c>
      <c r="AK1177">
        <v>0</v>
      </c>
      <c r="AL1177">
        <v>0</v>
      </c>
      <c r="AM1177" t="s">
        <v>41</v>
      </c>
    </row>
    <row r="1178" spans="1:39" hidden="1" x14ac:dyDescent="0.3">
      <c r="A1178">
        <v>10323</v>
      </c>
      <c r="B1178">
        <v>1952</v>
      </c>
      <c r="C1178" s="14">
        <f>2021-Table1[[#This Row],[Year_Birth]]</f>
        <v>69</v>
      </c>
      <c r="D1178" t="s">
        <v>46</v>
      </c>
      <c r="E1178" s="14" t="str" cm="1">
        <f t="array" ref="E1178">_xlfn.SWITCH(Table1[[#This Row],[Education]],"Graduation","Bachelor’s","Basic","High School","2n Cycle","Master’s","Master","Master’s","PhD","PhD","Other")</f>
        <v>Bachelor’s</v>
      </c>
      <c r="F1178" t="s">
        <v>42</v>
      </c>
      <c r="G1178" s="14" t="s">
        <v>42</v>
      </c>
      <c r="H1178" s="14" t="str" cm="1">
        <f t="array" ref="H1178">_xlfn.SWITCH(Table1[[#This Row],[Marital_Status_mod]],"Together","Couple","Married","Couple","Divorced","Single","Single","Single","Widow","Single","Other")</f>
        <v>Couple</v>
      </c>
      <c r="I1178" s="4">
        <v>49413</v>
      </c>
      <c r="J1178" s="41" t="str">
        <f t="shared" si="74"/>
        <v>$40 - $50K</v>
      </c>
      <c r="K1178">
        <v>0</v>
      </c>
      <c r="L1178">
        <v>1</v>
      </c>
      <c r="M1178">
        <f>Table1[[#This Row],[Teenhome]]+Table1[[#This Row],[Kidhome]]</f>
        <v>1</v>
      </c>
      <c r="N1178" s="1">
        <v>41572</v>
      </c>
      <c r="O1178" s="16">
        <f>(Table1[[#This Row],[DataSetDate]]-Table1[[#This Row],[Dt_Customer]])/365</f>
        <v>7.2876712328767121</v>
      </c>
      <c r="P1178" s="15">
        <v>44232</v>
      </c>
      <c r="Q1178">
        <v>88</v>
      </c>
      <c r="R1178" s="4">
        <v>205</v>
      </c>
      <c r="S1178" s="4">
        <v>7</v>
      </c>
      <c r="T1178" s="4">
        <v>41</v>
      </c>
      <c r="U1178" s="4">
        <v>3</v>
      </c>
      <c r="V1178" s="4">
        <v>2</v>
      </c>
      <c r="W1178" s="4">
        <v>46</v>
      </c>
      <c r="X1178">
        <v>2</v>
      </c>
      <c r="Y1178">
        <v>4</v>
      </c>
      <c r="Z1178" t="str">
        <f t="shared" si="75"/>
        <v>Medium</v>
      </c>
      <c r="AA1178" s="14">
        <f t="shared" ca="1" si="76"/>
        <v>3.8050337061838051</v>
      </c>
      <c r="AB1178">
        <v>2</v>
      </c>
      <c r="AC1178">
        <v>5</v>
      </c>
      <c r="AD1178" s="14">
        <f t="shared" ca="1" si="77"/>
        <v>4.7632414175271673</v>
      </c>
      <c r="AE1178">
        <v>5</v>
      </c>
      <c r="AF1178">
        <v>0</v>
      </c>
      <c r="AG1178">
        <v>0</v>
      </c>
      <c r="AH1178">
        <v>0</v>
      </c>
      <c r="AI1178">
        <v>0</v>
      </c>
      <c r="AJ1178">
        <v>0</v>
      </c>
      <c r="AK1178">
        <v>0</v>
      </c>
      <c r="AL1178">
        <v>0</v>
      </c>
      <c r="AM1178" t="s">
        <v>41</v>
      </c>
    </row>
    <row r="1179" spans="1:39" hidden="1" x14ac:dyDescent="0.3">
      <c r="A1179">
        <v>10738</v>
      </c>
      <c r="B1179">
        <v>1951</v>
      </c>
      <c r="C1179" s="14">
        <f>2021-Table1[[#This Row],[Year_Birth]]</f>
        <v>70</v>
      </c>
      <c r="D1179" t="s">
        <v>44</v>
      </c>
      <c r="E1179" s="14" t="str" cm="1">
        <f t="array" ref="E1179">_xlfn.SWITCH(Table1[[#This Row],[Education]],"Graduation","Bachelor’s","Basic","High School","2n Cycle","Master’s","Master","Master’s","PhD","PhD","Other")</f>
        <v>Master’s</v>
      </c>
      <c r="F1179" t="s">
        <v>50</v>
      </c>
      <c r="G1179" s="14" t="s">
        <v>50</v>
      </c>
      <c r="H1179" s="14" t="str" cm="1">
        <f t="array" ref="H1179">_xlfn.SWITCH(Table1[[#This Row],[Marital_Status_mod]],"Together","Couple","Married","Couple","Divorced","Single","Single","Single","Widow","Single","Other")</f>
        <v>Single</v>
      </c>
      <c r="I1179" s="4">
        <v>49389</v>
      </c>
      <c r="J1179" s="41" t="str">
        <f t="shared" si="74"/>
        <v>$40 - $50K</v>
      </c>
      <c r="K1179">
        <v>1</v>
      </c>
      <c r="L1179">
        <v>1</v>
      </c>
      <c r="M1179">
        <f>Table1[[#This Row],[Teenhome]]+Table1[[#This Row],[Kidhome]]</f>
        <v>2</v>
      </c>
      <c r="N1179" s="1">
        <v>41515</v>
      </c>
      <c r="O1179" s="16">
        <f>(Table1[[#This Row],[DataSetDate]]-Table1[[#This Row],[Dt_Customer]])/365</f>
        <v>7.4438356164383563</v>
      </c>
      <c r="P1179" s="15">
        <v>44232</v>
      </c>
      <c r="Q1179">
        <v>55</v>
      </c>
      <c r="R1179" s="4">
        <v>40</v>
      </c>
      <c r="S1179" s="4">
        <v>0</v>
      </c>
      <c r="T1179" s="4">
        <v>19</v>
      </c>
      <c r="U1179" s="4">
        <v>2</v>
      </c>
      <c r="V1179" s="4">
        <v>1</v>
      </c>
      <c r="W1179" s="4">
        <v>3</v>
      </c>
      <c r="X1179">
        <v>1</v>
      </c>
      <c r="Y1179">
        <v>2</v>
      </c>
      <c r="Z1179" t="str">
        <f t="shared" si="75"/>
        <v>Low</v>
      </c>
      <c r="AA1179" s="14">
        <f t="shared" ca="1" si="76"/>
        <v>1.7238349799188233</v>
      </c>
      <c r="AB1179">
        <v>0</v>
      </c>
      <c r="AC1179">
        <v>3</v>
      </c>
      <c r="AD1179" s="14">
        <f t="shared" ca="1" si="77"/>
        <v>3.1291012105606733</v>
      </c>
      <c r="AE1179">
        <v>7</v>
      </c>
      <c r="AF1179">
        <v>0</v>
      </c>
      <c r="AG1179">
        <v>0</v>
      </c>
      <c r="AH1179">
        <v>0</v>
      </c>
      <c r="AI1179">
        <v>0</v>
      </c>
      <c r="AJ1179">
        <v>0</v>
      </c>
      <c r="AK1179">
        <v>0</v>
      </c>
      <c r="AL1179">
        <v>0</v>
      </c>
      <c r="AM1179" t="s">
        <v>53</v>
      </c>
    </row>
    <row r="1180" spans="1:39" hidden="1" x14ac:dyDescent="0.3">
      <c r="A1180">
        <v>3916</v>
      </c>
      <c r="B1180">
        <v>1971</v>
      </c>
      <c r="C1180" s="14">
        <f>2021-Table1[[#This Row],[Year_Birth]]</f>
        <v>50</v>
      </c>
      <c r="D1180" t="s">
        <v>39</v>
      </c>
      <c r="E1180" s="14" t="str" cm="1">
        <f t="array" ref="E1180">_xlfn.SWITCH(Table1[[#This Row],[Education]],"Graduation","Bachelor’s","Basic","High School","2n Cycle","Master’s","Master","Master’s","PhD","PhD","Other")</f>
        <v>PhD</v>
      </c>
      <c r="F1180" t="s">
        <v>40</v>
      </c>
      <c r="G1180" s="14" t="s">
        <v>40</v>
      </c>
      <c r="H1180" s="14" t="str" cm="1">
        <f t="array" ref="H1180">_xlfn.SWITCH(Table1[[#This Row],[Marital_Status_mod]],"Together","Couple","Married","Couple","Divorced","Single","Single","Single","Widow","Single","Other")</f>
        <v>Couple</v>
      </c>
      <c r="I1180" s="4">
        <v>49269</v>
      </c>
      <c r="J1180" s="41" t="str">
        <f t="shared" si="74"/>
        <v>$40 - $50K</v>
      </c>
      <c r="K1180">
        <v>1</v>
      </c>
      <c r="L1180">
        <v>0</v>
      </c>
      <c r="M1180">
        <f>Table1[[#This Row],[Teenhome]]+Table1[[#This Row],[Kidhome]]</f>
        <v>1</v>
      </c>
      <c r="N1180" s="1">
        <v>41136</v>
      </c>
      <c r="O1180" s="16">
        <f>(Table1[[#This Row],[DataSetDate]]-Table1[[#This Row],[Dt_Customer]])/365</f>
        <v>8.4821917808219176</v>
      </c>
      <c r="P1180" s="15">
        <v>44232</v>
      </c>
      <c r="Q1180">
        <v>92</v>
      </c>
      <c r="R1180" s="4">
        <v>639</v>
      </c>
      <c r="S1180" s="4">
        <v>8</v>
      </c>
      <c r="T1180" s="4">
        <v>166</v>
      </c>
      <c r="U1180" s="4">
        <v>11</v>
      </c>
      <c r="V1180" s="4">
        <v>8</v>
      </c>
      <c r="W1180" s="4">
        <v>58</v>
      </c>
      <c r="X1180">
        <v>3</v>
      </c>
      <c r="Y1180">
        <v>7</v>
      </c>
      <c r="Z1180" t="str">
        <f t="shared" si="75"/>
        <v>High</v>
      </c>
      <c r="AA1180" s="14">
        <f t="shared" ca="1" si="76"/>
        <v>7.1699693005644187</v>
      </c>
      <c r="AB1180">
        <v>3</v>
      </c>
      <c r="AC1180">
        <v>12</v>
      </c>
      <c r="AD1180" s="14">
        <f t="shared" ca="1" si="77"/>
        <v>12.391636217245489</v>
      </c>
      <c r="AE1180">
        <v>7</v>
      </c>
      <c r="AF1180">
        <v>0</v>
      </c>
      <c r="AG1180">
        <v>0</v>
      </c>
      <c r="AH1180">
        <v>0</v>
      </c>
      <c r="AI1180">
        <v>0</v>
      </c>
      <c r="AJ1180">
        <v>0</v>
      </c>
      <c r="AK1180">
        <v>0</v>
      </c>
      <c r="AL1180">
        <v>0</v>
      </c>
      <c r="AM1180" t="s">
        <v>41</v>
      </c>
    </row>
    <row r="1181" spans="1:39" hidden="1" x14ac:dyDescent="0.3">
      <c r="A1181">
        <v>5723</v>
      </c>
      <c r="B1181">
        <v>1976</v>
      </c>
      <c r="C1181" s="14">
        <f>2021-Table1[[#This Row],[Year_Birth]]</f>
        <v>45</v>
      </c>
      <c r="D1181" t="s">
        <v>39</v>
      </c>
      <c r="E1181" s="14" t="str" cm="1">
        <f t="array" ref="E1181">_xlfn.SWITCH(Table1[[#This Row],[Education]],"Graduation","Bachelor’s","Basic","High School","2n Cycle","Master’s","Master","Master’s","PhD","PhD","Other")</f>
        <v>PhD</v>
      </c>
      <c r="F1181" t="s">
        <v>40</v>
      </c>
      <c r="G1181" s="14" t="s">
        <v>40</v>
      </c>
      <c r="H1181" s="14" t="str" cm="1">
        <f t="array" ref="H1181">_xlfn.SWITCH(Table1[[#This Row],[Marital_Status_mod]],"Together","Couple","Married","Couple","Divorced","Single","Single","Single","Widow","Single","Other")</f>
        <v>Couple</v>
      </c>
      <c r="I1181" s="4">
        <v>49187</v>
      </c>
      <c r="J1181" s="41" t="str">
        <f t="shared" si="74"/>
        <v>$40 - $50K</v>
      </c>
      <c r="K1181">
        <v>0</v>
      </c>
      <c r="L1181">
        <v>1</v>
      </c>
      <c r="M1181">
        <f>Table1[[#This Row],[Teenhome]]+Table1[[#This Row],[Kidhome]]</f>
        <v>1</v>
      </c>
      <c r="N1181" s="1">
        <v>41650</v>
      </c>
      <c r="O1181" s="16">
        <f>(Table1[[#This Row],[DataSetDate]]-Table1[[#This Row],[Dt_Customer]])/365</f>
        <v>7.0739726027397261</v>
      </c>
      <c r="P1181" s="15">
        <v>44232</v>
      </c>
      <c r="Q1181">
        <v>63</v>
      </c>
      <c r="R1181" s="4">
        <v>81</v>
      </c>
      <c r="S1181" s="4">
        <v>1</v>
      </c>
      <c r="T1181" s="4">
        <v>31</v>
      </c>
      <c r="U1181" s="4">
        <v>2</v>
      </c>
      <c r="V1181" s="4">
        <v>1</v>
      </c>
      <c r="W1181" s="4">
        <v>0</v>
      </c>
      <c r="X1181">
        <v>1</v>
      </c>
      <c r="Y1181">
        <v>1</v>
      </c>
      <c r="Z1181" t="str">
        <f t="shared" si="75"/>
        <v>Low</v>
      </c>
      <c r="AA1181" s="14">
        <f t="shared" ca="1" si="76"/>
        <v>0.75820440049877003</v>
      </c>
      <c r="AB1181">
        <v>1</v>
      </c>
      <c r="AC1181">
        <v>5</v>
      </c>
      <c r="AD1181" s="14">
        <f t="shared" ca="1" si="77"/>
        <v>5.0078164369819005</v>
      </c>
      <c r="AE1181">
        <v>2</v>
      </c>
      <c r="AF1181">
        <v>0</v>
      </c>
      <c r="AG1181">
        <v>0</v>
      </c>
      <c r="AH1181">
        <v>0</v>
      </c>
      <c r="AI1181">
        <v>0</v>
      </c>
      <c r="AJ1181">
        <v>0</v>
      </c>
      <c r="AK1181">
        <v>0</v>
      </c>
      <c r="AL1181">
        <v>0</v>
      </c>
      <c r="AM1181" t="s">
        <v>41</v>
      </c>
    </row>
    <row r="1182" spans="1:39" hidden="1" x14ac:dyDescent="0.3">
      <c r="A1182">
        <v>7848</v>
      </c>
      <c r="B1182">
        <v>1974</v>
      </c>
      <c r="C1182" s="14">
        <f>2021-Table1[[#This Row],[Year_Birth]]</f>
        <v>47</v>
      </c>
      <c r="D1182" t="s">
        <v>46</v>
      </c>
      <c r="E1182" s="14" t="str" cm="1">
        <f t="array" ref="E1182">_xlfn.SWITCH(Table1[[#This Row],[Education]],"Graduation","Bachelor’s","Basic","High School","2n Cycle","Master’s","Master","Master’s","PhD","PhD","Other")</f>
        <v>Bachelor’s</v>
      </c>
      <c r="F1182" t="s">
        <v>50</v>
      </c>
      <c r="G1182" s="14" t="s">
        <v>50</v>
      </c>
      <c r="H1182" s="14" t="str" cm="1">
        <f t="array" ref="H1182">_xlfn.SWITCH(Table1[[#This Row],[Marital_Status_mod]],"Together","Couple","Married","Couple","Divorced","Single","Single","Single","Widow","Single","Other")</f>
        <v>Single</v>
      </c>
      <c r="I1182" s="4">
        <v>49166</v>
      </c>
      <c r="J1182" s="41" t="str">
        <f t="shared" si="74"/>
        <v>$40 - $50K</v>
      </c>
      <c r="K1182">
        <v>0</v>
      </c>
      <c r="L1182">
        <v>1</v>
      </c>
      <c r="M1182">
        <f>Table1[[#This Row],[Teenhome]]+Table1[[#This Row],[Kidhome]]</f>
        <v>1</v>
      </c>
      <c r="N1182" s="1">
        <v>41438</v>
      </c>
      <c r="O1182" s="16">
        <f>(Table1[[#This Row],[DataSetDate]]-Table1[[#This Row],[Dt_Customer]])/365</f>
        <v>7.6547945205479451</v>
      </c>
      <c r="P1182" s="15">
        <v>44232</v>
      </c>
      <c r="Q1182">
        <v>17</v>
      </c>
      <c r="R1182" s="4">
        <v>224</v>
      </c>
      <c r="S1182" s="4">
        <v>2</v>
      </c>
      <c r="T1182" s="4">
        <v>25</v>
      </c>
      <c r="U1182" s="4">
        <v>7</v>
      </c>
      <c r="V1182" s="4">
        <v>0</v>
      </c>
      <c r="W1182" s="4">
        <v>110</v>
      </c>
      <c r="X1182">
        <v>2</v>
      </c>
      <c r="Y1182">
        <v>5</v>
      </c>
      <c r="Z1182" t="str">
        <f t="shared" si="75"/>
        <v>Medium</v>
      </c>
      <c r="AA1182" s="14">
        <f t="shared" ca="1" si="76"/>
        <v>4.9913536741522435</v>
      </c>
      <c r="AB1182">
        <v>3</v>
      </c>
      <c r="AC1182">
        <v>3</v>
      </c>
      <c r="AD1182" s="14">
        <f t="shared" ca="1" si="77"/>
        <v>2.7242805766050084</v>
      </c>
      <c r="AE1182">
        <v>6</v>
      </c>
      <c r="AF1182">
        <v>0</v>
      </c>
      <c r="AG1182">
        <v>0</v>
      </c>
      <c r="AH1182">
        <v>0</v>
      </c>
      <c r="AI1182">
        <v>0</v>
      </c>
      <c r="AJ1182">
        <v>0</v>
      </c>
      <c r="AK1182">
        <v>0</v>
      </c>
      <c r="AL1182">
        <v>0</v>
      </c>
      <c r="AM1182" t="s">
        <v>45</v>
      </c>
    </row>
    <row r="1183" spans="1:39" hidden="1" x14ac:dyDescent="0.3">
      <c r="A1183">
        <v>3578</v>
      </c>
      <c r="B1183">
        <v>1949</v>
      </c>
      <c r="C1183" s="14">
        <f>2021-Table1[[#This Row],[Year_Birth]]</f>
        <v>72</v>
      </c>
      <c r="D1183" t="s">
        <v>46</v>
      </c>
      <c r="E1183" s="14" t="str" cm="1">
        <f t="array" ref="E1183">_xlfn.SWITCH(Table1[[#This Row],[Education]],"Graduation","Bachelor’s","Basic","High School","2n Cycle","Master’s","Master","Master’s","PhD","PhD","Other")</f>
        <v>Bachelor’s</v>
      </c>
      <c r="F1183" t="s">
        <v>49</v>
      </c>
      <c r="G1183" s="14" t="s">
        <v>49</v>
      </c>
      <c r="H1183" s="14" t="str" cm="1">
        <f t="array" ref="H1183">_xlfn.SWITCH(Table1[[#This Row],[Marital_Status_mod]],"Together","Couple","Married","Couple","Divorced","Single","Single","Single","Widow","Single","Other")</f>
        <v>Single</v>
      </c>
      <c r="I1183" s="4">
        <v>49160</v>
      </c>
      <c r="J1183" s="41" t="str">
        <f t="shared" si="74"/>
        <v>$40 - $50K</v>
      </c>
      <c r="K1183">
        <v>0</v>
      </c>
      <c r="L1183">
        <v>1</v>
      </c>
      <c r="M1183">
        <f>Table1[[#This Row],[Teenhome]]+Table1[[#This Row],[Kidhome]]</f>
        <v>1</v>
      </c>
      <c r="N1183" s="1">
        <v>41567</v>
      </c>
      <c r="O1183" s="16">
        <f>(Table1[[#This Row],[DataSetDate]]-Table1[[#This Row],[Dt_Customer]])/365</f>
        <v>7.3013698630136989</v>
      </c>
      <c r="P1183" s="15">
        <v>44232</v>
      </c>
      <c r="Q1183">
        <v>29</v>
      </c>
      <c r="R1183" s="4">
        <v>122</v>
      </c>
      <c r="S1183" s="4">
        <v>21</v>
      </c>
      <c r="T1183" s="4">
        <v>43</v>
      </c>
      <c r="U1183" s="4">
        <v>25</v>
      </c>
      <c r="V1183" s="4">
        <v>10</v>
      </c>
      <c r="W1183" s="4">
        <v>15</v>
      </c>
      <c r="X1183">
        <v>2</v>
      </c>
      <c r="Y1183">
        <v>3</v>
      </c>
      <c r="Z1183" t="str">
        <f t="shared" si="75"/>
        <v>Medium</v>
      </c>
      <c r="AA1183" s="14">
        <f t="shared" ca="1" si="76"/>
        <v>3.1551540215057621</v>
      </c>
      <c r="AB1183">
        <v>1</v>
      </c>
      <c r="AC1183">
        <v>6</v>
      </c>
      <c r="AD1183" s="14">
        <f t="shared" ca="1" si="77"/>
        <v>5.6825049783368096</v>
      </c>
      <c r="AE1183">
        <v>6</v>
      </c>
      <c r="AF1183">
        <v>0</v>
      </c>
      <c r="AG1183">
        <v>0</v>
      </c>
      <c r="AH1183">
        <v>0</v>
      </c>
      <c r="AI1183">
        <v>0</v>
      </c>
      <c r="AJ1183">
        <v>0</v>
      </c>
      <c r="AK1183">
        <v>0</v>
      </c>
      <c r="AL1183">
        <v>0</v>
      </c>
      <c r="AM1183" t="s">
        <v>41</v>
      </c>
    </row>
    <row r="1184" spans="1:39" hidden="1" x14ac:dyDescent="0.3">
      <c r="A1184">
        <v>3281</v>
      </c>
      <c r="B1184">
        <v>1960</v>
      </c>
      <c r="C1184" s="14">
        <f>2021-Table1[[#This Row],[Year_Birth]]</f>
        <v>61</v>
      </c>
      <c r="D1184" t="s">
        <v>39</v>
      </c>
      <c r="E1184" s="14" t="str" cm="1">
        <f t="array" ref="E1184">_xlfn.SWITCH(Table1[[#This Row],[Education]],"Graduation","Bachelor’s","Basic","High School","2n Cycle","Master’s","Master","Master’s","PhD","PhD","Other")</f>
        <v>PhD</v>
      </c>
      <c r="F1184" t="s">
        <v>42</v>
      </c>
      <c r="G1184" s="14" t="s">
        <v>42</v>
      </c>
      <c r="H1184" s="14" t="str" cm="1">
        <f t="array" ref="H1184">_xlfn.SWITCH(Table1[[#This Row],[Marital_Status_mod]],"Together","Couple","Married","Couple","Divorced","Single","Single","Single","Widow","Single","Other")</f>
        <v>Couple</v>
      </c>
      <c r="I1184" s="4">
        <v>49154</v>
      </c>
      <c r="J1184" s="41" t="str">
        <f t="shared" si="74"/>
        <v>$40 - $50K</v>
      </c>
      <c r="K1184">
        <v>1</v>
      </c>
      <c r="L1184">
        <v>1</v>
      </c>
      <c r="M1184">
        <f>Table1[[#This Row],[Teenhome]]+Table1[[#This Row],[Kidhome]]</f>
        <v>2</v>
      </c>
      <c r="N1184" s="1">
        <v>41581</v>
      </c>
      <c r="O1184" s="16">
        <f>(Table1[[#This Row],[DataSetDate]]-Table1[[#This Row],[Dt_Customer]])/365</f>
        <v>7.2630136986301368</v>
      </c>
      <c r="P1184" s="15">
        <v>44232</v>
      </c>
      <c r="Q1184">
        <v>69</v>
      </c>
      <c r="R1184" s="4">
        <v>206</v>
      </c>
      <c r="S1184" s="4">
        <v>10</v>
      </c>
      <c r="T1184" s="4">
        <v>67</v>
      </c>
      <c r="U1184" s="4">
        <v>30</v>
      </c>
      <c r="V1184" s="4">
        <v>27</v>
      </c>
      <c r="W1184" s="4">
        <v>71</v>
      </c>
      <c r="X1184">
        <v>6</v>
      </c>
      <c r="Y1184">
        <v>4</v>
      </c>
      <c r="Z1184" t="str">
        <f t="shared" si="75"/>
        <v>Medium</v>
      </c>
      <c r="AA1184" s="14">
        <f t="shared" ca="1" si="76"/>
        <v>4.0442337452692181</v>
      </c>
      <c r="AB1184">
        <v>1</v>
      </c>
      <c r="AC1184">
        <v>8</v>
      </c>
      <c r="AD1184" s="14">
        <f t="shared" ca="1" si="77"/>
        <v>7.9832298484642878</v>
      </c>
      <c r="AE1184">
        <v>6</v>
      </c>
      <c r="AF1184">
        <v>0</v>
      </c>
      <c r="AG1184">
        <v>0</v>
      </c>
      <c r="AH1184">
        <v>0</v>
      </c>
      <c r="AI1184">
        <v>0</v>
      </c>
      <c r="AJ1184">
        <v>0</v>
      </c>
      <c r="AK1184">
        <v>0</v>
      </c>
      <c r="AL1184">
        <v>0</v>
      </c>
      <c r="AM1184" t="s">
        <v>41</v>
      </c>
    </row>
    <row r="1185" spans="1:39" hidden="1" x14ac:dyDescent="0.3">
      <c r="A1185">
        <v>9516</v>
      </c>
      <c r="B1185">
        <v>1971</v>
      </c>
      <c r="C1185" s="14">
        <f>2021-Table1[[#This Row],[Year_Birth]]</f>
        <v>50</v>
      </c>
      <c r="D1185" t="s">
        <v>51</v>
      </c>
      <c r="E1185" s="14" t="str" cm="1">
        <f t="array" ref="E1185">_xlfn.SWITCH(Table1[[#This Row],[Education]],"Graduation","Bachelor’s","Basic","High School","2n Cycle","Master’s","Master","Master’s","PhD","PhD","Other")</f>
        <v>Master’s</v>
      </c>
      <c r="F1185" t="s">
        <v>49</v>
      </c>
      <c r="G1185" s="14" t="s">
        <v>49</v>
      </c>
      <c r="H1185" s="14" t="str" cm="1">
        <f t="array" ref="H1185">_xlfn.SWITCH(Table1[[#This Row],[Marital_Status_mod]],"Together","Couple","Married","Couple","Divorced","Single","Single","Single","Widow","Single","Other")</f>
        <v>Single</v>
      </c>
      <c r="I1185" s="4">
        <v>49118</v>
      </c>
      <c r="J1185" s="41" t="str">
        <f t="shared" si="74"/>
        <v>$40 - $50K</v>
      </c>
      <c r="K1185">
        <v>0</v>
      </c>
      <c r="L1185">
        <v>0</v>
      </c>
      <c r="M1185">
        <f>Table1[[#This Row],[Teenhome]]+Table1[[#This Row],[Kidhome]]</f>
        <v>0</v>
      </c>
      <c r="N1185" s="1">
        <v>41139</v>
      </c>
      <c r="O1185" s="16">
        <f>(Table1[[#This Row],[DataSetDate]]-Table1[[#This Row],[Dt_Customer]])/365</f>
        <v>8.4739726027397264</v>
      </c>
      <c r="P1185" s="15">
        <v>44232</v>
      </c>
      <c r="Q1185">
        <v>90</v>
      </c>
      <c r="R1185" s="4">
        <v>620</v>
      </c>
      <c r="S1185" s="4">
        <v>54</v>
      </c>
      <c r="T1185" s="4">
        <v>239</v>
      </c>
      <c r="U1185" s="4">
        <v>99</v>
      </c>
      <c r="V1185" s="4">
        <v>98</v>
      </c>
      <c r="W1185" s="4">
        <v>119</v>
      </c>
      <c r="X1185">
        <v>2</v>
      </c>
      <c r="Y1185">
        <v>9</v>
      </c>
      <c r="Z1185" t="str">
        <f t="shared" si="75"/>
        <v>High</v>
      </c>
      <c r="AA1185" s="14">
        <f t="shared" ca="1" si="76"/>
        <v>8.9007408765106621</v>
      </c>
      <c r="AB1185">
        <v>7</v>
      </c>
      <c r="AC1185">
        <v>10</v>
      </c>
      <c r="AD1185" s="14">
        <f t="shared" ca="1" si="77"/>
        <v>10.398211089837384</v>
      </c>
      <c r="AE1185">
        <v>7</v>
      </c>
      <c r="AF1185">
        <v>0</v>
      </c>
      <c r="AG1185">
        <v>1</v>
      </c>
      <c r="AH1185">
        <v>0</v>
      </c>
      <c r="AI1185">
        <v>1</v>
      </c>
      <c r="AJ1185">
        <v>0</v>
      </c>
      <c r="AK1185">
        <v>1</v>
      </c>
      <c r="AL1185">
        <v>0</v>
      </c>
      <c r="AM1185" t="s">
        <v>41</v>
      </c>
    </row>
    <row r="1186" spans="1:39" hidden="1" x14ac:dyDescent="0.3">
      <c r="A1186">
        <v>7533</v>
      </c>
      <c r="B1186">
        <v>1964</v>
      </c>
      <c r="C1186" s="14">
        <f>2021-Table1[[#This Row],[Year_Birth]]</f>
        <v>57</v>
      </c>
      <c r="D1186" t="s">
        <v>46</v>
      </c>
      <c r="E1186" s="14" t="str" cm="1">
        <f t="array" ref="E1186">_xlfn.SWITCH(Table1[[#This Row],[Education]],"Graduation","Bachelor’s","Basic","High School","2n Cycle","Master’s","Master","Master’s","PhD","PhD","Other")</f>
        <v>Bachelor’s</v>
      </c>
      <c r="F1186" t="s">
        <v>42</v>
      </c>
      <c r="G1186" s="14" t="s">
        <v>42</v>
      </c>
      <c r="H1186" s="14" t="str" cm="1">
        <f t="array" ref="H1186">_xlfn.SWITCH(Table1[[#This Row],[Marital_Status_mod]],"Together","Couple","Married","Couple","Divorced","Single","Single","Single","Widow","Single","Other")</f>
        <v>Couple</v>
      </c>
      <c r="I1186" s="4">
        <v>49096</v>
      </c>
      <c r="J1186" s="41" t="str">
        <f t="shared" si="74"/>
        <v>$40 - $50K</v>
      </c>
      <c r="K1186">
        <v>1</v>
      </c>
      <c r="L1186">
        <v>1</v>
      </c>
      <c r="M1186">
        <f>Table1[[#This Row],[Teenhome]]+Table1[[#This Row],[Kidhome]]</f>
        <v>2</v>
      </c>
      <c r="N1186" s="1">
        <v>41541</v>
      </c>
      <c r="O1186" s="16">
        <f>(Table1[[#This Row],[DataSetDate]]-Table1[[#This Row],[Dt_Customer]])/365</f>
        <v>7.3726027397260276</v>
      </c>
      <c r="P1186" s="15">
        <v>44232</v>
      </c>
      <c r="Q1186">
        <v>15</v>
      </c>
      <c r="R1186" s="4">
        <v>144</v>
      </c>
      <c r="S1186" s="4">
        <v>1</v>
      </c>
      <c r="T1186" s="4">
        <v>32</v>
      </c>
      <c r="U1186" s="4">
        <v>2</v>
      </c>
      <c r="V1186" s="4">
        <v>1</v>
      </c>
      <c r="W1186" s="4">
        <v>7</v>
      </c>
      <c r="X1186">
        <v>4</v>
      </c>
      <c r="Y1186">
        <v>4</v>
      </c>
      <c r="Z1186" t="str">
        <f t="shared" si="75"/>
        <v>Medium</v>
      </c>
      <c r="AA1186" s="14">
        <f t="shared" ca="1" si="76"/>
        <v>4.2774547255463045</v>
      </c>
      <c r="AB1186">
        <v>1</v>
      </c>
      <c r="AC1186">
        <v>4</v>
      </c>
      <c r="AD1186" s="14">
        <f t="shared" ca="1" si="77"/>
        <v>4.0595939896318587</v>
      </c>
      <c r="AE1186">
        <v>7</v>
      </c>
      <c r="AF1186">
        <v>0</v>
      </c>
      <c r="AG1186">
        <v>0</v>
      </c>
      <c r="AH1186">
        <v>0</v>
      </c>
      <c r="AI1186">
        <v>0</v>
      </c>
      <c r="AJ1186">
        <v>0</v>
      </c>
      <c r="AK1186">
        <v>0</v>
      </c>
      <c r="AL1186">
        <v>0</v>
      </c>
      <c r="AM1186" t="s">
        <v>48</v>
      </c>
    </row>
    <row r="1187" spans="1:39" hidden="1" x14ac:dyDescent="0.3">
      <c r="A1187">
        <v>2870</v>
      </c>
      <c r="B1187">
        <v>1973</v>
      </c>
      <c r="C1187" s="14">
        <f>2021-Table1[[#This Row],[Year_Birth]]</f>
        <v>48</v>
      </c>
      <c r="D1187" t="s">
        <v>46</v>
      </c>
      <c r="E1187" s="14" t="str" cm="1">
        <f t="array" ref="E1187">_xlfn.SWITCH(Table1[[#This Row],[Education]],"Graduation","Bachelor’s","Basic","High School","2n Cycle","Master’s","Master","Master’s","PhD","PhD","Other")</f>
        <v>Bachelor’s</v>
      </c>
      <c r="F1187" t="s">
        <v>42</v>
      </c>
      <c r="G1187" s="14" t="s">
        <v>42</v>
      </c>
      <c r="H1187" s="14" t="str" cm="1">
        <f t="array" ref="H1187">_xlfn.SWITCH(Table1[[#This Row],[Marital_Status_mod]],"Together","Couple","Married","Couple","Divorced","Single","Single","Single","Widow","Single","Other")</f>
        <v>Couple</v>
      </c>
      <c r="I1187" s="4">
        <v>49094</v>
      </c>
      <c r="J1187" s="41" t="str">
        <f t="shared" si="74"/>
        <v>$40 - $50K</v>
      </c>
      <c r="K1187">
        <v>0</v>
      </c>
      <c r="L1187">
        <v>1</v>
      </c>
      <c r="M1187">
        <f>Table1[[#This Row],[Teenhome]]+Table1[[#This Row],[Kidhome]]</f>
        <v>1</v>
      </c>
      <c r="N1187" s="1">
        <v>41173</v>
      </c>
      <c r="O1187" s="16">
        <f>(Table1[[#This Row],[DataSetDate]]-Table1[[#This Row],[Dt_Customer]])/365</f>
        <v>8.3808219178082197</v>
      </c>
      <c r="P1187" s="15">
        <v>44232</v>
      </c>
      <c r="Q1187">
        <v>6</v>
      </c>
      <c r="R1187" s="4">
        <v>376</v>
      </c>
      <c r="S1187" s="4">
        <v>0</v>
      </c>
      <c r="T1187" s="4">
        <v>38</v>
      </c>
      <c r="U1187" s="4">
        <v>11</v>
      </c>
      <c r="V1187" s="4">
        <v>8</v>
      </c>
      <c r="W1187" s="4">
        <v>69</v>
      </c>
      <c r="X1187">
        <v>5</v>
      </c>
      <c r="Y1187">
        <v>6</v>
      </c>
      <c r="Z1187" t="str">
        <f t="shared" si="75"/>
        <v>Medium</v>
      </c>
      <c r="AA1187" s="14">
        <f t="shared" ca="1" si="76"/>
        <v>6.1496450103955942</v>
      </c>
      <c r="AB1187">
        <v>3</v>
      </c>
      <c r="AC1187">
        <v>6</v>
      </c>
      <c r="AD1187" s="14">
        <f t="shared" ca="1" si="77"/>
        <v>6.2701414228054144</v>
      </c>
      <c r="AE1187">
        <v>6</v>
      </c>
      <c r="AF1187">
        <v>0</v>
      </c>
      <c r="AG1187">
        <v>0</v>
      </c>
      <c r="AH1187">
        <v>0</v>
      </c>
      <c r="AI1187">
        <v>0</v>
      </c>
      <c r="AJ1187">
        <v>0</v>
      </c>
      <c r="AK1187">
        <v>0</v>
      </c>
      <c r="AL1187">
        <v>0</v>
      </c>
      <c r="AM1187" t="s">
        <v>41</v>
      </c>
    </row>
    <row r="1188" spans="1:39" hidden="1" x14ac:dyDescent="0.3">
      <c r="A1188">
        <v>7397</v>
      </c>
      <c r="B1188">
        <v>1951</v>
      </c>
      <c r="C1188" s="14">
        <f>2021-Table1[[#This Row],[Year_Birth]]</f>
        <v>70</v>
      </c>
      <c r="D1188" t="s">
        <v>46</v>
      </c>
      <c r="E1188" s="14" t="str" cm="1">
        <f t="array" ref="E1188">_xlfn.SWITCH(Table1[[#This Row],[Education]],"Graduation","Bachelor’s","Basic","High School","2n Cycle","Master’s","Master","Master’s","PhD","PhD","Other")</f>
        <v>Bachelor’s</v>
      </c>
      <c r="F1188" t="s">
        <v>50</v>
      </c>
      <c r="G1188" s="14" t="s">
        <v>50</v>
      </c>
      <c r="H1188" s="14" t="str" cm="1">
        <f t="array" ref="H1188">_xlfn.SWITCH(Table1[[#This Row],[Marital_Status_mod]],"Together","Couple","Married","Couple","Divorced","Single","Single","Single","Widow","Single","Other")</f>
        <v>Single</v>
      </c>
      <c r="I1188" s="4">
        <v>49090</v>
      </c>
      <c r="J1188" s="41" t="str">
        <f t="shared" si="74"/>
        <v>$40 - $50K</v>
      </c>
      <c r="K1188">
        <v>0</v>
      </c>
      <c r="L1188">
        <v>1</v>
      </c>
      <c r="M1188">
        <f>Table1[[#This Row],[Teenhome]]+Table1[[#This Row],[Kidhome]]</f>
        <v>1</v>
      </c>
      <c r="N1188" s="1">
        <v>41474</v>
      </c>
      <c r="O1188" s="16">
        <f>(Table1[[#This Row],[DataSetDate]]-Table1[[#This Row],[Dt_Customer]])/365</f>
        <v>7.5561643835616437</v>
      </c>
      <c r="P1188" s="15">
        <v>44232</v>
      </c>
      <c r="Q1188">
        <v>45</v>
      </c>
      <c r="R1188" s="4">
        <v>494</v>
      </c>
      <c r="S1188" s="4">
        <v>5</v>
      </c>
      <c r="T1188" s="4">
        <v>82</v>
      </c>
      <c r="U1188" s="4">
        <v>7</v>
      </c>
      <c r="V1188" s="4">
        <v>0</v>
      </c>
      <c r="W1188" s="4">
        <v>100</v>
      </c>
      <c r="X1188">
        <v>3</v>
      </c>
      <c r="Y1188">
        <v>7</v>
      </c>
      <c r="Z1188" t="str">
        <f t="shared" si="75"/>
        <v>High</v>
      </c>
      <c r="AA1188" s="14">
        <f t="shared" ca="1" si="76"/>
        <v>7.0426763138343533</v>
      </c>
      <c r="AB1188">
        <v>2</v>
      </c>
      <c r="AC1188">
        <v>9</v>
      </c>
      <c r="AD1188" s="14">
        <f t="shared" ca="1" si="77"/>
        <v>9.294387566582099</v>
      </c>
      <c r="AE1188">
        <v>7</v>
      </c>
      <c r="AF1188">
        <v>0</v>
      </c>
      <c r="AG1188">
        <v>0</v>
      </c>
      <c r="AH1188">
        <v>0</v>
      </c>
      <c r="AI1188">
        <v>0</v>
      </c>
      <c r="AJ1188">
        <v>0</v>
      </c>
      <c r="AK1188">
        <v>0</v>
      </c>
      <c r="AL1188">
        <v>0</v>
      </c>
      <c r="AM1188" t="s">
        <v>41</v>
      </c>
    </row>
    <row r="1189" spans="1:39" hidden="1" x14ac:dyDescent="0.3">
      <c r="A1189">
        <v>6116</v>
      </c>
      <c r="B1189">
        <v>1968</v>
      </c>
      <c r="C1189" s="14">
        <f>2021-Table1[[#This Row],[Year_Birth]]</f>
        <v>53</v>
      </c>
      <c r="D1189" t="s">
        <v>51</v>
      </c>
      <c r="E1189" s="14" t="str" cm="1">
        <f t="array" ref="E1189">_xlfn.SWITCH(Table1[[#This Row],[Education]],"Graduation","Bachelor’s","Basic","High School","2n Cycle","Master’s","Master","Master’s","PhD","PhD","Other")</f>
        <v>Master’s</v>
      </c>
      <c r="F1189" t="s">
        <v>42</v>
      </c>
      <c r="G1189" s="14" t="s">
        <v>42</v>
      </c>
      <c r="H1189" s="14" t="str" cm="1">
        <f t="array" ref="H1189">_xlfn.SWITCH(Table1[[#This Row],[Marital_Status_mod]],"Together","Couple","Married","Couple","Divorced","Single","Single","Single","Widow","Single","Other")</f>
        <v>Couple</v>
      </c>
      <c r="I1189" s="4">
        <v>48985</v>
      </c>
      <c r="J1189" s="41" t="str">
        <f t="shared" si="74"/>
        <v>$40 - $50K</v>
      </c>
      <c r="K1189">
        <v>0</v>
      </c>
      <c r="L1189">
        <v>1</v>
      </c>
      <c r="M1189">
        <f>Table1[[#This Row],[Teenhome]]+Table1[[#This Row],[Kidhome]]</f>
        <v>1</v>
      </c>
      <c r="N1189" s="1">
        <v>41460</v>
      </c>
      <c r="O1189" s="16">
        <f>(Table1[[#This Row],[DataSetDate]]-Table1[[#This Row],[Dt_Customer]])/365</f>
        <v>7.5945205479452058</v>
      </c>
      <c r="P1189" s="15">
        <v>44232</v>
      </c>
      <c r="Q1189">
        <v>13</v>
      </c>
      <c r="R1189" s="4">
        <v>19</v>
      </c>
      <c r="S1189" s="4">
        <v>13</v>
      </c>
      <c r="T1189" s="4">
        <v>18</v>
      </c>
      <c r="U1189" s="4">
        <v>10</v>
      </c>
      <c r="V1189" s="4">
        <v>7</v>
      </c>
      <c r="W1189" s="4">
        <v>8</v>
      </c>
      <c r="X1189">
        <v>1</v>
      </c>
      <c r="Y1189">
        <v>1</v>
      </c>
      <c r="Z1189" t="str">
        <f t="shared" si="75"/>
        <v>Low</v>
      </c>
      <c r="AA1189" s="14">
        <f t="shared" ca="1" si="76"/>
        <v>1.1861395633409275</v>
      </c>
      <c r="AB1189">
        <v>1</v>
      </c>
      <c r="AC1189">
        <v>3</v>
      </c>
      <c r="AD1189" s="14">
        <f t="shared" ca="1" si="77"/>
        <v>3.0094320617789032</v>
      </c>
      <c r="AE1189">
        <v>3</v>
      </c>
      <c r="AF1189">
        <v>0</v>
      </c>
      <c r="AG1189">
        <v>0</v>
      </c>
      <c r="AH1189">
        <v>0</v>
      </c>
      <c r="AI1189">
        <v>0</v>
      </c>
      <c r="AJ1189">
        <v>0</v>
      </c>
      <c r="AK1189">
        <v>0</v>
      </c>
      <c r="AL1189">
        <v>0</v>
      </c>
      <c r="AM1189" t="s">
        <v>41</v>
      </c>
    </row>
    <row r="1190" spans="1:39" hidden="1" x14ac:dyDescent="0.3">
      <c r="A1190">
        <v>2968</v>
      </c>
      <c r="B1190">
        <v>1943</v>
      </c>
      <c r="C1190" s="14">
        <f>2021-Table1[[#This Row],[Year_Birth]]</f>
        <v>78</v>
      </c>
      <c r="D1190" t="s">
        <v>39</v>
      </c>
      <c r="E1190" s="14" t="str" cm="1">
        <f t="array" ref="E1190">_xlfn.SWITCH(Table1[[#This Row],[Education]],"Graduation","Bachelor’s","Basic","High School","2n Cycle","Master’s","Master","Master’s","PhD","PhD","Other")</f>
        <v>PhD</v>
      </c>
      <c r="F1190" t="s">
        <v>49</v>
      </c>
      <c r="G1190" s="14" t="s">
        <v>49</v>
      </c>
      <c r="H1190" s="14" t="str" cm="1">
        <f t="array" ref="H1190">_xlfn.SWITCH(Table1[[#This Row],[Marital_Status_mod]],"Together","Couple","Married","Couple","Divorced","Single","Single","Single","Widow","Single","Other")</f>
        <v>Single</v>
      </c>
      <c r="I1190" s="4">
        <v>48948</v>
      </c>
      <c r="J1190" s="41" t="str">
        <f t="shared" si="74"/>
        <v>$40 - $50K</v>
      </c>
      <c r="K1190">
        <v>0</v>
      </c>
      <c r="L1190">
        <v>0</v>
      </c>
      <c r="M1190">
        <f>Table1[[#This Row],[Teenhome]]+Table1[[#This Row],[Kidhome]]</f>
        <v>0</v>
      </c>
      <c r="N1190" s="1">
        <v>41306</v>
      </c>
      <c r="O1190" s="16">
        <f>(Table1[[#This Row],[DataSetDate]]-Table1[[#This Row],[Dt_Customer]])/365</f>
        <v>8.0164383561643842</v>
      </c>
      <c r="P1190" s="15">
        <v>44232</v>
      </c>
      <c r="Q1190">
        <v>53</v>
      </c>
      <c r="R1190" s="4">
        <v>437</v>
      </c>
      <c r="S1190" s="4">
        <v>8</v>
      </c>
      <c r="T1190" s="4">
        <v>206</v>
      </c>
      <c r="U1190" s="4">
        <v>160</v>
      </c>
      <c r="V1190" s="4">
        <v>49</v>
      </c>
      <c r="W1190" s="4">
        <v>42</v>
      </c>
      <c r="X1190">
        <v>2</v>
      </c>
      <c r="Y1190">
        <v>7</v>
      </c>
      <c r="Z1190" t="str">
        <f t="shared" si="75"/>
        <v>High</v>
      </c>
      <c r="AA1190" s="14">
        <f t="shared" ca="1" si="76"/>
        <v>7.070833855081391</v>
      </c>
      <c r="AB1190">
        <v>10</v>
      </c>
      <c r="AC1190">
        <v>5</v>
      </c>
      <c r="AD1190" s="14">
        <f t="shared" ca="1" si="77"/>
        <v>5.0220972703356859</v>
      </c>
      <c r="AE1190">
        <v>6</v>
      </c>
      <c r="AF1190">
        <v>0</v>
      </c>
      <c r="AG1190">
        <v>0</v>
      </c>
      <c r="AH1190">
        <v>1</v>
      </c>
      <c r="AI1190">
        <v>0</v>
      </c>
      <c r="AJ1190">
        <v>0</v>
      </c>
      <c r="AK1190">
        <v>1</v>
      </c>
      <c r="AL1190">
        <v>0</v>
      </c>
      <c r="AM1190" t="s">
        <v>53</v>
      </c>
    </row>
    <row r="1191" spans="1:39" hidden="1" x14ac:dyDescent="0.3">
      <c r="A1191">
        <v>8800</v>
      </c>
      <c r="B1191">
        <v>1943</v>
      </c>
      <c r="C1191" s="14">
        <f>2021-Table1[[#This Row],[Year_Birth]]</f>
        <v>78</v>
      </c>
      <c r="D1191" t="s">
        <v>39</v>
      </c>
      <c r="E1191" s="14" t="str" cm="1">
        <f t="array" ref="E1191">_xlfn.SWITCH(Table1[[#This Row],[Education]],"Graduation","Bachelor’s","Basic","High School","2n Cycle","Master’s","Master","Master’s","PhD","PhD","Other")</f>
        <v>PhD</v>
      </c>
      <c r="F1191" t="s">
        <v>49</v>
      </c>
      <c r="G1191" s="14" t="s">
        <v>49</v>
      </c>
      <c r="H1191" s="14" t="str" cm="1">
        <f t="array" ref="H1191">_xlfn.SWITCH(Table1[[#This Row],[Marital_Status_mod]],"Together","Couple","Married","Couple","Divorced","Single","Single","Single","Widow","Single","Other")</f>
        <v>Single</v>
      </c>
      <c r="I1191" s="4">
        <v>48948</v>
      </c>
      <c r="J1191" s="41" t="str">
        <f t="shared" si="74"/>
        <v>$40 - $50K</v>
      </c>
      <c r="K1191">
        <v>0</v>
      </c>
      <c r="L1191">
        <v>0</v>
      </c>
      <c r="M1191">
        <f>Table1[[#This Row],[Teenhome]]+Table1[[#This Row],[Kidhome]]</f>
        <v>0</v>
      </c>
      <c r="N1191" s="1">
        <v>41306</v>
      </c>
      <c r="O1191" s="16">
        <f>(Table1[[#This Row],[DataSetDate]]-Table1[[#This Row],[Dt_Customer]])/365</f>
        <v>8.0164383561643842</v>
      </c>
      <c r="P1191" s="15">
        <v>44232</v>
      </c>
      <c r="Q1191">
        <v>53</v>
      </c>
      <c r="R1191" s="4">
        <v>437</v>
      </c>
      <c r="S1191" s="4">
        <v>8</v>
      </c>
      <c r="T1191" s="4">
        <v>206</v>
      </c>
      <c r="U1191" s="4">
        <v>160</v>
      </c>
      <c r="V1191" s="4">
        <v>49</v>
      </c>
      <c r="W1191" s="4">
        <v>42</v>
      </c>
      <c r="X1191">
        <v>2</v>
      </c>
      <c r="Y1191">
        <v>7</v>
      </c>
      <c r="Z1191" t="str">
        <f t="shared" si="75"/>
        <v>High</v>
      </c>
      <c r="AA1191" s="14">
        <f t="shared" ca="1" si="76"/>
        <v>6.6790870098735571</v>
      </c>
      <c r="AB1191">
        <v>10</v>
      </c>
      <c r="AC1191">
        <v>5</v>
      </c>
      <c r="AD1191" s="14">
        <f t="shared" ca="1" si="77"/>
        <v>5.2920592278919685</v>
      </c>
      <c r="AE1191">
        <v>6</v>
      </c>
      <c r="AF1191">
        <v>0</v>
      </c>
      <c r="AG1191">
        <v>0</v>
      </c>
      <c r="AH1191">
        <v>1</v>
      </c>
      <c r="AI1191">
        <v>0</v>
      </c>
      <c r="AJ1191">
        <v>0</v>
      </c>
      <c r="AK1191">
        <v>1</v>
      </c>
      <c r="AL1191">
        <v>0</v>
      </c>
      <c r="AM1191" t="s">
        <v>47</v>
      </c>
    </row>
    <row r="1192" spans="1:39" hidden="1" x14ac:dyDescent="0.3">
      <c r="A1192">
        <v>5389</v>
      </c>
      <c r="B1192">
        <v>1964</v>
      </c>
      <c r="C1192" s="14">
        <f>2021-Table1[[#This Row],[Year_Birth]]</f>
        <v>57</v>
      </c>
      <c r="D1192" t="s">
        <v>46</v>
      </c>
      <c r="E1192" s="14" t="str" cm="1">
        <f t="array" ref="E1192">_xlfn.SWITCH(Table1[[#This Row],[Education]],"Graduation","Bachelor’s","Basic","High School","2n Cycle","Master’s","Master","Master’s","PhD","PhD","Other")</f>
        <v>Bachelor’s</v>
      </c>
      <c r="F1192" t="s">
        <v>42</v>
      </c>
      <c r="G1192" s="14" t="s">
        <v>42</v>
      </c>
      <c r="H1192" s="14" t="str" cm="1">
        <f t="array" ref="H1192">_xlfn.SWITCH(Table1[[#This Row],[Marital_Status_mod]],"Together","Couple","Married","Couple","Divorced","Single","Single","Single","Widow","Single","Other")</f>
        <v>Couple</v>
      </c>
      <c r="I1192" s="4">
        <v>48920</v>
      </c>
      <c r="J1192" s="41" t="str">
        <f t="shared" si="74"/>
        <v>$40 - $50K</v>
      </c>
      <c r="K1192">
        <v>0</v>
      </c>
      <c r="L1192">
        <v>2</v>
      </c>
      <c r="M1192">
        <f>Table1[[#This Row],[Teenhome]]+Table1[[#This Row],[Kidhome]]</f>
        <v>2</v>
      </c>
      <c r="N1192" s="1">
        <v>41567</v>
      </c>
      <c r="O1192" s="16">
        <f>(Table1[[#This Row],[DataSetDate]]-Table1[[#This Row],[Dt_Customer]])/365</f>
        <v>7.3013698630136989</v>
      </c>
      <c r="P1192" s="15">
        <v>44232</v>
      </c>
      <c r="Q1192">
        <v>93</v>
      </c>
      <c r="R1192" s="4">
        <v>238</v>
      </c>
      <c r="S1192" s="4">
        <v>17</v>
      </c>
      <c r="T1192" s="4">
        <v>68</v>
      </c>
      <c r="U1192" s="4">
        <v>8</v>
      </c>
      <c r="V1192" s="4">
        <v>10</v>
      </c>
      <c r="W1192" s="4">
        <v>6</v>
      </c>
      <c r="X1192">
        <v>3</v>
      </c>
      <c r="Y1192">
        <v>6</v>
      </c>
      <c r="Z1192" t="str">
        <f t="shared" si="75"/>
        <v>Medium</v>
      </c>
      <c r="AA1192" s="14">
        <f t="shared" ca="1" si="76"/>
        <v>6.1192536080010385</v>
      </c>
      <c r="AB1192">
        <v>2</v>
      </c>
      <c r="AC1192">
        <v>5</v>
      </c>
      <c r="AD1192" s="14">
        <f t="shared" ca="1" si="77"/>
        <v>5.3985715315233129</v>
      </c>
      <c r="AE1192">
        <v>7</v>
      </c>
      <c r="AF1192">
        <v>0</v>
      </c>
      <c r="AG1192">
        <v>0</v>
      </c>
      <c r="AH1192">
        <v>0</v>
      </c>
      <c r="AI1192">
        <v>1</v>
      </c>
      <c r="AJ1192">
        <v>0</v>
      </c>
      <c r="AK1192">
        <v>0</v>
      </c>
      <c r="AL1192">
        <v>0</v>
      </c>
      <c r="AM1192" t="s">
        <v>41</v>
      </c>
    </row>
    <row r="1193" spans="1:39" hidden="1" x14ac:dyDescent="0.3">
      <c r="A1193">
        <v>2811</v>
      </c>
      <c r="B1193">
        <v>1963</v>
      </c>
      <c r="C1193" s="14">
        <f>2021-Table1[[#This Row],[Year_Birth]]</f>
        <v>58</v>
      </c>
      <c r="D1193" t="s">
        <v>39</v>
      </c>
      <c r="E1193" s="14" t="str" cm="1">
        <f t="array" ref="E1193">_xlfn.SWITCH(Table1[[#This Row],[Education]],"Graduation","Bachelor’s","Basic","High School","2n Cycle","Master’s","Master","Master’s","PhD","PhD","Other")</f>
        <v>PhD</v>
      </c>
      <c r="F1193" t="s">
        <v>50</v>
      </c>
      <c r="G1193" s="14" t="s">
        <v>50</v>
      </c>
      <c r="H1193" s="14" t="str" cm="1">
        <f t="array" ref="H1193">_xlfn.SWITCH(Table1[[#This Row],[Marital_Status_mod]],"Together","Couple","Married","Couple","Divorced","Single","Single","Single","Widow","Single","Other")</f>
        <v>Single</v>
      </c>
      <c r="I1193" s="4">
        <v>48918</v>
      </c>
      <c r="J1193" s="41" t="str">
        <f t="shared" si="74"/>
        <v>$40 - $50K</v>
      </c>
      <c r="K1193">
        <v>1</v>
      </c>
      <c r="L1193">
        <v>1</v>
      </c>
      <c r="M1193">
        <f>Table1[[#This Row],[Teenhome]]+Table1[[#This Row],[Kidhome]]</f>
        <v>2</v>
      </c>
      <c r="N1193" s="1">
        <v>41741</v>
      </c>
      <c r="O1193" s="16">
        <f>(Table1[[#This Row],[DataSetDate]]-Table1[[#This Row],[Dt_Customer]])/365</f>
        <v>6.8246575342465752</v>
      </c>
      <c r="P1193" s="15">
        <v>44232</v>
      </c>
      <c r="Q1193">
        <v>21</v>
      </c>
      <c r="R1193" s="4">
        <v>52</v>
      </c>
      <c r="S1193" s="4">
        <v>0</v>
      </c>
      <c r="T1193" s="4">
        <v>9</v>
      </c>
      <c r="U1193" s="4">
        <v>0</v>
      </c>
      <c r="V1193" s="4">
        <v>0</v>
      </c>
      <c r="W1193" s="4">
        <v>1</v>
      </c>
      <c r="X1193">
        <v>2</v>
      </c>
      <c r="Y1193">
        <v>1</v>
      </c>
      <c r="Z1193" t="str">
        <f t="shared" si="75"/>
        <v>Low</v>
      </c>
      <c r="AA1193" s="14">
        <f t="shared" ca="1" si="76"/>
        <v>0.68392294070147031</v>
      </c>
      <c r="AB1193">
        <v>0</v>
      </c>
      <c r="AC1193">
        <v>4</v>
      </c>
      <c r="AD1193" s="14">
        <f t="shared" ca="1" si="77"/>
        <v>3.6650194431984886</v>
      </c>
      <c r="AE1193">
        <v>4</v>
      </c>
      <c r="AF1193">
        <v>0</v>
      </c>
      <c r="AG1193">
        <v>0</v>
      </c>
      <c r="AH1193">
        <v>0</v>
      </c>
      <c r="AI1193">
        <v>0</v>
      </c>
      <c r="AJ1193">
        <v>0</v>
      </c>
      <c r="AK1193">
        <v>0</v>
      </c>
      <c r="AL1193">
        <v>0</v>
      </c>
      <c r="AM1193" t="s">
        <v>41</v>
      </c>
    </row>
    <row r="1194" spans="1:39" hidden="1" x14ac:dyDescent="0.3">
      <c r="A1194">
        <v>9150</v>
      </c>
      <c r="B1194">
        <v>1963</v>
      </c>
      <c r="C1194" s="14">
        <f>2021-Table1[[#This Row],[Year_Birth]]</f>
        <v>58</v>
      </c>
      <c r="D1194" t="s">
        <v>39</v>
      </c>
      <c r="E1194" s="14" t="str" cm="1">
        <f t="array" ref="E1194">_xlfn.SWITCH(Table1[[#This Row],[Education]],"Graduation","Bachelor’s","Basic","High School","2n Cycle","Master’s","Master","Master’s","PhD","PhD","Other")</f>
        <v>PhD</v>
      </c>
      <c r="F1194" t="s">
        <v>50</v>
      </c>
      <c r="G1194" s="14" t="s">
        <v>50</v>
      </c>
      <c r="H1194" s="14" t="str" cm="1">
        <f t="array" ref="H1194">_xlfn.SWITCH(Table1[[#This Row],[Marital_Status_mod]],"Together","Couple","Married","Couple","Divorced","Single","Single","Single","Widow","Single","Other")</f>
        <v>Single</v>
      </c>
      <c r="I1194" s="4">
        <v>48918</v>
      </c>
      <c r="J1194" s="41" t="str">
        <f t="shared" si="74"/>
        <v>$40 - $50K</v>
      </c>
      <c r="K1194">
        <v>1</v>
      </c>
      <c r="L1194">
        <v>1</v>
      </c>
      <c r="M1194">
        <f>Table1[[#This Row],[Teenhome]]+Table1[[#This Row],[Kidhome]]</f>
        <v>2</v>
      </c>
      <c r="N1194" s="1">
        <v>41741</v>
      </c>
      <c r="O1194" s="16">
        <f>(Table1[[#This Row],[DataSetDate]]-Table1[[#This Row],[Dt_Customer]])/365</f>
        <v>6.8246575342465752</v>
      </c>
      <c r="P1194" s="15">
        <v>44232</v>
      </c>
      <c r="Q1194">
        <v>21</v>
      </c>
      <c r="R1194" s="4">
        <v>52</v>
      </c>
      <c r="S1194" s="4">
        <v>0</v>
      </c>
      <c r="T1194" s="4">
        <v>9</v>
      </c>
      <c r="U1194" s="4">
        <v>0</v>
      </c>
      <c r="V1194" s="4">
        <v>0</v>
      </c>
      <c r="W1194" s="4">
        <v>1</v>
      </c>
      <c r="X1194">
        <v>2</v>
      </c>
      <c r="Y1194">
        <v>1</v>
      </c>
      <c r="Z1194" t="str">
        <f t="shared" si="75"/>
        <v>Low</v>
      </c>
      <c r="AA1194" s="14">
        <f t="shared" ca="1" si="76"/>
        <v>1.3713614086389359</v>
      </c>
      <c r="AB1194">
        <v>0</v>
      </c>
      <c r="AC1194">
        <v>4</v>
      </c>
      <c r="AD1194" s="14">
        <f t="shared" ca="1" si="77"/>
        <v>3.7341596604892033</v>
      </c>
      <c r="AE1194">
        <v>4</v>
      </c>
      <c r="AF1194">
        <v>0</v>
      </c>
      <c r="AG1194">
        <v>0</v>
      </c>
      <c r="AH1194">
        <v>0</v>
      </c>
      <c r="AI1194">
        <v>0</v>
      </c>
      <c r="AJ1194">
        <v>0</v>
      </c>
      <c r="AK1194">
        <v>0</v>
      </c>
      <c r="AL1194">
        <v>0</v>
      </c>
      <c r="AM1194" t="s">
        <v>41</v>
      </c>
    </row>
    <row r="1195" spans="1:39" hidden="1" x14ac:dyDescent="0.3">
      <c r="A1195">
        <v>8805</v>
      </c>
      <c r="B1195">
        <v>1960</v>
      </c>
      <c r="C1195" s="14">
        <f>2021-Table1[[#This Row],[Year_Birth]]</f>
        <v>61</v>
      </c>
      <c r="D1195" t="s">
        <v>46</v>
      </c>
      <c r="E1195" s="14" t="str" cm="1">
        <f t="array" ref="E1195">_xlfn.SWITCH(Table1[[#This Row],[Education]],"Graduation","Bachelor’s","Basic","High School","2n Cycle","Master’s","Master","Master’s","PhD","PhD","Other")</f>
        <v>Bachelor’s</v>
      </c>
      <c r="F1195" t="s">
        <v>50</v>
      </c>
      <c r="G1195" s="14" t="s">
        <v>50</v>
      </c>
      <c r="H1195" s="14" t="str" cm="1">
        <f t="array" ref="H1195">_xlfn.SWITCH(Table1[[#This Row],[Marital_Status_mod]],"Together","Couple","Married","Couple","Divorced","Single","Single","Single","Widow","Single","Other")</f>
        <v>Single</v>
      </c>
      <c r="I1195" s="4">
        <v>48904</v>
      </c>
      <c r="J1195" s="41" t="str">
        <f t="shared" si="74"/>
        <v>$40 - $50K</v>
      </c>
      <c r="K1195">
        <v>0</v>
      </c>
      <c r="L1195">
        <v>1</v>
      </c>
      <c r="M1195">
        <f>Table1[[#This Row],[Teenhome]]+Table1[[#This Row],[Kidhome]]</f>
        <v>1</v>
      </c>
      <c r="N1195" s="1">
        <v>41245</v>
      </c>
      <c r="O1195" s="16">
        <f>(Table1[[#This Row],[DataSetDate]]-Table1[[#This Row],[Dt_Customer]])/365</f>
        <v>8.1835616438356169</v>
      </c>
      <c r="P1195" s="15">
        <v>44232</v>
      </c>
      <c r="Q1195">
        <v>1</v>
      </c>
      <c r="R1195" s="4">
        <v>283</v>
      </c>
      <c r="S1195" s="4">
        <v>10</v>
      </c>
      <c r="T1195" s="4">
        <v>38</v>
      </c>
      <c r="U1195" s="4">
        <v>0</v>
      </c>
      <c r="V1195" s="4">
        <v>13</v>
      </c>
      <c r="W1195" s="4">
        <v>27</v>
      </c>
      <c r="X1195">
        <v>4</v>
      </c>
      <c r="Y1195">
        <v>7</v>
      </c>
      <c r="Z1195" t="str">
        <f t="shared" si="75"/>
        <v>High</v>
      </c>
      <c r="AA1195" s="14">
        <f t="shared" ca="1" si="76"/>
        <v>6.9077861766565318</v>
      </c>
      <c r="AB1195">
        <v>2</v>
      </c>
      <c r="AC1195">
        <v>4</v>
      </c>
      <c r="AD1195" s="14">
        <f t="shared" ca="1" si="77"/>
        <v>3.9769419147897414</v>
      </c>
      <c r="AE1195">
        <v>8</v>
      </c>
      <c r="AF1195">
        <v>0</v>
      </c>
      <c r="AG1195">
        <v>0</v>
      </c>
      <c r="AH1195">
        <v>0</v>
      </c>
      <c r="AI1195">
        <v>0</v>
      </c>
      <c r="AJ1195">
        <v>0</v>
      </c>
      <c r="AK1195">
        <v>0</v>
      </c>
      <c r="AL1195">
        <v>0</v>
      </c>
      <c r="AM1195" t="s">
        <v>43</v>
      </c>
    </row>
    <row r="1196" spans="1:39" hidden="1" x14ac:dyDescent="0.3">
      <c r="A1196">
        <v>1158</v>
      </c>
      <c r="B1196">
        <v>1966</v>
      </c>
      <c r="C1196" s="14">
        <f>2021-Table1[[#This Row],[Year_Birth]]</f>
        <v>55</v>
      </c>
      <c r="D1196" t="s">
        <v>46</v>
      </c>
      <c r="E1196" s="14" t="str" cm="1">
        <f t="array" ref="E1196">_xlfn.SWITCH(Table1[[#This Row],[Education]],"Graduation","Bachelor’s","Basic","High School","2n Cycle","Master’s","Master","Master’s","PhD","PhD","Other")</f>
        <v>Bachelor’s</v>
      </c>
      <c r="F1196" t="s">
        <v>49</v>
      </c>
      <c r="G1196" s="14" t="s">
        <v>49</v>
      </c>
      <c r="H1196" s="14" t="str" cm="1">
        <f t="array" ref="H1196">_xlfn.SWITCH(Table1[[#This Row],[Marital_Status_mod]],"Together","Couple","Married","Couple","Divorced","Single","Single","Single","Widow","Single","Other")</f>
        <v>Single</v>
      </c>
      <c r="I1196" s="4">
        <v>48877</v>
      </c>
      <c r="J1196" s="41" t="str">
        <f t="shared" si="74"/>
        <v>$40 - $50K</v>
      </c>
      <c r="K1196">
        <v>0</v>
      </c>
      <c r="L1196">
        <v>1</v>
      </c>
      <c r="M1196">
        <f>Table1[[#This Row],[Teenhome]]+Table1[[#This Row],[Kidhome]]</f>
        <v>1</v>
      </c>
      <c r="N1196" s="1">
        <v>41644</v>
      </c>
      <c r="O1196" s="16">
        <f>(Table1[[#This Row],[DataSetDate]]-Table1[[#This Row],[Dt_Customer]])/365</f>
        <v>7.0904109589041093</v>
      </c>
      <c r="P1196" s="15">
        <v>44232</v>
      </c>
      <c r="Q1196">
        <v>27</v>
      </c>
      <c r="R1196" s="4">
        <v>102</v>
      </c>
      <c r="S1196" s="4">
        <v>1</v>
      </c>
      <c r="T1196" s="4">
        <v>15</v>
      </c>
      <c r="U1196" s="4">
        <v>2</v>
      </c>
      <c r="V1196" s="4">
        <v>0</v>
      </c>
      <c r="W1196" s="4">
        <v>24</v>
      </c>
      <c r="X1196">
        <v>1</v>
      </c>
      <c r="Y1196">
        <v>3</v>
      </c>
      <c r="Z1196" t="str">
        <f t="shared" si="75"/>
        <v>Medium</v>
      </c>
      <c r="AA1196" s="14">
        <f t="shared" ca="1" si="76"/>
        <v>2.7470878613463894</v>
      </c>
      <c r="AB1196">
        <v>0</v>
      </c>
      <c r="AC1196">
        <v>4</v>
      </c>
      <c r="AD1196" s="14">
        <f t="shared" ca="1" si="77"/>
        <v>4.0454240970585253</v>
      </c>
      <c r="AE1196">
        <v>7</v>
      </c>
      <c r="AF1196">
        <v>0</v>
      </c>
      <c r="AG1196">
        <v>0</v>
      </c>
      <c r="AH1196">
        <v>0</v>
      </c>
      <c r="AI1196">
        <v>0</v>
      </c>
      <c r="AJ1196">
        <v>0</v>
      </c>
      <c r="AK1196">
        <v>0</v>
      </c>
      <c r="AL1196">
        <v>0</v>
      </c>
      <c r="AM1196" t="s">
        <v>41</v>
      </c>
    </row>
    <row r="1197" spans="1:39" hidden="1" x14ac:dyDescent="0.3">
      <c r="A1197">
        <v>10232</v>
      </c>
      <c r="B1197">
        <v>1963</v>
      </c>
      <c r="C1197" s="14">
        <f>2021-Table1[[#This Row],[Year_Birth]]</f>
        <v>58</v>
      </c>
      <c r="D1197" t="s">
        <v>39</v>
      </c>
      <c r="E1197" s="14" t="str" cm="1">
        <f t="array" ref="E1197">_xlfn.SWITCH(Table1[[#This Row],[Education]],"Graduation","Bachelor’s","Basic","High School","2n Cycle","Master’s","Master","Master’s","PhD","PhD","Other")</f>
        <v>PhD</v>
      </c>
      <c r="F1197" t="s">
        <v>49</v>
      </c>
      <c r="G1197" s="14" t="s">
        <v>49</v>
      </c>
      <c r="H1197" s="14" t="str" cm="1">
        <f t="array" ref="H1197">_xlfn.SWITCH(Table1[[#This Row],[Marital_Status_mod]],"Together","Couple","Married","Couple","Divorced","Single","Single","Single","Widow","Single","Other")</f>
        <v>Single</v>
      </c>
      <c r="I1197" s="4">
        <v>48799</v>
      </c>
      <c r="J1197" s="41" t="str">
        <f t="shared" si="74"/>
        <v>$40 - $50K</v>
      </c>
      <c r="K1197">
        <v>0</v>
      </c>
      <c r="L1197">
        <v>1</v>
      </c>
      <c r="M1197">
        <f>Table1[[#This Row],[Teenhome]]+Table1[[#This Row],[Kidhome]]</f>
        <v>1</v>
      </c>
      <c r="N1197" s="1">
        <v>41583</v>
      </c>
      <c r="O1197" s="16">
        <f>(Table1[[#This Row],[DataSetDate]]-Table1[[#This Row],[Dt_Customer]])/365</f>
        <v>7.2575342465753421</v>
      </c>
      <c r="P1197" s="15">
        <v>44232</v>
      </c>
      <c r="Q1197">
        <v>9</v>
      </c>
      <c r="R1197" s="4">
        <v>174</v>
      </c>
      <c r="S1197" s="4">
        <v>18</v>
      </c>
      <c r="T1197" s="4">
        <v>81</v>
      </c>
      <c r="U1197" s="4">
        <v>28</v>
      </c>
      <c r="V1197" s="4">
        <v>6</v>
      </c>
      <c r="W1197" s="4">
        <v>24</v>
      </c>
      <c r="X1197">
        <v>3</v>
      </c>
      <c r="Y1197">
        <v>3</v>
      </c>
      <c r="Z1197" t="str">
        <f t="shared" si="75"/>
        <v>Medium</v>
      </c>
      <c r="AA1197" s="14">
        <f t="shared" ca="1" si="76"/>
        <v>3.1111561219923889</v>
      </c>
      <c r="AB1197">
        <v>2</v>
      </c>
      <c r="AC1197">
        <v>7</v>
      </c>
      <c r="AD1197" s="14">
        <f t="shared" ca="1" si="77"/>
        <v>6.8333905602026208</v>
      </c>
      <c r="AE1197">
        <v>3</v>
      </c>
      <c r="AF1197">
        <v>0</v>
      </c>
      <c r="AG1197">
        <v>0</v>
      </c>
      <c r="AH1197">
        <v>0</v>
      </c>
      <c r="AI1197">
        <v>0</v>
      </c>
      <c r="AJ1197">
        <v>0</v>
      </c>
      <c r="AK1197">
        <v>0</v>
      </c>
      <c r="AL1197">
        <v>0</v>
      </c>
      <c r="AM1197" t="s">
        <v>41</v>
      </c>
    </row>
    <row r="1198" spans="1:39" hidden="1" x14ac:dyDescent="0.3">
      <c r="A1198">
        <v>6382</v>
      </c>
      <c r="B1198">
        <v>1953</v>
      </c>
      <c r="C1198" s="14">
        <f>2021-Table1[[#This Row],[Year_Birth]]</f>
        <v>68</v>
      </c>
      <c r="D1198" t="s">
        <v>46</v>
      </c>
      <c r="E1198" s="14" t="str" cm="1">
        <f t="array" ref="E1198">_xlfn.SWITCH(Table1[[#This Row],[Education]],"Graduation","Bachelor’s","Basic","High School","2n Cycle","Master’s","Master","Master’s","PhD","PhD","Other")</f>
        <v>Bachelor’s</v>
      </c>
      <c r="F1198" t="s">
        <v>40</v>
      </c>
      <c r="G1198" s="14" t="s">
        <v>40</v>
      </c>
      <c r="H1198" s="14" t="str" cm="1">
        <f t="array" ref="H1198">_xlfn.SWITCH(Table1[[#This Row],[Marital_Status_mod]],"Together","Couple","Married","Couple","Divorced","Single","Single","Single","Widow","Single","Other")</f>
        <v>Couple</v>
      </c>
      <c r="I1198" s="4">
        <v>48794</v>
      </c>
      <c r="J1198" s="41" t="str">
        <f t="shared" si="74"/>
        <v>$40 - $50K</v>
      </c>
      <c r="K1198">
        <v>1</v>
      </c>
      <c r="L1198">
        <v>1</v>
      </c>
      <c r="M1198">
        <f>Table1[[#This Row],[Teenhome]]+Table1[[#This Row],[Kidhome]]</f>
        <v>2</v>
      </c>
      <c r="N1198" s="1">
        <v>41816</v>
      </c>
      <c r="O1198" s="16">
        <f>(Table1[[#This Row],[DataSetDate]]-Table1[[#This Row],[Dt_Customer]])/365</f>
        <v>6.6191780821917812</v>
      </c>
      <c r="P1198" s="15">
        <v>44232</v>
      </c>
      <c r="Q1198">
        <v>97</v>
      </c>
      <c r="R1198" s="4">
        <v>25</v>
      </c>
      <c r="S1198" s="4">
        <v>0</v>
      </c>
      <c r="T1198" s="4">
        <v>11</v>
      </c>
      <c r="U1198" s="4">
        <v>3</v>
      </c>
      <c r="V1198" s="4">
        <v>0</v>
      </c>
      <c r="W1198" s="4">
        <v>15</v>
      </c>
      <c r="X1198">
        <v>1</v>
      </c>
      <c r="Y1198">
        <v>1</v>
      </c>
      <c r="Z1198" t="str">
        <f t="shared" si="75"/>
        <v>Low</v>
      </c>
      <c r="AA1198" s="14">
        <f t="shared" ca="1" si="76"/>
        <v>0.88252293176345575</v>
      </c>
      <c r="AB1198">
        <v>0</v>
      </c>
      <c r="AC1198">
        <v>3</v>
      </c>
      <c r="AD1198" s="14">
        <f t="shared" ca="1" si="77"/>
        <v>3.2238646421886186</v>
      </c>
      <c r="AE1198">
        <v>4</v>
      </c>
      <c r="AF1198">
        <v>0</v>
      </c>
      <c r="AG1198">
        <v>0</v>
      </c>
      <c r="AH1198">
        <v>0</v>
      </c>
      <c r="AI1198">
        <v>0</v>
      </c>
      <c r="AJ1198">
        <v>0</v>
      </c>
      <c r="AK1198">
        <v>0</v>
      </c>
      <c r="AL1198">
        <v>0</v>
      </c>
      <c r="AM1198" t="s">
        <v>43</v>
      </c>
    </row>
    <row r="1199" spans="1:39" hidden="1" x14ac:dyDescent="0.3">
      <c r="A1199">
        <v>8560</v>
      </c>
      <c r="B1199">
        <v>1992</v>
      </c>
      <c r="C1199" s="14">
        <f>2021-Table1[[#This Row],[Year_Birth]]</f>
        <v>29</v>
      </c>
      <c r="D1199" t="s">
        <v>46</v>
      </c>
      <c r="E1199" s="14" t="str" cm="1">
        <f t="array" ref="E1199">_xlfn.SWITCH(Table1[[#This Row],[Education]],"Graduation","Bachelor’s","Basic","High School","2n Cycle","Master’s","Master","Master’s","PhD","PhD","Other")</f>
        <v>Bachelor’s</v>
      </c>
      <c r="F1199" t="s">
        <v>50</v>
      </c>
      <c r="G1199" s="14" t="s">
        <v>50</v>
      </c>
      <c r="H1199" s="14" t="str" cm="1">
        <f t="array" ref="H1199">_xlfn.SWITCH(Table1[[#This Row],[Marital_Status_mod]],"Together","Couple","Married","Couple","Divorced","Single","Single","Single","Widow","Single","Other")</f>
        <v>Single</v>
      </c>
      <c r="I1199" s="4">
        <v>48789</v>
      </c>
      <c r="J1199" s="41" t="str">
        <f t="shared" si="74"/>
        <v>$40 - $50K</v>
      </c>
      <c r="K1199">
        <v>0</v>
      </c>
      <c r="L1199">
        <v>0</v>
      </c>
      <c r="M1199">
        <f>Table1[[#This Row],[Teenhome]]+Table1[[#This Row],[Kidhome]]</f>
        <v>0</v>
      </c>
      <c r="N1199" s="1">
        <v>41162</v>
      </c>
      <c r="O1199" s="16">
        <f>(Table1[[#This Row],[DataSetDate]]-Table1[[#This Row],[Dt_Customer]])/365</f>
        <v>8.4109589041095898</v>
      </c>
      <c r="P1199" s="15">
        <v>44232</v>
      </c>
      <c r="Q1199">
        <v>94</v>
      </c>
      <c r="R1199" s="4">
        <v>351</v>
      </c>
      <c r="S1199" s="4">
        <v>16</v>
      </c>
      <c r="T1199" s="4">
        <v>156</v>
      </c>
      <c r="U1199" s="4">
        <v>7</v>
      </c>
      <c r="V1199" s="4">
        <v>5</v>
      </c>
      <c r="W1199" s="4">
        <v>145</v>
      </c>
      <c r="X1199">
        <v>1</v>
      </c>
      <c r="Y1199">
        <v>6</v>
      </c>
      <c r="Z1199" t="str">
        <f t="shared" si="75"/>
        <v>Medium</v>
      </c>
      <c r="AA1199" s="14">
        <f t="shared" ca="1" si="76"/>
        <v>5.7449100933137176</v>
      </c>
      <c r="AB1199">
        <v>4</v>
      </c>
      <c r="AC1199">
        <v>7</v>
      </c>
      <c r="AD1199" s="14">
        <f t="shared" ca="1" si="77"/>
        <v>7.3476212825792899</v>
      </c>
      <c r="AE1199">
        <v>6</v>
      </c>
      <c r="AF1199">
        <v>0</v>
      </c>
      <c r="AG1199">
        <v>0</v>
      </c>
      <c r="AH1199">
        <v>0</v>
      </c>
      <c r="AI1199">
        <v>0</v>
      </c>
      <c r="AJ1199">
        <v>0</v>
      </c>
      <c r="AK1199">
        <v>0</v>
      </c>
      <c r="AL1199">
        <v>0</v>
      </c>
      <c r="AM1199" t="s">
        <v>48</v>
      </c>
    </row>
    <row r="1200" spans="1:39" hidden="1" x14ac:dyDescent="0.3">
      <c r="A1200">
        <v>5237</v>
      </c>
      <c r="B1200">
        <v>1950</v>
      </c>
      <c r="C1200" s="14">
        <f>2021-Table1[[#This Row],[Year_Birth]]</f>
        <v>71</v>
      </c>
      <c r="D1200" t="s">
        <v>39</v>
      </c>
      <c r="E1200" s="14" t="str" cm="1">
        <f t="array" ref="E1200">_xlfn.SWITCH(Table1[[#This Row],[Education]],"Graduation","Bachelor’s","Basic","High School","2n Cycle","Master’s","Master","Master’s","PhD","PhD","Other")</f>
        <v>PhD</v>
      </c>
      <c r="F1200" t="s">
        <v>50</v>
      </c>
      <c r="G1200" s="14" t="s">
        <v>50</v>
      </c>
      <c r="H1200" s="14" t="str" cm="1">
        <f t="array" ref="H1200">_xlfn.SWITCH(Table1[[#This Row],[Marital_Status_mod]],"Together","Couple","Married","Couple","Divorced","Single","Single","Single","Widow","Single","Other")</f>
        <v>Single</v>
      </c>
      <c r="I1200" s="4">
        <v>48767</v>
      </c>
      <c r="J1200" s="41" t="str">
        <f t="shared" si="74"/>
        <v>$40 - $50K</v>
      </c>
      <c r="K1200">
        <v>1</v>
      </c>
      <c r="L1200">
        <v>2</v>
      </c>
      <c r="M1200">
        <f>Table1[[#This Row],[Teenhome]]+Table1[[#This Row],[Kidhome]]</f>
        <v>3</v>
      </c>
      <c r="N1200" s="1">
        <v>41640</v>
      </c>
      <c r="O1200" s="16">
        <f>(Table1[[#This Row],[DataSetDate]]-Table1[[#This Row],[Dt_Customer]])/365</f>
        <v>7.1013698630136988</v>
      </c>
      <c r="P1200" s="15">
        <v>44232</v>
      </c>
      <c r="Q1200">
        <v>79</v>
      </c>
      <c r="R1200" s="4">
        <v>28</v>
      </c>
      <c r="S1200" s="4">
        <v>1</v>
      </c>
      <c r="T1200" s="4">
        <v>21</v>
      </c>
      <c r="U1200" s="4">
        <v>3</v>
      </c>
      <c r="V1200" s="4">
        <v>0</v>
      </c>
      <c r="W1200" s="4">
        <v>10</v>
      </c>
      <c r="X1200">
        <v>3</v>
      </c>
      <c r="Y1200">
        <v>2</v>
      </c>
      <c r="Z1200" t="str">
        <f t="shared" si="75"/>
        <v>Low</v>
      </c>
      <c r="AA1200" s="14">
        <f t="shared" ca="1" si="76"/>
        <v>1.6378385629396746</v>
      </c>
      <c r="AB1200">
        <v>1</v>
      </c>
      <c r="AC1200">
        <v>3</v>
      </c>
      <c r="AD1200" s="14">
        <f t="shared" ca="1" si="77"/>
        <v>3.1628681693686382</v>
      </c>
      <c r="AE1200">
        <v>5</v>
      </c>
      <c r="AF1200">
        <v>0</v>
      </c>
      <c r="AG1200">
        <v>0</v>
      </c>
      <c r="AH1200">
        <v>0</v>
      </c>
      <c r="AI1200">
        <v>0</v>
      </c>
      <c r="AJ1200">
        <v>0</v>
      </c>
      <c r="AK1200">
        <v>0</v>
      </c>
      <c r="AL1200">
        <v>0</v>
      </c>
      <c r="AM1200" t="s">
        <v>53</v>
      </c>
    </row>
    <row r="1201" spans="1:39" hidden="1" x14ac:dyDescent="0.3">
      <c r="A1201">
        <v>5621</v>
      </c>
      <c r="B1201">
        <v>1969</v>
      </c>
      <c r="C1201" s="14">
        <f>2021-Table1[[#This Row],[Year_Birth]]</f>
        <v>52</v>
      </c>
      <c r="D1201" t="s">
        <v>46</v>
      </c>
      <c r="E1201" s="14" t="str" cm="1">
        <f t="array" ref="E1201">_xlfn.SWITCH(Table1[[#This Row],[Education]],"Graduation","Bachelor’s","Basic","High School","2n Cycle","Master’s","Master","Master’s","PhD","PhD","Other")</f>
        <v>Bachelor’s</v>
      </c>
      <c r="F1201" t="s">
        <v>42</v>
      </c>
      <c r="G1201" s="14" t="s">
        <v>42</v>
      </c>
      <c r="H1201" s="14" t="str" cm="1">
        <f t="array" ref="H1201">_xlfn.SWITCH(Table1[[#This Row],[Marital_Status_mod]],"Together","Couple","Married","Couple","Divorced","Single","Single","Single","Widow","Single","Other")</f>
        <v>Couple</v>
      </c>
      <c r="I1201" s="4">
        <v>48752</v>
      </c>
      <c r="J1201" s="41" t="str">
        <f t="shared" si="74"/>
        <v>$40 - $50K</v>
      </c>
      <c r="K1201">
        <v>1</v>
      </c>
      <c r="L1201">
        <v>1</v>
      </c>
      <c r="M1201">
        <f>Table1[[#This Row],[Teenhome]]+Table1[[#This Row],[Kidhome]]</f>
        <v>2</v>
      </c>
      <c r="N1201" s="1">
        <v>41255</v>
      </c>
      <c r="O1201" s="16">
        <f>(Table1[[#This Row],[DataSetDate]]-Table1[[#This Row],[Dt_Customer]])/365</f>
        <v>8.1561643835616433</v>
      </c>
      <c r="P1201" s="15">
        <v>44232</v>
      </c>
      <c r="Q1201">
        <v>8</v>
      </c>
      <c r="R1201" s="4">
        <v>73</v>
      </c>
      <c r="S1201" s="4">
        <v>57</v>
      </c>
      <c r="T1201" s="4">
        <v>100</v>
      </c>
      <c r="U1201" s="4">
        <v>71</v>
      </c>
      <c r="V1201" s="4">
        <v>15</v>
      </c>
      <c r="W1201" s="4">
        <v>0</v>
      </c>
      <c r="X1201">
        <v>5</v>
      </c>
      <c r="Y1201">
        <v>6</v>
      </c>
      <c r="Z1201" t="str">
        <f t="shared" si="75"/>
        <v>Medium</v>
      </c>
      <c r="AA1201" s="14">
        <f t="shared" ca="1" si="76"/>
        <v>5.8828586707381083</v>
      </c>
      <c r="AB1201">
        <v>1</v>
      </c>
      <c r="AC1201">
        <v>5</v>
      </c>
      <c r="AD1201" s="14">
        <f t="shared" ca="1" si="77"/>
        <v>5.3735781144020596</v>
      </c>
      <c r="AE1201">
        <v>9</v>
      </c>
      <c r="AF1201">
        <v>0</v>
      </c>
      <c r="AG1201">
        <v>0</v>
      </c>
      <c r="AH1201">
        <v>0</v>
      </c>
      <c r="AI1201">
        <v>0</v>
      </c>
      <c r="AJ1201">
        <v>0</v>
      </c>
      <c r="AK1201">
        <v>1</v>
      </c>
      <c r="AL1201">
        <v>0</v>
      </c>
      <c r="AM1201" t="s">
        <v>41</v>
      </c>
    </row>
    <row r="1202" spans="1:39" hidden="1" x14ac:dyDescent="0.3">
      <c r="A1202">
        <v>221</v>
      </c>
      <c r="B1202">
        <v>1955</v>
      </c>
      <c r="C1202" s="14">
        <f>2021-Table1[[#This Row],[Year_Birth]]</f>
        <v>66</v>
      </c>
      <c r="D1202" t="s">
        <v>46</v>
      </c>
      <c r="E1202" s="14" t="str" cm="1">
        <f t="array" ref="E1202">_xlfn.SWITCH(Table1[[#This Row],[Education]],"Graduation","Bachelor’s","Basic","High School","2n Cycle","Master’s","Master","Master’s","PhD","PhD","Other")</f>
        <v>Bachelor’s</v>
      </c>
      <c r="F1202" t="s">
        <v>42</v>
      </c>
      <c r="G1202" s="14" t="s">
        <v>42</v>
      </c>
      <c r="H1202" s="14" t="str" cm="1">
        <f t="array" ref="H1202">_xlfn.SWITCH(Table1[[#This Row],[Marital_Status_mod]],"Together","Couple","Married","Couple","Divorced","Single","Single","Single","Widow","Single","Other")</f>
        <v>Couple</v>
      </c>
      <c r="I1202" s="4">
        <v>48726</v>
      </c>
      <c r="J1202" s="41" t="str">
        <f t="shared" si="74"/>
        <v>$40 - $50K</v>
      </c>
      <c r="K1202">
        <v>0</v>
      </c>
      <c r="L1202">
        <v>1</v>
      </c>
      <c r="M1202">
        <f>Table1[[#This Row],[Teenhome]]+Table1[[#This Row],[Kidhome]]</f>
        <v>1</v>
      </c>
      <c r="N1202" s="1">
        <v>41391</v>
      </c>
      <c r="O1202" s="16">
        <f>(Table1[[#This Row],[DataSetDate]]-Table1[[#This Row],[Dt_Customer]])/365</f>
        <v>7.7835616438356166</v>
      </c>
      <c r="P1202" s="15">
        <v>44232</v>
      </c>
      <c r="Q1202">
        <v>90</v>
      </c>
      <c r="R1202" s="4">
        <v>138</v>
      </c>
      <c r="S1202" s="4">
        <v>3</v>
      </c>
      <c r="T1202" s="4">
        <v>38</v>
      </c>
      <c r="U1202" s="4">
        <v>4</v>
      </c>
      <c r="V1202" s="4">
        <v>0</v>
      </c>
      <c r="W1202" s="4">
        <v>59</v>
      </c>
      <c r="X1202">
        <v>3</v>
      </c>
      <c r="Y1202">
        <v>3</v>
      </c>
      <c r="Z1202" t="str">
        <f t="shared" si="75"/>
        <v>Medium</v>
      </c>
      <c r="AA1202" s="14">
        <f t="shared" ca="1" si="76"/>
        <v>3.332370899828982</v>
      </c>
      <c r="AB1202">
        <v>2</v>
      </c>
      <c r="AC1202">
        <v>4</v>
      </c>
      <c r="AD1202" s="14">
        <f t="shared" ca="1" si="77"/>
        <v>3.8925978616858234</v>
      </c>
      <c r="AE1202">
        <v>6</v>
      </c>
      <c r="AF1202">
        <v>0</v>
      </c>
      <c r="AG1202">
        <v>0</v>
      </c>
      <c r="AH1202">
        <v>0</v>
      </c>
      <c r="AI1202">
        <v>0</v>
      </c>
      <c r="AJ1202">
        <v>0</v>
      </c>
      <c r="AK1202">
        <v>0</v>
      </c>
      <c r="AL1202">
        <v>0</v>
      </c>
      <c r="AM1202" t="s">
        <v>52</v>
      </c>
    </row>
    <row r="1203" spans="1:39" hidden="1" x14ac:dyDescent="0.3">
      <c r="A1203">
        <v>5552</v>
      </c>
      <c r="B1203">
        <v>1963</v>
      </c>
      <c r="C1203" s="14">
        <f>2021-Table1[[#This Row],[Year_Birth]]</f>
        <v>58</v>
      </c>
      <c r="D1203" t="s">
        <v>44</v>
      </c>
      <c r="E1203" s="14" t="str" cm="1">
        <f t="array" ref="E1203">_xlfn.SWITCH(Table1[[#This Row],[Education]],"Graduation","Bachelor’s","Basic","High School","2n Cycle","Master’s","Master","Master’s","PhD","PhD","Other")</f>
        <v>Master’s</v>
      </c>
      <c r="F1203" t="s">
        <v>49</v>
      </c>
      <c r="G1203" s="14" t="s">
        <v>49</v>
      </c>
      <c r="H1203" s="14" t="str" cm="1">
        <f t="array" ref="H1203">_xlfn.SWITCH(Table1[[#This Row],[Marital_Status_mod]],"Together","Couple","Married","Couple","Divorced","Single","Single","Single","Widow","Single","Other")</f>
        <v>Single</v>
      </c>
      <c r="I1203" s="4">
        <v>48721</v>
      </c>
      <c r="J1203" s="41" t="str">
        <f t="shared" si="74"/>
        <v>$40 - $50K</v>
      </c>
      <c r="K1203">
        <v>1</v>
      </c>
      <c r="L1203">
        <v>1</v>
      </c>
      <c r="M1203">
        <f>Table1[[#This Row],[Teenhome]]+Table1[[#This Row],[Kidhome]]</f>
        <v>2</v>
      </c>
      <c r="N1203" s="1">
        <v>41407</v>
      </c>
      <c r="O1203" s="16">
        <f>(Table1[[#This Row],[DataSetDate]]-Table1[[#This Row],[Dt_Customer]])/365</f>
        <v>7.7397260273972606</v>
      </c>
      <c r="P1203" s="15">
        <v>44232</v>
      </c>
      <c r="Q1203">
        <v>50</v>
      </c>
      <c r="R1203" s="4">
        <v>81</v>
      </c>
      <c r="S1203" s="4">
        <v>18</v>
      </c>
      <c r="T1203" s="4">
        <v>113</v>
      </c>
      <c r="U1203" s="4">
        <v>47</v>
      </c>
      <c r="V1203" s="4">
        <v>13</v>
      </c>
      <c r="W1203" s="4">
        <v>21</v>
      </c>
      <c r="X1203">
        <v>6</v>
      </c>
      <c r="Y1203">
        <v>4</v>
      </c>
      <c r="Z1203" t="str">
        <f t="shared" si="75"/>
        <v>Medium</v>
      </c>
      <c r="AA1203" s="14">
        <f t="shared" ca="1" si="76"/>
        <v>4.3767654685793111</v>
      </c>
      <c r="AB1203">
        <v>2</v>
      </c>
      <c r="AC1203">
        <v>5</v>
      </c>
      <c r="AD1203" s="14">
        <f t="shared" ca="1" si="77"/>
        <v>5.3340093604062879</v>
      </c>
      <c r="AE1203">
        <v>6</v>
      </c>
      <c r="AF1203">
        <v>0</v>
      </c>
      <c r="AG1203">
        <v>0</v>
      </c>
      <c r="AH1203">
        <v>0</v>
      </c>
      <c r="AI1203">
        <v>0</v>
      </c>
      <c r="AJ1203">
        <v>0</v>
      </c>
      <c r="AK1203">
        <v>0</v>
      </c>
      <c r="AL1203">
        <v>0</v>
      </c>
      <c r="AM1203" t="s">
        <v>47</v>
      </c>
    </row>
    <row r="1204" spans="1:39" hidden="1" x14ac:dyDescent="0.3">
      <c r="A1204">
        <v>11031</v>
      </c>
      <c r="B1204">
        <v>1950</v>
      </c>
      <c r="C1204" s="14">
        <f>2021-Table1[[#This Row],[Year_Birth]]</f>
        <v>71</v>
      </c>
      <c r="D1204" t="s">
        <v>39</v>
      </c>
      <c r="E1204" s="14" t="str" cm="1">
        <f t="array" ref="E1204">_xlfn.SWITCH(Table1[[#This Row],[Education]],"Graduation","Bachelor’s","Basic","High School","2n Cycle","Master’s","Master","Master’s","PhD","PhD","Other")</f>
        <v>PhD</v>
      </c>
      <c r="F1204" t="s">
        <v>42</v>
      </c>
      <c r="G1204" s="14" t="s">
        <v>42</v>
      </c>
      <c r="H1204" s="14" t="str" cm="1">
        <f t="array" ref="H1204">_xlfn.SWITCH(Table1[[#This Row],[Marital_Status_mod]],"Together","Couple","Married","Couple","Divorced","Single","Single","Single","Widow","Single","Other")</f>
        <v>Couple</v>
      </c>
      <c r="I1204" s="4">
        <v>48699</v>
      </c>
      <c r="J1204" s="41" t="str">
        <f t="shared" si="74"/>
        <v>$40 - $50K</v>
      </c>
      <c r="K1204">
        <v>1</v>
      </c>
      <c r="L1204">
        <v>1</v>
      </c>
      <c r="M1204">
        <f>Table1[[#This Row],[Teenhome]]+Table1[[#This Row],[Kidhome]]</f>
        <v>2</v>
      </c>
      <c r="N1204" s="1">
        <v>41415</v>
      </c>
      <c r="O1204" s="16">
        <f>(Table1[[#This Row],[DataSetDate]]-Table1[[#This Row],[Dt_Customer]])/365</f>
        <v>7.7178082191780826</v>
      </c>
      <c r="P1204" s="15">
        <v>44232</v>
      </c>
      <c r="Q1204">
        <v>90</v>
      </c>
      <c r="R1204" s="4">
        <v>26</v>
      </c>
      <c r="S1204" s="4">
        <v>1</v>
      </c>
      <c r="T1204" s="4">
        <v>10</v>
      </c>
      <c r="U1204" s="4">
        <v>2</v>
      </c>
      <c r="V1204" s="4">
        <v>0</v>
      </c>
      <c r="W1204" s="4">
        <v>1</v>
      </c>
      <c r="X1204">
        <v>1</v>
      </c>
      <c r="Y1204">
        <v>1</v>
      </c>
      <c r="Z1204" t="str">
        <f t="shared" si="75"/>
        <v>Low</v>
      </c>
      <c r="AA1204" s="14">
        <f t="shared" ca="1" si="76"/>
        <v>0.86553624347668234</v>
      </c>
      <c r="AB1204">
        <v>0</v>
      </c>
      <c r="AC1204">
        <v>3</v>
      </c>
      <c r="AD1204" s="14">
        <f t="shared" ca="1" si="77"/>
        <v>3.2489885162209808</v>
      </c>
      <c r="AE1204">
        <v>5</v>
      </c>
      <c r="AF1204">
        <v>0</v>
      </c>
      <c r="AG1204">
        <v>0</v>
      </c>
      <c r="AH1204">
        <v>0</v>
      </c>
      <c r="AI1204">
        <v>0</v>
      </c>
      <c r="AJ1204">
        <v>0</v>
      </c>
      <c r="AK1204">
        <v>0</v>
      </c>
      <c r="AL1204">
        <v>0</v>
      </c>
      <c r="AM1204" t="s">
        <v>53</v>
      </c>
    </row>
    <row r="1205" spans="1:39" hidden="1" x14ac:dyDescent="0.3">
      <c r="A1205">
        <v>7284</v>
      </c>
      <c r="B1205">
        <v>1953</v>
      </c>
      <c r="C1205" s="14">
        <f>2021-Table1[[#This Row],[Year_Birth]]</f>
        <v>68</v>
      </c>
      <c r="D1205" t="s">
        <v>46</v>
      </c>
      <c r="E1205" s="14" t="str" cm="1">
        <f t="array" ref="E1205">_xlfn.SWITCH(Table1[[#This Row],[Education]],"Graduation","Bachelor’s","Basic","High School","2n Cycle","Master’s","Master","Master’s","PhD","PhD","Other")</f>
        <v>Bachelor’s</v>
      </c>
      <c r="F1205" t="s">
        <v>42</v>
      </c>
      <c r="G1205" s="14" t="s">
        <v>42</v>
      </c>
      <c r="H1205" s="14" t="str" cm="1">
        <f t="array" ref="H1205">_xlfn.SWITCH(Table1[[#This Row],[Marital_Status_mod]],"Together","Couple","Married","Couple","Divorced","Single","Single","Single","Widow","Single","Other")</f>
        <v>Couple</v>
      </c>
      <c r="I1205" s="4">
        <v>48686</v>
      </c>
      <c r="J1205" s="41" t="str">
        <f t="shared" si="74"/>
        <v>$40 - $50K</v>
      </c>
      <c r="K1205">
        <v>1</v>
      </c>
      <c r="L1205">
        <v>2</v>
      </c>
      <c r="M1205">
        <f>Table1[[#This Row],[Teenhome]]+Table1[[#This Row],[Kidhome]]</f>
        <v>3</v>
      </c>
      <c r="N1205" s="1">
        <v>41612</v>
      </c>
      <c r="O1205" s="16">
        <f>(Table1[[#This Row],[DataSetDate]]-Table1[[#This Row],[Dt_Customer]])/365</f>
        <v>7.1780821917808222</v>
      </c>
      <c r="P1205" s="15">
        <v>44232</v>
      </c>
      <c r="Q1205">
        <v>8</v>
      </c>
      <c r="R1205" s="4">
        <v>10</v>
      </c>
      <c r="S1205" s="4">
        <v>0</v>
      </c>
      <c r="T1205" s="4">
        <v>7</v>
      </c>
      <c r="U1205" s="4">
        <v>2</v>
      </c>
      <c r="V1205" s="4">
        <v>0</v>
      </c>
      <c r="W1205" s="4">
        <v>1</v>
      </c>
      <c r="X1205">
        <v>1</v>
      </c>
      <c r="Y1205">
        <v>1</v>
      </c>
      <c r="Z1205" t="str">
        <f t="shared" si="75"/>
        <v>Low</v>
      </c>
      <c r="AA1205" s="14">
        <f t="shared" ca="1" si="76"/>
        <v>0.9516244546077941</v>
      </c>
      <c r="AB1205">
        <v>0</v>
      </c>
      <c r="AC1205">
        <v>2</v>
      </c>
      <c r="AD1205" s="14">
        <f t="shared" ca="1" si="77"/>
        <v>2.351667095522572</v>
      </c>
      <c r="AE1205">
        <v>8</v>
      </c>
      <c r="AF1205">
        <v>0</v>
      </c>
      <c r="AG1205">
        <v>0</v>
      </c>
      <c r="AH1205">
        <v>0</v>
      </c>
      <c r="AI1205">
        <v>0</v>
      </c>
      <c r="AJ1205">
        <v>0</v>
      </c>
      <c r="AK1205">
        <v>0</v>
      </c>
      <c r="AL1205">
        <v>0</v>
      </c>
      <c r="AM1205" t="s">
        <v>41</v>
      </c>
    </row>
    <row r="1206" spans="1:39" hidden="1" x14ac:dyDescent="0.3">
      <c r="A1206">
        <v>5025</v>
      </c>
      <c r="B1206">
        <v>1979</v>
      </c>
      <c r="C1206" s="14">
        <f>2021-Table1[[#This Row],[Year_Birth]]</f>
        <v>42</v>
      </c>
      <c r="D1206" t="s">
        <v>46</v>
      </c>
      <c r="E1206" s="14" t="str" cm="1">
        <f t="array" ref="E1206">_xlfn.SWITCH(Table1[[#This Row],[Education]],"Graduation","Bachelor’s","Basic","High School","2n Cycle","Master’s","Master","Master’s","PhD","PhD","Other")</f>
        <v>Bachelor’s</v>
      </c>
      <c r="F1206" t="s">
        <v>50</v>
      </c>
      <c r="G1206" s="14" t="s">
        <v>50</v>
      </c>
      <c r="H1206" s="14" t="str" cm="1">
        <f t="array" ref="H1206">_xlfn.SWITCH(Table1[[#This Row],[Marital_Status_mod]],"Together","Couple","Married","Couple","Divorced","Single","Single","Single","Widow","Single","Other")</f>
        <v>Single</v>
      </c>
      <c r="I1206" s="4">
        <v>48526</v>
      </c>
      <c r="J1206" s="41" t="str">
        <f t="shared" si="74"/>
        <v>$40 - $50K</v>
      </c>
      <c r="K1206">
        <v>1</v>
      </c>
      <c r="L1206">
        <v>0</v>
      </c>
      <c r="M1206">
        <f>Table1[[#This Row],[Teenhome]]+Table1[[#This Row],[Kidhome]]</f>
        <v>1</v>
      </c>
      <c r="N1206" s="1">
        <v>41632</v>
      </c>
      <c r="O1206" s="16">
        <f>(Table1[[#This Row],[DataSetDate]]-Table1[[#This Row],[Dt_Customer]])/365</f>
        <v>7.1232876712328768</v>
      </c>
      <c r="P1206" s="15">
        <v>44232</v>
      </c>
      <c r="Q1206">
        <v>32</v>
      </c>
      <c r="R1206" s="4">
        <v>23</v>
      </c>
      <c r="S1206" s="4">
        <v>17</v>
      </c>
      <c r="T1206" s="4">
        <v>23</v>
      </c>
      <c r="U1206" s="4">
        <v>43</v>
      </c>
      <c r="V1206" s="4">
        <v>20</v>
      </c>
      <c r="W1206" s="4">
        <v>9</v>
      </c>
      <c r="X1206">
        <v>1</v>
      </c>
      <c r="Y1206">
        <v>2</v>
      </c>
      <c r="Z1206" t="str">
        <f t="shared" si="75"/>
        <v>Low</v>
      </c>
      <c r="AA1206" s="14">
        <f t="shared" ca="1" si="76"/>
        <v>1.8461942849677397</v>
      </c>
      <c r="AB1206">
        <v>1</v>
      </c>
      <c r="AC1206">
        <v>4</v>
      </c>
      <c r="AD1206" s="14">
        <f t="shared" ca="1" si="77"/>
        <v>4.3980770059154466</v>
      </c>
      <c r="AE1206">
        <v>3</v>
      </c>
      <c r="AF1206">
        <v>0</v>
      </c>
      <c r="AG1206">
        <v>0</v>
      </c>
      <c r="AH1206">
        <v>0</v>
      </c>
      <c r="AI1206">
        <v>0</v>
      </c>
      <c r="AJ1206">
        <v>0</v>
      </c>
      <c r="AK1206">
        <v>0</v>
      </c>
      <c r="AL1206">
        <v>0</v>
      </c>
      <c r="AM1206" t="s">
        <v>41</v>
      </c>
    </row>
    <row r="1207" spans="1:39" hidden="1" x14ac:dyDescent="0.3">
      <c r="A1207">
        <v>1041</v>
      </c>
      <c r="B1207">
        <v>1973</v>
      </c>
      <c r="C1207" s="14">
        <f>2021-Table1[[#This Row],[Year_Birth]]</f>
        <v>48</v>
      </c>
      <c r="D1207" t="s">
        <v>39</v>
      </c>
      <c r="E1207" s="14" t="str" cm="1">
        <f t="array" ref="E1207">_xlfn.SWITCH(Table1[[#This Row],[Education]],"Graduation","Bachelor’s","Basic","High School","2n Cycle","Master’s","Master","Master’s","PhD","PhD","Other")</f>
        <v>PhD</v>
      </c>
      <c r="F1207" t="s">
        <v>50</v>
      </c>
      <c r="G1207" s="14" t="s">
        <v>50</v>
      </c>
      <c r="H1207" s="14" t="str" cm="1">
        <f t="array" ref="H1207">_xlfn.SWITCH(Table1[[#This Row],[Marital_Status_mod]],"Together","Couple","Married","Couple","Divorced","Single","Single","Single","Widow","Single","Other")</f>
        <v>Single</v>
      </c>
      <c r="I1207" s="4">
        <v>48432</v>
      </c>
      <c r="J1207" s="41" t="str">
        <f t="shared" si="74"/>
        <v>$40 - $50K</v>
      </c>
      <c r="K1207">
        <v>0</v>
      </c>
      <c r="L1207">
        <v>1</v>
      </c>
      <c r="M1207">
        <f>Table1[[#This Row],[Teenhome]]+Table1[[#This Row],[Kidhome]]</f>
        <v>1</v>
      </c>
      <c r="N1207" s="1">
        <v>41200</v>
      </c>
      <c r="O1207" s="16">
        <f>(Table1[[#This Row],[DataSetDate]]-Table1[[#This Row],[Dt_Customer]])/365</f>
        <v>8.3068493150684937</v>
      </c>
      <c r="P1207" s="15">
        <v>44232</v>
      </c>
      <c r="Q1207">
        <v>3</v>
      </c>
      <c r="R1207" s="4">
        <v>322</v>
      </c>
      <c r="S1207" s="4">
        <v>3</v>
      </c>
      <c r="T1207" s="4">
        <v>50</v>
      </c>
      <c r="U1207" s="4">
        <v>4</v>
      </c>
      <c r="V1207" s="4">
        <v>3</v>
      </c>
      <c r="W1207" s="4">
        <v>42</v>
      </c>
      <c r="X1207">
        <v>5</v>
      </c>
      <c r="Y1207">
        <v>7</v>
      </c>
      <c r="Z1207" t="str">
        <f t="shared" si="75"/>
        <v>High</v>
      </c>
      <c r="AA1207" s="14">
        <f t="shared" ca="1" si="76"/>
        <v>6.6418682141040124</v>
      </c>
      <c r="AB1207">
        <v>1</v>
      </c>
      <c r="AC1207">
        <v>6</v>
      </c>
      <c r="AD1207" s="14">
        <f t="shared" ca="1" si="77"/>
        <v>5.9921015014778982</v>
      </c>
      <c r="AE1207">
        <v>8</v>
      </c>
      <c r="AF1207">
        <v>0</v>
      </c>
      <c r="AG1207">
        <v>0</v>
      </c>
      <c r="AH1207">
        <v>0</v>
      </c>
      <c r="AI1207">
        <v>0</v>
      </c>
      <c r="AJ1207">
        <v>0</v>
      </c>
      <c r="AK1207">
        <v>1</v>
      </c>
      <c r="AL1207">
        <v>0</v>
      </c>
      <c r="AM1207" t="s">
        <v>47</v>
      </c>
    </row>
    <row r="1208" spans="1:39" hidden="1" x14ac:dyDescent="0.3">
      <c r="A1208">
        <v>492</v>
      </c>
      <c r="B1208">
        <v>1973</v>
      </c>
      <c r="C1208" s="14">
        <f>2021-Table1[[#This Row],[Year_Birth]]</f>
        <v>48</v>
      </c>
      <c r="D1208" t="s">
        <v>39</v>
      </c>
      <c r="E1208" s="14" t="str" cm="1">
        <f t="array" ref="E1208">_xlfn.SWITCH(Table1[[#This Row],[Education]],"Graduation","Bachelor’s","Basic","High School","2n Cycle","Master’s","Master","Master’s","PhD","PhD","Other")</f>
        <v>PhD</v>
      </c>
      <c r="F1208" t="s">
        <v>58</v>
      </c>
      <c r="G1208" s="14" t="s">
        <v>58</v>
      </c>
      <c r="H1208" s="14" t="str" cm="1">
        <f t="array" ref="H1208">_xlfn.SWITCH(Table1[[#This Row],[Marital_Status_mod]],"Together","Couple","Married","Couple","Divorced","Single","Single","Single","Widow","Single","Other")</f>
        <v>Other</v>
      </c>
      <c r="I1208" s="4">
        <v>48432</v>
      </c>
      <c r="J1208" s="41" t="str">
        <f t="shared" si="74"/>
        <v>$40 - $50K</v>
      </c>
      <c r="K1208">
        <v>0</v>
      </c>
      <c r="L1208">
        <v>1</v>
      </c>
      <c r="M1208">
        <f>Table1[[#This Row],[Teenhome]]+Table1[[#This Row],[Kidhome]]</f>
        <v>1</v>
      </c>
      <c r="N1208" s="1">
        <v>41200</v>
      </c>
      <c r="O1208" s="16">
        <f>(Table1[[#This Row],[DataSetDate]]-Table1[[#This Row],[Dt_Customer]])/365</f>
        <v>8.3068493150684937</v>
      </c>
      <c r="P1208" s="15">
        <v>44232</v>
      </c>
      <c r="Q1208">
        <v>3</v>
      </c>
      <c r="R1208" s="4">
        <v>322</v>
      </c>
      <c r="S1208" s="4">
        <v>3</v>
      </c>
      <c r="T1208" s="4">
        <v>50</v>
      </c>
      <c r="U1208" s="4">
        <v>4</v>
      </c>
      <c r="V1208" s="4">
        <v>3</v>
      </c>
      <c r="W1208" s="4">
        <v>42</v>
      </c>
      <c r="X1208">
        <v>5</v>
      </c>
      <c r="Y1208">
        <v>7</v>
      </c>
      <c r="Z1208" t="str">
        <f t="shared" si="75"/>
        <v>High</v>
      </c>
      <c r="AA1208" s="14">
        <f t="shared" ca="1" si="76"/>
        <v>7.0276399240767615</v>
      </c>
      <c r="AB1208">
        <v>1</v>
      </c>
      <c r="AC1208">
        <v>6</v>
      </c>
      <c r="AD1208" s="14">
        <f t="shared" ca="1" si="77"/>
        <v>5.7039093723658096</v>
      </c>
      <c r="AE1208">
        <v>8</v>
      </c>
      <c r="AF1208">
        <v>0</v>
      </c>
      <c r="AG1208">
        <v>0</v>
      </c>
      <c r="AH1208">
        <v>0</v>
      </c>
      <c r="AI1208">
        <v>0</v>
      </c>
      <c r="AJ1208">
        <v>0</v>
      </c>
      <c r="AK1208">
        <v>0</v>
      </c>
      <c r="AL1208">
        <v>0</v>
      </c>
      <c r="AM1208" t="s">
        <v>48</v>
      </c>
    </row>
    <row r="1209" spans="1:39" hidden="1" x14ac:dyDescent="0.3">
      <c r="A1209">
        <v>11133</v>
      </c>
      <c r="B1209">
        <v>1973</v>
      </c>
      <c r="C1209" s="14">
        <f>2021-Table1[[#This Row],[Year_Birth]]</f>
        <v>48</v>
      </c>
      <c r="D1209" t="s">
        <v>39</v>
      </c>
      <c r="E1209" s="14" t="str" cm="1">
        <f t="array" ref="E1209">_xlfn.SWITCH(Table1[[#This Row],[Education]],"Graduation","Bachelor’s","Basic","High School","2n Cycle","Master’s","Master","Master’s","PhD","PhD","Other")</f>
        <v>PhD</v>
      </c>
      <c r="F1209" t="s">
        <v>58</v>
      </c>
      <c r="G1209" s="14" t="s">
        <v>58</v>
      </c>
      <c r="H1209" s="14" t="str" cm="1">
        <f t="array" ref="H1209">_xlfn.SWITCH(Table1[[#This Row],[Marital_Status_mod]],"Together","Couple","Married","Couple","Divorced","Single","Single","Single","Widow","Single","Other")</f>
        <v>Other</v>
      </c>
      <c r="I1209" s="4">
        <v>48432</v>
      </c>
      <c r="J1209" s="41" t="str">
        <f t="shared" si="74"/>
        <v>$40 - $50K</v>
      </c>
      <c r="K1209">
        <v>0</v>
      </c>
      <c r="L1209">
        <v>1</v>
      </c>
      <c r="M1209">
        <f>Table1[[#This Row],[Teenhome]]+Table1[[#This Row],[Kidhome]]</f>
        <v>1</v>
      </c>
      <c r="N1209" s="1">
        <v>41200</v>
      </c>
      <c r="O1209" s="16">
        <f>(Table1[[#This Row],[DataSetDate]]-Table1[[#This Row],[Dt_Customer]])/365</f>
        <v>8.3068493150684937</v>
      </c>
      <c r="P1209" s="15">
        <v>44232</v>
      </c>
      <c r="Q1209">
        <v>3</v>
      </c>
      <c r="R1209" s="4">
        <v>322</v>
      </c>
      <c r="S1209" s="4">
        <v>3</v>
      </c>
      <c r="T1209" s="4">
        <v>50</v>
      </c>
      <c r="U1209" s="4">
        <v>4</v>
      </c>
      <c r="V1209" s="4">
        <v>3</v>
      </c>
      <c r="W1209" s="4">
        <v>42</v>
      </c>
      <c r="X1209">
        <v>5</v>
      </c>
      <c r="Y1209">
        <v>7</v>
      </c>
      <c r="Z1209" t="str">
        <f t="shared" si="75"/>
        <v>High</v>
      </c>
      <c r="AA1209" s="14">
        <f t="shared" ca="1" si="76"/>
        <v>6.6379834863127565</v>
      </c>
      <c r="AB1209">
        <v>1</v>
      </c>
      <c r="AC1209">
        <v>6</v>
      </c>
      <c r="AD1209" s="14">
        <f t="shared" ca="1" si="77"/>
        <v>5.853766937941062</v>
      </c>
      <c r="AE1209">
        <v>8</v>
      </c>
      <c r="AF1209">
        <v>0</v>
      </c>
      <c r="AG1209">
        <v>0</v>
      </c>
      <c r="AH1209">
        <v>0</v>
      </c>
      <c r="AI1209">
        <v>0</v>
      </c>
      <c r="AJ1209">
        <v>0</v>
      </c>
      <c r="AK1209">
        <v>1</v>
      </c>
      <c r="AL1209">
        <v>0</v>
      </c>
      <c r="AM1209" t="s">
        <v>45</v>
      </c>
    </row>
    <row r="1210" spans="1:39" hidden="1" x14ac:dyDescent="0.3">
      <c r="A1210">
        <v>10623</v>
      </c>
      <c r="B1210">
        <v>1961</v>
      </c>
      <c r="C1210" s="14">
        <f>2021-Table1[[#This Row],[Year_Birth]]</f>
        <v>60</v>
      </c>
      <c r="D1210" t="s">
        <v>44</v>
      </c>
      <c r="E1210" s="14" t="str" cm="1">
        <f t="array" ref="E1210">_xlfn.SWITCH(Table1[[#This Row],[Education]],"Graduation","Bachelor’s","Basic","High School","2n Cycle","Master’s","Master","Master’s","PhD","PhD","Other")</f>
        <v>Master’s</v>
      </c>
      <c r="F1210" t="s">
        <v>40</v>
      </c>
      <c r="G1210" s="14" t="s">
        <v>40</v>
      </c>
      <c r="H1210" s="14" t="str" cm="1">
        <f t="array" ref="H1210">_xlfn.SWITCH(Table1[[#This Row],[Marital_Status_mod]],"Together","Couple","Married","Couple","Divorced","Single","Single","Single","Widow","Single","Other")</f>
        <v>Couple</v>
      </c>
      <c r="I1210" s="4">
        <v>48330</v>
      </c>
      <c r="J1210" s="41" t="str">
        <f t="shared" si="74"/>
        <v>$40 - $50K</v>
      </c>
      <c r="K1210">
        <v>0</v>
      </c>
      <c r="L1210">
        <v>1</v>
      </c>
      <c r="M1210">
        <f>Table1[[#This Row],[Teenhome]]+Table1[[#This Row],[Kidhome]]</f>
        <v>1</v>
      </c>
      <c r="N1210" s="1">
        <v>41593</v>
      </c>
      <c r="O1210" s="16">
        <f>(Table1[[#This Row],[DataSetDate]]-Table1[[#This Row],[Dt_Customer]])/365</f>
        <v>7.2301369863013702</v>
      </c>
      <c r="P1210" s="15">
        <v>44232</v>
      </c>
      <c r="Q1210">
        <v>2</v>
      </c>
      <c r="R1210" s="4">
        <v>28</v>
      </c>
      <c r="S1210" s="4">
        <v>0</v>
      </c>
      <c r="T1210" s="4">
        <v>4</v>
      </c>
      <c r="U1210" s="4">
        <v>0</v>
      </c>
      <c r="V1210" s="4">
        <v>0</v>
      </c>
      <c r="W1210" s="4">
        <v>0</v>
      </c>
      <c r="X1210">
        <v>1</v>
      </c>
      <c r="Y1210">
        <v>1</v>
      </c>
      <c r="Z1210" t="str">
        <f t="shared" si="75"/>
        <v>Low</v>
      </c>
      <c r="AA1210" s="14">
        <f t="shared" ca="1" si="76"/>
        <v>0.60201049055800615</v>
      </c>
      <c r="AB1210">
        <v>0</v>
      </c>
      <c r="AC1210">
        <v>3</v>
      </c>
      <c r="AD1210" s="14">
        <f t="shared" ca="1" si="77"/>
        <v>2.6702774411502128</v>
      </c>
      <c r="AE1210">
        <v>5</v>
      </c>
      <c r="AF1210">
        <v>0</v>
      </c>
      <c r="AG1210">
        <v>0</v>
      </c>
      <c r="AH1210">
        <v>0</v>
      </c>
      <c r="AI1210">
        <v>0</v>
      </c>
      <c r="AJ1210">
        <v>0</v>
      </c>
      <c r="AK1210">
        <v>0</v>
      </c>
      <c r="AL1210">
        <v>0</v>
      </c>
      <c r="AM1210" t="s">
        <v>41</v>
      </c>
    </row>
    <row r="1211" spans="1:39" hidden="1" x14ac:dyDescent="0.3">
      <c r="A1211">
        <v>10299</v>
      </c>
      <c r="B1211">
        <v>1969</v>
      </c>
      <c r="C1211" s="14">
        <f>2021-Table1[[#This Row],[Year_Birth]]</f>
        <v>52</v>
      </c>
      <c r="D1211" t="s">
        <v>39</v>
      </c>
      <c r="E1211" s="14" t="str" cm="1">
        <f t="array" ref="E1211">_xlfn.SWITCH(Table1[[#This Row],[Education]],"Graduation","Bachelor’s","Basic","High School","2n Cycle","Master’s","Master","Master’s","PhD","PhD","Other")</f>
        <v>PhD</v>
      </c>
      <c r="F1211" t="s">
        <v>50</v>
      </c>
      <c r="G1211" s="14" t="s">
        <v>50</v>
      </c>
      <c r="H1211" s="14" t="str" cm="1">
        <f t="array" ref="H1211">_xlfn.SWITCH(Table1[[#This Row],[Marital_Status_mod]],"Together","Couple","Married","Couple","Divorced","Single","Single","Single","Widow","Single","Other")</f>
        <v>Single</v>
      </c>
      <c r="I1211" s="4">
        <v>48240</v>
      </c>
      <c r="J1211" s="41" t="str">
        <f t="shared" si="74"/>
        <v>$40 - $50K</v>
      </c>
      <c r="K1211">
        <v>0</v>
      </c>
      <c r="L1211">
        <v>0</v>
      </c>
      <c r="M1211">
        <f>Table1[[#This Row],[Teenhome]]+Table1[[#This Row],[Kidhome]]</f>
        <v>0</v>
      </c>
      <c r="N1211" s="1">
        <v>41222</v>
      </c>
      <c r="O1211" s="16">
        <f>(Table1[[#This Row],[DataSetDate]]-Table1[[#This Row],[Dt_Customer]])/365</f>
        <v>8.2465753424657535</v>
      </c>
      <c r="P1211" s="15">
        <v>44232</v>
      </c>
      <c r="Q1211">
        <v>73</v>
      </c>
      <c r="R1211" s="4">
        <v>389</v>
      </c>
      <c r="S1211" s="4">
        <v>91</v>
      </c>
      <c r="T1211" s="4">
        <v>248</v>
      </c>
      <c r="U1211" s="4">
        <v>64</v>
      </c>
      <c r="V1211" s="4">
        <v>49</v>
      </c>
      <c r="W1211" s="4">
        <v>41</v>
      </c>
      <c r="X1211">
        <v>3</v>
      </c>
      <c r="Y1211">
        <v>6</v>
      </c>
      <c r="Z1211" t="str">
        <f t="shared" si="75"/>
        <v>Medium</v>
      </c>
      <c r="AA1211" s="14">
        <f t="shared" ca="1" si="76"/>
        <v>5.7901943618550531</v>
      </c>
      <c r="AB1211">
        <v>3</v>
      </c>
      <c r="AC1211">
        <v>13</v>
      </c>
      <c r="AD1211" s="14">
        <f t="shared" ca="1" si="77"/>
        <v>12.86831029751945</v>
      </c>
      <c r="AE1211">
        <v>5</v>
      </c>
      <c r="AF1211">
        <v>0</v>
      </c>
      <c r="AG1211">
        <v>0</v>
      </c>
      <c r="AH1211">
        <v>0</v>
      </c>
      <c r="AI1211">
        <v>0</v>
      </c>
      <c r="AJ1211">
        <v>0</v>
      </c>
      <c r="AK1211">
        <v>1</v>
      </c>
      <c r="AL1211">
        <v>0</v>
      </c>
      <c r="AM1211" t="s">
        <v>41</v>
      </c>
    </row>
    <row r="1212" spans="1:39" hidden="1" x14ac:dyDescent="0.3">
      <c r="A1212">
        <v>4954</v>
      </c>
      <c r="B1212">
        <v>1956</v>
      </c>
      <c r="C1212" s="14">
        <f>2021-Table1[[#This Row],[Year_Birth]]</f>
        <v>65</v>
      </c>
      <c r="D1212" t="s">
        <v>46</v>
      </c>
      <c r="E1212" s="14" t="str" cm="1">
        <f t="array" ref="E1212">_xlfn.SWITCH(Table1[[#This Row],[Education]],"Graduation","Bachelor’s","Basic","High School","2n Cycle","Master’s","Master","Master’s","PhD","PhD","Other")</f>
        <v>Bachelor’s</v>
      </c>
      <c r="F1212" t="s">
        <v>42</v>
      </c>
      <c r="G1212" s="14" t="s">
        <v>42</v>
      </c>
      <c r="H1212" s="14" t="str" cm="1">
        <f t="array" ref="H1212">_xlfn.SWITCH(Table1[[#This Row],[Marital_Status_mod]],"Together","Couple","Married","Couple","Divorced","Single","Single","Single","Widow","Single","Other")</f>
        <v>Couple</v>
      </c>
      <c r="I1212" s="4">
        <v>48195</v>
      </c>
      <c r="J1212" s="41" t="str">
        <f t="shared" si="74"/>
        <v>$40 - $50K</v>
      </c>
      <c r="K1212">
        <v>1</v>
      </c>
      <c r="L1212">
        <v>1</v>
      </c>
      <c r="M1212">
        <f>Table1[[#This Row],[Teenhome]]+Table1[[#This Row],[Kidhome]]</f>
        <v>2</v>
      </c>
      <c r="N1212" s="1">
        <v>41660</v>
      </c>
      <c r="O1212" s="16">
        <f>(Table1[[#This Row],[DataSetDate]]-Table1[[#This Row],[Dt_Customer]])/365</f>
        <v>7.0465753424657533</v>
      </c>
      <c r="P1212" s="15">
        <v>44232</v>
      </c>
      <c r="Q1212">
        <v>53</v>
      </c>
      <c r="R1212" s="4">
        <v>106</v>
      </c>
      <c r="S1212" s="4">
        <v>27</v>
      </c>
      <c r="T1212" s="4">
        <v>68</v>
      </c>
      <c r="U1212" s="4">
        <v>52</v>
      </c>
      <c r="V1212" s="4">
        <v>7</v>
      </c>
      <c r="W1212" s="4">
        <v>5</v>
      </c>
      <c r="X1212">
        <v>6</v>
      </c>
      <c r="Y1212">
        <v>4</v>
      </c>
      <c r="Z1212" t="str">
        <f t="shared" si="75"/>
        <v>Medium</v>
      </c>
      <c r="AA1212" s="14">
        <f t="shared" ca="1" si="76"/>
        <v>4.2087627939508714</v>
      </c>
      <c r="AB1212">
        <v>2</v>
      </c>
      <c r="AC1212">
        <v>5</v>
      </c>
      <c r="AD1212" s="14">
        <f t="shared" ca="1" si="77"/>
        <v>4.7519094918776332</v>
      </c>
      <c r="AE1212">
        <v>6</v>
      </c>
      <c r="AF1212">
        <v>0</v>
      </c>
      <c r="AG1212">
        <v>0</v>
      </c>
      <c r="AH1212">
        <v>0</v>
      </c>
      <c r="AI1212">
        <v>0</v>
      </c>
      <c r="AJ1212">
        <v>0</v>
      </c>
      <c r="AK1212">
        <v>0</v>
      </c>
      <c r="AL1212">
        <v>0</v>
      </c>
      <c r="AM1212" t="s">
        <v>41</v>
      </c>
    </row>
    <row r="1213" spans="1:39" hidden="1" x14ac:dyDescent="0.3">
      <c r="A1213">
        <v>3483</v>
      </c>
      <c r="B1213">
        <v>1958</v>
      </c>
      <c r="C1213" s="14">
        <f>2021-Table1[[#This Row],[Year_Birth]]</f>
        <v>63</v>
      </c>
      <c r="D1213" t="s">
        <v>46</v>
      </c>
      <c r="E1213" s="14" t="str" cm="1">
        <f t="array" ref="E1213">_xlfn.SWITCH(Table1[[#This Row],[Education]],"Graduation","Bachelor’s","Basic","High School","2n Cycle","Master’s","Master","Master’s","PhD","PhD","Other")</f>
        <v>Bachelor’s</v>
      </c>
      <c r="F1213" t="s">
        <v>42</v>
      </c>
      <c r="G1213" s="14" t="s">
        <v>42</v>
      </c>
      <c r="H1213" s="14" t="str" cm="1">
        <f t="array" ref="H1213">_xlfn.SWITCH(Table1[[#This Row],[Marital_Status_mod]],"Together","Couple","Married","Couple","Divorced","Single","Single","Single","Widow","Single","Other")</f>
        <v>Couple</v>
      </c>
      <c r="I1213" s="4">
        <v>48192</v>
      </c>
      <c r="J1213" s="41" t="str">
        <f t="shared" si="74"/>
        <v>$40 - $50K</v>
      </c>
      <c r="K1213">
        <v>0</v>
      </c>
      <c r="L1213">
        <v>0</v>
      </c>
      <c r="M1213">
        <f>Table1[[#This Row],[Teenhome]]+Table1[[#This Row],[Kidhome]]</f>
        <v>0</v>
      </c>
      <c r="N1213" s="1">
        <v>41370</v>
      </c>
      <c r="O1213" s="16">
        <f>(Table1[[#This Row],[DataSetDate]]-Table1[[#This Row],[Dt_Customer]])/365</f>
        <v>7.8410958904109593</v>
      </c>
      <c r="P1213" s="15">
        <v>44232</v>
      </c>
      <c r="Q1213">
        <v>76</v>
      </c>
      <c r="R1213" s="4">
        <v>1039</v>
      </c>
      <c r="S1213" s="4">
        <v>43</v>
      </c>
      <c r="T1213" s="4">
        <v>204</v>
      </c>
      <c r="U1213" s="4">
        <v>153</v>
      </c>
      <c r="V1213" s="4">
        <v>58</v>
      </c>
      <c r="W1213" s="4">
        <v>29</v>
      </c>
      <c r="X1213">
        <v>3</v>
      </c>
      <c r="Y1213">
        <v>2</v>
      </c>
      <c r="Z1213" t="str">
        <f t="shared" si="75"/>
        <v>Low</v>
      </c>
      <c r="AA1213" s="14">
        <f t="shared" ca="1" si="76"/>
        <v>2.3325058116366</v>
      </c>
      <c r="AB1213">
        <v>8</v>
      </c>
      <c r="AC1213">
        <v>12</v>
      </c>
      <c r="AD1213" s="14">
        <f t="shared" ca="1" si="77"/>
        <v>11.95721177016474</v>
      </c>
      <c r="AE1213">
        <v>8</v>
      </c>
      <c r="AF1213">
        <v>1</v>
      </c>
      <c r="AG1213">
        <v>1</v>
      </c>
      <c r="AH1213">
        <v>0</v>
      </c>
      <c r="AI1213">
        <v>1</v>
      </c>
      <c r="AJ1213">
        <v>0</v>
      </c>
      <c r="AK1213">
        <v>1</v>
      </c>
      <c r="AL1213">
        <v>0</v>
      </c>
      <c r="AM1213" t="s">
        <v>48</v>
      </c>
    </row>
    <row r="1214" spans="1:39" hidden="1" x14ac:dyDescent="0.3">
      <c r="A1214">
        <v>5866</v>
      </c>
      <c r="B1214">
        <v>1974</v>
      </c>
      <c r="C1214" s="14">
        <f>2021-Table1[[#This Row],[Year_Birth]]</f>
        <v>47</v>
      </c>
      <c r="D1214" t="s">
        <v>46</v>
      </c>
      <c r="E1214" s="14" t="str" cm="1">
        <f t="array" ref="E1214">_xlfn.SWITCH(Table1[[#This Row],[Education]],"Graduation","Bachelor’s","Basic","High School","2n Cycle","Master’s","Master","Master’s","PhD","PhD","Other")</f>
        <v>Bachelor’s</v>
      </c>
      <c r="F1214" t="s">
        <v>40</v>
      </c>
      <c r="G1214" s="14" t="s">
        <v>40</v>
      </c>
      <c r="H1214" s="14" t="str" cm="1">
        <f t="array" ref="H1214">_xlfn.SWITCH(Table1[[#This Row],[Marital_Status_mod]],"Together","Couple","Married","Couple","Divorced","Single","Single","Single","Widow","Single","Other")</f>
        <v>Couple</v>
      </c>
      <c r="I1214" s="4">
        <v>48186</v>
      </c>
      <c r="J1214" s="41" t="str">
        <f t="shared" si="74"/>
        <v>$40 - $50K</v>
      </c>
      <c r="K1214">
        <v>1</v>
      </c>
      <c r="L1214">
        <v>0</v>
      </c>
      <c r="M1214">
        <f>Table1[[#This Row],[Teenhome]]+Table1[[#This Row],[Kidhome]]</f>
        <v>1</v>
      </c>
      <c r="N1214" s="1">
        <v>41718</v>
      </c>
      <c r="O1214" s="16">
        <f>(Table1[[#This Row],[DataSetDate]]-Table1[[#This Row],[Dt_Customer]])/365</f>
        <v>6.8876712328767127</v>
      </c>
      <c r="P1214" s="15">
        <v>44232</v>
      </c>
      <c r="Q1214">
        <v>39</v>
      </c>
      <c r="R1214" s="4">
        <v>97</v>
      </c>
      <c r="S1214" s="4">
        <v>3</v>
      </c>
      <c r="T1214" s="4">
        <v>66</v>
      </c>
      <c r="U1214" s="4">
        <v>12</v>
      </c>
      <c r="V1214" s="4">
        <v>7</v>
      </c>
      <c r="W1214" s="4">
        <v>34</v>
      </c>
      <c r="X1214">
        <v>3</v>
      </c>
      <c r="Y1214">
        <v>4</v>
      </c>
      <c r="Z1214" t="str">
        <f t="shared" si="75"/>
        <v>Medium</v>
      </c>
      <c r="AA1214" s="14">
        <f t="shared" ca="1" si="76"/>
        <v>4.185782054409275</v>
      </c>
      <c r="AB1214">
        <v>1</v>
      </c>
      <c r="AC1214">
        <v>4</v>
      </c>
      <c r="AD1214" s="14">
        <f t="shared" ca="1" si="77"/>
        <v>3.9197722774019974</v>
      </c>
      <c r="AE1214">
        <v>7</v>
      </c>
      <c r="AF1214">
        <v>0</v>
      </c>
      <c r="AG1214">
        <v>0</v>
      </c>
      <c r="AH1214">
        <v>0</v>
      </c>
      <c r="AI1214">
        <v>0</v>
      </c>
      <c r="AJ1214">
        <v>0</v>
      </c>
      <c r="AK1214">
        <v>0</v>
      </c>
      <c r="AL1214">
        <v>0</v>
      </c>
      <c r="AM1214" t="s">
        <v>41</v>
      </c>
    </row>
    <row r="1215" spans="1:39" hidden="1" x14ac:dyDescent="0.3">
      <c r="A1215">
        <v>10313</v>
      </c>
      <c r="B1215">
        <v>1975</v>
      </c>
      <c r="C1215" s="14">
        <f>2021-Table1[[#This Row],[Year_Birth]]</f>
        <v>46</v>
      </c>
      <c r="D1215" t="s">
        <v>46</v>
      </c>
      <c r="E1215" s="14" t="str" cm="1">
        <f t="array" ref="E1215">_xlfn.SWITCH(Table1[[#This Row],[Education]],"Graduation","Bachelor’s","Basic","High School","2n Cycle","Master’s","Master","Master’s","PhD","PhD","Other")</f>
        <v>Bachelor’s</v>
      </c>
      <c r="F1215" t="s">
        <v>42</v>
      </c>
      <c r="G1215" s="14" t="s">
        <v>42</v>
      </c>
      <c r="H1215" s="14" t="str" cm="1">
        <f t="array" ref="H1215">_xlfn.SWITCH(Table1[[#This Row],[Marital_Status_mod]],"Together","Couple","Married","Couple","Divorced","Single","Single","Single","Widow","Single","Other")</f>
        <v>Couple</v>
      </c>
      <c r="I1215" s="4">
        <v>48178</v>
      </c>
      <c r="J1215" s="41" t="str">
        <f t="shared" si="74"/>
        <v>$40 - $50K</v>
      </c>
      <c r="K1215">
        <v>1</v>
      </c>
      <c r="L1215">
        <v>1</v>
      </c>
      <c r="M1215">
        <f>Table1[[#This Row],[Teenhome]]+Table1[[#This Row],[Kidhome]]</f>
        <v>2</v>
      </c>
      <c r="N1215" s="1">
        <v>41210</v>
      </c>
      <c r="O1215" s="16">
        <f>(Table1[[#This Row],[DataSetDate]]-Table1[[#This Row],[Dt_Customer]])/365</f>
        <v>8.2794520547945201</v>
      </c>
      <c r="P1215" s="15">
        <v>44232</v>
      </c>
      <c r="Q1215">
        <v>69</v>
      </c>
      <c r="R1215" s="4">
        <v>159</v>
      </c>
      <c r="S1215" s="4">
        <v>4</v>
      </c>
      <c r="T1215" s="4">
        <v>45</v>
      </c>
      <c r="U1215" s="4">
        <v>6</v>
      </c>
      <c r="V1215" s="4">
        <v>2</v>
      </c>
      <c r="W1215" s="4">
        <v>38</v>
      </c>
      <c r="X1215">
        <v>6</v>
      </c>
      <c r="Y1215">
        <v>5</v>
      </c>
      <c r="Z1215" t="str">
        <f t="shared" si="75"/>
        <v>Medium</v>
      </c>
      <c r="AA1215" s="14">
        <f t="shared" ca="1" si="76"/>
        <v>5.338765584120833</v>
      </c>
      <c r="AB1215">
        <v>1</v>
      </c>
      <c r="AC1215">
        <v>4</v>
      </c>
      <c r="AD1215" s="14">
        <f t="shared" ca="1" si="77"/>
        <v>4.3324300128481825</v>
      </c>
      <c r="AE1215">
        <v>8</v>
      </c>
      <c r="AF1215">
        <v>0</v>
      </c>
      <c r="AG1215">
        <v>0</v>
      </c>
      <c r="AH1215">
        <v>0</v>
      </c>
      <c r="AI1215">
        <v>0</v>
      </c>
      <c r="AJ1215">
        <v>0</v>
      </c>
      <c r="AK1215">
        <v>0</v>
      </c>
      <c r="AL1215">
        <v>0</v>
      </c>
      <c r="AM1215" t="s">
        <v>41</v>
      </c>
    </row>
    <row r="1216" spans="1:39" hidden="1" x14ac:dyDescent="0.3">
      <c r="A1216">
        <v>5991</v>
      </c>
      <c r="B1216">
        <v>1949</v>
      </c>
      <c r="C1216" s="14">
        <f>2021-Table1[[#This Row],[Year_Birth]]</f>
        <v>72</v>
      </c>
      <c r="D1216" t="s">
        <v>44</v>
      </c>
      <c r="E1216" s="14" t="str" cm="1">
        <f t="array" ref="E1216">_xlfn.SWITCH(Table1[[#This Row],[Education]],"Graduation","Bachelor’s","Basic","High School","2n Cycle","Master’s","Master","Master’s","PhD","PhD","Other")</f>
        <v>Master’s</v>
      </c>
      <c r="F1216" t="s">
        <v>42</v>
      </c>
      <c r="G1216" s="14" t="s">
        <v>42</v>
      </c>
      <c r="H1216" s="14" t="str" cm="1">
        <f t="array" ref="H1216">_xlfn.SWITCH(Table1[[#This Row],[Marital_Status_mod]],"Together","Couple","Married","Couple","Divorced","Single","Single","Single","Widow","Single","Other")</f>
        <v>Couple</v>
      </c>
      <c r="I1216" s="4">
        <v>48150</v>
      </c>
      <c r="J1216" s="41" t="str">
        <f t="shared" si="74"/>
        <v>$40 - $50K</v>
      </c>
      <c r="K1216">
        <v>0</v>
      </c>
      <c r="L1216">
        <v>1</v>
      </c>
      <c r="M1216">
        <f>Table1[[#This Row],[Teenhome]]+Table1[[#This Row],[Kidhome]]</f>
        <v>1</v>
      </c>
      <c r="N1216" s="1">
        <v>41433</v>
      </c>
      <c r="O1216" s="16">
        <f>(Table1[[#This Row],[DataSetDate]]-Table1[[#This Row],[Dt_Customer]])/365</f>
        <v>7.6684931506849319</v>
      </c>
      <c r="P1216" s="15">
        <v>44232</v>
      </c>
      <c r="Q1216">
        <v>24</v>
      </c>
      <c r="R1216" s="4">
        <v>173</v>
      </c>
      <c r="S1216" s="4">
        <v>2</v>
      </c>
      <c r="T1216" s="4">
        <v>39</v>
      </c>
      <c r="U1216" s="4">
        <v>3</v>
      </c>
      <c r="V1216" s="4">
        <v>2</v>
      </c>
      <c r="W1216" s="4">
        <v>47</v>
      </c>
      <c r="X1216">
        <v>3</v>
      </c>
      <c r="Y1216">
        <v>5</v>
      </c>
      <c r="Z1216" t="str">
        <f t="shared" si="75"/>
        <v>Medium</v>
      </c>
      <c r="AA1216" s="14">
        <f t="shared" ca="1" si="76"/>
        <v>5.1096898277955347</v>
      </c>
      <c r="AB1216">
        <v>1</v>
      </c>
      <c r="AC1216">
        <v>4</v>
      </c>
      <c r="AD1216" s="14">
        <f t="shared" ca="1" si="77"/>
        <v>4.0257322581225967</v>
      </c>
      <c r="AE1216">
        <v>7</v>
      </c>
      <c r="AF1216">
        <v>0</v>
      </c>
      <c r="AG1216">
        <v>0</v>
      </c>
      <c r="AH1216">
        <v>0</v>
      </c>
      <c r="AI1216">
        <v>0</v>
      </c>
      <c r="AJ1216">
        <v>0</v>
      </c>
      <c r="AK1216">
        <v>0</v>
      </c>
      <c r="AL1216">
        <v>0</v>
      </c>
      <c r="AM1216" t="s">
        <v>52</v>
      </c>
    </row>
    <row r="1217" spans="1:39" hidden="1" x14ac:dyDescent="0.3">
      <c r="A1217">
        <v>359</v>
      </c>
      <c r="B1217">
        <v>1950</v>
      </c>
      <c r="C1217" s="14">
        <f>2021-Table1[[#This Row],[Year_Birth]]</f>
        <v>71</v>
      </c>
      <c r="D1217" t="s">
        <v>46</v>
      </c>
      <c r="E1217" s="14" t="str" cm="1">
        <f t="array" ref="E1217">_xlfn.SWITCH(Table1[[#This Row],[Education]],"Graduation","Bachelor’s","Basic","High School","2n Cycle","Master’s","Master","Master’s","PhD","PhD","Other")</f>
        <v>Bachelor’s</v>
      </c>
      <c r="F1217" t="s">
        <v>40</v>
      </c>
      <c r="G1217" s="14" t="s">
        <v>40</v>
      </c>
      <c r="H1217" s="14" t="str" cm="1">
        <f t="array" ref="H1217">_xlfn.SWITCH(Table1[[#This Row],[Marital_Status_mod]],"Together","Couple","Married","Couple","Divorced","Single","Single","Single","Widow","Single","Other")</f>
        <v>Couple</v>
      </c>
      <c r="I1217" s="4">
        <v>48070</v>
      </c>
      <c r="J1217" s="41" t="str">
        <f t="shared" ref="J1217:J1280" si="78">IF(I1217&lt;10000, "Up to $10K",
   IF(I1217&gt;=100000, "$100K and up",
      "$" &amp; FLOOR(I1217,10000)/1000 &amp; " - $" &amp; FLOOR(I1217,10000)/1000+10 &amp; "K"))</f>
        <v>$40 - $50K</v>
      </c>
      <c r="K1217">
        <v>0</v>
      </c>
      <c r="L1217">
        <v>1</v>
      </c>
      <c r="M1217">
        <f>Table1[[#This Row],[Teenhome]]+Table1[[#This Row],[Kidhome]]</f>
        <v>1</v>
      </c>
      <c r="N1217" s="1">
        <v>41287</v>
      </c>
      <c r="O1217" s="16">
        <f>(Table1[[#This Row],[DataSetDate]]-Table1[[#This Row],[Dt_Customer]])/365</f>
        <v>8.0684931506849313</v>
      </c>
      <c r="P1217" s="15">
        <v>44232</v>
      </c>
      <c r="Q1217">
        <v>33</v>
      </c>
      <c r="R1217" s="4">
        <v>373</v>
      </c>
      <c r="S1217" s="4">
        <v>14</v>
      </c>
      <c r="T1217" s="4">
        <v>83</v>
      </c>
      <c r="U1217" s="4">
        <v>6</v>
      </c>
      <c r="V1217" s="4">
        <v>9</v>
      </c>
      <c r="W1217" s="4">
        <v>19</v>
      </c>
      <c r="X1217">
        <v>3</v>
      </c>
      <c r="Y1217">
        <v>8</v>
      </c>
      <c r="Z1217" t="str">
        <f t="shared" ref="Z1217:Z1280" si="79">IF(Y1217&gt;=7,"High",IF(Y1217&gt;=3,"Medium","Low"))</f>
        <v>High</v>
      </c>
      <c r="AA1217" s="14">
        <f t="shared" ca="1" si="76"/>
        <v>7.8315409575647648</v>
      </c>
      <c r="AB1217">
        <v>2</v>
      </c>
      <c r="AC1217">
        <v>6</v>
      </c>
      <c r="AD1217" s="14">
        <f t="shared" ca="1" si="77"/>
        <v>6.2778148685225945</v>
      </c>
      <c r="AE1217">
        <v>7</v>
      </c>
      <c r="AF1217">
        <v>0</v>
      </c>
      <c r="AG1217">
        <v>0</v>
      </c>
      <c r="AH1217">
        <v>0</v>
      </c>
      <c r="AI1217">
        <v>0</v>
      </c>
      <c r="AJ1217">
        <v>0</v>
      </c>
      <c r="AK1217">
        <v>0</v>
      </c>
      <c r="AL1217">
        <v>1</v>
      </c>
      <c r="AM1217" t="s">
        <v>41</v>
      </c>
    </row>
    <row r="1218" spans="1:39" hidden="1" x14ac:dyDescent="0.3">
      <c r="A1218">
        <v>194</v>
      </c>
      <c r="B1218">
        <v>1965</v>
      </c>
      <c r="C1218" s="14">
        <f>2021-Table1[[#This Row],[Year_Birth]]</f>
        <v>56</v>
      </c>
      <c r="D1218" t="s">
        <v>46</v>
      </c>
      <c r="E1218" s="14" t="str" cm="1">
        <f t="array" ref="E1218">_xlfn.SWITCH(Table1[[#This Row],[Education]],"Graduation","Bachelor’s","Basic","High School","2n Cycle","Master’s","Master","Master’s","PhD","PhD","Other")</f>
        <v>Bachelor’s</v>
      </c>
      <c r="F1218" t="s">
        <v>42</v>
      </c>
      <c r="G1218" s="14" t="s">
        <v>42</v>
      </c>
      <c r="H1218" s="14" t="str" cm="1">
        <f t="array" ref="H1218">_xlfn.SWITCH(Table1[[#This Row],[Marital_Status_mod]],"Together","Couple","Married","Couple","Divorced","Single","Single","Single","Widow","Single","Other")</f>
        <v>Couple</v>
      </c>
      <c r="I1218" s="4">
        <v>48006</v>
      </c>
      <c r="J1218" s="41" t="str">
        <f t="shared" si="78"/>
        <v>$40 - $50K</v>
      </c>
      <c r="K1218">
        <v>1</v>
      </c>
      <c r="L1218">
        <v>1</v>
      </c>
      <c r="M1218">
        <f>Table1[[#This Row],[Teenhome]]+Table1[[#This Row],[Kidhome]]</f>
        <v>2</v>
      </c>
      <c r="N1218" s="1">
        <v>41799</v>
      </c>
      <c r="O1218" s="16">
        <f>(Table1[[#This Row],[DataSetDate]]-Table1[[#This Row],[Dt_Customer]])/365</f>
        <v>6.6657534246575345</v>
      </c>
      <c r="P1218" s="15">
        <v>44232</v>
      </c>
      <c r="Q1218">
        <v>55</v>
      </c>
      <c r="R1218" s="4">
        <v>23</v>
      </c>
      <c r="S1218" s="4">
        <v>0</v>
      </c>
      <c r="T1218" s="4">
        <v>11</v>
      </c>
      <c r="U1218" s="4">
        <v>3</v>
      </c>
      <c r="V1218" s="4">
        <v>2</v>
      </c>
      <c r="W1218" s="4">
        <v>2</v>
      </c>
      <c r="X1218">
        <v>1</v>
      </c>
      <c r="Y1218">
        <v>1</v>
      </c>
      <c r="Z1218" t="str">
        <f t="shared" si="79"/>
        <v>Low</v>
      </c>
      <c r="AA1218" s="14">
        <f t="shared" ref="AA1218:AA1281" ca="1" si="80">Y1218 + (RAND() - 0.5) * 0.8</f>
        <v>1.086018721481109</v>
      </c>
      <c r="AB1218">
        <v>0</v>
      </c>
      <c r="AC1218">
        <v>3</v>
      </c>
      <c r="AD1218" s="14">
        <f t="shared" ref="AD1218:AD1281" ca="1" si="81">AC1218 + (RAND() - 0.5) * 0.8</f>
        <v>3.026176431291395</v>
      </c>
      <c r="AE1218">
        <v>6</v>
      </c>
      <c r="AF1218">
        <v>0</v>
      </c>
      <c r="AG1218">
        <v>0</v>
      </c>
      <c r="AH1218">
        <v>0</v>
      </c>
      <c r="AI1218">
        <v>0</v>
      </c>
      <c r="AJ1218">
        <v>0</v>
      </c>
      <c r="AK1218">
        <v>0</v>
      </c>
      <c r="AL1218">
        <v>0</v>
      </c>
      <c r="AM1218" t="s">
        <v>41</v>
      </c>
    </row>
    <row r="1219" spans="1:39" hidden="1" x14ac:dyDescent="0.3">
      <c r="A1219">
        <v>1497</v>
      </c>
      <c r="B1219">
        <v>1952</v>
      </c>
      <c r="C1219" s="14">
        <f>2021-Table1[[#This Row],[Year_Birth]]</f>
        <v>69</v>
      </c>
      <c r="D1219" t="s">
        <v>46</v>
      </c>
      <c r="E1219" s="14" t="str" cm="1">
        <f t="array" ref="E1219">_xlfn.SWITCH(Table1[[#This Row],[Education]],"Graduation","Bachelor’s","Basic","High School","2n Cycle","Master’s","Master","Master’s","PhD","PhD","Other")</f>
        <v>Bachelor’s</v>
      </c>
      <c r="F1219" t="s">
        <v>50</v>
      </c>
      <c r="G1219" s="14" t="s">
        <v>50</v>
      </c>
      <c r="H1219" s="14" t="str" cm="1">
        <f t="array" ref="H1219">_xlfn.SWITCH(Table1[[#This Row],[Marital_Status_mod]],"Together","Couple","Married","Couple","Divorced","Single","Single","Single","Widow","Single","Other")</f>
        <v>Single</v>
      </c>
      <c r="I1219" s="4">
        <v>47958</v>
      </c>
      <c r="J1219" s="41" t="str">
        <f t="shared" si="78"/>
        <v>$40 - $50K</v>
      </c>
      <c r="K1219">
        <v>0</v>
      </c>
      <c r="L1219">
        <v>1</v>
      </c>
      <c r="M1219">
        <f>Table1[[#This Row],[Teenhome]]+Table1[[#This Row],[Kidhome]]</f>
        <v>1</v>
      </c>
      <c r="N1219" s="1">
        <v>41293</v>
      </c>
      <c r="O1219" s="16">
        <f>(Table1[[#This Row],[DataSetDate]]-Table1[[#This Row],[Dt_Customer]])/365</f>
        <v>8.0520547945205472</v>
      </c>
      <c r="P1219" s="15">
        <v>44232</v>
      </c>
      <c r="Q1219">
        <v>8</v>
      </c>
      <c r="R1219" s="4">
        <v>268</v>
      </c>
      <c r="S1219" s="4">
        <v>11</v>
      </c>
      <c r="T1219" s="4">
        <v>88</v>
      </c>
      <c r="U1219" s="4">
        <v>15</v>
      </c>
      <c r="V1219" s="4">
        <v>3</v>
      </c>
      <c r="W1219" s="4">
        <v>22</v>
      </c>
      <c r="X1219">
        <v>2</v>
      </c>
      <c r="Y1219">
        <v>6</v>
      </c>
      <c r="Z1219" t="str">
        <f t="shared" si="79"/>
        <v>Medium</v>
      </c>
      <c r="AA1219" s="14">
        <f t="shared" ca="1" si="80"/>
        <v>5.7317291283736083</v>
      </c>
      <c r="AB1219">
        <v>3</v>
      </c>
      <c r="AC1219">
        <v>5</v>
      </c>
      <c r="AD1219" s="14">
        <f t="shared" ca="1" si="81"/>
        <v>4.797258383074082</v>
      </c>
      <c r="AE1219">
        <v>5</v>
      </c>
      <c r="AF1219">
        <v>0</v>
      </c>
      <c r="AG1219">
        <v>0</v>
      </c>
      <c r="AH1219">
        <v>0</v>
      </c>
      <c r="AI1219">
        <v>0</v>
      </c>
      <c r="AJ1219">
        <v>0</v>
      </c>
      <c r="AK1219">
        <v>0</v>
      </c>
      <c r="AL1219">
        <v>0</v>
      </c>
      <c r="AM1219" t="s">
        <v>47</v>
      </c>
    </row>
    <row r="1220" spans="1:39" hidden="1" x14ac:dyDescent="0.3">
      <c r="A1220">
        <v>7247</v>
      </c>
      <c r="B1220">
        <v>1960</v>
      </c>
      <c r="C1220" s="14">
        <f>2021-Table1[[#This Row],[Year_Birth]]</f>
        <v>61</v>
      </c>
      <c r="D1220" t="s">
        <v>46</v>
      </c>
      <c r="E1220" s="14" t="str" cm="1">
        <f t="array" ref="E1220">_xlfn.SWITCH(Table1[[#This Row],[Education]],"Graduation","Bachelor’s","Basic","High School","2n Cycle","Master’s","Master","Master’s","PhD","PhD","Other")</f>
        <v>Bachelor’s</v>
      </c>
      <c r="F1220" t="s">
        <v>54</v>
      </c>
      <c r="G1220" s="14" t="s">
        <v>54</v>
      </c>
      <c r="H1220" s="14" t="str" cm="1">
        <f t="array" ref="H1220">_xlfn.SWITCH(Table1[[#This Row],[Marital_Status_mod]],"Together","Couple","Married","Couple","Divorced","Single","Single","Single","Widow","Single","Other")</f>
        <v>Single</v>
      </c>
      <c r="I1220" s="4">
        <v>47916</v>
      </c>
      <c r="J1220" s="41" t="str">
        <f t="shared" si="78"/>
        <v>$40 - $50K</v>
      </c>
      <c r="K1220">
        <v>0</v>
      </c>
      <c r="L1220">
        <v>1</v>
      </c>
      <c r="M1220">
        <f>Table1[[#This Row],[Teenhome]]+Table1[[#This Row],[Kidhome]]</f>
        <v>1</v>
      </c>
      <c r="N1220" s="1">
        <v>41235</v>
      </c>
      <c r="O1220" s="16">
        <f>(Table1[[#This Row],[DataSetDate]]-Table1[[#This Row],[Dt_Customer]])/365</f>
        <v>8.2109589041095887</v>
      </c>
      <c r="P1220" s="15">
        <v>44232</v>
      </c>
      <c r="Q1220">
        <v>72</v>
      </c>
      <c r="R1220" s="4">
        <v>505</v>
      </c>
      <c r="S1220" s="4">
        <v>0</v>
      </c>
      <c r="T1220" s="4">
        <v>26</v>
      </c>
      <c r="U1220" s="4">
        <v>0</v>
      </c>
      <c r="V1220" s="4">
        <v>0</v>
      </c>
      <c r="W1220" s="4">
        <v>75</v>
      </c>
      <c r="X1220">
        <v>5</v>
      </c>
      <c r="Y1220">
        <v>7</v>
      </c>
      <c r="Z1220" t="str">
        <f t="shared" si="79"/>
        <v>High</v>
      </c>
      <c r="AA1220" s="14">
        <f t="shared" ca="1" si="80"/>
        <v>7.002768624421785</v>
      </c>
      <c r="AB1220">
        <v>4</v>
      </c>
      <c r="AC1220">
        <v>6</v>
      </c>
      <c r="AD1220" s="14">
        <f t="shared" ca="1" si="81"/>
        <v>5.7051813701258904</v>
      </c>
      <c r="AE1220">
        <v>6</v>
      </c>
      <c r="AF1220">
        <v>0</v>
      </c>
      <c r="AG1220">
        <v>0</v>
      </c>
      <c r="AH1220">
        <v>0</v>
      </c>
      <c r="AI1220">
        <v>1</v>
      </c>
      <c r="AJ1220">
        <v>0</v>
      </c>
      <c r="AK1220">
        <v>0</v>
      </c>
      <c r="AL1220">
        <v>0</v>
      </c>
      <c r="AM1220" t="s">
        <v>52</v>
      </c>
    </row>
    <row r="1221" spans="1:39" hidden="1" x14ac:dyDescent="0.3">
      <c r="A1221">
        <v>6534</v>
      </c>
      <c r="B1221">
        <v>1974</v>
      </c>
      <c r="C1221" s="14">
        <f>2021-Table1[[#This Row],[Year_Birth]]</f>
        <v>47</v>
      </c>
      <c r="D1221" t="s">
        <v>46</v>
      </c>
      <c r="E1221" s="14" t="str" cm="1">
        <f t="array" ref="E1221">_xlfn.SWITCH(Table1[[#This Row],[Education]],"Graduation","Bachelor’s","Basic","High School","2n Cycle","Master’s","Master","Master’s","PhD","PhD","Other")</f>
        <v>Bachelor’s</v>
      </c>
      <c r="F1221" t="s">
        <v>40</v>
      </c>
      <c r="G1221" s="14" t="s">
        <v>40</v>
      </c>
      <c r="H1221" s="14" t="str" cm="1">
        <f t="array" ref="H1221">_xlfn.SWITCH(Table1[[#This Row],[Marital_Status_mod]],"Together","Couple","Married","Couple","Divorced","Single","Single","Single","Widow","Single","Other")</f>
        <v>Couple</v>
      </c>
      <c r="I1221" s="4">
        <v>47889</v>
      </c>
      <c r="J1221" s="41" t="str">
        <f t="shared" si="78"/>
        <v>$40 - $50K</v>
      </c>
      <c r="K1221">
        <v>1</v>
      </c>
      <c r="L1221">
        <v>0</v>
      </c>
      <c r="M1221">
        <f>Table1[[#This Row],[Teenhome]]+Table1[[#This Row],[Kidhome]]</f>
        <v>1</v>
      </c>
      <c r="N1221" s="1">
        <v>41643</v>
      </c>
      <c r="O1221" s="16">
        <f>(Table1[[#This Row],[DataSetDate]]-Table1[[#This Row],[Dt_Customer]])/365</f>
        <v>7.0931506849315067</v>
      </c>
      <c r="P1221" s="15">
        <v>44232</v>
      </c>
      <c r="Q1221">
        <v>94</v>
      </c>
      <c r="R1221" s="4">
        <v>29</v>
      </c>
      <c r="S1221" s="4">
        <v>0</v>
      </c>
      <c r="T1221" s="4">
        <v>29</v>
      </c>
      <c r="U1221" s="4">
        <v>0</v>
      </c>
      <c r="V1221" s="4">
        <v>5</v>
      </c>
      <c r="W1221" s="4">
        <v>4</v>
      </c>
      <c r="X1221">
        <v>1</v>
      </c>
      <c r="Y1221">
        <v>2</v>
      </c>
      <c r="Z1221" t="str">
        <f t="shared" si="79"/>
        <v>Low</v>
      </c>
      <c r="AA1221" s="14">
        <f t="shared" ca="1" si="80"/>
        <v>1.637387779901744</v>
      </c>
      <c r="AB1221">
        <v>0</v>
      </c>
      <c r="AC1221">
        <v>3</v>
      </c>
      <c r="AD1221" s="14">
        <f t="shared" ca="1" si="81"/>
        <v>2.9911771824205795</v>
      </c>
      <c r="AE1221">
        <v>5</v>
      </c>
      <c r="AF1221">
        <v>0</v>
      </c>
      <c r="AG1221">
        <v>0</v>
      </c>
      <c r="AH1221">
        <v>0</v>
      </c>
      <c r="AI1221">
        <v>0</v>
      </c>
      <c r="AJ1221">
        <v>0</v>
      </c>
      <c r="AK1221">
        <v>0</v>
      </c>
      <c r="AL1221">
        <v>0</v>
      </c>
      <c r="AM1221" t="s">
        <v>47</v>
      </c>
    </row>
    <row r="1222" spans="1:39" hidden="1" x14ac:dyDescent="0.3">
      <c r="A1222">
        <v>4368</v>
      </c>
      <c r="B1222">
        <v>1980</v>
      </c>
      <c r="C1222" s="14">
        <f>2021-Table1[[#This Row],[Year_Birth]]</f>
        <v>41</v>
      </c>
      <c r="D1222" t="s">
        <v>46</v>
      </c>
      <c r="E1222" s="14" t="str" cm="1">
        <f t="array" ref="E1222">_xlfn.SWITCH(Table1[[#This Row],[Education]],"Graduation","Bachelor’s","Basic","High School","2n Cycle","Master’s","Master","Master’s","PhD","PhD","Other")</f>
        <v>Bachelor’s</v>
      </c>
      <c r="F1222" t="s">
        <v>42</v>
      </c>
      <c r="G1222" s="14" t="s">
        <v>42</v>
      </c>
      <c r="H1222" s="14" t="str" cm="1">
        <f t="array" ref="H1222">_xlfn.SWITCH(Table1[[#This Row],[Marital_Status_mod]],"Together","Couple","Married","Couple","Divorced","Single","Single","Single","Widow","Single","Other")</f>
        <v>Couple</v>
      </c>
      <c r="I1222" s="4">
        <v>47850</v>
      </c>
      <c r="J1222" s="41" t="str">
        <f t="shared" si="78"/>
        <v>$40 - $50K</v>
      </c>
      <c r="K1222">
        <v>1</v>
      </c>
      <c r="L1222">
        <v>0</v>
      </c>
      <c r="M1222">
        <f>Table1[[#This Row],[Teenhome]]+Table1[[#This Row],[Kidhome]]</f>
        <v>1</v>
      </c>
      <c r="N1222" s="1">
        <v>41611</v>
      </c>
      <c r="O1222" s="16">
        <f>(Table1[[#This Row],[DataSetDate]]-Table1[[#This Row],[Dt_Customer]])/365</f>
        <v>7.1808219178082195</v>
      </c>
      <c r="P1222" s="15">
        <v>44232</v>
      </c>
      <c r="Q1222">
        <v>72</v>
      </c>
      <c r="R1222" s="4">
        <v>42</v>
      </c>
      <c r="S1222" s="4">
        <v>7</v>
      </c>
      <c r="T1222" s="4">
        <v>43</v>
      </c>
      <c r="U1222" s="4">
        <v>20</v>
      </c>
      <c r="V1222" s="4">
        <v>12</v>
      </c>
      <c r="W1222" s="4">
        <v>10</v>
      </c>
      <c r="X1222">
        <v>1</v>
      </c>
      <c r="Y1222">
        <v>3</v>
      </c>
      <c r="Z1222" t="str">
        <f t="shared" si="79"/>
        <v>Medium</v>
      </c>
      <c r="AA1222" s="14">
        <f t="shared" ca="1" si="80"/>
        <v>2.6624172941124584</v>
      </c>
      <c r="AB1222">
        <v>0</v>
      </c>
      <c r="AC1222">
        <v>4</v>
      </c>
      <c r="AD1222" s="14">
        <f t="shared" ca="1" si="81"/>
        <v>4.0360463969251361</v>
      </c>
      <c r="AE1222">
        <v>6</v>
      </c>
      <c r="AF1222">
        <v>0</v>
      </c>
      <c r="AG1222">
        <v>0</v>
      </c>
      <c r="AH1222">
        <v>0</v>
      </c>
      <c r="AI1222">
        <v>0</v>
      </c>
      <c r="AJ1222">
        <v>0</v>
      </c>
      <c r="AK1222">
        <v>0</v>
      </c>
      <c r="AL1222">
        <v>0</v>
      </c>
      <c r="AM1222" t="s">
        <v>41</v>
      </c>
    </row>
    <row r="1223" spans="1:39" hidden="1" x14ac:dyDescent="0.3">
      <c r="A1223">
        <v>1473</v>
      </c>
      <c r="B1223">
        <v>1960</v>
      </c>
      <c r="C1223" s="14">
        <f>2021-Table1[[#This Row],[Year_Birth]]</f>
        <v>61</v>
      </c>
      <c r="D1223" t="s">
        <v>51</v>
      </c>
      <c r="E1223" s="14" t="str" cm="1">
        <f t="array" ref="E1223">_xlfn.SWITCH(Table1[[#This Row],[Education]],"Graduation","Bachelor’s","Basic","High School","2n Cycle","Master’s","Master","Master’s","PhD","PhD","Other")</f>
        <v>Master’s</v>
      </c>
      <c r="F1223" t="s">
        <v>50</v>
      </c>
      <c r="G1223" s="14" t="s">
        <v>50</v>
      </c>
      <c r="H1223" s="14" t="str" cm="1">
        <f t="array" ref="H1223">_xlfn.SWITCH(Table1[[#This Row],[Marital_Status_mod]],"Together","Couple","Married","Couple","Divorced","Single","Single","Single","Widow","Single","Other")</f>
        <v>Single</v>
      </c>
      <c r="I1223" s="4">
        <v>47823</v>
      </c>
      <c r="J1223" s="41" t="str">
        <f t="shared" si="78"/>
        <v>$40 - $50K</v>
      </c>
      <c r="K1223">
        <v>0</v>
      </c>
      <c r="L1223">
        <v>1</v>
      </c>
      <c r="M1223">
        <f>Table1[[#This Row],[Teenhome]]+Table1[[#This Row],[Kidhome]]</f>
        <v>1</v>
      </c>
      <c r="N1223" s="1">
        <v>41478</v>
      </c>
      <c r="O1223" s="16">
        <f>(Table1[[#This Row],[DataSetDate]]-Table1[[#This Row],[Dt_Customer]])/365</f>
        <v>7.5452054794520551</v>
      </c>
      <c r="P1223" s="15">
        <v>44232</v>
      </c>
      <c r="Q1223">
        <v>0</v>
      </c>
      <c r="R1223" s="4">
        <v>53</v>
      </c>
      <c r="S1223" s="4">
        <v>1</v>
      </c>
      <c r="T1223" s="4">
        <v>5</v>
      </c>
      <c r="U1223" s="4">
        <v>2</v>
      </c>
      <c r="V1223" s="4">
        <v>1</v>
      </c>
      <c r="W1223" s="4">
        <v>10</v>
      </c>
      <c r="X1223">
        <v>2</v>
      </c>
      <c r="Y1223">
        <v>2</v>
      </c>
      <c r="Z1223" t="str">
        <f t="shared" si="79"/>
        <v>Low</v>
      </c>
      <c r="AA1223" s="14">
        <f t="shared" ca="1" si="80"/>
        <v>1.9164024327996758</v>
      </c>
      <c r="AB1223">
        <v>0</v>
      </c>
      <c r="AC1223">
        <v>3</v>
      </c>
      <c r="AD1223" s="14">
        <f t="shared" ca="1" si="81"/>
        <v>2.9084412664188855</v>
      </c>
      <c r="AE1223">
        <v>8</v>
      </c>
      <c r="AF1223">
        <v>0</v>
      </c>
      <c r="AG1223">
        <v>0</v>
      </c>
      <c r="AH1223">
        <v>0</v>
      </c>
      <c r="AI1223">
        <v>0</v>
      </c>
      <c r="AJ1223">
        <v>0</v>
      </c>
      <c r="AK1223">
        <v>0</v>
      </c>
      <c r="AL1223">
        <v>0</v>
      </c>
      <c r="AM1223" t="s">
        <v>48</v>
      </c>
    </row>
    <row r="1224" spans="1:39" hidden="1" x14ac:dyDescent="0.3">
      <c r="A1224">
        <v>5081</v>
      </c>
      <c r="B1224">
        <v>1967</v>
      </c>
      <c r="C1224" s="14">
        <f>2021-Table1[[#This Row],[Year_Birth]]</f>
        <v>54</v>
      </c>
      <c r="D1224" t="s">
        <v>51</v>
      </c>
      <c r="E1224" s="14" t="str" cm="1">
        <f t="array" ref="E1224">_xlfn.SWITCH(Table1[[#This Row],[Education]],"Graduation","Bachelor’s","Basic","High School","2n Cycle","Master’s","Master","Master’s","PhD","PhD","Other")</f>
        <v>Master’s</v>
      </c>
      <c r="F1224" t="s">
        <v>40</v>
      </c>
      <c r="G1224" s="14" t="s">
        <v>40</v>
      </c>
      <c r="H1224" s="14" t="str" cm="1">
        <f t="array" ref="H1224">_xlfn.SWITCH(Table1[[#This Row],[Marital_Status_mod]],"Together","Couple","Married","Couple","Divorced","Single","Single","Single","Widow","Single","Other")</f>
        <v>Couple</v>
      </c>
      <c r="I1224" s="4">
        <v>47821</v>
      </c>
      <c r="J1224" s="41" t="str">
        <f t="shared" si="78"/>
        <v>$40 - $50K</v>
      </c>
      <c r="K1224">
        <v>1</v>
      </c>
      <c r="L1224">
        <v>1</v>
      </c>
      <c r="M1224">
        <f>Table1[[#This Row],[Teenhome]]+Table1[[#This Row],[Kidhome]]</f>
        <v>2</v>
      </c>
      <c r="N1224" s="1">
        <v>41567</v>
      </c>
      <c r="O1224" s="16">
        <f>(Table1[[#This Row],[DataSetDate]]-Table1[[#This Row],[Dt_Customer]])/365</f>
        <v>7.3013698630136989</v>
      </c>
      <c r="P1224" s="15">
        <v>44232</v>
      </c>
      <c r="Q1224">
        <v>54</v>
      </c>
      <c r="R1224" s="4">
        <v>9</v>
      </c>
      <c r="S1224" s="4">
        <v>0</v>
      </c>
      <c r="T1224" s="4">
        <v>16</v>
      </c>
      <c r="U1224" s="4">
        <v>6</v>
      </c>
      <c r="V1224" s="4">
        <v>6</v>
      </c>
      <c r="W1224" s="4">
        <v>10</v>
      </c>
      <c r="X1224">
        <v>1</v>
      </c>
      <c r="Y1224">
        <v>1</v>
      </c>
      <c r="Z1224" t="str">
        <f t="shared" si="79"/>
        <v>Low</v>
      </c>
      <c r="AA1224" s="14">
        <f t="shared" ca="1" si="80"/>
        <v>0.93161865115009423</v>
      </c>
      <c r="AB1224">
        <v>0</v>
      </c>
      <c r="AC1224">
        <v>3</v>
      </c>
      <c r="AD1224" s="14">
        <f t="shared" ca="1" si="81"/>
        <v>3.2918921833781045</v>
      </c>
      <c r="AE1224">
        <v>8</v>
      </c>
      <c r="AF1224">
        <v>0</v>
      </c>
      <c r="AG1224">
        <v>0</v>
      </c>
      <c r="AH1224">
        <v>0</v>
      </c>
      <c r="AI1224">
        <v>0</v>
      </c>
      <c r="AJ1224">
        <v>0</v>
      </c>
      <c r="AK1224">
        <v>0</v>
      </c>
      <c r="AL1224">
        <v>0</v>
      </c>
      <c r="AM1224" t="s">
        <v>41</v>
      </c>
    </row>
    <row r="1225" spans="1:39" hidden="1" x14ac:dyDescent="0.3">
      <c r="A1225">
        <v>5534</v>
      </c>
      <c r="B1225">
        <v>1975</v>
      </c>
      <c r="C1225" s="14">
        <f>2021-Table1[[#This Row],[Year_Birth]]</f>
        <v>46</v>
      </c>
      <c r="D1225" t="s">
        <v>44</v>
      </c>
      <c r="E1225" s="14" t="str" cm="1">
        <f t="array" ref="E1225">_xlfn.SWITCH(Table1[[#This Row],[Education]],"Graduation","Bachelor’s","Basic","High School","2n Cycle","Master’s","Master","Master’s","PhD","PhD","Other")</f>
        <v>Master’s</v>
      </c>
      <c r="F1225" t="s">
        <v>42</v>
      </c>
      <c r="G1225" s="14" t="s">
        <v>42</v>
      </c>
      <c r="H1225" s="14" t="str" cm="1">
        <f t="array" ref="H1225">_xlfn.SWITCH(Table1[[#This Row],[Marital_Status_mod]],"Together","Couple","Married","Couple","Divorced","Single","Single","Single","Widow","Single","Other")</f>
        <v>Couple</v>
      </c>
      <c r="I1225" s="4">
        <v>47808</v>
      </c>
      <c r="J1225" s="41" t="str">
        <f t="shared" si="78"/>
        <v>$40 - $50K</v>
      </c>
      <c r="K1225">
        <v>0</v>
      </c>
      <c r="L1225">
        <v>1</v>
      </c>
      <c r="M1225">
        <f>Table1[[#This Row],[Teenhome]]+Table1[[#This Row],[Kidhome]]</f>
        <v>1</v>
      </c>
      <c r="N1225" s="1">
        <v>41567</v>
      </c>
      <c r="O1225" s="16">
        <f>(Table1[[#This Row],[DataSetDate]]-Table1[[#This Row],[Dt_Customer]])/365</f>
        <v>7.3013698630136989</v>
      </c>
      <c r="P1225" s="15">
        <v>44232</v>
      </c>
      <c r="Q1225">
        <v>30</v>
      </c>
      <c r="R1225" s="4">
        <v>123</v>
      </c>
      <c r="S1225" s="4">
        <v>1</v>
      </c>
      <c r="T1225" s="4">
        <v>26</v>
      </c>
      <c r="U1225" s="4">
        <v>2</v>
      </c>
      <c r="V1225" s="4">
        <v>0</v>
      </c>
      <c r="W1225" s="4">
        <v>72</v>
      </c>
      <c r="X1225">
        <v>2</v>
      </c>
      <c r="Y1225">
        <v>3</v>
      </c>
      <c r="Z1225" t="str">
        <f t="shared" si="79"/>
        <v>Medium</v>
      </c>
      <c r="AA1225" s="14">
        <f t="shared" ca="1" si="80"/>
        <v>3.0772084962352708</v>
      </c>
      <c r="AB1225">
        <v>2</v>
      </c>
      <c r="AC1225">
        <v>3</v>
      </c>
      <c r="AD1225" s="14">
        <f t="shared" ca="1" si="81"/>
        <v>3.2163797769572544</v>
      </c>
      <c r="AE1225">
        <v>7</v>
      </c>
      <c r="AF1225">
        <v>0</v>
      </c>
      <c r="AG1225">
        <v>0</v>
      </c>
      <c r="AH1225">
        <v>1</v>
      </c>
      <c r="AI1225">
        <v>0</v>
      </c>
      <c r="AJ1225">
        <v>0</v>
      </c>
      <c r="AK1225">
        <v>0</v>
      </c>
      <c r="AL1225">
        <v>0</v>
      </c>
      <c r="AM1225" t="s">
        <v>41</v>
      </c>
    </row>
    <row r="1226" spans="1:39" hidden="1" x14ac:dyDescent="0.3">
      <c r="A1226">
        <v>332</v>
      </c>
      <c r="B1226">
        <v>1957</v>
      </c>
      <c r="C1226" s="14">
        <f>2021-Table1[[#This Row],[Year_Birth]]</f>
        <v>64</v>
      </c>
      <c r="D1226" t="s">
        <v>46</v>
      </c>
      <c r="E1226" s="14" t="str" cm="1">
        <f t="array" ref="E1226">_xlfn.SWITCH(Table1[[#This Row],[Education]],"Graduation","Bachelor’s","Basic","High School","2n Cycle","Master’s","Master","Master’s","PhD","PhD","Other")</f>
        <v>Bachelor’s</v>
      </c>
      <c r="F1226" t="s">
        <v>42</v>
      </c>
      <c r="G1226" s="14" t="s">
        <v>42</v>
      </c>
      <c r="H1226" s="14" t="str" cm="1">
        <f t="array" ref="H1226">_xlfn.SWITCH(Table1[[#This Row],[Marital_Status_mod]],"Together","Couple","Married","Couple","Divorced","Single","Single","Single","Widow","Single","Other")</f>
        <v>Couple</v>
      </c>
      <c r="I1226" s="4">
        <v>47743</v>
      </c>
      <c r="J1226" s="41" t="str">
        <f t="shared" si="78"/>
        <v>$40 - $50K</v>
      </c>
      <c r="K1226">
        <v>0</v>
      </c>
      <c r="L1226">
        <v>1</v>
      </c>
      <c r="M1226">
        <f>Table1[[#This Row],[Teenhome]]+Table1[[#This Row],[Kidhome]]</f>
        <v>1</v>
      </c>
      <c r="N1226" s="1">
        <v>41355</v>
      </c>
      <c r="O1226" s="16">
        <f>(Table1[[#This Row],[DataSetDate]]-Table1[[#This Row],[Dt_Customer]])/365</f>
        <v>7.882191780821918</v>
      </c>
      <c r="P1226" s="15">
        <v>44232</v>
      </c>
      <c r="Q1226">
        <v>56</v>
      </c>
      <c r="R1226" s="4">
        <v>198</v>
      </c>
      <c r="S1226" s="4">
        <v>2</v>
      </c>
      <c r="T1226" s="4">
        <v>43</v>
      </c>
      <c r="U1226" s="4">
        <v>0</v>
      </c>
      <c r="V1226" s="4">
        <v>12</v>
      </c>
      <c r="W1226" s="4">
        <v>20</v>
      </c>
      <c r="X1226">
        <v>3</v>
      </c>
      <c r="Y1226">
        <v>4</v>
      </c>
      <c r="Z1226" t="str">
        <f t="shared" si="79"/>
        <v>Medium</v>
      </c>
      <c r="AA1226" s="14">
        <f t="shared" ca="1" si="80"/>
        <v>3.9758448487375477</v>
      </c>
      <c r="AB1226">
        <v>1</v>
      </c>
      <c r="AC1226">
        <v>6</v>
      </c>
      <c r="AD1226" s="14">
        <f t="shared" ca="1" si="81"/>
        <v>6.0359246834787283</v>
      </c>
      <c r="AE1226">
        <v>6</v>
      </c>
      <c r="AF1226">
        <v>0</v>
      </c>
      <c r="AG1226">
        <v>0</v>
      </c>
      <c r="AH1226">
        <v>0</v>
      </c>
      <c r="AI1226">
        <v>1</v>
      </c>
      <c r="AJ1226">
        <v>0</v>
      </c>
      <c r="AK1226">
        <v>0</v>
      </c>
      <c r="AL1226">
        <v>0</v>
      </c>
      <c r="AM1226" t="s">
        <v>41</v>
      </c>
    </row>
    <row r="1227" spans="1:39" hidden="1" x14ac:dyDescent="0.3">
      <c r="A1227">
        <v>5863</v>
      </c>
      <c r="B1227">
        <v>1953</v>
      </c>
      <c r="C1227" s="14">
        <f>2021-Table1[[#This Row],[Year_Birth]]</f>
        <v>68</v>
      </c>
      <c r="D1227" t="s">
        <v>46</v>
      </c>
      <c r="E1227" s="14" t="str" cm="1">
        <f t="array" ref="E1227">_xlfn.SWITCH(Table1[[#This Row],[Education]],"Graduation","Bachelor’s","Basic","High School","2n Cycle","Master’s","Master","Master’s","PhD","PhD","Other")</f>
        <v>Bachelor’s</v>
      </c>
      <c r="F1227" t="s">
        <v>42</v>
      </c>
      <c r="G1227" s="14" t="s">
        <v>42</v>
      </c>
      <c r="H1227" s="14" t="str" cm="1">
        <f t="array" ref="H1227">_xlfn.SWITCH(Table1[[#This Row],[Marital_Status_mod]],"Together","Couple","Married","Couple","Divorced","Single","Single","Single","Widow","Single","Other")</f>
        <v>Couple</v>
      </c>
      <c r="I1227" s="4">
        <v>47703</v>
      </c>
      <c r="J1227" s="41" t="str">
        <f t="shared" si="78"/>
        <v>$40 - $50K</v>
      </c>
      <c r="K1227">
        <v>0</v>
      </c>
      <c r="L1227">
        <v>1</v>
      </c>
      <c r="M1227">
        <f>Table1[[#This Row],[Teenhome]]+Table1[[#This Row],[Kidhome]]</f>
        <v>1</v>
      </c>
      <c r="N1227" s="1">
        <v>41423</v>
      </c>
      <c r="O1227" s="16">
        <f>(Table1[[#This Row],[DataSetDate]]-Table1[[#This Row],[Dt_Customer]])/365</f>
        <v>7.6958904109589037</v>
      </c>
      <c r="P1227" s="15">
        <v>44232</v>
      </c>
      <c r="Q1227">
        <v>95</v>
      </c>
      <c r="R1227" s="4">
        <v>359</v>
      </c>
      <c r="S1227" s="4">
        <v>0</v>
      </c>
      <c r="T1227" s="4">
        <v>134</v>
      </c>
      <c r="U1227" s="4">
        <v>13</v>
      </c>
      <c r="V1227" s="4">
        <v>26</v>
      </c>
      <c r="W1227" s="4">
        <v>123</v>
      </c>
      <c r="X1227">
        <v>4</v>
      </c>
      <c r="Y1227">
        <v>6</v>
      </c>
      <c r="Z1227" t="str">
        <f t="shared" si="79"/>
        <v>Medium</v>
      </c>
      <c r="AA1227" s="14">
        <f t="shared" ca="1" si="80"/>
        <v>5.9670910646421804</v>
      </c>
      <c r="AB1227">
        <v>3</v>
      </c>
      <c r="AC1227">
        <v>8</v>
      </c>
      <c r="AD1227" s="14">
        <f t="shared" ca="1" si="81"/>
        <v>7.922992934781357</v>
      </c>
      <c r="AE1227">
        <v>5</v>
      </c>
      <c r="AF1227">
        <v>0</v>
      </c>
      <c r="AG1227">
        <v>0</v>
      </c>
      <c r="AH1227">
        <v>0</v>
      </c>
      <c r="AI1227">
        <v>0</v>
      </c>
      <c r="AJ1227">
        <v>0</v>
      </c>
      <c r="AK1227">
        <v>0</v>
      </c>
      <c r="AL1227">
        <v>0</v>
      </c>
      <c r="AM1227" t="s">
        <v>41</v>
      </c>
    </row>
    <row r="1228" spans="1:39" hidden="1" x14ac:dyDescent="0.3">
      <c r="A1228">
        <v>10381</v>
      </c>
      <c r="B1228">
        <v>1979</v>
      </c>
      <c r="C1228" s="14">
        <f>2021-Table1[[#This Row],[Year_Birth]]</f>
        <v>42</v>
      </c>
      <c r="D1228" t="s">
        <v>46</v>
      </c>
      <c r="E1228" s="14" t="str" cm="1">
        <f t="array" ref="E1228">_xlfn.SWITCH(Table1[[#This Row],[Education]],"Graduation","Bachelor’s","Basic","High School","2n Cycle","Master’s","Master","Master’s","PhD","PhD","Other")</f>
        <v>Bachelor’s</v>
      </c>
      <c r="F1228" t="s">
        <v>50</v>
      </c>
      <c r="G1228" s="14" t="s">
        <v>50</v>
      </c>
      <c r="H1228" s="14" t="str" cm="1">
        <f t="array" ref="H1228">_xlfn.SWITCH(Table1[[#This Row],[Marital_Status_mod]],"Together","Couple","Married","Couple","Divorced","Single","Single","Single","Widow","Single","Other")</f>
        <v>Single</v>
      </c>
      <c r="I1228" s="4">
        <v>47691</v>
      </c>
      <c r="J1228" s="41" t="str">
        <f t="shared" si="78"/>
        <v>$40 - $50K</v>
      </c>
      <c r="K1228">
        <v>0</v>
      </c>
      <c r="L1228">
        <v>1</v>
      </c>
      <c r="M1228">
        <f>Table1[[#This Row],[Teenhome]]+Table1[[#This Row],[Kidhome]]</f>
        <v>1</v>
      </c>
      <c r="N1228" s="1">
        <v>41460</v>
      </c>
      <c r="O1228" s="16">
        <f>(Table1[[#This Row],[DataSetDate]]-Table1[[#This Row],[Dt_Customer]])/365</f>
        <v>7.5945205479452058</v>
      </c>
      <c r="P1228" s="15">
        <v>44232</v>
      </c>
      <c r="Q1228">
        <v>43</v>
      </c>
      <c r="R1228" s="4">
        <v>14</v>
      </c>
      <c r="S1228" s="4">
        <v>0</v>
      </c>
      <c r="T1228" s="4">
        <v>3</v>
      </c>
      <c r="U1228" s="4">
        <v>0</v>
      </c>
      <c r="V1228" s="4">
        <v>0</v>
      </c>
      <c r="W1228" s="4">
        <v>4</v>
      </c>
      <c r="X1228">
        <v>1</v>
      </c>
      <c r="Y1228">
        <v>1</v>
      </c>
      <c r="Z1228" t="str">
        <f t="shared" si="79"/>
        <v>Low</v>
      </c>
      <c r="AA1228" s="14">
        <f t="shared" ca="1" si="80"/>
        <v>1.2450047140394802</v>
      </c>
      <c r="AB1228">
        <v>0</v>
      </c>
      <c r="AC1228">
        <v>2</v>
      </c>
      <c r="AD1228" s="14">
        <f t="shared" ca="1" si="81"/>
        <v>2.2591083953996374</v>
      </c>
      <c r="AE1228">
        <v>6</v>
      </c>
      <c r="AF1228">
        <v>0</v>
      </c>
      <c r="AG1228">
        <v>0</v>
      </c>
      <c r="AH1228">
        <v>0</v>
      </c>
      <c r="AI1228">
        <v>0</v>
      </c>
      <c r="AJ1228">
        <v>0</v>
      </c>
      <c r="AK1228">
        <v>0</v>
      </c>
      <c r="AL1228">
        <v>0</v>
      </c>
      <c r="AM1228" t="s">
        <v>41</v>
      </c>
    </row>
    <row r="1229" spans="1:39" hidden="1" x14ac:dyDescent="0.3">
      <c r="A1229">
        <v>702</v>
      </c>
      <c r="B1229">
        <v>1975</v>
      </c>
      <c r="C1229" s="14">
        <f>2021-Table1[[#This Row],[Year_Birth]]</f>
        <v>46</v>
      </c>
      <c r="D1229" t="s">
        <v>51</v>
      </c>
      <c r="E1229" s="14" t="str" cm="1">
        <f t="array" ref="E1229">_xlfn.SWITCH(Table1[[#This Row],[Education]],"Graduation","Bachelor’s","Basic","High School","2n Cycle","Master’s","Master","Master’s","PhD","PhD","Other")</f>
        <v>Master’s</v>
      </c>
      <c r="F1229" t="s">
        <v>54</v>
      </c>
      <c r="G1229" s="14" t="s">
        <v>54</v>
      </c>
      <c r="H1229" s="14" t="str" cm="1">
        <f t="array" ref="H1229">_xlfn.SWITCH(Table1[[#This Row],[Marital_Status_mod]],"Together","Couple","Married","Couple","Divorced","Single","Single","Single","Widow","Single","Other")</f>
        <v>Single</v>
      </c>
      <c r="I1229" s="4">
        <v>47682</v>
      </c>
      <c r="J1229" s="41" t="str">
        <f t="shared" si="78"/>
        <v>$40 - $50K</v>
      </c>
      <c r="K1229">
        <v>0</v>
      </c>
      <c r="L1229">
        <v>1</v>
      </c>
      <c r="M1229">
        <f>Table1[[#This Row],[Teenhome]]+Table1[[#This Row],[Kidhome]]</f>
        <v>1</v>
      </c>
      <c r="N1229" s="1">
        <v>41320</v>
      </c>
      <c r="O1229" s="16">
        <f>(Table1[[#This Row],[DataSetDate]]-Table1[[#This Row],[Dt_Customer]])/365</f>
        <v>7.978082191780822</v>
      </c>
      <c r="P1229" s="15">
        <v>44232</v>
      </c>
      <c r="Q1229">
        <v>80</v>
      </c>
      <c r="R1229" s="4">
        <v>162</v>
      </c>
      <c r="S1229" s="4">
        <v>61</v>
      </c>
      <c r="T1229" s="4">
        <v>83</v>
      </c>
      <c r="U1229" s="4">
        <v>97</v>
      </c>
      <c r="V1229" s="4">
        <v>57</v>
      </c>
      <c r="W1229" s="4">
        <v>61</v>
      </c>
      <c r="X1229">
        <v>4</v>
      </c>
      <c r="Y1229">
        <v>4</v>
      </c>
      <c r="Z1229" t="str">
        <f t="shared" si="79"/>
        <v>Medium</v>
      </c>
      <c r="AA1229" s="14">
        <f t="shared" ca="1" si="80"/>
        <v>4.0858883045662822</v>
      </c>
      <c r="AB1229">
        <v>3</v>
      </c>
      <c r="AC1229">
        <v>8</v>
      </c>
      <c r="AD1229" s="14">
        <f t="shared" ca="1" si="81"/>
        <v>7.7258501541781621</v>
      </c>
      <c r="AE1229">
        <v>5</v>
      </c>
      <c r="AF1229">
        <v>0</v>
      </c>
      <c r="AG1229">
        <v>0</v>
      </c>
      <c r="AH1229">
        <v>0</v>
      </c>
      <c r="AI1229">
        <v>0</v>
      </c>
      <c r="AJ1229">
        <v>0</v>
      </c>
      <c r="AK1229">
        <v>0</v>
      </c>
      <c r="AL1229">
        <v>0</v>
      </c>
      <c r="AM1229" t="s">
        <v>41</v>
      </c>
    </row>
    <row r="1230" spans="1:39" hidden="1" x14ac:dyDescent="0.3">
      <c r="A1230">
        <v>6379</v>
      </c>
      <c r="B1230">
        <v>1949</v>
      </c>
      <c r="C1230" s="14">
        <f>2021-Table1[[#This Row],[Year_Birth]]</f>
        <v>72</v>
      </c>
      <c r="D1230" t="s">
        <v>44</v>
      </c>
      <c r="E1230" s="14" t="str" cm="1">
        <f t="array" ref="E1230">_xlfn.SWITCH(Table1[[#This Row],[Education]],"Graduation","Bachelor’s","Basic","High School","2n Cycle","Master’s","Master","Master’s","PhD","PhD","Other")</f>
        <v>Master’s</v>
      </c>
      <c r="F1230" t="s">
        <v>54</v>
      </c>
      <c r="G1230" s="14" t="s">
        <v>54</v>
      </c>
      <c r="H1230" s="14" t="str" cm="1">
        <f t="array" ref="H1230">_xlfn.SWITCH(Table1[[#This Row],[Marital_Status_mod]],"Together","Couple","Married","Couple","Divorced","Single","Single","Single","Widow","Single","Other")</f>
        <v>Single</v>
      </c>
      <c r="I1230" s="4">
        <v>47570</v>
      </c>
      <c r="J1230" s="41" t="str">
        <f t="shared" si="78"/>
        <v>$40 - $50K</v>
      </c>
      <c r="K1230">
        <v>1</v>
      </c>
      <c r="L1230">
        <v>1</v>
      </c>
      <c r="M1230">
        <f>Table1[[#This Row],[Teenhome]]+Table1[[#This Row],[Kidhome]]</f>
        <v>2</v>
      </c>
      <c r="N1230" s="1">
        <v>41423</v>
      </c>
      <c r="O1230" s="16">
        <f>(Table1[[#This Row],[DataSetDate]]-Table1[[#This Row],[Dt_Customer]])/365</f>
        <v>7.6958904109589037</v>
      </c>
      <c r="P1230" s="15">
        <v>44232</v>
      </c>
      <c r="Q1230">
        <v>3</v>
      </c>
      <c r="R1230" s="4">
        <v>67</v>
      </c>
      <c r="S1230" s="4">
        <v>1</v>
      </c>
      <c r="T1230" s="4">
        <v>20</v>
      </c>
      <c r="U1230" s="4">
        <v>0</v>
      </c>
      <c r="V1230" s="4">
        <v>2</v>
      </c>
      <c r="W1230" s="4">
        <v>31</v>
      </c>
      <c r="X1230">
        <v>3</v>
      </c>
      <c r="Y1230">
        <v>2</v>
      </c>
      <c r="Z1230" t="str">
        <f t="shared" si="79"/>
        <v>Low</v>
      </c>
      <c r="AA1230" s="14">
        <f t="shared" ca="1" si="80"/>
        <v>1.8869790258239461</v>
      </c>
      <c r="AB1230">
        <v>2</v>
      </c>
      <c r="AC1230">
        <v>2</v>
      </c>
      <c r="AD1230" s="14">
        <f t="shared" ca="1" si="81"/>
        <v>1.8283284777448603</v>
      </c>
      <c r="AE1230">
        <v>7</v>
      </c>
      <c r="AF1230">
        <v>0</v>
      </c>
      <c r="AG1230">
        <v>0</v>
      </c>
      <c r="AH1230">
        <v>0</v>
      </c>
      <c r="AI1230">
        <v>0</v>
      </c>
      <c r="AJ1230">
        <v>0</v>
      </c>
      <c r="AK1230">
        <v>1</v>
      </c>
      <c r="AL1230">
        <v>0</v>
      </c>
      <c r="AM1230" t="s">
        <v>43</v>
      </c>
    </row>
    <row r="1231" spans="1:39" hidden="1" x14ac:dyDescent="0.3">
      <c r="A1231">
        <v>10242</v>
      </c>
      <c r="B1231">
        <v>1966</v>
      </c>
      <c r="C1231" s="14">
        <f>2021-Table1[[#This Row],[Year_Birth]]</f>
        <v>55</v>
      </c>
      <c r="D1231" t="s">
        <v>39</v>
      </c>
      <c r="E1231" s="14" t="str" cm="1">
        <f t="array" ref="E1231">_xlfn.SWITCH(Table1[[#This Row],[Education]],"Graduation","Bachelor’s","Basic","High School","2n Cycle","Master’s","Master","Master’s","PhD","PhD","Other")</f>
        <v>PhD</v>
      </c>
      <c r="F1231" t="s">
        <v>40</v>
      </c>
      <c r="G1231" s="14" t="s">
        <v>40</v>
      </c>
      <c r="H1231" s="14" t="str" cm="1">
        <f t="array" ref="H1231">_xlfn.SWITCH(Table1[[#This Row],[Marital_Status_mod]],"Together","Couple","Married","Couple","Divorced","Single","Single","Single","Widow","Single","Other")</f>
        <v>Couple</v>
      </c>
      <c r="I1231" s="4">
        <v>47472</v>
      </c>
      <c r="J1231" s="41" t="str">
        <f t="shared" si="78"/>
        <v>$40 - $50K</v>
      </c>
      <c r="K1231">
        <v>1</v>
      </c>
      <c r="L1231">
        <v>1</v>
      </c>
      <c r="M1231">
        <f>Table1[[#This Row],[Teenhome]]+Table1[[#This Row],[Kidhome]]</f>
        <v>2</v>
      </c>
      <c r="N1231" s="1">
        <v>41533</v>
      </c>
      <c r="O1231" s="16">
        <f>(Table1[[#This Row],[DataSetDate]]-Table1[[#This Row],[Dt_Customer]])/365</f>
        <v>7.3945205479452056</v>
      </c>
      <c r="P1231" s="15">
        <v>44232</v>
      </c>
      <c r="Q1231">
        <v>39</v>
      </c>
      <c r="R1231" s="4">
        <v>56</v>
      </c>
      <c r="S1231" s="4">
        <v>0</v>
      </c>
      <c r="T1231" s="4">
        <v>11</v>
      </c>
      <c r="U1231" s="4">
        <v>0</v>
      </c>
      <c r="V1231" s="4">
        <v>0</v>
      </c>
      <c r="W1231" s="4">
        <v>8</v>
      </c>
      <c r="X1231">
        <v>2</v>
      </c>
      <c r="Y1231">
        <v>2</v>
      </c>
      <c r="Z1231" t="str">
        <f t="shared" si="79"/>
        <v>Low</v>
      </c>
      <c r="AA1231" s="14">
        <f t="shared" ca="1" si="80"/>
        <v>2.1277380801228185</v>
      </c>
      <c r="AB1231">
        <v>0</v>
      </c>
      <c r="AC1231">
        <v>4</v>
      </c>
      <c r="AD1231" s="14">
        <f t="shared" ca="1" si="81"/>
        <v>3.6769535299481051</v>
      </c>
      <c r="AE1231">
        <v>5</v>
      </c>
      <c r="AF1231">
        <v>0</v>
      </c>
      <c r="AG1231">
        <v>0</v>
      </c>
      <c r="AH1231">
        <v>0</v>
      </c>
      <c r="AI1231">
        <v>0</v>
      </c>
      <c r="AJ1231">
        <v>0</v>
      </c>
      <c r="AK1231">
        <v>0</v>
      </c>
      <c r="AL1231">
        <v>0</v>
      </c>
      <c r="AM1231" t="s">
        <v>41</v>
      </c>
    </row>
    <row r="1232" spans="1:39" hidden="1" x14ac:dyDescent="0.3">
      <c r="A1232">
        <v>1604</v>
      </c>
      <c r="B1232">
        <v>1960</v>
      </c>
      <c r="C1232" s="14">
        <f>2021-Table1[[#This Row],[Year_Birth]]</f>
        <v>61</v>
      </c>
      <c r="D1232" t="s">
        <v>44</v>
      </c>
      <c r="E1232" s="14" t="str" cm="1">
        <f t="array" ref="E1232">_xlfn.SWITCH(Table1[[#This Row],[Education]],"Graduation","Bachelor’s","Basic","High School","2n Cycle","Master’s","Master","Master’s","PhD","PhD","Other")</f>
        <v>Master’s</v>
      </c>
      <c r="F1232" t="s">
        <v>42</v>
      </c>
      <c r="G1232" s="14" t="s">
        <v>42</v>
      </c>
      <c r="H1232" s="14" t="str" cm="1">
        <f t="array" ref="H1232">_xlfn.SWITCH(Table1[[#This Row],[Marital_Status_mod]],"Together","Couple","Married","Couple","Divorced","Single","Single","Single","Widow","Single","Other")</f>
        <v>Couple</v>
      </c>
      <c r="I1232" s="4">
        <v>47353</v>
      </c>
      <c r="J1232" s="41" t="str">
        <f t="shared" si="78"/>
        <v>$40 - $50K</v>
      </c>
      <c r="K1232">
        <v>0</v>
      </c>
      <c r="L1232">
        <v>1</v>
      </c>
      <c r="M1232">
        <f>Table1[[#This Row],[Teenhome]]+Table1[[#This Row],[Kidhome]]</f>
        <v>1</v>
      </c>
      <c r="N1232" s="1">
        <v>41591</v>
      </c>
      <c r="O1232" s="16">
        <f>(Table1[[#This Row],[DataSetDate]]-Table1[[#This Row],[Dt_Customer]])/365</f>
        <v>7.2356164383561641</v>
      </c>
      <c r="P1232" s="15">
        <v>44232</v>
      </c>
      <c r="Q1232">
        <v>93</v>
      </c>
      <c r="R1232" s="4">
        <v>184</v>
      </c>
      <c r="S1232" s="4">
        <v>2</v>
      </c>
      <c r="T1232" s="4">
        <v>19</v>
      </c>
      <c r="U1232" s="4">
        <v>8</v>
      </c>
      <c r="V1232" s="4">
        <v>8</v>
      </c>
      <c r="W1232" s="4">
        <v>4</v>
      </c>
      <c r="X1232">
        <v>3</v>
      </c>
      <c r="Y1232">
        <v>2</v>
      </c>
      <c r="Z1232" t="str">
        <f t="shared" si="79"/>
        <v>Low</v>
      </c>
      <c r="AA1232" s="14">
        <f t="shared" ca="1" si="80"/>
        <v>1.9813072481144895</v>
      </c>
      <c r="AB1232">
        <v>2</v>
      </c>
      <c r="AC1232">
        <v>6</v>
      </c>
      <c r="AD1232" s="14">
        <f t="shared" ca="1" si="81"/>
        <v>6.0602028638533021</v>
      </c>
      <c r="AE1232">
        <v>5</v>
      </c>
      <c r="AF1232">
        <v>0</v>
      </c>
      <c r="AG1232">
        <v>0</v>
      </c>
      <c r="AH1232">
        <v>0</v>
      </c>
      <c r="AI1232">
        <v>0</v>
      </c>
      <c r="AJ1232">
        <v>0</v>
      </c>
      <c r="AK1232">
        <v>0</v>
      </c>
      <c r="AL1232">
        <v>0</v>
      </c>
      <c r="AM1232" t="s">
        <v>41</v>
      </c>
    </row>
    <row r="1233" spans="1:39" hidden="1" x14ac:dyDescent="0.3">
      <c r="A1233">
        <v>10741</v>
      </c>
      <c r="B1233">
        <v>1951</v>
      </c>
      <c r="C1233" s="14">
        <f>2021-Table1[[#This Row],[Year_Birth]]</f>
        <v>70</v>
      </c>
      <c r="D1233" t="s">
        <v>44</v>
      </c>
      <c r="E1233" s="14" t="str" cm="1">
        <f t="array" ref="E1233">_xlfn.SWITCH(Table1[[#This Row],[Education]],"Graduation","Bachelor’s","Basic","High School","2n Cycle","Master’s","Master","Master’s","PhD","PhD","Other")</f>
        <v>Master’s</v>
      </c>
      <c r="F1233" t="s">
        <v>40</v>
      </c>
      <c r="G1233" s="14" t="s">
        <v>40</v>
      </c>
      <c r="H1233" s="14" t="str" cm="1">
        <f t="array" ref="H1233">_xlfn.SWITCH(Table1[[#This Row],[Marital_Status_mod]],"Together","Couple","Married","Couple","Divorced","Single","Single","Single","Widow","Single","Other")</f>
        <v>Couple</v>
      </c>
      <c r="I1233" s="4">
        <v>47352</v>
      </c>
      <c r="J1233" s="41" t="str">
        <f t="shared" si="78"/>
        <v>$40 - $50K</v>
      </c>
      <c r="K1233">
        <v>0</v>
      </c>
      <c r="L1233">
        <v>1</v>
      </c>
      <c r="M1233">
        <f>Table1[[#This Row],[Teenhome]]+Table1[[#This Row],[Kidhome]]</f>
        <v>1</v>
      </c>
      <c r="N1233" s="1">
        <v>41375</v>
      </c>
      <c r="O1233" s="16">
        <f>(Table1[[#This Row],[DataSetDate]]-Table1[[#This Row],[Dt_Customer]])/365</f>
        <v>7.8273972602739725</v>
      </c>
      <c r="P1233" s="15">
        <v>44232</v>
      </c>
      <c r="Q1233">
        <v>70</v>
      </c>
      <c r="R1233" s="4">
        <v>172</v>
      </c>
      <c r="S1233" s="4">
        <v>12</v>
      </c>
      <c r="T1233" s="4">
        <v>112</v>
      </c>
      <c r="U1233" s="4">
        <v>8</v>
      </c>
      <c r="V1233" s="4">
        <v>0</v>
      </c>
      <c r="W1233" s="4">
        <v>15</v>
      </c>
      <c r="X1233">
        <v>4</v>
      </c>
      <c r="Y1233">
        <v>6</v>
      </c>
      <c r="Z1233" t="str">
        <f t="shared" si="79"/>
        <v>Medium</v>
      </c>
      <c r="AA1233" s="14">
        <f t="shared" ca="1" si="80"/>
        <v>6.1990766669298649</v>
      </c>
      <c r="AB1233">
        <v>1</v>
      </c>
      <c r="AC1233">
        <v>5</v>
      </c>
      <c r="AD1233" s="14">
        <f t="shared" ca="1" si="81"/>
        <v>5.2979301885527699</v>
      </c>
      <c r="AE1233">
        <v>7</v>
      </c>
      <c r="AF1233">
        <v>0</v>
      </c>
      <c r="AG1233">
        <v>0</v>
      </c>
      <c r="AH1233">
        <v>0</v>
      </c>
      <c r="AI1233">
        <v>0</v>
      </c>
      <c r="AJ1233">
        <v>0</v>
      </c>
      <c r="AK1233">
        <v>0</v>
      </c>
      <c r="AL1233">
        <v>0</v>
      </c>
      <c r="AM1233" t="s">
        <v>41</v>
      </c>
    </row>
    <row r="1234" spans="1:39" hidden="1" x14ac:dyDescent="0.3">
      <c r="A1234">
        <v>5491</v>
      </c>
      <c r="B1234">
        <v>1951</v>
      </c>
      <c r="C1234" s="14">
        <f>2021-Table1[[#This Row],[Year_Birth]]</f>
        <v>70</v>
      </c>
      <c r="D1234" t="s">
        <v>44</v>
      </c>
      <c r="E1234" s="14" t="str" cm="1">
        <f t="array" ref="E1234">_xlfn.SWITCH(Table1[[#This Row],[Education]],"Graduation","Bachelor’s","Basic","High School","2n Cycle","Master’s","Master","Master’s","PhD","PhD","Other")</f>
        <v>Master’s</v>
      </c>
      <c r="F1234" t="s">
        <v>40</v>
      </c>
      <c r="G1234" s="14" t="s">
        <v>40</v>
      </c>
      <c r="H1234" s="14" t="str" cm="1">
        <f t="array" ref="H1234">_xlfn.SWITCH(Table1[[#This Row],[Marital_Status_mod]],"Together","Couple","Married","Couple","Divorced","Single","Single","Single","Widow","Single","Other")</f>
        <v>Couple</v>
      </c>
      <c r="I1234" s="4">
        <v>47352</v>
      </c>
      <c r="J1234" s="41" t="str">
        <f t="shared" si="78"/>
        <v>$40 - $50K</v>
      </c>
      <c r="K1234">
        <v>0</v>
      </c>
      <c r="L1234">
        <v>1</v>
      </c>
      <c r="M1234">
        <f>Table1[[#This Row],[Teenhome]]+Table1[[#This Row],[Kidhome]]</f>
        <v>1</v>
      </c>
      <c r="N1234" s="1">
        <v>41375</v>
      </c>
      <c r="O1234" s="16">
        <f>(Table1[[#This Row],[DataSetDate]]-Table1[[#This Row],[Dt_Customer]])/365</f>
        <v>7.8273972602739725</v>
      </c>
      <c r="P1234" s="15">
        <v>44232</v>
      </c>
      <c r="Q1234">
        <v>70</v>
      </c>
      <c r="R1234" s="4">
        <v>172</v>
      </c>
      <c r="S1234" s="4">
        <v>12</v>
      </c>
      <c r="T1234" s="4">
        <v>112</v>
      </c>
      <c r="U1234" s="4">
        <v>8</v>
      </c>
      <c r="V1234" s="4">
        <v>0</v>
      </c>
      <c r="W1234" s="4">
        <v>15</v>
      </c>
      <c r="X1234">
        <v>4</v>
      </c>
      <c r="Y1234">
        <v>6</v>
      </c>
      <c r="Z1234" t="str">
        <f t="shared" si="79"/>
        <v>Medium</v>
      </c>
      <c r="AA1234" s="14">
        <f t="shared" ca="1" si="80"/>
        <v>6.0438719327150423</v>
      </c>
      <c r="AB1234">
        <v>1</v>
      </c>
      <c r="AC1234">
        <v>5</v>
      </c>
      <c r="AD1234" s="14">
        <f t="shared" ca="1" si="81"/>
        <v>4.6236516250493649</v>
      </c>
      <c r="AE1234">
        <v>7</v>
      </c>
      <c r="AF1234">
        <v>0</v>
      </c>
      <c r="AG1234">
        <v>0</v>
      </c>
      <c r="AH1234">
        <v>0</v>
      </c>
      <c r="AI1234">
        <v>0</v>
      </c>
      <c r="AJ1234">
        <v>0</v>
      </c>
      <c r="AK1234">
        <v>0</v>
      </c>
      <c r="AL1234">
        <v>0</v>
      </c>
      <c r="AM1234" t="s">
        <v>53</v>
      </c>
    </row>
    <row r="1235" spans="1:39" hidden="1" x14ac:dyDescent="0.3">
      <c r="A1235">
        <v>977</v>
      </c>
      <c r="B1235">
        <v>1957</v>
      </c>
      <c r="C1235" s="14">
        <f>2021-Table1[[#This Row],[Year_Birth]]</f>
        <v>64</v>
      </c>
      <c r="D1235" t="s">
        <v>46</v>
      </c>
      <c r="E1235" s="14" t="str" cm="1">
        <f t="array" ref="E1235">_xlfn.SWITCH(Table1[[#This Row],[Education]],"Graduation","Bachelor’s","Basic","High School","2n Cycle","Master’s","Master","Master’s","PhD","PhD","Other")</f>
        <v>Bachelor’s</v>
      </c>
      <c r="F1235" t="s">
        <v>40</v>
      </c>
      <c r="G1235" s="14" t="s">
        <v>40</v>
      </c>
      <c r="H1235" s="14" t="str" cm="1">
        <f t="array" ref="H1235">_xlfn.SWITCH(Table1[[#This Row],[Marital_Status_mod]],"Together","Couple","Married","Couple","Divorced","Single","Single","Single","Widow","Single","Other")</f>
        <v>Couple</v>
      </c>
      <c r="I1235" s="4">
        <v>47320</v>
      </c>
      <c r="J1235" s="41" t="str">
        <f t="shared" si="78"/>
        <v>$40 - $50K</v>
      </c>
      <c r="K1235">
        <v>0</v>
      </c>
      <c r="L1235">
        <v>1</v>
      </c>
      <c r="M1235">
        <f>Table1[[#This Row],[Teenhome]]+Table1[[#This Row],[Kidhome]]</f>
        <v>1</v>
      </c>
      <c r="N1235" s="1">
        <v>41487</v>
      </c>
      <c r="O1235" s="16">
        <f>(Table1[[#This Row],[DataSetDate]]-Table1[[#This Row],[Dt_Customer]])/365</f>
        <v>7.5205479452054798</v>
      </c>
      <c r="P1235" s="15">
        <v>44232</v>
      </c>
      <c r="Q1235">
        <v>10</v>
      </c>
      <c r="R1235" s="4">
        <v>200</v>
      </c>
      <c r="S1235" s="4">
        <v>19</v>
      </c>
      <c r="T1235" s="4">
        <v>111</v>
      </c>
      <c r="U1235" s="4">
        <v>50</v>
      </c>
      <c r="V1235" s="4">
        <v>15</v>
      </c>
      <c r="W1235" s="4">
        <v>19</v>
      </c>
      <c r="X1235">
        <v>6</v>
      </c>
      <c r="Y1235">
        <v>5</v>
      </c>
      <c r="Z1235" t="str">
        <f t="shared" si="79"/>
        <v>Medium</v>
      </c>
      <c r="AA1235" s="14">
        <f t="shared" ca="1" si="80"/>
        <v>4.7676217374845695</v>
      </c>
      <c r="AB1235">
        <v>1</v>
      </c>
      <c r="AC1235">
        <v>8</v>
      </c>
      <c r="AD1235" s="14">
        <f t="shared" ca="1" si="81"/>
        <v>7.6946719937096617</v>
      </c>
      <c r="AE1235">
        <v>6</v>
      </c>
      <c r="AF1235">
        <v>0</v>
      </c>
      <c r="AG1235">
        <v>0</v>
      </c>
      <c r="AH1235">
        <v>0</v>
      </c>
      <c r="AI1235">
        <v>0</v>
      </c>
      <c r="AJ1235">
        <v>0</v>
      </c>
      <c r="AK1235">
        <v>0</v>
      </c>
      <c r="AL1235">
        <v>0</v>
      </c>
      <c r="AM1235" t="s">
        <v>48</v>
      </c>
    </row>
    <row r="1236" spans="1:39" hidden="1" x14ac:dyDescent="0.3">
      <c r="A1236">
        <v>955</v>
      </c>
      <c r="B1236">
        <v>1962</v>
      </c>
      <c r="C1236" s="14">
        <f>2021-Table1[[#This Row],[Year_Birth]]</f>
        <v>59</v>
      </c>
      <c r="D1236" t="s">
        <v>44</v>
      </c>
      <c r="E1236" s="14" t="str" cm="1">
        <f t="array" ref="E1236">_xlfn.SWITCH(Table1[[#This Row],[Education]],"Graduation","Bachelor’s","Basic","High School","2n Cycle","Master’s","Master","Master’s","PhD","PhD","Other")</f>
        <v>Master’s</v>
      </c>
      <c r="F1236" t="s">
        <v>40</v>
      </c>
      <c r="G1236" s="14" t="s">
        <v>40</v>
      </c>
      <c r="H1236" s="14" t="str" cm="1">
        <f t="array" ref="H1236">_xlfn.SWITCH(Table1[[#This Row],[Marital_Status_mod]],"Together","Couple","Married","Couple","Divorced","Single","Single","Single","Widow","Single","Other")</f>
        <v>Couple</v>
      </c>
      <c r="I1236" s="4">
        <v>47175</v>
      </c>
      <c r="J1236" s="41" t="str">
        <f t="shared" si="78"/>
        <v>$40 - $50K</v>
      </c>
      <c r="K1236">
        <v>1</v>
      </c>
      <c r="L1236">
        <v>1</v>
      </c>
      <c r="M1236">
        <f>Table1[[#This Row],[Teenhome]]+Table1[[#This Row],[Kidhome]]</f>
        <v>2</v>
      </c>
      <c r="N1236" s="1">
        <v>41210</v>
      </c>
      <c r="O1236" s="16">
        <f>(Table1[[#This Row],[DataSetDate]]-Table1[[#This Row],[Dt_Customer]])/365</f>
        <v>8.2794520547945201</v>
      </c>
      <c r="P1236" s="15">
        <v>44232</v>
      </c>
      <c r="Q1236">
        <v>81</v>
      </c>
      <c r="R1236" s="4">
        <v>167</v>
      </c>
      <c r="S1236" s="4">
        <v>2</v>
      </c>
      <c r="T1236" s="4">
        <v>44</v>
      </c>
      <c r="U1236" s="4">
        <v>6</v>
      </c>
      <c r="V1236" s="4">
        <v>2</v>
      </c>
      <c r="W1236" s="4">
        <v>19</v>
      </c>
      <c r="X1236">
        <v>7</v>
      </c>
      <c r="Y1236">
        <v>4</v>
      </c>
      <c r="Z1236" t="str">
        <f t="shared" si="79"/>
        <v>Medium</v>
      </c>
      <c r="AA1236" s="14">
        <f t="shared" ca="1" si="80"/>
        <v>3.8088683339377298</v>
      </c>
      <c r="AB1236">
        <v>2</v>
      </c>
      <c r="AC1236">
        <v>4</v>
      </c>
      <c r="AD1236" s="14">
        <f t="shared" ca="1" si="81"/>
        <v>4.0761558904132844</v>
      </c>
      <c r="AE1236">
        <v>8</v>
      </c>
      <c r="AF1236">
        <v>0</v>
      </c>
      <c r="AG1236">
        <v>0</v>
      </c>
      <c r="AH1236">
        <v>1</v>
      </c>
      <c r="AI1236">
        <v>0</v>
      </c>
      <c r="AJ1236">
        <v>0</v>
      </c>
      <c r="AK1236">
        <v>1</v>
      </c>
      <c r="AL1236">
        <v>0</v>
      </c>
      <c r="AM1236" t="s">
        <v>47</v>
      </c>
    </row>
    <row r="1237" spans="1:39" hidden="1" x14ac:dyDescent="0.3">
      <c r="A1237">
        <v>1857</v>
      </c>
      <c r="B1237">
        <v>1952</v>
      </c>
      <c r="C1237" s="14">
        <f>2021-Table1[[#This Row],[Year_Birth]]</f>
        <v>69</v>
      </c>
      <c r="D1237" t="s">
        <v>46</v>
      </c>
      <c r="E1237" s="14" t="str" cm="1">
        <f t="array" ref="E1237">_xlfn.SWITCH(Table1[[#This Row],[Education]],"Graduation","Bachelor’s","Basic","High School","2n Cycle","Master’s","Master","Master’s","PhD","PhD","Other")</f>
        <v>Bachelor’s</v>
      </c>
      <c r="F1237" t="s">
        <v>50</v>
      </c>
      <c r="G1237" s="14" t="s">
        <v>50</v>
      </c>
      <c r="H1237" s="14" t="str" cm="1">
        <f t="array" ref="H1237">_xlfn.SWITCH(Table1[[#This Row],[Marital_Status_mod]],"Together","Couple","Married","Couple","Divorced","Single","Single","Single","Widow","Single","Other")</f>
        <v>Single</v>
      </c>
      <c r="I1237" s="4">
        <v>47139</v>
      </c>
      <c r="J1237" s="41" t="str">
        <f t="shared" si="78"/>
        <v>$40 - $50K</v>
      </c>
      <c r="K1237">
        <v>1</v>
      </c>
      <c r="L1237">
        <v>1</v>
      </c>
      <c r="M1237">
        <f>Table1[[#This Row],[Teenhome]]+Table1[[#This Row],[Kidhome]]</f>
        <v>2</v>
      </c>
      <c r="N1237" s="1">
        <v>41704</v>
      </c>
      <c r="O1237" s="16">
        <f>(Table1[[#This Row],[DataSetDate]]-Table1[[#This Row],[Dt_Customer]])/365</f>
        <v>6.9260273972602739</v>
      </c>
      <c r="P1237" s="15">
        <v>44232</v>
      </c>
      <c r="Q1237">
        <v>2</v>
      </c>
      <c r="R1237" s="4">
        <v>46</v>
      </c>
      <c r="S1237" s="4">
        <v>0</v>
      </c>
      <c r="T1237" s="4">
        <v>12</v>
      </c>
      <c r="U1237" s="4">
        <v>0</v>
      </c>
      <c r="V1237" s="4">
        <v>2</v>
      </c>
      <c r="W1237" s="4">
        <v>23</v>
      </c>
      <c r="X1237">
        <v>2</v>
      </c>
      <c r="Y1237">
        <v>2</v>
      </c>
      <c r="Z1237" t="str">
        <f t="shared" si="79"/>
        <v>Low</v>
      </c>
      <c r="AA1237" s="14">
        <f t="shared" ca="1" si="80"/>
        <v>2.3191481962953482</v>
      </c>
      <c r="AB1237">
        <v>1</v>
      </c>
      <c r="AC1237">
        <v>2</v>
      </c>
      <c r="AD1237" s="14">
        <f t="shared" ca="1" si="81"/>
        <v>1.8466657582257864</v>
      </c>
      <c r="AE1237">
        <v>7</v>
      </c>
      <c r="AF1237">
        <v>0</v>
      </c>
      <c r="AG1237">
        <v>0</v>
      </c>
      <c r="AH1237">
        <v>0</v>
      </c>
      <c r="AI1237">
        <v>0</v>
      </c>
      <c r="AJ1237">
        <v>0</v>
      </c>
      <c r="AK1237">
        <v>1</v>
      </c>
      <c r="AL1237">
        <v>0</v>
      </c>
      <c r="AM1237" t="s">
        <v>41</v>
      </c>
    </row>
    <row r="1238" spans="1:39" hidden="1" x14ac:dyDescent="0.3">
      <c r="A1238">
        <v>8041</v>
      </c>
      <c r="B1238">
        <v>1971</v>
      </c>
      <c r="C1238" s="14">
        <f>2021-Table1[[#This Row],[Year_Birth]]</f>
        <v>50</v>
      </c>
      <c r="D1238" t="s">
        <v>39</v>
      </c>
      <c r="E1238" s="14" t="str" cm="1">
        <f t="array" ref="E1238">_xlfn.SWITCH(Table1[[#This Row],[Education]],"Graduation","Bachelor’s","Basic","High School","2n Cycle","Master’s","Master","Master’s","PhD","PhD","Other")</f>
        <v>PhD</v>
      </c>
      <c r="F1238" t="s">
        <v>54</v>
      </c>
      <c r="G1238" s="14" t="s">
        <v>54</v>
      </c>
      <c r="H1238" s="14" t="str" cm="1">
        <f t="array" ref="H1238">_xlfn.SWITCH(Table1[[#This Row],[Marital_Status_mod]],"Together","Couple","Married","Couple","Divorced","Single","Single","Single","Widow","Single","Other")</f>
        <v>Single</v>
      </c>
      <c r="I1238" s="4">
        <v>47111</v>
      </c>
      <c r="J1238" s="41" t="str">
        <f t="shared" si="78"/>
        <v>$40 - $50K</v>
      </c>
      <c r="K1238">
        <v>0</v>
      </c>
      <c r="L1238">
        <v>1</v>
      </c>
      <c r="M1238">
        <f>Table1[[#This Row],[Teenhome]]+Table1[[#This Row],[Kidhome]]</f>
        <v>1</v>
      </c>
      <c r="N1238" s="1">
        <v>41160</v>
      </c>
      <c r="O1238" s="16">
        <f>(Table1[[#This Row],[DataSetDate]]-Table1[[#This Row],[Dt_Customer]])/365</f>
        <v>8.4164383561643827</v>
      </c>
      <c r="P1238" s="15">
        <v>44232</v>
      </c>
      <c r="Q1238">
        <v>35</v>
      </c>
      <c r="R1238" s="4">
        <v>595</v>
      </c>
      <c r="S1238" s="4">
        <v>71</v>
      </c>
      <c r="T1238" s="4">
        <v>153</v>
      </c>
      <c r="U1238" s="4">
        <v>120</v>
      </c>
      <c r="V1238" s="4">
        <v>112</v>
      </c>
      <c r="W1238" s="4">
        <v>41</v>
      </c>
      <c r="X1238">
        <v>6</v>
      </c>
      <c r="Y1238">
        <v>3</v>
      </c>
      <c r="Z1238" t="str">
        <f t="shared" si="79"/>
        <v>Medium</v>
      </c>
      <c r="AA1238" s="14">
        <f t="shared" ca="1" si="80"/>
        <v>2.6489531050992579</v>
      </c>
      <c r="AB1238">
        <v>2</v>
      </c>
      <c r="AC1238">
        <v>10</v>
      </c>
      <c r="AD1238" s="14">
        <f t="shared" ca="1" si="81"/>
        <v>10.197285135080454</v>
      </c>
      <c r="AE1238">
        <v>9</v>
      </c>
      <c r="AF1238">
        <v>0</v>
      </c>
      <c r="AG1238">
        <v>0</v>
      </c>
      <c r="AH1238">
        <v>0</v>
      </c>
      <c r="AI1238">
        <v>0</v>
      </c>
      <c r="AJ1238">
        <v>0</v>
      </c>
      <c r="AK1238">
        <v>0</v>
      </c>
      <c r="AL1238">
        <v>0</v>
      </c>
      <c r="AM1238" t="s">
        <v>47</v>
      </c>
    </row>
    <row r="1239" spans="1:39" hidden="1" x14ac:dyDescent="0.3">
      <c r="A1239">
        <v>2320</v>
      </c>
      <c r="B1239">
        <v>1978</v>
      </c>
      <c r="C1239" s="14">
        <f>2021-Table1[[#This Row],[Year_Birth]]</f>
        <v>43</v>
      </c>
      <c r="D1239" t="s">
        <v>51</v>
      </c>
      <c r="E1239" s="14" t="str" cm="1">
        <f t="array" ref="E1239">_xlfn.SWITCH(Table1[[#This Row],[Education]],"Graduation","Bachelor’s","Basic","High School","2n Cycle","Master’s","Master","Master’s","PhD","PhD","Other")</f>
        <v>Master’s</v>
      </c>
      <c r="F1239" t="s">
        <v>42</v>
      </c>
      <c r="G1239" s="14" t="s">
        <v>42</v>
      </c>
      <c r="H1239" s="14" t="str" cm="1">
        <f t="array" ref="H1239">_xlfn.SWITCH(Table1[[#This Row],[Marital_Status_mod]],"Together","Couple","Married","Couple","Divorced","Single","Single","Single","Widow","Single","Other")</f>
        <v>Couple</v>
      </c>
      <c r="I1239" s="4">
        <v>47025</v>
      </c>
      <c r="J1239" s="41" t="str">
        <f t="shared" si="78"/>
        <v>$40 - $50K</v>
      </c>
      <c r="K1239">
        <v>0</v>
      </c>
      <c r="L1239">
        <v>1</v>
      </c>
      <c r="M1239">
        <f>Table1[[#This Row],[Teenhome]]+Table1[[#This Row],[Kidhome]]</f>
        <v>1</v>
      </c>
      <c r="N1239" s="1">
        <v>41529</v>
      </c>
      <c r="O1239" s="16">
        <f>(Table1[[#This Row],[DataSetDate]]-Table1[[#This Row],[Dt_Customer]])/365</f>
        <v>7.4054794520547942</v>
      </c>
      <c r="P1239" s="15">
        <v>44232</v>
      </c>
      <c r="Q1239">
        <v>98</v>
      </c>
      <c r="R1239" s="4">
        <v>508</v>
      </c>
      <c r="S1239" s="4">
        <v>11</v>
      </c>
      <c r="T1239" s="4">
        <v>59</v>
      </c>
      <c r="U1239" s="4">
        <v>23</v>
      </c>
      <c r="V1239" s="4">
        <v>5</v>
      </c>
      <c r="W1239" s="4">
        <v>29</v>
      </c>
      <c r="X1239">
        <v>5</v>
      </c>
      <c r="Y1239">
        <v>11</v>
      </c>
      <c r="Z1239" t="str">
        <f t="shared" si="79"/>
        <v>High</v>
      </c>
      <c r="AA1239" s="14">
        <f t="shared" ca="1" si="80"/>
        <v>11.158046542206034</v>
      </c>
      <c r="AB1239">
        <v>1</v>
      </c>
      <c r="AC1239">
        <v>6</v>
      </c>
      <c r="AD1239" s="14">
        <f t="shared" ca="1" si="81"/>
        <v>6.2301217374929934</v>
      </c>
      <c r="AE1239">
        <v>9</v>
      </c>
      <c r="AF1239">
        <v>0</v>
      </c>
      <c r="AG1239">
        <v>0</v>
      </c>
      <c r="AH1239">
        <v>0</v>
      </c>
      <c r="AI1239">
        <v>0</v>
      </c>
      <c r="AJ1239">
        <v>0</v>
      </c>
      <c r="AK1239">
        <v>0</v>
      </c>
      <c r="AL1239">
        <v>0</v>
      </c>
      <c r="AM1239" t="s">
        <v>41</v>
      </c>
    </row>
    <row r="1240" spans="1:39" hidden="1" x14ac:dyDescent="0.3">
      <c r="A1240">
        <v>2698</v>
      </c>
      <c r="B1240">
        <v>1976</v>
      </c>
      <c r="C1240" s="14">
        <f>2021-Table1[[#This Row],[Year_Birth]]</f>
        <v>45</v>
      </c>
      <c r="D1240" t="s">
        <v>46</v>
      </c>
      <c r="E1240" s="14" t="str" cm="1">
        <f t="array" ref="E1240">_xlfn.SWITCH(Table1[[#This Row],[Education]],"Graduation","Bachelor’s","Basic","High School","2n Cycle","Master’s","Master","Master’s","PhD","PhD","Other")</f>
        <v>Bachelor’s</v>
      </c>
      <c r="F1240" t="s">
        <v>50</v>
      </c>
      <c r="G1240" s="14" t="s">
        <v>50</v>
      </c>
      <c r="H1240" s="14" t="str" cm="1">
        <f t="array" ref="H1240">_xlfn.SWITCH(Table1[[#This Row],[Marital_Status_mod]],"Together","Couple","Married","Couple","Divorced","Single","Single","Single","Widow","Single","Other")</f>
        <v>Single</v>
      </c>
      <c r="I1240" s="4">
        <v>47025</v>
      </c>
      <c r="J1240" s="41" t="str">
        <f t="shared" si="78"/>
        <v>$40 - $50K</v>
      </c>
      <c r="K1240">
        <v>0</v>
      </c>
      <c r="L1240">
        <v>1</v>
      </c>
      <c r="M1240">
        <f>Table1[[#This Row],[Teenhome]]+Table1[[#This Row],[Kidhome]]</f>
        <v>1</v>
      </c>
      <c r="N1240" s="1">
        <v>41585</v>
      </c>
      <c r="O1240" s="16">
        <f>(Table1[[#This Row],[DataSetDate]]-Table1[[#This Row],[Dt_Customer]])/365</f>
        <v>7.2520547945205482</v>
      </c>
      <c r="P1240" s="15">
        <v>44232</v>
      </c>
      <c r="Q1240">
        <v>52</v>
      </c>
      <c r="R1240" s="4">
        <v>254</v>
      </c>
      <c r="S1240" s="4">
        <v>7</v>
      </c>
      <c r="T1240" s="4">
        <v>108</v>
      </c>
      <c r="U1240" s="4">
        <v>20</v>
      </c>
      <c r="V1240" s="4">
        <v>0</v>
      </c>
      <c r="W1240" s="4">
        <v>26</v>
      </c>
      <c r="X1240">
        <v>3</v>
      </c>
      <c r="Y1240">
        <v>6</v>
      </c>
      <c r="Z1240" t="str">
        <f t="shared" si="79"/>
        <v>Medium</v>
      </c>
      <c r="AA1240" s="14">
        <f t="shared" ca="1" si="80"/>
        <v>6.0178197472746309</v>
      </c>
      <c r="AB1240">
        <v>3</v>
      </c>
      <c r="AC1240">
        <v>5</v>
      </c>
      <c r="AD1240" s="14">
        <f t="shared" ca="1" si="81"/>
        <v>4.7018516453699126</v>
      </c>
      <c r="AE1240">
        <v>6</v>
      </c>
      <c r="AF1240">
        <v>0</v>
      </c>
      <c r="AG1240">
        <v>0</v>
      </c>
      <c r="AH1240">
        <v>0</v>
      </c>
      <c r="AI1240">
        <v>0</v>
      </c>
      <c r="AJ1240">
        <v>0</v>
      </c>
      <c r="AK1240">
        <v>0</v>
      </c>
      <c r="AL1240">
        <v>0</v>
      </c>
      <c r="AM1240" t="s">
        <v>43</v>
      </c>
    </row>
    <row r="1241" spans="1:39" hidden="1" x14ac:dyDescent="0.3">
      <c r="A1241">
        <v>8275</v>
      </c>
      <c r="B1241">
        <v>1965</v>
      </c>
      <c r="C1241" s="14">
        <f>2021-Table1[[#This Row],[Year_Birth]]</f>
        <v>56</v>
      </c>
      <c r="D1241" t="s">
        <v>39</v>
      </c>
      <c r="E1241" s="14" t="str" cm="1">
        <f t="array" ref="E1241">_xlfn.SWITCH(Table1[[#This Row],[Education]],"Graduation","Bachelor’s","Basic","High School","2n Cycle","Master’s","Master","Master’s","PhD","PhD","Other")</f>
        <v>PhD</v>
      </c>
      <c r="F1241" t="s">
        <v>49</v>
      </c>
      <c r="G1241" s="14" t="s">
        <v>49</v>
      </c>
      <c r="H1241" s="14" t="str" cm="1">
        <f t="array" ref="H1241">_xlfn.SWITCH(Table1[[#This Row],[Marital_Status_mod]],"Together","Couple","Married","Couple","Divorced","Single","Single","Single","Widow","Single","Other")</f>
        <v>Single</v>
      </c>
      <c r="I1241" s="4">
        <v>47025</v>
      </c>
      <c r="J1241" s="41" t="str">
        <f t="shared" si="78"/>
        <v>$40 - $50K</v>
      </c>
      <c r="K1241">
        <v>1</v>
      </c>
      <c r="L1241">
        <v>1</v>
      </c>
      <c r="M1241">
        <f>Table1[[#This Row],[Teenhome]]+Table1[[#This Row],[Kidhome]]</f>
        <v>2</v>
      </c>
      <c r="N1241" s="1">
        <v>41679</v>
      </c>
      <c r="O1241" s="16">
        <f>(Table1[[#This Row],[DataSetDate]]-Table1[[#This Row],[Dt_Customer]])/365</f>
        <v>6.9945205479452053</v>
      </c>
      <c r="P1241" s="15">
        <v>44232</v>
      </c>
      <c r="Q1241">
        <v>6</v>
      </c>
      <c r="R1241" s="4">
        <v>16</v>
      </c>
      <c r="S1241" s="4">
        <v>0</v>
      </c>
      <c r="T1241" s="4">
        <v>3</v>
      </c>
      <c r="U1241" s="4">
        <v>0</v>
      </c>
      <c r="V1241" s="4">
        <v>0</v>
      </c>
      <c r="W1241" s="4">
        <v>1</v>
      </c>
      <c r="X1241">
        <v>1</v>
      </c>
      <c r="Y1241">
        <v>1</v>
      </c>
      <c r="Z1241" t="str">
        <f t="shared" si="79"/>
        <v>Low</v>
      </c>
      <c r="AA1241" s="14">
        <f t="shared" ca="1" si="80"/>
        <v>1.0105889783752831</v>
      </c>
      <c r="AB1241">
        <v>0</v>
      </c>
      <c r="AC1241">
        <v>2</v>
      </c>
      <c r="AD1241" s="14">
        <f t="shared" ca="1" si="81"/>
        <v>2.2099063053150032</v>
      </c>
      <c r="AE1241">
        <v>7</v>
      </c>
      <c r="AF1241">
        <v>0</v>
      </c>
      <c r="AG1241">
        <v>0</v>
      </c>
      <c r="AH1241">
        <v>0</v>
      </c>
      <c r="AI1241">
        <v>0</v>
      </c>
      <c r="AJ1241">
        <v>0</v>
      </c>
      <c r="AK1241">
        <v>0</v>
      </c>
      <c r="AL1241">
        <v>0</v>
      </c>
      <c r="AM1241" t="s">
        <v>41</v>
      </c>
    </row>
    <row r="1242" spans="1:39" hidden="1" x14ac:dyDescent="0.3">
      <c r="A1242">
        <v>4554</v>
      </c>
      <c r="B1242">
        <v>1965</v>
      </c>
      <c r="C1242" s="14">
        <f>2021-Table1[[#This Row],[Year_Birth]]</f>
        <v>56</v>
      </c>
      <c r="D1242" t="s">
        <v>46</v>
      </c>
      <c r="E1242" s="14" t="str" cm="1">
        <f t="array" ref="E1242">_xlfn.SWITCH(Table1[[#This Row],[Education]],"Graduation","Bachelor’s","Basic","High School","2n Cycle","Master’s","Master","Master’s","PhD","PhD","Other")</f>
        <v>Bachelor’s</v>
      </c>
      <c r="F1242" t="s">
        <v>40</v>
      </c>
      <c r="G1242" s="14" t="s">
        <v>40</v>
      </c>
      <c r="H1242" s="14" t="str" cm="1">
        <f t="array" ref="H1242">_xlfn.SWITCH(Table1[[#This Row],[Marital_Status_mod]],"Together","Couple","Married","Couple","Divorced","Single","Single","Single","Widow","Single","Other")</f>
        <v>Couple</v>
      </c>
      <c r="I1242" s="4">
        <v>47009</v>
      </c>
      <c r="J1242" s="41" t="str">
        <f t="shared" si="78"/>
        <v>$40 - $50K</v>
      </c>
      <c r="K1242">
        <v>0</v>
      </c>
      <c r="L1242">
        <v>1</v>
      </c>
      <c r="M1242">
        <f>Table1[[#This Row],[Teenhome]]+Table1[[#This Row],[Kidhome]]</f>
        <v>1</v>
      </c>
      <c r="N1242" s="1">
        <v>41548</v>
      </c>
      <c r="O1242" s="16">
        <f>(Table1[[#This Row],[DataSetDate]]-Table1[[#This Row],[Dt_Customer]])/365</f>
        <v>7.353424657534247</v>
      </c>
      <c r="P1242" s="15">
        <v>44232</v>
      </c>
      <c r="Q1242">
        <v>89</v>
      </c>
      <c r="R1242" s="4">
        <v>171</v>
      </c>
      <c r="S1242" s="4">
        <v>45</v>
      </c>
      <c r="T1242" s="4">
        <v>73</v>
      </c>
      <c r="U1242" s="4">
        <v>59</v>
      </c>
      <c r="V1242" s="4">
        <v>10</v>
      </c>
      <c r="W1242" s="4">
        <v>90</v>
      </c>
      <c r="X1242">
        <v>4</v>
      </c>
      <c r="Y1242">
        <v>3</v>
      </c>
      <c r="Z1242" t="str">
        <f t="shared" si="79"/>
        <v>Medium</v>
      </c>
      <c r="AA1242" s="14">
        <f t="shared" ca="1" si="80"/>
        <v>3.240514075500637</v>
      </c>
      <c r="AB1242">
        <v>2</v>
      </c>
      <c r="AC1242">
        <v>8</v>
      </c>
      <c r="AD1242" s="14">
        <f t="shared" ca="1" si="81"/>
        <v>8.2767676362952365</v>
      </c>
      <c r="AE1242">
        <v>4</v>
      </c>
      <c r="AF1242">
        <v>0</v>
      </c>
      <c r="AG1242">
        <v>0</v>
      </c>
      <c r="AH1242">
        <v>0</v>
      </c>
      <c r="AI1242">
        <v>0</v>
      </c>
      <c r="AJ1242">
        <v>0</v>
      </c>
      <c r="AK1242">
        <v>0</v>
      </c>
      <c r="AL1242">
        <v>0</v>
      </c>
      <c r="AM1242" t="s">
        <v>41</v>
      </c>
    </row>
    <row r="1243" spans="1:39" hidden="1" x14ac:dyDescent="0.3">
      <c r="A1243">
        <v>10448</v>
      </c>
      <c r="B1243">
        <v>1956</v>
      </c>
      <c r="C1243" s="14">
        <f>2021-Table1[[#This Row],[Year_Birth]]</f>
        <v>65</v>
      </c>
      <c r="D1243" t="s">
        <v>46</v>
      </c>
      <c r="E1243" s="14" t="str" cm="1">
        <f t="array" ref="E1243">_xlfn.SWITCH(Table1[[#This Row],[Education]],"Graduation","Bachelor’s","Basic","High School","2n Cycle","Master’s","Master","Master’s","PhD","PhD","Other")</f>
        <v>Bachelor’s</v>
      </c>
      <c r="F1243" t="s">
        <v>50</v>
      </c>
      <c r="G1243" s="14" t="s">
        <v>50</v>
      </c>
      <c r="H1243" s="14" t="str" cm="1">
        <f t="array" ref="H1243">_xlfn.SWITCH(Table1[[#This Row],[Marital_Status_mod]],"Together","Couple","Married","Couple","Divorced","Single","Single","Single","Widow","Single","Other")</f>
        <v>Single</v>
      </c>
      <c r="I1243" s="4">
        <v>46998</v>
      </c>
      <c r="J1243" s="41" t="str">
        <f t="shared" si="78"/>
        <v>$40 - $50K</v>
      </c>
      <c r="K1243">
        <v>0</v>
      </c>
      <c r="L1243">
        <v>1</v>
      </c>
      <c r="M1243">
        <f>Table1[[#This Row],[Teenhome]]+Table1[[#This Row],[Kidhome]]</f>
        <v>1</v>
      </c>
      <c r="N1243" s="1">
        <v>41204</v>
      </c>
      <c r="O1243" s="16">
        <f>(Table1[[#This Row],[DataSetDate]]-Table1[[#This Row],[Dt_Customer]])/365</f>
        <v>8.2958904109589042</v>
      </c>
      <c r="P1243" s="15">
        <v>44232</v>
      </c>
      <c r="Q1243">
        <v>55</v>
      </c>
      <c r="R1243" s="4">
        <v>172</v>
      </c>
      <c r="S1243" s="4">
        <v>41</v>
      </c>
      <c r="T1243" s="4">
        <v>86</v>
      </c>
      <c r="U1243" s="4">
        <v>45</v>
      </c>
      <c r="V1243" s="4">
        <v>6</v>
      </c>
      <c r="W1243" s="4">
        <v>27</v>
      </c>
      <c r="X1243">
        <v>5</v>
      </c>
      <c r="Y1243">
        <v>5</v>
      </c>
      <c r="Z1243" t="str">
        <f t="shared" si="79"/>
        <v>Medium</v>
      </c>
      <c r="AA1243" s="14">
        <f t="shared" ca="1" si="80"/>
        <v>5.0317103950944997</v>
      </c>
      <c r="AB1243">
        <v>3</v>
      </c>
      <c r="AC1243">
        <v>5</v>
      </c>
      <c r="AD1243" s="14">
        <f t="shared" ca="1" si="81"/>
        <v>5.1053005187062341</v>
      </c>
      <c r="AE1243">
        <v>7</v>
      </c>
      <c r="AF1243">
        <v>0</v>
      </c>
      <c r="AG1243">
        <v>0</v>
      </c>
      <c r="AH1243">
        <v>1</v>
      </c>
      <c r="AI1243">
        <v>0</v>
      </c>
      <c r="AJ1243">
        <v>0</v>
      </c>
      <c r="AK1243">
        <v>0</v>
      </c>
      <c r="AL1243">
        <v>0</v>
      </c>
      <c r="AM1243" t="s">
        <v>41</v>
      </c>
    </row>
    <row r="1244" spans="1:39" hidden="1" x14ac:dyDescent="0.3">
      <c r="A1244">
        <v>8629</v>
      </c>
      <c r="B1244">
        <v>1956</v>
      </c>
      <c r="C1244" s="14">
        <f>2021-Table1[[#This Row],[Year_Birth]]</f>
        <v>65</v>
      </c>
      <c r="D1244" t="s">
        <v>46</v>
      </c>
      <c r="E1244" s="14" t="str" cm="1">
        <f t="array" ref="E1244">_xlfn.SWITCH(Table1[[#This Row],[Education]],"Graduation","Bachelor’s","Basic","High School","2n Cycle","Master’s","Master","Master’s","PhD","PhD","Other")</f>
        <v>Bachelor’s</v>
      </c>
      <c r="F1244" t="s">
        <v>54</v>
      </c>
      <c r="G1244" s="14" t="s">
        <v>54</v>
      </c>
      <c r="H1244" s="14" t="str" cm="1">
        <f t="array" ref="H1244">_xlfn.SWITCH(Table1[[#This Row],[Marital_Status_mod]],"Together","Couple","Married","Couple","Divorced","Single","Single","Single","Widow","Single","Other")</f>
        <v>Single</v>
      </c>
      <c r="I1244" s="4">
        <v>46984</v>
      </c>
      <c r="J1244" s="41" t="str">
        <f t="shared" si="78"/>
        <v>$40 - $50K</v>
      </c>
      <c r="K1244">
        <v>1</v>
      </c>
      <c r="L1244">
        <v>1</v>
      </c>
      <c r="M1244">
        <f>Table1[[#This Row],[Teenhome]]+Table1[[#This Row],[Kidhome]]</f>
        <v>2</v>
      </c>
      <c r="N1244" s="1">
        <v>41359</v>
      </c>
      <c r="O1244" s="16">
        <f>(Table1[[#This Row],[DataSetDate]]-Table1[[#This Row],[Dt_Customer]])/365</f>
        <v>7.8712328767123285</v>
      </c>
      <c r="P1244" s="15">
        <v>44232</v>
      </c>
      <c r="Q1244">
        <v>71</v>
      </c>
      <c r="R1244" s="4">
        <v>19</v>
      </c>
      <c r="S1244" s="4">
        <v>1</v>
      </c>
      <c r="T1244" s="4">
        <v>10</v>
      </c>
      <c r="U1244" s="4">
        <v>2</v>
      </c>
      <c r="V1244" s="4">
        <v>1</v>
      </c>
      <c r="W1244" s="4">
        <v>8</v>
      </c>
      <c r="X1244">
        <v>1</v>
      </c>
      <c r="Y1244">
        <v>1</v>
      </c>
      <c r="Z1244" t="str">
        <f t="shared" si="79"/>
        <v>Low</v>
      </c>
      <c r="AA1244" s="14">
        <f t="shared" ca="1" si="80"/>
        <v>1.1268031541316201</v>
      </c>
      <c r="AB1244">
        <v>0</v>
      </c>
      <c r="AC1244">
        <v>3</v>
      </c>
      <c r="AD1244" s="14">
        <f t="shared" ca="1" si="81"/>
        <v>2.9968131302528169</v>
      </c>
      <c r="AE1244">
        <v>5</v>
      </c>
      <c r="AF1244">
        <v>0</v>
      </c>
      <c r="AG1244">
        <v>0</v>
      </c>
      <c r="AH1244">
        <v>0</v>
      </c>
      <c r="AI1244">
        <v>0</v>
      </c>
      <c r="AJ1244">
        <v>0</v>
      </c>
      <c r="AK1244">
        <v>0</v>
      </c>
      <c r="AL1244">
        <v>0</v>
      </c>
      <c r="AM1244" t="s">
        <v>48</v>
      </c>
    </row>
    <row r="1245" spans="1:39" hidden="1" x14ac:dyDescent="0.3">
      <c r="A1245">
        <v>1010</v>
      </c>
      <c r="B1245">
        <v>1977</v>
      </c>
      <c r="C1245" s="14">
        <f>2021-Table1[[#This Row],[Year_Birth]]</f>
        <v>44</v>
      </c>
      <c r="D1245" t="s">
        <v>46</v>
      </c>
      <c r="E1245" s="14" t="str" cm="1">
        <f t="array" ref="E1245">_xlfn.SWITCH(Table1[[#This Row],[Education]],"Graduation","Bachelor’s","Basic","High School","2n Cycle","Master’s","Master","Master’s","PhD","PhD","Other")</f>
        <v>Bachelor’s</v>
      </c>
      <c r="F1245" t="s">
        <v>40</v>
      </c>
      <c r="G1245" s="14" t="s">
        <v>40</v>
      </c>
      <c r="H1245" s="14" t="str" cm="1">
        <f t="array" ref="H1245">_xlfn.SWITCH(Table1[[#This Row],[Marital_Status_mod]],"Together","Couple","Married","Couple","Divorced","Single","Single","Single","Widow","Single","Other")</f>
        <v>Couple</v>
      </c>
      <c r="I1245" s="4">
        <v>46931</v>
      </c>
      <c r="J1245" s="41" t="str">
        <f t="shared" si="78"/>
        <v>$40 - $50K</v>
      </c>
      <c r="K1245">
        <v>2</v>
      </c>
      <c r="L1245">
        <v>1</v>
      </c>
      <c r="M1245">
        <f>Table1[[#This Row],[Teenhome]]+Table1[[#This Row],[Kidhome]]</f>
        <v>3</v>
      </c>
      <c r="N1245" s="1">
        <v>41753</v>
      </c>
      <c r="O1245" s="16">
        <f>(Table1[[#This Row],[DataSetDate]]-Table1[[#This Row],[Dt_Customer]])/365</f>
        <v>6.7917808219178086</v>
      </c>
      <c r="P1245" s="15">
        <v>44232</v>
      </c>
      <c r="Q1245">
        <v>94</v>
      </c>
      <c r="R1245" s="4">
        <v>41</v>
      </c>
      <c r="S1245" s="4">
        <v>0</v>
      </c>
      <c r="T1245" s="4">
        <v>17</v>
      </c>
      <c r="U1245" s="4">
        <v>3</v>
      </c>
      <c r="V1245" s="4">
        <v>1</v>
      </c>
      <c r="W1245" s="4">
        <v>16</v>
      </c>
      <c r="X1245">
        <v>2</v>
      </c>
      <c r="Y1245">
        <v>1</v>
      </c>
      <c r="Z1245" t="str">
        <f t="shared" si="79"/>
        <v>Low</v>
      </c>
      <c r="AA1245" s="14">
        <f t="shared" ca="1" si="80"/>
        <v>0.88152540784959121</v>
      </c>
      <c r="AB1245">
        <v>1</v>
      </c>
      <c r="AC1245">
        <v>3</v>
      </c>
      <c r="AD1245" s="14">
        <f t="shared" ca="1" si="81"/>
        <v>2.7376243315320719</v>
      </c>
      <c r="AE1245">
        <v>3</v>
      </c>
      <c r="AF1245">
        <v>0</v>
      </c>
      <c r="AG1245">
        <v>0</v>
      </c>
      <c r="AH1245">
        <v>0</v>
      </c>
      <c r="AI1245">
        <v>0</v>
      </c>
      <c r="AJ1245">
        <v>0</v>
      </c>
      <c r="AK1245">
        <v>0</v>
      </c>
      <c r="AL1245">
        <v>0</v>
      </c>
      <c r="AM1245" t="s">
        <v>41</v>
      </c>
    </row>
    <row r="1246" spans="1:39" hidden="1" x14ac:dyDescent="0.3">
      <c r="A1246">
        <v>7422</v>
      </c>
      <c r="B1246">
        <v>1987</v>
      </c>
      <c r="C1246" s="14">
        <f>2021-Table1[[#This Row],[Year_Birth]]</f>
        <v>34</v>
      </c>
      <c r="D1246" t="s">
        <v>46</v>
      </c>
      <c r="E1246" s="14" t="str" cm="1">
        <f t="array" ref="E1246">_xlfn.SWITCH(Table1[[#This Row],[Education]],"Graduation","Bachelor’s","Basic","High School","2n Cycle","Master’s","Master","Master’s","PhD","PhD","Other")</f>
        <v>Bachelor’s</v>
      </c>
      <c r="F1246" t="s">
        <v>50</v>
      </c>
      <c r="G1246" s="14" t="s">
        <v>50</v>
      </c>
      <c r="H1246" s="14" t="str" cm="1">
        <f t="array" ref="H1246">_xlfn.SWITCH(Table1[[#This Row],[Marital_Status_mod]],"Together","Couple","Married","Couple","Divorced","Single","Single","Single","Widow","Single","Other")</f>
        <v>Single</v>
      </c>
      <c r="I1246" s="4">
        <v>46923</v>
      </c>
      <c r="J1246" s="41" t="str">
        <f t="shared" si="78"/>
        <v>$40 - $50K</v>
      </c>
      <c r="K1246">
        <v>1</v>
      </c>
      <c r="L1246">
        <v>0</v>
      </c>
      <c r="M1246">
        <f>Table1[[#This Row],[Teenhome]]+Table1[[#This Row],[Kidhome]]</f>
        <v>1</v>
      </c>
      <c r="N1246" s="1">
        <v>41143</v>
      </c>
      <c r="O1246" s="16">
        <f>(Table1[[#This Row],[DataSetDate]]-Table1[[#This Row],[Dt_Customer]])/365</f>
        <v>8.463013698630137</v>
      </c>
      <c r="P1246" s="15">
        <v>44232</v>
      </c>
      <c r="Q1246">
        <v>90</v>
      </c>
      <c r="R1246" s="4">
        <v>85</v>
      </c>
      <c r="S1246" s="4">
        <v>44</v>
      </c>
      <c r="T1246" s="4">
        <v>54</v>
      </c>
      <c r="U1246" s="4">
        <v>102</v>
      </c>
      <c r="V1246" s="4">
        <v>78</v>
      </c>
      <c r="W1246" s="4">
        <v>6</v>
      </c>
      <c r="X1246">
        <v>3</v>
      </c>
      <c r="Y1246">
        <v>5</v>
      </c>
      <c r="Z1246" t="str">
        <f t="shared" si="79"/>
        <v>Medium</v>
      </c>
      <c r="AA1246" s="14">
        <f t="shared" ca="1" si="80"/>
        <v>4.7376470967025863</v>
      </c>
      <c r="AB1246">
        <v>1</v>
      </c>
      <c r="AC1246">
        <v>7</v>
      </c>
      <c r="AD1246" s="14">
        <f t="shared" ca="1" si="81"/>
        <v>7.1907920058249184</v>
      </c>
      <c r="AE1246">
        <v>7</v>
      </c>
      <c r="AF1246">
        <v>0</v>
      </c>
      <c r="AG1246">
        <v>0</v>
      </c>
      <c r="AH1246">
        <v>0</v>
      </c>
      <c r="AI1246">
        <v>0</v>
      </c>
      <c r="AJ1246">
        <v>0</v>
      </c>
      <c r="AK1246">
        <v>0</v>
      </c>
      <c r="AL1246">
        <v>0</v>
      </c>
      <c r="AM1246" t="s">
        <v>41</v>
      </c>
    </row>
    <row r="1247" spans="1:39" hidden="1" x14ac:dyDescent="0.3">
      <c r="A1247">
        <v>8605</v>
      </c>
      <c r="B1247">
        <v>1964</v>
      </c>
      <c r="C1247" s="14">
        <f>2021-Table1[[#This Row],[Year_Birth]]</f>
        <v>57</v>
      </c>
      <c r="D1247" t="s">
        <v>39</v>
      </c>
      <c r="E1247" s="14" t="str" cm="1">
        <f t="array" ref="E1247">_xlfn.SWITCH(Table1[[#This Row],[Education]],"Graduation","Bachelor’s","Basic","High School","2n Cycle","Master’s","Master","Master’s","PhD","PhD","Other")</f>
        <v>PhD</v>
      </c>
      <c r="F1247" t="s">
        <v>40</v>
      </c>
      <c r="G1247" s="14" t="s">
        <v>40</v>
      </c>
      <c r="H1247" s="14" t="str" cm="1">
        <f t="array" ref="H1247">_xlfn.SWITCH(Table1[[#This Row],[Marital_Status_mod]],"Together","Couple","Married","Couple","Divorced","Single","Single","Single","Widow","Single","Other")</f>
        <v>Couple</v>
      </c>
      <c r="I1247" s="4">
        <v>46910</v>
      </c>
      <c r="J1247" s="41" t="str">
        <f t="shared" si="78"/>
        <v>$40 - $50K</v>
      </c>
      <c r="K1247">
        <v>1</v>
      </c>
      <c r="L1247">
        <v>1</v>
      </c>
      <c r="M1247">
        <f>Table1[[#This Row],[Teenhome]]+Table1[[#This Row],[Kidhome]]</f>
        <v>2</v>
      </c>
      <c r="N1247" s="1">
        <v>41721</v>
      </c>
      <c r="O1247" s="16">
        <f>(Table1[[#This Row],[DataSetDate]]-Table1[[#This Row],[Dt_Customer]])/365</f>
        <v>6.8794520547945206</v>
      </c>
      <c r="P1247" s="15">
        <v>44232</v>
      </c>
      <c r="Q1247">
        <v>36</v>
      </c>
      <c r="R1247" s="4">
        <v>48</v>
      </c>
      <c r="S1247" s="4">
        <v>0</v>
      </c>
      <c r="T1247" s="4">
        <v>14</v>
      </c>
      <c r="U1247" s="4">
        <v>0</v>
      </c>
      <c r="V1247" s="4">
        <v>0</v>
      </c>
      <c r="W1247" s="4">
        <v>6</v>
      </c>
      <c r="X1247">
        <v>2</v>
      </c>
      <c r="Y1247">
        <v>2</v>
      </c>
      <c r="Z1247" t="str">
        <f t="shared" si="79"/>
        <v>Low</v>
      </c>
      <c r="AA1247" s="14">
        <f t="shared" ca="1" si="80"/>
        <v>2.0303171374736686</v>
      </c>
      <c r="AB1247">
        <v>0</v>
      </c>
      <c r="AC1247">
        <v>3</v>
      </c>
      <c r="AD1247" s="14">
        <f t="shared" ca="1" si="81"/>
        <v>3.2623700743566832</v>
      </c>
      <c r="AE1247">
        <v>6</v>
      </c>
      <c r="AF1247">
        <v>0</v>
      </c>
      <c r="AG1247">
        <v>0</v>
      </c>
      <c r="AH1247">
        <v>0</v>
      </c>
      <c r="AI1247">
        <v>0</v>
      </c>
      <c r="AJ1247">
        <v>0</v>
      </c>
      <c r="AK1247">
        <v>0</v>
      </c>
      <c r="AL1247">
        <v>0</v>
      </c>
      <c r="AM1247" t="s">
        <v>41</v>
      </c>
    </row>
    <row r="1248" spans="1:39" hidden="1" x14ac:dyDescent="0.3">
      <c r="A1248">
        <v>9648</v>
      </c>
      <c r="B1248">
        <v>1967</v>
      </c>
      <c r="C1248" s="14">
        <f>2021-Table1[[#This Row],[Year_Birth]]</f>
        <v>54</v>
      </c>
      <c r="D1248" t="s">
        <v>46</v>
      </c>
      <c r="E1248" s="14" t="str" cm="1">
        <f t="array" ref="E1248">_xlfn.SWITCH(Table1[[#This Row],[Education]],"Graduation","Bachelor’s","Basic","High School","2n Cycle","Master’s","Master","Master’s","PhD","PhD","Other")</f>
        <v>Bachelor’s</v>
      </c>
      <c r="F1248" t="s">
        <v>50</v>
      </c>
      <c r="G1248" s="14" t="s">
        <v>50</v>
      </c>
      <c r="H1248" s="14" t="str" cm="1">
        <f t="array" ref="H1248">_xlfn.SWITCH(Table1[[#This Row],[Marital_Status_mod]],"Together","Couple","Married","Couple","Divorced","Single","Single","Single","Widow","Single","Other")</f>
        <v>Single</v>
      </c>
      <c r="I1248" s="4">
        <v>46904</v>
      </c>
      <c r="J1248" s="41" t="str">
        <f t="shared" si="78"/>
        <v>$40 - $50K</v>
      </c>
      <c r="K1248">
        <v>1</v>
      </c>
      <c r="L1248">
        <v>1</v>
      </c>
      <c r="M1248">
        <f>Table1[[#This Row],[Teenhome]]+Table1[[#This Row],[Kidhome]]</f>
        <v>2</v>
      </c>
      <c r="N1248" s="1">
        <v>41216</v>
      </c>
      <c r="O1248" s="16">
        <f>(Table1[[#This Row],[DataSetDate]]-Table1[[#This Row],[Dt_Customer]])/365</f>
        <v>8.2630136986301377</v>
      </c>
      <c r="P1248" s="15">
        <v>44232</v>
      </c>
      <c r="Q1248">
        <v>20</v>
      </c>
      <c r="R1248" s="4">
        <v>153</v>
      </c>
      <c r="S1248" s="4">
        <v>4</v>
      </c>
      <c r="T1248" s="4">
        <v>56</v>
      </c>
      <c r="U1248" s="4">
        <v>0</v>
      </c>
      <c r="V1248" s="4">
        <v>9</v>
      </c>
      <c r="W1248" s="4">
        <v>31</v>
      </c>
      <c r="X1248">
        <v>4</v>
      </c>
      <c r="Y1248">
        <v>5</v>
      </c>
      <c r="Z1248" t="str">
        <f t="shared" si="79"/>
        <v>Medium</v>
      </c>
      <c r="AA1248" s="14">
        <f t="shared" ca="1" si="80"/>
        <v>5.2136167902198629</v>
      </c>
      <c r="AB1248">
        <v>1</v>
      </c>
      <c r="AC1248">
        <v>4</v>
      </c>
      <c r="AD1248" s="14">
        <f t="shared" ca="1" si="81"/>
        <v>3.7906217226986927</v>
      </c>
      <c r="AE1248">
        <v>8</v>
      </c>
      <c r="AF1248">
        <v>0</v>
      </c>
      <c r="AG1248">
        <v>0</v>
      </c>
      <c r="AH1248">
        <v>0</v>
      </c>
      <c r="AI1248">
        <v>0</v>
      </c>
      <c r="AJ1248">
        <v>0</v>
      </c>
      <c r="AK1248">
        <v>0</v>
      </c>
      <c r="AL1248">
        <v>0</v>
      </c>
      <c r="AM1248" t="s">
        <v>41</v>
      </c>
    </row>
    <row r="1249" spans="1:39" hidden="1" x14ac:dyDescent="0.3">
      <c r="A1249">
        <v>20</v>
      </c>
      <c r="B1249">
        <v>1965</v>
      </c>
      <c r="C1249" s="14">
        <f>2021-Table1[[#This Row],[Year_Birth]]</f>
        <v>56</v>
      </c>
      <c r="D1249" t="s">
        <v>51</v>
      </c>
      <c r="E1249" s="14" t="str" cm="1">
        <f t="array" ref="E1249">_xlfn.SWITCH(Table1[[#This Row],[Education]],"Graduation","Bachelor’s","Basic","High School","2n Cycle","Master’s","Master","Master’s","PhD","PhD","Other")</f>
        <v>Master’s</v>
      </c>
      <c r="F1249" t="s">
        <v>42</v>
      </c>
      <c r="G1249" s="14" t="s">
        <v>42</v>
      </c>
      <c r="H1249" s="14" t="str" cm="1">
        <f t="array" ref="H1249">_xlfn.SWITCH(Table1[[#This Row],[Marital_Status_mod]],"Together","Couple","Married","Couple","Divorced","Single","Single","Single","Widow","Single","Other")</f>
        <v>Couple</v>
      </c>
      <c r="I1249" s="4">
        <v>46891</v>
      </c>
      <c r="J1249" s="41" t="str">
        <f t="shared" si="78"/>
        <v>$40 - $50K</v>
      </c>
      <c r="K1249">
        <v>0</v>
      </c>
      <c r="L1249">
        <v>1</v>
      </c>
      <c r="M1249">
        <f>Table1[[#This Row],[Teenhome]]+Table1[[#This Row],[Kidhome]]</f>
        <v>1</v>
      </c>
      <c r="N1249" s="1">
        <v>41518</v>
      </c>
      <c r="O1249" s="16">
        <f>(Table1[[#This Row],[DataSetDate]]-Table1[[#This Row],[Dt_Customer]])/365</f>
        <v>7.4356164383561643</v>
      </c>
      <c r="P1249" s="15">
        <v>44232</v>
      </c>
      <c r="Q1249">
        <v>91</v>
      </c>
      <c r="R1249" s="4">
        <v>43</v>
      </c>
      <c r="S1249" s="4">
        <v>12</v>
      </c>
      <c r="T1249" s="4">
        <v>23</v>
      </c>
      <c r="U1249" s="4">
        <v>29</v>
      </c>
      <c r="V1249" s="4">
        <v>15</v>
      </c>
      <c r="W1249" s="4">
        <v>61</v>
      </c>
      <c r="X1249">
        <v>1</v>
      </c>
      <c r="Y1249">
        <v>2</v>
      </c>
      <c r="Z1249" t="str">
        <f t="shared" si="79"/>
        <v>Low</v>
      </c>
      <c r="AA1249" s="14">
        <f t="shared" ca="1" si="80"/>
        <v>2.0793342745408689</v>
      </c>
      <c r="AB1249">
        <v>1</v>
      </c>
      <c r="AC1249">
        <v>4</v>
      </c>
      <c r="AD1249" s="14">
        <f t="shared" ca="1" si="81"/>
        <v>3.6074529665812971</v>
      </c>
      <c r="AE1249">
        <v>4</v>
      </c>
      <c r="AF1249">
        <v>0</v>
      </c>
      <c r="AG1249">
        <v>0</v>
      </c>
      <c r="AH1249">
        <v>0</v>
      </c>
      <c r="AI1249">
        <v>0</v>
      </c>
      <c r="AJ1249">
        <v>0</v>
      </c>
      <c r="AK1249">
        <v>0</v>
      </c>
      <c r="AL1249">
        <v>0</v>
      </c>
      <c r="AM1249" t="s">
        <v>52</v>
      </c>
    </row>
    <row r="1250" spans="1:39" hidden="1" x14ac:dyDescent="0.3">
      <c r="A1250">
        <v>2246</v>
      </c>
      <c r="B1250">
        <v>1965</v>
      </c>
      <c r="C1250" s="14">
        <f>2021-Table1[[#This Row],[Year_Birth]]</f>
        <v>56</v>
      </c>
      <c r="D1250" t="s">
        <v>51</v>
      </c>
      <c r="E1250" s="14" t="str" cm="1">
        <f t="array" ref="E1250">_xlfn.SWITCH(Table1[[#This Row],[Education]],"Graduation","Bachelor’s","Basic","High School","2n Cycle","Master’s","Master","Master’s","PhD","PhD","Other")</f>
        <v>Master’s</v>
      </c>
      <c r="F1250" t="s">
        <v>42</v>
      </c>
      <c r="G1250" s="14" t="s">
        <v>42</v>
      </c>
      <c r="H1250" s="14" t="str" cm="1">
        <f t="array" ref="H1250">_xlfn.SWITCH(Table1[[#This Row],[Marital_Status_mod]],"Together","Couple","Married","Couple","Divorced","Single","Single","Single","Widow","Single","Other")</f>
        <v>Couple</v>
      </c>
      <c r="I1250" s="4">
        <v>46891</v>
      </c>
      <c r="J1250" s="41" t="str">
        <f t="shared" si="78"/>
        <v>$40 - $50K</v>
      </c>
      <c r="K1250">
        <v>0</v>
      </c>
      <c r="L1250">
        <v>1</v>
      </c>
      <c r="M1250">
        <f>Table1[[#This Row],[Teenhome]]+Table1[[#This Row],[Kidhome]]</f>
        <v>1</v>
      </c>
      <c r="N1250" s="1">
        <v>41518</v>
      </c>
      <c r="O1250" s="16">
        <f>(Table1[[#This Row],[DataSetDate]]-Table1[[#This Row],[Dt_Customer]])/365</f>
        <v>7.4356164383561643</v>
      </c>
      <c r="P1250" s="15">
        <v>44232</v>
      </c>
      <c r="Q1250">
        <v>91</v>
      </c>
      <c r="R1250" s="4">
        <v>43</v>
      </c>
      <c r="S1250" s="4">
        <v>12</v>
      </c>
      <c r="T1250" s="4">
        <v>23</v>
      </c>
      <c r="U1250" s="4">
        <v>29</v>
      </c>
      <c r="V1250" s="4">
        <v>15</v>
      </c>
      <c r="W1250" s="4">
        <v>61</v>
      </c>
      <c r="X1250">
        <v>1</v>
      </c>
      <c r="Y1250">
        <v>2</v>
      </c>
      <c r="Z1250" t="str">
        <f t="shared" si="79"/>
        <v>Low</v>
      </c>
      <c r="AA1250" s="14">
        <f t="shared" ca="1" si="80"/>
        <v>1.8441718212196452</v>
      </c>
      <c r="AB1250">
        <v>1</v>
      </c>
      <c r="AC1250">
        <v>4</v>
      </c>
      <c r="AD1250" s="14">
        <f t="shared" ca="1" si="81"/>
        <v>3.9068437110957306</v>
      </c>
      <c r="AE1250">
        <v>4</v>
      </c>
      <c r="AF1250">
        <v>0</v>
      </c>
      <c r="AG1250">
        <v>0</v>
      </c>
      <c r="AH1250">
        <v>0</v>
      </c>
      <c r="AI1250">
        <v>0</v>
      </c>
      <c r="AJ1250">
        <v>0</v>
      </c>
      <c r="AK1250">
        <v>0</v>
      </c>
      <c r="AL1250">
        <v>0</v>
      </c>
      <c r="AM1250" t="s">
        <v>41</v>
      </c>
    </row>
    <row r="1251" spans="1:39" hidden="1" x14ac:dyDescent="0.3">
      <c r="A1251">
        <v>3182</v>
      </c>
      <c r="B1251">
        <v>1973</v>
      </c>
      <c r="C1251" s="14">
        <f>2021-Table1[[#This Row],[Year_Birth]]</f>
        <v>48</v>
      </c>
      <c r="D1251" t="s">
        <v>39</v>
      </c>
      <c r="E1251" s="14" t="str" cm="1">
        <f t="array" ref="E1251">_xlfn.SWITCH(Table1[[#This Row],[Education]],"Graduation","Bachelor’s","Basic","High School","2n Cycle","Master’s","Master","Master’s","PhD","PhD","Other")</f>
        <v>PhD</v>
      </c>
      <c r="F1251" t="s">
        <v>50</v>
      </c>
      <c r="G1251" s="14" t="s">
        <v>50</v>
      </c>
      <c r="H1251" s="14" t="str" cm="1">
        <f t="array" ref="H1251">_xlfn.SWITCH(Table1[[#This Row],[Marital_Status_mod]],"Together","Couple","Married","Couple","Divorced","Single","Single","Single","Widow","Single","Other")</f>
        <v>Single</v>
      </c>
      <c r="I1251" s="4">
        <v>46854</v>
      </c>
      <c r="J1251" s="41" t="str">
        <f t="shared" si="78"/>
        <v>$40 - $50K</v>
      </c>
      <c r="K1251">
        <v>1</v>
      </c>
      <c r="L1251">
        <v>1</v>
      </c>
      <c r="M1251">
        <f>Table1[[#This Row],[Teenhome]]+Table1[[#This Row],[Kidhome]]</f>
        <v>2</v>
      </c>
      <c r="N1251" s="1">
        <v>41729</v>
      </c>
      <c r="O1251" s="16">
        <f>(Table1[[#This Row],[DataSetDate]]-Table1[[#This Row],[Dt_Customer]])/365</f>
        <v>6.8575342465753426</v>
      </c>
      <c r="P1251" s="15">
        <v>44232</v>
      </c>
      <c r="Q1251">
        <v>81</v>
      </c>
      <c r="R1251" s="4">
        <v>96</v>
      </c>
      <c r="S1251" s="4">
        <v>1</v>
      </c>
      <c r="T1251" s="4">
        <v>79</v>
      </c>
      <c r="U1251" s="4">
        <v>7</v>
      </c>
      <c r="V1251" s="4">
        <v>1</v>
      </c>
      <c r="W1251" s="4">
        <v>79</v>
      </c>
      <c r="X1251">
        <v>6</v>
      </c>
      <c r="Y1251">
        <v>5</v>
      </c>
      <c r="Z1251" t="str">
        <f t="shared" si="79"/>
        <v>Medium</v>
      </c>
      <c r="AA1251" s="14">
        <f t="shared" ca="1" si="80"/>
        <v>5.1094292288264755</v>
      </c>
      <c r="AB1251">
        <v>1</v>
      </c>
      <c r="AC1251">
        <v>3</v>
      </c>
      <c r="AD1251" s="14">
        <f t="shared" ca="1" si="81"/>
        <v>3.1937290290752447</v>
      </c>
      <c r="AE1251">
        <v>8</v>
      </c>
      <c r="AF1251">
        <v>0</v>
      </c>
      <c r="AG1251">
        <v>0</v>
      </c>
      <c r="AH1251">
        <v>1</v>
      </c>
      <c r="AI1251">
        <v>0</v>
      </c>
      <c r="AJ1251">
        <v>0</v>
      </c>
      <c r="AK1251">
        <v>1</v>
      </c>
      <c r="AL1251">
        <v>0</v>
      </c>
      <c r="AM1251" t="s">
        <v>45</v>
      </c>
    </row>
    <row r="1252" spans="1:39" hidden="1" x14ac:dyDescent="0.3">
      <c r="A1252">
        <v>2516</v>
      </c>
      <c r="B1252">
        <v>1969</v>
      </c>
      <c r="C1252" s="14">
        <f>2021-Table1[[#This Row],[Year_Birth]]</f>
        <v>52</v>
      </c>
      <c r="D1252" t="s">
        <v>51</v>
      </c>
      <c r="E1252" s="14" t="str" cm="1">
        <f t="array" ref="E1252">_xlfn.SWITCH(Table1[[#This Row],[Education]],"Graduation","Bachelor’s","Basic","High School","2n Cycle","Master’s","Master","Master’s","PhD","PhD","Other")</f>
        <v>Master’s</v>
      </c>
      <c r="F1252" t="s">
        <v>42</v>
      </c>
      <c r="G1252" s="14" t="s">
        <v>42</v>
      </c>
      <c r="H1252" s="14" t="str" cm="1">
        <f t="array" ref="H1252">_xlfn.SWITCH(Table1[[#This Row],[Marital_Status_mod]],"Together","Couple","Married","Couple","Divorced","Single","Single","Single","Widow","Single","Other")</f>
        <v>Couple</v>
      </c>
      <c r="I1252" s="4">
        <v>46831</v>
      </c>
      <c r="J1252" s="41" t="str">
        <f t="shared" si="78"/>
        <v>$40 - $50K</v>
      </c>
      <c r="K1252">
        <v>1</v>
      </c>
      <c r="L1252">
        <v>1</v>
      </c>
      <c r="M1252">
        <f>Table1[[#This Row],[Teenhome]]+Table1[[#This Row],[Kidhome]]</f>
        <v>2</v>
      </c>
      <c r="N1252" s="1">
        <v>41433</v>
      </c>
      <c r="O1252" s="16">
        <f>(Table1[[#This Row],[DataSetDate]]-Table1[[#This Row],[Dt_Customer]])/365</f>
        <v>7.6684931506849319</v>
      </c>
      <c r="P1252" s="15">
        <v>44232</v>
      </c>
      <c r="Q1252">
        <v>84</v>
      </c>
      <c r="R1252" s="4">
        <v>22</v>
      </c>
      <c r="S1252" s="4">
        <v>2</v>
      </c>
      <c r="T1252" s="4">
        <v>10</v>
      </c>
      <c r="U1252" s="4">
        <v>6</v>
      </c>
      <c r="V1252" s="4">
        <v>4</v>
      </c>
      <c r="W1252" s="4">
        <v>34</v>
      </c>
      <c r="X1252">
        <v>2</v>
      </c>
      <c r="Y1252">
        <v>1</v>
      </c>
      <c r="Z1252" t="str">
        <f t="shared" si="79"/>
        <v>Low</v>
      </c>
      <c r="AA1252" s="14">
        <f t="shared" ca="1" si="80"/>
        <v>1.2964857006115615</v>
      </c>
      <c r="AB1252">
        <v>2</v>
      </c>
      <c r="AC1252">
        <v>2</v>
      </c>
      <c r="AD1252" s="14">
        <f t="shared" ca="1" si="81"/>
        <v>1.9169324460674639</v>
      </c>
      <c r="AE1252">
        <v>4</v>
      </c>
      <c r="AF1252">
        <v>0</v>
      </c>
      <c r="AG1252">
        <v>0</v>
      </c>
      <c r="AH1252">
        <v>0</v>
      </c>
      <c r="AI1252">
        <v>0</v>
      </c>
      <c r="AJ1252">
        <v>0</v>
      </c>
      <c r="AK1252">
        <v>0</v>
      </c>
      <c r="AL1252">
        <v>0</v>
      </c>
      <c r="AM1252" t="s">
        <v>41</v>
      </c>
    </row>
    <row r="1253" spans="1:39" hidden="1" x14ac:dyDescent="0.3">
      <c r="A1253">
        <v>2166</v>
      </c>
      <c r="B1253">
        <v>1960</v>
      </c>
      <c r="C1253" s="14">
        <f>2021-Table1[[#This Row],[Year_Birth]]</f>
        <v>61</v>
      </c>
      <c r="D1253" t="s">
        <v>51</v>
      </c>
      <c r="E1253" s="14" t="str" cm="1">
        <f t="array" ref="E1253">_xlfn.SWITCH(Table1[[#This Row],[Education]],"Graduation","Bachelor’s","Basic","High School","2n Cycle","Master’s","Master","Master’s","PhD","PhD","Other")</f>
        <v>Master’s</v>
      </c>
      <c r="F1253" t="s">
        <v>54</v>
      </c>
      <c r="G1253" s="14" t="s">
        <v>54</v>
      </c>
      <c r="H1253" s="14" t="str" cm="1">
        <f t="array" ref="H1253">_xlfn.SWITCH(Table1[[#This Row],[Marital_Status_mod]],"Together","Couple","Married","Couple","Divorced","Single","Single","Single","Widow","Single","Other")</f>
        <v>Single</v>
      </c>
      <c r="I1253" s="4">
        <v>46779</v>
      </c>
      <c r="J1253" s="41" t="str">
        <f t="shared" si="78"/>
        <v>$40 - $50K</v>
      </c>
      <c r="K1253">
        <v>1</v>
      </c>
      <c r="L1253">
        <v>1</v>
      </c>
      <c r="M1253">
        <f>Table1[[#This Row],[Teenhome]]+Table1[[#This Row],[Kidhome]]</f>
        <v>2</v>
      </c>
      <c r="N1253" s="1">
        <v>41467</v>
      </c>
      <c r="O1253" s="16">
        <f>(Table1[[#This Row],[DataSetDate]]-Table1[[#This Row],[Dt_Customer]])/365</f>
        <v>7.5753424657534243</v>
      </c>
      <c r="P1253" s="15">
        <v>44232</v>
      </c>
      <c r="Q1253">
        <v>55</v>
      </c>
      <c r="R1253" s="4">
        <v>12</v>
      </c>
      <c r="S1253" s="4">
        <v>1</v>
      </c>
      <c r="T1253" s="4">
        <v>3</v>
      </c>
      <c r="U1253" s="4">
        <v>0</v>
      </c>
      <c r="V1253" s="4">
        <v>0</v>
      </c>
      <c r="W1253" s="4">
        <v>7</v>
      </c>
      <c r="X1253">
        <v>1</v>
      </c>
      <c r="Y1253">
        <v>0</v>
      </c>
      <c r="Z1253" t="str">
        <f t="shared" si="79"/>
        <v>Low</v>
      </c>
      <c r="AA1253" s="14">
        <f t="shared" ca="1" si="80"/>
        <v>0.29367803683510479</v>
      </c>
      <c r="AB1253">
        <v>1</v>
      </c>
      <c r="AC1253">
        <v>2</v>
      </c>
      <c r="AD1253" s="14">
        <f t="shared" ca="1" si="81"/>
        <v>1.7426414001346233</v>
      </c>
      <c r="AE1253">
        <v>4</v>
      </c>
      <c r="AF1253">
        <v>0</v>
      </c>
      <c r="AG1253">
        <v>0</v>
      </c>
      <c r="AH1253">
        <v>0</v>
      </c>
      <c r="AI1253">
        <v>0</v>
      </c>
      <c r="AJ1253">
        <v>0</v>
      </c>
      <c r="AK1253">
        <v>0</v>
      </c>
      <c r="AL1253">
        <v>0</v>
      </c>
      <c r="AM1253" t="s">
        <v>47</v>
      </c>
    </row>
    <row r="1254" spans="1:39" hidden="1" x14ac:dyDescent="0.3">
      <c r="A1254">
        <v>7706</v>
      </c>
      <c r="B1254">
        <v>1975</v>
      </c>
      <c r="C1254" s="14">
        <f>2021-Table1[[#This Row],[Year_Birth]]</f>
        <v>46</v>
      </c>
      <c r="D1254" t="s">
        <v>51</v>
      </c>
      <c r="E1254" s="14" t="str" cm="1">
        <f t="array" ref="E1254">_xlfn.SWITCH(Table1[[#This Row],[Education]],"Graduation","Bachelor’s","Basic","High School","2n Cycle","Master’s","Master","Master’s","PhD","PhD","Other")</f>
        <v>Master’s</v>
      </c>
      <c r="F1254" t="s">
        <v>40</v>
      </c>
      <c r="G1254" s="14" t="s">
        <v>40</v>
      </c>
      <c r="H1254" s="14" t="str" cm="1">
        <f t="array" ref="H1254">_xlfn.SWITCH(Table1[[#This Row],[Marital_Status_mod]],"Together","Couple","Married","Couple","Divorced","Single","Single","Single","Widow","Single","Other")</f>
        <v>Couple</v>
      </c>
      <c r="I1254" s="4">
        <v>46772</v>
      </c>
      <c r="J1254" s="41" t="str">
        <f t="shared" si="78"/>
        <v>$40 - $50K</v>
      </c>
      <c r="K1254">
        <v>0</v>
      </c>
      <c r="L1254">
        <v>1</v>
      </c>
      <c r="M1254">
        <f>Table1[[#This Row],[Teenhome]]+Table1[[#This Row],[Kidhome]]</f>
        <v>1</v>
      </c>
      <c r="N1254" s="1">
        <v>41220</v>
      </c>
      <c r="O1254" s="16">
        <f>(Table1[[#This Row],[DataSetDate]]-Table1[[#This Row],[Dt_Customer]])/365</f>
        <v>8.2520547945205482</v>
      </c>
      <c r="P1254" s="15">
        <v>44232</v>
      </c>
      <c r="Q1254">
        <v>88</v>
      </c>
      <c r="R1254" s="4">
        <v>350</v>
      </c>
      <c r="S1254" s="4">
        <v>104</v>
      </c>
      <c r="T1254" s="4">
        <v>189</v>
      </c>
      <c r="U1254" s="4">
        <v>197</v>
      </c>
      <c r="V1254" s="4">
        <v>151</v>
      </c>
      <c r="W1254" s="4">
        <v>57</v>
      </c>
      <c r="X1254">
        <v>6</v>
      </c>
      <c r="Y1254">
        <v>11</v>
      </c>
      <c r="Z1254" t="str">
        <f t="shared" si="79"/>
        <v>High</v>
      </c>
      <c r="AA1254" s="14">
        <f t="shared" ca="1" si="80"/>
        <v>11.196427077543422</v>
      </c>
      <c r="AB1254">
        <v>8</v>
      </c>
      <c r="AC1254">
        <v>5</v>
      </c>
      <c r="AD1254" s="14">
        <f t="shared" ca="1" si="81"/>
        <v>5.3740206850878094</v>
      </c>
      <c r="AE1254">
        <v>8</v>
      </c>
      <c r="AF1254">
        <v>0</v>
      </c>
      <c r="AG1254">
        <v>0</v>
      </c>
      <c r="AH1254">
        <v>1</v>
      </c>
      <c r="AI1254">
        <v>0</v>
      </c>
      <c r="AJ1254">
        <v>0</v>
      </c>
      <c r="AK1254">
        <v>0</v>
      </c>
      <c r="AL1254">
        <v>0</v>
      </c>
      <c r="AM1254" t="s">
        <v>48</v>
      </c>
    </row>
    <row r="1255" spans="1:39" hidden="1" x14ac:dyDescent="0.3">
      <c r="A1255">
        <v>269</v>
      </c>
      <c r="B1255">
        <v>1963</v>
      </c>
      <c r="C1255" s="14">
        <f>2021-Table1[[#This Row],[Year_Birth]]</f>
        <v>58</v>
      </c>
      <c r="D1255" t="s">
        <v>39</v>
      </c>
      <c r="E1255" s="14" t="str" cm="1">
        <f t="array" ref="E1255">_xlfn.SWITCH(Table1[[#This Row],[Education]],"Graduation","Bachelor’s","Basic","High School","2n Cycle","Master’s","Master","Master’s","PhD","PhD","Other")</f>
        <v>PhD</v>
      </c>
      <c r="F1255" t="s">
        <v>50</v>
      </c>
      <c r="G1255" s="14" t="s">
        <v>50</v>
      </c>
      <c r="H1255" s="14" t="str" cm="1">
        <f t="array" ref="H1255">_xlfn.SWITCH(Table1[[#This Row],[Marital_Status_mod]],"Together","Couple","Married","Couple","Divorced","Single","Single","Single","Widow","Single","Other")</f>
        <v>Single</v>
      </c>
      <c r="I1255" s="4">
        <v>46757</v>
      </c>
      <c r="J1255" s="41" t="str">
        <f t="shared" si="78"/>
        <v>$40 - $50K</v>
      </c>
      <c r="K1255">
        <v>0</v>
      </c>
      <c r="L1255">
        <v>1</v>
      </c>
      <c r="M1255">
        <f>Table1[[#This Row],[Teenhome]]+Table1[[#This Row],[Kidhome]]</f>
        <v>1</v>
      </c>
      <c r="N1255" s="1">
        <v>41229</v>
      </c>
      <c r="O1255" s="16">
        <f>(Table1[[#This Row],[DataSetDate]]-Table1[[#This Row],[Dt_Customer]])/365</f>
        <v>8.2273972602739729</v>
      </c>
      <c r="P1255" s="15">
        <v>44232</v>
      </c>
      <c r="Q1255">
        <v>71</v>
      </c>
      <c r="R1255" s="4">
        <v>777</v>
      </c>
      <c r="S1255" s="4">
        <v>30</v>
      </c>
      <c r="T1255" s="4">
        <v>163</v>
      </c>
      <c r="U1255" s="4">
        <v>0</v>
      </c>
      <c r="V1255" s="4">
        <v>51</v>
      </c>
      <c r="W1255" s="4">
        <v>122</v>
      </c>
      <c r="X1255">
        <v>6</v>
      </c>
      <c r="Y1255">
        <v>4</v>
      </c>
      <c r="Z1255" t="str">
        <f t="shared" si="79"/>
        <v>Medium</v>
      </c>
      <c r="AA1255" s="14">
        <f t="shared" ca="1" si="80"/>
        <v>4.0389881683802722</v>
      </c>
      <c r="AB1255">
        <v>4</v>
      </c>
      <c r="AC1255">
        <v>7</v>
      </c>
      <c r="AD1255" s="14">
        <f t="shared" ca="1" si="81"/>
        <v>6.9684114436720046</v>
      </c>
      <c r="AE1255">
        <v>9</v>
      </c>
      <c r="AF1255">
        <v>0</v>
      </c>
      <c r="AG1255">
        <v>0</v>
      </c>
      <c r="AH1255">
        <v>0</v>
      </c>
      <c r="AI1255">
        <v>0</v>
      </c>
      <c r="AJ1255">
        <v>0</v>
      </c>
      <c r="AK1255">
        <v>0</v>
      </c>
      <c r="AL1255">
        <v>0</v>
      </c>
      <c r="AM1255" t="s">
        <v>41</v>
      </c>
    </row>
    <row r="1256" spans="1:39" hidden="1" x14ac:dyDescent="0.3">
      <c r="A1256">
        <v>2308</v>
      </c>
      <c r="B1256">
        <v>1954</v>
      </c>
      <c r="C1256" s="14">
        <f>2021-Table1[[#This Row],[Year_Birth]]</f>
        <v>67</v>
      </c>
      <c r="D1256" t="s">
        <v>46</v>
      </c>
      <c r="E1256" s="14" t="str" cm="1">
        <f t="array" ref="E1256">_xlfn.SWITCH(Table1[[#This Row],[Education]],"Graduation","Bachelor’s","Basic","High School","2n Cycle","Master’s","Master","Master’s","PhD","PhD","Other")</f>
        <v>Bachelor’s</v>
      </c>
      <c r="F1256" t="s">
        <v>42</v>
      </c>
      <c r="G1256" s="14" t="s">
        <v>42</v>
      </c>
      <c r="H1256" s="14" t="str" cm="1">
        <f t="array" ref="H1256">_xlfn.SWITCH(Table1[[#This Row],[Marital_Status_mod]],"Together","Couple","Married","Couple","Divorced","Single","Single","Single","Widow","Single","Other")</f>
        <v>Couple</v>
      </c>
      <c r="I1256" s="4">
        <v>46734</v>
      </c>
      <c r="J1256" s="41" t="str">
        <f t="shared" si="78"/>
        <v>$40 - $50K</v>
      </c>
      <c r="K1256">
        <v>0</v>
      </c>
      <c r="L1256">
        <v>1</v>
      </c>
      <c r="M1256">
        <f>Table1[[#This Row],[Teenhome]]+Table1[[#This Row],[Kidhome]]</f>
        <v>1</v>
      </c>
      <c r="N1256" s="1">
        <v>41231</v>
      </c>
      <c r="O1256" s="16">
        <f>(Table1[[#This Row],[DataSetDate]]-Table1[[#This Row],[Dt_Customer]])/365</f>
        <v>8.2219178082191782</v>
      </c>
      <c r="P1256" s="15">
        <v>44232</v>
      </c>
      <c r="Q1256">
        <v>40</v>
      </c>
      <c r="R1256" s="4">
        <v>110</v>
      </c>
      <c r="S1256" s="4">
        <v>5</v>
      </c>
      <c r="T1256" s="4">
        <v>137</v>
      </c>
      <c r="U1256" s="4">
        <v>26</v>
      </c>
      <c r="V1256" s="4">
        <v>23</v>
      </c>
      <c r="W1256" s="4">
        <v>29</v>
      </c>
      <c r="X1256">
        <v>2</v>
      </c>
      <c r="Y1256">
        <v>6</v>
      </c>
      <c r="Z1256" t="str">
        <f t="shared" si="79"/>
        <v>Medium</v>
      </c>
      <c r="AA1256" s="14">
        <f t="shared" ca="1" si="80"/>
        <v>6.3671364718968544</v>
      </c>
      <c r="AB1256">
        <v>1</v>
      </c>
      <c r="AC1256">
        <v>5</v>
      </c>
      <c r="AD1256" s="14">
        <f t="shared" ca="1" si="81"/>
        <v>5.1713852876432194</v>
      </c>
      <c r="AE1256">
        <v>7</v>
      </c>
      <c r="AF1256">
        <v>0</v>
      </c>
      <c r="AG1256">
        <v>0</v>
      </c>
      <c r="AH1256">
        <v>0</v>
      </c>
      <c r="AI1256">
        <v>0</v>
      </c>
      <c r="AJ1256">
        <v>0</v>
      </c>
      <c r="AK1256">
        <v>0</v>
      </c>
      <c r="AL1256">
        <v>0</v>
      </c>
      <c r="AM1256" t="s">
        <v>41</v>
      </c>
    </row>
    <row r="1257" spans="1:39" hidden="1" x14ac:dyDescent="0.3">
      <c r="A1257">
        <v>6940</v>
      </c>
      <c r="B1257">
        <v>1966</v>
      </c>
      <c r="C1257" s="14">
        <f>2021-Table1[[#This Row],[Year_Birth]]</f>
        <v>55</v>
      </c>
      <c r="D1257" t="s">
        <v>39</v>
      </c>
      <c r="E1257" s="14" t="str" cm="1">
        <f t="array" ref="E1257">_xlfn.SWITCH(Table1[[#This Row],[Education]],"Graduation","Bachelor’s","Basic","High School","2n Cycle","Master’s","Master","Master’s","PhD","PhD","Other")</f>
        <v>PhD</v>
      </c>
      <c r="F1257" t="s">
        <v>50</v>
      </c>
      <c r="G1257" s="14" t="s">
        <v>50</v>
      </c>
      <c r="H1257" s="14" t="str" cm="1">
        <f t="array" ref="H1257">_xlfn.SWITCH(Table1[[#This Row],[Marital_Status_mod]],"Together","Couple","Married","Couple","Divorced","Single","Single","Single","Widow","Single","Other")</f>
        <v>Single</v>
      </c>
      <c r="I1257" s="4">
        <v>46734</v>
      </c>
      <c r="J1257" s="41" t="str">
        <f t="shared" si="78"/>
        <v>$40 - $50K</v>
      </c>
      <c r="K1257">
        <v>1</v>
      </c>
      <c r="L1257">
        <v>2</v>
      </c>
      <c r="M1257">
        <f>Table1[[#This Row],[Teenhome]]+Table1[[#This Row],[Kidhome]]</f>
        <v>3</v>
      </c>
      <c r="N1257" s="1">
        <v>41568</v>
      </c>
      <c r="O1257" s="16">
        <f>(Table1[[#This Row],[DataSetDate]]-Table1[[#This Row],[Dt_Customer]])/365</f>
        <v>7.2986301369863016</v>
      </c>
      <c r="P1257" s="15">
        <v>44232</v>
      </c>
      <c r="Q1257">
        <v>86</v>
      </c>
      <c r="R1257" s="4">
        <v>100</v>
      </c>
      <c r="S1257" s="4">
        <v>1</v>
      </c>
      <c r="T1257" s="4">
        <v>39</v>
      </c>
      <c r="U1257" s="4">
        <v>6</v>
      </c>
      <c r="V1257" s="4">
        <v>1</v>
      </c>
      <c r="W1257" s="4">
        <v>76</v>
      </c>
      <c r="X1257">
        <v>4</v>
      </c>
      <c r="Y1257">
        <v>3</v>
      </c>
      <c r="Z1257" t="str">
        <f t="shared" si="79"/>
        <v>Medium</v>
      </c>
      <c r="AA1257" s="14">
        <f t="shared" ca="1" si="80"/>
        <v>2.7163537516225769</v>
      </c>
      <c r="AB1257">
        <v>2</v>
      </c>
      <c r="AC1257">
        <v>3</v>
      </c>
      <c r="AD1257" s="14">
        <f t="shared" ca="1" si="81"/>
        <v>3.3304053436036205</v>
      </c>
      <c r="AE1257">
        <v>6</v>
      </c>
      <c r="AF1257">
        <v>0</v>
      </c>
      <c r="AG1257">
        <v>0</v>
      </c>
      <c r="AH1257">
        <v>1</v>
      </c>
      <c r="AI1257">
        <v>0</v>
      </c>
      <c r="AJ1257">
        <v>0</v>
      </c>
      <c r="AK1257">
        <v>0</v>
      </c>
      <c r="AL1257">
        <v>0</v>
      </c>
      <c r="AM1257" t="s">
        <v>41</v>
      </c>
    </row>
    <row r="1258" spans="1:39" hidden="1" x14ac:dyDescent="0.3">
      <c r="A1258">
        <v>10377</v>
      </c>
      <c r="B1258">
        <v>1958</v>
      </c>
      <c r="C1258" s="14">
        <f>2021-Table1[[#This Row],[Year_Birth]]</f>
        <v>63</v>
      </c>
      <c r="D1258" t="s">
        <v>44</v>
      </c>
      <c r="E1258" s="14" t="str" cm="1">
        <f t="array" ref="E1258">_xlfn.SWITCH(Table1[[#This Row],[Education]],"Graduation","Bachelor’s","Basic","High School","2n Cycle","Master’s","Master","Master’s","PhD","PhD","Other")</f>
        <v>Master’s</v>
      </c>
      <c r="F1258" t="s">
        <v>40</v>
      </c>
      <c r="G1258" s="14" t="s">
        <v>40</v>
      </c>
      <c r="H1258" s="14" t="str" cm="1">
        <f t="array" ref="H1258">_xlfn.SWITCH(Table1[[#This Row],[Marital_Status_mod]],"Together","Couple","Married","Couple","Divorced","Single","Single","Single","Widow","Single","Other")</f>
        <v>Couple</v>
      </c>
      <c r="I1258" s="4">
        <v>46692</v>
      </c>
      <c r="J1258" s="41" t="str">
        <f t="shared" si="78"/>
        <v>$40 - $50K</v>
      </c>
      <c r="K1258">
        <v>0</v>
      </c>
      <c r="L1258">
        <v>1</v>
      </c>
      <c r="M1258">
        <f>Table1[[#This Row],[Teenhome]]+Table1[[#This Row],[Kidhome]]</f>
        <v>1</v>
      </c>
      <c r="N1258" s="1">
        <v>41431</v>
      </c>
      <c r="O1258" s="16">
        <f>(Table1[[#This Row],[DataSetDate]]-Table1[[#This Row],[Dt_Customer]])/365</f>
        <v>7.6739726027397257</v>
      </c>
      <c r="P1258" s="15">
        <v>44232</v>
      </c>
      <c r="Q1258">
        <v>37</v>
      </c>
      <c r="R1258" s="4">
        <v>170</v>
      </c>
      <c r="S1258" s="4">
        <v>6</v>
      </c>
      <c r="T1258" s="4">
        <v>97</v>
      </c>
      <c r="U1258" s="4">
        <v>24</v>
      </c>
      <c r="V1258" s="4">
        <v>12</v>
      </c>
      <c r="W1258" s="4">
        <v>88</v>
      </c>
      <c r="X1258">
        <v>3</v>
      </c>
      <c r="Y1258">
        <v>6</v>
      </c>
      <c r="Z1258" t="str">
        <f t="shared" si="79"/>
        <v>Medium</v>
      </c>
      <c r="AA1258" s="14">
        <f t="shared" ca="1" si="80"/>
        <v>5.9399752412518252</v>
      </c>
      <c r="AB1258">
        <v>1</v>
      </c>
      <c r="AC1258">
        <v>5</v>
      </c>
      <c r="AD1258" s="14">
        <f t="shared" ca="1" si="81"/>
        <v>4.9300357542057327</v>
      </c>
      <c r="AE1258">
        <v>6</v>
      </c>
      <c r="AF1258">
        <v>0</v>
      </c>
      <c r="AG1258">
        <v>0</v>
      </c>
      <c r="AH1258">
        <v>0</v>
      </c>
      <c r="AI1258">
        <v>0</v>
      </c>
      <c r="AJ1258">
        <v>0</v>
      </c>
      <c r="AK1258">
        <v>0</v>
      </c>
      <c r="AL1258">
        <v>0</v>
      </c>
      <c r="AM1258" t="s">
        <v>41</v>
      </c>
    </row>
    <row r="1259" spans="1:39" hidden="1" x14ac:dyDescent="0.3">
      <c r="A1259">
        <v>4107</v>
      </c>
      <c r="B1259">
        <v>1948</v>
      </c>
      <c r="C1259" s="14">
        <f>2021-Table1[[#This Row],[Year_Birth]]</f>
        <v>73</v>
      </c>
      <c r="D1259" t="s">
        <v>39</v>
      </c>
      <c r="E1259" s="14" t="str" cm="1">
        <f t="array" ref="E1259">_xlfn.SWITCH(Table1[[#This Row],[Education]],"Graduation","Bachelor’s","Basic","High School","2n Cycle","Master’s","Master","Master’s","PhD","PhD","Other")</f>
        <v>PhD</v>
      </c>
      <c r="F1259" t="s">
        <v>40</v>
      </c>
      <c r="G1259" s="14" t="s">
        <v>40</v>
      </c>
      <c r="H1259" s="14" t="str" cm="1">
        <f t="array" ref="H1259">_xlfn.SWITCH(Table1[[#This Row],[Marital_Status_mod]],"Together","Couple","Married","Couple","Divorced","Single","Single","Single","Widow","Single","Other")</f>
        <v>Couple</v>
      </c>
      <c r="I1259" s="4">
        <v>46681</v>
      </c>
      <c r="J1259" s="41" t="str">
        <f t="shared" si="78"/>
        <v>$40 - $50K</v>
      </c>
      <c r="K1259">
        <v>0</v>
      </c>
      <c r="L1259">
        <v>2</v>
      </c>
      <c r="M1259">
        <f>Table1[[#This Row],[Teenhome]]+Table1[[#This Row],[Kidhome]]</f>
        <v>2</v>
      </c>
      <c r="N1259" s="1">
        <v>41555</v>
      </c>
      <c r="O1259" s="16">
        <f>(Table1[[#This Row],[DataSetDate]]-Table1[[#This Row],[Dt_Customer]])/365</f>
        <v>7.3342465753424655</v>
      </c>
      <c r="P1259" s="15">
        <v>44232</v>
      </c>
      <c r="Q1259">
        <v>52</v>
      </c>
      <c r="R1259" s="4">
        <v>269</v>
      </c>
      <c r="S1259" s="4">
        <v>15</v>
      </c>
      <c r="T1259" s="4">
        <v>69</v>
      </c>
      <c r="U1259" s="4">
        <v>15</v>
      </c>
      <c r="V1259" s="4">
        <v>19</v>
      </c>
      <c r="W1259" s="4">
        <v>38</v>
      </c>
      <c r="X1259">
        <v>2</v>
      </c>
      <c r="Y1259">
        <v>4</v>
      </c>
      <c r="Z1259" t="str">
        <f t="shared" si="79"/>
        <v>Medium</v>
      </c>
      <c r="AA1259" s="14">
        <f t="shared" ca="1" si="80"/>
        <v>4.2367328192431737</v>
      </c>
      <c r="AB1259">
        <v>6</v>
      </c>
      <c r="AC1259">
        <v>4</v>
      </c>
      <c r="AD1259" s="14">
        <f t="shared" ca="1" si="81"/>
        <v>3.76401899789288</v>
      </c>
      <c r="AE1259">
        <v>5</v>
      </c>
      <c r="AF1259">
        <v>0</v>
      </c>
      <c r="AG1259">
        <v>0</v>
      </c>
      <c r="AH1259">
        <v>0</v>
      </c>
      <c r="AI1259">
        <v>0</v>
      </c>
      <c r="AJ1259">
        <v>0</v>
      </c>
      <c r="AK1259">
        <v>0</v>
      </c>
      <c r="AL1259">
        <v>0</v>
      </c>
      <c r="AM1259" t="s">
        <v>41</v>
      </c>
    </row>
    <row r="1260" spans="1:39" hidden="1" x14ac:dyDescent="0.3">
      <c r="A1260">
        <v>10906</v>
      </c>
      <c r="B1260">
        <v>1948</v>
      </c>
      <c r="C1260" s="14">
        <f>2021-Table1[[#This Row],[Year_Birth]]</f>
        <v>73</v>
      </c>
      <c r="D1260" t="s">
        <v>39</v>
      </c>
      <c r="E1260" s="14" t="str" cm="1">
        <f t="array" ref="E1260">_xlfn.SWITCH(Table1[[#This Row],[Education]],"Graduation","Bachelor’s","Basic","High School","2n Cycle","Master’s","Master","Master’s","PhD","PhD","Other")</f>
        <v>PhD</v>
      </c>
      <c r="F1260" t="s">
        <v>40</v>
      </c>
      <c r="G1260" s="14" t="s">
        <v>40</v>
      </c>
      <c r="H1260" s="14" t="str" cm="1">
        <f t="array" ref="H1260">_xlfn.SWITCH(Table1[[#This Row],[Marital_Status_mod]],"Together","Couple","Married","Couple","Divorced","Single","Single","Single","Widow","Single","Other")</f>
        <v>Couple</v>
      </c>
      <c r="I1260" s="4">
        <v>46681</v>
      </c>
      <c r="J1260" s="41" t="str">
        <f t="shared" si="78"/>
        <v>$40 - $50K</v>
      </c>
      <c r="K1260">
        <v>0</v>
      </c>
      <c r="L1260">
        <v>2</v>
      </c>
      <c r="M1260">
        <f>Table1[[#This Row],[Teenhome]]+Table1[[#This Row],[Kidhome]]</f>
        <v>2</v>
      </c>
      <c r="N1260" s="1">
        <v>41555</v>
      </c>
      <c r="O1260" s="16">
        <f>(Table1[[#This Row],[DataSetDate]]-Table1[[#This Row],[Dt_Customer]])/365</f>
        <v>7.3342465753424655</v>
      </c>
      <c r="P1260" s="15">
        <v>44232</v>
      </c>
      <c r="Q1260">
        <v>52</v>
      </c>
      <c r="R1260" s="4">
        <v>269</v>
      </c>
      <c r="S1260" s="4">
        <v>15</v>
      </c>
      <c r="T1260" s="4">
        <v>69</v>
      </c>
      <c r="U1260" s="4">
        <v>15</v>
      </c>
      <c r="V1260" s="4">
        <v>19</v>
      </c>
      <c r="W1260" s="4">
        <v>38</v>
      </c>
      <c r="X1260">
        <v>2</v>
      </c>
      <c r="Y1260">
        <v>4</v>
      </c>
      <c r="Z1260" t="str">
        <f t="shared" si="79"/>
        <v>Medium</v>
      </c>
      <c r="AA1260" s="14">
        <f t="shared" ca="1" si="80"/>
        <v>3.9247456636558069</v>
      </c>
      <c r="AB1260">
        <v>6</v>
      </c>
      <c r="AC1260">
        <v>4</v>
      </c>
      <c r="AD1260" s="14">
        <f t="shared" ca="1" si="81"/>
        <v>3.8384128353696001</v>
      </c>
      <c r="AE1260">
        <v>5</v>
      </c>
      <c r="AF1260">
        <v>0</v>
      </c>
      <c r="AG1260">
        <v>0</v>
      </c>
      <c r="AH1260">
        <v>0</v>
      </c>
      <c r="AI1260">
        <v>0</v>
      </c>
      <c r="AJ1260">
        <v>0</v>
      </c>
      <c r="AK1260">
        <v>0</v>
      </c>
      <c r="AL1260">
        <v>0</v>
      </c>
      <c r="AM1260" t="s">
        <v>47</v>
      </c>
    </row>
    <row r="1261" spans="1:39" hidden="1" x14ac:dyDescent="0.3">
      <c r="A1261">
        <v>10832</v>
      </c>
      <c r="B1261">
        <v>1958</v>
      </c>
      <c r="C1261" s="14">
        <f>2021-Table1[[#This Row],[Year_Birth]]</f>
        <v>63</v>
      </c>
      <c r="D1261" t="s">
        <v>46</v>
      </c>
      <c r="E1261" s="14" t="str" cm="1">
        <f t="array" ref="E1261">_xlfn.SWITCH(Table1[[#This Row],[Education]],"Graduation","Bachelor’s","Basic","High School","2n Cycle","Master’s","Master","Master’s","PhD","PhD","Other")</f>
        <v>Bachelor’s</v>
      </c>
      <c r="F1261" t="s">
        <v>40</v>
      </c>
      <c r="G1261" s="14" t="s">
        <v>40</v>
      </c>
      <c r="H1261" s="14" t="str" cm="1">
        <f t="array" ref="H1261">_xlfn.SWITCH(Table1[[#This Row],[Marital_Status_mod]],"Together","Couple","Married","Couple","Divorced","Single","Single","Single","Widow","Single","Other")</f>
        <v>Couple</v>
      </c>
      <c r="I1261" s="4">
        <v>46610</v>
      </c>
      <c r="J1261" s="41" t="str">
        <f t="shared" si="78"/>
        <v>$40 - $50K</v>
      </c>
      <c r="K1261">
        <v>0</v>
      </c>
      <c r="L1261">
        <v>0</v>
      </c>
      <c r="M1261">
        <f>Table1[[#This Row],[Teenhome]]+Table1[[#This Row],[Kidhome]]</f>
        <v>0</v>
      </c>
      <c r="N1261" s="1">
        <v>41473</v>
      </c>
      <c r="O1261" s="16">
        <f>(Table1[[#This Row],[DataSetDate]]-Table1[[#This Row],[Dt_Customer]])/365</f>
        <v>7.558904109589041</v>
      </c>
      <c r="P1261" s="15">
        <v>44232</v>
      </c>
      <c r="Q1261">
        <v>4</v>
      </c>
      <c r="R1261" s="4">
        <v>288</v>
      </c>
      <c r="S1261" s="4">
        <v>10</v>
      </c>
      <c r="T1261" s="4">
        <v>30</v>
      </c>
      <c r="U1261" s="4">
        <v>4</v>
      </c>
      <c r="V1261" s="4">
        <v>10</v>
      </c>
      <c r="W1261" s="4">
        <v>125</v>
      </c>
      <c r="X1261">
        <v>1</v>
      </c>
      <c r="Y1261">
        <v>6</v>
      </c>
      <c r="Z1261" t="str">
        <f t="shared" si="79"/>
        <v>Medium</v>
      </c>
      <c r="AA1261" s="14">
        <f t="shared" ca="1" si="80"/>
        <v>5.718356689897826</v>
      </c>
      <c r="AB1261">
        <v>1</v>
      </c>
      <c r="AC1261">
        <v>6</v>
      </c>
      <c r="AD1261" s="14">
        <f t="shared" ca="1" si="81"/>
        <v>5.6108846595610187</v>
      </c>
      <c r="AE1261">
        <v>6</v>
      </c>
      <c r="AF1261">
        <v>0</v>
      </c>
      <c r="AG1261">
        <v>0</v>
      </c>
      <c r="AH1261">
        <v>0</v>
      </c>
      <c r="AI1261">
        <v>0</v>
      </c>
      <c r="AJ1261">
        <v>0</v>
      </c>
      <c r="AK1261">
        <v>0</v>
      </c>
      <c r="AL1261">
        <v>0</v>
      </c>
      <c r="AM1261" t="s">
        <v>41</v>
      </c>
    </row>
    <row r="1262" spans="1:39" hidden="1" x14ac:dyDescent="0.3">
      <c r="A1262">
        <v>7373</v>
      </c>
      <c r="B1262">
        <v>1952</v>
      </c>
      <c r="C1262" s="14">
        <f>2021-Table1[[#This Row],[Year_Birth]]</f>
        <v>69</v>
      </c>
      <c r="D1262" t="s">
        <v>39</v>
      </c>
      <c r="E1262" s="14" t="str" cm="1">
        <f t="array" ref="E1262">_xlfn.SWITCH(Table1[[#This Row],[Education]],"Graduation","Bachelor’s","Basic","High School","2n Cycle","Master’s","Master","Master’s","PhD","PhD","Other")</f>
        <v>PhD</v>
      </c>
      <c r="F1262" t="s">
        <v>49</v>
      </c>
      <c r="G1262" s="14" t="s">
        <v>49</v>
      </c>
      <c r="H1262" s="14" t="str" cm="1">
        <f t="array" ref="H1262">_xlfn.SWITCH(Table1[[#This Row],[Marital_Status_mod]],"Together","Couple","Married","Couple","Divorced","Single","Single","Single","Widow","Single","Other")</f>
        <v>Single</v>
      </c>
      <c r="I1262" s="4">
        <v>46610</v>
      </c>
      <c r="J1262" s="41" t="str">
        <f t="shared" si="78"/>
        <v>$40 - $50K</v>
      </c>
      <c r="K1262">
        <v>0</v>
      </c>
      <c r="L1262">
        <v>2</v>
      </c>
      <c r="M1262">
        <f>Table1[[#This Row],[Teenhome]]+Table1[[#This Row],[Kidhome]]</f>
        <v>2</v>
      </c>
      <c r="N1262" s="1">
        <v>41211</v>
      </c>
      <c r="O1262" s="16">
        <f>(Table1[[#This Row],[DataSetDate]]-Table1[[#This Row],[Dt_Customer]])/365</f>
        <v>8.2767123287671236</v>
      </c>
      <c r="P1262" s="15">
        <v>44232</v>
      </c>
      <c r="Q1262">
        <v>8</v>
      </c>
      <c r="R1262" s="4">
        <v>96</v>
      </c>
      <c r="S1262" s="4">
        <v>12</v>
      </c>
      <c r="T1262" s="4">
        <v>96</v>
      </c>
      <c r="U1262" s="4">
        <v>33</v>
      </c>
      <c r="V1262" s="4">
        <v>22</v>
      </c>
      <c r="W1262" s="4">
        <v>43</v>
      </c>
      <c r="X1262">
        <v>6</v>
      </c>
      <c r="Y1262">
        <v>4</v>
      </c>
      <c r="Z1262" t="str">
        <f t="shared" si="79"/>
        <v>Medium</v>
      </c>
      <c r="AA1262" s="14">
        <f t="shared" ca="1" si="80"/>
        <v>4.1020339912201171</v>
      </c>
      <c r="AB1262">
        <v>1</v>
      </c>
      <c r="AC1262">
        <v>6</v>
      </c>
      <c r="AD1262" s="14">
        <f t="shared" ca="1" si="81"/>
        <v>6.1878837952093688</v>
      </c>
      <c r="AE1262">
        <v>6</v>
      </c>
      <c r="AF1262">
        <v>0</v>
      </c>
      <c r="AG1262">
        <v>0</v>
      </c>
      <c r="AH1262">
        <v>0</v>
      </c>
      <c r="AI1262">
        <v>0</v>
      </c>
      <c r="AJ1262">
        <v>0</v>
      </c>
      <c r="AK1262">
        <v>1</v>
      </c>
      <c r="AL1262">
        <v>0</v>
      </c>
      <c r="AM1262" t="s">
        <v>53</v>
      </c>
    </row>
    <row r="1263" spans="1:39" hidden="1" x14ac:dyDescent="0.3">
      <c r="A1263">
        <v>4442</v>
      </c>
      <c r="B1263">
        <v>1961</v>
      </c>
      <c r="C1263" s="14">
        <f>2021-Table1[[#This Row],[Year_Birth]]</f>
        <v>60</v>
      </c>
      <c r="D1263" t="s">
        <v>46</v>
      </c>
      <c r="E1263" s="14" t="str" cm="1">
        <f t="array" ref="E1263">_xlfn.SWITCH(Table1[[#This Row],[Education]],"Graduation","Bachelor’s","Basic","High School","2n Cycle","Master’s","Master","Master’s","PhD","PhD","Other")</f>
        <v>Bachelor’s</v>
      </c>
      <c r="F1263" t="s">
        <v>50</v>
      </c>
      <c r="G1263" s="14" t="s">
        <v>50</v>
      </c>
      <c r="H1263" s="14" t="str" cm="1">
        <f t="array" ref="H1263">_xlfn.SWITCH(Table1[[#This Row],[Marital_Status_mod]],"Together","Couple","Married","Couple","Divorced","Single","Single","Single","Widow","Single","Other")</f>
        <v>Single</v>
      </c>
      <c r="I1263" s="4">
        <v>46524</v>
      </c>
      <c r="J1263" s="41" t="str">
        <f t="shared" si="78"/>
        <v>$40 - $50K</v>
      </c>
      <c r="K1263">
        <v>0</v>
      </c>
      <c r="L1263">
        <v>1</v>
      </c>
      <c r="M1263">
        <f>Table1[[#This Row],[Teenhome]]+Table1[[#This Row],[Kidhome]]</f>
        <v>1</v>
      </c>
      <c r="N1263" s="1">
        <v>41369</v>
      </c>
      <c r="O1263" s="16">
        <f>(Table1[[#This Row],[DataSetDate]]-Table1[[#This Row],[Dt_Customer]])/365</f>
        <v>7.8438356164383558</v>
      </c>
      <c r="P1263" s="15">
        <v>44232</v>
      </c>
      <c r="Q1263">
        <v>70</v>
      </c>
      <c r="R1263" s="4">
        <v>31</v>
      </c>
      <c r="S1263" s="4">
        <v>19</v>
      </c>
      <c r="T1263" s="4">
        <v>35</v>
      </c>
      <c r="U1263" s="4">
        <v>26</v>
      </c>
      <c r="V1263" s="4">
        <v>14</v>
      </c>
      <c r="W1263" s="4">
        <v>52</v>
      </c>
      <c r="X1263">
        <v>2</v>
      </c>
      <c r="Y1263">
        <v>1</v>
      </c>
      <c r="Z1263" t="str">
        <f t="shared" si="79"/>
        <v>Low</v>
      </c>
      <c r="AA1263" s="14">
        <f t="shared" ca="1" si="80"/>
        <v>1.3948272730492179</v>
      </c>
      <c r="AB1263">
        <v>1</v>
      </c>
      <c r="AC1263">
        <v>5</v>
      </c>
      <c r="AD1263" s="14">
        <f t="shared" ca="1" si="81"/>
        <v>5.2523811215805924</v>
      </c>
      <c r="AE1263">
        <v>3</v>
      </c>
      <c r="AF1263">
        <v>0</v>
      </c>
      <c r="AG1263">
        <v>0</v>
      </c>
      <c r="AH1263">
        <v>0</v>
      </c>
      <c r="AI1263">
        <v>0</v>
      </c>
      <c r="AJ1263">
        <v>0</v>
      </c>
      <c r="AK1263">
        <v>0</v>
      </c>
      <c r="AL1263">
        <v>0</v>
      </c>
      <c r="AM1263" t="s">
        <v>48</v>
      </c>
    </row>
    <row r="1264" spans="1:39" hidden="1" x14ac:dyDescent="0.3">
      <c r="A1264">
        <v>4381</v>
      </c>
      <c r="B1264">
        <v>1971</v>
      </c>
      <c r="C1264" s="14">
        <f>2021-Table1[[#This Row],[Year_Birth]]</f>
        <v>50</v>
      </c>
      <c r="D1264" t="s">
        <v>39</v>
      </c>
      <c r="E1264" s="14" t="str" cm="1">
        <f t="array" ref="E1264">_xlfn.SWITCH(Table1[[#This Row],[Education]],"Graduation","Bachelor’s","Basic","High School","2n Cycle","Master’s","Master","Master’s","PhD","PhD","Other")</f>
        <v>PhD</v>
      </c>
      <c r="F1264" t="s">
        <v>42</v>
      </c>
      <c r="G1264" s="14" t="s">
        <v>42</v>
      </c>
      <c r="H1264" s="14" t="str" cm="1">
        <f t="array" ref="H1264">_xlfn.SWITCH(Table1[[#This Row],[Marital_Status_mod]],"Together","Couple","Married","Couple","Divorced","Single","Single","Single","Widow","Single","Other")</f>
        <v>Couple</v>
      </c>
      <c r="I1264" s="4">
        <v>46463</v>
      </c>
      <c r="J1264" s="41" t="str">
        <f t="shared" si="78"/>
        <v>$40 - $50K</v>
      </c>
      <c r="K1264">
        <v>1</v>
      </c>
      <c r="L1264">
        <v>1</v>
      </c>
      <c r="M1264">
        <f>Table1[[#This Row],[Teenhome]]+Table1[[#This Row],[Kidhome]]</f>
        <v>2</v>
      </c>
      <c r="N1264" s="1">
        <v>41504</v>
      </c>
      <c r="O1264" s="16">
        <f>(Table1[[#This Row],[DataSetDate]]-Table1[[#This Row],[Dt_Customer]])/365</f>
        <v>7.4739726027397264</v>
      </c>
      <c r="P1264" s="15">
        <v>44232</v>
      </c>
      <c r="Q1264">
        <v>56</v>
      </c>
      <c r="R1264" s="4">
        <v>163</v>
      </c>
      <c r="S1264" s="4">
        <v>2</v>
      </c>
      <c r="T1264" s="4">
        <v>40</v>
      </c>
      <c r="U1264" s="4">
        <v>8</v>
      </c>
      <c r="V1264" s="4">
        <v>11</v>
      </c>
      <c r="W1264" s="4">
        <v>11</v>
      </c>
      <c r="X1264">
        <v>7</v>
      </c>
      <c r="Y1264">
        <v>3</v>
      </c>
      <c r="Z1264" t="str">
        <f t="shared" si="79"/>
        <v>Medium</v>
      </c>
      <c r="AA1264" s="14">
        <f t="shared" ca="1" si="80"/>
        <v>3.1871097718719201</v>
      </c>
      <c r="AB1264">
        <v>1</v>
      </c>
      <c r="AC1264">
        <v>6</v>
      </c>
      <c r="AD1264" s="14">
        <f t="shared" ca="1" si="81"/>
        <v>5.8348852758107679</v>
      </c>
      <c r="AE1264">
        <v>6</v>
      </c>
      <c r="AF1264">
        <v>0</v>
      </c>
      <c r="AG1264">
        <v>0</v>
      </c>
      <c r="AH1264">
        <v>0</v>
      </c>
      <c r="AI1264">
        <v>0</v>
      </c>
      <c r="AJ1264">
        <v>0</v>
      </c>
      <c r="AK1264">
        <v>0</v>
      </c>
      <c r="AL1264">
        <v>0</v>
      </c>
      <c r="AM1264" t="s">
        <v>41</v>
      </c>
    </row>
    <row r="1265" spans="1:39" hidden="1" x14ac:dyDescent="0.3">
      <c r="A1265">
        <v>67</v>
      </c>
      <c r="B1265">
        <v>1972</v>
      </c>
      <c r="C1265" s="14">
        <f>2021-Table1[[#This Row],[Year_Birth]]</f>
        <v>49</v>
      </c>
      <c r="D1265" t="s">
        <v>44</v>
      </c>
      <c r="E1265" s="14" t="str" cm="1">
        <f t="array" ref="E1265">_xlfn.SWITCH(Table1[[#This Row],[Education]],"Graduation","Bachelor’s","Basic","High School","2n Cycle","Master’s","Master","Master’s","PhD","PhD","Other")</f>
        <v>Master’s</v>
      </c>
      <c r="F1265" t="s">
        <v>50</v>
      </c>
      <c r="G1265" s="14" t="s">
        <v>50</v>
      </c>
      <c r="H1265" s="14" t="str" cm="1">
        <f t="array" ref="H1265">_xlfn.SWITCH(Table1[[#This Row],[Marital_Status_mod]],"Together","Couple","Married","Couple","Divorced","Single","Single","Single","Widow","Single","Other")</f>
        <v>Single</v>
      </c>
      <c r="I1265" s="4">
        <v>46423</v>
      </c>
      <c r="J1265" s="41" t="str">
        <f t="shared" si="78"/>
        <v>$40 - $50K</v>
      </c>
      <c r="K1265">
        <v>1</v>
      </c>
      <c r="L1265">
        <v>1</v>
      </c>
      <c r="M1265">
        <f>Table1[[#This Row],[Teenhome]]+Table1[[#This Row],[Kidhome]]</f>
        <v>2</v>
      </c>
      <c r="N1265" s="1">
        <v>41535</v>
      </c>
      <c r="O1265" s="16">
        <f>(Table1[[#This Row],[DataSetDate]]-Table1[[#This Row],[Dt_Customer]])/365</f>
        <v>7.3890410958904109</v>
      </c>
      <c r="P1265" s="15">
        <v>44232</v>
      </c>
      <c r="Q1265">
        <v>6</v>
      </c>
      <c r="R1265" s="4">
        <v>68</v>
      </c>
      <c r="S1265" s="4">
        <v>0</v>
      </c>
      <c r="T1265" s="4">
        <v>16</v>
      </c>
      <c r="U1265" s="4">
        <v>0</v>
      </c>
      <c r="V1265" s="4">
        <v>0</v>
      </c>
      <c r="W1265" s="4">
        <v>8</v>
      </c>
      <c r="X1265">
        <v>3</v>
      </c>
      <c r="Y1265">
        <v>2</v>
      </c>
      <c r="Z1265" t="str">
        <f t="shared" si="79"/>
        <v>Low</v>
      </c>
      <c r="AA1265" s="14">
        <f t="shared" ca="1" si="80"/>
        <v>2.2801846589634156</v>
      </c>
      <c r="AB1265">
        <v>0</v>
      </c>
      <c r="AC1265">
        <v>4</v>
      </c>
      <c r="AD1265" s="14">
        <f t="shared" ca="1" si="81"/>
        <v>3.8904067496884922</v>
      </c>
      <c r="AE1265">
        <v>7</v>
      </c>
      <c r="AF1265">
        <v>0</v>
      </c>
      <c r="AG1265">
        <v>0</v>
      </c>
      <c r="AH1265">
        <v>0</v>
      </c>
      <c r="AI1265">
        <v>0</v>
      </c>
      <c r="AJ1265">
        <v>0</v>
      </c>
      <c r="AK1265">
        <v>0</v>
      </c>
      <c r="AL1265">
        <v>0</v>
      </c>
      <c r="AM1265" t="s">
        <v>41</v>
      </c>
    </row>
    <row r="1266" spans="1:39" hidden="1" x14ac:dyDescent="0.3">
      <c r="A1266">
        <v>9923</v>
      </c>
      <c r="B1266">
        <v>1972</v>
      </c>
      <c r="C1266" s="14">
        <f>2021-Table1[[#This Row],[Year_Birth]]</f>
        <v>49</v>
      </c>
      <c r="D1266" t="s">
        <v>44</v>
      </c>
      <c r="E1266" s="14" t="str" cm="1">
        <f t="array" ref="E1266">_xlfn.SWITCH(Table1[[#This Row],[Education]],"Graduation","Bachelor’s","Basic","High School","2n Cycle","Master’s","Master","Master’s","PhD","PhD","Other")</f>
        <v>Master’s</v>
      </c>
      <c r="F1266" t="s">
        <v>50</v>
      </c>
      <c r="G1266" s="14" t="s">
        <v>50</v>
      </c>
      <c r="H1266" s="14" t="str" cm="1">
        <f t="array" ref="H1266">_xlfn.SWITCH(Table1[[#This Row],[Marital_Status_mod]],"Together","Couple","Married","Couple","Divorced","Single","Single","Single","Widow","Single","Other")</f>
        <v>Single</v>
      </c>
      <c r="I1266" s="4">
        <v>46423</v>
      </c>
      <c r="J1266" s="41" t="str">
        <f t="shared" si="78"/>
        <v>$40 - $50K</v>
      </c>
      <c r="K1266">
        <v>1</v>
      </c>
      <c r="L1266">
        <v>1</v>
      </c>
      <c r="M1266">
        <f>Table1[[#This Row],[Teenhome]]+Table1[[#This Row],[Kidhome]]</f>
        <v>2</v>
      </c>
      <c r="N1266" s="1">
        <v>41535</v>
      </c>
      <c r="O1266" s="16">
        <f>(Table1[[#This Row],[DataSetDate]]-Table1[[#This Row],[Dt_Customer]])/365</f>
        <v>7.3890410958904109</v>
      </c>
      <c r="P1266" s="15">
        <v>44232</v>
      </c>
      <c r="Q1266">
        <v>6</v>
      </c>
      <c r="R1266" s="4">
        <v>68</v>
      </c>
      <c r="S1266" s="4">
        <v>0</v>
      </c>
      <c r="T1266" s="4">
        <v>16</v>
      </c>
      <c r="U1266" s="4">
        <v>0</v>
      </c>
      <c r="V1266" s="4">
        <v>0</v>
      </c>
      <c r="W1266" s="4">
        <v>8</v>
      </c>
      <c r="X1266">
        <v>3</v>
      </c>
      <c r="Y1266">
        <v>2</v>
      </c>
      <c r="Z1266" t="str">
        <f t="shared" si="79"/>
        <v>Low</v>
      </c>
      <c r="AA1266" s="14">
        <f t="shared" ca="1" si="80"/>
        <v>1.7169886577135247</v>
      </c>
      <c r="AB1266">
        <v>0</v>
      </c>
      <c r="AC1266">
        <v>4</v>
      </c>
      <c r="AD1266" s="14">
        <f t="shared" ca="1" si="81"/>
        <v>4.3166876000872296</v>
      </c>
      <c r="AE1266">
        <v>7</v>
      </c>
      <c r="AF1266">
        <v>0</v>
      </c>
      <c r="AG1266">
        <v>0</v>
      </c>
      <c r="AH1266">
        <v>0</v>
      </c>
      <c r="AI1266">
        <v>0</v>
      </c>
      <c r="AJ1266">
        <v>0</v>
      </c>
      <c r="AK1266">
        <v>0</v>
      </c>
      <c r="AL1266">
        <v>0</v>
      </c>
      <c r="AM1266" t="s">
        <v>41</v>
      </c>
    </row>
    <row r="1267" spans="1:39" hidden="1" x14ac:dyDescent="0.3">
      <c r="A1267">
        <v>10420</v>
      </c>
      <c r="B1267">
        <v>1955</v>
      </c>
      <c r="C1267" s="14">
        <f>2021-Table1[[#This Row],[Year_Birth]]</f>
        <v>66</v>
      </c>
      <c r="D1267" t="s">
        <v>44</v>
      </c>
      <c r="E1267" s="14" t="str" cm="1">
        <f t="array" ref="E1267">_xlfn.SWITCH(Table1[[#This Row],[Education]],"Graduation","Bachelor’s","Basic","High School","2n Cycle","Master’s","Master","Master’s","PhD","PhD","Other")</f>
        <v>Master’s</v>
      </c>
      <c r="F1267" t="s">
        <v>49</v>
      </c>
      <c r="G1267" s="14" t="s">
        <v>49</v>
      </c>
      <c r="H1267" s="14" t="str" cm="1">
        <f t="array" ref="H1267">_xlfn.SWITCH(Table1[[#This Row],[Marital_Status_mod]],"Together","Couple","Married","Couple","Divorced","Single","Single","Single","Widow","Single","Other")</f>
        <v>Single</v>
      </c>
      <c r="I1267" s="4">
        <v>46390</v>
      </c>
      <c r="J1267" s="41" t="str">
        <f t="shared" si="78"/>
        <v>$40 - $50K</v>
      </c>
      <c r="K1267">
        <v>0</v>
      </c>
      <c r="L1267">
        <v>1</v>
      </c>
      <c r="M1267">
        <f>Table1[[#This Row],[Teenhome]]+Table1[[#This Row],[Kidhome]]</f>
        <v>1</v>
      </c>
      <c r="N1267" s="1">
        <v>41764</v>
      </c>
      <c r="O1267" s="16">
        <f>(Table1[[#This Row],[DataSetDate]]-Table1[[#This Row],[Dt_Customer]])/365</f>
        <v>6.7616438356164386</v>
      </c>
      <c r="P1267" s="15">
        <v>44232</v>
      </c>
      <c r="Q1267">
        <v>56</v>
      </c>
      <c r="R1267" s="4">
        <v>95</v>
      </c>
      <c r="S1267" s="4">
        <v>14</v>
      </c>
      <c r="T1267" s="4">
        <v>64</v>
      </c>
      <c r="U1267" s="4">
        <v>2</v>
      </c>
      <c r="V1267" s="4">
        <v>9</v>
      </c>
      <c r="W1267" s="4">
        <v>38</v>
      </c>
      <c r="X1267">
        <v>1</v>
      </c>
      <c r="Y1267">
        <v>4</v>
      </c>
      <c r="Z1267" t="str">
        <f t="shared" si="79"/>
        <v>Medium</v>
      </c>
      <c r="AA1267" s="14">
        <f t="shared" ca="1" si="80"/>
        <v>4.045596657752248</v>
      </c>
      <c r="AB1267">
        <v>2</v>
      </c>
      <c r="AC1267">
        <v>3</v>
      </c>
      <c r="AD1267" s="14">
        <f t="shared" ca="1" si="81"/>
        <v>3.3264084841704475</v>
      </c>
      <c r="AE1267">
        <v>7</v>
      </c>
      <c r="AF1267">
        <v>0</v>
      </c>
      <c r="AG1267">
        <v>0</v>
      </c>
      <c r="AH1267">
        <v>0</v>
      </c>
      <c r="AI1267">
        <v>0</v>
      </c>
      <c r="AJ1267">
        <v>0</v>
      </c>
      <c r="AK1267">
        <v>0</v>
      </c>
      <c r="AL1267">
        <v>0</v>
      </c>
      <c r="AM1267" t="s">
        <v>43</v>
      </c>
    </row>
    <row r="1268" spans="1:39" hidden="1" x14ac:dyDescent="0.3">
      <c r="A1268">
        <v>10812</v>
      </c>
      <c r="B1268">
        <v>1978</v>
      </c>
      <c r="C1268" s="14">
        <f>2021-Table1[[#This Row],[Year_Birth]]</f>
        <v>43</v>
      </c>
      <c r="D1268" t="s">
        <v>39</v>
      </c>
      <c r="E1268" s="14" t="str" cm="1">
        <f t="array" ref="E1268">_xlfn.SWITCH(Table1[[#This Row],[Education]],"Graduation","Bachelor’s","Basic","High School","2n Cycle","Master’s","Master","Master’s","PhD","PhD","Other")</f>
        <v>PhD</v>
      </c>
      <c r="F1268" t="s">
        <v>42</v>
      </c>
      <c r="G1268" s="14" t="s">
        <v>42</v>
      </c>
      <c r="H1268" s="14" t="str" cm="1">
        <f t="array" ref="H1268">_xlfn.SWITCH(Table1[[#This Row],[Marital_Status_mod]],"Together","Couple","Married","Couple","Divorced","Single","Single","Single","Widow","Single","Other")</f>
        <v>Couple</v>
      </c>
      <c r="I1268" s="4">
        <v>46377</v>
      </c>
      <c r="J1268" s="41" t="str">
        <f t="shared" si="78"/>
        <v>$40 - $50K</v>
      </c>
      <c r="K1268">
        <v>1</v>
      </c>
      <c r="L1268">
        <v>0</v>
      </c>
      <c r="M1268">
        <f>Table1[[#This Row],[Teenhome]]+Table1[[#This Row],[Kidhome]]</f>
        <v>1</v>
      </c>
      <c r="N1268" s="1">
        <v>41699</v>
      </c>
      <c r="O1268" s="16">
        <f>(Table1[[#This Row],[DataSetDate]]-Table1[[#This Row],[Dt_Customer]])/365</f>
        <v>6.9397260273972599</v>
      </c>
      <c r="P1268" s="15">
        <v>44232</v>
      </c>
      <c r="Q1268">
        <v>89</v>
      </c>
      <c r="R1268" s="4">
        <v>37</v>
      </c>
      <c r="S1268" s="4">
        <v>0</v>
      </c>
      <c r="T1268" s="4">
        <v>46</v>
      </c>
      <c r="U1268" s="4">
        <v>4</v>
      </c>
      <c r="V1268" s="4">
        <v>3</v>
      </c>
      <c r="W1268" s="4">
        <v>0</v>
      </c>
      <c r="X1268">
        <v>1</v>
      </c>
      <c r="Y1268">
        <v>2</v>
      </c>
      <c r="Z1268" t="str">
        <f t="shared" si="79"/>
        <v>Low</v>
      </c>
      <c r="AA1268" s="14">
        <f t="shared" ca="1" si="80"/>
        <v>2.0576571599749154</v>
      </c>
      <c r="AB1268">
        <v>1</v>
      </c>
      <c r="AC1268">
        <v>3</v>
      </c>
      <c r="AD1268" s="14">
        <f t="shared" ca="1" si="81"/>
        <v>3.0752684626118825</v>
      </c>
      <c r="AE1268">
        <v>4</v>
      </c>
      <c r="AF1268">
        <v>0</v>
      </c>
      <c r="AG1268">
        <v>0</v>
      </c>
      <c r="AH1268">
        <v>0</v>
      </c>
      <c r="AI1268">
        <v>0</v>
      </c>
      <c r="AJ1268">
        <v>0</v>
      </c>
      <c r="AK1268">
        <v>0</v>
      </c>
      <c r="AL1268">
        <v>0</v>
      </c>
      <c r="AM1268" t="s">
        <v>47</v>
      </c>
    </row>
    <row r="1269" spans="1:39" hidden="1" x14ac:dyDescent="0.3">
      <c r="A1269">
        <v>5794</v>
      </c>
      <c r="B1269">
        <v>1974</v>
      </c>
      <c r="C1269" s="14">
        <f>2021-Table1[[#This Row],[Year_Birth]]</f>
        <v>47</v>
      </c>
      <c r="D1269" t="s">
        <v>39</v>
      </c>
      <c r="E1269" s="14" t="str" cm="1">
        <f t="array" ref="E1269">_xlfn.SWITCH(Table1[[#This Row],[Education]],"Graduation","Bachelor’s","Basic","High School","2n Cycle","Master’s","Master","Master’s","PhD","PhD","Other")</f>
        <v>PhD</v>
      </c>
      <c r="F1269" t="s">
        <v>42</v>
      </c>
      <c r="G1269" s="14" t="s">
        <v>42</v>
      </c>
      <c r="H1269" s="14" t="str" cm="1">
        <f t="array" ref="H1269">_xlfn.SWITCH(Table1[[#This Row],[Marital_Status_mod]],"Together","Couple","Married","Couple","Divorced","Single","Single","Single","Widow","Single","Other")</f>
        <v>Couple</v>
      </c>
      <c r="I1269" s="4">
        <v>46374</v>
      </c>
      <c r="J1269" s="41" t="str">
        <f t="shared" si="78"/>
        <v>$40 - $50K</v>
      </c>
      <c r="K1269">
        <v>0</v>
      </c>
      <c r="L1269">
        <v>1</v>
      </c>
      <c r="M1269">
        <f>Table1[[#This Row],[Teenhome]]+Table1[[#This Row],[Kidhome]]</f>
        <v>1</v>
      </c>
      <c r="N1269" s="1">
        <v>41715</v>
      </c>
      <c r="O1269" s="16">
        <f>(Table1[[#This Row],[DataSetDate]]-Table1[[#This Row],[Dt_Customer]])/365</f>
        <v>6.8958904109589039</v>
      </c>
      <c r="P1269" s="15">
        <v>44232</v>
      </c>
      <c r="Q1269">
        <v>1</v>
      </c>
      <c r="R1269" s="4">
        <v>408</v>
      </c>
      <c r="S1269" s="4">
        <v>0</v>
      </c>
      <c r="T1269" s="4">
        <v>21</v>
      </c>
      <c r="U1269" s="4">
        <v>0</v>
      </c>
      <c r="V1269" s="4">
        <v>0</v>
      </c>
      <c r="W1269" s="4">
        <v>17</v>
      </c>
      <c r="X1269">
        <v>3</v>
      </c>
      <c r="Y1269">
        <v>7</v>
      </c>
      <c r="Z1269" t="str">
        <f t="shared" si="79"/>
        <v>High</v>
      </c>
      <c r="AA1269" s="14">
        <f t="shared" ca="1" si="80"/>
        <v>7.3919207242665852</v>
      </c>
      <c r="AB1269">
        <v>1</v>
      </c>
      <c r="AC1269">
        <v>7</v>
      </c>
      <c r="AD1269" s="14">
        <f t="shared" ca="1" si="81"/>
        <v>7.1049015407260496</v>
      </c>
      <c r="AE1269">
        <v>8</v>
      </c>
      <c r="AF1269">
        <v>1</v>
      </c>
      <c r="AG1269">
        <v>0</v>
      </c>
      <c r="AH1269">
        <v>0</v>
      </c>
      <c r="AI1269">
        <v>1</v>
      </c>
      <c r="AJ1269">
        <v>0</v>
      </c>
      <c r="AK1269">
        <v>1</v>
      </c>
      <c r="AL1269">
        <v>0</v>
      </c>
      <c r="AM1269" t="s">
        <v>45</v>
      </c>
    </row>
    <row r="1270" spans="1:39" hidden="1" x14ac:dyDescent="0.3">
      <c r="A1270">
        <v>7798</v>
      </c>
      <c r="B1270">
        <v>1972</v>
      </c>
      <c r="C1270" s="14">
        <f>2021-Table1[[#This Row],[Year_Birth]]</f>
        <v>49</v>
      </c>
      <c r="D1270" t="s">
        <v>51</v>
      </c>
      <c r="E1270" s="14" t="str" cm="1">
        <f t="array" ref="E1270">_xlfn.SWITCH(Table1[[#This Row],[Education]],"Graduation","Bachelor’s","Basic","High School","2n Cycle","Master’s","Master","Master’s","PhD","PhD","Other")</f>
        <v>Master’s</v>
      </c>
      <c r="F1270" t="s">
        <v>40</v>
      </c>
      <c r="G1270" s="14" t="s">
        <v>40</v>
      </c>
      <c r="H1270" s="14" t="str" cm="1">
        <f t="array" ref="H1270">_xlfn.SWITCH(Table1[[#This Row],[Marital_Status_mod]],"Together","Couple","Married","Couple","Divorced","Single","Single","Single","Widow","Single","Other")</f>
        <v>Couple</v>
      </c>
      <c r="I1270" s="4">
        <v>46344</v>
      </c>
      <c r="J1270" s="41" t="str">
        <f t="shared" si="78"/>
        <v>$40 - $50K</v>
      </c>
      <c r="K1270">
        <v>0</v>
      </c>
      <c r="L1270">
        <v>1</v>
      </c>
      <c r="M1270">
        <f>Table1[[#This Row],[Teenhome]]+Table1[[#This Row],[Kidhome]]</f>
        <v>1</v>
      </c>
      <c r="N1270" s="1">
        <v>41257</v>
      </c>
      <c r="O1270" s="16">
        <f>(Table1[[#This Row],[DataSetDate]]-Table1[[#This Row],[Dt_Customer]])/365</f>
        <v>8.1506849315068486</v>
      </c>
      <c r="P1270" s="15">
        <v>44232</v>
      </c>
      <c r="Q1270">
        <v>28</v>
      </c>
      <c r="R1270" s="4">
        <v>233</v>
      </c>
      <c r="S1270" s="4">
        <v>20</v>
      </c>
      <c r="T1270" s="4">
        <v>57</v>
      </c>
      <c r="U1270" s="4">
        <v>8</v>
      </c>
      <c r="V1270" s="4">
        <v>20</v>
      </c>
      <c r="W1270" s="4">
        <v>91</v>
      </c>
      <c r="X1270">
        <v>4</v>
      </c>
      <c r="Y1270">
        <v>7</v>
      </c>
      <c r="Z1270" t="str">
        <f t="shared" si="79"/>
        <v>High</v>
      </c>
      <c r="AA1270" s="14">
        <f t="shared" ca="1" si="80"/>
        <v>6.8713878960376427</v>
      </c>
      <c r="AB1270">
        <v>1</v>
      </c>
      <c r="AC1270">
        <v>5</v>
      </c>
      <c r="AD1270" s="14">
        <f t="shared" ca="1" si="81"/>
        <v>4.6526769897051965</v>
      </c>
      <c r="AE1270">
        <v>7</v>
      </c>
      <c r="AF1270">
        <v>0</v>
      </c>
      <c r="AG1270">
        <v>0</v>
      </c>
      <c r="AH1270">
        <v>0</v>
      </c>
      <c r="AI1270">
        <v>0</v>
      </c>
      <c r="AJ1270">
        <v>0</v>
      </c>
      <c r="AK1270">
        <v>0</v>
      </c>
      <c r="AL1270">
        <v>0</v>
      </c>
      <c r="AM1270" t="s">
        <v>48</v>
      </c>
    </row>
    <row r="1271" spans="1:39" hidden="1" x14ac:dyDescent="0.3">
      <c r="A1271">
        <v>2174</v>
      </c>
      <c r="B1271">
        <v>1954</v>
      </c>
      <c r="C1271" s="14">
        <f>2021-Table1[[#This Row],[Year_Birth]]</f>
        <v>67</v>
      </c>
      <c r="D1271" t="s">
        <v>46</v>
      </c>
      <c r="E1271" s="14" t="str" cm="1">
        <f t="array" ref="E1271">_xlfn.SWITCH(Table1[[#This Row],[Education]],"Graduation","Bachelor’s","Basic","High School","2n Cycle","Master’s","Master","Master’s","PhD","PhD","Other")</f>
        <v>Bachelor’s</v>
      </c>
      <c r="F1271" t="s">
        <v>50</v>
      </c>
      <c r="G1271" s="14" t="s">
        <v>50</v>
      </c>
      <c r="H1271" s="14" t="str" cm="1">
        <f t="array" ref="H1271">_xlfn.SWITCH(Table1[[#This Row],[Marital_Status_mod]],"Together","Couple","Married","Couple","Divorced","Single","Single","Single","Widow","Single","Other")</f>
        <v>Single</v>
      </c>
      <c r="I1271" s="4">
        <v>46344</v>
      </c>
      <c r="J1271" s="41" t="str">
        <f t="shared" si="78"/>
        <v>$40 - $50K</v>
      </c>
      <c r="K1271">
        <v>1</v>
      </c>
      <c r="L1271">
        <v>1</v>
      </c>
      <c r="M1271">
        <f>Table1[[#This Row],[Teenhome]]+Table1[[#This Row],[Kidhome]]</f>
        <v>2</v>
      </c>
      <c r="N1271" s="1">
        <v>41706</v>
      </c>
      <c r="O1271" s="16">
        <f>(Table1[[#This Row],[DataSetDate]]-Table1[[#This Row],[Dt_Customer]])/365</f>
        <v>6.9205479452054792</v>
      </c>
      <c r="P1271" s="15">
        <v>44232</v>
      </c>
      <c r="Q1271">
        <v>38</v>
      </c>
      <c r="R1271" s="4">
        <v>11</v>
      </c>
      <c r="S1271" s="4">
        <v>1</v>
      </c>
      <c r="T1271" s="4">
        <v>6</v>
      </c>
      <c r="U1271" s="4">
        <v>2</v>
      </c>
      <c r="V1271" s="4">
        <v>1</v>
      </c>
      <c r="W1271" s="4">
        <v>6</v>
      </c>
      <c r="X1271">
        <v>2</v>
      </c>
      <c r="Y1271">
        <v>1</v>
      </c>
      <c r="Z1271" t="str">
        <f t="shared" si="79"/>
        <v>Low</v>
      </c>
      <c r="AA1271" s="14">
        <f t="shared" ca="1" si="80"/>
        <v>1.223820625180966</v>
      </c>
      <c r="AB1271">
        <v>1</v>
      </c>
      <c r="AC1271">
        <v>2</v>
      </c>
      <c r="AD1271" s="14">
        <f t="shared" ca="1" si="81"/>
        <v>1.6250302203940821</v>
      </c>
      <c r="AE1271">
        <v>5</v>
      </c>
      <c r="AF1271">
        <v>0</v>
      </c>
      <c r="AG1271">
        <v>0</v>
      </c>
      <c r="AH1271">
        <v>0</v>
      </c>
      <c r="AI1271">
        <v>0</v>
      </c>
      <c r="AJ1271">
        <v>0</v>
      </c>
      <c r="AK1271">
        <v>0</v>
      </c>
      <c r="AL1271">
        <v>0</v>
      </c>
      <c r="AM1271" t="s">
        <v>43</v>
      </c>
    </row>
    <row r="1272" spans="1:39" hidden="1" x14ac:dyDescent="0.3">
      <c r="A1272">
        <v>22</v>
      </c>
      <c r="B1272">
        <v>1976</v>
      </c>
      <c r="C1272" s="14">
        <f>2021-Table1[[#This Row],[Year_Birth]]</f>
        <v>45</v>
      </c>
      <c r="D1272" t="s">
        <v>46</v>
      </c>
      <c r="E1272" s="14" t="str" cm="1">
        <f t="array" ref="E1272">_xlfn.SWITCH(Table1[[#This Row],[Education]],"Graduation","Bachelor’s","Basic","High School","2n Cycle","Master’s","Master","Master’s","PhD","PhD","Other")</f>
        <v>Bachelor’s</v>
      </c>
      <c r="F1272" t="s">
        <v>49</v>
      </c>
      <c r="G1272" s="14" t="s">
        <v>49</v>
      </c>
      <c r="H1272" s="14" t="str" cm="1">
        <f t="array" ref="H1272">_xlfn.SWITCH(Table1[[#This Row],[Marital_Status_mod]],"Together","Couple","Married","Couple","Divorced","Single","Single","Single","Widow","Single","Other")</f>
        <v>Single</v>
      </c>
      <c r="I1272" s="4">
        <v>46310</v>
      </c>
      <c r="J1272" s="41" t="str">
        <f t="shared" si="78"/>
        <v>$40 - $50K</v>
      </c>
      <c r="K1272">
        <v>1</v>
      </c>
      <c r="L1272">
        <v>0</v>
      </c>
      <c r="M1272">
        <f>Table1[[#This Row],[Teenhome]]+Table1[[#This Row],[Kidhome]]</f>
        <v>1</v>
      </c>
      <c r="N1272" s="1">
        <v>41246</v>
      </c>
      <c r="O1272" s="16">
        <f>(Table1[[#This Row],[DataSetDate]]-Table1[[#This Row],[Dt_Customer]])/365</f>
        <v>8.1808219178082187</v>
      </c>
      <c r="P1272" s="15">
        <v>44232</v>
      </c>
      <c r="Q1272">
        <v>99</v>
      </c>
      <c r="R1272" s="4">
        <v>185</v>
      </c>
      <c r="S1272" s="4">
        <v>2</v>
      </c>
      <c r="T1272" s="4">
        <v>88</v>
      </c>
      <c r="U1272" s="4">
        <v>15</v>
      </c>
      <c r="V1272" s="4">
        <v>5</v>
      </c>
      <c r="W1272" s="4">
        <v>14</v>
      </c>
      <c r="X1272">
        <v>2</v>
      </c>
      <c r="Y1272">
        <v>6</v>
      </c>
      <c r="Z1272" t="str">
        <f t="shared" si="79"/>
        <v>Medium</v>
      </c>
      <c r="AA1272" s="14">
        <f t="shared" ca="1" si="80"/>
        <v>6.0124515789598609</v>
      </c>
      <c r="AB1272">
        <v>1</v>
      </c>
      <c r="AC1272">
        <v>5</v>
      </c>
      <c r="AD1272" s="14">
        <f t="shared" ca="1" si="81"/>
        <v>4.7142683468672555</v>
      </c>
      <c r="AE1272">
        <v>8</v>
      </c>
      <c r="AF1272">
        <v>0</v>
      </c>
      <c r="AG1272">
        <v>0</v>
      </c>
      <c r="AH1272">
        <v>0</v>
      </c>
      <c r="AI1272">
        <v>0</v>
      </c>
      <c r="AJ1272">
        <v>0</v>
      </c>
      <c r="AK1272">
        <v>0</v>
      </c>
      <c r="AL1272">
        <v>0</v>
      </c>
      <c r="AM1272" t="s">
        <v>41</v>
      </c>
    </row>
    <row r="1273" spans="1:39" hidden="1" x14ac:dyDescent="0.3">
      <c r="A1273">
        <v>7023</v>
      </c>
      <c r="B1273">
        <v>1953</v>
      </c>
      <c r="C1273" s="14">
        <f>2021-Table1[[#This Row],[Year_Birth]]</f>
        <v>68</v>
      </c>
      <c r="D1273" t="s">
        <v>39</v>
      </c>
      <c r="E1273" s="14" t="str" cm="1">
        <f t="array" ref="E1273">_xlfn.SWITCH(Table1[[#This Row],[Education]],"Graduation","Bachelor’s","Basic","High School","2n Cycle","Master’s","Master","Master’s","PhD","PhD","Other")</f>
        <v>PhD</v>
      </c>
      <c r="F1273" t="s">
        <v>50</v>
      </c>
      <c r="G1273" s="14" t="s">
        <v>50</v>
      </c>
      <c r="H1273" s="14" t="str" cm="1">
        <f t="array" ref="H1273">_xlfn.SWITCH(Table1[[#This Row],[Marital_Status_mod]],"Together","Couple","Married","Couple","Divorced","Single","Single","Single","Widow","Single","Other")</f>
        <v>Single</v>
      </c>
      <c r="I1273" s="4">
        <v>46231</v>
      </c>
      <c r="J1273" s="41" t="str">
        <f t="shared" si="78"/>
        <v>$40 - $50K</v>
      </c>
      <c r="K1273">
        <v>2</v>
      </c>
      <c r="L1273">
        <v>1</v>
      </c>
      <c r="M1273">
        <f>Table1[[#This Row],[Teenhome]]+Table1[[#This Row],[Kidhome]]</f>
        <v>3</v>
      </c>
      <c r="N1273" s="1">
        <v>41239</v>
      </c>
      <c r="O1273" s="16">
        <f>(Table1[[#This Row],[DataSetDate]]-Table1[[#This Row],[Dt_Customer]])/365</f>
        <v>8.1999999999999993</v>
      </c>
      <c r="P1273" s="15">
        <v>44232</v>
      </c>
      <c r="Q1273">
        <v>87</v>
      </c>
      <c r="R1273" s="4">
        <v>189</v>
      </c>
      <c r="S1273" s="4">
        <v>2</v>
      </c>
      <c r="T1273" s="4">
        <v>55</v>
      </c>
      <c r="U1273" s="4">
        <v>0</v>
      </c>
      <c r="V1273" s="4">
        <v>5</v>
      </c>
      <c r="W1273" s="4">
        <v>12</v>
      </c>
      <c r="X1273">
        <v>4</v>
      </c>
      <c r="Y1273">
        <v>6</v>
      </c>
      <c r="Z1273" t="str">
        <f t="shared" si="79"/>
        <v>Medium</v>
      </c>
      <c r="AA1273" s="14">
        <f t="shared" ca="1" si="80"/>
        <v>6.247716375631196</v>
      </c>
      <c r="AB1273">
        <v>1</v>
      </c>
      <c r="AC1273">
        <v>4</v>
      </c>
      <c r="AD1273" s="14">
        <f t="shared" ca="1" si="81"/>
        <v>3.6350545640706065</v>
      </c>
      <c r="AE1273">
        <v>9</v>
      </c>
      <c r="AF1273">
        <v>0</v>
      </c>
      <c r="AG1273">
        <v>0</v>
      </c>
      <c r="AH1273">
        <v>0</v>
      </c>
      <c r="AI1273">
        <v>0</v>
      </c>
      <c r="AJ1273">
        <v>0</v>
      </c>
      <c r="AK1273">
        <v>0</v>
      </c>
      <c r="AL1273">
        <v>0</v>
      </c>
      <c r="AM1273" t="s">
        <v>47</v>
      </c>
    </row>
    <row r="1274" spans="1:39" hidden="1" x14ac:dyDescent="0.3">
      <c r="A1274">
        <v>907</v>
      </c>
      <c r="B1274">
        <v>1975</v>
      </c>
      <c r="C1274" s="14">
        <f>2021-Table1[[#This Row],[Year_Birth]]</f>
        <v>46</v>
      </c>
      <c r="D1274" t="s">
        <v>46</v>
      </c>
      <c r="E1274" s="14" t="str" cm="1">
        <f t="array" ref="E1274">_xlfn.SWITCH(Table1[[#This Row],[Education]],"Graduation","Bachelor’s","Basic","High School","2n Cycle","Master’s","Master","Master’s","PhD","PhD","Other")</f>
        <v>Bachelor’s</v>
      </c>
      <c r="F1274" t="s">
        <v>42</v>
      </c>
      <c r="G1274" s="14" t="s">
        <v>42</v>
      </c>
      <c r="H1274" s="14" t="str" cm="1">
        <f t="array" ref="H1274">_xlfn.SWITCH(Table1[[#This Row],[Marital_Status_mod]],"Together","Couple","Married","Couple","Divorced","Single","Single","Single","Widow","Single","Other")</f>
        <v>Couple</v>
      </c>
      <c r="I1274" s="4">
        <v>46149</v>
      </c>
      <c r="J1274" s="41" t="str">
        <f t="shared" si="78"/>
        <v>$40 - $50K</v>
      </c>
      <c r="K1274">
        <v>0</v>
      </c>
      <c r="L1274">
        <v>1</v>
      </c>
      <c r="M1274">
        <f>Table1[[#This Row],[Teenhome]]+Table1[[#This Row],[Kidhome]]</f>
        <v>1</v>
      </c>
      <c r="N1274" s="1">
        <v>41607</v>
      </c>
      <c r="O1274" s="16">
        <f>(Table1[[#This Row],[DataSetDate]]-Table1[[#This Row],[Dt_Customer]])/365</f>
        <v>7.1917808219178081</v>
      </c>
      <c r="P1274" s="15">
        <v>44232</v>
      </c>
      <c r="Q1274">
        <v>36</v>
      </c>
      <c r="R1274" s="4">
        <v>254</v>
      </c>
      <c r="S1274" s="4">
        <v>6</v>
      </c>
      <c r="T1274" s="4">
        <v>71</v>
      </c>
      <c r="U1274" s="4">
        <v>4</v>
      </c>
      <c r="V1274" s="4">
        <v>0</v>
      </c>
      <c r="W1274" s="4">
        <v>27</v>
      </c>
      <c r="X1274">
        <v>5</v>
      </c>
      <c r="Y1274">
        <v>5</v>
      </c>
      <c r="Z1274" t="str">
        <f t="shared" si="79"/>
        <v>Medium</v>
      </c>
      <c r="AA1274" s="14">
        <f t="shared" ca="1" si="80"/>
        <v>5.007264368236684</v>
      </c>
      <c r="AB1274">
        <v>1</v>
      </c>
      <c r="AC1274">
        <v>7</v>
      </c>
      <c r="AD1274" s="14">
        <f t="shared" ca="1" si="81"/>
        <v>6.9675150176590215</v>
      </c>
      <c r="AE1274">
        <v>5</v>
      </c>
      <c r="AF1274">
        <v>0</v>
      </c>
      <c r="AG1274">
        <v>0</v>
      </c>
      <c r="AH1274">
        <v>0</v>
      </c>
      <c r="AI1274">
        <v>0</v>
      </c>
      <c r="AJ1274">
        <v>0</v>
      </c>
      <c r="AK1274">
        <v>0</v>
      </c>
      <c r="AL1274">
        <v>0</v>
      </c>
      <c r="AM1274" t="s">
        <v>41</v>
      </c>
    </row>
    <row r="1275" spans="1:39" hidden="1" x14ac:dyDescent="0.3">
      <c r="A1275">
        <v>538</v>
      </c>
      <c r="B1275">
        <v>1989</v>
      </c>
      <c r="C1275" s="14">
        <f>2021-Table1[[#This Row],[Year_Birth]]</f>
        <v>32</v>
      </c>
      <c r="D1275" t="s">
        <v>46</v>
      </c>
      <c r="E1275" s="14" t="str" cm="1">
        <f t="array" ref="E1275">_xlfn.SWITCH(Table1[[#This Row],[Education]],"Graduation","Bachelor’s","Basic","High School","2n Cycle","Master’s","Master","Master’s","PhD","PhD","Other")</f>
        <v>Bachelor’s</v>
      </c>
      <c r="F1275" t="s">
        <v>50</v>
      </c>
      <c r="G1275" s="14" t="s">
        <v>50</v>
      </c>
      <c r="H1275" s="14" t="str" cm="1">
        <f t="array" ref="H1275">_xlfn.SWITCH(Table1[[#This Row],[Marital_Status_mod]],"Together","Couple","Married","Couple","Divorced","Single","Single","Single","Widow","Single","Other")</f>
        <v>Single</v>
      </c>
      <c r="I1275" s="4">
        <v>46107</v>
      </c>
      <c r="J1275" s="41" t="str">
        <f t="shared" si="78"/>
        <v>$40 - $50K</v>
      </c>
      <c r="K1275">
        <v>1</v>
      </c>
      <c r="L1275">
        <v>0</v>
      </c>
      <c r="M1275">
        <f>Table1[[#This Row],[Teenhome]]+Table1[[#This Row],[Kidhome]]</f>
        <v>1</v>
      </c>
      <c r="N1275" s="1">
        <v>41680</v>
      </c>
      <c r="O1275" s="16">
        <f>(Table1[[#This Row],[DataSetDate]]-Table1[[#This Row],[Dt_Customer]])/365</f>
        <v>6.9917808219178079</v>
      </c>
      <c r="P1275" s="15">
        <v>44232</v>
      </c>
      <c r="Q1275">
        <v>78</v>
      </c>
      <c r="R1275" s="4">
        <v>31</v>
      </c>
      <c r="S1275" s="4">
        <v>9</v>
      </c>
      <c r="T1275" s="4">
        <v>27</v>
      </c>
      <c r="U1275" s="4">
        <v>16</v>
      </c>
      <c r="V1275" s="4">
        <v>9</v>
      </c>
      <c r="W1275" s="4">
        <v>33</v>
      </c>
      <c r="X1275">
        <v>1</v>
      </c>
      <c r="Y1275">
        <v>1</v>
      </c>
      <c r="Z1275" t="str">
        <f t="shared" si="79"/>
        <v>Low</v>
      </c>
      <c r="AA1275" s="14">
        <f t="shared" ca="1" si="80"/>
        <v>1.3960539695177001</v>
      </c>
      <c r="AB1275">
        <v>1</v>
      </c>
      <c r="AC1275">
        <v>4</v>
      </c>
      <c r="AD1275" s="14">
        <f t="shared" ca="1" si="81"/>
        <v>4.0863430115078359</v>
      </c>
      <c r="AE1275">
        <v>3</v>
      </c>
      <c r="AF1275">
        <v>0</v>
      </c>
      <c r="AG1275">
        <v>0</v>
      </c>
      <c r="AH1275">
        <v>0</v>
      </c>
      <c r="AI1275">
        <v>0</v>
      </c>
      <c r="AJ1275">
        <v>0</v>
      </c>
      <c r="AK1275">
        <v>0</v>
      </c>
      <c r="AL1275">
        <v>0</v>
      </c>
      <c r="AM1275" t="s">
        <v>47</v>
      </c>
    </row>
    <row r="1276" spans="1:39" hidden="1" x14ac:dyDescent="0.3">
      <c r="A1276">
        <v>8146</v>
      </c>
      <c r="B1276">
        <v>1976</v>
      </c>
      <c r="C1276" s="14">
        <f>2021-Table1[[#This Row],[Year_Birth]]</f>
        <v>45</v>
      </c>
      <c r="D1276" t="s">
        <v>44</v>
      </c>
      <c r="E1276" s="14" t="str" cm="1">
        <f t="array" ref="E1276">_xlfn.SWITCH(Table1[[#This Row],[Education]],"Graduation","Bachelor’s","Basic","High School","2n Cycle","Master’s","Master","Master’s","PhD","PhD","Other")</f>
        <v>Master’s</v>
      </c>
      <c r="F1276" t="s">
        <v>40</v>
      </c>
      <c r="G1276" s="14" t="s">
        <v>40</v>
      </c>
      <c r="H1276" s="14" t="str" cm="1">
        <f t="array" ref="H1276">_xlfn.SWITCH(Table1[[#This Row],[Marital_Status_mod]],"Together","Couple","Married","Couple","Divorced","Single","Single","Single","Widow","Single","Other")</f>
        <v>Couple</v>
      </c>
      <c r="I1276" s="4">
        <v>46106</v>
      </c>
      <c r="J1276" s="41" t="str">
        <f t="shared" si="78"/>
        <v>$40 - $50K</v>
      </c>
      <c r="K1276">
        <v>1</v>
      </c>
      <c r="L1276">
        <v>1</v>
      </c>
      <c r="M1276">
        <f>Table1[[#This Row],[Teenhome]]+Table1[[#This Row],[Kidhome]]</f>
        <v>2</v>
      </c>
      <c r="N1276" s="1">
        <v>41770</v>
      </c>
      <c r="O1276" s="16">
        <f>(Table1[[#This Row],[DataSetDate]]-Table1[[#This Row],[Dt_Customer]])/365</f>
        <v>6.7452054794520544</v>
      </c>
      <c r="P1276" s="15">
        <v>44232</v>
      </c>
      <c r="Q1276">
        <v>84</v>
      </c>
      <c r="R1276" s="4">
        <v>30</v>
      </c>
      <c r="S1276" s="4">
        <v>0</v>
      </c>
      <c r="T1276" s="4">
        <v>8</v>
      </c>
      <c r="U1276" s="4">
        <v>2</v>
      </c>
      <c r="V1276" s="4">
        <v>0</v>
      </c>
      <c r="W1276" s="4">
        <v>14</v>
      </c>
      <c r="X1276">
        <v>1</v>
      </c>
      <c r="Y1276">
        <v>1</v>
      </c>
      <c r="Z1276" t="str">
        <f t="shared" si="79"/>
        <v>Low</v>
      </c>
      <c r="AA1276" s="14">
        <f t="shared" ca="1" si="80"/>
        <v>0.71169792665717058</v>
      </c>
      <c r="AB1276">
        <v>1</v>
      </c>
      <c r="AC1276">
        <v>2</v>
      </c>
      <c r="AD1276" s="14">
        <f t="shared" ca="1" si="81"/>
        <v>1.7178264889168637</v>
      </c>
      <c r="AE1276">
        <v>6</v>
      </c>
      <c r="AF1276">
        <v>0</v>
      </c>
      <c r="AG1276">
        <v>0</v>
      </c>
      <c r="AH1276">
        <v>0</v>
      </c>
      <c r="AI1276">
        <v>0</v>
      </c>
      <c r="AJ1276">
        <v>0</v>
      </c>
      <c r="AK1276">
        <v>0</v>
      </c>
      <c r="AL1276">
        <v>0</v>
      </c>
      <c r="AM1276" t="s">
        <v>47</v>
      </c>
    </row>
    <row r="1277" spans="1:39" hidden="1" x14ac:dyDescent="0.3">
      <c r="A1277">
        <v>8461</v>
      </c>
      <c r="B1277">
        <v>1962</v>
      </c>
      <c r="C1277" s="14">
        <f>2021-Table1[[#This Row],[Year_Birth]]</f>
        <v>59</v>
      </c>
      <c r="D1277" t="s">
        <v>46</v>
      </c>
      <c r="E1277" s="14" t="str" cm="1">
        <f t="array" ref="E1277">_xlfn.SWITCH(Table1[[#This Row],[Education]],"Graduation","Bachelor’s","Basic","High School","2n Cycle","Master’s","Master","Master’s","PhD","PhD","Other")</f>
        <v>Bachelor’s</v>
      </c>
      <c r="F1277" t="s">
        <v>49</v>
      </c>
      <c r="G1277" s="14" t="s">
        <v>49</v>
      </c>
      <c r="H1277" s="14" t="str" cm="1">
        <f t="array" ref="H1277">_xlfn.SWITCH(Table1[[#This Row],[Marital_Status_mod]],"Together","Couple","Married","Couple","Divorced","Single","Single","Single","Widow","Single","Other")</f>
        <v>Single</v>
      </c>
      <c r="I1277" s="4">
        <v>46102</v>
      </c>
      <c r="J1277" s="41" t="str">
        <f t="shared" si="78"/>
        <v>$40 - $50K</v>
      </c>
      <c r="K1277">
        <v>2</v>
      </c>
      <c r="L1277">
        <v>1</v>
      </c>
      <c r="M1277">
        <f>Table1[[#This Row],[Teenhome]]+Table1[[#This Row],[Kidhome]]</f>
        <v>3</v>
      </c>
      <c r="N1277" s="1">
        <v>41708</v>
      </c>
      <c r="O1277" s="16">
        <f>(Table1[[#This Row],[DataSetDate]]-Table1[[#This Row],[Dt_Customer]])/365</f>
        <v>6.9150684931506845</v>
      </c>
      <c r="P1277" s="15">
        <v>44232</v>
      </c>
      <c r="Q1277">
        <v>3</v>
      </c>
      <c r="R1277" s="4">
        <v>14</v>
      </c>
      <c r="S1277" s="4">
        <v>0</v>
      </c>
      <c r="T1277" s="4">
        <v>1</v>
      </c>
      <c r="U1277" s="4">
        <v>0</v>
      </c>
      <c r="V1277" s="4">
        <v>0</v>
      </c>
      <c r="W1277" s="4">
        <v>1</v>
      </c>
      <c r="X1277">
        <v>1</v>
      </c>
      <c r="Y1277">
        <v>1</v>
      </c>
      <c r="Z1277" t="str">
        <f t="shared" si="79"/>
        <v>Low</v>
      </c>
      <c r="AA1277" s="14">
        <f t="shared" ca="1" si="80"/>
        <v>1.3977319476246504</v>
      </c>
      <c r="AB1277">
        <v>0</v>
      </c>
      <c r="AC1277">
        <v>2</v>
      </c>
      <c r="AD1277" s="14">
        <f t="shared" ca="1" si="81"/>
        <v>1.8403301397614757</v>
      </c>
      <c r="AE1277">
        <v>7</v>
      </c>
      <c r="AF1277">
        <v>0</v>
      </c>
      <c r="AG1277">
        <v>0</v>
      </c>
      <c r="AH1277">
        <v>0</v>
      </c>
      <c r="AI1277">
        <v>0</v>
      </c>
      <c r="AJ1277">
        <v>0</v>
      </c>
      <c r="AK1277">
        <v>0</v>
      </c>
      <c r="AL1277">
        <v>0</v>
      </c>
      <c r="AM1277" t="s">
        <v>41</v>
      </c>
    </row>
    <row r="1278" spans="1:39" hidden="1" x14ac:dyDescent="0.3">
      <c r="A1278">
        <v>10703</v>
      </c>
      <c r="B1278">
        <v>1975</v>
      </c>
      <c r="C1278" s="14">
        <f>2021-Table1[[#This Row],[Year_Birth]]</f>
        <v>46</v>
      </c>
      <c r="D1278" t="s">
        <v>44</v>
      </c>
      <c r="E1278" s="14" t="str" cm="1">
        <f t="array" ref="E1278">_xlfn.SWITCH(Table1[[#This Row],[Education]],"Graduation","Bachelor’s","Basic","High School","2n Cycle","Master’s","Master","Master’s","PhD","PhD","Other")</f>
        <v>Master’s</v>
      </c>
      <c r="F1278" t="s">
        <v>50</v>
      </c>
      <c r="G1278" s="14" t="s">
        <v>50</v>
      </c>
      <c r="H1278" s="14" t="str" cm="1">
        <f t="array" ref="H1278">_xlfn.SWITCH(Table1[[#This Row],[Marital_Status_mod]],"Together","Couple","Married","Couple","Divorced","Single","Single","Single","Widow","Single","Other")</f>
        <v>Single</v>
      </c>
      <c r="I1278" s="4">
        <v>46098</v>
      </c>
      <c r="J1278" s="41" t="str">
        <f t="shared" si="78"/>
        <v>$40 - $50K</v>
      </c>
      <c r="K1278">
        <v>1</v>
      </c>
      <c r="L1278">
        <v>1</v>
      </c>
      <c r="M1278">
        <f>Table1[[#This Row],[Teenhome]]+Table1[[#This Row],[Kidhome]]</f>
        <v>2</v>
      </c>
      <c r="N1278" s="1">
        <v>41139</v>
      </c>
      <c r="O1278" s="16">
        <f>(Table1[[#This Row],[DataSetDate]]-Table1[[#This Row],[Dt_Customer]])/365</f>
        <v>8.4739726027397264</v>
      </c>
      <c r="P1278" s="15">
        <v>44232</v>
      </c>
      <c r="Q1278">
        <v>86</v>
      </c>
      <c r="R1278" s="4">
        <v>57</v>
      </c>
      <c r="S1278" s="4">
        <v>0</v>
      </c>
      <c r="T1278" s="4">
        <v>27</v>
      </c>
      <c r="U1278" s="4">
        <v>0</v>
      </c>
      <c r="V1278" s="4">
        <v>0</v>
      </c>
      <c r="W1278" s="4">
        <v>36</v>
      </c>
      <c r="X1278">
        <v>4</v>
      </c>
      <c r="Y1278">
        <v>3</v>
      </c>
      <c r="Z1278" t="str">
        <f t="shared" si="79"/>
        <v>Medium</v>
      </c>
      <c r="AA1278" s="14">
        <f t="shared" ca="1" si="80"/>
        <v>2.8765074519956459</v>
      </c>
      <c r="AB1278">
        <v>2</v>
      </c>
      <c r="AC1278">
        <v>2</v>
      </c>
      <c r="AD1278" s="14">
        <f t="shared" ca="1" si="81"/>
        <v>1.8739501153739053</v>
      </c>
      <c r="AE1278">
        <v>8</v>
      </c>
      <c r="AF1278">
        <v>0</v>
      </c>
      <c r="AG1278">
        <v>0</v>
      </c>
      <c r="AH1278">
        <v>0</v>
      </c>
      <c r="AI1278">
        <v>0</v>
      </c>
      <c r="AJ1278">
        <v>0</v>
      </c>
      <c r="AK1278">
        <v>0</v>
      </c>
      <c r="AL1278">
        <v>0</v>
      </c>
      <c r="AM1278" t="s">
        <v>41</v>
      </c>
    </row>
    <row r="1279" spans="1:39" hidden="1" x14ac:dyDescent="0.3">
      <c r="A1279">
        <v>9</v>
      </c>
      <c r="B1279">
        <v>1975</v>
      </c>
      <c r="C1279" s="14">
        <f>2021-Table1[[#This Row],[Year_Birth]]</f>
        <v>46</v>
      </c>
      <c r="D1279" t="s">
        <v>44</v>
      </c>
      <c r="E1279" s="14" t="str" cm="1">
        <f t="array" ref="E1279">_xlfn.SWITCH(Table1[[#This Row],[Education]],"Graduation","Bachelor’s","Basic","High School","2n Cycle","Master’s","Master","Master’s","PhD","PhD","Other")</f>
        <v>Master’s</v>
      </c>
      <c r="F1279" t="s">
        <v>50</v>
      </c>
      <c r="G1279" s="14" t="s">
        <v>50</v>
      </c>
      <c r="H1279" s="14" t="str" cm="1">
        <f t="array" ref="H1279">_xlfn.SWITCH(Table1[[#This Row],[Marital_Status_mod]],"Together","Couple","Married","Couple","Divorced","Single","Single","Single","Widow","Single","Other")</f>
        <v>Single</v>
      </c>
      <c r="I1279" s="4">
        <v>46098</v>
      </c>
      <c r="J1279" s="41" t="str">
        <f t="shared" si="78"/>
        <v>$40 - $50K</v>
      </c>
      <c r="K1279">
        <v>1</v>
      </c>
      <c r="L1279">
        <v>1</v>
      </c>
      <c r="M1279">
        <f>Table1[[#This Row],[Teenhome]]+Table1[[#This Row],[Kidhome]]</f>
        <v>2</v>
      </c>
      <c r="N1279" s="1">
        <v>41139</v>
      </c>
      <c r="O1279" s="16">
        <f>(Table1[[#This Row],[DataSetDate]]-Table1[[#This Row],[Dt_Customer]])/365</f>
        <v>8.4739726027397264</v>
      </c>
      <c r="P1279" s="15">
        <v>44232</v>
      </c>
      <c r="Q1279">
        <v>86</v>
      </c>
      <c r="R1279" s="4">
        <v>57</v>
      </c>
      <c r="S1279" s="4">
        <v>0</v>
      </c>
      <c r="T1279" s="4">
        <v>27</v>
      </c>
      <c r="U1279" s="4">
        <v>0</v>
      </c>
      <c r="V1279" s="4">
        <v>0</v>
      </c>
      <c r="W1279" s="4">
        <v>36</v>
      </c>
      <c r="X1279">
        <v>4</v>
      </c>
      <c r="Y1279">
        <v>3</v>
      </c>
      <c r="Z1279" t="str">
        <f t="shared" si="79"/>
        <v>Medium</v>
      </c>
      <c r="AA1279" s="14">
        <f t="shared" ca="1" si="80"/>
        <v>3.3048231205259531</v>
      </c>
      <c r="AB1279">
        <v>2</v>
      </c>
      <c r="AC1279">
        <v>2</v>
      </c>
      <c r="AD1279" s="14">
        <f t="shared" ca="1" si="81"/>
        <v>1.9142359809641074</v>
      </c>
      <c r="AE1279">
        <v>8</v>
      </c>
      <c r="AF1279">
        <v>0</v>
      </c>
      <c r="AG1279">
        <v>0</v>
      </c>
      <c r="AH1279">
        <v>0</v>
      </c>
      <c r="AI1279">
        <v>0</v>
      </c>
      <c r="AJ1279">
        <v>0</v>
      </c>
      <c r="AK1279">
        <v>0</v>
      </c>
      <c r="AL1279">
        <v>0</v>
      </c>
      <c r="AM1279" t="s">
        <v>48</v>
      </c>
    </row>
    <row r="1280" spans="1:39" hidden="1" x14ac:dyDescent="0.3">
      <c r="A1280">
        <v>2804</v>
      </c>
      <c r="B1280">
        <v>1975</v>
      </c>
      <c r="C1280" s="14">
        <f>2021-Table1[[#This Row],[Year_Birth]]</f>
        <v>46</v>
      </c>
      <c r="D1280" t="s">
        <v>44</v>
      </c>
      <c r="E1280" s="14" t="str" cm="1">
        <f t="array" ref="E1280">_xlfn.SWITCH(Table1[[#This Row],[Education]],"Graduation","Bachelor’s","Basic","High School","2n Cycle","Master’s","Master","Master’s","PhD","PhD","Other")</f>
        <v>Master’s</v>
      </c>
      <c r="F1280" t="s">
        <v>50</v>
      </c>
      <c r="G1280" s="14" t="s">
        <v>50</v>
      </c>
      <c r="H1280" s="14" t="str" cm="1">
        <f t="array" ref="H1280">_xlfn.SWITCH(Table1[[#This Row],[Marital_Status_mod]],"Together","Couple","Married","Couple","Divorced","Single","Single","Single","Widow","Single","Other")</f>
        <v>Single</v>
      </c>
      <c r="I1280" s="4">
        <v>46098</v>
      </c>
      <c r="J1280" s="41" t="str">
        <f t="shared" si="78"/>
        <v>$40 - $50K</v>
      </c>
      <c r="K1280">
        <v>1</v>
      </c>
      <c r="L1280">
        <v>1</v>
      </c>
      <c r="M1280">
        <f>Table1[[#This Row],[Teenhome]]+Table1[[#This Row],[Kidhome]]</f>
        <v>2</v>
      </c>
      <c r="N1280" s="1">
        <v>41139</v>
      </c>
      <c r="O1280" s="16">
        <f>(Table1[[#This Row],[DataSetDate]]-Table1[[#This Row],[Dt_Customer]])/365</f>
        <v>8.4739726027397264</v>
      </c>
      <c r="P1280" s="15">
        <v>44232</v>
      </c>
      <c r="Q1280">
        <v>86</v>
      </c>
      <c r="R1280" s="4">
        <v>57</v>
      </c>
      <c r="S1280" s="4">
        <v>0</v>
      </c>
      <c r="T1280" s="4">
        <v>27</v>
      </c>
      <c r="U1280" s="4">
        <v>0</v>
      </c>
      <c r="V1280" s="4">
        <v>0</v>
      </c>
      <c r="W1280" s="4">
        <v>36</v>
      </c>
      <c r="X1280">
        <v>4</v>
      </c>
      <c r="Y1280">
        <v>3</v>
      </c>
      <c r="Z1280" t="str">
        <f t="shared" si="79"/>
        <v>Medium</v>
      </c>
      <c r="AA1280" s="14">
        <f t="shared" ca="1" si="80"/>
        <v>2.8384760057618252</v>
      </c>
      <c r="AB1280">
        <v>2</v>
      </c>
      <c r="AC1280">
        <v>2</v>
      </c>
      <c r="AD1280" s="14">
        <f t="shared" ca="1" si="81"/>
        <v>1.8643115687713641</v>
      </c>
      <c r="AE1280">
        <v>8</v>
      </c>
      <c r="AF1280">
        <v>0</v>
      </c>
      <c r="AG1280">
        <v>0</v>
      </c>
      <c r="AH1280">
        <v>0</v>
      </c>
      <c r="AI1280">
        <v>0</v>
      </c>
      <c r="AJ1280">
        <v>0</v>
      </c>
      <c r="AK1280">
        <v>1</v>
      </c>
      <c r="AL1280">
        <v>0</v>
      </c>
      <c r="AM1280" t="s">
        <v>45</v>
      </c>
    </row>
    <row r="1281" spans="1:39" hidden="1" x14ac:dyDescent="0.3">
      <c r="A1281">
        <v>2677</v>
      </c>
      <c r="B1281">
        <v>1956</v>
      </c>
      <c r="C1281" s="14">
        <f>2021-Table1[[#This Row],[Year_Birth]]</f>
        <v>65</v>
      </c>
      <c r="D1281" t="s">
        <v>46</v>
      </c>
      <c r="E1281" s="14" t="str" cm="1">
        <f t="array" ref="E1281">_xlfn.SWITCH(Table1[[#This Row],[Education]],"Graduation","Bachelor’s","Basic","High School","2n Cycle","Master’s","Master","Master’s","PhD","PhD","Other")</f>
        <v>Bachelor’s</v>
      </c>
      <c r="F1281" t="s">
        <v>40</v>
      </c>
      <c r="G1281" s="14" t="s">
        <v>40</v>
      </c>
      <c r="H1281" s="14" t="str" cm="1">
        <f t="array" ref="H1281">_xlfn.SWITCH(Table1[[#This Row],[Marital_Status_mod]],"Together","Couple","Married","Couple","Divorced","Single","Single","Single","Widow","Single","Other")</f>
        <v>Couple</v>
      </c>
      <c r="I1281" s="4">
        <v>46097</v>
      </c>
      <c r="J1281" s="41" t="str">
        <f t="shared" ref="J1281:J1344" si="82">IF(I1281&lt;10000, "Up to $10K",
   IF(I1281&gt;=100000, "$100K and up",
      "$" &amp; FLOOR(I1281,10000)/1000 &amp; " - $" &amp; FLOOR(I1281,10000)/1000+10 &amp; "K"))</f>
        <v>$40 - $50K</v>
      </c>
      <c r="K1281">
        <v>0</v>
      </c>
      <c r="L1281">
        <v>1</v>
      </c>
      <c r="M1281">
        <f>Table1[[#This Row],[Teenhome]]+Table1[[#This Row],[Kidhome]]</f>
        <v>1</v>
      </c>
      <c r="N1281" s="1">
        <v>41364</v>
      </c>
      <c r="O1281" s="16">
        <f>(Table1[[#This Row],[DataSetDate]]-Table1[[#This Row],[Dt_Customer]])/365</f>
        <v>7.8575342465753426</v>
      </c>
      <c r="P1281" s="15">
        <v>44232</v>
      </c>
      <c r="Q1281">
        <v>11</v>
      </c>
      <c r="R1281" s="4">
        <v>72</v>
      </c>
      <c r="S1281" s="4">
        <v>24</v>
      </c>
      <c r="T1281" s="4">
        <v>68</v>
      </c>
      <c r="U1281" s="4">
        <v>65</v>
      </c>
      <c r="V1281" s="4">
        <v>4</v>
      </c>
      <c r="W1281" s="4">
        <v>8</v>
      </c>
      <c r="X1281">
        <v>5</v>
      </c>
      <c r="Y1281">
        <v>3</v>
      </c>
      <c r="Z1281" t="str">
        <f t="shared" ref="Z1281:Z1344" si="83">IF(Y1281&gt;=7,"High",IF(Y1281&gt;=3,"Medium","Low"))</f>
        <v>Medium</v>
      </c>
      <c r="AA1281" s="14">
        <f t="shared" ca="1" si="80"/>
        <v>3.3707198857454088</v>
      </c>
      <c r="AB1281">
        <v>1</v>
      </c>
      <c r="AC1281">
        <v>6</v>
      </c>
      <c r="AD1281" s="14">
        <f t="shared" ca="1" si="81"/>
        <v>6.3005097176037577</v>
      </c>
      <c r="AE1281">
        <v>4</v>
      </c>
      <c r="AF1281">
        <v>0</v>
      </c>
      <c r="AG1281">
        <v>0</v>
      </c>
      <c r="AH1281">
        <v>0</v>
      </c>
      <c r="AI1281">
        <v>0</v>
      </c>
      <c r="AJ1281">
        <v>0</v>
      </c>
      <c r="AK1281">
        <v>0</v>
      </c>
      <c r="AL1281">
        <v>0</v>
      </c>
      <c r="AM1281" t="s">
        <v>47</v>
      </c>
    </row>
    <row r="1282" spans="1:39" hidden="1" x14ac:dyDescent="0.3">
      <c r="A1282">
        <v>4937</v>
      </c>
      <c r="B1282">
        <v>1973</v>
      </c>
      <c r="C1282" s="14">
        <f>2021-Table1[[#This Row],[Year_Birth]]</f>
        <v>48</v>
      </c>
      <c r="D1282" t="s">
        <v>51</v>
      </c>
      <c r="E1282" s="14" t="str" cm="1">
        <f t="array" ref="E1282">_xlfn.SWITCH(Table1[[#This Row],[Education]],"Graduation","Bachelor’s","Basic","High School","2n Cycle","Master’s","Master","Master’s","PhD","PhD","Other")</f>
        <v>Master’s</v>
      </c>
      <c r="F1282" t="s">
        <v>42</v>
      </c>
      <c r="G1282" s="14" t="s">
        <v>42</v>
      </c>
      <c r="H1282" s="14" t="str" cm="1">
        <f t="array" ref="H1282">_xlfn.SWITCH(Table1[[#This Row],[Marital_Status_mod]],"Together","Couple","Married","Couple","Divorced","Single","Single","Single","Widow","Single","Other")</f>
        <v>Couple</v>
      </c>
      <c r="I1282" s="4">
        <v>46094</v>
      </c>
      <c r="J1282" s="41" t="str">
        <f t="shared" si="82"/>
        <v>$40 - $50K</v>
      </c>
      <c r="K1282">
        <v>1</v>
      </c>
      <c r="L1282">
        <v>1</v>
      </c>
      <c r="M1282">
        <f>Table1[[#This Row],[Teenhome]]+Table1[[#This Row],[Kidhome]]</f>
        <v>2</v>
      </c>
      <c r="N1282" s="1">
        <v>41800</v>
      </c>
      <c r="O1282" s="16">
        <f>(Table1[[#This Row],[DataSetDate]]-Table1[[#This Row],[Dt_Customer]])/365</f>
        <v>6.6630136986301371</v>
      </c>
      <c r="P1282" s="15">
        <v>44232</v>
      </c>
      <c r="Q1282">
        <v>62</v>
      </c>
      <c r="R1282" s="4">
        <v>12</v>
      </c>
      <c r="S1282" s="4">
        <v>2</v>
      </c>
      <c r="T1282" s="4">
        <v>20</v>
      </c>
      <c r="U1282" s="4">
        <v>3</v>
      </c>
      <c r="V1282" s="4">
        <v>2</v>
      </c>
      <c r="W1282" s="4">
        <v>5</v>
      </c>
      <c r="X1282">
        <v>1</v>
      </c>
      <c r="Y1282">
        <v>1</v>
      </c>
      <c r="Z1282" t="str">
        <f t="shared" si="83"/>
        <v>Low</v>
      </c>
      <c r="AA1282" s="14">
        <f t="shared" ref="AA1282:AA1345" ca="1" si="84">Y1282 + (RAND() - 0.5) * 0.8</f>
        <v>0.79835831881044483</v>
      </c>
      <c r="AB1282">
        <v>0</v>
      </c>
      <c r="AC1282">
        <v>3</v>
      </c>
      <c r="AD1282" s="14">
        <f t="shared" ref="AD1282:AD1345" ca="1" si="85">AC1282 + (RAND() - 0.5) * 0.8</f>
        <v>3.2558370866616273</v>
      </c>
      <c r="AE1282">
        <v>7</v>
      </c>
      <c r="AF1282">
        <v>0</v>
      </c>
      <c r="AG1282">
        <v>0</v>
      </c>
      <c r="AH1282">
        <v>0</v>
      </c>
      <c r="AI1282">
        <v>0</v>
      </c>
      <c r="AJ1282">
        <v>0</v>
      </c>
      <c r="AK1282">
        <v>0</v>
      </c>
      <c r="AL1282">
        <v>0</v>
      </c>
      <c r="AM1282" t="s">
        <v>41</v>
      </c>
    </row>
    <row r="1283" spans="1:39" hidden="1" x14ac:dyDescent="0.3">
      <c r="A1283">
        <v>9097</v>
      </c>
      <c r="B1283">
        <v>1956</v>
      </c>
      <c r="C1283" s="14">
        <f>2021-Table1[[#This Row],[Year_Birth]]</f>
        <v>65</v>
      </c>
      <c r="D1283" t="s">
        <v>46</v>
      </c>
      <c r="E1283" s="14" t="str" cm="1">
        <f t="array" ref="E1283">_xlfn.SWITCH(Table1[[#This Row],[Education]],"Graduation","Bachelor’s","Basic","High School","2n Cycle","Master’s","Master","Master’s","PhD","PhD","Other")</f>
        <v>Bachelor’s</v>
      </c>
      <c r="F1283" t="s">
        <v>49</v>
      </c>
      <c r="G1283" s="14" t="s">
        <v>49</v>
      </c>
      <c r="H1283" s="14" t="str" cm="1">
        <f t="array" ref="H1283">_xlfn.SWITCH(Table1[[#This Row],[Marital_Status_mod]],"Together","Couple","Married","Couple","Divorced","Single","Single","Single","Widow","Single","Other")</f>
        <v>Single</v>
      </c>
      <c r="I1283" s="4">
        <v>46086</v>
      </c>
      <c r="J1283" s="41" t="str">
        <f t="shared" si="82"/>
        <v>$40 - $50K</v>
      </c>
      <c r="K1283">
        <v>0</v>
      </c>
      <c r="L1283">
        <v>1</v>
      </c>
      <c r="M1283">
        <f>Table1[[#This Row],[Teenhome]]+Table1[[#This Row],[Kidhome]]</f>
        <v>1</v>
      </c>
      <c r="N1283" s="1">
        <v>41581</v>
      </c>
      <c r="O1283" s="16">
        <f>(Table1[[#This Row],[DataSetDate]]-Table1[[#This Row],[Dt_Customer]])/365</f>
        <v>7.2630136986301368</v>
      </c>
      <c r="P1283" s="15">
        <v>44232</v>
      </c>
      <c r="Q1283">
        <v>34</v>
      </c>
      <c r="R1283" s="4">
        <v>244</v>
      </c>
      <c r="S1283" s="4">
        <v>8</v>
      </c>
      <c r="T1283" s="4">
        <v>32</v>
      </c>
      <c r="U1283" s="4">
        <v>7</v>
      </c>
      <c r="V1283" s="4">
        <v>2</v>
      </c>
      <c r="W1283" s="4">
        <v>50</v>
      </c>
      <c r="X1283">
        <v>4</v>
      </c>
      <c r="Y1283">
        <v>3</v>
      </c>
      <c r="Z1283" t="str">
        <f t="shared" si="83"/>
        <v>Medium</v>
      </c>
      <c r="AA1283" s="14">
        <f t="shared" ca="1" si="84"/>
        <v>2.9336252396161786</v>
      </c>
      <c r="AB1283">
        <v>1</v>
      </c>
      <c r="AC1283">
        <v>8</v>
      </c>
      <c r="AD1283" s="14">
        <f t="shared" ca="1" si="85"/>
        <v>8.3123647120953272</v>
      </c>
      <c r="AE1283">
        <v>4</v>
      </c>
      <c r="AF1283">
        <v>0</v>
      </c>
      <c r="AG1283">
        <v>0</v>
      </c>
      <c r="AH1283">
        <v>0</v>
      </c>
      <c r="AI1283">
        <v>0</v>
      </c>
      <c r="AJ1283">
        <v>0</v>
      </c>
      <c r="AK1283">
        <v>0</v>
      </c>
      <c r="AL1283">
        <v>0</v>
      </c>
      <c r="AM1283" t="s">
        <v>41</v>
      </c>
    </row>
    <row r="1284" spans="1:39" hidden="1" x14ac:dyDescent="0.3">
      <c r="A1284">
        <v>5788</v>
      </c>
      <c r="B1284">
        <v>1972</v>
      </c>
      <c r="C1284" s="14">
        <f>2021-Table1[[#This Row],[Year_Birth]]</f>
        <v>49</v>
      </c>
      <c r="D1284" t="s">
        <v>46</v>
      </c>
      <c r="E1284" s="14" t="str" cm="1">
        <f t="array" ref="E1284">_xlfn.SWITCH(Table1[[#This Row],[Education]],"Graduation","Bachelor’s","Basic","High School","2n Cycle","Master’s","Master","Master’s","PhD","PhD","Other")</f>
        <v>Bachelor’s</v>
      </c>
      <c r="F1284" t="s">
        <v>40</v>
      </c>
      <c r="G1284" s="14" t="s">
        <v>40</v>
      </c>
      <c r="H1284" s="14" t="str" cm="1">
        <f t="array" ref="H1284">_xlfn.SWITCH(Table1[[#This Row],[Marital_Status_mod]],"Together","Couple","Married","Couple","Divorced","Single","Single","Single","Widow","Single","Other")</f>
        <v>Couple</v>
      </c>
      <c r="I1284" s="4">
        <v>46053</v>
      </c>
      <c r="J1284" s="41" t="str">
        <f t="shared" si="82"/>
        <v>$40 - $50K</v>
      </c>
      <c r="K1284">
        <v>1</v>
      </c>
      <c r="L1284">
        <v>0</v>
      </c>
      <c r="M1284">
        <f>Table1[[#This Row],[Teenhome]]+Table1[[#This Row],[Kidhome]]</f>
        <v>1</v>
      </c>
      <c r="N1284" s="1">
        <v>41322</v>
      </c>
      <c r="O1284" s="16">
        <f>(Table1[[#This Row],[DataSetDate]]-Table1[[#This Row],[Dt_Customer]])/365</f>
        <v>7.9726027397260273</v>
      </c>
      <c r="P1284" s="15">
        <v>44232</v>
      </c>
      <c r="Q1284">
        <v>46</v>
      </c>
      <c r="R1284" s="4">
        <v>56</v>
      </c>
      <c r="S1284" s="4">
        <v>10</v>
      </c>
      <c r="T1284" s="4">
        <v>92</v>
      </c>
      <c r="U1284" s="4">
        <v>19</v>
      </c>
      <c r="V1284" s="4">
        <v>7</v>
      </c>
      <c r="W1284" s="4">
        <v>25</v>
      </c>
      <c r="X1284">
        <v>3</v>
      </c>
      <c r="Y1284">
        <v>3</v>
      </c>
      <c r="Z1284" t="str">
        <f t="shared" si="83"/>
        <v>Medium</v>
      </c>
      <c r="AA1284" s="14">
        <f t="shared" ca="1" si="84"/>
        <v>2.6831079553558475</v>
      </c>
      <c r="AB1284">
        <v>2</v>
      </c>
      <c r="AC1284">
        <v>4</v>
      </c>
      <c r="AD1284" s="14">
        <f t="shared" ca="1" si="85"/>
        <v>4.1920675736436532</v>
      </c>
      <c r="AE1284">
        <v>5</v>
      </c>
      <c r="AF1284">
        <v>0</v>
      </c>
      <c r="AG1284">
        <v>0</v>
      </c>
      <c r="AH1284">
        <v>0</v>
      </c>
      <c r="AI1284">
        <v>0</v>
      </c>
      <c r="AJ1284">
        <v>0</v>
      </c>
      <c r="AK1284">
        <v>0</v>
      </c>
      <c r="AL1284">
        <v>0</v>
      </c>
      <c r="AM1284" t="s">
        <v>52</v>
      </c>
    </row>
    <row r="1285" spans="1:39" hidden="1" x14ac:dyDescent="0.3">
      <c r="A1285">
        <v>967</v>
      </c>
      <c r="B1285">
        <v>1976</v>
      </c>
      <c r="C1285" s="14">
        <f>2021-Table1[[#This Row],[Year_Birth]]</f>
        <v>45</v>
      </c>
      <c r="D1285" t="s">
        <v>46</v>
      </c>
      <c r="E1285" s="14" t="str" cm="1">
        <f t="array" ref="E1285">_xlfn.SWITCH(Table1[[#This Row],[Education]],"Graduation","Bachelor’s","Basic","High School","2n Cycle","Master’s","Master","Master’s","PhD","PhD","Other")</f>
        <v>Bachelor’s</v>
      </c>
      <c r="F1285" t="s">
        <v>42</v>
      </c>
      <c r="G1285" s="14" t="s">
        <v>42</v>
      </c>
      <c r="H1285" s="14" t="str" cm="1">
        <f t="array" ref="H1285">_xlfn.SWITCH(Table1[[#This Row],[Marital_Status_mod]],"Together","Couple","Married","Couple","Divorced","Single","Single","Single","Widow","Single","Other")</f>
        <v>Couple</v>
      </c>
      <c r="I1285" s="4">
        <v>46049</v>
      </c>
      <c r="J1285" s="41" t="str">
        <f t="shared" si="82"/>
        <v>$40 - $50K</v>
      </c>
      <c r="K1285">
        <v>1</v>
      </c>
      <c r="L1285">
        <v>1</v>
      </c>
      <c r="M1285">
        <f>Table1[[#This Row],[Teenhome]]+Table1[[#This Row],[Kidhome]]</f>
        <v>2</v>
      </c>
      <c r="N1285" s="1">
        <v>41476</v>
      </c>
      <c r="O1285" s="16">
        <f>(Table1[[#This Row],[DataSetDate]]-Table1[[#This Row],[Dt_Customer]])/365</f>
        <v>7.5506849315068489</v>
      </c>
      <c r="P1285" s="15">
        <v>44232</v>
      </c>
      <c r="Q1285">
        <v>11</v>
      </c>
      <c r="R1285" s="4">
        <v>342</v>
      </c>
      <c r="S1285" s="4">
        <v>9</v>
      </c>
      <c r="T1285" s="4">
        <v>112</v>
      </c>
      <c r="U1285" s="4">
        <v>19</v>
      </c>
      <c r="V1285" s="4">
        <v>14</v>
      </c>
      <c r="W1285" s="4">
        <v>19</v>
      </c>
      <c r="X1285">
        <v>10</v>
      </c>
      <c r="Y1285">
        <v>5</v>
      </c>
      <c r="Z1285" t="str">
        <f t="shared" si="83"/>
        <v>Medium</v>
      </c>
      <c r="AA1285" s="14">
        <f t="shared" ca="1" si="84"/>
        <v>4.7060117032908968</v>
      </c>
      <c r="AB1285">
        <v>2</v>
      </c>
      <c r="AC1285">
        <v>9</v>
      </c>
      <c r="AD1285" s="14">
        <f t="shared" ca="1" si="85"/>
        <v>9.2587187579198442</v>
      </c>
      <c r="AE1285">
        <v>7</v>
      </c>
      <c r="AF1285">
        <v>0</v>
      </c>
      <c r="AG1285">
        <v>0</v>
      </c>
      <c r="AH1285">
        <v>0</v>
      </c>
      <c r="AI1285">
        <v>0</v>
      </c>
      <c r="AJ1285">
        <v>0</v>
      </c>
      <c r="AK1285">
        <v>1</v>
      </c>
      <c r="AL1285">
        <v>0</v>
      </c>
      <c r="AM1285" t="s">
        <v>41</v>
      </c>
    </row>
    <row r="1286" spans="1:39" hidden="1" x14ac:dyDescent="0.3">
      <c r="A1286">
        <v>9972</v>
      </c>
      <c r="B1286">
        <v>1955</v>
      </c>
      <c r="C1286" s="14">
        <f>2021-Table1[[#This Row],[Year_Birth]]</f>
        <v>66</v>
      </c>
      <c r="D1286" t="s">
        <v>39</v>
      </c>
      <c r="E1286" s="14" t="str" cm="1">
        <f t="array" ref="E1286">_xlfn.SWITCH(Table1[[#This Row],[Education]],"Graduation","Bachelor’s","Basic","High School","2n Cycle","Master’s","Master","Master’s","PhD","PhD","Other")</f>
        <v>PhD</v>
      </c>
      <c r="F1286" t="s">
        <v>40</v>
      </c>
      <c r="G1286" s="14" t="s">
        <v>40</v>
      </c>
      <c r="H1286" s="14" t="str" cm="1">
        <f t="array" ref="H1286">_xlfn.SWITCH(Table1[[#This Row],[Marital_Status_mod]],"Together","Couple","Married","Couple","Divorced","Single","Single","Single","Widow","Single","Other")</f>
        <v>Couple</v>
      </c>
      <c r="I1286" s="4">
        <v>46015</v>
      </c>
      <c r="J1286" s="41" t="str">
        <f t="shared" si="82"/>
        <v>$40 - $50K</v>
      </c>
      <c r="K1286">
        <v>1</v>
      </c>
      <c r="L1286">
        <v>1</v>
      </c>
      <c r="M1286">
        <f>Table1[[#This Row],[Teenhome]]+Table1[[#This Row],[Kidhome]]</f>
        <v>2</v>
      </c>
      <c r="N1286" s="1">
        <v>41742</v>
      </c>
      <c r="O1286" s="16">
        <f>(Table1[[#This Row],[DataSetDate]]-Table1[[#This Row],[Dt_Customer]])/365</f>
        <v>6.8219178082191778</v>
      </c>
      <c r="P1286" s="15">
        <v>44232</v>
      </c>
      <c r="Q1286">
        <v>25</v>
      </c>
      <c r="R1286" s="4">
        <v>38</v>
      </c>
      <c r="S1286" s="4">
        <v>0</v>
      </c>
      <c r="T1286" s="4">
        <v>2</v>
      </c>
      <c r="U1286" s="4">
        <v>0</v>
      </c>
      <c r="V1286" s="4">
        <v>0</v>
      </c>
      <c r="W1286" s="4">
        <v>6</v>
      </c>
      <c r="X1286">
        <v>1</v>
      </c>
      <c r="Y1286">
        <v>1</v>
      </c>
      <c r="Z1286" t="str">
        <f t="shared" si="83"/>
        <v>Low</v>
      </c>
      <c r="AA1286" s="14">
        <f t="shared" ca="1" si="84"/>
        <v>1.0951935658306697</v>
      </c>
      <c r="AB1286">
        <v>0</v>
      </c>
      <c r="AC1286">
        <v>3</v>
      </c>
      <c r="AD1286" s="14">
        <f t="shared" ca="1" si="85"/>
        <v>2.6196872633803596</v>
      </c>
      <c r="AE1286">
        <v>7</v>
      </c>
      <c r="AF1286">
        <v>0</v>
      </c>
      <c r="AG1286">
        <v>1</v>
      </c>
      <c r="AH1286">
        <v>1</v>
      </c>
      <c r="AI1286">
        <v>0</v>
      </c>
      <c r="AJ1286">
        <v>0</v>
      </c>
      <c r="AK1286">
        <v>0</v>
      </c>
      <c r="AL1286">
        <v>0</v>
      </c>
      <c r="AM1286" t="s">
        <v>47</v>
      </c>
    </row>
    <row r="1287" spans="1:39" hidden="1" x14ac:dyDescent="0.3">
      <c r="A1287">
        <v>2945</v>
      </c>
      <c r="B1287">
        <v>1955</v>
      </c>
      <c r="C1287" s="14">
        <f>2021-Table1[[#This Row],[Year_Birth]]</f>
        <v>66</v>
      </c>
      <c r="D1287" t="s">
        <v>39</v>
      </c>
      <c r="E1287" s="14" t="str" cm="1">
        <f t="array" ref="E1287">_xlfn.SWITCH(Table1[[#This Row],[Education]],"Graduation","Bachelor’s","Basic","High School","2n Cycle","Master’s","Master","Master’s","PhD","PhD","Other")</f>
        <v>PhD</v>
      </c>
      <c r="F1287" t="s">
        <v>40</v>
      </c>
      <c r="G1287" s="14" t="s">
        <v>40</v>
      </c>
      <c r="H1287" s="14" t="str" cm="1">
        <f t="array" ref="H1287">_xlfn.SWITCH(Table1[[#This Row],[Marital_Status_mod]],"Together","Couple","Married","Couple","Divorced","Single","Single","Single","Widow","Single","Other")</f>
        <v>Couple</v>
      </c>
      <c r="I1287" s="4">
        <v>46015</v>
      </c>
      <c r="J1287" s="41" t="str">
        <f t="shared" si="82"/>
        <v>$40 - $50K</v>
      </c>
      <c r="K1287">
        <v>1</v>
      </c>
      <c r="L1287">
        <v>1</v>
      </c>
      <c r="M1287">
        <f>Table1[[#This Row],[Teenhome]]+Table1[[#This Row],[Kidhome]]</f>
        <v>2</v>
      </c>
      <c r="N1287" s="1">
        <v>41742</v>
      </c>
      <c r="O1287" s="16">
        <f>(Table1[[#This Row],[DataSetDate]]-Table1[[#This Row],[Dt_Customer]])/365</f>
        <v>6.8219178082191778</v>
      </c>
      <c r="P1287" s="15">
        <v>44232</v>
      </c>
      <c r="Q1287">
        <v>25</v>
      </c>
      <c r="R1287" s="4">
        <v>38</v>
      </c>
      <c r="S1287" s="4">
        <v>0</v>
      </c>
      <c r="T1287" s="4">
        <v>2</v>
      </c>
      <c r="U1287" s="4">
        <v>0</v>
      </c>
      <c r="V1287" s="4">
        <v>0</v>
      </c>
      <c r="W1287" s="4">
        <v>6</v>
      </c>
      <c r="X1287">
        <v>1</v>
      </c>
      <c r="Y1287">
        <v>1</v>
      </c>
      <c r="Z1287" t="str">
        <f t="shared" si="83"/>
        <v>Low</v>
      </c>
      <c r="AA1287" s="14">
        <f t="shared" ca="1" si="84"/>
        <v>0.78814828607681642</v>
      </c>
      <c r="AB1287">
        <v>0</v>
      </c>
      <c r="AC1287">
        <v>3</v>
      </c>
      <c r="AD1287" s="14">
        <f t="shared" ca="1" si="85"/>
        <v>3.0271436522085247</v>
      </c>
      <c r="AE1287">
        <v>7</v>
      </c>
      <c r="AF1287">
        <v>0</v>
      </c>
      <c r="AG1287">
        <v>1</v>
      </c>
      <c r="AH1287">
        <v>1</v>
      </c>
      <c r="AI1287">
        <v>0</v>
      </c>
      <c r="AJ1287">
        <v>0</v>
      </c>
      <c r="AK1287">
        <v>0</v>
      </c>
      <c r="AL1287">
        <v>0</v>
      </c>
      <c r="AM1287" t="s">
        <v>48</v>
      </c>
    </row>
    <row r="1288" spans="1:39" hidden="1" x14ac:dyDescent="0.3">
      <c r="A1288">
        <v>2877</v>
      </c>
      <c r="B1288">
        <v>1974</v>
      </c>
      <c r="C1288" s="14">
        <f>2021-Table1[[#This Row],[Year_Birth]]</f>
        <v>47</v>
      </c>
      <c r="D1288" t="s">
        <v>44</v>
      </c>
      <c r="E1288" s="14" t="str" cm="1">
        <f t="array" ref="E1288">_xlfn.SWITCH(Table1[[#This Row],[Education]],"Graduation","Bachelor’s","Basic","High School","2n Cycle","Master’s","Master","Master’s","PhD","PhD","Other")</f>
        <v>Master’s</v>
      </c>
      <c r="F1288" t="s">
        <v>40</v>
      </c>
      <c r="G1288" s="14" t="s">
        <v>40</v>
      </c>
      <c r="H1288" s="14" t="str" cm="1">
        <f t="array" ref="H1288">_xlfn.SWITCH(Table1[[#This Row],[Marital_Status_mod]],"Together","Couple","Married","Couple","Divorced","Single","Single","Single","Widow","Single","Other")</f>
        <v>Couple</v>
      </c>
      <c r="I1288" s="4">
        <v>46014</v>
      </c>
      <c r="J1288" s="41" t="str">
        <f t="shared" si="82"/>
        <v>$40 - $50K</v>
      </c>
      <c r="K1288">
        <v>1</v>
      </c>
      <c r="L1288">
        <v>1</v>
      </c>
      <c r="M1288">
        <f>Table1[[#This Row],[Teenhome]]+Table1[[#This Row],[Kidhome]]</f>
        <v>2</v>
      </c>
      <c r="N1288" s="1">
        <v>41295</v>
      </c>
      <c r="O1288" s="16">
        <f>(Table1[[#This Row],[DataSetDate]]-Table1[[#This Row],[Dt_Customer]])/365</f>
        <v>8.0465753424657542</v>
      </c>
      <c r="P1288" s="15">
        <v>44232</v>
      </c>
      <c r="Q1288">
        <v>21</v>
      </c>
      <c r="R1288" s="4">
        <v>410</v>
      </c>
      <c r="S1288" s="4">
        <v>0</v>
      </c>
      <c r="T1288" s="4">
        <v>59</v>
      </c>
      <c r="U1288" s="4">
        <v>19</v>
      </c>
      <c r="V1288" s="4">
        <v>9</v>
      </c>
      <c r="W1288" s="4">
        <v>44</v>
      </c>
      <c r="X1288">
        <v>10</v>
      </c>
      <c r="Y1288">
        <v>7</v>
      </c>
      <c r="Z1288" t="str">
        <f t="shared" si="83"/>
        <v>High</v>
      </c>
      <c r="AA1288" s="14">
        <f t="shared" ca="1" si="84"/>
        <v>6.6358135819538333</v>
      </c>
      <c r="AB1288">
        <v>1</v>
      </c>
      <c r="AC1288">
        <v>8</v>
      </c>
      <c r="AD1288" s="14">
        <f t="shared" ca="1" si="85"/>
        <v>8.0119450218063708</v>
      </c>
      <c r="AE1288">
        <v>7</v>
      </c>
      <c r="AF1288">
        <v>0</v>
      </c>
      <c r="AG1288">
        <v>0</v>
      </c>
      <c r="AH1288">
        <v>0</v>
      </c>
      <c r="AI1288">
        <v>0</v>
      </c>
      <c r="AJ1288">
        <v>0</v>
      </c>
      <c r="AK1288">
        <v>0</v>
      </c>
      <c r="AL1288">
        <v>0</v>
      </c>
      <c r="AM1288" t="s">
        <v>47</v>
      </c>
    </row>
    <row r="1289" spans="1:39" hidden="1" x14ac:dyDescent="0.3">
      <c r="A1289">
        <v>3406</v>
      </c>
      <c r="B1289">
        <v>1964</v>
      </c>
      <c r="C1289" s="14">
        <f>2021-Table1[[#This Row],[Year_Birth]]</f>
        <v>57</v>
      </c>
      <c r="D1289" t="s">
        <v>46</v>
      </c>
      <c r="E1289" s="14" t="str" cm="1">
        <f t="array" ref="E1289">_xlfn.SWITCH(Table1[[#This Row],[Education]],"Graduation","Bachelor’s","Basic","High School","2n Cycle","Master’s","Master","Master’s","PhD","PhD","Other")</f>
        <v>Bachelor’s</v>
      </c>
      <c r="F1289" t="s">
        <v>50</v>
      </c>
      <c r="G1289" s="14" t="s">
        <v>50</v>
      </c>
      <c r="H1289" s="14" t="str" cm="1">
        <f t="array" ref="H1289">_xlfn.SWITCH(Table1[[#This Row],[Marital_Status_mod]],"Together","Couple","Married","Couple","Divorced","Single","Single","Single","Widow","Single","Other")</f>
        <v>Single</v>
      </c>
      <c r="I1289" s="4">
        <v>45989</v>
      </c>
      <c r="J1289" s="41" t="str">
        <f t="shared" si="82"/>
        <v>$40 - $50K</v>
      </c>
      <c r="K1289">
        <v>0</v>
      </c>
      <c r="L1289">
        <v>1</v>
      </c>
      <c r="M1289">
        <f>Table1[[#This Row],[Teenhome]]+Table1[[#This Row],[Kidhome]]</f>
        <v>1</v>
      </c>
      <c r="N1289" s="1">
        <v>41204</v>
      </c>
      <c r="O1289" s="16">
        <f>(Table1[[#This Row],[DataSetDate]]-Table1[[#This Row],[Dt_Customer]])/365</f>
        <v>8.2958904109589042</v>
      </c>
      <c r="P1289" s="15">
        <v>44232</v>
      </c>
      <c r="Q1289">
        <v>97</v>
      </c>
      <c r="R1289" s="4">
        <v>138</v>
      </c>
      <c r="S1289" s="4">
        <v>33</v>
      </c>
      <c r="T1289" s="4">
        <v>87</v>
      </c>
      <c r="U1289" s="4">
        <v>28</v>
      </c>
      <c r="V1289" s="4">
        <v>24</v>
      </c>
      <c r="W1289" s="4">
        <v>12</v>
      </c>
      <c r="X1289">
        <v>4</v>
      </c>
      <c r="Y1289">
        <v>3</v>
      </c>
      <c r="Z1289" t="str">
        <f t="shared" si="83"/>
        <v>Medium</v>
      </c>
      <c r="AA1289" s="14">
        <f t="shared" ca="1" si="84"/>
        <v>3.2671259769178831</v>
      </c>
      <c r="AB1289">
        <v>2</v>
      </c>
      <c r="AC1289">
        <v>7</v>
      </c>
      <c r="AD1289" s="14">
        <f t="shared" ca="1" si="85"/>
        <v>6.8326698885463308</v>
      </c>
      <c r="AE1289">
        <v>3</v>
      </c>
      <c r="AF1289">
        <v>0</v>
      </c>
      <c r="AG1289">
        <v>0</v>
      </c>
      <c r="AH1289">
        <v>0</v>
      </c>
      <c r="AI1289">
        <v>0</v>
      </c>
      <c r="AJ1289">
        <v>0</v>
      </c>
      <c r="AK1289">
        <v>0</v>
      </c>
      <c r="AL1289">
        <v>0</v>
      </c>
      <c r="AM1289" t="s">
        <v>47</v>
      </c>
    </row>
    <row r="1290" spans="1:39" hidden="1" x14ac:dyDescent="0.3">
      <c r="A1290">
        <v>10888</v>
      </c>
      <c r="B1290">
        <v>1961</v>
      </c>
      <c r="C1290" s="14">
        <f>2021-Table1[[#This Row],[Year_Birth]]</f>
        <v>60</v>
      </c>
      <c r="D1290" t="s">
        <v>46</v>
      </c>
      <c r="E1290" s="14" t="str" cm="1">
        <f t="array" ref="E1290">_xlfn.SWITCH(Table1[[#This Row],[Education]],"Graduation","Bachelor’s","Basic","High School","2n Cycle","Master’s","Master","Master’s","PhD","PhD","Other")</f>
        <v>Bachelor’s</v>
      </c>
      <c r="F1290" t="s">
        <v>50</v>
      </c>
      <c r="G1290" s="14" t="s">
        <v>50</v>
      </c>
      <c r="H1290" s="14" t="str" cm="1">
        <f t="array" ref="H1290">_xlfn.SWITCH(Table1[[#This Row],[Marital_Status_mod]],"Together","Couple","Married","Couple","Divorced","Single","Single","Single","Widow","Single","Other")</f>
        <v>Single</v>
      </c>
      <c r="I1290" s="4">
        <v>45938</v>
      </c>
      <c r="J1290" s="41" t="str">
        <f t="shared" si="82"/>
        <v>$40 - $50K</v>
      </c>
      <c r="K1290">
        <v>0</v>
      </c>
      <c r="L1290">
        <v>0</v>
      </c>
      <c r="M1290">
        <f>Table1[[#This Row],[Teenhome]]+Table1[[#This Row],[Kidhome]]</f>
        <v>0</v>
      </c>
      <c r="N1290" s="1">
        <v>41581</v>
      </c>
      <c r="O1290" s="16">
        <f>(Table1[[#This Row],[DataSetDate]]-Table1[[#This Row],[Dt_Customer]])/365</f>
        <v>7.2630136986301368</v>
      </c>
      <c r="P1290" s="15">
        <v>44232</v>
      </c>
      <c r="Q1290">
        <v>46</v>
      </c>
      <c r="R1290" s="4">
        <v>273</v>
      </c>
      <c r="S1290" s="4">
        <v>11</v>
      </c>
      <c r="T1290" s="4">
        <v>178</v>
      </c>
      <c r="U1290" s="4">
        <v>62</v>
      </c>
      <c r="V1290" s="4">
        <v>83</v>
      </c>
      <c r="W1290" s="4">
        <v>29</v>
      </c>
      <c r="X1290">
        <v>2</v>
      </c>
      <c r="Y1290">
        <v>8</v>
      </c>
      <c r="Z1290" t="str">
        <f t="shared" si="83"/>
        <v>High</v>
      </c>
      <c r="AA1290" s="14">
        <f t="shared" ca="1" si="84"/>
        <v>8.0093898448990544</v>
      </c>
      <c r="AB1290">
        <v>4</v>
      </c>
      <c r="AC1290">
        <v>6</v>
      </c>
      <c r="AD1290" s="14">
        <f t="shared" ca="1" si="85"/>
        <v>6.2662404014309132</v>
      </c>
      <c r="AE1290">
        <v>6</v>
      </c>
      <c r="AF1290">
        <v>0</v>
      </c>
      <c r="AG1290">
        <v>0</v>
      </c>
      <c r="AH1290">
        <v>0</v>
      </c>
      <c r="AI1290">
        <v>0</v>
      </c>
      <c r="AJ1290">
        <v>0</v>
      </c>
      <c r="AK1290">
        <v>0</v>
      </c>
      <c r="AL1290">
        <v>0</v>
      </c>
      <c r="AM1290" t="s">
        <v>43</v>
      </c>
    </row>
    <row r="1291" spans="1:39" hidden="1" x14ac:dyDescent="0.3">
      <c r="A1291">
        <v>9485</v>
      </c>
      <c r="B1291">
        <v>1986</v>
      </c>
      <c r="C1291" s="14">
        <f>2021-Table1[[#This Row],[Year_Birth]]</f>
        <v>35</v>
      </c>
      <c r="D1291" t="s">
        <v>39</v>
      </c>
      <c r="E1291" s="14" t="str" cm="1">
        <f t="array" ref="E1291">_xlfn.SWITCH(Table1[[#This Row],[Education]],"Graduation","Bachelor’s","Basic","High School","2n Cycle","Master’s","Master","Master’s","PhD","PhD","Other")</f>
        <v>PhD</v>
      </c>
      <c r="F1291" t="s">
        <v>42</v>
      </c>
      <c r="G1291" s="14" t="s">
        <v>42</v>
      </c>
      <c r="H1291" s="14" t="str" cm="1">
        <f t="array" ref="H1291">_xlfn.SWITCH(Table1[[#This Row],[Marital_Status_mod]],"Together","Couple","Married","Couple","Divorced","Single","Single","Single","Widow","Single","Other")</f>
        <v>Couple</v>
      </c>
      <c r="I1291" s="4">
        <v>45921</v>
      </c>
      <c r="J1291" s="41" t="str">
        <f t="shared" si="82"/>
        <v>$40 - $50K</v>
      </c>
      <c r="K1291">
        <v>0</v>
      </c>
      <c r="L1291">
        <v>0</v>
      </c>
      <c r="M1291">
        <f>Table1[[#This Row],[Teenhome]]+Table1[[#This Row],[Kidhome]]</f>
        <v>0</v>
      </c>
      <c r="N1291" s="1">
        <v>41708</v>
      </c>
      <c r="O1291" s="16">
        <f>(Table1[[#This Row],[DataSetDate]]-Table1[[#This Row],[Dt_Customer]])/365</f>
        <v>6.9150684931506845</v>
      </c>
      <c r="P1291" s="15">
        <v>44232</v>
      </c>
      <c r="Q1291">
        <v>23</v>
      </c>
      <c r="R1291" s="4">
        <v>102</v>
      </c>
      <c r="S1291" s="4">
        <v>9</v>
      </c>
      <c r="T1291" s="4">
        <v>49</v>
      </c>
      <c r="U1291" s="4">
        <v>24</v>
      </c>
      <c r="V1291" s="4">
        <v>3</v>
      </c>
      <c r="W1291" s="4">
        <v>12</v>
      </c>
      <c r="X1291">
        <v>1</v>
      </c>
      <c r="Y1291">
        <v>2</v>
      </c>
      <c r="Z1291" t="str">
        <f t="shared" si="83"/>
        <v>Low</v>
      </c>
      <c r="AA1291" s="14">
        <f t="shared" ca="1" si="84"/>
        <v>1.7078825575066852</v>
      </c>
      <c r="AB1291">
        <v>1</v>
      </c>
      <c r="AC1291">
        <v>6</v>
      </c>
      <c r="AD1291" s="14">
        <f t="shared" ca="1" si="85"/>
        <v>6.313663943571199</v>
      </c>
      <c r="AE1291">
        <v>4</v>
      </c>
      <c r="AF1291">
        <v>0</v>
      </c>
      <c r="AG1291">
        <v>0</v>
      </c>
      <c r="AH1291">
        <v>0</v>
      </c>
      <c r="AI1291">
        <v>0</v>
      </c>
      <c r="AJ1291">
        <v>0</v>
      </c>
      <c r="AK1291">
        <v>0</v>
      </c>
      <c r="AL1291">
        <v>0</v>
      </c>
      <c r="AM1291" t="s">
        <v>47</v>
      </c>
    </row>
    <row r="1292" spans="1:39" hidden="1" x14ac:dyDescent="0.3">
      <c r="A1292">
        <v>2942</v>
      </c>
      <c r="B1292">
        <v>1964</v>
      </c>
      <c r="C1292" s="14">
        <f>2021-Table1[[#This Row],[Year_Birth]]</f>
        <v>57</v>
      </c>
      <c r="D1292" t="s">
        <v>46</v>
      </c>
      <c r="E1292" s="14" t="str" cm="1">
        <f t="array" ref="E1292">_xlfn.SWITCH(Table1[[#This Row],[Education]],"Graduation","Bachelor’s","Basic","High School","2n Cycle","Master’s","Master","Master’s","PhD","PhD","Other")</f>
        <v>Bachelor’s</v>
      </c>
      <c r="F1292" t="s">
        <v>50</v>
      </c>
      <c r="G1292" s="14" t="s">
        <v>50</v>
      </c>
      <c r="H1292" s="14" t="str" cm="1">
        <f t="array" ref="H1292">_xlfn.SWITCH(Table1[[#This Row],[Marital_Status_mod]],"Together","Couple","Married","Couple","Divorced","Single","Single","Single","Widow","Single","Other")</f>
        <v>Single</v>
      </c>
      <c r="I1292" s="4">
        <v>45906</v>
      </c>
      <c r="J1292" s="41" t="str">
        <f t="shared" si="82"/>
        <v>$40 - $50K</v>
      </c>
      <c r="K1292">
        <v>0</v>
      </c>
      <c r="L1292">
        <v>1</v>
      </c>
      <c r="M1292">
        <f>Table1[[#This Row],[Teenhome]]+Table1[[#This Row],[Kidhome]]</f>
        <v>1</v>
      </c>
      <c r="N1292" s="1">
        <v>41401</v>
      </c>
      <c r="O1292" s="16">
        <f>(Table1[[#This Row],[DataSetDate]]-Table1[[#This Row],[Dt_Customer]])/365</f>
        <v>7.7561643835616438</v>
      </c>
      <c r="P1292" s="15">
        <v>44232</v>
      </c>
      <c r="Q1292">
        <v>20</v>
      </c>
      <c r="R1292" s="4">
        <v>305</v>
      </c>
      <c r="S1292" s="4">
        <v>3</v>
      </c>
      <c r="T1292" s="4">
        <v>27</v>
      </c>
      <c r="U1292" s="4">
        <v>4</v>
      </c>
      <c r="V1292" s="4">
        <v>3</v>
      </c>
      <c r="W1292" s="4">
        <v>144</v>
      </c>
      <c r="X1292">
        <v>2</v>
      </c>
      <c r="Y1292">
        <v>5</v>
      </c>
      <c r="Z1292" t="str">
        <f t="shared" si="83"/>
        <v>Medium</v>
      </c>
      <c r="AA1292" s="14">
        <f t="shared" ca="1" si="84"/>
        <v>4.8064613923797275</v>
      </c>
      <c r="AB1292">
        <v>4</v>
      </c>
      <c r="AC1292">
        <v>4</v>
      </c>
      <c r="AD1292" s="14">
        <f t="shared" ca="1" si="85"/>
        <v>3.7477808367728231</v>
      </c>
      <c r="AE1292">
        <v>5</v>
      </c>
      <c r="AF1292">
        <v>0</v>
      </c>
      <c r="AG1292">
        <v>0</v>
      </c>
      <c r="AH1292">
        <v>1</v>
      </c>
      <c r="AI1292">
        <v>0</v>
      </c>
      <c r="AJ1292">
        <v>0</v>
      </c>
      <c r="AK1292">
        <v>0</v>
      </c>
      <c r="AL1292">
        <v>0</v>
      </c>
      <c r="AM1292" t="s">
        <v>41</v>
      </c>
    </row>
    <row r="1293" spans="1:39" hidden="1" x14ac:dyDescent="0.3">
      <c r="A1293">
        <v>5223</v>
      </c>
      <c r="B1293">
        <v>1966</v>
      </c>
      <c r="C1293" s="14">
        <f>2021-Table1[[#This Row],[Year_Birth]]</f>
        <v>55</v>
      </c>
      <c r="D1293" t="s">
        <v>44</v>
      </c>
      <c r="E1293" s="14" t="str" cm="1">
        <f t="array" ref="E1293">_xlfn.SWITCH(Table1[[#This Row],[Education]],"Graduation","Bachelor’s","Basic","High School","2n Cycle","Master’s","Master","Master’s","PhD","PhD","Other")</f>
        <v>Master’s</v>
      </c>
      <c r="F1293" t="s">
        <v>40</v>
      </c>
      <c r="G1293" s="14" t="s">
        <v>40</v>
      </c>
      <c r="H1293" s="14" t="str" cm="1">
        <f t="array" ref="H1293">_xlfn.SWITCH(Table1[[#This Row],[Marital_Status_mod]],"Together","Couple","Married","Couple","Divorced","Single","Single","Single","Widow","Single","Other")</f>
        <v>Couple</v>
      </c>
      <c r="I1293" s="4">
        <v>45903</v>
      </c>
      <c r="J1293" s="41" t="str">
        <f t="shared" si="82"/>
        <v>$40 - $50K</v>
      </c>
      <c r="K1293">
        <v>0</v>
      </c>
      <c r="L1293">
        <v>1</v>
      </c>
      <c r="M1293">
        <f>Table1[[#This Row],[Teenhome]]+Table1[[#This Row],[Kidhome]]</f>
        <v>1</v>
      </c>
      <c r="N1293" s="1">
        <v>41752</v>
      </c>
      <c r="O1293" s="16">
        <f>(Table1[[#This Row],[DataSetDate]]-Table1[[#This Row],[Dt_Customer]])/365</f>
        <v>6.7945205479452051</v>
      </c>
      <c r="P1293" s="15">
        <v>44232</v>
      </c>
      <c r="Q1293">
        <v>80</v>
      </c>
      <c r="R1293" s="4">
        <v>33</v>
      </c>
      <c r="S1293" s="4">
        <v>8</v>
      </c>
      <c r="T1293" s="4">
        <v>10</v>
      </c>
      <c r="U1293" s="4">
        <v>2</v>
      </c>
      <c r="V1293" s="4">
        <v>10</v>
      </c>
      <c r="W1293" s="4">
        <v>3</v>
      </c>
      <c r="X1293">
        <v>2</v>
      </c>
      <c r="Y1293">
        <v>2</v>
      </c>
      <c r="Z1293" t="str">
        <f t="shared" si="83"/>
        <v>Low</v>
      </c>
      <c r="AA1293" s="14">
        <f t="shared" ca="1" si="84"/>
        <v>2.1684901300886321</v>
      </c>
      <c r="AB1293">
        <v>1</v>
      </c>
      <c r="AC1293">
        <v>3</v>
      </c>
      <c r="AD1293" s="14">
        <f t="shared" ca="1" si="85"/>
        <v>3.2162349979262421</v>
      </c>
      <c r="AE1293">
        <v>4</v>
      </c>
      <c r="AF1293">
        <v>0</v>
      </c>
      <c r="AG1293">
        <v>0</v>
      </c>
      <c r="AH1293">
        <v>0</v>
      </c>
      <c r="AI1293">
        <v>0</v>
      </c>
      <c r="AJ1293">
        <v>0</v>
      </c>
      <c r="AK1293">
        <v>0</v>
      </c>
      <c r="AL1293">
        <v>0</v>
      </c>
      <c r="AM1293" t="s">
        <v>47</v>
      </c>
    </row>
    <row r="1294" spans="1:39" hidden="1" x14ac:dyDescent="0.3">
      <c r="A1294">
        <v>5231</v>
      </c>
      <c r="B1294">
        <v>1974</v>
      </c>
      <c r="C1294" s="14">
        <f>2021-Table1[[#This Row],[Year_Birth]]</f>
        <v>47</v>
      </c>
      <c r="D1294" t="s">
        <v>51</v>
      </c>
      <c r="E1294" s="14" t="str" cm="1">
        <f t="array" ref="E1294">_xlfn.SWITCH(Table1[[#This Row],[Education]],"Graduation","Bachelor’s","Basic","High School","2n Cycle","Master’s","Master","Master’s","PhD","PhD","Other")</f>
        <v>Master’s</v>
      </c>
      <c r="F1294" t="s">
        <v>42</v>
      </c>
      <c r="G1294" s="14" t="s">
        <v>42</v>
      </c>
      <c r="H1294" s="14" t="str" cm="1">
        <f t="array" ref="H1294">_xlfn.SWITCH(Table1[[#This Row],[Marital_Status_mod]],"Together","Couple","Married","Couple","Divorced","Single","Single","Single","Widow","Single","Other")</f>
        <v>Couple</v>
      </c>
      <c r="I1294" s="4">
        <v>45894</v>
      </c>
      <c r="J1294" s="41" t="str">
        <f t="shared" si="82"/>
        <v>$40 - $50K</v>
      </c>
      <c r="K1294">
        <v>0</v>
      </c>
      <c r="L1294">
        <v>2</v>
      </c>
      <c r="M1294">
        <f>Table1[[#This Row],[Teenhome]]+Table1[[#This Row],[Kidhome]]</f>
        <v>2</v>
      </c>
      <c r="N1294" s="1">
        <v>41697</v>
      </c>
      <c r="O1294" s="16">
        <f>(Table1[[#This Row],[DataSetDate]]-Table1[[#This Row],[Dt_Customer]])/365</f>
        <v>6.9452054794520546</v>
      </c>
      <c r="P1294" s="15">
        <v>44232</v>
      </c>
      <c r="Q1294">
        <v>15</v>
      </c>
      <c r="R1294" s="4">
        <v>27</v>
      </c>
      <c r="S1294" s="4">
        <v>2</v>
      </c>
      <c r="T1294" s="4">
        <v>7</v>
      </c>
      <c r="U1294" s="4">
        <v>0</v>
      </c>
      <c r="V1294" s="4">
        <v>2</v>
      </c>
      <c r="W1294" s="4">
        <v>13</v>
      </c>
      <c r="X1294">
        <v>1</v>
      </c>
      <c r="Y1294">
        <v>1</v>
      </c>
      <c r="Z1294" t="str">
        <f t="shared" si="83"/>
        <v>Low</v>
      </c>
      <c r="AA1294" s="14">
        <f t="shared" ca="1" si="84"/>
        <v>1.2667686223382617</v>
      </c>
      <c r="AB1294">
        <v>0</v>
      </c>
      <c r="AC1294">
        <v>3</v>
      </c>
      <c r="AD1294" s="14">
        <f t="shared" ca="1" si="85"/>
        <v>3.1145555551365334</v>
      </c>
      <c r="AE1294">
        <v>5</v>
      </c>
      <c r="AF1294">
        <v>0</v>
      </c>
      <c r="AG1294">
        <v>0</v>
      </c>
      <c r="AH1294">
        <v>0</v>
      </c>
      <c r="AI1294">
        <v>0</v>
      </c>
      <c r="AJ1294">
        <v>0</v>
      </c>
      <c r="AK1294">
        <v>0</v>
      </c>
      <c r="AL1294">
        <v>0</v>
      </c>
      <c r="AM1294" t="s">
        <v>41</v>
      </c>
    </row>
    <row r="1295" spans="1:39" hidden="1" x14ac:dyDescent="0.3">
      <c r="A1295">
        <v>10856</v>
      </c>
      <c r="B1295">
        <v>1980</v>
      </c>
      <c r="C1295" s="14">
        <f>2021-Table1[[#This Row],[Year_Birth]]</f>
        <v>41</v>
      </c>
      <c r="D1295" t="s">
        <v>51</v>
      </c>
      <c r="E1295" s="14" t="str" cm="1">
        <f t="array" ref="E1295">_xlfn.SWITCH(Table1[[#This Row],[Education]],"Graduation","Bachelor’s","Basic","High School","2n Cycle","Master’s","Master","Master’s","PhD","PhD","Other")</f>
        <v>Master’s</v>
      </c>
      <c r="F1295" t="s">
        <v>50</v>
      </c>
      <c r="G1295" s="14" t="s">
        <v>50</v>
      </c>
      <c r="H1295" s="14" t="str" cm="1">
        <f t="array" ref="H1295">_xlfn.SWITCH(Table1[[#This Row],[Marital_Status_mod]],"Together","Couple","Married","Couple","Divorced","Single","Single","Single","Widow","Single","Other")</f>
        <v>Single</v>
      </c>
      <c r="I1295" s="4">
        <v>45889</v>
      </c>
      <c r="J1295" s="41" t="str">
        <f t="shared" si="82"/>
        <v>$40 - $50K</v>
      </c>
      <c r="K1295">
        <v>0</v>
      </c>
      <c r="L1295">
        <v>1</v>
      </c>
      <c r="M1295">
        <f>Table1[[#This Row],[Teenhome]]+Table1[[#This Row],[Kidhome]]</f>
        <v>1</v>
      </c>
      <c r="N1295" s="1">
        <v>41457</v>
      </c>
      <c r="O1295" s="16">
        <f>(Table1[[#This Row],[DataSetDate]]-Table1[[#This Row],[Dt_Customer]])/365</f>
        <v>7.602739726027397</v>
      </c>
      <c r="P1295" s="15">
        <v>44232</v>
      </c>
      <c r="Q1295">
        <v>42</v>
      </c>
      <c r="R1295" s="4">
        <v>31</v>
      </c>
      <c r="S1295" s="4">
        <v>0</v>
      </c>
      <c r="T1295" s="4">
        <v>6</v>
      </c>
      <c r="U1295" s="4">
        <v>0</v>
      </c>
      <c r="V1295" s="4">
        <v>1</v>
      </c>
      <c r="W1295" s="4">
        <v>8</v>
      </c>
      <c r="X1295">
        <v>1</v>
      </c>
      <c r="Y1295">
        <v>1</v>
      </c>
      <c r="Z1295" t="str">
        <f t="shared" si="83"/>
        <v>Low</v>
      </c>
      <c r="AA1295" s="14">
        <f t="shared" ca="1" si="84"/>
        <v>0.88720764347840952</v>
      </c>
      <c r="AB1295">
        <v>0</v>
      </c>
      <c r="AC1295">
        <v>3</v>
      </c>
      <c r="AD1295" s="14">
        <f t="shared" ca="1" si="85"/>
        <v>3.3109974657574393</v>
      </c>
      <c r="AE1295">
        <v>6</v>
      </c>
      <c r="AF1295">
        <v>0</v>
      </c>
      <c r="AG1295">
        <v>0</v>
      </c>
      <c r="AH1295">
        <v>0</v>
      </c>
      <c r="AI1295">
        <v>0</v>
      </c>
      <c r="AJ1295">
        <v>0</v>
      </c>
      <c r="AK1295">
        <v>0</v>
      </c>
      <c r="AL1295">
        <v>0</v>
      </c>
      <c r="AM1295" t="s">
        <v>48</v>
      </c>
    </row>
    <row r="1296" spans="1:39" hidden="1" x14ac:dyDescent="0.3">
      <c r="A1296">
        <v>3083</v>
      </c>
      <c r="B1296">
        <v>1974</v>
      </c>
      <c r="C1296" s="14">
        <f>2021-Table1[[#This Row],[Year_Birth]]</f>
        <v>47</v>
      </c>
      <c r="D1296" t="s">
        <v>46</v>
      </c>
      <c r="E1296" s="14" t="str" cm="1">
        <f t="array" ref="E1296">_xlfn.SWITCH(Table1[[#This Row],[Education]],"Graduation","Bachelor’s","Basic","High School","2n Cycle","Master’s","Master","Master’s","PhD","PhD","Other")</f>
        <v>Bachelor’s</v>
      </c>
      <c r="F1296" t="s">
        <v>42</v>
      </c>
      <c r="G1296" s="14" t="s">
        <v>42</v>
      </c>
      <c r="H1296" s="14" t="str" cm="1">
        <f t="array" ref="H1296">_xlfn.SWITCH(Table1[[#This Row],[Marital_Status_mod]],"Together","Couple","Married","Couple","Divorced","Single","Single","Single","Widow","Single","Other")</f>
        <v>Couple</v>
      </c>
      <c r="I1296" s="4">
        <v>45837</v>
      </c>
      <c r="J1296" s="41" t="str">
        <f t="shared" si="82"/>
        <v>$40 - $50K</v>
      </c>
      <c r="K1296">
        <v>1</v>
      </c>
      <c r="L1296">
        <v>1</v>
      </c>
      <c r="M1296">
        <f>Table1[[#This Row],[Teenhome]]+Table1[[#This Row],[Kidhome]]</f>
        <v>2</v>
      </c>
      <c r="N1296" s="1">
        <v>41481</v>
      </c>
      <c r="O1296" s="16">
        <f>(Table1[[#This Row],[DataSetDate]]-Table1[[#This Row],[Dt_Customer]])/365</f>
        <v>7.536986301369863</v>
      </c>
      <c r="P1296" s="15">
        <v>44232</v>
      </c>
      <c r="Q1296">
        <v>88</v>
      </c>
      <c r="R1296" s="4">
        <v>215</v>
      </c>
      <c r="S1296" s="4">
        <v>13</v>
      </c>
      <c r="T1296" s="4">
        <v>87</v>
      </c>
      <c r="U1296" s="4">
        <v>17</v>
      </c>
      <c r="V1296" s="4">
        <v>17</v>
      </c>
      <c r="W1296" s="4">
        <v>24</v>
      </c>
      <c r="X1296">
        <v>5</v>
      </c>
      <c r="Y1296">
        <v>6</v>
      </c>
      <c r="Z1296" t="str">
        <f t="shared" si="83"/>
        <v>Medium</v>
      </c>
      <c r="AA1296" s="14">
        <f t="shared" ca="1" si="84"/>
        <v>5.7664921806276102</v>
      </c>
      <c r="AB1296">
        <v>2</v>
      </c>
      <c r="AC1296">
        <v>5</v>
      </c>
      <c r="AD1296" s="14">
        <f t="shared" ca="1" si="85"/>
        <v>5.2527845881550235</v>
      </c>
      <c r="AE1296">
        <v>7</v>
      </c>
      <c r="AF1296">
        <v>0</v>
      </c>
      <c r="AG1296">
        <v>0</v>
      </c>
      <c r="AH1296">
        <v>0</v>
      </c>
      <c r="AI1296">
        <v>0</v>
      </c>
      <c r="AJ1296">
        <v>0</v>
      </c>
      <c r="AK1296">
        <v>0</v>
      </c>
      <c r="AL1296">
        <v>0</v>
      </c>
      <c r="AM1296" t="s">
        <v>41</v>
      </c>
    </row>
    <row r="1297" spans="1:39" hidden="1" x14ac:dyDescent="0.3">
      <c r="A1297">
        <v>6431</v>
      </c>
      <c r="B1297">
        <v>1964</v>
      </c>
      <c r="C1297" s="14">
        <f>2021-Table1[[#This Row],[Year_Birth]]</f>
        <v>57</v>
      </c>
      <c r="D1297" t="s">
        <v>39</v>
      </c>
      <c r="E1297" s="14" t="str" cm="1">
        <f t="array" ref="E1297">_xlfn.SWITCH(Table1[[#This Row],[Education]],"Graduation","Bachelor’s","Basic","High School","2n Cycle","Master’s","Master","Master’s","PhD","PhD","Other")</f>
        <v>PhD</v>
      </c>
      <c r="F1297" t="s">
        <v>42</v>
      </c>
      <c r="G1297" s="14" t="s">
        <v>42</v>
      </c>
      <c r="H1297" s="14" t="str" cm="1">
        <f t="array" ref="H1297">_xlfn.SWITCH(Table1[[#This Row],[Marital_Status_mod]],"Together","Couple","Married","Couple","Divorced","Single","Single","Single","Widow","Single","Other")</f>
        <v>Couple</v>
      </c>
      <c r="I1297" s="4">
        <v>45759</v>
      </c>
      <c r="J1297" s="41" t="str">
        <f t="shared" si="82"/>
        <v>$40 - $50K</v>
      </c>
      <c r="K1297">
        <v>1</v>
      </c>
      <c r="L1297">
        <v>1</v>
      </c>
      <c r="M1297">
        <f>Table1[[#This Row],[Teenhome]]+Table1[[#This Row],[Kidhome]]</f>
        <v>2</v>
      </c>
      <c r="N1297" s="1">
        <v>41328</v>
      </c>
      <c r="O1297" s="16">
        <f>(Table1[[#This Row],[DataSetDate]]-Table1[[#This Row],[Dt_Customer]])/365</f>
        <v>7.956164383561644</v>
      </c>
      <c r="P1297" s="15">
        <v>44232</v>
      </c>
      <c r="Q1297">
        <v>13</v>
      </c>
      <c r="R1297" s="4">
        <v>42</v>
      </c>
      <c r="S1297" s="4">
        <v>1</v>
      </c>
      <c r="T1297" s="4">
        <v>18</v>
      </c>
      <c r="U1297" s="4">
        <v>3</v>
      </c>
      <c r="V1297" s="4">
        <v>0</v>
      </c>
      <c r="W1297" s="4">
        <v>4</v>
      </c>
      <c r="X1297">
        <v>2</v>
      </c>
      <c r="Y1297">
        <v>2</v>
      </c>
      <c r="Z1297" t="str">
        <f t="shared" si="83"/>
        <v>Low</v>
      </c>
      <c r="AA1297" s="14">
        <f t="shared" ca="1" si="84"/>
        <v>1.653078534938258</v>
      </c>
      <c r="AB1297">
        <v>0</v>
      </c>
      <c r="AC1297">
        <v>3</v>
      </c>
      <c r="AD1297" s="14">
        <f t="shared" ca="1" si="85"/>
        <v>2.6840602964354048</v>
      </c>
      <c r="AE1297">
        <v>7</v>
      </c>
      <c r="AF1297">
        <v>0</v>
      </c>
      <c r="AG1297">
        <v>0</v>
      </c>
      <c r="AH1297">
        <v>0</v>
      </c>
      <c r="AI1297">
        <v>0</v>
      </c>
      <c r="AJ1297">
        <v>0</v>
      </c>
      <c r="AK1297">
        <v>0</v>
      </c>
      <c r="AL1297">
        <v>0</v>
      </c>
      <c r="AM1297" t="s">
        <v>45</v>
      </c>
    </row>
    <row r="1298" spans="1:39" hidden="1" x14ac:dyDescent="0.3">
      <c r="A1298">
        <v>10789</v>
      </c>
      <c r="B1298">
        <v>1964</v>
      </c>
      <c r="C1298" s="14">
        <f>2021-Table1[[#This Row],[Year_Birth]]</f>
        <v>57</v>
      </c>
      <c r="D1298" t="s">
        <v>39</v>
      </c>
      <c r="E1298" s="14" t="str" cm="1">
        <f t="array" ref="E1298">_xlfn.SWITCH(Table1[[#This Row],[Education]],"Graduation","Bachelor’s","Basic","High School","2n Cycle","Master’s","Master","Master’s","PhD","PhD","Other")</f>
        <v>PhD</v>
      </c>
      <c r="F1298" t="s">
        <v>42</v>
      </c>
      <c r="G1298" s="14" t="s">
        <v>42</v>
      </c>
      <c r="H1298" s="14" t="str" cm="1">
        <f t="array" ref="H1298">_xlfn.SWITCH(Table1[[#This Row],[Marital_Status_mod]],"Together","Couple","Married","Couple","Divorced","Single","Single","Single","Widow","Single","Other")</f>
        <v>Couple</v>
      </c>
      <c r="I1298" s="4">
        <v>45759</v>
      </c>
      <c r="J1298" s="41" t="str">
        <f t="shared" si="82"/>
        <v>$40 - $50K</v>
      </c>
      <c r="K1298">
        <v>1</v>
      </c>
      <c r="L1298">
        <v>1</v>
      </c>
      <c r="M1298">
        <f>Table1[[#This Row],[Teenhome]]+Table1[[#This Row],[Kidhome]]</f>
        <v>2</v>
      </c>
      <c r="N1298" s="1">
        <v>41328</v>
      </c>
      <c r="O1298" s="16">
        <f>(Table1[[#This Row],[DataSetDate]]-Table1[[#This Row],[Dt_Customer]])/365</f>
        <v>7.956164383561644</v>
      </c>
      <c r="P1298" s="15">
        <v>44232</v>
      </c>
      <c r="Q1298">
        <v>13</v>
      </c>
      <c r="R1298" s="4">
        <v>42</v>
      </c>
      <c r="S1298" s="4">
        <v>1</v>
      </c>
      <c r="T1298" s="4">
        <v>18</v>
      </c>
      <c r="U1298" s="4">
        <v>3</v>
      </c>
      <c r="V1298" s="4">
        <v>0</v>
      </c>
      <c r="W1298" s="4">
        <v>4</v>
      </c>
      <c r="X1298">
        <v>2</v>
      </c>
      <c r="Y1298">
        <v>2</v>
      </c>
      <c r="Z1298" t="str">
        <f t="shared" si="83"/>
        <v>Low</v>
      </c>
      <c r="AA1298" s="14">
        <f t="shared" ca="1" si="84"/>
        <v>2.1785648484865625</v>
      </c>
      <c r="AB1298">
        <v>0</v>
      </c>
      <c r="AC1298">
        <v>3</v>
      </c>
      <c r="AD1298" s="14">
        <f t="shared" ca="1" si="85"/>
        <v>3.2585907478111102</v>
      </c>
      <c r="AE1298">
        <v>7</v>
      </c>
      <c r="AF1298">
        <v>0</v>
      </c>
      <c r="AG1298">
        <v>0</v>
      </c>
      <c r="AH1298">
        <v>0</v>
      </c>
      <c r="AI1298">
        <v>0</v>
      </c>
      <c r="AJ1298">
        <v>0</v>
      </c>
      <c r="AK1298">
        <v>0</v>
      </c>
      <c r="AL1298">
        <v>0</v>
      </c>
      <c r="AM1298" t="s">
        <v>41</v>
      </c>
    </row>
    <row r="1299" spans="1:39" hidden="1" x14ac:dyDescent="0.3">
      <c r="A1299">
        <v>1916</v>
      </c>
      <c r="B1299">
        <v>1954</v>
      </c>
      <c r="C1299" s="14">
        <f>2021-Table1[[#This Row],[Year_Birth]]</f>
        <v>67</v>
      </c>
      <c r="D1299" t="s">
        <v>44</v>
      </c>
      <c r="E1299" s="14" t="str" cm="1">
        <f t="array" ref="E1299">_xlfn.SWITCH(Table1[[#This Row],[Education]],"Graduation","Bachelor’s","Basic","High School","2n Cycle","Master’s","Master","Master’s","PhD","PhD","Other")</f>
        <v>Master’s</v>
      </c>
      <c r="F1299" t="s">
        <v>42</v>
      </c>
      <c r="G1299" s="14" t="s">
        <v>42</v>
      </c>
      <c r="H1299" s="14" t="str" cm="1">
        <f t="array" ref="H1299">_xlfn.SWITCH(Table1[[#This Row],[Marital_Status_mod]],"Together","Couple","Married","Couple","Divorced","Single","Single","Single","Widow","Single","Other")</f>
        <v>Couple</v>
      </c>
      <c r="I1299" s="4">
        <v>45736</v>
      </c>
      <c r="J1299" s="41" t="str">
        <f t="shared" si="82"/>
        <v>$40 - $50K</v>
      </c>
      <c r="K1299">
        <v>0</v>
      </c>
      <c r="L1299">
        <v>1</v>
      </c>
      <c r="M1299">
        <f>Table1[[#This Row],[Teenhome]]+Table1[[#This Row],[Kidhome]]</f>
        <v>1</v>
      </c>
      <c r="N1299" s="1">
        <v>41479</v>
      </c>
      <c r="O1299" s="16">
        <f>(Table1[[#This Row],[DataSetDate]]-Table1[[#This Row],[Dt_Customer]])/365</f>
        <v>7.5424657534246577</v>
      </c>
      <c r="P1299" s="15">
        <v>44232</v>
      </c>
      <c r="Q1299">
        <v>92</v>
      </c>
      <c r="R1299" s="4">
        <v>188</v>
      </c>
      <c r="S1299" s="4">
        <v>3</v>
      </c>
      <c r="T1299" s="4">
        <v>180</v>
      </c>
      <c r="U1299" s="4">
        <v>20</v>
      </c>
      <c r="V1299" s="4">
        <v>3</v>
      </c>
      <c r="W1299" s="4">
        <v>43</v>
      </c>
      <c r="X1299">
        <v>5</v>
      </c>
      <c r="Y1299">
        <v>7</v>
      </c>
      <c r="Z1299" t="str">
        <f t="shared" si="83"/>
        <v>High</v>
      </c>
      <c r="AA1299" s="14">
        <f t="shared" ca="1" si="84"/>
        <v>7.1310777961974381</v>
      </c>
      <c r="AB1299">
        <v>1</v>
      </c>
      <c r="AC1299">
        <v>6</v>
      </c>
      <c r="AD1299" s="14">
        <f t="shared" ca="1" si="85"/>
        <v>6.3860853492456906</v>
      </c>
      <c r="AE1299">
        <v>7</v>
      </c>
      <c r="AF1299">
        <v>0</v>
      </c>
      <c r="AG1299">
        <v>0</v>
      </c>
      <c r="AH1299">
        <v>0</v>
      </c>
      <c r="AI1299">
        <v>0</v>
      </c>
      <c r="AJ1299">
        <v>0</v>
      </c>
      <c r="AK1299">
        <v>0</v>
      </c>
      <c r="AL1299">
        <v>0</v>
      </c>
      <c r="AM1299" t="s">
        <v>52</v>
      </c>
    </row>
    <row r="1300" spans="1:39" hidden="1" x14ac:dyDescent="0.3">
      <c r="A1300">
        <v>10951</v>
      </c>
      <c r="B1300">
        <v>1968</v>
      </c>
      <c r="C1300" s="14">
        <f>2021-Table1[[#This Row],[Year_Birth]]</f>
        <v>53</v>
      </c>
      <c r="D1300" t="s">
        <v>46</v>
      </c>
      <c r="E1300" s="14" t="str" cm="1">
        <f t="array" ref="E1300">_xlfn.SWITCH(Table1[[#This Row],[Education]],"Graduation","Bachelor’s","Basic","High School","2n Cycle","Master’s","Master","Master’s","PhD","PhD","Other")</f>
        <v>Bachelor’s</v>
      </c>
      <c r="F1300" t="s">
        <v>42</v>
      </c>
      <c r="G1300" s="14" t="s">
        <v>42</v>
      </c>
      <c r="H1300" s="14" t="str" cm="1">
        <f t="array" ref="H1300">_xlfn.SWITCH(Table1[[#This Row],[Marital_Status_mod]],"Together","Couple","Married","Couple","Divorced","Single","Single","Single","Widow","Single","Other")</f>
        <v>Couple</v>
      </c>
      <c r="I1300" s="4">
        <v>45688</v>
      </c>
      <c r="J1300" s="41" t="str">
        <f t="shared" si="82"/>
        <v>$40 - $50K</v>
      </c>
      <c r="K1300">
        <v>0</v>
      </c>
      <c r="L1300">
        <v>1</v>
      </c>
      <c r="M1300">
        <f>Table1[[#This Row],[Teenhome]]+Table1[[#This Row],[Kidhome]]</f>
        <v>1</v>
      </c>
      <c r="N1300" s="1">
        <v>41664</v>
      </c>
      <c r="O1300" s="16">
        <f>(Table1[[#This Row],[DataSetDate]]-Table1[[#This Row],[Dt_Customer]])/365</f>
        <v>7.0356164383561648</v>
      </c>
      <c r="P1300" s="15">
        <v>44232</v>
      </c>
      <c r="Q1300">
        <v>20</v>
      </c>
      <c r="R1300" s="4">
        <v>279</v>
      </c>
      <c r="S1300" s="4">
        <v>0</v>
      </c>
      <c r="T1300" s="4">
        <v>18</v>
      </c>
      <c r="U1300" s="4">
        <v>0</v>
      </c>
      <c r="V1300" s="4">
        <v>0</v>
      </c>
      <c r="W1300" s="4">
        <v>9</v>
      </c>
      <c r="X1300">
        <v>2</v>
      </c>
      <c r="Y1300">
        <v>3</v>
      </c>
      <c r="Z1300" t="str">
        <f t="shared" si="83"/>
        <v>Medium</v>
      </c>
      <c r="AA1300" s="14">
        <f t="shared" ca="1" si="84"/>
        <v>2.7653122415723801</v>
      </c>
      <c r="AB1300">
        <v>1</v>
      </c>
      <c r="AC1300">
        <v>8</v>
      </c>
      <c r="AD1300" s="14">
        <f t="shared" ca="1" si="85"/>
        <v>7.9278029448129148</v>
      </c>
      <c r="AE1300">
        <v>4</v>
      </c>
      <c r="AF1300">
        <v>0</v>
      </c>
      <c r="AG1300">
        <v>0</v>
      </c>
      <c r="AH1300">
        <v>0</v>
      </c>
      <c r="AI1300">
        <v>1</v>
      </c>
      <c r="AJ1300">
        <v>0</v>
      </c>
      <c r="AK1300">
        <v>0</v>
      </c>
      <c r="AL1300">
        <v>0</v>
      </c>
      <c r="AM1300" t="s">
        <v>41</v>
      </c>
    </row>
    <row r="1301" spans="1:39" hidden="1" x14ac:dyDescent="0.3">
      <c r="A1301">
        <v>1968</v>
      </c>
      <c r="B1301">
        <v>1971</v>
      </c>
      <c r="C1301" s="14">
        <f>2021-Table1[[#This Row],[Year_Birth]]</f>
        <v>50</v>
      </c>
      <c r="D1301" t="s">
        <v>46</v>
      </c>
      <c r="E1301" s="14" t="str" cm="1">
        <f t="array" ref="E1301">_xlfn.SWITCH(Table1[[#This Row],[Education]],"Graduation","Bachelor’s","Basic","High School","2n Cycle","Master’s","Master","Master’s","PhD","PhD","Other")</f>
        <v>Bachelor’s</v>
      </c>
      <c r="F1301" t="s">
        <v>54</v>
      </c>
      <c r="G1301" s="14" t="s">
        <v>54</v>
      </c>
      <c r="H1301" s="14" t="str" cm="1">
        <f t="array" ref="H1301">_xlfn.SWITCH(Table1[[#This Row],[Marital_Status_mod]],"Together","Couple","Married","Couple","Divorced","Single","Single","Single","Widow","Single","Other")</f>
        <v>Single</v>
      </c>
      <c r="I1301" s="4">
        <v>45684</v>
      </c>
      <c r="J1301" s="41" t="str">
        <f t="shared" si="82"/>
        <v>$40 - $50K</v>
      </c>
      <c r="K1301">
        <v>1</v>
      </c>
      <c r="L1301">
        <v>0</v>
      </c>
      <c r="M1301">
        <f>Table1[[#This Row],[Teenhome]]+Table1[[#This Row],[Kidhome]]</f>
        <v>1</v>
      </c>
      <c r="N1301" s="1">
        <v>41610</v>
      </c>
      <c r="O1301" s="16">
        <f>(Table1[[#This Row],[DataSetDate]]-Table1[[#This Row],[Dt_Customer]])/365</f>
        <v>7.183561643835616</v>
      </c>
      <c r="P1301" s="15">
        <v>44232</v>
      </c>
      <c r="Q1301">
        <v>37</v>
      </c>
      <c r="R1301" s="4">
        <v>5</v>
      </c>
      <c r="S1301" s="4">
        <v>1</v>
      </c>
      <c r="T1301" s="4">
        <v>5</v>
      </c>
      <c r="U1301" s="4">
        <v>10</v>
      </c>
      <c r="V1301" s="4">
        <v>0</v>
      </c>
      <c r="W1301" s="4">
        <v>7</v>
      </c>
      <c r="X1301">
        <v>1</v>
      </c>
      <c r="Y1301">
        <v>1</v>
      </c>
      <c r="Z1301" t="str">
        <f t="shared" si="83"/>
        <v>Low</v>
      </c>
      <c r="AA1301" s="14">
        <f t="shared" ca="1" si="84"/>
        <v>1.2318853130864016</v>
      </c>
      <c r="AB1301">
        <v>0</v>
      </c>
      <c r="AC1301">
        <v>2</v>
      </c>
      <c r="AD1301" s="14">
        <f t="shared" ca="1" si="85"/>
        <v>2.1979351058228396</v>
      </c>
      <c r="AE1301">
        <v>7</v>
      </c>
      <c r="AF1301">
        <v>0</v>
      </c>
      <c r="AG1301">
        <v>0</v>
      </c>
      <c r="AH1301">
        <v>0</v>
      </c>
      <c r="AI1301">
        <v>0</v>
      </c>
      <c r="AJ1301">
        <v>0</v>
      </c>
      <c r="AK1301">
        <v>0</v>
      </c>
      <c r="AL1301">
        <v>0</v>
      </c>
      <c r="AM1301" t="s">
        <v>47</v>
      </c>
    </row>
    <row r="1302" spans="1:39" hidden="1" x14ac:dyDescent="0.3">
      <c r="A1302">
        <v>5429</v>
      </c>
      <c r="B1302">
        <v>1948</v>
      </c>
      <c r="C1302" s="14">
        <f>2021-Table1[[#This Row],[Year_Birth]]</f>
        <v>73</v>
      </c>
      <c r="D1302" t="s">
        <v>39</v>
      </c>
      <c r="E1302" s="14" t="str" cm="1">
        <f t="array" ref="E1302">_xlfn.SWITCH(Table1[[#This Row],[Education]],"Graduation","Bachelor’s","Basic","High School","2n Cycle","Master’s","Master","Master’s","PhD","PhD","Other")</f>
        <v>PhD</v>
      </c>
      <c r="F1302" t="s">
        <v>42</v>
      </c>
      <c r="G1302" s="14" t="s">
        <v>42</v>
      </c>
      <c r="H1302" s="14" t="str" cm="1">
        <f t="array" ref="H1302">_xlfn.SWITCH(Table1[[#This Row],[Marital_Status_mod]],"Together","Couple","Married","Couple","Divorced","Single","Single","Single","Widow","Single","Other")</f>
        <v>Couple</v>
      </c>
      <c r="I1302" s="4">
        <v>45579</v>
      </c>
      <c r="J1302" s="41" t="str">
        <f t="shared" si="82"/>
        <v>$40 - $50K</v>
      </c>
      <c r="K1302">
        <v>0</v>
      </c>
      <c r="L1302">
        <v>1</v>
      </c>
      <c r="M1302">
        <f>Table1[[#This Row],[Teenhome]]+Table1[[#This Row],[Kidhome]]</f>
        <v>1</v>
      </c>
      <c r="N1302" s="1">
        <v>41506</v>
      </c>
      <c r="O1302" s="16">
        <f>(Table1[[#This Row],[DataSetDate]]-Table1[[#This Row],[Dt_Customer]])/365</f>
        <v>7.4684931506849317</v>
      </c>
      <c r="P1302" s="15">
        <v>44232</v>
      </c>
      <c r="Q1302">
        <v>10</v>
      </c>
      <c r="R1302" s="4">
        <v>145</v>
      </c>
      <c r="S1302" s="4">
        <v>1</v>
      </c>
      <c r="T1302" s="4">
        <v>33</v>
      </c>
      <c r="U1302" s="4">
        <v>2</v>
      </c>
      <c r="V1302" s="4">
        <v>1</v>
      </c>
      <c r="W1302" s="4">
        <v>1</v>
      </c>
      <c r="X1302">
        <v>1</v>
      </c>
      <c r="Y1302">
        <v>4</v>
      </c>
      <c r="Z1302" t="str">
        <f t="shared" si="83"/>
        <v>Medium</v>
      </c>
      <c r="AA1302" s="14">
        <f t="shared" ca="1" si="84"/>
        <v>3.7675906368554148</v>
      </c>
      <c r="AB1302">
        <v>1</v>
      </c>
      <c r="AC1302">
        <v>4</v>
      </c>
      <c r="AD1302" s="14">
        <f t="shared" ca="1" si="85"/>
        <v>4.0062180304720005</v>
      </c>
      <c r="AE1302">
        <v>6</v>
      </c>
      <c r="AF1302">
        <v>0</v>
      </c>
      <c r="AG1302">
        <v>0</v>
      </c>
      <c r="AH1302">
        <v>0</v>
      </c>
      <c r="AI1302">
        <v>0</v>
      </c>
      <c r="AJ1302">
        <v>0</v>
      </c>
      <c r="AK1302">
        <v>0</v>
      </c>
      <c r="AL1302">
        <v>0</v>
      </c>
      <c r="AM1302" t="s">
        <v>41</v>
      </c>
    </row>
    <row r="1303" spans="1:39" hidden="1" x14ac:dyDescent="0.3">
      <c r="A1303">
        <v>263</v>
      </c>
      <c r="B1303">
        <v>1945</v>
      </c>
      <c r="C1303" s="14">
        <f>2021-Table1[[#This Row],[Year_Birth]]</f>
        <v>76</v>
      </c>
      <c r="D1303" t="s">
        <v>39</v>
      </c>
      <c r="E1303" s="14" t="str" cm="1">
        <f t="array" ref="E1303">_xlfn.SWITCH(Table1[[#This Row],[Education]],"Graduation","Bachelor’s","Basic","High School","2n Cycle","Master’s","Master","Master’s","PhD","PhD","Other")</f>
        <v>PhD</v>
      </c>
      <c r="F1303" t="s">
        <v>50</v>
      </c>
      <c r="G1303" s="14" t="s">
        <v>50</v>
      </c>
      <c r="H1303" s="14" t="str" cm="1">
        <f t="array" ref="H1303">_xlfn.SWITCH(Table1[[#This Row],[Marital_Status_mod]],"Together","Couple","Married","Couple","Divorced","Single","Single","Single","Widow","Single","Other")</f>
        <v>Single</v>
      </c>
      <c r="I1303" s="4">
        <v>45576</v>
      </c>
      <c r="J1303" s="41" t="str">
        <f t="shared" si="82"/>
        <v>$40 - $50K</v>
      </c>
      <c r="K1303">
        <v>0</v>
      </c>
      <c r="L1303">
        <v>0</v>
      </c>
      <c r="M1303">
        <f>Table1[[#This Row],[Teenhome]]+Table1[[#This Row],[Kidhome]]</f>
        <v>0</v>
      </c>
      <c r="N1303" s="1">
        <v>41787</v>
      </c>
      <c r="O1303" s="16">
        <f>(Table1[[#This Row],[DataSetDate]]-Table1[[#This Row],[Dt_Customer]])/365</f>
        <v>6.6986301369863011</v>
      </c>
      <c r="P1303" s="15">
        <v>44232</v>
      </c>
      <c r="Q1303">
        <v>9</v>
      </c>
      <c r="R1303" s="4">
        <v>56</v>
      </c>
      <c r="S1303" s="4">
        <v>19</v>
      </c>
      <c r="T1303" s="4">
        <v>29</v>
      </c>
      <c r="U1303" s="4">
        <v>2</v>
      </c>
      <c r="V1303" s="4">
        <v>14</v>
      </c>
      <c r="W1303" s="4">
        <v>25</v>
      </c>
      <c r="X1303">
        <v>1</v>
      </c>
      <c r="Y1303">
        <v>3</v>
      </c>
      <c r="Z1303" t="str">
        <f t="shared" si="83"/>
        <v>Medium</v>
      </c>
      <c r="AA1303" s="14">
        <f t="shared" ca="1" si="84"/>
        <v>3.0953578549294982</v>
      </c>
      <c r="AB1303">
        <v>1</v>
      </c>
      <c r="AC1303">
        <v>3</v>
      </c>
      <c r="AD1303" s="14">
        <f t="shared" ca="1" si="85"/>
        <v>3.1224165733889109</v>
      </c>
      <c r="AE1303">
        <v>8</v>
      </c>
      <c r="AF1303">
        <v>0</v>
      </c>
      <c r="AG1303">
        <v>0</v>
      </c>
      <c r="AH1303">
        <v>0</v>
      </c>
      <c r="AI1303">
        <v>0</v>
      </c>
      <c r="AJ1303">
        <v>0</v>
      </c>
      <c r="AK1303">
        <v>1</v>
      </c>
      <c r="AL1303">
        <v>0</v>
      </c>
      <c r="AM1303" t="s">
        <v>41</v>
      </c>
    </row>
    <row r="1304" spans="1:39" hidden="1" x14ac:dyDescent="0.3">
      <c r="A1304">
        <v>839</v>
      </c>
      <c r="B1304">
        <v>1975</v>
      </c>
      <c r="C1304" s="14">
        <f>2021-Table1[[#This Row],[Year_Birth]]</f>
        <v>46</v>
      </c>
      <c r="D1304" t="s">
        <v>39</v>
      </c>
      <c r="E1304" s="14" t="str" cm="1">
        <f t="array" ref="E1304">_xlfn.SWITCH(Table1[[#This Row],[Education]],"Graduation","Bachelor’s","Basic","High School","2n Cycle","Master’s","Master","Master’s","PhD","PhD","Other")</f>
        <v>PhD</v>
      </c>
      <c r="F1304" t="s">
        <v>42</v>
      </c>
      <c r="G1304" s="14" t="s">
        <v>42</v>
      </c>
      <c r="H1304" s="14" t="str" cm="1">
        <f t="array" ref="H1304">_xlfn.SWITCH(Table1[[#This Row],[Marital_Status_mod]],"Together","Couple","Married","Couple","Divorced","Single","Single","Single","Widow","Single","Other")</f>
        <v>Couple</v>
      </c>
      <c r="I1304" s="4">
        <v>45503</v>
      </c>
      <c r="J1304" s="41" t="str">
        <f t="shared" si="82"/>
        <v>$40 - $50K</v>
      </c>
      <c r="K1304">
        <v>1</v>
      </c>
      <c r="L1304">
        <v>0</v>
      </c>
      <c r="M1304">
        <f>Table1[[#This Row],[Teenhome]]+Table1[[#This Row],[Kidhome]]</f>
        <v>1</v>
      </c>
      <c r="N1304" s="1">
        <v>41542</v>
      </c>
      <c r="O1304" s="16">
        <f>(Table1[[#This Row],[DataSetDate]]-Table1[[#This Row],[Dt_Customer]])/365</f>
        <v>7.3698630136986303</v>
      </c>
      <c r="P1304" s="15">
        <v>44232</v>
      </c>
      <c r="Q1304">
        <v>54</v>
      </c>
      <c r="R1304" s="4">
        <v>97</v>
      </c>
      <c r="S1304" s="4">
        <v>4</v>
      </c>
      <c r="T1304" s="4">
        <v>44</v>
      </c>
      <c r="U1304" s="4">
        <v>6</v>
      </c>
      <c r="V1304" s="4">
        <v>1</v>
      </c>
      <c r="W1304" s="4">
        <v>18</v>
      </c>
      <c r="X1304">
        <v>1</v>
      </c>
      <c r="Y1304">
        <v>3</v>
      </c>
      <c r="Z1304" t="str">
        <f t="shared" si="83"/>
        <v>Medium</v>
      </c>
      <c r="AA1304" s="14">
        <f t="shared" ca="1" si="84"/>
        <v>3.0013626349172924</v>
      </c>
      <c r="AB1304">
        <v>1</v>
      </c>
      <c r="AC1304">
        <v>4</v>
      </c>
      <c r="AD1304" s="14">
        <f t="shared" ca="1" si="85"/>
        <v>3.7744390594802373</v>
      </c>
      <c r="AE1304">
        <v>5</v>
      </c>
      <c r="AF1304">
        <v>0</v>
      </c>
      <c r="AG1304">
        <v>0</v>
      </c>
      <c r="AH1304">
        <v>0</v>
      </c>
      <c r="AI1304">
        <v>0</v>
      </c>
      <c r="AJ1304">
        <v>0</v>
      </c>
      <c r="AK1304">
        <v>0</v>
      </c>
      <c r="AL1304">
        <v>0</v>
      </c>
      <c r="AM1304" t="s">
        <v>41</v>
      </c>
    </row>
    <row r="1305" spans="1:39" hidden="1" x14ac:dyDescent="0.3">
      <c r="A1305">
        <v>5966</v>
      </c>
      <c r="B1305">
        <v>1974</v>
      </c>
      <c r="C1305" s="14">
        <f>2021-Table1[[#This Row],[Year_Birth]]</f>
        <v>47</v>
      </c>
      <c r="D1305" t="s">
        <v>39</v>
      </c>
      <c r="E1305" s="14" t="str" cm="1">
        <f t="array" ref="E1305">_xlfn.SWITCH(Table1[[#This Row],[Education]],"Graduation","Bachelor’s","Basic","High School","2n Cycle","Master’s","Master","Master’s","PhD","PhD","Other")</f>
        <v>PhD</v>
      </c>
      <c r="F1305" t="s">
        <v>42</v>
      </c>
      <c r="G1305" s="14" t="s">
        <v>42</v>
      </c>
      <c r="H1305" s="14" t="str" cm="1">
        <f t="array" ref="H1305">_xlfn.SWITCH(Table1[[#This Row],[Marital_Status_mod]],"Together","Couple","Married","Couple","Divorced","Single","Single","Single","Widow","Single","Other")</f>
        <v>Couple</v>
      </c>
      <c r="I1305" s="4">
        <v>45207</v>
      </c>
      <c r="J1305" s="41" t="str">
        <f t="shared" si="82"/>
        <v>$40 - $50K</v>
      </c>
      <c r="K1305">
        <v>1</v>
      </c>
      <c r="L1305">
        <v>1</v>
      </c>
      <c r="M1305">
        <f>Table1[[#This Row],[Teenhome]]+Table1[[#This Row],[Kidhome]]</f>
        <v>2</v>
      </c>
      <c r="N1305" s="1">
        <v>41223</v>
      </c>
      <c r="O1305" s="16">
        <f>(Table1[[#This Row],[DataSetDate]]-Table1[[#This Row],[Dt_Customer]])/365</f>
        <v>8.2438356164383571</v>
      </c>
      <c r="P1305" s="15">
        <v>44232</v>
      </c>
      <c r="Q1305">
        <v>64</v>
      </c>
      <c r="R1305" s="4">
        <v>203</v>
      </c>
      <c r="S1305" s="4">
        <v>0</v>
      </c>
      <c r="T1305" s="4">
        <v>10</v>
      </c>
      <c r="U1305" s="4">
        <v>0</v>
      </c>
      <c r="V1305" s="4">
        <v>0</v>
      </c>
      <c r="W1305" s="4">
        <v>2</v>
      </c>
      <c r="X1305">
        <v>5</v>
      </c>
      <c r="Y1305">
        <v>3</v>
      </c>
      <c r="Z1305" t="str">
        <f t="shared" si="83"/>
        <v>Medium</v>
      </c>
      <c r="AA1305" s="14">
        <f t="shared" ca="1" si="84"/>
        <v>2.9090653697486433</v>
      </c>
      <c r="AB1305">
        <v>1</v>
      </c>
      <c r="AC1305">
        <v>6</v>
      </c>
      <c r="AD1305" s="14">
        <f t="shared" ca="1" si="85"/>
        <v>5.6246150761275304</v>
      </c>
      <c r="AE1305">
        <v>6</v>
      </c>
      <c r="AF1305">
        <v>0</v>
      </c>
      <c r="AG1305">
        <v>0</v>
      </c>
      <c r="AH1305">
        <v>0</v>
      </c>
      <c r="AI1305">
        <v>1</v>
      </c>
      <c r="AJ1305">
        <v>0</v>
      </c>
      <c r="AK1305">
        <v>0</v>
      </c>
      <c r="AL1305">
        <v>0</v>
      </c>
      <c r="AM1305" t="s">
        <v>41</v>
      </c>
    </row>
    <row r="1306" spans="1:39" hidden="1" x14ac:dyDescent="0.3">
      <c r="A1306">
        <v>1755</v>
      </c>
      <c r="B1306">
        <v>1988</v>
      </c>
      <c r="C1306" s="14">
        <f>2021-Table1[[#This Row],[Year_Birth]]</f>
        <v>33</v>
      </c>
      <c r="D1306" t="s">
        <v>51</v>
      </c>
      <c r="E1306" s="14" t="str" cm="1">
        <f t="array" ref="E1306">_xlfn.SWITCH(Table1[[#This Row],[Education]],"Graduation","Bachelor’s","Basic","High School","2n Cycle","Master’s","Master","Master’s","PhD","PhD","Other")</f>
        <v>Master’s</v>
      </c>
      <c r="F1306" t="s">
        <v>40</v>
      </c>
      <c r="G1306" s="14" t="s">
        <v>40</v>
      </c>
      <c r="H1306" s="14" t="str" cm="1">
        <f t="array" ref="H1306">_xlfn.SWITCH(Table1[[#This Row],[Marital_Status_mod]],"Together","Couple","Married","Couple","Divorced","Single","Single","Single","Widow","Single","Other")</f>
        <v>Couple</v>
      </c>
      <c r="I1306" s="4">
        <v>45204</v>
      </c>
      <c r="J1306" s="41" t="str">
        <f t="shared" si="82"/>
        <v>$40 - $50K</v>
      </c>
      <c r="K1306">
        <v>1</v>
      </c>
      <c r="L1306">
        <v>0</v>
      </c>
      <c r="M1306">
        <f>Table1[[#This Row],[Teenhome]]+Table1[[#This Row],[Kidhome]]</f>
        <v>1</v>
      </c>
      <c r="N1306" s="1">
        <v>41740</v>
      </c>
      <c r="O1306" s="16">
        <f>(Table1[[#This Row],[DataSetDate]]-Table1[[#This Row],[Dt_Customer]])/365</f>
        <v>6.8273972602739725</v>
      </c>
      <c r="P1306" s="15">
        <v>44232</v>
      </c>
      <c r="Q1306">
        <v>93</v>
      </c>
      <c r="R1306" s="4">
        <v>30</v>
      </c>
      <c r="S1306" s="4">
        <v>11</v>
      </c>
      <c r="T1306" s="4">
        <v>25</v>
      </c>
      <c r="U1306" s="4">
        <v>29</v>
      </c>
      <c r="V1306" s="4">
        <v>1</v>
      </c>
      <c r="W1306" s="4">
        <v>18</v>
      </c>
      <c r="X1306">
        <v>1</v>
      </c>
      <c r="Y1306">
        <v>1</v>
      </c>
      <c r="Z1306" t="str">
        <f t="shared" si="83"/>
        <v>Low</v>
      </c>
      <c r="AA1306" s="14">
        <f t="shared" ca="1" si="84"/>
        <v>1.183477900716277</v>
      </c>
      <c r="AB1306">
        <v>1</v>
      </c>
      <c r="AC1306">
        <v>4</v>
      </c>
      <c r="AD1306" s="14">
        <f t="shared" ca="1" si="85"/>
        <v>3.8738113932147789</v>
      </c>
      <c r="AE1306">
        <v>3</v>
      </c>
      <c r="AF1306">
        <v>0</v>
      </c>
      <c r="AG1306">
        <v>0</v>
      </c>
      <c r="AH1306">
        <v>0</v>
      </c>
      <c r="AI1306">
        <v>0</v>
      </c>
      <c r="AJ1306">
        <v>0</v>
      </c>
      <c r="AK1306">
        <v>0</v>
      </c>
      <c r="AL1306">
        <v>0</v>
      </c>
      <c r="AM1306" t="s">
        <v>47</v>
      </c>
    </row>
    <row r="1307" spans="1:39" hidden="1" x14ac:dyDescent="0.3">
      <c r="A1307">
        <v>2130</v>
      </c>
      <c r="B1307">
        <v>1982</v>
      </c>
      <c r="C1307" s="14">
        <f>2021-Table1[[#This Row],[Year_Birth]]</f>
        <v>39</v>
      </c>
      <c r="D1307" t="s">
        <v>46</v>
      </c>
      <c r="E1307" s="14" t="str" cm="1">
        <f t="array" ref="E1307">_xlfn.SWITCH(Table1[[#This Row],[Education]],"Graduation","Bachelor’s","Basic","High School","2n Cycle","Master’s","Master","Master’s","PhD","PhD","Other")</f>
        <v>Bachelor’s</v>
      </c>
      <c r="F1307" t="s">
        <v>40</v>
      </c>
      <c r="G1307" s="14" t="s">
        <v>40</v>
      </c>
      <c r="H1307" s="14" t="str" cm="1">
        <f t="array" ref="H1307">_xlfn.SWITCH(Table1[[#This Row],[Marital_Status_mod]],"Together","Couple","Married","Couple","Divorced","Single","Single","Single","Widow","Single","Other")</f>
        <v>Couple</v>
      </c>
      <c r="I1307" s="4">
        <v>45203</v>
      </c>
      <c r="J1307" s="41" t="str">
        <f t="shared" si="82"/>
        <v>$40 - $50K</v>
      </c>
      <c r="K1307">
        <v>2</v>
      </c>
      <c r="L1307">
        <v>0</v>
      </c>
      <c r="M1307">
        <f>Table1[[#This Row],[Teenhome]]+Table1[[#This Row],[Kidhome]]</f>
        <v>2</v>
      </c>
      <c r="N1307" s="1">
        <v>41721</v>
      </c>
      <c r="O1307" s="16">
        <f>(Table1[[#This Row],[DataSetDate]]-Table1[[#This Row],[Dt_Customer]])/365</f>
        <v>6.8794520547945206</v>
      </c>
      <c r="P1307" s="15">
        <v>44232</v>
      </c>
      <c r="Q1307">
        <v>4</v>
      </c>
      <c r="R1307" s="4">
        <v>35</v>
      </c>
      <c r="S1307" s="4">
        <v>3</v>
      </c>
      <c r="T1307" s="4">
        <v>67</v>
      </c>
      <c r="U1307" s="4">
        <v>10</v>
      </c>
      <c r="V1307" s="4">
        <v>8</v>
      </c>
      <c r="W1307" s="4">
        <v>24</v>
      </c>
      <c r="X1307">
        <v>1</v>
      </c>
      <c r="Y1307">
        <v>3</v>
      </c>
      <c r="Z1307" t="str">
        <f t="shared" si="83"/>
        <v>Medium</v>
      </c>
      <c r="AA1307" s="14">
        <f t="shared" ca="1" si="84"/>
        <v>3.018913201744188</v>
      </c>
      <c r="AB1307">
        <v>1</v>
      </c>
      <c r="AC1307">
        <v>3</v>
      </c>
      <c r="AD1307" s="14">
        <f t="shared" ca="1" si="85"/>
        <v>3.1050455480528214</v>
      </c>
      <c r="AE1307">
        <v>6</v>
      </c>
      <c r="AF1307">
        <v>0</v>
      </c>
      <c r="AG1307">
        <v>0</v>
      </c>
      <c r="AH1307">
        <v>0</v>
      </c>
      <c r="AI1307">
        <v>0</v>
      </c>
      <c r="AJ1307">
        <v>0</v>
      </c>
      <c r="AK1307">
        <v>1</v>
      </c>
      <c r="AL1307">
        <v>0</v>
      </c>
      <c r="AM1307" t="s">
        <v>47</v>
      </c>
    </row>
    <row r="1308" spans="1:39" hidden="1" x14ac:dyDescent="0.3">
      <c r="A1308">
        <v>199</v>
      </c>
      <c r="B1308">
        <v>1962</v>
      </c>
      <c r="C1308" s="14">
        <f>2021-Table1[[#This Row],[Year_Birth]]</f>
        <v>59</v>
      </c>
      <c r="D1308" t="s">
        <v>44</v>
      </c>
      <c r="E1308" s="14" t="str" cm="1">
        <f t="array" ref="E1308">_xlfn.SWITCH(Table1[[#This Row],[Education]],"Graduation","Bachelor’s","Basic","High School","2n Cycle","Master’s","Master","Master’s","PhD","PhD","Other")</f>
        <v>Master’s</v>
      </c>
      <c r="F1308" t="s">
        <v>50</v>
      </c>
      <c r="G1308" s="14" t="s">
        <v>50</v>
      </c>
      <c r="H1308" s="14" t="str" cm="1">
        <f t="array" ref="H1308">_xlfn.SWITCH(Table1[[#This Row],[Marital_Status_mod]],"Together","Couple","Married","Couple","Divorced","Single","Single","Single","Widow","Single","Other")</f>
        <v>Single</v>
      </c>
      <c r="I1308" s="4">
        <v>45183</v>
      </c>
      <c r="J1308" s="41" t="str">
        <f t="shared" si="82"/>
        <v>$40 - $50K</v>
      </c>
      <c r="K1308">
        <v>0</v>
      </c>
      <c r="L1308">
        <v>0</v>
      </c>
      <c r="M1308">
        <f>Table1[[#This Row],[Teenhome]]+Table1[[#This Row],[Kidhome]]</f>
        <v>0</v>
      </c>
      <c r="N1308" s="1">
        <v>41294</v>
      </c>
      <c r="O1308" s="16">
        <f>(Table1[[#This Row],[DataSetDate]]-Table1[[#This Row],[Dt_Customer]])/365</f>
        <v>8.0493150684931507</v>
      </c>
      <c r="P1308" s="15">
        <v>44232</v>
      </c>
      <c r="Q1308">
        <v>33</v>
      </c>
      <c r="R1308" s="4">
        <v>219</v>
      </c>
      <c r="S1308" s="4">
        <v>3</v>
      </c>
      <c r="T1308" s="4">
        <v>60</v>
      </c>
      <c r="U1308" s="4">
        <v>12</v>
      </c>
      <c r="V1308" s="4">
        <v>9</v>
      </c>
      <c r="W1308" s="4">
        <v>12</v>
      </c>
      <c r="X1308">
        <v>1</v>
      </c>
      <c r="Y1308">
        <v>4</v>
      </c>
      <c r="Z1308" t="str">
        <f t="shared" si="83"/>
        <v>Medium</v>
      </c>
      <c r="AA1308" s="14">
        <f t="shared" ca="1" si="84"/>
        <v>4.1074495353786196</v>
      </c>
      <c r="AB1308">
        <v>1</v>
      </c>
      <c r="AC1308">
        <v>7</v>
      </c>
      <c r="AD1308" s="14">
        <f t="shared" ca="1" si="85"/>
        <v>7.3986648742734005</v>
      </c>
      <c r="AE1308">
        <v>7</v>
      </c>
      <c r="AF1308">
        <v>0</v>
      </c>
      <c r="AG1308">
        <v>0</v>
      </c>
      <c r="AH1308">
        <v>0</v>
      </c>
      <c r="AI1308">
        <v>1</v>
      </c>
      <c r="AJ1308">
        <v>0</v>
      </c>
      <c r="AK1308">
        <v>0</v>
      </c>
      <c r="AL1308">
        <v>0</v>
      </c>
      <c r="AM1308" t="s">
        <v>48</v>
      </c>
    </row>
    <row r="1309" spans="1:39" hidden="1" x14ac:dyDescent="0.3">
      <c r="A1309">
        <v>1463</v>
      </c>
      <c r="B1309">
        <v>1958</v>
      </c>
      <c r="C1309" s="14">
        <f>2021-Table1[[#This Row],[Year_Birth]]</f>
        <v>63</v>
      </c>
      <c r="D1309" t="s">
        <v>46</v>
      </c>
      <c r="E1309" s="14" t="str" cm="1">
        <f t="array" ref="E1309">_xlfn.SWITCH(Table1[[#This Row],[Education]],"Graduation","Bachelor’s","Basic","High School","2n Cycle","Master’s","Master","Master’s","PhD","PhD","Other")</f>
        <v>Bachelor’s</v>
      </c>
      <c r="F1309" t="s">
        <v>50</v>
      </c>
      <c r="G1309" s="14" t="s">
        <v>50</v>
      </c>
      <c r="H1309" s="14" t="str" cm="1">
        <f t="array" ref="H1309">_xlfn.SWITCH(Table1[[#This Row],[Marital_Status_mod]],"Together","Couple","Married","Couple","Divorced","Single","Single","Single","Widow","Single","Other")</f>
        <v>Single</v>
      </c>
      <c r="I1309" s="4">
        <v>45160</v>
      </c>
      <c r="J1309" s="41" t="str">
        <f t="shared" si="82"/>
        <v>$40 - $50K</v>
      </c>
      <c r="K1309">
        <v>1</v>
      </c>
      <c r="L1309">
        <v>1</v>
      </c>
      <c r="M1309">
        <f>Table1[[#This Row],[Teenhome]]+Table1[[#This Row],[Kidhome]]</f>
        <v>2</v>
      </c>
      <c r="N1309" s="1">
        <v>41727</v>
      </c>
      <c r="O1309" s="16">
        <f>(Table1[[#This Row],[DataSetDate]]-Table1[[#This Row],[Dt_Customer]])/365</f>
        <v>6.8630136986301373</v>
      </c>
      <c r="P1309" s="15">
        <v>44232</v>
      </c>
      <c r="Q1309">
        <v>9</v>
      </c>
      <c r="R1309" s="4">
        <v>8</v>
      </c>
      <c r="S1309" s="4">
        <v>2</v>
      </c>
      <c r="T1309" s="4">
        <v>5</v>
      </c>
      <c r="U1309" s="4">
        <v>3</v>
      </c>
      <c r="V1309" s="4">
        <v>0</v>
      </c>
      <c r="W1309" s="4">
        <v>3</v>
      </c>
      <c r="X1309">
        <v>1</v>
      </c>
      <c r="Y1309">
        <v>1</v>
      </c>
      <c r="Z1309" t="str">
        <f t="shared" si="83"/>
        <v>Low</v>
      </c>
      <c r="AA1309" s="14">
        <f t="shared" ca="1" si="84"/>
        <v>0.74840750580878113</v>
      </c>
      <c r="AB1309">
        <v>0</v>
      </c>
      <c r="AC1309">
        <v>2</v>
      </c>
      <c r="AD1309" s="14">
        <f t="shared" ca="1" si="85"/>
        <v>1.6694440798293719</v>
      </c>
      <c r="AE1309">
        <v>7</v>
      </c>
      <c r="AF1309">
        <v>0</v>
      </c>
      <c r="AG1309">
        <v>0</v>
      </c>
      <c r="AH1309">
        <v>0</v>
      </c>
      <c r="AI1309">
        <v>0</v>
      </c>
      <c r="AJ1309">
        <v>0</v>
      </c>
      <c r="AK1309">
        <v>0</v>
      </c>
      <c r="AL1309">
        <v>0</v>
      </c>
      <c r="AM1309" t="s">
        <v>53</v>
      </c>
    </row>
    <row r="1310" spans="1:39" hidden="1" x14ac:dyDescent="0.3">
      <c r="A1310">
        <v>6168</v>
      </c>
      <c r="B1310">
        <v>1963</v>
      </c>
      <c r="C1310" s="14">
        <f>2021-Table1[[#This Row],[Year_Birth]]</f>
        <v>58</v>
      </c>
      <c r="D1310" t="s">
        <v>46</v>
      </c>
      <c r="E1310" s="14" t="str" cm="1">
        <f t="array" ref="E1310">_xlfn.SWITCH(Table1[[#This Row],[Education]],"Graduation","Bachelor’s","Basic","High School","2n Cycle","Master’s","Master","Master’s","PhD","PhD","Other")</f>
        <v>Bachelor’s</v>
      </c>
      <c r="F1310" t="s">
        <v>49</v>
      </c>
      <c r="G1310" s="14" t="s">
        <v>49</v>
      </c>
      <c r="H1310" s="14" t="str" cm="1">
        <f t="array" ref="H1310">_xlfn.SWITCH(Table1[[#This Row],[Marital_Status_mod]],"Together","Couple","Married","Couple","Divorced","Single","Single","Single","Widow","Single","Other")</f>
        <v>Single</v>
      </c>
      <c r="I1310" s="4">
        <v>45146</v>
      </c>
      <c r="J1310" s="41" t="str">
        <f t="shared" si="82"/>
        <v>$40 - $50K</v>
      </c>
      <c r="K1310">
        <v>1</v>
      </c>
      <c r="L1310">
        <v>1</v>
      </c>
      <c r="M1310">
        <f>Table1[[#This Row],[Teenhome]]+Table1[[#This Row],[Kidhome]]</f>
        <v>2</v>
      </c>
      <c r="N1310" s="1">
        <v>41470</v>
      </c>
      <c r="O1310" s="16">
        <f>(Table1[[#This Row],[DataSetDate]]-Table1[[#This Row],[Dt_Customer]])/365</f>
        <v>7.5671232876712331</v>
      </c>
      <c r="P1310" s="15">
        <v>44232</v>
      </c>
      <c r="Q1310">
        <v>28</v>
      </c>
      <c r="R1310" s="4">
        <v>33</v>
      </c>
      <c r="S1310" s="4">
        <v>0</v>
      </c>
      <c r="T1310" s="4">
        <v>5</v>
      </c>
      <c r="U1310" s="4">
        <v>0</v>
      </c>
      <c r="V1310" s="4">
        <v>0</v>
      </c>
      <c r="W1310" s="4">
        <v>15</v>
      </c>
      <c r="X1310">
        <v>2</v>
      </c>
      <c r="Y1310">
        <v>1</v>
      </c>
      <c r="Z1310" t="str">
        <f t="shared" si="83"/>
        <v>Low</v>
      </c>
      <c r="AA1310" s="14">
        <f t="shared" ca="1" si="84"/>
        <v>0.67000677269976605</v>
      </c>
      <c r="AB1310">
        <v>1</v>
      </c>
      <c r="AC1310">
        <v>2</v>
      </c>
      <c r="AD1310" s="14">
        <f t="shared" ca="1" si="85"/>
        <v>1.6573137587584732</v>
      </c>
      <c r="AE1310">
        <v>4</v>
      </c>
      <c r="AF1310">
        <v>0</v>
      </c>
      <c r="AG1310">
        <v>0</v>
      </c>
      <c r="AH1310">
        <v>0</v>
      </c>
      <c r="AI1310">
        <v>0</v>
      </c>
      <c r="AJ1310">
        <v>0</v>
      </c>
      <c r="AK1310">
        <v>0</v>
      </c>
      <c r="AL1310">
        <v>0</v>
      </c>
      <c r="AM1310" t="s">
        <v>45</v>
      </c>
    </row>
    <row r="1311" spans="1:39" hidden="1" x14ac:dyDescent="0.3">
      <c r="A1311">
        <v>10260</v>
      </c>
      <c r="B1311">
        <v>1965</v>
      </c>
      <c r="C1311" s="14">
        <f>2021-Table1[[#This Row],[Year_Birth]]</f>
        <v>56</v>
      </c>
      <c r="D1311" t="s">
        <v>44</v>
      </c>
      <c r="E1311" s="14" t="str" cm="1">
        <f t="array" ref="E1311">_xlfn.SWITCH(Table1[[#This Row],[Education]],"Graduation","Bachelor’s","Basic","High School","2n Cycle","Master’s","Master","Master’s","PhD","PhD","Other")</f>
        <v>Master’s</v>
      </c>
      <c r="F1311" t="s">
        <v>40</v>
      </c>
      <c r="G1311" s="14" t="s">
        <v>40</v>
      </c>
      <c r="H1311" s="14" t="str" cm="1">
        <f t="array" ref="H1311">_xlfn.SWITCH(Table1[[#This Row],[Marital_Status_mod]],"Together","Couple","Married","Couple","Divorced","Single","Single","Single","Widow","Single","Other")</f>
        <v>Couple</v>
      </c>
      <c r="I1311" s="4">
        <v>45143</v>
      </c>
      <c r="J1311" s="41" t="str">
        <f t="shared" si="82"/>
        <v>$40 - $50K</v>
      </c>
      <c r="K1311">
        <v>0</v>
      </c>
      <c r="L1311">
        <v>1</v>
      </c>
      <c r="M1311">
        <f>Table1[[#This Row],[Teenhome]]+Table1[[#This Row],[Kidhome]]</f>
        <v>1</v>
      </c>
      <c r="N1311" s="1">
        <v>41512</v>
      </c>
      <c r="O1311" s="16">
        <f>(Table1[[#This Row],[DataSetDate]]-Table1[[#This Row],[Dt_Customer]])/365</f>
        <v>7.4520547945205475</v>
      </c>
      <c r="P1311" s="15">
        <v>44232</v>
      </c>
      <c r="Q1311">
        <v>74</v>
      </c>
      <c r="R1311" s="4">
        <v>202</v>
      </c>
      <c r="S1311" s="4">
        <v>5</v>
      </c>
      <c r="T1311" s="4">
        <v>74</v>
      </c>
      <c r="U1311" s="4">
        <v>11</v>
      </c>
      <c r="V1311" s="4">
        <v>5</v>
      </c>
      <c r="W1311" s="4">
        <v>14</v>
      </c>
      <c r="X1311">
        <v>3</v>
      </c>
      <c r="Y1311">
        <v>6</v>
      </c>
      <c r="Z1311" t="str">
        <f t="shared" si="83"/>
        <v>Medium</v>
      </c>
      <c r="AA1311" s="14">
        <f t="shared" ca="1" si="84"/>
        <v>6.3129190197503089</v>
      </c>
      <c r="AB1311">
        <v>1</v>
      </c>
      <c r="AC1311">
        <v>5</v>
      </c>
      <c r="AD1311" s="14">
        <f t="shared" ca="1" si="85"/>
        <v>4.6150535936660493</v>
      </c>
      <c r="AE1311">
        <v>7</v>
      </c>
      <c r="AF1311">
        <v>0</v>
      </c>
      <c r="AG1311">
        <v>0</v>
      </c>
      <c r="AH1311">
        <v>0</v>
      </c>
      <c r="AI1311">
        <v>0</v>
      </c>
      <c r="AJ1311">
        <v>0</v>
      </c>
      <c r="AK1311">
        <v>0</v>
      </c>
      <c r="AL1311">
        <v>0</v>
      </c>
      <c r="AM1311" t="s">
        <v>41</v>
      </c>
    </row>
    <row r="1312" spans="1:39" hidden="1" x14ac:dyDescent="0.3">
      <c r="A1312">
        <v>2262</v>
      </c>
      <c r="B1312">
        <v>1965</v>
      </c>
      <c r="C1312" s="14">
        <f>2021-Table1[[#This Row],[Year_Birth]]</f>
        <v>56</v>
      </c>
      <c r="D1312" t="s">
        <v>44</v>
      </c>
      <c r="E1312" s="14" t="str" cm="1">
        <f t="array" ref="E1312">_xlfn.SWITCH(Table1[[#This Row],[Education]],"Graduation","Bachelor’s","Basic","High School","2n Cycle","Master’s","Master","Master’s","PhD","PhD","Other")</f>
        <v>Master’s</v>
      </c>
      <c r="F1312" t="s">
        <v>40</v>
      </c>
      <c r="G1312" s="14" t="s">
        <v>40</v>
      </c>
      <c r="H1312" s="14" t="str" cm="1">
        <f t="array" ref="H1312">_xlfn.SWITCH(Table1[[#This Row],[Marital_Status_mod]],"Together","Couple","Married","Couple","Divorced","Single","Single","Single","Widow","Single","Other")</f>
        <v>Couple</v>
      </c>
      <c r="I1312" s="4">
        <v>45143</v>
      </c>
      <c r="J1312" s="41" t="str">
        <f t="shared" si="82"/>
        <v>$40 - $50K</v>
      </c>
      <c r="K1312">
        <v>0</v>
      </c>
      <c r="L1312">
        <v>1</v>
      </c>
      <c r="M1312">
        <f>Table1[[#This Row],[Teenhome]]+Table1[[#This Row],[Kidhome]]</f>
        <v>1</v>
      </c>
      <c r="N1312" s="1">
        <v>41512</v>
      </c>
      <c r="O1312" s="16">
        <f>(Table1[[#This Row],[DataSetDate]]-Table1[[#This Row],[Dt_Customer]])/365</f>
        <v>7.4520547945205475</v>
      </c>
      <c r="P1312" s="15">
        <v>44232</v>
      </c>
      <c r="Q1312">
        <v>74</v>
      </c>
      <c r="R1312" s="4">
        <v>202</v>
      </c>
      <c r="S1312" s="4">
        <v>5</v>
      </c>
      <c r="T1312" s="4">
        <v>74</v>
      </c>
      <c r="U1312" s="4">
        <v>11</v>
      </c>
      <c r="V1312" s="4">
        <v>5</v>
      </c>
      <c r="W1312" s="4">
        <v>14</v>
      </c>
      <c r="X1312">
        <v>3</v>
      </c>
      <c r="Y1312">
        <v>6</v>
      </c>
      <c r="Z1312" t="str">
        <f t="shared" si="83"/>
        <v>Medium</v>
      </c>
      <c r="AA1312" s="14">
        <f t="shared" ca="1" si="84"/>
        <v>6.2250874279240307</v>
      </c>
      <c r="AB1312">
        <v>1</v>
      </c>
      <c r="AC1312">
        <v>5</v>
      </c>
      <c r="AD1312" s="14">
        <f t="shared" ca="1" si="85"/>
        <v>5.0282682627895428</v>
      </c>
      <c r="AE1312">
        <v>7</v>
      </c>
      <c r="AF1312">
        <v>0</v>
      </c>
      <c r="AG1312">
        <v>0</v>
      </c>
      <c r="AH1312">
        <v>0</v>
      </c>
      <c r="AI1312">
        <v>0</v>
      </c>
      <c r="AJ1312">
        <v>0</v>
      </c>
      <c r="AK1312">
        <v>0</v>
      </c>
      <c r="AL1312">
        <v>0</v>
      </c>
      <c r="AM1312" t="s">
        <v>47</v>
      </c>
    </row>
    <row r="1313" spans="1:39" hidden="1" x14ac:dyDescent="0.3">
      <c r="A1313">
        <v>5956</v>
      </c>
      <c r="B1313">
        <v>1948</v>
      </c>
      <c r="C1313" s="14">
        <f>2021-Table1[[#This Row],[Year_Birth]]</f>
        <v>73</v>
      </c>
      <c r="D1313" t="s">
        <v>39</v>
      </c>
      <c r="E1313" s="14" t="str" cm="1">
        <f t="array" ref="E1313">_xlfn.SWITCH(Table1[[#This Row],[Education]],"Graduation","Bachelor’s","Basic","High School","2n Cycle","Master’s","Master","Master’s","PhD","PhD","Other")</f>
        <v>PhD</v>
      </c>
      <c r="F1313" t="s">
        <v>49</v>
      </c>
      <c r="G1313" s="14" t="s">
        <v>49</v>
      </c>
      <c r="H1313" s="14" t="str" cm="1">
        <f t="array" ref="H1313">_xlfn.SWITCH(Table1[[#This Row],[Marital_Status_mod]],"Together","Couple","Married","Couple","Divorced","Single","Single","Single","Widow","Single","Other")</f>
        <v>Single</v>
      </c>
      <c r="I1313" s="4">
        <v>45072</v>
      </c>
      <c r="J1313" s="41" t="str">
        <f t="shared" si="82"/>
        <v>$40 - $50K</v>
      </c>
      <c r="K1313">
        <v>1</v>
      </c>
      <c r="L1313">
        <v>2</v>
      </c>
      <c r="M1313">
        <f>Table1[[#This Row],[Teenhome]]+Table1[[#This Row],[Kidhome]]</f>
        <v>3</v>
      </c>
      <c r="N1313" s="1">
        <v>41563</v>
      </c>
      <c r="O1313" s="16">
        <f>(Table1[[#This Row],[DataSetDate]]-Table1[[#This Row],[Dt_Customer]])/365</f>
        <v>7.3123287671232875</v>
      </c>
      <c r="P1313" s="15">
        <v>44232</v>
      </c>
      <c r="Q1313">
        <v>74</v>
      </c>
      <c r="R1313" s="4">
        <v>144</v>
      </c>
      <c r="S1313" s="4">
        <v>2</v>
      </c>
      <c r="T1313" s="4">
        <v>99</v>
      </c>
      <c r="U1313" s="4">
        <v>7</v>
      </c>
      <c r="V1313" s="4">
        <v>2</v>
      </c>
      <c r="W1313" s="4">
        <v>30</v>
      </c>
      <c r="X1313">
        <v>5</v>
      </c>
      <c r="Y1313">
        <v>6</v>
      </c>
      <c r="Z1313" t="str">
        <f t="shared" si="83"/>
        <v>Medium</v>
      </c>
      <c r="AA1313" s="14">
        <f t="shared" ca="1" si="84"/>
        <v>5.6236445024356403</v>
      </c>
      <c r="AB1313">
        <v>1</v>
      </c>
      <c r="AC1313">
        <v>4</v>
      </c>
      <c r="AD1313" s="14">
        <f t="shared" ca="1" si="85"/>
        <v>3.9983503024296341</v>
      </c>
      <c r="AE1313">
        <v>8</v>
      </c>
      <c r="AF1313">
        <v>0</v>
      </c>
      <c r="AG1313">
        <v>0</v>
      </c>
      <c r="AH1313">
        <v>0</v>
      </c>
      <c r="AI1313">
        <v>0</v>
      </c>
      <c r="AJ1313">
        <v>0</v>
      </c>
      <c r="AK1313">
        <v>0</v>
      </c>
      <c r="AL1313">
        <v>0</v>
      </c>
      <c r="AM1313" t="s">
        <v>53</v>
      </c>
    </row>
    <row r="1314" spans="1:39" hidden="1" x14ac:dyDescent="0.3">
      <c r="A1314">
        <v>8754</v>
      </c>
      <c r="B1314">
        <v>1974</v>
      </c>
      <c r="C1314" s="14">
        <f>2021-Table1[[#This Row],[Year_Birth]]</f>
        <v>47</v>
      </c>
      <c r="D1314" t="s">
        <v>39</v>
      </c>
      <c r="E1314" s="14" t="str" cm="1">
        <f t="array" ref="E1314">_xlfn.SWITCH(Table1[[#This Row],[Education]],"Graduation","Bachelor’s","Basic","High School","2n Cycle","Master’s","Master","Master’s","PhD","PhD","Other")</f>
        <v>PhD</v>
      </c>
      <c r="F1314" t="s">
        <v>40</v>
      </c>
      <c r="G1314" s="14" t="s">
        <v>40</v>
      </c>
      <c r="H1314" s="14" t="str" cm="1">
        <f t="array" ref="H1314">_xlfn.SWITCH(Table1[[#This Row],[Marital_Status_mod]],"Together","Couple","Married","Couple","Divorced","Single","Single","Single","Widow","Single","Other")</f>
        <v>Couple</v>
      </c>
      <c r="I1314" s="4">
        <v>45068</v>
      </c>
      <c r="J1314" s="41" t="str">
        <f t="shared" si="82"/>
        <v>$40 - $50K</v>
      </c>
      <c r="K1314">
        <v>0</v>
      </c>
      <c r="L1314">
        <v>1</v>
      </c>
      <c r="M1314">
        <f>Table1[[#This Row],[Teenhome]]+Table1[[#This Row],[Kidhome]]</f>
        <v>1</v>
      </c>
      <c r="N1314" s="1">
        <v>41410</v>
      </c>
      <c r="O1314" s="16">
        <f>(Table1[[#This Row],[DataSetDate]]-Table1[[#This Row],[Dt_Customer]])/365</f>
        <v>7.7315068493150685</v>
      </c>
      <c r="P1314" s="15">
        <v>44232</v>
      </c>
      <c r="Q1314">
        <v>25</v>
      </c>
      <c r="R1314" s="4">
        <v>14</v>
      </c>
      <c r="S1314" s="4">
        <v>0</v>
      </c>
      <c r="T1314" s="4">
        <v>3</v>
      </c>
      <c r="U1314" s="4">
        <v>0</v>
      </c>
      <c r="V1314" s="4">
        <v>0</v>
      </c>
      <c r="W1314" s="4">
        <v>3</v>
      </c>
      <c r="X1314">
        <v>1</v>
      </c>
      <c r="Y1314">
        <v>1</v>
      </c>
      <c r="Z1314" t="str">
        <f t="shared" si="83"/>
        <v>Low</v>
      </c>
      <c r="AA1314" s="14">
        <f t="shared" ca="1" si="84"/>
        <v>0.9796290231266227</v>
      </c>
      <c r="AB1314">
        <v>0</v>
      </c>
      <c r="AC1314">
        <v>2</v>
      </c>
      <c r="AD1314" s="14">
        <f t="shared" ca="1" si="85"/>
        <v>1.7694447753909581</v>
      </c>
      <c r="AE1314">
        <v>7</v>
      </c>
      <c r="AF1314">
        <v>0</v>
      </c>
      <c r="AG1314">
        <v>0</v>
      </c>
      <c r="AH1314">
        <v>0</v>
      </c>
      <c r="AI1314">
        <v>0</v>
      </c>
      <c r="AJ1314">
        <v>0</v>
      </c>
      <c r="AK1314">
        <v>0</v>
      </c>
      <c r="AL1314">
        <v>0</v>
      </c>
      <c r="AM1314" t="s">
        <v>41</v>
      </c>
    </row>
    <row r="1315" spans="1:39" hidden="1" x14ac:dyDescent="0.3">
      <c r="A1315">
        <v>5454</v>
      </c>
      <c r="B1315">
        <v>1979</v>
      </c>
      <c r="C1315" s="14">
        <f>2021-Table1[[#This Row],[Year_Birth]]</f>
        <v>42</v>
      </c>
      <c r="D1315" t="s">
        <v>44</v>
      </c>
      <c r="E1315" s="14" t="str" cm="1">
        <f t="array" ref="E1315">_xlfn.SWITCH(Table1[[#This Row],[Education]],"Graduation","Bachelor’s","Basic","High School","2n Cycle","Master’s","Master","Master’s","PhD","PhD","Other")</f>
        <v>Master’s</v>
      </c>
      <c r="F1315" t="s">
        <v>42</v>
      </c>
      <c r="G1315" s="14" t="s">
        <v>42</v>
      </c>
      <c r="H1315" s="14" t="str" cm="1">
        <f t="array" ref="H1315">_xlfn.SWITCH(Table1[[#This Row],[Marital_Status_mod]],"Together","Couple","Married","Couple","Divorced","Single","Single","Single","Widow","Single","Other")</f>
        <v>Couple</v>
      </c>
      <c r="I1315" s="4">
        <v>45057</v>
      </c>
      <c r="J1315" s="41" t="str">
        <f t="shared" si="82"/>
        <v>$40 - $50K</v>
      </c>
      <c r="K1315">
        <v>1</v>
      </c>
      <c r="L1315">
        <v>0</v>
      </c>
      <c r="M1315">
        <f>Table1[[#This Row],[Teenhome]]+Table1[[#This Row],[Kidhome]]</f>
        <v>1</v>
      </c>
      <c r="N1315" s="1">
        <v>41609</v>
      </c>
      <c r="O1315" s="16">
        <f>(Table1[[#This Row],[DataSetDate]]-Table1[[#This Row],[Dt_Customer]])/365</f>
        <v>7.1863013698630134</v>
      </c>
      <c r="P1315" s="15">
        <v>44232</v>
      </c>
      <c r="Q1315">
        <v>80</v>
      </c>
      <c r="R1315" s="4">
        <v>37</v>
      </c>
      <c r="S1315" s="4">
        <v>0</v>
      </c>
      <c r="T1315" s="4">
        <v>7</v>
      </c>
      <c r="U1315" s="4">
        <v>3</v>
      </c>
      <c r="V1315" s="4">
        <v>0</v>
      </c>
      <c r="W1315" s="4">
        <v>3</v>
      </c>
      <c r="X1315">
        <v>1</v>
      </c>
      <c r="Y1315">
        <v>2</v>
      </c>
      <c r="Z1315" t="str">
        <f t="shared" si="83"/>
        <v>Low</v>
      </c>
      <c r="AA1315" s="14">
        <f t="shared" ca="1" si="84"/>
        <v>1.7713517162348837</v>
      </c>
      <c r="AB1315">
        <v>0</v>
      </c>
      <c r="AC1315">
        <v>3</v>
      </c>
      <c r="AD1315" s="14">
        <f t="shared" ca="1" si="85"/>
        <v>3.3099635537907366</v>
      </c>
      <c r="AE1315">
        <v>5</v>
      </c>
      <c r="AF1315">
        <v>0</v>
      </c>
      <c r="AG1315">
        <v>0</v>
      </c>
      <c r="AH1315">
        <v>0</v>
      </c>
      <c r="AI1315">
        <v>0</v>
      </c>
      <c r="AJ1315">
        <v>0</v>
      </c>
      <c r="AK1315">
        <v>0</v>
      </c>
      <c r="AL1315">
        <v>0</v>
      </c>
      <c r="AM1315" t="s">
        <v>43</v>
      </c>
    </row>
    <row r="1316" spans="1:39" hidden="1" x14ac:dyDescent="0.3">
      <c r="A1316">
        <v>4587</v>
      </c>
      <c r="B1316">
        <v>1944</v>
      </c>
      <c r="C1316" s="14">
        <f>2021-Table1[[#This Row],[Year_Birth]]</f>
        <v>77</v>
      </c>
      <c r="D1316" t="s">
        <v>44</v>
      </c>
      <c r="E1316" s="14" t="str" cm="1">
        <f t="array" ref="E1316">_xlfn.SWITCH(Table1[[#This Row],[Education]],"Graduation","Bachelor’s","Basic","High School","2n Cycle","Master’s","Master","Master’s","PhD","PhD","Other")</f>
        <v>Master’s</v>
      </c>
      <c r="F1316" t="s">
        <v>54</v>
      </c>
      <c r="G1316" s="14" t="s">
        <v>54</v>
      </c>
      <c r="H1316" s="14" t="str" cm="1">
        <f t="array" ref="H1316">_xlfn.SWITCH(Table1[[#This Row],[Marital_Status_mod]],"Together","Couple","Married","Couple","Divorced","Single","Single","Single","Widow","Single","Other")</f>
        <v>Single</v>
      </c>
      <c r="I1316" s="4">
        <v>45006</v>
      </c>
      <c r="J1316" s="41" t="str">
        <f t="shared" si="82"/>
        <v>$40 - $50K</v>
      </c>
      <c r="K1316">
        <v>0</v>
      </c>
      <c r="L1316">
        <v>0</v>
      </c>
      <c r="M1316">
        <f>Table1[[#This Row],[Teenhome]]+Table1[[#This Row],[Kidhome]]</f>
        <v>0</v>
      </c>
      <c r="N1316" s="1">
        <v>41473</v>
      </c>
      <c r="O1316" s="16">
        <f>(Table1[[#This Row],[DataSetDate]]-Table1[[#This Row],[Dt_Customer]])/365</f>
        <v>7.558904109589041</v>
      </c>
      <c r="P1316" s="15">
        <v>44232</v>
      </c>
      <c r="Q1316">
        <v>90</v>
      </c>
      <c r="R1316" s="4">
        <v>162</v>
      </c>
      <c r="S1316" s="4">
        <v>25</v>
      </c>
      <c r="T1316" s="4">
        <v>53</v>
      </c>
      <c r="U1316" s="4">
        <v>16</v>
      </c>
      <c r="V1316" s="4">
        <v>0</v>
      </c>
      <c r="W1316" s="4">
        <v>10</v>
      </c>
      <c r="X1316">
        <v>1</v>
      </c>
      <c r="Y1316">
        <v>3</v>
      </c>
      <c r="Z1316" t="str">
        <f t="shared" si="83"/>
        <v>Medium</v>
      </c>
      <c r="AA1316" s="14">
        <f t="shared" ca="1" si="84"/>
        <v>3.2598310540760256</v>
      </c>
      <c r="AB1316">
        <v>1</v>
      </c>
      <c r="AC1316">
        <v>7</v>
      </c>
      <c r="AD1316" s="14">
        <f t="shared" ca="1" si="85"/>
        <v>6.7339568524458358</v>
      </c>
      <c r="AE1316">
        <v>3</v>
      </c>
      <c r="AF1316">
        <v>0</v>
      </c>
      <c r="AG1316">
        <v>0</v>
      </c>
      <c r="AH1316">
        <v>0</v>
      </c>
      <c r="AI1316">
        <v>0</v>
      </c>
      <c r="AJ1316">
        <v>0</v>
      </c>
      <c r="AK1316">
        <v>0</v>
      </c>
      <c r="AL1316">
        <v>0</v>
      </c>
      <c r="AM1316" t="s">
        <v>41</v>
      </c>
    </row>
    <row r="1317" spans="1:39" hidden="1" x14ac:dyDescent="0.3">
      <c r="A1317">
        <v>6818</v>
      </c>
      <c r="B1317">
        <v>1974</v>
      </c>
      <c r="C1317" s="14">
        <f>2021-Table1[[#This Row],[Year_Birth]]</f>
        <v>47</v>
      </c>
      <c r="D1317" t="s">
        <v>46</v>
      </c>
      <c r="E1317" s="14" t="str" cm="1">
        <f t="array" ref="E1317">_xlfn.SWITCH(Table1[[#This Row],[Education]],"Graduation","Bachelor’s","Basic","High School","2n Cycle","Master’s","Master","Master’s","PhD","PhD","Other")</f>
        <v>Bachelor’s</v>
      </c>
      <c r="F1317" t="s">
        <v>42</v>
      </c>
      <c r="G1317" s="14" t="s">
        <v>42</v>
      </c>
      <c r="H1317" s="14" t="str" cm="1">
        <f t="array" ref="H1317">_xlfn.SWITCH(Table1[[#This Row],[Marital_Status_mod]],"Together","Couple","Married","Couple","Divorced","Single","Single","Single","Widow","Single","Other")</f>
        <v>Couple</v>
      </c>
      <c r="I1317" s="4">
        <v>44989</v>
      </c>
      <c r="J1317" s="41" t="str">
        <f t="shared" si="82"/>
        <v>$40 - $50K</v>
      </c>
      <c r="K1317">
        <v>0</v>
      </c>
      <c r="L1317">
        <v>1</v>
      </c>
      <c r="M1317">
        <f>Table1[[#This Row],[Teenhome]]+Table1[[#This Row],[Kidhome]]</f>
        <v>1</v>
      </c>
      <c r="N1317" s="1">
        <v>41164</v>
      </c>
      <c r="O1317" s="16">
        <f>(Table1[[#This Row],[DataSetDate]]-Table1[[#This Row],[Dt_Customer]])/365</f>
        <v>8.4054794520547951</v>
      </c>
      <c r="P1317" s="15">
        <v>44232</v>
      </c>
      <c r="Q1317">
        <v>26</v>
      </c>
      <c r="R1317" s="4">
        <v>98</v>
      </c>
      <c r="S1317" s="4">
        <v>0</v>
      </c>
      <c r="T1317" s="4">
        <v>106</v>
      </c>
      <c r="U1317" s="4">
        <v>49</v>
      </c>
      <c r="V1317" s="4">
        <v>10</v>
      </c>
      <c r="W1317" s="4">
        <v>106</v>
      </c>
      <c r="X1317">
        <v>5</v>
      </c>
      <c r="Y1317">
        <v>5</v>
      </c>
      <c r="Z1317" t="str">
        <f t="shared" si="83"/>
        <v>Medium</v>
      </c>
      <c r="AA1317" s="14">
        <f t="shared" ca="1" si="84"/>
        <v>4.8701154009309287</v>
      </c>
      <c r="AB1317">
        <v>1</v>
      </c>
      <c r="AC1317">
        <v>5</v>
      </c>
      <c r="AD1317" s="14">
        <f t="shared" ca="1" si="85"/>
        <v>4.7512008231595466</v>
      </c>
      <c r="AE1317">
        <v>6</v>
      </c>
      <c r="AF1317">
        <v>0</v>
      </c>
      <c r="AG1317">
        <v>0</v>
      </c>
      <c r="AH1317">
        <v>0</v>
      </c>
      <c r="AI1317">
        <v>0</v>
      </c>
      <c r="AJ1317">
        <v>0</v>
      </c>
      <c r="AK1317">
        <v>0</v>
      </c>
      <c r="AL1317">
        <v>0</v>
      </c>
      <c r="AM1317" t="s">
        <v>41</v>
      </c>
    </row>
    <row r="1318" spans="1:39" hidden="1" x14ac:dyDescent="0.3">
      <c r="A1318">
        <v>7807</v>
      </c>
      <c r="B1318">
        <v>1974</v>
      </c>
      <c r="C1318" s="14">
        <f>2021-Table1[[#This Row],[Year_Birth]]</f>
        <v>47</v>
      </c>
      <c r="D1318" t="s">
        <v>46</v>
      </c>
      <c r="E1318" s="14" t="str" cm="1">
        <f t="array" ref="E1318">_xlfn.SWITCH(Table1[[#This Row],[Education]],"Graduation","Bachelor’s","Basic","High School","2n Cycle","Master’s","Master","Master’s","PhD","PhD","Other")</f>
        <v>Bachelor’s</v>
      </c>
      <c r="F1318" t="s">
        <v>42</v>
      </c>
      <c r="G1318" s="14" t="s">
        <v>42</v>
      </c>
      <c r="H1318" s="14" t="str" cm="1">
        <f t="array" ref="H1318">_xlfn.SWITCH(Table1[[#This Row],[Marital_Status_mod]],"Together","Couple","Married","Couple","Divorced","Single","Single","Single","Widow","Single","Other")</f>
        <v>Couple</v>
      </c>
      <c r="I1318" s="4">
        <v>44989</v>
      </c>
      <c r="J1318" s="41" t="str">
        <f t="shared" si="82"/>
        <v>$40 - $50K</v>
      </c>
      <c r="K1318">
        <v>0</v>
      </c>
      <c r="L1318">
        <v>1</v>
      </c>
      <c r="M1318">
        <f>Table1[[#This Row],[Teenhome]]+Table1[[#This Row],[Kidhome]]</f>
        <v>1</v>
      </c>
      <c r="N1318" s="1">
        <v>41164</v>
      </c>
      <c r="O1318" s="16">
        <f>(Table1[[#This Row],[DataSetDate]]-Table1[[#This Row],[Dt_Customer]])/365</f>
        <v>8.4054794520547951</v>
      </c>
      <c r="P1318" s="15">
        <v>44232</v>
      </c>
      <c r="Q1318">
        <v>26</v>
      </c>
      <c r="R1318" s="4">
        <v>98</v>
      </c>
      <c r="S1318" s="4">
        <v>0</v>
      </c>
      <c r="T1318" s="4">
        <v>106</v>
      </c>
      <c r="U1318" s="4">
        <v>49</v>
      </c>
      <c r="V1318" s="4">
        <v>10</v>
      </c>
      <c r="W1318" s="4">
        <v>106</v>
      </c>
      <c r="X1318">
        <v>5</v>
      </c>
      <c r="Y1318">
        <v>5</v>
      </c>
      <c r="Z1318" t="str">
        <f t="shared" si="83"/>
        <v>Medium</v>
      </c>
      <c r="AA1318" s="14">
        <f t="shared" ca="1" si="84"/>
        <v>5.0317988011985841</v>
      </c>
      <c r="AB1318">
        <v>1</v>
      </c>
      <c r="AC1318">
        <v>5</v>
      </c>
      <c r="AD1318" s="14">
        <f t="shared" ca="1" si="85"/>
        <v>5.201269439991786</v>
      </c>
      <c r="AE1318">
        <v>6</v>
      </c>
      <c r="AF1318">
        <v>0</v>
      </c>
      <c r="AG1318">
        <v>0</v>
      </c>
      <c r="AH1318">
        <v>0</v>
      </c>
      <c r="AI1318">
        <v>0</v>
      </c>
      <c r="AJ1318">
        <v>0</v>
      </c>
      <c r="AK1318">
        <v>0</v>
      </c>
      <c r="AL1318">
        <v>0</v>
      </c>
      <c r="AM1318" t="s">
        <v>41</v>
      </c>
    </row>
    <row r="1319" spans="1:39" hidden="1" x14ac:dyDescent="0.3">
      <c r="A1319">
        <v>4791</v>
      </c>
      <c r="B1319">
        <v>1980</v>
      </c>
      <c r="C1319" s="14">
        <f>2021-Table1[[#This Row],[Year_Birth]]</f>
        <v>41</v>
      </c>
      <c r="D1319" t="s">
        <v>46</v>
      </c>
      <c r="E1319" s="14" t="str" cm="1">
        <f t="array" ref="E1319">_xlfn.SWITCH(Table1[[#This Row],[Education]],"Graduation","Bachelor’s","Basic","High School","2n Cycle","Master’s","Master","Master’s","PhD","PhD","Other")</f>
        <v>Bachelor’s</v>
      </c>
      <c r="F1319" t="s">
        <v>40</v>
      </c>
      <c r="G1319" s="14" t="s">
        <v>40</v>
      </c>
      <c r="H1319" s="14" t="str" cm="1">
        <f t="array" ref="H1319">_xlfn.SWITCH(Table1[[#This Row],[Marital_Status_mod]],"Together","Couple","Married","Couple","Divorced","Single","Single","Single","Widow","Single","Other")</f>
        <v>Couple</v>
      </c>
      <c r="I1319" s="4">
        <v>44964</v>
      </c>
      <c r="J1319" s="41" t="str">
        <f t="shared" si="82"/>
        <v>$40 - $50K</v>
      </c>
      <c r="K1319">
        <v>1</v>
      </c>
      <c r="L1319">
        <v>1</v>
      </c>
      <c r="M1319">
        <f>Table1[[#This Row],[Teenhome]]+Table1[[#This Row],[Kidhome]]</f>
        <v>2</v>
      </c>
      <c r="N1319" s="1">
        <v>41259</v>
      </c>
      <c r="O1319" s="16">
        <f>(Table1[[#This Row],[DataSetDate]]-Table1[[#This Row],[Dt_Customer]])/365</f>
        <v>8.1452054794520556</v>
      </c>
      <c r="P1319" s="15">
        <v>44232</v>
      </c>
      <c r="Q1319">
        <v>35</v>
      </c>
      <c r="R1319" s="4">
        <v>19</v>
      </c>
      <c r="S1319" s="4">
        <v>1</v>
      </c>
      <c r="T1319" s="4">
        <v>17</v>
      </c>
      <c r="U1319" s="4">
        <v>2</v>
      </c>
      <c r="V1319" s="4">
        <v>0</v>
      </c>
      <c r="W1319" s="4">
        <v>2</v>
      </c>
      <c r="X1319">
        <v>1</v>
      </c>
      <c r="Y1319">
        <v>1</v>
      </c>
      <c r="Z1319" t="str">
        <f t="shared" si="83"/>
        <v>Low</v>
      </c>
      <c r="AA1319" s="14">
        <f t="shared" ca="1" si="84"/>
        <v>0.99255484219778234</v>
      </c>
      <c r="AB1319">
        <v>0</v>
      </c>
      <c r="AC1319">
        <v>3</v>
      </c>
      <c r="AD1319" s="14">
        <f t="shared" ca="1" si="85"/>
        <v>2.9977449117734167</v>
      </c>
      <c r="AE1319">
        <v>8</v>
      </c>
      <c r="AF1319">
        <v>0</v>
      </c>
      <c r="AG1319">
        <v>0</v>
      </c>
      <c r="AH1319">
        <v>0</v>
      </c>
      <c r="AI1319">
        <v>0</v>
      </c>
      <c r="AJ1319">
        <v>0</v>
      </c>
      <c r="AK1319">
        <v>0</v>
      </c>
      <c r="AL1319">
        <v>0</v>
      </c>
      <c r="AM1319" t="s">
        <v>53</v>
      </c>
    </row>
    <row r="1320" spans="1:39" hidden="1" x14ac:dyDescent="0.3">
      <c r="A1320">
        <v>1008</v>
      </c>
      <c r="B1320">
        <v>1981</v>
      </c>
      <c r="C1320" s="14">
        <f>2021-Table1[[#This Row],[Year_Birth]]</f>
        <v>40</v>
      </c>
      <c r="D1320" t="s">
        <v>39</v>
      </c>
      <c r="E1320" s="14" t="str" cm="1">
        <f t="array" ref="E1320">_xlfn.SWITCH(Table1[[#This Row],[Education]],"Graduation","Bachelor’s","Basic","High School","2n Cycle","Master’s","Master","Master’s","PhD","PhD","Other")</f>
        <v>PhD</v>
      </c>
      <c r="F1320" t="s">
        <v>40</v>
      </c>
      <c r="G1320" s="14" t="s">
        <v>40</v>
      </c>
      <c r="H1320" s="14" t="str" cm="1">
        <f t="array" ref="H1320">_xlfn.SWITCH(Table1[[#This Row],[Marital_Status_mod]],"Together","Couple","Married","Couple","Divorced","Single","Single","Single","Widow","Single","Other")</f>
        <v>Couple</v>
      </c>
      <c r="I1320" s="4">
        <v>44953</v>
      </c>
      <c r="J1320" s="41" t="str">
        <f t="shared" si="82"/>
        <v>$40 - $50K</v>
      </c>
      <c r="K1320">
        <v>0</v>
      </c>
      <c r="L1320">
        <v>0</v>
      </c>
      <c r="M1320">
        <f>Table1[[#This Row],[Teenhome]]+Table1[[#This Row],[Kidhome]]</f>
        <v>0</v>
      </c>
      <c r="N1320" s="1">
        <v>41264</v>
      </c>
      <c r="O1320" s="16">
        <f>(Table1[[#This Row],[DataSetDate]]-Table1[[#This Row],[Dt_Customer]])/365</f>
        <v>8.131506849315068</v>
      </c>
      <c r="P1320" s="15">
        <v>44232</v>
      </c>
      <c r="Q1320">
        <v>31</v>
      </c>
      <c r="R1320" s="4">
        <v>728</v>
      </c>
      <c r="S1320" s="4">
        <v>17</v>
      </c>
      <c r="T1320" s="4">
        <v>133</v>
      </c>
      <c r="U1320" s="4">
        <v>11</v>
      </c>
      <c r="V1320" s="4">
        <v>8</v>
      </c>
      <c r="W1320" s="4">
        <v>124</v>
      </c>
      <c r="X1320">
        <v>1</v>
      </c>
      <c r="Y1320">
        <v>7</v>
      </c>
      <c r="Z1320" t="str">
        <f t="shared" si="83"/>
        <v>High</v>
      </c>
      <c r="AA1320" s="14">
        <f t="shared" ca="1" si="84"/>
        <v>7.1960283723142586</v>
      </c>
      <c r="AB1320">
        <v>3</v>
      </c>
      <c r="AC1320">
        <v>13</v>
      </c>
      <c r="AD1320" s="14">
        <f t="shared" ca="1" si="85"/>
        <v>12.809738587340014</v>
      </c>
      <c r="AE1320">
        <v>6</v>
      </c>
      <c r="AF1320">
        <v>0</v>
      </c>
      <c r="AG1320">
        <v>0</v>
      </c>
      <c r="AH1320">
        <v>1</v>
      </c>
      <c r="AI1320">
        <v>0</v>
      </c>
      <c r="AJ1320">
        <v>0</v>
      </c>
      <c r="AK1320">
        <v>0</v>
      </c>
      <c r="AL1320">
        <v>0</v>
      </c>
      <c r="AM1320" t="s">
        <v>52</v>
      </c>
    </row>
    <row r="1321" spans="1:39" hidden="1" x14ac:dyDescent="0.3">
      <c r="A1321">
        <v>1991</v>
      </c>
      <c r="B1321">
        <v>1967</v>
      </c>
      <c r="C1321" s="14">
        <f>2021-Table1[[#This Row],[Year_Birth]]</f>
        <v>54</v>
      </c>
      <c r="D1321" t="s">
        <v>46</v>
      </c>
      <c r="E1321" s="14" t="str" cm="1">
        <f t="array" ref="E1321">_xlfn.SWITCH(Table1[[#This Row],[Education]],"Graduation","Bachelor’s","Basic","High School","2n Cycle","Master’s","Master","Master’s","PhD","PhD","Other")</f>
        <v>Bachelor’s</v>
      </c>
      <c r="F1321" t="s">
        <v>40</v>
      </c>
      <c r="G1321" s="14" t="s">
        <v>40</v>
      </c>
      <c r="H1321" s="14" t="str" cm="1">
        <f t="array" ref="H1321">_xlfn.SWITCH(Table1[[#This Row],[Marital_Status_mod]],"Together","Couple","Married","Couple","Divorced","Single","Single","Single","Widow","Single","Other")</f>
        <v>Couple</v>
      </c>
      <c r="I1321" s="4">
        <v>44931</v>
      </c>
      <c r="J1321" s="41" t="str">
        <f t="shared" si="82"/>
        <v>$40 - $50K</v>
      </c>
      <c r="K1321">
        <v>0</v>
      </c>
      <c r="L1321">
        <v>1</v>
      </c>
      <c r="M1321">
        <f>Table1[[#This Row],[Teenhome]]+Table1[[#This Row],[Kidhome]]</f>
        <v>1</v>
      </c>
      <c r="N1321" s="1">
        <v>41657</v>
      </c>
      <c r="O1321" s="16">
        <f>(Table1[[#This Row],[DataSetDate]]-Table1[[#This Row],[Dt_Customer]])/365</f>
        <v>7.0547945205479454</v>
      </c>
      <c r="P1321" s="15">
        <v>44232</v>
      </c>
      <c r="Q1321">
        <v>0</v>
      </c>
      <c r="R1321" s="4">
        <v>78</v>
      </c>
      <c r="S1321" s="4">
        <v>0</v>
      </c>
      <c r="T1321" s="4">
        <v>11</v>
      </c>
      <c r="U1321" s="4">
        <v>0</v>
      </c>
      <c r="V1321" s="4">
        <v>0</v>
      </c>
      <c r="W1321" s="4">
        <v>7</v>
      </c>
      <c r="X1321">
        <v>1</v>
      </c>
      <c r="Y1321">
        <v>2</v>
      </c>
      <c r="Z1321" t="str">
        <f t="shared" si="83"/>
        <v>Low</v>
      </c>
      <c r="AA1321" s="14">
        <f t="shared" ca="1" si="84"/>
        <v>1.7227773181433506</v>
      </c>
      <c r="AB1321">
        <v>1</v>
      </c>
      <c r="AC1321">
        <v>3</v>
      </c>
      <c r="AD1321" s="14">
        <f t="shared" ca="1" si="85"/>
        <v>2.7218958415631986</v>
      </c>
      <c r="AE1321">
        <v>5</v>
      </c>
      <c r="AF1321">
        <v>0</v>
      </c>
      <c r="AG1321">
        <v>0</v>
      </c>
      <c r="AH1321">
        <v>0</v>
      </c>
      <c r="AI1321">
        <v>0</v>
      </c>
      <c r="AJ1321">
        <v>0</v>
      </c>
      <c r="AK1321">
        <v>0</v>
      </c>
      <c r="AL1321">
        <v>0</v>
      </c>
      <c r="AM1321" t="s">
        <v>41</v>
      </c>
    </row>
    <row r="1322" spans="1:39" hidden="1" x14ac:dyDescent="0.3">
      <c r="A1322">
        <v>9860</v>
      </c>
      <c r="B1322">
        <v>1959</v>
      </c>
      <c r="C1322" s="14">
        <f>2021-Table1[[#This Row],[Year_Birth]]</f>
        <v>62</v>
      </c>
      <c r="D1322" t="s">
        <v>46</v>
      </c>
      <c r="E1322" s="14" t="str" cm="1">
        <f t="array" ref="E1322">_xlfn.SWITCH(Table1[[#This Row],[Education]],"Graduation","Bachelor’s","Basic","High School","2n Cycle","Master’s","Master","Master’s","PhD","PhD","Other")</f>
        <v>Bachelor’s</v>
      </c>
      <c r="F1322" t="s">
        <v>40</v>
      </c>
      <c r="G1322" s="14" t="s">
        <v>40</v>
      </c>
      <c r="H1322" s="14" t="str" cm="1">
        <f t="array" ref="H1322">_xlfn.SWITCH(Table1[[#This Row],[Marital_Status_mod]],"Together","Couple","Married","Couple","Divorced","Single","Single","Single","Widow","Single","Other")</f>
        <v>Couple</v>
      </c>
      <c r="I1322" s="4">
        <v>44911</v>
      </c>
      <c r="J1322" s="41" t="str">
        <f t="shared" si="82"/>
        <v>$40 - $50K</v>
      </c>
      <c r="K1322">
        <v>0</v>
      </c>
      <c r="L1322">
        <v>1</v>
      </c>
      <c r="M1322">
        <f>Table1[[#This Row],[Teenhome]]+Table1[[#This Row],[Kidhome]]</f>
        <v>1</v>
      </c>
      <c r="N1322" s="1">
        <v>41348</v>
      </c>
      <c r="O1322" s="16">
        <f>(Table1[[#This Row],[DataSetDate]]-Table1[[#This Row],[Dt_Customer]])/365</f>
        <v>7.9013698630136986</v>
      </c>
      <c r="P1322" s="15">
        <v>44232</v>
      </c>
      <c r="Q1322">
        <v>11</v>
      </c>
      <c r="R1322" s="4">
        <v>159</v>
      </c>
      <c r="S1322" s="4">
        <v>0</v>
      </c>
      <c r="T1322" s="4">
        <v>22</v>
      </c>
      <c r="U1322" s="4">
        <v>2</v>
      </c>
      <c r="V1322" s="4">
        <v>1</v>
      </c>
      <c r="W1322" s="4">
        <v>31</v>
      </c>
      <c r="X1322">
        <v>3</v>
      </c>
      <c r="Y1322">
        <v>4</v>
      </c>
      <c r="Z1322" t="str">
        <f t="shared" si="83"/>
        <v>Medium</v>
      </c>
      <c r="AA1322" s="14">
        <f t="shared" ca="1" si="84"/>
        <v>4.3210990920705799</v>
      </c>
      <c r="AB1322">
        <v>1</v>
      </c>
      <c r="AC1322">
        <v>4</v>
      </c>
      <c r="AD1322" s="14">
        <f t="shared" ca="1" si="85"/>
        <v>4.0406156213300068</v>
      </c>
      <c r="AE1322">
        <v>7</v>
      </c>
      <c r="AF1322">
        <v>0</v>
      </c>
      <c r="AG1322">
        <v>0</v>
      </c>
      <c r="AH1322">
        <v>0</v>
      </c>
      <c r="AI1322">
        <v>0</v>
      </c>
      <c r="AJ1322">
        <v>0</v>
      </c>
      <c r="AK1322">
        <v>0</v>
      </c>
      <c r="AL1322">
        <v>0</v>
      </c>
      <c r="AM1322" t="s">
        <v>41</v>
      </c>
    </row>
    <row r="1323" spans="1:39" hidden="1" x14ac:dyDescent="0.3">
      <c r="A1323">
        <v>9817</v>
      </c>
      <c r="B1323">
        <v>1970</v>
      </c>
      <c r="C1323" s="14">
        <f>2021-Table1[[#This Row],[Year_Birth]]</f>
        <v>51</v>
      </c>
      <c r="D1323" t="s">
        <v>44</v>
      </c>
      <c r="E1323" s="14" t="str" cm="1">
        <f t="array" ref="E1323">_xlfn.SWITCH(Table1[[#This Row],[Education]],"Graduation","Bachelor’s","Basic","High School","2n Cycle","Master’s","Master","Master’s","PhD","PhD","Other")</f>
        <v>Master’s</v>
      </c>
      <c r="F1323" t="s">
        <v>50</v>
      </c>
      <c r="G1323" s="14" t="s">
        <v>50</v>
      </c>
      <c r="H1323" s="14" t="str" cm="1">
        <f t="array" ref="H1323">_xlfn.SWITCH(Table1[[#This Row],[Marital_Status_mod]],"Together","Couple","Married","Couple","Divorced","Single","Single","Single","Widow","Single","Other")</f>
        <v>Single</v>
      </c>
      <c r="I1323" s="4">
        <v>44802</v>
      </c>
      <c r="J1323" s="41" t="str">
        <f t="shared" si="82"/>
        <v>$40 - $50K</v>
      </c>
      <c r="K1323">
        <v>0</v>
      </c>
      <c r="L1323">
        <v>0</v>
      </c>
      <c r="M1323">
        <f>Table1[[#This Row],[Teenhome]]+Table1[[#This Row],[Kidhome]]</f>
        <v>0</v>
      </c>
      <c r="N1323" s="1">
        <v>41142</v>
      </c>
      <c r="O1323" s="16">
        <f>(Table1[[#This Row],[DataSetDate]]-Table1[[#This Row],[Dt_Customer]])/365</f>
        <v>8.4657534246575334</v>
      </c>
      <c r="P1323" s="15">
        <v>44232</v>
      </c>
      <c r="Q1323">
        <v>71</v>
      </c>
      <c r="R1323" s="4">
        <v>853</v>
      </c>
      <c r="S1323" s="4">
        <v>10</v>
      </c>
      <c r="T1323" s="4">
        <v>143</v>
      </c>
      <c r="U1323" s="4">
        <v>13</v>
      </c>
      <c r="V1323" s="4">
        <v>10</v>
      </c>
      <c r="W1323" s="4">
        <v>20</v>
      </c>
      <c r="X1323">
        <v>2</v>
      </c>
      <c r="Y1323">
        <v>9</v>
      </c>
      <c r="Z1323" t="str">
        <f t="shared" si="83"/>
        <v>High</v>
      </c>
      <c r="AA1323" s="14">
        <f t="shared" ca="1" si="84"/>
        <v>8.831855966601017</v>
      </c>
      <c r="AB1323">
        <v>4</v>
      </c>
      <c r="AC1323">
        <v>12</v>
      </c>
      <c r="AD1323" s="14">
        <f t="shared" ca="1" si="85"/>
        <v>12.173661298555981</v>
      </c>
      <c r="AE1323">
        <v>8</v>
      </c>
      <c r="AF1323">
        <v>0</v>
      </c>
      <c r="AG1323">
        <v>0</v>
      </c>
      <c r="AH1323">
        <v>0</v>
      </c>
      <c r="AI1323">
        <v>0</v>
      </c>
      <c r="AJ1323">
        <v>0</v>
      </c>
      <c r="AK1323">
        <v>0</v>
      </c>
      <c r="AL1323">
        <v>0</v>
      </c>
      <c r="AM1323" t="s">
        <v>45</v>
      </c>
    </row>
    <row r="1324" spans="1:39" hidden="1" x14ac:dyDescent="0.3">
      <c r="A1324">
        <v>868</v>
      </c>
      <c r="B1324">
        <v>1966</v>
      </c>
      <c r="C1324" s="14">
        <f>2021-Table1[[#This Row],[Year_Birth]]</f>
        <v>55</v>
      </c>
      <c r="D1324" t="s">
        <v>46</v>
      </c>
      <c r="E1324" s="14" t="str" cm="1">
        <f t="array" ref="E1324">_xlfn.SWITCH(Table1[[#This Row],[Education]],"Graduation","Bachelor’s","Basic","High School","2n Cycle","Master’s","Master","Master’s","PhD","PhD","Other")</f>
        <v>Bachelor’s</v>
      </c>
      <c r="F1324" t="s">
        <v>42</v>
      </c>
      <c r="G1324" s="14" t="s">
        <v>42</v>
      </c>
      <c r="H1324" s="14" t="str" cm="1">
        <f t="array" ref="H1324">_xlfn.SWITCH(Table1[[#This Row],[Marital_Status_mod]],"Together","Couple","Married","Couple","Divorced","Single","Single","Single","Widow","Single","Other")</f>
        <v>Couple</v>
      </c>
      <c r="I1324" s="4">
        <v>44794</v>
      </c>
      <c r="J1324" s="41" t="str">
        <f t="shared" si="82"/>
        <v>$40 - $50K</v>
      </c>
      <c r="K1324">
        <v>0</v>
      </c>
      <c r="L1324">
        <v>1</v>
      </c>
      <c r="M1324">
        <f>Table1[[#This Row],[Teenhome]]+Table1[[#This Row],[Kidhome]]</f>
        <v>1</v>
      </c>
      <c r="N1324" s="1">
        <v>41798</v>
      </c>
      <c r="O1324" s="16">
        <f>(Table1[[#This Row],[DataSetDate]]-Table1[[#This Row],[Dt_Customer]])/365</f>
        <v>6.6684931506849319</v>
      </c>
      <c r="P1324" s="15">
        <v>44232</v>
      </c>
      <c r="Q1324">
        <v>99</v>
      </c>
      <c r="R1324" s="4">
        <v>54</v>
      </c>
      <c r="S1324" s="4">
        <v>0</v>
      </c>
      <c r="T1324" s="4">
        <v>7</v>
      </c>
      <c r="U1324" s="4">
        <v>0</v>
      </c>
      <c r="V1324" s="4">
        <v>0</v>
      </c>
      <c r="W1324" s="4">
        <v>4</v>
      </c>
      <c r="X1324">
        <v>1</v>
      </c>
      <c r="Y1324">
        <v>2</v>
      </c>
      <c r="Z1324" t="str">
        <f t="shared" si="83"/>
        <v>Low</v>
      </c>
      <c r="AA1324" s="14">
        <f t="shared" ca="1" si="84"/>
        <v>1.6448753344349354</v>
      </c>
      <c r="AB1324">
        <v>0</v>
      </c>
      <c r="AC1324">
        <v>3</v>
      </c>
      <c r="AD1324" s="14">
        <f t="shared" ca="1" si="85"/>
        <v>3.1165288912088882</v>
      </c>
      <c r="AE1324">
        <v>6</v>
      </c>
      <c r="AF1324">
        <v>0</v>
      </c>
      <c r="AG1324">
        <v>0</v>
      </c>
      <c r="AH1324">
        <v>0</v>
      </c>
      <c r="AI1324">
        <v>0</v>
      </c>
      <c r="AJ1324">
        <v>0</v>
      </c>
      <c r="AK1324">
        <v>0</v>
      </c>
      <c r="AL1324">
        <v>0</v>
      </c>
      <c r="AM1324" t="s">
        <v>47</v>
      </c>
    </row>
    <row r="1325" spans="1:39" hidden="1" x14ac:dyDescent="0.3">
      <c r="A1325">
        <v>7212</v>
      </c>
      <c r="B1325">
        <v>1966</v>
      </c>
      <c r="C1325" s="14">
        <f>2021-Table1[[#This Row],[Year_Birth]]</f>
        <v>55</v>
      </c>
      <c r="D1325" t="s">
        <v>46</v>
      </c>
      <c r="E1325" s="14" t="str" cm="1">
        <f t="array" ref="E1325">_xlfn.SWITCH(Table1[[#This Row],[Education]],"Graduation","Bachelor’s","Basic","High School","2n Cycle","Master’s","Master","Master’s","PhD","PhD","Other")</f>
        <v>Bachelor’s</v>
      </c>
      <c r="F1325" t="s">
        <v>42</v>
      </c>
      <c r="G1325" s="14" t="s">
        <v>42</v>
      </c>
      <c r="H1325" s="14" t="str" cm="1">
        <f t="array" ref="H1325">_xlfn.SWITCH(Table1[[#This Row],[Marital_Status_mod]],"Together","Couple","Married","Couple","Divorced","Single","Single","Single","Widow","Single","Other")</f>
        <v>Couple</v>
      </c>
      <c r="I1325" s="4">
        <v>44794</v>
      </c>
      <c r="J1325" s="41" t="str">
        <f t="shared" si="82"/>
        <v>$40 - $50K</v>
      </c>
      <c r="K1325">
        <v>0</v>
      </c>
      <c r="L1325">
        <v>1</v>
      </c>
      <c r="M1325">
        <f>Table1[[#This Row],[Teenhome]]+Table1[[#This Row],[Kidhome]]</f>
        <v>1</v>
      </c>
      <c r="N1325" s="1">
        <v>41798</v>
      </c>
      <c r="O1325" s="16">
        <f>(Table1[[#This Row],[DataSetDate]]-Table1[[#This Row],[Dt_Customer]])/365</f>
        <v>6.6684931506849319</v>
      </c>
      <c r="P1325" s="15">
        <v>44232</v>
      </c>
      <c r="Q1325">
        <v>99</v>
      </c>
      <c r="R1325" s="4">
        <v>54</v>
      </c>
      <c r="S1325" s="4">
        <v>0</v>
      </c>
      <c r="T1325" s="4">
        <v>7</v>
      </c>
      <c r="U1325" s="4">
        <v>0</v>
      </c>
      <c r="V1325" s="4">
        <v>0</v>
      </c>
      <c r="W1325" s="4">
        <v>4</v>
      </c>
      <c r="X1325">
        <v>1</v>
      </c>
      <c r="Y1325">
        <v>2</v>
      </c>
      <c r="Z1325" t="str">
        <f t="shared" si="83"/>
        <v>Low</v>
      </c>
      <c r="AA1325" s="14">
        <f t="shared" ca="1" si="84"/>
        <v>1.8719613049840573</v>
      </c>
      <c r="AB1325">
        <v>0</v>
      </c>
      <c r="AC1325">
        <v>3</v>
      </c>
      <c r="AD1325" s="14">
        <f t="shared" ca="1" si="85"/>
        <v>2.901645916223929</v>
      </c>
      <c r="AE1325">
        <v>6</v>
      </c>
      <c r="AF1325">
        <v>0</v>
      </c>
      <c r="AG1325">
        <v>0</v>
      </c>
      <c r="AH1325">
        <v>0</v>
      </c>
      <c r="AI1325">
        <v>0</v>
      </c>
      <c r="AJ1325">
        <v>0</v>
      </c>
      <c r="AK1325">
        <v>0</v>
      </c>
      <c r="AL1325">
        <v>0</v>
      </c>
      <c r="AM1325" t="s">
        <v>53</v>
      </c>
    </row>
    <row r="1326" spans="1:39" hidden="1" x14ac:dyDescent="0.3">
      <c r="A1326">
        <v>8397</v>
      </c>
      <c r="B1326">
        <v>1951</v>
      </c>
      <c r="C1326" s="14">
        <f>2021-Table1[[#This Row],[Year_Birth]]</f>
        <v>70</v>
      </c>
      <c r="D1326" t="s">
        <v>46</v>
      </c>
      <c r="E1326" s="14" t="str" cm="1">
        <f t="array" ref="E1326">_xlfn.SWITCH(Table1[[#This Row],[Education]],"Graduation","Bachelor’s","Basic","High School","2n Cycle","Master’s","Master","Master’s","PhD","PhD","Other")</f>
        <v>Bachelor’s</v>
      </c>
      <c r="F1326" t="s">
        <v>42</v>
      </c>
      <c r="G1326" s="14" t="s">
        <v>42</v>
      </c>
      <c r="H1326" s="14" t="str" cm="1">
        <f t="array" ref="H1326">_xlfn.SWITCH(Table1[[#This Row],[Marital_Status_mod]],"Together","Couple","Married","Couple","Divorced","Single","Single","Single","Widow","Single","Other")</f>
        <v>Couple</v>
      </c>
      <c r="I1326" s="4">
        <v>44689</v>
      </c>
      <c r="J1326" s="41" t="str">
        <f t="shared" si="82"/>
        <v>$40 - $50K</v>
      </c>
      <c r="K1326">
        <v>1</v>
      </c>
      <c r="L1326">
        <v>1</v>
      </c>
      <c r="M1326">
        <f>Table1[[#This Row],[Teenhome]]+Table1[[#This Row],[Kidhome]]</f>
        <v>2</v>
      </c>
      <c r="N1326" s="1">
        <v>41649</v>
      </c>
      <c r="O1326" s="16">
        <f>(Table1[[#This Row],[DataSetDate]]-Table1[[#This Row],[Dt_Customer]])/365</f>
        <v>7.0767123287671234</v>
      </c>
      <c r="P1326" s="15">
        <v>44232</v>
      </c>
      <c r="Q1326">
        <v>82</v>
      </c>
      <c r="R1326" s="4">
        <v>18</v>
      </c>
      <c r="S1326" s="4">
        <v>0</v>
      </c>
      <c r="T1326" s="4">
        <v>5</v>
      </c>
      <c r="U1326" s="4">
        <v>0</v>
      </c>
      <c r="V1326" s="4">
        <v>0</v>
      </c>
      <c r="W1326" s="4">
        <v>11</v>
      </c>
      <c r="X1326">
        <v>2</v>
      </c>
      <c r="Y1326">
        <v>1</v>
      </c>
      <c r="Z1326" t="str">
        <f t="shared" si="83"/>
        <v>Low</v>
      </c>
      <c r="AA1326" s="14">
        <f t="shared" ca="1" si="84"/>
        <v>0.60671021942059722</v>
      </c>
      <c r="AB1326">
        <v>1</v>
      </c>
      <c r="AC1326">
        <v>2</v>
      </c>
      <c r="AD1326" s="14">
        <f t="shared" ca="1" si="85"/>
        <v>2.1886950141598187</v>
      </c>
      <c r="AE1326">
        <v>7</v>
      </c>
      <c r="AF1326">
        <v>0</v>
      </c>
      <c r="AG1326">
        <v>0</v>
      </c>
      <c r="AH1326">
        <v>1</v>
      </c>
      <c r="AI1326">
        <v>0</v>
      </c>
      <c r="AJ1326">
        <v>0</v>
      </c>
      <c r="AK1326">
        <v>0</v>
      </c>
      <c r="AL1326">
        <v>0</v>
      </c>
      <c r="AM1326" t="s">
        <v>41</v>
      </c>
    </row>
    <row r="1327" spans="1:39" hidden="1" x14ac:dyDescent="0.3">
      <c r="A1327">
        <v>5684</v>
      </c>
      <c r="B1327">
        <v>1971</v>
      </c>
      <c r="C1327" s="14">
        <f>2021-Table1[[#This Row],[Year_Birth]]</f>
        <v>50</v>
      </c>
      <c r="D1327" t="s">
        <v>44</v>
      </c>
      <c r="E1327" s="14" t="str" cm="1">
        <f t="array" ref="E1327">_xlfn.SWITCH(Table1[[#This Row],[Education]],"Graduation","Bachelor’s","Basic","High School","2n Cycle","Master’s","Master","Master’s","PhD","PhD","Other")</f>
        <v>Master’s</v>
      </c>
      <c r="F1327" t="s">
        <v>49</v>
      </c>
      <c r="G1327" s="14" t="s">
        <v>49</v>
      </c>
      <c r="H1327" s="14" t="str" cm="1">
        <f t="array" ref="H1327">_xlfn.SWITCH(Table1[[#This Row],[Marital_Status_mod]],"Together","Couple","Married","Couple","Divorced","Single","Single","Single","Widow","Single","Other")</f>
        <v>Single</v>
      </c>
      <c r="I1327" s="4">
        <v>44635</v>
      </c>
      <c r="J1327" s="41" t="str">
        <f t="shared" si="82"/>
        <v>$40 - $50K</v>
      </c>
      <c r="K1327">
        <v>1</v>
      </c>
      <c r="L1327">
        <v>1</v>
      </c>
      <c r="M1327">
        <f>Table1[[#This Row],[Teenhome]]+Table1[[#This Row],[Kidhome]]</f>
        <v>2</v>
      </c>
      <c r="N1327" s="1">
        <v>41558</v>
      </c>
      <c r="O1327" s="16">
        <f>(Table1[[#This Row],[DataSetDate]]-Table1[[#This Row],[Dt_Customer]])/365</f>
        <v>7.3260273972602743</v>
      </c>
      <c r="P1327" s="15">
        <v>44232</v>
      </c>
      <c r="Q1327">
        <v>25</v>
      </c>
      <c r="R1327" s="4">
        <v>56</v>
      </c>
      <c r="S1327" s="4">
        <v>0</v>
      </c>
      <c r="T1327" s="4">
        <v>9</v>
      </c>
      <c r="U1327" s="4">
        <v>0</v>
      </c>
      <c r="V1327" s="4">
        <v>0</v>
      </c>
      <c r="W1327" s="4">
        <v>3</v>
      </c>
      <c r="X1327">
        <v>2</v>
      </c>
      <c r="Y1327">
        <v>2</v>
      </c>
      <c r="Z1327" t="str">
        <f t="shared" si="83"/>
        <v>Low</v>
      </c>
      <c r="AA1327" s="14">
        <f t="shared" ca="1" si="84"/>
        <v>1.9833699806877292</v>
      </c>
      <c r="AB1327">
        <v>0</v>
      </c>
      <c r="AC1327">
        <v>3</v>
      </c>
      <c r="AD1327" s="14">
        <f t="shared" ca="1" si="85"/>
        <v>2.8988591500509191</v>
      </c>
      <c r="AE1327">
        <v>7</v>
      </c>
      <c r="AF1327">
        <v>0</v>
      </c>
      <c r="AG1327">
        <v>0</v>
      </c>
      <c r="AH1327">
        <v>0</v>
      </c>
      <c r="AI1327">
        <v>0</v>
      </c>
      <c r="AJ1327">
        <v>0</v>
      </c>
      <c r="AK1327">
        <v>0</v>
      </c>
      <c r="AL1327">
        <v>0</v>
      </c>
      <c r="AM1327" t="s">
        <v>41</v>
      </c>
    </row>
    <row r="1328" spans="1:39" hidden="1" x14ac:dyDescent="0.3">
      <c r="A1328">
        <v>807</v>
      </c>
      <c r="B1328">
        <v>1969</v>
      </c>
      <c r="C1328" s="14">
        <f>2021-Table1[[#This Row],[Year_Birth]]</f>
        <v>52</v>
      </c>
      <c r="D1328" t="s">
        <v>44</v>
      </c>
      <c r="E1328" s="14" t="str" cm="1">
        <f t="array" ref="E1328">_xlfn.SWITCH(Table1[[#This Row],[Education]],"Graduation","Bachelor’s","Basic","High School","2n Cycle","Master’s","Master","Master’s","PhD","PhD","Other")</f>
        <v>Master’s</v>
      </c>
      <c r="F1328" t="s">
        <v>40</v>
      </c>
      <c r="G1328" s="14" t="s">
        <v>40</v>
      </c>
      <c r="H1328" s="14" t="str" cm="1">
        <f t="array" ref="H1328">_xlfn.SWITCH(Table1[[#This Row],[Marital_Status_mod]],"Together","Couple","Married","Couple","Divorced","Single","Single","Single","Widow","Single","Other")</f>
        <v>Couple</v>
      </c>
      <c r="I1328" s="4">
        <v>44602</v>
      </c>
      <c r="J1328" s="41" t="str">
        <f t="shared" si="82"/>
        <v>$40 - $50K</v>
      </c>
      <c r="K1328">
        <v>1</v>
      </c>
      <c r="L1328">
        <v>1</v>
      </c>
      <c r="M1328">
        <f>Table1[[#This Row],[Teenhome]]+Table1[[#This Row],[Kidhome]]</f>
        <v>2</v>
      </c>
      <c r="N1328" s="1">
        <v>41685</v>
      </c>
      <c r="O1328" s="16">
        <f>(Table1[[#This Row],[DataSetDate]]-Table1[[#This Row],[Dt_Customer]])/365</f>
        <v>6.978082191780822</v>
      </c>
      <c r="P1328" s="15">
        <v>44232</v>
      </c>
      <c r="Q1328">
        <v>35</v>
      </c>
      <c r="R1328" s="4">
        <v>167</v>
      </c>
      <c r="S1328" s="4">
        <v>2</v>
      </c>
      <c r="T1328" s="4">
        <v>89</v>
      </c>
      <c r="U1328" s="4">
        <v>0</v>
      </c>
      <c r="V1328" s="4">
        <v>0</v>
      </c>
      <c r="W1328" s="4">
        <v>34</v>
      </c>
      <c r="X1328">
        <v>6</v>
      </c>
      <c r="Y1328">
        <v>6</v>
      </c>
      <c r="Z1328" t="str">
        <f t="shared" si="83"/>
        <v>Medium</v>
      </c>
      <c r="AA1328" s="14">
        <f t="shared" ca="1" si="84"/>
        <v>6.1262106775037326</v>
      </c>
      <c r="AB1328">
        <v>1</v>
      </c>
      <c r="AC1328">
        <v>4</v>
      </c>
      <c r="AD1328" s="14">
        <f t="shared" ca="1" si="85"/>
        <v>4.1357478118603819</v>
      </c>
      <c r="AE1328">
        <v>8</v>
      </c>
      <c r="AF1328">
        <v>0</v>
      </c>
      <c r="AG1328">
        <v>0</v>
      </c>
      <c r="AH1328">
        <v>0</v>
      </c>
      <c r="AI1328">
        <v>0</v>
      </c>
      <c r="AJ1328">
        <v>0</v>
      </c>
      <c r="AK1328">
        <v>0</v>
      </c>
      <c r="AL1328">
        <v>0</v>
      </c>
      <c r="AM1328" t="s">
        <v>45</v>
      </c>
    </row>
    <row r="1329" spans="1:39" hidden="1" x14ac:dyDescent="0.3">
      <c r="A1329">
        <v>1377</v>
      </c>
      <c r="B1329">
        <v>1954</v>
      </c>
      <c r="C1329" s="14">
        <f>2021-Table1[[#This Row],[Year_Birth]]</f>
        <v>67</v>
      </c>
      <c r="D1329" t="s">
        <v>44</v>
      </c>
      <c r="E1329" s="14" t="str" cm="1">
        <f t="array" ref="E1329">_xlfn.SWITCH(Table1[[#This Row],[Education]],"Graduation","Bachelor’s","Basic","High School","2n Cycle","Master’s","Master","Master’s","PhD","PhD","Other")</f>
        <v>Master’s</v>
      </c>
      <c r="F1329" t="s">
        <v>54</v>
      </c>
      <c r="G1329" s="14" t="s">
        <v>54</v>
      </c>
      <c r="H1329" s="14" t="str" cm="1">
        <f t="array" ref="H1329">_xlfn.SWITCH(Table1[[#This Row],[Marital_Status_mod]],"Together","Couple","Married","Couple","Divorced","Single","Single","Single","Widow","Single","Other")</f>
        <v>Single</v>
      </c>
      <c r="I1329" s="4">
        <v>44551</v>
      </c>
      <c r="J1329" s="41" t="str">
        <f t="shared" si="82"/>
        <v>$40 - $50K</v>
      </c>
      <c r="K1329">
        <v>0</v>
      </c>
      <c r="L1329">
        <v>1</v>
      </c>
      <c r="M1329">
        <f>Table1[[#This Row],[Teenhome]]+Table1[[#This Row],[Kidhome]]</f>
        <v>1</v>
      </c>
      <c r="N1329" s="1">
        <v>41517</v>
      </c>
      <c r="O1329" s="16">
        <f>(Table1[[#This Row],[DataSetDate]]-Table1[[#This Row],[Dt_Customer]])/365</f>
        <v>7.4383561643835616</v>
      </c>
      <c r="P1329" s="15">
        <v>44232</v>
      </c>
      <c r="Q1329">
        <v>24</v>
      </c>
      <c r="R1329" s="4">
        <v>182</v>
      </c>
      <c r="S1329" s="4">
        <v>4</v>
      </c>
      <c r="T1329" s="4">
        <v>33</v>
      </c>
      <c r="U1329" s="4">
        <v>0</v>
      </c>
      <c r="V1329" s="4">
        <v>0</v>
      </c>
      <c r="W1329" s="4">
        <v>66</v>
      </c>
      <c r="X1329">
        <v>2</v>
      </c>
      <c r="Y1329">
        <v>4</v>
      </c>
      <c r="Z1329" t="str">
        <f t="shared" si="83"/>
        <v>Medium</v>
      </c>
      <c r="AA1329" s="14">
        <f t="shared" ca="1" si="84"/>
        <v>4.2210079576282835</v>
      </c>
      <c r="AB1329">
        <v>1</v>
      </c>
      <c r="AC1329">
        <v>5</v>
      </c>
      <c r="AD1329" s="14">
        <f t="shared" ca="1" si="85"/>
        <v>4.8262248116814517</v>
      </c>
      <c r="AE1329">
        <v>7</v>
      </c>
      <c r="AF1329">
        <v>0</v>
      </c>
      <c r="AG1329">
        <v>0</v>
      </c>
      <c r="AH1329">
        <v>0</v>
      </c>
      <c r="AI1329">
        <v>0</v>
      </c>
      <c r="AJ1329">
        <v>0</v>
      </c>
      <c r="AK1329">
        <v>0</v>
      </c>
      <c r="AL1329">
        <v>0</v>
      </c>
      <c r="AM1329" t="s">
        <v>47</v>
      </c>
    </row>
    <row r="1330" spans="1:39" hidden="1" x14ac:dyDescent="0.3">
      <c r="A1330">
        <v>966</v>
      </c>
      <c r="B1330">
        <v>1966</v>
      </c>
      <c r="C1330" s="14">
        <f>2021-Table1[[#This Row],[Year_Birth]]</f>
        <v>55</v>
      </c>
      <c r="D1330" t="s">
        <v>46</v>
      </c>
      <c r="E1330" s="14" t="str" cm="1">
        <f t="array" ref="E1330">_xlfn.SWITCH(Table1[[#This Row],[Education]],"Graduation","Bachelor’s","Basic","High School","2n Cycle","Master’s","Master","Master’s","PhD","PhD","Other")</f>
        <v>Bachelor’s</v>
      </c>
      <c r="F1330" t="s">
        <v>42</v>
      </c>
      <c r="G1330" s="14" t="s">
        <v>42</v>
      </c>
      <c r="H1330" s="14" t="str" cm="1">
        <f t="array" ref="H1330">_xlfn.SWITCH(Table1[[#This Row],[Marital_Status_mod]],"Together","Couple","Married","Couple","Divorced","Single","Single","Single","Widow","Single","Other")</f>
        <v>Couple</v>
      </c>
      <c r="I1330" s="4">
        <v>44529</v>
      </c>
      <c r="J1330" s="41" t="str">
        <f t="shared" si="82"/>
        <v>$40 - $50K</v>
      </c>
      <c r="K1330">
        <v>0</v>
      </c>
      <c r="L1330">
        <v>1</v>
      </c>
      <c r="M1330">
        <f>Table1[[#This Row],[Teenhome]]+Table1[[#This Row],[Kidhome]]</f>
        <v>1</v>
      </c>
      <c r="N1330" s="1">
        <v>41460</v>
      </c>
      <c r="O1330" s="16">
        <f>(Table1[[#This Row],[DataSetDate]]-Table1[[#This Row],[Dt_Customer]])/365</f>
        <v>7.5945205479452058</v>
      </c>
      <c r="P1330" s="15">
        <v>44232</v>
      </c>
      <c r="Q1330">
        <v>98</v>
      </c>
      <c r="R1330" s="4">
        <v>538</v>
      </c>
      <c r="S1330" s="4">
        <v>13</v>
      </c>
      <c r="T1330" s="4">
        <v>91</v>
      </c>
      <c r="U1330" s="4">
        <v>17</v>
      </c>
      <c r="V1330" s="4">
        <v>6</v>
      </c>
      <c r="W1330" s="4">
        <v>26</v>
      </c>
      <c r="X1330">
        <v>6</v>
      </c>
      <c r="Y1330">
        <v>6</v>
      </c>
      <c r="Z1330" t="str">
        <f t="shared" si="83"/>
        <v>Medium</v>
      </c>
      <c r="AA1330" s="14">
        <f t="shared" ca="1" si="84"/>
        <v>6.0789168529231628</v>
      </c>
      <c r="AB1330">
        <v>2</v>
      </c>
      <c r="AC1330">
        <v>11</v>
      </c>
      <c r="AD1330" s="14">
        <f t="shared" ca="1" si="85"/>
        <v>10.97692787123694</v>
      </c>
      <c r="AE1330">
        <v>5</v>
      </c>
      <c r="AF1330">
        <v>0</v>
      </c>
      <c r="AG1330">
        <v>0</v>
      </c>
      <c r="AH1330">
        <v>0</v>
      </c>
      <c r="AI1330">
        <v>1</v>
      </c>
      <c r="AJ1330">
        <v>0</v>
      </c>
      <c r="AK1330">
        <v>0</v>
      </c>
      <c r="AL1330">
        <v>0</v>
      </c>
      <c r="AM1330" t="s">
        <v>41</v>
      </c>
    </row>
    <row r="1331" spans="1:39" hidden="1" x14ac:dyDescent="0.3">
      <c r="A1331">
        <v>800</v>
      </c>
      <c r="B1331">
        <v>1960</v>
      </c>
      <c r="C1331" s="14">
        <f>2021-Table1[[#This Row],[Year_Birth]]</f>
        <v>61</v>
      </c>
      <c r="D1331" t="s">
        <v>46</v>
      </c>
      <c r="E1331" s="14" t="str" cm="1">
        <f t="array" ref="E1331">_xlfn.SWITCH(Table1[[#This Row],[Education]],"Graduation","Bachelor’s","Basic","High School","2n Cycle","Master’s","Master","Master’s","PhD","PhD","Other")</f>
        <v>Bachelor’s</v>
      </c>
      <c r="F1331" t="s">
        <v>40</v>
      </c>
      <c r="G1331" s="14" t="s">
        <v>40</v>
      </c>
      <c r="H1331" s="14" t="str" cm="1">
        <f t="array" ref="H1331">_xlfn.SWITCH(Table1[[#This Row],[Marital_Status_mod]],"Together","Couple","Married","Couple","Divorced","Single","Single","Single","Widow","Single","Other")</f>
        <v>Couple</v>
      </c>
      <c r="I1331" s="4">
        <v>44512</v>
      </c>
      <c r="J1331" s="41" t="str">
        <f t="shared" si="82"/>
        <v>$40 - $50K</v>
      </c>
      <c r="K1331">
        <v>1</v>
      </c>
      <c r="L1331">
        <v>1</v>
      </c>
      <c r="M1331">
        <f>Table1[[#This Row],[Teenhome]]+Table1[[#This Row],[Kidhome]]</f>
        <v>2</v>
      </c>
      <c r="N1331" s="1">
        <v>41516</v>
      </c>
      <c r="O1331" s="16">
        <f>(Table1[[#This Row],[DataSetDate]]-Table1[[#This Row],[Dt_Customer]])/365</f>
        <v>7.441095890410959</v>
      </c>
      <c r="P1331" s="15">
        <v>44232</v>
      </c>
      <c r="Q1331">
        <v>57</v>
      </c>
      <c r="R1331" s="4">
        <v>23</v>
      </c>
      <c r="S1331" s="4">
        <v>1</v>
      </c>
      <c r="T1331" s="4">
        <v>6</v>
      </c>
      <c r="U1331" s="4">
        <v>0</v>
      </c>
      <c r="V1331" s="4">
        <v>0</v>
      </c>
      <c r="W1331" s="4">
        <v>2</v>
      </c>
      <c r="X1331">
        <v>2</v>
      </c>
      <c r="Y1331">
        <v>1</v>
      </c>
      <c r="Z1331" t="str">
        <f t="shared" si="83"/>
        <v>Low</v>
      </c>
      <c r="AA1331" s="14">
        <f t="shared" ca="1" si="84"/>
        <v>1.0445308884376723</v>
      </c>
      <c r="AB1331">
        <v>0</v>
      </c>
      <c r="AC1331">
        <v>3</v>
      </c>
      <c r="AD1331" s="14">
        <f t="shared" ca="1" si="85"/>
        <v>2.9697924959129169</v>
      </c>
      <c r="AE1331">
        <v>4</v>
      </c>
      <c r="AF1331">
        <v>0</v>
      </c>
      <c r="AG1331">
        <v>0</v>
      </c>
      <c r="AH1331">
        <v>0</v>
      </c>
      <c r="AI1331">
        <v>0</v>
      </c>
      <c r="AJ1331">
        <v>0</v>
      </c>
      <c r="AK1331">
        <v>0</v>
      </c>
      <c r="AL1331">
        <v>0</v>
      </c>
      <c r="AM1331" t="s">
        <v>47</v>
      </c>
    </row>
    <row r="1332" spans="1:39" hidden="1" x14ac:dyDescent="0.3">
      <c r="A1332">
        <v>6613</v>
      </c>
      <c r="B1332">
        <v>1970</v>
      </c>
      <c r="C1332" s="14">
        <f>2021-Table1[[#This Row],[Year_Birth]]</f>
        <v>51</v>
      </c>
      <c r="D1332" t="s">
        <v>44</v>
      </c>
      <c r="E1332" s="14" t="str" cm="1">
        <f t="array" ref="E1332">_xlfn.SWITCH(Table1[[#This Row],[Education]],"Graduation","Bachelor’s","Basic","High School","2n Cycle","Master’s","Master","Master’s","PhD","PhD","Other")</f>
        <v>Master’s</v>
      </c>
      <c r="F1332" t="s">
        <v>42</v>
      </c>
      <c r="G1332" s="14" t="s">
        <v>42</v>
      </c>
      <c r="H1332" s="14" t="str" cm="1">
        <f t="array" ref="H1332">_xlfn.SWITCH(Table1[[#This Row],[Marital_Status_mod]],"Together","Couple","Married","Couple","Divorced","Single","Single","Single","Widow","Single","Other")</f>
        <v>Couple</v>
      </c>
      <c r="I1332" s="4">
        <v>44511</v>
      </c>
      <c r="J1332" s="41" t="str">
        <f t="shared" si="82"/>
        <v>$40 - $50K</v>
      </c>
      <c r="K1332">
        <v>1</v>
      </c>
      <c r="L1332">
        <v>0</v>
      </c>
      <c r="M1332">
        <f>Table1[[#This Row],[Teenhome]]+Table1[[#This Row],[Kidhome]]</f>
        <v>1</v>
      </c>
      <c r="N1332" s="1">
        <v>41194</v>
      </c>
      <c r="O1332" s="16">
        <f>(Table1[[#This Row],[DataSetDate]]-Table1[[#This Row],[Dt_Customer]])/365</f>
        <v>8.3232876712328761</v>
      </c>
      <c r="P1332" s="15">
        <v>44232</v>
      </c>
      <c r="Q1332">
        <v>39</v>
      </c>
      <c r="R1332" s="4">
        <v>513</v>
      </c>
      <c r="S1332" s="4">
        <v>7</v>
      </c>
      <c r="T1332" s="4">
        <v>133</v>
      </c>
      <c r="U1332" s="4">
        <v>46</v>
      </c>
      <c r="V1332" s="4">
        <v>14</v>
      </c>
      <c r="W1332" s="4">
        <v>14</v>
      </c>
      <c r="X1332">
        <v>6</v>
      </c>
      <c r="Y1332">
        <v>8</v>
      </c>
      <c r="Z1332" t="str">
        <f t="shared" si="83"/>
        <v>High</v>
      </c>
      <c r="AA1332" s="14">
        <f t="shared" ca="1" si="84"/>
        <v>8.363827907817118</v>
      </c>
      <c r="AB1332">
        <v>4</v>
      </c>
      <c r="AC1332">
        <v>8</v>
      </c>
      <c r="AD1332" s="14">
        <f t="shared" ca="1" si="85"/>
        <v>8.0675233253435064</v>
      </c>
      <c r="AE1332">
        <v>8</v>
      </c>
      <c r="AF1332">
        <v>0</v>
      </c>
      <c r="AG1332">
        <v>0</v>
      </c>
      <c r="AH1332">
        <v>0</v>
      </c>
      <c r="AI1332">
        <v>0</v>
      </c>
      <c r="AJ1332">
        <v>0</v>
      </c>
      <c r="AK1332">
        <v>0</v>
      </c>
      <c r="AL1332">
        <v>0</v>
      </c>
      <c r="AM1332" t="s">
        <v>53</v>
      </c>
    </row>
    <row r="1333" spans="1:39" hidden="1" x14ac:dyDescent="0.3">
      <c r="A1333">
        <v>3722</v>
      </c>
      <c r="B1333">
        <v>1972</v>
      </c>
      <c r="C1333" s="14">
        <f>2021-Table1[[#This Row],[Year_Birth]]</f>
        <v>49</v>
      </c>
      <c r="D1333" t="s">
        <v>46</v>
      </c>
      <c r="E1333" s="14" t="str" cm="1">
        <f t="array" ref="E1333">_xlfn.SWITCH(Table1[[#This Row],[Education]],"Graduation","Bachelor’s","Basic","High School","2n Cycle","Master’s","Master","Master’s","PhD","PhD","Other")</f>
        <v>Bachelor’s</v>
      </c>
      <c r="F1333" t="s">
        <v>50</v>
      </c>
      <c r="G1333" s="14" t="s">
        <v>50</v>
      </c>
      <c r="H1333" s="14" t="str" cm="1">
        <f t="array" ref="H1333">_xlfn.SWITCH(Table1[[#This Row],[Marital_Status_mod]],"Together","Couple","Married","Couple","Divorced","Single","Single","Single","Widow","Single","Other")</f>
        <v>Single</v>
      </c>
      <c r="I1333" s="4">
        <v>44503</v>
      </c>
      <c r="J1333" s="41" t="str">
        <f t="shared" si="82"/>
        <v>$40 - $50K</v>
      </c>
      <c r="K1333">
        <v>1</v>
      </c>
      <c r="L1333">
        <v>1</v>
      </c>
      <c r="M1333">
        <f>Table1[[#This Row],[Teenhome]]+Table1[[#This Row],[Kidhome]]</f>
        <v>2</v>
      </c>
      <c r="N1333" s="1">
        <v>41745</v>
      </c>
      <c r="O1333" s="16">
        <f>(Table1[[#This Row],[DataSetDate]]-Table1[[#This Row],[Dt_Customer]])/365</f>
        <v>6.8136986301369866</v>
      </c>
      <c r="P1333" s="15">
        <v>44232</v>
      </c>
      <c r="Q1333">
        <v>83</v>
      </c>
      <c r="R1333" s="4">
        <v>31</v>
      </c>
      <c r="S1333" s="4">
        <v>1</v>
      </c>
      <c r="T1333" s="4">
        <v>8</v>
      </c>
      <c r="U1333" s="4">
        <v>0</v>
      </c>
      <c r="V1333" s="4">
        <v>0</v>
      </c>
      <c r="W1333" s="4">
        <v>8</v>
      </c>
      <c r="X1333">
        <v>2</v>
      </c>
      <c r="Y1333">
        <v>2</v>
      </c>
      <c r="Z1333" t="str">
        <f t="shared" si="83"/>
        <v>Low</v>
      </c>
      <c r="AA1333" s="14">
        <f t="shared" ca="1" si="84"/>
        <v>2.2375392096032107</v>
      </c>
      <c r="AB1333">
        <v>0</v>
      </c>
      <c r="AC1333">
        <v>3</v>
      </c>
      <c r="AD1333" s="14">
        <f t="shared" ca="1" si="85"/>
        <v>3.3447925999066932</v>
      </c>
      <c r="AE1333">
        <v>6</v>
      </c>
      <c r="AF1333">
        <v>0</v>
      </c>
      <c r="AG1333">
        <v>0</v>
      </c>
      <c r="AH1333">
        <v>0</v>
      </c>
      <c r="AI1333">
        <v>0</v>
      </c>
      <c r="AJ1333">
        <v>0</v>
      </c>
      <c r="AK1333">
        <v>0</v>
      </c>
      <c r="AL1333">
        <v>0</v>
      </c>
      <c r="AM1333" t="s">
        <v>41</v>
      </c>
    </row>
    <row r="1334" spans="1:39" hidden="1" x14ac:dyDescent="0.3">
      <c r="A1334">
        <v>6230</v>
      </c>
      <c r="B1334">
        <v>1971</v>
      </c>
      <c r="C1334" s="14">
        <f>2021-Table1[[#This Row],[Year_Birth]]</f>
        <v>50</v>
      </c>
      <c r="D1334" t="s">
        <v>46</v>
      </c>
      <c r="E1334" s="14" t="str" cm="1">
        <f t="array" ref="E1334">_xlfn.SWITCH(Table1[[#This Row],[Education]],"Graduation","Bachelor’s","Basic","High School","2n Cycle","Master’s","Master","Master’s","PhD","PhD","Other")</f>
        <v>Bachelor’s</v>
      </c>
      <c r="F1334" t="s">
        <v>49</v>
      </c>
      <c r="G1334" s="14" t="s">
        <v>49</v>
      </c>
      <c r="H1334" s="14" t="str" cm="1">
        <f t="array" ref="H1334">_xlfn.SWITCH(Table1[[#This Row],[Marital_Status_mod]],"Together","Couple","Married","Couple","Divorced","Single","Single","Single","Widow","Single","Other")</f>
        <v>Single</v>
      </c>
      <c r="I1334" s="4">
        <v>44421</v>
      </c>
      <c r="J1334" s="41" t="str">
        <f t="shared" si="82"/>
        <v>$40 - $50K</v>
      </c>
      <c r="K1334">
        <v>1</v>
      </c>
      <c r="L1334">
        <v>1</v>
      </c>
      <c r="M1334">
        <f>Table1[[#This Row],[Teenhome]]+Table1[[#This Row],[Kidhome]]</f>
        <v>2</v>
      </c>
      <c r="N1334" s="1">
        <v>41320</v>
      </c>
      <c r="O1334" s="16">
        <f>(Table1[[#This Row],[DataSetDate]]-Table1[[#This Row],[Dt_Customer]])/365</f>
        <v>7.978082191780822</v>
      </c>
      <c r="P1334" s="15">
        <v>44232</v>
      </c>
      <c r="Q1334">
        <v>53</v>
      </c>
      <c r="R1334" s="4">
        <v>110</v>
      </c>
      <c r="S1334" s="4">
        <v>5</v>
      </c>
      <c r="T1334" s="4">
        <v>59</v>
      </c>
      <c r="U1334" s="4">
        <v>7</v>
      </c>
      <c r="V1334" s="4">
        <v>1</v>
      </c>
      <c r="W1334" s="4">
        <v>7</v>
      </c>
      <c r="X1334">
        <v>5</v>
      </c>
      <c r="Y1334">
        <v>5</v>
      </c>
      <c r="Z1334" t="str">
        <f t="shared" si="83"/>
        <v>Medium</v>
      </c>
      <c r="AA1334" s="14">
        <f t="shared" ca="1" si="84"/>
        <v>4.772031824844813</v>
      </c>
      <c r="AB1334">
        <v>0</v>
      </c>
      <c r="AC1334">
        <v>4</v>
      </c>
      <c r="AD1334" s="14">
        <f t="shared" ca="1" si="85"/>
        <v>3.8518810818741867</v>
      </c>
      <c r="AE1334">
        <v>8</v>
      </c>
      <c r="AF1334">
        <v>0</v>
      </c>
      <c r="AG1334">
        <v>0</v>
      </c>
      <c r="AH1334">
        <v>0</v>
      </c>
      <c r="AI1334">
        <v>0</v>
      </c>
      <c r="AJ1334">
        <v>0</v>
      </c>
      <c r="AK1334">
        <v>0</v>
      </c>
      <c r="AL1334">
        <v>0</v>
      </c>
      <c r="AM1334" t="s">
        <v>41</v>
      </c>
    </row>
    <row r="1335" spans="1:39" hidden="1" x14ac:dyDescent="0.3">
      <c r="A1335">
        <v>10466</v>
      </c>
      <c r="B1335">
        <v>1965</v>
      </c>
      <c r="C1335" s="14">
        <f>2021-Table1[[#This Row],[Year_Birth]]</f>
        <v>56</v>
      </c>
      <c r="D1335" t="s">
        <v>46</v>
      </c>
      <c r="E1335" s="14" t="str" cm="1">
        <f t="array" ref="E1335">_xlfn.SWITCH(Table1[[#This Row],[Education]],"Graduation","Bachelor’s","Basic","High School","2n Cycle","Master’s","Master","Master’s","PhD","PhD","Other")</f>
        <v>Bachelor’s</v>
      </c>
      <c r="F1335" t="s">
        <v>42</v>
      </c>
      <c r="G1335" s="14" t="s">
        <v>42</v>
      </c>
      <c r="H1335" s="14" t="str" cm="1">
        <f t="array" ref="H1335">_xlfn.SWITCH(Table1[[#This Row],[Marital_Status_mod]],"Together","Couple","Married","Couple","Divorced","Single","Single","Single","Widow","Single","Other")</f>
        <v>Couple</v>
      </c>
      <c r="I1335" s="4">
        <v>44393</v>
      </c>
      <c r="J1335" s="41" t="str">
        <f t="shared" si="82"/>
        <v>$40 - $50K</v>
      </c>
      <c r="K1335">
        <v>1</v>
      </c>
      <c r="L1335">
        <v>1</v>
      </c>
      <c r="M1335">
        <f>Table1[[#This Row],[Teenhome]]+Table1[[#This Row],[Kidhome]]</f>
        <v>2</v>
      </c>
      <c r="N1335" s="1">
        <v>41508</v>
      </c>
      <c r="O1335" s="16">
        <f>(Table1[[#This Row],[DataSetDate]]-Table1[[#This Row],[Dt_Customer]])/365</f>
        <v>7.463013698630137</v>
      </c>
      <c r="P1335" s="15">
        <v>44232</v>
      </c>
      <c r="Q1335">
        <v>86</v>
      </c>
      <c r="R1335" s="4">
        <v>24</v>
      </c>
      <c r="S1335" s="4">
        <v>2</v>
      </c>
      <c r="T1335" s="4">
        <v>20</v>
      </c>
      <c r="U1335" s="4">
        <v>2</v>
      </c>
      <c r="V1335" s="4">
        <v>2</v>
      </c>
      <c r="W1335" s="4">
        <v>10</v>
      </c>
      <c r="X1335">
        <v>2</v>
      </c>
      <c r="Y1335">
        <v>1</v>
      </c>
      <c r="Z1335" t="str">
        <f t="shared" si="83"/>
        <v>Low</v>
      </c>
      <c r="AA1335" s="14">
        <f t="shared" ca="1" si="84"/>
        <v>0.88577045896504103</v>
      </c>
      <c r="AB1335">
        <v>0</v>
      </c>
      <c r="AC1335">
        <v>4</v>
      </c>
      <c r="AD1335" s="14">
        <f t="shared" ca="1" si="85"/>
        <v>3.9505930346876754</v>
      </c>
      <c r="AE1335">
        <v>4</v>
      </c>
      <c r="AF1335">
        <v>0</v>
      </c>
      <c r="AG1335">
        <v>0</v>
      </c>
      <c r="AH1335">
        <v>0</v>
      </c>
      <c r="AI1335">
        <v>0</v>
      </c>
      <c r="AJ1335">
        <v>0</v>
      </c>
      <c r="AK1335">
        <v>0</v>
      </c>
      <c r="AL1335">
        <v>0</v>
      </c>
      <c r="AM1335" t="s">
        <v>41</v>
      </c>
    </row>
    <row r="1336" spans="1:39" hidden="1" x14ac:dyDescent="0.3">
      <c r="A1336">
        <v>10640</v>
      </c>
      <c r="B1336">
        <v>1974</v>
      </c>
      <c r="C1336" s="14">
        <f>2021-Table1[[#This Row],[Year_Birth]]</f>
        <v>47</v>
      </c>
      <c r="D1336" t="s">
        <v>46</v>
      </c>
      <c r="E1336" s="14" t="str" cm="1">
        <f t="array" ref="E1336">_xlfn.SWITCH(Table1[[#This Row],[Education]],"Graduation","Bachelor’s","Basic","High School","2n Cycle","Master’s","Master","Master’s","PhD","PhD","Other")</f>
        <v>Bachelor’s</v>
      </c>
      <c r="F1336" t="s">
        <v>40</v>
      </c>
      <c r="G1336" s="14" t="s">
        <v>40</v>
      </c>
      <c r="H1336" s="14" t="str" cm="1">
        <f t="array" ref="H1336">_xlfn.SWITCH(Table1[[#This Row],[Marital_Status_mod]],"Together","Couple","Married","Couple","Divorced","Single","Single","Single","Widow","Single","Other")</f>
        <v>Couple</v>
      </c>
      <c r="I1336" s="4">
        <v>44392</v>
      </c>
      <c r="J1336" s="41" t="str">
        <f t="shared" si="82"/>
        <v>$40 - $50K</v>
      </c>
      <c r="K1336">
        <v>1</v>
      </c>
      <c r="L1336">
        <v>1</v>
      </c>
      <c r="M1336">
        <f>Table1[[#This Row],[Teenhome]]+Table1[[#This Row],[Kidhome]]</f>
        <v>2</v>
      </c>
      <c r="N1336" s="1">
        <v>41522</v>
      </c>
      <c r="O1336" s="16">
        <f>(Table1[[#This Row],[DataSetDate]]-Table1[[#This Row],[Dt_Customer]])/365</f>
        <v>7.4246575342465757</v>
      </c>
      <c r="P1336" s="15">
        <v>44232</v>
      </c>
      <c r="Q1336">
        <v>71</v>
      </c>
      <c r="R1336" s="4">
        <v>87</v>
      </c>
      <c r="S1336" s="4">
        <v>5</v>
      </c>
      <c r="T1336" s="4">
        <v>71</v>
      </c>
      <c r="U1336" s="4">
        <v>7</v>
      </c>
      <c r="V1336" s="4">
        <v>12</v>
      </c>
      <c r="W1336" s="4">
        <v>29</v>
      </c>
      <c r="X1336">
        <v>5</v>
      </c>
      <c r="Y1336">
        <v>4</v>
      </c>
      <c r="Z1336" t="str">
        <f t="shared" si="83"/>
        <v>Medium</v>
      </c>
      <c r="AA1336" s="14">
        <f t="shared" ca="1" si="84"/>
        <v>4.2163927150975118</v>
      </c>
      <c r="AB1336">
        <v>1</v>
      </c>
      <c r="AC1336">
        <v>4</v>
      </c>
      <c r="AD1336" s="14">
        <f t="shared" ca="1" si="85"/>
        <v>3.7656364370476525</v>
      </c>
      <c r="AE1336">
        <v>7</v>
      </c>
      <c r="AF1336">
        <v>0</v>
      </c>
      <c r="AG1336">
        <v>0</v>
      </c>
      <c r="AH1336">
        <v>0</v>
      </c>
      <c r="AI1336">
        <v>0</v>
      </c>
      <c r="AJ1336">
        <v>0</v>
      </c>
      <c r="AK1336">
        <v>0</v>
      </c>
      <c r="AL1336">
        <v>0</v>
      </c>
      <c r="AM1336" t="s">
        <v>41</v>
      </c>
    </row>
    <row r="1337" spans="1:39" hidden="1" x14ac:dyDescent="0.3">
      <c r="A1337">
        <v>6927</v>
      </c>
      <c r="B1337">
        <v>1968</v>
      </c>
      <c r="C1337" s="14">
        <f>2021-Table1[[#This Row],[Year_Birth]]</f>
        <v>53</v>
      </c>
      <c r="D1337" t="s">
        <v>39</v>
      </c>
      <c r="E1337" s="14" t="str" cm="1">
        <f t="array" ref="E1337">_xlfn.SWITCH(Table1[[#This Row],[Education]],"Graduation","Bachelor’s","Basic","High School","2n Cycle","Master’s","Master","Master’s","PhD","PhD","Other")</f>
        <v>PhD</v>
      </c>
      <c r="F1337" t="s">
        <v>42</v>
      </c>
      <c r="G1337" s="14" t="s">
        <v>42</v>
      </c>
      <c r="H1337" s="14" t="str" cm="1">
        <f t="array" ref="H1337">_xlfn.SWITCH(Table1[[#This Row],[Marital_Status_mod]],"Together","Couple","Married","Couple","Divorced","Single","Single","Single","Widow","Single","Other")</f>
        <v>Couple</v>
      </c>
      <c r="I1337" s="4">
        <v>44377</v>
      </c>
      <c r="J1337" s="41" t="str">
        <f t="shared" si="82"/>
        <v>$40 - $50K</v>
      </c>
      <c r="K1337">
        <v>1</v>
      </c>
      <c r="L1337">
        <v>1</v>
      </c>
      <c r="M1337">
        <f>Table1[[#This Row],[Teenhome]]+Table1[[#This Row],[Kidhome]]</f>
        <v>2</v>
      </c>
      <c r="N1337" s="1">
        <v>41187</v>
      </c>
      <c r="O1337" s="16">
        <f>(Table1[[#This Row],[DataSetDate]]-Table1[[#This Row],[Dt_Customer]])/365</f>
        <v>8.3424657534246567</v>
      </c>
      <c r="P1337" s="15">
        <v>44232</v>
      </c>
      <c r="Q1337">
        <v>70</v>
      </c>
      <c r="R1337" s="4">
        <v>224</v>
      </c>
      <c r="S1337" s="4">
        <v>0</v>
      </c>
      <c r="T1337" s="4">
        <v>30</v>
      </c>
      <c r="U1337" s="4">
        <v>0</v>
      </c>
      <c r="V1337" s="4">
        <v>0</v>
      </c>
      <c r="W1337" s="4">
        <v>10</v>
      </c>
      <c r="X1337">
        <v>8</v>
      </c>
      <c r="Y1337">
        <v>5</v>
      </c>
      <c r="Z1337" t="str">
        <f t="shared" si="83"/>
        <v>Medium</v>
      </c>
      <c r="AA1337" s="14">
        <f t="shared" ca="1" si="84"/>
        <v>4.6151481250526656</v>
      </c>
      <c r="AB1337">
        <v>1</v>
      </c>
      <c r="AC1337">
        <v>5</v>
      </c>
      <c r="AD1337" s="14">
        <f t="shared" ca="1" si="85"/>
        <v>5.0794536525203924</v>
      </c>
      <c r="AE1337">
        <v>8</v>
      </c>
      <c r="AF1337">
        <v>0</v>
      </c>
      <c r="AG1337">
        <v>0</v>
      </c>
      <c r="AH1337">
        <v>0</v>
      </c>
      <c r="AI1337">
        <v>0</v>
      </c>
      <c r="AJ1337">
        <v>0</v>
      </c>
      <c r="AK1337">
        <v>0</v>
      </c>
      <c r="AL1337">
        <v>0</v>
      </c>
      <c r="AM1337" t="s">
        <v>47</v>
      </c>
    </row>
    <row r="1338" spans="1:39" hidden="1" x14ac:dyDescent="0.3">
      <c r="A1338">
        <v>4252</v>
      </c>
      <c r="B1338">
        <v>1965</v>
      </c>
      <c r="C1338" s="14">
        <f>2021-Table1[[#This Row],[Year_Birth]]</f>
        <v>56</v>
      </c>
      <c r="D1338" t="s">
        <v>46</v>
      </c>
      <c r="E1338" s="14" t="str" cm="1">
        <f t="array" ref="E1338">_xlfn.SWITCH(Table1[[#This Row],[Education]],"Graduation","Bachelor’s","Basic","High School","2n Cycle","Master’s","Master","Master’s","PhD","PhD","Other")</f>
        <v>Bachelor’s</v>
      </c>
      <c r="F1338" t="s">
        <v>42</v>
      </c>
      <c r="G1338" s="14" t="s">
        <v>42</v>
      </c>
      <c r="H1338" s="14" t="str" cm="1">
        <f t="array" ref="H1338">_xlfn.SWITCH(Table1[[#This Row],[Marital_Status_mod]],"Together","Couple","Married","Couple","Divorced","Single","Single","Single","Widow","Single","Other")</f>
        <v>Couple</v>
      </c>
      <c r="I1338" s="4">
        <v>44375</v>
      </c>
      <c r="J1338" s="41" t="str">
        <f t="shared" si="82"/>
        <v>$40 - $50K</v>
      </c>
      <c r="K1338">
        <v>0</v>
      </c>
      <c r="L1338">
        <v>1</v>
      </c>
      <c r="M1338">
        <f>Table1[[#This Row],[Teenhome]]+Table1[[#This Row],[Kidhome]]</f>
        <v>1</v>
      </c>
      <c r="N1338" s="1">
        <v>41721</v>
      </c>
      <c r="O1338" s="16">
        <f>(Table1[[#This Row],[DataSetDate]]-Table1[[#This Row],[Dt_Customer]])/365</f>
        <v>6.8794520547945206</v>
      </c>
      <c r="P1338" s="15">
        <v>44232</v>
      </c>
      <c r="Q1338">
        <v>73</v>
      </c>
      <c r="R1338" s="4">
        <v>213</v>
      </c>
      <c r="S1338" s="4">
        <v>5</v>
      </c>
      <c r="T1338" s="4">
        <v>28</v>
      </c>
      <c r="U1338" s="4">
        <v>7</v>
      </c>
      <c r="V1338" s="4">
        <v>7</v>
      </c>
      <c r="W1338" s="4">
        <v>41</v>
      </c>
      <c r="X1338">
        <v>1</v>
      </c>
      <c r="Y1338">
        <v>4</v>
      </c>
      <c r="Z1338" t="str">
        <f t="shared" si="83"/>
        <v>Medium</v>
      </c>
      <c r="AA1338" s="14">
        <f t="shared" ca="1" si="84"/>
        <v>3.9664644587505693</v>
      </c>
      <c r="AB1338">
        <v>1</v>
      </c>
      <c r="AC1338">
        <v>6</v>
      </c>
      <c r="AD1338" s="14">
        <f t="shared" ca="1" si="85"/>
        <v>5.8530532937819881</v>
      </c>
      <c r="AE1338">
        <v>5</v>
      </c>
      <c r="AF1338">
        <v>0</v>
      </c>
      <c r="AG1338">
        <v>0</v>
      </c>
      <c r="AH1338">
        <v>0</v>
      </c>
      <c r="AI1338">
        <v>0</v>
      </c>
      <c r="AJ1338">
        <v>0</v>
      </c>
      <c r="AK1338">
        <v>0</v>
      </c>
      <c r="AL1338">
        <v>0</v>
      </c>
      <c r="AM1338" t="s">
        <v>41</v>
      </c>
    </row>
    <row r="1339" spans="1:39" hidden="1" x14ac:dyDescent="0.3">
      <c r="A1339">
        <v>6355</v>
      </c>
      <c r="B1339">
        <v>1978</v>
      </c>
      <c r="C1339" s="14">
        <f>2021-Table1[[#This Row],[Year_Birth]]</f>
        <v>43</v>
      </c>
      <c r="D1339" t="s">
        <v>46</v>
      </c>
      <c r="E1339" s="14" t="str" cm="1">
        <f t="array" ref="E1339">_xlfn.SWITCH(Table1[[#This Row],[Education]],"Graduation","Bachelor’s","Basic","High School","2n Cycle","Master’s","Master","Master’s","PhD","PhD","Other")</f>
        <v>Bachelor’s</v>
      </c>
      <c r="F1339" t="s">
        <v>42</v>
      </c>
      <c r="G1339" s="14" t="s">
        <v>42</v>
      </c>
      <c r="H1339" s="14" t="str" cm="1">
        <f t="array" ref="H1339">_xlfn.SWITCH(Table1[[#This Row],[Marital_Status_mod]],"Together","Couple","Married","Couple","Divorced","Single","Single","Single","Widow","Single","Other")</f>
        <v>Couple</v>
      </c>
      <c r="I1339" s="4">
        <v>44359</v>
      </c>
      <c r="J1339" s="41" t="str">
        <f t="shared" si="82"/>
        <v>$40 - $50K</v>
      </c>
      <c r="K1339">
        <v>1</v>
      </c>
      <c r="L1339">
        <v>1</v>
      </c>
      <c r="M1339">
        <f>Table1[[#This Row],[Teenhome]]+Table1[[#This Row],[Kidhome]]</f>
        <v>2</v>
      </c>
      <c r="N1339" s="1">
        <v>41807</v>
      </c>
      <c r="O1339" s="16">
        <f>(Table1[[#This Row],[DataSetDate]]-Table1[[#This Row],[Dt_Customer]])/365</f>
        <v>6.6438356164383565</v>
      </c>
      <c r="P1339" s="15">
        <v>44232</v>
      </c>
      <c r="Q1339">
        <v>19</v>
      </c>
      <c r="R1339" s="4">
        <v>20</v>
      </c>
      <c r="S1339" s="4">
        <v>0</v>
      </c>
      <c r="T1339" s="4">
        <v>14</v>
      </c>
      <c r="U1339" s="4">
        <v>7</v>
      </c>
      <c r="V1339" s="4">
        <v>3</v>
      </c>
      <c r="W1339" s="4">
        <v>1</v>
      </c>
      <c r="X1339">
        <v>3</v>
      </c>
      <c r="Y1339">
        <v>2</v>
      </c>
      <c r="Z1339" t="str">
        <f t="shared" si="83"/>
        <v>Low</v>
      </c>
      <c r="AA1339" s="14">
        <f t="shared" ca="1" si="84"/>
        <v>1.8406989844223445</v>
      </c>
      <c r="AB1339">
        <v>0</v>
      </c>
      <c r="AC1339">
        <v>4</v>
      </c>
      <c r="AD1339" s="14">
        <f t="shared" ca="1" si="85"/>
        <v>4.3831119507540839</v>
      </c>
      <c r="AE1339">
        <v>3</v>
      </c>
      <c r="AF1339">
        <v>0</v>
      </c>
      <c r="AG1339">
        <v>0</v>
      </c>
      <c r="AH1339">
        <v>0</v>
      </c>
      <c r="AI1339">
        <v>0</v>
      </c>
      <c r="AJ1339">
        <v>0</v>
      </c>
      <c r="AK1339">
        <v>0</v>
      </c>
      <c r="AL1339">
        <v>0</v>
      </c>
      <c r="AM1339" t="s">
        <v>41</v>
      </c>
    </row>
    <row r="1340" spans="1:39" hidden="1" x14ac:dyDescent="0.3">
      <c r="A1340">
        <v>8858</v>
      </c>
      <c r="B1340">
        <v>1972</v>
      </c>
      <c r="C1340" s="14">
        <f>2021-Table1[[#This Row],[Year_Birth]]</f>
        <v>49</v>
      </c>
      <c r="D1340" t="s">
        <v>39</v>
      </c>
      <c r="E1340" s="14" t="str" cm="1">
        <f t="array" ref="E1340">_xlfn.SWITCH(Table1[[#This Row],[Education]],"Graduation","Bachelor’s","Basic","High School","2n Cycle","Master’s","Master","Master’s","PhD","PhD","Other")</f>
        <v>PhD</v>
      </c>
      <c r="F1340" t="s">
        <v>42</v>
      </c>
      <c r="G1340" s="14" t="s">
        <v>42</v>
      </c>
      <c r="H1340" s="14" t="str" cm="1">
        <f t="array" ref="H1340">_xlfn.SWITCH(Table1[[#This Row],[Marital_Status_mod]],"Together","Couple","Married","Couple","Divorced","Single","Single","Single","Widow","Single","Other")</f>
        <v>Couple</v>
      </c>
      <c r="I1340" s="4">
        <v>44325</v>
      </c>
      <c r="J1340" s="41" t="str">
        <f t="shared" si="82"/>
        <v>$40 - $50K</v>
      </c>
      <c r="K1340">
        <v>0</v>
      </c>
      <c r="L1340">
        <v>1</v>
      </c>
      <c r="M1340">
        <f>Table1[[#This Row],[Teenhome]]+Table1[[#This Row],[Kidhome]]</f>
        <v>1</v>
      </c>
      <c r="N1340" s="1">
        <v>41340</v>
      </c>
      <c r="O1340" s="16">
        <f>(Table1[[#This Row],[DataSetDate]]-Table1[[#This Row],[Dt_Customer]])/365</f>
        <v>7.9232876712328766</v>
      </c>
      <c r="P1340" s="15">
        <v>44232</v>
      </c>
      <c r="Q1340">
        <v>69</v>
      </c>
      <c r="R1340" s="4">
        <v>516</v>
      </c>
      <c r="S1340" s="4">
        <v>0</v>
      </c>
      <c r="T1340" s="4">
        <v>21</v>
      </c>
      <c r="U1340" s="4">
        <v>0</v>
      </c>
      <c r="V1340" s="4">
        <v>0</v>
      </c>
      <c r="W1340" s="4">
        <v>5</v>
      </c>
      <c r="X1340">
        <v>4</v>
      </c>
      <c r="Y1340">
        <v>8</v>
      </c>
      <c r="Z1340" t="str">
        <f t="shared" si="83"/>
        <v>High</v>
      </c>
      <c r="AA1340" s="14">
        <f t="shared" ca="1" si="84"/>
        <v>7.7589421455418952</v>
      </c>
      <c r="AB1340">
        <v>2</v>
      </c>
      <c r="AC1340">
        <v>7</v>
      </c>
      <c r="AD1340" s="14">
        <f t="shared" ca="1" si="85"/>
        <v>6.7382461052951577</v>
      </c>
      <c r="AE1340">
        <v>8</v>
      </c>
      <c r="AF1340">
        <v>0</v>
      </c>
      <c r="AG1340">
        <v>0</v>
      </c>
      <c r="AH1340">
        <v>0</v>
      </c>
      <c r="AI1340">
        <v>1</v>
      </c>
      <c r="AJ1340">
        <v>0</v>
      </c>
      <c r="AK1340">
        <v>0</v>
      </c>
      <c r="AL1340">
        <v>0</v>
      </c>
      <c r="AM1340" t="s">
        <v>48</v>
      </c>
    </row>
    <row r="1341" spans="1:39" hidden="1" x14ac:dyDescent="0.3">
      <c r="A1341">
        <v>10699</v>
      </c>
      <c r="B1341">
        <v>1985</v>
      </c>
      <c r="C1341" s="14">
        <f>2021-Table1[[#This Row],[Year_Birth]]</f>
        <v>36</v>
      </c>
      <c r="D1341" t="s">
        <v>46</v>
      </c>
      <c r="E1341" s="14" t="str" cm="1">
        <f t="array" ref="E1341">_xlfn.SWITCH(Table1[[#This Row],[Education]],"Graduation","Bachelor’s","Basic","High School","2n Cycle","Master’s","Master","Master’s","PhD","PhD","Other")</f>
        <v>Bachelor’s</v>
      </c>
      <c r="F1341" t="s">
        <v>42</v>
      </c>
      <c r="G1341" s="14" t="s">
        <v>42</v>
      </c>
      <c r="H1341" s="14" t="str" cm="1">
        <f t="array" ref="H1341">_xlfn.SWITCH(Table1[[#This Row],[Marital_Status_mod]],"Together","Couple","Married","Couple","Divorced","Single","Single","Single","Widow","Single","Other")</f>
        <v>Couple</v>
      </c>
      <c r="I1341" s="4">
        <v>44322</v>
      </c>
      <c r="J1341" s="41" t="str">
        <f t="shared" si="82"/>
        <v>$40 - $50K</v>
      </c>
      <c r="K1341">
        <v>1</v>
      </c>
      <c r="L1341">
        <v>0</v>
      </c>
      <c r="M1341">
        <f>Table1[[#This Row],[Teenhome]]+Table1[[#This Row],[Kidhome]]</f>
        <v>1</v>
      </c>
      <c r="N1341" s="1">
        <v>41806</v>
      </c>
      <c r="O1341" s="16">
        <f>(Table1[[#This Row],[DataSetDate]]-Table1[[#This Row],[Dt_Customer]])/365</f>
        <v>6.646575342465753</v>
      </c>
      <c r="P1341" s="15">
        <v>44232</v>
      </c>
      <c r="Q1341">
        <v>30</v>
      </c>
      <c r="R1341" s="4">
        <v>46</v>
      </c>
      <c r="S1341" s="4">
        <v>0</v>
      </c>
      <c r="T1341" s="4">
        <v>40</v>
      </c>
      <c r="U1341" s="4">
        <v>3</v>
      </c>
      <c r="V1341" s="4">
        <v>0</v>
      </c>
      <c r="W1341" s="4">
        <v>3</v>
      </c>
      <c r="X1341">
        <v>2</v>
      </c>
      <c r="Y1341">
        <v>3</v>
      </c>
      <c r="Z1341" t="str">
        <f t="shared" si="83"/>
        <v>Medium</v>
      </c>
      <c r="AA1341" s="14">
        <f t="shared" ca="1" si="84"/>
        <v>2.8067592714854697</v>
      </c>
      <c r="AB1341">
        <v>0</v>
      </c>
      <c r="AC1341">
        <v>3</v>
      </c>
      <c r="AD1341" s="14">
        <f t="shared" ca="1" si="85"/>
        <v>3.1338833320156674</v>
      </c>
      <c r="AE1341">
        <v>8</v>
      </c>
      <c r="AF1341">
        <v>0</v>
      </c>
      <c r="AG1341">
        <v>0</v>
      </c>
      <c r="AH1341">
        <v>0</v>
      </c>
      <c r="AI1341">
        <v>0</v>
      </c>
      <c r="AJ1341">
        <v>0</v>
      </c>
      <c r="AK1341">
        <v>0</v>
      </c>
      <c r="AL1341">
        <v>0</v>
      </c>
      <c r="AM1341" t="s">
        <v>47</v>
      </c>
    </row>
    <row r="1342" spans="1:39" hidden="1" x14ac:dyDescent="0.3">
      <c r="A1342">
        <v>8962</v>
      </c>
      <c r="B1342">
        <v>1975</v>
      </c>
      <c r="C1342" s="14">
        <f>2021-Table1[[#This Row],[Year_Birth]]</f>
        <v>46</v>
      </c>
      <c r="D1342" t="s">
        <v>44</v>
      </c>
      <c r="E1342" s="14" t="str" cm="1">
        <f t="array" ref="E1342">_xlfn.SWITCH(Table1[[#This Row],[Education]],"Graduation","Bachelor’s","Basic","High School","2n Cycle","Master’s","Master","Master’s","PhD","PhD","Other")</f>
        <v>Master’s</v>
      </c>
      <c r="F1342" t="s">
        <v>42</v>
      </c>
      <c r="G1342" s="14" t="s">
        <v>42</v>
      </c>
      <c r="H1342" s="14" t="str" cm="1">
        <f t="array" ref="H1342">_xlfn.SWITCH(Table1[[#This Row],[Marital_Status_mod]],"Together","Couple","Married","Couple","Divorced","Single","Single","Single","Widow","Single","Other")</f>
        <v>Couple</v>
      </c>
      <c r="I1342" s="4">
        <v>44319</v>
      </c>
      <c r="J1342" s="41" t="str">
        <f t="shared" si="82"/>
        <v>$40 - $50K</v>
      </c>
      <c r="K1342">
        <v>1</v>
      </c>
      <c r="L1342">
        <v>1</v>
      </c>
      <c r="M1342">
        <f>Table1[[#This Row],[Teenhome]]+Table1[[#This Row],[Kidhome]]</f>
        <v>2</v>
      </c>
      <c r="N1342" s="1">
        <v>41746</v>
      </c>
      <c r="O1342" s="16">
        <f>(Table1[[#This Row],[DataSetDate]]-Table1[[#This Row],[Dt_Customer]])/365</f>
        <v>6.8109589041095893</v>
      </c>
      <c r="P1342" s="15">
        <v>44232</v>
      </c>
      <c r="Q1342">
        <v>18</v>
      </c>
      <c r="R1342" s="4">
        <v>26</v>
      </c>
      <c r="S1342" s="4">
        <v>0</v>
      </c>
      <c r="T1342" s="4">
        <v>8</v>
      </c>
      <c r="U1342" s="4">
        <v>0</v>
      </c>
      <c r="V1342" s="4">
        <v>0</v>
      </c>
      <c r="W1342" s="4">
        <v>3</v>
      </c>
      <c r="X1342">
        <v>2</v>
      </c>
      <c r="Y1342">
        <v>2</v>
      </c>
      <c r="Z1342" t="str">
        <f t="shared" si="83"/>
        <v>Low</v>
      </c>
      <c r="AA1342" s="14">
        <f t="shared" ca="1" si="84"/>
        <v>2.2553711207465326</v>
      </c>
      <c r="AB1342">
        <v>0</v>
      </c>
      <c r="AC1342">
        <v>3</v>
      </c>
      <c r="AD1342" s="14">
        <f t="shared" ca="1" si="85"/>
        <v>2.6202279670052966</v>
      </c>
      <c r="AE1342">
        <v>5</v>
      </c>
      <c r="AF1342">
        <v>0</v>
      </c>
      <c r="AG1342">
        <v>0</v>
      </c>
      <c r="AH1342">
        <v>0</v>
      </c>
      <c r="AI1342">
        <v>0</v>
      </c>
      <c r="AJ1342">
        <v>0</v>
      </c>
      <c r="AK1342">
        <v>0</v>
      </c>
      <c r="AL1342">
        <v>0</v>
      </c>
      <c r="AM1342" t="s">
        <v>47</v>
      </c>
    </row>
    <row r="1343" spans="1:39" hidden="1" x14ac:dyDescent="0.3">
      <c r="A1343">
        <v>8553</v>
      </c>
      <c r="B1343">
        <v>1965</v>
      </c>
      <c r="C1343" s="14">
        <f>2021-Table1[[#This Row],[Year_Birth]]</f>
        <v>56</v>
      </c>
      <c r="D1343" t="s">
        <v>46</v>
      </c>
      <c r="E1343" s="14" t="str" cm="1">
        <f t="array" ref="E1343">_xlfn.SWITCH(Table1[[#This Row],[Education]],"Graduation","Bachelor’s","Basic","High School","2n Cycle","Master’s","Master","Master’s","PhD","PhD","Other")</f>
        <v>Bachelor’s</v>
      </c>
      <c r="F1343" t="s">
        <v>42</v>
      </c>
      <c r="G1343" s="14" t="s">
        <v>42</v>
      </c>
      <c r="H1343" s="14" t="str" cm="1">
        <f t="array" ref="H1343">_xlfn.SWITCH(Table1[[#This Row],[Marital_Status_mod]],"Together","Couple","Married","Couple","Divorced","Single","Single","Single","Widow","Single","Other")</f>
        <v>Couple</v>
      </c>
      <c r="I1343" s="4">
        <v>44300</v>
      </c>
      <c r="J1343" s="41" t="str">
        <f t="shared" si="82"/>
        <v>$40 - $50K</v>
      </c>
      <c r="K1343">
        <v>1</v>
      </c>
      <c r="L1343">
        <v>1</v>
      </c>
      <c r="M1343">
        <f>Table1[[#This Row],[Teenhome]]+Table1[[#This Row],[Kidhome]]</f>
        <v>2</v>
      </c>
      <c r="N1343" s="1">
        <v>41448</v>
      </c>
      <c r="O1343" s="16">
        <f>(Table1[[#This Row],[DataSetDate]]-Table1[[#This Row],[Dt_Customer]])/365</f>
        <v>7.6273972602739724</v>
      </c>
      <c r="P1343" s="15">
        <v>44232</v>
      </c>
      <c r="Q1343">
        <v>65</v>
      </c>
      <c r="R1343" s="4">
        <v>30</v>
      </c>
      <c r="S1343" s="4">
        <v>0</v>
      </c>
      <c r="T1343" s="4">
        <v>9</v>
      </c>
      <c r="U1343" s="4">
        <v>0</v>
      </c>
      <c r="V1343" s="4">
        <v>0</v>
      </c>
      <c r="W1343" s="4">
        <v>3</v>
      </c>
      <c r="X1343">
        <v>2</v>
      </c>
      <c r="Y1343">
        <v>1</v>
      </c>
      <c r="Z1343" t="str">
        <f t="shared" si="83"/>
        <v>Low</v>
      </c>
      <c r="AA1343" s="14">
        <f t="shared" ca="1" si="84"/>
        <v>1.134730815748239</v>
      </c>
      <c r="AB1343">
        <v>0</v>
      </c>
      <c r="AC1343">
        <v>3</v>
      </c>
      <c r="AD1343" s="14">
        <f t="shared" ca="1" si="85"/>
        <v>3.3043222589353136</v>
      </c>
      <c r="AE1343">
        <v>6</v>
      </c>
      <c r="AF1343">
        <v>0</v>
      </c>
      <c r="AG1343">
        <v>0</v>
      </c>
      <c r="AH1343">
        <v>0</v>
      </c>
      <c r="AI1343">
        <v>0</v>
      </c>
      <c r="AJ1343">
        <v>0</v>
      </c>
      <c r="AK1343">
        <v>0</v>
      </c>
      <c r="AL1343">
        <v>0</v>
      </c>
      <c r="AM1343" t="s">
        <v>41</v>
      </c>
    </row>
    <row r="1344" spans="1:39" hidden="1" x14ac:dyDescent="0.3">
      <c r="A1344">
        <v>3099</v>
      </c>
      <c r="B1344">
        <v>1970</v>
      </c>
      <c r="C1344" s="14">
        <f>2021-Table1[[#This Row],[Year_Birth]]</f>
        <v>51</v>
      </c>
      <c r="D1344" t="s">
        <v>46</v>
      </c>
      <c r="E1344" s="14" t="str" cm="1">
        <f t="array" ref="E1344">_xlfn.SWITCH(Table1[[#This Row],[Education]],"Graduation","Bachelor’s","Basic","High School","2n Cycle","Master’s","Master","Master’s","PhD","PhD","Other")</f>
        <v>Bachelor’s</v>
      </c>
      <c r="F1344" t="s">
        <v>49</v>
      </c>
      <c r="G1344" s="14" t="s">
        <v>49</v>
      </c>
      <c r="H1344" s="14" t="str" cm="1">
        <f t="array" ref="H1344">_xlfn.SWITCH(Table1[[#This Row],[Marital_Status_mod]],"Together","Couple","Married","Couple","Divorced","Single","Single","Single","Widow","Single","Other")</f>
        <v>Single</v>
      </c>
      <c r="I1344" s="4">
        <v>44267</v>
      </c>
      <c r="J1344" s="41" t="str">
        <f t="shared" si="82"/>
        <v>$40 - $50K</v>
      </c>
      <c r="K1344">
        <v>1</v>
      </c>
      <c r="L1344">
        <v>1</v>
      </c>
      <c r="M1344">
        <f>Table1[[#This Row],[Teenhome]]+Table1[[#This Row],[Kidhome]]</f>
        <v>2</v>
      </c>
      <c r="N1344" s="1">
        <v>41330</v>
      </c>
      <c r="O1344" s="16">
        <f>(Table1[[#This Row],[DataSetDate]]-Table1[[#This Row],[Dt_Customer]])/365</f>
        <v>7.9506849315068493</v>
      </c>
      <c r="P1344" s="15">
        <v>44232</v>
      </c>
      <c r="Q1344">
        <v>48</v>
      </c>
      <c r="R1344" s="4">
        <v>183</v>
      </c>
      <c r="S1344" s="4">
        <v>5</v>
      </c>
      <c r="T1344" s="4">
        <v>65</v>
      </c>
      <c r="U1344" s="4">
        <v>3</v>
      </c>
      <c r="V1344" s="4">
        <v>5</v>
      </c>
      <c r="W1344" s="4">
        <v>49</v>
      </c>
      <c r="X1344">
        <v>5</v>
      </c>
      <c r="Y1344">
        <v>5</v>
      </c>
      <c r="Z1344" t="str">
        <f t="shared" si="83"/>
        <v>Medium</v>
      </c>
      <c r="AA1344" s="14">
        <f t="shared" ca="1" si="84"/>
        <v>5.3937632297025218</v>
      </c>
      <c r="AB1344">
        <v>2</v>
      </c>
      <c r="AC1344">
        <v>4</v>
      </c>
      <c r="AD1344" s="14">
        <f t="shared" ca="1" si="85"/>
        <v>3.9974921799914487</v>
      </c>
      <c r="AE1344">
        <v>9</v>
      </c>
      <c r="AF1344">
        <v>0</v>
      </c>
      <c r="AG1344">
        <v>0</v>
      </c>
      <c r="AH1344">
        <v>0</v>
      </c>
      <c r="AI1344">
        <v>0</v>
      </c>
      <c r="AJ1344">
        <v>0</v>
      </c>
      <c r="AK1344">
        <v>0</v>
      </c>
      <c r="AL1344">
        <v>0</v>
      </c>
      <c r="AM1344" t="s">
        <v>41</v>
      </c>
    </row>
    <row r="1345" spans="1:39" hidden="1" x14ac:dyDescent="0.3">
      <c r="A1345">
        <v>286</v>
      </c>
      <c r="B1345">
        <v>1952</v>
      </c>
      <c r="C1345" s="14">
        <f>2021-Table1[[#This Row],[Year_Birth]]</f>
        <v>69</v>
      </c>
      <c r="D1345" t="s">
        <v>46</v>
      </c>
      <c r="E1345" s="14" t="str" cm="1">
        <f t="array" ref="E1345">_xlfn.SWITCH(Table1[[#This Row],[Education]],"Graduation","Bachelor’s","Basic","High School","2n Cycle","Master’s","Master","Master’s","PhD","PhD","Other")</f>
        <v>Bachelor’s</v>
      </c>
      <c r="F1345" t="s">
        <v>50</v>
      </c>
      <c r="G1345" s="14" t="s">
        <v>50</v>
      </c>
      <c r="H1345" s="14" t="str" cm="1">
        <f t="array" ref="H1345">_xlfn.SWITCH(Table1[[#This Row],[Marital_Status_mod]],"Together","Couple","Married","Couple","Divorced","Single","Single","Single","Widow","Single","Other")</f>
        <v>Single</v>
      </c>
      <c r="I1345" s="4">
        <v>44213</v>
      </c>
      <c r="J1345" s="41" t="str">
        <f t="shared" ref="J1345:J1408" si="86">IF(I1345&lt;10000, "Up to $10K",
   IF(I1345&gt;=100000, "$100K and up",
      "$" &amp; FLOOR(I1345,10000)/1000 &amp; " - $" &amp; FLOOR(I1345,10000)/1000+10 &amp; "K"))</f>
        <v>$40 - $50K</v>
      </c>
      <c r="K1345">
        <v>1</v>
      </c>
      <c r="L1345">
        <v>1</v>
      </c>
      <c r="M1345">
        <f>Table1[[#This Row],[Teenhome]]+Table1[[#This Row],[Kidhome]]</f>
        <v>2</v>
      </c>
      <c r="N1345" s="1">
        <v>41607</v>
      </c>
      <c r="O1345" s="16">
        <f>(Table1[[#This Row],[DataSetDate]]-Table1[[#This Row],[Dt_Customer]])/365</f>
        <v>7.1917808219178081</v>
      </c>
      <c r="P1345" s="15">
        <v>44232</v>
      </c>
      <c r="Q1345">
        <v>48</v>
      </c>
      <c r="R1345" s="4">
        <v>95</v>
      </c>
      <c r="S1345" s="4">
        <v>11</v>
      </c>
      <c r="T1345" s="4">
        <v>35</v>
      </c>
      <c r="U1345" s="4">
        <v>0</v>
      </c>
      <c r="V1345" s="4">
        <v>4</v>
      </c>
      <c r="W1345" s="4">
        <v>7</v>
      </c>
      <c r="X1345">
        <v>4</v>
      </c>
      <c r="Y1345">
        <v>2</v>
      </c>
      <c r="Z1345" t="str">
        <f t="shared" ref="Z1345:Z1408" si="87">IF(Y1345&gt;=7,"High",IF(Y1345&gt;=3,"Medium","Low"))</f>
        <v>Low</v>
      </c>
      <c r="AA1345" s="14">
        <f t="shared" ca="1" si="84"/>
        <v>2.0955446775256226</v>
      </c>
      <c r="AB1345">
        <v>1</v>
      </c>
      <c r="AC1345">
        <v>5</v>
      </c>
      <c r="AD1345" s="14">
        <f t="shared" ca="1" si="85"/>
        <v>4.904249360331268</v>
      </c>
      <c r="AE1345">
        <v>6</v>
      </c>
      <c r="AF1345">
        <v>0</v>
      </c>
      <c r="AG1345">
        <v>0</v>
      </c>
      <c r="AH1345">
        <v>0</v>
      </c>
      <c r="AI1345">
        <v>0</v>
      </c>
      <c r="AJ1345">
        <v>0</v>
      </c>
      <c r="AK1345">
        <v>0</v>
      </c>
      <c r="AL1345">
        <v>0</v>
      </c>
      <c r="AM1345" t="s">
        <v>41</v>
      </c>
    </row>
    <row r="1346" spans="1:39" hidden="1" x14ac:dyDescent="0.3">
      <c r="A1346">
        <v>4200</v>
      </c>
      <c r="B1346">
        <v>1970</v>
      </c>
      <c r="C1346" s="14">
        <f>2021-Table1[[#This Row],[Year_Birth]]</f>
        <v>51</v>
      </c>
      <c r="D1346" t="s">
        <v>44</v>
      </c>
      <c r="E1346" s="14" t="str" cm="1">
        <f t="array" ref="E1346">_xlfn.SWITCH(Table1[[#This Row],[Education]],"Graduation","Bachelor’s","Basic","High School","2n Cycle","Master’s","Master","Master’s","PhD","PhD","Other")</f>
        <v>Master’s</v>
      </c>
      <c r="F1346" t="s">
        <v>42</v>
      </c>
      <c r="G1346" s="14" t="s">
        <v>42</v>
      </c>
      <c r="H1346" s="14" t="str" cm="1">
        <f t="array" ref="H1346">_xlfn.SWITCH(Table1[[#This Row],[Marital_Status_mod]],"Together","Couple","Married","Couple","Divorced","Single","Single","Single","Widow","Single","Other")</f>
        <v>Couple</v>
      </c>
      <c r="I1346" s="4">
        <v>44159</v>
      </c>
      <c r="J1346" s="41" t="str">
        <f t="shared" si="86"/>
        <v>$40 - $50K</v>
      </c>
      <c r="K1346">
        <v>1</v>
      </c>
      <c r="L1346">
        <v>0</v>
      </c>
      <c r="M1346">
        <f>Table1[[#This Row],[Teenhome]]+Table1[[#This Row],[Kidhome]]</f>
        <v>1</v>
      </c>
      <c r="N1346" s="1">
        <v>41807</v>
      </c>
      <c r="O1346" s="16">
        <f>(Table1[[#This Row],[DataSetDate]]-Table1[[#This Row],[Dt_Customer]])/365</f>
        <v>6.6438356164383565</v>
      </c>
      <c r="P1346" s="15">
        <v>44232</v>
      </c>
      <c r="Q1346">
        <v>85</v>
      </c>
      <c r="R1346" s="4">
        <v>167</v>
      </c>
      <c r="S1346" s="4">
        <v>2</v>
      </c>
      <c r="T1346" s="4">
        <v>62</v>
      </c>
      <c r="U1346" s="4">
        <v>24</v>
      </c>
      <c r="V1346" s="4">
        <v>13</v>
      </c>
      <c r="W1346" s="4">
        <v>7</v>
      </c>
      <c r="X1346">
        <v>4</v>
      </c>
      <c r="Y1346">
        <v>4</v>
      </c>
      <c r="Z1346" t="str">
        <f t="shared" si="87"/>
        <v>Medium</v>
      </c>
      <c r="AA1346" s="14">
        <f t="shared" ref="AA1346:AA1409" ca="1" si="88">Y1346 + (RAND() - 0.5) * 0.8</f>
        <v>3.9535726859104661</v>
      </c>
      <c r="AB1346">
        <v>1</v>
      </c>
      <c r="AC1346">
        <v>6</v>
      </c>
      <c r="AD1346" s="14">
        <f t="shared" ref="AD1346:AD1409" ca="1" si="89">AC1346 + (RAND() - 0.5) * 0.8</f>
        <v>6.341744274879682</v>
      </c>
      <c r="AE1346">
        <v>5</v>
      </c>
      <c r="AF1346">
        <v>0</v>
      </c>
      <c r="AG1346">
        <v>0</v>
      </c>
      <c r="AH1346">
        <v>0</v>
      </c>
      <c r="AI1346">
        <v>0</v>
      </c>
      <c r="AJ1346">
        <v>0</v>
      </c>
      <c r="AK1346">
        <v>0</v>
      </c>
      <c r="AL1346">
        <v>0</v>
      </c>
      <c r="AM1346" t="s">
        <v>47</v>
      </c>
    </row>
    <row r="1347" spans="1:39" hidden="1" x14ac:dyDescent="0.3">
      <c r="A1347">
        <v>7505</v>
      </c>
      <c r="B1347">
        <v>1957</v>
      </c>
      <c r="C1347" s="14">
        <f>2021-Table1[[#This Row],[Year_Birth]]</f>
        <v>64</v>
      </c>
      <c r="D1347" t="s">
        <v>39</v>
      </c>
      <c r="E1347" s="14" t="str" cm="1">
        <f t="array" ref="E1347">_xlfn.SWITCH(Table1[[#This Row],[Education]],"Graduation","Bachelor’s","Basic","High School","2n Cycle","Master’s","Master","Master’s","PhD","PhD","Other")</f>
        <v>PhD</v>
      </c>
      <c r="F1347" t="s">
        <v>42</v>
      </c>
      <c r="G1347" s="14" t="s">
        <v>42</v>
      </c>
      <c r="H1347" s="14" t="str" cm="1">
        <f t="array" ref="H1347">_xlfn.SWITCH(Table1[[#This Row],[Marital_Status_mod]],"Together","Couple","Married","Couple","Divorced","Single","Single","Single","Widow","Single","Other")</f>
        <v>Couple</v>
      </c>
      <c r="I1347" s="4">
        <v>44155</v>
      </c>
      <c r="J1347" s="41" t="str">
        <f t="shared" si="86"/>
        <v>$40 - $50K</v>
      </c>
      <c r="K1347">
        <v>1</v>
      </c>
      <c r="L1347">
        <v>1</v>
      </c>
      <c r="M1347">
        <f>Table1[[#This Row],[Teenhome]]+Table1[[#This Row],[Kidhome]]</f>
        <v>2</v>
      </c>
      <c r="N1347" s="1">
        <v>41658</v>
      </c>
      <c r="O1347" s="16">
        <f>(Table1[[#This Row],[DataSetDate]]-Table1[[#This Row],[Dt_Customer]])/365</f>
        <v>7.0520547945205481</v>
      </c>
      <c r="P1347" s="15">
        <v>44232</v>
      </c>
      <c r="Q1347">
        <v>24</v>
      </c>
      <c r="R1347" s="4">
        <v>22</v>
      </c>
      <c r="S1347" s="4">
        <v>1</v>
      </c>
      <c r="T1347" s="4">
        <v>9</v>
      </c>
      <c r="U1347" s="4">
        <v>0</v>
      </c>
      <c r="V1347" s="4">
        <v>0</v>
      </c>
      <c r="W1347" s="4">
        <v>14</v>
      </c>
      <c r="X1347">
        <v>1</v>
      </c>
      <c r="Y1347">
        <v>1</v>
      </c>
      <c r="Z1347" t="str">
        <f t="shared" si="87"/>
        <v>Low</v>
      </c>
      <c r="AA1347" s="14">
        <f t="shared" ca="1" si="88"/>
        <v>1.3139827411543001</v>
      </c>
      <c r="AB1347">
        <v>1</v>
      </c>
      <c r="AC1347">
        <v>2</v>
      </c>
      <c r="AD1347" s="14">
        <f t="shared" ca="1" si="89"/>
        <v>2.3090267832076905</v>
      </c>
      <c r="AE1347">
        <v>4</v>
      </c>
      <c r="AF1347">
        <v>0</v>
      </c>
      <c r="AG1347">
        <v>0</v>
      </c>
      <c r="AH1347">
        <v>0</v>
      </c>
      <c r="AI1347">
        <v>0</v>
      </c>
      <c r="AJ1347">
        <v>0</v>
      </c>
      <c r="AK1347">
        <v>0</v>
      </c>
      <c r="AL1347">
        <v>0</v>
      </c>
      <c r="AM1347" t="s">
        <v>41</v>
      </c>
    </row>
    <row r="1348" spans="1:39" hidden="1" x14ac:dyDescent="0.3">
      <c r="A1348">
        <v>182</v>
      </c>
      <c r="B1348">
        <v>1946</v>
      </c>
      <c r="C1348" s="14">
        <f>2021-Table1[[#This Row],[Year_Birth]]</f>
        <v>75</v>
      </c>
      <c r="D1348" t="s">
        <v>39</v>
      </c>
      <c r="E1348" s="14" t="str" cm="1">
        <f t="array" ref="E1348">_xlfn.SWITCH(Table1[[#This Row],[Education]],"Graduation","Bachelor’s","Basic","High School","2n Cycle","Master’s","Master","Master’s","PhD","PhD","Other")</f>
        <v>PhD</v>
      </c>
      <c r="F1348" t="s">
        <v>40</v>
      </c>
      <c r="G1348" s="14" t="s">
        <v>40</v>
      </c>
      <c r="H1348" s="14" t="str" cm="1">
        <f t="array" ref="H1348">_xlfn.SWITCH(Table1[[#This Row],[Marital_Status_mod]],"Together","Couple","Married","Couple","Divorced","Single","Single","Single","Widow","Single","Other")</f>
        <v>Couple</v>
      </c>
      <c r="I1348" s="4">
        <v>44124</v>
      </c>
      <c r="J1348" s="41" t="str">
        <f t="shared" si="86"/>
        <v>$40 - $50K</v>
      </c>
      <c r="K1348">
        <v>0</v>
      </c>
      <c r="L1348">
        <v>1</v>
      </c>
      <c r="M1348">
        <f>Table1[[#This Row],[Teenhome]]+Table1[[#This Row],[Kidhome]]</f>
        <v>1</v>
      </c>
      <c r="N1348" s="1">
        <v>41405</v>
      </c>
      <c r="O1348" s="16">
        <f>(Table1[[#This Row],[DataSetDate]]-Table1[[#This Row],[Dt_Customer]])/365</f>
        <v>7.7452054794520544</v>
      </c>
      <c r="P1348" s="15">
        <v>44232</v>
      </c>
      <c r="Q1348">
        <v>62</v>
      </c>
      <c r="R1348" s="4">
        <v>284</v>
      </c>
      <c r="S1348" s="4">
        <v>0</v>
      </c>
      <c r="T1348" s="4">
        <v>55</v>
      </c>
      <c r="U1348" s="4">
        <v>0</v>
      </c>
      <c r="V1348" s="4">
        <v>6</v>
      </c>
      <c r="W1348" s="4">
        <v>52</v>
      </c>
      <c r="X1348">
        <v>4</v>
      </c>
      <c r="Y1348">
        <v>6</v>
      </c>
      <c r="Z1348" t="str">
        <f t="shared" si="87"/>
        <v>Medium</v>
      </c>
      <c r="AA1348" s="14">
        <f t="shared" ca="1" si="88"/>
        <v>5.6069118638387749</v>
      </c>
      <c r="AB1348">
        <v>2</v>
      </c>
      <c r="AC1348">
        <v>5</v>
      </c>
      <c r="AD1348" s="14">
        <f t="shared" ca="1" si="89"/>
        <v>5.3897982764413017</v>
      </c>
      <c r="AE1348">
        <v>8</v>
      </c>
      <c r="AF1348">
        <v>0</v>
      </c>
      <c r="AG1348">
        <v>0</v>
      </c>
      <c r="AH1348">
        <v>0</v>
      </c>
      <c r="AI1348">
        <v>0</v>
      </c>
      <c r="AJ1348">
        <v>0</v>
      </c>
      <c r="AK1348">
        <v>0</v>
      </c>
      <c r="AL1348">
        <v>0</v>
      </c>
      <c r="AM1348" t="s">
        <v>41</v>
      </c>
    </row>
    <row r="1349" spans="1:39" hidden="1" x14ac:dyDescent="0.3">
      <c r="A1349">
        <v>10785</v>
      </c>
      <c r="B1349">
        <v>1969</v>
      </c>
      <c r="C1349" s="14">
        <f>2021-Table1[[#This Row],[Year_Birth]]</f>
        <v>52</v>
      </c>
      <c r="D1349" t="s">
        <v>46</v>
      </c>
      <c r="E1349" s="14" t="str" cm="1">
        <f t="array" ref="E1349">_xlfn.SWITCH(Table1[[#This Row],[Education]],"Graduation","Bachelor’s","Basic","High School","2n Cycle","Master’s","Master","Master’s","PhD","PhD","Other")</f>
        <v>Bachelor’s</v>
      </c>
      <c r="F1349" t="s">
        <v>42</v>
      </c>
      <c r="G1349" s="14" t="s">
        <v>42</v>
      </c>
      <c r="H1349" s="14" t="str" cm="1">
        <f t="array" ref="H1349">_xlfn.SWITCH(Table1[[#This Row],[Marital_Status_mod]],"Together","Couple","Married","Couple","Divorced","Single","Single","Single","Widow","Single","Other")</f>
        <v>Couple</v>
      </c>
      <c r="I1349" s="4">
        <v>44078</v>
      </c>
      <c r="J1349" s="41" t="str">
        <f t="shared" si="86"/>
        <v>$40 - $50K</v>
      </c>
      <c r="K1349">
        <v>1</v>
      </c>
      <c r="L1349">
        <v>1</v>
      </c>
      <c r="M1349">
        <f>Table1[[#This Row],[Teenhome]]+Table1[[#This Row],[Kidhome]]</f>
        <v>2</v>
      </c>
      <c r="N1349" s="1">
        <v>41809</v>
      </c>
      <c r="O1349" s="16">
        <f>(Table1[[#This Row],[DataSetDate]]-Table1[[#This Row],[Dt_Customer]])/365</f>
        <v>6.6383561643835618</v>
      </c>
      <c r="P1349" s="15">
        <v>44232</v>
      </c>
      <c r="Q1349">
        <v>17</v>
      </c>
      <c r="R1349" s="4">
        <v>24</v>
      </c>
      <c r="S1349" s="4">
        <v>1</v>
      </c>
      <c r="T1349" s="4">
        <v>10</v>
      </c>
      <c r="U1349" s="4">
        <v>2</v>
      </c>
      <c r="V1349" s="4">
        <v>0</v>
      </c>
      <c r="W1349" s="4">
        <v>4</v>
      </c>
      <c r="X1349">
        <v>2</v>
      </c>
      <c r="Y1349">
        <v>2</v>
      </c>
      <c r="Z1349" t="str">
        <f t="shared" si="87"/>
        <v>Low</v>
      </c>
      <c r="AA1349" s="14">
        <f t="shared" ca="1" si="88"/>
        <v>1.7063680825774936</v>
      </c>
      <c r="AB1349">
        <v>0</v>
      </c>
      <c r="AC1349">
        <v>3</v>
      </c>
      <c r="AD1349" s="14">
        <f t="shared" ca="1" si="89"/>
        <v>3.2634761452133736</v>
      </c>
      <c r="AE1349">
        <v>5</v>
      </c>
      <c r="AF1349">
        <v>0</v>
      </c>
      <c r="AG1349">
        <v>0</v>
      </c>
      <c r="AH1349">
        <v>0</v>
      </c>
      <c r="AI1349">
        <v>0</v>
      </c>
      <c r="AJ1349">
        <v>0</v>
      </c>
      <c r="AK1349">
        <v>0</v>
      </c>
      <c r="AL1349">
        <v>0</v>
      </c>
      <c r="AM1349" t="s">
        <v>47</v>
      </c>
    </row>
    <row r="1350" spans="1:39" hidden="1" x14ac:dyDescent="0.3">
      <c r="A1350">
        <v>5320</v>
      </c>
      <c r="B1350">
        <v>1973</v>
      </c>
      <c r="C1350" s="14">
        <f>2021-Table1[[#This Row],[Year_Birth]]</f>
        <v>48</v>
      </c>
      <c r="D1350" t="s">
        <v>44</v>
      </c>
      <c r="E1350" s="14" t="str" cm="1">
        <f t="array" ref="E1350">_xlfn.SWITCH(Table1[[#This Row],[Education]],"Graduation","Bachelor’s","Basic","High School","2n Cycle","Master’s","Master","Master’s","PhD","PhD","Other")</f>
        <v>Master’s</v>
      </c>
      <c r="F1350" t="s">
        <v>49</v>
      </c>
      <c r="G1350" s="14" t="s">
        <v>49</v>
      </c>
      <c r="H1350" s="14" t="str" cm="1">
        <f t="array" ref="H1350">_xlfn.SWITCH(Table1[[#This Row],[Marital_Status_mod]],"Together","Couple","Married","Couple","Divorced","Single","Single","Single","Widow","Single","Other")</f>
        <v>Single</v>
      </c>
      <c r="I1350" s="4">
        <v>44051</v>
      </c>
      <c r="J1350" s="41" t="str">
        <f t="shared" si="86"/>
        <v>$40 - $50K</v>
      </c>
      <c r="K1350">
        <v>1</v>
      </c>
      <c r="L1350">
        <v>1</v>
      </c>
      <c r="M1350">
        <f>Table1[[#This Row],[Teenhome]]+Table1[[#This Row],[Kidhome]]</f>
        <v>2</v>
      </c>
      <c r="N1350" s="1">
        <v>41303</v>
      </c>
      <c r="O1350" s="16">
        <f>(Table1[[#This Row],[DataSetDate]]-Table1[[#This Row],[Dt_Customer]])/365</f>
        <v>8.0246575342465754</v>
      </c>
      <c r="P1350" s="15">
        <v>44232</v>
      </c>
      <c r="Q1350">
        <v>20</v>
      </c>
      <c r="R1350" s="4">
        <v>79</v>
      </c>
      <c r="S1350" s="4">
        <v>7</v>
      </c>
      <c r="T1350" s="4">
        <v>58</v>
      </c>
      <c r="U1350" s="4">
        <v>6</v>
      </c>
      <c r="V1350" s="4">
        <v>3</v>
      </c>
      <c r="W1350" s="4">
        <v>18</v>
      </c>
      <c r="X1350">
        <v>4</v>
      </c>
      <c r="Y1350">
        <v>3</v>
      </c>
      <c r="Z1350" t="str">
        <f t="shared" si="87"/>
        <v>Medium</v>
      </c>
      <c r="AA1350" s="14">
        <f t="shared" ca="1" si="88"/>
        <v>2.6837643150169295</v>
      </c>
      <c r="AB1350">
        <v>1</v>
      </c>
      <c r="AC1350">
        <v>4</v>
      </c>
      <c r="AD1350" s="14">
        <f t="shared" ca="1" si="89"/>
        <v>3.8074397115477452</v>
      </c>
      <c r="AE1350">
        <v>6</v>
      </c>
      <c r="AF1350">
        <v>0</v>
      </c>
      <c r="AG1350">
        <v>0</v>
      </c>
      <c r="AH1350">
        <v>0</v>
      </c>
      <c r="AI1350">
        <v>0</v>
      </c>
      <c r="AJ1350">
        <v>0</v>
      </c>
      <c r="AK1350">
        <v>1</v>
      </c>
      <c r="AL1350">
        <v>0</v>
      </c>
      <c r="AM1350" t="s">
        <v>47</v>
      </c>
    </row>
    <row r="1351" spans="1:39" hidden="1" x14ac:dyDescent="0.3">
      <c r="A1351">
        <v>3933</v>
      </c>
      <c r="B1351">
        <v>1980</v>
      </c>
      <c r="C1351" s="14">
        <f>2021-Table1[[#This Row],[Year_Birth]]</f>
        <v>41</v>
      </c>
      <c r="D1351" t="s">
        <v>46</v>
      </c>
      <c r="E1351" s="14" t="str" cm="1">
        <f t="array" ref="E1351">_xlfn.SWITCH(Table1[[#This Row],[Education]],"Graduation","Bachelor’s","Basic","High School","2n Cycle","Master’s","Master","Master’s","PhD","PhD","Other")</f>
        <v>Bachelor’s</v>
      </c>
      <c r="F1351" t="s">
        <v>40</v>
      </c>
      <c r="G1351" s="14" t="s">
        <v>40</v>
      </c>
      <c r="H1351" s="14" t="str" cm="1">
        <f t="array" ref="H1351">_xlfn.SWITCH(Table1[[#This Row],[Marital_Status_mod]],"Together","Couple","Married","Couple","Divorced","Single","Single","Single","Widow","Single","Other")</f>
        <v>Couple</v>
      </c>
      <c r="I1351" s="4">
        <v>44010</v>
      </c>
      <c r="J1351" s="41" t="str">
        <f t="shared" si="86"/>
        <v>$40 - $50K</v>
      </c>
      <c r="K1351">
        <v>1</v>
      </c>
      <c r="L1351">
        <v>0</v>
      </c>
      <c r="M1351">
        <f>Table1[[#This Row],[Teenhome]]+Table1[[#This Row],[Kidhome]]</f>
        <v>1</v>
      </c>
      <c r="N1351" s="1">
        <v>41195</v>
      </c>
      <c r="O1351" s="16">
        <f>(Table1[[#This Row],[DataSetDate]]-Table1[[#This Row],[Dt_Customer]])/365</f>
        <v>8.3205479452054796</v>
      </c>
      <c r="P1351" s="15">
        <v>44232</v>
      </c>
      <c r="Q1351">
        <v>46</v>
      </c>
      <c r="R1351" s="4">
        <v>186</v>
      </c>
      <c r="S1351" s="4">
        <v>36</v>
      </c>
      <c r="T1351" s="4">
        <v>234</v>
      </c>
      <c r="U1351" s="4">
        <v>86</v>
      </c>
      <c r="V1351" s="4">
        <v>72</v>
      </c>
      <c r="W1351" s="4">
        <v>48</v>
      </c>
      <c r="X1351">
        <v>6</v>
      </c>
      <c r="Y1351">
        <v>10</v>
      </c>
      <c r="Z1351" t="str">
        <f t="shared" si="87"/>
        <v>High</v>
      </c>
      <c r="AA1351" s="14">
        <f t="shared" ca="1" si="88"/>
        <v>10.210854432476934</v>
      </c>
      <c r="AB1351">
        <v>2</v>
      </c>
      <c r="AC1351">
        <v>6</v>
      </c>
      <c r="AD1351" s="14">
        <f t="shared" ca="1" si="89"/>
        <v>6.3326615146190619</v>
      </c>
      <c r="AE1351">
        <v>9</v>
      </c>
      <c r="AF1351">
        <v>0</v>
      </c>
      <c r="AG1351">
        <v>0</v>
      </c>
      <c r="AH1351">
        <v>0</v>
      </c>
      <c r="AI1351">
        <v>0</v>
      </c>
      <c r="AJ1351">
        <v>0</v>
      </c>
      <c r="AK1351">
        <v>0</v>
      </c>
      <c r="AL1351">
        <v>0</v>
      </c>
      <c r="AM1351" t="s">
        <v>47</v>
      </c>
    </row>
    <row r="1352" spans="1:39" hidden="1" x14ac:dyDescent="0.3">
      <c r="A1352">
        <v>9215</v>
      </c>
      <c r="B1352">
        <v>1980</v>
      </c>
      <c r="C1352" s="14">
        <f>2021-Table1[[#This Row],[Year_Birth]]</f>
        <v>41</v>
      </c>
      <c r="D1352" t="s">
        <v>39</v>
      </c>
      <c r="E1352" s="14" t="str" cm="1">
        <f t="array" ref="E1352">_xlfn.SWITCH(Table1[[#This Row],[Education]],"Graduation","Bachelor’s","Basic","High School","2n Cycle","Master’s","Master","Master’s","PhD","PhD","Other")</f>
        <v>PhD</v>
      </c>
      <c r="F1352" t="s">
        <v>42</v>
      </c>
      <c r="G1352" s="14" t="s">
        <v>42</v>
      </c>
      <c r="H1352" s="14" t="str" cm="1">
        <f t="array" ref="H1352">_xlfn.SWITCH(Table1[[#This Row],[Marital_Status_mod]],"Together","Couple","Married","Couple","Divorced","Single","Single","Single","Widow","Single","Other")</f>
        <v>Couple</v>
      </c>
      <c r="I1352" s="4">
        <v>43974</v>
      </c>
      <c r="J1352" s="41" t="str">
        <f t="shared" si="86"/>
        <v>$40 - $50K</v>
      </c>
      <c r="K1352">
        <v>1</v>
      </c>
      <c r="L1352">
        <v>0</v>
      </c>
      <c r="M1352">
        <f>Table1[[#This Row],[Teenhome]]+Table1[[#This Row],[Kidhome]]</f>
        <v>1</v>
      </c>
      <c r="N1352" s="1">
        <v>41255</v>
      </c>
      <c r="O1352" s="16">
        <f>(Table1[[#This Row],[DataSetDate]]-Table1[[#This Row],[Dt_Customer]])/365</f>
        <v>8.1561643835616433</v>
      </c>
      <c r="P1352" s="15">
        <v>44232</v>
      </c>
      <c r="Q1352">
        <v>19</v>
      </c>
      <c r="R1352" s="4">
        <v>378</v>
      </c>
      <c r="S1352" s="4">
        <v>0</v>
      </c>
      <c r="T1352" s="4">
        <v>101</v>
      </c>
      <c r="U1352" s="4">
        <v>0</v>
      </c>
      <c r="V1352" s="4">
        <v>0</v>
      </c>
      <c r="W1352" s="4">
        <v>72</v>
      </c>
      <c r="X1352">
        <v>5</v>
      </c>
      <c r="Y1352">
        <v>6</v>
      </c>
      <c r="Z1352" t="str">
        <f t="shared" si="87"/>
        <v>Medium</v>
      </c>
      <c r="AA1352" s="14">
        <f t="shared" ca="1" si="88"/>
        <v>6.1486554362152201</v>
      </c>
      <c r="AB1352">
        <v>4</v>
      </c>
      <c r="AC1352">
        <v>6</v>
      </c>
      <c r="AD1352" s="14">
        <f t="shared" ca="1" si="89"/>
        <v>5.7790700872845955</v>
      </c>
      <c r="AE1352">
        <v>7</v>
      </c>
      <c r="AF1352">
        <v>0</v>
      </c>
      <c r="AG1352">
        <v>0</v>
      </c>
      <c r="AH1352">
        <v>0</v>
      </c>
      <c r="AI1352">
        <v>0</v>
      </c>
      <c r="AJ1352">
        <v>0</v>
      </c>
      <c r="AK1352">
        <v>0</v>
      </c>
      <c r="AL1352">
        <v>0</v>
      </c>
      <c r="AM1352" t="s">
        <v>48</v>
      </c>
    </row>
    <row r="1353" spans="1:39" hidden="1" x14ac:dyDescent="0.3">
      <c r="A1353">
        <v>7414</v>
      </c>
      <c r="B1353">
        <v>1971</v>
      </c>
      <c r="C1353" s="14">
        <f>2021-Table1[[#This Row],[Year_Birth]]</f>
        <v>50</v>
      </c>
      <c r="D1353" t="s">
        <v>46</v>
      </c>
      <c r="E1353" s="14" t="str" cm="1">
        <f t="array" ref="E1353">_xlfn.SWITCH(Table1[[#This Row],[Education]],"Graduation","Bachelor’s","Basic","High School","2n Cycle","Master’s","Master","Master’s","PhD","PhD","Other")</f>
        <v>Bachelor’s</v>
      </c>
      <c r="F1353" t="s">
        <v>42</v>
      </c>
      <c r="G1353" s="14" t="s">
        <v>42</v>
      </c>
      <c r="H1353" s="14" t="str" cm="1">
        <f t="array" ref="H1353">_xlfn.SWITCH(Table1[[#This Row],[Marital_Status_mod]],"Together","Couple","Married","Couple","Divorced","Single","Single","Single","Widow","Single","Other")</f>
        <v>Couple</v>
      </c>
      <c r="I1353" s="4">
        <v>43824</v>
      </c>
      <c r="J1353" s="41" t="str">
        <f t="shared" si="86"/>
        <v>$40 - $50K</v>
      </c>
      <c r="K1353">
        <v>1</v>
      </c>
      <c r="L1353">
        <v>1</v>
      </c>
      <c r="M1353">
        <f>Table1[[#This Row],[Teenhome]]+Table1[[#This Row],[Kidhome]]</f>
        <v>2</v>
      </c>
      <c r="N1353" s="1">
        <v>41167</v>
      </c>
      <c r="O1353" s="16">
        <f>(Table1[[#This Row],[DataSetDate]]-Table1[[#This Row],[Dt_Customer]])/365</f>
        <v>8.3972602739726021</v>
      </c>
      <c r="P1353" s="15">
        <v>44232</v>
      </c>
      <c r="Q1353">
        <v>18</v>
      </c>
      <c r="R1353" s="4">
        <v>96</v>
      </c>
      <c r="S1353" s="4">
        <v>1</v>
      </c>
      <c r="T1353" s="4">
        <v>42</v>
      </c>
      <c r="U1353" s="4">
        <v>12</v>
      </c>
      <c r="V1353" s="4">
        <v>3</v>
      </c>
      <c r="W1353" s="4">
        <v>32</v>
      </c>
      <c r="X1353">
        <v>4</v>
      </c>
      <c r="Y1353">
        <v>3</v>
      </c>
      <c r="Z1353" t="str">
        <f t="shared" si="87"/>
        <v>Medium</v>
      </c>
      <c r="AA1353" s="14">
        <f t="shared" ca="1" si="88"/>
        <v>2.6003213090956971</v>
      </c>
      <c r="AB1353">
        <v>1</v>
      </c>
      <c r="AC1353">
        <v>4</v>
      </c>
      <c r="AD1353" s="14">
        <f t="shared" ca="1" si="89"/>
        <v>3.6757618963504308</v>
      </c>
      <c r="AE1353">
        <v>8</v>
      </c>
      <c r="AF1353">
        <v>0</v>
      </c>
      <c r="AG1353">
        <v>0</v>
      </c>
      <c r="AH1353">
        <v>0</v>
      </c>
      <c r="AI1353">
        <v>0</v>
      </c>
      <c r="AJ1353">
        <v>0</v>
      </c>
      <c r="AK1353">
        <v>0</v>
      </c>
      <c r="AL1353">
        <v>0</v>
      </c>
      <c r="AM1353" t="s">
        <v>41</v>
      </c>
    </row>
    <row r="1354" spans="1:39" hidden="1" x14ac:dyDescent="0.3">
      <c r="A1354">
        <v>6214</v>
      </c>
      <c r="B1354">
        <v>1982</v>
      </c>
      <c r="C1354" s="14">
        <f>2021-Table1[[#This Row],[Year_Birth]]</f>
        <v>39</v>
      </c>
      <c r="D1354" t="s">
        <v>44</v>
      </c>
      <c r="E1354" s="14" t="str" cm="1">
        <f t="array" ref="E1354">_xlfn.SWITCH(Table1[[#This Row],[Education]],"Graduation","Bachelor’s","Basic","High School","2n Cycle","Master’s","Master","Master’s","PhD","PhD","Other")</f>
        <v>Master’s</v>
      </c>
      <c r="F1354" t="s">
        <v>42</v>
      </c>
      <c r="G1354" s="14" t="s">
        <v>42</v>
      </c>
      <c r="H1354" s="14" t="str" cm="1">
        <f t="array" ref="H1354">_xlfn.SWITCH(Table1[[#This Row],[Marital_Status_mod]],"Together","Couple","Married","Couple","Divorced","Single","Single","Single","Widow","Single","Other")</f>
        <v>Couple</v>
      </c>
      <c r="I1354" s="4">
        <v>43815</v>
      </c>
      <c r="J1354" s="41" t="str">
        <f t="shared" si="86"/>
        <v>$40 - $50K</v>
      </c>
      <c r="K1354">
        <v>1</v>
      </c>
      <c r="L1354">
        <v>0</v>
      </c>
      <c r="M1354">
        <f>Table1[[#This Row],[Teenhome]]+Table1[[#This Row],[Kidhome]]</f>
        <v>1</v>
      </c>
      <c r="N1354" s="1">
        <v>41369</v>
      </c>
      <c r="O1354" s="16">
        <f>(Table1[[#This Row],[DataSetDate]]-Table1[[#This Row],[Dt_Customer]])/365</f>
        <v>7.8438356164383558</v>
      </c>
      <c r="P1354" s="15">
        <v>44232</v>
      </c>
      <c r="Q1354">
        <v>53</v>
      </c>
      <c r="R1354" s="4">
        <v>14</v>
      </c>
      <c r="S1354" s="4">
        <v>10</v>
      </c>
      <c r="T1354" s="4">
        <v>29</v>
      </c>
      <c r="U1354" s="4">
        <v>4</v>
      </c>
      <c r="V1354" s="4">
        <v>7</v>
      </c>
      <c r="W1354" s="4">
        <v>15</v>
      </c>
      <c r="X1354">
        <v>1</v>
      </c>
      <c r="Y1354">
        <v>2</v>
      </c>
      <c r="Z1354" t="str">
        <f t="shared" si="87"/>
        <v>Low</v>
      </c>
      <c r="AA1354" s="14">
        <f t="shared" ca="1" si="88"/>
        <v>2.0397193325553435</v>
      </c>
      <c r="AB1354">
        <v>0</v>
      </c>
      <c r="AC1354">
        <v>3</v>
      </c>
      <c r="AD1354" s="14">
        <f t="shared" ca="1" si="89"/>
        <v>3.3216872376311772</v>
      </c>
      <c r="AE1354">
        <v>6</v>
      </c>
      <c r="AF1354">
        <v>0</v>
      </c>
      <c r="AG1354">
        <v>0</v>
      </c>
      <c r="AH1354">
        <v>0</v>
      </c>
      <c r="AI1354">
        <v>0</v>
      </c>
      <c r="AJ1354">
        <v>0</v>
      </c>
      <c r="AK1354">
        <v>0</v>
      </c>
      <c r="AL1354">
        <v>0</v>
      </c>
      <c r="AM1354" t="s">
        <v>41</v>
      </c>
    </row>
    <row r="1355" spans="1:39" hidden="1" x14ac:dyDescent="0.3">
      <c r="A1355">
        <v>6720</v>
      </c>
      <c r="B1355">
        <v>1968</v>
      </c>
      <c r="C1355" s="14">
        <f>2021-Table1[[#This Row],[Year_Birth]]</f>
        <v>53</v>
      </c>
      <c r="D1355" t="s">
        <v>44</v>
      </c>
      <c r="E1355" s="14" t="str" cm="1">
        <f t="array" ref="E1355">_xlfn.SWITCH(Table1[[#This Row],[Education]],"Graduation","Bachelor’s","Basic","High School","2n Cycle","Master’s","Master","Master’s","PhD","PhD","Other")</f>
        <v>Master’s</v>
      </c>
      <c r="F1355" t="s">
        <v>40</v>
      </c>
      <c r="G1355" s="14" t="s">
        <v>40</v>
      </c>
      <c r="H1355" s="14" t="str" cm="1">
        <f t="array" ref="H1355">_xlfn.SWITCH(Table1[[#This Row],[Marital_Status_mod]],"Together","Couple","Married","Couple","Divorced","Single","Single","Single","Widow","Single","Other")</f>
        <v>Couple</v>
      </c>
      <c r="I1355" s="4">
        <v>43795</v>
      </c>
      <c r="J1355" s="41" t="str">
        <f t="shared" si="86"/>
        <v>$40 - $50K</v>
      </c>
      <c r="K1355">
        <v>0</v>
      </c>
      <c r="L1355">
        <v>1</v>
      </c>
      <c r="M1355">
        <f>Table1[[#This Row],[Teenhome]]+Table1[[#This Row],[Kidhome]]</f>
        <v>1</v>
      </c>
      <c r="N1355" s="1">
        <v>41563</v>
      </c>
      <c r="O1355" s="16">
        <f>(Table1[[#This Row],[DataSetDate]]-Table1[[#This Row],[Dt_Customer]])/365</f>
        <v>7.3123287671232875</v>
      </c>
      <c r="P1355" s="15">
        <v>44232</v>
      </c>
      <c r="Q1355">
        <v>11</v>
      </c>
      <c r="R1355" s="4">
        <v>314</v>
      </c>
      <c r="S1355" s="4">
        <v>11</v>
      </c>
      <c r="T1355" s="4">
        <v>53</v>
      </c>
      <c r="U1355" s="4">
        <v>4</v>
      </c>
      <c r="V1355" s="4">
        <v>3</v>
      </c>
      <c r="W1355" s="4">
        <v>107</v>
      </c>
      <c r="X1355">
        <v>3</v>
      </c>
      <c r="Y1355">
        <v>7</v>
      </c>
      <c r="Z1355" t="str">
        <f t="shared" si="87"/>
        <v>High</v>
      </c>
      <c r="AA1355" s="14">
        <f t="shared" ca="1" si="88"/>
        <v>6.8292424490663644</v>
      </c>
      <c r="AB1355">
        <v>3</v>
      </c>
      <c r="AC1355">
        <v>4</v>
      </c>
      <c r="AD1355" s="14">
        <f t="shared" ca="1" si="89"/>
        <v>3.6181828158367813</v>
      </c>
      <c r="AE1355">
        <v>7</v>
      </c>
      <c r="AF1355">
        <v>0</v>
      </c>
      <c r="AG1355">
        <v>0</v>
      </c>
      <c r="AH1355">
        <v>0</v>
      </c>
      <c r="AI1355">
        <v>1</v>
      </c>
      <c r="AJ1355">
        <v>0</v>
      </c>
      <c r="AK1355">
        <v>1</v>
      </c>
      <c r="AL1355">
        <v>0</v>
      </c>
      <c r="AM1355" t="s">
        <v>41</v>
      </c>
    </row>
    <row r="1356" spans="1:39" hidden="1" x14ac:dyDescent="0.3">
      <c r="A1356">
        <v>10846</v>
      </c>
      <c r="B1356">
        <v>1978</v>
      </c>
      <c r="C1356" s="14">
        <f>2021-Table1[[#This Row],[Year_Birth]]</f>
        <v>43</v>
      </c>
      <c r="D1356" t="s">
        <v>44</v>
      </c>
      <c r="E1356" s="14" t="str" cm="1">
        <f t="array" ref="E1356">_xlfn.SWITCH(Table1[[#This Row],[Education]],"Graduation","Bachelor’s","Basic","High School","2n Cycle","Master’s","Master","Master’s","PhD","PhD","Other")</f>
        <v>Master’s</v>
      </c>
      <c r="F1356" t="s">
        <v>42</v>
      </c>
      <c r="G1356" s="14" t="s">
        <v>42</v>
      </c>
      <c r="H1356" s="14" t="str" cm="1">
        <f t="array" ref="H1356">_xlfn.SWITCH(Table1[[#This Row],[Marital_Status_mod]],"Together","Couple","Married","Couple","Divorced","Single","Single","Single","Widow","Single","Other")</f>
        <v>Couple</v>
      </c>
      <c r="I1356" s="4">
        <v>43783</v>
      </c>
      <c r="J1356" s="41" t="str">
        <f t="shared" si="86"/>
        <v>$40 - $50K</v>
      </c>
      <c r="K1356">
        <v>1</v>
      </c>
      <c r="L1356">
        <v>0</v>
      </c>
      <c r="M1356">
        <f>Table1[[#This Row],[Teenhome]]+Table1[[#This Row],[Kidhome]]</f>
        <v>1</v>
      </c>
      <c r="N1356" s="1">
        <v>41788</v>
      </c>
      <c r="O1356" s="16">
        <f>(Table1[[#This Row],[DataSetDate]]-Table1[[#This Row],[Dt_Customer]])/365</f>
        <v>6.6958904109589037</v>
      </c>
      <c r="P1356" s="15">
        <v>44232</v>
      </c>
      <c r="Q1356">
        <v>22</v>
      </c>
      <c r="R1356" s="4">
        <v>327</v>
      </c>
      <c r="S1356" s="4">
        <v>9</v>
      </c>
      <c r="T1356" s="4">
        <v>125</v>
      </c>
      <c r="U1356" s="4">
        <v>25</v>
      </c>
      <c r="V1356" s="4">
        <v>4</v>
      </c>
      <c r="W1356" s="4">
        <v>139</v>
      </c>
      <c r="X1356">
        <v>6</v>
      </c>
      <c r="Y1356">
        <v>7</v>
      </c>
      <c r="Z1356" t="str">
        <f t="shared" si="87"/>
        <v>High</v>
      </c>
      <c r="AA1356" s="14">
        <f t="shared" ca="1" si="88"/>
        <v>6.9935068045074864</v>
      </c>
      <c r="AB1356">
        <v>1</v>
      </c>
      <c r="AC1356">
        <v>8</v>
      </c>
      <c r="AD1356" s="14">
        <f t="shared" ca="1" si="89"/>
        <v>8.3669538702584259</v>
      </c>
      <c r="AE1356">
        <v>7</v>
      </c>
      <c r="AF1356">
        <v>0</v>
      </c>
      <c r="AG1356">
        <v>0</v>
      </c>
      <c r="AH1356">
        <v>1</v>
      </c>
      <c r="AI1356">
        <v>0</v>
      </c>
      <c r="AJ1356">
        <v>0</v>
      </c>
      <c r="AK1356">
        <v>0</v>
      </c>
      <c r="AL1356">
        <v>0</v>
      </c>
      <c r="AM1356" t="s">
        <v>48</v>
      </c>
    </row>
    <row r="1357" spans="1:39" hidden="1" x14ac:dyDescent="0.3">
      <c r="A1357">
        <v>2387</v>
      </c>
      <c r="B1357">
        <v>1952</v>
      </c>
      <c r="C1357" s="14">
        <f>2021-Table1[[#This Row],[Year_Birth]]</f>
        <v>69</v>
      </c>
      <c r="D1357" t="s">
        <v>44</v>
      </c>
      <c r="E1357" s="14" t="str" cm="1">
        <f t="array" ref="E1357">_xlfn.SWITCH(Table1[[#This Row],[Education]],"Graduation","Bachelor’s","Basic","High School","2n Cycle","Master’s","Master","Master’s","PhD","PhD","Other")</f>
        <v>Master’s</v>
      </c>
      <c r="F1357" t="s">
        <v>40</v>
      </c>
      <c r="G1357" s="14" t="s">
        <v>40</v>
      </c>
      <c r="H1357" s="14" t="str" cm="1">
        <f t="array" ref="H1357">_xlfn.SWITCH(Table1[[#This Row],[Marital_Status_mod]],"Together","Couple","Married","Couple","Divorced","Single","Single","Single","Widow","Single","Other")</f>
        <v>Couple</v>
      </c>
      <c r="I1357" s="4">
        <v>43776</v>
      </c>
      <c r="J1357" s="41" t="str">
        <f t="shared" si="86"/>
        <v>$40 - $50K</v>
      </c>
      <c r="K1357">
        <v>1</v>
      </c>
      <c r="L1357">
        <v>1</v>
      </c>
      <c r="M1357">
        <f>Table1[[#This Row],[Teenhome]]+Table1[[#This Row],[Kidhome]]</f>
        <v>2</v>
      </c>
      <c r="N1357" s="1">
        <v>41308</v>
      </c>
      <c r="O1357" s="16">
        <f>(Table1[[#This Row],[DataSetDate]]-Table1[[#This Row],[Dt_Customer]])/365</f>
        <v>8.0109589041095894</v>
      </c>
      <c r="P1357" s="15">
        <v>44232</v>
      </c>
      <c r="Q1357">
        <v>9</v>
      </c>
      <c r="R1357" s="4">
        <v>177</v>
      </c>
      <c r="S1357" s="4">
        <v>2</v>
      </c>
      <c r="T1357" s="4">
        <v>71</v>
      </c>
      <c r="U1357" s="4">
        <v>3</v>
      </c>
      <c r="V1357" s="4">
        <v>2</v>
      </c>
      <c r="W1357" s="4">
        <v>20</v>
      </c>
      <c r="X1357">
        <v>6</v>
      </c>
      <c r="Y1357">
        <v>5</v>
      </c>
      <c r="Z1357" t="str">
        <f t="shared" si="87"/>
        <v>Medium</v>
      </c>
      <c r="AA1357" s="14">
        <f t="shared" ca="1" si="88"/>
        <v>4.9598220833574649</v>
      </c>
      <c r="AB1357">
        <v>2</v>
      </c>
      <c r="AC1357">
        <v>4</v>
      </c>
      <c r="AD1357" s="14">
        <f t="shared" ca="1" si="89"/>
        <v>3.9567935502997851</v>
      </c>
      <c r="AE1357">
        <v>8</v>
      </c>
      <c r="AF1357">
        <v>0</v>
      </c>
      <c r="AG1357">
        <v>0</v>
      </c>
      <c r="AH1357">
        <v>0</v>
      </c>
      <c r="AI1357">
        <v>0</v>
      </c>
      <c r="AJ1357">
        <v>0</v>
      </c>
      <c r="AK1357">
        <v>1</v>
      </c>
      <c r="AL1357">
        <v>0</v>
      </c>
      <c r="AM1357" t="s">
        <v>47</v>
      </c>
    </row>
    <row r="1358" spans="1:39" hidden="1" x14ac:dyDescent="0.3">
      <c r="A1358">
        <v>5577</v>
      </c>
      <c r="B1358">
        <v>1983</v>
      </c>
      <c r="C1358" s="14">
        <f>2021-Table1[[#This Row],[Year_Birth]]</f>
        <v>38</v>
      </c>
      <c r="D1358" t="s">
        <v>46</v>
      </c>
      <c r="E1358" s="14" t="str" cm="1">
        <f t="array" ref="E1358">_xlfn.SWITCH(Table1[[#This Row],[Education]],"Graduation","Bachelor’s","Basic","High School","2n Cycle","Master’s","Master","Master’s","PhD","PhD","Other")</f>
        <v>Bachelor’s</v>
      </c>
      <c r="F1358" t="s">
        <v>40</v>
      </c>
      <c r="G1358" s="14" t="s">
        <v>40</v>
      </c>
      <c r="H1358" s="14" t="str" cm="1">
        <f t="array" ref="H1358">_xlfn.SWITCH(Table1[[#This Row],[Marital_Status_mod]],"Together","Couple","Married","Couple","Divorced","Single","Single","Single","Widow","Single","Other")</f>
        <v>Couple</v>
      </c>
      <c r="I1358" s="4">
        <v>43776</v>
      </c>
      <c r="J1358" s="41" t="str">
        <f t="shared" si="86"/>
        <v>$40 - $50K</v>
      </c>
      <c r="K1358">
        <v>1</v>
      </c>
      <c r="L1358">
        <v>0</v>
      </c>
      <c r="M1358">
        <f>Table1[[#This Row],[Teenhome]]+Table1[[#This Row],[Kidhome]]</f>
        <v>1</v>
      </c>
      <c r="N1358" s="1">
        <v>41762</v>
      </c>
      <c r="O1358" s="16">
        <f>(Table1[[#This Row],[DataSetDate]]-Table1[[#This Row],[Dt_Customer]])/365</f>
        <v>6.7671232876712333</v>
      </c>
      <c r="P1358" s="15">
        <v>44232</v>
      </c>
      <c r="Q1358">
        <v>77</v>
      </c>
      <c r="R1358" s="4">
        <v>8</v>
      </c>
      <c r="S1358" s="4">
        <v>0</v>
      </c>
      <c r="T1358" s="4">
        <v>9</v>
      </c>
      <c r="U1358" s="4">
        <v>2</v>
      </c>
      <c r="V1358" s="4">
        <v>1</v>
      </c>
      <c r="W1358" s="4">
        <v>3</v>
      </c>
      <c r="X1358">
        <v>1</v>
      </c>
      <c r="Y1358">
        <v>1</v>
      </c>
      <c r="Z1358" t="str">
        <f t="shared" si="87"/>
        <v>Low</v>
      </c>
      <c r="AA1358" s="14">
        <f t="shared" ca="1" si="88"/>
        <v>1.0110686206868507</v>
      </c>
      <c r="AB1358">
        <v>0</v>
      </c>
      <c r="AC1358">
        <v>2</v>
      </c>
      <c r="AD1358" s="14">
        <f t="shared" ca="1" si="89"/>
        <v>1.8113411010803155</v>
      </c>
      <c r="AE1358">
        <v>6</v>
      </c>
      <c r="AF1358">
        <v>0</v>
      </c>
      <c r="AG1358">
        <v>0</v>
      </c>
      <c r="AH1358">
        <v>0</v>
      </c>
      <c r="AI1358">
        <v>0</v>
      </c>
      <c r="AJ1358">
        <v>0</v>
      </c>
      <c r="AK1358">
        <v>0</v>
      </c>
      <c r="AL1358">
        <v>0</v>
      </c>
      <c r="AM1358" t="s">
        <v>41</v>
      </c>
    </row>
    <row r="1359" spans="1:39" hidden="1" x14ac:dyDescent="0.3">
      <c r="A1359">
        <v>2245</v>
      </c>
      <c r="B1359">
        <v>1969</v>
      </c>
      <c r="C1359" s="14">
        <f>2021-Table1[[#This Row],[Year_Birth]]</f>
        <v>52</v>
      </c>
      <c r="D1359" t="s">
        <v>44</v>
      </c>
      <c r="E1359" s="14" t="str" cm="1">
        <f t="array" ref="E1359">_xlfn.SWITCH(Table1[[#This Row],[Education]],"Graduation","Bachelor’s","Basic","High School","2n Cycle","Master’s","Master","Master’s","PhD","PhD","Other")</f>
        <v>Master’s</v>
      </c>
      <c r="F1359" t="s">
        <v>42</v>
      </c>
      <c r="G1359" s="14" t="s">
        <v>42</v>
      </c>
      <c r="H1359" s="14" t="str" cm="1">
        <f t="array" ref="H1359">_xlfn.SWITCH(Table1[[#This Row],[Marital_Status_mod]],"Together","Couple","Married","Couple","Divorced","Single","Single","Single","Widow","Single","Other")</f>
        <v>Couple</v>
      </c>
      <c r="I1359" s="4">
        <v>43641</v>
      </c>
      <c r="J1359" s="41" t="str">
        <f t="shared" si="86"/>
        <v>$40 - $50K</v>
      </c>
      <c r="K1359">
        <v>1</v>
      </c>
      <c r="L1359">
        <v>1</v>
      </c>
      <c r="M1359">
        <f>Table1[[#This Row],[Teenhome]]+Table1[[#This Row],[Kidhome]]</f>
        <v>2</v>
      </c>
      <c r="N1359" s="1">
        <v>41386</v>
      </c>
      <c r="O1359" s="16">
        <f>(Table1[[#This Row],[DataSetDate]]-Table1[[#This Row],[Dt_Customer]])/365</f>
        <v>7.7972602739726025</v>
      </c>
      <c r="P1359" s="15">
        <v>44232</v>
      </c>
      <c r="Q1359">
        <v>50</v>
      </c>
      <c r="R1359" s="4">
        <v>57</v>
      </c>
      <c r="S1359" s="4">
        <v>2</v>
      </c>
      <c r="T1359" s="4">
        <v>51</v>
      </c>
      <c r="U1359" s="4">
        <v>4</v>
      </c>
      <c r="V1359" s="4">
        <v>2</v>
      </c>
      <c r="W1359" s="4">
        <v>23</v>
      </c>
      <c r="X1359">
        <v>3</v>
      </c>
      <c r="Y1359">
        <v>2</v>
      </c>
      <c r="Z1359" t="str">
        <f t="shared" si="87"/>
        <v>Low</v>
      </c>
      <c r="AA1359" s="14">
        <f t="shared" ca="1" si="88"/>
        <v>1.9239380325472957</v>
      </c>
      <c r="AB1359">
        <v>1</v>
      </c>
      <c r="AC1359">
        <v>4</v>
      </c>
      <c r="AD1359" s="14">
        <f t="shared" ca="1" si="89"/>
        <v>4.0539459965994489</v>
      </c>
      <c r="AE1359">
        <v>6</v>
      </c>
      <c r="AF1359">
        <v>0</v>
      </c>
      <c r="AG1359">
        <v>0</v>
      </c>
      <c r="AH1359">
        <v>0</v>
      </c>
      <c r="AI1359">
        <v>0</v>
      </c>
      <c r="AJ1359">
        <v>0</v>
      </c>
      <c r="AK1359">
        <v>0</v>
      </c>
      <c r="AL1359">
        <v>0</v>
      </c>
      <c r="AM1359" t="s">
        <v>41</v>
      </c>
    </row>
    <row r="1360" spans="1:39" hidden="1" x14ac:dyDescent="0.3">
      <c r="A1360">
        <v>10591</v>
      </c>
      <c r="B1360">
        <v>1969</v>
      </c>
      <c r="C1360" s="14">
        <f>2021-Table1[[#This Row],[Year_Birth]]</f>
        <v>52</v>
      </c>
      <c r="D1360" t="s">
        <v>46</v>
      </c>
      <c r="E1360" s="14" t="str" cm="1">
        <f t="array" ref="E1360">_xlfn.SWITCH(Table1[[#This Row],[Education]],"Graduation","Bachelor’s","Basic","High School","2n Cycle","Master’s","Master","Master’s","PhD","PhD","Other")</f>
        <v>Bachelor’s</v>
      </c>
      <c r="F1360" t="s">
        <v>54</v>
      </c>
      <c r="G1360" s="14" t="s">
        <v>54</v>
      </c>
      <c r="H1360" s="14" t="str" cm="1">
        <f t="array" ref="H1360">_xlfn.SWITCH(Table1[[#This Row],[Marital_Status_mod]],"Together","Couple","Married","Couple","Divorced","Single","Single","Single","Widow","Single","Other")</f>
        <v>Single</v>
      </c>
      <c r="I1360" s="4">
        <v>43638</v>
      </c>
      <c r="J1360" s="41" t="str">
        <f t="shared" si="86"/>
        <v>$40 - $50K</v>
      </c>
      <c r="K1360">
        <v>0</v>
      </c>
      <c r="L1360">
        <v>1</v>
      </c>
      <c r="M1360">
        <f>Table1[[#This Row],[Teenhome]]+Table1[[#This Row],[Kidhome]]</f>
        <v>1</v>
      </c>
      <c r="N1360" s="1">
        <v>41127</v>
      </c>
      <c r="O1360" s="16">
        <f>(Table1[[#This Row],[DataSetDate]]-Table1[[#This Row],[Dt_Customer]])/365</f>
        <v>8.506849315068493</v>
      </c>
      <c r="P1360" s="15">
        <v>44232</v>
      </c>
      <c r="Q1360">
        <v>37</v>
      </c>
      <c r="R1360" s="4">
        <v>63</v>
      </c>
      <c r="S1360" s="4">
        <v>10</v>
      </c>
      <c r="T1360" s="4">
        <v>83</v>
      </c>
      <c r="U1360" s="4">
        <v>7</v>
      </c>
      <c r="V1360" s="4">
        <v>19</v>
      </c>
      <c r="W1360" s="4">
        <v>19</v>
      </c>
      <c r="X1360">
        <v>2</v>
      </c>
      <c r="Y1360">
        <v>4</v>
      </c>
      <c r="Z1360" t="str">
        <f t="shared" si="87"/>
        <v>Medium</v>
      </c>
      <c r="AA1360" s="14">
        <f t="shared" ca="1" si="88"/>
        <v>4.3176543926201862</v>
      </c>
      <c r="AB1360">
        <v>1</v>
      </c>
      <c r="AC1360">
        <v>4</v>
      </c>
      <c r="AD1360" s="14">
        <f t="shared" ca="1" si="89"/>
        <v>3.6978194604458166</v>
      </c>
      <c r="AE1360">
        <v>7</v>
      </c>
      <c r="AF1360">
        <v>0</v>
      </c>
      <c r="AG1360">
        <v>0</v>
      </c>
      <c r="AH1360">
        <v>0</v>
      </c>
      <c r="AI1360">
        <v>0</v>
      </c>
      <c r="AJ1360">
        <v>0</v>
      </c>
      <c r="AK1360">
        <v>0</v>
      </c>
      <c r="AL1360">
        <v>0</v>
      </c>
      <c r="AM1360" t="s">
        <v>41</v>
      </c>
    </row>
    <row r="1361" spans="1:39" hidden="1" x14ac:dyDescent="0.3">
      <c r="A1361">
        <v>2639</v>
      </c>
      <c r="B1361">
        <v>1966</v>
      </c>
      <c r="C1361" s="14">
        <f>2021-Table1[[#This Row],[Year_Birth]]</f>
        <v>55</v>
      </c>
      <c r="D1361" t="s">
        <v>46</v>
      </c>
      <c r="E1361" s="14" t="str" cm="1">
        <f t="array" ref="E1361">_xlfn.SWITCH(Table1[[#This Row],[Education]],"Graduation","Bachelor’s","Basic","High School","2n Cycle","Master’s","Master","Master’s","PhD","PhD","Other")</f>
        <v>Bachelor’s</v>
      </c>
      <c r="F1361" t="s">
        <v>50</v>
      </c>
      <c r="G1361" s="14" t="s">
        <v>50</v>
      </c>
      <c r="H1361" s="14" t="str" cm="1">
        <f t="array" ref="H1361">_xlfn.SWITCH(Table1[[#This Row],[Marital_Status_mod]],"Together","Couple","Married","Couple","Divorced","Single","Single","Single","Widow","Single","Other")</f>
        <v>Single</v>
      </c>
      <c r="I1361" s="4">
        <v>43602</v>
      </c>
      <c r="J1361" s="41" t="str">
        <f t="shared" si="86"/>
        <v>$40 - $50K</v>
      </c>
      <c r="K1361">
        <v>1</v>
      </c>
      <c r="L1361">
        <v>1</v>
      </c>
      <c r="M1361">
        <f>Table1[[#This Row],[Teenhome]]+Table1[[#This Row],[Kidhome]]</f>
        <v>2</v>
      </c>
      <c r="N1361" s="1">
        <v>41649</v>
      </c>
      <c r="O1361" s="16">
        <f>(Table1[[#This Row],[DataSetDate]]-Table1[[#This Row],[Dt_Customer]])/365</f>
        <v>7.0767123287671234</v>
      </c>
      <c r="P1361" s="15">
        <v>44232</v>
      </c>
      <c r="Q1361">
        <v>45</v>
      </c>
      <c r="R1361" s="4">
        <v>19</v>
      </c>
      <c r="S1361" s="4">
        <v>5</v>
      </c>
      <c r="T1361" s="4">
        <v>12</v>
      </c>
      <c r="U1361" s="4">
        <v>10</v>
      </c>
      <c r="V1361" s="4">
        <v>3</v>
      </c>
      <c r="W1361" s="4">
        <v>19</v>
      </c>
      <c r="X1361">
        <v>3</v>
      </c>
      <c r="Y1361">
        <v>3</v>
      </c>
      <c r="Z1361" t="str">
        <f t="shared" si="87"/>
        <v>Medium</v>
      </c>
      <c r="AA1361" s="14">
        <f t="shared" ca="1" si="88"/>
        <v>3.1128430246391443</v>
      </c>
      <c r="AB1361">
        <v>1</v>
      </c>
      <c r="AC1361">
        <v>2</v>
      </c>
      <c r="AD1361" s="14">
        <f t="shared" ca="1" si="89"/>
        <v>1.715105774454005</v>
      </c>
      <c r="AE1361">
        <v>6</v>
      </c>
      <c r="AF1361">
        <v>0</v>
      </c>
      <c r="AG1361">
        <v>0</v>
      </c>
      <c r="AH1361">
        <v>0</v>
      </c>
      <c r="AI1361">
        <v>0</v>
      </c>
      <c r="AJ1361">
        <v>0</v>
      </c>
      <c r="AK1361">
        <v>0</v>
      </c>
      <c r="AL1361">
        <v>0</v>
      </c>
      <c r="AM1361" t="s">
        <v>47</v>
      </c>
    </row>
    <row r="1362" spans="1:39" hidden="1" x14ac:dyDescent="0.3">
      <c r="A1362">
        <v>7532</v>
      </c>
      <c r="B1362">
        <v>1980</v>
      </c>
      <c r="C1362" s="14">
        <f>2021-Table1[[#This Row],[Year_Birth]]</f>
        <v>41</v>
      </c>
      <c r="D1362" t="s">
        <v>46</v>
      </c>
      <c r="E1362" s="14" t="str" cm="1">
        <f t="array" ref="E1362">_xlfn.SWITCH(Table1[[#This Row],[Education]],"Graduation","Bachelor’s","Basic","High School","2n Cycle","Master’s","Master","Master’s","PhD","PhD","Other")</f>
        <v>Bachelor’s</v>
      </c>
      <c r="F1362" t="s">
        <v>42</v>
      </c>
      <c r="G1362" s="14" t="s">
        <v>42</v>
      </c>
      <c r="H1362" s="14" t="str" cm="1">
        <f t="array" ref="H1362">_xlfn.SWITCH(Table1[[#This Row],[Marital_Status_mod]],"Together","Couple","Married","Couple","Divorced","Single","Single","Single","Widow","Single","Other")</f>
        <v>Couple</v>
      </c>
      <c r="I1362" s="4">
        <v>43586</v>
      </c>
      <c r="J1362" s="41" t="str">
        <f t="shared" si="86"/>
        <v>$40 - $50K</v>
      </c>
      <c r="K1362">
        <v>0</v>
      </c>
      <c r="L1362">
        <v>1</v>
      </c>
      <c r="M1362">
        <f>Table1[[#This Row],[Teenhome]]+Table1[[#This Row],[Kidhome]]</f>
        <v>1</v>
      </c>
      <c r="N1362" s="1">
        <v>41151</v>
      </c>
      <c r="O1362" s="16">
        <f>(Table1[[#This Row],[DataSetDate]]-Table1[[#This Row],[Dt_Customer]])/365</f>
        <v>8.4410958904109581</v>
      </c>
      <c r="P1362" s="15">
        <v>44232</v>
      </c>
      <c r="Q1362">
        <v>26</v>
      </c>
      <c r="R1362" s="4">
        <v>99</v>
      </c>
      <c r="S1362" s="4">
        <v>2</v>
      </c>
      <c r="T1362" s="4">
        <v>11</v>
      </c>
      <c r="U1362" s="4">
        <v>4</v>
      </c>
      <c r="V1362" s="4">
        <v>0</v>
      </c>
      <c r="W1362" s="4">
        <v>16</v>
      </c>
      <c r="X1362">
        <v>3</v>
      </c>
      <c r="Y1362">
        <v>3</v>
      </c>
      <c r="Z1362" t="str">
        <f t="shared" si="87"/>
        <v>Medium</v>
      </c>
      <c r="AA1362" s="14">
        <f t="shared" ca="1" si="88"/>
        <v>3.3139865706509619</v>
      </c>
      <c r="AB1362">
        <v>0</v>
      </c>
      <c r="AC1362">
        <v>4</v>
      </c>
      <c r="AD1362" s="14">
        <f t="shared" ca="1" si="89"/>
        <v>3.6610568272923154</v>
      </c>
      <c r="AE1362">
        <v>8</v>
      </c>
      <c r="AF1362">
        <v>0</v>
      </c>
      <c r="AG1362">
        <v>0</v>
      </c>
      <c r="AH1362">
        <v>0</v>
      </c>
      <c r="AI1362">
        <v>0</v>
      </c>
      <c r="AJ1362">
        <v>0</v>
      </c>
      <c r="AK1362">
        <v>0</v>
      </c>
      <c r="AL1362">
        <v>0</v>
      </c>
      <c r="AM1362" t="s">
        <v>52</v>
      </c>
    </row>
    <row r="1363" spans="1:39" hidden="1" x14ac:dyDescent="0.3">
      <c r="A1363">
        <v>4370</v>
      </c>
      <c r="B1363">
        <v>1966</v>
      </c>
      <c r="C1363" s="14">
        <f>2021-Table1[[#This Row],[Year_Birth]]</f>
        <v>55</v>
      </c>
      <c r="D1363" t="s">
        <v>46</v>
      </c>
      <c r="E1363" s="14" t="str" cm="1">
        <f t="array" ref="E1363">_xlfn.SWITCH(Table1[[#This Row],[Education]],"Graduation","Bachelor’s","Basic","High School","2n Cycle","Master’s","Master","Master’s","PhD","PhD","Other")</f>
        <v>Bachelor’s</v>
      </c>
      <c r="F1363" t="s">
        <v>40</v>
      </c>
      <c r="G1363" s="14" t="s">
        <v>40</v>
      </c>
      <c r="H1363" s="14" t="str" cm="1">
        <f t="array" ref="H1363">_xlfn.SWITCH(Table1[[#This Row],[Marital_Status_mod]],"Together","Couple","Married","Couple","Divorced","Single","Single","Single","Widow","Single","Other")</f>
        <v>Couple</v>
      </c>
      <c r="I1363" s="4">
        <v>43482</v>
      </c>
      <c r="J1363" s="41" t="str">
        <f t="shared" si="86"/>
        <v>$40 - $50K</v>
      </c>
      <c r="K1363">
        <v>2</v>
      </c>
      <c r="L1363">
        <v>1</v>
      </c>
      <c r="M1363">
        <f>Table1[[#This Row],[Teenhome]]+Table1[[#This Row],[Kidhome]]</f>
        <v>3</v>
      </c>
      <c r="N1363" s="1">
        <v>41591</v>
      </c>
      <c r="O1363" s="16">
        <f>(Table1[[#This Row],[DataSetDate]]-Table1[[#This Row],[Dt_Customer]])/365</f>
        <v>7.2356164383561641</v>
      </c>
      <c r="P1363" s="15">
        <v>44232</v>
      </c>
      <c r="Q1363">
        <v>83</v>
      </c>
      <c r="R1363" s="4">
        <v>18</v>
      </c>
      <c r="S1363" s="4">
        <v>1</v>
      </c>
      <c r="T1363" s="4">
        <v>32</v>
      </c>
      <c r="U1363" s="4">
        <v>6</v>
      </c>
      <c r="V1363" s="4">
        <v>3</v>
      </c>
      <c r="W1363" s="4">
        <v>28</v>
      </c>
      <c r="X1363">
        <v>3</v>
      </c>
      <c r="Y1363">
        <v>2</v>
      </c>
      <c r="Z1363" t="str">
        <f t="shared" si="87"/>
        <v>Low</v>
      </c>
      <c r="AA1363" s="14">
        <f t="shared" ca="1" si="88"/>
        <v>2.1785593248807169</v>
      </c>
      <c r="AB1363">
        <v>0</v>
      </c>
      <c r="AC1363">
        <v>4</v>
      </c>
      <c r="AD1363" s="14">
        <f t="shared" ca="1" si="89"/>
        <v>4.2002534479120808</v>
      </c>
      <c r="AE1363">
        <v>6</v>
      </c>
      <c r="AF1363">
        <v>0</v>
      </c>
      <c r="AG1363">
        <v>0</v>
      </c>
      <c r="AH1363">
        <v>0</v>
      </c>
      <c r="AI1363">
        <v>0</v>
      </c>
      <c r="AJ1363">
        <v>0</v>
      </c>
      <c r="AK1363">
        <v>0</v>
      </c>
      <c r="AL1363">
        <v>0</v>
      </c>
      <c r="AM1363" t="s">
        <v>45</v>
      </c>
    </row>
    <row r="1364" spans="1:39" hidden="1" x14ac:dyDescent="0.3">
      <c r="A1364">
        <v>8692</v>
      </c>
      <c r="B1364">
        <v>1952</v>
      </c>
      <c r="C1364" s="14">
        <f>2021-Table1[[#This Row],[Year_Birth]]</f>
        <v>69</v>
      </c>
      <c r="D1364" t="s">
        <v>46</v>
      </c>
      <c r="E1364" s="14" t="str" cm="1">
        <f t="array" ref="E1364">_xlfn.SWITCH(Table1[[#This Row],[Education]],"Graduation","Bachelor’s","Basic","High School","2n Cycle","Master’s","Master","Master’s","PhD","PhD","Other")</f>
        <v>Bachelor’s</v>
      </c>
      <c r="F1364" t="s">
        <v>40</v>
      </c>
      <c r="G1364" s="14" t="s">
        <v>40</v>
      </c>
      <c r="H1364" s="14" t="str" cm="1">
        <f t="array" ref="H1364">_xlfn.SWITCH(Table1[[#This Row],[Marital_Status_mod]],"Together","Couple","Married","Couple","Divorced","Single","Single","Single","Widow","Single","Other")</f>
        <v>Couple</v>
      </c>
      <c r="I1364" s="4">
        <v>43462</v>
      </c>
      <c r="J1364" s="41" t="str">
        <f t="shared" si="86"/>
        <v>$40 - $50K</v>
      </c>
      <c r="K1364">
        <v>1</v>
      </c>
      <c r="L1364">
        <v>1</v>
      </c>
      <c r="M1364">
        <f>Table1[[#This Row],[Teenhome]]+Table1[[#This Row],[Kidhome]]</f>
        <v>2</v>
      </c>
      <c r="N1364" s="1">
        <v>41164</v>
      </c>
      <c r="O1364" s="16">
        <f>(Table1[[#This Row],[DataSetDate]]-Table1[[#This Row],[Dt_Customer]])/365</f>
        <v>8.4054794520547951</v>
      </c>
      <c r="P1364" s="15">
        <v>44232</v>
      </c>
      <c r="Q1364">
        <v>50</v>
      </c>
      <c r="R1364" s="4">
        <v>90</v>
      </c>
      <c r="S1364" s="4">
        <v>17</v>
      </c>
      <c r="T1364" s="4">
        <v>97</v>
      </c>
      <c r="U1364" s="4">
        <v>15</v>
      </c>
      <c r="V1364" s="4">
        <v>6</v>
      </c>
      <c r="W1364" s="4">
        <v>15</v>
      </c>
      <c r="X1364">
        <v>6</v>
      </c>
      <c r="Y1364">
        <v>4</v>
      </c>
      <c r="Z1364" t="str">
        <f t="shared" si="87"/>
        <v>Medium</v>
      </c>
      <c r="AA1364" s="14">
        <f t="shared" ca="1" si="88"/>
        <v>4.0087657393298191</v>
      </c>
      <c r="AB1364">
        <v>1</v>
      </c>
      <c r="AC1364">
        <v>5</v>
      </c>
      <c r="AD1364" s="14">
        <f t="shared" ca="1" si="89"/>
        <v>4.9059400490056753</v>
      </c>
      <c r="AE1364">
        <v>8</v>
      </c>
      <c r="AF1364">
        <v>0</v>
      </c>
      <c r="AG1364">
        <v>0</v>
      </c>
      <c r="AH1364">
        <v>0</v>
      </c>
      <c r="AI1364">
        <v>0</v>
      </c>
      <c r="AJ1364">
        <v>0</v>
      </c>
      <c r="AK1364">
        <v>0</v>
      </c>
      <c r="AL1364">
        <v>0</v>
      </c>
      <c r="AM1364" t="s">
        <v>41</v>
      </c>
    </row>
    <row r="1365" spans="1:39" hidden="1" x14ac:dyDescent="0.3">
      <c r="A1365">
        <v>115</v>
      </c>
      <c r="B1365">
        <v>1966</v>
      </c>
      <c r="C1365" s="14">
        <f>2021-Table1[[#This Row],[Year_Birth]]</f>
        <v>55</v>
      </c>
      <c r="D1365" t="s">
        <v>44</v>
      </c>
      <c r="E1365" s="14" t="str" cm="1">
        <f t="array" ref="E1365">_xlfn.SWITCH(Table1[[#This Row],[Education]],"Graduation","Bachelor’s","Basic","High School","2n Cycle","Master’s","Master","Master’s","PhD","PhD","Other")</f>
        <v>Master’s</v>
      </c>
      <c r="F1365" t="s">
        <v>50</v>
      </c>
      <c r="G1365" s="14" t="s">
        <v>50</v>
      </c>
      <c r="H1365" s="14" t="str" cm="1">
        <f t="array" ref="H1365">_xlfn.SWITCH(Table1[[#This Row],[Marital_Status_mod]],"Together","Couple","Married","Couple","Divorced","Single","Single","Single","Widow","Single","Other")</f>
        <v>Single</v>
      </c>
      <c r="I1365" s="4">
        <v>43456</v>
      </c>
      <c r="J1365" s="41" t="str">
        <f t="shared" si="86"/>
        <v>$40 - $50K</v>
      </c>
      <c r="K1365">
        <v>0</v>
      </c>
      <c r="L1365">
        <v>1</v>
      </c>
      <c r="M1365">
        <f>Table1[[#This Row],[Teenhome]]+Table1[[#This Row],[Kidhome]]</f>
        <v>1</v>
      </c>
      <c r="N1365" s="1">
        <v>41359</v>
      </c>
      <c r="O1365" s="16">
        <f>(Table1[[#This Row],[DataSetDate]]-Table1[[#This Row],[Dt_Customer]])/365</f>
        <v>7.8712328767123285</v>
      </c>
      <c r="P1365" s="15">
        <v>44232</v>
      </c>
      <c r="Q1365">
        <v>0</v>
      </c>
      <c r="R1365" s="4">
        <v>275</v>
      </c>
      <c r="S1365" s="4">
        <v>11</v>
      </c>
      <c r="T1365" s="4">
        <v>68</v>
      </c>
      <c r="U1365" s="4">
        <v>25</v>
      </c>
      <c r="V1365" s="4">
        <v>7</v>
      </c>
      <c r="W1365" s="4">
        <v>7</v>
      </c>
      <c r="X1365">
        <v>3</v>
      </c>
      <c r="Y1365">
        <v>5</v>
      </c>
      <c r="Z1365" t="str">
        <f t="shared" si="87"/>
        <v>Medium</v>
      </c>
      <c r="AA1365" s="14">
        <f t="shared" ca="1" si="88"/>
        <v>4.9415875729851582</v>
      </c>
      <c r="AB1365">
        <v>1</v>
      </c>
      <c r="AC1365">
        <v>8</v>
      </c>
      <c r="AD1365" s="14">
        <f t="shared" ca="1" si="89"/>
        <v>8.0556720447041172</v>
      </c>
      <c r="AE1365">
        <v>5</v>
      </c>
      <c r="AF1365">
        <v>0</v>
      </c>
      <c r="AG1365">
        <v>0</v>
      </c>
      <c r="AH1365">
        <v>0</v>
      </c>
      <c r="AI1365">
        <v>0</v>
      </c>
      <c r="AJ1365">
        <v>0</v>
      </c>
      <c r="AK1365">
        <v>0</v>
      </c>
      <c r="AL1365">
        <v>0</v>
      </c>
      <c r="AM1365" t="s">
        <v>45</v>
      </c>
    </row>
    <row r="1366" spans="1:39" hidden="1" x14ac:dyDescent="0.3">
      <c r="A1366">
        <v>1839</v>
      </c>
      <c r="B1366">
        <v>1974</v>
      </c>
      <c r="C1366" s="14">
        <f>2021-Table1[[#This Row],[Year_Birth]]</f>
        <v>47</v>
      </c>
      <c r="D1366" t="s">
        <v>46</v>
      </c>
      <c r="E1366" s="14" t="str" cm="1">
        <f t="array" ref="E1366">_xlfn.SWITCH(Table1[[#This Row],[Education]],"Graduation","Bachelor’s","Basic","High School","2n Cycle","Master’s","Master","Master’s","PhD","PhD","Other")</f>
        <v>Bachelor’s</v>
      </c>
      <c r="F1366" t="s">
        <v>50</v>
      </c>
      <c r="G1366" s="14" t="s">
        <v>50</v>
      </c>
      <c r="H1366" s="14" t="str" cm="1">
        <f t="array" ref="H1366">_xlfn.SWITCH(Table1[[#This Row],[Marital_Status_mod]],"Together","Couple","Married","Couple","Divorced","Single","Single","Single","Widow","Single","Other")</f>
        <v>Single</v>
      </c>
      <c r="I1366" s="4">
        <v>43322</v>
      </c>
      <c r="J1366" s="41" t="str">
        <f t="shared" si="86"/>
        <v>$40 - $50K</v>
      </c>
      <c r="K1366">
        <v>0</v>
      </c>
      <c r="L1366">
        <v>0</v>
      </c>
      <c r="M1366">
        <f>Table1[[#This Row],[Teenhome]]+Table1[[#This Row],[Kidhome]]</f>
        <v>0</v>
      </c>
      <c r="N1366" s="1">
        <v>41750</v>
      </c>
      <c r="O1366" s="16">
        <f>(Table1[[#This Row],[DataSetDate]]-Table1[[#This Row],[Dt_Customer]])/365</f>
        <v>6.8</v>
      </c>
      <c r="P1366" s="15">
        <v>44232</v>
      </c>
      <c r="Q1366">
        <v>25</v>
      </c>
      <c r="R1366" s="4">
        <v>56</v>
      </c>
      <c r="S1366" s="4">
        <v>7</v>
      </c>
      <c r="T1366" s="4">
        <v>48</v>
      </c>
      <c r="U1366" s="4">
        <v>10</v>
      </c>
      <c r="V1366" s="4">
        <v>2</v>
      </c>
      <c r="W1366" s="4">
        <v>18</v>
      </c>
      <c r="X1366">
        <v>1</v>
      </c>
      <c r="Y1366">
        <v>3</v>
      </c>
      <c r="Z1366" t="str">
        <f t="shared" si="87"/>
        <v>Medium</v>
      </c>
      <c r="AA1366" s="14">
        <f t="shared" ca="1" si="88"/>
        <v>2.7192325914076645</v>
      </c>
      <c r="AB1366">
        <v>0</v>
      </c>
      <c r="AC1366">
        <v>4</v>
      </c>
      <c r="AD1366" s="14">
        <f t="shared" ca="1" si="89"/>
        <v>3.7912276210473448</v>
      </c>
      <c r="AE1366">
        <v>7</v>
      </c>
      <c r="AF1366">
        <v>0</v>
      </c>
      <c r="AG1366">
        <v>0</v>
      </c>
      <c r="AH1366">
        <v>0</v>
      </c>
      <c r="AI1366">
        <v>0</v>
      </c>
      <c r="AJ1366">
        <v>0</v>
      </c>
      <c r="AK1366">
        <v>0</v>
      </c>
      <c r="AL1366">
        <v>0</v>
      </c>
      <c r="AM1366" t="s">
        <v>45</v>
      </c>
    </row>
    <row r="1367" spans="1:39" hidden="1" x14ac:dyDescent="0.3">
      <c r="A1367">
        <v>4042</v>
      </c>
      <c r="B1367">
        <v>1971</v>
      </c>
      <c r="C1367" s="14">
        <f>2021-Table1[[#This Row],[Year_Birth]]</f>
        <v>50</v>
      </c>
      <c r="D1367" t="s">
        <v>46</v>
      </c>
      <c r="E1367" s="14" t="str" cm="1">
        <f t="array" ref="E1367">_xlfn.SWITCH(Table1[[#This Row],[Education]],"Graduation","Bachelor’s","Basic","High School","2n Cycle","Master’s","Master","Master’s","PhD","PhD","Other")</f>
        <v>Bachelor’s</v>
      </c>
      <c r="F1367" t="s">
        <v>49</v>
      </c>
      <c r="G1367" s="14" t="s">
        <v>49</v>
      </c>
      <c r="H1367" s="14" t="str" cm="1">
        <f t="array" ref="H1367">_xlfn.SWITCH(Table1[[#This Row],[Marital_Status_mod]],"Together","Couple","Married","Couple","Divorced","Single","Single","Single","Widow","Single","Other")</f>
        <v>Single</v>
      </c>
      <c r="I1367" s="4">
        <v>43300</v>
      </c>
      <c r="J1367" s="41" t="str">
        <f t="shared" si="86"/>
        <v>$40 - $50K</v>
      </c>
      <c r="K1367">
        <v>0</v>
      </c>
      <c r="L1367">
        <v>1</v>
      </c>
      <c r="M1367">
        <f>Table1[[#This Row],[Teenhome]]+Table1[[#This Row],[Kidhome]]</f>
        <v>1</v>
      </c>
      <c r="N1367" s="1">
        <v>41195</v>
      </c>
      <c r="O1367" s="16">
        <f>(Table1[[#This Row],[DataSetDate]]-Table1[[#This Row],[Dt_Customer]])/365</f>
        <v>8.3205479452054796</v>
      </c>
      <c r="P1367" s="15">
        <v>44232</v>
      </c>
      <c r="Q1367">
        <v>87</v>
      </c>
      <c r="R1367" s="4">
        <v>91</v>
      </c>
      <c r="S1367" s="4">
        <v>3</v>
      </c>
      <c r="T1367" s="4">
        <v>52</v>
      </c>
      <c r="U1367" s="4">
        <v>2</v>
      </c>
      <c r="V1367" s="4">
        <v>1</v>
      </c>
      <c r="W1367" s="4">
        <v>31</v>
      </c>
      <c r="X1367">
        <v>3</v>
      </c>
      <c r="Y1367">
        <v>4</v>
      </c>
      <c r="Z1367" t="str">
        <f t="shared" si="87"/>
        <v>Medium</v>
      </c>
      <c r="AA1367" s="14">
        <f t="shared" ca="1" si="88"/>
        <v>3.8924220981636348</v>
      </c>
      <c r="AB1367">
        <v>0</v>
      </c>
      <c r="AC1367">
        <v>4</v>
      </c>
      <c r="AD1367" s="14">
        <f t="shared" ca="1" si="89"/>
        <v>3.9381048585507763</v>
      </c>
      <c r="AE1367">
        <v>8</v>
      </c>
      <c r="AF1367">
        <v>0</v>
      </c>
      <c r="AG1367">
        <v>0</v>
      </c>
      <c r="AH1367">
        <v>0</v>
      </c>
      <c r="AI1367">
        <v>0</v>
      </c>
      <c r="AJ1367">
        <v>0</v>
      </c>
      <c r="AK1367">
        <v>1</v>
      </c>
      <c r="AL1367">
        <v>0</v>
      </c>
      <c r="AM1367" t="s">
        <v>48</v>
      </c>
    </row>
    <row r="1368" spans="1:39" hidden="1" x14ac:dyDescent="0.3">
      <c r="A1368">
        <v>2836</v>
      </c>
      <c r="B1368">
        <v>1972</v>
      </c>
      <c r="C1368" s="14">
        <f>2021-Table1[[#This Row],[Year_Birth]]</f>
        <v>49</v>
      </c>
      <c r="D1368" t="s">
        <v>39</v>
      </c>
      <c r="E1368" s="14" t="str" cm="1">
        <f t="array" ref="E1368">_xlfn.SWITCH(Table1[[#This Row],[Education]],"Graduation","Bachelor’s","Basic","High School","2n Cycle","Master’s","Master","Master’s","PhD","PhD","Other")</f>
        <v>PhD</v>
      </c>
      <c r="F1368" t="s">
        <v>42</v>
      </c>
      <c r="G1368" s="14" t="s">
        <v>42</v>
      </c>
      <c r="H1368" s="14" t="str" cm="1">
        <f t="array" ref="H1368">_xlfn.SWITCH(Table1[[#This Row],[Marital_Status_mod]],"Together","Couple","Married","Couple","Divorced","Single","Single","Single","Widow","Single","Other")</f>
        <v>Couple</v>
      </c>
      <c r="I1368" s="4">
        <v>43269</v>
      </c>
      <c r="J1368" s="41" t="str">
        <f t="shared" si="86"/>
        <v>$40 - $50K</v>
      </c>
      <c r="K1368">
        <v>1</v>
      </c>
      <c r="L1368">
        <v>0</v>
      </c>
      <c r="M1368">
        <f>Table1[[#This Row],[Teenhome]]+Table1[[#This Row],[Kidhome]]</f>
        <v>1</v>
      </c>
      <c r="N1368" s="1">
        <v>41533</v>
      </c>
      <c r="O1368" s="16">
        <f>(Table1[[#This Row],[DataSetDate]]-Table1[[#This Row],[Dt_Customer]])/365</f>
        <v>7.3945205479452056</v>
      </c>
      <c r="P1368" s="15">
        <v>44232</v>
      </c>
      <c r="Q1368">
        <v>61</v>
      </c>
      <c r="R1368" s="4">
        <v>10</v>
      </c>
      <c r="S1368" s="4">
        <v>1</v>
      </c>
      <c r="T1368" s="4">
        <v>7</v>
      </c>
      <c r="U1368" s="4">
        <v>0</v>
      </c>
      <c r="V1368" s="4">
        <v>0</v>
      </c>
      <c r="W1368" s="4">
        <v>1</v>
      </c>
      <c r="X1368">
        <v>1</v>
      </c>
      <c r="Y1368">
        <v>1</v>
      </c>
      <c r="Z1368" t="str">
        <f t="shared" si="87"/>
        <v>Low</v>
      </c>
      <c r="AA1368" s="14">
        <f t="shared" ca="1" si="88"/>
        <v>1.3520759569713179</v>
      </c>
      <c r="AB1368">
        <v>0</v>
      </c>
      <c r="AC1368">
        <v>2</v>
      </c>
      <c r="AD1368" s="14">
        <f t="shared" ca="1" si="89"/>
        <v>1.9736472625053905</v>
      </c>
      <c r="AE1368">
        <v>8</v>
      </c>
      <c r="AF1368">
        <v>0</v>
      </c>
      <c r="AG1368">
        <v>0</v>
      </c>
      <c r="AH1368">
        <v>0</v>
      </c>
      <c r="AI1368">
        <v>0</v>
      </c>
      <c r="AJ1368">
        <v>0</v>
      </c>
      <c r="AK1368">
        <v>0</v>
      </c>
      <c r="AL1368">
        <v>0</v>
      </c>
      <c r="AM1368" t="s">
        <v>52</v>
      </c>
    </row>
    <row r="1369" spans="1:39" hidden="1" x14ac:dyDescent="0.3">
      <c r="A1369">
        <v>5510</v>
      </c>
      <c r="B1369">
        <v>1977</v>
      </c>
      <c r="C1369" s="14">
        <f>2021-Table1[[#This Row],[Year_Birth]]</f>
        <v>44</v>
      </c>
      <c r="D1369" t="s">
        <v>44</v>
      </c>
      <c r="E1369" s="14" t="str" cm="1">
        <f t="array" ref="E1369">_xlfn.SWITCH(Table1[[#This Row],[Education]],"Graduation","Bachelor’s","Basic","High School","2n Cycle","Master’s","Master","Master’s","PhD","PhD","Other")</f>
        <v>Master’s</v>
      </c>
      <c r="F1369" t="s">
        <v>42</v>
      </c>
      <c r="G1369" s="14" t="s">
        <v>42</v>
      </c>
      <c r="H1369" s="14" t="str" cm="1">
        <f t="array" ref="H1369">_xlfn.SWITCH(Table1[[#This Row],[Marital_Status_mod]],"Together","Couple","Married","Couple","Divorced","Single","Single","Single","Widow","Single","Other")</f>
        <v>Couple</v>
      </c>
      <c r="I1369" s="4">
        <v>43263</v>
      </c>
      <c r="J1369" s="41" t="str">
        <f t="shared" si="86"/>
        <v>$40 - $50K</v>
      </c>
      <c r="K1369">
        <v>0</v>
      </c>
      <c r="L1369">
        <v>1</v>
      </c>
      <c r="M1369">
        <f>Table1[[#This Row],[Teenhome]]+Table1[[#This Row],[Kidhome]]</f>
        <v>1</v>
      </c>
      <c r="N1369" s="1">
        <v>41234</v>
      </c>
      <c r="O1369" s="16">
        <f>(Table1[[#This Row],[DataSetDate]]-Table1[[#This Row],[Dt_Customer]])/365</f>
        <v>8.213698630136987</v>
      </c>
      <c r="P1369" s="15">
        <v>44232</v>
      </c>
      <c r="Q1369">
        <v>2</v>
      </c>
      <c r="R1369" s="4">
        <v>262</v>
      </c>
      <c r="S1369" s="4">
        <v>6</v>
      </c>
      <c r="T1369" s="4">
        <v>61</v>
      </c>
      <c r="U1369" s="4">
        <v>0</v>
      </c>
      <c r="V1369" s="4">
        <v>10</v>
      </c>
      <c r="W1369" s="4">
        <v>102</v>
      </c>
      <c r="X1369">
        <v>3</v>
      </c>
      <c r="Y1369">
        <v>5</v>
      </c>
      <c r="Z1369" t="str">
        <f t="shared" si="87"/>
        <v>Medium</v>
      </c>
      <c r="AA1369" s="14">
        <f t="shared" ca="1" si="88"/>
        <v>4.6624865160859912</v>
      </c>
      <c r="AB1369">
        <v>2</v>
      </c>
      <c r="AC1369">
        <v>6</v>
      </c>
      <c r="AD1369" s="14">
        <f t="shared" ca="1" si="89"/>
        <v>5.6479043289680897</v>
      </c>
      <c r="AE1369">
        <v>5</v>
      </c>
      <c r="AF1369">
        <v>0</v>
      </c>
      <c r="AG1369">
        <v>0</v>
      </c>
      <c r="AH1369">
        <v>0</v>
      </c>
      <c r="AI1369">
        <v>0</v>
      </c>
      <c r="AJ1369">
        <v>0</v>
      </c>
      <c r="AK1369">
        <v>0</v>
      </c>
      <c r="AL1369">
        <v>0</v>
      </c>
      <c r="AM1369" t="s">
        <v>41</v>
      </c>
    </row>
    <row r="1370" spans="1:39" hidden="1" x14ac:dyDescent="0.3">
      <c r="A1370">
        <v>6991</v>
      </c>
      <c r="B1370">
        <v>1951</v>
      </c>
      <c r="C1370" s="14">
        <f>2021-Table1[[#This Row],[Year_Birth]]</f>
        <v>70</v>
      </c>
      <c r="D1370" t="s">
        <v>46</v>
      </c>
      <c r="E1370" s="14" t="str" cm="1">
        <f t="array" ref="E1370">_xlfn.SWITCH(Table1[[#This Row],[Education]],"Graduation","Bachelor’s","Basic","High School","2n Cycle","Master’s","Master","Master’s","PhD","PhD","Other")</f>
        <v>Bachelor’s</v>
      </c>
      <c r="F1370" t="s">
        <v>49</v>
      </c>
      <c r="G1370" s="14" t="s">
        <v>49</v>
      </c>
      <c r="H1370" s="14" t="str" cm="1">
        <f t="array" ref="H1370">_xlfn.SWITCH(Table1[[#This Row],[Marital_Status_mod]],"Together","Couple","Married","Couple","Divorced","Single","Single","Single","Widow","Single","Other")</f>
        <v>Single</v>
      </c>
      <c r="I1370" s="4">
        <v>43185</v>
      </c>
      <c r="J1370" s="41" t="str">
        <f t="shared" si="86"/>
        <v>$40 - $50K</v>
      </c>
      <c r="K1370">
        <v>0</v>
      </c>
      <c r="L1370">
        <v>1</v>
      </c>
      <c r="M1370">
        <f>Table1[[#This Row],[Teenhome]]+Table1[[#This Row],[Kidhome]]</f>
        <v>1</v>
      </c>
      <c r="N1370" s="1">
        <v>41374</v>
      </c>
      <c r="O1370" s="16">
        <f>(Table1[[#This Row],[DataSetDate]]-Table1[[#This Row],[Dt_Customer]])/365</f>
        <v>7.8301369863013699</v>
      </c>
      <c r="P1370" s="15">
        <v>44232</v>
      </c>
      <c r="Q1370">
        <v>88</v>
      </c>
      <c r="R1370" s="4">
        <v>537</v>
      </c>
      <c r="S1370" s="4">
        <v>6</v>
      </c>
      <c r="T1370" s="4">
        <v>42</v>
      </c>
      <c r="U1370" s="4">
        <v>16</v>
      </c>
      <c r="V1370" s="4">
        <v>6</v>
      </c>
      <c r="W1370" s="4">
        <v>30</v>
      </c>
      <c r="X1370">
        <v>2</v>
      </c>
      <c r="Y1370">
        <v>9</v>
      </c>
      <c r="Z1370" t="str">
        <f t="shared" si="87"/>
        <v>High</v>
      </c>
      <c r="AA1370" s="14">
        <f t="shared" ca="1" si="88"/>
        <v>9.2652750176198051</v>
      </c>
      <c r="AB1370">
        <v>3</v>
      </c>
      <c r="AC1370">
        <v>6</v>
      </c>
      <c r="AD1370" s="14">
        <f t="shared" ca="1" si="89"/>
        <v>5.9335100412965565</v>
      </c>
      <c r="AE1370">
        <v>8</v>
      </c>
      <c r="AF1370">
        <v>0</v>
      </c>
      <c r="AG1370">
        <v>0</v>
      </c>
      <c r="AH1370">
        <v>0</v>
      </c>
      <c r="AI1370">
        <v>0</v>
      </c>
      <c r="AJ1370">
        <v>0</v>
      </c>
      <c r="AK1370">
        <v>0</v>
      </c>
      <c r="AL1370">
        <v>0</v>
      </c>
      <c r="AM1370" t="s">
        <v>53</v>
      </c>
    </row>
    <row r="1371" spans="1:39" hidden="1" x14ac:dyDescent="0.3">
      <c r="A1371">
        <v>361</v>
      </c>
      <c r="B1371">
        <v>1969</v>
      </c>
      <c r="C1371" s="14">
        <f>2021-Table1[[#This Row],[Year_Birth]]</f>
        <v>52</v>
      </c>
      <c r="D1371" t="s">
        <v>44</v>
      </c>
      <c r="E1371" s="14" t="str" cm="1">
        <f t="array" ref="E1371">_xlfn.SWITCH(Table1[[#This Row],[Education]],"Graduation","Bachelor’s","Basic","High School","2n Cycle","Master’s","Master","Master’s","PhD","PhD","Other")</f>
        <v>Master’s</v>
      </c>
      <c r="F1371" t="s">
        <v>42</v>
      </c>
      <c r="G1371" s="14" t="s">
        <v>42</v>
      </c>
      <c r="H1371" s="14" t="str" cm="1">
        <f t="array" ref="H1371">_xlfn.SWITCH(Table1[[#This Row],[Marital_Status_mod]],"Together","Couple","Married","Couple","Divorced","Single","Single","Single","Widow","Single","Other")</f>
        <v>Couple</v>
      </c>
      <c r="I1371" s="4">
        <v>43142</v>
      </c>
      <c r="J1371" s="41" t="str">
        <f t="shared" si="86"/>
        <v>$40 - $50K</v>
      </c>
      <c r="K1371">
        <v>1</v>
      </c>
      <c r="L1371">
        <v>1</v>
      </c>
      <c r="M1371">
        <f>Table1[[#This Row],[Teenhome]]+Table1[[#This Row],[Kidhome]]</f>
        <v>2</v>
      </c>
      <c r="N1371" s="1">
        <v>41688</v>
      </c>
      <c r="O1371" s="16">
        <f>(Table1[[#This Row],[DataSetDate]]-Table1[[#This Row],[Dt_Customer]])/365</f>
        <v>6.9698630136986299</v>
      </c>
      <c r="P1371" s="15">
        <v>44232</v>
      </c>
      <c r="Q1371">
        <v>84</v>
      </c>
      <c r="R1371" s="4">
        <v>5</v>
      </c>
      <c r="S1371" s="4">
        <v>1</v>
      </c>
      <c r="T1371" s="4">
        <v>7</v>
      </c>
      <c r="U1371" s="4">
        <v>2</v>
      </c>
      <c r="V1371" s="4">
        <v>1</v>
      </c>
      <c r="W1371" s="4">
        <v>4</v>
      </c>
      <c r="X1371">
        <v>1</v>
      </c>
      <c r="Y1371">
        <v>1</v>
      </c>
      <c r="Z1371" t="str">
        <f t="shared" si="87"/>
        <v>Low</v>
      </c>
      <c r="AA1371" s="14">
        <f t="shared" ca="1" si="88"/>
        <v>1.0610494840130489</v>
      </c>
      <c r="AB1371">
        <v>0</v>
      </c>
      <c r="AC1371">
        <v>2</v>
      </c>
      <c r="AD1371" s="14">
        <f t="shared" ca="1" si="89"/>
        <v>1.6191155975283036</v>
      </c>
      <c r="AE1371">
        <v>7</v>
      </c>
      <c r="AF1371">
        <v>0</v>
      </c>
      <c r="AG1371">
        <v>0</v>
      </c>
      <c r="AH1371">
        <v>0</v>
      </c>
      <c r="AI1371">
        <v>0</v>
      </c>
      <c r="AJ1371">
        <v>0</v>
      </c>
      <c r="AK1371">
        <v>0</v>
      </c>
      <c r="AL1371">
        <v>0</v>
      </c>
      <c r="AM1371" t="s">
        <v>53</v>
      </c>
    </row>
    <row r="1372" spans="1:39" hidden="1" x14ac:dyDescent="0.3">
      <c r="A1372">
        <v>8387</v>
      </c>
      <c r="B1372">
        <v>1957</v>
      </c>
      <c r="C1372" s="14">
        <f>2021-Table1[[#This Row],[Year_Birth]]</f>
        <v>64</v>
      </c>
      <c r="D1372" t="s">
        <v>46</v>
      </c>
      <c r="E1372" s="14" t="str" cm="1">
        <f t="array" ref="E1372">_xlfn.SWITCH(Table1[[#This Row],[Education]],"Graduation","Bachelor’s","Basic","High School","2n Cycle","Master’s","Master","Master’s","PhD","PhD","Other")</f>
        <v>Bachelor’s</v>
      </c>
      <c r="F1372" t="s">
        <v>42</v>
      </c>
      <c r="G1372" s="14" t="s">
        <v>42</v>
      </c>
      <c r="H1372" s="14" t="str" cm="1">
        <f t="array" ref="H1372">_xlfn.SWITCH(Table1[[#This Row],[Marital_Status_mod]],"Together","Couple","Married","Couple","Divorced","Single","Single","Single","Widow","Single","Other")</f>
        <v>Couple</v>
      </c>
      <c r="I1372" s="4">
        <v>43140</v>
      </c>
      <c r="J1372" s="41" t="str">
        <f t="shared" si="86"/>
        <v>$40 - $50K</v>
      </c>
      <c r="K1372">
        <v>0</v>
      </c>
      <c r="L1372">
        <v>1</v>
      </c>
      <c r="M1372">
        <f>Table1[[#This Row],[Teenhome]]+Table1[[#This Row],[Kidhome]]</f>
        <v>1</v>
      </c>
      <c r="N1372" s="1">
        <v>41279</v>
      </c>
      <c r="O1372" s="16">
        <f>(Table1[[#This Row],[DataSetDate]]-Table1[[#This Row],[Dt_Customer]])/365</f>
        <v>8.0904109589041102</v>
      </c>
      <c r="P1372" s="15">
        <v>44232</v>
      </c>
      <c r="Q1372">
        <v>68</v>
      </c>
      <c r="R1372" s="4">
        <v>134</v>
      </c>
      <c r="S1372" s="4">
        <v>8</v>
      </c>
      <c r="T1372" s="4">
        <v>76</v>
      </c>
      <c r="U1372" s="4">
        <v>6</v>
      </c>
      <c r="V1372" s="4">
        <v>0</v>
      </c>
      <c r="W1372" s="4">
        <v>11</v>
      </c>
      <c r="X1372">
        <v>1</v>
      </c>
      <c r="Y1372">
        <v>4</v>
      </c>
      <c r="Z1372" t="str">
        <f t="shared" si="87"/>
        <v>Medium</v>
      </c>
      <c r="AA1372" s="14">
        <f t="shared" ca="1" si="88"/>
        <v>3.8190625779249694</v>
      </c>
      <c r="AB1372">
        <v>1</v>
      </c>
      <c r="AC1372">
        <v>5</v>
      </c>
      <c r="AD1372" s="14">
        <f t="shared" ca="1" si="89"/>
        <v>4.9656937368615823</v>
      </c>
      <c r="AE1372">
        <v>6</v>
      </c>
      <c r="AF1372">
        <v>0</v>
      </c>
      <c r="AG1372">
        <v>0</v>
      </c>
      <c r="AH1372">
        <v>0</v>
      </c>
      <c r="AI1372">
        <v>0</v>
      </c>
      <c r="AJ1372">
        <v>0</v>
      </c>
      <c r="AK1372">
        <v>0</v>
      </c>
      <c r="AL1372">
        <v>0</v>
      </c>
      <c r="AM1372" t="s">
        <v>41</v>
      </c>
    </row>
    <row r="1373" spans="1:39" hidden="1" x14ac:dyDescent="0.3">
      <c r="A1373">
        <v>1676</v>
      </c>
      <c r="B1373">
        <v>1975</v>
      </c>
      <c r="C1373" s="14">
        <f>2021-Table1[[#This Row],[Year_Birth]]</f>
        <v>46</v>
      </c>
      <c r="D1373" t="s">
        <v>46</v>
      </c>
      <c r="E1373" s="14" t="str" cm="1">
        <f t="array" ref="E1373">_xlfn.SWITCH(Table1[[#This Row],[Education]],"Graduation","Bachelor’s","Basic","High School","2n Cycle","Master’s","Master","Master’s","PhD","PhD","Other")</f>
        <v>Bachelor’s</v>
      </c>
      <c r="F1373" t="s">
        <v>42</v>
      </c>
      <c r="G1373" s="14" t="s">
        <v>42</v>
      </c>
      <c r="H1373" s="14" t="str" cm="1">
        <f t="array" ref="H1373">_xlfn.SWITCH(Table1[[#This Row],[Marital_Status_mod]],"Together","Couple","Married","Couple","Divorced","Single","Single","Single","Widow","Single","Other")</f>
        <v>Couple</v>
      </c>
      <c r="I1373" s="4">
        <v>43057</v>
      </c>
      <c r="J1373" s="41" t="str">
        <f t="shared" si="86"/>
        <v>$40 - $50K</v>
      </c>
      <c r="K1373">
        <v>0</v>
      </c>
      <c r="L1373">
        <v>1</v>
      </c>
      <c r="M1373">
        <f>Table1[[#This Row],[Teenhome]]+Table1[[#This Row],[Kidhome]]</f>
        <v>1</v>
      </c>
      <c r="N1373" s="1">
        <v>41577</v>
      </c>
      <c r="O1373" s="16">
        <f>(Table1[[#This Row],[DataSetDate]]-Table1[[#This Row],[Dt_Customer]])/365</f>
        <v>7.2739726027397262</v>
      </c>
      <c r="P1373" s="15">
        <v>44232</v>
      </c>
      <c r="Q1373">
        <v>30</v>
      </c>
      <c r="R1373" s="4">
        <v>213</v>
      </c>
      <c r="S1373" s="4">
        <v>2</v>
      </c>
      <c r="T1373" s="4">
        <v>44</v>
      </c>
      <c r="U1373" s="4">
        <v>0</v>
      </c>
      <c r="V1373" s="4">
        <v>2</v>
      </c>
      <c r="W1373" s="4">
        <v>5</v>
      </c>
      <c r="X1373">
        <v>4</v>
      </c>
      <c r="Y1373">
        <v>4</v>
      </c>
      <c r="Z1373" t="str">
        <f t="shared" si="87"/>
        <v>Medium</v>
      </c>
      <c r="AA1373" s="14">
        <f t="shared" ca="1" si="88"/>
        <v>4.1594838942482841</v>
      </c>
      <c r="AB1373">
        <v>2</v>
      </c>
      <c r="AC1373">
        <v>5</v>
      </c>
      <c r="AD1373" s="14">
        <f t="shared" ca="1" si="89"/>
        <v>5.2245524002541517</v>
      </c>
      <c r="AE1373">
        <v>5</v>
      </c>
      <c r="AF1373">
        <v>0</v>
      </c>
      <c r="AG1373">
        <v>0</v>
      </c>
      <c r="AH1373">
        <v>0</v>
      </c>
      <c r="AI1373">
        <v>0</v>
      </c>
      <c r="AJ1373">
        <v>0</v>
      </c>
      <c r="AK1373">
        <v>0</v>
      </c>
      <c r="AL1373">
        <v>0</v>
      </c>
      <c r="AM1373" t="s">
        <v>41</v>
      </c>
    </row>
    <row r="1374" spans="1:39" hidden="1" x14ac:dyDescent="0.3">
      <c r="A1374">
        <v>7628</v>
      </c>
      <c r="B1374">
        <v>1973</v>
      </c>
      <c r="C1374" s="14">
        <f>2021-Table1[[#This Row],[Year_Birth]]</f>
        <v>48</v>
      </c>
      <c r="D1374" t="s">
        <v>51</v>
      </c>
      <c r="E1374" s="14" t="str" cm="1">
        <f t="array" ref="E1374">_xlfn.SWITCH(Table1[[#This Row],[Education]],"Graduation","Bachelor’s","Basic","High School","2n Cycle","Master’s","Master","Master’s","PhD","PhD","Other")</f>
        <v>Master’s</v>
      </c>
      <c r="F1374" t="s">
        <v>42</v>
      </c>
      <c r="G1374" s="14" t="s">
        <v>42</v>
      </c>
      <c r="H1374" s="14" t="str" cm="1">
        <f t="array" ref="H1374">_xlfn.SWITCH(Table1[[#This Row],[Marital_Status_mod]],"Together","Couple","Married","Couple","Divorced","Single","Single","Single","Widow","Single","Other")</f>
        <v>Couple</v>
      </c>
      <c r="I1374" s="4">
        <v>43050</v>
      </c>
      <c r="J1374" s="41" t="str">
        <f t="shared" si="86"/>
        <v>$40 - $50K</v>
      </c>
      <c r="K1374">
        <v>1</v>
      </c>
      <c r="L1374">
        <v>0</v>
      </c>
      <c r="M1374">
        <f>Table1[[#This Row],[Teenhome]]+Table1[[#This Row],[Kidhome]]</f>
        <v>1</v>
      </c>
      <c r="N1374" s="1">
        <v>41716</v>
      </c>
      <c r="O1374" s="16">
        <f>(Table1[[#This Row],[DataSetDate]]-Table1[[#This Row],[Dt_Customer]])/365</f>
        <v>6.8931506849315065</v>
      </c>
      <c r="P1374" s="15">
        <v>44232</v>
      </c>
      <c r="Q1374">
        <v>10</v>
      </c>
      <c r="R1374" s="4">
        <v>30</v>
      </c>
      <c r="S1374" s="4">
        <v>5</v>
      </c>
      <c r="T1374" s="4">
        <v>24</v>
      </c>
      <c r="U1374" s="4">
        <v>6</v>
      </c>
      <c r="V1374" s="4">
        <v>3</v>
      </c>
      <c r="W1374" s="4">
        <v>8</v>
      </c>
      <c r="X1374">
        <v>2</v>
      </c>
      <c r="Y1374">
        <v>2</v>
      </c>
      <c r="Z1374" t="str">
        <f t="shared" si="87"/>
        <v>Low</v>
      </c>
      <c r="AA1374" s="14">
        <f t="shared" ca="1" si="88"/>
        <v>1.9030338014160415</v>
      </c>
      <c r="AB1374">
        <v>0</v>
      </c>
      <c r="AC1374">
        <v>4</v>
      </c>
      <c r="AD1374" s="14">
        <f t="shared" ca="1" si="89"/>
        <v>3.6798255225535956</v>
      </c>
      <c r="AE1374">
        <v>5</v>
      </c>
      <c r="AF1374">
        <v>0</v>
      </c>
      <c r="AG1374">
        <v>0</v>
      </c>
      <c r="AH1374">
        <v>0</v>
      </c>
      <c r="AI1374">
        <v>0</v>
      </c>
      <c r="AJ1374">
        <v>0</v>
      </c>
      <c r="AK1374">
        <v>0</v>
      </c>
      <c r="AL1374">
        <v>0</v>
      </c>
      <c r="AM1374" t="s">
        <v>41</v>
      </c>
    </row>
    <row r="1375" spans="1:39" hidden="1" x14ac:dyDescent="0.3">
      <c r="A1375">
        <v>5474</v>
      </c>
      <c r="B1375">
        <v>1970</v>
      </c>
      <c r="C1375" s="14">
        <f>2021-Table1[[#This Row],[Year_Birth]]</f>
        <v>51</v>
      </c>
      <c r="D1375" t="s">
        <v>46</v>
      </c>
      <c r="E1375" s="14" t="str" cm="1">
        <f t="array" ref="E1375">_xlfn.SWITCH(Table1[[#This Row],[Education]],"Graduation","Bachelor’s","Basic","High School","2n Cycle","Master’s","Master","Master’s","PhD","PhD","Other")</f>
        <v>Bachelor’s</v>
      </c>
      <c r="F1375" t="s">
        <v>50</v>
      </c>
      <c r="G1375" s="14" t="s">
        <v>50</v>
      </c>
      <c r="H1375" s="14" t="str" cm="1">
        <f t="array" ref="H1375">_xlfn.SWITCH(Table1[[#This Row],[Marital_Status_mod]],"Together","Couple","Married","Couple","Divorced","Single","Single","Single","Widow","Single","Other")</f>
        <v>Single</v>
      </c>
      <c r="I1375" s="4">
        <v>43020</v>
      </c>
      <c r="J1375" s="41" t="str">
        <f t="shared" si="86"/>
        <v>$40 - $50K</v>
      </c>
      <c r="K1375">
        <v>1</v>
      </c>
      <c r="L1375">
        <v>0</v>
      </c>
      <c r="M1375">
        <f>Table1[[#This Row],[Teenhome]]+Table1[[#This Row],[Kidhome]]</f>
        <v>1</v>
      </c>
      <c r="N1375" s="1">
        <v>41608</v>
      </c>
      <c r="O1375" s="16">
        <f>(Table1[[#This Row],[DataSetDate]]-Table1[[#This Row],[Dt_Customer]])/365</f>
        <v>7.1890410958904107</v>
      </c>
      <c r="P1375" s="15">
        <v>44232</v>
      </c>
      <c r="Q1375">
        <v>79</v>
      </c>
      <c r="R1375" s="4">
        <v>45</v>
      </c>
      <c r="S1375" s="4">
        <v>7</v>
      </c>
      <c r="T1375" s="4">
        <v>99</v>
      </c>
      <c r="U1375" s="4">
        <v>4</v>
      </c>
      <c r="V1375" s="4">
        <v>25</v>
      </c>
      <c r="W1375" s="4">
        <v>43</v>
      </c>
      <c r="X1375">
        <v>3</v>
      </c>
      <c r="Y1375">
        <v>4</v>
      </c>
      <c r="Z1375" t="str">
        <f t="shared" si="87"/>
        <v>Medium</v>
      </c>
      <c r="AA1375" s="14">
        <f t="shared" ca="1" si="88"/>
        <v>3.9226026624750818</v>
      </c>
      <c r="AB1375">
        <v>1</v>
      </c>
      <c r="AC1375">
        <v>4</v>
      </c>
      <c r="AD1375" s="14">
        <f t="shared" ca="1" si="89"/>
        <v>3.8217081644142286</v>
      </c>
      <c r="AE1375">
        <v>6</v>
      </c>
      <c r="AF1375">
        <v>0</v>
      </c>
      <c r="AG1375">
        <v>0</v>
      </c>
      <c r="AH1375">
        <v>0</v>
      </c>
      <c r="AI1375">
        <v>0</v>
      </c>
      <c r="AJ1375">
        <v>0</v>
      </c>
      <c r="AK1375">
        <v>0</v>
      </c>
      <c r="AL1375">
        <v>0</v>
      </c>
      <c r="AM1375" t="s">
        <v>43</v>
      </c>
    </row>
    <row r="1376" spans="1:39" hidden="1" x14ac:dyDescent="0.3">
      <c r="A1376">
        <v>3969</v>
      </c>
      <c r="B1376">
        <v>1974</v>
      </c>
      <c r="C1376" s="14">
        <f>2021-Table1[[#This Row],[Year_Birth]]</f>
        <v>47</v>
      </c>
      <c r="D1376" t="s">
        <v>44</v>
      </c>
      <c r="E1376" s="14" t="str" cm="1">
        <f t="array" ref="E1376">_xlfn.SWITCH(Table1[[#This Row],[Education]],"Graduation","Bachelor’s","Basic","High School","2n Cycle","Master’s","Master","Master’s","PhD","PhD","Other")</f>
        <v>Master’s</v>
      </c>
      <c r="F1376" t="s">
        <v>40</v>
      </c>
      <c r="G1376" s="14" t="s">
        <v>40</v>
      </c>
      <c r="H1376" s="14" t="str" cm="1">
        <f t="array" ref="H1376">_xlfn.SWITCH(Table1[[#This Row],[Marital_Status_mod]],"Together","Couple","Married","Couple","Divorced","Single","Single","Single","Widow","Single","Other")</f>
        <v>Couple</v>
      </c>
      <c r="I1376" s="4">
        <v>43018</v>
      </c>
      <c r="J1376" s="41" t="str">
        <f t="shared" si="86"/>
        <v>$40 - $50K</v>
      </c>
      <c r="K1376">
        <v>0</v>
      </c>
      <c r="L1376">
        <v>1</v>
      </c>
      <c r="M1376">
        <f>Table1[[#This Row],[Teenhome]]+Table1[[#This Row],[Kidhome]]</f>
        <v>1</v>
      </c>
      <c r="N1376" s="1">
        <v>41579</v>
      </c>
      <c r="O1376" s="16">
        <f>(Table1[[#This Row],[DataSetDate]]-Table1[[#This Row],[Dt_Customer]])/365</f>
        <v>7.2684931506849315</v>
      </c>
      <c r="P1376" s="15">
        <v>44232</v>
      </c>
      <c r="Q1376">
        <v>46</v>
      </c>
      <c r="R1376" s="4">
        <v>35</v>
      </c>
      <c r="S1376" s="4">
        <v>4</v>
      </c>
      <c r="T1376" s="4">
        <v>17</v>
      </c>
      <c r="U1376" s="4">
        <v>7</v>
      </c>
      <c r="V1376" s="4">
        <v>6</v>
      </c>
      <c r="W1376" s="4">
        <v>64</v>
      </c>
      <c r="X1376">
        <v>1</v>
      </c>
      <c r="Y1376">
        <v>2</v>
      </c>
      <c r="Z1376" t="str">
        <f t="shared" si="87"/>
        <v>Low</v>
      </c>
      <c r="AA1376" s="14">
        <f t="shared" ca="1" si="88"/>
        <v>2.1132829351939209</v>
      </c>
      <c r="AB1376">
        <v>2</v>
      </c>
      <c r="AC1376">
        <v>2</v>
      </c>
      <c r="AD1376" s="14">
        <f t="shared" ca="1" si="89"/>
        <v>2.1998999719526813</v>
      </c>
      <c r="AE1376">
        <v>5</v>
      </c>
      <c r="AF1376">
        <v>0</v>
      </c>
      <c r="AG1376">
        <v>0</v>
      </c>
      <c r="AH1376">
        <v>0</v>
      </c>
      <c r="AI1376">
        <v>0</v>
      </c>
      <c r="AJ1376">
        <v>0</v>
      </c>
      <c r="AK1376">
        <v>0</v>
      </c>
      <c r="AL1376">
        <v>0</v>
      </c>
      <c r="AM1376" t="s">
        <v>52</v>
      </c>
    </row>
    <row r="1377" spans="1:39" hidden="1" x14ac:dyDescent="0.3">
      <c r="A1377">
        <v>7128</v>
      </c>
      <c r="B1377">
        <v>1977</v>
      </c>
      <c r="C1377" s="14">
        <f>2021-Table1[[#This Row],[Year_Birth]]</f>
        <v>44</v>
      </c>
      <c r="D1377" t="s">
        <v>39</v>
      </c>
      <c r="E1377" s="14" t="str" cm="1">
        <f t="array" ref="E1377">_xlfn.SWITCH(Table1[[#This Row],[Education]],"Graduation","Bachelor’s","Basic","High School","2n Cycle","Master’s","Master","Master’s","PhD","PhD","Other")</f>
        <v>PhD</v>
      </c>
      <c r="F1377" t="s">
        <v>50</v>
      </c>
      <c r="G1377" s="14" t="s">
        <v>50</v>
      </c>
      <c r="H1377" s="14" t="str" cm="1">
        <f t="array" ref="H1377">_xlfn.SWITCH(Table1[[#This Row],[Marital_Status_mod]],"Together","Couple","Married","Couple","Divorced","Single","Single","Single","Widow","Single","Other")</f>
        <v>Single</v>
      </c>
      <c r="I1377" s="4">
        <v>42997</v>
      </c>
      <c r="J1377" s="41" t="str">
        <f t="shared" si="86"/>
        <v>$40 - $50K</v>
      </c>
      <c r="K1377">
        <v>1</v>
      </c>
      <c r="L1377">
        <v>1</v>
      </c>
      <c r="M1377">
        <f>Table1[[#This Row],[Teenhome]]+Table1[[#This Row],[Kidhome]]</f>
        <v>2</v>
      </c>
      <c r="N1377" s="1">
        <v>41615</v>
      </c>
      <c r="O1377" s="16">
        <f>(Table1[[#This Row],[DataSetDate]]-Table1[[#This Row],[Dt_Customer]])/365</f>
        <v>7.1698630136986301</v>
      </c>
      <c r="P1377" s="15">
        <v>44232</v>
      </c>
      <c r="Q1377">
        <v>91</v>
      </c>
      <c r="R1377" s="4">
        <v>4</v>
      </c>
      <c r="S1377" s="4">
        <v>0</v>
      </c>
      <c r="T1377" s="4">
        <v>5</v>
      </c>
      <c r="U1377" s="4">
        <v>0</v>
      </c>
      <c r="V1377" s="4">
        <v>1</v>
      </c>
      <c r="W1377" s="4">
        <v>5</v>
      </c>
      <c r="X1377">
        <v>1</v>
      </c>
      <c r="Y1377">
        <v>1</v>
      </c>
      <c r="Z1377" t="str">
        <f t="shared" si="87"/>
        <v>Low</v>
      </c>
      <c r="AA1377" s="14">
        <f t="shared" ca="1" si="88"/>
        <v>1.2835165872382497</v>
      </c>
      <c r="AB1377">
        <v>0</v>
      </c>
      <c r="AC1377">
        <v>2</v>
      </c>
      <c r="AD1377" s="14">
        <f t="shared" ca="1" si="89"/>
        <v>2.0784290844280462</v>
      </c>
      <c r="AE1377">
        <v>7</v>
      </c>
      <c r="AF1377">
        <v>0</v>
      </c>
      <c r="AG1377">
        <v>0</v>
      </c>
      <c r="AH1377">
        <v>0</v>
      </c>
      <c r="AI1377">
        <v>0</v>
      </c>
      <c r="AJ1377">
        <v>0</v>
      </c>
      <c r="AK1377">
        <v>0</v>
      </c>
      <c r="AL1377">
        <v>0</v>
      </c>
      <c r="AM1377" t="s">
        <v>41</v>
      </c>
    </row>
    <row r="1378" spans="1:39" hidden="1" x14ac:dyDescent="0.3">
      <c r="A1378">
        <v>7494</v>
      </c>
      <c r="B1378">
        <v>1950</v>
      </c>
      <c r="C1378" s="14">
        <f>2021-Table1[[#This Row],[Year_Birth]]</f>
        <v>71</v>
      </c>
      <c r="D1378" t="s">
        <v>39</v>
      </c>
      <c r="E1378" s="14" t="str" cm="1">
        <f t="array" ref="E1378">_xlfn.SWITCH(Table1[[#This Row],[Education]],"Graduation","Bachelor’s","Basic","High School","2n Cycle","Master’s","Master","Master’s","PhD","PhD","Other")</f>
        <v>PhD</v>
      </c>
      <c r="F1378" t="s">
        <v>49</v>
      </c>
      <c r="G1378" s="14" t="s">
        <v>49</v>
      </c>
      <c r="H1378" s="14" t="str" cm="1">
        <f t="array" ref="H1378">_xlfn.SWITCH(Table1[[#This Row],[Marital_Status_mod]],"Together","Couple","Married","Couple","Divorced","Single","Single","Single","Widow","Single","Other")</f>
        <v>Single</v>
      </c>
      <c r="I1378" s="4">
        <v>42873</v>
      </c>
      <c r="J1378" s="41" t="str">
        <f t="shared" si="86"/>
        <v>$40 - $50K</v>
      </c>
      <c r="K1378">
        <v>1</v>
      </c>
      <c r="L1378">
        <v>1</v>
      </c>
      <c r="M1378">
        <f>Table1[[#This Row],[Teenhome]]+Table1[[#This Row],[Kidhome]]</f>
        <v>2</v>
      </c>
      <c r="N1378" s="1">
        <v>41295</v>
      </c>
      <c r="O1378" s="16">
        <f>(Table1[[#This Row],[DataSetDate]]-Table1[[#This Row],[Dt_Customer]])/365</f>
        <v>8.0465753424657542</v>
      </c>
      <c r="P1378" s="15">
        <v>44232</v>
      </c>
      <c r="Q1378">
        <v>11</v>
      </c>
      <c r="R1378" s="4">
        <v>209</v>
      </c>
      <c r="S1378" s="4">
        <v>0</v>
      </c>
      <c r="T1378" s="4">
        <v>40</v>
      </c>
      <c r="U1378" s="4">
        <v>3</v>
      </c>
      <c r="V1378" s="4">
        <v>2</v>
      </c>
      <c r="W1378" s="4">
        <v>15</v>
      </c>
      <c r="X1378">
        <v>4</v>
      </c>
      <c r="Y1378">
        <v>6</v>
      </c>
      <c r="Z1378" t="str">
        <f t="shared" si="87"/>
        <v>Medium</v>
      </c>
      <c r="AA1378" s="14">
        <f t="shared" ca="1" si="88"/>
        <v>6.012636496727616</v>
      </c>
      <c r="AB1378">
        <v>1</v>
      </c>
      <c r="AC1378">
        <v>4</v>
      </c>
      <c r="AD1378" s="14">
        <f t="shared" ca="1" si="89"/>
        <v>4.1536804326932106</v>
      </c>
      <c r="AE1378">
        <v>8</v>
      </c>
      <c r="AF1378">
        <v>0</v>
      </c>
      <c r="AG1378">
        <v>0</v>
      </c>
      <c r="AH1378">
        <v>0</v>
      </c>
      <c r="AI1378">
        <v>0</v>
      </c>
      <c r="AJ1378">
        <v>0</v>
      </c>
      <c r="AK1378">
        <v>0</v>
      </c>
      <c r="AL1378">
        <v>0</v>
      </c>
      <c r="AM1378" t="s">
        <v>48</v>
      </c>
    </row>
    <row r="1379" spans="1:39" hidden="1" x14ac:dyDescent="0.3">
      <c r="A1379">
        <v>773</v>
      </c>
      <c r="B1379">
        <v>1971</v>
      </c>
      <c r="C1379" s="14">
        <f>2021-Table1[[#This Row],[Year_Birth]]</f>
        <v>50</v>
      </c>
      <c r="D1379" t="s">
        <v>44</v>
      </c>
      <c r="E1379" s="14" t="str" cm="1">
        <f t="array" ref="E1379">_xlfn.SWITCH(Table1[[#This Row],[Education]],"Graduation","Bachelor’s","Basic","High School","2n Cycle","Master’s","Master","Master’s","PhD","PhD","Other")</f>
        <v>Master’s</v>
      </c>
      <c r="F1379" t="s">
        <v>49</v>
      </c>
      <c r="G1379" s="14" t="s">
        <v>49</v>
      </c>
      <c r="H1379" s="14" t="str" cm="1">
        <f t="array" ref="H1379">_xlfn.SWITCH(Table1[[#This Row],[Marital_Status_mod]],"Together","Couple","Married","Couple","Divorced","Single","Single","Single","Widow","Single","Other")</f>
        <v>Single</v>
      </c>
      <c r="I1379" s="4">
        <v>42835</v>
      </c>
      <c r="J1379" s="41" t="str">
        <f t="shared" si="86"/>
        <v>$40 - $50K</v>
      </c>
      <c r="K1379">
        <v>1</v>
      </c>
      <c r="L1379">
        <v>1</v>
      </c>
      <c r="M1379">
        <f>Table1[[#This Row],[Teenhome]]+Table1[[#This Row],[Kidhome]]</f>
        <v>2</v>
      </c>
      <c r="N1379" s="1">
        <v>41455</v>
      </c>
      <c r="O1379" s="16">
        <f>(Table1[[#This Row],[DataSetDate]]-Table1[[#This Row],[Dt_Customer]])/365</f>
        <v>7.6082191780821917</v>
      </c>
      <c r="P1379" s="15">
        <v>44232</v>
      </c>
      <c r="Q1379">
        <v>64</v>
      </c>
      <c r="R1379" s="4">
        <v>379</v>
      </c>
      <c r="S1379" s="4">
        <v>4</v>
      </c>
      <c r="T1379" s="4">
        <v>93</v>
      </c>
      <c r="U1379" s="4">
        <v>12</v>
      </c>
      <c r="V1379" s="4">
        <v>9</v>
      </c>
      <c r="W1379" s="4">
        <v>98</v>
      </c>
      <c r="X1379">
        <v>7</v>
      </c>
      <c r="Y1379">
        <v>6</v>
      </c>
      <c r="Z1379" t="str">
        <f t="shared" si="87"/>
        <v>Medium</v>
      </c>
      <c r="AA1379" s="14">
        <f t="shared" ca="1" si="88"/>
        <v>5.7600784350952745</v>
      </c>
      <c r="AB1379">
        <v>6</v>
      </c>
      <c r="AC1379">
        <v>4</v>
      </c>
      <c r="AD1379" s="14">
        <f t="shared" ca="1" si="89"/>
        <v>4.0592556235585935</v>
      </c>
      <c r="AE1379">
        <v>6</v>
      </c>
      <c r="AF1379">
        <v>0</v>
      </c>
      <c r="AG1379">
        <v>0</v>
      </c>
      <c r="AH1379">
        <v>0</v>
      </c>
      <c r="AI1379">
        <v>0</v>
      </c>
      <c r="AJ1379">
        <v>0</v>
      </c>
      <c r="AK1379">
        <v>0</v>
      </c>
      <c r="AL1379">
        <v>0</v>
      </c>
      <c r="AM1379" t="s">
        <v>45</v>
      </c>
    </row>
    <row r="1380" spans="1:39" hidden="1" x14ac:dyDescent="0.3">
      <c r="A1380">
        <v>10609</v>
      </c>
      <c r="B1380">
        <v>1962</v>
      </c>
      <c r="C1380" s="14">
        <f>2021-Table1[[#This Row],[Year_Birth]]</f>
        <v>59</v>
      </c>
      <c r="D1380" t="s">
        <v>39</v>
      </c>
      <c r="E1380" s="14" t="str" cm="1">
        <f t="array" ref="E1380">_xlfn.SWITCH(Table1[[#This Row],[Education]],"Graduation","Bachelor’s","Basic","High School","2n Cycle","Master’s","Master","Master’s","PhD","PhD","Other")</f>
        <v>PhD</v>
      </c>
      <c r="F1380" t="s">
        <v>42</v>
      </c>
      <c r="G1380" s="14" t="s">
        <v>42</v>
      </c>
      <c r="H1380" s="14" t="str" cm="1">
        <f t="array" ref="H1380">_xlfn.SWITCH(Table1[[#This Row],[Marital_Status_mod]],"Together","Couple","Married","Couple","Divorced","Single","Single","Single","Widow","Single","Other")</f>
        <v>Couple</v>
      </c>
      <c r="I1380" s="4">
        <v>42769</v>
      </c>
      <c r="J1380" s="41" t="str">
        <f t="shared" si="86"/>
        <v>$40 - $50K</v>
      </c>
      <c r="K1380">
        <v>0</v>
      </c>
      <c r="L1380">
        <v>1</v>
      </c>
      <c r="M1380">
        <f>Table1[[#This Row],[Teenhome]]+Table1[[#This Row],[Kidhome]]</f>
        <v>1</v>
      </c>
      <c r="N1380" s="1">
        <v>41559</v>
      </c>
      <c r="O1380" s="16">
        <f>(Table1[[#This Row],[DataSetDate]]-Table1[[#This Row],[Dt_Customer]])/365</f>
        <v>7.3232876712328769</v>
      </c>
      <c r="P1380" s="15">
        <v>44232</v>
      </c>
      <c r="Q1380">
        <v>15</v>
      </c>
      <c r="R1380" s="4">
        <v>71</v>
      </c>
      <c r="S1380" s="4">
        <v>0</v>
      </c>
      <c r="T1380" s="4">
        <v>13</v>
      </c>
      <c r="U1380" s="4">
        <v>3</v>
      </c>
      <c r="V1380" s="4">
        <v>1</v>
      </c>
      <c r="W1380" s="4">
        <v>0</v>
      </c>
      <c r="X1380">
        <v>2</v>
      </c>
      <c r="Y1380">
        <v>1</v>
      </c>
      <c r="Z1380" t="str">
        <f t="shared" si="87"/>
        <v>Low</v>
      </c>
      <c r="AA1380" s="14">
        <f t="shared" ca="1" si="88"/>
        <v>0.68860480924150358</v>
      </c>
      <c r="AB1380">
        <v>1</v>
      </c>
      <c r="AC1380">
        <v>4</v>
      </c>
      <c r="AD1380" s="14">
        <f t="shared" ca="1" si="89"/>
        <v>3.9446978750254376</v>
      </c>
      <c r="AE1380">
        <v>4</v>
      </c>
      <c r="AF1380">
        <v>0</v>
      </c>
      <c r="AG1380">
        <v>0</v>
      </c>
      <c r="AH1380">
        <v>0</v>
      </c>
      <c r="AI1380">
        <v>0</v>
      </c>
      <c r="AJ1380">
        <v>0</v>
      </c>
      <c r="AK1380">
        <v>0</v>
      </c>
      <c r="AL1380">
        <v>0</v>
      </c>
      <c r="AM1380" t="s">
        <v>48</v>
      </c>
    </row>
    <row r="1381" spans="1:39" hidden="1" x14ac:dyDescent="0.3">
      <c r="A1381">
        <v>5048</v>
      </c>
      <c r="B1381">
        <v>1971</v>
      </c>
      <c r="C1381" s="14">
        <f>2021-Table1[[#This Row],[Year_Birth]]</f>
        <v>50</v>
      </c>
      <c r="D1381" t="s">
        <v>39</v>
      </c>
      <c r="E1381" s="14" t="str" cm="1">
        <f t="array" ref="E1381">_xlfn.SWITCH(Table1[[#This Row],[Education]],"Graduation","Bachelor’s","Basic","High School","2n Cycle","Master’s","Master","Master’s","PhD","PhD","Other")</f>
        <v>PhD</v>
      </c>
      <c r="F1381" t="s">
        <v>50</v>
      </c>
      <c r="G1381" s="14" t="s">
        <v>50</v>
      </c>
      <c r="H1381" s="14" t="str" cm="1">
        <f t="array" ref="H1381">_xlfn.SWITCH(Table1[[#This Row],[Marital_Status_mod]],"Together","Couple","Married","Couple","Divorced","Single","Single","Single","Widow","Single","Other")</f>
        <v>Single</v>
      </c>
      <c r="I1381" s="4">
        <v>42767</v>
      </c>
      <c r="J1381" s="41" t="str">
        <f t="shared" si="86"/>
        <v>$40 - $50K</v>
      </c>
      <c r="K1381">
        <v>2</v>
      </c>
      <c r="L1381">
        <v>0</v>
      </c>
      <c r="M1381">
        <f>Table1[[#This Row],[Teenhome]]+Table1[[#This Row],[Kidhome]]</f>
        <v>2</v>
      </c>
      <c r="N1381" s="1">
        <v>41405</v>
      </c>
      <c r="O1381" s="16">
        <f>(Table1[[#This Row],[DataSetDate]]-Table1[[#This Row],[Dt_Customer]])/365</f>
        <v>7.7452054794520544</v>
      </c>
      <c r="P1381" s="15">
        <v>44232</v>
      </c>
      <c r="Q1381">
        <v>53</v>
      </c>
      <c r="R1381" s="4">
        <v>20</v>
      </c>
      <c r="S1381" s="4">
        <v>6</v>
      </c>
      <c r="T1381" s="4">
        <v>43</v>
      </c>
      <c r="U1381" s="4">
        <v>19</v>
      </c>
      <c r="V1381" s="4">
        <v>5</v>
      </c>
      <c r="W1381" s="4">
        <v>38</v>
      </c>
      <c r="X1381">
        <v>1</v>
      </c>
      <c r="Y1381">
        <v>3</v>
      </c>
      <c r="Z1381" t="str">
        <f t="shared" si="87"/>
        <v>Medium</v>
      </c>
      <c r="AA1381" s="14">
        <f t="shared" ca="1" si="88"/>
        <v>2.9078917002690217</v>
      </c>
      <c r="AB1381">
        <v>1</v>
      </c>
      <c r="AC1381">
        <v>2</v>
      </c>
      <c r="AD1381" s="14">
        <f t="shared" ca="1" si="89"/>
        <v>1.7286516576543602</v>
      </c>
      <c r="AE1381">
        <v>8</v>
      </c>
      <c r="AF1381">
        <v>0</v>
      </c>
      <c r="AG1381">
        <v>0</v>
      </c>
      <c r="AH1381">
        <v>0</v>
      </c>
      <c r="AI1381">
        <v>0</v>
      </c>
      <c r="AJ1381">
        <v>0</v>
      </c>
      <c r="AK1381">
        <v>0</v>
      </c>
      <c r="AL1381">
        <v>0</v>
      </c>
      <c r="AM1381" t="s">
        <v>47</v>
      </c>
    </row>
    <row r="1382" spans="1:39" hidden="1" x14ac:dyDescent="0.3">
      <c r="A1382">
        <v>3570</v>
      </c>
      <c r="B1382">
        <v>1969</v>
      </c>
      <c r="C1382" s="14">
        <f>2021-Table1[[#This Row],[Year_Birth]]</f>
        <v>52</v>
      </c>
      <c r="D1382" t="s">
        <v>39</v>
      </c>
      <c r="E1382" s="14" t="str" cm="1">
        <f t="array" ref="E1382">_xlfn.SWITCH(Table1[[#This Row],[Education]],"Graduation","Bachelor’s","Basic","High School","2n Cycle","Master’s","Master","Master’s","PhD","PhD","Other")</f>
        <v>PhD</v>
      </c>
      <c r="F1382" t="s">
        <v>40</v>
      </c>
      <c r="G1382" s="14" t="s">
        <v>40</v>
      </c>
      <c r="H1382" s="14" t="str" cm="1">
        <f t="array" ref="H1382">_xlfn.SWITCH(Table1[[#This Row],[Marital_Status_mod]],"Together","Couple","Married","Couple","Divorced","Single","Single","Single","Widow","Single","Other")</f>
        <v>Couple</v>
      </c>
      <c r="I1382" s="4">
        <v>42731</v>
      </c>
      <c r="J1382" s="41" t="str">
        <f t="shared" si="86"/>
        <v>$40 - $50K</v>
      </c>
      <c r="K1382">
        <v>1</v>
      </c>
      <c r="L1382">
        <v>0</v>
      </c>
      <c r="M1382">
        <f>Table1[[#This Row],[Teenhome]]+Table1[[#This Row],[Kidhome]]</f>
        <v>1</v>
      </c>
      <c r="N1382" s="1">
        <v>41568</v>
      </c>
      <c r="O1382" s="16">
        <f>(Table1[[#This Row],[DataSetDate]]-Table1[[#This Row],[Dt_Customer]])/365</f>
        <v>7.2986301369863016</v>
      </c>
      <c r="P1382" s="15">
        <v>44232</v>
      </c>
      <c r="Q1382">
        <v>64</v>
      </c>
      <c r="R1382" s="4">
        <v>159</v>
      </c>
      <c r="S1382" s="4">
        <v>2</v>
      </c>
      <c r="T1382" s="4">
        <v>51</v>
      </c>
      <c r="U1382" s="4">
        <v>6</v>
      </c>
      <c r="V1382" s="4">
        <v>2</v>
      </c>
      <c r="W1382" s="4">
        <v>24</v>
      </c>
      <c r="X1382">
        <v>3</v>
      </c>
      <c r="Y1382">
        <v>4</v>
      </c>
      <c r="Z1382" t="str">
        <f t="shared" si="87"/>
        <v>Medium</v>
      </c>
      <c r="AA1382" s="14">
        <f t="shared" ca="1" si="88"/>
        <v>4.2624517971201108</v>
      </c>
      <c r="AB1382">
        <v>1</v>
      </c>
      <c r="AC1382">
        <v>5</v>
      </c>
      <c r="AD1382" s="14">
        <f t="shared" ca="1" si="89"/>
        <v>5.0385481659962714</v>
      </c>
      <c r="AE1382">
        <v>5</v>
      </c>
      <c r="AF1382">
        <v>0</v>
      </c>
      <c r="AG1382">
        <v>0</v>
      </c>
      <c r="AH1382">
        <v>0</v>
      </c>
      <c r="AI1382">
        <v>0</v>
      </c>
      <c r="AJ1382">
        <v>0</v>
      </c>
      <c r="AK1382">
        <v>0</v>
      </c>
      <c r="AL1382">
        <v>0</v>
      </c>
      <c r="AM1382" t="s">
        <v>47</v>
      </c>
    </row>
    <row r="1383" spans="1:39" hidden="1" x14ac:dyDescent="0.3">
      <c r="A1383">
        <v>8897</v>
      </c>
      <c r="B1383">
        <v>1965</v>
      </c>
      <c r="C1383" s="14">
        <f>2021-Table1[[#This Row],[Year_Birth]]</f>
        <v>56</v>
      </c>
      <c r="D1383" t="s">
        <v>46</v>
      </c>
      <c r="E1383" s="14" t="str" cm="1">
        <f t="array" ref="E1383">_xlfn.SWITCH(Table1[[#This Row],[Education]],"Graduation","Bachelor’s","Basic","High School","2n Cycle","Master’s","Master","Master’s","PhD","PhD","Other")</f>
        <v>Bachelor’s</v>
      </c>
      <c r="F1383" t="s">
        <v>50</v>
      </c>
      <c r="G1383" s="14" t="s">
        <v>50</v>
      </c>
      <c r="H1383" s="14" t="str" cm="1">
        <f t="array" ref="H1383">_xlfn.SWITCH(Table1[[#This Row],[Marital_Status_mod]],"Together","Couple","Married","Couple","Divorced","Single","Single","Single","Widow","Single","Other")</f>
        <v>Single</v>
      </c>
      <c r="I1383" s="4">
        <v>42720</v>
      </c>
      <c r="J1383" s="41" t="str">
        <f t="shared" si="86"/>
        <v>$40 - $50K</v>
      </c>
      <c r="K1383">
        <v>1</v>
      </c>
      <c r="L1383">
        <v>1</v>
      </c>
      <c r="M1383">
        <f>Table1[[#This Row],[Teenhome]]+Table1[[#This Row],[Kidhome]]</f>
        <v>2</v>
      </c>
      <c r="N1383" s="1">
        <v>41388</v>
      </c>
      <c r="O1383" s="16">
        <f>(Table1[[#This Row],[DataSetDate]]-Table1[[#This Row],[Dt_Customer]])/365</f>
        <v>7.7917808219178086</v>
      </c>
      <c r="P1383" s="15">
        <v>44232</v>
      </c>
      <c r="Q1383">
        <v>9</v>
      </c>
      <c r="R1383" s="4">
        <v>392</v>
      </c>
      <c r="S1383" s="4">
        <v>5</v>
      </c>
      <c r="T1383" s="4">
        <v>91</v>
      </c>
      <c r="U1383" s="4">
        <v>28</v>
      </c>
      <c r="V1383" s="4">
        <v>26</v>
      </c>
      <c r="W1383" s="4">
        <v>112</v>
      </c>
      <c r="X1383">
        <v>8</v>
      </c>
      <c r="Y1383">
        <v>7</v>
      </c>
      <c r="Z1383" t="str">
        <f t="shared" si="87"/>
        <v>High</v>
      </c>
      <c r="AA1383" s="14">
        <f t="shared" ca="1" si="88"/>
        <v>7.1862097153010609</v>
      </c>
      <c r="AB1383">
        <v>3</v>
      </c>
      <c r="AC1383">
        <v>7</v>
      </c>
      <c r="AD1383" s="14">
        <f t="shared" ca="1" si="89"/>
        <v>7.1118432762641008</v>
      </c>
      <c r="AE1383">
        <v>8</v>
      </c>
      <c r="AF1383">
        <v>0</v>
      </c>
      <c r="AG1383">
        <v>0</v>
      </c>
      <c r="AH1383">
        <v>0</v>
      </c>
      <c r="AI1383">
        <v>0</v>
      </c>
      <c r="AJ1383">
        <v>0</v>
      </c>
      <c r="AK1383">
        <v>1</v>
      </c>
      <c r="AL1383">
        <v>0</v>
      </c>
      <c r="AM1383" t="s">
        <v>52</v>
      </c>
    </row>
    <row r="1384" spans="1:39" hidden="1" x14ac:dyDescent="0.3">
      <c r="A1384">
        <v>5036</v>
      </c>
      <c r="B1384">
        <v>1984</v>
      </c>
      <c r="C1384" s="14">
        <f>2021-Table1[[#This Row],[Year_Birth]]</f>
        <v>37</v>
      </c>
      <c r="D1384" t="s">
        <v>39</v>
      </c>
      <c r="E1384" s="14" t="str" cm="1">
        <f t="array" ref="E1384">_xlfn.SWITCH(Table1[[#This Row],[Education]],"Graduation","Bachelor’s","Basic","High School","2n Cycle","Master’s","Master","Master’s","PhD","PhD","Other")</f>
        <v>PhD</v>
      </c>
      <c r="F1384" t="s">
        <v>50</v>
      </c>
      <c r="G1384" s="14" t="s">
        <v>50</v>
      </c>
      <c r="H1384" s="14" t="str" cm="1">
        <f t="array" ref="H1384">_xlfn.SWITCH(Table1[[#This Row],[Marital_Status_mod]],"Together","Couple","Married","Couple","Divorced","Single","Single","Single","Widow","Single","Other")</f>
        <v>Single</v>
      </c>
      <c r="I1384" s="4">
        <v>42710</v>
      </c>
      <c r="J1384" s="41" t="str">
        <f t="shared" si="86"/>
        <v>$40 - $50K</v>
      </c>
      <c r="K1384">
        <v>1</v>
      </c>
      <c r="L1384">
        <v>0</v>
      </c>
      <c r="M1384">
        <f>Table1[[#This Row],[Teenhome]]+Table1[[#This Row],[Kidhome]]</f>
        <v>1</v>
      </c>
      <c r="N1384" s="1">
        <v>41241</v>
      </c>
      <c r="O1384" s="16">
        <f>(Table1[[#This Row],[DataSetDate]]-Table1[[#This Row],[Dt_Customer]])/365</f>
        <v>8.1945205479452063</v>
      </c>
      <c r="P1384" s="15">
        <v>44232</v>
      </c>
      <c r="Q1384">
        <v>38</v>
      </c>
      <c r="R1384" s="4">
        <v>252</v>
      </c>
      <c r="S1384" s="4">
        <v>3</v>
      </c>
      <c r="T1384" s="4">
        <v>42</v>
      </c>
      <c r="U1384" s="4">
        <v>4</v>
      </c>
      <c r="V1384" s="4">
        <v>3</v>
      </c>
      <c r="W1384" s="4">
        <v>102</v>
      </c>
      <c r="X1384">
        <v>2</v>
      </c>
      <c r="Y1384">
        <v>4</v>
      </c>
      <c r="Z1384" t="str">
        <f t="shared" si="87"/>
        <v>Medium</v>
      </c>
      <c r="AA1384" s="14">
        <f t="shared" ca="1" si="88"/>
        <v>4.1597386878222711</v>
      </c>
      <c r="AB1384">
        <v>5</v>
      </c>
      <c r="AC1384">
        <v>3</v>
      </c>
      <c r="AD1384" s="14">
        <f t="shared" ca="1" si="89"/>
        <v>2.6247969371460247</v>
      </c>
      <c r="AE1384">
        <v>6</v>
      </c>
      <c r="AF1384">
        <v>0</v>
      </c>
      <c r="AG1384">
        <v>0</v>
      </c>
      <c r="AH1384">
        <v>0</v>
      </c>
      <c r="AI1384">
        <v>0</v>
      </c>
      <c r="AJ1384">
        <v>0</v>
      </c>
      <c r="AK1384">
        <v>0</v>
      </c>
      <c r="AL1384">
        <v>0</v>
      </c>
      <c r="AM1384" t="s">
        <v>41</v>
      </c>
    </row>
    <row r="1385" spans="1:39" hidden="1" x14ac:dyDescent="0.3">
      <c r="A1385">
        <v>5961</v>
      </c>
      <c r="B1385">
        <v>1978</v>
      </c>
      <c r="C1385" s="14">
        <f>2021-Table1[[#This Row],[Year_Birth]]</f>
        <v>43</v>
      </c>
      <c r="D1385" t="s">
        <v>46</v>
      </c>
      <c r="E1385" s="14" t="str" cm="1">
        <f t="array" ref="E1385">_xlfn.SWITCH(Table1[[#This Row],[Education]],"Graduation","Bachelor’s","Basic","High School","2n Cycle","Master’s","Master","Master’s","PhD","PhD","Other")</f>
        <v>Bachelor’s</v>
      </c>
      <c r="F1385" t="s">
        <v>42</v>
      </c>
      <c r="G1385" s="14" t="s">
        <v>42</v>
      </c>
      <c r="H1385" s="14" t="str" cm="1">
        <f t="array" ref="H1385">_xlfn.SWITCH(Table1[[#This Row],[Marital_Status_mod]],"Together","Couple","Married","Couple","Divorced","Single","Single","Single","Widow","Single","Other")</f>
        <v>Couple</v>
      </c>
      <c r="I1385" s="4">
        <v>42693</v>
      </c>
      <c r="J1385" s="41" t="str">
        <f t="shared" si="86"/>
        <v>$40 - $50K</v>
      </c>
      <c r="K1385">
        <v>1</v>
      </c>
      <c r="L1385">
        <v>0</v>
      </c>
      <c r="M1385">
        <f>Table1[[#This Row],[Teenhome]]+Table1[[#This Row],[Kidhome]]</f>
        <v>1</v>
      </c>
      <c r="N1385" s="1">
        <v>41797</v>
      </c>
      <c r="O1385" s="16">
        <f>(Table1[[#This Row],[DataSetDate]]-Table1[[#This Row],[Dt_Customer]])/365</f>
        <v>6.6712328767123283</v>
      </c>
      <c r="P1385" s="15">
        <v>44232</v>
      </c>
      <c r="Q1385">
        <v>29</v>
      </c>
      <c r="R1385" s="4">
        <v>8</v>
      </c>
      <c r="S1385" s="4">
        <v>4</v>
      </c>
      <c r="T1385" s="4">
        <v>20</v>
      </c>
      <c r="U1385" s="4">
        <v>6</v>
      </c>
      <c r="V1385" s="4">
        <v>3</v>
      </c>
      <c r="W1385" s="4">
        <v>16</v>
      </c>
      <c r="X1385">
        <v>1</v>
      </c>
      <c r="Y1385">
        <v>1</v>
      </c>
      <c r="Z1385" t="str">
        <f t="shared" si="87"/>
        <v>Low</v>
      </c>
      <c r="AA1385" s="14">
        <f t="shared" ca="1" si="88"/>
        <v>0.77526917133810747</v>
      </c>
      <c r="AB1385">
        <v>0</v>
      </c>
      <c r="AC1385">
        <v>3</v>
      </c>
      <c r="AD1385" s="14">
        <f t="shared" ca="1" si="89"/>
        <v>2.9747404028220079</v>
      </c>
      <c r="AE1385">
        <v>5</v>
      </c>
      <c r="AF1385">
        <v>0</v>
      </c>
      <c r="AG1385">
        <v>0</v>
      </c>
      <c r="AH1385">
        <v>0</v>
      </c>
      <c r="AI1385">
        <v>0</v>
      </c>
      <c r="AJ1385">
        <v>0</v>
      </c>
      <c r="AK1385">
        <v>0</v>
      </c>
      <c r="AL1385">
        <v>0</v>
      </c>
      <c r="AM1385" t="s">
        <v>41</v>
      </c>
    </row>
    <row r="1386" spans="1:39" hidden="1" x14ac:dyDescent="0.3">
      <c r="A1386">
        <v>9214</v>
      </c>
      <c r="B1386">
        <v>1991</v>
      </c>
      <c r="C1386" s="14">
        <f>2021-Table1[[#This Row],[Year_Birth]]</f>
        <v>30</v>
      </c>
      <c r="D1386" t="s">
        <v>46</v>
      </c>
      <c r="E1386" s="14" t="str" cm="1">
        <f t="array" ref="E1386">_xlfn.SWITCH(Table1[[#This Row],[Education]],"Graduation","Bachelor’s","Basic","High School","2n Cycle","Master’s","Master","Master’s","PhD","PhD","Other")</f>
        <v>Bachelor’s</v>
      </c>
      <c r="F1386" t="s">
        <v>42</v>
      </c>
      <c r="G1386" s="14" t="s">
        <v>42</v>
      </c>
      <c r="H1386" s="14" t="str" cm="1">
        <f t="array" ref="H1386">_xlfn.SWITCH(Table1[[#This Row],[Marital_Status_mod]],"Together","Couple","Married","Couple","Divorced","Single","Single","Single","Widow","Single","Other")</f>
        <v>Couple</v>
      </c>
      <c r="I1386" s="4">
        <v>42691</v>
      </c>
      <c r="J1386" s="41" t="str">
        <f t="shared" si="86"/>
        <v>$40 - $50K</v>
      </c>
      <c r="K1386">
        <v>0</v>
      </c>
      <c r="L1386">
        <v>0</v>
      </c>
      <c r="M1386">
        <f>Table1[[#This Row],[Teenhome]]+Table1[[#This Row],[Kidhome]]</f>
        <v>0</v>
      </c>
      <c r="N1386" s="1">
        <v>41502</v>
      </c>
      <c r="O1386" s="16">
        <f>(Table1[[#This Row],[DataSetDate]]-Table1[[#This Row],[Dt_Customer]])/365</f>
        <v>7.4794520547945202</v>
      </c>
      <c r="P1386" s="15">
        <v>44232</v>
      </c>
      <c r="Q1386">
        <v>48</v>
      </c>
      <c r="R1386" s="4">
        <v>179</v>
      </c>
      <c r="S1386" s="4">
        <v>2</v>
      </c>
      <c r="T1386" s="4">
        <v>64</v>
      </c>
      <c r="U1386" s="4">
        <v>38</v>
      </c>
      <c r="V1386" s="4">
        <v>17</v>
      </c>
      <c r="W1386" s="4">
        <v>58</v>
      </c>
      <c r="X1386">
        <v>1</v>
      </c>
      <c r="Y1386">
        <v>5</v>
      </c>
      <c r="Z1386" t="str">
        <f t="shared" si="87"/>
        <v>Medium</v>
      </c>
      <c r="AA1386" s="14">
        <f t="shared" ca="1" si="88"/>
        <v>4.8055459687932949</v>
      </c>
      <c r="AB1386">
        <v>1</v>
      </c>
      <c r="AC1386">
        <v>6</v>
      </c>
      <c r="AD1386" s="14">
        <f t="shared" ca="1" si="89"/>
        <v>5.7515839950070218</v>
      </c>
      <c r="AE1386">
        <v>5</v>
      </c>
      <c r="AF1386">
        <v>0</v>
      </c>
      <c r="AG1386">
        <v>0</v>
      </c>
      <c r="AH1386">
        <v>0</v>
      </c>
      <c r="AI1386">
        <v>0</v>
      </c>
      <c r="AJ1386">
        <v>0</v>
      </c>
      <c r="AK1386">
        <v>0</v>
      </c>
      <c r="AL1386">
        <v>0</v>
      </c>
      <c r="AM1386" t="s">
        <v>41</v>
      </c>
    </row>
    <row r="1387" spans="1:39" hidden="1" x14ac:dyDescent="0.3">
      <c r="A1387">
        <v>1379</v>
      </c>
      <c r="B1387">
        <v>1992</v>
      </c>
      <c r="C1387" s="14">
        <f>2021-Table1[[#This Row],[Year_Birth]]</f>
        <v>29</v>
      </c>
      <c r="D1387" t="s">
        <v>44</v>
      </c>
      <c r="E1387" s="14" t="str" cm="1">
        <f t="array" ref="E1387">_xlfn.SWITCH(Table1[[#This Row],[Education]],"Graduation","Bachelor’s","Basic","High School","2n Cycle","Master’s","Master","Master’s","PhD","PhD","Other")</f>
        <v>Master’s</v>
      </c>
      <c r="F1387" t="s">
        <v>40</v>
      </c>
      <c r="G1387" s="14" t="s">
        <v>40</v>
      </c>
      <c r="H1387" s="14" t="str" cm="1">
        <f t="array" ref="H1387">_xlfn.SWITCH(Table1[[#This Row],[Marital_Status_mod]],"Together","Couple","Married","Couple","Divorced","Single","Single","Single","Widow","Single","Other")</f>
        <v>Couple</v>
      </c>
      <c r="I1387" s="4">
        <v>42670</v>
      </c>
      <c r="J1387" s="41" t="str">
        <f t="shared" si="86"/>
        <v>$40 - $50K</v>
      </c>
      <c r="K1387">
        <v>0</v>
      </c>
      <c r="L1387">
        <v>0</v>
      </c>
      <c r="M1387">
        <f>Table1[[#This Row],[Teenhome]]+Table1[[#This Row],[Kidhome]]</f>
        <v>0</v>
      </c>
      <c r="N1387" s="1">
        <v>41391</v>
      </c>
      <c r="O1387" s="16">
        <f>(Table1[[#This Row],[DataSetDate]]-Table1[[#This Row],[Dt_Customer]])/365</f>
        <v>7.7835616438356166</v>
      </c>
      <c r="P1387" s="15">
        <v>44232</v>
      </c>
      <c r="Q1387">
        <v>12</v>
      </c>
      <c r="R1387" s="4">
        <v>154</v>
      </c>
      <c r="S1387" s="4">
        <v>2</v>
      </c>
      <c r="T1387" s="4">
        <v>46</v>
      </c>
      <c r="U1387" s="4">
        <v>20</v>
      </c>
      <c r="V1387" s="4">
        <v>4</v>
      </c>
      <c r="W1387" s="4">
        <v>15</v>
      </c>
      <c r="X1387">
        <v>1</v>
      </c>
      <c r="Y1387">
        <v>4</v>
      </c>
      <c r="Z1387" t="str">
        <f t="shared" si="87"/>
        <v>Medium</v>
      </c>
      <c r="AA1387" s="14">
        <f t="shared" ca="1" si="88"/>
        <v>4.3164829472775965</v>
      </c>
      <c r="AB1387">
        <v>2</v>
      </c>
      <c r="AC1387">
        <v>4</v>
      </c>
      <c r="AD1387" s="14">
        <f t="shared" ca="1" si="89"/>
        <v>4.0963673003546788</v>
      </c>
      <c r="AE1387">
        <v>4</v>
      </c>
      <c r="AF1387">
        <v>0</v>
      </c>
      <c r="AG1387">
        <v>0</v>
      </c>
      <c r="AH1387">
        <v>0</v>
      </c>
      <c r="AI1387">
        <v>0</v>
      </c>
      <c r="AJ1387">
        <v>0</v>
      </c>
      <c r="AK1387">
        <v>0</v>
      </c>
      <c r="AL1387">
        <v>0</v>
      </c>
      <c r="AM1387" t="s">
        <v>47</v>
      </c>
    </row>
    <row r="1388" spans="1:39" hidden="1" x14ac:dyDescent="0.3">
      <c r="A1388">
        <v>2694</v>
      </c>
      <c r="B1388">
        <v>1967</v>
      </c>
      <c r="C1388" s="14">
        <f>2021-Table1[[#This Row],[Year_Birth]]</f>
        <v>54</v>
      </c>
      <c r="D1388" t="s">
        <v>46</v>
      </c>
      <c r="E1388" s="14" t="str" cm="1">
        <f t="array" ref="E1388">_xlfn.SWITCH(Table1[[#This Row],[Education]],"Graduation","Bachelor’s","Basic","High School","2n Cycle","Master’s","Master","Master’s","PhD","PhD","Other")</f>
        <v>Bachelor’s</v>
      </c>
      <c r="F1388" t="s">
        <v>42</v>
      </c>
      <c r="G1388" s="14" t="s">
        <v>42</v>
      </c>
      <c r="H1388" s="14" t="str" cm="1">
        <f t="array" ref="H1388">_xlfn.SWITCH(Table1[[#This Row],[Marital_Status_mod]],"Together","Couple","Married","Couple","Divorced","Single","Single","Single","Widow","Single","Other")</f>
        <v>Couple</v>
      </c>
      <c r="I1388" s="4">
        <v>42664</v>
      </c>
      <c r="J1388" s="41" t="str">
        <f t="shared" si="86"/>
        <v>$40 - $50K</v>
      </c>
      <c r="K1388">
        <v>0</v>
      </c>
      <c r="L1388">
        <v>1</v>
      </c>
      <c r="M1388">
        <f>Table1[[#This Row],[Teenhome]]+Table1[[#This Row],[Kidhome]]</f>
        <v>1</v>
      </c>
      <c r="N1388" s="1">
        <v>41716</v>
      </c>
      <c r="O1388" s="16">
        <f>(Table1[[#This Row],[DataSetDate]]-Table1[[#This Row],[Dt_Customer]])/365</f>
        <v>6.8931506849315065</v>
      </c>
      <c r="P1388" s="15">
        <v>44232</v>
      </c>
      <c r="Q1388">
        <v>44</v>
      </c>
      <c r="R1388" s="4">
        <v>21</v>
      </c>
      <c r="S1388" s="4">
        <v>0</v>
      </c>
      <c r="T1388" s="4">
        <v>3</v>
      </c>
      <c r="U1388" s="4">
        <v>0</v>
      </c>
      <c r="V1388" s="4">
        <v>0</v>
      </c>
      <c r="W1388" s="4">
        <v>0</v>
      </c>
      <c r="X1388">
        <v>1</v>
      </c>
      <c r="Y1388">
        <v>1</v>
      </c>
      <c r="Z1388" t="str">
        <f t="shared" si="87"/>
        <v>Low</v>
      </c>
      <c r="AA1388" s="14">
        <f t="shared" ca="1" si="88"/>
        <v>0.80003641048318896</v>
      </c>
      <c r="AB1388">
        <v>0</v>
      </c>
      <c r="AC1388">
        <v>3</v>
      </c>
      <c r="AD1388" s="14">
        <f t="shared" ca="1" si="89"/>
        <v>2.7208575684853815</v>
      </c>
      <c r="AE1388">
        <v>6</v>
      </c>
      <c r="AF1388">
        <v>0</v>
      </c>
      <c r="AG1388">
        <v>0</v>
      </c>
      <c r="AH1388">
        <v>0</v>
      </c>
      <c r="AI1388">
        <v>0</v>
      </c>
      <c r="AJ1388">
        <v>0</v>
      </c>
      <c r="AK1388">
        <v>0</v>
      </c>
      <c r="AL1388">
        <v>0</v>
      </c>
      <c r="AM1388" t="s">
        <v>41</v>
      </c>
    </row>
    <row r="1389" spans="1:39" hidden="1" x14ac:dyDescent="0.3">
      <c r="A1389">
        <v>5954</v>
      </c>
      <c r="B1389">
        <v>1972</v>
      </c>
      <c r="C1389" s="14">
        <f>2021-Table1[[#This Row],[Year_Birth]]</f>
        <v>49</v>
      </c>
      <c r="D1389" t="s">
        <v>44</v>
      </c>
      <c r="E1389" s="14" t="str" cm="1">
        <f t="array" ref="E1389">_xlfn.SWITCH(Table1[[#This Row],[Education]],"Graduation","Bachelor’s","Basic","High School","2n Cycle","Master’s","Master","Master’s","PhD","PhD","Other")</f>
        <v>Master’s</v>
      </c>
      <c r="F1389" t="s">
        <v>49</v>
      </c>
      <c r="G1389" s="14" t="s">
        <v>49</v>
      </c>
      <c r="H1389" s="14" t="str" cm="1">
        <f t="array" ref="H1389">_xlfn.SWITCH(Table1[[#This Row],[Marital_Status_mod]],"Together","Couple","Married","Couple","Divorced","Single","Single","Single","Widow","Single","Other")</f>
        <v>Single</v>
      </c>
      <c r="I1389" s="4">
        <v>42618</v>
      </c>
      <c r="J1389" s="41" t="str">
        <f t="shared" si="86"/>
        <v>$40 - $50K</v>
      </c>
      <c r="K1389">
        <v>1</v>
      </c>
      <c r="L1389">
        <v>0</v>
      </c>
      <c r="M1389">
        <f>Table1[[#This Row],[Teenhome]]+Table1[[#This Row],[Kidhome]]</f>
        <v>1</v>
      </c>
      <c r="N1389" s="1">
        <v>41556</v>
      </c>
      <c r="O1389" s="16">
        <f>(Table1[[#This Row],[DataSetDate]]-Table1[[#This Row],[Dt_Customer]])/365</f>
        <v>7.3315068493150681</v>
      </c>
      <c r="P1389" s="15">
        <v>44232</v>
      </c>
      <c r="Q1389">
        <v>92</v>
      </c>
      <c r="R1389" s="4">
        <v>76</v>
      </c>
      <c r="S1389" s="4">
        <v>14</v>
      </c>
      <c r="T1389" s="4">
        <v>74</v>
      </c>
      <c r="U1389" s="4">
        <v>13</v>
      </c>
      <c r="V1389" s="4">
        <v>5</v>
      </c>
      <c r="W1389" s="4">
        <v>10</v>
      </c>
      <c r="X1389">
        <v>2</v>
      </c>
      <c r="Y1389">
        <v>5</v>
      </c>
      <c r="Z1389" t="str">
        <f t="shared" si="87"/>
        <v>Medium</v>
      </c>
      <c r="AA1389" s="14">
        <f t="shared" ca="1" si="88"/>
        <v>5.0330416221385175</v>
      </c>
      <c r="AB1389">
        <v>0</v>
      </c>
      <c r="AC1389">
        <v>4</v>
      </c>
      <c r="AD1389" s="14">
        <f t="shared" ca="1" si="89"/>
        <v>4.2590711222873665</v>
      </c>
      <c r="AE1389">
        <v>8</v>
      </c>
      <c r="AF1389">
        <v>0</v>
      </c>
      <c r="AG1389">
        <v>0</v>
      </c>
      <c r="AH1389">
        <v>0</v>
      </c>
      <c r="AI1389">
        <v>0</v>
      </c>
      <c r="AJ1389">
        <v>0</v>
      </c>
      <c r="AK1389">
        <v>0</v>
      </c>
      <c r="AL1389">
        <v>0</v>
      </c>
      <c r="AM1389" t="s">
        <v>41</v>
      </c>
    </row>
    <row r="1390" spans="1:39" hidden="1" x14ac:dyDescent="0.3">
      <c r="A1390">
        <v>2625</v>
      </c>
      <c r="B1390">
        <v>1954</v>
      </c>
      <c r="C1390" s="14">
        <f>2021-Table1[[#This Row],[Year_Birth]]</f>
        <v>67</v>
      </c>
      <c r="D1390" t="s">
        <v>51</v>
      </c>
      <c r="E1390" s="14" t="str" cm="1">
        <f t="array" ref="E1390">_xlfn.SWITCH(Table1[[#This Row],[Education]],"Graduation","Bachelor’s","Basic","High School","2n Cycle","Master’s","Master","Master’s","PhD","PhD","Other")</f>
        <v>Master’s</v>
      </c>
      <c r="F1390" t="s">
        <v>50</v>
      </c>
      <c r="G1390" s="14" t="s">
        <v>50</v>
      </c>
      <c r="H1390" s="14" t="str" cm="1">
        <f t="array" ref="H1390">_xlfn.SWITCH(Table1[[#This Row],[Marital_Status_mod]],"Together","Couple","Married","Couple","Divorced","Single","Single","Single","Widow","Single","Other")</f>
        <v>Single</v>
      </c>
      <c r="I1390" s="4">
        <v>42607</v>
      </c>
      <c r="J1390" s="41" t="str">
        <f t="shared" si="86"/>
        <v>$40 - $50K</v>
      </c>
      <c r="K1390">
        <v>0</v>
      </c>
      <c r="L1390">
        <v>1</v>
      </c>
      <c r="M1390">
        <f>Table1[[#This Row],[Teenhome]]+Table1[[#This Row],[Kidhome]]</f>
        <v>1</v>
      </c>
      <c r="N1390" s="1">
        <v>41595</v>
      </c>
      <c r="O1390" s="16">
        <f>(Table1[[#This Row],[DataSetDate]]-Table1[[#This Row],[Dt_Customer]])/365</f>
        <v>7.2246575342465755</v>
      </c>
      <c r="P1390" s="15">
        <v>44232</v>
      </c>
      <c r="Q1390">
        <v>30</v>
      </c>
      <c r="R1390" s="4">
        <v>156</v>
      </c>
      <c r="S1390" s="4">
        <v>29</v>
      </c>
      <c r="T1390" s="4">
        <v>56</v>
      </c>
      <c r="U1390" s="4">
        <v>30</v>
      </c>
      <c r="V1390" s="4">
        <v>32</v>
      </c>
      <c r="W1390" s="4">
        <v>47</v>
      </c>
      <c r="X1390">
        <v>2</v>
      </c>
      <c r="Y1390">
        <v>3</v>
      </c>
      <c r="Z1390" t="str">
        <f t="shared" si="87"/>
        <v>Medium</v>
      </c>
      <c r="AA1390" s="14">
        <f t="shared" ca="1" si="88"/>
        <v>3.3036998850537449</v>
      </c>
      <c r="AB1390">
        <v>2</v>
      </c>
      <c r="AC1390">
        <v>7</v>
      </c>
      <c r="AD1390" s="14">
        <f t="shared" ca="1" si="89"/>
        <v>7.3596652940462395</v>
      </c>
      <c r="AE1390">
        <v>3</v>
      </c>
      <c r="AF1390">
        <v>0</v>
      </c>
      <c r="AG1390">
        <v>0</v>
      </c>
      <c r="AH1390">
        <v>0</v>
      </c>
      <c r="AI1390">
        <v>0</v>
      </c>
      <c r="AJ1390">
        <v>0</v>
      </c>
      <c r="AK1390">
        <v>0</v>
      </c>
      <c r="AL1390">
        <v>0</v>
      </c>
      <c r="AM1390" t="s">
        <v>47</v>
      </c>
    </row>
    <row r="1391" spans="1:39" hidden="1" x14ac:dyDescent="0.3">
      <c r="A1391">
        <v>10905</v>
      </c>
      <c r="B1391">
        <v>1955</v>
      </c>
      <c r="C1391" s="14">
        <f>2021-Table1[[#This Row],[Year_Birth]]</f>
        <v>66</v>
      </c>
      <c r="D1391" t="s">
        <v>46</v>
      </c>
      <c r="E1391" s="14" t="str" cm="1">
        <f t="array" ref="E1391">_xlfn.SWITCH(Table1[[#This Row],[Education]],"Graduation","Bachelor’s","Basic","High School","2n Cycle","Master’s","Master","Master’s","PhD","PhD","Other")</f>
        <v>Bachelor’s</v>
      </c>
      <c r="F1391" t="s">
        <v>40</v>
      </c>
      <c r="G1391" s="14" t="s">
        <v>40</v>
      </c>
      <c r="H1391" s="14" t="str" cm="1">
        <f t="array" ref="H1391">_xlfn.SWITCH(Table1[[#This Row],[Marital_Status_mod]],"Together","Couple","Married","Couple","Divorced","Single","Single","Single","Widow","Single","Other")</f>
        <v>Couple</v>
      </c>
      <c r="I1391" s="4">
        <v>42586</v>
      </c>
      <c r="J1391" s="41" t="str">
        <f t="shared" si="86"/>
        <v>$40 - $50K</v>
      </c>
      <c r="K1391">
        <v>1</v>
      </c>
      <c r="L1391">
        <v>1</v>
      </c>
      <c r="M1391">
        <f>Table1[[#This Row],[Teenhome]]+Table1[[#This Row],[Kidhome]]</f>
        <v>2</v>
      </c>
      <c r="N1391" s="1">
        <v>41211</v>
      </c>
      <c r="O1391" s="16">
        <f>(Table1[[#This Row],[DataSetDate]]-Table1[[#This Row],[Dt_Customer]])/365</f>
        <v>8.2767123287671236</v>
      </c>
      <c r="P1391" s="15">
        <v>44232</v>
      </c>
      <c r="Q1391">
        <v>7</v>
      </c>
      <c r="R1391" s="4">
        <v>194</v>
      </c>
      <c r="S1391" s="4">
        <v>2</v>
      </c>
      <c r="T1391" s="4">
        <v>56</v>
      </c>
      <c r="U1391" s="4">
        <v>0</v>
      </c>
      <c r="V1391" s="4">
        <v>0</v>
      </c>
      <c r="W1391" s="4">
        <v>0</v>
      </c>
      <c r="X1391">
        <v>5</v>
      </c>
      <c r="Y1391">
        <v>4</v>
      </c>
      <c r="Z1391" t="str">
        <f t="shared" si="87"/>
        <v>Medium</v>
      </c>
      <c r="AA1391" s="14">
        <f t="shared" ca="1" si="88"/>
        <v>4.1446718764294275</v>
      </c>
      <c r="AB1391">
        <v>1</v>
      </c>
      <c r="AC1391">
        <v>6</v>
      </c>
      <c r="AD1391" s="14">
        <f t="shared" ca="1" si="89"/>
        <v>5.7489389787660183</v>
      </c>
      <c r="AE1391">
        <v>8</v>
      </c>
      <c r="AF1391">
        <v>0</v>
      </c>
      <c r="AG1391">
        <v>0</v>
      </c>
      <c r="AH1391">
        <v>0</v>
      </c>
      <c r="AI1391">
        <v>0</v>
      </c>
      <c r="AJ1391">
        <v>0</v>
      </c>
      <c r="AK1391">
        <v>1</v>
      </c>
      <c r="AL1391">
        <v>0</v>
      </c>
      <c r="AM1391" t="s">
        <v>41</v>
      </c>
    </row>
    <row r="1392" spans="1:39" hidden="1" x14ac:dyDescent="0.3">
      <c r="A1392">
        <v>8910</v>
      </c>
      <c r="B1392">
        <v>1955</v>
      </c>
      <c r="C1392" s="14">
        <f>2021-Table1[[#This Row],[Year_Birth]]</f>
        <v>66</v>
      </c>
      <c r="D1392" t="s">
        <v>46</v>
      </c>
      <c r="E1392" s="14" t="str" cm="1">
        <f t="array" ref="E1392">_xlfn.SWITCH(Table1[[#This Row],[Education]],"Graduation","Bachelor’s","Basic","High School","2n Cycle","Master’s","Master","Master’s","PhD","PhD","Other")</f>
        <v>Bachelor’s</v>
      </c>
      <c r="F1392" t="s">
        <v>40</v>
      </c>
      <c r="G1392" s="14" t="s">
        <v>40</v>
      </c>
      <c r="H1392" s="14" t="str" cm="1">
        <f t="array" ref="H1392">_xlfn.SWITCH(Table1[[#This Row],[Marital_Status_mod]],"Together","Couple","Married","Couple","Divorced","Single","Single","Single","Widow","Single","Other")</f>
        <v>Couple</v>
      </c>
      <c r="I1392" s="4">
        <v>42586</v>
      </c>
      <c r="J1392" s="41" t="str">
        <f t="shared" si="86"/>
        <v>$40 - $50K</v>
      </c>
      <c r="K1392">
        <v>1</v>
      </c>
      <c r="L1392">
        <v>1</v>
      </c>
      <c r="M1392">
        <f>Table1[[#This Row],[Teenhome]]+Table1[[#This Row],[Kidhome]]</f>
        <v>2</v>
      </c>
      <c r="N1392" s="1">
        <v>41211</v>
      </c>
      <c r="O1392" s="16">
        <f>(Table1[[#This Row],[DataSetDate]]-Table1[[#This Row],[Dt_Customer]])/365</f>
        <v>8.2767123287671236</v>
      </c>
      <c r="P1392" s="15">
        <v>44232</v>
      </c>
      <c r="Q1392">
        <v>7</v>
      </c>
      <c r="R1392" s="4">
        <v>194</v>
      </c>
      <c r="S1392" s="4">
        <v>2</v>
      </c>
      <c r="T1392" s="4">
        <v>56</v>
      </c>
      <c r="U1392" s="4">
        <v>0</v>
      </c>
      <c r="V1392" s="4">
        <v>0</v>
      </c>
      <c r="W1392" s="4">
        <v>0</v>
      </c>
      <c r="X1392">
        <v>5</v>
      </c>
      <c r="Y1392">
        <v>4</v>
      </c>
      <c r="Z1392" t="str">
        <f t="shared" si="87"/>
        <v>Medium</v>
      </c>
      <c r="AA1392" s="14">
        <f t="shared" ca="1" si="88"/>
        <v>4.2520189636185552</v>
      </c>
      <c r="AB1392">
        <v>1</v>
      </c>
      <c r="AC1392">
        <v>6</v>
      </c>
      <c r="AD1392" s="14">
        <f t="shared" ca="1" si="89"/>
        <v>6.3239961652988637</v>
      </c>
      <c r="AE1392">
        <v>8</v>
      </c>
      <c r="AF1392">
        <v>0</v>
      </c>
      <c r="AG1392">
        <v>0</v>
      </c>
      <c r="AH1392">
        <v>0</v>
      </c>
      <c r="AI1392">
        <v>0</v>
      </c>
      <c r="AJ1392">
        <v>0</v>
      </c>
      <c r="AK1392">
        <v>1</v>
      </c>
      <c r="AL1392">
        <v>0</v>
      </c>
      <c r="AM1392" t="s">
        <v>41</v>
      </c>
    </row>
    <row r="1393" spans="1:39" hidden="1" x14ac:dyDescent="0.3">
      <c r="A1393">
        <v>6299</v>
      </c>
      <c r="B1393">
        <v>1968</v>
      </c>
      <c r="C1393" s="14">
        <f>2021-Table1[[#This Row],[Year_Birth]]</f>
        <v>53</v>
      </c>
      <c r="D1393" t="s">
        <v>39</v>
      </c>
      <c r="E1393" s="14" t="str" cm="1">
        <f t="array" ref="E1393">_xlfn.SWITCH(Table1[[#This Row],[Education]],"Graduation","Bachelor’s","Basic","High School","2n Cycle","Master’s","Master","Master’s","PhD","PhD","Other")</f>
        <v>PhD</v>
      </c>
      <c r="F1393" t="s">
        <v>49</v>
      </c>
      <c r="G1393" s="14" t="s">
        <v>49</v>
      </c>
      <c r="H1393" s="14" t="str" cm="1">
        <f t="array" ref="H1393">_xlfn.SWITCH(Table1[[#This Row],[Marital_Status_mod]],"Together","Couple","Married","Couple","Divorced","Single","Single","Single","Widow","Single","Other")</f>
        <v>Single</v>
      </c>
      <c r="I1393" s="4">
        <v>42564</v>
      </c>
      <c r="J1393" s="41" t="str">
        <f t="shared" si="86"/>
        <v>$40 - $50K</v>
      </c>
      <c r="K1393">
        <v>0</v>
      </c>
      <c r="L1393">
        <v>1</v>
      </c>
      <c r="M1393">
        <f>Table1[[#This Row],[Teenhome]]+Table1[[#This Row],[Kidhome]]</f>
        <v>1</v>
      </c>
      <c r="N1393" s="1">
        <v>41276</v>
      </c>
      <c r="O1393" s="16">
        <f>(Table1[[#This Row],[DataSetDate]]-Table1[[#This Row],[Dt_Customer]])/365</f>
        <v>8.0986301369863014</v>
      </c>
      <c r="P1393" s="15">
        <v>44232</v>
      </c>
      <c r="Q1393">
        <v>28</v>
      </c>
      <c r="R1393" s="4">
        <v>324</v>
      </c>
      <c r="S1393" s="4">
        <v>48</v>
      </c>
      <c r="T1393" s="4">
        <v>186</v>
      </c>
      <c r="U1393" s="4">
        <v>39</v>
      </c>
      <c r="V1393" s="4">
        <v>18</v>
      </c>
      <c r="W1393" s="4">
        <v>198</v>
      </c>
      <c r="X1393">
        <v>6</v>
      </c>
      <c r="Y1393">
        <v>6</v>
      </c>
      <c r="Z1393" t="str">
        <f t="shared" si="87"/>
        <v>Medium</v>
      </c>
      <c r="AA1393" s="14">
        <f t="shared" ca="1" si="88"/>
        <v>5.6248979016243448</v>
      </c>
      <c r="AB1393">
        <v>8</v>
      </c>
      <c r="AC1393">
        <v>4</v>
      </c>
      <c r="AD1393" s="14">
        <f t="shared" ca="1" si="89"/>
        <v>3.9213801818186242</v>
      </c>
      <c r="AE1393">
        <v>7</v>
      </c>
      <c r="AF1393">
        <v>0</v>
      </c>
      <c r="AG1393">
        <v>0</v>
      </c>
      <c r="AH1393">
        <v>1</v>
      </c>
      <c r="AI1393">
        <v>0</v>
      </c>
      <c r="AJ1393">
        <v>0</v>
      </c>
      <c r="AK1393">
        <v>1</v>
      </c>
      <c r="AL1393">
        <v>0</v>
      </c>
      <c r="AM1393" t="s">
        <v>48</v>
      </c>
    </row>
    <row r="1394" spans="1:39" hidden="1" x14ac:dyDescent="0.3">
      <c r="A1394">
        <v>3846</v>
      </c>
      <c r="B1394">
        <v>1974</v>
      </c>
      <c r="C1394" s="14">
        <f>2021-Table1[[#This Row],[Year_Birth]]</f>
        <v>47</v>
      </c>
      <c r="D1394" t="s">
        <v>46</v>
      </c>
      <c r="E1394" s="14" t="str" cm="1">
        <f t="array" ref="E1394">_xlfn.SWITCH(Table1[[#This Row],[Education]],"Graduation","Bachelor’s","Basic","High School","2n Cycle","Master’s","Master","Master’s","PhD","PhD","Other")</f>
        <v>Bachelor’s</v>
      </c>
      <c r="F1394" t="s">
        <v>42</v>
      </c>
      <c r="G1394" s="14" t="s">
        <v>42</v>
      </c>
      <c r="H1394" s="14" t="str" cm="1">
        <f t="array" ref="H1394">_xlfn.SWITCH(Table1[[#This Row],[Marital_Status_mod]],"Together","Couple","Married","Couple","Divorced","Single","Single","Single","Widow","Single","Other")</f>
        <v>Couple</v>
      </c>
      <c r="I1394" s="4">
        <v>42557</v>
      </c>
      <c r="J1394" s="41" t="str">
        <f t="shared" si="86"/>
        <v>$40 - $50K</v>
      </c>
      <c r="K1394">
        <v>0</v>
      </c>
      <c r="L1394">
        <v>1</v>
      </c>
      <c r="M1394">
        <f>Table1[[#This Row],[Teenhome]]+Table1[[#This Row],[Kidhome]]</f>
        <v>1</v>
      </c>
      <c r="N1394" s="1">
        <v>41150</v>
      </c>
      <c r="O1394" s="16">
        <f>(Table1[[#This Row],[DataSetDate]]-Table1[[#This Row],[Dt_Customer]])/365</f>
        <v>8.4438356164383563</v>
      </c>
      <c r="P1394" s="15">
        <v>44232</v>
      </c>
      <c r="Q1394">
        <v>98</v>
      </c>
      <c r="R1394" s="4">
        <v>192</v>
      </c>
      <c r="S1394" s="4">
        <v>5</v>
      </c>
      <c r="T1394" s="4">
        <v>53</v>
      </c>
      <c r="U1394" s="4">
        <v>0</v>
      </c>
      <c r="V1394" s="4">
        <v>5</v>
      </c>
      <c r="W1394" s="4">
        <v>15</v>
      </c>
      <c r="X1394">
        <v>4</v>
      </c>
      <c r="Y1394">
        <v>6</v>
      </c>
      <c r="Z1394" t="str">
        <f t="shared" si="87"/>
        <v>Medium</v>
      </c>
      <c r="AA1394" s="14">
        <f t="shared" ca="1" si="88"/>
        <v>6.1355529206674602</v>
      </c>
      <c r="AB1394">
        <v>1</v>
      </c>
      <c r="AC1394">
        <v>4</v>
      </c>
      <c r="AD1394" s="14">
        <f t="shared" ca="1" si="89"/>
        <v>4.3838635044037586</v>
      </c>
      <c r="AE1394">
        <v>8</v>
      </c>
      <c r="AF1394">
        <v>0</v>
      </c>
      <c r="AG1394">
        <v>0</v>
      </c>
      <c r="AH1394">
        <v>0</v>
      </c>
      <c r="AI1394">
        <v>0</v>
      </c>
      <c r="AJ1394">
        <v>0</v>
      </c>
      <c r="AK1394">
        <v>0</v>
      </c>
      <c r="AL1394">
        <v>0</v>
      </c>
      <c r="AM1394" t="s">
        <v>41</v>
      </c>
    </row>
    <row r="1395" spans="1:39" hidden="1" x14ac:dyDescent="0.3">
      <c r="A1395">
        <v>322</v>
      </c>
      <c r="B1395">
        <v>1978</v>
      </c>
      <c r="C1395" s="14">
        <f>2021-Table1[[#This Row],[Year_Birth]]</f>
        <v>43</v>
      </c>
      <c r="D1395" t="s">
        <v>46</v>
      </c>
      <c r="E1395" s="14" t="str" cm="1">
        <f t="array" ref="E1395">_xlfn.SWITCH(Table1[[#This Row],[Education]],"Graduation","Bachelor’s","Basic","High School","2n Cycle","Master’s","Master","Master’s","PhD","PhD","Other")</f>
        <v>Bachelor’s</v>
      </c>
      <c r="F1395" t="s">
        <v>40</v>
      </c>
      <c r="G1395" s="14" t="s">
        <v>40</v>
      </c>
      <c r="H1395" s="14" t="str" cm="1">
        <f t="array" ref="H1395">_xlfn.SWITCH(Table1[[#This Row],[Marital_Status_mod]],"Together","Couple","Married","Couple","Divorced","Single","Single","Single","Widow","Single","Other")</f>
        <v>Couple</v>
      </c>
      <c r="I1395" s="4">
        <v>42554</v>
      </c>
      <c r="J1395" s="41" t="str">
        <f t="shared" si="86"/>
        <v>$40 - $50K</v>
      </c>
      <c r="K1395">
        <v>1</v>
      </c>
      <c r="L1395">
        <v>1</v>
      </c>
      <c r="M1395">
        <f>Table1[[#This Row],[Teenhome]]+Table1[[#This Row],[Kidhome]]</f>
        <v>2</v>
      </c>
      <c r="N1395" s="1">
        <v>41286</v>
      </c>
      <c r="O1395" s="16">
        <f>(Table1[[#This Row],[DataSetDate]]-Table1[[#This Row],[Dt_Customer]])/365</f>
        <v>8.0712328767123296</v>
      </c>
      <c r="P1395" s="15">
        <v>44232</v>
      </c>
      <c r="Q1395">
        <v>93</v>
      </c>
      <c r="R1395" s="4">
        <v>29</v>
      </c>
      <c r="S1395" s="4">
        <v>1</v>
      </c>
      <c r="T1395" s="4">
        <v>11</v>
      </c>
      <c r="U1395" s="4">
        <v>0</v>
      </c>
      <c r="V1395" s="4">
        <v>0</v>
      </c>
      <c r="W1395" s="4">
        <v>0</v>
      </c>
      <c r="X1395">
        <v>2</v>
      </c>
      <c r="Y1395">
        <v>2</v>
      </c>
      <c r="Z1395" t="str">
        <f t="shared" si="87"/>
        <v>Low</v>
      </c>
      <c r="AA1395" s="14">
        <f t="shared" ca="1" si="88"/>
        <v>1.7833222209794197</v>
      </c>
      <c r="AB1395">
        <v>0</v>
      </c>
      <c r="AC1395">
        <v>3</v>
      </c>
      <c r="AD1395" s="14">
        <f t="shared" ca="1" si="89"/>
        <v>2.9226191142583513</v>
      </c>
      <c r="AE1395">
        <v>4</v>
      </c>
      <c r="AF1395">
        <v>0</v>
      </c>
      <c r="AG1395">
        <v>0</v>
      </c>
      <c r="AH1395">
        <v>0</v>
      </c>
      <c r="AI1395">
        <v>0</v>
      </c>
      <c r="AJ1395">
        <v>0</v>
      </c>
      <c r="AK1395">
        <v>0</v>
      </c>
      <c r="AL1395">
        <v>0</v>
      </c>
      <c r="AM1395" t="s">
        <v>53</v>
      </c>
    </row>
    <row r="1396" spans="1:39" hidden="1" x14ac:dyDescent="0.3">
      <c r="A1396">
        <v>574</v>
      </c>
      <c r="B1396">
        <v>1964</v>
      </c>
      <c r="C1396" s="14">
        <f>2021-Table1[[#This Row],[Year_Birth]]</f>
        <v>57</v>
      </c>
      <c r="D1396" t="s">
        <v>46</v>
      </c>
      <c r="E1396" s="14" t="str" cm="1">
        <f t="array" ref="E1396">_xlfn.SWITCH(Table1[[#This Row],[Education]],"Graduation","Bachelor’s","Basic","High School","2n Cycle","Master’s","Master","Master’s","PhD","PhD","Other")</f>
        <v>Bachelor’s</v>
      </c>
      <c r="F1396" t="s">
        <v>42</v>
      </c>
      <c r="G1396" s="14" t="s">
        <v>42</v>
      </c>
      <c r="H1396" s="14" t="str" cm="1">
        <f t="array" ref="H1396">_xlfn.SWITCH(Table1[[#This Row],[Marital_Status_mod]],"Together","Couple","Married","Couple","Divorced","Single","Single","Single","Widow","Single","Other")</f>
        <v>Couple</v>
      </c>
      <c r="I1396" s="4">
        <v>42523</v>
      </c>
      <c r="J1396" s="41" t="str">
        <f t="shared" si="86"/>
        <v>$40 - $50K</v>
      </c>
      <c r="K1396">
        <v>0</v>
      </c>
      <c r="L1396">
        <v>0</v>
      </c>
      <c r="M1396">
        <f>Table1[[#This Row],[Teenhome]]+Table1[[#This Row],[Kidhome]]</f>
        <v>0</v>
      </c>
      <c r="N1396" s="1">
        <v>41752</v>
      </c>
      <c r="O1396" s="16">
        <f>(Table1[[#This Row],[DataSetDate]]-Table1[[#This Row],[Dt_Customer]])/365</f>
        <v>6.7945205479452051</v>
      </c>
      <c r="P1396" s="15">
        <v>44232</v>
      </c>
      <c r="Q1396">
        <v>96</v>
      </c>
      <c r="R1396" s="4">
        <v>14</v>
      </c>
      <c r="S1396" s="4">
        <v>36</v>
      </c>
      <c r="T1396" s="4">
        <v>11</v>
      </c>
      <c r="U1396" s="4">
        <v>3</v>
      </c>
      <c r="V1396" s="4">
        <v>26</v>
      </c>
      <c r="W1396" s="4">
        <v>35</v>
      </c>
      <c r="X1396">
        <v>1</v>
      </c>
      <c r="Y1396">
        <v>1</v>
      </c>
      <c r="Z1396" t="str">
        <f t="shared" si="87"/>
        <v>Low</v>
      </c>
      <c r="AA1396" s="14">
        <f t="shared" ca="1" si="88"/>
        <v>1.1248442351101366</v>
      </c>
      <c r="AB1396">
        <v>1</v>
      </c>
      <c r="AC1396">
        <v>4</v>
      </c>
      <c r="AD1396" s="14">
        <f t="shared" ca="1" si="89"/>
        <v>3.7817677894828687</v>
      </c>
      <c r="AE1396">
        <v>2</v>
      </c>
      <c r="AF1396">
        <v>0</v>
      </c>
      <c r="AG1396">
        <v>0</v>
      </c>
      <c r="AH1396">
        <v>0</v>
      </c>
      <c r="AI1396">
        <v>0</v>
      </c>
      <c r="AJ1396">
        <v>0</v>
      </c>
      <c r="AK1396">
        <v>0</v>
      </c>
      <c r="AL1396">
        <v>0</v>
      </c>
      <c r="AM1396" t="s">
        <v>52</v>
      </c>
    </row>
    <row r="1397" spans="1:39" hidden="1" x14ac:dyDescent="0.3">
      <c r="A1397">
        <v>3266</v>
      </c>
      <c r="B1397">
        <v>1964</v>
      </c>
      <c r="C1397" s="14">
        <f>2021-Table1[[#This Row],[Year_Birth]]</f>
        <v>57</v>
      </c>
      <c r="D1397" t="s">
        <v>46</v>
      </c>
      <c r="E1397" s="14" t="str" cm="1">
        <f t="array" ref="E1397">_xlfn.SWITCH(Table1[[#This Row],[Education]],"Graduation","Bachelor’s","Basic","High School","2n Cycle","Master’s","Master","Master’s","PhD","PhD","Other")</f>
        <v>Bachelor’s</v>
      </c>
      <c r="F1397" t="s">
        <v>42</v>
      </c>
      <c r="G1397" s="14" t="s">
        <v>42</v>
      </c>
      <c r="H1397" s="14" t="str" cm="1">
        <f t="array" ref="H1397">_xlfn.SWITCH(Table1[[#This Row],[Marital_Status_mod]],"Together","Couple","Married","Couple","Divorced","Single","Single","Single","Widow","Single","Other")</f>
        <v>Couple</v>
      </c>
      <c r="I1397" s="4">
        <v>42523</v>
      </c>
      <c r="J1397" s="41" t="str">
        <f t="shared" si="86"/>
        <v>$40 - $50K</v>
      </c>
      <c r="K1397">
        <v>0</v>
      </c>
      <c r="L1397">
        <v>0</v>
      </c>
      <c r="M1397">
        <f>Table1[[#This Row],[Teenhome]]+Table1[[#This Row],[Kidhome]]</f>
        <v>0</v>
      </c>
      <c r="N1397" s="1">
        <v>41752</v>
      </c>
      <c r="O1397" s="16">
        <f>(Table1[[#This Row],[DataSetDate]]-Table1[[#This Row],[Dt_Customer]])/365</f>
        <v>6.7945205479452051</v>
      </c>
      <c r="P1397" s="15">
        <v>44232</v>
      </c>
      <c r="Q1397">
        <v>96</v>
      </c>
      <c r="R1397" s="4">
        <v>14</v>
      </c>
      <c r="S1397" s="4">
        <v>36</v>
      </c>
      <c r="T1397" s="4">
        <v>11</v>
      </c>
      <c r="U1397" s="4">
        <v>3</v>
      </c>
      <c r="V1397" s="4">
        <v>26</v>
      </c>
      <c r="W1397" s="4">
        <v>35</v>
      </c>
      <c r="X1397">
        <v>1</v>
      </c>
      <c r="Y1397">
        <v>1</v>
      </c>
      <c r="Z1397" t="str">
        <f t="shared" si="87"/>
        <v>Low</v>
      </c>
      <c r="AA1397" s="14">
        <f t="shared" ca="1" si="88"/>
        <v>0.92006626099933653</v>
      </c>
      <c r="AB1397">
        <v>1</v>
      </c>
      <c r="AC1397">
        <v>4</v>
      </c>
      <c r="AD1397" s="14">
        <f t="shared" ca="1" si="89"/>
        <v>4.1484066606672663</v>
      </c>
      <c r="AE1397">
        <v>2</v>
      </c>
      <c r="AF1397">
        <v>0</v>
      </c>
      <c r="AG1397">
        <v>0</v>
      </c>
      <c r="AH1397">
        <v>0</v>
      </c>
      <c r="AI1397">
        <v>0</v>
      </c>
      <c r="AJ1397">
        <v>0</v>
      </c>
      <c r="AK1397">
        <v>0</v>
      </c>
      <c r="AL1397">
        <v>0</v>
      </c>
      <c r="AM1397" t="s">
        <v>48</v>
      </c>
    </row>
    <row r="1398" spans="1:39" hidden="1" x14ac:dyDescent="0.3">
      <c r="A1398">
        <v>5283</v>
      </c>
      <c r="B1398">
        <v>1976</v>
      </c>
      <c r="C1398" s="14">
        <f>2021-Table1[[#This Row],[Year_Birth]]</f>
        <v>45</v>
      </c>
      <c r="D1398" t="s">
        <v>39</v>
      </c>
      <c r="E1398" s="14" t="str" cm="1">
        <f t="array" ref="E1398">_xlfn.SWITCH(Table1[[#This Row],[Education]],"Graduation","Bachelor’s","Basic","High School","2n Cycle","Master’s","Master","Master’s","PhD","PhD","Other")</f>
        <v>PhD</v>
      </c>
      <c r="F1398" t="s">
        <v>50</v>
      </c>
      <c r="G1398" s="14" t="s">
        <v>50</v>
      </c>
      <c r="H1398" s="14" t="str" cm="1">
        <f t="array" ref="H1398">_xlfn.SWITCH(Table1[[#This Row],[Marital_Status_mod]],"Together","Couple","Married","Couple","Divorced","Single","Single","Single","Widow","Single","Other")</f>
        <v>Single</v>
      </c>
      <c r="I1398" s="4">
        <v>42473</v>
      </c>
      <c r="J1398" s="41" t="str">
        <f t="shared" si="86"/>
        <v>$40 - $50K</v>
      </c>
      <c r="K1398">
        <v>1</v>
      </c>
      <c r="L1398">
        <v>1</v>
      </c>
      <c r="M1398">
        <f>Table1[[#This Row],[Teenhome]]+Table1[[#This Row],[Kidhome]]</f>
        <v>2</v>
      </c>
      <c r="N1398" s="1">
        <v>41687</v>
      </c>
      <c r="O1398" s="16">
        <f>(Table1[[#This Row],[DataSetDate]]-Table1[[#This Row],[Dt_Customer]])/365</f>
        <v>6.9726027397260273</v>
      </c>
      <c r="P1398" s="15">
        <v>44232</v>
      </c>
      <c r="Q1398">
        <v>72</v>
      </c>
      <c r="R1398" s="4">
        <v>93</v>
      </c>
      <c r="S1398" s="4">
        <v>1</v>
      </c>
      <c r="T1398" s="4">
        <v>21</v>
      </c>
      <c r="U1398" s="4">
        <v>0</v>
      </c>
      <c r="V1398" s="4">
        <v>4</v>
      </c>
      <c r="W1398" s="4">
        <v>25</v>
      </c>
      <c r="X1398">
        <v>3</v>
      </c>
      <c r="Y1398">
        <v>2</v>
      </c>
      <c r="Z1398" t="str">
        <f t="shared" si="87"/>
        <v>Low</v>
      </c>
      <c r="AA1398" s="14">
        <f t="shared" ca="1" si="88"/>
        <v>2.3299085533188353</v>
      </c>
      <c r="AB1398">
        <v>1</v>
      </c>
      <c r="AC1398">
        <v>4</v>
      </c>
      <c r="AD1398" s="14">
        <f t="shared" ca="1" si="89"/>
        <v>3.7025306685274577</v>
      </c>
      <c r="AE1398">
        <v>5</v>
      </c>
      <c r="AF1398">
        <v>0</v>
      </c>
      <c r="AG1398">
        <v>0</v>
      </c>
      <c r="AH1398">
        <v>0</v>
      </c>
      <c r="AI1398">
        <v>0</v>
      </c>
      <c r="AJ1398">
        <v>0</v>
      </c>
      <c r="AK1398">
        <v>0</v>
      </c>
      <c r="AL1398">
        <v>0</v>
      </c>
      <c r="AM1398" t="s">
        <v>41</v>
      </c>
    </row>
    <row r="1399" spans="1:39" hidden="1" x14ac:dyDescent="0.3">
      <c r="A1399">
        <v>8595</v>
      </c>
      <c r="B1399">
        <v>1973</v>
      </c>
      <c r="C1399" s="14">
        <f>2021-Table1[[#This Row],[Year_Birth]]</f>
        <v>48</v>
      </c>
      <c r="D1399" t="s">
        <v>46</v>
      </c>
      <c r="E1399" s="14" t="str" cm="1">
        <f t="array" ref="E1399">_xlfn.SWITCH(Table1[[#This Row],[Education]],"Graduation","Bachelor’s","Basic","High School","2n Cycle","Master’s","Master","Master’s","PhD","PhD","Other")</f>
        <v>Bachelor’s</v>
      </c>
      <c r="F1399" t="s">
        <v>54</v>
      </c>
      <c r="G1399" s="14" t="s">
        <v>54</v>
      </c>
      <c r="H1399" s="14" t="str" cm="1">
        <f t="array" ref="H1399">_xlfn.SWITCH(Table1[[#This Row],[Marital_Status_mod]],"Together","Couple","Married","Couple","Divorced","Single","Single","Single","Widow","Single","Other")</f>
        <v>Single</v>
      </c>
      <c r="I1399" s="4">
        <v>42429</v>
      </c>
      <c r="J1399" s="41" t="str">
        <f t="shared" si="86"/>
        <v>$40 - $50K</v>
      </c>
      <c r="K1399">
        <v>0</v>
      </c>
      <c r="L1399">
        <v>1</v>
      </c>
      <c r="M1399">
        <f>Table1[[#This Row],[Teenhome]]+Table1[[#This Row],[Kidhome]]</f>
        <v>1</v>
      </c>
      <c r="N1399" s="1">
        <v>41681</v>
      </c>
      <c r="O1399" s="16">
        <f>(Table1[[#This Row],[DataSetDate]]-Table1[[#This Row],[Dt_Customer]])/365</f>
        <v>6.9890410958904106</v>
      </c>
      <c r="P1399" s="15">
        <v>44232</v>
      </c>
      <c r="Q1399">
        <v>99</v>
      </c>
      <c r="R1399" s="4">
        <v>55</v>
      </c>
      <c r="S1399" s="4">
        <v>0</v>
      </c>
      <c r="T1399" s="4">
        <v>6</v>
      </c>
      <c r="U1399" s="4">
        <v>2</v>
      </c>
      <c r="V1399" s="4">
        <v>0</v>
      </c>
      <c r="W1399" s="4">
        <v>4</v>
      </c>
      <c r="X1399">
        <v>2</v>
      </c>
      <c r="Y1399">
        <v>1</v>
      </c>
      <c r="Z1399" t="str">
        <f t="shared" si="87"/>
        <v>Low</v>
      </c>
      <c r="AA1399" s="14">
        <f t="shared" ca="1" si="88"/>
        <v>1.0849929278608756</v>
      </c>
      <c r="AB1399">
        <v>1</v>
      </c>
      <c r="AC1399">
        <v>3</v>
      </c>
      <c r="AD1399" s="14">
        <f t="shared" ca="1" si="89"/>
        <v>2.6825823076391981</v>
      </c>
      <c r="AE1399">
        <v>5</v>
      </c>
      <c r="AF1399">
        <v>0</v>
      </c>
      <c r="AG1399">
        <v>0</v>
      </c>
      <c r="AH1399">
        <v>0</v>
      </c>
      <c r="AI1399">
        <v>0</v>
      </c>
      <c r="AJ1399">
        <v>0</v>
      </c>
      <c r="AK1399">
        <v>0</v>
      </c>
      <c r="AL1399">
        <v>0</v>
      </c>
      <c r="AM1399" t="s">
        <v>53</v>
      </c>
    </row>
    <row r="1400" spans="1:39" hidden="1" x14ac:dyDescent="0.3">
      <c r="A1400">
        <v>7232</v>
      </c>
      <c r="B1400">
        <v>1973</v>
      </c>
      <c r="C1400" s="14">
        <f>2021-Table1[[#This Row],[Year_Birth]]</f>
        <v>48</v>
      </c>
      <c r="D1400" t="s">
        <v>46</v>
      </c>
      <c r="E1400" s="14" t="str" cm="1">
        <f t="array" ref="E1400">_xlfn.SWITCH(Table1[[#This Row],[Education]],"Graduation","Bachelor’s","Basic","High School","2n Cycle","Master’s","Master","Master’s","PhD","PhD","Other")</f>
        <v>Bachelor’s</v>
      </c>
      <c r="F1400" t="s">
        <v>54</v>
      </c>
      <c r="G1400" s="14" t="s">
        <v>54</v>
      </c>
      <c r="H1400" s="14" t="str" cm="1">
        <f t="array" ref="H1400">_xlfn.SWITCH(Table1[[#This Row],[Marital_Status_mod]],"Together","Couple","Married","Couple","Divorced","Single","Single","Single","Widow","Single","Other")</f>
        <v>Single</v>
      </c>
      <c r="I1400" s="4">
        <v>42429</v>
      </c>
      <c r="J1400" s="41" t="str">
        <f t="shared" si="86"/>
        <v>$40 - $50K</v>
      </c>
      <c r="K1400">
        <v>0</v>
      </c>
      <c r="L1400">
        <v>1</v>
      </c>
      <c r="M1400">
        <f>Table1[[#This Row],[Teenhome]]+Table1[[#This Row],[Kidhome]]</f>
        <v>1</v>
      </c>
      <c r="N1400" s="1">
        <v>41681</v>
      </c>
      <c r="O1400" s="16">
        <f>(Table1[[#This Row],[DataSetDate]]-Table1[[#This Row],[Dt_Customer]])/365</f>
        <v>6.9890410958904106</v>
      </c>
      <c r="P1400" s="15">
        <v>44232</v>
      </c>
      <c r="Q1400">
        <v>99</v>
      </c>
      <c r="R1400" s="4">
        <v>55</v>
      </c>
      <c r="S1400" s="4">
        <v>0</v>
      </c>
      <c r="T1400" s="4">
        <v>6</v>
      </c>
      <c r="U1400" s="4">
        <v>2</v>
      </c>
      <c r="V1400" s="4">
        <v>0</v>
      </c>
      <c r="W1400" s="4">
        <v>4</v>
      </c>
      <c r="X1400">
        <v>2</v>
      </c>
      <c r="Y1400">
        <v>1</v>
      </c>
      <c r="Z1400" t="str">
        <f t="shared" si="87"/>
        <v>Low</v>
      </c>
      <c r="AA1400" s="14">
        <f t="shared" ca="1" si="88"/>
        <v>0.88333153078162696</v>
      </c>
      <c r="AB1400">
        <v>1</v>
      </c>
      <c r="AC1400">
        <v>3</v>
      </c>
      <c r="AD1400" s="14">
        <f t="shared" ca="1" si="89"/>
        <v>2.6847904697934171</v>
      </c>
      <c r="AE1400">
        <v>5</v>
      </c>
      <c r="AF1400">
        <v>0</v>
      </c>
      <c r="AG1400">
        <v>0</v>
      </c>
      <c r="AH1400">
        <v>0</v>
      </c>
      <c r="AI1400">
        <v>0</v>
      </c>
      <c r="AJ1400">
        <v>0</v>
      </c>
      <c r="AK1400">
        <v>0</v>
      </c>
      <c r="AL1400">
        <v>0</v>
      </c>
      <c r="AM1400" t="s">
        <v>41</v>
      </c>
    </row>
    <row r="1401" spans="1:39" hidden="1" x14ac:dyDescent="0.3">
      <c r="A1401">
        <v>1064</v>
      </c>
      <c r="B1401">
        <v>1971</v>
      </c>
      <c r="C1401" s="14">
        <f>2021-Table1[[#This Row],[Year_Birth]]</f>
        <v>50</v>
      </c>
      <c r="D1401" t="s">
        <v>39</v>
      </c>
      <c r="E1401" s="14" t="str" cm="1">
        <f t="array" ref="E1401">_xlfn.SWITCH(Table1[[#This Row],[Education]],"Graduation","Bachelor’s","Basic","High School","2n Cycle","Master’s","Master","Master’s","PhD","PhD","Other")</f>
        <v>PhD</v>
      </c>
      <c r="F1401" t="s">
        <v>42</v>
      </c>
      <c r="G1401" s="14" t="s">
        <v>42</v>
      </c>
      <c r="H1401" s="14" t="str" cm="1">
        <f t="array" ref="H1401">_xlfn.SWITCH(Table1[[#This Row],[Marital_Status_mod]],"Together","Couple","Married","Couple","Divorced","Single","Single","Single","Widow","Single","Other")</f>
        <v>Couple</v>
      </c>
      <c r="I1401" s="4">
        <v>42403</v>
      </c>
      <c r="J1401" s="41" t="str">
        <f t="shared" si="86"/>
        <v>$40 - $50K</v>
      </c>
      <c r="K1401">
        <v>1</v>
      </c>
      <c r="L1401">
        <v>0</v>
      </c>
      <c r="M1401">
        <f>Table1[[#This Row],[Teenhome]]+Table1[[#This Row],[Kidhome]]</f>
        <v>1</v>
      </c>
      <c r="N1401" s="1">
        <v>41619</v>
      </c>
      <c r="O1401" s="16">
        <f>(Table1[[#This Row],[DataSetDate]]-Table1[[#This Row],[Dt_Customer]])/365</f>
        <v>7.1589041095890407</v>
      </c>
      <c r="P1401" s="15">
        <v>44232</v>
      </c>
      <c r="Q1401">
        <v>18</v>
      </c>
      <c r="R1401" s="4">
        <v>22</v>
      </c>
      <c r="S1401" s="4">
        <v>1</v>
      </c>
      <c r="T1401" s="4">
        <v>11</v>
      </c>
      <c r="U1401" s="4">
        <v>0</v>
      </c>
      <c r="V1401" s="4">
        <v>5</v>
      </c>
      <c r="W1401" s="4">
        <v>3</v>
      </c>
      <c r="X1401">
        <v>1</v>
      </c>
      <c r="Y1401">
        <v>1</v>
      </c>
      <c r="Z1401" t="str">
        <f t="shared" si="87"/>
        <v>Low</v>
      </c>
      <c r="AA1401" s="14">
        <f t="shared" ca="1" si="88"/>
        <v>0.986954359177733</v>
      </c>
      <c r="AB1401">
        <v>0</v>
      </c>
      <c r="AC1401">
        <v>3</v>
      </c>
      <c r="AD1401" s="14">
        <f t="shared" ca="1" si="89"/>
        <v>3.1528454763156528</v>
      </c>
      <c r="AE1401">
        <v>8</v>
      </c>
      <c r="AF1401">
        <v>0</v>
      </c>
      <c r="AG1401">
        <v>0</v>
      </c>
      <c r="AH1401">
        <v>0</v>
      </c>
      <c r="AI1401">
        <v>0</v>
      </c>
      <c r="AJ1401">
        <v>0</v>
      </c>
      <c r="AK1401">
        <v>0</v>
      </c>
      <c r="AL1401">
        <v>0</v>
      </c>
      <c r="AM1401" t="s">
        <v>41</v>
      </c>
    </row>
    <row r="1402" spans="1:39" hidden="1" x14ac:dyDescent="0.3">
      <c r="A1402">
        <v>738</v>
      </c>
      <c r="B1402">
        <v>1981</v>
      </c>
      <c r="C1402" s="14">
        <f>2021-Table1[[#This Row],[Year_Birth]]</f>
        <v>40</v>
      </c>
      <c r="D1402" t="s">
        <v>51</v>
      </c>
      <c r="E1402" s="14" t="str" cm="1">
        <f t="array" ref="E1402">_xlfn.SWITCH(Table1[[#This Row],[Education]],"Graduation","Bachelor’s","Basic","High School","2n Cycle","Master’s","Master","Master’s","PhD","PhD","Other")</f>
        <v>Master’s</v>
      </c>
      <c r="F1402" t="s">
        <v>50</v>
      </c>
      <c r="G1402" s="14" t="s">
        <v>50</v>
      </c>
      <c r="H1402" s="14" t="str" cm="1">
        <f t="array" ref="H1402">_xlfn.SWITCH(Table1[[#This Row],[Marital_Status_mod]],"Together","Couple","Married","Couple","Divorced","Single","Single","Single","Widow","Single","Other")</f>
        <v>Single</v>
      </c>
      <c r="I1402" s="4">
        <v>42395</v>
      </c>
      <c r="J1402" s="41" t="str">
        <f t="shared" si="86"/>
        <v>$40 - $50K</v>
      </c>
      <c r="K1402">
        <v>1</v>
      </c>
      <c r="L1402">
        <v>1</v>
      </c>
      <c r="M1402">
        <f>Table1[[#This Row],[Teenhome]]+Table1[[#This Row],[Kidhome]]</f>
        <v>2</v>
      </c>
      <c r="N1402" s="1">
        <v>41733</v>
      </c>
      <c r="O1402" s="16">
        <f>(Table1[[#This Row],[DataSetDate]]-Table1[[#This Row],[Dt_Customer]])/365</f>
        <v>6.8465753424657532</v>
      </c>
      <c r="P1402" s="15">
        <v>44232</v>
      </c>
      <c r="Q1402">
        <v>35</v>
      </c>
      <c r="R1402" s="4">
        <v>48</v>
      </c>
      <c r="S1402" s="4">
        <v>13</v>
      </c>
      <c r="T1402" s="4">
        <v>57</v>
      </c>
      <c r="U1402" s="4">
        <v>24</v>
      </c>
      <c r="V1402" s="4">
        <v>15</v>
      </c>
      <c r="W1402" s="4">
        <v>25</v>
      </c>
      <c r="X1402">
        <v>4</v>
      </c>
      <c r="Y1402">
        <v>3</v>
      </c>
      <c r="Z1402" t="str">
        <f t="shared" si="87"/>
        <v>Medium</v>
      </c>
      <c r="AA1402" s="14">
        <f t="shared" ca="1" si="88"/>
        <v>2.9503292092277817</v>
      </c>
      <c r="AB1402">
        <v>1</v>
      </c>
      <c r="AC1402">
        <v>4</v>
      </c>
      <c r="AD1402" s="14">
        <f t="shared" ca="1" si="89"/>
        <v>3.8739807729040647</v>
      </c>
      <c r="AE1402">
        <v>7</v>
      </c>
      <c r="AF1402">
        <v>0</v>
      </c>
      <c r="AG1402">
        <v>0</v>
      </c>
      <c r="AH1402">
        <v>0</v>
      </c>
      <c r="AI1402">
        <v>0</v>
      </c>
      <c r="AJ1402">
        <v>0</v>
      </c>
      <c r="AK1402">
        <v>0</v>
      </c>
      <c r="AL1402">
        <v>0</v>
      </c>
      <c r="AM1402" t="s">
        <v>45</v>
      </c>
    </row>
    <row r="1403" spans="1:39" hidden="1" x14ac:dyDescent="0.3">
      <c r="A1403">
        <v>11178</v>
      </c>
      <c r="B1403">
        <v>1972</v>
      </c>
      <c r="C1403" s="14">
        <f>2021-Table1[[#This Row],[Year_Birth]]</f>
        <v>49</v>
      </c>
      <c r="D1403" t="s">
        <v>44</v>
      </c>
      <c r="E1403" s="14" t="str" cm="1">
        <f t="array" ref="E1403">_xlfn.SWITCH(Table1[[#This Row],[Education]],"Graduation","Bachelor’s","Basic","High School","2n Cycle","Master’s","Master","Master’s","PhD","PhD","Other")</f>
        <v>Master’s</v>
      </c>
      <c r="F1403" t="s">
        <v>50</v>
      </c>
      <c r="G1403" s="14" t="s">
        <v>50</v>
      </c>
      <c r="H1403" s="14" t="str" cm="1">
        <f t="array" ref="H1403">_xlfn.SWITCH(Table1[[#This Row],[Marital_Status_mod]],"Together","Couple","Married","Couple","Divorced","Single","Single","Single","Widow","Single","Other")</f>
        <v>Single</v>
      </c>
      <c r="I1403" s="4">
        <v>42394</v>
      </c>
      <c r="J1403" s="41" t="str">
        <f t="shared" si="86"/>
        <v>$40 - $50K</v>
      </c>
      <c r="K1403">
        <v>1</v>
      </c>
      <c r="L1403">
        <v>0</v>
      </c>
      <c r="M1403">
        <f>Table1[[#This Row],[Teenhome]]+Table1[[#This Row],[Kidhome]]</f>
        <v>1</v>
      </c>
      <c r="N1403" s="1">
        <v>41721</v>
      </c>
      <c r="O1403" s="16">
        <f>(Table1[[#This Row],[DataSetDate]]-Table1[[#This Row],[Dt_Customer]])/365</f>
        <v>6.8794520547945206</v>
      </c>
      <c r="P1403" s="15">
        <v>44232</v>
      </c>
      <c r="Q1403">
        <v>69</v>
      </c>
      <c r="R1403" s="4">
        <v>15</v>
      </c>
      <c r="S1403" s="4">
        <v>2</v>
      </c>
      <c r="T1403" s="4">
        <v>10</v>
      </c>
      <c r="U1403" s="4">
        <v>0</v>
      </c>
      <c r="V1403" s="4">
        <v>1</v>
      </c>
      <c r="W1403" s="4">
        <v>4</v>
      </c>
      <c r="X1403">
        <v>1</v>
      </c>
      <c r="Y1403">
        <v>1</v>
      </c>
      <c r="Z1403" t="str">
        <f t="shared" si="87"/>
        <v>Low</v>
      </c>
      <c r="AA1403" s="14">
        <f t="shared" ca="1" si="88"/>
        <v>1.1603199313333123</v>
      </c>
      <c r="AB1403">
        <v>0</v>
      </c>
      <c r="AC1403">
        <v>3</v>
      </c>
      <c r="AD1403" s="14">
        <f t="shared" ca="1" si="89"/>
        <v>2.8828478938944921</v>
      </c>
      <c r="AE1403">
        <v>7</v>
      </c>
      <c r="AF1403">
        <v>0</v>
      </c>
      <c r="AG1403">
        <v>0</v>
      </c>
      <c r="AH1403">
        <v>0</v>
      </c>
      <c r="AI1403">
        <v>0</v>
      </c>
      <c r="AJ1403">
        <v>0</v>
      </c>
      <c r="AK1403">
        <v>0</v>
      </c>
      <c r="AL1403">
        <v>0</v>
      </c>
      <c r="AM1403" t="s">
        <v>52</v>
      </c>
    </row>
    <row r="1404" spans="1:39" hidden="1" x14ac:dyDescent="0.3">
      <c r="A1404">
        <v>4324</v>
      </c>
      <c r="B1404">
        <v>1989</v>
      </c>
      <c r="C1404" s="14">
        <f>2021-Table1[[#This Row],[Year_Birth]]</f>
        <v>32</v>
      </c>
      <c r="D1404" t="s">
        <v>46</v>
      </c>
      <c r="E1404" s="14" t="str" cm="1">
        <f t="array" ref="E1404">_xlfn.SWITCH(Table1[[#This Row],[Education]],"Graduation","Bachelor’s","Basic","High School","2n Cycle","Master’s","Master","Master’s","PhD","PhD","Other")</f>
        <v>Bachelor’s</v>
      </c>
      <c r="F1404" t="s">
        <v>42</v>
      </c>
      <c r="G1404" s="14" t="s">
        <v>42</v>
      </c>
      <c r="H1404" s="14" t="str" cm="1">
        <f t="array" ref="H1404">_xlfn.SWITCH(Table1[[#This Row],[Marital_Status_mod]],"Together","Couple","Married","Couple","Divorced","Single","Single","Single","Widow","Single","Other")</f>
        <v>Couple</v>
      </c>
      <c r="I1404" s="4">
        <v>42387</v>
      </c>
      <c r="J1404" s="41" t="str">
        <f t="shared" si="86"/>
        <v>$40 - $50K</v>
      </c>
      <c r="K1404">
        <v>1</v>
      </c>
      <c r="L1404">
        <v>0</v>
      </c>
      <c r="M1404">
        <f>Table1[[#This Row],[Teenhome]]+Table1[[#This Row],[Kidhome]]</f>
        <v>1</v>
      </c>
      <c r="N1404" s="1">
        <v>41211</v>
      </c>
      <c r="O1404" s="16">
        <f>(Table1[[#This Row],[DataSetDate]]-Table1[[#This Row],[Dt_Customer]])/365</f>
        <v>8.2767123287671236</v>
      </c>
      <c r="P1404" s="15">
        <v>44232</v>
      </c>
      <c r="Q1404">
        <v>42</v>
      </c>
      <c r="R1404" s="4">
        <v>235</v>
      </c>
      <c r="S1404" s="4">
        <v>0</v>
      </c>
      <c r="T1404" s="4">
        <v>235</v>
      </c>
      <c r="U1404" s="4">
        <v>19</v>
      </c>
      <c r="V1404" s="4">
        <v>4</v>
      </c>
      <c r="W1404" s="4">
        <v>191</v>
      </c>
      <c r="X1404">
        <v>5</v>
      </c>
      <c r="Y1404">
        <v>8</v>
      </c>
      <c r="Z1404" t="str">
        <f t="shared" si="87"/>
        <v>High</v>
      </c>
      <c r="AA1404" s="14">
        <f t="shared" ca="1" si="88"/>
        <v>7.8306244496492905</v>
      </c>
      <c r="AB1404">
        <v>1</v>
      </c>
      <c r="AC1404">
        <v>7</v>
      </c>
      <c r="AD1404" s="14">
        <f t="shared" ca="1" si="89"/>
        <v>6.9020708634303167</v>
      </c>
      <c r="AE1404">
        <v>8</v>
      </c>
      <c r="AF1404">
        <v>0</v>
      </c>
      <c r="AG1404">
        <v>0</v>
      </c>
      <c r="AH1404">
        <v>0</v>
      </c>
      <c r="AI1404">
        <v>0</v>
      </c>
      <c r="AJ1404">
        <v>0</v>
      </c>
      <c r="AK1404">
        <v>0</v>
      </c>
      <c r="AL1404">
        <v>0</v>
      </c>
      <c r="AM1404" t="s">
        <v>41</v>
      </c>
    </row>
    <row r="1405" spans="1:39" hidden="1" x14ac:dyDescent="0.3">
      <c r="A1405">
        <v>9738</v>
      </c>
      <c r="B1405">
        <v>1986</v>
      </c>
      <c r="C1405" s="14">
        <f>2021-Table1[[#This Row],[Year_Birth]]</f>
        <v>35</v>
      </c>
      <c r="D1405" t="s">
        <v>44</v>
      </c>
      <c r="E1405" s="14" t="str" cm="1">
        <f t="array" ref="E1405">_xlfn.SWITCH(Table1[[#This Row],[Education]],"Graduation","Bachelor’s","Basic","High School","2n Cycle","Master’s","Master","Master’s","PhD","PhD","Other")</f>
        <v>Master’s</v>
      </c>
      <c r="F1405" t="s">
        <v>40</v>
      </c>
      <c r="G1405" s="14" t="s">
        <v>40</v>
      </c>
      <c r="H1405" s="14" t="str" cm="1">
        <f t="array" ref="H1405">_xlfn.SWITCH(Table1[[#This Row],[Marital_Status_mod]],"Together","Couple","Married","Couple","Divorced","Single","Single","Single","Widow","Single","Other")</f>
        <v>Couple</v>
      </c>
      <c r="I1405" s="4">
        <v>42386</v>
      </c>
      <c r="J1405" s="41" t="str">
        <f t="shared" si="86"/>
        <v>$40 - $50K</v>
      </c>
      <c r="K1405">
        <v>1</v>
      </c>
      <c r="L1405">
        <v>0</v>
      </c>
      <c r="M1405">
        <f>Table1[[#This Row],[Teenhome]]+Table1[[#This Row],[Kidhome]]</f>
        <v>1</v>
      </c>
      <c r="N1405" s="1">
        <v>41287</v>
      </c>
      <c r="O1405" s="16">
        <f>(Table1[[#This Row],[DataSetDate]]-Table1[[#This Row],[Dt_Customer]])/365</f>
        <v>8.0684931506849313</v>
      </c>
      <c r="P1405" s="15">
        <v>44232</v>
      </c>
      <c r="Q1405">
        <v>43</v>
      </c>
      <c r="R1405" s="4">
        <v>65</v>
      </c>
      <c r="S1405" s="4">
        <v>4</v>
      </c>
      <c r="T1405" s="4">
        <v>16</v>
      </c>
      <c r="U1405" s="4">
        <v>0</v>
      </c>
      <c r="V1405" s="4">
        <v>4</v>
      </c>
      <c r="W1405" s="4">
        <v>11</v>
      </c>
      <c r="X1405">
        <v>1</v>
      </c>
      <c r="Y1405">
        <v>3</v>
      </c>
      <c r="Z1405" t="str">
        <f t="shared" si="87"/>
        <v>Medium</v>
      </c>
      <c r="AA1405" s="14">
        <f t="shared" ca="1" si="88"/>
        <v>3.1249254753651581</v>
      </c>
      <c r="AB1405">
        <v>0</v>
      </c>
      <c r="AC1405">
        <v>3</v>
      </c>
      <c r="AD1405" s="14">
        <f t="shared" ca="1" si="89"/>
        <v>2.7563022988008008</v>
      </c>
      <c r="AE1405">
        <v>8</v>
      </c>
      <c r="AF1405">
        <v>0</v>
      </c>
      <c r="AG1405">
        <v>0</v>
      </c>
      <c r="AH1405">
        <v>0</v>
      </c>
      <c r="AI1405">
        <v>0</v>
      </c>
      <c r="AJ1405">
        <v>0</v>
      </c>
      <c r="AK1405">
        <v>0</v>
      </c>
      <c r="AL1405">
        <v>0</v>
      </c>
      <c r="AM1405" t="s">
        <v>47</v>
      </c>
    </row>
    <row r="1406" spans="1:39" hidden="1" x14ac:dyDescent="0.3">
      <c r="A1406">
        <v>10212</v>
      </c>
      <c r="B1406">
        <v>1986</v>
      </c>
      <c r="C1406" s="14">
        <f>2021-Table1[[#This Row],[Year_Birth]]</f>
        <v>35</v>
      </c>
      <c r="D1406" t="s">
        <v>44</v>
      </c>
      <c r="E1406" s="14" t="str" cm="1">
        <f t="array" ref="E1406">_xlfn.SWITCH(Table1[[#This Row],[Education]],"Graduation","Bachelor’s","Basic","High School","2n Cycle","Master’s","Master","Master’s","PhD","PhD","Other")</f>
        <v>Master’s</v>
      </c>
      <c r="F1406" t="s">
        <v>40</v>
      </c>
      <c r="G1406" s="14" t="s">
        <v>40</v>
      </c>
      <c r="H1406" s="14" t="str" cm="1">
        <f t="array" ref="H1406">_xlfn.SWITCH(Table1[[#This Row],[Marital_Status_mod]],"Together","Couple","Married","Couple","Divorced","Single","Single","Single","Widow","Single","Other")</f>
        <v>Couple</v>
      </c>
      <c r="I1406" s="4">
        <v>42386</v>
      </c>
      <c r="J1406" s="41" t="str">
        <f t="shared" si="86"/>
        <v>$40 - $50K</v>
      </c>
      <c r="K1406">
        <v>1</v>
      </c>
      <c r="L1406">
        <v>0</v>
      </c>
      <c r="M1406">
        <f>Table1[[#This Row],[Teenhome]]+Table1[[#This Row],[Kidhome]]</f>
        <v>1</v>
      </c>
      <c r="N1406" s="1">
        <v>41287</v>
      </c>
      <c r="O1406" s="16">
        <f>(Table1[[#This Row],[DataSetDate]]-Table1[[#This Row],[Dt_Customer]])/365</f>
        <v>8.0684931506849313</v>
      </c>
      <c r="P1406" s="15">
        <v>44232</v>
      </c>
      <c r="Q1406">
        <v>43</v>
      </c>
      <c r="R1406" s="4">
        <v>65</v>
      </c>
      <c r="S1406" s="4">
        <v>4</v>
      </c>
      <c r="T1406" s="4">
        <v>16</v>
      </c>
      <c r="U1406" s="4">
        <v>0</v>
      </c>
      <c r="V1406" s="4">
        <v>4</v>
      </c>
      <c r="W1406" s="4">
        <v>11</v>
      </c>
      <c r="X1406">
        <v>1</v>
      </c>
      <c r="Y1406">
        <v>3</v>
      </c>
      <c r="Z1406" t="str">
        <f t="shared" si="87"/>
        <v>Medium</v>
      </c>
      <c r="AA1406" s="14">
        <f t="shared" ca="1" si="88"/>
        <v>3.2991868206841404</v>
      </c>
      <c r="AB1406">
        <v>0</v>
      </c>
      <c r="AC1406">
        <v>3</v>
      </c>
      <c r="AD1406" s="14">
        <f t="shared" ca="1" si="89"/>
        <v>3.2107294073237345</v>
      </c>
      <c r="AE1406">
        <v>8</v>
      </c>
      <c r="AF1406">
        <v>0</v>
      </c>
      <c r="AG1406">
        <v>0</v>
      </c>
      <c r="AH1406">
        <v>0</v>
      </c>
      <c r="AI1406">
        <v>0</v>
      </c>
      <c r="AJ1406">
        <v>0</v>
      </c>
      <c r="AK1406">
        <v>0</v>
      </c>
      <c r="AL1406">
        <v>0</v>
      </c>
      <c r="AM1406" t="s">
        <v>45</v>
      </c>
    </row>
    <row r="1407" spans="1:39" hidden="1" x14ac:dyDescent="0.3">
      <c r="A1407">
        <v>7617</v>
      </c>
      <c r="B1407">
        <v>1974</v>
      </c>
      <c r="C1407" s="14">
        <f>2021-Table1[[#This Row],[Year_Birth]]</f>
        <v>47</v>
      </c>
      <c r="D1407" t="s">
        <v>46</v>
      </c>
      <c r="E1407" s="14" t="str" cm="1">
        <f t="array" ref="E1407">_xlfn.SWITCH(Table1[[#This Row],[Education]],"Graduation","Bachelor’s","Basic","High School","2n Cycle","Master’s","Master","Master’s","PhD","PhD","Other")</f>
        <v>Bachelor’s</v>
      </c>
      <c r="F1407" t="s">
        <v>50</v>
      </c>
      <c r="G1407" s="14" t="s">
        <v>50</v>
      </c>
      <c r="H1407" s="14" t="str" cm="1">
        <f t="array" ref="H1407">_xlfn.SWITCH(Table1[[#This Row],[Marital_Status_mod]],"Together","Couple","Married","Couple","Divorced","Single","Single","Single","Widow","Single","Other")</f>
        <v>Single</v>
      </c>
      <c r="I1407" s="4">
        <v>42373</v>
      </c>
      <c r="J1407" s="41" t="str">
        <f t="shared" si="86"/>
        <v>$40 - $50K</v>
      </c>
      <c r="K1407">
        <v>1</v>
      </c>
      <c r="L1407">
        <v>1</v>
      </c>
      <c r="M1407">
        <f>Table1[[#This Row],[Teenhome]]+Table1[[#This Row],[Kidhome]]</f>
        <v>2</v>
      </c>
      <c r="N1407" s="1">
        <v>41501</v>
      </c>
      <c r="O1407" s="16">
        <f>(Table1[[#This Row],[DataSetDate]]-Table1[[#This Row],[Dt_Customer]])/365</f>
        <v>7.4821917808219176</v>
      </c>
      <c r="P1407" s="15">
        <v>44232</v>
      </c>
      <c r="Q1407">
        <v>83</v>
      </c>
      <c r="R1407" s="4">
        <v>67</v>
      </c>
      <c r="S1407" s="4">
        <v>5</v>
      </c>
      <c r="T1407" s="4">
        <v>61</v>
      </c>
      <c r="U1407" s="4">
        <v>3</v>
      </c>
      <c r="V1407" s="4">
        <v>8</v>
      </c>
      <c r="W1407" s="4">
        <v>19</v>
      </c>
      <c r="X1407">
        <v>5</v>
      </c>
      <c r="Y1407">
        <v>2</v>
      </c>
      <c r="Z1407" t="str">
        <f t="shared" si="87"/>
        <v>Low</v>
      </c>
      <c r="AA1407" s="14">
        <f t="shared" ca="1" si="88"/>
        <v>1.9016999658789251</v>
      </c>
      <c r="AB1407">
        <v>1</v>
      </c>
      <c r="AC1407">
        <v>5</v>
      </c>
      <c r="AD1407" s="14">
        <f t="shared" ca="1" si="89"/>
        <v>5.3714225541423479</v>
      </c>
      <c r="AE1407">
        <v>5</v>
      </c>
      <c r="AF1407">
        <v>0</v>
      </c>
      <c r="AG1407">
        <v>0</v>
      </c>
      <c r="AH1407">
        <v>0</v>
      </c>
      <c r="AI1407">
        <v>0</v>
      </c>
      <c r="AJ1407">
        <v>0</v>
      </c>
      <c r="AK1407">
        <v>0</v>
      </c>
      <c r="AL1407">
        <v>0</v>
      </c>
      <c r="AM1407" t="s">
        <v>41</v>
      </c>
    </row>
    <row r="1408" spans="1:39" hidden="1" x14ac:dyDescent="0.3">
      <c r="A1408">
        <v>450</v>
      </c>
      <c r="B1408">
        <v>1958</v>
      </c>
      <c r="C1408" s="14">
        <f>2021-Table1[[#This Row],[Year_Birth]]</f>
        <v>63</v>
      </c>
      <c r="D1408" t="s">
        <v>44</v>
      </c>
      <c r="E1408" s="14" t="str" cm="1">
        <f t="array" ref="E1408">_xlfn.SWITCH(Table1[[#This Row],[Education]],"Graduation","Bachelor’s","Basic","High School","2n Cycle","Master’s","Master","Master’s","PhD","PhD","Other")</f>
        <v>Master’s</v>
      </c>
      <c r="F1408" t="s">
        <v>40</v>
      </c>
      <c r="G1408" s="14" t="s">
        <v>40</v>
      </c>
      <c r="H1408" s="14" t="str" cm="1">
        <f t="array" ref="H1408">_xlfn.SWITCH(Table1[[#This Row],[Marital_Status_mod]],"Together","Couple","Married","Couple","Divorced","Single","Single","Single","Widow","Single","Other")</f>
        <v>Couple</v>
      </c>
      <c r="I1408" s="4">
        <v>42315</v>
      </c>
      <c r="J1408" s="41" t="str">
        <f t="shared" si="86"/>
        <v>$40 - $50K</v>
      </c>
      <c r="K1408">
        <v>0</v>
      </c>
      <c r="L1408">
        <v>1</v>
      </c>
      <c r="M1408">
        <f>Table1[[#This Row],[Teenhome]]+Table1[[#This Row],[Kidhome]]</f>
        <v>1</v>
      </c>
      <c r="N1408" s="1">
        <v>41467</v>
      </c>
      <c r="O1408" s="16">
        <f>(Table1[[#This Row],[DataSetDate]]-Table1[[#This Row],[Dt_Customer]])/365</f>
        <v>7.5753424657534243</v>
      </c>
      <c r="P1408" s="15">
        <v>44232</v>
      </c>
      <c r="Q1408">
        <v>90</v>
      </c>
      <c r="R1408" s="4">
        <v>67</v>
      </c>
      <c r="S1408" s="4">
        <v>15</v>
      </c>
      <c r="T1408" s="4">
        <v>80</v>
      </c>
      <c r="U1408" s="4">
        <v>17</v>
      </c>
      <c r="V1408" s="4">
        <v>11</v>
      </c>
      <c r="W1408" s="4">
        <v>80</v>
      </c>
      <c r="X1408">
        <v>3</v>
      </c>
      <c r="Y1408">
        <v>1</v>
      </c>
      <c r="Z1408" t="str">
        <f t="shared" si="87"/>
        <v>Low</v>
      </c>
      <c r="AA1408" s="14">
        <f t="shared" ca="1" si="88"/>
        <v>1.3308116157899097</v>
      </c>
      <c r="AB1408">
        <v>4</v>
      </c>
      <c r="AC1408">
        <v>4</v>
      </c>
      <c r="AD1408" s="14">
        <f t="shared" ca="1" si="89"/>
        <v>3.948194398238726</v>
      </c>
      <c r="AE1408">
        <v>3</v>
      </c>
      <c r="AF1408">
        <v>0</v>
      </c>
      <c r="AG1408">
        <v>0</v>
      </c>
      <c r="AH1408">
        <v>0</v>
      </c>
      <c r="AI1408">
        <v>0</v>
      </c>
      <c r="AJ1408">
        <v>0</v>
      </c>
      <c r="AK1408">
        <v>0</v>
      </c>
      <c r="AL1408">
        <v>0</v>
      </c>
      <c r="AM1408" t="s">
        <v>43</v>
      </c>
    </row>
    <row r="1409" spans="1:39" hidden="1" x14ac:dyDescent="0.3">
      <c r="A1409">
        <v>8086</v>
      </c>
      <c r="B1409">
        <v>1959</v>
      </c>
      <c r="C1409" s="14">
        <f>2021-Table1[[#This Row],[Year_Birth]]</f>
        <v>62</v>
      </c>
      <c r="D1409" t="s">
        <v>46</v>
      </c>
      <c r="E1409" s="14" t="str" cm="1">
        <f t="array" ref="E1409">_xlfn.SWITCH(Table1[[#This Row],[Education]],"Graduation","Bachelor’s","Basic","High School","2n Cycle","Master’s","Master","Master’s","PhD","PhD","Other")</f>
        <v>Bachelor’s</v>
      </c>
      <c r="F1409" t="s">
        <v>42</v>
      </c>
      <c r="G1409" s="14" t="s">
        <v>42</v>
      </c>
      <c r="H1409" s="14" t="str" cm="1">
        <f t="array" ref="H1409">_xlfn.SWITCH(Table1[[#This Row],[Marital_Status_mod]],"Together","Couple","Married","Couple","Divorced","Single","Single","Single","Widow","Single","Other")</f>
        <v>Couple</v>
      </c>
      <c r="I1409" s="4">
        <v>42243</v>
      </c>
      <c r="J1409" s="41" t="str">
        <f t="shared" ref="J1409:J1472" si="90">IF(I1409&lt;10000, "Up to $10K",
   IF(I1409&gt;=100000, "$100K and up",
      "$" &amp; FLOOR(I1409,10000)/1000 &amp; " - $" &amp; FLOOR(I1409,10000)/1000+10 &amp; "K"))</f>
        <v>$40 - $50K</v>
      </c>
      <c r="K1409">
        <v>1</v>
      </c>
      <c r="L1409">
        <v>1</v>
      </c>
      <c r="M1409">
        <f>Table1[[#This Row],[Teenhome]]+Table1[[#This Row],[Kidhome]]</f>
        <v>2</v>
      </c>
      <c r="N1409" s="1">
        <v>41619</v>
      </c>
      <c r="O1409" s="16">
        <f>(Table1[[#This Row],[DataSetDate]]-Table1[[#This Row],[Dt_Customer]])/365</f>
        <v>7.1589041095890407</v>
      </c>
      <c r="P1409" s="15">
        <v>44232</v>
      </c>
      <c r="Q1409">
        <v>34</v>
      </c>
      <c r="R1409" s="4">
        <v>48</v>
      </c>
      <c r="S1409" s="4">
        <v>0</v>
      </c>
      <c r="T1409" s="4">
        <v>2</v>
      </c>
      <c r="U1409" s="4">
        <v>0</v>
      </c>
      <c r="V1409" s="4">
        <v>0</v>
      </c>
      <c r="W1409" s="4">
        <v>5</v>
      </c>
      <c r="X1409">
        <v>2</v>
      </c>
      <c r="Y1409">
        <v>2</v>
      </c>
      <c r="Z1409" t="str">
        <f t="shared" ref="Z1409:Z1472" si="91">IF(Y1409&gt;=7,"High",IF(Y1409&gt;=3,"Medium","Low"))</f>
        <v>Low</v>
      </c>
      <c r="AA1409" s="14">
        <f t="shared" ca="1" si="88"/>
        <v>1.8368092792865005</v>
      </c>
      <c r="AB1409">
        <v>0</v>
      </c>
      <c r="AC1409">
        <v>3</v>
      </c>
      <c r="AD1409" s="14">
        <f t="shared" ca="1" si="89"/>
        <v>2.7550379681527994</v>
      </c>
      <c r="AE1409">
        <v>7</v>
      </c>
      <c r="AF1409">
        <v>0</v>
      </c>
      <c r="AG1409">
        <v>0</v>
      </c>
      <c r="AH1409">
        <v>0</v>
      </c>
      <c r="AI1409">
        <v>0</v>
      </c>
      <c r="AJ1409">
        <v>0</v>
      </c>
      <c r="AK1409">
        <v>0</v>
      </c>
      <c r="AL1409">
        <v>0</v>
      </c>
      <c r="AM1409" t="s">
        <v>47</v>
      </c>
    </row>
    <row r="1410" spans="1:39" hidden="1" x14ac:dyDescent="0.3">
      <c r="A1410">
        <v>7947</v>
      </c>
      <c r="B1410">
        <v>1969</v>
      </c>
      <c r="C1410" s="14">
        <f>2021-Table1[[#This Row],[Year_Birth]]</f>
        <v>52</v>
      </c>
      <c r="D1410" t="s">
        <v>46</v>
      </c>
      <c r="E1410" s="14" t="str" cm="1">
        <f t="array" ref="E1410">_xlfn.SWITCH(Table1[[#This Row],[Education]],"Graduation","Bachelor’s","Basic","High School","2n Cycle","Master’s","Master","Master’s","PhD","PhD","Other")</f>
        <v>Bachelor’s</v>
      </c>
      <c r="F1410" t="s">
        <v>42</v>
      </c>
      <c r="G1410" s="14" t="s">
        <v>42</v>
      </c>
      <c r="H1410" s="14" t="str" cm="1">
        <f t="array" ref="H1410">_xlfn.SWITCH(Table1[[#This Row],[Marital_Status_mod]],"Together","Couple","Married","Couple","Divorced","Single","Single","Single","Widow","Single","Other")</f>
        <v>Couple</v>
      </c>
      <c r="I1410" s="4">
        <v>42231</v>
      </c>
      <c r="J1410" s="41" t="str">
        <f t="shared" si="90"/>
        <v>$40 - $50K</v>
      </c>
      <c r="K1410">
        <v>1</v>
      </c>
      <c r="L1410">
        <v>1</v>
      </c>
      <c r="M1410">
        <f>Table1[[#This Row],[Teenhome]]+Table1[[#This Row],[Kidhome]]</f>
        <v>2</v>
      </c>
      <c r="N1410" s="1">
        <v>41723</v>
      </c>
      <c r="O1410" s="16">
        <f>(Table1[[#This Row],[DataSetDate]]-Table1[[#This Row],[Dt_Customer]])/365</f>
        <v>6.8739726027397259</v>
      </c>
      <c r="P1410" s="15">
        <v>44232</v>
      </c>
      <c r="Q1410">
        <v>99</v>
      </c>
      <c r="R1410" s="4">
        <v>24</v>
      </c>
      <c r="S1410" s="4">
        <v>0</v>
      </c>
      <c r="T1410" s="4">
        <v>8</v>
      </c>
      <c r="U1410" s="4">
        <v>0</v>
      </c>
      <c r="V1410" s="4">
        <v>1</v>
      </c>
      <c r="W1410" s="4">
        <v>4</v>
      </c>
      <c r="X1410">
        <v>1</v>
      </c>
      <c r="Y1410">
        <v>1</v>
      </c>
      <c r="Z1410" t="str">
        <f t="shared" si="91"/>
        <v>Low</v>
      </c>
      <c r="AA1410" s="14">
        <f t="shared" ref="AA1410:AA1473" ca="1" si="92">Y1410 + (RAND() - 0.5) * 0.8</f>
        <v>0.6924163388181086</v>
      </c>
      <c r="AB1410">
        <v>0</v>
      </c>
      <c r="AC1410">
        <v>3</v>
      </c>
      <c r="AD1410" s="14">
        <f t="shared" ref="AD1410:AD1473" ca="1" si="93">AC1410 + (RAND() - 0.5) * 0.8</f>
        <v>3.0325493336100542</v>
      </c>
      <c r="AE1410">
        <v>5</v>
      </c>
      <c r="AF1410">
        <v>0</v>
      </c>
      <c r="AG1410">
        <v>0</v>
      </c>
      <c r="AH1410">
        <v>0</v>
      </c>
      <c r="AI1410">
        <v>0</v>
      </c>
      <c r="AJ1410">
        <v>0</v>
      </c>
      <c r="AK1410">
        <v>0</v>
      </c>
      <c r="AL1410">
        <v>0</v>
      </c>
      <c r="AM1410" t="s">
        <v>41</v>
      </c>
    </row>
    <row r="1411" spans="1:39" hidden="1" x14ac:dyDescent="0.3">
      <c r="A1411">
        <v>5644</v>
      </c>
      <c r="B1411">
        <v>1957</v>
      </c>
      <c r="C1411" s="14">
        <f>2021-Table1[[#This Row],[Year_Birth]]</f>
        <v>64</v>
      </c>
      <c r="D1411" t="s">
        <v>46</v>
      </c>
      <c r="E1411" s="14" t="str" cm="1">
        <f t="array" ref="E1411">_xlfn.SWITCH(Table1[[#This Row],[Education]],"Graduation","Bachelor’s","Basic","High School","2n Cycle","Master’s","Master","Master’s","PhD","PhD","Other")</f>
        <v>Bachelor’s</v>
      </c>
      <c r="F1411" t="s">
        <v>40</v>
      </c>
      <c r="G1411" s="14" t="s">
        <v>40</v>
      </c>
      <c r="H1411" s="14" t="str" cm="1">
        <f t="array" ref="H1411">_xlfn.SWITCH(Table1[[#This Row],[Marital_Status_mod]],"Together","Couple","Married","Couple","Divorced","Single","Single","Single","Widow","Single","Other")</f>
        <v>Couple</v>
      </c>
      <c r="I1411" s="4">
        <v>42213</v>
      </c>
      <c r="J1411" s="41" t="str">
        <f t="shared" si="90"/>
        <v>$40 - $50K</v>
      </c>
      <c r="K1411">
        <v>0</v>
      </c>
      <c r="L1411">
        <v>1</v>
      </c>
      <c r="M1411">
        <f>Table1[[#This Row],[Teenhome]]+Table1[[#This Row],[Kidhome]]</f>
        <v>1</v>
      </c>
      <c r="N1411" s="1">
        <v>41559</v>
      </c>
      <c r="O1411" s="16">
        <f>(Table1[[#This Row],[DataSetDate]]-Table1[[#This Row],[Dt_Customer]])/365</f>
        <v>7.3232876712328769</v>
      </c>
      <c r="P1411" s="15">
        <v>44232</v>
      </c>
      <c r="Q1411">
        <v>96</v>
      </c>
      <c r="R1411" s="4">
        <v>309</v>
      </c>
      <c r="S1411" s="4">
        <v>3</v>
      </c>
      <c r="T1411" s="4">
        <v>24</v>
      </c>
      <c r="U1411" s="4">
        <v>4</v>
      </c>
      <c r="V1411" s="4">
        <v>3</v>
      </c>
      <c r="W1411" s="4">
        <v>20</v>
      </c>
      <c r="X1411">
        <v>2</v>
      </c>
      <c r="Y1411">
        <v>5</v>
      </c>
      <c r="Z1411" t="str">
        <f t="shared" si="91"/>
        <v>Medium</v>
      </c>
      <c r="AA1411" s="14">
        <f t="shared" ca="1" si="92"/>
        <v>5.0628079024393058</v>
      </c>
      <c r="AB1411">
        <v>1</v>
      </c>
      <c r="AC1411">
        <v>7</v>
      </c>
      <c r="AD1411" s="14">
        <f t="shared" ca="1" si="93"/>
        <v>7.2217546055654021</v>
      </c>
      <c r="AE1411">
        <v>7</v>
      </c>
      <c r="AF1411">
        <v>0</v>
      </c>
      <c r="AG1411">
        <v>0</v>
      </c>
      <c r="AH1411">
        <v>0</v>
      </c>
      <c r="AI1411">
        <v>1</v>
      </c>
      <c r="AJ1411">
        <v>0</v>
      </c>
      <c r="AK1411">
        <v>0</v>
      </c>
      <c r="AL1411">
        <v>0</v>
      </c>
      <c r="AM1411" t="s">
        <v>41</v>
      </c>
    </row>
    <row r="1412" spans="1:39" hidden="1" x14ac:dyDescent="0.3">
      <c r="A1412">
        <v>3225</v>
      </c>
      <c r="B1412">
        <v>1984</v>
      </c>
      <c r="C1412" s="14">
        <f>2021-Table1[[#This Row],[Year_Birth]]</f>
        <v>37</v>
      </c>
      <c r="D1412" t="s">
        <v>44</v>
      </c>
      <c r="E1412" s="14" t="str" cm="1">
        <f t="array" ref="E1412">_xlfn.SWITCH(Table1[[#This Row],[Education]],"Graduation","Bachelor’s","Basic","High School","2n Cycle","Master’s","Master","Master’s","PhD","PhD","Other")</f>
        <v>Master’s</v>
      </c>
      <c r="F1412" t="s">
        <v>42</v>
      </c>
      <c r="G1412" s="14" t="s">
        <v>42</v>
      </c>
      <c r="H1412" s="14" t="str" cm="1">
        <f t="array" ref="H1412">_xlfn.SWITCH(Table1[[#This Row],[Marital_Status_mod]],"Together","Couple","Married","Couple","Divorced","Single","Single","Single","Widow","Single","Other")</f>
        <v>Couple</v>
      </c>
      <c r="I1412" s="4">
        <v>42207</v>
      </c>
      <c r="J1412" s="41" t="str">
        <f t="shared" si="90"/>
        <v>$40 - $50K</v>
      </c>
      <c r="K1412">
        <v>1</v>
      </c>
      <c r="L1412">
        <v>0</v>
      </c>
      <c r="M1412">
        <f>Table1[[#This Row],[Teenhome]]+Table1[[#This Row],[Kidhome]]</f>
        <v>1</v>
      </c>
      <c r="N1412" s="1">
        <v>41365</v>
      </c>
      <c r="O1412" s="16">
        <f>(Table1[[#This Row],[DataSetDate]]-Table1[[#This Row],[Dt_Customer]])/365</f>
        <v>7.8547945205479452</v>
      </c>
      <c r="P1412" s="15">
        <v>44232</v>
      </c>
      <c r="Q1412">
        <v>71</v>
      </c>
      <c r="R1412" s="4">
        <v>116</v>
      </c>
      <c r="S1412" s="4">
        <v>11</v>
      </c>
      <c r="T1412" s="4">
        <v>72</v>
      </c>
      <c r="U1412" s="4">
        <v>3</v>
      </c>
      <c r="V1412" s="4">
        <v>17</v>
      </c>
      <c r="W1412" s="4">
        <v>46</v>
      </c>
      <c r="X1412">
        <v>4</v>
      </c>
      <c r="Y1412">
        <v>4</v>
      </c>
      <c r="Z1412" t="str">
        <f t="shared" si="91"/>
        <v>Medium</v>
      </c>
      <c r="AA1412" s="14">
        <f t="shared" ca="1" si="92"/>
        <v>3.9303005282488757</v>
      </c>
      <c r="AB1412">
        <v>1</v>
      </c>
      <c r="AC1412">
        <v>5</v>
      </c>
      <c r="AD1412" s="14">
        <f t="shared" ca="1" si="93"/>
        <v>5.1355443712592486</v>
      </c>
      <c r="AE1412">
        <v>6</v>
      </c>
      <c r="AF1412">
        <v>0</v>
      </c>
      <c r="AG1412">
        <v>0</v>
      </c>
      <c r="AH1412">
        <v>1</v>
      </c>
      <c r="AI1412">
        <v>0</v>
      </c>
      <c r="AJ1412">
        <v>0</v>
      </c>
      <c r="AK1412">
        <v>1</v>
      </c>
      <c r="AL1412">
        <v>0</v>
      </c>
      <c r="AM1412" t="s">
        <v>41</v>
      </c>
    </row>
    <row r="1413" spans="1:39" hidden="1" x14ac:dyDescent="0.3">
      <c r="A1413">
        <v>6103</v>
      </c>
      <c r="B1413">
        <v>1948</v>
      </c>
      <c r="C1413" s="14">
        <f>2021-Table1[[#This Row],[Year_Birth]]</f>
        <v>73</v>
      </c>
      <c r="D1413" t="s">
        <v>46</v>
      </c>
      <c r="E1413" s="14" t="str" cm="1">
        <f t="array" ref="E1413">_xlfn.SWITCH(Table1[[#This Row],[Education]],"Graduation","Bachelor’s","Basic","High School","2n Cycle","Master’s","Master","Master’s","PhD","PhD","Other")</f>
        <v>Bachelor’s</v>
      </c>
      <c r="F1413" t="s">
        <v>42</v>
      </c>
      <c r="G1413" s="14" t="s">
        <v>42</v>
      </c>
      <c r="H1413" s="14" t="str" cm="1">
        <f t="array" ref="H1413">_xlfn.SWITCH(Table1[[#This Row],[Marital_Status_mod]],"Together","Couple","Married","Couple","Divorced","Single","Single","Single","Widow","Single","Other")</f>
        <v>Couple</v>
      </c>
      <c r="I1413" s="4">
        <v>42192</v>
      </c>
      <c r="J1413" s="41" t="str">
        <f t="shared" si="90"/>
        <v>$40 - $50K</v>
      </c>
      <c r="K1413">
        <v>0</v>
      </c>
      <c r="L1413">
        <v>0</v>
      </c>
      <c r="M1413">
        <f>Table1[[#This Row],[Teenhome]]+Table1[[#This Row],[Kidhome]]</f>
        <v>0</v>
      </c>
      <c r="N1413" s="1">
        <v>41523</v>
      </c>
      <c r="O1413" s="16">
        <f>(Table1[[#This Row],[DataSetDate]]-Table1[[#This Row],[Dt_Customer]])/365</f>
        <v>7.4219178082191783</v>
      </c>
      <c r="P1413" s="15">
        <v>44232</v>
      </c>
      <c r="Q1413">
        <v>40</v>
      </c>
      <c r="R1413" s="4">
        <v>40</v>
      </c>
      <c r="S1413" s="4">
        <v>15</v>
      </c>
      <c r="T1413" s="4">
        <v>15</v>
      </c>
      <c r="U1413" s="4">
        <v>17</v>
      </c>
      <c r="V1413" s="4">
        <v>6</v>
      </c>
      <c r="W1413" s="4">
        <v>7</v>
      </c>
      <c r="X1413">
        <v>1</v>
      </c>
      <c r="Y1413">
        <v>2</v>
      </c>
      <c r="Z1413" t="str">
        <f t="shared" si="91"/>
        <v>Low</v>
      </c>
      <c r="AA1413" s="14">
        <f t="shared" ca="1" si="92"/>
        <v>1.7844559496674082</v>
      </c>
      <c r="AB1413">
        <v>1</v>
      </c>
      <c r="AC1413">
        <v>3</v>
      </c>
      <c r="AD1413" s="14">
        <f t="shared" ca="1" si="93"/>
        <v>3.2561844944366043</v>
      </c>
      <c r="AE1413">
        <v>4</v>
      </c>
      <c r="AF1413">
        <v>0</v>
      </c>
      <c r="AG1413">
        <v>0</v>
      </c>
      <c r="AH1413">
        <v>0</v>
      </c>
      <c r="AI1413">
        <v>0</v>
      </c>
      <c r="AJ1413">
        <v>0</v>
      </c>
      <c r="AK1413">
        <v>0</v>
      </c>
      <c r="AL1413">
        <v>0</v>
      </c>
      <c r="AM1413" t="s">
        <v>53</v>
      </c>
    </row>
    <row r="1414" spans="1:39" hidden="1" x14ac:dyDescent="0.3">
      <c r="A1414">
        <v>7444</v>
      </c>
      <c r="B1414">
        <v>1969</v>
      </c>
      <c r="C1414" s="14">
        <f>2021-Table1[[#This Row],[Year_Birth]]</f>
        <v>52</v>
      </c>
      <c r="D1414" t="s">
        <v>44</v>
      </c>
      <c r="E1414" s="14" t="str" cm="1">
        <f t="array" ref="E1414">_xlfn.SWITCH(Table1[[#This Row],[Education]],"Graduation","Bachelor’s","Basic","High School","2n Cycle","Master’s","Master","Master’s","PhD","PhD","Other")</f>
        <v>Master’s</v>
      </c>
      <c r="F1414" t="s">
        <v>42</v>
      </c>
      <c r="G1414" s="14" t="s">
        <v>42</v>
      </c>
      <c r="H1414" s="14" t="str" cm="1">
        <f t="array" ref="H1414">_xlfn.SWITCH(Table1[[#This Row],[Marital_Status_mod]],"Together","Couple","Married","Couple","Divorced","Single","Single","Single","Widow","Single","Other")</f>
        <v>Couple</v>
      </c>
      <c r="I1414" s="4">
        <v>42169</v>
      </c>
      <c r="J1414" s="41" t="str">
        <f t="shared" si="90"/>
        <v>$40 - $50K</v>
      </c>
      <c r="K1414">
        <v>1</v>
      </c>
      <c r="L1414">
        <v>1</v>
      </c>
      <c r="M1414">
        <f>Table1[[#This Row],[Teenhome]]+Table1[[#This Row],[Kidhome]]</f>
        <v>2</v>
      </c>
      <c r="N1414" s="1">
        <v>41566</v>
      </c>
      <c r="O1414" s="16">
        <f>(Table1[[#This Row],[DataSetDate]]-Table1[[#This Row],[Dt_Customer]])/365</f>
        <v>7.3041095890410963</v>
      </c>
      <c r="P1414" s="15">
        <v>44232</v>
      </c>
      <c r="Q1414">
        <v>20</v>
      </c>
      <c r="R1414" s="4">
        <v>19</v>
      </c>
      <c r="S1414" s="4">
        <v>0</v>
      </c>
      <c r="T1414" s="4">
        <v>9</v>
      </c>
      <c r="U1414" s="4">
        <v>0</v>
      </c>
      <c r="V1414" s="4">
        <v>0</v>
      </c>
      <c r="W1414" s="4">
        <v>2</v>
      </c>
      <c r="X1414">
        <v>2</v>
      </c>
      <c r="Y1414">
        <v>1</v>
      </c>
      <c r="Z1414" t="str">
        <f t="shared" si="91"/>
        <v>Low</v>
      </c>
      <c r="AA1414" s="14">
        <f t="shared" ca="1" si="92"/>
        <v>1.0841056617430533</v>
      </c>
      <c r="AB1414">
        <v>0</v>
      </c>
      <c r="AC1414">
        <v>3</v>
      </c>
      <c r="AD1414" s="14">
        <f t="shared" ca="1" si="93"/>
        <v>3.1337680610545275</v>
      </c>
      <c r="AE1414">
        <v>8</v>
      </c>
      <c r="AF1414">
        <v>0</v>
      </c>
      <c r="AG1414">
        <v>0</v>
      </c>
      <c r="AH1414">
        <v>0</v>
      </c>
      <c r="AI1414">
        <v>0</v>
      </c>
      <c r="AJ1414">
        <v>0</v>
      </c>
      <c r="AK1414">
        <v>0</v>
      </c>
      <c r="AL1414">
        <v>0</v>
      </c>
      <c r="AM1414" t="s">
        <v>41</v>
      </c>
    </row>
    <row r="1415" spans="1:39" hidden="1" x14ac:dyDescent="0.3">
      <c r="A1415">
        <v>749</v>
      </c>
      <c r="B1415">
        <v>1981</v>
      </c>
      <c r="C1415" s="14">
        <f>2021-Table1[[#This Row],[Year_Birth]]</f>
        <v>40</v>
      </c>
      <c r="D1415" t="s">
        <v>46</v>
      </c>
      <c r="E1415" s="14" t="str" cm="1">
        <f t="array" ref="E1415">_xlfn.SWITCH(Table1[[#This Row],[Education]],"Graduation","Bachelor’s","Basic","High School","2n Cycle","Master’s","Master","Master’s","PhD","PhD","Other")</f>
        <v>Bachelor’s</v>
      </c>
      <c r="F1415" t="s">
        <v>40</v>
      </c>
      <c r="G1415" s="14" t="s">
        <v>40</v>
      </c>
      <c r="H1415" s="14" t="str" cm="1">
        <f t="array" ref="H1415">_xlfn.SWITCH(Table1[[#This Row],[Marital_Status_mod]],"Together","Couple","Married","Couple","Divorced","Single","Single","Single","Widow","Single","Other")</f>
        <v>Couple</v>
      </c>
      <c r="I1415" s="4">
        <v>42162</v>
      </c>
      <c r="J1415" s="41" t="str">
        <f t="shared" si="90"/>
        <v>$40 - $50K</v>
      </c>
      <c r="K1415">
        <v>1</v>
      </c>
      <c r="L1415">
        <v>0</v>
      </c>
      <c r="M1415">
        <f>Table1[[#This Row],[Teenhome]]+Table1[[#This Row],[Kidhome]]</f>
        <v>1</v>
      </c>
      <c r="N1415" s="1">
        <v>41597</v>
      </c>
      <c r="O1415" s="16">
        <f>(Table1[[#This Row],[DataSetDate]]-Table1[[#This Row],[Dt_Customer]])/365</f>
        <v>7.2191780821917808</v>
      </c>
      <c r="P1415" s="15">
        <v>44232</v>
      </c>
      <c r="Q1415">
        <v>31</v>
      </c>
      <c r="R1415" s="4">
        <v>46</v>
      </c>
      <c r="S1415" s="4">
        <v>7</v>
      </c>
      <c r="T1415" s="4">
        <v>59</v>
      </c>
      <c r="U1415" s="4">
        <v>2</v>
      </c>
      <c r="V1415" s="4">
        <v>4</v>
      </c>
      <c r="W1415" s="4">
        <v>27</v>
      </c>
      <c r="X1415">
        <v>2</v>
      </c>
      <c r="Y1415">
        <v>3</v>
      </c>
      <c r="Z1415" t="str">
        <f t="shared" si="91"/>
        <v>Medium</v>
      </c>
      <c r="AA1415" s="14">
        <f t="shared" ca="1" si="92"/>
        <v>2.7472110589850933</v>
      </c>
      <c r="AB1415">
        <v>1</v>
      </c>
      <c r="AC1415">
        <v>3</v>
      </c>
      <c r="AD1415" s="14">
        <f t="shared" ca="1" si="93"/>
        <v>3.0589328482537015</v>
      </c>
      <c r="AE1415">
        <v>6</v>
      </c>
      <c r="AF1415">
        <v>0</v>
      </c>
      <c r="AG1415">
        <v>0</v>
      </c>
      <c r="AH1415">
        <v>1</v>
      </c>
      <c r="AI1415">
        <v>0</v>
      </c>
      <c r="AJ1415">
        <v>0</v>
      </c>
      <c r="AK1415">
        <v>1</v>
      </c>
      <c r="AL1415">
        <v>0</v>
      </c>
      <c r="AM1415" t="s">
        <v>41</v>
      </c>
    </row>
    <row r="1416" spans="1:39" hidden="1" x14ac:dyDescent="0.3">
      <c r="A1416">
        <v>1506</v>
      </c>
      <c r="B1416">
        <v>1975</v>
      </c>
      <c r="C1416" s="14">
        <f>2021-Table1[[#This Row],[Year_Birth]]</f>
        <v>46</v>
      </c>
      <c r="D1416" t="s">
        <v>46</v>
      </c>
      <c r="E1416" s="14" t="str" cm="1">
        <f t="array" ref="E1416">_xlfn.SWITCH(Table1[[#This Row],[Education]],"Graduation","Bachelor’s","Basic","High School","2n Cycle","Master’s","Master","Master’s","PhD","PhD","Other")</f>
        <v>Bachelor’s</v>
      </c>
      <c r="F1416" t="s">
        <v>50</v>
      </c>
      <c r="G1416" s="14" t="s">
        <v>50</v>
      </c>
      <c r="H1416" s="14" t="str" cm="1">
        <f t="array" ref="H1416">_xlfn.SWITCH(Table1[[#This Row],[Marital_Status_mod]],"Together","Couple","Married","Couple","Divorced","Single","Single","Single","Widow","Single","Other")</f>
        <v>Single</v>
      </c>
      <c r="I1416" s="4">
        <v>42160</v>
      </c>
      <c r="J1416" s="41" t="str">
        <f t="shared" si="90"/>
        <v>$40 - $50K</v>
      </c>
      <c r="K1416">
        <v>1</v>
      </c>
      <c r="L1416">
        <v>1</v>
      </c>
      <c r="M1416">
        <f>Table1[[#This Row],[Teenhome]]+Table1[[#This Row],[Kidhome]]</f>
        <v>2</v>
      </c>
      <c r="N1416" s="1">
        <v>41453</v>
      </c>
      <c r="O1416" s="16">
        <f>(Table1[[#This Row],[DataSetDate]]-Table1[[#This Row],[Dt_Customer]])/365</f>
        <v>7.6136986301369864</v>
      </c>
      <c r="P1416" s="15">
        <v>44232</v>
      </c>
      <c r="Q1416">
        <v>26</v>
      </c>
      <c r="R1416" s="4">
        <v>48</v>
      </c>
      <c r="S1416" s="4">
        <v>9</v>
      </c>
      <c r="T1416" s="4">
        <v>45</v>
      </c>
      <c r="U1416" s="4">
        <v>3</v>
      </c>
      <c r="V1416" s="4">
        <v>15</v>
      </c>
      <c r="W1416" s="4">
        <v>20</v>
      </c>
      <c r="X1416">
        <v>4</v>
      </c>
      <c r="Y1416">
        <v>2</v>
      </c>
      <c r="Z1416" t="str">
        <f t="shared" si="91"/>
        <v>Low</v>
      </c>
      <c r="AA1416" s="14">
        <f t="shared" ca="1" si="92"/>
        <v>1.6870878782987098</v>
      </c>
      <c r="AB1416">
        <v>1</v>
      </c>
      <c r="AC1416">
        <v>4</v>
      </c>
      <c r="AD1416" s="14">
        <f t="shared" ca="1" si="93"/>
        <v>3.9477490046454351</v>
      </c>
      <c r="AE1416">
        <v>6</v>
      </c>
      <c r="AF1416">
        <v>0</v>
      </c>
      <c r="AG1416">
        <v>0</v>
      </c>
      <c r="AH1416">
        <v>0</v>
      </c>
      <c r="AI1416">
        <v>0</v>
      </c>
      <c r="AJ1416">
        <v>0</v>
      </c>
      <c r="AK1416">
        <v>1</v>
      </c>
      <c r="AL1416">
        <v>0</v>
      </c>
      <c r="AM1416" t="s">
        <v>41</v>
      </c>
    </row>
    <row r="1417" spans="1:39" hidden="1" x14ac:dyDescent="0.3">
      <c r="A1417">
        <v>2961</v>
      </c>
      <c r="B1417">
        <v>1982</v>
      </c>
      <c r="C1417" s="14">
        <f>2021-Table1[[#This Row],[Year_Birth]]</f>
        <v>39</v>
      </c>
      <c r="D1417" t="s">
        <v>46</v>
      </c>
      <c r="E1417" s="14" t="str" cm="1">
        <f t="array" ref="E1417">_xlfn.SWITCH(Table1[[#This Row],[Education]],"Graduation","Bachelor’s","Basic","High School","2n Cycle","Master’s","Master","Master’s","PhD","PhD","Other")</f>
        <v>Bachelor’s</v>
      </c>
      <c r="F1417" t="s">
        <v>42</v>
      </c>
      <c r="G1417" s="14" t="s">
        <v>42</v>
      </c>
      <c r="H1417" s="14" t="str" cm="1">
        <f t="array" ref="H1417">_xlfn.SWITCH(Table1[[#This Row],[Marital_Status_mod]],"Together","Couple","Married","Couple","Divorced","Single","Single","Single","Widow","Single","Other")</f>
        <v>Couple</v>
      </c>
      <c r="I1417" s="4">
        <v>42081</v>
      </c>
      <c r="J1417" s="41" t="str">
        <f t="shared" si="90"/>
        <v>$40 - $50K</v>
      </c>
      <c r="K1417">
        <v>1</v>
      </c>
      <c r="L1417">
        <v>0</v>
      </c>
      <c r="M1417">
        <f>Table1[[#This Row],[Teenhome]]+Table1[[#This Row],[Kidhome]]</f>
        <v>1</v>
      </c>
      <c r="N1417" s="1">
        <v>41331</v>
      </c>
      <c r="O1417" s="16">
        <f>(Table1[[#This Row],[DataSetDate]]-Table1[[#This Row],[Dt_Customer]])/365</f>
        <v>7.9479452054794519</v>
      </c>
      <c r="P1417" s="15">
        <v>44232</v>
      </c>
      <c r="Q1417">
        <v>86</v>
      </c>
      <c r="R1417" s="4">
        <v>175</v>
      </c>
      <c r="S1417" s="4">
        <v>10</v>
      </c>
      <c r="T1417" s="4">
        <v>110</v>
      </c>
      <c r="U1417" s="4">
        <v>54</v>
      </c>
      <c r="V1417" s="4">
        <v>6</v>
      </c>
      <c r="W1417" s="4">
        <v>27</v>
      </c>
      <c r="X1417">
        <v>2</v>
      </c>
      <c r="Y1417">
        <v>6</v>
      </c>
      <c r="Z1417" t="str">
        <f t="shared" si="91"/>
        <v>Medium</v>
      </c>
      <c r="AA1417" s="14">
        <f t="shared" ca="1" si="92"/>
        <v>5.6544707924070572</v>
      </c>
      <c r="AB1417">
        <v>3</v>
      </c>
      <c r="AC1417">
        <v>4</v>
      </c>
      <c r="AD1417" s="14">
        <f t="shared" ca="1" si="93"/>
        <v>4.3143009785570712</v>
      </c>
      <c r="AE1417">
        <v>6</v>
      </c>
      <c r="AF1417">
        <v>0</v>
      </c>
      <c r="AG1417">
        <v>0</v>
      </c>
      <c r="AH1417">
        <v>1</v>
      </c>
      <c r="AI1417">
        <v>0</v>
      </c>
      <c r="AJ1417">
        <v>0</v>
      </c>
      <c r="AK1417">
        <v>0</v>
      </c>
      <c r="AL1417">
        <v>0</v>
      </c>
      <c r="AM1417" t="s">
        <v>41</v>
      </c>
    </row>
    <row r="1418" spans="1:39" hidden="1" x14ac:dyDescent="0.3">
      <c r="A1418">
        <v>1890</v>
      </c>
      <c r="B1418">
        <v>1971</v>
      </c>
      <c r="C1418" s="14">
        <f>2021-Table1[[#This Row],[Year_Birth]]</f>
        <v>50</v>
      </c>
      <c r="D1418" t="s">
        <v>51</v>
      </c>
      <c r="E1418" s="14" t="str" cm="1">
        <f t="array" ref="E1418">_xlfn.SWITCH(Table1[[#This Row],[Education]],"Graduation","Bachelor’s","Basic","High School","2n Cycle","Master’s","Master","Master’s","PhD","PhD","Other")</f>
        <v>Master’s</v>
      </c>
      <c r="F1418" t="s">
        <v>40</v>
      </c>
      <c r="G1418" s="14" t="s">
        <v>40</v>
      </c>
      <c r="H1418" s="14" t="str" cm="1">
        <f t="array" ref="H1418">_xlfn.SWITCH(Table1[[#This Row],[Marital_Status_mod]],"Together","Couple","Married","Couple","Divorced","Single","Single","Single","Widow","Single","Other")</f>
        <v>Couple</v>
      </c>
      <c r="I1418" s="4">
        <v>42033</v>
      </c>
      <c r="J1418" s="41" t="str">
        <f t="shared" si="90"/>
        <v>$40 - $50K</v>
      </c>
      <c r="K1418">
        <v>1</v>
      </c>
      <c r="L1418">
        <v>1</v>
      </c>
      <c r="M1418">
        <f>Table1[[#This Row],[Teenhome]]+Table1[[#This Row],[Kidhome]]</f>
        <v>2</v>
      </c>
      <c r="N1418" s="1">
        <v>41171</v>
      </c>
      <c r="O1418" s="16">
        <f>(Table1[[#This Row],[DataSetDate]]-Table1[[#This Row],[Dt_Customer]])/365</f>
        <v>8.3863013698630144</v>
      </c>
      <c r="P1418" s="15">
        <v>44232</v>
      </c>
      <c r="Q1418">
        <v>95</v>
      </c>
      <c r="R1418" s="4">
        <v>11</v>
      </c>
      <c r="S1418" s="4">
        <v>1</v>
      </c>
      <c r="T1418" s="4">
        <v>4</v>
      </c>
      <c r="U1418" s="4">
        <v>2</v>
      </c>
      <c r="V1418" s="4">
        <v>0</v>
      </c>
      <c r="W1418" s="4">
        <v>7</v>
      </c>
      <c r="X1418">
        <v>1</v>
      </c>
      <c r="Y1418">
        <v>1</v>
      </c>
      <c r="Z1418" t="str">
        <f t="shared" si="91"/>
        <v>Low</v>
      </c>
      <c r="AA1418" s="14">
        <f t="shared" ca="1" si="92"/>
        <v>1.137346208070668</v>
      </c>
      <c r="AB1418">
        <v>0</v>
      </c>
      <c r="AC1418">
        <v>2</v>
      </c>
      <c r="AD1418" s="14">
        <f t="shared" ca="1" si="93"/>
        <v>1.6309760811068452</v>
      </c>
      <c r="AE1418">
        <v>7</v>
      </c>
      <c r="AF1418">
        <v>0</v>
      </c>
      <c r="AG1418">
        <v>0</v>
      </c>
      <c r="AH1418">
        <v>0</v>
      </c>
      <c r="AI1418">
        <v>0</v>
      </c>
      <c r="AJ1418">
        <v>0</v>
      </c>
      <c r="AK1418">
        <v>0</v>
      </c>
      <c r="AL1418">
        <v>0</v>
      </c>
      <c r="AM1418" t="s">
        <v>41</v>
      </c>
    </row>
    <row r="1419" spans="1:39" hidden="1" x14ac:dyDescent="0.3">
      <c r="A1419">
        <v>7378</v>
      </c>
      <c r="B1419">
        <v>1981</v>
      </c>
      <c r="C1419" s="14">
        <f>2021-Table1[[#This Row],[Year_Birth]]</f>
        <v>40</v>
      </c>
      <c r="D1419" t="s">
        <v>44</v>
      </c>
      <c r="E1419" s="14" t="str" cm="1">
        <f t="array" ref="E1419">_xlfn.SWITCH(Table1[[#This Row],[Education]],"Graduation","Bachelor’s","Basic","High School","2n Cycle","Master’s","Master","Master’s","PhD","PhD","Other")</f>
        <v>Master’s</v>
      </c>
      <c r="F1419" t="s">
        <v>40</v>
      </c>
      <c r="G1419" s="14" t="s">
        <v>40</v>
      </c>
      <c r="H1419" s="14" t="str" cm="1">
        <f t="array" ref="H1419">_xlfn.SWITCH(Table1[[#This Row],[Marital_Status_mod]],"Together","Couple","Married","Couple","Divorced","Single","Single","Single","Widow","Single","Other")</f>
        <v>Couple</v>
      </c>
      <c r="I1419" s="4">
        <v>42021</v>
      </c>
      <c r="J1419" s="41" t="str">
        <f t="shared" si="90"/>
        <v>$40 - $50K</v>
      </c>
      <c r="K1419">
        <v>1</v>
      </c>
      <c r="L1419">
        <v>0</v>
      </c>
      <c r="M1419">
        <f>Table1[[#This Row],[Teenhome]]+Table1[[#This Row],[Kidhome]]</f>
        <v>1</v>
      </c>
      <c r="N1419" s="1">
        <v>41152</v>
      </c>
      <c r="O1419" s="16">
        <f>(Table1[[#This Row],[DataSetDate]]-Table1[[#This Row],[Dt_Customer]])/365</f>
        <v>8.4383561643835616</v>
      </c>
      <c r="P1419" s="15">
        <v>44232</v>
      </c>
      <c r="Q1419">
        <v>34</v>
      </c>
      <c r="R1419" s="4">
        <v>393</v>
      </c>
      <c r="S1419" s="4">
        <v>5</v>
      </c>
      <c r="T1419" s="4">
        <v>136</v>
      </c>
      <c r="U1419" s="4">
        <v>7</v>
      </c>
      <c r="V1419" s="4">
        <v>5</v>
      </c>
      <c r="W1419" s="4">
        <v>27</v>
      </c>
      <c r="X1419">
        <v>5</v>
      </c>
      <c r="Y1419">
        <v>10</v>
      </c>
      <c r="Z1419" t="str">
        <f t="shared" si="91"/>
        <v>High</v>
      </c>
      <c r="AA1419" s="14">
        <f t="shared" ca="1" si="92"/>
        <v>9.9298464167216149</v>
      </c>
      <c r="AB1419">
        <v>1</v>
      </c>
      <c r="AC1419">
        <v>6</v>
      </c>
      <c r="AD1419" s="14">
        <f t="shared" ca="1" si="93"/>
        <v>6.3724056121936421</v>
      </c>
      <c r="AE1419">
        <v>9</v>
      </c>
      <c r="AF1419">
        <v>0</v>
      </c>
      <c r="AG1419">
        <v>0</v>
      </c>
      <c r="AH1419">
        <v>1</v>
      </c>
      <c r="AI1419">
        <v>0</v>
      </c>
      <c r="AJ1419">
        <v>0</v>
      </c>
      <c r="AK1419">
        <v>0</v>
      </c>
      <c r="AL1419">
        <v>0</v>
      </c>
      <c r="AM1419" t="s">
        <v>41</v>
      </c>
    </row>
    <row r="1420" spans="1:39" hidden="1" x14ac:dyDescent="0.3">
      <c r="A1420">
        <v>3340</v>
      </c>
      <c r="B1420">
        <v>1977</v>
      </c>
      <c r="C1420" s="14">
        <f>2021-Table1[[#This Row],[Year_Birth]]</f>
        <v>44</v>
      </c>
      <c r="D1420" t="s">
        <v>46</v>
      </c>
      <c r="E1420" s="14" t="str" cm="1">
        <f t="array" ref="E1420">_xlfn.SWITCH(Table1[[#This Row],[Education]],"Graduation","Bachelor’s","Basic","High School","2n Cycle","Master’s","Master","Master’s","PhD","PhD","Other")</f>
        <v>Bachelor’s</v>
      </c>
      <c r="F1420" t="s">
        <v>42</v>
      </c>
      <c r="G1420" s="14" t="s">
        <v>42</v>
      </c>
      <c r="H1420" s="14" t="str" cm="1">
        <f t="array" ref="H1420">_xlfn.SWITCH(Table1[[#This Row],[Marital_Status_mod]],"Together","Couple","Married","Couple","Divorced","Single","Single","Single","Widow","Single","Other")</f>
        <v>Couple</v>
      </c>
      <c r="I1420" s="4">
        <v>42014</v>
      </c>
      <c r="J1420" s="41" t="str">
        <f t="shared" si="90"/>
        <v>$40 - $50K</v>
      </c>
      <c r="K1420">
        <v>1</v>
      </c>
      <c r="L1420">
        <v>0</v>
      </c>
      <c r="M1420">
        <f>Table1[[#This Row],[Teenhome]]+Table1[[#This Row],[Kidhome]]</f>
        <v>1</v>
      </c>
      <c r="N1420" s="1">
        <v>41138</v>
      </c>
      <c r="O1420" s="16">
        <f>(Table1[[#This Row],[DataSetDate]]-Table1[[#This Row],[Dt_Customer]])/365</f>
        <v>8.4767123287671229</v>
      </c>
      <c r="P1420" s="15">
        <v>44232</v>
      </c>
      <c r="Q1420">
        <v>56</v>
      </c>
      <c r="R1420" s="4">
        <v>244</v>
      </c>
      <c r="S1420" s="4">
        <v>15</v>
      </c>
      <c r="T1420" s="4">
        <v>108</v>
      </c>
      <c r="U1420" s="4">
        <v>4</v>
      </c>
      <c r="V1420" s="4">
        <v>15</v>
      </c>
      <c r="W1420" s="4">
        <v>50</v>
      </c>
      <c r="X1420">
        <v>6</v>
      </c>
      <c r="Y1420">
        <v>7</v>
      </c>
      <c r="Z1420" t="str">
        <f t="shared" si="91"/>
        <v>High</v>
      </c>
      <c r="AA1420" s="14">
        <f t="shared" ca="1" si="92"/>
        <v>6.6598391711670759</v>
      </c>
      <c r="AB1420">
        <v>1</v>
      </c>
      <c r="AC1420">
        <v>6</v>
      </c>
      <c r="AD1420" s="14">
        <f t="shared" ca="1" si="93"/>
        <v>5.7292801434030389</v>
      </c>
      <c r="AE1420">
        <v>8</v>
      </c>
      <c r="AF1420">
        <v>0</v>
      </c>
      <c r="AG1420">
        <v>0</v>
      </c>
      <c r="AH1420">
        <v>0</v>
      </c>
      <c r="AI1420">
        <v>0</v>
      </c>
      <c r="AJ1420">
        <v>0</v>
      </c>
      <c r="AK1420">
        <v>1</v>
      </c>
      <c r="AL1420">
        <v>0</v>
      </c>
      <c r="AM1420" t="s">
        <v>48</v>
      </c>
    </row>
    <row r="1421" spans="1:39" hidden="1" x14ac:dyDescent="0.3">
      <c r="A1421">
        <v>8685</v>
      </c>
      <c r="B1421">
        <v>1977</v>
      </c>
      <c r="C1421" s="14">
        <f>2021-Table1[[#This Row],[Year_Birth]]</f>
        <v>44</v>
      </c>
      <c r="D1421" t="s">
        <v>46</v>
      </c>
      <c r="E1421" s="14" t="str" cm="1">
        <f t="array" ref="E1421">_xlfn.SWITCH(Table1[[#This Row],[Education]],"Graduation","Bachelor’s","Basic","High School","2n Cycle","Master’s","Master","Master’s","PhD","PhD","Other")</f>
        <v>Bachelor’s</v>
      </c>
      <c r="F1421" t="s">
        <v>42</v>
      </c>
      <c r="G1421" s="14" t="s">
        <v>42</v>
      </c>
      <c r="H1421" s="14" t="str" cm="1">
        <f t="array" ref="H1421">_xlfn.SWITCH(Table1[[#This Row],[Marital_Status_mod]],"Together","Couple","Married","Couple","Divorced","Single","Single","Single","Widow","Single","Other")</f>
        <v>Couple</v>
      </c>
      <c r="I1421" s="4">
        <v>42014</v>
      </c>
      <c r="J1421" s="41" t="str">
        <f t="shared" si="90"/>
        <v>$40 - $50K</v>
      </c>
      <c r="K1421">
        <v>1</v>
      </c>
      <c r="L1421">
        <v>0</v>
      </c>
      <c r="M1421">
        <f>Table1[[#This Row],[Teenhome]]+Table1[[#This Row],[Kidhome]]</f>
        <v>1</v>
      </c>
      <c r="N1421" s="1">
        <v>41138</v>
      </c>
      <c r="O1421" s="16">
        <f>(Table1[[#This Row],[DataSetDate]]-Table1[[#This Row],[Dt_Customer]])/365</f>
        <v>8.4767123287671229</v>
      </c>
      <c r="P1421" s="15">
        <v>44232</v>
      </c>
      <c r="Q1421">
        <v>56</v>
      </c>
      <c r="R1421" s="4">
        <v>244</v>
      </c>
      <c r="S1421" s="4">
        <v>15</v>
      </c>
      <c r="T1421" s="4">
        <v>108</v>
      </c>
      <c r="U1421" s="4">
        <v>4</v>
      </c>
      <c r="V1421" s="4">
        <v>15</v>
      </c>
      <c r="W1421" s="4">
        <v>50</v>
      </c>
      <c r="X1421">
        <v>6</v>
      </c>
      <c r="Y1421">
        <v>7</v>
      </c>
      <c r="Z1421" t="str">
        <f t="shared" si="91"/>
        <v>High</v>
      </c>
      <c r="AA1421" s="14">
        <f t="shared" ca="1" si="92"/>
        <v>7.1705575585534724</v>
      </c>
      <c r="AB1421">
        <v>1</v>
      </c>
      <c r="AC1421">
        <v>6</v>
      </c>
      <c r="AD1421" s="14">
        <f t="shared" ca="1" si="93"/>
        <v>6.3293591850388013</v>
      </c>
      <c r="AE1421">
        <v>8</v>
      </c>
      <c r="AF1421">
        <v>0</v>
      </c>
      <c r="AG1421">
        <v>0</v>
      </c>
      <c r="AH1421">
        <v>0</v>
      </c>
      <c r="AI1421">
        <v>0</v>
      </c>
      <c r="AJ1421">
        <v>0</v>
      </c>
      <c r="AK1421">
        <v>1</v>
      </c>
      <c r="AL1421">
        <v>0</v>
      </c>
      <c r="AM1421" t="s">
        <v>47</v>
      </c>
    </row>
    <row r="1422" spans="1:39" hidden="1" x14ac:dyDescent="0.3">
      <c r="A1422">
        <v>4653</v>
      </c>
      <c r="B1422">
        <v>1978</v>
      </c>
      <c r="C1422" s="14">
        <f>2021-Table1[[#This Row],[Year_Birth]]</f>
        <v>43</v>
      </c>
      <c r="D1422" t="s">
        <v>46</v>
      </c>
      <c r="E1422" s="14" t="str" cm="1">
        <f t="array" ref="E1422">_xlfn.SWITCH(Table1[[#This Row],[Education]],"Graduation","Bachelor’s","Basic","High School","2n Cycle","Master’s","Master","Master’s","PhD","PhD","Other")</f>
        <v>Bachelor’s</v>
      </c>
      <c r="F1422" t="s">
        <v>40</v>
      </c>
      <c r="G1422" s="14" t="s">
        <v>40</v>
      </c>
      <c r="H1422" s="14" t="str" cm="1">
        <f t="array" ref="H1422">_xlfn.SWITCH(Table1[[#This Row],[Marital_Status_mod]],"Together","Couple","Married","Couple","Divorced","Single","Single","Single","Widow","Single","Other")</f>
        <v>Couple</v>
      </c>
      <c r="I1422" s="4">
        <v>42011</v>
      </c>
      <c r="J1422" s="41" t="str">
        <f t="shared" si="90"/>
        <v>$40 - $50K</v>
      </c>
      <c r="K1422">
        <v>1</v>
      </c>
      <c r="L1422">
        <v>0</v>
      </c>
      <c r="M1422">
        <f>Table1[[#This Row],[Teenhome]]+Table1[[#This Row],[Kidhome]]</f>
        <v>1</v>
      </c>
      <c r="N1422" s="1">
        <v>41359</v>
      </c>
      <c r="O1422" s="16">
        <f>(Table1[[#This Row],[DataSetDate]]-Table1[[#This Row],[Dt_Customer]])/365</f>
        <v>7.8712328767123285</v>
      </c>
      <c r="P1422" s="15">
        <v>44232</v>
      </c>
      <c r="Q1422">
        <v>46</v>
      </c>
      <c r="R1422" s="4">
        <v>131</v>
      </c>
      <c r="S1422" s="4">
        <v>0</v>
      </c>
      <c r="T1422" s="4">
        <v>16</v>
      </c>
      <c r="U1422" s="4">
        <v>2</v>
      </c>
      <c r="V1422" s="4">
        <v>1</v>
      </c>
      <c r="W1422" s="4">
        <v>39</v>
      </c>
      <c r="X1422">
        <v>4</v>
      </c>
      <c r="Y1422">
        <v>3</v>
      </c>
      <c r="Z1422" t="str">
        <f t="shared" si="91"/>
        <v>Medium</v>
      </c>
      <c r="AA1422" s="14">
        <f t="shared" ca="1" si="92"/>
        <v>2.7285994522456969</v>
      </c>
      <c r="AB1422">
        <v>1</v>
      </c>
      <c r="AC1422">
        <v>4</v>
      </c>
      <c r="AD1422" s="14">
        <f t="shared" ca="1" si="93"/>
        <v>3.7283225649428862</v>
      </c>
      <c r="AE1422">
        <v>8</v>
      </c>
      <c r="AF1422">
        <v>0</v>
      </c>
      <c r="AG1422">
        <v>0</v>
      </c>
      <c r="AH1422">
        <v>0</v>
      </c>
      <c r="AI1422">
        <v>0</v>
      </c>
      <c r="AJ1422">
        <v>0</v>
      </c>
      <c r="AK1422">
        <v>0</v>
      </c>
      <c r="AL1422">
        <v>0</v>
      </c>
      <c r="AM1422" t="s">
        <v>47</v>
      </c>
    </row>
    <row r="1423" spans="1:39" hidden="1" x14ac:dyDescent="0.3">
      <c r="A1423">
        <v>1162</v>
      </c>
      <c r="B1423">
        <v>1987</v>
      </c>
      <c r="C1423" s="14">
        <f>2021-Table1[[#This Row],[Year_Birth]]</f>
        <v>34</v>
      </c>
      <c r="D1423" t="s">
        <v>39</v>
      </c>
      <c r="E1423" s="14" t="str" cm="1">
        <f t="array" ref="E1423">_xlfn.SWITCH(Table1[[#This Row],[Education]],"Graduation","Bachelor’s","Basic","High School","2n Cycle","Master’s","Master","Master’s","PhD","PhD","Other")</f>
        <v>PhD</v>
      </c>
      <c r="F1423" t="s">
        <v>50</v>
      </c>
      <c r="G1423" s="14" t="s">
        <v>50</v>
      </c>
      <c r="H1423" s="14" t="str" cm="1">
        <f t="array" ref="H1423">_xlfn.SWITCH(Table1[[#This Row],[Marital_Status_mod]],"Together","Couple","Married","Couple","Divorced","Single","Single","Single","Widow","Single","Other")</f>
        <v>Single</v>
      </c>
      <c r="I1423" s="4">
        <v>42000</v>
      </c>
      <c r="J1423" s="41" t="str">
        <f t="shared" si="90"/>
        <v>$40 - $50K</v>
      </c>
      <c r="K1423">
        <v>0</v>
      </c>
      <c r="L1423">
        <v>0</v>
      </c>
      <c r="M1423">
        <f>Table1[[#This Row],[Teenhome]]+Table1[[#This Row],[Kidhome]]</f>
        <v>0</v>
      </c>
      <c r="N1423" s="1">
        <v>41284</v>
      </c>
      <c r="O1423" s="16">
        <f>(Table1[[#This Row],[DataSetDate]]-Table1[[#This Row],[Dt_Customer]])/365</f>
        <v>8.0767123287671225</v>
      </c>
      <c r="P1423" s="15">
        <v>44232</v>
      </c>
      <c r="Q1423">
        <v>23</v>
      </c>
      <c r="R1423" s="4">
        <v>124</v>
      </c>
      <c r="S1423" s="4">
        <v>83</v>
      </c>
      <c r="T1423" s="4">
        <v>267</v>
      </c>
      <c r="U1423" s="4">
        <v>85</v>
      </c>
      <c r="V1423" s="4">
        <v>59</v>
      </c>
      <c r="W1423" s="4">
        <v>35</v>
      </c>
      <c r="X1423">
        <v>2</v>
      </c>
      <c r="Y1423">
        <v>5</v>
      </c>
      <c r="Z1423" t="str">
        <f t="shared" si="91"/>
        <v>Medium</v>
      </c>
      <c r="AA1423" s="14">
        <f t="shared" ca="1" si="92"/>
        <v>4.6340938724520173</v>
      </c>
      <c r="AB1423">
        <v>2</v>
      </c>
      <c r="AC1423">
        <v>11</v>
      </c>
      <c r="AD1423" s="14">
        <f t="shared" ca="1" si="93"/>
        <v>11.367541644645604</v>
      </c>
      <c r="AE1423">
        <v>5</v>
      </c>
      <c r="AF1423">
        <v>0</v>
      </c>
      <c r="AG1423">
        <v>0</v>
      </c>
      <c r="AH1423">
        <v>0</v>
      </c>
      <c r="AI1423">
        <v>0</v>
      </c>
      <c r="AJ1423">
        <v>0</v>
      </c>
      <c r="AK1423">
        <v>1</v>
      </c>
      <c r="AL1423">
        <v>0</v>
      </c>
      <c r="AM1423" t="s">
        <v>41</v>
      </c>
    </row>
    <row r="1424" spans="1:39" hidden="1" x14ac:dyDescent="0.3">
      <c r="A1424">
        <v>10643</v>
      </c>
      <c r="B1424">
        <v>1987</v>
      </c>
      <c r="C1424" s="14">
        <f>2021-Table1[[#This Row],[Year_Birth]]</f>
        <v>34</v>
      </c>
      <c r="D1424" t="s">
        <v>39</v>
      </c>
      <c r="E1424" s="14" t="str" cm="1">
        <f t="array" ref="E1424">_xlfn.SWITCH(Table1[[#This Row],[Education]],"Graduation","Bachelor’s","Basic","High School","2n Cycle","Master’s","Master","Master’s","PhD","PhD","Other")</f>
        <v>PhD</v>
      </c>
      <c r="F1424" t="s">
        <v>50</v>
      </c>
      <c r="G1424" s="14" t="s">
        <v>50</v>
      </c>
      <c r="H1424" s="14" t="str" cm="1">
        <f t="array" ref="H1424">_xlfn.SWITCH(Table1[[#This Row],[Marital_Status_mod]],"Together","Couple","Married","Couple","Divorced","Single","Single","Single","Widow","Single","Other")</f>
        <v>Single</v>
      </c>
      <c r="I1424" s="4">
        <v>42000</v>
      </c>
      <c r="J1424" s="41" t="str">
        <f t="shared" si="90"/>
        <v>$40 - $50K</v>
      </c>
      <c r="K1424">
        <v>0</v>
      </c>
      <c r="L1424">
        <v>0</v>
      </c>
      <c r="M1424">
        <f>Table1[[#This Row],[Teenhome]]+Table1[[#This Row],[Kidhome]]</f>
        <v>0</v>
      </c>
      <c r="N1424" s="1">
        <v>41284</v>
      </c>
      <c r="O1424" s="16">
        <f>(Table1[[#This Row],[DataSetDate]]-Table1[[#This Row],[Dt_Customer]])/365</f>
        <v>8.0767123287671225</v>
      </c>
      <c r="P1424" s="15">
        <v>44232</v>
      </c>
      <c r="Q1424">
        <v>23</v>
      </c>
      <c r="R1424" s="4">
        <v>124</v>
      </c>
      <c r="S1424" s="4">
        <v>83</v>
      </c>
      <c r="T1424" s="4">
        <v>267</v>
      </c>
      <c r="U1424" s="4">
        <v>85</v>
      </c>
      <c r="V1424" s="4">
        <v>59</v>
      </c>
      <c r="W1424" s="4">
        <v>35</v>
      </c>
      <c r="X1424">
        <v>2</v>
      </c>
      <c r="Y1424">
        <v>5</v>
      </c>
      <c r="Z1424" t="str">
        <f t="shared" si="91"/>
        <v>Medium</v>
      </c>
      <c r="AA1424" s="14">
        <f t="shared" ca="1" si="92"/>
        <v>5.1568719723983723</v>
      </c>
      <c r="AB1424">
        <v>2</v>
      </c>
      <c r="AC1424">
        <v>11</v>
      </c>
      <c r="AD1424" s="14">
        <f t="shared" ca="1" si="93"/>
        <v>11.029651881346561</v>
      </c>
      <c r="AE1424">
        <v>5</v>
      </c>
      <c r="AF1424">
        <v>0</v>
      </c>
      <c r="AG1424">
        <v>0</v>
      </c>
      <c r="AH1424">
        <v>0</v>
      </c>
      <c r="AI1424">
        <v>0</v>
      </c>
      <c r="AJ1424">
        <v>0</v>
      </c>
      <c r="AK1424">
        <v>1</v>
      </c>
      <c r="AL1424">
        <v>0</v>
      </c>
      <c r="AM1424" t="s">
        <v>53</v>
      </c>
    </row>
    <row r="1425" spans="1:39" hidden="1" x14ac:dyDescent="0.3">
      <c r="A1425">
        <v>1307</v>
      </c>
      <c r="B1425">
        <v>1978</v>
      </c>
      <c r="C1425" s="14">
        <f>2021-Table1[[#This Row],[Year_Birth]]</f>
        <v>43</v>
      </c>
      <c r="D1425" t="s">
        <v>46</v>
      </c>
      <c r="E1425" s="14" t="str" cm="1">
        <f t="array" ref="E1425">_xlfn.SWITCH(Table1[[#This Row],[Education]],"Graduation","Bachelor’s","Basic","High School","2n Cycle","Master’s","Master","Master’s","PhD","PhD","Other")</f>
        <v>Bachelor’s</v>
      </c>
      <c r="F1425" t="s">
        <v>49</v>
      </c>
      <c r="G1425" s="14" t="s">
        <v>49</v>
      </c>
      <c r="H1425" s="14" t="str" cm="1">
        <f t="array" ref="H1425">_xlfn.SWITCH(Table1[[#This Row],[Marital_Status_mod]],"Together","Couple","Married","Couple","Divorced","Single","Single","Single","Widow","Single","Other")</f>
        <v>Single</v>
      </c>
      <c r="I1425" s="4">
        <v>41986</v>
      </c>
      <c r="J1425" s="41" t="str">
        <f t="shared" si="90"/>
        <v>$40 - $50K</v>
      </c>
      <c r="K1425">
        <v>0</v>
      </c>
      <c r="L1425">
        <v>1</v>
      </c>
      <c r="M1425">
        <f>Table1[[#This Row],[Teenhome]]+Table1[[#This Row],[Kidhome]]</f>
        <v>1</v>
      </c>
      <c r="N1425" s="1">
        <v>41679</v>
      </c>
      <c r="O1425" s="16">
        <f>(Table1[[#This Row],[DataSetDate]]-Table1[[#This Row],[Dt_Customer]])/365</f>
        <v>6.9945205479452053</v>
      </c>
      <c r="P1425" s="15">
        <v>44232</v>
      </c>
      <c r="Q1425">
        <v>15</v>
      </c>
      <c r="R1425" s="4">
        <v>27</v>
      </c>
      <c r="S1425" s="4">
        <v>5</v>
      </c>
      <c r="T1425" s="4">
        <v>8</v>
      </c>
      <c r="U1425" s="4">
        <v>8</v>
      </c>
      <c r="V1425" s="4">
        <v>3</v>
      </c>
      <c r="W1425" s="4">
        <v>12</v>
      </c>
      <c r="X1425">
        <v>3</v>
      </c>
      <c r="Y1425">
        <v>3</v>
      </c>
      <c r="Z1425" t="str">
        <f t="shared" si="91"/>
        <v>Medium</v>
      </c>
      <c r="AA1425" s="14">
        <f t="shared" ca="1" si="92"/>
        <v>2.8154304965379344</v>
      </c>
      <c r="AB1425">
        <v>0</v>
      </c>
      <c r="AC1425">
        <v>4</v>
      </c>
      <c r="AD1425" s="14">
        <f t="shared" ca="1" si="93"/>
        <v>3.9823484764242054</v>
      </c>
      <c r="AE1425">
        <v>4</v>
      </c>
      <c r="AF1425">
        <v>0</v>
      </c>
      <c r="AG1425">
        <v>0</v>
      </c>
      <c r="AH1425">
        <v>0</v>
      </c>
      <c r="AI1425">
        <v>0</v>
      </c>
      <c r="AJ1425">
        <v>0</v>
      </c>
      <c r="AK1425">
        <v>0</v>
      </c>
      <c r="AL1425">
        <v>0</v>
      </c>
      <c r="AM1425" t="s">
        <v>41</v>
      </c>
    </row>
    <row r="1426" spans="1:39" hidden="1" x14ac:dyDescent="0.3">
      <c r="A1426">
        <v>4548</v>
      </c>
      <c r="B1426">
        <v>1981</v>
      </c>
      <c r="C1426" s="14">
        <f>2021-Table1[[#This Row],[Year_Birth]]</f>
        <v>40</v>
      </c>
      <c r="D1426" t="s">
        <v>46</v>
      </c>
      <c r="E1426" s="14" t="str" cm="1">
        <f t="array" ref="E1426">_xlfn.SWITCH(Table1[[#This Row],[Education]],"Graduation","Bachelor’s","Basic","High School","2n Cycle","Master’s","Master","Master’s","PhD","PhD","Other")</f>
        <v>Bachelor’s</v>
      </c>
      <c r="F1426" t="s">
        <v>50</v>
      </c>
      <c r="G1426" s="14" t="s">
        <v>50</v>
      </c>
      <c r="H1426" s="14" t="str" cm="1">
        <f t="array" ref="H1426">_xlfn.SWITCH(Table1[[#This Row],[Marital_Status_mod]],"Together","Couple","Married","Couple","Divorced","Single","Single","Single","Widow","Single","Other")</f>
        <v>Single</v>
      </c>
      <c r="I1426" s="4">
        <v>41967</v>
      </c>
      <c r="J1426" s="41" t="str">
        <f t="shared" si="90"/>
        <v>$40 - $50K</v>
      </c>
      <c r="K1426">
        <v>1</v>
      </c>
      <c r="L1426">
        <v>1</v>
      </c>
      <c r="M1426">
        <f>Table1[[#This Row],[Teenhome]]+Table1[[#This Row],[Kidhome]]</f>
        <v>2</v>
      </c>
      <c r="N1426" s="1">
        <v>41601</v>
      </c>
      <c r="O1426" s="16">
        <f>(Table1[[#This Row],[DataSetDate]]-Table1[[#This Row],[Dt_Customer]])/365</f>
        <v>7.2082191780821914</v>
      </c>
      <c r="P1426" s="15">
        <v>44232</v>
      </c>
      <c r="Q1426">
        <v>66</v>
      </c>
      <c r="R1426" s="4">
        <v>23</v>
      </c>
      <c r="S1426" s="4">
        <v>4</v>
      </c>
      <c r="T1426" s="4">
        <v>10</v>
      </c>
      <c r="U1426" s="4">
        <v>0</v>
      </c>
      <c r="V1426" s="4">
        <v>2</v>
      </c>
      <c r="W1426" s="4">
        <v>15</v>
      </c>
      <c r="X1426">
        <v>1</v>
      </c>
      <c r="Y1426">
        <v>1</v>
      </c>
      <c r="Z1426" t="str">
        <f t="shared" si="91"/>
        <v>Low</v>
      </c>
      <c r="AA1426" s="14">
        <f t="shared" ca="1" si="92"/>
        <v>1.1791055274306113</v>
      </c>
      <c r="AB1426">
        <v>0</v>
      </c>
      <c r="AC1426">
        <v>3</v>
      </c>
      <c r="AD1426" s="14">
        <f t="shared" ca="1" si="93"/>
        <v>2.8496152862161956</v>
      </c>
      <c r="AE1426">
        <v>4</v>
      </c>
      <c r="AF1426">
        <v>0</v>
      </c>
      <c r="AG1426">
        <v>0</v>
      </c>
      <c r="AH1426">
        <v>0</v>
      </c>
      <c r="AI1426">
        <v>0</v>
      </c>
      <c r="AJ1426">
        <v>0</v>
      </c>
      <c r="AK1426">
        <v>0</v>
      </c>
      <c r="AL1426">
        <v>0</v>
      </c>
      <c r="AM1426" t="s">
        <v>48</v>
      </c>
    </row>
    <row r="1427" spans="1:39" hidden="1" x14ac:dyDescent="0.3">
      <c r="A1427">
        <v>9701</v>
      </c>
      <c r="B1427">
        <v>1988</v>
      </c>
      <c r="C1427" s="14">
        <f>2021-Table1[[#This Row],[Year_Birth]]</f>
        <v>33</v>
      </c>
      <c r="D1427" t="s">
        <v>46</v>
      </c>
      <c r="E1427" s="14" t="str" cm="1">
        <f t="array" ref="E1427">_xlfn.SWITCH(Table1[[#This Row],[Education]],"Graduation","Bachelor’s","Basic","High School","2n Cycle","Master’s","Master","Master’s","PhD","PhD","Other")</f>
        <v>Bachelor’s</v>
      </c>
      <c r="F1427" t="s">
        <v>40</v>
      </c>
      <c r="G1427" s="14" t="s">
        <v>40</v>
      </c>
      <c r="H1427" s="14" t="str" cm="1">
        <f t="array" ref="H1427">_xlfn.SWITCH(Table1[[#This Row],[Marital_Status_mod]],"Together","Couple","Married","Couple","Divorced","Single","Single","Single","Widow","Single","Other")</f>
        <v>Couple</v>
      </c>
      <c r="I1427" s="4">
        <v>41883</v>
      </c>
      <c r="J1427" s="41" t="str">
        <f t="shared" si="90"/>
        <v>$40 - $50K</v>
      </c>
      <c r="K1427">
        <v>1</v>
      </c>
      <c r="L1427">
        <v>0</v>
      </c>
      <c r="M1427">
        <f>Table1[[#This Row],[Teenhome]]+Table1[[#This Row],[Kidhome]]</f>
        <v>1</v>
      </c>
      <c r="N1427" s="1">
        <v>41352</v>
      </c>
      <c r="O1427" s="16">
        <f>(Table1[[#This Row],[DataSetDate]]-Table1[[#This Row],[Dt_Customer]])/365</f>
        <v>7.8904109589041092</v>
      </c>
      <c r="P1427" s="15">
        <v>44232</v>
      </c>
      <c r="Q1427">
        <v>13</v>
      </c>
      <c r="R1427" s="4">
        <v>32</v>
      </c>
      <c r="S1427" s="4">
        <v>34</v>
      </c>
      <c r="T1427" s="4">
        <v>41</v>
      </c>
      <c r="U1427" s="4">
        <v>73</v>
      </c>
      <c r="V1427" s="4">
        <v>16</v>
      </c>
      <c r="W1427" s="4">
        <v>116</v>
      </c>
      <c r="X1427">
        <v>3</v>
      </c>
      <c r="Y1427">
        <v>4</v>
      </c>
      <c r="Z1427" t="str">
        <f t="shared" si="91"/>
        <v>Medium</v>
      </c>
      <c r="AA1427" s="14">
        <f t="shared" ca="1" si="92"/>
        <v>4.3424477756248221</v>
      </c>
      <c r="AB1427">
        <v>2</v>
      </c>
      <c r="AC1427">
        <v>3</v>
      </c>
      <c r="AD1427" s="14">
        <f t="shared" ca="1" si="93"/>
        <v>3.3657837813310758</v>
      </c>
      <c r="AE1427">
        <v>7</v>
      </c>
      <c r="AF1427">
        <v>0</v>
      </c>
      <c r="AG1427">
        <v>0</v>
      </c>
      <c r="AH1427">
        <v>0</v>
      </c>
      <c r="AI1427">
        <v>0</v>
      </c>
      <c r="AJ1427">
        <v>0</v>
      </c>
      <c r="AK1427">
        <v>0</v>
      </c>
      <c r="AL1427">
        <v>0</v>
      </c>
      <c r="AM1427" t="s">
        <v>48</v>
      </c>
    </row>
    <row r="1428" spans="1:39" hidden="1" x14ac:dyDescent="0.3">
      <c r="A1428">
        <v>9736</v>
      </c>
      <c r="B1428">
        <v>1980</v>
      </c>
      <c r="C1428" s="14">
        <f>2021-Table1[[#This Row],[Year_Birth]]</f>
        <v>41</v>
      </c>
      <c r="D1428" t="s">
        <v>46</v>
      </c>
      <c r="E1428" s="14" t="str" cm="1">
        <f t="array" ref="E1428">_xlfn.SWITCH(Table1[[#This Row],[Education]],"Graduation","Bachelor’s","Basic","High School","2n Cycle","Master’s","Master","Master’s","PhD","PhD","Other")</f>
        <v>Bachelor’s</v>
      </c>
      <c r="F1428" t="s">
        <v>42</v>
      </c>
      <c r="G1428" s="14" t="s">
        <v>42</v>
      </c>
      <c r="H1428" s="14" t="str" cm="1">
        <f t="array" ref="H1428">_xlfn.SWITCH(Table1[[#This Row],[Marital_Status_mod]],"Together","Couple","Married","Couple","Divorced","Single","Single","Single","Widow","Single","Other")</f>
        <v>Couple</v>
      </c>
      <c r="I1428" s="4">
        <v>41850</v>
      </c>
      <c r="J1428" s="41" t="str">
        <f t="shared" si="90"/>
        <v>$40 - $50K</v>
      </c>
      <c r="K1428">
        <v>1</v>
      </c>
      <c r="L1428">
        <v>1</v>
      </c>
      <c r="M1428">
        <f>Table1[[#This Row],[Teenhome]]+Table1[[#This Row],[Kidhome]]</f>
        <v>2</v>
      </c>
      <c r="N1428" s="1">
        <v>41267</v>
      </c>
      <c r="O1428" s="16">
        <f>(Table1[[#This Row],[DataSetDate]]-Table1[[#This Row],[Dt_Customer]])/365</f>
        <v>8.1232876712328768</v>
      </c>
      <c r="P1428" s="15">
        <v>44232</v>
      </c>
      <c r="Q1428">
        <v>51</v>
      </c>
      <c r="R1428" s="4">
        <v>53</v>
      </c>
      <c r="S1428" s="4">
        <v>5</v>
      </c>
      <c r="T1428" s="4">
        <v>19</v>
      </c>
      <c r="U1428" s="4">
        <v>2</v>
      </c>
      <c r="V1428" s="4">
        <v>13</v>
      </c>
      <c r="W1428" s="4">
        <v>4</v>
      </c>
      <c r="X1428">
        <v>3</v>
      </c>
      <c r="Y1428">
        <v>3</v>
      </c>
      <c r="Z1428" t="str">
        <f t="shared" si="91"/>
        <v>Medium</v>
      </c>
      <c r="AA1428" s="14">
        <f t="shared" ca="1" si="92"/>
        <v>3.1983870547764068</v>
      </c>
      <c r="AB1428">
        <v>0</v>
      </c>
      <c r="AC1428">
        <v>3</v>
      </c>
      <c r="AD1428" s="14">
        <f t="shared" ca="1" si="93"/>
        <v>3.24668022776381</v>
      </c>
      <c r="AE1428">
        <v>8</v>
      </c>
      <c r="AF1428">
        <v>0</v>
      </c>
      <c r="AG1428">
        <v>0</v>
      </c>
      <c r="AH1428">
        <v>0</v>
      </c>
      <c r="AI1428">
        <v>0</v>
      </c>
      <c r="AJ1428">
        <v>0</v>
      </c>
      <c r="AK1428">
        <v>0</v>
      </c>
      <c r="AL1428">
        <v>0</v>
      </c>
      <c r="AM1428" t="s">
        <v>43</v>
      </c>
    </row>
    <row r="1429" spans="1:39" hidden="1" x14ac:dyDescent="0.3">
      <c r="A1429">
        <v>607</v>
      </c>
      <c r="B1429">
        <v>1955</v>
      </c>
      <c r="C1429" s="14">
        <f>2021-Table1[[#This Row],[Year_Birth]]</f>
        <v>66</v>
      </c>
      <c r="D1429" t="s">
        <v>51</v>
      </c>
      <c r="E1429" s="14" t="str" cm="1">
        <f t="array" ref="E1429">_xlfn.SWITCH(Table1[[#This Row],[Education]],"Graduation","Bachelor’s","Basic","High School","2n Cycle","Master’s","Master","Master’s","PhD","PhD","Other")</f>
        <v>Master’s</v>
      </c>
      <c r="F1429" t="s">
        <v>49</v>
      </c>
      <c r="G1429" s="14" t="s">
        <v>49</v>
      </c>
      <c r="H1429" s="14" t="str" cm="1">
        <f t="array" ref="H1429">_xlfn.SWITCH(Table1[[#This Row],[Marital_Status_mod]],"Together","Couple","Married","Couple","Divorced","Single","Single","Single","Widow","Single","Other")</f>
        <v>Single</v>
      </c>
      <c r="I1429" s="4">
        <v>41769</v>
      </c>
      <c r="J1429" s="41" t="str">
        <f t="shared" si="90"/>
        <v>$40 - $50K</v>
      </c>
      <c r="K1429">
        <v>0</v>
      </c>
      <c r="L1429">
        <v>1</v>
      </c>
      <c r="M1429">
        <f>Table1[[#This Row],[Teenhome]]+Table1[[#This Row],[Kidhome]]</f>
        <v>1</v>
      </c>
      <c r="N1429" s="1">
        <v>41318</v>
      </c>
      <c r="O1429" s="16">
        <f>(Table1[[#This Row],[DataSetDate]]-Table1[[#This Row],[Dt_Customer]])/365</f>
        <v>7.9835616438356167</v>
      </c>
      <c r="P1429" s="15">
        <v>44232</v>
      </c>
      <c r="Q1429">
        <v>31</v>
      </c>
      <c r="R1429" s="4">
        <v>302</v>
      </c>
      <c r="S1429" s="4">
        <v>29</v>
      </c>
      <c r="T1429" s="4">
        <v>131</v>
      </c>
      <c r="U1429" s="4">
        <v>32</v>
      </c>
      <c r="V1429" s="4">
        <v>0</v>
      </c>
      <c r="W1429" s="4">
        <v>27</v>
      </c>
      <c r="X1429">
        <v>6</v>
      </c>
      <c r="Y1429">
        <v>8</v>
      </c>
      <c r="Z1429" t="str">
        <f t="shared" si="91"/>
        <v>High</v>
      </c>
      <c r="AA1429" s="14">
        <f t="shared" ca="1" si="92"/>
        <v>7.7450689755573769</v>
      </c>
      <c r="AB1429">
        <v>1</v>
      </c>
      <c r="AC1429">
        <v>7</v>
      </c>
      <c r="AD1429" s="14">
        <f t="shared" ca="1" si="93"/>
        <v>6.9074169547520645</v>
      </c>
      <c r="AE1429">
        <v>8</v>
      </c>
      <c r="AF1429">
        <v>0</v>
      </c>
      <c r="AG1429">
        <v>0</v>
      </c>
      <c r="AH1429">
        <v>0</v>
      </c>
      <c r="AI1429">
        <v>0</v>
      </c>
      <c r="AJ1429">
        <v>0</v>
      </c>
      <c r="AK1429">
        <v>0</v>
      </c>
      <c r="AL1429">
        <v>0</v>
      </c>
      <c r="AM1429" t="s">
        <v>45</v>
      </c>
    </row>
    <row r="1430" spans="1:39" hidden="1" x14ac:dyDescent="0.3">
      <c r="A1430">
        <v>7286</v>
      </c>
      <c r="B1430">
        <v>1968</v>
      </c>
      <c r="C1430" s="14">
        <f>2021-Table1[[#This Row],[Year_Birth]]</f>
        <v>53</v>
      </c>
      <c r="D1430" t="s">
        <v>46</v>
      </c>
      <c r="E1430" s="14" t="str" cm="1">
        <f t="array" ref="E1430">_xlfn.SWITCH(Table1[[#This Row],[Education]],"Graduation","Bachelor’s","Basic","High School","2n Cycle","Master’s","Master","Master’s","PhD","PhD","Other")</f>
        <v>Bachelor’s</v>
      </c>
      <c r="F1430" t="s">
        <v>40</v>
      </c>
      <c r="G1430" s="14" t="s">
        <v>40</v>
      </c>
      <c r="H1430" s="14" t="str" cm="1">
        <f t="array" ref="H1430">_xlfn.SWITCH(Table1[[#This Row],[Marital_Status_mod]],"Together","Couple","Married","Couple","Divorced","Single","Single","Single","Widow","Single","Other")</f>
        <v>Couple</v>
      </c>
      <c r="I1430" s="4">
        <v>41728</v>
      </c>
      <c r="J1430" s="41" t="str">
        <f t="shared" si="90"/>
        <v>$40 - $50K</v>
      </c>
      <c r="K1430">
        <v>1</v>
      </c>
      <c r="L1430">
        <v>0</v>
      </c>
      <c r="M1430">
        <f>Table1[[#This Row],[Teenhome]]+Table1[[#This Row],[Kidhome]]</f>
        <v>1</v>
      </c>
      <c r="N1430" s="1">
        <v>41418</v>
      </c>
      <c r="O1430" s="16">
        <f>(Table1[[#This Row],[DataSetDate]]-Table1[[#This Row],[Dt_Customer]])/365</f>
        <v>7.7095890410958905</v>
      </c>
      <c r="P1430" s="15">
        <v>44232</v>
      </c>
      <c r="Q1430">
        <v>92</v>
      </c>
      <c r="R1430" s="4">
        <v>13</v>
      </c>
      <c r="S1430" s="4">
        <v>6</v>
      </c>
      <c r="T1430" s="4">
        <v>15</v>
      </c>
      <c r="U1430" s="4">
        <v>3</v>
      </c>
      <c r="V1430" s="4">
        <v>5</v>
      </c>
      <c r="W1430" s="4">
        <v>13</v>
      </c>
      <c r="X1430">
        <v>1</v>
      </c>
      <c r="Y1430">
        <v>2</v>
      </c>
      <c r="Z1430" t="str">
        <f t="shared" si="91"/>
        <v>Low</v>
      </c>
      <c r="AA1430" s="14">
        <f t="shared" ca="1" si="92"/>
        <v>2.3525303116478034</v>
      </c>
      <c r="AB1430">
        <v>0</v>
      </c>
      <c r="AC1430">
        <v>2</v>
      </c>
      <c r="AD1430" s="14">
        <f t="shared" ca="1" si="93"/>
        <v>2.0301152077418854</v>
      </c>
      <c r="AE1430">
        <v>10</v>
      </c>
      <c r="AF1430">
        <v>0</v>
      </c>
      <c r="AG1430">
        <v>0</v>
      </c>
      <c r="AH1430">
        <v>0</v>
      </c>
      <c r="AI1430">
        <v>0</v>
      </c>
      <c r="AJ1430">
        <v>0</v>
      </c>
      <c r="AK1430">
        <v>0</v>
      </c>
      <c r="AL1430">
        <v>0</v>
      </c>
      <c r="AM1430" t="s">
        <v>53</v>
      </c>
    </row>
    <row r="1431" spans="1:39" hidden="1" x14ac:dyDescent="0.3">
      <c r="A1431">
        <v>8726</v>
      </c>
      <c r="B1431">
        <v>1964</v>
      </c>
      <c r="C1431" s="14">
        <f>2021-Table1[[#This Row],[Year_Birth]]</f>
        <v>57</v>
      </c>
      <c r="D1431" t="s">
        <v>51</v>
      </c>
      <c r="E1431" s="14" t="str" cm="1">
        <f t="array" ref="E1431">_xlfn.SWITCH(Table1[[#This Row],[Education]],"Graduation","Bachelor’s","Basic","High School","2n Cycle","Master’s","Master","Master’s","PhD","PhD","Other")</f>
        <v>Master’s</v>
      </c>
      <c r="F1431" t="s">
        <v>49</v>
      </c>
      <c r="G1431" s="14" t="s">
        <v>49</v>
      </c>
      <c r="H1431" s="14" t="str" cm="1">
        <f t="array" ref="H1431">_xlfn.SWITCH(Table1[[#This Row],[Marital_Status_mod]],"Together","Couple","Married","Couple","Divorced","Single","Single","Single","Widow","Single","Other")</f>
        <v>Single</v>
      </c>
      <c r="I1431" s="4">
        <v>41713</v>
      </c>
      <c r="J1431" s="41" t="str">
        <f t="shared" si="90"/>
        <v>$40 - $50K</v>
      </c>
      <c r="K1431">
        <v>1</v>
      </c>
      <c r="L1431">
        <v>1</v>
      </c>
      <c r="M1431">
        <f>Table1[[#This Row],[Teenhome]]+Table1[[#This Row],[Kidhome]]</f>
        <v>2</v>
      </c>
      <c r="N1431" s="1">
        <v>41758</v>
      </c>
      <c r="O1431" s="16">
        <f>(Table1[[#This Row],[DataSetDate]]-Table1[[#This Row],[Dt_Customer]])/365</f>
        <v>6.7780821917808218</v>
      </c>
      <c r="P1431" s="15">
        <v>44232</v>
      </c>
      <c r="Q1431">
        <v>57</v>
      </c>
      <c r="R1431" s="4">
        <v>77</v>
      </c>
      <c r="S1431" s="4">
        <v>8</v>
      </c>
      <c r="T1431" s="4">
        <v>44</v>
      </c>
      <c r="U1431" s="4">
        <v>10</v>
      </c>
      <c r="V1431" s="4">
        <v>10</v>
      </c>
      <c r="W1431" s="4">
        <v>25</v>
      </c>
      <c r="X1431">
        <v>5</v>
      </c>
      <c r="Y1431">
        <v>3</v>
      </c>
      <c r="Z1431" t="str">
        <f t="shared" si="91"/>
        <v>Medium</v>
      </c>
      <c r="AA1431" s="14">
        <f t="shared" ca="1" si="92"/>
        <v>3.3333266319604689</v>
      </c>
      <c r="AB1431">
        <v>1</v>
      </c>
      <c r="AC1431">
        <v>4</v>
      </c>
      <c r="AD1431" s="14">
        <f t="shared" ca="1" si="93"/>
        <v>4.0999301890304958</v>
      </c>
      <c r="AE1431">
        <v>6</v>
      </c>
      <c r="AF1431">
        <v>0</v>
      </c>
      <c r="AG1431">
        <v>0</v>
      </c>
      <c r="AH1431">
        <v>0</v>
      </c>
      <c r="AI1431">
        <v>0</v>
      </c>
      <c r="AJ1431">
        <v>0</v>
      </c>
      <c r="AK1431">
        <v>0</v>
      </c>
      <c r="AL1431">
        <v>0</v>
      </c>
      <c r="AM1431" t="s">
        <v>48</v>
      </c>
    </row>
    <row r="1432" spans="1:39" hidden="1" x14ac:dyDescent="0.3">
      <c r="A1432">
        <v>5289</v>
      </c>
      <c r="B1432">
        <v>1975</v>
      </c>
      <c r="C1432" s="14">
        <f>2021-Table1[[#This Row],[Year_Birth]]</f>
        <v>46</v>
      </c>
      <c r="D1432" t="s">
        <v>51</v>
      </c>
      <c r="E1432" s="14" t="str" cm="1">
        <f t="array" ref="E1432">_xlfn.SWITCH(Table1[[#This Row],[Education]],"Graduation","Bachelor’s","Basic","High School","2n Cycle","Master’s","Master","Master’s","PhD","PhD","Other")</f>
        <v>Master’s</v>
      </c>
      <c r="F1432" t="s">
        <v>50</v>
      </c>
      <c r="G1432" s="14" t="s">
        <v>50</v>
      </c>
      <c r="H1432" s="14" t="str" cm="1">
        <f t="array" ref="H1432">_xlfn.SWITCH(Table1[[#This Row],[Marital_Status_mod]],"Together","Couple","Married","Couple","Divorced","Single","Single","Single","Widow","Single","Other")</f>
        <v>Single</v>
      </c>
      <c r="I1432" s="4">
        <v>41658</v>
      </c>
      <c r="J1432" s="41" t="str">
        <f t="shared" si="90"/>
        <v>$40 - $50K</v>
      </c>
      <c r="K1432">
        <v>1</v>
      </c>
      <c r="L1432">
        <v>1</v>
      </c>
      <c r="M1432">
        <f>Table1[[#This Row],[Teenhome]]+Table1[[#This Row],[Kidhome]]</f>
        <v>2</v>
      </c>
      <c r="N1432" s="1">
        <v>41222</v>
      </c>
      <c r="O1432" s="16">
        <f>(Table1[[#This Row],[DataSetDate]]-Table1[[#This Row],[Dt_Customer]])/365</f>
        <v>8.2465753424657535</v>
      </c>
      <c r="P1432" s="15">
        <v>44232</v>
      </c>
      <c r="Q1432">
        <v>30</v>
      </c>
      <c r="R1432" s="4">
        <v>8</v>
      </c>
      <c r="S1432" s="4">
        <v>4</v>
      </c>
      <c r="T1432" s="4">
        <v>12</v>
      </c>
      <c r="U1432" s="4">
        <v>15</v>
      </c>
      <c r="V1432" s="4">
        <v>4</v>
      </c>
      <c r="W1432" s="4">
        <v>29</v>
      </c>
      <c r="X1432">
        <v>2</v>
      </c>
      <c r="Y1432">
        <v>1</v>
      </c>
      <c r="Z1432" t="str">
        <f t="shared" si="91"/>
        <v>Low</v>
      </c>
      <c r="AA1432" s="14">
        <f t="shared" ca="1" si="92"/>
        <v>1.2336029514025806</v>
      </c>
      <c r="AB1432">
        <v>1</v>
      </c>
      <c r="AC1432">
        <v>2</v>
      </c>
      <c r="AD1432" s="14">
        <f t="shared" ca="1" si="93"/>
        <v>2.2300316519215868</v>
      </c>
      <c r="AE1432">
        <v>4</v>
      </c>
      <c r="AF1432">
        <v>0</v>
      </c>
      <c r="AG1432">
        <v>0</v>
      </c>
      <c r="AH1432">
        <v>0</v>
      </c>
      <c r="AI1432">
        <v>0</v>
      </c>
      <c r="AJ1432">
        <v>0</v>
      </c>
      <c r="AK1432">
        <v>0</v>
      </c>
      <c r="AL1432">
        <v>0</v>
      </c>
      <c r="AM1432" t="s">
        <v>53</v>
      </c>
    </row>
    <row r="1433" spans="1:39" hidden="1" x14ac:dyDescent="0.3">
      <c r="A1433">
        <v>916</v>
      </c>
      <c r="B1433">
        <v>1972</v>
      </c>
      <c r="C1433" s="14">
        <f>2021-Table1[[#This Row],[Year_Birth]]</f>
        <v>49</v>
      </c>
      <c r="D1433" t="s">
        <v>39</v>
      </c>
      <c r="E1433" s="14" t="str" cm="1">
        <f t="array" ref="E1433">_xlfn.SWITCH(Table1[[#This Row],[Education]],"Graduation","Bachelor’s","Basic","High School","2n Cycle","Master’s","Master","Master’s","PhD","PhD","Other")</f>
        <v>PhD</v>
      </c>
      <c r="F1433" t="s">
        <v>50</v>
      </c>
      <c r="G1433" s="14" t="s">
        <v>50</v>
      </c>
      <c r="H1433" s="14" t="str" cm="1">
        <f t="array" ref="H1433">_xlfn.SWITCH(Table1[[#This Row],[Marital_Status_mod]],"Together","Couple","Married","Couple","Divorced","Single","Single","Single","Widow","Single","Other")</f>
        <v>Single</v>
      </c>
      <c r="I1433" s="4">
        <v>41644</v>
      </c>
      <c r="J1433" s="41" t="str">
        <f t="shared" si="90"/>
        <v>$40 - $50K</v>
      </c>
      <c r="K1433">
        <v>1</v>
      </c>
      <c r="L1433">
        <v>1</v>
      </c>
      <c r="M1433">
        <f>Table1[[#This Row],[Teenhome]]+Table1[[#This Row],[Kidhome]]</f>
        <v>2</v>
      </c>
      <c r="N1433" s="1">
        <v>41768</v>
      </c>
      <c r="O1433" s="16">
        <f>(Table1[[#This Row],[DataSetDate]]-Table1[[#This Row],[Dt_Customer]])/365</f>
        <v>6.7506849315068491</v>
      </c>
      <c r="P1433" s="15">
        <v>44232</v>
      </c>
      <c r="Q1433">
        <v>67</v>
      </c>
      <c r="R1433" s="4">
        <v>20</v>
      </c>
      <c r="S1433" s="4">
        <v>3</v>
      </c>
      <c r="T1433" s="4">
        <v>4</v>
      </c>
      <c r="U1433" s="4">
        <v>2</v>
      </c>
      <c r="V1433" s="4">
        <v>0</v>
      </c>
      <c r="W1433" s="4">
        <v>2</v>
      </c>
      <c r="X1433">
        <v>2</v>
      </c>
      <c r="Y1433">
        <v>1</v>
      </c>
      <c r="Z1433" t="str">
        <f t="shared" si="91"/>
        <v>Low</v>
      </c>
      <c r="AA1433" s="14">
        <f t="shared" ca="1" si="92"/>
        <v>1.3255591206313391</v>
      </c>
      <c r="AB1433">
        <v>0</v>
      </c>
      <c r="AC1433">
        <v>3</v>
      </c>
      <c r="AD1433" s="14">
        <f t="shared" ca="1" si="93"/>
        <v>2.7081595058175605</v>
      </c>
      <c r="AE1433">
        <v>3</v>
      </c>
      <c r="AF1433">
        <v>0</v>
      </c>
      <c r="AG1433">
        <v>0</v>
      </c>
      <c r="AH1433">
        <v>0</v>
      </c>
      <c r="AI1433">
        <v>0</v>
      </c>
      <c r="AJ1433">
        <v>0</v>
      </c>
      <c r="AK1433">
        <v>0</v>
      </c>
      <c r="AL1433">
        <v>0</v>
      </c>
      <c r="AM1433" t="s">
        <v>41</v>
      </c>
    </row>
    <row r="1434" spans="1:39" hidden="1" x14ac:dyDescent="0.3">
      <c r="A1434">
        <v>405</v>
      </c>
      <c r="B1434">
        <v>1964</v>
      </c>
      <c r="C1434" s="14">
        <f>2021-Table1[[#This Row],[Year_Birth]]</f>
        <v>57</v>
      </c>
      <c r="D1434" t="s">
        <v>46</v>
      </c>
      <c r="E1434" s="14" t="str" cm="1">
        <f t="array" ref="E1434">_xlfn.SWITCH(Table1[[#This Row],[Education]],"Graduation","Bachelor’s","Basic","High School","2n Cycle","Master’s","Master","Master’s","PhD","PhD","Other")</f>
        <v>Bachelor’s</v>
      </c>
      <c r="F1434" t="s">
        <v>49</v>
      </c>
      <c r="G1434" s="14" t="s">
        <v>49</v>
      </c>
      <c r="H1434" s="14" t="str" cm="1">
        <f t="array" ref="H1434">_xlfn.SWITCH(Table1[[#This Row],[Marital_Status_mod]],"Together","Couple","Married","Couple","Divorced","Single","Single","Single","Widow","Single","Other")</f>
        <v>Single</v>
      </c>
      <c r="I1434" s="4">
        <v>41638</v>
      </c>
      <c r="J1434" s="41" t="str">
        <f t="shared" si="90"/>
        <v>$40 - $50K</v>
      </c>
      <c r="K1434">
        <v>0</v>
      </c>
      <c r="L1434">
        <v>1</v>
      </c>
      <c r="M1434">
        <f>Table1[[#This Row],[Teenhome]]+Table1[[#This Row],[Kidhome]]</f>
        <v>1</v>
      </c>
      <c r="N1434" s="1">
        <v>41318</v>
      </c>
      <c r="O1434" s="16">
        <f>(Table1[[#This Row],[DataSetDate]]-Table1[[#This Row],[Dt_Customer]])/365</f>
        <v>7.9835616438356167</v>
      </c>
      <c r="P1434" s="15">
        <v>44232</v>
      </c>
      <c r="Q1434">
        <v>68</v>
      </c>
      <c r="R1434" s="4">
        <v>315</v>
      </c>
      <c r="S1434" s="4">
        <v>0</v>
      </c>
      <c r="T1434" s="4">
        <v>31</v>
      </c>
      <c r="U1434" s="4">
        <v>4</v>
      </c>
      <c r="V1434" s="4">
        <v>0</v>
      </c>
      <c r="W1434" s="4">
        <v>91</v>
      </c>
      <c r="X1434">
        <v>4</v>
      </c>
      <c r="Y1434">
        <v>5</v>
      </c>
      <c r="Z1434" t="str">
        <f t="shared" si="91"/>
        <v>Medium</v>
      </c>
      <c r="AA1434" s="14">
        <f t="shared" ca="1" si="92"/>
        <v>4.766631634221925</v>
      </c>
      <c r="AB1434">
        <v>5</v>
      </c>
      <c r="AC1434">
        <v>3</v>
      </c>
      <c r="AD1434" s="14">
        <f t="shared" ca="1" si="93"/>
        <v>3.0253985566199941</v>
      </c>
      <c r="AE1434">
        <v>8</v>
      </c>
      <c r="AF1434">
        <v>0</v>
      </c>
      <c r="AG1434">
        <v>0</v>
      </c>
      <c r="AH1434">
        <v>1</v>
      </c>
      <c r="AI1434">
        <v>0</v>
      </c>
      <c r="AJ1434">
        <v>0</v>
      </c>
      <c r="AK1434">
        <v>0</v>
      </c>
      <c r="AL1434">
        <v>0</v>
      </c>
      <c r="AM1434" t="s">
        <v>41</v>
      </c>
    </row>
    <row r="1435" spans="1:39" hidden="1" x14ac:dyDescent="0.3">
      <c r="A1435">
        <v>7393</v>
      </c>
      <c r="B1435">
        <v>1978</v>
      </c>
      <c r="C1435" s="14">
        <f>2021-Table1[[#This Row],[Year_Birth]]</f>
        <v>43</v>
      </c>
      <c r="D1435" t="s">
        <v>46</v>
      </c>
      <c r="E1435" s="14" t="str" cm="1">
        <f t="array" ref="E1435">_xlfn.SWITCH(Table1[[#This Row],[Education]],"Graduation","Bachelor’s","Basic","High School","2n Cycle","Master’s","Master","Master’s","PhD","PhD","Other")</f>
        <v>Bachelor’s</v>
      </c>
      <c r="F1435" t="s">
        <v>40</v>
      </c>
      <c r="G1435" s="14" t="s">
        <v>40</v>
      </c>
      <c r="H1435" s="14" t="str" cm="1">
        <f t="array" ref="H1435">_xlfn.SWITCH(Table1[[#This Row],[Marital_Status_mod]],"Together","Couple","Married","Couple","Divorced","Single","Single","Single","Widow","Single","Other")</f>
        <v>Couple</v>
      </c>
      <c r="I1435" s="4">
        <v>41580</v>
      </c>
      <c r="J1435" s="41" t="str">
        <f t="shared" si="90"/>
        <v>$40 - $50K</v>
      </c>
      <c r="K1435">
        <v>1</v>
      </c>
      <c r="L1435">
        <v>1</v>
      </c>
      <c r="M1435">
        <f>Table1[[#This Row],[Teenhome]]+Table1[[#This Row],[Kidhome]]</f>
        <v>2</v>
      </c>
      <c r="N1435" s="1">
        <v>41253</v>
      </c>
      <c r="O1435" s="16">
        <f>(Table1[[#This Row],[DataSetDate]]-Table1[[#This Row],[Dt_Customer]])/365</f>
        <v>8.161643835616438</v>
      </c>
      <c r="P1435" s="15">
        <v>44232</v>
      </c>
      <c r="Q1435">
        <v>15</v>
      </c>
      <c r="R1435" s="4">
        <v>56</v>
      </c>
      <c r="S1435" s="4">
        <v>5</v>
      </c>
      <c r="T1435" s="4">
        <v>24</v>
      </c>
      <c r="U1435" s="4">
        <v>4</v>
      </c>
      <c r="V1435" s="4">
        <v>0</v>
      </c>
      <c r="W1435" s="4">
        <v>3</v>
      </c>
      <c r="X1435">
        <v>3</v>
      </c>
      <c r="Y1435">
        <v>2</v>
      </c>
      <c r="Z1435" t="str">
        <f t="shared" si="91"/>
        <v>Low</v>
      </c>
      <c r="AA1435" s="14">
        <f t="shared" ca="1" si="92"/>
        <v>2.0342352752740402</v>
      </c>
      <c r="AB1435">
        <v>1</v>
      </c>
      <c r="AC1435">
        <v>3</v>
      </c>
      <c r="AD1435" s="14">
        <f t="shared" ca="1" si="93"/>
        <v>3.1828828178151292</v>
      </c>
      <c r="AE1435">
        <v>5</v>
      </c>
      <c r="AF1435">
        <v>0</v>
      </c>
      <c r="AG1435">
        <v>0</v>
      </c>
      <c r="AH1435">
        <v>0</v>
      </c>
      <c r="AI1435">
        <v>0</v>
      </c>
      <c r="AJ1435">
        <v>0</v>
      </c>
      <c r="AK1435">
        <v>0</v>
      </c>
      <c r="AL1435">
        <v>0</v>
      </c>
      <c r="AM1435" t="s">
        <v>41</v>
      </c>
    </row>
    <row r="1436" spans="1:39" hidden="1" x14ac:dyDescent="0.3">
      <c r="A1436">
        <v>5290</v>
      </c>
      <c r="B1436">
        <v>1964</v>
      </c>
      <c r="C1436" s="14">
        <f>2021-Table1[[#This Row],[Year_Birth]]</f>
        <v>57</v>
      </c>
      <c r="D1436" t="s">
        <v>39</v>
      </c>
      <c r="E1436" s="14" t="str" cm="1">
        <f t="array" ref="E1436">_xlfn.SWITCH(Table1[[#This Row],[Education]],"Graduation","Bachelor’s","Basic","High School","2n Cycle","Master’s","Master","Master’s","PhD","PhD","Other")</f>
        <v>PhD</v>
      </c>
      <c r="F1436" t="s">
        <v>42</v>
      </c>
      <c r="G1436" s="14" t="s">
        <v>42</v>
      </c>
      <c r="H1436" s="14" t="str" cm="1">
        <f t="array" ref="H1436">_xlfn.SWITCH(Table1[[#This Row],[Marital_Status_mod]],"Together","Couple","Married","Couple","Divorced","Single","Single","Single","Widow","Single","Other")</f>
        <v>Couple</v>
      </c>
      <c r="I1436" s="4">
        <v>41551</v>
      </c>
      <c r="J1436" s="41" t="str">
        <f t="shared" si="90"/>
        <v>$40 - $50K</v>
      </c>
      <c r="K1436">
        <v>1</v>
      </c>
      <c r="L1436">
        <v>1</v>
      </c>
      <c r="M1436">
        <f>Table1[[#This Row],[Teenhome]]+Table1[[#This Row],[Kidhome]]</f>
        <v>2</v>
      </c>
      <c r="N1436" s="1">
        <v>41500</v>
      </c>
      <c r="O1436" s="16">
        <f>(Table1[[#This Row],[DataSetDate]]-Table1[[#This Row],[Dt_Customer]])/365</f>
        <v>7.484931506849315</v>
      </c>
      <c r="P1436" s="15">
        <v>44232</v>
      </c>
      <c r="Q1436">
        <v>51</v>
      </c>
      <c r="R1436" s="4">
        <v>220</v>
      </c>
      <c r="S1436" s="4">
        <v>0</v>
      </c>
      <c r="T1436" s="4">
        <v>33</v>
      </c>
      <c r="U1436" s="4">
        <v>3</v>
      </c>
      <c r="V1436" s="4">
        <v>0</v>
      </c>
      <c r="W1436" s="4">
        <v>23</v>
      </c>
      <c r="X1436">
        <v>5</v>
      </c>
      <c r="Y1436">
        <v>5</v>
      </c>
      <c r="Z1436" t="str">
        <f t="shared" si="91"/>
        <v>Medium</v>
      </c>
      <c r="AA1436" s="14">
        <f t="shared" ca="1" si="92"/>
        <v>4.9560899919688026</v>
      </c>
      <c r="AB1436">
        <v>1</v>
      </c>
      <c r="AC1436">
        <v>5</v>
      </c>
      <c r="AD1436" s="14">
        <f t="shared" ca="1" si="93"/>
        <v>4.6818110149268364</v>
      </c>
      <c r="AE1436">
        <v>8</v>
      </c>
      <c r="AF1436">
        <v>0</v>
      </c>
      <c r="AG1436">
        <v>0</v>
      </c>
      <c r="AH1436">
        <v>0</v>
      </c>
      <c r="AI1436">
        <v>0</v>
      </c>
      <c r="AJ1436">
        <v>0</v>
      </c>
      <c r="AK1436">
        <v>0</v>
      </c>
      <c r="AL1436">
        <v>0</v>
      </c>
      <c r="AM1436" t="s">
        <v>48</v>
      </c>
    </row>
    <row r="1437" spans="1:39" hidden="1" x14ac:dyDescent="0.3">
      <c r="A1437">
        <v>6437</v>
      </c>
      <c r="B1437">
        <v>1985</v>
      </c>
      <c r="C1437" s="14">
        <f>2021-Table1[[#This Row],[Year_Birth]]</f>
        <v>36</v>
      </c>
      <c r="D1437" t="s">
        <v>51</v>
      </c>
      <c r="E1437" s="14" t="str" cm="1">
        <f t="array" ref="E1437">_xlfn.SWITCH(Table1[[#This Row],[Education]],"Graduation","Bachelor’s","Basic","High School","2n Cycle","Master’s","Master","Master’s","PhD","PhD","Other")</f>
        <v>Master’s</v>
      </c>
      <c r="F1437" t="s">
        <v>50</v>
      </c>
      <c r="G1437" s="14" t="s">
        <v>50</v>
      </c>
      <c r="H1437" s="14" t="str" cm="1">
        <f t="array" ref="H1437">_xlfn.SWITCH(Table1[[#This Row],[Marital_Status_mod]],"Together","Couple","Married","Couple","Divorced","Single","Single","Single","Widow","Single","Other")</f>
        <v>Single</v>
      </c>
      <c r="I1437" s="4">
        <v>41473</v>
      </c>
      <c r="J1437" s="41" t="str">
        <f t="shared" si="90"/>
        <v>$40 - $50K</v>
      </c>
      <c r="K1437">
        <v>1</v>
      </c>
      <c r="L1437">
        <v>0</v>
      </c>
      <c r="M1437">
        <f>Table1[[#This Row],[Teenhome]]+Table1[[#This Row],[Kidhome]]</f>
        <v>1</v>
      </c>
      <c r="N1437" s="1">
        <v>41444</v>
      </c>
      <c r="O1437" s="16">
        <f>(Table1[[#This Row],[DataSetDate]]-Table1[[#This Row],[Dt_Customer]])/365</f>
        <v>7.6383561643835618</v>
      </c>
      <c r="P1437" s="15">
        <v>44232</v>
      </c>
      <c r="Q1437">
        <v>80</v>
      </c>
      <c r="R1437" s="4">
        <v>21</v>
      </c>
      <c r="S1437" s="4">
        <v>8</v>
      </c>
      <c r="T1437" s="4">
        <v>20</v>
      </c>
      <c r="U1437" s="4">
        <v>15</v>
      </c>
      <c r="V1437" s="4">
        <v>3</v>
      </c>
      <c r="W1437" s="4">
        <v>9</v>
      </c>
      <c r="X1437">
        <v>1</v>
      </c>
      <c r="Y1437">
        <v>2</v>
      </c>
      <c r="Z1437" t="str">
        <f t="shared" si="91"/>
        <v>Low</v>
      </c>
      <c r="AA1437" s="14">
        <f t="shared" ca="1" si="92"/>
        <v>1.9465654756611177</v>
      </c>
      <c r="AB1437">
        <v>0</v>
      </c>
      <c r="AC1437">
        <v>3</v>
      </c>
      <c r="AD1437" s="14">
        <f t="shared" ca="1" si="93"/>
        <v>3.3483145694814884</v>
      </c>
      <c r="AE1437">
        <v>7</v>
      </c>
      <c r="AF1437">
        <v>0</v>
      </c>
      <c r="AG1437">
        <v>0</v>
      </c>
      <c r="AH1437">
        <v>0</v>
      </c>
      <c r="AI1437">
        <v>0</v>
      </c>
      <c r="AJ1437">
        <v>0</v>
      </c>
      <c r="AK1437">
        <v>0</v>
      </c>
      <c r="AL1437">
        <v>0</v>
      </c>
      <c r="AM1437" t="s">
        <v>41</v>
      </c>
    </row>
    <row r="1438" spans="1:39" hidden="1" x14ac:dyDescent="0.3">
      <c r="A1438">
        <v>6825</v>
      </c>
      <c r="B1438">
        <v>1953</v>
      </c>
      <c r="C1438" s="14">
        <f>2021-Table1[[#This Row],[Year_Birth]]</f>
        <v>68</v>
      </c>
      <c r="D1438" t="s">
        <v>46</v>
      </c>
      <c r="E1438" s="14" t="str" cm="1">
        <f t="array" ref="E1438">_xlfn.SWITCH(Table1[[#This Row],[Education]],"Graduation","Bachelor’s","Basic","High School","2n Cycle","Master’s","Master","Master’s","PhD","PhD","Other")</f>
        <v>Bachelor’s</v>
      </c>
      <c r="F1438" t="s">
        <v>40</v>
      </c>
      <c r="G1438" s="14" t="s">
        <v>40</v>
      </c>
      <c r="H1438" s="14" t="str" cm="1">
        <f t="array" ref="H1438">_xlfn.SWITCH(Table1[[#This Row],[Marital_Status_mod]],"Together","Couple","Married","Couple","Divorced","Single","Single","Single","Widow","Single","Other")</f>
        <v>Couple</v>
      </c>
      <c r="I1438" s="4">
        <v>41452</v>
      </c>
      <c r="J1438" s="41" t="str">
        <f t="shared" si="90"/>
        <v>$40 - $50K</v>
      </c>
      <c r="K1438">
        <v>1</v>
      </c>
      <c r="L1438">
        <v>1</v>
      </c>
      <c r="M1438">
        <f>Table1[[#This Row],[Teenhome]]+Table1[[#This Row],[Kidhome]]</f>
        <v>2</v>
      </c>
      <c r="N1438" s="1">
        <v>41339</v>
      </c>
      <c r="O1438" s="16">
        <f>(Table1[[#This Row],[DataSetDate]]-Table1[[#This Row],[Dt_Customer]])/365</f>
        <v>7.9260273972602739</v>
      </c>
      <c r="P1438" s="15">
        <v>44232</v>
      </c>
      <c r="Q1438">
        <v>86</v>
      </c>
      <c r="R1438" s="4">
        <v>13</v>
      </c>
      <c r="S1438" s="4">
        <v>0</v>
      </c>
      <c r="T1438" s="4">
        <v>3</v>
      </c>
      <c r="U1438" s="4">
        <v>0</v>
      </c>
      <c r="V1438" s="4">
        <v>0</v>
      </c>
      <c r="W1438" s="4">
        <v>0</v>
      </c>
      <c r="X1438">
        <v>1</v>
      </c>
      <c r="Y1438">
        <v>1</v>
      </c>
      <c r="Z1438" t="str">
        <f t="shared" si="91"/>
        <v>Low</v>
      </c>
      <c r="AA1438" s="14">
        <f t="shared" ca="1" si="92"/>
        <v>1.0267990366382111</v>
      </c>
      <c r="AB1438">
        <v>0</v>
      </c>
      <c r="AC1438">
        <v>2</v>
      </c>
      <c r="AD1438" s="14">
        <f t="shared" ca="1" si="93"/>
        <v>1.6879901628572658</v>
      </c>
      <c r="AE1438">
        <v>7</v>
      </c>
      <c r="AF1438">
        <v>0</v>
      </c>
      <c r="AG1438">
        <v>0</v>
      </c>
      <c r="AH1438">
        <v>0</v>
      </c>
      <c r="AI1438">
        <v>0</v>
      </c>
      <c r="AJ1438">
        <v>0</v>
      </c>
      <c r="AK1438">
        <v>0</v>
      </c>
      <c r="AL1438">
        <v>0</v>
      </c>
      <c r="AM1438" t="s">
        <v>48</v>
      </c>
    </row>
    <row r="1439" spans="1:39" hidden="1" x14ac:dyDescent="0.3">
      <c r="A1439">
        <v>1584</v>
      </c>
      <c r="B1439">
        <v>1977</v>
      </c>
      <c r="C1439" s="14">
        <f>2021-Table1[[#This Row],[Year_Birth]]</f>
        <v>44</v>
      </c>
      <c r="D1439" t="s">
        <v>46</v>
      </c>
      <c r="E1439" s="14" t="str" cm="1">
        <f t="array" ref="E1439">_xlfn.SWITCH(Table1[[#This Row],[Education]],"Graduation","Bachelor’s","Basic","High School","2n Cycle","Master’s","Master","Master’s","PhD","PhD","Other")</f>
        <v>Bachelor’s</v>
      </c>
      <c r="F1439" t="s">
        <v>42</v>
      </c>
      <c r="G1439" s="14" t="s">
        <v>42</v>
      </c>
      <c r="H1439" s="14" t="str" cm="1">
        <f t="array" ref="H1439">_xlfn.SWITCH(Table1[[#This Row],[Marital_Status_mod]],"Together","Couple","Married","Couple","Divorced","Single","Single","Single","Widow","Single","Other")</f>
        <v>Couple</v>
      </c>
      <c r="I1439" s="4">
        <v>41443</v>
      </c>
      <c r="J1439" s="41" t="str">
        <f t="shared" si="90"/>
        <v>$40 - $50K</v>
      </c>
      <c r="K1439">
        <v>1</v>
      </c>
      <c r="L1439">
        <v>0</v>
      </c>
      <c r="M1439">
        <f>Table1[[#This Row],[Teenhome]]+Table1[[#This Row],[Kidhome]]</f>
        <v>1</v>
      </c>
      <c r="N1439" s="1">
        <v>41730</v>
      </c>
      <c r="O1439" s="16">
        <f>(Table1[[#This Row],[DataSetDate]]-Table1[[#This Row],[Dt_Customer]])/365</f>
        <v>6.8547945205479452</v>
      </c>
      <c r="P1439" s="15">
        <v>44232</v>
      </c>
      <c r="Q1439">
        <v>79</v>
      </c>
      <c r="R1439" s="4">
        <v>171</v>
      </c>
      <c r="S1439" s="4">
        <v>7</v>
      </c>
      <c r="T1439" s="4">
        <v>171</v>
      </c>
      <c r="U1439" s="4">
        <v>25</v>
      </c>
      <c r="V1439" s="4">
        <v>19</v>
      </c>
      <c r="W1439" s="4">
        <v>89</v>
      </c>
      <c r="X1439">
        <v>6</v>
      </c>
      <c r="Y1439">
        <v>8</v>
      </c>
      <c r="Z1439" t="str">
        <f t="shared" si="91"/>
        <v>High</v>
      </c>
      <c r="AA1439" s="14">
        <f t="shared" ca="1" si="92"/>
        <v>8.0736379647089525</v>
      </c>
      <c r="AB1439">
        <v>1</v>
      </c>
      <c r="AC1439">
        <v>5</v>
      </c>
      <c r="AD1439" s="14">
        <f t="shared" ca="1" si="93"/>
        <v>5.3511121827689028</v>
      </c>
      <c r="AE1439">
        <v>8</v>
      </c>
      <c r="AF1439">
        <v>0</v>
      </c>
      <c r="AG1439">
        <v>0</v>
      </c>
      <c r="AH1439">
        <v>0</v>
      </c>
      <c r="AI1439">
        <v>0</v>
      </c>
      <c r="AJ1439">
        <v>0</v>
      </c>
      <c r="AK1439">
        <v>0</v>
      </c>
      <c r="AL1439">
        <v>0</v>
      </c>
      <c r="AM1439" t="s">
        <v>47</v>
      </c>
    </row>
    <row r="1440" spans="1:39" hidden="1" x14ac:dyDescent="0.3">
      <c r="A1440">
        <v>10356</v>
      </c>
      <c r="B1440">
        <v>1957</v>
      </c>
      <c r="C1440" s="14">
        <f>2021-Table1[[#This Row],[Year_Birth]]</f>
        <v>64</v>
      </c>
      <c r="D1440" t="s">
        <v>39</v>
      </c>
      <c r="E1440" s="14" t="str" cm="1">
        <f t="array" ref="E1440">_xlfn.SWITCH(Table1[[#This Row],[Education]],"Graduation","Bachelor’s","Basic","High School","2n Cycle","Master’s","Master","Master’s","PhD","PhD","Other")</f>
        <v>PhD</v>
      </c>
      <c r="F1440" t="s">
        <v>49</v>
      </c>
      <c r="G1440" s="14" t="s">
        <v>49</v>
      </c>
      <c r="H1440" s="14" t="str" cm="1">
        <f t="array" ref="H1440">_xlfn.SWITCH(Table1[[#This Row],[Marital_Status_mod]],"Together","Couple","Married","Couple","Divorced","Single","Single","Single","Widow","Single","Other")</f>
        <v>Single</v>
      </c>
      <c r="I1440" s="4">
        <v>41437</v>
      </c>
      <c r="J1440" s="41" t="str">
        <f t="shared" si="90"/>
        <v>$40 - $50K</v>
      </c>
      <c r="K1440">
        <v>1</v>
      </c>
      <c r="L1440">
        <v>1</v>
      </c>
      <c r="M1440">
        <f>Table1[[#This Row],[Teenhome]]+Table1[[#This Row],[Kidhome]]</f>
        <v>2</v>
      </c>
      <c r="N1440" s="1">
        <v>41174</v>
      </c>
      <c r="O1440" s="16">
        <f>(Table1[[#This Row],[DataSetDate]]-Table1[[#This Row],[Dt_Customer]])/365</f>
        <v>8.3780821917808215</v>
      </c>
      <c r="P1440" s="15">
        <v>44232</v>
      </c>
      <c r="Q1440">
        <v>5</v>
      </c>
      <c r="R1440" s="4">
        <v>29</v>
      </c>
      <c r="S1440" s="4">
        <v>0</v>
      </c>
      <c r="T1440" s="4">
        <v>2</v>
      </c>
      <c r="U1440" s="4">
        <v>0</v>
      </c>
      <c r="V1440" s="4">
        <v>0</v>
      </c>
      <c r="W1440" s="4">
        <v>1</v>
      </c>
      <c r="X1440">
        <v>1</v>
      </c>
      <c r="Y1440">
        <v>1</v>
      </c>
      <c r="Z1440" t="str">
        <f t="shared" si="91"/>
        <v>Low</v>
      </c>
      <c r="AA1440" s="14">
        <f t="shared" ca="1" si="92"/>
        <v>1.2054954491761976</v>
      </c>
      <c r="AB1440">
        <v>0</v>
      </c>
      <c r="AC1440">
        <v>3</v>
      </c>
      <c r="AD1440" s="14">
        <f t="shared" ca="1" si="93"/>
        <v>2.7561608754192894</v>
      </c>
      <c r="AE1440">
        <v>7</v>
      </c>
      <c r="AF1440">
        <v>0</v>
      </c>
      <c r="AG1440">
        <v>0</v>
      </c>
      <c r="AH1440">
        <v>0</v>
      </c>
      <c r="AI1440">
        <v>0</v>
      </c>
      <c r="AJ1440">
        <v>0</v>
      </c>
      <c r="AK1440">
        <v>0</v>
      </c>
      <c r="AL1440">
        <v>0</v>
      </c>
      <c r="AM1440" t="s">
        <v>41</v>
      </c>
    </row>
    <row r="1441" spans="1:39" hidden="1" x14ac:dyDescent="0.3">
      <c r="A1441">
        <v>11191</v>
      </c>
      <c r="B1441">
        <v>1986</v>
      </c>
      <c r="C1441" s="14">
        <f>2021-Table1[[#This Row],[Year_Birth]]</f>
        <v>35</v>
      </c>
      <c r="D1441" t="s">
        <v>46</v>
      </c>
      <c r="E1441" s="14" t="str" cm="1">
        <f t="array" ref="E1441">_xlfn.SWITCH(Table1[[#This Row],[Education]],"Graduation","Bachelor’s","Basic","High School","2n Cycle","Master’s","Master","Master’s","PhD","PhD","Other")</f>
        <v>Bachelor’s</v>
      </c>
      <c r="F1441" t="s">
        <v>49</v>
      </c>
      <c r="G1441" s="14" t="s">
        <v>49</v>
      </c>
      <c r="H1441" s="14" t="str" cm="1">
        <f t="array" ref="H1441">_xlfn.SWITCH(Table1[[#This Row],[Marital_Status_mod]],"Together","Couple","Married","Couple","Divorced","Single","Single","Single","Widow","Single","Other")</f>
        <v>Single</v>
      </c>
      <c r="I1441" s="4">
        <v>41411</v>
      </c>
      <c r="J1441" s="41" t="str">
        <f t="shared" si="90"/>
        <v>$40 - $50K</v>
      </c>
      <c r="K1441">
        <v>0</v>
      </c>
      <c r="L1441">
        <v>0</v>
      </c>
      <c r="M1441">
        <f>Table1[[#This Row],[Teenhome]]+Table1[[#This Row],[Kidhome]]</f>
        <v>0</v>
      </c>
      <c r="N1441" s="1">
        <v>41615</v>
      </c>
      <c r="O1441" s="16">
        <f>(Table1[[#This Row],[DataSetDate]]-Table1[[#This Row],[Dt_Customer]])/365</f>
        <v>7.1698630136986301</v>
      </c>
      <c r="P1441" s="15">
        <v>44232</v>
      </c>
      <c r="Q1441">
        <v>11</v>
      </c>
      <c r="R1441" s="4">
        <v>37</v>
      </c>
      <c r="S1441" s="4">
        <v>32</v>
      </c>
      <c r="T1441" s="4">
        <v>38</v>
      </c>
      <c r="U1441" s="4">
        <v>11</v>
      </c>
      <c r="V1441" s="4">
        <v>3</v>
      </c>
      <c r="W1441" s="4">
        <v>18</v>
      </c>
      <c r="X1441">
        <v>1</v>
      </c>
      <c r="Y1441">
        <v>2</v>
      </c>
      <c r="Z1441" t="str">
        <f t="shared" si="91"/>
        <v>Low</v>
      </c>
      <c r="AA1441" s="14">
        <f t="shared" ca="1" si="92"/>
        <v>2.2538603693104617</v>
      </c>
      <c r="AB1441">
        <v>1</v>
      </c>
      <c r="AC1441">
        <v>4</v>
      </c>
      <c r="AD1441" s="14">
        <f t="shared" ca="1" si="93"/>
        <v>3.6574183045815971</v>
      </c>
      <c r="AE1441">
        <v>6</v>
      </c>
      <c r="AF1441">
        <v>0</v>
      </c>
      <c r="AG1441">
        <v>0</v>
      </c>
      <c r="AH1441">
        <v>0</v>
      </c>
      <c r="AI1441">
        <v>0</v>
      </c>
      <c r="AJ1441">
        <v>0</v>
      </c>
      <c r="AK1441">
        <v>0</v>
      </c>
      <c r="AL1441">
        <v>0</v>
      </c>
      <c r="AM1441" t="s">
        <v>41</v>
      </c>
    </row>
    <row r="1442" spans="1:39" hidden="1" x14ac:dyDescent="0.3">
      <c r="A1442">
        <v>968</v>
      </c>
      <c r="B1442">
        <v>1968</v>
      </c>
      <c r="C1442" s="14">
        <f>2021-Table1[[#This Row],[Year_Birth]]</f>
        <v>53</v>
      </c>
      <c r="D1442" t="s">
        <v>44</v>
      </c>
      <c r="E1442" s="14" t="str" cm="1">
        <f t="array" ref="E1442">_xlfn.SWITCH(Table1[[#This Row],[Education]],"Graduation","Bachelor’s","Basic","High School","2n Cycle","Master’s","Master","Master’s","PhD","PhD","Other")</f>
        <v>Master’s</v>
      </c>
      <c r="F1442" t="s">
        <v>49</v>
      </c>
      <c r="G1442" s="14" t="s">
        <v>49</v>
      </c>
      <c r="H1442" s="14" t="str" cm="1">
        <f t="array" ref="H1442">_xlfn.SWITCH(Table1[[#This Row],[Marital_Status_mod]],"Together","Couple","Married","Couple","Divorced","Single","Single","Single","Widow","Single","Other")</f>
        <v>Single</v>
      </c>
      <c r="I1442" s="4">
        <v>41335</v>
      </c>
      <c r="J1442" s="41" t="str">
        <f t="shared" si="90"/>
        <v>$40 - $50K</v>
      </c>
      <c r="K1442">
        <v>1</v>
      </c>
      <c r="L1442">
        <v>0</v>
      </c>
      <c r="M1442">
        <f>Table1[[#This Row],[Teenhome]]+Table1[[#This Row],[Kidhome]]</f>
        <v>1</v>
      </c>
      <c r="N1442" s="1">
        <v>41634</v>
      </c>
      <c r="O1442" s="16">
        <f>(Table1[[#This Row],[DataSetDate]]-Table1[[#This Row],[Dt_Customer]])/365</f>
        <v>7.117808219178082</v>
      </c>
      <c r="P1442" s="15">
        <v>44232</v>
      </c>
      <c r="Q1442">
        <v>24</v>
      </c>
      <c r="R1442" s="4">
        <v>112</v>
      </c>
      <c r="S1442" s="4">
        <v>19</v>
      </c>
      <c r="T1442" s="4">
        <v>21</v>
      </c>
      <c r="U1442" s="4">
        <v>16</v>
      </c>
      <c r="V1442" s="4">
        <v>14</v>
      </c>
      <c r="W1442" s="4">
        <v>5</v>
      </c>
      <c r="X1442">
        <v>3</v>
      </c>
      <c r="Y1442">
        <v>4</v>
      </c>
      <c r="Z1442" t="str">
        <f t="shared" si="91"/>
        <v>Medium</v>
      </c>
      <c r="AA1442" s="14">
        <f t="shared" ca="1" si="92"/>
        <v>3.6980792747244235</v>
      </c>
      <c r="AB1442">
        <v>1</v>
      </c>
      <c r="AC1442">
        <v>4</v>
      </c>
      <c r="AD1442" s="14">
        <f t="shared" ca="1" si="93"/>
        <v>3.6681345186624372</v>
      </c>
      <c r="AE1442">
        <v>7</v>
      </c>
      <c r="AF1442">
        <v>0</v>
      </c>
      <c r="AG1442">
        <v>0</v>
      </c>
      <c r="AH1442">
        <v>0</v>
      </c>
      <c r="AI1442">
        <v>0</v>
      </c>
      <c r="AJ1442">
        <v>0</v>
      </c>
      <c r="AK1442">
        <v>0</v>
      </c>
      <c r="AL1442">
        <v>0</v>
      </c>
      <c r="AM1442" t="s">
        <v>53</v>
      </c>
    </row>
    <row r="1443" spans="1:39" hidden="1" x14ac:dyDescent="0.3">
      <c r="A1443">
        <v>4096</v>
      </c>
      <c r="B1443">
        <v>1968</v>
      </c>
      <c r="C1443" s="14">
        <f>2021-Table1[[#This Row],[Year_Birth]]</f>
        <v>53</v>
      </c>
      <c r="D1443" t="s">
        <v>44</v>
      </c>
      <c r="E1443" s="14" t="str" cm="1">
        <f t="array" ref="E1443">_xlfn.SWITCH(Table1[[#This Row],[Education]],"Graduation","Bachelor’s","Basic","High School","2n Cycle","Master’s","Master","Master’s","PhD","PhD","Other")</f>
        <v>Master’s</v>
      </c>
      <c r="F1443" t="s">
        <v>49</v>
      </c>
      <c r="G1443" s="14" t="s">
        <v>49</v>
      </c>
      <c r="H1443" s="14" t="str" cm="1">
        <f t="array" ref="H1443">_xlfn.SWITCH(Table1[[#This Row],[Marital_Status_mod]],"Together","Couple","Married","Couple","Divorced","Single","Single","Single","Widow","Single","Other")</f>
        <v>Single</v>
      </c>
      <c r="I1443" s="4">
        <v>41335</v>
      </c>
      <c r="J1443" s="41" t="str">
        <f t="shared" si="90"/>
        <v>$40 - $50K</v>
      </c>
      <c r="K1443">
        <v>1</v>
      </c>
      <c r="L1443">
        <v>0</v>
      </c>
      <c r="M1443">
        <f>Table1[[#This Row],[Teenhome]]+Table1[[#This Row],[Kidhome]]</f>
        <v>1</v>
      </c>
      <c r="N1443" s="1">
        <v>41634</v>
      </c>
      <c r="O1443" s="16">
        <f>(Table1[[#This Row],[DataSetDate]]-Table1[[#This Row],[Dt_Customer]])/365</f>
        <v>7.117808219178082</v>
      </c>
      <c r="P1443" s="15">
        <v>44232</v>
      </c>
      <c r="Q1443">
        <v>24</v>
      </c>
      <c r="R1443" s="4">
        <v>112</v>
      </c>
      <c r="S1443" s="4">
        <v>19</v>
      </c>
      <c r="T1443" s="4">
        <v>21</v>
      </c>
      <c r="U1443" s="4">
        <v>16</v>
      </c>
      <c r="V1443" s="4">
        <v>14</v>
      </c>
      <c r="W1443" s="4">
        <v>5</v>
      </c>
      <c r="X1443">
        <v>3</v>
      </c>
      <c r="Y1443">
        <v>4</v>
      </c>
      <c r="Z1443" t="str">
        <f t="shared" si="91"/>
        <v>Medium</v>
      </c>
      <c r="AA1443" s="14">
        <f t="shared" ca="1" si="92"/>
        <v>4.2449721131583846</v>
      </c>
      <c r="AB1443">
        <v>1</v>
      </c>
      <c r="AC1443">
        <v>4</v>
      </c>
      <c r="AD1443" s="14">
        <f t="shared" ca="1" si="93"/>
        <v>4.1635969905657992</v>
      </c>
      <c r="AE1443">
        <v>7</v>
      </c>
      <c r="AF1443">
        <v>0</v>
      </c>
      <c r="AG1443">
        <v>0</v>
      </c>
      <c r="AH1443">
        <v>0</v>
      </c>
      <c r="AI1443">
        <v>0</v>
      </c>
      <c r="AJ1443">
        <v>0</v>
      </c>
      <c r="AK1443">
        <v>0</v>
      </c>
      <c r="AL1443">
        <v>0</v>
      </c>
      <c r="AM1443" t="s">
        <v>43</v>
      </c>
    </row>
    <row r="1444" spans="1:39" hidden="1" x14ac:dyDescent="0.3">
      <c r="A1444">
        <v>1100</v>
      </c>
      <c r="B1444">
        <v>1960</v>
      </c>
      <c r="C1444" s="14">
        <f>2021-Table1[[#This Row],[Year_Birth]]</f>
        <v>61</v>
      </c>
      <c r="D1444" t="s">
        <v>44</v>
      </c>
      <c r="E1444" s="14" t="str" cm="1">
        <f t="array" ref="E1444">_xlfn.SWITCH(Table1[[#This Row],[Education]],"Graduation","Bachelor’s","Basic","High School","2n Cycle","Master’s","Master","Master’s","PhD","PhD","Other")</f>
        <v>Master’s</v>
      </c>
      <c r="F1444" t="s">
        <v>40</v>
      </c>
      <c r="G1444" s="14" t="s">
        <v>40</v>
      </c>
      <c r="H1444" s="14" t="str" cm="1">
        <f t="array" ref="H1444">_xlfn.SWITCH(Table1[[#This Row],[Marital_Status_mod]],"Together","Couple","Married","Couple","Divorced","Single","Single","Single","Widow","Single","Other")</f>
        <v>Couple</v>
      </c>
      <c r="I1444" s="4">
        <v>41275</v>
      </c>
      <c r="J1444" s="41" t="str">
        <f t="shared" si="90"/>
        <v>$40 - $50K</v>
      </c>
      <c r="K1444">
        <v>1</v>
      </c>
      <c r="L1444">
        <v>2</v>
      </c>
      <c r="M1444">
        <f>Table1[[#This Row],[Teenhome]]+Table1[[#This Row],[Kidhome]]</f>
        <v>3</v>
      </c>
      <c r="N1444" s="1">
        <v>41722</v>
      </c>
      <c r="O1444" s="16">
        <f>(Table1[[#This Row],[DataSetDate]]-Table1[[#This Row],[Dt_Customer]])/365</f>
        <v>6.8767123287671232</v>
      </c>
      <c r="P1444" s="15">
        <v>44232</v>
      </c>
      <c r="Q1444">
        <v>33</v>
      </c>
      <c r="R1444" s="4">
        <v>24</v>
      </c>
      <c r="S1444" s="4">
        <v>4</v>
      </c>
      <c r="T1444" s="4">
        <v>22</v>
      </c>
      <c r="U1444" s="4">
        <v>0</v>
      </c>
      <c r="V1444" s="4">
        <v>2</v>
      </c>
      <c r="W1444" s="4">
        <v>9</v>
      </c>
      <c r="X1444">
        <v>4</v>
      </c>
      <c r="Y1444">
        <v>3</v>
      </c>
      <c r="Z1444" t="str">
        <f t="shared" si="91"/>
        <v>Medium</v>
      </c>
      <c r="AA1444" s="14">
        <f t="shared" ca="1" si="92"/>
        <v>2.6425252005487421</v>
      </c>
      <c r="AB1444">
        <v>1</v>
      </c>
      <c r="AC1444">
        <v>3</v>
      </c>
      <c r="AD1444" s="14">
        <f t="shared" ca="1" si="93"/>
        <v>3.2412563540468273</v>
      </c>
      <c r="AE1444">
        <v>5</v>
      </c>
      <c r="AF1444">
        <v>0</v>
      </c>
      <c r="AG1444">
        <v>0</v>
      </c>
      <c r="AH1444">
        <v>0</v>
      </c>
      <c r="AI1444">
        <v>0</v>
      </c>
      <c r="AJ1444">
        <v>0</v>
      </c>
      <c r="AK1444">
        <v>0</v>
      </c>
      <c r="AL1444">
        <v>0</v>
      </c>
      <c r="AM1444" t="s">
        <v>48</v>
      </c>
    </row>
    <row r="1445" spans="1:39" hidden="1" x14ac:dyDescent="0.3">
      <c r="A1445">
        <v>2202</v>
      </c>
      <c r="B1445">
        <v>1978</v>
      </c>
      <c r="C1445" s="14">
        <f>2021-Table1[[#This Row],[Year_Birth]]</f>
        <v>43</v>
      </c>
      <c r="D1445" t="s">
        <v>46</v>
      </c>
      <c r="E1445" s="14" t="str" cm="1">
        <f t="array" ref="E1445">_xlfn.SWITCH(Table1[[#This Row],[Education]],"Graduation","Bachelor’s","Basic","High School","2n Cycle","Master’s","Master","Master’s","PhD","PhD","Other")</f>
        <v>Bachelor’s</v>
      </c>
      <c r="F1445" t="s">
        <v>40</v>
      </c>
      <c r="G1445" s="14" t="s">
        <v>40</v>
      </c>
      <c r="H1445" s="14" t="str" cm="1">
        <f t="array" ref="H1445">_xlfn.SWITCH(Table1[[#This Row],[Marital_Status_mod]],"Together","Couple","Married","Couple","Divorced","Single","Single","Single","Widow","Single","Other")</f>
        <v>Couple</v>
      </c>
      <c r="I1445" s="4">
        <v>41154</v>
      </c>
      <c r="J1445" s="41" t="str">
        <f t="shared" si="90"/>
        <v>$40 - $50K</v>
      </c>
      <c r="K1445">
        <v>0</v>
      </c>
      <c r="L1445">
        <v>1</v>
      </c>
      <c r="M1445">
        <f>Table1[[#This Row],[Teenhome]]+Table1[[#This Row],[Kidhome]]</f>
        <v>1</v>
      </c>
      <c r="N1445" s="1">
        <v>41373</v>
      </c>
      <c r="O1445" s="16">
        <f>(Table1[[#This Row],[DataSetDate]]-Table1[[#This Row],[Dt_Customer]])/365</f>
        <v>7.8328767123287673</v>
      </c>
      <c r="P1445" s="15">
        <v>44232</v>
      </c>
      <c r="Q1445">
        <v>98</v>
      </c>
      <c r="R1445" s="4">
        <v>44</v>
      </c>
      <c r="S1445" s="4">
        <v>2</v>
      </c>
      <c r="T1445" s="4">
        <v>11</v>
      </c>
      <c r="U1445" s="4">
        <v>2</v>
      </c>
      <c r="V1445" s="4">
        <v>3</v>
      </c>
      <c r="W1445" s="4">
        <v>7</v>
      </c>
      <c r="X1445">
        <v>1</v>
      </c>
      <c r="Y1445">
        <v>1</v>
      </c>
      <c r="Z1445" t="str">
        <f t="shared" si="91"/>
        <v>Low</v>
      </c>
      <c r="AA1445" s="14">
        <f t="shared" ca="1" si="92"/>
        <v>1.1652976171646237</v>
      </c>
      <c r="AB1445">
        <v>0</v>
      </c>
      <c r="AC1445">
        <v>4</v>
      </c>
      <c r="AD1445" s="14">
        <f t="shared" ca="1" si="93"/>
        <v>3.6808843450312145</v>
      </c>
      <c r="AE1445">
        <v>5</v>
      </c>
      <c r="AF1445">
        <v>0</v>
      </c>
      <c r="AG1445">
        <v>0</v>
      </c>
      <c r="AH1445">
        <v>0</v>
      </c>
      <c r="AI1445">
        <v>0</v>
      </c>
      <c r="AJ1445">
        <v>0</v>
      </c>
      <c r="AK1445">
        <v>0</v>
      </c>
      <c r="AL1445">
        <v>0</v>
      </c>
      <c r="AM1445" t="s">
        <v>41</v>
      </c>
    </row>
    <row r="1446" spans="1:39" hidden="1" x14ac:dyDescent="0.3">
      <c r="A1446">
        <v>7196</v>
      </c>
      <c r="B1446">
        <v>1950</v>
      </c>
      <c r="C1446" s="14">
        <f>2021-Table1[[#This Row],[Year_Birth]]</f>
        <v>71</v>
      </c>
      <c r="D1446" t="s">
        <v>39</v>
      </c>
      <c r="E1446" s="14" t="str" cm="1">
        <f t="array" ref="E1446">_xlfn.SWITCH(Table1[[#This Row],[Education]],"Graduation","Bachelor’s","Basic","High School","2n Cycle","Master’s","Master","Master’s","PhD","PhD","Other")</f>
        <v>PhD</v>
      </c>
      <c r="F1446" t="s">
        <v>42</v>
      </c>
      <c r="G1446" s="14" t="s">
        <v>42</v>
      </c>
      <c r="H1446" s="14" t="str" cm="1">
        <f t="array" ref="H1446">_xlfn.SWITCH(Table1[[#This Row],[Marital_Status_mod]],"Together","Couple","Married","Couple","Divorced","Single","Single","Single","Widow","Single","Other")</f>
        <v>Couple</v>
      </c>
      <c r="I1446" s="4">
        <v>41145</v>
      </c>
      <c r="J1446" s="41" t="str">
        <f t="shared" si="90"/>
        <v>$40 - $50K</v>
      </c>
      <c r="K1446">
        <v>1</v>
      </c>
      <c r="L1446">
        <v>1</v>
      </c>
      <c r="M1446">
        <f>Table1[[#This Row],[Teenhome]]+Table1[[#This Row],[Kidhome]]</f>
        <v>2</v>
      </c>
      <c r="N1446" s="1">
        <v>41678</v>
      </c>
      <c r="O1446" s="16">
        <f>(Table1[[#This Row],[DataSetDate]]-Table1[[#This Row],[Dt_Customer]])/365</f>
        <v>6.9972602739726026</v>
      </c>
      <c r="P1446" s="15">
        <v>44232</v>
      </c>
      <c r="Q1446">
        <v>20</v>
      </c>
      <c r="R1446" s="4">
        <v>9</v>
      </c>
      <c r="S1446" s="4">
        <v>0</v>
      </c>
      <c r="T1446" s="4">
        <v>3</v>
      </c>
      <c r="U1446" s="4">
        <v>0</v>
      </c>
      <c r="V1446" s="4">
        <v>0</v>
      </c>
      <c r="W1446" s="4">
        <v>1</v>
      </c>
      <c r="X1446">
        <v>1</v>
      </c>
      <c r="Y1446">
        <v>0</v>
      </c>
      <c r="Z1446" t="str">
        <f t="shared" si="91"/>
        <v>Low</v>
      </c>
      <c r="AA1446" s="14">
        <f t="shared" ca="1" si="92"/>
        <v>-0.1174498511126708</v>
      </c>
      <c r="AB1446">
        <v>0</v>
      </c>
      <c r="AC1446">
        <v>3</v>
      </c>
      <c r="AD1446" s="14">
        <f t="shared" ca="1" si="93"/>
        <v>2.7400054217218681</v>
      </c>
      <c r="AE1446">
        <v>3</v>
      </c>
      <c r="AF1446">
        <v>0</v>
      </c>
      <c r="AG1446">
        <v>0</v>
      </c>
      <c r="AH1446">
        <v>0</v>
      </c>
      <c r="AI1446">
        <v>0</v>
      </c>
      <c r="AJ1446">
        <v>0</v>
      </c>
      <c r="AK1446">
        <v>0</v>
      </c>
      <c r="AL1446">
        <v>0</v>
      </c>
      <c r="AM1446" t="s">
        <v>48</v>
      </c>
    </row>
    <row r="1447" spans="1:39" hidden="1" x14ac:dyDescent="0.3">
      <c r="A1447">
        <v>10581</v>
      </c>
      <c r="B1447">
        <v>1977</v>
      </c>
      <c r="C1447" s="14">
        <f>2021-Table1[[#This Row],[Year_Birth]]</f>
        <v>44</v>
      </c>
      <c r="D1447" t="s">
        <v>46</v>
      </c>
      <c r="E1447" s="14" t="str" cm="1">
        <f t="array" ref="E1447">_xlfn.SWITCH(Table1[[#This Row],[Education]],"Graduation","Bachelor’s","Basic","High School","2n Cycle","Master’s","Master","Master’s","PhD","PhD","Other")</f>
        <v>Bachelor’s</v>
      </c>
      <c r="F1447" t="s">
        <v>42</v>
      </c>
      <c r="G1447" s="14" t="s">
        <v>42</v>
      </c>
      <c r="H1447" s="14" t="str" cm="1">
        <f t="array" ref="H1447">_xlfn.SWITCH(Table1[[#This Row],[Marital_Status_mod]],"Together","Couple","Married","Couple","Divorced","Single","Single","Single","Widow","Single","Other")</f>
        <v>Couple</v>
      </c>
      <c r="I1447" s="4">
        <v>41124</v>
      </c>
      <c r="J1447" s="41" t="str">
        <f t="shared" si="90"/>
        <v>$40 - $50K</v>
      </c>
      <c r="K1447">
        <v>1</v>
      </c>
      <c r="L1447">
        <v>0</v>
      </c>
      <c r="M1447">
        <f>Table1[[#This Row],[Teenhome]]+Table1[[#This Row],[Kidhome]]</f>
        <v>1</v>
      </c>
      <c r="N1447" s="1">
        <v>41213</v>
      </c>
      <c r="O1447" s="16">
        <f>(Table1[[#This Row],[DataSetDate]]-Table1[[#This Row],[Dt_Customer]])/365</f>
        <v>8.2712328767123289</v>
      </c>
      <c r="P1447" s="15">
        <v>44232</v>
      </c>
      <c r="Q1447">
        <v>41</v>
      </c>
      <c r="R1447" s="4">
        <v>281</v>
      </c>
      <c r="S1447" s="4">
        <v>7</v>
      </c>
      <c r="T1447" s="4">
        <v>84</v>
      </c>
      <c r="U1447" s="4">
        <v>15</v>
      </c>
      <c r="V1447" s="4">
        <v>0</v>
      </c>
      <c r="W1447" s="4">
        <v>119</v>
      </c>
      <c r="X1447">
        <v>7</v>
      </c>
      <c r="Y1447">
        <v>7</v>
      </c>
      <c r="Z1447" t="str">
        <f t="shared" si="91"/>
        <v>High</v>
      </c>
      <c r="AA1447" s="14">
        <f t="shared" ca="1" si="92"/>
        <v>6.7150788732559246</v>
      </c>
      <c r="AB1447">
        <v>3</v>
      </c>
      <c r="AC1447">
        <v>4</v>
      </c>
      <c r="AD1447" s="14">
        <f t="shared" ca="1" si="93"/>
        <v>4.3507686681998683</v>
      </c>
      <c r="AE1447">
        <v>8</v>
      </c>
      <c r="AF1447">
        <v>0</v>
      </c>
      <c r="AG1447">
        <v>0</v>
      </c>
      <c r="AH1447">
        <v>0</v>
      </c>
      <c r="AI1447">
        <v>0</v>
      </c>
      <c r="AJ1447">
        <v>0</v>
      </c>
      <c r="AK1447">
        <v>0</v>
      </c>
      <c r="AL1447">
        <v>0</v>
      </c>
      <c r="AM1447" t="s">
        <v>41</v>
      </c>
    </row>
    <row r="1448" spans="1:39" hidden="1" x14ac:dyDescent="0.3">
      <c r="A1448">
        <v>3798</v>
      </c>
      <c r="B1448">
        <v>1968</v>
      </c>
      <c r="C1448" s="14">
        <f>2021-Table1[[#This Row],[Year_Birth]]</f>
        <v>53</v>
      </c>
      <c r="D1448" t="s">
        <v>46</v>
      </c>
      <c r="E1448" s="14" t="str" cm="1">
        <f t="array" ref="E1448">_xlfn.SWITCH(Table1[[#This Row],[Education]],"Graduation","Bachelor’s","Basic","High School","2n Cycle","Master’s","Master","Master’s","PhD","PhD","Other")</f>
        <v>Bachelor’s</v>
      </c>
      <c r="F1448" t="s">
        <v>42</v>
      </c>
      <c r="G1448" s="14" t="s">
        <v>42</v>
      </c>
      <c r="H1448" s="14" t="str" cm="1">
        <f t="array" ref="H1448">_xlfn.SWITCH(Table1[[#This Row],[Marital_Status_mod]],"Together","Couple","Married","Couple","Divorced","Single","Single","Single","Widow","Single","Other")</f>
        <v>Couple</v>
      </c>
      <c r="I1448" s="4">
        <v>41120</v>
      </c>
      <c r="J1448" s="41" t="str">
        <f t="shared" si="90"/>
        <v>$40 - $50K</v>
      </c>
      <c r="K1448">
        <v>1</v>
      </c>
      <c r="L1448">
        <v>1</v>
      </c>
      <c r="M1448">
        <f>Table1[[#This Row],[Teenhome]]+Table1[[#This Row],[Kidhome]]</f>
        <v>2</v>
      </c>
      <c r="N1448" s="1">
        <v>41584</v>
      </c>
      <c r="O1448" s="16">
        <f>(Table1[[#This Row],[DataSetDate]]-Table1[[#This Row],[Dt_Customer]])/365</f>
        <v>7.2547945205479456</v>
      </c>
      <c r="P1448" s="15">
        <v>44232</v>
      </c>
      <c r="Q1448">
        <v>80</v>
      </c>
      <c r="R1448" s="4">
        <v>24</v>
      </c>
      <c r="S1448" s="4">
        <v>2</v>
      </c>
      <c r="T1448" s="4">
        <v>23</v>
      </c>
      <c r="U1448" s="4">
        <v>0</v>
      </c>
      <c r="V1448" s="4">
        <v>8</v>
      </c>
      <c r="W1448" s="4">
        <v>24</v>
      </c>
      <c r="X1448">
        <v>3</v>
      </c>
      <c r="Y1448">
        <v>2</v>
      </c>
      <c r="Z1448" t="str">
        <f t="shared" si="91"/>
        <v>Low</v>
      </c>
      <c r="AA1448" s="14">
        <f t="shared" ca="1" si="92"/>
        <v>1.8932643035453327</v>
      </c>
      <c r="AB1448">
        <v>1</v>
      </c>
      <c r="AC1448">
        <v>3</v>
      </c>
      <c r="AD1448" s="14">
        <f t="shared" ca="1" si="93"/>
        <v>2.8623235194427261</v>
      </c>
      <c r="AE1448">
        <v>6</v>
      </c>
      <c r="AF1448">
        <v>0</v>
      </c>
      <c r="AG1448">
        <v>0</v>
      </c>
      <c r="AH1448">
        <v>0</v>
      </c>
      <c r="AI1448">
        <v>0</v>
      </c>
      <c r="AJ1448">
        <v>0</v>
      </c>
      <c r="AK1448">
        <v>0</v>
      </c>
      <c r="AL1448">
        <v>0</v>
      </c>
      <c r="AM1448" t="s">
        <v>41</v>
      </c>
    </row>
    <row r="1449" spans="1:39" hidden="1" x14ac:dyDescent="0.3">
      <c r="A1449">
        <v>75</v>
      </c>
      <c r="B1449">
        <v>1982</v>
      </c>
      <c r="C1449" s="14">
        <f>2021-Table1[[#This Row],[Year_Birth]]</f>
        <v>39</v>
      </c>
      <c r="D1449" t="s">
        <v>51</v>
      </c>
      <c r="E1449" s="14" t="str" cm="1">
        <f t="array" ref="E1449">_xlfn.SWITCH(Table1[[#This Row],[Education]],"Graduation","Bachelor’s","Basic","High School","2n Cycle","Master’s","Master","Master’s","PhD","PhD","Other")</f>
        <v>Master’s</v>
      </c>
      <c r="F1449" t="s">
        <v>40</v>
      </c>
      <c r="G1449" s="14" t="s">
        <v>40</v>
      </c>
      <c r="H1449" s="14" t="str" cm="1">
        <f t="array" ref="H1449">_xlfn.SWITCH(Table1[[#This Row],[Marital_Status_mod]],"Together","Couple","Married","Couple","Divorced","Single","Single","Single","Widow","Single","Other")</f>
        <v>Couple</v>
      </c>
      <c r="I1449" s="4">
        <v>41039</v>
      </c>
      <c r="J1449" s="41" t="str">
        <f t="shared" si="90"/>
        <v>$40 - $50K</v>
      </c>
      <c r="K1449">
        <v>0</v>
      </c>
      <c r="L1449">
        <v>0</v>
      </c>
      <c r="M1449">
        <f>Table1[[#This Row],[Teenhome]]+Table1[[#This Row],[Kidhome]]</f>
        <v>0</v>
      </c>
      <c r="N1449" s="1">
        <v>41480</v>
      </c>
      <c r="O1449" s="16">
        <f>(Table1[[#This Row],[DataSetDate]]-Table1[[#This Row],[Dt_Customer]])/365</f>
        <v>7.5397260273972604</v>
      </c>
      <c r="P1449" s="15">
        <v>44232</v>
      </c>
      <c r="Q1449">
        <v>32</v>
      </c>
      <c r="R1449" s="4">
        <v>34</v>
      </c>
      <c r="S1449" s="4">
        <v>11</v>
      </c>
      <c r="T1449" s="4">
        <v>137</v>
      </c>
      <c r="U1449" s="4">
        <v>179</v>
      </c>
      <c r="V1449" s="4">
        <v>61</v>
      </c>
      <c r="W1449" s="4">
        <v>45</v>
      </c>
      <c r="X1449">
        <v>1</v>
      </c>
      <c r="Y1449">
        <v>8</v>
      </c>
      <c r="Z1449" t="str">
        <f t="shared" si="91"/>
        <v>High</v>
      </c>
      <c r="AA1449" s="14">
        <f t="shared" ca="1" si="92"/>
        <v>7.8113801114752093</v>
      </c>
      <c r="AB1449">
        <v>1</v>
      </c>
      <c r="AC1449">
        <v>5</v>
      </c>
      <c r="AD1449" s="14">
        <f t="shared" ca="1" si="93"/>
        <v>4.7346160990609434</v>
      </c>
      <c r="AE1449">
        <v>8</v>
      </c>
      <c r="AF1449">
        <v>0</v>
      </c>
      <c r="AG1449">
        <v>0</v>
      </c>
      <c r="AH1449">
        <v>0</v>
      </c>
      <c r="AI1449">
        <v>0</v>
      </c>
      <c r="AJ1449">
        <v>0</v>
      </c>
      <c r="AK1449">
        <v>0</v>
      </c>
      <c r="AL1449">
        <v>0</v>
      </c>
      <c r="AM1449" t="s">
        <v>43</v>
      </c>
    </row>
    <row r="1450" spans="1:39" hidden="1" x14ac:dyDescent="0.3">
      <c r="A1450">
        <v>3547</v>
      </c>
      <c r="B1450">
        <v>1969</v>
      </c>
      <c r="C1450" s="14">
        <f>2021-Table1[[#This Row],[Year_Birth]]</f>
        <v>52</v>
      </c>
      <c r="D1450" t="s">
        <v>44</v>
      </c>
      <c r="E1450" s="14" t="str" cm="1">
        <f t="array" ref="E1450">_xlfn.SWITCH(Table1[[#This Row],[Education]],"Graduation","Bachelor’s","Basic","High School","2n Cycle","Master’s","Master","Master’s","PhD","PhD","Other")</f>
        <v>Master’s</v>
      </c>
      <c r="F1450" t="s">
        <v>40</v>
      </c>
      <c r="G1450" s="14" t="s">
        <v>40</v>
      </c>
      <c r="H1450" s="14" t="str" cm="1">
        <f t="array" ref="H1450">_xlfn.SWITCH(Table1[[#This Row],[Marital_Status_mod]],"Together","Couple","Married","Couple","Divorced","Single","Single","Single","Widow","Single","Other")</f>
        <v>Couple</v>
      </c>
      <c r="I1450" s="4">
        <v>41021</v>
      </c>
      <c r="J1450" s="41" t="str">
        <f t="shared" si="90"/>
        <v>$40 - $50K</v>
      </c>
      <c r="K1450">
        <v>1</v>
      </c>
      <c r="L1450">
        <v>0</v>
      </c>
      <c r="M1450">
        <f>Table1[[#This Row],[Teenhome]]+Table1[[#This Row],[Kidhome]]</f>
        <v>1</v>
      </c>
      <c r="N1450" s="1">
        <v>41273</v>
      </c>
      <c r="O1450" s="16">
        <f>(Table1[[#This Row],[DataSetDate]]-Table1[[#This Row],[Dt_Customer]])/365</f>
        <v>8.1068493150684926</v>
      </c>
      <c r="P1450" s="15">
        <v>44232</v>
      </c>
      <c r="Q1450">
        <v>12</v>
      </c>
      <c r="R1450" s="4">
        <v>14</v>
      </c>
      <c r="S1450" s="4">
        <v>7</v>
      </c>
      <c r="T1450" s="4">
        <v>9</v>
      </c>
      <c r="U1450" s="4">
        <v>6</v>
      </c>
      <c r="V1450" s="4">
        <v>16</v>
      </c>
      <c r="W1450" s="4">
        <v>12</v>
      </c>
      <c r="X1450">
        <v>2</v>
      </c>
      <c r="Y1450">
        <v>2</v>
      </c>
      <c r="Z1450" t="str">
        <f t="shared" si="91"/>
        <v>Low</v>
      </c>
      <c r="AA1450" s="14">
        <f t="shared" ca="1" si="92"/>
        <v>1.7589124791069093</v>
      </c>
      <c r="AB1450">
        <v>0</v>
      </c>
      <c r="AC1450">
        <v>3</v>
      </c>
      <c r="AD1450" s="14">
        <f t="shared" ca="1" si="93"/>
        <v>2.8474792633661079</v>
      </c>
      <c r="AE1450">
        <v>6</v>
      </c>
      <c r="AF1450">
        <v>0</v>
      </c>
      <c r="AG1450">
        <v>0</v>
      </c>
      <c r="AH1450">
        <v>0</v>
      </c>
      <c r="AI1450">
        <v>0</v>
      </c>
      <c r="AJ1450">
        <v>0</v>
      </c>
      <c r="AK1450">
        <v>1</v>
      </c>
      <c r="AL1450">
        <v>0</v>
      </c>
      <c r="AM1450" t="s">
        <v>47</v>
      </c>
    </row>
    <row r="1451" spans="1:39" hidden="1" x14ac:dyDescent="0.3">
      <c r="A1451">
        <v>5286</v>
      </c>
      <c r="B1451">
        <v>1987</v>
      </c>
      <c r="C1451" s="14">
        <f>2021-Table1[[#This Row],[Year_Birth]]</f>
        <v>34</v>
      </c>
      <c r="D1451" t="s">
        <v>44</v>
      </c>
      <c r="E1451" s="14" t="str" cm="1">
        <f t="array" ref="E1451">_xlfn.SWITCH(Table1[[#This Row],[Education]],"Graduation","Bachelor’s","Basic","High School","2n Cycle","Master’s","Master","Master’s","PhD","PhD","Other")</f>
        <v>Master’s</v>
      </c>
      <c r="F1451" t="s">
        <v>50</v>
      </c>
      <c r="G1451" s="14" t="s">
        <v>50</v>
      </c>
      <c r="H1451" s="14" t="str" cm="1">
        <f t="array" ref="H1451">_xlfn.SWITCH(Table1[[#This Row],[Marital_Status_mod]],"Together","Couple","Married","Couple","Divorced","Single","Single","Single","Widow","Single","Other")</f>
        <v>Single</v>
      </c>
      <c r="I1451" s="4">
        <v>41020</v>
      </c>
      <c r="J1451" s="41" t="str">
        <f t="shared" si="90"/>
        <v>$40 - $50K</v>
      </c>
      <c r="K1451">
        <v>0</v>
      </c>
      <c r="L1451">
        <v>0</v>
      </c>
      <c r="M1451">
        <f>Table1[[#This Row],[Teenhome]]+Table1[[#This Row],[Kidhome]]</f>
        <v>0</v>
      </c>
      <c r="N1451" s="1">
        <v>41575</v>
      </c>
      <c r="O1451" s="16">
        <f>(Table1[[#This Row],[DataSetDate]]-Table1[[#This Row],[Dt_Customer]])/365</f>
        <v>7.279452054794521</v>
      </c>
      <c r="P1451" s="15">
        <v>44232</v>
      </c>
      <c r="Q1451">
        <v>68</v>
      </c>
      <c r="R1451" s="4">
        <v>112</v>
      </c>
      <c r="S1451" s="4">
        <v>1</v>
      </c>
      <c r="T1451" s="4">
        <v>54</v>
      </c>
      <c r="U1451" s="4">
        <v>7</v>
      </c>
      <c r="V1451" s="4">
        <v>7</v>
      </c>
      <c r="W1451" s="4">
        <v>36</v>
      </c>
      <c r="X1451">
        <v>1</v>
      </c>
      <c r="Y1451">
        <v>3</v>
      </c>
      <c r="Z1451" t="str">
        <f t="shared" si="91"/>
        <v>Medium</v>
      </c>
      <c r="AA1451" s="14">
        <f t="shared" ca="1" si="92"/>
        <v>3.2296367335883471</v>
      </c>
      <c r="AB1451">
        <v>2</v>
      </c>
      <c r="AC1451">
        <v>4</v>
      </c>
      <c r="AD1451" s="14">
        <f t="shared" ca="1" si="93"/>
        <v>4.0389500422418303</v>
      </c>
      <c r="AE1451">
        <v>3</v>
      </c>
      <c r="AF1451">
        <v>0</v>
      </c>
      <c r="AG1451">
        <v>0</v>
      </c>
      <c r="AH1451">
        <v>0</v>
      </c>
      <c r="AI1451">
        <v>0</v>
      </c>
      <c r="AJ1451">
        <v>0</v>
      </c>
      <c r="AK1451">
        <v>0</v>
      </c>
      <c r="AL1451">
        <v>0</v>
      </c>
      <c r="AM1451" t="s">
        <v>48</v>
      </c>
    </row>
    <row r="1452" spans="1:39" hidden="1" x14ac:dyDescent="0.3">
      <c r="A1452">
        <v>3081</v>
      </c>
      <c r="B1452">
        <v>1978</v>
      </c>
      <c r="C1452" s="14">
        <f>2021-Table1[[#This Row],[Year_Birth]]</f>
        <v>43</v>
      </c>
      <c r="D1452" t="s">
        <v>39</v>
      </c>
      <c r="E1452" s="14" t="str" cm="1">
        <f t="array" ref="E1452">_xlfn.SWITCH(Table1[[#This Row],[Education]],"Graduation","Bachelor’s","Basic","High School","2n Cycle","Master’s","Master","Master’s","PhD","PhD","Other")</f>
        <v>PhD</v>
      </c>
      <c r="F1452" t="s">
        <v>42</v>
      </c>
      <c r="G1452" s="14" t="s">
        <v>42</v>
      </c>
      <c r="H1452" s="14" t="str" cm="1">
        <f t="array" ref="H1452">_xlfn.SWITCH(Table1[[#This Row],[Marital_Status_mod]],"Together","Couple","Married","Couple","Divorced","Single","Single","Single","Widow","Single","Other")</f>
        <v>Couple</v>
      </c>
      <c r="I1452" s="4">
        <v>41014</v>
      </c>
      <c r="J1452" s="41" t="str">
        <f t="shared" si="90"/>
        <v>$40 - $50K</v>
      </c>
      <c r="K1452">
        <v>1</v>
      </c>
      <c r="L1452">
        <v>0</v>
      </c>
      <c r="M1452">
        <f>Table1[[#This Row],[Teenhome]]+Table1[[#This Row],[Kidhome]]</f>
        <v>1</v>
      </c>
      <c r="N1452" s="1">
        <v>41386</v>
      </c>
      <c r="O1452" s="16">
        <f>(Table1[[#This Row],[DataSetDate]]-Table1[[#This Row],[Dt_Customer]])/365</f>
        <v>7.7972602739726025</v>
      </c>
      <c r="P1452" s="15">
        <v>44232</v>
      </c>
      <c r="Q1452">
        <v>65</v>
      </c>
      <c r="R1452" s="4">
        <v>7</v>
      </c>
      <c r="S1452" s="4">
        <v>2</v>
      </c>
      <c r="T1452" s="4">
        <v>6</v>
      </c>
      <c r="U1452" s="4">
        <v>2</v>
      </c>
      <c r="V1452" s="4">
        <v>0</v>
      </c>
      <c r="W1452" s="4">
        <v>3</v>
      </c>
      <c r="X1452">
        <v>1</v>
      </c>
      <c r="Y1452">
        <v>1</v>
      </c>
      <c r="Z1452" t="str">
        <f t="shared" si="91"/>
        <v>Low</v>
      </c>
      <c r="AA1452" s="14">
        <f t="shared" ca="1" si="92"/>
        <v>1.2682177909148598</v>
      </c>
      <c r="AB1452">
        <v>0</v>
      </c>
      <c r="AC1452">
        <v>2</v>
      </c>
      <c r="AD1452" s="14">
        <f t="shared" ca="1" si="93"/>
        <v>1.891425240429697</v>
      </c>
      <c r="AE1452">
        <v>7</v>
      </c>
      <c r="AF1452">
        <v>0</v>
      </c>
      <c r="AG1452">
        <v>0</v>
      </c>
      <c r="AH1452">
        <v>0</v>
      </c>
      <c r="AI1452">
        <v>0</v>
      </c>
      <c r="AJ1452">
        <v>0</v>
      </c>
      <c r="AK1452">
        <v>0</v>
      </c>
      <c r="AL1452">
        <v>0</v>
      </c>
      <c r="AM1452" t="s">
        <v>41</v>
      </c>
    </row>
    <row r="1453" spans="1:39" hidden="1" x14ac:dyDescent="0.3">
      <c r="A1453">
        <v>252</v>
      </c>
      <c r="B1453">
        <v>1963</v>
      </c>
      <c r="C1453" s="14">
        <f>2021-Table1[[#This Row],[Year_Birth]]</f>
        <v>58</v>
      </c>
      <c r="D1453" t="s">
        <v>39</v>
      </c>
      <c r="E1453" s="14" t="str" cm="1">
        <f t="array" ref="E1453">_xlfn.SWITCH(Table1[[#This Row],[Education]],"Graduation","Bachelor’s","Basic","High School","2n Cycle","Master’s","Master","Master’s","PhD","PhD","Other")</f>
        <v>PhD</v>
      </c>
      <c r="F1453" t="s">
        <v>49</v>
      </c>
      <c r="G1453" s="14" t="s">
        <v>49</v>
      </c>
      <c r="H1453" s="14" t="str" cm="1">
        <f t="array" ref="H1453">_xlfn.SWITCH(Table1[[#This Row],[Marital_Status_mod]],"Together","Couple","Married","Couple","Divorced","Single","Single","Single","Widow","Single","Other")</f>
        <v>Single</v>
      </c>
      <c r="I1453" s="4">
        <v>41003</v>
      </c>
      <c r="J1453" s="41" t="str">
        <f t="shared" si="90"/>
        <v>$40 - $50K</v>
      </c>
      <c r="K1453">
        <v>0</v>
      </c>
      <c r="L1453">
        <v>0</v>
      </c>
      <c r="M1453">
        <f>Table1[[#This Row],[Teenhome]]+Table1[[#This Row],[Kidhome]]</f>
        <v>0</v>
      </c>
      <c r="N1453" s="1">
        <v>41350</v>
      </c>
      <c r="O1453" s="16">
        <f>(Table1[[#This Row],[DataSetDate]]-Table1[[#This Row],[Dt_Customer]])/365</f>
        <v>7.8958904109589039</v>
      </c>
      <c r="P1453" s="15">
        <v>44232</v>
      </c>
      <c r="Q1453">
        <v>11</v>
      </c>
      <c r="R1453" s="4">
        <v>123</v>
      </c>
      <c r="S1453" s="4">
        <v>133</v>
      </c>
      <c r="T1453" s="4">
        <v>142</v>
      </c>
      <c r="U1453" s="4">
        <v>71</v>
      </c>
      <c r="V1453" s="4">
        <v>44</v>
      </c>
      <c r="W1453" s="4">
        <v>88</v>
      </c>
      <c r="X1453">
        <v>1</v>
      </c>
      <c r="Y1453">
        <v>6</v>
      </c>
      <c r="Z1453" t="str">
        <f t="shared" si="91"/>
        <v>Medium</v>
      </c>
      <c r="AA1453" s="14">
        <f t="shared" ca="1" si="92"/>
        <v>5.9259892938942533</v>
      </c>
      <c r="AB1453">
        <v>2</v>
      </c>
      <c r="AC1453">
        <v>8</v>
      </c>
      <c r="AD1453" s="14">
        <f t="shared" ca="1" si="93"/>
        <v>8.3453382359032364</v>
      </c>
      <c r="AE1453">
        <v>6</v>
      </c>
      <c r="AF1453">
        <v>0</v>
      </c>
      <c r="AG1453">
        <v>0</v>
      </c>
      <c r="AH1453">
        <v>0</v>
      </c>
      <c r="AI1453">
        <v>0</v>
      </c>
      <c r="AJ1453">
        <v>0</v>
      </c>
      <c r="AK1453">
        <v>0</v>
      </c>
      <c r="AL1453">
        <v>0</v>
      </c>
      <c r="AM1453" t="s">
        <v>47</v>
      </c>
    </row>
    <row r="1454" spans="1:39" hidden="1" x14ac:dyDescent="0.3">
      <c r="A1454">
        <v>3517</v>
      </c>
      <c r="B1454">
        <v>1952</v>
      </c>
      <c r="C1454" s="14">
        <f>2021-Table1[[#This Row],[Year_Birth]]</f>
        <v>69</v>
      </c>
      <c r="D1454" t="s">
        <v>46</v>
      </c>
      <c r="E1454" s="14" t="str" cm="1">
        <f t="array" ref="E1454">_xlfn.SWITCH(Table1[[#This Row],[Education]],"Graduation","Bachelor’s","Basic","High School","2n Cycle","Master’s","Master","Master’s","PhD","PhD","Other")</f>
        <v>Bachelor’s</v>
      </c>
      <c r="F1454" t="s">
        <v>50</v>
      </c>
      <c r="G1454" s="14" t="s">
        <v>50</v>
      </c>
      <c r="H1454" s="14" t="str" cm="1">
        <f t="array" ref="H1454">_xlfn.SWITCH(Table1[[#This Row],[Marital_Status_mod]],"Together","Couple","Married","Couple","Divorced","Single","Single","Single","Widow","Single","Other")</f>
        <v>Single</v>
      </c>
      <c r="I1454" s="4">
        <v>40887</v>
      </c>
      <c r="J1454" s="41" t="str">
        <f t="shared" si="90"/>
        <v>$40 - $50K</v>
      </c>
      <c r="K1454">
        <v>1</v>
      </c>
      <c r="L1454">
        <v>1</v>
      </c>
      <c r="M1454">
        <f>Table1[[#This Row],[Teenhome]]+Table1[[#This Row],[Kidhome]]</f>
        <v>2</v>
      </c>
      <c r="N1454" s="1">
        <v>41400</v>
      </c>
      <c r="O1454" s="16">
        <f>(Table1[[#This Row],[DataSetDate]]-Table1[[#This Row],[Dt_Customer]])/365</f>
        <v>7.7589041095890412</v>
      </c>
      <c r="P1454" s="15">
        <v>44232</v>
      </c>
      <c r="Q1454">
        <v>32</v>
      </c>
      <c r="R1454" s="4">
        <v>50</v>
      </c>
      <c r="S1454" s="4">
        <v>4</v>
      </c>
      <c r="T1454" s="4">
        <v>44</v>
      </c>
      <c r="U1454" s="4">
        <v>10</v>
      </c>
      <c r="V1454" s="4">
        <v>10</v>
      </c>
      <c r="W1454" s="4">
        <v>43</v>
      </c>
      <c r="X1454">
        <v>3</v>
      </c>
      <c r="Y1454">
        <v>3</v>
      </c>
      <c r="Z1454" t="str">
        <f t="shared" si="91"/>
        <v>Medium</v>
      </c>
      <c r="AA1454" s="14">
        <f t="shared" ca="1" si="92"/>
        <v>3.3535270446965506</v>
      </c>
      <c r="AB1454">
        <v>1</v>
      </c>
      <c r="AC1454">
        <v>3</v>
      </c>
      <c r="AD1454" s="14">
        <f t="shared" ca="1" si="93"/>
        <v>3.3021613603593849</v>
      </c>
      <c r="AE1454">
        <v>9</v>
      </c>
      <c r="AF1454">
        <v>0</v>
      </c>
      <c r="AG1454">
        <v>0</v>
      </c>
      <c r="AH1454">
        <v>0</v>
      </c>
      <c r="AI1454">
        <v>0</v>
      </c>
      <c r="AJ1454">
        <v>0</v>
      </c>
      <c r="AK1454">
        <v>1</v>
      </c>
      <c r="AL1454">
        <v>0</v>
      </c>
      <c r="AM1454" t="s">
        <v>41</v>
      </c>
    </row>
    <row r="1455" spans="1:39" hidden="1" x14ac:dyDescent="0.3">
      <c r="A1455">
        <v>2656</v>
      </c>
      <c r="B1455">
        <v>1971</v>
      </c>
      <c r="C1455" s="14">
        <f>2021-Table1[[#This Row],[Year_Birth]]</f>
        <v>50</v>
      </c>
      <c r="D1455" t="s">
        <v>46</v>
      </c>
      <c r="E1455" s="14" t="str" cm="1">
        <f t="array" ref="E1455">_xlfn.SWITCH(Table1[[#This Row],[Education]],"Graduation","Bachelor’s","Basic","High School","2n Cycle","Master’s","Master","Master’s","PhD","PhD","Other")</f>
        <v>Bachelor’s</v>
      </c>
      <c r="F1455" t="s">
        <v>49</v>
      </c>
      <c r="G1455" s="14" t="s">
        <v>49</v>
      </c>
      <c r="H1455" s="14" t="str" cm="1">
        <f t="array" ref="H1455">_xlfn.SWITCH(Table1[[#This Row],[Marital_Status_mod]],"Together","Couple","Married","Couple","Divorced","Single","Single","Single","Widow","Single","Other")</f>
        <v>Single</v>
      </c>
      <c r="I1455" s="4">
        <v>40851</v>
      </c>
      <c r="J1455" s="41" t="str">
        <f t="shared" si="90"/>
        <v>$40 - $50K</v>
      </c>
      <c r="K1455">
        <v>1</v>
      </c>
      <c r="L1455">
        <v>1</v>
      </c>
      <c r="M1455">
        <f>Table1[[#This Row],[Teenhome]]+Table1[[#This Row],[Kidhome]]</f>
        <v>2</v>
      </c>
      <c r="N1455" s="1">
        <v>41326</v>
      </c>
      <c r="O1455" s="16">
        <f>(Table1[[#This Row],[DataSetDate]]-Table1[[#This Row],[Dt_Customer]])/365</f>
        <v>7.9616438356164387</v>
      </c>
      <c r="P1455" s="15">
        <v>44232</v>
      </c>
      <c r="Q1455">
        <v>63</v>
      </c>
      <c r="R1455" s="4">
        <v>23</v>
      </c>
      <c r="S1455" s="4">
        <v>1</v>
      </c>
      <c r="T1455" s="4">
        <v>7</v>
      </c>
      <c r="U1455" s="4">
        <v>0</v>
      </c>
      <c r="V1455" s="4">
        <v>4</v>
      </c>
      <c r="W1455" s="4">
        <v>24</v>
      </c>
      <c r="X1455">
        <v>1</v>
      </c>
      <c r="Y1455">
        <v>1</v>
      </c>
      <c r="Z1455" t="str">
        <f t="shared" si="91"/>
        <v>Low</v>
      </c>
      <c r="AA1455" s="14">
        <f t="shared" ca="1" si="92"/>
        <v>1.3961507978764471</v>
      </c>
      <c r="AB1455">
        <v>1</v>
      </c>
      <c r="AC1455">
        <v>2</v>
      </c>
      <c r="AD1455" s="14">
        <f t="shared" ca="1" si="93"/>
        <v>1.8756771758950816</v>
      </c>
      <c r="AE1455">
        <v>7</v>
      </c>
      <c r="AF1455">
        <v>0</v>
      </c>
      <c r="AG1455">
        <v>0</v>
      </c>
      <c r="AH1455">
        <v>0</v>
      </c>
      <c r="AI1455">
        <v>0</v>
      </c>
      <c r="AJ1455">
        <v>0</v>
      </c>
      <c r="AK1455">
        <v>0</v>
      </c>
      <c r="AL1455">
        <v>0</v>
      </c>
      <c r="AM1455" t="s">
        <v>48</v>
      </c>
    </row>
    <row r="1456" spans="1:39" hidden="1" x14ac:dyDescent="0.3">
      <c r="A1456">
        <v>10637</v>
      </c>
      <c r="B1456">
        <v>1964</v>
      </c>
      <c r="C1456" s="14">
        <f>2021-Table1[[#This Row],[Year_Birth]]</f>
        <v>57</v>
      </c>
      <c r="D1456" t="s">
        <v>46</v>
      </c>
      <c r="E1456" s="14" t="str" cm="1">
        <f t="array" ref="E1456">_xlfn.SWITCH(Table1[[#This Row],[Education]],"Graduation","Bachelor’s","Basic","High School","2n Cycle","Master’s","Master","Master’s","PhD","PhD","Other")</f>
        <v>Bachelor’s</v>
      </c>
      <c r="F1456" t="s">
        <v>42</v>
      </c>
      <c r="G1456" s="14" t="s">
        <v>42</v>
      </c>
      <c r="H1456" s="14" t="str" cm="1">
        <f t="array" ref="H1456">_xlfn.SWITCH(Table1[[#This Row],[Marital_Status_mod]],"Together","Couple","Married","Couple","Divorced","Single","Single","Single","Widow","Single","Other")</f>
        <v>Couple</v>
      </c>
      <c r="I1456" s="4">
        <v>40800</v>
      </c>
      <c r="J1456" s="41" t="str">
        <f t="shared" si="90"/>
        <v>$40 - $50K</v>
      </c>
      <c r="K1456">
        <v>1</v>
      </c>
      <c r="L1456">
        <v>2</v>
      </c>
      <c r="M1456">
        <f>Table1[[#This Row],[Teenhome]]+Table1[[#This Row],[Kidhome]]</f>
        <v>3</v>
      </c>
      <c r="N1456" s="1">
        <v>41275</v>
      </c>
      <c r="O1456" s="16">
        <f>(Table1[[#This Row],[DataSetDate]]-Table1[[#This Row],[Dt_Customer]])/365</f>
        <v>8.1013698630136979</v>
      </c>
      <c r="P1456" s="15">
        <v>44232</v>
      </c>
      <c r="Q1456">
        <v>77</v>
      </c>
      <c r="R1456" s="4">
        <v>24</v>
      </c>
      <c r="S1456" s="4">
        <v>0</v>
      </c>
      <c r="T1456" s="4">
        <v>27</v>
      </c>
      <c r="U1456" s="4">
        <v>8</v>
      </c>
      <c r="V1456" s="4">
        <v>30</v>
      </c>
      <c r="W1456" s="4">
        <v>10</v>
      </c>
      <c r="X1456">
        <v>2</v>
      </c>
      <c r="Y1456">
        <v>3</v>
      </c>
      <c r="Z1456" t="str">
        <f t="shared" si="91"/>
        <v>Medium</v>
      </c>
      <c r="AA1456" s="14">
        <f t="shared" ca="1" si="92"/>
        <v>3.1076964254733181</v>
      </c>
      <c r="AB1456">
        <v>0</v>
      </c>
      <c r="AC1456">
        <v>3</v>
      </c>
      <c r="AD1456" s="14">
        <f t="shared" ca="1" si="93"/>
        <v>2.8840370776379225</v>
      </c>
      <c r="AE1456">
        <v>7</v>
      </c>
      <c r="AF1456">
        <v>0</v>
      </c>
      <c r="AG1456">
        <v>0</v>
      </c>
      <c r="AH1456">
        <v>0</v>
      </c>
      <c r="AI1456">
        <v>0</v>
      </c>
      <c r="AJ1456">
        <v>0</v>
      </c>
      <c r="AK1456">
        <v>0</v>
      </c>
      <c r="AL1456">
        <v>1</v>
      </c>
      <c r="AM1456" t="s">
        <v>41</v>
      </c>
    </row>
    <row r="1457" spans="1:39" hidden="1" x14ac:dyDescent="0.3">
      <c r="A1457">
        <v>9507</v>
      </c>
      <c r="B1457">
        <v>1975</v>
      </c>
      <c r="C1457" s="14">
        <f>2021-Table1[[#This Row],[Year_Birth]]</f>
        <v>46</v>
      </c>
      <c r="D1457" t="s">
        <v>46</v>
      </c>
      <c r="E1457" s="14" t="str" cm="1">
        <f t="array" ref="E1457">_xlfn.SWITCH(Table1[[#This Row],[Education]],"Graduation","Bachelor’s","Basic","High School","2n Cycle","Master’s","Master","Master’s","PhD","PhD","Other")</f>
        <v>Bachelor’s</v>
      </c>
      <c r="F1457" t="s">
        <v>42</v>
      </c>
      <c r="G1457" s="14" t="s">
        <v>42</v>
      </c>
      <c r="H1457" s="14" t="str" cm="1">
        <f t="array" ref="H1457">_xlfn.SWITCH(Table1[[#This Row],[Marital_Status_mod]],"Together","Couple","Married","Couple","Divorced","Single","Single","Single","Widow","Single","Other")</f>
        <v>Couple</v>
      </c>
      <c r="I1457" s="4">
        <v>40794</v>
      </c>
      <c r="J1457" s="41" t="str">
        <f t="shared" si="90"/>
        <v>$40 - $50K</v>
      </c>
      <c r="K1457">
        <v>0</v>
      </c>
      <c r="L1457">
        <v>1</v>
      </c>
      <c r="M1457">
        <f>Table1[[#This Row],[Teenhome]]+Table1[[#This Row],[Kidhome]]</f>
        <v>1</v>
      </c>
      <c r="N1457" s="1">
        <v>41371</v>
      </c>
      <c r="O1457" s="16">
        <f>(Table1[[#This Row],[DataSetDate]]-Table1[[#This Row],[Dt_Customer]])/365</f>
        <v>7.838356164383562</v>
      </c>
      <c r="P1457" s="15">
        <v>44232</v>
      </c>
      <c r="Q1457">
        <v>18</v>
      </c>
      <c r="R1457" s="4">
        <v>261</v>
      </c>
      <c r="S1457" s="4">
        <v>23</v>
      </c>
      <c r="T1457" s="4">
        <v>73</v>
      </c>
      <c r="U1457" s="4">
        <v>4</v>
      </c>
      <c r="V1457" s="4">
        <v>23</v>
      </c>
      <c r="W1457" s="4">
        <v>50</v>
      </c>
      <c r="X1457">
        <v>2</v>
      </c>
      <c r="Y1457">
        <v>6</v>
      </c>
      <c r="Z1457" t="str">
        <f t="shared" si="91"/>
        <v>Medium</v>
      </c>
      <c r="AA1457" s="14">
        <f t="shared" ca="1" si="92"/>
        <v>5.6789653162122971</v>
      </c>
      <c r="AB1457">
        <v>3</v>
      </c>
      <c r="AC1457">
        <v>5</v>
      </c>
      <c r="AD1457" s="14">
        <f t="shared" ca="1" si="93"/>
        <v>4.6421063452723148</v>
      </c>
      <c r="AE1457">
        <v>7</v>
      </c>
      <c r="AF1457">
        <v>0</v>
      </c>
      <c r="AG1457">
        <v>0</v>
      </c>
      <c r="AH1457">
        <v>0</v>
      </c>
      <c r="AI1457">
        <v>0</v>
      </c>
      <c r="AJ1457">
        <v>0</v>
      </c>
      <c r="AK1457">
        <v>0</v>
      </c>
      <c r="AL1457">
        <v>0</v>
      </c>
      <c r="AM1457" t="s">
        <v>41</v>
      </c>
    </row>
    <row r="1458" spans="1:39" hidden="1" x14ac:dyDescent="0.3">
      <c r="A1458">
        <v>347</v>
      </c>
      <c r="B1458">
        <v>1976</v>
      </c>
      <c r="C1458" s="14">
        <f>2021-Table1[[#This Row],[Year_Birth]]</f>
        <v>45</v>
      </c>
      <c r="D1458" t="s">
        <v>46</v>
      </c>
      <c r="E1458" s="14" t="str" cm="1">
        <f t="array" ref="E1458">_xlfn.SWITCH(Table1[[#This Row],[Education]],"Graduation","Bachelor’s","Basic","High School","2n Cycle","Master’s","Master","Master’s","PhD","PhD","Other")</f>
        <v>Bachelor’s</v>
      </c>
      <c r="F1458" t="s">
        <v>49</v>
      </c>
      <c r="G1458" s="14" t="s">
        <v>49</v>
      </c>
      <c r="H1458" s="14" t="str" cm="1">
        <f t="array" ref="H1458">_xlfn.SWITCH(Table1[[#This Row],[Marital_Status_mod]],"Together","Couple","Married","Couple","Divorced","Single","Single","Single","Widow","Single","Other")</f>
        <v>Single</v>
      </c>
      <c r="I1458" s="4">
        <v>40780</v>
      </c>
      <c r="J1458" s="41" t="str">
        <f t="shared" si="90"/>
        <v>$40 - $50K</v>
      </c>
      <c r="K1458">
        <v>0</v>
      </c>
      <c r="L1458">
        <v>1</v>
      </c>
      <c r="M1458">
        <f>Table1[[#This Row],[Teenhome]]+Table1[[#This Row],[Kidhome]]</f>
        <v>1</v>
      </c>
      <c r="N1458" s="1">
        <v>41160</v>
      </c>
      <c r="O1458" s="16">
        <f>(Table1[[#This Row],[DataSetDate]]-Table1[[#This Row],[Dt_Customer]])/365</f>
        <v>8.4164383561643827</v>
      </c>
      <c r="P1458" s="15">
        <v>44232</v>
      </c>
      <c r="Q1458">
        <v>30</v>
      </c>
      <c r="R1458" s="4">
        <v>229</v>
      </c>
      <c r="S1458" s="4">
        <v>27</v>
      </c>
      <c r="T1458" s="4">
        <v>71</v>
      </c>
      <c r="U1458" s="4">
        <v>13</v>
      </c>
      <c r="V1458" s="4">
        <v>3</v>
      </c>
      <c r="W1458" s="4">
        <v>34</v>
      </c>
      <c r="X1458">
        <v>4</v>
      </c>
      <c r="Y1458">
        <v>7</v>
      </c>
      <c r="Z1458" t="str">
        <f t="shared" si="91"/>
        <v>High</v>
      </c>
      <c r="AA1458" s="14">
        <f t="shared" ca="1" si="92"/>
        <v>7.0472009538764357</v>
      </c>
      <c r="AB1458">
        <v>1</v>
      </c>
      <c r="AC1458">
        <v>5</v>
      </c>
      <c r="AD1458" s="14">
        <f t="shared" ca="1" si="93"/>
        <v>5.2369371218714127</v>
      </c>
      <c r="AE1458">
        <v>9</v>
      </c>
      <c r="AF1458">
        <v>0</v>
      </c>
      <c r="AG1458">
        <v>0</v>
      </c>
      <c r="AH1458">
        <v>0</v>
      </c>
      <c r="AI1458">
        <v>0</v>
      </c>
      <c r="AJ1458">
        <v>0</v>
      </c>
      <c r="AK1458">
        <v>0</v>
      </c>
      <c r="AL1458">
        <v>0</v>
      </c>
      <c r="AM1458" t="s">
        <v>48</v>
      </c>
    </row>
    <row r="1459" spans="1:39" hidden="1" x14ac:dyDescent="0.3">
      <c r="A1459">
        <v>1072</v>
      </c>
      <c r="B1459">
        <v>1965</v>
      </c>
      <c r="C1459" s="14">
        <f>2021-Table1[[#This Row],[Year_Birth]]</f>
        <v>56</v>
      </c>
      <c r="D1459" t="s">
        <v>39</v>
      </c>
      <c r="E1459" s="14" t="str" cm="1">
        <f t="array" ref="E1459">_xlfn.SWITCH(Table1[[#This Row],[Education]],"Graduation","Bachelor’s","Basic","High School","2n Cycle","Master’s","Master","Master’s","PhD","PhD","Other")</f>
        <v>PhD</v>
      </c>
      <c r="F1459" t="s">
        <v>50</v>
      </c>
      <c r="G1459" s="14" t="s">
        <v>50</v>
      </c>
      <c r="H1459" s="14" t="str" cm="1">
        <f t="array" ref="H1459">_xlfn.SWITCH(Table1[[#This Row],[Marital_Status_mod]],"Together","Couple","Married","Couple","Divorced","Single","Single","Single","Widow","Single","Other")</f>
        <v>Single</v>
      </c>
      <c r="I1459" s="4">
        <v>40760</v>
      </c>
      <c r="J1459" s="41" t="str">
        <f t="shared" si="90"/>
        <v>$40 - $50K</v>
      </c>
      <c r="K1459">
        <v>0</v>
      </c>
      <c r="L1459">
        <v>1</v>
      </c>
      <c r="M1459">
        <f>Table1[[#This Row],[Teenhome]]+Table1[[#This Row],[Kidhome]]</f>
        <v>1</v>
      </c>
      <c r="N1459" s="1">
        <v>41516</v>
      </c>
      <c r="O1459" s="16">
        <f>(Table1[[#This Row],[DataSetDate]]-Table1[[#This Row],[Dt_Customer]])/365</f>
        <v>7.441095890410959</v>
      </c>
      <c r="P1459" s="15">
        <v>44232</v>
      </c>
      <c r="Q1459">
        <v>64</v>
      </c>
      <c r="R1459" s="4">
        <v>70</v>
      </c>
      <c r="S1459" s="4">
        <v>0</v>
      </c>
      <c r="T1459" s="4">
        <v>17</v>
      </c>
      <c r="U1459" s="4">
        <v>0</v>
      </c>
      <c r="V1459" s="4">
        <v>0</v>
      </c>
      <c r="W1459" s="4">
        <v>6</v>
      </c>
      <c r="X1459">
        <v>2</v>
      </c>
      <c r="Y1459">
        <v>2</v>
      </c>
      <c r="Z1459" t="str">
        <f t="shared" si="91"/>
        <v>Low</v>
      </c>
      <c r="AA1459" s="14">
        <f t="shared" ca="1" si="92"/>
        <v>2.2317242936745529</v>
      </c>
      <c r="AB1459">
        <v>1</v>
      </c>
      <c r="AC1459">
        <v>3</v>
      </c>
      <c r="AD1459" s="14">
        <f t="shared" ca="1" si="93"/>
        <v>2.6291883109269794</v>
      </c>
      <c r="AE1459">
        <v>6</v>
      </c>
      <c r="AF1459">
        <v>0</v>
      </c>
      <c r="AG1459">
        <v>0</v>
      </c>
      <c r="AH1459">
        <v>0</v>
      </c>
      <c r="AI1459">
        <v>0</v>
      </c>
      <c r="AJ1459">
        <v>0</v>
      </c>
      <c r="AK1459">
        <v>0</v>
      </c>
      <c r="AL1459">
        <v>0</v>
      </c>
      <c r="AM1459" t="s">
        <v>48</v>
      </c>
    </row>
    <row r="1460" spans="1:39" hidden="1" x14ac:dyDescent="0.3">
      <c r="A1460">
        <v>3153</v>
      </c>
      <c r="B1460">
        <v>1957</v>
      </c>
      <c r="C1460" s="14">
        <f>2021-Table1[[#This Row],[Year_Birth]]</f>
        <v>64</v>
      </c>
      <c r="D1460" t="s">
        <v>39</v>
      </c>
      <c r="E1460" s="14" t="str" cm="1">
        <f t="array" ref="E1460">_xlfn.SWITCH(Table1[[#This Row],[Education]],"Graduation","Bachelor’s","Basic","High School","2n Cycle","Master’s","Master","Master’s","PhD","PhD","Other")</f>
        <v>PhD</v>
      </c>
      <c r="F1460" t="s">
        <v>50</v>
      </c>
      <c r="G1460" s="14" t="s">
        <v>50</v>
      </c>
      <c r="H1460" s="14" t="str" cm="1">
        <f t="array" ref="H1460">_xlfn.SWITCH(Table1[[#This Row],[Marital_Status_mod]],"Together","Couple","Married","Couple","Divorced","Single","Single","Single","Widow","Single","Other")</f>
        <v>Single</v>
      </c>
      <c r="I1460" s="4">
        <v>40737</v>
      </c>
      <c r="J1460" s="41" t="str">
        <f t="shared" si="90"/>
        <v>$40 - $50K</v>
      </c>
      <c r="K1460">
        <v>2</v>
      </c>
      <c r="L1460">
        <v>1</v>
      </c>
      <c r="M1460">
        <f>Table1[[#This Row],[Teenhome]]+Table1[[#This Row],[Kidhome]]</f>
        <v>3</v>
      </c>
      <c r="N1460" s="1">
        <v>41616</v>
      </c>
      <c r="O1460" s="16">
        <f>(Table1[[#This Row],[DataSetDate]]-Table1[[#This Row],[Dt_Customer]])/365</f>
        <v>7.1671232876712327</v>
      </c>
      <c r="P1460" s="15">
        <v>44232</v>
      </c>
      <c r="Q1460">
        <v>24</v>
      </c>
      <c r="R1460" s="4">
        <v>11</v>
      </c>
      <c r="S1460" s="4">
        <v>0</v>
      </c>
      <c r="T1460" s="4">
        <v>4</v>
      </c>
      <c r="U1460" s="4">
        <v>0</v>
      </c>
      <c r="V1460" s="4">
        <v>0</v>
      </c>
      <c r="W1460" s="4">
        <v>2</v>
      </c>
      <c r="X1460">
        <v>1</v>
      </c>
      <c r="Y1460">
        <v>1</v>
      </c>
      <c r="Z1460" t="str">
        <f t="shared" si="91"/>
        <v>Low</v>
      </c>
      <c r="AA1460" s="14">
        <f t="shared" ca="1" si="92"/>
        <v>1.219431797933431</v>
      </c>
      <c r="AB1460">
        <v>0</v>
      </c>
      <c r="AC1460">
        <v>2</v>
      </c>
      <c r="AD1460" s="14">
        <f t="shared" ca="1" si="93"/>
        <v>1.7995444543786272</v>
      </c>
      <c r="AE1460">
        <v>8</v>
      </c>
      <c r="AF1460">
        <v>0</v>
      </c>
      <c r="AG1460">
        <v>0</v>
      </c>
      <c r="AH1460">
        <v>0</v>
      </c>
      <c r="AI1460">
        <v>0</v>
      </c>
      <c r="AJ1460">
        <v>0</v>
      </c>
      <c r="AK1460">
        <v>0</v>
      </c>
      <c r="AL1460">
        <v>0</v>
      </c>
      <c r="AM1460" t="s">
        <v>47</v>
      </c>
    </row>
    <row r="1461" spans="1:39" hidden="1" x14ac:dyDescent="0.3">
      <c r="A1461">
        <v>1734</v>
      </c>
      <c r="B1461">
        <v>1968</v>
      </c>
      <c r="C1461" s="14">
        <f>2021-Table1[[#This Row],[Year_Birth]]</f>
        <v>53</v>
      </c>
      <c r="D1461" t="s">
        <v>39</v>
      </c>
      <c r="E1461" s="14" t="str" cm="1">
        <f t="array" ref="E1461">_xlfn.SWITCH(Table1[[#This Row],[Education]],"Graduation","Bachelor’s","Basic","High School","2n Cycle","Master’s","Master","Master’s","PhD","PhD","Other")</f>
        <v>PhD</v>
      </c>
      <c r="F1461" t="s">
        <v>40</v>
      </c>
      <c r="G1461" s="14" t="s">
        <v>40</v>
      </c>
      <c r="H1461" s="14" t="str" cm="1">
        <f t="array" ref="H1461">_xlfn.SWITCH(Table1[[#This Row],[Marital_Status_mod]],"Together","Couple","Married","Couple","Divorced","Single","Single","Single","Widow","Single","Other")</f>
        <v>Couple</v>
      </c>
      <c r="I1461" s="4">
        <v>40706</v>
      </c>
      <c r="J1461" s="41" t="str">
        <f t="shared" si="90"/>
        <v>$40 - $50K</v>
      </c>
      <c r="K1461">
        <v>2</v>
      </c>
      <c r="L1461">
        <v>1</v>
      </c>
      <c r="M1461">
        <f>Table1[[#This Row],[Teenhome]]+Table1[[#This Row],[Kidhome]]</f>
        <v>3</v>
      </c>
      <c r="N1461" s="1">
        <v>41291</v>
      </c>
      <c r="O1461" s="16">
        <f>(Table1[[#This Row],[DataSetDate]]-Table1[[#This Row],[Dt_Customer]])/365</f>
        <v>8.0575342465753419</v>
      </c>
      <c r="P1461" s="15">
        <v>44232</v>
      </c>
      <c r="Q1461">
        <v>37</v>
      </c>
      <c r="R1461" s="4">
        <v>59</v>
      </c>
      <c r="S1461" s="4">
        <v>0</v>
      </c>
      <c r="T1461" s="4">
        <v>11</v>
      </c>
      <c r="U1461" s="4">
        <v>4</v>
      </c>
      <c r="V1461" s="4">
        <v>2</v>
      </c>
      <c r="W1461" s="4">
        <v>5</v>
      </c>
      <c r="X1461">
        <v>4</v>
      </c>
      <c r="Y1461">
        <v>3</v>
      </c>
      <c r="Z1461" t="str">
        <f t="shared" si="91"/>
        <v>Medium</v>
      </c>
      <c r="AA1461" s="14">
        <f t="shared" ca="1" si="92"/>
        <v>3.2067701365225019</v>
      </c>
      <c r="AB1461">
        <v>0</v>
      </c>
      <c r="AC1461">
        <v>4</v>
      </c>
      <c r="AD1461" s="14">
        <f t="shared" ca="1" si="93"/>
        <v>3.9337266732383931</v>
      </c>
      <c r="AE1461">
        <v>7</v>
      </c>
      <c r="AF1461">
        <v>0</v>
      </c>
      <c r="AG1461">
        <v>0</v>
      </c>
      <c r="AH1461">
        <v>0</v>
      </c>
      <c r="AI1461">
        <v>0</v>
      </c>
      <c r="AJ1461">
        <v>0</v>
      </c>
      <c r="AK1461">
        <v>0</v>
      </c>
      <c r="AL1461">
        <v>0</v>
      </c>
      <c r="AM1461" t="s">
        <v>47</v>
      </c>
    </row>
    <row r="1462" spans="1:39" hidden="1" x14ac:dyDescent="0.3">
      <c r="A1462">
        <v>1409</v>
      </c>
      <c r="B1462">
        <v>1951</v>
      </c>
      <c r="C1462" s="14">
        <f>2021-Table1[[#This Row],[Year_Birth]]</f>
        <v>70</v>
      </c>
      <c r="D1462" t="s">
        <v>46</v>
      </c>
      <c r="E1462" s="14" t="str" cm="1">
        <f t="array" ref="E1462">_xlfn.SWITCH(Table1[[#This Row],[Education]],"Graduation","Bachelor’s","Basic","High School","2n Cycle","Master’s","Master","Master’s","PhD","PhD","Other")</f>
        <v>Bachelor’s</v>
      </c>
      <c r="F1462" t="s">
        <v>40</v>
      </c>
      <c r="G1462" s="14" t="s">
        <v>40</v>
      </c>
      <c r="H1462" s="14" t="str" cm="1">
        <f t="array" ref="H1462">_xlfn.SWITCH(Table1[[#This Row],[Marital_Status_mod]],"Together","Couple","Married","Couple","Divorced","Single","Single","Single","Widow","Single","Other")</f>
        <v>Couple</v>
      </c>
      <c r="I1462" s="4">
        <v>40689</v>
      </c>
      <c r="J1462" s="41" t="str">
        <f t="shared" si="90"/>
        <v>$40 - $50K</v>
      </c>
      <c r="K1462">
        <v>0</v>
      </c>
      <c r="L1462">
        <v>1</v>
      </c>
      <c r="M1462">
        <f>Table1[[#This Row],[Teenhome]]+Table1[[#This Row],[Kidhome]]</f>
        <v>1</v>
      </c>
      <c r="N1462" s="1">
        <v>41351</v>
      </c>
      <c r="O1462" s="16">
        <f>(Table1[[#This Row],[DataSetDate]]-Table1[[#This Row],[Dt_Customer]])/365</f>
        <v>7.8931506849315065</v>
      </c>
      <c r="P1462" s="15">
        <v>44232</v>
      </c>
      <c r="Q1462">
        <v>69</v>
      </c>
      <c r="R1462" s="4">
        <v>270</v>
      </c>
      <c r="S1462" s="4">
        <v>3</v>
      </c>
      <c r="T1462" s="4">
        <v>27</v>
      </c>
      <c r="U1462" s="4">
        <v>39</v>
      </c>
      <c r="V1462" s="4">
        <v>6</v>
      </c>
      <c r="W1462" s="4">
        <v>99</v>
      </c>
      <c r="X1462">
        <v>7</v>
      </c>
      <c r="Y1462">
        <v>7</v>
      </c>
      <c r="Z1462" t="str">
        <f t="shared" si="91"/>
        <v>High</v>
      </c>
      <c r="AA1462" s="14">
        <f t="shared" ca="1" si="92"/>
        <v>7.116945070619634</v>
      </c>
      <c r="AB1462">
        <v>1</v>
      </c>
      <c r="AC1462">
        <v>5</v>
      </c>
      <c r="AD1462" s="14">
        <f t="shared" ca="1" si="93"/>
        <v>4.8811495507151328</v>
      </c>
      <c r="AE1462">
        <v>8</v>
      </c>
      <c r="AF1462">
        <v>0</v>
      </c>
      <c r="AG1462">
        <v>0</v>
      </c>
      <c r="AH1462">
        <v>0</v>
      </c>
      <c r="AI1462">
        <v>0</v>
      </c>
      <c r="AJ1462">
        <v>0</v>
      </c>
      <c r="AK1462">
        <v>0</v>
      </c>
      <c r="AL1462">
        <v>0</v>
      </c>
      <c r="AM1462" t="s">
        <v>43</v>
      </c>
    </row>
    <row r="1463" spans="1:39" hidden="1" x14ac:dyDescent="0.3">
      <c r="A1463">
        <v>5314</v>
      </c>
      <c r="B1463">
        <v>1951</v>
      </c>
      <c r="C1463" s="14">
        <f>2021-Table1[[#This Row],[Year_Birth]]</f>
        <v>70</v>
      </c>
      <c r="D1463" t="s">
        <v>46</v>
      </c>
      <c r="E1463" s="14" t="str" cm="1">
        <f t="array" ref="E1463">_xlfn.SWITCH(Table1[[#This Row],[Education]],"Graduation","Bachelor’s","Basic","High School","2n Cycle","Master’s","Master","Master’s","PhD","PhD","Other")</f>
        <v>Bachelor’s</v>
      </c>
      <c r="F1463" t="s">
        <v>40</v>
      </c>
      <c r="G1463" s="14" t="s">
        <v>40</v>
      </c>
      <c r="H1463" s="14" t="str" cm="1">
        <f t="array" ref="H1463">_xlfn.SWITCH(Table1[[#This Row],[Marital_Status_mod]],"Together","Couple","Married","Couple","Divorced","Single","Single","Single","Widow","Single","Other")</f>
        <v>Couple</v>
      </c>
      <c r="I1463" s="4">
        <v>40689</v>
      </c>
      <c r="J1463" s="41" t="str">
        <f t="shared" si="90"/>
        <v>$40 - $50K</v>
      </c>
      <c r="K1463">
        <v>0</v>
      </c>
      <c r="L1463">
        <v>1</v>
      </c>
      <c r="M1463">
        <f>Table1[[#This Row],[Teenhome]]+Table1[[#This Row],[Kidhome]]</f>
        <v>1</v>
      </c>
      <c r="N1463" s="1">
        <v>41351</v>
      </c>
      <c r="O1463" s="16">
        <f>(Table1[[#This Row],[DataSetDate]]-Table1[[#This Row],[Dt_Customer]])/365</f>
        <v>7.8931506849315065</v>
      </c>
      <c r="P1463" s="15">
        <v>44232</v>
      </c>
      <c r="Q1463">
        <v>69</v>
      </c>
      <c r="R1463" s="4">
        <v>270</v>
      </c>
      <c r="S1463" s="4">
        <v>3</v>
      </c>
      <c r="T1463" s="4">
        <v>27</v>
      </c>
      <c r="U1463" s="4">
        <v>39</v>
      </c>
      <c r="V1463" s="4">
        <v>6</v>
      </c>
      <c r="W1463" s="4">
        <v>99</v>
      </c>
      <c r="X1463">
        <v>7</v>
      </c>
      <c r="Y1463">
        <v>7</v>
      </c>
      <c r="Z1463" t="str">
        <f t="shared" si="91"/>
        <v>High</v>
      </c>
      <c r="AA1463" s="14">
        <f t="shared" ca="1" si="92"/>
        <v>7.2690681859118529</v>
      </c>
      <c r="AB1463">
        <v>1</v>
      </c>
      <c r="AC1463">
        <v>5</v>
      </c>
      <c r="AD1463" s="14">
        <f t="shared" ca="1" si="93"/>
        <v>4.7808158727269099</v>
      </c>
      <c r="AE1463">
        <v>8</v>
      </c>
      <c r="AF1463">
        <v>0</v>
      </c>
      <c r="AG1463">
        <v>0</v>
      </c>
      <c r="AH1463">
        <v>0</v>
      </c>
      <c r="AI1463">
        <v>0</v>
      </c>
      <c r="AJ1463">
        <v>0</v>
      </c>
      <c r="AK1463">
        <v>0</v>
      </c>
      <c r="AL1463">
        <v>0</v>
      </c>
      <c r="AM1463" t="s">
        <v>41</v>
      </c>
    </row>
    <row r="1464" spans="1:39" hidden="1" x14ac:dyDescent="0.3">
      <c r="A1464">
        <v>10470</v>
      </c>
      <c r="B1464">
        <v>1979</v>
      </c>
      <c r="C1464" s="14">
        <f>2021-Table1[[#This Row],[Year_Birth]]</f>
        <v>42</v>
      </c>
      <c r="D1464" t="s">
        <v>44</v>
      </c>
      <c r="E1464" s="14" t="str" cm="1">
        <f t="array" ref="E1464">_xlfn.SWITCH(Table1[[#This Row],[Education]],"Graduation","Bachelor’s","Basic","High School","2n Cycle","Master’s","Master","Master’s","PhD","PhD","Other")</f>
        <v>Master’s</v>
      </c>
      <c r="F1464" t="s">
        <v>42</v>
      </c>
      <c r="G1464" s="14" t="s">
        <v>42</v>
      </c>
      <c r="H1464" s="14" t="str" cm="1">
        <f t="array" ref="H1464">_xlfn.SWITCH(Table1[[#This Row],[Marital_Status_mod]],"Together","Couple","Married","Couple","Divorced","Single","Single","Single","Widow","Single","Other")</f>
        <v>Couple</v>
      </c>
      <c r="I1464" s="4">
        <v>40662</v>
      </c>
      <c r="J1464" s="41" t="str">
        <f t="shared" si="90"/>
        <v>$40 - $50K</v>
      </c>
      <c r="K1464">
        <v>1</v>
      </c>
      <c r="L1464">
        <v>0</v>
      </c>
      <c r="M1464">
        <f>Table1[[#This Row],[Teenhome]]+Table1[[#This Row],[Kidhome]]</f>
        <v>1</v>
      </c>
      <c r="N1464" s="1">
        <v>41348</v>
      </c>
      <c r="O1464" s="16">
        <f>(Table1[[#This Row],[DataSetDate]]-Table1[[#This Row],[Dt_Customer]])/365</f>
        <v>7.9013698630136986</v>
      </c>
      <c r="P1464" s="15">
        <v>44232</v>
      </c>
      <c r="Q1464">
        <v>0</v>
      </c>
      <c r="R1464" s="4">
        <v>40</v>
      </c>
      <c r="S1464" s="4">
        <v>2</v>
      </c>
      <c r="T1464" s="4">
        <v>23</v>
      </c>
      <c r="U1464" s="4">
        <v>0</v>
      </c>
      <c r="V1464" s="4">
        <v>4</v>
      </c>
      <c r="W1464" s="4">
        <v>23</v>
      </c>
      <c r="X1464">
        <v>2</v>
      </c>
      <c r="Y1464">
        <v>2</v>
      </c>
      <c r="Z1464" t="str">
        <f t="shared" si="91"/>
        <v>Low</v>
      </c>
      <c r="AA1464" s="14">
        <f t="shared" ca="1" si="92"/>
        <v>2.0323986515485828</v>
      </c>
      <c r="AB1464">
        <v>1</v>
      </c>
      <c r="AC1464">
        <v>3</v>
      </c>
      <c r="AD1464" s="14">
        <f t="shared" ca="1" si="93"/>
        <v>2.8606949697587898</v>
      </c>
      <c r="AE1464">
        <v>4</v>
      </c>
      <c r="AF1464">
        <v>0</v>
      </c>
      <c r="AG1464">
        <v>0</v>
      </c>
      <c r="AH1464">
        <v>0</v>
      </c>
      <c r="AI1464">
        <v>0</v>
      </c>
      <c r="AJ1464">
        <v>0</v>
      </c>
      <c r="AK1464">
        <v>0</v>
      </c>
      <c r="AL1464">
        <v>0</v>
      </c>
      <c r="AM1464" t="s">
        <v>52</v>
      </c>
    </row>
    <row r="1465" spans="1:39" hidden="1" x14ac:dyDescent="0.3">
      <c r="A1465">
        <v>1030</v>
      </c>
      <c r="B1465">
        <v>1965</v>
      </c>
      <c r="C1465" s="14">
        <f>2021-Table1[[#This Row],[Year_Birth]]</f>
        <v>56</v>
      </c>
      <c r="D1465" t="s">
        <v>39</v>
      </c>
      <c r="E1465" s="14" t="str" cm="1">
        <f t="array" ref="E1465">_xlfn.SWITCH(Table1[[#This Row],[Education]],"Graduation","Bachelor’s","Basic","High School","2n Cycle","Master’s","Master","Master’s","PhD","PhD","Other")</f>
        <v>PhD</v>
      </c>
      <c r="F1465" t="s">
        <v>50</v>
      </c>
      <c r="G1465" s="14" t="s">
        <v>50</v>
      </c>
      <c r="H1465" s="14" t="str" cm="1">
        <f t="array" ref="H1465">_xlfn.SWITCH(Table1[[#This Row],[Marital_Status_mod]],"Together","Couple","Married","Couple","Divorced","Single","Single","Single","Widow","Single","Other")</f>
        <v>Single</v>
      </c>
      <c r="I1465" s="4">
        <v>40637</v>
      </c>
      <c r="J1465" s="41" t="str">
        <f t="shared" si="90"/>
        <v>$40 - $50K</v>
      </c>
      <c r="K1465">
        <v>1</v>
      </c>
      <c r="L1465">
        <v>1</v>
      </c>
      <c r="M1465">
        <f>Table1[[#This Row],[Teenhome]]+Table1[[#This Row],[Kidhome]]</f>
        <v>2</v>
      </c>
      <c r="N1465" s="1">
        <v>41472</v>
      </c>
      <c r="O1465" s="16">
        <f>(Table1[[#This Row],[DataSetDate]]-Table1[[#This Row],[Dt_Customer]])/365</f>
        <v>7.5616438356164384</v>
      </c>
      <c r="P1465" s="15">
        <v>44232</v>
      </c>
      <c r="Q1465">
        <v>72</v>
      </c>
      <c r="R1465" s="4">
        <v>22</v>
      </c>
      <c r="S1465" s="4">
        <v>0</v>
      </c>
      <c r="T1465" s="4">
        <v>13</v>
      </c>
      <c r="U1465" s="4">
        <v>0</v>
      </c>
      <c r="V1465" s="4">
        <v>0</v>
      </c>
      <c r="W1465" s="4">
        <v>3</v>
      </c>
      <c r="X1465">
        <v>2</v>
      </c>
      <c r="Y1465">
        <v>1</v>
      </c>
      <c r="Z1465" t="str">
        <f t="shared" si="91"/>
        <v>Low</v>
      </c>
      <c r="AA1465" s="14">
        <f t="shared" ca="1" si="92"/>
        <v>1.0209096727844824</v>
      </c>
      <c r="AB1465">
        <v>0</v>
      </c>
      <c r="AC1465">
        <v>3</v>
      </c>
      <c r="AD1465" s="14">
        <f t="shared" ca="1" si="93"/>
        <v>2.9505166150253759</v>
      </c>
      <c r="AE1465">
        <v>7</v>
      </c>
      <c r="AF1465">
        <v>0</v>
      </c>
      <c r="AG1465">
        <v>0</v>
      </c>
      <c r="AH1465">
        <v>0</v>
      </c>
      <c r="AI1465">
        <v>0</v>
      </c>
      <c r="AJ1465">
        <v>0</v>
      </c>
      <c r="AK1465">
        <v>0</v>
      </c>
      <c r="AL1465">
        <v>0</v>
      </c>
      <c r="AM1465" t="s">
        <v>47</v>
      </c>
    </row>
    <row r="1466" spans="1:39" hidden="1" x14ac:dyDescent="0.3">
      <c r="A1466">
        <v>271</v>
      </c>
      <c r="B1466">
        <v>1969</v>
      </c>
      <c r="C1466" s="14">
        <f>2021-Table1[[#This Row],[Year_Birth]]</f>
        <v>52</v>
      </c>
      <c r="D1466" t="s">
        <v>46</v>
      </c>
      <c r="E1466" s="14" t="str" cm="1">
        <f t="array" ref="E1466">_xlfn.SWITCH(Table1[[#This Row],[Education]],"Graduation","Bachelor’s","Basic","High School","2n Cycle","Master’s","Master","Master’s","PhD","PhD","Other")</f>
        <v>Bachelor’s</v>
      </c>
      <c r="F1466" t="s">
        <v>54</v>
      </c>
      <c r="G1466" s="14" t="s">
        <v>54</v>
      </c>
      <c r="H1466" s="14" t="str" cm="1">
        <f t="array" ref="H1466">_xlfn.SWITCH(Table1[[#This Row],[Marital_Status_mod]],"Together","Couple","Married","Couple","Divorced","Single","Single","Single","Widow","Single","Other")</f>
        <v>Single</v>
      </c>
      <c r="I1466" s="4">
        <v>40590</v>
      </c>
      <c r="J1466" s="41" t="str">
        <f t="shared" si="90"/>
        <v>$40 - $50K</v>
      </c>
      <c r="K1466">
        <v>1</v>
      </c>
      <c r="L1466">
        <v>1</v>
      </c>
      <c r="M1466">
        <f>Table1[[#This Row],[Teenhome]]+Table1[[#This Row],[Kidhome]]</f>
        <v>2</v>
      </c>
      <c r="N1466" s="1">
        <v>41549</v>
      </c>
      <c r="O1466" s="16">
        <f>(Table1[[#This Row],[DataSetDate]]-Table1[[#This Row],[Dt_Customer]])/365</f>
        <v>7.3506849315068497</v>
      </c>
      <c r="P1466" s="15">
        <v>44232</v>
      </c>
      <c r="Q1466">
        <v>30</v>
      </c>
      <c r="R1466" s="4">
        <v>154</v>
      </c>
      <c r="S1466" s="4">
        <v>0</v>
      </c>
      <c r="T1466" s="4">
        <v>50</v>
      </c>
      <c r="U1466" s="4">
        <v>6</v>
      </c>
      <c r="V1466" s="4">
        <v>11</v>
      </c>
      <c r="W1466" s="4">
        <v>37</v>
      </c>
      <c r="X1466">
        <v>5</v>
      </c>
      <c r="Y1466">
        <v>3</v>
      </c>
      <c r="Z1466" t="str">
        <f t="shared" si="91"/>
        <v>Medium</v>
      </c>
      <c r="AA1466" s="14">
        <f t="shared" ca="1" si="92"/>
        <v>2.6111747250424009</v>
      </c>
      <c r="AB1466">
        <v>4</v>
      </c>
      <c r="AC1466">
        <v>3</v>
      </c>
      <c r="AD1466" s="14">
        <f t="shared" ca="1" si="93"/>
        <v>3.1648252461894573</v>
      </c>
      <c r="AE1466">
        <v>6</v>
      </c>
      <c r="AF1466">
        <v>0</v>
      </c>
      <c r="AG1466">
        <v>0</v>
      </c>
      <c r="AH1466">
        <v>1</v>
      </c>
      <c r="AI1466">
        <v>0</v>
      </c>
      <c r="AJ1466">
        <v>0</v>
      </c>
      <c r="AK1466">
        <v>0</v>
      </c>
      <c r="AL1466">
        <v>0</v>
      </c>
      <c r="AM1466" t="s">
        <v>48</v>
      </c>
    </row>
    <row r="1467" spans="1:39" hidden="1" x14ac:dyDescent="0.3">
      <c r="A1467">
        <v>7699</v>
      </c>
      <c r="B1467">
        <v>1969</v>
      </c>
      <c r="C1467" s="14">
        <f>2021-Table1[[#This Row],[Year_Birth]]</f>
        <v>52</v>
      </c>
      <c r="D1467" t="s">
        <v>46</v>
      </c>
      <c r="E1467" s="14" t="str" cm="1">
        <f t="array" ref="E1467">_xlfn.SWITCH(Table1[[#This Row],[Education]],"Graduation","Bachelor’s","Basic","High School","2n Cycle","Master’s","Master","Master’s","PhD","PhD","Other")</f>
        <v>Bachelor’s</v>
      </c>
      <c r="F1467" t="s">
        <v>54</v>
      </c>
      <c r="G1467" s="14" t="s">
        <v>54</v>
      </c>
      <c r="H1467" s="14" t="str" cm="1">
        <f t="array" ref="H1467">_xlfn.SWITCH(Table1[[#This Row],[Marital_Status_mod]],"Together","Couple","Married","Couple","Divorced","Single","Single","Single","Widow","Single","Other")</f>
        <v>Single</v>
      </c>
      <c r="I1467" s="4">
        <v>40590</v>
      </c>
      <c r="J1467" s="41" t="str">
        <f t="shared" si="90"/>
        <v>$40 - $50K</v>
      </c>
      <c r="K1467">
        <v>1</v>
      </c>
      <c r="L1467">
        <v>1</v>
      </c>
      <c r="M1467">
        <f>Table1[[#This Row],[Teenhome]]+Table1[[#This Row],[Kidhome]]</f>
        <v>2</v>
      </c>
      <c r="N1467" s="1">
        <v>41549</v>
      </c>
      <c r="O1467" s="16">
        <f>(Table1[[#This Row],[DataSetDate]]-Table1[[#This Row],[Dt_Customer]])/365</f>
        <v>7.3506849315068497</v>
      </c>
      <c r="P1467" s="15">
        <v>44232</v>
      </c>
      <c r="Q1467">
        <v>30</v>
      </c>
      <c r="R1467" s="4">
        <v>154</v>
      </c>
      <c r="S1467" s="4">
        <v>0</v>
      </c>
      <c r="T1467" s="4">
        <v>50</v>
      </c>
      <c r="U1467" s="4">
        <v>6</v>
      </c>
      <c r="V1467" s="4">
        <v>11</v>
      </c>
      <c r="W1467" s="4">
        <v>37</v>
      </c>
      <c r="X1467">
        <v>5</v>
      </c>
      <c r="Y1467">
        <v>3</v>
      </c>
      <c r="Z1467" t="str">
        <f t="shared" si="91"/>
        <v>Medium</v>
      </c>
      <c r="AA1467" s="14">
        <f t="shared" ca="1" si="92"/>
        <v>3.0627245005791259</v>
      </c>
      <c r="AB1467">
        <v>4</v>
      </c>
      <c r="AC1467">
        <v>3</v>
      </c>
      <c r="AD1467" s="14">
        <f t="shared" ca="1" si="93"/>
        <v>3.3828461311204241</v>
      </c>
      <c r="AE1467">
        <v>6</v>
      </c>
      <c r="AF1467">
        <v>0</v>
      </c>
      <c r="AG1467">
        <v>0</v>
      </c>
      <c r="AH1467">
        <v>1</v>
      </c>
      <c r="AI1467">
        <v>0</v>
      </c>
      <c r="AJ1467">
        <v>0</v>
      </c>
      <c r="AK1467">
        <v>0</v>
      </c>
      <c r="AL1467">
        <v>0</v>
      </c>
      <c r="AM1467" t="s">
        <v>48</v>
      </c>
    </row>
    <row r="1468" spans="1:39" hidden="1" x14ac:dyDescent="0.3">
      <c r="A1468">
        <v>5710</v>
      </c>
      <c r="B1468">
        <v>1970</v>
      </c>
      <c r="C1468" s="14">
        <f>2021-Table1[[#This Row],[Year_Birth]]</f>
        <v>51</v>
      </c>
      <c r="D1468" t="s">
        <v>46</v>
      </c>
      <c r="E1468" s="14" t="str" cm="1">
        <f t="array" ref="E1468">_xlfn.SWITCH(Table1[[#This Row],[Education]],"Graduation","Bachelor’s","Basic","High School","2n Cycle","Master’s","Master","Master’s","PhD","PhD","Other")</f>
        <v>Bachelor’s</v>
      </c>
      <c r="F1468" t="s">
        <v>40</v>
      </c>
      <c r="G1468" s="14" t="s">
        <v>40</v>
      </c>
      <c r="H1468" s="14" t="str" cm="1">
        <f t="array" ref="H1468">_xlfn.SWITCH(Table1[[#This Row],[Marital_Status_mod]],"Together","Couple","Married","Couple","Divorced","Single","Single","Single","Widow","Single","Other")</f>
        <v>Couple</v>
      </c>
      <c r="I1468" s="4">
        <v>40548</v>
      </c>
      <c r="J1468" s="41" t="str">
        <f t="shared" si="90"/>
        <v>$40 - $50K</v>
      </c>
      <c r="K1468">
        <v>0</v>
      </c>
      <c r="L1468">
        <v>1</v>
      </c>
      <c r="M1468">
        <f>Table1[[#This Row],[Teenhome]]+Table1[[#This Row],[Kidhome]]</f>
        <v>1</v>
      </c>
      <c r="N1468" s="1">
        <v>41192</v>
      </c>
      <c r="O1468" s="16">
        <f>(Table1[[#This Row],[DataSetDate]]-Table1[[#This Row],[Dt_Customer]])/365</f>
        <v>8.3287671232876708</v>
      </c>
      <c r="P1468" s="15">
        <v>44232</v>
      </c>
      <c r="Q1468">
        <v>31</v>
      </c>
      <c r="R1468" s="4">
        <v>110</v>
      </c>
      <c r="S1468" s="4">
        <v>0</v>
      </c>
      <c r="T1468" s="4">
        <v>5</v>
      </c>
      <c r="U1468" s="4">
        <v>2</v>
      </c>
      <c r="V1468" s="4">
        <v>0</v>
      </c>
      <c r="W1468" s="4">
        <v>3</v>
      </c>
      <c r="X1468">
        <v>2</v>
      </c>
      <c r="Y1468">
        <v>2</v>
      </c>
      <c r="Z1468" t="str">
        <f t="shared" si="91"/>
        <v>Low</v>
      </c>
      <c r="AA1468" s="14">
        <f t="shared" ca="1" si="92"/>
        <v>2.3362792535145913</v>
      </c>
      <c r="AB1468">
        <v>1</v>
      </c>
      <c r="AC1468">
        <v>4</v>
      </c>
      <c r="AD1468" s="14">
        <f t="shared" ca="1" si="93"/>
        <v>4.0396232325465427</v>
      </c>
      <c r="AE1468">
        <v>5</v>
      </c>
      <c r="AF1468">
        <v>0</v>
      </c>
      <c r="AG1468">
        <v>0</v>
      </c>
      <c r="AH1468">
        <v>0</v>
      </c>
      <c r="AI1468">
        <v>1</v>
      </c>
      <c r="AJ1468">
        <v>0</v>
      </c>
      <c r="AK1468">
        <v>0</v>
      </c>
      <c r="AL1468">
        <v>0</v>
      </c>
      <c r="AM1468" t="s">
        <v>53</v>
      </c>
    </row>
    <row r="1469" spans="1:39" hidden="1" x14ac:dyDescent="0.3">
      <c r="A1469">
        <v>803</v>
      </c>
      <c r="B1469">
        <v>1968</v>
      </c>
      <c r="C1469" s="14">
        <f>2021-Table1[[#This Row],[Year_Birth]]</f>
        <v>53</v>
      </c>
      <c r="D1469" t="s">
        <v>46</v>
      </c>
      <c r="E1469" s="14" t="str" cm="1">
        <f t="array" ref="E1469">_xlfn.SWITCH(Table1[[#This Row],[Education]],"Graduation","Bachelor’s","Basic","High School","2n Cycle","Master’s","Master","Master’s","PhD","PhD","Other")</f>
        <v>Bachelor’s</v>
      </c>
      <c r="F1469" t="s">
        <v>40</v>
      </c>
      <c r="G1469" s="14" t="s">
        <v>40</v>
      </c>
      <c r="H1469" s="14" t="str" cm="1">
        <f t="array" ref="H1469">_xlfn.SWITCH(Table1[[#This Row],[Marital_Status_mod]],"Together","Couple","Married","Couple","Divorced","Single","Single","Single","Widow","Single","Other")</f>
        <v>Couple</v>
      </c>
      <c r="I1469" s="4">
        <v>40521</v>
      </c>
      <c r="J1469" s="41" t="str">
        <f t="shared" si="90"/>
        <v>$40 - $50K</v>
      </c>
      <c r="K1469">
        <v>1</v>
      </c>
      <c r="L1469">
        <v>1</v>
      </c>
      <c r="M1469">
        <f>Table1[[#This Row],[Teenhome]]+Table1[[#This Row],[Kidhome]]</f>
        <v>2</v>
      </c>
      <c r="N1469" s="1">
        <v>41369</v>
      </c>
      <c r="O1469" s="16">
        <f>(Table1[[#This Row],[DataSetDate]]-Table1[[#This Row],[Dt_Customer]])/365</f>
        <v>7.8438356164383558</v>
      </c>
      <c r="P1469" s="15">
        <v>44232</v>
      </c>
      <c r="Q1469">
        <v>82</v>
      </c>
      <c r="R1469" s="4">
        <v>12</v>
      </c>
      <c r="S1469" s="4">
        <v>0</v>
      </c>
      <c r="T1469" s="4">
        <v>5</v>
      </c>
      <c r="U1469" s="4">
        <v>0</v>
      </c>
      <c r="V1469" s="4">
        <v>0</v>
      </c>
      <c r="W1469" s="4">
        <v>4</v>
      </c>
      <c r="X1469">
        <v>1</v>
      </c>
      <c r="Y1469">
        <v>0</v>
      </c>
      <c r="Z1469" t="str">
        <f t="shared" si="91"/>
        <v>Low</v>
      </c>
      <c r="AA1469" s="14">
        <f t="shared" ca="1" si="92"/>
        <v>-0.12044913481860152</v>
      </c>
      <c r="AB1469">
        <v>1</v>
      </c>
      <c r="AC1469">
        <v>2</v>
      </c>
      <c r="AD1469" s="14">
        <f t="shared" ca="1" si="93"/>
        <v>1.8389440151179546</v>
      </c>
      <c r="AE1469">
        <v>5</v>
      </c>
      <c r="AF1469">
        <v>0</v>
      </c>
      <c r="AG1469">
        <v>0</v>
      </c>
      <c r="AH1469">
        <v>0</v>
      </c>
      <c r="AI1469">
        <v>0</v>
      </c>
      <c r="AJ1469">
        <v>0</v>
      </c>
      <c r="AK1469">
        <v>0</v>
      </c>
      <c r="AL1469">
        <v>0</v>
      </c>
      <c r="AM1469" t="s">
        <v>41</v>
      </c>
    </row>
    <row r="1470" spans="1:39" hidden="1" x14ac:dyDescent="0.3">
      <c r="A1470">
        <v>9523</v>
      </c>
      <c r="B1470">
        <v>1982</v>
      </c>
      <c r="C1470" s="14">
        <f>2021-Table1[[#This Row],[Year_Birth]]</f>
        <v>39</v>
      </c>
      <c r="D1470" t="s">
        <v>46</v>
      </c>
      <c r="E1470" s="14" t="str" cm="1">
        <f t="array" ref="E1470">_xlfn.SWITCH(Table1[[#This Row],[Education]],"Graduation","Bachelor’s","Basic","High School","2n Cycle","Master’s","Master","Master’s","PhD","PhD","Other")</f>
        <v>Bachelor’s</v>
      </c>
      <c r="F1470" t="s">
        <v>40</v>
      </c>
      <c r="G1470" s="14" t="s">
        <v>40</v>
      </c>
      <c r="H1470" s="14" t="str" cm="1">
        <f t="array" ref="H1470">_xlfn.SWITCH(Table1[[#This Row],[Marital_Status_mod]],"Together","Couple","Married","Couple","Divorced","Single","Single","Single","Widow","Single","Other")</f>
        <v>Couple</v>
      </c>
      <c r="I1470" s="4">
        <v>40479</v>
      </c>
      <c r="J1470" s="41" t="str">
        <f t="shared" si="90"/>
        <v>$40 - $50K</v>
      </c>
      <c r="K1470">
        <v>1</v>
      </c>
      <c r="L1470">
        <v>0</v>
      </c>
      <c r="M1470">
        <f>Table1[[#This Row],[Teenhome]]+Table1[[#This Row],[Kidhome]]</f>
        <v>1</v>
      </c>
      <c r="N1470" s="1">
        <v>41503</v>
      </c>
      <c r="O1470" s="16">
        <f>(Table1[[#This Row],[DataSetDate]]-Table1[[#This Row],[Dt_Customer]])/365</f>
        <v>7.4767123287671229</v>
      </c>
      <c r="P1470" s="15">
        <v>44232</v>
      </c>
      <c r="Q1470">
        <v>95</v>
      </c>
      <c r="R1470" s="4">
        <v>5</v>
      </c>
      <c r="S1470" s="4">
        <v>0</v>
      </c>
      <c r="T1470" s="4">
        <v>8</v>
      </c>
      <c r="U1470" s="4">
        <v>2</v>
      </c>
      <c r="V1470" s="4">
        <v>0</v>
      </c>
      <c r="W1470" s="4">
        <v>0</v>
      </c>
      <c r="X1470">
        <v>1</v>
      </c>
      <c r="Y1470">
        <v>0</v>
      </c>
      <c r="Z1470" t="str">
        <f t="shared" si="91"/>
        <v>Low</v>
      </c>
      <c r="AA1470" s="14">
        <f t="shared" ca="1" si="92"/>
        <v>2.3874547163379223E-2</v>
      </c>
      <c r="AB1470">
        <v>0</v>
      </c>
      <c r="AC1470">
        <v>3</v>
      </c>
      <c r="AD1470" s="14">
        <f t="shared" ca="1" si="93"/>
        <v>2.7425562905416516</v>
      </c>
      <c r="AE1470">
        <v>4</v>
      </c>
      <c r="AF1470">
        <v>0</v>
      </c>
      <c r="AG1470">
        <v>0</v>
      </c>
      <c r="AH1470">
        <v>0</v>
      </c>
      <c r="AI1470">
        <v>0</v>
      </c>
      <c r="AJ1470">
        <v>0</v>
      </c>
      <c r="AK1470">
        <v>0</v>
      </c>
      <c r="AL1470">
        <v>0</v>
      </c>
      <c r="AM1470" t="s">
        <v>41</v>
      </c>
    </row>
    <row r="1471" spans="1:39" hidden="1" x14ac:dyDescent="0.3">
      <c r="A1471">
        <v>2607</v>
      </c>
      <c r="B1471">
        <v>1953</v>
      </c>
      <c r="C1471" s="14">
        <f>2021-Table1[[#This Row],[Year_Birth]]</f>
        <v>68</v>
      </c>
      <c r="D1471" t="s">
        <v>46</v>
      </c>
      <c r="E1471" s="14" t="str" cm="1">
        <f t="array" ref="E1471">_xlfn.SWITCH(Table1[[#This Row],[Education]],"Graduation","Bachelor’s","Basic","High School","2n Cycle","Master’s","Master","Master’s","PhD","PhD","Other")</f>
        <v>Bachelor’s</v>
      </c>
      <c r="F1471" t="s">
        <v>50</v>
      </c>
      <c r="G1471" s="14" t="s">
        <v>50</v>
      </c>
      <c r="H1471" s="14" t="str" cm="1">
        <f t="array" ref="H1471">_xlfn.SWITCH(Table1[[#This Row],[Marital_Status_mod]],"Together","Couple","Married","Couple","Divorced","Single","Single","Single","Widow","Single","Other")</f>
        <v>Single</v>
      </c>
      <c r="I1471" s="4">
        <v>40464</v>
      </c>
      <c r="J1471" s="41" t="str">
        <f t="shared" si="90"/>
        <v>$40 - $50K</v>
      </c>
      <c r="K1471">
        <v>0</v>
      </c>
      <c r="L1471">
        <v>1</v>
      </c>
      <c r="M1471">
        <f>Table1[[#This Row],[Teenhome]]+Table1[[#This Row],[Kidhome]]</f>
        <v>1</v>
      </c>
      <c r="N1471" s="1">
        <v>41285</v>
      </c>
      <c r="O1471" s="16">
        <f>(Table1[[#This Row],[DataSetDate]]-Table1[[#This Row],[Dt_Customer]])/365</f>
        <v>8.0739726027397261</v>
      </c>
      <c r="P1471" s="15">
        <v>44232</v>
      </c>
      <c r="Q1471">
        <v>78</v>
      </c>
      <c r="R1471" s="4">
        <v>424</v>
      </c>
      <c r="S1471" s="4">
        <v>17</v>
      </c>
      <c r="T1471" s="4">
        <v>118</v>
      </c>
      <c r="U1471" s="4">
        <v>7</v>
      </c>
      <c r="V1471" s="4">
        <v>23</v>
      </c>
      <c r="W1471" s="4">
        <v>41</v>
      </c>
      <c r="X1471">
        <v>6</v>
      </c>
      <c r="Y1471">
        <v>8</v>
      </c>
      <c r="Z1471" t="str">
        <f t="shared" si="91"/>
        <v>High</v>
      </c>
      <c r="AA1471" s="14">
        <f t="shared" ca="1" si="92"/>
        <v>8.3537112623752776</v>
      </c>
      <c r="AB1471">
        <v>2</v>
      </c>
      <c r="AC1471">
        <v>8</v>
      </c>
      <c r="AD1471" s="14">
        <f t="shared" ca="1" si="93"/>
        <v>7.8976404953718449</v>
      </c>
      <c r="AE1471">
        <v>8</v>
      </c>
      <c r="AF1471">
        <v>0</v>
      </c>
      <c r="AG1471">
        <v>0</v>
      </c>
      <c r="AH1471">
        <v>0</v>
      </c>
      <c r="AI1471">
        <v>0</v>
      </c>
      <c r="AJ1471">
        <v>0</v>
      </c>
      <c r="AK1471">
        <v>0</v>
      </c>
      <c r="AL1471">
        <v>0</v>
      </c>
      <c r="AM1471" t="s">
        <v>41</v>
      </c>
    </row>
    <row r="1472" spans="1:39" hidden="1" x14ac:dyDescent="0.3">
      <c r="A1472">
        <v>8955</v>
      </c>
      <c r="B1472">
        <v>1957</v>
      </c>
      <c r="C1472" s="14">
        <f>2021-Table1[[#This Row],[Year_Birth]]</f>
        <v>64</v>
      </c>
      <c r="D1472" t="s">
        <v>39</v>
      </c>
      <c r="E1472" s="14" t="str" cm="1">
        <f t="array" ref="E1472">_xlfn.SWITCH(Table1[[#This Row],[Education]],"Graduation","Bachelor’s","Basic","High School","2n Cycle","Master’s","Master","Master’s","PhD","PhD","Other")</f>
        <v>PhD</v>
      </c>
      <c r="F1472" t="s">
        <v>40</v>
      </c>
      <c r="G1472" s="14" t="s">
        <v>40</v>
      </c>
      <c r="H1472" s="14" t="str" cm="1">
        <f t="array" ref="H1472">_xlfn.SWITCH(Table1[[#This Row],[Marital_Status_mod]],"Together","Couple","Married","Couple","Divorced","Single","Single","Single","Widow","Single","Other")</f>
        <v>Couple</v>
      </c>
      <c r="I1472" s="4">
        <v>40451</v>
      </c>
      <c r="J1472" s="41" t="str">
        <f t="shared" si="90"/>
        <v>$40 - $50K</v>
      </c>
      <c r="K1472">
        <v>0</v>
      </c>
      <c r="L1472">
        <v>2</v>
      </c>
      <c r="M1472">
        <f>Table1[[#This Row],[Teenhome]]+Table1[[#This Row],[Kidhome]]</f>
        <v>2</v>
      </c>
      <c r="N1472" s="1">
        <v>41686</v>
      </c>
      <c r="O1472" s="16">
        <f>(Table1[[#This Row],[DataSetDate]]-Table1[[#This Row],[Dt_Customer]])/365</f>
        <v>6.9753424657534246</v>
      </c>
      <c r="P1472" s="15">
        <v>44232</v>
      </c>
      <c r="Q1472">
        <v>54</v>
      </c>
      <c r="R1472" s="4">
        <v>35</v>
      </c>
      <c r="S1472" s="4">
        <v>0</v>
      </c>
      <c r="T1472" s="4">
        <v>4</v>
      </c>
      <c r="U1472" s="4">
        <v>0</v>
      </c>
      <c r="V1472" s="4">
        <v>0</v>
      </c>
      <c r="W1472" s="4">
        <v>10</v>
      </c>
      <c r="X1472">
        <v>1</v>
      </c>
      <c r="Y1472">
        <v>1</v>
      </c>
      <c r="Z1472" t="str">
        <f t="shared" si="91"/>
        <v>Low</v>
      </c>
      <c r="AA1472" s="14">
        <f t="shared" ca="1" si="92"/>
        <v>1.0005015569050946</v>
      </c>
      <c r="AB1472">
        <v>1</v>
      </c>
      <c r="AC1472">
        <v>2</v>
      </c>
      <c r="AD1472" s="14">
        <f t="shared" ca="1" si="93"/>
        <v>1.8942999857460237</v>
      </c>
      <c r="AE1472">
        <v>5</v>
      </c>
      <c r="AF1472">
        <v>0</v>
      </c>
      <c r="AG1472">
        <v>0</v>
      </c>
      <c r="AH1472">
        <v>1</v>
      </c>
      <c r="AI1472">
        <v>0</v>
      </c>
      <c r="AJ1472">
        <v>0</v>
      </c>
      <c r="AK1472">
        <v>0</v>
      </c>
      <c r="AL1472">
        <v>0</v>
      </c>
      <c r="AM1472" t="s">
        <v>41</v>
      </c>
    </row>
    <row r="1473" spans="1:39" hidden="1" x14ac:dyDescent="0.3">
      <c r="A1473">
        <v>4764</v>
      </c>
      <c r="B1473">
        <v>1952</v>
      </c>
      <c r="C1473" s="14">
        <f>2021-Table1[[#This Row],[Year_Birth]]</f>
        <v>69</v>
      </c>
      <c r="D1473" t="s">
        <v>44</v>
      </c>
      <c r="E1473" s="14" t="str" cm="1">
        <f t="array" ref="E1473">_xlfn.SWITCH(Table1[[#This Row],[Education]],"Graduation","Bachelor’s","Basic","High School","2n Cycle","Master’s","Master","Master’s","PhD","PhD","Other")</f>
        <v>Master’s</v>
      </c>
      <c r="F1473" t="s">
        <v>40</v>
      </c>
      <c r="G1473" s="14" t="s">
        <v>40</v>
      </c>
      <c r="H1473" s="14" t="str" cm="1">
        <f t="array" ref="H1473">_xlfn.SWITCH(Table1[[#This Row],[Marital_Status_mod]],"Together","Couple","Married","Couple","Divorced","Single","Single","Single","Widow","Single","Other")</f>
        <v>Couple</v>
      </c>
      <c r="I1473" s="4">
        <v>40442</v>
      </c>
      <c r="J1473" s="41" t="str">
        <f t="shared" ref="J1473:J1536" si="94">IF(I1473&lt;10000, "Up to $10K",
   IF(I1473&gt;=100000, "$100K and up",
      "$" &amp; FLOOR(I1473,10000)/1000 &amp; " - $" &amp; FLOOR(I1473,10000)/1000+10 &amp; "K"))</f>
        <v>$40 - $50K</v>
      </c>
      <c r="K1473">
        <v>1</v>
      </c>
      <c r="L1473">
        <v>1</v>
      </c>
      <c r="M1473">
        <f>Table1[[#This Row],[Teenhome]]+Table1[[#This Row],[Kidhome]]</f>
        <v>2</v>
      </c>
      <c r="N1473" s="1">
        <v>41140</v>
      </c>
      <c r="O1473" s="16">
        <f>(Table1[[#This Row],[DataSetDate]]-Table1[[#This Row],[Dt_Customer]])/365</f>
        <v>8.4712328767123282</v>
      </c>
      <c r="P1473" s="15">
        <v>44232</v>
      </c>
      <c r="Q1473">
        <v>52</v>
      </c>
      <c r="R1473" s="4">
        <v>45</v>
      </c>
      <c r="S1473" s="4">
        <v>12</v>
      </c>
      <c r="T1473" s="4">
        <v>52</v>
      </c>
      <c r="U1473" s="4">
        <v>25</v>
      </c>
      <c r="V1473" s="4">
        <v>22</v>
      </c>
      <c r="W1473" s="4">
        <v>13</v>
      </c>
      <c r="X1473">
        <v>4</v>
      </c>
      <c r="Y1473">
        <v>3</v>
      </c>
      <c r="Z1473" t="str">
        <f t="shared" ref="Z1473:Z1536" si="95">IF(Y1473&gt;=7,"High",IF(Y1473&gt;=3,"Medium","Low"))</f>
        <v>Medium</v>
      </c>
      <c r="AA1473" s="14">
        <f t="shared" ca="1" si="92"/>
        <v>3.2060939544483489</v>
      </c>
      <c r="AB1473">
        <v>1</v>
      </c>
      <c r="AC1473">
        <v>4</v>
      </c>
      <c r="AD1473" s="14">
        <f t="shared" ca="1" si="93"/>
        <v>3.7833423286413463</v>
      </c>
      <c r="AE1473">
        <v>7</v>
      </c>
      <c r="AF1473">
        <v>0</v>
      </c>
      <c r="AG1473">
        <v>0</v>
      </c>
      <c r="AH1473">
        <v>0</v>
      </c>
      <c r="AI1473">
        <v>0</v>
      </c>
      <c r="AJ1473">
        <v>0</v>
      </c>
      <c r="AK1473">
        <v>1</v>
      </c>
      <c r="AL1473">
        <v>0</v>
      </c>
      <c r="AM1473" t="s">
        <v>47</v>
      </c>
    </row>
    <row r="1474" spans="1:39" hidden="1" x14ac:dyDescent="0.3">
      <c r="A1474">
        <v>5922</v>
      </c>
      <c r="B1474">
        <v>1974</v>
      </c>
      <c r="C1474" s="14">
        <f>2021-Table1[[#This Row],[Year_Birth]]</f>
        <v>47</v>
      </c>
      <c r="D1474" t="s">
        <v>39</v>
      </c>
      <c r="E1474" s="14" t="str" cm="1">
        <f t="array" ref="E1474">_xlfn.SWITCH(Table1[[#This Row],[Education]],"Graduation","Bachelor’s","Basic","High School","2n Cycle","Master’s","Master","Master’s","PhD","PhD","Other")</f>
        <v>PhD</v>
      </c>
      <c r="F1474" t="s">
        <v>42</v>
      </c>
      <c r="G1474" s="14" t="s">
        <v>42</v>
      </c>
      <c r="H1474" s="14" t="str" cm="1">
        <f t="array" ref="H1474">_xlfn.SWITCH(Table1[[#This Row],[Marital_Status_mod]],"Together","Couple","Married","Couple","Divorced","Single","Single","Single","Widow","Single","Other")</f>
        <v>Couple</v>
      </c>
      <c r="I1474" s="4">
        <v>40344</v>
      </c>
      <c r="J1474" s="41" t="str">
        <f t="shared" si="94"/>
        <v>$40 - $50K</v>
      </c>
      <c r="K1474">
        <v>0</v>
      </c>
      <c r="L1474">
        <v>1</v>
      </c>
      <c r="M1474">
        <f>Table1[[#This Row],[Teenhome]]+Table1[[#This Row],[Kidhome]]</f>
        <v>1</v>
      </c>
      <c r="N1474" s="1">
        <v>41560</v>
      </c>
      <c r="O1474" s="16">
        <f>(Table1[[#This Row],[DataSetDate]]-Table1[[#This Row],[Dt_Customer]])/365</f>
        <v>7.3205479452054796</v>
      </c>
      <c r="P1474" s="15">
        <v>44232</v>
      </c>
      <c r="Q1474">
        <v>48</v>
      </c>
      <c r="R1474" s="4">
        <v>210</v>
      </c>
      <c r="S1474" s="4">
        <v>0</v>
      </c>
      <c r="T1474" s="4">
        <v>6</v>
      </c>
      <c r="U1474" s="4">
        <v>0</v>
      </c>
      <c r="V1474" s="4">
        <v>0</v>
      </c>
      <c r="W1474" s="4">
        <v>2</v>
      </c>
      <c r="X1474">
        <v>2</v>
      </c>
      <c r="Y1474">
        <v>4</v>
      </c>
      <c r="Z1474" t="str">
        <f t="shared" si="95"/>
        <v>Medium</v>
      </c>
      <c r="AA1474" s="14">
        <f t="shared" ref="AA1474:AA1537" ca="1" si="96">Y1474 + (RAND() - 0.5) * 0.8</f>
        <v>3.7779852008370796</v>
      </c>
      <c r="AB1474">
        <v>1</v>
      </c>
      <c r="AC1474">
        <v>5</v>
      </c>
      <c r="AD1474" s="14">
        <f t="shared" ref="AD1474:AD1537" ca="1" si="97">AC1474 + (RAND() - 0.5) * 0.8</f>
        <v>4.8155661906635734</v>
      </c>
      <c r="AE1474">
        <v>7</v>
      </c>
      <c r="AF1474">
        <v>0</v>
      </c>
      <c r="AG1474">
        <v>0</v>
      </c>
      <c r="AH1474">
        <v>0</v>
      </c>
      <c r="AI1474">
        <v>0</v>
      </c>
      <c r="AJ1474">
        <v>0</v>
      </c>
      <c r="AK1474">
        <v>0</v>
      </c>
      <c r="AL1474">
        <v>0</v>
      </c>
      <c r="AM1474" t="s">
        <v>41</v>
      </c>
    </row>
    <row r="1475" spans="1:39" hidden="1" x14ac:dyDescent="0.3">
      <c r="A1475">
        <v>2392</v>
      </c>
      <c r="B1475">
        <v>1972</v>
      </c>
      <c r="C1475" s="14">
        <f>2021-Table1[[#This Row],[Year_Birth]]</f>
        <v>49</v>
      </c>
      <c r="D1475" t="s">
        <v>46</v>
      </c>
      <c r="E1475" s="14" t="str" cm="1">
        <f t="array" ref="E1475">_xlfn.SWITCH(Table1[[#This Row],[Education]],"Graduation","Bachelor’s","Basic","High School","2n Cycle","Master’s","Master","Master’s","PhD","PhD","Other")</f>
        <v>Bachelor’s</v>
      </c>
      <c r="F1475" t="s">
        <v>42</v>
      </c>
      <c r="G1475" s="14" t="s">
        <v>42</v>
      </c>
      <c r="H1475" s="14" t="str" cm="1">
        <f t="array" ref="H1475">_xlfn.SWITCH(Table1[[#This Row],[Marital_Status_mod]],"Together","Couple","Married","Couple","Divorced","Single","Single","Single","Widow","Single","Other")</f>
        <v>Couple</v>
      </c>
      <c r="I1475" s="4">
        <v>40321</v>
      </c>
      <c r="J1475" s="41" t="str">
        <f t="shared" si="94"/>
        <v>$40 - $50K</v>
      </c>
      <c r="K1475">
        <v>1</v>
      </c>
      <c r="L1475">
        <v>1</v>
      </c>
      <c r="M1475">
        <f>Table1[[#This Row],[Teenhome]]+Table1[[#This Row],[Kidhome]]</f>
        <v>2</v>
      </c>
      <c r="N1475" s="1">
        <v>41484</v>
      </c>
      <c r="O1475" s="16">
        <f>(Table1[[#This Row],[DataSetDate]]-Table1[[#This Row],[Dt_Customer]])/365</f>
        <v>7.5287671232876709</v>
      </c>
      <c r="P1475" s="15">
        <v>44232</v>
      </c>
      <c r="Q1475">
        <v>59</v>
      </c>
      <c r="R1475" s="4">
        <v>44</v>
      </c>
      <c r="S1475" s="4">
        <v>4</v>
      </c>
      <c r="T1475" s="4">
        <v>21</v>
      </c>
      <c r="U1475" s="4">
        <v>6</v>
      </c>
      <c r="V1475" s="4">
        <v>0</v>
      </c>
      <c r="W1475" s="4">
        <v>27</v>
      </c>
      <c r="X1475">
        <v>2</v>
      </c>
      <c r="Y1475">
        <v>3</v>
      </c>
      <c r="Z1475" t="str">
        <f t="shared" si="95"/>
        <v>Medium</v>
      </c>
      <c r="AA1475" s="14">
        <f t="shared" ca="1" si="96"/>
        <v>3.2820944258690292</v>
      </c>
      <c r="AB1475">
        <v>0</v>
      </c>
      <c r="AC1475">
        <v>3</v>
      </c>
      <c r="AD1475" s="14">
        <f t="shared" ca="1" si="97"/>
        <v>2.7663990081970562</v>
      </c>
      <c r="AE1475">
        <v>7</v>
      </c>
      <c r="AF1475">
        <v>0</v>
      </c>
      <c r="AG1475">
        <v>0</v>
      </c>
      <c r="AH1475">
        <v>0</v>
      </c>
      <c r="AI1475">
        <v>0</v>
      </c>
      <c r="AJ1475">
        <v>0</v>
      </c>
      <c r="AK1475">
        <v>0</v>
      </c>
      <c r="AL1475">
        <v>0</v>
      </c>
      <c r="AM1475" t="s">
        <v>41</v>
      </c>
    </row>
    <row r="1476" spans="1:39" hidden="1" x14ac:dyDescent="0.3">
      <c r="A1476">
        <v>1920</v>
      </c>
      <c r="B1476">
        <v>1972</v>
      </c>
      <c r="C1476" s="14">
        <f>2021-Table1[[#This Row],[Year_Birth]]</f>
        <v>49</v>
      </c>
      <c r="D1476" t="s">
        <v>46</v>
      </c>
      <c r="E1476" s="14" t="str" cm="1">
        <f t="array" ref="E1476">_xlfn.SWITCH(Table1[[#This Row],[Education]],"Graduation","Bachelor’s","Basic","High School","2n Cycle","Master’s","Master","Master’s","PhD","PhD","Other")</f>
        <v>Bachelor’s</v>
      </c>
      <c r="F1476" t="s">
        <v>42</v>
      </c>
      <c r="G1476" s="14" t="s">
        <v>42</v>
      </c>
      <c r="H1476" s="14" t="str" cm="1">
        <f t="array" ref="H1476">_xlfn.SWITCH(Table1[[#This Row],[Marital_Status_mod]],"Together","Couple","Married","Couple","Divorced","Single","Single","Single","Widow","Single","Other")</f>
        <v>Couple</v>
      </c>
      <c r="I1476" s="4">
        <v>40321</v>
      </c>
      <c r="J1476" s="41" t="str">
        <f t="shared" si="94"/>
        <v>$40 - $50K</v>
      </c>
      <c r="K1476">
        <v>1</v>
      </c>
      <c r="L1476">
        <v>1</v>
      </c>
      <c r="M1476">
        <f>Table1[[#This Row],[Teenhome]]+Table1[[#This Row],[Kidhome]]</f>
        <v>2</v>
      </c>
      <c r="N1476" s="1">
        <v>41484</v>
      </c>
      <c r="O1476" s="16">
        <f>(Table1[[#This Row],[DataSetDate]]-Table1[[#This Row],[Dt_Customer]])/365</f>
        <v>7.5287671232876709</v>
      </c>
      <c r="P1476" s="15">
        <v>44232</v>
      </c>
      <c r="Q1476">
        <v>59</v>
      </c>
      <c r="R1476" s="4">
        <v>44</v>
      </c>
      <c r="S1476" s="4">
        <v>4</v>
      </c>
      <c r="T1476" s="4">
        <v>21</v>
      </c>
      <c r="U1476" s="4">
        <v>6</v>
      </c>
      <c r="V1476" s="4">
        <v>0</v>
      </c>
      <c r="W1476" s="4">
        <v>27</v>
      </c>
      <c r="X1476">
        <v>2</v>
      </c>
      <c r="Y1476">
        <v>3</v>
      </c>
      <c r="Z1476" t="str">
        <f t="shared" si="95"/>
        <v>Medium</v>
      </c>
      <c r="AA1476" s="14">
        <f t="shared" ca="1" si="96"/>
        <v>2.9370391317182625</v>
      </c>
      <c r="AB1476">
        <v>0</v>
      </c>
      <c r="AC1476">
        <v>3</v>
      </c>
      <c r="AD1476" s="14">
        <f t="shared" ca="1" si="97"/>
        <v>2.6630212259700761</v>
      </c>
      <c r="AE1476">
        <v>7</v>
      </c>
      <c r="AF1476">
        <v>0</v>
      </c>
      <c r="AG1476">
        <v>0</v>
      </c>
      <c r="AH1476">
        <v>0</v>
      </c>
      <c r="AI1476">
        <v>0</v>
      </c>
      <c r="AJ1476">
        <v>0</v>
      </c>
      <c r="AK1476">
        <v>0</v>
      </c>
      <c r="AL1476">
        <v>0</v>
      </c>
      <c r="AM1476" t="s">
        <v>41</v>
      </c>
    </row>
    <row r="1477" spans="1:39" hidden="1" x14ac:dyDescent="0.3">
      <c r="A1477">
        <v>5975</v>
      </c>
      <c r="B1477">
        <v>1967</v>
      </c>
      <c r="C1477" s="14">
        <f>2021-Table1[[#This Row],[Year_Birth]]</f>
        <v>54</v>
      </c>
      <c r="D1477" t="s">
        <v>39</v>
      </c>
      <c r="E1477" s="14" t="str" cm="1">
        <f t="array" ref="E1477">_xlfn.SWITCH(Table1[[#This Row],[Education]],"Graduation","Bachelor’s","Basic","High School","2n Cycle","Master’s","Master","Master’s","PhD","PhD","Other")</f>
        <v>PhD</v>
      </c>
      <c r="F1477" t="s">
        <v>50</v>
      </c>
      <c r="G1477" s="14" t="s">
        <v>50</v>
      </c>
      <c r="H1477" s="14" t="str" cm="1">
        <f t="array" ref="H1477">_xlfn.SWITCH(Table1[[#This Row],[Marital_Status_mod]],"Together","Couple","Married","Couple","Divorced","Single","Single","Single","Widow","Single","Other")</f>
        <v>Single</v>
      </c>
      <c r="I1477" s="4">
        <v>40304</v>
      </c>
      <c r="J1477" s="41" t="str">
        <f t="shared" si="94"/>
        <v>$40 - $50K</v>
      </c>
      <c r="K1477">
        <v>1</v>
      </c>
      <c r="L1477">
        <v>0</v>
      </c>
      <c r="M1477">
        <f>Table1[[#This Row],[Teenhome]]+Table1[[#This Row],[Kidhome]]</f>
        <v>1</v>
      </c>
      <c r="N1477" s="1">
        <v>41547</v>
      </c>
      <c r="O1477" s="16">
        <f>(Table1[[#This Row],[DataSetDate]]-Table1[[#This Row],[Dt_Customer]])/365</f>
        <v>7.3561643835616435</v>
      </c>
      <c r="P1477" s="15">
        <v>44232</v>
      </c>
      <c r="Q1477">
        <v>82</v>
      </c>
      <c r="R1477" s="4">
        <v>37</v>
      </c>
      <c r="S1477" s="4">
        <v>0</v>
      </c>
      <c r="T1477" s="4">
        <v>17</v>
      </c>
      <c r="U1477" s="4">
        <v>0</v>
      </c>
      <c r="V1477" s="4">
        <v>0</v>
      </c>
      <c r="W1477" s="4">
        <v>3</v>
      </c>
      <c r="X1477">
        <v>1</v>
      </c>
      <c r="Y1477">
        <v>2</v>
      </c>
      <c r="Z1477" t="str">
        <f t="shared" si="95"/>
        <v>Low</v>
      </c>
      <c r="AA1477" s="14">
        <f t="shared" ca="1" si="96"/>
        <v>1.9005223625189451</v>
      </c>
      <c r="AB1477">
        <v>0</v>
      </c>
      <c r="AC1477">
        <v>3</v>
      </c>
      <c r="AD1477" s="14">
        <f t="shared" ca="1" si="97"/>
        <v>2.6839943432573086</v>
      </c>
      <c r="AE1477">
        <v>7</v>
      </c>
      <c r="AF1477">
        <v>0</v>
      </c>
      <c r="AG1477">
        <v>0</v>
      </c>
      <c r="AH1477">
        <v>0</v>
      </c>
      <c r="AI1477">
        <v>0</v>
      </c>
      <c r="AJ1477">
        <v>0</v>
      </c>
      <c r="AK1477">
        <v>0</v>
      </c>
      <c r="AL1477">
        <v>0</v>
      </c>
      <c r="AM1477" t="s">
        <v>48</v>
      </c>
    </row>
    <row r="1478" spans="1:39" hidden="1" x14ac:dyDescent="0.3">
      <c r="A1478">
        <v>5846</v>
      </c>
      <c r="B1478">
        <v>1977</v>
      </c>
      <c r="C1478" s="14">
        <f>2021-Table1[[#This Row],[Year_Birth]]</f>
        <v>44</v>
      </c>
      <c r="D1478" t="s">
        <v>46</v>
      </c>
      <c r="E1478" s="14" t="str" cm="1">
        <f t="array" ref="E1478">_xlfn.SWITCH(Table1[[#This Row],[Education]],"Graduation","Bachelor’s","Basic","High School","2n Cycle","Master’s","Master","Master’s","PhD","PhD","Other")</f>
        <v>Bachelor’s</v>
      </c>
      <c r="F1478" t="s">
        <v>49</v>
      </c>
      <c r="G1478" s="14" t="s">
        <v>49</v>
      </c>
      <c r="H1478" s="14" t="str" cm="1">
        <f t="array" ref="H1478">_xlfn.SWITCH(Table1[[#This Row],[Marital_Status_mod]],"Together","Couple","Married","Couple","Divorced","Single","Single","Single","Widow","Single","Other")</f>
        <v>Single</v>
      </c>
      <c r="I1478" s="4">
        <v>40246</v>
      </c>
      <c r="J1478" s="41" t="str">
        <f t="shared" si="94"/>
        <v>$40 - $50K</v>
      </c>
      <c r="K1478">
        <v>1</v>
      </c>
      <c r="L1478">
        <v>0</v>
      </c>
      <c r="M1478">
        <f>Table1[[#This Row],[Teenhome]]+Table1[[#This Row],[Kidhome]]</f>
        <v>1</v>
      </c>
      <c r="N1478" s="1">
        <v>41262</v>
      </c>
      <c r="O1478" s="16">
        <f>(Table1[[#This Row],[DataSetDate]]-Table1[[#This Row],[Dt_Customer]])/365</f>
        <v>8.1369863013698627</v>
      </c>
      <c r="P1478" s="15">
        <v>44232</v>
      </c>
      <c r="Q1478">
        <v>68</v>
      </c>
      <c r="R1478" s="4">
        <v>2</v>
      </c>
      <c r="S1478" s="4">
        <v>1</v>
      </c>
      <c r="T1478" s="4">
        <v>6</v>
      </c>
      <c r="U1478" s="4">
        <v>2</v>
      </c>
      <c r="V1478" s="4">
        <v>1</v>
      </c>
      <c r="W1478" s="4">
        <v>1</v>
      </c>
      <c r="X1478">
        <v>1</v>
      </c>
      <c r="Y1478">
        <v>1</v>
      </c>
      <c r="Z1478" t="str">
        <f t="shared" si="95"/>
        <v>Low</v>
      </c>
      <c r="AA1478" s="14">
        <f t="shared" ca="1" si="96"/>
        <v>1.2821103194142562</v>
      </c>
      <c r="AB1478">
        <v>0</v>
      </c>
      <c r="AC1478">
        <v>2</v>
      </c>
      <c r="AD1478" s="14">
        <f t="shared" ca="1" si="97"/>
        <v>1.6987074740852197</v>
      </c>
      <c r="AE1478">
        <v>6</v>
      </c>
      <c r="AF1478">
        <v>0</v>
      </c>
      <c r="AG1478">
        <v>0</v>
      </c>
      <c r="AH1478">
        <v>0</v>
      </c>
      <c r="AI1478">
        <v>0</v>
      </c>
      <c r="AJ1478">
        <v>0</v>
      </c>
      <c r="AK1478">
        <v>0</v>
      </c>
      <c r="AL1478">
        <v>0</v>
      </c>
      <c r="AM1478" t="s">
        <v>52</v>
      </c>
    </row>
    <row r="1479" spans="1:39" hidden="1" x14ac:dyDescent="0.3">
      <c r="A1479">
        <v>2456</v>
      </c>
      <c r="B1479">
        <v>1975</v>
      </c>
      <c r="C1479" s="14">
        <f>2021-Table1[[#This Row],[Year_Birth]]</f>
        <v>46</v>
      </c>
      <c r="D1479" t="s">
        <v>39</v>
      </c>
      <c r="E1479" s="14" t="str" cm="1">
        <f t="array" ref="E1479">_xlfn.SWITCH(Table1[[#This Row],[Education]],"Graduation","Bachelor’s","Basic","High School","2n Cycle","Master’s","Master","Master’s","PhD","PhD","Other")</f>
        <v>PhD</v>
      </c>
      <c r="F1479" t="s">
        <v>42</v>
      </c>
      <c r="G1479" s="14" t="s">
        <v>42</v>
      </c>
      <c r="H1479" s="14" t="str" cm="1">
        <f t="array" ref="H1479">_xlfn.SWITCH(Table1[[#This Row],[Marital_Status_mod]],"Together","Couple","Married","Couple","Divorced","Single","Single","Single","Widow","Single","Other")</f>
        <v>Couple</v>
      </c>
      <c r="I1479" s="4">
        <v>40233</v>
      </c>
      <c r="J1479" s="41" t="str">
        <f t="shared" si="94"/>
        <v>$40 - $50K</v>
      </c>
      <c r="K1479">
        <v>0</v>
      </c>
      <c r="L1479">
        <v>1</v>
      </c>
      <c r="M1479">
        <f>Table1[[#This Row],[Teenhome]]+Table1[[#This Row],[Kidhome]]</f>
        <v>1</v>
      </c>
      <c r="N1479" s="1">
        <v>41561</v>
      </c>
      <c r="O1479" s="16">
        <f>(Table1[[#This Row],[DataSetDate]]-Table1[[#This Row],[Dt_Customer]])/365</f>
        <v>7.3178082191780822</v>
      </c>
      <c r="P1479" s="15">
        <v>44232</v>
      </c>
      <c r="Q1479">
        <v>84</v>
      </c>
      <c r="R1479" s="4">
        <v>80</v>
      </c>
      <c r="S1479" s="4">
        <v>4</v>
      </c>
      <c r="T1479" s="4">
        <v>46</v>
      </c>
      <c r="U1479" s="4">
        <v>0</v>
      </c>
      <c r="V1479" s="4">
        <v>17</v>
      </c>
      <c r="W1479" s="4">
        <v>2</v>
      </c>
      <c r="X1479">
        <v>5</v>
      </c>
      <c r="Y1479">
        <v>2</v>
      </c>
      <c r="Z1479" t="str">
        <f t="shared" si="95"/>
        <v>Low</v>
      </c>
      <c r="AA1479" s="14">
        <f t="shared" ca="1" si="96"/>
        <v>2.0671182587617256</v>
      </c>
      <c r="AB1479">
        <v>1</v>
      </c>
      <c r="AC1479">
        <v>5</v>
      </c>
      <c r="AD1479" s="14">
        <f t="shared" ca="1" si="97"/>
        <v>5.2227746768557566</v>
      </c>
      <c r="AE1479">
        <v>6</v>
      </c>
      <c r="AF1479">
        <v>0</v>
      </c>
      <c r="AG1479">
        <v>0</v>
      </c>
      <c r="AH1479">
        <v>0</v>
      </c>
      <c r="AI1479">
        <v>0</v>
      </c>
      <c r="AJ1479">
        <v>0</v>
      </c>
      <c r="AK1479">
        <v>0</v>
      </c>
      <c r="AL1479">
        <v>0</v>
      </c>
      <c r="AM1479" t="s">
        <v>47</v>
      </c>
    </row>
    <row r="1480" spans="1:39" hidden="1" x14ac:dyDescent="0.3">
      <c r="A1480">
        <v>938</v>
      </c>
      <c r="B1480">
        <v>1981</v>
      </c>
      <c r="C1480" s="14">
        <f>2021-Table1[[#This Row],[Year_Birth]]</f>
        <v>40</v>
      </c>
      <c r="D1480" t="s">
        <v>46</v>
      </c>
      <c r="E1480" s="14" t="str" cm="1">
        <f t="array" ref="E1480">_xlfn.SWITCH(Table1[[#This Row],[Education]],"Graduation","Bachelor’s","Basic","High School","2n Cycle","Master’s","Master","Master’s","PhD","PhD","Other")</f>
        <v>Bachelor’s</v>
      </c>
      <c r="F1480" t="s">
        <v>42</v>
      </c>
      <c r="G1480" s="14" t="s">
        <v>42</v>
      </c>
      <c r="H1480" s="14" t="str" cm="1">
        <f t="array" ref="H1480">_xlfn.SWITCH(Table1[[#This Row],[Marital_Status_mod]],"Together","Couple","Married","Couple","Divorced","Single","Single","Single","Widow","Single","Other")</f>
        <v>Couple</v>
      </c>
      <c r="I1480" s="4">
        <v>40211</v>
      </c>
      <c r="J1480" s="41" t="str">
        <f t="shared" si="94"/>
        <v>$40 - $50K</v>
      </c>
      <c r="K1480">
        <v>1</v>
      </c>
      <c r="L1480">
        <v>1</v>
      </c>
      <c r="M1480">
        <f>Table1[[#This Row],[Teenhome]]+Table1[[#This Row],[Kidhome]]</f>
        <v>2</v>
      </c>
      <c r="N1480" s="1">
        <v>41485</v>
      </c>
      <c r="O1480" s="16">
        <f>(Table1[[#This Row],[DataSetDate]]-Table1[[#This Row],[Dt_Customer]])/365</f>
        <v>7.5260273972602736</v>
      </c>
      <c r="P1480" s="15">
        <v>44232</v>
      </c>
      <c r="Q1480">
        <v>30</v>
      </c>
      <c r="R1480" s="4">
        <v>51</v>
      </c>
      <c r="S1480" s="4">
        <v>1</v>
      </c>
      <c r="T1480" s="4">
        <v>7</v>
      </c>
      <c r="U1480" s="4">
        <v>2</v>
      </c>
      <c r="V1480" s="4">
        <v>1</v>
      </c>
      <c r="W1480" s="4">
        <v>25</v>
      </c>
      <c r="X1480">
        <v>2</v>
      </c>
      <c r="Y1480">
        <v>2</v>
      </c>
      <c r="Z1480" t="str">
        <f t="shared" si="95"/>
        <v>Low</v>
      </c>
      <c r="AA1480" s="14">
        <f t="shared" ca="1" si="96"/>
        <v>2.3109905679299017</v>
      </c>
      <c r="AB1480">
        <v>1</v>
      </c>
      <c r="AC1480">
        <v>2</v>
      </c>
      <c r="AD1480" s="14">
        <f t="shared" ca="1" si="97"/>
        <v>1.7226453283435408</v>
      </c>
      <c r="AE1480">
        <v>8</v>
      </c>
      <c r="AF1480">
        <v>0</v>
      </c>
      <c r="AG1480">
        <v>0</v>
      </c>
      <c r="AH1480">
        <v>1</v>
      </c>
      <c r="AI1480">
        <v>0</v>
      </c>
      <c r="AJ1480">
        <v>0</v>
      </c>
      <c r="AK1480">
        <v>0</v>
      </c>
      <c r="AL1480">
        <v>0</v>
      </c>
      <c r="AM1480" t="s">
        <v>41</v>
      </c>
    </row>
    <row r="1481" spans="1:39" hidden="1" x14ac:dyDescent="0.3">
      <c r="A1481">
        <v>9246</v>
      </c>
      <c r="B1481">
        <v>1985</v>
      </c>
      <c r="C1481" s="14">
        <f>2021-Table1[[#This Row],[Year_Birth]]</f>
        <v>36</v>
      </c>
      <c r="D1481" t="s">
        <v>44</v>
      </c>
      <c r="E1481" s="14" t="str" cm="1">
        <f t="array" ref="E1481">_xlfn.SWITCH(Table1[[#This Row],[Education]],"Graduation","Bachelor’s","Basic","High School","2n Cycle","Master’s","Master","Master’s","PhD","PhD","Other")</f>
        <v>Master’s</v>
      </c>
      <c r="F1481" t="s">
        <v>40</v>
      </c>
      <c r="G1481" s="14" t="s">
        <v>40</v>
      </c>
      <c r="H1481" s="14" t="str" cm="1">
        <f t="array" ref="H1481">_xlfn.SWITCH(Table1[[#This Row],[Marital_Status_mod]],"Together","Couple","Married","Couple","Divorced","Single","Single","Single","Widow","Single","Other")</f>
        <v>Couple</v>
      </c>
      <c r="I1481" s="4">
        <v>40101</v>
      </c>
      <c r="J1481" s="41" t="str">
        <f t="shared" si="94"/>
        <v>$40 - $50K</v>
      </c>
      <c r="K1481">
        <v>1</v>
      </c>
      <c r="L1481">
        <v>0</v>
      </c>
      <c r="M1481">
        <f>Table1[[#This Row],[Teenhome]]+Table1[[#This Row],[Kidhome]]</f>
        <v>1</v>
      </c>
      <c r="N1481" s="1">
        <v>41196</v>
      </c>
      <c r="O1481" s="16">
        <f>(Table1[[#This Row],[DataSetDate]]-Table1[[#This Row],[Dt_Customer]])/365</f>
        <v>8.3178082191780813</v>
      </c>
      <c r="P1481" s="15">
        <v>44232</v>
      </c>
      <c r="Q1481">
        <v>73</v>
      </c>
      <c r="R1481" s="4">
        <v>171</v>
      </c>
      <c r="S1481" s="4">
        <v>3</v>
      </c>
      <c r="T1481" s="4">
        <v>129</v>
      </c>
      <c r="U1481" s="4">
        <v>26</v>
      </c>
      <c r="V1481" s="4">
        <v>24</v>
      </c>
      <c r="W1481" s="4">
        <v>62</v>
      </c>
      <c r="X1481">
        <v>4</v>
      </c>
      <c r="Y1481">
        <v>6</v>
      </c>
      <c r="Z1481" t="str">
        <f t="shared" si="95"/>
        <v>Medium</v>
      </c>
      <c r="AA1481" s="14">
        <f t="shared" ca="1" si="96"/>
        <v>5.7550731306706666</v>
      </c>
      <c r="AB1481">
        <v>1</v>
      </c>
      <c r="AC1481">
        <v>6</v>
      </c>
      <c r="AD1481" s="14">
        <f t="shared" ca="1" si="97"/>
        <v>6.2919530520853417</v>
      </c>
      <c r="AE1481">
        <v>7</v>
      </c>
      <c r="AF1481">
        <v>0</v>
      </c>
      <c r="AG1481">
        <v>0</v>
      </c>
      <c r="AH1481">
        <v>0</v>
      </c>
      <c r="AI1481">
        <v>0</v>
      </c>
      <c r="AJ1481">
        <v>0</v>
      </c>
      <c r="AK1481">
        <v>0</v>
      </c>
      <c r="AL1481">
        <v>0</v>
      </c>
      <c r="AM1481" t="s">
        <v>45</v>
      </c>
    </row>
    <row r="1482" spans="1:39" hidden="1" x14ac:dyDescent="0.3">
      <c r="A1482">
        <v>983</v>
      </c>
      <c r="B1482">
        <v>1984</v>
      </c>
      <c r="C1482" s="14">
        <f>2021-Table1[[#This Row],[Year_Birth]]</f>
        <v>37</v>
      </c>
      <c r="D1482" t="s">
        <v>46</v>
      </c>
      <c r="E1482" s="14" t="str" cm="1">
        <f t="array" ref="E1482">_xlfn.SWITCH(Table1[[#This Row],[Education]],"Graduation","Bachelor’s","Basic","High School","2n Cycle","Master’s","Master","Master’s","PhD","PhD","Other")</f>
        <v>Bachelor’s</v>
      </c>
      <c r="F1482" t="s">
        <v>42</v>
      </c>
      <c r="G1482" s="14" t="s">
        <v>42</v>
      </c>
      <c r="H1482" s="14" t="str" cm="1">
        <f t="array" ref="H1482">_xlfn.SWITCH(Table1[[#This Row],[Marital_Status_mod]],"Together","Couple","Married","Couple","Divorced","Single","Single","Single","Widow","Single","Other")</f>
        <v>Couple</v>
      </c>
      <c r="I1482" s="4">
        <v>40059</v>
      </c>
      <c r="J1482" s="41" t="str">
        <f t="shared" si="94"/>
        <v>$40 - $50K</v>
      </c>
      <c r="K1482">
        <v>1</v>
      </c>
      <c r="L1482">
        <v>0</v>
      </c>
      <c r="M1482">
        <f>Table1[[#This Row],[Teenhome]]+Table1[[#This Row],[Kidhome]]</f>
        <v>1</v>
      </c>
      <c r="N1482" s="1">
        <v>41545</v>
      </c>
      <c r="O1482" s="16">
        <f>(Table1[[#This Row],[DataSetDate]]-Table1[[#This Row],[Dt_Customer]])/365</f>
        <v>7.3616438356164382</v>
      </c>
      <c r="P1482" s="15">
        <v>44232</v>
      </c>
      <c r="Q1482">
        <v>82</v>
      </c>
      <c r="R1482" s="4">
        <v>110</v>
      </c>
      <c r="S1482" s="4">
        <v>29</v>
      </c>
      <c r="T1482" s="4">
        <v>92</v>
      </c>
      <c r="U1482" s="4">
        <v>28</v>
      </c>
      <c r="V1482" s="4">
        <v>10</v>
      </c>
      <c r="W1482" s="4">
        <v>145</v>
      </c>
      <c r="X1482">
        <v>1</v>
      </c>
      <c r="Y1482">
        <v>6</v>
      </c>
      <c r="Z1482" t="str">
        <f t="shared" si="95"/>
        <v>Medium</v>
      </c>
      <c r="AA1482" s="14">
        <f t="shared" ca="1" si="96"/>
        <v>6.2374416497583951</v>
      </c>
      <c r="AB1482">
        <v>2</v>
      </c>
      <c r="AC1482">
        <v>3</v>
      </c>
      <c r="AD1482" s="14">
        <f t="shared" ca="1" si="97"/>
        <v>3.0091611444060016</v>
      </c>
      <c r="AE1482">
        <v>8</v>
      </c>
      <c r="AF1482">
        <v>0</v>
      </c>
      <c r="AG1482">
        <v>0</v>
      </c>
      <c r="AH1482">
        <v>1</v>
      </c>
      <c r="AI1482">
        <v>0</v>
      </c>
      <c r="AJ1482">
        <v>0</v>
      </c>
      <c r="AK1482">
        <v>0</v>
      </c>
      <c r="AL1482">
        <v>0</v>
      </c>
      <c r="AM1482" t="s">
        <v>43</v>
      </c>
    </row>
    <row r="1483" spans="1:39" hidden="1" x14ac:dyDescent="0.3">
      <c r="A1483">
        <v>368</v>
      </c>
      <c r="B1483">
        <v>1974</v>
      </c>
      <c r="C1483" s="14">
        <f>2021-Table1[[#This Row],[Year_Birth]]</f>
        <v>47</v>
      </c>
      <c r="D1483" t="s">
        <v>46</v>
      </c>
      <c r="E1483" s="14" t="str" cm="1">
        <f t="array" ref="E1483">_xlfn.SWITCH(Table1[[#This Row],[Education]],"Graduation","Bachelor’s","Basic","High School","2n Cycle","Master’s","Master","Master’s","PhD","PhD","Other")</f>
        <v>Bachelor’s</v>
      </c>
      <c r="F1483" t="s">
        <v>42</v>
      </c>
      <c r="G1483" s="14" t="s">
        <v>42</v>
      </c>
      <c r="H1483" s="14" t="str" cm="1">
        <f t="array" ref="H1483">_xlfn.SWITCH(Table1[[#This Row],[Marital_Status_mod]],"Together","Couple","Married","Couple","Divorced","Single","Single","Single","Widow","Single","Other")</f>
        <v>Couple</v>
      </c>
      <c r="I1483" s="4">
        <v>40049</v>
      </c>
      <c r="J1483" s="41" t="str">
        <f t="shared" si="94"/>
        <v>$40 - $50K</v>
      </c>
      <c r="K1483">
        <v>0</v>
      </c>
      <c r="L1483">
        <v>1</v>
      </c>
      <c r="M1483">
        <f>Table1[[#This Row],[Teenhome]]+Table1[[#This Row],[Kidhome]]</f>
        <v>1</v>
      </c>
      <c r="N1483" s="1">
        <v>41242</v>
      </c>
      <c r="O1483" s="16">
        <f>(Table1[[#This Row],[DataSetDate]]-Table1[[#This Row],[Dt_Customer]])/365</f>
        <v>8.1917808219178081</v>
      </c>
      <c r="P1483" s="15">
        <v>44232</v>
      </c>
      <c r="Q1483">
        <v>61</v>
      </c>
      <c r="R1483" s="4">
        <v>91</v>
      </c>
      <c r="S1483" s="4">
        <v>65</v>
      </c>
      <c r="T1483" s="4">
        <v>52</v>
      </c>
      <c r="U1483" s="4">
        <v>10</v>
      </c>
      <c r="V1483" s="4">
        <v>44</v>
      </c>
      <c r="W1483" s="4">
        <v>28</v>
      </c>
      <c r="X1483">
        <v>3</v>
      </c>
      <c r="Y1483">
        <v>3</v>
      </c>
      <c r="Z1483" t="str">
        <f t="shared" si="95"/>
        <v>Medium</v>
      </c>
      <c r="AA1483" s="14">
        <f t="shared" ca="1" si="96"/>
        <v>2.7539688171295222</v>
      </c>
      <c r="AB1483">
        <v>2</v>
      </c>
      <c r="AC1483">
        <v>6</v>
      </c>
      <c r="AD1483" s="14">
        <f t="shared" ca="1" si="97"/>
        <v>5.7080399743215562</v>
      </c>
      <c r="AE1483">
        <v>5</v>
      </c>
      <c r="AF1483">
        <v>0</v>
      </c>
      <c r="AG1483">
        <v>0</v>
      </c>
      <c r="AH1483">
        <v>0</v>
      </c>
      <c r="AI1483">
        <v>0</v>
      </c>
      <c r="AJ1483">
        <v>0</v>
      </c>
      <c r="AK1483">
        <v>0</v>
      </c>
      <c r="AL1483">
        <v>0</v>
      </c>
      <c r="AM1483" t="s">
        <v>45</v>
      </c>
    </row>
    <row r="1484" spans="1:39" hidden="1" x14ac:dyDescent="0.3">
      <c r="A1484">
        <v>2173</v>
      </c>
      <c r="B1484">
        <v>1952</v>
      </c>
      <c r="C1484" s="14">
        <f>2021-Table1[[#This Row],[Year_Birth]]</f>
        <v>69</v>
      </c>
      <c r="D1484" t="s">
        <v>46</v>
      </c>
      <c r="E1484" s="14" t="str" cm="1">
        <f t="array" ref="E1484">_xlfn.SWITCH(Table1[[#This Row],[Education]],"Graduation","Bachelor’s","Basic","High School","2n Cycle","Master’s","Master","Master’s","PhD","PhD","Other")</f>
        <v>Bachelor’s</v>
      </c>
      <c r="F1484" t="s">
        <v>54</v>
      </c>
      <c r="G1484" s="14" t="s">
        <v>54</v>
      </c>
      <c r="H1484" s="14" t="str" cm="1">
        <f t="array" ref="H1484">_xlfn.SWITCH(Table1[[#This Row],[Marital_Status_mod]],"Together","Couple","Married","Couple","Divorced","Single","Single","Single","Widow","Single","Other")</f>
        <v>Single</v>
      </c>
      <c r="I1484" s="4">
        <v>40049</v>
      </c>
      <c r="J1484" s="41" t="str">
        <f t="shared" si="94"/>
        <v>$40 - $50K</v>
      </c>
      <c r="K1484">
        <v>0</v>
      </c>
      <c r="L1484">
        <v>1</v>
      </c>
      <c r="M1484">
        <f>Table1[[#This Row],[Teenhome]]+Table1[[#This Row],[Kidhome]]</f>
        <v>1</v>
      </c>
      <c r="N1484" s="1">
        <v>41563</v>
      </c>
      <c r="O1484" s="16">
        <f>(Table1[[#This Row],[DataSetDate]]-Table1[[#This Row],[Dt_Customer]])/365</f>
        <v>7.3123287671232875</v>
      </c>
      <c r="P1484" s="15">
        <v>44232</v>
      </c>
      <c r="Q1484">
        <v>23</v>
      </c>
      <c r="R1484" s="4">
        <v>13</v>
      </c>
      <c r="S1484" s="4">
        <v>6</v>
      </c>
      <c r="T1484" s="4">
        <v>7</v>
      </c>
      <c r="U1484" s="4">
        <v>0</v>
      </c>
      <c r="V1484" s="4">
        <v>3</v>
      </c>
      <c r="W1484" s="4">
        <v>3</v>
      </c>
      <c r="X1484">
        <v>1</v>
      </c>
      <c r="Y1484">
        <v>1</v>
      </c>
      <c r="Z1484" t="str">
        <f t="shared" si="95"/>
        <v>Low</v>
      </c>
      <c r="AA1484" s="14">
        <f t="shared" ca="1" si="96"/>
        <v>1.0812138738227646</v>
      </c>
      <c r="AB1484">
        <v>0</v>
      </c>
      <c r="AC1484">
        <v>3</v>
      </c>
      <c r="AD1484" s="14">
        <f t="shared" ca="1" si="97"/>
        <v>2.9414304902269466</v>
      </c>
      <c r="AE1484">
        <v>6</v>
      </c>
      <c r="AF1484">
        <v>0</v>
      </c>
      <c r="AG1484">
        <v>0</v>
      </c>
      <c r="AH1484">
        <v>0</v>
      </c>
      <c r="AI1484">
        <v>0</v>
      </c>
      <c r="AJ1484">
        <v>0</v>
      </c>
      <c r="AK1484">
        <v>0</v>
      </c>
      <c r="AL1484">
        <v>0</v>
      </c>
      <c r="AM1484" t="s">
        <v>41</v>
      </c>
    </row>
    <row r="1485" spans="1:39" hidden="1" x14ac:dyDescent="0.3">
      <c r="A1485">
        <v>8663</v>
      </c>
      <c r="B1485">
        <v>1974</v>
      </c>
      <c r="C1485" s="14">
        <f>2021-Table1[[#This Row],[Year_Birth]]</f>
        <v>47</v>
      </c>
      <c r="D1485" t="s">
        <v>46</v>
      </c>
      <c r="E1485" s="14" t="str" cm="1">
        <f t="array" ref="E1485">_xlfn.SWITCH(Table1[[#This Row],[Education]],"Graduation","Bachelor’s","Basic","High School","2n Cycle","Master’s","Master","Master’s","PhD","PhD","Other")</f>
        <v>Bachelor’s</v>
      </c>
      <c r="F1485" t="s">
        <v>49</v>
      </c>
      <c r="G1485" s="14" t="s">
        <v>49</v>
      </c>
      <c r="H1485" s="14" t="str" cm="1">
        <f t="array" ref="H1485">_xlfn.SWITCH(Table1[[#This Row],[Marital_Status_mod]],"Together","Couple","Married","Couple","Divorced","Single","Single","Single","Widow","Single","Other")</f>
        <v>Single</v>
      </c>
      <c r="I1485" s="4">
        <v>39996</v>
      </c>
      <c r="J1485" s="41" t="str">
        <f t="shared" si="94"/>
        <v>$30 - $40K</v>
      </c>
      <c r="K1485">
        <v>1</v>
      </c>
      <c r="L1485">
        <v>1</v>
      </c>
      <c r="M1485">
        <f>Table1[[#This Row],[Teenhome]]+Table1[[#This Row],[Kidhome]]</f>
        <v>2</v>
      </c>
      <c r="N1485" s="1">
        <v>41781</v>
      </c>
      <c r="O1485" s="16">
        <f>(Table1[[#This Row],[DataSetDate]]-Table1[[#This Row],[Dt_Customer]])/365</f>
        <v>6.7150684931506852</v>
      </c>
      <c r="P1485" s="15">
        <v>44232</v>
      </c>
      <c r="Q1485">
        <v>85</v>
      </c>
      <c r="R1485" s="4">
        <v>11</v>
      </c>
      <c r="S1485" s="4">
        <v>0</v>
      </c>
      <c r="T1485" s="4">
        <v>3</v>
      </c>
      <c r="U1485" s="4">
        <v>0</v>
      </c>
      <c r="V1485" s="4">
        <v>0</v>
      </c>
      <c r="W1485" s="4">
        <v>1</v>
      </c>
      <c r="X1485">
        <v>1</v>
      </c>
      <c r="Y1485">
        <v>1</v>
      </c>
      <c r="Z1485" t="str">
        <f t="shared" si="95"/>
        <v>Low</v>
      </c>
      <c r="AA1485" s="14">
        <f t="shared" ca="1" si="96"/>
        <v>1.3586842238833938</v>
      </c>
      <c r="AB1485">
        <v>0</v>
      </c>
      <c r="AC1485">
        <v>2</v>
      </c>
      <c r="AD1485" s="14">
        <f t="shared" ca="1" si="97"/>
        <v>2.3685774608684409</v>
      </c>
      <c r="AE1485">
        <v>6</v>
      </c>
      <c r="AF1485">
        <v>0</v>
      </c>
      <c r="AG1485">
        <v>0</v>
      </c>
      <c r="AH1485">
        <v>0</v>
      </c>
      <c r="AI1485">
        <v>0</v>
      </c>
      <c r="AJ1485">
        <v>0</v>
      </c>
      <c r="AK1485">
        <v>0</v>
      </c>
      <c r="AL1485">
        <v>0</v>
      </c>
      <c r="AM1485" t="s">
        <v>53</v>
      </c>
    </row>
    <row r="1486" spans="1:39" hidden="1" x14ac:dyDescent="0.3">
      <c r="A1486">
        <v>10602</v>
      </c>
      <c r="B1486">
        <v>1983</v>
      </c>
      <c r="C1486" s="14">
        <f>2021-Table1[[#This Row],[Year_Birth]]</f>
        <v>38</v>
      </c>
      <c r="D1486" t="s">
        <v>46</v>
      </c>
      <c r="E1486" s="14" t="str" cm="1">
        <f t="array" ref="E1486">_xlfn.SWITCH(Table1[[#This Row],[Education]],"Graduation","Bachelor’s","Basic","High School","2n Cycle","Master’s","Master","Master’s","PhD","PhD","Other")</f>
        <v>Bachelor’s</v>
      </c>
      <c r="F1486" t="s">
        <v>42</v>
      </c>
      <c r="G1486" s="14" t="s">
        <v>42</v>
      </c>
      <c r="H1486" s="14" t="str" cm="1">
        <f t="array" ref="H1486">_xlfn.SWITCH(Table1[[#This Row],[Marital_Status_mod]],"Together","Couple","Married","Couple","Divorced","Single","Single","Single","Widow","Single","Other")</f>
        <v>Couple</v>
      </c>
      <c r="I1486" s="4">
        <v>39922</v>
      </c>
      <c r="J1486" s="41" t="str">
        <f t="shared" si="94"/>
        <v>$30 - $40K</v>
      </c>
      <c r="K1486">
        <v>1</v>
      </c>
      <c r="L1486">
        <v>0</v>
      </c>
      <c r="M1486">
        <f>Table1[[#This Row],[Teenhome]]+Table1[[#This Row],[Kidhome]]</f>
        <v>1</v>
      </c>
      <c r="N1486" s="1">
        <v>41319</v>
      </c>
      <c r="O1486" s="16">
        <f>(Table1[[#This Row],[DataSetDate]]-Table1[[#This Row],[Dt_Customer]])/365</f>
        <v>7.9808219178082194</v>
      </c>
      <c r="P1486" s="15">
        <v>44232</v>
      </c>
      <c r="Q1486">
        <v>30</v>
      </c>
      <c r="R1486" s="4">
        <v>29</v>
      </c>
      <c r="S1486" s="4">
        <v>12</v>
      </c>
      <c r="T1486" s="4">
        <v>59</v>
      </c>
      <c r="U1486" s="4">
        <v>19</v>
      </c>
      <c r="V1486" s="4">
        <v>1</v>
      </c>
      <c r="W1486" s="4">
        <v>36</v>
      </c>
      <c r="X1486">
        <v>2</v>
      </c>
      <c r="Y1486">
        <v>3</v>
      </c>
      <c r="Z1486" t="str">
        <f t="shared" si="95"/>
        <v>Medium</v>
      </c>
      <c r="AA1486" s="14">
        <f t="shared" ca="1" si="96"/>
        <v>3.3941777202115753</v>
      </c>
      <c r="AB1486">
        <v>0</v>
      </c>
      <c r="AC1486">
        <v>4</v>
      </c>
      <c r="AD1486" s="14">
        <f t="shared" ca="1" si="97"/>
        <v>3.6466286223936786</v>
      </c>
      <c r="AE1486">
        <v>8</v>
      </c>
      <c r="AF1486">
        <v>0</v>
      </c>
      <c r="AG1486">
        <v>0</v>
      </c>
      <c r="AH1486">
        <v>0</v>
      </c>
      <c r="AI1486">
        <v>0</v>
      </c>
      <c r="AJ1486">
        <v>0</v>
      </c>
      <c r="AK1486">
        <v>0</v>
      </c>
      <c r="AL1486">
        <v>0</v>
      </c>
      <c r="AM1486" t="s">
        <v>45</v>
      </c>
    </row>
    <row r="1487" spans="1:39" hidden="1" x14ac:dyDescent="0.3">
      <c r="A1487">
        <v>3220</v>
      </c>
      <c r="B1487">
        <v>1983</v>
      </c>
      <c r="C1487" s="14">
        <f>2021-Table1[[#This Row],[Year_Birth]]</f>
        <v>38</v>
      </c>
      <c r="D1487" t="s">
        <v>46</v>
      </c>
      <c r="E1487" s="14" t="str" cm="1">
        <f t="array" ref="E1487">_xlfn.SWITCH(Table1[[#This Row],[Education]],"Graduation","Bachelor’s","Basic","High School","2n Cycle","Master’s","Master","Master’s","PhD","PhD","Other")</f>
        <v>Bachelor’s</v>
      </c>
      <c r="F1487" t="s">
        <v>42</v>
      </c>
      <c r="G1487" s="14" t="s">
        <v>42</v>
      </c>
      <c r="H1487" s="14" t="str" cm="1">
        <f t="array" ref="H1487">_xlfn.SWITCH(Table1[[#This Row],[Marital_Status_mod]],"Together","Couple","Married","Couple","Divorced","Single","Single","Single","Widow","Single","Other")</f>
        <v>Couple</v>
      </c>
      <c r="I1487" s="4">
        <v>39922</v>
      </c>
      <c r="J1487" s="41" t="str">
        <f t="shared" si="94"/>
        <v>$30 - $40K</v>
      </c>
      <c r="K1487">
        <v>1</v>
      </c>
      <c r="L1487">
        <v>0</v>
      </c>
      <c r="M1487">
        <f>Table1[[#This Row],[Teenhome]]+Table1[[#This Row],[Kidhome]]</f>
        <v>1</v>
      </c>
      <c r="N1487" s="1">
        <v>41319</v>
      </c>
      <c r="O1487" s="16">
        <f>(Table1[[#This Row],[DataSetDate]]-Table1[[#This Row],[Dt_Customer]])/365</f>
        <v>7.9808219178082194</v>
      </c>
      <c r="P1487" s="15">
        <v>44232</v>
      </c>
      <c r="Q1487">
        <v>30</v>
      </c>
      <c r="R1487" s="4">
        <v>29</v>
      </c>
      <c r="S1487" s="4">
        <v>12</v>
      </c>
      <c r="T1487" s="4">
        <v>59</v>
      </c>
      <c r="U1487" s="4">
        <v>19</v>
      </c>
      <c r="V1487" s="4">
        <v>1</v>
      </c>
      <c r="W1487" s="4">
        <v>36</v>
      </c>
      <c r="X1487">
        <v>2</v>
      </c>
      <c r="Y1487">
        <v>3</v>
      </c>
      <c r="Z1487" t="str">
        <f t="shared" si="95"/>
        <v>Medium</v>
      </c>
      <c r="AA1487" s="14">
        <f t="shared" ca="1" si="96"/>
        <v>2.675284089819669</v>
      </c>
      <c r="AB1487">
        <v>0</v>
      </c>
      <c r="AC1487">
        <v>4</v>
      </c>
      <c r="AD1487" s="14">
        <f t="shared" ca="1" si="97"/>
        <v>3.8414649984700495</v>
      </c>
      <c r="AE1487">
        <v>8</v>
      </c>
      <c r="AF1487">
        <v>0</v>
      </c>
      <c r="AG1487">
        <v>0</v>
      </c>
      <c r="AH1487">
        <v>0</v>
      </c>
      <c r="AI1487">
        <v>0</v>
      </c>
      <c r="AJ1487">
        <v>0</v>
      </c>
      <c r="AK1487">
        <v>0</v>
      </c>
      <c r="AL1487">
        <v>0</v>
      </c>
      <c r="AM1487" t="s">
        <v>52</v>
      </c>
    </row>
    <row r="1488" spans="1:39" hidden="1" x14ac:dyDescent="0.3">
      <c r="A1488">
        <v>5424</v>
      </c>
      <c r="B1488">
        <v>1983</v>
      </c>
      <c r="C1488" s="14">
        <f>2021-Table1[[#This Row],[Year_Birth]]</f>
        <v>38</v>
      </c>
      <c r="D1488" t="s">
        <v>46</v>
      </c>
      <c r="E1488" s="14" t="str" cm="1">
        <f t="array" ref="E1488">_xlfn.SWITCH(Table1[[#This Row],[Education]],"Graduation","Bachelor’s","Basic","High School","2n Cycle","Master’s","Master","Master’s","PhD","PhD","Other")</f>
        <v>Bachelor’s</v>
      </c>
      <c r="F1488" t="s">
        <v>42</v>
      </c>
      <c r="G1488" s="14" t="s">
        <v>42</v>
      </c>
      <c r="H1488" s="14" t="str" cm="1">
        <f t="array" ref="H1488">_xlfn.SWITCH(Table1[[#This Row],[Marital_Status_mod]],"Together","Couple","Married","Couple","Divorced","Single","Single","Single","Widow","Single","Other")</f>
        <v>Couple</v>
      </c>
      <c r="I1488" s="4">
        <v>39922</v>
      </c>
      <c r="J1488" s="41" t="str">
        <f t="shared" si="94"/>
        <v>$30 - $40K</v>
      </c>
      <c r="K1488">
        <v>1</v>
      </c>
      <c r="L1488">
        <v>0</v>
      </c>
      <c r="M1488">
        <f>Table1[[#This Row],[Teenhome]]+Table1[[#This Row],[Kidhome]]</f>
        <v>1</v>
      </c>
      <c r="N1488" s="1">
        <v>41319</v>
      </c>
      <c r="O1488" s="16">
        <f>(Table1[[#This Row],[DataSetDate]]-Table1[[#This Row],[Dt_Customer]])/365</f>
        <v>7.9808219178082194</v>
      </c>
      <c r="P1488" s="15">
        <v>44232</v>
      </c>
      <c r="Q1488">
        <v>30</v>
      </c>
      <c r="R1488" s="4">
        <v>29</v>
      </c>
      <c r="S1488" s="4">
        <v>12</v>
      </c>
      <c r="T1488" s="4">
        <v>59</v>
      </c>
      <c r="U1488" s="4">
        <v>19</v>
      </c>
      <c r="V1488" s="4">
        <v>1</v>
      </c>
      <c r="W1488" s="4">
        <v>36</v>
      </c>
      <c r="X1488">
        <v>2</v>
      </c>
      <c r="Y1488">
        <v>3</v>
      </c>
      <c r="Z1488" t="str">
        <f t="shared" si="95"/>
        <v>Medium</v>
      </c>
      <c r="AA1488" s="14">
        <f t="shared" ca="1" si="96"/>
        <v>2.8070543521579729</v>
      </c>
      <c r="AB1488">
        <v>0</v>
      </c>
      <c r="AC1488">
        <v>4</v>
      </c>
      <c r="AD1488" s="14">
        <f t="shared" ca="1" si="97"/>
        <v>3.9610403250317758</v>
      </c>
      <c r="AE1488">
        <v>8</v>
      </c>
      <c r="AF1488">
        <v>0</v>
      </c>
      <c r="AG1488">
        <v>0</v>
      </c>
      <c r="AH1488">
        <v>0</v>
      </c>
      <c r="AI1488">
        <v>0</v>
      </c>
      <c r="AJ1488">
        <v>0</v>
      </c>
      <c r="AK1488">
        <v>0</v>
      </c>
      <c r="AL1488">
        <v>0</v>
      </c>
      <c r="AM1488" t="s">
        <v>47</v>
      </c>
    </row>
    <row r="1489" spans="1:39" hidden="1" x14ac:dyDescent="0.3">
      <c r="A1489">
        <v>3697</v>
      </c>
      <c r="B1489">
        <v>1954</v>
      </c>
      <c r="C1489" s="14">
        <f>2021-Table1[[#This Row],[Year_Birth]]</f>
        <v>67</v>
      </c>
      <c r="D1489" t="s">
        <v>46</v>
      </c>
      <c r="E1489" s="14" t="str" cm="1">
        <f t="array" ref="E1489">_xlfn.SWITCH(Table1[[#This Row],[Education]],"Graduation","Bachelor’s","Basic","High School","2n Cycle","Master’s","Master","Master’s","PhD","PhD","Other")</f>
        <v>Bachelor’s</v>
      </c>
      <c r="F1489" t="s">
        <v>40</v>
      </c>
      <c r="G1489" s="14" t="s">
        <v>40</v>
      </c>
      <c r="H1489" s="14" t="str" cm="1">
        <f t="array" ref="H1489">_xlfn.SWITCH(Table1[[#This Row],[Marital_Status_mod]],"Together","Couple","Married","Couple","Divorced","Single","Single","Single","Widow","Single","Other")</f>
        <v>Couple</v>
      </c>
      <c r="I1489" s="4">
        <v>39898</v>
      </c>
      <c r="J1489" s="41" t="str">
        <f t="shared" si="94"/>
        <v>$30 - $40K</v>
      </c>
      <c r="K1489">
        <v>0</v>
      </c>
      <c r="L1489">
        <v>1</v>
      </c>
      <c r="M1489">
        <f>Table1[[#This Row],[Teenhome]]+Table1[[#This Row],[Kidhome]]</f>
        <v>1</v>
      </c>
      <c r="N1489" s="1">
        <v>41317</v>
      </c>
      <c r="O1489" s="16">
        <f>(Table1[[#This Row],[DataSetDate]]-Table1[[#This Row],[Dt_Customer]])/365</f>
        <v>7.9863013698630141</v>
      </c>
      <c r="P1489" s="15">
        <v>44232</v>
      </c>
      <c r="Q1489">
        <v>20</v>
      </c>
      <c r="R1489" s="4">
        <v>69</v>
      </c>
      <c r="S1489" s="4">
        <v>8</v>
      </c>
      <c r="T1489" s="4">
        <v>26</v>
      </c>
      <c r="U1489" s="4">
        <v>12</v>
      </c>
      <c r="V1489" s="4">
        <v>7</v>
      </c>
      <c r="W1489" s="4">
        <v>12</v>
      </c>
      <c r="X1489">
        <v>2</v>
      </c>
      <c r="Y1489">
        <v>3</v>
      </c>
      <c r="Z1489" t="str">
        <f t="shared" si="95"/>
        <v>Medium</v>
      </c>
      <c r="AA1489" s="14">
        <f t="shared" ca="1" si="96"/>
        <v>2.9241897355120234</v>
      </c>
      <c r="AB1489">
        <v>0</v>
      </c>
      <c r="AC1489">
        <v>4</v>
      </c>
      <c r="AD1489" s="14">
        <f t="shared" ca="1" si="97"/>
        <v>4.2223844520936797</v>
      </c>
      <c r="AE1489">
        <v>7</v>
      </c>
      <c r="AF1489">
        <v>0</v>
      </c>
      <c r="AG1489">
        <v>0</v>
      </c>
      <c r="AH1489">
        <v>0</v>
      </c>
      <c r="AI1489">
        <v>0</v>
      </c>
      <c r="AJ1489">
        <v>0</v>
      </c>
      <c r="AK1489">
        <v>0</v>
      </c>
      <c r="AL1489">
        <v>0</v>
      </c>
      <c r="AM1489" t="s">
        <v>48</v>
      </c>
    </row>
    <row r="1490" spans="1:39" hidden="1" x14ac:dyDescent="0.3">
      <c r="A1490">
        <v>9955</v>
      </c>
      <c r="B1490">
        <v>1954</v>
      </c>
      <c r="C1490" s="14">
        <f>2021-Table1[[#This Row],[Year_Birth]]</f>
        <v>67</v>
      </c>
      <c r="D1490" t="s">
        <v>46</v>
      </c>
      <c r="E1490" s="14" t="str" cm="1">
        <f t="array" ref="E1490">_xlfn.SWITCH(Table1[[#This Row],[Education]],"Graduation","Bachelor’s","Basic","High School","2n Cycle","Master’s","Master","Master’s","PhD","PhD","Other")</f>
        <v>Bachelor’s</v>
      </c>
      <c r="F1490" t="s">
        <v>40</v>
      </c>
      <c r="G1490" s="14" t="s">
        <v>40</v>
      </c>
      <c r="H1490" s="14" t="str" cm="1">
        <f t="array" ref="H1490">_xlfn.SWITCH(Table1[[#This Row],[Marital_Status_mod]],"Together","Couple","Married","Couple","Divorced","Single","Single","Single","Widow","Single","Other")</f>
        <v>Couple</v>
      </c>
      <c r="I1490" s="4">
        <v>39898</v>
      </c>
      <c r="J1490" s="41" t="str">
        <f t="shared" si="94"/>
        <v>$30 - $40K</v>
      </c>
      <c r="K1490">
        <v>0</v>
      </c>
      <c r="L1490">
        <v>1</v>
      </c>
      <c r="M1490">
        <f>Table1[[#This Row],[Teenhome]]+Table1[[#This Row],[Kidhome]]</f>
        <v>1</v>
      </c>
      <c r="N1490" s="1">
        <v>41317</v>
      </c>
      <c r="O1490" s="16">
        <f>(Table1[[#This Row],[DataSetDate]]-Table1[[#This Row],[Dt_Customer]])/365</f>
        <v>7.9863013698630141</v>
      </c>
      <c r="P1490" s="15">
        <v>44232</v>
      </c>
      <c r="Q1490">
        <v>20</v>
      </c>
      <c r="R1490" s="4">
        <v>69</v>
      </c>
      <c r="S1490" s="4">
        <v>8</v>
      </c>
      <c r="T1490" s="4">
        <v>26</v>
      </c>
      <c r="U1490" s="4">
        <v>12</v>
      </c>
      <c r="V1490" s="4">
        <v>7</v>
      </c>
      <c r="W1490" s="4">
        <v>12</v>
      </c>
      <c r="X1490">
        <v>2</v>
      </c>
      <c r="Y1490">
        <v>3</v>
      </c>
      <c r="Z1490" t="str">
        <f t="shared" si="95"/>
        <v>Medium</v>
      </c>
      <c r="AA1490" s="14">
        <f t="shared" ca="1" si="96"/>
        <v>2.9852048977027263</v>
      </c>
      <c r="AB1490">
        <v>0</v>
      </c>
      <c r="AC1490">
        <v>4</v>
      </c>
      <c r="AD1490" s="14">
        <f t="shared" ca="1" si="97"/>
        <v>3.8747342226937445</v>
      </c>
      <c r="AE1490">
        <v>7</v>
      </c>
      <c r="AF1490">
        <v>0</v>
      </c>
      <c r="AG1490">
        <v>0</v>
      </c>
      <c r="AH1490">
        <v>0</v>
      </c>
      <c r="AI1490">
        <v>0</v>
      </c>
      <c r="AJ1490">
        <v>0</v>
      </c>
      <c r="AK1490">
        <v>0</v>
      </c>
      <c r="AL1490">
        <v>0</v>
      </c>
      <c r="AM1490" t="s">
        <v>41</v>
      </c>
    </row>
    <row r="1491" spans="1:39" hidden="1" x14ac:dyDescent="0.3">
      <c r="A1491">
        <v>4487</v>
      </c>
      <c r="B1491">
        <v>1969</v>
      </c>
      <c r="C1491" s="14">
        <f>2021-Table1[[#This Row],[Year_Birth]]</f>
        <v>52</v>
      </c>
      <c r="D1491" t="s">
        <v>44</v>
      </c>
      <c r="E1491" s="14" t="str" cm="1">
        <f t="array" ref="E1491">_xlfn.SWITCH(Table1[[#This Row],[Education]],"Graduation","Bachelor’s","Basic","High School","2n Cycle","Master’s","Master","Master’s","PhD","PhD","Other")</f>
        <v>Master’s</v>
      </c>
      <c r="F1491" t="s">
        <v>50</v>
      </c>
      <c r="G1491" s="14" t="s">
        <v>50</v>
      </c>
      <c r="H1491" s="14" t="str" cm="1">
        <f t="array" ref="H1491">_xlfn.SWITCH(Table1[[#This Row],[Marital_Status_mod]],"Together","Couple","Married","Couple","Divorced","Single","Single","Single","Widow","Single","Other")</f>
        <v>Single</v>
      </c>
      <c r="I1491" s="4">
        <v>39858</v>
      </c>
      <c r="J1491" s="41" t="str">
        <f t="shared" si="94"/>
        <v>$30 - $40K</v>
      </c>
      <c r="K1491">
        <v>1</v>
      </c>
      <c r="L1491">
        <v>0</v>
      </c>
      <c r="M1491">
        <f>Table1[[#This Row],[Teenhome]]+Table1[[#This Row],[Kidhome]]</f>
        <v>1</v>
      </c>
      <c r="N1491" s="1">
        <v>41298</v>
      </c>
      <c r="O1491" s="16">
        <f>(Table1[[#This Row],[DataSetDate]]-Table1[[#This Row],[Dt_Customer]])/365</f>
        <v>8.0383561643835613</v>
      </c>
      <c r="P1491" s="15">
        <v>44232</v>
      </c>
      <c r="Q1491">
        <v>67</v>
      </c>
      <c r="R1491" s="4">
        <v>15</v>
      </c>
      <c r="S1491" s="4">
        <v>20</v>
      </c>
      <c r="T1491" s="4">
        <v>25</v>
      </c>
      <c r="U1491" s="4">
        <v>2</v>
      </c>
      <c r="V1491" s="4">
        <v>7</v>
      </c>
      <c r="W1491" s="4">
        <v>26</v>
      </c>
      <c r="X1491">
        <v>1</v>
      </c>
      <c r="Y1491">
        <v>2</v>
      </c>
      <c r="Z1491" t="str">
        <f t="shared" si="95"/>
        <v>Low</v>
      </c>
      <c r="AA1491" s="14">
        <f t="shared" ca="1" si="96"/>
        <v>1.6477958834133442</v>
      </c>
      <c r="AB1491">
        <v>0</v>
      </c>
      <c r="AC1491">
        <v>4</v>
      </c>
      <c r="AD1491" s="14">
        <f t="shared" ca="1" si="97"/>
        <v>3.8069635064496707</v>
      </c>
      <c r="AE1491">
        <v>6</v>
      </c>
      <c r="AF1491">
        <v>0</v>
      </c>
      <c r="AG1491">
        <v>0</v>
      </c>
      <c r="AH1491">
        <v>0</v>
      </c>
      <c r="AI1491">
        <v>0</v>
      </c>
      <c r="AJ1491">
        <v>0</v>
      </c>
      <c r="AK1491">
        <v>1</v>
      </c>
      <c r="AL1491">
        <v>0</v>
      </c>
      <c r="AM1491" t="s">
        <v>47</v>
      </c>
    </row>
    <row r="1492" spans="1:39" hidden="1" x14ac:dyDescent="0.3">
      <c r="A1492">
        <v>8212</v>
      </c>
      <c r="B1492">
        <v>1971</v>
      </c>
      <c r="C1492" s="14">
        <f>2021-Table1[[#This Row],[Year_Birth]]</f>
        <v>50</v>
      </c>
      <c r="D1492" t="s">
        <v>44</v>
      </c>
      <c r="E1492" s="14" t="str" cm="1">
        <f t="array" ref="E1492">_xlfn.SWITCH(Table1[[#This Row],[Education]],"Graduation","Bachelor’s","Basic","High School","2n Cycle","Master’s","Master","Master’s","PhD","PhD","Other")</f>
        <v>Master’s</v>
      </c>
      <c r="F1492" t="s">
        <v>42</v>
      </c>
      <c r="G1492" s="14" t="s">
        <v>42</v>
      </c>
      <c r="H1492" s="14" t="str" cm="1">
        <f t="array" ref="H1492">_xlfn.SWITCH(Table1[[#This Row],[Marital_Status_mod]],"Together","Couple","Married","Couple","Divorced","Single","Single","Single","Widow","Single","Other")</f>
        <v>Couple</v>
      </c>
      <c r="I1492" s="4">
        <v>39791</v>
      </c>
      <c r="J1492" s="41" t="str">
        <f t="shared" si="94"/>
        <v>$30 - $40K</v>
      </c>
      <c r="K1492">
        <v>0</v>
      </c>
      <c r="L1492">
        <v>1</v>
      </c>
      <c r="M1492">
        <f>Table1[[#This Row],[Teenhome]]+Table1[[#This Row],[Kidhome]]</f>
        <v>1</v>
      </c>
      <c r="N1492" s="1">
        <v>41361</v>
      </c>
      <c r="O1492" s="16">
        <f>(Table1[[#This Row],[DataSetDate]]-Table1[[#This Row],[Dt_Customer]])/365</f>
        <v>7.8657534246575347</v>
      </c>
      <c r="P1492" s="15">
        <v>44232</v>
      </c>
      <c r="Q1492">
        <v>89</v>
      </c>
      <c r="R1492" s="4">
        <v>85</v>
      </c>
      <c r="S1492" s="4">
        <v>15</v>
      </c>
      <c r="T1492" s="4">
        <v>27</v>
      </c>
      <c r="U1492" s="4">
        <v>13</v>
      </c>
      <c r="V1492" s="4">
        <v>13</v>
      </c>
      <c r="W1492" s="4">
        <v>21</v>
      </c>
      <c r="X1492">
        <v>2</v>
      </c>
      <c r="Y1492">
        <v>3</v>
      </c>
      <c r="Z1492" t="str">
        <f t="shared" si="95"/>
        <v>Medium</v>
      </c>
      <c r="AA1492" s="14">
        <f t="shared" ca="1" si="96"/>
        <v>3.0063257279862308</v>
      </c>
      <c r="AB1492">
        <v>1</v>
      </c>
      <c r="AC1492">
        <v>4</v>
      </c>
      <c r="AD1492" s="14">
        <f t="shared" ca="1" si="97"/>
        <v>4.1230060969681563</v>
      </c>
      <c r="AE1492">
        <v>7</v>
      </c>
      <c r="AF1492">
        <v>0</v>
      </c>
      <c r="AG1492">
        <v>0</v>
      </c>
      <c r="AH1492">
        <v>0</v>
      </c>
      <c r="AI1492">
        <v>0</v>
      </c>
      <c r="AJ1492">
        <v>0</v>
      </c>
      <c r="AK1492">
        <v>0</v>
      </c>
      <c r="AL1492">
        <v>0</v>
      </c>
      <c r="AM1492" t="s">
        <v>41</v>
      </c>
    </row>
    <row r="1493" spans="1:39" hidden="1" x14ac:dyDescent="0.3">
      <c r="A1493">
        <v>6515</v>
      </c>
      <c r="B1493">
        <v>1977</v>
      </c>
      <c r="C1493" s="14">
        <f>2021-Table1[[#This Row],[Year_Birth]]</f>
        <v>44</v>
      </c>
      <c r="D1493" t="s">
        <v>46</v>
      </c>
      <c r="E1493" s="14" t="str" cm="1">
        <f t="array" ref="E1493">_xlfn.SWITCH(Table1[[#This Row],[Education]],"Graduation","Bachelor’s","Basic","High School","2n Cycle","Master’s","Master","Master’s","PhD","PhD","Other")</f>
        <v>Bachelor’s</v>
      </c>
      <c r="F1493" t="s">
        <v>40</v>
      </c>
      <c r="G1493" s="14" t="s">
        <v>40</v>
      </c>
      <c r="H1493" s="14" t="str" cm="1">
        <f t="array" ref="H1493">_xlfn.SWITCH(Table1[[#This Row],[Marital_Status_mod]],"Together","Couple","Married","Couple","Divorced","Single","Single","Single","Widow","Single","Other")</f>
        <v>Couple</v>
      </c>
      <c r="I1493" s="4">
        <v>39771</v>
      </c>
      <c r="J1493" s="41" t="str">
        <f t="shared" si="94"/>
        <v>$30 - $40K</v>
      </c>
      <c r="K1493">
        <v>1</v>
      </c>
      <c r="L1493">
        <v>0</v>
      </c>
      <c r="M1493">
        <f>Table1[[#This Row],[Teenhome]]+Table1[[#This Row],[Kidhome]]</f>
        <v>1</v>
      </c>
      <c r="N1493" s="1">
        <v>41614</v>
      </c>
      <c r="O1493" s="16">
        <f>(Table1[[#This Row],[DataSetDate]]-Table1[[#This Row],[Dt_Customer]])/365</f>
        <v>7.1726027397260275</v>
      </c>
      <c r="P1493" s="15">
        <v>44232</v>
      </c>
      <c r="Q1493">
        <v>92</v>
      </c>
      <c r="R1493" s="4">
        <v>6</v>
      </c>
      <c r="S1493" s="4">
        <v>2</v>
      </c>
      <c r="T1493" s="4">
        <v>18</v>
      </c>
      <c r="U1493" s="4">
        <v>2</v>
      </c>
      <c r="V1493" s="4">
        <v>8</v>
      </c>
      <c r="W1493" s="4">
        <v>14</v>
      </c>
      <c r="X1493">
        <v>1</v>
      </c>
      <c r="Y1493">
        <v>2</v>
      </c>
      <c r="Z1493" t="str">
        <f t="shared" si="95"/>
        <v>Low</v>
      </c>
      <c r="AA1493" s="14">
        <f t="shared" ca="1" si="96"/>
        <v>1.7137010392969743</v>
      </c>
      <c r="AB1493">
        <v>0</v>
      </c>
      <c r="AC1493">
        <v>3</v>
      </c>
      <c r="AD1493" s="14">
        <f t="shared" ca="1" si="97"/>
        <v>2.8259381314418022</v>
      </c>
      <c r="AE1493">
        <v>4</v>
      </c>
      <c r="AF1493">
        <v>0</v>
      </c>
      <c r="AG1493">
        <v>0</v>
      </c>
      <c r="AH1493">
        <v>0</v>
      </c>
      <c r="AI1493">
        <v>0</v>
      </c>
      <c r="AJ1493">
        <v>0</v>
      </c>
      <c r="AK1493">
        <v>0</v>
      </c>
      <c r="AL1493">
        <v>0</v>
      </c>
      <c r="AM1493" t="s">
        <v>47</v>
      </c>
    </row>
    <row r="1494" spans="1:39" hidden="1" x14ac:dyDescent="0.3">
      <c r="A1494">
        <v>7384</v>
      </c>
      <c r="B1494">
        <v>1951</v>
      </c>
      <c r="C1494" s="14">
        <f>2021-Table1[[#This Row],[Year_Birth]]</f>
        <v>70</v>
      </c>
      <c r="D1494" t="s">
        <v>44</v>
      </c>
      <c r="E1494" s="14" t="str" cm="1">
        <f t="array" ref="E1494">_xlfn.SWITCH(Table1[[#This Row],[Education]],"Graduation","Bachelor’s","Basic","High School","2n Cycle","Master’s","Master","Master’s","PhD","PhD","Other")</f>
        <v>Master’s</v>
      </c>
      <c r="F1494" t="s">
        <v>40</v>
      </c>
      <c r="G1494" s="14" t="s">
        <v>40</v>
      </c>
      <c r="H1494" s="14" t="str" cm="1">
        <f t="array" ref="H1494">_xlfn.SWITCH(Table1[[#This Row],[Marital_Status_mod]],"Together","Couple","Married","Couple","Divorced","Single","Single","Single","Widow","Single","Other")</f>
        <v>Couple</v>
      </c>
      <c r="I1494" s="4">
        <v>39767</v>
      </c>
      <c r="J1494" s="41" t="str">
        <f t="shared" si="94"/>
        <v>$30 - $40K</v>
      </c>
      <c r="K1494">
        <v>0</v>
      </c>
      <c r="L1494">
        <v>0</v>
      </c>
      <c r="M1494">
        <f>Table1[[#This Row],[Teenhome]]+Table1[[#This Row],[Kidhome]]</f>
        <v>0</v>
      </c>
      <c r="N1494" s="1">
        <v>41476</v>
      </c>
      <c r="O1494" s="16">
        <f>(Table1[[#This Row],[DataSetDate]]-Table1[[#This Row],[Dt_Customer]])/365</f>
        <v>7.5506849315068489</v>
      </c>
      <c r="P1494" s="15">
        <v>44232</v>
      </c>
      <c r="Q1494">
        <v>18</v>
      </c>
      <c r="R1494" s="4">
        <v>113</v>
      </c>
      <c r="S1494" s="4">
        <v>61</v>
      </c>
      <c r="T1494" s="4">
        <v>204</v>
      </c>
      <c r="U1494" s="4">
        <v>34</v>
      </c>
      <c r="V1494" s="4">
        <v>26</v>
      </c>
      <c r="W1494" s="4">
        <v>47</v>
      </c>
      <c r="X1494">
        <v>2</v>
      </c>
      <c r="Y1494">
        <v>7</v>
      </c>
      <c r="Z1494" t="str">
        <f t="shared" si="95"/>
        <v>High</v>
      </c>
      <c r="AA1494" s="14">
        <f t="shared" ca="1" si="96"/>
        <v>7.3638757871133009</v>
      </c>
      <c r="AB1494">
        <v>1</v>
      </c>
      <c r="AC1494">
        <v>7</v>
      </c>
      <c r="AD1494" s="14">
        <f t="shared" ca="1" si="97"/>
        <v>6.6276954469939051</v>
      </c>
      <c r="AE1494">
        <v>8</v>
      </c>
      <c r="AF1494">
        <v>0</v>
      </c>
      <c r="AG1494">
        <v>0</v>
      </c>
      <c r="AH1494">
        <v>0</v>
      </c>
      <c r="AI1494">
        <v>0</v>
      </c>
      <c r="AJ1494">
        <v>0</v>
      </c>
      <c r="AK1494">
        <v>0</v>
      </c>
      <c r="AL1494">
        <v>0</v>
      </c>
      <c r="AM1494" t="s">
        <v>41</v>
      </c>
    </row>
    <row r="1495" spans="1:39" hidden="1" x14ac:dyDescent="0.3">
      <c r="A1495">
        <v>3524</v>
      </c>
      <c r="B1495">
        <v>1971</v>
      </c>
      <c r="C1495" s="14">
        <f>2021-Table1[[#This Row],[Year_Birth]]</f>
        <v>50</v>
      </c>
      <c r="D1495" t="s">
        <v>44</v>
      </c>
      <c r="E1495" s="14" t="str" cm="1">
        <f t="array" ref="E1495">_xlfn.SWITCH(Table1[[#This Row],[Education]],"Graduation","Bachelor’s","Basic","High School","2n Cycle","Master’s","Master","Master’s","PhD","PhD","Other")</f>
        <v>Master’s</v>
      </c>
      <c r="F1495" t="s">
        <v>50</v>
      </c>
      <c r="G1495" s="14" t="s">
        <v>50</v>
      </c>
      <c r="H1495" s="14" t="str" cm="1">
        <f t="array" ref="H1495">_xlfn.SWITCH(Table1[[#This Row],[Marital_Status_mod]],"Together","Couple","Married","Couple","Divorced","Single","Single","Single","Widow","Single","Other")</f>
        <v>Single</v>
      </c>
      <c r="I1495" s="4">
        <v>39763</v>
      </c>
      <c r="J1495" s="41" t="str">
        <f t="shared" si="94"/>
        <v>$30 - $40K</v>
      </c>
      <c r="K1495">
        <v>1</v>
      </c>
      <c r="L1495">
        <v>0</v>
      </c>
      <c r="M1495">
        <f>Table1[[#This Row],[Teenhome]]+Table1[[#This Row],[Kidhome]]</f>
        <v>1</v>
      </c>
      <c r="N1495" s="1">
        <v>41490</v>
      </c>
      <c r="O1495" s="16">
        <f>(Table1[[#This Row],[DataSetDate]]-Table1[[#This Row],[Dt_Customer]])/365</f>
        <v>7.5123287671232877</v>
      </c>
      <c r="P1495" s="15">
        <v>44232</v>
      </c>
      <c r="Q1495">
        <v>9</v>
      </c>
      <c r="R1495" s="4">
        <v>80</v>
      </c>
      <c r="S1495" s="4">
        <v>1</v>
      </c>
      <c r="T1495" s="4">
        <v>60</v>
      </c>
      <c r="U1495" s="4">
        <v>4</v>
      </c>
      <c r="V1495" s="4">
        <v>6</v>
      </c>
      <c r="W1495" s="4">
        <v>16</v>
      </c>
      <c r="X1495">
        <v>2</v>
      </c>
      <c r="Y1495">
        <v>5</v>
      </c>
      <c r="Z1495" t="str">
        <f t="shared" si="95"/>
        <v>Medium</v>
      </c>
      <c r="AA1495" s="14">
        <f t="shared" ca="1" si="96"/>
        <v>4.7692152621603938</v>
      </c>
      <c r="AB1495">
        <v>1</v>
      </c>
      <c r="AC1495">
        <v>2</v>
      </c>
      <c r="AD1495" s="14">
        <f t="shared" ca="1" si="97"/>
        <v>2.3534321092578048</v>
      </c>
      <c r="AE1495">
        <v>9</v>
      </c>
      <c r="AF1495">
        <v>0</v>
      </c>
      <c r="AG1495">
        <v>0</v>
      </c>
      <c r="AH1495">
        <v>0</v>
      </c>
      <c r="AI1495">
        <v>0</v>
      </c>
      <c r="AJ1495">
        <v>0</v>
      </c>
      <c r="AK1495">
        <v>1</v>
      </c>
      <c r="AL1495">
        <v>0</v>
      </c>
      <c r="AM1495" t="s">
        <v>41</v>
      </c>
    </row>
    <row r="1496" spans="1:39" hidden="1" x14ac:dyDescent="0.3">
      <c r="A1496">
        <v>1717</v>
      </c>
      <c r="B1496">
        <v>1988</v>
      </c>
      <c r="C1496" s="14">
        <f>2021-Table1[[#This Row],[Year_Birth]]</f>
        <v>33</v>
      </c>
      <c r="D1496" t="s">
        <v>46</v>
      </c>
      <c r="E1496" s="14" t="str" cm="1">
        <f t="array" ref="E1496">_xlfn.SWITCH(Table1[[#This Row],[Education]],"Graduation","Bachelor’s","Basic","High School","2n Cycle","Master’s","Master","Master’s","PhD","PhD","Other")</f>
        <v>Bachelor’s</v>
      </c>
      <c r="F1496" t="s">
        <v>50</v>
      </c>
      <c r="G1496" s="14" t="s">
        <v>50</v>
      </c>
      <c r="H1496" s="14" t="str" cm="1">
        <f t="array" ref="H1496">_xlfn.SWITCH(Table1[[#This Row],[Marital_Status_mod]],"Together","Couple","Married","Couple","Divorced","Single","Single","Single","Widow","Single","Other")</f>
        <v>Single</v>
      </c>
      <c r="I1496" s="4">
        <v>39747</v>
      </c>
      <c r="J1496" s="41" t="str">
        <f t="shared" si="94"/>
        <v>$30 - $40K</v>
      </c>
      <c r="K1496">
        <v>1</v>
      </c>
      <c r="L1496">
        <v>0</v>
      </c>
      <c r="M1496">
        <f>Table1[[#This Row],[Teenhome]]+Table1[[#This Row],[Kidhome]]</f>
        <v>1</v>
      </c>
      <c r="N1496" s="1">
        <v>41742</v>
      </c>
      <c r="O1496" s="16">
        <f>(Table1[[#This Row],[DataSetDate]]-Table1[[#This Row],[Dt_Customer]])/365</f>
        <v>6.8219178082191778</v>
      </c>
      <c r="P1496" s="15">
        <v>44232</v>
      </c>
      <c r="Q1496">
        <v>43</v>
      </c>
      <c r="R1496" s="4">
        <v>80</v>
      </c>
      <c r="S1496" s="4">
        <v>15</v>
      </c>
      <c r="T1496" s="4">
        <v>93</v>
      </c>
      <c r="U1496" s="4">
        <v>20</v>
      </c>
      <c r="V1496" s="4">
        <v>13</v>
      </c>
      <c r="W1496" s="4">
        <v>52</v>
      </c>
      <c r="X1496">
        <v>3</v>
      </c>
      <c r="Y1496">
        <v>5</v>
      </c>
      <c r="Z1496" t="str">
        <f t="shared" si="95"/>
        <v>Medium</v>
      </c>
      <c r="AA1496" s="14">
        <f t="shared" ca="1" si="96"/>
        <v>4.7383641596021242</v>
      </c>
      <c r="AB1496">
        <v>1</v>
      </c>
      <c r="AC1496">
        <v>4</v>
      </c>
      <c r="AD1496" s="14">
        <f t="shared" ca="1" si="97"/>
        <v>3.6522024664256771</v>
      </c>
      <c r="AE1496">
        <v>8</v>
      </c>
      <c r="AF1496">
        <v>0</v>
      </c>
      <c r="AG1496">
        <v>0</v>
      </c>
      <c r="AH1496">
        <v>0</v>
      </c>
      <c r="AI1496">
        <v>0</v>
      </c>
      <c r="AJ1496">
        <v>0</v>
      </c>
      <c r="AK1496">
        <v>0</v>
      </c>
      <c r="AL1496">
        <v>0</v>
      </c>
      <c r="AM1496" t="s">
        <v>47</v>
      </c>
    </row>
    <row r="1497" spans="1:39" hidden="1" x14ac:dyDescent="0.3">
      <c r="A1497">
        <v>9197</v>
      </c>
      <c r="B1497">
        <v>1953</v>
      </c>
      <c r="C1497" s="14">
        <f>2021-Table1[[#This Row],[Year_Birth]]</f>
        <v>68</v>
      </c>
      <c r="D1497" t="s">
        <v>46</v>
      </c>
      <c r="E1497" s="14" t="str" cm="1">
        <f t="array" ref="E1497">_xlfn.SWITCH(Table1[[#This Row],[Education]],"Graduation","Bachelor’s","Basic","High School","2n Cycle","Master’s","Master","Master’s","PhD","PhD","Other")</f>
        <v>Bachelor’s</v>
      </c>
      <c r="F1497" t="s">
        <v>42</v>
      </c>
      <c r="G1497" s="14" t="s">
        <v>42</v>
      </c>
      <c r="H1497" s="14" t="str" cm="1">
        <f t="array" ref="H1497">_xlfn.SWITCH(Table1[[#This Row],[Marital_Status_mod]],"Together","Couple","Married","Couple","Divorced","Single","Single","Single","Widow","Single","Other")</f>
        <v>Couple</v>
      </c>
      <c r="I1497" s="4">
        <v>39722</v>
      </c>
      <c r="J1497" s="41" t="str">
        <f t="shared" si="94"/>
        <v>$30 - $40K</v>
      </c>
      <c r="K1497">
        <v>0</v>
      </c>
      <c r="L1497">
        <v>1</v>
      </c>
      <c r="M1497">
        <f>Table1[[#This Row],[Teenhome]]+Table1[[#This Row],[Kidhome]]</f>
        <v>1</v>
      </c>
      <c r="N1497" s="1">
        <v>41694</v>
      </c>
      <c r="O1497" s="16">
        <f>(Table1[[#This Row],[DataSetDate]]-Table1[[#This Row],[Dt_Customer]])/365</f>
        <v>6.9534246575342467</v>
      </c>
      <c r="P1497" s="15">
        <v>44232</v>
      </c>
      <c r="Q1497">
        <v>92</v>
      </c>
      <c r="R1497" s="4">
        <v>32</v>
      </c>
      <c r="S1497" s="4">
        <v>0</v>
      </c>
      <c r="T1497" s="4">
        <v>5</v>
      </c>
      <c r="U1497" s="4">
        <v>2</v>
      </c>
      <c r="V1497" s="4">
        <v>0</v>
      </c>
      <c r="W1497" s="4">
        <v>8</v>
      </c>
      <c r="X1497">
        <v>2</v>
      </c>
      <c r="Y1497">
        <v>2</v>
      </c>
      <c r="Z1497" t="str">
        <f t="shared" si="95"/>
        <v>Low</v>
      </c>
      <c r="AA1497" s="14">
        <f t="shared" ca="1" si="96"/>
        <v>2.2601506440243524</v>
      </c>
      <c r="AB1497">
        <v>0</v>
      </c>
      <c r="AC1497">
        <v>3</v>
      </c>
      <c r="AD1497" s="14">
        <f t="shared" ca="1" si="97"/>
        <v>2.792395408113483</v>
      </c>
      <c r="AE1497">
        <v>5</v>
      </c>
      <c r="AF1497">
        <v>0</v>
      </c>
      <c r="AG1497">
        <v>0</v>
      </c>
      <c r="AH1497">
        <v>0</v>
      </c>
      <c r="AI1497">
        <v>0</v>
      </c>
      <c r="AJ1497">
        <v>0</v>
      </c>
      <c r="AK1497">
        <v>0</v>
      </c>
      <c r="AL1497">
        <v>0</v>
      </c>
      <c r="AM1497" t="s">
        <v>41</v>
      </c>
    </row>
    <row r="1498" spans="1:39" hidden="1" x14ac:dyDescent="0.3">
      <c r="A1498">
        <v>3710</v>
      </c>
      <c r="B1498">
        <v>1984</v>
      </c>
      <c r="C1498" s="14">
        <f>2021-Table1[[#This Row],[Year_Birth]]</f>
        <v>37</v>
      </c>
      <c r="D1498" t="s">
        <v>39</v>
      </c>
      <c r="E1498" s="14" t="str" cm="1">
        <f t="array" ref="E1498">_xlfn.SWITCH(Table1[[#This Row],[Education]],"Graduation","Bachelor’s","Basic","High School","2n Cycle","Master’s","Master","Master’s","PhD","PhD","Other")</f>
        <v>PhD</v>
      </c>
      <c r="F1498" t="s">
        <v>50</v>
      </c>
      <c r="G1498" s="14" t="s">
        <v>50</v>
      </c>
      <c r="H1498" s="14" t="str" cm="1">
        <f t="array" ref="H1498">_xlfn.SWITCH(Table1[[#This Row],[Marital_Status_mod]],"Together","Couple","Married","Couple","Divorced","Single","Single","Single","Widow","Single","Other")</f>
        <v>Single</v>
      </c>
      <c r="I1498" s="4">
        <v>39684</v>
      </c>
      <c r="J1498" s="41" t="str">
        <f t="shared" si="94"/>
        <v>$30 - $40K</v>
      </c>
      <c r="K1498">
        <v>1</v>
      </c>
      <c r="L1498">
        <v>0</v>
      </c>
      <c r="M1498">
        <f>Table1[[#This Row],[Teenhome]]+Table1[[#This Row],[Kidhome]]</f>
        <v>1</v>
      </c>
      <c r="N1498" s="1">
        <v>41194</v>
      </c>
      <c r="O1498" s="16">
        <f>(Table1[[#This Row],[DataSetDate]]-Table1[[#This Row],[Dt_Customer]])/365</f>
        <v>8.3232876712328761</v>
      </c>
      <c r="P1498" s="15">
        <v>44232</v>
      </c>
      <c r="Q1498">
        <v>41</v>
      </c>
      <c r="R1498" s="4">
        <v>19</v>
      </c>
      <c r="S1498" s="4">
        <v>0</v>
      </c>
      <c r="T1498" s="4">
        <v>35</v>
      </c>
      <c r="U1498" s="4">
        <v>6</v>
      </c>
      <c r="V1498" s="4">
        <v>4</v>
      </c>
      <c r="W1498" s="4">
        <v>17</v>
      </c>
      <c r="X1498">
        <v>2</v>
      </c>
      <c r="Y1498">
        <v>2</v>
      </c>
      <c r="Z1498" t="str">
        <f t="shared" si="95"/>
        <v>Low</v>
      </c>
      <c r="AA1498" s="14">
        <f t="shared" ca="1" si="96"/>
        <v>1.8100062164421684</v>
      </c>
      <c r="AB1498">
        <v>1</v>
      </c>
      <c r="AC1498">
        <v>2</v>
      </c>
      <c r="AD1498" s="14">
        <f t="shared" ca="1" si="97"/>
        <v>1.6387103676635169</v>
      </c>
      <c r="AE1498">
        <v>7</v>
      </c>
      <c r="AF1498">
        <v>0</v>
      </c>
      <c r="AG1498">
        <v>0</v>
      </c>
      <c r="AH1498">
        <v>0</v>
      </c>
      <c r="AI1498">
        <v>0</v>
      </c>
      <c r="AJ1498">
        <v>0</v>
      </c>
      <c r="AK1498">
        <v>1</v>
      </c>
      <c r="AL1498">
        <v>1</v>
      </c>
      <c r="AM1498" t="s">
        <v>41</v>
      </c>
    </row>
    <row r="1499" spans="1:39" hidden="1" x14ac:dyDescent="0.3">
      <c r="A1499">
        <v>9925</v>
      </c>
      <c r="B1499">
        <v>1981</v>
      </c>
      <c r="C1499" s="14">
        <f>2021-Table1[[#This Row],[Year_Birth]]</f>
        <v>40</v>
      </c>
      <c r="D1499" t="s">
        <v>39</v>
      </c>
      <c r="E1499" s="14" t="str" cm="1">
        <f t="array" ref="E1499">_xlfn.SWITCH(Table1[[#This Row],[Education]],"Graduation","Bachelor’s","Basic","High School","2n Cycle","Master’s","Master","Master’s","PhD","PhD","Other")</f>
        <v>PhD</v>
      </c>
      <c r="F1499" t="s">
        <v>40</v>
      </c>
      <c r="G1499" s="14" t="s">
        <v>40</v>
      </c>
      <c r="H1499" s="14" t="str" cm="1">
        <f t="array" ref="H1499">_xlfn.SWITCH(Table1[[#This Row],[Marital_Status_mod]],"Together","Couple","Married","Couple","Divorced","Single","Single","Single","Widow","Single","Other")</f>
        <v>Couple</v>
      </c>
      <c r="I1499" s="4">
        <v>39665</v>
      </c>
      <c r="J1499" s="41" t="str">
        <f t="shared" si="94"/>
        <v>$30 - $40K</v>
      </c>
      <c r="K1499">
        <v>1</v>
      </c>
      <c r="L1499">
        <v>0</v>
      </c>
      <c r="M1499">
        <f>Table1[[#This Row],[Teenhome]]+Table1[[#This Row],[Kidhome]]</f>
        <v>1</v>
      </c>
      <c r="N1499" s="1">
        <v>41419</v>
      </c>
      <c r="O1499" s="16">
        <f>(Table1[[#This Row],[DataSetDate]]-Table1[[#This Row],[Dt_Customer]])/365</f>
        <v>7.7068493150684931</v>
      </c>
      <c r="P1499" s="15">
        <v>44232</v>
      </c>
      <c r="Q1499">
        <v>97</v>
      </c>
      <c r="R1499" s="4">
        <v>127</v>
      </c>
      <c r="S1499" s="4">
        <v>1</v>
      </c>
      <c r="T1499" s="4">
        <v>56</v>
      </c>
      <c r="U1499" s="4">
        <v>0</v>
      </c>
      <c r="V1499" s="4">
        <v>1</v>
      </c>
      <c r="W1499" s="4">
        <v>31</v>
      </c>
      <c r="X1499">
        <v>3</v>
      </c>
      <c r="Y1499">
        <v>4</v>
      </c>
      <c r="Z1499" t="str">
        <f t="shared" si="95"/>
        <v>Medium</v>
      </c>
      <c r="AA1499" s="14">
        <f t="shared" ca="1" si="96"/>
        <v>3.90697241157168</v>
      </c>
      <c r="AB1499">
        <v>2</v>
      </c>
      <c r="AC1499">
        <v>3</v>
      </c>
      <c r="AD1499" s="14">
        <f t="shared" ca="1" si="97"/>
        <v>3.0262975383014372</v>
      </c>
      <c r="AE1499">
        <v>7</v>
      </c>
      <c r="AF1499">
        <v>0</v>
      </c>
      <c r="AG1499">
        <v>0</v>
      </c>
      <c r="AH1499">
        <v>1</v>
      </c>
      <c r="AI1499">
        <v>0</v>
      </c>
      <c r="AJ1499">
        <v>0</v>
      </c>
      <c r="AK1499">
        <v>0</v>
      </c>
      <c r="AL1499">
        <v>0</v>
      </c>
      <c r="AM1499" t="s">
        <v>41</v>
      </c>
    </row>
    <row r="1500" spans="1:39" hidden="1" x14ac:dyDescent="0.3">
      <c r="A1500">
        <v>942</v>
      </c>
      <c r="B1500">
        <v>1982</v>
      </c>
      <c r="C1500" s="14">
        <f>2021-Table1[[#This Row],[Year_Birth]]</f>
        <v>39</v>
      </c>
      <c r="D1500" t="s">
        <v>46</v>
      </c>
      <c r="E1500" s="14" t="str" cm="1">
        <f t="array" ref="E1500">_xlfn.SWITCH(Table1[[#This Row],[Education]],"Graduation","Bachelor’s","Basic","High School","2n Cycle","Master’s","Master","Master’s","PhD","PhD","Other")</f>
        <v>Bachelor’s</v>
      </c>
      <c r="F1500" t="s">
        <v>50</v>
      </c>
      <c r="G1500" s="14" t="s">
        <v>50</v>
      </c>
      <c r="H1500" s="14" t="str" cm="1">
        <f t="array" ref="H1500">_xlfn.SWITCH(Table1[[#This Row],[Marital_Status_mod]],"Together","Couple","Married","Couple","Divorced","Single","Single","Single","Widow","Single","Other")</f>
        <v>Single</v>
      </c>
      <c r="I1500" s="4">
        <v>39660</v>
      </c>
      <c r="J1500" s="41" t="str">
        <f t="shared" si="94"/>
        <v>$30 - $40K</v>
      </c>
      <c r="K1500">
        <v>1</v>
      </c>
      <c r="L1500">
        <v>0</v>
      </c>
      <c r="M1500">
        <f>Table1[[#This Row],[Teenhome]]+Table1[[#This Row],[Kidhome]]</f>
        <v>1</v>
      </c>
      <c r="N1500" s="1">
        <v>41129</v>
      </c>
      <c r="O1500" s="16">
        <f>(Table1[[#This Row],[DataSetDate]]-Table1[[#This Row],[Dt_Customer]])/365</f>
        <v>8.5013698630136982</v>
      </c>
      <c r="P1500" s="15">
        <v>44232</v>
      </c>
      <c r="Q1500">
        <v>36</v>
      </c>
      <c r="R1500" s="4">
        <v>139</v>
      </c>
      <c r="S1500" s="4">
        <v>13</v>
      </c>
      <c r="T1500" s="4">
        <v>78</v>
      </c>
      <c r="U1500" s="4">
        <v>20</v>
      </c>
      <c r="V1500" s="4">
        <v>13</v>
      </c>
      <c r="W1500" s="4">
        <v>36</v>
      </c>
      <c r="X1500">
        <v>3</v>
      </c>
      <c r="Y1500">
        <v>7</v>
      </c>
      <c r="Z1500" t="str">
        <f t="shared" si="95"/>
        <v>High</v>
      </c>
      <c r="AA1500" s="14">
        <f t="shared" ca="1" si="96"/>
        <v>7.2402613251259931</v>
      </c>
      <c r="AB1500">
        <v>1</v>
      </c>
      <c r="AC1500">
        <v>3</v>
      </c>
      <c r="AD1500" s="14">
        <f t="shared" ca="1" si="97"/>
        <v>2.7857107953152545</v>
      </c>
      <c r="AE1500">
        <v>9</v>
      </c>
      <c r="AF1500">
        <v>0</v>
      </c>
      <c r="AG1500">
        <v>0</v>
      </c>
      <c r="AH1500">
        <v>0</v>
      </c>
      <c r="AI1500">
        <v>0</v>
      </c>
      <c r="AJ1500">
        <v>0</v>
      </c>
      <c r="AK1500">
        <v>1</v>
      </c>
      <c r="AL1500">
        <v>0</v>
      </c>
      <c r="AM1500" t="s">
        <v>41</v>
      </c>
    </row>
    <row r="1501" spans="1:39" hidden="1" x14ac:dyDescent="0.3">
      <c r="A1501">
        <v>5995</v>
      </c>
      <c r="B1501">
        <v>1962</v>
      </c>
      <c r="C1501" s="14">
        <f>2021-Table1[[#This Row],[Year_Birth]]</f>
        <v>59</v>
      </c>
      <c r="D1501" t="s">
        <v>46</v>
      </c>
      <c r="E1501" s="14" t="str" cm="1">
        <f t="array" ref="E1501">_xlfn.SWITCH(Table1[[#This Row],[Education]],"Graduation","Bachelor’s","Basic","High School","2n Cycle","Master’s","Master","Master’s","PhD","PhD","Other")</f>
        <v>Bachelor’s</v>
      </c>
      <c r="F1501" t="s">
        <v>49</v>
      </c>
      <c r="G1501" s="14" t="s">
        <v>49</v>
      </c>
      <c r="H1501" s="14" t="str" cm="1">
        <f t="array" ref="H1501">_xlfn.SWITCH(Table1[[#This Row],[Marital_Status_mod]],"Together","Couple","Married","Couple","Divorced","Single","Single","Single","Widow","Single","Other")</f>
        <v>Single</v>
      </c>
      <c r="I1501" s="4">
        <v>39552</v>
      </c>
      <c r="J1501" s="41" t="str">
        <f t="shared" si="94"/>
        <v>$30 - $40K</v>
      </c>
      <c r="K1501">
        <v>1</v>
      </c>
      <c r="L1501">
        <v>1</v>
      </c>
      <c r="M1501">
        <f>Table1[[#This Row],[Teenhome]]+Table1[[#This Row],[Kidhome]]</f>
        <v>2</v>
      </c>
      <c r="N1501" s="1">
        <v>41261</v>
      </c>
      <c r="O1501" s="16">
        <f>(Table1[[#This Row],[DataSetDate]]-Table1[[#This Row],[Dt_Customer]])/365</f>
        <v>8.1397260273972609</v>
      </c>
      <c r="P1501" s="15">
        <v>44232</v>
      </c>
      <c r="Q1501">
        <v>54</v>
      </c>
      <c r="R1501" s="4">
        <v>165</v>
      </c>
      <c r="S1501" s="4">
        <v>3</v>
      </c>
      <c r="T1501" s="4">
        <v>147</v>
      </c>
      <c r="U1501" s="4">
        <v>4</v>
      </c>
      <c r="V1501" s="4">
        <v>24</v>
      </c>
      <c r="W1501" s="4">
        <v>41</v>
      </c>
      <c r="X1501">
        <v>7</v>
      </c>
      <c r="Y1501">
        <v>6</v>
      </c>
      <c r="Z1501" t="str">
        <f t="shared" si="95"/>
        <v>Medium</v>
      </c>
      <c r="AA1501" s="14">
        <f t="shared" ca="1" si="96"/>
        <v>5.7392652190823323</v>
      </c>
      <c r="AB1501">
        <v>2</v>
      </c>
      <c r="AC1501">
        <v>5</v>
      </c>
      <c r="AD1501" s="14">
        <f t="shared" ca="1" si="97"/>
        <v>4.8688362822994771</v>
      </c>
      <c r="AE1501">
        <v>8</v>
      </c>
      <c r="AF1501">
        <v>0</v>
      </c>
      <c r="AG1501">
        <v>0</v>
      </c>
      <c r="AH1501">
        <v>0</v>
      </c>
      <c r="AI1501">
        <v>0</v>
      </c>
      <c r="AJ1501">
        <v>0</v>
      </c>
      <c r="AK1501">
        <v>1</v>
      </c>
      <c r="AL1501">
        <v>0</v>
      </c>
      <c r="AM1501" t="s">
        <v>41</v>
      </c>
    </row>
    <row r="1502" spans="1:39" hidden="1" x14ac:dyDescent="0.3">
      <c r="A1502">
        <v>4279</v>
      </c>
      <c r="B1502">
        <v>1963</v>
      </c>
      <c r="C1502" s="14">
        <f>2021-Table1[[#This Row],[Year_Birth]]</f>
        <v>58</v>
      </c>
      <c r="D1502" t="s">
        <v>51</v>
      </c>
      <c r="E1502" s="14" t="str" cm="1">
        <f t="array" ref="E1502">_xlfn.SWITCH(Table1[[#This Row],[Education]],"Graduation","Bachelor’s","Basic","High School","2n Cycle","Master’s","Master","Master’s","PhD","PhD","Other")</f>
        <v>Master’s</v>
      </c>
      <c r="F1502" t="s">
        <v>50</v>
      </c>
      <c r="G1502" s="14" t="s">
        <v>50</v>
      </c>
      <c r="H1502" s="14" t="str" cm="1">
        <f t="array" ref="H1502">_xlfn.SWITCH(Table1[[#This Row],[Marital_Status_mod]],"Together","Couple","Married","Couple","Divorced","Single","Single","Single","Widow","Single","Other")</f>
        <v>Single</v>
      </c>
      <c r="I1502" s="4">
        <v>39548</v>
      </c>
      <c r="J1502" s="41" t="str">
        <f t="shared" si="94"/>
        <v>$30 - $40K</v>
      </c>
      <c r="K1502">
        <v>1</v>
      </c>
      <c r="L1502">
        <v>1</v>
      </c>
      <c r="M1502">
        <f>Table1[[#This Row],[Teenhome]]+Table1[[#This Row],[Kidhome]]</f>
        <v>2</v>
      </c>
      <c r="N1502" s="1">
        <v>41729</v>
      </c>
      <c r="O1502" s="16">
        <f>(Table1[[#This Row],[DataSetDate]]-Table1[[#This Row],[Dt_Customer]])/365</f>
        <v>6.8575342465753426</v>
      </c>
      <c r="P1502" s="15">
        <v>44232</v>
      </c>
      <c r="Q1502">
        <v>87</v>
      </c>
      <c r="R1502" s="4">
        <v>15</v>
      </c>
      <c r="S1502" s="4">
        <v>4</v>
      </c>
      <c r="T1502" s="4">
        <v>10</v>
      </c>
      <c r="U1502" s="4">
        <v>3</v>
      </c>
      <c r="V1502" s="4">
        <v>4</v>
      </c>
      <c r="W1502" s="4">
        <v>18</v>
      </c>
      <c r="X1502">
        <v>2</v>
      </c>
      <c r="Y1502">
        <v>1</v>
      </c>
      <c r="Z1502" t="str">
        <f t="shared" si="95"/>
        <v>Low</v>
      </c>
      <c r="AA1502" s="14">
        <f t="shared" ca="1" si="96"/>
        <v>1.3990869046349925</v>
      </c>
      <c r="AB1502">
        <v>1</v>
      </c>
      <c r="AC1502">
        <v>3</v>
      </c>
      <c r="AD1502" s="14">
        <f t="shared" ca="1" si="97"/>
        <v>2.8267509137402089</v>
      </c>
      <c r="AE1502">
        <v>3</v>
      </c>
      <c r="AF1502">
        <v>0</v>
      </c>
      <c r="AG1502">
        <v>0</v>
      </c>
      <c r="AH1502">
        <v>0</v>
      </c>
      <c r="AI1502">
        <v>0</v>
      </c>
      <c r="AJ1502">
        <v>0</v>
      </c>
      <c r="AK1502">
        <v>0</v>
      </c>
      <c r="AL1502">
        <v>0</v>
      </c>
      <c r="AM1502" t="s">
        <v>41</v>
      </c>
    </row>
    <row r="1503" spans="1:39" hidden="1" x14ac:dyDescent="0.3">
      <c r="A1503">
        <v>5756</v>
      </c>
      <c r="B1503">
        <v>1983</v>
      </c>
      <c r="C1503" s="14">
        <f>2021-Table1[[#This Row],[Year_Birth]]</f>
        <v>38</v>
      </c>
      <c r="D1503" t="s">
        <v>46</v>
      </c>
      <c r="E1503" s="14" t="str" cm="1">
        <f t="array" ref="E1503">_xlfn.SWITCH(Table1[[#This Row],[Education]],"Graduation","Bachelor’s","Basic","High School","2n Cycle","Master’s","Master","Master’s","PhD","PhD","Other")</f>
        <v>Bachelor’s</v>
      </c>
      <c r="F1503" t="s">
        <v>40</v>
      </c>
      <c r="G1503" s="14" t="s">
        <v>40</v>
      </c>
      <c r="H1503" s="14" t="str" cm="1">
        <f t="array" ref="H1503">_xlfn.SWITCH(Table1[[#This Row],[Marital_Status_mod]],"Together","Couple","Married","Couple","Divorced","Single","Single","Single","Widow","Single","Other")</f>
        <v>Couple</v>
      </c>
      <c r="I1503" s="4">
        <v>39453</v>
      </c>
      <c r="J1503" s="41" t="str">
        <f t="shared" si="94"/>
        <v>$30 - $40K</v>
      </c>
      <c r="K1503">
        <v>1</v>
      </c>
      <c r="L1503">
        <v>0</v>
      </c>
      <c r="M1503">
        <f>Table1[[#This Row],[Teenhome]]+Table1[[#This Row],[Kidhome]]</f>
        <v>1</v>
      </c>
      <c r="N1503" s="1">
        <v>41732</v>
      </c>
      <c r="O1503" s="16">
        <f>(Table1[[#This Row],[DataSetDate]]-Table1[[#This Row],[Dt_Customer]])/365</f>
        <v>6.8493150684931505</v>
      </c>
      <c r="P1503" s="15">
        <v>44232</v>
      </c>
      <c r="Q1503">
        <v>64</v>
      </c>
      <c r="R1503" s="4">
        <v>46</v>
      </c>
      <c r="S1503" s="4">
        <v>0</v>
      </c>
      <c r="T1503" s="4">
        <v>7</v>
      </c>
      <c r="U1503" s="4">
        <v>0</v>
      </c>
      <c r="V1503" s="4">
        <v>0</v>
      </c>
      <c r="W1503" s="4">
        <v>2</v>
      </c>
      <c r="X1503">
        <v>2</v>
      </c>
      <c r="Y1503">
        <v>2</v>
      </c>
      <c r="Z1503" t="str">
        <f t="shared" si="95"/>
        <v>Low</v>
      </c>
      <c r="AA1503" s="14">
        <f t="shared" ca="1" si="96"/>
        <v>2.3524613070932068</v>
      </c>
      <c r="AB1503">
        <v>0</v>
      </c>
      <c r="AC1503">
        <v>3</v>
      </c>
      <c r="AD1503" s="14">
        <f t="shared" ca="1" si="97"/>
        <v>2.8547966696328482</v>
      </c>
      <c r="AE1503">
        <v>6</v>
      </c>
      <c r="AF1503">
        <v>0</v>
      </c>
      <c r="AG1503">
        <v>0</v>
      </c>
      <c r="AH1503">
        <v>0</v>
      </c>
      <c r="AI1503">
        <v>0</v>
      </c>
      <c r="AJ1503">
        <v>0</v>
      </c>
      <c r="AK1503">
        <v>0</v>
      </c>
      <c r="AL1503">
        <v>0</v>
      </c>
      <c r="AM1503" t="s">
        <v>41</v>
      </c>
    </row>
    <row r="1504" spans="1:39" hidden="1" x14ac:dyDescent="0.3">
      <c r="A1504">
        <v>10477</v>
      </c>
      <c r="B1504">
        <v>1973</v>
      </c>
      <c r="C1504" s="14">
        <f>2021-Table1[[#This Row],[Year_Birth]]</f>
        <v>48</v>
      </c>
      <c r="D1504" t="s">
        <v>39</v>
      </c>
      <c r="E1504" s="14" t="str" cm="1">
        <f t="array" ref="E1504">_xlfn.SWITCH(Table1[[#This Row],[Education]],"Graduation","Bachelor’s","Basic","High School","2n Cycle","Master’s","Master","Master’s","PhD","PhD","Other")</f>
        <v>PhD</v>
      </c>
      <c r="F1504" t="s">
        <v>40</v>
      </c>
      <c r="G1504" s="14" t="s">
        <v>40</v>
      </c>
      <c r="H1504" s="14" t="str" cm="1">
        <f t="array" ref="H1504">_xlfn.SWITCH(Table1[[#This Row],[Marital_Status_mod]],"Together","Couple","Married","Couple","Divorced","Single","Single","Single","Widow","Single","Other")</f>
        <v>Couple</v>
      </c>
      <c r="I1504" s="4">
        <v>39435</v>
      </c>
      <c r="J1504" s="41" t="str">
        <f t="shared" si="94"/>
        <v>$30 - $40K</v>
      </c>
      <c r="K1504">
        <v>1</v>
      </c>
      <c r="L1504">
        <v>0</v>
      </c>
      <c r="M1504">
        <f>Table1[[#This Row],[Teenhome]]+Table1[[#This Row],[Kidhome]]</f>
        <v>1</v>
      </c>
      <c r="N1504" s="1">
        <v>41492</v>
      </c>
      <c r="O1504" s="16">
        <f>(Table1[[#This Row],[DataSetDate]]-Table1[[#This Row],[Dt_Customer]])/365</f>
        <v>7.506849315068493</v>
      </c>
      <c r="P1504" s="15">
        <v>44232</v>
      </c>
      <c r="Q1504">
        <v>16</v>
      </c>
      <c r="R1504" s="4">
        <v>71</v>
      </c>
      <c r="S1504" s="4">
        <v>0</v>
      </c>
      <c r="T1504" s="4">
        <v>18</v>
      </c>
      <c r="U1504" s="4">
        <v>0</v>
      </c>
      <c r="V1504" s="4">
        <v>0</v>
      </c>
      <c r="W1504" s="4">
        <v>13</v>
      </c>
      <c r="X1504">
        <v>1</v>
      </c>
      <c r="Y1504">
        <v>3</v>
      </c>
      <c r="Z1504" t="str">
        <f t="shared" si="95"/>
        <v>Medium</v>
      </c>
      <c r="AA1504" s="14">
        <f t="shared" ca="1" si="96"/>
        <v>3.3905023334348776</v>
      </c>
      <c r="AB1504">
        <v>1</v>
      </c>
      <c r="AC1504">
        <v>2</v>
      </c>
      <c r="AD1504" s="14">
        <f t="shared" ca="1" si="97"/>
        <v>1.9911334146558937</v>
      </c>
      <c r="AE1504">
        <v>7</v>
      </c>
      <c r="AF1504">
        <v>0</v>
      </c>
      <c r="AG1504">
        <v>0</v>
      </c>
      <c r="AH1504">
        <v>0</v>
      </c>
      <c r="AI1504">
        <v>0</v>
      </c>
      <c r="AJ1504">
        <v>0</v>
      </c>
      <c r="AK1504">
        <v>0</v>
      </c>
      <c r="AL1504">
        <v>0</v>
      </c>
      <c r="AM1504" t="s">
        <v>41</v>
      </c>
    </row>
    <row r="1505" spans="1:39" hidden="1" x14ac:dyDescent="0.3">
      <c r="A1505">
        <v>5493</v>
      </c>
      <c r="B1505">
        <v>1976</v>
      </c>
      <c r="C1505" s="14">
        <f>2021-Table1[[#This Row],[Year_Birth]]</f>
        <v>45</v>
      </c>
      <c r="D1505" t="s">
        <v>46</v>
      </c>
      <c r="E1505" s="14" t="str" cm="1">
        <f t="array" ref="E1505">_xlfn.SWITCH(Table1[[#This Row],[Education]],"Graduation","Bachelor’s","Basic","High School","2n Cycle","Master’s","Master","Master’s","PhD","PhD","Other")</f>
        <v>Bachelor’s</v>
      </c>
      <c r="F1505" t="s">
        <v>42</v>
      </c>
      <c r="G1505" s="14" t="s">
        <v>42</v>
      </c>
      <c r="H1505" s="14" t="str" cm="1">
        <f t="array" ref="H1505">_xlfn.SWITCH(Table1[[#This Row],[Marital_Status_mod]],"Together","Couple","Married","Couple","Divorced","Single","Single","Single","Widow","Single","Other")</f>
        <v>Couple</v>
      </c>
      <c r="I1505" s="4">
        <v>39356</v>
      </c>
      <c r="J1505" s="41" t="str">
        <f t="shared" si="94"/>
        <v>$30 - $40K</v>
      </c>
      <c r="K1505">
        <v>1</v>
      </c>
      <c r="L1505">
        <v>1</v>
      </c>
      <c r="M1505">
        <f>Table1[[#This Row],[Teenhome]]+Table1[[#This Row],[Kidhome]]</f>
        <v>2</v>
      </c>
      <c r="N1505" s="1">
        <v>41717</v>
      </c>
      <c r="O1505" s="16">
        <f>(Table1[[#This Row],[DataSetDate]]-Table1[[#This Row],[Dt_Customer]])/365</f>
        <v>6.8904109589041092</v>
      </c>
      <c r="P1505" s="15">
        <v>44232</v>
      </c>
      <c r="Q1505">
        <v>21</v>
      </c>
      <c r="R1505" s="4">
        <v>15</v>
      </c>
      <c r="S1505" s="4">
        <v>0</v>
      </c>
      <c r="T1505" s="4">
        <v>2</v>
      </c>
      <c r="U1505" s="4">
        <v>0</v>
      </c>
      <c r="V1505" s="4">
        <v>0</v>
      </c>
      <c r="W1505" s="4">
        <v>6</v>
      </c>
      <c r="X1505">
        <v>1</v>
      </c>
      <c r="Y1505">
        <v>1</v>
      </c>
      <c r="Z1505" t="str">
        <f t="shared" si="95"/>
        <v>Low</v>
      </c>
      <c r="AA1505" s="14">
        <f t="shared" ca="1" si="96"/>
        <v>1.1206241523433407</v>
      </c>
      <c r="AB1505">
        <v>0</v>
      </c>
      <c r="AC1505">
        <v>2</v>
      </c>
      <c r="AD1505" s="14">
        <f t="shared" ca="1" si="97"/>
        <v>2.3197673849080171</v>
      </c>
      <c r="AE1505">
        <v>6</v>
      </c>
      <c r="AF1505">
        <v>0</v>
      </c>
      <c r="AG1505">
        <v>0</v>
      </c>
      <c r="AH1505">
        <v>1</v>
      </c>
      <c r="AI1505">
        <v>0</v>
      </c>
      <c r="AJ1505">
        <v>0</v>
      </c>
      <c r="AK1505">
        <v>0</v>
      </c>
      <c r="AL1505">
        <v>0</v>
      </c>
      <c r="AM1505" t="s">
        <v>41</v>
      </c>
    </row>
    <row r="1506" spans="1:39" hidden="1" x14ac:dyDescent="0.3">
      <c r="A1506">
        <v>10141</v>
      </c>
      <c r="B1506">
        <v>1960</v>
      </c>
      <c r="C1506" s="14">
        <f>2021-Table1[[#This Row],[Year_Birth]]</f>
        <v>61</v>
      </c>
      <c r="D1506" t="s">
        <v>44</v>
      </c>
      <c r="E1506" s="14" t="str" cm="1">
        <f t="array" ref="E1506">_xlfn.SWITCH(Table1[[#This Row],[Education]],"Graduation","Bachelor’s","Basic","High School","2n Cycle","Master’s","Master","Master’s","PhD","PhD","Other")</f>
        <v>Master’s</v>
      </c>
      <c r="F1506" t="s">
        <v>49</v>
      </c>
      <c r="G1506" s="14" t="s">
        <v>49</v>
      </c>
      <c r="H1506" s="14" t="str" cm="1">
        <f t="array" ref="H1506">_xlfn.SWITCH(Table1[[#This Row],[Marital_Status_mod]],"Together","Couple","Married","Couple","Divorced","Single","Single","Single","Widow","Single","Other")</f>
        <v>Single</v>
      </c>
      <c r="I1506" s="4">
        <v>39228</v>
      </c>
      <c r="J1506" s="41" t="str">
        <f t="shared" si="94"/>
        <v>$30 - $40K</v>
      </c>
      <c r="K1506">
        <v>0</v>
      </c>
      <c r="L1506">
        <v>0</v>
      </c>
      <c r="M1506">
        <f>Table1[[#This Row],[Teenhome]]+Table1[[#This Row],[Kidhome]]</f>
        <v>0</v>
      </c>
      <c r="N1506" s="1">
        <v>41404</v>
      </c>
      <c r="O1506" s="16">
        <f>(Table1[[#This Row],[DataSetDate]]-Table1[[#This Row],[Dt_Customer]])/365</f>
        <v>7.7479452054794518</v>
      </c>
      <c r="P1506" s="15">
        <v>44232</v>
      </c>
      <c r="Q1506">
        <v>1</v>
      </c>
      <c r="R1506" s="4">
        <v>7</v>
      </c>
      <c r="S1506" s="4">
        <v>1</v>
      </c>
      <c r="T1506" s="4">
        <v>6</v>
      </c>
      <c r="U1506" s="4">
        <v>0</v>
      </c>
      <c r="V1506" s="4">
        <v>3</v>
      </c>
      <c r="W1506" s="4">
        <v>3</v>
      </c>
      <c r="X1506">
        <v>1</v>
      </c>
      <c r="Y1506">
        <v>0</v>
      </c>
      <c r="Z1506" t="str">
        <f t="shared" si="95"/>
        <v>Low</v>
      </c>
      <c r="AA1506" s="14">
        <f t="shared" ca="1" si="96"/>
        <v>0.11756137428988574</v>
      </c>
      <c r="AB1506">
        <v>0</v>
      </c>
      <c r="AC1506">
        <v>3</v>
      </c>
      <c r="AD1506" s="14">
        <f t="shared" ca="1" si="97"/>
        <v>3.2291525917917254</v>
      </c>
      <c r="AE1506">
        <v>4</v>
      </c>
      <c r="AF1506">
        <v>0</v>
      </c>
      <c r="AG1506">
        <v>0</v>
      </c>
      <c r="AH1506">
        <v>0</v>
      </c>
      <c r="AI1506">
        <v>0</v>
      </c>
      <c r="AJ1506">
        <v>0</v>
      </c>
      <c r="AK1506">
        <v>0</v>
      </c>
      <c r="AL1506">
        <v>0</v>
      </c>
      <c r="AM1506" t="s">
        <v>47</v>
      </c>
    </row>
    <row r="1507" spans="1:39" hidden="1" x14ac:dyDescent="0.3">
      <c r="A1507">
        <v>1833</v>
      </c>
      <c r="B1507">
        <v>1974</v>
      </c>
      <c r="C1507" s="14">
        <f>2021-Table1[[#This Row],[Year_Birth]]</f>
        <v>47</v>
      </c>
      <c r="D1507" t="s">
        <v>39</v>
      </c>
      <c r="E1507" s="14" t="str" cm="1">
        <f t="array" ref="E1507">_xlfn.SWITCH(Table1[[#This Row],[Education]],"Graduation","Bachelor’s","Basic","High School","2n Cycle","Master’s","Master","Master’s","PhD","PhD","Other")</f>
        <v>PhD</v>
      </c>
      <c r="F1507" t="s">
        <v>50</v>
      </c>
      <c r="G1507" s="14" t="s">
        <v>50</v>
      </c>
      <c r="H1507" s="14" t="str" cm="1">
        <f t="array" ref="H1507">_xlfn.SWITCH(Table1[[#This Row],[Marital_Status_mod]],"Together","Couple","Married","Couple","Divorced","Single","Single","Single","Widow","Single","Other")</f>
        <v>Single</v>
      </c>
      <c r="I1507" s="4">
        <v>39190</v>
      </c>
      <c r="J1507" s="41" t="str">
        <f t="shared" si="94"/>
        <v>$30 - $40K</v>
      </c>
      <c r="K1507">
        <v>1</v>
      </c>
      <c r="L1507">
        <v>0</v>
      </c>
      <c r="M1507">
        <f>Table1[[#This Row],[Teenhome]]+Table1[[#This Row],[Kidhome]]</f>
        <v>1</v>
      </c>
      <c r="N1507" s="1">
        <v>41755</v>
      </c>
      <c r="O1507" s="16">
        <f>(Table1[[#This Row],[DataSetDate]]-Table1[[#This Row],[Dt_Customer]])/365</f>
        <v>6.7863013698630139</v>
      </c>
      <c r="P1507" s="15">
        <v>44232</v>
      </c>
      <c r="Q1507">
        <v>91</v>
      </c>
      <c r="R1507" s="4">
        <v>68</v>
      </c>
      <c r="S1507" s="4">
        <v>8</v>
      </c>
      <c r="T1507" s="4">
        <v>18</v>
      </c>
      <c r="U1507" s="4">
        <v>19</v>
      </c>
      <c r="V1507" s="4">
        <v>8</v>
      </c>
      <c r="W1507" s="4">
        <v>12</v>
      </c>
      <c r="X1507">
        <v>2</v>
      </c>
      <c r="Y1507">
        <v>2</v>
      </c>
      <c r="Z1507" t="str">
        <f t="shared" si="95"/>
        <v>Low</v>
      </c>
      <c r="AA1507" s="14">
        <f t="shared" ca="1" si="96"/>
        <v>2.1240454945114609</v>
      </c>
      <c r="AB1507">
        <v>1</v>
      </c>
      <c r="AC1507">
        <v>4</v>
      </c>
      <c r="AD1507" s="14">
        <f t="shared" ca="1" si="97"/>
        <v>3.8827342633756055</v>
      </c>
      <c r="AE1507">
        <v>5</v>
      </c>
      <c r="AF1507">
        <v>0</v>
      </c>
      <c r="AG1507">
        <v>0</v>
      </c>
      <c r="AH1507">
        <v>0</v>
      </c>
      <c r="AI1507">
        <v>0</v>
      </c>
      <c r="AJ1507">
        <v>0</v>
      </c>
      <c r="AK1507">
        <v>0</v>
      </c>
      <c r="AL1507">
        <v>0</v>
      </c>
      <c r="AM1507" t="s">
        <v>41</v>
      </c>
    </row>
    <row r="1508" spans="1:39" hidden="1" x14ac:dyDescent="0.3">
      <c r="A1508">
        <v>3657</v>
      </c>
      <c r="B1508">
        <v>1986</v>
      </c>
      <c r="C1508" s="14">
        <f>2021-Table1[[#This Row],[Year_Birth]]</f>
        <v>35</v>
      </c>
      <c r="D1508" t="s">
        <v>46</v>
      </c>
      <c r="E1508" s="14" t="str" cm="1">
        <f t="array" ref="E1508">_xlfn.SWITCH(Table1[[#This Row],[Education]],"Graduation","Bachelor’s","Basic","High School","2n Cycle","Master’s","Master","Master’s","PhD","PhD","Other")</f>
        <v>Bachelor’s</v>
      </c>
      <c r="F1508" t="s">
        <v>50</v>
      </c>
      <c r="G1508" s="14" t="s">
        <v>50</v>
      </c>
      <c r="H1508" s="14" t="str" cm="1">
        <f t="array" ref="H1508">_xlfn.SWITCH(Table1[[#This Row],[Marital_Status_mod]],"Together","Couple","Married","Couple","Divorced","Single","Single","Single","Widow","Single","Other")</f>
        <v>Single</v>
      </c>
      <c r="I1508" s="4">
        <v>39146</v>
      </c>
      <c r="J1508" s="41" t="str">
        <f t="shared" si="94"/>
        <v>$30 - $40K</v>
      </c>
      <c r="K1508">
        <v>1</v>
      </c>
      <c r="L1508">
        <v>0</v>
      </c>
      <c r="M1508">
        <f>Table1[[#This Row],[Teenhome]]+Table1[[#This Row],[Kidhome]]</f>
        <v>1</v>
      </c>
      <c r="N1508" s="1">
        <v>41319</v>
      </c>
      <c r="O1508" s="16">
        <f>(Table1[[#This Row],[DataSetDate]]-Table1[[#This Row],[Dt_Customer]])/365</f>
        <v>7.9808219178082194</v>
      </c>
      <c r="P1508" s="15">
        <v>44232</v>
      </c>
      <c r="Q1508">
        <v>1</v>
      </c>
      <c r="R1508" s="4">
        <v>94</v>
      </c>
      <c r="S1508" s="4">
        <v>1</v>
      </c>
      <c r="T1508" s="4">
        <v>33</v>
      </c>
      <c r="U1508" s="4">
        <v>13</v>
      </c>
      <c r="V1508" s="4">
        <v>12</v>
      </c>
      <c r="W1508" s="4">
        <v>12</v>
      </c>
      <c r="X1508">
        <v>3</v>
      </c>
      <c r="Y1508">
        <v>4</v>
      </c>
      <c r="Z1508" t="str">
        <f t="shared" si="95"/>
        <v>Medium</v>
      </c>
      <c r="AA1508" s="14">
        <f t="shared" ca="1" si="96"/>
        <v>3.7350364768250226</v>
      </c>
      <c r="AB1508">
        <v>0</v>
      </c>
      <c r="AC1508">
        <v>4</v>
      </c>
      <c r="AD1508" s="14">
        <f t="shared" ca="1" si="97"/>
        <v>3.8222461276216153</v>
      </c>
      <c r="AE1508">
        <v>8</v>
      </c>
      <c r="AF1508">
        <v>0</v>
      </c>
      <c r="AG1508">
        <v>0</v>
      </c>
      <c r="AH1508">
        <v>0</v>
      </c>
      <c r="AI1508">
        <v>0</v>
      </c>
      <c r="AJ1508">
        <v>0</v>
      </c>
      <c r="AK1508">
        <v>0</v>
      </c>
      <c r="AL1508">
        <v>0</v>
      </c>
      <c r="AM1508" t="s">
        <v>41</v>
      </c>
    </row>
    <row r="1509" spans="1:39" hidden="1" x14ac:dyDescent="0.3">
      <c r="A1509">
        <v>4338</v>
      </c>
      <c r="B1509">
        <v>1983</v>
      </c>
      <c r="C1509" s="14">
        <f>2021-Table1[[#This Row],[Year_Birth]]</f>
        <v>38</v>
      </c>
      <c r="D1509" t="s">
        <v>46</v>
      </c>
      <c r="E1509" s="14" t="str" cm="1">
        <f t="array" ref="E1509">_xlfn.SWITCH(Table1[[#This Row],[Education]],"Graduation","Bachelor’s","Basic","High School","2n Cycle","Master’s","Master","Master’s","PhD","PhD","Other")</f>
        <v>Bachelor’s</v>
      </c>
      <c r="F1509" t="s">
        <v>50</v>
      </c>
      <c r="G1509" s="14" t="s">
        <v>50</v>
      </c>
      <c r="H1509" s="14" t="str" cm="1">
        <f t="array" ref="H1509">_xlfn.SWITCH(Table1[[#This Row],[Marital_Status_mod]],"Together","Couple","Married","Couple","Divorced","Single","Single","Single","Widow","Single","Other")</f>
        <v>Single</v>
      </c>
      <c r="I1509" s="4">
        <v>39062</v>
      </c>
      <c r="J1509" s="41" t="str">
        <f t="shared" si="94"/>
        <v>$30 - $40K</v>
      </c>
      <c r="K1509">
        <v>1</v>
      </c>
      <c r="L1509">
        <v>0</v>
      </c>
      <c r="M1509">
        <f>Table1[[#This Row],[Teenhome]]+Table1[[#This Row],[Kidhome]]</f>
        <v>1</v>
      </c>
      <c r="N1509" s="1">
        <v>41723</v>
      </c>
      <c r="O1509" s="16">
        <f>(Table1[[#This Row],[DataSetDate]]-Table1[[#This Row],[Dt_Customer]])/365</f>
        <v>6.8739726027397259</v>
      </c>
      <c r="P1509" s="15">
        <v>44232</v>
      </c>
      <c r="Q1509">
        <v>28</v>
      </c>
      <c r="R1509" s="4">
        <v>23</v>
      </c>
      <c r="S1509" s="4">
        <v>0</v>
      </c>
      <c r="T1509" s="4">
        <v>9</v>
      </c>
      <c r="U1509" s="4">
        <v>0</v>
      </c>
      <c r="V1509" s="4">
        <v>0</v>
      </c>
      <c r="W1509" s="4">
        <v>12</v>
      </c>
      <c r="X1509">
        <v>1</v>
      </c>
      <c r="Y1509">
        <v>1</v>
      </c>
      <c r="Z1509" t="str">
        <f t="shared" si="95"/>
        <v>Low</v>
      </c>
      <c r="AA1509" s="14">
        <f t="shared" ca="1" si="96"/>
        <v>0.67410314434191254</v>
      </c>
      <c r="AB1509">
        <v>0</v>
      </c>
      <c r="AC1509">
        <v>3</v>
      </c>
      <c r="AD1509" s="14">
        <f t="shared" ca="1" si="97"/>
        <v>2.8264190222409686</v>
      </c>
      <c r="AE1509">
        <v>4</v>
      </c>
      <c r="AF1509">
        <v>0</v>
      </c>
      <c r="AG1509">
        <v>0</v>
      </c>
      <c r="AH1509">
        <v>1</v>
      </c>
      <c r="AI1509">
        <v>0</v>
      </c>
      <c r="AJ1509">
        <v>0</v>
      </c>
      <c r="AK1509">
        <v>0</v>
      </c>
      <c r="AL1509">
        <v>0</v>
      </c>
      <c r="AM1509" t="s">
        <v>41</v>
      </c>
    </row>
    <row r="1510" spans="1:39" hidden="1" x14ac:dyDescent="0.3">
      <c r="A1510">
        <v>6730</v>
      </c>
      <c r="B1510">
        <v>1954</v>
      </c>
      <c r="C1510" s="14">
        <f>2021-Table1[[#This Row],[Year_Birth]]</f>
        <v>67</v>
      </c>
      <c r="D1510" t="s">
        <v>46</v>
      </c>
      <c r="E1510" s="14" t="str" cm="1">
        <f t="array" ref="E1510">_xlfn.SWITCH(Table1[[#This Row],[Education]],"Graduation","Bachelor’s","Basic","High School","2n Cycle","Master’s","Master","Master’s","PhD","PhD","Other")</f>
        <v>Bachelor’s</v>
      </c>
      <c r="F1510" t="s">
        <v>42</v>
      </c>
      <c r="G1510" s="14" t="s">
        <v>42</v>
      </c>
      <c r="H1510" s="14" t="str" cm="1">
        <f t="array" ref="H1510">_xlfn.SWITCH(Table1[[#This Row],[Marital_Status_mod]],"Together","Couple","Married","Couple","Divorced","Single","Single","Single","Widow","Single","Other")</f>
        <v>Couple</v>
      </c>
      <c r="I1510" s="4">
        <v>38998</v>
      </c>
      <c r="J1510" s="41" t="str">
        <f t="shared" si="94"/>
        <v>$30 - $40K</v>
      </c>
      <c r="K1510">
        <v>1</v>
      </c>
      <c r="L1510">
        <v>1</v>
      </c>
      <c r="M1510">
        <f>Table1[[#This Row],[Teenhome]]+Table1[[#This Row],[Kidhome]]</f>
        <v>2</v>
      </c>
      <c r="N1510" s="1">
        <v>41216</v>
      </c>
      <c r="O1510" s="16">
        <f>(Table1[[#This Row],[DataSetDate]]-Table1[[#This Row],[Dt_Customer]])/365</f>
        <v>8.2630136986301377</v>
      </c>
      <c r="P1510" s="15">
        <v>44232</v>
      </c>
      <c r="Q1510">
        <v>92</v>
      </c>
      <c r="R1510" s="4">
        <v>34</v>
      </c>
      <c r="S1510" s="4">
        <v>1</v>
      </c>
      <c r="T1510" s="4">
        <v>14</v>
      </c>
      <c r="U1510" s="4">
        <v>0</v>
      </c>
      <c r="V1510" s="4">
        <v>0</v>
      </c>
      <c r="W1510" s="4">
        <v>5</v>
      </c>
      <c r="X1510">
        <v>3</v>
      </c>
      <c r="Y1510">
        <v>2</v>
      </c>
      <c r="Z1510" t="str">
        <f t="shared" si="95"/>
        <v>Low</v>
      </c>
      <c r="AA1510" s="14">
        <f t="shared" ca="1" si="96"/>
        <v>2.0343916397387352</v>
      </c>
      <c r="AB1510">
        <v>0</v>
      </c>
      <c r="AC1510">
        <v>3</v>
      </c>
      <c r="AD1510" s="14">
        <f t="shared" ca="1" si="97"/>
        <v>3.3396739734756968</v>
      </c>
      <c r="AE1510">
        <v>8</v>
      </c>
      <c r="AF1510">
        <v>0</v>
      </c>
      <c r="AG1510">
        <v>0</v>
      </c>
      <c r="AH1510">
        <v>0</v>
      </c>
      <c r="AI1510">
        <v>0</v>
      </c>
      <c r="AJ1510">
        <v>0</v>
      </c>
      <c r="AK1510">
        <v>0</v>
      </c>
      <c r="AL1510">
        <v>1</v>
      </c>
      <c r="AM1510" t="s">
        <v>41</v>
      </c>
    </row>
    <row r="1511" spans="1:39" hidden="1" x14ac:dyDescent="0.3">
      <c r="A1511">
        <v>9916</v>
      </c>
      <c r="B1511">
        <v>1954</v>
      </c>
      <c r="C1511" s="14">
        <f>2021-Table1[[#This Row],[Year_Birth]]</f>
        <v>67</v>
      </c>
      <c r="D1511" t="s">
        <v>46</v>
      </c>
      <c r="E1511" s="14" t="str" cm="1">
        <f t="array" ref="E1511">_xlfn.SWITCH(Table1[[#This Row],[Education]],"Graduation","Bachelor’s","Basic","High School","2n Cycle","Master’s","Master","Master’s","PhD","PhD","Other")</f>
        <v>Bachelor’s</v>
      </c>
      <c r="F1511" t="s">
        <v>42</v>
      </c>
      <c r="G1511" s="14" t="s">
        <v>42</v>
      </c>
      <c r="H1511" s="14" t="str" cm="1">
        <f t="array" ref="H1511">_xlfn.SWITCH(Table1[[#This Row],[Marital_Status_mod]],"Together","Couple","Married","Couple","Divorced","Single","Single","Single","Widow","Single","Other")</f>
        <v>Couple</v>
      </c>
      <c r="I1511" s="4">
        <v>38998</v>
      </c>
      <c r="J1511" s="41" t="str">
        <f t="shared" si="94"/>
        <v>$30 - $40K</v>
      </c>
      <c r="K1511">
        <v>1</v>
      </c>
      <c r="L1511">
        <v>1</v>
      </c>
      <c r="M1511">
        <f>Table1[[#This Row],[Teenhome]]+Table1[[#This Row],[Kidhome]]</f>
        <v>2</v>
      </c>
      <c r="N1511" s="1">
        <v>41216</v>
      </c>
      <c r="O1511" s="16">
        <f>(Table1[[#This Row],[DataSetDate]]-Table1[[#This Row],[Dt_Customer]])/365</f>
        <v>8.2630136986301377</v>
      </c>
      <c r="P1511" s="15">
        <v>44232</v>
      </c>
      <c r="Q1511">
        <v>92</v>
      </c>
      <c r="R1511" s="4">
        <v>34</v>
      </c>
      <c r="S1511" s="4">
        <v>1</v>
      </c>
      <c r="T1511" s="4">
        <v>14</v>
      </c>
      <c r="U1511" s="4">
        <v>0</v>
      </c>
      <c r="V1511" s="4">
        <v>0</v>
      </c>
      <c r="W1511" s="4">
        <v>5</v>
      </c>
      <c r="X1511">
        <v>3</v>
      </c>
      <c r="Y1511">
        <v>2</v>
      </c>
      <c r="Z1511" t="str">
        <f t="shared" si="95"/>
        <v>Low</v>
      </c>
      <c r="AA1511" s="14">
        <f t="shared" ca="1" si="96"/>
        <v>2.129987006234014</v>
      </c>
      <c r="AB1511">
        <v>0</v>
      </c>
      <c r="AC1511">
        <v>3</v>
      </c>
      <c r="AD1511" s="14">
        <f t="shared" ca="1" si="97"/>
        <v>3.2504562262471897</v>
      </c>
      <c r="AE1511">
        <v>8</v>
      </c>
      <c r="AF1511">
        <v>0</v>
      </c>
      <c r="AG1511">
        <v>0</v>
      </c>
      <c r="AH1511">
        <v>0</v>
      </c>
      <c r="AI1511">
        <v>0</v>
      </c>
      <c r="AJ1511">
        <v>0</v>
      </c>
      <c r="AK1511">
        <v>0</v>
      </c>
      <c r="AL1511">
        <v>1</v>
      </c>
      <c r="AM1511" t="s">
        <v>47</v>
      </c>
    </row>
    <row r="1512" spans="1:39" hidden="1" x14ac:dyDescent="0.3">
      <c r="A1512">
        <v>4148</v>
      </c>
      <c r="B1512">
        <v>1972</v>
      </c>
      <c r="C1512" s="14">
        <f>2021-Table1[[#This Row],[Year_Birth]]</f>
        <v>49</v>
      </c>
      <c r="D1512" t="s">
        <v>46</v>
      </c>
      <c r="E1512" s="14" t="str" cm="1">
        <f t="array" ref="E1512">_xlfn.SWITCH(Table1[[#This Row],[Education]],"Graduation","Bachelor’s","Basic","High School","2n Cycle","Master’s","Master","Master’s","PhD","PhD","Other")</f>
        <v>Bachelor’s</v>
      </c>
      <c r="F1512" t="s">
        <v>42</v>
      </c>
      <c r="G1512" s="14" t="s">
        <v>42</v>
      </c>
      <c r="H1512" s="14" t="str" cm="1">
        <f t="array" ref="H1512">_xlfn.SWITCH(Table1[[#This Row],[Marital_Status_mod]],"Together","Couple","Married","Couple","Divorced","Single","Single","Single","Widow","Single","Other")</f>
        <v>Couple</v>
      </c>
      <c r="I1512" s="4">
        <v>38988</v>
      </c>
      <c r="J1512" s="41" t="str">
        <f t="shared" si="94"/>
        <v>$30 - $40K</v>
      </c>
      <c r="K1512">
        <v>1</v>
      </c>
      <c r="L1512">
        <v>2</v>
      </c>
      <c r="M1512">
        <f>Table1[[#This Row],[Teenhome]]+Table1[[#This Row],[Kidhome]]</f>
        <v>3</v>
      </c>
      <c r="N1512" s="1">
        <v>41141</v>
      </c>
      <c r="O1512" s="16">
        <f>(Table1[[#This Row],[DataSetDate]]-Table1[[#This Row],[Dt_Customer]])/365</f>
        <v>8.4684931506849317</v>
      </c>
      <c r="P1512" s="15">
        <v>44232</v>
      </c>
      <c r="Q1512">
        <v>90</v>
      </c>
      <c r="R1512" s="4">
        <v>164</v>
      </c>
      <c r="S1512" s="4">
        <v>24</v>
      </c>
      <c r="T1512" s="4">
        <v>103</v>
      </c>
      <c r="U1512" s="4">
        <v>12</v>
      </c>
      <c r="V1512" s="4">
        <v>3</v>
      </c>
      <c r="W1512" s="4">
        <v>42</v>
      </c>
      <c r="X1512">
        <v>7</v>
      </c>
      <c r="Y1512">
        <v>5</v>
      </c>
      <c r="Z1512" t="str">
        <f t="shared" si="95"/>
        <v>Medium</v>
      </c>
      <c r="AA1512" s="14">
        <f t="shared" ca="1" si="96"/>
        <v>5.1678550516560326</v>
      </c>
      <c r="AB1512">
        <v>1</v>
      </c>
      <c r="AC1512">
        <v>6</v>
      </c>
      <c r="AD1512" s="14">
        <f t="shared" ca="1" si="97"/>
        <v>6.0196219434311411</v>
      </c>
      <c r="AE1512">
        <v>8</v>
      </c>
      <c r="AF1512">
        <v>0</v>
      </c>
      <c r="AG1512">
        <v>0</v>
      </c>
      <c r="AH1512">
        <v>0</v>
      </c>
      <c r="AI1512">
        <v>0</v>
      </c>
      <c r="AJ1512">
        <v>0</v>
      </c>
      <c r="AK1512">
        <v>0</v>
      </c>
      <c r="AL1512">
        <v>0</v>
      </c>
      <c r="AM1512" t="s">
        <v>41</v>
      </c>
    </row>
    <row r="1513" spans="1:39" hidden="1" x14ac:dyDescent="0.3">
      <c r="A1513">
        <v>5300</v>
      </c>
      <c r="B1513">
        <v>1973</v>
      </c>
      <c r="C1513" s="14">
        <f>2021-Table1[[#This Row],[Year_Birth]]</f>
        <v>48</v>
      </c>
      <c r="D1513" t="s">
        <v>44</v>
      </c>
      <c r="E1513" s="14" t="str" cm="1">
        <f t="array" ref="E1513">_xlfn.SWITCH(Table1[[#This Row],[Education]],"Graduation","Bachelor’s","Basic","High School","2n Cycle","Master’s","Master","Master’s","PhD","PhD","Other")</f>
        <v>Master’s</v>
      </c>
      <c r="F1513" t="s">
        <v>42</v>
      </c>
      <c r="G1513" s="14" t="s">
        <v>42</v>
      </c>
      <c r="H1513" s="14" t="str" cm="1">
        <f t="array" ref="H1513">_xlfn.SWITCH(Table1[[#This Row],[Marital_Status_mod]],"Together","Couple","Married","Couple","Divorced","Single","Single","Single","Widow","Single","Other")</f>
        <v>Couple</v>
      </c>
      <c r="I1513" s="4">
        <v>38961</v>
      </c>
      <c r="J1513" s="41" t="str">
        <f t="shared" si="94"/>
        <v>$30 - $40K</v>
      </c>
      <c r="K1513">
        <v>1</v>
      </c>
      <c r="L1513">
        <v>0</v>
      </c>
      <c r="M1513">
        <f>Table1[[#This Row],[Teenhome]]+Table1[[#This Row],[Kidhome]]</f>
        <v>1</v>
      </c>
      <c r="N1513" s="1">
        <v>41638</v>
      </c>
      <c r="O1513" s="16">
        <f>(Table1[[#This Row],[DataSetDate]]-Table1[[#This Row],[Dt_Customer]])/365</f>
        <v>7.1068493150684935</v>
      </c>
      <c r="P1513" s="15">
        <v>44232</v>
      </c>
      <c r="Q1513">
        <v>60</v>
      </c>
      <c r="R1513" s="4">
        <v>19</v>
      </c>
      <c r="S1513" s="4">
        <v>7</v>
      </c>
      <c r="T1513" s="4">
        <v>19</v>
      </c>
      <c r="U1513" s="4">
        <v>0</v>
      </c>
      <c r="V1513" s="4">
        <v>1</v>
      </c>
      <c r="W1513" s="4">
        <v>24</v>
      </c>
      <c r="X1513">
        <v>1</v>
      </c>
      <c r="Y1513">
        <v>2</v>
      </c>
      <c r="Z1513" t="str">
        <f t="shared" si="95"/>
        <v>Low</v>
      </c>
      <c r="AA1513" s="14">
        <f t="shared" ca="1" si="96"/>
        <v>2.0880548604677305</v>
      </c>
      <c r="AB1513">
        <v>1</v>
      </c>
      <c r="AC1513">
        <v>2</v>
      </c>
      <c r="AD1513" s="14">
        <f t="shared" ca="1" si="97"/>
        <v>1.7350079967202419</v>
      </c>
      <c r="AE1513">
        <v>7</v>
      </c>
      <c r="AF1513">
        <v>0</v>
      </c>
      <c r="AG1513">
        <v>0</v>
      </c>
      <c r="AH1513">
        <v>0</v>
      </c>
      <c r="AI1513">
        <v>0</v>
      </c>
      <c r="AJ1513">
        <v>0</v>
      </c>
      <c r="AK1513">
        <v>0</v>
      </c>
      <c r="AL1513">
        <v>0</v>
      </c>
      <c r="AM1513" t="s">
        <v>41</v>
      </c>
    </row>
    <row r="1514" spans="1:39" hidden="1" x14ac:dyDescent="0.3">
      <c r="A1514">
        <v>10120</v>
      </c>
      <c r="B1514">
        <v>1955</v>
      </c>
      <c r="C1514" s="14">
        <f>2021-Table1[[#This Row],[Year_Birth]]</f>
        <v>66</v>
      </c>
      <c r="D1514" t="s">
        <v>46</v>
      </c>
      <c r="E1514" s="14" t="str" cm="1">
        <f t="array" ref="E1514">_xlfn.SWITCH(Table1[[#This Row],[Education]],"Graduation","Bachelor’s","Basic","High School","2n Cycle","Master’s","Master","Master’s","PhD","PhD","Other")</f>
        <v>Bachelor’s</v>
      </c>
      <c r="F1514" t="s">
        <v>40</v>
      </c>
      <c r="G1514" s="14" t="s">
        <v>40</v>
      </c>
      <c r="H1514" s="14" t="str" cm="1">
        <f t="array" ref="H1514">_xlfn.SWITCH(Table1[[#This Row],[Marital_Status_mod]],"Together","Couple","Married","Couple","Divorced","Single","Single","Single","Widow","Single","Other")</f>
        <v>Couple</v>
      </c>
      <c r="I1514" s="4">
        <v>38946</v>
      </c>
      <c r="J1514" s="41" t="str">
        <f t="shared" si="94"/>
        <v>$30 - $40K</v>
      </c>
      <c r="K1514">
        <v>0</v>
      </c>
      <c r="L1514">
        <v>1</v>
      </c>
      <c r="M1514">
        <f>Table1[[#This Row],[Teenhome]]+Table1[[#This Row],[Kidhome]]</f>
        <v>1</v>
      </c>
      <c r="N1514" s="1">
        <v>41571</v>
      </c>
      <c r="O1514" s="16">
        <f>(Table1[[#This Row],[DataSetDate]]-Table1[[#This Row],[Dt_Customer]])/365</f>
        <v>7.2904109589041095</v>
      </c>
      <c r="P1514" s="15">
        <v>44232</v>
      </c>
      <c r="Q1514">
        <v>84</v>
      </c>
      <c r="R1514" s="4">
        <v>116</v>
      </c>
      <c r="S1514" s="4">
        <v>6</v>
      </c>
      <c r="T1514" s="4">
        <v>82</v>
      </c>
      <c r="U1514" s="4">
        <v>6</v>
      </c>
      <c r="V1514" s="4">
        <v>6</v>
      </c>
      <c r="W1514" s="4">
        <v>41</v>
      </c>
      <c r="X1514">
        <v>2</v>
      </c>
      <c r="Y1514">
        <v>3</v>
      </c>
      <c r="Z1514" t="str">
        <f t="shared" si="95"/>
        <v>Medium</v>
      </c>
      <c r="AA1514" s="14">
        <f t="shared" ca="1" si="96"/>
        <v>3.245747397987357</v>
      </c>
      <c r="AB1514">
        <v>1</v>
      </c>
      <c r="AC1514">
        <v>6</v>
      </c>
      <c r="AD1514" s="14">
        <f t="shared" ca="1" si="97"/>
        <v>5.8111533899643728</v>
      </c>
      <c r="AE1514">
        <v>5</v>
      </c>
      <c r="AF1514">
        <v>0</v>
      </c>
      <c r="AG1514">
        <v>0</v>
      </c>
      <c r="AH1514">
        <v>0</v>
      </c>
      <c r="AI1514">
        <v>0</v>
      </c>
      <c r="AJ1514">
        <v>0</v>
      </c>
      <c r="AK1514">
        <v>0</v>
      </c>
      <c r="AL1514">
        <v>0</v>
      </c>
      <c r="AM1514" t="s">
        <v>43</v>
      </c>
    </row>
    <row r="1515" spans="1:39" hidden="1" x14ac:dyDescent="0.3">
      <c r="A1515">
        <v>4541</v>
      </c>
      <c r="B1515">
        <v>1955</v>
      </c>
      <c r="C1515" s="14">
        <f>2021-Table1[[#This Row],[Year_Birth]]</f>
        <v>66</v>
      </c>
      <c r="D1515" t="s">
        <v>46</v>
      </c>
      <c r="E1515" s="14" t="str" cm="1">
        <f t="array" ref="E1515">_xlfn.SWITCH(Table1[[#This Row],[Education]],"Graduation","Bachelor’s","Basic","High School","2n Cycle","Master’s","Master","Master’s","PhD","PhD","Other")</f>
        <v>Bachelor’s</v>
      </c>
      <c r="F1515" t="s">
        <v>40</v>
      </c>
      <c r="G1515" s="14" t="s">
        <v>40</v>
      </c>
      <c r="H1515" s="14" t="str" cm="1">
        <f t="array" ref="H1515">_xlfn.SWITCH(Table1[[#This Row],[Marital_Status_mod]],"Together","Couple","Married","Couple","Divorced","Single","Single","Single","Widow","Single","Other")</f>
        <v>Couple</v>
      </c>
      <c r="I1515" s="4">
        <v>38946</v>
      </c>
      <c r="J1515" s="41" t="str">
        <f t="shared" si="94"/>
        <v>$30 - $40K</v>
      </c>
      <c r="K1515">
        <v>0</v>
      </c>
      <c r="L1515">
        <v>1</v>
      </c>
      <c r="M1515">
        <f>Table1[[#This Row],[Teenhome]]+Table1[[#This Row],[Kidhome]]</f>
        <v>1</v>
      </c>
      <c r="N1515" s="1">
        <v>41571</v>
      </c>
      <c r="O1515" s="16">
        <f>(Table1[[#This Row],[DataSetDate]]-Table1[[#This Row],[Dt_Customer]])/365</f>
        <v>7.2904109589041095</v>
      </c>
      <c r="P1515" s="15">
        <v>44232</v>
      </c>
      <c r="Q1515">
        <v>84</v>
      </c>
      <c r="R1515" s="4">
        <v>116</v>
      </c>
      <c r="S1515" s="4">
        <v>6</v>
      </c>
      <c r="T1515" s="4">
        <v>82</v>
      </c>
      <c r="U1515" s="4">
        <v>6</v>
      </c>
      <c r="V1515" s="4">
        <v>6</v>
      </c>
      <c r="W1515" s="4">
        <v>41</v>
      </c>
      <c r="X1515">
        <v>2</v>
      </c>
      <c r="Y1515">
        <v>3</v>
      </c>
      <c r="Z1515" t="str">
        <f t="shared" si="95"/>
        <v>Medium</v>
      </c>
      <c r="AA1515" s="14">
        <f t="shared" ca="1" si="96"/>
        <v>2.7419164718941169</v>
      </c>
      <c r="AB1515">
        <v>1</v>
      </c>
      <c r="AC1515">
        <v>6</v>
      </c>
      <c r="AD1515" s="14">
        <f t="shared" ca="1" si="97"/>
        <v>6.3280017242437845</v>
      </c>
      <c r="AE1515">
        <v>5</v>
      </c>
      <c r="AF1515">
        <v>0</v>
      </c>
      <c r="AG1515">
        <v>0</v>
      </c>
      <c r="AH1515">
        <v>0</v>
      </c>
      <c r="AI1515">
        <v>0</v>
      </c>
      <c r="AJ1515">
        <v>0</v>
      </c>
      <c r="AK1515">
        <v>0</v>
      </c>
      <c r="AL1515">
        <v>0</v>
      </c>
      <c r="AM1515" t="s">
        <v>48</v>
      </c>
    </row>
    <row r="1516" spans="1:39" hidden="1" x14ac:dyDescent="0.3">
      <c r="A1516">
        <v>10146</v>
      </c>
      <c r="B1516">
        <v>1972</v>
      </c>
      <c r="C1516" s="14">
        <f>2021-Table1[[#This Row],[Year_Birth]]</f>
        <v>49</v>
      </c>
      <c r="D1516" t="s">
        <v>39</v>
      </c>
      <c r="E1516" s="14" t="str" cm="1">
        <f t="array" ref="E1516">_xlfn.SWITCH(Table1[[#This Row],[Education]],"Graduation","Bachelor’s","Basic","High School","2n Cycle","Master’s","Master","Master’s","PhD","PhD","Other")</f>
        <v>PhD</v>
      </c>
      <c r="F1516" t="s">
        <v>40</v>
      </c>
      <c r="G1516" s="14" t="s">
        <v>40</v>
      </c>
      <c r="H1516" s="14" t="str" cm="1">
        <f t="array" ref="H1516">_xlfn.SWITCH(Table1[[#This Row],[Marital_Status_mod]],"Together","Couple","Married","Couple","Divorced","Single","Single","Single","Widow","Single","Other")</f>
        <v>Couple</v>
      </c>
      <c r="I1516" s="4">
        <v>38887</v>
      </c>
      <c r="J1516" s="41" t="str">
        <f t="shared" si="94"/>
        <v>$30 - $40K</v>
      </c>
      <c r="K1516">
        <v>1</v>
      </c>
      <c r="L1516">
        <v>0</v>
      </c>
      <c r="M1516">
        <f>Table1[[#This Row],[Teenhome]]+Table1[[#This Row],[Kidhome]]</f>
        <v>1</v>
      </c>
      <c r="N1516" s="1">
        <v>41700</v>
      </c>
      <c r="O1516" s="16">
        <f>(Table1[[#This Row],[DataSetDate]]-Table1[[#This Row],[Dt_Customer]])/365</f>
        <v>6.9369863013698634</v>
      </c>
      <c r="P1516" s="15">
        <v>44232</v>
      </c>
      <c r="Q1516">
        <v>17</v>
      </c>
      <c r="R1516" s="4">
        <v>25</v>
      </c>
      <c r="S1516" s="4">
        <v>1</v>
      </c>
      <c r="T1516" s="4">
        <v>13</v>
      </c>
      <c r="U1516" s="4">
        <v>0</v>
      </c>
      <c r="V1516" s="4">
        <v>0</v>
      </c>
      <c r="W1516" s="4">
        <v>3</v>
      </c>
      <c r="X1516">
        <v>1</v>
      </c>
      <c r="Y1516">
        <v>1</v>
      </c>
      <c r="Z1516" t="str">
        <f t="shared" si="95"/>
        <v>Low</v>
      </c>
      <c r="AA1516" s="14">
        <f t="shared" ca="1" si="96"/>
        <v>0.979426796200775</v>
      </c>
      <c r="AB1516">
        <v>0</v>
      </c>
      <c r="AC1516">
        <v>3</v>
      </c>
      <c r="AD1516" s="14">
        <f t="shared" ca="1" si="97"/>
        <v>3.1205833346402021</v>
      </c>
      <c r="AE1516">
        <v>7</v>
      </c>
      <c r="AF1516">
        <v>0</v>
      </c>
      <c r="AG1516">
        <v>0</v>
      </c>
      <c r="AH1516">
        <v>0</v>
      </c>
      <c r="AI1516">
        <v>0</v>
      </c>
      <c r="AJ1516">
        <v>0</v>
      </c>
      <c r="AK1516">
        <v>0</v>
      </c>
      <c r="AL1516">
        <v>0</v>
      </c>
      <c r="AM1516" t="s">
        <v>53</v>
      </c>
    </row>
    <row r="1517" spans="1:39" hidden="1" x14ac:dyDescent="0.3">
      <c r="A1517">
        <v>1324</v>
      </c>
      <c r="B1517">
        <v>1988</v>
      </c>
      <c r="C1517" s="14">
        <f>2021-Table1[[#This Row],[Year_Birth]]</f>
        <v>33</v>
      </c>
      <c r="D1517" t="s">
        <v>46</v>
      </c>
      <c r="E1517" s="14" t="str" cm="1">
        <f t="array" ref="E1517">_xlfn.SWITCH(Table1[[#This Row],[Education]],"Graduation","Bachelor’s","Basic","High School","2n Cycle","Master’s","Master","Master’s","PhD","PhD","Other")</f>
        <v>Bachelor’s</v>
      </c>
      <c r="F1517" t="s">
        <v>42</v>
      </c>
      <c r="G1517" s="14" t="s">
        <v>42</v>
      </c>
      <c r="H1517" s="14" t="str" cm="1">
        <f t="array" ref="H1517">_xlfn.SWITCH(Table1[[#This Row],[Marital_Status_mod]],"Together","Couple","Married","Couple","Divorced","Single","Single","Single","Widow","Single","Other")</f>
        <v>Couple</v>
      </c>
      <c r="I1517" s="4">
        <v>38872</v>
      </c>
      <c r="J1517" s="41" t="str">
        <f t="shared" si="94"/>
        <v>$30 - $40K</v>
      </c>
      <c r="K1517">
        <v>1</v>
      </c>
      <c r="L1517">
        <v>0</v>
      </c>
      <c r="M1517">
        <f>Table1[[#This Row],[Teenhome]]+Table1[[#This Row],[Kidhome]]</f>
        <v>1</v>
      </c>
      <c r="N1517" s="1">
        <v>41424</v>
      </c>
      <c r="O1517" s="16">
        <f>(Table1[[#This Row],[DataSetDate]]-Table1[[#This Row],[Dt_Customer]])/365</f>
        <v>7.6931506849315072</v>
      </c>
      <c r="P1517" s="15">
        <v>44232</v>
      </c>
      <c r="Q1517">
        <v>93</v>
      </c>
      <c r="R1517" s="4">
        <v>23</v>
      </c>
      <c r="S1517" s="4">
        <v>3</v>
      </c>
      <c r="T1517" s="4">
        <v>21</v>
      </c>
      <c r="U1517" s="4">
        <v>3</v>
      </c>
      <c r="V1517" s="4">
        <v>19</v>
      </c>
      <c r="W1517" s="4">
        <v>22</v>
      </c>
      <c r="X1517">
        <v>2</v>
      </c>
      <c r="Y1517">
        <v>3</v>
      </c>
      <c r="Z1517" t="str">
        <f t="shared" si="95"/>
        <v>Medium</v>
      </c>
      <c r="AA1517" s="14">
        <f t="shared" ca="1" si="96"/>
        <v>3.3735252643126463</v>
      </c>
      <c r="AB1517">
        <v>0</v>
      </c>
      <c r="AC1517">
        <v>3</v>
      </c>
      <c r="AD1517" s="14">
        <f t="shared" ca="1" si="97"/>
        <v>3.0745397910730712</v>
      </c>
      <c r="AE1517">
        <v>8</v>
      </c>
      <c r="AF1517">
        <v>0</v>
      </c>
      <c r="AG1517">
        <v>0</v>
      </c>
      <c r="AH1517">
        <v>0</v>
      </c>
      <c r="AI1517">
        <v>0</v>
      </c>
      <c r="AJ1517">
        <v>0</v>
      </c>
      <c r="AK1517">
        <v>0</v>
      </c>
      <c r="AL1517">
        <v>0</v>
      </c>
      <c r="AM1517" t="s">
        <v>45</v>
      </c>
    </row>
    <row r="1518" spans="1:39" hidden="1" x14ac:dyDescent="0.3">
      <c r="A1518">
        <v>10854</v>
      </c>
      <c r="B1518">
        <v>1970</v>
      </c>
      <c r="C1518" s="14">
        <f>2021-Table1[[#This Row],[Year_Birth]]</f>
        <v>51</v>
      </c>
      <c r="D1518" t="s">
        <v>39</v>
      </c>
      <c r="E1518" s="14" t="str" cm="1">
        <f t="array" ref="E1518">_xlfn.SWITCH(Table1[[#This Row],[Education]],"Graduation","Bachelor’s","Basic","High School","2n Cycle","Master’s","Master","Master’s","PhD","PhD","Other")</f>
        <v>PhD</v>
      </c>
      <c r="F1518" t="s">
        <v>42</v>
      </c>
      <c r="G1518" s="14" t="s">
        <v>42</v>
      </c>
      <c r="H1518" s="14" t="str" cm="1">
        <f t="array" ref="H1518">_xlfn.SWITCH(Table1[[#This Row],[Marital_Status_mod]],"Together","Couple","Married","Couple","Divorced","Single","Single","Single","Widow","Single","Other")</f>
        <v>Couple</v>
      </c>
      <c r="I1518" s="4">
        <v>38853</v>
      </c>
      <c r="J1518" s="41" t="str">
        <f t="shared" si="94"/>
        <v>$30 - $40K</v>
      </c>
      <c r="K1518">
        <v>1</v>
      </c>
      <c r="L1518">
        <v>1</v>
      </c>
      <c r="M1518">
        <f>Table1[[#This Row],[Teenhome]]+Table1[[#This Row],[Kidhome]]</f>
        <v>2</v>
      </c>
      <c r="N1518" s="1">
        <v>41782</v>
      </c>
      <c r="O1518" s="16">
        <f>(Table1[[#This Row],[DataSetDate]]-Table1[[#This Row],[Dt_Customer]])/365</f>
        <v>6.7123287671232879</v>
      </c>
      <c r="P1518" s="15">
        <v>44232</v>
      </c>
      <c r="Q1518">
        <v>90</v>
      </c>
      <c r="R1518" s="4">
        <v>29</v>
      </c>
      <c r="S1518" s="4">
        <v>0</v>
      </c>
      <c r="T1518" s="4">
        <v>14</v>
      </c>
      <c r="U1518" s="4">
        <v>0</v>
      </c>
      <c r="V1518" s="4">
        <v>0</v>
      </c>
      <c r="W1518" s="4">
        <v>2</v>
      </c>
      <c r="X1518">
        <v>2</v>
      </c>
      <c r="Y1518">
        <v>2</v>
      </c>
      <c r="Z1518" t="str">
        <f t="shared" si="95"/>
        <v>Low</v>
      </c>
      <c r="AA1518" s="14">
        <f t="shared" ca="1" si="96"/>
        <v>1.6706058599499141</v>
      </c>
      <c r="AB1518">
        <v>0</v>
      </c>
      <c r="AC1518">
        <v>3</v>
      </c>
      <c r="AD1518" s="14">
        <f t="shared" ca="1" si="97"/>
        <v>2.7611171987074026</v>
      </c>
      <c r="AE1518">
        <v>7</v>
      </c>
      <c r="AF1518">
        <v>0</v>
      </c>
      <c r="AG1518">
        <v>0</v>
      </c>
      <c r="AH1518">
        <v>0</v>
      </c>
      <c r="AI1518">
        <v>0</v>
      </c>
      <c r="AJ1518">
        <v>0</v>
      </c>
      <c r="AK1518">
        <v>0</v>
      </c>
      <c r="AL1518">
        <v>0</v>
      </c>
      <c r="AM1518" t="s">
        <v>45</v>
      </c>
    </row>
    <row r="1519" spans="1:39" hidden="1" x14ac:dyDescent="0.3">
      <c r="A1519">
        <v>6488</v>
      </c>
      <c r="B1519">
        <v>1959</v>
      </c>
      <c r="C1519" s="14">
        <f>2021-Table1[[#This Row],[Year_Birth]]</f>
        <v>62</v>
      </c>
      <c r="D1519" t="s">
        <v>39</v>
      </c>
      <c r="E1519" s="14" t="str" cm="1">
        <f t="array" ref="E1519">_xlfn.SWITCH(Table1[[#This Row],[Education]],"Graduation","Bachelor’s","Basic","High School","2n Cycle","Master’s","Master","Master’s","PhD","PhD","Other")</f>
        <v>PhD</v>
      </c>
      <c r="F1519" t="s">
        <v>42</v>
      </c>
      <c r="G1519" s="14" t="s">
        <v>42</v>
      </c>
      <c r="H1519" s="14" t="str" cm="1">
        <f t="array" ref="H1519">_xlfn.SWITCH(Table1[[#This Row],[Marital_Status_mod]],"Together","Couple","Married","Couple","Divorced","Single","Single","Single","Widow","Single","Other")</f>
        <v>Couple</v>
      </c>
      <c r="I1519" s="4">
        <v>38829</v>
      </c>
      <c r="J1519" s="41" t="str">
        <f t="shared" si="94"/>
        <v>$30 - $40K</v>
      </c>
      <c r="K1519">
        <v>0</v>
      </c>
      <c r="L1519">
        <v>1</v>
      </c>
      <c r="M1519">
        <f>Table1[[#This Row],[Teenhome]]+Table1[[#This Row],[Kidhome]]</f>
        <v>1</v>
      </c>
      <c r="N1519" s="1">
        <v>41735</v>
      </c>
      <c r="O1519" s="16">
        <f>(Table1[[#This Row],[DataSetDate]]-Table1[[#This Row],[Dt_Customer]])/365</f>
        <v>6.8410958904109593</v>
      </c>
      <c r="P1519" s="15">
        <v>44232</v>
      </c>
      <c r="Q1519">
        <v>86</v>
      </c>
      <c r="R1519" s="4">
        <v>76</v>
      </c>
      <c r="S1519" s="4">
        <v>0</v>
      </c>
      <c r="T1519" s="4">
        <v>7</v>
      </c>
      <c r="U1519" s="4">
        <v>0</v>
      </c>
      <c r="V1519" s="4">
        <v>0</v>
      </c>
      <c r="W1519" s="4">
        <v>16</v>
      </c>
      <c r="X1519">
        <v>1</v>
      </c>
      <c r="Y1519">
        <v>3</v>
      </c>
      <c r="Z1519" t="str">
        <f t="shared" si="95"/>
        <v>Medium</v>
      </c>
      <c r="AA1519" s="14">
        <f t="shared" ca="1" si="96"/>
        <v>2.6239323340096856</v>
      </c>
      <c r="AB1519">
        <v>2</v>
      </c>
      <c r="AC1519">
        <v>2</v>
      </c>
      <c r="AD1519" s="14">
        <f t="shared" ca="1" si="97"/>
        <v>1.6313850946996526</v>
      </c>
      <c r="AE1519">
        <v>5</v>
      </c>
      <c r="AF1519">
        <v>0</v>
      </c>
      <c r="AG1519">
        <v>0</v>
      </c>
      <c r="AH1519">
        <v>0</v>
      </c>
      <c r="AI1519">
        <v>0</v>
      </c>
      <c r="AJ1519">
        <v>0</v>
      </c>
      <c r="AK1519">
        <v>0</v>
      </c>
      <c r="AL1519">
        <v>0</v>
      </c>
      <c r="AM1519" t="s">
        <v>52</v>
      </c>
    </row>
    <row r="1520" spans="1:39" hidden="1" x14ac:dyDescent="0.3">
      <c r="A1520">
        <v>2066</v>
      </c>
      <c r="B1520">
        <v>1949</v>
      </c>
      <c r="C1520" s="14">
        <f>2021-Table1[[#This Row],[Year_Birth]]</f>
        <v>72</v>
      </c>
      <c r="D1520" t="s">
        <v>46</v>
      </c>
      <c r="E1520" s="14" t="str" cm="1">
        <f t="array" ref="E1520">_xlfn.SWITCH(Table1[[#This Row],[Education]],"Graduation","Bachelor’s","Basic","High School","2n Cycle","Master’s","Master","Master’s","PhD","PhD","Other")</f>
        <v>Bachelor’s</v>
      </c>
      <c r="F1520" t="s">
        <v>40</v>
      </c>
      <c r="G1520" s="14" t="s">
        <v>40</v>
      </c>
      <c r="H1520" s="14" t="str" cm="1">
        <f t="array" ref="H1520">_xlfn.SWITCH(Table1[[#This Row],[Marital_Status_mod]],"Together","Couple","Married","Couple","Divorced","Single","Single","Single","Widow","Single","Other")</f>
        <v>Couple</v>
      </c>
      <c r="I1520" s="4">
        <v>38823</v>
      </c>
      <c r="J1520" s="41" t="str">
        <f t="shared" si="94"/>
        <v>$30 - $40K</v>
      </c>
      <c r="K1520">
        <v>0</v>
      </c>
      <c r="L1520">
        <v>1</v>
      </c>
      <c r="M1520">
        <f>Table1[[#This Row],[Teenhome]]+Table1[[#This Row],[Kidhome]]</f>
        <v>1</v>
      </c>
      <c r="N1520" s="1">
        <v>41151</v>
      </c>
      <c r="O1520" s="16">
        <f>(Table1[[#This Row],[DataSetDate]]-Table1[[#This Row],[Dt_Customer]])/365</f>
        <v>8.4410958904109581</v>
      </c>
      <c r="P1520" s="15">
        <v>44232</v>
      </c>
      <c r="Q1520">
        <v>56</v>
      </c>
      <c r="R1520" s="4">
        <v>70</v>
      </c>
      <c r="S1520" s="4">
        <v>0</v>
      </c>
      <c r="T1520" s="4">
        <v>11</v>
      </c>
      <c r="U1520" s="4">
        <v>2</v>
      </c>
      <c r="V1520" s="4">
        <v>8</v>
      </c>
      <c r="W1520" s="4">
        <v>23</v>
      </c>
      <c r="X1520">
        <v>1</v>
      </c>
      <c r="Y1520">
        <v>2</v>
      </c>
      <c r="Z1520" t="str">
        <f t="shared" si="95"/>
        <v>Low</v>
      </c>
      <c r="AA1520" s="14">
        <f t="shared" ca="1" si="96"/>
        <v>2.3834699145967591</v>
      </c>
      <c r="AB1520">
        <v>1</v>
      </c>
      <c r="AC1520">
        <v>3</v>
      </c>
      <c r="AD1520" s="14">
        <f t="shared" ca="1" si="97"/>
        <v>3.3220820053064624</v>
      </c>
      <c r="AE1520">
        <v>6</v>
      </c>
      <c r="AF1520">
        <v>0</v>
      </c>
      <c r="AG1520">
        <v>0</v>
      </c>
      <c r="AH1520">
        <v>0</v>
      </c>
      <c r="AI1520">
        <v>0</v>
      </c>
      <c r="AJ1520">
        <v>0</v>
      </c>
      <c r="AK1520">
        <v>0</v>
      </c>
      <c r="AL1520">
        <v>0</v>
      </c>
      <c r="AM1520" t="s">
        <v>41</v>
      </c>
    </row>
    <row r="1521" spans="1:39" hidden="1" x14ac:dyDescent="0.3">
      <c r="A1521">
        <v>195</v>
      </c>
      <c r="B1521">
        <v>1972</v>
      </c>
      <c r="C1521" s="14">
        <f>2021-Table1[[#This Row],[Year_Birth]]</f>
        <v>49</v>
      </c>
      <c r="D1521" t="s">
        <v>46</v>
      </c>
      <c r="E1521" s="14" t="str" cm="1">
        <f t="array" ref="E1521">_xlfn.SWITCH(Table1[[#This Row],[Education]],"Graduation","Bachelor’s","Basic","High School","2n Cycle","Master’s","Master","Master’s","PhD","PhD","Other")</f>
        <v>Bachelor’s</v>
      </c>
      <c r="F1521" t="s">
        <v>50</v>
      </c>
      <c r="G1521" s="14" t="s">
        <v>50</v>
      </c>
      <c r="H1521" s="14" t="str" cm="1">
        <f t="array" ref="H1521">_xlfn.SWITCH(Table1[[#This Row],[Marital_Status_mod]],"Together","Couple","Married","Couple","Divorced","Single","Single","Single","Widow","Single","Other")</f>
        <v>Single</v>
      </c>
      <c r="I1521" s="4">
        <v>38808</v>
      </c>
      <c r="J1521" s="41" t="str">
        <f t="shared" si="94"/>
        <v>$30 - $40K</v>
      </c>
      <c r="K1521">
        <v>1</v>
      </c>
      <c r="L1521">
        <v>0</v>
      </c>
      <c r="M1521">
        <f>Table1[[#This Row],[Teenhome]]+Table1[[#This Row],[Kidhome]]</f>
        <v>1</v>
      </c>
      <c r="N1521" s="1">
        <v>41147</v>
      </c>
      <c r="O1521" s="16">
        <f>(Table1[[#This Row],[DataSetDate]]-Table1[[#This Row],[Dt_Customer]])/365</f>
        <v>8.4520547945205475</v>
      </c>
      <c r="P1521" s="15">
        <v>44232</v>
      </c>
      <c r="Q1521">
        <v>21</v>
      </c>
      <c r="R1521" s="4">
        <v>125</v>
      </c>
      <c r="S1521" s="4">
        <v>17</v>
      </c>
      <c r="T1521" s="4">
        <v>52</v>
      </c>
      <c r="U1521" s="4">
        <v>3</v>
      </c>
      <c r="V1521" s="4">
        <v>19</v>
      </c>
      <c r="W1521" s="4">
        <v>30</v>
      </c>
      <c r="X1521">
        <v>4</v>
      </c>
      <c r="Y1521">
        <v>5</v>
      </c>
      <c r="Z1521" t="str">
        <f t="shared" si="95"/>
        <v>Medium</v>
      </c>
      <c r="AA1521" s="14">
        <f t="shared" ca="1" si="96"/>
        <v>5.0661358465881712</v>
      </c>
      <c r="AB1521">
        <v>1</v>
      </c>
      <c r="AC1521">
        <v>4</v>
      </c>
      <c r="AD1521" s="14">
        <f t="shared" ca="1" si="97"/>
        <v>4.0507150730351373</v>
      </c>
      <c r="AE1521">
        <v>8</v>
      </c>
      <c r="AF1521">
        <v>0</v>
      </c>
      <c r="AG1521">
        <v>0</v>
      </c>
      <c r="AH1521">
        <v>1</v>
      </c>
      <c r="AI1521">
        <v>0</v>
      </c>
      <c r="AJ1521">
        <v>0</v>
      </c>
      <c r="AK1521">
        <v>1</v>
      </c>
      <c r="AL1521">
        <v>0</v>
      </c>
      <c r="AM1521" t="s">
        <v>41</v>
      </c>
    </row>
    <row r="1522" spans="1:39" hidden="1" x14ac:dyDescent="0.3">
      <c r="A1522">
        <v>8418</v>
      </c>
      <c r="B1522">
        <v>1958</v>
      </c>
      <c r="C1522" s="14">
        <f>2021-Table1[[#This Row],[Year_Birth]]</f>
        <v>63</v>
      </c>
      <c r="D1522" t="s">
        <v>51</v>
      </c>
      <c r="E1522" s="14" t="str" cm="1">
        <f t="array" ref="E1522">_xlfn.SWITCH(Table1[[#This Row],[Education]],"Graduation","Bachelor’s","Basic","High School","2n Cycle","Master’s","Master","Master’s","PhD","PhD","Other")</f>
        <v>Master’s</v>
      </c>
      <c r="F1522" t="s">
        <v>50</v>
      </c>
      <c r="G1522" s="14" t="s">
        <v>50</v>
      </c>
      <c r="H1522" s="14" t="str" cm="1">
        <f t="array" ref="H1522">_xlfn.SWITCH(Table1[[#This Row],[Marital_Status_mod]],"Together","Couple","Married","Couple","Divorced","Single","Single","Single","Widow","Single","Other")</f>
        <v>Single</v>
      </c>
      <c r="I1522" s="4">
        <v>38741</v>
      </c>
      <c r="J1522" s="41" t="str">
        <f t="shared" si="94"/>
        <v>$30 - $40K</v>
      </c>
      <c r="K1522">
        <v>1</v>
      </c>
      <c r="L1522">
        <v>1</v>
      </c>
      <c r="M1522">
        <f>Table1[[#This Row],[Teenhome]]+Table1[[#This Row],[Kidhome]]</f>
        <v>2</v>
      </c>
      <c r="N1522" s="1">
        <v>41728</v>
      </c>
      <c r="O1522" s="16">
        <f>(Table1[[#This Row],[DataSetDate]]-Table1[[#This Row],[Dt_Customer]])/365</f>
        <v>6.86027397260274</v>
      </c>
      <c r="P1522" s="15">
        <v>44232</v>
      </c>
      <c r="Q1522">
        <v>60</v>
      </c>
      <c r="R1522" s="4">
        <v>7</v>
      </c>
      <c r="S1522" s="4">
        <v>10</v>
      </c>
      <c r="T1522" s="4">
        <v>17</v>
      </c>
      <c r="U1522" s="4">
        <v>8</v>
      </c>
      <c r="V1522" s="4">
        <v>6</v>
      </c>
      <c r="W1522" s="4">
        <v>13</v>
      </c>
      <c r="X1522">
        <v>2</v>
      </c>
      <c r="Y1522">
        <v>2</v>
      </c>
      <c r="Z1522" t="str">
        <f t="shared" si="95"/>
        <v>Low</v>
      </c>
      <c r="AA1522" s="14">
        <f t="shared" ca="1" si="96"/>
        <v>1.6809832082435376</v>
      </c>
      <c r="AB1522">
        <v>0</v>
      </c>
      <c r="AC1522">
        <v>3</v>
      </c>
      <c r="AD1522" s="14">
        <f t="shared" ca="1" si="97"/>
        <v>2.9366835638686486</v>
      </c>
      <c r="AE1522">
        <v>7</v>
      </c>
      <c r="AF1522">
        <v>0</v>
      </c>
      <c r="AG1522">
        <v>0</v>
      </c>
      <c r="AH1522">
        <v>0</v>
      </c>
      <c r="AI1522">
        <v>0</v>
      </c>
      <c r="AJ1522">
        <v>0</v>
      </c>
      <c r="AK1522">
        <v>0</v>
      </c>
      <c r="AL1522">
        <v>0</v>
      </c>
      <c r="AM1522" t="s">
        <v>52</v>
      </c>
    </row>
    <row r="1523" spans="1:39" hidden="1" x14ac:dyDescent="0.3">
      <c r="A1523">
        <v>5247</v>
      </c>
      <c r="B1523">
        <v>1955</v>
      </c>
      <c r="C1523" s="14">
        <f>2021-Table1[[#This Row],[Year_Birth]]</f>
        <v>66</v>
      </c>
      <c r="D1523" t="s">
        <v>39</v>
      </c>
      <c r="E1523" s="14" t="str" cm="1">
        <f t="array" ref="E1523">_xlfn.SWITCH(Table1[[#This Row],[Education]],"Graduation","Bachelor’s","Basic","High School","2n Cycle","Master’s","Master","Master’s","PhD","PhD","Other")</f>
        <v>PhD</v>
      </c>
      <c r="F1523" t="s">
        <v>42</v>
      </c>
      <c r="G1523" s="14" t="s">
        <v>42</v>
      </c>
      <c r="H1523" s="14" t="str" cm="1">
        <f t="array" ref="H1523">_xlfn.SWITCH(Table1[[#This Row],[Marital_Status_mod]],"Together","Couple","Married","Couple","Divorced","Single","Single","Single","Widow","Single","Other")</f>
        <v>Couple</v>
      </c>
      <c r="I1523" s="4">
        <v>38725</v>
      </c>
      <c r="J1523" s="41" t="str">
        <f t="shared" si="94"/>
        <v>$30 - $40K</v>
      </c>
      <c r="K1523">
        <v>1</v>
      </c>
      <c r="L1523">
        <v>1</v>
      </c>
      <c r="M1523">
        <f>Table1[[#This Row],[Teenhome]]+Table1[[#This Row],[Kidhome]]</f>
        <v>2</v>
      </c>
      <c r="N1523" s="1">
        <v>41769</v>
      </c>
      <c r="O1523" s="16">
        <f>(Table1[[#This Row],[DataSetDate]]-Table1[[#This Row],[Dt_Customer]])/365</f>
        <v>6.7479452054794518</v>
      </c>
      <c r="P1523" s="15">
        <v>44232</v>
      </c>
      <c r="Q1523">
        <v>52</v>
      </c>
      <c r="R1523" s="4">
        <v>31</v>
      </c>
      <c r="S1523" s="4">
        <v>0</v>
      </c>
      <c r="T1523" s="4">
        <v>6</v>
      </c>
      <c r="U1523" s="4">
        <v>2</v>
      </c>
      <c r="V1523" s="4">
        <v>1</v>
      </c>
      <c r="W1523" s="4">
        <v>5</v>
      </c>
      <c r="X1523">
        <v>2</v>
      </c>
      <c r="Y1523">
        <v>1</v>
      </c>
      <c r="Z1523" t="str">
        <f t="shared" si="95"/>
        <v>Low</v>
      </c>
      <c r="AA1523" s="14">
        <f t="shared" ca="1" si="96"/>
        <v>0.65288473867893504</v>
      </c>
      <c r="AB1523">
        <v>0</v>
      </c>
      <c r="AC1523">
        <v>4</v>
      </c>
      <c r="AD1523" s="14">
        <f t="shared" ca="1" si="97"/>
        <v>4.1718580150307414</v>
      </c>
      <c r="AE1523">
        <v>4</v>
      </c>
      <c r="AF1523">
        <v>0</v>
      </c>
      <c r="AG1523">
        <v>0</v>
      </c>
      <c r="AH1523">
        <v>0</v>
      </c>
      <c r="AI1523">
        <v>0</v>
      </c>
      <c r="AJ1523">
        <v>0</v>
      </c>
      <c r="AK1523">
        <v>0</v>
      </c>
      <c r="AL1523">
        <v>0</v>
      </c>
      <c r="AM1523" t="s">
        <v>41</v>
      </c>
    </row>
    <row r="1524" spans="1:39" hidden="1" x14ac:dyDescent="0.3">
      <c r="A1524">
        <v>7761</v>
      </c>
      <c r="B1524">
        <v>1978</v>
      </c>
      <c r="C1524" s="14">
        <f>2021-Table1[[#This Row],[Year_Birth]]</f>
        <v>43</v>
      </c>
      <c r="D1524" t="s">
        <v>51</v>
      </c>
      <c r="E1524" s="14" t="str" cm="1">
        <f t="array" ref="E1524">_xlfn.SWITCH(Table1[[#This Row],[Education]],"Graduation","Bachelor’s","Basic","High School","2n Cycle","Master’s","Master","Master’s","PhD","PhD","Other")</f>
        <v>Master’s</v>
      </c>
      <c r="F1524" t="s">
        <v>40</v>
      </c>
      <c r="G1524" s="14" t="s">
        <v>40</v>
      </c>
      <c r="H1524" s="14" t="str" cm="1">
        <f t="array" ref="H1524">_xlfn.SWITCH(Table1[[#This Row],[Marital_Status_mod]],"Together","Couple","Married","Couple","Divorced","Single","Single","Single","Widow","Single","Other")</f>
        <v>Couple</v>
      </c>
      <c r="I1524" s="4">
        <v>38702</v>
      </c>
      <c r="J1524" s="41" t="str">
        <f t="shared" si="94"/>
        <v>$30 - $40K</v>
      </c>
      <c r="K1524">
        <v>1</v>
      </c>
      <c r="L1524">
        <v>0</v>
      </c>
      <c r="M1524">
        <f>Table1[[#This Row],[Teenhome]]+Table1[[#This Row],[Kidhome]]</f>
        <v>1</v>
      </c>
      <c r="N1524" s="1">
        <v>41487</v>
      </c>
      <c r="O1524" s="16">
        <f>(Table1[[#This Row],[DataSetDate]]-Table1[[#This Row],[Dt_Customer]])/365</f>
        <v>7.5205479452054798</v>
      </c>
      <c r="P1524" s="15">
        <v>44232</v>
      </c>
      <c r="Q1524">
        <v>71</v>
      </c>
      <c r="R1524" s="4">
        <v>13</v>
      </c>
      <c r="S1524" s="4">
        <v>11</v>
      </c>
      <c r="T1524" s="4">
        <v>24</v>
      </c>
      <c r="U1524" s="4">
        <v>13</v>
      </c>
      <c r="V1524" s="4">
        <v>8</v>
      </c>
      <c r="W1524" s="4">
        <v>40</v>
      </c>
      <c r="X1524">
        <v>2</v>
      </c>
      <c r="Y1524">
        <v>3</v>
      </c>
      <c r="Z1524" t="str">
        <f t="shared" si="95"/>
        <v>Medium</v>
      </c>
      <c r="AA1524" s="14">
        <f t="shared" ca="1" si="96"/>
        <v>3.0849671699900787</v>
      </c>
      <c r="AB1524">
        <v>0</v>
      </c>
      <c r="AC1524">
        <v>4</v>
      </c>
      <c r="AD1524" s="14">
        <f t="shared" ca="1" si="97"/>
        <v>3.9962631068802903</v>
      </c>
      <c r="AE1524">
        <v>6</v>
      </c>
      <c r="AF1524">
        <v>0</v>
      </c>
      <c r="AG1524">
        <v>0</v>
      </c>
      <c r="AH1524">
        <v>0</v>
      </c>
      <c r="AI1524">
        <v>0</v>
      </c>
      <c r="AJ1524">
        <v>0</v>
      </c>
      <c r="AK1524">
        <v>0</v>
      </c>
      <c r="AL1524">
        <v>0</v>
      </c>
      <c r="AM1524" t="s">
        <v>53</v>
      </c>
    </row>
    <row r="1525" spans="1:39" hidden="1" x14ac:dyDescent="0.3">
      <c r="A1525">
        <v>4271</v>
      </c>
      <c r="B1525">
        <v>1989</v>
      </c>
      <c r="C1525" s="14">
        <f>2021-Table1[[#This Row],[Year_Birth]]</f>
        <v>32</v>
      </c>
      <c r="D1525" t="s">
        <v>51</v>
      </c>
      <c r="E1525" s="14" t="str" cm="1">
        <f t="array" ref="E1525">_xlfn.SWITCH(Table1[[#This Row],[Education]],"Graduation","Bachelor’s","Basic","High School","2n Cycle","Master’s","Master","Master’s","PhD","PhD","Other")</f>
        <v>Master’s</v>
      </c>
      <c r="F1525" t="s">
        <v>40</v>
      </c>
      <c r="G1525" s="14" t="s">
        <v>40</v>
      </c>
      <c r="H1525" s="14" t="str" cm="1">
        <f t="array" ref="H1525">_xlfn.SWITCH(Table1[[#This Row],[Marital_Status_mod]],"Together","Couple","Married","Couple","Divorced","Single","Single","Single","Widow","Single","Other")</f>
        <v>Couple</v>
      </c>
      <c r="I1525" s="4">
        <v>38683</v>
      </c>
      <c r="J1525" s="41" t="str">
        <f t="shared" si="94"/>
        <v>$30 - $40K</v>
      </c>
      <c r="K1525">
        <v>1</v>
      </c>
      <c r="L1525">
        <v>0</v>
      </c>
      <c r="M1525">
        <f>Table1[[#This Row],[Teenhome]]+Table1[[#This Row],[Kidhome]]</f>
        <v>1</v>
      </c>
      <c r="N1525" s="1">
        <v>41186</v>
      </c>
      <c r="O1525" s="16">
        <f>(Table1[[#This Row],[DataSetDate]]-Table1[[#This Row],[Dt_Customer]])/365</f>
        <v>8.3452054794520549</v>
      </c>
      <c r="P1525" s="15">
        <v>44232</v>
      </c>
      <c r="Q1525">
        <v>80</v>
      </c>
      <c r="R1525" s="4">
        <v>46</v>
      </c>
      <c r="S1525" s="4">
        <v>35</v>
      </c>
      <c r="T1525" s="4">
        <v>69</v>
      </c>
      <c r="U1525" s="4">
        <v>84</v>
      </c>
      <c r="V1525" s="4">
        <v>41</v>
      </c>
      <c r="W1525" s="4">
        <v>66</v>
      </c>
      <c r="X1525">
        <v>6</v>
      </c>
      <c r="Y1525">
        <v>4</v>
      </c>
      <c r="Z1525" t="str">
        <f t="shared" si="95"/>
        <v>Medium</v>
      </c>
      <c r="AA1525" s="14">
        <f t="shared" ca="1" si="96"/>
        <v>4.016211547962925</v>
      </c>
      <c r="AB1525">
        <v>1</v>
      </c>
      <c r="AC1525">
        <v>6</v>
      </c>
      <c r="AD1525" s="14">
        <f t="shared" ca="1" si="97"/>
        <v>5.7136387027232018</v>
      </c>
      <c r="AE1525">
        <v>7</v>
      </c>
      <c r="AF1525">
        <v>0</v>
      </c>
      <c r="AG1525">
        <v>0</v>
      </c>
      <c r="AH1525">
        <v>0</v>
      </c>
      <c r="AI1525">
        <v>0</v>
      </c>
      <c r="AJ1525">
        <v>0</v>
      </c>
      <c r="AK1525">
        <v>0</v>
      </c>
      <c r="AL1525">
        <v>0</v>
      </c>
      <c r="AM1525" t="s">
        <v>45</v>
      </c>
    </row>
    <row r="1526" spans="1:39" hidden="1" x14ac:dyDescent="0.3">
      <c r="A1526">
        <v>6568</v>
      </c>
      <c r="B1526">
        <v>1984</v>
      </c>
      <c r="C1526" s="14">
        <f>2021-Table1[[#This Row],[Year_Birth]]</f>
        <v>37</v>
      </c>
      <c r="D1526" t="s">
        <v>46</v>
      </c>
      <c r="E1526" s="14" t="str" cm="1">
        <f t="array" ref="E1526">_xlfn.SWITCH(Table1[[#This Row],[Education]],"Graduation","Bachelor’s","Basic","High School","2n Cycle","Master’s","Master","Master’s","PhD","PhD","Other")</f>
        <v>Bachelor’s</v>
      </c>
      <c r="F1526" t="s">
        <v>42</v>
      </c>
      <c r="G1526" s="14" t="s">
        <v>42</v>
      </c>
      <c r="H1526" s="14" t="str" cm="1">
        <f t="array" ref="H1526">_xlfn.SWITCH(Table1[[#This Row],[Marital_Status_mod]],"Together","Couple","Married","Couple","Divorced","Single","Single","Single","Widow","Single","Other")</f>
        <v>Couple</v>
      </c>
      <c r="I1526" s="4">
        <v>38680</v>
      </c>
      <c r="J1526" s="41" t="str">
        <f t="shared" si="94"/>
        <v>$30 - $40K</v>
      </c>
      <c r="K1526">
        <v>1</v>
      </c>
      <c r="L1526">
        <v>0</v>
      </c>
      <c r="M1526">
        <f>Table1[[#This Row],[Teenhome]]+Table1[[#This Row],[Kidhome]]</f>
        <v>1</v>
      </c>
      <c r="N1526" s="1">
        <v>41361</v>
      </c>
      <c r="O1526" s="16">
        <f>(Table1[[#This Row],[DataSetDate]]-Table1[[#This Row],[Dt_Customer]])/365</f>
        <v>7.8657534246575347</v>
      </c>
      <c r="P1526" s="15">
        <v>44232</v>
      </c>
      <c r="Q1526">
        <v>97</v>
      </c>
      <c r="R1526" s="4">
        <v>11</v>
      </c>
      <c r="S1526" s="4">
        <v>0</v>
      </c>
      <c r="T1526" s="4">
        <v>36</v>
      </c>
      <c r="U1526" s="4">
        <v>15</v>
      </c>
      <c r="V1526" s="4">
        <v>5</v>
      </c>
      <c r="W1526" s="4">
        <v>12</v>
      </c>
      <c r="X1526">
        <v>1</v>
      </c>
      <c r="Y1526">
        <v>2</v>
      </c>
      <c r="Z1526" t="str">
        <f t="shared" si="95"/>
        <v>Low</v>
      </c>
      <c r="AA1526" s="14">
        <f t="shared" ca="1" si="96"/>
        <v>2.2448743447372577</v>
      </c>
      <c r="AB1526">
        <v>0</v>
      </c>
      <c r="AC1526">
        <v>3</v>
      </c>
      <c r="AD1526" s="14">
        <f t="shared" ca="1" si="97"/>
        <v>2.7080727721844435</v>
      </c>
      <c r="AE1526">
        <v>7</v>
      </c>
      <c r="AF1526">
        <v>0</v>
      </c>
      <c r="AG1526">
        <v>0</v>
      </c>
      <c r="AH1526">
        <v>0</v>
      </c>
      <c r="AI1526">
        <v>0</v>
      </c>
      <c r="AJ1526">
        <v>0</v>
      </c>
      <c r="AK1526">
        <v>0</v>
      </c>
      <c r="AL1526">
        <v>0</v>
      </c>
      <c r="AM1526" t="s">
        <v>43</v>
      </c>
    </row>
    <row r="1527" spans="1:39" hidden="1" x14ac:dyDescent="0.3">
      <c r="A1527">
        <v>6201</v>
      </c>
      <c r="B1527">
        <v>1978</v>
      </c>
      <c r="C1527" s="14">
        <f>2021-Table1[[#This Row],[Year_Birth]]</f>
        <v>43</v>
      </c>
      <c r="D1527" t="s">
        <v>46</v>
      </c>
      <c r="E1527" s="14" t="str" cm="1">
        <f t="array" ref="E1527">_xlfn.SWITCH(Table1[[#This Row],[Education]],"Graduation","Bachelor’s","Basic","High School","2n Cycle","Master’s","Master","Master’s","PhD","PhD","Other")</f>
        <v>Bachelor’s</v>
      </c>
      <c r="F1527" t="s">
        <v>50</v>
      </c>
      <c r="G1527" s="14" t="s">
        <v>50</v>
      </c>
      <c r="H1527" s="14" t="str" cm="1">
        <f t="array" ref="H1527">_xlfn.SWITCH(Table1[[#This Row],[Marital_Status_mod]],"Together","Couple","Married","Couple","Divorced","Single","Single","Single","Widow","Single","Other")</f>
        <v>Single</v>
      </c>
      <c r="I1527" s="4">
        <v>38643</v>
      </c>
      <c r="J1527" s="41" t="str">
        <f t="shared" si="94"/>
        <v>$30 - $40K</v>
      </c>
      <c r="K1527">
        <v>1</v>
      </c>
      <c r="L1527">
        <v>1</v>
      </c>
      <c r="M1527">
        <f>Table1[[#This Row],[Teenhome]]+Table1[[#This Row],[Kidhome]]</f>
        <v>2</v>
      </c>
      <c r="N1527" s="1">
        <v>41607</v>
      </c>
      <c r="O1527" s="16">
        <f>(Table1[[#This Row],[DataSetDate]]-Table1[[#This Row],[Dt_Customer]])/365</f>
        <v>7.1917808219178081</v>
      </c>
      <c r="P1527" s="15">
        <v>44232</v>
      </c>
      <c r="Q1527">
        <v>45</v>
      </c>
      <c r="R1527" s="4">
        <v>22</v>
      </c>
      <c r="S1527" s="4">
        <v>2</v>
      </c>
      <c r="T1527" s="4">
        <v>14</v>
      </c>
      <c r="U1527" s="4">
        <v>0</v>
      </c>
      <c r="V1527" s="4">
        <v>1</v>
      </c>
      <c r="W1527" s="4">
        <v>10</v>
      </c>
      <c r="X1527">
        <v>2</v>
      </c>
      <c r="Y1527">
        <v>2</v>
      </c>
      <c r="Z1527" t="str">
        <f t="shared" si="95"/>
        <v>Low</v>
      </c>
      <c r="AA1527" s="14">
        <f t="shared" ca="1" si="96"/>
        <v>2.1236357945520394</v>
      </c>
      <c r="AB1527">
        <v>0</v>
      </c>
      <c r="AC1527">
        <v>3</v>
      </c>
      <c r="AD1527" s="14">
        <f t="shared" ca="1" si="97"/>
        <v>2.8119208185799671</v>
      </c>
      <c r="AE1527">
        <v>7</v>
      </c>
      <c r="AF1527">
        <v>0</v>
      </c>
      <c r="AG1527">
        <v>0</v>
      </c>
      <c r="AH1527">
        <v>0</v>
      </c>
      <c r="AI1527">
        <v>0</v>
      </c>
      <c r="AJ1527">
        <v>0</v>
      </c>
      <c r="AK1527">
        <v>0</v>
      </c>
      <c r="AL1527">
        <v>1</v>
      </c>
      <c r="AM1527" t="s">
        <v>41</v>
      </c>
    </row>
    <row r="1528" spans="1:39" hidden="1" x14ac:dyDescent="0.3">
      <c r="A1528">
        <v>3033</v>
      </c>
      <c r="B1528">
        <v>1963</v>
      </c>
      <c r="C1528" s="14">
        <f>2021-Table1[[#This Row],[Year_Birth]]</f>
        <v>58</v>
      </c>
      <c r="D1528" t="s">
        <v>44</v>
      </c>
      <c r="E1528" s="14" t="str" cm="1">
        <f t="array" ref="E1528">_xlfn.SWITCH(Table1[[#This Row],[Education]],"Graduation","Bachelor’s","Basic","High School","2n Cycle","Master’s","Master","Master’s","PhD","PhD","Other")</f>
        <v>Master’s</v>
      </c>
      <c r="F1528" t="s">
        <v>40</v>
      </c>
      <c r="G1528" s="14" t="s">
        <v>40</v>
      </c>
      <c r="H1528" s="14" t="str" cm="1">
        <f t="array" ref="H1528">_xlfn.SWITCH(Table1[[#This Row],[Marital_Status_mod]],"Together","Couple","Married","Couple","Divorced","Single","Single","Single","Widow","Single","Other")</f>
        <v>Couple</v>
      </c>
      <c r="I1528" s="4">
        <v>38620</v>
      </c>
      <c r="J1528" s="41" t="str">
        <f t="shared" si="94"/>
        <v>$30 - $40K</v>
      </c>
      <c r="K1528">
        <v>0</v>
      </c>
      <c r="L1528">
        <v>0</v>
      </c>
      <c r="M1528">
        <f>Table1[[#This Row],[Teenhome]]+Table1[[#This Row],[Kidhome]]</f>
        <v>0</v>
      </c>
      <c r="N1528" s="1">
        <v>41405</v>
      </c>
      <c r="O1528" s="16">
        <f>(Table1[[#This Row],[DataSetDate]]-Table1[[#This Row],[Dt_Customer]])/365</f>
        <v>7.7452054794520544</v>
      </c>
      <c r="P1528" s="15">
        <v>44232</v>
      </c>
      <c r="Q1528">
        <v>56</v>
      </c>
      <c r="R1528" s="4">
        <v>112</v>
      </c>
      <c r="S1528" s="4">
        <v>17</v>
      </c>
      <c r="T1528" s="4">
        <v>44</v>
      </c>
      <c r="U1528" s="4">
        <v>34</v>
      </c>
      <c r="V1528" s="4">
        <v>22</v>
      </c>
      <c r="W1528" s="4">
        <v>89</v>
      </c>
      <c r="X1528">
        <v>1</v>
      </c>
      <c r="Y1528">
        <v>2</v>
      </c>
      <c r="Z1528" t="str">
        <f t="shared" si="95"/>
        <v>Low</v>
      </c>
      <c r="AA1528" s="14">
        <f t="shared" ca="1" si="96"/>
        <v>2.2110788543688473</v>
      </c>
      <c r="AB1528">
        <v>5</v>
      </c>
      <c r="AC1528">
        <v>3</v>
      </c>
      <c r="AD1528" s="14">
        <f t="shared" ca="1" si="97"/>
        <v>3.0532276521756558</v>
      </c>
      <c r="AE1528">
        <v>3</v>
      </c>
      <c r="AF1528">
        <v>0</v>
      </c>
      <c r="AG1528">
        <v>0</v>
      </c>
      <c r="AH1528">
        <v>0</v>
      </c>
      <c r="AI1528">
        <v>0</v>
      </c>
      <c r="AJ1528">
        <v>0</v>
      </c>
      <c r="AK1528">
        <v>0</v>
      </c>
      <c r="AL1528">
        <v>0</v>
      </c>
      <c r="AM1528" t="s">
        <v>53</v>
      </c>
    </row>
    <row r="1529" spans="1:39" hidden="1" x14ac:dyDescent="0.3">
      <c r="A1529">
        <v>4119</v>
      </c>
      <c r="B1529">
        <v>1963</v>
      </c>
      <c r="C1529" s="14">
        <f>2021-Table1[[#This Row],[Year_Birth]]</f>
        <v>58</v>
      </c>
      <c r="D1529" t="s">
        <v>44</v>
      </c>
      <c r="E1529" s="14" t="str" cm="1">
        <f t="array" ref="E1529">_xlfn.SWITCH(Table1[[#This Row],[Education]],"Graduation","Bachelor’s","Basic","High School","2n Cycle","Master’s","Master","Master’s","PhD","PhD","Other")</f>
        <v>Master’s</v>
      </c>
      <c r="F1529" t="s">
        <v>40</v>
      </c>
      <c r="G1529" s="14" t="s">
        <v>40</v>
      </c>
      <c r="H1529" s="14" t="str" cm="1">
        <f t="array" ref="H1529">_xlfn.SWITCH(Table1[[#This Row],[Marital_Status_mod]],"Together","Couple","Married","Couple","Divorced","Single","Single","Single","Widow","Single","Other")</f>
        <v>Couple</v>
      </c>
      <c r="I1529" s="4">
        <v>38620</v>
      </c>
      <c r="J1529" s="41" t="str">
        <f t="shared" si="94"/>
        <v>$30 - $40K</v>
      </c>
      <c r="K1529">
        <v>0</v>
      </c>
      <c r="L1529">
        <v>0</v>
      </c>
      <c r="M1529">
        <f>Table1[[#This Row],[Teenhome]]+Table1[[#This Row],[Kidhome]]</f>
        <v>0</v>
      </c>
      <c r="N1529" s="1">
        <v>41405</v>
      </c>
      <c r="O1529" s="16">
        <f>(Table1[[#This Row],[DataSetDate]]-Table1[[#This Row],[Dt_Customer]])/365</f>
        <v>7.7452054794520544</v>
      </c>
      <c r="P1529" s="15">
        <v>44232</v>
      </c>
      <c r="Q1529">
        <v>56</v>
      </c>
      <c r="R1529" s="4">
        <v>112</v>
      </c>
      <c r="S1529" s="4">
        <v>17</v>
      </c>
      <c r="T1529" s="4">
        <v>44</v>
      </c>
      <c r="U1529" s="4">
        <v>34</v>
      </c>
      <c r="V1529" s="4">
        <v>22</v>
      </c>
      <c r="W1529" s="4">
        <v>89</v>
      </c>
      <c r="X1529">
        <v>1</v>
      </c>
      <c r="Y1529">
        <v>2</v>
      </c>
      <c r="Z1529" t="str">
        <f t="shared" si="95"/>
        <v>Low</v>
      </c>
      <c r="AA1529" s="14">
        <f t="shared" ca="1" si="96"/>
        <v>2.1490933666147312</v>
      </c>
      <c r="AB1529">
        <v>5</v>
      </c>
      <c r="AC1529">
        <v>3</v>
      </c>
      <c r="AD1529" s="14">
        <f t="shared" ca="1" si="97"/>
        <v>2.7461164532327325</v>
      </c>
      <c r="AE1529">
        <v>3</v>
      </c>
      <c r="AF1529">
        <v>0</v>
      </c>
      <c r="AG1529">
        <v>0</v>
      </c>
      <c r="AH1529">
        <v>0</v>
      </c>
      <c r="AI1529">
        <v>0</v>
      </c>
      <c r="AJ1529">
        <v>0</v>
      </c>
      <c r="AK1529">
        <v>0</v>
      </c>
      <c r="AL1529">
        <v>0</v>
      </c>
      <c r="AM1529" t="s">
        <v>52</v>
      </c>
    </row>
    <row r="1530" spans="1:39" hidden="1" x14ac:dyDescent="0.3">
      <c r="A1530">
        <v>8181</v>
      </c>
      <c r="B1530">
        <v>1978</v>
      </c>
      <c r="C1530" s="14">
        <f>2021-Table1[[#This Row],[Year_Birth]]</f>
        <v>43</v>
      </c>
      <c r="D1530" t="s">
        <v>51</v>
      </c>
      <c r="E1530" s="14" t="str" cm="1">
        <f t="array" ref="E1530">_xlfn.SWITCH(Table1[[#This Row],[Education]],"Graduation","Bachelor’s","Basic","High School","2n Cycle","Master’s","Master","Master’s","PhD","PhD","Other")</f>
        <v>Master’s</v>
      </c>
      <c r="F1530" t="s">
        <v>50</v>
      </c>
      <c r="G1530" s="14" t="s">
        <v>50</v>
      </c>
      <c r="H1530" s="14" t="str" cm="1">
        <f t="array" ref="H1530">_xlfn.SWITCH(Table1[[#This Row],[Marital_Status_mod]],"Together","Couple","Married","Couple","Divorced","Single","Single","Single","Widow","Single","Other")</f>
        <v>Single</v>
      </c>
      <c r="I1530" s="4">
        <v>38593</v>
      </c>
      <c r="J1530" s="41" t="str">
        <f t="shared" si="94"/>
        <v>$30 - $40K</v>
      </c>
      <c r="K1530">
        <v>1</v>
      </c>
      <c r="L1530">
        <v>0</v>
      </c>
      <c r="M1530">
        <f>Table1[[#This Row],[Teenhome]]+Table1[[#This Row],[Kidhome]]</f>
        <v>1</v>
      </c>
      <c r="N1530" s="1">
        <v>41530</v>
      </c>
      <c r="O1530" s="16">
        <f>(Table1[[#This Row],[DataSetDate]]-Table1[[#This Row],[Dt_Customer]])/365</f>
        <v>7.4027397260273968</v>
      </c>
      <c r="P1530" s="15">
        <v>44232</v>
      </c>
      <c r="Q1530">
        <v>42</v>
      </c>
      <c r="R1530" s="4">
        <v>51</v>
      </c>
      <c r="S1530" s="4">
        <v>12</v>
      </c>
      <c r="T1530" s="4">
        <v>49</v>
      </c>
      <c r="U1530" s="4">
        <v>17</v>
      </c>
      <c r="V1530" s="4">
        <v>24</v>
      </c>
      <c r="W1530" s="4">
        <v>24</v>
      </c>
      <c r="X1530">
        <v>3</v>
      </c>
      <c r="Y1530">
        <v>4</v>
      </c>
      <c r="Z1530" t="str">
        <f t="shared" si="95"/>
        <v>Medium</v>
      </c>
      <c r="AA1530" s="14">
        <f t="shared" ca="1" si="96"/>
        <v>3.7475592910103064</v>
      </c>
      <c r="AB1530">
        <v>1</v>
      </c>
      <c r="AC1530">
        <v>3</v>
      </c>
      <c r="AD1530" s="14">
        <f t="shared" ca="1" si="97"/>
        <v>2.8298053622442114</v>
      </c>
      <c r="AE1530">
        <v>8</v>
      </c>
      <c r="AF1530">
        <v>0</v>
      </c>
      <c r="AG1530">
        <v>0</v>
      </c>
      <c r="AH1530">
        <v>0</v>
      </c>
      <c r="AI1530">
        <v>0</v>
      </c>
      <c r="AJ1530">
        <v>0</v>
      </c>
      <c r="AK1530">
        <v>0</v>
      </c>
      <c r="AL1530">
        <v>0</v>
      </c>
      <c r="AM1530" t="s">
        <v>41</v>
      </c>
    </row>
    <row r="1531" spans="1:39" hidden="1" x14ac:dyDescent="0.3">
      <c r="A1531">
        <v>1606</v>
      </c>
      <c r="B1531">
        <v>1971</v>
      </c>
      <c r="C1531" s="14">
        <f>2021-Table1[[#This Row],[Year_Birth]]</f>
        <v>50</v>
      </c>
      <c r="D1531" t="s">
        <v>46</v>
      </c>
      <c r="E1531" s="14" t="str" cm="1">
        <f t="array" ref="E1531">_xlfn.SWITCH(Table1[[#This Row],[Education]],"Graduation","Bachelor’s","Basic","High School","2n Cycle","Master’s","Master","Master’s","PhD","PhD","Other")</f>
        <v>Bachelor’s</v>
      </c>
      <c r="F1531" t="s">
        <v>40</v>
      </c>
      <c r="G1531" s="14" t="s">
        <v>40</v>
      </c>
      <c r="H1531" s="14" t="str" cm="1">
        <f t="array" ref="H1531">_xlfn.SWITCH(Table1[[#This Row],[Marital_Status_mod]],"Together","Couple","Married","Couple","Divorced","Single","Single","Single","Widow","Single","Other")</f>
        <v>Couple</v>
      </c>
      <c r="I1531" s="4">
        <v>38590</v>
      </c>
      <c r="J1531" s="41" t="str">
        <f t="shared" si="94"/>
        <v>$30 - $40K</v>
      </c>
      <c r="K1531">
        <v>1</v>
      </c>
      <c r="L1531">
        <v>0</v>
      </c>
      <c r="M1531">
        <f>Table1[[#This Row],[Teenhome]]+Table1[[#This Row],[Kidhome]]</f>
        <v>1</v>
      </c>
      <c r="N1531" s="1">
        <v>41409</v>
      </c>
      <c r="O1531" s="16">
        <f>(Table1[[#This Row],[DataSetDate]]-Table1[[#This Row],[Dt_Customer]])/365</f>
        <v>7.7342465753424658</v>
      </c>
      <c r="P1531" s="15">
        <v>44232</v>
      </c>
      <c r="Q1531">
        <v>65</v>
      </c>
      <c r="R1531" s="4">
        <v>3</v>
      </c>
      <c r="S1531" s="4">
        <v>1</v>
      </c>
      <c r="T1531" s="4">
        <v>8</v>
      </c>
      <c r="U1531" s="4">
        <v>4</v>
      </c>
      <c r="V1531" s="4">
        <v>3</v>
      </c>
      <c r="W1531" s="4">
        <v>3</v>
      </c>
      <c r="X1531">
        <v>1</v>
      </c>
      <c r="Y1531">
        <v>1</v>
      </c>
      <c r="Z1531" t="str">
        <f t="shared" si="95"/>
        <v>Low</v>
      </c>
      <c r="AA1531" s="14">
        <f t="shared" ca="1" si="96"/>
        <v>0.85129470262545781</v>
      </c>
      <c r="AB1531">
        <v>0</v>
      </c>
      <c r="AC1531">
        <v>2</v>
      </c>
      <c r="AD1531" s="14">
        <f t="shared" ca="1" si="97"/>
        <v>2.3891695628423197</v>
      </c>
      <c r="AE1531">
        <v>8</v>
      </c>
      <c r="AF1531">
        <v>0</v>
      </c>
      <c r="AG1531">
        <v>0</v>
      </c>
      <c r="AH1531">
        <v>0</v>
      </c>
      <c r="AI1531">
        <v>0</v>
      </c>
      <c r="AJ1531">
        <v>0</v>
      </c>
      <c r="AK1531">
        <v>0</v>
      </c>
      <c r="AL1531">
        <v>0</v>
      </c>
      <c r="AM1531" t="s">
        <v>47</v>
      </c>
    </row>
    <row r="1532" spans="1:39" hidden="1" x14ac:dyDescent="0.3">
      <c r="A1532">
        <v>1519</v>
      </c>
      <c r="B1532">
        <v>1972</v>
      </c>
      <c r="C1532" s="14">
        <f>2021-Table1[[#This Row],[Year_Birth]]</f>
        <v>49</v>
      </c>
      <c r="D1532" t="s">
        <v>39</v>
      </c>
      <c r="E1532" s="14" t="str" cm="1">
        <f t="array" ref="E1532">_xlfn.SWITCH(Table1[[#This Row],[Education]],"Graduation","Bachelor’s","Basic","High School","2n Cycle","Master’s","Master","Master’s","PhD","PhD","Other")</f>
        <v>PhD</v>
      </c>
      <c r="F1532" t="s">
        <v>50</v>
      </c>
      <c r="G1532" s="14" t="s">
        <v>50</v>
      </c>
      <c r="H1532" s="14" t="str" cm="1">
        <f t="array" ref="H1532">_xlfn.SWITCH(Table1[[#This Row],[Marital_Status_mod]],"Together","Couple","Married","Couple","Divorced","Single","Single","Single","Widow","Single","Other")</f>
        <v>Single</v>
      </c>
      <c r="I1532" s="4">
        <v>38578</v>
      </c>
      <c r="J1532" s="41" t="str">
        <f t="shared" si="94"/>
        <v>$30 - $40K</v>
      </c>
      <c r="K1532">
        <v>1</v>
      </c>
      <c r="L1532">
        <v>1</v>
      </c>
      <c r="M1532">
        <f>Table1[[#This Row],[Teenhome]]+Table1[[#This Row],[Kidhome]]</f>
        <v>2</v>
      </c>
      <c r="N1532" s="1">
        <v>41447</v>
      </c>
      <c r="O1532" s="16">
        <f>(Table1[[#This Row],[DataSetDate]]-Table1[[#This Row],[Dt_Customer]])/365</f>
        <v>7.6301369863013697</v>
      </c>
      <c r="P1532" s="15">
        <v>44232</v>
      </c>
      <c r="Q1532">
        <v>2</v>
      </c>
      <c r="R1532" s="4">
        <v>38</v>
      </c>
      <c r="S1532" s="4">
        <v>4</v>
      </c>
      <c r="T1532" s="4">
        <v>22</v>
      </c>
      <c r="U1532" s="4">
        <v>3</v>
      </c>
      <c r="V1532" s="4">
        <v>3</v>
      </c>
      <c r="W1532" s="4">
        <v>3</v>
      </c>
      <c r="X1532">
        <v>3</v>
      </c>
      <c r="Y1532">
        <v>3</v>
      </c>
      <c r="Z1532" t="str">
        <f t="shared" si="95"/>
        <v>Medium</v>
      </c>
      <c r="AA1532" s="14">
        <f t="shared" ca="1" si="96"/>
        <v>3.2294484302852275</v>
      </c>
      <c r="AB1532">
        <v>0</v>
      </c>
      <c r="AC1532">
        <v>3</v>
      </c>
      <c r="AD1532" s="14">
        <f t="shared" ca="1" si="97"/>
        <v>2.6169042810158158</v>
      </c>
      <c r="AE1532">
        <v>8</v>
      </c>
      <c r="AF1532">
        <v>0</v>
      </c>
      <c r="AG1532">
        <v>0</v>
      </c>
      <c r="AH1532">
        <v>0</v>
      </c>
      <c r="AI1532">
        <v>0</v>
      </c>
      <c r="AJ1532">
        <v>0</v>
      </c>
      <c r="AK1532">
        <v>1</v>
      </c>
      <c r="AL1532">
        <v>0</v>
      </c>
      <c r="AM1532" t="s">
        <v>41</v>
      </c>
    </row>
    <row r="1533" spans="1:39" hidden="1" x14ac:dyDescent="0.3">
      <c r="A1533">
        <v>9080</v>
      </c>
      <c r="B1533">
        <v>1972</v>
      </c>
      <c r="C1533" s="14">
        <f>2021-Table1[[#This Row],[Year_Birth]]</f>
        <v>49</v>
      </c>
      <c r="D1533" t="s">
        <v>39</v>
      </c>
      <c r="E1533" s="14" t="str" cm="1">
        <f t="array" ref="E1533">_xlfn.SWITCH(Table1[[#This Row],[Education]],"Graduation","Bachelor’s","Basic","High School","2n Cycle","Master’s","Master","Master’s","PhD","PhD","Other")</f>
        <v>PhD</v>
      </c>
      <c r="F1533" t="s">
        <v>50</v>
      </c>
      <c r="G1533" s="14" t="s">
        <v>50</v>
      </c>
      <c r="H1533" s="14" t="str" cm="1">
        <f t="array" ref="H1533">_xlfn.SWITCH(Table1[[#This Row],[Marital_Status_mod]],"Together","Couple","Married","Couple","Divorced","Single","Single","Single","Widow","Single","Other")</f>
        <v>Single</v>
      </c>
      <c r="I1533" s="4">
        <v>38578</v>
      </c>
      <c r="J1533" s="41" t="str">
        <f t="shared" si="94"/>
        <v>$30 - $40K</v>
      </c>
      <c r="K1533">
        <v>1</v>
      </c>
      <c r="L1533">
        <v>1</v>
      </c>
      <c r="M1533">
        <f>Table1[[#This Row],[Teenhome]]+Table1[[#This Row],[Kidhome]]</f>
        <v>2</v>
      </c>
      <c r="N1533" s="1">
        <v>41447</v>
      </c>
      <c r="O1533" s="16">
        <f>(Table1[[#This Row],[DataSetDate]]-Table1[[#This Row],[Dt_Customer]])/365</f>
        <v>7.6301369863013697</v>
      </c>
      <c r="P1533" s="15">
        <v>44232</v>
      </c>
      <c r="Q1533">
        <v>2</v>
      </c>
      <c r="R1533" s="4">
        <v>38</v>
      </c>
      <c r="S1533" s="4">
        <v>4</v>
      </c>
      <c r="T1533" s="4">
        <v>22</v>
      </c>
      <c r="U1533" s="4">
        <v>3</v>
      </c>
      <c r="V1533" s="4">
        <v>3</v>
      </c>
      <c r="W1533" s="4">
        <v>3</v>
      </c>
      <c r="X1533">
        <v>3</v>
      </c>
      <c r="Y1533">
        <v>3</v>
      </c>
      <c r="Z1533" t="str">
        <f t="shared" si="95"/>
        <v>Medium</v>
      </c>
      <c r="AA1533" s="14">
        <f t="shared" ca="1" si="96"/>
        <v>2.9443537515198788</v>
      </c>
      <c r="AB1533">
        <v>0</v>
      </c>
      <c r="AC1533">
        <v>3</v>
      </c>
      <c r="AD1533" s="14">
        <f t="shared" ca="1" si="97"/>
        <v>3.2524827931049671</v>
      </c>
      <c r="AE1533">
        <v>8</v>
      </c>
      <c r="AF1533">
        <v>0</v>
      </c>
      <c r="AG1533">
        <v>0</v>
      </c>
      <c r="AH1533">
        <v>0</v>
      </c>
      <c r="AI1533">
        <v>0</v>
      </c>
      <c r="AJ1533">
        <v>0</v>
      </c>
      <c r="AK1533">
        <v>0</v>
      </c>
      <c r="AL1533">
        <v>0</v>
      </c>
      <c r="AM1533" t="s">
        <v>41</v>
      </c>
    </row>
    <row r="1534" spans="1:39" hidden="1" x14ac:dyDescent="0.3">
      <c r="A1534">
        <v>4877</v>
      </c>
      <c r="B1534">
        <v>1973</v>
      </c>
      <c r="C1534" s="14">
        <f>2021-Table1[[#This Row],[Year_Birth]]</f>
        <v>48</v>
      </c>
      <c r="D1534" t="s">
        <v>44</v>
      </c>
      <c r="E1534" s="14" t="str" cm="1">
        <f t="array" ref="E1534">_xlfn.SWITCH(Table1[[#This Row],[Education]],"Graduation","Bachelor’s","Basic","High School","2n Cycle","Master’s","Master","Master’s","PhD","PhD","Other")</f>
        <v>Master’s</v>
      </c>
      <c r="F1534" t="s">
        <v>42</v>
      </c>
      <c r="G1534" s="14" t="s">
        <v>42</v>
      </c>
      <c r="H1534" s="14" t="str" cm="1">
        <f t="array" ref="H1534">_xlfn.SWITCH(Table1[[#This Row],[Marital_Status_mod]],"Together","Couple","Married","Couple","Divorced","Single","Single","Single","Widow","Single","Other")</f>
        <v>Couple</v>
      </c>
      <c r="I1534" s="4">
        <v>38576</v>
      </c>
      <c r="J1534" s="41" t="str">
        <f t="shared" si="94"/>
        <v>$30 - $40K</v>
      </c>
      <c r="K1534">
        <v>0</v>
      </c>
      <c r="L1534">
        <v>1</v>
      </c>
      <c r="M1534">
        <f>Table1[[#This Row],[Teenhome]]+Table1[[#This Row],[Kidhome]]</f>
        <v>1</v>
      </c>
      <c r="N1534" s="1">
        <v>41702</v>
      </c>
      <c r="O1534" s="16">
        <f>(Table1[[#This Row],[DataSetDate]]-Table1[[#This Row],[Dt_Customer]])/365</f>
        <v>6.9315068493150687</v>
      </c>
      <c r="P1534" s="15">
        <v>44232</v>
      </c>
      <c r="Q1534">
        <v>2</v>
      </c>
      <c r="R1534" s="4">
        <v>34</v>
      </c>
      <c r="S1534" s="4">
        <v>0</v>
      </c>
      <c r="T1534" s="4">
        <v>7</v>
      </c>
      <c r="U1534" s="4">
        <v>0</v>
      </c>
      <c r="V1534" s="4">
        <v>0</v>
      </c>
      <c r="W1534" s="4">
        <v>0</v>
      </c>
      <c r="X1534">
        <v>1</v>
      </c>
      <c r="Y1534">
        <v>1</v>
      </c>
      <c r="Z1534" t="str">
        <f t="shared" si="95"/>
        <v>Low</v>
      </c>
      <c r="AA1534" s="14">
        <f t="shared" ca="1" si="96"/>
        <v>1.3318769258475327</v>
      </c>
      <c r="AB1534">
        <v>0</v>
      </c>
      <c r="AC1534">
        <v>3</v>
      </c>
      <c r="AD1534" s="14">
        <f t="shared" ca="1" si="97"/>
        <v>2.9716667902719114</v>
      </c>
      <c r="AE1534">
        <v>7</v>
      </c>
      <c r="AF1534">
        <v>0</v>
      </c>
      <c r="AG1534">
        <v>0</v>
      </c>
      <c r="AH1534">
        <v>0</v>
      </c>
      <c r="AI1534">
        <v>0</v>
      </c>
      <c r="AJ1534">
        <v>0</v>
      </c>
      <c r="AK1534">
        <v>0</v>
      </c>
      <c r="AL1534">
        <v>0</v>
      </c>
      <c r="AM1534" t="s">
        <v>45</v>
      </c>
    </row>
    <row r="1535" spans="1:39" hidden="1" x14ac:dyDescent="0.3">
      <c r="A1535">
        <v>3629</v>
      </c>
      <c r="B1535">
        <v>1978</v>
      </c>
      <c r="C1535" s="14">
        <f>2021-Table1[[#This Row],[Year_Birth]]</f>
        <v>43</v>
      </c>
      <c r="D1535" t="s">
        <v>46</v>
      </c>
      <c r="E1535" s="14" t="str" cm="1">
        <f t="array" ref="E1535">_xlfn.SWITCH(Table1[[#This Row],[Education]],"Graduation","Bachelor’s","Basic","High School","2n Cycle","Master’s","Master","Master’s","PhD","PhD","Other")</f>
        <v>Bachelor’s</v>
      </c>
      <c r="F1535" t="s">
        <v>50</v>
      </c>
      <c r="G1535" s="14" t="s">
        <v>50</v>
      </c>
      <c r="H1535" s="14" t="str" cm="1">
        <f t="array" ref="H1535">_xlfn.SWITCH(Table1[[#This Row],[Marital_Status_mod]],"Together","Couple","Married","Couple","Divorced","Single","Single","Single","Widow","Single","Other")</f>
        <v>Single</v>
      </c>
      <c r="I1535" s="4">
        <v>38557</v>
      </c>
      <c r="J1535" s="41" t="str">
        <f t="shared" si="94"/>
        <v>$30 - $40K</v>
      </c>
      <c r="K1535">
        <v>1</v>
      </c>
      <c r="L1535">
        <v>0</v>
      </c>
      <c r="M1535">
        <f>Table1[[#This Row],[Teenhome]]+Table1[[#This Row],[Kidhome]]</f>
        <v>1</v>
      </c>
      <c r="N1535" s="1">
        <v>41262</v>
      </c>
      <c r="O1535" s="16">
        <f>(Table1[[#This Row],[DataSetDate]]-Table1[[#This Row],[Dt_Customer]])/365</f>
        <v>8.1369863013698627</v>
      </c>
      <c r="P1535" s="15">
        <v>44232</v>
      </c>
      <c r="Q1535">
        <v>17</v>
      </c>
      <c r="R1535" s="4">
        <v>76</v>
      </c>
      <c r="S1535" s="4">
        <v>3</v>
      </c>
      <c r="T1535" s="4">
        <v>31</v>
      </c>
      <c r="U1535" s="4">
        <v>4</v>
      </c>
      <c r="V1535" s="4">
        <v>4</v>
      </c>
      <c r="W1535" s="4">
        <v>27</v>
      </c>
      <c r="X1535">
        <v>2</v>
      </c>
      <c r="Y1535">
        <v>3</v>
      </c>
      <c r="Z1535" t="str">
        <f t="shared" si="95"/>
        <v>Medium</v>
      </c>
      <c r="AA1535" s="14">
        <f t="shared" ca="1" si="96"/>
        <v>3.1501636766278396</v>
      </c>
      <c r="AB1535">
        <v>1</v>
      </c>
      <c r="AC1535">
        <v>3</v>
      </c>
      <c r="AD1535" s="14">
        <f t="shared" ca="1" si="97"/>
        <v>2.7148786842133186</v>
      </c>
      <c r="AE1535">
        <v>7</v>
      </c>
      <c r="AF1535">
        <v>0</v>
      </c>
      <c r="AG1535">
        <v>0</v>
      </c>
      <c r="AH1535">
        <v>0</v>
      </c>
      <c r="AI1535">
        <v>0</v>
      </c>
      <c r="AJ1535">
        <v>0</v>
      </c>
      <c r="AK1535">
        <v>0</v>
      </c>
      <c r="AL1535">
        <v>0</v>
      </c>
      <c r="AM1535" t="s">
        <v>48</v>
      </c>
    </row>
    <row r="1536" spans="1:39" hidden="1" x14ac:dyDescent="0.3">
      <c r="A1536">
        <v>3120</v>
      </c>
      <c r="B1536">
        <v>1981</v>
      </c>
      <c r="C1536" s="14">
        <f>2021-Table1[[#This Row],[Year_Birth]]</f>
        <v>40</v>
      </c>
      <c r="D1536" t="s">
        <v>46</v>
      </c>
      <c r="E1536" s="14" t="str" cm="1">
        <f t="array" ref="E1536">_xlfn.SWITCH(Table1[[#This Row],[Education]],"Graduation","Bachelor’s","Basic","High School","2n Cycle","Master’s","Master","Master’s","PhD","PhD","Other")</f>
        <v>Bachelor’s</v>
      </c>
      <c r="F1536" t="s">
        <v>40</v>
      </c>
      <c r="G1536" s="14" t="s">
        <v>40</v>
      </c>
      <c r="H1536" s="14" t="str" cm="1">
        <f t="array" ref="H1536">_xlfn.SWITCH(Table1[[#This Row],[Marital_Status_mod]],"Together","Couple","Married","Couple","Divorced","Single","Single","Single","Widow","Single","Other")</f>
        <v>Couple</v>
      </c>
      <c r="I1536" s="4">
        <v>38547</v>
      </c>
      <c r="J1536" s="41" t="str">
        <f t="shared" si="94"/>
        <v>$30 - $40K</v>
      </c>
      <c r="K1536">
        <v>1</v>
      </c>
      <c r="L1536">
        <v>0</v>
      </c>
      <c r="M1536">
        <f>Table1[[#This Row],[Teenhome]]+Table1[[#This Row],[Kidhome]]</f>
        <v>1</v>
      </c>
      <c r="N1536" s="1">
        <v>41514</v>
      </c>
      <c r="O1536" s="16">
        <f>(Table1[[#This Row],[DataSetDate]]-Table1[[#This Row],[Dt_Customer]])/365</f>
        <v>7.4465753424657537</v>
      </c>
      <c r="P1536" s="15">
        <v>44232</v>
      </c>
      <c r="Q1536">
        <v>49</v>
      </c>
      <c r="R1536" s="4">
        <v>6</v>
      </c>
      <c r="S1536" s="4">
        <v>1</v>
      </c>
      <c r="T1536" s="4">
        <v>10</v>
      </c>
      <c r="U1536" s="4">
        <v>0</v>
      </c>
      <c r="V1536" s="4">
        <v>1</v>
      </c>
      <c r="W1536" s="4">
        <v>4</v>
      </c>
      <c r="X1536">
        <v>1</v>
      </c>
      <c r="Y1536">
        <v>1</v>
      </c>
      <c r="Z1536" t="str">
        <f t="shared" si="95"/>
        <v>Low</v>
      </c>
      <c r="AA1536" s="14">
        <f t="shared" ca="1" si="96"/>
        <v>1.0993086771563716</v>
      </c>
      <c r="AB1536">
        <v>0</v>
      </c>
      <c r="AC1536">
        <v>2</v>
      </c>
      <c r="AD1536" s="14">
        <f t="shared" ca="1" si="97"/>
        <v>1.7571980044613416</v>
      </c>
      <c r="AE1536">
        <v>8</v>
      </c>
      <c r="AF1536">
        <v>0</v>
      </c>
      <c r="AG1536">
        <v>0</v>
      </c>
      <c r="AH1536">
        <v>0</v>
      </c>
      <c r="AI1536">
        <v>0</v>
      </c>
      <c r="AJ1536">
        <v>0</v>
      </c>
      <c r="AK1536">
        <v>0</v>
      </c>
      <c r="AL1536">
        <v>1</v>
      </c>
      <c r="AM1536" t="s">
        <v>48</v>
      </c>
    </row>
    <row r="1537" spans="1:39" hidden="1" x14ac:dyDescent="0.3">
      <c r="A1537">
        <v>1381</v>
      </c>
      <c r="B1537">
        <v>1982</v>
      </c>
      <c r="C1537" s="14">
        <f>2021-Table1[[#This Row],[Year_Birth]]</f>
        <v>39</v>
      </c>
      <c r="D1537" t="s">
        <v>39</v>
      </c>
      <c r="E1537" s="14" t="str" cm="1">
        <f t="array" ref="E1537">_xlfn.SWITCH(Table1[[#This Row],[Education]],"Graduation","Bachelor’s","Basic","High School","2n Cycle","Master’s","Master","Master’s","PhD","PhD","Other")</f>
        <v>PhD</v>
      </c>
      <c r="F1537" t="s">
        <v>50</v>
      </c>
      <c r="G1537" s="14" t="s">
        <v>50</v>
      </c>
      <c r="H1537" s="14" t="str" cm="1">
        <f t="array" ref="H1537">_xlfn.SWITCH(Table1[[#This Row],[Marital_Status_mod]],"Together","Couple","Married","Couple","Divorced","Single","Single","Single","Widow","Single","Other")</f>
        <v>Single</v>
      </c>
      <c r="I1537" s="4">
        <v>38513</v>
      </c>
      <c r="J1537" s="41" t="str">
        <f t="shared" ref="J1537:J1600" si="98">IF(I1537&lt;10000, "Up to $10K",
   IF(I1537&gt;=100000, "$100K and up",
      "$" &amp; FLOOR(I1537,10000)/1000 &amp; " - $" &amp; FLOOR(I1537,10000)/1000+10 &amp; "K"))</f>
        <v>$30 - $40K</v>
      </c>
      <c r="K1537">
        <v>1</v>
      </c>
      <c r="L1537">
        <v>0</v>
      </c>
      <c r="M1537">
        <f>Table1[[#This Row],[Teenhome]]+Table1[[#This Row],[Kidhome]]</f>
        <v>1</v>
      </c>
      <c r="N1537" s="1">
        <v>41667</v>
      </c>
      <c r="O1537" s="16">
        <f>(Table1[[#This Row],[DataSetDate]]-Table1[[#This Row],[Dt_Customer]])/365</f>
        <v>7.0273972602739727</v>
      </c>
      <c r="P1537" s="15">
        <v>44232</v>
      </c>
      <c r="Q1537">
        <v>20</v>
      </c>
      <c r="R1537" s="4">
        <v>172</v>
      </c>
      <c r="S1537" s="4">
        <v>3</v>
      </c>
      <c r="T1537" s="4">
        <v>115</v>
      </c>
      <c r="U1537" s="4">
        <v>16</v>
      </c>
      <c r="V1537" s="4">
        <v>0</v>
      </c>
      <c r="W1537" s="4">
        <v>18</v>
      </c>
      <c r="X1537">
        <v>5</v>
      </c>
      <c r="Y1537">
        <v>6</v>
      </c>
      <c r="Z1537" t="str">
        <f t="shared" ref="Z1537:Z1600" si="99">IF(Y1537&gt;=7,"High",IF(Y1537&gt;=3,"Medium","Low"))</f>
        <v>Medium</v>
      </c>
      <c r="AA1537" s="14">
        <f t="shared" ca="1" si="96"/>
        <v>5.9859553037646069</v>
      </c>
      <c r="AB1537">
        <v>1</v>
      </c>
      <c r="AC1537">
        <v>5</v>
      </c>
      <c r="AD1537" s="14">
        <f t="shared" ca="1" si="97"/>
        <v>4.8930823569168815</v>
      </c>
      <c r="AE1537">
        <v>8</v>
      </c>
      <c r="AF1537">
        <v>0</v>
      </c>
      <c r="AG1537">
        <v>0</v>
      </c>
      <c r="AH1537">
        <v>0</v>
      </c>
      <c r="AI1537">
        <v>0</v>
      </c>
      <c r="AJ1537">
        <v>0</v>
      </c>
      <c r="AK1537">
        <v>1</v>
      </c>
      <c r="AL1537">
        <v>0</v>
      </c>
      <c r="AM1537" t="s">
        <v>41</v>
      </c>
    </row>
    <row r="1538" spans="1:39" hidden="1" x14ac:dyDescent="0.3">
      <c r="A1538">
        <v>1545</v>
      </c>
      <c r="B1538">
        <v>1986</v>
      </c>
      <c r="C1538" s="14">
        <f>2021-Table1[[#This Row],[Year_Birth]]</f>
        <v>35</v>
      </c>
      <c r="D1538" t="s">
        <v>46</v>
      </c>
      <c r="E1538" s="14" t="str" cm="1">
        <f t="array" ref="E1538">_xlfn.SWITCH(Table1[[#This Row],[Education]],"Graduation","Bachelor’s","Basic","High School","2n Cycle","Master’s","Master","Master’s","PhD","PhD","Other")</f>
        <v>Bachelor’s</v>
      </c>
      <c r="F1538" t="s">
        <v>42</v>
      </c>
      <c r="G1538" s="14" t="s">
        <v>42</v>
      </c>
      <c r="H1538" s="14" t="str" cm="1">
        <f t="array" ref="H1538">_xlfn.SWITCH(Table1[[#This Row],[Marital_Status_mod]],"Together","Couple","Married","Couple","Divorced","Single","Single","Single","Widow","Single","Other")</f>
        <v>Couple</v>
      </c>
      <c r="I1538" s="4">
        <v>38508</v>
      </c>
      <c r="J1538" s="41" t="str">
        <f t="shared" si="98"/>
        <v>$30 - $40K</v>
      </c>
      <c r="K1538">
        <v>1</v>
      </c>
      <c r="L1538">
        <v>0</v>
      </c>
      <c r="M1538">
        <f>Table1[[#This Row],[Teenhome]]+Table1[[#This Row],[Kidhome]]</f>
        <v>1</v>
      </c>
      <c r="N1538" s="1">
        <v>41488</v>
      </c>
      <c r="O1538" s="16">
        <f>(Table1[[#This Row],[DataSetDate]]-Table1[[#This Row],[Dt_Customer]])/365</f>
        <v>7.5178082191780824</v>
      </c>
      <c r="P1538" s="15">
        <v>44232</v>
      </c>
      <c r="Q1538">
        <v>95</v>
      </c>
      <c r="R1538" s="4">
        <v>120</v>
      </c>
      <c r="S1538" s="4">
        <v>19</v>
      </c>
      <c r="T1538" s="4">
        <v>206</v>
      </c>
      <c r="U1538" s="4">
        <v>25</v>
      </c>
      <c r="V1538" s="4">
        <v>19</v>
      </c>
      <c r="W1538" s="4">
        <v>54</v>
      </c>
      <c r="X1538">
        <v>6</v>
      </c>
      <c r="Y1538">
        <v>7</v>
      </c>
      <c r="Z1538" t="str">
        <f t="shared" si="99"/>
        <v>High</v>
      </c>
      <c r="AA1538" s="14">
        <f t="shared" ref="AA1538:AA1601" ca="1" si="100">Y1538 + (RAND() - 0.5) * 0.8</f>
        <v>7.206699060593226</v>
      </c>
      <c r="AB1538">
        <v>2</v>
      </c>
      <c r="AC1538">
        <v>5</v>
      </c>
      <c r="AD1538" s="14">
        <f t="shared" ref="AD1538:AD1601" ca="1" si="101">AC1538 + (RAND() - 0.5) * 0.8</f>
        <v>5.0075988603947073</v>
      </c>
      <c r="AE1538">
        <v>8</v>
      </c>
      <c r="AF1538">
        <v>0</v>
      </c>
      <c r="AG1538">
        <v>0</v>
      </c>
      <c r="AH1538">
        <v>0</v>
      </c>
      <c r="AI1538">
        <v>0</v>
      </c>
      <c r="AJ1538">
        <v>0</v>
      </c>
      <c r="AK1538">
        <v>0</v>
      </c>
      <c r="AL1538">
        <v>0</v>
      </c>
      <c r="AM1538" t="s">
        <v>41</v>
      </c>
    </row>
    <row r="1539" spans="1:39" hidden="1" x14ac:dyDescent="0.3">
      <c r="A1539">
        <v>833</v>
      </c>
      <c r="B1539">
        <v>1955</v>
      </c>
      <c r="C1539" s="14">
        <f>2021-Table1[[#This Row],[Year_Birth]]</f>
        <v>66</v>
      </c>
      <c r="D1539" t="s">
        <v>44</v>
      </c>
      <c r="E1539" s="14" t="str" cm="1">
        <f t="array" ref="E1539">_xlfn.SWITCH(Table1[[#This Row],[Education]],"Graduation","Bachelor’s","Basic","High School","2n Cycle","Master’s","Master","Master’s","PhD","PhD","Other")</f>
        <v>Master’s</v>
      </c>
      <c r="F1539" t="s">
        <v>42</v>
      </c>
      <c r="G1539" s="14" t="s">
        <v>42</v>
      </c>
      <c r="H1539" s="14" t="str" cm="1">
        <f t="array" ref="H1539">_xlfn.SWITCH(Table1[[#This Row],[Marital_Status_mod]],"Together","Couple","Married","Couple","Divorced","Single","Single","Single","Widow","Single","Other")</f>
        <v>Couple</v>
      </c>
      <c r="I1539" s="4">
        <v>38452</v>
      </c>
      <c r="J1539" s="41" t="str">
        <f t="shared" si="98"/>
        <v>$30 - $40K</v>
      </c>
      <c r="K1539">
        <v>1</v>
      </c>
      <c r="L1539">
        <v>1</v>
      </c>
      <c r="M1539">
        <f>Table1[[#This Row],[Teenhome]]+Table1[[#This Row],[Kidhome]]</f>
        <v>2</v>
      </c>
      <c r="N1539" s="1">
        <v>41728</v>
      </c>
      <c r="O1539" s="16">
        <f>(Table1[[#This Row],[DataSetDate]]-Table1[[#This Row],[Dt_Customer]])/365</f>
        <v>6.86027397260274</v>
      </c>
      <c r="P1539" s="15">
        <v>44232</v>
      </c>
      <c r="Q1539">
        <v>62</v>
      </c>
      <c r="R1539" s="4">
        <v>56</v>
      </c>
      <c r="S1539" s="4">
        <v>0</v>
      </c>
      <c r="T1539" s="4">
        <v>14</v>
      </c>
      <c r="U1539" s="4">
        <v>0</v>
      </c>
      <c r="V1539" s="4">
        <v>0</v>
      </c>
      <c r="W1539" s="4">
        <v>2</v>
      </c>
      <c r="X1539">
        <v>3</v>
      </c>
      <c r="Y1539">
        <v>3</v>
      </c>
      <c r="Z1539" t="str">
        <f t="shared" si="99"/>
        <v>Medium</v>
      </c>
      <c r="AA1539" s="14">
        <f t="shared" ca="1" si="100"/>
        <v>2.8195638172963808</v>
      </c>
      <c r="AB1539">
        <v>0</v>
      </c>
      <c r="AC1539">
        <v>3</v>
      </c>
      <c r="AD1539" s="14">
        <f t="shared" ca="1" si="101"/>
        <v>2.7764189776296679</v>
      </c>
      <c r="AE1539">
        <v>7</v>
      </c>
      <c r="AF1539">
        <v>0</v>
      </c>
      <c r="AG1539">
        <v>0</v>
      </c>
      <c r="AH1539">
        <v>0</v>
      </c>
      <c r="AI1539">
        <v>0</v>
      </c>
      <c r="AJ1539">
        <v>0</v>
      </c>
      <c r="AK1539">
        <v>0</v>
      </c>
      <c r="AL1539">
        <v>0</v>
      </c>
      <c r="AM1539" t="s">
        <v>41</v>
      </c>
    </row>
    <row r="1540" spans="1:39" hidden="1" x14ac:dyDescent="0.3">
      <c r="A1540">
        <v>3565</v>
      </c>
      <c r="B1540">
        <v>1955</v>
      </c>
      <c r="C1540" s="14">
        <f>2021-Table1[[#This Row],[Year_Birth]]</f>
        <v>66</v>
      </c>
      <c r="D1540" t="s">
        <v>44</v>
      </c>
      <c r="E1540" s="14" t="str" cm="1">
        <f t="array" ref="E1540">_xlfn.SWITCH(Table1[[#This Row],[Education]],"Graduation","Bachelor’s","Basic","High School","2n Cycle","Master’s","Master","Master’s","PhD","PhD","Other")</f>
        <v>Master’s</v>
      </c>
      <c r="F1540" t="s">
        <v>42</v>
      </c>
      <c r="G1540" s="14" t="s">
        <v>42</v>
      </c>
      <c r="H1540" s="14" t="str" cm="1">
        <f t="array" ref="H1540">_xlfn.SWITCH(Table1[[#This Row],[Marital_Status_mod]],"Together","Couple","Married","Couple","Divorced","Single","Single","Single","Widow","Single","Other")</f>
        <v>Couple</v>
      </c>
      <c r="I1540" s="4">
        <v>38452</v>
      </c>
      <c r="J1540" s="41" t="str">
        <f t="shared" si="98"/>
        <v>$30 - $40K</v>
      </c>
      <c r="K1540">
        <v>1</v>
      </c>
      <c r="L1540">
        <v>1</v>
      </c>
      <c r="M1540">
        <f>Table1[[#This Row],[Teenhome]]+Table1[[#This Row],[Kidhome]]</f>
        <v>2</v>
      </c>
      <c r="N1540" s="1">
        <v>41728</v>
      </c>
      <c r="O1540" s="16">
        <f>(Table1[[#This Row],[DataSetDate]]-Table1[[#This Row],[Dt_Customer]])/365</f>
        <v>6.86027397260274</v>
      </c>
      <c r="P1540" s="15">
        <v>44232</v>
      </c>
      <c r="Q1540">
        <v>62</v>
      </c>
      <c r="R1540" s="4">
        <v>56</v>
      </c>
      <c r="S1540" s="4">
        <v>0</v>
      </c>
      <c r="T1540" s="4">
        <v>14</v>
      </c>
      <c r="U1540" s="4">
        <v>0</v>
      </c>
      <c r="V1540" s="4">
        <v>0</v>
      </c>
      <c r="W1540" s="4">
        <v>2</v>
      </c>
      <c r="X1540">
        <v>3</v>
      </c>
      <c r="Y1540">
        <v>3</v>
      </c>
      <c r="Z1540" t="str">
        <f t="shared" si="99"/>
        <v>Medium</v>
      </c>
      <c r="AA1540" s="14">
        <f t="shared" ca="1" si="100"/>
        <v>3.0010276401041005</v>
      </c>
      <c r="AB1540">
        <v>0</v>
      </c>
      <c r="AC1540">
        <v>3</v>
      </c>
      <c r="AD1540" s="14">
        <f t="shared" ca="1" si="101"/>
        <v>3.1320685103783639</v>
      </c>
      <c r="AE1540">
        <v>7</v>
      </c>
      <c r="AF1540">
        <v>0</v>
      </c>
      <c r="AG1540">
        <v>0</v>
      </c>
      <c r="AH1540">
        <v>0</v>
      </c>
      <c r="AI1540">
        <v>0</v>
      </c>
      <c r="AJ1540">
        <v>0</v>
      </c>
      <c r="AK1540">
        <v>0</v>
      </c>
      <c r="AL1540">
        <v>0</v>
      </c>
      <c r="AM1540" t="s">
        <v>41</v>
      </c>
    </row>
    <row r="1541" spans="1:39" hidden="1" x14ac:dyDescent="0.3">
      <c r="A1541">
        <v>3526</v>
      </c>
      <c r="B1541">
        <v>1968</v>
      </c>
      <c r="C1541" s="14">
        <f>2021-Table1[[#This Row],[Year_Birth]]</f>
        <v>53</v>
      </c>
      <c r="D1541" t="s">
        <v>39</v>
      </c>
      <c r="E1541" s="14" t="str" cm="1">
        <f t="array" ref="E1541">_xlfn.SWITCH(Table1[[#This Row],[Education]],"Graduation","Bachelor’s","Basic","High School","2n Cycle","Master’s","Master","Master’s","PhD","PhD","Other")</f>
        <v>PhD</v>
      </c>
      <c r="F1541" t="s">
        <v>42</v>
      </c>
      <c r="G1541" s="14" t="s">
        <v>42</v>
      </c>
      <c r="H1541" s="14" t="str" cm="1">
        <f t="array" ref="H1541">_xlfn.SWITCH(Table1[[#This Row],[Marital_Status_mod]],"Together","Couple","Married","Couple","Divorced","Single","Single","Single","Widow","Single","Other")</f>
        <v>Couple</v>
      </c>
      <c r="I1541" s="4">
        <v>38443</v>
      </c>
      <c r="J1541" s="41" t="str">
        <f t="shared" si="98"/>
        <v>$30 - $40K</v>
      </c>
      <c r="K1541">
        <v>1</v>
      </c>
      <c r="L1541">
        <v>1</v>
      </c>
      <c r="M1541">
        <f>Table1[[#This Row],[Teenhome]]+Table1[[#This Row],[Kidhome]]</f>
        <v>2</v>
      </c>
      <c r="N1541" s="1">
        <v>41666</v>
      </c>
      <c r="O1541" s="16">
        <f>(Table1[[#This Row],[DataSetDate]]-Table1[[#This Row],[Dt_Customer]])/365</f>
        <v>7.0301369863013701</v>
      </c>
      <c r="P1541" s="15">
        <v>44232</v>
      </c>
      <c r="Q1541">
        <v>58</v>
      </c>
      <c r="R1541" s="4">
        <v>32</v>
      </c>
      <c r="S1541" s="4">
        <v>0</v>
      </c>
      <c r="T1541" s="4">
        <v>5</v>
      </c>
      <c r="U1541" s="4">
        <v>0</v>
      </c>
      <c r="V1541" s="4">
        <v>0</v>
      </c>
      <c r="W1541" s="4">
        <v>1</v>
      </c>
      <c r="X1541">
        <v>2</v>
      </c>
      <c r="Y1541">
        <v>1</v>
      </c>
      <c r="Z1541" t="str">
        <f t="shared" si="99"/>
        <v>Low</v>
      </c>
      <c r="AA1541" s="14">
        <f t="shared" ca="1" si="100"/>
        <v>0.95695185211242373</v>
      </c>
      <c r="AB1541">
        <v>0</v>
      </c>
      <c r="AC1541">
        <v>3</v>
      </c>
      <c r="AD1541" s="14">
        <f t="shared" ca="1" si="101"/>
        <v>3.1199343540724835</v>
      </c>
      <c r="AE1541">
        <v>7</v>
      </c>
      <c r="AF1541">
        <v>0</v>
      </c>
      <c r="AG1541">
        <v>0</v>
      </c>
      <c r="AH1541">
        <v>0</v>
      </c>
      <c r="AI1541">
        <v>0</v>
      </c>
      <c r="AJ1541">
        <v>0</v>
      </c>
      <c r="AK1541">
        <v>0</v>
      </c>
      <c r="AL1541">
        <v>0</v>
      </c>
      <c r="AM1541" t="s">
        <v>41</v>
      </c>
    </row>
    <row r="1542" spans="1:39" hidden="1" x14ac:dyDescent="0.3">
      <c r="A1542">
        <v>6619</v>
      </c>
      <c r="B1542">
        <v>1978</v>
      </c>
      <c r="C1542" s="14">
        <f>2021-Table1[[#This Row],[Year_Birth]]</f>
        <v>43</v>
      </c>
      <c r="D1542" t="s">
        <v>46</v>
      </c>
      <c r="E1542" s="14" t="str" cm="1">
        <f t="array" ref="E1542">_xlfn.SWITCH(Table1[[#This Row],[Education]],"Graduation","Bachelor’s","Basic","High School","2n Cycle","Master’s","Master","Master’s","PhD","PhD","Other")</f>
        <v>Bachelor’s</v>
      </c>
      <c r="F1542" t="s">
        <v>42</v>
      </c>
      <c r="G1542" s="14" t="s">
        <v>42</v>
      </c>
      <c r="H1542" s="14" t="str" cm="1">
        <f t="array" ref="H1542">_xlfn.SWITCH(Table1[[#This Row],[Marital_Status_mod]],"Together","Couple","Married","Couple","Divorced","Single","Single","Single","Widow","Single","Other")</f>
        <v>Couple</v>
      </c>
      <c r="I1542" s="4">
        <v>38415</v>
      </c>
      <c r="J1542" s="41" t="str">
        <f t="shared" si="98"/>
        <v>$30 - $40K</v>
      </c>
      <c r="K1542">
        <v>1</v>
      </c>
      <c r="L1542">
        <v>1</v>
      </c>
      <c r="M1542">
        <f>Table1[[#This Row],[Teenhome]]+Table1[[#This Row],[Kidhome]]</f>
        <v>2</v>
      </c>
      <c r="N1542" s="1">
        <v>41276</v>
      </c>
      <c r="O1542" s="16">
        <f>(Table1[[#This Row],[DataSetDate]]-Table1[[#This Row],[Dt_Customer]])/365</f>
        <v>8.0986301369863014</v>
      </c>
      <c r="P1542" s="15">
        <v>44232</v>
      </c>
      <c r="Q1542">
        <v>91</v>
      </c>
      <c r="R1542" s="4">
        <v>22</v>
      </c>
      <c r="S1542" s="4">
        <v>1</v>
      </c>
      <c r="T1542" s="4">
        <v>13</v>
      </c>
      <c r="U1542" s="4">
        <v>4</v>
      </c>
      <c r="V1542" s="4">
        <v>0</v>
      </c>
      <c r="W1542" s="4">
        <v>4</v>
      </c>
      <c r="X1542">
        <v>2</v>
      </c>
      <c r="Y1542">
        <v>1</v>
      </c>
      <c r="Z1542" t="str">
        <f t="shared" si="99"/>
        <v>Low</v>
      </c>
      <c r="AA1542" s="14">
        <f t="shared" ca="1" si="100"/>
        <v>0.68409828996371602</v>
      </c>
      <c r="AB1542">
        <v>0</v>
      </c>
      <c r="AC1542">
        <v>3</v>
      </c>
      <c r="AD1542" s="14">
        <f t="shared" ca="1" si="101"/>
        <v>2.6189734287089692</v>
      </c>
      <c r="AE1542">
        <v>7</v>
      </c>
      <c r="AF1542">
        <v>0</v>
      </c>
      <c r="AG1542">
        <v>0</v>
      </c>
      <c r="AH1542">
        <v>0</v>
      </c>
      <c r="AI1542">
        <v>0</v>
      </c>
      <c r="AJ1542">
        <v>0</v>
      </c>
      <c r="AK1542">
        <v>0</v>
      </c>
      <c r="AL1542">
        <v>0</v>
      </c>
      <c r="AM1542" t="s">
        <v>41</v>
      </c>
    </row>
    <row r="1543" spans="1:39" hidden="1" x14ac:dyDescent="0.3">
      <c r="A1543">
        <v>2525</v>
      </c>
      <c r="B1543">
        <v>1974</v>
      </c>
      <c r="C1543" s="14">
        <f>2021-Table1[[#This Row],[Year_Birth]]</f>
        <v>47</v>
      </c>
      <c r="D1543" t="s">
        <v>39</v>
      </c>
      <c r="E1543" s="14" t="str" cm="1">
        <f t="array" ref="E1543">_xlfn.SWITCH(Table1[[#This Row],[Education]],"Graduation","Bachelor’s","Basic","High School","2n Cycle","Master’s","Master","Master’s","PhD","PhD","Other")</f>
        <v>PhD</v>
      </c>
      <c r="F1543" t="s">
        <v>42</v>
      </c>
      <c r="G1543" s="14" t="s">
        <v>42</v>
      </c>
      <c r="H1543" s="14" t="str" cm="1">
        <f t="array" ref="H1543">_xlfn.SWITCH(Table1[[#This Row],[Marital_Status_mod]],"Together","Couple","Married","Couple","Divorced","Single","Single","Single","Widow","Single","Other")</f>
        <v>Couple</v>
      </c>
      <c r="I1543" s="4">
        <v>38410</v>
      </c>
      <c r="J1543" s="41" t="str">
        <f t="shared" si="98"/>
        <v>$30 - $40K</v>
      </c>
      <c r="K1543">
        <v>0</v>
      </c>
      <c r="L1543">
        <v>0</v>
      </c>
      <c r="M1543">
        <f>Table1[[#This Row],[Teenhome]]+Table1[[#This Row],[Kidhome]]</f>
        <v>0</v>
      </c>
      <c r="N1543" s="1">
        <v>41166</v>
      </c>
      <c r="O1543" s="16">
        <f>(Table1[[#This Row],[DataSetDate]]-Table1[[#This Row],[Dt_Customer]])/365</f>
        <v>8.4</v>
      </c>
      <c r="P1543" s="15">
        <v>44232</v>
      </c>
      <c r="Q1543">
        <v>65</v>
      </c>
      <c r="R1543" s="4">
        <v>153</v>
      </c>
      <c r="S1543" s="4">
        <v>64</v>
      </c>
      <c r="T1543" s="4">
        <v>123</v>
      </c>
      <c r="U1543" s="4">
        <v>116</v>
      </c>
      <c r="V1543" s="4">
        <v>64</v>
      </c>
      <c r="W1543" s="4">
        <v>14</v>
      </c>
      <c r="X1543">
        <v>2</v>
      </c>
      <c r="Y1543">
        <v>5</v>
      </c>
      <c r="Z1543" t="str">
        <f t="shared" si="99"/>
        <v>Medium</v>
      </c>
      <c r="AA1543" s="14">
        <f t="shared" ca="1" si="100"/>
        <v>4.8574424329491439</v>
      </c>
      <c r="AB1543">
        <v>2</v>
      </c>
      <c r="AC1543">
        <v>9</v>
      </c>
      <c r="AD1543" s="14">
        <f t="shared" ca="1" si="101"/>
        <v>9.0988889167760618</v>
      </c>
      <c r="AE1543">
        <v>6</v>
      </c>
      <c r="AF1543">
        <v>0</v>
      </c>
      <c r="AG1543">
        <v>0</v>
      </c>
      <c r="AH1543">
        <v>0</v>
      </c>
      <c r="AI1543">
        <v>0</v>
      </c>
      <c r="AJ1543">
        <v>0</v>
      </c>
      <c r="AK1543">
        <v>1</v>
      </c>
      <c r="AL1543">
        <v>0</v>
      </c>
      <c r="AM1543" t="s">
        <v>48</v>
      </c>
    </row>
    <row r="1544" spans="1:39" hidden="1" x14ac:dyDescent="0.3">
      <c r="A1544">
        <v>7254</v>
      </c>
      <c r="B1544">
        <v>1969</v>
      </c>
      <c r="C1544" s="14">
        <f>2021-Table1[[#This Row],[Year_Birth]]</f>
        <v>52</v>
      </c>
      <c r="D1544" t="s">
        <v>46</v>
      </c>
      <c r="E1544" s="14" t="str" cm="1">
        <f t="array" ref="E1544">_xlfn.SWITCH(Table1[[#This Row],[Education]],"Graduation","Bachelor’s","Basic","High School","2n Cycle","Master’s","Master","Master’s","PhD","PhD","Other")</f>
        <v>Bachelor’s</v>
      </c>
      <c r="F1544" t="s">
        <v>40</v>
      </c>
      <c r="G1544" s="14" t="s">
        <v>40</v>
      </c>
      <c r="H1544" s="14" t="str" cm="1">
        <f t="array" ref="H1544">_xlfn.SWITCH(Table1[[#This Row],[Marital_Status_mod]],"Together","Couple","Married","Couple","Divorced","Single","Single","Single","Widow","Single","Other")</f>
        <v>Couple</v>
      </c>
      <c r="I1544" s="4">
        <v>38361</v>
      </c>
      <c r="J1544" s="41" t="str">
        <f t="shared" si="98"/>
        <v>$30 - $40K</v>
      </c>
      <c r="K1544">
        <v>1</v>
      </c>
      <c r="L1544">
        <v>0</v>
      </c>
      <c r="M1544">
        <f>Table1[[#This Row],[Teenhome]]+Table1[[#This Row],[Kidhome]]</f>
        <v>1</v>
      </c>
      <c r="N1544" s="1">
        <v>41635</v>
      </c>
      <c r="O1544" s="16">
        <f>(Table1[[#This Row],[DataSetDate]]-Table1[[#This Row],[Dt_Customer]])/365</f>
        <v>7.1150684931506847</v>
      </c>
      <c r="P1544" s="15">
        <v>44232</v>
      </c>
      <c r="Q1544">
        <v>74</v>
      </c>
      <c r="R1544" s="4">
        <v>39</v>
      </c>
      <c r="S1544" s="4">
        <v>0</v>
      </c>
      <c r="T1544" s="4">
        <v>56</v>
      </c>
      <c r="U1544" s="4">
        <v>20</v>
      </c>
      <c r="V1544" s="4">
        <v>8</v>
      </c>
      <c r="W1544" s="4">
        <v>14</v>
      </c>
      <c r="X1544">
        <v>3</v>
      </c>
      <c r="Y1544">
        <v>3</v>
      </c>
      <c r="Z1544" t="str">
        <f t="shared" si="99"/>
        <v>Medium</v>
      </c>
      <c r="AA1544" s="14">
        <f t="shared" ca="1" si="100"/>
        <v>3.2101268375447267</v>
      </c>
      <c r="AB1544">
        <v>1</v>
      </c>
      <c r="AC1544">
        <v>3</v>
      </c>
      <c r="AD1544" s="14">
        <f t="shared" ca="1" si="101"/>
        <v>3.2492461956685603</v>
      </c>
      <c r="AE1544">
        <v>7</v>
      </c>
      <c r="AF1544">
        <v>0</v>
      </c>
      <c r="AG1544">
        <v>0</v>
      </c>
      <c r="AH1544">
        <v>0</v>
      </c>
      <c r="AI1544">
        <v>0</v>
      </c>
      <c r="AJ1544">
        <v>0</v>
      </c>
      <c r="AK1544">
        <v>0</v>
      </c>
      <c r="AL1544">
        <v>0</v>
      </c>
      <c r="AM1544" t="s">
        <v>47</v>
      </c>
    </row>
    <row r="1545" spans="1:39" hidden="1" x14ac:dyDescent="0.3">
      <c r="A1545">
        <v>8775</v>
      </c>
      <c r="B1545">
        <v>1969</v>
      </c>
      <c r="C1545" s="14">
        <f>2021-Table1[[#This Row],[Year_Birth]]</f>
        <v>52</v>
      </c>
      <c r="D1545" t="s">
        <v>46</v>
      </c>
      <c r="E1545" s="14" t="str" cm="1">
        <f t="array" ref="E1545">_xlfn.SWITCH(Table1[[#This Row],[Education]],"Graduation","Bachelor’s","Basic","High School","2n Cycle","Master’s","Master","Master’s","PhD","PhD","Other")</f>
        <v>Bachelor’s</v>
      </c>
      <c r="F1545" t="s">
        <v>40</v>
      </c>
      <c r="G1545" s="14" t="s">
        <v>40</v>
      </c>
      <c r="H1545" s="14" t="str" cm="1">
        <f t="array" ref="H1545">_xlfn.SWITCH(Table1[[#This Row],[Marital_Status_mod]],"Together","Couple","Married","Couple","Divorced","Single","Single","Single","Widow","Single","Other")</f>
        <v>Couple</v>
      </c>
      <c r="I1545" s="4">
        <v>38361</v>
      </c>
      <c r="J1545" s="41" t="str">
        <f t="shared" si="98"/>
        <v>$30 - $40K</v>
      </c>
      <c r="K1545">
        <v>1</v>
      </c>
      <c r="L1545">
        <v>0</v>
      </c>
      <c r="M1545">
        <f>Table1[[#This Row],[Teenhome]]+Table1[[#This Row],[Kidhome]]</f>
        <v>1</v>
      </c>
      <c r="N1545" s="1">
        <v>41635</v>
      </c>
      <c r="O1545" s="16">
        <f>(Table1[[#This Row],[DataSetDate]]-Table1[[#This Row],[Dt_Customer]])/365</f>
        <v>7.1150684931506847</v>
      </c>
      <c r="P1545" s="15">
        <v>44232</v>
      </c>
      <c r="Q1545">
        <v>74</v>
      </c>
      <c r="R1545" s="4">
        <v>39</v>
      </c>
      <c r="S1545" s="4">
        <v>0</v>
      </c>
      <c r="T1545" s="4">
        <v>56</v>
      </c>
      <c r="U1545" s="4">
        <v>20</v>
      </c>
      <c r="V1545" s="4">
        <v>8</v>
      </c>
      <c r="W1545" s="4">
        <v>14</v>
      </c>
      <c r="X1545">
        <v>3</v>
      </c>
      <c r="Y1545">
        <v>3</v>
      </c>
      <c r="Z1545" t="str">
        <f t="shared" si="99"/>
        <v>Medium</v>
      </c>
      <c r="AA1545" s="14">
        <f t="shared" ca="1" si="100"/>
        <v>3.1577638582044729</v>
      </c>
      <c r="AB1545">
        <v>1</v>
      </c>
      <c r="AC1545">
        <v>3</v>
      </c>
      <c r="AD1545" s="14">
        <f t="shared" ca="1" si="101"/>
        <v>2.6439705203346584</v>
      </c>
      <c r="AE1545">
        <v>7</v>
      </c>
      <c r="AF1545">
        <v>0</v>
      </c>
      <c r="AG1545">
        <v>0</v>
      </c>
      <c r="AH1545">
        <v>0</v>
      </c>
      <c r="AI1545">
        <v>0</v>
      </c>
      <c r="AJ1545">
        <v>0</v>
      </c>
      <c r="AK1545">
        <v>0</v>
      </c>
      <c r="AL1545">
        <v>0</v>
      </c>
      <c r="AM1545" t="s">
        <v>53</v>
      </c>
    </row>
    <row r="1546" spans="1:39" hidden="1" x14ac:dyDescent="0.3">
      <c r="A1546">
        <v>9422</v>
      </c>
      <c r="B1546">
        <v>1989</v>
      </c>
      <c r="C1546" s="14">
        <f>2021-Table1[[#This Row],[Year_Birth]]</f>
        <v>32</v>
      </c>
      <c r="D1546" t="s">
        <v>46</v>
      </c>
      <c r="E1546" s="14" t="str" cm="1">
        <f t="array" ref="E1546">_xlfn.SWITCH(Table1[[#This Row],[Education]],"Graduation","Bachelor’s","Basic","High School","2n Cycle","Master’s","Master","Master’s","PhD","PhD","Other")</f>
        <v>Bachelor’s</v>
      </c>
      <c r="F1546" t="s">
        <v>42</v>
      </c>
      <c r="G1546" s="14" t="s">
        <v>42</v>
      </c>
      <c r="H1546" s="14" t="str" cm="1">
        <f t="array" ref="H1546">_xlfn.SWITCH(Table1[[#This Row],[Marital_Status_mod]],"Together","Couple","Married","Couple","Divorced","Single","Single","Single","Widow","Single","Other")</f>
        <v>Couple</v>
      </c>
      <c r="I1546" s="4">
        <v>38360</v>
      </c>
      <c r="J1546" s="41" t="str">
        <f t="shared" si="98"/>
        <v>$30 - $40K</v>
      </c>
      <c r="K1546">
        <v>1</v>
      </c>
      <c r="L1546">
        <v>0</v>
      </c>
      <c r="M1546">
        <f>Table1[[#This Row],[Teenhome]]+Table1[[#This Row],[Kidhome]]</f>
        <v>1</v>
      </c>
      <c r="N1546" s="1">
        <v>41425</v>
      </c>
      <c r="O1546" s="16">
        <f>(Table1[[#This Row],[DataSetDate]]-Table1[[#This Row],[Dt_Customer]])/365</f>
        <v>7.6904109589041099</v>
      </c>
      <c r="P1546" s="15">
        <v>44232</v>
      </c>
      <c r="Q1546">
        <v>26</v>
      </c>
      <c r="R1546" s="4">
        <v>36</v>
      </c>
      <c r="S1546" s="4">
        <v>2</v>
      </c>
      <c r="T1546" s="4">
        <v>42</v>
      </c>
      <c r="U1546" s="4">
        <v>20</v>
      </c>
      <c r="V1546" s="4">
        <v>21</v>
      </c>
      <c r="W1546" s="4">
        <v>10</v>
      </c>
      <c r="X1546">
        <v>2</v>
      </c>
      <c r="Y1546">
        <v>2</v>
      </c>
      <c r="Z1546" t="str">
        <f t="shared" si="99"/>
        <v>Low</v>
      </c>
      <c r="AA1546" s="14">
        <f t="shared" ca="1" si="100"/>
        <v>2.1393917272911294</v>
      </c>
      <c r="AB1546">
        <v>1</v>
      </c>
      <c r="AC1546">
        <v>4</v>
      </c>
      <c r="AD1546" s="14">
        <f t="shared" ca="1" si="101"/>
        <v>4.3370959782741973</v>
      </c>
      <c r="AE1546">
        <v>3</v>
      </c>
      <c r="AF1546">
        <v>0</v>
      </c>
      <c r="AG1546">
        <v>0</v>
      </c>
      <c r="AH1546">
        <v>0</v>
      </c>
      <c r="AI1546">
        <v>0</v>
      </c>
      <c r="AJ1546">
        <v>0</v>
      </c>
      <c r="AK1546">
        <v>0</v>
      </c>
      <c r="AL1546">
        <v>0</v>
      </c>
      <c r="AM1546" t="s">
        <v>53</v>
      </c>
    </row>
    <row r="1547" spans="1:39" hidden="1" x14ac:dyDescent="0.3">
      <c r="A1547">
        <v>10492</v>
      </c>
      <c r="B1547">
        <v>1959</v>
      </c>
      <c r="C1547" s="14">
        <f>2021-Table1[[#This Row],[Year_Birth]]</f>
        <v>62</v>
      </c>
      <c r="D1547" t="s">
        <v>46</v>
      </c>
      <c r="E1547" s="14" t="str" cm="1">
        <f t="array" ref="E1547">_xlfn.SWITCH(Table1[[#This Row],[Education]],"Graduation","Bachelor’s","Basic","High School","2n Cycle","Master’s","Master","Master’s","PhD","PhD","Other")</f>
        <v>Bachelor’s</v>
      </c>
      <c r="F1547" t="s">
        <v>40</v>
      </c>
      <c r="G1547" s="14" t="s">
        <v>40</v>
      </c>
      <c r="H1547" s="14" t="str" cm="1">
        <f t="array" ref="H1547">_xlfn.SWITCH(Table1[[#This Row],[Marital_Status_mod]],"Together","Couple","Married","Couple","Divorced","Single","Single","Single","Widow","Single","Other")</f>
        <v>Couple</v>
      </c>
      <c r="I1547" s="4">
        <v>38285</v>
      </c>
      <c r="J1547" s="41" t="str">
        <f t="shared" si="98"/>
        <v>$30 - $40K</v>
      </c>
      <c r="K1547">
        <v>2</v>
      </c>
      <c r="L1547">
        <v>1</v>
      </c>
      <c r="M1547">
        <f>Table1[[#This Row],[Teenhome]]+Table1[[#This Row],[Kidhome]]</f>
        <v>3</v>
      </c>
      <c r="N1547" s="1">
        <v>41814</v>
      </c>
      <c r="O1547" s="16">
        <f>(Table1[[#This Row],[DataSetDate]]-Table1[[#This Row],[Dt_Customer]])/365</f>
        <v>6.624657534246575</v>
      </c>
      <c r="P1547" s="15">
        <v>44232</v>
      </c>
      <c r="Q1547">
        <v>96</v>
      </c>
      <c r="R1547" s="4">
        <v>2</v>
      </c>
      <c r="S1547" s="4">
        <v>0</v>
      </c>
      <c r="T1547" s="4">
        <v>5</v>
      </c>
      <c r="U1547" s="4">
        <v>2</v>
      </c>
      <c r="V1547" s="4">
        <v>0</v>
      </c>
      <c r="W1547" s="4">
        <v>1</v>
      </c>
      <c r="X1547">
        <v>1</v>
      </c>
      <c r="Y1547">
        <v>0</v>
      </c>
      <c r="Z1547" t="str">
        <f t="shared" si="99"/>
        <v>Low</v>
      </c>
      <c r="AA1547" s="14">
        <f t="shared" ca="1" si="100"/>
        <v>8.9795635070309739E-3</v>
      </c>
      <c r="AB1547">
        <v>0</v>
      </c>
      <c r="AC1547">
        <v>3</v>
      </c>
      <c r="AD1547" s="14">
        <f t="shared" ca="1" si="101"/>
        <v>3.0665382868542599</v>
      </c>
      <c r="AE1547">
        <v>2</v>
      </c>
      <c r="AF1547">
        <v>0</v>
      </c>
      <c r="AG1547">
        <v>0</v>
      </c>
      <c r="AH1547">
        <v>0</v>
      </c>
      <c r="AI1547">
        <v>0</v>
      </c>
      <c r="AJ1547">
        <v>0</v>
      </c>
      <c r="AK1547">
        <v>0</v>
      </c>
      <c r="AL1547">
        <v>0</v>
      </c>
      <c r="AM1547" t="s">
        <v>45</v>
      </c>
    </row>
    <row r="1548" spans="1:39" hidden="1" x14ac:dyDescent="0.3">
      <c r="A1548">
        <v>4867</v>
      </c>
      <c r="B1548">
        <v>1968</v>
      </c>
      <c r="C1548" s="14">
        <f>2021-Table1[[#This Row],[Year_Birth]]</f>
        <v>53</v>
      </c>
      <c r="D1548" t="s">
        <v>39</v>
      </c>
      <c r="E1548" s="14" t="str" cm="1">
        <f t="array" ref="E1548">_xlfn.SWITCH(Table1[[#This Row],[Education]],"Graduation","Bachelor’s","Basic","High School","2n Cycle","Master’s","Master","Master’s","PhD","PhD","Other")</f>
        <v>PhD</v>
      </c>
      <c r="F1548" t="s">
        <v>50</v>
      </c>
      <c r="G1548" s="14" t="s">
        <v>50</v>
      </c>
      <c r="H1548" s="14" t="str" cm="1">
        <f t="array" ref="H1548">_xlfn.SWITCH(Table1[[#This Row],[Marital_Status_mod]],"Together","Couple","Married","Couple","Divorced","Single","Single","Single","Widow","Single","Other")</f>
        <v>Single</v>
      </c>
      <c r="I1548" s="4">
        <v>38236</v>
      </c>
      <c r="J1548" s="41" t="str">
        <f t="shared" si="98"/>
        <v>$30 - $40K</v>
      </c>
      <c r="K1548">
        <v>1</v>
      </c>
      <c r="L1548">
        <v>1</v>
      </c>
      <c r="M1548">
        <f>Table1[[#This Row],[Teenhome]]+Table1[[#This Row],[Kidhome]]</f>
        <v>2</v>
      </c>
      <c r="N1548" s="1">
        <v>41537</v>
      </c>
      <c r="O1548" s="16">
        <f>(Table1[[#This Row],[DataSetDate]]-Table1[[#This Row],[Dt_Customer]])/365</f>
        <v>7.3835616438356162</v>
      </c>
      <c r="P1548" s="15">
        <v>44232</v>
      </c>
      <c r="Q1548">
        <v>2</v>
      </c>
      <c r="R1548" s="4">
        <v>58</v>
      </c>
      <c r="S1548" s="4">
        <v>0</v>
      </c>
      <c r="T1548" s="4">
        <v>18</v>
      </c>
      <c r="U1548" s="4">
        <v>2</v>
      </c>
      <c r="V1548" s="4">
        <v>0</v>
      </c>
      <c r="W1548" s="4">
        <v>10</v>
      </c>
      <c r="X1548">
        <v>4</v>
      </c>
      <c r="Y1548">
        <v>3</v>
      </c>
      <c r="Z1548" t="str">
        <f t="shared" si="99"/>
        <v>Medium</v>
      </c>
      <c r="AA1548" s="14">
        <f t="shared" ca="1" si="100"/>
        <v>2.722278579086526</v>
      </c>
      <c r="AB1548">
        <v>0</v>
      </c>
      <c r="AC1548">
        <v>4</v>
      </c>
      <c r="AD1548" s="14">
        <f t="shared" ca="1" si="101"/>
        <v>3.6659645309744202</v>
      </c>
      <c r="AE1548">
        <v>7</v>
      </c>
      <c r="AF1548">
        <v>0</v>
      </c>
      <c r="AG1548">
        <v>0</v>
      </c>
      <c r="AH1548">
        <v>0</v>
      </c>
      <c r="AI1548">
        <v>0</v>
      </c>
      <c r="AJ1548">
        <v>0</v>
      </c>
      <c r="AK1548">
        <v>0</v>
      </c>
      <c r="AL1548">
        <v>0</v>
      </c>
      <c r="AM1548" t="s">
        <v>41</v>
      </c>
    </row>
    <row r="1549" spans="1:39" hidden="1" x14ac:dyDescent="0.3">
      <c r="A1549">
        <v>5939</v>
      </c>
      <c r="B1549">
        <v>1971</v>
      </c>
      <c r="C1549" s="14">
        <f>2021-Table1[[#This Row],[Year_Birth]]</f>
        <v>50</v>
      </c>
      <c r="D1549" t="s">
        <v>46</v>
      </c>
      <c r="E1549" s="14" t="str" cm="1">
        <f t="array" ref="E1549">_xlfn.SWITCH(Table1[[#This Row],[Education]],"Graduation","Bachelor’s","Basic","High School","2n Cycle","Master’s","Master","Master’s","PhD","PhD","Other")</f>
        <v>Bachelor’s</v>
      </c>
      <c r="F1549" t="s">
        <v>40</v>
      </c>
      <c r="G1549" s="14" t="s">
        <v>40</v>
      </c>
      <c r="H1549" s="14" t="str" cm="1">
        <f t="array" ref="H1549">_xlfn.SWITCH(Table1[[#This Row],[Marital_Status_mod]],"Together","Couple","Married","Couple","Divorced","Single","Single","Single","Widow","Single","Other")</f>
        <v>Couple</v>
      </c>
      <c r="I1549" s="4">
        <v>38232</v>
      </c>
      <c r="J1549" s="41" t="str">
        <f t="shared" si="98"/>
        <v>$30 - $40K</v>
      </c>
      <c r="K1549">
        <v>1</v>
      </c>
      <c r="L1549">
        <v>1</v>
      </c>
      <c r="M1549">
        <f>Table1[[#This Row],[Teenhome]]+Table1[[#This Row],[Kidhome]]</f>
        <v>2</v>
      </c>
      <c r="N1549" s="1">
        <v>41656</v>
      </c>
      <c r="O1549" s="16">
        <f>(Table1[[#This Row],[DataSetDate]]-Table1[[#This Row],[Dt_Customer]])/365</f>
        <v>7.0575342465753428</v>
      </c>
      <c r="P1549" s="15">
        <v>44232</v>
      </c>
      <c r="Q1549">
        <v>84</v>
      </c>
      <c r="R1549" s="4">
        <v>43</v>
      </c>
      <c r="S1549" s="4">
        <v>5</v>
      </c>
      <c r="T1549" s="4">
        <v>28</v>
      </c>
      <c r="U1549" s="4">
        <v>7</v>
      </c>
      <c r="V1549" s="4">
        <v>6</v>
      </c>
      <c r="W1549" s="4">
        <v>33</v>
      </c>
      <c r="X1549">
        <v>4</v>
      </c>
      <c r="Y1549">
        <v>3</v>
      </c>
      <c r="Z1549" t="str">
        <f t="shared" si="99"/>
        <v>Medium</v>
      </c>
      <c r="AA1549" s="14">
        <f t="shared" ca="1" si="100"/>
        <v>3.1798233720229812</v>
      </c>
      <c r="AB1549">
        <v>1</v>
      </c>
      <c r="AC1549">
        <v>3</v>
      </c>
      <c r="AD1549" s="14">
        <f t="shared" ca="1" si="101"/>
        <v>3.3461977691380667</v>
      </c>
      <c r="AE1549">
        <v>5</v>
      </c>
      <c r="AF1549">
        <v>0</v>
      </c>
      <c r="AG1549">
        <v>0</v>
      </c>
      <c r="AH1549">
        <v>0</v>
      </c>
      <c r="AI1549">
        <v>0</v>
      </c>
      <c r="AJ1549">
        <v>0</v>
      </c>
      <c r="AK1549">
        <v>0</v>
      </c>
      <c r="AL1549">
        <v>0</v>
      </c>
      <c r="AM1549" t="s">
        <v>41</v>
      </c>
    </row>
    <row r="1550" spans="1:39" hidden="1" x14ac:dyDescent="0.3">
      <c r="A1550">
        <v>4967</v>
      </c>
      <c r="B1550">
        <v>1960</v>
      </c>
      <c r="C1550" s="14">
        <f>2021-Table1[[#This Row],[Year_Birth]]</f>
        <v>61</v>
      </c>
      <c r="D1550" t="s">
        <v>39</v>
      </c>
      <c r="E1550" s="14" t="str" cm="1">
        <f t="array" ref="E1550">_xlfn.SWITCH(Table1[[#This Row],[Education]],"Graduation","Bachelor’s","Basic","High School","2n Cycle","Master’s","Master","Master’s","PhD","PhD","Other")</f>
        <v>PhD</v>
      </c>
      <c r="F1550" t="s">
        <v>40</v>
      </c>
      <c r="G1550" s="14" t="s">
        <v>40</v>
      </c>
      <c r="H1550" s="14" t="str" cm="1">
        <f t="array" ref="H1550">_xlfn.SWITCH(Table1[[#This Row],[Marital_Status_mod]],"Together","Couple","Married","Couple","Divorced","Single","Single","Single","Widow","Single","Other")</f>
        <v>Couple</v>
      </c>
      <c r="I1550" s="4">
        <v>38201</v>
      </c>
      <c r="J1550" s="41" t="str">
        <f t="shared" si="98"/>
        <v>$30 - $40K</v>
      </c>
      <c r="K1550">
        <v>0</v>
      </c>
      <c r="L1550">
        <v>1</v>
      </c>
      <c r="M1550">
        <f>Table1[[#This Row],[Teenhome]]+Table1[[#This Row],[Kidhome]]</f>
        <v>1</v>
      </c>
      <c r="N1550" s="1">
        <v>41362</v>
      </c>
      <c r="O1550" s="16">
        <f>(Table1[[#This Row],[DataSetDate]]-Table1[[#This Row],[Dt_Customer]])/365</f>
        <v>7.8630136986301373</v>
      </c>
      <c r="P1550" s="15">
        <v>44232</v>
      </c>
      <c r="Q1550">
        <v>19</v>
      </c>
      <c r="R1550" s="4">
        <v>233</v>
      </c>
      <c r="S1550" s="4">
        <v>0</v>
      </c>
      <c r="T1550" s="4">
        <v>23</v>
      </c>
      <c r="U1550" s="4">
        <v>0</v>
      </c>
      <c r="V1550" s="4">
        <v>0</v>
      </c>
      <c r="W1550" s="4">
        <v>12</v>
      </c>
      <c r="X1550">
        <v>4</v>
      </c>
      <c r="Y1550">
        <v>5</v>
      </c>
      <c r="Z1550" t="str">
        <f t="shared" si="99"/>
        <v>Medium</v>
      </c>
      <c r="AA1550" s="14">
        <f t="shared" ca="1" si="100"/>
        <v>5.2864507752420353</v>
      </c>
      <c r="AB1550">
        <v>1</v>
      </c>
      <c r="AC1550">
        <v>5</v>
      </c>
      <c r="AD1550" s="14">
        <f t="shared" ca="1" si="101"/>
        <v>4.7892037076933818</v>
      </c>
      <c r="AE1550">
        <v>8</v>
      </c>
      <c r="AF1550">
        <v>0</v>
      </c>
      <c r="AG1550">
        <v>0</v>
      </c>
      <c r="AH1550">
        <v>0</v>
      </c>
      <c r="AI1550">
        <v>0</v>
      </c>
      <c r="AJ1550">
        <v>0</v>
      </c>
      <c r="AK1550">
        <v>0</v>
      </c>
      <c r="AL1550">
        <v>0</v>
      </c>
      <c r="AM1550" t="s">
        <v>47</v>
      </c>
    </row>
    <row r="1551" spans="1:39" hidden="1" x14ac:dyDescent="0.3">
      <c r="A1551">
        <v>3525</v>
      </c>
      <c r="B1551">
        <v>1970</v>
      </c>
      <c r="C1551" s="14">
        <f>2021-Table1[[#This Row],[Year_Birth]]</f>
        <v>51</v>
      </c>
      <c r="D1551" t="s">
        <v>46</v>
      </c>
      <c r="E1551" s="14" t="str" cm="1">
        <f t="array" ref="E1551">_xlfn.SWITCH(Table1[[#This Row],[Education]],"Graduation","Bachelor’s","Basic","High School","2n Cycle","Master’s","Master","Master’s","PhD","PhD","Other")</f>
        <v>Bachelor’s</v>
      </c>
      <c r="F1551" t="s">
        <v>40</v>
      </c>
      <c r="G1551" s="14" t="s">
        <v>40</v>
      </c>
      <c r="H1551" s="14" t="str" cm="1">
        <f t="array" ref="H1551">_xlfn.SWITCH(Table1[[#This Row],[Marital_Status_mod]],"Together","Couple","Married","Couple","Divorced","Single","Single","Single","Widow","Single","Other")</f>
        <v>Couple</v>
      </c>
      <c r="I1551" s="4">
        <v>38200</v>
      </c>
      <c r="J1551" s="41" t="str">
        <f t="shared" si="98"/>
        <v>$30 - $40K</v>
      </c>
      <c r="K1551">
        <v>1</v>
      </c>
      <c r="L1551">
        <v>1</v>
      </c>
      <c r="M1551">
        <f>Table1[[#This Row],[Teenhome]]+Table1[[#This Row],[Kidhome]]</f>
        <v>2</v>
      </c>
      <c r="N1551" s="1">
        <v>41250</v>
      </c>
      <c r="O1551" s="16">
        <f>(Table1[[#This Row],[DataSetDate]]-Table1[[#This Row],[Dt_Customer]])/365</f>
        <v>8.169863013698631</v>
      </c>
      <c r="P1551" s="15">
        <v>44232</v>
      </c>
      <c r="Q1551">
        <v>19</v>
      </c>
      <c r="R1551" s="4">
        <v>12</v>
      </c>
      <c r="S1551" s="4">
        <v>0</v>
      </c>
      <c r="T1551" s="4">
        <v>4</v>
      </c>
      <c r="U1551" s="4">
        <v>0</v>
      </c>
      <c r="V1551" s="4">
        <v>0</v>
      </c>
      <c r="W1551" s="4">
        <v>1</v>
      </c>
      <c r="X1551">
        <v>1</v>
      </c>
      <c r="Y1551">
        <v>1</v>
      </c>
      <c r="Z1551" t="str">
        <f t="shared" si="99"/>
        <v>Low</v>
      </c>
      <c r="AA1551" s="14">
        <f t="shared" ca="1" si="100"/>
        <v>0.86731653409756426</v>
      </c>
      <c r="AB1551">
        <v>0</v>
      </c>
      <c r="AC1551">
        <v>2</v>
      </c>
      <c r="AD1551" s="14">
        <f t="shared" ca="1" si="101"/>
        <v>1.7213103146035922</v>
      </c>
      <c r="AE1551">
        <v>7</v>
      </c>
      <c r="AF1551">
        <v>0</v>
      </c>
      <c r="AG1551">
        <v>0</v>
      </c>
      <c r="AH1551">
        <v>0</v>
      </c>
      <c r="AI1551">
        <v>0</v>
      </c>
      <c r="AJ1551">
        <v>0</v>
      </c>
      <c r="AK1551">
        <v>0</v>
      </c>
      <c r="AL1551">
        <v>0</v>
      </c>
      <c r="AM1551" t="s">
        <v>41</v>
      </c>
    </row>
    <row r="1552" spans="1:39" hidden="1" x14ac:dyDescent="0.3">
      <c r="A1552">
        <v>7325</v>
      </c>
      <c r="B1552">
        <v>1986</v>
      </c>
      <c r="C1552" s="14">
        <f>2021-Table1[[#This Row],[Year_Birth]]</f>
        <v>35</v>
      </c>
      <c r="D1552" t="s">
        <v>39</v>
      </c>
      <c r="E1552" s="14" t="str" cm="1">
        <f t="array" ref="E1552">_xlfn.SWITCH(Table1[[#This Row],[Education]],"Graduation","Bachelor’s","Basic","High School","2n Cycle","Master’s","Master","Master’s","PhD","PhD","Other")</f>
        <v>PhD</v>
      </c>
      <c r="F1552" t="s">
        <v>40</v>
      </c>
      <c r="G1552" s="14" t="s">
        <v>40</v>
      </c>
      <c r="H1552" s="14" t="str" cm="1">
        <f t="array" ref="H1552">_xlfn.SWITCH(Table1[[#This Row],[Marital_Status_mod]],"Together","Couple","Married","Couple","Divorced","Single","Single","Single","Widow","Single","Other")</f>
        <v>Couple</v>
      </c>
      <c r="I1552" s="4">
        <v>38197</v>
      </c>
      <c r="J1552" s="41" t="str">
        <f t="shared" si="98"/>
        <v>$30 - $40K</v>
      </c>
      <c r="K1552">
        <v>1</v>
      </c>
      <c r="L1552">
        <v>0</v>
      </c>
      <c r="M1552">
        <f>Table1[[#This Row],[Teenhome]]+Table1[[#This Row],[Kidhome]]</f>
        <v>1</v>
      </c>
      <c r="N1552" s="1">
        <v>41454</v>
      </c>
      <c r="O1552" s="16">
        <f>(Table1[[#This Row],[DataSetDate]]-Table1[[#This Row],[Dt_Customer]])/365</f>
        <v>7.6109589041095891</v>
      </c>
      <c r="P1552" s="15">
        <v>44232</v>
      </c>
      <c r="Q1552">
        <v>86</v>
      </c>
      <c r="R1552" s="4">
        <v>23</v>
      </c>
      <c r="S1552" s="4">
        <v>0</v>
      </c>
      <c r="T1552" s="4">
        <v>11</v>
      </c>
      <c r="U1552" s="4">
        <v>2</v>
      </c>
      <c r="V1552" s="4">
        <v>1</v>
      </c>
      <c r="W1552" s="4">
        <v>3</v>
      </c>
      <c r="X1552">
        <v>1</v>
      </c>
      <c r="Y1552">
        <v>1</v>
      </c>
      <c r="Z1552" t="str">
        <f t="shared" si="99"/>
        <v>Low</v>
      </c>
      <c r="AA1552" s="14">
        <f t="shared" ca="1" si="100"/>
        <v>1.1613796935176581</v>
      </c>
      <c r="AB1552">
        <v>0</v>
      </c>
      <c r="AC1552">
        <v>3</v>
      </c>
      <c r="AD1552" s="14">
        <f t="shared" ca="1" si="101"/>
        <v>2.7436963511786647</v>
      </c>
      <c r="AE1552">
        <v>5</v>
      </c>
      <c r="AF1552">
        <v>0</v>
      </c>
      <c r="AG1552">
        <v>0</v>
      </c>
      <c r="AH1552">
        <v>0</v>
      </c>
      <c r="AI1552">
        <v>0</v>
      </c>
      <c r="AJ1552">
        <v>0</v>
      </c>
      <c r="AK1552">
        <v>0</v>
      </c>
      <c r="AL1552">
        <v>0</v>
      </c>
      <c r="AM1552" t="s">
        <v>41</v>
      </c>
    </row>
    <row r="1553" spans="1:39" hidden="1" x14ac:dyDescent="0.3">
      <c r="A1553">
        <v>5313</v>
      </c>
      <c r="B1553">
        <v>1971</v>
      </c>
      <c r="C1553" s="14">
        <f>2021-Table1[[#This Row],[Year_Birth]]</f>
        <v>50</v>
      </c>
      <c r="D1553" t="s">
        <v>44</v>
      </c>
      <c r="E1553" s="14" t="str" cm="1">
        <f t="array" ref="E1553">_xlfn.SWITCH(Table1[[#This Row],[Education]],"Graduation","Bachelor’s","Basic","High School","2n Cycle","Master’s","Master","Master’s","PhD","PhD","Other")</f>
        <v>Master’s</v>
      </c>
      <c r="F1553" t="s">
        <v>42</v>
      </c>
      <c r="G1553" s="14" t="s">
        <v>42</v>
      </c>
      <c r="H1553" s="14" t="str" cm="1">
        <f t="array" ref="H1553">_xlfn.SWITCH(Table1[[#This Row],[Marital_Status_mod]],"Together","Couple","Married","Couple","Divorced","Single","Single","Single","Widow","Single","Other")</f>
        <v>Couple</v>
      </c>
      <c r="I1553" s="4">
        <v>38196</v>
      </c>
      <c r="J1553" s="41" t="str">
        <f t="shared" si="98"/>
        <v>$30 - $40K</v>
      </c>
      <c r="K1553">
        <v>1</v>
      </c>
      <c r="L1553">
        <v>1</v>
      </c>
      <c r="M1553">
        <f>Table1[[#This Row],[Teenhome]]+Table1[[#This Row],[Kidhome]]</f>
        <v>2</v>
      </c>
      <c r="N1553" s="1">
        <v>41747</v>
      </c>
      <c r="O1553" s="16">
        <f>(Table1[[#This Row],[DataSetDate]]-Table1[[#This Row],[Dt_Customer]])/365</f>
        <v>6.8082191780821919</v>
      </c>
      <c r="P1553" s="15">
        <v>44232</v>
      </c>
      <c r="Q1553">
        <v>20</v>
      </c>
      <c r="R1553" s="4">
        <v>30</v>
      </c>
      <c r="S1553" s="4">
        <v>0</v>
      </c>
      <c r="T1553" s="4">
        <v>11</v>
      </c>
      <c r="U1553" s="4">
        <v>0</v>
      </c>
      <c r="V1553" s="4">
        <v>0</v>
      </c>
      <c r="W1553" s="4">
        <v>3</v>
      </c>
      <c r="X1553">
        <v>3</v>
      </c>
      <c r="Y1553">
        <v>2</v>
      </c>
      <c r="Z1553" t="str">
        <f t="shared" si="99"/>
        <v>Low</v>
      </c>
      <c r="AA1553" s="14">
        <f t="shared" ca="1" si="100"/>
        <v>1.963909052213626</v>
      </c>
      <c r="AB1553">
        <v>0</v>
      </c>
      <c r="AC1553">
        <v>4</v>
      </c>
      <c r="AD1553" s="14">
        <f t="shared" ca="1" si="101"/>
        <v>4.2558517013959847</v>
      </c>
      <c r="AE1553">
        <v>5</v>
      </c>
      <c r="AF1553">
        <v>0</v>
      </c>
      <c r="AG1553">
        <v>0</v>
      </c>
      <c r="AH1553">
        <v>0</v>
      </c>
      <c r="AI1553">
        <v>0</v>
      </c>
      <c r="AJ1553">
        <v>0</v>
      </c>
      <c r="AK1553">
        <v>0</v>
      </c>
      <c r="AL1553">
        <v>0</v>
      </c>
      <c r="AM1553" t="s">
        <v>41</v>
      </c>
    </row>
    <row r="1554" spans="1:39" hidden="1" x14ac:dyDescent="0.3">
      <c r="A1554">
        <v>6690</v>
      </c>
      <c r="B1554">
        <v>1966</v>
      </c>
      <c r="C1554" s="14">
        <f>2021-Table1[[#This Row],[Year_Birth]]</f>
        <v>55</v>
      </c>
      <c r="D1554" t="s">
        <v>44</v>
      </c>
      <c r="E1554" s="14" t="str" cm="1">
        <f t="array" ref="E1554">_xlfn.SWITCH(Table1[[#This Row],[Education]],"Graduation","Bachelor’s","Basic","High School","2n Cycle","Master’s","Master","Master’s","PhD","PhD","Other")</f>
        <v>Master’s</v>
      </c>
      <c r="F1554" t="s">
        <v>42</v>
      </c>
      <c r="G1554" s="14" t="s">
        <v>42</v>
      </c>
      <c r="H1554" s="14" t="str" cm="1">
        <f t="array" ref="H1554">_xlfn.SWITCH(Table1[[#This Row],[Marital_Status_mod]],"Together","Couple","Married","Couple","Divorced","Single","Single","Single","Widow","Single","Other")</f>
        <v>Couple</v>
      </c>
      <c r="I1554" s="4">
        <v>38179</v>
      </c>
      <c r="J1554" s="41" t="str">
        <f t="shared" si="98"/>
        <v>$30 - $40K</v>
      </c>
      <c r="K1554">
        <v>1</v>
      </c>
      <c r="L1554">
        <v>1</v>
      </c>
      <c r="M1554">
        <f>Table1[[#This Row],[Teenhome]]+Table1[[#This Row],[Kidhome]]</f>
        <v>2</v>
      </c>
      <c r="N1554" s="1">
        <v>41347</v>
      </c>
      <c r="O1554" s="16">
        <f>(Table1[[#This Row],[DataSetDate]]-Table1[[#This Row],[Dt_Customer]])/365</f>
        <v>7.904109589041096</v>
      </c>
      <c r="P1554" s="15">
        <v>44232</v>
      </c>
      <c r="Q1554">
        <v>30</v>
      </c>
      <c r="R1554" s="4">
        <v>38</v>
      </c>
      <c r="S1554" s="4">
        <v>4</v>
      </c>
      <c r="T1554" s="4">
        <v>22</v>
      </c>
      <c r="U1554" s="4">
        <v>4</v>
      </c>
      <c r="V1554" s="4">
        <v>2</v>
      </c>
      <c r="W1554" s="4">
        <v>20</v>
      </c>
      <c r="X1554">
        <v>4</v>
      </c>
      <c r="Y1554">
        <v>3</v>
      </c>
      <c r="Z1554" t="str">
        <f t="shared" si="99"/>
        <v>Medium</v>
      </c>
      <c r="AA1554" s="14">
        <f t="shared" ca="1" si="100"/>
        <v>2.6553054776322158</v>
      </c>
      <c r="AB1554">
        <v>1</v>
      </c>
      <c r="AC1554">
        <v>3</v>
      </c>
      <c r="AD1554" s="14">
        <f t="shared" ca="1" si="101"/>
        <v>2.981974803024678</v>
      </c>
      <c r="AE1554">
        <v>7</v>
      </c>
      <c r="AF1554">
        <v>0</v>
      </c>
      <c r="AG1554">
        <v>0</v>
      </c>
      <c r="AH1554">
        <v>0</v>
      </c>
      <c r="AI1554">
        <v>0</v>
      </c>
      <c r="AJ1554">
        <v>0</v>
      </c>
      <c r="AK1554">
        <v>0</v>
      </c>
      <c r="AL1554">
        <v>0</v>
      </c>
      <c r="AM1554" t="s">
        <v>47</v>
      </c>
    </row>
    <row r="1555" spans="1:39" hidden="1" x14ac:dyDescent="0.3">
      <c r="A1555">
        <v>8799</v>
      </c>
      <c r="B1555">
        <v>1984</v>
      </c>
      <c r="C1555" s="14">
        <f>2021-Table1[[#This Row],[Year_Birth]]</f>
        <v>37</v>
      </c>
      <c r="D1555" t="s">
        <v>39</v>
      </c>
      <c r="E1555" s="14" t="str" cm="1">
        <f t="array" ref="E1555">_xlfn.SWITCH(Table1[[#This Row],[Education]],"Graduation","Bachelor’s","Basic","High School","2n Cycle","Master’s","Master","Master’s","PhD","PhD","Other")</f>
        <v>PhD</v>
      </c>
      <c r="F1555" t="s">
        <v>42</v>
      </c>
      <c r="G1555" s="14" t="s">
        <v>42</v>
      </c>
      <c r="H1555" s="14" t="str" cm="1">
        <f t="array" ref="H1555">_xlfn.SWITCH(Table1[[#This Row],[Marital_Status_mod]],"Together","Couple","Married","Couple","Divorced","Single","Single","Single","Widow","Single","Other")</f>
        <v>Couple</v>
      </c>
      <c r="I1555" s="4">
        <v>38175</v>
      </c>
      <c r="J1555" s="41" t="str">
        <f t="shared" si="98"/>
        <v>$30 - $40K</v>
      </c>
      <c r="K1555">
        <v>1</v>
      </c>
      <c r="L1555">
        <v>0</v>
      </c>
      <c r="M1555">
        <f>Table1[[#This Row],[Teenhome]]+Table1[[#This Row],[Kidhome]]</f>
        <v>1</v>
      </c>
      <c r="N1555" s="1">
        <v>41540</v>
      </c>
      <c r="O1555" s="16">
        <f>(Table1[[#This Row],[DataSetDate]]-Table1[[#This Row],[Dt_Customer]])/365</f>
        <v>7.375342465753425</v>
      </c>
      <c r="P1555" s="15">
        <v>44232</v>
      </c>
      <c r="Q1555">
        <v>6</v>
      </c>
      <c r="R1555" s="4">
        <v>70</v>
      </c>
      <c r="S1555" s="4">
        <v>6</v>
      </c>
      <c r="T1555" s="4">
        <v>69</v>
      </c>
      <c r="U1555" s="4">
        <v>2</v>
      </c>
      <c r="V1555" s="4">
        <v>3</v>
      </c>
      <c r="W1555" s="4">
        <v>3</v>
      </c>
      <c r="X1555">
        <v>3</v>
      </c>
      <c r="Y1555">
        <v>3</v>
      </c>
      <c r="Z1555" t="str">
        <f t="shared" si="99"/>
        <v>Medium</v>
      </c>
      <c r="AA1555" s="14">
        <f t="shared" ca="1" si="100"/>
        <v>3.1370423262848641</v>
      </c>
      <c r="AB1555">
        <v>1</v>
      </c>
      <c r="AC1555">
        <v>4</v>
      </c>
      <c r="AD1555" s="14">
        <f t="shared" ca="1" si="101"/>
        <v>3.8618126182532344</v>
      </c>
      <c r="AE1555">
        <v>7</v>
      </c>
      <c r="AF1555">
        <v>0</v>
      </c>
      <c r="AG1555">
        <v>0</v>
      </c>
      <c r="AH1555">
        <v>0</v>
      </c>
      <c r="AI1555">
        <v>0</v>
      </c>
      <c r="AJ1555">
        <v>0</v>
      </c>
      <c r="AK1555">
        <v>0</v>
      </c>
      <c r="AL1555">
        <v>0</v>
      </c>
      <c r="AM1555" t="s">
        <v>41</v>
      </c>
    </row>
    <row r="1556" spans="1:39" hidden="1" x14ac:dyDescent="0.3">
      <c r="A1556">
        <v>7912</v>
      </c>
      <c r="B1556">
        <v>1978</v>
      </c>
      <c r="C1556" s="14">
        <f>2021-Table1[[#This Row],[Year_Birth]]</f>
        <v>43</v>
      </c>
      <c r="D1556" t="s">
        <v>46</v>
      </c>
      <c r="E1556" s="14" t="str" cm="1">
        <f t="array" ref="E1556">_xlfn.SWITCH(Table1[[#This Row],[Education]],"Graduation","Bachelor’s","Basic","High School","2n Cycle","Master’s","Master","Master’s","PhD","PhD","Other")</f>
        <v>Bachelor’s</v>
      </c>
      <c r="F1556" t="s">
        <v>42</v>
      </c>
      <c r="G1556" s="14" t="s">
        <v>42</v>
      </c>
      <c r="H1556" s="14" t="str" cm="1">
        <f t="array" ref="H1556">_xlfn.SWITCH(Table1[[#This Row],[Marital_Status_mod]],"Together","Couple","Married","Couple","Divorced","Single","Single","Single","Widow","Single","Other")</f>
        <v>Couple</v>
      </c>
      <c r="I1556" s="4">
        <v>38136</v>
      </c>
      <c r="J1556" s="41" t="str">
        <f t="shared" si="98"/>
        <v>$30 - $40K</v>
      </c>
      <c r="K1556">
        <v>1</v>
      </c>
      <c r="L1556">
        <v>0</v>
      </c>
      <c r="M1556">
        <f>Table1[[#This Row],[Teenhome]]+Table1[[#This Row],[Kidhome]]</f>
        <v>1</v>
      </c>
      <c r="N1556" s="1">
        <v>41386</v>
      </c>
      <c r="O1556" s="16">
        <f>(Table1[[#This Row],[DataSetDate]]-Table1[[#This Row],[Dt_Customer]])/365</f>
        <v>7.7972602739726025</v>
      </c>
      <c r="P1556" s="15">
        <v>44232</v>
      </c>
      <c r="Q1556">
        <v>69</v>
      </c>
      <c r="R1556" s="4">
        <v>8</v>
      </c>
      <c r="S1556" s="4">
        <v>15</v>
      </c>
      <c r="T1556" s="4">
        <v>27</v>
      </c>
      <c r="U1556" s="4">
        <v>0</v>
      </c>
      <c r="V1556" s="4">
        <v>20</v>
      </c>
      <c r="W1556" s="4">
        <v>33</v>
      </c>
      <c r="X1556">
        <v>2</v>
      </c>
      <c r="Y1556">
        <v>3</v>
      </c>
      <c r="Z1556" t="str">
        <f t="shared" si="99"/>
        <v>Medium</v>
      </c>
      <c r="AA1556" s="14">
        <f t="shared" ca="1" si="100"/>
        <v>3.2395743288744812</v>
      </c>
      <c r="AB1556">
        <v>1</v>
      </c>
      <c r="AC1556">
        <v>2</v>
      </c>
      <c r="AD1556" s="14">
        <f t="shared" ca="1" si="101"/>
        <v>1.7946736007752886</v>
      </c>
      <c r="AE1556">
        <v>8</v>
      </c>
      <c r="AF1556">
        <v>0</v>
      </c>
      <c r="AG1556">
        <v>0</v>
      </c>
      <c r="AH1556">
        <v>1</v>
      </c>
      <c r="AI1556">
        <v>0</v>
      </c>
      <c r="AJ1556">
        <v>0</v>
      </c>
      <c r="AK1556">
        <v>0</v>
      </c>
      <c r="AL1556">
        <v>0</v>
      </c>
      <c r="AM1556" t="s">
        <v>43</v>
      </c>
    </row>
    <row r="1557" spans="1:39" hidden="1" x14ac:dyDescent="0.3">
      <c r="A1557">
        <v>9703</v>
      </c>
      <c r="B1557">
        <v>1970</v>
      </c>
      <c r="C1557" s="14">
        <f>2021-Table1[[#This Row],[Year_Birth]]</f>
        <v>51</v>
      </c>
      <c r="D1557" t="s">
        <v>39</v>
      </c>
      <c r="E1557" s="14" t="str" cm="1">
        <f t="array" ref="E1557">_xlfn.SWITCH(Table1[[#This Row],[Education]],"Graduation","Bachelor’s","Basic","High School","2n Cycle","Master’s","Master","Master’s","PhD","PhD","Other")</f>
        <v>PhD</v>
      </c>
      <c r="F1557" t="s">
        <v>42</v>
      </c>
      <c r="G1557" s="14" t="s">
        <v>42</v>
      </c>
      <c r="H1557" s="14" t="str" cm="1">
        <f t="array" ref="H1557">_xlfn.SWITCH(Table1[[#This Row],[Marital_Status_mod]],"Together","Couple","Married","Couple","Divorced","Single","Single","Single","Widow","Single","Other")</f>
        <v>Couple</v>
      </c>
      <c r="I1557" s="4">
        <v>38097</v>
      </c>
      <c r="J1557" s="41" t="str">
        <f t="shared" si="98"/>
        <v>$30 - $40K</v>
      </c>
      <c r="K1557">
        <v>1</v>
      </c>
      <c r="L1557">
        <v>1</v>
      </c>
      <c r="M1557">
        <f>Table1[[#This Row],[Teenhome]]+Table1[[#This Row],[Kidhome]]</f>
        <v>2</v>
      </c>
      <c r="N1557" s="1">
        <v>41197</v>
      </c>
      <c r="O1557" s="16">
        <f>(Table1[[#This Row],[DataSetDate]]-Table1[[#This Row],[Dt_Customer]])/365</f>
        <v>8.3150684931506849</v>
      </c>
      <c r="P1557" s="15">
        <v>44232</v>
      </c>
      <c r="Q1557">
        <v>70</v>
      </c>
      <c r="R1557" s="4">
        <v>77</v>
      </c>
      <c r="S1557" s="4">
        <v>2</v>
      </c>
      <c r="T1557" s="4">
        <v>35</v>
      </c>
      <c r="U1557" s="4">
        <v>0</v>
      </c>
      <c r="V1557" s="4">
        <v>1</v>
      </c>
      <c r="W1557" s="4">
        <v>69</v>
      </c>
      <c r="X1557">
        <v>4</v>
      </c>
      <c r="Y1557">
        <v>3</v>
      </c>
      <c r="Z1557" t="str">
        <f t="shared" si="99"/>
        <v>Medium</v>
      </c>
      <c r="AA1557" s="14">
        <f t="shared" ca="1" si="100"/>
        <v>2.6899501046670626</v>
      </c>
      <c r="AB1557">
        <v>2</v>
      </c>
      <c r="AC1557">
        <v>2</v>
      </c>
      <c r="AD1557" s="14">
        <f t="shared" ca="1" si="101"/>
        <v>1.8206978967673626</v>
      </c>
      <c r="AE1557">
        <v>7</v>
      </c>
      <c r="AF1557">
        <v>0</v>
      </c>
      <c r="AG1557">
        <v>0</v>
      </c>
      <c r="AH1557">
        <v>1</v>
      </c>
      <c r="AI1557">
        <v>0</v>
      </c>
      <c r="AJ1557">
        <v>0</v>
      </c>
      <c r="AK1557">
        <v>1</v>
      </c>
      <c r="AL1557">
        <v>0</v>
      </c>
      <c r="AM1557" t="s">
        <v>47</v>
      </c>
    </row>
    <row r="1558" spans="1:39" hidden="1" x14ac:dyDescent="0.3">
      <c r="A1558">
        <v>6983</v>
      </c>
      <c r="B1558">
        <v>1950</v>
      </c>
      <c r="C1558" s="14">
        <f>2021-Table1[[#This Row],[Year_Birth]]</f>
        <v>71</v>
      </c>
      <c r="D1558" t="s">
        <v>44</v>
      </c>
      <c r="E1558" s="14" t="str" cm="1">
        <f t="array" ref="E1558">_xlfn.SWITCH(Table1[[#This Row],[Education]],"Graduation","Bachelor’s","Basic","High School","2n Cycle","Master’s","Master","Master’s","PhD","PhD","Other")</f>
        <v>Master’s</v>
      </c>
      <c r="F1558" t="s">
        <v>49</v>
      </c>
      <c r="G1558" s="14" t="s">
        <v>49</v>
      </c>
      <c r="H1558" s="14" t="str" cm="1">
        <f t="array" ref="H1558">_xlfn.SWITCH(Table1[[#This Row],[Marital_Status_mod]],"Together","Couple","Married","Couple","Divorced","Single","Single","Single","Widow","Single","Other")</f>
        <v>Single</v>
      </c>
      <c r="I1558" s="4">
        <v>38054</v>
      </c>
      <c r="J1558" s="41" t="str">
        <f t="shared" si="98"/>
        <v>$30 - $40K</v>
      </c>
      <c r="K1558">
        <v>1</v>
      </c>
      <c r="L1558">
        <v>1</v>
      </c>
      <c r="M1558">
        <f>Table1[[#This Row],[Teenhome]]+Table1[[#This Row],[Kidhome]]</f>
        <v>2</v>
      </c>
      <c r="N1558" s="1">
        <v>41760</v>
      </c>
      <c r="O1558" s="16">
        <f>(Table1[[#This Row],[DataSetDate]]-Table1[[#This Row],[Dt_Customer]])/365</f>
        <v>6.7726027397260271</v>
      </c>
      <c r="P1558" s="15">
        <v>44232</v>
      </c>
      <c r="Q1558">
        <v>24</v>
      </c>
      <c r="R1558" s="4">
        <v>23</v>
      </c>
      <c r="S1558" s="4">
        <v>2</v>
      </c>
      <c r="T1558" s="4">
        <v>17</v>
      </c>
      <c r="U1558" s="4">
        <v>2</v>
      </c>
      <c r="V1558" s="4">
        <v>1</v>
      </c>
      <c r="W1558" s="4">
        <v>0</v>
      </c>
      <c r="X1558">
        <v>2</v>
      </c>
      <c r="Y1558">
        <v>2</v>
      </c>
      <c r="Z1558" t="str">
        <f t="shared" si="99"/>
        <v>Low</v>
      </c>
      <c r="AA1558" s="14">
        <f t="shared" ca="1" si="100"/>
        <v>2.0334187043032435</v>
      </c>
      <c r="AB1558">
        <v>0</v>
      </c>
      <c r="AC1558">
        <v>3</v>
      </c>
      <c r="AD1558" s="14">
        <f t="shared" ca="1" si="101"/>
        <v>3.0838099171144888</v>
      </c>
      <c r="AE1558">
        <v>7</v>
      </c>
      <c r="AF1558">
        <v>0</v>
      </c>
      <c r="AG1558">
        <v>0</v>
      </c>
      <c r="AH1558">
        <v>0</v>
      </c>
      <c r="AI1558">
        <v>0</v>
      </c>
      <c r="AJ1558">
        <v>0</v>
      </c>
      <c r="AK1558">
        <v>0</v>
      </c>
      <c r="AL1558">
        <v>0</v>
      </c>
      <c r="AM1558" t="s">
        <v>45</v>
      </c>
    </row>
    <row r="1559" spans="1:39" hidden="1" x14ac:dyDescent="0.3">
      <c r="A1559">
        <v>3231</v>
      </c>
      <c r="B1559">
        <v>1973</v>
      </c>
      <c r="C1559" s="14">
        <f>2021-Table1[[#This Row],[Year_Birth]]</f>
        <v>48</v>
      </c>
      <c r="D1559" t="s">
        <v>46</v>
      </c>
      <c r="E1559" s="14" t="str" cm="1">
        <f t="array" ref="E1559">_xlfn.SWITCH(Table1[[#This Row],[Education]],"Graduation","Bachelor’s","Basic","High School","2n Cycle","Master’s","Master","Master’s","PhD","PhD","Other")</f>
        <v>Bachelor’s</v>
      </c>
      <c r="F1559" t="s">
        <v>42</v>
      </c>
      <c r="G1559" s="14" t="s">
        <v>42</v>
      </c>
      <c r="H1559" s="14" t="str" cm="1">
        <f t="array" ref="H1559">_xlfn.SWITCH(Table1[[#This Row],[Marital_Status_mod]],"Together","Couple","Married","Couple","Divorced","Single","Single","Single","Widow","Single","Other")</f>
        <v>Couple</v>
      </c>
      <c r="I1559" s="4">
        <v>37971</v>
      </c>
      <c r="J1559" s="41" t="str">
        <f t="shared" si="98"/>
        <v>$30 - $40K</v>
      </c>
      <c r="K1559">
        <v>1</v>
      </c>
      <c r="L1559">
        <v>0</v>
      </c>
      <c r="M1559">
        <f>Table1[[#This Row],[Teenhome]]+Table1[[#This Row],[Kidhome]]</f>
        <v>1</v>
      </c>
      <c r="N1559" s="1">
        <v>41603</v>
      </c>
      <c r="O1559" s="16">
        <f>(Table1[[#This Row],[DataSetDate]]-Table1[[#This Row],[Dt_Customer]])/365</f>
        <v>7.2027397260273975</v>
      </c>
      <c r="P1559" s="15">
        <v>44232</v>
      </c>
      <c r="Q1559">
        <v>97</v>
      </c>
      <c r="R1559" s="4">
        <v>5</v>
      </c>
      <c r="S1559" s="4">
        <v>4</v>
      </c>
      <c r="T1559" s="4">
        <v>10</v>
      </c>
      <c r="U1559" s="4">
        <v>2</v>
      </c>
      <c r="V1559" s="4">
        <v>2</v>
      </c>
      <c r="W1559" s="4">
        <v>7</v>
      </c>
      <c r="X1559">
        <v>1</v>
      </c>
      <c r="Y1559">
        <v>1</v>
      </c>
      <c r="Z1559" t="str">
        <f t="shared" si="99"/>
        <v>Low</v>
      </c>
      <c r="AA1559" s="14">
        <f t="shared" ca="1" si="100"/>
        <v>1.2278327138057727</v>
      </c>
      <c r="AB1559">
        <v>0</v>
      </c>
      <c r="AC1559">
        <v>3</v>
      </c>
      <c r="AD1559" s="14">
        <f t="shared" ca="1" si="101"/>
        <v>2.8076575091486045</v>
      </c>
      <c r="AE1559">
        <v>8</v>
      </c>
      <c r="AF1559">
        <v>0</v>
      </c>
      <c r="AG1559">
        <v>0</v>
      </c>
      <c r="AH1559">
        <v>0</v>
      </c>
      <c r="AI1559">
        <v>0</v>
      </c>
      <c r="AJ1559">
        <v>0</v>
      </c>
      <c r="AK1559">
        <v>0</v>
      </c>
      <c r="AL1559">
        <v>0</v>
      </c>
      <c r="AM1559" t="s">
        <v>43</v>
      </c>
    </row>
    <row r="1560" spans="1:39" hidden="1" x14ac:dyDescent="0.3">
      <c r="A1560">
        <v>8143</v>
      </c>
      <c r="B1560">
        <v>1985</v>
      </c>
      <c r="C1560" s="14">
        <f>2021-Table1[[#This Row],[Year_Birth]]</f>
        <v>36</v>
      </c>
      <c r="D1560" t="s">
        <v>39</v>
      </c>
      <c r="E1560" s="14" t="str" cm="1">
        <f t="array" ref="E1560">_xlfn.SWITCH(Table1[[#This Row],[Education]],"Graduation","Bachelor’s","Basic","High School","2n Cycle","Master’s","Master","Master’s","PhD","PhD","Other")</f>
        <v>PhD</v>
      </c>
      <c r="F1560" t="s">
        <v>50</v>
      </c>
      <c r="G1560" s="14" t="s">
        <v>50</v>
      </c>
      <c r="H1560" s="14" t="str" cm="1">
        <f t="array" ref="H1560">_xlfn.SWITCH(Table1[[#This Row],[Marital_Status_mod]],"Together","Couple","Married","Couple","Divorced","Single","Single","Single","Widow","Single","Other")</f>
        <v>Single</v>
      </c>
      <c r="I1560" s="4">
        <v>37929</v>
      </c>
      <c r="J1560" s="41" t="str">
        <f t="shared" si="98"/>
        <v>$30 - $40K</v>
      </c>
      <c r="K1560">
        <v>0</v>
      </c>
      <c r="L1560">
        <v>0</v>
      </c>
      <c r="M1560">
        <f>Table1[[#This Row],[Teenhome]]+Table1[[#This Row],[Kidhome]]</f>
        <v>0</v>
      </c>
      <c r="N1560" s="1">
        <v>41485</v>
      </c>
      <c r="O1560" s="16">
        <f>(Table1[[#This Row],[DataSetDate]]-Table1[[#This Row],[Dt_Customer]])/365</f>
        <v>7.5260273972602736</v>
      </c>
      <c r="P1560" s="15">
        <v>44232</v>
      </c>
      <c r="Q1560">
        <v>49</v>
      </c>
      <c r="R1560" s="4">
        <v>202</v>
      </c>
      <c r="S1560" s="4">
        <v>2</v>
      </c>
      <c r="T1560" s="4">
        <v>46</v>
      </c>
      <c r="U1560" s="4">
        <v>3</v>
      </c>
      <c r="V1560" s="4">
        <v>2</v>
      </c>
      <c r="W1560" s="4">
        <v>10</v>
      </c>
      <c r="X1560">
        <v>2</v>
      </c>
      <c r="Y1560">
        <v>4</v>
      </c>
      <c r="Z1560" t="str">
        <f t="shared" si="99"/>
        <v>Medium</v>
      </c>
      <c r="AA1560" s="14">
        <f t="shared" ca="1" si="100"/>
        <v>4.1374338959805002</v>
      </c>
      <c r="AB1560">
        <v>2</v>
      </c>
      <c r="AC1560">
        <v>5</v>
      </c>
      <c r="AD1560" s="14">
        <f t="shared" ca="1" si="101"/>
        <v>5.1995483337121149</v>
      </c>
      <c r="AE1560">
        <v>7</v>
      </c>
      <c r="AF1560">
        <v>1</v>
      </c>
      <c r="AG1560">
        <v>0</v>
      </c>
      <c r="AH1560">
        <v>0</v>
      </c>
      <c r="AI1560">
        <v>1</v>
      </c>
      <c r="AJ1560">
        <v>0</v>
      </c>
      <c r="AK1560">
        <v>1</v>
      </c>
      <c r="AL1560">
        <v>0</v>
      </c>
      <c r="AM1560" t="s">
        <v>41</v>
      </c>
    </row>
    <row r="1561" spans="1:39" hidden="1" x14ac:dyDescent="0.3">
      <c r="A1561">
        <v>6768</v>
      </c>
      <c r="B1561">
        <v>1962</v>
      </c>
      <c r="C1561" s="14">
        <f>2021-Table1[[#This Row],[Year_Birth]]</f>
        <v>59</v>
      </c>
      <c r="D1561" t="s">
        <v>46</v>
      </c>
      <c r="E1561" s="14" t="str" cm="1">
        <f t="array" ref="E1561">_xlfn.SWITCH(Table1[[#This Row],[Education]],"Graduation","Bachelor’s","Basic","High School","2n Cycle","Master’s","Master","Master’s","PhD","PhD","Other")</f>
        <v>Bachelor’s</v>
      </c>
      <c r="F1561" t="s">
        <v>49</v>
      </c>
      <c r="G1561" s="14" t="s">
        <v>49</v>
      </c>
      <c r="H1561" s="14" t="str" cm="1">
        <f t="array" ref="H1561">_xlfn.SWITCH(Table1[[#This Row],[Marital_Status_mod]],"Together","Couple","Married","Couple","Divorced","Single","Single","Single","Widow","Single","Other")</f>
        <v>Single</v>
      </c>
      <c r="I1561" s="4">
        <v>37859</v>
      </c>
      <c r="J1561" s="41" t="str">
        <f t="shared" si="98"/>
        <v>$30 - $40K</v>
      </c>
      <c r="K1561">
        <v>1</v>
      </c>
      <c r="L1561">
        <v>2</v>
      </c>
      <c r="M1561">
        <f>Table1[[#This Row],[Teenhome]]+Table1[[#This Row],[Kidhome]]</f>
        <v>3</v>
      </c>
      <c r="N1561" s="1">
        <v>41286</v>
      </c>
      <c r="O1561" s="16">
        <f>(Table1[[#This Row],[DataSetDate]]-Table1[[#This Row],[Dt_Customer]])/365</f>
        <v>8.0712328767123296</v>
      </c>
      <c r="P1561" s="15">
        <v>44232</v>
      </c>
      <c r="Q1561">
        <v>75</v>
      </c>
      <c r="R1561" s="4">
        <v>22</v>
      </c>
      <c r="S1561" s="4">
        <v>1</v>
      </c>
      <c r="T1561" s="4">
        <v>8</v>
      </c>
      <c r="U1561" s="4">
        <v>2</v>
      </c>
      <c r="V1561" s="4">
        <v>1</v>
      </c>
      <c r="W1561" s="4">
        <v>2</v>
      </c>
      <c r="X1561">
        <v>2</v>
      </c>
      <c r="Y1561">
        <v>1</v>
      </c>
      <c r="Z1561" t="str">
        <f t="shared" si="99"/>
        <v>Low</v>
      </c>
      <c r="AA1561" s="14">
        <f t="shared" ca="1" si="100"/>
        <v>1.0610249328425394</v>
      </c>
      <c r="AB1561">
        <v>0</v>
      </c>
      <c r="AC1561">
        <v>3</v>
      </c>
      <c r="AD1561" s="14">
        <f t="shared" ca="1" si="101"/>
        <v>2.9749822295992643</v>
      </c>
      <c r="AE1561">
        <v>8</v>
      </c>
      <c r="AF1561">
        <v>0</v>
      </c>
      <c r="AG1561">
        <v>0</v>
      </c>
      <c r="AH1561">
        <v>0</v>
      </c>
      <c r="AI1561">
        <v>0</v>
      </c>
      <c r="AJ1561">
        <v>0</v>
      </c>
      <c r="AK1561">
        <v>0</v>
      </c>
      <c r="AL1561">
        <v>0</v>
      </c>
      <c r="AM1561" t="s">
        <v>48</v>
      </c>
    </row>
    <row r="1562" spans="1:39" hidden="1" x14ac:dyDescent="0.3">
      <c r="A1562">
        <v>10380</v>
      </c>
      <c r="B1562">
        <v>1972</v>
      </c>
      <c r="C1562" s="14">
        <f>2021-Table1[[#This Row],[Year_Birth]]</f>
        <v>49</v>
      </c>
      <c r="D1562" t="s">
        <v>44</v>
      </c>
      <c r="E1562" s="14" t="str" cm="1">
        <f t="array" ref="E1562">_xlfn.SWITCH(Table1[[#This Row],[Education]],"Graduation","Bachelor’s","Basic","High School","2n Cycle","Master’s","Master","Master’s","PhD","PhD","Other")</f>
        <v>Master’s</v>
      </c>
      <c r="F1562" t="s">
        <v>42</v>
      </c>
      <c r="G1562" s="14" t="s">
        <v>42</v>
      </c>
      <c r="H1562" s="14" t="str" cm="1">
        <f t="array" ref="H1562">_xlfn.SWITCH(Table1[[#This Row],[Marital_Status_mod]],"Together","Couple","Married","Couple","Divorced","Single","Single","Single","Widow","Single","Other")</f>
        <v>Couple</v>
      </c>
      <c r="I1562" s="4">
        <v>37787</v>
      </c>
      <c r="J1562" s="41" t="str">
        <f t="shared" si="98"/>
        <v>$30 - $40K</v>
      </c>
      <c r="K1562">
        <v>1</v>
      </c>
      <c r="L1562">
        <v>0</v>
      </c>
      <c r="M1562">
        <f>Table1[[#This Row],[Teenhome]]+Table1[[#This Row],[Kidhome]]</f>
        <v>1</v>
      </c>
      <c r="N1562" s="1">
        <v>41537</v>
      </c>
      <c r="O1562" s="16">
        <f>(Table1[[#This Row],[DataSetDate]]-Table1[[#This Row],[Dt_Customer]])/365</f>
        <v>7.3835616438356162</v>
      </c>
      <c r="P1562" s="15">
        <v>44232</v>
      </c>
      <c r="Q1562">
        <v>50</v>
      </c>
      <c r="R1562" s="4">
        <v>40</v>
      </c>
      <c r="S1562" s="4">
        <v>1</v>
      </c>
      <c r="T1562" s="4">
        <v>40</v>
      </c>
      <c r="U1562" s="4">
        <v>4</v>
      </c>
      <c r="V1562" s="4">
        <v>3</v>
      </c>
      <c r="W1562" s="4">
        <v>18</v>
      </c>
      <c r="X1562">
        <v>1</v>
      </c>
      <c r="Y1562">
        <v>3</v>
      </c>
      <c r="Z1562" t="str">
        <f t="shared" si="99"/>
        <v>Medium</v>
      </c>
      <c r="AA1562" s="14">
        <f t="shared" ca="1" si="100"/>
        <v>2.9316597655248766</v>
      </c>
      <c r="AB1562">
        <v>0</v>
      </c>
      <c r="AC1562">
        <v>3</v>
      </c>
      <c r="AD1562" s="14">
        <f t="shared" ca="1" si="101"/>
        <v>3.2330984599850381</v>
      </c>
      <c r="AE1562">
        <v>8</v>
      </c>
      <c r="AF1562">
        <v>0</v>
      </c>
      <c r="AG1562">
        <v>0</v>
      </c>
      <c r="AH1562">
        <v>0</v>
      </c>
      <c r="AI1562">
        <v>0</v>
      </c>
      <c r="AJ1562">
        <v>0</v>
      </c>
      <c r="AK1562">
        <v>0</v>
      </c>
      <c r="AL1562">
        <v>0</v>
      </c>
      <c r="AM1562" t="s">
        <v>45</v>
      </c>
    </row>
    <row r="1563" spans="1:39" hidden="1" x14ac:dyDescent="0.3">
      <c r="A1563">
        <v>10971</v>
      </c>
      <c r="B1563">
        <v>1977</v>
      </c>
      <c r="C1563" s="14">
        <f>2021-Table1[[#This Row],[Year_Birth]]</f>
        <v>44</v>
      </c>
      <c r="D1563" t="s">
        <v>46</v>
      </c>
      <c r="E1563" s="14" t="str" cm="1">
        <f t="array" ref="E1563">_xlfn.SWITCH(Table1[[#This Row],[Education]],"Graduation","Bachelor’s","Basic","High School","2n Cycle","Master’s","Master","Master’s","PhD","PhD","Other")</f>
        <v>Bachelor’s</v>
      </c>
      <c r="F1563" t="s">
        <v>50</v>
      </c>
      <c r="G1563" s="14" t="s">
        <v>50</v>
      </c>
      <c r="H1563" s="14" t="str" cm="1">
        <f t="array" ref="H1563">_xlfn.SWITCH(Table1[[#This Row],[Marital_Status_mod]],"Together","Couple","Married","Couple","Divorced","Single","Single","Single","Widow","Single","Other")</f>
        <v>Single</v>
      </c>
      <c r="I1563" s="4">
        <v>37774</v>
      </c>
      <c r="J1563" s="41" t="str">
        <f t="shared" si="98"/>
        <v>$30 - $40K</v>
      </c>
      <c r="K1563">
        <v>2</v>
      </c>
      <c r="L1563">
        <v>0</v>
      </c>
      <c r="M1563">
        <f>Table1[[#This Row],[Teenhome]]+Table1[[#This Row],[Kidhome]]</f>
        <v>2</v>
      </c>
      <c r="N1563" s="1">
        <v>41155</v>
      </c>
      <c r="O1563" s="16">
        <f>(Table1[[#This Row],[DataSetDate]]-Table1[[#This Row],[Dt_Customer]])/365</f>
        <v>8.4301369863013704</v>
      </c>
      <c r="P1563" s="15">
        <v>44232</v>
      </c>
      <c r="Q1563">
        <v>28</v>
      </c>
      <c r="R1563" s="4">
        <v>173</v>
      </c>
      <c r="S1563" s="4">
        <v>8</v>
      </c>
      <c r="T1563" s="4">
        <v>107</v>
      </c>
      <c r="U1563" s="4">
        <v>7</v>
      </c>
      <c r="V1563" s="4">
        <v>2</v>
      </c>
      <c r="W1563" s="4">
        <v>176</v>
      </c>
      <c r="X1563">
        <v>4</v>
      </c>
      <c r="Y1563">
        <v>7</v>
      </c>
      <c r="Z1563" t="str">
        <f t="shared" si="99"/>
        <v>High</v>
      </c>
      <c r="AA1563" s="14">
        <f t="shared" ca="1" si="100"/>
        <v>6.9810436231040187</v>
      </c>
      <c r="AB1563">
        <v>2</v>
      </c>
      <c r="AC1563">
        <v>3</v>
      </c>
      <c r="AD1563" s="14">
        <f t="shared" ca="1" si="101"/>
        <v>3.0444931607950712</v>
      </c>
      <c r="AE1563">
        <v>9</v>
      </c>
      <c r="AF1563">
        <v>0</v>
      </c>
      <c r="AG1563">
        <v>0</v>
      </c>
      <c r="AH1563">
        <v>1</v>
      </c>
      <c r="AI1563">
        <v>0</v>
      </c>
      <c r="AJ1563">
        <v>0</v>
      </c>
      <c r="AK1563">
        <v>1</v>
      </c>
      <c r="AL1563">
        <v>1</v>
      </c>
      <c r="AM1563" t="s">
        <v>41</v>
      </c>
    </row>
    <row r="1564" spans="1:39" hidden="1" x14ac:dyDescent="0.3">
      <c r="A1564">
        <v>4939</v>
      </c>
      <c r="B1564">
        <v>1946</v>
      </c>
      <c r="C1564" s="14">
        <f>2021-Table1[[#This Row],[Year_Birth]]</f>
        <v>75</v>
      </c>
      <c r="D1564" t="s">
        <v>46</v>
      </c>
      <c r="E1564" s="14" t="str" cm="1">
        <f t="array" ref="E1564">_xlfn.SWITCH(Table1[[#This Row],[Education]],"Graduation","Bachelor’s","Basic","High School","2n Cycle","Master’s","Master","Master’s","PhD","PhD","Other")</f>
        <v>Bachelor’s</v>
      </c>
      <c r="F1564" t="s">
        <v>40</v>
      </c>
      <c r="G1564" s="14" t="s">
        <v>40</v>
      </c>
      <c r="H1564" s="14" t="str" cm="1">
        <f t="array" ref="H1564">_xlfn.SWITCH(Table1[[#This Row],[Marital_Status_mod]],"Together","Couple","Married","Couple","Divorced","Single","Single","Single","Widow","Single","Other")</f>
        <v>Couple</v>
      </c>
      <c r="I1564" s="4">
        <v>37760</v>
      </c>
      <c r="J1564" s="41" t="str">
        <f t="shared" si="98"/>
        <v>$30 - $40K</v>
      </c>
      <c r="K1564">
        <v>0</v>
      </c>
      <c r="L1564">
        <v>0</v>
      </c>
      <c r="M1564">
        <f>Table1[[#This Row],[Teenhome]]+Table1[[#This Row],[Kidhome]]</f>
        <v>0</v>
      </c>
      <c r="N1564" s="1">
        <v>41152</v>
      </c>
      <c r="O1564" s="16">
        <f>(Table1[[#This Row],[DataSetDate]]-Table1[[#This Row],[Dt_Customer]])/365</f>
        <v>8.4383561643835616</v>
      </c>
      <c r="P1564" s="15">
        <v>44232</v>
      </c>
      <c r="Q1564">
        <v>20</v>
      </c>
      <c r="R1564" s="4">
        <v>84</v>
      </c>
      <c r="S1564" s="4">
        <v>5</v>
      </c>
      <c r="T1564" s="4">
        <v>38</v>
      </c>
      <c r="U1564" s="4">
        <v>150</v>
      </c>
      <c r="V1564" s="4">
        <v>12</v>
      </c>
      <c r="W1564" s="4">
        <v>28</v>
      </c>
      <c r="X1564">
        <v>2</v>
      </c>
      <c r="Y1564">
        <v>4</v>
      </c>
      <c r="Z1564" t="str">
        <f t="shared" si="99"/>
        <v>Medium</v>
      </c>
      <c r="AA1564" s="14">
        <f t="shared" ca="1" si="100"/>
        <v>4.1572535655160561</v>
      </c>
      <c r="AB1564">
        <v>1</v>
      </c>
      <c r="AC1564">
        <v>6</v>
      </c>
      <c r="AD1564" s="14">
        <f t="shared" ca="1" si="101"/>
        <v>5.6609664850638097</v>
      </c>
      <c r="AE1564">
        <v>7</v>
      </c>
      <c r="AF1564">
        <v>0</v>
      </c>
      <c r="AG1564">
        <v>0</v>
      </c>
      <c r="AH1564">
        <v>0</v>
      </c>
      <c r="AI1564">
        <v>0</v>
      </c>
      <c r="AJ1564">
        <v>0</v>
      </c>
      <c r="AK1564">
        <v>0</v>
      </c>
      <c r="AL1564">
        <v>0</v>
      </c>
      <c r="AM1564" t="s">
        <v>43</v>
      </c>
    </row>
    <row r="1565" spans="1:39" hidden="1" x14ac:dyDescent="0.3">
      <c r="A1565">
        <v>8652</v>
      </c>
      <c r="B1565">
        <v>1946</v>
      </c>
      <c r="C1565" s="14">
        <f>2021-Table1[[#This Row],[Year_Birth]]</f>
        <v>75</v>
      </c>
      <c r="D1565" t="s">
        <v>46</v>
      </c>
      <c r="E1565" s="14" t="str" cm="1">
        <f t="array" ref="E1565">_xlfn.SWITCH(Table1[[#This Row],[Education]],"Graduation","Bachelor’s","Basic","High School","2n Cycle","Master’s","Master","Master’s","PhD","PhD","Other")</f>
        <v>Bachelor’s</v>
      </c>
      <c r="F1565" t="s">
        <v>40</v>
      </c>
      <c r="G1565" s="14" t="s">
        <v>40</v>
      </c>
      <c r="H1565" s="14" t="str" cm="1">
        <f t="array" ref="H1565">_xlfn.SWITCH(Table1[[#This Row],[Marital_Status_mod]],"Together","Couple","Married","Couple","Divorced","Single","Single","Single","Widow","Single","Other")</f>
        <v>Couple</v>
      </c>
      <c r="I1565" s="4">
        <v>37760</v>
      </c>
      <c r="J1565" s="41" t="str">
        <f t="shared" si="98"/>
        <v>$30 - $40K</v>
      </c>
      <c r="K1565">
        <v>0</v>
      </c>
      <c r="L1565">
        <v>0</v>
      </c>
      <c r="M1565">
        <f>Table1[[#This Row],[Teenhome]]+Table1[[#This Row],[Kidhome]]</f>
        <v>0</v>
      </c>
      <c r="N1565" s="1">
        <v>41152</v>
      </c>
      <c r="O1565" s="16">
        <f>(Table1[[#This Row],[DataSetDate]]-Table1[[#This Row],[Dt_Customer]])/365</f>
        <v>8.4383561643835616</v>
      </c>
      <c r="P1565" s="15">
        <v>44232</v>
      </c>
      <c r="Q1565">
        <v>20</v>
      </c>
      <c r="R1565" s="4">
        <v>84</v>
      </c>
      <c r="S1565" s="4">
        <v>5</v>
      </c>
      <c r="T1565" s="4">
        <v>38</v>
      </c>
      <c r="U1565" s="4">
        <v>150</v>
      </c>
      <c r="V1565" s="4">
        <v>12</v>
      </c>
      <c r="W1565" s="4">
        <v>28</v>
      </c>
      <c r="X1565">
        <v>2</v>
      </c>
      <c r="Y1565">
        <v>4</v>
      </c>
      <c r="Z1565" t="str">
        <f t="shared" si="99"/>
        <v>Medium</v>
      </c>
      <c r="AA1565" s="14">
        <f t="shared" ca="1" si="100"/>
        <v>3.750264474946241</v>
      </c>
      <c r="AB1565">
        <v>1</v>
      </c>
      <c r="AC1565">
        <v>6</v>
      </c>
      <c r="AD1565" s="14">
        <f t="shared" ca="1" si="101"/>
        <v>5.8610276399723871</v>
      </c>
      <c r="AE1565">
        <v>7</v>
      </c>
      <c r="AF1565">
        <v>0</v>
      </c>
      <c r="AG1565">
        <v>0</v>
      </c>
      <c r="AH1565">
        <v>0</v>
      </c>
      <c r="AI1565">
        <v>0</v>
      </c>
      <c r="AJ1565">
        <v>0</v>
      </c>
      <c r="AK1565">
        <v>0</v>
      </c>
      <c r="AL1565">
        <v>0</v>
      </c>
      <c r="AM1565" t="s">
        <v>47</v>
      </c>
    </row>
    <row r="1566" spans="1:39" hidden="1" x14ac:dyDescent="0.3">
      <c r="A1566">
        <v>5154</v>
      </c>
      <c r="B1566">
        <v>1972</v>
      </c>
      <c r="C1566" s="14">
        <f>2021-Table1[[#This Row],[Year_Birth]]</f>
        <v>49</v>
      </c>
      <c r="D1566" t="s">
        <v>44</v>
      </c>
      <c r="E1566" s="14" t="str" cm="1">
        <f t="array" ref="E1566">_xlfn.SWITCH(Table1[[#This Row],[Education]],"Graduation","Bachelor’s","Basic","High School","2n Cycle","Master’s","Master","Master’s","PhD","PhD","Other")</f>
        <v>Master’s</v>
      </c>
      <c r="F1566" t="s">
        <v>49</v>
      </c>
      <c r="G1566" s="14" t="s">
        <v>49</v>
      </c>
      <c r="H1566" s="14" t="str" cm="1">
        <f t="array" ref="H1566">_xlfn.SWITCH(Table1[[#This Row],[Marital_Status_mod]],"Together","Couple","Married","Couple","Divorced","Single","Single","Single","Widow","Single","Other")</f>
        <v>Single</v>
      </c>
      <c r="I1566" s="4">
        <v>37760</v>
      </c>
      <c r="J1566" s="41" t="str">
        <f t="shared" si="98"/>
        <v>$30 - $40K</v>
      </c>
      <c r="K1566">
        <v>1</v>
      </c>
      <c r="L1566">
        <v>0</v>
      </c>
      <c r="M1566">
        <f>Table1[[#This Row],[Teenhome]]+Table1[[#This Row],[Kidhome]]</f>
        <v>1</v>
      </c>
      <c r="N1566" s="1">
        <v>41497</v>
      </c>
      <c r="O1566" s="16">
        <f>(Table1[[#This Row],[DataSetDate]]-Table1[[#This Row],[Dt_Customer]])/365</f>
        <v>7.493150684931507</v>
      </c>
      <c r="P1566" s="15">
        <v>44232</v>
      </c>
      <c r="Q1566">
        <v>54</v>
      </c>
      <c r="R1566" s="4">
        <v>26</v>
      </c>
      <c r="S1566" s="4">
        <v>3</v>
      </c>
      <c r="T1566" s="4">
        <v>13</v>
      </c>
      <c r="U1566" s="4">
        <v>2</v>
      </c>
      <c r="V1566" s="4">
        <v>10</v>
      </c>
      <c r="W1566" s="4">
        <v>0</v>
      </c>
      <c r="X1566">
        <v>1</v>
      </c>
      <c r="Y1566">
        <v>2</v>
      </c>
      <c r="Z1566" t="str">
        <f t="shared" si="99"/>
        <v>Low</v>
      </c>
      <c r="AA1566" s="14">
        <f t="shared" ca="1" si="100"/>
        <v>2.1836516208622396</v>
      </c>
      <c r="AB1566">
        <v>0</v>
      </c>
      <c r="AC1566">
        <v>3</v>
      </c>
      <c r="AD1566" s="14">
        <f t="shared" ca="1" si="101"/>
        <v>3.2206849546260017</v>
      </c>
      <c r="AE1566">
        <v>6</v>
      </c>
      <c r="AF1566">
        <v>0</v>
      </c>
      <c r="AG1566">
        <v>0</v>
      </c>
      <c r="AH1566">
        <v>0</v>
      </c>
      <c r="AI1566">
        <v>0</v>
      </c>
      <c r="AJ1566">
        <v>0</v>
      </c>
      <c r="AK1566">
        <v>0</v>
      </c>
      <c r="AL1566">
        <v>0</v>
      </c>
      <c r="AM1566" t="s">
        <v>41</v>
      </c>
    </row>
    <row r="1567" spans="1:39" hidden="1" x14ac:dyDescent="0.3">
      <c r="A1567">
        <v>3007</v>
      </c>
      <c r="B1567">
        <v>1966</v>
      </c>
      <c r="C1567" s="14">
        <f>2021-Table1[[#This Row],[Year_Birth]]</f>
        <v>55</v>
      </c>
      <c r="D1567" t="s">
        <v>46</v>
      </c>
      <c r="E1567" s="14" t="str" cm="1">
        <f t="array" ref="E1567">_xlfn.SWITCH(Table1[[#This Row],[Education]],"Graduation","Bachelor’s","Basic","High School","2n Cycle","Master’s","Master","Master’s","PhD","PhD","Other")</f>
        <v>Bachelor’s</v>
      </c>
      <c r="F1567" t="s">
        <v>40</v>
      </c>
      <c r="G1567" s="14" t="s">
        <v>40</v>
      </c>
      <c r="H1567" s="14" t="str" cm="1">
        <f t="array" ref="H1567">_xlfn.SWITCH(Table1[[#This Row],[Marital_Status_mod]],"Together","Couple","Married","Couple","Divorced","Single","Single","Single","Widow","Single","Other")</f>
        <v>Couple</v>
      </c>
      <c r="I1567" s="4">
        <v>37758</v>
      </c>
      <c r="J1567" s="41" t="str">
        <f t="shared" si="98"/>
        <v>$30 - $40K</v>
      </c>
      <c r="K1567">
        <v>1</v>
      </c>
      <c r="L1567">
        <v>1</v>
      </c>
      <c r="M1567">
        <f>Table1[[#This Row],[Teenhome]]+Table1[[#This Row],[Kidhome]]</f>
        <v>2</v>
      </c>
      <c r="N1567" s="1">
        <v>41186</v>
      </c>
      <c r="O1567" s="16">
        <f>(Table1[[#This Row],[DataSetDate]]-Table1[[#This Row],[Dt_Customer]])/365</f>
        <v>8.3452054794520549</v>
      </c>
      <c r="P1567" s="15">
        <v>44232</v>
      </c>
      <c r="Q1567">
        <v>49</v>
      </c>
      <c r="R1567" s="4">
        <v>27</v>
      </c>
      <c r="S1567" s="4">
        <v>2</v>
      </c>
      <c r="T1567" s="4">
        <v>10</v>
      </c>
      <c r="U1567" s="4">
        <v>0</v>
      </c>
      <c r="V1567" s="4">
        <v>0</v>
      </c>
      <c r="W1567" s="4">
        <v>1</v>
      </c>
      <c r="X1567">
        <v>2</v>
      </c>
      <c r="Y1567">
        <v>1</v>
      </c>
      <c r="Z1567" t="str">
        <f t="shared" si="99"/>
        <v>Low</v>
      </c>
      <c r="AA1567" s="14">
        <f t="shared" ca="1" si="100"/>
        <v>0.76707633833366962</v>
      </c>
      <c r="AB1567">
        <v>0</v>
      </c>
      <c r="AC1567">
        <v>3</v>
      </c>
      <c r="AD1567" s="14">
        <f t="shared" ca="1" si="101"/>
        <v>3.2092974579191655</v>
      </c>
      <c r="AE1567">
        <v>8</v>
      </c>
      <c r="AF1567">
        <v>0</v>
      </c>
      <c r="AG1567">
        <v>0</v>
      </c>
      <c r="AH1567">
        <v>0</v>
      </c>
      <c r="AI1567">
        <v>0</v>
      </c>
      <c r="AJ1567">
        <v>0</v>
      </c>
      <c r="AK1567">
        <v>0</v>
      </c>
      <c r="AL1567">
        <v>0</v>
      </c>
      <c r="AM1567" t="s">
        <v>45</v>
      </c>
    </row>
    <row r="1568" spans="1:39" hidden="1" x14ac:dyDescent="0.3">
      <c r="A1568">
        <v>5513</v>
      </c>
      <c r="B1568">
        <v>1966</v>
      </c>
      <c r="C1568" s="14">
        <f>2021-Table1[[#This Row],[Year_Birth]]</f>
        <v>55</v>
      </c>
      <c r="D1568" t="s">
        <v>46</v>
      </c>
      <c r="E1568" s="14" t="str" cm="1">
        <f t="array" ref="E1568">_xlfn.SWITCH(Table1[[#This Row],[Education]],"Graduation","Bachelor’s","Basic","High School","2n Cycle","Master’s","Master","Master’s","PhD","PhD","Other")</f>
        <v>Bachelor’s</v>
      </c>
      <c r="F1568" t="s">
        <v>40</v>
      </c>
      <c r="G1568" s="14" t="s">
        <v>40</v>
      </c>
      <c r="H1568" s="14" t="str" cm="1">
        <f t="array" ref="H1568">_xlfn.SWITCH(Table1[[#This Row],[Marital_Status_mod]],"Together","Couple","Married","Couple","Divorced","Single","Single","Single","Widow","Single","Other")</f>
        <v>Couple</v>
      </c>
      <c r="I1568" s="4">
        <v>37758</v>
      </c>
      <c r="J1568" s="41" t="str">
        <f t="shared" si="98"/>
        <v>$30 - $40K</v>
      </c>
      <c r="K1568">
        <v>1</v>
      </c>
      <c r="L1568">
        <v>1</v>
      </c>
      <c r="M1568">
        <f>Table1[[#This Row],[Teenhome]]+Table1[[#This Row],[Kidhome]]</f>
        <v>2</v>
      </c>
      <c r="N1568" s="1">
        <v>41186</v>
      </c>
      <c r="O1568" s="16">
        <f>(Table1[[#This Row],[DataSetDate]]-Table1[[#This Row],[Dt_Customer]])/365</f>
        <v>8.3452054794520549</v>
      </c>
      <c r="P1568" s="15">
        <v>44232</v>
      </c>
      <c r="Q1568">
        <v>49</v>
      </c>
      <c r="R1568" s="4">
        <v>27</v>
      </c>
      <c r="S1568" s="4">
        <v>2</v>
      </c>
      <c r="T1568" s="4">
        <v>10</v>
      </c>
      <c r="U1568" s="4">
        <v>0</v>
      </c>
      <c r="V1568" s="4">
        <v>0</v>
      </c>
      <c r="W1568" s="4">
        <v>1</v>
      </c>
      <c r="X1568">
        <v>2</v>
      </c>
      <c r="Y1568">
        <v>1</v>
      </c>
      <c r="Z1568" t="str">
        <f t="shared" si="99"/>
        <v>Low</v>
      </c>
      <c r="AA1568" s="14">
        <f t="shared" ca="1" si="100"/>
        <v>0.77570139253088677</v>
      </c>
      <c r="AB1568">
        <v>0</v>
      </c>
      <c r="AC1568">
        <v>3</v>
      </c>
      <c r="AD1568" s="14">
        <f t="shared" ca="1" si="101"/>
        <v>3.2989801104029524</v>
      </c>
      <c r="AE1568">
        <v>8</v>
      </c>
      <c r="AF1568">
        <v>0</v>
      </c>
      <c r="AG1568">
        <v>0</v>
      </c>
      <c r="AH1568">
        <v>0</v>
      </c>
      <c r="AI1568">
        <v>0</v>
      </c>
      <c r="AJ1568">
        <v>0</v>
      </c>
      <c r="AK1568">
        <v>0</v>
      </c>
      <c r="AL1568">
        <v>0</v>
      </c>
      <c r="AM1568" t="s">
        <v>41</v>
      </c>
    </row>
    <row r="1569" spans="1:39" hidden="1" x14ac:dyDescent="0.3">
      <c r="A1569">
        <v>9396</v>
      </c>
      <c r="B1569">
        <v>1978</v>
      </c>
      <c r="C1569" s="14">
        <f>2021-Table1[[#This Row],[Year_Birth]]</f>
        <v>43</v>
      </c>
      <c r="D1569" t="s">
        <v>39</v>
      </c>
      <c r="E1569" s="14" t="str" cm="1">
        <f t="array" ref="E1569">_xlfn.SWITCH(Table1[[#This Row],[Education]],"Graduation","Bachelor’s","Basic","High School","2n Cycle","Master’s","Master","Master’s","PhD","PhD","Other")</f>
        <v>PhD</v>
      </c>
      <c r="F1569" t="s">
        <v>42</v>
      </c>
      <c r="G1569" s="14" t="s">
        <v>42</v>
      </c>
      <c r="H1569" s="14" t="str" cm="1">
        <f t="array" ref="H1569">_xlfn.SWITCH(Table1[[#This Row],[Marital_Status_mod]],"Together","Couple","Married","Couple","Divorced","Single","Single","Single","Widow","Single","Other")</f>
        <v>Couple</v>
      </c>
      <c r="I1569" s="4">
        <v>37717</v>
      </c>
      <c r="J1569" s="41" t="str">
        <f t="shared" si="98"/>
        <v>$30 - $40K</v>
      </c>
      <c r="K1569">
        <v>1</v>
      </c>
      <c r="L1569">
        <v>0</v>
      </c>
      <c r="M1569">
        <f>Table1[[#This Row],[Teenhome]]+Table1[[#This Row],[Kidhome]]</f>
        <v>1</v>
      </c>
      <c r="N1569" s="1">
        <v>41236</v>
      </c>
      <c r="O1569" s="16">
        <f>(Table1[[#This Row],[DataSetDate]]-Table1[[#This Row],[Dt_Customer]])/365</f>
        <v>8.2082191780821923</v>
      </c>
      <c r="P1569" s="15">
        <v>44232</v>
      </c>
      <c r="Q1569">
        <v>31</v>
      </c>
      <c r="R1569" s="4">
        <v>9</v>
      </c>
      <c r="S1569" s="4">
        <v>0</v>
      </c>
      <c r="T1569" s="4">
        <v>6</v>
      </c>
      <c r="U1569" s="4">
        <v>4</v>
      </c>
      <c r="V1569" s="4">
        <v>1</v>
      </c>
      <c r="W1569" s="4">
        <v>5</v>
      </c>
      <c r="X1569">
        <v>1</v>
      </c>
      <c r="Y1569">
        <v>1</v>
      </c>
      <c r="Z1569" t="str">
        <f t="shared" si="99"/>
        <v>Low</v>
      </c>
      <c r="AA1569" s="14">
        <f t="shared" ca="1" si="100"/>
        <v>1.3406334023788544</v>
      </c>
      <c r="AB1569">
        <v>0</v>
      </c>
      <c r="AC1569">
        <v>2</v>
      </c>
      <c r="AD1569" s="14">
        <f t="shared" ca="1" si="101"/>
        <v>2.3432721348797356</v>
      </c>
      <c r="AE1569">
        <v>9</v>
      </c>
      <c r="AF1569">
        <v>0</v>
      </c>
      <c r="AG1569">
        <v>0</v>
      </c>
      <c r="AH1569">
        <v>0</v>
      </c>
      <c r="AI1569">
        <v>0</v>
      </c>
      <c r="AJ1569">
        <v>0</v>
      </c>
      <c r="AK1569">
        <v>0</v>
      </c>
      <c r="AL1569">
        <v>0</v>
      </c>
      <c r="AM1569" t="s">
        <v>47</v>
      </c>
    </row>
    <row r="1570" spans="1:39" hidden="1" x14ac:dyDescent="0.3">
      <c r="A1570">
        <v>933</v>
      </c>
      <c r="B1570">
        <v>1978</v>
      </c>
      <c r="C1570" s="14">
        <f>2021-Table1[[#This Row],[Year_Birth]]</f>
        <v>43</v>
      </c>
      <c r="D1570" t="s">
        <v>39</v>
      </c>
      <c r="E1570" s="14" t="str" cm="1">
        <f t="array" ref="E1570">_xlfn.SWITCH(Table1[[#This Row],[Education]],"Graduation","Bachelor’s","Basic","High School","2n Cycle","Master’s","Master","Master’s","PhD","PhD","Other")</f>
        <v>PhD</v>
      </c>
      <c r="F1570" t="s">
        <v>42</v>
      </c>
      <c r="G1570" s="14" t="s">
        <v>42</v>
      </c>
      <c r="H1570" s="14" t="str" cm="1">
        <f t="array" ref="H1570">_xlfn.SWITCH(Table1[[#This Row],[Marital_Status_mod]],"Together","Couple","Married","Couple","Divorced","Single","Single","Single","Widow","Single","Other")</f>
        <v>Couple</v>
      </c>
      <c r="I1570" s="4">
        <v>37717</v>
      </c>
      <c r="J1570" s="41" t="str">
        <f t="shared" si="98"/>
        <v>$30 - $40K</v>
      </c>
      <c r="K1570">
        <v>1</v>
      </c>
      <c r="L1570">
        <v>0</v>
      </c>
      <c r="M1570">
        <f>Table1[[#This Row],[Teenhome]]+Table1[[#This Row],[Kidhome]]</f>
        <v>1</v>
      </c>
      <c r="N1570" s="1">
        <v>41236</v>
      </c>
      <c r="O1570" s="16">
        <f>(Table1[[#This Row],[DataSetDate]]-Table1[[#This Row],[Dt_Customer]])/365</f>
        <v>8.2082191780821923</v>
      </c>
      <c r="P1570" s="15">
        <v>44232</v>
      </c>
      <c r="Q1570">
        <v>31</v>
      </c>
      <c r="R1570" s="4">
        <v>9</v>
      </c>
      <c r="S1570" s="4">
        <v>0</v>
      </c>
      <c r="T1570" s="4">
        <v>6</v>
      </c>
      <c r="U1570" s="4">
        <v>4</v>
      </c>
      <c r="V1570" s="4">
        <v>1</v>
      </c>
      <c r="W1570" s="4">
        <v>5</v>
      </c>
      <c r="X1570">
        <v>1</v>
      </c>
      <c r="Y1570">
        <v>1</v>
      </c>
      <c r="Z1570" t="str">
        <f t="shared" si="99"/>
        <v>Low</v>
      </c>
      <c r="AA1570" s="14">
        <f t="shared" ca="1" si="100"/>
        <v>0.83060039061694979</v>
      </c>
      <c r="AB1570">
        <v>0</v>
      </c>
      <c r="AC1570">
        <v>2</v>
      </c>
      <c r="AD1570" s="14">
        <f t="shared" ca="1" si="101"/>
        <v>1.9513293052546854</v>
      </c>
      <c r="AE1570">
        <v>9</v>
      </c>
      <c r="AF1570">
        <v>0</v>
      </c>
      <c r="AG1570">
        <v>0</v>
      </c>
      <c r="AH1570">
        <v>0</v>
      </c>
      <c r="AI1570">
        <v>0</v>
      </c>
      <c r="AJ1570">
        <v>0</v>
      </c>
      <c r="AK1570">
        <v>0</v>
      </c>
      <c r="AL1570">
        <v>0</v>
      </c>
      <c r="AM1570" t="s">
        <v>41</v>
      </c>
    </row>
    <row r="1571" spans="1:39" hidden="1" x14ac:dyDescent="0.3">
      <c r="A1571">
        <v>2534</v>
      </c>
      <c r="B1571">
        <v>1953</v>
      </c>
      <c r="C1571" s="14">
        <f>2021-Table1[[#This Row],[Year_Birth]]</f>
        <v>68</v>
      </c>
      <c r="D1571" t="s">
        <v>46</v>
      </c>
      <c r="E1571" s="14" t="str" cm="1">
        <f t="array" ref="E1571">_xlfn.SWITCH(Table1[[#This Row],[Education]],"Graduation","Bachelor’s","Basic","High School","2n Cycle","Master’s","Master","Master’s","PhD","PhD","Other")</f>
        <v>Bachelor’s</v>
      </c>
      <c r="F1571" t="s">
        <v>42</v>
      </c>
      <c r="G1571" s="14" t="s">
        <v>42</v>
      </c>
      <c r="H1571" s="14" t="str" cm="1">
        <f t="array" ref="H1571">_xlfn.SWITCH(Table1[[#This Row],[Marital_Status_mod]],"Together","Couple","Married","Couple","Divorced","Single","Single","Single","Widow","Single","Other")</f>
        <v>Couple</v>
      </c>
      <c r="I1571" s="4">
        <v>37716</v>
      </c>
      <c r="J1571" s="41" t="str">
        <f t="shared" si="98"/>
        <v>$30 - $40K</v>
      </c>
      <c r="K1571">
        <v>0</v>
      </c>
      <c r="L1571">
        <v>1</v>
      </c>
      <c r="M1571">
        <f>Table1[[#This Row],[Teenhome]]+Table1[[#This Row],[Kidhome]]</f>
        <v>1</v>
      </c>
      <c r="N1571" s="1">
        <v>41750</v>
      </c>
      <c r="O1571" s="16">
        <f>(Table1[[#This Row],[DataSetDate]]-Table1[[#This Row],[Dt_Customer]])/365</f>
        <v>6.8</v>
      </c>
      <c r="P1571" s="15">
        <v>44232</v>
      </c>
      <c r="Q1571">
        <v>4</v>
      </c>
      <c r="R1571" s="4">
        <v>97</v>
      </c>
      <c r="S1571" s="4">
        <v>1</v>
      </c>
      <c r="T1571" s="4">
        <v>41</v>
      </c>
      <c r="U1571" s="4">
        <v>6</v>
      </c>
      <c r="V1571" s="4">
        <v>2</v>
      </c>
      <c r="W1571" s="4">
        <v>41</v>
      </c>
      <c r="X1571">
        <v>2</v>
      </c>
      <c r="Y1571">
        <v>4</v>
      </c>
      <c r="Z1571" t="str">
        <f t="shared" si="99"/>
        <v>Medium</v>
      </c>
      <c r="AA1571" s="14">
        <f t="shared" ca="1" si="100"/>
        <v>4.0808115243936101</v>
      </c>
      <c r="AB1571">
        <v>1</v>
      </c>
      <c r="AC1571">
        <v>3</v>
      </c>
      <c r="AD1571" s="14">
        <f t="shared" ca="1" si="101"/>
        <v>3.0066626321359755</v>
      </c>
      <c r="AE1571">
        <v>7</v>
      </c>
      <c r="AF1571">
        <v>0</v>
      </c>
      <c r="AG1571">
        <v>0</v>
      </c>
      <c r="AH1571">
        <v>0</v>
      </c>
      <c r="AI1571">
        <v>0</v>
      </c>
      <c r="AJ1571">
        <v>0</v>
      </c>
      <c r="AK1571">
        <v>0</v>
      </c>
      <c r="AL1571">
        <v>0</v>
      </c>
      <c r="AM1571" t="s">
        <v>53</v>
      </c>
    </row>
    <row r="1572" spans="1:39" hidden="1" x14ac:dyDescent="0.3">
      <c r="A1572">
        <v>1998</v>
      </c>
      <c r="B1572">
        <v>1976</v>
      </c>
      <c r="C1572" s="14">
        <f>2021-Table1[[#This Row],[Year_Birth]]</f>
        <v>45</v>
      </c>
      <c r="D1572" t="s">
        <v>46</v>
      </c>
      <c r="E1572" s="14" t="str" cm="1">
        <f t="array" ref="E1572">_xlfn.SWITCH(Table1[[#This Row],[Education]],"Graduation","Bachelor’s","Basic","High School","2n Cycle","Master’s","Master","Master’s","PhD","PhD","Other")</f>
        <v>Bachelor’s</v>
      </c>
      <c r="F1572" t="s">
        <v>50</v>
      </c>
      <c r="G1572" s="14" t="s">
        <v>50</v>
      </c>
      <c r="H1572" s="14" t="str" cm="1">
        <f t="array" ref="H1572">_xlfn.SWITCH(Table1[[#This Row],[Marital_Status_mod]],"Together","Couple","Married","Couple","Divorced","Single","Single","Single","Widow","Single","Other")</f>
        <v>Single</v>
      </c>
      <c r="I1572" s="4">
        <v>37697</v>
      </c>
      <c r="J1572" s="41" t="str">
        <f t="shared" si="98"/>
        <v>$30 - $40K</v>
      </c>
      <c r="K1572">
        <v>1</v>
      </c>
      <c r="L1572">
        <v>0</v>
      </c>
      <c r="M1572">
        <f>Table1[[#This Row],[Teenhome]]+Table1[[#This Row],[Kidhome]]</f>
        <v>1</v>
      </c>
      <c r="N1572" s="1">
        <v>41677</v>
      </c>
      <c r="O1572" s="16">
        <f>(Table1[[#This Row],[DataSetDate]]-Table1[[#This Row],[Dt_Customer]])/365</f>
        <v>7</v>
      </c>
      <c r="P1572" s="15">
        <v>44232</v>
      </c>
      <c r="Q1572">
        <v>82</v>
      </c>
      <c r="R1572" s="4">
        <v>34</v>
      </c>
      <c r="S1572" s="4">
        <v>6</v>
      </c>
      <c r="T1572" s="4">
        <v>21</v>
      </c>
      <c r="U1572" s="4">
        <v>11</v>
      </c>
      <c r="V1572" s="4">
        <v>4</v>
      </c>
      <c r="W1572" s="4">
        <v>8</v>
      </c>
      <c r="X1572">
        <v>1</v>
      </c>
      <c r="Y1572">
        <v>2</v>
      </c>
      <c r="Z1572" t="str">
        <f t="shared" si="99"/>
        <v>Low</v>
      </c>
      <c r="AA1572" s="14">
        <f t="shared" ca="1" si="100"/>
        <v>2.1352679208738334</v>
      </c>
      <c r="AB1572">
        <v>1</v>
      </c>
      <c r="AC1572">
        <v>3</v>
      </c>
      <c r="AD1572" s="14">
        <f t="shared" ca="1" si="101"/>
        <v>3.1227443801059285</v>
      </c>
      <c r="AE1572">
        <v>6</v>
      </c>
      <c r="AF1572">
        <v>0</v>
      </c>
      <c r="AG1572">
        <v>0</v>
      </c>
      <c r="AH1572">
        <v>0</v>
      </c>
      <c r="AI1572">
        <v>0</v>
      </c>
      <c r="AJ1572">
        <v>0</v>
      </c>
      <c r="AK1572">
        <v>0</v>
      </c>
      <c r="AL1572">
        <v>0</v>
      </c>
      <c r="AM1572" t="s">
        <v>45</v>
      </c>
    </row>
    <row r="1573" spans="1:39" hidden="1" x14ac:dyDescent="0.3">
      <c r="A1573">
        <v>1250</v>
      </c>
      <c r="B1573">
        <v>1976</v>
      </c>
      <c r="C1573" s="14">
        <f>2021-Table1[[#This Row],[Year_Birth]]</f>
        <v>45</v>
      </c>
      <c r="D1573" t="s">
        <v>46</v>
      </c>
      <c r="E1573" s="14" t="str" cm="1">
        <f t="array" ref="E1573">_xlfn.SWITCH(Table1[[#This Row],[Education]],"Graduation","Bachelor’s","Basic","High School","2n Cycle","Master’s","Master","Master’s","PhD","PhD","Other")</f>
        <v>Bachelor’s</v>
      </c>
      <c r="F1573" t="s">
        <v>50</v>
      </c>
      <c r="G1573" s="14" t="s">
        <v>50</v>
      </c>
      <c r="H1573" s="14" t="str" cm="1">
        <f t="array" ref="H1573">_xlfn.SWITCH(Table1[[#This Row],[Marital_Status_mod]],"Together","Couple","Married","Couple","Divorced","Single","Single","Single","Widow","Single","Other")</f>
        <v>Single</v>
      </c>
      <c r="I1573" s="4">
        <v>37697</v>
      </c>
      <c r="J1573" s="41" t="str">
        <f t="shared" si="98"/>
        <v>$30 - $40K</v>
      </c>
      <c r="K1573">
        <v>1</v>
      </c>
      <c r="L1573">
        <v>0</v>
      </c>
      <c r="M1573">
        <f>Table1[[#This Row],[Teenhome]]+Table1[[#This Row],[Kidhome]]</f>
        <v>1</v>
      </c>
      <c r="N1573" s="1">
        <v>41677</v>
      </c>
      <c r="O1573" s="16">
        <f>(Table1[[#This Row],[DataSetDate]]-Table1[[#This Row],[Dt_Customer]])/365</f>
        <v>7</v>
      </c>
      <c r="P1573" s="15">
        <v>44232</v>
      </c>
      <c r="Q1573">
        <v>82</v>
      </c>
      <c r="R1573" s="4">
        <v>34</v>
      </c>
      <c r="S1573" s="4">
        <v>6</v>
      </c>
      <c r="T1573" s="4">
        <v>21</v>
      </c>
      <c r="U1573" s="4">
        <v>11</v>
      </c>
      <c r="V1573" s="4">
        <v>4</v>
      </c>
      <c r="W1573" s="4">
        <v>8</v>
      </c>
      <c r="X1573">
        <v>1</v>
      </c>
      <c r="Y1573">
        <v>2</v>
      </c>
      <c r="Z1573" t="str">
        <f t="shared" si="99"/>
        <v>Low</v>
      </c>
      <c r="AA1573" s="14">
        <f t="shared" ca="1" si="100"/>
        <v>1.7107416821247849</v>
      </c>
      <c r="AB1573">
        <v>1</v>
      </c>
      <c r="AC1573">
        <v>3</v>
      </c>
      <c r="AD1573" s="14">
        <f t="shared" ca="1" si="101"/>
        <v>3.00712814605208</v>
      </c>
      <c r="AE1573">
        <v>6</v>
      </c>
      <c r="AF1573">
        <v>0</v>
      </c>
      <c r="AG1573">
        <v>0</v>
      </c>
      <c r="AH1573">
        <v>0</v>
      </c>
      <c r="AI1573">
        <v>0</v>
      </c>
      <c r="AJ1573">
        <v>0</v>
      </c>
      <c r="AK1573">
        <v>0</v>
      </c>
      <c r="AL1573">
        <v>0</v>
      </c>
      <c r="AM1573" t="s">
        <v>41</v>
      </c>
    </row>
    <row r="1574" spans="1:39" hidden="1" x14ac:dyDescent="0.3">
      <c r="A1574">
        <v>679</v>
      </c>
      <c r="B1574">
        <v>1957</v>
      </c>
      <c r="C1574" s="14">
        <f>2021-Table1[[#This Row],[Year_Birth]]</f>
        <v>64</v>
      </c>
      <c r="D1574" t="s">
        <v>39</v>
      </c>
      <c r="E1574" s="14" t="str" cm="1">
        <f t="array" ref="E1574">_xlfn.SWITCH(Table1[[#This Row],[Education]],"Graduation","Bachelor’s","Basic","High School","2n Cycle","Master’s","Master","Master’s","PhD","PhD","Other")</f>
        <v>PhD</v>
      </c>
      <c r="F1574" t="s">
        <v>42</v>
      </c>
      <c r="G1574" s="14" t="s">
        <v>42</v>
      </c>
      <c r="H1574" s="14" t="str" cm="1">
        <f t="array" ref="H1574">_xlfn.SWITCH(Table1[[#This Row],[Marital_Status_mod]],"Together","Couple","Married","Couple","Divorced","Single","Single","Single","Widow","Single","Other")</f>
        <v>Couple</v>
      </c>
      <c r="I1574" s="4">
        <v>37633</v>
      </c>
      <c r="J1574" s="41" t="str">
        <f t="shared" si="98"/>
        <v>$30 - $40K</v>
      </c>
      <c r="K1574">
        <v>1</v>
      </c>
      <c r="L1574">
        <v>1</v>
      </c>
      <c r="M1574">
        <f>Table1[[#This Row],[Teenhome]]+Table1[[#This Row],[Kidhome]]</f>
        <v>2</v>
      </c>
      <c r="N1574" s="1">
        <v>41172</v>
      </c>
      <c r="O1574" s="16">
        <f>(Table1[[#This Row],[DataSetDate]]-Table1[[#This Row],[Dt_Customer]])/365</f>
        <v>8.3835616438356162</v>
      </c>
      <c r="P1574" s="15">
        <v>44232</v>
      </c>
      <c r="Q1574">
        <v>49</v>
      </c>
      <c r="R1574" s="4">
        <v>13</v>
      </c>
      <c r="S1574" s="4">
        <v>4</v>
      </c>
      <c r="T1574" s="4">
        <v>20</v>
      </c>
      <c r="U1574" s="4">
        <v>0</v>
      </c>
      <c r="V1574" s="4">
        <v>0</v>
      </c>
      <c r="W1574" s="4">
        <v>1</v>
      </c>
      <c r="X1574">
        <v>2</v>
      </c>
      <c r="Y1574">
        <v>1</v>
      </c>
      <c r="Z1574" t="str">
        <f t="shared" si="99"/>
        <v>Low</v>
      </c>
      <c r="AA1574" s="14">
        <f t="shared" ca="1" si="100"/>
        <v>1.2297201576368053</v>
      </c>
      <c r="AB1574">
        <v>0</v>
      </c>
      <c r="AC1574">
        <v>3</v>
      </c>
      <c r="AD1574" s="14">
        <f t="shared" ca="1" si="101"/>
        <v>2.7740272322836428</v>
      </c>
      <c r="AE1574">
        <v>9</v>
      </c>
      <c r="AF1574">
        <v>0</v>
      </c>
      <c r="AG1574">
        <v>0</v>
      </c>
      <c r="AH1574">
        <v>0</v>
      </c>
      <c r="AI1574">
        <v>0</v>
      </c>
      <c r="AJ1574">
        <v>0</v>
      </c>
      <c r="AK1574">
        <v>0</v>
      </c>
      <c r="AL1574">
        <v>0</v>
      </c>
      <c r="AM1574" t="s">
        <v>41</v>
      </c>
    </row>
    <row r="1575" spans="1:39" hidden="1" x14ac:dyDescent="0.3">
      <c r="A1575">
        <v>8832</v>
      </c>
      <c r="B1575">
        <v>1976</v>
      </c>
      <c r="C1575" s="14">
        <f>2021-Table1[[#This Row],[Year_Birth]]</f>
        <v>45</v>
      </c>
      <c r="D1575" t="s">
        <v>44</v>
      </c>
      <c r="E1575" s="14" t="str" cm="1">
        <f t="array" ref="E1575">_xlfn.SWITCH(Table1[[#This Row],[Education]],"Graduation","Bachelor’s","Basic","High School","2n Cycle","Master’s","Master","Master’s","PhD","PhD","Other")</f>
        <v>Master’s</v>
      </c>
      <c r="F1575" t="s">
        <v>40</v>
      </c>
      <c r="G1575" s="14" t="s">
        <v>40</v>
      </c>
      <c r="H1575" s="14" t="str" cm="1">
        <f t="array" ref="H1575">_xlfn.SWITCH(Table1[[#This Row],[Marital_Status_mod]],"Together","Couple","Married","Couple","Divorced","Single","Single","Single","Widow","Single","Other")</f>
        <v>Couple</v>
      </c>
      <c r="I1575" s="4">
        <v>37509</v>
      </c>
      <c r="J1575" s="41" t="str">
        <f t="shared" si="98"/>
        <v>$30 - $40K</v>
      </c>
      <c r="K1575">
        <v>1</v>
      </c>
      <c r="L1575">
        <v>0</v>
      </c>
      <c r="M1575">
        <f>Table1[[#This Row],[Teenhome]]+Table1[[#This Row],[Kidhome]]</f>
        <v>1</v>
      </c>
      <c r="N1575" s="1">
        <v>41164</v>
      </c>
      <c r="O1575" s="16">
        <f>(Table1[[#This Row],[DataSetDate]]-Table1[[#This Row],[Dt_Customer]])/365</f>
        <v>8.4054794520547951</v>
      </c>
      <c r="P1575" s="15">
        <v>44232</v>
      </c>
      <c r="Q1575">
        <v>24</v>
      </c>
      <c r="R1575" s="4">
        <v>37</v>
      </c>
      <c r="S1575" s="4">
        <v>5</v>
      </c>
      <c r="T1575" s="4">
        <v>56</v>
      </c>
      <c r="U1575" s="4">
        <v>12</v>
      </c>
      <c r="V1575" s="4">
        <v>8</v>
      </c>
      <c r="W1575" s="4">
        <v>5</v>
      </c>
      <c r="X1575">
        <v>2</v>
      </c>
      <c r="Y1575">
        <v>3</v>
      </c>
      <c r="Z1575" t="str">
        <f t="shared" si="99"/>
        <v>Medium</v>
      </c>
      <c r="AA1575" s="14">
        <f t="shared" ca="1" si="100"/>
        <v>2.7731072171593709</v>
      </c>
      <c r="AB1575">
        <v>0</v>
      </c>
      <c r="AC1575">
        <v>4</v>
      </c>
      <c r="AD1575" s="14">
        <f t="shared" ca="1" si="101"/>
        <v>4.0934740968210868</v>
      </c>
      <c r="AE1575">
        <v>7</v>
      </c>
      <c r="AF1575">
        <v>0</v>
      </c>
      <c r="AG1575">
        <v>0</v>
      </c>
      <c r="AH1575">
        <v>0</v>
      </c>
      <c r="AI1575">
        <v>0</v>
      </c>
      <c r="AJ1575">
        <v>0</v>
      </c>
      <c r="AK1575">
        <v>0</v>
      </c>
      <c r="AL1575">
        <v>0</v>
      </c>
      <c r="AM1575" t="s">
        <v>52</v>
      </c>
    </row>
    <row r="1576" spans="1:39" hidden="1" x14ac:dyDescent="0.3">
      <c r="A1576">
        <v>1581</v>
      </c>
      <c r="B1576">
        <v>1980</v>
      </c>
      <c r="C1576" s="14">
        <f>2021-Table1[[#This Row],[Year_Birth]]</f>
        <v>41</v>
      </c>
      <c r="D1576" t="s">
        <v>46</v>
      </c>
      <c r="E1576" s="14" t="str" cm="1">
        <f t="array" ref="E1576">_xlfn.SWITCH(Table1[[#This Row],[Education]],"Graduation","Bachelor’s","Basic","High School","2n Cycle","Master’s","Master","Master’s","PhD","PhD","Other")</f>
        <v>Bachelor’s</v>
      </c>
      <c r="F1576" t="s">
        <v>42</v>
      </c>
      <c r="G1576" s="14" t="s">
        <v>42</v>
      </c>
      <c r="H1576" s="14" t="str" cm="1">
        <f t="array" ref="H1576">_xlfn.SWITCH(Table1[[#This Row],[Marital_Status_mod]],"Together","Couple","Married","Couple","Divorced","Single","Single","Single","Widow","Single","Other")</f>
        <v>Couple</v>
      </c>
      <c r="I1576" s="4">
        <v>37406</v>
      </c>
      <c r="J1576" s="41" t="str">
        <f t="shared" si="98"/>
        <v>$30 - $40K</v>
      </c>
      <c r="K1576">
        <v>1</v>
      </c>
      <c r="L1576">
        <v>0</v>
      </c>
      <c r="M1576">
        <f>Table1[[#This Row],[Teenhome]]+Table1[[#This Row],[Kidhome]]</f>
        <v>1</v>
      </c>
      <c r="N1576" s="1">
        <v>41557</v>
      </c>
      <c r="O1576" s="16">
        <f>(Table1[[#This Row],[DataSetDate]]-Table1[[#This Row],[Dt_Customer]])/365</f>
        <v>7.3287671232876717</v>
      </c>
      <c r="P1576" s="15">
        <v>44232</v>
      </c>
      <c r="Q1576">
        <v>18</v>
      </c>
      <c r="R1576" s="4">
        <v>2</v>
      </c>
      <c r="S1576" s="4">
        <v>0</v>
      </c>
      <c r="T1576" s="4">
        <v>8</v>
      </c>
      <c r="U1576" s="4">
        <v>2</v>
      </c>
      <c r="V1576" s="4">
        <v>2</v>
      </c>
      <c r="W1576" s="4">
        <v>3</v>
      </c>
      <c r="X1576">
        <v>1</v>
      </c>
      <c r="Y1576">
        <v>1</v>
      </c>
      <c r="Z1576" t="str">
        <f t="shared" si="99"/>
        <v>Low</v>
      </c>
      <c r="AA1576" s="14">
        <f t="shared" ca="1" si="100"/>
        <v>0.62629829176617124</v>
      </c>
      <c r="AB1576">
        <v>0</v>
      </c>
      <c r="AC1576">
        <v>2</v>
      </c>
      <c r="AD1576" s="14">
        <f t="shared" ca="1" si="101"/>
        <v>2.2023760050390186</v>
      </c>
      <c r="AE1576">
        <v>8</v>
      </c>
      <c r="AF1576">
        <v>0</v>
      </c>
      <c r="AG1576">
        <v>0</v>
      </c>
      <c r="AH1576">
        <v>0</v>
      </c>
      <c r="AI1576">
        <v>0</v>
      </c>
      <c r="AJ1576">
        <v>0</v>
      </c>
      <c r="AK1576">
        <v>1</v>
      </c>
      <c r="AL1576">
        <v>0</v>
      </c>
      <c r="AM1576" t="s">
        <v>41</v>
      </c>
    </row>
    <row r="1577" spans="1:39" hidden="1" x14ac:dyDescent="0.3">
      <c r="A1577">
        <v>5929</v>
      </c>
      <c r="B1577">
        <v>1973</v>
      </c>
      <c r="C1577" s="14">
        <f>2021-Table1[[#This Row],[Year_Birth]]</f>
        <v>48</v>
      </c>
      <c r="D1577" t="s">
        <v>39</v>
      </c>
      <c r="E1577" s="14" t="str" cm="1">
        <f t="array" ref="E1577">_xlfn.SWITCH(Table1[[#This Row],[Education]],"Graduation","Bachelor’s","Basic","High School","2n Cycle","Master’s","Master","Master’s","PhD","PhD","Other")</f>
        <v>PhD</v>
      </c>
      <c r="F1577" t="s">
        <v>42</v>
      </c>
      <c r="G1577" s="14" t="s">
        <v>42</v>
      </c>
      <c r="H1577" s="14" t="str" cm="1">
        <f t="array" ref="H1577">_xlfn.SWITCH(Table1[[#This Row],[Marital_Status_mod]],"Together","Couple","Married","Couple","Divorced","Single","Single","Single","Widow","Single","Other")</f>
        <v>Couple</v>
      </c>
      <c r="I1577" s="4">
        <v>37401</v>
      </c>
      <c r="J1577" s="41" t="str">
        <f t="shared" si="98"/>
        <v>$30 - $40K</v>
      </c>
      <c r="K1577">
        <v>1</v>
      </c>
      <c r="L1577">
        <v>0</v>
      </c>
      <c r="M1577">
        <f>Table1[[#This Row],[Teenhome]]+Table1[[#This Row],[Kidhome]]</f>
        <v>1</v>
      </c>
      <c r="N1577" s="1">
        <v>41765</v>
      </c>
      <c r="O1577" s="16">
        <f>(Table1[[#This Row],[DataSetDate]]-Table1[[#This Row],[Dt_Customer]])/365</f>
        <v>6.7589041095890412</v>
      </c>
      <c r="P1577" s="15">
        <v>44232</v>
      </c>
      <c r="Q1577">
        <v>14</v>
      </c>
      <c r="R1577" s="4">
        <v>19</v>
      </c>
      <c r="S1577" s="4">
        <v>3</v>
      </c>
      <c r="T1577" s="4">
        <v>19</v>
      </c>
      <c r="U1577" s="4">
        <v>3</v>
      </c>
      <c r="V1577" s="4">
        <v>1</v>
      </c>
      <c r="W1577" s="4">
        <v>3</v>
      </c>
      <c r="X1577">
        <v>2</v>
      </c>
      <c r="Y1577">
        <v>2</v>
      </c>
      <c r="Z1577" t="str">
        <f t="shared" si="99"/>
        <v>Low</v>
      </c>
      <c r="AA1577" s="14">
        <f t="shared" ca="1" si="100"/>
        <v>2.3153867868784124</v>
      </c>
      <c r="AB1577">
        <v>0</v>
      </c>
      <c r="AC1577">
        <v>3</v>
      </c>
      <c r="AD1577" s="14">
        <f t="shared" ca="1" si="101"/>
        <v>3.1500973267665806</v>
      </c>
      <c r="AE1577">
        <v>7</v>
      </c>
      <c r="AF1577">
        <v>0</v>
      </c>
      <c r="AG1577">
        <v>0</v>
      </c>
      <c r="AH1577">
        <v>0</v>
      </c>
      <c r="AI1577">
        <v>0</v>
      </c>
      <c r="AJ1577">
        <v>0</v>
      </c>
      <c r="AK1577">
        <v>0</v>
      </c>
      <c r="AL1577">
        <v>0</v>
      </c>
      <c r="AM1577" t="s">
        <v>41</v>
      </c>
    </row>
    <row r="1578" spans="1:39" hidden="1" x14ac:dyDescent="0.3">
      <c r="A1578">
        <v>10795</v>
      </c>
      <c r="B1578">
        <v>1973</v>
      </c>
      <c r="C1578" s="14">
        <f>2021-Table1[[#This Row],[Year_Birth]]</f>
        <v>48</v>
      </c>
      <c r="D1578" t="s">
        <v>39</v>
      </c>
      <c r="E1578" s="14" t="str" cm="1">
        <f t="array" ref="E1578">_xlfn.SWITCH(Table1[[#This Row],[Education]],"Graduation","Bachelor’s","Basic","High School","2n Cycle","Master’s","Master","Master’s","PhD","PhD","Other")</f>
        <v>PhD</v>
      </c>
      <c r="F1578" t="s">
        <v>42</v>
      </c>
      <c r="G1578" s="14" t="s">
        <v>42</v>
      </c>
      <c r="H1578" s="14" t="str" cm="1">
        <f t="array" ref="H1578">_xlfn.SWITCH(Table1[[#This Row],[Marital_Status_mod]],"Together","Couple","Married","Couple","Divorced","Single","Single","Single","Widow","Single","Other")</f>
        <v>Couple</v>
      </c>
      <c r="I1578" s="4">
        <v>37401</v>
      </c>
      <c r="J1578" s="41" t="str">
        <f t="shared" si="98"/>
        <v>$30 - $40K</v>
      </c>
      <c r="K1578">
        <v>1</v>
      </c>
      <c r="L1578">
        <v>0</v>
      </c>
      <c r="M1578">
        <f>Table1[[#This Row],[Teenhome]]+Table1[[#This Row],[Kidhome]]</f>
        <v>1</v>
      </c>
      <c r="N1578" s="1">
        <v>41765</v>
      </c>
      <c r="O1578" s="16">
        <f>(Table1[[#This Row],[DataSetDate]]-Table1[[#This Row],[Dt_Customer]])/365</f>
        <v>6.7589041095890412</v>
      </c>
      <c r="P1578" s="15">
        <v>44232</v>
      </c>
      <c r="Q1578">
        <v>14</v>
      </c>
      <c r="R1578" s="4">
        <v>19</v>
      </c>
      <c r="S1578" s="4">
        <v>3</v>
      </c>
      <c r="T1578" s="4">
        <v>19</v>
      </c>
      <c r="U1578" s="4">
        <v>3</v>
      </c>
      <c r="V1578" s="4">
        <v>1</v>
      </c>
      <c r="W1578" s="4">
        <v>3</v>
      </c>
      <c r="X1578">
        <v>2</v>
      </c>
      <c r="Y1578">
        <v>2</v>
      </c>
      <c r="Z1578" t="str">
        <f t="shared" si="99"/>
        <v>Low</v>
      </c>
      <c r="AA1578" s="14">
        <f t="shared" ca="1" si="100"/>
        <v>1.7199742323934537</v>
      </c>
      <c r="AB1578">
        <v>0</v>
      </c>
      <c r="AC1578">
        <v>3</v>
      </c>
      <c r="AD1578" s="14">
        <f t="shared" ca="1" si="101"/>
        <v>3.2002298190444192</v>
      </c>
      <c r="AE1578">
        <v>7</v>
      </c>
      <c r="AF1578">
        <v>0</v>
      </c>
      <c r="AG1578">
        <v>0</v>
      </c>
      <c r="AH1578">
        <v>0</v>
      </c>
      <c r="AI1578">
        <v>0</v>
      </c>
      <c r="AJ1578">
        <v>0</v>
      </c>
      <c r="AK1578">
        <v>0</v>
      </c>
      <c r="AL1578">
        <v>0</v>
      </c>
      <c r="AM1578" t="s">
        <v>45</v>
      </c>
    </row>
    <row r="1579" spans="1:39" hidden="1" x14ac:dyDescent="0.3">
      <c r="A1579">
        <v>6211</v>
      </c>
      <c r="B1579">
        <v>1976</v>
      </c>
      <c r="C1579" s="14">
        <f>2021-Table1[[#This Row],[Year_Birth]]</f>
        <v>45</v>
      </c>
      <c r="D1579" t="s">
        <v>39</v>
      </c>
      <c r="E1579" s="14" t="str" cm="1">
        <f t="array" ref="E1579">_xlfn.SWITCH(Table1[[#This Row],[Education]],"Graduation","Bachelor’s","Basic","High School","2n Cycle","Master’s","Master","Master’s","PhD","PhD","Other")</f>
        <v>PhD</v>
      </c>
      <c r="F1579" t="s">
        <v>40</v>
      </c>
      <c r="G1579" s="14" t="s">
        <v>40</v>
      </c>
      <c r="H1579" s="14" t="str" cm="1">
        <f t="array" ref="H1579">_xlfn.SWITCH(Table1[[#This Row],[Marital_Status_mod]],"Together","Couple","Married","Couple","Divorced","Single","Single","Single","Widow","Single","Other")</f>
        <v>Couple</v>
      </c>
      <c r="I1579" s="4">
        <v>37395</v>
      </c>
      <c r="J1579" s="41" t="str">
        <f t="shared" si="98"/>
        <v>$30 - $40K</v>
      </c>
      <c r="K1579">
        <v>1</v>
      </c>
      <c r="L1579">
        <v>0</v>
      </c>
      <c r="M1579">
        <f>Table1[[#This Row],[Teenhome]]+Table1[[#This Row],[Kidhome]]</f>
        <v>1</v>
      </c>
      <c r="N1579" s="1">
        <v>41761</v>
      </c>
      <c r="O1579" s="16">
        <f>(Table1[[#This Row],[DataSetDate]]-Table1[[#This Row],[Dt_Customer]])/365</f>
        <v>6.7698630136986298</v>
      </c>
      <c r="P1579" s="15">
        <v>44232</v>
      </c>
      <c r="Q1579">
        <v>47</v>
      </c>
      <c r="R1579" s="4">
        <v>18</v>
      </c>
      <c r="S1579" s="4">
        <v>0</v>
      </c>
      <c r="T1579" s="4">
        <v>9</v>
      </c>
      <c r="U1579" s="4">
        <v>0</v>
      </c>
      <c r="V1579" s="4">
        <v>1</v>
      </c>
      <c r="W1579" s="4">
        <v>11</v>
      </c>
      <c r="X1579">
        <v>1</v>
      </c>
      <c r="Y1579">
        <v>1</v>
      </c>
      <c r="Z1579" t="str">
        <f t="shared" si="99"/>
        <v>Low</v>
      </c>
      <c r="AA1579" s="14">
        <f t="shared" ca="1" si="100"/>
        <v>0.86846221018056946</v>
      </c>
      <c r="AB1579">
        <v>0</v>
      </c>
      <c r="AC1579">
        <v>3</v>
      </c>
      <c r="AD1579" s="14">
        <f t="shared" ca="1" si="101"/>
        <v>3.0020319027666664</v>
      </c>
      <c r="AE1579">
        <v>6</v>
      </c>
      <c r="AF1579">
        <v>0</v>
      </c>
      <c r="AG1579">
        <v>0</v>
      </c>
      <c r="AH1579">
        <v>0</v>
      </c>
      <c r="AI1579">
        <v>0</v>
      </c>
      <c r="AJ1579">
        <v>0</v>
      </c>
      <c r="AK1579">
        <v>0</v>
      </c>
      <c r="AL1579">
        <v>0</v>
      </c>
      <c r="AM1579" t="s">
        <v>41</v>
      </c>
    </row>
    <row r="1580" spans="1:39" hidden="1" x14ac:dyDescent="0.3">
      <c r="A1580">
        <v>2296</v>
      </c>
      <c r="B1580">
        <v>1975</v>
      </c>
      <c r="C1580" s="14">
        <f>2021-Table1[[#This Row],[Year_Birth]]</f>
        <v>46</v>
      </c>
      <c r="D1580" t="s">
        <v>44</v>
      </c>
      <c r="E1580" s="14" t="str" cm="1">
        <f t="array" ref="E1580">_xlfn.SWITCH(Table1[[#This Row],[Education]],"Graduation","Bachelor’s","Basic","High School","2n Cycle","Master’s","Master","Master’s","PhD","PhD","Other")</f>
        <v>Master’s</v>
      </c>
      <c r="F1580" t="s">
        <v>42</v>
      </c>
      <c r="G1580" s="14" t="s">
        <v>42</v>
      </c>
      <c r="H1580" s="14" t="str" cm="1">
        <f t="array" ref="H1580">_xlfn.SWITCH(Table1[[#This Row],[Marital_Status_mod]],"Together","Couple","Married","Couple","Divorced","Single","Single","Single","Widow","Single","Other")</f>
        <v>Couple</v>
      </c>
      <c r="I1580" s="4">
        <v>37368</v>
      </c>
      <c r="J1580" s="41" t="str">
        <f t="shared" si="98"/>
        <v>$30 - $40K</v>
      </c>
      <c r="K1580">
        <v>1</v>
      </c>
      <c r="L1580">
        <v>0</v>
      </c>
      <c r="M1580">
        <f>Table1[[#This Row],[Teenhome]]+Table1[[#This Row],[Kidhome]]</f>
        <v>1</v>
      </c>
      <c r="N1580" s="1">
        <v>41624</v>
      </c>
      <c r="O1580" s="16">
        <f>(Table1[[#This Row],[DataSetDate]]-Table1[[#This Row],[Dt_Customer]])/365</f>
        <v>7.1452054794520548</v>
      </c>
      <c r="P1580" s="15">
        <v>44232</v>
      </c>
      <c r="Q1580">
        <v>4</v>
      </c>
      <c r="R1580" s="4">
        <v>3</v>
      </c>
      <c r="S1580" s="4">
        <v>2</v>
      </c>
      <c r="T1580" s="4">
        <v>11</v>
      </c>
      <c r="U1580" s="4">
        <v>2</v>
      </c>
      <c r="V1580" s="4">
        <v>2</v>
      </c>
      <c r="W1580" s="4">
        <v>10</v>
      </c>
      <c r="X1580">
        <v>1</v>
      </c>
      <c r="Y1580">
        <v>1</v>
      </c>
      <c r="Z1580" t="str">
        <f t="shared" si="99"/>
        <v>Low</v>
      </c>
      <c r="AA1580" s="14">
        <f t="shared" ca="1" si="100"/>
        <v>0.81659351300880667</v>
      </c>
      <c r="AB1580">
        <v>0</v>
      </c>
      <c r="AC1580">
        <v>2</v>
      </c>
      <c r="AD1580" s="14">
        <f t="shared" ca="1" si="101"/>
        <v>2.0611926466772599</v>
      </c>
      <c r="AE1580">
        <v>6</v>
      </c>
      <c r="AF1580">
        <v>0</v>
      </c>
      <c r="AG1580">
        <v>0</v>
      </c>
      <c r="AH1580">
        <v>1</v>
      </c>
      <c r="AI1580">
        <v>0</v>
      </c>
      <c r="AJ1580">
        <v>0</v>
      </c>
      <c r="AK1580">
        <v>0</v>
      </c>
      <c r="AL1580">
        <v>0</v>
      </c>
      <c r="AM1580" t="s">
        <v>41</v>
      </c>
    </row>
    <row r="1581" spans="1:39" hidden="1" x14ac:dyDescent="0.3">
      <c r="A1581">
        <v>10613</v>
      </c>
      <c r="B1581">
        <v>1958</v>
      </c>
      <c r="C1581" s="14">
        <f>2021-Table1[[#This Row],[Year_Birth]]</f>
        <v>63</v>
      </c>
      <c r="D1581" t="s">
        <v>39</v>
      </c>
      <c r="E1581" s="14" t="str" cm="1">
        <f t="array" ref="E1581">_xlfn.SWITCH(Table1[[#This Row],[Education]],"Graduation","Bachelor’s","Basic","High School","2n Cycle","Master’s","Master","Master’s","PhD","PhD","Other")</f>
        <v>PhD</v>
      </c>
      <c r="F1581" t="s">
        <v>40</v>
      </c>
      <c r="G1581" s="14" t="s">
        <v>40</v>
      </c>
      <c r="H1581" s="14" t="str" cm="1">
        <f t="array" ref="H1581">_xlfn.SWITCH(Table1[[#This Row],[Marital_Status_mod]],"Together","Couple","Married","Couple","Divorced","Single","Single","Single","Widow","Single","Other")</f>
        <v>Couple</v>
      </c>
      <c r="I1581" s="4">
        <v>37334</v>
      </c>
      <c r="J1581" s="41" t="str">
        <f t="shared" si="98"/>
        <v>$30 - $40K</v>
      </c>
      <c r="K1581">
        <v>1</v>
      </c>
      <c r="L1581">
        <v>1</v>
      </c>
      <c r="M1581">
        <f>Table1[[#This Row],[Teenhome]]+Table1[[#This Row],[Kidhome]]</f>
        <v>2</v>
      </c>
      <c r="N1581" s="1">
        <v>41696</v>
      </c>
      <c r="O1581" s="16">
        <f>(Table1[[#This Row],[DataSetDate]]-Table1[[#This Row],[Dt_Customer]])/365</f>
        <v>6.9479452054794519</v>
      </c>
      <c r="P1581" s="15">
        <v>44232</v>
      </c>
      <c r="Q1581">
        <v>44</v>
      </c>
      <c r="R1581" s="4">
        <v>26</v>
      </c>
      <c r="S1581" s="4">
        <v>1</v>
      </c>
      <c r="T1581" s="4">
        <v>16</v>
      </c>
      <c r="U1581" s="4">
        <v>2</v>
      </c>
      <c r="V1581" s="4">
        <v>2</v>
      </c>
      <c r="W1581" s="4">
        <v>15</v>
      </c>
      <c r="X1581">
        <v>4</v>
      </c>
      <c r="Y1581">
        <v>3</v>
      </c>
      <c r="Z1581" t="str">
        <f t="shared" si="99"/>
        <v>Medium</v>
      </c>
      <c r="AA1581" s="14">
        <f t="shared" ca="1" si="100"/>
        <v>3.1321186380111357</v>
      </c>
      <c r="AB1581">
        <v>0</v>
      </c>
      <c r="AC1581">
        <v>4</v>
      </c>
      <c r="AD1581" s="14">
        <f t="shared" ca="1" si="101"/>
        <v>3.9881851009880398</v>
      </c>
      <c r="AE1581">
        <v>4</v>
      </c>
      <c r="AF1581">
        <v>0</v>
      </c>
      <c r="AG1581">
        <v>0</v>
      </c>
      <c r="AH1581">
        <v>0</v>
      </c>
      <c r="AI1581">
        <v>0</v>
      </c>
      <c r="AJ1581">
        <v>0</v>
      </c>
      <c r="AK1581">
        <v>0</v>
      </c>
      <c r="AL1581">
        <v>0</v>
      </c>
      <c r="AM1581" t="s">
        <v>41</v>
      </c>
    </row>
    <row r="1582" spans="1:39" hidden="1" x14ac:dyDescent="0.3">
      <c r="A1582">
        <v>7610</v>
      </c>
      <c r="B1582">
        <v>1983</v>
      </c>
      <c r="C1582" s="14">
        <f>2021-Table1[[#This Row],[Year_Birth]]</f>
        <v>38</v>
      </c>
      <c r="D1582" t="s">
        <v>46</v>
      </c>
      <c r="E1582" s="14" t="str" cm="1">
        <f t="array" ref="E1582">_xlfn.SWITCH(Table1[[#This Row],[Education]],"Graduation","Bachelor’s","Basic","High School","2n Cycle","Master’s","Master","Master’s","PhD","PhD","Other")</f>
        <v>Bachelor’s</v>
      </c>
      <c r="F1582" t="s">
        <v>40</v>
      </c>
      <c r="G1582" s="14" t="s">
        <v>40</v>
      </c>
      <c r="H1582" s="14" t="str" cm="1">
        <f t="array" ref="H1582">_xlfn.SWITCH(Table1[[#This Row],[Marital_Status_mod]],"Together","Couple","Married","Couple","Divorced","Single","Single","Single","Widow","Single","Other")</f>
        <v>Couple</v>
      </c>
      <c r="I1582" s="4">
        <v>37292</v>
      </c>
      <c r="J1582" s="41" t="str">
        <f t="shared" si="98"/>
        <v>$30 - $40K</v>
      </c>
      <c r="K1582">
        <v>1</v>
      </c>
      <c r="L1582">
        <v>0</v>
      </c>
      <c r="M1582">
        <f>Table1[[#This Row],[Teenhome]]+Table1[[#This Row],[Kidhome]]</f>
        <v>1</v>
      </c>
      <c r="N1582" s="1">
        <v>41382</v>
      </c>
      <c r="O1582" s="16">
        <f>(Table1[[#This Row],[DataSetDate]]-Table1[[#This Row],[Dt_Customer]])/365</f>
        <v>7.8082191780821919</v>
      </c>
      <c r="P1582" s="15">
        <v>44232</v>
      </c>
      <c r="Q1582">
        <v>32</v>
      </c>
      <c r="R1582" s="4">
        <v>275</v>
      </c>
      <c r="S1582" s="4">
        <v>0</v>
      </c>
      <c r="T1582" s="4">
        <v>86</v>
      </c>
      <c r="U1582" s="4">
        <v>10</v>
      </c>
      <c r="V1582" s="4">
        <v>23</v>
      </c>
      <c r="W1582" s="4">
        <v>66</v>
      </c>
      <c r="X1582">
        <v>5</v>
      </c>
      <c r="Y1582">
        <v>6</v>
      </c>
      <c r="Z1582" t="str">
        <f t="shared" si="99"/>
        <v>Medium</v>
      </c>
      <c r="AA1582" s="14">
        <f t="shared" ca="1" si="100"/>
        <v>5.7010491261206431</v>
      </c>
      <c r="AB1582">
        <v>3</v>
      </c>
      <c r="AC1582">
        <v>5</v>
      </c>
      <c r="AD1582" s="14">
        <f t="shared" ca="1" si="101"/>
        <v>5.3639556117866469</v>
      </c>
      <c r="AE1582">
        <v>8</v>
      </c>
      <c r="AF1582">
        <v>0</v>
      </c>
      <c r="AG1582">
        <v>0</v>
      </c>
      <c r="AH1582">
        <v>0</v>
      </c>
      <c r="AI1582">
        <v>0</v>
      </c>
      <c r="AJ1582">
        <v>0</v>
      </c>
      <c r="AK1582">
        <v>0</v>
      </c>
      <c r="AL1582">
        <v>0</v>
      </c>
      <c r="AM1582" t="s">
        <v>41</v>
      </c>
    </row>
    <row r="1583" spans="1:39" hidden="1" x14ac:dyDescent="0.3">
      <c r="A1583">
        <v>2217</v>
      </c>
      <c r="B1583">
        <v>1975</v>
      </c>
      <c r="C1583" s="14">
        <f>2021-Table1[[#This Row],[Year_Birth]]</f>
        <v>46</v>
      </c>
      <c r="D1583" t="s">
        <v>51</v>
      </c>
      <c r="E1583" s="14" t="str" cm="1">
        <f t="array" ref="E1583">_xlfn.SWITCH(Table1[[#This Row],[Education]],"Graduation","Bachelor’s","Basic","High School","2n Cycle","Master’s","Master","Master’s","PhD","PhD","Other")</f>
        <v>Master’s</v>
      </c>
      <c r="F1583" t="s">
        <v>42</v>
      </c>
      <c r="G1583" s="14" t="s">
        <v>42</v>
      </c>
      <c r="H1583" s="14" t="str" cm="1">
        <f t="array" ref="H1583">_xlfn.SWITCH(Table1[[#This Row],[Marital_Status_mod]],"Together","Couple","Married","Couple","Divorced","Single","Single","Single","Widow","Single","Other")</f>
        <v>Couple</v>
      </c>
      <c r="I1583" s="4">
        <v>37284</v>
      </c>
      <c r="J1583" s="41" t="str">
        <f t="shared" si="98"/>
        <v>$30 - $40K</v>
      </c>
      <c r="K1583">
        <v>1</v>
      </c>
      <c r="L1583">
        <v>1</v>
      </c>
      <c r="M1583">
        <f>Table1[[#This Row],[Teenhome]]+Table1[[#This Row],[Kidhome]]</f>
        <v>2</v>
      </c>
      <c r="N1583" s="1">
        <v>41362</v>
      </c>
      <c r="O1583" s="16">
        <f>(Table1[[#This Row],[DataSetDate]]-Table1[[#This Row],[Dt_Customer]])/365</f>
        <v>7.8630136986301373</v>
      </c>
      <c r="P1583" s="15">
        <v>44232</v>
      </c>
      <c r="Q1583">
        <v>46</v>
      </c>
      <c r="R1583" s="4">
        <v>11</v>
      </c>
      <c r="S1583" s="4">
        <v>1</v>
      </c>
      <c r="T1583" s="4">
        <v>2</v>
      </c>
      <c r="U1583" s="4">
        <v>2</v>
      </c>
      <c r="V1583" s="4">
        <v>1</v>
      </c>
      <c r="W1583" s="4">
        <v>6</v>
      </c>
      <c r="X1583">
        <v>1</v>
      </c>
      <c r="Y1583">
        <v>0</v>
      </c>
      <c r="Z1583" t="str">
        <f t="shared" si="99"/>
        <v>Low</v>
      </c>
      <c r="AA1583" s="14">
        <f t="shared" ca="1" si="100"/>
        <v>-0.39883584811680611</v>
      </c>
      <c r="AB1583">
        <v>0</v>
      </c>
      <c r="AC1583">
        <v>3</v>
      </c>
      <c r="AD1583" s="14">
        <f t="shared" ca="1" si="101"/>
        <v>2.869465958310339</v>
      </c>
      <c r="AE1583">
        <v>6</v>
      </c>
      <c r="AF1583">
        <v>0</v>
      </c>
      <c r="AG1583">
        <v>0</v>
      </c>
      <c r="AH1583">
        <v>0</v>
      </c>
      <c r="AI1583">
        <v>0</v>
      </c>
      <c r="AJ1583">
        <v>0</v>
      </c>
      <c r="AK1583">
        <v>0</v>
      </c>
      <c r="AL1583">
        <v>0</v>
      </c>
      <c r="AM1583" t="s">
        <v>45</v>
      </c>
    </row>
    <row r="1584" spans="1:39" hidden="1" x14ac:dyDescent="0.3">
      <c r="A1584">
        <v>4102</v>
      </c>
      <c r="B1584">
        <v>1975</v>
      </c>
      <c r="C1584" s="14">
        <f>2021-Table1[[#This Row],[Year_Birth]]</f>
        <v>46</v>
      </c>
      <c r="D1584" t="s">
        <v>51</v>
      </c>
      <c r="E1584" s="14" t="str" cm="1">
        <f t="array" ref="E1584">_xlfn.SWITCH(Table1[[#This Row],[Education]],"Graduation","Bachelor’s","Basic","High School","2n Cycle","Master’s","Master","Master’s","PhD","PhD","Other")</f>
        <v>Master’s</v>
      </c>
      <c r="F1584" t="s">
        <v>42</v>
      </c>
      <c r="G1584" s="14" t="s">
        <v>42</v>
      </c>
      <c r="H1584" s="14" t="str" cm="1">
        <f t="array" ref="H1584">_xlfn.SWITCH(Table1[[#This Row],[Marital_Status_mod]],"Together","Couple","Married","Couple","Divorced","Single","Single","Single","Widow","Single","Other")</f>
        <v>Couple</v>
      </c>
      <c r="I1584" s="4">
        <v>37284</v>
      </c>
      <c r="J1584" s="41" t="str">
        <f t="shared" si="98"/>
        <v>$30 - $40K</v>
      </c>
      <c r="K1584">
        <v>1</v>
      </c>
      <c r="L1584">
        <v>1</v>
      </c>
      <c r="M1584">
        <f>Table1[[#This Row],[Teenhome]]+Table1[[#This Row],[Kidhome]]</f>
        <v>2</v>
      </c>
      <c r="N1584" s="1">
        <v>41362</v>
      </c>
      <c r="O1584" s="16">
        <f>(Table1[[#This Row],[DataSetDate]]-Table1[[#This Row],[Dt_Customer]])/365</f>
        <v>7.8630136986301373</v>
      </c>
      <c r="P1584" s="15">
        <v>44232</v>
      </c>
      <c r="Q1584">
        <v>46</v>
      </c>
      <c r="R1584" s="4">
        <v>11</v>
      </c>
      <c r="S1584" s="4">
        <v>1</v>
      </c>
      <c r="T1584" s="4">
        <v>2</v>
      </c>
      <c r="U1584" s="4">
        <v>2</v>
      </c>
      <c r="V1584" s="4">
        <v>1</v>
      </c>
      <c r="W1584" s="4">
        <v>6</v>
      </c>
      <c r="X1584">
        <v>1</v>
      </c>
      <c r="Y1584">
        <v>0</v>
      </c>
      <c r="Z1584" t="str">
        <f t="shared" si="99"/>
        <v>Low</v>
      </c>
      <c r="AA1584" s="14">
        <f t="shared" ca="1" si="100"/>
        <v>4.1149004803803103E-2</v>
      </c>
      <c r="AB1584">
        <v>0</v>
      </c>
      <c r="AC1584">
        <v>3</v>
      </c>
      <c r="AD1584" s="14">
        <f t="shared" ca="1" si="101"/>
        <v>3.1331302126858072</v>
      </c>
      <c r="AE1584">
        <v>6</v>
      </c>
      <c r="AF1584">
        <v>0</v>
      </c>
      <c r="AG1584">
        <v>0</v>
      </c>
      <c r="AH1584">
        <v>0</v>
      </c>
      <c r="AI1584">
        <v>0</v>
      </c>
      <c r="AJ1584">
        <v>0</v>
      </c>
      <c r="AK1584">
        <v>0</v>
      </c>
      <c r="AL1584">
        <v>0</v>
      </c>
      <c r="AM1584" t="s">
        <v>41</v>
      </c>
    </row>
    <row r="1585" spans="1:39" hidden="1" x14ac:dyDescent="0.3">
      <c r="A1585">
        <v>4351</v>
      </c>
      <c r="B1585">
        <v>1955</v>
      </c>
      <c r="C1585" s="14">
        <f>2021-Table1[[#This Row],[Year_Birth]]</f>
        <v>66</v>
      </c>
      <c r="D1585" t="s">
        <v>46</v>
      </c>
      <c r="E1585" s="14" t="str" cm="1">
        <f t="array" ref="E1585">_xlfn.SWITCH(Table1[[#This Row],[Education]],"Graduation","Bachelor’s","Basic","High School","2n Cycle","Master’s","Master","Master’s","PhD","PhD","Other")</f>
        <v>Bachelor’s</v>
      </c>
      <c r="F1585" t="s">
        <v>49</v>
      </c>
      <c r="G1585" s="14" t="s">
        <v>49</v>
      </c>
      <c r="H1585" s="14" t="str" cm="1">
        <f t="array" ref="H1585">_xlfn.SWITCH(Table1[[#This Row],[Marital_Status_mod]],"Together","Couple","Married","Couple","Divorced","Single","Single","Single","Widow","Single","Other")</f>
        <v>Single</v>
      </c>
      <c r="I1585" s="4">
        <v>37244</v>
      </c>
      <c r="J1585" s="41" t="str">
        <f t="shared" si="98"/>
        <v>$30 - $40K</v>
      </c>
      <c r="K1585">
        <v>1</v>
      </c>
      <c r="L1585">
        <v>1</v>
      </c>
      <c r="M1585">
        <f>Table1[[#This Row],[Teenhome]]+Table1[[#This Row],[Kidhome]]</f>
        <v>2</v>
      </c>
      <c r="N1585" s="1">
        <v>41391</v>
      </c>
      <c r="O1585" s="16">
        <f>(Table1[[#This Row],[DataSetDate]]-Table1[[#This Row],[Dt_Customer]])/365</f>
        <v>7.7835616438356166</v>
      </c>
      <c r="P1585" s="15">
        <v>44232</v>
      </c>
      <c r="Q1585">
        <v>90</v>
      </c>
      <c r="R1585" s="4">
        <v>18</v>
      </c>
      <c r="S1585" s="4">
        <v>2</v>
      </c>
      <c r="T1585" s="4">
        <v>10</v>
      </c>
      <c r="U1585" s="4">
        <v>0</v>
      </c>
      <c r="V1585" s="4">
        <v>0</v>
      </c>
      <c r="W1585" s="4">
        <v>25</v>
      </c>
      <c r="X1585">
        <v>1</v>
      </c>
      <c r="Y1585">
        <v>1</v>
      </c>
      <c r="Z1585" t="str">
        <f t="shared" si="99"/>
        <v>Low</v>
      </c>
      <c r="AA1585" s="14">
        <f t="shared" ca="1" si="100"/>
        <v>1.3067335466573418</v>
      </c>
      <c r="AB1585">
        <v>1</v>
      </c>
      <c r="AC1585">
        <v>2</v>
      </c>
      <c r="AD1585" s="14">
        <f t="shared" ca="1" si="101"/>
        <v>2.2505023657122591</v>
      </c>
      <c r="AE1585">
        <v>7</v>
      </c>
      <c r="AF1585">
        <v>0</v>
      </c>
      <c r="AG1585">
        <v>0</v>
      </c>
      <c r="AH1585">
        <v>1</v>
      </c>
      <c r="AI1585">
        <v>0</v>
      </c>
      <c r="AJ1585">
        <v>0</v>
      </c>
      <c r="AK1585">
        <v>0</v>
      </c>
      <c r="AL1585">
        <v>0</v>
      </c>
      <c r="AM1585" t="s">
        <v>41</v>
      </c>
    </row>
    <row r="1586" spans="1:39" hidden="1" x14ac:dyDescent="0.3">
      <c r="A1586">
        <v>8749</v>
      </c>
      <c r="B1586">
        <v>1984</v>
      </c>
      <c r="C1586" s="14">
        <f>2021-Table1[[#This Row],[Year_Birth]]</f>
        <v>37</v>
      </c>
      <c r="D1586" t="s">
        <v>46</v>
      </c>
      <c r="E1586" s="14" t="str" cm="1">
        <f t="array" ref="E1586">_xlfn.SWITCH(Table1[[#This Row],[Education]],"Graduation","Bachelor’s","Basic","High School","2n Cycle","Master’s","Master","Master’s","PhD","PhD","Other")</f>
        <v>Bachelor’s</v>
      </c>
      <c r="F1586" t="s">
        <v>40</v>
      </c>
      <c r="G1586" s="14" t="s">
        <v>40</v>
      </c>
      <c r="H1586" s="14" t="str" cm="1">
        <f t="array" ref="H1586">_xlfn.SWITCH(Table1[[#This Row],[Marital_Status_mod]],"Together","Couple","Married","Couple","Divorced","Single","Single","Single","Widow","Single","Other")</f>
        <v>Couple</v>
      </c>
      <c r="I1586" s="4">
        <v>37235</v>
      </c>
      <c r="J1586" s="41" t="str">
        <f t="shared" si="98"/>
        <v>$30 - $40K</v>
      </c>
      <c r="K1586">
        <v>1</v>
      </c>
      <c r="L1586">
        <v>0</v>
      </c>
      <c r="M1586">
        <f>Table1[[#This Row],[Teenhome]]+Table1[[#This Row],[Kidhome]]</f>
        <v>1</v>
      </c>
      <c r="N1586" s="1">
        <v>41671</v>
      </c>
      <c r="O1586" s="16">
        <f>(Table1[[#This Row],[DataSetDate]]-Table1[[#This Row],[Dt_Customer]])/365</f>
        <v>7.0164383561643833</v>
      </c>
      <c r="P1586" s="15">
        <v>44232</v>
      </c>
      <c r="Q1586">
        <v>68</v>
      </c>
      <c r="R1586" s="4">
        <v>20</v>
      </c>
      <c r="S1586" s="4">
        <v>2</v>
      </c>
      <c r="T1586" s="4">
        <v>9</v>
      </c>
      <c r="U1586" s="4">
        <v>4</v>
      </c>
      <c r="V1586" s="4">
        <v>6</v>
      </c>
      <c r="W1586" s="4">
        <v>20</v>
      </c>
      <c r="X1586">
        <v>1</v>
      </c>
      <c r="Y1586">
        <v>1</v>
      </c>
      <c r="Z1586" t="str">
        <f t="shared" si="99"/>
        <v>Low</v>
      </c>
      <c r="AA1586" s="14">
        <f t="shared" ca="1" si="100"/>
        <v>0.8113360144388867</v>
      </c>
      <c r="AB1586">
        <v>1</v>
      </c>
      <c r="AC1586">
        <v>2</v>
      </c>
      <c r="AD1586" s="14">
        <f t="shared" ca="1" si="101"/>
        <v>1.8292681092904464</v>
      </c>
      <c r="AE1586">
        <v>4</v>
      </c>
      <c r="AF1586">
        <v>0</v>
      </c>
      <c r="AG1586">
        <v>0</v>
      </c>
      <c r="AH1586">
        <v>0</v>
      </c>
      <c r="AI1586">
        <v>0</v>
      </c>
      <c r="AJ1586">
        <v>0</v>
      </c>
      <c r="AK1586">
        <v>0</v>
      </c>
      <c r="AL1586">
        <v>0</v>
      </c>
      <c r="AM1586" t="s">
        <v>41</v>
      </c>
    </row>
    <row r="1587" spans="1:39" hidden="1" x14ac:dyDescent="0.3">
      <c r="A1587">
        <v>523</v>
      </c>
      <c r="B1587">
        <v>1989</v>
      </c>
      <c r="C1587" s="14">
        <f>2021-Table1[[#This Row],[Year_Birth]]</f>
        <v>32</v>
      </c>
      <c r="D1587" t="s">
        <v>46</v>
      </c>
      <c r="E1587" s="14" t="str" cm="1">
        <f t="array" ref="E1587">_xlfn.SWITCH(Table1[[#This Row],[Education]],"Graduation","Bachelor’s","Basic","High School","2n Cycle","Master’s","Master","Master’s","PhD","PhD","Other")</f>
        <v>Bachelor’s</v>
      </c>
      <c r="F1587" t="s">
        <v>42</v>
      </c>
      <c r="G1587" s="14" t="s">
        <v>42</v>
      </c>
      <c r="H1587" s="14" t="str" cm="1">
        <f t="array" ref="H1587">_xlfn.SWITCH(Table1[[#This Row],[Marital_Status_mod]],"Together","Couple","Married","Couple","Divorced","Single","Single","Single","Widow","Single","Other")</f>
        <v>Couple</v>
      </c>
      <c r="I1587" s="4">
        <v>37155</v>
      </c>
      <c r="J1587" s="41" t="str">
        <f t="shared" si="98"/>
        <v>$30 - $40K</v>
      </c>
      <c r="K1587">
        <v>1</v>
      </c>
      <c r="L1587">
        <v>0</v>
      </c>
      <c r="M1587">
        <f>Table1[[#This Row],[Teenhome]]+Table1[[#This Row],[Kidhome]]</f>
        <v>1</v>
      </c>
      <c r="N1587" s="1">
        <v>41305</v>
      </c>
      <c r="O1587" s="16">
        <f>(Table1[[#This Row],[DataSetDate]]-Table1[[#This Row],[Dt_Customer]])/365</f>
        <v>8.0191780821917806</v>
      </c>
      <c r="P1587" s="15">
        <v>44232</v>
      </c>
      <c r="Q1587">
        <v>51</v>
      </c>
      <c r="R1587" s="4">
        <v>23</v>
      </c>
      <c r="S1587" s="4">
        <v>0</v>
      </c>
      <c r="T1587" s="4">
        <v>26</v>
      </c>
      <c r="U1587" s="4">
        <v>7</v>
      </c>
      <c r="V1587" s="4">
        <v>15</v>
      </c>
      <c r="W1587" s="4">
        <v>3</v>
      </c>
      <c r="X1587">
        <v>1</v>
      </c>
      <c r="Y1587">
        <v>2</v>
      </c>
      <c r="Z1587" t="str">
        <f t="shared" si="99"/>
        <v>Low</v>
      </c>
      <c r="AA1587" s="14">
        <f t="shared" ca="1" si="100"/>
        <v>1.738585138271292</v>
      </c>
      <c r="AB1587">
        <v>0</v>
      </c>
      <c r="AC1587">
        <v>4</v>
      </c>
      <c r="AD1587" s="14">
        <f t="shared" ca="1" si="101"/>
        <v>3.8912967865139856</v>
      </c>
      <c r="AE1587">
        <v>5</v>
      </c>
      <c r="AF1587">
        <v>0</v>
      </c>
      <c r="AG1587">
        <v>0</v>
      </c>
      <c r="AH1587">
        <v>0</v>
      </c>
      <c r="AI1587">
        <v>0</v>
      </c>
      <c r="AJ1587">
        <v>0</v>
      </c>
      <c r="AK1587">
        <v>0</v>
      </c>
      <c r="AL1587">
        <v>0</v>
      </c>
      <c r="AM1587" t="s">
        <v>41</v>
      </c>
    </row>
    <row r="1588" spans="1:39" hidden="1" x14ac:dyDescent="0.3">
      <c r="A1588">
        <v>4095</v>
      </c>
      <c r="B1588">
        <v>1971</v>
      </c>
      <c r="C1588" s="14">
        <f>2021-Table1[[#This Row],[Year_Birth]]</f>
        <v>50</v>
      </c>
      <c r="D1588" t="s">
        <v>46</v>
      </c>
      <c r="E1588" s="14" t="str" cm="1">
        <f t="array" ref="E1588">_xlfn.SWITCH(Table1[[#This Row],[Education]],"Graduation","Bachelor’s","Basic","High School","2n Cycle","Master’s","Master","Master’s","PhD","PhD","Other")</f>
        <v>Bachelor’s</v>
      </c>
      <c r="F1588" t="s">
        <v>42</v>
      </c>
      <c r="G1588" s="14" t="s">
        <v>42</v>
      </c>
      <c r="H1588" s="14" t="str" cm="1">
        <f t="array" ref="H1588">_xlfn.SWITCH(Table1[[#This Row],[Marital_Status_mod]],"Together","Couple","Married","Couple","Divorced","Single","Single","Single","Widow","Single","Other")</f>
        <v>Couple</v>
      </c>
      <c r="I1588" s="4">
        <v>37150</v>
      </c>
      <c r="J1588" s="41" t="str">
        <f t="shared" si="98"/>
        <v>$30 - $40K</v>
      </c>
      <c r="K1588">
        <v>1</v>
      </c>
      <c r="L1588">
        <v>0</v>
      </c>
      <c r="M1588">
        <f>Table1[[#This Row],[Teenhome]]+Table1[[#This Row],[Kidhome]]</f>
        <v>1</v>
      </c>
      <c r="N1588" s="1">
        <v>41163</v>
      </c>
      <c r="O1588" s="16">
        <f>(Table1[[#This Row],[DataSetDate]]-Table1[[#This Row],[Dt_Customer]])/365</f>
        <v>8.4082191780821915</v>
      </c>
      <c r="P1588" s="15">
        <v>44232</v>
      </c>
      <c r="Q1588">
        <v>80</v>
      </c>
      <c r="R1588" s="4">
        <v>167</v>
      </c>
      <c r="S1588" s="4">
        <v>37</v>
      </c>
      <c r="T1588" s="4">
        <v>64</v>
      </c>
      <c r="U1588" s="4">
        <v>49</v>
      </c>
      <c r="V1588" s="4">
        <v>34</v>
      </c>
      <c r="W1588" s="4">
        <v>116</v>
      </c>
      <c r="X1588">
        <v>8</v>
      </c>
      <c r="Y1588">
        <v>4</v>
      </c>
      <c r="Z1588" t="str">
        <f t="shared" si="99"/>
        <v>Medium</v>
      </c>
      <c r="AA1588" s="14">
        <f t="shared" ca="1" si="100"/>
        <v>4.035256954594086</v>
      </c>
      <c r="AB1588">
        <v>3</v>
      </c>
      <c r="AC1588">
        <v>6</v>
      </c>
      <c r="AD1588" s="14">
        <f t="shared" ca="1" si="101"/>
        <v>5.6530488908573329</v>
      </c>
      <c r="AE1588">
        <v>7</v>
      </c>
      <c r="AF1588">
        <v>0</v>
      </c>
      <c r="AG1588">
        <v>0</v>
      </c>
      <c r="AH1588">
        <v>0</v>
      </c>
      <c r="AI1588">
        <v>0</v>
      </c>
      <c r="AJ1588">
        <v>0</v>
      </c>
      <c r="AK1588">
        <v>0</v>
      </c>
      <c r="AL1588">
        <v>0</v>
      </c>
      <c r="AM1588" t="s">
        <v>43</v>
      </c>
    </row>
    <row r="1589" spans="1:39" hidden="1" x14ac:dyDescent="0.3">
      <c r="A1589">
        <v>6019</v>
      </c>
      <c r="B1589">
        <v>1971</v>
      </c>
      <c r="C1589" s="14">
        <f>2021-Table1[[#This Row],[Year_Birth]]</f>
        <v>50</v>
      </c>
      <c r="D1589" t="s">
        <v>39</v>
      </c>
      <c r="E1589" s="14" t="str" cm="1">
        <f t="array" ref="E1589">_xlfn.SWITCH(Table1[[#This Row],[Education]],"Graduation","Bachelor’s","Basic","High School","2n Cycle","Master’s","Master","Master’s","PhD","PhD","Other")</f>
        <v>PhD</v>
      </c>
      <c r="F1589" t="s">
        <v>42</v>
      </c>
      <c r="G1589" s="14" t="s">
        <v>42</v>
      </c>
      <c r="H1589" s="14" t="str" cm="1">
        <f t="array" ref="H1589">_xlfn.SWITCH(Table1[[#This Row],[Marital_Status_mod]],"Together","Couple","Married","Couple","Divorced","Single","Single","Single","Widow","Single","Other")</f>
        <v>Couple</v>
      </c>
      <c r="I1589" s="4">
        <v>37126</v>
      </c>
      <c r="J1589" s="41" t="str">
        <f t="shared" si="98"/>
        <v>$30 - $40K</v>
      </c>
      <c r="K1589">
        <v>1</v>
      </c>
      <c r="L1589">
        <v>0</v>
      </c>
      <c r="M1589">
        <f>Table1[[#This Row],[Teenhome]]+Table1[[#This Row],[Kidhome]]</f>
        <v>1</v>
      </c>
      <c r="N1589" s="1">
        <v>41728</v>
      </c>
      <c r="O1589" s="16">
        <f>(Table1[[#This Row],[DataSetDate]]-Table1[[#This Row],[Dt_Customer]])/365</f>
        <v>6.86027397260274</v>
      </c>
      <c r="P1589" s="15">
        <v>44232</v>
      </c>
      <c r="Q1589">
        <v>9</v>
      </c>
      <c r="R1589" s="4">
        <v>45</v>
      </c>
      <c r="S1589" s="4">
        <v>3</v>
      </c>
      <c r="T1589" s="4">
        <v>9</v>
      </c>
      <c r="U1589" s="4">
        <v>4</v>
      </c>
      <c r="V1589" s="4">
        <v>4</v>
      </c>
      <c r="W1589" s="4">
        <v>7</v>
      </c>
      <c r="X1589">
        <v>1</v>
      </c>
      <c r="Y1589">
        <v>1</v>
      </c>
      <c r="Z1589" t="str">
        <f t="shared" si="99"/>
        <v>Low</v>
      </c>
      <c r="AA1589" s="14">
        <f t="shared" ca="1" si="100"/>
        <v>0.75786630434717606</v>
      </c>
      <c r="AB1589">
        <v>2</v>
      </c>
      <c r="AC1589">
        <v>2</v>
      </c>
      <c r="AD1589" s="14">
        <f t="shared" ca="1" si="101"/>
        <v>1.9765065519698812</v>
      </c>
      <c r="AE1589">
        <v>6</v>
      </c>
      <c r="AF1589">
        <v>0</v>
      </c>
      <c r="AG1589">
        <v>0</v>
      </c>
      <c r="AH1589">
        <v>1</v>
      </c>
      <c r="AI1589">
        <v>0</v>
      </c>
      <c r="AJ1589">
        <v>0</v>
      </c>
      <c r="AK1589">
        <v>1</v>
      </c>
      <c r="AL1589">
        <v>0</v>
      </c>
      <c r="AM1589" t="s">
        <v>41</v>
      </c>
    </row>
    <row r="1590" spans="1:39" hidden="1" x14ac:dyDescent="0.3">
      <c r="A1590">
        <v>7037</v>
      </c>
      <c r="B1590">
        <v>1974</v>
      </c>
      <c r="C1590" s="14">
        <f>2021-Table1[[#This Row],[Year_Birth]]</f>
        <v>47</v>
      </c>
      <c r="D1590" t="s">
        <v>39</v>
      </c>
      <c r="E1590" s="14" t="str" cm="1">
        <f t="array" ref="E1590">_xlfn.SWITCH(Table1[[#This Row],[Education]],"Graduation","Bachelor’s","Basic","High School","2n Cycle","Master’s","Master","Master’s","PhD","PhD","Other")</f>
        <v>PhD</v>
      </c>
      <c r="F1590" t="s">
        <v>42</v>
      </c>
      <c r="G1590" s="14" t="s">
        <v>42</v>
      </c>
      <c r="H1590" s="14" t="str" cm="1">
        <f t="array" ref="H1590">_xlfn.SWITCH(Table1[[#This Row],[Marital_Status_mod]],"Together","Couple","Married","Couple","Divorced","Single","Single","Single","Widow","Single","Other")</f>
        <v>Couple</v>
      </c>
      <c r="I1590" s="4">
        <v>37087</v>
      </c>
      <c r="J1590" s="41" t="str">
        <f t="shared" si="98"/>
        <v>$30 - $40K</v>
      </c>
      <c r="K1590">
        <v>1</v>
      </c>
      <c r="L1590">
        <v>0</v>
      </c>
      <c r="M1590">
        <f>Table1[[#This Row],[Teenhome]]+Table1[[#This Row],[Kidhome]]</f>
        <v>1</v>
      </c>
      <c r="N1590" s="1">
        <v>41497</v>
      </c>
      <c r="O1590" s="16">
        <f>(Table1[[#This Row],[DataSetDate]]-Table1[[#This Row],[Dt_Customer]])/365</f>
        <v>7.493150684931507</v>
      </c>
      <c r="P1590" s="15">
        <v>44232</v>
      </c>
      <c r="Q1590">
        <v>50</v>
      </c>
      <c r="R1590" s="4">
        <v>194</v>
      </c>
      <c r="S1590" s="4">
        <v>55</v>
      </c>
      <c r="T1590" s="4">
        <v>134</v>
      </c>
      <c r="U1590" s="4">
        <v>15</v>
      </c>
      <c r="V1590" s="4">
        <v>0</v>
      </c>
      <c r="W1590" s="4">
        <v>3</v>
      </c>
      <c r="X1590">
        <v>3</v>
      </c>
      <c r="Y1590">
        <v>4</v>
      </c>
      <c r="Z1590" t="str">
        <f t="shared" si="99"/>
        <v>Medium</v>
      </c>
      <c r="AA1590" s="14">
        <f t="shared" ca="1" si="100"/>
        <v>4.0744222307640818</v>
      </c>
      <c r="AB1590">
        <v>2</v>
      </c>
      <c r="AC1590">
        <v>8</v>
      </c>
      <c r="AD1590" s="14">
        <f t="shared" ca="1" si="101"/>
        <v>7.7857896047466868</v>
      </c>
      <c r="AE1590">
        <v>6</v>
      </c>
      <c r="AF1590">
        <v>0</v>
      </c>
      <c r="AG1590">
        <v>0</v>
      </c>
      <c r="AH1590">
        <v>0</v>
      </c>
      <c r="AI1590">
        <v>0</v>
      </c>
      <c r="AJ1590">
        <v>0</v>
      </c>
      <c r="AK1590">
        <v>0</v>
      </c>
      <c r="AL1590">
        <v>0</v>
      </c>
      <c r="AM1590" t="s">
        <v>47</v>
      </c>
    </row>
    <row r="1591" spans="1:39" hidden="1" x14ac:dyDescent="0.3">
      <c r="A1591">
        <v>9014</v>
      </c>
      <c r="B1591">
        <v>1975</v>
      </c>
      <c r="C1591" s="14">
        <f>2021-Table1[[#This Row],[Year_Birth]]</f>
        <v>46</v>
      </c>
      <c r="D1591" t="s">
        <v>46</v>
      </c>
      <c r="E1591" s="14" t="str" cm="1">
        <f t="array" ref="E1591">_xlfn.SWITCH(Table1[[#This Row],[Education]],"Graduation","Bachelor’s","Basic","High School","2n Cycle","Master’s","Master","Master’s","PhD","PhD","Other")</f>
        <v>Bachelor’s</v>
      </c>
      <c r="F1591" t="s">
        <v>42</v>
      </c>
      <c r="G1591" s="14" t="s">
        <v>42</v>
      </c>
      <c r="H1591" s="14" t="str" cm="1">
        <f t="array" ref="H1591">_xlfn.SWITCH(Table1[[#This Row],[Marital_Status_mod]],"Together","Couple","Married","Couple","Divorced","Single","Single","Single","Widow","Single","Other")</f>
        <v>Couple</v>
      </c>
      <c r="I1591" s="4">
        <v>37085</v>
      </c>
      <c r="J1591" s="41" t="str">
        <f t="shared" si="98"/>
        <v>$30 - $40K</v>
      </c>
      <c r="K1591">
        <v>1</v>
      </c>
      <c r="L1591">
        <v>1</v>
      </c>
      <c r="M1591">
        <f>Table1[[#This Row],[Teenhome]]+Table1[[#This Row],[Kidhome]]</f>
        <v>2</v>
      </c>
      <c r="N1591" s="1">
        <v>41816</v>
      </c>
      <c r="O1591" s="16">
        <f>(Table1[[#This Row],[DataSetDate]]-Table1[[#This Row],[Dt_Customer]])/365</f>
        <v>6.6191780821917812</v>
      </c>
      <c r="P1591" s="15">
        <v>44232</v>
      </c>
      <c r="Q1591">
        <v>65</v>
      </c>
      <c r="R1591" s="4">
        <v>39</v>
      </c>
      <c r="S1591" s="4">
        <v>1</v>
      </c>
      <c r="T1591" s="4">
        <v>16</v>
      </c>
      <c r="U1591" s="4">
        <v>2</v>
      </c>
      <c r="V1591" s="4">
        <v>0</v>
      </c>
      <c r="W1591" s="4">
        <v>3</v>
      </c>
      <c r="X1591">
        <v>4</v>
      </c>
      <c r="Y1591">
        <v>3</v>
      </c>
      <c r="Z1591" t="str">
        <f t="shared" si="99"/>
        <v>Medium</v>
      </c>
      <c r="AA1591" s="14">
        <f t="shared" ca="1" si="100"/>
        <v>3.0905485192077617</v>
      </c>
      <c r="AB1591">
        <v>0</v>
      </c>
      <c r="AC1591">
        <v>3</v>
      </c>
      <c r="AD1591" s="14">
        <f t="shared" ca="1" si="101"/>
        <v>3.1729387692022519</v>
      </c>
      <c r="AE1591">
        <v>8</v>
      </c>
      <c r="AF1591">
        <v>0</v>
      </c>
      <c r="AG1591">
        <v>0</v>
      </c>
      <c r="AH1591">
        <v>0</v>
      </c>
      <c r="AI1591">
        <v>0</v>
      </c>
      <c r="AJ1591">
        <v>0</v>
      </c>
      <c r="AK1591">
        <v>0</v>
      </c>
      <c r="AL1591">
        <v>0</v>
      </c>
      <c r="AM1591" t="s">
        <v>45</v>
      </c>
    </row>
    <row r="1592" spans="1:39" hidden="1" x14ac:dyDescent="0.3">
      <c r="A1592">
        <v>6798</v>
      </c>
      <c r="B1592">
        <v>1966</v>
      </c>
      <c r="C1592" s="14">
        <f>2021-Table1[[#This Row],[Year_Birth]]</f>
        <v>55</v>
      </c>
      <c r="D1592" t="s">
        <v>46</v>
      </c>
      <c r="E1592" s="14" t="str" cm="1">
        <f t="array" ref="E1592">_xlfn.SWITCH(Table1[[#This Row],[Education]],"Graduation","Bachelor’s","Basic","High School","2n Cycle","Master’s","Master","Master’s","PhD","PhD","Other")</f>
        <v>Bachelor’s</v>
      </c>
      <c r="F1592" t="s">
        <v>50</v>
      </c>
      <c r="G1592" s="14" t="s">
        <v>50</v>
      </c>
      <c r="H1592" s="14" t="str" cm="1">
        <f t="array" ref="H1592">_xlfn.SWITCH(Table1[[#This Row],[Marital_Status_mod]],"Together","Couple","Married","Couple","Divorced","Single","Single","Single","Widow","Single","Other")</f>
        <v>Single</v>
      </c>
      <c r="I1592" s="4">
        <v>37070</v>
      </c>
      <c r="J1592" s="41" t="str">
        <f t="shared" si="98"/>
        <v>$30 - $40K</v>
      </c>
      <c r="K1592">
        <v>1</v>
      </c>
      <c r="L1592">
        <v>1</v>
      </c>
      <c r="M1592">
        <f>Table1[[#This Row],[Teenhome]]+Table1[[#This Row],[Kidhome]]</f>
        <v>2</v>
      </c>
      <c r="N1592" s="1">
        <v>41353</v>
      </c>
      <c r="O1592" s="16">
        <f>(Table1[[#This Row],[DataSetDate]]-Table1[[#This Row],[Dt_Customer]])/365</f>
        <v>7.8876712328767127</v>
      </c>
      <c r="P1592" s="15">
        <v>44232</v>
      </c>
      <c r="Q1592">
        <v>30</v>
      </c>
      <c r="R1592" s="4">
        <v>231</v>
      </c>
      <c r="S1592" s="4">
        <v>7</v>
      </c>
      <c r="T1592" s="4">
        <v>137</v>
      </c>
      <c r="U1592" s="4">
        <v>4</v>
      </c>
      <c r="V1592" s="4">
        <v>15</v>
      </c>
      <c r="W1592" s="4">
        <v>39</v>
      </c>
      <c r="X1592">
        <v>9</v>
      </c>
      <c r="Y1592">
        <v>5</v>
      </c>
      <c r="Z1592" t="str">
        <f t="shared" si="99"/>
        <v>Medium</v>
      </c>
      <c r="AA1592" s="14">
        <f t="shared" ca="1" si="100"/>
        <v>5.1751435027494024</v>
      </c>
      <c r="AB1592">
        <v>1</v>
      </c>
      <c r="AC1592">
        <v>8</v>
      </c>
      <c r="AD1592" s="14">
        <f t="shared" ca="1" si="101"/>
        <v>8.2283356134273529</v>
      </c>
      <c r="AE1592">
        <v>7</v>
      </c>
      <c r="AF1592">
        <v>0</v>
      </c>
      <c r="AG1592">
        <v>0</v>
      </c>
      <c r="AH1592">
        <v>0</v>
      </c>
      <c r="AI1592">
        <v>0</v>
      </c>
      <c r="AJ1592">
        <v>0</v>
      </c>
      <c r="AK1592">
        <v>1</v>
      </c>
      <c r="AL1592">
        <v>0</v>
      </c>
      <c r="AM1592" t="s">
        <v>47</v>
      </c>
    </row>
    <row r="1593" spans="1:39" hidden="1" x14ac:dyDescent="0.3">
      <c r="A1593">
        <v>4168</v>
      </c>
      <c r="B1593">
        <v>1966</v>
      </c>
      <c r="C1593" s="14">
        <f>2021-Table1[[#This Row],[Year_Birth]]</f>
        <v>55</v>
      </c>
      <c r="D1593" t="s">
        <v>46</v>
      </c>
      <c r="E1593" s="14" t="str" cm="1">
        <f t="array" ref="E1593">_xlfn.SWITCH(Table1[[#This Row],[Education]],"Graduation","Bachelor’s","Basic","High School","2n Cycle","Master’s","Master","Master’s","PhD","PhD","Other")</f>
        <v>Bachelor’s</v>
      </c>
      <c r="F1593" t="s">
        <v>50</v>
      </c>
      <c r="G1593" s="14" t="s">
        <v>50</v>
      </c>
      <c r="H1593" s="14" t="str" cm="1">
        <f t="array" ref="H1593">_xlfn.SWITCH(Table1[[#This Row],[Marital_Status_mod]],"Together","Couple","Married","Couple","Divorced","Single","Single","Single","Widow","Single","Other")</f>
        <v>Single</v>
      </c>
      <c r="I1593" s="4">
        <v>37070</v>
      </c>
      <c r="J1593" s="41" t="str">
        <f t="shared" si="98"/>
        <v>$30 - $40K</v>
      </c>
      <c r="K1593">
        <v>1</v>
      </c>
      <c r="L1593">
        <v>1</v>
      </c>
      <c r="M1593">
        <f>Table1[[#This Row],[Teenhome]]+Table1[[#This Row],[Kidhome]]</f>
        <v>2</v>
      </c>
      <c r="N1593" s="1">
        <v>41353</v>
      </c>
      <c r="O1593" s="16">
        <f>(Table1[[#This Row],[DataSetDate]]-Table1[[#This Row],[Dt_Customer]])/365</f>
        <v>7.8876712328767127</v>
      </c>
      <c r="P1593" s="15">
        <v>44232</v>
      </c>
      <c r="Q1593">
        <v>30</v>
      </c>
      <c r="R1593" s="4">
        <v>231</v>
      </c>
      <c r="S1593" s="4">
        <v>7</v>
      </c>
      <c r="T1593" s="4">
        <v>137</v>
      </c>
      <c r="U1593" s="4">
        <v>4</v>
      </c>
      <c r="V1593" s="4">
        <v>15</v>
      </c>
      <c r="W1593" s="4">
        <v>39</v>
      </c>
      <c r="X1593">
        <v>9</v>
      </c>
      <c r="Y1593">
        <v>5</v>
      </c>
      <c r="Z1593" t="str">
        <f t="shared" si="99"/>
        <v>Medium</v>
      </c>
      <c r="AA1593" s="14">
        <f t="shared" ca="1" si="100"/>
        <v>4.8673521715088164</v>
      </c>
      <c r="AB1593">
        <v>1</v>
      </c>
      <c r="AC1593">
        <v>8</v>
      </c>
      <c r="AD1593" s="14">
        <f t="shared" ca="1" si="101"/>
        <v>7.8478355077591875</v>
      </c>
      <c r="AE1593">
        <v>7</v>
      </c>
      <c r="AF1593">
        <v>0</v>
      </c>
      <c r="AG1593">
        <v>0</v>
      </c>
      <c r="AH1593">
        <v>0</v>
      </c>
      <c r="AI1593">
        <v>0</v>
      </c>
      <c r="AJ1593">
        <v>0</v>
      </c>
      <c r="AK1593">
        <v>1</v>
      </c>
      <c r="AL1593">
        <v>0</v>
      </c>
      <c r="AM1593" t="s">
        <v>41</v>
      </c>
    </row>
    <row r="1594" spans="1:39" hidden="1" x14ac:dyDescent="0.3">
      <c r="A1594">
        <v>7791</v>
      </c>
      <c r="B1594">
        <v>1967</v>
      </c>
      <c r="C1594" s="14">
        <f>2021-Table1[[#This Row],[Year_Birth]]</f>
        <v>54</v>
      </c>
      <c r="D1594" t="s">
        <v>44</v>
      </c>
      <c r="E1594" s="14" t="str" cm="1">
        <f t="array" ref="E1594">_xlfn.SWITCH(Table1[[#This Row],[Education]],"Graduation","Bachelor’s","Basic","High School","2n Cycle","Master’s","Master","Master’s","PhD","PhD","Other")</f>
        <v>Master’s</v>
      </c>
      <c r="F1594" t="s">
        <v>42</v>
      </c>
      <c r="G1594" s="14" t="s">
        <v>42</v>
      </c>
      <c r="H1594" s="14" t="str" cm="1">
        <f t="array" ref="H1594">_xlfn.SWITCH(Table1[[#This Row],[Marital_Status_mod]],"Together","Couple","Married","Couple","Divorced","Single","Single","Single","Widow","Single","Other")</f>
        <v>Couple</v>
      </c>
      <c r="I1594" s="4">
        <v>37054</v>
      </c>
      <c r="J1594" s="41" t="str">
        <f t="shared" si="98"/>
        <v>$30 - $40K</v>
      </c>
      <c r="K1594">
        <v>1</v>
      </c>
      <c r="L1594">
        <v>1</v>
      </c>
      <c r="M1594">
        <f>Table1[[#This Row],[Teenhome]]+Table1[[#This Row],[Kidhome]]</f>
        <v>2</v>
      </c>
      <c r="N1594" s="1">
        <v>41532</v>
      </c>
      <c r="O1594" s="16">
        <f>(Table1[[#This Row],[DataSetDate]]-Table1[[#This Row],[Dt_Customer]])/365</f>
        <v>7.397260273972603</v>
      </c>
      <c r="P1594" s="15">
        <v>44232</v>
      </c>
      <c r="Q1594">
        <v>89</v>
      </c>
      <c r="R1594" s="4">
        <v>12</v>
      </c>
      <c r="S1594" s="4">
        <v>1</v>
      </c>
      <c r="T1594" s="4">
        <v>6</v>
      </c>
      <c r="U1594" s="4">
        <v>0</v>
      </c>
      <c r="V1594" s="4">
        <v>1</v>
      </c>
      <c r="W1594" s="4">
        <v>5</v>
      </c>
      <c r="X1594">
        <v>2</v>
      </c>
      <c r="Y1594">
        <v>1</v>
      </c>
      <c r="Z1594" t="str">
        <f t="shared" si="99"/>
        <v>Low</v>
      </c>
      <c r="AA1594" s="14">
        <f t="shared" ca="1" si="100"/>
        <v>0.92123377097127968</v>
      </c>
      <c r="AB1594">
        <v>0</v>
      </c>
      <c r="AC1594">
        <v>3</v>
      </c>
      <c r="AD1594" s="14">
        <f t="shared" ca="1" si="101"/>
        <v>2.7635530524360372</v>
      </c>
      <c r="AE1594">
        <v>7</v>
      </c>
      <c r="AF1594">
        <v>0</v>
      </c>
      <c r="AG1594">
        <v>0</v>
      </c>
      <c r="AH1594">
        <v>0</v>
      </c>
      <c r="AI1594">
        <v>0</v>
      </c>
      <c r="AJ1594">
        <v>0</v>
      </c>
      <c r="AK1594">
        <v>0</v>
      </c>
      <c r="AL1594">
        <v>0</v>
      </c>
      <c r="AM1594" t="s">
        <v>47</v>
      </c>
    </row>
    <row r="1595" spans="1:39" hidden="1" x14ac:dyDescent="0.3">
      <c r="A1595">
        <v>9360</v>
      </c>
      <c r="B1595">
        <v>1982</v>
      </c>
      <c r="C1595" s="14">
        <f>2021-Table1[[#This Row],[Year_Birth]]</f>
        <v>39</v>
      </c>
      <c r="D1595" t="s">
        <v>46</v>
      </c>
      <c r="E1595" s="14" t="str" cm="1">
        <f t="array" ref="E1595">_xlfn.SWITCH(Table1[[#This Row],[Education]],"Graduation","Bachelor’s","Basic","High School","2n Cycle","Master’s","Master","Master’s","PhD","PhD","Other")</f>
        <v>Bachelor’s</v>
      </c>
      <c r="F1595" t="s">
        <v>42</v>
      </c>
      <c r="G1595" s="14" t="s">
        <v>42</v>
      </c>
      <c r="H1595" s="14" t="str" cm="1">
        <f t="array" ref="H1595">_xlfn.SWITCH(Table1[[#This Row],[Marital_Status_mod]],"Together","Couple","Married","Couple","Divorced","Single","Single","Single","Widow","Single","Other")</f>
        <v>Couple</v>
      </c>
      <c r="I1595" s="4">
        <v>37040</v>
      </c>
      <c r="J1595" s="41" t="str">
        <f t="shared" si="98"/>
        <v>$30 - $40K</v>
      </c>
      <c r="K1595">
        <v>0</v>
      </c>
      <c r="L1595">
        <v>0</v>
      </c>
      <c r="M1595">
        <f>Table1[[#This Row],[Teenhome]]+Table1[[#This Row],[Kidhome]]</f>
        <v>0</v>
      </c>
      <c r="N1595" s="1">
        <v>41129</v>
      </c>
      <c r="O1595" s="16">
        <f>(Table1[[#This Row],[DataSetDate]]-Table1[[#This Row],[Dt_Customer]])/365</f>
        <v>8.5013698630136982</v>
      </c>
      <c r="P1595" s="15">
        <v>44232</v>
      </c>
      <c r="Q1595">
        <v>41</v>
      </c>
      <c r="R1595" s="4">
        <v>86</v>
      </c>
      <c r="S1595" s="4">
        <v>2</v>
      </c>
      <c r="T1595" s="4">
        <v>73</v>
      </c>
      <c r="U1595" s="4">
        <v>69</v>
      </c>
      <c r="V1595" s="4">
        <v>38</v>
      </c>
      <c r="W1595" s="4">
        <v>48</v>
      </c>
      <c r="X1595">
        <v>1</v>
      </c>
      <c r="Y1595">
        <v>4</v>
      </c>
      <c r="Z1595" t="str">
        <f t="shared" si="99"/>
        <v>Medium</v>
      </c>
      <c r="AA1595" s="14">
        <f t="shared" ca="1" si="100"/>
        <v>3.8828464839374117</v>
      </c>
      <c r="AB1595">
        <v>2</v>
      </c>
      <c r="AC1595">
        <v>5</v>
      </c>
      <c r="AD1595" s="14">
        <f t="shared" ca="1" si="101"/>
        <v>4.6837328216785155</v>
      </c>
      <c r="AE1595">
        <v>8</v>
      </c>
      <c r="AF1595">
        <v>0</v>
      </c>
      <c r="AG1595">
        <v>0</v>
      </c>
      <c r="AH1595">
        <v>0</v>
      </c>
      <c r="AI1595">
        <v>0</v>
      </c>
      <c r="AJ1595">
        <v>0</v>
      </c>
      <c r="AK1595">
        <v>0</v>
      </c>
      <c r="AL1595">
        <v>0</v>
      </c>
      <c r="AM1595" t="s">
        <v>43</v>
      </c>
    </row>
    <row r="1596" spans="1:39" hidden="1" x14ac:dyDescent="0.3">
      <c r="A1596">
        <v>7124</v>
      </c>
      <c r="B1596">
        <v>1968</v>
      </c>
      <c r="C1596" s="14">
        <f>2021-Table1[[#This Row],[Year_Birth]]</f>
        <v>53</v>
      </c>
      <c r="D1596" t="s">
        <v>46</v>
      </c>
      <c r="E1596" s="14" t="str" cm="1">
        <f t="array" ref="E1596">_xlfn.SWITCH(Table1[[#This Row],[Education]],"Graduation","Bachelor’s","Basic","High School","2n Cycle","Master’s","Master","Master’s","PhD","PhD","Other")</f>
        <v>Bachelor’s</v>
      </c>
      <c r="F1596" t="s">
        <v>49</v>
      </c>
      <c r="G1596" s="14" t="s">
        <v>49</v>
      </c>
      <c r="H1596" s="14" t="str" cm="1">
        <f t="array" ref="H1596">_xlfn.SWITCH(Table1[[#This Row],[Marital_Status_mod]],"Together","Couple","Married","Couple","Divorced","Single","Single","Single","Widow","Single","Other")</f>
        <v>Single</v>
      </c>
      <c r="I1596" s="4">
        <v>36997</v>
      </c>
      <c r="J1596" s="41" t="str">
        <f t="shared" si="98"/>
        <v>$30 - $40K</v>
      </c>
      <c r="K1596">
        <v>1</v>
      </c>
      <c r="L1596">
        <v>1</v>
      </c>
      <c r="M1596">
        <f>Table1[[#This Row],[Teenhome]]+Table1[[#This Row],[Kidhome]]</f>
        <v>2</v>
      </c>
      <c r="N1596" s="1">
        <v>41306</v>
      </c>
      <c r="O1596" s="16">
        <f>(Table1[[#This Row],[DataSetDate]]-Table1[[#This Row],[Dt_Customer]])/365</f>
        <v>8.0164383561643842</v>
      </c>
      <c r="P1596" s="15">
        <v>44232</v>
      </c>
      <c r="Q1596">
        <v>72</v>
      </c>
      <c r="R1596" s="4">
        <v>43</v>
      </c>
      <c r="S1596" s="4">
        <v>4</v>
      </c>
      <c r="T1596" s="4">
        <v>12</v>
      </c>
      <c r="U1596" s="4">
        <v>8</v>
      </c>
      <c r="V1596" s="4">
        <v>0</v>
      </c>
      <c r="W1596" s="4">
        <v>27</v>
      </c>
      <c r="X1596">
        <v>5</v>
      </c>
      <c r="Y1596">
        <v>2</v>
      </c>
      <c r="Z1596" t="str">
        <f t="shared" si="99"/>
        <v>Low</v>
      </c>
      <c r="AA1596" s="14">
        <f t="shared" ca="1" si="100"/>
        <v>2.3252099749882218</v>
      </c>
      <c r="AB1596">
        <v>1</v>
      </c>
      <c r="AC1596">
        <v>4</v>
      </c>
      <c r="AD1596" s="14">
        <f t="shared" ca="1" si="101"/>
        <v>4.3020207993646133</v>
      </c>
      <c r="AE1596">
        <v>5</v>
      </c>
      <c r="AF1596">
        <v>0</v>
      </c>
      <c r="AG1596">
        <v>0</v>
      </c>
      <c r="AH1596">
        <v>0</v>
      </c>
      <c r="AI1596">
        <v>0</v>
      </c>
      <c r="AJ1596">
        <v>0</v>
      </c>
      <c r="AK1596">
        <v>0</v>
      </c>
      <c r="AL1596">
        <v>0</v>
      </c>
      <c r="AM1596" t="s">
        <v>48</v>
      </c>
    </row>
    <row r="1597" spans="1:39" hidden="1" x14ac:dyDescent="0.3">
      <c r="A1597">
        <v>10708</v>
      </c>
      <c r="B1597">
        <v>1978</v>
      </c>
      <c r="C1597" s="14">
        <f>2021-Table1[[#This Row],[Year_Birth]]</f>
        <v>43</v>
      </c>
      <c r="D1597" t="s">
        <v>51</v>
      </c>
      <c r="E1597" s="14" t="str" cm="1">
        <f t="array" ref="E1597">_xlfn.SWITCH(Table1[[#This Row],[Education]],"Graduation","Bachelor’s","Basic","High School","2n Cycle","Master’s","Master","Master’s","PhD","PhD","Other")</f>
        <v>Master’s</v>
      </c>
      <c r="F1597" t="s">
        <v>50</v>
      </c>
      <c r="G1597" s="14" t="s">
        <v>50</v>
      </c>
      <c r="H1597" s="14" t="str" cm="1">
        <f t="array" ref="H1597">_xlfn.SWITCH(Table1[[#This Row],[Marital_Status_mod]],"Together","Couple","Married","Couple","Divorced","Single","Single","Single","Widow","Single","Other")</f>
        <v>Single</v>
      </c>
      <c r="I1597" s="4">
        <v>36975</v>
      </c>
      <c r="J1597" s="41" t="str">
        <f t="shared" si="98"/>
        <v>$30 - $40K</v>
      </c>
      <c r="K1597">
        <v>1</v>
      </c>
      <c r="L1597">
        <v>0</v>
      </c>
      <c r="M1597">
        <f>Table1[[#This Row],[Teenhome]]+Table1[[#This Row],[Kidhome]]</f>
        <v>1</v>
      </c>
      <c r="N1597" s="1">
        <v>41636</v>
      </c>
      <c r="O1597" s="16">
        <f>(Table1[[#This Row],[DataSetDate]]-Table1[[#This Row],[Dt_Customer]])/365</f>
        <v>7.1123287671232873</v>
      </c>
      <c r="P1597" s="15">
        <v>44232</v>
      </c>
      <c r="Q1597">
        <v>50</v>
      </c>
      <c r="R1597" s="4">
        <v>10</v>
      </c>
      <c r="S1597" s="4">
        <v>6</v>
      </c>
      <c r="T1597" s="4">
        <v>11</v>
      </c>
      <c r="U1597" s="4">
        <v>0</v>
      </c>
      <c r="V1597" s="4">
        <v>4</v>
      </c>
      <c r="W1597" s="4">
        <v>2</v>
      </c>
      <c r="X1597">
        <v>1</v>
      </c>
      <c r="Y1597">
        <v>1</v>
      </c>
      <c r="Z1597" t="str">
        <f t="shared" si="99"/>
        <v>Low</v>
      </c>
      <c r="AA1597" s="14">
        <f t="shared" ca="1" si="100"/>
        <v>1.3264110179534225</v>
      </c>
      <c r="AB1597">
        <v>0</v>
      </c>
      <c r="AC1597">
        <v>3</v>
      </c>
      <c r="AD1597" s="14">
        <f t="shared" ca="1" si="101"/>
        <v>3.1501379132070153</v>
      </c>
      <c r="AE1597">
        <v>7</v>
      </c>
      <c r="AF1597">
        <v>0</v>
      </c>
      <c r="AG1597">
        <v>0</v>
      </c>
      <c r="AH1597">
        <v>0</v>
      </c>
      <c r="AI1597">
        <v>0</v>
      </c>
      <c r="AJ1597">
        <v>0</v>
      </c>
      <c r="AK1597">
        <v>0</v>
      </c>
      <c r="AL1597">
        <v>0</v>
      </c>
      <c r="AM1597" t="s">
        <v>41</v>
      </c>
    </row>
    <row r="1598" spans="1:39" hidden="1" x14ac:dyDescent="0.3">
      <c r="A1598">
        <v>7369</v>
      </c>
      <c r="B1598">
        <v>1981</v>
      </c>
      <c r="C1598" s="14">
        <f>2021-Table1[[#This Row],[Year_Birth]]</f>
        <v>40</v>
      </c>
      <c r="D1598" t="s">
        <v>44</v>
      </c>
      <c r="E1598" s="14" t="str" cm="1">
        <f t="array" ref="E1598">_xlfn.SWITCH(Table1[[#This Row],[Education]],"Graduation","Bachelor’s","Basic","High School","2n Cycle","Master’s","Master","Master’s","PhD","PhD","Other")</f>
        <v>Master’s</v>
      </c>
      <c r="F1598" t="s">
        <v>42</v>
      </c>
      <c r="G1598" s="14" t="s">
        <v>42</v>
      </c>
      <c r="H1598" s="14" t="str" cm="1">
        <f t="array" ref="H1598">_xlfn.SWITCH(Table1[[#This Row],[Marital_Status_mod]],"Together","Couple","Married","Couple","Divorced","Single","Single","Single","Widow","Single","Other")</f>
        <v>Couple</v>
      </c>
      <c r="I1598" s="4">
        <v>36959</v>
      </c>
      <c r="J1598" s="41" t="str">
        <f t="shared" si="98"/>
        <v>$30 - $40K</v>
      </c>
      <c r="K1598">
        <v>1</v>
      </c>
      <c r="L1598">
        <v>0</v>
      </c>
      <c r="M1598">
        <f>Table1[[#This Row],[Teenhome]]+Table1[[#This Row],[Kidhome]]</f>
        <v>1</v>
      </c>
      <c r="N1598" s="1">
        <v>41549</v>
      </c>
      <c r="O1598" s="16">
        <f>(Table1[[#This Row],[DataSetDate]]-Table1[[#This Row],[Dt_Customer]])/365</f>
        <v>7.3506849315068497</v>
      </c>
      <c r="P1598" s="15">
        <v>44232</v>
      </c>
      <c r="Q1598">
        <v>56</v>
      </c>
      <c r="R1598" s="4">
        <v>25</v>
      </c>
      <c r="S1598" s="4">
        <v>6</v>
      </c>
      <c r="T1598" s="4">
        <v>25</v>
      </c>
      <c r="U1598" s="4">
        <v>6</v>
      </c>
      <c r="V1598" s="4">
        <v>0</v>
      </c>
      <c r="W1598" s="4">
        <v>0</v>
      </c>
      <c r="X1598">
        <v>2</v>
      </c>
      <c r="Y1598">
        <v>2</v>
      </c>
      <c r="Z1598" t="str">
        <f t="shared" si="99"/>
        <v>Low</v>
      </c>
      <c r="AA1598" s="14">
        <f t="shared" ca="1" si="100"/>
        <v>1.8666316575354398</v>
      </c>
      <c r="AB1598">
        <v>0</v>
      </c>
      <c r="AC1598">
        <v>3</v>
      </c>
      <c r="AD1598" s="14">
        <f t="shared" ca="1" si="101"/>
        <v>2.9981950791943679</v>
      </c>
      <c r="AE1598">
        <v>8</v>
      </c>
      <c r="AF1598">
        <v>0</v>
      </c>
      <c r="AG1598">
        <v>0</v>
      </c>
      <c r="AH1598">
        <v>0</v>
      </c>
      <c r="AI1598">
        <v>0</v>
      </c>
      <c r="AJ1598">
        <v>0</v>
      </c>
      <c r="AK1598">
        <v>0</v>
      </c>
      <c r="AL1598">
        <v>0</v>
      </c>
      <c r="AM1598" t="s">
        <v>41</v>
      </c>
    </row>
    <row r="1599" spans="1:39" hidden="1" x14ac:dyDescent="0.3">
      <c r="A1599">
        <v>10010</v>
      </c>
      <c r="B1599">
        <v>1953</v>
      </c>
      <c r="C1599" s="14">
        <f>2021-Table1[[#This Row],[Year_Birth]]</f>
        <v>68</v>
      </c>
      <c r="D1599" t="s">
        <v>39</v>
      </c>
      <c r="E1599" s="14" t="str" cm="1">
        <f t="array" ref="E1599">_xlfn.SWITCH(Table1[[#This Row],[Education]],"Graduation","Bachelor’s","Basic","High School","2n Cycle","Master’s","Master","Master’s","PhD","PhD","Other")</f>
        <v>PhD</v>
      </c>
      <c r="F1599" t="s">
        <v>49</v>
      </c>
      <c r="G1599" s="14" t="s">
        <v>49</v>
      </c>
      <c r="H1599" s="14" t="str" cm="1">
        <f t="array" ref="H1599">_xlfn.SWITCH(Table1[[#This Row],[Marital_Status_mod]],"Together","Couple","Married","Couple","Divorced","Single","Single","Single","Widow","Single","Other")</f>
        <v>Single</v>
      </c>
      <c r="I1599" s="4">
        <v>36957</v>
      </c>
      <c r="J1599" s="41" t="str">
        <f t="shared" si="98"/>
        <v>$30 - $40K</v>
      </c>
      <c r="K1599">
        <v>1</v>
      </c>
      <c r="L1599">
        <v>1</v>
      </c>
      <c r="M1599">
        <f>Table1[[#This Row],[Teenhome]]+Table1[[#This Row],[Kidhome]]</f>
        <v>2</v>
      </c>
      <c r="N1599" s="1">
        <v>41158</v>
      </c>
      <c r="O1599" s="16">
        <f>(Table1[[#This Row],[DataSetDate]]-Table1[[#This Row],[Dt_Customer]])/365</f>
        <v>8.4219178082191775</v>
      </c>
      <c r="P1599" s="15">
        <v>44232</v>
      </c>
      <c r="Q1599">
        <v>43</v>
      </c>
      <c r="R1599" s="4">
        <v>100</v>
      </c>
      <c r="S1599" s="4">
        <v>2</v>
      </c>
      <c r="T1599" s="4">
        <v>16</v>
      </c>
      <c r="U1599" s="4">
        <v>2</v>
      </c>
      <c r="V1599" s="4">
        <v>1</v>
      </c>
      <c r="W1599" s="4">
        <v>31</v>
      </c>
      <c r="X1599">
        <v>4</v>
      </c>
      <c r="Y1599">
        <v>3</v>
      </c>
      <c r="Z1599" t="str">
        <f t="shared" si="99"/>
        <v>Medium</v>
      </c>
      <c r="AA1599" s="14">
        <f t="shared" ca="1" si="100"/>
        <v>2.6440570392350349</v>
      </c>
      <c r="AB1599">
        <v>2</v>
      </c>
      <c r="AC1599">
        <v>2</v>
      </c>
      <c r="AD1599" s="14">
        <f t="shared" ca="1" si="101"/>
        <v>1.9229506609186453</v>
      </c>
      <c r="AE1599">
        <v>9</v>
      </c>
      <c r="AF1599">
        <v>0</v>
      </c>
      <c r="AG1599">
        <v>0</v>
      </c>
      <c r="AH1599">
        <v>0</v>
      </c>
      <c r="AI1599">
        <v>0</v>
      </c>
      <c r="AJ1599">
        <v>0</v>
      </c>
      <c r="AK1599">
        <v>1</v>
      </c>
      <c r="AL1599">
        <v>0</v>
      </c>
      <c r="AM1599" t="s">
        <v>53</v>
      </c>
    </row>
    <row r="1600" spans="1:39" hidden="1" x14ac:dyDescent="0.3">
      <c r="A1600">
        <v>10827</v>
      </c>
      <c r="B1600">
        <v>1967</v>
      </c>
      <c r="C1600" s="14">
        <f>2021-Table1[[#This Row],[Year_Birth]]</f>
        <v>54</v>
      </c>
      <c r="D1600" t="s">
        <v>39</v>
      </c>
      <c r="E1600" s="14" t="str" cm="1">
        <f t="array" ref="E1600">_xlfn.SWITCH(Table1[[#This Row],[Education]],"Graduation","Bachelor’s","Basic","High School","2n Cycle","Master’s","Master","Master’s","PhD","PhD","Other")</f>
        <v>PhD</v>
      </c>
      <c r="F1600" t="s">
        <v>42</v>
      </c>
      <c r="G1600" s="14" t="s">
        <v>42</v>
      </c>
      <c r="H1600" s="14" t="str" cm="1">
        <f t="array" ref="H1600">_xlfn.SWITCH(Table1[[#This Row],[Marital_Status_mod]],"Together","Couple","Married","Couple","Divorced","Single","Single","Single","Widow","Single","Other")</f>
        <v>Couple</v>
      </c>
      <c r="I1600" s="4">
        <v>36947</v>
      </c>
      <c r="J1600" s="41" t="str">
        <f t="shared" si="98"/>
        <v>$30 - $40K</v>
      </c>
      <c r="K1600">
        <v>1</v>
      </c>
      <c r="L1600">
        <v>1</v>
      </c>
      <c r="M1600">
        <f>Table1[[#This Row],[Teenhome]]+Table1[[#This Row],[Kidhome]]</f>
        <v>2</v>
      </c>
      <c r="N1600" s="1">
        <v>41128</v>
      </c>
      <c r="O1600" s="16">
        <f>(Table1[[#This Row],[DataSetDate]]-Table1[[#This Row],[Dt_Customer]])/365</f>
        <v>8.5041095890410965</v>
      </c>
      <c r="P1600" s="15">
        <v>44232</v>
      </c>
      <c r="Q1600">
        <v>49</v>
      </c>
      <c r="R1600" s="4">
        <v>88</v>
      </c>
      <c r="S1600" s="4">
        <v>3</v>
      </c>
      <c r="T1600" s="4">
        <v>21</v>
      </c>
      <c r="U1600" s="4">
        <v>4</v>
      </c>
      <c r="V1600" s="4">
        <v>1</v>
      </c>
      <c r="W1600" s="4">
        <v>29</v>
      </c>
      <c r="X1600">
        <v>4</v>
      </c>
      <c r="Y1600">
        <v>3</v>
      </c>
      <c r="Z1600" t="str">
        <f t="shared" si="99"/>
        <v>Medium</v>
      </c>
      <c r="AA1600" s="14">
        <f t="shared" ca="1" si="100"/>
        <v>2.7720321122363321</v>
      </c>
      <c r="AB1600">
        <v>0</v>
      </c>
      <c r="AC1600">
        <v>4</v>
      </c>
      <c r="AD1600" s="14">
        <f t="shared" ca="1" si="101"/>
        <v>3.6634327451980266</v>
      </c>
      <c r="AE1600">
        <v>9</v>
      </c>
      <c r="AF1600">
        <v>0</v>
      </c>
      <c r="AG1600">
        <v>0</v>
      </c>
      <c r="AH1600">
        <v>0</v>
      </c>
      <c r="AI1600">
        <v>0</v>
      </c>
      <c r="AJ1600">
        <v>0</v>
      </c>
      <c r="AK1600">
        <v>0</v>
      </c>
      <c r="AL1600">
        <v>0</v>
      </c>
      <c r="AM1600" t="s">
        <v>53</v>
      </c>
    </row>
    <row r="1601" spans="1:39" hidden="1" x14ac:dyDescent="0.3">
      <c r="A1601">
        <v>6374</v>
      </c>
      <c r="B1601">
        <v>1954</v>
      </c>
      <c r="C1601" s="14">
        <f>2021-Table1[[#This Row],[Year_Birth]]</f>
        <v>67</v>
      </c>
      <c r="D1601" t="s">
        <v>39</v>
      </c>
      <c r="E1601" s="14" t="str" cm="1">
        <f t="array" ref="E1601">_xlfn.SWITCH(Table1[[#This Row],[Education]],"Graduation","Bachelor’s","Basic","High School","2n Cycle","Master’s","Master","Master’s","PhD","PhD","Other")</f>
        <v>PhD</v>
      </c>
      <c r="F1601" t="s">
        <v>42</v>
      </c>
      <c r="G1601" s="14" t="s">
        <v>42</v>
      </c>
      <c r="H1601" s="14" t="str" cm="1">
        <f t="array" ref="H1601">_xlfn.SWITCH(Table1[[#This Row],[Marital_Status_mod]],"Together","Couple","Married","Couple","Divorced","Single","Single","Single","Widow","Single","Other")</f>
        <v>Couple</v>
      </c>
      <c r="I1601" s="4">
        <v>36930</v>
      </c>
      <c r="J1601" s="41" t="str">
        <f t="shared" ref="J1601:J1664" si="102">IF(I1601&lt;10000, "Up to $10K",
   IF(I1601&gt;=100000, "$100K and up",
      "$" &amp; FLOOR(I1601,10000)/1000 &amp; " - $" &amp; FLOOR(I1601,10000)/1000+10 &amp; "K"))</f>
        <v>$30 - $40K</v>
      </c>
      <c r="K1601">
        <v>0</v>
      </c>
      <c r="L1601">
        <v>1</v>
      </c>
      <c r="M1601">
        <f>Table1[[#This Row],[Teenhome]]+Table1[[#This Row],[Kidhome]]</f>
        <v>1</v>
      </c>
      <c r="N1601" s="1">
        <v>41411</v>
      </c>
      <c r="O1601" s="16">
        <f>(Table1[[#This Row],[DataSetDate]]-Table1[[#This Row],[Dt_Customer]])/365</f>
        <v>7.7287671232876711</v>
      </c>
      <c r="P1601" s="15">
        <v>44232</v>
      </c>
      <c r="Q1601">
        <v>50</v>
      </c>
      <c r="R1601" s="4">
        <v>223</v>
      </c>
      <c r="S1601" s="4">
        <v>2</v>
      </c>
      <c r="T1601" s="4">
        <v>31</v>
      </c>
      <c r="U1601" s="4">
        <v>0</v>
      </c>
      <c r="V1601" s="4">
        <v>2</v>
      </c>
      <c r="W1601" s="4">
        <v>39</v>
      </c>
      <c r="X1601">
        <v>5</v>
      </c>
      <c r="Y1601">
        <v>5</v>
      </c>
      <c r="Z1601" t="str">
        <f t="shared" ref="Z1601:Z1664" si="103">IF(Y1601&gt;=7,"High",IF(Y1601&gt;=3,"Medium","Low"))</f>
        <v>Medium</v>
      </c>
      <c r="AA1601" s="14">
        <f t="shared" ca="1" si="100"/>
        <v>5.0938187403465003</v>
      </c>
      <c r="AB1601">
        <v>2</v>
      </c>
      <c r="AC1601">
        <v>4</v>
      </c>
      <c r="AD1601" s="14">
        <f t="shared" ca="1" si="101"/>
        <v>3.7990578234855854</v>
      </c>
      <c r="AE1601">
        <v>8</v>
      </c>
      <c r="AF1601">
        <v>0</v>
      </c>
      <c r="AG1601">
        <v>0</v>
      </c>
      <c r="AH1601">
        <v>0</v>
      </c>
      <c r="AI1601">
        <v>0</v>
      </c>
      <c r="AJ1601">
        <v>0</v>
      </c>
      <c r="AK1601">
        <v>0</v>
      </c>
      <c r="AL1601">
        <v>0</v>
      </c>
      <c r="AM1601" t="s">
        <v>41</v>
      </c>
    </row>
    <row r="1602" spans="1:39" hidden="1" x14ac:dyDescent="0.3">
      <c r="A1602">
        <v>10509</v>
      </c>
      <c r="B1602">
        <v>1955</v>
      </c>
      <c r="C1602" s="14">
        <f>2021-Table1[[#This Row],[Year_Birth]]</f>
        <v>66</v>
      </c>
      <c r="D1602" t="s">
        <v>44</v>
      </c>
      <c r="E1602" s="14" t="str" cm="1">
        <f t="array" ref="E1602">_xlfn.SWITCH(Table1[[#This Row],[Education]],"Graduation","Bachelor’s","Basic","High School","2n Cycle","Master’s","Master","Master’s","PhD","PhD","Other")</f>
        <v>Master’s</v>
      </c>
      <c r="F1602" t="s">
        <v>50</v>
      </c>
      <c r="G1602" s="14" t="s">
        <v>50</v>
      </c>
      <c r="H1602" s="14" t="str" cm="1">
        <f t="array" ref="H1602">_xlfn.SWITCH(Table1[[#This Row],[Marital_Status_mod]],"Together","Couple","Married","Couple","Divorced","Single","Single","Single","Widow","Single","Other")</f>
        <v>Single</v>
      </c>
      <c r="I1602" s="4">
        <v>36927</v>
      </c>
      <c r="J1602" s="41" t="str">
        <f t="shared" si="102"/>
        <v>$30 - $40K</v>
      </c>
      <c r="K1602">
        <v>1</v>
      </c>
      <c r="L1602">
        <v>1</v>
      </c>
      <c r="M1602">
        <f>Table1[[#This Row],[Teenhome]]+Table1[[#This Row],[Kidhome]]</f>
        <v>2</v>
      </c>
      <c r="N1602" s="1">
        <v>41792</v>
      </c>
      <c r="O1602" s="16">
        <f>(Table1[[#This Row],[DataSetDate]]-Table1[[#This Row],[Dt_Customer]])/365</f>
        <v>6.6849315068493151</v>
      </c>
      <c r="P1602" s="15">
        <v>44232</v>
      </c>
      <c r="Q1602">
        <v>46</v>
      </c>
      <c r="R1602" s="4">
        <v>51</v>
      </c>
      <c r="S1602" s="4">
        <v>0</v>
      </c>
      <c r="T1602" s="4">
        <v>16</v>
      </c>
      <c r="U1602" s="4">
        <v>0</v>
      </c>
      <c r="V1602" s="4">
        <v>0</v>
      </c>
      <c r="W1602" s="4">
        <v>4</v>
      </c>
      <c r="X1602">
        <v>2</v>
      </c>
      <c r="Y1602">
        <v>3</v>
      </c>
      <c r="Z1602" t="str">
        <f t="shared" si="103"/>
        <v>Medium</v>
      </c>
      <c r="AA1602" s="14">
        <f t="shared" ref="AA1602:AA1665" ca="1" si="104">Y1602 + (RAND() - 0.5) * 0.8</f>
        <v>2.6223409579920554</v>
      </c>
      <c r="AB1602">
        <v>0</v>
      </c>
      <c r="AC1602">
        <v>3</v>
      </c>
      <c r="AD1602" s="14">
        <f t="shared" ref="AD1602:AD1665" ca="1" si="105">AC1602 + (RAND() - 0.5) * 0.8</f>
        <v>3.1899639298858906</v>
      </c>
      <c r="AE1602">
        <v>8</v>
      </c>
      <c r="AF1602">
        <v>0</v>
      </c>
      <c r="AG1602">
        <v>0</v>
      </c>
      <c r="AH1602">
        <v>0</v>
      </c>
      <c r="AI1602">
        <v>0</v>
      </c>
      <c r="AJ1602">
        <v>0</v>
      </c>
      <c r="AK1602">
        <v>0</v>
      </c>
      <c r="AL1602">
        <v>0</v>
      </c>
      <c r="AM1602" t="s">
        <v>43</v>
      </c>
    </row>
    <row r="1603" spans="1:39" hidden="1" x14ac:dyDescent="0.3">
      <c r="A1603">
        <v>1461</v>
      </c>
      <c r="B1603">
        <v>1965</v>
      </c>
      <c r="C1603" s="14">
        <f>2021-Table1[[#This Row],[Year_Birth]]</f>
        <v>56</v>
      </c>
      <c r="D1603" t="s">
        <v>39</v>
      </c>
      <c r="E1603" s="14" t="str" cm="1">
        <f t="array" ref="E1603">_xlfn.SWITCH(Table1[[#This Row],[Education]],"Graduation","Bachelor’s","Basic","High School","2n Cycle","Master’s","Master","Master’s","PhD","PhD","Other")</f>
        <v>PhD</v>
      </c>
      <c r="F1603" t="s">
        <v>49</v>
      </c>
      <c r="G1603" s="14" t="s">
        <v>49</v>
      </c>
      <c r="H1603" s="14" t="str" cm="1">
        <f t="array" ref="H1603">_xlfn.SWITCH(Table1[[#This Row],[Marital_Status_mod]],"Together","Couple","Married","Couple","Divorced","Single","Single","Single","Widow","Single","Other")</f>
        <v>Single</v>
      </c>
      <c r="I1603" s="4">
        <v>36921</v>
      </c>
      <c r="J1603" s="41" t="str">
        <f t="shared" si="102"/>
        <v>$30 - $40K</v>
      </c>
      <c r="K1603">
        <v>1</v>
      </c>
      <c r="L1603">
        <v>1</v>
      </c>
      <c r="M1603">
        <f>Table1[[#This Row],[Teenhome]]+Table1[[#This Row],[Kidhome]]</f>
        <v>2</v>
      </c>
      <c r="N1603" s="1">
        <v>41483</v>
      </c>
      <c r="O1603" s="16">
        <f>(Table1[[#This Row],[DataSetDate]]-Table1[[#This Row],[Dt_Customer]])/365</f>
        <v>7.5315068493150683</v>
      </c>
      <c r="P1603" s="15">
        <v>44232</v>
      </c>
      <c r="Q1603">
        <v>74</v>
      </c>
      <c r="R1603" s="4">
        <v>17</v>
      </c>
      <c r="S1603" s="4">
        <v>1</v>
      </c>
      <c r="T1603" s="4">
        <v>12</v>
      </c>
      <c r="U1603" s="4">
        <v>3</v>
      </c>
      <c r="V1603" s="4">
        <v>1</v>
      </c>
      <c r="W1603" s="4">
        <v>4</v>
      </c>
      <c r="X1603">
        <v>2</v>
      </c>
      <c r="Y1603">
        <v>2</v>
      </c>
      <c r="Z1603" t="str">
        <f t="shared" si="103"/>
        <v>Low</v>
      </c>
      <c r="AA1603" s="14">
        <f t="shared" ca="1" si="104"/>
        <v>1.8181727844153583</v>
      </c>
      <c r="AB1603">
        <v>0</v>
      </c>
      <c r="AC1603">
        <v>3</v>
      </c>
      <c r="AD1603" s="14">
        <f t="shared" ca="1" si="105"/>
        <v>2.697820302990424</v>
      </c>
      <c r="AE1603">
        <v>7</v>
      </c>
      <c r="AF1603">
        <v>0</v>
      </c>
      <c r="AG1603">
        <v>0</v>
      </c>
      <c r="AH1603">
        <v>0</v>
      </c>
      <c r="AI1603">
        <v>0</v>
      </c>
      <c r="AJ1603">
        <v>0</v>
      </c>
      <c r="AK1603">
        <v>0</v>
      </c>
      <c r="AL1603">
        <v>0</v>
      </c>
      <c r="AM1603" t="s">
        <v>48</v>
      </c>
    </row>
    <row r="1604" spans="1:39" hidden="1" x14ac:dyDescent="0.3">
      <c r="A1604">
        <v>4188</v>
      </c>
      <c r="B1604">
        <v>1957</v>
      </c>
      <c r="C1604" s="14">
        <f>2021-Table1[[#This Row],[Year_Birth]]</f>
        <v>64</v>
      </c>
      <c r="D1604" t="s">
        <v>46</v>
      </c>
      <c r="E1604" s="14" t="str" cm="1">
        <f t="array" ref="E1604">_xlfn.SWITCH(Table1[[#This Row],[Education]],"Graduation","Bachelor’s","Basic","High School","2n Cycle","Master’s","Master","Master’s","PhD","PhD","Other")</f>
        <v>Bachelor’s</v>
      </c>
      <c r="F1604" t="s">
        <v>50</v>
      </c>
      <c r="G1604" s="14" t="s">
        <v>50</v>
      </c>
      <c r="H1604" s="14" t="str" cm="1">
        <f t="array" ref="H1604">_xlfn.SWITCH(Table1[[#This Row],[Marital_Status_mod]],"Together","Couple","Married","Couple","Divorced","Single","Single","Single","Widow","Single","Other")</f>
        <v>Single</v>
      </c>
      <c r="I1604" s="4">
        <v>36864</v>
      </c>
      <c r="J1604" s="41" t="str">
        <f t="shared" si="102"/>
        <v>$30 - $40K</v>
      </c>
      <c r="K1604">
        <v>0</v>
      </c>
      <c r="L1604">
        <v>1</v>
      </c>
      <c r="M1604">
        <f>Table1[[#This Row],[Teenhome]]+Table1[[#This Row],[Kidhome]]</f>
        <v>1</v>
      </c>
      <c r="N1604" s="1">
        <v>41134</v>
      </c>
      <c r="O1604" s="16">
        <f>(Table1[[#This Row],[DataSetDate]]-Table1[[#This Row],[Dt_Customer]])/365</f>
        <v>8.4876712328767123</v>
      </c>
      <c r="P1604" s="15">
        <v>44232</v>
      </c>
      <c r="Q1604">
        <v>53</v>
      </c>
      <c r="R1604" s="4">
        <v>204</v>
      </c>
      <c r="S1604" s="4">
        <v>5</v>
      </c>
      <c r="T1604" s="4">
        <v>39</v>
      </c>
      <c r="U1604" s="4">
        <v>17</v>
      </c>
      <c r="V1604" s="4">
        <v>0</v>
      </c>
      <c r="W1604" s="4">
        <v>89</v>
      </c>
      <c r="X1604">
        <v>3</v>
      </c>
      <c r="Y1604">
        <v>5</v>
      </c>
      <c r="Z1604" t="str">
        <f t="shared" si="103"/>
        <v>Medium</v>
      </c>
      <c r="AA1604" s="14">
        <f t="shared" ca="1" si="104"/>
        <v>4.6655113440417635</v>
      </c>
      <c r="AB1604">
        <v>2</v>
      </c>
      <c r="AC1604">
        <v>4</v>
      </c>
      <c r="AD1604" s="14">
        <f t="shared" ca="1" si="105"/>
        <v>4.2808620063191807</v>
      </c>
      <c r="AE1604">
        <v>8</v>
      </c>
      <c r="AF1604">
        <v>0</v>
      </c>
      <c r="AG1604">
        <v>0</v>
      </c>
      <c r="AH1604">
        <v>0</v>
      </c>
      <c r="AI1604">
        <v>0</v>
      </c>
      <c r="AJ1604">
        <v>0</v>
      </c>
      <c r="AK1604">
        <v>1</v>
      </c>
      <c r="AL1604">
        <v>0</v>
      </c>
      <c r="AM1604" t="s">
        <v>53</v>
      </c>
    </row>
    <row r="1605" spans="1:39" hidden="1" x14ac:dyDescent="0.3">
      <c r="A1605">
        <v>692</v>
      </c>
      <c r="B1605">
        <v>1954</v>
      </c>
      <c r="C1605" s="14">
        <f>2021-Table1[[#This Row],[Year_Birth]]</f>
        <v>67</v>
      </c>
      <c r="D1605" t="s">
        <v>46</v>
      </c>
      <c r="E1605" s="14" t="str" cm="1">
        <f t="array" ref="E1605">_xlfn.SWITCH(Table1[[#This Row],[Education]],"Graduation","Bachelor’s","Basic","High School","2n Cycle","Master’s","Master","Master’s","PhD","PhD","Other")</f>
        <v>Bachelor’s</v>
      </c>
      <c r="F1605" t="s">
        <v>40</v>
      </c>
      <c r="G1605" s="14" t="s">
        <v>40</v>
      </c>
      <c r="H1605" s="14" t="str" cm="1">
        <f t="array" ref="H1605">_xlfn.SWITCH(Table1[[#This Row],[Marital_Status_mod]],"Together","Couple","Married","Couple","Divorced","Single","Single","Single","Widow","Single","Other")</f>
        <v>Couple</v>
      </c>
      <c r="I1605" s="4">
        <v>36807</v>
      </c>
      <c r="J1605" s="41" t="str">
        <f t="shared" si="102"/>
        <v>$30 - $40K</v>
      </c>
      <c r="K1605">
        <v>1</v>
      </c>
      <c r="L1605">
        <v>1</v>
      </c>
      <c r="M1605">
        <f>Table1[[#This Row],[Teenhome]]+Table1[[#This Row],[Kidhome]]</f>
        <v>2</v>
      </c>
      <c r="N1605" s="1">
        <v>41263</v>
      </c>
      <c r="O1605" s="16">
        <f>(Table1[[#This Row],[DataSetDate]]-Table1[[#This Row],[Dt_Customer]])/365</f>
        <v>8.1342465753424662</v>
      </c>
      <c r="P1605" s="15">
        <v>44232</v>
      </c>
      <c r="Q1605">
        <v>88</v>
      </c>
      <c r="R1605" s="4">
        <v>4</v>
      </c>
      <c r="S1605" s="4">
        <v>2</v>
      </c>
      <c r="T1605" s="4">
        <v>5</v>
      </c>
      <c r="U1605" s="4">
        <v>0</v>
      </c>
      <c r="V1605" s="4">
        <v>0</v>
      </c>
      <c r="W1605" s="4">
        <v>5</v>
      </c>
      <c r="X1605">
        <v>1</v>
      </c>
      <c r="Y1605">
        <v>1</v>
      </c>
      <c r="Z1605" t="str">
        <f t="shared" si="103"/>
        <v>Low</v>
      </c>
      <c r="AA1605" s="14">
        <f t="shared" ca="1" si="104"/>
        <v>0.68223387285885018</v>
      </c>
      <c r="AB1605">
        <v>0</v>
      </c>
      <c r="AC1605">
        <v>2</v>
      </c>
      <c r="AD1605" s="14">
        <f t="shared" ca="1" si="105"/>
        <v>1.889294744781433</v>
      </c>
      <c r="AE1605">
        <v>6</v>
      </c>
      <c r="AF1605">
        <v>0</v>
      </c>
      <c r="AG1605">
        <v>0</v>
      </c>
      <c r="AH1605">
        <v>0</v>
      </c>
      <c r="AI1605">
        <v>0</v>
      </c>
      <c r="AJ1605">
        <v>0</v>
      </c>
      <c r="AK1605">
        <v>0</v>
      </c>
      <c r="AL1605">
        <v>0</v>
      </c>
      <c r="AM1605" t="s">
        <v>45</v>
      </c>
    </row>
    <row r="1606" spans="1:39" hidden="1" x14ac:dyDescent="0.3">
      <c r="A1606">
        <v>10560</v>
      </c>
      <c r="B1606">
        <v>1980</v>
      </c>
      <c r="C1606" s="14">
        <f>2021-Table1[[#This Row],[Year_Birth]]</f>
        <v>41</v>
      </c>
      <c r="D1606" t="s">
        <v>39</v>
      </c>
      <c r="E1606" s="14" t="str" cm="1">
        <f t="array" ref="E1606">_xlfn.SWITCH(Table1[[#This Row],[Education]],"Graduation","Bachelor’s","Basic","High School","2n Cycle","Master’s","Master","Master’s","PhD","PhD","Other")</f>
        <v>PhD</v>
      </c>
      <c r="F1606" t="s">
        <v>50</v>
      </c>
      <c r="G1606" s="14" t="s">
        <v>50</v>
      </c>
      <c r="H1606" s="14" t="str" cm="1">
        <f t="array" ref="H1606">_xlfn.SWITCH(Table1[[#This Row],[Marital_Status_mod]],"Together","Couple","Married","Couple","Divorced","Single","Single","Single","Widow","Single","Other")</f>
        <v>Single</v>
      </c>
      <c r="I1606" s="4">
        <v>36802</v>
      </c>
      <c r="J1606" s="41" t="str">
        <f t="shared" si="102"/>
        <v>$30 - $40K</v>
      </c>
      <c r="K1606">
        <v>1</v>
      </c>
      <c r="L1606">
        <v>0</v>
      </c>
      <c r="M1606">
        <f>Table1[[#This Row],[Teenhome]]+Table1[[#This Row],[Kidhome]]</f>
        <v>1</v>
      </c>
      <c r="N1606" s="1">
        <v>41806</v>
      </c>
      <c r="O1606" s="16">
        <f>(Table1[[#This Row],[DataSetDate]]-Table1[[#This Row],[Dt_Customer]])/365</f>
        <v>6.646575342465753</v>
      </c>
      <c r="P1606" s="15">
        <v>44232</v>
      </c>
      <c r="Q1606">
        <v>23</v>
      </c>
      <c r="R1606" s="4">
        <v>16</v>
      </c>
      <c r="S1606" s="4">
        <v>1</v>
      </c>
      <c r="T1606" s="4">
        <v>2</v>
      </c>
      <c r="U1606" s="4">
        <v>0</v>
      </c>
      <c r="V1606" s="4">
        <v>0</v>
      </c>
      <c r="W1606" s="4">
        <v>1</v>
      </c>
      <c r="X1606">
        <v>1</v>
      </c>
      <c r="Y1606">
        <v>1</v>
      </c>
      <c r="Z1606" t="str">
        <f t="shared" si="103"/>
        <v>Low</v>
      </c>
      <c r="AA1606" s="14">
        <f t="shared" ca="1" si="104"/>
        <v>1.2944271268753318</v>
      </c>
      <c r="AB1606">
        <v>0</v>
      </c>
      <c r="AC1606">
        <v>3</v>
      </c>
      <c r="AD1606" s="14">
        <f t="shared" ca="1" si="105"/>
        <v>3.0834915402259315</v>
      </c>
      <c r="AE1606">
        <v>5</v>
      </c>
      <c r="AF1606">
        <v>0</v>
      </c>
      <c r="AG1606">
        <v>0</v>
      </c>
      <c r="AH1606">
        <v>0</v>
      </c>
      <c r="AI1606">
        <v>0</v>
      </c>
      <c r="AJ1606">
        <v>0</v>
      </c>
      <c r="AK1606">
        <v>0</v>
      </c>
      <c r="AL1606">
        <v>0</v>
      </c>
      <c r="AM1606" t="s">
        <v>41</v>
      </c>
    </row>
    <row r="1607" spans="1:39" hidden="1" x14ac:dyDescent="0.3">
      <c r="A1607">
        <v>7042</v>
      </c>
      <c r="B1607">
        <v>1983</v>
      </c>
      <c r="C1607" s="14">
        <f>2021-Table1[[#This Row],[Year_Birth]]</f>
        <v>38</v>
      </c>
      <c r="D1607" t="s">
        <v>46</v>
      </c>
      <c r="E1607" s="14" t="str" cm="1">
        <f t="array" ref="E1607">_xlfn.SWITCH(Table1[[#This Row],[Education]],"Graduation","Bachelor’s","Basic","High School","2n Cycle","Master’s","Master","Master’s","PhD","PhD","Other")</f>
        <v>Bachelor’s</v>
      </c>
      <c r="F1607" t="s">
        <v>42</v>
      </c>
      <c r="G1607" s="14" t="s">
        <v>42</v>
      </c>
      <c r="H1607" s="14" t="str" cm="1">
        <f t="array" ref="H1607">_xlfn.SWITCH(Table1[[#This Row],[Marital_Status_mod]],"Together","Couple","Married","Couple","Divorced","Single","Single","Single","Widow","Single","Other")</f>
        <v>Couple</v>
      </c>
      <c r="I1607" s="4">
        <v>36790</v>
      </c>
      <c r="J1607" s="41" t="str">
        <f t="shared" si="102"/>
        <v>$30 - $40K</v>
      </c>
      <c r="K1607">
        <v>0</v>
      </c>
      <c r="L1607">
        <v>0</v>
      </c>
      <c r="M1607">
        <f>Table1[[#This Row],[Teenhome]]+Table1[[#This Row],[Kidhome]]</f>
        <v>0</v>
      </c>
      <c r="N1607" s="1">
        <v>41334</v>
      </c>
      <c r="O1607" s="16">
        <f>(Table1[[#This Row],[DataSetDate]]-Table1[[#This Row],[Dt_Customer]])/365</f>
        <v>7.9397260273972599</v>
      </c>
      <c r="P1607" s="15">
        <v>44232</v>
      </c>
      <c r="Q1607">
        <v>14</v>
      </c>
      <c r="R1607" s="4">
        <v>3</v>
      </c>
      <c r="S1607" s="4">
        <v>3</v>
      </c>
      <c r="T1607" s="4">
        <v>14</v>
      </c>
      <c r="U1607" s="4">
        <v>15</v>
      </c>
      <c r="V1607" s="4">
        <v>21</v>
      </c>
      <c r="W1607" s="4">
        <v>10</v>
      </c>
      <c r="X1607">
        <v>1</v>
      </c>
      <c r="Y1607">
        <v>2</v>
      </c>
      <c r="Z1607" t="str">
        <f t="shared" si="103"/>
        <v>Low</v>
      </c>
      <c r="AA1607" s="14">
        <f t="shared" ca="1" si="104"/>
        <v>1.7646662932637684</v>
      </c>
      <c r="AB1607">
        <v>1</v>
      </c>
      <c r="AC1607">
        <v>2</v>
      </c>
      <c r="AD1607" s="14">
        <f t="shared" ca="1" si="105"/>
        <v>1.9996389537633026</v>
      </c>
      <c r="AE1607">
        <v>9</v>
      </c>
      <c r="AF1607">
        <v>0</v>
      </c>
      <c r="AG1607">
        <v>0</v>
      </c>
      <c r="AH1607">
        <v>0</v>
      </c>
      <c r="AI1607">
        <v>0</v>
      </c>
      <c r="AJ1607">
        <v>0</v>
      </c>
      <c r="AK1607">
        <v>1</v>
      </c>
      <c r="AL1607">
        <v>0</v>
      </c>
      <c r="AM1607" t="s">
        <v>41</v>
      </c>
    </row>
    <row r="1608" spans="1:39" hidden="1" x14ac:dyDescent="0.3">
      <c r="A1608">
        <v>9289</v>
      </c>
      <c r="B1608">
        <v>1979</v>
      </c>
      <c r="C1608" s="14">
        <f>2021-Table1[[#This Row],[Year_Birth]]</f>
        <v>42</v>
      </c>
      <c r="D1608" t="s">
        <v>46</v>
      </c>
      <c r="E1608" s="14" t="str" cm="1">
        <f t="array" ref="E1608">_xlfn.SWITCH(Table1[[#This Row],[Education]],"Graduation","Bachelor’s","Basic","High School","2n Cycle","Master’s","Master","Master’s","PhD","PhD","Other")</f>
        <v>Bachelor’s</v>
      </c>
      <c r="F1608" t="s">
        <v>42</v>
      </c>
      <c r="G1608" s="14" t="s">
        <v>42</v>
      </c>
      <c r="H1608" s="14" t="str" cm="1">
        <f t="array" ref="H1608">_xlfn.SWITCH(Table1[[#This Row],[Marital_Status_mod]],"Together","Couple","Married","Couple","Divorced","Single","Single","Single","Widow","Single","Other")</f>
        <v>Couple</v>
      </c>
      <c r="I1608" s="4">
        <v>36781</v>
      </c>
      <c r="J1608" s="41" t="str">
        <f t="shared" si="102"/>
        <v>$30 - $40K</v>
      </c>
      <c r="K1608">
        <v>1</v>
      </c>
      <c r="L1608">
        <v>0</v>
      </c>
      <c r="M1608">
        <f>Table1[[#This Row],[Teenhome]]+Table1[[#This Row],[Kidhome]]</f>
        <v>1</v>
      </c>
      <c r="N1608" s="1">
        <v>41739</v>
      </c>
      <c r="O1608" s="16">
        <f>(Table1[[#This Row],[DataSetDate]]-Table1[[#This Row],[Dt_Customer]])/365</f>
        <v>6.8301369863013699</v>
      </c>
      <c r="P1608" s="15">
        <v>44232</v>
      </c>
      <c r="Q1608">
        <v>16</v>
      </c>
      <c r="R1608" s="4">
        <v>29</v>
      </c>
      <c r="S1608" s="4">
        <v>1</v>
      </c>
      <c r="T1608" s="4">
        <v>17</v>
      </c>
      <c r="U1608" s="4">
        <v>0</v>
      </c>
      <c r="V1608" s="4">
        <v>3</v>
      </c>
      <c r="W1608" s="4">
        <v>13</v>
      </c>
      <c r="X1608">
        <v>1</v>
      </c>
      <c r="Y1608">
        <v>2</v>
      </c>
      <c r="Z1608" t="str">
        <f t="shared" si="103"/>
        <v>Low</v>
      </c>
      <c r="AA1608" s="14">
        <f t="shared" ca="1" si="104"/>
        <v>2.3187825246078178</v>
      </c>
      <c r="AB1608">
        <v>1</v>
      </c>
      <c r="AC1608">
        <v>2</v>
      </c>
      <c r="AD1608" s="14">
        <f t="shared" ca="1" si="105"/>
        <v>1.8980893747032617</v>
      </c>
      <c r="AE1608">
        <v>8</v>
      </c>
      <c r="AF1608">
        <v>0</v>
      </c>
      <c r="AG1608">
        <v>0</v>
      </c>
      <c r="AH1608">
        <v>0</v>
      </c>
      <c r="AI1608">
        <v>0</v>
      </c>
      <c r="AJ1608">
        <v>0</v>
      </c>
      <c r="AK1608">
        <v>1</v>
      </c>
      <c r="AL1608">
        <v>0</v>
      </c>
      <c r="AM1608" t="s">
        <v>41</v>
      </c>
    </row>
    <row r="1609" spans="1:39" hidden="1" x14ac:dyDescent="0.3">
      <c r="A1609">
        <v>10542</v>
      </c>
      <c r="B1609">
        <v>1968</v>
      </c>
      <c r="C1609" s="14">
        <f>2021-Table1[[#This Row],[Year_Birth]]</f>
        <v>53</v>
      </c>
      <c r="D1609" t="s">
        <v>39</v>
      </c>
      <c r="E1609" s="14" t="str" cm="1">
        <f t="array" ref="E1609">_xlfn.SWITCH(Table1[[#This Row],[Education]],"Graduation","Bachelor’s","Basic","High School","2n Cycle","Master’s","Master","Master’s","PhD","PhD","Other")</f>
        <v>PhD</v>
      </c>
      <c r="F1609" t="s">
        <v>42</v>
      </c>
      <c r="G1609" s="14" t="s">
        <v>42</v>
      </c>
      <c r="H1609" s="14" t="str" cm="1">
        <f t="array" ref="H1609">_xlfn.SWITCH(Table1[[#This Row],[Marital_Status_mod]],"Together","Couple","Married","Couple","Divorced","Single","Single","Single","Widow","Single","Other")</f>
        <v>Couple</v>
      </c>
      <c r="I1609" s="4">
        <v>36778</v>
      </c>
      <c r="J1609" s="41" t="str">
        <f t="shared" si="102"/>
        <v>$30 - $40K</v>
      </c>
      <c r="K1609">
        <v>1</v>
      </c>
      <c r="L1609">
        <v>1</v>
      </c>
      <c r="M1609">
        <f>Table1[[#This Row],[Teenhome]]+Table1[[#This Row],[Kidhome]]</f>
        <v>2</v>
      </c>
      <c r="N1609" s="1">
        <v>41126</v>
      </c>
      <c r="O1609" s="16">
        <f>(Table1[[#This Row],[DataSetDate]]-Table1[[#This Row],[Dt_Customer]])/365</f>
        <v>8.5095890410958912</v>
      </c>
      <c r="P1609" s="15">
        <v>44232</v>
      </c>
      <c r="Q1609">
        <v>63</v>
      </c>
      <c r="R1609" s="4">
        <v>29</v>
      </c>
      <c r="S1609" s="4">
        <v>4</v>
      </c>
      <c r="T1609" s="4">
        <v>34</v>
      </c>
      <c r="U1609" s="4">
        <v>2</v>
      </c>
      <c r="V1609" s="4">
        <v>4</v>
      </c>
      <c r="W1609" s="4">
        <v>4</v>
      </c>
      <c r="X1609">
        <v>3</v>
      </c>
      <c r="Y1609">
        <v>3</v>
      </c>
      <c r="Z1609" t="str">
        <f t="shared" si="103"/>
        <v>Medium</v>
      </c>
      <c r="AA1609" s="14">
        <f t="shared" ca="1" si="104"/>
        <v>2.6626297984084872</v>
      </c>
      <c r="AB1609">
        <v>0</v>
      </c>
      <c r="AC1609">
        <v>3</v>
      </c>
      <c r="AD1609" s="14">
        <f t="shared" ca="1" si="105"/>
        <v>3.0941464393169578</v>
      </c>
      <c r="AE1609">
        <v>9</v>
      </c>
      <c r="AF1609">
        <v>0</v>
      </c>
      <c r="AG1609">
        <v>0</v>
      </c>
      <c r="AH1609">
        <v>0</v>
      </c>
      <c r="AI1609">
        <v>0</v>
      </c>
      <c r="AJ1609">
        <v>0</v>
      </c>
      <c r="AK1609">
        <v>0</v>
      </c>
      <c r="AL1609">
        <v>0</v>
      </c>
      <c r="AM1609" t="s">
        <v>41</v>
      </c>
    </row>
    <row r="1610" spans="1:39" hidden="1" x14ac:dyDescent="0.3">
      <c r="A1610">
        <v>6119</v>
      </c>
      <c r="B1610">
        <v>1963</v>
      </c>
      <c r="C1610" s="14">
        <f>2021-Table1[[#This Row],[Year_Birth]]</f>
        <v>58</v>
      </c>
      <c r="D1610" t="s">
        <v>39</v>
      </c>
      <c r="E1610" s="14" t="str" cm="1">
        <f t="array" ref="E1610">_xlfn.SWITCH(Table1[[#This Row],[Education]],"Graduation","Bachelor’s","Basic","High School","2n Cycle","Master’s","Master","Master’s","PhD","PhD","Other")</f>
        <v>PhD</v>
      </c>
      <c r="F1610" t="s">
        <v>50</v>
      </c>
      <c r="G1610" s="14" t="s">
        <v>50</v>
      </c>
      <c r="H1610" s="14" t="str" cm="1">
        <f t="array" ref="H1610">_xlfn.SWITCH(Table1[[#This Row],[Marital_Status_mod]],"Together","Couple","Married","Couple","Divorced","Single","Single","Single","Widow","Single","Other")</f>
        <v>Single</v>
      </c>
      <c r="I1610" s="4">
        <v>36736</v>
      </c>
      <c r="J1610" s="41" t="str">
        <f t="shared" si="102"/>
        <v>$30 - $40K</v>
      </c>
      <c r="K1610">
        <v>1</v>
      </c>
      <c r="L1610">
        <v>1</v>
      </c>
      <c r="M1610">
        <f>Table1[[#This Row],[Teenhome]]+Table1[[#This Row],[Kidhome]]</f>
        <v>2</v>
      </c>
      <c r="N1610" s="1">
        <v>41404</v>
      </c>
      <c r="O1610" s="16">
        <f>(Table1[[#This Row],[DataSetDate]]-Table1[[#This Row],[Dt_Customer]])/365</f>
        <v>7.7479452054794518</v>
      </c>
      <c r="P1610" s="15">
        <v>44232</v>
      </c>
      <c r="Q1610">
        <v>52</v>
      </c>
      <c r="R1610" s="4">
        <v>10</v>
      </c>
      <c r="S1610" s="4">
        <v>0</v>
      </c>
      <c r="T1610" s="4">
        <v>3</v>
      </c>
      <c r="U1610" s="4">
        <v>0</v>
      </c>
      <c r="V1610" s="4">
        <v>0</v>
      </c>
      <c r="W1610" s="4">
        <v>4</v>
      </c>
      <c r="X1610">
        <v>1</v>
      </c>
      <c r="Y1610">
        <v>1</v>
      </c>
      <c r="Z1610" t="str">
        <f t="shared" si="103"/>
        <v>Low</v>
      </c>
      <c r="AA1610" s="14">
        <f t="shared" ca="1" si="104"/>
        <v>0.98178791711912328</v>
      </c>
      <c r="AB1610">
        <v>0</v>
      </c>
      <c r="AC1610">
        <v>2</v>
      </c>
      <c r="AD1610" s="14">
        <f t="shared" ca="1" si="105"/>
        <v>2.3612717691252376</v>
      </c>
      <c r="AE1610">
        <v>6</v>
      </c>
      <c r="AF1610">
        <v>0</v>
      </c>
      <c r="AG1610">
        <v>0</v>
      </c>
      <c r="AH1610">
        <v>0</v>
      </c>
      <c r="AI1610">
        <v>0</v>
      </c>
      <c r="AJ1610">
        <v>0</v>
      </c>
      <c r="AK1610">
        <v>0</v>
      </c>
      <c r="AL1610">
        <v>0</v>
      </c>
      <c r="AM1610" t="s">
        <v>41</v>
      </c>
    </row>
    <row r="1611" spans="1:39" hidden="1" x14ac:dyDescent="0.3">
      <c r="A1611">
        <v>7327</v>
      </c>
      <c r="B1611">
        <v>1959</v>
      </c>
      <c r="C1611" s="14">
        <f>2021-Table1[[#This Row],[Year_Birth]]</f>
        <v>62</v>
      </c>
      <c r="D1611" t="s">
        <v>39</v>
      </c>
      <c r="E1611" s="14" t="str" cm="1">
        <f t="array" ref="E1611">_xlfn.SWITCH(Table1[[#This Row],[Education]],"Graduation","Bachelor’s","Basic","High School","2n Cycle","Master’s","Master","Master’s","PhD","PhD","Other")</f>
        <v>PhD</v>
      </c>
      <c r="F1611" t="s">
        <v>42</v>
      </c>
      <c r="G1611" s="14" t="s">
        <v>42</v>
      </c>
      <c r="H1611" s="14" t="str" cm="1">
        <f t="array" ref="H1611">_xlfn.SWITCH(Table1[[#This Row],[Marital_Status_mod]],"Together","Couple","Married","Couple","Divorced","Single","Single","Single","Widow","Single","Other")</f>
        <v>Couple</v>
      </c>
      <c r="I1611" s="4">
        <v>36732</v>
      </c>
      <c r="J1611" s="41" t="str">
        <f t="shared" si="102"/>
        <v>$30 - $40K</v>
      </c>
      <c r="K1611">
        <v>1</v>
      </c>
      <c r="L1611">
        <v>1</v>
      </c>
      <c r="M1611">
        <f>Table1[[#This Row],[Teenhome]]+Table1[[#This Row],[Kidhome]]</f>
        <v>2</v>
      </c>
      <c r="N1611" s="1">
        <v>41637</v>
      </c>
      <c r="O1611" s="16">
        <f>(Table1[[#This Row],[DataSetDate]]-Table1[[#This Row],[Dt_Customer]])/365</f>
        <v>7.1095890410958908</v>
      </c>
      <c r="P1611" s="15">
        <v>44232</v>
      </c>
      <c r="Q1611">
        <v>71</v>
      </c>
      <c r="R1611" s="4">
        <v>21</v>
      </c>
      <c r="S1611" s="4">
        <v>5</v>
      </c>
      <c r="T1611" s="4">
        <v>3</v>
      </c>
      <c r="U1611" s="4">
        <v>10</v>
      </c>
      <c r="V1611" s="4">
        <v>1</v>
      </c>
      <c r="W1611" s="4">
        <v>7</v>
      </c>
      <c r="X1611">
        <v>3</v>
      </c>
      <c r="Y1611">
        <v>1</v>
      </c>
      <c r="Z1611" t="str">
        <f t="shared" si="103"/>
        <v>Low</v>
      </c>
      <c r="AA1611" s="14">
        <f t="shared" ca="1" si="104"/>
        <v>1.083195919032961</v>
      </c>
      <c r="AB1611">
        <v>1</v>
      </c>
      <c r="AC1611">
        <v>4</v>
      </c>
      <c r="AD1611" s="14">
        <f t="shared" ca="1" si="105"/>
        <v>3.6436781057466634</v>
      </c>
      <c r="AE1611">
        <v>2</v>
      </c>
      <c r="AF1611">
        <v>0</v>
      </c>
      <c r="AG1611">
        <v>0</v>
      </c>
      <c r="AH1611">
        <v>0</v>
      </c>
      <c r="AI1611">
        <v>0</v>
      </c>
      <c r="AJ1611">
        <v>0</v>
      </c>
      <c r="AK1611">
        <v>0</v>
      </c>
      <c r="AL1611">
        <v>0</v>
      </c>
      <c r="AM1611" t="s">
        <v>41</v>
      </c>
    </row>
    <row r="1612" spans="1:39" hidden="1" x14ac:dyDescent="0.3">
      <c r="A1612">
        <v>247</v>
      </c>
      <c r="B1612">
        <v>1971</v>
      </c>
      <c r="C1612" s="14">
        <f>2021-Table1[[#This Row],[Year_Birth]]</f>
        <v>50</v>
      </c>
      <c r="D1612" t="s">
        <v>46</v>
      </c>
      <c r="E1612" s="14" t="str" cm="1">
        <f t="array" ref="E1612">_xlfn.SWITCH(Table1[[#This Row],[Education]],"Graduation","Bachelor’s","Basic","High School","2n Cycle","Master’s","Master","Master’s","PhD","PhD","Other")</f>
        <v>Bachelor’s</v>
      </c>
      <c r="F1612" t="s">
        <v>42</v>
      </c>
      <c r="G1612" s="14" t="s">
        <v>42</v>
      </c>
      <c r="H1612" s="14" t="str" cm="1">
        <f t="array" ref="H1612">_xlfn.SWITCH(Table1[[#This Row],[Marital_Status_mod]],"Together","Couple","Married","Couple","Divorced","Single","Single","Single","Widow","Single","Other")</f>
        <v>Couple</v>
      </c>
      <c r="I1612" s="4">
        <v>36715</v>
      </c>
      <c r="J1612" s="41" t="str">
        <f t="shared" si="102"/>
        <v>$30 - $40K</v>
      </c>
      <c r="K1612">
        <v>1</v>
      </c>
      <c r="L1612">
        <v>0</v>
      </c>
      <c r="M1612">
        <f>Table1[[#This Row],[Teenhome]]+Table1[[#This Row],[Kidhome]]</f>
        <v>1</v>
      </c>
      <c r="N1612" s="1">
        <v>41230</v>
      </c>
      <c r="O1612" s="16">
        <f>(Table1[[#This Row],[DataSetDate]]-Table1[[#This Row],[Dt_Customer]])/365</f>
        <v>8.2246575342465746</v>
      </c>
      <c r="P1612" s="15">
        <v>44232</v>
      </c>
      <c r="Q1612">
        <v>16</v>
      </c>
      <c r="R1612" s="4">
        <v>172</v>
      </c>
      <c r="S1612" s="4">
        <v>10</v>
      </c>
      <c r="T1612" s="4">
        <v>125</v>
      </c>
      <c r="U1612" s="4">
        <v>21</v>
      </c>
      <c r="V1612" s="4">
        <v>13</v>
      </c>
      <c r="W1612" s="4">
        <v>16</v>
      </c>
      <c r="X1612">
        <v>6</v>
      </c>
      <c r="Y1612">
        <v>7</v>
      </c>
      <c r="Z1612" t="str">
        <f t="shared" si="103"/>
        <v>High</v>
      </c>
      <c r="AA1612" s="14">
        <f t="shared" ca="1" si="104"/>
        <v>6.784707286788688</v>
      </c>
      <c r="AB1612">
        <v>2</v>
      </c>
      <c r="AC1612">
        <v>4</v>
      </c>
      <c r="AD1612" s="14">
        <f t="shared" ca="1" si="105"/>
        <v>3.9316975038906175</v>
      </c>
      <c r="AE1612">
        <v>9</v>
      </c>
      <c r="AF1612">
        <v>0</v>
      </c>
      <c r="AG1612">
        <v>0</v>
      </c>
      <c r="AH1612">
        <v>0</v>
      </c>
      <c r="AI1612">
        <v>0</v>
      </c>
      <c r="AJ1612">
        <v>0</v>
      </c>
      <c r="AK1612">
        <v>1</v>
      </c>
      <c r="AL1612">
        <v>0</v>
      </c>
      <c r="AM1612" t="s">
        <v>41</v>
      </c>
    </row>
    <row r="1613" spans="1:39" hidden="1" x14ac:dyDescent="0.3">
      <c r="A1613">
        <v>7943</v>
      </c>
      <c r="B1613">
        <v>1975</v>
      </c>
      <c r="C1613" s="14">
        <f>2021-Table1[[#This Row],[Year_Birth]]</f>
        <v>46</v>
      </c>
      <c r="D1613" t="s">
        <v>39</v>
      </c>
      <c r="E1613" s="14" t="str" cm="1">
        <f t="array" ref="E1613">_xlfn.SWITCH(Table1[[#This Row],[Education]],"Graduation","Bachelor’s","Basic","High School","2n Cycle","Master’s","Master","Master’s","PhD","PhD","Other")</f>
        <v>PhD</v>
      </c>
      <c r="F1613" t="s">
        <v>42</v>
      </c>
      <c r="G1613" s="14" t="s">
        <v>42</v>
      </c>
      <c r="H1613" s="14" t="str" cm="1">
        <f t="array" ref="H1613">_xlfn.SWITCH(Table1[[#This Row],[Marital_Status_mod]],"Together","Couple","Married","Couple","Divorced","Single","Single","Single","Widow","Single","Other")</f>
        <v>Couple</v>
      </c>
      <c r="I1613" s="4">
        <v>36663</v>
      </c>
      <c r="J1613" s="41" t="str">
        <f t="shared" si="102"/>
        <v>$30 - $40K</v>
      </c>
      <c r="K1613">
        <v>1</v>
      </c>
      <c r="L1613">
        <v>0</v>
      </c>
      <c r="M1613">
        <f>Table1[[#This Row],[Teenhome]]+Table1[[#This Row],[Kidhome]]</f>
        <v>1</v>
      </c>
      <c r="N1613" s="1">
        <v>41754</v>
      </c>
      <c r="O1613" s="16">
        <f>(Table1[[#This Row],[DataSetDate]]-Table1[[#This Row],[Dt_Customer]])/365</f>
        <v>6.7890410958904113</v>
      </c>
      <c r="P1613" s="15">
        <v>44232</v>
      </c>
      <c r="Q1613">
        <v>40</v>
      </c>
      <c r="R1613" s="4">
        <v>18</v>
      </c>
      <c r="S1613" s="4">
        <v>0</v>
      </c>
      <c r="T1613" s="4">
        <v>6</v>
      </c>
      <c r="U1613" s="4">
        <v>3</v>
      </c>
      <c r="V1613" s="4">
        <v>3</v>
      </c>
      <c r="W1613" s="4">
        <v>5</v>
      </c>
      <c r="X1613">
        <v>1</v>
      </c>
      <c r="Y1613">
        <v>1</v>
      </c>
      <c r="Z1613" t="str">
        <f t="shared" si="103"/>
        <v>Low</v>
      </c>
      <c r="AA1613" s="14">
        <f t="shared" ca="1" si="104"/>
        <v>0.66315312494930967</v>
      </c>
      <c r="AB1613">
        <v>1</v>
      </c>
      <c r="AC1613">
        <v>3</v>
      </c>
      <c r="AD1613" s="14">
        <f t="shared" ca="1" si="105"/>
        <v>2.7423270440029142</v>
      </c>
      <c r="AE1613">
        <v>2</v>
      </c>
      <c r="AF1613">
        <v>0</v>
      </c>
      <c r="AG1613">
        <v>0</v>
      </c>
      <c r="AH1613">
        <v>0</v>
      </c>
      <c r="AI1613">
        <v>0</v>
      </c>
      <c r="AJ1613">
        <v>0</v>
      </c>
      <c r="AK1613">
        <v>0</v>
      </c>
      <c r="AL1613">
        <v>0</v>
      </c>
      <c r="AM1613" t="s">
        <v>47</v>
      </c>
    </row>
    <row r="1614" spans="1:39" hidden="1" x14ac:dyDescent="0.3">
      <c r="A1614">
        <v>7829</v>
      </c>
      <c r="B1614">
        <v>1900</v>
      </c>
      <c r="C1614" s="14">
        <f>2021-Table1[[#This Row],[Year_Birth]]</f>
        <v>121</v>
      </c>
      <c r="D1614" t="s">
        <v>51</v>
      </c>
      <c r="E1614" s="14" t="str" cm="1">
        <f t="array" ref="E1614">_xlfn.SWITCH(Table1[[#This Row],[Education]],"Graduation","Bachelor’s","Basic","High School","2n Cycle","Master’s","Master","Master’s","PhD","PhD","Other")</f>
        <v>Master’s</v>
      </c>
      <c r="F1614" t="s">
        <v>49</v>
      </c>
      <c r="G1614" s="14" t="s">
        <v>49</v>
      </c>
      <c r="H1614" s="14" t="str" cm="1">
        <f t="array" ref="H1614">_xlfn.SWITCH(Table1[[#This Row],[Marital_Status_mod]],"Together","Couple","Married","Couple","Divorced","Single","Single","Single","Widow","Single","Other")</f>
        <v>Single</v>
      </c>
      <c r="I1614" s="4">
        <v>36640</v>
      </c>
      <c r="J1614" s="41" t="str">
        <f t="shared" si="102"/>
        <v>$30 - $40K</v>
      </c>
      <c r="K1614">
        <v>1</v>
      </c>
      <c r="L1614">
        <v>0</v>
      </c>
      <c r="M1614">
        <f>Table1[[#This Row],[Teenhome]]+Table1[[#This Row],[Kidhome]]</f>
        <v>1</v>
      </c>
      <c r="N1614" s="1">
        <v>41543</v>
      </c>
      <c r="O1614" s="16">
        <f>(Table1[[#This Row],[DataSetDate]]-Table1[[#This Row],[Dt_Customer]])/365</f>
        <v>7.3671232876712329</v>
      </c>
      <c r="P1614" s="15">
        <v>44232</v>
      </c>
      <c r="Q1614">
        <v>99</v>
      </c>
      <c r="R1614" s="4">
        <v>15</v>
      </c>
      <c r="S1614" s="4">
        <v>6</v>
      </c>
      <c r="T1614" s="4">
        <v>8</v>
      </c>
      <c r="U1614" s="4">
        <v>7</v>
      </c>
      <c r="V1614" s="4">
        <v>4</v>
      </c>
      <c r="W1614" s="4">
        <v>25</v>
      </c>
      <c r="X1614">
        <v>1</v>
      </c>
      <c r="Y1614">
        <v>2</v>
      </c>
      <c r="Z1614" t="str">
        <f t="shared" si="103"/>
        <v>Low</v>
      </c>
      <c r="AA1614" s="14">
        <f t="shared" ca="1" si="104"/>
        <v>2.3333880741489859</v>
      </c>
      <c r="AB1614">
        <v>1</v>
      </c>
      <c r="AC1614">
        <v>2</v>
      </c>
      <c r="AD1614" s="14">
        <f t="shared" ca="1" si="105"/>
        <v>1.8621337453096367</v>
      </c>
      <c r="AE1614">
        <v>5</v>
      </c>
      <c r="AF1614">
        <v>0</v>
      </c>
      <c r="AG1614">
        <v>0</v>
      </c>
      <c r="AH1614">
        <v>0</v>
      </c>
      <c r="AI1614">
        <v>0</v>
      </c>
      <c r="AJ1614">
        <v>0</v>
      </c>
      <c r="AK1614">
        <v>0</v>
      </c>
      <c r="AL1614">
        <v>1</v>
      </c>
      <c r="AM1614" t="s">
        <v>45</v>
      </c>
    </row>
    <row r="1615" spans="1:39" hidden="1" x14ac:dyDescent="0.3">
      <c r="A1615">
        <v>2285</v>
      </c>
      <c r="B1615">
        <v>1954</v>
      </c>
      <c r="C1615" s="14">
        <f>2021-Table1[[#This Row],[Year_Birth]]</f>
        <v>67</v>
      </c>
      <c r="D1615" t="s">
        <v>44</v>
      </c>
      <c r="E1615" s="14" t="str" cm="1">
        <f t="array" ref="E1615">_xlfn.SWITCH(Table1[[#This Row],[Education]],"Graduation","Bachelor’s","Basic","High School","2n Cycle","Master’s","Master","Master’s","PhD","PhD","Other")</f>
        <v>Master’s</v>
      </c>
      <c r="F1615" t="s">
        <v>40</v>
      </c>
      <c r="G1615" s="14" t="s">
        <v>40</v>
      </c>
      <c r="H1615" s="14" t="str" cm="1">
        <f t="array" ref="H1615">_xlfn.SWITCH(Table1[[#This Row],[Marital_Status_mod]],"Together","Couple","Married","Couple","Divorced","Single","Single","Single","Widow","Single","Other")</f>
        <v>Couple</v>
      </c>
      <c r="I1615" s="4">
        <v>36634</v>
      </c>
      <c r="J1615" s="41" t="str">
        <f t="shared" si="102"/>
        <v>$30 - $40K</v>
      </c>
      <c r="K1615">
        <v>0</v>
      </c>
      <c r="L1615">
        <v>1</v>
      </c>
      <c r="M1615">
        <f>Table1[[#This Row],[Teenhome]]+Table1[[#This Row],[Kidhome]]</f>
        <v>1</v>
      </c>
      <c r="N1615" s="1">
        <v>41422</v>
      </c>
      <c r="O1615" s="16">
        <f>(Table1[[#This Row],[DataSetDate]]-Table1[[#This Row],[Dt_Customer]])/365</f>
        <v>7.6986301369863011</v>
      </c>
      <c r="P1615" s="15">
        <v>44232</v>
      </c>
      <c r="Q1615">
        <v>0</v>
      </c>
      <c r="R1615" s="4">
        <v>213</v>
      </c>
      <c r="S1615" s="4">
        <v>9</v>
      </c>
      <c r="T1615" s="4">
        <v>76</v>
      </c>
      <c r="U1615" s="4">
        <v>4</v>
      </c>
      <c r="V1615" s="4">
        <v>3</v>
      </c>
      <c r="W1615" s="4">
        <v>30</v>
      </c>
      <c r="X1615">
        <v>3</v>
      </c>
      <c r="Y1615">
        <v>5</v>
      </c>
      <c r="Z1615" t="str">
        <f t="shared" si="103"/>
        <v>Medium</v>
      </c>
      <c r="AA1615" s="14">
        <f t="shared" ca="1" si="104"/>
        <v>4.6910793174555447</v>
      </c>
      <c r="AB1615">
        <v>2</v>
      </c>
      <c r="AC1615">
        <v>5</v>
      </c>
      <c r="AD1615" s="14">
        <f t="shared" ca="1" si="105"/>
        <v>4.6955891737844686</v>
      </c>
      <c r="AE1615">
        <v>7</v>
      </c>
      <c r="AF1615">
        <v>0</v>
      </c>
      <c r="AG1615">
        <v>0</v>
      </c>
      <c r="AH1615">
        <v>0</v>
      </c>
      <c r="AI1615">
        <v>0</v>
      </c>
      <c r="AJ1615">
        <v>0</v>
      </c>
      <c r="AK1615">
        <v>0</v>
      </c>
      <c r="AL1615">
        <v>0</v>
      </c>
      <c r="AM1615" t="s">
        <v>47</v>
      </c>
    </row>
    <row r="1616" spans="1:39" hidden="1" x14ac:dyDescent="0.3">
      <c r="A1616">
        <v>8916</v>
      </c>
      <c r="B1616">
        <v>1975</v>
      </c>
      <c r="C1616" s="14">
        <f>2021-Table1[[#This Row],[Year_Birth]]</f>
        <v>46</v>
      </c>
      <c r="D1616" t="s">
        <v>46</v>
      </c>
      <c r="E1616" s="14" t="str" cm="1">
        <f t="array" ref="E1616">_xlfn.SWITCH(Table1[[#This Row],[Education]],"Graduation","Bachelor’s","Basic","High School","2n Cycle","Master’s","Master","Master’s","PhD","PhD","Other")</f>
        <v>Bachelor’s</v>
      </c>
      <c r="F1616" t="s">
        <v>49</v>
      </c>
      <c r="G1616" s="14" t="s">
        <v>49</v>
      </c>
      <c r="H1616" s="14" t="str" cm="1">
        <f t="array" ref="H1616">_xlfn.SWITCH(Table1[[#This Row],[Marital_Status_mod]],"Together","Couple","Married","Couple","Divorced","Single","Single","Single","Widow","Single","Other")</f>
        <v>Single</v>
      </c>
      <c r="I1616" s="4">
        <v>36627</v>
      </c>
      <c r="J1616" s="41" t="str">
        <f t="shared" si="102"/>
        <v>$30 - $40K</v>
      </c>
      <c r="K1616">
        <v>2</v>
      </c>
      <c r="L1616">
        <v>0</v>
      </c>
      <c r="M1616">
        <f>Table1[[#This Row],[Teenhome]]+Table1[[#This Row],[Kidhome]]</f>
        <v>2</v>
      </c>
      <c r="N1616" s="1">
        <v>41478</v>
      </c>
      <c r="O1616" s="16">
        <f>(Table1[[#This Row],[DataSetDate]]-Table1[[#This Row],[Dt_Customer]])/365</f>
        <v>7.5452054794520551</v>
      </c>
      <c r="P1616" s="15">
        <v>44232</v>
      </c>
      <c r="Q1616">
        <v>78</v>
      </c>
      <c r="R1616" s="4">
        <v>9</v>
      </c>
      <c r="S1616" s="4">
        <v>1</v>
      </c>
      <c r="T1616" s="4">
        <v>5</v>
      </c>
      <c r="U1616" s="4">
        <v>0</v>
      </c>
      <c r="V1616" s="4">
        <v>0</v>
      </c>
      <c r="W1616" s="4">
        <v>1</v>
      </c>
      <c r="X1616">
        <v>1</v>
      </c>
      <c r="Y1616">
        <v>0</v>
      </c>
      <c r="Z1616" t="str">
        <f t="shared" si="103"/>
        <v>Low</v>
      </c>
      <c r="AA1616" s="14">
        <f t="shared" ca="1" si="104"/>
        <v>0.17859545962533227</v>
      </c>
      <c r="AB1616">
        <v>0</v>
      </c>
      <c r="AC1616">
        <v>3</v>
      </c>
      <c r="AD1616" s="14">
        <f t="shared" ca="1" si="105"/>
        <v>3.2549290245234759</v>
      </c>
      <c r="AE1616">
        <v>5</v>
      </c>
      <c r="AF1616">
        <v>0</v>
      </c>
      <c r="AG1616">
        <v>0</v>
      </c>
      <c r="AH1616">
        <v>0</v>
      </c>
      <c r="AI1616">
        <v>0</v>
      </c>
      <c r="AJ1616">
        <v>0</v>
      </c>
      <c r="AK1616">
        <v>0</v>
      </c>
      <c r="AL1616">
        <v>0</v>
      </c>
      <c r="AM1616" t="s">
        <v>47</v>
      </c>
    </row>
    <row r="1617" spans="1:39" hidden="1" x14ac:dyDescent="0.3">
      <c r="A1617">
        <v>367</v>
      </c>
      <c r="B1617">
        <v>1978</v>
      </c>
      <c r="C1617" s="14">
        <f>2021-Table1[[#This Row],[Year_Birth]]</f>
        <v>43</v>
      </c>
      <c r="D1617" t="s">
        <v>51</v>
      </c>
      <c r="E1617" s="14" t="str" cm="1">
        <f t="array" ref="E1617">_xlfn.SWITCH(Table1[[#This Row],[Education]],"Graduation","Bachelor’s","Basic","High School","2n Cycle","Master’s","Master","Master’s","PhD","PhD","Other")</f>
        <v>Master’s</v>
      </c>
      <c r="F1617" t="s">
        <v>42</v>
      </c>
      <c r="G1617" s="14" t="s">
        <v>42</v>
      </c>
      <c r="H1617" s="14" t="str" cm="1">
        <f t="array" ref="H1617">_xlfn.SWITCH(Table1[[#This Row],[Marital_Status_mod]],"Together","Couple","Married","Couple","Divorced","Single","Single","Single","Widow","Single","Other")</f>
        <v>Couple</v>
      </c>
      <c r="I1617" s="4">
        <v>36550</v>
      </c>
      <c r="J1617" s="41" t="str">
        <f t="shared" si="102"/>
        <v>$30 - $40K</v>
      </c>
      <c r="K1617">
        <v>1</v>
      </c>
      <c r="L1617">
        <v>0</v>
      </c>
      <c r="M1617">
        <f>Table1[[#This Row],[Teenhome]]+Table1[[#This Row],[Kidhome]]</f>
        <v>1</v>
      </c>
      <c r="N1617" s="1">
        <v>41324</v>
      </c>
      <c r="O1617" s="16">
        <f>(Table1[[#This Row],[DataSetDate]]-Table1[[#This Row],[Dt_Customer]])/365</f>
        <v>7.9671232876712326</v>
      </c>
      <c r="P1617" s="15">
        <v>44232</v>
      </c>
      <c r="Q1617">
        <v>74</v>
      </c>
      <c r="R1617" s="4">
        <v>47</v>
      </c>
      <c r="S1617" s="4">
        <v>90</v>
      </c>
      <c r="T1617" s="4">
        <v>94</v>
      </c>
      <c r="U1617" s="4">
        <v>123</v>
      </c>
      <c r="V1617" s="4">
        <v>103</v>
      </c>
      <c r="W1617" s="4">
        <v>120</v>
      </c>
      <c r="X1617">
        <v>5</v>
      </c>
      <c r="Y1617">
        <v>9</v>
      </c>
      <c r="Z1617" t="str">
        <f t="shared" si="103"/>
        <v>High</v>
      </c>
      <c r="AA1617" s="14">
        <f t="shared" ca="1" si="104"/>
        <v>9.0679174822202633</v>
      </c>
      <c r="AB1617">
        <v>1</v>
      </c>
      <c r="AC1617">
        <v>5</v>
      </c>
      <c r="AD1617" s="14">
        <f t="shared" ca="1" si="105"/>
        <v>5.1849470966195232</v>
      </c>
      <c r="AE1617">
        <v>9</v>
      </c>
      <c r="AF1617">
        <v>0</v>
      </c>
      <c r="AG1617">
        <v>0</v>
      </c>
      <c r="AH1617">
        <v>0</v>
      </c>
      <c r="AI1617">
        <v>0</v>
      </c>
      <c r="AJ1617">
        <v>0</v>
      </c>
      <c r="AK1617">
        <v>0</v>
      </c>
      <c r="AL1617">
        <v>0</v>
      </c>
      <c r="AM1617" t="s">
        <v>48</v>
      </c>
    </row>
    <row r="1618" spans="1:39" hidden="1" x14ac:dyDescent="0.3">
      <c r="A1618">
        <v>11025</v>
      </c>
      <c r="B1618">
        <v>1961</v>
      </c>
      <c r="C1618" s="14">
        <f>2021-Table1[[#This Row],[Year_Birth]]</f>
        <v>60</v>
      </c>
      <c r="D1618" t="s">
        <v>46</v>
      </c>
      <c r="E1618" s="14" t="str" cm="1">
        <f t="array" ref="E1618">_xlfn.SWITCH(Table1[[#This Row],[Education]],"Graduation","Bachelor’s","Basic","High School","2n Cycle","Master’s","Master","Master’s","PhD","PhD","Other")</f>
        <v>Bachelor’s</v>
      </c>
      <c r="F1618" t="s">
        <v>42</v>
      </c>
      <c r="G1618" s="14" t="s">
        <v>42</v>
      </c>
      <c r="H1618" s="14" t="str" cm="1">
        <f t="array" ref="H1618">_xlfn.SWITCH(Table1[[#This Row],[Marital_Status_mod]],"Together","Couple","Married","Couple","Divorced","Single","Single","Single","Widow","Single","Other")</f>
        <v>Couple</v>
      </c>
      <c r="I1618" s="4">
        <v>36443</v>
      </c>
      <c r="J1618" s="41" t="str">
        <f t="shared" si="102"/>
        <v>$30 - $40K</v>
      </c>
      <c r="K1618">
        <v>1</v>
      </c>
      <c r="L1618">
        <v>1</v>
      </c>
      <c r="M1618">
        <f>Table1[[#This Row],[Teenhome]]+Table1[[#This Row],[Kidhome]]</f>
        <v>2</v>
      </c>
      <c r="N1618" s="1">
        <v>41308</v>
      </c>
      <c r="O1618" s="16">
        <f>(Table1[[#This Row],[DataSetDate]]-Table1[[#This Row],[Dt_Customer]])/365</f>
        <v>8.0109589041095894</v>
      </c>
      <c r="P1618" s="15">
        <v>44232</v>
      </c>
      <c r="Q1618">
        <v>9</v>
      </c>
      <c r="R1618" s="4">
        <v>65</v>
      </c>
      <c r="S1618" s="4">
        <v>0</v>
      </c>
      <c r="T1618" s="4">
        <v>46</v>
      </c>
      <c r="U1618" s="4">
        <v>4</v>
      </c>
      <c r="V1618" s="4">
        <v>3</v>
      </c>
      <c r="W1618" s="4">
        <v>20</v>
      </c>
      <c r="X1618">
        <v>4</v>
      </c>
      <c r="Y1618">
        <v>3</v>
      </c>
      <c r="Z1618" t="str">
        <f t="shared" si="103"/>
        <v>Medium</v>
      </c>
      <c r="AA1618" s="14">
        <f t="shared" ca="1" si="104"/>
        <v>2.677239490920325</v>
      </c>
      <c r="AB1618">
        <v>1</v>
      </c>
      <c r="AC1618">
        <v>3</v>
      </c>
      <c r="AD1618" s="14">
        <f t="shared" ca="1" si="105"/>
        <v>3.3432350170186615</v>
      </c>
      <c r="AE1618">
        <v>8</v>
      </c>
      <c r="AF1618">
        <v>0</v>
      </c>
      <c r="AG1618">
        <v>0</v>
      </c>
      <c r="AH1618">
        <v>0</v>
      </c>
      <c r="AI1618">
        <v>0</v>
      </c>
      <c r="AJ1618">
        <v>0</v>
      </c>
      <c r="AK1618">
        <v>0</v>
      </c>
      <c r="AL1618">
        <v>0</v>
      </c>
      <c r="AM1618" t="s">
        <v>41</v>
      </c>
    </row>
    <row r="1619" spans="1:39" hidden="1" x14ac:dyDescent="0.3">
      <c r="A1619">
        <v>1183</v>
      </c>
      <c r="B1619">
        <v>1949</v>
      </c>
      <c r="C1619" s="14">
        <f>2021-Table1[[#This Row],[Year_Birth]]</f>
        <v>72</v>
      </c>
      <c r="D1619" t="s">
        <v>44</v>
      </c>
      <c r="E1619" s="14" t="str" cm="1">
        <f t="array" ref="E1619">_xlfn.SWITCH(Table1[[#This Row],[Education]],"Graduation","Bachelor’s","Basic","High School","2n Cycle","Master’s","Master","Master’s","PhD","PhD","Other")</f>
        <v>Master’s</v>
      </c>
      <c r="F1619" t="s">
        <v>42</v>
      </c>
      <c r="G1619" s="14" t="s">
        <v>42</v>
      </c>
      <c r="H1619" s="14" t="str" cm="1">
        <f t="array" ref="H1619">_xlfn.SWITCH(Table1[[#This Row],[Marital_Status_mod]],"Together","Couple","Married","Couple","Divorced","Single","Single","Single","Widow","Single","Other")</f>
        <v>Couple</v>
      </c>
      <c r="I1619" s="4">
        <v>36408</v>
      </c>
      <c r="J1619" s="41" t="str">
        <f t="shared" si="102"/>
        <v>$30 - $40K</v>
      </c>
      <c r="K1619">
        <v>1</v>
      </c>
      <c r="L1619">
        <v>1</v>
      </c>
      <c r="M1619">
        <f>Table1[[#This Row],[Teenhome]]+Table1[[#This Row],[Kidhome]]</f>
        <v>2</v>
      </c>
      <c r="N1619" s="1">
        <v>41538</v>
      </c>
      <c r="O1619" s="16">
        <f>(Table1[[#This Row],[DataSetDate]]-Table1[[#This Row],[Dt_Customer]])/365</f>
        <v>7.3808219178082188</v>
      </c>
      <c r="P1619" s="15">
        <v>44232</v>
      </c>
      <c r="Q1619">
        <v>11</v>
      </c>
      <c r="R1619" s="4">
        <v>9</v>
      </c>
      <c r="S1619" s="4">
        <v>1</v>
      </c>
      <c r="T1619" s="4">
        <v>4</v>
      </c>
      <c r="U1619" s="4">
        <v>3</v>
      </c>
      <c r="V1619" s="4">
        <v>2</v>
      </c>
      <c r="W1619" s="4">
        <v>3</v>
      </c>
      <c r="X1619">
        <v>1</v>
      </c>
      <c r="Y1619">
        <v>1</v>
      </c>
      <c r="Z1619" t="str">
        <f t="shared" si="103"/>
        <v>Low</v>
      </c>
      <c r="AA1619" s="14">
        <f t="shared" ca="1" si="104"/>
        <v>0.84707877991320624</v>
      </c>
      <c r="AB1619">
        <v>0</v>
      </c>
      <c r="AC1619">
        <v>2</v>
      </c>
      <c r="AD1619" s="14">
        <f t="shared" ca="1" si="105"/>
        <v>2.0828739515526715</v>
      </c>
      <c r="AE1619">
        <v>6</v>
      </c>
      <c r="AF1619">
        <v>0</v>
      </c>
      <c r="AG1619">
        <v>0</v>
      </c>
      <c r="AH1619">
        <v>0</v>
      </c>
      <c r="AI1619">
        <v>0</v>
      </c>
      <c r="AJ1619">
        <v>0</v>
      </c>
      <c r="AK1619">
        <v>0</v>
      </c>
      <c r="AL1619">
        <v>0</v>
      </c>
      <c r="AM1619" t="s">
        <v>52</v>
      </c>
    </row>
    <row r="1620" spans="1:39" hidden="1" x14ac:dyDescent="0.3">
      <c r="A1620">
        <v>945</v>
      </c>
      <c r="B1620">
        <v>1965</v>
      </c>
      <c r="C1620" s="14">
        <f>2021-Table1[[#This Row],[Year_Birth]]</f>
        <v>56</v>
      </c>
      <c r="D1620" t="s">
        <v>46</v>
      </c>
      <c r="E1620" s="14" t="str" cm="1">
        <f t="array" ref="E1620">_xlfn.SWITCH(Table1[[#This Row],[Education]],"Graduation","Bachelor’s","Basic","High School","2n Cycle","Master’s","Master","Master’s","PhD","PhD","Other")</f>
        <v>Bachelor’s</v>
      </c>
      <c r="F1620" t="s">
        <v>40</v>
      </c>
      <c r="G1620" s="14" t="s">
        <v>40</v>
      </c>
      <c r="H1620" s="14" t="str" cm="1">
        <f t="array" ref="H1620">_xlfn.SWITCH(Table1[[#This Row],[Marital_Status_mod]],"Together","Couple","Married","Couple","Divorced","Single","Single","Single","Widow","Single","Other")</f>
        <v>Couple</v>
      </c>
      <c r="I1620" s="4">
        <v>36317</v>
      </c>
      <c r="J1620" s="41" t="str">
        <f t="shared" si="102"/>
        <v>$30 - $40K</v>
      </c>
      <c r="K1620">
        <v>0</v>
      </c>
      <c r="L1620">
        <v>1</v>
      </c>
      <c r="M1620">
        <f>Table1[[#This Row],[Teenhome]]+Table1[[#This Row],[Kidhome]]</f>
        <v>1</v>
      </c>
      <c r="N1620" s="1">
        <v>41416</v>
      </c>
      <c r="O1620" s="16">
        <f>(Table1[[#This Row],[DataSetDate]]-Table1[[#This Row],[Dt_Customer]])/365</f>
        <v>7.7150684931506852</v>
      </c>
      <c r="P1620" s="15">
        <v>44232</v>
      </c>
      <c r="Q1620">
        <v>53</v>
      </c>
      <c r="R1620" s="4">
        <v>87</v>
      </c>
      <c r="S1620" s="4">
        <v>3</v>
      </c>
      <c r="T1620" s="4">
        <v>25</v>
      </c>
      <c r="U1620" s="4">
        <v>3</v>
      </c>
      <c r="V1620" s="4">
        <v>2</v>
      </c>
      <c r="W1620" s="4">
        <v>13</v>
      </c>
      <c r="X1620">
        <v>2</v>
      </c>
      <c r="Y1620">
        <v>3</v>
      </c>
      <c r="Z1620" t="str">
        <f t="shared" si="103"/>
        <v>Medium</v>
      </c>
      <c r="AA1620" s="14">
        <f t="shared" ca="1" si="104"/>
        <v>3.0585625557750036</v>
      </c>
      <c r="AB1620">
        <v>0</v>
      </c>
      <c r="AC1620">
        <v>4</v>
      </c>
      <c r="AD1620" s="14">
        <f t="shared" ca="1" si="105"/>
        <v>3.6759682301617058</v>
      </c>
      <c r="AE1620">
        <v>7</v>
      </c>
      <c r="AF1620">
        <v>0</v>
      </c>
      <c r="AG1620">
        <v>0</v>
      </c>
      <c r="AH1620">
        <v>0</v>
      </c>
      <c r="AI1620">
        <v>0</v>
      </c>
      <c r="AJ1620">
        <v>0</v>
      </c>
      <c r="AK1620">
        <v>0</v>
      </c>
      <c r="AL1620">
        <v>0</v>
      </c>
      <c r="AM1620" t="s">
        <v>41</v>
      </c>
    </row>
    <row r="1621" spans="1:39" hidden="1" x14ac:dyDescent="0.3">
      <c r="A1621">
        <v>3276</v>
      </c>
      <c r="B1621">
        <v>1976</v>
      </c>
      <c r="C1621" s="14">
        <f>2021-Table1[[#This Row],[Year_Birth]]</f>
        <v>45</v>
      </c>
      <c r="D1621" t="s">
        <v>51</v>
      </c>
      <c r="E1621" s="14" t="str" cm="1">
        <f t="array" ref="E1621">_xlfn.SWITCH(Table1[[#This Row],[Education]],"Graduation","Bachelor’s","Basic","High School","2n Cycle","Master’s","Master","Master’s","PhD","PhD","Other")</f>
        <v>Master’s</v>
      </c>
      <c r="F1621" t="s">
        <v>40</v>
      </c>
      <c r="G1621" s="14" t="s">
        <v>40</v>
      </c>
      <c r="H1621" s="14" t="str" cm="1">
        <f t="array" ref="H1621">_xlfn.SWITCH(Table1[[#This Row],[Marital_Status_mod]],"Together","Couple","Married","Couple","Divorced","Single","Single","Single","Widow","Single","Other")</f>
        <v>Couple</v>
      </c>
      <c r="I1621" s="4">
        <v>36301</v>
      </c>
      <c r="J1621" s="41" t="str">
        <f t="shared" si="102"/>
        <v>$30 - $40K</v>
      </c>
      <c r="K1621">
        <v>1</v>
      </c>
      <c r="L1621">
        <v>0</v>
      </c>
      <c r="M1621">
        <f>Table1[[#This Row],[Teenhome]]+Table1[[#This Row],[Kidhome]]</f>
        <v>1</v>
      </c>
      <c r="N1621" s="1">
        <v>41572</v>
      </c>
      <c r="O1621" s="16">
        <f>(Table1[[#This Row],[DataSetDate]]-Table1[[#This Row],[Dt_Customer]])/365</f>
        <v>7.2876712328767121</v>
      </c>
      <c r="P1621" s="15">
        <v>44232</v>
      </c>
      <c r="Q1621">
        <v>53</v>
      </c>
      <c r="R1621" s="4">
        <v>11</v>
      </c>
      <c r="S1621" s="4">
        <v>12</v>
      </c>
      <c r="T1621" s="4">
        <v>35</v>
      </c>
      <c r="U1621" s="4">
        <v>3</v>
      </c>
      <c r="V1621" s="4">
        <v>5</v>
      </c>
      <c r="W1621" s="4">
        <v>12</v>
      </c>
      <c r="X1621">
        <v>1</v>
      </c>
      <c r="Y1621">
        <v>3</v>
      </c>
      <c r="Z1621" t="str">
        <f t="shared" si="103"/>
        <v>Medium</v>
      </c>
      <c r="AA1621" s="14">
        <f t="shared" ca="1" si="104"/>
        <v>3.0566013829451175</v>
      </c>
      <c r="AB1621">
        <v>0</v>
      </c>
      <c r="AC1621">
        <v>3</v>
      </c>
      <c r="AD1621" s="14">
        <f t="shared" ca="1" si="105"/>
        <v>3.0914273205047369</v>
      </c>
      <c r="AE1621">
        <v>7</v>
      </c>
      <c r="AF1621">
        <v>0</v>
      </c>
      <c r="AG1621">
        <v>0</v>
      </c>
      <c r="AH1621">
        <v>0</v>
      </c>
      <c r="AI1621">
        <v>0</v>
      </c>
      <c r="AJ1621">
        <v>0</v>
      </c>
      <c r="AK1621">
        <v>0</v>
      </c>
      <c r="AL1621">
        <v>0</v>
      </c>
      <c r="AM1621" t="s">
        <v>47</v>
      </c>
    </row>
    <row r="1622" spans="1:39" hidden="1" x14ac:dyDescent="0.3">
      <c r="A1622">
        <v>10839</v>
      </c>
      <c r="B1622">
        <v>1976</v>
      </c>
      <c r="C1622" s="14">
        <f>2021-Table1[[#This Row],[Year_Birth]]</f>
        <v>45</v>
      </c>
      <c r="D1622" t="s">
        <v>46</v>
      </c>
      <c r="E1622" s="14" t="str" cm="1">
        <f t="array" ref="E1622">_xlfn.SWITCH(Table1[[#This Row],[Education]],"Graduation","Bachelor’s","Basic","High School","2n Cycle","Master’s","Master","Master’s","PhD","PhD","Other")</f>
        <v>Bachelor’s</v>
      </c>
      <c r="F1622" t="s">
        <v>40</v>
      </c>
      <c r="G1622" s="14" t="s">
        <v>40</v>
      </c>
      <c r="H1622" s="14" t="str" cm="1">
        <f t="array" ref="H1622">_xlfn.SWITCH(Table1[[#This Row],[Marital_Status_mod]],"Together","Couple","Married","Couple","Divorced","Single","Single","Single","Widow","Single","Other")</f>
        <v>Couple</v>
      </c>
      <c r="I1622" s="4">
        <v>36283</v>
      </c>
      <c r="J1622" s="41" t="str">
        <f t="shared" si="102"/>
        <v>$30 - $40K</v>
      </c>
      <c r="K1622">
        <v>1</v>
      </c>
      <c r="L1622">
        <v>1</v>
      </c>
      <c r="M1622">
        <f>Table1[[#This Row],[Teenhome]]+Table1[[#This Row],[Kidhome]]</f>
        <v>2</v>
      </c>
      <c r="N1622" s="1">
        <v>41743</v>
      </c>
      <c r="O1622" s="16">
        <f>(Table1[[#This Row],[DataSetDate]]-Table1[[#This Row],[Dt_Customer]])/365</f>
        <v>6.8191780821917805</v>
      </c>
      <c r="P1622" s="15">
        <v>44232</v>
      </c>
      <c r="Q1622">
        <v>42</v>
      </c>
      <c r="R1622" s="4">
        <v>6</v>
      </c>
      <c r="S1622" s="4">
        <v>5</v>
      </c>
      <c r="T1622" s="4">
        <v>5</v>
      </c>
      <c r="U1622" s="4">
        <v>8</v>
      </c>
      <c r="V1622" s="4">
        <v>0</v>
      </c>
      <c r="W1622" s="4">
        <v>5</v>
      </c>
      <c r="X1622">
        <v>2</v>
      </c>
      <c r="Y1622">
        <v>1</v>
      </c>
      <c r="Z1622" t="str">
        <f t="shared" si="103"/>
        <v>Low</v>
      </c>
      <c r="AA1622" s="14">
        <f t="shared" ca="1" si="104"/>
        <v>1.0203822149471489</v>
      </c>
      <c r="AB1622">
        <v>0</v>
      </c>
      <c r="AC1622">
        <v>3</v>
      </c>
      <c r="AD1622" s="14">
        <f t="shared" ca="1" si="105"/>
        <v>3.1086764841137429</v>
      </c>
      <c r="AE1622">
        <v>4</v>
      </c>
      <c r="AF1622">
        <v>0</v>
      </c>
      <c r="AG1622">
        <v>0</v>
      </c>
      <c r="AH1622">
        <v>0</v>
      </c>
      <c r="AI1622">
        <v>0</v>
      </c>
      <c r="AJ1622">
        <v>0</v>
      </c>
      <c r="AK1622">
        <v>0</v>
      </c>
      <c r="AL1622">
        <v>0</v>
      </c>
      <c r="AM1622" t="s">
        <v>48</v>
      </c>
    </row>
    <row r="1623" spans="1:39" hidden="1" x14ac:dyDescent="0.3">
      <c r="A1623">
        <v>2952</v>
      </c>
      <c r="B1623">
        <v>1977</v>
      </c>
      <c r="C1623" s="14">
        <f>2021-Table1[[#This Row],[Year_Birth]]</f>
        <v>44</v>
      </c>
      <c r="D1623" t="s">
        <v>44</v>
      </c>
      <c r="E1623" s="14" t="str" cm="1">
        <f t="array" ref="E1623">_xlfn.SWITCH(Table1[[#This Row],[Education]],"Graduation","Bachelor’s","Basic","High School","2n Cycle","Master’s","Master","Master’s","PhD","PhD","Other")</f>
        <v>Master’s</v>
      </c>
      <c r="F1623" t="s">
        <v>50</v>
      </c>
      <c r="G1623" s="14" t="s">
        <v>50</v>
      </c>
      <c r="H1623" s="14" t="str" cm="1">
        <f t="array" ref="H1623">_xlfn.SWITCH(Table1[[#This Row],[Marital_Status_mod]],"Together","Couple","Married","Couple","Divorced","Single","Single","Single","Widow","Single","Other")</f>
        <v>Single</v>
      </c>
      <c r="I1623" s="4">
        <v>36273</v>
      </c>
      <c r="J1623" s="41" t="str">
        <f t="shared" si="102"/>
        <v>$30 - $40K</v>
      </c>
      <c r="K1623">
        <v>1</v>
      </c>
      <c r="L1623">
        <v>0</v>
      </c>
      <c r="M1623">
        <f>Table1[[#This Row],[Teenhome]]+Table1[[#This Row],[Kidhome]]</f>
        <v>1</v>
      </c>
      <c r="N1623" s="1">
        <v>41745</v>
      </c>
      <c r="O1623" s="16">
        <f>(Table1[[#This Row],[DataSetDate]]-Table1[[#This Row],[Dt_Customer]])/365</f>
        <v>6.8136986301369866</v>
      </c>
      <c r="P1623" s="15">
        <v>44232</v>
      </c>
      <c r="Q1623">
        <v>80</v>
      </c>
      <c r="R1623" s="4">
        <v>29</v>
      </c>
      <c r="S1623" s="4">
        <v>3</v>
      </c>
      <c r="T1623" s="4">
        <v>30</v>
      </c>
      <c r="U1623" s="4">
        <v>3</v>
      </c>
      <c r="V1623" s="4">
        <v>2</v>
      </c>
      <c r="W1623" s="4">
        <v>9</v>
      </c>
      <c r="X1623">
        <v>2</v>
      </c>
      <c r="Y1623">
        <v>3</v>
      </c>
      <c r="Z1623" t="str">
        <f t="shared" si="103"/>
        <v>Medium</v>
      </c>
      <c r="AA1623" s="14">
        <f t="shared" ca="1" si="104"/>
        <v>3.2003128278613882</v>
      </c>
      <c r="AB1623">
        <v>0</v>
      </c>
      <c r="AC1623">
        <v>3</v>
      </c>
      <c r="AD1623" s="14">
        <f t="shared" ca="1" si="105"/>
        <v>2.8279878420737625</v>
      </c>
      <c r="AE1623">
        <v>6</v>
      </c>
      <c r="AF1623">
        <v>0</v>
      </c>
      <c r="AG1623">
        <v>0</v>
      </c>
      <c r="AH1623">
        <v>0</v>
      </c>
      <c r="AI1623">
        <v>0</v>
      </c>
      <c r="AJ1623">
        <v>0</v>
      </c>
      <c r="AK1623">
        <v>0</v>
      </c>
      <c r="AL1623">
        <v>0</v>
      </c>
      <c r="AM1623" t="s">
        <v>41</v>
      </c>
    </row>
    <row r="1624" spans="1:39" hidden="1" x14ac:dyDescent="0.3">
      <c r="A1624">
        <v>1175</v>
      </c>
      <c r="B1624">
        <v>1983</v>
      </c>
      <c r="C1624" s="14">
        <f>2021-Table1[[#This Row],[Year_Birth]]</f>
        <v>38</v>
      </c>
      <c r="D1624" t="s">
        <v>44</v>
      </c>
      <c r="E1624" s="14" t="str" cm="1">
        <f t="array" ref="E1624">_xlfn.SWITCH(Table1[[#This Row],[Education]],"Graduation","Bachelor’s","Basic","High School","2n Cycle","Master’s","Master","Master’s","PhD","PhD","Other")</f>
        <v>Master’s</v>
      </c>
      <c r="F1624" t="s">
        <v>42</v>
      </c>
      <c r="G1624" s="14" t="s">
        <v>42</v>
      </c>
      <c r="H1624" s="14" t="str" cm="1">
        <f t="array" ref="H1624">_xlfn.SWITCH(Table1[[#This Row],[Marital_Status_mod]],"Together","Couple","Married","Couple","Divorced","Single","Single","Single","Widow","Single","Other")</f>
        <v>Couple</v>
      </c>
      <c r="I1624" s="4">
        <v>36262</v>
      </c>
      <c r="J1624" s="41" t="str">
        <f t="shared" si="102"/>
        <v>$30 - $40K</v>
      </c>
      <c r="K1624">
        <v>0</v>
      </c>
      <c r="L1624">
        <v>0</v>
      </c>
      <c r="M1624">
        <f>Table1[[#This Row],[Teenhome]]+Table1[[#This Row],[Kidhome]]</f>
        <v>0</v>
      </c>
      <c r="N1624" s="1">
        <v>41537</v>
      </c>
      <c r="O1624" s="16">
        <f>(Table1[[#This Row],[DataSetDate]]-Table1[[#This Row],[Dt_Customer]])/365</f>
        <v>7.3835616438356162</v>
      </c>
      <c r="P1624" s="15">
        <v>44232</v>
      </c>
      <c r="Q1624">
        <v>24</v>
      </c>
      <c r="R1624" s="4">
        <v>88</v>
      </c>
      <c r="S1624" s="4">
        <v>39</v>
      </c>
      <c r="T1624" s="4">
        <v>54</v>
      </c>
      <c r="U1624" s="4">
        <v>64</v>
      </c>
      <c r="V1624" s="4">
        <v>28</v>
      </c>
      <c r="W1624" s="4">
        <v>153</v>
      </c>
      <c r="X1624">
        <v>1</v>
      </c>
      <c r="Y1624">
        <v>3</v>
      </c>
      <c r="Z1624" t="str">
        <f t="shared" si="103"/>
        <v>Medium</v>
      </c>
      <c r="AA1624" s="14">
        <f t="shared" ca="1" si="104"/>
        <v>2.9296557667418446</v>
      </c>
      <c r="AB1624">
        <v>5</v>
      </c>
      <c r="AC1624">
        <v>3</v>
      </c>
      <c r="AD1624" s="14">
        <f t="shared" ca="1" si="105"/>
        <v>3.2197579358498865</v>
      </c>
      <c r="AE1624">
        <v>6</v>
      </c>
      <c r="AF1624">
        <v>0</v>
      </c>
      <c r="AG1624">
        <v>0</v>
      </c>
      <c r="AH1624">
        <v>1</v>
      </c>
      <c r="AI1624">
        <v>0</v>
      </c>
      <c r="AJ1624">
        <v>0</v>
      </c>
      <c r="AK1624">
        <v>1</v>
      </c>
      <c r="AL1624">
        <v>0</v>
      </c>
      <c r="AM1624" t="s">
        <v>41</v>
      </c>
    </row>
    <row r="1625" spans="1:39" hidden="1" x14ac:dyDescent="0.3">
      <c r="A1625">
        <v>6471</v>
      </c>
      <c r="B1625">
        <v>1971</v>
      </c>
      <c r="C1625" s="14">
        <f>2021-Table1[[#This Row],[Year_Birth]]</f>
        <v>50</v>
      </c>
      <c r="D1625" t="s">
        <v>44</v>
      </c>
      <c r="E1625" s="14" t="str" cm="1">
        <f t="array" ref="E1625">_xlfn.SWITCH(Table1[[#This Row],[Education]],"Graduation","Bachelor’s","Basic","High School","2n Cycle","Master’s","Master","Master’s","PhD","PhD","Other")</f>
        <v>Master’s</v>
      </c>
      <c r="F1625" t="s">
        <v>50</v>
      </c>
      <c r="G1625" s="14" t="s">
        <v>50</v>
      </c>
      <c r="H1625" s="14" t="str" cm="1">
        <f t="array" ref="H1625">_xlfn.SWITCH(Table1[[#This Row],[Marital_Status_mod]],"Together","Couple","Married","Couple","Divorced","Single","Single","Single","Widow","Single","Other")</f>
        <v>Single</v>
      </c>
      <c r="I1625" s="4">
        <v>36230</v>
      </c>
      <c r="J1625" s="41" t="str">
        <f t="shared" si="102"/>
        <v>$30 - $40K</v>
      </c>
      <c r="K1625">
        <v>1</v>
      </c>
      <c r="L1625">
        <v>0</v>
      </c>
      <c r="M1625">
        <f>Table1[[#This Row],[Teenhome]]+Table1[[#This Row],[Kidhome]]</f>
        <v>1</v>
      </c>
      <c r="N1625" s="1">
        <v>41564</v>
      </c>
      <c r="O1625" s="16">
        <f>(Table1[[#This Row],[DataSetDate]]-Table1[[#This Row],[Dt_Customer]])/365</f>
        <v>7.3095890410958901</v>
      </c>
      <c r="P1625" s="15">
        <v>44232</v>
      </c>
      <c r="Q1625">
        <v>17</v>
      </c>
      <c r="R1625" s="4">
        <v>14</v>
      </c>
      <c r="S1625" s="4">
        <v>2</v>
      </c>
      <c r="T1625" s="4">
        <v>30</v>
      </c>
      <c r="U1625" s="4">
        <v>8</v>
      </c>
      <c r="V1625" s="4">
        <v>2</v>
      </c>
      <c r="W1625" s="4">
        <v>3</v>
      </c>
      <c r="X1625">
        <v>1</v>
      </c>
      <c r="Y1625">
        <v>2</v>
      </c>
      <c r="Z1625" t="str">
        <f t="shared" si="103"/>
        <v>Low</v>
      </c>
      <c r="AA1625" s="14">
        <f t="shared" ca="1" si="104"/>
        <v>2.2887310336867412</v>
      </c>
      <c r="AB1625">
        <v>0</v>
      </c>
      <c r="AC1625">
        <v>4</v>
      </c>
      <c r="AD1625" s="14">
        <f t="shared" ca="1" si="105"/>
        <v>3.6178686512970226</v>
      </c>
      <c r="AE1625">
        <v>5</v>
      </c>
      <c r="AF1625">
        <v>0</v>
      </c>
      <c r="AG1625">
        <v>0</v>
      </c>
      <c r="AH1625">
        <v>0</v>
      </c>
      <c r="AI1625">
        <v>0</v>
      </c>
      <c r="AJ1625">
        <v>0</v>
      </c>
      <c r="AK1625">
        <v>0</v>
      </c>
      <c r="AL1625">
        <v>0</v>
      </c>
      <c r="AM1625" t="s">
        <v>41</v>
      </c>
    </row>
    <row r="1626" spans="1:39" hidden="1" x14ac:dyDescent="0.3">
      <c r="A1626">
        <v>8779</v>
      </c>
      <c r="B1626">
        <v>1985</v>
      </c>
      <c r="C1626" s="14">
        <f>2021-Table1[[#This Row],[Year_Birth]]</f>
        <v>36</v>
      </c>
      <c r="D1626" t="s">
        <v>51</v>
      </c>
      <c r="E1626" s="14" t="str" cm="1">
        <f t="array" ref="E1626">_xlfn.SWITCH(Table1[[#This Row],[Education]],"Graduation","Bachelor’s","Basic","High School","2n Cycle","Master’s","Master","Master’s","PhD","PhD","Other")</f>
        <v>Master’s</v>
      </c>
      <c r="F1626" t="s">
        <v>42</v>
      </c>
      <c r="G1626" s="14" t="s">
        <v>42</v>
      </c>
      <c r="H1626" s="14" t="str" cm="1">
        <f t="array" ref="H1626">_xlfn.SWITCH(Table1[[#This Row],[Marital_Status_mod]],"Together","Couple","Married","Couple","Divorced","Single","Single","Single","Widow","Single","Other")</f>
        <v>Couple</v>
      </c>
      <c r="I1626" s="4">
        <v>36145</v>
      </c>
      <c r="J1626" s="41" t="str">
        <f t="shared" si="102"/>
        <v>$30 - $40K</v>
      </c>
      <c r="K1626">
        <v>1</v>
      </c>
      <c r="L1626">
        <v>0</v>
      </c>
      <c r="M1626">
        <f>Table1[[#This Row],[Teenhome]]+Table1[[#This Row],[Kidhome]]</f>
        <v>1</v>
      </c>
      <c r="N1626" s="1">
        <v>41441</v>
      </c>
      <c r="O1626" s="16">
        <f>(Table1[[#This Row],[DataSetDate]]-Table1[[#This Row],[Dt_Customer]])/365</f>
        <v>7.646575342465753</v>
      </c>
      <c r="P1626" s="15">
        <v>44232</v>
      </c>
      <c r="Q1626">
        <v>13</v>
      </c>
      <c r="R1626" s="4">
        <v>56</v>
      </c>
      <c r="S1626" s="4">
        <v>4</v>
      </c>
      <c r="T1626" s="4">
        <v>76</v>
      </c>
      <c r="U1626" s="4">
        <v>17</v>
      </c>
      <c r="V1626" s="4">
        <v>1</v>
      </c>
      <c r="W1626" s="4">
        <v>18</v>
      </c>
      <c r="X1626">
        <v>4</v>
      </c>
      <c r="Y1626">
        <v>4</v>
      </c>
      <c r="Z1626" t="str">
        <f t="shared" si="103"/>
        <v>Medium</v>
      </c>
      <c r="AA1626" s="14">
        <f t="shared" ca="1" si="104"/>
        <v>3.7700900262210175</v>
      </c>
      <c r="AB1626">
        <v>1</v>
      </c>
      <c r="AC1626">
        <v>3</v>
      </c>
      <c r="AD1626" s="14">
        <f t="shared" ca="1" si="105"/>
        <v>2.9736952318380783</v>
      </c>
      <c r="AE1626">
        <v>9</v>
      </c>
      <c r="AF1626">
        <v>0</v>
      </c>
      <c r="AG1626">
        <v>0</v>
      </c>
      <c r="AH1626">
        <v>1</v>
      </c>
      <c r="AI1626">
        <v>0</v>
      </c>
      <c r="AJ1626">
        <v>0</v>
      </c>
      <c r="AK1626">
        <v>1</v>
      </c>
      <c r="AL1626">
        <v>0</v>
      </c>
      <c r="AM1626" t="s">
        <v>43</v>
      </c>
    </row>
    <row r="1627" spans="1:39" hidden="1" x14ac:dyDescent="0.3">
      <c r="A1627">
        <v>2724</v>
      </c>
      <c r="B1627">
        <v>1981</v>
      </c>
      <c r="C1627" s="14">
        <f>2021-Table1[[#This Row],[Year_Birth]]</f>
        <v>40</v>
      </c>
      <c r="D1627" t="s">
        <v>44</v>
      </c>
      <c r="E1627" s="14" t="str" cm="1">
        <f t="array" ref="E1627">_xlfn.SWITCH(Table1[[#This Row],[Education]],"Graduation","Bachelor’s","Basic","High School","2n Cycle","Master’s","Master","Master’s","PhD","PhD","Other")</f>
        <v>Master’s</v>
      </c>
      <c r="F1627" t="s">
        <v>50</v>
      </c>
      <c r="G1627" s="14" t="s">
        <v>50</v>
      </c>
      <c r="H1627" s="14" t="str" cm="1">
        <f t="array" ref="H1627">_xlfn.SWITCH(Table1[[#This Row],[Marital_Status_mod]],"Together","Couple","Married","Couple","Divorced","Single","Single","Single","Widow","Single","Other")</f>
        <v>Single</v>
      </c>
      <c r="I1627" s="4">
        <v>36143</v>
      </c>
      <c r="J1627" s="41" t="str">
        <f t="shared" si="102"/>
        <v>$30 - $40K</v>
      </c>
      <c r="K1627">
        <v>1</v>
      </c>
      <c r="L1627">
        <v>0</v>
      </c>
      <c r="M1627">
        <f>Table1[[#This Row],[Teenhome]]+Table1[[#This Row],[Kidhome]]</f>
        <v>1</v>
      </c>
      <c r="N1627" s="1">
        <v>41728</v>
      </c>
      <c r="O1627" s="16">
        <f>(Table1[[#This Row],[DataSetDate]]-Table1[[#This Row],[Dt_Customer]])/365</f>
        <v>6.86027397260274</v>
      </c>
      <c r="P1627" s="15">
        <v>44232</v>
      </c>
      <c r="Q1627">
        <v>33</v>
      </c>
      <c r="R1627" s="4">
        <v>12</v>
      </c>
      <c r="S1627" s="4">
        <v>0</v>
      </c>
      <c r="T1627" s="4">
        <v>1</v>
      </c>
      <c r="U1627" s="4">
        <v>0</v>
      </c>
      <c r="V1627" s="4">
        <v>0</v>
      </c>
      <c r="W1627" s="4">
        <v>6</v>
      </c>
      <c r="X1627">
        <v>1</v>
      </c>
      <c r="Y1627">
        <v>0</v>
      </c>
      <c r="Z1627" t="str">
        <f t="shared" si="103"/>
        <v>Low</v>
      </c>
      <c r="AA1627" s="14">
        <f t="shared" ca="1" si="104"/>
        <v>-0.29805108865597463</v>
      </c>
      <c r="AB1627">
        <v>1</v>
      </c>
      <c r="AC1627">
        <v>2</v>
      </c>
      <c r="AD1627" s="14">
        <f t="shared" ca="1" si="105"/>
        <v>1.9849685817890776</v>
      </c>
      <c r="AE1627">
        <v>3</v>
      </c>
      <c r="AF1627">
        <v>0</v>
      </c>
      <c r="AG1627">
        <v>0</v>
      </c>
      <c r="AH1627">
        <v>0</v>
      </c>
      <c r="AI1627">
        <v>0</v>
      </c>
      <c r="AJ1627">
        <v>0</v>
      </c>
      <c r="AK1627">
        <v>0</v>
      </c>
      <c r="AL1627">
        <v>0</v>
      </c>
      <c r="AM1627" t="s">
        <v>41</v>
      </c>
    </row>
    <row r="1628" spans="1:39" hidden="1" x14ac:dyDescent="0.3">
      <c r="A1628">
        <v>273</v>
      </c>
      <c r="B1628">
        <v>1970</v>
      </c>
      <c r="C1628" s="14">
        <f>2021-Table1[[#This Row],[Year_Birth]]</f>
        <v>51</v>
      </c>
      <c r="D1628" t="s">
        <v>44</v>
      </c>
      <c r="E1628" s="14" t="str" cm="1">
        <f t="array" ref="E1628">_xlfn.SWITCH(Table1[[#This Row],[Education]],"Graduation","Bachelor’s","Basic","High School","2n Cycle","Master’s","Master","Master’s","PhD","PhD","Other")</f>
        <v>Master’s</v>
      </c>
      <c r="F1628" t="s">
        <v>42</v>
      </c>
      <c r="G1628" s="14" t="s">
        <v>42</v>
      </c>
      <c r="H1628" s="14" t="str" cm="1">
        <f t="array" ref="H1628">_xlfn.SWITCH(Table1[[#This Row],[Marital_Status_mod]],"Together","Couple","Married","Couple","Divorced","Single","Single","Single","Widow","Single","Other")</f>
        <v>Couple</v>
      </c>
      <c r="I1628" s="4">
        <v>36138</v>
      </c>
      <c r="J1628" s="41" t="str">
        <f t="shared" si="102"/>
        <v>$30 - $40K</v>
      </c>
      <c r="K1628">
        <v>1</v>
      </c>
      <c r="L1628">
        <v>1</v>
      </c>
      <c r="M1628">
        <f>Table1[[#This Row],[Teenhome]]+Table1[[#This Row],[Kidhome]]</f>
        <v>2</v>
      </c>
      <c r="N1628" s="1">
        <v>41471</v>
      </c>
      <c r="O1628" s="16">
        <f>(Table1[[#This Row],[DataSetDate]]-Table1[[#This Row],[Dt_Customer]])/365</f>
        <v>7.5643835616438357</v>
      </c>
      <c r="P1628" s="15">
        <v>44232</v>
      </c>
      <c r="Q1628">
        <v>48</v>
      </c>
      <c r="R1628" s="4">
        <v>130</v>
      </c>
      <c r="S1628" s="4">
        <v>0</v>
      </c>
      <c r="T1628" s="4">
        <v>16</v>
      </c>
      <c r="U1628" s="4">
        <v>0</v>
      </c>
      <c r="V1628" s="4">
        <v>0</v>
      </c>
      <c r="W1628" s="4">
        <v>5</v>
      </c>
      <c r="X1628">
        <v>5</v>
      </c>
      <c r="Y1628">
        <v>3</v>
      </c>
      <c r="Z1628" t="str">
        <f t="shared" si="103"/>
        <v>Medium</v>
      </c>
      <c r="AA1628" s="14">
        <f t="shared" ca="1" si="104"/>
        <v>3.025018018946446</v>
      </c>
      <c r="AB1628">
        <v>1</v>
      </c>
      <c r="AC1628">
        <v>4</v>
      </c>
      <c r="AD1628" s="14">
        <f t="shared" ca="1" si="105"/>
        <v>3.8770403074770625</v>
      </c>
      <c r="AE1628">
        <v>7</v>
      </c>
      <c r="AF1628">
        <v>0</v>
      </c>
      <c r="AG1628">
        <v>0</v>
      </c>
      <c r="AH1628">
        <v>0</v>
      </c>
      <c r="AI1628">
        <v>1</v>
      </c>
      <c r="AJ1628">
        <v>0</v>
      </c>
      <c r="AK1628">
        <v>0</v>
      </c>
      <c r="AL1628">
        <v>0</v>
      </c>
      <c r="AM1628" t="s">
        <v>52</v>
      </c>
    </row>
    <row r="1629" spans="1:39" hidden="1" x14ac:dyDescent="0.3">
      <c r="A1629">
        <v>7453</v>
      </c>
      <c r="B1629">
        <v>1954</v>
      </c>
      <c r="C1629" s="14">
        <f>2021-Table1[[#This Row],[Year_Birth]]</f>
        <v>67</v>
      </c>
      <c r="D1629" t="s">
        <v>46</v>
      </c>
      <c r="E1629" s="14" t="str" cm="1">
        <f t="array" ref="E1629">_xlfn.SWITCH(Table1[[#This Row],[Education]],"Graduation","Bachelor’s","Basic","High School","2n Cycle","Master’s","Master","Master’s","PhD","PhD","Other")</f>
        <v>Bachelor’s</v>
      </c>
      <c r="F1629" t="s">
        <v>50</v>
      </c>
      <c r="G1629" s="14" t="s">
        <v>50</v>
      </c>
      <c r="H1629" s="14" t="str" cm="1">
        <f t="array" ref="H1629">_xlfn.SWITCH(Table1[[#This Row],[Marital_Status_mod]],"Together","Couple","Married","Couple","Divorced","Single","Single","Single","Widow","Single","Other")</f>
        <v>Single</v>
      </c>
      <c r="I1629" s="4">
        <v>36130</v>
      </c>
      <c r="J1629" s="41" t="str">
        <f t="shared" si="102"/>
        <v>$30 - $40K</v>
      </c>
      <c r="K1629">
        <v>0</v>
      </c>
      <c r="L1629">
        <v>1</v>
      </c>
      <c r="M1629">
        <f>Table1[[#This Row],[Teenhome]]+Table1[[#This Row],[Kidhome]]</f>
        <v>1</v>
      </c>
      <c r="N1629" s="1">
        <v>41307</v>
      </c>
      <c r="O1629" s="16">
        <f>(Table1[[#This Row],[DataSetDate]]-Table1[[#This Row],[Dt_Customer]])/365</f>
        <v>8.0136986301369859</v>
      </c>
      <c r="P1629" s="15">
        <v>44232</v>
      </c>
      <c r="Q1629">
        <v>46</v>
      </c>
      <c r="R1629" s="4">
        <v>157</v>
      </c>
      <c r="S1629" s="4">
        <v>43</v>
      </c>
      <c r="T1629" s="4">
        <v>127</v>
      </c>
      <c r="U1629" s="4">
        <v>68</v>
      </c>
      <c r="V1629" s="4">
        <v>56</v>
      </c>
      <c r="W1629" s="4">
        <v>37</v>
      </c>
      <c r="X1629">
        <v>6</v>
      </c>
      <c r="Y1629">
        <v>3</v>
      </c>
      <c r="Z1629" t="str">
        <f t="shared" si="103"/>
        <v>Medium</v>
      </c>
      <c r="AA1629" s="14">
        <f t="shared" ca="1" si="104"/>
        <v>3.0768532334125078</v>
      </c>
      <c r="AB1629">
        <v>8</v>
      </c>
      <c r="AC1629">
        <v>4</v>
      </c>
      <c r="AD1629" s="14">
        <f t="shared" ca="1" si="105"/>
        <v>3.8488569032902937</v>
      </c>
      <c r="AE1629">
        <v>4</v>
      </c>
      <c r="AF1629">
        <v>0</v>
      </c>
      <c r="AG1629">
        <v>0</v>
      </c>
      <c r="AH1629">
        <v>1</v>
      </c>
      <c r="AI1629">
        <v>0</v>
      </c>
      <c r="AJ1629">
        <v>0</v>
      </c>
      <c r="AK1629">
        <v>1</v>
      </c>
      <c r="AL1629">
        <v>0</v>
      </c>
      <c r="AM1629" t="s">
        <v>41</v>
      </c>
    </row>
    <row r="1630" spans="1:39" hidden="1" x14ac:dyDescent="0.3">
      <c r="A1630">
        <v>3409</v>
      </c>
      <c r="B1630">
        <v>1984</v>
      </c>
      <c r="C1630" s="14">
        <f>2021-Table1[[#This Row],[Year_Birth]]</f>
        <v>37</v>
      </c>
      <c r="D1630" t="s">
        <v>46</v>
      </c>
      <c r="E1630" s="14" t="str" cm="1">
        <f t="array" ref="E1630">_xlfn.SWITCH(Table1[[#This Row],[Education]],"Graduation","Bachelor’s","Basic","High School","2n Cycle","Master’s","Master","Master’s","PhD","PhD","Other")</f>
        <v>Bachelor’s</v>
      </c>
      <c r="F1630" t="s">
        <v>50</v>
      </c>
      <c r="G1630" s="14" t="s">
        <v>50</v>
      </c>
      <c r="H1630" s="14" t="str" cm="1">
        <f t="array" ref="H1630">_xlfn.SWITCH(Table1[[#This Row],[Marital_Status_mod]],"Together","Couple","Married","Couple","Divorced","Single","Single","Single","Widow","Single","Other")</f>
        <v>Single</v>
      </c>
      <c r="I1630" s="4">
        <v>36108</v>
      </c>
      <c r="J1630" s="41" t="str">
        <f t="shared" si="102"/>
        <v>$30 - $40K</v>
      </c>
      <c r="K1630">
        <v>1</v>
      </c>
      <c r="L1630">
        <v>0</v>
      </c>
      <c r="M1630">
        <f>Table1[[#This Row],[Teenhome]]+Table1[[#This Row],[Kidhome]]</f>
        <v>1</v>
      </c>
      <c r="N1630" s="1">
        <v>41562</v>
      </c>
      <c r="O1630" s="16">
        <f>(Table1[[#This Row],[DataSetDate]]-Table1[[#This Row],[Dt_Customer]])/365</f>
        <v>7.3150684931506849</v>
      </c>
      <c r="P1630" s="15">
        <v>44232</v>
      </c>
      <c r="Q1630">
        <v>68</v>
      </c>
      <c r="R1630" s="4">
        <v>141</v>
      </c>
      <c r="S1630" s="4">
        <v>8</v>
      </c>
      <c r="T1630" s="4">
        <v>129</v>
      </c>
      <c r="U1630" s="4">
        <v>3</v>
      </c>
      <c r="V1630" s="4">
        <v>11</v>
      </c>
      <c r="W1630" s="4">
        <v>47</v>
      </c>
      <c r="X1630">
        <v>3</v>
      </c>
      <c r="Y1630">
        <v>7</v>
      </c>
      <c r="Z1630" t="str">
        <f t="shared" si="103"/>
        <v>High</v>
      </c>
      <c r="AA1630" s="14">
        <f t="shared" ca="1" si="104"/>
        <v>7.3121145495755533</v>
      </c>
      <c r="AB1630">
        <v>1</v>
      </c>
      <c r="AC1630">
        <v>4</v>
      </c>
      <c r="AD1630" s="14">
        <f t="shared" ca="1" si="105"/>
        <v>3.7482167074285213</v>
      </c>
      <c r="AE1630">
        <v>9</v>
      </c>
      <c r="AF1630">
        <v>0</v>
      </c>
      <c r="AG1630">
        <v>0</v>
      </c>
      <c r="AH1630">
        <v>1</v>
      </c>
      <c r="AI1630">
        <v>0</v>
      </c>
      <c r="AJ1630">
        <v>0</v>
      </c>
      <c r="AK1630">
        <v>0</v>
      </c>
      <c r="AL1630">
        <v>0</v>
      </c>
      <c r="AM1630" t="s">
        <v>47</v>
      </c>
    </row>
    <row r="1631" spans="1:39" hidden="1" x14ac:dyDescent="0.3">
      <c r="A1631">
        <v>8008</v>
      </c>
      <c r="B1631">
        <v>1983</v>
      </c>
      <c r="C1631" s="14">
        <f>2021-Table1[[#This Row],[Year_Birth]]</f>
        <v>38</v>
      </c>
      <c r="D1631" t="s">
        <v>46</v>
      </c>
      <c r="E1631" s="14" t="str" cm="1">
        <f t="array" ref="E1631">_xlfn.SWITCH(Table1[[#This Row],[Education]],"Graduation","Bachelor’s","Basic","High School","2n Cycle","Master’s","Master","Master’s","PhD","PhD","Other")</f>
        <v>Bachelor’s</v>
      </c>
      <c r="F1631" t="s">
        <v>40</v>
      </c>
      <c r="G1631" s="14" t="s">
        <v>40</v>
      </c>
      <c r="H1631" s="14" t="str" cm="1">
        <f t="array" ref="H1631">_xlfn.SWITCH(Table1[[#This Row],[Marital_Status_mod]],"Together","Couple","Married","Couple","Divorced","Single","Single","Single","Widow","Single","Other")</f>
        <v>Couple</v>
      </c>
      <c r="I1631" s="4">
        <v>36075</v>
      </c>
      <c r="J1631" s="41" t="str">
        <f t="shared" si="102"/>
        <v>$30 - $40K</v>
      </c>
      <c r="K1631">
        <v>1</v>
      </c>
      <c r="L1631">
        <v>0</v>
      </c>
      <c r="M1631">
        <f>Table1[[#This Row],[Teenhome]]+Table1[[#This Row],[Kidhome]]</f>
        <v>1</v>
      </c>
      <c r="N1631" s="1">
        <v>41617</v>
      </c>
      <c r="O1631" s="16">
        <f>(Table1[[#This Row],[DataSetDate]]-Table1[[#This Row],[Dt_Customer]])/365</f>
        <v>7.1643835616438354</v>
      </c>
      <c r="P1631" s="15">
        <v>44232</v>
      </c>
      <c r="Q1631">
        <v>54</v>
      </c>
      <c r="R1631" s="4">
        <v>46</v>
      </c>
      <c r="S1631" s="4">
        <v>0</v>
      </c>
      <c r="T1631" s="4">
        <v>30</v>
      </c>
      <c r="U1631" s="4">
        <v>12</v>
      </c>
      <c r="V1631" s="4">
        <v>1</v>
      </c>
      <c r="W1631" s="4">
        <v>30</v>
      </c>
      <c r="X1631">
        <v>1</v>
      </c>
      <c r="Y1631">
        <v>2</v>
      </c>
      <c r="Z1631" t="str">
        <f t="shared" si="103"/>
        <v>Low</v>
      </c>
      <c r="AA1631" s="14">
        <f t="shared" ca="1" si="104"/>
        <v>1.7801787672929443</v>
      </c>
      <c r="AB1631">
        <v>0</v>
      </c>
      <c r="AC1631">
        <v>4</v>
      </c>
      <c r="AD1631" s="14">
        <f t="shared" ca="1" si="105"/>
        <v>4.2059517824465464</v>
      </c>
      <c r="AE1631">
        <v>6</v>
      </c>
      <c r="AF1631">
        <v>0</v>
      </c>
      <c r="AG1631">
        <v>0</v>
      </c>
      <c r="AH1631">
        <v>0</v>
      </c>
      <c r="AI1631">
        <v>0</v>
      </c>
      <c r="AJ1631">
        <v>0</v>
      </c>
      <c r="AK1631">
        <v>0</v>
      </c>
      <c r="AL1631">
        <v>0</v>
      </c>
      <c r="AM1631" t="s">
        <v>41</v>
      </c>
    </row>
    <row r="1632" spans="1:39" hidden="1" x14ac:dyDescent="0.3">
      <c r="A1632">
        <v>7842</v>
      </c>
      <c r="B1632">
        <v>1968</v>
      </c>
      <c r="C1632" s="14">
        <f>2021-Table1[[#This Row],[Year_Birth]]</f>
        <v>53</v>
      </c>
      <c r="D1632" t="s">
        <v>46</v>
      </c>
      <c r="E1632" s="14" t="str" cm="1">
        <f t="array" ref="E1632">_xlfn.SWITCH(Table1[[#This Row],[Education]],"Graduation","Bachelor’s","Basic","High School","2n Cycle","Master’s","Master","Master’s","PhD","PhD","Other")</f>
        <v>Bachelor’s</v>
      </c>
      <c r="F1632" t="s">
        <v>50</v>
      </c>
      <c r="G1632" s="14" t="s">
        <v>50</v>
      </c>
      <c r="H1632" s="14" t="str" cm="1">
        <f t="array" ref="H1632">_xlfn.SWITCH(Table1[[#This Row],[Marital_Status_mod]],"Together","Couple","Married","Couple","Divorced","Single","Single","Single","Widow","Single","Other")</f>
        <v>Single</v>
      </c>
      <c r="I1632" s="4">
        <v>36065</v>
      </c>
      <c r="J1632" s="41" t="str">
        <f t="shared" si="102"/>
        <v>$30 - $40K</v>
      </c>
      <c r="K1632">
        <v>1</v>
      </c>
      <c r="L1632">
        <v>1</v>
      </c>
      <c r="M1632">
        <f>Table1[[#This Row],[Teenhome]]+Table1[[#This Row],[Kidhome]]</f>
        <v>2</v>
      </c>
      <c r="N1632" s="1">
        <v>41364</v>
      </c>
      <c r="O1632" s="16">
        <f>(Table1[[#This Row],[DataSetDate]]-Table1[[#This Row],[Dt_Customer]])/365</f>
        <v>7.8575342465753426</v>
      </c>
      <c r="P1632" s="15">
        <v>44232</v>
      </c>
      <c r="Q1632">
        <v>54</v>
      </c>
      <c r="R1632" s="4">
        <v>18</v>
      </c>
      <c r="S1632" s="4">
        <v>7</v>
      </c>
      <c r="T1632" s="4">
        <v>34</v>
      </c>
      <c r="U1632" s="4">
        <v>10</v>
      </c>
      <c r="V1632" s="4">
        <v>2</v>
      </c>
      <c r="W1632" s="4">
        <v>3</v>
      </c>
      <c r="X1632">
        <v>3</v>
      </c>
      <c r="Y1632">
        <v>3</v>
      </c>
      <c r="Z1632" t="str">
        <f t="shared" si="103"/>
        <v>Medium</v>
      </c>
      <c r="AA1632" s="14">
        <f t="shared" ca="1" si="104"/>
        <v>3.1464298572896658</v>
      </c>
      <c r="AB1632">
        <v>0</v>
      </c>
      <c r="AC1632">
        <v>3</v>
      </c>
      <c r="AD1632" s="14">
        <f t="shared" ca="1" si="105"/>
        <v>2.8222807583365483</v>
      </c>
      <c r="AE1632">
        <v>8</v>
      </c>
      <c r="AF1632">
        <v>0</v>
      </c>
      <c r="AG1632">
        <v>0</v>
      </c>
      <c r="AH1632">
        <v>0</v>
      </c>
      <c r="AI1632">
        <v>0</v>
      </c>
      <c r="AJ1632">
        <v>0</v>
      </c>
      <c r="AK1632">
        <v>0</v>
      </c>
      <c r="AL1632">
        <v>0</v>
      </c>
      <c r="AM1632" t="s">
        <v>41</v>
      </c>
    </row>
    <row r="1633" spans="1:39" hidden="1" x14ac:dyDescent="0.3">
      <c r="A1633">
        <v>4385</v>
      </c>
      <c r="B1633">
        <v>1981</v>
      </c>
      <c r="C1633" s="14">
        <f>2021-Table1[[#This Row],[Year_Birth]]</f>
        <v>40</v>
      </c>
      <c r="D1633" t="s">
        <v>39</v>
      </c>
      <c r="E1633" s="14" t="str" cm="1">
        <f t="array" ref="E1633">_xlfn.SWITCH(Table1[[#This Row],[Education]],"Graduation","Bachelor’s","Basic","High School","2n Cycle","Master’s","Master","Master’s","PhD","PhD","Other")</f>
        <v>PhD</v>
      </c>
      <c r="F1633" t="s">
        <v>50</v>
      </c>
      <c r="G1633" s="14" t="s">
        <v>50</v>
      </c>
      <c r="H1633" s="14" t="str" cm="1">
        <f t="array" ref="H1633">_xlfn.SWITCH(Table1[[#This Row],[Marital_Status_mod]],"Together","Couple","Married","Couple","Divorced","Single","Single","Single","Widow","Single","Other")</f>
        <v>Single</v>
      </c>
      <c r="I1633" s="4">
        <v>36038</v>
      </c>
      <c r="J1633" s="41" t="str">
        <f t="shared" si="102"/>
        <v>$30 - $40K</v>
      </c>
      <c r="K1633">
        <v>1</v>
      </c>
      <c r="L1633">
        <v>0</v>
      </c>
      <c r="M1633">
        <f>Table1[[#This Row],[Teenhome]]+Table1[[#This Row],[Kidhome]]</f>
        <v>1</v>
      </c>
      <c r="N1633" s="1">
        <v>41425</v>
      </c>
      <c r="O1633" s="16">
        <f>(Table1[[#This Row],[DataSetDate]]-Table1[[#This Row],[Dt_Customer]])/365</f>
        <v>7.6904109589041099</v>
      </c>
      <c r="P1633" s="15">
        <v>44232</v>
      </c>
      <c r="Q1633">
        <v>82</v>
      </c>
      <c r="R1633" s="4">
        <v>23</v>
      </c>
      <c r="S1633" s="4">
        <v>0</v>
      </c>
      <c r="T1633" s="4">
        <v>15</v>
      </c>
      <c r="U1633" s="4">
        <v>0</v>
      </c>
      <c r="V1633" s="4">
        <v>2</v>
      </c>
      <c r="W1633" s="4">
        <v>7</v>
      </c>
      <c r="X1633">
        <v>2</v>
      </c>
      <c r="Y1633">
        <v>3</v>
      </c>
      <c r="Z1633" t="str">
        <f t="shared" si="103"/>
        <v>Medium</v>
      </c>
      <c r="AA1633" s="14">
        <f t="shared" ca="1" si="104"/>
        <v>2.8120735018480212</v>
      </c>
      <c r="AB1633">
        <v>0</v>
      </c>
      <c r="AC1633">
        <v>3</v>
      </c>
      <c r="AD1633" s="14">
        <f t="shared" ca="1" si="105"/>
        <v>2.9663425716732794</v>
      </c>
      <c r="AE1633">
        <v>6</v>
      </c>
      <c r="AF1633">
        <v>0</v>
      </c>
      <c r="AG1633">
        <v>0</v>
      </c>
      <c r="AH1633">
        <v>0</v>
      </c>
      <c r="AI1633">
        <v>0</v>
      </c>
      <c r="AJ1633">
        <v>0</v>
      </c>
      <c r="AK1633">
        <v>0</v>
      </c>
      <c r="AL1633">
        <v>0</v>
      </c>
      <c r="AM1633" t="s">
        <v>41</v>
      </c>
    </row>
    <row r="1634" spans="1:39" hidden="1" x14ac:dyDescent="0.3">
      <c r="A1634">
        <v>5654</v>
      </c>
      <c r="B1634">
        <v>1972</v>
      </c>
      <c r="C1634" s="14">
        <f>2021-Table1[[#This Row],[Year_Birth]]</f>
        <v>49</v>
      </c>
      <c r="D1634" t="s">
        <v>46</v>
      </c>
      <c r="E1634" s="14" t="str" cm="1">
        <f t="array" ref="E1634">_xlfn.SWITCH(Table1[[#This Row],[Education]],"Graduation","Bachelor’s","Basic","High School","2n Cycle","Master’s","Master","Master’s","PhD","PhD","Other")</f>
        <v>Bachelor’s</v>
      </c>
      <c r="F1634" t="s">
        <v>42</v>
      </c>
      <c r="G1634" s="14" t="s">
        <v>42</v>
      </c>
      <c r="H1634" s="14" t="str" cm="1">
        <f t="array" ref="H1634">_xlfn.SWITCH(Table1[[#This Row],[Marital_Status_mod]],"Together","Couple","Married","Couple","Divorced","Single","Single","Single","Widow","Single","Other")</f>
        <v>Couple</v>
      </c>
      <c r="I1634" s="4">
        <v>36026</v>
      </c>
      <c r="J1634" s="41" t="str">
        <f t="shared" si="102"/>
        <v>$30 - $40K</v>
      </c>
      <c r="K1634">
        <v>2</v>
      </c>
      <c r="L1634">
        <v>1</v>
      </c>
      <c r="M1634">
        <f>Table1[[#This Row],[Teenhome]]+Table1[[#This Row],[Kidhome]]</f>
        <v>3</v>
      </c>
      <c r="N1634" s="1">
        <v>41714</v>
      </c>
      <c r="O1634" s="16">
        <f>(Table1[[#This Row],[DataSetDate]]-Table1[[#This Row],[Dt_Customer]])/365</f>
        <v>6.8986301369863012</v>
      </c>
      <c r="P1634" s="15">
        <v>44232</v>
      </c>
      <c r="Q1634">
        <v>34</v>
      </c>
      <c r="R1634" s="4">
        <v>20</v>
      </c>
      <c r="S1634" s="4">
        <v>4</v>
      </c>
      <c r="T1634" s="4">
        <v>10</v>
      </c>
      <c r="U1634" s="4">
        <v>6</v>
      </c>
      <c r="V1634" s="4">
        <v>4</v>
      </c>
      <c r="W1634" s="4">
        <v>17</v>
      </c>
      <c r="X1634">
        <v>2</v>
      </c>
      <c r="Y1634">
        <v>2</v>
      </c>
      <c r="Z1634" t="str">
        <f t="shared" si="103"/>
        <v>Low</v>
      </c>
      <c r="AA1634" s="14">
        <f t="shared" ca="1" si="104"/>
        <v>1.8874397160476093</v>
      </c>
      <c r="AB1634">
        <v>0</v>
      </c>
      <c r="AC1634">
        <v>3</v>
      </c>
      <c r="AD1634" s="14">
        <f t="shared" ca="1" si="105"/>
        <v>2.8614160876738537</v>
      </c>
      <c r="AE1634">
        <v>6</v>
      </c>
      <c r="AF1634">
        <v>0</v>
      </c>
      <c r="AG1634">
        <v>0</v>
      </c>
      <c r="AH1634">
        <v>0</v>
      </c>
      <c r="AI1634">
        <v>0</v>
      </c>
      <c r="AJ1634">
        <v>0</v>
      </c>
      <c r="AK1634">
        <v>0</v>
      </c>
      <c r="AL1634">
        <v>0</v>
      </c>
      <c r="AM1634" t="s">
        <v>53</v>
      </c>
    </row>
    <row r="1635" spans="1:39" hidden="1" x14ac:dyDescent="0.3">
      <c r="A1635">
        <v>5329</v>
      </c>
      <c r="B1635">
        <v>1949</v>
      </c>
      <c r="C1635" s="14">
        <f>2021-Table1[[#This Row],[Year_Birth]]</f>
        <v>72</v>
      </c>
      <c r="D1635" t="s">
        <v>39</v>
      </c>
      <c r="E1635" s="14" t="str" cm="1">
        <f t="array" ref="E1635">_xlfn.SWITCH(Table1[[#This Row],[Education]],"Graduation","Bachelor’s","Basic","High School","2n Cycle","Master’s","Master","Master’s","PhD","PhD","Other")</f>
        <v>PhD</v>
      </c>
      <c r="F1635" t="s">
        <v>49</v>
      </c>
      <c r="G1635" s="14" t="s">
        <v>49</v>
      </c>
      <c r="H1635" s="14" t="str" cm="1">
        <f t="array" ref="H1635">_xlfn.SWITCH(Table1[[#This Row],[Marital_Status_mod]],"Together","Couple","Married","Couple","Divorced","Single","Single","Single","Widow","Single","Other")</f>
        <v>Single</v>
      </c>
      <c r="I1635" s="4">
        <v>35946</v>
      </c>
      <c r="J1635" s="41" t="str">
        <f t="shared" si="102"/>
        <v>$30 - $40K</v>
      </c>
      <c r="K1635">
        <v>1</v>
      </c>
      <c r="L1635">
        <v>1</v>
      </c>
      <c r="M1635">
        <f>Table1[[#This Row],[Teenhome]]+Table1[[#This Row],[Kidhome]]</f>
        <v>2</v>
      </c>
      <c r="N1635" s="1">
        <v>41544</v>
      </c>
      <c r="O1635" s="16">
        <f>(Table1[[#This Row],[DataSetDate]]-Table1[[#This Row],[Dt_Customer]])/365</f>
        <v>7.3643835616438356</v>
      </c>
      <c r="P1635" s="15">
        <v>44232</v>
      </c>
      <c r="Q1635">
        <v>24</v>
      </c>
      <c r="R1635" s="4">
        <v>8</v>
      </c>
      <c r="S1635" s="4">
        <v>0</v>
      </c>
      <c r="T1635" s="4">
        <v>3</v>
      </c>
      <c r="U1635" s="4">
        <v>0</v>
      </c>
      <c r="V1635" s="4">
        <v>0</v>
      </c>
      <c r="W1635" s="4">
        <v>0</v>
      </c>
      <c r="X1635">
        <v>1</v>
      </c>
      <c r="Y1635">
        <v>0</v>
      </c>
      <c r="Z1635" t="str">
        <f t="shared" si="103"/>
        <v>Low</v>
      </c>
      <c r="AA1635" s="14">
        <f t="shared" ca="1" si="104"/>
        <v>-9.4500937145244115E-3</v>
      </c>
      <c r="AB1635">
        <v>0</v>
      </c>
      <c r="AC1635">
        <v>3</v>
      </c>
      <c r="AD1635" s="14">
        <f t="shared" ca="1" si="105"/>
        <v>2.6213959782483229</v>
      </c>
      <c r="AE1635">
        <v>5</v>
      </c>
      <c r="AF1635">
        <v>0</v>
      </c>
      <c r="AG1635">
        <v>0</v>
      </c>
      <c r="AH1635">
        <v>0</v>
      </c>
      <c r="AI1635">
        <v>0</v>
      </c>
      <c r="AJ1635">
        <v>0</v>
      </c>
      <c r="AK1635">
        <v>0</v>
      </c>
      <c r="AL1635">
        <v>0</v>
      </c>
      <c r="AM1635" t="s">
        <v>53</v>
      </c>
    </row>
    <row r="1636" spans="1:39" hidden="1" x14ac:dyDescent="0.3">
      <c r="A1636">
        <v>6866</v>
      </c>
      <c r="B1636">
        <v>1969</v>
      </c>
      <c r="C1636" s="14">
        <f>2021-Table1[[#This Row],[Year_Birth]]</f>
        <v>52</v>
      </c>
      <c r="D1636" t="s">
        <v>44</v>
      </c>
      <c r="E1636" s="14" t="str" cm="1">
        <f t="array" ref="E1636">_xlfn.SWITCH(Table1[[#This Row],[Education]],"Graduation","Bachelor’s","Basic","High School","2n Cycle","Master’s","Master","Master’s","PhD","PhD","Other")</f>
        <v>Master’s</v>
      </c>
      <c r="F1636" t="s">
        <v>40</v>
      </c>
      <c r="G1636" s="14" t="s">
        <v>40</v>
      </c>
      <c r="H1636" s="14" t="str" cm="1">
        <f t="array" ref="H1636">_xlfn.SWITCH(Table1[[#This Row],[Marital_Status_mod]],"Together","Couple","Married","Couple","Divorced","Single","Single","Single","Widow","Single","Other")</f>
        <v>Couple</v>
      </c>
      <c r="I1636" s="4">
        <v>35924</v>
      </c>
      <c r="J1636" s="41" t="str">
        <f t="shared" si="102"/>
        <v>$30 - $40K</v>
      </c>
      <c r="K1636">
        <v>1</v>
      </c>
      <c r="L1636">
        <v>1</v>
      </c>
      <c r="M1636">
        <f>Table1[[#This Row],[Teenhome]]+Table1[[#This Row],[Kidhome]]</f>
        <v>2</v>
      </c>
      <c r="N1636" s="1">
        <v>41721</v>
      </c>
      <c r="O1636" s="16">
        <f>(Table1[[#This Row],[DataSetDate]]-Table1[[#This Row],[Dt_Customer]])/365</f>
        <v>6.8794520547945206</v>
      </c>
      <c r="P1636" s="15">
        <v>44232</v>
      </c>
      <c r="Q1636">
        <v>56</v>
      </c>
      <c r="R1636" s="4">
        <v>8</v>
      </c>
      <c r="S1636" s="4">
        <v>0</v>
      </c>
      <c r="T1636" s="4">
        <v>14</v>
      </c>
      <c r="U1636" s="4">
        <v>2</v>
      </c>
      <c r="V1636" s="4">
        <v>3</v>
      </c>
      <c r="W1636" s="4">
        <v>7</v>
      </c>
      <c r="X1636">
        <v>1</v>
      </c>
      <c r="Y1636">
        <v>1</v>
      </c>
      <c r="Z1636" t="str">
        <f t="shared" si="103"/>
        <v>Low</v>
      </c>
      <c r="AA1636" s="14">
        <f t="shared" ca="1" si="104"/>
        <v>1.2837974543589206</v>
      </c>
      <c r="AB1636">
        <v>0</v>
      </c>
      <c r="AC1636">
        <v>3</v>
      </c>
      <c r="AD1636" s="14">
        <f t="shared" ca="1" si="105"/>
        <v>3.3433452701710515</v>
      </c>
      <c r="AE1636">
        <v>5</v>
      </c>
      <c r="AF1636">
        <v>0</v>
      </c>
      <c r="AG1636">
        <v>0</v>
      </c>
      <c r="AH1636">
        <v>0</v>
      </c>
      <c r="AI1636">
        <v>0</v>
      </c>
      <c r="AJ1636">
        <v>0</v>
      </c>
      <c r="AK1636">
        <v>0</v>
      </c>
      <c r="AL1636">
        <v>0</v>
      </c>
      <c r="AM1636" t="s">
        <v>47</v>
      </c>
    </row>
    <row r="1637" spans="1:39" hidden="1" x14ac:dyDescent="0.3">
      <c r="A1637">
        <v>5959</v>
      </c>
      <c r="B1637">
        <v>1968</v>
      </c>
      <c r="C1637" s="14">
        <f>2021-Table1[[#This Row],[Year_Birth]]</f>
        <v>53</v>
      </c>
      <c r="D1637" t="s">
        <v>46</v>
      </c>
      <c r="E1637" s="14" t="str" cm="1">
        <f t="array" ref="E1637">_xlfn.SWITCH(Table1[[#This Row],[Education]],"Graduation","Bachelor’s","Basic","High School","2n Cycle","Master’s","Master","Master’s","PhD","PhD","Other")</f>
        <v>Bachelor’s</v>
      </c>
      <c r="F1637" t="s">
        <v>50</v>
      </c>
      <c r="G1637" s="14" t="s">
        <v>50</v>
      </c>
      <c r="H1637" s="14" t="str" cm="1">
        <f t="array" ref="H1637">_xlfn.SWITCH(Table1[[#This Row],[Marital_Status_mod]],"Together","Couple","Married","Couple","Divorced","Single","Single","Single","Widow","Single","Other")</f>
        <v>Single</v>
      </c>
      <c r="I1637" s="4">
        <v>35893</v>
      </c>
      <c r="J1637" s="41" t="str">
        <f t="shared" si="102"/>
        <v>$30 - $40K</v>
      </c>
      <c r="K1637">
        <v>1</v>
      </c>
      <c r="L1637">
        <v>1</v>
      </c>
      <c r="M1637">
        <f>Table1[[#This Row],[Teenhome]]+Table1[[#This Row],[Kidhome]]</f>
        <v>2</v>
      </c>
      <c r="N1637" s="1">
        <v>41197</v>
      </c>
      <c r="O1637" s="16">
        <f>(Table1[[#This Row],[DataSetDate]]-Table1[[#This Row],[Dt_Customer]])/365</f>
        <v>8.3150684931506849</v>
      </c>
      <c r="P1637" s="15">
        <v>44232</v>
      </c>
      <c r="Q1637">
        <v>80</v>
      </c>
      <c r="R1637" s="4">
        <v>158</v>
      </c>
      <c r="S1637" s="4">
        <v>0</v>
      </c>
      <c r="T1637" s="4">
        <v>23</v>
      </c>
      <c r="U1637" s="4">
        <v>0</v>
      </c>
      <c r="V1637" s="4">
        <v>0</v>
      </c>
      <c r="W1637" s="4">
        <v>18</v>
      </c>
      <c r="X1637">
        <v>6</v>
      </c>
      <c r="Y1637">
        <v>3</v>
      </c>
      <c r="Z1637" t="str">
        <f t="shared" si="103"/>
        <v>Medium</v>
      </c>
      <c r="AA1637" s="14">
        <f t="shared" ca="1" si="104"/>
        <v>3.25656500868108</v>
      </c>
      <c r="AB1637">
        <v>1</v>
      </c>
      <c r="AC1637">
        <v>5</v>
      </c>
      <c r="AD1637" s="14">
        <f t="shared" ca="1" si="105"/>
        <v>4.7239633231502483</v>
      </c>
      <c r="AE1637">
        <v>8</v>
      </c>
      <c r="AF1637">
        <v>0</v>
      </c>
      <c r="AG1637">
        <v>0</v>
      </c>
      <c r="AH1637">
        <v>0</v>
      </c>
      <c r="AI1637">
        <v>0</v>
      </c>
      <c r="AJ1637">
        <v>0</v>
      </c>
      <c r="AK1637">
        <v>0</v>
      </c>
      <c r="AL1637">
        <v>0</v>
      </c>
      <c r="AM1637" t="s">
        <v>45</v>
      </c>
    </row>
    <row r="1638" spans="1:39" hidden="1" x14ac:dyDescent="0.3">
      <c r="A1638">
        <v>9635</v>
      </c>
      <c r="B1638">
        <v>1983</v>
      </c>
      <c r="C1638" s="14">
        <f>2021-Table1[[#This Row],[Year_Birth]]</f>
        <v>38</v>
      </c>
      <c r="D1638" t="s">
        <v>44</v>
      </c>
      <c r="E1638" s="14" t="str" cm="1">
        <f t="array" ref="E1638">_xlfn.SWITCH(Table1[[#This Row],[Education]],"Graduation","Bachelor’s","Basic","High School","2n Cycle","Master’s","Master","Master’s","PhD","PhD","Other")</f>
        <v>Master’s</v>
      </c>
      <c r="F1638" t="s">
        <v>42</v>
      </c>
      <c r="G1638" s="14" t="s">
        <v>42</v>
      </c>
      <c r="H1638" s="14" t="str" cm="1">
        <f t="array" ref="H1638">_xlfn.SWITCH(Table1[[#This Row],[Marital_Status_mod]],"Together","Couple","Married","Couple","Divorced","Single","Single","Single","Widow","Single","Other")</f>
        <v>Couple</v>
      </c>
      <c r="I1638" s="4">
        <v>35876</v>
      </c>
      <c r="J1638" s="41" t="str">
        <f t="shared" si="102"/>
        <v>$30 - $40K</v>
      </c>
      <c r="K1638">
        <v>0</v>
      </c>
      <c r="L1638">
        <v>0</v>
      </c>
      <c r="M1638">
        <f>Table1[[#This Row],[Teenhome]]+Table1[[#This Row],[Kidhome]]</f>
        <v>0</v>
      </c>
      <c r="N1638" s="1">
        <v>41749</v>
      </c>
      <c r="O1638" s="16">
        <f>(Table1[[#This Row],[DataSetDate]]-Table1[[#This Row],[Dt_Customer]])/365</f>
        <v>6.8027397260273972</v>
      </c>
      <c r="P1638" s="15">
        <v>44232</v>
      </c>
      <c r="Q1638">
        <v>13</v>
      </c>
      <c r="R1638" s="4">
        <v>66</v>
      </c>
      <c r="S1638" s="4">
        <v>2</v>
      </c>
      <c r="T1638" s="4">
        <v>40</v>
      </c>
      <c r="U1638" s="4">
        <v>4</v>
      </c>
      <c r="V1638" s="4">
        <v>3</v>
      </c>
      <c r="W1638" s="4">
        <v>14</v>
      </c>
      <c r="X1638">
        <v>1</v>
      </c>
      <c r="Y1638">
        <v>3</v>
      </c>
      <c r="Z1638" t="str">
        <f t="shared" si="103"/>
        <v>Medium</v>
      </c>
      <c r="AA1638" s="14">
        <f t="shared" ca="1" si="104"/>
        <v>3.0082138723784388</v>
      </c>
      <c r="AB1638">
        <v>1</v>
      </c>
      <c r="AC1638">
        <v>3</v>
      </c>
      <c r="AD1638" s="14">
        <f t="shared" ca="1" si="105"/>
        <v>3.2716551986390003</v>
      </c>
      <c r="AE1638">
        <v>6</v>
      </c>
      <c r="AF1638">
        <v>0</v>
      </c>
      <c r="AG1638">
        <v>0</v>
      </c>
      <c r="AH1638">
        <v>0</v>
      </c>
      <c r="AI1638">
        <v>0</v>
      </c>
      <c r="AJ1638">
        <v>0</v>
      </c>
      <c r="AK1638">
        <v>0</v>
      </c>
      <c r="AL1638">
        <v>0</v>
      </c>
      <c r="AM1638" t="s">
        <v>41</v>
      </c>
    </row>
    <row r="1639" spans="1:39" hidden="1" x14ac:dyDescent="0.3">
      <c r="A1639">
        <v>7660</v>
      </c>
      <c r="B1639">
        <v>1973</v>
      </c>
      <c r="C1639" s="14">
        <f>2021-Table1[[#This Row],[Year_Birth]]</f>
        <v>48</v>
      </c>
      <c r="D1639" t="s">
        <v>39</v>
      </c>
      <c r="E1639" s="14" t="str" cm="1">
        <f t="array" ref="E1639">_xlfn.SWITCH(Table1[[#This Row],[Education]],"Graduation","Bachelor’s","Basic","High School","2n Cycle","Master’s","Master","Master’s","PhD","PhD","Other")</f>
        <v>PhD</v>
      </c>
      <c r="F1639" t="s">
        <v>57</v>
      </c>
      <c r="G1639" s="14" t="s">
        <v>50</v>
      </c>
      <c r="H1639" s="14" t="str" cm="1">
        <f t="array" ref="H1639">_xlfn.SWITCH(Table1[[#This Row],[Marital_Status_mod]],"Together","Couple","Married","Couple","Divorced","Single","Single","Single","Widow","Single","Other")</f>
        <v>Single</v>
      </c>
      <c r="I1639" s="4">
        <v>35860</v>
      </c>
      <c r="J1639" s="41" t="str">
        <f t="shared" si="102"/>
        <v>$30 - $40K</v>
      </c>
      <c r="K1639">
        <v>1</v>
      </c>
      <c r="L1639">
        <v>1</v>
      </c>
      <c r="M1639">
        <f>Table1[[#This Row],[Teenhome]]+Table1[[#This Row],[Kidhome]]</f>
        <v>2</v>
      </c>
      <c r="N1639" s="1">
        <v>41778</v>
      </c>
      <c r="O1639" s="16">
        <f>(Table1[[#This Row],[DataSetDate]]-Table1[[#This Row],[Dt_Customer]])/365</f>
        <v>6.7232876712328764</v>
      </c>
      <c r="P1639" s="15">
        <v>44232</v>
      </c>
      <c r="Q1639">
        <v>37</v>
      </c>
      <c r="R1639" s="4">
        <v>15</v>
      </c>
      <c r="S1639" s="4">
        <v>0</v>
      </c>
      <c r="T1639" s="4">
        <v>8</v>
      </c>
      <c r="U1639" s="4">
        <v>4</v>
      </c>
      <c r="V1639" s="4">
        <v>2</v>
      </c>
      <c r="W1639" s="4">
        <v>20</v>
      </c>
      <c r="X1639">
        <v>2</v>
      </c>
      <c r="Y1639">
        <v>1</v>
      </c>
      <c r="Z1639" t="str">
        <f t="shared" si="103"/>
        <v>Low</v>
      </c>
      <c r="AA1639" s="14">
        <f t="shared" ca="1" si="104"/>
        <v>1.0664155642911368</v>
      </c>
      <c r="AB1639">
        <v>1</v>
      </c>
      <c r="AC1639">
        <v>2</v>
      </c>
      <c r="AD1639" s="14">
        <f t="shared" ca="1" si="105"/>
        <v>1.7634664098663473</v>
      </c>
      <c r="AE1639">
        <v>5</v>
      </c>
      <c r="AF1639">
        <v>0</v>
      </c>
      <c r="AG1639">
        <v>0</v>
      </c>
      <c r="AH1639">
        <v>1</v>
      </c>
      <c r="AI1639">
        <v>0</v>
      </c>
      <c r="AJ1639">
        <v>0</v>
      </c>
      <c r="AK1639">
        <v>1</v>
      </c>
      <c r="AL1639">
        <v>0</v>
      </c>
      <c r="AM1639" t="s">
        <v>48</v>
      </c>
    </row>
    <row r="1640" spans="1:39" hidden="1" x14ac:dyDescent="0.3">
      <c r="A1640">
        <v>2055</v>
      </c>
      <c r="B1640">
        <v>1973</v>
      </c>
      <c r="C1640" s="14">
        <f>2021-Table1[[#This Row],[Year_Birth]]</f>
        <v>48</v>
      </c>
      <c r="D1640" t="s">
        <v>39</v>
      </c>
      <c r="E1640" s="14" t="str" cm="1">
        <f t="array" ref="E1640">_xlfn.SWITCH(Table1[[#This Row],[Education]],"Graduation","Bachelor’s","Basic","High School","2n Cycle","Master’s","Master","Master’s","PhD","PhD","Other")</f>
        <v>PhD</v>
      </c>
      <c r="F1640" t="s">
        <v>49</v>
      </c>
      <c r="G1640" s="14" t="s">
        <v>49</v>
      </c>
      <c r="H1640" s="14" t="str" cm="1">
        <f t="array" ref="H1640">_xlfn.SWITCH(Table1[[#This Row],[Marital_Status_mod]],"Together","Couple","Married","Couple","Divorced","Single","Single","Single","Widow","Single","Other")</f>
        <v>Single</v>
      </c>
      <c r="I1640" s="4">
        <v>35860</v>
      </c>
      <c r="J1640" s="41" t="str">
        <f t="shared" si="102"/>
        <v>$30 - $40K</v>
      </c>
      <c r="K1640">
        <v>1</v>
      </c>
      <c r="L1640">
        <v>1</v>
      </c>
      <c r="M1640">
        <f>Table1[[#This Row],[Teenhome]]+Table1[[#This Row],[Kidhome]]</f>
        <v>2</v>
      </c>
      <c r="N1640" s="1">
        <v>41778</v>
      </c>
      <c r="O1640" s="16">
        <f>(Table1[[#This Row],[DataSetDate]]-Table1[[#This Row],[Dt_Customer]])/365</f>
        <v>6.7232876712328764</v>
      </c>
      <c r="P1640" s="15">
        <v>44232</v>
      </c>
      <c r="Q1640">
        <v>37</v>
      </c>
      <c r="R1640" s="4">
        <v>15</v>
      </c>
      <c r="S1640" s="4">
        <v>0</v>
      </c>
      <c r="T1640" s="4">
        <v>8</v>
      </c>
      <c r="U1640" s="4">
        <v>4</v>
      </c>
      <c r="V1640" s="4">
        <v>2</v>
      </c>
      <c r="W1640" s="4">
        <v>20</v>
      </c>
      <c r="X1640">
        <v>2</v>
      </c>
      <c r="Y1640">
        <v>1</v>
      </c>
      <c r="Z1640" t="str">
        <f t="shared" si="103"/>
        <v>Low</v>
      </c>
      <c r="AA1640" s="14">
        <f t="shared" ca="1" si="104"/>
        <v>0.65735184798902102</v>
      </c>
      <c r="AB1640">
        <v>1</v>
      </c>
      <c r="AC1640">
        <v>2</v>
      </c>
      <c r="AD1640" s="14">
        <f t="shared" ca="1" si="105"/>
        <v>2.0832176690405757</v>
      </c>
      <c r="AE1640">
        <v>5</v>
      </c>
      <c r="AF1640">
        <v>0</v>
      </c>
      <c r="AG1640">
        <v>0</v>
      </c>
      <c r="AH1640">
        <v>1</v>
      </c>
      <c r="AI1640">
        <v>0</v>
      </c>
      <c r="AJ1640">
        <v>0</v>
      </c>
      <c r="AK1640">
        <v>0</v>
      </c>
      <c r="AL1640">
        <v>0</v>
      </c>
      <c r="AM1640" t="s">
        <v>41</v>
      </c>
    </row>
    <row r="1641" spans="1:39" hidden="1" x14ac:dyDescent="0.3">
      <c r="A1641">
        <v>5107</v>
      </c>
      <c r="B1641">
        <v>1973</v>
      </c>
      <c r="C1641" s="14">
        <f>2021-Table1[[#This Row],[Year_Birth]]</f>
        <v>48</v>
      </c>
      <c r="D1641" t="s">
        <v>39</v>
      </c>
      <c r="E1641" s="14" t="str" cm="1">
        <f t="array" ref="E1641">_xlfn.SWITCH(Table1[[#This Row],[Education]],"Graduation","Bachelor’s","Basic","High School","2n Cycle","Master’s","Master","Master’s","PhD","PhD","Other")</f>
        <v>PhD</v>
      </c>
      <c r="F1641" t="s">
        <v>49</v>
      </c>
      <c r="G1641" s="14" t="s">
        <v>49</v>
      </c>
      <c r="H1641" s="14" t="str" cm="1">
        <f t="array" ref="H1641">_xlfn.SWITCH(Table1[[#This Row],[Marital_Status_mod]],"Together","Couple","Married","Couple","Divorced","Single","Single","Single","Widow","Single","Other")</f>
        <v>Single</v>
      </c>
      <c r="I1641" s="4">
        <v>35860</v>
      </c>
      <c r="J1641" s="41" t="str">
        <f t="shared" si="102"/>
        <v>$30 - $40K</v>
      </c>
      <c r="K1641">
        <v>1</v>
      </c>
      <c r="L1641">
        <v>1</v>
      </c>
      <c r="M1641">
        <f>Table1[[#This Row],[Teenhome]]+Table1[[#This Row],[Kidhome]]</f>
        <v>2</v>
      </c>
      <c r="N1641" s="1">
        <v>41778</v>
      </c>
      <c r="O1641" s="16">
        <f>(Table1[[#This Row],[DataSetDate]]-Table1[[#This Row],[Dt_Customer]])/365</f>
        <v>6.7232876712328764</v>
      </c>
      <c r="P1641" s="15">
        <v>44232</v>
      </c>
      <c r="Q1641">
        <v>37</v>
      </c>
      <c r="R1641" s="4">
        <v>15</v>
      </c>
      <c r="S1641" s="4">
        <v>0</v>
      </c>
      <c r="T1641" s="4">
        <v>8</v>
      </c>
      <c r="U1641" s="4">
        <v>4</v>
      </c>
      <c r="V1641" s="4">
        <v>2</v>
      </c>
      <c r="W1641" s="4">
        <v>20</v>
      </c>
      <c r="X1641">
        <v>2</v>
      </c>
      <c r="Y1641">
        <v>1</v>
      </c>
      <c r="Z1641" t="str">
        <f t="shared" si="103"/>
        <v>Low</v>
      </c>
      <c r="AA1641" s="14">
        <f t="shared" ca="1" si="104"/>
        <v>1.2770168752752808</v>
      </c>
      <c r="AB1641">
        <v>1</v>
      </c>
      <c r="AC1641">
        <v>2</v>
      </c>
      <c r="AD1641" s="14">
        <f t="shared" ca="1" si="105"/>
        <v>2.3893705473150462</v>
      </c>
      <c r="AE1641">
        <v>5</v>
      </c>
      <c r="AF1641">
        <v>0</v>
      </c>
      <c r="AG1641">
        <v>0</v>
      </c>
      <c r="AH1641">
        <v>1</v>
      </c>
      <c r="AI1641">
        <v>0</v>
      </c>
      <c r="AJ1641">
        <v>0</v>
      </c>
      <c r="AK1641">
        <v>0</v>
      </c>
      <c r="AL1641">
        <v>0</v>
      </c>
      <c r="AM1641" t="s">
        <v>41</v>
      </c>
    </row>
    <row r="1642" spans="1:39" hidden="1" x14ac:dyDescent="0.3">
      <c r="A1642">
        <v>1626</v>
      </c>
      <c r="B1642">
        <v>1973</v>
      </c>
      <c r="C1642" s="14">
        <f>2021-Table1[[#This Row],[Year_Birth]]</f>
        <v>48</v>
      </c>
      <c r="D1642" t="s">
        <v>39</v>
      </c>
      <c r="E1642" s="14" t="str" cm="1">
        <f t="array" ref="E1642">_xlfn.SWITCH(Table1[[#This Row],[Education]],"Graduation","Bachelor’s","Basic","High School","2n Cycle","Master’s","Master","Master’s","PhD","PhD","Other")</f>
        <v>PhD</v>
      </c>
      <c r="F1642" t="s">
        <v>49</v>
      </c>
      <c r="G1642" s="14" t="s">
        <v>49</v>
      </c>
      <c r="H1642" s="14" t="str" cm="1">
        <f t="array" ref="H1642">_xlfn.SWITCH(Table1[[#This Row],[Marital_Status_mod]],"Together","Couple","Married","Couple","Divorced","Single","Single","Single","Widow","Single","Other")</f>
        <v>Single</v>
      </c>
      <c r="I1642" s="4">
        <v>35860</v>
      </c>
      <c r="J1642" s="41" t="str">
        <f t="shared" si="102"/>
        <v>$30 - $40K</v>
      </c>
      <c r="K1642">
        <v>1</v>
      </c>
      <c r="L1642">
        <v>1</v>
      </c>
      <c r="M1642">
        <f>Table1[[#This Row],[Teenhome]]+Table1[[#This Row],[Kidhome]]</f>
        <v>2</v>
      </c>
      <c r="N1642" s="1">
        <v>41778</v>
      </c>
      <c r="O1642" s="16">
        <f>(Table1[[#This Row],[DataSetDate]]-Table1[[#This Row],[Dt_Customer]])/365</f>
        <v>6.7232876712328764</v>
      </c>
      <c r="P1642" s="15">
        <v>44232</v>
      </c>
      <c r="Q1642">
        <v>37</v>
      </c>
      <c r="R1642" s="4">
        <v>15</v>
      </c>
      <c r="S1642" s="4">
        <v>0</v>
      </c>
      <c r="T1642" s="4">
        <v>8</v>
      </c>
      <c r="U1642" s="4">
        <v>4</v>
      </c>
      <c r="V1642" s="4">
        <v>2</v>
      </c>
      <c r="W1642" s="4">
        <v>20</v>
      </c>
      <c r="X1642">
        <v>2</v>
      </c>
      <c r="Y1642">
        <v>1</v>
      </c>
      <c r="Z1642" t="str">
        <f t="shared" si="103"/>
        <v>Low</v>
      </c>
      <c r="AA1642" s="14">
        <f t="shared" ca="1" si="104"/>
        <v>0.89931046326308051</v>
      </c>
      <c r="AB1642">
        <v>1</v>
      </c>
      <c r="AC1642">
        <v>2</v>
      </c>
      <c r="AD1642" s="14">
        <f t="shared" ca="1" si="105"/>
        <v>2.2417283452652752</v>
      </c>
      <c r="AE1642">
        <v>5</v>
      </c>
      <c r="AF1642">
        <v>0</v>
      </c>
      <c r="AG1642">
        <v>0</v>
      </c>
      <c r="AH1642">
        <v>1</v>
      </c>
      <c r="AI1642">
        <v>0</v>
      </c>
      <c r="AJ1642">
        <v>0</v>
      </c>
      <c r="AK1642">
        <v>1</v>
      </c>
      <c r="AL1642">
        <v>0</v>
      </c>
      <c r="AM1642" t="s">
        <v>47</v>
      </c>
    </row>
    <row r="1643" spans="1:39" hidden="1" x14ac:dyDescent="0.3">
      <c r="A1643">
        <v>9653</v>
      </c>
      <c r="B1643">
        <v>1975</v>
      </c>
      <c r="C1643" s="14">
        <f>2021-Table1[[#This Row],[Year_Birth]]</f>
        <v>46</v>
      </c>
      <c r="D1643" t="s">
        <v>46</v>
      </c>
      <c r="E1643" s="14" t="str" cm="1">
        <f t="array" ref="E1643">_xlfn.SWITCH(Table1[[#This Row],[Education]],"Graduation","Bachelor’s","Basic","High School","2n Cycle","Master’s","Master","Master’s","PhD","PhD","Other")</f>
        <v>Bachelor’s</v>
      </c>
      <c r="F1643" t="s">
        <v>42</v>
      </c>
      <c r="G1643" s="14" t="s">
        <v>42</v>
      </c>
      <c r="H1643" s="14" t="str" cm="1">
        <f t="array" ref="H1643">_xlfn.SWITCH(Table1[[#This Row],[Marital_Status_mod]],"Together","Couple","Married","Couple","Divorced","Single","Single","Single","Widow","Single","Other")</f>
        <v>Couple</v>
      </c>
      <c r="I1643" s="4">
        <v>35797</v>
      </c>
      <c r="J1643" s="41" t="str">
        <f t="shared" si="102"/>
        <v>$30 - $40K</v>
      </c>
      <c r="K1643">
        <v>0</v>
      </c>
      <c r="L1643">
        <v>1</v>
      </c>
      <c r="M1643">
        <f>Table1[[#This Row],[Teenhome]]+Table1[[#This Row],[Kidhome]]</f>
        <v>1</v>
      </c>
      <c r="N1643" s="1">
        <v>41198</v>
      </c>
      <c r="O1643" s="16">
        <f>(Table1[[#This Row],[DataSetDate]]-Table1[[#This Row],[Dt_Customer]])/365</f>
        <v>8.3123287671232884</v>
      </c>
      <c r="P1643" s="15">
        <v>44232</v>
      </c>
      <c r="Q1643">
        <v>16</v>
      </c>
      <c r="R1643" s="4">
        <v>27</v>
      </c>
      <c r="S1643" s="4">
        <v>1</v>
      </c>
      <c r="T1643" s="4">
        <v>14</v>
      </c>
      <c r="U1643" s="4">
        <v>4</v>
      </c>
      <c r="V1643" s="4">
        <v>1</v>
      </c>
      <c r="W1643" s="4">
        <v>21</v>
      </c>
      <c r="X1643">
        <v>2</v>
      </c>
      <c r="Y1643">
        <v>2</v>
      </c>
      <c r="Z1643" t="str">
        <f t="shared" si="103"/>
        <v>Low</v>
      </c>
      <c r="AA1643" s="14">
        <f t="shared" ca="1" si="104"/>
        <v>1.9534928962218705</v>
      </c>
      <c r="AB1643">
        <v>0</v>
      </c>
      <c r="AC1643">
        <v>3</v>
      </c>
      <c r="AD1643" s="14">
        <f t="shared" ca="1" si="105"/>
        <v>3.0982175552197586</v>
      </c>
      <c r="AE1643">
        <v>8</v>
      </c>
      <c r="AF1643">
        <v>0</v>
      </c>
      <c r="AG1643">
        <v>0</v>
      </c>
      <c r="AH1643">
        <v>0</v>
      </c>
      <c r="AI1643">
        <v>0</v>
      </c>
      <c r="AJ1643">
        <v>0</v>
      </c>
      <c r="AK1643">
        <v>0</v>
      </c>
      <c r="AL1643">
        <v>0</v>
      </c>
      <c r="AM1643" t="s">
        <v>47</v>
      </c>
    </row>
    <row r="1644" spans="1:39" hidden="1" x14ac:dyDescent="0.3">
      <c r="A1644">
        <v>8953</v>
      </c>
      <c r="B1644">
        <v>1965</v>
      </c>
      <c r="C1644" s="14">
        <f>2021-Table1[[#This Row],[Year_Birth]]</f>
        <v>56</v>
      </c>
      <c r="D1644" t="s">
        <v>44</v>
      </c>
      <c r="E1644" s="14" t="str" cm="1">
        <f t="array" ref="E1644">_xlfn.SWITCH(Table1[[#This Row],[Education]],"Graduation","Bachelor’s","Basic","High School","2n Cycle","Master’s","Master","Master’s","PhD","PhD","Other")</f>
        <v>Master’s</v>
      </c>
      <c r="F1644" t="s">
        <v>50</v>
      </c>
      <c r="G1644" s="14" t="s">
        <v>50</v>
      </c>
      <c r="H1644" s="14" t="str" cm="1">
        <f t="array" ref="H1644">_xlfn.SWITCH(Table1[[#This Row],[Marital_Status_mod]],"Together","Couple","Married","Couple","Divorced","Single","Single","Single","Widow","Single","Other")</f>
        <v>Single</v>
      </c>
      <c r="I1644" s="4">
        <v>35791</v>
      </c>
      <c r="J1644" s="41" t="str">
        <f t="shared" si="102"/>
        <v>$30 - $40K</v>
      </c>
      <c r="K1644">
        <v>2</v>
      </c>
      <c r="L1644">
        <v>1</v>
      </c>
      <c r="M1644">
        <f>Table1[[#This Row],[Teenhome]]+Table1[[#This Row],[Kidhome]]</f>
        <v>3</v>
      </c>
      <c r="N1644" s="1">
        <v>41400</v>
      </c>
      <c r="O1644" s="16">
        <f>(Table1[[#This Row],[DataSetDate]]-Table1[[#This Row],[Dt_Customer]])/365</f>
        <v>7.7589041095890412</v>
      </c>
      <c r="P1644" s="15">
        <v>44232</v>
      </c>
      <c r="Q1644">
        <v>94</v>
      </c>
      <c r="R1644" s="4">
        <v>27</v>
      </c>
      <c r="S1644" s="4">
        <v>0</v>
      </c>
      <c r="T1644" s="4">
        <v>5</v>
      </c>
      <c r="U1644" s="4">
        <v>0</v>
      </c>
      <c r="V1644" s="4">
        <v>0</v>
      </c>
      <c r="W1644" s="4">
        <v>3</v>
      </c>
      <c r="X1644">
        <v>2</v>
      </c>
      <c r="Y1644">
        <v>1</v>
      </c>
      <c r="Z1644" t="str">
        <f t="shared" si="103"/>
        <v>Low</v>
      </c>
      <c r="AA1644" s="14">
        <f t="shared" ca="1" si="104"/>
        <v>0.71484580317948232</v>
      </c>
      <c r="AB1644">
        <v>0</v>
      </c>
      <c r="AC1644">
        <v>3</v>
      </c>
      <c r="AD1644" s="14">
        <f t="shared" ca="1" si="105"/>
        <v>2.6302528232444593</v>
      </c>
      <c r="AE1644">
        <v>8</v>
      </c>
      <c r="AF1644">
        <v>0</v>
      </c>
      <c r="AG1644">
        <v>0</v>
      </c>
      <c r="AH1644">
        <v>0</v>
      </c>
      <c r="AI1644">
        <v>0</v>
      </c>
      <c r="AJ1644">
        <v>0</v>
      </c>
      <c r="AK1644">
        <v>0</v>
      </c>
      <c r="AL1644">
        <v>0</v>
      </c>
      <c r="AM1644" t="s">
        <v>41</v>
      </c>
    </row>
    <row r="1645" spans="1:39" hidden="1" x14ac:dyDescent="0.3">
      <c r="A1645">
        <v>10258</v>
      </c>
      <c r="B1645">
        <v>1965</v>
      </c>
      <c r="C1645" s="14">
        <f>2021-Table1[[#This Row],[Year_Birth]]</f>
        <v>56</v>
      </c>
      <c r="D1645" t="s">
        <v>44</v>
      </c>
      <c r="E1645" s="14" t="str" cm="1">
        <f t="array" ref="E1645">_xlfn.SWITCH(Table1[[#This Row],[Education]],"Graduation","Bachelor’s","Basic","High School","2n Cycle","Master’s","Master","Master’s","PhD","PhD","Other")</f>
        <v>Master’s</v>
      </c>
      <c r="F1645" t="s">
        <v>50</v>
      </c>
      <c r="G1645" s="14" t="s">
        <v>50</v>
      </c>
      <c r="H1645" s="14" t="str" cm="1">
        <f t="array" ref="H1645">_xlfn.SWITCH(Table1[[#This Row],[Marital_Status_mod]],"Together","Couple","Married","Couple","Divorced","Single","Single","Single","Widow","Single","Other")</f>
        <v>Single</v>
      </c>
      <c r="I1645" s="4">
        <v>35791</v>
      </c>
      <c r="J1645" s="41" t="str">
        <f t="shared" si="102"/>
        <v>$30 - $40K</v>
      </c>
      <c r="K1645">
        <v>2</v>
      </c>
      <c r="L1645">
        <v>1</v>
      </c>
      <c r="M1645">
        <f>Table1[[#This Row],[Teenhome]]+Table1[[#This Row],[Kidhome]]</f>
        <v>3</v>
      </c>
      <c r="N1645" s="1">
        <v>41400</v>
      </c>
      <c r="O1645" s="16">
        <f>(Table1[[#This Row],[DataSetDate]]-Table1[[#This Row],[Dt_Customer]])/365</f>
        <v>7.7589041095890412</v>
      </c>
      <c r="P1645" s="15">
        <v>44232</v>
      </c>
      <c r="Q1645">
        <v>94</v>
      </c>
      <c r="R1645" s="4">
        <v>27</v>
      </c>
      <c r="S1645" s="4">
        <v>0</v>
      </c>
      <c r="T1645" s="4">
        <v>5</v>
      </c>
      <c r="U1645" s="4">
        <v>0</v>
      </c>
      <c r="V1645" s="4">
        <v>0</v>
      </c>
      <c r="W1645" s="4">
        <v>3</v>
      </c>
      <c r="X1645">
        <v>2</v>
      </c>
      <c r="Y1645">
        <v>1</v>
      </c>
      <c r="Z1645" t="str">
        <f t="shared" si="103"/>
        <v>Low</v>
      </c>
      <c r="AA1645" s="14">
        <f t="shared" ca="1" si="104"/>
        <v>1.0826483819275776</v>
      </c>
      <c r="AB1645">
        <v>0</v>
      </c>
      <c r="AC1645">
        <v>3</v>
      </c>
      <c r="AD1645" s="14">
        <f t="shared" ca="1" si="105"/>
        <v>3.0190500498874502</v>
      </c>
      <c r="AE1645">
        <v>8</v>
      </c>
      <c r="AF1645">
        <v>0</v>
      </c>
      <c r="AG1645">
        <v>0</v>
      </c>
      <c r="AH1645">
        <v>0</v>
      </c>
      <c r="AI1645">
        <v>0</v>
      </c>
      <c r="AJ1645">
        <v>0</v>
      </c>
      <c r="AK1645">
        <v>0</v>
      </c>
      <c r="AL1645">
        <v>0</v>
      </c>
      <c r="AM1645" t="s">
        <v>43</v>
      </c>
    </row>
    <row r="1646" spans="1:39" hidden="1" x14ac:dyDescent="0.3">
      <c r="A1646">
        <v>1331</v>
      </c>
      <c r="B1646">
        <v>1977</v>
      </c>
      <c r="C1646" s="14">
        <f>2021-Table1[[#This Row],[Year_Birth]]</f>
        <v>44</v>
      </c>
      <c r="D1646" t="s">
        <v>46</v>
      </c>
      <c r="E1646" s="14" t="str" cm="1">
        <f t="array" ref="E1646">_xlfn.SWITCH(Table1[[#This Row],[Education]],"Graduation","Bachelor’s","Basic","High School","2n Cycle","Master’s","Master","Master’s","PhD","PhD","Other")</f>
        <v>Bachelor’s</v>
      </c>
      <c r="F1646" t="s">
        <v>50</v>
      </c>
      <c r="G1646" s="14" t="s">
        <v>50</v>
      </c>
      <c r="H1646" s="14" t="str" cm="1">
        <f t="array" ref="H1646">_xlfn.SWITCH(Table1[[#This Row],[Marital_Status_mod]],"Together","Couple","Married","Couple","Divorced","Single","Single","Single","Widow","Single","Other")</f>
        <v>Single</v>
      </c>
      <c r="I1646" s="4">
        <v>35790</v>
      </c>
      <c r="J1646" s="41" t="str">
        <f t="shared" si="102"/>
        <v>$30 - $40K</v>
      </c>
      <c r="K1646">
        <v>1</v>
      </c>
      <c r="L1646">
        <v>0</v>
      </c>
      <c r="M1646">
        <f>Table1[[#This Row],[Teenhome]]+Table1[[#This Row],[Kidhome]]</f>
        <v>1</v>
      </c>
      <c r="N1646" s="1">
        <v>41276</v>
      </c>
      <c r="O1646" s="16">
        <f>(Table1[[#This Row],[DataSetDate]]-Table1[[#This Row],[Dt_Customer]])/365</f>
        <v>8.0986301369863014</v>
      </c>
      <c r="P1646" s="15">
        <v>44232</v>
      </c>
      <c r="Q1646">
        <v>54</v>
      </c>
      <c r="R1646" s="4">
        <v>12</v>
      </c>
      <c r="S1646" s="4">
        <v>6</v>
      </c>
      <c r="T1646" s="4">
        <v>20</v>
      </c>
      <c r="U1646" s="4">
        <v>30</v>
      </c>
      <c r="V1646" s="4">
        <v>1</v>
      </c>
      <c r="W1646" s="4">
        <v>3</v>
      </c>
      <c r="X1646">
        <v>2</v>
      </c>
      <c r="Y1646">
        <v>2</v>
      </c>
      <c r="Z1646" t="str">
        <f t="shared" si="103"/>
        <v>Low</v>
      </c>
      <c r="AA1646" s="14">
        <f t="shared" ca="1" si="104"/>
        <v>1.8153373132484603</v>
      </c>
      <c r="AB1646">
        <v>0</v>
      </c>
      <c r="AC1646">
        <v>3</v>
      </c>
      <c r="AD1646" s="14">
        <f t="shared" ca="1" si="105"/>
        <v>2.9425924272223827</v>
      </c>
      <c r="AE1646">
        <v>7</v>
      </c>
      <c r="AF1646">
        <v>0</v>
      </c>
      <c r="AG1646">
        <v>0</v>
      </c>
      <c r="AH1646">
        <v>0</v>
      </c>
      <c r="AI1646">
        <v>0</v>
      </c>
      <c r="AJ1646">
        <v>0</v>
      </c>
      <c r="AK1646">
        <v>0</v>
      </c>
      <c r="AL1646">
        <v>0</v>
      </c>
      <c r="AM1646" t="s">
        <v>53</v>
      </c>
    </row>
    <row r="1647" spans="1:39" hidden="1" x14ac:dyDescent="0.3">
      <c r="A1647">
        <v>9216</v>
      </c>
      <c r="B1647">
        <v>1971</v>
      </c>
      <c r="C1647" s="14">
        <f>2021-Table1[[#This Row],[Year_Birth]]</f>
        <v>50</v>
      </c>
      <c r="D1647" t="s">
        <v>46</v>
      </c>
      <c r="E1647" s="14" t="str" cm="1">
        <f t="array" ref="E1647">_xlfn.SWITCH(Table1[[#This Row],[Education]],"Graduation","Bachelor’s","Basic","High School","2n Cycle","Master’s","Master","Master’s","PhD","PhD","Other")</f>
        <v>Bachelor’s</v>
      </c>
      <c r="F1647" t="s">
        <v>42</v>
      </c>
      <c r="G1647" s="14" t="s">
        <v>42</v>
      </c>
      <c r="H1647" s="14" t="str" cm="1">
        <f t="array" ref="H1647">_xlfn.SWITCH(Table1[[#This Row],[Marital_Status_mod]],"Together","Couple","Married","Couple","Divorced","Single","Single","Single","Widow","Single","Other")</f>
        <v>Couple</v>
      </c>
      <c r="I1647" s="4">
        <v>35788</v>
      </c>
      <c r="J1647" s="41" t="str">
        <f t="shared" si="102"/>
        <v>$30 - $40K</v>
      </c>
      <c r="K1647">
        <v>1</v>
      </c>
      <c r="L1647">
        <v>1</v>
      </c>
      <c r="M1647">
        <f>Table1[[#This Row],[Teenhome]]+Table1[[#This Row],[Kidhome]]</f>
        <v>2</v>
      </c>
      <c r="N1647" s="1">
        <v>41662</v>
      </c>
      <c r="O1647" s="16">
        <f>(Table1[[#This Row],[DataSetDate]]-Table1[[#This Row],[Dt_Customer]])/365</f>
        <v>7.0410958904109586</v>
      </c>
      <c r="P1647" s="15">
        <v>44232</v>
      </c>
      <c r="Q1647">
        <v>34</v>
      </c>
      <c r="R1647" s="4">
        <v>23</v>
      </c>
      <c r="S1647" s="4">
        <v>2</v>
      </c>
      <c r="T1647" s="4">
        <v>11</v>
      </c>
      <c r="U1647" s="4">
        <v>3</v>
      </c>
      <c r="V1647" s="4">
        <v>1</v>
      </c>
      <c r="W1647" s="4">
        <v>4</v>
      </c>
      <c r="X1647">
        <v>2</v>
      </c>
      <c r="Y1647">
        <v>2</v>
      </c>
      <c r="Z1647" t="str">
        <f t="shared" si="103"/>
        <v>Low</v>
      </c>
      <c r="AA1647" s="14">
        <f t="shared" ca="1" si="104"/>
        <v>1.7042816874906002</v>
      </c>
      <c r="AB1647">
        <v>0</v>
      </c>
      <c r="AC1647">
        <v>3</v>
      </c>
      <c r="AD1647" s="14">
        <f t="shared" ca="1" si="105"/>
        <v>2.6079270088824433</v>
      </c>
      <c r="AE1647">
        <v>6</v>
      </c>
      <c r="AF1647">
        <v>0</v>
      </c>
      <c r="AG1647">
        <v>0</v>
      </c>
      <c r="AH1647">
        <v>0</v>
      </c>
      <c r="AI1647">
        <v>0</v>
      </c>
      <c r="AJ1647">
        <v>0</v>
      </c>
      <c r="AK1647">
        <v>0</v>
      </c>
      <c r="AL1647">
        <v>0</v>
      </c>
      <c r="AM1647" t="s">
        <v>48</v>
      </c>
    </row>
    <row r="1648" spans="1:39" hidden="1" x14ac:dyDescent="0.3">
      <c r="A1648">
        <v>2005</v>
      </c>
      <c r="B1648">
        <v>1990</v>
      </c>
      <c r="C1648" s="14">
        <f>2021-Table1[[#This Row],[Year_Birth]]</f>
        <v>31</v>
      </c>
      <c r="D1648" t="s">
        <v>46</v>
      </c>
      <c r="E1648" s="14" t="str" cm="1">
        <f t="array" ref="E1648">_xlfn.SWITCH(Table1[[#This Row],[Education]],"Graduation","Bachelor’s","Basic","High School","2n Cycle","Master’s","Master","Master’s","PhD","PhD","Other")</f>
        <v>Bachelor’s</v>
      </c>
      <c r="F1648" t="s">
        <v>42</v>
      </c>
      <c r="G1648" s="14" t="s">
        <v>42</v>
      </c>
      <c r="H1648" s="14" t="str" cm="1">
        <f t="array" ref="H1648">_xlfn.SWITCH(Table1[[#This Row],[Marital_Status_mod]],"Together","Couple","Married","Couple","Divorced","Single","Single","Single","Widow","Single","Other")</f>
        <v>Couple</v>
      </c>
      <c r="I1648" s="4">
        <v>35765</v>
      </c>
      <c r="J1648" s="41" t="str">
        <f t="shared" si="102"/>
        <v>$30 - $40K</v>
      </c>
      <c r="K1648">
        <v>1</v>
      </c>
      <c r="L1648">
        <v>0</v>
      </c>
      <c r="M1648">
        <f>Table1[[#This Row],[Teenhome]]+Table1[[#This Row],[Kidhome]]</f>
        <v>1</v>
      </c>
      <c r="N1648" s="1">
        <v>41619</v>
      </c>
      <c r="O1648" s="16">
        <f>(Table1[[#This Row],[DataSetDate]]-Table1[[#This Row],[Dt_Customer]])/365</f>
        <v>7.1589041095890407</v>
      </c>
      <c r="P1648" s="15">
        <v>44232</v>
      </c>
      <c r="Q1648">
        <v>86</v>
      </c>
      <c r="R1648" s="4">
        <v>22</v>
      </c>
      <c r="S1648" s="4">
        <v>3</v>
      </c>
      <c r="T1648" s="4">
        <v>30</v>
      </c>
      <c r="U1648" s="4">
        <v>0</v>
      </c>
      <c r="V1648" s="4">
        <v>5</v>
      </c>
      <c r="W1648" s="4">
        <v>15</v>
      </c>
      <c r="X1648">
        <v>2</v>
      </c>
      <c r="Y1648">
        <v>2</v>
      </c>
      <c r="Z1648" t="str">
        <f t="shared" si="103"/>
        <v>Low</v>
      </c>
      <c r="AA1648" s="14">
        <f t="shared" ca="1" si="104"/>
        <v>2.1320459102129594</v>
      </c>
      <c r="AB1648">
        <v>0</v>
      </c>
      <c r="AC1648">
        <v>4</v>
      </c>
      <c r="AD1648" s="14">
        <f t="shared" ca="1" si="105"/>
        <v>3.9259747705185619</v>
      </c>
      <c r="AE1648">
        <v>6</v>
      </c>
      <c r="AF1648">
        <v>0</v>
      </c>
      <c r="AG1648">
        <v>0</v>
      </c>
      <c r="AH1648">
        <v>0</v>
      </c>
      <c r="AI1648">
        <v>0</v>
      </c>
      <c r="AJ1648">
        <v>0</v>
      </c>
      <c r="AK1648">
        <v>0</v>
      </c>
      <c r="AL1648">
        <v>0</v>
      </c>
      <c r="AM1648" t="s">
        <v>48</v>
      </c>
    </row>
    <row r="1649" spans="1:39" hidden="1" x14ac:dyDescent="0.3">
      <c r="A1649">
        <v>3308</v>
      </c>
      <c r="B1649">
        <v>1952</v>
      </c>
      <c r="C1649" s="14">
        <f>2021-Table1[[#This Row],[Year_Birth]]</f>
        <v>69</v>
      </c>
      <c r="D1649" t="s">
        <v>46</v>
      </c>
      <c r="E1649" s="14" t="str" cm="1">
        <f t="array" ref="E1649">_xlfn.SWITCH(Table1[[#This Row],[Education]],"Graduation","Bachelor’s","Basic","High School","2n Cycle","Master’s","Master","Master’s","PhD","PhD","Other")</f>
        <v>Bachelor’s</v>
      </c>
      <c r="F1649" t="s">
        <v>42</v>
      </c>
      <c r="G1649" s="14" t="s">
        <v>42</v>
      </c>
      <c r="H1649" s="14" t="str" cm="1">
        <f t="array" ref="H1649">_xlfn.SWITCH(Table1[[#This Row],[Marital_Status_mod]],"Together","Couple","Married","Couple","Divorced","Single","Single","Single","Widow","Single","Other")</f>
        <v>Couple</v>
      </c>
      <c r="I1649" s="4">
        <v>35704</v>
      </c>
      <c r="J1649" s="41" t="str">
        <f t="shared" si="102"/>
        <v>$30 - $40K</v>
      </c>
      <c r="K1649">
        <v>1</v>
      </c>
      <c r="L1649">
        <v>1</v>
      </c>
      <c r="M1649">
        <f>Table1[[#This Row],[Teenhome]]+Table1[[#This Row],[Kidhome]]</f>
        <v>2</v>
      </c>
      <c r="N1649" s="1">
        <v>41642</v>
      </c>
      <c r="O1649" s="16">
        <f>(Table1[[#This Row],[DataSetDate]]-Table1[[#This Row],[Dt_Customer]])/365</f>
        <v>7.095890410958904</v>
      </c>
      <c r="P1649" s="15">
        <v>44232</v>
      </c>
      <c r="Q1649">
        <v>54</v>
      </c>
      <c r="R1649" s="4">
        <v>30</v>
      </c>
      <c r="S1649" s="4">
        <v>9</v>
      </c>
      <c r="T1649" s="4">
        <v>12</v>
      </c>
      <c r="U1649" s="4">
        <v>2</v>
      </c>
      <c r="V1649" s="4">
        <v>11</v>
      </c>
      <c r="W1649" s="4">
        <v>30</v>
      </c>
      <c r="X1649">
        <v>3</v>
      </c>
      <c r="Y1649">
        <v>2</v>
      </c>
      <c r="Z1649" t="str">
        <f t="shared" si="103"/>
        <v>Low</v>
      </c>
      <c r="AA1649" s="14">
        <f t="shared" ca="1" si="104"/>
        <v>2.2968040724752838</v>
      </c>
      <c r="AB1649">
        <v>0</v>
      </c>
      <c r="AC1649">
        <v>4</v>
      </c>
      <c r="AD1649" s="14">
        <f t="shared" ca="1" si="105"/>
        <v>4.2760336828787242</v>
      </c>
      <c r="AE1649">
        <v>4</v>
      </c>
      <c r="AF1649">
        <v>0</v>
      </c>
      <c r="AG1649">
        <v>0</v>
      </c>
      <c r="AH1649">
        <v>0</v>
      </c>
      <c r="AI1649">
        <v>0</v>
      </c>
      <c r="AJ1649">
        <v>0</v>
      </c>
      <c r="AK1649">
        <v>0</v>
      </c>
      <c r="AL1649">
        <v>0</v>
      </c>
      <c r="AM1649" t="s">
        <v>47</v>
      </c>
    </row>
    <row r="1650" spans="1:39" hidden="1" x14ac:dyDescent="0.3">
      <c r="A1650">
        <v>3265</v>
      </c>
      <c r="B1650">
        <v>1959</v>
      </c>
      <c r="C1650" s="14">
        <f>2021-Table1[[#This Row],[Year_Birth]]</f>
        <v>62</v>
      </c>
      <c r="D1650" t="s">
        <v>46</v>
      </c>
      <c r="E1650" s="14" t="str" cm="1">
        <f t="array" ref="E1650">_xlfn.SWITCH(Table1[[#This Row],[Education]],"Graduation","Bachelor’s","Basic","High School","2n Cycle","Master’s","Master","Master’s","PhD","PhD","Other")</f>
        <v>Bachelor’s</v>
      </c>
      <c r="F1650" t="s">
        <v>42</v>
      </c>
      <c r="G1650" s="14" t="s">
        <v>42</v>
      </c>
      <c r="H1650" s="14" t="str" cm="1">
        <f t="array" ref="H1650">_xlfn.SWITCH(Table1[[#This Row],[Marital_Status_mod]],"Together","Couple","Married","Couple","Divorced","Single","Single","Single","Widow","Single","Other")</f>
        <v>Couple</v>
      </c>
      <c r="I1650" s="4">
        <v>35701</v>
      </c>
      <c r="J1650" s="41" t="str">
        <f t="shared" si="102"/>
        <v>$30 - $40K</v>
      </c>
      <c r="K1650">
        <v>0</v>
      </c>
      <c r="L1650">
        <v>0</v>
      </c>
      <c r="M1650">
        <f>Table1[[#This Row],[Teenhome]]+Table1[[#This Row],[Kidhome]]</f>
        <v>0</v>
      </c>
      <c r="N1650" s="1">
        <v>41352</v>
      </c>
      <c r="O1650" s="16">
        <f>(Table1[[#This Row],[DataSetDate]]-Table1[[#This Row],[Dt_Customer]])/365</f>
        <v>7.8904109589041092</v>
      </c>
      <c r="P1650" s="15">
        <v>44232</v>
      </c>
      <c r="Q1650">
        <v>36</v>
      </c>
      <c r="R1650" s="4">
        <v>21</v>
      </c>
      <c r="S1650" s="4">
        <v>1</v>
      </c>
      <c r="T1650" s="4">
        <v>9</v>
      </c>
      <c r="U1650" s="4">
        <v>7</v>
      </c>
      <c r="V1650" s="4">
        <v>3</v>
      </c>
      <c r="W1650" s="4">
        <v>5</v>
      </c>
      <c r="X1650">
        <v>1</v>
      </c>
      <c r="Y1650">
        <v>1</v>
      </c>
      <c r="Z1650" t="str">
        <f t="shared" si="103"/>
        <v>Low</v>
      </c>
      <c r="AA1650" s="14">
        <f t="shared" ca="1" si="104"/>
        <v>0.70115014974873791</v>
      </c>
      <c r="AB1650">
        <v>0</v>
      </c>
      <c r="AC1650">
        <v>3</v>
      </c>
      <c r="AD1650" s="14">
        <f t="shared" ca="1" si="105"/>
        <v>2.8044366432511603</v>
      </c>
      <c r="AE1650">
        <v>6</v>
      </c>
      <c r="AF1650">
        <v>0</v>
      </c>
      <c r="AG1650">
        <v>0</v>
      </c>
      <c r="AH1650">
        <v>0</v>
      </c>
      <c r="AI1650">
        <v>0</v>
      </c>
      <c r="AJ1650">
        <v>0</v>
      </c>
      <c r="AK1650">
        <v>0</v>
      </c>
      <c r="AL1650">
        <v>0</v>
      </c>
      <c r="AM1650" t="s">
        <v>41</v>
      </c>
    </row>
    <row r="1651" spans="1:39" hidden="1" x14ac:dyDescent="0.3">
      <c r="A1651">
        <v>5885</v>
      </c>
      <c r="B1651">
        <v>1973</v>
      </c>
      <c r="C1651" s="14">
        <f>2021-Table1[[#This Row],[Year_Birth]]</f>
        <v>48</v>
      </c>
      <c r="D1651" t="s">
        <v>51</v>
      </c>
      <c r="E1651" s="14" t="str" cm="1">
        <f t="array" ref="E1651">_xlfn.SWITCH(Table1[[#This Row],[Education]],"Graduation","Bachelor’s","Basic","High School","2n Cycle","Master’s","Master","Master’s","PhD","PhD","Other")</f>
        <v>Master’s</v>
      </c>
      <c r="F1651" t="s">
        <v>42</v>
      </c>
      <c r="G1651" s="14" t="s">
        <v>42</v>
      </c>
      <c r="H1651" s="14" t="str" cm="1">
        <f t="array" ref="H1651">_xlfn.SWITCH(Table1[[#This Row],[Marital_Status_mod]],"Together","Couple","Married","Couple","Divorced","Single","Single","Single","Widow","Single","Other")</f>
        <v>Couple</v>
      </c>
      <c r="I1651" s="4">
        <v>35688</v>
      </c>
      <c r="J1651" s="41" t="str">
        <f t="shared" si="102"/>
        <v>$30 - $40K</v>
      </c>
      <c r="K1651">
        <v>2</v>
      </c>
      <c r="L1651">
        <v>1</v>
      </c>
      <c r="M1651">
        <f>Table1[[#This Row],[Teenhome]]+Table1[[#This Row],[Kidhome]]</f>
        <v>3</v>
      </c>
      <c r="N1651" s="1">
        <v>41143</v>
      </c>
      <c r="O1651" s="16">
        <f>(Table1[[#This Row],[DataSetDate]]-Table1[[#This Row],[Dt_Customer]])/365</f>
        <v>8.463013698630137</v>
      </c>
      <c r="P1651" s="15">
        <v>44232</v>
      </c>
      <c r="Q1651">
        <v>94</v>
      </c>
      <c r="R1651" s="4">
        <v>73</v>
      </c>
      <c r="S1651" s="4">
        <v>3</v>
      </c>
      <c r="T1651" s="4">
        <v>90</v>
      </c>
      <c r="U1651" s="4">
        <v>12</v>
      </c>
      <c r="V1651" s="4">
        <v>1</v>
      </c>
      <c r="W1651" s="4">
        <v>32</v>
      </c>
      <c r="X1651">
        <v>7</v>
      </c>
      <c r="Y1651">
        <v>4</v>
      </c>
      <c r="Z1651" t="str">
        <f t="shared" si="103"/>
        <v>Medium</v>
      </c>
      <c r="AA1651" s="14">
        <f t="shared" ca="1" si="104"/>
        <v>3.7452102279060906</v>
      </c>
      <c r="AB1651">
        <v>1</v>
      </c>
      <c r="AC1651">
        <v>4</v>
      </c>
      <c r="AD1651" s="14">
        <f t="shared" ca="1" si="105"/>
        <v>4.1512073590220853</v>
      </c>
      <c r="AE1651">
        <v>8</v>
      </c>
      <c r="AF1651">
        <v>0</v>
      </c>
      <c r="AG1651">
        <v>0</v>
      </c>
      <c r="AH1651">
        <v>0</v>
      </c>
      <c r="AI1651">
        <v>0</v>
      </c>
      <c r="AJ1651">
        <v>0</v>
      </c>
      <c r="AK1651">
        <v>0</v>
      </c>
      <c r="AL1651">
        <v>0</v>
      </c>
      <c r="AM1651" t="s">
        <v>48</v>
      </c>
    </row>
    <row r="1652" spans="1:39" hidden="1" x14ac:dyDescent="0.3">
      <c r="A1652">
        <v>3310</v>
      </c>
      <c r="B1652">
        <v>1973</v>
      </c>
      <c r="C1652" s="14">
        <f>2021-Table1[[#This Row],[Year_Birth]]</f>
        <v>48</v>
      </c>
      <c r="D1652" t="s">
        <v>51</v>
      </c>
      <c r="E1652" s="14" t="str" cm="1">
        <f t="array" ref="E1652">_xlfn.SWITCH(Table1[[#This Row],[Education]],"Graduation","Bachelor’s","Basic","High School","2n Cycle","Master’s","Master","Master’s","PhD","PhD","Other")</f>
        <v>Master’s</v>
      </c>
      <c r="F1652" t="s">
        <v>42</v>
      </c>
      <c r="G1652" s="14" t="s">
        <v>42</v>
      </c>
      <c r="H1652" s="14" t="str" cm="1">
        <f t="array" ref="H1652">_xlfn.SWITCH(Table1[[#This Row],[Marital_Status_mod]],"Together","Couple","Married","Couple","Divorced","Single","Single","Single","Widow","Single","Other")</f>
        <v>Couple</v>
      </c>
      <c r="I1652" s="4">
        <v>35688</v>
      </c>
      <c r="J1652" s="41" t="str">
        <f t="shared" si="102"/>
        <v>$30 - $40K</v>
      </c>
      <c r="K1652">
        <v>2</v>
      </c>
      <c r="L1652">
        <v>1</v>
      </c>
      <c r="M1652">
        <f>Table1[[#This Row],[Teenhome]]+Table1[[#This Row],[Kidhome]]</f>
        <v>3</v>
      </c>
      <c r="N1652" s="1">
        <v>41143</v>
      </c>
      <c r="O1652" s="16">
        <f>(Table1[[#This Row],[DataSetDate]]-Table1[[#This Row],[Dt_Customer]])/365</f>
        <v>8.463013698630137</v>
      </c>
      <c r="P1652" s="15">
        <v>44232</v>
      </c>
      <c r="Q1652">
        <v>94</v>
      </c>
      <c r="R1652" s="4">
        <v>73</v>
      </c>
      <c r="S1652" s="4">
        <v>3</v>
      </c>
      <c r="T1652" s="4">
        <v>90</v>
      </c>
      <c r="U1652" s="4">
        <v>12</v>
      </c>
      <c r="V1652" s="4">
        <v>1</v>
      </c>
      <c r="W1652" s="4">
        <v>32</v>
      </c>
      <c r="X1652">
        <v>7</v>
      </c>
      <c r="Y1652">
        <v>4</v>
      </c>
      <c r="Z1652" t="str">
        <f t="shared" si="103"/>
        <v>Medium</v>
      </c>
      <c r="AA1652" s="14">
        <f t="shared" ca="1" si="104"/>
        <v>3.9764638926133999</v>
      </c>
      <c r="AB1652">
        <v>1</v>
      </c>
      <c r="AC1652">
        <v>4</v>
      </c>
      <c r="AD1652" s="14">
        <f t="shared" ca="1" si="105"/>
        <v>4.196157249118019</v>
      </c>
      <c r="AE1652">
        <v>8</v>
      </c>
      <c r="AF1652">
        <v>0</v>
      </c>
      <c r="AG1652">
        <v>0</v>
      </c>
      <c r="AH1652">
        <v>0</v>
      </c>
      <c r="AI1652">
        <v>0</v>
      </c>
      <c r="AJ1652">
        <v>0</v>
      </c>
      <c r="AK1652">
        <v>0</v>
      </c>
      <c r="AL1652">
        <v>0</v>
      </c>
      <c r="AM1652" t="s">
        <v>41</v>
      </c>
    </row>
    <row r="1653" spans="1:39" hidden="1" x14ac:dyDescent="0.3">
      <c r="A1653">
        <v>5680</v>
      </c>
      <c r="B1653">
        <v>1984</v>
      </c>
      <c r="C1653" s="14">
        <f>2021-Table1[[#This Row],[Year_Birth]]</f>
        <v>37</v>
      </c>
      <c r="D1653" t="s">
        <v>51</v>
      </c>
      <c r="E1653" s="14" t="str" cm="1">
        <f t="array" ref="E1653">_xlfn.SWITCH(Table1[[#This Row],[Education]],"Graduation","Bachelor’s","Basic","High School","2n Cycle","Master’s","Master","Master’s","PhD","PhD","Other")</f>
        <v>Master’s</v>
      </c>
      <c r="F1653" t="s">
        <v>42</v>
      </c>
      <c r="G1653" s="14" t="s">
        <v>42</v>
      </c>
      <c r="H1653" s="14" t="str" cm="1">
        <f t="array" ref="H1653">_xlfn.SWITCH(Table1[[#This Row],[Marital_Status_mod]],"Together","Couple","Married","Couple","Divorced","Single","Single","Single","Widow","Single","Other")</f>
        <v>Couple</v>
      </c>
      <c r="I1653" s="4">
        <v>35684</v>
      </c>
      <c r="J1653" s="41" t="str">
        <f t="shared" si="102"/>
        <v>$30 - $40K</v>
      </c>
      <c r="K1653">
        <v>1</v>
      </c>
      <c r="L1653">
        <v>0</v>
      </c>
      <c r="M1653">
        <f>Table1[[#This Row],[Teenhome]]+Table1[[#This Row],[Kidhome]]</f>
        <v>1</v>
      </c>
      <c r="N1653" s="1">
        <v>41751</v>
      </c>
      <c r="O1653" s="16">
        <f>(Table1[[#This Row],[DataSetDate]]-Table1[[#This Row],[Dt_Customer]])/365</f>
        <v>6.7972602739726025</v>
      </c>
      <c r="P1653" s="15">
        <v>44232</v>
      </c>
      <c r="Q1653">
        <v>66</v>
      </c>
      <c r="R1653" s="4">
        <v>10</v>
      </c>
      <c r="S1653" s="4">
        <v>4</v>
      </c>
      <c r="T1653" s="4">
        <v>7</v>
      </c>
      <c r="U1653" s="4">
        <v>0</v>
      </c>
      <c r="V1653" s="4">
        <v>6</v>
      </c>
      <c r="W1653" s="4">
        <v>3</v>
      </c>
      <c r="X1653">
        <v>1</v>
      </c>
      <c r="Y1653">
        <v>1</v>
      </c>
      <c r="Z1653" t="str">
        <f t="shared" si="103"/>
        <v>Low</v>
      </c>
      <c r="AA1653" s="14">
        <f t="shared" ca="1" si="104"/>
        <v>1.3991469474566509</v>
      </c>
      <c r="AB1653">
        <v>0</v>
      </c>
      <c r="AC1653">
        <v>3</v>
      </c>
      <c r="AD1653" s="14">
        <f t="shared" ca="1" si="105"/>
        <v>2.8926706566511209</v>
      </c>
      <c r="AE1653">
        <v>6</v>
      </c>
      <c r="AF1653">
        <v>0</v>
      </c>
      <c r="AG1653">
        <v>0</v>
      </c>
      <c r="AH1653">
        <v>0</v>
      </c>
      <c r="AI1653">
        <v>0</v>
      </c>
      <c r="AJ1653">
        <v>0</v>
      </c>
      <c r="AK1653">
        <v>0</v>
      </c>
      <c r="AL1653">
        <v>0</v>
      </c>
      <c r="AM1653" t="s">
        <v>41</v>
      </c>
    </row>
    <row r="1654" spans="1:39" hidden="1" x14ac:dyDescent="0.3">
      <c r="A1654">
        <v>4472</v>
      </c>
      <c r="B1654">
        <v>1970</v>
      </c>
      <c r="C1654" s="14">
        <f>2021-Table1[[#This Row],[Year_Birth]]</f>
        <v>51</v>
      </c>
      <c r="D1654" t="s">
        <v>39</v>
      </c>
      <c r="E1654" s="14" t="str" cm="1">
        <f t="array" ref="E1654">_xlfn.SWITCH(Table1[[#This Row],[Education]],"Graduation","Bachelor’s","Basic","High School","2n Cycle","Master’s","Master","Master’s","PhD","PhD","Other")</f>
        <v>PhD</v>
      </c>
      <c r="F1654" t="s">
        <v>49</v>
      </c>
      <c r="G1654" s="14" t="s">
        <v>49</v>
      </c>
      <c r="H1654" s="14" t="str" cm="1">
        <f t="array" ref="H1654">_xlfn.SWITCH(Table1[[#This Row],[Marital_Status_mod]],"Together","Couple","Married","Couple","Divorced","Single","Single","Single","Widow","Single","Other")</f>
        <v>Single</v>
      </c>
      <c r="I1654" s="4">
        <v>35682</v>
      </c>
      <c r="J1654" s="41" t="str">
        <f t="shared" si="102"/>
        <v>$30 - $40K</v>
      </c>
      <c r="K1654">
        <v>1</v>
      </c>
      <c r="L1654">
        <v>0</v>
      </c>
      <c r="M1654">
        <f>Table1[[#This Row],[Teenhome]]+Table1[[#This Row],[Kidhome]]</f>
        <v>1</v>
      </c>
      <c r="N1654" s="1">
        <v>41817</v>
      </c>
      <c r="O1654" s="16">
        <f>(Table1[[#This Row],[DataSetDate]]-Table1[[#This Row],[Dt_Customer]])/365</f>
        <v>6.6164383561643838</v>
      </c>
      <c r="P1654" s="15">
        <v>44232</v>
      </c>
      <c r="Q1654">
        <v>34</v>
      </c>
      <c r="R1654" s="4">
        <v>23</v>
      </c>
      <c r="S1654" s="4">
        <v>0</v>
      </c>
      <c r="T1654" s="4">
        <v>8</v>
      </c>
      <c r="U1654" s="4">
        <v>6</v>
      </c>
      <c r="V1654" s="4">
        <v>2</v>
      </c>
      <c r="W1654" s="4">
        <v>18</v>
      </c>
      <c r="X1654">
        <v>1</v>
      </c>
      <c r="Y1654">
        <v>1</v>
      </c>
      <c r="Z1654" t="str">
        <f t="shared" si="103"/>
        <v>Low</v>
      </c>
      <c r="AA1654" s="14">
        <f t="shared" ca="1" si="104"/>
        <v>1.2815456722834004</v>
      </c>
      <c r="AB1654">
        <v>1</v>
      </c>
      <c r="AC1654">
        <v>3</v>
      </c>
      <c r="AD1654" s="14">
        <f t="shared" ca="1" si="105"/>
        <v>3.1778616846447947</v>
      </c>
      <c r="AE1654">
        <v>2</v>
      </c>
      <c r="AF1654">
        <v>0</v>
      </c>
      <c r="AG1654">
        <v>0</v>
      </c>
      <c r="AH1654">
        <v>0</v>
      </c>
      <c r="AI1654">
        <v>0</v>
      </c>
      <c r="AJ1654">
        <v>0</v>
      </c>
      <c r="AK1654">
        <v>0</v>
      </c>
      <c r="AL1654">
        <v>0</v>
      </c>
      <c r="AM1654" t="s">
        <v>53</v>
      </c>
    </row>
    <row r="1655" spans="1:39" hidden="1" x14ac:dyDescent="0.3">
      <c r="A1655">
        <v>1048</v>
      </c>
      <c r="B1655">
        <v>1972</v>
      </c>
      <c r="C1655" s="14">
        <f>2021-Table1[[#This Row],[Year_Birth]]</f>
        <v>49</v>
      </c>
      <c r="D1655" t="s">
        <v>44</v>
      </c>
      <c r="E1655" s="14" t="str" cm="1">
        <f t="array" ref="E1655">_xlfn.SWITCH(Table1[[#This Row],[Education]],"Graduation","Bachelor’s","Basic","High School","2n Cycle","Master’s","Master","Master’s","PhD","PhD","Other")</f>
        <v>Master’s</v>
      </c>
      <c r="F1655" t="s">
        <v>42</v>
      </c>
      <c r="G1655" s="14" t="s">
        <v>42</v>
      </c>
      <c r="H1655" s="14" t="str" cm="1">
        <f t="array" ref="H1655">_xlfn.SWITCH(Table1[[#This Row],[Marital_Status_mod]],"Together","Couple","Married","Couple","Divorced","Single","Single","Single","Widow","Single","Other")</f>
        <v>Couple</v>
      </c>
      <c r="I1655" s="4">
        <v>35641</v>
      </c>
      <c r="J1655" s="41" t="str">
        <f t="shared" si="102"/>
        <v>$30 - $40K</v>
      </c>
      <c r="K1655">
        <v>1</v>
      </c>
      <c r="L1655">
        <v>0</v>
      </c>
      <c r="M1655">
        <f>Table1[[#This Row],[Teenhome]]+Table1[[#This Row],[Kidhome]]</f>
        <v>1</v>
      </c>
      <c r="N1655" s="1">
        <v>41469</v>
      </c>
      <c r="O1655" s="16">
        <f>(Table1[[#This Row],[DataSetDate]]-Table1[[#This Row],[Dt_Customer]])/365</f>
        <v>7.5698630136986305</v>
      </c>
      <c r="P1655" s="15">
        <v>44232</v>
      </c>
      <c r="Q1655">
        <v>11</v>
      </c>
      <c r="R1655" s="4">
        <v>63</v>
      </c>
      <c r="S1655" s="4">
        <v>3</v>
      </c>
      <c r="T1655" s="4">
        <v>67</v>
      </c>
      <c r="U1655" s="4">
        <v>8</v>
      </c>
      <c r="V1655" s="4">
        <v>9</v>
      </c>
      <c r="W1655" s="4">
        <v>28</v>
      </c>
      <c r="X1655">
        <v>2</v>
      </c>
      <c r="Y1655">
        <v>3</v>
      </c>
      <c r="Z1655" t="str">
        <f t="shared" si="103"/>
        <v>Medium</v>
      </c>
      <c r="AA1655" s="14">
        <f t="shared" ca="1" si="104"/>
        <v>3.2027441108938972</v>
      </c>
      <c r="AB1655">
        <v>1</v>
      </c>
      <c r="AC1655">
        <v>4</v>
      </c>
      <c r="AD1655" s="14">
        <f t="shared" ca="1" si="105"/>
        <v>4.2981610918356106</v>
      </c>
      <c r="AE1655">
        <v>7</v>
      </c>
      <c r="AF1655">
        <v>0</v>
      </c>
      <c r="AG1655">
        <v>0</v>
      </c>
      <c r="AH1655">
        <v>0</v>
      </c>
      <c r="AI1655">
        <v>0</v>
      </c>
      <c r="AJ1655">
        <v>0</v>
      </c>
      <c r="AK1655">
        <v>1</v>
      </c>
      <c r="AL1655">
        <v>0</v>
      </c>
      <c r="AM1655" t="s">
        <v>47</v>
      </c>
    </row>
    <row r="1656" spans="1:39" hidden="1" x14ac:dyDescent="0.3">
      <c r="A1656">
        <v>1834</v>
      </c>
      <c r="B1656">
        <v>1978</v>
      </c>
      <c r="C1656" s="14">
        <f>2021-Table1[[#This Row],[Year_Birth]]</f>
        <v>43</v>
      </c>
      <c r="D1656" t="s">
        <v>44</v>
      </c>
      <c r="E1656" s="14" t="str" cm="1">
        <f t="array" ref="E1656">_xlfn.SWITCH(Table1[[#This Row],[Education]],"Graduation","Bachelor’s","Basic","High School","2n Cycle","Master’s","Master","Master’s","PhD","PhD","Other")</f>
        <v>Master’s</v>
      </c>
      <c r="F1656" t="s">
        <v>50</v>
      </c>
      <c r="G1656" s="14" t="s">
        <v>50</v>
      </c>
      <c r="H1656" s="14" t="str" cm="1">
        <f t="array" ref="H1656">_xlfn.SWITCH(Table1[[#This Row],[Marital_Status_mod]],"Together","Couple","Married","Couple","Divorced","Single","Single","Single","Widow","Single","Other")</f>
        <v>Single</v>
      </c>
      <c r="I1656" s="4">
        <v>35544</v>
      </c>
      <c r="J1656" s="41" t="str">
        <f t="shared" si="102"/>
        <v>$30 - $40K</v>
      </c>
      <c r="K1656">
        <v>1</v>
      </c>
      <c r="L1656">
        <v>0</v>
      </c>
      <c r="M1656">
        <f>Table1[[#This Row],[Teenhome]]+Table1[[#This Row],[Kidhome]]</f>
        <v>1</v>
      </c>
      <c r="N1656" s="1">
        <v>41706</v>
      </c>
      <c r="O1656" s="16">
        <f>(Table1[[#This Row],[DataSetDate]]-Table1[[#This Row],[Dt_Customer]])/365</f>
        <v>6.9205479452054792</v>
      </c>
      <c r="P1656" s="15">
        <v>44232</v>
      </c>
      <c r="Q1656">
        <v>77</v>
      </c>
      <c r="R1656" s="4">
        <v>30</v>
      </c>
      <c r="S1656" s="4">
        <v>5</v>
      </c>
      <c r="T1656" s="4">
        <v>23</v>
      </c>
      <c r="U1656" s="4">
        <v>4</v>
      </c>
      <c r="V1656" s="4">
        <v>1</v>
      </c>
      <c r="W1656" s="4">
        <v>4</v>
      </c>
      <c r="X1656">
        <v>1</v>
      </c>
      <c r="Y1656">
        <v>2</v>
      </c>
      <c r="Z1656" t="str">
        <f t="shared" si="103"/>
        <v>Low</v>
      </c>
      <c r="AA1656" s="14">
        <f t="shared" ca="1" si="104"/>
        <v>2.0338591245238922</v>
      </c>
      <c r="AB1656">
        <v>0</v>
      </c>
      <c r="AC1656">
        <v>3</v>
      </c>
      <c r="AD1656" s="14">
        <f t="shared" ca="1" si="105"/>
        <v>2.9557996765170751</v>
      </c>
      <c r="AE1656">
        <v>7</v>
      </c>
      <c r="AF1656">
        <v>0</v>
      </c>
      <c r="AG1656">
        <v>0</v>
      </c>
      <c r="AH1656">
        <v>0</v>
      </c>
      <c r="AI1656">
        <v>0</v>
      </c>
      <c r="AJ1656">
        <v>0</v>
      </c>
      <c r="AK1656">
        <v>0</v>
      </c>
      <c r="AL1656">
        <v>0</v>
      </c>
      <c r="AM1656" t="s">
        <v>47</v>
      </c>
    </row>
    <row r="1657" spans="1:39" hidden="1" x14ac:dyDescent="0.3">
      <c r="A1657">
        <v>10270</v>
      </c>
      <c r="B1657">
        <v>1981</v>
      </c>
      <c r="C1657" s="14">
        <f>2021-Table1[[#This Row],[Year_Birth]]</f>
        <v>40</v>
      </c>
      <c r="D1657" t="s">
        <v>51</v>
      </c>
      <c r="E1657" s="14" t="str" cm="1">
        <f t="array" ref="E1657">_xlfn.SWITCH(Table1[[#This Row],[Education]],"Graduation","Bachelor’s","Basic","High School","2n Cycle","Master’s","Master","Master’s","PhD","PhD","Other")</f>
        <v>Master’s</v>
      </c>
      <c r="F1657" t="s">
        <v>42</v>
      </c>
      <c r="G1657" s="14" t="s">
        <v>42</v>
      </c>
      <c r="H1657" s="14" t="str" cm="1">
        <f t="array" ref="H1657">_xlfn.SWITCH(Table1[[#This Row],[Marital_Status_mod]],"Together","Couple","Married","Couple","Divorced","Single","Single","Single","Widow","Single","Other")</f>
        <v>Couple</v>
      </c>
      <c r="I1657" s="4">
        <v>35523</v>
      </c>
      <c r="J1657" s="41" t="str">
        <f t="shared" si="102"/>
        <v>$30 - $40K</v>
      </c>
      <c r="K1657">
        <v>1</v>
      </c>
      <c r="L1657">
        <v>0</v>
      </c>
      <c r="M1657">
        <f>Table1[[#This Row],[Teenhome]]+Table1[[#This Row],[Kidhome]]</f>
        <v>1</v>
      </c>
      <c r="N1657" s="1">
        <v>41550</v>
      </c>
      <c r="O1657" s="16">
        <f>(Table1[[#This Row],[DataSetDate]]-Table1[[#This Row],[Dt_Customer]])/365</f>
        <v>7.3479452054794523</v>
      </c>
      <c r="P1657" s="15">
        <v>44232</v>
      </c>
      <c r="Q1657">
        <v>8</v>
      </c>
      <c r="R1657" s="4">
        <v>11</v>
      </c>
      <c r="S1657" s="4">
        <v>5</v>
      </c>
      <c r="T1657" s="4">
        <v>22</v>
      </c>
      <c r="U1657" s="4">
        <v>12</v>
      </c>
      <c r="V1657" s="4">
        <v>5</v>
      </c>
      <c r="W1657" s="4">
        <v>11</v>
      </c>
      <c r="X1657">
        <v>2</v>
      </c>
      <c r="Y1657">
        <v>3</v>
      </c>
      <c r="Z1657" t="str">
        <f t="shared" si="103"/>
        <v>Medium</v>
      </c>
      <c r="AA1657" s="14">
        <f t="shared" ca="1" si="104"/>
        <v>3.2821111395727391</v>
      </c>
      <c r="AB1657">
        <v>0</v>
      </c>
      <c r="AC1657">
        <v>3</v>
      </c>
      <c r="AD1657" s="14">
        <f t="shared" ca="1" si="105"/>
        <v>3.2368208969339345</v>
      </c>
      <c r="AE1657">
        <v>7</v>
      </c>
      <c r="AF1657">
        <v>0</v>
      </c>
      <c r="AG1657">
        <v>0</v>
      </c>
      <c r="AH1657">
        <v>0</v>
      </c>
      <c r="AI1657">
        <v>0</v>
      </c>
      <c r="AJ1657">
        <v>0</v>
      </c>
      <c r="AK1657">
        <v>0</v>
      </c>
      <c r="AL1657">
        <v>0</v>
      </c>
      <c r="AM1657" t="s">
        <v>52</v>
      </c>
    </row>
    <row r="1658" spans="1:39" hidden="1" x14ac:dyDescent="0.3">
      <c r="A1658">
        <v>10402</v>
      </c>
      <c r="B1658">
        <v>1967</v>
      </c>
      <c r="C1658" s="14">
        <f>2021-Table1[[#This Row],[Year_Birth]]</f>
        <v>54</v>
      </c>
      <c r="D1658" t="s">
        <v>46</v>
      </c>
      <c r="E1658" s="14" t="str" cm="1">
        <f t="array" ref="E1658">_xlfn.SWITCH(Table1[[#This Row],[Education]],"Graduation","Bachelor’s","Basic","High School","2n Cycle","Master’s","Master","Master’s","PhD","PhD","Other")</f>
        <v>Bachelor’s</v>
      </c>
      <c r="F1658" t="s">
        <v>42</v>
      </c>
      <c r="G1658" s="14" t="s">
        <v>42</v>
      </c>
      <c r="H1658" s="14" t="str" cm="1">
        <f t="array" ref="H1658">_xlfn.SWITCH(Table1[[#This Row],[Marital_Status_mod]],"Together","Couple","Married","Couple","Divorced","Single","Single","Single","Widow","Single","Other")</f>
        <v>Couple</v>
      </c>
      <c r="I1658" s="4">
        <v>35441</v>
      </c>
      <c r="J1658" s="41" t="str">
        <f t="shared" si="102"/>
        <v>$30 - $40K</v>
      </c>
      <c r="K1658">
        <v>1</v>
      </c>
      <c r="L1658">
        <v>1</v>
      </c>
      <c r="M1658">
        <f>Table1[[#This Row],[Teenhome]]+Table1[[#This Row],[Kidhome]]</f>
        <v>2</v>
      </c>
      <c r="N1658" s="1">
        <v>41319</v>
      </c>
      <c r="O1658" s="16">
        <f>(Table1[[#This Row],[DataSetDate]]-Table1[[#This Row],[Dt_Customer]])/365</f>
        <v>7.9808219178082194</v>
      </c>
      <c r="P1658" s="15">
        <v>44232</v>
      </c>
      <c r="Q1658">
        <v>94</v>
      </c>
      <c r="R1658" s="4">
        <v>25</v>
      </c>
      <c r="S1658" s="4">
        <v>1</v>
      </c>
      <c r="T1658" s="4">
        <v>9</v>
      </c>
      <c r="U1658" s="4">
        <v>2</v>
      </c>
      <c r="V1658" s="4">
        <v>1</v>
      </c>
      <c r="W1658" s="4">
        <v>1</v>
      </c>
      <c r="X1658">
        <v>2</v>
      </c>
      <c r="Y1658">
        <v>1</v>
      </c>
      <c r="Z1658" t="str">
        <f t="shared" si="103"/>
        <v>Low</v>
      </c>
      <c r="AA1658" s="14">
        <f t="shared" ca="1" si="104"/>
        <v>0.82954452284871771</v>
      </c>
      <c r="AB1658">
        <v>0</v>
      </c>
      <c r="AC1658">
        <v>3</v>
      </c>
      <c r="AD1658" s="14">
        <f t="shared" ca="1" si="105"/>
        <v>3.3178409291644533</v>
      </c>
      <c r="AE1658">
        <v>8</v>
      </c>
      <c r="AF1658">
        <v>0</v>
      </c>
      <c r="AG1658">
        <v>0</v>
      </c>
      <c r="AH1658">
        <v>0</v>
      </c>
      <c r="AI1658">
        <v>0</v>
      </c>
      <c r="AJ1658">
        <v>0</v>
      </c>
      <c r="AK1658">
        <v>0</v>
      </c>
      <c r="AL1658">
        <v>0</v>
      </c>
      <c r="AM1658" t="s">
        <v>48</v>
      </c>
    </row>
    <row r="1659" spans="1:39" hidden="1" x14ac:dyDescent="0.3">
      <c r="A1659">
        <v>4697</v>
      </c>
      <c r="B1659">
        <v>1949</v>
      </c>
      <c r="C1659" s="14">
        <f>2021-Table1[[#This Row],[Year_Birth]]</f>
        <v>72</v>
      </c>
      <c r="D1659" t="s">
        <v>44</v>
      </c>
      <c r="E1659" s="14" t="str" cm="1">
        <f t="array" ref="E1659">_xlfn.SWITCH(Table1[[#This Row],[Education]],"Graduation","Bachelor’s","Basic","High School","2n Cycle","Master’s","Master","Master’s","PhD","PhD","Other")</f>
        <v>Master’s</v>
      </c>
      <c r="F1659" t="s">
        <v>49</v>
      </c>
      <c r="G1659" s="14" t="s">
        <v>49</v>
      </c>
      <c r="H1659" s="14" t="str" cm="1">
        <f t="array" ref="H1659">_xlfn.SWITCH(Table1[[#This Row],[Marital_Status_mod]],"Together","Couple","Married","Couple","Divorced","Single","Single","Single","Widow","Single","Other")</f>
        <v>Single</v>
      </c>
      <c r="I1659" s="4">
        <v>35416</v>
      </c>
      <c r="J1659" s="41" t="str">
        <f t="shared" si="102"/>
        <v>$30 - $40K</v>
      </c>
      <c r="K1659">
        <v>0</v>
      </c>
      <c r="L1659">
        <v>0</v>
      </c>
      <c r="M1659">
        <f>Table1[[#This Row],[Teenhome]]+Table1[[#This Row],[Kidhome]]</f>
        <v>0</v>
      </c>
      <c r="N1659" s="1">
        <v>41438</v>
      </c>
      <c r="O1659" s="16">
        <f>(Table1[[#This Row],[DataSetDate]]-Table1[[#This Row],[Dt_Customer]])/365</f>
        <v>7.6547945205479451</v>
      </c>
      <c r="P1659" s="15">
        <v>44232</v>
      </c>
      <c r="Q1659">
        <v>62</v>
      </c>
      <c r="R1659" s="4">
        <v>248</v>
      </c>
      <c r="S1659" s="4">
        <v>3</v>
      </c>
      <c r="T1659" s="4">
        <v>81</v>
      </c>
      <c r="U1659" s="4">
        <v>4</v>
      </c>
      <c r="V1659" s="4">
        <v>3</v>
      </c>
      <c r="W1659" s="4">
        <v>51</v>
      </c>
      <c r="X1659">
        <v>3</v>
      </c>
      <c r="Y1659">
        <v>7</v>
      </c>
      <c r="Z1659" t="str">
        <f t="shared" si="103"/>
        <v>High</v>
      </c>
      <c r="AA1659" s="14">
        <f t="shared" ca="1" si="104"/>
        <v>7.155144103683603</v>
      </c>
      <c r="AB1659">
        <v>1</v>
      </c>
      <c r="AC1659">
        <v>5</v>
      </c>
      <c r="AD1659" s="14">
        <f t="shared" ca="1" si="105"/>
        <v>5.0644345518703098</v>
      </c>
      <c r="AE1659">
        <v>8</v>
      </c>
      <c r="AF1659">
        <v>0</v>
      </c>
      <c r="AG1659">
        <v>0</v>
      </c>
      <c r="AH1659">
        <v>0</v>
      </c>
      <c r="AI1659">
        <v>0</v>
      </c>
      <c r="AJ1659">
        <v>0</v>
      </c>
      <c r="AK1659">
        <v>0</v>
      </c>
      <c r="AL1659">
        <v>0</v>
      </c>
      <c r="AM1659" t="s">
        <v>47</v>
      </c>
    </row>
    <row r="1660" spans="1:39" hidden="1" x14ac:dyDescent="0.3">
      <c r="A1660">
        <v>2874</v>
      </c>
      <c r="B1660">
        <v>1988</v>
      </c>
      <c r="C1660" s="14">
        <f>2021-Table1[[#This Row],[Year_Birth]]</f>
        <v>33</v>
      </c>
      <c r="D1660" t="s">
        <v>51</v>
      </c>
      <c r="E1660" s="14" t="str" cm="1">
        <f t="array" ref="E1660">_xlfn.SWITCH(Table1[[#This Row],[Education]],"Graduation","Bachelor’s","Basic","High School","2n Cycle","Master’s","Master","Master’s","PhD","PhD","Other")</f>
        <v>Master’s</v>
      </c>
      <c r="F1660" t="s">
        <v>49</v>
      </c>
      <c r="G1660" s="14" t="s">
        <v>49</v>
      </c>
      <c r="H1660" s="14" t="str" cm="1">
        <f t="array" ref="H1660">_xlfn.SWITCH(Table1[[#This Row],[Marital_Status_mod]],"Together","Couple","Married","Couple","Divorced","Single","Single","Single","Widow","Single","Other")</f>
        <v>Single</v>
      </c>
      <c r="I1660" s="4">
        <v>35388</v>
      </c>
      <c r="J1660" s="41" t="str">
        <f t="shared" si="102"/>
        <v>$30 - $40K</v>
      </c>
      <c r="K1660">
        <v>1</v>
      </c>
      <c r="L1660">
        <v>0</v>
      </c>
      <c r="M1660">
        <f>Table1[[#This Row],[Teenhome]]+Table1[[#This Row],[Kidhome]]</f>
        <v>1</v>
      </c>
      <c r="N1660" s="1">
        <v>41340</v>
      </c>
      <c r="O1660" s="16">
        <f>(Table1[[#This Row],[DataSetDate]]-Table1[[#This Row],[Dt_Customer]])/365</f>
        <v>7.9232876712328766</v>
      </c>
      <c r="P1660" s="15">
        <v>44232</v>
      </c>
      <c r="Q1660">
        <v>20</v>
      </c>
      <c r="R1660" s="4">
        <v>6</v>
      </c>
      <c r="S1660" s="4">
        <v>4</v>
      </c>
      <c r="T1660" s="4">
        <v>7</v>
      </c>
      <c r="U1660" s="4">
        <v>4</v>
      </c>
      <c r="V1660" s="4">
        <v>3</v>
      </c>
      <c r="W1660" s="4">
        <v>8</v>
      </c>
      <c r="X1660">
        <v>1</v>
      </c>
      <c r="Y1660">
        <v>1</v>
      </c>
      <c r="Z1660" t="str">
        <f t="shared" si="103"/>
        <v>Low</v>
      </c>
      <c r="AA1660" s="14">
        <f t="shared" ca="1" si="104"/>
        <v>0.61597302940248966</v>
      </c>
      <c r="AB1660">
        <v>0</v>
      </c>
      <c r="AC1660">
        <v>3</v>
      </c>
      <c r="AD1660" s="14">
        <f t="shared" ca="1" si="105"/>
        <v>2.8987541954670739</v>
      </c>
      <c r="AE1660">
        <v>7</v>
      </c>
      <c r="AF1660">
        <v>0</v>
      </c>
      <c r="AG1660">
        <v>0</v>
      </c>
      <c r="AH1660">
        <v>0</v>
      </c>
      <c r="AI1660">
        <v>0</v>
      </c>
      <c r="AJ1660">
        <v>0</v>
      </c>
      <c r="AK1660">
        <v>0</v>
      </c>
      <c r="AL1660">
        <v>0</v>
      </c>
      <c r="AM1660" t="s">
        <v>47</v>
      </c>
    </row>
    <row r="1661" spans="1:39" hidden="1" x14ac:dyDescent="0.3">
      <c r="A1661">
        <v>453</v>
      </c>
      <c r="B1661">
        <v>1956</v>
      </c>
      <c r="C1661" s="14">
        <f>2021-Table1[[#This Row],[Year_Birth]]</f>
        <v>65</v>
      </c>
      <c r="D1661" t="s">
        <v>39</v>
      </c>
      <c r="E1661" s="14" t="str" cm="1">
        <f t="array" ref="E1661">_xlfn.SWITCH(Table1[[#This Row],[Education]],"Graduation","Bachelor’s","Basic","High School","2n Cycle","Master’s","Master","Master’s","PhD","PhD","Other")</f>
        <v>PhD</v>
      </c>
      <c r="F1661" t="s">
        <v>54</v>
      </c>
      <c r="G1661" s="14" t="s">
        <v>54</v>
      </c>
      <c r="H1661" s="14" t="str" cm="1">
        <f t="array" ref="H1661">_xlfn.SWITCH(Table1[[#This Row],[Marital_Status_mod]],"Together","Couple","Married","Couple","Divorced","Single","Single","Single","Widow","Single","Other")</f>
        <v>Single</v>
      </c>
      <c r="I1661" s="4">
        <v>35340</v>
      </c>
      <c r="J1661" s="41" t="str">
        <f t="shared" si="102"/>
        <v>$30 - $40K</v>
      </c>
      <c r="K1661">
        <v>1</v>
      </c>
      <c r="L1661">
        <v>1</v>
      </c>
      <c r="M1661">
        <f>Table1[[#This Row],[Teenhome]]+Table1[[#This Row],[Kidhome]]</f>
        <v>2</v>
      </c>
      <c r="N1661" s="1">
        <v>41819</v>
      </c>
      <c r="O1661" s="16">
        <f>(Table1[[#This Row],[DataSetDate]]-Table1[[#This Row],[Dt_Customer]])/365</f>
        <v>6.6109589041095891</v>
      </c>
      <c r="P1661" s="15">
        <v>44232</v>
      </c>
      <c r="Q1661">
        <v>1</v>
      </c>
      <c r="R1661" s="4">
        <v>27</v>
      </c>
      <c r="S1661" s="4">
        <v>0</v>
      </c>
      <c r="T1661" s="4">
        <v>12</v>
      </c>
      <c r="U1661" s="4">
        <v>0</v>
      </c>
      <c r="V1661" s="4">
        <v>1</v>
      </c>
      <c r="W1661" s="4">
        <v>5</v>
      </c>
      <c r="X1661">
        <v>2</v>
      </c>
      <c r="Y1661">
        <v>2</v>
      </c>
      <c r="Z1661" t="str">
        <f t="shared" si="103"/>
        <v>Low</v>
      </c>
      <c r="AA1661" s="14">
        <f t="shared" ca="1" si="104"/>
        <v>2.2295299545516172</v>
      </c>
      <c r="AB1661">
        <v>0</v>
      </c>
      <c r="AC1661">
        <v>3</v>
      </c>
      <c r="AD1661" s="14">
        <f t="shared" ca="1" si="105"/>
        <v>2.9895980921227348</v>
      </c>
      <c r="AE1661">
        <v>5</v>
      </c>
      <c r="AF1661">
        <v>0</v>
      </c>
      <c r="AG1661">
        <v>0</v>
      </c>
      <c r="AH1661">
        <v>0</v>
      </c>
      <c r="AI1661">
        <v>0</v>
      </c>
      <c r="AJ1661">
        <v>0</v>
      </c>
      <c r="AK1661">
        <v>0</v>
      </c>
      <c r="AL1661">
        <v>0</v>
      </c>
      <c r="AM1661" t="s">
        <v>41</v>
      </c>
    </row>
    <row r="1662" spans="1:39" hidden="1" x14ac:dyDescent="0.3">
      <c r="A1662">
        <v>6263</v>
      </c>
      <c r="B1662">
        <v>1968</v>
      </c>
      <c r="C1662" s="14">
        <f>2021-Table1[[#This Row],[Year_Birth]]</f>
        <v>53</v>
      </c>
      <c r="D1662" t="s">
        <v>46</v>
      </c>
      <c r="E1662" s="14" t="str" cm="1">
        <f t="array" ref="E1662">_xlfn.SWITCH(Table1[[#This Row],[Education]],"Graduation","Bachelor’s","Basic","High School","2n Cycle","Master’s","Master","Master’s","PhD","PhD","Other")</f>
        <v>Bachelor’s</v>
      </c>
      <c r="F1662" t="s">
        <v>40</v>
      </c>
      <c r="G1662" s="14" t="s">
        <v>40</v>
      </c>
      <c r="H1662" s="14" t="str" cm="1">
        <f t="array" ref="H1662">_xlfn.SWITCH(Table1[[#This Row],[Marital_Status_mod]],"Together","Couple","Married","Couple","Divorced","Single","Single","Single","Widow","Single","Other")</f>
        <v>Couple</v>
      </c>
      <c r="I1662" s="4">
        <v>35322</v>
      </c>
      <c r="J1662" s="41" t="str">
        <f t="shared" si="102"/>
        <v>$30 - $40K</v>
      </c>
      <c r="K1662">
        <v>1</v>
      </c>
      <c r="L1662">
        <v>2</v>
      </c>
      <c r="M1662">
        <f>Table1[[#This Row],[Teenhome]]+Table1[[#This Row],[Kidhome]]</f>
        <v>3</v>
      </c>
      <c r="N1662" s="1">
        <v>41143</v>
      </c>
      <c r="O1662" s="16">
        <f>(Table1[[#This Row],[DataSetDate]]-Table1[[#This Row],[Dt_Customer]])/365</f>
        <v>8.463013698630137</v>
      </c>
      <c r="P1662" s="15">
        <v>44232</v>
      </c>
      <c r="Q1662">
        <v>34</v>
      </c>
      <c r="R1662" s="4">
        <v>28</v>
      </c>
      <c r="S1662" s="4">
        <v>9</v>
      </c>
      <c r="T1662" s="4">
        <v>37</v>
      </c>
      <c r="U1662" s="4">
        <v>12</v>
      </c>
      <c r="V1662" s="4">
        <v>7</v>
      </c>
      <c r="W1662" s="4">
        <v>13</v>
      </c>
      <c r="X1662">
        <v>3</v>
      </c>
      <c r="Y1662">
        <v>2</v>
      </c>
      <c r="Z1662" t="str">
        <f t="shared" si="103"/>
        <v>Low</v>
      </c>
      <c r="AA1662" s="14">
        <f t="shared" ca="1" si="104"/>
        <v>2.2493243288945663</v>
      </c>
      <c r="AB1662">
        <v>0</v>
      </c>
      <c r="AC1662">
        <v>4</v>
      </c>
      <c r="AD1662" s="14">
        <f t="shared" ca="1" si="105"/>
        <v>4.2751213855788412</v>
      </c>
      <c r="AE1662">
        <v>8</v>
      </c>
      <c r="AF1662">
        <v>0</v>
      </c>
      <c r="AG1662">
        <v>0</v>
      </c>
      <c r="AH1662">
        <v>0</v>
      </c>
      <c r="AI1662">
        <v>0</v>
      </c>
      <c r="AJ1662">
        <v>0</v>
      </c>
      <c r="AK1662">
        <v>0</v>
      </c>
      <c r="AL1662">
        <v>0</v>
      </c>
      <c r="AM1662" t="s">
        <v>41</v>
      </c>
    </row>
    <row r="1663" spans="1:39" hidden="1" x14ac:dyDescent="0.3">
      <c r="A1663">
        <v>5827</v>
      </c>
      <c r="B1663">
        <v>1958</v>
      </c>
      <c r="C1663" s="14">
        <f>2021-Table1[[#This Row],[Year_Birth]]</f>
        <v>63</v>
      </c>
      <c r="D1663" t="s">
        <v>46</v>
      </c>
      <c r="E1663" s="14" t="str" cm="1">
        <f t="array" ref="E1663">_xlfn.SWITCH(Table1[[#This Row],[Education]],"Graduation","Bachelor’s","Basic","High School","2n Cycle","Master’s","Master","Master’s","PhD","PhD","Other")</f>
        <v>Bachelor’s</v>
      </c>
      <c r="F1663" t="s">
        <v>49</v>
      </c>
      <c r="G1663" s="14" t="s">
        <v>49</v>
      </c>
      <c r="H1663" s="14" t="str" cm="1">
        <f t="array" ref="H1663">_xlfn.SWITCH(Table1[[#This Row],[Marital_Status_mod]],"Together","Couple","Married","Couple","Divorced","Single","Single","Single","Widow","Single","Other")</f>
        <v>Single</v>
      </c>
      <c r="I1663" s="4">
        <v>35246</v>
      </c>
      <c r="J1663" s="41" t="str">
        <f t="shared" si="102"/>
        <v>$30 - $40K</v>
      </c>
      <c r="K1663">
        <v>1</v>
      </c>
      <c r="L1663">
        <v>1</v>
      </c>
      <c r="M1663">
        <f>Table1[[#This Row],[Teenhome]]+Table1[[#This Row],[Kidhome]]</f>
        <v>2</v>
      </c>
      <c r="N1663" s="1">
        <v>41745</v>
      </c>
      <c r="O1663" s="16">
        <f>(Table1[[#This Row],[DataSetDate]]-Table1[[#This Row],[Dt_Customer]])/365</f>
        <v>6.8136986301369866</v>
      </c>
      <c r="P1663" s="15">
        <v>44232</v>
      </c>
      <c r="Q1663">
        <v>53</v>
      </c>
      <c r="R1663" s="4">
        <v>36</v>
      </c>
      <c r="S1663" s="4">
        <v>0</v>
      </c>
      <c r="T1663" s="4">
        <v>12</v>
      </c>
      <c r="U1663" s="4">
        <v>2</v>
      </c>
      <c r="V1663" s="4">
        <v>2</v>
      </c>
      <c r="W1663" s="4">
        <v>10</v>
      </c>
      <c r="X1663">
        <v>4</v>
      </c>
      <c r="Y1663">
        <v>3</v>
      </c>
      <c r="Z1663" t="str">
        <f t="shared" si="103"/>
        <v>Medium</v>
      </c>
      <c r="AA1663" s="14">
        <f t="shared" ca="1" si="104"/>
        <v>3.0082476708208463</v>
      </c>
      <c r="AB1663">
        <v>1</v>
      </c>
      <c r="AC1663">
        <v>3</v>
      </c>
      <c r="AD1663" s="14">
        <f t="shared" ca="1" si="105"/>
        <v>3.2330397075818689</v>
      </c>
      <c r="AE1663">
        <v>5</v>
      </c>
      <c r="AF1663">
        <v>0</v>
      </c>
      <c r="AG1663">
        <v>0</v>
      </c>
      <c r="AH1663">
        <v>0</v>
      </c>
      <c r="AI1663">
        <v>0</v>
      </c>
      <c r="AJ1663">
        <v>0</v>
      </c>
      <c r="AK1663">
        <v>0</v>
      </c>
      <c r="AL1663">
        <v>0</v>
      </c>
      <c r="AM1663" t="s">
        <v>47</v>
      </c>
    </row>
    <row r="1664" spans="1:39" hidden="1" x14ac:dyDescent="0.3">
      <c r="A1664">
        <v>8870</v>
      </c>
      <c r="B1664">
        <v>1984</v>
      </c>
      <c r="C1664" s="14">
        <f>2021-Table1[[#This Row],[Year_Birth]]</f>
        <v>37</v>
      </c>
      <c r="D1664" t="s">
        <v>46</v>
      </c>
      <c r="E1664" s="14" t="str" cm="1">
        <f t="array" ref="E1664">_xlfn.SWITCH(Table1[[#This Row],[Education]],"Graduation","Bachelor’s","Basic","High School","2n Cycle","Master’s","Master","Master’s","PhD","PhD","Other")</f>
        <v>Bachelor’s</v>
      </c>
      <c r="F1664" t="s">
        <v>40</v>
      </c>
      <c r="G1664" s="14" t="s">
        <v>40</v>
      </c>
      <c r="H1664" s="14" t="str" cm="1">
        <f t="array" ref="H1664">_xlfn.SWITCH(Table1[[#This Row],[Marital_Status_mod]],"Together","Couple","Married","Couple","Divorced","Single","Single","Single","Widow","Single","Other")</f>
        <v>Couple</v>
      </c>
      <c r="I1664" s="4">
        <v>35196</v>
      </c>
      <c r="J1664" s="41" t="str">
        <f t="shared" si="102"/>
        <v>$30 - $40K</v>
      </c>
      <c r="K1664">
        <v>1</v>
      </c>
      <c r="L1664">
        <v>0</v>
      </c>
      <c r="M1664">
        <f>Table1[[#This Row],[Teenhome]]+Table1[[#This Row],[Kidhome]]</f>
        <v>1</v>
      </c>
      <c r="N1664" s="1">
        <v>41226</v>
      </c>
      <c r="O1664" s="16">
        <f>(Table1[[#This Row],[DataSetDate]]-Table1[[#This Row],[Dt_Customer]])/365</f>
        <v>8.2356164383561641</v>
      </c>
      <c r="P1664" s="15">
        <v>44232</v>
      </c>
      <c r="Q1664">
        <v>68</v>
      </c>
      <c r="R1664" s="4">
        <v>75</v>
      </c>
      <c r="S1664" s="4">
        <v>12</v>
      </c>
      <c r="T1664" s="4">
        <v>141</v>
      </c>
      <c r="U1664" s="4">
        <v>43</v>
      </c>
      <c r="V1664" s="4">
        <v>39</v>
      </c>
      <c r="W1664" s="4">
        <v>187</v>
      </c>
      <c r="X1664">
        <v>6</v>
      </c>
      <c r="Y1664">
        <v>6</v>
      </c>
      <c r="Z1664" t="str">
        <f t="shared" si="103"/>
        <v>Medium</v>
      </c>
      <c r="AA1664" s="14">
        <f t="shared" ca="1" si="104"/>
        <v>5.8792122091428265</v>
      </c>
      <c r="AB1664">
        <v>1</v>
      </c>
      <c r="AC1664">
        <v>5</v>
      </c>
      <c r="AD1664" s="14">
        <f t="shared" ca="1" si="105"/>
        <v>5.3695022286250582</v>
      </c>
      <c r="AE1664">
        <v>8</v>
      </c>
      <c r="AF1664">
        <v>0</v>
      </c>
      <c r="AG1664">
        <v>0</v>
      </c>
      <c r="AH1664">
        <v>0</v>
      </c>
      <c r="AI1664">
        <v>0</v>
      </c>
      <c r="AJ1664">
        <v>0</v>
      </c>
      <c r="AK1664">
        <v>1</v>
      </c>
      <c r="AL1664">
        <v>0</v>
      </c>
      <c r="AM1664" t="s">
        <v>41</v>
      </c>
    </row>
    <row r="1665" spans="1:39" hidden="1" x14ac:dyDescent="0.3">
      <c r="A1665">
        <v>10340</v>
      </c>
      <c r="B1665">
        <v>1984</v>
      </c>
      <c r="C1665" s="14">
        <f>2021-Table1[[#This Row],[Year_Birth]]</f>
        <v>37</v>
      </c>
      <c r="D1665" t="s">
        <v>46</v>
      </c>
      <c r="E1665" s="14" t="str" cm="1">
        <f t="array" ref="E1665">_xlfn.SWITCH(Table1[[#This Row],[Education]],"Graduation","Bachelor’s","Basic","High School","2n Cycle","Master’s","Master","Master’s","PhD","PhD","Other")</f>
        <v>Bachelor’s</v>
      </c>
      <c r="F1665" t="s">
        <v>40</v>
      </c>
      <c r="G1665" s="14" t="s">
        <v>40</v>
      </c>
      <c r="H1665" s="14" t="str" cm="1">
        <f t="array" ref="H1665">_xlfn.SWITCH(Table1[[#This Row],[Marital_Status_mod]],"Together","Couple","Married","Couple","Divorced","Single","Single","Single","Widow","Single","Other")</f>
        <v>Couple</v>
      </c>
      <c r="I1665" s="4">
        <v>35196</v>
      </c>
      <c r="J1665" s="41" t="str">
        <f t="shared" ref="J1665:J1728" si="106">IF(I1665&lt;10000, "Up to $10K",
   IF(I1665&gt;=100000, "$100K and up",
      "$" &amp; FLOOR(I1665,10000)/1000 &amp; " - $" &amp; FLOOR(I1665,10000)/1000+10 &amp; "K"))</f>
        <v>$30 - $40K</v>
      </c>
      <c r="K1665">
        <v>1</v>
      </c>
      <c r="L1665">
        <v>0</v>
      </c>
      <c r="M1665">
        <f>Table1[[#This Row],[Teenhome]]+Table1[[#This Row],[Kidhome]]</f>
        <v>1</v>
      </c>
      <c r="N1665" s="1">
        <v>41226</v>
      </c>
      <c r="O1665" s="16">
        <f>(Table1[[#This Row],[DataSetDate]]-Table1[[#This Row],[Dt_Customer]])/365</f>
        <v>8.2356164383561641</v>
      </c>
      <c r="P1665" s="15">
        <v>44232</v>
      </c>
      <c r="Q1665">
        <v>68</v>
      </c>
      <c r="R1665" s="4">
        <v>75</v>
      </c>
      <c r="S1665" s="4">
        <v>12</v>
      </c>
      <c r="T1665" s="4">
        <v>141</v>
      </c>
      <c r="U1665" s="4">
        <v>43</v>
      </c>
      <c r="V1665" s="4">
        <v>39</v>
      </c>
      <c r="W1665" s="4">
        <v>187</v>
      </c>
      <c r="X1665">
        <v>6</v>
      </c>
      <c r="Y1665">
        <v>6</v>
      </c>
      <c r="Z1665" t="str">
        <f t="shared" ref="Z1665:Z1728" si="107">IF(Y1665&gt;=7,"High",IF(Y1665&gt;=3,"Medium","Low"))</f>
        <v>Medium</v>
      </c>
      <c r="AA1665" s="14">
        <f t="shared" ca="1" si="104"/>
        <v>6.3622433507472023</v>
      </c>
      <c r="AB1665">
        <v>1</v>
      </c>
      <c r="AC1665">
        <v>5</v>
      </c>
      <c r="AD1665" s="14">
        <f t="shared" ca="1" si="105"/>
        <v>5.0581844167488219</v>
      </c>
      <c r="AE1665">
        <v>8</v>
      </c>
      <c r="AF1665">
        <v>0</v>
      </c>
      <c r="AG1665">
        <v>0</v>
      </c>
      <c r="AH1665">
        <v>0</v>
      </c>
      <c r="AI1665">
        <v>0</v>
      </c>
      <c r="AJ1665">
        <v>0</v>
      </c>
      <c r="AK1665">
        <v>0</v>
      </c>
      <c r="AL1665">
        <v>0</v>
      </c>
      <c r="AM1665" t="s">
        <v>41</v>
      </c>
    </row>
    <row r="1666" spans="1:39" hidden="1" x14ac:dyDescent="0.3">
      <c r="A1666">
        <v>2521</v>
      </c>
      <c r="B1666">
        <v>1971</v>
      </c>
      <c r="C1666" s="14">
        <f>2021-Table1[[#This Row],[Year_Birth]]</f>
        <v>50</v>
      </c>
      <c r="D1666" t="s">
        <v>44</v>
      </c>
      <c r="E1666" s="14" t="str" cm="1">
        <f t="array" ref="E1666">_xlfn.SWITCH(Table1[[#This Row],[Education]],"Graduation","Bachelor’s","Basic","High School","2n Cycle","Master’s","Master","Master’s","PhD","PhD","Other")</f>
        <v>Master’s</v>
      </c>
      <c r="F1666" t="s">
        <v>42</v>
      </c>
      <c r="G1666" s="14" t="s">
        <v>42</v>
      </c>
      <c r="H1666" s="14" t="str" cm="1">
        <f t="array" ref="H1666">_xlfn.SWITCH(Table1[[#This Row],[Marital_Status_mod]],"Together","Couple","Married","Couple","Divorced","Single","Single","Single","Widow","Single","Other")</f>
        <v>Couple</v>
      </c>
      <c r="I1666" s="4">
        <v>35178</v>
      </c>
      <c r="J1666" s="41" t="str">
        <f t="shared" si="106"/>
        <v>$30 - $40K</v>
      </c>
      <c r="K1666">
        <v>1</v>
      </c>
      <c r="L1666">
        <v>0</v>
      </c>
      <c r="M1666">
        <f>Table1[[#This Row],[Teenhome]]+Table1[[#This Row],[Kidhome]]</f>
        <v>1</v>
      </c>
      <c r="N1666" s="1">
        <v>41284</v>
      </c>
      <c r="O1666" s="16">
        <f>(Table1[[#This Row],[DataSetDate]]-Table1[[#This Row],[Dt_Customer]])/365</f>
        <v>8.0767123287671225</v>
      </c>
      <c r="P1666" s="15">
        <v>44232</v>
      </c>
      <c r="Q1666">
        <v>10</v>
      </c>
      <c r="R1666" s="4">
        <v>23</v>
      </c>
      <c r="S1666" s="4">
        <v>1</v>
      </c>
      <c r="T1666" s="4">
        <v>13</v>
      </c>
      <c r="U1666" s="4">
        <v>2</v>
      </c>
      <c r="V1666" s="4">
        <v>2</v>
      </c>
      <c r="W1666" s="4">
        <v>18</v>
      </c>
      <c r="X1666">
        <v>1</v>
      </c>
      <c r="Y1666">
        <v>1</v>
      </c>
      <c r="Z1666" t="str">
        <f t="shared" si="107"/>
        <v>Low</v>
      </c>
      <c r="AA1666" s="14">
        <f t="shared" ref="AA1666:AA1729" ca="1" si="108">Y1666 + (RAND() - 0.5) * 0.8</f>
        <v>1.327586619092876</v>
      </c>
      <c r="AB1666">
        <v>1</v>
      </c>
      <c r="AC1666">
        <v>2</v>
      </c>
      <c r="AD1666" s="14">
        <f t="shared" ref="AD1666:AD1729" ca="1" si="109">AC1666 + (RAND() - 0.5) * 0.8</f>
        <v>1.8287653033072635</v>
      </c>
      <c r="AE1666">
        <v>7</v>
      </c>
      <c r="AF1666">
        <v>0</v>
      </c>
      <c r="AG1666">
        <v>0</v>
      </c>
      <c r="AH1666">
        <v>1</v>
      </c>
      <c r="AI1666">
        <v>0</v>
      </c>
      <c r="AJ1666">
        <v>0</v>
      </c>
      <c r="AK1666">
        <v>1</v>
      </c>
      <c r="AL1666">
        <v>0</v>
      </c>
      <c r="AM1666" t="s">
        <v>41</v>
      </c>
    </row>
    <row r="1667" spans="1:39" hidden="1" x14ac:dyDescent="0.3">
      <c r="A1667">
        <v>4301</v>
      </c>
      <c r="B1667">
        <v>1971</v>
      </c>
      <c r="C1667" s="14">
        <f>2021-Table1[[#This Row],[Year_Birth]]</f>
        <v>50</v>
      </c>
      <c r="D1667" t="s">
        <v>44</v>
      </c>
      <c r="E1667" s="14" t="str" cm="1">
        <f t="array" ref="E1667">_xlfn.SWITCH(Table1[[#This Row],[Education]],"Graduation","Bachelor’s","Basic","High School","2n Cycle","Master’s","Master","Master’s","PhD","PhD","Other")</f>
        <v>Master’s</v>
      </c>
      <c r="F1667" t="s">
        <v>42</v>
      </c>
      <c r="G1667" s="14" t="s">
        <v>42</v>
      </c>
      <c r="H1667" s="14" t="str" cm="1">
        <f t="array" ref="H1667">_xlfn.SWITCH(Table1[[#This Row],[Marital_Status_mod]],"Together","Couple","Married","Couple","Divorced","Single","Single","Single","Widow","Single","Other")</f>
        <v>Couple</v>
      </c>
      <c r="I1667" s="4">
        <v>35178</v>
      </c>
      <c r="J1667" s="41" t="str">
        <f t="shared" si="106"/>
        <v>$30 - $40K</v>
      </c>
      <c r="K1667">
        <v>1</v>
      </c>
      <c r="L1667">
        <v>0</v>
      </c>
      <c r="M1667">
        <f>Table1[[#This Row],[Teenhome]]+Table1[[#This Row],[Kidhome]]</f>
        <v>1</v>
      </c>
      <c r="N1667" s="1">
        <v>41284</v>
      </c>
      <c r="O1667" s="16">
        <f>(Table1[[#This Row],[DataSetDate]]-Table1[[#This Row],[Dt_Customer]])/365</f>
        <v>8.0767123287671225</v>
      </c>
      <c r="P1667" s="15">
        <v>44232</v>
      </c>
      <c r="Q1667">
        <v>10</v>
      </c>
      <c r="R1667" s="4">
        <v>23</v>
      </c>
      <c r="S1667" s="4">
        <v>1</v>
      </c>
      <c r="T1667" s="4">
        <v>13</v>
      </c>
      <c r="U1667" s="4">
        <v>2</v>
      </c>
      <c r="V1667" s="4">
        <v>2</v>
      </c>
      <c r="W1667" s="4">
        <v>18</v>
      </c>
      <c r="X1667">
        <v>1</v>
      </c>
      <c r="Y1667">
        <v>1</v>
      </c>
      <c r="Z1667" t="str">
        <f t="shared" si="107"/>
        <v>Low</v>
      </c>
      <c r="AA1667" s="14">
        <f t="shared" ca="1" si="108"/>
        <v>0.93686871718478737</v>
      </c>
      <c r="AB1667">
        <v>1</v>
      </c>
      <c r="AC1667">
        <v>2</v>
      </c>
      <c r="AD1667" s="14">
        <f t="shared" ca="1" si="109"/>
        <v>1.65674605502799</v>
      </c>
      <c r="AE1667">
        <v>7</v>
      </c>
      <c r="AF1667">
        <v>0</v>
      </c>
      <c r="AG1667">
        <v>0</v>
      </c>
      <c r="AH1667">
        <v>1</v>
      </c>
      <c r="AI1667">
        <v>0</v>
      </c>
      <c r="AJ1667">
        <v>0</v>
      </c>
      <c r="AK1667">
        <v>1</v>
      </c>
      <c r="AL1667">
        <v>0</v>
      </c>
      <c r="AM1667" t="s">
        <v>53</v>
      </c>
    </row>
    <row r="1668" spans="1:39" hidden="1" x14ac:dyDescent="0.3">
      <c r="A1668">
        <v>1403</v>
      </c>
      <c r="B1668">
        <v>1975</v>
      </c>
      <c r="C1668" s="14">
        <f>2021-Table1[[#This Row],[Year_Birth]]</f>
        <v>46</v>
      </c>
      <c r="D1668" t="s">
        <v>51</v>
      </c>
      <c r="E1668" s="14" t="str" cm="1">
        <f t="array" ref="E1668">_xlfn.SWITCH(Table1[[#This Row],[Education]],"Graduation","Bachelor’s","Basic","High School","2n Cycle","Master’s","Master","Master’s","PhD","PhD","Other")</f>
        <v>Master’s</v>
      </c>
      <c r="F1668" t="s">
        <v>40</v>
      </c>
      <c r="G1668" s="14" t="s">
        <v>40</v>
      </c>
      <c r="H1668" s="14" t="str" cm="1">
        <f t="array" ref="H1668">_xlfn.SWITCH(Table1[[#This Row],[Marital_Status_mod]],"Together","Couple","Married","Couple","Divorced","Single","Single","Single","Widow","Single","Other")</f>
        <v>Couple</v>
      </c>
      <c r="I1668" s="4">
        <v>34984</v>
      </c>
      <c r="J1668" s="41" t="str">
        <f t="shared" si="106"/>
        <v>$30 - $40K</v>
      </c>
      <c r="K1668">
        <v>1</v>
      </c>
      <c r="L1668">
        <v>1</v>
      </c>
      <c r="M1668">
        <f>Table1[[#This Row],[Teenhome]]+Table1[[#This Row],[Kidhome]]</f>
        <v>2</v>
      </c>
      <c r="N1668" s="1">
        <v>41158</v>
      </c>
      <c r="O1668" s="16">
        <f>(Table1[[#This Row],[DataSetDate]]-Table1[[#This Row],[Dt_Customer]])/365</f>
        <v>8.4219178082191775</v>
      </c>
      <c r="P1668" s="15">
        <v>44232</v>
      </c>
      <c r="Q1668">
        <v>40</v>
      </c>
      <c r="R1668" s="4">
        <v>8</v>
      </c>
      <c r="S1668" s="4">
        <v>4</v>
      </c>
      <c r="T1668" s="4">
        <v>15</v>
      </c>
      <c r="U1668" s="4">
        <v>3</v>
      </c>
      <c r="V1668" s="4">
        <v>5</v>
      </c>
      <c r="W1668" s="4">
        <v>3</v>
      </c>
      <c r="X1668">
        <v>2</v>
      </c>
      <c r="Y1668">
        <v>1</v>
      </c>
      <c r="Z1668" t="str">
        <f t="shared" si="107"/>
        <v>Low</v>
      </c>
      <c r="AA1668" s="14">
        <f t="shared" ca="1" si="108"/>
        <v>0.90039848036388004</v>
      </c>
      <c r="AB1668">
        <v>0</v>
      </c>
      <c r="AC1668">
        <v>3</v>
      </c>
      <c r="AD1668" s="14">
        <f t="shared" ca="1" si="109"/>
        <v>2.9227484272502209</v>
      </c>
      <c r="AE1668">
        <v>7</v>
      </c>
      <c r="AF1668">
        <v>0</v>
      </c>
      <c r="AG1668">
        <v>0</v>
      </c>
      <c r="AH1668">
        <v>0</v>
      </c>
      <c r="AI1668">
        <v>0</v>
      </c>
      <c r="AJ1668">
        <v>0</v>
      </c>
      <c r="AK1668">
        <v>0</v>
      </c>
      <c r="AL1668">
        <v>0</v>
      </c>
      <c r="AM1668" t="s">
        <v>41</v>
      </c>
    </row>
    <row r="1669" spans="1:39" hidden="1" x14ac:dyDescent="0.3">
      <c r="A1669">
        <v>5892</v>
      </c>
      <c r="B1669">
        <v>1980</v>
      </c>
      <c r="C1669" s="14">
        <f>2021-Table1[[#This Row],[Year_Birth]]</f>
        <v>41</v>
      </c>
      <c r="D1669" t="s">
        <v>46</v>
      </c>
      <c r="E1669" s="14" t="str" cm="1">
        <f t="array" ref="E1669">_xlfn.SWITCH(Table1[[#This Row],[Education]],"Graduation","Bachelor’s","Basic","High School","2n Cycle","Master’s","Master","Master’s","PhD","PhD","Other")</f>
        <v>Bachelor’s</v>
      </c>
      <c r="F1669" t="s">
        <v>42</v>
      </c>
      <c r="G1669" s="14" t="s">
        <v>42</v>
      </c>
      <c r="H1669" s="14" t="str" cm="1">
        <f t="array" ref="H1669">_xlfn.SWITCH(Table1[[#This Row],[Marital_Status_mod]],"Together","Couple","Married","Couple","Divorced","Single","Single","Single","Widow","Single","Other")</f>
        <v>Couple</v>
      </c>
      <c r="I1669" s="4">
        <v>34968</v>
      </c>
      <c r="J1669" s="41" t="str">
        <f t="shared" si="106"/>
        <v>$30 - $40K</v>
      </c>
      <c r="K1669">
        <v>1</v>
      </c>
      <c r="L1669">
        <v>0</v>
      </c>
      <c r="M1669">
        <f>Table1[[#This Row],[Teenhome]]+Table1[[#This Row],[Kidhome]]</f>
        <v>1</v>
      </c>
      <c r="N1669" s="1">
        <v>41374</v>
      </c>
      <c r="O1669" s="16">
        <f>(Table1[[#This Row],[DataSetDate]]-Table1[[#This Row],[Dt_Customer]])/365</f>
        <v>7.8301369863013699</v>
      </c>
      <c r="P1669" s="15">
        <v>44232</v>
      </c>
      <c r="Q1669">
        <v>11</v>
      </c>
      <c r="R1669" s="4">
        <v>158</v>
      </c>
      <c r="S1669" s="4">
        <v>6</v>
      </c>
      <c r="T1669" s="4">
        <v>45</v>
      </c>
      <c r="U1669" s="4">
        <v>8</v>
      </c>
      <c r="V1669" s="4">
        <v>2</v>
      </c>
      <c r="W1669" s="4">
        <v>2</v>
      </c>
      <c r="X1669">
        <v>7</v>
      </c>
      <c r="Y1669">
        <v>3</v>
      </c>
      <c r="Z1669" t="str">
        <f t="shared" si="107"/>
        <v>Medium</v>
      </c>
      <c r="AA1669" s="14">
        <f t="shared" ca="1" si="108"/>
        <v>2.8631615328827991</v>
      </c>
      <c r="AB1669">
        <v>2</v>
      </c>
      <c r="AC1669">
        <v>5</v>
      </c>
      <c r="AD1669" s="14">
        <f t="shared" ca="1" si="109"/>
        <v>5.092211335173813</v>
      </c>
      <c r="AE1669">
        <v>7</v>
      </c>
      <c r="AF1669">
        <v>0</v>
      </c>
      <c r="AG1669">
        <v>0</v>
      </c>
      <c r="AH1669">
        <v>0</v>
      </c>
      <c r="AI1669">
        <v>0</v>
      </c>
      <c r="AJ1669">
        <v>0</v>
      </c>
      <c r="AK1669">
        <v>0</v>
      </c>
      <c r="AL1669">
        <v>0</v>
      </c>
      <c r="AM1669" t="s">
        <v>47</v>
      </c>
    </row>
    <row r="1670" spans="1:39" hidden="1" x14ac:dyDescent="0.3">
      <c r="A1670">
        <v>5287</v>
      </c>
      <c r="B1670">
        <v>1973</v>
      </c>
      <c r="C1670" s="14">
        <f>2021-Table1[[#This Row],[Year_Birth]]</f>
        <v>48</v>
      </c>
      <c r="D1670" t="s">
        <v>46</v>
      </c>
      <c r="E1670" s="14" t="str" cm="1">
        <f t="array" ref="E1670">_xlfn.SWITCH(Table1[[#This Row],[Education]],"Graduation","Bachelor’s","Basic","High School","2n Cycle","Master’s","Master","Master’s","PhD","PhD","Other")</f>
        <v>Bachelor’s</v>
      </c>
      <c r="F1670" t="s">
        <v>42</v>
      </c>
      <c r="G1670" s="14" t="s">
        <v>42</v>
      </c>
      <c r="H1670" s="14" t="str" cm="1">
        <f t="array" ref="H1670">_xlfn.SWITCH(Table1[[#This Row],[Marital_Status_mod]],"Together","Couple","Married","Couple","Divorced","Single","Single","Single","Widow","Single","Other")</f>
        <v>Couple</v>
      </c>
      <c r="I1670" s="4">
        <v>34961</v>
      </c>
      <c r="J1670" s="41" t="str">
        <f t="shared" si="106"/>
        <v>$30 - $40K</v>
      </c>
      <c r="K1670">
        <v>1</v>
      </c>
      <c r="L1670">
        <v>0</v>
      </c>
      <c r="M1670">
        <f>Table1[[#This Row],[Teenhome]]+Table1[[#This Row],[Kidhome]]</f>
        <v>1</v>
      </c>
      <c r="N1670" s="1">
        <v>41809</v>
      </c>
      <c r="O1670" s="16">
        <f>(Table1[[#This Row],[DataSetDate]]-Table1[[#This Row],[Dt_Customer]])/365</f>
        <v>6.6383561643835618</v>
      </c>
      <c r="P1670" s="15">
        <v>44232</v>
      </c>
      <c r="Q1670">
        <v>77</v>
      </c>
      <c r="R1670" s="4">
        <v>45</v>
      </c>
      <c r="S1670" s="4">
        <v>2</v>
      </c>
      <c r="T1670" s="4">
        <v>26</v>
      </c>
      <c r="U1670" s="4">
        <v>4</v>
      </c>
      <c r="V1670" s="4">
        <v>1</v>
      </c>
      <c r="W1670" s="4">
        <v>1</v>
      </c>
      <c r="X1670">
        <v>3</v>
      </c>
      <c r="Y1670">
        <v>3</v>
      </c>
      <c r="Z1670" t="str">
        <f t="shared" si="107"/>
        <v>Medium</v>
      </c>
      <c r="AA1670" s="14">
        <f t="shared" ca="1" si="108"/>
        <v>2.8691752456809763</v>
      </c>
      <c r="AB1670">
        <v>1</v>
      </c>
      <c r="AC1670">
        <v>3</v>
      </c>
      <c r="AD1670" s="14">
        <f t="shared" ca="1" si="109"/>
        <v>2.8866634509634905</v>
      </c>
      <c r="AE1670">
        <v>7</v>
      </c>
      <c r="AF1670">
        <v>0</v>
      </c>
      <c r="AG1670">
        <v>0</v>
      </c>
      <c r="AH1670">
        <v>0</v>
      </c>
      <c r="AI1670">
        <v>0</v>
      </c>
      <c r="AJ1670">
        <v>0</v>
      </c>
      <c r="AK1670">
        <v>0</v>
      </c>
      <c r="AL1670">
        <v>0</v>
      </c>
      <c r="AM1670" t="s">
        <v>41</v>
      </c>
    </row>
    <row r="1671" spans="1:39" hidden="1" x14ac:dyDescent="0.3">
      <c r="A1671">
        <v>7458</v>
      </c>
      <c r="B1671">
        <v>1956</v>
      </c>
      <c r="C1671" s="14">
        <f>2021-Table1[[#This Row],[Year_Birth]]</f>
        <v>65</v>
      </c>
      <c r="D1671" t="s">
        <v>44</v>
      </c>
      <c r="E1671" s="14" t="str" cm="1">
        <f t="array" ref="E1671">_xlfn.SWITCH(Table1[[#This Row],[Education]],"Graduation","Bachelor’s","Basic","High School","2n Cycle","Master’s","Master","Master’s","PhD","PhD","Other")</f>
        <v>Master’s</v>
      </c>
      <c r="F1671" t="s">
        <v>40</v>
      </c>
      <c r="G1671" s="14" t="s">
        <v>40</v>
      </c>
      <c r="H1671" s="14" t="str" cm="1">
        <f t="array" ref="H1671">_xlfn.SWITCH(Table1[[#This Row],[Marital_Status_mod]],"Together","Couple","Married","Couple","Divorced","Single","Single","Single","Widow","Single","Other")</f>
        <v>Couple</v>
      </c>
      <c r="I1671" s="4">
        <v>34941</v>
      </c>
      <c r="J1671" s="41" t="str">
        <f t="shared" si="106"/>
        <v>$30 - $40K</v>
      </c>
      <c r="K1671">
        <v>1</v>
      </c>
      <c r="L1671">
        <v>1</v>
      </c>
      <c r="M1671">
        <f>Table1[[#This Row],[Teenhome]]+Table1[[#This Row],[Kidhome]]</f>
        <v>2</v>
      </c>
      <c r="N1671" s="1">
        <v>41339</v>
      </c>
      <c r="O1671" s="16">
        <f>(Table1[[#This Row],[DataSetDate]]-Table1[[#This Row],[Dt_Customer]])/365</f>
        <v>7.9260273972602739</v>
      </c>
      <c r="P1671" s="15">
        <v>44232</v>
      </c>
      <c r="Q1671">
        <v>26</v>
      </c>
      <c r="R1671" s="4">
        <v>39</v>
      </c>
      <c r="S1671" s="4">
        <v>2</v>
      </c>
      <c r="T1671" s="4">
        <v>25</v>
      </c>
      <c r="U1671" s="4">
        <v>4</v>
      </c>
      <c r="V1671" s="4">
        <v>3</v>
      </c>
      <c r="W1671" s="4">
        <v>24</v>
      </c>
      <c r="X1671">
        <v>2</v>
      </c>
      <c r="Y1671">
        <v>3</v>
      </c>
      <c r="Z1671" t="str">
        <f t="shared" si="107"/>
        <v>Medium</v>
      </c>
      <c r="AA1671" s="14">
        <f t="shared" ca="1" si="108"/>
        <v>2.8688883296314018</v>
      </c>
      <c r="AB1671">
        <v>0</v>
      </c>
      <c r="AC1671">
        <v>3</v>
      </c>
      <c r="AD1671" s="14">
        <f t="shared" ca="1" si="109"/>
        <v>2.6350364348311182</v>
      </c>
      <c r="AE1671">
        <v>8</v>
      </c>
      <c r="AF1671">
        <v>0</v>
      </c>
      <c r="AG1671">
        <v>0</v>
      </c>
      <c r="AH1671">
        <v>0</v>
      </c>
      <c r="AI1671">
        <v>0</v>
      </c>
      <c r="AJ1671">
        <v>0</v>
      </c>
      <c r="AK1671">
        <v>0</v>
      </c>
      <c r="AL1671">
        <v>0</v>
      </c>
      <c r="AM1671" t="s">
        <v>53</v>
      </c>
    </row>
    <row r="1672" spans="1:39" hidden="1" x14ac:dyDescent="0.3">
      <c r="A1672">
        <v>3386</v>
      </c>
      <c r="B1672">
        <v>1992</v>
      </c>
      <c r="C1672" s="14">
        <f>2021-Table1[[#This Row],[Year_Birth]]</f>
        <v>29</v>
      </c>
      <c r="D1672" t="s">
        <v>46</v>
      </c>
      <c r="E1672" s="14" t="str" cm="1">
        <f t="array" ref="E1672">_xlfn.SWITCH(Table1[[#This Row],[Education]],"Graduation","Bachelor’s","Basic","High School","2n Cycle","Master’s","Master","Master’s","PhD","PhD","Other")</f>
        <v>Bachelor’s</v>
      </c>
      <c r="F1672" t="s">
        <v>42</v>
      </c>
      <c r="G1672" s="14" t="s">
        <v>42</v>
      </c>
      <c r="H1672" s="14" t="str" cm="1">
        <f t="array" ref="H1672">_xlfn.SWITCH(Table1[[#This Row],[Marital_Status_mod]],"Together","Couple","Married","Couple","Divorced","Single","Single","Single","Widow","Single","Other")</f>
        <v>Couple</v>
      </c>
      <c r="I1672" s="4">
        <v>34935</v>
      </c>
      <c r="J1672" s="41" t="str">
        <f t="shared" si="106"/>
        <v>$30 - $40K</v>
      </c>
      <c r="K1672">
        <v>0</v>
      </c>
      <c r="L1672">
        <v>0</v>
      </c>
      <c r="M1672">
        <f>Table1[[#This Row],[Teenhome]]+Table1[[#This Row],[Kidhome]]</f>
        <v>0</v>
      </c>
      <c r="N1672" s="1">
        <v>41446</v>
      </c>
      <c r="O1672" s="16">
        <f>(Table1[[#This Row],[DataSetDate]]-Table1[[#This Row],[Dt_Customer]])/365</f>
        <v>7.6328767123287671</v>
      </c>
      <c r="P1672" s="15">
        <v>44232</v>
      </c>
      <c r="Q1672">
        <v>71</v>
      </c>
      <c r="R1672" s="4">
        <v>34</v>
      </c>
      <c r="S1672" s="4">
        <v>4</v>
      </c>
      <c r="T1672" s="4">
        <v>66</v>
      </c>
      <c r="U1672" s="4">
        <v>3</v>
      </c>
      <c r="V1672" s="4">
        <v>10</v>
      </c>
      <c r="W1672" s="4">
        <v>20</v>
      </c>
      <c r="X1672">
        <v>1</v>
      </c>
      <c r="Y1672">
        <v>2</v>
      </c>
      <c r="Z1672" t="str">
        <f t="shared" si="107"/>
        <v>Low</v>
      </c>
      <c r="AA1672" s="14">
        <f t="shared" ca="1" si="108"/>
        <v>2.3168954142639233</v>
      </c>
      <c r="AB1672">
        <v>1</v>
      </c>
      <c r="AC1672">
        <v>4</v>
      </c>
      <c r="AD1672" s="14">
        <f t="shared" ca="1" si="109"/>
        <v>3.7559563811659049</v>
      </c>
      <c r="AE1672">
        <v>7</v>
      </c>
      <c r="AF1672">
        <v>0</v>
      </c>
      <c r="AG1672">
        <v>0</v>
      </c>
      <c r="AH1672">
        <v>0</v>
      </c>
      <c r="AI1672">
        <v>0</v>
      </c>
      <c r="AJ1672">
        <v>0</v>
      </c>
      <c r="AK1672">
        <v>0</v>
      </c>
      <c r="AL1672">
        <v>0</v>
      </c>
      <c r="AM1672" t="s">
        <v>41</v>
      </c>
    </row>
    <row r="1673" spans="1:39" hidden="1" x14ac:dyDescent="0.3">
      <c r="A1673">
        <v>8175</v>
      </c>
      <c r="B1673">
        <v>1992</v>
      </c>
      <c r="C1673" s="14">
        <f>2021-Table1[[#This Row],[Year_Birth]]</f>
        <v>29</v>
      </c>
      <c r="D1673" t="s">
        <v>46</v>
      </c>
      <c r="E1673" s="14" t="str" cm="1">
        <f t="array" ref="E1673">_xlfn.SWITCH(Table1[[#This Row],[Education]],"Graduation","Bachelor’s","Basic","High School","2n Cycle","Master’s","Master","Master’s","PhD","PhD","Other")</f>
        <v>Bachelor’s</v>
      </c>
      <c r="F1673" t="s">
        <v>42</v>
      </c>
      <c r="G1673" s="14" t="s">
        <v>42</v>
      </c>
      <c r="H1673" s="14" t="str" cm="1">
        <f t="array" ref="H1673">_xlfn.SWITCH(Table1[[#This Row],[Marital_Status_mod]],"Together","Couple","Married","Couple","Divorced","Single","Single","Single","Widow","Single","Other")</f>
        <v>Couple</v>
      </c>
      <c r="I1673" s="4">
        <v>34935</v>
      </c>
      <c r="J1673" s="41" t="str">
        <f t="shared" si="106"/>
        <v>$30 - $40K</v>
      </c>
      <c r="K1673">
        <v>0</v>
      </c>
      <c r="L1673">
        <v>0</v>
      </c>
      <c r="M1673">
        <f>Table1[[#This Row],[Teenhome]]+Table1[[#This Row],[Kidhome]]</f>
        <v>0</v>
      </c>
      <c r="N1673" s="1">
        <v>41446</v>
      </c>
      <c r="O1673" s="16">
        <f>(Table1[[#This Row],[DataSetDate]]-Table1[[#This Row],[Dt_Customer]])/365</f>
        <v>7.6328767123287671</v>
      </c>
      <c r="P1673" s="15">
        <v>44232</v>
      </c>
      <c r="Q1673">
        <v>71</v>
      </c>
      <c r="R1673" s="4">
        <v>34</v>
      </c>
      <c r="S1673" s="4">
        <v>4</v>
      </c>
      <c r="T1673" s="4">
        <v>66</v>
      </c>
      <c r="U1673" s="4">
        <v>3</v>
      </c>
      <c r="V1673" s="4">
        <v>10</v>
      </c>
      <c r="W1673" s="4">
        <v>20</v>
      </c>
      <c r="X1673">
        <v>1</v>
      </c>
      <c r="Y1673">
        <v>2</v>
      </c>
      <c r="Z1673" t="str">
        <f t="shared" si="107"/>
        <v>Low</v>
      </c>
      <c r="AA1673" s="14">
        <f t="shared" ca="1" si="108"/>
        <v>2.3889329792359764</v>
      </c>
      <c r="AB1673">
        <v>1</v>
      </c>
      <c r="AC1673">
        <v>4</v>
      </c>
      <c r="AD1673" s="14">
        <f t="shared" ca="1" si="109"/>
        <v>3.9204941536487143</v>
      </c>
      <c r="AE1673">
        <v>7</v>
      </c>
      <c r="AF1673">
        <v>0</v>
      </c>
      <c r="AG1673">
        <v>0</v>
      </c>
      <c r="AH1673">
        <v>0</v>
      </c>
      <c r="AI1673">
        <v>0</v>
      </c>
      <c r="AJ1673">
        <v>0</v>
      </c>
      <c r="AK1673">
        <v>0</v>
      </c>
      <c r="AL1673">
        <v>0</v>
      </c>
      <c r="AM1673" t="s">
        <v>47</v>
      </c>
    </row>
    <row r="1674" spans="1:39" hidden="1" x14ac:dyDescent="0.3">
      <c r="A1674">
        <v>1404</v>
      </c>
      <c r="B1674">
        <v>1968</v>
      </c>
      <c r="C1674" s="14">
        <f>2021-Table1[[#This Row],[Year_Birth]]</f>
        <v>53</v>
      </c>
      <c r="D1674" t="s">
        <v>46</v>
      </c>
      <c r="E1674" s="14" t="str" cm="1">
        <f t="array" ref="E1674">_xlfn.SWITCH(Table1[[#This Row],[Education]],"Graduation","Bachelor’s","Basic","High School","2n Cycle","Master’s","Master","Master’s","PhD","PhD","Other")</f>
        <v>Bachelor’s</v>
      </c>
      <c r="F1674" t="s">
        <v>40</v>
      </c>
      <c r="G1674" s="14" t="s">
        <v>40</v>
      </c>
      <c r="H1674" s="14" t="str" cm="1">
        <f t="array" ref="H1674">_xlfn.SWITCH(Table1[[#This Row],[Marital_Status_mod]],"Together","Couple","Married","Couple","Divorced","Single","Single","Single","Widow","Single","Other")</f>
        <v>Couple</v>
      </c>
      <c r="I1674" s="4">
        <v>34916</v>
      </c>
      <c r="J1674" s="41" t="str">
        <f t="shared" si="106"/>
        <v>$30 - $40K</v>
      </c>
      <c r="K1674">
        <v>2</v>
      </c>
      <c r="L1674">
        <v>0</v>
      </c>
      <c r="M1674">
        <f>Table1[[#This Row],[Teenhome]]+Table1[[#This Row],[Kidhome]]</f>
        <v>2</v>
      </c>
      <c r="N1674" s="1">
        <v>41409</v>
      </c>
      <c r="O1674" s="16">
        <f>(Table1[[#This Row],[DataSetDate]]-Table1[[#This Row],[Dt_Customer]])/365</f>
        <v>7.7342465753424658</v>
      </c>
      <c r="P1674" s="15">
        <v>44232</v>
      </c>
      <c r="Q1674">
        <v>89</v>
      </c>
      <c r="R1674" s="4">
        <v>51</v>
      </c>
      <c r="S1674" s="4">
        <v>23</v>
      </c>
      <c r="T1674" s="4">
        <v>82</v>
      </c>
      <c r="U1674" s="4">
        <v>33</v>
      </c>
      <c r="V1674" s="4">
        <v>0</v>
      </c>
      <c r="W1674" s="4">
        <v>42</v>
      </c>
      <c r="X1674">
        <v>4</v>
      </c>
      <c r="Y1674">
        <v>5</v>
      </c>
      <c r="Z1674" t="str">
        <f t="shared" si="107"/>
        <v>Medium</v>
      </c>
      <c r="AA1674" s="14">
        <f t="shared" ca="1" si="108"/>
        <v>5.3972622355411914</v>
      </c>
      <c r="AB1674">
        <v>1</v>
      </c>
      <c r="AC1674">
        <v>3</v>
      </c>
      <c r="AD1674" s="14">
        <f t="shared" ca="1" si="109"/>
        <v>3.1300808827155913</v>
      </c>
      <c r="AE1674">
        <v>9</v>
      </c>
      <c r="AF1674">
        <v>0</v>
      </c>
      <c r="AG1674">
        <v>0</v>
      </c>
      <c r="AH1674">
        <v>0</v>
      </c>
      <c r="AI1674">
        <v>0</v>
      </c>
      <c r="AJ1674">
        <v>0</v>
      </c>
      <c r="AK1674">
        <v>0</v>
      </c>
      <c r="AL1674">
        <v>0</v>
      </c>
      <c r="AM1674" t="s">
        <v>47</v>
      </c>
    </row>
    <row r="1675" spans="1:39" hidden="1" x14ac:dyDescent="0.3">
      <c r="A1675">
        <v>274</v>
      </c>
      <c r="B1675">
        <v>1973</v>
      </c>
      <c r="C1675" s="14">
        <f>2021-Table1[[#This Row],[Year_Birth]]</f>
        <v>48</v>
      </c>
      <c r="D1675" t="s">
        <v>46</v>
      </c>
      <c r="E1675" s="14" t="str" cm="1">
        <f t="array" ref="E1675">_xlfn.SWITCH(Table1[[#This Row],[Education]],"Graduation","Bachelor’s","Basic","High School","2n Cycle","Master’s","Master","Master’s","PhD","PhD","Other")</f>
        <v>Bachelor’s</v>
      </c>
      <c r="F1675" t="s">
        <v>50</v>
      </c>
      <c r="G1675" s="14" t="s">
        <v>50</v>
      </c>
      <c r="H1675" s="14" t="str" cm="1">
        <f t="array" ref="H1675">_xlfn.SWITCH(Table1[[#This Row],[Marital_Status_mod]],"Together","Couple","Married","Couple","Divorced","Single","Single","Single","Widow","Single","Other")</f>
        <v>Single</v>
      </c>
      <c r="I1675" s="4">
        <v>34853</v>
      </c>
      <c r="J1675" s="41" t="str">
        <f t="shared" si="106"/>
        <v>$30 - $40K</v>
      </c>
      <c r="K1675">
        <v>1</v>
      </c>
      <c r="L1675">
        <v>1</v>
      </c>
      <c r="M1675">
        <f>Table1[[#This Row],[Teenhome]]+Table1[[#This Row],[Kidhome]]</f>
        <v>2</v>
      </c>
      <c r="N1675" s="1">
        <v>41631</v>
      </c>
      <c r="O1675" s="16">
        <f>(Table1[[#This Row],[DataSetDate]]-Table1[[#This Row],[Dt_Customer]])/365</f>
        <v>7.1260273972602741</v>
      </c>
      <c r="P1675" s="15">
        <v>44232</v>
      </c>
      <c r="Q1675">
        <v>75</v>
      </c>
      <c r="R1675" s="4">
        <v>9</v>
      </c>
      <c r="S1675" s="4">
        <v>3</v>
      </c>
      <c r="T1675" s="4">
        <v>15</v>
      </c>
      <c r="U1675" s="4">
        <v>2</v>
      </c>
      <c r="V1675" s="4">
        <v>3</v>
      </c>
      <c r="W1675" s="4">
        <v>2</v>
      </c>
      <c r="X1675">
        <v>2</v>
      </c>
      <c r="Y1675">
        <v>2</v>
      </c>
      <c r="Z1675" t="str">
        <f t="shared" si="107"/>
        <v>Low</v>
      </c>
      <c r="AA1675" s="14">
        <f t="shared" ca="1" si="108"/>
        <v>1.7357815816366002</v>
      </c>
      <c r="AB1675">
        <v>0</v>
      </c>
      <c r="AC1675">
        <v>3</v>
      </c>
      <c r="AD1675" s="14">
        <f t="shared" ca="1" si="109"/>
        <v>2.9141999798463902</v>
      </c>
      <c r="AE1675">
        <v>6</v>
      </c>
      <c r="AF1675">
        <v>0</v>
      </c>
      <c r="AG1675">
        <v>0</v>
      </c>
      <c r="AH1675">
        <v>0</v>
      </c>
      <c r="AI1675">
        <v>0</v>
      </c>
      <c r="AJ1675">
        <v>0</v>
      </c>
      <c r="AK1675">
        <v>0</v>
      </c>
      <c r="AL1675">
        <v>0</v>
      </c>
      <c r="AM1675" t="s">
        <v>52</v>
      </c>
    </row>
    <row r="1676" spans="1:39" hidden="1" x14ac:dyDescent="0.3">
      <c r="A1676">
        <v>236</v>
      </c>
      <c r="B1676">
        <v>1951</v>
      </c>
      <c r="C1676" s="14">
        <f>2021-Table1[[#This Row],[Year_Birth]]</f>
        <v>70</v>
      </c>
      <c r="D1676" t="s">
        <v>46</v>
      </c>
      <c r="E1676" s="14" t="str" cm="1">
        <f t="array" ref="E1676">_xlfn.SWITCH(Table1[[#This Row],[Education]],"Graduation","Bachelor’s","Basic","High School","2n Cycle","Master’s","Master","Master’s","PhD","PhD","Other")</f>
        <v>Bachelor’s</v>
      </c>
      <c r="F1676" t="s">
        <v>42</v>
      </c>
      <c r="G1676" s="14" t="s">
        <v>42</v>
      </c>
      <c r="H1676" s="14" t="str" cm="1">
        <f t="array" ref="H1676">_xlfn.SWITCH(Table1[[#This Row],[Marital_Status_mod]],"Together","Couple","Married","Couple","Divorced","Single","Single","Single","Widow","Single","Other")</f>
        <v>Couple</v>
      </c>
      <c r="I1676" s="4">
        <v>34838</v>
      </c>
      <c r="J1676" s="41" t="str">
        <f t="shared" si="106"/>
        <v>$30 - $40K</v>
      </c>
      <c r="K1676">
        <v>1</v>
      </c>
      <c r="L1676">
        <v>1</v>
      </c>
      <c r="M1676">
        <f>Table1[[#This Row],[Teenhome]]+Table1[[#This Row],[Kidhome]]</f>
        <v>2</v>
      </c>
      <c r="N1676" s="1">
        <v>41293</v>
      </c>
      <c r="O1676" s="16">
        <f>(Table1[[#This Row],[DataSetDate]]-Table1[[#This Row],[Dt_Customer]])/365</f>
        <v>8.0520547945205472</v>
      </c>
      <c r="P1676" s="15">
        <v>44232</v>
      </c>
      <c r="Q1676">
        <v>62</v>
      </c>
      <c r="R1676" s="4">
        <v>28</v>
      </c>
      <c r="S1676" s="4">
        <v>23</v>
      </c>
      <c r="T1676" s="4">
        <v>29</v>
      </c>
      <c r="U1676" s="4">
        <v>29</v>
      </c>
      <c r="V1676" s="4">
        <v>14</v>
      </c>
      <c r="W1676" s="4">
        <v>47</v>
      </c>
      <c r="X1676">
        <v>3</v>
      </c>
      <c r="Y1676">
        <v>2</v>
      </c>
      <c r="Z1676" t="str">
        <f t="shared" si="107"/>
        <v>Low</v>
      </c>
      <c r="AA1676" s="14">
        <f t="shared" ca="1" si="108"/>
        <v>2.0198106142701708</v>
      </c>
      <c r="AB1676">
        <v>1</v>
      </c>
      <c r="AC1676">
        <v>4</v>
      </c>
      <c r="AD1676" s="14">
        <f t="shared" ca="1" si="109"/>
        <v>3.8927083584509821</v>
      </c>
      <c r="AE1676">
        <v>6</v>
      </c>
      <c r="AF1676">
        <v>0</v>
      </c>
      <c r="AG1676">
        <v>0</v>
      </c>
      <c r="AH1676">
        <v>0</v>
      </c>
      <c r="AI1676">
        <v>0</v>
      </c>
      <c r="AJ1676">
        <v>0</v>
      </c>
      <c r="AK1676">
        <v>0</v>
      </c>
      <c r="AL1676">
        <v>0</v>
      </c>
      <c r="AM1676" t="s">
        <v>48</v>
      </c>
    </row>
    <row r="1677" spans="1:39" hidden="1" x14ac:dyDescent="0.3">
      <c r="A1677">
        <v>8315</v>
      </c>
      <c r="B1677">
        <v>1995</v>
      </c>
      <c r="C1677" s="14">
        <f>2021-Table1[[#This Row],[Year_Birth]]</f>
        <v>26</v>
      </c>
      <c r="D1677" t="s">
        <v>46</v>
      </c>
      <c r="E1677" s="14" t="str" cm="1">
        <f t="array" ref="E1677">_xlfn.SWITCH(Table1[[#This Row],[Education]],"Graduation","Bachelor’s","Basic","High School","2n Cycle","Master’s","Master","Master’s","PhD","PhD","Other")</f>
        <v>Bachelor’s</v>
      </c>
      <c r="F1677" t="s">
        <v>50</v>
      </c>
      <c r="G1677" s="14" t="s">
        <v>50</v>
      </c>
      <c r="H1677" s="14" t="str" cm="1">
        <f t="array" ref="H1677">_xlfn.SWITCH(Table1[[#This Row],[Marital_Status_mod]],"Together","Couple","Married","Couple","Divorced","Single","Single","Single","Widow","Single","Other")</f>
        <v>Single</v>
      </c>
      <c r="I1677" s="4">
        <v>34824</v>
      </c>
      <c r="J1677" s="41" t="str">
        <f t="shared" si="106"/>
        <v>$30 - $40K</v>
      </c>
      <c r="K1677">
        <v>0</v>
      </c>
      <c r="L1677">
        <v>0</v>
      </c>
      <c r="M1677">
        <f>Table1[[#This Row],[Teenhome]]+Table1[[#This Row],[Kidhome]]</f>
        <v>0</v>
      </c>
      <c r="N1677" s="1">
        <v>41724</v>
      </c>
      <c r="O1677" s="16">
        <f>(Table1[[#This Row],[DataSetDate]]-Table1[[#This Row],[Dt_Customer]])/365</f>
        <v>6.8712328767123285</v>
      </c>
      <c r="P1677" s="15">
        <v>44232</v>
      </c>
      <c r="Q1677">
        <v>65</v>
      </c>
      <c r="R1677" s="4">
        <v>4</v>
      </c>
      <c r="S1677" s="4">
        <v>2</v>
      </c>
      <c r="T1677" s="4">
        <v>11</v>
      </c>
      <c r="U1677" s="4">
        <v>2</v>
      </c>
      <c r="V1677" s="4">
        <v>0</v>
      </c>
      <c r="W1677" s="4">
        <v>4</v>
      </c>
      <c r="X1677">
        <v>1</v>
      </c>
      <c r="Y1677">
        <v>1</v>
      </c>
      <c r="Z1677" t="str">
        <f t="shared" si="107"/>
        <v>Low</v>
      </c>
      <c r="AA1677" s="14">
        <f t="shared" ca="1" si="108"/>
        <v>1.0212837839708351</v>
      </c>
      <c r="AB1677">
        <v>0</v>
      </c>
      <c r="AC1677">
        <v>2</v>
      </c>
      <c r="AD1677" s="14">
        <f t="shared" ca="1" si="109"/>
        <v>2.2831791971186659</v>
      </c>
      <c r="AE1677">
        <v>6</v>
      </c>
      <c r="AF1677">
        <v>0</v>
      </c>
      <c r="AG1677">
        <v>0</v>
      </c>
      <c r="AH1677">
        <v>0</v>
      </c>
      <c r="AI1677">
        <v>0</v>
      </c>
      <c r="AJ1677">
        <v>0</v>
      </c>
      <c r="AK1677">
        <v>0</v>
      </c>
      <c r="AL1677">
        <v>0</v>
      </c>
      <c r="AM1677" t="s">
        <v>43</v>
      </c>
    </row>
    <row r="1678" spans="1:39" hidden="1" x14ac:dyDescent="0.3">
      <c r="A1678">
        <v>5184</v>
      </c>
      <c r="B1678">
        <v>1995</v>
      </c>
      <c r="C1678" s="14">
        <f>2021-Table1[[#This Row],[Year_Birth]]</f>
        <v>26</v>
      </c>
      <c r="D1678" t="s">
        <v>46</v>
      </c>
      <c r="E1678" s="14" t="str" cm="1">
        <f t="array" ref="E1678">_xlfn.SWITCH(Table1[[#This Row],[Education]],"Graduation","Bachelor’s","Basic","High School","2n Cycle","Master’s","Master","Master’s","PhD","PhD","Other")</f>
        <v>Bachelor’s</v>
      </c>
      <c r="F1678" t="s">
        <v>50</v>
      </c>
      <c r="G1678" s="14" t="s">
        <v>50</v>
      </c>
      <c r="H1678" s="14" t="str" cm="1">
        <f t="array" ref="H1678">_xlfn.SWITCH(Table1[[#This Row],[Marital_Status_mod]],"Together","Couple","Married","Couple","Divorced","Single","Single","Single","Widow","Single","Other")</f>
        <v>Single</v>
      </c>
      <c r="I1678" s="4">
        <v>34824</v>
      </c>
      <c r="J1678" s="41" t="str">
        <f t="shared" si="106"/>
        <v>$30 - $40K</v>
      </c>
      <c r="K1678">
        <v>0</v>
      </c>
      <c r="L1678">
        <v>0</v>
      </c>
      <c r="M1678">
        <f>Table1[[#This Row],[Teenhome]]+Table1[[#This Row],[Kidhome]]</f>
        <v>0</v>
      </c>
      <c r="N1678" s="1">
        <v>41724</v>
      </c>
      <c r="O1678" s="16">
        <f>(Table1[[#This Row],[DataSetDate]]-Table1[[#This Row],[Dt_Customer]])/365</f>
        <v>6.8712328767123285</v>
      </c>
      <c r="P1678" s="15">
        <v>44232</v>
      </c>
      <c r="Q1678">
        <v>65</v>
      </c>
      <c r="R1678" s="4">
        <v>4</v>
      </c>
      <c r="S1678" s="4">
        <v>2</v>
      </c>
      <c r="T1678" s="4">
        <v>11</v>
      </c>
      <c r="U1678" s="4">
        <v>2</v>
      </c>
      <c r="V1678" s="4">
        <v>0</v>
      </c>
      <c r="W1678" s="4">
        <v>4</v>
      </c>
      <c r="X1678">
        <v>1</v>
      </c>
      <c r="Y1678">
        <v>1</v>
      </c>
      <c r="Z1678" t="str">
        <f t="shared" si="107"/>
        <v>Low</v>
      </c>
      <c r="AA1678" s="14">
        <f t="shared" ca="1" si="108"/>
        <v>1.1892675959029113</v>
      </c>
      <c r="AB1678">
        <v>0</v>
      </c>
      <c r="AC1678">
        <v>2</v>
      </c>
      <c r="AD1678" s="14">
        <f t="shared" ca="1" si="109"/>
        <v>2.1321967899602874</v>
      </c>
      <c r="AE1678">
        <v>6</v>
      </c>
      <c r="AF1678">
        <v>0</v>
      </c>
      <c r="AG1678">
        <v>0</v>
      </c>
      <c r="AH1678">
        <v>0</v>
      </c>
      <c r="AI1678">
        <v>0</v>
      </c>
      <c r="AJ1678">
        <v>0</v>
      </c>
      <c r="AK1678">
        <v>0</v>
      </c>
      <c r="AL1678">
        <v>0</v>
      </c>
      <c r="AM1678" t="s">
        <v>41</v>
      </c>
    </row>
    <row r="1679" spans="1:39" hidden="1" x14ac:dyDescent="0.3">
      <c r="A1679">
        <v>9467</v>
      </c>
      <c r="B1679">
        <v>1984</v>
      </c>
      <c r="C1679" s="14">
        <f>2021-Table1[[#This Row],[Year_Birth]]</f>
        <v>37</v>
      </c>
      <c r="D1679" t="s">
        <v>46</v>
      </c>
      <c r="E1679" s="14" t="str" cm="1">
        <f t="array" ref="E1679">_xlfn.SWITCH(Table1[[#This Row],[Education]],"Graduation","Bachelor’s","Basic","High School","2n Cycle","Master’s","Master","Master’s","PhD","PhD","Other")</f>
        <v>Bachelor’s</v>
      </c>
      <c r="F1679" t="s">
        <v>50</v>
      </c>
      <c r="G1679" s="14" t="s">
        <v>50</v>
      </c>
      <c r="H1679" s="14" t="str" cm="1">
        <f t="array" ref="H1679">_xlfn.SWITCH(Table1[[#This Row],[Marital_Status_mod]],"Together","Couple","Married","Couple","Divorced","Single","Single","Single","Widow","Single","Other")</f>
        <v>Single</v>
      </c>
      <c r="I1679" s="4">
        <v>34738</v>
      </c>
      <c r="J1679" s="41" t="str">
        <f t="shared" si="106"/>
        <v>$30 - $40K</v>
      </c>
      <c r="K1679">
        <v>1</v>
      </c>
      <c r="L1679">
        <v>0</v>
      </c>
      <c r="M1679">
        <f>Table1[[#This Row],[Teenhome]]+Table1[[#This Row],[Kidhome]]</f>
        <v>1</v>
      </c>
      <c r="N1679" s="1">
        <v>41770</v>
      </c>
      <c r="O1679" s="16">
        <f>(Table1[[#This Row],[DataSetDate]]-Table1[[#This Row],[Dt_Customer]])/365</f>
        <v>6.7452054794520544</v>
      </c>
      <c r="P1679" s="15">
        <v>44232</v>
      </c>
      <c r="Q1679">
        <v>51</v>
      </c>
      <c r="R1679" s="4">
        <v>3</v>
      </c>
      <c r="S1679" s="4">
        <v>2</v>
      </c>
      <c r="T1679" s="4">
        <v>10</v>
      </c>
      <c r="U1679" s="4">
        <v>3</v>
      </c>
      <c r="V1679" s="4">
        <v>0</v>
      </c>
      <c r="W1679" s="4">
        <v>2</v>
      </c>
      <c r="X1679">
        <v>1</v>
      </c>
      <c r="Y1679">
        <v>1</v>
      </c>
      <c r="Z1679" t="str">
        <f t="shared" si="107"/>
        <v>Low</v>
      </c>
      <c r="AA1679" s="14">
        <f t="shared" ca="1" si="108"/>
        <v>1.367218896105989</v>
      </c>
      <c r="AB1679">
        <v>0</v>
      </c>
      <c r="AC1679">
        <v>3</v>
      </c>
      <c r="AD1679" s="14">
        <f t="shared" ca="1" si="109"/>
        <v>3.3261814794899927</v>
      </c>
      <c r="AE1679">
        <v>6</v>
      </c>
      <c r="AF1679">
        <v>0</v>
      </c>
      <c r="AG1679">
        <v>0</v>
      </c>
      <c r="AH1679">
        <v>0</v>
      </c>
      <c r="AI1679">
        <v>0</v>
      </c>
      <c r="AJ1679">
        <v>0</v>
      </c>
      <c r="AK1679">
        <v>0</v>
      </c>
      <c r="AL1679">
        <v>0</v>
      </c>
      <c r="AM1679" t="s">
        <v>41</v>
      </c>
    </row>
    <row r="1680" spans="1:39" hidden="1" x14ac:dyDescent="0.3">
      <c r="A1680">
        <v>6287</v>
      </c>
      <c r="B1680">
        <v>1986</v>
      </c>
      <c r="C1680" s="14">
        <f>2021-Table1[[#This Row],[Year_Birth]]</f>
        <v>35</v>
      </c>
      <c r="D1680" t="s">
        <v>46</v>
      </c>
      <c r="E1680" s="14" t="str" cm="1">
        <f t="array" ref="E1680">_xlfn.SWITCH(Table1[[#This Row],[Education]],"Graduation","Bachelor’s","Basic","High School","2n Cycle","Master’s","Master","Master’s","PhD","PhD","Other")</f>
        <v>Bachelor’s</v>
      </c>
      <c r="F1680" t="s">
        <v>40</v>
      </c>
      <c r="G1680" s="14" t="s">
        <v>40</v>
      </c>
      <c r="H1680" s="14" t="str" cm="1">
        <f t="array" ref="H1680">_xlfn.SWITCH(Table1[[#This Row],[Marital_Status_mod]],"Together","Couple","Married","Couple","Divorced","Single","Single","Single","Widow","Single","Other")</f>
        <v>Couple</v>
      </c>
      <c r="I1680" s="4">
        <v>34728</v>
      </c>
      <c r="J1680" s="41" t="str">
        <f t="shared" si="106"/>
        <v>$30 - $40K</v>
      </c>
      <c r="K1680">
        <v>1</v>
      </c>
      <c r="L1680">
        <v>0</v>
      </c>
      <c r="M1680">
        <f>Table1[[#This Row],[Teenhome]]+Table1[[#This Row],[Kidhome]]</f>
        <v>1</v>
      </c>
      <c r="N1680" s="1">
        <v>41485</v>
      </c>
      <c r="O1680" s="16">
        <f>(Table1[[#This Row],[DataSetDate]]-Table1[[#This Row],[Dt_Customer]])/365</f>
        <v>7.5260273972602736</v>
      </c>
      <c r="P1680" s="15">
        <v>44232</v>
      </c>
      <c r="Q1680">
        <v>2</v>
      </c>
      <c r="R1680" s="4">
        <v>14</v>
      </c>
      <c r="S1680" s="4">
        <v>0</v>
      </c>
      <c r="T1680" s="4">
        <v>16</v>
      </c>
      <c r="U1680" s="4">
        <v>0</v>
      </c>
      <c r="V1680" s="4">
        <v>0</v>
      </c>
      <c r="W1680" s="4">
        <v>6</v>
      </c>
      <c r="X1680">
        <v>1</v>
      </c>
      <c r="Y1680">
        <v>1</v>
      </c>
      <c r="Z1680" t="str">
        <f t="shared" si="107"/>
        <v>Low</v>
      </c>
      <c r="AA1680" s="14">
        <f t="shared" ca="1" si="108"/>
        <v>1.2448438086075844</v>
      </c>
      <c r="AB1680">
        <v>1</v>
      </c>
      <c r="AC1680">
        <v>2</v>
      </c>
      <c r="AD1680" s="14">
        <f t="shared" ca="1" si="109"/>
        <v>2.2140838458038905</v>
      </c>
      <c r="AE1680">
        <v>6</v>
      </c>
      <c r="AF1680">
        <v>0</v>
      </c>
      <c r="AG1680">
        <v>0</v>
      </c>
      <c r="AH1680">
        <v>0</v>
      </c>
      <c r="AI1680">
        <v>0</v>
      </c>
      <c r="AJ1680">
        <v>0</v>
      </c>
      <c r="AK1680">
        <v>1</v>
      </c>
      <c r="AL1680">
        <v>0</v>
      </c>
      <c r="AM1680" t="s">
        <v>41</v>
      </c>
    </row>
    <row r="1681" spans="1:39" hidden="1" x14ac:dyDescent="0.3">
      <c r="A1681">
        <v>4706</v>
      </c>
      <c r="B1681">
        <v>1966</v>
      </c>
      <c r="C1681" s="14">
        <f>2021-Table1[[#This Row],[Year_Birth]]</f>
        <v>55</v>
      </c>
      <c r="D1681" t="s">
        <v>46</v>
      </c>
      <c r="E1681" s="14" t="str" cm="1">
        <f t="array" ref="E1681">_xlfn.SWITCH(Table1[[#This Row],[Education]],"Graduation","Bachelor’s","Basic","High School","2n Cycle","Master’s","Master","Master’s","PhD","PhD","Other")</f>
        <v>Bachelor’s</v>
      </c>
      <c r="F1681" t="s">
        <v>50</v>
      </c>
      <c r="G1681" s="14" t="s">
        <v>50</v>
      </c>
      <c r="H1681" s="14" t="str" cm="1">
        <f t="array" ref="H1681">_xlfn.SWITCH(Table1[[#This Row],[Marital_Status_mod]],"Together","Couple","Married","Couple","Divorced","Single","Single","Single","Widow","Single","Other")</f>
        <v>Single</v>
      </c>
      <c r="I1681" s="4">
        <v>34704</v>
      </c>
      <c r="J1681" s="41" t="str">
        <f t="shared" si="106"/>
        <v>$30 - $40K</v>
      </c>
      <c r="K1681">
        <v>0</v>
      </c>
      <c r="L1681">
        <v>1</v>
      </c>
      <c r="M1681">
        <f>Table1[[#This Row],[Teenhome]]+Table1[[#This Row],[Kidhome]]</f>
        <v>1</v>
      </c>
      <c r="N1681" s="1">
        <v>41391</v>
      </c>
      <c r="O1681" s="16">
        <f>(Table1[[#This Row],[DataSetDate]]-Table1[[#This Row],[Dt_Customer]])/365</f>
        <v>7.7835616438356166</v>
      </c>
      <c r="P1681" s="15">
        <v>44232</v>
      </c>
      <c r="Q1681">
        <v>65</v>
      </c>
      <c r="R1681" s="4">
        <v>29</v>
      </c>
      <c r="S1681" s="4">
        <v>0</v>
      </c>
      <c r="T1681" s="4">
        <v>5</v>
      </c>
      <c r="U1681" s="4">
        <v>0</v>
      </c>
      <c r="V1681" s="4">
        <v>1</v>
      </c>
      <c r="W1681" s="4">
        <v>5</v>
      </c>
      <c r="X1681">
        <v>1</v>
      </c>
      <c r="Y1681">
        <v>1</v>
      </c>
      <c r="Z1681" t="str">
        <f t="shared" si="107"/>
        <v>Low</v>
      </c>
      <c r="AA1681" s="14">
        <f t="shared" ca="1" si="108"/>
        <v>1.0695670474319068</v>
      </c>
      <c r="AB1681">
        <v>0</v>
      </c>
      <c r="AC1681">
        <v>3</v>
      </c>
      <c r="AD1681" s="14">
        <f t="shared" ca="1" si="109"/>
        <v>3.260173138140233</v>
      </c>
      <c r="AE1681">
        <v>5</v>
      </c>
      <c r="AF1681">
        <v>0</v>
      </c>
      <c r="AG1681">
        <v>0</v>
      </c>
      <c r="AH1681">
        <v>0</v>
      </c>
      <c r="AI1681">
        <v>0</v>
      </c>
      <c r="AJ1681">
        <v>0</v>
      </c>
      <c r="AK1681">
        <v>0</v>
      </c>
      <c r="AL1681">
        <v>0</v>
      </c>
      <c r="AM1681" t="s">
        <v>48</v>
      </c>
    </row>
    <row r="1682" spans="1:39" hidden="1" x14ac:dyDescent="0.3">
      <c r="A1682">
        <v>3790</v>
      </c>
      <c r="B1682">
        <v>1956</v>
      </c>
      <c r="C1682" s="14">
        <f>2021-Table1[[#This Row],[Year_Birth]]</f>
        <v>65</v>
      </c>
      <c r="D1682" t="s">
        <v>46</v>
      </c>
      <c r="E1682" s="14" t="str" cm="1">
        <f t="array" ref="E1682">_xlfn.SWITCH(Table1[[#This Row],[Education]],"Graduation","Bachelor’s","Basic","High School","2n Cycle","Master’s","Master","Master’s","PhD","PhD","Other")</f>
        <v>Bachelor’s</v>
      </c>
      <c r="F1682" t="s">
        <v>40</v>
      </c>
      <c r="G1682" s="14" t="s">
        <v>40</v>
      </c>
      <c r="H1682" s="14" t="str" cm="1">
        <f t="array" ref="H1682">_xlfn.SWITCH(Table1[[#This Row],[Marital_Status_mod]],"Together","Couple","Married","Couple","Divorced","Single","Single","Single","Widow","Single","Other")</f>
        <v>Couple</v>
      </c>
      <c r="I1682" s="4">
        <v>34633</v>
      </c>
      <c r="J1682" s="41" t="str">
        <f t="shared" si="106"/>
        <v>$30 - $40K</v>
      </c>
      <c r="K1682">
        <v>2</v>
      </c>
      <c r="L1682">
        <v>1</v>
      </c>
      <c r="M1682">
        <f>Table1[[#This Row],[Teenhome]]+Table1[[#This Row],[Kidhome]]</f>
        <v>3</v>
      </c>
      <c r="N1682" s="1">
        <v>41662</v>
      </c>
      <c r="O1682" s="16">
        <f>(Table1[[#This Row],[DataSetDate]]-Table1[[#This Row],[Dt_Customer]])/365</f>
        <v>7.0410958904109586</v>
      </c>
      <c r="P1682" s="15">
        <v>44232</v>
      </c>
      <c r="Q1682">
        <v>31</v>
      </c>
      <c r="R1682" s="4">
        <v>8</v>
      </c>
      <c r="S1682" s="4">
        <v>1</v>
      </c>
      <c r="T1682" s="4">
        <v>5</v>
      </c>
      <c r="U1682" s="4">
        <v>0</v>
      </c>
      <c r="V1682" s="4">
        <v>0</v>
      </c>
      <c r="W1682" s="4">
        <v>1</v>
      </c>
      <c r="X1682">
        <v>1</v>
      </c>
      <c r="Y1682">
        <v>1</v>
      </c>
      <c r="Z1682" t="str">
        <f t="shared" si="107"/>
        <v>Low</v>
      </c>
      <c r="AA1682" s="14">
        <f t="shared" ca="1" si="108"/>
        <v>1.3732322732056041</v>
      </c>
      <c r="AB1682">
        <v>0</v>
      </c>
      <c r="AC1682">
        <v>2</v>
      </c>
      <c r="AD1682" s="14">
        <f t="shared" ca="1" si="109"/>
        <v>1.8469697850381896</v>
      </c>
      <c r="AE1682">
        <v>6</v>
      </c>
      <c r="AF1682">
        <v>0</v>
      </c>
      <c r="AG1682">
        <v>0</v>
      </c>
      <c r="AH1682">
        <v>0</v>
      </c>
      <c r="AI1682">
        <v>0</v>
      </c>
      <c r="AJ1682">
        <v>0</v>
      </c>
      <c r="AK1682">
        <v>0</v>
      </c>
      <c r="AL1682">
        <v>0</v>
      </c>
      <c r="AM1682" t="s">
        <v>47</v>
      </c>
    </row>
    <row r="1683" spans="1:39" hidden="1" x14ac:dyDescent="0.3">
      <c r="A1683">
        <v>7261</v>
      </c>
      <c r="B1683">
        <v>1971</v>
      </c>
      <c r="C1683" s="14">
        <f>2021-Table1[[#This Row],[Year_Birth]]</f>
        <v>50</v>
      </c>
      <c r="D1683" t="s">
        <v>46</v>
      </c>
      <c r="E1683" s="14" t="str" cm="1">
        <f t="array" ref="E1683">_xlfn.SWITCH(Table1[[#This Row],[Education]],"Graduation","Bachelor’s","Basic","High School","2n Cycle","Master’s","Master","Master’s","PhD","PhD","Other")</f>
        <v>Bachelor’s</v>
      </c>
      <c r="F1683" t="s">
        <v>40</v>
      </c>
      <c r="G1683" s="14" t="s">
        <v>40</v>
      </c>
      <c r="H1683" s="14" t="str" cm="1">
        <f t="array" ref="H1683">_xlfn.SWITCH(Table1[[#This Row],[Marital_Status_mod]],"Together","Couple","Married","Couple","Divorced","Single","Single","Single","Widow","Single","Other")</f>
        <v>Couple</v>
      </c>
      <c r="I1683" s="4">
        <v>34600</v>
      </c>
      <c r="J1683" s="41" t="str">
        <f t="shared" si="106"/>
        <v>$30 - $40K</v>
      </c>
      <c r="K1683">
        <v>1</v>
      </c>
      <c r="L1683">
        <v>1</v>
      </c>
      <c r="M1683">
        <f>Table1[[#This Row],[Teenhome]]+Table1[[#This Row],[Kidhome]]</f>
        <v>2</v>
      </c>
      <c r="N1683" s="1">
        <v>41275</v>
      </c>
      <c r="O1683" s="16">
        <f>(Table1[[#This Row],[DataSetDate]]-Table1[[#This Row],[Dt_Customer]])/365</f>
        <v>8.1013698630136979</v>
      </c>
      <c r="P1683" s="15">
        <v>44232</v>
      </c>
      <c r="Q1683">
        <v>8</v>
      </c>
      <c r="R1683" s="4">
        <v>199</v>
      </c>
      <c r="S1683" s="4">
        <v>33</v>
      </c>
      <c r="T1683" s="4">
        <v>60</v>
      </c>
      <c r="U1683" s="4">
        <v>8</v>
      </c>
      <c r="V1683" s="4">
        <v>3</v>
      </c>
      <c r="W1683" s="4">
        <v>15</v>
      </c>
      <c r="X1683">
        <v>5</v>
      </c>
      <c r="Y1683">
        <v>5</v>
      </c>
      <c r="Z1683" t="str">
        <f t="shared" si="107"/>
        <v>Medium</v>
      </c>
      <c r="AA1683" s="14">
        <f t="shared" ca="1" si="108"/>
        <v>5.0566151781267328</v>
      </c>
      <c r="AB1683">
        <v>2</v>
      </c>
      <c r="AC1683">
        <v>5</v>
      </c>
      <c r="AD1683" s="14">
        <f t="shared" ca="1" si="109"/>
        <v>5.3671252161806162</v>
      </c>
      <c r="AE1683">
        <v>8</v>
      </c>
      <c r="AF1683">
        <v>0</v>
      </c>
      <c r="AG1683">
        <v>0</v>
      </c>
      <c r="AH1683">
        <v>0</v>
      </c>
      <c r="AI1683">
        <v>0</v>
      </c>
      <c r="AJ1683">
        <v>0</v>
      </c>
      <c r="AK1683">
        <v>1</v>
      </c>
      <c r="AL1683">
        <v>0</v>
      </c>
      <c r="AM1683" t="s">
        <v>41</v>
      </c>
    </row>
    <row r="1684" spans="1:39" hidden="1" x14ac:dyDescent="0.3">
      <c r="A1684">
        <v>2452</v>
      </c>
      <c r="B1684">
        <v>1971</v>
      </c>
      <c r="C1684" s="14">
        <f>2021-Table1[[#This Row],[Year_Birth]]</f>
        <v>50</v>
      </c>
      <c r="D1684" t="s">
        <v>46</v>
      </c>
      <c r="E1684" s="14" t="str" cm="1">
        <f t="array" ref="E1684">_xlfn.SWITCH(Table1[[#This Row],[Education]],"Graduation","Bachelor’s","Basic","High School","2n Cycle","Master’s","Master","Master’s","PhD","PhD","Other")</f>
        <v>Bachelor’s</v>
      </c>
      <c r="F1684" t="s">
        <v>40</v>
      </c>
      <c r="G1684" s="14" t="s">
        <v>40</v>
      </c>
      <c r="H1684" s="14" t="str" cm="1">
        <f t="array" ref="H1684">_xlfn.SWITCH(Table1[[#This Row],[Marital_Status_mod]],"Together","Couple","Married","Couple","Divorced","Single","Single","Single","Widow","Single","Other")</f>
        <v>Couple</v>
      </c>
      <c r="I1684" s="4">
        <v>34600</v>
      </c>
      <c r="J1684" s="41" t="str">
        <f t="shared" si="106"/>
        <v>$30 - $40K</v>
      </c>
      <c r="K1684">
        <v>1</v>
      </c>
      <c r="L1684">
        <v>1</v>
      </c>
      <c r="M1684">
        <f>Table1[[#This Row],[Teenhome]]+Table1[[#This Row],[Kidhome]]</f>
        <v>2</v>
      </c>
      <c r="N1684" s="1">
        <v>41275</v>
      </c>
      <c r="O1684" s="16">
        <f>(Table1[[#This Row],[DataSetDate]]-Table1[[#This Row],[Dt_Customer]])/365</f>
        <v>8.1013698630136979</v>
      </c>
      <c r="P1684" s="15">
        <v>44232</v>
      </c>
      <c r="Q1684">
        <v>8</v>
      </c>
      <c r="R1684" s="4">
        <v>199</v>
      </c>
      <c r="S1684" s="4">
        <v>33</v>
      </c>
      <c r="T1684" s="4">
        <v>60</v>
      </c>
      <c r="U1684" s="4">
        <v>8</v>
      </c>
      <c r="V1684" s="4">
        <v>3</v>
      </c>
      <c r="W1684" s="4">
        <v>15</v>
      </c>
      <c r="X1684">
        <v>5</v>
      </c>
      <c r="Y1684">
        <v>5</v>
      </c>
      <c r="Z1684" t="str">
        <f t="shared" si="107"/>
        <v>Medium</v>
      </c>
      <c r="AA1684" s="14">
        <f t="shared" ca="1" si="108"/>
        <v>4.8383672766912573</v>
      </c>
      <c r="AB1684">
        <v>2</v>
      </c>
      <c r="AC1684">
        <v>5</v>
      </c>
      <c r="AD1684" s="14">
        <f t="shared" ca="1" si="109"/>
        <v>4.8191660279856645</v>
      </c>
      <c r="AE1684">
        <v>8</v>
      </c>
      <c r="AF1684">
        <v>0</v>
      </c>
      <c r="AG1684">
        <v>0</v>
      </c>
      <c r="AH1684">
        <v>0</v>
      </c>
      <c r="AI1684">
        <v>0</v>
      </c>
      <c r="AJ1684">
        <v>0</v>
      </c>
      <c r="AK1684">
        <v>1</v>
      </c>
      <c r="AL1684">
        <v>0</v>
      </c>
      <c r="AM1684" t="s">
        <v>41</v>
      </c>
    </row>
    <row r="1685" spans="1:39" hidden="1" x14ac:dyDescent="0.3">
      <c r="A1685">
        <v>2620</v>
      </c>
      <c r="B1685">
        <v>1974</v>
      </c>
      <c r="C1685" s="14">
        <f>2021-Table1[[#This Row],[Year_Birth]]</f>
        <v>47</v>
      </c>
      <c r="D1685" t="s">
        <v>39</v>
      </c>
      <c r="E1685" s="14" t="str" cm="1">
        <f t="array" ref="E1685">_xlfn.SWITCH(Table1[[#This Row],[Education]],"Graduation","Bachelor’s","Basic","High School","2n Cycle","Master’s","Master","Master’s","PhD","PhD","Other")</f>
        <v>PhD</v>
      </c>
      <c r="F1685" t="s">
        <v>42</v>
      </c>
      <c r="G1685" s="14" t="s">
        <v>42</v>
      </c>
      <c r="H1685" s="14" t="str" cm="1">
        <f t="array" ref="H1685">_xlfn.SWITCH(Table1[[#This Row],[Marital_Status_mod]],"Together","Couple","Married","Couple","Divorced","Single","Single","Single","Widow","Single","Other")</f>
        <v>Couple</v>
      </c>
      <c r="I1685" s="4">
        <v>34596</v>
      </c>
      <c r="J1685" s="41" t="str">
        <f t="shared" si="106"/>
        <v>$30 - $40K</v>
      </c>
      <c r="K1685">
        <v>1</v>
      </c>
      <c r="L1685">
        <v>0</v>
      </c>
      <c r="M1685">
        <f>Table1[[#This Row],[Teenhome]]+Table1[[#This Row],[Kidhome]]</f>
        <v>1</v>
      </c>
      <c r="N1685" s="1">
        <v>41377</v>
      </c>
      <c r="O1685" s="16">
        <f>(Table1[[#This Row],[DataSetDate]]-Table1[[#This Row],[Dt_Customer]])/365</f>
        <v>7.8219178082191778</v>
      </c>
      <c r="P1685" s="15">
        <v>44232</v>
      </c>
      <c r="Q1685">
        <v>48</v>
      </c>
      <c r="R1685" s="4">
        <v>14</v>
      </c>
      <c r="S1685" s="4">
        <v>0</v>
      </c>
      <c r="T1685" s="4">
        <v>2</v>
      </c>
      <c r="U1685" s="4">
        <v>0</v>
      </c>
      <c r="V1685" s="4">
        <v>0</v>
      </c>
      <c r="W1685" s="4">
        <v>7</v>
      </c>
      <c r="X1685">
        <v>1</v>
      </c>
      <c r="Y1685">
        <v>1</v>
      </c>
      <c r="Z1685" t="str">
        <f t="shared" si="107"/>
        <v>Low</v>
      </c>
      <c r="AA1685" s="14">
        <f t="shared" ca="1" si="108"/>
        <v>0.89916012366220799</v>
      </c>
      <c r="AB1685">
        <v>0</v>
      </c>
      <c r="AC1685">
        <v>2</v>
      </c>
      <c r="AD1685" s="14">
        <f t="shared" ca="1" si="109"/>
        <v>1.6344672168698</v>
      </c>
      <c r="AE1685">
        <v>8</v>
      </c>
      <c r="AF1685">
        <v>0</v>
      </c>
      <c r="AG1685">
        <v>0</v>
      </c>
      <c r="AH1685">
        <v>0</v>
      </c>
      <c r="AI1685">
        <v>0</v>
      </c>
      <c r="AJ1685">
        <v>0</v>
      </c>
      <c r="AK1685">
        <v>1</v>
      </c>
      <c r="AL1685">
        <v>0</v>
      </c>
      <c r="AM1685" t="s">
        <v>47</v>
      </c>
    </row>
    <row r="1686" spans="1:39" hidden="1" x14ac:dyDescent="0.3">
      <c r="A1686">
        <v>8254</v>
      </c>
      <c r="B1686">
        <v>1974</v>
      </c>
      <c r="C1686" s="14">
        <f>2021-Table1[[#This Row],[Year_Birth]]</f>
        <v>47</v>
      </c>
      <c r="D1686" t="s">
        <v>39</v>
      </c>
      <c r="E1686" s="14" t="str" cm="1">
        <f t="array" ref="E1686">_xlfn.SWITCH(Table1[[#This Row],[Education]],"Graduation","Bachelor’s","Basic","High School","2n Cycle","Master’s","Master","Master’s","PhD","PhD","Other")</f>
        <v>PhD</v>
      </c>
      <c r="F1686" t="s">
        <v>42</v>
      </c>
      <c r="G1686" s="14" t="s">
        <v>42</v>
      </c>
      <c r="H1686" s="14" t="str" cm="1">
        <f t="array" ref="H1686">_xlfn.SWITCH(Table1[[#This Row],[Marital_Status_mod]],"Together","Couple","Married","Couple","Divorced","Single","Single","Single","Widow","Single","Other")</f>
        <v>Couple</v>
      </c>
      <c r="I1686" s="4">
        <v>34596</v>
      </c>
      <c r="J1686" s="41" t="str">
        <f t="shared" si="106"/>
        <v>$30 - $40K</v>
      </c>
      <c r="K1686">
        <v>1</v>
      </c>
      <c r="L1686">
        <v>0</v>
      </c>
      <c r="M1686">
        <f>Table1[[#This Row],[Teenhome]]+Table1[[#This Row],[Kidhome]]</f>
        <v>1</v>
      </c>
      <c r="N1686" s="1">
        <v>41377</v>
      </c>
      <c r="O1686" s="16">
        <f>(Table1[[#This Row],[DataSetDate]]-Table1[[#This Row],[Dt_Customer]])/365</f>
        <v>7.8219178082191778</v>
      </c>
      <c r="P1686" s="15">
        <v>44232</v>
      </c>
      <c r="Q1686">
        <v>48</v>
      </c>
      <c r="R1686" s="4">
        <v>14</v>
      </c>
      <c r="S1686" s="4">
        <v>0</v>
      </c>
      <c r="T1686" s="4">
        <v>2</v>
      </c>
      <c r="U1686" s="4">
        <v>0</v>
      </c>
      <c r="V1686" s="4">
        <v>0</v>
      </c>
      <c r="W1686" s="4">
        <v>7</v>
      </c>
      <c r="X1686">
        <v>1</v>
      </c>
      <c r="Y1686">
        <v>1</v>
      </c>
      <c r="Z1686" t="str">
        <f t="shared" si="107"/>
        <v>Low</v>
      </c>
      <c r="AA1686" s="14">
        <f t="shared" ca="1" si="108"/>
        <v>0.76135068818419105</v>
      </c>
      <c r="AB1686">
        <v>0</v>
      </c>
      <c r="AC1686">
        <v>2</v>
      </c>
      <c r="AD1686" s="14">
        <f t="shared" ca="1" si="109"/>
        <v>2.1554574357415639</v>
      </c>
      <c r="AE1686">
        <v>8</v>
      </c>
      <c r="AF1686">
        <v>0</v>
      </c>
      <c r="AG1686">
        <v>0</v>
      </c>
      <c r="AH1686">
        <v>0</v>
      </c>
      <c r="AI1686">
        <v>0</v>
      </c>
      <c r="AJ1686">
        <v>0</v>
      </c>
      <c r="AK1686">
        <v>0</v>
      </c>
      <c r="AL1686">
        <v>0</v>
      </c>
      <c r="AM1686" t="s">
        <v>52</v>
      </c>
    </row>
    <row r="1687" spans="1:39" hidden="1" x14ac:dyDescent="0.3">
      <c r="A1687">
        <v>11091</v>
      </c>
      <c r="B1687">
        <v>1953</v>
      </c>
      <c r="C1687" s="14">
        <f>2021-Table1[[#This Row],[Year_Birth]]</f>
        <v>68</v>
      </c>
      <c r="D1687" t="s">
        <v>46</v>
      </c>
      <c r="E1687" s="14" t="str" cm="1">
        <f t="array" ref="E1687">_xlfn.SWITCH(Table1[[#This Row],[Education]],"Graduation","Bachelor’s","Basic","High School","2n Cycle","Master’s","Master","Master’s","PhD","PhD","Other")</f>
        <v>Bachelor’s</v>
      </c>
      <c r="F1687" t="s">
        <v>40</v>
      </c>
      <c r="G1687" s="14" t="s">
        <v>40</v>
      </c>
      <c r="H1687" s="14" t="str" cm="1">
        <f t="array" ref="H1687">_xlfn.SWITCH(Table1[[#This Row],[Marital_Status_mod]],"Together","Couple","Married","Couple","Divorced","Single","Single","Single","Widow","Single","Other")</f>
        <v>Couple</v>
      </c>
      <c r="I1687" s="4">
        <v>34587</v>
      </c>
      <c r="J1687" s="41" t="str">
        <f t="shared" si="106"/>
        <v>$30 - $40K</v>
      </c>
      <c r="K1687">
        <v>1</v>
      </c>
      <c r="L1687">
        <v>1</v>
      </c>
      <c r="M1687">
        <f>Table1[[#This Row],[Teenhome]]+Table1[[#This Row],[Kidhome]]</f>
        <v>2</v>
      </c>
      <c r="N1687" s="1">
        <v>41775</v>
      </c>
      <c r="O1687" s="16">
        <f>(Table1[[#This Row],[DataSetDate]]-Table1[[#This Row],[Dt_Customer]])/365</f>
        <v>6.7315068493150685</v>
      </c>
      <c r="P1687" s="15">
        <v>44232</v>
      </c>
      <c r="Q1687">
        <v>68</v>
      </c>
      <c r="R1687" s="4">
        <v>7</v>
      </c>
      <c r="S1687" s="4">
        <v>2</v>
      </c>
      <c r="T1687" s="4">
        <v>9</v>
      </c>
      <c r="U1687" s="4">
        <v>2</v>
      </c>
      <c r="V1687" s="4">
        <v>0</v>
      </c>
      <c r="W1687" s="4">
        <v>2</v>
      </c>
      <c r="X1687">
        <v>2</v>
      </c>
      <c r="Y1687">
        <v>1</v>
      </c>
      <c r="Z1687" t="str">
        <f t="shared" si="107"/>
        <v>Low</v>
      </c>
      <c r="AA1687" s="14">
        <f t="shared" ca="1" si="108"/>
        <v>0.96308568984148235</v>
      </c>
      <c r="AB1687">
        <v>0</v>
      </c>
      <c r="AC1687">
        <v>3</v>
      </c>
      <c r="AD1687" s="14">
        <f t="shared" ca="1" si="109"/>
        <v>2.9968257278908657</v>
      </c>
      <c r="AE1687">
        <v>4</v>
      </c>
      <c r="AF1687">
        <v>0</v>
      </c>
      <c r="AG1687">
        <v>0</v>
      </c>
      <c r="AH1687">
        <v>0</v>
      </c>
      <c r="AI1687">
        <v>0</v>
      </c>
      <c r="AJ1687">
        <v>0</v>
      </c>
      <c r="AK1687">
        <v>0</v>
      </c>
      <c r="AL1687">
        <v>0</v>
      </c>
      <c r="AM1687" t="s">
        <v>52</v>
      </c>
    </row>
    <row r="1688" spans="1:39" hidden="1" x14ac:dyDescent="0.3">
      <c r="A1688">
        <v>5824</v>
      </c>
      <c r="B1688">
        <v>1972</v>
      </c>
      <c r="C1688" s="14">
        <f>2021-Table1[[#This Row],[Year_Birth]]</f>
        <v>49</v>
      </c>
      <c r="D1688" t="s">
        <v>39</v>
      </c>
      <c r="E1688" s="14" t="str" cm="1">
        <f t="array" ref="E1688">_xlfn.SWITCH(Table1[[#This Row],[Education]],"Graduation","Bachelor’s","Basic","High School","2n Cycle","Master’s","Master","Master’s","PhD","PhD","Other")</f>
        <v>PhD</v>
      </c>
      <c r="F1688" t="s">
        <v>40</v>
      </c>
      <c r="G1688" s="14" t="s">
        <v>40</v>
      </c>
      <c r="H1688" s="14" t="str" cm="1">
        <f t="array" ref="H1688">_xlfn.SWITCH(Table1[[#This Row],[Marital_Status_mod]],"Together","Couple","Married","Couple","Divorced","Single","Single","Single","Widow","Single","Other")</f>
        <v>Couple</v>
      </c>
      <c r="I1688" s="4">
        <v>34578</v>
      </c>
      <c r="J1688" s="41" t="str">
        <f t="shared" si="106"/>
        <v>$30 - $40K</v>
      </c>
      <c r="K1688">
        <v>2</v>
      </c>
      <c r="L1688">
        <v>1</v>
      </c>
      <c r="M1688">
        <f>Table1[[#This Row],[Teenhome]]+Table1[[#This Row],[Kidhome]]</f>
        <v>3</v>
      </c>
      <c r="N1688" s="1">
        <v>41740</v>
      </c>
      <c r="O1688" s="16">
        <f>(Table1[[#This Row],[DataSetDate]]-Table1[[#This Row],[Dt_Customer]])/365</f>
        <v>6.8273972602739725</v>
      </c>
      <c r="P1688" s="15">
        <v>44232</v>
      </c>
      <c r="Q1688">
        <v>1</v>
      </c>
      <c r="R1688" s="4">
        <v>7</v>
      </c>
      <c r="S1688" s="4">
        <v>0</v>
      </c>
      <c r="T1688" s="4">
        <v>1</v>
      </c>
      <c r="U1688" s="4">
        <v>0</v>
      </c>
      <c r="V1688" s="4">
        <v>0</v>
      </c>
      <c r="W1688" s="4">
        <v>0</v>
      </c>
      <c r="X1688">
        <v>1</v>
      </c>
      <c r="Y1688">
        <v>1</v>
      </c>
      <c r="Z1688" t="str">
        <f t="shared" si="107"/>
        <v>Low</v>
      </c>
      <c r="AA1688" s="14">
        <f t="shared" ca="1" si="108"/>
        <v>0.61116915331171595</v>
      </c>
      <c r="AB1688">
        <v>0</v>
      </c>
      <c r="AC1688">
        <v>2</v>
      </c>
      <c r="AD1688" s="14">
        <f t="shared" ca="1" si="109"/>
        <v>2.1995337772270651</v>
      </c>
      <c r="AE1688">
        <v>6</v>
      </c>
      <c r="AF1688">
        <v>0</v>
      </c>
      <c r="AG1688">
        <v>0</v>
      </c>
      <c r="AH1688">
        <v>0</v>
      </c>
      <c r="AI1688">
        <v>0</v>
      </c>
      <c r="AJ1688">
        <v>0</v>
      </c>
      <c r="AK1688">
        <v>0</v>
      </c>
      <c r="AL1688">
        <v>0</v>
      </c>
      <c r="AM1688" t="s">
        <v>53</v>
      </c>
    </row>
    <row r="1689" spans="1:39" hidden="1" x14ac:dyDescent="0.3">
      <c r="A1689">
        <v>1016</v>
      </c>
      <c r="B1689">
        <v>1959</v>
      </c>
      <c r="C1689" s="14">
        <f>2021-Table1[[#This Row],[Year_Birth]]</f>
        <v>62</v>
      </c>
      <c r="D1689" t="s">
        <v>39</v>
      </c>
      <c r="E1689" s="14" t="str" cm="1">
        <f t="array" ref="E1689">_xlfn.SWITCH(Table1[[#This Row],[Education]],"Graduation","Bachelor’s","Basic","High School","2n Cycle","Master’s","Master","Master’s","PhD","PhD","Other")</f>
        <v>PhD</v>
      </c>
      <c r="F1689" t="s">
        <v>50</v>
      </c>
      <c r="G1689" s="14" t="s">
        <v>50</v>
      </c>
      <c r="H1689" s="14" t="str" cm="1">
        <f t="array" ref="H1689">_xlfn.SWITCH(Table1[[#This Row],[Marital_Status_mod]],"Together","Couple","Married","Couple","Divorced","Single","Single","Single","Widow","Single","Other")</f>
        <v>Single</v>
      </c>
      <c r="I1689" s="4">
        <v>34554</v>
      </c>
      <c r="J1689" s="41" t="str">
        <f t="shared" si="106"/>
        <v>$30 - $40K</v>
      </c>
      <c r="K1689">
        <v>0</v>
      </c>
      <c r="L1689">
        <v>1</v>
      </c>
      <c r="M1689">
        <f>Table1[[#This Row],[Teenhome]]+Table1[[#This Row],[Kidhome]]</f>
        <v>1</v>
      </c>
      <c r="N1689" s="1">
        <v>41728</v>
      </c>
      <c r="O1689" s="16">
        <f>(Table1[[#This Row],[DataSetDate]]-Table1[[#This Row],[Dt_Customer]])/365</f>
        <v>6.86027397260274</v>
      </c>
      <c r="P1689" s="15">
        <v>44232</v>
      </c>
      <c r="Q1689">
        <v>43</v>
      </c>
      <c r="R1689" s="4">
        <v>41</v>
      </c>
      <c r="S1689" s="4">
        <v>1</v>
      </c>
      <c r="T1689" s="4">
        <v>6</v>
      </c>
      <c r="U1689" s="4">
        <v>2</v>
      </c>
      <c r="V1689" s="4">
        <v>0</v>
      </c>
      <c r="W1689" s="4">
        <v>5</v>
      </c>
      <c r="X1689">
        <v>2</v>
      </c>
      <c r="Y1689">
        <v>2</v>
      </c>
      <c r="Z1689" t="str">
        <f t="shared" si="107"/>
        <v>Low</v>
      </c>
      <c r="AA1689" s="14">
        <f t="shared" ca="1" si="108"/>
        <v>2.1121582493530826</v>
      </c>
      <c r="AB1689">
        <v>0</v>
      </c>
      <c r="AC1689">
        <v>3</v>
      </c>
      <c r="AD1689" s="14">
        <f t="shared" ca="1" si="109"/>
        <v>3.0636784176162548</v>
      </c>
      <c r="AE1689">
        <v>6</v>
      </c>
      <c r="AF1689">
        <v>0</v>
      </c>
      <c r="AG1689">
        <v>0</v>
      </c>
      <c r="AH1689">
        <v>0</v>
      </c>
      <c r="AI1689">
        <v>0</v>
      </c>
      <c r="AJ1689">
        <v>0</v>
      </c>
      <c r="AK1689">
        <v>0</v>
      </c>
      <c r="AL1689">
        <v>0</v>
      </c>
      <c r="AM1689" t="s">
        <v>48</v>
      </c>
    </row>
    <row r="1690" spans="1:39" hidden="1" x14ac:dyDescent="0.3">
      <c r="A1690">
        <v>5015</v>
      </c>
      <c r="B1690">
        <v>1976</v>
      </c>
      <c r="C1690" s="14">
        <f>2021-Table1[[#This Row],[Year_Birth]]</f>
        <v>45</v>
      </c>
      <c r="D1690" t="s">
        <v>44</v>
      </c>
      <c r="E1690" s="14" t="str" cm="1">
        <f t="array" ref="E1690">_xlfn.SWITCH(Table1[[#This Row],[Education]],"Graduation","Bachelor’s","Basic","High School","2n Cycle","Master’s","Master","Master’s","PhD","PhD","Other")</f>
        <v>Master’s</v>
      </c>
      <c r="F1690" t="s">
        <v>42</v>
      </c>
      <c r="G1690" s="14" t="s">
        <v>42</v>
      </c>
      <c r="H1690" s="14" t="str" cm="1">
        <f t="array" ref="H1690">_xlfn.SWITCH(Table1[[#This Row],[Marital_Status_mod]],"Together","Couple","Married","Couple","Divorced","Single","Single","Single","Widow","Single","Other")</f>
        <v>Couple</v>
      </c>
      <c r="I1690" s="4">
        <v>34529</v>
      </c>
      <c r="J1690" s="41" t="str">
        <f t="shared" si="106"/>
        <v>$30 - $40K</v>
      </c>
      <c r="K1690">
        <v>1</v>
      </c>
      <c r="L1690">
        <v>0</v>
      </c>
      <c r="M1690">
        <f>Table1[[#This Row],[Teenhome]]+Table1[[#This Row],[Kidhome]]</f>
        <v>1</v>
      </c>
      <c r="N1690" s="1">
        <v>41166</v>
      </c>
      <c r="O1690" s="16">
        <f>(Table1[[#This Row],[DataSetDate]]-Table1[[#This Row],[Dt_Customer]])/365</f>
        <v>8.4</v>
      </c>
      <c r="P1690" s="15">
        <v>44232</v>
      </c>
      <c r="Q1690">
        <v>94</v>
      </c>
      <c r="R1690" s="4">
        <v>68</v>
      </c>
      <c r="S1690" s="4">
        <v>6</v>
      </c>
      <c r="T1690" s="4">
        <v>38</v>
      </c>
      <c r="U1690" s="4">
        <v>3</v>
      </c>
      <c r="V1690" s="4">
        <v>6</v>
      </c>
      <c r="W1690" s="4">
        <v>41</v>
      </c>
      <c r="X1690">
        <v>2</v>
      </c>
      <c r="Y1690">
        <v>2</v>
      </c>
      <c r="Z1690" t="str">
        <f t="shared" si="107"/>
        <v>Low</v>
      </c>
      <c r="AA1690" s="14">
        <f t="shared" ca="1" si="108"/>
        <v>2.2516040313696459</v>
      </c>
      <c r="AB1690">
        <v>2</v>
      </c>
      <c r="AC1690">
        <v>3</v>
      </c>
      <c r="AD1690" s="14">
        <f t="shared" ca="1" si="109"/>
        <v>3.131037302813616</v>
      </c>
      <c r="AE1690">
        <v>7</v>
      </c>
      <c r="AF1690">
        <v>0</v>
      </c>
      <c r="AG1690">
        <v>0</v>
      </c>
      <c r="AH1690">
        <v>0</v>
      </c>
      <c r="AI1690">
        <v>0</v>
      </c>
      <c r="AJ1690">
        <v>0</v>
      </c>
      <c r="AK1690">
        <v>0</v>
      </c>
      <c r="AL1690">
        <v>0</v>
      </c>
      <c r="AM1690" t="s">
        <v>41</v>
      </c>
    </row>
    <row r="1691" spans="1:39" hidden="1" x14ac:dyDescent="0.3">
      <c r="A1691">
        <v>3469</v>
      </c>
      <c r="B1691">
        <v>1977</v>
      </c>
      <c r="C1691" s="14">
        <f>2021-Table1[[#This Row],[Year_Birth]]</f>
        <v>44</v>
      </c>
      <c r="D1691" t="s">
        <v>39</v>
      </c>
      <c r="E1691" s="14" t="str" cm="1">
        <f t="array" ref="E1691">_xlfn.SWITCH(Table1[[#This Row],[Education]],"Graduation","Bachelor’s","Basic","High School","2n Cycle","Master’s","Master","Master’s","PhD","PhD","Other")</f>
        <v>PhD</v>
      </c>
      <c r="F1691" t="s">
        <v>49</v>
      </c>
      <c r="G1691" s="14" t="s">
        <v>49</v>
      </c>
      <c r="H1691" s="14" t="str" cm="1">
        <f t="array" ref="H1691">_xlfn.SWITCH(Table1[[#This Row],[Marital_Status_mod]],"Together","Couple","Married","Couple","Divorced","Single","Single","Single","Widow","Single","Other")</f>
        <v>Single</v>
      </c>
      <c r="I1691" s="4">
        <v>34487</v>
      </c>
      <c r="J1691" s="41" t="str">
        <f t="shared" si="106"/>
        <v>$30 - $40K</v>
      </c>
      <c r="K1691">
        <v>1</v>
      </c>
      <c r="L1691">
        <v>1</v>
      </c>
      <c r="M1691">
        <f>Table1[[#This Row],[Teenhome]]+Table1[[#This Row],[Kidhome]]</f>
        <v>2</v>
      </c>
      <c r="N1691" s="1">
        <v>41158</v>
      </c>
      <c r="O1691" s="16">
        <f>(Table1[[#This Row],[DataSetDate]]-Table1[[#This Row],[Dt_Customer]])/365</f>
        <v>8.4219178082191775</v>
      </c>
      <c r="P1691" s="15">
        <v>44232</v>
      </c>
      <c r="Q1691">
        <v>94</v>
      </c>
      <c r="R1691" s="4">
        <v>19</v>
      </c>
      <c r="S1691" s="4">
        <v>18</v>
      </c>
      <c r="T1691" s="4">
        <v>33</v>
      </c>
      <c r="U1691" s="4">
        <v>24</v>
      </c>
      <c r="V1691" s="4">
        <v>1</v>
      </c>
      <c r="W1691" s="4">
        <v>8</v>
      </c>
      <c r="X1691">
        <v>3</v>
      </c>
      <c r="Y1691">
        <v>3</v>
      </c>
      <c r="Z1691" t="str">
        <f t="shared" si="107"/>
        <v>Medium</v>
      </c>
      <c r="AA1691" s="14">
        <f t="shared" ca="1" si="108"/>
        <v>2.9529139743654249</v>
      </c>
      <c r="AB1691">
        <v>0</v>
      </c>
      <c r="AC1691">
        <v>3</v>
      </c>
      <c r="AD1691" s="14">
        <f t="shared" ca="1" si="109"/>
        <v>3.27948339606036</v>
      </c>
      <c r="AE1691">
        <v>9</v>
      </c>
      <c r="AF1691">
        <v>0</v>
      </c>
      <c r="AG1691">
        <v>0</v>
      </c>
      <c r="AH1691">
        <v>0</v>
      </c>
      <c r="AI1691">
        <v>0</v>
      </c>
      <c r="AJ1691">
        <v>0</v>
      </c>
      <c r="AK1691">
        <v>0</v>
      </c>
      <c r="AL1691">
        <v>0</v>
      </c>
      <c r="AM1691" t="s">
        <v>41</v>
      </c>
    </row>
    <row r="1692" spans="1:39" hidden="1" x14ac:dyDescent="0.3">
      <c r="A1692">
        <v>4988</v>
      </c>
      <c r="B1692">
        <v>1948</v>
      </c>
      <c r="C1692" s="14">
        <f>2021-Table1[[#This Row],[Year_Birth]]</f>
        <v>73</v>
      </c>
      <c r="D1692" t="s">
        <v>39</v>
      </c>
      <c r="E1692" s="14" t="str" cm="1">
        <f t="array" ref="E1692">_xlfn.SWITCH(Table1[[#This Row],[Education]],"Graduation","Bachelor’s","Basic","High School","2n Cycle","Master’s","Master","Master’s","PhD","PhD","Other")</f>
        <v>PhD</v>
      </c>
      <c r="F1692" t="s">
        <v>42</v>
      </c>
      <c r="G1692" s="14" t="s">
        <v>42</v>
      </c>
      <c r="H1692" s="14" t="str" cm="1">
        <f t="array" ref="H1692">_xlfn.SWITCH(Table1[[#This Row],[Marital_Status_mod]],"Together","Couple","Married","Couple","Divorced","Single","Single","Single","Widow","Single","Other")</f>
        <v>Couple</v>
      </c>
      <c r="I1692" s="4">
        <v>34469</v>
      </c>
      <c r="J1692" s="41" t="str">
        <f t="shared" si="106"/>
        <v>$30 - $40K</v>
      </c>
      <c r="K1692">
        <v>1</v>
      </c>
      <c r="L1692">
        <v>1</v>
      </c>
      <c r="M1692">
        <f>Table1[[#This Row],[Teenhome]]+Table1[[#This Row],[Kidhome]]</f>
        <v>2</v>
      </c>
      <c r="N1692" s="1">
        <v>41763</v>
      </c>
      <c r="O1692" s="16">
        <f>(Table1[[#This Row],[DataSetDate]]-Table1[[#This Row],[Dt_Customer]])/365</f>
        <v>6.7643835616438359</v>
      </c>
      <c r="P1692" s="15">
        <v>44232</v>
      </c>
      <c r="Q1692">
        <v>58</v>
      </c>
      <c r="R1692" s="4">
        <v>19</v>
      </c>
      <c r="S1692" s="4">
        <v>6</v>
      </c>
      <c r="T1692" s="4">
        <v>20</v>
      </c>
      <c r="U1692" s="4">
        <v>0</v>
      </c>
      <c r="V1692" s="4">
        <v>5</v>
      </c>
      <c r="W1692" s="4">
        <v>12</v>
      </c>
      <c r="X1692">
        <v>3</v>
      </c>
      <c r="Y1692">
        <v>1</v>
      </c>
      <c r="Z1692" t="str">
        <f t="shared" si="107"/>
        <v>Low</v>
      </c>
      <c r="AA1692" s="14">
        <f t="shared" ca="1" si="108"/>
        <v>0.92818921691592904</v>
      </c>
      <c r="AB1692">
        <v>1</v>
      </c>
      <c r="AC1692">
        <v>4</v>
      </c>
      <c r="AD1692" s="14">
        <f t="shared" ca="1" si="109"/>
        <v>4.3168897691970409</v>
      </c>
      <c r="AE1692">
        <v>4</v>
      </c>
      <c r="AF1692">
        <v>0</v>
      </c>
      <c r="AG1692">
        <v>0</v>
      </c>
      <c r="AH1692">
        <v>0</v>
      </c>
      <c r="AI1692">
        <v>0</v>
      </c>
      <c r="AJ1692">
        <v>0</v>
      </c>
      <c r="AK1692">
        <v>0</v>
      </c>
      <c r="AL1692">
        <v>0</v>
      </c>
      <c r="AM1692" t="s">
        <v>47</v>
      </c>
    </row>
    <row r="1693" spans="1:39" hidden="1" x14ac:dyDescent="0.3">
      <c r="A1693">
        <v>1951</v>
      </c>
      <c r="B1693">
        <v>1981</v>
      </c>
      <c r="C1693" s="14">
        <f>2021-Table1[[#This Row],[Year_Birth]]</f>
        <v>40</v>
      </c>
      <c r="D1693" t="s">
        <v>59</v>
      </c>
      <c r="E1693" s="14" t="str" cm="1">
        <f t="array" ref="E1693">_xlfn.SWITCH(Table1[[#This Row],[Education]],"Graduation","Bachelor’s","Basic","High School","2n Cycle","Master’s","Master","Master’s","PhD","PhD","Other")</f>
        <v>High School</v>
      </c>
      <c r="F1693" t="s">
        <v>42</v>
      </c>
      <c r="G1693" s="14" t="s">
        <v>42</v>
      </c>
      <c r="H1693" s="14" t="str" cm="1">
        <f t="array" ref="H1693">_xlfn.SWITCH(Table1[[#This Row],[Marital_Status_mod]],"Together","Couple","Married","Couple","Divorced","Single","Single","Single","Widow","Single","Other")</f>
        <v>Couple</v>
      </c>
      <c r="I1693" s="4">
        <v>34445</v>
      </c>
      <c r="J1693" s="41" t="str">
        <f t="shared" si="106"/>
        <v>$30 - $40K</v>
      </c>
      <c r="K1693">
        <v>0</v>
      </c>
      <c r="L1693">
        <v>0</v>
      </c>
      <c r="M1693">
        <f>Table1[[#This Row],[Teenhome]]+Table1[[#This Row],[Kidhome]]</f>
        <v>0</v>
      </c>
      <c r="N1693" s="1">
        <v>41301</v>
      </c>
      <c r="O1693" s="16">
        <f>(Table1[[#This Row],[DataSetDate]]-Table1[[#This Row],[Dt_Customer]])/365</f>
        <v>8.0301369863013701</v>
      </c>
      <c r="P1693" s="15">
        <v>44232</v>
      </c>
      <c r="Q1693">
        <v>92</v>
      </c>
      <c r="R1693" s="4">
        <v>228</v>
      </c>
      <c r="S1693" s="4">
        <v>122</v>
      </c>
      <c r="T1693" s="4">
        <v>122</v>
      </c>
      <c r="U1693" s="4">
        <v>208</v>
      </c>
      <c r="V1693" s="4">
        <v>129</v>
      </c>
      <c r="W1693" s="4">
        <v>30</v>
      </c>
      <c r="X1693">
        <v>6</v>
      </c>
      <c r="Y1693">
        <v>11</v>
      </c>
      <c r="Z1693" t="str">
        <f t="shared" si="107"/>
        <v>High</v>
      </c>
      <c r="AA1693" s="14">
        <f t="shared" ca="1" si="108"/>
        <v>10.834121385487885</v>
      </c>
      <c r="AB1693">
        <v>2</v>
      </c>
      <c r="AC1693">
        <v>8</v>
      </c>
      <c r="AD1693" s="14">
        <f t="shared" ca="1" si="109"/>
        <v>8.2746919152962484</v>
      </c>
      <c r="AE1693">
        <v>9</v>
      </c>
      <c r="AF1693">
        <v>0</v>
      </c>
      <c r="AG1693">
        <v>0</v>
      </c>
      <c r="AH1693">
        <v>0</v>
      </c>
      <c r="AI1693">
        <v>0</v>
      </c>
      <c r="AJ1693">
        <v>0</v>
      </c>
      <c r="AK1693">
        <v>0</v>
      </c>
      <c r="AL1693">
        <v>0</v>
      </c>
      <c r="AM1693" t="s">
        <v>41</v>
      </c>
    </row>
    <row r="1694" spans="1:39" hidden="1" x14ac:dyDescent="0.3">
      <c r="A1694">
        <v>520</v>
      </c>
      <c r="B1694">
        <v>1974</v>
      </c>
      <c r="C1694" s="14">
        <f>2021-Table1[[#This Row],[Year_Birth]]</f>
        <v>47</v>
      </c>
      <c r="D1694" t="s">
        <v>46</v>
      </c>
      <c r="E1694" s="14" t="str" cm="1">
        <f t="array" ref="E1694">_xlfn.SWITCH(Table1[[#This Row],[Education]],"Graduation","Bachelor’s","Basic","High School","2n Cycle","Master’s","Master","Master’s","PhD","PhD","Other")</f>
        <v>Bachelor’s</v>
      </c>
      <c r="F1694" t="s">
        <v>42</v>
      </c>
      <c r="G1694" s="14" t="s">
        <v>42</v>
      </c>
      <c r="H1694" s="14" t="str" cm="1">
        <f t="array" ref="H1694">_xlfn.SWITCH(Table1[[#This Row],[Marital_Status_mod]],"Together","Couple","Married","Couple","Divorced","Single","Single","Single","Widow","Single","Other")</f>
        <v>Couple</v>
      </c>
      <c r="I1694" s="4">
        <v>34421</v>
      </c>
      <c r="J1694" s="41" t="str">
        <f t="shared" si="106"/>
        <v>$30 - $40K</v>
      </c>
      <c r="K1694">
        <v>1</v>
      </c>
      <c r="L1694">
        <v>0</v>
      </c>
      <c r="M1694">
        <f>Table1[[#This Row],[Teenhome]]+Table1[[#This Row],[Kidhome]]</f>
        <v>1</v>
      </c>
      <c r="N1694" s="1">
        <v>41456</v>
      </c>
      <c r="O1694" s="16">
        <f>(Table1[[#This Row],[DataSetDate]]-Table1[[#This Row],[Dt_Customer]])/365</f>
        <v>7.6054794520547944</v>
      </c>
      <c r="P1694" s="15">
        <v>44232</v>
      </c>
      <c r="Q1694">
        <v>81</v>
      </c>
      <c r="R1694" s="4">
        <v>3</v>
      </c>
      <c r="S1694" s="4">
        <v>3</v>
      </c>
      <c r="T1694" s="4">
        <v>7</v>
      </c>
      <c r="U1694" s="4">
        <v>6</v>
      </c>
      <c r="V1694" s="4">
        <v>2</v>
      </c>
      <c r="W1694" s="4">
        <v>9</v>
      </c>
      <c r="X1694">
        <v>1</v>
      </c>
      <c r="Y1694">
        <v>1</v>
      </c>
      <c r="Z1694" t="str">
        <f t="shared" si="107"/>
        <v>Low</v>
      </c>
      <c r="AA1694" s="14">
        <f t="shared" ca="1" si="108"/>
        <v>1.0678934986031052</v>
      </c>
      <c r="AB1694">
        <v>0</v>
      </c>
      <c r="AC1694">
        <v>2</v>
      </c>
      <c r="AD1694" s="14">
        <f t="shared" ca="1" si="109"/>
        <v>2.1771936129786393</v>
      </c>
      <c r="AE1694">
        <v>7</v>
      </c>
      <c r="AF1694">
        <v>0</v>
      </c>
      <c r="AG1694">
        <v>0</v>
      </c>
      <c r="AH1694">
        <v>0</v>
      </c>
      <c r="AI1694">
        <v>0</v>
      </c>
      <c r="AJ1694">
        <v>0</v>
      </c>
      <c r="AK1694">
        <v>0</v>
      </c>
      <c r="AL1694">
        <v>0</v>
      </c>
      <c r="AM1694" t="s">
        <v>41</v>
      </c>
    </row>
    <row r="1695" spans="1:39" hidden="1" x14ac:dyDescent="0.3">
      <c r="A1695">
        <v>8372</v>
      </c>
      <c r="B1695">
        <v>1974</v>
      </c>
      <c r="C1695" s="14">
        <f>2021-Table1[[#This Row],[Year_Birth]]</f>
        <v>47</v>
      </c>
      <c r="D1695" t="s">
        <v>46</v>
      </c>
      <c r="E1695" s="14" t="str" cm="1">
        <f t="array" ref="E1695">_xlfn.SWITCH(Table1[[#This Row],[Education]],"Graduation","Bachelor’s","Basic","High School","2n Cycle","Master’s","Master","Master’s","PhD","PhD","Other")</f>
        <v>Bachelor’s</v>
      </c>
      <c r="F1695" t="s">
        <v>42</v>
      </c>
      <c r="G1695" s="14" t="s">
        <v>42</v>
      </c>
      <c r="H1695" s="14" t="str" cm="1">
        <f t="array" ref="H1695">_xlfn.SWITCH(Table1[[#This Row],[Marital_Status_mod]],"Together","Couple","Married","Couple","Divorced","Single","Single","Single","Widow","Single","Other")</f>
        <v>Couple</v>
      </c>
      <c r="I1695" s="4">
        <v>34421</v>
      </c>
      <c r="J1695" s="41" t="str">
        <f t="shared" si="106"/>
        <v>$30 - $40K</v>
      </c>
      <c r="K1695">
        <v>1</v>
      </c>
      <c r="L1695">
        <v>0</v>
      </c>
      <c r="M1695">
        <f>Table1[[#This Row],[Teenhome]]+Table1[[#This Row],[Kidhome]]</f>
        <v>1</v>
      </c>
      <c r="N1695" s="1">
        <v>41456</v>
      </c>
      <c r="O1695" s="16">
        <f>(Table1[[#This Row],[DataSetDate]]-Table1[[#This Row],[Dt_Customer]])/365</f>
        <v>7.6054794520547944</v>
      </c>
      <c r="P1695" s="15">
        <v>44232</v>
      </c>
      <c r="Q1695">
        <v>81</v>
      </c>
      <c r="R1695" s="4">
        <v>3</v>
      </c>
      <c r="S1695" s="4">
        <v>3</v>
      </c>
      <c r="T1695" s="4">
        <v>7</v>
      </c>
      <c r="U1695" s="4">
        <v>6</v>
      </c>
      <c r="V1695" s="4">
        <v>2</v>
      </c>
      <c r="W1695" s="4">
        <v>9</v>
      </c>
      <c r="X1695">
        <v>1</v>
      </c>
      <c r="Y1695">
        <v>1</v>
      </c>
      <c r="Z1695" t="str">
        <f t="shared" si="107"/>
        <v>Low</v>
      </c>
      <c r="AA1695" s="14">
        <f t="shared" ca="1" si="108"/>
        <v>1.2704235215242259</v>
      </c>
      <c r="AB1695">
        <v>0</v>
      </c>
      <c r="AC1695">
        <v>2</v>
      </c>
      <c r="AD1695" s="14">
        <f t="shared" ca="1" si="109"/>
        <v>2.2692278857311061</v>
      </c>
      <c r="AE1695">
        <v>7</v>
      </c>
      <c r="AF1695">
        <v>0</v>
      </c>
      <c r="AG1695">
        <v>0</v>
      </c>
      <c r="AH1695">
        <v>0</v>
      </c>
      <c r="AI1695">
        <v>0</v>
      </c>
      <c r="AJ1695">
        <v>0</v>
      </c>
      <c r="AK1695">
        <v>0</v>
      </c>
      <c r="AL1695">
        <v>0</v>
      </c>
      <c r="AM1695" t="s">
        <v>47</v>
      </c>
    </row>
    <row r="1696" spans="1:39" hidden="1" x14ac:dyDescent="0.3">
      <c r="A1696">
        <v>2678</v>
      </c>
      <c r="B1696">
        <v>1990</v>
      </c>
      <c r="C1696" s="14">
        <f>2021-Table1[[#This Row],[Year_Birth]]</f>
        <v>31</v>
      </c>
      <c r="D1696" t="s">
        <v>46</v>
      </c>
      <c r="E1696" s="14" t="str" cm="1">
        <f t="array" ref="E1696">_xlfn.SWITCH(Table1[[#This Row],[Education]],"Graduation","Bachelor’s","Basic","High School","2n Cycle","Master’s","Master","Master’s","PhD","PhD","Other")</f>
        <v>Bachelor’s</v>
      </c>
      <c r="F1696" t="s">
        <v>50</v>
      </c>
      <c r="G1696" s="14" t="s">
        <v>50</v>
      </c>
      <c r="H1696" s="14" t="str" cm="1">
        <f t="array" ref="H1696">_xlfn.SWITCH(Table1[[#This Row],[Marital_Status_mod]],"Together","Couple","Married","Couple","Divorced","Single","Single","Single","Widow","Single","Other")</f>
        <v>Single</v>
      </c>
      <c r="I1696" s="4">
        <v>34412</v>
      </c>
      <c r="J1696" s="41" t="str">
        <f t="shared" si="106"/>
        <v>$30 - $40K</v>
      </c>
      <c r="K1696">
        <v>1</v>
      </c>
      <c r="L1696">
        <v>0</v>
      </c>
      <c r="M1696">
        <f>Table1[[#This Row],[Teenhome]]+Table1[[#This Row],[Kidhome]]</f>
        <v>1</v>
      </c>
      <c r="N1696" s="1">
        <v>41318</v>
      </c>
      <c r="O1696" s="16">
        <f>(Table1[[#This Row],[DataSetDate]]-Table1[[#This Row],[Dt_Customer]])/365</f>
        <v>7.9835616438356167</v>
      </c>
      <c r="P1696" s="15">
        <v>44232</v>
      </c>
      <c r="Q1696">
        <v>62</v>
      </c>
      <c r="R1696" s="4">
        <v>52</v>
      </c>
      <c r="S1696" s="4">
        <v>12</v>
      </c>
      <c r="T1696" s="4">
        <v>50</v>
      </c>
      <c r="U1696" s="4">
        <v>4</v>
      </c>
      <c r="V1696" s="4">
        <v>36</v>
      </c>
      <c r="W1696" s="4">
        <v>55</v>
      </c>
      <c r="X1696">
        <v>3</v>
      </c>
      <c r="Y1696">
        <v>5</v>
      </c>
      <c r="Z1696" t="str">
        <f t="shared" si="107"/>
        <v>Medium</v>
      </c>
      <c r="AA1696" s="14">
        <f t="shared" ca="1" si="108"/>
        <v>5.0669197268447768</v>
      </c>
      <c r="AB1696">
        <v>0</v>
      </c>
      <c r="AC1696">
        <v>3</v>
      </c>
      <c r="AD1696" s="14">
        <f t="shared" ca="1" si="109"/>
        <v>2.8014589249451305</v>
      </c>
      <c r="AE1696">
        <v>9</v>
      </c>
      <c r="AF1696">
        <v>0</v>
      </c>
      <c r="AG1696">
        <v>0</v>
      </c>
      <c r="AH1696">
        <v>0</v>
      </c>
      <c r="AI1696">
        <v>0</v>
      </c>
      <c r="AJ1696">
        <v>0</v>
      </c>
      <c r="AK1696">
        <v>0</v>
      </c>
      <c r="AL1696">
        <v>0</v>
      </c>
      <c r="AM1696" t="s">
        <v>53</v>
      </c>
    </row>
    <row r="1697" spans="1:39" hidden="1" x14ac:dyDescent="0.3">
      <c r="A1697">
        <v>4864</v>
      </c>
      <c r="B1697">
        <v>1977</v>
      </c>
      <c r="C1697" s="14">
        <f>2021-Table1[[#This Row],[Year_Birth]]</f>
        <v>44</v>
      </c>
      <c r="D1697" t="s">
        <v>46</v>
      </c>
      <c r="E1697" s="14" t="str" cm="1">
        <f t="array" ref="E1697">_xlfn.SWITCH(Table1[[#This Row],[Education]],"Graduation","Bachelor’s","Basic","High School","2n Cycle","Master’s","Master","Master’s","PhD","PhD","Other")</f>
        <v>Bachelor’s</v>
      </c>
      <c r="F1697" t="s">
        <v>42</v>
      </c>
      <c r="G1697" s="14" t="s">
        <v>42</v>
      </c>
      <c r="H1697" s="14" t="str" cm="1">
        <f t="array" ref="H1697">_xlfn.SWITCH(Table1[[#This Row],[Marital_Status_mod]],"Together","Couple","Married","Couple","Divorced","Single","Single","Single","Widow","Single","Other")</f>
        <v>Couple</v>
      </c>
      <c r="I1697" s="4">
        <v>34380</v>
      </c>
      <c r="J1697" s="41" t="str">
        <f t="shared" si="106"/>
        <v>$30 - $40K</v>
      </c>
      <c r="K1697">
        <v>1</v>
      </c>
      <c r="L1697">
        <v>0</v>
      </c>
      <c r="M1697">
        <f>Table1[[#This Row],[Teenhome]]+Table1[[#This Row],[Kidhome]]</f>
        <v>1</v>
      </c>
      <c r="N1697" s="1">
        <v>41396</v>
      </c>
      <c r="O1697" s="16">
        <f>(Table1[[#This Row],[DataSetDate]]-Table1[[#This Row],[Dt_Customer]])/365</f>
        <v>7.7698630136986298</v>
      </c>
      <c r="P1697" s="15">
        <v>44232</v>
      </c>
      <c r="Q1697">
        <v>68</v>
      </c>
      <c r="R1697" s="4">
        <v>72</v>
      </c>
      <c r="S1697" s="4">
        <v>7</v>
      </c>
      <c r="T1697" s="4">
        <v>58</v>
      </c>
      <c r="U1697" s="4">
        <v>13</v>
      </c>
      <c r="V1697" s="4">
        <v>1</v>
      </c>
      <c r="W1697" s="4">
        <v>24</v>
      </c>
      <c r="X1697">
        <v>4</v>
      </c>
      <c r="Y1697">
        <v>4</v>
      </c>
      <c r="Z1697" t="str">
        <f t="shared" si="107"/>
        <v>Medium</v>
      </c>
      <c r="AA1697" s="14">
        <f t="shared" ca="1" si="108"/>
        <v>4.0605938735970852</v>
      </c>
      <c r="AB1697">
        <v>1</v>
      </c>
      <c r="AC1697">
        <v>3</v>
      </c>
      <c r="AD1697" s="14">
        <f t="shared" ca="1" si="109"/>
        <v>2.6856612767568309</v>
      </c>
      <c r="AE1697">
        <v>8</v>
      </c>
      <c r="AF1697">
        <v>0</v>
      </c>
      <c r="AG1697">
        <v>0</v>
      </c>
      <c r="AH1697">
        <v>0</v>
      </c>
      <c r="AI1697">
        <v>0</v>
      </c>
      <c r="AJ1697">
        <v>0</v>
      </c>
      <c r="AK1697">
        <v>0</v>
      </c>
      <c r="AL1697">
        <v>0</v>
      </c>
      <c r="AM1697" t="s">
        <v>48</v>
      </c>
    </row>
    <row r="1698" spans="1:39" hidden="1" x14ac:dyDescent="0.3">
      <c r="A1698">
        <v>9739</v>
      </c>
      <c r="B1698">
        <v>1963</v>
      </c>
      <c r="C1698" s="14">
        <f>2021-Table1[[#This Row],[Year_Birth]]</f>
        <v>58</v>
      </c>
      <c r="D1698" t="s">
        <v>46</v>
      </c>
      <c r="E1698" s="14" t="str" cm="1">
        <f t="array" ref="E1698">_xlfn.SWITCH(Table1[[#This Row],[Education]],"Graduation","Bachelor’s","Basic","High School","2n Cycle","Master’s","Master","Master’s","PhD","PhD","Other")</f>
        <v>Bachelor’s</v>
      </c>
      <c r="F1698" t="s">
        <v>50</v>
      </c>
      <c r="G1698" s="14" t="s">
        <v>50</v>
      </c>
      <c r="H1698" s="14" t="str" cm="1">
        <f t="array" ref="H1698">_xlfn.SWITCH(Table1[[#This Row],[Marital_Status_mod]],"Together","Couple","Married","Couple","Divorced","Single","Single","Single","Widow","Single","Other")</f>
        <v>Single</v>
      </c>
      <c r="I1698" s="4">
        <v>34377</v>
      </c>
      <c r="J1698" s="41" t="str">
        <f t="shared" si="106"/>
        <v>$30 - $40K</v>
      </c>
      <c r="K1698">
        <v>0</v>
      </c>
      <c r="L1698">
        <v>1</v>
      </c>
      <c r="M1698">
        <f>Table1[[#This Row],[Teenhome]]+Table1[[#This Row],[Kidhome]]</f>
        <v>1</v>
      </c>
      <c r="N1698" s="1">
        <v>41293</v>
      </c>
      <c r="O1698" s="16">
        <f>(Table1[[#This Row],[DataSetDate]]-Table1[[#This Row],[Dt_Customer]])/365</f>
        <v>8.0520547945205472</v>
      </c>
      <c r="P1698" s="15">
        <v>44232</v>
      </c>
      <c r="Q1698">
        <v>55</v>
      </c>
      <c r="R1698" s="4">
        <v>62</v>
      </c>
      <c r="S1698" s="4">
        <v>0</v>
      </c>
      <c r="T1698" s="4">
        <v>22</v>
      </c>
      <c r="U1698" s="4">
        <v>3</v>
      </c>
      <c r="V1698" s="4">
        <v>1</v>
      </c>
      <c r="W1698" s="4">
        <v>26</v>
      </c>
      <c r="X1698">
        <v>2</v>
      </c>
      <c r="Y1698">
        <v>2</v>
      </c>
      <c r="Z1698" t="str">
        <f t="shared" si="107"/>
        <v>Low</v>
      </c>
      <c r="AA1698" s="14">
        <f t="shared" ca="1" si="108"/>
        <v>2.1134737205941518</v>
      </c>
      <c r="AB1698">
        <v>2</v>
      </c>
      <c r="AC1698">
        <v>2</v>
      </c>
      <c r="AD1698" s="14">
        <f t="shared" ca="1" si="109"/>
        <v>1.7236157391980997</v>
      </c>
      <c r="AE1698">
        <v>7</v>
      </c>
      <c r="AF1698">
        <v>0</v>
      </c>
      <c r="AG1698">
        <v>0</v>
      </c>
      <c r="AH1698">
        <v>0</v>
      </c>
      <c r="AI1698">
        <v>0</v>
      </c>
      <c r="AJ1698">
        <v>0</v>
      </c>
      <c r="AK1698">
        <v>0</v>
      </c>
      <c r="AL1698">
        <v>0</v>
      </c>
      <c r="AM1698" t="s">
        <v>41</v>
      </c>
    </row>
    <row r="1699" spans="1:39" hidden="1" x14ac:dyDescent="0.3">
      <c r="A1699">
        <v>1655</v>
      </c>
      <c r="B1699">
        <v>1979</v>
      </c>
      <c r="C1699" s="14">
        <f>2021-Table1[[#This Row],[Year_Birth]]</f>
        <v>42</v>
      </c>
      <c r="D1699" t="s">
        <v>46</v>
      </c>
      <c r="E1699" s="14" t="str" cm="1">
        <f t="array" ref="E1699">_xlfn.SWITCH(Table1[[#This Row],[Education]],"Graduation","Bachelor’s","Basic","High School","2n Cycle","Master’s","Master","Master’s","PhD","PhD","Other")</f>
        <v>Bachelor’s</v>
      </c>
      <c r="F1699" t="s">
        <v>40</v>
      </c>
      <c r="G1699" s="14" t="s">
        <v>40</v>
      </c>
      <c r="H1699" s="14" t="str" cm="1">
        <f t="array" ref="H1699">_xlfn.SWITCH(Table1[[#This Row],[Marital_Status_mod]],"Together","Couple","Married","Couple","Divorced","Single","Single","Single","Widow","Single","Other")</f>
        <v>Couple</v>
      </c>
      <c r="I1699" s="4">
        <v>34350</v>
      </c>
      <c r="J1699" s="41" t="str">
        <f t="shared" si="106"/>
        <v>$30 - $40K</v>
      </c>
      <c r="K1699">
        <v>1</v>
      </c>
      <c r="L1699">
        <v>0</v>
      </c>
      <c r="M1699">
        <f>Table1[[#This Row],[Teenhome]]+Table1[[#This Row],[Kidhome]]</f>
        <v>1</v>
      </c>
      <c r="N1699" s="1">
        <v>41566</v>
      </c>
      <c r="O1699" s="16">
        <f>(Table1[[#This Row],[DataSetDate]]-Table1[[#This Row],[Dt_Customer]])/365</f>
        <v>7.3041095890410963</v>
      </c>
      <c r="P1699" s="15">
        <v>44232</v>
      </c>
      <c r="Q1699">
        <v>81</v>
      </c>
      <c r="R1699" s="4">
        <v>16</v>
      </c>
      <c r="S1699" s="4">
        <v>3</v>
      </c>
      <c r="T1699" s="4">
        <v>15</v>
      </c>
      <c r="U1699" s="4">
        <v>2</v>
      </c>
      <c r="V1699" s="4">
        <v>1</v>
      </c>
      <c r="W1699" s="4">
        <v>11</v>
      </c>
      <c r="X1699">
        <v>1</v>
      </c>
      <c r="Y1699">
        <v>1</v>
      </c>
      <c r="Z1699" t="str">
        <f t="shared" si="107"/>
        <v>Low</v>
      </c>
      <c r="AA1699" s="14">
        <f t="shared" ca="1" si="108"/>
        <v>1.1355317944858769</v>
      </c>
      <c r="AB1699">
        <v>0</v>
      </c>
      <c r="AC1699">
        <v>3</v>
      </c>
      <c r="AD1699" s="14">
        <f t="shared" ca="1" si="109"/>
        <v>2.6353072133816049</v>
      </c>
      <c r="AE1699">
        <v>7</v>
      </c>
      <c r="AF1699">
        <v>0</v>
      </c>
      <c r="AG1699">
        <v>0</v>
      </c>
      <c r="AH1699">
        <v>0</v>
      </c>
      <c r="AI1699">
        <v>0</v>
      </c>
      <c r="AJ1699">
        <v>0</v>
      </c>
      <c r="AK1699">
        <v>0</v>
      </c>
      <c r="AL1699">
        <v>0</v>
      </c>
      <c r="AM1699" t="s">
        <v>53</v>
      </c>
    </row>
    <row r="1700" spans="1:39" hidden="1" x14ac:dyDescent="0.3">
      <c r="A1700">
        <v>3726</v>
      </c>
      <c r="B1700">
        <v>1986</v>
      </c>
      <c r="C1700" s="14">
        <f>2021-Table1[[#This Row],[Year_Birth]]</f>
        <v>35</v>
      </c>
      <c r="D1700" t="s">
        <v>39</v>
      </c>
      <c r="E1700" s="14" t="str" cm="1">
        <f t="array" ref="E1700">_xlfn.SWITCH(Table1[[#This Row],[Education]],"Graduation","Bachelor’s","Basic","High School","2n Cycle","Master’s","Master","Master’s","PhD","PhD","Other")</f>
        <v>PhD</v>
      </c>
      <c r="F1700" t="s">
        <v>40</v>
      </c>
      <c r="G1700" s="14" t="s">
        <v>40</v>
      </c>
      <c r="H1700" s="14" t="str" cm="1">
        <f t="array" ref="H1700">_xlfn.SWITCH(Table1[[#This Row],[Marital_Status_mod]],"Together","Couple","Married","Couple","Divorced","Single","Single","Single","Widow","Single","Other")</f>
        <v>Couple</v>
      </c>
      <c r="I1700" s="4">
        <v>34320</v>
      </c>
      <c r="J1700" s="41" t="str">
        <f t="shared" si="106"/>
        <v>$30 - $40K</v>
      </c>
      <c r="K1700">
        <v>1</v>
      </c>
      <c r="L1700">
        <v>0</v>
      </c>
      <c r="M1700">
        <f>Table1[[#This Row],[Teenhome]]+Table1[[#This Row],[Kidhome]]</f>
        <v>1</v>
      </c>
      <c r="N1700" s="1">
        <v>41686</v>
      </c>
      <c r="O1700" s="16">
        <f>(Table1[[#This Row],[DataSetDate]]-Table1[[#This Row],[Dt_Customer]])/365</f>
        <v>6.9753424657534246</v>
      </c>
      <c r="P1700" s="15">
        <v>44232</v>
      </c>
      <c r="Q1700">
        <v>66</v>
      </c>
      <c r="R1700" s="4">
        <v>4</v>
      </c>
      <c r="S1700" s="4">
        <v>1</v>
      </c>
      <c r="T1700" s="4">
        <v>9</v>
      </c>
      <c r="U1700" s="4">
        <v>3</v>
      </c>
      <c r="V1700" s="4">
        <v>0</v>
      </c>
      <c r="W1700" s="4">
        <v>0</v>
      </c>
      <c r="X1700">
        <v>1</v>
      </c>
      <c r="Y1700">
        <v>1</v>
      </c>
      <c r="Z1700" t="str">
        <f t="shared" si="107"/>
        <v>Low</v>
      </c>
      <c r="AA1700" s="14">
        <f t="shared" ca="1" si="108"/>
        <v>0.72155410031207801</v>
      </c>
      <c r="AB1700">
        <v>0</v>
      </c>
      <c r="AC1700">
        <v>2</v>
      </c>
      <c r="AD1700" s="14">
        <f t="shared" ca="1" si="109"/>
        <v>1.7499298577680811</v>
      </c>
      <c r="AE1700">
        <v>8</v>
      </c>
      <c r="AF1700">
        <v>0</v>
      </c>
      <c r="AG1700">
        <v>0</v>
      </c>
      <c r="AH1700">
        <v>0</v>
      </c>
      <c r="AI1700">
        <v>0</v>
      </c>
      <c r="AJ1700">
        <v>0</v>
      </c>
      <c r="AK1700">
        <v>0</v>
      </c>
      <c r="AL1700">
        <v>0</v>
      </c>
      <c r="AM1700" t="s">
        <v>47</v>
      </c>
    </row>
    <row r="1701" spans="1:39" hidden="1" x14ac:dyDescent="0.3">
      <c r="A1701">
        <v>9291</v>
      </c>
      <c r="B1701">
        <v>1959</v>
      </c>
      <c r="C1701" s="14">
        <f>2021-Table1[[#This Row],[Year_Birth]]</f>
        <v>62</v>
      </c>
      <c r="D1701" t="s">
        <v>44</v>
      </c>
      <c r="E1701" s="14" t="str" cm="1">
        <f t="array" ref="E1701">_xlfn.SWITCH(Table1[[#This Row],[Education]],"Graduation","Bachelor’s","Basic","High School","2n Cycle","Master’s","Master","Master’s","PhD","PhD","Other")</f>
        <v>Master’s</v>
      </c>
      <c r="F1701" t="s">
        <v>42</v>
      </c>
      <c r="G1701" s="14" t="s">
        <v>42</v>
      </c>
      <c r="H1701" s="14" t="str" cm="1">
        <f t="array" ref="H1701">_xlfn.SWITCH(Table1[[#This Row],[Marital_Status_mod]],"Together","Couple","Married","Couple","Divorced","Single","Single","Single","Widow","Single","Other")</f>
        <v>Couple</v>
      </c>
      <c r="I1701" s="4">
        <v>34242</v>
      </c>
      <c r="J1701" s="41" t="str">
        <f t="shared" si="106"/>
        <v>$30 - $40K</v>
      </c>
      <c r="K1701">
        <v>0</v>
      </c>
      <c r="L1701">
        <v>1</v>
      </c>
      <c r="M1701">
        <f>Table1[[#This Row],[Teenhome]]+Table1[[#This Row],[Kidhome]]</f>
        <v>1</v>
      </c>
      <c r="N1701" s="1">
        <v>41721</v>
      </c>
      <c r="O1701" s="16">
        <f>(Table1[[#This Row],[DataSetDate]]-Table1[[#This Row],[Dt_Customer]])/365</f>
        <v>6.8794520547945206</v>
      </c>
      <c r="P1701" s="15">
        <v>44232</v>
      </c>
      <c r="Q1701">
        <v>25</v>
      </c>
      <c r="R1701" s="4">
        <v>8</v>
      </c>
      <c r="S1701" s="4">
        <v>2</v>
      </c>
      <c r="T1701" s="4">
        <v>4</v>
      </c>
      <c r="U1701" s="4">
        <v>0</v>
      </c>
      <c r="V1701" s="4">
        <v>0</v>
      </c>
      <c r="W1701" s="4">
        <v>1</v>
      </c>
      <c r="X1701">
        <v>1</v>
      </c>
      <c r="Y1701">
        <v>0</v>
      </c>
      <c r="Z1701" t="str">
        <f t="shared" si="107"/>
        <v>Low</v>
      </c>
      <c r="AA1701" s="14">
        <f t="shared" ca="1" si="108"/>
        <v>0.38486243507307549</v>
      </c>
      <c r="AB1701">
        <v>0</v>
      </c>
      <c r="AC1701">
        <v>3</v>
      </c>
      <c r="AD1701" s="14">
        <f t="shared" ca="1" si="109"/>
        <v>2.6361492000656219</v>
      </c>
      <c r="AE1701">
        <v>5</v>
      </c>
      <c r="AF1701">
        <v>0</v>
      </c>
      <c r="AG1701">
        <v>0</v>
      </c>
      <c r="AH1701">
        <v>0</v>
      </c>
      <c r="AI1701">
        <v>0</v>
      </c>
      <c r="AJ1701">
        <v>0</v>
      </c>
      <c r="AK1701">
        <v>0</v>
      </c>
      <c r="AL1701">
        <v>0</v>
      </c>
      <c r="AM1701" t="s">
        <v>41</v>
      </c>
    </row>
    <row r="1702" spans="1:39" hidden="1" x14ac:dyDescent="0.3">
      <c r="A1702">
        <v>10686</v>
      </c>
      <c r="B1702">
        <v>1965</v>
      </c>
      <c r="C1702" s="14">
        <f>2021-Table1[[#This Row],[Year_Birth]]</f>
        <v>56</v>
      </c>
      <c r="D1702" t="s">
        <v>39</v>
      </c>
      <c r="E1702" s="14" t="str" cm="1">
        <f t="array" ref="E1702">_xlfn.SWITCH(Table1[[#This Row],[Education]],"Graduation","Bachelor’s","Basic","High School","2n Cycle","Master’s","Master","Master’s","PhD","PhD","Other")</f>
        <v>PhD</v>
      </c>
      <c r="F1702" t="s">
        <v>40</v>
      </c>
      <c r="G1702" s="14" t="s">
        <v>40</v>
      </c>
      <c r="H1702" s="14" t="str" cm="1">
        <f t="array" ref="H1702">_xlfn.SWITCH(Table1[[#This Row],[Marital_Status_mod]],"Together","Couple","Married","Couple","Divorced","Single","Single","Single","Widow","Single","Other")</f>
        <v>Couple</v>
      </c>
      <c r="I1702" s="4">
        <v>34230</v>
      </c>
      <c r="J1702" s="41" t="str">
        <f t="shared" si="106"/>
        <v>$30 - $40K</v>
      </c>
      <c r="K1702">
        <v>1</v>
      </c>
      <c r="L1702">
        <v>1</v>
      </c>
      <c r="M1702">
        <f>Table1[[#This Row],[Teenhome]]+Table1[[#This Row],[Kidhome]]</f>
        <v>2</v>
      </c>
      <c r="N1702" s="1">
        <v>41269</v>
      </c>
      <c r="O1702" s="16">
        <f>(Table1[[#This Row],[DataSetDate]]-Table1[[#This Row],[Dt_Customer]])/365</f>
        <v>8.117808219178082</v>
      </c>
      <c r="P1702" s="15">
        <v>44232</v>
      </c>
      <c r="Q1702">
        <v>72</v>
      </c>
      <c r="R1702" s="4">
        <v>15</v>
      </c>
      <c r="S1702" s="4">
        <v>0</v>
      </c>
      <c r="T1702" s="4">
        <v>4</v>
      </c>
      <c r="U1702" s="4">
        <v>0</v>
      </c>
      <c r="V1702" s="4">
        <v>0</v>
      </c>
      <c r="W1702" s="4">
        <v>2</v>
      </c>
      <c r="X1702">
        <v>1</v>
      </c>
      <c r="Y1702">
        <v>1</v>
      </c>
      <c r="Z1702" t="str">
        <f t="shared" si="107"/>
        <v>Low</v>
      </c>
      <c r="AA1702" s="14">
        <f t="shared" ca="1" si="108"/>
        <v>1.3131868542111518</v>
      </c>
      <c r="AB1702">
        <v>0</v>
      </c>
      <c r="AC1702">
        <v>2</v>
      </c>
      <c r="AD1702" s="14">
        <f t="shared" ca="1" si="109"/>
        <v>1.7634455101890487</v>
      </c>
      <c r="AE1702">
        <v>7</v>
      </c>
      <c r="AF1702">
        <v>0</v>
      </c>
      <c r="AG1702">
        <v>0</v>
      </c>
      <c r="AH1702">
        <v>0</v>
      </c>
      <c r="AI1702">
        <v>0</v>
      </c>
      <c r="AJ1702">
        <v>0</v>
      </c>
      <c r="AK1702">
        <v>0</v>
      </c>
      <c r="AL1702">
        <v>0</v>
      </c>
      <c r="AM1702" t="s">
        <v>41</v>
      </c>
    </row>
    <row r="1703" spans="1:39" hidden="1" x14ac:dyDescent="0.3">
      <c r="A1703">
        <v>10352</v>
      </c>
      <c r="B1703">
        <v>1963</v>
      </c>
      <c r="C1703" s="14">
        <f>2021-Table1[[#This Row],[Year_Birth]]</f>
        <v>58</v>
      </c>
      <c r="D1703" t="s">
        <v>46</v>
      </c>
      <c r="E1703" s="14" t="str" cm="1">
        <f t="array" ref="E1703">_xlfn.SWITCH(Table1[[#This Row],[Education]],"Graduation","Bachelor’s","Basic","High School","2n Cycle","Master’s","Master","Master’s","PhD","PhD","Other")</f>
        <v>Bachelor’s</v>
      </c>
      <c r="F1703" t="s">
        <v>54</v>
      </c>
      <c r="G1703" s="14" t="s">
        <v>54</v>
      </c>
      <c r="H1703" s="14" t="str" cm="1">
        <f t="array" ref="H1703">_xlfn.SWITCH(Table1[[#This Row],[Marital_Status_mod]],"Together","Couple","Married","Couple","Divorced","Single","Single","Single","Widow","Single","Other")</f>
        <v>Single</v>
      </c>
      <c r="I1703" s="4">
        <v>34213</v>
      </c>
      <c r="J1703" s="41" t="str">
        <f t="shared" si="106"/>
        <v>$30 - $40K</v>
      </c>
      <c r="K1703">
        <v>1</v>
      </c>
      <c r="L1703">
        <v>1</v>
      </c>
      <c r="M1703">
        <f>Table1[[#This Row],[Teenhome]]+Table1[[#This Row],[Kidhome]]</f>
        <v>2</v>
      </c>
      <c r="N1703" s="1">
        <v>41159</v>
      </c>
      <c r="O1703" s="16">
        <f>(Table1[[#This Row],[DataSetDate]]-Table1[[#This Row],[Dt_Customer]])/365</f>
        <v>8.419178082191781</v>
      </c>
      <c r="P1703" s="15">
        <v>44232</v>
      </c>
      <c r="Q1703">
        <v>2</v>
      </c>
      <c r="R1703" s="4">
        <v>50</v>
      </c>
      <c r="S1703" s="4">
        <v>4</v>
      </c>
      <c r="T1703" s="4">
        <v>28</v>
      </c>
      <c r="U1703" s="4">
        <v>6</v>
      </c>
      <c r="V1703" s="4">
        <v>3</v>
      </c>
      <c r="W1703" s="4">
        <v>26</v>
      </c>
      <c r="X1703">
        <v>3</v>
      </c>
      <c r="Y1703">
        <v>3</v>
      </c>
      <c r="Z1703" t="str">
        <f t="shared" si="107"/>
        <v>Medium</v>
      </c>
      <c r="AA1703" s="14">
        <f t="shared" ca="1" si="108"/>
        <v>3.2279874915151541</v>
      </c>
      <c r="AB1703">
        <v>1</v>
      </c>
      <c r="AC1703">
        <v>2</v>
      </c>
      <c r="AD1703" s="14">
        <f t="shared" ca="1" si="109"/>
        <v>2.2504321147678246</v>
      </c>
      <c r="AE1703">
        <v>9</v>
      </c>
      <c r="AF1703">
        <v>0</v>
      </c>
      <c r="AG1703">
        <v>0</v>
      </c>
      <c r="AH1703">
        <v>0</v>
      </c>
      <c r="AI1703">
        <v>0</v>
      </c>
      <c r="AJ1703">
        <v>0</v>
      </c>
      <c r="AK1703">
        <v>1</v>
      </c>
      <c r="AL1703">
        <v>0</v>
      </c>
      <c r="AM1703" t="s">
        <v>47</v>
      </c>
    </row>
    <row r="1704" spans="1:39" hidden="1" x14ac:dyDescent="0.3">
      <c r="A1704">
        <v>1515</v>
      </c>
      <c r="B1704">
        <v>1975</v>
      </c>
      <c r="C1704" s="14">
        <f>2021-Table1[[#This Row],[Year_Birth]]</f>
        <v>46</v>
      </c>
      <c r="D1704" t="s">
        <v>44</v>
      </c>
      <c r="E1704" s="14" t="str" cm="1">
        <f t="array" ref="E1704">_xlfn.SWITCH(Table1[[#This Row],[Education]],"Graduation","Bachelor’s","Basic","High School","2n Cycle","Master’s","Master","Master’s","PhD","PhD","Other")</f>
        <v>Master’s</v>
      </c>
      <c r="F1704" t="s">
        <v>40</v>
      </c>
      <c r="G1704" s="14" t="s">
        <v>40</v>
      </c>
      <c r="H1704" s="14" t="str" cm="1">
        <f t="array" ref="H1704">_xlfn.SWITCH(Table1[[#This Row],[Marital_Status_mod]],"Together","Couple","Married","Couple","Divorced","Single","Single","Single","Widow","Single","Other")</f>
        <v>Couple</v>
      </c>
      <c r="I1704" s="4">
        <v>34176</v>
      </c>
      <c r="J1704" s="41" t="str">
        <f t="shared" si="106"/>
        <v>$30 - $40K</v>
      </c>
      <c r="K1704">
        <v>0</v>
      </c>
      <c r="L1704">
        <v>1</v>
      </c>
      <c r="M1704">
        <f>Table1[[#This Row],[Teenhome]]+Table1[[#This Row],[Kidhome]]</f>
        <v>1</v>
      </c>
      <c r="N1704" s="1">
        <v>41661</v>
      </c>
      <c r="O1704" s="16">
        <f>(Table1[[#This Row],[DataSetDate]]-Table1[[#This Row],[Dt_Customer]])/365</f>
        <v>7.043835616438356</v>
      </c>
      <c r="P1704" s="15">
        <v>44232</v>
      </c>
      <c r="Q1704">
        <v>9</v>
      </c>
      <c r="R1704" s="4">
        <v>11</v>
      </c>
      <c r="S1704" s="4">
        <v>2</v>
      </c>
      <c r="T1704" s="4">
        <v>7</v>
      </c>
      <c r="U1704" s="4">
        <v>4</v>
      </c>
      <c r="V1704" s="4">
        <v>2</v>
      </c>
      <c r="W1704" s="4">
        <v>2</v>
      </c>
      <c r="X1704">
        <v>1</v>
      </c>
      <c r="Y1704">
        <v>1</v>
      </c>
      <c r="Z1704" t="str">
        <f t="shared" si="107"/>
        <v>Low</v>
      </c>
      <c r="AA1704" s="14">
        <f t="shared" ca="1" si="108"/>
        <v>0.68592123957256923</v>
      </c>
      <c r="AB1704">
        <v>0</v>
      </c>
      <c r="AC1704">
        <v>3</v>
      </c>
      <c r="AD1704" s="14">
        <f t="shared" ca="1" si="109"/>
        <v>3.3304036302892799</v>
      </c>
      <c r="AE1704">
        <v>3</v>
      </c>
      <c r="AF1704">
        <v>0</v>
      </c>
      <c r="AG1704">
        <v>0</v>
      </c>
      <c r="AH1704">
        <v>0</v>
      </c>
      <c r="AI1704">
        <v>0</v>
      </c>
      <c r="AJ1704">
        <v>0</v>
      </c>
      <c r="AK1704">
        <v>0</v>
      </c>
      <c r="AL1704">
        <v>0</v>
      </c>
      <c r="AM1704" t="s">
        <v>48</v>
      </c>
    </row>
    <row r="1705" spans="1:39" hidden="1" x14ac:dyDescent="0.3">
      <c r="A1705">
        <v>92</v>
      </c>
      <c r="B1705">
        <v>1988</v>
      </c>
      <c r="C1705" s="14">
        <f>2021-Table1[[#This Row],[Year_Birth]]</f>
        <v>33</v>
      </c>
      <c r="D1705" t="s">
        <v>46</v>
      </c>
      <c r="E1705" s="14" t="str" cm="1">
        <f t="array" ref="E1705">_xlfn.SWITCH(Table1[[#This Row],[Education]],"Graduation","Bachelor’s","Basic","High School","2n Cycle","Master’s","Master","Master’s","PhD","PhD","Other")</f>
        <v>Bachelor’s</v>
      </c>
      <c r="F1705" t="s">
        <v>57</v>
      </c>
      <c r="G1705" s="14" t="s">
        <v>50</v>
      </c>
      <c r="H1705" s="14" t="str" cm="1">
        <f t="array" ref="H1705">_xlfn.SWITCH(Table1[[#This Row],[Marital_Status_mod]],"Together","Couple","Married","Couple","Divorced","Single","Single","Single","Widow","Single","Other")</f>
        <v>Single</v>
      </c>
      <c r="I1705" s="4">
        <v>34176</v>
      </c>
      <c r="J1705" s="41" t="str">
        <f t="shared" si="106"/>
        <v>$30 - $40K</v>
      </c>
      <c r="K1705">
        <v>1</v>
      </c>
      <c r="L1705">
        <v>0</v>
      </c>
      <c r="M1705">
        <f>Table1[[#This Row],[Teenhome]]+Table1[[#This Row],[Kidhome]]</f>
        <v>1</v>
      </c>
      <c r="N1705" s="1">
        <v>41771</v>
      </c>
      <c r="O1705" s="16">
        <f>(Table1[[#This Row],[DataSetDate]]-Table1[[#This Row],[Dt_Customer]])/365</f>
        <v>6.7424657534246579</v>
      </c>
      <c r="P1705" s="15">
        <v>44232</v>
      </c>
      <c r="Q1705">
        <v>12</v>
      </c>
      <c r="R1705" s="4">
        <v>5</v>
      </c>
      <c r="S1705" s="4">
        <v>7</v>
      </c>
      <c r="T1705" s="4">
        <v>24</v>
      </c>
      <c r="U1705" s="4">
        <v>19</v>
      </c>
      <c r="V1705" s="4">
        <v>14</v>
      </c>
      <c r="W1705" s="4">
        <v>20</v>
      </c>
      <c r="X1705">
        <v>4</v>
      </c>
      <c r="Y1705">
        <v>3</v>
      </c>
      <c r="Z1705" t="str">
        <f t="shared" si="107"/>
        <v>Medium</v>
      </c>
      <c r="AA1705" s="14">
        <f t="shared" ca="1" si="108"/>
        <v>3.3468908647124187</v>
      </c>
      <c r="AB1705">
        <v>0</v>
      </c>
      <c r="AC1705">
        <v>4</v>
      </c>
      <c r="AD1705" s="14">
        <f t="shared" ca="1" si="109"/>
        <v>4.1660493933915657</v>
      </c>
      <c r="AE1705">
        <v>6</v>
      </c>
      <c r="AF1705">
        <v>0</v>
      </c>
      <c r="AG1705">
        <v>0</v>
      </c>
      <c r="AH1705">
        <v>0</v>
      </c>
      <c r="AI1705">
        <v>0</v>
      </c>
      <c r="AJ1705">
        <v>0</v>
      </c>
      <c r="AK1705">
        <v>0</v>
      </c>
      <c r="AL1705">
        <v>0</v>
      </c>
      <c r="AM1705" t="s">
        <v>48</v>
      </c>
    </row>
    <row r="1706" spans="1:39" hidden="1" x14ac:dyDescent="0.3">
      <c r="A1706">
        <v>3312</v>
      </c>
      <c r="B1706">
        <v>1988</v>
      </c>
      <c r="C1706" s="14">
        <f>2021-Table1[[#This Row],[Year_Birth]]</f>
        <v>33</v>
      </c>
      <c r="D1706" t="s">
        <v>46</v>
      </c>
      <c r="E1706" s="14" t="str" cm="1">
        <f t="array" ref="E1706">_xlfn.SWITCH(Table1[[#This Row],[Education]],"Graduation","Bachelor’s","Basic","High School","2n Cycle","Master’s","Master","Master’s","PhD","PhD","Other")</f>
        <v>Bachelor’s</v>
      </c>
      <c r="F1706" t="s">
        <v>50</v>
      </c>
      <c r="G1706" s="14" t="s">
        <v>50</v>
      </c>
      <c r="H1706" s="14" t="str" cm="1">
        <f t="array" ref="H1706">_xlfn.SWITCH(Table1[[#This Row],[Marital_Status_mod]],"Together","Couple","Married","Couple","Divorced","Single","Single","Single","Widow","Single","Other")</f>
        <v>Single</v>
      </c>
      <c r="I1706" s="4">
        <v>34176</v>
      </c>
      <c r="J1706" s="41" t="str">
        <f t="shared" si="106"/>
        <v>$30 - $40K</v>
      </c>
      <c r="K1706">
        <v>1</v>
      </c>
      <c r="L1706">
        <v>0</v>
      </c>
      <c r="M1706">
        <f>Table1[[#This Row],[Teenhome]]+Table1[[#This Row],[Kidhome]]</f>
        <v>1</v>
      </c>
      <c r="N1706" s="1">
        <v>41771</v>
      </c>
      <c r="O1706" s="16">
        <f>(Table1[[#This Row],[DataSetDate]]-Table1[[#This Row],[Dt_Customer]])/365</f>
        <v>6.7424657534246579</v>
      </c>
      <c r="P1706" s="15">
        <v>44232</v>
      </c>
      <c r="Q1706">
        <v>12</v>
      </c>
      <c r="R1706" s="4">
        <v>5</v>
      </c>
      <c r="S1706" s="4">
        <v>7</v>
      </c>
      <c r="T1706" s="4">
        <v>24</v>
      </c>
      <c r="U1706" s="4">
        <v>19</v>
      </c>
      <c r="V1706" s="4">
        <v>14</v>
      </c>
      <c r="W1706" s="4">
        <v>20</v>
      </c>
      <c r="X1706">
        <v>4</v>
      </c>
      <c r="Y1706">
        <v>3</v>
      </c>
      <c r="Z1706" t="str">
        <f t="shared" si="107"/>
        <v>Medium</v>
      </c>
      <c r="AA1706" s="14">
        <f t="shared" ca="1" si="108"/>
        <v>3.1847783435401178</v>
      </c>
      <c r="AB1706">
        <v>0</v>
      </c>
      <c r="AC1706">
        <v>4</v>
      </c>
      <c r="AD1706" s="14">
        <f t="shared" ca="1" si="109"/>
        <v>4.0954178354278961</v>
      </c>
      <c r="AE1706">
        <v>6</v>
      </c>
      <c r="AF1706">
        <v>0</v>
      </c>
      <c r="AG1706">
        <v>0</v>
      </c>
      <c r="AH1706">
        <v>0</v>
      </c>
      <c r="AI1706">
        <v>0</v>
      </c>
      <c r="AJ1706">
        <v>0</v>
      </c>
      <c r="AK1706">
        <v>0</v>
      </c>
      <c r="AL1706">
        <v>0</v>
      </c>
      <c r="AM1706" t="s">
        <v>45</v>
      </c>
    </row>
    <row r="1707" spans="1:39" hidden="1" x14ac:dyDescent="0.3">
      <c r="A1707">
        <v>7901</v>
      </c>
      <c r="B1707">
        <v>1971</v>
      </c>
      <c r="C1707" s="14">
        <f>2021-Table1[[#This Row],[Year_Birth]]</f>
        <v>50</v>
      </c>
      <c r="D1707" t="s">
        <v>44</v>
      </c>
      <c r="E1707" s="14" t="str" cm="1">
        <f t="array" ref="E1707">_xlfn.SWITCH(Table1[[#This Row],[Education]],"Graduation","Bachelor’s","Basic","High School","2n Cycle","Master’s","Master","Master’s","PhD","PhD","Other")</f>
        <v>Master’s</v>
      </c>
      <c r="F1707" t="s">
        <v>42</v>
      </c>
      <c r="G1707" s="14" t="s">
        <v>42</v>
      </c>
      <c r="H1707" s="14" t="str" cm="1">
        <f t="array" ref="H1707">_xlfn.SWITCH(Table1[[#This Row],[Marital_Status_mod]],"Together","Couple","Married","Couple","Divorced","Single","Single","Single","Widow","Single","Other")</f>
        <v>Couple</v>
      </c>
      <c r="I1707" s="4">
        <v>34109</v>
      </c>
      <c r="J1707" s="41" t="str">
        <f t="shared" si="106"/>
        <v>$30 - $40K</v>
      </c>
      <c r="K1707">
        <v>0</v>
      </c>
      <c r="L1707">
        <v>1</v>
      </c>
      <c r="M1707">
        <f>Table1[[#This Row],[Teenhome]]+Table1[[#This Row],[Kidhome]]</f>
        <v>1</v>
      </c>
      <c r="N1707" s="1">
        <v>41584</v>
      </c>
      <c r="O1707" s="16">
        <f>(Table1[[#This Row],[DataSetDate]]-Table1[[#This Row],[Dt_Customer]])/365</f>
        <v>7.2547945205479456</v>
      </c>
      <c r="P1707" s="15">
        <v>44232</v>
      </c>
      <c r="Q1707">
        <v>39</v>
      </c>
      <c r="R1707" s="4">
        <v>9</v>
      </c>
      <c r="S1707" s="4">
        <v>1</v>
      </c>
      <c r="T1707" s="4">
        <v>5</v>
      </c>
      <c r="U1707" s="4">
        <v>2</v>
      </c>
      <c r="V1707" s="4">
        <v>1</v>
      </c>
      <c r="W1707" s="4">
        <v>4</v>
      </c>
      <c r="X1707">
        <v>1</v>
      </c>
      <c r="Y1707">
        <v>0</v>
      </c>
      <c r="Z1707" t="str">
        <f t="shared" si="107"/>
        <v>Low</v>
      </c>
      <c r="AA1707" s="14">
        <f t="shared" ca="1" si="108"/>
        <v>-2.6418571612977892E-2</v>
      </c>
      <c r="AB1707">
        <v>0</v>
      </c>
      <c r="AC1707">
        <v>3</v>
      </c>
      <c r="AD1707" s="14">
        <f t="shared" ca="1" si="109"/>
        <v>2.9842382384749739</v>
      </c>
      <c r="AE1707">
        <v>4</v>
      </c>
      <c r="AF1707">
        <v>0</v>
      </c>
      <c r="AG1707">
        <v>0</v>
      </c>
      <c r="AH1707">
        <v>0</v>
      </c>
      <c r="AI1707">
        <v>0</v>
      </c>
      <c r="AJ1707">
        <v>0</v>
      </c>
      <c r="AK1707">
        <v>0</v>
      </c>
      <c r="AL1707">
        <v>0</v>
      </c>
      <c r="AM1707" t="s">
        <v>53</v>
      </c>
    </row>
    <row r="1708" spans="1:39" hidden="1" x14ac:dyDescent="0.3">
      <c r="A1708">
        <v>9905</v>
      </c>
      <c r="B1708">
        <v>1952</v>
      </c>
      <c r="C1708" s="14">
        <f>2021-Table1[[#This Row],[Year_Birth]]</f>
        <v>69</v>
      </c>
      <c r="D1708" t="s">
        <v>46</v>
      </c>
      <c r="E1708" s="14" t="str" cm="1">
        <f t="array" ref="E1708">_xlfn.SWITCH(Table1[[#This Row],[Education]],"Graduation","Bachelor’s","Basic","High School","2n Cycle","Master’s","Master","Master’s","PhD","PhD","Other")</f>
        <v>Bachelor’s</v>
      </c>
      <c r="F1708" t="s">
        <v>40</v>
      </c>
      <c r="G1708" s="14" t="s">
        <v>40</v>
      </c>
      <c r="H1708" s="14" t="str" cm="1">
        <f t="array" ref="H1708">_xlfn.SWITCH(Table1[[#This Row],[Marital_Status_mod]],"Together","Couple","Married","Couple","Divorced","Single","Single","Single","Widow","Single","Other")</f>
        <v>Couple</v>
      </c>
      <c r="I1708" s="4">
        <v>34074</v>
      </c>
      <c r="J1708" s="41" t="str">
        <f t="shared" si="106"/>
        <v>$30 - $40K</v>
      </c>
      <c r="K1708">
        <v>1</v>
      </c>
      <c r="L1708">
        <v>1</v>
      </c>
      <c r="M1708">
        <f>Table1[[#This Row],[Teenhome]]+Table1[[#This Row],[Kidhome]]</f>
        <v>2</v>
      </c>
      <c r="N1708" s="1">
        <v>41468</v>
      </c>
      <c r="O1708" s="16">
        <f>(Table1[[#This Row],[DataSetDate]]-Table1[[#This Row],[Dt_Customer]])/365</f>
        <v>7.5726027397260278</v>
      </c>
      <c r="P1708" s="15">
        <v>44232</v>
      </c>
      <c r="Q1708">
        <v>69</v>
      </c>
      <c r="R1708" s="4">
        <v>135</v>
      </c>
      <c r="S1708" s="4">
        <v>1</v>
      </c>
      <c r="T1708" s="4">
        <v>41</v>
      </c>
      <c r="U1708" s="4">
        <v>10</v>
      </c>
      <c r="V1708" s="4">
        <v>1</v>
      </c>
      <c r="W1708" s="4">
        <v>67</v>
      </c>
      <c r="X1708">
        <v>5</v>
      </c>
      <c r="Y1708">
        <v>3</v>
      </c>
      <c r="Z1708" t="str">
        <f t="shared" si="107"/>
        <v>Medium</v>
      </c>
      <c r="AA1708" s="14">
        <f t="shared" ca="1" si="108"/>
        <v>3.1458875223023783</v>
      </c>
      <c r="AB1708">
        <v>3</v>
      </c>
      <c r="AC1708">
        <v>3</v>
      </c>
      <c r="AD1708" s="14">
        <f t="shared" ca="1" si="109"/>
        <v>3.3004167437094072</v>
      </c>
      <c r="AE1708">
        <v>6</v>
      </c>
      <c r="AF1708">
        <v>0</v>
      </c>
      <c r="AG1708">
        <v>0</v>
      </c>
      <c r="AH1708">
        <v>1</v>
      </c>
      <c r="AI1708">
        <v>0</v>
      </c>
      <c r="AJ1708">
        <v>0</v>
      </c>
      <c r="AK1708">
        <v>0</v>
      </c>
      <c r="AL1708">
        <v>0</v>
      </c>
      <c r="AM1708" t="s">
        <v>41</v>
      </c>
    </row>
    <row r="1709" spans="1:39" hidden="1" x14ac:dyDescent="0.3">
      <c r="A1709">
        <v>1970</v>
      </c>
      <c r="B1709">
        <v>1968</v>
      </c>
      <c r="C1709" s="14">
        <f>2021-Table1[[#This Row],[Year_Birth]]</f>
        <v>53</v>
      </c>
      <c r="D1709" t="s">
        <v>44</v>
      </c>
      <c r="E1709" s="14" t="str" cm="1">
        <f t="array" ref="E1709">_xlfn.SWITCH(Table1[[#This Row],[Education]],"Graduation","Bachelor’s","Basic","High School","2n Cycle","Master’s","Master","Master’s","PhD","PhD","Other")</f>
        <v>Master’s</v>
      </c>
      <c r="F1709" t="s">
        <v>40</v>
      </c>
      <c r="G1709" s="14" t="s">
        <v>40</v>
      </c>
      <c r="H1709" s="14" t="str" cm="1">
        <f t="array" ref="H1709">_xlfn.SWITCH(Table1[[#This Row],[Marital_Status_mod]],"Together","Couple","Married","Couple","Divorced","Single","Single","Single","Widow","Single","Other")</f>
        <v>Couple</v>
      </c>
      <c r="I1709" s="4">
        <v>34053</v>
      </c>
      <c r="J1709" s="41" t="str">
        <f t="shared" si="106"/>
        <v>$30 - $40K</v>
      </c>
      <c r="K1709">
        <v>0</v>
      </c>
      <c r="L1709">
        <v>1</v>
      </c>
      <c r="M1709">
        <f>Table1[[#This Row],[Teenhome]]+Table1[[#This Row],[Kidhome]]</f>
        <v>1</v>
      </c>
      <c r="N1709" s="1">
        <v>41162</v>
      </c>
      <c r="O1709" s="16">
        <f>(Table1[[#This Row],[DataSetDate]]-Table1[[#This Row],[Dt_Customer]])/365</f>
        <v>8.4109589041095898</v>
      </c>
      <c r="P1709" s="15">
        <v>44232</v>
      </c>
      <c r="Q1709">
        <v>14</v>
      </c>
      <c r="R1709" s="4">
        <v>63</v>
      </c>
      <c r="S1709" s="4">
        <v>0</v>
      </c>
      <c r="T1709" s="4">
        <v>21</v>
      </c>
      <c r="U1709" s="4">
        <v>7</v>
      </c>
      <c r="V1709" s="4">
        <v>0</v>
      </c>
      <c r="W1709" s="4">
        <v>12</v>
      </c>
      <c r="X1709">
        <v>1</v>
      </c>
      <c r="Y1709">
        <v>3</v>
      </c>
      <c r="Z1709" t="str">
        <f t="shared" si="107"/>
        <v>Medium</v>
      </c>
      <c r="AA1709" s="14">
        <f t="shared" ca="1" si="108"/>
        <v>3.3020409233970898</v>
      </c>
      <c r="AB1709">
        <v>0</v>
      </c>
      <c r="AC1709">
        <v>3</v>
      </c>
      <c r="AD1709" s="14">
        <f t="shared" ca="1" si="109"/>
        <v>3.2192279308246374</v>
      </c>
      <c r="AE1709">
        <v>8</v>
      </c>
      <c r="AF1709">
        <v>0</v>
      </c>
      <c r="AG1709">
        <v>0</v>
      </c>
      <c r="AH1709">
        <v>0</v>
      </c>
      <c r="AI1709">
        <v>0</v>
      </c>
      <c r="AJ1709">
        <v>0</v>
      </c>
      <c r="AK1709">
        <v>0</v>
      </c>
      <c r="AL1709">
        <v>0</v>
      </c>
      <c r="AM1709" t="s">
        <v>41</v>
      </c>
    </row>
    <row r="1710" spans="1:39" hidden="1" x14ac:dyDescent="0.3">
      <c r="A1710">
        <v>1663</v>
      </c>
      <c r="B1710">
        <v>1978</v>
      </c>
      <c r="C1710" s="14">
        <f>2021-Table1[[#This Row],[Year_Birth]]</f>
        <v>43</v>
      </c>
      <c r="D1710" t="s">
        <v>39</v>
      </c>
      <c r="E1710" s="14" t="str" cm="1">
        <f t="array" ref="E1710">_xlfn.SWITCH(Table1[[#This Row],[Education]],"Graduation","Bachelor’s","Basic","High School","2n Cycle","Master’s","Master","Master’s","PhD","PhD","Other")</f>
        <v>PhD</v>
      </c>
      <c r="F1710" t="s">
        <v>40</v>
      </c>
      <c r="G1710" s="14" t="s">
        <v>40</v>
      </c>
      <c r="H1710" s="14" t="str" cm="1">
        <f t="array" ref="H1710">_xlfn.SWITCH(Table1[[#This Row],[Marital_Status_mod]],"Together","Couple","Married","Couple","Divorced","Single","Single","Single","Widow","Single","Other")</f>
        <v>Couple</v>
      </c>
      <c r="I1710" s="4">
        <v>34043</v>
      </c>
      <c r="J1710" s="41" t="str">
        <f t="shared" si="106"/>
        <v>$30 - $40K</v>
      </c>
      <c r="K1710">
        <v>1</v>
      </c>
      <c r="L1710">
        <v>0</v>
      </c>
      <c r="M1710">
        <f>Table1[[#This Row],[Teenhome]]+Table1[[#This Row],[Kidhome]]</f>
        <v>1</v>
      </c>
      <c r="N1710" s="1">
        <v>41572</v>
      </c>
      <c r="O1710" s="16">
        <f>(Table1[[#This Row],[DataSetDate]]-Table1[[#This Row],[Dt_Customer]])/365</f>
        <v>7.2876712328767121</v>
      </c>
      <c r="P1710" s="15">
        <v>44232</v>
      </c>
      <c r="Q1710">
        <v>97</v>
      </c>
      <c r="R1710" s="4">
        <v>20</v>
      </c>
      <c r="S1710" s="4">
        <v>2</v>
      </c>
      <c r="T1710" s="4">
        <v>14</v>
      </c>
      <c r="U1710" s="4">
        <v>3</v>
      </c>
      <c r="V1710" s="4">
        <v>0</v>
      </c>
      <c r="W1710" s="4">
        <v>10</v>
      </c>
      <c r="X1710">
        <v>1</v>
      </c>
      <c r="Y1710">
        <v>2</v>
      </c>
      <c r="Z1710" t="str">
        <f t="shared" si="107"/>
        <v>Low</v>
      </c>
      <c r="AA1710" s="14">
        <f t="shared" ca="1" si="108"/>
        <v>1.7588320403126243</v>
      </c>
      <c r="AB1710">
        <v>0</v>
      </c>
      <c r="AC1710">
        <v>2</v>
      </c>
      <c r="AD1710" s="14">
        <f t="shared" ca="1" si="109"/>
        <v>1.8430138652541346</v>
      </c>
      <c r="AE1710">
        <v>9</v>
      </c>
      <c r="AF1710">
        <v>0</v>
      </c>
      <c r="AG1710">
        <v>0</v>
      </c>
      <c r="AH1710">
        <v>0</v>
      </c>
      <c r="AI1710">
        <v>0</v>
      </c>
      <c r="AJ1710">
        <v>0</v>
      </c>
      <c r="AK1710">
        <v>0</v>
      </c>
      <c r="AL1710">
        <v>0</v>
      </c>
      <c r="AM1710" t="s">
        <v>41</v>
      </c>
    </row>
    <row r="1711" spans="1:39" hidden="1" x14ac:dyDescent="0.3">
      <c r="A1711">
        <v>4186</v>
      </c>
      <c r="B1711">
        <v>1950</v>
      </c>
      <c r="C1711" s="14">
        <f>2021-Table1[[#This Row],[Year_Birth]]</f>
        <v>71</v>
      </c>
      <c r="D1711" t="s">
        <v>46</v>
      </c>
      <c r="E1711" s="14" t="str" cm="1">
        <f t="array" ref="E1711">_xlfn.SWITCH(Table1[[#This Row],[Education]],"Graduation","Bachelor’s","Basic","High School","2n Cycle","Master’s","Master","Master’s","PhD","PhD","Other")</f>
        <v>Bachelor’s</v>
      </c>
      <c r="F1711" t="s">
        <v>40</v>
      </c>
      <c r="G1711" s="14" t="s">
        <v>40</v>
      </c>
      <c r="H1711" s="14" t="str" cm="1">
        <f t="array" ref="H1711">_xlfn.SWITCH(Table1[[#This Row],[Marital_Status_mod]],"Together","Couple","Married","Couple","Divorced","Single","Single","Single","Widow","Single","Other")</f>
        <v>Couple</v>
      </c>
      <c r="I1711" s="4">
        <v>34026</v>
      </c>
      <c r="J1711" s="41" t="str">
        <f t="shared" si="106"/>
        <v>$30 - $40K</v>
      </c>
      <c r="K1711">
        <v>1</v>
      </c>
      <c r="L1711">
        <v>1</v>
      </c>
      <c r="M1711">
        <f>Table1[[#This Row],[Teenhome]]+Table1[[#This Row],[Kidhome]]</f>
        <v>2</v>
      </c>
      <c r="N1711" s="1">
        <v>41491</v>
      </c>
      <c r="O1711" s="16">
        <f>(Table1[[#This Row],[DataSetDate]]-Table1[[#This Row],[Dt_Customer]])/365</f>
        <v>7.5095890410958903</v>
      </c>
      <c r="P1711" s="15">
        <v>44232</v>
      </c>
      <c r="Q1711">
        <v>11</v>
      </c>
      <c r="R1711" s="4">
        <v>18</v>
      </c>
      <c r="S1711" s="4">
        <v>6</v>
      </c>
      <c r="T1711" s="4">
        <v>15</v>
      </c>
      <c r="U1711" s="4">
        <v>12</v>
      </c>
      <c r="V1711" s="4">
        <v>8</v>
      </c>
      <c r="W1711" s="4">
        <v>17</v>
      </c>
      <c r="X1711">
        <v>3</v>
      </c>
      <c r="Y1711">
        <v>2</v>
      </c>
      <c r="Z1711" t="str">
        <f t="shared" si="107"/>
        <v>Low</v>
      </c>
      <c r="AA1711" s="14">
        <f t="shared" ca="1" si="108"/>
        <v>1.8806017975396778</v>
      </c>
      <c r="AB1711">
        <v>1</v>
      </c>
      <c r="AC1711">
        <v>3</v>
      </c>
      <c r="AD1711" s="14">
        <f t="shared" ca="1" si="109"/>
        <v>2.8912293528764921</v>
      </c>
      <c r="AE1711">
        <v>5</v>
      </c>
      <c r="AF1711">
        <v>0</v>
      </c>
      <c r="AG1711">
        <v>0</v>
      </c>
      <c r="AH1711">
        <v>0</v>
      </c>
      <c r="AI1711">
        <v>0</v>
      </c>
      <c r="AJ1711">
        <v>0</v>
      </c>
      <c r="AK1711">
        <v>0</v>
      </c>
      <c r="AL1711">
        <v>0</v>
      </c>
      <c r="AM1711" t="s">
        <v>48</v>
      </c>
    </row>
    <row r="1712" spans="1:39" hidden="1" x14ac:dyDescent="0.3">
      <c r="A1712">
        <v>1419</v>
      </c>
      <c r="B1712">
        <v>1950</v>
      </c>
      <c r="C1712" s="14">
        <f>2021-Table1[[#This Row],[Year_Birth]]</f>
        <v>71</v>
      </c>
      <c r="D1712" t="s">
        <v>46</v>
      </c>
      <c r="E1712" s="14" t="str" cm="1">
        <f t="array" ref="E1712">_xlfn.SWITCH(Table1[[#This Row],[Education]],"Graduation","Bachelor’s","Basic","High School","2n Cycle","Master’s","Master","Master’s","PhD","PhD","Other")</f>
        <v>Bachelor’s</v>
      </c>
      <c r="F1712" t="s">
        <v>40</v>
      </c>
      <c r="G1712" s="14" t="s">
        <v>40</v>
      </c>
      <c r="H1712" s="14" t="str" cm="1">
        <f t="array" ref="H1712">_xlfn.SWITCH(Table1[[#This Row],[Marital_Status_mod]],"Together","Couple","Married","Couple","Divorced","Single","Single","Single","Widow","Single","Other")</f>
        <v>Couple</v>
      </c>
      <c r="I1712" s="4">
        <v>34026</v>
      </c>
      <c r="J1712" s="41" t="str">
        <f t="shared" si="106"/>
        <v>$30 - $40K</v>
      </c>
      <c r="K1712">
        <v>1</v>
      </c>
      <c r="L1712">
        <v>1</v>
      </c>
      <c r="M1712">
        <f>Table1[[#This Row],[Teenhome]]+Table1[[#This Row],[Kidhome]]</f>
        <v>2</v>
      </c>
      <c r="N1712" s="1">
        <v>41491</v>
      </c>
      <c r="O1712" s="16">
        <f>(Table1[[#This Row],[DataSetDate]]-Table1[[#This Row],[Dt_Customer]])/365</f>
        <v>7.5095890410958903</v>
      </c>
      <c r="P1712" s="15">
        <v>44232</v>
      </c>
      <c r="Q1712">
        <v>11</v>
      </c>
      <c r="R1712" s="4">
        <v>18</v>
      </c>
      <c r="S1712" s="4">
        <v>6</v>
      </c>
      <c r="T1712" s="4">
        <v>15</v>
      </c>
      <c r="U1712" s="4">
        <v>12</v>
      </c>
      <c r="V1712" s="4">
        <v>8</v>
      </c>
      <c r="W1712" s="4">
        <v>17</v>
      </c>
      <c r="X1712">
        <v>3</v>
      </c>
      <c r="Y1712">
        <v>2</v>
      </c>
      <c r="Z1712" t="str">
        <f t="shared" si="107"/>
        <v>Low</v>
      </c>
      <c r="AA1712" s="14">
        <f t="shared" ca="1" si="108"/>
        <v>1.9795460023190554</v>
      </c>
      <c r="AB1712">
        <v>1</v>
      </c>
      <c r="AC1712">
        <v>3</v>
      </c>
      <c r="AD1712" s="14">
        <f t="shared" ca="1" si="109"/>
        <v>3.3136358469851457</v>
      </c>
      <c r="AE1712">
        <v>5</v>
      </c>
      <c r="AF1712">
        <v>0</v>
      </c>
      <c r="AG1712">
        <v>0</v>
      </c>
      <c r="AH1712">
        <v>0</v>
      </c>
      <c r="AI1712">
        <v>0</v>
      </c>
      <c r="AJ1712">
        <v>0</v>
      </c>
      <c r="AK1712">
        <v>0</v>
      </c>
      <c r="AL1712">
        <v>0</v>
      </c>
      <c r="AM1712" t="s">
        <v>41</v>
      </c>
    </row>
    <row r="1713" spans="1:39" hidden="1" x14ac:dyDescent="0.3">
      <c r="A1713">
        <v>663</v>
      </c>
      <c r="B1713">
        <v>1989</v>
      </c>
      <c r="C1713" s="14">
        <f>2021-Table1[[#This Row],[Year_Birth]]</f>
        <v>32</v>
      </c>
      <c r="D1713" t="s">
        <v>39</v>
      </c>
      <c r="E1713" s="14" t="str" cm="1">
        <f t="array" ref="E1713">_xlfn.SWITCH(Table1[[#This Row],[Education]],"Graduation","Bachelor’s","Basic","High School","2n Cycle","Master’s","Master","Master’s","PhD","PhD","Other")</f>
        <v>PhD</v>
      </c>
      <c r="F1713" t="s">
        <v>50</v>
      </c>
      <c r="G1713" s="14" t="s">
        <v>50</v>
      </c>
      <c r="H1713" s="14" t="str" cm="1">
        <f t="array" ref="H1713">_xlfn.SWITCH(Table1[[#This Row],[Marital_Status_mod]],"Together","Couple","Married","Couple","Divorced","Single","Single","Single","Widow","Single","Other")</f>
        <v>Single</v>
      </c>
      <c r="I1713" s="4">
        <v>33996</v>
      </c>
      <c r="J1713" s="41" t="str">
        <f t="shared" si="106"/>
        <v>$30 - $40K</v>
      </c>
      <c r="K1713">
        <v>0</v>
      </c>
      <c r="L1713">
        <v>0</v>
      </c>
      <c r="M1713">
        <f>Table1[[#This Row],[Teenhome]]+Table1[[#This Row],[Kidhome]]</f>
        <v>0</v>
      </c>
      <c r="N1713" s="1">
        <v>41528</v>
      </c>
      <c r="O1713" s="16">
        <f>(Table1[[#This Row],[DataSetDate]]-Table1[[#This Row],[Dt_Customer]])/365</f>
        <v>7.4082191780821915</v>
      </c>
      <c r="P1713" s="15">
        <v>44232</v>
      </c>
      <c r="Q1713">
        <v>46</v>
      </c>
      <c r="R1713" s="4">
        <v>40</v>
      </c>
      <c r="S1713" s="4">
        <v>2</v>
      </c>
      <c r="T1713" s="4">
        <v>15</v>
      </c>
      <c r="U1713" s="4">
        <v>8</v>
      </c>
      <c r="V1713" s="4">
        <v>0</v>
      </c>
      <c r="W1713" s="4">
        <v>6</v>
      </c>
      <c r="X1713">
        <v>1</v>
      </c>
      <c r="Y1713">
        <v>1</v>
      </c>
      <c r="Z1713" t="str">
        <f t="shared" si="107"/>
        <v>Low</v>
      </c>
      <c r="AA1713" s="14">
        <f t="shared" ca="1" si="108"/>
        <v>0.99089905474697981</v>
      </c>
      <c r="AB1713">
        <v>1</v>
      </c>
      <c r="AC1713">
        <v>3</v>
      </c>
      <c r="AD1713" s="14">
        <f t="shared" ca="1" si="109"/>
        <v>2.693264763572679</v>
      </c>
      <c r="AE1713">
        <v>4</v>
      </c>
      <c r="AF1713">
        <v>0</v>
      </c>
      <c r="AG1713">
        <v>0</v>
      </c>
      <c r="AH1713">
        <v>0</v>
      </c>
      <c r="AI1713">
        <v>0</v>
      </c>
      <c r="AJ1713">
        <v>0</v>
      </c>
      <c r="AK1713">
        <v>0</v>
      </c>
      <c r="AL1713">
        <v>0</v>
      </c>
      <c r="AM1713" t="s">
        <v>41</v>
      </c>
    </row>
    <row r="1714" spans="1:39" hidden="1" x14ac:dyDescent="0.3">
      <c r="A1714">
        <v>8299</v>
      </c>
      <c r="B1714">
        <v>1989</v>
      </c>
      <c r="C1714" s="14">
        <f>2021-Table1[[#This Row],[Year_Birth]]</f>
        <v>32</v>
      </c>
      <c r="D1714" t="s">
        <v>39</v>
      </c>
      <c r="E1714" s="14" t="str" cm="1">
        <f t="array" ref="E1714">_xlfn.SWITCH(Table1[[#This Row],[Education]],"Graduation","Bachelor’s","Basic","High School","2n Cycle","Master’s","Master","Master’s","PhD","PhD","Other")</f>
        <v>PhD</v>
      </c>
      <c r="F1714" t="s">
        <v>50</v>
      </c>
      <c r="G1714" s="14" t="s">
        <v>50</v>
      </c>
      <c r="H1714" s="14" t="str" cm="1">
        <f t="array" ref="H1714">_xlfn.SWITCH(Table1[[#This Row],[Marital_Status_mod]],"Together","Couple","Married","Couple","Divorced","Single","Single","Single","Widow","Single","Other")</f>
        <v>Single</v>
      </c>
      <c r="I1714" s="4">
        <v>33996</v>
      </c>
      <c r="J1714" s="41" t="str">
        <f t="shared" si="106"/>
        <v>$30 - $40K</v>
      </c>
      <c r="K1714">
        <v>0</v>
      </c>
      <c r="L1714">
        <v>0</v>
      </c>
      <c r="M1714">
        <f>Table1[[#This Row],[Teenhome]]+Table1[[#This Row],[Kidhome]]</f>
        <v>0</v>
      </c>
      <c r="N1714" s="1">
        <v>41528</v>
      </c>
      <c r="O1714" s="16">
        <f>(Table1[[#This Row],[DataSetDate]]-Table1[[#This Row],[Dt_Customer]])/365</f>
        <v>7.4082191780821915</v>
      </c>
      <c r="P1714" s="15">
        <v>44232</v>
      </c>
      <c r="Q1714">
        <v>46</v>
      </c>
      <c r="R1714" s="4">
        <v>40</v>
      </c>
      <c r="S1714" s="4">
        <v>2</v>
      </c>
      <c r="T1714" s="4">
        <v>15</v>
      </c>
      <c r="U1714" s="4">
        <v>8</v>
      </c>
      <c r="V1714" s="4">
        <v>0</v>
      </c>
      <c r="W1714" s="4">
        <v>6</v>
      </c>
      <c r="X1714">
        <v>1</v>
      </c>
      <c r="Y1714">
        <v>1</v>
      </c>
      <c r="Z1714" t="str">
        <f t="shared" si="107"/>
        <v>Low</v>
      </c>
      <c r="AA1714" s="14">
        <f t="shared" ca="1" si="108"/>
        <v>0.73684385210838377</v>
      </c>
      <c r="AB1714">
        <v>1</v>
      </c>
      <c r="AC1714">
        <v>3</v>
      </c>
      <c r="AD1714" s="14">
        <f t="shared" ca="1" si="109"/>
        <v>2.8141057832601111</v>
      </c>
      <c r="AE1714">
        <v>4</v>
      </c>
      <c r="AF1714">
        <v>0</v>
      </c>
      <c r="AG1714">
        <v>0</v>
      </c>
      <c r="AH1714">
        <v>0</v>
      </c>
      <c r="AI1714">
        <v>0</v>
      </c>
      <c r="AJ1714">
        <v>0</v>
      </c>
      <c r="AK1714">
        <v>0</v>
      </c>
      <c r="AL1714">
        <v>0</v>
      </c>
      <c r="AM1714" t="s">
        <v>47</v>
      </c>
    </row>
    <row r="1715" spans="1:39" hidden="1" x14ac:dyDescent="0.3">
      <c r="A1715">
        <v>5267</v>
      </c>
      <c r="B1715">
        <v>1970</v>
      </c>
      <c r="C1715" s="14">
        <f>2021-Table1[[#This Row],[Year_Birth]]</f>
        <v>51</v>
      </c>
      <c r="D1715" t="s">
        <v>46</v>
      </c>
      <c r="E1715" s="14" t="str" cm="1">
        <f t="array" ref="E1715">_xlfn.SWITCH(Table1[[#This Row],[Education]],"Graduation","Bachelor’s","Basic","High School","2n Cycle","Master’s","Master","Master’s","PhD","PhD","Other")</f>
        <v>Bachelor’s</v>
      </c>
      <c r="F1715" t="s">
        <v>49</v>
      </c>
      <c r="G1715" s="14" t="s">
        <v>49</v>
      </c>
      <c r="H1715" s="14" t="str" cm="1">
        <f t="array" ref="H1715">_xlfn.SWITCH(Table1[[#This Row],[Marital_Status_mod]],"Together","Couple","Married","Couple","Divorced","Single","Single","Single","Widow","Single","Other")</f>
        <v>Single</v>
      </c>
      <c r="I1715" s="4">
        <v>33986</v>
      </c>
      <c r="J1715" s="41" t="str">
        <f t="shared" si="106"/>
        <v>$30 - $40K</v>
      </c>
      <c r="K1715">
        <v>1</v>
      </c>
      <c r="L1715">
        <v>0</v>
      </c>
      <c r="M1715">
        <f>Table1[[#This Row],[Teenhome]]+Table1[[#This Row],[Kidhome]]</f>
        <v>1</v>
      </c>
      <c r="N1715" s="1">
        <v>41347</v>
      </c>
      <c r="O1715" s="16">
        <f>(Table1[[#This Row],[DataSetDate]]-Table1[[#This Row],[Dt_Customer]])/365</f>
        <v>7.904109589041096</v>
      </c>
      <c r="P1715" s="15">
        <v>44232</v>
      </c>
      <c r="Q1715">
        <v>43</v>
      </c>
      <c r="R1715" s="4">
        <v>16</v>
      </c>
      <c r="S1715" s="4">
        <v>2</v>
      </c>
      <c r="T1715" s="4">
        <v>18</v>
      </c>
      <c r="U1715" s="4">
        <v>2</v>
      </c>
      <c r="V1715" s="4">
        <v>1</v>
      </c>
      <c r="W1715" s="4">
        <v>5</v>
      </c>
      <c r="X1715">
        <v>1</v>
      </c>
      <c r="Y1715">
        <v>1</v>
      </c>
      <c r="Z1715" t="str">
        <f t="shared" si="107"/>
        <v>Low</v>
      </c>
      <c r="AA1715" s="14">
        <f t="shared" ca="1" si="108"/>
        <v>0.99942702424377927</v>
      </c>
      <c r="AB1715">
        <v>0</v>
      </c>
      <c r="AC1715">
        <v>3</v>
      </c>
      <c r="AD1715" s="14">
        <f t="shared" ca="1" si="109"/>
        <v>2.8952666909688918</v>
      </c>
      <c r="AE1715">
        <v>7</v>
      </c>
      <c r="AF1715">
        <v>0</v>
      </c>
      <c r="AG1715">
        <v>0</v>
      </c>
      <c r="AH1715">
        <v>0</v>
      </c>
      <c r="AI1715">
        <v>0</v>
      </c>
      <c r="AJ1715">
        <v>0</v>
      </c>
      <c r="AK1715">
        <v>0</v>
      </c>
      <c r="AL1715">
        <v>0</v>
      </c>
      <c r="AM1715" t="s">
        <v>41</v>
      </c>
    </row>
    <row r="1716" spans="1:39" hidden="1" x14ac:dyDescent="0.3">
      <c r="A1716">
        <v>1764</v>
      </c>
      <c r="B1716">
        <v>1975</v>
      </c>
      <c r="C1716" s="14">
        <f>2021-Table1[[#This Row],[Year_Birth]]</f>
        <v>46</v>
      </c>
      <c r="D1716" t="s">
        <v>46</v>
      </c>
      <c r="E1716" s="14" t="str" cm="1">
        <f t="array" ref="E1716">_xlfn.SWITCH(Table1[[#This Row],[Education]],"Graduation","Bachelor’s","Basic","High School","2n Cycle","Master’s","Master","Master’s","PhD","PhD","Other")</f>
        <v>Bachelor’s</v>
      </c>
      <c r="F1716" t="s">
        <v>50</v>
      </c>
      <c r="G1716" s="14" t="s">
        <v>50</v>
      </c>
      <c r="H1716" s="14" t="str" cm="1">
        <f t="array" ref="H1716">_xlfn.SWITCH(Table1[[#This Row],[Marital_Status_mod]],"Together","Couple","Married","Couple","Divorced","Single","Single","Single","Widow","Single","Other")</f>
        <v>Single</v>
      </c>
      <c r="I1716" s="4">
        <v>33955</v>
      </c>
      <c r="J1716" s="41" t="str">
        <f t="shared" si="106"/>
        <v>$30 - $40K</v>
      </c>
      <c r="K1716">
        <v>1</v>
      </c>
      <c r="L1716">
        <v>0</v>
      </c>
      <c r="M1716">
        <f>Table1[[#This Row],[Teenhome]]+Table1[[#This Row],[Kidhome]]</f>
        <v>1</v>
      </c>
      <c r="N1716" s="1">
        <v>41495</v>
      </c>
      <c r="O1716" s="16">
        <f>(Table1[[#This Row],[DataSetDate]]-Table1[[#This Row],[Dt_Customer]])/365</f>
        <v>7.4986301369863018</v>
      </c>
      <c r="P1716" s="15">
        <v>44232</v>
      </c>
      <c r="Q1716">
        <v>92</v>
      </c>
      <c r="R1716" s="4">
        <v>100</v>
      </c>
      <c r="S1716" s="4">
        <v>2</v>
      </c>
      <c r="T1716" s="4">
        <v>128</v>
      </c>
      <c r="U1716" s="4">
        <v>23</v>
      </c>
      <c r="V1716" s="4">
        <v>7</v>
      </c>
      <c r="W1716" s="4">
        <v>10</v>
      </c>
      <c r="X1716">
        <v>4</v>
      </c>
      <c r="Y1716">
        <v>5</v>
      </c>
      <c r="Z1716" t="str">
        <f t="shared" si="107"/>
        <v>Medium</v>
      </c>
      <c r="AA1716" s="14">
        <f t="shared" ca="1" si="108"/>
        <v>5.2969259113603711</v>
      </c>
      <c r="AB1716">
        <v>1</v>
      </c>
      <c r="AC1716">
        <v>5</v>
      </c>
      <c r="AD1716" s="14">
        <f t="shared" ca="1" si="109"/>
        <v>5.1982194806872828</v>
      </c>
      <c r="AE1716">
        <v>8</v>
      </c>
      <c r="AF1716">
        <v>0</v>
      </c>
      <c r="AG1716">
        <v>0</v>
      </c>
      <c r="AH1716">
        <v>0</v>
      </c>
      <c r="AI1716">
        <v>0</v>
      </c>
      <c r="AJ1716">
        <v>0</v>
      </c>
      <c r="AK1716">
        <v>0</v>
      </c>
      <c r="AL1716">
        <v>0</v>
      </c>
      <c r="AM1716" t="s">
        <v>47</v>
      </c>
    </row>
    <row r="1717" spans="1:39" hidden="1" x14ac:dyDescent="0.3">
      <c r="A1717">
        <v>2278</v>
      </c>
      <c r="B1717">
        <v>1985</v>
      </c>
      <c r="C1717" s="14">
        <f>2021-Table1[[#This Row],[Year_Birth]]</f>
        <v>36</v>
      </c>
      <c r="D1717" t="s">
        <v>51</v>
      </c>
      <c r="E1717" s="14" t="str" cm="1">
        <f t="array" ref="E1717">_xlfn.SWITCH(Table1[[#This Row],[Education]],"Graduation","Bachelor’s","Basic","High School","2n Cycle","Master’s","Master","Master’s","PhD","PhD","Other")</f>
        <v>Master’s</v>
      </c>
      <c r="F1717" t="s">
        <v>50</v>
      </c>
      <c r="G1717" s="14" t="s">
        <v>50</v>
      </c>
      <c r="H1717" s="14" t="str" cm="1">
        <f t="array" ref="H1717">_xlfn.SWITCH(Table1[[#This Row],[Marital_Status_mod]],"Together","Couple","Married","Couple","Divorced","Single","Single","Single","Widow","Single","Other")</f>
        <v>Single</v>
      </c>
      <c r="I1717" s="4">
        <v>33812</v>
      </c>
      <c r="J1717" s="41" t="str">
        <f t="shared" si="106"/>
        <v>$30 - $40K</v>
      </c>
      <c r="K1717">
        <v>1</v>
      </c>
      <c r="L1717">
        <v>0</v>
      </c>
      <c r="M1717">
        <f>Table1[[#This Row],[Teenhome]]+Table1[[#This Row],[Kidhome]]</f>
        <v>1</v>
      </c>
      <c r="N1717" s="1">
        <v>41216</v>
      </c>
      <c r="O1717" s="16">
        <f>(Table1[[#This Row],[DataSetDate]]-Table1[[#This Row],[Dt_Customer]])/365</f>
        <v>8.2630136986301377</v>
      </c>
      <c r="P1717" s="15">
        <v>44232</v>
      </c>
      <c r="Q1717">
        <v>86</v>
      </c>
      <c r="R1717" s="4">
        <v>4</v>
      </c>
      <c r="S1717" s="4">
        <v>17</v>
      </c>
      <c r="T1717" s="4">
        <v>19</v>
      </c>
      <c r="U1717" s="4">
        <v>30</v>
      </c>
      <c r="V1717" s="4">
        <v>24</v>
      </c>
      <c r="W1717" s="4">
        <v>39</v>
      </c>
      <c r="X1717">
        <v>2</v>
      </c>
      <c r="Y1717">
        <v>2</v>
      </c>
      <c r="Z1717" t="str">
        <f t="shared" si="107"/>
        <v>Low</v>
      </c>
      <c r="AA1717" s="14">
        <f t="shared" ca="1" si="108"/>
        <v>1.7045681797573105</v>
      </c>
      <c r="AB1717">
        <v>1</v>
      </c>
      <c r="AC1717">
        <v>3</v>
      </c>
      <c r="AD1717" s="14">
        <f t="shared" ca="1" si="109"/>
        <v>3.0672805413138358</v>
      </c>
      <c r="AE1717">
        <v>6</v>
      </c>
      <c r="AF1717">
        <v>0</v>
      </c>
      <c r="AG1717">
        <v>0</v>
      </c>
      <c r="AH1717">
        <v>0</v>
      </c>
      <c r="AI1717">
        <v>0</v>
      </c>
      <c r="AJ1717">
        <v>0</v>
      </c>
      <c r="AK1717">
        <v>0</v>
      </c>
      <c r="AL1717">
        <v>0</v>
      </c>
      <c r="AM1717" t="s">
        <v>43</v>
      </c>
    </row>
    <row r="1718" spans="1:39" hidden="1" x14ac:dyDescent="0.3">
      <c r="A1718">
        <v>9579</v>
      </c>
      <c r="B1718">
        <v>1959</v>
      </c>
      <c r="C1718" s="14">
        <f>2021-Table1[[#This Row],[Year_Birth]]</f>
        <v>62</v>
      </c>
      <c r="D1718" t="s">
        <v>39</v>
      </c>
      <c r="E1718" s="14" t="str" cm="1">
        <f t="array" ref="E1718">_xlfn.SWITCH(Table1[[#This Row],[Education]],"Graduation","Bachelor’s","Basic","High School","2n Cycle","Master’s","Master","Master’s","PhD","PhD","Other")</f>
        <v>PhD</v>
      </c>
      <c r="F1718" t="s">
        <v>42</v>
      </c>
      <c r="G1718" s="14" t="s">
        <v>42</v>
      </c>
      <c r="H1718" s="14" t="str" cm="1">
        <f t="array" ref="H1718">_xlfn.SWITCH(Table1[[#This Row],[Marital_Status_mod]],"Together","Couple","Married","Couple","Divorced","Single","Single","Single","Widow","Single","Other")</f>
        <v>Couple</v>
      </c>
      <c r="I1718" s="4">
        <v>33762</v>
      </c>
      <c r="J1718" s="41" t="str">
        <f t="shared" si="106"/>
        <v>$30 - $40K</v>
      </c>
      <c r="K1718">
        <v>2</v>
      </c>
      <c r="L1718">
        <v>1</v>
      </c>
      <c r="M1718">
        <f>Table1[[#This Row],[Teenhome]]+Table1[[#This Row],[Kidhome]]</f>
        <v>3</v>
      </c>
      <c r="N1718" s="1">
        <v>41462</v>
      </c>
      <c r="O1718" s="16">
        <f>(Table1[[#This Row],[DataSetDate]]-Table1[[#This Row],[Dt_Customer]])/365</f>
        <v>7.5890410958904111</v>
      </c>
      <c r="P1718" s="15">
        <v>44232</v>
      </c>
      <c r="Q1718">
        <v>61</v>
      </c>
      <c r="R1718" s="4">
        <v>53</v>
      </c>
      <c r="S1718" s="4">
        <v>1</v>
      </c>
      <c r="T1718" s="4">
        <v>34</v>
      </c>
      <c r="U1718" s="4">
        <v>2</v>
      </c>
      <c r="V1718" s="4">
        <v>0</v>
      </c>
      <c r="W1718" s="4">
        <v>16</v>
      </c>
      <c r="X1718">
        <v>3</v>
      </c>
      <c r="Y1718">
        <v>2</v>
      </c>
      <c r="Z1718" t="str">
        <f t="shared" si="107"/>
        <v>Low</v>
      </c>
      <c r="AA1718" s="14">
        <f t="shared" ca="1" si="108"/>
        <v>2.1144031024385961</v>
      </c>
      <c r="AB1718">
        <v>2</v>
      </c>
      <c r="AC1718">
        <v>2</v>
      </c>
      <c r="AD1718" s="14">
        <f t="shared" ca="1" si="109"/>
        <v>1.6332557462195922</v>
      </c>
      <c r="AE1718">
        <v>8</v>
      </c>
      <c r="AF1718">
        <v>0</v>
      </c>
      <c r="AG1718">
        <v>0</v>
      </c>
      <c r="AH1718">
        <v>0</v>
      </c>
      <c r="AI1718">
        <v>0</v>
      </c>
      <c r="AJ1718">
        <v>0</v>
      </c>
      <c r="AK1718">
        <v>0</v>
      </c>
      <c r="AL1718">
        <v>0</v>
      </c>
      <c r="AM1718" t="s">
        <v>48</v>
      </c>
    </row>
    <row r="1719" spans="1:39" hidden="1" x14ac:dyDescent="0.3">
      <c r="A1719">
        <v>2281</v>
      </c>
      <c r="B1719">
        <v>1970</v>
      </c>
      <c r="C1719" s="14">
        <f>2021-Table1[[#This Row],[Year_Birth]]</f>
        <v>51</v>
      </c>
      <c r="D1719" t="s">
        <v>46</v>
      </c>
      <c r="E1719" s="14" t="str" cm="1">
        <f t="array" ref="E1719">_xlfn.SWITCH(Table1[[#This Row],[Education]],"Graduation","Bachelor’s","Basic","High School","2n Cycle","Master’s","Master","Master’s","PhD","PhD","Other")</f>
        <v>Bachelor’s</v>
      </c>
      <c r="F1719" t="s">
        <v>50</v>
      </c>
      <c r="G1719" s="14" t="s">
        <v>50</v>
      </c>
      <c r="H1719" s="14" t="str" cm="1">
        <f t="array" ref="H1719">_xlfn.SWITCH(Table1[[#This Row],[Marital_Status_mod]],"Together","Couple","Married","Couple","Divorced","Single","Single","Single","Widow","Single","Other")</f>
        <v>Single</v>
      </c>
      <c r="I1719" s="4">
        <v>33697</v>
      </c>
      <c r="J1719" s="41" t="str">
        <f t="shared" si="106"/>
        <v>$30 - $40K</v>
      </c>
      <c r="K1719">
        <v>1</v>
      </c>
      <c r="L1719">
        <v>0</v>
      </c>
      <c r="M1719">
        <f>Table1[[#This Row],[Teenhome]]+Table1[[#This Row],[Kidhome]]</f>
        <v>1</v>
      </c>
      <c r="N1719" s="1">
        <v>41532</v>
      </c>
      <c r="O1719" s="16">
        <f>(Table1[[#This Row],[DataSetDate]]-Table1[[#This Row],[Dt_Customer]])/365</f>
        <v>7.397260273972603</v>
      </c>
      <c r="P1719" s="15">
        <v>44232</v>
      </c>
      <c r="Q1719">
        <v>34</v>
      </c>
      <c r="R1719" s="4">
        <v>4</v>
      </c>
      <c r="S1719" s="4">
        <v>3</v>
      </c>
      <c r="T1719" s="4">
        <v>7</v>
      </c>
      <c r="U1719" s="4">
        <v>0</v>
      </c>
      <c r="V1719" s="4">
        <v>3</v>
      </c>
      <c r="W1719" s="4">
        <v>11</v>
      </c>
      <c r="X1719">
        <v>1</v>
      </c>
      <c r="Y1719">
        <v>1</v>
      </c>
      <c r="Z1719" t="str">
        <f t="shared" si="107"/>
        <v>Low</v>
      </c>
      <c r="AA1719" s="14">
        <f t="shared" ca="1" si="108"/>
        <v>1.2767120011581794</v>
      </c>
      <c r="AB1719">
        <v>0</v>
      </c>
      <c r="AC1719">
        <v>2</v>
      </c>
      <c r="AD1719" s="14">
        <f t="shared" ca="1" si="109"/>
        <v>2.290431326798855</v>
      </c>
      <c r="AE1719">
        <v>7</v>
      </c>
      <c r="AF1719">
        <v>0</v>
      </c>
      <c r="AG1719">
        <v>0</v>
      </c>
      <c r="AH1719">
        <v>1</v>
      </c>
      <c r="AI1719">
        <v>0</v>
      </c>
      <c r="AJ1719">
        <v>0</v>
      </c>
      <c r="AK1719">
        <v>0</v>
      </c>
      <c r="AL1719">
        <v>0</v>
      </c>
      <c r="AM1719" t="s">
        <v>52</v>
      </c>
    </row>
    <row r="1720" spans="1:39" hidden="1" x14ac:dyDescent="0.3">
      <c r="A1720">
        <v>8876</v>
      </c>
      <c r="B1720">
        <v>1963</v>
      </c>
      <c r="C1720" s="14">
        <f>2021-Table1[[#This Row],[Year_Birth]]</f>
        <v>58</v>
      </c>
      <c r="D1720" t="s">
        <v>39</v>
      </c>
      <c r="E1720" s="14" t="str" cm="1">
        <f t="array" ref="E1720">_xlfn.SWITCH(Table1[[#This Row],[Education]],"Graduation","Bachelor’s","Basic","High School","2n Cycle","Master’s","Master","Master’s","PhD","PhD","Other")</f>
        <v>PhD</v>
      </c>
      <c r="F1720" t="s">
        <v>40</v>
      </c>
      <c r="G1720" s="14" t="s">
        <v>40</v>
      </c>
      <c r="H1720" s="14" t="str" cm="1">
        <f t="array" ref="H1720">_xlfn.SWITCH(Table1[[#This Row],[Marital_Status_mod]],"Together","Couple","Married","Couple","Divorced","Single","Single","Single","Widow","Single","Other")</f>
        <v>Couple</v>
      </c>
      <c r="I1720" s="4">
        <v>33629</v>
      </c>
      <c r="J1720" s="41" t="str">
        <f t="shared" si="106"/>
        <v>$30 - $40K</v>
      </c>
      <c r="K1720">
        <v>1</v>
      </c>
      <c r="L1720">
        <v>1</v>
      </c>
      <c r="M1720">
        <f>Table1[[#This Row],[Teenhome]]+Table1[[#This Row],[Kidhome]]</f>
        <v>2</v>
      </c>
      <c r="N1720" s="1">
        <v>41129</v>
      </c>
      <c r="O1720" s="16">
        <f>(Table1[[#This Row],[DataSetDate]]-Table1[[#This Row],[Dt_Customer]])/365</f>
        <v>8.5013698630136982</v>
      </c>
      <c r="P1720" s="15">
        <v>44232</v>
      </c>
      <c r="Q1720">
        <v>49</v>
      </c>
      <c r="R1720" s="4">
        <v>132</v>
      </c>
      <c r="S1720" s="4">
        <v>0</v>
      </c>
      <c r="T1720" s="4">
        <v>16</v>
      </c>
      <c r="U1720" s="4">
        <v>0</v>
      </c>
      <c r="V1720" s="4">
        <v>0</v>
      </c>
      <c r="W1720" s="4">
        <v>4</v>
      </c>
      <c r="X1720">
        <v>5</v>
      </c>
      <c r="Y1720">
        <v>3</v>
      </c>
      <c r="Z1720" t="str">
        <f t="shared" si="107"/>
        <v>Medium</v>
      </c>
      <c r="AA1720" s="14">
        <f t="shared" ca="1" si="108"/>
        <v>2.7373861608044106</v>
      </c>
      <c r="AB1720">
        <v>1</v>
      </c>
      <c r="AC1720">
        <v>4</v>
      </c>
      <c r="AD1720" s="14">
        <f t="shared" ca="1" si="109"/>
        <v>3.8585674715840801</v>
      </c>
      <c r="AE1720">
        <v>9</v>
      </c>
      <c r="AF1720">
        <v>0</v>
      </c>
      <c r="AG1720">
        <v>0</v>
      </c>
      <c r="AH1720">
        <v>0</v>
      </c>
      <c r="AI1720">
        <v>0</v>
      </c>
      <c r="AJ1720">
        <v>0</v>
      </c>
      <c r="AK1720">
        <v>0</v>
      </c>
      <c r="AL1720">
        <v>0</v>
      </c>
      <c r="AM1720" t="s">
        <v>41</v>
      </c>
    </row>
    <row r="1721" spans="1:39" hidden="1" x14ac:dyDescent="0.3">
      <c r="A1721">
        <v>2371</v>
      </c>
      <c r="B1721">
        <v>1972</v>
      </c>
      <c r="C1721" s="14">
        <f>2021-Table1[[#This Row],[Year_Birth]]</f>
        <v>49</v>
      </c>
      <c r="D1721" t="s">
        <v>46</v>
      </c>
      <c r="E1721" s="14" t="str" cm="1">
        <f t="array" ref="E1721">_xlfn.SWITCH(Table1[[#This Row],[Education]],"Graduation","Bachelor’s","Basic","High School","2n Cycle","Master’s","Master","Master’s","PhD","PhD","Other")</f>
        <v>Bachelor’s</v>
      </c>
      <c r="F1721" t="s">
        <v>42</v>
      </c>
      <c r="G1721" s="14" t="s">
        <v>42</v>
      </c>
      <c r="H1721" s="14" t="str" cm="1">
        <f t="array" ref="H1721">_xlfn.SWITCH(Table1[[#This Row],[Marital_Status_mod]],"Together","Couple","Married","Couple","Divorced","Single","Single","Single","Widow","Single","Other")</f>
        <v>Couple</v>
      </c>
      <c r="I1721" s="4">
        <v>33622</v>
      </c>
      <c r="J1721" s="41" t="str">
        <f t="shared" si="106"/>
        <v>$30 - $40K</v>
      </c>
      <c r="K1721">
        <v>1</v>
      </c>
      <c r="L1721">
        <v>1</v>
      </c>
      <c r="M1721">
        <f>Table1[[#This Row],[Teenhome]]+Table1[[#This Row],[Kidhome]]</f>
        <v>2</v>
      </c>
      <c r="N1721" s="1">
        <v>41377</v>
      </c>
      <c r="O1721" s="16">
        <f>(Table1[[#This Row],[DataSetDate]]-Table1[[#This Row],[Dt_Customer]])/365</f>
        <v>7.8219178082191778</v>
      </c>
      <c r="P1721" s="15">
        <v>44232</v>
      </c>
      <c r="Q1721">
        <v>22</v>
      </c>
      <c r="R1721" s="4">
        <v>39</v>
      </c>
      <c r="S1721" s="4">
        <v>1</v>
      </c>
      <c r="T1721" s="4">
        <v>22</v>
      </c>
      <c r="U1721" s="4">
        <v>3</v>
      </c>
      <c r="V1721" s="4">
        <v>4</v>
      </c>
      <c r="W1721" s="4">
        <v>12</v>
      </c>
      <c r="X1721">
        <v>3</v>
      </c>
      <c r="Y1721">
        <v>2</v>
      </c>
      <c r="Z1721" t="str">
        <f t="shared" si="107"/>
        <v>Low</v>
      </c>
      <c r="AA1721" s="14">
        <f t="shared" ca="1" si="108"/>
        <v>1.8414906043911345</v>
      </c>
      <c r="AB1721">
        <v>0</v>
      </c>
      <c r="AC1721">
        <v>4</v>
      </c>
      <c r="AD1721" s="14">
        <f t="shared" ca="1" si="109"/>
        <v>4.2503621380640251</v>
      </c>
      <c r="AE1721">
        <v>7</v>
      </c>
      <c r="AF1721">
        <v>0</v>
      </c>
      <c r="AG1721">
        <v>0</v>
      </c>
      <c r="AH1721">
        <v>0</v>
      </c>
      <c r="AI1721">
        <v>0</v>
      </c>
      <c r="AJ1721">
        <v>0</v>
      </c>
      <c r="AK1721">
        <v>0</v>
      </c>
      <c r="AL1721">
        <v>0</v>
      </c>
      <c r="AM1721" t="s">
        <v>52</v>
      </c>
    </row>
    <row r="1722" spans="1:39" hidden="1" x14ac:dyDescent="0.3">
      <c r="A1722">
        <v>10104</v>
      </c>
      <c r="B1722">
        <v>1974</v>
      </c>
      <c r="C1722" s="14">
        <f>2021-Table1[[#This Row],[Year_Birth]]</f>
        <v>47</v>
      </c>
      <c r="D1722" t="s">
        <v>46</v>
      </c>
      <c r="E1722" s="14" t="str" cm="1">
        <f t="array" ref="E1722">_xlfn.SWITCH(Table1[[#This Row],[Education]],"Graduation","Bachelor’s","Basic","High School","2n Cycle","Master’s","Master","Master’s","PhD","PhD","Other")</f>
        <v>Bachelor’s</v>
      </c>
      <c r="F1722" t="s">
        <v>40</v>
      </c>
      <c r="G1722" s="14" t="s">
        <v>40</v>
      </c>
      <c r="H1722" s="14" t="str" cm="1">
        <f t="array" ref="H1722">_xlfn.SWITCH(Table1[[#This Row],[Marital_Status_mod]],"Together","Couple","Married","Couple","Divorced","Single","Single","Single","Widow","Single","Other")</f>
        <v>Couple</v>
      </c>
      <c r="I1722" s="4">
        <v>33590</v>
      </c>
      <c r="J1722" s="41" t="str">
        <f t="shared" si="106"/>
        <v>$30 - $40K</v>
      </c>
      <c r="K1722">
        <v>2</v>
      </c>
      <c r="L1722">
        <v>1</v>
      </c>
      <c r="M1722">
        <f>Table1[[#This Row],[Teenhome]]+Table1[[#This Row],[Kidhome]]</f>
        <v>3</v>
      </c>
      <c r="N1722" s="1">
        <v>41581</v>
      </c>
      <c r="O1722" s="16">
        <f>(Table1[[#This Row],[DataSetDate]]-Table1[[#This Row],[Dt_Customer]])/365</f>
        <v>7.2630136986301368</v>
      </c>
      <c r="P1722" s="15">
        <v>44232</v>
      </c>
      <c r="Q1722">
        <v>65</v>
      </c>
      <c r="R1722" s="4">
        <v>4</v>
      </c>
      <c r="S1722" s="4">
        <v>0</v>
      </c>
      <c r="T1722" s="4">
        <v>2</v>
      </c>
      <c r="U1722" s="4">
        <v>0</v>
      </c>
      <c r="V1722" s="4">
        <v>0</v>
      </c>
      <c r="W1722" s="4">
        <v>2</v>
      </c>
      <c r="X1722">
        <v>1</v>
      </c>
      <c r="Y1722">
        <v>1</v>
      </c>
      <c r="Z1722" t="str">
        <f t="shared" si="107"/>
        <v>Low</v>
      </c>
      <c r="AA1722" s="14">
        <f t="shared" ca="1" si="108"/>
        <v>1.2191121653075605</v>
      </c>
      <c r="AB1722">
        <v>0</v>
      </c>
      <c r="AC1722">
        <v>2</v>
      </c>
      <c r="AD1722" s="14">
        <f t="shared" ca="1" si="109"/>
        <v>2.109633252990383</v>
      </c>
      <c r="AE1722">
        <v>7</v>
      </c>
      <c r="AF1722">
        <v>0</v>
      </c>
      <c r="AG1722">
        <v>0</v>
      </c>
      <c r="AH1722">
        <v>0</v>
      </c>
      <c r="AI1722">
        <v>0</v>
      </c>
      <c r="AJ1722">
        <v>0</v>
      </c>
      <c r="AK1722">
        <v>0</v>
      </c>
      <c r="AL1722">
        <v>0</v>
      </c>
      <c r="AM1722" t="s">
        <v>48</v>
      </c>
    </row>
    <row r="1723" spans="1:39" hidden="1" x14ac:dyDescent="0.3">
      <c r="A1723">
        <v>4754</v>
      </c>
      <c r="B1723">
        <v>1966</v>
      </c>
      <c r="C1723" s="14">
        <f>2021-Table1[[#This Row],[Year_Birth]]</f>
        <v>55</v>
      </c>
      <c r="D1723" t="s">
        <v>44</v>
      </c>
      <c r="E1723" s="14" t="str" cm="1">
        <f t="array" ref="E1723">_xlfn.SWITCH(Table1[[#This Row],[Education]],"Graduation","Bachelor’s","Basic","High School","2n Cycle","Master’s","Master","Master’s","PhD","PhD","Other")</f>
        <v>Master’s</v>
      </c>
      <c r="F1723" t="s">
        <v>42</v>
      </c>
      <c r="G1723" s="14" t="s">
        <v>42</v>
      </c>
      <c r="H1723" s="14" t="str" cm="1">
        <f t="array" ref="H1723">_xlfn.SWITCH(Table1[[#This Row],[Marital_Status_mod]],"Together","Couple","Married","Couple","Divorced","Single","Single","Single","Widow","Single","Other")</f>
        <v>Couple</v>
      </c>
      <c r="I1723" s="4">
        <v>33585</v>
      </c>
      <c r="J1723" s="41" t="str">
        <f t="shared" si="106"/>
        <v>$30 - $40K</v>
      </c>
      <c r="K1723">
        <v>0</v>
      </c>
      <c r="L1723">
        <v>1</v>
      </c>
      <c r="M1723">
        <f>Table1[[#This Row],[Teenhome]]+Table1[[#This Row],[Kidhome]]</f>
        <v>1</v>
      </c>
      <c r="N1723" s="1">
        <v>41542</v>
      </c>
      <c r="O1723" s="16">
        <f>(Table1[[#This Row],[DataSetDate]]-Table1[[#This Row],[Dt_Customer]])/365</f>
        <v>7.3698630136986303</v>
      </c>
      <c r="P1723" s="15">
        <v>44232</v>
      </c>
      <c r="Q1723">
        <v>91</v>
      </c>
      <c r="R1723" s="4">
        <v>30</v>
      </c>
      <c r="S1723" s="4">
        <v>11</v>
      </c>
      <c r="T1723" s="4">
        <v>33</v>
      </c>
      <c r="U1723" s="4">
        <v>13</v>
      </c>
      <c r="V1723" s="4">
        <v>6</v>
      </c>
      <c r="W1723" s="4">
        <v>29</v>
      </c>
      <c r="X1723">
        <v>1</v>
      </c>
      <c r="Y1723">
        <v>2</v>
      </c>
      <c r="Z1723" t="str">
        <f t="shared" si="107"/>
        <v>Low</v>
      </c>
      <c r="AA1723" s="14">
        <f t="shared" ca="1" si="108"/>
        <v>1.9355078393102025</v>
      </c>
      <c r="AB1723">
        <v>0</v>
      </c>
      <c r="AC1723">
        <v>4</v>
      </c>
      <c r="AD1723" s="14">
        <f t="shared" ca="1" si="109"/>
        <v>4.1562894276127915</v>
      </c>
      <c r="AE1723">
        <v>4</v>
      </c>
      <c r="AF1723">
        <v>0</v>
      </c>
      <c r="AG1723">
        <v>0</v>
      </c>
      <c r="AH1723">
        <v>0</v>
      </c>
      <c r="AI1723">
        <v>0</v>
      </c>
      <c r="AJ1723">
        <v>0</v>
      </c>
      <c r="AK1723">
        <v>0</v>
      </c>
      <c r="AL1723">
        <v>0</v>
      </c>
      <c r="AM1723" t="s">
        <v>41</v>
      </c>
    </row>
    <row r="1724" spans="1:39" hidden="1" x14ac:dyDescent="0.3">
      <c r="A1724">
        <v>2098</v>
      </c>
      <c r="B1724">
        <v>1969</v>
      </c>
      <c r="C1724" s="14">
        <f>2021-Table1[[#This Row],[Year_Birth]]</f>
        <v>52</v>
      </c>
      <c r="D1724" t="s">
        <v>39</v>
      </c>
      <c r="E1724" s="14" t="str" cm="1">
        <f t="array" ref="E1724">_xlfn.SWITCH(Table1[[#This Row],[Education]],"Graduation","Bachelor’s","Basic","High School","2n Cycle","Master’s","Master","Master’s","PhD","PhD","Other")</f>
        <v>PhD</v>
      </c>
      <c r="F1724" t="s">
        <v>42</v>
      </c>
      <c r="G1724" s="14" t="s">
        <v>42</v>
      </c>
      <c r="H1724" s="14" t="str" cm="1">
        <f t="array" ref="H1724">_xlfn.SWITCH(Table1[[#This Row],[Marital_Status_mod]],"Together","Couple","Married","Couple","Divorced","Single","Single","Single","Widow","Single","Other")</f>
        <v>Couple</v>
      </c>
      <c r="I1724" s="4">
        <v>33581</v>
      </c>
      <c r="J1724" s="41" t="str">
        <f t="shared" si="106"/>
        <v>$30 - $40K</v>
      </c>
      <c r="K1724">
        <v>2</v>
      </c>
      <c r="L1724">
        <v>0</v>
      </c>
      <c r="M1724">
        <f>Table1[[#This Row],[Teenhome]]+Table1[[#This Row],[Kidhome]]</f>
        <v>2</v>
      </c>
      <c r="N1724" s="1">
        <v>41282</v>
      </c>
      <c r="O1724" s="16">
        <f>(Table1[[#This Row],[DataSetDate]]-Table1[[#This Row],[Dt_Customer]])/365</f>
        <v>8.0821917808219172</v>
      </c>
      <c r="P1724" s="15">
        <v>44232</v>
      </c>
      <c r="Q1724">
        <v>38</v>
      </c>
      <c r="R1724" s="4">
        <v>11</v>
      </c>
      <c r="S1724" s="4">
        <v>0</v>
      </c>
      <c r="T1724" s="4">
        <v>5</v>
      </c>
      <c r="U1724" s="4">
        <v>0</v>
      </c>
      <c r="V1724" s="4">
        <v>0</v>
      </c>
      <c r="W1724" s="4">
        <v>1</v>
      </c>
      <c r="X1724">
        <v>1</v>
      </c>
      <c r="Y1724">
        <v>1</v>
      </c>
      <c r="Z1724" t="str">
        <f t="shared" si="107"/>
        <v>Low</v>
      </c>
      <c r="AA1724" s="14">
        <f t="shared" ca="1" si="108"/>
        <v>1.0303454142283461</v>
      </c>
      <c r="AB1724">
        <v>0</v>
      </c>
      <c r="AC1724">
        <v>2</v>
      </c>
      <c r="AD1724" s="14">
        <f t="shared" ca="1" si="109"/>
        <v>2.3899514924004031</v>
      </c>
      <c r="AE1724">
        <v>8</v>
      </c>
      <c r="AF1724">
        <v>0</v>
      </c>
      <c r="AG1724">
        <v>0</v>
      </c>
      <c r="AH1724">
        <v>0</v>
      </c>
      <c r="AI1724">
        <v>0</v>
      </c>
      <c r="AJ1724">
        <v>0</v>
      </c>
      <c r="AK1724">
        <v>0</v>
      </c>
      <c r="AL1724">
        <v>0</v>
      </c>
      <c r="AM1724" t="s">
        <v>41</v>
      </c>
    </row>
    <row r="1725" spans="1:39" hidden="1" x14ac:dyDescent="0.3">
      <c r="A1725">
        <v>3885</v>
      </c>
      <c r="B1725">
        <v>1983</v>
      </c>
      <c r="C1725" s="14">
        <f>2021-Table1[[#This Row],[Year_Birth]]</f>
        <v>38</v>
      </c>
      <c r="D1725" t="s">
        <v>39</v>
      </c>
      <c r="E1725" s="14" t="str" cm="1">
        <f t="array" ref="E1725">_xlfn.SWITCH(Table1[[#This Row],[Education]],"Graduation","Bachelor’s","Basic","High School","2n Cycle","Master’s","Master","Master’s","PhD","PhD","Other")</f>
        <v>PhD</v>
      </c>
      <c r="F1725" t="s">
        <v>42</v>
      </c>
      <c r="G1725" s="14" t="s">
        <v>42</v>
      </c>
      <c r="H1725" s="14" t="str" cm="1">
        <f t="array" ref="H1725">_xlfn.SWITCH(Table1[[#This Row],[Marital_Status_mod]],"Together","Couple","Married","Couple","Divorced","Single","Single","Single","Widow","Single","Other")</f>
        <v>Couple</v>
      </c>
      <c r="I1725" s="4">
        <v>33569</v>
      </c>
      <c r="J1725" s="41" t="str">
        <f t="shared" si="106"/>
        <v>$30 - $40K</v>
      </c>
      <c r="K1725">
        <v>1</v>
      </c>
      <c r="L1725">
        <v>0</v>
      </c>
      <c r="M1725">
        <f>Table1[[#This Row],[Teenhome]]+Table1[[#This Row],[Kidhome]]</f>
        <v>1</v>
      </c>
      <c r="N1725" s="1">
        <v>41563</v>
      </c>
      <c r="O1725" s="16">
        <f>(Table1[[#This Row],[DataSetDate]]-Table1[[#This Row],[Dt_Customer]])/365</f>
        <v>7.3123287671232875</v>
      </c>
      <c r="P1725" s="15">
        <v>44232</v>
      </c>
      <c r="Q1725">
        <v>10</v>
      </c>
      <c r="R1725" s="4">
        <v>16</v>
      </c>
      <c r="S1725" s="4">
        <v>2</v>
      </c>
      <c r="T1725" s="4">
        <v>18</v>
      </c>
      <c r="U1725" s="4">
        <v>3</v>
      </c>
      <c r="V1725" s="4">
        <v>0</v>
      </c>
      <c r="W1725" s="4">
        <v>24</v>
      </c>
      <c r="X1725">
        <v>1</v>
      </c>
      <c r="Y1725">
        <v>1</v>
      </c>
      <c r="Z1725" t="str">
        <f t="shared" si="107"/>
        <v>Low</v>
      </c>
      <c r="AA1725" s="14">
        <f t="shared" ca="1" si="108"/>
        <v>0.83924353377878036</v>
      </c>
      <c r="AB1725">
        <v>1</v>
      </c>
      <c r="AC1725">
        <v>2</v>
      </c>
      <c r="AD1725" s="14">
        <f t="shared" ca="1" si="109"/>
        <v>1.8177439729629317</v>
      </c>
      <c r="AE1725">
        <v>8</v>
      </c>
      <c r="AF1725">
        <v>0</v>
      </c>
      <c r="AG1725">
        <v>0</v>
      </c>
      <c r="AH1725">
        <v>1</v>
      </c>
      <c r="AI1725">
        <v>0</v>
      </c>
      <c r="AJ1725">
        <v>0</v>
      </c>
      <c r="AK1725">
        <v>1</v>
      </c>
      <c r="AL1725">
        <v>0</v>
      </c>
      <c r="AM1725" t="s">
        <v>41</v>
      </c>
    </row>
    <row r="1726" spans="1:39" hidden="1" x14ac:dyDescent="0.3">
      <c r="A1726">
        <v>4550</v>
      </c>
      <c r="B1726">
        <v>1966</v>
      </c>
      <c r="C1726" s="14">
        <f>2021-Table1[[#This Row],[Year_Birth]]</f>
        <v>55</v>
      </c>
      <c r="D1726" t="s">
        <v>44</v>
      </c>
      <c r="E1726" s="14" t="str" cm="1">
        <f t="array" ref="E1726">_xlfn.SWITCH(Table1[[#This Row],[Education]],"Graduation","Bachelor’s","Basic","High School","2n Cycle","Master’s","Master","Master’s","PhD","PhD","Other")</f>
        <v>Master’s</v>
      </c>
      <c r="F1726" t="s">
        <v>40</v>
      </c>
      <c r="G1726" s="14" t="s">
        <v>40</v>
      </c>
      <c r="H1726" s="14" t="str" cm="1">
        <f t="array" ref="H1726">_xlfn.SWITCH(Table1[[#This Row],[Marital_Status_mod]],"Together","Couple","Married","Couple","Divorced","Single","Single","Single","Widow","Single","Other")</f>
        <v>Couple</v>
      </c>
      <c r="I1726" s="4">
        <v>33564</v>
      </c>
      <c r="J1726" s="41" t="str">
        <f t="shared" si="106"/>
        <v>$30 - $40K</v>
      </c>
      <c r="K1726">
        <v>0</v>
      </c>
      <c r="L1726">
        <v>1</v>
      </c>
      <c r="M1726">
        <f>Table1[[#This Row],[Teenhome]]+Table1[[#This Row],[Kidhome]]</f>
        <v>1</v>
      </c>
      <c r="N1726" s="1">
        <v>41814</v>
      </c>
      <c r="O1726" s="16">
        <f>(Table1[[#This Row],[DataSetDate]]-Table1[[#This Row],[Dt_Customer]])/365</f>
        <v>6.624657534246575</v>
      </c>
      <c r="P1726" s="15">
        <v>44232</v>
      </c>
      <c r="Q1726">
        <v>51</v>
      </c>
      <c r="R1726" s="4">
        <v>61</v>
      </c>
      <c r="S1726" s="4">
        <v>0</v>
      </c>
      <c r="T1726" s="4">
        <v>3</v>
      </c>
      <c r="U1726" s="4">
        <v>0</v>
      </c>
      <c r="V1726" s="4">
        <v>0</v>
      </c>
      <c r="W1726" s="4">
        <v>7</v>
      </c>
      <c r="X1726">
        <v>1</v>
      </c>
      <c r="Y1726">
        <v>1</v>
      </c>
      <c r="Z1726" t="str">
        <f t="shared" si="107"/>
        <v>Low</v>
      </c>
      <c r="AA1726" s="14">
        <f t="shared" ca="1" si="108"/>
        <v>1.1799883406093301</v>
      </c>
      <c r="AB1726">
        <v>1</v>
      </c>
      <c r="AC1726">
        <v>3</v>
      </c>
      <c r="AD1726" s="14">
        <f t="shared" ca="1" si="109"/>
        <v>2.7021575531546977</v>
      </c>
      <c r="AE1726">
        <v>5</v>
      </c>
      <c r="AF1726">
        <v>0</v>
      </c>
      <c r="AG1726">
        <v>0</v>
      </c>
      <c r="AH1726">
        <v>0</v>
      </c>
      <c r="AI1726">
        <v>0</v>
      </c>
      <c r="AJ1726">
        <v>0</v>
      </c>
      <c r="AK1726">
        <v>0</v>
      </c>
      <c r="AL1726">
        <v>0</v>
      </c>
      <c r="AM1726" t="s">
        <v>41</v>
      </c>
    </row>
    <row r="1727" spans="1:39" hidden="1" x14ac:dyDescent="0.3">
      <c r="A1727">
        <v>1448</v>
      </c>
      <c r="B1727">
        <v>1963</v>
      </c>
      <c r="C1727" s="14">
        <f>2021-Table1[[#This Row],[Year_Birth]]</f>
        <v>58</v>
      </c>
      <c r="D1727" t="s">
        <v>44</v>
      </c>
      <c r="E1727" s="14" t="str" cm="1">
        <f t="array" ref="E1727">_xlfn.SWITCH(Table1[[#This Row],[Education]],"Graduation","Bachelor’s","Basic","High School","2n Cycle","Master’s","Master","Master’s","PhD","PhD","Other")</f>
        <v>Master’s</v>
      </c>
      <c r="F1727" t="s">
        <v>42</v>
      </c>
      <c r="G1727" s="14" t="s">
        <v>42</v>
      </c>
      <c r="H1727" s="14" t="str" cm="1">
        <f t="array" ref="H1727">_xlfn.SWITCH(Table1[[#This Row],[Marital_Status_mod]],"Together","Couple","Married","Couple","Divorced","Single","Single","Single","Widow","Single","Other")</f>
        <v>Couple</v>
      </c>
      <c r="I1727" s="4">
        <v>33562</v>
      </c>
      <c r="J1727" s="41" t="str">
        <f t="shared" si="106"/>
        <v>$30 - $40K</v>
      </c>
      <c r="K1727">
        <v>1</v>
      </c>
      <c r="L1727">
        <v>2</v>
      </c>
      <c r="M1727">
        <f>Table1[[#This Row],[Teenhome]]+Table1[[#This Row],[Kidhome]]</f>
        <v>3</v>
      </c>
      <c r="N1727" s="1">
        <v>41815</v>
      </c>
      <c r="O1727" s="16">
        <f>(Table1[[#This Row],[DataSetDate]]-Table1[[#This Row],[Dt_Customer]])/365</f>
        <v>6.6219178082191785</v>
      </c>
      <c r="P1727" s="15">
        <v>44232</v>
      </c>
      <c r="Q1727">
        <v>33</v>
      </c>
      <c r="R1727" s="4">
        <v>21</v>
      </c>
      <c r="S1727" s="4">
        <v>12</v>
      </c>
      <c r="T1727" s="4">
        <v>12</v>
      </c>
      <c r="U1727" s="4">
        <v>0</v>
      </c>
      <c r="V1727" s="4">
        <v>3</v>
      </c>
      <c r="W1727" s="4">
        <v>3</v>
      </c>
      <c r="X1727">
        <v>3</v>
      </c>
      <c r="Y1727">
        <v>2</v>
      </c>
      <c r="Z1727" t="str">
        <f t="shared" si="107"/>
        <v>Low</v>
      </c>
      <c r="AA1727" s="14">
        <f t="shared" ca="1" si="108"/>
        <v>1.6370481103919663</v>
      </c>
      <c r="AB1727">
        <v>0</v>
      </c>
      <c r="AC1727">
        <v>4</v>
      </c>
      <c r="AD1727" s="14">
        <f t="shared" ca="1" si="109"/>
        <v>3.8183441555153381</v>
      </c>
      <c r="AE1727">
        <v>4</v>
      </c>
      <c r="AF1727">
        <v>0</v>
      </c>
      <c r="AG1727">
        <v>0</v>
      </c>
      <c r="AH1727">
        <v>0</v>
      </c>
      <c r="AI1727">
        <v>0</v>
      </c>
      <c r="AJ1727">
        <v>0</v>
      </c>
      <c r="AK1727">
        <v>0</v>
      </c>
      <c r="AL1727">
        <v>0</v>
      </c>
      <c r="AM1727" t="s">
        <v>45</v>
      </c>
    </row>
    <row r="1728" spans="1:39" hidden="1" x14ac:dyDescent="0.3">
      <c r="A1728">
        <v>7011</v>
      </c>
      <c r="B1728">
        <v>1973</v>
      </c>
      <c r="C1728" s="14">
        <f>2021-Table1[[#This Row],[Year_Birth]]</f>
        <v>48</v>
      </c>
      <c r="D1728" t="s">
        <v>46</v>
      </c>
      <c r="E1728" s="14" t="str" cm="1">
        <f t="array" ref="E1728">_xlfn.SWITCH(Table1[[#This Row],[Education]],"Graduation","Bachelor’s","Basic","High School","2n Cycle","Master’s","Master","Master’s","PhD","PhD","Other")</f>
        <v>Bachelor’s</v>
      </c>
      <c r="F1728" t="s">
        <v>42</v>
      </c>
      <c r="G1728" s="14" t="s">
        <v>42</v>
      </c>
      <c r="H1728" s="14" t="str" cm="1">
        <f t="array" ref="H1728">_xlfn.SWITCH(Table1[[#This Row],[Marital_Status_mod]],"Together","Couple","Married","Couple","Divorced","Single","Single","Single","Widow","Single","Other")</f>
        <v>Couple</v>
      </c>
      <c r="I1728" s="4">
        <v>33471</v>
      </c>
      <c r="J1728" s="41" t="str">
        <f t="shared" si="106"/>
        <v>$30 - $40K</v>
      </c>
      <c r="K1728">
        <v>1</v>
      </c>
      <c r="L1728">
        <v>0</v>
      </c>
      <c r="M1728">
        <f>Table1[[#This Row],[Teenhome]]+Table1[[#This Row],[Kidhome]]</f>
        <v>1</v>
      </c>
      <c r="N1728" s="1">
        <v>41194</v>
      </c>
      <c r="O1728" s="16">
        <f>(Table1[[#This Row],[DataSetDate]]-Table1[[#This Row],[Dt_Customer]])/365</f>
        <v>8.3232876712328761</v>
      </c>
      <c r="P1728" s="15">
        <v>44232</v>
      </c>
      <c r="Q1728">
        <v>47</v>
      </c>
      <c r="R1728" s="4">
        <v>43</v>
      </c>
      <c r="S1728" s="4">
        <v>2</v>
      </c>
      <c r="T1728" s="4">
        <v>27</v>
      </c>
      <c r="U1728" s="4">
        <v>0</v>
      </c>
      <c r="V1728" s="4">
        <v>9</v>
      </c>
      <c r="W1728" s="4">
        <v>12</v>
      </c>
      <c r="X1728">
        <v>3</v>
      </c>
      <c r="Y1728">
        <v>3</v>
      </c>
      <c r="Z1728" t="str">
        <f t="shared" si="107"/>
        <v>Medium</v>
      </c>
      <c r="AA1728" s="14">
        <f t="shared" ca="1" si="108"/>
        <v>2.8060081338760883</v>
      </c>
      <c r="AB1728">
        <v>0</v>
      </c>
      <c r="AC1728">
        <v>4</v>
      </c>
      <c r="AD1728" s="14">
        <f t="shared" ca="1" si="109"/>
        <v>3.6936624528962763</v>
      </c>
      <c r="AE1728">
        <v>7</v>
      </c>
      <c r="AF1728">
        <v>0</v>
      </c>
      <c r="AG1728">
        <v>0</v>
      </c>
      <c r="AH1728">
        <v>0</v>
      </c>
      <c r="AI1728">
        <v>0</v>
      </c>
      <c r="AJ1728">
        <v>0</v>
      </c>
      <c r="AK1728">
        <v>0</v>
      </c>
      <c r="AL1728">
        <v>0</v>
      </c>
      <c r="AM1728" t="s">
        <v>47</v>
      </c>
    </row>
    <row r="1729" spans="1:39" hidden="1" x14ac:dyDescent="0.3">
      <c r="A1729">
        <v>6634</v>
      </c>
      <c r="B1729">
        <v>1979</v>
      </c>
      <c r="C1729" s="14">
        <f>2021-Table1[[#This Row],[Year_Birth]]</f>
        <v>42</v>
      </c>
      <c r="D1729" t="s">
        <v>44</v>
      </c>
      <c r="E1729" s="14" t="str" cm="1">
        <f t="array" ref="E1729">_xlfn.SWITCH(Table1[[#This Row],[Education]],"Graduation","Bachelor’s","Basic","High School","2n Cycle","Master’s","Master","Master’s","PhD","PhD","Other")</f>
        <v>Master’s</v>
      </c>
      <c r="F1729" t="s">
        <v>49</v>
      </c>
      <c r="G1729" s="14" t="s">
        <v>49</v>
      </c>
      <c r="H1729" s="14" t="str" cm="1">
        <f t="array" ref="H1729">_xlfn.SWITCH(Table1[[#This Row],[Marital_Status_mod]],"Together","Couple","Married","Couple","Divorced","Single","Single","Single","Widow","Single","Other")</f>
        <v>Single</v>
      </c>
      <c r="I1729" s="4">
        <v>33462</v>
      </c>
      <c r="J1729" s="41" t="str">
        <f t="shared" ref="J1729:J1792" si="110">IF(I1729&lt;10000, "Up to $10K",
   IF(I1729&gt;=100000, "$100K and up",
      "$" &amp; FLOOR(I1729,10000)/1000 &amp; " - $" &amp; FLOOR(I1729,10000)/1000+10 &amp; "K"))</f>
        <v>$30 - $40K</v>
      </c>
      <c r="K1729">
        <v>1</v>
      </c>
      <c r="L1729">
        <v>0</v>
      </c>
      <c r="M1729">
        <f>Table1[[#This Row],[Teenhome]]+Table1[[#This Row],[Kidhome]]</f>
        <v>1</v>
      </c>
      <c r="N1729" s="1">
        <v>41493</v>
      </c>
      <c r="O1729" s="16">
        <f>(Table1[[#This Row],[DataSetDate]]-Table1[[#This Row],[Dt_Customer]])/365</f>
        <v>7.5041095890410956</v>
      </c>
      <c r="P1729" s="15">
        <v>44232</v>
      </c>
      <c r="Q1729">
        <v>78</v>
      </c>
      <c r="R1729" s="4">
        <v>22</v>
      </c>
      <c r="S1729" s="4">
        <v>3</v>
      </c>
      <c r="T1729" s="4">
        <v>18</v>
      </c>
      <c r="U1729" s="4">
        <v>0</v>
      </c>
      <c r="V1729" s="4">
        <v>0</v>
      </c>
      <c r="W1729" s="4">
        <v>11</v>
      </c>
      <c r="X1729">
        <v>1</v>
      </c>
      <c r="Y1729">
        <v>2</v>
      </c>
      <c r="Z1729" t="str">
        <f t="shared" ref="Z1729:Z1792" si="111">IF(Y1729&gt;=7,"High",IF(Y1729&gt;=3,"Medium","Low"))</f>
        <v>Low</v>
      </c>
      <c r="AA1729" s="14">
        <f t="shared" ca="1" si="108"/>
        <v>2.3947576290732639</v>
      </c>
      <c r="AB1729">
        <v>0</v>
      </c>
      <c r="AC1729">
        <v>3</v>
      </c>
      <c r="AD1729" s="14">
        <f t="shared" ca="1" si="109"/>
        <v>3.1346816827409616</v>
      </c>
      <c r="AE1729">
        <v>7</v>
      </c>
      <c r="AF1729">
        <v>0</v>
      </c>
      <c r="AG1729">
        <v>0</v>
      </c>
      <c r="AH1729">
        <v>0</v>
      </c>
      <c r="AI1729">
        <v>0</v>
      </c>
      <c r="AJ1729">
        <v>0</v>
      </c>
      <c r="AK1729">
        <v>0</v>
      </c>
      <c r="AL1729">
        <v>0</v>
      </c>
      <c r="AM1729" t="s">
        <v>47</v>
      </c>
    </row>
    <row r="1730" spans="1:39" hidden="1" x14ac:dyDescent="0.3">
      <c r="A1730">
        <v>5610</v>
      </c>
      <c r="B1730">
        <v>1965</v>
      </c>
      <c r="C1730" s="14">
        <f>2021-Table1[[#This Row],[Year_Birth]]</f>
        <v>56</v>
      </c>
      <c r="D1730" t="s">
        <v>46</v>
      </c>
      <c r="E1730" s="14" t="str" cm="1">
        <f t="array" ref="E1730">_xlfn.SWITCH(Table1[[#This Row],[Education]],"Graduation","Bachelor’s","Basic","High School","2n Cycle","Master’s","Master","Master’s","PhD","PhD","Other")</f>
        <v>Bachelor’s</v>
      </c>
      <c r="F1730" t="s">
        <v>40</v>
      </c>
      <c r="G1730" s="14" t="s">
        <v>40</v>
      </c>
      <c r="H1730" s="14" t="str" cm="1">
        <f t="array" ref="H1730">_xlfn.SWITCH(Table1[[#This Row],[Marital_Status_mod]],"Together","Couple","Married","Couple","Divorced","Single","Single","Single","Widow","Single","Other")</f>
        <v>Couple</v>
      </c>
      <c r="I1730" s="4">
        <v>33456</v>
      </c>
      <c r="J1730" s="41" t="str">
        <f t="shared" si="110"/>
        <v>$30 - $40K</v>
      </c>
      <c r="K1730">
        <v>1</v>
      </c>
      <c r="L1730">
        <v>1</v>
      </c>
      <c r="M1730">
        <f>Table1[[#This Row],[Teenhome]]+Table1[[#This Row],[Kidhome]]</f>
        <v>2</v>
      </c>
      <c r="N1730" s="1">
        <v>41750</v>
      </c>
      <c r="O1730" s="16">
        <f>(Table1[[#This Row],[DataSetDate]]-Table1[[#This Row],[Dt_Customer]])/365</f>
        <v>6.8</v>
      </c>
      <c r="P1730" s="15">
        <v>44232</v>
      </c>
      <c r="Q1730">
        <v>58</v>
      </c>
      <c r="R1730" s="4">
        <v>7</v>
      </c>
      <c r="S1730" s="4">
        <v>3</v>
      </c>
      <c r="T1730" s="4">
        <v>10</v>
      </c>
      <c r="U1730" s="4">
        <v>8</v>
      </c>
      <c r="V1730" s="4">
        <v>1</v>
      </c>
      <c r="W1730" s="4">
        <v>7</v>
      </c>
      <c r="X1730">
        <v>2</v>
      </c>
      <c r="Y1730">
        <v>1</v>
      </c>
      <c r="Z1730" t="str">
        <f t="shared" si="111"/>
        <v>Low</v>
      </c>
      <c r="AA1730" s="14">
        <f t="shared" ref="AA1730:AA1793" ca="1" si="112">Y1730 + (RAND() - 0.5) * 0.8</f>
        <v>0.76511554340774168</v>
      </c>
      <c r="AB1730">
        <v>0</v>
      </c>
      <c r="AC1730">
        <v>3</v>
      </c>
      <c r="AD1730" s="14">
        <f t="shared" ref="AD1730:AD1793" ca="1" si="113">AC1730 + (RAND() - 0.5) * 0.8</f>
        <v>2.940448130377757</v>
      </c>
      <c r="AE1730">
        <v>7</v>
      </c>
      <c r="AF1730">
        <v>0</v>
      </c>
      <c r="AG1730">
        <v>0</v>
      </c>
      <c r="AH1730">
        <v>0</v>
      </c>
      <c r="AI1730">
        <v>0</v>
      </c>
      <c r="AJ1730">
        <v>0</v>
      </c>
      <c r="AK1730">
        <v>0</v>
      </c>
      <c r="AL1730">
        <v>0</v>
      </c>
      <c r="AM1730" t="s">
        <v>45</v>
      </c>
    </row>
    <row r="1731" spans="1:39" hidden="1" x14ac:dyDescent="0.3">
      <c r="A1731">
        <v>6177</v>
      </c>
      <c r="B1731">
        <v>1985</v>
      </c>
      <c r="C1731" s="14">
        <f>2021-Table1[[#This Row],[Year_Birth]]</f>
        <v>36</v>
      </c>
      <c r="D1731" t="s">
        <v>39</v>
      </c>
      <c r="E1731" s="14" t="str" cm="1">
        <f t="array" ref="E1731">_xlfn.SWITCH(Table1[[#This Row],[Education]],"Graduation","Bachelor’s","Basic","High School","2n Cycle","Master’s","Master","Master’s","PhD","PhD","Other")</f>
        <v>PhD</v>
      </c>
      <c r="F1731" t="s">
        <v>42</v>
      </c>
      <c r="G1731" s="14" t="s">
        <v>42</v>
      </c>
      <c r="H1731" s="14" t="str" cm="1">
        <f t="array" ref="H1731">_xlfn.SWITCH(Table1[[#This Row],[Marital_Status_mod]],"Together","Couple","Married","Couple","Divorced","Single","Single","Single","Widow","Single","Other")</f>
        <v>Couple</v>
      </c>
      <c r="I1731" s="4">
        <v>33454</v>
      </c>
      <c r="J1731" s="41" t="str">
        <f t="shared" si="110"/>
        <v>$30 - $40K</v>
      </c>
      <c r="K1731">
        <v>1</v>
      </c>
      <c r="L1731">
        <v>0</v>
      </c>
      <c r="M1731">
        <f>Table1[[#This Row],[Teenhome]]+Table1[[#This Row],[Kidhome]]</f>
        <v>1</v>
      </c>
      <c r="N1731" s="1">
        <v>41402</v>
      </c>
      <c r="O1731" s="16">
        <f>(Table1[[#This Row],[DataSetDate]]-Table1[[#This Row],[Dt_Customer]])/365</f>
        <v>7.7534246575342465</v>
      </c>
      <c r="P1731" s="15">
        <v>44232</v>
      </c>
      <c r="Q1731">
        <v>32</v>
      </c>
      <c r="R1731" s="4">
        <v>76</v>
      </c>
      <c r="S1731" s="4">
        <v>10</v>
      </c>
      <c r="T1731" s="4">
        <v>56</v>
      </c>
      <c r="U1731" s="4">
        <v>3</v>
      </c>
      <c r="V1731" s="4">
        <v>1</v>
      </c>
      <c r="W1731" s="4">
        <v>23</v>
      </c>
      <c r="X1731">
        <v>2</v>
      </c>
      <c r="Y1731">
        <v>4</v>
      </c>
      <c r="Z1731" t="str">
        <f t="shared" si="111"/>
        <v>Medium</v>
      </c>
      <c r="AA1731" s="14">
        <f t="shared" ca="1" si="112"/>
        <v>3.6525517572257624</v>
      </c>
      <c r="AB1731">
        <v>0</v>
      </c>
      <c r="AC1731">
        <v>4</v>
      </c>
      <c r="AD1731" s="14">
        <f t="shared" ca="1" si="113"/>
        <v>4.2458747806638621</v>
      </c>
      <c r="AE1731">
        <v>8</v>
      </c>
      <c r="AF1731">
        <v>0</v>
      </c>
      <c r="AG1731">
        <v>0</v>
      </c>
      <c r="AH1731">
        <v>0</v>
      </c>
      <c r="AI1731">
        <v>0</v>
      </c>
      <c r="AJ1731">
        <v>0</v>
      </c>
      <c r="AK1731">
        <v>0</v>
      </c>
      <c r="AL1731">
        <v>0</v>
      </c>
      <c r="AM1731" t="s">
        <v>43</v>
      </c>
    </row>
    <row r="1732" spans="1:39" hidden="1" x14ac:dyDescent="0.3">
      <c r="A1732">
        <v>5907</v>
      </c>
      <c r="B1732">
        <v>1952</v>
      </c>
      <c r="C1732" s="14">
        <f>2021-Table1[[#This Row],[Year_Birth]]</f>
        <v>69</v>
      </c>
      <c r="D1732" t="s">
        <v>44</v>
      </c>
      <c r="E1732" s="14" t="str" cm="1">
        <f t="array" ref="E1732">_xlfn.SWITCH(Table1[[#This Row],[Education]],"Graduation","Bachelor’s","Basic","High School","2n Cycle","Master’s","Master","Master’s","PhD","PhD","Other")</f>
        <v>Master’s</v>
      </c>
      <c r="F1732" t="s">
        <v>42</v>
      </c>
      <c r="G1732" s="14" t="s">
        <v>42</v>
      </c>
      <c r="H1732" s="14" t="str" cm="1">
        <f t="array" ref="H1732">_xlfn.SWITCH(Table1[[#This Row],[Marital_Status_mod]],"Together","Couple","Married","Couple","Divorced","Single","Single","Single","Widow","Single","Other")</f>
        <v>Couple</v>
      </c>
      <c r="I1732" s="4">
        <v>33444</v>
      </c>
      <c r="J1732" s="41" t="str">
        <f t="shared" si="110"/>
        <v>$30 - $40K</v>
      </c>
      <c r="K1732">
        <v>1</v>
      </c>
      <c r="L1732">
        <v>1</v>
      </c>
      <c r="M1732">
        <f>Table1[[#This Row],[Teenhome]]+Table1[[#This Row],[Kidhome]]</f>
        <v>2</v>
      </c>
      <c r="N1732" s="1">
        <v>41216</v>
      </c>
      <c r="O1732" s="16">
        <f>(Table1[[#This Row],[DataSetDate]]-Table1[[#This Row],[Dt_Customer]])/365</f>
        <v>8.2630136986301377</v>
      </c>
      <c r="P1732" s="15">
        <v>44232</v>
      </c>
      <c r="Q1732">
        <v>24</v>
      </c>
      <c r="R1732" s="4">
        <v>8</v>
      </c>
      <c r="S1732" s="4">
        <v>0</v>
      </c>
      <c r="T1732" s="4">
        <v>8</v>
      </c>
      <c r="U1732" s="4">
        <v>0</v>
      </c>
      <c r="V1732" s="4">
        <v>0</v>
      </c>
      <c r="W1732" s="4">
        <v>2</v>
      </c>
      <c r="X1732">
        <v>1</v>
      </c>
      <c r="Y1732">
        <v>1</v>
      </c>
      <c r="Z1732" t="str">
        <f t="shared" si="111"/>
        <v>Low</v>
      </c>
      <c r="AA1732" s="14">
        <f t="shared" ca="1" si="112"/>
        <v>0.88798316264108557</v>
      </c>
      <c r="AB1732">
        <v>0</v>
      </c>
      <c r="AC1732">
        <v>2</v>
      </c>
      <c r="AD1732" s="14">
        <f t="shared" ca="1" si="113"/>
        <v>1.8299909960684095</v>
      </c>
      <c r="AE1732">
        <v>8</v>
      </c>
      <c r="AF1732">
        <v>0</v>
      </c>
      <c r="AG1732">
        <v>0</v>
      </c>
      <c r="AH1732">
        <v>0</v>
      </c>
      <c r="AI1732">
        <v>0</v>
      </c>
      <c r="AJ1732">
        <v>0</v>
      </c>
      <c r="AK1732">
        <v>0</v>
      </c>
      <c r="AL1732">
        <v>0</v>
      </c>
      <c r="AM1732" t="s">
        <v>41</v>
      </c>
    </row>
    <row r="1733" spans="1:39" hidden="1" x14ac:dyDescent="0.3">
      <c r="A1733">
        <v>2740</v>
      </c>
      <c r="B1733">
        <v>1958</v>
      </c>
      <c r="C1733" s="14">
        <f>2021-Table1[[#This Row],[Year_Birth]]</f>
        <v>63</v>
      </c>
      <c r="D1733" t="s">
        <v>39</v>
      </c>
      <c r="E1733" s="14" t="str" cm="1">
        <f t="array" ref="E1733">_xlfn.SWITCH(Table1[[#This Row],[Education]],"Graduation","Bachelor’s","Basic","High School","2n Cycle","Master’s","Master","Master’s","PhD","PhD","Other")</f>
        <v>PhD</v>
      </c>
      <c r="F1733" t="s">
        <v>54</v>
      </c>
      <c r="G1733" s="14" t="s">
        <v>54</v>
      </c>
      <c r="H1733" s="14" t="str" cm="1">
        <f t="array" ref="H1733">_xlfn.SWITCH(Table1[[#This Row],[Marital_Status_mod]],"Together","Couple","Married","Couple","Divorced","Single","Single","Single","Widow","Single","Other")</f>
        <v>Single</v>
      </c>
      <c r="I1733" s="4">
        <v>33438</v>
      </c>
      <c r="J1733" s="41" t="str">
        <f t="shared" si="110"/>
        <v>$30 - $40K</v>
      </c>
      <c r="K1733">
        <v>1</v>
      </c>
      <c r="L1733">
        <v>1</v>
      </c>
      <c r="M1733">
        <f>Table1[[#This Row],[Teenhome]]+Table1[[#This Row],[Kidhome]]</f>
        <v>2</v>
      </c>
      <c r="N1733" s="1">
        <v>41539</v>
      </c>
      <c r="O1733" s="16">
        <f>(Table1[[#This Row],[DataSetDate]]-Table1[[#This Row],[Dt_Customer]])/365</f>
        <v>7.3780821917808215</v>
      </c>
      <c r="P1733" s="15">
        <v>44232</v>
      </c>
      <c r="Q1733">
        <v>81</v>
      </c>
      <c r="R1733" s="4">
        <v>62</v>
      </c>
      <c r="S1733" s="4">
        <v>1</v>
      </c>
      <c r="T1733" s="4">
        <v>16</v>
      </c>
      <c r="U1733" s="4">
        <v>3</v>
      </c>
      <c r="V1733" s="4">
        <v>2</v>
      </c>
      <c r="W1733" s="4">
        <v>6</v>
      </c>
      <c r="X1733">
        <v>4</v>
      </c>
      <c r="Y1733">
        <v>2</v>
      </c>
      <c r="Z1733" t="str">
        <f t="shared" si="111"/>
        <v>Low</v>
      </c>
      <c r="AA1733" s="14">
        <f t="shared" ca="1" si="112"/>
        <v>2.2466187676977736</v>
      </c>
      <c r="AB1733">
        <v>1</v>
      </c>
      <c r="AC1733">
        <v>4</v>
      </c>
      <c r="AD1733" s="14">
        <f t="shared" ca="1" si="113"/>
        <v>4.3688204671264286</v>
      </c>
      <c r="AE1733">
        <v>5</v>
      </c>
      <c r="AF1733">
        <v>0</v>
      </c>
      <c r="AG1733">
        <v>0</v>
      </c>
      <c r="AH1733">
        <v>0</v>
      </c>
      <c r="AI1733">
        <v>0</v>
      </c>
      <c r="AJ1733">
        <v>0</v>
      </c>
      <c r="AK1733">
        <v>0</v>
      </c>
      <c r="AL1733">
        <v>0</v>
      </c>
      <c r="AM1733" t="s">
        <v>41</v>
      </c>
    </row>
    <row r="1734" spans="1:39" hidden="1" x14ac:dyDescent="0.3">
      <c r="A1734">
        <v>8414</v>
      </c>
      <c r="B1734">
        <v>1962</v>
      </c>
      <c r="C1734" s="14">
        <f>2021-Table1[[#This Row],[Year_Birth]]</f>
        <v>59</v>
      </c>
      <c r="D1734" t="s">
        <v>39</v>
      </c>
      <c r="E1734" s="14" t="str" cm="1">
        <f t="array" ref="E1734">_xlfn.SWITCH(Table1[[#This Row],[Education]],"Graduation","Bachelor’s","Basic","High School","2n Cycle","Master’s","Master","Master’s","PhD","PhD","Other")</f>
        <v>PhD</v>
      </c>
      <c r="F1734" t="s">
        <v>50</v>
      </c>
      <c r="G1734" s="14" t="s">
        <v>50</v>
      </c>
      <c r="H1734" s="14" t="str" cm="1">
        <f t="array" ref="H1734">_xlfn.SWITCH(Table1[[#This Row],[Marital_Status_mod]],"Together","Couple","Married","Couple","Divorced","Single","Single","Single","Widow","Single","Other")</f>
        <v>Single</v>
      </c>
      <c r="I1734" s="4">
        <v>33419</v>
      </c>
      <c r="J1734" s="41" t="str">
        <f t="shared" si="110"/>
        <v>$30 - $40K</v>
      </c>
      <c r="K1734">
        <v>0</v>
      </c>
      <c r="L1734">
        <v>1</v>
      </c>
      <c r="M1734">
        <f>Table1[[#This Row],[Teenhome]]+Table1[[#This Row],[Kidhome]]</f>
        <v>1</v>
      </c>
      <c r="N1734" s="1">
        <v>41503</v>
      </c>
      <c r="O1734" s="16">
        <f>(Table1[[#This Row],[DataSetDate]]-Table1[[#This Row],[Dt_Customer]])/365</f>
        <v>7.4767123287671229</v>
      </c>
      <c r="P1734" s="15">
        <v>44232</v>
      </c>
      <c r="Q1734">
        <v>76</v>
      </c>
      <c r="R1734" s="4">
        <v>56</v>
      </c>
      <c r="S1734" s="4">
        <v>0</v>
      </c>
      <c r="T1734" s="4">
        <v>12</v>
      </c>
      <c r="U1734" s="4">
        <v>0</v>
      </c>
      <c r="V1734" s="4">
        <v>0</v>
      </c>
      <c r="W1734" s="4">
        <v>18</v>
      </c>
      <c r="X1734">
        <v>2</v>
      </c>
      <c r="Y1734">
        <v>2</v>
      </c>
      <c r="Z1734" t="str">
        <f t="shared" si="111"/>
        <v>Low</v>
      </c>
      <c r="AA1734" s="14">
        <f t="shared" ca="1" si="112"/>
        <v>2.1614424174621489</v>
      </c>
      <c r="AB1734">
        <v>0</v>
      </c>
      <c r="AC1734">
        <v>4</v>
      </c>
      <c r="AD1734" s="14">
        <f t="shared" ca="1" si="113"/>
        <v>3.6442049998687884</v>
      </c>
      <c r="AE1734">
        <v>7</v>
      </c>
      <c r="AF1734">
        <v>0</v>
      </c>
      <c r="AG1734">
        <v>0</v>
      </c>
      <c r="AH1734">
        <v>0</v>
      </c>
      <c r="AI1734">
        <v>0</v>
      </c>
      <c r="AJ1734">
        <v>0</v>
      </c>
      <c r="AK1734">
        <v>0</v>
      </c>
      <c r="AL1734">
        <v>0</v>
      </c>
      <c r="AM1734" t="s">
        <v>41</v>
      </c>
    </row>
    <row r="1735" spans="1:39" hidden="1" x14ac:dyDescent="0.3">
      <c r="A1735">
        <v>5967</v>
      </c>
      <c r="B1735">
        <v>1952</v>
      </c>
      <c r="C1735" s="14">
        <f>2021-Table1[[#This Row],[Year_Birth]]</f>
        <v>69</v>
      </c>
      <c r="D1735" t="s">
        <v>46</v>
      </c>
      <c r="E1735" s="14" t="str" cm="1">
        <f t="array" ref="E1735">_xlfn.SWITCH(Table1[[#This Row],[Education]],"Graduation","Bachelor’s","Basic","High School","2n Cycle","Master’s","Master","Master’s","PhD","PhD","Other")</f>
        <v>Bachelor’s</v>
      </c>
      <c r="F1735" t="s">
        <v>40</v>
      </c>
      <c r="G1735" s="14" t="s">
        <v>40</v>
      </c>
      <c r="H1735" s="14" t="str" cm="1">
        <f t="array" ref="H1735">_xlfn.SWITCH(Table1[[#This Row],[Marital_Status_mod]],"Together","Couple","Married","Couple","Divorced","Single","Single","Single","Widow","Single","Other")</f>
        <v>Couple</v>
      </c>
      <c r="I1735" s="4">
        <v>33402</v>
      </c>
      <c r="J1735" s="41" t="str">
        <f t="shared" si="110"/>
        <v>$30 - $40K</v>
      </c>
      <c r="K1735">
        <v>1</v>
      </c>
      <c r="L1735">
        <v>1</v>
      </c>
      <c r="M1735">
        <f>Table1[[#This Row],[Teenhome]]+Table1[[#This Row],[Kidhome]]</f>
        <v>2</v>
      </c>
      <c r="N1735" s="1">
        <v>41473</v>
      </c>
      <c r="O1735" s="16">
        <f>(Table1[[#This Row],[DataSetDate]]-Table1[[#This Row],[Dt_Customer]])/365</f>
        <v>7.558904109589041</v>
      </c>
      <c r="P1735" s="15">
        <v>44232</v>
      </c>
      <c r="Q1735">
        <v>60</v>
      </c>
      <c r="R1735" s="4">
        <v>26</v>
      </c>
      <c r="S1735" s="4">
        <v>2</v>
      </c>
      <c r="T1735" s="4">
        <v>19</v>
      </c>
      <c r="U1735" s="4">
        <v>10</v>
      </c>
      <c r="V1735" s="4">
        <v>5</v>
      </c>
      <c r="W1735" s="4">
        <v>8</v>
      </c>
      <c r="X1735">
        <v>3</v>
      </c>
      <c r="Y1735">
        <v>2</v>
      </c>
      <c r="Z1735" t="str">
        <f t="shared" si="111"/>
        <v>Low</v>
      </c>
      <c r="AA1735" s="14">
        <f t="shared" ca="1" si="112"/>
        <v>2.3840825693764844</v>
      </c>
      <c r="AB1735">
        <v>1</v>
      </c>
      <c r="AC1735">
        <v>3</v>
      </c>
      <c r="AD1735" s="14">
        <f t="shared" ca="1" si="113"/>
        <v>3.0545299949858684</v>
      </c>
      <c r="AE1735">
        <v>8</v>
      </c>
      <c r="AF1735">
        <v>0</v>
      </c>
      <c r="AG1735">
        <v>0</v>
      </c>
      <c r="AH1735">
        <v>0</v>
      </c>
      <c r="AI1735">
        <v>0</v>
      </c>
      <c r="AJ1735">
        <v>0</v>
      </c>
      <c r="AK1735">
        <v>0</v>
      </c>
      <c r="AL1735">
        <v>0</v>
      </c>
      <c r="AM1735" t="s">
        <v>52</v>
      </c>
    </row>
    <row r="1736" spans="1:39" hidden="1" x14ac:dyDescent="0.3">
      <c r="A1736">
        <v>10967</v>
      </c>
      <c r="B1736">
        <v>1963</v>
      </c>
      <c r="C1736" s="14">
        <f>2021-Table1[[#This Row],[Year_Birth]]</f>
        <v>58</v>
      </c>
      <c r="D1736" t="s">
        <v>46</v>
      </c>
      <c r="E1736" s="14" t="str" cm="1">
        <f t="array" ref="E1736">_xlfn.SWITCH(Table1[[#This Row],[Education]],"Graduation","Bachelor’s","Basic","High School","2n Cycle","Master’s","Master","Master’s","PhD","PhD","Other")</f>
        <v>Bachelor’s</v>
      </c>
      <c r="F1736" t="s">
        <v>49</v>
      </c>
      <c r="G1736" s="14" t="s">
        <v>49</v>
      </c>
      <c r="H1736" s="14" t="str" cm="1">
        <f t="array" ref="H1736">_xlfn.SWITCH(Table1[[#This Row],[Marital_Status_mod]],"Together","Couple","Married","Couple","Divorced","Single","Single","Single","Widow","Single","Other")</f>
        <v>Single</v>
      </c>
      <c r="I1736" s="4">
        <v>33378</v>
      </c>
      <c r="J1736" s="41" t="str">
        <f t="shared" si="110"/>
        <v>$30 - $40K</v>
      </c>
      <c r="K1736">
        <v>1</v>
      </c>
      <c r="L1736">
        <v>1</v>
      </c>
      <c r="M1736">
        <f>Table1[[#This Row],[Teenhome]]+Table1[[#This Row],[Kidhome]]</f>
        <v>2</v>
      </c>
      <c r="N1736" s="1">
        <v>41311</v>
      </c>
      <c r="O1736" s="16">
        <f>(Table1[[#This Row],[DataSetDate]]-Table1[[#This Row],[Dt_Customer]])/365</f>
        <v>8.0027397260273965</v>
      </c>
      <c r="P1736" s="15">
        <v>44232</v>
      </c>
      <c r="Q1736">
        <v>38</v>
      </c>
      <c r="R1736" s="4">
        <v>33</v>
      </c>
      <c r="S1736" s="4">
        <v>6</v>
      </c>
      <c r="T1736" s="4">
        <v>40</v>
      </c>
      <c r="U1736" s="4">
        <v>3</v>
      </c>
      <c r="V1736" s="4">
        <v>7</v>
      </c>
      <c r="W1736" s="4">
        <v>10</v>
      </c>
      <c r="X1736">
        <v>3</v>
      </c>
      <c r="Y1736">
        <v>2</v>
      </c>
      <c r="Z1736" t="str">
        <f t="shared" si="111"/>
        <v>Low</v>
      </c>
      <c r="AA1736" s="14">
        <f t="shared" ca="1" si="112"/>
        <v>2.1005633725355852</v>
      </c>
      <c r="AB1736">
        <v>0</v>
      </c>
      <c r="AC1736">
        <v>4</v>
      </c>
      <c r="AD1736" s="14">
        <f t="shared" ca="1" si="113"/>
        <v>3.8932543086373457</v>
      </c>
      <c r="AE1736">
        <v>7</v>
      </c>
      <c r="AF1736">
        <v>0</v>
      </c>
      <c r="AG1736">
        <v>0</v>
      </c>
      <c r="AH1736">
        <v>0</v>
      </c>
      <c r="AI1736">
        <v>0</v>
      </c>
      <c r="AJ1736">
        <v>0</v>
      </c>
      <c r="AK1736">
        <v>0</v>
      </c>
      <c r="AL1736">
        <v>0</v>
      </c>
      <c r="AM1736" t="s">
        <v>47</v>
      </c>
    </row>
    <row r="1737" spans="1:39" hidden="1" x14ac:dyDescent="0.3">
      <c r="A1737">
        <v>7275</v>
      </c>
      <c r="B1737">
        <v>1971</v>
      </c>
      <c r="C1737" s="14">
        <f>2021-Table1[[#This Row],[Year_Birth]]</f>
        <v>50</v>
      </c>
      <c r="D1737" t="s">
        <v>44</v>
      </c>
      <c r="E1737" s="14" t="str" cm="1">
        <f t="array" ref="E1737">_xlfn.SWITCH(Table1[[#This Row],[Education]],"Graduation","Bachelor’s","Basic","High School","2n Cycle","Master’s","Master","Master’s","PhD","PhD","Other")</f>
        <v>Master’s</v>
      </c>
      <c r="F1737" t="s">
        <v>50</v>
      </c>
      <c r="G1737" s="14" t="s">
        <v>50</v>
      </c>
      <c r="H1737" s="14" t="str" cm="1">
        <f t="array" ref="H1737">_xlfn.SWITCH(Table1[[#This Row],[Marital_Status_mod]],"Together","Couple","Married","Couple","Divorced","Single","Single","Single","Widow","Single","Other")</f>
        <v>Single</v>
      </c>
      <c r="I1737" s="4">
        <v>33316</v>
      </c>
      <c r="J1737" s="41" t="str">
        <f t="shared" si="110"/>
        <v>$30 - $40K</v>
      </c>
      <c r="K1737">
        <v>1</v>
      </c>
      <c r="L1737">
        <v>1</v>
      </c>
      <c r="M1737">
        <f>Table1[[#This Row],[Teenhome]]+Table1[[#This Row],[Kidhome]]</f>
        <v>2</v>
      </c>
      <c r="N1737" s="1">
        <v>41551</v>
      </c>
      <c r="O1737" s="16">
        <f>(Table1[[#This Row],[DataSetDate]]-Table1[[#This Row],[Dt_Customer]])/365</f>
        <v>7.3452054794520549</v>
      </c>
      <c r="P1737" s="15">
        <v>44232</v>
      </c>
      <c r="Q1737">
        <v>34</v>
      </c>
      <c r="R1737" s="4">
        <v>79</v>
      </c>
      <c r="S1737" s="4">
        <v>1</v>
      </c>
      <c r="T1737" s="4">
        <v>31</v>
      </c>
      <c r="U1737" s="4">
        <v>4</v>
      </c>
      <c r="V1737" s="4">
        <v>4</v>
      </c>
      <c r="W1737" s="4">
        <v>12</v>
      </c>
      <c r="X1737">
        <v>3</v>
      </c>
      <c r="Y1737">
        <v>2</v>
      </c>
      <c r="Z1737" t="str">
        <f t="shared" si="111"/>
        <v>Low</v>
      </c>
      <c r="AA1737" s="14">
        <f t="shared" ca="1" si="112"/>
        <v>2.170421154659754</v>
      </c>
      <c r="AB1737">
        <v>1</v>
      </c>
      <c r="AC1737">
        <v>4</v>
      </c>
      <c r="AD1737" s="14">
        <f t="shared" ca="1" si="113"/>
        <v>4.2693021365543977</v>
      </c>
      <c r="AE1737">
        <v>6</v>
      </c>
      <c r="AF1737">
        <v>0</v>
      </c>
      <c r="AG1737">
        <v>0</v>
      </c>
      <c r="AH1737">
        <v>0</v>
      </c>
      <c r="AI1737">
        <v>0</v>
      </c>
      <c r="AJ1737">
        <v>0</v>
      </c>
      <c r="AK1737">
        <v>0</v>
      </c>
      <c r="AL1737">
        <v>0</v>
      </c>
      <c r="AM1737" t="s">
        <v>43</v>
      </c>
    </row>
    <row r="1738" spans="1:39" hidden="1" x14ac:dyDescent="0.3">
      <c r="A1738">
        <v>8334</v>
      </c>
      <c r="B1738">
        <v>1971</v>
      </c>
      <c r="C1738" s="14">
        <f>2021-Table1[[#This Row],[Year_Birth]]</f>
        <v>50</v>
      </c>
      <c r="D1738" t="s">
        <v>44</v>
      </c>
      <c r="E1738" s="14" t="str" cm="1">
        <f t="array" ref="E1738">_xlfn.SWITCH(Table1[[#This Row],[Education]],"Graduation","Bachelor’s","Basic","High School","2n Cycle","Master’s","Master","Master’s","PhD","PhD","Other")</f>
        <v>Master’s</v>
      </c>
      <c r="F1738" t="s">
        <v>50</v>
      </c>
      <c r="G1738" s="14" t="s">
        <v>50</v>
      </c>
      <c r="H1738" s="14" t="str" cm="1">
        <f t="array" ref="H1738">_xlfn.SWITCH(Table1[[#This Row],[Marital_Status_mod]],"Together","Couple","Married","Couple","Divorced","Single","Single","Single","Widow","Single","Other")</f>
        <v>Single</v>
      </c>
      <c r="I1738" s="4">
        <v>33316</v>
      </c>
      <c r="J1738" s="41" t="str">
        <f t="shared" si="110"/>
        <v>$30 - $40K</v>
      </c>
      <c r="K1738">
        <v>1</v>
      </c>
      <c r="L1738">
        <v>1</v>
      </c>
      <c r="M1738">
        <f>Table1[[#This Row],[Teenhome]]+Table1[[#This Row],[Kidhome]]</f>
        <v>2</v>
      </c>
      <c r="N1738" s="1">
        <v>41551</v>
      </c>
      <c r="O1738" s="16">
        <f>(Table1[[#This Row],[DataSetDate]]-Table1[[#This Row],[Dt_Customer]])/365</f>
        <v>7.3452054794520549</v>
      </c>
      <c r="P1738" s="15">
        <v>44232</v>
      </c>
      <c r="Q1738">
        <v>34</v>
      </c>
      <c r="R1738" s="4">
        <v>79</v>
      </c>
      <c r="S1738" s="4">
        <v>1</v>
      </c>
      <c r="T1738" s="4">
        <v>31</v>
      </c>
      <c r="U1738" s="4">
        <v>4</v>
      </c>
      <c r="V1738" s="4">
        <v>4</v>
      </c>
      <c r="W1738" s="4">
        <v>12</v>
      </c>
      <c r="X1738">
        <v>3</v>
      </c>
      <c r="Y1738">
        <v>2</v>
      </c>
      <c r="Z1738" t="str">
        <f t="shared" si="111"/>
        <v>Low</v>
      </c>
      <c r="AA1738" s="14">
        <f t="shared" ca="1" si="112"/>
        <v>1.6636040628477922</v>
      </c>
      <c r="AB1738">
        <v>1</v>
      </c>
      <c r="AC1738">
        <v>4</v>
      </c>
      <c r="AD1738" s="14">
        <f t="shared" ca="1" si="113"/>
        <v>4.3786500047022319</v>
      </c>
      <c r="AE1738">
        <v>6</v>
      </c>
      <c r="AF1738">
        <v>0</v>
      </c>
      <c r="AG1738">
        <v>0</v>
      </c>
      <c r="AH1738">
        <v>0</v>
      </c>
      <c r="AI1738">
        <v>0</v>
      </c>
      <c r="AJ1738">
        <v>0</v>
      </c>
      <c r="AK1738">
        <v>0</v>
      </c>
      <c r="AL1738">
        <v>0</v>
      </c>
      <c r="AM1738" t="s">
        <v>41</v>
      </c>
    </row>
    <row r="1739" spans="1:39" hidden="1" x14ac:dyDescent="0.3">
      <c r="A1739">
        <v>6679</v>
      </c>
      <c r="B1739">
        <v>1966</v>
      </c>
      <c r="C1739" s="14">
        <f>2021-Table1[[#This Row],[Year_Birth]]</f>
        <v>55</v>
      </c>
      <c r="D1739" t="s">
        <v>46</v>
      </c>
      <c r="E1739" s="14" t="str" cm="1">
        <f t="array" ref="E1739">_xlfn.SWITCH(Table1[[#This Row],[Education]],"Graduation","Bachelor’s","Basic","High School","2n Cycle","Master’s","Master","Master’s","PhD","PhD","Other")</f>
        <v>Bachelor’s</v>
      </c>
      <c r="F1739" t="s">
        <v>50</v>
      </c>
      <c r="G1739" s="14" t="s">
        <v>50</v>
      </c>
      <c r="H1739" s="14" t="str" cm="1">
        <f t="array" ref="H1739">_xlfn.SWITCH(Table1[[#This Row],[Marital_Status_mod]],"Together","Couple","Married","Couple","Divorced","Single","Single","Single","Widow","Single","Other")</f>
        <v>Single</v>
      </c>
      <c r="I1739" s="4">
        <v>33279</v>
      </c>
      <c r="J1739" s="41" t="str">
        <f t="shared" si="110"/>
        <v>$30 - $40K</v>
      </c>
      <c r="K1739">
        <v>0</v>
      </c>
      <c r="L1739">
        <v>0</v>
      </c>
      <c r="M1739">
        <f>Table1[[#This Row],[Teenhome]]+Table1[[#This Row],[Kidhome]]</f>
        <v>0</v>
      </c>
      <c r="N1739" s="1">
        <v>41802</v>
      </c>
      <c r="O1739" s="16">
        <f>(Table1[[#This Row],[DataSetDate]]-Table1[[#This Row],[Dt_Customer]])/365</f>
        <v>6.6575342465753424</v>
      </c>
      <c r="P1739" s="15">
        <v>44232</v>
      </c>
      <c r="Q1739">
        <v>29</v>
      </c>
      <c r="R1739" s="4">
        <v>10</v>
      </c>
      <c r="S1739" s="4">
        <v>3</v>
      </c>
      <c r="T1739" s="4">
        <v>3</v>
      </c>
      <c r="U1739" s="4">
        <v>0</v>
      </c>
      <c r="V1739" s="4">
        <v>0</v>
      </c>
      <c r="W1739" s="4">
        <v>0</v>
      </c>
      <c r="X1739">
        <v>1</v>
      </c>
      <c r="Y1739">
        <v>0</v>
      </c>
      <c r="Z1739" t="str">
        <f t="shared" si="111"/>
        <v>Low</v>
      </c>
      <c r="AA1739" s="14">
        <f t="shared" ca="1" si="112"/>
        <v>-0.33901522622627084</v>
      </c>
      <c r="AB1739">
        <v>0</v>
      </c>
      <c r="AC1739">
        <v>3</v>
      </c>
      <c r="AD1739" s="14">
        <f t="shared" ca="1" si="113"/>
        <v>3.1233379955545164</v>
      </c>
      <c r="AE1739">
        <v>3</v>
      </c>
      <c r="AF1739">
        <v>0</v>
      </c>
      <c r="AG1739">
        <v>0</v>
      </c>
      <c r="AH1739">
        <v>0</v>
      </c>
      <c r="AI1739">
        <v>0</v>
      </c>
      <c r="AJ1739">
        <v>0</v>
      </c>
      <c r="AK1739">
        <v>0</v>
      </c>
      <c r="AL1739">
        <v>0</v>
      </c>
      <c r="AM1739" t="s">
        <v>41</v>
      </c>
    </row>
    <row r="1740" spans="1:39" hidden="1" x14ac:dyDescent="0.3">
      <c r="A1740">
        <v>1388</v>
      </c>
      <c r="B1740">
        <v>1975</v>
      </c>
      <c r="C1740" s="14">
        <f>2021-Table1[[#This Row],[Year_Birth]]</f>
        <v>46</v>
      </c>
      <c r="D1740" t="s">
        <v>46</v>
      </c>
      <c r="E1740" s="14" t="str" cm="1">
        <f t="array" ref="E1740">_xlfn.SWITCH(Table1[[#This Row],[Education]],"Graduation","Bachelor’s","Basic","High School","2n Cycle","Master’s","Master","Master’s","PhD","PhD","Other")</f>
        <v>Bachelor’s</v>
      </c>
      <c r="F1740" t="s">
        <v>50</v>
      </c>
      <c r="G1740" s="14" t="s">
        <v>50</v>
      </c>
      <c r="H1740" s="14" t="str" cm="1">
        <f t="array" ref="H1740">_xlfn.SWITCH(Table1[[#This Row],[Marital_Status_mod]],"Together","Couple","Married","Couple","Divorced","Single","Single","Single","Widow","Single","Other")</f>
        <v>Single</v>
      </c>
      <c r="I1740" s="4">
        <v>33249</v>
      </c>
      <c r="J1740" s="41" t="str">
        <f t="shared" si="110"/>
        <v>$30 - $40K</v>
      </c>
      <c r="K1740">
        <v>1</v>
      </c>
      <c r="L1740">
        <v>0</v>
      </c>
      <c r="M1740">
        <f>Table1[[#This Row],[Teenhome]]+Table1[[#This Row],[Kidhome]]</f>
        <v>1</v>
      </c>
      <c r="N1740" s="1">
        <v>41325</v>
      </c>
      <c r="O1740" s="16">
        <f>(Table1[[#This Row],[DataSetDate]]-Table1[[#This Row],[Dt_Customer]])/365</f>
        <v>7.9643835616438352</v>
      </c>
      <c r="P1740" s="15">
        <v>44232</v>
      </c>
      <c r="Q1740">
        <v>11</v>
      </c>
      <c r="R1740" s="4">
        <v>6</v>
      </c>
      <c r="S1740" s="4">
        <v>10</v>
      </c>
      <c r="T1740" s="4">
        <v>21</v>
      </c>
      <c r="U1740" s="4">
        <v>19</v>
      </c>
      <c r="V1740" s="4">
        <v>14</v>
      </c>
      <c r="W1740" s="4">
        <v>42</v>
      </c>
      <c r="X1740">
        <v>2</v>
      </c>
      <c r="Y1740">
        <v>2</v>
      </c>
      <c r="Z1740" t="str">
        <f t="shared" si="111"/>
        <v>Low</v>
      </c>
      <c r="AA1740" s="14">
        <f t="shared" ca="1" si="112"/>
        <v>1.8892434487887277</v>
      </c>
      <c r="AB1740">
        <v>1</v>
      </c>
      <c r="AC1740">
        <v>3</v>
      </c>
      <c r="AD1740" s="14">
        <f t="shared" ca="1" si="113"/>
        <v>2.86614328987593</v>
      </c>
      <c r="AE1740">
        <v>6</v>
      </c>
      <c r="AF1740">
        <v>0</v>
      </c>
      <c r="AG1740">
        <v>0</v>
      </c>
      <c r="AH1740">
        <v>0</v>
      </c>
      <c r="AI1740">
        <v>0</v>
      </c>
      <c r="AJ1740">
        <v>0</v>
      </c>
      <c r="AK1740">
        <v>0</v>
      </c>
      <c r="AL1740">
        <v>0</v>
      </c>
      <c r="AM1740" t="s">
        <v>53</v>
      </c>
    </row>
    <row r="1741" spans="1:39" hidden="1" x14ac:dyDescent="0.3">
      <c r="A1741">
        <v>979</v>
      </c>
      <c r="B1741">
        <v>1975</v>
      </c>
      <c r="C1741" s="14">
        <f>2021-Table1[[#This Row],[Year_Birth]]</f>
        <v>46</v>
      </c>
      <c r="D1741" t="s">
        <v>46</v>
      </c>
      <c r="E1741" s="14" t="str" cm="1">
        <f t="array" ref="E1741">_xlfn.SWITCH(Table1[[#This Row],[Education]],"Graduation","Bachelor’s","Basic","High School","2n Cycle","Master’s","Master","Master’s","PhD","PhD","Other")</f>
        <v>Bachelor’s</v>
      </c>
      <c r="F1741" t="s">
        <v>50</v>
      </c>
      <c r="G1741" s="14" t="s">
        <v>50</v>
      </c>
      <c r="H1741" s="14" t="str" cm="1">
        <f t="array" ref="H1741">_xlfn.SWITCH(Table1[[#This Row],[Marital_Status_mod]],"Together","Couple","Married","Couple","Divorced","Single","Single","Single","Widow","Single","Other")</f>
        <v>Single</v>
      </c>
      <c r="I1741" s="4">
        <v>33249</v>
      </c>
      <c r="J1741" s="41" t="str">
        <f t="shared" si="110"/>
        <v>$30 - $40K</v>
      </c>
      <c r="K1741">
        <v>1</v>
      </c>
      <c r="L1741">
        <v>0</v>
      </c>
      <c r="M1741">
        <f>Table1[[#This Row],[Teenhome]]+Table1[[#This Row],[Kidhome]]</f>
        <v>1</v>
      </c>
      <c r="N1741" s="1">
        <v>41325</v>
      </c>
      <c r="O1741" s="16">
        <f>(Table1[[#This Row],[DataSetDate]]-Table1[[#This Row],[Dt_Customer]])/365</f>
        <v>7.9643835616438352</v>
      </c>
      <c r="P1741" s="15">
        <v>44232</v>
      </c>
      <c r="Q1741">
        <v>11</v>
      </c>
      <c r="R1741" s="4">
        <v>6</v>
      </c>
      <c r="S1741" s="4">
        <v>10</v>
      </c>
      <c r="T1741" s="4">
        <v>21</v>
      </c>
      <c r="U1741" s="4">
        <v>19</v>
      </c>
      <c r="V1741" s="4">
        <v>14</v>
      </c>
      <c r="W1741" s="4">
        <v>42</v>
      </c>
      <c r="X1741">
        <v>2</v>
      </c>
      <c r="Y1741">
        <v>2</v>
      </c>
      <c r="Z1741" t="str">
        <f t="shared" si="111"/>
        <v>Low</v>
      </c>
      <c r="AA1741" s="14">
        <f t="shared" ca="1" si="112"/>
        <v>2.2655345385742267</v>
      </c>
      <c r="AB1741">
        <v>1</v>
      </c>
      <c r="AC1741">
        <v>3</v>
      </c>
      <c r="AD1741" s="14">
        <f t="shared" ca="1" si="113"/>
        <v>2.781473206253013</v>
      </c>
      <c r="AE1741">
        <v>6</v>
      </c>
      <c r="AF1741">
        <v>0</v>
      </c>
      <c r="AG1741">
        <v>0</v>
      </c>
      <c r="AH1741">
        <v>0</v>
      </c>
      <c r="AI1741">
        <v>0</v>
      </c>
      <c r="AJ1741">
        <v>0</v>
      </c>
      <c r="AK1741">
        <v>0</v>
      </c>
      <c r="AL1741">
        <v>0</v>
      </c>
      <c r="AM1741" t="s">
        <v>41</v>
      </c>
    </row>
    <row r="1742" spans="1:39" hidden="1" x14ac:dyDescent="0.3">
      <c r="A1742">
        <v>10680</v>
      </c>
      <c r="B1742">
        <v>1986</v>
      </c>
      <c r="C1742" s="14">
        <f>2021-Table1[[#This Row],[Year_Birth]]</f>
        <v>35</v>
      </c>
      <c r="D1742" t="s">
        <v>46</v>
      </c>
      <c r="E1742" s="14" t="str" cm="1">
        <f t="array" ref="E1742">_xlfn.SWITCH(Table1[[#This Row],[Education]],"Graduation","Bachelor’s","Basic","High School","2n Cycle","Master’s","Master","Master’s","PhD","PhD","Other")</f>
        <v>Bachelor’s</v>
      </c>
      <c r="F1742" t="s">
        <v>40</v>
      </c>
      <c r="G1742" s="14" t="s">
        <v>40</v>
      </c>
      <c r="H1742" s="14" t="str" cm="1">
        <f t="array" ref="H1742">_xlfn.SWITCH(Table1[[#This Row],[Marital_Status_mod]],"Together","Couple","Married","Couple","Divorced","Single","Single","Single","Widow","Single","Other")</f>
        <v>Couple</v>
      </c>
      <c r="I1742" s="4">
        <v>33235</v>
      </c>
      <c r="J1742" s="41" t="str">
        <f t="shared" si="110"/>
        <v>$30 - $40K</v>
      </c>
      <c r="K1742">
        <v>1</v>
      </c>
      <c r="L1742">
        <v>0</v>
      </c>
      <c r="M1742">
        <f>Table1[[#This Row],[Teenhome]]+Table1[[#This Row],[Kidhome]]</f>
        <v>1</v>
      </c>
      <c r="N1742" s="1">
        <v>41675</v>
      </c>
      <c r="O1742" s="16">
        <f>(Table1[[#This Row],[DataSetDate]]-Table1[[#This Row],[Dt_Customer]])/365</f>
        <v>7.0054794520547947</v>
      </c>
      <c r="P1742" s="15">
        <v>44232</v>
      </c>
      <c r="Q1742">
        <v>71</v>
      </c>
      <c r="R1742" s="4">
        <v>45</v>
      </c>
      <c r="S1742" s="4">
        <v>0</v>
      </c>
      <c r="T1742" s="4">
        <v>16</v>
      </c>
      <c r="U1742" s="4">
        <v>2</v>
      </c>
      <c r="V1742" s="4">
        <v>1</v>
      </c>
      <c r="W1742" s="4">
        <v>6</v>
      </c>
      <c r="X1742">
        <v>1</v>
      </c>
      <c r="Y1742">
        <v>3</v>
      </c>
      <c r="Z1742" t="str">
        <f t="shared" si="111"/>
        <v>Medium</v>
      </c>
      <c r="AA1742" s="14">
        <f t="shared" ca="1" si="112"/>
        <v>2.8460893646364784</v>
      </c>
      <c r="AB1742">
        <v>0</v>
      </c>
      <c r="AC1742">
        <v>3</v>
      </c>
      <c r="AD1742" s="14">
        <f t="shared" ca="1" si="113"/>
        <v>3.2055328640082115</v>
      </c>
      <c r="AE1742">
        <v>7</v>
      </c>
      <c r="AF1742">
        <v>0</v>
      </c>
      <c r="AG1742">
        <v>0</v>
      </c>
      <c r="AH1742">
        <v>0</v>
      </c>
      <c r="AI1742">
        <v>0</v>
      </c>
      <c r="AJ1742">
        <v>0</v>
      </c>
      <c r="AK1742">
        <v>0</v>
      </c>
      <c r="AL1742">
        <v>0</v>
      </c>
      <c r="AM1742" t="s">
        <v>41</v>
      </c>
    </row>
    <row r="1743" spans="1:39" hidden="1" x14ac:dyDescent="0.3">
      <c r="A1743">
        <v>8230</v>
      </c>
      <c r="B1743">
        <v>1980</v>
      </c>
      <c r="C1743" s="14">
        <f>2021-Table1[[#This Row],[Year_Birth]]</f>
        <v>41</v>
      </c>
      <c r="D1743" t="s">
        <v>46</v>
      </c>
      <c r="E1743" s="14" t="str" cm="1">
        <f t="array" ref="E1743">_xlfn.SWITCH(Table1[[#This Row],[Education]],"Graduation","Bachelor’s","Basic","High School","2n Cycle","Master’s","Master","Master’s","PhD","PhD","Other")</f>
        <v>Bachelor’s</v>
      </c>
      <c r="F1743" t="s">
        <v>42</v>
      </c>
      <c r="G1743" s="14" t="s">
        <v>42</v>
      </c>
      <c r="H1743" s="14" t="str" cm="1">
        <f t="array" ref="H1743">_xlfn.SWITCH(Table1[[#This Row],[Marital_Status_mod]],"Together","Couple","Married","Couple","Divorced","Single","Single","Single","Widow","Single","Other")</f>
        <v>Couple</v>
      </c>
      <c r="I1743" s="4">
        <v>33228</v>
      </c>
      <c r="J1743" s="41" t="str">
        <f t="shared" si="110"/>
        <v>$30 - $40K</v>
      </c>
      <c r="K1743">
        <v>1</v>
      </c>
      <c r="L1743">
        <v>0</v>
      </c>
      <c r="M1743">
        <f>Table1[[#This Row],[Teenhome]]+Table1[[#This Row],[Kidhome]]</f>
        <v>1</v>
      </c>
      <c r="N1743" s="1">
        <v>41662</v>
      </c>
      <c r="O1743" s="16">
        <f>(Table1[[#This Row],[DataSetDate]]-Table1[[#This Row],[Dt_Customer]])/365</f>
        <v>7.0410958904109586</v>
      </c>
      <c r="P1743" s="15">
        <v>44232</v>
      </c>
      <c r="Q1743">
        <v>28</v>
      </c>
      <c r="R1743" s="4">
        <v>22</v>
      </c>
      <c r="S1743" s="4">
        <v>2</v>
      </c>
      <c r="T1743" s="4">
        <v>31</v>
      </c>
      <c r="U1743" s="4">
        <v>7</v>
      </c>
      <c r="V1743" s="4">
        <v>4</v>
      </c>
      <c r="W1743" s="4">
        <v>5</v>
      </c>
      <c r="X1743">
        <v>1</v>
      </c>
      <c r="Y1743">
        <v>2</v>
      </c>
      <c r="Z1743" t="str">
        <f t="shared" si="111"/>
        <v>Low</v>
      </c>
      <c r="AA1743" s="14">
        <f t="shared" ca="1" si="112"/>
        <v>1.6844506904495025</v>
      </c>
      <c r="AB1743">
        <v>0</v>
      </c>
      <c r="AC1743">
        <v>3</v>
      </c>
      <c r="AD1743" s="14">
        <f t="shared" ca="1" si="113"/>
        <v>3.0555950424413156</v>
      </c>
      <c r="AE1743">
        <v>7</v>
      </c>
      <c r="AF1743">
        <v>0</v>
      </c>
      <c r="AG1743">
        <v>0</v>
      </c>
      <c r="AH1743">
        <v>0</v>
      </c>
      <c r="AI1743">
        <v>0</v>
      </c>
      <c r="AJ1743">
        <v>0</v>
      </c>
      <c r="AK1743">
        <v>0</v>
      </c>
      <c r="AL1743">
        <v>0</v>
      </c>
      <c r="AM1743" t="s">
        <v>41</v>
      </c>
    </row>
    <row r="1744" spans="1:39" hidden="1" x14ac:dyDescent="0.3">
      <c r="A1744">
        <v>2815</v>
      </c>
      <c r="B1744">
        <v>1975</v>
      </c>
      <c r="C1744" s="14">
        <f>2021-Table1[[#This Row],[Year_Birth]]</f>
        <v>46</v>
      </c>
      <c r="D1744" t="s">
        <v>46</v>
      </c>
      <c r="E1744" s="14" t="str" cm="1">
        <f t="array" ref="E1744">_xlfn.SWITCH(Table1[[#This Row],[Education]],"Graduation","Bachelor’s","Basic","High School","2n Cycle","Master’s","Master","Master’s","PhD","PhD","Other")</f>
        <v>Bachelor’s</v>
      </c>
      <c r="F1744" t="s">
        <v>42</v>
      </c>
      <c r="G1744" s="14" t="s">
        <v>42</v>
      </c>
      <c r="H1744" s="14" t="str" cm="1">
        <f t="array" ref="H1744">_xlfn.SWITCH(Table1[[#This Row],[Marital_Status_mod]],"Together","Couple","Married","Couple","Divorced","Single","Single","Single","Widow","Single","Other")</f>
        <v>Couple</v>
      </c>
      <c r="I1744" s="4">
        <v>33183</v>
      </c>
      <c r="J1744" s="41" t="str">
        <f t="shared" si="110"/>
        <v>$30 - $40K</v>
      </c>
      <c r="K1744">
        <v>1</v>
      </c>
      <c r="L1744">
        <v>0</v>
      </c>
      <c r="M1744">
        <f>Table1[[#This Row],[Teenhome]]+Table1[[#This Row],[Kidhome]]</f>
        <v>1</v>
      </c>
      <c r="N1744" s="1">
        <v>41694</v>
      </c>
      <c r="O1744" s="16">
        <f>(Table1[[#This Row],[DataSetDate]]-Table1[[#This Row],[Dt_Customer]])/365</f>
        <v>6.9534246575342467</v>
      </c>
      <c r="P1744" s="15">
        <v>44232</v>
      </c>
      <c r="Q1744">
        <v>46</v>
      </c>
      <c r="R1744" s="4">
        <v>7</v>
      </c>
      <c r="S1744" s="4">
        <v>5</v>
      </c>
      <c r="T1744" s="4">
        <v>39</v>
      </c>
      <c r="U1744" s="4">
        <v>17</v>
      </c>
      <c r="V1744" s="4">
        <v>15</v>
      </c>
      <c r="W1744" s="4">
        <v>37</v>
      </c>
      <c r="X1744">
        <v>2</v>
      </c>
      <c r="Y1744">
        <v>4</v>
      </c>
      <c r="Z1744" t="str">
        <f t="shared" si="111"/>
        <v>Medium</v>
      </c>
      <c r="AA1744" s="14">
        <f t="shared" ca="1" si="112"/>
        <v>3.9963738493106211</v>
      </c>
      <c r="AB1744">
        <v>0</v>
      </c>
      <c r="AC1744">
        <v>3</v>
      </c>
      <c r="AD1744" s="14">
        <f t="shared" ca="1" si="113"/>
        <v>2.9217485408363868</v>
      </c>
      <c r="AE1744">
        <v>7</v>
      </c>
      <c r="AF1744">
        <v>0</v>
      </c>
      <c r="AG1744">
        <v>0</v>
      </c>
      <c r="AH1744">
        <v>0</v>
      </c>
      <c r="AI1744">
        <v>0</v>
      </c>
      <c r="AJ1744">
        <v>0</v>
      </c>
      <c r="AK1744">
        <v>0</v>
      </c>
      <c r="AL1744">
        <v>0</v>
      </c>
      <c r="AM1744" t="s">
        <v>41</v>
      </c>
    </row>
    <row r="1745" spans="1:39" hidden="1" x14ac:dyDescent="0.3">
      <c r="A1745">
        <v>11030</v>
      </c>
      <c r="B1745">
        <v>1976</v>
      </c>
      <c r="C1745" s="14">
        <f>2021-Table1[[#This Row],[Year_Birth]]</f>
        <v>45</v>
      </c>
      <c r="D1745" t="s">
        <v>44</v>
      </c>
      <c r="E1745" s="14" t="str" cm="1">
        <f t="array" ref="E1745">_xlfn.SWITCH(Table1[[#This Row],[Education]],"Graduation","Bachelor’s","Basic","High School","2n Cycle","Master’s","Master","Master’s","PhD","PhD","Other")</f>
        <v>Master’s</v>
      </c>
      <c r="F1745" t="s">
        <v>42</v>
      </c>
      <c r="G1745" s="14" t="s">
        <v>42</v>
      </c>
      <c r="H1745" s="14" t="str" cm="1">
        <f t="array" ref="H1745">_xlfn.SWITCH(Table1[[#This Row],[Marital_Status_mod]],"Together","Couple","Married","Couple","Divorced","Single","Single","Single","Widow","Single","Other")</f>
        <v>Couple</v>
      </c>
      <c r="I1745" s="4">
        <v>33181</v>
      </c>
      <c r="J1745" s="41" t="str">
        <f t="shared" si="110"/>
        <v>$30 - $40K</v>
      </c>
      <c r="K1745">
        <v>1</v>
      </c>
      <c r="L1745">
        <v>0</v>
      </c>
      <c r="M1745">
        <f>Table1[[#This Row],[Teenhome]]+Table1[[#This Row],[Kidhome]]</f>
        <v>1</v>
      </c>
      <c r="N1745" s="1">
        <v>41642</v>
      </c>
      <c r="O1745" s="16">
        <f>(Table1[[#This Row],[DataSetDate]]-Table1[[#This Row],[Dt_Customer]])/365</f>
        <v>7.095890410958904</v>
      </c>
      <c r="P1745" s="15">
        <v>44232</v>
      </c>
      <c r="Q1745">
        <v>90</v>
      </c>
      <c r="R1745" s="4">
        <v>9</v>
      </c>
      <c r="S1745" s="4">
        <v>0</v>
      </c>
      <c r="T1745" s="4">
        <v>3</v>
      </c>
      <c r="U1745" s="4">
        <v>0</v>
      </c>
      <c r="V1745" s="4">
        <v>0</v>
      </c>
      <c r="W1745" s="4">
        <v>4</v>
      </c>
      <c r="X1745">
        <v>1</v>
      </c>
      <c r="Y1745">
        <v>1</v>
      </c>
      <c r="Z1745" t="str">
        <f t="shared" si="111"/>
        <v>Low</v>
      </c>
      <c r="AA1745" s="14">
        <f t="shared" ca="1" si="112"/>
        <v>1.0851481417537503</v>
      </c>
      <c r="AB1745">
        <v>0</v>
      </c>
      <c r="AC1745">
        <v>2</v>
      </c>
      <c r="AD1745" s="14">
        <f t="shared" ca="1" si="113"/>
        <v>2.021715347862481</v>
      </c>
      <c r="AE1745">
        <v>6</v>
      </c>
      <c r="AF1745">
        <v>0</v>
      </c>
      <c r="AG1745">
        <v>0</v>
      </c>
      <c r="AH1745">
        <v>1</v>
      </c>
      <c r="AI1745">
        <v>0</v>
      </c>
      <c r="AJ1745">
        <v>0</v>
      </c>
      <c r="AK1745">
        <v>0</v>
      </c>
      <c r="AL1745">
        <v>0</v>
      </c>
      <c r="AM1745" t="s">
        <v>41</v>
      </c>
    </row>
    <row r="1746" spans="1:39" hidden="1" x14ac:dyDescent="0.3">
      <c r="A1746">
        <v>6424</v>
      </c>
      <c r="B1746">
        <v>1977</v>
      </c>
      <c r="C1746" s="14">
        <f>2021-Table1[[#This Row],[Year_Birth]]</f>
        <v>44</v>
      </c>
      <c r="D1746" t="s">
        <v>46</v>
      </c>
      <c r="E1746" s="14" t="str" cm="1">
        <f t="array" ref="E1746">_xlfn.SWITCH(Table1[[#This Row],[Education]],"Graduation","Bachelor’s","Basic","High School","2n Cycle","Master’s","Master","Master’s","PhD","PhD","Other")</f>
        <v>Bachelor’s</v>
      </c>
      <c r="F1746" t="s">
        <v>40</v>
      </c>
      <c r="G1746" s="14" t="s">
        <v>40</v>
      </c>
      <c r="H1746" s="14" t="str" cm="1">
        <f t="array" ref="H1746">_xlfn.SWITCH(Table1[[#This Row],[Marital_Status_mod]],"Together","Couple","Married","Couple","Divorced","Single","Single","Single","Widow","Single","Other")</f>
        <v>Couple</v>
      </c>
      <c r="I1746" s="4">
        <v>33178</v>
      </c>
      <c r="J1746" s="41" t="str">
        <f t="shared" si="110"/>
        <v>$30 - $40K</v>
      </c>
      <c r="K1746">
        <v>1</v>
      </c>
      <c r="L1746">
        <v>0</v>
      </c>
      <c r="M1746">
        <f>Table1[[#This Row],[Teenhome]]+Table1[[#This Row],[Kidhome]]</f>
        <v>1</v>
      </c>
      <c r="N1746" s="1">
        <v>41669</v>
      </c>
      <c r="O1746" s="16">
        <f>(Table1[[#This Row],[DataSetDate]]-Table1[[#This Row],[Dt_Customer]])/365</f>
        <v>7.021917808219178</v>
      </c>
      <c r="P1746" s="15">
        <v>44232</v>
      </c>
      <c r="Q1746">
        <v>9</v>
      </c>
      <c r="R1746" s="4">
        <v>12</v>
      </c>
      <c r="S1746" s="4">
        <v>6</v>
      </c>
      <c r="T1746" s="4">
        <v>2</v>
      </c>
      <c r="U1746" s="4">
        <v>11</v>
      </c>
      <c r="V1746" s="4">
        <v>2</v>
      </c>
      <c r="W1746" s="4">
        <v>16</v>
      </c>
      <c r="X1746">
        <v>1</v>
      </c>
      <c r="Y1746">
        <v>1</v>
      </c>
      <c r="Z1746" t="str">
        <f t="shared" si="111"/>
        <v>Low</v>
      </c>
      <c r="AA1746" s="14">
        <f t="shared" ca="1" si="112"/>
        <v>1.3274634359289608</v>
      </c>
      <c r="AB1746">
        <v>0</v>
      </c>
      <c r="AC1746">
        <v>3</v>
      </c>
      <c r="AD1746" s="14">
        <f t="shared" ca="1" si="113"/>
        <v>2.6433552965291667</v>
      </c>
      <c r="AE1746">
        <v>4</v>
      </c>
      <c r="AF1746">
        <v>0</v>
      </c>
      <c r="AG1746">
        <v>0</v>
      </c>
      <c r="AH1746">
        <v>0</v>
      </c>
      <c r="AI1746">
        <v>0</v>
      </c>
      <c r="AJ1746">
        <v>0</v>
      </c>
      <c r="AK1746">
        <v>0</v>
      </c>
      <c r="AL1746">
        <v>0</v>
      </c>
      <c r="AM1746" t="s">
        <v>41</v>
      </c>
    </row>
    <row r="1747" spans="1:39" hidden="1" x14ac:dyDescent="0.3">
      <c r="A1747">
        <v>5985</v>
      </c>
      <c r="B1747">
        <v>1965</v>
      </c>
      <c r="C1747" s="14">
        <f>2021-Table1[[#This Row],[Year_Birth]]</f>
        <v>56</v>
      </c>
      <c r="D1747" t="s">
        <v>44</v>
      </c>
      <c r="E1747" s="14" t="str" cm="1">
        <f t="array" ref="E1747">_xlfn.SWITCH(Table1[[#This Row],[Education]],"Graduation","Bachelor’s","Basic","High School","2n Cycle","Master’s","Master","Master’s","PhD","PhD","Other")</f>
        <v>Master’s</v>
      </c>
      <c r="F1747" t="s">
        <v>50</v>
      </c>
      <c r="G1747" s="14" t="s">
        <v>50</v>
      </c>
      <c r="H1747" s="14" t="str" cm="1">
        <f t="array" ref="H1747">_xlfn.SWITCH(Table1[[#This Row],[Marital_Status_mod]],"Together","Couple","Married","Couple","Divorced","Single","Single","Single","Widow","Single","Other")</f>
        <v>Single</v>
      </c>
      <c r="I1747" s="4">
        <v>33168</v>
      </c>
      <c r="J1747" s="41" t="str">
        <f t="shared" si="110"/>
        <v>$30 - $40K</v>
      </c>
      <c r="K1747">
        <v>0</v>
      </c>
      <c r="L1747">
        <v>1</v>
      </c>
      <c r="M1747">
        <f>Table1[[#This Row],[Teenhome]]+Table1[[#This Row],[Kidhome]]</f>
        <v>1</v>
      </c>
      <c r="N1747" s="1">
        <v>41195</v>
      </c>
      <c r="O1747" s="16">
        <f>(Table1[[#This Row],[DataSetDate]]-Table1[[#This Row],[Dt_Customer]])/365</f>
        <v>8.3205479452054796</v>
      </c>
      <c r="P1747" s="15">
        <v>44232</v>
      </c>
      <c r="Q1747">
        <v>0</v>
      </c>
      <c r="R1747" s="4">
        <v>80</v>
      </c>
      <c r="S1747" s="4">
        <v>1</v>
      </c>
      <c r="T1747" s="4">
        <v>37</v>
      </c>
      <c r="U1747" s="4">
        <v>0</v>
      </c>
      <c r="V1747" s="4">
        <v>1</v>
      </c>
      <c r="W1747" s="4">
        <v>3</v>
      </c>
      <c r="X1747">
        <v>3</v>
      </c>
      <c r="Y1747">
        <v>2</v>
      </c>
      <c r="Z1747" t="str">
        <f t="shared" si="111"/>
        <v>Low</v>
      </c>
      <c r="AA1747" s="14">
        <f t="shared" ca="1" si="112"/>
        <v>2.3066565194807165</v>
      </c>
      <c r="AB1747">
        <v>1</v>
      </c>
      <c r="AC1747">
        <v>4</v>
      </c>
      <c r="AD1747" s="14">
        <f t="shared" ca="1" si="113"/>
        <v>4.0532264862507992</v>
      </c>
      <c r="AE1747">
        <v>7</v>
      </c>
      <c r="AF1747">
        <v>0</v>
      </c>
      <c r="AG1747">
        <v>0</v>
      </c>
      <c r="AH1747">
        <v>0</v>
      </c>
      <c r="AI1747">
        <v>0</v>
      </c>
      <c r="AJ1747">
        <v>0</v>
      </c>
      <c r="AK1747">
        <v>0</v>
      </c>
      <c r="AL1747">
        <v>0</v>
      </c>
      <c r="AM1747" t="s">
        <v>41</v>
      </c>
    </row>
    <row r="1748" spans="1:39" hidden="1" x14ac:dyDescent="0.3">
      <c r="A1748">
        <v>3766</v>
      </c>
      <c r="B1748">
        <v>1959</v>
      </c>
      <c r="C1748" s="14">
        <f>2021-Table1[[#This Row],[Year_Birth]]</f>
        <v>62</v>
      </c>
      <c r="D1748" t="s">
        <v>44</v>
      </c>
      <c r="E1748" s="14" t="str" cm="1">
        <f t="array" ref="E1748">_xlfn.SWITCH(Table1[[#This Row],[Education]],"Graduation","Bachelor’s","Basic","High School","2n Cycle","Master’s","Master","Master’s","PhD","PhD","Other")</f>
        <v>Master’s</v>
      </c>
      <c r="F1748" t="s">
        <v>54</v>
      </c>
      <c r="G1748" s="14" t="s">
        <v>54</v>
      </c>
      <c r="H1748" s="14" t="str" cm="1">
        <f t="array" ref="H1748">_xlfn.SWITCH(Table1[[#This Row],[Marital_Status_mod]],"Together","Couple","Married","Couple","Divorced","Single","Single","Single","Widow","Single","Other")</f>
        <v>Single</v>
      </c>
      <c r="I1748" s="4">
        <v>33051</v>
      </c>
      <c r="J1748" s="41" t="str">
        <f t="shared" si="110"/>
        <v>$30 - $40K</v>
      </c>
      <c r="K1748">
        <v>0</v>
      </c>
      <c r="L1748">
        <v>0</v>
      </c>
      <c r="M1748">
        <f>Table1[[#This Row],[Teenhome]]+Table1[[#This Row],[Kidhome]]</f>
        <v>0</v>
      </c>
      <c r="N1748" s="1">
        <v>41137</v>
      </c>
      <c r="O1748" s="16">
        <f>(Table1[[#This Row],[DataSetDate]]-Table1[[#This Row],[Dt_Customer]])/365</f>
        <v>8.4794520547945211</v>
      </c>
      <c r="P1748" s="15">
        <v>44232</v>
      </c>
      <c r="Q1748">
        <v>15</v>
      </c>
      <c r="R1748" s="4">
        <v>100</v>
      </c>
      <c r="S1748" s="4">
        <v>71</v>
      </c>
      <c r="T1748" s="4">
        <v>243</v>
      </c>
      <c r="U1748" s="4">
        <v>108</v>
      </c>
      <c r="V1748" s="4">
        <v>94</v>
      </c>
      <c r="W1748" s="4">
        <v>219</v>
      </c>
      <c r="X1748">
        <v>3</v>
      </c>
      <c r="Y1748">
        <v>9</v>
      </c>
      <c r="Z1748" t="str">
        <f t="shared" si="111"/>
        <v>High</v>
      </c>
      <c r="AA1748" s="14">
        <f t="shared" ca="1" si="112"/>
        <v>9.1799443152400961</v>
      </c>
      <c r="AB1748">
        <v>1</v>
      </c>
      <c r="AC1748">
        <v>8</v>
      </c>
      <c r="AD1748" s="14">
        <f t="shared" ca="1" si="113"/>
        <v>7.6238257989449858</v>
      </c>
      <c r="AE1748">
        <v>9</v>
      </c>
      <c r="AF1748">
        <v>0</v>
      </c>
      <c r="AG1748">
        <v>0</v>
      </c>
      <c r="AH1748">
        <v>0</v>
      </c>
      <c r="AI1748">
        <v>0</v>
      </c>
      <c r="AJ1748">
        <v>0</v>
      </c>
      <c r="AK1748">
        <v>1</v>
      </c>
      <c r="AL1748">
        <v>0</v>
      </c>
      <c r="AM1748" t="s">
        <v>41</v>
      </c>
    </row>
    <row r="1749" spans="1:39" hidden="1" x14ac:dyDescent="0.3">
      <c r="A1749">
        <v>7685</v>
      </c>
      <c r="B1749">
        <v>1978</v>
      </c>
      <c r="C1749" s="14">
        <f>2021-Table1[[#This Row],[Year_Birth]]</f>
        <v>43</v>
      </c>
      <c r="D1749" t="s">
        <v>46</v>
      </c>
      <c r="E1749" s="14" t="str" cm="1">
        <f t="array" ref="E1749">_xlfn.SWITCH(Table1[[#This Row],[Education]],"Graduation","Bachelor’s","Basic","High School","2n Cycle","Master’s","Master","Master’s","PhD","PhD","Other")</f>
        <v>Bachelor’s</v>
      </c>
      <c r="F1749" t="s">
        <v>42</v>
      </c>
      <c r="G1749" s="14" t="s">
        <v>42</v>
      </c>
      <c r="H1749" s="14" t="str" cm="1">
        <f t="array" ref="H1749">_xlfn.SWITCH(Table1[[#This Row],[Marital_Status_mod]],"Together","Couple","Married","Couple","Divorced","Single","Single","Single","Widow","Single","Other")</f>
        <v>Couple</v>
      </c>
      <c r="I1749" s="4">
        <v>33039</v>
      </c>
      <c r="J1749" s="41" t="str">
        <f t="shared" si="110"/>
        <v>$30 - $40K</v>
      </c>
      <c r="K1749">
        <v>1</v>
      </c>
      <c r="L1749">
        <v>0</v>
      </c>
      <c r="M1749">
        <f>Table1[[#This Row],[Teenhome]]+Table1[[#This Row],[Kidhome]]</f>
        <v>1</v>
      </c>
      <c r="N1749" s="1">
        <v>41526</v>
      </c>
      <c r="O1749" s="16">
        <f>(Table1[[#This Row],[DataSetDate]]-Table1[[#This Row],[Dt_Customer]])/365</f>
        <v>7.4136986301369863</v>
      </c>
      <c r="P1749" s="15">
        <v>44232</v>
      </c>
      <c r="Q1749">
        <v>4</v>
      </c>
      <c r="R1749" s="4">
        <v>30</v>
      </c>
      <c r="S1749" s="4">
        <v>8</v>
      </c>
      <c r="T1749" s="4">
        <v>12</v>
      </c>
      <c r="U1749" s="4">
        <v>8</v>
      </c>
      <c r="V1749" s="4">
        <v>8</v>
      </c>
      <c r="W1749" s="4">
        <v>12</v>
      </c>
      <c r="X1749">
        <v>1</v>
      </c>
      <c r="Y1749">
        <v>2</v>
      </c>
      <c r="Z1749" t="str">
        <f t="shared" si="111"/>
        <v>Low</v>
      </c>
      <c r="AA1749" s="14">
        <f t="shared" ca="1" si="112"/>
        <v>2.3136330282561466</v>
      </c>
      <c r="AB1749">
        <v>0</v>
      </c>
      <c r="AC1749">
        <v>4</v>
      </c>
      <c r="AD1749" s="14">
        <f t="shared" ca="1" si="113"/>
        <v>4.1934051088157851</v>
      </c>
      <c r="AE1749">
        <v>5</v>
      </c>
      <c r="AF1749">
        <v>0</v>
      </c>
      <c r="AG1749">
        <v>0</v>
      </c>
      <c r="AH1749">
        <v>0</v>
      </c>
      <c r="AI1749">
        <v>0</v>
      </c>
      <c r="AJ1749">
        <v>0</v>
      </c>
      <c r="AK1749">
        <v>0</v>
      </c>
      <c r="AL1749">
        <v>0</v>
      </c>
      <c r="AM1749" t="s">
        <v>41</v>
      </c>
    </row>
    <row r="1750" spans="1:39" hidden="1" x14ac:dyDescent="0.3">
      <c r="A1750">
        <v>6310</v>
      </c>
      <c r="B1750">
        <v>1978</v>
      </c>
      <c r="C1750" s="14">
        <f>2021-Table1[[#This Row],[Year_Birth]]</f>
        <v>43</v>
      </c>
      <c r="D1750" t="s">
        <v>46</v>
      </c>
      <c r="E1750" s="14" t="str" cm="1">
        <f t="array" ref="E1750">_xlfn.SWITCH(Table1[[#This Row],[Education]],"Graduation","Bachelor’s","Basic","High School","2n Cycle","Master’s","Master","Master’s","PhD","PhD","Other")</f>
        <v>Bachelor’s</v>
      </c>
      <c r="F1750" t="s">
        <v>42</v>
      </c>
      <c r="G1750" s="14" t="s">
        <v>42</v>
      </c>
      <c r="H1750" s="14" t="str" cm="1">
        <f t="array" ref="H1750">_xlfn.SWITCH(Table1[[#This Row],[Marital_Status_mod]],"Together","Couple","Married","Couple","Divorced","Single","Single","Single","Widow","Single","Other")</f>
        <v>Couple</v>
      </c>
      <c r="I1750" s="4">
        <v>33039</v>
      </c>
      <c r="J1750" s="41" t="str">
        <f t="shared" si="110"/>
        <v>$30 - $40K</v>
      </c>
      <c r="K1750">
        <v>1</v>
      </c>
      <c r="L1750">
        <v>0</v>
      </c>
      <c r="M1750">
        <f>Table1[[#This Row],[Teenhome]]+Table1[[#This Row],[Kidhome]]</f>
        <v>1</v>
      </c>
      <c r="N1750" s="1">
        <v>41526</v>
      </c>
      <c r="O1750" s="16">
        <f>(Table1[[#This Row],[DataSetDate]]-Table1[[#This Row],[Dt_Customer]])/365</f>
        <v>7.4136986301369863</v>
      </c>
      <c r="P1750" s="15">
        <v>44232</v>
      </c>
      <c r="Q1750">
        <v>4</v>
      </c>
      <c r="R1750" s="4">
        <v>30</v>
      </c>
      <c r="S1750" s="4">
        <v>8</v>
      </c>
      <c r="T1750" s="4">
        <v>12</v>
      </c>
      <c r="U1750" s="4">
        <v>8</v>
      </c>
      <c r="V1750" s="4">
        <v>8</v>
      </c>
      <c r="W1750" s="4">
        <v>12</v>
      </c>
      <c r="X1750">
        <v>1</v>
      </c>
      <c r="Y1750">
        <v>2</v>
      </c>
      <c r="Z1750" t="str">
        <f t="shared" si="111"/>
        <v>Low</v>
      </c>
      <c r="AA1750" s="14">
        <f t="shared" ca="1" si="112"/>
        <v>2.2775300037537449</v>
      </c>
      <c r="AB1750">
        <v>0</v>
      </c>
      <c r="AC1750">
        <v>4</v>
      </c>
      <c r="AD1750" s="14">
        <f t="shared" ca="1" si="113"/>
        <v>3.9349644738464793</v>
      </c>
      <c r="AE1750">
        <v>5</v>
      </c>
      <c r="AF1750">
        <v>0</v>
      </c>
      <c r="AG1750">
        <v>0</v>
      </c>
      <c r="AH1750">
        <v>0</v>
      </c>
      <c r="AI1750">
        <v>0</v>
      </c>
      <c r="AJ1750">
        <v>0</v>
      </c>
      <c r="AK1750">
        <v>0</v>
      </c>
      <c r="AL1750">
        <v>0</v>
      </c>
      <c r="AM1750" t="s">
        <v>48</v>
      </c>
    </row>
    <row r="1751" spans="1:39" hidden="1" x14ac:dyDescent="0.3">
      <c r="A1751">
        <v>6885</v>
      </c>
      <c r="B1751">
        <v>1977</v>
      </c>
      <c r="C1751" s="14">
        <f>2021-Table1[[#This Row],[Year_Birth]]</f>
        <v>44</v>
      </c>
      <c r="D1751" t="s">
        <v>46</v>
      </c>
      <c r="E1751" s="14" t="str" cm="1">
        <f t="array" ref="E1751">_xlfn.SWITCH(Table1[[#This Row],[Education]],"Graduation","Bachelor’s","Basic","High School","2n Cycle","Master’s","Master","Master’s","PhD","PhD","Other")</f>
        <v>Bachelor’s</v>
      </c>
      <c r="F1751" t="s">
        <v>49</v>
      </c>
      <c r="G1751" s="14" t="s">
        <v>49</v>
      </c>
      <c r="H1751" s="14" t="str" cm="1">
        <f t="array" ref="H1751">_xlfn.SWITCH(Table1[[#This Row],[Marital_Status_mod]],"Together","Couple","Married","Couple","Divorced","Single","Single","Single","Widow","Single","Other")</f>
        <v>Single</v>
      </c>
      <c r="I1751" s="4">
        <v>32952</v>
      </c>
      <c r="J1751" s="41" t="str">
        <f t="shared" si="110"/>
        <v>$30 - $40K</v>
      </c>
      <c r="K1751">
        <v>1</v>
      </c>
      <c r="L1751">
        <v>0</v>
      </c>
      <c r="M1751">
        <f>Table1[[#This Row],[Teenhome]]+Table1[[#This Row],[Kidhome]]</f>
        <v>1</v>
      </c>
      <c r="N1751" s="1">
        <v>41609</v>
      </c>
      <c r="O1751" s="16">
        <f>(Table1[[#This Row],[DataSetDate]]-Table1[[#This Row],[Dt_Customer]])/365</f>
        <v>7.1863013698630134</v>
      </c>
      <c r="P1751" s="15">
        <v>44232</v>
      </c>
      <c r="Q1751">
        <v>36</v>
      </c>
      <c r="R1751" s="4">
        <v>38</v>
      </c>
      <c r="S1751" s="4">
        <v>0</v>
      </c>
      <c r="T1751" s="4">
        <v>12</v>
      </c>
      <c r="U1751" s="4">
        <v>3</v>
      </c>
      <c r="V1751" s="4">
        <v>1</v>
      </c>
      <c r="W1751" s="4">
        <v>1</v>
      </c>
      <c r="X1751">
        <v>1</v>
      </c>
      <c r="Y1751">
        <v>2</v>
      </c>
      <c r="Z1751" t="str">
        <f t="shared" si="111"/>
        <v>Low</v>
      </c>
      <c r="AA1751" s="14">
        <f t="shared" ca="1" si="112"/>
        <v>1.8402980681406809</v>
      </c>
      <c r="AB1751">
        <v>0</v>
      </c>
      <c r="AC1751">
        <v>3</v>
      </c>
      <c r="AD1751" s="14">
        <f t="shared" ca="1" si="113"/>
        <v>2.9075256657210322</v>
      </c>
      <c r="AE1751">
        <v>7</v>
      </c>
      <c r="AF1751">
        <v>0</v>
      </c>
      <c r="AG1751">
        <v>0</v>
      </c>
      <c r="AH1751">
        <v>0</v>
      </c>
      <c r="AI1751">
        <v>0</v>
      </c>
      <c r="AJ1751">
        <v>0</v>
      </c>
      <c r="AK1751">
        <v>0</v>
      </c>
      <c r="AL1751">
        <v>0</v>
      </c>
      <c r="AM1751" t="s">
        <v>48</v>
      </c>
    </row>
    <row r="1752" spans="1:39" hidden="1" x14ac:dyDescent="0.3">
      <c r="A1752">
        <v>6383</v>
      </c>
      <c r="B1752">
        <v>1971</v>
      </c>
      <c r="C1752" s="14">
        <f>2021-Table1[[#This Row],[Year_Birth]]</f>
        <v>50</v>
      </c>
      <c r="D1752" t="s">
        <v>39</v>
      </c>
      <c r="E1752" s="14" t="str" cm="1">
        <f t="array" ref="E1752">_xlfn.SWITCH(Table1[[#This Row],[Education]],"Graduation","Bachelor’s","Basic","High School","2n Cycle","Master’s","Master","Master’s","PhD","PhD","Other")</f>
        <v>PhD</v>
      </c>
      <c r="F1752" t="s">
        <v>40</v>
      </c>
      <c r="G1752" s="14" t="s">
        <v>40</v>
      </c>
      <c r="H1752" s="14" t="str" cm="1">
        <f t="array" ref="H1752">_xlfn.SWITCH(Table1[[#This Row],[Marital_Status_mod]],"Together","Couple","Married","Couple","Divorced","Single","Single","Single","Widow","Single","Other")</f>
        <v>Couple</v>
      </c>
      <c r="I1752" s="4">
        <v>32892</v>
      </c>
      <c r="J1752" s="41" t="str">
        <f t="shared" si="110"/>
        <v>$30 - $40K</v>
      </c>
      <c r="K1752">
        <v>1</v>
      </c>
      <c r="L1752">
        <v>0</v>
      </c>
      <c r="M1752">
        <f>Table1[[#This Row],[Teenhome]]+Table1[[#This Row],[Kidhome]]</f>
        <v>1</v>
      </c>
      <c r="N1752" s="1">
        <v>41784</v>
      </c>
      <c r="O1752" s="16">
        <f>(Table1[[#This Row],[DataSetDate]]-Table1[[#This Row],[Dt_Customer]])/365</f>
        <v>6.7068493150684931</v>
      </c>
      <c r="P1752" s="15">
        <v>44232</v>
      </c>
      <c r="Q1752">
        <v>78</v>
      </c>
      <c r="R1752" s="4">
        <v>26</v>
      </c>
      <c r="S1752" s="4">
        <v>0</v>
      </c>
      <c r="T1752" s="4">
        <v>15</v>
      </c>
      <c r="U1752" s="4">
        <v>2</v>
      </c>
      <c r="V1752" s="4">
        <v>1</v>
      </c>
      <c r="W1752" s="4">
        <v>2</v>
      </c>
      <c r="X1752">
        <v>2</v>
      </c>
      <c r="Y1752">
        <v>3</v>
      </c>
      <c r="Z1752" t="str">
        <f t="shared" si="111"/>
        <v>Medium</v>
      </c>
      <c r="AA1752" s="14">
        <f t="shared" ca="1" si="112"/>
        <v>2.6324475808037855</v>
      </c>
      <c r="AB1752">
        <v>0</v>
      </c>
      <c r="AC1752">
        <v>3</v>
      </c>
      <c r="AD1752" s="14">
        <f t="shared" ca="1" si="113"/>
        <v>2.9057056254433604</v>
      </c>
      <c r="AE1752">
        <v>8</v>
      </c>
      <c r="AF1752">
        <v>0</v>
      </c>
      <c r="AG1752">
        <v>0</v>
      </c>
      <c r="AH1752">
        <v>0</v>
      </c>
      <c r="AI1752">
        <v>0</v>
      </c>
      <c r="AJ1752">
        <v>0</v>
      </c>
      <c r="AK1752">
        <v>0</v>
      </c>
      <c r="AL1752">
        <v>0</v>
      </c>
      <c r="AM1752" t="s">
        <v>47</v>
      </c>
    </row>
    <row r="1753" spans="1:39" hidden="1" x14ac:dyDescent="0.3">
      <c r="A1753">
        <v>10536</v>
      </c>
      <c r="B1753">
        <v>1971</v>
      </c>
      <c r="C1753" s="14">
        <f>2021-Table1[[#This Row],[Year_Birth]]</f>
        <v>50</v>
      </c>
      <c r="D1753" t="s">
        <v>39</v>
      </c>
      <c r="E1753" s="14" t="str" cm="1">
        <f t="array" ref="E1753">_xlfn.SWITCH(Table1[[#This Row],[Education]],"Graduation","Bachelor’s","Basic","High School","2n Cycle","Master’s","Master","Master’s","PhD","PhD","Other")</f>
        <v>PhD</v>
      </c>
      <c r="F1753" t="s">
        <v>40</v>
      </c>
      <c r="G1753" s="14" t="s">
        <v>40</v>
      </c>
      <c r="H1753" s="14" t="str" cm="1">
        <f t="array" ref="H1753">_xlfn.SWITCH(Table1[[#This Row],[Marital_Status_mod]],"Together","Couple","Married","Couple","Divorced","Single","Single","Single","Widow","Single","Other")</f>
        <v>Couple</v>
      </c>
      <c r="I1753" s="4">
        <v>32892</v>
      </c>
      <c r="J1753" s="41" t="str">
        <f t="shared" si="110"/>
        <v>$30 - $40K</v>
      </c>
      <c r="K1753">
        <v>1</v>
      </c>
      <c r="L1753">
        <v>0</v>
      </c>
      <c r="M1753">
        <f>Table1[[#This Row],[Teenhome]]+Table1[[#This Row],[Kidhome]]</f>
        <v>1</v>
      </c>
      <c r="N1753" s="1">
        <v>41784</v>
      </c>
      <c r="O1753" s="16">
        <f>(Table1[[#This Row],[DataSetDate]]-Table1[[#This Row],[Dt_Customer]])/365</f>
        <v>6.7068493150684931</v>
      </c>
      <c r="P1753" s="15">
        <v>44232</v>
      </c>
      <c r="Q1753">
        <v>78</v>
      </c>
      <c r="R1753" s="4">
        <v>26</v>
      </c>
      <c r="S1753" s="4">
        <v>0</v>
      </c>
      <c r="T1753" s="4">
        <v>15</v>
      </c>
      <c r="U1753" s="4">
        <v>2</v>
      </c>
      <c r="V1753" s="4">
        <v>1</v>
      </c>
      <c r="W1753" s="4">
        <v>2</v>
      </c>
      <c r="X1753">
        <v>2</v>
      </c>
      <c r="Y1753">
        <v>3</v>
      </c>
      <c r="Z1753" t="str">
        <f t="shared" si="111"/>
        <v>Medium</v>
      </c>
      <c r="AA1753" s="14">
        <f t="shared" ca="1" si="112"/>
        <v>3.2156514044485496</v>
      </c>
      <c r="AB1753">
        <v>0</v>
      </c>
      <c r="AC1753">
        <v>3</v>
      </c>
      <c r="AD1753" s="14">
        <f t="shared" ca="1" si="113"/>
        <v>3.2637042620861796</v>
      </c>
      <c r="AE1753">
        <v>8</v>
      </c>
      <c r="AF1753">
        <v>0</v>
      </c>
      <c r="AG1753">
        <v>0</v>
      </c>
      <c r="AH1753">
        <v>0</v>
      </c>
      <c r="AI1753">
        <v>0</v>
      </c>
      <c r="AJ1753">
        <v>0</v>
      </c>
      <c r="AK1753">
        <v>0</v>
      </c>
      <c r="AL1753">
        <v>0</v>
      </c>
      <c r="AM1753" t="s">
        <v>41</v>
      </c>
    </row>
    <row r="1754" spans="1:39" hidden="1" x14ac:dyDescent="0.3">
      <c r="A1754">
        <v>4227</v>
      </c>
      <c r="B1754">
        <v>1968</v>
      </c>
      <c r="C1754" s="14">
        <f>2021-Table1[[#This Row],[Year_Birth]]</f>
        <v>53</v>
      </c>
      <c r="D1754" t="s">
        <v>44</v>
      </c>
      <c r="E1754" s="14" t="str" cm="1">
        <f t="array" ref="E1754">_xlfn.SWITCH(Table1[[#This Row],[Education]],"Graduation","Bachelor’s","Basic","High School","2n Cycle","Master’s","Master","Master’s","PhD","PhD","Other")</f>
        <v>Master’s</v>
      </c>
      <c r="F1754" t="s">
        <v>40</v>
      </c>
      <c r="G1754" s="14" t="s">
        <v>40</v>
      </c>
      <c r="H1754" s="14" t="str" cm="1">
        <f t="array" ref="H1754">_xlfn.SWITCH(Table1[[#This Row],[Marital_Status_mod]],"Together","Couple","Married","Couple","Divorced","Single","Single","Single","Widow","Single","Other")</f>
        <v>Couple</v>
      </c>
      <c r="I1754" s="4">
        <v>32889</v>
      </c>
      <c r="J1754" s="41" t="str">
        <f t="shared" si="110"/>
        <v>$30 - $40K</v>
      </c>
      <c r="K1754">
        <v>1</v>
      </c>
      <c r="L1754">
        <v>1</v>
      </c>
      <c r="M1754">
        <f>Table1[[#This Row],[Teenhome]]+Table1[[#This Row],[Kidhome]]</f>
        <v>2</v>
      </c>
      <c r="N1754" s="1">
        <v>41523</v>
      </c>
      <c r="O1754" s="16">
        <f>(Table1[[#This Row],[DataSetDate]]-Table1[[#This Row],[Dt_Customer]])/365</f>
        <v>7.4219178082191783</v>
      </c>
      <c r="P1754" s="15">
        <v>44232</v>
      </c>
      <c r="Q1754">
        <v>78</v>
      </c>
      <c r="R1754" s="4">
        <v>28</v>
      </c>
      <c r="S1754" s="4">
        <v>0</v>
      </c>
      <c r="T1754" s="4">
        <v>13</v>
      </c>
      <c r="U1754" s="4">
        <v>4</v>
      </c>
      <c r="V1754" s="4">
        <v>2</v>
      </c>
      <c r="W1754" s="4">
        <v>8</v>
      </c>
      <c r="X1754">
        <v>3</v>
      </c>
      <c r="Y1754">
        <v>2</v>
      </c>
      <c r="Z1754" t="str">
        <f t="shared" si="111"/>
        <v>Low</v>
      </c>
      <c r="AA1754" s="14">
        <f t="shared" ca="1" si="112"/>
        <v>1.8407215272113784</v>
      </c>
      <c r="AB1754">
        <v>1</v>
      </c>
      <c r="AC1754">
        <v>3</v>
      </c>
      <c r="AD1754" s="14">
        <f t="shared" ca="1" si="113"/>
        <v>3.3608365524073274</v>
      </c>
      <c r="AE1754">
        <v>5</v>
      </c>
      <c r="AF1754">
        <v>0</v>
      </c>
      <c r="AG1754">
        <v>0</v>
      </c>
      <c r="AH1754">
        <v>0</v>
      </c>
      <c r="AI1754">
        <v>0</v>
      </c>
      <c r="AJ1754">
        <v>0</v>
      </c>
      <c r="AK1754">
        <v>0</v>
      </c>
      <c r="AL1754">
        <v>0</v>
      </c>
      <c r="AM1754" t="s">
        <v>41</v>
      </c>
    </row>
    <row r="1755" spans="1:39" hidden="1" x14ac:dyDescent="0.3">
      <c r="A1755">
        <v>2258</v>
      </c>
      <c r="B1755">
        <v>1986</v>
      </c>
      <c r="C1755" s="14">
        <f>2021-Table1[[#This Row],[Year_Birth]]</f>
        <v>35</v>
      </c>
      <c r="D1755" t="s">
        <v>46</v>
      </c>
      <c r="E1755" s="14" t="str" cm="1">
        <f t="array" ref="E1755">_xlfn.SWITCH(Table1[[#This Row],[Education]],"Graduation","Bachelor’s","Basic","High School","2n Cycle","Master’s","Master","Master’s","PhD","PhD","Other")</f>
        <v>Bachelor’s</v>
      </c>
      <c r="F1755" t="s">
        <v>42</v>
      </c>
      <c r="G1755" s="14" t="s">
        <v>42</v>
      </c>
      <c r="H1755" s="14" t="str" cm="1">
        <f t="array" ref="H1755">_xlfn.SWITCH(Table1[[#This Row],[Marital_Status_mod]],"Together","Couple","Married","Couple","Divorced","Single","Single","Single","Widow","Single","Other")</f>
        <v>Couple</v>
      </c>
      <c r="I1755" s="4">
        <v>32880</v>
      </c>
      <c r="J1755" s="41" t="str">
        <f t="shared" si="110"/>
        <v>$30 - $40K</v>
      </c>
      <c r="K1755">
        <v>1</v>
      </c>
      <c r="L1755">
        <v>0</v>
      </c>
      <c r="M1755">
        <f>Table1[[#This Row],[Teenhome]]+Table1[[#This Row],[Kidhome]]</f>
        <v>1</v>
      </c>
      <c r="N1755" s="1">
        <v>41247</v>
      </c>
      <c r="O1755" s="16">
        <f>(Table1[[#This Row],[DataSetDate]]-Table1[[#This Row],[Dt_Customer]])/365</f>
        <v>8.1780821917808222</v>
      </c>
      <c r="P1755" s="15">
        <v>44232</v>
      </c>
      <c r="Q1755">
        <v>76</v>
      </c>
      <c r="R1755" s="4">
        <v>8</v>
      </c>
      <c r="S1755" s="4">
        <v>4</v>
      </c>
      <c r="T1755" s="4">
        <v>15</v>
      </c>
      <c r="U1755" s="4">
        <v>7</v>
      </c>
      <c r="V1755" s="4">
        <v>6</v>
      </c>
      <c r="W1755" s="4">
        <v>2</v>
      </c>
      <c r="X1755">
        <v>1</v>
      </c>
      <c r="Y1755">
        <v>1</v>
      </c>
      <c r="Z1755" t="str">
        <f t="shared" si="111"/>
        <v>Low</v>
      </c>
      <c r="AA1755" s="14">
        <f t="shared" ca="1" si="112"/>
        <v>0.81376952557757931</v>
      </c>
      <c r="AB1755">
        <v>0</v>
      </c>
      <c r="AC1755">
        <v>3</v>
      </c>
      <c r="AD1755" s="14">
        <f t="shared" ca="1" si="113"/>
        <v>2.7621668984693843</v>
      </c>
      <c r="AE1755">
        <v>8</v>
      </c>
      <c r="AF1755">
        <v>0</v>
      </c>
      <c r="AG1755">
        <v>0</v>
      </c>
      <c r="AH1755">
        <v>0</v>
      </c>
      <c r="AI1755">
        <v>0</v>
      </c>
      <c r="AJ1755">
        <v>0</v>
      </c>
      <c r="AK1755">
        <v>0</v>
      </c>
      <c r="AL1755">
        <v>0</v>
      </c>
      <c r="AM1755" t="s">
        <v>41</v>
      </c>
    </row>
    <row r="1756" spans="1:39" hidden="1" x14ac:dyDescent="0.3">
      <c r="A1756">
        <v>626</v>
      </c>
      <c r="B1756">
        <v>1951</v>
      </c>
      <c r="C1756" s="14">
        <f>2021-Table1[[#This Row],[Year_Birth]]</f>
        <v>70</v>
      </c>
      <c r="D1756" t="s">
        <v>46</v>
      </c>
      <c r="E1756" s="14" t="str" cm="1">
        <f t="array" ref="E1756">_xlfn.SWITCH(Table1[[#This Row],[Education]],"Graduation","Bachelor’s","Basic","High School","2n Cycle","Master’s","Master","Master’s","PhD","PhD","Other")</f>
        <v>Bachelor’s</v>
      </c>
      <c r="F1756" t="s">
        <v>42</v>
      </c>
      <c r="G1756" s="14" t="s">
        <v>42</v>
      </c>
      <c r="H1756" s="14" t="str" cm="1">
        <f t="array" ref="H1756">_xlfn.SWITCH(Table1[[#This Row],[Marital_Status_mod]],"Together","Couple","Married","Couple","Divorced","Single","Single","Single","Widow","Single","Other")</f>
        <v>Couple</v>
      </c>
      <c r="I1756" s="4">
        <v>32871</v>
      </c>
      <c r="J1756" s="41" t="str">
        <f t="shared" si="110"/>
        <v>$30 - $40K</v>
      </c>
      <c r="K1756">
        <v>1</v>
      </c>
      <c r="L1756">
        <v>1</v>
      </c>
      <c r="M1756">
        <f>Table1[[#This Row],[Teenhome]]+Table1[[#This Row],[Kidhome]]</f>
        <v>2</v>
      </c>
      <c r="N1756" s="1">
        <v>41342</v>
      </c>
      <c r="O1756" s="16">
        <f>(Table1[[#This Row],[DataSetDate]]-Table1[[#This Row],[Dt_Customer]])/365</f>
        <v>7.9178082191780819</v>
      </c>
      <c r="P1756" s="15">
        <v>44232</v>
      </c>
      <c r="Q1756">
        <v>28</v>
      </c>
      <c r="R1756" s="4">
        <v>22</v>
      </c>
      <c r="S1756" s="4">
        <v>2</v>
      </c>
      <c r="T1756" s="4">
        <v>12</v>
      </c>
      <c r="U1756" s="4">
        <v>0</v>
      </c>
      <c r="V1756" s="4">
        <v>2</v>
      </c>
      <c r="W1756" s="4">
        <v>5</v>
      </c>
      <c r="X1756">
        <v>1</v>
      </c>
      <c r="Y1756">
        <v>1</v>
      </c>
      <c r="Z1756" t="str">
        <f t="shared" si="111"/>
        <v>Low</v>
      </c>
      <c r="AA1756" s="14">
        <f t="shared" ca="1" si="112"/>
        <v>0.91937220151634425</v>
      </c>
      <c r="AB1756">
        <v>0</v>
      </c>
      <c r="AC1756">
        <v>3</v>
      </c>
      <c r="AD1756" s="14">
        <f t="shared" ca="1" si="113"/>
        <v>3.152920522718198</v>
      </c>
      <c r="AE1756">
        <v>4</v>
      </c>
      <c r="AF1756">
        <v>0</v>
      </c>
      <c r="AG1756">
        <v>0</v>
      </c>
      <c r="AH1756">
        <v>0</v>
      </c>
      <c r="AI1756">
        <v>0</v>
      </c>
      <c r="AJ1756">
        <v>0</v>
      </c>
      <c r="AK1756">
        <v>0</v>
      </c>
      <c r="AL1756">
        <v>0</v>
      </c>
      <c r="AM1756" t="s">
        <v>43</v>
      </c>
    </row>
    <row r="1757" spans="1:39" hidden="1" x14ac:dyDescent="0.3">
      <c r="A1757">
        <v>9423</v>
      </c>
      <c r="B1757">
        <v>1979</v>
      </c>
      <c r="C1757" s="14">
        <f>2021-Table1[[#This Row],[Year_Birth]]</f>
        <v>42</v>
      </c>
      <c r="D1757" t="s">
        <v>44</v>
      </c>
      <c r="E1757" s="14" t="str" cm="1">
        <f t="array" ref="E1757">_xlfn.SWITCH(Table1[[#This Row],[Education]],"Graduation","Bachelor’s","Basic","High School","2n Cycle","Master’s","Master","Master’s","PhD","PhD","Other")</f>
        <v>Master’s</v>
      </c>
      <c r="F1757" t="s">
        <v>42</v>
      </c>
      <c r="G1757" s="14" t="s">
        <v>42</v>
      </c>
      <c r="H1757" s="14" t="str" cm="1">
        <f t="array" ref="H1757">_xlfn.SWITCH(Table1[[#This Row],[Marital_Status_mod]],"Together","Couple","Married","Couple","Divorced","Single","Single","Single","Widow","Single","Other")</f>
        <v>Couple</v>
      </c>
      <c r="I1757" s="4">
        <v>32765</v>
      </c>
      <c r="J1757" s="41" t="str">
        <f t="shared" si="110"/>
        <v>$30 - $40K</v>
      </c>
      <c r="K1757">
        <v>1</v>
      </c>
      <c r="L1757">
        <v>0</v>
      </c>
      <c r="M1757">
        <f>Table1[[#This Row],[Teenhome]]+Table1[[#This Row],[Kidhome]]</f>
        <v>1</v>
      </c>
      <c r="N1757" s="1">
        <v>41693</v>
      </c>
      <c r="O1757" s="16">
        <f>(Table1[[#This Row],[DataSetDate]]-Table1[[#This Row],[Dt_Customer]])/365</f>
        <v>6.956164383561644</v>
      </c>
      <c r="P1757" s="15">
        <v>44232</v>
      </c>
      <c r="Q1757">
        <v>49</v>
      </c>
      <c r="R1757" s="4">
        <v>13</v>
      </c>
      <c r="S1757" s="4">
        <v>3</v>
      </c>
      <c r="T1757" s="4">
        <v>17</v>
      </c>
      <c r="U1757" s="4">
        <v>7</v>
      </c>
      <c r="V1757" s="4">
        <v>3</v>
      </c>
      <c r="W1757" s="4">
        <v>3</v>
      </c>
      <c r="X1757">
        <v>2</v>
      </c>
      <c r="Y1757">
        <v>2</v>
      </c>
      <c r="Z1757" t="str">
        <f t="shared" si="111"/>
        <v>Low</v>
      </c>
      <c r="AA1757" s="14">
        <f t="shared" ca="1" si="112"/>
        <v>1.8406543235545776</v>
      </c>
      <c r="AB1757">
        <v>0</v>
      </c>
      <c r="AC1757">
        <v>4</v>
      </c>
      <c r="AD1757" s="14">
        <f t="shared" ca="1" si="113"/>
        <v>3.6662822689619574</v>
      </c>
      <c r="AE1757">
        <v>5</v>
      </c>
      <c r="AF1757">
        <v>0</v>
      </c>
      <c r="AG1757">
        <v>0</v>
      </c>
      <c r="AH1757">
        <v>0</v>
      </c>
      <c r="AI1757">
        <v>0</v>
      </c>
      <c r="AJ1757">
        <v>0</v>
      </c>
      <c r="AK1757">
        <v>0</v>
      </c>
      <c r="AL1757">
        <v>0</v>
      </c>
      <c r="AM1757" t="s">
        <v>41</v>
      </c>
    </row>
    <row r="1758" spans="1:39" hidden="1" x14ac:dyDescent="0.3">
      <c r="A1758">
        <v>6875</v>
      </c>
      <c r="B1758">
        <v>1965</v>
      </c>
      <c r="C1758" s="14">
        <f>2021-Table1[[#This Row],[Year_Birth]]</f>
        <v>56</v>
      </c>
      <c r="D1758" t="s">
        <v>39</v>
      </c>
      <c r="E1758" s="14" t="str" cm="1">
        <f t="array" ref="E1758">_xlfn.SWITCH(Table1[[#This Row],[Education]],"Graduation","Bachelor’s","Basic","High School","2n Cycle","Master’s","Master","Master’s","PhD","PhD","Other")</f>
        <v>PhD</v>
      </c>
      <c r="F1758" t="s">
        <v>40</v>
      </c>
      <c r="G1758" s="14" t="s">
        <v>40</v>
      </c>
      <c r="H1758" s="14" t="str" cm="1">
        <f t="array" ref="H1758">_xlfn.SWITCH(Table1[[#This Row],[Marital_Status_mod]],"Together","Couple","Married","Couple","Divorced","Single","Single","Single","Widow","Single","Other")</f>
        <v>Couple</v>
      </c>
      <c r="I1758" s="4">
        <v>32727</v>
      </c>
      <c r="J1758" s="41" t="str">
        <f t="shared" si="110"/>
        <v>$30 - $40K</v>
      </c>
      <c r="K1758">
        <v>0</v>
      </c>
      <c r="L1758">
        <v>0</v>
      </c>
      <c r="M1758">
        <f>Table1[[#This Row],[Teenhome]]+Table1[[#This Row],[Kidhome]]</f>
        <v>0</v>
      </c>
      <c r="N1758" s="1">
        <v>41149</v>
      </c>
      <c r="O1758" s="16">
        <f>(Table1[[#This Row],[DataSetDate]]-Table1[[#This Row],[Dt_Customer]])/365</f>
        <v>8.4465753424657528</v>
      </c>
      <c r="P1758" s="15">
        <v>44232</v>
      </c>
      <c r="Q1758">
        <v>38</v>
      </c>
      <c r="R1758" s="4">
        <v>167</v>
      </c>
      <c r="S1758" s="4">
        <v>13</v>
      </c>
      <c r="T1758" s="4">
        <v>180</v>
      </c>
      <c r="U1758" s="4">
        <v>86</v>
      </c>
      <c r="V1758" s="4">
        <v>13</v>
      </c>
      <c r="W1758" s="4">
        <v>70</v>
      </c>
      <c r="X1758">
        <v>2</v>
      </c>
      <c r="Y1758">
        <v>7</v>
      </c>
      <c r="Z1758" t="str">
        <f t="shared" si="111"/>
        <v>High</v>
      </c>
      <c r="AA1758" s="14">
        <f t="shared" ca="1" si="112"/>
        <v>6.7380024848102877</v>
      </c>
      <c r="AB1758">
        <v>3</v>
      </c>
      <c r="AC1758">
        <v>5</v>
      </c>
      <c r="AD1758" s="14">
        <f t="shared" ca="1" si="113"/>
        <v>4.9233678559242087</v>
      </c>
      <c r="AE1758">
        <v>8</v>
      </c>
      <c r="AF1758">
        <v>0</v>
      </c>
      <c r="AG1758">
        <v>0</v>
      </c>
      <c r="AH1758">
        <v>0</v>
      </c>
      <c r="AI1758">
        <v>0</v>
      </c>
      <c r="AJ1758">
        <v>0</v>
      </c>
      <c r="AK1758">
        <v>0</v>
      </c>
      <c r="AL1758">
        <v>0</v>
      </c>
      <c r="AM1758" t="s">
        <v>48</v>
      </c>
    </row>
    <row r="1759" spans="1:39" hidden="1" x14ac:dyDescent="0.3">
      <c r="A1759">
        <v>5370</v>
      </c>
      <c r="B1759">
        <v>1973</v>
      </c>
      <c r="C1759" s="14">
        <f>2021-Table1[[#This Row],[Year_Birth]]</f>
        <v>48</v>
      </c>
      <c r="D1759" t="s">
        <v>39</v>
      </c>
      <c r="E1759" s="14" t="str" cm="1">
        <f t="array" ref="E1759">_xlfn.SWITCH(Table1[[#This Row],[Education]],"Graduation","Bachelor’s","Basic","High School","2n Cycle","Master’s","Master","Master’s","PhD","PhD","Other")</f>
        <v>PhD</v>
      </c>
      <c r="F1759" t="s">
        <v>42</v>
      </c>
      <c r="G1759" s="14" t="s">
        <v>42</v>
      </c>
      <c r="H1759" s="14" t="str" cm="1">
        <f t="array" ref="H1759">_xlfn.SWITCH(Table1[[#This Row],[Marital_Status_mod]],"Together","Couple","Married","Couple","Divorced","Single","Single","Single","Widow","Single","Other")</f>
        <v>Couple</v>
      </c>
      <c r="I1759" s="4">
        <v>32644</v>
      </c>
      <c r="J1759" s="41" t="str">
        <f t="shared" si="110"/>
        <v>$30 - $40K</v>
      </c>
      <c r="K1759">
        <v>1</v>
      </c>
      <c r="L1759">
        <v>0</v>
      </c>
      <c r="M1759">
        <f>Table1[[#This Row],[Teenhome]]+Table1[[#This Row],[Kidhome]]</f>
        <v>1</v>
      </c>
      <c r="N1759" s="1">
        <v>41290</v>
      </c>
      <c r="O1759" s="16">
        <f>(Table1[[#This Row],[DataSetDate]]-Table1[[#This Row],[Dt_Customer]])/365</f>
        <v>8.0602739726027401</v>
      </c>
      <c r="P1759" s="15">
        <v>44232</v>
      </c>
      <c r="Q1759">
        <v>38</v>
      </c>
      <c r="R1759" s="4">
        <v>239</v>
      </c>
      <c r="S1759" s="4">
        <v>3</v>
      </c>
      <c r="T1759" s="4">
        <v>141</v>
      </c>
      <c r="U1759" s="4">
        <v>0</v>
      </c>
      <c r="V1759" s="4">
        <v>7</v>
      </c>
      <c r="W1759" s="4">
        <v>23</v>
      </c>
      <c r="X1759">
        <v>4</v>
      </c>
      <c r="Y1759">
        <v>7</v>
      </c>
      <c r="Z1759" t="str">
        <f t="shared" si="111"/>
        <v>High</v>
      </c>
      <c r="AA1759" s="14">
        <f t="shared" ca="1" si="112"/>
        <v>7.0590691982681584</v>
      </c>
      <c r="AB1759">
        <v>1</v>
      </c>
      <c r="AC1759">
        <v>6</v>
      </c>
      <c r="AD1759" s="14">
        <f t="shared" ca="1" si="113"/>
        <v>5.8373496370320517</v>
      </c>
      <c r="AE1759">
        <v>8</v>
      </c>
      <c r="AF1759">
        <v>0</v>
      </c>
      <c r="AG1759">
        <v>0</v>
      </c>
      <c r="AH1759">
        <v>1</v>
      </c>
      <c r="AI1759">
        <v>0</v>
      </c>
      <c r="AJ1759">
        <v>0</v>
      </c>
      <c r="AK1759">
        <v>0</v>
      </c>
      <c r="AL1759">
        <v>0</v>
      </c>
      <c r="AM1759" t="s">
        <v>41</v>
      </c>
    </row>
    <row r="1760" spans="1:39" hidden="1" x14ac:dyDescent="0.3">
      <c r="A1760">
        <v>5117</v>
      </c>
      <c r="B1760">
        <v>1963</v>
      </c>
      <c r="C1760" s="14">
        <f>2021-Table1[[#This Row],[Year_Birth]]</f>
        <v>58</v>
      </c>
      <c r="D1760" t="s">
        <v>51</v>
      </c>
      <c r="E1760" s="14" t="str" cm="1">
        <f t="array" ref="E1760">_xlfn.SWITCH(Table1[[#This Row],[Education]],"Graduation","Bachelor’s","Basic","High School","2n Cycle","Master’s","Master","Master’s","PhD","PhD","Other")</f>
        <v>Master’s</v>
      </c>
      <c r="F1760" t="s">
        <v>42</v>
      </c>
      <c r="G1760" s="14" t="s">
        <v>42</v>
      </c>
      <c r="H1760" s="14" t="str" cm="1">
        <f t="array" ref="H1760">_xlfn.SWITCH(Table1[[#This Row],[Marital_Status_mod]],"Together","Couple","Married","Couple","Divorced","Single","Single","Single","Widow","Single","Other")</f>
        <v>Couple</v>
      </c>
      <c r="I1760" s="4">
        <v>32632</v>
      </c>
      <c r="J1760" s="41" t="str">
        <f t="shared" si="110"/>
        <v>$30 - $40K</v>
      </c>
      <c r="K1760">
        <v>0</v>
      </c>
      <c r="L1760">
        <v>0</v>
      </c>
      <c r="M1760">
        <f>Table1[[#This Row],[Teenhome]]+Table1[[#This Row],[Kidhome]]</f>
        <v>0</v>
      </c>
      <c r="N1760" s="1">
        <v>41123</v>
      </c>
      <c r="O1760" s="16">
        <f>(Table1[[#This Row],[DataSetDate]]-Table1[[#This Row],[Dt_Customer]])/365</f>
        <v>8.5178082191780824</v>
      </c>
      <c r="P1760" s="15">
        <v>44232</v>
      </c>
      <c r="Q1760">
        <v>32</v>
      </c>
      <c r="R1760" s="4">
        <v>63</v>
      </c>
      <c r="S1760" s="4">
        <v>151</v>
      </c>
      <c r="T1760" s="4">
        <v>137</v>
      </c>
      <c r="U1760" s="4">
        <v>153</v>
      </c>
      <c r="V1760" s="4">
        <v>19</v>
      </c>
      <c r="W1760" s="4">
        <v>53</v>
      </c>
      <c r="X1760">
        <v>2</v>
      </c>
      <c r="Y1760">
        <v>4</v>
      </c>
      <c r="Z1760" t="str">
        <f t="shared" si="111"/>
        <v>Medium</v>
      </c>
      <c r="AA1760" s="14">
        <f t="shared" ca="1" si="112"/>
        <v>4.3895078686438094</v>
      </c>
      <c r="AB1760">
        <v>4</v>
      </c>
      <c r="AC1760">
        <v>8</v>
      </c>
      <c r="AD1760" s="14">
        <f t="shared" ca="1" si="113"/>
        <v>8.0731808063365911</v>
      </c>
      <c r="AE1760">
        <v>5</v>
      </c>
      <c r="AF1760">
        <v>0</v>
      </c>
      <c r="AG1760">
        <v>0</v>
      </c>
      <c r="AH1760">
        <v>0</v>
      </c>
      <c r="AI1760">
        <v>0</v>
      </c>
      <c r="AJ1760">
        <v>0</v>
      </c>
      <c r="AK1760">
        <v>0</v>
      </c>
      <c r="AL1760">
        <v>0</v>
      </c>
      <c r="AM1760" t="s">
        <v>41</v>
      </c>
    </row>
    <row r="1761" spans="1:39" hidden="1" x14ac:dyDescent="0.3">
      <c r="A1761">
        <v>8566</v>
      </c>
      <c r="B1761">
        <v>1961</v>
      </c>
      <c r="C1761" s="14">
        <f>2021-Table1[[#This Row],[Year_Birth]]</f>
        <v>60</v>
      </c>
      <c r="D1761" t="s">
        <v>39</v>
      </c>
      <c r="E1761" s="14" t="str" cm="1">
        <f t="array" ref="E1761">_xlfn.SWITCH(Table1[[#This Row],[Education]],"Graduation","Bachelor’s","Basic","High School","2n Cycle","Master’s","Master","Master’s","PhD","PhD","Other")</f>
        <v>PhD</v>
      </c>
      <c r="F1761" t="s">
        <v>40</v>
      </c>
      <c r="G1761" s="14" t="s">
        <v>40</v>
      </c>
      <c r="H1761" s="14" t="str" cm="1">
        <f t="array" ref="H1761">_xlfn.SWITCH(Table1[[#This Row],[Marital_Status_mod]],"Together","Couple","Married","Couple","Divorced","Single","Single","Single","Widow","Single","Other")</f>
        <v>Couple</v>
      </c>
      <c r="I1761" s="4">
        <v>32583</v>
      </c>
      <c r="J1761" s="41" t="str">
        <f t="shared" si="110"/>
        <v>$30 - $40K</v>
      </c>
      <c r="K1761">
        <v>1</v>
      </c>
      <c r="L1761">
        <v>1</v>
      </c>
      <c r="M1761">
        <f>Table1[[#This Row],[Teenhome]]+Table1[[#This Row],[Kidhome]]</f>
        <v>2</v>
      </c>
      <c r="N1761" s="1">
        <v>41805</v>
      </c>
      <c r="O1761" s="16">
        <f>(Table1[[#This Row],[DataSetDate]]-Table1[[#This Row],[Dt_Customer]])/365</f>
        <v>6.6493150684931503</v>
      </c>
      <c r="P1761" s="15">
        <v>44232</v>
      </c>
      <c r="Q1761">
        <v>10</v>
      </c>
      <c r="R1761" s="4">
        <v>5</v>
      </c>
      <c r="S1761" s="4">
        <v>0</v>
      </c>
      <c r="T1761" s="4">
        <v>3</v>
      </c>
      <c r="U1761" s="4">
        <v>0</v>
      </c>
      <c r="V1761" s="4">
        <v>0</v>
      </c>
      <c r="W1761" s="4">
        <v>1</v>
      </c>
      <c r="X1761">
        <v>1</v>
      </c>
      <c r="Y1761">
        <v>1</v>
      </c>
      <c r="Z1761" t="str">
        <f t="shared" si="111"/>
        <v>Low</v>
      </c>
      <c r="AA1761" s="14">
        <f t="shared" ca="1" si="112"/>
        <v>0.76599748349341701</v>
      </c>
      <c r="AB1761">
        <v>0</v>
      </c>
      <c r="AC1761">
        <v>2</v>
      </c>
      <c r="AD1761" s="14">
        <f t="shared" ca="1" si="113"/>
        <v>2.3406070708680655</v>
      </c>
      <c r="AE1761">
        <v>7</v>
      </c>
      <c r="AF1761">
        <v>0</v>
      </c>
      <c r="AG1761">
        <v>0</v>
      </c>
      <c r="AH1761">
        <v>0</v>
      </c>
      <c r="AI1761">
        <v>0</v>
      </c>
      <c r="AJ1761">
        <v>0</v>
      </c>
      <c r="AK1761">
        <v>0</v>
      </c>
      <c r="AL1761">
        <v>0</v>
      </c>
      <c r="AM1761" t="s">
        <v>41</v>
      </c>
    </row>
    <row r="1762" spans="1:39" hidden="1" x14ac:dyDescent="0.3">
      <c r="A1762">
        <v>6205</v>
      </c>
      <c r="B1762">
        <v>1967</v>
      </c>
      <c r="C1762" s="14">
        <f>2021-Table1[[#This Row],[Year_Birth]]</f>
        <v>54</v>
      </c>
      <c r="D1762" t="s">
        <v>44</v>
      </c>
      <c r="E1762" s="14" t="str" cm="1">
        <f t="array" ref="E1762">_xlfn.SWITCH(Table1[[#This Row],[Education]],"Graduation","Bachelor’s","Basic","High School","2n Cycle","Master’s","Master","Master’s","PhD","PhD","Other")</f>
        <v>Master’s</v>
      </c>
      <c r="F1762" t="s">
        <v>50</v>
      </c>
      <c r="G1762" s="14" t="s">
        <v>50</v>
      </c>
      <c r="H1762" s="14" t="str" cm="1">
        <f t="array" ref="H1762">_xlfn.SWITCH(Table1[[#This Row],[Marital_Status_mod]],"Together","Couple","Married","Couple","Divorced","Single","Single","Single","Widow","Single","Other")</f>
        <v>Single</v>
      </c>
      <c r="I1762" s="4">
        <v>32557</v>
      </c>
      <c r="J1762" s="41" t="str">
        <f t="shared" si="110"/>
        <v>$30 - $40K</v>
      </c>
      <c r="K1762">
        <v>1</v>
      </c>
      <c r="L1762">
        <v>0</v>
      </c>
      <c r="M1762">
        <f>Table1[[#This Row],[Teenhome]]+Table1[[#This Row],[Kidhome]]</f>
        <v>1</v>
      </c>
      <c r="N1762" s="1">
        <v>41694</v>
      </c>
      <c r="O1762" s="16">
        <f>(Table1[[#This Row],[DataSetDate]]-Table1[[#This Row],[Dt_Customer]])/365</f>
        <v>6.9534246575342467</v>
      </c>
      <c r="P1762" s="15">
        <v>44232</v>
      </c>
      <c r="Q1762">
        <v>13</v>
      </c>
      <c r="R1762" s="4">
        <v>34</v>
      </c>
      <c r="S1762" s="4">
        <v>3</v>
      </c>
      <c r="T1762" s="4">
        <v>29</v>
      </c>
      <c r="U1762" s="4">
        <v>0</v>
      </c>
      <c r="V1762" s="4">
        <v>4</v>
      </c>
      <c r="W1762" s="4">
        <v>10</v>
      </c>
      <c r="X1762">
        <v>3</v>
      </c>
      <c r="Y1762">
        <v>2</v>
      </c>
      <c r="Z1762" t="str">
        <f t="shared" si="111"/>
        <v>Low</v>
      </c>
      <c r="AA1762" s="14">
        <f t="shared" ca="1" si="112"/>
        <v>2.2675003695291762</v>
      </c>
      <c r="AB1762">
        <v>1</v>
      </c>
      <c r="AC1762">
        <v>3</v>
      </c>
      <c r="AD1762" s="14">
        <f t="shared" ca="1" si="113"/>
        <v>3.2618263749669136</v>
      </c>
      <c r="AE1762">
        <v>5</v>
      </c>
      <c r="AF1762">
        <v>0</v>
      </c>
      <c r="AG1762">
        <v>0</v>
      </c>
      <c r="AH1762">
        <v>0</v>
      </c>
      <c r="AI1762">
        <v>0</v>
      </c>
      <c r="AJ1762">
        <v>0</v>
      </c>
      <c r="AK1762">
        <v>1</v>
      </c>
      <c r="AL1762">
        <v>0</v>
      </c>
      <c r="AM1762" t="s">
        <v>48</v>
      </c>
    </row>
    <row r="1763" spans="1:39" hidden="1" x14ac:dyDescent="0.3">
      <c r="A1763">
        <v>1386</v>
      </c>
      <c r="B1763">
        <v>1967</v>
      </c>
      <c r="C1763" s="14">
        <f>2021-Table1[[#This Row],[Year_Birth]]</f>
        <v>54</v>
      </c>
      <c r="D1763" t="s">
        <v>46</v>
      </c>
      <c r="E1763" s="14" t="str" cm="1">
        <f t="array" ref="E1763">_xlfn.SWITCH(Table1[[#This Row],[Education]],"Graduation","Bachelor’s","Basic","High School","2n Cycle","Master’s","Master","Master’s","PhD","PhD","Other")</f>
        <v>Bachelor’s</v>
      </c>
      <c r="F1763" t="s">
        <v>40</v>
      </c>
      <c r="G1763" s="14" t="s">
        <v>40</v>
      </c>
      <c r="H1763" s="14" t="str" cm="1">
        <f t="array" ref="H1763">_xlfn.SWITCH(Table1[[#This Row],[Marital_Status_mod]],"Together","Couple","Married","Couple","Divorced","Single","Single","Single","Widow","Single","Other")</f>
        <v>Couple</v>
      </c>
      <c r="I1763" s="4">
        <v>32474</v>
      </c>
      <c r="J1763" s="41" t="str">
        <f t="shared" si="110"/>
        <v>$30 - $40K</v>
      </c>
      <c r="K1763">
        <v>1</v>
      </c>
      <c r="L1763">
        <v>1</v>
      </c>
      <c r="M1763">
        <f>Table1[[#This Row],[Teenhome]]+Table1[[#This Row],[Kidhome]]</f>
        <v>2</v>
      </c>
      <c r="N1763" s="1">
        <v>41770</v>
      </c>
      <c r="O1763" s="16">
        <f>(Table1[[#This Row],[DataSetDate]]-Table1[[#This Row],[Dt_Customer]])/365</f>
        <v>6.7452054794520544</v>
      </c>
      <c r="P1763" s="15">
        <v>44232</v>
      </c>
      <c r="Q1763">
        <v>0</v>
      </c>
      <c r="R1763" s="4">
        <v>10</v>
      </c>
      <c r="S1763" s="4">
        <v>0</v>
      </c>
      <c r="T1763" s="4">
        <v>1</v>
      </c>
      <c r="U1763" s="4">
        <v>0</v>
      </c>
      <c r="V1763" s="4">
        <v>0</v>
      </c>
      <c r="W1763" s="4">
        <v>0</v>
      </c>
      <c r="X1763">
        <v>1</v>
      </c>
      <c r="Y1763">
        <v>1</v>
      </c>
      <c r="Z1763" t="str">
        <f t="shared" si="111"/>
        <v>Low</v>
      </c>
      <c r="AA1763" s="14">
        <f t="shared" ca="1" si="112"/>
        <v>1.1208030421461459</v>
      </c>
      <c r="AB1763">
        <v>0</v>
      </c>
      <c r="AC1763">
        <v>2</v>
      </c>
      <c r="AD1763" s="14">
        <f t="shared" ca="1" si="113"/>
        <v>2.0064807062535381</v>
      </c>
      <c r="AE1763">
        <v>7</v>
      </c>
      <c r="AF1763">
        <v>0</v>
      </c>
      <c r="AG1763">
        <v>0</v>
      </c>
      <c r="AH1763">
        <v>0</v>
      </c>
      <c r="AI1763">
        <v>0</v>
      </c>
      <c r="AJ1763">
        <v>0</v>
      </c>
      <c r="AK1763">
        <v>0</v>
      </c>
      <c r="AL1763">
        <v>0</v>
      </c>
      <c r="AM1763" t="s">
        <v>53</v>
      </c>
    </row>
    <row r="1764" spans="1:39" hidden="1" x14ac:dyDescent="0.3">
      <c r="A1764">
        <v>9262</v>
      </c>
      <c r="B1764">
        <v>1984</v>
      </c>
      <c r="C1764" s="14">
        <f>2021-Table1[[#This Row],[Year_Birth]]</f>
        <v>37</v>
      </c>
      <c r="D1764" t="s">
        <v>51</v>
      </c>
      <c r="E1764" s="14" t="str" cm="1">
        <f t="array" ref="E1764">_xlfn.SWITCH(Table1[[#This Row],[Education]],"Graduation","Bachelor’s","Basic","High School","2n Cycle","Master’s","Master","Master’s","PhD","PhD","Other")</f>
        <v>Master’s</v>
      </c>
      <c r="F1764" t="s">
        <v>40</v>
      </c>
      <c r="G1764" s="14" t="s">
        <v>40</v>
      </c>
      <c r="H1764" s="14" t="str" cm="1">
        <f t="array" ref="H1764">_xlfn.SWITCH(Table1[[#This Row],[Marital_Status_mod]],"Together","Couple","Married","Couple","Divorced","Single","Single","Single","Widow","Single","Other")</f>
        <v>Couple</v>
      </c>
      <c r="I1764" s="4">
        <v>32414</v>
      </c>
      <c r="J1764" s="41" t="str">
        <f t="shared" si="110"/>
        <v>$30 - $40K</v>
      </c>
      <c r="K1764">
        <v>0</v>
      </c>
      <c r="L1764">
        <v>0</v>
      </c>
      <c r="M1764">
        <f>Table1[[#This Row],[Teenhome]]+Table1[[#This Row],[Kidhome]]</f>
        <v>0</v>
      </c>
      <c r="N1764" s="1">
        <v>41459</v>
      </c>
      <c r="O1764" s="16">
        <f>(Table1[[#This Row],[DataSetDate]]-Table1[[#This Row],[Dt_Customer]])/365</f>
        <v>7.5972602739726032</v>
      </c>
      <c r="P1764" s="15">
        <v>44232</v>
      </c>
      <c r="Q1764">
        <v>11</v>
      </c>
      <c r="R1764" s="4">
        <v>20</v>
      </c>
      <c r="S1764" s="4">
        <v>6</v>
      </c>
      <c r="T1764" s="4">
        <v>5</v>
      </c>
      <c r="U1764" s="4">
        <v>0</v>
      </c>
      <c r="V1764" s="4">
        <v>9</v>
      </c>
      <c r="W1764" s="4">
        <v>12</v>
      </c>
      <c r="X1764">
        <v>1</v>
      </c>
      <c r="Y1764">
        <v>1</v>
      </c>
      <c r="Z1764" t="str">
        <f t="shared" si="111"/>
        <v>Low</v>
      </c>
      <c r="AA1764" s="14">
        <f t="shared" ca="1" si="112"/>
        <v>1.1955154239125472</v>
      </c>
      <c r="AB1764">
        <v>0</v>
      </c>
      <c r="AC1764">
        <v>3</v>
      </c>
      <c r="AD1764" s="14">
        <f t="shared" ca="1" si="113"/>
        <v>3.2417687493393528</v>
      </c>
      <c r="AE1764">
        <v>7</v>
      </c>
      <c r="AF1764">
        <v>0</v>
      </c>
      <c r="AG1764">
        <v>0</v>
      </c>
      <c r="AH1764">
        <v>1</v>
      </c>
      <c r="AI1764">
        <v>0</v>
      </c>
      <c r="AJ1764">
        <v>0</v>
      </c>
      <c r="AK1764">
        <v>0</v>
      </c>
      <c r="AL1764">
        <v>0</v>
      </c>
      <c r="AM1764" t="s">
        <v>47</v>
      </c>
    </row>
    <row r="1765" spans="1:39" hidden="1" x14ac:dyDescent="0.3">
      <c r="A1765">
        <v>9576</v>
      </c>
      <c r="B1765">
        <v>1982</v>
      </c>
      <c r="C1765" s="14">
        <f>2021-Table1[[#This Row],[Year_Birth]]</f>
        <v>39</v>
      </c>
      <c r="D1765" t="s">
        <v>39</v>
      </c>
      <c r="E1765" s="14" t="str" cm="1">
        <f t="array" ref="E1765">_xlfn.SWITCH(Table1[[#This Row],[Education]],"Graduation","Bachelor’s","Basic","High School","2n Cycle","Master’s","Master","Master’s","PhD","PhD","Other")</f>
        <v>PhD</v>
      </c>
      <c r="F1765" t="s">
        <v>40</v>
      </c>
      <c r="G1765" s="14" t="s">
        <v>40</v>
      </c>
      <c r="H1765" s="14" t="str" cm="1">
        <f t="array" ref="H1765">_xlfn.SWITCH(Table1[[#This Row],[Marital_Status_mod]],"Together","Couple","Married","Couple","Divorced","Single","Single","Single","Widow","Single","Other")</f>
        <v>Couple</v>
      </c>
      <c r="I1765" s="4">
        <v>32313</v>
      </c>
      <c r="J1765" s="41" t="str">
        <f t="shared" si="110"/>
        <v>$30 - $40K</v>
      </c>
      <c r="K1765">
        <v>1</v>
      </c>
      <c r="L1765">
        <v>0</v>
      </c>
      <c r="M1765">
        <f>Table1[[#This Row],[Teenhome]]+Table1[[#This Row],[Kidhome]]</f>
        <v>1</v>
      </c>
      <c r="N1765" s="1">
        <v>41316</v>
      </c>
      <c r="O1765" s="16">
        <f>(Table1[[#This Row],[DataSetDate]]-Table1[[#This Row],[Dt_Customer]])/365</f>
        <v>7.9890410958904106</v>
      </c>
      <c r="P1765" s="15">
        <v>44232</v>
      </c>
      <c r="Q1765">
        <v>60</v>
      </c>
      <c r="R1765" s="4">
        <v>86</v>
      </c>
      <c r="S1765" s="4">
        <v>4</v>
      </c>
      <c r="T1765" s="4">
        <v>56</v>
      </c>
      <c r="U1765" s="4">
        <v>2</v>
      </c>
      <c r="V1765" s="4">
        <v>4</v>
      </c>
      <c r="W1765" s="4">
        <v>7</v>
      </c>
      <c r="X1765">
        <v>3</v>
      </c>
      <c r="Y1765">
        <v>4</v>
      </c>
      <c r="Z1765" t="str">
        <f t="shared" si="111"/>
        <v>Medium</v>
      </c>
      <c r="AA1765" s="14">
        <f t="shared" ca="1" si="112"/>
        <v>3.8398965732208539</v>
      </c>
      <c r="AB1765">
        <v>0</v>
      </c>
      <c r="AC1765">
        <v>4</v>
      </c>
      <c r="AD1765" s="14">
        <f t="shared" ca="1" si="113"/>
        <v>3.9054930557916374</v>
      </c>
      <c r="AE1765">
        <v>9</v>
      </c>
      <c r="AF1765">
        <v>0</v>
      </c>
      <c r="AG1765">
        <v>0</v>
      </c>
      <c r="AH1765">
        <v>0</v>
      </c>
      <c r="AI1765">
        <v>0</v>
      </c>
      <c r="AJ1765">
        <v>0</v>
      </c>
      <c r="AK1765">
        <v>0</v>
      </c>
      <c r="AL1765">
        <v>0</v>
      </c>
      <c r="AM1765" t="s">
        <v>41</v>
      </c>
    </row>
    <row r="1766" spans="1:39" hidden="1" x14ac:dyDescent="0.3">
      <c r="A1766">
        <v>5823</v>
      </c>
      <c r="B1766">
        <v>1970</v>
      </c>
      <c r="C1766" s="14">
        <f>2021-Table1[[#This Row],[Year_Birth]]</f>
        <v>51</v>
      </c>
      <c r="D1766" t="s">
        <v>39</v>
      </c>
      <c r="E1766" s="14" t="str" cm="1">
        <f t="array" ref="E1766">_xlfn.SWITCH(Table1[[#This Row],[Education]],"Graduation","Bachelor’s","Basic","High School","2n Cycle","Master’s","Master","Master’s","PhD","PhD","Other")</f>
        <v>PhD</v>
      </c>
      <c r="F1766" t="s">
        <v>50</v>
      </c>
      <c r="G1766" s="14" t="s">
        <v>50</v>
      </c>
      <c r="H1766" s="14" t="str" cm="1">
        <f t="array" ref="H1766">_xlfn.SWITCH(Table1[[#This Row],[Marital_Status_mod]],"Together","Couple","Married","Couple","Divorced","Single","Single","Single","Widow","Single","Other")</f>
        <v>Single</v>
      </c>
      <c r="I1766" s="4">
        <v>32303</v>
      </c>
      <c r="J1766" s="41" t="str">
        <f t="shared" si="110"/>
        <v>$30 - $40K</v>
      </c>
      <c r="K1766">
        <v>0</v>
      </c>
      <c r="L1766">
        <v>1</v>
      </c>
      <c r="M1766">
        <f>Table1[[#This Row],[Teenhome]]+Table1[[#This Row],[Kidhome]]</f>
        <v>1</v>
      </c>
      <c r="N1766" s="1">
        <v>41706</v>
      </c>
      <c r="O1766" s="16">
        <f>(Table1[[#This Row],[DataSetDate]]-Table1[[#This Row],[Dt_Customer]])/365</f>
        <v>6.9205479452054792</v>
      </c>
      <c r="P1766" s="15">
        <v>44232</v>
      </c>
      <c r="Q1766">
        <v>63</v>
      </c>
      <c r="R1766" s="4">
        <v>35</v>
      </c>
      <c r="S1766" s="4">
        <v>0</v>
      </c>
      <c r="T1766" s="4">
        <v>2</v>
      </c>
      <c r="U1766" s="4">
        <v>0</v>
      </c>
      <c r="V1766" s="4">
        <v>0</v>
      </c>
      <c r="W1766" s="4">
        <v>2</v>
      </c>
      <c r="X1766">
        <v>2</v>
      </c>
      <c r="Y1766">
        <v>1</v>
      </c>
      <c r="Z1766" t="str">
        <f t="shared" si="111"/>
        <v>Low</v>
      </c>
      <c r="AA1766" s="14">
        <f t="shared" ca="1" si="112"/>
        <v>0.91897748454523875</v>
      </c>
      <c r="AB1766">
        <v>0</v>
      </c>
      <c r="AC1766">
        <v>4</v>
      </c>
      <c r="AD1766" s="14">
        <f t="shared" ca="1" si="113"/>
        <v>4.0669439199341486</v>
      </c>
      <c r="AE1766">
        <v>5</v>
      </c>
      <c r="AF1766">
        <v>0</v>
      </c>
      <c r="AG1766">
        <v>0</v>
      </c>
      <c r="AH1766">
        <v>0</v>
      </c>
      <c r="AI1766">
        <v>0</v>
      </c>
      <c r="AJ1766">
        <v>0</v>
      </c>
      <c r="AK1766">
        <v>0</v>
      </c>
      <c r="AL1766">
        <v>0</v>
      </c>
      <c r="AM1766" t="s">
        <v>45</v>
      </c>
    </row>
    <row r="1767" spans="1:39" hidden="1" x14ac:dyDescent="0.3">
      <c r="A1767">
        <v>3158</v>
      </c>
      <c r="B1767">
        <v>1973</v>
      </c>
      <c r="C1767" s="14">
        <f>2021-Table1[[#This Row],[Year_Birth]]</f>
        <v>48</v>
      </c>
      <c r="D1767" t="s">
        <v>46</v>
      </c>
      <c r="E1767" s="14" t="str" cm="1">
        <f t="array" ref="E1767">_xlfn.SWITCH(Table1[[#This Row],[Education]],"Graduation","Bachelor’s","Basic","High School","2n Cycle","Master’s","Master","Master’s","PhD","PhD","Other")</f>
        <v>Bachelor’s</v>
      </c>
      <c r="F1767" t="s">
        <v>42</v>
      </c>
      <c r="G1767" s="14" t="s">
        <v>42</v>
      </c>
      <c r="H1767" s="14" t="str" cm="1">
        <f t="array" ref="H1767">_xlfn.SWITCH(Table1[[#This Row],[Marital_Status_mod]],"Together","Couple","Married","Couple","Divorced","Single","Single","Single","Widow","Single","Other")</f>
        <v>Couple</v>
      </c>
      <c r="I1767" s="4">
        <v>32300</v>
      </c>
      <c r="J1767" s="41" t="str">
        <f t="shared" si="110"/>
        <v>$30 - $40K</v>
      </c>
      <c r="K1767">
        <v>1</v>
      </c>
      <c r="L1767">
        <v>0</v>
      </c>
      <c r="M1767">
        <f>Table1[[#This Row],[Teenhome]]+Table1[[#This Row],[Kidhome]]</f>
        <v>1</v>
      </c>
      <c r="N1767" s="1">
        <v>41277</v>
      </c>
      <c r="O1767" s="16">
        <f>(Table1[[#This Row],[DataSetDate]]-Table1[[#This Row],[Dt_Customer]])/365</f>
        <v>8.0958904109589049</v>
      </c>
      <c r="P1767" s="15">
        <v>44232</v>
      </c>
      <c r="Q1767">
        <v>1</v>
      </c>
      <c r="R1767" s="4">
        <v>13</v>
      </c>
      <c r="S1767" s="4">
        <v>3</v>
      </c>
      <c r="T1767" s="4">
        <v>6</v>
      </c>
      <c r="U1767" s="4">
        <v>6</v>
      </c>
      <c r="V1767" s="4">
        <v>5</v>
      </c>
      <c r="W1767" s="4">
        <v>6</v>
      </c>
      <c r="X1767">
        <v>1</v>
      </c>
      <c r="Y1767">
        <v>1</v>
      </c>
      <c r="Z1767" t="str">
        <f t="shared" si="111"/>
        <v>Low</v>
      </c>
      <c r="AA1767" s="14">
        <f t="shared" ca="1" si="112"/>
        <v>0.69950682244658757</v>
      </c>
      <c r="AB1767">
        <v>0</v>
      </c>
      <c r="AC1767">
        <v>3</v>
      </c>
      <c r="AD1767" s="14">
        <f t="shared" ca="1" si="113"/>
        <v>3.386584740755374</v>
      </c>
      <c r="AE1767">
        <v>8</v>
      </c>
      <c r="AF1767">
        <v>0</v>
      </c>
      <c r="AG1767">
        <v>0</v>
      </c>
      <c r="AH1767">
        <v>0</v>
      </c>
      <c r="AI1767">
        <v>0</v>
      </c>
      <c r="AJ1767">
        <v>0</v>
      </c>
      <c r="AK1767">
        <v>0</v>
      </c>
      <c r="AL1767">
        <v>0</v>
      </c>
      <c r="AM1767" t="s">
        <v>41</v>
      </c>
    </row>
    <row r="1768" spans="1:39" hidden="1" x14ac:dyDescent="0.3">
      <c r="A1768">
        <v>8346</v>
      </c>
      <c r="B1768">
        <v>1974</v>
      </c>
      <c r="C1768" s="14">
        <f>2021-Table1[[#This Row],[Year_Birth]]</f>
        <v>47</v>
      </c>
      <c r="D1768" t="s">
        <v>46</v>
      </c>
      <c r="E1768" s="14" t="str" cm="1">
        <f t="array" ref="E1768">_xlfn.SWITCH(Table1[[#This Row],[Education]],"Graduation","Bachelor’s","Basic","High School","2n Cycle","Master’s","Master","Master’s","PhD","PhD","Other")</f>
        <v>Bachelor’s</v>
      </c>
      <c r="F1768" t="s">
        <v>50</v>
      </c>
      <c r="G1768" s="14" t="s">
        <v>50</v>
      </c>
      <c r="H1768" s="14" t="str" cm="1">
        <f t="array" ref="H1768">_xlfn.SWITCH(Table1[[#This Row],[Marital_Status_mod]],"Together","Couple","Married","Couple","Divorced","Single","Single","Single","Widow","Single","Other")</f>
        <v>Single</v>
      </c>
      <c r="I1768" s="4">
        <v>32233</v>
      </c>
      <c r="J1768" s="41" t="str">
        <f t="shared" si="110"/>
        <v>$30 - $40K</v>
      </c>
      <c r="K1768">
        <v>1</v>
      </c>
      <c r="L1768">
        <v>0</v>
      </c>
      <c r="M1768">
        <f>Table1[[#This Row],[Teenhome]]+Table1[[#This Row],[Kidhome]]</f>
        <v>1</v>
      </c>
      <c r="N1768" s="1">
        <v>41140</v>
      </c>
      <c r="O1768" s="16">
        <f>(Table1[[#This Row],[DataSetDate]]-Table1[[#This Row],[Dt_Customer]])/365</f>
        <v>8.4712328767123282</v>
      </c>
      <c r="P1768" s="15">
        <v>44232</v>
      </c>
      <c r="Q1768">
        <v>26</v>
      </c>
      <c r="R1768" s="4">
        <v>138</v>
      </c>
      <c r="S1768" s="4">
        <v>15</v>
      </c>
      <c r="T1768" s="4">
        <v>35</v>
      </c>
      <c r="U1768" s="4">
        <v>25</v>
      </c>
      <c r="V1768" s="4">
        <v>11</v>
      </c>
      <c r="W1768" s="4">
        <v>72</v>
      </c>
      <c r="X1768">
        <v>2</v>
      </c>
      <c r="Y1768">
        <v>6</v>
      </c>
      <c r="Z1768" t="str">
        <f t="shared" si="111"/>
        <v>Medium</v>
      </c>
      <c r="AA1768" s="14">
        <f t="shared" ca="1" si="112"/>
        <v>5.6028187632097968</v>
      </c>
      <c r="AB1768">
        <v>2</v>
      </c>
      <c r="AC1768">
        <v>2</v>
      </c>
      <c r="AD1768" s="14">
        <f t="shared" ca="1" si="113"/>
        <v>1.7325204386436104</v>
      </c>
      <c r="AE1768">
        <v>9</v>
      </c>
      <c r="AF1768">
        <v>0</v>
      </c>
      <c r="AG1768">
        <v>0</v>
      </c>
      <c r="AH1768">
        <v>1</v>
      </c>
      <c r="AI1768">
        <v>0</v>
      </c>
      <c r="AJ1768">
        <v>0</v>
      </c>
      <c r="AK1768">
        <v>1</v>
      </c>
      <c r="AL1768">
        <v>0</v>
      </c>
      <c r="AM1768" t="s">
        <v>41</v>
      </c>
    </row>
    <row r="1769" spans="1:39" hidden="1" x14ac:dyDescent="0.3">
      <c r="A1769">
        <v>4376</v>
      </c>
      <c r="B1769">
        <v>1960</v>
      </c>
      <c r="C1769" s="14">
        <f>2021-Table1[[#This Row],[Year_Birth]]</f>
        <v>61</v>
      </c>
      <c r="D1769" t="s">
        <v>51</v>
      </c>
      <c r="E1769" s="14" t="str" cm="1">
        <f t="array" ref="E1769">_xlfn.SWITCH(Table1[[#This Row],[Education]],"Graduation","Bachelor’s","Basic","High School","2n Cycle","Master’s","Master","Master’s","PhD","PhD","Other")</f>
        <v>Master’s</v>
      </c>
      <c r="F1769" t="s">
        <v>50</v>
      </c>
      <c r="G1769" s="14" t="s">
        <v>50</v>
      </c>
      <c r="H1769" s="14" t="str" cm="1">
        <f t="array" ref="H1769">_xlfn.SWITCH(Table1[[#This Row],[Marital_Status_mod]],"Together","Couple","Married","Couple","Divorced","Single","Single","Single","Widow","Single","Other")</f>
        <v>Single</v>
      </c>
      <c r="I1769" s="4">
        <v>32218</v>
      </c>
      <c r="J1769" s="41" t="str">
        <f t="shared" si="110"/>
        <v>$30 - $40K</v>
      </c>
      <c r="K1769">
        <v>0</v>
      </c>
      <c r="L1769">
        <v>0</v>
      </c>
      <c r="M1769">
        <f>Table1[[#This Row],[Teenhome]]+Table1[[#This Row],[Kidhome]]</f>
        <v>0</v>
      </c>
      <c r="N1769" s="1">
        <v>41685</v>
      </c>
      <c r="O1769" s="16">
        <f>(Table1[[#This Row],[DataSetDate]]-Table1[[#This Row],[Dt_Customer]])/365</f>
        <v>6.978082191780822</v>
      </c>
      <c r="P1769" s="15">
        <v>44232</v>
      </c>
      <c r="Q1769">
        <v>27</v>
      </c>
      <c r="R1769" s="4">
        <v>10</v>
      </c>
      <c r="S1769" s="4">
        <v>24</v>
      </c>
      <c r="T1769" s="4">
        <v>15</v>
      </c>
      <c r="U1769" s="4">
        <v>13</v>
      </c>
      <c r="V1769" s="4">
        <v>1</v>
      </c>
      <c r="W1769" s="4">
        <v>30</v>
      </c>
      <c r="X1769">
        <v>1</v>
      </c>
      <c r="Y1769">
        <v>2</v>
      </c>
      <c r="Z1769" t="str">
        <f t="shared" si="111"/>
        <v>Low</v>
      </c>
      <c r="AA1769" s="14">
        <f t="shared" ca="1" si="112"/>
        <v>2.3557454000599658</v>
      </c>
      <c r="AB1769">
        <v>1</v>
      </c>
      <c r="AC1769">
        <v>3</v>
      </c>
      <c r="AD1769" s="14">
        <f t="shared" ca="1" si="113"/>
        <v>3.0670811146073671</v>
      </c>
      <c r="AE1769">
        <v>7</v>
      </c>
      <c r="AF1769">
        <v>0</v>
      </c>
      <c r="AG1769">
        <v>0</v>
      </c>
      <c r="AH1769">
        <v>1</v>
      </c>
      <c r="AI1769">
        <v>0</v>
      </c>
      <c r="AJ1769">
        <v>0</v>
      </c>
      <c r="AK1769">
        <v>1</v>
      </c>
      <c r="AL1769">
        <v>0</v>
      </c>
      <c r="AM1769" t="s">
        <v>41</v>
      </c>
    </row>
    <row r="1770" spans="1:39" hidden="1" x14ac:dyDescent="0.3">
      <c r="A1770">
        <v>10175</v>
      </c>
      <c r="B1770">
        <v>1958</v>
      </c>
      <c r="C1770" s="14">
        <f>2021-Table1[[#This Row],[Year_Birth]]</f>
        <v>63</v>
      </c>
      <c r="D1770" t="s">
        <v>39</v>
      </c>
      <c r="E1770" s="14" t="str" cm="1">
        <f t="array" ref="E1770">_xlfn.SWITCH(Table1[[#This Row],[Education]],"Graduation","Bachelor’s","Basic","High School","2n Cycle","Master’s","Master","Master’s","PhD","PhD","Other")</f>
        <v>PhD</v>
      </c>
      <c r="F1770" t="s">
        <v>49</v>
      </c>
      <c r="G1770" s="14" t="s">
        <v>49</v>
      </c>
      <c r="H1770" s="14" t="str" cm="1">
        <f t="array" ref="H1770">_xlfn.SWITCH(Table1[[#This Row],[Marital_Status_mod]],"Together","Couple","Married","Couple","Divorced","Single","Single","Single","Widow","Single","Other")</f>
        <v>Single</v>
      </c>
      <c r="I1770" s="4">
        <v>32173</v>
      </c>
      <c r="J1770" s="41" t="str">
        <f t="shared" si="110"/>
        <v>$30 - $40K</v>
      </c>
      <c r="K1770">
        <v>0</v>
      </c>
      <c r="L1770">
        <v>1</v>
      </c>
      <c r="M1770">
        <f>Table1[[#This Row],[Teenhome]]+Table1[[#This Row],[Kidhome]]</f>
        <v>1</v>
      </c>
      <c r="N1770" s="1">
        <v>41487</v>
      </c>
      <c r="O1770" s="16">
        <f>(Table1[[#This Row],[DataSetDate]]-Table1[[#This Row],[Dt_Customer]])/365</f>
        <v>7.5205479452054798</v>
      </c>
      <c r="P1770" s="15">
        <v>44232</v>
      </c>
      <c r="Q1770">
        <v>0</v>
      </c>
      <c r="R1770" s="4">
        <v>18</v>
      </c>
      <c r="S1770" s="4">
        <v>0</v>
      </c>
      <c r="T1770" s="4">
        <v>2</v>
      </c>
      <c r="U1770" s="4">
        <v>0</v>
      </c>
      <c r="V1770" s="4">
        <v>0</v>
      </c>
      <c r="W1770" s="4">
        <v>2</v>
      </c>
      <c r="X1770">
        <v>1</v>
      </c>
      <c r="Y1770">
        <v>1</v>
      </c>
      <c r="Z1770" t="str">
        <f t="shared" si="111"/>
        <v>Low</v>
      </c>
      <c r="AA1770" s="14">
        <f t="shared" ca="1" si="112"/>
        <v>0.92188717136895992</v>
      </c>
      <c r="AB1770">
        <v>0</v>
      </c>
      <c r="AC1770">
        <v>3</v>
      </c>
      <c r="AD1770" s="14">
        <f t="shared" ca="1" si="113"/>
        <v>2.8160937707603422</v>
      </c>
      <c r="AE1770">
        <v>4</v>
      </c>
      <c r="AF1770">
        <v>0</v>
      </c>
      <c r="AG1770">
        <v>0</v>
      </c>
      <c r="AH1770">
        <v>0</v>
      </c>
      <c r="AI1770">
        <v>0</v>
      </c>
      <c r="AJ1770">
        <v>0</v>
      </c>
      <c r="AK1770">
        <v>0</v>
      </c>
      <c r="AL1770">
        <v>0</v>
      </c>
      <c r="AM1770" t="s">
        <v>41</v>
      </c>
    </row>
    <row r="1771" spans="1:39" hidden="1" x14ac:dyDescent="0.3">
      <c r="A1771">
        <v>8933</v>
      </c>
      <c r="B1771">
        <v>1983</v>
      </c>
      <c r="C1771" s="14">
        <f>2021-Table1[[#This Row],[Year_Birth]]</f>
        <v>38</v>
      </c>
      <c r="D1771" t="s">
        <v>51</v>
      </c>
      <c r="E1771" s="14" t="str" cm="1">
        <f t="array" ref="E1771">_xlfn.SWITCH(Table1[[#This Row],[Education]],"Graduation","Bachelor’s","Basic","High School","2n Cycle","Master’s","Master","Master’s","PhD","PhD","Other")</f>
        <v>Master’s</v>
      </c>
      <c r="F1771" t="s">
        <v>42</v>
      </c>
      <c r="G1771" s="14" t="s">
        <v>42</v>
      </c>
      <c r="H1771" s="14" t="str" cm="1">
        <f t="array" ref="H1771">_xlfn.SWITCH(Table1[[#This Row],[Marital_Status_mod]],"Together","Couple","Married","Couple","Divorced","Single","Single","Single","Widow","Single","Other")</f>
        <v>Couple</v>
      </c>
      <c r="I1771" s="4">
        <v>32146</v>
      </c>
      <c r="J1771" s="41" t="str">
        <f t="shared" si="110"/>
        <v>$30 - $40K</v>
      </c>
      <c r="K1771">
        <v>1</v>
      </c>
      <c r="L1771">
        <v>0</v>
      </c>
      <c r="M1771">
        <f>Table1[[#This Row],[Teenhome]]+Table1[[#This Row],[Kidhome]]</f>
        <v>1</v>
      </c>
      <c r="N1771" s="1">
        <v>41771</v>
      </c>
      <c r="O1771" s="16">
        <f>(Table1[[#This Row],[DataSetDate]]-Table1[[#This Row],[Dt_Customer]])/365</f>
        <v>6.7424657534246579</v>
      </c>
      <c r="P1771" s="15">
        <v>44232</v>
      </c>
      <c r="Q1771">
        <v>16</v>
      </c>
      <c r="R1771" s="4">
        <v>26</v>
      </c>
      <c r="S1771" s="4">
        <v>3</v>
      </c>
      <c r="T1771" s="4">
        <v>23</v>
      </c>
      <c r="U1771" s="4">
        <v>4</v>
      </c>
      <c r="V1771" s="4">
        <v>7</v>
      </c>
      <c r="W1771" s="4">
        <v>3</v>
      </c>
      <c r="X1771">
        <v>2</v>
      </c>
      <c r="Y1771">
        <v>2</v>
      </c>
      <c r="Z1771" t="str">
        <f t="shared" si="111"/>
        <v>Low</v>
      </c>
      <c r="AA1771" s="14">
        <f t="shared" ca="1" si="112"/>
        <v>2.3362255233488107</v>
      </c>
      <c r="AB1771">
        <v>0</v>
      </c>
      <c r="AC1771">
        <v>4</v>
      </c>
      <c r="AD1771" s="14">
        <f t="shared" ca="1" si="113"/>
        <v>4.2900442518173323</v>
      </c>
      <c r="AE1771">
        <v>6</v>
      </c>
      <c r="AF1771">
        <v>0</v>
      </c>
      <c r="AG1771">
        <v>0</v>
      </c>
      <c r="AH1771">
        <v>0</v>
      </c>
      <c r="AI1771">
        <v>0</v>
      </c>
      <c r="AJ1771">
        <v>0</v>
      </c>
      <c r="AK1771">
        <v>0</v>
      </c>
      <c r="AL1771">
        <v>0</v>
      </c>
      <c r="AM1771" t="s">
        <v>48</v>
      </c>
    </row>
    <row r="1772" spans="1:39" hidden="1" x14ac:dyDescent="0.3">
      <c r="A1772">
        <v>4333</v>
      </c>
      <c r="B1772">
        <v>1954</v>
      </c>
      <c r="C1772" s="14">
        <f>2021-Table1[[#This Row],[Year_Birth]]</f>
        <v>67</v>
      </c>
      <c r="D1772" t="s">
        <v>46</v>
      </c>
      <c r="E1772" s="14" t="str" cm="1">
        <f t="array" ref="E1772">_xlfn.SWITCH(Table1[[#This Row],[Education]],"Graduation","Bachelor’s","Basic","High School","2n Cycle","Master’s","Master","Master’s","PhD","PhD","Other")</f>
        <v>Bachelor’s</v>
      </c>
      <c r="F1772" t="s">
        <v>40</v>
      </c>
      <c r="G1772" s="14" t="s">
        <v>40</v>
      </c>
      <c r="H1772" s="14" t="str" cm="1">
        <f t="array" ref="H1772">_xlfn.SWITCH(Table1[[#This Row],[Marital_Status_mod]],"Together","Couple","Married","Couple","Divorced","Single","Single","Single","Widow","Single","Other")</f>
        <v>Couple</v>
      </c>
      <c r="I1772" s="4">
        <v>32144</v>
      </c>
      <c r="J1772" s="41" t="str">
        <f t="shared" si="110"/>
        <v>$30 - $40K</v>
      </c>
      <c r="K1772">
        <v>1</v>
      </c>
      <c r="L1772">
        <v>1</v>
      </c>
      <c r="M1772">
        <f>Table1[[#This Row],[Teenhome]]+Table1[[#This Row],[Kidhome]]</f>
        <v>2</v>
      </c>
      <c r="N1772" s="1">
        <v>41721</v>
      </c>
      <c r="O1772" s="16">
        <f>(Table1[[#This Row],[DataSetDate]]-Table1[[#This Row],[Dt_Customer]])/365</f>
        <v>6.8794520547945206</v>
      </c>
      <c r="P1772" s="15">
        <v>44232</v>
      </c>
      <c r="Q1772">
        <v>76</v>
      </c>
      <c r="R1772" s="4">
        <v>41</v>
      </c>
      <c r="S1772" s="4">
        <v>0</v>
      </c>
      <c r="T1772" s="4">
        <v>10</v>
      </c>
      <c r="U1772" s="4">
        <v>0</v>
      </c>
      <c r="V1772" s="4">
        <v>0</v>
      </c>
      <c r="W1772" s="4">
        <v>3</v>
      </c>
      <c r="X1772">
        <v>4</v>
      </c>
      <c r="Y1772">
        <v>2</v>
      </c>
      <c r="Z1772" t="str">
        <f t="shared" si="111"/>
        <v>Low</v>
      </c>
      <c r="AA1772" s="14">
        <f t="shared" ca="1" si="112"/>
        <v>1.8656386706261463</v>
      </c>
      <c r="AB1772">
        <v>1</v>
      </c>
      <c r="AC1772">
        <v>3</v>
      </c>
      <c r="AD1772" s="14">
        <f t="shared" ca="1" si="113"/>
        <v>2.6227027282321593</v>
      </c>
      <c r="AE1772">
        <v>7</v>
      </c>
      <c r="AF1772">
        <v>0</v>
      </c>
      <c r="AG1772">
        <v>0</v>
      </c>
      <c r="AH1772">
        <v>0</v>
      </c>
      <c r="AI1772">
        <v>1</v>
      </c>
      <c r="AJ1772">
        <v>0</v>
      </c>
      <c r="AK1772">
        <v>0</v>
      </c>
      <c r="AL1772">
        <v>0</v>
      </c>
      <c r="AM1772" t="s">
        <v>45</v>
      </c>
    </row>
    <row r="1773" spans="1:39" hidden="1" x14ac:dyDescent="0.3">
      <c r="A1773">
        <v>5455</v>
      </c>
      <c r="B1773">
        <v>1971</v>
      </c>
      <c r="C1773" s="14">
        <f>2021-Table1[[#This Row],[Year_Birth]]</f>
        <v>50</v>
      </c>
      <c r="D1773" t="s">
        <v>39</v>
      </c>
      <c r="E1773" s="14" t="str" cm="1">
        <f t="array" ref="E1773">_xlfn.SWITCH(Table1[[#This Row],[Education]],"Graduation","Bachelor’s","Basic","High School","2n Cycle","Master’s","Master","Master’s","PhD","PhD","Other")</f>
        <v>PhD</v>
      </c>
      <c r="F1773" t="s">
        <v>42</v>
      </c>
      <c r="G1773" s="14" t="s">
        <v>42</v>
      </c>
      <c r="H1773" s="14" t="str" cm="1">
        <f t="array" ref="H1773">_xlfn.SWITCH(Table1[[#This Row],[Marital_Status_mod]],"Together","Couple","Married","Couple","Divorced","Single","Single","Single","Widow","Single","Other")</f>
        <v>Couple</v>
      </c>
      <c r="I1773" s="4">
        <v>32011</v>
      </c>
      <c r="J1773" s="41" t="str">
        <f t="shared" si="110"/>
        <v>$30 - $40K</v>
      </c>
      <c r="K1773">
        <v>1</v>
      </c>
      <c r="L1773">
        <v>0</v>
      </c>
      <c r="M1773">
        <f>Table1[[#This Row],[Teenhome]]+Table1[[#This Row],[Kidhome]]</f>
        <v>1</v>
      </c>
      <c r="N1773" s="1">
        <v>41508</v>
      </c>
      <c r="O1773" s="16">
        <f>(Table1[[#This Row],[DataSetDate]]-Table1[[#This Row],[Dt_Customer]])/365</f>
        <v>7.463013698630137</v>
      </c>
      <c r="P1773" s="15">
        <v>44232</v>
      </c>
      <c r="Q1773">
        <v>89</v>
      </c>
      <c r="R1773" s="4">
        <v>99</v>
      </c>
      <c r="S1773" s="4">
        <v>0</v>
      </c>
      <c r="T1773" s="4">
        <v>15</v>
      </c>
      <c r="U1773" s="4">
        <v>2</v>
      </c>
      <c r="V1773" s="4">
        <v>1</v>
      </c>
      <c r="W1773" s="4">
        <v>5</v>
      </c>
      <c r="X1773">
        <v>3</v>
      </c>
      <c r="Y1773">
        <v>2</v>
      </c>
      <c r="Z1773" t="str">
        <f t="shared" si="111"/>
        <v>Low</v>
      </c>
      <c r="AA1773" s="14">
        <f t="shared" ca="1" si="112"/>
        <v>2.201279943512763</v>
      </c>
      <c r="AB1773">
        <v>1</v>
      </c>
      <c r="AC1773">
        <v>4</v>
      </c>
      <c r="AD1773" s="14">
        <f t="shared" ca="1" si="113"/>
        <v>4.0129588976061648</v>
      </c>
      <c r="AE1773">
        <v>7</v>
      </c>
      <c r="AF1773">
        <v>0</v>
      </c>
      <c r="AG1773">
        <v>0</v>
      </c>
      <c r="AH1773">
        <v>0</v>
      </c>
      <c r="AI1773">
        <v>0</v>
      </c>
      <c r="AJ1773">
        <v>0</v>
      </c>
      <c r="AK1773">
        <v>0</v>
      </c>
      <c r="AL1773">
        <v>0</v>
      </c>
      <c r="AM1773" t="s">
        <v>41</v>
      </c>
    </row>
    <row r="1774" spans="1:39" hidden="1" x14ac:dyDescent="0.3">
      <c r="A1774">
        <v>6678</v>
      </c>
      <c r="B1774">
        <v>1989</v>
      </c>
      <c r="C1774" s="14">
        <f>2021-Table1[[#This Row],[Year_Birth]]</f>
        <v>32</v>
      </c>
      <c r="D1774" t="s">
        <v>46</v>
      </c>
      <c r="E1774" s="14" t="str" cm="1">
        <f t="array" ref="E1774">_xlfn.SWITCH(Table1[[#This Row],[Education]],"Graduation","Bachelor’s","Basic","High School","2n Cycle","Master’s","Master","Master’s","PhD","PhD","Other")</f>
        <v>Bachelor’s</v>
      </c>
      <c r="F1774" t="s">
        <v>40</v>
      </c>
      <c r="G1774" s="14" t="s">
        <v>40</v>
      </c>
      <c r="H1774" s="14" t="str" cm="1">
        <f t="array" ref="H1774">_xlfn.SWITCH(Table1[[#This Row],[Marital_Status_mod]],"Together","Couple","Married","Couple","Divorced","Single","Single","Single","Widow","Single","Other")</f>
        <v>Couple</v>
      </c>
      <c r="I1774" s="4">
        <v>31928</v>
      </c>
      <c r="J1774" s="41" t="str">
        <f t="shared" si="110"/>
        <v>$30 - $40K</v>
      </c>
      <c r="K1774">
        <v>1</v>
      </c>
      <c r="L1774">
        <v>0</v>
      </c>
      <c r="M1774">
        <f>Table1[[#This Row],[Teenhome]]+Table1[[#This Row],[Kidhome]]</f>
        <v>1</v>
      </c>
      <c r="N1774" s="1">
        <v>41726</v>
      </c>
      <c r="O1774" s="16">
        <f>(Table1[[#This Row],[DataSetDate]]-Table1[[#This Row],[Dt_Customer]])/365</f>
        <v>6.8657534246575347</v>
      </c>
      <c r="P1774" s="15">
        <v>44232</v>
      </c>
      <c r="Q1774">
        <v>5</v>
      </c>
      <c r="R1774" s="4">
        <v>33</v>
      </c>
      <c r="S1774" s="4">
        <v>4</v>
      </c>
      <c r="T1774" s="4">
        <v>24</v>
      </c>
      <c r="U1774" s="4">
        <v>4</v>
      </c>
      <c r="V1774" s="4">
        <v>2</v>
      </c>
      <c r="W1774" s="4">
        <v>5</v>
      </c>
      <c r="X1774">
        <v>2</v>
      </c>
      <c r="Y1774">
        <v>3</v>
      </c>
      <c r="Z1774" t="str">
        <f t="shared" si="111"/>
        <v>Medium</v>
      </c>
      <c r="AA1774" s="14">
        <f t="shared" ca="1" si="112"/>
        <v>3.0007927912747583</v>
      </c>
      <c r="AB1774">
        <v>0</v>
      </c>
      <c r="AC1774">
        <v>4</v>
      </c>
      <c r="AD1774" s="14">
        <f t="shared" ca="1" si="113"/>
        <v>4.0519960757600542</v>
      </c>
      <c r="AE1774">
        <v>7</v>
      </c>
      <c r="AF1774">
        <v>0</v>
      </c>
      <c r="AG1774">
        <v>0</v>
      </c>
      <c r="AH1774">
        <v>0</v>
      </c>
      <c r="AI1774">
        <v>0</v>
      </c>
      <c r="AJ1774">
        <v>0</v>
      </c>
      <c r="AK1774">
        <v>0</v>
      </c>
      <c r="AL1774">
        <v>0</v>
      </c>
      <c r="AM1774" t="s">
        <v>45</v>
      </c>
    </row>
    <row r="1775" spans="1:39" hidden="1" x14ac:dyDescent="0.3">
      <c r="A1775">
        <v>1362</v>
      </c>
      <c r="B1775">
        <v>1972</v>
      </c>
      <c r="C1775" s="14">
        <f>2021-Table1[[#This Row],[Year_Birth]]</f>
        <v>49</v>
      </c>
      <c r="D1775" t="s">
        <v>46</v>
      </c>
      <c r="E1775" s="14" t="str" cm="1">
        <f t="array" ref="E1775">_xlfn.SWITCH(Table1[[#This Row],[Education]],"Graduation","Bachelor’s","Basic","High School","2n Cycle","Master’s","Master","Master’s","PhD","PhD","Other")</f>
        <v>Bachelor’s</v>
      </c>
      <c r="F1775" t="s">
        <v>50</v>
      </c>
      <c r="G1775" s="14" t="s">
        <v>50</v>
      </c>
      <c r="H1775" s="14" t="str" cm="1">
        <f t="array" ref="H1775">_xlfn.SWITCH(Table1[[#This Row],[Marital_Status_mod]],"Together","Couple","Married","Couple","Divorced","Single","Single","Single","Widow","Single","Other")</f>
        <v>Single</v>
      </c>
      <c r="I1775" s="4">
        <v>31907</v>
      </c>
      <c r="J1775" s="41" t="str">
        <f t="shared" si="110"/>
        <v>$30 - $40K</v>
      </c>
      <c r="K1775">
        <v>0</v>
      </c>
      <c r="L1775">
        <v>0</v>
      </c>
      <c r="M1775">
        <f>Table1[[#This Row],[Teenhome]]+Table1[[#This Row],[Kidhome]]</f>
        <v>0</v>
      </c>
      <c r="N1775" s="1">
        <v>41337</v>
      </c>
      <c r="O1775" s="16">
        <f>(Table1[[#This Row],[DataSetDate]]-Table1[[#This Row],[Dt_Customer]])/365</f>
        <v>7.9315068493150687</v>
      </c>
      <c r="P1775" s="15">
        <v>44232</v>
      </c>
      <c r="Q1775">
        <v>75</v>
      </c>
      <c r="R1775" s="4">
        <v>33</v>
      </c>
      <c r="S1775" s="4">
        <v>87</v>
      </c>
      <c r="T1775" s="4">
        <v>64</v>
      </c>
      <c r="U1775" s="4">
        <v>175</v>
      </c>
      <c r="V1775" s="4">
        <v>16</v>
      </c>
      <c r="W1775" s="4">
        <v>74</v>
      </c>
      <c r="X1775">
        <v>1</v>
      </c>
      <c r="Y1775">
        <v>6</v>
      </c>
      <c r="Z1775" t="str">
        <f t="shared" si="111"/>
        <v>Medium</v>
      </c>
      <c r="AA1775" s="14">
        <f t="shared" ca="1" si="112"/>
        <v>5.69124145554267</v>
      </c>
      <c r="AB1775">
        <v>1</v>
      </c>
      <c r="AC1775">
        <v>6</v>
      </c>
      <c r="AD1775" s="14">
        <f t="shared" ca="1" si="113"/>
        <v>5.7954417510601495</v>
      </c>
      <c r="AE1775">
        <v>7</v>
      </c>
      <c r="AF1775">
        <v>0</v>
      </c>
      <c r="AG1775">
        <v>0</v>
      </c>
      <c r="AH1775">
        <v>0</v>
      </c>
      <c r="AI1775">
        <v>0</v>
      </c>
      <c r="AJ1775">
        <v>0</v>
      </c>
      <c r="AK1775">
        <v>0</v>
      </c>
      <c r="AL1775">
        <v>0</v>
      </c>
      <c r="AM1775" t="s">
        <v>52</v>
      </c>
    </row>
    <row r="1776" spans="1:39" hidden="1" x14ac:dyDescent="0.3">
      <c r="A1776">
        <v>9213</v>
      </c>
      <c r="B1776">
        <v>1970</v>
      </c>
      <c r="C1776" s="14">
        <f>2021-Table1[[#This Row],[Year_Birth]]</f>
        <v>51</v>
      </c>
      <c r="D1776" t="s">
        <v>46</v>
      </c>
      <c r="E1776" s="14" t="str" cm="1">
        <f t="array" ref="E1776">_xlfn.SWITCH(Table1[[#This Row],[Education]],"Graduation","Bachelor’s","Basic","High School","2n Cycle","Master’s","Master","Master’s","PhD","PhD","Other")</f>
        <v>Bachelor’s</v>
      </c>
      <c r="F1776" t="s">
        <v>54</v>
      </c>
      <c r="G1776" s="14" t="s">
        <v>54</v>
      </c>
      <c r="H1776" s="14" t="str" cm="1">
        <f t="array" ref="H1776">_xlfn.SWITCH(Table1[[#This Row],[Marital_Status_mod]],"Together","Couple","Married","Couple","Divorced","Single","Single","Single","Widow","Single","Other")</f>
        <v>Single</v>
      </c>
      <c r="I1776" s="4">
        <v>31880</v>
      </c>
      <c r="J1776" s="41" t="str">
        <f t="shared" si="110"/>
        <v>$30 - $40K</v>
      </c>
      <c r="K1776">
        <v>1</v>
      </c>
      <c r="L1776">
        <v>0</v>
      </c>
      <c r="M1776">
        <f>Table1[[#This Row],[Teenhome]]+Table1[[#This Row],[Kidhome]]</f>
        <v>1</v>
      </c>
      <c r="N1776" s="1">
        <v>41213</v>
      </c>
      <c r="O1776" s="16">
        <f>(Table1[[#This Row],[DataSetDate]]-Table1[[#This Row],[Dt_Customer]])/365</f>
        <v>8.2712328767123289</v>
      </c>
      <c r="P1776" s="15">
        <v>44232</v>
      </c>
      <c r="Q1776">
        <v>13</v>
      </c>
      <c r="R1776" s="4">
        <v>4</v>
      </c>
      <c r="S1776" s="4">
        <v>1</v>
      </c>
      <c r="T1776" s="4">
        <v>5</v>
      </c>
      <c r="U1776" s="4">
        <v>2</v>
      </c>
      <c r="V1776" s="4">
        <v>0</v>
      </c>
      <c r="W1776" s="4">
        <v>3</v>
      </c>
      <c r="X1776">
        <v>1</v>
      </c>
      <c r="Y1776">
        <v>1</v>
      </c>
      <c r="Z1776" t="str">
        <f t="shared" si="111"/>
        <v>Low</v>
      </c>
      <c r="AA1776" s="14">
        <f t="shared" ca="1" si="112"/>
        <v>0.82894448906665086</v>
      </c>
      <c r="AB1776">
        <v>0</v>
      </c>
      <c r="AC1776">
        <v>2</v>
      </c>
      <c r="AD1776" s="14">
        <f t="shared" ca="1" si="113"/>
        <v>1.9621760345692154</v>
      </c>
      <c r="AE1776">
        <v>8</v>
      </c>
      <c r="AF1776">
        <v>0</v>
      </c>
      <c r="AG1776">
        <v>0</v>
      </c>
      <c r="AH1776">
        <v>0</v>
      </c>
      <c r="AI1776">
        <v>0</v>
      </c>
      <c r="AJ1776">
        <v>0</v>
      </c>
      <c r="AK1776">
        <v>0</v>
      </c>
      <c r="AL1776">
        <v>0</v>
      </c>
      <c r="AM1776" t="s">
        <v>41</v>
      </c>
    </row>
    <row r="1777" spans="1:39" hidden="1" x14ac:dyDescent="0.3">
      <c r="A1777">
        <v>2546</v>
      </c>
      <c r="B1777">
        <v>1977</v>
      </c>
      <c r="C1777" s="14">
        <f>2021-Table1[[#This Row],[Year_Birth]]</f>
        <v>44</v>
      </c>
      <c r="D1777" t="s">
        <v>51</v>
      </c>
      <c r="E1777" s="14" t="str" cm="1">
        <f t="array" ref="E1777">_xlfn.SWITCH(Table1[[#This Row],[Education]],"Graduation","Bachelor’s","Basic","High School","2n Cycle","Master’s","Master","Master’s","PhD","PhD","Other")</f>
        <v>Master’s</v>
      </c>
      <c r="F1777" t="s">
        <v>50</v>
      </c>
      <c r="G1777" s="14" t="s">
        <v>50</v>
      </c>
      <c r="H1777" s="14" t="str" cm="1">
        <f t="array" ref="H1777">_xlfn.SWITCH(Table1[[#This Row],[Marital_Status_mod]],"Together","Couple","Married","Couple","Divorced","Single","Single","Single","Widow","Single","Other")</f>
        <v>Single</v>
      </c>
      <c r="I1777" s="4">
        <v>31878</v>
      </c>
      <c r="J1777" s="41" t="str">
        <f t="shared" si="110"/>
        <v>$30 - $40K</v>
      </c>
      <c r="K1777">
        <v>0</v>
      </c>
      <c r="L1777">
        <v>1</v>
      </c>
      <c r="M1777">
        <f>Table1[[#This Row],[Teenhome]]+Table1[[#This Row],[Kidhome]]</f>
        <v>1</v>
      </c>
      <c r="N1777" s="1">
        <v>41812</v>
      </c>
      <c r="O1777" s="16">
        <f>(Table1[[#This Row],[DataSetDate]]-Table1[[#This Row],[Dt_Customer]])/365</f>
        <v>6.6301369863013697</v>
      </c>
      <c r="P1777" s="15">
        <v>44232</v>
      </c>
      <c r="Q1777">
        <v>7</v>
      </c>
      <c r="R1777" s="4">
        <v>23</v>
      </c>
      <c r="S1777" s="4">
        <v>4</v>
      </c>
      <c r="T1777" s="4">
        <v>5</v>
      </c>
      <c r="U1777" s="4">
        <v>10</v>
      </c>
      <c r="V1777" s="4">
        <v>5</v>
      </c>
      <c r="W1777" s="4">
        <v>23</v>
      </c>
      <c r="X1777">
        <v>1</v>
      </c>
      <c r="Y1777">
        <v>1</v>
      </c>
      <c r="Z1777" t="str">
        <f t="shared" si="111"/>
        <v>Low</v>
      </c>
      <c r="AA1777" s="14">
        <f t="shared" ca="1" si="112"/>
        <v>0.60938232905509238</v>
      </c>
      <c r="AB1777">
        <v>0</v>
      </c>
      <c r="AC1777">
        <v>4</v>
      </c>
      <c r="AD1777" s="14">
        <f t="shared" ca="1" si="113"/>
        <v>3.6665796085283109</v>
      </c>
      <c r="AE1777">
        <v>3</v>
      </c>
      <c r="AF1777">
        <v>0</v>
      </c>
      <c r="AG1777">
        <v>0</v>
      </c>
      <c r="AH1777">
        <v>0</v>
      </c>
      <c r="AI1777">
        <v>0</v>
      </c>
      <c r="AJ1777">
        <v>0</v>
      </c>
      <c r="AK1777">
        <v>0</v>
      </c>
      <c r="AL1777">
        <v>0</v>
      </c>
      <c r="AM1777" t="s">
        <v>41</v>
      </c>
    </row>
    <row r="1778" spans="1:39" hidden="1" x14ac:dyDescent="0.3">
      <c r="A1778">
        <v>3878</v>
      </c>
      <c r="B1778">
        <v>1980</v>
      </c>
      <c r="C1778" s="14">
        <f>2021-Table1[[#This Row],[Year_Birth]]</f>
        <v>41</v>
      </c>
      <c r="D1778" t="s">
        <v>51</v>
      </c>
      <c r="E1778" s="14" t="str" cm="1">
        <f t="array" ref="E1778">_xlfn.SWITCH(Table1[[#This Row],[Education]],"Graduation","Bachelor’s","Basic","High School","2n Cycle","Master’s","Master","Master’s","PhD","PhD","Other")</f>
        <v>Master’s</v>
      </c>
      <c r="F1778" t="s">
        <v>50</v>
      </c>
      <c r="G1778" s="14" t="s">
        <v>50</v>
      </c>
      <c r="H1778" s="14" t="str" cm="1">
        <f t="array" ref="H1778">_xlfn.SWITCH(Table1[[#This Row],[Marital_Status_mod]],"Together","Couple","Married","Couple","Divorced","Single","Single","Single","Widow","Single","Other")</f>
        <v>Single</v>
      </c>
      <c r="I1778" s="4">
        <v>31859</v>
      </c>
      <c r="J1778" s="41" t="str">
        <f t="shared" si="110"/>
        <v>$30 - $40K</v>
      </c>
      <c r="K1778">
        <v>1</v>
      </c>
      <c r="L1778">
        <v>0</v>
      </c>
      <c r="M1778">
        <f>Table1[[#This Row],[Teenhome]]+Table1[[#This Row],[Kidhome]]</f>
        <v>1</v>
      </c>
      <c r="N1778" s="1">
        <v>41697</v>
      </c>
      <c r="O1778" s="16">
        <f>(Table1[[#This Row],[DataSetDate]]-Table1[[#This Row],[Dt_Customer]])/365</f>
        <v>6.9452054794520546</v>
      </c>
      <c r="P1778" s="15">
        <v>44232</v>
      </c>
      <c r="Q1778">
        <v>3</v>
      </c>
      <c r="R1778" s="4">
        <v>3</v>
      </c>
      <c r="S1778" s="4">
        <v>4</v>
      </c>
      <c r="T1778" s="4">
        <v>7</v>
      </c>
      <c r="U1778" s="4">
        <v>15</v>
      </c>
      <c r="V1778" s="4">
        <v>8</v>
      </c>
      <c r="W1778" s="4">
        <v>11</v>
      </c>
      <c r="X1778">
        <v>1</v>
      </c>
      <c r="Y1778">
        <v>1</v>
      </c>
      <c r="Z1778" t="str">
        <f t="shared" si="111"/>
        <v>Low</v>
      </c>
      <c r="AA1778" s="14">
        <f t="shared" ca="1" si="112"/>
        <v>1.1558740234149416</v>
      </c>
      <c r="AB1778">
        <v>0</v>
      </c>
      <c r="AC1778">
        <v>3</v>
      </c>
      <c r="AD1778" s="14">
        <f t="shared" ca="1" si="113"/>
        <v>2.6043837456018153</v>
      </c>
      <c r="AE1778">
        <v>7</v>
      </c>
      <c r="AF1778">
        <v>0</v>
      </c>
      <c r="AG1778">
        <v>0</v>
      </c>
      <c r="AH1778">
        <v>0</v>
      </c>
      <c r="AI1778">
        <v>0</v>
      </c>
      <c r="AJ1778">
        <v>0</v>
      </c>
      <c r="AK1778">
        <v>0</v>
      </c>
      <c r="AL1778">
        <v>0</v>
      </c>
      <c r="AM1778" t="s">
        <v>41</v>
      </c>
    </row>
    <row r="1779" spans="1:39" hidden="1" x14ac:dyDescent="0.3">
      <c r="A1779">
        <v>4037</v>
      </c>
      <c r="B1779">
        <v>1976</v>
      </c>
      <c r="C1779" s="14">
        <f>2021-Table1[[#This Row],[Year_Birth]]</f>
        <v>45</v>
      </c>
      <c r="D1779" t="s">
        <v>46</v>
      </c>
      <c r="E1779" s="14" t="str" cm="1">
        <f t="array" ref="E1779">_xlfn.SWITCH(Table1[[#This Row],[Education]],"Graduation","Bachelor’s","Basic","High School","2n Cycle","Master’s","Master","Master’s","PhD","PhD","Other")</f>
        <v>Bachelor’s</v>
      </c>
      <c r="F1779" t="s">
        <v>49</v>
      </c>
      <c r="G1779" s="14" t="s">
        <v>49</v>
      </c>
      <c r="H1779" s="14" t="str" cm="1">
        <f t="array" ref="H1779">_xlfn.SWITCH(Table1[[#This Row],[Marital_Status_mod]],"Together","Couple","Married","Couple","Divorced","Single","Single","Single","Widow","Single","Other")</f>
        <v>Single</v>
      </c>
      <c r="I1779" s="4">
        <v>31859</v>
      </c>
      <c r="J1779" s="41" t="str">
        <f t="shared" si="110"/>
        <v>$30 - $40K</v>
      </c>
      <c r="K1779">
        <v>1</v>
      </c>
      <c r="L1779">
        <v>0</v>
      </c>
      <c r="M1779">
        <f>Table1[[#This Row],[Teenhome]]+Table1[[#This Row],[Kidhome]]</f>
        <v>1</v>
      </c>
      <c r="N1779" s="1">
        <v>41439</v>
      </c>
      <c r="O1779" s="16">
        <f>(Table1[[#This Row],[DataSetDate]]-Table1[[#This Row],[Dt_Customer]])/365</f>
        <v>7.6520547945205477</v>
      </c>
      <c r="P1779" s="15">
        <v>44232</v>
      </c>
      <c r="Q1779">
        <v>77</v>
      </c>
      <c r="R1779" s="4">
        <v>3</v>
      </c>
      <c r="S1779" s="4">
        <v>1</v>
      </c>
      <c r="T1779" s="4">
        <v>3</v>
      </c>
      <c r="U1779" s="4">
        <v>8</v>
      </c>
      <c r="V1779" s="4">
        <v>0</v>
      </c>
      <c r="W1779" s="4">
        <v>5</v>
      </c>
      <c r="X1779">
        <v>1</v>
      </c>
      <c r="Y1779">
        <v>1</v>
      </c>
      <c r="Z1779" t="str">
        <f t="shared" si="111"/>
        <v>Low</v>
      </c>
      <c r="AA1779" s="14">
        <f t="shared" ca="1" si="112"/>
        <v>0.96183660259863291</v>
      </c>
      <c r="AB1779">
        <v>0</v>
      </c>
      <c r="AC1779">
        <v>2</v>
      </c>
      <c r="AD1779" s="14">
        <f t="shared" ca="1" si="113"/>
        <v>1.9916434796316165</v>
      </c>
      <c r="AE1779">
        <v>7</v>
      </c>
      <c r="AF1779">
        <v>0</v>
      </c>
      <c r="AG1779">
        <v>0</v>
      </c>
      <c r="AH1779">
        <v>0</v>
      </c>
      <c r="AI1779">
        <v>0</v>
      </c>
      <c r="AJ1779">
        <v>0</v>
      </c>
      <c r="AK1779">
        <v>0</v>
      </c>
      <c r="AL1779">
        <v>0</v>
      </c>
      <c r="AM1779" t="s">
        <v>47</v>
      </c>
    </row>
    <row r="1780" spans="1:39" hidden="1" x14ac:dyDescent="0.3">
      <c r="A1780">
        <v>1928</v>
      </c>
      <c r="B1780">
        <v>1973</v>
      </c>
      <c r="C1780" s="14">
        <f>2021-Table1[[#This Row],[Year_Birth]]</f>
        <v>48</v>
      </c>
      <c r="D1780" t="s">
        <v>46</v>
      </c>
      <c r="E1780" s="14" t="str" cm="1">
        <f t="array" ref="E1780">_xlfn.SWITCH(Table1[[#This Row],[Education]],"Graduation","Bachelor’s","Basic","High School","2n Cycle","Master’s","Master","Master’s","PhD","PhD","Other")</f>
        <v>Bachelor’s</v>
      </c>
      <c r="F1780" t="s">
        <v>42</v>
      </c>
      <c r="G1780" s="14" t="s">
        <v>42</v>
      </c>
      <c r="H1780" s="14" t="str" cm="1">
        <f t="array" ref="H1780">_xlfn.SWITCH(Table1[[#This Row],[Marital_Status_mod]],"Together","Couple","Married","Couple","Divorced","Single","Single","Single","Widow","Single","Other")</f>
        <v>Couple</v>
      </c>
      <c r="I1780" s="4">
        <v>31814</v>
      </c>
      <c r="J1780" s="41" t="str">
        <f t="shared" si="110"/>
        <v>$30 - $40K</v>
      </c>
      <c r="K1780">
        <v>1</v>
      </c>
      <c r="L1780">
        <v>0</v>
      </c>
      <c r="M1780">
        <f>Table1[[#This Row],[Teenhome]]+Table1[[#This Row],[Kidhome]]</f>
        <v>1</v>
      </c>
      <c r="N1780" s="1">
        <v>41314</v>
      </c>
      <c r="O1780" s="16">
        <f>(Table1[[#This Row],[DataSetDate]]-Table1[[#This Row],[Dt_Customer]])/365</f>
        <v>7.9945205479452053</v>
      </c>
      <c r="P1780" s="15">
        <v>44232</v>
      </c>
      <c r="Q1780">
        <v>73</v>
      </c>
      <c r="R1780" s="4">
        <v>35</v>
      </c>
      <c r="S1780" s="4">
        <v>3</v>
      </c>
      <c r="T1780" s="4">
        <v>20</v>
      </c>
      <c r="U1780" s="4">
        <v>4</v>
      </c>
      <c r="V1780" s="4">
        <v>1</v>
      </c>
      <c r="W1780" s="4">
        <v>20</v>
      </c>
      <c r="X1780">
        <v>2</v>
      </c>
      <c r="Y1780">
        <v>2</v>
      </c>
      <c r="Z1780" t="str">
        <f t="shared" si="111"/>
        <v>Low</v>
      </c>
      <c r="AA1780" s="14">
        <f t="shared" ca="1" si="112"/>
        <v>1.6171388189246592</v>
      </c>
      <c r="AB1780">
        <v>0</v>
      </c>
      <c r="AC1780">
        <v>3</v>
      </c>
      <c r="AD1780" s="14">
        <f t="shared" ca="1" si="113"/>
        <v>3.3720030532847978</v>
      </c>
      <c r="AE1780">
        <v>9</v>
      </c>
      <c r="AF1780">
        <v>0</v>
      </c>
      <c r="AG1780">
        <v>0</v>
      </c>
      <c r="AH1780">
        <v>1</v>
      </c>
      <c r="AI1780">
        <v>0</v>
      </c>
      <c r="AJ1780">
        <v>0</v>
      </c>
      <c r="AK1780">
        <v>0</v>
      </c>
      <c r="AL1780">
        <v>0</v>
      </c>
      <c r="AM1780" t="s">
        <v>47</v>
      </c>
    </row>
    <row r="1781" spans="1:39" hidden="1" x14ac:dyDescent="0.3">
      <c r="A1781">
        <v>5726</v>
      </c>
      <c r="B1781">
        <v>1983</v>
      </c>
      <c r="C1781" s="14">
        <f>2021-Table1[[#This Row],[Year_Birth]]</f>
        <v>38</v>
      </c>
      <c r="D1781" t="s">
        <v>44</v>
      </c>
      <c r="E1781" s="14" t="str" cm="1">
        <f t="array" ref="E1781">_xlfn.SWITCH(Table1[[#This Row],[Education]],"Graduation","Bachelor’s","Basic","High School","2n Cycle","Master’s","Master","Master’s","PhD","PhD","Other")</f>
        <v>Master’s</v>
      </c>
      <c r="F1781" t="s">
        <v>50</v>
      </c>
      <c r="G1781" s="14" t="s">
        <v>50</v>
      </c>
      <c r="H1781" s="14" t="str" cm="1">
        <f t="array" ref="H1781">_xlfn.SWITCH(Table1[[#This Row],[Marital_Status_mod]],"Together","Couple","Married","Couple","Divorced","Single","Single","Single","Widow","Single","Other")</f>
        <v>Single</v>
      </c>
      <c r="I1781" s="4">
        <v>31788</v>
      </c>
      <c r="J1781" s="41" t="str">
        <f t="shared" si="110"/>
        <v>$30 - $40K</v>
      </c>
      <c r="K1781">
        <v>1</v>
      </c>
      <c r="L1781">
        <v>0</v>
      </c>
      <c r="M1781">
        <f>Table1[[#This Row],[Teenhome]]+Table1[[#This Row],[Kidhome]]</f>
        <v>1</v>
      </c>
      <c r="N1781" s="1">
        <v>41718</v>
      </c>
      <c r="O1781" s="16">
        <f>(Table1[[#This Row],[DataSetDate]]-Table1[[#This Row],[Dt_Customer]])/365</f>
        <v>6.8876712328767127</v>
      </c>
      <c r="P1781" s="15">
        <v>44232</v>
      </c>
      <c r="Q1781">
        <v>15</v>
      </c>
      <c r="R1781" s="4">
        <v>16</v>
      </c>
      <c r="S1781" s="4">
        <v>7</v>
      </c>
      <c r="T1781" s="4">
        <v>23</v>
      </c>
      <c r="U1781" s="4">
        <v>0</v>
      </c>
      <c r="V1781" s="4">
        <v>8</v>
      </c>
      <c r="W1781" s="4">
        <v>6</v>
      </c>
      <c r="X1781">
        <v>3</v>
      </c>
      <c r="Y1781">
        <v>3</v>
      </c>
      <c r="Z1781" t="str">
        <f t="shared" si="111"/>
        <v>Medium</v>
      </c>
      <c r="AA1781" s="14">
        <f t="shared" ca="1" si="112"/>
        <v>2.8845452524054105</v>
      </c>
      <c r="AB1781">
        <v>0</v>
      </c>
      <c r="AC1781">
        <v>4</v>
      </c>
      <c r="AD1781" s="14">
        <f t="shared" ca="1" si="113"/>
        <v>3.8736698186623872</v>
      </c>
      <c r="AE1781">
        <v>5</v>
      </c>
      <c r="AF1781">
        <v>0</v>
      </c>
      <c r="AG1781">
        <v>0</v>
      </c>
      <c r="AH1781">
        <v>0</v>
      </c>
      <c r="AI1781">
        <v>0</v>
      </c>
      <c r="AJ1781">
        <v>0</v>
      </c>
      <c r="AK1781">
        <v>0</v>
      </c>
      <c r="AL1781">
        <v>1</v>
      </c>
      <c r="AM1781" t="s">
        <v>47</v>
      </c>
    </row>
    <row r="1782" spans="1:39" hidden="1" x14ac:dyDescent="0.3">
      <c r="A1782">
        <v>10500</v>
      </c>
      <c r="B1782">
        <v>1984</v>
      </c>
      <c r="C1782" s="14">
        <f>2021-Table1[[#This Row],[Year_Birth]]</f>
        <v>37</v>
      </c>
      <c r="D1782" t="s">
        <v>46</v>
      </c>
      <c r="E1782" s="14" t="str" cm="1">
        <f t="array" ref="E1782">_xlfn.SWITCH(Table1[[#This Row],[Education]],"Graduation","Bachelor’s","Basic","High School","2n Cycle","Master’s","Master","Master’s","PhD","PhD","Other")</f>
        <v>Bachelor’s</v>
      </c>
      <c r="F1782" t="s">
        <v>42</v>
      </c>
      <c r="G1782" s="14" t="s">
        <v>42</v>
      </c>
      <c r="H1782" s="14" t="str" cm="1">
        <f t="array" ref="H1782">_xlfn.SWITCH(Table1[[#This Row],[Marital_Status_mod]],"Together","Couple","Married","Couple","Divorced","Single","Single","Single","Widow","Single","Other")</f>
        <v>Couple</v>
      </c>
      <c r="I1782" s="4">
        <v>31761</v>
      </c>
      <c r="J1782" s="41" t="str">
        <f t="shared" si="110"/>
        <v>$30 - $40K</v>
      </c>
      <c r="K1782">
        <v>1</v>
      </c>
      <c r="L1782">
        <v>0</v>
      </c>
      <c r="M1782">
        <f>Table1[[#This Row],[Teenhome]]+Table1[[#This Row],[Kidhome]]</f>
        <v>1</v>
      </c>
      <c r="N1782" s="1">
        <v>41734</v>
      </c>
      <c r="O1782" s="16">
        <f>(Table1[[#This Row],[DataSetDate]]-Table1[[#This Row],[Dt_Customer]])/365</f>
        <v>6.8438356164383558</v>
      </c>
      <c r="P1782" s="15">
        <v>44232</v>
      </c>
      <c r="Q1782">
        <v>96</v>
      </c>
      <c r="R1782" s="4">
        <v>19</v>
      </c>
      <c r="S1782" s="4">
        <v>1</v>
      </c>
      <c r="T1782" s="4">
        <v>20</v>
      </c>
      <c r="U1782" s="4">
        <v>16</v>
      </c>
      <c r="V1782" s="4">
        <v>14</v>
      </c>
      <c r="W1782" s="4">
        <v>28</v>
      </c>
      <c r="X1782">
        <v>2</v>
      </c>
      <c r="Y1782">
        <v>3</v>
      </c>
      <c r="Z1782" t="str">
        <f t="shared" si="111"/>
        <v>Medium</v>
      </c>
      <c r="AA1782" s="14">
        <f t="shared" ca="1" si="112"/>
        <v>3.3899321646808769</v>
      </c>
      <c r="AB1782">
        <v>0</v>
      </c>
      <c r="AC1782">
        <v>4</v>
      </c>
      <c r="AD1782" s="14">
        <f t="shared" ca="1" si="113"/>
        <v>4.1968664601429557</v>
      </c>
      <c r="AE1782">
        <v>5</v>
      </c>
      <c r="AF1782">
        <v>0</v>
      </c>
      <c r="AG1782">
        <v>0</v>
      </c>
      <c r="AH1782">
        <v>0</v>
      </c>
      <c r="AI1782">
        <v>0</v>
      </c>
      <c r="AJ1782">
        <v>0</v>
      </c>
      <c r="AK1782">
        <v>0</v>
      </c>
      <c r="AL1782">
        <v>0</v>
      </c>
      <c r="AM1782" t="s">
        <v>53</v>
      </c>
    </row>
    <row r="1783" spans="1:39" hidden="1" x14ac:dyDescent="0.3">
      <c r="A1783">
        <v>7411</v>
      </c>
      <c r="B1783">
        <v>1964</v>
      </c>
      <c r="C1783" s="14">
        <f>2021-Table1[[#This Row],[Year_Birth]]</f>
        <v>57</v>
      </c>
      <c r="D1783" t="s">
        <v>39</v>
      </c>
      <c r="E1783" s="14" t="str" cm="1">
        <f t="array" ref="E1783">_xlfn.SWITCH(Table1[[#This Row],[Education]],"Graduation","Bachelor’s","Basic","High School","2n Cycle","Master’s","Master","Master’s","PhD","PhD","Other")</f>
        <v>PhD</v>
      </c>
      <c r="F1783" t="s">
        <v>42</v>
      </c>
      <c r="G1783" s="14" t="s">
        <v>42</v>
      </c>
      <c r="H1783" s="14" t="str" cm="1">
        <f t="array" ref="H1783">_xlfn.SWITCH(Table1[[#This Row],[Marital_Status_mod]],"Together","Couple","Married","Couple","Divorced","Single","Single","Single","Widow","Single","Other")</f>
        <v>Couple</v>
      </c>
      <c r="I1783" s="4">
        <v>31686</v>
      </c>
      <c r="J1783" s="41" t="str">
        <f t="shared" si="110"/>
        <v>$30 - $40K</v>
      </c>
      <c r="K1783">
        <v>1</v>
      </c>
      <c r="L1783">
        <v>1</v>
      </c>
      <c r="M1783">
        <f>Table1[[#This Row],[Teenhome]]+Table1[[#This Row],[Kidhome]]</f>
        <v>2</v>
      </c>
      <c r="N1783" s="1">
        <v>41795</v>
      </c>
      <c r="O1783" s="16">
        <f>(Table1[[#This Row],[DataSetDate]]-Table1[[#This Row],[Dt_Customer]])/365</f>
        <v>6.6767123287671231</v>
      </c>
      <c r="P1783" s="15">
        <v>44232</v>
      </c>
      <c r="Q1783">
        <v>31</v>
      </c>
      <c r="R1783" s="4">
        <v>11</v>
      </c>
      <c r="S1783" s="4">
        <v>0</v>
      </c>
      <c r="T1783" s="4">
        <v>5</v>
      </c>
      <c r="U1783" s="4">
        <v>0</v>
      </c>
      <c r="V1783" s="4">
        <v>0</v>
      </c>
      <c r="W1783" s="4">
        <v>1</v>
      </c>
      <c r="X1783">
        <v>2</v>
      </c>
      <c r="Y1783">
        <v>1</v>
      </c>
      <c r="Z1783" t="str">
        <f t="shared" si="111"/>
        <v>Low</v>
      </c>
      <c r="AA1783" s="14">
        <f t="shared" ca="1" si="112"/>
        <v>1.2269060185815013</v>
      </c>
      <c r="AB1783">
        <v>0</v>
      </c>
      <c r="AC1783">
        <v>3</v>
      </c>
      <c r="AD1783" s="14">
        <f t="shared" ca="1" si="113"/>
        <v>3.1346876741674907</v>
      </c>
      <c r="AE1783">
        <v>6</v>
      </c>
      <c r="AF1783">
        <v>0</v>
      </c>
      <c r="AG1783">
        <v>0</v>
      </c>
      <c r="AH1783">
        <v>0</v>
      </c>
      <c r="AI1783">
        <v>0</v>
      </c>
      <c r="AJ1783">
        <v>0</v>
      </c>
      <c r="AK1783">
        <v>0</v>
      </c>
      <c r="AL1783">
        <v>0</v>
      </c>
      <c r="AM1783" t="s">
        <v>47</v>
      </c>
    </row>
    <row r="1784" spans="1:39" hidden="1" x14ac:dyDescent="0.3">
      <c r="A1784">
        <v>6941</v>
      </c>
      <c r="B1784">
        <v>1971</v>
      </c>
      <c r="C1784" s="14">
        <f>2021-Table1[[#This Row],[Year_Birth]]</f>
        <v>50</v>
      </c>
      <c r="D1784" t="s">
        <v>46</v>
      </c>
      <c r="E1784" s="14" t="str" cm="1">
        <f t="array" ref="E1784">_xlfn.SWITCH(Table1[[#This Row],[Education]],"Graduation","Bachelor’s","Basic","High School","2n Cycle","Master’s","Master","Master’s","PhD","PhD","Other")</f>
        <v>Bachelor’s</v>
      </c>
      <c r="F1784" t="s">
        <v>50</v>
      </c>
      <c r="G1784" s="14" t="s">
        <v>50</v>
      </c>
      <c r="H1784" s="14" t="str" cm="1">
        <f t="array" ref="H1784">_xlfn.SWITCH(Table1[[#This Row],[Marital_Status_mod]],"Together","Couple","Married","Couple","Divorced","Single","Single","Single","Widow","Single","Other")</f>
        <v>Single</v>
      </c>
      <c r="I1784" s="4">
        <v>31632</v>
      </c>
      <c r="J1784" s="41" t="str">
        <f t="shared" si="110"/>
        <v>$30 - $40K</v>
      </c>
      <c r="K1784">
        <v>0</v>
      </c>
      <c r="L1784">
        <v>0</v>
      </c>
      <c r="M1784">
        <f>Table1[[#This Row],[Teenhome]]+Table1[[#This Row],[Kidhome]]</f>
        <v>0</v>
      </c>
      <c r="N1784" s="1">
        <v>41469</v>
      </c>
      <c r="O1784" s="16">
        <f>(Table1[[#This Row],[DataSetDate]]-Table1[[#This Row],[Dt_Customer]])/365</f>
        <v>7.5698630136986305</v>
      </c>
      <c r="P1784" s="15">
        <v>44232</v>
      </c>
      <c r="Q1784">
        <v>92</v>
      </c>
      <c r="R1784" s="4">
        <v>17</v>
      </c>
      <c r="S1784" s="4">
        <v>8</v>
      </c>
      <c r="T1784" s="4">
        <v>12</v>
      </c>
      <c r="U1784" s="4">
        <v>11</v>
      </c>
      <c r="V1784" s="4">
        <v>15</v>
      </c>
      <c r="W1784" s="4">
        <v>32</v>
      </c>
      <c r="X1784">
        <v>1</v>
      </c>
      <c r="Y1784">
        <v>2</v>
      </c>
      <c r="Z1784" t="str">
        <f t="shared" si="111"/>
        <v>Low</v>
      </c>
      <c r="AA1784" s="14">
        <f t="shared" ca="1" si="112"/>
        <v>2.2500946498068815</v>
      </c>
      <c r="AB1784">
        <v>1</v>
      </c>
      <c r="AC1784">
        <v>2</v>
      </c>
      <c r="AD1784" s="14">
        <f t="shared" ca="1" si="113"/>
        <v>1.6141483441165736</v>
      </c>
      <c r="AE1784">
        <v>7</v>
      </c>
      <c r="AF1784">
        <v>0</v>
      </c>
      <c r="AG1784">
        <v>0</v>
      </c>
      <c r="AH1784">
        <v>0</v>
      </c>
      <c r="AI1784">
        <v>0</v>
      </c>
      <c r="AJ1784">
        <v>0</v>
      </c>
      <c r="AK1784">
        <v>0</v>
      </c>
      <c r="AL1784">
        <v>0</v>
      </c>
      <c r="AM1784" t="s">
        <v>41</v>
      </c>
    </row>
    <row r="1785" spans="1:39" hidden="1" x14ac:dyDescent="0.3">
      <c r="A1785">
        <v>7573</v>
      </c>
      <c r="B1785">
        <v>1978</v>
      </c>
      <c r="C1785" s="14">
        <f>2021-Table1[[#This Row],[Year_Birth]]</f>
        <v>43</v>
      </c>
      <c r="D1785" t="s">
        <v>39</v>
      </c>
      <c r="E1785" s="14" t="str" cm="1">
        <f t="array" ref="E1785">_xlfn.SWITCH(Table1[[#This Row],[Education]],"Graduation","Bachelor’s","Basic","High School","2n Cycle","Master’s","Master","Master’s","PhD","PhD","Other")</f>
        <v>PhD</v>
      </c>
      <c r="F1785" t="s">
        <v>50</v>
      </c>
      <c r="G1785" s="14" t="s">
        <v>50</v>
      </c>
      <c r="H1785" s="14" t="str" cm="1">
        <f t="array" ref="H1785">_xlfn.SWITCH(Table1[[#This Row],[Marital_Status_mod]],"Together","Couple","Married","Couple","Divorced","Single","Single","Single","Widow","Single","Other")</f>
        <v>Single</v>
      </c>
      <c r="I1785" s="4">
        <v>31626</v>
      </c>
      <c r="J1785" s="41" t="str">
        <f t="shared" si="110"/>
        <v>$30 - $40K</v>
      </c>
      <c r="K1785">
        <v>1</v>
      </c>
      <c r="L1785">
        <v>0</v>
      </c>
      <c r="M1785">
        <f>Table1[[#This Row],[Teenhome]]+Table1[[#This Row],[Kidhome]]</f>
        <v>1</v>
      </c>
      <c r="N1785" s="1">
        <v>41404</v>
      </c>
      <c r="O1785" s="16">
        <f>(Table1[[#This Row],[DataSetDate]]-Table1[[#This Row],[Dt_Customer]])/365</f>
        <v>7.7479452054794518</v>
      </c>
      <c r="P1785" s="15">
        <v>44232</v>
      </c>
      <c r="Q1785">
        <v>12</v>
      </c>
      <c r="R1785" s="4">
        <v>39</v>
      </c>
      <c r="S1785" s="4">
        <v>1</v>
      </c>
      <c r="T1785" s="4">
        <v>9</v>
      </c>
      <c r="U1785" s="4">
        <v>2</v>
      </c>
      <c r="V1785" s="4">
        <v>1</v>
      </c>
      <c r="W1785" s="4">
        <v>34</v>
      </c>
      <c r="X1785">
        <v>1</v>
      </c>
      <c r="Y1785">
        <v>2</v>
      </c>
      <c r="Z1785" t="str">
        <f t="shared" si="111"/>
        <v>Low</v>
      </c>
      <c r="AA1785" s="14">
        <f t="shared" ca="1" si="112"/>
        <v>1.7263620131916035</v>
      </c>
      <c r="AB1785">
        <v>1</v>
      </c>
      <c r="AC1785">
        <v>2</v>
      </c>
      <c r="AD1785" s="14">
        <f t="shared" ca="1" si="113"/>
        <v>2.2458511804718331</v>
      </c>
      <c r="AE1785">
        <v>7</v>
      </c>
      <c r="AF1785">
        <v>0</v>
      </c>
      <c r="AG1785">
        <v>0</v>
      </c>
      <c r="AH1785">
        <v>1</v>
      </c>
      <c r="AI1785">
        <v>0</v>
      </c>
      <c r="AJ1785">
        <v>0</v>
      </c>
      <c r="AK1785">
        <v>1</v>
      </c>
      <c r="AL1785">
        <v>0</v>
      </c>
      <c r="AM1785" t="s">
        <v>52</v>
      </c>
    </row>
    <row r="1786" spans="1:39" hidden="1" x14ac:dyDescent="0.3">
      <c r="A1786">
        <v>4432</v>
      </c>
      <c r="B1786">
        <v>1976</v>
      </c>
      <c r="C1786" s="14">
        <f>2021-Table1[[#This Row],[Year_Birth]]</f>
        <v>45</v>
      </c>
      <c r="D1786" t="s">
        <v>46</v>
      </c>
      <c r="E1786" s="14" t="str" cm="1">
        <f t="array" ref="E1786">_xlfn.SWITCH(Table1[[#This Row],[Education]],"Graduation","Bachelor’s","Basic","High School","2n Cycle","Master’s","Master","Master’s","PhD","PhD","Other")</f>
        <v>Bachelor’s</v>
      </c>
      <c r="F1786" t="s">
        <v>49</v>
      </c>
      <c r="G1786" s="14" t="s">
        <v>49</v>
      </c>
      <c r="H1786" s="14" t="str" cm="1">
        <f t="array" ref="H1786">_xlfn.SWITCH(Table1[[#This Row],[Marital_Status_mod]],"Together","Couple","Married","Couple","Divorced","Single","Single","Single","Widow","Single","Other")</f>
        <v>Single</v>
      </c>
      <c r="I1786" s="4">
        <v>31615</v>
      </c>
      <c r="J1786" s="41" t="str">
        <f t="shared" si="110"/>
        <v>$30 - $40K</v>
      </c>
      <c r="K1786">
        <v>1</v>
      </c>
      <c r="L1786">
        <v>0</v>
      </c>
      <c r="M1786">
        <f>Table1[[#This Row],[Teenhome]]+Table1[[#This Row],[Kidhome]]</f>
        <v>1</v>
      </c>
      <c r="N1786" s="1">
        <v>41349</v>
      </c>
      <c r="O1786" s="16">
        <f>(Table1[[#This Row],[DataSetDate]]-Table1[[#This Row],[Dt_Customer]])/365</f>
        <v>7.8986301369863012</v>
      </c>
      <c r="P1786" s="15">
        <v>44232</v>
      </c>
      <c r="Q1786">
        <v>82</v>
      </c>
      <c r="R1786" s="4">
        <v>2</v>
      </c>
      <c r="S1786" s="4">
        <v>3</v>
      </c>
      <c r="T1786" s="4">
        <v>20</v>
      </c>
      <c r="U1786" s="4">
        <v>6</v>
      </c>
      <c r="V1786" s="4">
        <v>11</v>
      </c>
      <c r="W1786" s="4">
        <v>9</v>
      </c>
      <c r="X1786">
        <v>2</v>
      </c>
      <c r="Y1786">
        <v>2</v>
      </c>
      <c r="Z1786" t="str">
        <f t="shared" si="111"/>
        <v>Low</v>
      </c>
      <c r="AA1786" s="14">
        <f t="shared" ca="1" si="112"/>
        <v>2.0183340441219353</v>
      </c>
      <c r="AB1786">
        <v>0</v>
      </c>
      <c r="AC1786">
        <v>3</v>
      </c>
      <c r="AD1786" s="14">
        <f t="shared" ca="1" si="113"/>
        <v>2.8731716828077114</v>
      </c>
      <c r="AE1786">
        <v>7</v>
      </c>
      <c r="AF1786">
        <v>0</v>
      </c>
      <c r="AG1786">
        <v>0</v>
      </c>
      <c r="AH1786">
        <v>0</v>
      </c>
      <c r="AI1786">
        <v>0</v>
      </c>
      <c r="AJ1786">
        <v>0</v>
      </c>
      <c r="AK1786">
        <v>0</v>
      </c>
      <c r="AL1786">
        <v>0</v>
      </c>
      <c r="AM1786" t="s">
        <v>41</v>
      </c>
    </row>
    <row r="1787" spans="1:39" hidden="1" x14ac:dyDescent="0.3">
      <c r="A1787">
        <v>4713</v>
      </c>
      <c r="B1787">
        <v>1979</v>
      </c>
      <c r="C1787" s="14">
        <f>2021-Table1[[#This Row],[Year_Birth]]</f>
        <v>42</v>
      </c>
      <c r="D1787" t="s">
        <v>39</v>
      </c>
      <c r="E1787" s="14" t="str" cm="1">
        <f t="array" ref="E1787">_xlfn.SWITCH(Table1[[#This Row],[Education]],"Graduation","Bachelor’s","Basic","High School","2n Cycle","Master’s","Master","Master’s","PhD","PhD","Other")</f>
        <v>PhD</v>
      </c>
      <c r="F1787" t="s">
        <v>42</v>
      </c>
      <c r="G1787" s="14" t="s">
        <v>42</v>
      </c>
      <c r="H1787" s="14" t="str" cm="1">
        <f t="array" ref="H1787">_xlfn.SWITCH(Table1[[#This Row],[Marital_Status_mod]],"Together","Couple","Married","Couple","Divorced","Single","Single","Single","Widow","Single","Other")</f>
        <v>Couple</v>
      </c>
      <c r="I1787" s="4">
        <v>31605</v>
      </c>
      <c r="J1787" s="41" t="str">
        <f t="shared" si="110"/>
        <v>$30 - $40K</v>
      </c>
      <c r="K1787">
        <v>1</v>
      </c>
      <c r="L1787">
        <v>0</v>
      </c>
      <c r="M1787">
        <f>Table1[[#This Row],[Teenhome]]+Table1[[#This Row],[Kidhome]]</f>
        <v>1</v>
      </c>
      <c r="N1787" s="1">
        <v>41235</v>
      </c>
      <c r="O1787" s="16">
        <f>(Table1[[#This Row],[DataSetDate]]-Table1[[#This Row],[Dt_Customer]])/365</f>
        <v>8.2109589041095887</v>
      </c>
      <c r="P1787" s="15">
        <v>44232</v>
      </c>
      <c r="Q1787">
        <v>15</v>
      </c>
      <c r="R1787" s="4">
        <v>74</v>
      </c>
      <c r="S1787" s="4">
        <v>0</v>
      </c>
      <c r="T1787" s="4">
        <v>42</v>
      </c>
      <c r="U1787" s="4">
        <v>2</v>
      </c>
      <c r="V1787" s="4">
        <v>1</v>
      </c>
      <c r="W1787" s="4">
        <v>6</v>
      </c>
      <c r="X1787">
        <v>2</v>
      </c>
      <c r="Y1787">
        <v>2</v>
      </c>
      <c r="Z1787" t="str">
        <f t="shared" si="111"/>
        <v>Low</v>
      </c>
      <c r="AA1787" s="14">
        <f t="shared" ca="1" si="112"/>
        <v>2.0236473448205743</v>
      </c>
      <c r="AB1787">
        <v>1</v>
      </c>
      <c r="AC1787">
        <v>4</v>
      </c>
      <c r="AD1787" s="14">
        <f t="shared" ca="1" si="113"/>
        <v>3.616273244657024</v>
      </c>
      <c r="AE1787">
        <v>7</v>
      </c>
      <c r="AF1787">
        <v>0</v>
      </c>
      <c r="AG1787">
        <v>0</v>
      </c>
      <c r="AH1787">
        <v>0</v>
      </c>
      <c r="AI1787">
        <v>0</v>
      </c>
      <c r="AJ1787">
        <v>0</v>
      </c>
      <c r="AK1787">
        <v>0</v>
      </c>
      <c r="AL1787">
        <v>0</v>
      </c>
      <c r="AM1787" t="s">
        <v>41</v>
      </c>
    </row>
    <row r="1788" spans="1:39" hidden="1" x14ac:dyDescent="0.3">
      <c r="A1788">
        <v>10219</v>
      </c>
      <c r="B1788">
        <v>1972</v>
      </c>
      <c r="C1788" s="14">
        <f>2021-Table1[[#This Row],[Year_Birth]]</f>
        <v>49</v>
      </c>
      <c r="D1788" t="s">
        <v>46</v>
      </c>
      <c r="E1788" s="14" t="str" cm="1">
        <f t="array" ref="E1788">_xlfn.SWITCH(Table1[[#This Row],[Education]],"Graduation","Bachelor’s","Basic","High School","2n Cycle","Master’s","Master","Master’s","PhD","PhD","Other")</f>
        <v>Bachelor’s</v>
      </c>
      <c r="F1788" t="s">
        <v>40</v>
      </c>
      <c r="G1788" s="14" t="s">
        <v>40</v>
      </c>
      <c r="H1788" s="14" t="str" cm="1">
        <f t="array" ref="H1788">_xlfn.SWITCH(Table1[[#This Row],[Marital_Status_mod]],"Together","Couple","Married","Couple","Divorced","Single","Single","Single","Widow","Single","Other")</f>
        <v>Couple</v>
      </c>
      <c r="I1788" s="4">
        <v>31590</v>
      </c>
      <c r="J1788" s="41" t="str">
        <f t="shared" si="110"/>
        <v>$30 - $40K</v>
      </c>
      <c r="K1788">
        <v>1</v>
      </c>
      <c r="L1788">
        <v>0</v>
      </c>
      <c r="M1788">
        <f>Table1[[#This Row],[Teenhome]]+Table1[[#This Row],[Kidhome]]</f>
        <v>1</v>
      </c>
      <c r="N1788" s="1">
        <v>41443</v>
      </c>
      <c r="O1788" s="16">
        <f>(Table1[[#This Row],[DataSetDate]]-Table1[[#This Row],[Dt_Customer]])/365</f>
        <v>7.6410958904109592</v>
      </c>
      <c r="P1788" s="15">
        <v>44232</v>
      </c>
      <c r="Q1788">
        <v>40</v>
      </c>
      <c r="R1788" s="4">
        <v>6</v>
      </c>
      <c r="S1788" s="4">
        <v>2</v>
      </c>
      <c r="T1788" s="4">
        <v>15</v>
      </c>
      <c r="U1788" s="4">
        <v>6</v>
      </c>
      <c r="V1788" s="4">
        <v>6</v>
      </c>
      <c r="W1788" s="4">
        <v>3</v>
      </c>
      <c r="X1788">
        <v>1</v>
      </c>
      <c r="Y1788">
        <v>1</v>
      </c>
      <c r="Z1788" t="str">
        <f t="shared" si="111"/>
        <v>Low</v>
      </c>
      <c r="AA1788" s="14">
        <f t="shared" ca="1" si="112"/>
        <v>1.1646771398055562</v>
      </c>
      <c r="AB1788">
        <v>0</v>
      </c>
      <c r="AC1788">
        <v>3</v>
      </c>
      <c r="AD1788" s="14">
        <f t="shared" ca="1" si="113"/>
        <v>3.1821513074460253</v>
      </c>
      <c r="AE1788">
        <v>8</v>
      </c>
      <c r="AF1788">
        <v>0</v>
      </c>
      <c r="AG1788">
        <v>0</v>
      </c>
      <c r="AH1788">
        <v>0</v>
      </c>
      <c r="AI1788">
        <v>0</v>
      </c>
      <c r="AJ1788">
        <v>0</v>
      </c>
      <c r="AK1788">
        <v>0</v>
      </c>
      <c r="AL1788">
        <v>0</v>
      </c>
      <c r="AM1788" t="s">
        <v>48</v>
      </c>
    </row>
    <row r="1789" spans="1:39" hidden="1" x14ac:dyDescent="0.3">
      <c r="A1789">
        <v>9706</v>
      </c>
      <c r="B1789">
        <v>1974</v>
      </c>
      <c r="C1789" s="14">
        <f>2021-Table1[[#This Row],[Year_Birth]]</f>
        <v>47</v>
      </c>
      <c r="D1789" t="s">
        <v>39</v>
      </c>
      <c r="E1789" s="14" t="str" cm="1">
        <f t="array" ref="E1789">_xlfn.SWITCH(Table1[[#This Row],[Education]],"Graduation","Bachelor’s","Basic","High School","2n Cycle","Master’s","Master","Master’s","PhD","PhD","Other")</f>
        <v>PhD</v>
      </c>
      <c r="F1789" t="s">
        <v>50</v>
      </c>
      <c r="G1789" s="14" t="s">
        <v>50</v>
      </c>
      <c r="H1789" s="14" t="str" cm="1">
        <f t="array" ref="H1789">_xlfn.SWITCH(Table1[[#This Row],[Marital_Status_mod]],"Together","Couple","Married","Couple","Divorced","Single","Single","Single","Widow","Single","Other")</f>
        <v>Single</v>
      </c>
      <c r="I1789" s="4">
        <v>31560</v>
      </c>
      <c r="J1789" s="41" t="str">
        <f t="shared" si="110"/>
        <v>$30 - $40K</v>
      </c>
      <c r="K1789">
        <v>1</v>
      </c>
      <c r="L1789">
        <v>0</v>
      </c>
      <c r="M1789">
        <f>Table1[[#This Row],[Teenhome]]+Table1[[#This Row],[Kidhome]]</f>
        <v>1</v>
      </c>
      <c r="N1789" s="1">
        <v>41449</v>
      </c>
      <c r="O1789" s="16">
        <f>(Table1[[#This Row],[DataSetDate]]-Table1[[#This Row],[Dt_Customer]])/365</f>
        <v>7.624657534246575</v>
      </c>
      <c r="P1789" s="15">
        <v>44232</v>
      </c>
      <c r="Q1789">
        <v>98</v>
      </c>
      <c r="R1789" s="4">
        <v>62</v>
      </c>
      <c r="S1789" s="4">
        <v>1</v>
      </c>
      <c r="T1789" s="4">
        <v>20</v>
      </c>
      <c r="U1789" s="4">
        <v>4</v>
      </c>
      <c r="V1789" s="4">
        <v>0</v>
      </c>
      <c r="W1789" s="4">
        <v>7</v>
      </c>
      <c r="X1789">
        <v>2</v>
      </c>
      <c r="Y1789">
        <v>2</v>
      </c>
      <c r="Z1789" t="str">
        <f t="shared" si="111"/>
        <v>Low</v>
      </c>
      <c r="AA1789" s="14">
        <f t="shared" ca="1" si="112"/>
        <v>1.6127033707753637</v>
      </c>
      <c r="AB1789">
        <v>1</v>
      </c>
      <c r="AC1789">
        <v>3</v>
      </c>
      <c r="AD1789" s="14">
        <f t="shared" ca="1" si="113"/>
        <v>2.7570640102747648</v>
      </c>
      <c r="AE1789">
        <v>8</v>
      </c>
      <c r="AF1789">
        <v>0</v>
      </c>
      <c r="AG1789">
        <v>0</v>
      </c>
      <c r="AH1789">
        <v>0</v>
      </c>
      <c r="AI1789">
        <v>0</v>
      </c>
      <c r="AJ1789">
        <v>0</v>
      </c>
      <c r="AK1789">
        <v>0</v>
      </c>
      <c r="AL1789">
        <v>0</v>
      </c>
      <c r="AM1789" t="s">
        <v>48</v>
      </c>
    </row>
    <row r="1790" spans="1:39" hidden="1" x14ac:dyDescent="0.3">
      <c r="A1790">
        <v>5623</v>
      </c>
      <c r="B1790">
        <v>1980</v>
      </c>
      <c r="C1790" s="14">
        <f>2021-Table1[[#This Row],[Year_Birth]]</f>
        <v>41</v>
      </c>
      <c r="D1790" t="s">
        <v>44</v>
      </c>
      <c r="E1790" s="14" t="str" cm="1">
        <f t="array" ref="E1790">_xlfn.SWITCH(Table1[[#This Row],[Education]],"Graduation","Bachelor’s","Basic","High School","2n Cycle","Master’s","Master","Master’s","PhD","PhD","Other")</f>
        <v>Master’s</v>
      </c>
      <c r="F1790" t="s">
        <v>42</v>
      </c>
      <c r="G1790" s="14" t="s">
        <v>42</v>
      </c>
      <c r="H1790" s="14" t="str" cm="1">
        <f t="array" ref="H1790">_xlfn.SWITCH(Table1[[#This Row],[Marital_Status_mod]],"Together","Couple","Married","Couple","Divorced","Single","Single","Single","Widow","Single","Other")</f>
        <v>Couple</v>
      </c>
      <c r="I1790" s="4">
        <v>31535</v>
      </c>
      <c r="J1790" s="41" t="str">
        <f t="shared" si="110"/>
        <v>$30 - $40K</v>
      </c>
      <c r="K1790">
        <v>1</v>
      </c>
      <c r="L1790">
        <v>0</v>
      </c>
      <c r="M1790">
        <f>Table1[[#This Row],[Teenhome]]+Table1[[#This Row],[Kidhome]]</f>
        <v>1</v>
      </c>
      <c r="N1790" s="1">
        <v>41543</v>
      </c>
      <c r="O1790" s="16">
        <f>(Table1[[#This Row],[DataSetDate]]-Table1[[#This Row],[Dt_Customer]])/365</f>
        <v>7.3671232876712329</v>
      </c>
      <c r="P1790" s="15">
        <v>44232</v>
      </c>
      <c r="Q1790">
        <v>95</v>
      </c>
      <c r="R1790" s="4">
        <v>15</v>
      </c>
      <c r="S1790" s="4">
        <v>4</v>
      </c>
      <c r="T1790" s="4">
        <v>13</v>
      </c>
      <c r="U1790" s="4">
        <v>0</v>
      </c>
      <c r="V1790" s="4">
        <v>0</v>
      </c>
      <c r="W1790" s="4">
        <v>19</v>
      </c>
      <c r="X1790">
        <v>1</v>
      </c>
      <c r="Y1790">
        <v>1</v>
      </c>
      <c r="Z1790" t="str">
        <f t="shared" si="111"/>
        <v>Low</v>
      </c>
      <c r="AA1790" s="14">
        <f t="shared" ca="1" si="112"/>
        <v>1.1677221307207148</v>
      </c>
      <c r="AB1790">
        <v>1</v>
      </c>
      <c r="AC1790">
        <v>2</v>
      </c>
      <c r="AD1790" s="14">
        <f t="shared" ca="1" si="113"/>
        <v>2.1342282963800829</v>
      </c>
      <c r="AE1790">
        <v>7</v>
      </c>
      <c r="AF1790">
        <v>0</v>
      </c>
      <c r="AG1790">
        <v>0</v>
      </c>
      <c r="AH1790">
        <v>1</v>
      </c>
      <c r="AI1790">
        <v>0</v>
      </c>
      <c r="AJ1790">
        <v>0</v>
      </c>
      <c r="AK1790">
        <v>0</v>
      </c>
      <c r="AL1790">
        <v>0</v>
      </c>
      <c r="AM1790" t="s">
        <v>41</v>
      </c>
    </row>
    <row r="1791" spans="1:39" hidden="1" x14ac:dyDescent="0.3">
      <c r="A1791">
        <v>4088</v>
      </c>
      <c r="B1791">
        <v>1962</v>
      </c>
      <c r="C1791" s="14">
        <f>2021-Table1[[#This Row],[Year_Birth]]</f>
        <v>59</v>
      </c>
      <c r="D1791" t="s">
        <v>39</v>
      </c>
      <c r="E1791" s="14" t="str" cm="1">
        <f t="array" ref="E1791">_xlfn.SWITCH(Table1[[#This Row],[Education]],"Graduation","Bachelor’s","Basic","High School","2n Cycle","Master’s","Master","Master’s","PhD","PhD","Other")</f>
        <v>PhD</v>
      </c>
      <c r="F1791" t="s">
        <v>40</v>
      </c>
      <c r="G1791" s="14" t="s">
        <v>40</v>
      </c>
      <c r="H1791" s="14" t="str" cm="1">
        <f t="array" ref="H1791">_xlfn.SWITCH(Table1[[#This Row],[Marital_Status_mod]],"Together","Couple","Married","Couple","Divorced","Single","Single","Single","Widow","Single","Other")</f>
        <v>Couple</v>
      </c>
      <c r="I1791" s="4">
        <v>31497</v>
      </c>
      <c r="J1791" s="41" t="str">
        <f t="shared" si="110"/>
        <v>$30 - $40K</v>
      </c>
      <c r="K1791">
        <v>0</v>
      </c>
      <c r="L1791">
        <v>1</v>
      </c>
      <c r="M1791">
        <f>Table1[[#This Row],[Teenhome]]+Table1[[#This Row],[Kidhome]]</f>
        <v>1</v>
      </c>
      <c r="N1791" s="1">
        <v>41249</v>
      </c>
      <c r="O1791" s="16">
        <f>(Table1[[#This Row],[DataSetDate]]-Table1[[#This Row],[Dt_Customer]])/365</f>
        <v>8.1726027397260275</v>
      </c>
      <c r="P1791" s="15">
        <v>44232</v>
      </c>
      <c r="Q1791">
        <v>22</v>
      </c>
      <c r="R1791" s="4">
        <v>108</v>
      </c>
      <c r="S1791" s="4">
        <v>1</v>
      </c>
      <c r="T1791" s="4">
        <v>28</v>
      </c>
      <c r="U1791" s="4">
        <v>13</v>
      </c>
      <c r="V1791" s="4">
        <v>1</v>
      </c>
      <c r="W1791" s="4">
        <v>4</v>
      </c>
      <c r="X1791">
        <v>2</v>
      </c>
      <c r="Y1791">
        <v>3</v>
      </c>
      <c r="Z1791" t="str">
        <f t="shared" si="111"/>
        <v>Medium</v>
      </c>
      <c r="AA1791" s="14">
        <f t="shared" ca="1" si="112"/>
        <v>3.2965927031640088</v>
      </c>
      <c r="AB1791">
        <v>1</v>
      </c>
      <c r="AC1791">
        <v>4</v>
      </c>
      <c r="AD1791" s="14">
        <f t="shared" ca="1" si="113"/>
        <v>3.9987019382393667</v>
      </c>
      <c r="AE1791">
        <v>8</v>
      </c>
      <c r="AF1791">
        <v>0</v>
      </c>
      <c r="AG1791">
        <v>0</v>
      </c>
      <c r="AH1791">
        <v>0</v>
      </c>
      <c r="AI1791">
        <v>0</v>
      </c>
      <c r="AJ1791">
        <v>0</v>
      </c>
      <c r="AK1791">
        <v>0</v>
      </c>
      <c r="AL1791">
        <v>0</v>
      </c>
      <c r="AM1791" t="s">
        <v>41</v>
      </c>
    </row>
    <row r="1792" spans="1:39" hidden="1" x14ac:dyDescent="0.3">
      <c r="A1792">
        <v>4971</v>
      </c>
      <c r="B1792">
        <v>1962</v>
      </c>
      <c r="C1792" s="14">
        <f>2021-Table1[[#This Row],[Year_Birth]]</f>
        <v>59</v>
      </c>
      <c r="D1792" t="s">
        <v>39</v>
      </c>
      <c r="E1792" s="14" t="str" cm="1">
        <f t="array" ref="E1792">_xlfn.SWITCH(Table1[[#This Row],[Education]],"Graduation","Bachelor’s","Basic","High School","2n Cycle","Master’s","Master","Master’s","PhD","PhD","Other")</f>
        <v>PhD</v>
      </c>
      <c r="F1792" t="s">
        <v>40</v>
      </c>
      <c r="G1792" s="14" t="s">
        <v>40</v>
      </c>
      <c r="H1792" s="14" t="str" cm="1">
        <f t="array" ref="H1792">_xlfn.SWITCH(Table1[[#This Row],[Marital_Status_mod]],"Together","Couple","Married","Couple","Divorced","Single","Single","Single","Widow","Single","Other")</f>
        <v>Couple</v>
      </c>
      <c r="I1792" s="4">
        <v>31497</v>
      </c>
      <c r="J1792" s="41" t="str">
        <f t="shared" si="110"/>
        <v>$30 - $40K</v>
      </c>
      <c r="K1792">
        <v>0</v>
      </c>
      <c r="L1792">
        <v>1</v>
      </c>
      <c r="M1792">
        <f>Table1[[#This Row],[Teenhome]]+Table1[[#This Row],[Kidhome]]</f>
        <v>1</v>
      </c>
      <c r="N1792" s="1">
        <v>41249</v>
      </c>
      <c r="O1792" s="16">
        <f>(Table1[[#This Row],[DataSetDate]]-Table1[[#This Row],[Dt_Customer]])/365</f>
        <v>8.1726027397260275</v>
      </c>
      <c r="P1792" s="15">
        <v>44232</v>
      </c>
      <c r="Q1792">
        <v>22</v>
      </c>
      <c r="R1792" s="4">
        <v>108</v>
      </c>
      <c r="S1792" s="4">
        <v>1</v>
      </c>
      <c r="T1792" s="4">
        <v>28</v>
      </c>
      <c r="U1792" s="4">
        <v>13</v>
      </c>
      <c r="V1792" s="4">
        <v>1</v>
      </c>
      <c r="W1792" s="4">
        <v>4</v>
      </c>
      <c r="X1792">
        <v>2</v>
      </c>
      <c r="Y1792">
        <v>3</v>
      </c>
      <c r="Z1792" t="str">
        <f t="shared" si="111"/>
        <v>Medium</v>
      </c>
      <c r="AA1792" s="14">
        <f t="shared" ca="1" si="112"/>
        <v>2.9350268435825391</v>
      </c>
      <c r="AB1792">
        <v>1</v>
      </c>
      <c r="AC1792">
        <v>4</v>
      </c>
      <c r="AD1792" s="14">
        <f t="shared" ca="1" si="113"/>
        <v>4.1858664886243737</v>
      </c>
      <c r="AE1792">
        <v>8</v>
      </c>
      <c r="AF1792">
        <v>0</v>
      </c>
      <c r="AG1792">
        <v>0</v>
      </c>
      <c r="AH1792">
        <v>0</v>
      </c>
      <c r="AI1792">
        <v>0</v>
      </c>
      <c r="AJ1792">
        <v>0</v>
      </c>
      <c r="AK1792">
        <v>0</v>
      </c>
      <c r="AL1792">
        <v>0</v>
      </c>
      <c r="AM1792" t="s">
        <v>47</v>
      </c>
    </row>
    <row r="1793" spans="1:39" hidden="1" x14ac:dyDescent="0.3">
      <c r="A1793">
        <v>8147</v>
      </c>
      <c r="B1793">
        <v>1960</v>
      </c>
      <c r="C1793" s="14">
        <f>2021-Table1[[#This Row],[Year_Birth]]</f>
        <v>61</v>
      </c>
      <c r="D1793" t="s">
        <v>46</v>
      </c>
      <c r="E1793" s="14" t="str" cm="1">
        <f t="array" ref="E1793">_xlfn.SWITCH(Table1[[#This Row],[Education]],"Graduation","Bachelor’s","Basic","High School","2n Cycle","Master’s","Master","Master’s","PhD","PhD","Other")</f>
        <v>Bachelor’s</v>
      </c>
      <c r="F1793" t="s">
        <v>42</v>
      </c>
      <c r="G1793" s="14" t="s">
        <v>42</v>
      </c>
      <c r="H1793" s="14" t="str" cm="1">
        <f t="array" ref="H1793">_xlfn.SWITCH(Table1[[#This Row],[Marital_Status_mod]],"Together","Couple","Married","Couple","Divorced","Single","Single","Single","Widow","Single","Other")</f>
        <v>Couple</v>
      </c>
      <c r="I1793" s="4">
        <v>31454</v>
      </c>
      <c r="J1793" s="41" t="str">
        <f t="shared" ref="J1793:J1856" si="114">IF(I1793&lt;10000, "Up to $10K",
   IF(I1793&gt;=100000, "$100K and up",
      "$" &amp; FLOOR(I1793,10000)/1000 &amp; " - $" &amp; FLOOR(I1793,10000)/1000+10 &amp; "K"))</f>
        <v>$30 - $40K</v>
      </c>
      <c r="K1793">
        <v>1</v>
      </c>
      <c r="L1793">
        <v>1</v>
      </c>
      <c r="M1793">
        <f>Table1[[#This Row],[Teenhome]]+Table1[[#This Row],[Kidhome]]</f>
        <v>2</v>
      </c>
      <c r="N1793" s="1">
        <v>41461</v>
      </c>
      <c r="O1793" s="16">
        <f>(Table1[[#This Row],[DataSetDate]]-Table1[[#This Row],[Dt_Customer]])/365</f>
        <v>7.5917808219178085</v>
      </c>
      <c r="P1793" s="15">
        <v>44232</v>
      </c>
      <c r="Q1793">
        <v>40</v>
      </c>
      <c r="R1793" s="4">
        <v>28</v>
      </c>
      <c r="S1793" s="4">
        <v>0</v>
      </c>
      <c r="T1793" s="4">
        <v>11</v>
      </c>
      <c r="U1793" s="4">
        <v>0</v>
      </c>
      <c r="V1793" s="4">
        <v>0</v>
      </c>
      <c r="W1793" s="4">
        <v>9</v>
      </c>
      <c r="X1793">
        <v>3</v>
      </c>
      <c r="Y1793">
        <v>2</v>
      </c>
      <c r="Z1793" t="str">
        <f t="shared" ref="Z1793:Z1856" si="115">IF(Y1793&gt;=7,"High",IF(Y1793&gt;=3,"Medium","Low"))</f>
        <v>Low</v>
      </c>
      <c r="AA1793" s="14">
        <f t="shared" ca="1" si="112"/>
        <v>2.1780147547954556</v>
      </c>
      <c r="AB1793">
        <v>0</v>
      </c>
      <c r="AC1793">
        <v>3</v>
      </c>
      <c r="AD1793" s="14">
        <f t="shared" ca="1" si="113"/>
        <v>2.9559489440551623</v>
      </c>
      <c r="AE1793">
        <v>8</v>
      </c>
      <c r="AF1793">
        <v>0</v>
      </c>
      <c r="AG1793">
        <v>0</v>
      </c>
      <c r="AH1793">
        <v>0</v>
      </c>
      <c r="AI1793">
        <v>0</v>
      </c>
      <c r="AJ1793">
        <v>0</v>
      </c>
      <c r="AK1793">
        <v>0</v>
      </c>
      <c r="AL1793">
        <v>0</v>
      </c>
      <c r="AM1793" t="s">
        <v>41</v>
      </c>
    </row>
    <row r="1794" spans="1:39" hidden="1" x14ac:dyDescent="0.3">
      <c r="A1794">
        <v>2488</v>
      </c>
      <c r="B1794">
        <v>1956</v>
      </c>
      <c r="C1794" s="14">
        <f>2021-Table1[[#This Row],[Year_Birth]]</f>
        <v>65</v>
      </c>
      <c r="D1794" t="s">
        <v>51</v>
      </c>
      <c r="E1794" s="14" t="str" cm="1">
        <f t="array" ref="E1794">_xlfn.SWITCH(Table1[[#This Row],[Education]],"Graduation","Bachelor’s","Basic","High School","2n Cycle","Master’s","Master","Master’s","PhD","PhD","Other")</f>
        <v>Master’s</v>
      </c>
      <c r="F1794" t="s">
        <v>49</v>
      </c>
      <c r="G1794" s="14" t="s">
        <v>49</v>
      </c>
      <c r="H1794" s="14" t="str" cm="1">
        <f t="array" ref="H1794">_xlfn.SWITCH(Table1[[#This Row],[Marital_Status_mod]],"Together","Couple","Married","Couple","Divorced","Single","Single","Single","Widow","Single","Other")</f>
        <v>Single</v>
      </c>
      <c r="I1794" s="4">
        <v>31395</v>
      </c>
      <c r="J1794" s="41" t="str">
        <f t="shared" si="114"/>
        <v>$30 - $40K</v>
      </c>
      <c r="K1794">
        <v>1</v>
      </c>
      <c r="L1794">
        <v>1</v>
      </c>
      <c r="M1794">
        <f>Table1[[#This Row],[Teenhome]]+Table1[[#This Row],[Kidhome]]</f>
        <v>2</v>
      </c>
      <c r="N1794" s="1">
        <v>41356</v>
      </c>
      <c r="O1794" s="16">
        <f>(Table1[[#This Row],[DataSetDate]]-Table1[[#This Row],[Dt_Customer]])/365</f>
        <v>7.8794520547945206</v>
      </c>
      <c r="P1794" s="15">
        <v>44232</v>
      </c>
      <c r="Q1794">
        <v>80</v>
      </c>
      <c r="R1794" s="4">
        <v>23</v>
      </c>
      <c r="S1794" s="4">
        <v>1</v>
      </c>
      <c r="T1794" s="4">
        <v>25</v>
      </c>
      <c r="U1794" s="4">
        <v>0</v>
      </c>
      <c r="V1794" s="4">
        <v>8</v>
      </c>
      <c r="W1794" s="4">
        <v>7</v>
      </c>
      <c r="X1794">
        <v>4</v>
      </c>
      <c r="Y1794">
        <v>2</v>
      </c>
      <c r="Z1794" t="str">
        <f t="shared" si="115"/>
        <v>Low</v>
      </c>
      <c r="AA1794" s="14">
        <f t="shared" ref="AA1794:AA1857" ca="1" si="116">Y1794 + (RAND() - 0.5) * 0.8</f>
        <v>1.824442059509888</v>
      </c>
      <c r="AB1794">
        <v>1</v>
      </c>
      <c r="AC1794">
        <v>3</v>
      </c>
      <c r="AD1794" s="14">
        <f t="shared" ref="AD1794:AD1857" ca="1" si="117">AC1794 + (RAND() - 0.5) * 0.8</f>
        <v>3.1390531001619624</v>
      </c>
      <c r="AE1794">
        <v>6</v>
      </c>
      <c r="AF1794">
        <v>0</v>
      </c>
      <c r="AG1794">
        <v>0</v>
      </c>
      <c r="AH1794">
        <v>0</v>
      </c>
      <c r="AI1794">
        <v>0</v>
      </c>
      <c r="AJ1794">
        <v>0</v>
      </c>
      <c r="AK1794">
        <v>0</v>
      </c>
      <c r="AL1794">
        <v>0</v>
      </c>
      <c r="AM1794" t="s">
        <v>41</v>
      </c>
    </row>
    <row r="1795" spans="1:39" hidden="1" x14ac:dyDescent="0.3">
      <c r="A1795">
        <v>10913</v>
      </c>
      <c r="B1795">
        <v>1984</v>
      </c>
      <c r="C1795" s="14">
        <f>2021-Table1[[#This Row],[Year_Birth]]</f>
        <v>37</v>
      </c>
      <c r="D1795" t="s">
        <v>44</v>
      </c>
      <c r="E1795" s="14" t="str" cm="1">
        <f t="array" ref="E1795">_xlfn.SWITCH(Table1[[#This Row],[Education]],"Graduation","Bachelor’s","Basic","High School","2n Cycle","Master’s","Master","Master’s","PhD","PhD","Other")</f>
        <v>Master’s</v>
      </c>
      <c r="F1795" t="s">
        <v>50</v>
      </c>
      <c r="G1795" s="14" t="s">
        <v>50</v>
      </c>
      <c r="H1795" s="14" t="str" cm="1">
        <f t="array" ref="H1795">_xlfn.SWITCH(Table1[[#This Row],[Marital_Status_mod]],"Together","Couple","Married","Couple","Divorced","Single","Single","Single","Widow","Single","Other")</f>
        <v>Single</v>
      </c>
      <c r="I1795" s="4">
        <v>31385</v>
      </c>
      <c r="J1795" s="41" t="str">
        <f t="shared" si="114"/>
        <v>$30 - $40K</v>
      </c>
      <c r="K1795">
        <v>1</v>
      </c>
      <c r="L1795">
        <v>0</v>
      </c>
      <c r="M1795">
        <f>Table1[[#This Row],[Teenhome]]+Table1[[#This Row],[Kidhome]]</f>
        <v>1</v>
      </c>
      <c r="N1795" s="1">
        <v>41248</v>
      </c>
      <c r="O1795" s="16">
        <f>(Table1[[#This Row],[DataSetDate]]-Table1[[#This Row],[Dt_Customer]])/365</f>
        <v>8.1753424657534239</v>
      </c>
      <c r="P1795" s="15">
        <v>44232</v>
      </c>
      <c r="Q1795">
        <v>56</v>
      </c>
      <c r="R1795" s="4">
        <v>3</v>
      </c>
      <c r="S1795" s="4">
        <v>2</v>
      </c>
      <c r="T1795" s="4">
        <v>12</v>
      </c>
      <c r="U1795" s="4">
        <v>0</v>
      </c>
      <c r="V1795" s="4">
        <v>1</v>
      </c>
      <c r="W1795" s="4">
        <v>9</v>
      </c>
      <c r="X1795">
        <v>1</v>
      </c>
      <c r="Y1795">
        <v>1</v>
      </c>
      <c r="Z1795" t="str">
        <f t="shared" si="115"/>
        <v>Low</v>
      </c>
      <c r="AA1795" s="14">
        <f t="shared" ca="1" si="116"/>
        <v>0.99550460475399993</v>
      </c>
      <c r="AB1795">
        <v>0</v>
      </c>
      <c r="AC1795">
        <v>2</v>
      </c>
      <c r="AD1795" s="14">
        <f t="shared" ca="1" si="117"/>
        <v>1.6106181920585345</v>
      </c>
      <c r="AE1795">
        <v>8</v>
      </c>
      <c r="AF1795">
        <v>0</v>
      </c>
      <c r="AG1795">
        <v>0</v>
      </c>
      <c r="AH1795">
        <v>1</v>
      </c>
      <c r="AI1795">
        <v>0</v>
      </c>
      <c r="AJ1795">
        <v>0</v>
      </c>
      <c r="AK1795">
        <v>1</v>
      </c>
      <c r="AL1795">
        <v>0</v>
      </c>
      <c r="AM1795" t="s">
        <v>41</v>
      </c>
    </row>
    <row r="1796" spans="1:39" hidden="1" x14ac:dyDescent="0.3">
      <c r="A1796">
        <v>7224</v>
      </c>
      <c r="B1796">
        <v>1977</v>
      </c>
      <c r="C1796" s="14">
        <f>2021-Table1[[#This Row],[Year_Birth]]</f>
        <v>44</v>
      </c>
      <c r="D1796" t="s">
        <v>46</v>
      </c>
      <c r="E1796" s="14" t="str" cm="1">
        <f t="array" ref="E1796">_xlfn.SWITCH(Table1[[#This Row],[Education]],"Graduation","Bachelor’s","Basic","High School","2n Cycle","Master’s","Master","Master’s","PhD","PhD","Other")</f>
        <v>Bachelor’s</v>
      </c>
      <c r="F1796" t="s">
        <v>42</v>
      </c>
      <c r="G1796" s="14" t="s">
        <v>42</v>
      </c>
      <c r="H1796" s="14" t="str" cm="1">
        <f t="array" ref="H1796">_xlfn.SWITCH(Table1[[#This Row],[Marital_Status_mod]],"Together","Couple","Married","Couple","Divorced","Single","Single","Single","Widow","Single","Other")</f>
        <v>Couple</v>
      </c>
      <c r="I1796" s="4">
        <v>31353</v>
      </c>
      <c r="J1796" s="41" t="str">
        <f t="shared" si="114"/>
        <v>$30 - $40K</v>
      </c>
      <c r="K1796">
        <v>1</v>
      </c>
      <c r="L1796">
        <v>1</v>
      </c>
      <c r="M1796">
        <f>Table1[[#This Row],[Teenhome]]+Table1[[#This Row],[Kidhome]]</f>
        <v>2</v>
      </c>
      <c r="N1796" s="1">
        <v>41637</v>
      </c>
      <c r="O1796" s="16">
        <f>(Table1[[#This Row],[DataSetDate]]-Table1[[#This Row],[Dt_Customer]])/365</f>
        <v>7.1095890410958908</v>
      </c>
      <c r="P1796" s="15">
        <v>44232</v>
      </c>
      <c r="Q1796">
        <v>24</v>
      </c>
      <c r="R1796" s="4">
        <v>10</v>
      </c>
      <c r="S1796" s="4">
        <v>0</v>
      </c>
      <c r="T1796" s="4">
        <v>10</v>
      </c>
      <c r="U1796" s="4">
        <v>3</v>
      </c>
      <c r="V1796" s="4">
        <v>1</v>
      </c>
      <c r="W1796" s="4">
        <v>7</v>
      </c>
      <c r="X1796">
        <v>2</v>
      </c>
      <c r="Y1796">
        <v>1</v>
      </c>
      <c r="Z1796" t="str">
        <f t="shared" si="115"/>
        <v>Low</v>
      </c>
      <c r="AA1796" s="14">
        <f t="shared" ca="1" si="116"/>
        <v>1.0222864551889872</v>
      </c>
      <c r="AB1796">
        <v>1</v>
      </c>
      <c r="AC1796">
        <v>2</v>
      </c>
      <c r="AD1796" s="14">
        <f t="shared" ca="1" si="117"/>
        <v>1.8442351057243818</v>
      </c>
      <c r="AE1796">
        <v>8</v>
      </c>
      <c r="AF1796">
        <v>0</v>
      </c>
      <c r="AG1796">
        <v>0</v>
      </c>
      <c r="AH1796">
        <v>0</v>
      </c>
      <c r="AI1796">
        <v>0</v>
      </c>
      <c r="AJ1796">
        <v>0</v>
      </c>
      <c r="AK1796">
        <v>0</v>
      </c>
      <c r="AL1796">
        <v>0</v>
      </c>
      <c r="AM1796" t="s">
        <v>45</v>
      </c>
    </row>
    <row r="1797" spans="1:39" hidden="1" x14ac:dyDescent="0.3">
      <c r="A1797">
        <v>6215</v>
      </c>
      <c r="B1797">
        <v>1977</v>
      </c>
      <c r="C1797" s="14">
        <f>2021-Table1[[#This Row],[Year_Birth]]</f>
        <v>44</v>
      </c>
      <c r="D1797" t="s">
        <v>46</v>
      </c>
      <c r="E1797" s="14" t="str" cm="1">
        <f t="array" ref="E1797">_xlfn.SWITCH(Table1[[#This Row],[Education]],"Graduation","Bachelor’s","Basic","High School","2n Cycle","Master’s","Master","Master’s","PhD","PhD","Other")</f>
        <v>Bachelor’s</v>
      </c>
      <c r="F1797" t="s">
        <v>42</v>
      </c>
      <c r="G1797" s="14" t="s">
        <v>42</v>
      </c>
      <c r="H1797" s="14" t="str" cm="1">
        <f t="array" ref="H1797">_xlfn.SWITCH(Table1[[#This Row],[Marital_Status_mod]],"Together","Couple","Married","Couple","Divorced","Single","Single","Single","Widow","Single","Other")</f>
        <v>Couple</v>
      </c>
      <c r="I1797" s="4">
        <v>31353</v>
      </c>
      <c r="J1797" s="41" t="str">
        <f t="shared" si="114"/>
        <v>$30 - $40K</v>
      </c>
      <c r="K1797">
        <v>1</v>
      </c>
      <c r="L1797">
        <v>1</v>
      </c>
      <c r="M1797">
        <f>Table1[[#This Row],[Teenhome]]+Table1[[#This Row],[Kidhome]]</f>
        <v>2</v>
      </c>
      <c r="N1797" s="1">
        <v>41637</v>
      </c>
      <c r="O1797" s="16">
        <f>(Table1[[#This Row],[DataSetDate]]-Table1[[#This Row],[Dt_Customer]])/365</f>
        <v>7.1095890410958908</v>
      </c>
      <c r="P1797" s="15">
        <v>44232</v>
      </c>
      <c r="Q1797">
        <v>24</v>
      </c>
      <c r="R1797" s="4">
        <v>10</v>
      </c>
      <c r="S1797" s="4">
        <v>0</v>
      </c>
      <c r="T1797" s="4">
        <v>10</v>
      </c>
      <c r="U1797" s="4">
        <v>3</v>
      </c>
      <c r="V1797" s="4">
        <v>1</v>
      </c>
      <c r="W1797" s="4">
        <v>7</v>
      </c>
      <c r="X1797">
        <v>2</v>
      </c>
      <c r="Y1797">
        <v>1</v>
      </c>
      <c r="Z1797" t="str">
        <f t="shared" si="115"/>
        <v>Low</v>
      </c>
      <c r="AA1797" s="14">
        <f t="shared" ca="1" si="116"/>
        <v>0.86450976801383361</v>
      </c>
      <c r="AB1797">
        <v>1</v>
      </c>
      <c r="AC1797">
        <v>2</v>
      </c>
      <c r="AD1797" s="14">
        <f t="shared" ca="1" si="117"/>
        <v>1.9564721787131374</v>
      </c>
      <c r="AE1797">
        <v>8</v>
      </c>
      <c r="AF1797">
        <v>0</v>
      </c>
      <c r="AG1797">
        <v>0</v>
      </c>
      <c r="AH1797">
        <v>0</v>
      </c>
      <c r="AI1797">
        <v>0</v>
      </c>
      <c r="AJ1797">
        <v>0</v>
      </c>
      <c r="AK1797">
        <v>1</v>
      </c>
      <c r="AL1797">
        <v>0</v>
      </c>
      <c r="AM1797" t="s">
        <v>47</v>
      </c>
    </row>
    <row r="1798" spans="1:39" hidden="1" x14ac:dyDescent="0.3">
      <c r="A1798">
        <v>10033</v>
      </c>
      <c r="B1798">
        <v>1973</v>
      </c>
      <c r="C1798" s="14">
        <f>2021-Table1[[#This Row],[Year_Birth]]</f>
        <v>48</v>
      </c>
      <c r="D1798" t="s">
        <v>51</v>
      </c>
      <c r="E1798" s="14" t="str" cm="1">
        <f t="array" ref="E1798">_xlfn.SWITCH(Table1[[#This Row],[Education]],"Graduation","Bachelor’s","Basic","High School","2n Cycle","Master’s","Master","Master’s","PhD","PhD","Other")</f>
        <v>Master’s</v>
      </c>
      <c r="F1798" t="s">
        <v>49</v>
      </c>
      <c r="G1798" s="14" t="s">
        <v>49</v>
      </c>
      <c r="H1798" s="14" t="str" cm="1">
        <f t="array" ref="H1798">_xlfn.SWITCH(Table1[[#This Row],[Marital_Status_mod]],"Together","Couple","Married","Couple","Divorced","Single","Single","Single","Widow","Single","Other")</f>
        <v>Single</v>
      </c>
      <c r="I1798" s="4">
        <v>31163</v>
      </c>
      <c r="J1798" s="41" t="str">
        <f t="shared" si="114"/>
        <v>$30 - $40K</v>
      </c>
      <c r="K1798">
        <v>1</v>
      </c>
      <c r="L1798">
        <v>0</v>
      </c>
      <c r="M1798">
        <f>Table1[[#This Row],[Teenhome]]+Table1[[#This Row],[Kidhome]]</f>
        <v>1</v>
      </c>
      <c r="N1798" s="1">
        <v>41683</v>
      </c>
      <c r="O1798" s="16">
        <f>(Table1[[#This Row],[DataSetDate]]-Table1[[#This Row],[Dt_Customer]])/365</f>
        <v>6.9835616438356167</v>
      </c>
      <c r="P1798" s="15">
        <v>44232</v>
      </c>
      <c r="Q1798">
        <v>54</v>
      </c>
      <c r="R1798" s="4">
        <v>2</v>
      </c>
      <c r="S1798" s="4">
        <v>3</v>
      </c>
      <c r="T1798" s="4">
        <v>10</v>
      </c>
      <c r="U1798" s="4">
        <v>11</v>
      </c>
      <c r="V1798" s="4">
        <v>2</v>
      </c>
      <c r="W1798" s="4">
        <v>10</v>
      </c>
      <c r="X1798">
        <v>1</v>
      </c>
      <c r="Y1798">
        <v>1</v>
      </c>
      <c r="Z1798" t="str">
        <f t="shared" si="115"/>
        <v>Low</v>
      </c>
      <c r="AA1798" s="14">
        <f t="shared" ca="1" si="116"/>
        <v>0.71334308981188466</v>
      </c>
      <c r="AB1798">
        <v>0</v>
      </c>
      <c r="AC1798">
        <v>3</v>
      </c>
      <c r="AD1798" s="14">
        <f t="shared" ca="1" si="117"/>
        <v>2.8691530038222886</v>
      </c>
      <c r="AE1798">
        <v>6</v>
      </c>
      <c r="AF1798">
        <v>0</v>
      </c>
      <c r="AG1798">
        <v>0</v>
      </c>
      <c r="AH1798">
        <v>0</v>
      </c>
      <c r="AI1798">
        <v>0</v>
      </c>
      <c r="AJ1798">
        <v>0</v>
      </c>
      <c r="AK1798">
        <v>0</v>
      </c>
      <c r="AL1798">
        <v>0</v>
      </c>
      <c r="AM1798" t="s">
        <v>52</v>
      </c>
    </row>
    <row r="1799" spans="1:39" hidden="1" x14ac:dyDescent="0.3">
      <c r="A1799">
        <v>5751</v>
      </c>
      <c r="B1799">
        <v>1973</v>
      </c>
      <c r="C1799" s="14">
        <f>2021-Table1[[#This Row],[Year_Birth]]</f>
        <v>48</v>
      </c>
      <c r="D1799" t="s">
        <v>51</v>
      </c>
      <c r="E1799" s="14" t="str" cm="1">
        <f t="array" ref="E1799">_xlfn.SWITCH(Table1[[#This Row],[Education]],"Graduation","Bachelor’s","Basic","High School","2n Cycle","Master’s","Master","Master’s","PhD","PhD","Other")</f>
        <v>Master’s</v>
      </c>
      <c r="F1799" t="s">
        <v>49</v>
      </c>
      <c r="G1799" s="14" t="s">
        <v>49</v>
      </c>
      <c r="H1799" s="14" t="str" cm="1">
        <f t="array" ref="H1799">_xlfn.SWITCH(Table1[[#This Row],[Marital_Status_mod]],"Together","Couple","Married","Couple","Divorced","Single","Single","Single","Widow","Single","Other")</f>
        <v>Single</v>
      </c>
      <c r="I1799" s="4">
        <v>31163</v>
      </c>
      <c r="J1799" s="41" t="str">
        <f t="shared" si="114"/>
        <v>$30 - $40K</v>
      </c>
      <c r="K1799">
        <v>1</v>
      </c>
      <c r="L1799">
        <v>0</v>
      </c>
      <c r="M1799">
        <f>Table1[[#This Row],[Teenhome]]+Table1[[#This Row],[Kidhome]]</f>
        <v>1</v>
      </c>
      <c r="N1799" s="1">
        <v>41683</v>
      </c>
      <c r="O1799" s="16">
        <f>(Table1[[#This Row],[DataSetDate]]-Table1[[#This Row],[Dt_Customer]])/365</f>
        <v>6.9835616438356167</v>
      </c>
      <c r="P1799" s="15">
        <v>44232</v>
      </c>
      <c r="Q1799">
        <v>54</v>
      </c>
      <c r="R1799" s="4">
        <v>2</v>
      </c>
      <c r="S1799" s="4">
        <v>3</v>
      </c>
      <c r="T1799" s="4">
        <v>10</v>
      </c>
      <c r="U1799" s="4">
        <v>11</v>
      </c>
      <c r="V1799" s="4">
        <v>2</v>
      </c>
      <c r="W1799" s="4">
        <v>10</v>
      </c>
      <c r="X1799">
        <v>1</v>
      </c>
      <c r="Y1799">
        <v>1</v>
      </c>
      <c r="Z1799" t="str">
        <f t="shared" si="115"/>
        <v>Low</v>
      </c>
      <c r="AA1799" s="14">
        <f t="shared" ca="1" si="116"/>
        <v>0.7447949862132488</v>
      </c>
      <c r="AB1799">
        <v>0</v>
      </c>
      <c r="AC1799">
        <v>3</v>
      </c>
      <c r="AD1799" s="14">
        <f t="shared" ca="1" si="117"/>
        <v>3.3463444003204121</v>
      </c>
      <c r="AE1799">
        <v>6</v>
      </c>
      <c r="AF1799">
        <v>0</v>
      </c>
      <c r="AG1799">
        <v>0</v>
      </c>
      <c r="AH1799">
        <v>0</v>
      </c>
      <c r="AI1799">
        <v>0</v>
      </c>
      <c r="AJ1799">
        <v>0</v>
      </c>
      <c r="AK1799">
        <v>0</v>
      </c>
      <c r="AL1799">
        <v>0</v>
      </c>
      <c r="AM1799" t="s">
        <v>48</v>
      </c>
    </row>
    <row r="1800" spans="1:39" hidden="1" x14ac:dyDescent="0.3">
      <c r="A1800">
        <v>10236</v>
      </c>
      <c r="B1800">
        <v>1975</v>
      </c>
      <c r="C1800" s="14">
        <f>2021-Table1[[#This Row],[Year_Birth]]</f>
        <v>46</v>
      </c>
      <c r="D1800" t="s">
        <v>44</v>
      </c>
      <c r="E1800" s="14" t="str" cm="1">
        <f t="array" ref="E1800">_xlfn.SWITCH(Table1[[#This Row],[Education]],"Graduation","Bachelor’s","Basic","High School","2n Cycle","Master’s","Master","Master’s","PhD","PhD","Other")</f>
        <v>Master’s</v>
      </c>
      <c r="F1800" t="s">
        <v>50</v>
      </c>
      <c r="G1800" s="14" t="s">
        <v>50</v>
      </c>
      <c r="H1800" s="14" t="str" cm="1">
        <f t="array" ref="H1800">_xlfn.SWITCH(Table1[[#This Row],[Marital_Status_mod]],"Together","Couple","Married","Couple","Divorced","Single","Single","Single","Widow","Single","Other")</f>
        <v>Single</v>
      </c>
      <c r="I1800" s="4">
        <v>31160</v>
      </c>
      <c r="J1800" s="41" t="str">
        <f t="shared" si="114"/>
        <v>$30 - $40K</v>
      </c>
      <c r="K1800">
        <v>1</v>
      </c>
      <c r="L1800">
        <v>0</v>
      </c>
      <c r="M1800">
        <f>Table1[[#This Row],[Teenhome]]+Table1[[#This Row],[Kidhome]]</f>
        <v>1</v>
      </c>
      <c r="N1800" s="1">
        <v>41533</v>
      </c>
      <c r="O1800" s="16">
        <f>(Table1[[#This Row],[DataSetDate]]-Table1[[#This Row],[Dt_Customer]])/365</f>
        <v>7.3945205479452056</v>
      </c>
      <c r="P1800" s="15">
        <v>44232</v>
      </c>
      <c r="Q1800">
        <v>59</v>
      </c>
      <c r="R1800" s="4">
        <v>16</v>
      </c>
      <c r="S1800" s="4">
        <v>3</v>
      </c>
      <c r="T1800" s="4">
        <v>25</v>
      </c>
      <c r="U1800" s="4">
        <v>6</v>
      </c>
      <c r="V1800" s="4">
        <v>1</v>
      </c>
      <c r="W1800" s="4">
        <v>13</v>
      </c>
      <c r="X1800">
        <v>2</v>
      </c>
      <c r="Y1800">
        <v>2</v>
      </c>
      <c r="Z1800" t="str">
        <f t="shared" si="115"/>
        <v>Low</v>
      </c>
      <c r="AA1800" s="14">
        <f t="shared" ca="1" si="116"/>
        <v>2.1339000773733825</v>
      </c>
      <c r="AB1800">
        <v>0</v>
      </c>
      <c r="AC1800">
        <v>3</v>
      </c>
      <c r="AD1800" s="14">
        <f t="shared" ca="1" si="117"/>
        <v>2.7348355859358788</v>
      </c>
      <c r="AE1800">
        <v>8</v>
      </c>
      <c r="AF1800">
        <v>0</v>
      </c>
      <c r="AG1800">
        <v>0</v>
      </c>
      <c r="AH1800">
        <v>0</v>
      </c>
      <c r="AI1800">
        <v>0</v>
      </c>
      <c r="AJ1800">
        <v>0</v>
      </c>
      <c r="AK1800">
        <v>0</v>
      </c>
      <c r="AL1800">
        <v>0</v>
      </c>
      <c r="AM1800" t="s">
        <v>47</v>
      </c>
    </row>
    <row r="1801" spans="1:39" hidden="1" x14ac:dyDescent="0.3">
      <c r="A1801">
        <v>5790</v>
      </c>
      <c r="B1801">
        <v>1985</v>
      </c>
      <c r="C1801" s="14">
        <f>2021-Table1[[#This Row],[Year_Birth]]</f>
        <v>36</v>
      </c>
      <c r="D1801" t="s">
        <v>46</v>
      </c>
      <c r="E1801" s="14" t="str" cm="1">
        <f t="array" ref="E1801">_xlfn.SWITCH(Table1[[#This Row],[Education]],"Graduation","Bachelor’s","Basic","High School","2n Cycle","Master’s","Master","Master’s","PhD","PhD","Other")</f>
        <v>Bachelor’s</v>
      </c>
      <c r="F1801" t="s">
        <v>42</v>
      </c>
      <c r="G1801" s="14" t="s">
        <v>42</v>
      </c>
      <c r="H1801" s="14" t="str" cm="1">
        <f t="array" ref="H1801">_xlfn.SWITCH(Table1[[#This Row],[Marital_Status_mod]],"Together","Couple","Married","Couple","Divorced","Single","Single","Single","Widow","Single","Other")</f>
        <v>Couple</v>
      </c>
      <c r="I1801" s="4">
        <v>31158</v>
      </c>
      <c r="J1801" s="41" t="str">
        <f t="shared" si="114"/>
        <v>$30 - $40K</v>
      </c>
      <c r="K1801">
        <v>1</v>
      </c>
      <c r="L1801">
        <v>0</v>
      </c>
      <c r="M1801">
        <f>Table1[[#This Row],[Teenhome]]+Table1[[#This Row],[Kidhome]]</f>
        <v>1</v>
      </c>
      <c r="N1801" s="1">
        <v>41301</v>
      </c>
      <c r="O1801" s="16">
        <f>(Table1[[#This Row],[DataSetDate]]-Table1[[#This Row],[Dt_Customer]])/365</f>
        <v>8.0301369863013701</v>
      </c>
      <c r="P1801" s="15">
        <v>44232</v>
      </c>
      <c r="Q1801">
        <v>62</v>
      </c>
      <c r="R1801" s="4">
        <v>25</v>
      </c>
      <c r="S1801" s="4">
        <v>6</v>
      </c>
      <c r="T1801" s="4">
        <v>16</v>
      </c>
      <c r="U1801" s="4">
        <v>20</v>
      </c>
      <c r="V1801" s="4">
        <v>0</v>
      </c>
      <c r="W1801" s="4">
        <v>5</v>
      </c>
      <c r="X1801">
        <v>2</v>
      </c>
      <c r="Y1801">
        <v>2</v>
      </c>
      <c r="Z1801" t="str">
        <f t="shared" si="115"/>
        <v>Low</v>
      </c>
      <c r="AA1801" s="14">
        <f t="shared" ca="1" si="116"/>
        <v>2.2967220890655269</v>
      </c>
      <c r="AB1801">
        <v>0</v>
      </c>
      <c r="AC1801">
        <v>3</v>
      </c>
      <c r="AD1801" s="14">
        <f t="shared" ca="1" si="117"/>
        <v>2.8155298862935889</v>
      </c>
      <c r="AE1801">
        <v>8</v>
      </c>
      <c r="AF1801">
        <v>0</v>
      </c>
      <c r="AG1801">
        <v>0</v>
      </c>
      <c r="AH1801">
        <v>0</v>
      </c>
      <c r="AI1801">
        <v>0</v>
      </c>
      <c r="AJ1801">
        <v>0</v>
      </c>
      <c r="AK1801">
        <v>0</v>
      </c>
      <c r="AL1801">
        <v>0</v>
      </c>
      <c r="AM1801" t="s">
        <v>41</v>
      </c>
    </row>
    <row r="1802" spans="1:39" hidden="1" x14ac:dyDescent="0.3">
      <c r="A1802">
        <v>3537</v>
      </c>
      <c r="B1802">
        <v>1981</v>
      </c>
      <c r="C1802" s="14">
        <f>2021-Table1[[#This Row],[Year_Birth]]</f>
        <v>40</v>
      </c>
      <c r="D1802" t="s">
        <v>46</v>
      </c>
      <c r="E1802" s="14" t="str" cm="1">
        <f t="array" ref="E1802">_xlfn.SWITCH(Table1[[#This Row],[Education]],"Graduation","Bachelor’s","Basic","High School","2n Cycle","Master’s","Master","Master’s","PhD","PhD","Other")</f>
        <v>Bachelor’s</v>
      </c>
      <c r="F1802" t="s">
        <v>40</v>
      </c>
      <c r="G1802" s="14" t="s">
        <v>40</v>
      </c>
      <c r="H1802" s="14" t="str" cm="1">
        <f t="array" ref="H1802">_xlfn.SWITCH(Table1[[#This Row],[Marital_Status_mod]],"Together","Couple","Married","Couple","Divorced","Single","Single","Single","Widow","Single","Other")</f>
        <v>Couple</v>
      </c>
      <c r="I1802" s="4">
        <v>31089</v>
      </c>
      <c r="J1802" s="41" t="str">
        <f t="shared" si="114"/>
        <v>$30 - $40K</v>
      </c>
      <c r="K1802">
        <v>1</v>
      </c>
      <c r="L1802">
        <v>0</v>
      </c>
      <c r="M1802">
        <f>Table1[[#This Row],[Teenhome]]+Table1[[#This Row],[Kidhome]]</f>
        <v>1</v>
      </c>
      <c r="N1802" s="1">
        <v>41138</v>
      </c>
      <c r="O1802" s="16">
        <f>(Table1[[#This Row],[DataSetDate]]-Table1[[#This Row],[Dt_Customer]])/365</f>
        <v>8.4767123287671229</v>
      </c>
      <c r="P1802" s="15">
        <v>44232</v>
      </c>
      <c r="Q1802">
        <v>57</v>
      </c>
      <c r="R1802" s="4">
        <v>31</v>
      </c>
      <c r="S1802" s="4">
        <v>3</v>
      </c>
      <c r="T1802" s="4">
        <v>31</v>
      </c>
      <c r="U1802" s="4">
        <v>2</v>
      </c>
      <c r="V1802" s="4">
        <v>8</v>
      </c>
      <c r="W1802" s="4">
        <v>4</v>
      </c>
      <c r="X1802">
        <v>3</v>
      </c>
      <c r="Y1802">
        <v>3</v>
      </c>
      <c r="Z1802" t="str">
        <f t="shared" si="115"/>
        <v>Medium</v>
      </c>
      <c r="AA1802" s="14">
        <f t="shared" ca="1" si="116"/>
        <v>2.9574895950021958</v>
      </c>
      <c r="AB1802">
        <v>0</v>
      </c>
      <c r="AC1802">
        <v>4</v>
      </c>
      <c r="AD1802" s="14">
        <f t="shared" ca="1" si="117"/>
        <v>4.0815997631153111</v>
      </c>
      <c r="AE1802">
        <v>8</v>
      </c>
      <c r="AF1802">
        <v>0</v>
      </c>
      <c r="AG1802">
        <v>0</v>
      </c>
      <c r="AH1802">
        <v>0</v>
      </c>
      <c r="AI1802">
        <v>0</v>
      </c>
      <c r="AJ1802">
        <v>0</v>
      </c>
      <c r="AK1802">
        <v>0</v>
      </c>
      <c r="AL1802">
        <v>0</v>
      </c>
      <c r="AM1802" t="s">
        <v>41</v>
      </c>
    </row>
    <row r="1803" spans="1:39" hidden="1" x14ac:dyDescent="0.3">
      <c r="A1803">
        <v>922</v>
      </c>
      <c r="B1803">
        <v>1979</v>
      </c>
      <c r="C1803" s="14">
        <f>2021-Table1[[#This Row],[Year_Birth]]</f>
        <v>42</v>
      </c>
      <c r="D1803" t="s">
        <v>51</v>
      </c>
      <c r="E1803" s="14" t="str" cm="1">
        <f t="array" ref="E1803">_xlfn.SWITCH(Table1[[#This Row],[Education]],"Graduation","Bachelor’s","Basic","High School","2n Cycle","Master’s","Master","Master’s","PhD","PhD","Other")</f>
        <v>Master’s</v>
      </c>
      <c r="F1803" t="s">
        <v>42</v>
      </c>
      <c r="G1803" s="14" t="s">
        <v>42</v>
      </c>
      <c r="H1803" s="14" t="str" cm="1">
        <f t="array" ref="H1803">_xlfn.SWITCH(Table1[[#This Row],[Marital_Status_mod]],"Together","Couple","Married","Couple","Divorced","Single","Single","Single","Widow","Single","Other")</f>
        <v>Couple</v>
      </c>
      <c r="I1803" s="4">
        <v>31086</v>
      </c>
      <c r="J1803" s="41" t="str">
        <f t="shared" si="114"/>
        <v>$30 - $40K</v>
      </c>
      <c r="K1803">
        <v>1</v>
      </c>
      <c r="L1803">
        <v>1</v>
      </c>
      <c r="M1803">
        <f>Table1[[#This Row],[Teenhome]]+Table1[[#This Row],[Kidhome]]</f>
        <v>2</v>
      </c>
      <c r="N1803" s="1">
        <v>41398</v>
      </c>
      <c r="O1803" s="16">
        <f>(Table1[[#This Row],[DataSetDate]]-Table1[[#This Row],[Dt_Customer]])/365</f>
        <v>7.7643835616438359</v>
      </c>
      <c r="P1803" s="15">
        <v>44232</v>
      </c>
      <c r="Q1803">
        <v>79</v>
      </c>
      <c r="R1803" s="4">
        <v>16</v>
      </c>
      <c r="S1803" s="4">
        <v>2</v>
      </c>
      <c r="T1803" s="4">
        <v>11</v>
      </c>
      <c r="U1803" s="4">
        <v>3</v>
      </c>
      <c r="V1803" s="4">
        <v>0</v>
      </c>
      <c r="W1803" s="4">
        <v>16</v>
      </c>
      <c r="X1803">
        <v>2</v>
      </c>
      <c r="Y1803">
        <v>1</v>
      </c>
      <c r="Z1803" t="str">
        <f t="shared" si="115"/>
        <v>Low</v>
      </c>
      <c r="AA1803" s="14">
        <f t="shared" ca="1" si="116"/>
        <v>1.3375171502845857</v>
      </c>
      <c r="AB1803">
        <v>1</v>
      </c>
      <c r="AC1803">
        <v>2</v>
      </c>
      <c r="AD1803" s="14">
        <f t="shared" ca="1" si="117"/>
        <v>1.9616280702838893</v>
      </c>
      <c r="AE1803">
        <v>8</v>
      </c>
      <c r="AF1803">
        <v>0</v>
      </c>
      <c r="AG1803">
        <v>0</v>
      </c>
      <c r="AH1803">
        <v>1</v>
      </c>
      <c r="AI1803">
        <v>0</v>
      </c>
      <c r="AJ1803">
        <v>0</v>
      </c>
      <c r="AK1803">
        <v>0</v>
      </c>
      <c r="AL1803">
        <v>0</v>
      </c>
      <c r="AM1803" t="s">
        <v>52</v>
      </c>
    </row>
    <row r="1804" spans="1:39" hidden="1" x14ac:dyDescent="0.3">
      <c r="A1804">
        <v>5263</v>
      </c>
      <c r="B1804">
        <v>1977</v>
      </c>
      <c r="C1804" s="14">
        <f>2021-Table1[[#This Row],[Year_Birth]]</f>
        <v>44</v>
      </c>
      <c r="D1804" t="s">
        <v>51</v>
      </c>
      <c r="E1804" s="14" t="str" cm="1">
        <f t="array" ref="E1804">_xlfn.SWITCH(Table1[[#This Row],[Education]],"Graduation","Bachelor’s","Basic","High School","2n Cycle","Master’s","Master","Master’s","PhD","PhD","Other")</f>
        <v>Master’s</v>
      </c>
      <c r="F1804" t="s">
        <v>42</v>
      </c>
      <c r="G1804" s="14" t="s">
        <v>42</v>
      </c>
      <c r="H1804" s="14" t="str" cm="1">
        <f t="array" ref="H1804">_xlfn.SWITCH(Table1[[#This Row],[Marital_Status_mod]],"Together","Couple","Married","Couple","Divorced","Single","Single","Single","Widow","Single","Other")</f>
        <v>Couple</v>
      </c>
      <c r="I1804" s="4">
        <v>31056</v>
      </c>
      <c r="J1804" s="41" t="str">
        <f t="shared" si="114"/>
        <v>$30 - $40K</v>
      </c>
      <c r="K1804">
        <v>1</v>
      </c>
      <c r="L1804">
        <v>0</v>
      </c>
      <c r="M1804">
        <f>Table1[[#This Row],[Teenhome]]+Table1[[#This Row],[Kidhome]]</f>
        <v>1</v>
      </c>
      <c r="N1804" s="1">
        <v>41296</v>
      </c>
      <c r="O1804" s="16">
        <f>(Table1[[#This Row],[DataSetDate]]-Table1[[#This Row],[Dt_Customer]])/365</f>
        <v>8.043835616438356</v>
      </c>
      <c r="P1804" s="15">
        <v>44232</v>
      </c>
      <c r="Q1804">
        <v>99</v>
      </c>
      <c r="R1804" s="4">
        <v>5</v>
      </c>
      <c r="S1804" s="4">
        <v>10</v>
      </c>
      <c r="T1804" s="4">
        <v>13</v>
      </c>
      <c r="U1804" s="4">
        <v>3</v>
      </c>
      <c r="V1804" s="4">
        <v>8</v>
      </c>
      <c r="W1804" s="4">
        <v>16</v>
      </c>
      <c r="X1804">
        <v>1</v>
      </c>
      <c r="Y1804">
        <v>1</v>
      </c>
      <c r="Z1804" t="str">
        <f t="shared" si="115"/>
        <v>Low</v>
      </c>
      <c r="AA1804" s="14">
        <f t="shared" ca="1" si="116"/>
        <v>0.88856368103372296</v>
      </c>
      <c r="AB1804">
        <v>0</v>
      </c>
      <c r="AC1804">
        <v>3</v>
      </c>
      <c r="AD1804" s="14">
        <f t="shared" ca="1" si="117"/>
        <v>3.3349838669197447</v>
      </c>
      <c r="AE1804">
        <v>8</v>
      </c>
      <c r="AF1804">
        <v>0</v>
      </c>
      <c r="AG1804">
        <v>0</v>
      </c>
      <c r="AH1804">
        <v>0</v>
      </c>
      <c r="AI1804">
        <v>0</v>
      </c>
      <c r="AJ1804">
        <v>0</v>
      </c>
      <c r="AK1804">
        <v>0</v>
      </c>
      <c r="AL1804">
        <v>0</v>
      </c>
      <c r="AM1804" t="s">
        <v>41</v>
      </c>
    </row>
    <row r="1805" spans="1:39" hidden="1" x14ac:dyDescent="0.3">
      <c r="A1805">
        <v>7386</v>
      </c>
      <c r="B1805">
        <v>1976</v>
      </c>
      <c r="C1805" s="14">
        <f>2021-Table1[[#This Row],[Year_Birth]]</f>
        <v>45</v>
      </c>
      <c r="D1805" t="s">
        <v>46</v>
      </c>
      <c r="E1805" s="14" t="str" cm="1">
        <f t="array" ref="E1805">_xlfn.SWITCH(Table1[[#This Row],[Education]],"Graduation","Bachelor’s","Basic","High School","2n Cycle","Master’s","Master","Master’s","PhD","PhD","Other")</f>
        <v>Bachelor’s</v>
      </c>
      <c r="F1805" t="s">
        <v>49</v>
      </c>
      <c r="G1805" s="14" t="s">
        <v>49</v>
      </c>
      <c r="H1805" s="14" t="str" cm="1">
        <f t="array" ref="H1805">_xlfn.SWITCH(Table1[[#This Row],[Marital_Status_mod]],"Together","Couple","Married","Couple","Divorced","Single","Single","Single","Widow","Single","Other")</f>
        <v>Single</v>
      </c>
      <c r="I1805" s="4">
        <v>30992</v>
      </c>
      <c r="J1805" s="41" t="str">
        <f t="shared" si="114"/>
        <v>$30 - $40K</v>
      </c>
      <c r="K1805">
        <v>1</v>
      </c>
      <c r="L1805">
        <v>0</v>
      </c>
      <c r="M1805">
        <f>Table1[[#This Row],[Teenhome]]+Table1[[#This Row],[Kidhome]]</f>
        <v>1</v>
      </c>
      <c r="N1805" s="1">
        <v>41386</v>
      </c>
      <c r="O1805" s="16">
        <f>(Table1[[#This Row],[DataSetDate]]-Table1[[#This Row],[Dt_Customer]])/365</f>
        <v>7.7972602739726025</v>
      </c>
      <c r="P1805" s="15">
        <v>44232</v>
      </c>
      <c r="Q1805">
        <v>83</v>
      </c>
      <c r="R1805" s="4">
        <v>17</v>
      </c>
      <c r="S1805" s="4">
        <v>0</v>
      </c>
      <c r="T1805" s="4">
        <v>14</v>
      </c>
      <c r="U1805" s="4">
        <v>7</v>
      </c>
      <c r="V1805" s="4">
        <v>3</v>
      </c>
      <c r="W1805" s="4">
        <v>2</v>
      </c>
      <c r="X1805">
        <v>1</v>
      </c>
      <c r="Y1805">
        <v>1</v>
      </c>
      <c r="Z1805" t="str">
        <f t="shared" si="115"/>
        <v>Low</v>
      </c>
      <c r="AA1805" s="14">
        <f t="shared" ca="1" si="116"/>
        <v>1.1251082106227948</v>
      </c>
      <c r="AB1805">
        <v>0</v>
      </c>
      <c r="AC1805">
        <v>3</v>
      </c>
      <c r="AD1805" s="14">
        <f t="shared" ca="1" si="117"/>
        <v>2.7854203440549683</v>
      </c>
      <c r="AE1805">
        <v>7</v>
      </c>
      <c r="AF1805">
        <v>0</v>
      </c>
      <c r="AG1805">
        <v>0</v>
      </c>
      <c r="AH1805">
        <v>0</v>
      </c>
      <c r="AI1805">
        <v>0</v>
      </c>
      <c r="AJ1805">
        <v>0</v>
      </c>
      <c r="AK1805">
        <v>0</v>
      </c>
      <c r="AL1805">
        <v>0</v>
      </c>
      <c r="AM1805" t="s">
        <v>48</v>
      </c>
    </row>
    <row r="1806" spans="1:39" hidden="1" x14ac:dyDescent="0.3">
      <c r="A1806">
        <v>3006</v>
      </c>
      <c r="B1806">
        <v>1976</v>
      </c>
      <c r="C1806" s="14">
        <f>2021-Table1[[#This Row],[Year_Birth]]</f>
        <v>45</v>
      </c>
      <c r="D1806" t="s">
        <v>46</v>
      </c>
      <c r="E1806" s="14" t="str" cm="1">
        <f t="array" ref="E1806">_xlfn.SWITCH(Table1[[#This Row],[Education]],"Graduation","Bachelor’s","Basic","High School","2n Cycle","Master’s","Master","Master’s","PhD","PhD","Other")</f>
        <v>Bachelor’s</v>
      </c>
      <c r="F1806" t="s">
        <v>49</v>
      </c>
      <c r="G1806" s="14" t="s">
        <v>49</v>
      </c>
      <c r="H1806" s="14" t="str" cm="1">
        <f t="array" ref="H1806">_xlfn.SWITCH(Table1[[#This Row],[Marital_Status_mod]],"Together","Couple","Married","Couple","Divorced","Single","Single","Single","Widow","Single","Other")</f>
        <v>Single</v>
      </c>
      <c r="I1806" s="4">
        <v>30992</v>
      </c>
      <c r="J1806" s="41" t="str">
        <f t="shared" si="114"/>
        <v>$30 - $40K</v>
      </c>
      <c r="K1806">
        <v>1</v>
      </c>
      <c r="L1806">
        <v>0</v>
      </c>
      <c r="M1806">
        <f>Table1[[#This Row],[Teenhome]]+Table1[[#This Row],[Kidhome]]</f>
        <v>1</v>
      </c>
      <c r="N1806" s="1">
        <v>41386</v>
      </c>
      <c r="O1806" s="16">
        <f>(Table1[[#This Row],[DataSetDate]]-Table1[[#This Row],[Dt_Customer]])/365</f>
        <v>7.7972602739726025</v>
      </c>
      <c r="P1806" s="15">
        <v>44232</v>
      </c>
      <c r="Q1806">
        <v>83</v>
      </c>
      <c r="R1806" s="4">
        <v>17</v>
      </c>
      <c r="S1806" s="4">
        <v>0</v>
      </c>
      <c r="T1806" s="4">
        <v>14</v>
      </c>
      <c r="U1806" s="4">
        <v>7</v>
      </c>
      <c r="V1806" s="4">
        <v>3</v>
      </c>
      <c r="W1806" s="4">
        <v>2</v>
      </c>
      <c r="X1806">
        <v>1</v>
      </c>
      <c r="Y1806">
        <v>1</v>
      </c>
      <c r="Z1806" t="str">
        <f t="shared" si="115"/>
        <v>Low</v>
      </c>
      <c r="AA1806" s="14">
        <f t="shared" ca="1" si="116"/>
        <v>0.92285109381988639</v>
      </c>
      <c r="AB1806">
        <v>0</v>
      </c>
      <c r="AC1806">
        <v>3</v>
      </c>
      <c r="AD1806" s="14">
        <f t="shared" ca="1" si="117"/>
        <v>3.0047304379954731</v>
      </c>
      <c r="AE1806">
        <v>7</v>
      </c>
      <c r="AF1806">
        <v>0</v>
      </c>
      <c r="AG1806">
        <v>0</v>
      </c>
      <c r="AH1806">
        <v>0</v>
      </c>
      <c r="AI1806">
        <v>0</v>
      </c>
      <c r="AJ1806">
        <v>0</v>
      </c>
      <c r="AK1806">
        <v>0</v>
      </c>
      <c r="AL1806">
        <v>0</v>
      </c>
      <c r="AM1806" t="s">
        <v>48</v>
      </c>
    </row>
    <row r="1807" spans="1:39" hidden="1" x14ac:dyDescent="0.3">
      <c r="A1807">
        <v>5636</v>
      </c>
      <c r="B1807">
        <v>1963</v>
      </c>
      <c r="C1807" s="14">
        <f>2021-Table1[[#This Row],[Year_Birth]]</f>
        <v>58</v>
      </c>
      <c r="D1807" t="s">
        <v>46</v>
      </c>
      <c r="E1807" s="14" t="str" cm="1">
        <f t="array" ref="E1807">_xlfn.SWITCH(Table1[[#This Row],[Education]],"Graduation","Bachelor’s","Basic","High School","2n Cycle","Master’s","Master","Master’s","PhD","PhD","Other")</f>
        <v>Bachelor’s</v>
      </c>
      <c r="F1807" t="s">
        <v>50</v>
      </c>
      <c r="G1807" s="14" t="s">
        <v>50</v>
      </c>
      <c r="H1807" s="14" t="str" cm="1">
        <f t="array" ref="H1807">_xlfn.SWITCH(Table1[[#This Row],[Marital_Status_mod]],"Together","Couple","Married","Couple","Divorced","Single","Single","Single","Widow","Single","Other")</f>
        <v>Single</v>
      </c>
      <c r="I1807" s="4">
        <v>30983</v>
      </c>
      <c r="J1807" s="41" t="str">
        <f t="shared" si="114"/>
        <v>$30 - $40K</v>
      </c>
      <c r="K1807">
        <v>0</v>
      </c>
      <c r="L1807">
        <v>0</v>
      </c>
      <c r="M1807">
        <f>Table1[[#This Row],[Teenhome]]+Table1[[#This Row],[Kidhome]]</f>
        <v>0</v>
      </c>
      <c r="N1807" s="1">
        <v>41222</v>
      </c>
      <c r="O1807" s="16">
        <f>(Table1[[#This Row],[DataSetDate]]-Table1[[#This Row],[Dt_Customer]])/365</f>
        <v>8.2465753424657535</v>
      </c>
      <c r="P1807" s="15">
        <v>44232</v>
      </c>
      <c r="Q1807">
        <v>50</v>
      </c>
      <c r="R1807" s="4">
        <v>51</v>
      </c>
      <c r="S1807" s="4">
        <v>4</v>
      </c>
      <c r="T1807" s="4">
        <v>50</v>
      </c>
      <c r="U1807" s="4">
        <v>12</v>
      </c>
      <c r="V1807" s="4">
        <v>1</v>
      </c>
      <c r="W1807" s="4">
        <v>49</v>
      </c>
      <c r="X1807">
        <v>1</v>
      </c>
      <c r="Y1807">
        <v>4</v>
      </c>
      <c r="Z1807" t="str">
        <f t="shared" si="115"/>
        <v>Medium</v>
      </c>
      <c r="AA1807" s="14">
        <f t="shared" ca="1" si="116"/>
        <v>4.0024906810229721</v>
      </c>
      <c r="AB1807">
        <v>0</v>
      </c>
      <c r="AC1807">
        <v>3</v>
      </c>
      <c r="AD1807" s="14">
        <f t="shared" ca="1" si="117"/>
        <v>3.1247441329798757</v>
      </c>
      <c r="AE1807">
        <v>8</v>
      </c>
      <c r="AF1807">
        <v>0</v>
      </c>
      <c r="AG1807">
        <v>0</v>
      </c>
      <c r="AH1807">
        <v>0</v>
      </c>
      <c r="AI1807">
        <v>0</v>
      </c>
      <c r="AJ1807">
        <v>0</v>
      </c>
      <c r="AK1807">
        <v>1</v>
      </c>
      <c r="AL1807">
        <v>0</v>
      </c>
      <c r="AM1807" t="s">
        <v>45</v>
      </c>
    </row>
    <row r="1808" spans="1:39" hidden="1" x14ac:dyDescent="0.3">
      <c r="A1808">
        <v>5304</v>
      </c>
      <c r="B1808">
        <v>1974</v>
      </c>
      <c r="C1808" s="14">
        <f>2021-Table1[[#This Row],[Year_Birth]]</f>
        <v>47</v>
      </c>
      <c r="D1808" t="s">
        <v>39</v>
      </c>
      <c r="E1808" s="14" t="str" cm="1">
        <f t="array" ref="E1808">_xlfn.SWITCH(Table1[[#This Row],[Education]],"Graduation","Bachelor’s","Basic","High School","2n Cycle","Master’s","Master","Master’s","PhD","PhD","Other")</f>
        <v>PhD</v>
      </c>
      <c r="F1808" t="s">
        <v>50</v>
      </c>
      <c r="G1808" s="14" t="s">
        <v>50</v>
      </c>
      <c r="H1808" s="14" t="str" cm="1">
        <f t="array" ref="H1808">_xlfn.SWITCH(Table1[[#This Row],[Marital_Status_mod]],"Together","Couple","Married","Couple","Divorced","Single","Single","Single","Widow","Single","Other")</f>
        <v>Single</v>
      </c>
      <c r="I1808" s="4">
        <v>30899</v>
      </c>
      <c r="J1808" s="41" t="str">
        <f t="shared" si="114"/>
        <v>$30 - $40K</v>
      </c>
      <c r="K1808">
        <v>1</v>
      </c>
      <c r="L1808">
        <v>0</v>
      </c>
      <c r="M1808">
        <f>Table1[[#This Row],[Teenhome]]+Table1[[#This Row],[Kidhome]]</f>
        <v>1</v>
      </c>
      <c r="N1808" s="1">
        <v>41195</v>
      </c>
      <c r="O1808" s="16">
        <f>(Table1[[#This Row],[DataSetDate]]-Table1[[#This Row],[Dt_Customer]])/365</f>
        <v>8.3205479452054796</v>
      </c>
      <c r="P1808" s="15">
        <v>44232</v>
      </c>
      <c r="Q1808">
        <v>35</v>
      </c>
      <c r="R1808" s="4">
        <v>24</v>
      </c>
      <c r="S1808" s="4">
        <v>0</v>
      </c>
      <c r="T1808" s="4">
        <v>8</v>
      </c>
      <c r="U1808" s="4">
        <v>0</v>
      </c>
      <c r="V1808" s="4">
        <v>0</v>
      </c>
      <c r="W1808" s="4">
        <v>1</v>
      </c>
      <c r="X1808">
        <v>2</v>
      </c>
      <c r="Y1808">
        <v>1</v>
      </c>
      <c r="Z1808" t="str">
        <f t="shared" si="115"/>
        <v>Low</v>
      </c>
      <c r="AA1808" s="14">
        <f t="shared" ca="1" si="116"/>
        <v>1.3457201692082807</v>
      </c>
      <c r="AB1808">
        <v>0</v>
      </c>
      <c r="AC1808">
        <v>3</v>
      </c>
      <c r="AD1808" s="14">
        <f t="shared" ca="1" si="117"/>
        <v>3.3804357492042452</v>
      </c>
      <c r="AE1808">
        <v>6</v>
      </c>
      <c r="AF1808">
        <v>0</v>
      </c>
      <c r="AG1808">
        <v>0</v>
      </c>
      <c r="AH1808">
        <v>0</v>
      </c>
      <c r="AI1808">
        <v>0</v>
      </c>
      <c r="AJ1808">
        <v>0</v>
      </c>
      <c r="AK1808">
        <v>0</v>
      </c>
      <c r="AL1808">
        <v>0</v>
      </c>
      <c r="AM1808" t="s">
        <v>47</v>
      </c>
    </row>
    <row r="1809" spans="1:39" hidden="1" x14ac:dyDescent="0.3">
      <c r="A1809">
        <v>7186</v>
      </c>
      <c r="B1809">
        <v>1966</v>
      </c>
      <c r="C1809" s="14">
        <f>2021-Table1[[#This Row],[Year_Birth]]</f>
        <v>55</v>
      </c>
      <c r="D1809" t="s">
        <v>39</v>
      </c>
      <c r="E1809" s="14" t="str" cm="1">
        <f t="array" ref="E1809">_xlfn.SWITCH(Table1[[#This Row],[Education]],"Graduation","Bachelor’s","Basic","High School","2n Cycle","Master’s","Master","Master’s","PhD","PhD","Other")</f>
        <v>PhD</v>
      </c>
      <c r="F1809" t="s">
        <v>40</v>
      </c>
      <c r="G1809" s="14" t="s">
        <v>40</v>
      </c>
      <c r="H1809" s="14" t="str" cm="1">
        <f t="array" ref="H1809">_xlfn.SWITCH(Table1[[#This Row],[Marital_Status_mod]],"Together","Couple","Married","Couple","Divorced","Single","Single","Single","Widow","Single","Other")</f>
        <v>Couple</v>
      </c>
      <c r="I1809" s="4">
        <v>30843</v>
      </c>
      <c r="J1809" s="41" t="str">
        <f t="shared" si="114"/>
        <v>$30 - $40K</v>
      </c>
      <c r="K1809">
        <v>1</v>
      </c>
      <c r="L1809">
        <v>1</v>
      </c>
      <c r="M1809">
        <f>Table1[[#This Row],[Teenhome]]+Table1[[#This Row],[Kidhome]]</f>
        <v>2</v>
      </c>
      <c r="N1809" s="1">
        <v>41785</v>
      </c>
      <c r="O1809" s="16">
        <f>(Table1[[#This Row],[DataSetDate]]-Table1[[#This Row],[Dt_Customer]])/365</f>
        <v>6.7041095890410958</v>
      </c>
      <c r="P1809" s="15">
        <v>44232</v>
      </c>
      <c r="Q1809">
        <v>43</v>
      </c>
      <c r="R1809" s="4">
        <v>24</v>
      </c>
      <c r="S1809" s="4">
        <v>0</v>
      </c>
      <c r="T1809" s="4">
        <v>2</v>
      </c>
      <c r="U1809" s="4">
        <v>0</v>
      </c>
      <c r="V1809" s="4">
        <v>0</v>
      </c>
      <c r="W1809" s="4">
        <v>9</v>
      </c>
      <c r="X1809">
        <v>2</v>
      </c>
      <c r="Y1809">
        <v>1</v>
      </c>
      <c r="Z1809" t="str">
        <f t="shared" si="115"/>
        <v>Low</v>
      </c>
      <c r="AA1809" s="14">
        <f t="shared" ca="1" si="116"/>
        <v>1.2906972311423535</v>
      </c>
      <c r="AB1809">
        <v>1</v>
      </c>
      <c r="AC1809">
        <v>2</v>
      </c>
      <c r="AD1809" s="14">
        <f t="shared" ca="1" si="117"/>
        <v>1.7490907497194417</v>
      </c>
      <c r="AE1809">
        <v>5</v>
      </c>
      <c r="AF1809">
        <v>0</v>
      </c>
      <c r="AG1809">
        <v>0</v>
      </c>
      <c r="AH1809">
        <v>1</v>
      </c>
      <c r="AI1809">
        <v>0</v>
      </c>
      <c r="AJ1809">
        <v>0</v>
      </c>
      <c r="AK1809">
        <v>0</v>
      </c>
      <c r="AL1809">
        <v>0</v>
      </c>
      <c r="AM1809" t="s">
        <v>45</v>
      </c>
    </row>
    <row r="1810" spans="1:39" hidden="1" x14ac:dyDescent="0.3">
      <c r="A1810">
        <v>113</v>
      </c>
      <c r="B1810">
        <v>1951</v>
      </c>
      <c r="C1810" s="14">
        <f>2021-Table1[[#This Row],[Year_Birth]]</f>
        <v>70</v>
      </c>
      <c r="D1810" t="s">
        <v>46</v>
      </c>
      <c r="E1810" s="14" t="str" cm="1">
        <f t="array" ref="E1810">_xlfn.SWITCH(Table1[[#This Row],[Education]],"Graduation","Bachelor’s","Basic","High School","2n Cycle","Master’s","Master","Master’s","PhD","PhD","Other")</f>
        <v>Bachelor’s</v>
      </c>
      <c r="F1810" t="s">
        <v>42</v>
      </c>
      <c r="G1810" s="14" t="s">
        <v>42</v>
      </c>
      <c r="H1810" s="14" t="str" cm="1">
        <f t="array" ref="H1810">_xlfn.SWITCH(Table1[[#This Row],[Marital_Status_mod]],"Together","Couple","Married","Couple","Divorced","Single","Single","Single","Widow","Single","Other")</f>
        <v>Couple</v>
      </c>
      <c r="I1810" s="4">
        <v>30833</v>
      </c>
      <c r="J1810" s="41" t="str">
        <f t="shared" si="114"/>
        <v>$30 - $40K</v>
      </c>
      <c r="K1810">
        <v>1</v>
      </c>
      <c r="L1810">
        <v>1</v>
      </c>
      <c r="M1810">
        <f>Table1[[#This Row],[Teenhome]]+Table1[[#This Row],[Kidhome]]</f>
        <v>2</v>
      </c>
      <c r="N1810" s="1">
        <v>41471</v>
      </c>
      <c r="O1810" s="16">
        <f>(Table1[[#This Row],[DataSetDate]]-Table1[[#This Row],[Dt_Customer]])/365</f>
        <v>7.5643835616438357</v>
      </c>
      <c r="P1810" s="15">
        <v>44232</v>
      </c>
      <c r="Q1810">
        <v>33</v>
      </c>
      <c r="R1810" s="4">
        <v>11</v>
      </c>
      <c r="S1810" s="4">
        <v>0</v>
      </c>
      <c r="T1810" s="4">
        <v>7</v>
      </c>
      <c r="U1810" s="4">
        <v>3</v>
      </c>
      <c r="V1810" s="4">
        <v>1</v>
      </c>
      <c r="W1810" s="4">
        <v>6</v>
      </c>
      <c r="X1810">
        <v>2</v>
      </c>
      <c r="Y1810">
        <v>1</v>
      </c>
      <c r="Z1810" t="str">
        <f t="shared" si="115"/>
        <v>Low</v>
      </c>
      <c r="AA1810" s="14">
        <f t="shared" ca="1" si="116"/>
        <v>0.65781651246585104</v>
      </c>
      <c r="AB1810">
        <v>0</v>
      </c>
      <c r="AC1810">
        <v>3</v>
      </c>
      <c r="AD1810" s="14">
        <f t="shared" ca="1" si="117"/>
        <v>3.3036549509686863</v>
      </c>
      <c r="AE1810">
        <v>5</v>
      </c>
      <c r="AF1810">
        <v>0</v>
      </c>
      <c r="AG1810">
        <v>0</v>
      </c>
      <c r="AH1810">
        <v>0</v>
      </c>
      <c r="AI1810">
        <v>0</v>
      </c>
      <c r="AJ1810">
        <v>0</v>
      </c>
      <c r="AK1810">
        <v>0</v>
      </c>
      <c r="AL1810">
        <v>0</v>
      </c>
      <c r="AM1810" t="s">
        <v>41</v>
      </c>
    </row>
    <row r="1811" spans="1:39" hidden="1" x14ac:dyDescent="0.3">
      <c r="A1811">
        <v>6507</v>
      </c>
      <c r="B1811">
        <v>1980</v>
      </c>
      <c r="C1811" s="14">
        <f>2021-Table1[[#This Row],[Year_Birth]]</f>
        <v>41</v>
      </c>
      <c r="D1811" t="s">
        <v>46</v>
      </c>
      <c r="E1811" s="14" t="str" cm="1">
        <f t="array" ref="E1811">_xlfn.SWITCH(Table1[[#This Row],[Education]],"Graduation","Bachelor’s","Basic","High School","2n Cycle","Master’s","Master","Master’s","PhD","PhD","Other")</f>
        <v>Bachelor’s</v>
      </c>
      <c r="F1811" t="s">
        <v>50</v>
      </c>
      <c r="G1811" s="14" t="s">
        <v>50</v>
      </c>
      <c r="H1811" s="14" t="str" cm="1">
        <f t="array" ref="H1811">_xlfn.SWITCH(Table1[[#This Row],[Marital_Status_mod]],"Together","Couple","Married","Couple","Divorced","Single","Single","Single","Widow","Single","Other")</f>
        <v>Single</v>
      </c>
      <c r="I1811" s="4">
        <v>30828</v>
      </c>
      <c r="J1811" s="41" t="str">
        <f t="shared" si="114"/>
        <v>$30 - $40K</v>
      </c>
      <c r="K1811">
        <v>1</v>
      </c>
      <c r="L1811">
        <v>0</v>
      </c>
      <c r="M1811">
        <f>Table1[[#This Row],[Teenhome]]+Table1[[#This Row],[Kidhome]]</f>
        <v>1</v>
      </c>
      <c r="N1811" s="1">
        <v>41551</v>
      </c>
      <c r="O1811" s="16">
        <f>(Table1[[#This Row],[DataSetDate]]-Table1[[#This Row],[Dt_Customer]])/365</f>
        <v>7.3452054794520549</v>
      </c>
      <c r="P1811" s="15">
        <v>44232</v>
      </c>
      <c r="Q1811">
        <v>16</v>
      </c>
      <c r="R1811" s="4">
        <v>16</v>
      </c>
      <c r="S1811" s="4">
        <v>11</v>
      </c>
      <c r="T1811" s="4">
        <v>15</v>
      </c>
      <c r="U1811" s="4">
        <v>2</v>
      </c>
      <c r="V1811" s="4">
        <v>0</v>
      </c>
      <c r="W1811" s="4">
        <v>12</v>
      </c>
      <c r="X1811">
        <v>2</v>
      </c>
      <c r="Y1811">
        <v>1</v>
      </c>
      <c r="Z1811" t="str">
        <f t="shared" si="115"/>
        <v>Low</v>
      </c>
      <c r="AA1811" s="14">
        <f t="shared" ca="1" si="116"/>
        <v>1.147467137196623</v>
      </c>
      <c r="AB1811">
        <v>1</v>
      </c>
      <c r="AC1811">
        <v>4</v>
      </c>
      <c r="AD1811" s="14">
        <f t="shared" ca="1" si="117"/>
        <v>4.2157711345262117</v>
      </c>
      <c r="AE1811">
        <v>3</v>
      </c>
      <c r="AF1811">
        <v>0</v>
      </c>
      <c r="AG1811">
        <v>0</v>
      </c>
      <c r="AH1811">
        <v>0</v>
      </c>
      <c r="AI1811">
        <v>0</v>
      </c>
      <c r="AJ1811">
        <v>0</v>
      </c>
      <c r="AK1811">
        <v>0</v>
      </c>
      <c r="AL1811">
        <v>0</v>
      </c>
      <c r="AM1811" t="s">
        <v>53</v>
      </c>
    </row>
    <row r="1812" spans="1:39" hidden="1" x14ac:dyDescent="0.3">
      <c r="A1812">
        <v>1517</v>
      </c>
      <c r="B1812">
        <v>1969</v>
      </c>
      <c r="C1812" s="14">
        <f>2021-Table1[[#This Row],[Year_Birth]]</f>
        <v>52</v>
      </c>
      <c r="D1812" t="s">
        <v>46</v>
      </c>
      <c r="E1812" s="14" t="str" cm="1">
        <f t="array" ref="E1812">_xlfn.SWITCH(Table1[[#This Row],[Education]],"Graduation","Bachelor’s","Basic","High School","2n Cycle","Master’s","Master","Master’s","PhD","PhD","Other")</f>
        <v>Bachelor’s</v>
      </c>
      <c r="F1812" t="s">
        <v>50</v>
      </c>
      <c r="G1812" s="14" t="s">
        <v>50</v>
      </c>
      <c r="H1812" s="14" t="str" cm="1">
        <f t="array" ref="H1812">_xlfn.SWITCH(Table1[[#This Row],[Marital_Status_mod]],"Together","Couple","Married","Couple","Divorced","Single","Single","Single","Widow","Single","Other")</f>
        <v>Single</v>
      </c>
      <c r="I1812" s="4">
        <v>30822</v>
      </c>
      <c r="J1812" s="41" t="str">
        <f t="shared" si="114"/>
        <v>$30 - $40K</v>
      </c>
      <c r="K1812">
        <v>1</v>
      </c>
      <c r="L1812">
        <v>0</v>
      </c>
      <c r="M1812">
        <f>Table1[[#This Row],[Teenhome]]+Table1[[#This Row],[Kidhome]]</f>
        <v>1</v>
      </c>
      <c r="N1812" s="1">
        <v>41439</v>
      </c>
      <c r="O1812" s="16">
        <f>(Table1[[#This Row],[DataSetDate]]-Table1[[#This Row],[Dt_Customer]])/365</f>
        <v>7.6520547945205477</v>
      </c>
      <c r="P1812" s="15">
        <v>44232</v>
      </c>
      <c r="Q1812">
        <v>92</v>
      </c>
      <c r="R1812" s="4">
        <v>3</v>
      </c>
      <c r="S1812" s="4">
        <v>9</v>
      </c>
      <c r="T1812" s="4">
        <v>13</v>
      </c>
      <c r="U1812" s="4">
        <v>2</v>
      </c>
      <c r="V1812" s="4">
        <v>12</v>
      </c>
      <c r="W1812" s="4">
        <v>12</v>
      </c>
      <c r="X1812">
        <v>1</v>
      </c>
      <c r="Y1812">
        <v>1</v>
      </c>
      <c r="Z1812" t="str">
        <f t="shared" si="115"/>
        <v>Low</v>
      </c>
      <c r="AA1812" s="14">
        <f t="shared" ca="1" si="116"/>
        <v>0.776305069765445</v>
      </c>
      <c r="AB1812">
        <v>0</v>
      </c>
      <c r="AC1812">
        <v>3</v>
      </c>
      <c r="AD1812" s="14">
        <f t="shared" ca="1" si="117"/>
        <v>3.0721144677721033</v>
      </c>
      <c r="AE1812">
        <v>7</v>
      </c>
      <c r="AF1812">
        <v>0</v>
      </c>
      <c r="AG1812">
        <v>0</v>
      </c>
      <c r="AH1812">
        <v>0</v>
      </c>
      <c r="AI1812">
        <v>0</v>
      </c>
      <c r="AJ1812">
        <v>0</v>
      </c>
      <c r="AK1812">
        <v>0</v>
      </c>
      <c r="AL1812">
        <v>0</v>
      </c>
      <c r="AM1812" t="s">
        <v>41</v>
      </c>
    </row>
    <row r="1813" spans="1:39" hidden="1" x14ac:dyDescent="0.3">
      <c r="A1813">
        <v>2457</v>
      </c>
      <c r="B1813">
        <v>1975</v>
      </c>
      <c r="C1813" s="14">
        <f>2021-Table1[[#This Row],[Year_Birth]]</f>
        <v>46</v>
      </c>
      <c r="D1813" t="s">
        <v>59</v>
      </c>
      <c r="E1813" s="14" t="str" cm="1">
        <f t="array" ref="E1813">_xlfn.SWITCH(Table1[[#This Row],[Education]],"Graduation","Bachelor’s","Basic","High School","2n Cycle","Master’s","Master","Master’s","PhD","PhD","Other")</f>
        <v>High School</v>
      </c>
      <c r="F1813" t="s">
        <v>42</v>
      </c>
      <c r="G1813" s="14" t="s">
        <v>42</v>
      </c>
      <c r="H1813" s="14" t="str" cm="1">
        <f t="array" ref="H1813">_xlfn.SWITCH(Table1[[#This Row],[Marital_Status_mod]],"Together","Couple","Married","Couple","Divorced","Single","Single","Single","Widow","Single","Other")</f>
        <v>Couple</v>
      </c>
      <c r="I1813" s="4">
        <v>30801</v>
      </c>
      <c r="J1813" s="41" t="str">
        <f t="shared" si="114"/>
        <v>$30 - $40K</v>
      </c>
      <c r="K1813">
        <v>0</v>
      </c>
      <c r="L1813">
        <v>1</v>
      </c>
      <c r="M1813">
        <f>Table1[[#This Row],[Teenhome]]+Table1[[#This Row],[Kidhome]]</f>
        <v>1</v>
      </c>
      <c r="N1813" s="1">
        <v>41208</v>
      </c>
      <c r="O1813" s="16">
        <f>(Table1[[#This Row],[DataSetDate]]-Table1[[#This Row],[Dt_Customer]])/365</f>
        <v>8.2849315068493148</v>
      </c>
      <c r="P1813" s="15">
        <v>44232</v>
      </c>
      <c r="Q1813">
        <v>23</v>
      </c>
      <c r="R1813" s="4">
        <v>8</v>
      </c>
      <c r="S1813" s="4">
        <v>4</v>
      </c>
      <c r="T1813" s="4">
        <v>5</v>
      </c>
      <c r="U1813" s="4">
        <v>15</v>
      </c>
      <c r="V1813" s="4">
        <v>2</v>
      </c>
      <c r="W1813" s="4">
        <v>11</v>
      </c>
      <c r="X1813">
        <v>2</v>
      </c>
      <c r="Y1813">
        <v>1</v>
      </c>
      <c r="Z1813" t="str">
        <f t="shared" si="115"/>
        <v>Low</v>
      </c>
      <c r="AA1813" s="14">
        <f t="shared" ca="1" si="116"/>
        <v>1.031503940281441</v>
      </c>
      <c r="AB1813">
        <v>0</v>
      </c>
      <c r="AC1813">
        <v>3</v>
      </c>
      <c r="AD1813" s="14">
        <f t="shared" ca="1" si="117"/>
        <v>2.8315379131990337</v>
      </c>
      <c r="AE1813">
        <v>7</v>
      </c>
      <c r="AF1813">
        <v>0</v>
      </c>
      <c r="AG1813">
        <v>0</v>
      </c>
      <c r="AH1813">
        <v>0</v>
      </c>
      <c r="AI1813">
        <v>0</v>
      </c>
      <c r="AJ1813">
        <v>0</v>
      </c>
      <c r="AK1813">
        <v>0</v>
      </c>
      <c r="AL1813">
        <v>0</v>
      </c>
      <c r="AM1813" t="s">
        <v>41</v>
      </c>
    </row>
    <row r="1814" spans="1:39" hidden="1" x14ac:dyDescent="0.3">
      <c r="A1814">
        <v>2986</v>
      </c>
      <c r="B1814">
        <v>1976</v>
      </c>
      <c r="C1814" s="14">
        <f>2021-Table1[[#This Row],[Year_Birth]]</f>
        <v>45</v>
      </c>
      <c r="D1814" t="s">
        <v>46</v>
      </c>
      <c r="E1814" s="14" t="str" cm="1">
        <f t="array" ref="E1814">_xlfn.SWITCH(Table1[[#This Row],[Education]],"Graduation","Bachelor’s","Basic","High School","2n Cycle","Master’s","Master","Master’s","PhD","PhD","Other")</f>
        <v>Bachelor’s</v>
      </c>
      <c r="F1814" t="s">
        <v>42</v>
      </c>
      <c r="G1814" s="14" t="s">
        <v>42</v>
      </c>
      <c r="H1814" s="14" t="str" cm="1">
        <f t="array" ref="H1814">_xlfn.SWITCH(Table1[[#This Row],[Marital_Status_mod]],"Together","Couple","Married","Couple","Divorced","Single","Single","Single","Widow","Single","Other")</f>
        <v>Couple</v>
      </c>
      <c r="I1814" s="4">
        <v>30772</v>
      </c>
      <c r="J1814" s="41" t="str">
        <f t="shared" si="114"/>
        <v>$30 - $40K</v>
      </c>
      <c r="K1814">
        <v>1</v>
      </c>
      <c r="L1814">
        <v>1</v>
      </c>
      <c r="M1814">
        <f>Table1[[#This Row],[Teenhome]]+Table1[[#This Row],[Kidhome]]</f>
        <v>2</v>
      </c>
      <c r="N1814" s="1">
        <v>41710</v>
      </c>
      <c r="O1814" s="16">
        <f>(Table1[[#This Row],[DataSetDate]]-Table1[[#This Row],[Dt_Customer]])/365</f>
        <v>6.9095890410958907</v>
      </c>
      <c r="P1814" s="15">
        <v>44232</v>
      </c>
      <c r="Q1814">
        <v>89</v>
      </c>
      <c r="R1814" s="4">
        <v>7</v>
      </c>
      <c r="S1814" s="4">
        <v>2</v>
      </c>
      <c r="T1814" s="4">
        <v>4</v>
      </c>
      <c r="U1814" s="4">
        <v>2</v>
      </c>
      <c r="V1814" s="4">
        <v>1</v>
      </c>
      <c r="W1814" s="4">
        <v>4</v>
      </c>
      <c r="X1814">
        <v>1</v>
      </c>
      <c r="Y1814">
        <v>1</v>
      </c>
      <c r="Z1814" t="str">
        <f t="shared" si="115"/>
        <v>Low</v>
      </c>
      <c r="AA1814" s="14">
        <f t="shared" ca="1" si="116"/>
        <v>1.2107624603990399</v>
      </c>
      <c r="AB1814">
        <v>0</v>
      </c>
      <c r="AC1814">
        <v>2</v>
      </c>
      <c r="AD1814" s="14">
        <f t="shared" ca="1" si="117"/>
        <v>1.9489192952441869</v>
      </c>
      <c r="AE1814">
        <v>6</v>
      </c>
      <c r="AF1814">
        <v>0</v>
      </c>
      <c r="AG1814">
        <v>0</v>
      </c>
      <c r="AH1814">
        <v>0</v>
      </c>
      <c r="AI1814">
        <v>0</v>
      </c>
      <c r="AJ1814">
        <v>0</v>
      </c>
      <c r="AK1814">
        <v>0</v>
      </c>
      <c r="AL1814">
        <v>0</v>
      </c>
      <c r="AM1814" t="s">
        <v>48</v>
      </c>
    </row>
    <row r="1815" spans="1:39" hidden="1" x14ac:dyDescent="0.3">
      <c r="A1815">
        <v>5234</v>
      </c>
      <c r="B1815">
        <v>1967</v>
      </c>
      <c r="C1815" s="14">
        <f>2021-Table1[[#This Row],[Year_Birth]]</f>
        <v>54</v>
      </c>
      <c r="D1815" t="s">
        <v>51</v>
      </c>
      <c r="E1815" s="14" t="str" cm="1">
        <f t="array" ref="E1815">_xlfn.SWITCH(Table1[[#This Row],[Education]],"Graduation","Bachelor’s","Basic","High School","2n Cycle","Master’s","Master","Master’s","PhD","PhD","Other")</f>
        <v>Master’s</v>
      </c>
      <c r="F1815" t="s">
        <v>40</v>
      </c>
      <c r="G1815" s="14" t="s">
        <v>40</v>
      </c>
      <c r="H1815" s="14" t="str" cm="1">
        <f t="array" ref="H1815">_xlfn.SWITCH(Table1[[#This Row],[Marital_Status_mod]],"Together","Couple","Married","Couple","Divorced","Single","Single","Single","Widow","Single","Other")</f>
        <v>Couple</v>
      </c>
      <c r="I1815" s="4">
        <v>30753</v>
      </c>
      <c r="J1815" s="41" t="str">
        <f t="shared" si="114"/>
        <v>$30 - $40K</v>
      </c>
      <c r="K1815">
        <v>1</v>
      </c>
      <c r="L1815">
        <v>1</v>
      </c>
      <c r="M1815">
        <f>Table1[[#This Row],[Teenhome]]+Table1[[#This Row],[Kidhome]]</f>
        <v>2</v>
      </c>
      <c r="N1815" s="1">
        <v>41466</v>
      </c>
      <c r="O1815" s="16">
        <f>(Table1[[#This Row],[DataSetDate]]-Table1[[#This Row],[Dt_Customer]])/365</f>
        <v>7.5780821917808217</v>
      </c>
      <c r="P1815" s="15">
        <v>44232</v>
      </c>
      <c r="Q1815">
        <v>85</v>
      </c>
      <c r="R1815" s="4">
        <v>12</v>
      </c>
      <c r="S1815" s="4">
        <v>5</v>
      </c>
      <c r="T1815" s="4">
        <v>25</v>
      </c>
      <c r="U1815" s="4">
        <v>0</v>
      </c>
      <c r="V1815" s="4">
        <v>9</v>
      </c>
      <c r="W1815" s="4">
        <v>30</v>
      </c>
      <c r="X1815">
        <v>2</v>
      </c>
      <c r="Y1815">
        <v>1</v>
      </c>
      <c r="Z1815" t="str">
        <f t="shared" si="115"/>
        <v>Low</v>
      </c>
      <c r="AA1815" s="14">
        <f t="shared" ca="1" si="116"/>
        <v>1.1471230023907322</v>
      </c>
      <c r="AB1815">
        <v>1</v>
      </c>
      <c r="AC1815">
        <v>3</v>
      </c>
      <c r="AD1815" s="14">
        <f t="shared" ca="1" si="117"/>
        <v>2.685879950464015</v>
      </c>
      <c r="AE1815">
        <v>5</v>
      </c>
      <c r="AF1815">
        <v>0</v>
      </c>
      <c r="AG1815">
        <v>0</v>
      </c>
      <c r="AH1815">
        <v>0</v>
      </c>
      <c r="AI1815">
        <v>0</v>
      </c>
      <c r="AJ1815">
        <v>0</v>
      </c>
      <c r="AK1815">
        <v>0</v>
      </c>
      <c r="AL1815">
        <v>0</v>
      </c>
      <c r="AM1815" t="s">
        <v>48</v>
      </c>
    </row>
    <row r="1816" spans="1:39" hidden="1" x14ac:dyDescent="0.3">
      <c r="A1816">
        <v>9076</v>
      </c>
      <c r="B1816">
        <v>1980</v>
      </c>
      <c r="C1816" s="14">
        <f>2021-Table1[[#This Row],[Year_Birth]]</f>
        <v>41</v>
      </c>
      <c r="D1816" t="s">
        <v>39</v>
      </c>
      <c r="E1816" s="14" t="str" cm="1">
        <f t="array" ref="E1816">_xlfn.SWITCH(Table1[[#This Row],[Education]],"Graduation","Bachelor’s","Basic","High School","2n Cycle","Master’s","Master","Master’s","PhD","PhD","Other")</f>
        <v>PhD</v>
      </c>
      <c r="F1816" t="s">
        <v>42</v>
      </c>
      <c r="G1816" s="14" t="s">
        <v>42</v>
      </c>
      <c r="H1816" s="14" t="str" cm="1">
        <f t="array" ref="H1816">_xlfn.SWITCH(Table1[[#This Row],[Marital_Status_mod]],"Together","Couple","Married","Couple","Divorced","Single","Single","Single","Widow","Single","Other")</f>
        <v>Couple</v>
      </c>
      <c r="I1816" s="4">
        <v>30732</v>
      </c>
      <c r="J1816" s="41" t="str">
        <f t="shared" si="114"/>
        <v>$30 - $40K</v>
      </c>
      <c r="K1816">
        <v>1</v>
      </c>
      <c r="L1816">
        <v>0</v>
      </c>
      <c r="M1816">
        <f>Table1[[#This Row],[Teenhome]]+Table1[[#This Row],[Kidhome]]</f>
        <v>1</v>
      </c>
      <c r="N1816" s="1">
        <v>41279</v>
      </c>
      <c r="O1816" s="16">
        <f>(Table1[[#This Row],[DataSetDate]]-Table1[[#This Row],[Dt_Customer]])/365</f>
        <v>8.0904109589041102</v>
      </c>
      <c r="P1816" s="15">
        <v>44232</v>
      </c>
      <c r="Q1816">
        <v>44</v>
      </c>
      <c r="R1816" s="4">
        <v>155</v>
      </c>
      <c r="S1816" s="4">
        <v>1</v>
      </c>
      <c r="T1816" s="4">
        <v>25</v>
      </c>
      <c r="U1816" s="4">
        <v>0</v>
      </c>
      <c r="V1816" s="4">
        <v>1</v>
      </c>
      <c r="W1816" s="4">
        <v>3</v>
      </c>
      <c r="X1816">
        <v>4</v>
      </c>
      <c r="Y1816">
        <v>4</v>
      </c>
      <c r="Z1816" t="str">
        <f t="shared" si="115"/>
        <v>Medium</v>
      </c>
      <c r="AA1816" s="14">
        <f t="shared" ca="1" si="116"/>
        <v>4.0115448132845648</v>
      </c>
      <c r="AB1816">
        <v>1</v>
      </c>
      <c r="AC1816">
        <v>4</v>
      </c>
      <c r="AD1816" s="14">
        <f t="shared" ca="1" si="117"/>
        <v>3.7280388406219185</v>
      </c>
      <c r="AE1816">
        <v>8</v>
      </c>
      <c r="AF1816">
        <v>0</v>
      </c>
      <c r="AG1816">
        <v>0</v>
      </c>
      <c r="AH1816">
        <v>0</v>
      </c>
      <c r="AI1816">
        <v>0</v>
      </c>
      <c r="AJ1816">
        <v>0</v>
      </c>
      <c r="AK1816">
        <v>0</v>
      </c>
      <c r="AL1816">
        <v>0</v>
      </c>
      <c r="AM1816" t="s">
        <v>47</v>
      </c>
    </row>
    <row r="1817" spans="1:39" hidden="1" x14ac:dyDescent="0.3">
      <c r="A1817">
        <v>4099</v>
      </c>
      <c r="B1817">
        <v>1972</v>
      </c>
      <c r="C1817" s="14">
        <f>2021-Table1[[#This Row],[Year_Birth]]</f>
        <v>49</v>
      </c>
      <c r="D1817" t="s">
        <v>46</v>
      </c>
      <c r="E1817" s="14" t="str" cm="1">
        <f t="array" ref="E1817">_xlfn.SWITCH(Table1[[#This Row],[Education]],"Graduation","Bachelor’s","Basic","High School","2n Cycle","Master’s","Master","Master’s","PhD","PhD","Other")</f>
        <v>Bachelor’s</v>
      </c>
      <c r="F1817" t="s">
        <v>42</v>
      </c>
      <c r="G1817" s="14" t="s">
        <v>42</v>
      </c>
      <c r="H1817" s="14" t="str" cm="1">
        <f t="array" ref="H1817">_xlfn.SWITCH(Table1[[#This Row],[Marital_Status_mod]],"Together","Couple","Married","Couple","Divorced","Single","Single","Single","Widow","Single","Other")</f>
        <v>Couple</v>
      </c>
      <c r="I1817" s="4">
        <v>30675</v>
      </c>
      <c r="J1817" s="41" t="str">
        <f t="shared" si="114"/>
        <v>$30 - $40K</v>
      </c>
      <c r="K1817">
        <v>1</v>
      </c>
      <c r="L1817">
        <v>0</v>
      </c>
      <c r="M1817">
        <f>Table1[[#This Row],[Teenhome]]+Table1[[#This Row],[Kidhome]]</f>
        <v>1</v>
      </c>
      <c r="N1817" s="1">
        <v>41225</v>
      </c>
      <c r="O1817" s="16">
        <f>(Table1[[#This Row],[DataSetDate]]-Table1[[#This Row],[Dt_Customer]])/365</f>
        <v>8.2383561643835623</v>
      </c>
      <c r="P1817" s="15">
        <v>44232</v>
      </c>
      <c r="Q1817">
        <v>14</v>
      </c>
      <c r="R1817" s="4">
        <v>10</v>
      </c>
      <c r="S1817" s="4">
        <v>2</v>
      </c>
      <c r="T1817" s="4">
        <v>16</v>
      </c>
      <c r="U1817" s="4">
        <v>11</v>
      </c>
      <c r="V1817" s="4">
        <v>2</v>
      </c>
      <c r="W1817" s="4">
        <v>21</v>
      </c>
      <c r="X1817">
        <v>1</v>
      </c>
      <c r="Y1817">
        <v>1</v>
      </c>
      <c r="Z1817" t="str">
        <f t="shared" si="115"/>
        <v>Low</v>
      </c>
      <c r="AA1817" s="14">
        <f t="shared" ca="1" si="116"/>
        <v>1.0914972181867877</v>
      </c>
      <c r="AB1817">
        <v>0</v>
      </c>
      <c r="AC1817">
        <v>3</v>
      </c>
      <c r="AD1817" s="14">
        <f t="shared" ca="1" si="117"/>
        <v>2.7633754030132063</v>
      </c>
      <c r="AE1817">
        <v>8</v>
      </c>
      <c r="AF1817">
        <v>0</v>
      </c>
      <c r="AG1817">
        <v>0</v>
      </c>
      <c r="AH1817">
        <v>0</v>
      </c>
      <c r="AI1817">
        <v>0</v>
      </c>
      <c r="AJ1817">
        <v>0</v>
      </c>
      <c r="AK1817">
        <v>0</v>
      </c>
      <c r="AL1817">
        <v>0</v>
      </c>
      <c r="AM1817" t="s">
        <v>41</v>
      </c>
    </row>
    <row r="1818" spans="1:39" hidden="1" x14ac:dyDescent="0.3">
      <c r="A1818">
        <v>9974</v>
      </c>
      <c r="B1818">
        <v>1974</v>
      </c>
      <c r="C1818" s="14">
        <f>2021-Table1[[#This Row],[Year_Birth]]</f>
        <v>47</v>
      </c>
      <c r="D1818" t="s">
        <v>46</v>
      </c>
      <c r="E1818" s="14" t="str" cm="1">
        <f t="array" ref="E1818">_xlfn.SWITCH(Table1[[#This Row],[Education]],"Graduation","Bachelor’s","Basic","High School","2n Cycle","Master’s","Master","Master’s","PhD","PhD","Other")</f>
        <v>Bachelor’s</v>
      </c>
      <c r="F1818" t="s">
        <v>42</v>
      </c>
      <c r="G1818" s="14" t="s">
        <v>42</v>
      </c>
      <c r="H1818" s="14" t="str" cm="1">
        <f t="array" ref="H1818">_xlfn.SWITCH(Table1[[#This Row],[Marital_Status_mod]],"Together","Couple","Married","Couple","Divorced","Single","Single","Single","Widow","Single","Other")</f>
        <v>Couple</v>
      </c>
      <c r="I1818" s="4">
        <v>30631</v>
      </c>
      <c r="J1818" s="41" t="str">
        <f t="shared" si="114"/>
        <v>$30 - $40K</v>
      </c>
      <c r="K1818">
        <v>1</v>
      </c>
      <c r="L1818">
        <v>0</v>
      </c>
      <c r="M1818">
        <f>Table1[[#This Row],[Teenhome]]+Table1[[#This Row],[Kidhome]]</f>
        <v>1</v>
      </c>
      <c r="N1818" s="1">
        <v>41467</v>
      </c>
      <c r="O1818" s="16">
        <f>(Table1[[#This Row],[DataSetDate]]-Table1[[#This Row],[Dt_Customer]])/365</f>
        <v>7.5753424657534243</v>
      </c>
      <c r="P1818" s="15">
        <v>44232</v>
      </c>
      <c r="Q1818">
        <v>75</v>
      </c>
      <c r="R1818" s="4">
        <v>15</v>
      </c>
      <c r="S1818" s="4">
        <v>6</v>
      </c>
      <c r="T1818" s="4">
        <v>20</v>
      </c>
      <c r="U1818" s="4">
        <v>4</v>
      </c>
      <c r="V1818" s="4">
        <v>5</v>
      </c>
      <c r="W1818" s="4">
        <v>20</v>
      </c>
      <c r="X1818">
        <v>1</v>
      </c>
      <c r="Y1818">
        <v>3</v>
      </c>
      <c r="Z1818" t="str">
        <f t="shared" si="115"/>
        <v>Medium</v>
      </c>
      <c r="AA1818" s="14">
        <f t="shared" ca="1" si="116"/>
        <v>3.3065939781063922</v>
      </c>
      <c r="AB1818">
        <v>1</v>
      </c>
      <c r="AC1818">
        <v>2</v>
      </c>
      <c r="AD1818" s="14">
        <f t="shared" ca="1" si="117"/>
        <v>2.2625652591923409</v>
      </c>
      <c r="AE1818">
        <v>7</v>
      </c>
      <c r="AF1818">
        <v>0</v>
      </c>
      <c r="AG1818">
        <v>0</v>
      </c>
      <c r="AH1818">
        <v>0</v>
      </c>
      <c r="AI1818">
        <v>0</v>
      </c>
      <c r="AJ1818">
        <v>0</v>
      </c>
      <c r="AK1818">
        <v>0</v>
      </c>
      <c r="AL1818">
        <v>0</v>
      </c>
      <c r="AM1818" t="s">
        <v>47</v>
      </c>
    </row>
    <row r="1819" spans="1:39" hidden="1" x14ac:dyDescent="0.3">
      <c r="A1819">
        <v>3696</v>
      </c>
      <c r="B1819">
        <v>1965</v>
      </c>
      <c r="C1819" s="14">
        <f>2021-Table1[[#This Row],[Year_Birth]]</f>
        <v>56</v>
      </c>
      <c r="D1819" t="s">
        <v>46</v>
      </c>
      <c r="E1819" s="14" t="str" cm="1">
        <f t="array" ref="E1819">_xlfn.SWITCH(Table1[[#This Row],[Education]],"Graduation","Bachelor’s","Basic","High School","2n Cycle","Master’s","Master","Master’s","PhD","PhD","Other")</f>
        <v>Bachelor’s</v>
      </c>
      <c r="F1819" t="s">
        <v>49</v>
      </c>
      <c r="G1819" s="14" t="s">
        <v>49</v>
      </c>
      <c r="H1819" s="14" t="str" cm="1">
        <f t="array" ref="H1819">_xlfn.SWITCH(Table1[[#This Row],[Marital_Status_mod]],"Together","Couple","Married","Couple","Divorced","Single","Single","Single","Widow","Single","Other")</f>
        <v>Single</v>
      </c>
      <c r="I1819" s="4">
        <v>30630</v>
      </c>
      <c r="J1819" s="41" t="str">
        <f t="shared" si="114"/>
        <v>$30 - $40K</v>
      </c>
      <c r="K1819">
        <v>1</v>
      </c>
      <c r="L1819">
        <v>1</v>
      </c>
      <c r="M1819">
        <f>Table1[[#This Row],[Teenhome]]+Table1[[#This Row],[Kidhome]]</f>
        <v>2</v>
      </c>
      <c r="N1819" s="1">
        <v>41666</v>
      </c>
      <c r="O1819" s="16">
        <f>(Table1[[#This Row],[DataSetDate]]-Table1[[#This Row],[Dt_Customer]])/365</f>
        <v>7.0301369863013701</v>
      </c>
      <c r="P1819" s="15">
        <v>44232</v>
      </c>
      <c r="Q1819">
        <v>67</v>
      </c>
      <c r="R1819" s="4">
        <v>27</v>
      </c>
      <c r="S1819" s="4">
        <v>1</v>
      </c>
      <c r="T1819" s="4">
        <v>12</v>
      </c>
      <c r="U1819" s="4">
        <v>2</v>
      </c>
      <c r="V1819" s="4">
        <v>0</v>
      </c>
      <c r="W1819" s="4">
        <v>10</v>
      </c>
      <c r="X1819">
        <v>2</v>
      </c>
      <c r="Y1819">
        <v>2</v>
      </c>
      <c r="Z1819" t="str">
        <f t="shared" si="115"/>
        <v>Low</v>
      </c>
      <c r="AA1819" s="14">
        <f t="shared" ca="1" si="116"/>
        <v>1.8431737315896277</v>
      </c>
      <c r="AB1819">
        <v>0</v>
      </c>
      <c r="AC1819">
        <v>3</v>
      </c>
      <c r="AD1819" s="14">
        <f t="shared" ca="1" si="117"/>
        <v>3.394873020525675</v>
      </c>
      <c r="AE1819">
        <v>7</v>
      </c>
      <c r="AF1819">
        <v>0</v>
      </c>
      <c r="AG1819">
        <v>0</v>
      </c>
      <c r="AH1819">
        <v>0</v>
      </c>
      <c r="AI1819">
        <v>0</v>
      </c>
      <c r="AJ1819">
        <v>0</v>
      </c>
      <c r="AK1819">
        <v>0</v>
      </c>
      <c r="AL1819">
        <v>0</v>
      </c>
      <c r="AM1819" t="s">
        <v>41</v>
      </c>
    </row>
    <row r="1820" spans="1:39" hidden="1" x14ac:dyDescent="0.3">
      <c r="A1820">
        <v>2814</v>
      </c>
      <c r="B1820">
        <v>1976</v>
      </c>
      <c r="C1820" s="14">
        <f>2021-Table1[[#This Row],[Year_Birth]]</f>
        <v>45</v>
      </c>
      <c r="D1820" t="s">
        <v>44</v>
      </c>
      <c r="E1820" s="14" t="str" cm="1">
        <f t="array" ref="E1820">_xlfn.SWITCH(Table1[[#This Row],[Education]],"Graduation","Bachelor’s","Basic","High School","2n Cycle","Master’s","Master","Master’s","PhD","PhD","Other")</f>
        <v>Master’s</v>
      </c>
      <c r="F1820" t="s">
        <v>40</v>
      </c>
      <c r="G1820" s="14" t="s">
        <v>40</v>
      </c>
      <c r="H1820" s="14" t="str" cm="1">
        <f t="array" ref="H1820">_xlfn.SWITCH(Table1[[#This Row],[Marital_Status_mod]],"Together","Couple","Married","Couple","Divorced","Single","Single","Single","Widow","Single","Other")</f>
        <v>Couple</v>
      </c>
      <c r="I1820" s="4">
        <v>30560</v>
      </c>
      <c r="J1820" s="41" t="str">
        <f t="shared" si="114"/>
        <v>$30 - $40K</v>
      </c>
      <c r="K1820">
        <v>1</v>
      </c>
      <c r="L1820">
        <v>0</v>
      </c>
      <c r="M1820">
        <f>Table1[[#This Row],[Teenhome]]+Table1[[#This Row],[Kidhome]]</f>
        <v>1</v>
      </c>
      <c r="N1820" s="1">
        <v>41452</v>
      </c>
      <c r="O1820" s="16">
        <f>(Table1[[#This Row],[DataSetDate]]-Table1[[#This Row],[Dt_Customer]])/365</f>
        <v>7.6164383561643838</v>
      </c>
      <c r="P1820" s="15">
        <v>44232</v>
      </c>
      <c r="Q1820">
        <v>6</v>
      </c>
      <c r="R1820" s="4">
        <v>9</v>
      </c>
      <c r="S1820" s="4">
        <v>1</v>
      </c>
      <c r="T1820" s="4">
        <v>5</v>
      </c>
      <c r="U1820" s="4">
        <v>4</v>
      </c>
      <c r="V1820" s="4">
        <v>5</v>
      </c>
      <c r="W1820" s="4">
        <v>7</v>
      </c>
      <c r="X1820">
        <v>1</v>
      </c>
      <c r="Y1820">
        <v>1</v>
      </c>
      <c r="Z1820" t="str">
        <f t="shared" si="115"/>
        <v>Low</v>
      </c>
      <c r="AA1820" s="14">
        <f t="shared" ca="1" si="116"/>
        <v>0.72458439659030938</v>
      </c>
      <c r="AB1820">
        <v>0</v>
      </c>
      <c r="AC1820">
        <v>3</v>
      </c>
      <c r="AD1820" s="14">
        <f t="shared" ca="1" si="117"/>
        <v>3.2790678315644799</v>
      </c>
      <c r="AE1820">
        <v>7</v>
      </c>
      <c r="AF1820">
        <v>0</v>
      </c>
      <c r="AG1820">
        <v>0</v>
      </c>
      <c r="AH1820">
        <v>0</v>
      </c>
      <c r="AI1820">
        <v>0</v>
      </c>
      <c r="AJ1820">
        <v>0</v>
      </c>
      <c r="AK1820">
        <v>0</v>
      </c>
      <c r="AL1820">
        <v>0</v>
      </c>
      <c r="AM1820" t="s">
        <v>47</v>
      </c>
    </row>
    <row r="1821" spans="1:39" hidden="1" x14ac:dyDescent="0.3">
      <c r="A1821">
        <v>2711</v>
      </c>
      <c r="B1821">
        <v>1976</v>
      </c>
      <c r="C1821" s="14">
        <f>2021-Table1[[#This Row],[Year_Birth]]</f>
        <v>45</v>
      </c>
      <c r="D1821" t="s">
        <v>44</v>
      </c>
      <c r="E1821" s="14" t="str" cm="1">
        <f t="array" ref="E1821">_xlfn.SWITCH(Table1[[#This Row],[Education]],"Graduation","Bachelor’s","Basic","High School","2n Cycle","Master’s","Master","Master’s","PhD","PhD","Other")</f>
        <v>Master’s</v>
      </c>
      <c r="F1821" t="s">
        <v>40</v>
      </c>
      <c r="G1821" s="14" t="s">
        <v>40</v>
      </c>
      <c r="H1821" s="14" t="str" cm="1">
        <f t="array" ref="H1821">_xlfn.SWITCH(Table1[[#This Row],[Marital_Status_mod]],"Together","Couple","Married","Couple","Divorced","Single","Single","Single","Widow","Single","Other")</f>
        <v>Couple</v>
      </c>
      <c r="I1821" s="4">
        <v>30560</v>
      </c>
      <c r="J1821" s="41" t="str">
        <f t="shared" si="114"/>
        <v>$30 - $40K</v>
      </c>
      <c r="K1821">
        <v>1</v>
      </c>
      <c r="L1821">
        <v>0</v>
      </c>
      <c r="M1821">
        <f>Table1[[#This Row],[Teenhome]]+Table1[[#This Row],[Kidhome]]</f>
        <v>1</v>
      </c>
      <c r="N1821" s="1">
        <v>41452</v>
      </c>
      <c r="O1821" s="16">
        <f>(Table1[[#This Row],[DataSetDate]]-Table1[[#This Row],[Dt_Customer]])/365</f>
        <v>7.6164383561643838</v>
      </c>
      <c r="P1821" s="15">
        <v>44232</v>
      </c>
      <c r="Q1821">
        <v>6</v>
      </c>
      <c r="R1821" s="4">
        <v>9</v>
      </c>
      <c r="S1821" s="4">
        <v>1</v>
      </c>
      <c r="T1821" s="4">
        <v>5</v>
      </c>
      <c r="U1821" s="4">
        <v>4</v>
      </c>
      <c r="V1821" s="4">
        <v>5</v>
      </c>
      <c r="W1821" s="4">
        <v>7</v>
      </c>
      <c r="X1821">
        <v>1</v>
      </c>
      <c r="Y1821">
        <v>1</v>
      </c>
      <c r="Z1821" t="str">
        <f t="shared" si="115"/>
        <v>Low</v>
      </c>
      <c r="AA1821" s="14">
        <f t="shared" ca="1" si="116"/>
        <v>0.84745419406085487</v>
      </c>
      <c r="AB1821">
        <v>0</v>
      </c>
      <c r="AC1821">
        <v>3</v>
      </c>
      <c r="AD1821" s="14">
        <f t="shared" ca="1" si="117"/>
        <v>3.2380455738121605</v>
      </c>
      <c r="AE1821">
        <v>7</v>
      </c>
      <c r="AF1821">
        <v>0</v>
      </c>
      <c r="AG1821">
        <v>0</v>
      </c>
      <c r="AH1821">
        <v>0</v>
      </c>
      <c r="AI1821">
        <v>0</v>
      </c>
      <c r="AJ1821">
        <v>0</v>
      </c>
      <c r="AK1821">
        <v>0</v>
      </c>
      <c r="AL1821">
        <v>0</v>
      </c>
      <c r="AM1821" t="s">
        <v>48</v>
      </c>
    </row>
    <row r="1822" spans="1:39" hidden="1" x14ac:dyDescent="0.3">
      <c r="A1822">
        <v>2447</v>
      </c>
      <c r="B1822">
        <v>1979</v>
      </c>
      <c r="C1822" s="14">
        <f>2021-Table1[[#This Row],[Year_Birth]]</f>
        <v>42</v>
      </c>
      <c r="D1822" t="s">
        <v>46</v>
      </c>
      <c r="E1822" s="14" t="str" cm="1">
        <f t="array" ref="E1822">_xlfn.SWITCH(Table1[[#This Row],[Education]],"Graduation","Bachelor’s","Basic","High School","2n Cycle","Master’s","Master","Master’s","PhD","PhD","Other")</f>
        <v>Bachelor’s</v>
      </c>
      <c r="F1822" t="s">
        <v>40</v>
      </c>
      <c r="G1822" s="14" t="s">
        <v>40</v>
      </c>
      <c r="H1822" s="14" t="str" cm="1">
        <f t="array" ref="H1822">_xlfn.SWITCH(Table1[[#This Row],[Marital_Status_mod]],"Together","Couple","Married","Couple","Divorced","Single","Single","Single","Widow","Single","Other")</f>
        <v>Couple</v>
      </c>
      <c r="I1822" s="4">
        <v>30545</v>
      </c>
      <c r="J1822" s="41" t="str">
        <f t="shared" si="114"/>
        <v>$30 - $40K</v>
      </c>
      <c r="K1822">
        <v>1</v>
      </c>
      <c r="L1822">
        <v>0</v>
      </c>
      <c r="M1822">
        <f>Table1[[#This Row],[Teenhome]]+Table1[[#This Row],[Kidhome]]</f>
        <v>1</v>
      </c>
      <c r="N1822" s="1">
        <v>41199</v>
      </c>
      <c r="O1822" s="16">
        <f>(Table1[[#This Row],[DataSetDate]]-Table1[[#This Row],[Dt_Customer]])/365</f>
        <v>8.3095890410958901</v>
      </c>
      <c r="P1822" s="15">
        <v>44232</v>
      </c>
      <c r="Q1822">
        <v>71</v>
      </c>
      <c r="R1822" s="4">
        <v>4</v>
      </c>
      <c r="S1822" s="4">
        <v>12</v>
      </c>
      <c r="T1822" s="4">
        <v>15</v>
      </c>
      <c r="U1822" s="4">
        <v>19</v>
      </c>
      <c r="V1822" s="4">
        <v>7</v>
      </c>
      <c r="W1822" s="4">
        <v>12</v>
      </c>
      <c r="X1822">
        <v>2</v>
      </c>
      <c r="Y1822">
        <v>2</v>
      </c>
      <c r="Z1822" t="str">
        <f t="shared" si="115"/>
        <v>Low</v>
      </c>
      <c r="AA1822" s="14">
        <f t="shared" ca="1" si="116"/>
        <v>2.1960283144440562</v>
      </c>
      <c r="AB1822">
        <v>0</v>
      </c>
      <c r="AC1822">
        <v>3</v>
      </c>
      <c r="AD1822" s="14">
        <f t="shared" ca="1" si="117"/>
        <v>3.1392371073587069</v>
      </c>
      <c r="AE1822">
        <v>7</v>
      </c>
      <c r="AF1822">
        <v>0</v>
      </c>
      <c r="AG1822">
        <v>0</v>
      </c>
      <c r="AH1822">
        <v>0</v>
      </c>
      <c r="AI1822">
        <v>0</v>
      </c>
      <c r="AJ1822">
        <v>0</v>
      </c>
      <c r="AK1822">
        <v>0</v>
      </c>
      <c r="AL1822">
        <v>0</v>
      </c>
      <c r="AM1822" t="s">
        <v>45</v>
      </c>
    </row>
    <row r="1823" spans="1:39" hidden="1" x14ac:dyDescent="0.3">
      <c r="A1823">
        <v>8486</v>
      </c>
      <c r="B1823">
        <v>1971</v>
      </c>
      <c r="C1823" s="14">
        <f>2021-Table1[[#This Row],[Year_Birth]]</f>
        <v>50</v>
      </c>
      <c r="D1823" t="s">
        <v>44</v>
      </c>
      <c r="E1823" s="14" t="str" cm="1">
        <f t="array" ref="E1823">_xlfn.SWITCH(Table1[[#This Row],[Education]],"Graduation","Bachelor’s","Basic","High School","2n Cycle","Master’s","Master","Master’s","PhD","PhD","Other")</f>
        <v>Master’s</v>
      </c>
      <c r="F1823" t="s">
        <v>40</v>
      </c>
      <c r="G1823" s="14" t="s">
        <v>40</v>
      </c>
      <c r="H1823" s="14" t="str" cm="1">
        <f t="array" ref="H1823">_xlfn.SWITCH(Table1[[#This Row],[Marital_Status_mod]],"Together","Couple","Married","Couple","Divorced","Single","Single","Single","Widow","Single","Other")</f>
        <v>Couple</v>
      </c>
      <c r="I1823" s="4">
        <v>30538</v>
      </c>
      <c r="J1823" s="41" t="str">
        <f t="shared" si="114"/>
        <v>$30 - $40K</v>
      </c>
      <c r="K1823">
        <v>1</v>
      </c>
      <c r="L1823">
        <v>0</v>
      </c>
      <c r="M1823">
        <f>Table1[[#This Row],[Teenhome]]+Table1[[#This Row],[Kidhome]]</f>
        <v>1</v>
      </c>
      <c r="N1823" s="1">
        <v>41183</v>
      </c>
      <c r="O1823" s="16">
        <f>(Table1[[#This Row],[DataSetDate]]-Table1[[#This Row],[Dt_Customer]])/365</f>
        <v>8.3534246575342461</v>
      </c>
      <c r="P1823" s="15">
        <v>44232</v>
      </c>
      <c r="Q1823">
        <v>27</v>
      </c>
      <c r="R1823" s="4">
        <v>284</v>
      </c>
      <c r="S1823" s="4">
        <v>0</v>
      </c>
      <c r="T1823" s="4">
        <v>52</v>
      </c>
      <c r="U1823" s="4">
        <v>8</v>
      </c>
      <c r="V1823" s="4">
        <v>3</v>
      </c>
      <c r="W1823" s="4">
        <v>20</v>
      </c>
      <c r="X1823">
        <v>4</v>
      </c>
      <c r="Y1823">
        <v>9</v>
      </c>
      <c r="Z1823" t="str">
        <f t="shared" si="115"/>
        <v>High</v>
      </c>
      <c r="AA1823" s="14">
        <f t="shared" ca="1" si="116"/>
        <v>8.6629272850210643</v>
      </c>
      <c r="AB1823">
        <v>0</v>
      </c>
      <c r="AC1823">
        <v>4</v>
      </c>
      <c r="AD1823" s="14">
        <f t="shared" ca="1" si="117"/>
        <v>4.3484787922777013</v>
      </c>
      <c r="AE1823">
        <v>10</v>
      </c>
      <c r="AF1823">
        <v>0</v>
      </c>
      <c r="AG1823">
        <v>0</v>
      </c>
      <c r="AH1823">
        <v>0</v>
      </c>
      <c r="AI1823">
        <v>0</v>
      </c>
      <c r="AJ1823">
        <v>0</v>
      </c>
      <c r="AK1823">
        <v>0</v>
      </c>
      <c r="AL1823">
        <v>0</v>
      </c>
      <c r="AM1823" t="s">
        <v>41</v>
      </c>
    </row>
    <row r="1824" spans="1:39" hidden="1" x14ac:dyDescent="0.3">
      <c r="A1824">
        <v>2795</v>
      </c>
      <c r="B1824">
        <v>1958</v>
      </c>
      <c r="C1824" s="14">
        <f>2021-Table1[[#This Row],[Year_Birth]]</f>
        <v>63</v>
      </c>
      <c r="D1824" t="s">
        <v>44</v>
      </c>
      <c r="E1824" s="14" t="str" cm="1">
        <f t="array" ref="E1824">_xlfn.SWITCH(Table1[[#This Row],[Education]],"Graduation","Bachelor’s","Basic","High School","2n Cycle","Master’s","Master","Master’s","PhD","PhD","Other")</f>
        <v>Master’s</v>
      </c>
      <c r="F1824" t="s">
        <v>50</v>
      </c>
      <c r="G1824" s="14" t="s">
        <v>50</v>
      </c>
      <c r="H1824" s="14" t="str" cm="1">
        <f t="array" ref="H1824">_xlfn.SWITCH(Table1[[#This Row],[Marital_Status_mod]],"Together","Couple","Married","Couple","Divorced","Single","Single","Single","Widow","Single","Other")</f>
        <v>Single</v>
      </c>
      <c r="I1824" s="4">
        <v>30523</v>
      </c>
      <c r="J1824" s="41" t="str">
        <f t="shared" si="114"/>
        <v>$30 - $40K</v>
      </c>
      <c r="K1824">
        <v>2</v>
      </c>
      <c r="L1824">
        <v>1</v>
      </c>
      <c r="M1824">
        <f>Table1[[#This Row],[Teenhome]]+Table1[[#This Row],[Kidhome]]</f>
        <v>3</v>
      </c>
      <c r="N1824" s="1">
        <v>41456</v>
      </c>
      <c r="O1824" s="16">
        <f>(Table1[[#This Row],[DataSetDate]]-Table1[[#This Row],[Dt_Customer]])/365</f>
        <v>7.6054794520547944</v>
      </c>
      <c r="P1824" s="15">
        <v>44232</v>
      </c>
      <c r="Q1824">
        <v>0</v>
      </c>
      <c r="R1824" s="4">
        <v>5</v>
      </c>
      <c r="S1824" s="4">
        <v>0</v>
      </c>
      <c r="T1824" s="4">
        <v>3</v>
      </c>
      <c r="U1824" s="4">
        <v>0</v>
      </c>
      <c r="V1824" s="4">
        <v>0</v>
      </c>
      <c r="W1824" s="4">
        <v>5</v>
      </c>
      <c r="X1824">
        <v>1</v>
      </c>
      <c r="Y1824">
        <v>1</v>
      </c>
      <c r="Z1824" t="str">
        <f t="shared" si="115"/>
        <v>Low</v>
      </c>
      <c r="AA1824" s="14">
        <f t="shared" ca="1" si="116"/>
        <v>0.87108461206072119</v>
      </c>
      <c r="AB1824">
        <v>0</v>
      </c>
      <c r="AC1824">
        <v>2</v>
      </c>
      <c r="AD1824" s="14">
        <f t="shared" ca="1" si="117"/>
        <v>1.7174764058123997</v>
      </c>
      <c r="AE1824">
        <v>7</v>
      </c>
      <c r="AF1824">
        <v>0</v>
      </c>
      <c r="AG1824">
        <v>0</v>
      </c>
      <c r="AH1824">
        <v>0</v>
      </c>
      <c r="AI1824">
        <v>0</v>
      </c>
      <c r="AJ1824">
        <v>0</v>
      </c>
      <c r="AK1824">
        <v>0</v>
      </c>
      <c r="AL1824">
        <v>0</v>
      </c>
      <c r="AM1824" t="s">
        <v>48</v>
      </c>
    </row>
    <row r="1825" spans="1:39" hidden="1" x14ac:dyDescent="0.3">
      <c r="A1825">
        <v>10862</v>
      </c>
      <c r="B1825">
        <v>1960</v>
      </c>
      <c r="C1825" s="14">
        <f>2021-Table1[[#This Row],[Year_Birth]]</f>
        <v>61</v>
      </c>
      <c r="D1825" t="s">
        <v>44</v>
      </c>
      <c r="E1825" s="14" t="str" cm="1">
        <f t="array" ref="E1825">_xlfn.SWITCH(Table1[[#This Row],[Education]],"Graduation","Bachelor’s","Basic","High School","2n Cycle","Master’s","Master","Master’s","PhD","PhD","Other")</f>
        <v>Master’s</v>
      </c>
      <c r="F1825" t="s">
        <v>42</v>
      </c>
      <c r="G1825" s="14" t="s">
        <v>42</v>
      </c>
      <c r="H1825" s="14" t="str" cm="1">
        <f t="array" ref="H1825">_xlfn.SWITCH(Table1[[#This Row],[Marital_Status_mod]],"Together","Couple","Married","Couple","Divorced","Single","Single","Single","Widow","Single","Other")</f>
        <v>Couple</v>
      </c>
      <c r="I1825" s="4">
        <v>30522</v>
      </c>
      <c r="J1825" s="41" t="str">
        <f t="shared" si="114"/>
        <v>$30 - $40K</v>
      </c>
      <c r="K1825">
        <v>0</v>
      </c>
      <c r="L1825">
        <v>1</v>
      </c>
      <c r="M1825">
        <f>Table1[[#This Row],[Teenhome]]+Table1[[#This Row],[Kidhome]]</f>
        <v>1</v>
      </c>
      <c r="N1825" s="1">
        <v>41138</v>
      </c>
      <c r="O1825" s="16">
        <f>(Table1[[#This Row],[DataSetDate]]-Table1[[#This Row],[Dt_Customer]])/365</f>
        <v>8.4767123287671229</v>
      </c>
      <c r="P1825" s="15">
        <v>44232</v>
      </c>
      <c r="Q1825">
        <v>6</v>
      </c>
      <c r="R1825" s="4">
        <v>179</v>
      </c>
      <c r="S1825" s="4">
        <v>8</v>
      </c>
      <c r="T1825" s="4">
        <v>83</v>
      </c>
      <c r="U1825" s="4">
        <v>19</v>
      </c>
      <c r="V1825" s="4">
        <v>11</v>
      </c>
      <c r="W1825" s="4">
        <v>26</v>
      </c>
      <c r="X1825">
        <v>5</v>
      </c>
      <c r="Y1825">
        <v>1</v>
      </c>
      <c r="Z1825" t="str">
        <f t="shared" si="115"/>
        <v>Low</v>
      </c>
      <c r="AA1825" s="14">
        <f t="shared" ca="1" si="116"/>
        <v>1.2218381753947478</v>
      </c>
      <c r="AB1825">
        <v>2</v>
      </c>
      <c r="AC1825">
        <v>9</v>
      </c>
      <c r="AD1825" s="14">
        <f t="shared" ca="1" si="117"/>
        <v>8.6054130140351912</v>
      </c>
      <c r="AE1825">
        <v>2</v>
      </c>
      <c r="AF1825">
        <v>0</v>
      </c>
      <c r="AG1825">
        <v>0</v>
      </c>
      <c r="AH1825">
        <v>0</v>
      </c>
      <c r="AI1825">
        <v>0</v>
      </c>
      <c r="AJ1825">
        <v>0</v>
      </c>
      <c r="AK1825">
        <v>0</v>
      </c>
      <c r="AL1825">
        <v>0</v>
      </c>
      <c r="AM1825" t="s">
        <v>41</v>
      </c>
    </row>
    <row r="1826" spans="1:39" hidden="1" x14ac:dyDescent="0.3">
      <c r="A1826">
        <v>615</v>
      </c>
      <c r="B1826">
        <v>1960</v>
      </c>
      <c r="C1826" s="14">
        <f>2021-Table1[[#This Row],[Year_Birth]]</f>
        <v>61</v>
      </c>
      <c r="D1826" t="s">
        <v>46</v>
      </c>
      <c r="E1826" s="14" t="str" cm="1">
        <f t="array" ref="E1826">_xlfn.SWITCH(Table1[[#This Row],[Education]],"Graduation","Bachelor’s","Basic","High School","2n Cycle","Master’s","Master","Master’s","PhD","PhD","Other")</f>
        <v>Bachelor’s</v>
      </c>
      <c r="F1826" t="s">
        <v>40</v>
      </c>
      <c r="G1826" s="14" t="s">
        <v>40</v>
      </c>
      <c r="H1826" s="14" t="str" cm="1">
        <f t="array" ref="H1826">_xlfn.SWITCH(Table1[[#This Row],[Marital_Status_mod]],"Together","Couple","Married","Couple","Divorced","Single","Single","Single","Widow","Single","Other")</f>
        <v>Couple</v>
      </c>
      <c r="I1826" s="4">
        <v>30507</v>
      </c>
      <c r="J1826" s="41" t="str">
        <f t="shared" si="114"/>
        <v>$30 - $40K</v>
      </c>
      <c r="K1826">
        <v>0</v>
      </c>
      <c r="L1826">
        <v>0</v>
      </c>
      <c r="M1826">
        <f>Table1[[#This Row],[Teenhome]]+Table1[[#This Row],[Kidhome]]</f>
        <v>0</v>
      </c>
      <c r="N1826" s="1">
        <v>41344</v>
      </c>
      <c r="O1826" s="16">
        <f>(Table1[[#This Row],[DataSetDate]]-Table1[[#This Row],[Dt_Customer]])/365</f>
        <v>7.912328767123288</v>
      </c>
      <c r="P1826" s="15">
        <v>44232</v>
      </c>
      <c r="Q1826">
        <v>29</v>
      </c>
      <c r="R1826" s="4">
        <v>65</v>
      </c>
      <c r="S1826" s="4">
        <v>36</v>
      </c>
      <c r="T1826" s="4">
        <v>74</v>
      </c>
      <c r="U1826" s="4">
        <v>38</v>
      </c>
      <c r="V1826" s="4">
        <v>20</v>
      </c>
      <c r="W1826" s="4">
        <v>110</v>
      </c>
      <c r="X1826">
        <v>1</v>
      </c>
      <c r="Y1826">
        <v>5</v>
      </c>
      <c r="Z1826" t="str">
        <f t="shared" si="115"/>
        <v>Medium</v>
      </c>
      <c r="AA1826" s="14">
        <f t="shared" ca="1" si="116"/>
        <v>4.7471118458130332</v>
      </c>
      <c r="AB1826">
        <v>1</v>
      </c>
      <c r="AC1826">
        <v>4</v>
      </c>
      <c r="AD1826" s="14">
        <f t="shared" ca="1" si="117"/>
        <v>3.9724903200650954</v>
      </c>
      <c r="AE1826">
        <v>7</v>
      </c>
      <c r="AF1826">
        <v>0</v>
      </c>
      <c r="AG1826">
        <v>0</v>
      </c>
      <c r="AH1826">
        <v>0</v>
      </c>
      <c r="AI1826">
        <v>0</v>
      </c>
      <c r="AJ1826">
        <v>0</v>
      </c>
      <c r="AK1826">
        <v>0</v>
      </c>
      <c r="AL1826">
        <v>0</v>
      </c>
      <c r="AM1826" t="s">
        <v>41</v>
      </c>
    </row>
    <row r="1827" spans="1:39" hidden="1" x14ac:dyDescent="0.3">
      <c r="A1827">
        <v>10796</v>
      </c>
      <c r="B1827">
        <v>1984</v>
      </c>
      <c r="C1827" s="14">
        <f>2021-Table1[[#This Row],[Year_Birth]]</f>
        <v>37</v>
      </c>
      <c r="D1827" t="s">
        <v>44</v>
      </c>
      <c r="E1827" s="14" t="str" cm="1">
        <f t="array" ref="E1827">_xlfn.SWITCH(Table1[[#This Row],[Education]],"Graduation","Bachelor’s","Basic","High School","2n Cycle","Master’s","Master","Master’s","PhD","PhD","Other")</f>
        <v>Master’s</v>
      </c>
      <c r="F1827" t="s">
        <v>42</v>
      </c>
      <c r="G1827" s="14" t="s">
        <v>42</v>
      </c>
      <c r="H1827" s="14" t="str" cm="1">
        <f t="array" ref="H1827">_xlfn.SWITCH(Table1[[#This Row],[Marital_Status_mod]],"Together","Couple","Married","Couple","Divorced","Single","Single","Single","Widow","Single","Other")</f>
        <v>Couple</v>
      </c>
      <c r="I1827" s="4">
        <v>30477</v>
      </c>
      <c r="J1827" s="41" t="str">
        <f t="shared" si="114"/>
        <v>$30 - $40K</v>
      </c>
      <c r="K1827">
        <v>1</v>
      </c>
      <c r="L1827">
        <v>0</v>
      </c>
      <c r="M1827">
        <f>Table1[[#This Row],[Teenhome]]+Table1[[#This Row],[Kidhome]]</f>
        <v>1</v>
      </c>
      <c r="N1827" s="1">
        <v>41661</v>
      </c>
      <c r="O1827" s="16">
        <f>(Table1[[#This Row],[DataSetDate]]-Table1[[#This Row],[Dt_Customer]])/365</f>
        <v>7.043835616438356</v>
      </c>
      <c r="P1827" s="15">
        <v>44232</v>
      </c>
      <c r="Q1827">
        <v>16</v>
      </c>
      <c r="R1827" s="4">
        <v>47</v>
      </c>
      <c r="S1827" s="4">
        <v>1</v>
      </c>
      <c r="T1827" s="4">
        <v>6</v>
      </c>
      <c r="U1827" s="4">
        <v>0</v>
      </c>
      <c r="V1827" s="4">
        <v>0</v>
      </c>
      <c r="W1827" s="4">
        <v>12</v>
      </c>
      <c r="X1827">
        <v>1</v>
      </c>
      <c r="Y1827">
        <v>1</v>
      </c>
      <c r="Z1827" t="str">
        <f t="shared" si="115"/>
        <v>Low</v>
      </c>
      <c r="AA1827" s="14">
        <f t="shared" ca="1" si="116"/>
        <v>0.84104113661771018</v>
      </c>
      <c r="AB1827">
        <v>1</v>
      </c>
      <c r="AC1827">
        <v>3</v>
      </c>
      <c r="AD1827" s="14">
        <f t="shared" ca="1" si="117"/>
        <v>3.3176489962071694</v>
      </c>
      <c r="AE1827">
        <v>6</v>
      </c>
      <c r="AF1827">
        <v>0</v>
      </c>
      <c r="AG1827">
        <v>0</v>
      </c>
      <c r="AH1827">
        <v>0</v>
      </c>
      <c r="AI1827">
        <v>0</v>
      </c>
      <c r="AJ1827">
        <v>0</v>
      </c>
      <c r="AK1827">
        <v>0</v>
      </c>
      <c r="AL1827">
        <v>0</v>
      </c>
      <c r="AM1827" t="s">
        <v>45</v>
      </c>
    </row>
    <row r="1828" spans="1:39" hidden="1" x14ac:dyDescent="0.3">
      <c r="A1828">
        <v>4290</v>
      </c>
      <c r="B1828">
        <v>1972</v>
      </c>
      <c r="C1828" s="14">
        <f>2021-Table1[[#This Row],[Year_Birth]]</f>
        <v>49</v>
      </c>
      <c r="D1828" t="s">
        <v>46</v>
      </c>
      <c r="E1828" s="14" t="str" cm="1">
        <f t="array" ref="E1828">_xlfn.SWITCH(Table1[[#This Row],[Education]],"Graduation","Bachelor’s","Basic","High School","2n Cycle","Master’s","Master","Master’s","PhD","PhD","Other")</f>
        <v>Bachelor’s</v>
      </c>
      <c r="F1828" t="s">
        <v>42</v>
      </c>
      <c r="G1828" s="14" t="s">
        <v>42</v>
      </c>
      <c r="H1828" s="14" t="str" cm="1">
        <f t="array" ref="H1828">_xlfn.SWITCH(Table1[[#This Row],[Marital_Status_mod]],"Together","Couple","Married","Couple","Divorced","Single","Single","Single","Widow","Single","Other")</f>
        <v>Couple</v>
      </c>
      <c r="I1828" s="4">
        <v>30467</v>
      </c>
      <c r="J1828" s="41" t="str">
        <f t="shared" si="114"/>
        <v>$30 - $40K</v>
      </c>
      <c r="K1828">
        <v>1</v>
      </c>
      <c r="L1828">
        <v>0</v>
      </c>
      <c r="M1828">
        <f>Table1[[#This Row],[Teenhome]]+Table1[[#This Row],[Kidhome]]</f>
        <v>1</v>
      </c>
      <c r="N1828" s="1">
        <v>41717</v>
      </c>
      <c r="O1828" s="16">
        <f>(Table1[[#This Row],[DataSetDate]]-Table1[[#This Row],[Dt_Customer]])/365</f>
        <v>6.8904109589041092</v>
      </c>
      <c r="P1828" s="15">
        <v>44232</v>
      </c>
      <c r="Q1828">
        <v>8</v>
      </c>
      <c r="R1828" s="4">
        <v>1</v>
      </c>
      <c r="S1828" s="4">
        <v>3</v>
      </c>
      <c r="T1828" s="4">
        <v>8</v>
      </c>
      <c r="U1828" s="4">
        <v>2</v>
      </c>
      <c r="V1828" s="4">
        <v>5</v>
      </c>
      <c r="W1828" s="4">
        <v>5</v>
      </c>
      <c r="X1828">
        <v>1</v>
      </c>
      <c r="Y1828">
        <v>1</v>
      </c>
      <c r="Z1828" t="str">
        <f t="shared" si="115"/>
        <v>Low</v>
      </c>
      <c r="AA1828" s="14">
        <f t="shared" ca="1" si="116"/>
        <v>0.64436902809715302</v>
      </c>
      <c r="AB1828">
        <v>0</v>
      </c>
      <c r="AC1828">
        <v>2</v>
      </c>
      <c r="AD1828" s="14">
        <f t="shared" ca="1" si="117"/>
        <v>1.970370519163543</v>
      </c>
      <c r="AE1828">
        <v>7</v>
      </c>
      <c r="AF1828">
        <v>0</v>
      </c>
      <c r="AG1828">
        <v>0</v>
      </c>
      <c r="AH1828">
        <v>0</v>
      </c>
      <c r="AI1828">
        <v>0</v>
      </c>
      <c r="AJ1828">
        <v>0</v>
      </c>
      <c r="AK1828">
        <v>0</v>
      </c>
      <c r="AL1828">
        <v>0</v>
      </c>
      <c r="AM1828" t="s">
        <v>48</v>
      </c>
    </row>
    <row r="1829" spans="1:39" hidden="1" x14ac:dyDescent="0.3">
      <c r="A1829">
        <v>8341</v>
      </c>
      <c r="B1829">
        <v>1969</v>
      </c>
      <c r="C1829" s="14">
        <f>2021-Table1[[#This Row],[Year_Birth]]</f>
        <v>52</v>
      </c>
      <c r="D1829" t="s">
        <v>39</v>
      </c>
      <c r="E1829" s="14" t="str" cm="1">
        <f t="array" ref="E1829">_xlfn.SWITCH(Table1[[#This Row],[Education]],"Graduation","Bachelor’s","Basic","High School","2n Cycle","Master’s","Master","Master’s","PhD","PhD","Other")</f>
        <v>PhD</v>
      </c>
      <c r="F1829" t="s">
        <v>42</v>
      </c>
      <c r="G1829" s="14" t="s">
        <v>42</v>
      </c>
      <c r="H1829" s="14" t="str" cm="1">
        <f t="array" ref="H1829">_xlfn.SWITCH(Table1[[#This Row],[Marital_Status_mod]],"Together","Couple","Married","Couple","Divorced","Single","Single","Single","Widow","Single","Other")</f>
        <v>Couple</v>
      </c>
      <c r="I1829" s="4">
        <v>30396</v>
      </c>
      <c r="J1829" s="41" t="str">
        <f t="shared" si="114"/>
        <v>$30 - $40K</v>
      </c>
      <c r="K1829">
        <v>1</v>
      </c>
      <c r="L1829">
        <v>0</v>
      </c>
      <c r="M1829">
        <f>Table1[[#This Row],[Teenhome]]+Table1[[#This Row],[Kidhome]]</f>
        <v>1</v>
      </c>
      <c r="N1829" s="1">
        <v>41759</v>
      </c>
      <c r="O1829" s="16">
        <f>(Table1[[#This Row],[DataSetDate]]-Table1[[#This Row],[Dt_Customer]])/365</f>
        <v>6.7753424657534245</v>
      </c>
      <c r="P1829" s="15">
        <v>44232</v>
      </c>
      <c r="Q1829">
        <v>22</v>
      </c>
      <c r="R1829" s="4">
        <v>15</v>
      </c>
      <c r="S1829" s="4">
        <v>0</v>
      </c>
      <c r="T1829" s="4">
        <v>6</v>
      </c>
      <c r="U1829" s="4">
        <v>0</v>
      </c>
      <c r="V1829" s="4">
        <v>1</v>
      </c>
      <c r="W1829" s="4">
        <v>12</v>
      </c>
      <c r="X1829">
        <v>2</v>
      </c>
      <c r="Y1829">
        <v>1</v>
      </c>
      <c r="Z1829" t="str">
        <f t="shared" si="115"/>
        <v>Low</v>
      </c>
      <c r="AA1829" s="14">
        <f t="shared" ca="1" si="116"/>
        <v>0.88784748816710057</v>
      </c>
      <c r="AB1829">
        <v>1</v>
      </c>
      <c r="AC1829">
        <v>2</v>
      </c>
      <c r="AD1829" s="14">
        <f t="shared" ca="1" si="117"/>
        <v>2.3051294463131278</v>
      </c>
      <c r="AE1829">
        <v>7</v>
      </c>
      <c r="AF1829">
        <v>0</v>
      </c>
      <c r="AG1829">
        <v>0</v>
      </c>
      <c r="AH1829">
        <v>1</v>
      </c>
      <c r="AI1829">
        <v>0</v>
      </c>
      <c r="AJ1829">
        <v>0</v>
      </c>
      <c r="AK1829">
        <v>1</v>
      </c>
      <c r="AL1829">
        <v>0</v>
      </c>
      <c r="AM1829" t="s">
        <v>41</v>
      </c>
    </row>
    <row r="1830" spans="1:39" hidden="1" x14ac:dyDescent="0.3">
      <c r="A1830">
        <v>6365</v>
      </c>
      <c r="B1830">
        <v>1987</v>
      </c>
      <c r="C1830" s="14">
        <f>2021-Table1[[#This Row],[Year_Birth]]</f>
        <v>34</v>
      </c>
      <c r="D1830" t="s">
        <v>51</v>
      </c>
      <c r="E1830" s="14" t="str" cm="1">
        <f t="array" ref="E1830">_xlfn.SWITCH(Table1[[#This Row],[Education]],"Graduation","Bachelor’s","Basic","High School","2n Cycle","Master’s","Master","Master’s","PhD","PhD","Other")</f>
        <v>Master’s</v>
      </c>
      <c r="F1830" t="s">
        <v>42</v>
      </c>
      <c r="G1830" s="14" t="s">
        <v>42</v>
      </c>
      <c r="H1830" s="14" t="str" cm="1">
        <f t="array" ref="H1830">_xlfn.SWITCH(Table1[[#This Row],[Marital_Status_mod]],"Together","Couple","Married","Couple","Divorced","Single","Single","Single","Widow","Single","Other")</f>
        <v>Couple</v>
      </c>
      <c r="I1830" s="4">
        <v>30390</v>
      </c>
      <c r="J1830" s="41" t="str">
        <f t="shared" si="114"/>
        <v>$30 - $40K</v>
      </c>
      <c r="K1830">
        <v>0</v>
      </c>
      <c r="L1830">
        <v>0</v>
      </c>
      <c r="M1830">
        <f>Table1[[#This Row],[Teenhome]]+Table1[[#This Row],[Kidhome]]</f>
        <v>0</v>
      </c>
      <c r="N1830" s="1">
        <v>41519</v>
      </c>
      <c r="O1830" s="16">
        <f>(Table1[[#This Row],[DataSetDate]]-Table1[[#This Row],[Dt_Customer]])/365</f>
        <v>7.4328767123287669</v>
      </c>
      <c r="P1830" s="15">
        <v>44232</v>
      </c>
      <c r="Q1830">
        <v>5</v>
      </c>
      <c r="R1830" s="4">
        <v>10</v>
      </c>
      <c r="S1830" s="4">
        <v>12</v>
      </c>
      <c r="T1830" s="4">
        <v>12</v>
      </c>
      <c r="U1830" s="4">
        <v>25</v>
      </c>
      <c r="V1830" s="4">
        <v>1</v>
      </c>
      <c r="W1830" s="4">
        <v>20</v>
      </c>
      <c r="X1830">
        <v>1</v>
      </c>
      <c r="Y1830">
        <v>2</v>
      </c>
      <c r="Z1830" t="str">
        <f t="shared" si="115"/>
        <v>Low</v>
      </c>
      <c r="AA1830" s="14">
        <f t="shared" ca="1" si="116"/>
        <v>2.3508705959266374</v>
      </c>
      <c r="AB1830">
        <v>0</v>
      </c>
      <c r="AC1830">
        <v>3</v>
      </c>
      <c r="AD1830" s="14">
        <f t="shared" ca="1" si="117"/>
        <v>2.6885323874343388</v>
      </c>
      <c r="AE1830">
        <v>6</v>
      </c>
      <c r="AF1830">
        <v>0</v>
      </c>
      <c r="AG1830">
        <v>0</v>
      </c>
      <c r="AH1830">
        <v>0</v>
      </c>
      <c r="AI1830">
        <v>0</v>
      </c>
      <c r="AJ1830">
        <v>0</v>
      </c>
      <c r="AK1830">
        <v>0</v>
      </c>
      <c r="AL1830">
        <v>0</v>
      </c>
      <c r="AM1830" t="s">
        <v>45</v>
      </c>
    </row>
    <row r="1831" spans="1:39" hidden="1" x14ac:dyDescent="0.3">
      <c r="A1831">
        <v>8842</v>
      </c>
      <c r="B1831">
        <v>1971</v>
      </c>
      <c r="C1831" s="14">
        <f>2021-Table1[[#This Row],[Year_Birth]]</f>
        <v>50</v>
      </c>
      <c r="D1831" t="s">
        <v>46</v>
      </c>
      <c r="E1831" s="14" t="str" cm="1">
        <f t="array" ref="E1831">_xlfn.SWITCH(Table1[[#This Row],[Education]],"Graduation","Bachelor’s","Basic","High School","2n Cycle","Master’s","Master","Master’s","PhD","PhD","Other")</f>
        <v>Bachelor’s</v>
      </c>
      <c r="F1831" t="s">
        <v>54</v>
      </c>
      <c r="G1831" s="14" t="s">
        <v>54</v>
      </c>
      <c r="H1831" s="14" t="str" cm="1">
        <f t="array" ref="H1831">_xlfn.SWITCH(Table1[[#This Row],[Marital_Status_mod]],"Together","Couple","Married","Couple","Divorced","Single","Single","Single","Widow","Single","Other")</f>
        <v>Single</v>
      </c>
      <c r="I1831" s="4">
        <v>30372</v>
      </c>
      <c r="J1831" s="41" t="str">
        <f t="shared" si="114"/>
        <v>$30 - $40K</v>
      </c>
      <c r="K1831">
        <v>1</v>
      </c>
      <c r="L1831">
        <v>1</v>
      </c>
      <c r="M1831">
        <f>Table1[[#This Row],[Teenhome]]+Table1[[#This Row],[Kidhome]]</f>
        <v>2</v>
      </c>
      <c r="N1831" s="1">
        <v>41268</v>
      </c>
      <c r="O1831" s="16">
        <f>(Table1[[#This Row],[DataSetDate]]-Table1[[#This Row],[Dt_Customer]])/365</f>
        <v>8.1205479452054803</v>
      </c>
      <c r="P1831" s="15">
        <v>44232</v>
      </c>
      <c r="Q1831">
        <v>33</v>
      </c>
      <c r="R1831" s="4">
        <v>15</v>
      </c>
      <c r="S1831" s="4">
        <v>0</v>
      </c>
      <c r="T1831" s="4">
        <v>12</v>
      </c>
      <c r="U1831" s="4">
        <v>7</v>
      </c>
      <c r="V1831" s="4">
        <v>3</v>
      </c>
      <c r="W1831" s="4">
        <v>7</v>
      </c>
      <c r="X1831">
        <v>3</v>
      </c>
      <c r="Y1831">
        <v>2</v>
      </c>
      <c r="Z1831" t="str">
        <f t="shared" si="115"/>
        <v>Low</v>
      </c>
      <c r="AA1831" s="14">
        <f t="shared" ca="1" si="116"/>
        <v>1.6651795577400359</v>
      </c>
      <c r="AB1831">
        <v>0</v>
      </c>
      <c r="AC1831">
        <v>3</v>
      </c>
      <c r="AD1831" s="14">
        <f t="shared" ca="1" si="117"/>
        <v>2.6048547125381765</v>
      </c>
      <c r="AE1831">
        <v>7</v>
      </c>
      <c r="AF1831">
        <v>0</v>
      </c>
      <c r="AG1831">
        <v>0</v>
      </c>
      <c r="AH1831">
        <v>0</v>
      </c>
      <c r="AI1831">
        <v>0</v>
      </c>
      <c r="AJ1831">
        <v>0</v>
      </c>
      <c r="AK1831">
        <v>0</v>
      </c>
      <c r="AL1831">
        <v>0</v>
      </c>
      <c r="AM1831" t="s">
        <v>41</v>
      </c>
    </row>
    <row r="1832" spans="1:39" hidden="1" x14ac:dyDescent="0.3">
      <c r="A1832">
        <v>2154</v>
      </c>
      <c r="B1832">
        <v>1971</v>
      </c>
      <c r="C1832" s="14">
        <f>2021-Table1[[#This Row],[Year_Birth]]</f>
        <v>50</v>
      </c>
      <c r="D1832" t="s">
        <v>46</v>
      </c>
      <c r="E1832" s="14" t="str" cm="1">
        <f t="array" ref="E1832">_xlfn.SWITCH(Table1[[#This Row],[Education]],"Graduation","Bachelor’s","Basic","High School","2n Cycle","Master’s","Master","Master’s","PhD","PhD","Other")</f>
        <v>Bachelor’s</v>
      </c>
      <c r="F1832" t="s">
        <v>54</v>
      </c>
      <c r="G1832" s="14" t="s">
        <v>54</v>
      </c>
      <c r="H1832" s="14" t="str" cm="1">
        <f t="array" ref="H1832">_xlfn.SWITCH(Table1[[#This Row],[Marital_Status_mod]],"Together","Couple","Married","Couple","Divorced","Single","Single","Single","Widow","Single","Other")</f>
        <v>Single</v>
      </c>
      <c r="I1832" s="4">
        <v>30372</v>
      </c>
      <c r="J1832" s="41" t="str">
        <f t="shared" si="114"/>
        <v>$30 - $40K</v>
      </c>
      <c r="K1832">
        <v>1</v>
      </c>
      <c r="L1832">
        <v>1</v>
      </c>
      <c r="M1832">
        <f>Table1[[#This Row],[Teenhome]]+Table1[[#This Row],[Kidhome]]</f>
        <v>2</v>
      </c>
      <c r="N1832" s="1">
        <v>41268</v>
      </c>
      <c r="O1832" s="16">
        <f>(Table1[[#This Row],[DataSetDate]]-Table1[[#This Row],[Dt_Customer]])/365</f>
        <v>8.1205479452054803</v>
      </c>
      <c r="P1832" s="15">
        <v>44232</v>
      </c>
      <c r="Q1832">
        <v>33</v>
      </c>
      <c r="R1832" s="4">
        <v>15</v>
      </c>
      <c r="S1832" s="4">
        <v>0</v>
      </c>
      <c r="T1832" s="4">
        <v>12</v>
      </c>
      <c r="U1832" s="4">
        <v>7</v>
      </c>
      <c r="V1832" s="4">
        <v>3</v>
      </c>
      <c r="W1832" s="4">
        <v>7</v>
      </c>
      <c r="X1832">
        <v>3</v>
      </c>
      <c r="Y1832">
        <v>2</v>
      </c>
      <c r="Z1832" t="str">
        <f t="shared" si="115"/>
        <v>Low</v>
      </c>
      <c r="AA1832" s="14">
        <f t="shared" ca="1" si="116"/>
        <v>2.3871919005513229</v>
      </c>
      <c r="AB1832">
        <v>0</v>
      </c>
      <c r="AC1832">
        <v>3</v>
      </c>
      <c r="AD1832" s="14">
        <f t="shared" ca="1" si="117"/>
        <v>2.8022614728784343</v>
      </c>
      <c r="AE1832">
        <v>7</v>
      </c>
      <c r="AF1832">
        <v>0</v>
      </c>
      <c r="AG1832">
        <v>0</v>
      </c>
      <c r="AH1832">
        <v>0</v>
      </c>
      <c r="AI1832">
        <v>0</v>
      </c>
      <c r="AJ1832">
        <v>0</v>
      </c>
      <c r="AK1832">
        <v>0</v>
      </c>
      <c r="AL1832">
        <v>0</v>
      </c>
      <c r="AM1832" t="s">
        <v>41</v>
      </c>
    </row>
    <row r="1833" spans="1:39" hidden="1" x14ac:dyDescent="0.3">
      <c r="A1833">
        <v>7181</v>
      </c>
      <c r="B1833">
        <v>1977</v>
      </c>
      <c r="C1833" s="14">
        <f>2021-Table1[[#This Row],[Year_Birth]]</f>
        <v>44</v>
      </c>
      <c r="D1833" t="s">
        <v>46</v>
      </c>
      <c r="E1833" s="14" t="str" cm="1">
        <f t="array" ref="E1833">_xlfn.SWITCH(Table1[[#This Row],[Education]],"Graduation","Bachelor’s","Basic","High School","2n Cycle","Master’s","Master","Master’s","PhD","PhD","Other")</f>
        <v>Bachelor’s</v>
      </c>
      <c r="F1833" t="s">
        <v>42</v>
      </c>
      <c r="G1833" s="14" t="s">
        <v>42</v>
      </c>
      <c r="H1833" s="14" t="str" cm="1">
        <f t="array" ref="H1833">_xlfn.SWITCH(Table1[[#This Row],[Marital_Status_mod]],"Together","Couple","Married","Couple","Divorced","Single","Single","Single","Widow","Single","Other")</f>
        <v>Couple</v>
      </c>
      <c r="I1833" s="4">
        <v>30368</v>
      </c>
      <c r="J1833" s="41" t="str">
        <f t="shared" si="114"/>
        <v>$30 - $40K</v>
      </c>
      <c r="K1833">
        <v>0</v>
      </c>
      <c r="L1833">
        <v>1</v>
      </c>
      <c r="M1833">
        <f>Table1[[#This Row],[Teenhome]]+Table1[[#This Row],[Kidhome]]</f>
        <v>1</v>
      </c>
      <c r="N1833" s="1">
        <v>41585</v>
      </c>
      <c r="O1833" s="16">
        <f>(Table1[[#This Row],[DataSetDate]]-Table1[[#This Row],[Dt_Customer]])/365</f>
        <v>7.2520547945205482</v>
      </c>
      <c r="P1833" s="15">
        <v>44232</v>
      </c>
      <c r="Q1833">
        <v>97</v>
      </c>
      <c r="R1833" s="4">
        <v>35</v>
      </c>
      <c r="S1833" s="4">
        <v>0</v>
      </c>
      <c r="T1833" s="4">
        <v>13</v>
      </c>
      <c r="U1833" s="4">
        <v>2</v>
      </c>
      <c r="V1833" s="4">
        <v>0</v>
      </c>
      <c r="W1833" s="4">
        <v>2</v>
      </c>
      <c r="X1833">
        <v>2</v>
      </c>
      <c r="Y1833">
        <v>2</v>
      </c>
      <c r="Z1833" t="str">
        <f t="shared" si="115"/>
        <v>Low</v>
      </c>
      <c r="AA1833" s="14">
        <f t="shared" ca="1" si="116"/>
        <v>1.909626634912243</v>
      </c>
      <c r="AB1833">
        <v>0</v>
      </c>
      <c r="AC1833">
        <v>3</v>
      </c>
      <c r="AD1833" s="14">
        <f t="shared" ca="1" si="117"/>
        <v>2.6903031711591381</v>
      </c>
      <c r="AE1833">
        <v>8</v>
      </c>
      <c r="AF1833">
        <v>0</v>
      </c>
      <c r="AG1833">
        <v>0</v>
      </c>
      <c r="AH1833">
        <v>0</v>
      </c>
      <c r="AI1833">
        <v>0</v>
      </c>
      <c r="AJ1833">
        <v>0</v>
      </c>
      <c r="AK1833">
        <v>0</v>
      </c>
      <c r="AL1833">
        <v>0</v>
      </c>
      <c r="AM1833" t="s">
        <v>41</v>
      </c>
    </row>
    <row r="1834" spans="1:39" hidden="1" x14ac:dyDescent="0.3">
      <c r="A1834">
        <v>4855</v>
      </c>
      <c r="B1834">
        <v>1974</v>
      </c>
      <c r="C1834" s="14">
        <f>2021-Table1[[#This Row],[Year_Birth]]</f>
        <v>47</v>
      </c>
      <c r="D1834" t="s">
        <v>39</v>
      </c>
      <c r="E1834" s="14" t="str" cm="1">
        <f t="array" ref="E1834">_xlfn.SWITCH(Table1[[#This Row],[Education]],"Graduation","Bachelor’s","Basic","High School","2n Cycle","Master’s","Master","Master’s","PhD","PhD","Other")</f>
        <v>PhD</v>
      </c>
      <c r="F1834" t="s">
        <v>40</v>
      </c>
      <c r="G1834" s="14" t="s">
        <v>40</v>
      </c>
      <c r="H1834" s="14" t="str" cm="1">
        <f t="array" ref="H1834">_xlfn.SWITCH(Table1[[#This Row],[Marital_Status_mod]],"Together","Couple","Married","Couple","Divorced","Single","Single","Single","Widow","Single","Other")</f>
        <v>Couple</v>
      </c>
      <c r="I1834" s="4">
        <v>30351</v>
      </c>
      <c r="J1834" s="41" t="str">
        <f t="shared" si="114"/>
        <v>$30 - $40K</v>
      </c>
      <c r="K1834">
        <v>1</v>
      </c>
      <c r="L1834">
        <v>0</v>
      </c>
      <c r="M1834">
        <f>Table1[[#This Row],[Teenhome]]+Table1[[#This Row],[Kidhome]]</f>
        <v>1</v>
      </c>
      <c r="N1834" s="1">
        <v>41431</v>
      </c>
      <c r="O1834" s="16">
        <f>(Table1[[#This Row],[DataSetDate]]-Table1[[#This Row],[Dt_Customer]])/365</f>
        <v>7.6739726027397257</v>
      </c>
      <c r="P1834" s="15">
        <v>44232</v>
      </c>
      <c r="Q1834">
        <v>19</v>
      </c>
      <c r="R1834" s="4">
        <v>14</v>
      </c>
      <c r="S1834" s="4">
        <v>0</v>
      </c>
      <c r="T1834" s="4">
        <v>24</v>
      </c>
      <c r="U1834" s="4">
        <v>3</v>
      </c>
      <c r="V1834" s="4">
        <v>3</v>
      </c>
      <c r="W1834" s="4">
        <v>2</v>
      </c>
      <c r="X1834">
        <v>1</v>
      </c>
      <c r="Y1834">
        <v>3</v>
      </c>
      <c r="Z1834" t="str">
        <f t="shared" si="115"/>
        <v>Medium</v>
      </c>
      <c r="AA1834" s="14">
        <f t="shared" ca="1" si="116"/>
        <v>2.7943049250452536</v>
      </c>
      <c r="AB1834">
        <v>0</v>
      </c>
      <c r="AC1834">
        <v>2</v>
      </c>
      <c r="AD1834" s="14">
        <f t="shared" ca="1" si="117"/>
        <v>1.67872809199365</v>
      </c>
      <c r="AE1834">
        <v>9</v>
      </c>
      <c r="AF1834">
        <v>0</v>
      </c>
      <c r="AG1834">
        <v>0</v>
      </c>
      <c r="AH1834">
        <v>0</v>
      </c>
      <c r="AI1834">
        <v>0</v>
      </c>
      <c r="AJ1834">
        <v>0</v>
      </c>
      <c r="AK1834">
        <v>1</v>
      </c>
      <c r="AL1834">
        <v>0</v>
      </c>
      <c r="AM1834" t="s">
        <v>43</v>
      </c>
    </row>
    <row r="1835" spans="1:39" hidden="1" x14ac:dyDescent="0.3">
      <c r="A1835">
        <v>5049</v>
      </c>
      <c r="B1835">
        <v>1974</v>
      </c>
      <c r="C1835" s="14">
        <f>2021-Table1[[#This Row],[Year_Birth]]</f>
        <v>47</v>
      </c>
      <c r="D1835" t="s">
        <v>39</v>
      </c>
      <c r="E1835" s="14" t="str" cm="1">
        <f t="array" ref="E1835">_xlfn.SWITCH(Table1[[#This Row],[Education]],"Graduation","Bachelor’s","Basic","High School","2n Cycle","Master’s","Master","Master’s","PhD","PhD","Other")</f>
        <v>PhD</v>
      </c>
      <c r="F1835" t="s">
        <v>40</v>
      </c>
      <c r="G1835" s="14" t="s">
        <v>40</v>
      </c>
      <c r="H1835" s="14" t="str" cm="1">
        <f t="array" ref="H1835">_xlfn.SWITCH(Table1[[#This Row],[Marital_Status_mod]],"Together","Couple","Married","Couple","Divorced","Single","Single","Single","Widow","Single","Other")</f>
        <v>Couple</v>
      </c>
      <c r="I1835" s="4">
        <v>30351</v>
      </c>
      <c r="J1835" s="41" t="str">
        <f t="shared" si="114"/>
        <v>$30 - $40K</v>
      </c>
      <c r="K1835">
        <v>1</v>
      </c>
      <c r="L1835">
        <v>0</v>
      </c>
      <c r="M1835">
        <f>Table1[[#This Row],[Teenhome]]+Table1[[#This Row],[Kidhome]]</f>
        <v>1</v>
      </c>
      <c r="N1835" s="1">
        <v>41431</v>
      </c>
      <c r="O1835" s="16">
        <f>(Table1[[#This Row],[DataSetDate]]-Table1[[#This Row],[Dt_Customer]])/365</f>
        <v>7.6739726027397257</v>
      </c>
      <c r="P1835" s="15">
        <v>44232</v>
      </c>
      <c r="Q1835">
        <v>19</v>
      </c>
      <c r="R1835" s="4">
        <v>14</v>
      </c>
      <c r="S1835" s="4">
        <v>0</v>
      </c>
      <c r="T1835" s="4">
        <v>24</v>
      </c>
      <c r="U1835" s="4">
        <v>3</v>
      </c>
      <c r="V1835" s="4">
        <v>3</v>
      </c>
      <c r="W1835" s="4">
        <v>2</v>
      </c>
      <c r="X1835">
        <v>1</v>
      </c>
      <c r="Y1835">
        <v>3</v>
      </c>
      <c r="Z1835" t="str">
        <f t="shared" si="115"/>
        <v>Medium</v>
      </c>
      <c r="AA1835" s="14">
        <f t="shared" ca="1" si="116"/>
        <v>3.172912547262754</v>
      </c>
      <c r="AB1835">
        <v>0</v>
      </c>
      <c r="AC1835">
        <v>2</v>
      </c>
      <c r="AD1835" s="14">
        <f t="shared" ca="1" si="117"/>
        <v>1.6079536749018197</v>
      </c>
      <c r="AE1835">
        <v>9</v>
      </c>
      <c r="AF1835">
        <v>0</v>
      </c>
      <c r="AG1835">
        <v>0</v>
      </c>
      <c r="AH1835">
        <v>0</v>
      </c>
      <c r="AI1835">
        <v>0</v>
      </c>
      <c r="AJ1835">
        <v>0</v>
      </c>
      <c r="AK1835">
        <v>0</v>
      </c>
      <c r="AL1835">
        <v>0</v>
      </c>
      <c r="AM1835" t="s">
        <v>41</v>
      </c>
    </row>
    <row r="1836" spans="1:39" hidden="1" x14ac:dyDescent="0.3">
      <c r="A1836">
        <v>7679</v>
      </c>
      <c r="B1836">
        <v>1985</v>
      </c>
      <c r="C1836" s="14">
        <f>2021-Table1[[#This Row],[Year_Birth]]</f>
        <v>36</v>
      </c>
      <c r="D1836" t="s">
        <v>39</v>
      </c>
      <c r="E1836" s="14" t="str" cm="1">
        <f t="array" ref="E1836">_xlfn.SWITCH(Table1[[#This Row],[Education]],"Graduation","Bachelor’s","Basic","High School","2n Cycle","Master’s","Master","Master’s","PhD","PhD","Other")</f>
        <v>PhD</v>
      </c>
      <c r="F1836" t="s">
        <v>50</v>
      </c>
      <c r="G1836" s="14" t="s">
        <v>50</v>
      </c>
      <c r="H1836" s="14" t="str" cm="1">
        <f t="array" ref="H1836">_xlfn.SWITCH(Table1[[#This Row],[Marital_Status_mod]],"Together","Couple","Married","Couple","Divorced","Single","Single","Single","Widow","Single","Other")</f>
        <v>Single</v>
      </c>
      <c r="I1836" s="4">
        <v>30298</v>
      </c>
      <c r="J1836" s="41" t="str">
        <f t="shared" si="114"/>
        <v>$30 - $40K</v>
      </c>
      <c r="K1836">
        <v>0</v>
      </c>
      <c r="L1836">
        <v>0</v>
      </c>
      <c r="M1836">
        <f>Table1[[#This Row],[Teenhome]]+Table1[[#This Row],[Kidhome]]</f>
        <v>0</v>
      </c>
      <c r="N1836" s="1">
        <v>41778</v>
      </c>
      <c r="O1836" s="16">
        <f>(Table1[[#This Row],[DataSetDate]]-Table1[[#This Row],[Dt_Customer]])/365</f>
        <v>6.7232876712328764</v>
      </c>
      <c r="P1836" s="15">
        <v>44232</v>
      </c>
      <c r="Q1836">
        <v>48</v>
      </c>
      <c r="R1836" s="4">
        <v>6</v>
      </c>
      <c r="S1836" s="4">
        <v>3</v>
      </c>
      <c r="T1836" s="4">
        <v>12</v>
      </c>
      <c r="U1836" s="4">
        <v>6</v>
      </c>
      <c r="V1836" s="4">
        <v>1</v>
      </c>
      <c r="W1836" s="4">
        <v>0</v>
      </c>
      <c r="X1836">
        <v>1</v>
      </c>
      <c r="Y1836">
        <v>1</v>
      </c>
      <c r="Z1836" t="str">
        <f t="shared" si="115"/>
        <v>Low</v>
      </c>
      <c r="AA1836" s="14">
        <f t="shared" ca="1" si="116"/>
        <v>0.60043713111263775</v>
      </c>
      <c r="AB1836">
        <v>1</v>
      </c>
      <c r="AC1836">
        <v>3</v>
      </c>
      <c r="AD1836" s="14">
        <f t="shared" ca="1" si="117"/>
        <v>3.1143810673022054</v>
      </c>
      <c r="AE1836">
        <v>3</v>
      </c>
      <c r="AF1836">
        <v>0</v>
      </c>
      <c r="AG1836">
        <v>0</v>
      </c>
      <c r="AH1836">
        <v>0</v>
      </c>
      <c r="AI1836">
        <v>0</v>
      </c>
      <c r="AJ1836">
        <v>0</v>
      </c>
      <c r="AK1836">
        <v>0</v>
      </c>
      <c r="AL1836">
        <v>0</v>
      </c>
      <c r="AM1836" t="s">
        <v>41</v>
      </c>
    </row>
    <row r="1837" spans="1:39" hidden="1" x14ac:dyDescent="0.3">
      <c r="A1837">
        <v>4459</v>
      </c>
      <c r="B1837">
        <v>1989</v>
      </c>
      <c r="C1837" s="14">
        <f>2021-Table1[[#This Row],[Year_Birth]]</f>
        <v>32</v>
      </c>
      <c r="D1837" t="s">
        <v>46</v>
      </c>
      <c r="E1837" s="14" t="str" cm="1">
        <f t="array" ref="E1837">_xlfn.SWITCH(Table1[[#This Row],[Education]],"Graduation","Bachelor’s","Basic","High School","2n Cycle","Master’s","Master","Master’s","PhD","PhD","Other")</f>
        <v>Bachelor’s</v>
      </c>
      <c r="F1837" t="s">
        <v>50</v>
      </c>
      <c r="G1837" s="14" t="s">
        <v>50</v>
      </c>
      <c r="H1837" s="14" t="str" cm="1">
        <f t="array" ref="H1837">_xlfn.SWITCH(Table1[[#This Row],[Marital_Status_mod]],"Together","Couple","Married","Couple","Divorced","Single","Single","Single","Widow","Single","Other")</f>
        <v>Single</v>
      </c>
      <c r="I1837" s="4">
        <v>30279</v>
      </c>
      <c r="J1837" s="41" t="str">
        <f t="shared" si="114"/>
        <v>$30 - $40K</v>
      </c>
      <c r="K1837">
        <v>1</v>
      </c>
      <c r="L1837">
        <v>0</v>
      </c>
      <c r="M1837">
        <f>Table1[[#This Row],[Teenhome]]+Table1[[#This Row],[Kidhome]]</f>
        <v>1</v>
      </c>
      <c r="N1837" s="1">
        <v>41273</v>
      </c>
      <c r="O1837" s="16">
        <f>(Table1[[#This Row],[DataSetDate]]-Table1[[#This Row],[Dt_Customer]])/365</f>
        <v>8.1068493150684926</v>
      </c>
      <c r="P1837" s="15">
        <v>44232</v>
      </c>
      <c r="Q1837">
        <v>13</v>
      </c>
      <c r="R1837" s="4">
        <v>10</v>
      </c>
      <c r="S1837" s="4">
        <v>4</v>
      </c>
      <c r="T1837" s="4">
        <v>14</v>
      </c>
      <c r="U1837" s="4">
        <v>4</v>
      </c>
      <c r="V1837" s="4">
        <v>4</v>
      </c>
      <c r="W1837" s="4">
        <v>1</v>
      </c>
      <c r="X1837">
        <v>1</v>
      </c>
      <c r="Y1837">
        <v>1</v>
      </c>
      <c r="Z1837" t="str">
        <f t="shared" si="115"/>
        <v>Low</v>
      </c>
      <c r="AA1837" s="14">
        <f t="shared" ca="1" si="116"/>
        <v>1.3252295205447489</v>
      </c>
      <c r="AB1837">
        <v>0</v>
      </c>
      <c r="AC1837">
        <v>3</v>
      </c>
      <c r="AD1837" s="14">
        <f t="shared" ca="1" si="117"/>
        <v>2.9821522893079679</v>
      </c>
      <c r="AE1837">
        <v>8</v>
      </c>
      <c r="AF1837">
        <v>0</v>
      </c>
      <c r="AG1837">
        <v>0</v>
      </c>
      <c r="AH1837">
        <v>0</v>
      </c>
      <c r="AI1837">
        <v>0</v>
      </c>
      <c r="AJ1837">
        <v>0</v>
      </c>
      <c r="AK1837">
        <v>0</v>
      </c>
      <c r="AL1837">
        <v>0</v>
      </c>
      <c r="AM1837" t="s">
        <v>41</v>
      </c>
    </row>
    <row r="1838" spans="1:39" hidden="1" x14ac:dyDescent="0.3">
      <c r="A1838">
        <v>10642</v>
      </c>
      <c r="B1838">
        <v>1989</v>
      </c>
      <c r="C1838" s="14">
        <f>2021-Table1[[#This Row],[Year_Birth]]</f>
        <v>32</v>
      </c>
      <c r="D1838" t="s">
        <v>46</v>
      </c>
      <c r="E1838" s="14" t="str" cm="1">
        <f t="array" ref="E1838">_xlfn.SWITCH(Table1[[#This Row],[Education]],"Graduation","Bachelor’s","Basic","High School","2n Cycle","Master’s","Master","Master’s","PhD","PhD","Other")</f>
        <v>Bachelor’s</v>
      </c>
      <c r="F1838" t="s">
        <v>50</v>
      </c>
      <c r="G1838" s="14" t="s">
        <v>50</v>
      </c>
      <c r="H1838" s="14" t="str" cm="1">
        <f t="array" ref="H1838">_xlfn.SWITCH(Table1[[#This Row],[Marital_Status_mod]],"Together","Couple","Married","Couple","Divorced","Single","Single","Single","Widow","Single","Other")</f>
        <v>Single</v>
      </c>
      <c r="I1838" s="4">
        <v>30279</v>
      </c>
      <c r="J1838" s="41" t="str">
        <f t="shared" si="114"/>
        <v>$30 - $40K</v>
      </c>
      <c r="K1838">
        <v>1</v>
      </c>
      <c r="L1838">
        <v>0</v>
      </c>
      <c r="M1838">
        <f>Table1[[#This Row],[Teenhome]]+Table1[[#This Row],[Kidhome]]</f>
        <v>1</v>
      </c>
      <c r="N1838" s="1">
        <v>41273</v>
      </c>
      <c r="O1838" s="16">
        <f>(Table1[[#This Row],[DataSetDate]]-Table1[[#This Row],[Dt_Customer]])/365</f>
        <v>8.1068493150684926</v>
      </c>
      <c r="P1838" s="15">
        <v>44232</v>
      </c>
      <c r="Q1838">
        <v>13</v>
      </c>
      <c r="R1838" s="4">
        <v>10</v>
      </c>
      <c r="S1838" s="4">
        <v>4</v>
      </c>
      <c r="T1838" s="4">
        <v>14</v>
      </c>
      <c r="U1838" s="4">
        <v>4</v>
      </c>
      <c r="V1838" s="4">
        <v>4</v>
      </c>
      <c r="W1838" s="4">
        <v>1</v>
      </c>
      <c r="X1838">
        <v>1</v>
      </c>
      <c r="Y1838">
        <v>1</v>
      </c>
      <c r="Z1838" t="str">
        <f t="shared" si="115"/>
        <v>Low</v>
      </c>
      <c r="AA1838" s="14">
        <f t="shared" ca="1" si="116"/>
        <v>1.2015025046404986</v>
      </c>
      <c r="AB1838">
        <v>0</v>
      </c>
      <c r="AC1838">
        <v>3</v>
      </c>
      <c r="AD1838" s="14">
        <f t="shared" ca="1" si="117"/>
        <v>3.1889137176264208</v>
      </c>
      <c r="AE1838">
        <v>8</v>
      </c>
      <c r="AF1838">
        <v>0</v>
      </c>
      <c r="AG1838">
        <v>0</v>
      </c>
      <c r="AH1838">
        <v>0</v>
      </c>
      <c r="AI1838">
        <v>0</v>
      </c>
      <c r="AJ1838">
        <v>0</v>
      </c>
      <c r="AK1838">
        <v>0</v>
      </c>
      <c r="AL1838">
        <v>0</v>
      </c>
      <c r="AM1838" t="s">
        <v>41</v>
      </c>
    </row>
    <row r="1839" spans="1:39" hidden="1" x14ac:dyDescent="0.3">
      <c r="A1839">
        <v>2375</v>
      </c>
      <c r="B1839">
        <v>1972</v>
      </c>
      <c r="C1839" s="14">
        <f>2021-Table1[[#This Row],[Year_Birth]]</f>
        <v>49</v>
      </c>
      <c r="D1839" t="s">
        <v>46</v>
      </c>
      <c r="E1839" s="14" t="str" cm="1">
        <f t="array" ref="E1839">_xlfn.SWITCH(Table1[[#This Row],[Education]],"Graduation","Bachelor’s","Basic","High School","2n Cycle","Master’s","Master","Master’s","PhD","PhD","Other")</f>
        <v>Bachelor’s</v>
      </c>
      <c r="F1839" t="s">
        <v>40</v>
      </c>
      <c r="G1839" s="14" t="s">
        <v>40</v>
      </c>
      <c r="H1839" s="14" t="str" cm="1">
        <f t="array" ref="H1839">_xlfn.SWITCH(Table1[[#This Row],[Marital_Status_mod]],"Together","Couple","Married","Couple","Divorced","Single","Single","Single","Widow","Single","Other")</f>
        <v>Couple</v>
      </c>
      <c r="I1839" s="4">
        <v>30261</v>
      </c>
      <c r="J1839" s="41" t="str">
        <f t="shared" si="114"/>
        <v>$30 - $40K</v>
      </c>
      <c r="K1839">
        <v>1</v>
      </c>
      <c r="L1839">
        <v>2</v>
      </c>
      <c r="M1839">
        <f>Table1[[#This Row],[Teenhome]]+Table1[[#This Row],[Kidhome]]</f>
        <v>3</v>
      </c>
      <c r="N1839" s="1">
        <v>41177</v>
      </c>
      <c r="O1839" s="16">
        <f>(Table1[[#This Row],[DataSetDate]]-Table1[[#This Row],[Dt_Customer]])/365</f>
        <v>8.3698630136986303</v>
      </c>
      <c r="P1839" s="15">
        <v>44232</v>
      </c>
      <c r="Q1839">
        <v>75</v>
      </c>
      <c r="R1839" s="4">
        <v>8</v>
      </c>
      <c r="S1839" s="4">
        <v>0</v>
      </c>
      <c r="T1839" s="4">
        <v>5</v>
      </c>
      <c r="U1839" s="4">
        <v>0</v>
      </c>
      <c r="V1839" s="4">
        <v>3</v>
      </c>
      <c r="W1839" s="4">
        <v>6</v>
      </c>
      <c r="X1839">
        <v>1</v>
      </c>
      <c r="Y1839">
        <v>0</v>
      </c>
      <c r="Z1839" t="str">
        <f t="shared" si="115"/>
        <v>Low</v>
      </c>
      <c r="AA1839" s="14">
        <f t="shared" ca="1" si="116"/>
        <v>0.27868624619987109</v>
      </c>
      <c r="AB1839">
        <v>0</v>
      </c>
      <c r="AC1839">
        <v>3</v>
      </c>
      <c r="AD1839" s="14">
        <f t="shared" ca="1" si="117"/>
        <v>2.6610711063632522</v>
      </c>
      <c r="AE1839">
        <v>8</v>
      </c>
      <c r="AF1839">
        <v>0</v>
      </c>
      <c r="AG1839">
        <v>0</v>
      </c>
      <c r="AH1839">
        <v>0</v>
      </c>
      <c r="AI1839">
        <v>0</v>
      </c>
      <c r="AJ1839">
        <v>0</v>
      </c>
      <c r="AK1839">
        <v>0</v>
      </c>
      <c r="AL1839">
        <v>0</v>
      </c>
      <c r="AM1839" t="s">
        <v>41</v>
      </c>
    </row>
    <row r="1840" spans="1:39" hidden="1" x14ac:dyDescent="0.3">
      <c r="A1840">
        <v>1710</v>
      </c>
      <c r="B1840">
        <v>1978</v>
      </c>
      <c r="C1840" s="14">
        <f>2021-Table1[[#This Row],[Year_Birth]]</f>
        <v>43</v>
      </c>
      <c r="D1840" t="s">
        <v>46</v>
      </c>
      <c r="E1840" s="14" t="str" cm="1">
        <f t="array" ref="E1840">_xlfn.SWITCH(Table1[[#This Row],[Education]],"Graduation","Bachelor’s","Basic","High School","2n Cycle","Master’s","Master","Master’s","PhD","PhD","Other")</f>
        <v>Bachelor’s</v>
      </c>
      <c r="F1840" t="s">
        <v>50</v>
      </c>
      <c r="G1840" s="14" t="s">
        <v>50</v>
      </c>
      <c r="H1840" s="14" t="str" cm="1">
        <f t="array" ref="H1840">_xlfn.SWITCH(Table1[[#This Row],[Marital_Status_mod]],"Together","Couple","Married","Couple","Divorced","Single","Single","Single","Widow","Single","Other")</f>
        <v>Single</v>
      </c>
      <c r="I1840" s="4">
        <v>30168</v>
      </c>
      <c r="J1840" s="41" t="str">
        <f t="shared" si="114"/>
        <v>$30 - $40K</v>
      </c>
      <c r="K1840">
        <v>1</v>
      </c>
      <c r="L1840">
        <v>0</v>
      </c>
      <c r="M1840">
        <f>Table1[[#This Row],[Teenhome]]+Table1[[#This Row],[Kidhome]]</f>
        <v>1</v>
      </c>
      <c r="N1840" s="1">
        <v>41340</v>
      </c>
      <c r="O1840" s="16">
        <f>(Table1[[#This Row],[DataSetDate]]-Table1[[#This Row],[Dt_Customer]])/365</f>
        <v>7.9232876712328766</v>
      </c>
      <c r="P1840" s="15">
        <v>44232</v>
      </c>
      <c r="Q1840">
        <v>51</v>
      </c>
      <c r="R1840" s="4">
        <v>154</v>
      </c>
      <c r="S1840" s="4">
        <v>20</v>
      </c>
      <c r="T1840" s="4">
        <v>66</v>
      </c>
      <c r="U1840" s="4">
        <v>0</v>
      </c>
      <c r="V1840" s="4">
        <v>12</v>
      </c>
      <c r="W1840" s="4">
        <v>27</v>
      </c>
      <c r="X1840">
        <v>7</v>
      </c>
      <c r="Y1840">
        <v>6</v>
      </c>
      <c r="Z1840" t="str">
        <f t="shared" si="115"/>
        <v>Medium</v>
      </c>
      <c r="AA1840" s="14">
        <f t="shared" ca="1" si="116"/>
        <v>5.8659795320322887</v>
      </c>
      <c r="AB1840">
        <v>1</v>
      </c>
      <c r="AC1840">
        <v>4</v>
      </c>
      <c r="AD1840" s="14">
        <f t="shared" ca="1" si="117"/>
        <v>3.6392357084895837</v>
      </c>
      <c r="AE1840">
        <v>9</v>
      </c>
      <c r="AF1840">
        <v>0</v>
      </c>
      <c r="AG1840">
        <v>0</v>
      </c>
      <c r="AH1840">
        <v>0</v>
      </c>
      <c r="AI1840">
        <v>0</v>
      </c>
      <c r="AJ1840">
        <v>0</v>
      </c>
      <c r="AK1840">
        <v>0</v>
      </c>
      <c r="AL1840">
        <v>0</v>
      </c>
      <c r="AM1840" t="s">
        <v>41</v>
      </c>
    </row>
    <row r="1841" spans="1:39" hidden="1" x14ac:dyDescent="0.3">
      <c r="A1841">
        <v>7516</v>
      </c>
      <c r="B1841">
        <v>1983</v>
      </c>
      <c r="C1841" s="14">
        <f>2021-Table1[[#This Row],[Year_Birth]]</f>
        <v>38</v>
      </c>
      <c r="D1841" t="s">
        <v>46</v>
      </c>
      <c r="E1841" s="14" t="str" cm="1">
        <f t="array" ref="E1841">_xlfn.SWITCH(Table1[[#This Row],[Education]],"Graduation","Bachelor’s","Basic","High School","2n Cycle","Master’s","Master","Master’s","PhD","PhD","Other")</f>
        <v>Bachelor’s</v>
      </c>
      <c r="F1841" t="s">
        <v>42</v>
      </c>
      <c r="G1841" s="14" t="s">
        <v>42</v>
      </c>
      <c r="H1841" s="14" t="str" cm="1">
        <f t="array" ref="H1841">_xlfn.SWITCH(Table1[[#This Row],[Marital_Status_mod]],"Together","Couple","Married","Couple","Divorced","Single","Single","Single","Widow","Single","Other")</f>
        <v>Couple</v>
      </c>
      <c r="I1841" s="4">
        <v>30096</v>
      </c>
      <c r="J1841" s="41" t="str">
        <f t="shared" si="114"/>
        <v>$30 - $40K</v>
      </c>
      <c r="K1841">
        <v>1</v>
      </c>
      <c r="L1841">
        <v>0</v>
      </c>
      <c r="M1841">
        <f>Table1[[#This Row],[Teenhome]]+Table1[[#This Row],[Kidhome]]</f>
        <v>1</v>
      </c>
      <c r="N1841" s="1">
        <v>41781</v>
      </c>
      <c r="O1841" s="16">
        <f>(Table1[[#This Row],[DataSetDate]]-Table1[[#This Row],[Dt_Customer]])/365</f>
        <v>6.7150684931506852</v>
      </c>
      <c r="P1841" s="15">
        <v>44232</v>
      </c>
      <c r="Q1841">
        <v>30</v>
      </c>
      <c r="R1841" s="4">
        <v>5</v>
      </c>
      <c r="S1841" s="4">
        <v>3</v>
      </c>
      <c r="T1841" s="4">
        <v>11</v>
      </c>
      <c r="U1841" s="4">
        <v>12</v>
      </c>
      <c r="V1841" s="4">
        <v>5</v>
      </c>
      <c r="W1841" s="4">
        <v>9</v>
      </c>
      <c r="X1841">
        <v>1</v>
      </c>
      <c r="Y1841">
        <v>2</v>
      </c>
      <c r="Z1841" t="str">
        <f t="shared" si="115"/>
        <v>Low</v>
      </c>
      <c r="AA1841" s="14">
        <f t="shared" ca="1" si="116"/>
        <v>2.3469166380150859</v>
      </c>
      <c r="AB1841">
        <v>0</v>
      </c>
      <c r="AC1841">
        <v>3</v>
      </c>
      <c r="AD1841" s="14">
        <f t="shared" ca="1" si="117"/>
        <v>3.3781964383743026</v>
      </c>
      <c r="AE1841">
        <v>6</v>
      </c>
      <c r="AF1841">
        <v>0</v>
      </c>
      <c r="AG1841">
        <v>0</v>
      </c>
      <c r="AH1841">
        <v>0</v>
      </c>
      <c r="AI1841">
        <v>0</v>
      </c>
      <c r="AJ1841">
        <v>0</v>
      </c>
      <c r="AK1841">
        <v>0</v>
      </c>
      <c r="AL1841">
        <v>0</v>
      </c>
      <c r="AM1841" t="s">
        <v>52</v>
      </c>
    </row>
    <row r="1842" spans="1:39" hidden="1" x14ac:dyDescent="0.3">
      <c r="A1842">
        <v>3129</v>
      </c>
      <c r="B1842">
        <v>1983</v>
      </c>
      <c r="C1842" s="14">
        <f>2021-Table1[[#This Row],[Year_Birth]]</f>
        <v>38</v>
      </c>
      <c r="D1842" t="s">
        <v>46</v>
      </c>
      <c r="E1842" s="14" t="str" cm="1">
        <f t="array" ref="E1842">_xlfn.SWITCH(Table1[[#This Row],[Education]],"Graduation","Bachelor’s","Basic","High School","2n Cycle","Master’s","Master","Master’s","PhD","PhD","Other")</f>
        <v>Bachelor’s</v>
      </c>
      <c r="F1842" t="s">
        <v>42</v>
      </c>
      <c r="G1842" s="14" t="s">
        <v>42</v>
      </c>
      <c r="H1842" s="14" t="str" cm="1">
        <f t="array" ref="H1842">_xlfn.SWITCH(Table1[[#This Row],[Marital_Status_mod]],"Together","Couple","Married","Couple","Divorced","Single","Single","Single","Widow","Single","Other")</f>
        <v>Couple</v>
      </c>
      <c r="I1842" s="4">
        <v>30096</v>
      </c>
      <c r="J1842" s="41" t="str">
        <f t="shared" si="114"/>
        <v>$30 - $40K</v>
      </c>
      <c r="K1842">
        <v>1</v>
      </c>
      <c r="L1842">
        <v>0</v>
      </c>
      <c r="M1842">
        <f>Table1[[#This Row],[Teenhome]]+Table1[[#This Row],[Kidhome]]</f>
        <v>1</v>
      </c>
      <c r="N1842" s="1">
        <v>41781</v>
      </c>
      <c r="O1842" s="16">
        <f>(Table1[[#This Row],[DataSetDate]]-Table1[[#This Row],[Dt_Customer]])/365</f>
        <v>6.7150684931506852</v>
      </c>
      <c r="P1842" s="15">
        <v>44232</v>
      </c>
      <c r="Q1842">
        <v>30</v>
      </c>
      <c r="R1842" s="4">
        <v>5</v>
      </c>
      <c r="S1842" s="4">
        <v>3</v>
      </c>
      <c r="T1842" s="4">
        <v>11</v>
      </c>
      <c r="U1842" s="4">
        <v>12</v>
      </c>
      <c r="V1842" s="4">
        <v>5</v>
      </c>
      <c r="W1842" s="4">
        <v>9</v>
      </c>
      <c r="X1842">
        <v>1</v>
      </c>
      <c r="Y1842">
        <v>2</v>
      </c>
      <c r="Z1842" t="str">
        <f t="shared" si="115"/>
        <v>Low</v>
      </c>
      <c r="AA1842" s="14">
        <f t="shared" ca="1" si="116"/>
        <v>1.7918578617286416</v>
      </c>
      <c r="AB1842">
        <v>0</v>
      </c>
      <c r="AC1842">
        <v>3</v>
      </c>
      <c r="AD1842" s="14">
        <f t="shared" ca="1" si="117"/>
        <v>3.3952517722336575</v>
      </c>
      <c r="AE1842">
        <v>6</v>
      </c>
      <c r="AF1842">
        <v>0</v>
      </c>
      <c r="AG1842">
        <v>0</v>
      </c>
      <c r="AH1842">
        <v>0</v>
      </c>
      <c r="AI1842">
        <v>0</v>
      </c>
      <c r="AJ1842">
        <v>0</v>
      </c>
      <c r="AK1842">
        <v>0</v>
      </c>
      <c r="AL1842">
        <v>0</v>
      </c>
      <c r="AM1842" t="s">
        <v>41</v>
      </c>
    </row>
    <row r="1843" spans="1:39" hidden="1" x14ac:dyDescent="0.3">
      <c r="A1843">
        <v>10595</v>
      </c>
      <c r="B1843">
        <v>1990</v>
      </c>
      <c r="C1843" s="14">
        <f>2021-Table1[[#This Row],[Year_Birth]]</f>
        <v>31</v>
      </c>
      <c r="D1843" t="s">
        <v>46</v>
      </c>
      <c r="E1843" s="14" t="str" cm="1">
        <f t="array" ref="E1843">_xlfn.SWITCH(Table1[[#This Row],[Education]],"Graduation","Bachelor’s","Basic","High School","2n Cycle","Master’s","Master","Master’s","PhD","PhD","Other")</f>
        <v>Bachelor’s</v>
      </c>
      <c r="F1843" t="s">
        <v>42</v>
      </c>
      <c r="G1843" s="14" t="s">
        <v>42</v>
      </c>
      <c r="H1843" s="14" t="str" cm="1">
        <f t="array" ref="H1843">_xlfn.SWITCH(Table1[[#This Row],[Marital_Status_mod]],"Together","Couple","Married","Couple","Divorced","Single","Single","Single","Widow","Single","Other")</f>
        <v>Couple</v>
      </c>
      <c r="I1843" s="4">
        <v>30093</v>
      </c>
      <c r="J1843" s="41" t="str">
        <f t="shared" si="114"/>
        <v>$30 - $40K</v>
      </c>
      <c r="K1843">
        <v>0</v>
      </c>
      <c r="L1843">
        <v>0</v>
      </c>
      <c r="M1843">
        <f>Table1[[#This Row],[Teenhome]]+Table1[[#This Row],[Kidhome]]</f>
        <v>0</v>
      </c>
      <c r="N1843" s="1">
        <v>41463</v>
      </c>
      <c r="O1843" s="16">
        <f>(Table1[[#This Row],[DataSetDate]]-Table1[[#This Row],[Dt_Customer]])/365</f>
        <v>7.5863013698630137</v>
      </c>
      <c r="P1843" s="15">
        <v>44232</v>
      </c>
      <c r="Q1843">
        <v>19</v>
      </c>
      <c r="R1843" s="4">
        <v>2</v>
      </c>
      <c r="S1843" s="4">
        <v>6</v>
      </c>
      <c r="T1843" s="4">
        <v>28</v>
      </c>
      <c r="U1843" s="4">
        <v>13</v>
      </c>
      <c r="V1843" s="4">
        <v>4</v>
      </c>
      <c r="W1843" s="4">
        <v>16</v>
      </c>
      <c r="X1843">
        <v>1</v>
      </c>
      <c r="Y1843">
        <v>2</v>
      </c>
      <c r="Z1843" t="str">
        <f t="shared" si="115"/>
        <v>Low</v>
      </c>
      <c r="AA1843" s="14">
        <f t="shared" ca="1" si="116"/>
        <v>1.7971468876912129</v>
      </c>
      <c r="AB1843">
        <v>0</v>
      </c>
      <c r="AC1843">
        <v>3</v>
      </c>
      <c r="AD1843" s="14">
        <f t="shared" ca="1" si="117"/>
        <v>2.63370319321466</v>
      </c>
      <c r="AE1843">
        <v>7</v>
      </c>
      <c r="AF1843">
        <v>0</v>
      </c>
      <c r="AG1843">
        <v>0</v>
      </c>
      <c r="AH1843">
        <v>0</v>
      </c>
      <c r="AI1843">
        <v>0</v>
      </c>
      <c r="AJ1843">
        <v>0</v>
      </c>
      <c r="AK1843">
        <v>0</v>
      </c>
      <c r="AL1843">
        <v>0</v>
      </c>
      <c r="AM1843" t="s">
        <v>41</v>
      </c>
    </row>
    <row r="1844" spans="1:39" hidden="1" x14ac:dyDescent="0.3">
      <c r="A1844">
        <v>10277</v>
      </c>
      <c r="B1844">
        <v>1961</v>
      </c>
      <c r="C1844" s="14">
        <f>2021-Table1[[#This Row],[Year_Birth]]</f>
        <v>60</v>
      </c>
      <c r="D1844" t="s">
        <v>46</v>
      </c>
      <c r="E1844" s="14" t="str" cm="1">
        <f t="array" ref="E1844">_xlfn.SWITCH(Table1[[#This Row],[Education]],"Graduation","Bachelor’s","Basic","High School","2n Cycle","Master’s","Master","Master’s","PhD","PhD","Other")</f>
        <v>Bachelor’s</v>
      </c>
      <c r="F1844" t="s">
        <v>50</v>
      </c>
      <c r="G1844" s="14" t="s">
        <v>50</v>
      </c>
      <c r="H1844" s="14" t="str" cm="1">
        <f t="array" ref="H1844">_xlfn.SWITCH(Table1[[#This Row],[Marital_Status_mod]],"Together","Couple","Married","Couple","Divorced","Single","Single","Single","Widow","Single","Other")</f>
        <v>Single</v>
      </c>
      <c r="I1844" s="4">
        <v>30081</v>
      </c>
      <c r="J1844" s="41" t="str">
        <f t="shared" si="114"/>
        <v>$30 - $40K</v>
      </c>
      <c r="K1844">
        <v>0</v>
      </c>
      <c r="L1844">
        <v>1</v>
      </c>
      <c r="M1844">
        <f>Table1[[#This Row],[Teenhome]]+Table1[[#This Row],[Kidhome]]</f>
        <v>1</v>
      </c>
      <c r="N1844" s="1">
        <v>41326</v>
      </c>
      <c r="O1844" s="16">
        <f>(Table1[[#This Row],[DataSetDate]]-Table1[[#This Row],[Dt_Customer]])/365</f>
        <v>7.9616438356164387</v>
      </c>
      <c r="P1844" s="15">
        <v>44232</v>
      </c>
      <c r="Q1844">
        <v>27</v>
      </c>
      <c r="R1844" s="4">
        <v>36</v>
      </c>
      <c r="S1844" s="4">
        <v>0</v>
      </c>
      <c r="T1844" s="4">
        <v>2</v>
      </c>
      <c r="U1844" s="4">
        <v>0</v>
      </c>
      <c r="V1844" s="4">
        <v>0</v>
      </c>
      <c r="W1844" s="4">
        <v>4</v>
      </c>
      <c r="X1844">
        <v>1</v>
      </c>
      <c r="Y1844">
        <v>1</v>
      </c>
      <c r="Z1844" t="str">
        <f t="shared" si="115"/>
        <v>Low</v>
      </c>
      <c r="AA1844" s="14">
        <f t="shared" ca="1" si="116"/>
        <v>1.3058679706061602</v>
      </c>
      <c r="AB1844">
        <v>0</v>
      </c>
      <c r="AC1844">
        <v>3</v>
      </c>
      <c r="AD1844" s="14">
        <f t="shared" ca="1" si="117"/>
        <v>2.6926208808088856</v>
      </c>
      <c r="AE1844">
        <v>7</v>
      </c>
      <c r="AF1844">
        <v>0</v>
      </c>
      <c r="AG1844">
        <v>0</v>
      </c>
      <c r="AH1844">
        <v>0</v>
      </c>
      <c r="AI1844">
        <v>0</v>
      </c>
      <c r="AJ1844">
        <v>0</v>
      </c>
      <c r="AK1844">
        <v>0</v>
      </c>
      <c r="AL1844">
        <v>0</v>
      </c>
      <c r="AM1844" t="s">
        <v>41</v>
      </c>
    </row>
    <row r="1845" spans="1:39" hidden="1" x14ac:dyDescent="0.3">
      <c r="A1845">
        <v>4444</v>
      </c>
      <c r="B1845">
        <v>1972</v>
      </c>
      <c r="C1845" s="14">
        <f>2021-Table1[[#This Row],[Year_Birth]]</f>
        <v>49</v>
      </c>
      <c r="D1845" t="s">
        <v>46</v>
      </c>
      <c r="E1845" s="14" t="str" cm="1">
        <f t="array" ref="E1845">_xlfn.SWITCH(Table1[[#This Row],[Education]],"Graduation","Bachelor’s","Basic","High School","2n Cycle","Master’s","Master","Master’s","PhD","PhD","Other")</f>
        <v>Bachelor’s</v>
      </c>
      <c r="F1845" t="s">
        <v>42</v>
      </c>
      <c r="G1845" s="14" t="s">
        <v>42</v>
      </c>
      <c r="H1845" s="14" t="str" cm="1">
        <f t="array" ref="H1845">_xlfn.SWITCH(Table1[[#This Row],[Marital_Status_mod]],"Together","Couple","Married","Couple","Divorced","Single","Single","Single","Widow","Single","Other")</f>
        <v>Couple</v>
      </c>
      <c r="I1845" s="4">
        <v>30023</v>
      </c>
      <c r="J1845" s="41" t="str">
        <f t="shared" si="114"/>
        <v>$30 - $40K</v>
      </c>
      <c r="K1845">
        <v>1</v>
      </c>
      <c r="L1845">
        <v>0</v>
      </c>
      <c r="M1845">
        <f>Table1[[#This Row],[Teenhome]]+Table1[[#This Row],[Kidhome]]</f>
        <v>1</v>
      </c>
      <c r="N1845" s="1">
        <v>41722</v>
      </c>
      <c r="O1845" s="16">
        <f>(Table1[[#This Row],[DataSetDate]]-Table1[[#This Row],[Dt_Customer]])/365</f>
        <v>6.8767123287671232</v>
      </c>
      <c r="P1845" s="15">
        <v>44232</v>
      </c>
      <c r="Q1845">
        <v>28</v>
      </c>
      <c r="R1845" s="4">
        <v>11</v>
      </c>
      <c r="S1845" s="4">
        <v>0</v>
      </c>
      <c r="T1845" s="4">
        <v>16</v>
      </c>
      <c r="U1845" s="4">
        <v>7</v>
      </c>
      <c r="V1845" s="4">
        <v>6</v>
      </c>
      <c r="W1845" s="4">
        <v>21</v>
      </c>
      <c r="X1845">
        <v>1</v>
      </c>
      <c r="Y1845">
        <v>2</v>
      </c>
      <c r="Z1845" t="str">
        <f t="shared" si="115"/>
        <v>Low</v>
      </c>
      <c r="AA1845" s="14">
        <f t="shared" ca="1" si="116"/>
        <v>2.056370202125577</v>
      </c>
      <c r="AB1845">
        <v>0</v>
      </c>
      <c r="AC1845">
        <v>3</v>
      </c>
      <c r="AD1845" s="14">
        <f t="shared" ca="1" si="117"/>
        <v>3.2946004470535009</v>
      </c>
      <c r="AE1845">
        <v>8</v>
      </c>
      <c r="AF1845">
        <v>0</v>
      </c>
      <c r="AG1845">
        <v>0</v>
      </c>
      <c r="AH1845">
        <v>0</v>
      </c>
      <c r="AI1845">
        <v>0</v>
      </c>
      <c r="AJ1845">
        <v>0</v>
      </c>
      <c r="AK1845">
        <v>0</v>
      </c>
      <c r="AL1845">
        <v>0</v>
      </c>
      <c r="AM1845" t="s">
        <v>41</v>
      </c>
    </row>
    <row r="1846" spans="1:39" hidden="1" x14ac:dyDescent="0.3">
      <c r="A1846">
        <v>498</v>
      </c>
      <c r="B1846">
        <v>1970</v>
      </c>
      <c r="C1846" s="14">
        <f>2021-Table1[[#This Row],[Year_Birth]]</f>
        <v>51</v>
      </c>
      <c r="D1846" t="s">
        <v>46</v>
      </c>
      <c r="E1846" s="14" t="str" cm="1">
        <f t="array" ref="E1846">_xlfn.SWITCH(Table1[[#This Row],[Education]],"Graduation","Bachelor’s","Basic","High School","2n Cycle","Master’s","Master","Master’s","PhD","PhD","Other")</f>
        <v>Bachelor’s</v>
      </c>
      <c r="F1846" t="s">
        <v>50</v>
      </c>
      <c r="G1846" s="14" t="s">
        <v>50</v>
      </c>
      <c r="H1846" s="14" t="str" cm="1">
        <f t="array" ref="H1846">_xlfn.SWITCH(Table1[[#This Row],[Marital_Status_mod]],"Together","Couple","Married","Couple","Divorced","Single","Single","Single","Widow","Single","Other")</f>
        <v>Single</v>
      </c>
      <c r="I1846" s="4">
        <v>30015</v>
      </c>
      <c r="J1846" s="41" t="str">
        <f t="shared" si="114"/>
        <v>$30 - $40K</v>
      </c>
      <c r="K1846">
        <v>1</v>
      </c>
      <c r="L1846">
        <v>0</v>
      </c>
      <c r="M1846">
        <f>Table1[[#This Row],[Teenhome]]+Table1[[#This Row],[Kidhome]]</f>
        <v>1</v>
      </c>
      <c r="N1846" s="1">
        <v>41672</v>
      </c>
      <c r="O1846" s="16">
        <f>(Table1[[#This Row],[DataSetDate]]-Table1[[#This Row],[Dt_Customer]])/365</f>
        <v>7.0136986301369859</v>
      </c>
      <c r="P1846" s="15">
        <v>44232</v>
      </c>
      <c r="Q1846">
        <v>28</v>
      </c>
      <c r="R1846" s="4">
        <v>25</v>
      </c>
      <c r="S1846" s="4">
        <v>0</v>
      </c>
      <c r="T1846" s="4">
        <v>22</v>
      </c>
      <c r="U1846" s="4">
        <v>2</v>
      </c>
      <c r="V1846" s="4">
        <v>3</v>
      </c>
      <c r="W1846" s="4">
        <v>5</v>
      </c>
      <c r="X1846">
        <v>2</v>
      </c>
      <c r="Y1846">
        <v>1</v>
      </c>
      <c r="Z1846" t="str">
        <f t="shared" si="115"/>
        <v>Low</v>
      </c>
      <c r="AA1846" s="14">
        <f t="shared" ca="1" si="116"/>
        <v>1.0477327187070553</v>
      </c>
      <c r="AB1846">
        <v>0</v>
      </c>
      <c r="AC1846">
        <v>4</v>
      </c>
      <c r="AD1846" s="14">
        <f t="shared" ca="1" si="117"/>
        <v>4.1729611702198017</v>
      </c>
      <c r="AE1846">
        <v>5</v>
      </c>
      <c r="AF1846">
        <v>0</v>
      </c>
      <c r="AG1846">
        <v>0</v>
      </c>
      <c r="AH1846">
        <v>0</v>
      </c>
      <c r="AI1846">
        <v>0</v>
      </c>
      <c r="AJ1846">
        <v>0</v>
      </c>
      <c r="AK1846">
        <v>0</v>
      </c>
      <c r="AL1846">
        <v>0</v>
      </c>
      <c r="AM1846" t="s">
        <v>41</v>
      </c>
    </row>
    <row r="1847" spans="1:39" hidden="1" x14ac:dyDescent="0.3">
      <c r="A1847">
        <v>7786</v>
      </c>
      <c r="B1847">
        <v>1986</v>
      </c>
      <c r="C1847" s="14">
        <f>2021-Table1[[#This Row],[Year_Birth]]</f>
        <v>35</v>
      </c>
      <c r="D1847" t="s">
        <v>39</v>
      </c>
      <c r="E1847" s="14" t="str" cm="1">
        <f t="array" ref="E1847">_xlfn.SWITCH(Table1[[#This Row],[Education]],"Graduation","Bachelor’s","Basic","High School","2n Cycle","Master’s","Master","Master’s","PhD","PhD","Other")</f>
        <v>PhD</v>
      </c>
      <c r="F1847" t="s">
        <v>50</v>
      </c>
      <c r="G1847" s="14" t="s">
        <v>50</v>
      </c>
      <c r="H1847" s="14" t="str" cm="1">
        <f t="array" ref="H1847">_xlfn.SWITCH(Table1[[#This Row],[Marital_Status_mod]],"Together","Couple","Married","Couple","Divorced","Single","Single","Single","Widow","Single","Other")</f>
        <v>Single</v>
      </c>
      <c r="I1847" s="4">
        <v>29999</v>
      </c>
      <c r="J1847" s="41" t="str">
        <f t="shared" si="114"/>
        <v>$20 - $30K</v>
      </c>
      <c r="K1847">
        <v>1</v>
      </c>
      <c r="L1847">
        <v>0</v>
      </c>
      <c r="M1847">
        <f>Table1[[#This Row],[Teenhome]]+Table1[[#This Row],[Kidhome]]</f>
        <v>1</v>
      </c>
      <c r="N1847" s="1">
        <v>41318</v>
      </c>
      <c r="O1847" s="16">
        <f>(Table1[[#This Row],[DataSetDate]]-Table1[[#This Row],[Dt_Customer]])/365</f>
        <v>7.9835616438356167</v>
      </c>
      <c r="P1847" s="15">
        <v>44232</v>
      </c>
      <c r="Q1847">
        <v>22</v>
      </c>
      <c r="R1847" s="4">
        <v>68</v>
      </c>
      <c r="S1847" s="4">
        <v>7</v>
      </c>
      <c r="T1847" s="4">
        <v>59</v>
      </c>
      <c r="U1847" s="4">
        <v>10</v>
      </c>
      <c r="V1847" s="4">
        <v>5</v>
      </c>
      <c r="W1847" s="4">
        <v>11</v>
      </c>
      <c r="X1847">
        <v>4</v>
      </c>
      <c r="Y1847">
        <v>3</v>
      </c>
      <c r="Z1847" t="str">
        <f t="shared" si="115"/>
        <v>Medium</v>
      </c>
      <c r="AA1847" s="14">
        <f t="shared" ca="1" si="116"/>
        <v>3.1282500579318464</v>
      </c>
      <c r="AB1847">
        <v>1</v>
      </c>
      <c r="AC1847">
        <v>4</v>
      </c>
      <c r="AD1847" s="14">
        <f t="shared" ca="1" si="117"/>
        <v>4.2741828370386026</v>
      </c>
      <c r="AE1847">
        <v>8</v>
      </c>
      <c r="AF1847">
        <v>0</v>
      </c>
      <c r="AG1847">
        <v>0</v>
      </c>
      <c r="AH1847">
        <v>0</v>
      </c>
      <c r="AI1847">
        <v>0</v>
      </c>
      <c r="AJ1847">
        <v>0</v>
      </c>
      <c r="AK1847">
        <v>0</v>
      </c>
      <c r="AL1847">
        <v>0</v>
      </c>
      <c r="AM1847" t="s">
        <v>41</v>
      </c>
    </row>
    <row r="1848" spans="1:39" hidden="1" x14ac:dyDescent="0.3">
      <c r="A1848">
        <v>6340</v>
      </c>
      <c r="B1848">
        <v>1985</v>
      </c>
      <c r="C1848" s="14">
        <f>2021-Table1[[#This Row],[Year_Birth]]</f>
        <v>36</v>
      </c>
      <c r="D1848" t="s">
        <v>46</v>
      </c>
      <c r="E1848" s="14" t="str" cm="1">
        <f t="array" ref="E1848">_xlfn.SWITCH(Table1[[#This Row],[Education]],"Graduation","Bachelor’s","Basic","High School","2n Cycle","Master’s","Master","Master’s","PhD","PhD","Other")</f>
        <v>Bachelor’s</v>
      </c>
      <c r="F1848" t="s">
        <v>50</v>
      </c>
      <c r="G1848" s="14" t="s">
        <v>50</v>
      </c>
      <c r="H1848" s="14" t="str" cm="1">
        <f t="array" ref="H1848">_xlfn.SWITCH(Table1[[#This Row],[Marital_Status_mod]],"Together","Couple","Married","Couple","Divorced","Single","Single","Single","Widow","Single","Other")</f>
        <v>Single</v>
      </c>
      <c r="I1848" s="4">
        <v>29938</v>
      </c>
      <c r="J1848" s="41" t="str">
        <f t="shared" si="114"/>
        <v>$20 - $30K</v>
      </c>
      <c r="K1848">
        <v>1</v>
      </c>
      <c r="L1848">
        <v>0</v>
      </c>
      <c r="M1848">
        <f>Table1[[#This Row],[Teenhome]]+Table1[[#This Row],[Kidhome]]</f>
        <v>1</v>
      </c>
      <c r="N1848" s="1">
        <v>41574</v>
      </c>
      <c r="O1848" s="16">
        <f>(Table1[[#This Row],[DataSetDate]]-Table1[[#This Row],[Dt_Customer]])/365</f>
        <v>7.2821917808219174</v>
      </c>
      <c r="P1848" s="15">
        <v>44232</v>
      </c>
      <c r="Q1848">
        <v>52</v>
      </c>
      <c r="R1848" s="4">
        <v>3</v>
      </c>
      <c r="S1848" s="4">
        <v>3</v>
      </c>
      <c r="T1848" s="4">
        <v>7</v>
      </c>
      <c r="U1848" s="4">
        <v>0</v>
      </c>
      <c r="V1848" s="4">
        <v>2</v>
      </c>
      <c r="W1848" s="4">
        <v>11</v>
      </c>
      <c r="X1848">
        <v>2</v>
      </c>
      <c r="Y1848">
        <v>1</v>
      </c>
      <c r="Z1848" t="str">
        <f t="shared" si="115"/>
        <v>Low</v>
      </c>
      <c r="AA1848" s="14">
        <f t="shared" ca="1" si="116"/>
        <v>1.0081355766226223</v>
      </c>
      <c r="AB1848">
        <v>0</v>
      </c>
      <c r="AC1848">
        <v>3</v>
      </c>
      <c r="AD1848" s="14">
        <f t="shared" ca="1" si="117"/>
        <v>2.6222090826293556</v>
      </c>
      <c r="AE1848">
        <v>6</v>
      </c>
      <c r="AF1848">
        <v>0</v>
      </c>
      <c r="AG1848">
        <v>0</v>
      </c>
      <c r="AH1848">
        <v>0</v>
      </c>
      <c r="AI1848">
        <v>0</v>
      </c>
      <c r="AJ1848">
        <v>0</v>
      </c>
      <c r="AK1848">
        <v>0</v>
      </c>
      <c r="AL1848">
        <v>0</v>
      </c>
      <c r="AM1848" t="s">
        <v>47</v>
      </c>
    </row>
    <row r="1849" spans="1:39" hidden="1" x14ac:dyDescent="0.3">
      <c r="A1849">
        <v>2337</v>
      </c>
      <c r="B1849">
        <v>1971</v>
      </c>
      <c r="C1849" s="14">
        <f>2021-Table1[[#This Row],[Year_Birth]]</f>
        <v>50</v>
      </c>
      <c r="D1849" t="s">
        <v>46</v>
      </c>
      <c r="E1849" s="14" t="str" cm="1">
        <f t="array" ref="E1849">_xlfn.SWITCH(Table1[[#This Row],[Education]],"Graduation","Bachelor’s","Basic","High School","2n Cycle","Master’s","Master","Master’s","PhD","PhD","Other")</f>
        <v>Bachelor’s</v>
      </c>
      <c r="F1849" t="s">
        <v>49</v>
      </c>
      <c r="G1849" s="14" t="s">
        <v>49</v>
      </c>
      <c r="H1849" s="14" t="str" cm="1">
        <f t="array" ref="H1849">_xlfn.SWITCH(Table1[[#This Row],[Marital_Status_mod]],"Together","Couple","Married","Couple","Divorced","Single","Single","Single","Widow","Single","Other")</f>
        <v>Single</v>
      </c>
      <c r="I1849" s="4">
        <v>29819</v>
      </c>
      <c r="J1849" s="41" t="str">
        <f t="shared" si="114"/>
        <v>$20 - $30K</v>
      </c>
      <c r="K1849">
        <v>1</v>
      </c>
      <c r="L1849">
        <v>0</v>
      </c>
      <c r="M1849">
        <f>Table1[[#This Row],[Teenhome]]+Table1[[#This Row],[Kidhome]]</f>
        <v>1</v>
      </c>
      <c r="N1849" s="1">
        <v>41571</v>
      </c>
      <c r="O1849" s="16">
        <f>(Table1[[#This Row],[DataSetDate]]-Table1[[#This Row],[Dt_Customer]])/365</f>
        <v>7.2904109589041095</v>
      </c>
      <c r="P1849" s="15">
        <v>44232</v>
      </c>
      <c r="Q1849">
        <v>77</v>
      </c>
      <c r="R1849" s="4">
        <v>9</v>
      </c>
      <c r="S1849" s="4">
        <v>1</v>
      </c>
      <c r="T1849" s="4">
        <v>24</v>
      </c>
      <c r="U1849" s="4">
        <v>2</v>
      </c>
      <c r="V1849" s="4">
        <v>1</v>
      </c>
      <c r="W1849" s="4">
        <v>2</v>
      </c>
      <c r="X1849">
        <v>3</v>
      </c>
      <c r="Y1849">
        <v>3</v>
      </c>
      <c r="Z1849" t="str">
        <f t="shared" si="115"/>
        <v>Medium</v>
      </c>
      <c r="AA1849" s="14">
        <f t="shared" ca="1" si="116"/>
        <v>2.971524028625427</v>
      </c>
      <c r="AB1849">
        <v>0</v>
      </c>
      <c r="AC1849">
        <v>3</v>
      </c>
      <c r="AD1849" s="14">
        <f t="shared" ca="1" si="117"/>
        <v>3.3303300218649521</v>
      </c>
      <c r="AE1849">
        <v>6</v>
      </c>
      <c r="AF1849">
        <v>0</v>
      </c>
      <c r="AG1849">
        <v>0</v>
      </c>
      <c r="AH1849">
        <v>0</v>
      </c>
      <c r="AI1849">
        <v>0</v>
      </c>
      <c r="AJ1849">
        <v>0</v>
      </c>
      <c r="AK1849">
        <v>0</v>
      </c>
      <c r="AL1849">
        <v>0</v>
      </c>
      <c r="AM1849" t="s">
        <v>41</v>
      </c>
    </row>
    <row r="1850" spans="1:39" hidden="1" x14ac:dyDescent="0.3">
      <c r="A1850">
        <v>2587</v>
      </c>
      <c r="B1850">
        <v>1972</v>
      </c>
      <c r="C1850" s="14">
        <f>2021-Table1[[#This Row],[Year_Birth]]</f>
        <v>49</v>
      </c>
      <c r="D1850" t="s">
        <v>39</v>
      </c>
      <c r="E1850" s="14" t="str" cm="1">
        <f t="array" ref="E1850">_xlfn.SWITCH(Table1[[#This Row],[Education]],"Graduation","Bachelor’s","Basic","High School","2n Cycle","Master’s","Master","Master’s","PhD","PhD","Other")</f>
        <v>PhD</v>
      </c>
      <c r="F1850" t="s">
        <v>42</v>
      </c>
      <c r="G1850" s="14" t="s">
        <v>42</v>
      </c>
      <c r="H1850" s="14" t="str" cm="1">
        <f t="array" ref="H1850">_xlfn.SWITCH(Table1[[#This Row],[Marital_Status_mod]],"Together","Couple","Married","Couple","Divorced","Single","Single","Single","Widow","Single","Other")</f>
        <v>Couple</v>
      </c>
      <c r="I1850" s="4">
        <v>29791</v>
      </c>
      <c r="J1850" s="41" t="str">
        <f t="shared" si="114"/>
        <v>$20 - $30K</v>
      </c>
      <c r="K1850">
        <v>1</v>
      </c>
      <c r="L1850">
        <v>0</v>
      </c>
      <c r="M1850">
        <f>Table1[[#This Row],[Teenhome]]+Table1[[#This Row],[Kidhome]]</f>
        <v>1</v>
      </c>
      <c r="N1850" s="1">
        <v>41774</v>
      </c>
      <c r="O1850" s="16">
        <f>(Table1[[#This Row],[DataSetDate]]-Table1[[#This Row],[Dt_Customer]])/365</f>
        <v>6.7342465753424658</v>
      </c>
      <c r="P1850" s="15">
        <v>44232</v>
      </c>
      <c r="Q1850">
        <v>21</v>
      </c>
      <c r="R1850" s="4">
        <v>14</v>
      </c>
      <c r="S1850" s="4">
        <v>0</v>
      </c>
      <c r="T1850" s="4">
        <v>6</v>
      </c>
      <c r="U1850" s="4">
        <v>0</v>
      </c>
      <c r="V1850" s="4">
        <v>0</v>
      </c>
      <c r="W1850" s="4">
        <v>0</v>
      </c>
      <c r="X1850">
        <v>2</v>
      </c>
      <c r="Y1850">
        <v>2</v>
      </c>
      <c r="Z1850" t="str">
        <f t="shared" si="115"/>
        <v>Low</v>
      </c>
      <c r="AA1850" s="14">
        <f t="shared" ca="1" si="116"/>
        <v>1.9960854047233423</v>
      </c>
      <c r="AB1850">
        <v>0</v>
      </c>
      <c r="AC1850">
        <v>3</v>
      </c>
      <c r="AD1850" s="14">
        <f t="shared" ca="1" si="117"/>
        <v>3.3000955873415716</v>
      </c>
      <c r="AE1850">
        <v>5</v>
      </c>
      <c r="AF1850">
        <v>0</v>
      </c>
      <c r="AG1850">
        <v>0</v>
      </c>
      <c r="AH1850">
        <v>0</v>
      </c>
      <c r="AI1850">
        <v>0</v>
      </c>
      <c r="AJ1850">
        <v>0</v>
      </c>
      <c r="AK1850">
        <v>0</v>
      </c>
      <c r="AL1850">
        <v>0</v>
      </c>
      <c r="AM1850" t="s">
        <v>53</v>
      </c>
    </row>
    <row r="1851" spans="1:39" hidden="1" x14ac:dyDescent="0.3">
      <c r="A1851">
        <v>3332</v>
      </c>
      <c r="B1851">
        <v>1985</v>
      </c>
      <c r="C1851" s="14">
        <f>2021-Table1[[#This Row],[Year_Birth]]</f>
        <v>36</v>
      </c>
      <c r="D1851" t="s">
        <v>46</v>
      </c>
      <c r="E1851" s="14" t="str" cm="1">
        <f t="array" ref="E1851">_xlfn.SWITCH(Table1[[#This Row],[Education]],"Graduation","Bachelor’s","Basic","High School","2n Cycle","Master’s","Master","Master’s","PhD","PhD","Other")</f>
        <v>Bachelor’s</v>
      </c>
      <c r="F1851" t="s">
        <v>50</v>
      </c>
      <c r="G1851" s="14" t="s">
        <v>50</v>
      </c>
      <c r="H1851" s="14" t="str" cm="1">
        <f t="array" ref="H1851">_xlfn.SWITCH(Table1[[#This Row],[Marital_Status_mod]],"Together","Couple","Married","Couple","Divorced","Single","Single","Single","Widow","Single","Other")</f>
        <v>Single</v>
      </c>
      <c r="I1851" s="4">
        <v>29760</v>
      </c>
      <c r="J1851" s="41" t="str">
        <f t="shared" si="114"/>
        <v>$20 - $30K</v>
      </c>
      <c r="K1851">
        <v>1</v>
      </c>
      <c r="L1851">
        <v>0</v>
      </c>
      <c r="M1851">
        <f>Table1[[#This Row],[Teenhome]]+Table1[[#This Row],[Kidhome]]</f>
        <v>1</v>
      </c>
      <c r="N1851" s="1">
        <v>41150</v>
      </c>
      <c r="O1851" s="16">
        <f>(Table1[[#This Row],[DataSetDate]]-Table1[[#This Row],[Dt_Customer]])/365</f>
        <v>8.4438356164383563</v>
      </c>
      <c r="P1851" s="15">
        <v>44232</v>
      </c>
      <c r="Q1851">
        <v>87</v>
      </c>
      <c r="R1851" s="4">
        <v>64</v>
      </c>
      <c r="S1851" s="4">
        <v>4</v>
      </c>
      <c r="T1851" s="4">
        <v>68</v>
      </c>
      <c r="U1851" s="4">
        <v>7</v>
      </c>
      <c r="V1851" s="4">
        <v>5</v>
      </c>
      <c r="W1851" s="4">
        <v>17</v>
      </c>
      <c r="X1851">
        <v>4</v>
      </c>
      <c r="Y1851">
        <v>3</v>
      </c>
      <c r="Z1851" t="str">
        <f t="shared" si="115"/>
        <v>Medium</v>
      </c>
      <c r="AA1851" s="14">
        <f t="shared" ca="1" si="116"/>
        <v>2.9490335539388011</v>
      </c>
      <c r="AB1851">
        <v>1</v>
      </c>
      <c r="AC1851">
        <v>4</v>
      </c>
      <c r="AD1851" s="14">
        <f t="shared" ca="1" si="117"/>
        <v>4.1494591262222063</v>
      </c>
      <c r="AE1851">
        <v>8</v>
      </c>
      <c r="AF1851">
        <v>0</v>
      </c>
      <c r="AG1851">
        <v>0</v>
      </c>
      <c r="AH1851">
        <v>0</v>
      </c>
      <c r="AI1851">
        <v>0</v>
      </c>
      <c r="AJ1851">
        <v>0</v>
      </c>
      <c r="AK1851">
        <v>0</v>
      </c>
      <c r="AL1851">
        <v>0</v>
      </c>
      <c r="AM1851" t="s">
        <v>52</v>
      </c>
    </row>
    <row r="1852" spans="1:39" hidden="1" x14ac:dyDescent="0.3">
      <c r="A1852">
        <v>7433</v>
      </c>
      <c r="B1852">
        <v>1985</v>
      </c>
      <c r="C1852" s="14">
        <f>2021-Table1[[#This Row],[Year_Birth]]</f>
        <v>36</v>
      </c>
      <c r="D1852" t="s">
        <v>46</v>
      </c>
      <c r="E1852" s="14" t="str" cm="1">
        <f t="array" ref="E1852">_xlfn.SWITCH(Table1[[#This Row],[Education]],"Graduation","Bachelor’s","Basic","High School","2n Cycle","Master’s","Master","Master’s","PhD","PhD","Other")</f>
        <v>Bachelor’s</v>
      </c>
      <c r="F1852" t="s">
        <v>50</v>
      </c>
      <c r="G1852" s="14" t="s">
        <v>50</v>
      </c>
      <c r="H1852" s="14" t="str" cm="1">
        <f t="array" ref="H1852">_xlfn.SWITCH(Table1[[#This Row],[Marital_Status_mod]],"Together","Couple","Married","Couple","Divorced","Single","Single","Single","Widow","Single","Other")</f>
        <v>Single</v>
      </c>
      <c r="I1852" s="4">
        <v>29760</v>
      </c>
      <c r="J1852" s="41" t="str">
        <f t="shared" si="114"/>
        <v>$20 - $30K</v>
      </c>
      <c r="K1852">
        <v>1</v>
      </c>
      <c r="L1852">
        <v>0</v>
      </c>
      <c r="M1852">
        <f>Table1[[#This Row],[Teenhome]]+Table1[[#This Row],[Kidhome]]</f>
        <v>1</v>
      </c>
      <c r="N1852" s="1">
        <v>41150</v>
      </c>
      <c r="O1852" s="16">
        <f>(Table1[[#This Row],[DataSetDate]]-Table1[[#This Row],[Dt_Customer]])/365</f>
        <v>8.4438356164383563</v>
      </c>
      <c r="P1852" s="15">
        <v>44232</v>
      </c>
      <c r="Q1852">
        <v>87</v>
      </c>
      <c r="R1852" s="4">
        <v>64</v>
      </c>
      <c r="S1852" s="4">
        <v>4</v>
      </c>
      <c r="T1852" s="4">
        <v>68</v>
      </c>
      <c r="U1852" s="4">
        <v>7</v>
      </c>
      <c r="V1852" s="4">
        <v>5</v>
      </c>
      <c r="W1852" s="4">
        <v>17</v>
      </c>
      <c r="X1852">
        <v>4</v>
      </c>
      <c r="Y1852">
        <v>3</v>
      </c>
      <c r="Z1852" t="str">
        <f t="shared" si="115"/>
        <v>Medium</v>
      </c>
      <c r="AA1852" s="14">
        <f t="shared" ca="1" si="116"/>
        <v>2.7448865947172698</v>
      </c>
      <c r="AB1852">
        <v>1</v>
      </c>
      <c r="AC1852">
        <v>4</v>
      </c>
      <c r="AD1852" s="14">
        <f t="shared" ca="1" si="117"/>
        <v>3.7912755601832835</v>
      </c>
      <c r="AE1852">
        <v>8</v>
      </c>
      <c r="AF1852">
        <v>0</v>
      </c>
      <c r="AG1852">
        <v>0</v>
      </c>
      <c r="AH1852">
        <v>0</v>
      </c>
      <c r="AI1852">
        <v>0</v>
      </c>
      <c r="AJ1852">
        <v>0</v>
      </c>
      <c r="AK1852">
        <v>0</v>
      </c>
      <c r="AL1852">
        <v>0</v>
      </c>
      <c r="AM1852" t="s">
        <v>41</v>
      </c>
    </row>
    <row r="1853" spans="1:39" hidden="1" x14ac:dyDescent="0.3">
      <c r="A1853">
        <v>1818</v>
      </c>
      <c r="B1853">
        <v>1971</v>
      </c>
      <c r="C1853" s="14">
        <f>2021-Table1[[#This Row],[Year_Birth]]</f>
        <v>50</v>
      </c>
      <c r="D1853" t="s">
        <v>39</v>
      </c>
      <c r="E1853" s="14" t="str" cm="1">
        <f t="array" ref="E1853">_xlfn.SWITCH(Table1[[#This Row],[Education]],"Graduation","Bachelor’s","Basic","High School","2n Cycle","Master’s","Master","Master’s","PhD","PhD","Other")</f>
        <v>PhD</v>
      </c>
      <c r="F1853" t="s">
        <v>40</v>
      </c>
      <c r="G1853" s="14" t="s">
        <v>40</v>
      </c>
      <c r="H1853" s="14" t="str" cm="1">
        <f t="array" ref="H1853">_xlfn.SWITCH(Table1[[#This Row],[Marital_Status_mod]],"Together","Couple","Married","Couple","Divorced","Single","Single","Single","Widow","Single","Other")</f>
        <v>Couple</v>
      </c>
      <c r="I1853" s="4">
        <v>29732</v>
      </c>
      <c r="J1853" s="41" t="str">
        <f t="shared" si="114"/>
        <v>$20 - $30K</v>
      </c>
      <c r="K1853">
        <v>1</v>
      </c>
      <c r="L1853">
        <v>0</v>
      </c>
      <c r="M1853">
        <f>Table1[[#This Row],[Teenhome]]+Table1[[#This Row],[Kidhome]]</f>
        <v>1</v>
      </c>
      <c r="N1853" s="1">
        <v>41723</v>
      </c>
      <c r="O1853" s="16">
        <f>(Table1[[#This Row],[DataSetDate]]-Table1[[#This Row],[Dt_Customer]])/365</f>
        <v>6.8739726027397259</v>
      </c>
      <c r="P1853" s="15">
        <v>44232</v>
      </c>
      <c r="Q1853">
        <v>23</v>
      </c>
      <c r="R1853" s="4">
        <v>25</v>
      </c>
      <c r="S1853" s="4">
        <v>0</v>
      </c>
      <c r="T1853" s="4">
        <v>8</v>
      </c>
      <c r="U1853" s="4">
        <v>0</v>
      </c>
      <c r="V1853" s="4">
        <v>1</v>
      </c>
      <c r="W1853" s="4">
        <v>4</v>
      </c>
      <c r="X1853">
        <v>1</v>
      </c>
      <c r="Y1853">
        <v>2</v>
      </c>
      <c r="Z1853" t="str">
        <f t="shared" si="115"/>
        <v>Low</v>
      </c>
      <c r="AA1853" s="14">
        <f t="shared" ca="1" si="116"/>
        <v>2.014521039929086</v>
      </c>
      <c r="AB1853">
        <v>0</v>
      </c>
      <c r="AC1853">
        <v>2</v>
      </c>
      <c r="AD1853" s="14">
        <f t="shared" ca="1" si="117"/>
        <v>2.1376898192408618</v>
      </c>
      <c r="AE1853">
        <v>9</v>
      </c>
      <c r="AF1853">
        <v>0</v>
      </c>
      <c r="AG1853">
        <v>0</v>
      </c>
      <c r="AH1853">
        <v>0</v>
      </c>
      <c r="AI1853">
        <v>0</v>
      </c>
      <c r="AJ1853">
        <v>0</v>
      </c>
      <c r="AK1853">
        <v>0</v>
      </c>
      <c r="AL1853">
        <v>0</v>
      </c>
      <c r="AM1853" t="s">
        <v>48</v>
      </c>
    </row>
    <row r="1854" spans="1:39" hidden="1" x14ac:dyDescent="0.3">
      <c r="A1854">
        <v>10451</v>
      </c>
      <c r="B1854">
        <v>1965</v>
      </c>
      <c r="C1854" s="14">
        <f>2021-Table1[[#This Row],[Year_Birth]]</f>
        <v>56</v>
      </c>
      <c r="D1854" t="s">
        <v>46</v>
      </c>
      <c r="E1854" s="14" t="str" cm="1">
        <f t="array" ref="E1854">_xlfn.SWITCH(Table1[[#This Row],[Education]],"Graduation","Bachelor’s","Basic","High School","2n Cycle","Master’s","Master","Master’s","PhD","PhD","Other")</f>
        <v>Bachelor’s</v>
      </c>
      <c r="F1854" t="s">
        <v>40</v>
      </c>
      <c r="G1854" s="14" t="s">
        <v>40</v>
      </c>
      <c r="H1854" s="14" t="str" cm="1">
        <f t="array" ref="H1854">_xlfn.SWITCH(Table1[[#This Row],[Marital_Status_mod]],"Together","Couple","Married","Couple","Divorced","Single","Single","Single","Widow","Single","Other")</f>
        <v>Couple</v>
      </c>
      <c r="I1854" s="4">
        <v>29672</v>
      </c>
      <c r="J1854" s="41" t="str">
        <f t="shared" si="114"/>
        <v>$20 - $30K</v>
      </c>
      <c r="K1854">
        <v>1</v>
      </c>
      <c r="L1854">
        <v>1</v>
      </c>
      <c r="M1854">
        <f>Table1[[#This Row],[Teenhome]]+Table1[[#This Row],[Kidhome]]</f>
        <v>2</v>
      </c>
      <c r="N1854" s="1">
        <v>41345</v>
      </c>
      <c r="O1854" s="16">
        <f>(Table1[[#This Row],[DataSetDate]]-Table1[[#This Row],[Dt_Customer]])/365</f>
        <v>7.9095890410958907</v>
      </c>
      <c r="P1854" s="15">
        <v>44232</v>
      </c>
      <c r="Q1854">
        <v>6</v>
      </c>
      <c r="R1854" s="4">
        <v>9</v>
      </c>
      <c r="S1854" s="4">
        <v>1</v>
      </c>
      <c r="T1854" s="4">
        <v>3</v>
      </c>
      <c r="U1854" s="4">
        <v>0</v>
      </c>
      <c r="V1854" s="4">
        <v>4</v>
      </c>
      <c r="W1854" s="4">
        <v>8</v>
      </c>
      <c r="X1854">
        <v>1</v>
      </c>
      <c r="Y1854">
        <v>0</v>
      </c>
      <c r="Z1854" t="str">
        <f t="shared" si="115"/>
        <v>Low</v>
      </c>
      <c r="AA1854" s="14">
        <f t="shared" ca="1" si="116"/>
        <v>-0.22968788564446696</v>
      </c>
      <c r="AB1854">
        <v>0</v>
      </c>
      <c r="AC1854">
        <v>3</v>
      </c>
      <c r="AD1854" s="14">
        <f t="shared" ca="1" si="117"/>
        <v>3.2282139867158484</v>
      </c>
      <c r="AE1854">
        <v>6</v>
      </c>
      <c r="AF1854">
        <v>0</v>
      </c>
      <c r="AG1854">
        <v>0</v>
      </c>
      <c r="AH1854">
        <v>0</v>
      </c>
      <c r="AI1854">
        <v>0</v>
      </c>
      <c r="AJ1854">
        <v>0</v>
      </c>
      <c r="AK1854">
        <v>0</v>
      </c>
      <c r="AL1854">
        <v>0</v>
      </c>
      <c r="AM1854" t="s">
        <v>47</v>
      </c>
    </row>
    <row r="1855" spans="1:39" hidden="1" x14ac:dyDescent="0.3">
      <c r="A1855">
        <v>4198</v>
      </c>
      <c r="B1855">
        <v>1965</v>
      </c>
      <c r="C1855" s="14">
        <f>2021-Table1[[#This Row],[Year_Birth]]</f>
        <v>56</v>
      </c>
      <c r="D1855" t="s">
        <v>46</v>
      </c>
      <c r="E1855" s="14" t="str" cm="1">
        <f t="array" ref="E1855">_xlfn.SWITCH(Table1[[#This Row],[Education]],"Graduation","Bachelor’s","Basic","High School","2n Cycle","Master’s","Master","Master’s","PhD","PhD","Other")</f>
        <v>Bachelor’s</v>
      </c>
      <c r="F1855" t="s">
        <v>40</v>
      </c>
      <c r="G1855" s="14" t="s">
        <v>40</v>
      </c>
      <c r="H1855" s="14" t="str" cm="1">
        <f t="array" ref="H1855">_xlfn.SWITCH(Table1[[#This Row],[Marital_Status_mod]],"Together","Couple","Married","Couple","Divorced","Single","Single","Single","Widow","Single","Other")</f>
        <v>Couple</v>
      </c>
      <c r="I1855" s="4">
        <v>29672</v>
      </c>
      <c r="J1855" s="41" t="str">
        <f t="shared" si="114"/>
        <v>$20 - $30K</v>
      </c>
      <c r="K1855">
        <v>1</v>
      </c>
      <c r="L1855">
        <v>1</v>
      </c>
      <c r="M1855">
        <f>Table1[[#This Row],[Teenhome]]+Table1[[#This Row],[Kidhome]]</f>
        <v>2</v>
      </c>
      <c r="N1855" s="1">
        <v>41345</v>
      </c>
      <c r="O1855" s="16">
        <f>(Table1[[#This Row],[DataSetDate]]-Table1[[#This Row],[Dt_Customer]])/365</f>
        <v>7.9095890410958907</v>
      </c>
      <c r="P1855" s="15">
        <v>44232</v>
      </c>
      <c r="Q1855">
        <v>6</v>
      </c>
      <c r="R1855" s="4">
        <v>9</v>
      </c>
      <c r="S1855" s="4">
        <v>1</v>
      </c>
      <c r="T1855" s="4">
        <v>3</v>
      </c>
      <c r="U1855" s="4">
        <v>0</v>
      </c>
      <c r="V1855" s="4">
        <v>4</v>
      </c>
      <c r="W1855" s="4">
        <v>8</v>
      </c>
      <c r="X1855">
        <v>1</v>
      </c>
      <c r="Y1855">
        <v>0</v>
      </c>
      <c r="Z1855" t="str">
        <f t="shared" si="115"/>
        <v>Low</v>
      </c>
      <c r="AA1855" s="14">
        <f t="shared" ca="1" si="116"/>
        <v>0.36819064438277133</v>
      </c>
      <c r="AB1855">
        <v>0</v>
      </c>
      <c r="AC1855">
        <v>3</v>
      </c>
      <c r="AD1855" s="14">
        <f t="shared" ca="1" si="117"/>
        <v>2.9631161225462619</v>
      </c>
      <c r="AE1855">
        <v>6</v>
      </c>
      <c r="AF1855">
        <v>0</v>
      </c>
      <c r="AG1855">
        <v>0</v>
      </c>
      <c r="AH1855">
        <v>0</v>
      </c>
      <c r="AI1855">
        <v>0</v>
      </c>
      <c r="AJ1855">
        <v>0</v>
      </c>
      <c r="AK1855">
        <v>0</v>
      </c>
      <c r="AL1855">
        <v>0</v>
      </c>
      <c r="AM1855" t="s">
        <v>41</v>
      </c>
    </row>
    <row r="1856" spans="1:39" hidden="1" x14ac:dyDescent="0.3">
      <c r="A1856">
        <v>5176</v>
      </c>
      <c r="B1856">
        <v>1988</v>
      </c>
      <c r="C1856" s="14">
        <f>2021-Table1[[#This Row],[Year_Birth]]</f>
        <v>33</v>
      </c>
      <c r="D1856" t="s">
        <v>46</v>
      </c>
      <c r="E1856" s="14" t="str" cm="1">
        <f t="array" ref="E1856">_xlfn.SWITCH(Table1[[#This Row],[Education]],"Graduation","Bachelor’s","Basic","High School","2n Cycle","Master’s","Master","Master’s","PhD","PhD","Other")</f>
        <v>Bachelor’s</v>
      </c>
      <c r="F1856" t="s">
        <v>40</v>
      </c>
      <c r="G1856" s="14" t="s">
        <v>40</v>
      </c>
      <c r="H1856" s="14" t="str" cm="1">
        <f t="array" ref="H1856">_xlfn.SWITCH(Table1[[#This Row],[Marital_Status_mod]],"Together","Couple","Married","Couple","Divorced","Single","Single","Single","Widow","Single","Other")</f>
        <v>Couple</v>
      </c>
      <c r="I1856" s="4">
        <v>29604</v>
      </c>
      <c r="J1856" s="41" t="str">
        <f t="shared" si="114"/>
        <v>$20 - $30K</v>
      </c>
      <c r="K1856">
        <v>1</v>
      </c>
      <c r="L1856">
        <v>0</v>
      </c>
      <c r="M1856">
        <f>Table1[[#This Row],[Teenhome]]+Table1[[#This Row],[Kidhome]]</f>
        <v>1</v>
      </c>
      <c r="N1856" s="1">
        <v>41616</v>
      </c>
      <c r="O1856" s="16">
        <f>(Table1[[#This Row],[DataSetDate]]-Table1[[#This Row],[Dt_Customer]])/365</f>
        <v>7.1671232876712327</v>
      </c>
      <c r="P1856" s="15">
        <v>44232</v>
      </c>
      <c r="Q1856">
        <v>88</v>
      </c>
      <c r="R1856" s="4">
        <v>7</v>
      </c>
      <c r="S1856" s="4">
        <v>6</v>
      </c>
      <c r="T1856" s="4">
        <v>13</v>
      </c>
      <c r="U1856" s="4">
        <v>7</v>
      </c>
      <c r="V1856" s="4">
        <v>6</v>
      </c>
      <c r="W1856" s="4">
        <v>14</v>
      </c>
      <c r="X1856">
        <v>1</v>
      </c>
      <c r="Y1856">
        <v>1</v>
      </c>
      <c r="Z1856" t="str">
        <f t="shared" si="115"/>
        <v>Low</v>
      </c>
      <c r="AA1856" s="14">
        <f t="shared" ca="1" si="116"/>
        <v>0.8328428232750239</v>
      </c>
      <c r="AB1856">
        <v>0</v>
      </c>
      <c r="AC1856">
        <v>3</v>
      </c>
      <c r="AD1856" s="14">
        <f t="shared" ca="1" si="117"/>
        <v>3.0520319811551371</v>
      </c>
      <c r="AE1856">
        <v>9</v>
      </c>
      <c r="AF1856">
        <v>0</v>
      </c>
      <c r="AG1856">
        <v>0</v>
      </c>
      <c r="AH1856">
        <v>1</v>
      </c>
      <c r="AI1856">
        <v>0</v>
      </c>
      <c r="AJ1856">
        <v>0</v>
      </c>
      <c r="AK1856">
        <v>0</v>
      </c>
      <c r="AL1856">
        <v>0</v>
      </c>
      <c r="AM1856" t="s">
        <v>47</v>
      </c>
    </row>
    <row r="1857" spans="1:39" hidden="1" x14ac:dyDescent="0.3">
      <c r="A1857">
        <v>2557</v>
      </c>
      <c r="B1857">
        <v>1970</v>
      </c>
      <c r="C1857" s="14">
        <f>2021-Table1[[#This Row],[Year_Birth]]</f>
        <v>51</v>
      </c>
      <c r="D1857" t="s">
        <v>44</v>
      </c>
      <c r="E1857" s="14" t="str" cm="1">
        <f t="array" ref="E1857">_xlfn.SWITCH(Table1[[#This Row],[Education]],"Graduation","Bachelor’s","Basic","High School","2n Cycle","Master’s","Master","Master’s","PhD","PhD","Other")</f>
        <v>Master’s</v>
      </c>
      <c r="F1857" t="s">
        <v>50</v>
      </c>
      <c r="G1857" s="14" t="s">
        <v>50</v>
      </c>
      <c r="H1857" s="14" t="str" cm="1">
        <f t="array" ref="H1857">_xlfn.SWITCH(Table1[[#This Row],[Marital_Status_mod]],"Together","Couple","Married","Couple","Divorced","Single","Single","Single","Widow","Single","Other")</f>
        <v>Single</v>
      </c>
      <c r="I1857" s="4">
        <v>29548</v>
      </c>
      <c r="J1857" s="41" t="str">
        <f t="shared" ref="J1857:J1920" si="118">IF(I1857&lt;10000, "Up to $10K",
   IF(I1857&gt;=100000, "$100K and up",
      "$" &amp; FLOOR(I1857,10000)/1000 &amp; " - $" &amp; FLOOR(I1857,10000)/1000+10 &amp; "K"))</f>
        <v>$20 - $30K</v>
      </c>
      <c r="K1857">
        <v>1</v>
      </c>
      <c r="L1857">
        <v>0</v>
      </c>
      <c r="M1857">
        <f>Table1[[#This Row],[Teenhome]]+Table1[[#This Row],[Kidhome]]</f>
        <v>1</v>
      </c>
      <c r="N1857" s="1">
        <v>41515</v>
      </c>
      <c r="O1857" s="16">
        <f>(Table1[[#This Row],[DataSetDate]]-Table1[[#This Row],[Dt_Customer]])/365</f>
        <v>7.4438356164383563</v>
      </c>
      <c r="P1857" s="15">
        <v>44232</v>
      </c>
      <c r="Q1857">
        <v>52</v>
      </c>
      <c r="R1857" s="4">
        <v>7</v>
      </c>
      <c r="S1857" s="4">
        <v>1</v>
      </c>
      <c r="T1857" s="4">
        <v>6</v>
      </c>
      <c r="U1857" s="4">
        <v>3</v>
      </c>
      <c r="V1857" s="4">
        <v>1</v>
      </c>
      <c r="W1857" s="4">
        <v>11</v>
      </c>
      <c r="X1857">
        <v>1</v>
      </c>
      <c r="Y1857">
        <v>1</v>
      </c>
      <c r="Z1857" t="str">
        <f t="shared" ref="Z1857:Z1920" si="119">IF(Y1857&gt;=7,"High",IF(Y1857&gt;=3,"Medium","Low"))</f>
        <v>Low</v>
      </c>
      <c r="AA1857" s="14">
        <f t="shared" ca="1" si="116"/>
        <v>1.2662049393172412</v>
      </c>
      <c r="AB1857">
        <v>1</v>
      </c>
      <c r="AC1857">
        <v>2</v>
      </c>
      <c r="AD1857" s="14">
        <f t="shared" ca="1" si="117"/>
        <v>2.3086705800860003</v>
      </c>
      <c r="AE1857">
        <v>4</v>
      </c>
      <c r="AF1857">
        <v>0</v>
      </c>
      <c r="AG1857">
        <v>0</v>
      </c>
      <c r="AH1857">
        <v>1</v>
      </c>
      <c r="AI1857">
        <v>0</v>
      </c>
      <c r="AJ1857">
        <v>0</v>
      </c>
      <c r="AK1857">
        <v>0</v>
      </c>
      <c r="AL1857">
        <v>0</v>
      </c>
      <c r="AM1857" t="s">
        <v>41</v>
      </c>
    </row>
    <row r="1858" spans="1:39" hidden="1" x14ac:dyDescent="0.3">
      <c r="A1858">
        <v>7007</v>
      </c>
      <c r="B1858">
        <v>1968</v>
      </c>
      <c r="C1858" s="14">
        <f>2021-Table1[[#This Row],[Year_Birth]]</f>
        <v>53</v>
      </c>
      <c r="D1858" t="s">
        <v>44</v>
      </c>
      <c r="E1858" s="14" t="str" cm="1">
        <f t="array" ref="E1858">_xlfn.SWITCH(Table1[[#This Row],[Education]],"Graduation","Bachelor’s","Basic","High School","2n Cycle","Master’s","Master","Master’s","PhD","PhD","Other")</f>
        <v>Master’s</v>
      </c>
      <c r="F1858" t="s">
        <v>42</v>
      </c>
      <c r="G1858" s="14" t="s">
        <v>42</v>
      </c>
      <c r="H1858" s="14" t="str" cm="1">
        <f t="array" ref="H1858">_xlfn.SWITCH(Table1[[#This Row],[Marital_Status_mod]],"Together","Couple","Married","Couple","Divorced","Single","Single","Single","Widow","Single","Other")</f>
        <v>Couple</v>
      </c>
      <c r="I1858" s="4">
        <v>29543</v>
      </c>
      <c r="J1858" s="41" t="str">
        <f t="shared" si="118"/>
        <v>$20 - $30K</v>
      </c>
      <c r="K1858">
        <v>2</v>
      </c>
      <c r="L1858">
        <v>0</v>
      </c>
      <c r="M1858">
        <f>Table1[[#This Row],[Teenhome]]+Table1[[#This Row],[Kidhome]]</f>
        <v>2</v>
      </c>
      <c r="N1858" s="1">
        <v>41730</v>
      </c>
      <c r="O1858" s="16">
        <f>(Table1[[#This Row],[DataSetDate]]-Table1[[#This Row],[Dt_Customer]])/365</f>
        <v>6.8547945205479452</v>
      </c>
      <c r="P1858" s="15">
        <v>44232</v>
      </c>
      <c r="Q1858">
        <v>47</v>
      </c>
      <c r="R1858" s="4">
        <v>17</v>
      </c>
      <c r="S1858" s="4">
        <v>3</v>
      </c>
      <c r="T1858" s="4">
        <v>18</v>
      </c>
      <c r="U1858" s="4">
        <v>3</v>
      </c>
      <c r="V1858" s="4">
        <v>4</v>
      </c>
      <c r="W1858" s="4">
        <v>18</v>
      </c>
      <c r="X1858">
        <v>2</v>
      </c>
      <c r="Y1858">
        <v>3</v>
      </c>
      <c r="Z1858" t="str">
        <f t="shared" si="119"/>
        <v>Medium</v>
      </c>
      <c r="AA1858" s="14">
        <f t="shared" ref="AA1858:AA1921" ca="1" si="120">Y1858 + (RAND() - 0.5) * 0.8</f>
        <v>2.8497552324679845</v>
      </c>
      <c r="AB1858">
        <v>1</v>
      </c>
      <c r="AC1858">
        <v>2</v>
      </c>
      <c r="AD1858" s="14">
        <f t="shared" ref="AD1858:AD1921" ca="1" si="121">AC1858 + (RAND() - 0.5) * 0.8</f>
        <v>1.6044397259845045</v>
      </c>
      <c r="AE1858">
        <v>7</v>
      </c>
      <c r="AF1858">
        <v>0</v>
      </c>
      <c r="AG1858">
        <v>0</v>
      </c>
      <c r="AH1858">
        <v>0</v>
      </c>
      <c r="AI1858">
        <v>0</v>
      </c>
      <c r="AJ1858">
        <v>0</v>
      </c>
      <c r="AK1858">
        <v>0</v>
      </c>
      <c r="AL1858">
        <v>0</v>
      </c>
      <c r="AM1858" t="s">
        <v>41</v>
      </c>
    </row>
    <row r="1859" spans="1:39" hidden="1" x14ac:dyDescent="0.3">
      <c r="A1859">
        <v>8514</v>
      </c>
      <c r="B1859">
        <v>1976</v>
      </c>
      <c r="C1859" s="14">
        <f>2021-Table1[[#This Row],[Year_Birth]]</f>
        <v>45</v>
      </c>
      <c r="D1859" t="s">
        <v>46</v>
      </c>
      <c r="E1859" s="14" t="str" cm="1">
        <f t="array" ref="E1859">_xlfn.SWITCH(Table1[[#This Row],[Education]],"Graduation","Bachelor’s","Basic","High School","2n Cycle","Master’s","Master","Master’s","PhD","PhD","Other")</f>
        <v>Bachelor’s</v>
      </c>
      <c r="F1859" t="s">
        <v>40</v>
      </c>
      <c r="G1859" s="14" t="s">
        <v>40</v>
      </c>
      <c r="H1859" s="14" t="str" cm="1">
        <f t="array" ref="H1859">_xlfn.SWITCH(Table1[[#This Row],[Marital_Status_mod]],"Together","Couple","Married","Couple","Divorced","Single","Single","Single","Widow","Single","Other")</f>
        <v>Couple</v>
      </c>
      <c r="I1859" s="4">
        <v>29478</v>
      </c>
      <c r="J1859" s="41" t="str">
        <f t="shared" si="118"/>
        <v>$20 - $30K</v>
      </c>
      <c r="K1859">
        <v>1</v>
      </c>
      <c r="L1859">
        <v>0</v>
      </c>
      <c r="M1859">
        <f>Table1[[#This Row],[Teenhome]]+Table1[[#This Row],[Kidhome]]</f>
        <v>1</v>
      </c>
      <c r="N1859" s="1">
        <v>41656</v>
      </c>
      <c r="O1859" s="16">
        <f>(Table1[[#This Row],[DataSetDate]]-Table1[[#This Row],[Dt_Customer]])/365</f>
        <v>7.0575342465753428</v>
      </c>
      <c r="P1859" s="15">
        <v>44232</v>
      </c>
      <c r="Q1859">
        <v>59</v>
      </c>
      <c r="R1859" s="4">
        <v>8</v>
      </c>
      <c r="S1859" s="4">
        <v>0</v>
      </c>
      <c r="T1859" s="4">
        <v>7</v>
      </c>
      <c r="U1859" s="4">
        <v>3</v>
      </c>
      <c r="V1859" s="4">
        <v>1</v>
      </c>
      <c r="W1859" s="4">
        <v>1</v>
      </c>
      <c r="X1859">
        <v>1</v>
      </c>
      <c r="Y1859">
        <v>1</v>
      </c>
      <c r="Z1859" t="str">
        <f t="shared" si="119"/>
        <v>Low</v>
      </c>
      <c r="AA1859" s="14">
        <f t="shared" ca="1" si="120"/>
        <v>1.0971582676636846</v>
      </c>
      <c r="AB1859">
        <v>0</v>
      </c>
      <c r="AC1859">
        <v>3</v>
      </c>
      <c r="AD1859" s="14">
        <f t="shared" ca="1" si="121"/>
        <v>3.3665568508375916</v>
      </c>
      <c r="AE1859">
        <v>6</v>
      </c>
      <c r="AF1859">
        <v>0</v>
      </c>
      <c r="AG1859">
        <v>0</v>
      </c>
      <c r="AH1859">
        <v>0</v>
      </c>
      <c r="AI1859">
        <v>0</v>
      </c>
      <c r="AJ1859">
        <v>0</v>
      </c>
      <c r="AK1859">
        <v>0</v>
      </c>
      <c r="AL1859">
        <v>0</v>
      </c>
      <c r="AM1859" t="s">
        <v>41</v>
      </c>
    </row>
    <row r="1860" spans="1:39" hidden="1" x14ac:dyDescent="0.3">
      <c r="A1860">
        <v>5268</v>
      </c>
      <c r="B1860">
        <v>1960</v>
      </c>
      <c r="C1860" s="14">
        <f>2021-Table1[[#This Row],[Year_Birth]]</f>
        <v>61</v>
      </c>
      <c r="D1860" t="s">
        <v>46</v>
      </c>
      <c r="E1860" s="14" t="str" cm="1">
        <f t="array" ref="E1860">_xlfn.SWITCH(Table1[[#This Row],[Education]],"Graduation","Bachelor’s","Basic","High School","2n Cycle","Master’s","Master","Master’s","PhD","PhD","Other")</f>
        <v>Bachelor’s</v>
      </c>
      <c r="F1860" t="s">
        <v>42</v>
      </c>
      <c r="G1860" s="14" t="s">
        <v>42</v>
      </c>
      <c r="H1860" s="14" t="str" cm="1">
        <f t="array" ref="H1860">_xlfn.SWITCH(Table1[[#This Row],[Marital_Status_mod]],"Together","Couple","Married","Couple","Divorced","Single","Single","Single","Widow","Single","Other")</f>
        <v>Couple</v>
      </c>
      <c r="I1860" s="4">
        <v>29440</v>
      </c>
      <c r="J1860" s="41" t="str">
        <f t="shared" si="118"/>
        <v>$20 - $30K</v>
      </c>
      <c r="K1860">
        <v>1</v>
      </c>
      <c r="L1860">
        <v>1</v>
      </c>
      <c r="M1860">
        <f>Table1[[#This Row],[Teenhome]]+Table1[[#This Row],[Kidhome]]</f>
        <v>2</v>
      </c>
      <c r="N1860" s="1">
        <v>41497</v>
      </c>
      <c r="O1860" s="16">
        <f>(Table1[[#This Row],[DataSetDate]]-Table1[[#This Row],[Dt_Customer]])/365</f>
        <v>7.493150684931507</v>
      </c>
      <c r="P1860" s="15">
        <v>44232</v>
      </c>
      <c r="Q1860">
        <v>95</v>
      </c>
      <c r="R1860" s="4">
        <v>17</v>
      </c>
      <c r="S1860" s="4">
        <v>8</v>
      </c>
      <c r="T1860" s="4">
        <v>14</v>
      </c>
      <c r="U1860" s="4">
        <v>10</v>
      </c>
      <c r="V1860" s="4">
        <v>4</v>
      </c>
      <c r="W1860" s="4">
        <v>3</v>
      </c>
      <c r="X1860">
        <v>2</v>
      </c>
      <c r="Y1860">
        <v>1</v>
      </c>
      <c r="Z1860" t="str">
        <f t="shared" si="119"/>
        <v>Low</v>
      </c>
      <c r="AA1860" s="14">
        <f t="shared" ca="1" si="120"/>
        <v>0.96360684675504593</v>
      </c>
      <c r="AB1860">
        <v>0</v>
      </c>
      <c r="AC1860">
        <v>4</v>
      </c>
      <c r="AD1860" s="14">
        <f t="shared" ca="1" si="121"/>
        <v>4.1892357067713775</v>
      </c>
      <c r="AE1860">
        <v>7</v>
      </c>
      <c r="AF1860">
        <v>0</v>
      </c>
      <c r="AG1860">
        <v>0</v>
      </c>
      <c r="AH1860">
        <v>0</v>
      </c>
      <c r="AI1860">
        <v>0</v>
      </c>
      <c r="AJ1860">
        <v>0</v>
      </c>
      <c r="AK1860">
        <v>0</v>
      </c>
      <c r="AL1860">
        <v>0</v>
      </c>
      <c r="AM1860" t="s">
        <v>52</v>
      </c>
    </row>
    <row r="1861" spans="1:39" hidden="1" x14ac:dyDescent="0.3">
      <c r="A1861">
        <v>2715</v>
      </c>
      <c r="B1861">
        <v>1966</v>
      </c>
      <c r="C1861" s="14">
        <f>2021-Table1[[#This Row],[Year_Birth]]</f>
        <v>55</v>
      </c>
      <c r="D1861" t="s">
        <v>44</v>
      </c>
      <c r="E1861" s="14" t="str" cm="1">
        <f t="array" ref="E1861">_xlfn.SWITCH(Table1[[#This Row],[Education]],"Graduation","Bachelor’s","Basic","High School","2n Cycle","Master’s","Master","Master’s","PhD","PhD","Other")</f>
        <v>Master’s</v>
      </c>
      <c r="F1861" t="s">
        <v>49</v>
      </c>
      <c r="G1861" s="14" t="s">
        <v>49</v>
      </c>
      <c r="H1861" s="14" t="str" cm="1">
        <f t="array" ref="H1861">_xlfn.SWITCH(Table1[[#This Row],[Marital_Status_mod]],"Together","Couple","Married","Couple","Divorced","Single","Single","Single","Widow","Single","Other")</f>
        <v>Single</v>
      </c>
      <c r="I1861" s="4">
        <v>29435</v>
      </c>
      <c r="J1861" s="41" t="str">
        <f t="shared" si="118"/>
        <v>$20 - $30K</v>
      </c>
      <c r="K1861">
        <v>1</v>
      </c>
      <c r="L1861">
        <v>1</v>
      </c>
      <c r="M1861">
        <f>Table1[[#This Row],[Teenhome]]+Table1[[#This Row],[Kidhome]]</f>
        <v>2</v>
      </c>
      <c r="N1861" s="1">
        <v>41127</v>
      </c>
      <c r="O1861" s="16">
        <f>(Table1[[#This Row],[DataSetDate]]-Table1[[#This Row],[Dt_Customer]])/365</f>
        <v>8.506849315068493</v>
      </c>
      <c r="P1861" s="15">
        <v>44232</v>
      </c>
      <c r="Q1861">
        <v>11</v>
      </c>
      <c r="R1861" s="4">
        <v>70</v>
      </c>
      <c r="S1861" s="4">
        <v>3</v>
      </c>
      <c r="T1861" s="4">
        <v>37</v>
      </c>
      <c r="U1861" s="4">
        <v>4</v>
      </c>
      <c r="V1861" s="4">
        <v>2</v>
      </c>
      <c r="W1861" s="4">
        <v>64</v>
      </c>
      <c r="X1861">
        <v>4</v>
      </c>
      <c r="Y1861">
        <v>3</v>
      </c>
      <c r="Z1861" t="str">
        <f t="shared" si="119"/>
        <v>Medium</v>
      </c>
      <c r="AA1861" s="14">
        <f t="shared" ca="1" si="120"/>
        <v>2.6096380137796986</v>
      </c>
      <c r="AB1861">
        <v>2</v>
      </c>
      <c r="AC1861">
        <v>2</v>
      </c>
      <c r="AD1861" s="14">
        <f t="shared" ca="1" si="121"/>
        <v>1.9116824721803189</v>
      </c>
      <c r="AE1861">
        <v>9</v>
      </c>
      <c r="AF1861">
        <v>0</v>
      </c>
      <c r="AG1861">
        <v>0</v>
      </c>
      <c r="AH1861">
        <v>0</v>
      </c>
      <c r="AI1861">
        <v>0</v>
      </c>
      <c r="AJ1861">
        <v>0</v>
      </c>
      <c r="AK1861">
        <v>1</v>
      </c>
      <c r="AL1861">
        <v>0</v>
      </c>
      <c r="AM1861" t="s">
        <v>48</v>
      </c>
    </row>
    <row r="1862" spans="1:39" hidden="1" x14ac:dyDescent="0.3">
      <c r="A1862">
        <v>6336</v>
      </c>
      <c r="B1862">
        <v>1960</v>
      </c>
      <c r="C1862" s="14">
        <f>2021-Table1[[#This Row],[Year_Birth]]</f>
        <v>61</v>
      </c>
      <c r="D1862" t="s">
        <v>46</v>
      </c>
      <c r="E1862" s="14" t="str" cm="1">
        <f t="array" ref="E1862">_xlfn.SWITCH(Table1[[#This Row],[Education]],"Graduation","Bachelor’s","Basic","High School","2n Cycle","Master’s","Master","Master’s","PhD","PhD","Other")</f>
        <v>Bachelor’s</v>
      </c>
      <c r="F1862" t="s">
        <v>42</v>
      </c>
      <c r="G1862" s="14" t="s">
        <v>42</v>
      </c>
      <c r="H1862" s="14" t="str" cm="1">
        <f t="array" ref="H1862">_xlfn.SWITCH(Table1[[#This Row],[Marital_Status_mod]],"Together","Couple","Married","Couple","Divorced","Single","Single","Single","Widow","Single","Other")</f>
        <v>Couple</v>
      </c>
      <c r="I1862" s="4">
        <v>29315</v>
      </c>
      <c r="J1862" s="41" t="str">
        <f t="shared" si="118"/>
        <v>$20 - $30K</v>
      </c>
      <c r="K1862">
        <v>1</v>
      </c>
      <c r="L1862">
        <v>1</v>
      </c>
      <c r="M1862">
        <f>Table1[[#This Row],[Teenhome]]+Table1[[#This Row],[Kidhome]]</f>
        <v>2</v>
      </c>
      <c r="N1862" s="1">
        <v>41735</v>
      </c>
      <c r="O1862" s="16">
        <f>(Table1[[#This Row],[DataSetDate]]-Table1[[#This Row],[Dt_Customer]])/365</f>
        <v>6.8410958904109593</v>
      </c>
      <c r="P1862" s="15">
        <v>44232</v>
      </c>
      <c r="Q1862">
        <v>55</v>
      </c>
      <c r="R1862" s="4">
        <v>13</v>
      </c>
      <c r="S1862" s="4">
        <v>2</v>
      </c>
      <c r="T1862" s="4">
        <v>14</v>
      </c>
      <c r="U1862" s="4">
        <v>8</v>
      </c>
      <c r="V1862" s="4">
        <v>7</v>
      </c>
      <c r="W1862" s="4">
        <v>4</v>
      </c>
      <c r="X1862">
        <v>4</v>
      </c>
      <c r="Y1862">
        <v>2</v>
      </c>
      <c r="Z1862" t="str">
        <f t="shared" si="119"/>
        <v>Low</v>
      </c>
      <c r="AA1862" s="14">
        <f t="shared" ca="1" si="120"/>
        <v>2.3613200547433553</v>
      </c>
      <c r="AB1862">
        <v>0</v>
      </c>
      <c r="AC1862">
        <v>4</v>
      </c>
      <c r="AD1862" s="14">
        <f t="shared" ca="1" si="121"/>
        <v>3.629885895414362</v>
      </c>
      <c r="AE1862">
        <v>6</v>
      </c>
      <c r="AF1862">
        <v>0</v>
      </c>
      <c r="AG1862">
        <v>0</v>
      </c>
      <c r="AH1862">
        <v>0</v>
      </c>
      <c r="AI1862">
        <v>0</v>
      </c>
      <c r="AJ1862">
        <v>0</v>
      </c>
      <c r="AK1862">
        <v>0</v>
      </c>
      <c r="AL1862">
        <v>0</v>
      </c>
      <c r="AM1862" t="s">
        <v>47</v>
      </c>
    </row>
    <row r="1863" spans="1:39" hidden="1" x14ac:dyDescent="0.3">
      <c r="A1863">
        <v>891</v>
      </c>
      <c r="B1863">
        <v>1951</v>
      </c>
      <c r="C1863" s="14">
        <f>2021-Table1[[#This Row],[Year_Birth]]</f>
        <v>70</v>
      </c>
      <c r="D1863" t="s">
        <v>44</v>
      </c>
      <c r="E1863" s="14" t="str" cm="1">
        <f t="array" ref="E1863">_xlfn.SWITCH(Table1[[#This Row],[Education]],"Graduation","Bachelor’s","Basic","High School","2n Cycle","Master’s","Master","Master’s","PhD","PhD","Other")</f>
        <v>Master’s</v>
      </c>
      <c r="F1863" t="s">
        <v>40</v>
      </c>
      <c r="G1863" s="14" t="s">
        <v>40</v>
      </c>
      <c r="H1863" s="14" t="str" cm="1">
        <f t="array" ref="H1863">_xlfn.SWITCH(Table1[[#This Row],[Marital_Status_mod]],"Together","Couple","Married","Couple","Divorced","Single","Single","Single","Widow","Single","Other")</f>
        <v>Couple</v>
      </c>
      <c r="I1863" s="4">
        <v>29298</v>
      </c>
      <c r="J1863" s="41" t="str">
        <f t="shared" si="118"/>
        <v>$20 - $30K</v>
      </c>
      <c r="K1863">
        <v>1</v>
      </c>
      <c r="L1863">
        <v>1</v>
      </c>
      <c r="M1863">
        <f>Table1[[#This Row],[Teenhome]]+Table1[[#This Row],[Kidhome]]</f>
        <v>2</v>
      </c>
      <c r="N1863" s="1">
        <v>41524</v>
      </c>
      <c r="O1863" s="16">
        <f>(Table1[[#This Row],[DataSetDate]]-Table1[[#This Row],[Dt_Customer]])/365</f>
        <v>7.419178082191781</v>
      </c>
      <c r="P1863" s="15">
        <v>44232</v>
      </c>
      <c r="Q1863">
        <v>60</v>
      </c>
      <c r="R1863" s="4">
        <v>6</v>
      </c>
      <c r="S1863" s="4">
        <v>0</v>
      </c>
      <c r="T1863" s="4">
        <v>2</v>
      </c>
      <c r="U1863" s="4">
        <v>2</v>
      </c>
      <c r="V1863" s="4">
        <v>0</v>
      </c>
      <c r="W1863" s="4">
        <v>1</v>
      </c>
      <c r="X1863">
        <v>1</v>
      </c>
      <c r="Y1863">
        <v>1</v>
      </c>
      <c r="Z1863" t="str">
        <f t="shared" si="119"/>
        <v>Low</v>
      </c>
      <c r="AA1863" s="14">
        <f t="shared" ca="1" si="120"/>
        <v>0.67848154425696205</v>
      </c>
      <c r="AB1863">
        <v>0</v>
      </c>
      <c r="AC1863">
        <v>2</v>
      </c>
      <c r="AD1863" s="14">
        <f t="shared" ca="1" si="121"/>
        <v>1.9838458445837188</v>
      </c>
      <c r="AE1863">
        <v>5</v>
      </c>
      <c r="AF1863">
        <v>0</v>
      </c>
      <c r="AG1863">
        <v>0</v>
      </c>
      <c r="AH1863">
        <v>0</v>
      </c>
      <c r="AI1863">
        <v>0</v>
      </c>
      <c r="AJ1863">
        <v>0</v>
      </c>
      <c r="AK1863">
        <v>0</v>
      </c>
      <c r="AL1863">
        <v>0</v>
      </c>
      <c r="AM1863" t="s">
        <v>41</v>
      </c>
    </row>
    <row r="1864" spans="1:39" hidden="1" x14ac:dyDescent="0.3">
      <c r="A1864">
        <v>6859</v>
      </c>
      <c r="B1864">
        <v>1987</v>
      </c>
      <c r="C1864" s="14">
        <f>2021-Table1[[#This Row],[Year_Birth]]</f>
        <v>34</v>
      </c>
      <c r="D1864" t="s">
        <v>46</v>
      </c>
      <c r="E1864" s="14" t="str" cm="1">
        <f t="array" ref="E1864">_xlfn.SWITCH(Table1[[#This Row],[Education]],"Graduation","Bachelor’s","Basic","High School","2n Cycle","Master’s","Master","Master’s","PhD","PhD","Other")</f>
        <v>Bachelor’s</v>
      </c>
      <c r="F1864" t="s">
        <v>50</v>
      </c>
      <c r="G1864" s="14" t="s">
        <v>50</v>
      </c>
      <c r="H1864" s="14" t="str" cm="1">
        <f t="array" ref="H1864">_xlfn.SWITCH(Table1[[#This Row],[Marital_Status_mod]],"Together","Couple","Married","Couple","Divorced","Single","Single","Single","Widow","Single","Other")</f>
        <v>Single</v>
      </c>
      <c r="I1864" s="4">
        <v>29236</v>
      </c>
      <c r="J1864" s="41" t="str">
        <f t="shared" si="118"/>
        <v>$20 - $30K</v>
      </c>
      <c r="K1864">
        <v>1</v>
      </c>
      <c r="L1864">
        <v>0</v>
      </c>
      <c r="M1864">
        <f>Table1[[#This Row],[Teenhome]]+Table1[[#This Row],[Kidhome]]</f>
        <v>1</v>
      </c>
      <c r="N1864" s="1">
        <v>41555</v>
      </c>
      <c r="O1864" s="16">
        <f>(Table1[[#This Row],[DataSetDate]]-Table1[[#This Row],[Dt_Customer]])/365</f>
        <v>7.3342465753424655</v>
      </c>
      <c r="P1864" s="15">
        <v>44232</v>
      </c>
      <c r="Q1864">
        <v>30</v>
      </c>
      <c r="R1864" s="4">
        <v>37</v>
      </c>
      <c r="S1864" s="4">
        <v>4</v>
      </c>
      <c r="T1864" s="4">
        <v>24</v>
      </c>
      <c r="U1864" s="4">
        <v>16</v>
      </c>
      <c r="V1864" s="4">
        <v>9</v>
      </c>
      <c r="W1864" s="4">
        <v>9</v>
      </c>
      <c r="X1864">
        <v>2</v>
      </c>
      <c r="Y1864">
        <v>4</v>
      </c>
      <c r="Z1864" t="str">
        <f t="shared" si="119"/>
        <v>Medium</v>
      </c>
      <c r="AA1864" s="14">
        <f t="shared" ca="1" si="120"/>
        <v>3.8349338854188515</v>
      </c>
      <c r="AB1864">
        <v>0</v>
      </c>
      <c r="AC1864">
        <v>3</v>
      </c>
      <c r="AD1864" s="14">
        <f t="shared" ca="1" si="121"/>
        <v>2.9799032213347583</v>
      </c>
      <c r="AE1864">
        <v>9</v>
      </c>
      <c r="AF1864">
        <v>0</v>
      </c>
      <c r="AG1864">
        <v>0</v>
      </c>
      <c r="AH1864">
        <v>0</v>
      </c>
      <c r="AI1864">
        <v>0</v>
      </c>
      <c r="AJ1864">
        <v>0</v>
      </c>
      <c r="AK1864">
        <v>0</v>
      </c>
      <c r="AL1864">
        <v>0</v>
      </c>
      <c r="AM1864" t="s">
        <v>41</v>
      </c>
    </row>
    <row r="1865" spans="1:39" hidden="1" x14ac:dyDescent="0.3">
      <c r="A1865">
        <v>11007</v>
      </c>
      <c r="B1865">
        <v>1968</v>
      </c>
      <c r="C1865" s="14">
        <f>2021-Table1[[#This Row],[Year_Birth]]</f>
        <v>53</v>
      </c>
      <c r="D1865" t="s">
        <v>39</v>
      </c>
      <c r="E1865" s="14" t="str" cm="1">
        <f t="array" ref="E1865">_xlfn.SWITCH(Table1[[#This Row],[Education]],"Graduation","Bachelor’s","Basic","High School","2n Cycle","Master’s","Master","Master’s","PhD","PhD","Other")</f>
        <v>PhD</v>
      </c>
      <c r="F1865" t="s">
        <v>42</v>
      </c>
      <c r="G1865" s="14" t="s">
        <v>42</v>
      </c>
      <c r="H1865" s="14" t="str" cm="1">
        <f t="array" ref="H1865">_xlfn.SWITCH(Table1[[#This Row],[Marital_Status_mod]],"Together","Couple","Married","Couple","Divorced","Single","Single","Single","Widow","Single","Other")</f>
        <v>Couple</v>
      </c>
      <c r="I1865" s="4">
        <v>29187</v>
      </c>
      <c r="J1865" s="41" t="str">
        <f t="shared" si="118"/>
        <v>$20 - $30K</v>
      </c>
      <c r="K1865">
        <v>1</v>
      </c>
      <c r="L1865">
        <v>0</v>
      </c>
      <c r="M1865">
        <f>Table1[[#This Row],[Teenhome]]+Table1[[#This Row],[Kidhome]]</f>
        <v>1</v>
      </c>
      <c r="N1865" s="1">
        <v>41403</v>
      </c>
      <c r="O1865" s="16">
        <f>(Table1[[#This Row],[DataSetDate]]-Table1[[#This Row],[Dt_Customer]])/365</f>
        <v>7.7506849315068491</v>
      </c>
      <c r="P1865" s="15">
        <v>44232</v>
      </c>
      <c r="Q1865">
        <v>43</v>
      </c>
      <c r="R1865" s="4">
        <v>26</v>
      </c>
      <c r="S1865" s="4">
        <v>0</v>
      </c>
      <c r="T1865" s="4">
        <v>6</v>
      </c>
      <c r="U1865" s="4">
        <v>0</v>
      </c>
      <c r="V1865" s="4">
        <v>0</v>
      </c>
      <c r="W1865" s="4">
        <v>2</v>
      </c>
      <c r="X1865">
        <v>1</v>
      </c>
      <c r="Y1865">
        <v>1</v>
      </c>
      <c r="Z1865" t="str">
        <f t="shared" si="119"/>
        <v>Low</v>
      </c>
      <c r="AA1865" s="14">
        <f t="shared" ca="1" si="120"/>
        <v>0.65674800959253021</v>
      </c>
      <c r="AB1865">
        <v>0</v>
      </c>
      <c r="AC1865">
        <v>3</v>
      </c>
      <c r="AD1865" s="14">
        <f t="shared" ca="1" si="121"/>
        <v>3.1407176768365077</v>
      </c>
      <c r="AE1865">
        <v>8</v>
      </c>
      <c r="AF1865">
        <v>0</v>
      </c>
      <c r="AG1865">
        <v>0</v>
      </c>
      <c r="AH1865">
        <v>0</v>
      </c>
      <c r="AI1865">
        <v>0</v>
      </c>
      <c r="AJ1865">
        <v>0</v>
      </c>
      <c r="AK1865">
        <v>0</v>
      </c>
      <c r="AL1865">
        <v>0</v>
      </c>
      <c r="AM1865" t="s">
        <v>41</v>
      </c>
    </row>
    <row r="1866" spans="1:39" hidden="1" x14ac:dyDescent="0.3">
      <c r="A1866">
        <v>6728</v>
      </c>
      <c r="B1866">
        <v>1985</v>
      </c>
      <c r="C1866" s="14">
        <f>2021-Table1[[#This Row],[Year_Birth]]</f>
        <v>36</v>
      </c>
      <c r="D1866" t="s">
        <v>46</v>
      </c>
      <c r="E1866" s="14" t="str" cm="1">
        <f t="array" ref="E1866">_xlfn.SWITCH(Table1[[#This Row],[Education]],"Graduation","Bachelor’s","Basic","High School","2n Cycle","Master’s","Master","Master’s","PhD","PhD","Other")</f>
        <v>Bachelor’s</v>
      </c>
      <c r="F1866" t="s">
        <v>40</v>
      </c>
      <c r="G1866" s="14" t="s">
        <v>40</v>
      </c>
      <c r="H1866" s="14" t="str" cm="1">
        <f t="array" ref="H1866">_xlfn.SWITCH(Table1[[#This Row],[Marital_Status_mod]],"Together","Couple","Married","Couple","Divorced","Single","Single","Single","Widow","Single","Other")</f>
        <v>Couple</v>
      </c>
      <c r="I1866" s="4">
        <v>29103</v>
      </c>
      <c r="J1866" s="41" t="str">
        <f t="shared" si="118"/>
        <v>$20 - $30K</v>
      </c>
      <c r="K1866">
        <v>1</v>
      </c>
      <c r="L1866">
        <v>0</v>
      </c>
      <c r="M1866">
        <f>Table1[[#This Row],[Teenhome]]+Table1[[#This Row],[Kidhome]]</f>
        <v>1</v>
      </c>
      <c r="N1866" s="1">
        <v>41148</v>
      </c>
      <c r="O1866" s="16">
        <f>(Table1[[#This Row],[DataSetDate]]-Table1[[#This Row],[Dt_Customer]])/365</f>
        <v>8.4493150684931511</v>
      </c>
      <c r="P1866" s="15">
        <v>44232</v>
      </c>
      <c r="Q1866">
        <v>38</v>
      </c>
      <c r="R1866" s="4">
        <v>16</v>
      </c>
      <c r="S1866" s="4">
        <v>0</v>
      </c>
      <c r="T1866" s="4">
        <v>17</v>
      </c>
      <c r="U1866" s="4">
        <v>6</v>
      </c>
      <c r="V1866" s="4">
        <v>3</v>
      </c>
      <c r="W1866" s="4">
        <v>6</v>
      </c>
      <c r="X1866">
        <v>2</v>
      </c>
      <c r="Y1866">
        <v>1</v>
      </c>
      <c r="Z1866" t="str">
        <f t="shared" si="119"/>
        <v>Low</v>
      </c>
      <c r="AA1866" s="14">
        <f t="shared" ca="1" si="120"/>
        <v>0.90544318377483102</v>
      </c>
      <c r="AB1866">
        <v>0</v>
      </c>
      <c r="AC1866">
        <v>3</v>
      </c>
      <c r="AD1866" s="14">
        <f t="shared" ca="1" si="121"/>
        <v>3.1478852254707133</v>
      </c>
      <c r="AE1866">
        <v>9</v>
      </c>
      <c r="AF1866">
        <v>0</v>
      </c>
      <c r="AG1866">
        <v>0</v>
      </c>
      <c r="AH1866">
        <v>0</v>
      </c>
      <c r="AI1866">
        <v>0</v>
      </c>
      <c r="AJ1866">
        <v>0</v>
      </c>
      <c r="AK1866">
        <v>0</v>
      </c>
      <c r="AL1866">
        <v>0</v>
      </c>
      <c r="AM1866" t="s">
        <v>41</v>
      </c>
    </row>
    <row r="1867" spans="1:39" hidden="1" x14ac:dyDescent="0.3">
      <c r="A1867">
        <v>8416</v>
      </c>
      <c r="B1867">
        <v>1981</v>
      </c>
      <c r="C1867" s="14">
        <f>2021-Table1[[#This Row],[Year_Birth]]</f>
        <v>40</v>
      </c>
      <c r="D1867" t="s">
        <v>46</v>
      </c>
      <c r="E1867" s="14" t="str" cm="1">
        <f t="array" ref="E1867">_xlfn.SWITCH(Table1[[#This Row],[Education]],"Graduation","Bachelor’s","Basic","High School","2n Cycle","Master’s","Master","Master’s","PhD","PhD","Other")</f>
        <v>Bachelor’s</v>
      </c>
      <c r="F1867" t="s">
        <v>42</v>
      </c>
      <c r="G1867" s="14" t="s">
        <v>42</v>
      </c>
      <c r="H1867" s="14" t="str" cm="1">
        <f t="array" ref="H1867">_xlfn.SWITCH(Table1[[#This Row],[Marital_Status_mod]],"Together","Couple","Married","Couple","Divorced","Single","Single","Single","Widow","Single","Other")</f>
        <v>Couple</v>
      </c>
      <c r="I1867" s="4">
        <v>29009</v>
      </c>
      <c r="J1867" s="41" t="str">
        <f t="shared" si="118"/>
        <v>$20 - $30K</v>
      </c>
      <c r="K1867">
        <v>1</v>
      </c>
      <c r="L1867">
        <v>0</v>
      </c>
      <c r="M1867">
        <f>Table1[[#This Row],[Teenhome]]+Table1[[#This Row],[Kidhome]]</f>
        <v>1</v>
      </c>
      <c r="N1867" s="1">
        <v>41607</v>
      </c>
      <c r="O1867" s="16">
        <f>(Table1[[#This Row],[DataSetDate]]-Table1[[#This Row],[Dt_Customer]])/365</f>
        <v>7.1917808219178081</v>
      </c>
      <c r="P1867" s="15">
        <v>44232</v>
      </c>
      <c r="Q1867">
        <v>19</v>
      </c>
      <c r="R1867" s="4">
        <v>6</v>
      </c>
      <c r="S1867" s="4">
        <v>6</v>
      </c>
      <c r="T1867" s="4">
        <v>15</v>
      </c>
      <c r="U1867" s="4">
        <v>10</v>
      </c>
      <c r="V1867" s="4">
        <v>5</v>
      </c>
      <c r="W1867" s="4">
        <v>2</v>
      </c>
      <c r="X1867">
        <v>2</v>
      </c>
      <c r="Y1867">
        <v>2</v>
      </c>
      <c r="Z1867" t="str">
        <f t="shared" si="119"/>
        <v>Low</v>
      </c>
      <c r="AA1867" s="14">
        <f t="shared" ca="1" si="120"/>
        <v>2.342626197463348</v>
      </c>
      <c r="AB1867">
        <v>0</v>
      </c>
      <c r="AC1867">
        <v>3</v>
      </c>
      <c r="AD1867" s="14">
        <f t="shared" ca="1" si="121"/>
        <v>3.2500307847620418</v>
      </c>
      <c r="AE1867">
        <v>6</v>
      </c>
      <c r="AF1867">
        <v>0</v>
      </c>
      <c r="AG1867">
        <v>0</v>
      </c>
      <c r="AH1867">
        <v>0</v>
      </c>
      <c r="AI1867">
        <v>0</v>
      </c>
      <c r="AJ1867">
        <v>0</v>
      </c>
      <c r="AK1867">
        <v>0</v>
      </c>
      <c r="AL1867">
        <v>0</v>
      </c>
      <c r="AM1867" t="s">
        <v>43</v>
      </c>
    </row>
    <row r="1868" spans="1:39" hidden="1" x14ac:dyDescent="0.3">
      <c r="A1868">
        <v>164</v>
      </c>
      <c r="B1868">
        <v>1977</v>
      </c>
      <c r="C1868" s="14">
        <f>2021-Table1[[#This Row],[Year_Birth]]</f>
        <v>44</v>
      </c>
      <c r="D1868" t="s">
        <v>39</v>
      </c>
      <c r="E1868" s="14" t="str" cm="1">
        <f t="array" ref="E1868">_xlfn.SWITCH(Table1[[#This Row],[Education]],"Graduation","Bachelor’s","Basic","High School","2n Cycle","Master’s","Master","Master’s","PhD","PhD","Other")</f>
        <v>PhD</v>
      </c>
      <c r="F1868" t="s">
        <v>42</v>
      </c>
      <c r="G1868" s="14" t="s">
        <v>42</v>
      </c>
      <c r="H1868" s="14" t="str" cm="1">
        <f t="array" ref="H1868">_xlfn.SWITCH(Table1[[#This Row],[Marital_Status_mod]],"Together","Couple","Married","Couple","Divorced","Single","Single","Single","Widow","Single","Other")</f>
        <v>Couple</v>
      </c>
      <c r="I1868" s="4">
        <v>28973</v>
      </c>
      <c r="J1868" s="41" t="str">
        <f t="shared" si="118"/>
        <v>$20 - $30K</v>
      </c>
      <c r="K1868">
        <v>0</v>
      </c>
      <c r="L1868">
        <v>0</v>
      </c>
      <c r="M1868">
        <f>Table1[[#This Row],[Teenhome]]+Table1[[#This Row],[Kidhome]]</f>
        <v>0</v>
      </c>
      <c r="N1868" s="1">
        <v>41195</v>
      </c>
      <c r="O1868" s="16">
        <f>(Table1[[#This Row],[DataSetDate]]-Table1[[#This Row],[Dt_Customer]])/365</f>
        <v>8.3205479452054796</v>
      </c>
      <c r="P1868" s="15">
        <v>44232</v>
      </c>
      <c r="Q1868">
        <v>59</v>
      </c>
      <c r="R1868" s="4">
        <v>206</v>
      </c>
      <c r="S1868" s="4">
        <v>0</v>
      </c>
      <c r="T1868" s="4">
        <v>46</v>
      </c>
      <c r="U1868" s="4">
        <v>3</v>
      </c>
      <c r="V1868" s="4">
        <v>2</v>
      </c>
      <c r="W1868" s="4">
        <v>12</v>
      </c>
      <c r="X1868">
        <v>2</v>
      </c>
      <c r="Y1868">
        <v>5</v>
      </c>
      <c r="Z1868" t="str">
        <f t="shared" si="119"/>
        <v>Medium</v>
      </c>
      <c r="AA1868" s="14">
        <f t="shared" ca="1" si="120"/>
        <v>5.0036505961785354</v>
      </c>
      <c r="AB1868">
        <v>1</v>
      </c>
      <c r="AC1868">
        <v>5</v>
      </c>
      <c r="AD1868" s="14">
        <f t="shared" ca="1" si="121"/>
        <v>5.3036799375113821</v>
      </c>
      <c r="AE1868">
        <v>8</v>
      </c>
      <c r="AF1868">
        <v>0</v>
      </c>
      <c r="AG1868">
        <v>0</v>
      </c>
      <c r="AH1868">
        <v>0</v>
      </c>
      <c r="AI1868">
        <v>0</v>
      </c>
      <c r="AJ1868">
        <v>0</v>
      </c>
      <c r="AK1868">
        <v>0</v>
      </c>
      <c r="AL1868">
        <v>0</v>
      </c>
      <c r="AM1868" t="s">
        <v>41</v>
      </c>
    </row>
    <row r="1869" spans="1:39" hidden="1" x14ac:dyDescent="0.3">
      <c r="A1869">
        <v>231</v>
      </c>
      <c r="B1869">
        <v>1956</v>
      </c>
      <c r="C1869" s="14">
        <f>2021-Table1[[#This Row],[Year_Birth]]</f>
        <v>65</v>
      </c>
      <c r="D1869" t="s">
        <v>44</v>
      </c>
      <c r="E1869" s="14" t="str" cm="1">
        <f t="array" ref="E1869">_xlfn.SWITCH(Table1[[#This Row],[Education]],"Graduation","Bachelor’s","Basic","High School","2n Cycle","Master’s","Master","Master’s","PhD","PhD","Other")</f>
        <v>Master’s</v>
      </c>
      <c r="F1869" t="s">
        <v>40</v>
      </c>
      <c r="G1869" s="14" t="s">
        <v>40</v>
      </c>
      <c r="H1869" s="14" t="str" cm="1">
        <f t="array" ref="H1869">_xlfn.SWITCH(Table1[[#This Row],[Marital_Status_mod]],"Together","Couple","Married","Couple","Divorced","Single","Single","Single","Widow","Single","Other")</f>
        <v>Couple</v>
      </c>
      <c r="I1869" s="4">
        <v>28839</v>
      </c>
      <c r="J1869" s="41" t="str">
        <f t="shared" si="118"/>
        <v>$20 - $30K</v>
      </c>
      <c r="K1869">
        <v>1</v>
      </c>
      <c r="L1869">
        <v>1</v>
      </c>
      <c r="M1869">
        <f>Table1[[#This Row],[Teenhome]]+Table1[[#This Row],[Kidhome]]</f>
        <v>2</v>
      </c>
      <c r="N1869" s="1">
        <v>41709</v>
      </c>
      <c r="O1869" s="16">
        <f>(Table1[[#This Row],[DataSetDate]]-Table1[[#This Row],[Dt_Customer]])/365</f>
        <v>6.912328767123288</v>
      </c>
      <c r="P1869" s="15">
        <v>44232</v>
      </c>
      <c r="Q1869">
        <v>86</v>
      </c>
      <c r="R1869" s="4">
        <v>24</v>
      </c>
      <c r="S1869" s="4">
        <v>0</v>
      </c>
      <c r="T1869" s="4">
        <v>7</v>
      </c>
      <c r="U1869" s="4">
        <v>0</v>
      </c>
      <c r="V1869" s="4">
        <v>0</v>
      </c>
      <c r="W1869" s="4">
        <v>1</v>
      </c>
      <c r="X1869">
        <v>2</v>
      </c>
      <c r="Y1869">
        <v>2</v>
      </c>
      <c r="Z1869" t="str">
        <f t="shared" si="119"/>
        <v>Low</v>
      </c>
      <c r="AA1869" s="14">
        <f t="shared" ca="1" si="120"/>
        <v>1.8690612152772452</v>
      </c>
      <c r="AB1869">
        <v>0</v>
      </c>
      <c r="AC1869">
        <v>3</v>
      </c>
      <c r="AD1869" s="14">
        <f t="shared" ca="1" si="121"/>
        <v>2.9841703701511539</v>
      </c>
      <c r="AE1869">
        <v>5</v>
      </c>
      <c r="AF1869">
        <v>0</v>
      </c>
      <c r="AG1869">
        <v>0</v>
      </c>
      <c r="AH1869">
        <v>0</v>
      </c>
      <c r="AI1869">
        <v>0</v>
      </c>
      <c r="AJ1869">
        <v>0</v>
      </c>
      <c r="AK1869">
        <v>0</v>
      </c>
      <c r="AL1869">
        <v>0</v>
      </c>
      <c r="AM1869" t="s">
        <v>41</v>
      </c>
    </row>
    <row r="1870" spans="1:39" hidden="1" x14ac:dyDescent="0.3">
      <c r="A1870">
        <v>5063</v>
      </c>
      <c r="B1870">
        <v>1977</v>
      </c>
      <c r="C1870" s="14">
        <f>2021-Table1[[#This Row],[Year_Birth]]</f>
        <v>44</v>
      </c>
      <c r="D1870" t="s">
        <v>46</v>
      </c>
      <c r="E1870" s="14" t="str" cm="1">
        <f t="array" ref="E1870">_xlfn.SWITCH(Table1[[#This Row],[Education]],"Graduation","Bachelor’s","Basic","High School","2n Cycle","Master’s","Master","Master’s","PhD","PhD","Other")</f>
        <v>Bachelor’s</v>
      </c>
      <c r="F1870" t="s">
        <v>50</v>
      </c>
      <c r="G1870" s="14" t="s">
        <v>50</v>
      </c>
      <c r="H1870" s="14" t="str" cm="1">
        <f t="array" ref="H1870">_xlfn.SWITCH(Table1[[#This Row],[Marital_Status_mod]],"Together","Couple","Married","Couple","Divorced","Single","Single","Single","Widow","Single","Other")</f>
        <v>Single</v>
      </c>
      <c r="I1870" s="4">
        <v>28769</v>
      </c>
      <c r="J1870" s="41" t="str">
        <f t="shared" si="118"/>
        <v>$20 - $30K</v>
      </c>
      <c r="K1870">
        <v>1</v>
      </c>
      <c r="L1870">
        <v>0</v>
      </c>
      <c r="M1870">
        <f>Table1[[#This Row],[Teenhome]]+Table1[[#This Row],[Kidhome]]</f>
        <v>1</v>
      </c>
      <c r="N1870" s="1">
        <v>41261</v>
      </c>
      <c r="O1870" s="16">
        <f>(Table1[[#This Row],[DataSetDate]]-Table1[[#This Row],[Dt_Customer]])/365</f>
        <v>8.1397260273972609</v>
      </c>
      <c r="P1870" s="15">
        <v>44232</v>
      </c>
      <c r="Q1870">
        <v>76</v>
      </c>
      <c r="R1870" s="4">
        <v>41</v>
      </c>
      <c r="S1870" s="4">
        <v>5</v>
      </c>
      <c r="T1870" s="4">
        <v>129</v>
      </c>
      <c r="U1870" s="4">
        <v>10</v>
      </c>
      <c r="V1870" s="4">
        <v>3</v>
      </c>
      <c r="W1870" s="4">
        <v>3</v>
      </c>
      <c r="X1870">
        <v>3</v>
      </c>
      <c r="Y1870">
        <v>4</v>
      </c>
      <c r="Z1870" t="str">
        <f t="shared" si="119"/>
        <v>Medium</v>
      </c>
      <c r="AA1870" s="14">
        <f t="shared" ca="1" si="120"/>
        <v>4.0916485176058384</v>
      </c>
      <c r="AB1870">
        <v>1</v>
      </c>
      <c r="AC1870">
        <v>4</v>
      </c>
      <c r="AD1870" s="14">
        <f t="shared" ca="1" si="121"/>
        <v>3.8148278642519453</v>
      </c>
      <c r="AE1870">
        <v>9</v>
      </c>
      <c r="AF1870">
        <v>0</v>
      </c>
      <c r="AG1870">
        <v>0</v>
      </c>
      <c r="AH1870">
        <v>0</v>
      </c>
      <c r="AI1870">
        <v>0</v>
      </c>
      <c r="AJ1870">
        <v>0</v>
      </c>
      <c r="AK1870">
        <v>0</v>
      </c>
      <c r="AL1870">
        <v>0</v>
      </c>
      <c r="AM1870" t="s">
        <v>41</v>
      </c>
    </row>
    <row r="1871" spans="1:39" hidden="1" x14ac:dyDescent="0.3">
      <c r="A1871">
        <v>9725</v>
      </c>
      <c r="B1871">
        <v>1966</v>
      </c>
      <c r="C1871" s="14">
        <f>2021-Table1[[#This Row],[Year_Birth]]</f>
        <v>55</v>
      </c>
      <c r="D1871" t="s">
        <v>39</v>
      </c>
      <c r="E1871" s="14" t="str" cm="1">
        <f t="array" ref="E1871">_xlfn.SWITCH(Table1[[#This Row],[Education]],"Graduation","Bachelor’s","Basic","High School","2n Cycle","Master’s","Master","Master’s","PhD","PhD","Other")</f>
        <v>PhD</v>
      </c>
      <c r="F1871" t="s">
        <v>40</v>
      </c>
      <c r="G1871" s="14" t="s">
        <v>40</v>
      </c>
      <c r="H1871" s="14" t="str" cm="1">
        <f t="array" ref="H1871">_xlfn.SWITCH(Table1[[#This Row],[Marital_Status_mod]],"Together","Couple","Married","Couple","Divorced","Single","Single","Single","Widow","Single","Other")</f>
        <v>Couple</v>
      </c>
      <c r="I1871" s="4">
        <v>28764</v>
      </c>
      <c r="J1871" s="41" t="str">
        <f t="shared" si="118"/>
        <v>$20 - $30K</v>
      </c>
      <c r="K1871">
        <v>1</v>
      </c>
      <c r="L1871">
        <v>1</v>
      </c>
      <c r="M1871">
        <f>Table1[[#This Row],[Teenhome]]+Table1[[#This Row],[Kidhome]]</f>
        <v>2</v>
      </c>
      <c r="N1871" s="1">
        <v>41795</v>
      </c>
      <c r="O1871" s="16">
        <f>(Table1[[#This Row],[DataSetDate]]-Table1[[#This Row],[Dt_Customer]])/365</f>
        <v>6.6767123287671231</v>
      </c>
      <c r="P1871" s="15">
        <v>44232</v>
      </c>
      <c r="Q1871">
        <v>16</v>
      </c>
      <c r="R1871" s="4">
        <v>8</v>
      </c>
      <c r="S1871" s="4">
        <v>0</v>
      </c>
      <c r="T1871" s="4">
        <v>3</v>
      </c>
      <c r="U1871" s="4">
        <v>0</v>
      </c>
      <c r="V1871" s="4">
        <v>0</v>
      </c>
      <c r="W1871" s="4">
        <v>1</v>
      </c>
      <c r="X1871">
        <v>1</v>
      </c>
      <c r="Y1871">
        <v>1</v>
      </c>
      <c r="Z1871" t="str">
        <f t="shared" si="119"/>
        <v>Low</v>
      </c>
      <c r="AA1871" s="14">
        <f t="shared" ca="1" si="120"/>
        <v>1.0862563321021592</v>
      </c>
      <c r="AB1871">
        <v>0</v>
      </c>
      <c r="AC1871">
        <v>2</v>
      </c>
      <c r="AD1871" s="14">
        <f t="shared" ca="1" si="121"/>
        <v>2.03101384063859</v>
      </c>
      <c r="AE1871">
        <v>8</v>
      </c>
      <c r="AF1871">
        <v>0</v>
      </c>
      <c r="AG1871">
        <v>0</v>
      </c>
      <c r="AH1871">
        <v>1</v>
      </c>
      <c r="AI1871">
        <v>0</v>
      </c>
      <c r="AJ1871">
        <v>0</v>
      </c>
      <c r="AK1871">
        <v>0</v>
      </c>
      <c r="AL1871">
        <v>0</v>
      </c>
      <c r="AM1871" t="s">
        <v>41</v>
      </c>
    </row>
    <row r="1872" spans="1:39" hidden="1" x14ac:dyDescent="0.3">
      <c r="A1872">
        <v>6460</v>
      </c>
      <c r="B1872">
        <v>1982</v>
      </c>
      <c r="C1872" s="14">
        <f>2021-Table1[[#This Row],[Year_Birth]]</f>
        <v>39</v>
      </c>
      <c r="D1872" t="s">
        <v>46</v>
      </c>
      <c r="E1872" s="14" t="str" cm="1">
        <f t="array" ref="E1872">_xlfn.SWITCH(Table1[[#This Row],[Education]],"Graduation","Bachelor’s","Basic","High School","2n Cycle","Master’s","Master","Master’s","PhD","PhD","Other")</f>
        <v>Bachelor’s</v>
      </c>
      <c r="F1872" t="s">
        <v>42</v>
      </c>
      <c r="G1872" s="14" t="s">
        <v>42</v>
      </c>
      <c r="H1872" s="14" t="str" cm="1">
        <f t="array" ref="H1872">_xlfn.SWITCH(Table1[[#This Row],[Marital_Status_mod]],"Together","Couple","Married","Couple","Divorced","Single","Single","Single","Widow","Single","Other")</f>
        <v>Couple</v>
      </c>
      <c r="I1872" s="4">
        <v>28718</v>
      </c>
      <c r="J1872" s="41" t="str">
        <f t="shared" si="118"/>
        <v>$20 - $30K</v>
      </c>
      <c r="K1872">
        <v>1</v>
      </c>
      <c r="L1872">
        <v>0</v>
      </c>
      <c r="M1872">
        <f>Table1[[#This Row],[Teenhome]]+Table1[[#This Row],[Kidhome]]</f>
        <v>1</v>
      </c>
      <c r="N1872" s="1">
        <v>41468</v>
      </c>
      <c r="O1872" s="16">
        <f>(Table1[[#This Row],[DataSetDate]]-Table1[[#This Row],[Dt_Customer]])/365</f>
        <v>7.5726027397260278</v>
      </c>
      <c r="P1872" s="15">
        <v>44232</v>
      </c>
      <c r="Q1872">
        <v>78</v>
      </c>
      <c r="R1872" s="4">
        <v>12</v>
      </c>
      <c r="S1872" s="4">
        <v>4</v>
      </c>
      <c r="T1872" s="4">
        <v>6</v>
      </c>
      <c r="U1872" s="4">
        <v>11</v>
      </c>
      <c r="V1872" s="4">
        <v>8</v>
      </c>
      <c r="W1872" s="4">
        <v>16</v>
      </c>
      <c r="X1872">
        <v>2</v>
      </c>
      <c r="Y1872">
        <v>2</v>
      </c>
      <c r="Z1872" t="str">
        <f t="shared" si="119"/>
        <v>Low</v>
      </c>
      <c r="AA1872" s="14">
        <f t="shared" ca="1" si="120"/>
        <v>2.2462637332983331</v>
      </c>
      <c r="AB1872">
        <v>0</v>
      </c>
      <c r="AC1872">
        <v>3</v>
      </c>
      <c r="AD1872" s="14">
        <f t="shared" ca="1" si="121"/>
        <v>2.7584509589623751</v>
      </c>
      <c r="AE1872">
        <v>8</v>
      </c>
      <c r="AF1872">
        <v>0</v>
      </c>
      <c r="AG1872">
        <v>0</v>
      </c>
      <c r="AH1872">
        <v>0</v>
      </c>
      <c r="AI1872">
        <v>0</v>
      </c>
      <c r="AJ1872">
        <v>0</v>
      </c>
      <c r="AK1872">
        <v>0</v>
      </c>
      <c r="AL1872">
        <v>0</v>
      </c>
      <c r="AM1872" t="s">
        <v>45</v>
      </c>
    </row>
    <row r="1873" spans="1:39" hidden="1" x14ac:dyDescent="0.3">
      <c r="A1873">
        <v>5012</v>
      </c>
      <c r="B1873">
        <v>1989</v>
      </c>
      <c r="C1873" s="14">
        <f>2021-Table1[[#This Row],[Year_Birth]]</f>
        <v>32</v>
      </c>
      <c r="D1873" t="s">
        <v>46</v>
      </c>
      <c r="E1873" s="14" t="str" cm="1">
        <f t="array" ref="E1873">_xlfn.SWITCH(Table1[[#This Row],[Education]],"Graduation","Bachelor’s","Basic","High School","2n Cycle","Master’s","Master","Master’s","PhD","PhD","Other")</f>
        <v>Bachelor’s</v>
      </c>
      <c r="F1873" t="s">
        <v>42</v>
      </c>
      <c r="G1873" s="14" t="s">
        <v>42</v>
      </c>
      <c r="H1873" s="14" t="str" cm="1">
        <f t="array" ref="H1873">_xlfn.SWITCH(Table1[[#This Row],[Marital_Status_mod]],"Together","Couple","Married","Couple","Divorced","Single","Single","Single","Widow","Single","Other")</f>
        <v>Couple</v>
      </c>
      <c r="I1873" s="4">
        <v>28691</v>
      </c>
      <c r="J1873" s="41" t="str">
        <f t="shared" si="118"/>
        <v>$20 - $30K</v>
      </c>
      <c r="K1873">
        <v>1</v>
      </c>
      <c r="L1873">
        <v>0</v>
      </c>
      <c r="M1873">
        <f>Table1[[#This Row],[Teenhome]]+Table1[[#This Row],[Kidhome]]</f>
        <v>1</v>
      </c>
      <c r="N1873" s="1">
        <v>41459</v>
      </c>
      <c r="O1873" s="16">
        <f>(Table1[[#This Row],[DataSetDate]]-Table1[[#This Row],[Dt_Customer]])/365</f>
        <v>7.5972602739726032</v>
      </c>
      <c r="P1873" s="15">
        <v>44232</v>
      </c>
      <c r="Q1873">
        <v>56</v>
      </c>
      <c r="R1873" s="4">
        <v>5</v>
      </c>
      <c r="S1873" s="4">
        <v>4</v>
      </c>
      <c r="T1873" s="4">
        <v>13</v>
      </c>
      <c r="U1873" s="4">
        <v>8</v>
      </c>
      <c r="V1873" s="4">
        <v>0</v>
      </c>
      <c r="W1873" s="4">
        <v>4</v>
      </c>
      <c r="X1873">
        <v>1</v>
      </c>
      <c r="Y1873">
        <v>1</v>
      </c>
      <c r="Z1873" t="str">
        <f t="shared" si="119"/>
        <v>Low</v>
      </c>
      <c r="AA1873" s="14">
        <f t="shared" ca="1" si="120"/>
        <v>0.93287163962830899</v>
      </c>
      <c r="AB1873">
        <v>0</v>
      </c>
      <c r="AC1873">
        <v>3</v>
      </c>
      <c r="AD1873" s="14">
        <f t="shared" ca="1" si="121"/>
        <v>3.2144376755766482</v>
      </c>
      <c r="AE1873">
        <v>8</v>
      </c>
      <c r="AF1873">
        <v>0</v>
      </c>
      <c r="AG1873">
        <v>0</v>
      </c>
      <c r="AH1873">
        <v>0</v>
      </c>
      <c r="AI1873">
        <v>0</v>
      </c>
      <c r="AJ1873">
        <v>0</v>
      </c>
      <c r="AK1873">
        <v>0</v>
      </c>
      <c r="AL1873">
        <v>0</v>
      </c>
      <c r="AM1873" t="s">
        <v>41</v>
      </c>
    </row>
    <row r="1874" spans="1:39" hidden="1" x14ac:dyDescent="0.3">
      <c r="A1874">
        <v>6918</v>
      </c>
      <c r="B1874">
        <v>1989</v>
      </c>
      <c r="C1874" s="14">
        <f>2021-Table1[[#This Row],[Year_Birth]]</f>
        <v>32</v>
      </c>
      <c r="D1874" t="s">
        <v>46</v>
      </c>
      <c r="E1874" s="14" t="str" cm="1">
        <f t="array" ref="E1874">_xlfn.SWITCH(Table1[[#This Row],[Education]],"Graduation","Bachelor’s","Basic","High School","2n Cycle","Master’s","Master","Master’s","PhD","PhD","Other")</f>
        <v>Bachelor’s</v>
      </c>
      <c r="F1874" t="s">
        <v>42</v>
      </c>
      <c r="G1874" s="14" t="s">
        <v>42</v>
      </c>
      <c r="H1874" s="14" t="str" cm="1">
        <f t="array" ref="H1874">_xlfn.SWITCH(Table1[[#This Row],[Marital_Status_mod]],"Together","Couple","Married","Couple","Divorced","Single","Single","Single","Widow","Single","Other")</f>
        <v>Couple</v>
      </c>
      <c r="I1874" s="4">
        <v>28691</v>
      </c>
      <c r="J1874" s="41" t="str">
        <f t="shared" si="118"/>
        <v>$20 - $30K</v>
      </c>
      <c r="K1874">
        <v>1</v>
      </c>
      <c r="L1874">
        <v>0</v>
      </c>
      <c r="M1874">
        <f>Table1[[#This Row],[Teenhome]]+Table1[[#This Row],[Kidhome]]</f>
        <v>1</v>
      </c>
      <c r="N1874" s="1">
        <v>41459</v>
      </c>
      <c r="O1874" s="16">
        <f>(Table1[[#This Row],[DataSetDate]]-Table1[[#This Row],[Dt_Customer]])/365</f>
        <v>7.5972602739726032</v>
      </c>
      <c r="P1874" s="15">
        <v>44232</v>
      </c>
      <c r="Q1874">
        <v>56</v>
      </c>
      <c r="R1874" s="4">
        <v>5</v>
      </c>
      <c r="S1874" s="4">
        <v>4</v>
      </c>
      <c r="T1874" s="4">
        <v>13</v>
      </c>
      <c r="U1874" s="4">
        <v>8</v>
      </c>
      <c r="V1874" s="4">
        <v>0</v>
      </c>
      <c r="W1874" s="4">
        <v>4</v>
      </c>
      <c r="X1874">
        <v>1</v>
      </c>
      <c r="Y1874">
        <v>1</v>
      </c>
      <c r="Z1874" t="str">
        <f t="shared" si="119"/>
        <v>Low</v>
      </c>
      <c r="AA1874" s="14">
        <f t="shared" ca="1" si="120"/>
        <v>0.87702005546477413</v>
      </c>
      <c r="AB1874">
        <v>0</v>
      </c>
      <c r="AC1874">
        <v>3</v>
      </c>
      <c r="AD1874" s="14">
        <f t="shared" ca="1" si="121"/>
        <v>2.8099587231612873</v>
      </c>
      <c r="AE1874">
        <v>8</v>
      </c>
      <c r="AF1874">
        <v>0</v>
      </c>
      <c r="AG1874">
        <v>0</v>
      </c>
      <c r="AH1874">
        <v>0</v>
      </c>
      <c r="AI1874">
        <v>0</v>
      </c>
      <c r="AJ1874">
        <v>0</v>
      </c>
      <c r="AK1874">
        <v>0</v>
      </c>
      <c r="AL1874">
        <v>0</v>
      </c>
      <c r="AM1874" t="s">
        <v>41</v>
      </c>
    </row>
    <row r="1875" spans="1:39" hidden="1" x14ac:dyDescent="0.3">
      <c r="A1875">
        <v>3706</v>
      </c>
      <c r="B1875">
        <v>1978</v>
      </c>
      <c r="C1875" s="14">
        <f>2021-Table1[[#This Row],[Year_Birth]]</f>
        <v>43</v>
      </c>
      <c r="D1875" t="s">
        <v>46</v>
      </c>
      <c r="E1875" s="14" t="str" cm="1">
        <f t="array" ref="E1875">_xlfn.SWITCH(Table1[[#This Row],[Education]],"Graduation","Bachelor’s","Basic","High School","2n Cycle","Master’s","Master","Master’s","PhD","PhD","Other")</f>
        <v>Bachelor’s</v>
      </c>
      <c r="F1875" t="s">
        <v>50</v>
      </c>
      <c r="G1875" s="14" t="s">
        <v>50</v>
      </c>
      <c r="H1875" s="14" t="str" cm="1">
        <f t="array" ref="H1875">_xlfn.SWITCH(Table1[[#This Row],[Marital_Status_mod]],"Together","Couple","Married","Couple","Divorced","Single","Single","Single","Widow","Single","Other")</f>
        <v>Single</v>
      </c>
      <c r="I1875" s="4">
        <v>28647</v>
      </c>
      <c r="J1875" s="41" t="str">
        <f t="shared" si="118"/>
        <v>$20 - $30K</v>
      </c>
      <c r="K1875">
        <v>1</v>
      </c>
      <c r="L1875">
        <v>0</v>
      </c>
      <c r="M1875">
        <f>Table1[[#This Row],[Teenhome]]+Table1[[#This Row],[Kidhome]]</f>
        <v>1</v>
      </c>
      <c r="N1875" s="1">
        <v>41507</v>
      </c>
      <c r="O1875" s="16">
        <f>(Table1[[#This Row],[DataSetDate]]-Table1[[#This Row],[Dt_Customer]])/365</f>
        <v>7.4657534246575343</v>
      </c>
      <c r="P1875" s="15">
        <v>44232</v>
      </c>
      <c r="Q1875">
        <v>54</v>
      </c>
      <c r="R1875" s="4">
        <v>19</v>
      </c>
      <c r="S1875" s="4">
        <v>8</v>
      </c>
      <c r="T1875" s="4">
        <v>29</v>
      </c>
      <c r="U1875" s="4">
        <v>0</v>
      </c>
      <c r="V1875" s="4">
        <v>12</v>
      </c>
      <c r="W1875" s="4">
        <v>26</v>
      </c>
      <c r="X1875">
        <v>1</v>
      </c>
      <c r="Y1875">
        <v>2</v>
      </c>
      <c r="Z1875" t="str">
        <f t="shared" si="119"/>
        <v>Low</v>
      </c>
      <c r="AA1875" s="14">
        <f t="shared" ca="1" si="120"/>
        <v>2.1880430906517851</v>
      </c>
      <c r="AB1875">
        <v>2</v>
      </c>
      <c r="AC1875">
        <v>2</v>
      </c>
      <c r="AD1875" s="14">
        <f t="shared" ca="1" si="121"/>
        <v>2.2872590361493668</v>
      </c>
      <c r="AE1875">
        <v>7</v>
      </c>
      <c r="AF1875">
        <v>0</v>
      </c>
      <c r="AG1875">
        <v>0</v>
      </c>
      <c r="AH1875">
        <v>1</v>
      </c>
      <c r="AI1875">
        <v>0</v>
      </c>
      <c r="AJ1875">
        <v>0</v>
      </c>
      <c r="AK1875">
        <v>1</v>
      </c>
      <c r="AL1875">
        <v>0</v>
      </c>
      <c r="AM1875" t="s">
        <v>41</v>
      </c>
    </row>
    <row r="1876" spans="1:39" hidden="1" x14ac:dyDescent="0.3">
      <c r="A1876">
        <v>9829</v>
      </c>
      <c r="B1876">
        <v>1978</v>
      </c>
      <c r="C1876" s="14">
        <f>2021-Table1[[#This Row],[Year_Birth]]</f>
        <v>43</v>
      </c>
      <c r="D1876" t="s">
        <v>46</v>
      </c>
      <c r="E1876" s="14" t="str" cm="1">
        <f t="array" ref="E1876">_xlfn.SWITCH(Table1[[#This Row],[Education]],"Graduation","Bachelor’s","Basic","High School","2n Cycle","Master’s","Master","Master’s","PhD","PhD","Other")</f>
        <v>Bachelor’s</v>
      </c>
      <c r="F1876" t="s">
        <v>40</v>
      </c>
      <c r="G1876" s="14" t="s">
        <v>40</v>
      </c>
      <c r="H1876" s="14" t="str" cm="1">
        <f t="array" ref="H1876">_xlfn.SWITCH(Table1[[#This Row],[Marital_Status_mod]],"Together","Couple","Married","Couple","Divorced","Single","Single","Single","Widow","Single","Other")</f>
        <v>Couple</v>
      </c>
      <c r="I1876" s="4">
        <v>28587</v>
      </c>
      <c r="J1876" s="41" t="str">
        <f t="shared" si="118"/>
        <v>$20 - $30K</v>
      </c>
      <c r="K1876">
        <v>1</v>
      </c>
      <c r="L1876">
        <v>0</v>
      </c>
      <c r="M1876">
        <f>Table1[[#This Row],[Teenhome]]+Table1[[#This Row],[Kidhome]]</f>
        <v>1</v>
      </c>
      <c r="N1876" s="1">
        <v>41682</v>
      </c>
      <c r="O1876" s="16">
        <f>(Table1[[#This Row],[DataSetDate]]-Table1[[#This Row],[Dt_Customer]])/365</f>
        <v>6.9863013698630141</v>
      </c>
      <c r="P1876" s="15">
        <v>44232</v>
      </c>
      <c r="Q1876">
        <v>42</v>
      </c>
      <c r="R1876" s="4">
        <v>22</v>
      </c>
      <c r="S1876" s="4">
        <v>4</v>
      </c>
      <c r="T1876" s="4">
        <v>17</v>
      </c>
      <c r="U1876" s="4">
        <v>12</v>
      </c>
      <c r="V1876" s="4">
        <v>10</v>
      </c>
      <c r="W1876" s="4">
        <v>13</v>
      </c>
      <c r="X1876">
        <v>3</v>
      </c>
      <c r="Y1876">
        <v>2</v>
      </c>
      <c r="Z1876" t="str">
        <f t="shared" si="119"/>
        <v>Low</v>
      </c>
      <c r="AA1876" s="14">
        <f t="shared" ca="1" si="120"/>
        <v>2.1658464036483318</v>
      </c>
      <c r="AB1876">
        <v>0</v>
      </c>
      <c r="AC1876">
        <v>4</v>
      </c>
      <c r="AD1876" s="14">
        <f t="shared" ca="1" si="121"/>
        <v>3.9415246950434741</v>
      </c>
      <c r="AE1876">
        <v>6</v>
      </c>
      <c r="AF1876">
        <v>0</v>
      </c>
      <c r="AG1876">
        <v>0</v>
      </c>
      <c r="AH1876">
        <v>0</v>
      </c>
      <c r="AI1876">
        <v>0</v>
      </c>
      <c r="AJ1876">
        <v>0</v>
      </c>
      <c r="AK1876">
        <v>0</v>
      </c>
      <c r="AL1876">
        <v>0</v>
      </c>
      <c r="AM1876" t="s">
        <v>41</v>
      </c>
    </row>
    <row r="1877" spans="1:39" hidden="1" x14ac:dyDescent="0.3">
      <c r="A1877">
        <v>8724</v>
      </c>
      <c r="B1877">
        <v>1982</v>
      </c>
      <c r="C1877" s="14">
        <f>2021-Table1[[#This Row],[Year_Birth]]</f>
        <v>39</v>
      </c>
      <c r="D1877" t="s">
        <v>46</v>
      </c>
      <c r="E1877" s="14" t="str" cm="1">
        <f t="array" ref="E1877">_xlfn.SWITCH(Table1[[#This Row],[Education]],"Graduation","Bachelor’s","Basic","High School","2n Cycle","Master’s","Master","Master’s","PhD","PhD","Other")</f>
        <v>Bachelor’s</v>
      </c>
      <c r="F1877" t="s">
        <v>50</v>
      </c>
      <c r="G1877" s="14" t="s">
        <v>50</v>
      </c>
      <c r="H1877" s="14" t="str" cm="1">
        <f t="array" ref="H1877">_xlfn.SWITCH(Table1[[#This Row],[Marital_Status_mod]],"Together","Couple","Married","Couple","Divorced","Single","Single","Single","Widow","Single","Other")</f>
        <v>Single</v>
      </c>
      <c r="I1877" s="4">
        <v>28567</v>
      </c>
      <c r="J1877" s="41" t="str">
        <f t="shared" si="118"/>
        <v>$20 - $30K</v>
      </c>
      <c r="K1877">
        <v>1</v>
      </c>
      <c r="L1877">
        <v>0</v>
      </c>
      <c r="M1877">
        <f>Table1[[#This Row],[Teenhome]]+Table1[[#This Row],[Kidhome]]</f>
        <v>1</v>
      </c>
      <c r="N1877" s="1">
        <v>41442</v>
      </c>
      <c r="O1877" s="16">
        <f>(Table1[[#This Row],[DataSetDate]]-Table1[[#This Row],[Dt_Customer]])/365</f>
        <v>7.6438356164383565</v>
      </c>
      <c r="P1877" s="15">
        <v>44232</v>
      </c>
      <c r="Q1877">
        <v>57</v>
      </c>
      <c r="R1877" s="4">
        <v>11</v>
      </c>
      <c r="S1877" s="4">
        <v>3</v>
      </c>
      <c r="T1877" s="4">
        <v>22</v>
      </c>
      <c r="U1877" s="4">
        <v>2</v>
      </c>
      <c r="V1877" s="4">
        <v>2</v>
      </c>
      <c r="W1877" s="4">
        <v>6</v>
      </c>
      <c r="X1877">
        <v>2</v>
      </c>
      <c r="Y1877">
        <v>2</v>
      </c>
      <c r="Z1877" t="str">
        <f t="shared" si="119"/>
        <v>Low</v>
      </c>
      <c r="AA1877" s="14">
        <f t="shared" ca="1" si="120"/>
        <v>1.7470274919055184</v>
      </c>
      <c r="AB1877">
        <v>0</v>
      </c>
      <c r="AC1877">
        <v>3</v>
      </c>
      <c r="AD1877" s="14">
        <f t="shared" ca="1" si="121"/>
        <v>3.0152908500075264</v>
      </c>
      <c r="AE1877">
        <v>6</v>
      </c>
      <c r="AF1877">
        <v>0</v>
      </c>
      <c r="AG1877">
        <v>0</v>
      </c>
      <c r="AH1877">
        <v>0</v>
      </c>
      <c r="AI1877">
        <v>0</v>
      </c>
      <c r="AJ1877">
        <v>0</v>
      </c>
      <c r="AK1877">
        <v>0</v>
      </c>
      <c r="AL1877">
        <v>0</v>
      </c>
      <c r="AM1877" t="s">
        <v>41</v>
      </c>
    </row>
    <row r="1878" spans="1:39" hidden="1" x14ac:dyDescent="0.3">
      <c r="A1878">
        <v>10691</v>
      </c>
      <c r="B1878">
        <v>1960</v>
      </c>
      <c r="C1878" s="14">
        <f>2021-Table1[[#This Row],[Year_Birth]]</f>
        <v>61</v>
      </c>
      <c r="D1878" t="s">
        <v>44</v>
      </c>
      <c r="E1878" s="14" t="str" cm="1">
        <f t="array" ref="E1878">_xlfn.SWITCH(Table1[[#This Row],[Education]],"Graduation","Bachelor’s","Basic","High School","2n Cycle","Master’s","Master","Master’s","PhD","PhD","Other")</f>
        <v>Master’s</v>
      </c>
      <c r="F1878" t="s">
        <v>42</v>
      </c>
      <c r="G1878" s="14" t="s">
        <v>42</v>
      </c>
      <c r="H1878" s="14" t="str" cm="1">
        <f t="array" ref="H1878">_xlfn.SWITCH(Table1[[#This Row],[Marital_Status_mod]],"Together","Couple","Married","Couple","Divorced","Single","Single","Single","Widow","Single","Other")</f>
        <v>Couple</v>
      </c>
      <c r="I1878" s="4">
        <v>28520</v>
      </c>
      <c r="J1878" s="41" t="str">
        <f t="shared" si="118"/>
        <v>$20 - $30K</v>
      </c>
      <c r="K1878">
        <v>1</v>
      </c>
      <c r="L1878">
        <v>1</v>
      </c>
      <c r="M1878">
        <f>Table1[[#This Row],[Teenhome]]+Table1[[#This Row],[Kidhome]]</f>
        <v>2</v>
      </c>
      <c r="N1878" s="1">
        <v>41439</v>
      </c>
      <c r="O1878" s="16">
        <f>(Table1[[#This Row],[DataSetDate]]-Table1[[#This Row],[Dt_Customer]])/365</f>
        <v>7.6520547945205477</v>
      </c>
      <c r="P1878" s="15">
        <v>44232</v>
      </c>
      <c r="Q1878">
        <v>55</v>
      </c>
      <c r="R1878" s="4">
        <v>11</v>
      </c>
      <c r="S1878" s="4">
        <v>0</v>
      </c>
      <c r="T1878" s="4">
        <v>10</v>
      </c>
      <c r="U1878" s="4">
        <v>0</v>
      </c>
      <c r="V1878" s="4">
        <v>2</v>
      </c>
      <c r="W1878" s="4">
        <v>20</v>
      </c>
      <c r="X1878">
        <v>1</v>
      </c>
      <c r="Y1878">
        <v>1</v>
      </c>
      <c r="Z1878" t="str">
        <f t="shared" si="119"/>
        <v>Low</v>
      </c>
      <c r="AA1878" s="14">
        <f t="shared" ca="1" si="120"/>
        <v>0.68063547953732839</v>
      </c>
      <c r="AB1878">
        <v>1</v>
      </c>
      <c r="AC1878">
        <v>2</v>
      </c>
      <c r="AD1878" s="14">
        <f t="shared" ca="1" si="121"/>
        <v>2.0178851496234556</v>
      </c>
      <c r="AE1878">
        <v>6</v>
      </c>
      <c r="AF1878">
        <v>0</v>
      </c>
      <c r="AG1878">
        <v>0</v>
      </c>
      <c r="AH1878">
        <v>0</v>
      </c>
      <c r="AI1878">
        <v>0</v>
      </c>
      <c r="AJ1878">
        <v>0</v>
      </c>
      <c r="AK1878">
        <v>0</v>
      </c>
      <c r="AL1878">
        <v>0</v>
      </c>
      <c r="AM1878" t="s">
        <v>41</v>
      </c>
    </row>
    <row r="1879" spans="1:39" hidden="1" x14ac:dyDescent="0.3">
      <c r="A1879">
        <v>2918</v>
      </c>
      <c r="B1879">
        <v>1981</v>
      </c>
      <c r="C1879" s="14">
        <f>2021-Table1[[#This Row],[Year_Birth]]</f>
        <v>40</v>
      </c>
      <c r="D1879" t="s">
        <v>46</v>
      </c>
      <c r="E1879" s="14" t="str" cm="1">
        <f t="array" ref="E1879">_xlfn.SWITCH(Table1[[#This Row],[Education]],"Graduation","Bachelor’s","Basic","High School","2n Cycle","Master’s","Master","Master’s","PhD","PhD","Other")</f>
        <v>Bachelor’s</v>
      </c>
      <c r="F1879" t="s">
        <v>49</v>
      </c>
      <c r="G1879" s="14" t="s">
        <v>49</v>
      </c>
      <c r="H1879" s="14" t="str" cm="1">
        <f t="array" ref="H1879">_xlfn.SWITCH(Table1[[#This Row],[Marital_Status_mod]],"Together","Couple","Married","Couple","Divorced","Single","Single","Single","Widow","Single","Other")</f>
        <v>Single</v>
      </c>
      <c r="I1879" s="4">
        <v>28510</v>
      </c>
      <c r="J1879" s="41" t="str">
        <f t="shared" si="118"/>
        <v>$20 - $30K</v>
      </c>
      <c r="K1879">
        <v>1</v>
      </c>
      <c r="L1879">
        <v>1</v>
      </c>
      <c r="M1879">
        <f>Table1[[#This Row],[Teenhome]]+Table1[[#This Row],[Kidhome]]</f>
        <v>2</v>
      </c>
      <c r="N1879" s="1">
        <v>41377</v>
      </c>
      <c r="O1879" s="16">
        <f>(Table1[[#This Row],[DataSetDate]]-Table1[[#This Row],[Dt_Customer]])/365</f>
        <v>7.8219178082191778</v>
      </c>
      <c r="P1879" s="15">
        <v>44232</v>
      </c>
      <c r="Q1879">
        <v>72</v>
      </c>
      <c r="R1879" s="4">
        <v>44</v>
      </c>
      <c r="S1879" s="4">
        <v>5</v>
      </c>
      <c r="T1879" s="4">
        <v>19</v>
      </c>
      <c r="U1879" s="4">
        <v>0</v>
      </c>
      <c r="V1879" s="4">
        <v>4</v>
      </c>
      <c r="W1879" s="4">
        <v>19</v>
      </c>
      <c r="X1879">
        <v>3</v>
      </c>
      <c r="Y1879">
        <v>2</v>
      </c>
      <c r="Z1879" t="str">
        <f t="shared" si="119"/>
        <v>Low</v>
      </c>
      <c r="AA1879" s="14">
        <f t="shared" ca="1" si="120"/>
        <v>1.6179302129459565</v>
      </c>
      <c r="AB1879">
        <v>0</v>
      </c>
      <c r="AC1879">
        <v>4</v>
      </c>
      <c r="AD1879" s="14">
        <f t="shared" ca="1" si="121"/>
        <v>4.1200812609532962</v>
      </c>
      <c r="AE1879">
        <v>5</v>
      </c>
      <c r="AF1879">
        <v>0</v>
      </c>
      <c r="AG1879">
        <v>0</v>
      </c>
      <c r="AH1879">
        <v>0</v>
      </c>
      <c r="AI1879">
        <v>0</v>
      </c>
      <c r="AJ1879">
        <v>0</v>
      </c>
      <c r="AK1879">
        <v>0</v>
      </c>
      <c r="AL1879">
        <v>0</v>
      </c>
      <c r="AM1879" t="s">
        <v>41</v>
      </c>
    </row>
    <row r="1880" spans="1:39" hidden="1" x14ac:dyDescent="0.3">
      <c r="A1880">
        <v>3921</v>
      </c>
      <c r="B1880">
        <v>1952</v>
      </c>
      <c r="C1880" s="14">
        <f>2021-Table1[[#This Row],[Year_Birth]]</f>
        <v>69</v>
      </c>
      <c r="D1880" t="s">
        <v>51</v>
      </c>
      <c r="E1880" s="14" t="str" cm="1">
        <f t="array" ref="E1880">_xlfn.SWITCH(Table1[[#This Row],[Education]],"Graduation","Bachelor’s","Basic","High School","2n Cycle","Master’s","Master","Master’s","PhD","PhD","Other")</f>
        <v>Master’s</v>
      </c>
      <c r="F1880" t="s">
        <v>54</v>
      </c>
      <c r="G1880" s="14" t="s">
        <v>54</v>
      </c>
      <c r="H1880" s="14" t="str" cm="1">
        <f t="array" ref="H1880">_xlfn.SWITCH(Table1[[#This Row],[Marital_Status_mod]],"Together","Couple","Married","Couple","Divorced","Single","Single","Single","Widow","Single","Other")</f>
        <v>Single</v>
      </c>
      <c r="I1880" s="4">
        <v>28457</v>
      </c>
      <c r="J1880" s="41" t="str">
        <f t="shared" si="118"/>
        <v>$20 - $30K</v>
      </c>
      <c r="K1880">
        <v>0</v>
      </c>
      <c r="L1880">
        <v>0</v>
      </c>
      <c r="M1880">
        <f>Table1[[#This Row],[Teenhome]]+Table1[[#This Row],[Kidhome]]</f>
        <v>0</v>
      </c>
      <c r="N1880" s="1">
        <v>41210</v>
      </c>
      <c r="O1880" s="16">
        <f>(Table1[[#This Row],[DataSetDate]]-Table1[[#This Row],[Dt_Customer]])/365</f>
        <v>8.2794520547945201</v>
      </c>
      <c r="P1880" s="15">
        <v>44232</v>
      </c>
      <c r="Q1880">
        <v>96</v>
      </c>
      <c r="R1880" s="4">
        <v>24</v>
      </c>
      <c r="S1880" s="4">
        <v>1</v>
      </c>
      <c r="T1880" s="4">
        <v>108</v>
      </c>
      <c r="U1880" s="4">
        <v>29</v>
      </c>
      <c r="V1880" s="4">
        <v>29</v>
      </c>
      <c r="W1880" s="4">
        <v>14</v>
      </c>
      <c r="X1880">
        <v>1</v>
      </c>
      <c r="Y1880">
        <v>4</v>
      </c>
      <c r="Z1880" t="str">
        <f t="shared" si="119"/>
        <v>Medium</v>
      </c>
      <c r="AA1880" s="14">
        <f t="shared" ca="1" si="120"/>
        <v>3.7387586175747525</v>
      </c>
      <c r="AB1880">
        <v>1</v>
      </c>
      <c r="AC1880">
        <v>4</v>
      </c>
      <c r="AD1880" s="14">
        <f t="shared" ca="1" si="121"/>
        <v>3.9182948359192458</v>
      </c>
      <c r="AE1880">
        <v>8</v>
      </c>
      <c r="AF1880">
        <v>0</v>
      </c>
      <c r="AG1880">
        <v>0</v>
      </c>
      <c r="AH1880">
        <v>0</v>
      </c>
      <c r="AI1880">
        <v>0</v>
      </c>
      <c r="AJ1880">
        <v>0</v>
      </c>
      <c r="AK1880">
        <v>0</v>
      </c>
      <c r="AL1880">
        <v>0</v>
      </c>
      <c r="AM1880" t="s">
        <v>41</v>
      </c>
    </row>
    <row r="1881" spans="1:39" hidden="1" x14ac:dyDescent="0.3">
      <c r="A1881">
        <v>2958</v>
      </c>
      <c r="B1881">
        <v>1978</v>
      </c>
      <c r="C1881" s="14">
        <f>2021-Table1[[#This Row],[Year_Birth]]</f>
        <v>43</v>
      </c>
      <c r="D1881" t="s">
        <v>46</v>
      </c>
      <c r="E1881" s="14" t="str" cm="1">
        <f t="array" ref="E1881">_xlfn.SWITCH(Table1[[#This Row],[Education]],"Graduation","Bachelor’s","Basic","High School","2n Cycle","Master’s","Master","Master’s","PhD","PhD","Other")</f>
        <v>Bachelor’s</v>
      </c>
      <c r="F1881" t="s">
        <v>42</v>
      </c>
      <c r="G1881" s="14" t="s">
        <v>42</v>
      </c>
      <c r="H1881" s="14" t="str" cm="1">
        <f t="array" ref="H1881">_xlfn.SWITCH(Table1[[#This Row],[Marital_Status_mod]],"Together","Couple","Married","Couple","Divorced","Single","Single","Single","Widow","Single","Other")</f>
        <v>Couple</v>
      </c>
      <c r="I1881" s="4">
        <v>28442</v>
      </c>
      <c r="J1881" s="41" t="str">
        <f t="shared" si="118"/>
        <v>$20 - $30K</v>
      </c>
      <c r="K1881">
        <v>2</v>
      </c>
      <c r="L1881">
        <v>0</v>
      </c>
      <c r="M1881">
        <f>Table1[[#This Row],[Teenhome]]+Table1[[#This Row],[Kidhome]]</f>
        <v>2</v>
      </c>
      <c r="N1881" s="1">
        <v>41694</v>
      </c>
      <c r="O1881" s="16">
        <f>(Table1[[#This Row],[DataSetDate]]-Table1[[#This Row],[Dt_Customer]])/365</f>
        <v>6.9534246575342467</v>
      </c>
      <c r="P1881" s="15">
        <v>44232</v>
      </c>
      <c r="Q1881">
        <v>53</v>
      </c>
      <c r="R1881" s="4">
        <v>19</v>
      </c>
      <c r="S1881" s="4">
        <v>3</v>
      </c>
      <c r="T1881" s="4">
        <v>10</v>
      </c>
      <c r="U1881" s="4">
        <v>11</v>
      </c>
      <c r="V1881" s="4">
        <v>8</v>
      </c>
      <c r="W1881" s="4">
        <v>6</v>
      </c>
      <c r="X1881">
        <v>3</v>
      </c>
      <c r="Y1881">
        <v>2</v>
      </c>
      <c r="Z1881" t="str">
        <f t="shared" si="119"/>
        <v>Low</v>
      </c>
      <c r="AA1881" s="14">
        <f t="shared" ca="1" si="120"/>
        <v>1.8757265342228431</v>
      </c>
      <c r="AB1881">
        <v>1</v>
      </c>
      <c r="AC1881">
        <v>4</v>
      </c>
      <c r="AD1881" s="14">
        <f t="shared" ca="1" si="121"/>
        <v>4.0932699406276303</v>
      </c>
      <c r="AE1881">
        <v>4</v>
      </c>
      <c r="AF1881">
        <v>0</v>
      </c>
      <c r="AG1881">
        <v>0</v>
      </c>
      <c r="AH1881">
        <v>0</v>
      </c>
      <c r="AI1881">
        <v>0</v>
      </c>
      <c r="AJ1881">
        <v>0</v>
      </c>
      <c r="AK1881">
        <v>0</v>
      </c>
      <c r="AL1881">
        <v>0</v>
      </c>
      <c r="AM1881" t="s">
        <v>41</v>
      </c>
    </row>
    <row r="1882" spans="1:39" hidden="1" x14ac:dyDescent="0.3">
      <c r="A1882">
        <v>2445</v>
      </c>
      <c r="B1882">
        <v>1974</v>
      </c>
      <c r="C1882" s="14">
        <f>2021-Table1[[#This Row],[Year_Birth]]</f>
        <v>47</v>
      </c>
      <c r="D1882" t="s">
        <v>39</v>
      </c>
      <c r="E1882" s="14" t="str" cm="1">
        <f t="array" ref="E1882">_xlfn.SWITCH(Table1[[#This Row],[Education]],"Graduation","Bachelor’s","Basic","High School","2n Cycle","Master’s","Master","Master’s","PhD","PhD","Other")</f>
        <v>PhD</v>
      </c>
      <c r="F1882" t="s">
        <v>40</v>
      </c>
      <c r="G1882" s="14" t="s">
        <v>40</v>
      </c>
      <c r="H1882" s="14" t="str" cm="1">
        <f t="array" ref="H1882">_xlfn.SWITCH(Table1[[#This Row],[Marital_Status_mod]],"Together","Couple","Married","Couple","Divorced","Single","Single","Single","Widow","Single","Other")</f>
        <v>Couple</v>
      </c>
      <c r="I1882" s="4">
        <v>28440</v>
      </c>
      <c r="J1882" s="41" t="str">
        <f t="shared" si="118"/>
        <v>$20 - $30K</v>
      </c>
      <c r="K1882">
        <v>1</v>
      </c>
      <c r="L1882">
        <v>0</v>
      </c>
      <c r="M1882">
        <f>Table1[[#This Row],[Teenhome]]+Table1[[#This Row],[Kidhome]]</f>
        <v>1</v>
      </c>
      <c r="N1882" s="1">
        <v>41462</v>
      </c>
      <c r="O1882" s="16">
        <f>(Table1[[#This Row],[DataSetDate]]-Table1[[#This Row],[Dt_Customer]])/365</f>
        <v>7.5890410958904111</v>
      </c>
      <c r="P1882" s="15">
        <v>44232</v>
      </c>
      <c r="Q1882">
        <v>87</v>
      </c>
      <c r="R1882" s="4">
        <v>38</v>
      </c>
      <c r="S1882" s="4">
        <v>1</v>
      </c>
      <c r="T1882" s="4">
        <v>24</v>
      </c>
      <c r="U1882" s="4">
        <v>0</v>
      </c>
      <c r="V1882" s="4">
        <v>0</v>
      </c>
      <c r="W1882" s="4">
        <v>0</v>
      </c>
      <c r="X1882">
        <v>1</v>
      </c>
      <c r="Y1882">
        <v>2</v>
      </c>
      <c r="Z1882" t="str">
        <f t="shared" si="119"/>
        <v>Low</v>
      </c>
      <c r="AA1882" s="14">
        <f t="shared" ca="1" si="120"/>
        <v>1.6276480300739888</v>
      </c>
      <c r="AB1882">
        <v>0</v>
      </c>
      <c r="AC1882">
        <v>3</v>
      </c>
      <c r="AD1882" s="14">
        <f t="shared" ca="1" si="121"/>
        <v>3.1541572092637256</v>
      </c>
      <c r="AE1882">
        <v>8</v>
      </c>
      <c r="AF1882">
        <v>0</v>
      </c>
      <c r="AG1882">
        <v>0</v>
      </c>
      <c r="AH1882">
        <v>0</v>
      </c>
      <c r="AI1882">
        <v>0</v>
      </c>
      <c r="AJ1882">
        <v>0</v>
      </c>
      <c r="AK1882">
        <v>0</v>
      </c>
      <c r="AL1882">
        <v>0</v>
      </c>
      <c r="AM1882" t="s">
        <v>41</v>
      </c>
    </row>
    <row r="1883" spans="1:39" hidden="1" x14ac:dyDescent="0.3">
      <c r="A1883">
        <v>1502</v>
      </c>
      <c r="B1883">
        <v>1983</v>
      </c>
      <c r="C1883" s="14">
        <f>2021-Table1[[#This Row],[Year_Birth]]</f>
        <v>38</v>
      </c>
      <c r="D1883" t="s">
        <v>46</v>
      </c>
      <c r="E1883" s="14" t="str" cm="1">
        <f t="array" ref="E1883">_xlfn.SWITCH(Table1[[#This Row],[Education]],"Graduation","Bachelor’s","Basic","High School","2n Cycle","Master’s","Master","Master’s","PhD","PhD","Other")</f>
        <v>Bachelor’s</v>
      </c>
      <c r="F1883" t="s">
        <v>40</v>
      </c>
      <c r="G1883" s="14" t="s">
        <v>40</v>
      </c>
      <c r="H1883" s="14" t="str" cm="1">
        <f t="array" ref="H1883">_xlfn.SWITCH(Table1[[#This Row],[Marital_Status_mod]],"Together","Couple","Married","Couple","Divorced","Single","Single","Single","Widow","Single","Other")</f>
        <v>Couple</v>
      </c>
      <c r="I1883" s="4">
        <v>28427</v>
      </c>
      <c r="J1883" s="41" t="str">
        <f t="shared" si="118"/>
        <v>$20 - $30K</v>
      </c>
      <c r="K1883">
        <v>1</v>
      </c>
      <c r="L1883">
        <v>0</v>
      </c>
      <c r="M1883">
        <f>Table1[[#This Row],[Teenhome]]+Table1[[#This Row],[Kidhome]]</f>
        <v>1</v>
      </c>
      <c r="N1883" s="1">
        <v>41354</v>
      </c>
      <c r="O1883" s="16">
        <f>(Table1[[#This Row],[DataSetDate]]-Table1[[#This Row],[Dt_Customer]])/365</f>
        <v>7.8849315068493153</v>
      </c>
      <c r="P1883" s="15">
        <v>44232</v>
      </c>
      <c r="Q1883">
        <v>67</v>
      </c>
      <c r="R1883" s="4">
        <v>18</v>
      </c>
      <c r="S1883" s="4">
        <v>3</v>
      </c>
      <c r="T1883" s="4">
        <v>19</v>
      </c>
      <c r="U1883" s="4">
        <v>3</v>
      </c>
      <c r="V1883" s="4">
        <v>3</v>
      </c>
      <c r="W1883" s="4">
        <v>6</v>
      </c>
      <c r="X1883">
        <v>2</v>
      </c>
      <c r="Y1883">
        <v>2</v>
      </c>
      <c r="Z1883" t="str">
        <f t="shared" si="119"/>
        <v>Low</v>
      </c>
      <c r="AA1883" s="14">
        <f t="shared" ca="1" si="120"/>
        <v>1.777254625295585</v>
      </c>
      <c r="AB1883">
        <v>0</v>
      </c>
      <c r="AC1883">
        <v>3</v>
      </c>
      <c r="AD1883" s="14">
        <f t="shared" ca="1" si="121"/>
        <v>2.7381585219296651</v>
      </c>
      <c r="AE1883">
        <v>8</v>
      </c>
      <c r="AF1883">
        <v>0</v>
      </c>
      <c r="AG1883">
        <v>0</v>
      </c>
      <c r="AH1883">
        <v>0</v>
      </c>
      <c r="AI1883">
        <v>0</v>
      </c>
      <c r="AJ1883">
        <v>0</v>
      </c>
      <c r="AK1883">
        <v>0</v>
      </c>
      <c r="AL1883">
        <v>0</v>
      </c>
      <c r="AM1883" t="s">
        <v>41</v>
      </c>
    </row>
    <row r="1884" spans="1:39" hidden="1" x14ac:dyDescent="0.3">
      <c r="A1884">
        <v>736</v>
      </c>
      <c r="B1884">
        <v>1983</v>
      </c>
      <c r="C1884" s="14">
        <f>2021-Table1[[#This Row],[Year_Birth]]</f>
        <v>38</v>
      </c>
      <c r="D1884" t="s">
        <v>46</v>
      </c>
      <c r="E1884" s="14" t="str" cm="1">
        <f t="array" ref="E1884">_xlfn.SWITCH(Table1[[#This Row],[Education]],"Graduation","Bachelor’s","Basic","High School","2n Cycle","Master’s","Master","Master’s","PhD","PhD","Other")</f>
        <v>Bachelor’s</v>
      </c>
      <c r="F1884" t="s">
        <v>40</v>
      </c>
      <c r="G1884" s="14" t="s">
        <v>40</v>
      </c>
      <c r="H1884" s="14" t="str" cm="1">
        <f t="array" ref="H1884">_xlfn.SWITCH(Table1[[#This Row],[Marital_Status_mod]],"Together","Couple","Married","Couple","Divorced","Single","Single","Single","Widow","Single","Other")</f>
        <v>Couple</v>
      </c>
      <c r="I1884" s="4">
        <v>28427</v>
      </c>
      <c r="J1884" s="41" t="str">
        <f t="shared" si="118"/>
        <v>$20 - $30K</v>
      </c>
      <c r="K1884">
        <v>1</v>
      </c>
      <c r="L1884">
        <v>0</v>
      </c>
      <c r="M1884">
        <f>Table1[[#This Row],[Teenhome]]+Table1[[#This Row],[Kidhome]]</f>
        <v>1</v>
      </c>
      <c r="N1884" s="1">
        <v>41354</v>
      </c>
      <c r="O1884" s="16">
        <f>(Table1[[#This Row],[DataSetDate]]-Table1[[#This Row],[Dt_Customer]])/365</f>
        <v>7.8849315068493153</v>
      </c>
      <c r="P1884" s="15">
        <v>44232</v>
      </c>
      <c r="Q1884">
        <v>67</v>
      </c>
      <c r="R1884" s="4">
        <v>18</v>
      </c>
      <c r="S1884" s="4">
        <v>3</v>
      </c>
      <c r="T1884" s="4">
        <v>19</v>
      </c>
      <c r="U1884" s="4">
        <v>3</v>
      </c>
      <c r="V1884" s="4">
        <v>3</v>
      </c>
      <c r="W1884" s="4">
        <v>6</v>
      </c>
      <c r="X1884">
        <v>2</v>
      </c>
      <c r="Y1884">
        <v>2</v>
      </c>
      <c r="Z1884" t="str">
        <f t="shared" si="119"/>
        <v>Low</v>
      </c>
      <c r="AA1884" s="14">
        <f t="shared" ca="1" si="120"/>
        <v>2.0174692734926474</v>
      </c>
      <c r="AB1884">
        <v>0</v>
      </c>
      <c r="AC1884">
        <v>3</v>
      </c>
      <c r="AD1884" s="14">
        <f t="shared" ca="1" si="121"/>
        <v>3.3634560502577537</v>
      </c>
      <c r="AE1884">
        <v>8</v>
      </c>
      <c r="AF1884">
        <v>0</v>
      </c>
      <c r="AG1884">
        <v>0</v>
      </c>
      <c r="AH1884">
        <v>0</v>
      </c>
      <c r="AI1884">
        <v>0</v>
      </c>
      <c r="AJ1884">
        <v>0</v>
      </c>
      <c r="AK1884">
        <v>0</v>
      </c>
      <c r="AL1884">
        <v>0</v>
      </c>
      <c r="AM1884" t="s">
        <v>45</v>
      </c>
    </row>
    <row r="1885" spans="1:39" hidden="1" x14ac:dyDescent="0.3">
      <c r="A1885">
        <v>10757</v>
      </c>
      <c r="B1885">
        <v>1967</v>
      </c>
      <c r="C1885" s="14">
        <f>2021-Table1[[#This Row],[Year_Birth]]</f>
        <v>54</v>
      </c>
      <c r="D1885" t="s">
        <v>39</v>
      </c>
      <c r="E1885" s="14" t="str" cm="1">
        <f t="array" ref="E1885">_xlfn.SWITCH(Table1[[#This Row],[Education]],"Graduation","Bachelor’s","Basic","High School","2n Cycle","Master’s","Master","Master’s","PhD","PhD","Other")</f>
        <v>PhD</v>
      </c>
      <c r="F1885" t="s">
        <v>49</v>
      </c>
      <c r="G1885" s="14" t="s">
        <v>49</v>
      </c>
      <c r="H1885" s="14" t="str" cm="1">
        <f t="array" ref="H1885">_xlfn.SWITCH(Table1[[#This Row],[Marital_Status_mod]],"Together","Couple","Married","Couple","Divorced","Single","Single","Single","Widow","Single","Other")</f>
        <v>Single</v>
      </c>
      <c r="I1885" s="4">
        <v>28420</v>
      </c>
      <c r="J1885" s="41" t="str">
        <f t="shared" si="118"/>
        <v>$20 - $30K</v>
      </c>
      <c r="K1885">
        <v>1</v>
      </c>
      <c r="L1885">
        <v>0</v>
      </c>
      <c r="M1885">
        <f>Table1[[#This Row],[Teenhome]]+Table1[[#This Row],[Kidhome]]</f>
        <v>1</v>
      </c>
      <c r="N1885" s="1">
        <v>41632</v>
      </c>
      <c r="O1885" s="16">
        <f>(Table1[[#This Row],[DataSetDate]]-Table1[[#This Row],[Dt_Customer]])/365</f>
        <v>7.1232876712328768</v>
      </c>
      <c r="P1885" s="15">
        <v>44232</v>
      </c>
      <c r="Q1885">
        <v>36</v>
      </c>
      <c r="R1885" s="4">
        <v>4</v>
      </c>
      <c r="S1885" s="4">
        <v>2</v>
      </c>
      <c r="T1885" s="4">
        <v>5</v>
      </c>
      <c r="U1885" s="4">
        <v>2</v>
      </c>
      <c r="V1885" s="4">
        <v>0</v>
      </c>
      <c r="W1885" s="4">
        <v>0</v>
      </c>
      <c r="X1885">
        <v>1</v>
      </c>
      <c r="Y1885">
        <v>1</v>
      </c>
      <c r="Z1885" t="str">
        <f t="shared" si="119"/>
        <v>Low</v>
      </c>
      <c r="AA1885" s="14">
        <f t="shared" ca="1" si="120"/>
        <v>0.68022390865944149</v>
      </c>
      <c r="AB1885">
        <v>0</v>
      </c>
      <c r="AC1885">
        <v>2</v>
      </c>
      <c r="AD1885" s="14">
        <f t="shared" ca="1" si="121"/>
        <v>2.204411618205385</v>
      </c>
      <c r="AE1885">
        <v>6</v>
      </c>
      <c r="AF1885">
        <v>0</v>
      </c>
      <c r="AG1885">
        <v>0</v>
      </c>
      <c r="AH1885">
        <v>0</v>
      </c>
      <c r="AI1885">
        <v>0</v>
      </c>
      <c r="AJ1885">
        <v>0</v>
      </c>
      <c r="AK1885">
        <v>0</v>
      </c>
      <c r="AL1885">
        <v>0</v>
      </c>
      <c r="AM1885" t="s">
        <v>41</v>
      </c>
    </row>
    <row r="1886" spans="1:39" hidden="1" x14ac:dyDescent="0.3">
      <c r="A1886">
        <v>10250</v>
      </c>
      <c r="B1886">
        <v>1947</v>
      </c>
      <c r="C1886" s="14">
        <f>2021-Table1[[#This Row],[Year_Birth]]</f>
        <v>74</v>
      </c>
      <c r="D1886" t="s">
        <v>59</v>
      </c>
      <c r="E1886" s="14" t="str" cm="1">
        <f t="array" ref="E1886">_xlfn.SWITCH(Table1[[#This Row],[Education]],"Graduation","Bachelor’s","Basic","High School","2n Cycle","Master’s","Master","Master’s","PhD","PhD","Other")</f>
        <v>High School</v>
      </c>
      <c r="F1886" t="s">
        <v>40</v>
      </c>
      <c r="G1886" s="14" t="s">
        <v>40</v>
      </c>
      <c r="H1886" s="14" t="str" cm="1">
        <f t="array" ref="H1886">_xlfn.SWITCH(Table1[[#This Row],[Marital_Status_mod]],"Together","Couple","Married","Couple","Divorced","Single","Single","Single","Widow","Single","Other")</f>
        <v>Couple</v>
      </c>
      <c r="I1886" s="4">
        <v>28389</v>
      </c>
      <c r="J1886" s="41" t="str">
        <f t="shared" si="118"/>
        <v>$20 - $30K</v>
      </c>
      <c r="K1886">
        <v>0</v>
      </c>
      <c r="L1886">
        <v>0</v>
      </c>
      <c r="M1886">
        <f>Table1[[#This Row],[Teenhome]]+Table1[[#This Row],[Kidhome]]</f>
        <v>0</v>
      </c>
      <c r="N1886" s="1">
        <v>41233</v>
      </c>
      <c r="O1886" s="16">
        <f>(Table1[[#This Row],[DataSetDate]]-Table1[[#This Row],[Dt_Customer]])/365</f>
        <v>8.2164383561643834</v>
      </c>
      <c r="P1886" s="15">
        <v>44232</v>
      </c>
      <c r="Q1886">
        <v>49</v>
      </c>
      <c r="R1886" s="4">
        <v>1</v>
      </c>
      <c r="S1886" s="4">
        <v>5</v>
      </c>
      <c r="T1886" s="4">
        <v>3</v>
      </c>
      <c r="U1886" s="4">
        <v>7</v>
      </c>
      <c r="V1886" s="4">
        <v>4</v>
      </c>
      <c r="W1886" s="4">
        <v>8</v>
      </c>
      <c r="X1886">
        <v>1</v>
      </c>
      <c r="Y1886">
        <v>1</v>
      </c>
      <c r="Z1886" t="str">
        <f t="shared" si="119"/>
        <v>Low</v>
      </c>
      <c r="AA1886" s="14">
        <f t="shared" ca="1" si="120"/>
        <v>0.76546129560574072</v>
      </c>
      <c r="AB1886">
        <v>0</v>
      </c>
      <c r="AC1886">
        <v>2</v>
      </c>
      <c r="AD1886" s="14">
        <f t="shared" ca="1" si="121"/>
        <v>2.2499706334989669</v>
      </c>
      <c r="AE1886">
        <v>7</v>
      </c>
      <c r="AF1886">
        <v>0</v>
      </c>
      <c r="AG1886">
        <v>0</v>
      </c>
      <c r="AH1886">
        <v>0</v>
      </c>
      <c r="AI1886">
        <v>0</v>
      </c>
      <c r="AJ1886">
        <v>0</v>
      </c>
      <c r="AK1886">
        <v>0</v>
      </c>
      <c r="AL1886">
        <v>0</v>
      </c>
      <c r="AM1886" t="s">
        <v>41</v>
      </c>
    </row>
    <row r="1887" spans="1:39" hidden="1" x14ac:dyDescent="0.3">
      <c r="A1887">
        <v>5423</v>
      </c>
      <c r="B1887">
        <v>1983</v>
      </c>
      <c r="C1887" s="14">
        <f>2021-Table1[[#This Row],[Year_Birth]]</f>
        <v>38</v>
      </c>
      <c r="D1887" t="s">
        <v>46</v>
      </c>
      <c r="E1887" s="14" t="str" cm="1">
        <f t="array" ref="E1887">_xlfn.SWITCH(Table1[[#This Row],[Education]],"Graduation","Bachelor’s","Basic","High School","2n Cycle","Master’s","Master","Master’s","PhD","PhD","Other")</f>
        <v>Bachelor’s</v>
      </c>
      <c r="F1887" t="s">
        <v>40</v>
      </c>
      <c r="G1887" s="14" t="s">
        <v>40</v>
      </c>
      <c r="H1887" s="14" t="str" cm="1">
        <f t="array" ref="H1887">_xlfn.SWITCH(Table1[[#This Row],[Marital_Status_mod]],"Together","Couple","Married","Couple","Divorced","Single","Single","Single","Widow","Single","Other")</f>
        <v>Couple</v>
      </c>
      <c r="I1887" s="4">
        <v>28359</v>
      </c>
      <c r="J1887" s="41" t="str">
        <f t="shared" si="118"/>
        <v>$20 - $30K</v>
      </c>
      <c r="K1887">
        <v>1</v>
      </c>
      <c r="L1887">
        <v>0</v>
      </c>
      <c r="M1887">
        <f>Table1[[#This Row],[Teenhome]]+Table1[[#This Row],[Kidhome]]</f>
        <v>1</v>
      </c>
      <c r="N1887" s="1">
        <v>41574</v>
      </c>
      <c r="O1887" s="16">
        <f>(Table1[[#This Row],[DataSetDate]]-Table1[[#This Row],[Dt_Customer]])/365</f>
        <v>7.2821917808219174</v>
      </c>
      <c r="P1887" s="15">
        <v>44232</v>
      </c>
      <c r="Q1887">
        <v>35</v>
      </c>
      <c r="R1887" s="4">
        <v>6</v>
      </c>
      <c r="S1887" s="4">
        <v>0</v>
      </c>
      <c r="T1887" s="4">
        <v>5</v>
      </c>
      <c r="U1887" s="4">
        <v>2</v>
      </c>
      <c r="V1887" s="4">
        <v>1</v>
      </c>
      <c r="W1887" s="4">
        <v>2</v>
      </c>
      <c r="X1887">
        <v>1</v>
      </c>
      <c r="Y1887">
        <v>1</v>
      </c>
      <c r="Z1887" t="str">
        <f t="shared" si="119"/>
        <v>Low</v>
      </c>
      <c r="AA1887" s="14">
        <f t="shared" ca="1" si="120"/>
        <v>1.1273012175020189</v>
      </c>
      <c r="AB1887">
        <v>0</v>
      </c>
      <c r="AC1887">
        <v>2</v>
      </c>
      <c r="AD1887" s="14">
        <f t="shared" ca="1" si="121"/>
        <v>1.8172768060604421</v>
      </c>
      <c r="AE1887">
        <v>7</v>
      </c>
      <c r="AF1887">
        <v>0</v>
      </c>
      <c r="AG1887">
        <v>0</v>
      </c>
      <c r="AH1887">
        <v>0</v>
      </c>
      <c r="AI1887">
        <v>0</v>
      </c>
      <c r="AJ1887">
        <v>0</v>
      </c>
      <c r="AK1887">
        <v>0</v>
      </c>
      <c r="AL1887">
        <v>0</v>
      </c>
      <c r="AM1887" t="s">
        <v>47</v>
      </c>
    </row>
    <row r="1888" spans="1:39" hidden="1" x14ac:dyDescent="0.3">
      <c r="A1888">
        <v>1050</v>
      </c>
      <c r="B1888">
        <v>1952</v>
      </c>
      <c r="C1888" s="14">
        <f>2021-Table1[[#This Row],[Year_Birth]]</f>
        <v>69</v>
      </c>
      <c r="D1888" t="s">
        <v>46</v>
      </c>
      <c r="E1888" s="14" t="str" cm="1">
        <f t="array" ref="E1888">_xlfn.SWITCH(Table1[[#This Row],[Education]],"Graduation","Bachelor’s","Basic","High School","2n Cycle","Master’s","Master","Master’s","PhD","PhD","Other")</f>
        <v>Bachelor’s</v>
      </c>
      <c r="F1888" t="s">
        <v>42</v>
      </c>
      <c r="G1888" s="14" t="s">
        <v>42</v>
      </c>
      <c r="H1888" s="14" t="str" cm="1">
        <f t="array" ref="H1888">_xlfn.SWITCH(Table1[[#This Row],[Marital_Status_mod]],"Together","Couple","Married","Couple","Divorced","Single","Single","Single","Widow","Single","Other")</f>
        <v>Couple</v>
      </c>
      <c r="I1888" s="4">
        <v>28332</v>
      </c>
      <c r="J1888" s="41" t="str">
        <f t="shared" si="118"/>
        <v>$20 - $30K</v>
      </c>
      <c r="K1888">
        <v>0</v>
      </c>
      <c r="L1888">
        <v>0</v>
      </c>
      <c r="M1888">
        <f>Table1[[#This Row],[Teenhome]]+Table1[[#This Row],[Kidhome]]</f>
        <v>0</v>
      </c>
      <c r="N1888" s="1">
        <v>41759</v>
      </c>
      <c r="O1888" s="16">
        <f>(Table1[[#This Row],[DataSetDate]]-Table1[[#This Row],[Dt_Customer]])/365</f>
        <v>6.7753424657534245</v>
      </c>
      <c r="P1888" s="15">
        <v>44232</v>
      </c>
      <c r="Q1888">
        <v>58</v>
      </c>
      <c r="R1888" s="4">
        <v>14</v>
      </c>
      <c r="S1888" s="4">
        <v>10</v>
      </c>
      <c r="T1888" s="4">
        <v>13</v>
      </c>
      <c r="U1888" s="4">
        <v>4</v>
      </c>
      <c r="V1888" s="4">
        <v>15</v>
      </c>
      <c r="W1888" s="4">
        <v>9</v>
      </c>
      <c r="X1888">
        <v>1</v>
      </c>
      <c r="Y1888">
        <v>2</v>
      </c>
      <c r="Z1888" t="str">
        <f t="shared" si="119"/>
        <v>Low</v>
      </c>
      <c r="AA1888" s="14">
        <f t="shared" ca="1" si="120"/>
        <v>1.7174414645913629</v>
      </c>
      <c r="AB1888">
        <v>1</v>
      </c>
      <c r="AC1888">
        <v>4</v>
      </c>
      <c r="AD1888" s="14">
        <f t="shared" ca="1" si="121"/>
        <v>3.6877766976705928</v>
      </c>
      <c r="AE1888">
        <v>2</v>
      </c>
      <c r="AF1888">
        <v>0</v>
      </c>
      <c r="AG1888">
        <v>0</v>
      </c>
      <c r="AH1888">
        <v>0</v>
      </c>
      <c r="AI1888">
        <v>0</v>
      </c>
      <c r="AJ1888">
        <v>0</v>
      </c>
      <c r="AK1888">
        <v>0</v>
      </c>
      <c r="AL1888">
        <v>0</v>
      </c>
      <c r="AM1888" t="s">
        <v>52</v>
      </c>
    </row>
    <row r="1889" spans="1:39" hidden="1" x14ac:dyDescent="0.3">
      <c r="A1889">
        <v>5138</v>
      </c>
      <c r="B1889">
        <v>1950</v>
      </c>
      <c r="C1889" s="14">
        <f>2021-Table1[[#This Row],[Year_Birth]]</f>
        <v>71</v>
      </c>
      <c r="D1889" t="s">
        <v>46</v>
      </c>
      <c r="E1889" s="14" t="str" cm="1">
        <f t="array" ref="E1889">_xlfn.SWITCH(Table1[[#This Row],[Education]],"Graduation","Bachelor’s","Basic","High School","2n Cycle","Master’s","Master","Master’s","PhD","PhD","Other")</f>
        <v>Bachelor’s</v>
      </c>
      <c r="F1889" t="s">
        <v>40</v>
      </c>
      <c r="G1889" s="14" t="s">
        <v>40</v>
      </c>
      <c r="H1889" s="14" t="str" cm="1">
        <f t="array" ref="H1889">_xlfn.SWITCH(Table1[[#This Row],[Marital_Status_mod]],"Together","Couple","Married","Couple","Divorced","Single","Single","Single","Widow","Single","Other")</f>
        <v>Couple</v>
      </c>
      <c r="I1889" s="4">
        <v>28320</v>
      </c>
      <c r="J1889" s="41" t="str">
        <f t="shared" si="118"/>
        <v>$20 - $30K</v>
      </c>
      <c r="K1889">
        <v>0</v>
      </c>
      <c r="L1889">
        <v>1</v>
      </c>
      <c r="M1889">
        <f>Table1[[#This Row],[Teenhome]]+Table1[[#This Row],[Kidhome]]</f>
        <v>1</v>
      </c>
      <c r="N1889" s="1">
        <v>41288</v>
      </c>
      <c r="O1889" s="16">
        <f>(Table1[[#This Row],[DataSetDate]]-Table1[[#This Row],[Dt_Customer]])/365</f>
        <v>8.0657534246575349</v>
      </c>
      <c r="P1889" s="15">
        <v>44232</v>
      </c>
      <c r="Q1889">
        <v>68</v>
      </c>
      <c r="R1889" s="4">
        <v>19</v>
      </c>
      <c r="S1889" s="4">
        <v>1</v>
      </c>
      <c r="T1889" s="4">
        <v>14</v>
      </c>
      <c r="U1889" s="4">
        <v>3</v>
      </c>
      <c r="V1889" s="4">
        <v>2</v>
      </c>
      <c r="W1889" s="4">
        <v>4</v>
      </c>
      <c r="X1889">
        <v>1</v>
      </c>
      <c r="Y1889">
        <v>1</v>
      </c>
      <c r="Z1889" t="str">
        <f t="shared" si="119"/>
        <v>Low</v>
      </c>
      <c r="AA1889" s="14">
        <f t="shared" ca="1" si="120"/>
        <v>0.75413113025156453</v>
      </c>
      <c r="AB1889">
        <v>0</v>
      </c>
      <c r="AC1889">
        <v>3</v>
      </c>
      <c r="AD1889" s="14">
        <f t="shared" ca="1" si="121"/>
        <v>2.9841776971974658</v>
      </c>
      <c r="AE1889">
        <v>8</v>
      </c>
      <c r="AF1889">
        <v>0</v>
      </c>
      <c r="AG1889">
        <v>0</v>
      </c>
      <c r="AH1889">
        <v>0</v>
      </c>
      <c r="AI1889">
        <v>0</v>
      </c>
      <c r="AJ1889">
        <v>0</v>
      </c>
      <c r="AK1889">
        <v>0</v>
      </c>
      <c r="AL1889">
        <v>0</v>
      </c>
      <c r="AM1889" t="s">
        <v>41</v>
      </c>
    </row>
    <row r="1890" spans="1:39" hidden="1" x14ac:dyDescent="0.3">
      <c r="A1890">
        <v>2563</v>
      </c>
      <c r="B1890">
        <v>1961</v>
      </c>
      <c r="C1890" s="14">
        <f>2021-Table1[[#This Row],[Year_Birth]]</f>
        <v>60</v>
      </c>
      <c r="D1890" t="s">
        <v>59</v>
      </c>
      <c r="E1890" s="14" t="str" cm="1">
        <f t="array" ref="E1890">_xlfn.SWITCH(Table1[[#This Row],[Education]],"Graduation","Bachelor’s","Basic","High School","2n Cycle","Master’s","Master","Master’s","PhD","PhD","Other")</f>
        <v>High School</v>
      </c>
      <c r="F1890" t="s">
        <v>42</v>
      </c>
      <c r="G1890" s="14" t="s">
        <v>42</v>
      </c>
      <c r="H1890" s="14" t="str" cm="1">
        <f t="array" ref="H1890">_xlfn.SWITCH(Table1[[#This Row],[Marital_Status_mod]],"Together","Couple","Married","Couple","Divorced","Single","Single","Single","Widow","Single","Other")</f>
        <v>Couple</v>
      </c>
      <c r="I1890" s="4">
        <v>28249</v>
      </c>
      <c r="J1890" s="41" t="str">
        <f t="shared" si="118"/>
        <v>$20 - $30K</v>
      </c>
      <c r="K1890">
        <v>0</v>
      </c>
      <c r="L1890">
        <v>0</v>
      </c>
      <c r="M1890">
        <f>Table1[[#This Row],[Teenhome]]+Table1[[#This Row],[Kidhome]]</f>
        <v>0</v>
      </c>
      <c r="N1890" s="1">
        <v>41805</v>
      </c>
      <c r="O1890" s="16">
        <f>(Table1[[#This Row],[DataSetDate]]-Table1[[#This Row],[Dt_Customer]])/365</f>
        <v>6.6493150684931503</v>
      </c>
      <c r="P1890" s="15">
        <v>44232</v>
      </c>
      <c r="Q1890">
        <v>80</v>
      </c>
      <c r="R1890" s="4">
        <v>1</v>
      </c>
      <c r="S1890" s="4">
        <v>9</v>
      </c>
      <c r="T1890" s="4">
        <v>7</v>
      </c>
      <c r="U1890" s="4">
        <v>2</v>
      </c>
      <c r="V1890" s="4">
        <v>14</v>
      </c>
      <c r="W1890" s="4">
        <v>10</v>
      </c>
      <c r="X1890">
        <v>1</v>
      </c>
      <c r="Y1890">
        <v>2</v>
      </c>
      <c r="Z1890" t="str">
        <f t="shared" si="119"/>
        <v>Low</v>
      </c>
      <c r="AA1890" s="14">
        <f t="shared" ca="1" si="120"/>
        <v>2.1356205870758154</v>
      </c>
      <c r="AB1890">
        <v>0</v>
      </c>
      <c r="AC1890">
        <v>3</v>
      </c>
      <c r="AD1890" s="14">
        <f t="shared" ca="1" si="121"/>
        <v>2.6949357063337431</v>
      </c>
      <c r="AE1890">
        <v>6</v>
      </c>
      <c r="AF1890">
        <v>0</v>
      </c>
      <c r="AG1890">
        <v>0</v>
      </c>
      <c r="AH1890">
        <v>0</v>
      </c>
      <c r="AI1890">
        <v>0</v>
      </c>
      <c r="AJ1890">
        <v>0</v>
      </c>
      <c r="AK1890">
        <v>0</v>
      </c>
      <c r="AL1890">
        <v>0</v>
      </c>
      <c r="AM1890" t="s">
        <v>45</v>
      </c>
    </row>
    <row r="1891" spans="1:39" hidden="1" x14ac:dyDescent="0.3">
      <c r="A1891">
        <v>8312</v>
      </c>
      <c r="B1891">
        <v>1961</v>
      </c>
      <c r="C1891" s="14">
        <f>2021-Table1[[#This Row],[Year_Birth]]</f>
        <v>60</v>
      </c>
      <c r="D1891" t="s">
        <v>59</v>
      </c>
      <c r="E1891" s="14" t="str" cm="1">
        <f t="array" ref="E1891">_xlfn.SWITCH(Table1[[#This Row],[Education]],"Graduation","Bachelor’s","Basic","High School","2n Cycle","Master’s","Master","Master’s","PhD","PhD","Other")</f>
        <v>High School</v>
      </c>
      <c r="F1891" t="s">
        <v>42</v>
      </c>
      <c r="G1891" s="14" t="s">
        <v>42</v>
      </c>
      <c r="H1891" s="14" t="str" cm="1">
        <f t="array" ref="H1891">_xlfn.SWITCH(Table1[[#This Row],[Marital_Status_mod]],"Together","Couple","Married","Couple","Divorced","Single","Single","Single","Widow","Single","Other")</f>
        <v>Couple</v>
      </c>
      <c r="I1891" s="4">
        <v>28249</v>
      </c>
      <c r="J1891" s="41" t="str">
        <f t="shared" si="118"/>
        <v>$20 - $30K</v>
      </c>
      <c r="K1891">
        <v>0</v>
      </c>
      <c r="L1891">
        <v>0</v>
      </c>
      <c r="M1891">
        <f>Table1[[#This Row],[Teenhome]]+Table1[[#This Row],[Kidhome]]</f>
        <v>0</v>
      </c>
      <c r="N1891" s="1">
        <v>41805</v>
      </c>
      <c r="O1891" s="16">
        <f>(Table1[[#This Row],[DataSetDate]]-Table1[[#This Row],[Dt_Customer]])/365</f>
        <v>6.6493150684931503</v>
      </c>
      <c r="P1891" s="15">
        <v>44232</v>
      </c>
      <c r="Q1891">
        <v>80</v>
      </c>
      <c r="R1891" s="4">
        <v>1</v>
      </c>
      <c r="S1891" s="4">
        <v>9</v>
      </c>
      <c r="T1891" s="4">
        <v>7</v>
      </c>
      <c r="U1891" s="4">
        <v>2</v>
      </c>
      <c r="V1891" s="4">
        <v>14</v>
      </c>
      <c r="W1891" s="4">
        <v>10</v>
      </c>
      <c r="X1891">
        <v>1</v>
      </c>
      <c r="Y1891">
        <v>2</v>
      </c>
      <c r="Z1891" t="str">
        <f t="shared" si="119"/>
        <v>Low</v>
      </c>
      <c r="AA1891" s="14">
        <f t="shared" ca="1" si="120"/>
        <v>1.8314146456682798</v>
      </c>
      <c r="AB1891">
        <v>0</v>
      </c>
      <c r="AC1891">
        <v>3</v>
      </c>
      <c r="AD1891" s="14">
        <f t="shared" ca="1" si="121"/>
        <v>2.6683122840610136</v>
      </c>
      <c r="AE1891">
        <v>6</v>
      </c>
      <c r="AF1891">
        <v>0</v>
      </c>
      <c r="AG1891">
        <v>0</v>
      </c>
      <c r="AH1891">
        <v>0</v>
      </c>
      <c r="AI1891">
        <v>0</v>
      </c>
      <c r="AJ1891">
        <v>0</v>
      </c>
      <c r="AK1891">
        <v>0</v>
      </c>
      <c r="AL1891">
        <v>0</v>
      </c>
      <c r="AM1891" t="s">
        <v>41</v>
      </c>
    </row>
    <row r="1892" spans="1:39" hidden="1" x14ac:dyDescent="0.3">
      <c r="A1892">
        <v>2428</v>
      </c>
      <c r="B1892">
        <v>1970</v>
      </c>
      <c r="C1892" s="14">
        <f>2021-Table1[[#This Row],[Year_Birth]]</f>
        <v>51</v>
      </c>
      <c r="D1892" t="s">
        <v>46</v>
      </c>
      <c r="E1892" s="14" t="str" cm="1">
        <f t="array" ref="E1892">_xlfn.SWITCH(Table1[[#This Row],[Education]],"Graduation","Bachelor’s","Basic","High School","2n Cycle","Master’s","Master","Master’s","PhD","PhD","Other")</f>
        <v>Bachelor’s</v>
      </c>
      <c r="F1892" t="s">
        <v>42</v>
      </c>
      <c r="G1892" s="14" t="s">
        <v>42</v>
      </c>
      <c r="H1892" s="14" t="str" cm="1">
        <f t="array" ref="H1892">_xlfn.SWITCH(Table1[[#This Row],[Marital_Status_mod]],"Together","Couple","Married","Couple","Divorced","Single","Single","Single","Widow","Single","Other")</f>
        <v>Couple</v>
      </c>
      <c r="I1892" s="4">
        <v>28164</v>
      </c>
      <c r="J1892" s="41" t="str">
        <f t="shared" si="118"/>
        <v>$20 - $30K</v>
      </c>
      <c r="K1892">
        <v>1</v>
      </c>
      <c r="L1892">
        <v>0</v>
      </c>
      <c r="M1892">
        <f>Table1[[#This Row],[Teenhome]]+Table1[[#This Row],[Kidhome]]</f>
        <v>1</v>
      </c>
      <c r="N1892" s="1">
        <v>41398</v>
      </c>
      <c r="O1892" s="16">
        <f>(Table1[[#This Row],[DataSetDate]]-Table1[[#This Row],[Dt_Customer]])/365</f>
        <v>7.7643835616438359</v>
      </c>
      <c r="P1892" s="15">
        <v>44232</v>
      </c>
      <c r="Q1892">
        <v>23</v>
      </c>
      <c r="R1892" s="4">
        <v>3</v>
      </c>
      <c r="S1892" s="4">
        <v>18</v>
      </c>
      <c r="T1892" s="4">
        <v>26</v>
      </c>
      <c r="U1892" s="4">
        <v>11</v>
      </c>
      <c r="V1892" s="4">
        <v>8</v>
      </c>
      <c r="W1892" s="4">
        <v>12</v>
      </c>
      <c r="X1892">
        <v>3</v>
      </c>
      <c r="Y1892">
        <v>2</v>
      </c>
      <c r="Z1892" t="str">
        <f t="shared" si="119"/>
        <v>Low</v>
      </c>
      <c r="AA1892" s="14">
        <f t="shared" ca="1" si="120"/>
        <v>2.1256348812910359</v>
      </c>
      <c r="AB1892">
        <v>0</v>
      </c>
      <c r="AC1892">
        <v>4</v>
      </c>
      <c r="AD1892" s="14">
        <f t="shared" ca="1" si="121"/>
        <v>3.6948947631607214</v>
      </c>
      <c r="AE1892">
        <v>7</v>
      </c>
      <c r="AF1892">
        <v>0</v>
      </c>
      <c r="AG1892">
        <v>0</v>
      </c>
      <c r="AH1892">
        <v>0</v>
      </c>
      <c r="AI1892">
        <v>0</v>
      </c>
      <c r="AJ1892">
        <v>0</v>
      </c>
      <c r="AK1892">
        <v>0</v>
      </c>
      <c r="AL1892">
        <v>0</v>
      </c>
      <c r="AM1892" t="s">
        <v>52</v>
      </c>
    </row>
    <row r="1893" spans="1:39" hidden="1" x14ac:dyDescent="0.3">
      <c r="A1893">
        <v>7998</v>
      </c>
      <c r="B1893">
        <v>1958</v>
      </c>
      <c r="C1893" s="14">
        <f>2021-Table1[[#This Row],[Year_Birth]]</f>
        <v>63</v>
      </c>
      <c r="D1893" t="s">
        <v>46</v>
      </c>
      <c r="E1893" s="14" t="str" cm="1">
        <f t="array" ref="E1893">_xlfn.SWITCH(Table1[[#This Row],[Education]],"Graduation","Bachelor’s","Basic","High School","2n Cycle","Master’s","Master","Master’s","PhD","PhD","Other")</f>
        <v>Bachelor’s</v>
      </c>
      <c r="F1893" t="s">
        <v>40</v>
      </c>
      <c r="G1893" s="14" t="s">
        <v>40</v>
      </c>
      <c r="H1893" s="14" t="str" cm="1">
        <f t="array" ref="H1893">_xlfn.SWITCH(Table1[[#This Row],[Marital_Status_mod]],"Together","Couple","Married","Couple","Divorced","Single","Single","Single","Widow","Single","Other")</f>
        <v>Couple</v>
      </c>
      <c r="I1893" s="4">
        <v>28087</v>
      </c>
      <c r="J1893" s="41" t="str">
        <f t="shared" si="118"/>
        <v>$20 - $30K</v>
      </c>
      <c r="K1893">
        <v>1</v>
      </c>
      <c r="L1893">
        <v>1</v>
      </c>
      <c r="M1893">
        <f>Table1[[#This Row],[Teenhome]]+Table1[[#This Row],[Kidhome]]</f>
        <v>2</v>
      </c>
      <c r="N1893" s="1">
        <v>41254</v>
      </c>
      <c r="O1893" s="16">
        <f>(Table1[[#This Row],[DataSetDate]]-Table1[[#This Row],[Dt_Customer]])/365</f>
        <v>8.1589041095890416</v>
      </c>
      <c r="P1893" s="15">
        <v>44232</v>
      </c>
      <c r="Q1893">
        <v>77</v>
      </c>
      <c r="R1893" s="4">
        <v>53</v>
      </c>
      <c r="S1893" s="4">
        <v>8</v>
      </c>
      <c r="T1893" s="4">
        <v>17</v>
      </c>
      <c r="U1893" s="4">
        <v>13</v>
      </c>
      <c r="V1893" s="4">
        <v>0</v>
      </c>
      <c r="W1893" s="4">
        <v>21</v>
      </c>
      <c r="X1893">
        <v>3</v>
      </c>
      <c r="Y1893">
        <v>2</v>
      </c>
      <c r="Z1893" t="str">
        <f t="shared" si="119"/>
        <v>Low</v>
      </c>
      <c r="AA1893" s="14">
        <f t="shared" ca="1" si="120"/>
        <v>1.7468476034588916</v>
      </c>
      <c r="AB1893">
        <v>2</v>
      </c>
      <c r="AC1893">
        <v>2</v>
      </c>
      <c r="AD1893" s="14">
        <f t="shared" ca="1" si="121"/>
        <v>1.7822178802964388</v>
      </c>
      <c r="AE1893">
        <v>7</v>
      </c>
      <c r="AF1893">
        <v>0</v>
      </c>
      <c r="AG1893">
        <v>0</v>
      </c>
      <c r="AH1893">
        <v>0</v>
      </c>
      <c r="AI1893">
        <v>0</v>
      </c>
      <c r="AJ1893">
        <v>0</v>
      </c>
      <c r="AK1893">
        <v>0</v>
      </c>
      <c r="AL1893">
        <v>0</v>
      </c>
      <c r="AM1893" t="s">
        <v>45</v>
      </c>
    </row>
    <row r="1894" spans="1:39" hidden="1" x14ac:dyDescent="0.3">
      <c r="A1894">
        <v>5074</v>
      </c>
      <c r="B1894">
        <v>1986</v>
      </c>
      <c r="C1894" s="14">
        <f>2021-Table1[[#This Row],[Year_Birth]]</f>
        <v>35</v>
      </c>
      <c r="D1894" t="s">
        <v>44</v>
      </c>
      <c r="E1894" s="14" t="str" cm="1">
        <f t="array" ref="E1894">_xlfn.SWITCH(Table1[[#This Row],[Education]],"Graduation","Bachelor’s","Basic","High School","2n Cycle","Master’s","Master","Master’s","PhD","PhD","Other")</f>
        <v>Master’s</v>
      </c>
      <c r="F1894" t="s">
        <v>42</v>
      </c>
      <c r="G1894" s="14" t="s">
        <v>42</v>
      </c>
      <c r="H1894" s="14" t="str" cm="1">
        <f t="array" ref="H1894">_xlfn.SWITCH(Table1[[#This Row],[Marital_Status_mod]],"Together","Couple","Married","Couple","Divorced","Single","Single","Single","Widow","Single","Other")</f>
        <v>Couple</v>
      </c>
      <c r="I1894" s="4">
        <v>28072</v>
      </c>
      <c r="J1894" s="41" t="str">
        <f t="shared" si="118"/>
        <v>$20 - $30K</v>
      </c>
      <c r="K1894">
        <v>1</v>
      </c>
      <c r="L1894">
        <v>0</v>
      </c>
      <c r="M1894">
        <f>Table1[[#This Row],[Teenhome]]+Table1[[#This Row],[Kidhome]]</f>
        <v>1</v>
      </c>
      <c r="N1894" s="1">
        <v>41463</v>
      </c>
      <c r="O1894" s="16">
        <f>(Table1[[#This Row],[DataSetDate]]-Table1[[#This Row],[Dt_Customer]])/365</f>
        <v>7.5863013698630137</v>
      </c>
      <c r="P1894" s="15">
        <v>44232</v>
      </c>
      <c r="Q1894">
        <v>10</v>
      </c>
      <c r="R1894" s="4">
        <v>30</v>
      </c>
      <c r="S1894" s="4">
        <v>0</v>
      </c>
      <c r="T1894" s="4">
        <v>10</v>
      </c>
      <c r="U1894" s="4">
        <v>2</v>
      </c>
      <c r="V1894" s="4">
        <v>0</v>
      </c>
      <c r="W1894" s="4">
        <v>5</v>
      </c>
      <c r="X1894">
        <v>1</v>
      </c>
      <c r="Y1894">
        <v>1</v>
      </c>
      <c r="Z1894" t="str">
        <f t="shared" si="119"/>
        <v>Low</v>
      </c>
      <c r="AA1894" s="14">
        <f t="shared" ca="1" si="120"/>
        <v>0.82946978916862035</v>
      </c>
      <c r="AB1894">
        <v>0</v>
      </c>
      <c r="AC1894">
        <v>3</v>
      </c>
      <c r="AD1894" s="14">
        <f t="shared" ca="1" si="121"/>
        <v>2.852211659992026</v>
      </c>
      <c r="AE1894">
        <v>7</v>
      </c>
      <c r="AF1894">
        <v>0</v>
      </c>
      <c r="AG1894">
        <v>0</v>
      </c>
      <c r="AH1894">
        <v>0</v>
      </c>
      <c r="AI1894">
        <v>0</v>
      </c>
      <c r="AJ1894">
        <v>0</v>
      </c>
      <c r="AK1894">
        <v>0</v>
      </c>
      <c r="AL1894">
        <v>0</v>
      </c>
      <c r="AM1894" t="s">
        <v>48</v>
      </c>
    </row>
    <row r="1895" spans="1:39" hidden="1" x14ac:dyDescent="0.3">
      <c r="A1895">
        <v>9503</v>
      </c>
      <c r="B1895">
        <v>1980</v>
      </c>
      <c r="C1895" s="14">
        <f>2021-Table1[[#This Row],[Year_Birth]]</f>
        <v>41</v>
      </c>
      <c r="D1895" t="s">
        <v>46</v>
      </c>
      <c r="E1895" s="14" t="str" cm="1">
        <f t="array" ref="E1895">_xlfn.SWITCH(Table1[[#This Row],[Education]],"Graduation","Bachelor’s","Basic","High School","2n Cycle","Master’s","Master","Master’s","PhD","PhD","Other")</f>
        <v>Bachelor’s</v>
      </c>
      <c r="F1895" t="s">
        <v>50</v>
      </c>
      <c r="G1895" s="14" t="s">
        <v>50</v>
      </c>
      <c r="H1895" s="14" t="str" cm="1">
        <f t="array" ref="H1895">_xlfn.SWITCH(Table1[[#This Row],[Marital_Status_mod]],"Together","Couple","Married","Couple","Divorced","Single","Single","Single","Widow","Single","Other")</f>
        <v>Single</v>
      </c>
      <c r="I1895" s="4">
        <v>28071</v>
      </c>
      <c r="J1895" s="41" t="str">
        <f t="shared" si="118"/>
        <v>$20 - $30K</v>
      </c>
      <c r="K1895">
        <v>0</v>
      </c>
      <c r="L1895">
        <v>0</v>
      </c>
      <c r="M1895">
        <f>Table1[[#This Row],[Teenhome]]+Table1[[#This Row],[Kidhome]]</f>
        <v>0</v>
      </c>
      <c r="N1895" s="1">
        <v>41150</v>
      </c>
      <c r="O1895" s="16">
        <f>(Table1[[#This Row],[DataSetDate]]-Table1[[#This Row],[Dt_Customer]])/365</f>
        <v>8.4438356164383563</v>
      </c>
      <c r="P1895" s="15">
        <v>44232</v>
      </c>
      <c r="Q1895">
        <v>65</v>
      </c>
      <c r="R1895" s="4">
        <v>39</v>
      </c>
      <c r="S1895" s="4">
        <v>33</v>
      </c>
      <c r="T1895" s="4">
        <v>130</v>
      </c>
      <c r="U1895" s="4">
        <v>41</v>
      </c>
      <c r="V1895" s="4">
        <v>26</v>
      </c>
      <c r="W1895" s="4">
        <v>44</v>
      </c>
      <c r="X1895">
        <v>2</v>
      </c>
      <c r="Y1895">
        <v>5</v>
      </c>
      <c r="Z1895" t="str">
        <f t="shared" si="119"/>
        <v>Medium</v>
      </c>
      <c r="AA1895" s="14">
        <f t="shared" ca="1" si="120"/>
        <v>4.7743773030248118</v>
      </c>
      <c r="AB1895">
        <v>1</v>
      </c>
      <c r="AC1895">
        <v>5</v>
      </c>
      <c r="AD1895" s="14">
        <f t="shared" ca="1" si="121"/>
        <v>5.1729149251692075</v>
      </c>
      <c r="AE1895">
        <v>8</v>
      </c>
      <c r="AF1895">
        <v>0</v>
      </c>
      <c r="AG1895">
        <v>0</v>
      </c>
      <c r="AH1895">
        <v>0</v>
      </c>
      <c r="AI1895">
        <v>0</v>
      </c>
      <c r="AJ1895">
        <v>0</v>
      </c>
      <c r="AK1895">
        <v>0</v>
      </c>
      <c r="AL1895">
        <v>0</v>
      </c>
      <c r="AM1895" t="s">
        <v>41</v>
      </c>
    </row>
    <row r="1896" spans="1:39" hidden="1" x14ac:dyDescent="0.3">
      <c r="A1896">
        <v>10598</v>
      </c>
      <c r="B1896">
        <v>1967</v>
      </c>
      <c r="C1896" s="14">
        <f>2021-Table1[[#This Row],[Year_Birth]]</f>
        <v>54</v>
      </c>
      <c r="D1896" t="s">
        <v>46</v>
      </c>
      <c r="E1896" s="14" t="str" cm="1">
        <f t="array" ref="E1896">_xlfn.SWITCH(Table1[[#This Row],[Education]],"Graduation","Bachelor’s","Basic","High School","2n Cycle","Master’s","Master","Master’s","PhD","PhD","Other")</f>
        <v>Bachelor’s</v>
      </c>
      <c r="F1896" t="s">
        <v>40</v>
      </c>
      <c r="G1896" s="14" t="s">
        <v>40</v>
      </c>
      <c r="H1896" s="14" t="str" cm="1">
        <f t="array" ref="H1896">_xlfn.SWITCH(Table1[[#This Row],[Marital_Status_mod]],"Together","Couple","Married","Couple","Divorced","Single","Single","Single","Widow","Single","Other")</f>
        <v>Couple</v>
      </c>
      <c r="I1896" s="4">
        <v>27943</v>
      </c>
      <c r="J1896" s="41" t="str">
        <f t="shared" si="118"/>
        <v>$20 - $30K</v>
      </c>
      <c r="K1896">
        <v>1</v>
      </c>
      <c r="L1896">
        <v>1</v>
      </c>
      <c r="M1896">
        <f>Table1[[#This Row],[Teenhome]]+Table1[[#This Row],[Kidhome]]</f>
        <v>2</v>
      </c>
      <c r="N1896" s="1">
        <v>41379</v>
      </c>
      <c r="O1896" s="16">
        <f>(Table1[[#This Row],[DataSetDate]]-Table1[[#This Row],[Dt_Customer]])/365</f>
        <v>7.816438356164384</v>
      </c>
      <c r="P1896" s="15">
        <v>44232</v>
      </c>
      <c r="Q1896">
        <v>89</v>
      </c>
      <c r="R1896" s="4">
        <v>12</v>
      </c>
      <c r="S1896" s="4">
        <v>1</v>
      </c>
      <c r="T1896" s="4">
        <v>16</v>
      </c>
      <c r="U1896" s="4">
        <v>4</v>
      </c>
      <c r="V1896" s="4">
        <v>1</v>
      </c>
      <c r="W1896" s="4">
        <v>3</v>
      </c>
      <c r="X1896">
        <v>3</v>
      </c>
      <c r="Y1896">
        <v>2</v>
      </c>
      <c r="Z1896" t="str">
        <f t="shared" si="119"/>
        <v>Low</v>
      </c>
      <c r="AA1896" s="14">
        <f t="shared" ca="1" si="120"/>
        <v>1.9586624948913598</v>
      </c>
      <c r="AB1896">
        <v>0</v>
      </c>
      <c r="AC1896">
        <v>3</v>
      </c>
      <c r="AD1896" s="14">
        <f t="shared" ca="1" si="121"/>
        <v>2.6545405552497203</v>
      </c>
      <c r="AE1896">
        <v>8</v>
      </c>
      <c r="AF1896">
        <v>0</v>
      </c>
      <c r="AG1896">
        <v>0</v>
      </c>
      <c r="AH1896">
        <v>0</v>
      </c>
      <c r="AI1896">
        <v>0</v>
      </c>
      <c r="AJ1896">
        <v>0</v>
      </c>
      <c r="AK1896">
        <v>0</v>
      </c>
      <c r="AL1896">
        <v>0</v>
      </c>
      <c r="AM1896" t="s">
        <v>41</v>
      </c>
    </row>
    <row r="1897" spans="1:39" hidden="1" x14ac:dyDescent="0.3">
      <c r="A1897">
        <v>7437</v>
      </c>
      <c r="B1897">
        <v>1988</v>
      </c>
      <c r="C1897" s="14">
        <f>2021-Table1[[#This Row],[Year_Birth]]</f>
        <v>33</v>
      </c>
      <c r="D1897" t="s">
        <v>46</v>
      </c>
      <c r="E1897" s="14" t="str" cm="1">
        <f t="array" ref="E1897">_xlfn.SWITCH(Table1[[#This Row],[Education]],"Graduation","Bachelor’s","Basic","High School","2n Cycle","Master’s","Master","Master’s","PhD","PhD","Other")</f>
        <v>Bachelor’s</v>
      </c>
      <c r="F1897" t="s">
        <v>50</v>
      </c>
      <c r="G1897" s="14" t="s">
        <v>50</v>
      </c>
      <c r="H1897" s="14" t="str" cm="1">
        <f t="array" ref="H1897">_xlfn.SWITCH(Table1[[#This Row],[Marital_Status_mod]],"Together","Couple","Married","Couple","Divorced","Single","Single","Single","Widow","Single","Other")</f>
        <v>Single</v>
      </c>
      <c r="I1897" s="4">
        <v>27938</v>
      </c>
      <c r="J1897" s="41" t="str">
        <f t="shared" si="118"/>
        <v>$20 - $30K</v>
      </c>
      <c r="K1897">
        <v>1</v>
      </c>
      <c r="L1897">
        <v>0</v>
      </c>
      <c r="M1897">
        <f>Table1[[#This Row],[Teenhome]]+Table1[[#This Row],[Kidhome]]</f>
        <v>1</v>
      </c>
      <c r="N1897" s="1">
        <v>41757</v>
      </c>
      <c r="O1897" s="16">
        <f>(Table1[[#This Row],[DataSetDate]]-Table1[[#This Row],[Dt_Customer]])/365</f>
        <v>6.7808219178082192</v>
      </c>
      <c r="P1897" s="15">
        <v>44232</v>
      </c>
      <c r="Q1897">
        <v>31</v>
      </c>
      <c r="R1897" s="4">
        <v>13</v>
      </c>
      <c r="S1897" s="4">
        <v>0</v>
      </c>
      <c r="T1897" s="4">
        <v>8</v>
      </c>
      <c r="U1897" s="4">
        <v>2</v>
      </c>
      <c r="V1897" s="4">
        <v>1</v>
      </c>
      <c r="W1897" s="4">
        <v>5</v>
      </c>
      <c r="X1897">
        <v>1</v>
      </c>
      <c r="Y1897">
        <v>1</v>
      </c>
      <c r="Z1897" t="str">
        <f t="shared" si="119"/>
        <v>Low</v>
      </c>
      <c r="AA1897" s="14">
        <f t="shared" ca="1" si="120"/>
        <v>0.99384412589100735</v>
      </c>
      <c r="AB1897">
        <v>0</v>
      </c>
      <c r="AC1897">
        <v>4</v>
      </c>
      <c r="AD1897" s="14">
        <f t="shared" ca="1" si="121"/>
        <v>4.3037540445395432</v>
      </c>
      <c r="AE1897">
        <v>3</v>
      </c>
      <c r="AF1897">
        <v>0</v>
      </c>
      <c r="AG1897">
        <v>0</v>
      </c>
      <c r="AH1897">
        <v>0</v>
      </c>
      <c r="AI1897">
        <v>0</v>
      </c>
      <c r="AJ1897">
        <v>0</v>
      </c>
      <c r="AK1897">
        <v>0</v>
      </c>
      <c r="AL1897">
        <v>0</v>
      </c>
      <c r="AM1897" t="s">
        <v>53</v>
      </c>
    </row>
    <row r="1898" spans="1:39" hidden="1" x14ac:dyDescent="0.3">
      <c r="A1898">
        <v>7574</v>
      </c>
      <c r="B1898">
        <v>1979</v>
      </c>
      <c r="C1898" s="14">
        <f>2021-Table1[[#This Row],[Year_Birth]]</f>
        <v>42</v>
      </c>
      <c r="D1898" t="s">
        <v>39</v>
      </c>
      <c r="E1898" s="14" t="str" cm="1">
        <f t="array" ref="E1898">_xlfn.SWITCH(Table1[[#This Row],[Education]],"Graduation","Bachelor’s","Basic","High School","2n Cycle","Master’s","Master","Master’s","PhD","PhD","Other")</f>
        <v>PhD</v>
      </c>
      <c r="F1898" t="s">
        <v>40</v>
      </c>
      <c r="G1898" s="14" t="s">
        <v>40</v>
      </c>
      <c r="H1898" s="14" t="str" cm="1">
        <f t="array" ref="H1898">_xlfn.SWITCH(Table1[[#This Row],[Marital_Status_mod]],"Together","Couple","Married","Couple","Divorced","Single","Single","Single","Widow","Single","Other")</f>
        <v>Couple</v>
      </c>
      <c r="I1898" s="4">
        <v>27922</v>
      </c>
      <c r="J1898" s="41" t="str">
        <f t="shared" si="118"/>
        <v>$20 - $30K</v>
      </c>
      <c r="K1898">
        <v>1</v>
      </c>
      <c r="L1898">
        <v>0</v>
      </c>
      <c r="M1898">
        <f>Table1[[#This Row],[Teenhome]]+Table1[[#This Row],[Kidhome]]</f>
        <v>1</v>
      </c>
      <c r="N1898" s="1">
        <v>41769</v>
      </c>
      <c r="O1898" s="16">
        <f>(Table1[[#This Row],[DataSetDate]]-Table1[[#This Row],[Dt_Customer]])/365</f>
        <v>6.7479452054794518</v>
      </c>
      <c r="P1898" s="15">
        <v>44232</v>
      </c>
      <c r="Q1898">
        <v>80</v>
      </c>
      <c r="R1898" s="4">
        <v>11</v>
      </c>
      <c r="S1898" s="4">
        <v>0</v>
      </c>
      <c r="T1898" s="4">
        <v>13</v>
      </c>
      <c r="U1898" s="4">
        <v>2</v>
      </c>
      <c r="V1898" s="4">
        <v>4</v>
      </c>
      <c r="W1898" s="4">
        <v>11</v>
      </c>
      <c r="X1898">
        <v>1</v>
      </c>
      <c r="Y1898">
        <v>2</v>
      </c>
      <c r="Z1898" t="str">
        <f t="shared" si="119"/>
        <v>Low</v>
      </c>
      <c r="AA1898" s="14">
        <f t="shared" ca="1" si="120"/>
        <v>2.1722996880145011</v>
      </c>
      <c r="AB1898">
        <v>0</v>
      </c>
      <c r="AC1898">
        <v>3</v>
      </c>
      <c r="AD1898" s="14">
        <f t="shared" ca="1" si="121"/>
        <v>3.215542713257233</v>
      </c>
      <c r="AE1898">
        <v>4</v>
      </c>
      <c r="AF1898">
        <v>0</v>
      </c>
      <c r="AG1898">
        <v>0</v>
      </c>
      <c r="AH1898">
        <v>0</v>
      </c>
      <c r="AI1898">
        <v>0</v>
      </c>
      <c r="AJ1898">
        <v>0</v>
      </c>
      <c r="AK1898">
        <v>0</v>
      </c>
      <c r="AL1898">
        <v>0</v>
      </c>
      <c r="AM1898" t="s">
        <v>47</v>
      </c>
    </row>
    <row r="1899" spans="1:39" hidden="1" x14ac:dyDescent="0.3">
      <c r="A1899">
        <v>6958</v>
      </c>
      <c r="B1899">
        <v>1977</v>
      </c>
      <c r="C1899" s="14">
        <f>2021-Table1[[#This Row],[Year_Birth]]</f>
        <v>44</v>
      </c>
      <c r="D1899" t="s">
        <v>44</v>
      </c>
      <c r="E1899" s="14" t="str" cm="1">
        <f t="array" ref="E1899">_xlfn.SWITCH(Table1[[#This Row],[Education]],"Graduation","Bachelor’s","Basic","High School","2n Cycle","Master’s","Master","Master’s","PhD","PhD","Other")</f>
        <v>Master’s</v>
      </c>
      <c r="F1899" t="s">
        <v>42</v>
      </c>
      <c r="G1899" s="14" t="s">
        <v>42</v>
      </c>
      <c r="H1899" s="14" t="str" cm="1">
        <f t="array" ref="H1899">_xlfn.SWITCH(Table1[[#This Row],[Marital_Status_mod]],"Together","Couple","Married","Couple","Divorced","Single","Single","Single","Widow","Single","Other")</f>
        <v>Couple</v>
      </c>
      <c r="I1899" s="4">
        <v>27889</v>
      </c>
      <c r="J1899" s="41" t="str">
        <f t="shared" si="118"/>
        <v>$20 - $30K</v>
      </c>
      <c r="K1899">
        <v>1</v>
      </c>
      <c r="L1899">
        <v>0</v>
      </c>
      <c r="M1899">
        <f>Table1[[#This Row],[Teenhome]]+Table1[[#This Row],[Kidhome]]</f>
        <v>1</v>
      </c>
      <c r="N1899" s="1">
        <v>41460</v>
      </c>
      <c r="O1899" s="16">
        <f>(Table1[[#This Row],[DataSetDate]]-Table1[[#This Row],[Dt_Customer]])/365</f>
        <v>7.5945205479452058</v>
      </c>
      <c r="P1899" s="15">
        <v>44232</v>
      </c>
      <c r="Q1899">
        <v>42</v>
      </c>
      <c r="R1899" s="4">
        <v>14</v>
      </c>
      <c r="S1899" s="4">
        <v>0</v>
      </c>
      <c r="T1899" s="4">
        <v>4</v>
      </c>
      <c r="U1899" s="4">
        <v>0</v>
      </c>
      <c r="V1899" s="4">
        <v>0</v>
      </c>
      <c r="W1899" s="4">
        <v>8</v>
      </c>
      <c r="X1899">
        <v>1</v>
      </c>
      <c r="Y1899">
        <v>1</v>
      </c>
      <c r="Z1899" t="str">
        <f t="shared" si="119"/>
        <v>Low</v>
      </c>
      <c r="AA1899" s="14">
        <f t="shared" ca="1" si="120"/>
        <v>1.3565681825586053</v>
      </c>
      <c r="AB1899">
        <v>1</v>
      </c>
      <c r="AC1899">
        <v>2</v>
      </c>
      <c r="AD1899" s="14">
        <f t="shared" ca="1" si="121"/>
        <v>1.8016201132650016</v>
      </c>
      <c r="AE1899">
        <v>6</v>
      </c>
      <c r="AF1899">
        <v>0</v>
      </c>
      <c r="AG1899">
        <v>0</v>
      </c>
      <c r="AH1899">
        <v>0</v>
      </c>
      <c r="AI1899">
        <v>0</v>
      </c>
      <c r="AJ1899">
        <v>0</v>
      </c>
      <c r="AK1899">
        <v>0</v>
      </c>
      <c r="AL1899">
        <v>0</v>
      </c>
      <c r="AM1899" t="s">
        <v>53</v>
      </c>
    </row>
    <row r="1900" spans="1:39" hidden="1" x14ac:dyDescent="0.3">
      <c r="A1900">
        <v>4643</v>
      </c>
      <c r="B1900">
        <v>1973</v>
      </c>
      <c r="C1900" s="14">
        <f>2021-Table1[[#This Row],[Year_Birth]]</f>
        <v>48</v>
      </c>
      <c r="D1900" t="s">
        <v>46</v>
      </c>
      <c r="E1900" s="14" t="str" cm="1">
        <f t="array" ref="E1900">_xlfn.SWITCH(Table1[[#This Row],[Education]],"Graduation","Bachelor’s","Basic","High School","2n Cycle","Master’s","Master","Master’s","PhD","PhD","Other")</f>
        <v>Bachelor’s</v>
      </c>
      <c r="F1900" t="s">
        <v>42</v>
      </c>
      <c r="G1900" s="14" t="s">
        <v>42</v>
      </c>
      <c r="H1900" s="14" t="str" cm="1">
        <f t="array" ref="H1900">_xlfn.SWITCH(Table1[[#This Row],[Marital_Status_mod]],"Together","Couple","Married","Couple","Divorced","Single","Single","Single","Widow","Single","Other")</f>
        <v>Couple</v>
      </c>
      <c r="I1900" s="4">
        <v>27803</v>
      </c>
      <c r="J1900" s="41" t="str">
        <f t="shared" si="118"/>
        <v>$20 - $30K</v>
      </c>
      <c r="K1900">
        <v>1</v>
      </c>
      <c r="L1900">
        <v>0</v>
      </c>
      <c r="M1900">
        <f>Table1[[#This Row],[Teenhome]]+Table1[[#This Row],[Kidhome]]</f>
        <v>1</v>
      </c>
      <c r="N1900" s="1">
        <v>41147</v>
      </c>
      <c r="O1900" s="16">
        <f>(Table1[[#This Row],[DataSetDate]]-Table1[[#This Row],[Dt_Customer]])/365</f>
        <v>8.4520547945205475</v>
      </c>
      <c r="P1900" s="15">
        <v>44232</v>
      </c>
      <c r="Q1900">
        <v>40</v>
      </c>
      <c r="R1900" s="4">
        <v>8</v>
      </c>
      <c r="S1900" s="4">
        <v>26</v>
      </c>
      <c r="T1900" s="4">
        <v>46</v>
      </c>
      <c r="U1900" s="4">
        <v>38</v>
      </c>
      <c r="V1900" s="4">
        <v>9</v>
      </c>
      <c r="W1900" s="4">
        <v>49</v>
      </c>
      <c r="X1900">
        <v>2</v>
      </c>
      <c r="Y1900">
        <v>3</v>
      </c>
      <c r="Z1900" t="str">
        <f t="shared" si="119"/>
        <v>Medium</v>
      </c>
      <c r="AA1900" s="14">
        <f t="shared" ca="1" si="120"/>
        <v>3.189738703231126</v>
      </c>
      <c r="AB1900">
        <v>0</v>
      </c>
      <c r="AC1900">
        <v>4</v>
      </c>
      <c r="AD1900" s="14">
        <f t="shared" ca="1" si="121"/>
        <v>4.1604539516365442</v>
      </c>
      <c r="AE1900">
        <v>8</v>
      </c>
      <c r="AF1900">
        <v>0</v>
      </c>
      <c r="AG1900">
        <v>0</v>
      </c>
      <c r="AH1900">
        <v>0</v>
      </c>
      <c r="AI1900">
        <v>0</v>
      </c>
      <c r="AJ1900">
        <v>0</v>
      </c>
      <c r="AK1900">
        <v>0</v>
      </c>
      <c r="AL1900">
        <v>0</v>
      </c>
      <c r="AM1900" t="s">
        <v>53</v>
      </c>
    </row>
    <row r="1901" spans="1:39" hidden="1" x14ac:dyDescent="0.3">
      <c r="A1901">
        <v>87</v>
      </c>
      <c r="B1901">
        <v>1981</v>
      </c>
      <c r="C1901" s="14">
        <f>2021-Table1[[#This Row],[Year_Birth]]</f>
        <v>40</v>
      </c>
      <c r="D1901" t="s">
        <v>51</v>
      </c>
      <c r="E1901" s="14" t="str" cm="1">
        <f t="array" ref="E1901">_xlfn.SWITCH(Table1[[#This Row],[Education]],"Graduation","Bachelor’s","Basic","High School","2n Cycle","Master’s","Master","Master’s","PhD","PhD","Other")</f>
        <v>Master’s</v>
      </c>
      <c r="F1901" t="s">
        <v>42</v>
      </c>
      <c r="G1901" s="14" t="s">
        <v>42</v>
      </c>
      <c r="H1901" s="14" t="str" cm="1">
        <f t="array" ref="H1901">_xlfn.SWITCH(Table1[[#This Row],[Marital_Status_mod]],"Together","Couple","Married","Couple","Divorced","Single","Single","Single","Widow","Single","Other")</f>
        <v>Couple</v>
      </c>
      <c r="I1901" s="4">
        <v>27733</v>
      </c>
      <c r="J1901" s="41" t="str">
        <f t="shared" si="118"/>
        <v>$20 - $30K</v>
      </c>
      <c r="K1901">
        <v>1</v>
      </c>
      <c r="L1901">
        <v>0</v>
      </c>
      <c r="M1901">
        <f>Table1[[#This Row],[Teenhome]]+Table1[[#This Row],[Kidhome]]</f>
        <v>1</v>
      </c>
      <c r="N1901" s="1">
        <v>41512</v>
      </c>
      <c r="O1901" s="16">
        <f>(Table1[[#This Row],[DataSetDate]]-Table1[[#This Row],[Dt_Customer]])/365</f>
        <v>7.4520547945205475</v>
      </c>
      <c r="P1901" s="15">
        <v>44232</v>
      </c>
      <c r="Q1901">
        <v>16</v>
      </c>
      <c r="R1901" s="4">
        <v>0</v>
      </c>
      <c r="S1901" s="4">
        <v>7</v>
      </c>
      <c r="T1901" s="4">
        <v>5</v>
      </c>
      <c r="U1901" s="4">
        <v>26</v>
      </c>
      <c r="V1901" s="4">
        <v>2</v>
      </c>
      <c r="W1901" s="4">
        <v>17</v>
      </c>
      <c r="X1901">
        <v>2</v>
      </c>
      <c r="Y1901">
        <v>2</v>
      </c>
      <c r="Z1901" t="str">
        <f t="shared" si="119"/>
        <v>Low</v>
      </c>
      <c r="AA1901" s="14">
        <f t="shared" ca="1" si="120"/>
        <v>2.2292315435662391</v>
      </c>
      <c r="AB1901">
        <v>0</v>
      </c>
      <c r="AC1901">
        <v>3</v>
      </c>
      <c r="AD1901" s="14">
        <f t="shared" ca="1" si="121"/>
        <v>2.7036494625121241</v>
      </c>
      <c r="AE1901">
        <v>7</v>
      </c>
      <c r="AF1901">
        <v>0</v>
      </c>
      <c r="AG1901">
        <v>0</v>
      </c>
      <c r="AH1901">
        <v>0</v>
      </c>
      <c r="AI1901">
        <v>0</v>
      </c>
      <c r="AJ1901">
        <v>0</v>
      </c>
      <c r="AK1901">
        <v>0</v>
      </c>
      <c r="AL1901">
        <v>0</v>
      </c>
      <c r="AM1901" t="s">
        <v>52</v>
      </c>
    </row>
    <row r="1902" spans="1:39" hidden="1" x14ac:dyDescent="0.3">
      <c r="A1902">
        <v>1291</v>
      </c>
      <c r="B1902">
        <v>1978</v>
      </c>
      <c r="C1902" s="14">
        <f>2021-Table1[[#This Row],[Year_Birth]]</f>
        <v>43</v>
      </c>
      <c r="D1902" t="s">
        <v>39</v>
      </c>
      <c r="E1902" s="14" t="str" cm="1">
        <f t="array" ref="E1902">_xlfn.SWITCH(Table1[[#This Row],[Education]],"Graduation","Bachelor’s","Basic","High School","2n Cycle","Master’s","Master","Master’s","PhD","PhD","Other")</f>
        <v>PhD</v>
      </c>
      <c r="F1902" t="s">
        <v>40</v>
      </c>
      <c r="G1902" s="14" t="s">
        <v>40</v>
      </c>
      <c r="H1902" s="14" t="str" cm="1">
        <f t="array" ref="H1902">_xlfn.SWITCH(Table1[[#This Row],[Marital_Status_mod]],"Together","Couple","Married","Couple","Divorced","Single","Single","Single","Widow","Single","Other")</f>
        <v>Couple</v>
      </c>
      <c r="I1902" s="4">
        <v>27683</v>
      </c>
      <c r="J1902" s="41" t="str">
        <f t="shared" si="118"/>
        <v>$20 - $30K</v>
      </c>
      <c r="K1902">
        <v>1</v>
      </c>
      <c r="L1902">
        <v>0</v>
      </c>
      <c r="M1902">
        <f>Table1[[#This Row],[Teenhome]]+Table1[[#This Row],[Kidhome]]</f>
        <v>1</v>
      </c>
      <c r="N1902" s="1">
        <v>41125</v>
      </c>
      <c r="O1902" s="16">
        <f>(Table1[[#This Row],[DataSetDate]]-Table1[[#This Row],[Dt_Customer]])/365</f>
        <v>8.5123287671232877</v>
      </c>
      <c r="P1902" s="15">
        <v>44232</v>
      </c>
      <c r="Q1902">
        <v>90</v>
      </c>
      <c r="R1902" s="4">
        <v>152</v>
      </c>
      <c r="S1902" s="4">
        <v>9</v>
      </c>
      <c r="T1902" s="4">
        <v>121</v>
      </c>
      <c r="U1902" s="4">
        <v>12</v>
      </c>
      <c r="V1902" s="4">
        <v>12</v>
      </c>
      <c r="W1902" s="4">
        <v>45</v>
      </c>
      <c r="X1902">
        <v>4</v>
      </c>
      <c r="Y1902">
        <v>6</v>
      </c>
      <c r="Z1902" t="str">
        <f t="shared" si="119"/>
        <v>Medium</v>
      </c>
      <c r="AA1902" s="14">
        <f t="shared" ca="1" si="120"/>
        <v>5.9583471849649623</v>
      </c>
      <c r="AB1902">
        <v>2</v>
      </c>
      <c r="AC1902">
        <v>4</v>
      </c>
      <c r="AD1902" s="14">
        <f t="shared" ca="1" si="121"/>
        <v>3.8668400756908836</v>
      </c>
      <c r="AE1902">
        <v>8</v>
      </c>
      <c r="AF1902">
        <v>0</v>
      </c>
      <c r="AG1902">
        <v>0</v>
      </c>
      <c r="AH1902">
        <v>0</v>
      </c>
      <c r="AI1902">
        <v>0</v>
      </c>
      <c r="AJ1902">
        <v>0</v>
      </c>
      <c r="AK1902">
        <v>0</v>
      </c>
      <c r="AL1902">
        <v>0</v>
      </c>
      <c r="AM1902" t="s">
        <v>41</v>
      </c>
    </row>
    <row r="1903" spans="1:39" hidden="1" x14ac:dyDescent="0.3">
      <c r="A1903">
        <v>1109</v>
      </c>
      <c r="B1903">
        <v>1982</v>
      </c>
      <c r="C1903" s="14">
        <f>2021-Table1[[#This Row],[Year_Birth]]</f>
        <v>39</v>
      </c>
      <c r="D1903" t="s">
        <v>44</v>
      </c>
      <c r="E1903" s="14" t="str" cm="1">
        <f t="array" ref="E1903">_xlfn.SWITCH(Table1[[#This Row],[Education]],"Graduation","Bachelor’s","Basic","High School","2n Cycle","Master’s","Master","Master’s","PhD","PhD","Other")</f>
        <v>Master’s</v>
      </c>
      <c r="F1903" t="s">
        <v>40</v>
      </c>
      <c r="G1903" s="14" t="s">
        <v>40</v>
      </c>
      <c r="H1903" s="14" t="str" cm="1">
        <f t="array" ref="H1903">_xlfn.SWITCH(Table1[[#This Row],[Marital_Status_mod]],"Together","Couple","Married","Couple","Divorced","Single","Single","Single","Widow","Single","Other")</f>
        <v>Couple</v>
      </c>
      <c r="I1903" s="4">
        <v>27590</v>
      </c>
      <c r="J1903" s="41" t="str">
        <f t="shared" si="118"/>
        <v>$20 - $30K</v>
      </c>
      <c r="K1903">
        <v>1</v>
      </c>
      <c r="L1903">
        <v>0</v>
      </c>
      <c r="M1903">
        <f>Table1[[#This Row],[Teenhome]]+Table1[[#This Row],[Kidhome]]</f>
        <v>1</v>
      </c>
      <c r="N1903" s="1">
        <v>41387</v>
      </c>
      <c r="O1903" s="16">
        <f>(Table1[[#This Row],[DataSetDate]]-Table1[[#This Row],[Dt_Customer]])/365</f>
        <v>7.7945205479452051</v>
      </c>
      <c r="P1903" s="15">
        <v>44232</v>
      </c>
      <c r="Q1903">
        <v>38</v>
      </c>
      <c r="R1903" s="4">
        <v>6</v>
      </c>
      <c r="S1903" s="4">
        <v>0</v>
      </c>
      <c r="T1903" s="4">
        <v>5</v>
      </c>
      <c r="U1903" s="4">
        <v>0</v>
      </c>
      <c r="V1903" s="4">
        <v>0</v>
      </c>
      <c r="W1903" s="4">
        <v>1</v>
      </c>
      <c r="X1903">
        <v>1</v>
      </c>
      <c r="Y1903">
        <v>1</v>
      </c>
      <c r="Z1903" t="str">
        <f t="shared" si="119"/>
        <v>Low</v>
      </c>
      <c r="AA1903" s="14">
        <f t="shared" ca="1" si="120"/>
        <v>1.0934873276803461</v>
      </c>
      <c r="AB1903">
        <v>0</v>
      </c>
      <c r="AC1903">
        <v>2</v>
      </c>
      <c r="AD1903" s="14">
        <f t="shared" ca="1" si="121"/>
        <v>2.1482450668731881</v>
      </c>
      <c r="AE1903">
        <v>7</v>
      </c>
      <c r="AF1903">
        <v>0</v>
      </c>
      <c r="AG1903">
        <v>0</v>
      </c>
      <c r="AH1903">
        <v>0</v>
      </c>
      <c r="AI1903">
        <v>0</v>
      </c>
      <c r="AJ1903">
        <v>0</v>
      </c>
      <c r="AK1903">
        <v>0</v>
      </c>
      <c r="AL1903">
        <v>0</v>
      </c>
      <c r="AM1903" t="s">
        <v>41</v>
      </c>
    </row>
    <row r="1904" spans="1:39" hidden="1" x14ac:dyDescent="0.3">
      <c r="A1904">
        <v>1170</v>
      </c>
      <c r="B1904">
        <v>1975</v>
      </c>
      <c r="C1904" s="14">
        <f>2021-Table1[[#This Row],[Year_Birth]]</f>
        <v>46</v>
      </c>
      <c r="D1904" t="s">
        <v>46</v>
      </c>
      <c r="E1904" s="14" t="str" cm="1">
        <f t="array" ref="E1904">_xlfn.SWITCH(Table1[[#This Row],[Education]],"Graduation","Bachelor’s","Basic","High School","2n Cycle","Master’s","Master","Master’s","PhD","PhD","Other")</f>
        <v>Bachelor’s</v>
      </c>
      <c r="F1904" t="s">
        <v>42</v>
      </c>
      <c r="G1904" s="14" t="s">
        <v>42</v>
      </c>
      <c r="H1904" s="14" t="str" cm="1">
        <f t="array" ref="H1904">_xlfn.SWITCH(Table1[[#This Row],[Marital_Status_mod]],"Together","Couple","Married","Couple","Divorced","Single","Single","Single","Widow","Single","Other")</f>
        <v>Couple</v>
      </c>
      <c r="I1904" s="4">
        <v>27573</v>
      </c>
      <c r="J1904" s="41" t="str">
        <f t="shared" si="118"/>
        <v>$20 - $30K</v>
      </c>
      <c r="K1904">
        <v>1</v>
      </c>
      <c r="L1904">
        <v>0</v>
      </c>
      <c r="M1904">
        <f>Table1[[#This Row],[Teenhome]]+Table1[[#This Row],[Kidhome]]</f>
        <v>1</v>
      </c>
      <c r="N1904" s="1">
        <v>41358</v>
      </c>
      <c r="O1904" s="16">
        <f>(Table1[[#This Row],[DataSetDate]]-Table1[[#This Row],[Dt_Customer]])/365</f>
        <v>7.8739726027397259</v>
      </c>
      <c r="P1904" s="15">
        <v>44232</v>
      </c>
      <c r="Q1904">
        <v>45</v>
      </c>
      <c r="R1904" s="4">
        <v>50</v>
      </c>
      <c r="S1904" s="4">
        <v>15</v>
      </c>
      <c r="T1904" s="4">
        <v>110</v>
      </c>
      <c r="U1904" s="4">
        <v>39</v>
      </c>
      <c r="V1904" s="4">
        <v>15</v>
      </c>
      <c r="W1904" s="4">
        <v>15</v>
      </c>
      <c r="X1904">
        <v>4</v>
      </c>
      <c r="Y1904">
        <v>5</v>
      </c>
      <c r="Z1904" t="str">
        <f t="shared" si="119"/>
        <v>Medium</v>
      </c>
      <c r="AA1904" s="14">
        <f t="shared" ca="1" si="120"/>
        <v>4.7807155423606629</v>
      </c>
      <c r="AB1904">
        <v>1</v>
      </c>
      <c r="AC1904">
        <v>4</v>
      </c>
      <c r="AD1904" s="14">
        <f t="shared" ca="1" si="121"/>
        <v>3.6448968319547612</v>
      </c>
      <c r="AE1904">
        <v>8</v>
      </c>
      <c r="AF1904">
        <v>0</v>
      </c>
      <c r="AG1904">
        <v>0</v>
      </c>
      <c r="AH1904">
        <v>0</v>
      </c>
      <c r="AI1904">
        <v>0</v>
      </c>
      <c r="AJ1904">
        <v>0</v>
      </c>
      <c r="AK1904">
        <v>0</v>
      </c>
      <c r="AL1904">
        <v>0</v>
      </c>
      <c r="AM1904" t="s">
        <v>41</v>
      </c>
    </row>
    <row r="1905" spans="1:39" hidden="1" x14ac:dyDescent="0.3">
      <c r="A1905">
        <v>7990</v>
      </c>
      <c r="B1905">
        <v>1947</v>
      </c>
      <c r="C1905" s="14">
        <f>2021-Table1[[#This Row],[Year_Birth]]</f>
        <v>74</v>
      </c>
      <c r="D1905" t="s">
        <v>46</v>
      </c>
      <c r="E1905" s="14" t="str" cm="1">
        <f t="array" ref="E1905">_xlfn.SWITCH(Table1[[#This Row],[Education]],"Graduation","Bachelor’s","Basic","High School","2n Cycle","Master’s","Master","Master’s","PhD","PhD","Other")</f>
        <v>Bachelor’s</v>
      </c>
      <c r="F1905" t="s">
        <v>42</v>
      </c>
      <c r="G1905" s="14" t="s">
        <v>42</v>
      </c>
      <c r="H1905" s="14" t="str" cm="1">
        <f t="array" ref="H1905">_xlfn.SWITCH(Table1[[#This Row],[Marital_Status_mod]],"Together","Couple","Married","Couple","Divorced","Single","Single","Single","Widow","Single","Other")</f>
        <v>Couple</v>
      </c>
      <c r="I1905" s="4">
        <v>27469</v>
      </c>
      <c r="J1905" s="41" t="str">
        <f t="shared" si="118"/>
        <v>$20 - $30K</v>
      </c>
      <c r="K1905">
        <v>0</v>
      </c>
      <c r="L1905">
        <v>0</v>
      </c>
      <c r="M1905">
        <f>Table1[[#This Row],[Teenhome]]+Table1[[#This Row],[Kidhome]]</f>
        <v>0</v>
      </c>
      <c r="N1905" s="1">
        <v>41123</v>
      </c>
      <c r="O1905" s="16">
        <f>(Table1[[#This Row],[DataSetDate]]-Table1[[#This Row],[Dt_Customer]])/365</f>
        <v>8.5178082191780824</v>
      </c>
      <c r="P1905" s="15">
        <v>44232</v>
      </c>
      <c r="Q1905">
        <v>2</v>
      </c>
      <c r="R1905" s="4">
        <v>9</v>
      </c>
      <c r="S1905" s="4">
        <v>1</v>
      </c>
      <c r="T1905" s="4">
        <v>2</v>
      </c>
      <c r="U1905" s="4">
        <v>3</v>
      </c>
      <c r="V1905" s="4">
        <v>2</v>
      </c>
      <c r="W1905" s="4">
        <v>0</v>
      </c>
      <c r="X1905">
        <v>1</v>
      </c>
      <c r="Y1905">
        <v>0</v>
      </c>
      <c r="Z1905" t="str">
        <f t="shared" si="119"/>
        <v>Low</v>
      </c>
      <c r="AA1905" s="14">
        <f t="shared" ca="1" si="120"/>
        <v>0.32110340428935669</v>
      </c>
      <c r="AB1905">
        <v>0</v>
      </c>
      <c r="AC1905">
        <v>3</v>
      </c>
      <c r="AD1905" s="14">
        <f t="shared" ca="1" si="121"/>
        <v>3.2325325345037346</v>
      </c>
      <c r="AE1905">
        <v>6</v>
      </c>
      <c r="AF1905">
        <v>0</v>
      </c>
      <c r="AG1905">
        <v>0</v>
      </c>
      <c r="AH1905">
        <v>0</v>
      </c>
      <c r="AI1905">
        <v>0</v>
      </c>
      <c r="AJ1905">
        <v>0</v>
      </c>
      <c r="AK1905">
        <v>0</v>
      </c>
      <c r="AL1905">
        <v>0</v>
      </c>
      <c r="AM1905" t="s">
        <v>48</v>
      </c>
    </row>
    <row r="1906" spans="1:39" hidden="1" x14ac:dyDescent="0.3">
      <c r="A1906">
        <v>5123</v>
      </c>
      <c r="B1906">
        <v>1951</v>
      </c>
      <c r="C1906" s="14">
        <f>2021-Table1[[#This Row],[Year_Birth]]</f>
        <v>70</v>
      </c>
      <c r="D1906" t="s">
        <v>44</v>
      </c>
      <c r="E1906" s="14" t="str" cm="1">
        <f t="array" ref="E1906">_xlfn.SWITCH(Table1[[#This Row],[Education]],"Graduation","Bachelor’s","Basic","High School","2n Cycle","Master’s","Master","Master’s","PhD","PhD","Other")</f>
        <v>Master’s</v>
      </c>
      <c r="F1906" t="s">
        <v>42</v>
      </c>
      <c r="G1906" s="14" t="s">
        <v>42</v>
      </c>
      <c r="H1906" s="14" t="str" cm="1">
        <f t="array" ref="H1906">_xlfn.SWITCH(Table1[[#This Row],[Marital_Status_mod]],"Together","Couple","Married","Couple","Divorced","Single","Single","Single","Widow","Single","Other")</f>
        <v>Couple</v>
      </c>
      <c r="I1906" s="4">
        <v>27450</v>
      </c>
      <c r="J1906" s="41" t="str">
        <f t="shared" si="118"/>
        <v>$20 - $30K</v>
      </c>
      <c r="K1906">
        <v>0</v>
      </c>
      <c r="L1906">
        <v>0</v>
      </c>
      <c r="M1906">
        <f>Table1[[#This Row],[Teenhome]]+Table1[[#This Row],[Kidhome]]</f>
        <v>0</v>
      </c>
      <c r="N1906" s="1">
        <v>41379</v>
      </c>
      <c r="O1906" s="16">
        <f>(Table1[[#This Row],[DataSetDate]]-Table1[[#This Row],[Dt_Customer]])/365</f>
        <v>7.816438356164384</v>
      </c>
      <c r="P1906" s="15">
        <v>44232</v>
      </c>
      <c r="Q1906">
        <v>57</v>
      </c>
      <c r="R1906" s="4">
        <v>37</v>
      </c>
      <c r="S1906" s="4">
        <v>12</v>
      </c>
      <c r="T1906" s="4">
        <v>23</v>
      </c>
      <c r="U1906" s="4">
        <v>8</v>
      </c>
      <c r="V1906" s="4">
        <v>11</v>
      </c>
      <c r="W1906" s="4">
        <v>52</v>
      </c>
      <c r="X1906">
        <v>1</v>
      </c>
      <c r="Y1906">
        <v>2</v>
      </c>
      <c r="Z1906" t="str">
        <f t="shared" si="119"/>
        <v>Low</v>
      </c>
      <c r="AA1906" s="14">
        <f t="shared" ca="1" si="120"/>
        <v>1.7603017876355223</v>
      </c>
      <c r="AB1906">
        <v>1</v>
      </c>
      <c r="AC1906">
        <v>3</v>
      </c>
      <c r="AD1906" s="14">
        <f t="shared" ca="1" si="121"/>
        <v>3.0541379055354718</v>
      </c>
      <c r="AE1906">
        <v>7</v>
      </c>
      <c r="AF1906">
        <v>0</v>
      </c>
      <c r="AG1906">
        <v>0</v>
      </c>
      <c r="AH1906">
        <v>0</v>
      </c>
      <c r="AI1906">
        <v>0</v>
      </c>
      <c r="AJ1906">
        <v>0</v>
      </c>
      <c r="AK1906">
        <v>0</v>
      </c>
      <c r="AL1906">
        <v>0</v>
      </c>
      <c r="AM1906" t="s">
        <v>41</v>
      </c>
    </row>
    <row r="1907" spans="1:39" hidden="1" x14ac:dyDescent="0.3">
      <c r="A1907">
        <v>6878</v>
      </c>
      <c r="B1907">
        <v>1954</v>
      </c>
      <c r="C1907" s="14">
        <f>2021-Table1[[#This Row],[Year_Birth]]</f>
        <v>67</v>
      </c>
      <c r="D1907" t="s">
        <v>46</v>
      </c>
      <c r="E1907" s="14" t="str" cm="1">
        <f t="array" ref="E1907">_xlfn.SWITCH(Table1[[#This Row],[Education]],"Graduation","Bachelor’s","Basic","High School","2n Cycle","Master’s","Master","Master’s","PhD","PhD","Other")</f>
        <v>Bachelor’s</v>
      </c>
      <c r="F1907" t="s">
        <v>54</v>
      </c>
      <c r="G1907" s="14" t="s">
        <v>54</v>
      </c>
      <c r="H1907" s="14" t="str" cm="1">
        <f t="array" ref="H1907">_xlfn.SWITCH(Table1[[#This Row],[Marital_Status_mod]],"Together","Couple","Married","Couple","Divorced","Single","Single","Single","Widow","Single","Other")</f>
        <v>Single</v>
      </c>
      <c r="I1907" s="4">
        <v>27421</v>
      </c>
      <c r="J1907" s="41" t="str">
        <f t="shared" si="118"/>
        <v>$20 - $30K</v>
      </c>
      <c r="K1907">
        <v>0</v>
      </c>
      <c r="L1907">
        <v>0</v>
      </c>
      <c r="M1907">
        <f>Table1[[#This Row],[Teenhome]]+Table1[[#This Row],[Kidhome]]</f>
        <v>0</v>
      </c>
      <c r="N1907" s="1">
        <v>41255</v>
      </c>
      <c r="O1907" s="16">
        <f>(Table1[[#This Row],[DataSetDate]]-Table1[[#This Row],[Dt_Customer]])/365</f>
        <v>8.1561643835616433</v>
      </c>
      <c r="P1907" s="15">
        <v>44232</v>
      </c>
      <c r="Q1907">
        <v>14</v>
      </c>
      <c r="R1907" s="4">
        <v>43</v>
      </c>
      <c r="S1907" s="4">
        <v>12</v>
      </c>
      <c r="T1907" s="4">
        <v>96</v>
      </c>
      <c r="U1907" s="4">
        <v>78</v>
      </c>
      <c r="V1907" s="4">
        <v>40</v>
      </c>
      <c r="W1907" s="4">
        <v>55</v>
      </c>
      <c r="X1907">
        <v>3</v>
      </c>
      <c r="Y1907">
        <v>4</v>
      </c>
      <c r="Z1907" t="str">
        <f t="shared" si="119"/>
        <v>Medium</v>
      </c>
      <c r="AA1907" s="14">
        <f t="shared" ca="1" si="120"/>
        <v>3.7028462068275121</v>
      </c>
      <c r="AB1907">
        <v>1</v>
      </c>
      <c r="AC1907">
        <v>6</v>
      </c>
      <c r="AD1907" s="14">
        <f t="shared" ca="1" si="121"/>
        <v>5.7392364300849446</v>
      </c>
      <c r="AE1907">
        <v>7</v>
      </c>
      <c r="AF1907">
        <v>0</v>
      </c>
      <c r="AG1907">
        <v>0</v>
      </c>
      <c r="AH1907">
        <v>0</v>
      </c>
      <c r="AI1907">
        <v>0</v>
      </c>
      <c r="AJ1907">
        <v>0</v>
      </c>
      <c r="AK1907">
        <v>0</v>
      </c>
      <c r="AL1907">
        <v>0</v>
      </c>
      <c r="AM1907" t="s">
        <v>41</v>
      </c>
    </row>
    <row r="1908" spans="1:39" hidden="1" x14ac:dyDescent="0.3">
      <c r="A1908">
        <v>3896</v>
      </c>
      <c r="B1908">
        <v>1984</v>
      </c>
      <c r="C1908" s="14">
        <f>2021-Table1[[#This Row],[Year_Birth]]</f>
        <v>37</v>
      </c>
      <c r="D1908" t="s">
        <v>46</v>
      </c>
      <c r="E1908" s="14" t="str" cm="1">
        <f t="array" ref="E1908">_xlfn.SWITCH(Table1[[#This Row],[Education]],"Graduation","Bachelor’s","Basic","High School","2n Cycle","Master’s","Master","Master’s","PhD","PhD","Other")</f>
        <v>Bachelor’s</v>
      </c>
      <c r="F1908" t="s">
        <v>42</v>
      </c>
      <c r="G1908" s="14" t="s">
        <v>42</v>
      </c>
      <c r="H1908" s="14" t="str" cm="1">
        <f t="array" ref="H1908">_xlfn.SWITCH(Table1[[#This Row],[Marital_Status_mod]],"Together","Couple","Married","Couple","Divorced","Single","Single","Single","Widow","Single","Other")</f>
        <v>Couple</v>
      </c>
      <c r="I1908" s="4">
        <v>27255</v>
      </c>
      <c r="J1908" s="41" t="str">
        <f t="shared" si="118"/>
        <v>$20 - $30K</v>
      </c>
      <c r="K1908">
        <v>1</v>
      </c>
      <c r="L1908">
        <v>0</v>
      </c>
      <c r="M1908">
        <f>Table1[[#This Row],[Teenhome]]+Table1[[#This Row],[Kidhome]]</f>
        <v>1</v>
      </c>
      <c r="N1908" s="1">
        <v>41585</v>
      </c>
      <c r="O1908" s="16">
        <f>(Table1[[#This Row],[DataSetDate]]-Table1[[#This Row],[Dt_Customer]])/365</f>
        <v>7.2520547945205482</v>
      </c>
      <c r="P1908" s="15">
        <v>44232</v>
      </c>
      <c r="Q1908">
        <v>3</v>
      </c>
      <c r="R1908" s="4">
        <v>22</v>
      </c>
      <c r="S1908" s="4">
        <v>1</v>
      </c>
      <c r="T1908" s="4">
        <v>11</v>
      </c>
      <c r="U1908" s="4">
        <v>0</v>
      </c>
      <c r="V1908" s="4">
        <v>1</v>
      </c>
      <c r="W1908" s="4">
        <v>2</v>
      </c>
      <c r="X1908">
        <v>1</v>
      </c>
      <c r="Y1908">
        <v>1</v>
      </c>
      <c r="Z1908" t="str">
        <f t="shared" si="119"/>
        <v>Low</v>
      </c>
      <c r="AA1908" s="14">
        <f t="shared" ca="1" si="120"/>
        <v>0.62166989547675322</v>
      </c>
      <c r="AB1908">
        <v>0</v>
      </c>
      <c r="AC1908">
        <v>3</v>
      </c>
      <c r="AD1908" s="14">
        <f t="shared" ca="1" si="121"/>
        <v>3.1401995319536224</v>
      </c>
      <c r="AE1908">
        <v>7</v>
      </c>
      <c r="AF1908">
        <v>0</v>
      </c>
      <c r="AG1908">
        <v>0</v>
      </c>
      <c r="AH1908">
        <v>0</v>
      </c>
      <c r="AI1908">
        <v>0</v>
      </c>
      <c r="AJ1908">
        <v>0</v>
      </c>
      <c r="AK1908">
        <v>0</v>
      </c>
      <c r="AL1908">
        <v>0</v>
      </c>
      <c r="AM1908" t="s">
        <v>41</v>
      </c>
    </row>
    <row r="1909" spans="1:39" hidden="1" x14ac:dyDescent="0.3">
      <c r="A1909">
        <v>4832</v>
      </c>
      <c r="B1909">
        <v>1979</v>
      </c>
      <c r="C1909" s="14">
        <f>2021-Table1[[#This Row],[Year_Birth]]</f>
        <v>42</v>
      </c>
      <c r="D1909" t="s">
        <v>46</v>
      </c>
      <c r="E1909" s="14" t="str" cm="1">
        <f t="array" ref="E1909">_xlfn.SWITCH(Table1[[#This Row],[Education]],"Graduation","Bachelor’s","Basic","High School","2n Cycle","Master’s","Master","Master’s","PhD","PhD","Other")</f>
        <v>Bachelor’s</v>
      </c>
      <c r="F1909" t="s">
        <v>42</v>
      </c>
      <c r="G1909" s="14" t="s">
        <v>42</v>
      </c>
      <c r="H1909" s="14" t="str" cm="1">
        <f t="array" ref="H1909">_xlfn.SWITCH(Table1[[#This Row],[Marital_Status_mod]],"Together","Couple","Married","Couple","Divorced","Single","Single","Single","Widow","Single","Other")</f>
        <v>Couple</v>
      </c>
      <c r="I1909" s="4">
        <v>27244</v>
      </c>
      <c r="J1909" s="41" t="str">
        <f t="shared" si="118"/>
        <v>$20 - $30K</v>
      </c>
      <c r="K1909">
        <v>1</v>
      </c>
      <c r="L1909">
        <v>0</v>
      </c>
      <c r="M1909">
        <f>Table1[[#This Row],[Teenhome]]+Table1[[#This Row],[Kidhome]]</f>
        <v>1</v>
      </c>
      <c r="N1909" s="1">
        <v>41705</v>
      </c>
      <c r="O1909" s="16">
        <f>(Table1[[#This Row],[DataSetDate]]-Table1[[#This Row],[Dt_Customer]])/365</f>
        <v>6.9232876712328766</v>
      </c>
      <c r="P1909" s="15">
        <v>44232</v>
      </c>
      <c r="Q1909">
        <v>84</v>
      </c>
      <c r="R1909" s="4">
        <v>6</v>
      </c>
      <c r="S1909" s="4">
        <v>5</v>
      </c>
      <c r="T1909" s="4">
        <v>17</v>
      </c>
      <c r="U1909" s="4">
        <v>3</v>
      </c>
      <c r="V1909" s="4">
        <v>24</v>
      </c>
      <c r="W1909" s="4">
        <v>46</v>
      </c>
      <c r="X1909">
        <v>2</v>
      </c>
      <c r="Y1909">
        <v>2</v>
      </c>
      <c r="Z1909" t="str">
        <f t="shared" si="119"/>
        <v>Low</v>
      </c>
      <c r="AA1909" s="14">
        <f t="shared" ca="1" si="120"/>
        <v>2.2823732215235872</v>
      </c>
      <c r="AB1909">
        <v>2</v>
      </c>
      <c r="AC1909">
        <v>2</v>
      </c>
      <c r="AD1909" s="14">
        <f t="shared" ca="1" si="121"/>
        <v>1.7300568860411318</v>
      </c>
      <c r="AE1909">
        <v>7</v>
      </c>
      <c r="AF1909">
        <v>0</v>
      </c>
      <c r="AG1909">
        <v>0</v>
      </c>
      <c r="AH1909">
        <v>0</v>
      </c>
      <c r="AI1909">
        <v>0</v>
      </c>
      <c r="AJ1909">
        <v>0</v>
      </c>
      <c r="AK1909">
        <v>0</v>
      </c>
      <c r="AL1909">
        <v>0</v>
      </c>
      <c r="AM1909" t="s">
        <v>41</v>
      </c>
    </row>
    <row r="1910" spans="1:39" hidden="1" x14ac:dyDescent="0.3">
      <c r="A1910">
        <v>3887</v>
      </c>
      <c r="B1910">
        <v>1970</v>
      </c>
      <c r="C1910" s="14">
        <f>2021-Table1[[#This Row],[Year_Birth]]</f>
        <v>51</v>
      </c>
      <c r="D1910" t="s">
        <v>46</v>
      </c>
      <c r="E1910" s="14" t="str" cm="1">
        <f t="array" ref="E1910">_xlfn.SWITCH(Table1[[#This Row],[Education]],"Graduation","Bachelor’s","Basic","High School","2n Cycle","Master’s","Master","Master’s","PhD","PhD","Other")</f>
        <v>Bachelor’s</v>
      </c>
      <c r="F1910" t="s">
        <v>50</v>
      </c>
      <c r="G1910" s="14" t="s">
        <v>50</v>
      </c>
      <c r="H1910" s="14" t="str" cm="1">
        <f t="array" ref="H1910">_xlfn.SWITCH(Table1[[#This Row],[Marital_Status_mod]],"Together","Couple","Married","Couple","Divorced","Single","Single","Single","Widow","Single","Other")</f>
        <v>Single</v>
      </c>
      <c r="I1910" s="4">
        <v>27242</v>
      </c>
      <c r="J1910" s="41" t="str">
        <f t="shared" si="118"/>
        <v>$20 - $30K</v>
      </c>
      <c r="K1910">
        <v>1</v>
      </c>
      <c r="L1910">
        <v>0</v>
      </c>
      <c r="M1910">
        <f>Table1[[#This Row],[Teenhome]]+Table1[[#This Row],[Kidhome]]</f>
        <v>1</v>
      </c>
      <c r="N1910" s="1">
        <v>41224</v>
      </c>
      <c r="O1910" s="16">
        <f>(Table1[[#This Row],[DataSetDate]]-Table1[[#This Row],[Dt_Customer]])/365</f>
        <v>8.2410958904109588</v>
      </c>
      <c r="P1910" s="15">
        <v>44232</v>
      </c>
      <c r="Q1910">
        <v>2</v>
      </c>
      <c r="R1910" s="4">
        <v>3</v>
      </c>
      <c r="S1910" s="4">
        <v>17</v>
      </c>
      <c r="T1910" s="4">
        <v>26</v>
      </c>
      <c r="U1910" s="4">
        <v>20</v>
      </c>
      <c r="V1910" s="4">
        <v>1</v>
      </c>
      <c r="W1910" s="4">
        <v>39</v>
      </c>
      <c r="X1910">
        <v>2</v>
      </c>
      <c r="Y1910">
        <v>2</v>
      </c>
      <c r="Z1910" t="str">
        <f t="shared" si="119"/>
        <v>Low</v>
      </c>
      <c r="AA1910" s="14">
        <f t="shared" ca="1" si="120"/>
        <v>1.7355854619431428</v>
      </c>
      <c r="AB1910">
        <v>0</v>
      </c>
      <c r="AC1910">
        <v>3</v>
      </c>
      <c r="AD1910" s="14">
        <f t="shared" ca="1" si="121"/>
        <v>3.106278823019831</v>
      </c>
      <c r="AE1910">
        <v>9</v>
      </c>
      <c r="AF1910">
        <v>0</v>
      </c>
      <c r="AG1910">
        <v>0</v>
      </c>
      <c r="AH1910">
        <v>0</v>
      </c>
      <c r="AI1910">
        <v>0</v>
      </c>
      <c r="AJ1910">
        <v>0</v>
      </c>
      <c r="AK1910">
        <v>1</v>
      </c>
      <c r="AL1910">
        <v>0</v>
      </c>
      <c r="AM1910" t="s">
        <v>45</v>
      </c>
    </row>
    <row r="1911" spans="1:39" hidden="1" x14ac:dyDescent="0.3">
      <c r="A1911">
        <v>6197</v>
      </c>
      <c r="B1911">
        <v>1962</v>
      </c>
      <c r="C1911" s="14">
        <f>2021-Table1[[#This Row],[Year_Birth]]</f>
        <v>59</v>
      </c>
      <c r="D1911" t="s">
        <v>39</v>
      </c>
      <c r="E1911" s="14" t="str" cm="1">
        <f t="array" ref="E1911">_xlfn.SWITCH(Table1[[#This Row],[Education]],"Graduation","Bachelor’s","Basic","High School","2n Cycle","Master’s","Master","Master’s","PhD","PhD","Other")</f>
        <v>PhD</v>
      </c>
      <c r="F1911" t="s">
        <v>50</v>
      </c>
      <c r="G1911" s="14" t="s">
        <v>50</v>
      </c>
      <c r="H1911" s="14" t="str" cm="1">
        <f t="array" ref="H1911">_xlfn.SWITCH(Table1[[#This Row],[Marital_Status_mod]],"Together","Couple","Married","Couple","Divorced","Single","Single","Single","Widow","Single","Other")</f>
        <v>Single</v>
      </c>
      <c r="I1911" s="4">
        <v>27238</v>
      </c>
      <c r="J1911" s="41" t="str">
        <f t="shared" si="118"/>
        <v>$20 - $30K</v>
      </c>
      <c r="K1911">
        <v>1</v>
      </c>
      <c r="L1911">
        <v>1</v>
      </c>
      <c r="M1911">
        <f>Table1[[#This Row],[Teenhome]]+Table1[[#This Row],[Kidhome]]</f>
        <v>2</v>
      </c>
      <c r="N1911" s="1">
        <v>41384</v>
      </c>
      <c r="O1911" s="16">
        <f>(Table1[[#This Row],[DataSetDate]]-Table1[[#This Row],[Dt_Customer]])/365</f>
        <v>7.8027397260273972</v>
      </c>
      <c r="P1911" s="15">
        <v>44232</v>
      </c>
      <c r="Q1911">
        <v>39</v>
      </c>
      <c r="R1911" s="4">
        <v>37</v>
      </c>
      <c r="S1911" s="4">
        <v>0</v>
      </c>
      <c r="T1911" s="4">
        <v>17</v>
      </c>
      <c r="U1911" s="4">
        <v>0</v>
      </c>
      <c r="V1911" s="4">
        <v>0</v>
      </c>
      <c r="W1911" s="4">
        <v>3</v>
      </c>
      <c r="X1911">
        <v>3</v>
      </c>
      <c r="Y1911">
        <v>3</v>
      </c>
      <c r="Z1911" t="str">
        <f t="shared" si="119"/>
        <v>Medium</v>
      </c>
      <c r="AA1911" s="14">
        <f t="shared" ca="1" si="120"/>
        <v>2.7297623648726947</v>
      </c>
      <c r="AB1911">
        <v>0</v>
      </c>
      <c r="AC1911">
        <v>3</v>
      </c>
      <c r="AD1911" s="14">
        <f t="shared" ca="1" si="121"/>
        <v>3.0775168506157802</v>
      </c>
      <c r="AE1911">
        <v>9</v>
      </c>
      <c r="AF1911">
        <v>0</v>
      </c>
      <c r="AG1911">
        <v>0</v>
      </c>
      <c r="AH1911">
        <v>0</v>
      </c>
      <c r="AI1911">
        <v>0</v>
      </c>
      <c r="AJ1911">
        <v>0</v>
      </c>
      <c r="AK1911">
        <v>0</v>
      </c>
      <c r="AL1911">
        <v>0</v>
      </c>
      <c r="AM1911" t="s">
        <v>41</v>
      </c>
    </row>
    <row r="1912" spans="1:39" hidden="1" x14ac:dyDescent="0.3">
      <c r="A1912">
        <v>6642</v>
      </c>
      <c r="B1912">
        <v>1961</v>
      </c>
      <c r="C1912" s="14">
        <f>2021-Table1[[#This Row],[Year_Birth]]</f>
        <v>60</v>
      </c>
      <c r="D1912" t="s">
        <v>46</v>
      </c>
      <c r="E1912" s="14" t="str" cm="1">
        <f t="array" ref="E1912">_xlfn.SWITCH(Table1[[#This Row],[Education]],"Graduation","Bachelor’s","Basic","High School","2n Cycle","Master’s","Master","Master’s","PhD","PhD","Other")</f>
        <v>Bachelor’s</v>
      </c>
      <c r="F1912" t="s">
        <v>49</v>
      </c>
      <c r="G1912" s="14" t="s">
        <v>49</v>
      </c>
      <c r="H1912" s="14" t="str" cm="1">
        <f t="array" ref="H1912">_xlfn.SWITCH(Table1[[#This Row],[Marital_Status_mod]],"Together","Couple","Married","Couple","Divorced","Single","Single","Single","Widow","Single","Other")</f>
        <v>Single</v>
      </c>
      <c r="I1912" s="4">
        <v>27215</v>
      </c>
      <c r="J1912" s="41" t="str">
        <f t="shared" si="118"/>
        <v>$20 - $30K</v>
      </c>
      <c r="K1912">
        <v>2</v>
      </c>
      <c r="L1912">
        <v>1</v>
      </c>
      <c r="M1912">
        <f>Table1[[#This Row],[Teenhome]]+Table1[[#This Row],[Kidhome]]</f>
        <v>3</v>
      </c>
      <c r="N1912" s="1">
        <v>41297</v>
      </c>
      <c r="O1912" s="16">
        <f>(Table1[[#This Row],[DataSetDate]]-Table1[[#This Row],[Dt_Customer]])/365</f>
        <v>8.0410958904109595</v>
      </c>
      <c r="P1912" s="15">
        <v>44232</v>
      </c>
      <c r="Q1912">
        <v>50</v>
      </c>
      <c r="R1912" s="4">
        <v>30</v>
      </c>
      <c r="S1912" s="4">
        <v>5</v>
      </c>
      <c r="T1912" s="4">
        <v>22</v>
      </c>
      <c r="U1912" s="4">
        <v>8</v>
      </c>
      <c r="V1912" s="4">
        <v>9</v>
      </c>
      <c r="W1912" s="4">
        <v>28</v>
      </c>
      <c r="X1912">
        <v>4</v>
      </c>
      <c r="Y1912">
        <v>2</v>
      </c>
      <c r="Z1912" t="str">
        <f t="shared" si="119"/>
        <v>Low</v>
      </c>
      <c r="AA1912" s="14">
        <f t="shared" ca="1" si="120"/>
        <v>1.6113222082607721</v>
      </c>
      <c r="AB1912">
        <v>1</v>
      </c>
      <c r="AC1912">
        <v>4</v>
      </c>
      <c r="AD1912" s="14">
        <f t="shared" ca="1" si="121"/>
        <v>3.9292600291427431</v>
      </c>
      <c r="AE1912">
        <v>6</v>
      </c>
      <c r="AF1912">
        <v>0</v>
      </c>
      <c r="AG1912">
        <v>0</v>
      </c>
      <c r="AH1912">
        <v>0</v>
      </c>
      <c r="AI1912">
        <v>0</v>
      </c>
      <c r="AJ1912">
        <v>0</v>
      </c>
      <c r="AK1912">
        <v>0</v>
      </c>
      <c r="AL1912">
        <v>0</v>
      </c>
      <c r="AM1912" t="s">
        <v>47</v>
      </c>
    </row>
    <row r="1913" spans="1:39" hidden="1" x14ac:dyDescent="0.3">
      <c r="A1913">
        <v>3645</v>
      </c>
      <c r="B1913">
        <v>1972</v>
      </c>
      <c r="C1913" s="14">
        <f>2021-Table1[[#This Row],[Year_Birth]]</f>
        <v>49</v>
      </c>
      <c r="D1913" t="s">
        <v>39</v>
      </c>
      <c r="E1913" s="14" t="str" cm="1">
        <f t="array" ref="E1913">_xlfn.SWITCH(Table1[[#This Row],[Education]],"Graduation","Bachelor’s","Basic","High School","2n Cycle","Master’s","Master","Master’s","PhD","PhD","Other")</f>
        <v>PhD</v>
      </c>
      <c r="F1913" t="s">
        <v>50</v>
      </c>
      <c r="G1913" s="14" t="s">
        <v>50</v>
      </c>
      <c r="H1913" s="14" t="str" cm="1">
        <f t="array" ref="H1913">_xlfn.SWITCH(Table1[[#This Row],[Marital_Status_mod]],"Together","Couple","Married","Couple","Divorced","Single","Single","Single","Widow","Single","Other")</f>
        <v>Single</v>
      </c>
      <c r="I1913" s="4">
        <v>27213</v>
      </c>
      <c r="J1913" s="41" t="str">
        <f t="shared" si="118"/>
        <v>$20 - $30K</v>
      </c>
      <c r="K1913">
        <v>1</v>
      </c>
      <c r="L1913">
        <v>0</v>
      </c>
      <c r="M1913">
        <f>Table1[[#This Row],[Teenhome]]+Table1[[#This Row],[Kidhome]]</f>
        <v>1</v>
      </c>
      <c r="N1913" s="1">
        <v>41151</v>
      </c>
      <c r="O1913" s="16">
        <f>(Table1[[#This Row],[DataSetDate]]-Table1[[#This Row],[Dt_Customer]])/365</f>
        <v>8.4410958904109581</v>
      </c>
      <c r="P1913" s="15">
        <v>44232</v>
      </c>
      <c r="Q1913">
        <v>19</v>
      </c>
      <c r="R1913" s="4">
        <v>19</v>
      </c>
      <c r="S1913" s="4">
        <v>3</v>
      </c>
      <c r="T1913" s="4">
        <v>26</v>
      </c>
      <c r="U1913" s="4">
        <v>10</v>
      </c>
      <c r="V1913" s="4">
        <v>9</v>
      </c>
      <c r="W1913" s="4">
        <v>3</v>
      </c>
      <c r="X1913">
        <v>3</v>
      </c>
      <c r="Y1913">
        <v>2</v>
      </c>
      <c r="Z1913" t="str">
        <f t="shared" si="119"/>
        <v>Low</v>
      </c>
      <c r="AA1913" s="14">
        <f t="shared" ca="1" si="120"/>
        <v>2.0316364302240779</v>
      </c>
      <c r="AB1913">
        <v>0</v>
      </c>
      <c r="AC1913">
        <v>4</v>
      </c>
      <c r="AD1913" s="14">
        <f t="shared" ca="1" si="121"/>
        <v>3.7076859989795174</v>
      </c>
      <c r="AE1913">
        <v>8</v>
      </c>
      <c r="AF1913">
        <v>0</v>
      </c>
      <c r="AG1913">
        <v>0</v>
      </c>
      <c r="AH1913">
        <v>0</v>
      </c>
      <c r="AI1913">
        <v>0</v>
      </c>
      <c r="AJ1913">
        <v>0</v>
      </c>
      <c r="AK1913">
        <v>1</v>
      </c>
      <c r="AL1913">
        <v>0</v>
      </c>
      <c r="AM1913" t="s">
        <v>41</v>
      </c>
    </row>
    <row r="1914" spans="1:39" hidden="1" x14ac:dyDescent="0.3">
      <c r="A1914">
        <v>9135</v>
      </c>
      <c r="B1914">
        <v>1950</v>
      </c>
      <c r="C1914" s="14">
        <f>2021-Table1[[#This Row],[Year_Birth]]</f>
        <v>71</v>
      </c>
      <c r="D1914" t="s">
        <v>46</v>
      </c>
      <c r="E1914" s="14" t="str" cm="1">
        <f t="array" ref="E1914">_xlfn.SWITCH(Table1[[#This Row],[Education]],"Graduation","Bachelor’s","Basic","High School","2n Cycle","Master’s","Master","Master’s","PhD","PhD","Other")</f>
        <v>Bachelor’s</v>
      </c>
      <c r="F1914" t="s">
        <v>40</v>
      </c>
      <c r="G1914" s="14" t="s">
        <v>40</v>
      </c>
      <c r="H1914" s="14" t="str" cm="1">
        <f t="array" ref="H1914">_xlfn.SWITCH(Table1[[#This Row],[Marital_Status_mod]],"Together","Couple","Married","Couple","Divorced","Single","Single","Single","Widow","Single","Other")</f>
        <v>Couple</v>
      </c>
      <c r="I1914" s="4">
        <v>27203</v>
      </c>
      <c r="J1914" s="41" t="str">
        <f t="shared" si="118"/>
        <v>$20 - $30K</v>
      </c>
      <c r="K1914">
        <v>1</v>
      </c>
      <c r="L1914">
        <v>1</v>
      </c>
      <c r="M1914">
        <f>Table1[[#This Row],[Teenhome]]+Table1[[#This Row],[Kidhome]]</f>
        <v>2</v>
      </c>
      <c r="N1914" s="1">
        <v>41127</v>
      </c>
      <c r="O1914" s="16">
        <f>(Table1[[#This Row],[DataSetDate]]-Table1[[#This Row],[Dt_Customer]])/365</f>
        <v>8.506849315068493</v>
      </c>
      <c r="P1914" s="15">
        <v>44232</v>
      </c>
      <c r="Q1914">
        <v>92</v>
      </c>
      <c r="R1914" s="4">
        <v>13</v>
      </c>
      <c r="S1914" s="4">
        <v>2</v>
      </c>
      <c r="T1914" s="4">
        <v>21</v>
      </c>
      <c r="U1914" s="4">
        <v>4</v>
      </c>
      <c r="V1914" s="4">
        <v>0</v>
      </c>
      <c r="W1914" s="4">
        <v>24</v>
      </c>
      <c r="X1914">
        <v>2</v>
      </c>
      <c r="Y1914">
        <v>1</v>
      </c>
      <c r="Z1914" t="str">
        <f t="shared" si="119"/>
        <v>Low</v>
      </c>
      <c r="AA1914" s="14">
        <f t="shared" ca="1" si="120"/>
        <v>0.82162303503490219</v>
      </c>
      <c r="AB1914">
        <v>1</v>
      </c>
      <c r="AC1914">
        <v>2</v>
      </c>
      <c r="AD1914" s="14">
        <f t="shared" ca="1" si="121"/>
        <v>1.9780084847747972</v>
      </c>
      <c r="AE1914">
        <v>8</v>
      </c>
      <c r="AF1914">
        <v>0</v>
      </c>
      <c r="AG1914">
        <v>0</v>
      </c>
      <c r="AH1914">
        <v>0</v>
      </c>
      <c r="AI1914">
        <v>0</v>
      </c>
      <c r="AJ1914">
        <v>0</v>
      </c>
      <c r="AK1914">
        <v>0</v>
      </c>
      <c r="AL1914">
        <v>0</v>
      </c>
      <c r="AM1914" t="s">
        <v>41</v>
      </c>
    </row>
    <row r="1915" spans="1:39" hidden="1" x14ac:dyDescent="0.3">
      <c r="A1915">
        <v>8234</v>
      </c>
      <c r="B1915">
        <v>1973</v>
      </c>
      <c r="C1915" s="14">
        <f>2021-Table1[[#This Row],[Year_Birth]]</f>
        <v>48</v>
      </c>
      <c r="D1915" t="s">
        <v>59</v>
      </c>
      <c r="E1915" s="14" t="str" cm="1">
        <f t="array" ref="E1915">_xlfn.SWITCH(Table1[[#This Row],[Education]],"Graduation","Bachelor’s","Basic","High School","2n Cycle","Master’s","Master","Master’s","PhD","PhD","Other")</f>
        <v>High School</v>
      </c>
      <c r="F1915" t="s">
        <v>40</v>
      </c>
      <c r="G1915" s="14" t="s">
        <v>40</v>
      </c>
      <c r="H1915" s="14" t="str" cm="1">
        <f t="array" ref="H1915">_xlfn.SWITCH(Table1[[#This Row],[Marital_Status_mod]],"Together","Couple","Married","Couple","Divorced","Single","Single","Single","Widow","Single","Other")</f>
        <v>Couple</v>
      </c>
      <c r="I1915" s="4">
        <v>27190</v>
      </c>
      <c r="J1915" s="41" t="str">
        <f t="shared" si="118"/>
        <v>$20 - $30K</v>
      </c>
      <c r="K1915">
        <v>1</v>
      </c>
      <c r="L1915">
        <v>0</v>
      </c>
      <c r="M1915">
        <f>Table1[[#This Row],[Teenhome]]+Table1[[#This Row],[Kidhome]]</f>
        <v>1</v>
      </c>
      <c r="N1915" s="1">
        <v>41501</v>
      </c>
      <c r="O1915" s="16">
        <f>(Table1[[#This Row],[DataSetDate]]-Table1[[#This Row],[Dt_Customer]])/365</f>
        <v>7.4821917808219176</v>
      </c>
      <c r="P1915" s="15">
        <v>44232</v>
      </c>
      <c r="Q1915">
        <v>13</v>
      </c>
      <c r="R1915" s="4">
        <v>1</v>
      </c>
      <c r="S1915" s="4">
        <v>6</v>
      </c>
      <c r="T1915" s="4">
        <v>7</v>
      </c>
      <c r="U1915" s="4">
        <v>0</v>
      </c>
      <c r="V1915" s="4">
        <v>1</v>
      </c>
      <c r="W1915" s="4">
        <v>3</v>
      </c>
      <c r="X1915">
        <v>1</v>
      </c>
      <c r="Y1915">
        <v>1</v>
      </c>
      <c r="Z1915" t="str">
        <f t="shared" si="119"/>
        <v>Low</v>
      </c>
      <c r="AA1915" s="14">
        <f t="shared" ca="1" si="120"/>
        <v>1.009299704213201</v>
      </c>
      <c r="AB1915">
        <v>0</v>
      </c>
      <c r="AC1915">
        <v>2</v>
      </c>
      <c r="AD1915" s="14">
        <f t="shared" ca="1" si="121"/>
        <v>1.6507212288226811</v>
      </c>
      <c r="AE1915">
        <v>8</v>
      </c>
      <c r="AF1915">
        <v>0</v>
      </c>
      <c r="AG1915">
        <v>0</v>
      </c>
      <c r="AH1915">
        <v>1</v>
      </c>
      <c r="AI1915">
        <v>0</v>
      </c>
      <c r="AJ1915">
        <v>0</v>
      </c>
      <c r="AK1915">
        <v>1</v>
      </c>
      <c r="AL1915">
        <v>0</v>
      </c>
      <c r="AM1915" t="s">
        <v>41</v>
      </c>
    </row>
    <row r="1916" spans="1:39" hidden="1" x14ac:dyDescent="0.3">
      <c r="A1916">
        <v>8135</v>
      </c>
      <c r="B1916">
        <v>1986</v>
      </c>
      <c r="C1916" s="14">
        <f>2021-Table1[[#This Row],[Year_Birth]]</f>
        <v>35</v>
      </c>
      <c r="D1916" t="s">
        <v>44</v>
      </c>
      <c r="E1916" s="14" t="str" cm="1">
        <f t="array" ref="E1916">_xlfn.SWITCH(Table1[[#This Row],[Education]],"Graduation","Bachelor’s","Basic","High School","2n Cycle","Master’s","Master","Master’s","PhD","PhD","Other")</f>
        <v>Master’s</v>
      </c>
      <c r="F1916" t="s">
        <v>42</v>
      </c>
      <c r="G1916" s="14" t="s">
        <v>42</v>
      </c>
      <c r="H1916" s="14" t="str" cm="1">
        <f t="array" ref="H1916">_xlfn.SWITCH(Table1[[#This Row],[Marital_Status_mod]],"Together","Couple","Married","Couple","Divorced","Single","Single","Single","Widow","Single","Other")</f>
        <v>Couple</v>
      </c>
      <c r="I1916" s="4">
        <v>27161</v>
      </c>
      <c r="J1916" s="41" t="str">
        <f t="shared" si="118"/>
        <v>$20 - $30K</v>
      </c>
      <c r="K1916">
        <v>1</v>
      </c>
      <c r="L1916">
        <v>0</v>
      </c>
      <c r="M1916">
        <f>Table1[[#This Row],[Teenhome]]+Table1[[#This Row],[Kidhome]]</f>
        <v>1</v>
      </c>
      <c r="N1916" s="1">
        <v>41575</v>
      </c>
      <c r="O1916" s="16">
        <f>(Table1[[#This Row],[DataSetDate]]-Table1[[#This Row],[Dt_Customer]])/365</f>
        <v>7.279452054794521</v>
      </c>
      <c r="P1916" s="15">
        <v>44232</v>
      </c>
      <c r="Q1916">
        <v>41</v>
      </c>
      <c r="R1916" s="4">
        <v>7</v>
      </c>
      <c r="S1916" s="4">
        <v>4</v>
      </c>
      <c r="T1916" s="4">
        <v>23</v>
      </c>
      <c r="U1916" s="4">
        <v>7</v>
      </c>
      <c r="V1916" s="4">
        <v>0</v>
      </c>
      <c r="W1916" s="4">
        <v>11</v>
      </c>
      <c r="X1916">
        <v>1</v>
      </c>
      <c r="Y1916">
        <v>1</v>
      </c>
      <c r="Z1916" t="str">
        <f t="shared" si="119"/>
        <v>Low</v>
      </c>
      <c r="AA1916" s="14">
        <f t="shared" ca="1" si="120"/>
        <v>1.0342358694395886</v>
      </c>
      <c r="AB1916">
        <v>0</v>
      </c>
      <c r="AC1916">
        <v>3</v>
      </c>
      <c r="AD1916" s="14">
        <f t="shared" ca="1" si="121"/>
        <v>2.913063853454442</v>
      </c>
      <c r="AE1916">
        <v>7</v>
      </c>
      <c r="AF1916">
        <v>0</v>
      </c>
      <c r="AG1916">
        <v>0</v>
      </c>
      <c r="AH1916">
        <v>0</v>
      </c>
      <c r="AI1916">
        <v>0</v>
      </c>
      <c r="AJ1916">
        <v>0</v>
      </c>
      <c r="AK1916">
        <v>0</v>
      </c>
      <c r="AL1916">
        <v>0</v>
      </c>
      <c r="AM1916" t="s">
        <v>47</v>
      </c>
    </row>
    <row r="1917" spans="1:39" hidden="1" x14ac:dyDescent="0.3">
      <c r="A1917">
        <v>2256</v>
      </c>
      <c r="B1917">
        <v>1973</v>
      </c>
      <c r="C1917" s="14">
        <f>2021-Table1[[#This Row],[Year_Birth]]</f>
        <v>48</v>
      </c>
      <c r="D1917" t="s">
        <v>44</v>
      </c>
      <c r="E1917" s="14" t="str" cm="1">
        <f t="array" ref="E1917">_xlfn.SWITCH(Table1[[#This Row],[Education]],"Graduation","Bachelor’s","Basic","High School","2n Cycle","Master’s","Master","Master’s","PhD","PhD","Other")</f>
        <v>Master’s</v>
      </c>
      <c r="F1917" t="s">
        <v>42</v>
      </c>
      <c r="G1917" s="14" t="s">
        <v>42</v>
      </c>
      <c r="H1917" s="14" t="str" cm="1">
        <f t="array" ref="H1917">_xlfn.SWITCH(Table1[[#This Row],[Marital_Status_mod]],"Together","Couple","Married","Couple","Divorced","Single","Single","Single","Widow","Single","Other")</f>
        <v>Couple</v>
      </c>
      <c r="I1917" s="4">
        <v>27159</v>
      </c>
      <c r="J1917" s="41" t="str">
        <f t="shared" si="118"/>
        <v>$20 - $30K</v>
      </c>
      <c r="K1917">
        <v>1</v>
      </c>
      <c r="L1917">
        <v>1</v>
      </c>
      <c r="M1917">
        <f>Table1[[#This Row],[Teenhome]]+Table1[[#This Row],[Kidhome]]</f>
        <v>2</v>
      </c>
      <c r="N1917" s="1">
        <v>41727</v>
      </c>
      <c r="O1917" s="16">
        <f>(Table1[[#This Row],[DataSetDate]]-Table1[[#This Row],[Dt_Customer]])/365</f>
        <v>6.8630136986301373</v>
      </c>
      <c r="P1917" s="15">
        <v>44232</v>
      </c>
      <c r="Q1917">
        <v>33</v>
      </c>
      <c r="R1917" s="4">
        <v>17</v>
      </c>
      <c r="S1917" s="4">
        <v>0</v>
      </c>
      <c r="T1917" s="4">
        <v>3</v>
      </c>
      <c r="U1917" s="4">
        <v>0</v>
      </c>
      <c r="V1917" s="4">
        <v>0</v>
      </c>
      <c r="W1917" s="4">
        <v>1</v>
      </c>
      <c r="X1917">
        <v>2</v>
      </c>
      <c r="Y1917">
        <v>1</v>
      </c>
      <c r="Z1917" t="str">
        <f t="shared" si="119"/>
        <v>Low</v>
      </c>
      <c r="AA1917" s="14">
        <f t="shared" ca="1" si="120"/>
        <v>0.76275614745135001</v>
      </c>
      <c r="AB1917">
        <v>0</v>
      </c>
      <c r="AC1917">
        <v>3</v>
      </c>
      <c r="AD1917" s="14">
        <f t="shared" ca="1" si="121"/>
        <v>3.3444406879816757</v>
      </c>
      <c r="AE1917">
        <v>6</v>
      </c>
      <c r="AF1917">
        <v>0</v>
      </c>
      <c r="AG1917">
        <v>0</v>
      </c>
      <c r="AH1917">
        <v>0</v>
      </c>
      <c r="AI1917">
        <v>0</v>
      </c>
      <c r="AJ1917">
        <v>0</v>
      </c>
      <c r="AK1917">
        <v>0</v>
      </c>
      <c r="AL1917">
        <v>0</v>
      </c>
      <c r="AM1917" t="s">
        <v>41</v>
      </c>
    </row>
    <row r="1918" spans="1:39" hidden="1" x14ac:dyDescent="0.3">
      <c r="A1918">
        <v>11092</v>
      </c>
      <c r="B1918">
        <v>1961</v>
      </c>
      <c r="C1918" s="14">
        <f>2021-Table1[[#This Row],[Year_Birth]]</f>
        <v>60</v>
      </c>
      <c r="D1918" t="s">
        <v>46</v>
      </c>
      <c r="E1918" s="14" t="str" cm="1">
        <f t="array" ref="E1918">_xlfn.SWITCH(Table1[[#This Row],[Education]],"Graduation","Bachelor’s","Basic","High School","2n Cycle","Master’s","Master","Master’s","PhD","PhD","Other")</f>
        <v>Bachelor’s</v>
      </c>
      <c r="F1918" t="s">
        <v>42</v>
      </c>
      <c r="G1918" s="14" t="s">
        <v>42</v>
      </c>
      <c r="H1918" s="14" t="str" cm="1">
        <f t="array" ref="H1918">_xlfn.SWITCH(Table1[[#This Row],[Marital_Status_mod]],"Together","Couple","Married","Couple","Divorced","Single","Single","Single","Widow","Single","Other")</f>
        <v>Couple</v>
      </c>
      <c r="I1918" s="4">
        <v>27116</v>
      </c>
      <c r="J1918" s="41" t="str">
        <f t="shared" si="118"/>
        <v>$20 - $30K</v>
      </c>
      <c r="K1918">
        <v>1</v>
      </c>
      <c r="L1918">
        <v>1</v>
      </c>
      <c r="M1918">
        <f>Table1[[#This Row],[Teenhome]]+Table1[[#This Row],[Kidhome]]</f>
        <v>2</v>
      </c>
      <c r="N1918" s="1">
        <v>41700</v>
      </c>
      <c r="O1918" s="16">
        <f>(Table1[[#This Row],[DataSetDate]]-Table1[[#This Row],[Dt_Customer]])/365</f>
        <v>6.9369863013698634</v>
      </c>
      <c r="P1918" s="15">
        <v>44232</v>
      </c>
      <c r="Q1918">
        <v>78</v>
      </c>
      <c r="R1918" s="4">
        <v>12</v>
      </c>
      <c r="S1918" s="4">
        <v>1</v>
      </c>
      <c r="T1918" s="4">
        <v>21</v>
      </c>
      <c r="U1918" s="4">
        <v>2</v>
      </c>
      <c r="V1918" s="4">
        <v>2</v>
      </c>
      <c r="W1918" s="4">
        <v>3</v>
      </c>
      <c r="X1918">
        <v>2</v>
      </c>
      <c r="Y1918">
        <v>2</v>
      </c>
      <c r="Z1918" t="str">
        <f t="shared" si="119"/>
        <v>Low</v>
      </c>
      <c r="AA1918" s="14">
        <f t="shared" ca="1" si="120"/>
        <v>1.8020280793397379</v>
      </c>
      <c r="AB1918">
        <v>0</v>
      </c>
      <c r="AC1918">
        <v>3</v>
      </c>
      <c r="AD1918" s="14">
        <f t="shared" ca="1" si="121"/>
        <v>2.8759215998928895</v>
      </c>
      <c r="AE1918">
        <v>7</v>
      </c>
      <c r="AF1918">
        <v>0</v>
      </c>
      <c r="AG1918">
        <v>0</v>
      </c>
      <c r="AH1918">
        <v>0</v>
      </c>
      <c r="AI1918">
        <v>0</v>
      </c>
      <c r="AJ1918">
        <v>0</v>
      </c>
      <c r="AK1918">
        <v>0</v>
      </c>
      <c r="AL1918">
        <v>0</v>
      </c>
      <c r="AM1918" t="s">
        <v>47</v>
      </c>
    </row>
    <row r="1919" spans="1:39" hidden="1" x14ac:dyDescent="0.3">
      <c r="A1919">
        <v>5731</v>
      </c>
      <c r="B1919">
        <v>1983</v>
      </c>
      <c r="C1919" s="14">
        <f>2021-Table1[[#This Row],[Year_Birth]]</f>
        <v>38</v>
      </c>
      <c r="D1919" t="s">
        <v>44</v>
      </c>
      <c r="E1919" s="14" t="str" cm="1">
        <f t="array" ref="E1919">_xlfn.SWITCH(Table1[[#This Row],[Education]],"Graduation","Bachelor’s","Basic","High School","2n Cycle","Master’s","Master","Master’s","PhD","PhD","Other")</f>
        <v>Master’s</v>
      </c>
      <c r="F1919" t="s">
        <v>42</v>
      </c>
      <c r="G1919" s="14" t="s">
        <v>42</v>
      </c>
      <c r="H1919" s="14" t="str" cm="1">
        <f t="array" ref="H1919">_xlfn.SWITCH(Table1[[#This Row],[Marital_Status_mod]],"Together","Couple","Married","Couple","Divorced","Single","Single","Single","Widow","Single","Other")</f>
        <v>Couple</v>
      </c>
      <c r="I1919" s="4">
        <v>27100</v>
      </c>
      <c r="J1919" s="41" t="str">
        <f t="shared" si="118"/>
        <v>$20 - $30K</v>
      </c>
      <c r="K1919">
        <v>1</v>
      </c>
      <c r="L1919">
        <v>0</v>
      </c>
      <c r="M1919">
        <f>Table1[[#This Row],[Teenhome]]+Table1[[#This Row],[Kidhome]]</f>
        <v>1</v>
      </c>
      <c r="N1919" s="1">
        <v>41369</v>
      </c>
      <c r="O1919" s="16">
        <f>(Table1[[#This Row],[DataSetDate]]-Table1[[#This Row],[Dt_Customer]])/365</f>
        <v>7.8438356164383558</v>
      </c>
      <c r="P1919" s="15">
        <v>44232</v>
      </c>
      <c r="Q1919">
        <v>64</v>
      </c>
      <c r="R1919" s="4">
        <v>12</v>
      </c>
      <c r="S1919" s="4">
        <v>0</v>
      </c>
      <c r="T1919" s="4">
        <v>13</v>
      </c>
      <c r="U1919" s="4">
        <v>2</v>
      </c>
      <c r="V1919" s="4">
        <v>0</v>
      </c>
      <c r="W1919" s="4">
        <v>10</v>
      </c>
      <c r="X1919">
        <v>1</v>
      </c>
      <c r="Y1919">
        <v>1</v>
      </c>
      <c r="Z1919" t="str">
        <f t="shared" si="119"/>
        <v>Low</v>
      </c>
      <c r="AA1919" s="14">
        <f t="shared" ca="1" si="120"/>
        <v>1.1335410768902339</v>
      </c>
      <c r="AB1919">
        <v>0</v>
      </c>
      <c r="AC1919">
        <v>3</v>
      </c>
      <c r="AD1919" s="14">
        <f t="shared" ca="1" si="121"/>
        <v>3.0529457955313886</v>
      </c>
      <c r="AE1919">
        <v>7</v>
      </c>
      <c r="AF1919">
        <v>0</v>
      </c>
      <c r="AG1919">
        <v>0</v>
      </c>
      <c r="AH1919">
        <v>0</v>
      </c>
      <c r="AI1919">
        <v>0</v>
      </c>
      <c r="AJ1919">
        <v>0</v>
      </c>
      <c r="AK1919">
        <v>0</v>
      </c>
      <c r="AL1919">
        <v>0</v>
      </c>
      <c r="AM1919" t="s">
        <v>41</v>
      </c>
    </row>
    <row r="1920" spans="1:39" hidden="1" x14ac:dyDescent="0.3">
      <c r="A1920">
        <v>7152</v>
      </c>
      <c r="B1920">
        <v>1983</v>
      </c>
      <c r="C1920" s="14">
        <f>2021-Table1[[#This Row],[Year_Birth]]</f>
        <v>38</v>
      </c>
      <c r="D1920" t="s">
        <v>44</v>
      </c>
      <c r="E1920" s="14" t="str" cm="1">
        <f t="array" ref="E1920">_xlfn.SWITCH(Table1[[#This Row],[Education]],"Graduation","Bachelor’s","Basic","High School","2n Cycle","Master’s","Master","Master’s","PhD","PhD","Other")</f>
        <v>Master’s</v>
      </c>
      <c r="F1920" t="s">
        <v>42</v>
      </c>
      <c r="G1920" s="14" t="s">
        <v>42</v>
      </c>
      <c r="H1920" s="14" t="str" cm="1">
        <f t="array" ref="H1920">_xlfn.SWITCH(Table1[[#This Row],[Marital_Status_mod]],"Together","Couple","Married","Couple","Divorced","Single","Single","Single","Widow","Single","Other")</f>
        <v>Couple</v>
      </c>
      <c r="I1920" s="4">
        <v>27100</v>
      </c>
      <c r="J1920" s="41" t="str">
        <f t="shared" si="118"/>
        <v>$20 - $30K</v>
      </c>
      <c r="K1920">
        <v>1</v>
      </c>
      <c r="L1920">
        <v>0</v>
      </c>
      <c r="M1920">
        <f>Table1[[#This Row],[Teenhome]]+Table1[[#This Row],[Kidhome]]</f>
        <v>1</v>
      </c>
      <c r="N1920" s="1">
        <v>41369</v>
      </c>
      <c r="O1920" s="16">
        <f>(Table1[[#This Row],[DataSetDate]]-Table1[[#This Row],[Dt_Customer]])/365</f>
        <v>7.8438356164383558</v>
      </c>
      <c r="P1920" s="15">
        <v>44232</v>
      </c>
      <c r="Q1920">
        <v>64</v>
      </c>
      <c r="R1920" s="4">
        <v>12</v>
      </c>
      <c r="S1920" s="4">
        <v>0</v>
      </c>
      <c r="T1920" s="4">
        <v>13</v>
      </c>
      <c r="U1920" s="4">
        <v>2</v>
      </c>
      <c r="V1920" s="4">
        <v>0</v>
      </c>
      <c r="W1920" s="4">
        <v>10</v>
      </c>
      <c r="X1920">
        <v>1</v>
      </c>
      <c r="Y1920">
        <v>1</v>
      </c>
      <c r="Z1920" t="str">
        <f t="shared" si="119"/>
        <v>Low</v>
      </c>
      <c r="AA1920" s="14">
        <f t="shared" ca="1" si="120"/>
        <v>0.6308516394040814</v>
      </c>
      <c r="AB1920">
        <v>0</v>
      </c>
      <c r="AC1920">
        <v>3</v>
      </c>
      <c r="AD1920" s="14">
        <f t="shared" ca="1" si="121"/>
        <v>3.2061482676998598</v>
      </c>
      <c r="AE1920">
        <v>7</v>
      </c>
      <c r="AF1920">
        <v>0</v>
      </c>
      <c r="AG1920">
        <v>0</v>
      </c>
      <c r="AH1920">
        <v>0</v>
      </c>
      <c r="AI1920">
        <v>0</v>
      </c>
      <c r="AJ1920">
        <v>0</v>
      </c>
      <c r="AK1920">
        <v>0</v>
      </c>
      <c r="AL1920">
        <v>0</v>
      </c>
      <c r="AM1920" t="s">
        <v>52</v>
      </c>
    </row>
    <row r="1921" spans="1:39" hidden="1" x14ac:dyDescent="0.3">
      <c r="A1921">
        <v>7419</v>
      </c>
      <c r="B1921">
        <v>1968</v>
      </c>
      <c r="C1921" s="14">
        <f>2021-Table1[[#This Row],[Year_Birth]]</f>
        <v>53</v>
      </c>
      <c r="D1921" t="s">
        <v>44</v>
      </c>
      <c r="E1921" s="14" t="str" cm="1">
        <f t="array" ref="E1921">_xlfn.SWITCH(Table1[[#This Row],[Education]],"Graduation","Bachelor’s","Basic","High School","2n Cycle","Master’s","Master","Master’s","PhD","PhD","Other")</f>
        <v>Master’s</v>
      </c>
      <c r="F1921" t="s">
        <v>49</v>
      </c>
      <c r="G1921" s="14" t="s">
        <v>49</v>
      </c>
      <c r="H1921" s="14" t="str" cm="1">
        <f t="array" ref="H1921">_xlfn.SWITCH(Table1[[#This Row],[Marital_Status_mod]],"Together","Couple","Married","Couple","Divorced","Single","Single","Single","Widow","Single","Other")</f>
        <v>Single</v>
      </c>
      <c r="I1921" s="4">
        <v>27071</v>
      </c>
      <c r="J1921" s="41" t="str">
        <f t="shared" ref="J1921:J1984" si="122">IF(I1921&lt;10000, "Up to $10K",
   IF(I1921&gt;=100000, "$100K and up",
      "$" &amp; FLOOR(I1921,10000)/1000 &amp; " - $" &amp; FLOOR(I1921,10000)/1000+10 &amp; "K"))</f>
        <v>$20 - $30K</v>
      </c>
      <c r="K1921">
        <v>1</v>
      </c>
      <c r="L1921">
        <v>0</v>
      </c>
      <c r="M1921">
        <f>Table1[[#This Row],[Teenhome]]+Table1[[#This Row],[Kidhome]]</f>
        <v>1</v>
      </c>
      <c r="N1921" s="1">
        <v>41752</v>
      </c>
      <c r="O1921" s="16">
        <f>(Table1[[#This Row],[DataSetDate]]-Table1[[#This Row],[Dt_Customer]])/365</f>
        <v>6.7945205479452051</v>
      </c>
      <c r="P1921" s="15">
        <v>44232</v>
      </c>
      <c r="Q1921">
        <v>90</v>
      </c>
      <c r="R1921" s="4">
        <v>8</v>
      </c>
      <c r="S1921" s="4">
        <v>3</v>
      </c>
      <c r="T1921" s="4">
        <v>19</v>
      </c>
      <c r="U1921" s="4">
        <v>0</v>
      </c>
      <c r="V1921" s="4">
        <v>2</v>
      </c>
      <c r="W1921" s="4">
        <v>3</v>
      </c>
      <c r="X1921">
        <v>2</v>
      </c>
      <c r="Y1921">
        <v>2</v>
      </c>
      <c r="Z1921" t="str">
        <f t="shared" ref="Z1921:Z1984" si="123">IF(Y1921&gt;=7,"High",IF(Y1921&gt;=3,"Medium","Low"))</f>
        <v>Low</v>
      </c>
      <c r="AA1921" s="14">
        <f t="shared" ca="1" si="120"/>
        <v>1.7327958469158125</v>
      </c>
      <c r="AB1921">
        <v>0</v>
      </c>
      <c r="AC1921">
        <v>3</v>
      </c>
      <c r="AD1921" s="14">
        <f t="shared" ca="1" si="121"/>
        <v>3.1939015767960268</v>
      </c>
      <c r="AE1921">
        <v>6</v>
      </c>
      <c r="AF1921">
        <v>0</v>
      </c>
      <c r="AG1921">
        <v>0</v>
      </c>
      <c r="AH1921">
        <v>0</v>
      </c>
      <c r="AI1921">
        <v>0</v>
      </c>
      <c r="AJ1921">
        <v>0</v>
      </c>
      <c r="AK1921">
        <v>0</v>
      </c>
      <c r="AL1921">
        <v>0</v>
      </c>
      <c r="AM1921" t="s">
        <v>41</v>
      </c>
    </row>
    <row r="1922" spans="1:39" hidden="1" x14ac:dyDescent="0.3">
      <c r="A1922">
        <v>6609</v>
      </c>
      <c r="B1922">
        <v>1966</v>
      </c>
      <c r="C1922" s="14">
        <f>2021-Table1[[#This Row],[Year_Birth]]</f>
        <v>55</v>
      </c>
      <c r="D1922" t="s">
        <v>46</v>
      </c>
      <c r="E1922" s="14" t="str" cm="1">
        <f t="array" ref="E1922">_xlfn.SWITCH(Table1[[#This Row],[Education]],"Graduation","Bachelor’s","Basic","High School","2n Cycle","Master’s","Master","Master’s","PhD","PhD","Other")</f>
        <v>Bachelor’s</v>
      </c>
      <c r="F1922" t="s">
        <v>54</v>
      </c>
      <c r="G1922" s="14" t="s">
        <v>54</v>
      </c>
      <c r="H1922" s="14" t="str" cm="1">
        <f t="array" ref="H1922">_xlfn.SWITCH(Table1[[#This Row],[Marital_Status_mod]],"Together","Couple","Married","Couple","Divorced","Single","Single","Single","Widow","Single","Other")</f>
        <v>Single</v>
      </c>
      <c r="I1922" s="4">
        <v>27038</v>
      </c>
      <c r="J1922" s="41" t="str">
        <f t="shared" si="122"/>
        <v>$20 - $30K</v>
      </c>
      <c r="K1922">
        <v>0</v>
      </c>
      <c r="L1922">
        <v>0</v>
      </c>
      <c r="M1922">
        <f>Table1[[#This Row],[Teenhome]]+Table1[[#This Row],[Kidhome]]</f>
        <v>0</v>
      </c>
      <c r="N1922" s="1">
        <v>41170</v>
      </c>
      <c r="O1922" s="16">
        <f>(Table1[[#This Row],[DataSetDate]]-Table1[[#This Row],[Dt_Customer]])/365</f>
        <v>8.3890410958904109</v>
      </c>
      <c r="P1922" s="15">
        <v>44232</v>
      </c>
      <c r="Q1922">
        <v>64</v>
      </c>
      <c r="R1922" s="4">
        <v>1</v>
      </c>
      <c r="S1922" s="4">
        <v>26</v>
      </c>
      <c r="T1922" s="4">
        <v>25</v>
      </c>
      <c r="U1922" s="4">
        <v>17</v>
      </c>
      <c r="V1922" s="4">
        <v>23</v>
      </c>
      <c r="W1922" s="4">
        <v>15</v>
      </c>
      <c r="X1922">
        <v>1</v>
      </c>
      <c r="Y1922">
        <v>3</v>
      </c>
      <c r="Z1922" t="str">
        <f t="shared" si="123"/>
        <v>Medium</v>
      </c>
      <c r="AA1922" s="14">
        <f t="shared" ref="AA1922:AA1985" ca="1" si="124">Y1922 + (RAND() - 0.5) * 0.8</f>
        <v>2.9617595111342481</v>
      </c>
      <c r="AB1922">
        <v>0</v>
      </c>
      <c r="AC1922">
        <v>3</v>
      </c>
      <c r="AD1922" s="14">
        <f t="shared" ref="AD1922:AD1985" ca="1" si="125">AC1922 + (RAND() - 0.5) * 0.8</f>
        <v>3.2928807341785675</v>
      </c>
      <c r="AE1922">
        <v>9</v>
      </c>
      <c r="AF1922">
        <v>0</v>
      </c>
      <c r="AG1922">
        <v>0</v>
      </c>
      <c r="AH1922">
        <v>0</v>
      </c>
      <c r="AI1922">
        <v>0</v>
      </c>
      <c r="AJ1922">
        <v>0</v>
      </c>
      <c r="AK1922">
        <v>1</v>
      </c>
      <c r="AL1922">
        <v>0</v>
      </c>
      <c r="AM1922" t="s">
        <v>47</v>
      </c>
    </row>
    <row r="1923" spans="1:39" hidden="1" x14ac:dyDescent="0.3">
      <c r="A1923">
        <v>5043</v>
      </c>
      <c r="B1923">
        <v>1951</v>
      </c>
      <c r="C1923" s="14">
        <f>2021-Table1[[#This Row],[Year_Birth]]</f>
        <v>70</v>
      </c>
      <c r="D1923" t="s">
        <v>59</v>
      </c>
      <c r="E1923" s="14" t="str" cm="1">
        <f t="array" ref="E1923">_xlfn.SWITCH(Table1[[#This Row],[Education]],"Graduation","Bachelor’s","Basic","High School","2n Cycle","Master’s","Master","Master’s","PhD","PhD","Other")</f>
        <v>High School</v>
      </c>
      <c r="F1923" t="s">
        <v>42</v>
      </c>
      <c r="G1923" s="14" t="s">
        <v>42</v>
      </c>
      <c r="H1923" s="14" t="str" cm="1">
        <f t="array" ref="H1923">_xlfn.SWITCH(Table1[[#This Row],[Marital_Status_mod]],"Together","Couple","Married","Couple","Divorced","Single","Single","Single","Widow","Single","Other")</f>
        <v>Couple</v>
      </c>
      <c r="I1923" s="4">
        <v>26997</v>
      </c>
      <c r="J1923" s="41" t="str">
        <f t="shared" si="122"/>
        <v>$20 - $30K</v>
      </c>
      <c r="K1923">
        <v>0</v>
      </c>
      <c r="L1923">
        <v>0</v>
      </c>
      <c r="M1923">
        <f>Table1[[#This Row],[Teenhome]]+Table1[[#This Row],[Kidhome]]</f>
        <v>0</v>
      </c>
      <c r="N1923" s="1">
        <v>41218</v>
      </c>
      <c r="O1923" s="16">
        <f>(Table1[[#This Row],[DataSetDate]]-Table1[[#This Row],[Dt_Customer]])/365</f>
        <v>8.257534246575343</v>
      </c>
      <c r="P1923" s="15">
        <v>44232</v>
      </c>
      <c r="Q1923">
        <v>89</v>
      </c>
      <c r="R1923" s="4">
        <v>7</v>
      </c>
      <c r="S1923" s="4">
        <v>23</v>
      </c>
      <c r="T1923" s="4">
        <v>78</v>
      </c>
      <c r="U1923" s="4">
        <v>133</v>
      </c>
      <c r="V1923" s="4">
        <v>49</v>
      </c>
      <c r="W1923" s="4">
        <v>144</v>
      </c>
      <c r="X1923">
        <v>2</v>
      </c>
      <c r="Y1923">
        <v>4</v>
      </c>
      <c r="Z1923" t="str">
        <f t="shared" si="123"/>
        <v>Medium</v>
      </c>
      <c r="AA1923" s="14">
        <f t="shared" ca="1" si="124"/>
        <v>4.2446152015868854</v>
      </c>
      <c r="AB1923">
        <v>2</v>
      </c>
      <c r="AC1923">
        <v>5</v>
      </c>
      <c r="AD1923" s="14">
        <f t="shared" ca="1" si="125"/>
        <v>5.1742851205382445</v>
      </c>
      <c r="AE1923">
        <v>7</v>
      </c>
      <c r="AF1923">
        <v>0</v>
      </c>
      <c r="AG1923">
        <v>0</v>
      </c>
      <c r="AH1923">
        <v>0</v>
      </c>
      <c r="AI1923">
        <v>0</v>
      </c>
      <c r="AJ1923">
        <v>0</v>
      </c>
      <c r="AK1923">
        <v>0</v>
      </c>
      <c r="AL1923">
        <v>0</v>
      </c>
      <c r="AM1923" t="s">
        <v>41</v>
      </c>
    </row>
    <row r="1924" spans="1:39" hidden="1" x14ac:dyDescent="0.3">
      <c r="A1924">
        <v>9392</v>
      </c>
      <c r="B1924">
        <v>1971</v>
      </c>
      <c r="C1924" s="14">
        <f>2021-Table1[[#This Row],[Year_Birth]]</f>
        <v>50</v>
      </c>
      <c r="D1924" t="s">
        <v>46</v>
      </c>
      <c r="E1924" s="14" t="str" cm="1">
        <f t="array" ref="E1924">_xlfn.SWITCH(Table1[[#This Row],[Education]],"Graduation","Bachelor’s","Basic","High School","2n Cycle","Master’s","Master","Master’s","PhD","PhD","Other")</f>
        <v>Bachelor’s</v>
      </c>
      <c r="F1924" t="s">
        <v>50</v>
      </c>
      <c r="G1924" s="14" t="s">
        <v>50</v>
      </c>
      <c r="H1924" s="14" t="str" cm="1">
        <f t="array" ref="H1924">_xlfn.SWITCH(Table1[[#This Row],[Marital_Status_mod]],"Together","Couple","Married","Couple","Divorced","Single","Single","Single","Widow","Single","Other")</f>
        <v>Single</v>
      </c>
      <c r="I1924" s="4">
        <v>26954</v>
      </c>
      <c r="J1924" s="41" t="str">
        <f t="shared" si="122"/>
        <v>$20 - $30K</v>
      </c>
      <c r="K1924">
        <v>1</v>
      </c>
      <c r="L1924">
        <v>0</v>
      </c>
      <c r="M1924">
        <f>Table1[[#This Row],[Teenhome]]+Table1[[#This Row],[Kidhome]]</f>
        <v>1</v>
      </c>
      <c r="N1924" s="1">
        <v>41767</v>
      </c>
      <c r="O1924" s="16">
        <f>(Table1[[#This Row],[DataSetDate]]-Table1[[#This Row],[Dt_Customer]])/365</f>
        <v>6.7534246575342465</v>
      </c>
      <c r="P1924" s="15">
        <v>44232</v>
      </c>
      <c r="Q1924">
        <v>17</v>
      </c>
      <c r="R1924" s="4">
        <v>4</v>
      </c>
      <c r="S1924" s="4">
        <v>1</v>
      </c>
      <c r="T1924" s="4">
        <v>11</v>
      </c>
      <c r="U1924" s="4">
        <v>0</v>
      </c>
      <c r="V1924" s="4">
        <v>0</v>
      </c>
      <c r="W1924" s="4">
        <v>1</v>
      </c>
      <c r="X1924">
        <v>1</v>
      </c>
      <c r="Y1924">
        <v>1</v>
      </c>
      <c r="Z1924" t="str">
        <f t="shared" si="123"/>
        <v>Low</v>
      </c>
      <c r="AA1924" s="14">
        <f t="shared" ca="1" si="124"/>
        <v>0.78565419788045388</v>
      </c>
      <c r="AB1924">
        <v>0</v>
      </c>
      <c r="AC1924">
        <v>2</v>
      </c>
      <c r="AD1924" s="14">
        <f t="shared" ca="1" si="125"/>
        <v>1.6201241687107792</v>
      </c>
      <c r="AE1924">
        <v>7</v>
      </c>
      <c r="AF1924">
        <v>0</v>
      </c>
      <c r="AG1924">
        <v>0</v>
      </c>
      <c r="AH1924">
        <v>0</v>
      </c>
      <c r="AI1924">
        <v>0</v>
      </c>
      <c r="AJ1924">
        <v>0</v>
      </c>
      <c r="AK1924">
        <v>0</v>
      </c>
      <c r="AL1924">
        <v>0</v>
      </c>
      <c r="AM1924" t="s">
        <v>41</v>
      </c>
    </row>
    <row r="1925" spans="1:39" hidden="1" x14ac:dyDescent="0.3">
      <c r="A1925">
        <v>577</v>
      </c>
      <c r="B1925">
        <v>1976</v>
      </c>
      <c r="C1925" s="14">
        <f>2021-Table1[[#This Row],[Year_Birth]]</f>
        <v>45</v>
      </c>
      <c r="D1925" t="s">
        <v>51</v>
      </c>
      <c r="E1925" s="14" t="str" cm="1">
        <f t="array" ref="E1925">_xlfn.SWITCH(Table1[[#This Row],[Education]],"Graduation","Bachelor’s","Basic","High School","2n Cycle","Master’s","Master","Master’s","PhD","PhD","Other")</f>
        <v>Master’s</v>
      </c>
      <c r="F1925" t="s">
        <v>40</v>
      </c>
      <c r="G1925" s="14" t="s">
        <v>40</v>
      </c>
      <c r="H1925" s="14" t="str" cm="1">
        <f t="array" ref="H1925">_xlfn.SWITCH(Table1[[#This Row],[Marital_Status_mod]],"Together","Couple","Married","Couple","Divorced","Single","Single","Single","Widow","Single","Other")</f>
        <v>Couple</v>
      </c>
      <c r="I1925" s="4">
        <v>26907</v>
      </c>
      <c r="J1925" s="41" t="str">
        <f t="shared" si="122"/>
        <v>$20 - $30K</v>
      </c>
      <c r="K1925">
        <v>1</v>
      </c>
      <c r="L1925">
        <v>1</v>
      </c>
      <c r="M1925">
        <f>Table1[[#This Row],[Teenhome]]+Table1[[#This Row],[Kidhome]]</f>
        <v>2</v>
      </c>
      <c r="N1925" s="1">
        <v>41506</v>
      </c>
      <c r="O1925" s="16">
        <f>(Table1[[#This Row],[DataSetDate]]-Table1[[#This Row],[Dt_Customer]])/365</f>
        <v>7.4684931506849317</v>
      </c>
      <c r="P1925" s="15">
        <v>44232</v>
      </c>
      <c r="Q1925">
        <v>10</v>
      </c>
      <c r="R1925" s="4">
        <v>9</v>
      </c>
      <c r="S1925" s="4">
        <v>1</v>
      </c>
      <c r="T1925" s="4">
        <v>7</v>
      </c>
      <c r="U1925" s="4">
        <v>0</v>
      </c>
      <c r="V1925" s="4">
        <v>3</v>
      </c>
      <c r="W1925" s="4">
        <v>2</v>
      </c>
      <c r="X1925">
        <v>2</v>
      </c>
      <c r="Y1925">
        <v>1</v>
      </c>
      <c r="Z1925" t="str">
        <f t="shared" si="123"/>
        <v>Low</v>
      </c>
      <c r="AA1925" s="14">
        <f t="shared" ca="1" si="124"/>
        <v>1.1074154836948762</v>
      </c>
      <c r="AB1925">
        <v>0</v>
      </c>
      <c r="AC1925">
        <v>3</v>
      </c>
      <c r="AD1925" s="14">
        <f t="shared" ca="1" si="125"/>
        <v>2.9143224103518315</v>
      </c>
      <c r="AE1925">
        <v>7</v>
      </c>
      <c r="AF1925">
        <v>0</v>
      </c>
      <c r="AG1925">
        <v>0</v>
      </c>
      <c r="AH1925">
        <v>0</v>
      </c>
      <c r="AI1925">
        <v>0</v>
      </c>
      <c r="AJ1925">
        <v>0</v>
      </c>
      <c r="AK1925">
        <v>0</v>
      </c>
      <c r="AL1925">
        <v>0</v>
      </c>
      <c r="AM1925" t="s">
        <v>41</v>
      </c>
    </row>
    <row r="1926" spans="1:39" hidden="1" x14ac:dyDescent="0.3">
      <c r="A1926">
        <v>8702</v>
      </c>
      <c r="B1926">
        <v>1976</v>
      </c>
      <c r="C1926" s="14">
        <f>2021-Table1[[#This Row],[Year_Birth]]</f>
        <v>45</v>
      </c>
      <c r="D1926" t="s">
        <v>51</v>
      </c>
      <c r="E1926" s="14" t="str" cm="1">
        <f t="array" ref="E1926">_xlfn.SWITCH(Table1[[#This Row],[Education]],"Graduation","Bachelor’s","Basic","High School","2n Cycle","Master’s","Master","Master’s","PhD","PhD","Other")</f>
        <v>Master’s</v>
      </c>
      <c r="F1926" t="s">
        <v>40</v>
      </c>
      <c r="G1926" s="14" t="s">
        <v>40</v>
      </c>
      <c r="H1926" s="14" t="str" cm="1">
        <f t="array" ref="H1926">_xlfn.SWITCH(Table1[[#This Row],[Marital_Status_mod]],"Together","Couple","Married","Couple","Divorced","Single","Single","Single","Widow","Single","Other")</f>
        <v>Couple</v>
      </c>
      <c r="I1926" s="4">
        <v>26907</v>
      </c>
      <c r="J1926" s="41" t="str">
        <f t="shared" si="122"/>
        <v>$20 - $30K</v>
      </c>
      <c r="K1926">
        <v>1</v>
      </c>
      <c r="L1926">
        <v>1</v>
      </c>
      <c r="M1926">
        <f>Table1[[#This Row],[Teenhome]]+Table1[[#This Row],[Kidhome]]</f>
        <v>2</v>
      </c>
      <c r="N1926" s="1">
        <v>41506</v>
      </c>
      <c r="O1926" s="16">
        <f>(Table1[[#This Row],[DataSetDate]]-Table1[[#This Row],[Dt_Customer]])/365</f>
        <v>7.4684931506849317</v>
      </c>
      <c r="P1926" s="15">
        <v>44232</v>
      </c>
      <c r="Q1926">
        <v>10</v>
      </c>
      <c r="R1926" s="4">
        <v>9</v>
      </c>
      <c r="S1926" s="4">
        <v>1</v>
      </c>
      <c r="T1926" s="4">
        <v>7</v>
      </c>
      <c r="U1926" s="4">
        <v>0</v>
      </c>
      <c r="V1926" s="4">
        <v>3</v>
      </c>
      <c r="W1926" s="4">
        <v>2</v>
      </c>
      <c r="X1926">
        <v>2</v>
      </c>
      <c r="Y1926">
        <v>1</v>
      </c>
      <c r="Z1926" t="str">
        <f t="shared" si="123"/>
        <v>Low</v>
      </c>
      <c r="AA1926" s="14">
        <f t="shared" ca="1" si="124"/>
        <v>0.68694096254399906</v>
      </c>
      <c r="AB1926">
        <v>0</v>
      </c>
      <c r="AC1926">
        <v>3</v>
      </c>
      <c r="AD1926" s="14">
        <f t="shared" ca="1" si="125"/>
        <v>3.2556213705555184</v>
      </c>
      <c r="AE1926">
        <v>7</v>
      </c>
      <c r="AF1926">
        <v>0</v>
      </c>
      <c r="AG1926">
        <v>0</v>
      </c>
      <c r="AH1926">
        <v>0</v>
      </c>
      <c r="AI1926">
        <v>0</v>
      </c>
      <c r="AJ1926">
        <v>0</v>
      </c>
      <c r="AK1926">
        <v>0</v>
      </c>
      <c r="AL1926">
        <v>0</v>
      </c>
      <c r="AM1926" t="s">
        <v>53</v>
      </c>
    </row>
    <row r="1927" spans="1:39" hidden="1" x14ac:dyDescent="0.3">
      <c r="A1927">
        <v>10390</v>
      </c>
      <c r="B1927">
        <v>1959</v>
      </c>
      <c r="C1927" s="14">
        <f>2021-Table1[[#This Row],[Year_Birth]]</f>
        <v>62</v>
      </c>
      <c r="D1927" t="s">
        <v>51</v>
      </c>
      <c r="E1927" s="14" t="str" cm="1">
        <f t="array" ref="E1927">_xlfn.SWITCH(Table1[[#This Row],[Education]],"Graduation","Bachelor’s","Basic","High School","2n Cycle","Master’s","Master","Master’s","PhD","PhD","Other")</f>
        <v>Master’s</v>
      </c>
      <c r="F1927" t="s">
        <v>42</v>
      </c>
      <c r="G1927" s="14" t="s">
        <v>42</v>
      </c>
      <c r="H1927" s="14" t="str" cm="1">
        <f t="array" ref="H1927">_xlfn.SWITCH(Table1[[#This Row],[Marital_Status_mod]],"Together","Couple","Married","Couple","Divorced","Single","Single","Single","Widow","Single","Other")</f>
        <v>Couple</v>
      </c>
      <c r="I1927" s="4">
        <v>26887</v>
      </c>
      <c r="J1927" s="41" t="str">
        <f t="shared" si="122"/>
        <v>$20 - $30K</v>
      </c>
      <c r="K1927">
        <v>0</v>
      </c>
      <c r="L1927">
        <v>1</v>
      </c>
      <c r="M1927">
        <f>Table1[[#This Row],[Teenhome]]+Table1[[#This Row],[Kidhome]]</f>
        <v>1</v>
      </c>
      <c r="N1927" s="1">
        <v>41315</v>
      </c>
      <c r="O1927" s="16">
        <f>(Table1[[#This Row],[DataSetDate]]-Table1[[#This Row],[Dt_Customer]])/365</f>
        <v>7.9917808219178079</v>
      </c>
      <c r="P1927" s="15">
        <v>44232</v>
      </c>
      <c r="Q1927">
        <v>27</v>
      </c>
      <c r="R1927" s="4">
        <v>6</v>
      </c>
      <c r="S1927" s="4">
        <v>7</v>
      </c>
      <c r="T1927" s="4">
        <v>4</v>
      </c>
      <c r="U1927" s="4">
        <v>3</v>
      </c>
      <c r="V1927" s="4">
        <v>4</v>
      </c>
      <c r="W1927" s="4">
        <v>6</v>
      </c>
      <c r="X1927">
        <v>1</v>
      </c>
      <c r="Y1927">
        <v>1</v>
      </c>
      <c r="Z1927" t="str">
        <f t="shared" si="123"/>
        <v>Low</v>
      </c>
      <c r="AA1927" s="14">
        <f t="shared" ca="1" si="124"/>
        <v>0.68940536860283297</v>
      </c>
      <c r="AB1927">
        <v>0</v>
      </c>
      <c r="AC1927">
        <v>3</v>
      </c>
      <c r="AD1927" s="14">
        <f t="shared" ca="1" si="125"/>
        <v>2.6811722059472043</v>
      </c>
      <c r="AE1927">
        <v>6</v>
      </c>
      <c r="AF1927">
        <v>0</v>
      </c>
      <c r="AG1927">
        <v>0</v>
      </c>
      <c r="AH1927">
        <v>0</v>
      </c>
      <c r="AI1927">
        <v>0</v>
      </c>
      <c r="AJ1927">
        <v>0</v>
      </c>
      <c r="AK1927">
        <v>0</v>
      </c>
      <c r="AL1927">
        <v>0</v>
      </c>
      <c r="AM1927" t="s">
        <v>41</v>
      </c>
    </row>
    <row r="1928" spans="1:39" hidden="1" x14ac:dyDescent="0.3">
      <c r="A1928">
        <v>7930</v>
      </c>
      <c r="B1928">
        <v>1969</v>
      </c>
      <c r="C1928" s="14">
        <f>2021-Table1[[#This Row],[Year_Birth]]</f>
        <v>52</v>
      </c>
      <c r="D1928" t="s">
        <v>44</v>
      </c>
      <c r="E1928" s="14" t="str" cm="1">
        <f t="array" ref="E1928">_xlfn.SWITCH(Table1[[#This Row],[Education]],"Graduation","Bachelor’s","Basic","High School","2n Cycle","Master’s","Master","Master’s","PhD","PhD","Other")</f>
        <v>Master’s</v>
      </c>
      <c r="F1928" t="s">
        <v>50</v>
      </c>
      <c r="G1928" s="14" t="s">
        <v>50</v>
      </c>
      <c r="H1928" s="14" t="str" cm="1">
        <f t="array" ref="H1928">_xlfn.SWITCH(Table1[[#This Row],[Marital_Status_mod]],"Together","Couple","Married","Couple","Divorced","Single","Single","Single","Widow","Single","Other")</f>
        <v>Single</v>
      </c>
      <c r="I1928" s="4">
        <v>26877</v>
      </c>
      <c r="J1928" s="41" t="str">
        <f t="shared" si="122"/>
        <v>$20 - $30K</v>
      </c>
      <c r="K1928">
        <v>0</v>
      </c>
      <c r="L1928">
        <v>0</v>
      </c>
      <c r="M1928">
        <f>Table1[[#This Row],[Teenhome]]+Table1[[#This Row],[Kidhome]]</f>
        <v>0</v>
      </c>
      <c r="N1928" s="1">
        <v>41505</v>
      </c>
      <c r="O1928" s="16">
        <f>(Table1[[#This Row],[DataSetDate]]-Table1[[#This Row],[Dt_Customer]])/365</f>
        <v>7.4712328767123291</v>
      </c>
      <c r="P1928" s="15">
        <v>44232</v>
      </c>
      <c r="Q1928">
        <v>74</v>
      </c>
      <c r="R1928" s="4">
        <v>101</v>
      </c>
      <c r="S1928" s="4">
        <v>13</v>
      </c>
      <c r="T1928" s="4">
        <v>76</v>
      </c>
      <c r="U1928" s="4">
        <v>20</v>
      </c>
      <c r="V1928" s="4">
        <v>18</v>
      </c>
      <c r="W1928" s="4">
        <v>40</v>
      </c>
      <c r="X1928">
        <v>2</v>
      </c>
      <c r="Y1928">
        <v>3</v>
      </c>
      <c r="Z1928" t="str">
        <f t="shared" si="123"/>
        <v>Medium</v>
      </c>
      <c r="AA1928" s="14">
        <f t="shared" ca="1" si="124"/>
        <v>3.3321160744523399</v>
      </c>
      <c r="AB1928">
        <v>1</v>
      </c>
      <c r="AC1928">
        <v>6</v>
      </c>
      <c r="AD1928" s="14">
        <f t="shared" ca="1" si="125"/>
        <v>6.1773461958320723</v>
      </c>
      <c r="AE1928">
        <v>6</v>
      </c>
      <c r="AF1928">
        <v>0</v>
      </c>
      <c r="AG1928">
        <v>0</v>
      </c>
      <c r="AH1928">
        <v>0</v>
      </c>
      <c r="AI1928">
        <v>0</v>
      </c>
      <c r="AJ1928">
        <v>0</v>
      </c>
      <c r="AK1928">
        <v>0</v>
      </c>
      <c r="AL1928">
        <v>0</v>
      </c>
      <c r="AM1928" t="s">
        <v>41</v>
      </c>
    </row>
    <row r="1929" spans="1:39" hidden="1" x14ac:dyDescent="0.3">
      <c r="A1929">
        <v>2964</v>
      </c>
      <c r="B1929">
        <v>1981</v>
      </c>
      <c r="C1929" s="14">
        <f>2021-Table1[[#This Row],[Year_Birth]]</f>
        <v>40</v>
      </c>
      <c r="D1929" t="s">
        <v>46</v>
      </c>
      <c r="E1929" s="14" t="str" cm="1">
        <f t="array" ref="E1929">_xlfn.SWITCH(Table1[[#This Row],[Education]],"Graduation","Bachelor’s","Basic","High School","2n Cycle","Master’s","Master","Master’s","PhD","PhD","Other")</f>
        <v>Bachelor’s</v>
      </c>
      <c r="F1929" t="s">
        <v>42</v>
      </c>
      <c r="G1929" s="14" t="s">
        <v>42</v>
      </c>
      <c r="H1929" s="14" t="str" cm="1">
        <f t="array" ref="H1929">_xlfn.SWITCH(Table1[[#This Row],[Marital_Status_mod]],"Together","Couple","Married","Couple","Divorced","Single","Single","Single","Widow","Single","Other")</f>
        <v>Couple</v>
      </c>
      <c r="I1929" s="4">
        <v>26872</v>
      </c>
      <c r="J1929" s="41" t="str">
        <f t="shared" si="122"/>
        <v>$20 - $30K</v>
      </c>
      <c r="K1929">
        <v>0</v>
      </c>
      <c r="L1929">
        <v>0</v>
      </c>
      <c r="M1929">
        <f>Table1[[#This Row],[Teenhome]]+Table1[[#This Row],[Kidhome]]</f>
        <v>0</v>
      </c>
      <c r="N1929" s="1">
        <v>41563</v>
      </c>
      <c r="O1929" s="16">
        <f>(Table1[[#This Row],[DataSetDate]]-Table1[[#This Row],[Dt_Customer]])/365</f>
        <v>7.3123287671232875</v>
      </c>
      <c r="P1929" s="15">
        <v>44232</v>
      </c>
      <c r="Q1929">
        <v>0</v>
      </c>
      <c r="R1929" s="4">
        <v>3</v>
      </c>
      <c r="S1929" s="4">
        <v>10</v>
      </c>
      <c r="T1929" s="4">
        <v>8</v>
      </c>
      <c r="U1929" s="4">
        <v>3</v>
      </c>
      <c r="V1929" s="4">
        <v>16</v>
      </c>
      <c r="W1929" s="4">
        <v>32</v>
      </c>
      <c r="X1929">
        <v>1</v>
      </c>
      <c r="Y1929">
        <v>1</v>
      </c>
      <c r="Z1929" t="str">
        <f t="shared" si="123"/>
        <v>Low</v>
      </c>
      <c r="AA1929" s="14">
        <f t="shared" ca="1" si="124"/>
        <v>0.97773418299163584</v>
      </c>
      <c r="AB1929">
        <v>1</v>
      </c>
      <c r="AC1929">
        <v>2</v>
      </c>
      <c r="AD1929" s="14">
        <f t="shared" ca="1" si="125"/>
        <v>1.6320239995319468</v>
      </c>
      <c r="AE1929">
        <v>6</v>
      </c>
      <c r="AF1929">
        <v>0</v>
      </c>
      <c r="AG1929">
        <v>0</v>
      </c>
      <c r="AH1929">
        <v>0</v>
      </c>
      <c r="AI1929">
        <v>0</v>
      </c>
      <c r="AJ1929">
        <v>0</v>
      </c>
      <c r="AK1929">
        <v>0</v>
      </c>
      <c r="AL1929">
        <v>0</v>
      </c>
      <c r="AM1929" t="s">
        <v>48</v>
      </c>
    </row>
    <row r="1930" spans="1:39" hidden="1" x14ac:dyDescent="0.3">
      <c r="A1930">
        <v>9960</v>
      </c>
      <c r="B1930">
        <v>1991</v>
      </c>
      <c r="C1930" s="14">
        <f>2021-Table1[[#This Row],[Year_Birth]]</f>
        <v>30</v>
      </c>
      <c r="D1930" t="s">
        <v>59</v>
      </c>
      <c r="E1930" s="14" t="str" cm="1">
        <f t="array" ref="E1930">_xlfn.SWITCH(Table1[[#This Row],[Education]],"Graduation","Bachelor’s","Basic","High School","2n Cycle","Master’s","Master","Master’s","PhD","PhD","Other")</f>
        <v>High School</v>
      </c>
      <c r="F1930" t="s">
        <v>50</v>
      </c>
      <c r="G1930" s="14" t="s">
        <v>50</v>
      </c>
      <c r="H1930" s="14" t="str" cm="1">
        <f t="array" ref="H1930">_xlfn.SWITCH(Table1[[#This Row],[Marital_Status_mod]],"Together","Couple","Married","Couple","Divorced","Single","Single","Single","Widow","Single","Other")</f>
        <v>Single</v>
      </c>
      <c r="I1930" s="4">
        <v>26868</v>
      </c>
      <c r="J1930" s="41" t="str">
        <f t="shared" si="122"/>
        <v>$20 - $30K</v>
      </c>
      <c r="K1930">
        <v>1</v>
      </c>
      <c r="L1930">
        <v>0</v>
      </c>
      <c r="M1930">
        <f>Table1[[#This Row],[Teenhome]]+Table1[[#This Row],[Kidhome]]</f>
        <v>1</v>
      </c>
      <c r="N1930" s="1">
        <v>41759</v>
      </c>
      <c r="O1930" s="16">
        <f>(Table1[[#This Row],[DataSetDate]]-Table1[[#This Row],[Dt_Customer]])/365</f>
        <v>6.7753424657534245</v>
      </c>
      <c r="P1930" s="15">
        <v>44232</v>
      </c>
      <c r="Q1930">
        <v>52</v>
      </c>
      <c r="R1930" s="4">
        <v>0</v>
      </c>
      <c r="S1930" s="4">
        <v>0</v>
      </c>
      <c r="T1930" s="4">
        <v>1</v>
      </c>
      <c r="U1930" s="4">
        <v>8</v>
      </c>
      <c r="V1930" s="4">
        <v>3</v>
      </c>
      <c r="W1930" s="4">
        <v>2</v>
      </c>
      <c r="X1930">
        <v>1</v>
      </c>
      <c r="Y1930">
        <v>1</v>
      </c>
      <c r="Z1930" t="str">
        <f t="shared" si="123"/>
        <v>Low</v>
      </c>
      <c r="AA1930" s="14">
        <f t="shared" ca="1" si="124"/>
        <v>0.64057927899738187</v>
      </c>
      <c r="AB1930">
        <v>0</v>
      </c>
      <c r="AC1930">
        <v>2</v>
      </c>
      <c r="AD1930" s="14">
        <f t="shared" ca="1" si="125"/>
        <v>2.0866699531061093</v>
      </c>
      <c r="AE1930">
        <v>7</v>
      </c>
      <c r="AF1930">
        <v>0</v>
      </c>
      <c r="AG1930">
        <v>0</v>
      </c>
      <c r="AH1930">
        <v>0</v>
      </c>
      <c r="AI1930">
        <v>0</v>
      </c>
      <c r="AJ1930">
        <v>0</v>
      </c>
      <c r="AK1930">
        <v>0</v>
      </c>
      <c r="AL1930">
        <v>0</v>
      </c>
      <c r="AM1930" t="s">
        <v>47</v>
      </c>
    </row>
    <row r="1931" spans="1:39" hidden="1" x14ac:dyDescent="0.3">
      <c r="A1931">
        <v>8036</v>
      </c>
      <c r="B1931">
        <v>1971</v>
      </c>
      <c r="C1931" s="14">
        <f>2021-Table1[[#This Row],[Year_Birth]]</f>
        <v>50</v>
      </c>
      <c r="D1931" t="s">
        <v>51</v>
      </c>
      <c r="E1931" s="14" t="str" cm="1">
        <f t="array" ref="E1931">_xlfn.SWITCH(Table1[[#This Row],[Education]],"Graduation","Bachelor’s","Basic","High School","2n Cycle","Master’s","Master","Master’s","PhD","PhD","Other")</f>
        <v>Master’s</v>
      </c>
      <c r="F1931" t="s">
        <v>40</v>
      </c>
      <c r="G1931" s="14" t="s">
        <v>40</v>
      </c>
      <c r="H1931" s="14" t="str" cm="1">
        <f t="array" ref="H1931">_xlfn.SWITCH(Table1[[#This Row],[Marital_Status_mod]],"Together","Couple","Married","Couple","Divorced","Single","Single","Single","Widow","Single","Other")</f>
        <v>Couple</v>
      </c>
      <c r="I1931" s="4">
        <v>26850</v>
      </c>
      <c r="J1931" s="41" t="str">
        <f t="shared" si="122"/>
        <v>$20 - $30K</v>
      </c>
      <c r="K1931">
        <v>1</v>
      </c>
      <c r="L1931">
        <v>1</v>
      </c>
      <c r="M1931">
        <f>Table1[[#This Row],[Teenhome]]+Table1[[#This Row],[Kidhome]]</f>
        <v>2</v>
      </c>
      <c r="N1931" s="1">
        <v>41747</v>
      </c>
      <c r="O1931" s="16">
        <f>(Table1[[#This Row],[DataSetDate]]-Table1[[#This Row],[Dt_Customer]])/365</f>
        <v>6.8082191780821919</v>
      </c>
      <c r="P1931" s="15">
        <v>44232</v>
      </c>
      <c r="Q1931">
        <v>10</v>
      </c>
      <c r="R1931" s="4">
        <v>31</v>
      </c>
      <c r="S1931" s="4">
        <v>1</v>
      </c>
      <c r="T1931" s="4">
        <v>13</v>
      </c>
      <c r="U1931" s="4">
        <v>7</v>
      </c>
      <c r="V1931" s="4">
        <v>2</v>
      </c>
      <c r="W1931" s="4">
        <v>9</v>
      </c>
      <c r="X1931">
        <v>4</v>
      </c>
      <c r="Y1931">
        <v>2</v>
      </c>
      <c r="Z1931" t="str">
        <f t="shared" si="123"/>
        <v>Low</v>
      </c>
      <c r="AA1931" s="14">
        <f t="shared" ca="1" si="124"/>
        <v>2.3487723347712151</v>
      </c>
      <c r="AB1931">
        <v>1</v>
      </c>
      <c r="AC1931">
        <v>4</v>
      </c>
      <c r="AD1931" s="14">
        <f t="shared" ca="1" si="125"/>
        <v>4.1536695763195635</v>
      </c>
      <c r="AE1931">
        <v>4</v>
      </c>
      <c r="AF1931">
        <v>0</v>
      </c>
      <c r="AG1931">
        <v>0</v>
      </c>
      <c r="AH1931">
        <v>0</v>
      </c>
      <c r="AI1931">
        <v>0</v>
      </c>
      <c r="AJ1931">
        <v>0</v>
      </c>
      <c r="AK1931">
        <v>0</v>
      </c>
      <c r="AL1931">
        <v>0</v>
      </c>
      <c r="AM1931" t="s">
        <v>41</v>
      </c>
    </row>
    <row r="1932" spans="1:39" hidden="1" x14ac:dyDescent="0.3">
      <c r="A1932">
        <v>8080</v>
      </c>
      <c r="B1932">
        <v>1986</v>
      </c>
      <c r="C1932" s="14">
        <f>2021-Table1[[#This Row],[Year_Birth]]</f>
        <v>35</v>
      </c>
      <c r="D1932" t="s">
        <v>46</v>
      </c>
      <c r="E1932" s="14" t="str" cm="1">
        <f t="array" ref="E1932">_xlfn.SWITCH(Table1[[#This Row],[Education]],"Graduation","Bachelor’s","Basic","High School","2n Cycle","Master’s","Master","Master’s","PhD","PhD","Other")</f>
        <v>Bachelor’s</v>
      </c>
      <c r="F1932" t="s">
        <v>50</v>
      </c>
      <c r="G1932" s="14" t="s">
        <v>50</v>
      </c>
      <c r="H1932" s="14" t="str" cm="1">
        <f t="array" ref="H1932">_xlfn.SWITCH(Table1[[#This Row],[Marital_Status_mod]],"Together","Couple","Married","Couple","Divorced","Single","Single","Single","Widow","Single","Other")</f>
        <v>Single</v>
      </c>
      <c r="I1932" s="4">
        <v>26816</v>
      </c>
      <c r="J1932" s="41" t="str">
        <f t="shared" si="122"/>
        <v>$20 - $30K</v>
      </c>
      <c r="K1932">
        <v>0</v>
      </c>
      <c r="L1932">
        <v>0</v>
      </c>
      <c r="M1932">
        <f>Table1[[#This Row],[Teenhome]]+Table1[[#This Row],[Kidhome]]</f>
        <v>0</v>
      </c>
      <c r="N1932" s="1">
        <v>41138</v>
      </c>
      <c r="O1932" s="16">
        <f>(Table1[[#This Row],[DataSetDate]]-Table1[[#This Row],[Dt_Customer]])/365</f>
        <v>8.4767123287671229</v>
      </c>
      <c r="P1932" s="15">
        <v>44232</v>
      </c>
      <c r="Q1932">
        <v>50</v>
      </c>
      <c r="R1932" s="4">
        <v>5</v>
      </c>
      <c r="S1932" s="4">
        <v>1</v>
      </c>
      <c r="T1932" s="4">
        <v>6</v>
      </c>
      <c r="U1932" s="4">
        <v>3</v>
      </c>
      <c r="V1932" s="4">
        <v>4</v>
      </c>
      <c r="W1932" s="4">
        <v>3</v>
      </c>
      <c r="X1932">
        <v>1</v>
      </c>
      <c r="Y1932">
        <v>0</v>
      </c>
      <c r="Z1932" t="str">
        <f t="shared" si="123"/>
        <v>Low</v>
      </c>
      <c r="AA1932" s="14">
        <f t="shared" ca="1" si="124"/>
        <v>0.2177964857478549</v>
      </c>
      <c r="AB1932">
        <v>0</v>
      </c>
      <c r="AC1932">
        <v>3</v>
      </c>
      <c r="AD1932" s="14">
        <f t="shared" ca="1" si="125"/>
        <v>2.6693045651984342</v>
      </c>
      <c r="AE1932">
        <v>4</v>
      </c>
      <c r="AF1932">
        <v>0</v>
      </c>
      <c r="AG1932">
        <v>0</v>
      </c>
      <c r="AH1932">
        <v>0</v>
      </c>
      <c r="AI1932">
        <v>0</v>
      </c>
      <c r="AJ1932">
        <v>0</v>
      </c>
      <c r="AK1932">
        <v>0</v>
      </c>
      <c r="AL1932">
        <v>0</v>
      </c>
      <c r="AM1932" t="s">
        <v>45</v>
      </c>
    </row>
    <row r="1933" spans="1:39" hidden="1" x14ac:dyDescent="0.3">
      <c r="A1933">
        <v>2589</v>
      </c>
      <c r="B1933">
        <v>1972</v>
      </c>
      <c r="C1933" s="14">
        <f>2021-Table1[[#This Row],[Year_Birth]]</f>
        <v>49</v>
      </c>
      <c r="D1933" t="s">
        <v>46</v>
      </c>
      <c r="E1933" s="14" t="str" cm="1">
        <f t="array" ref="E1933">_xlfn.SWITCH(Table1[[#This Row],[Education]],"Graduation","Bachelor’s","Basic","High School","2n Cycle","Master’s","Master","Master’s","PhD","PhD","Other")</f>
        <v>Bachelor’s</v>
      </c>
      <c r="F1933" t="s">
        <v>49</v>
      </c>
      <c r="G1933" s="14" t="s">
        <v>49</v>
      </c>
      <c r="H1933" s="14" t="str" cm="1">
        <f t="array" ref="H1933">_xlfn.SWITCH(Table1[[#This Row],[Marital_Status_mod]],"Together","Couple","Married","Couple","Divorced","Single","Single","Single","Widow","Single","Other")</f>
        <v>Single</v>
      </c>
      <c r="I1933" s="4">
        <v>26759</v>
      </c>
      <c r="J1933" s="41" t="str">
        <f t="shared" si="122"/>
        <v>$20 - $30K</v>
      </c>
      <c r="K1933">
        <v>1</v>
      </c>
      <c r="L1933">
        <v>0</v>
      </c>
      <c r="M1933">
        <f>Table1[[#This Row],[Teenhome]]+Table1[[#This Row],[Kidhome]]</f>
        <v>1</v>
      </c>
      <c r="N1933" s="1">
        <v>41677</v>
      </c>
      <c r="O1933" s="16">
        <f>(Table1[[#This Row],[DataSetDate]]-Table1[[#This Row],[Dt_Customer]])/365</f>
        <v>7</v>
      </c>
      <c r="P1933" s="15">
        <v>44232</v>
      </c>
      <c r="Q1933">
        <v>65</v>
      </c>
      <c r="R1933" s="4">
        <v>25</v>
      </c>
      <c r="S1933" s="4">
        <v>3</v>
      </c>
      <c r="T1933" s="4">
        <v>16</v>
      </c>
      <c r="U1933" s="4">
        <v>8</v>
      </c>
      <c r="V1933" s="4">
        <v>5</v>
      </c>
      <c r="W1933" s="4">
        <v>2</v>
      </c>
      <c r="X1933">
        <v>2</v>
      </c>
      <c r="Y1933">
        <v>2</v>
      </c>
      <c r="Z1933" t="str">
        <f t="shared" si="123"/>
        <v>Low</v>
      </c>
      <c r="AA1933" s="14">
        <f t="shared" ca="1" si="124"/>
        <v>1.7430453430675681</v>
      </c>
      <c r="AB1933">
        <v>1</v>
      </c>
      <c r="AC1933">
        <v>3</v>
      </c>
      <c r="AD1933" s="14">
        <f t="shared" ca="1" si="125"/>
        <v>3.3286351996739523</v>
      </c>
      <c r="AE1933">
        <v>6</v>
      </c>
      <c r="AF1933">
        <v>0</v>
      </c>
      <c r="AG1933">
        <v>0</v>
      </c>
      <c r="AH1933">
        <v>0</v>
      </c>
      <c r="AI1933">
        <v>0</v>
      </c>
      <c r="AJ1933">
        <v>0</v>
      </c>
      <c r="AK1933">
        <v>0</v>
      </c>
      <c r="AL1933">
        <v>0</v>
      </c>
      <c r="AM1933" t="s">
        <v>53</v>
      </c>
    </row>
    <row r="1934" spans="1:39" hidden="1" x14ac:dyDescent="0.3">
      <c r="A1934">
        <v>6961</v>
      </c>
      <c r="B1934">
        <v>1974</v>
      </c>
      <c r="C1934" s="14">
        <f>2021-Table1[[#This Row],[Year_Birth]]</f>
        <v>47</v>
      </c>
      <c r="D1934" t="s">
        <v>46</v>
      </c>
      <c r="E1934" s="14" t="str" cm="1">
        <f t="array" ref="E1934">_xlfn.SWITCH(Table1[[#This Row],[Education]],"Graduation","Bachelor’s","Basic","High School","2n Cycle","Master’s","Master","Master’s","PhD","PhD","Other")</f>
        <v>Bachelor’s</v>
      </c>
      <c r="F1934" t="s">
        <v>42</v>
      </c>
      <c r="G1934" s="14" t="s">
        <v>42</v>
      </c>
      <c r="H1934" s="14" t="str" cm="1">
        <f t="array" ref="H1934">_xlfn.SWITCH(Table1[[#This Row],[Marital_Status_mod]],"Together","Couple","Married","Couple","Divorced","Single","Single","Single","Widow","Single","Other")</f>
        <v>Couple</v>
      </c>
      <c r="I1934" s="4">
        <v>26751</v>
      </c>
      <c r="J1934" s="41" t="str">
        <f t="shared" si="122"/>
        <v>$20 - $30K</v>
      </c>
      <c r="K1934">
        <v>2</v>
      </c>
      <c r="L1934">
        <v>0</v>
      </c>
      <c r="M1934">
        <f>Table1[[#This Row],[Teenhome]]+Table1[[#This Row],[Kidhome]]</f>
        <v>2</v>
      </c>
      <c r="N1934" s="1">
        <v>41781</v>
      </c>
      <c r="O1934" s="16">
        <f>(Table1[[#This Row],[DataSetDate]]-Table1[[#This Row],[Dt_Customer]])/365</f>
        <v>6.7150684931506852</v>
      </c>
      <c r="P1934" s="15">
        <v>44232</v>
      </c>
      <c r="Q1934">
        <v>26</v>
      </c>
      <c r="R1934" s="4">
        <v>1</v>
      </c>
      <c r="S1934" s="4">
        <v>1</v>
      </c>
      <c r="T1934" s="4">
        <v>5</v>
      </c>
      <c r="U1934" s="4">
        <v>0</v>
      </c>
      <c r="V1934" s="4">
        <v>3</v>
      </c>
      <c r="W1934" s="4">
        <v>1</v>
      </c>
      <c r="X1934">
        <v>1</v>
      </c>
      <c r="Y1934">
        <v>1</v>
      </c>
      <c r="Z1934" t="str">
        <f t="shared" si="123"/>
        <v>Low</v>
      </c>
      <c r="AA1934" s="14">
        <f t="shared" ca="1" si="124"/>
        <v>1.0465585100210641</v>
      </c>
      <c r="AB1934">
        <v>0</v>
      </c>
      <c r="AC1934">
        <v>2</v>
      </c>
      <c r="AD1934" s="14">
        <f t="shared" ca="1" si="125"/>
        <v>2.0121527215798172</v>
      </c>
      <c r="AE1934">
        <v>8</v>
      </c>
      <c r="AF1934">
        <v>0</v>
      </c>
      <c r="AG1934">
        <v>0</v>
      </c>
      <c r="AH1934">
        <v>0</v>
      </c>
      <c r="AI1934">
        <v>0</v>
      </c>
      <c r="AJ1934">
        <v>0</v>
      </c>
      <c r="AK1934">
        <v>0</v>
      </c>
      <c r="AL1934">
        <v>0</v>
      </c>
      <c r="AM1934" t="s">
        <v>41</v>
      </c>
    </row>
    <row r="1935" spans="1:39" hidden="1" x14ac:dyDescent="0.3">
      <c r="A1935">
        <v>6182</v>
      </c>
      <c r="B1935">
        <v>1984</v>
      </c>
      <c r="C1935" s="14">
        <f>2021-Table1[[#This Row],[Year_Birth]]</f>
        <v>37</v>
      </c>
      <c r="D1935" t="s">
        <v>46</v>
      </c>
      <c r="E1935" s="14" t="str" cm="1">
        <f t="array" ref="E1935">_xlfn.SWITCH(Table1[[#This Row],[Education]],"Graduation","Bachelor’s","Basic","High School","2n Cycle","Master’s","Master","Master’s","PhD","PhD","Other")</f>
        <v>Bachelor’s</v>
      </c>
      <c r="F1935" t="s">
        <v>40</v>
      </c>
      <c r="G1935" s="14" t="s">
        <v>40</v>
      </c>
      <c r="H1935" s="14" t="str" cm="1">
        <f t="array" ref="H1935">_xlfn.SWITCH(Table1[[#This Row],[Marital_Status_mod]],"Together","Couple","Married","Couple","Divorced","Single","Single","Single","Widow","Single","Other")</f>
        <v>Couple</v>
      </c>
      <c r="I1935" s="4">
        <v>26646</v>
      </c>
      <c r="J1935" s="41" t="str">
        <f t="shared" si="122"/>
        <v>$20 - $30K</v>
      </c>
      <c r="K1935">
        <v>1</v>
      </c>
      <c r="L1935">
        <v>0</v>
      </c>
      <c r="M1935">
        <f>Table1[[#This Row],[Teenhome]]+Table1[[#This Row],[Kidhome]]</f>
        <v>1</v>
      </c>
      <c r="N1935" s="1">
        <v>41680</v>
      </c>
      <c r="O1935" s="16">
        <f>(Table1[[#This Row],[DataSetDate]]-Table1[[#This Row],[Dt_Customer]])/365</f>
        <v>6.9917808219178079</v>
      </c>
      <c r="P1935" s="15">
        <v>44232</v>
      </c>
      <c r="Q1935">
        <v>26</v>
      </c>
      <c r="R1935" s="4">
        <v>11</v>
      </c>
      <c r="S1935" s="4">
        <v>4</v>
      </c>
      <c r="T1935" s="4">
        <v>20</v>
      </c>
      <c r="U1935" s="4">
        <v>10</v>
      </c>
      <c r="V1935" s="4">
        <v>3</v>
      </c>
      <c r="W1935" s="4">
        <v>5</v>
      </c>
      <c r="X1935">
        <v>2</v>
      </c>
      <c r="Y1935">
        <v>2</v>
      </c>
      <c r="Z1935" t="str">
        <f t="shared" si="123"/>
        <v>Low</v>
      </c>
      <c r="AA1935" s="14">
        <f t="shared" ca="1" si="124"/>
        <v>1.7630508502251299</v>
      </c>
      <c r="AB1935">
        <v>0</v>
      </c>
      <c r="AC1935">
        <v>4</v>
      </c>
      <c r="AD1935" s="14">
        <f t="shared" ca="1" si="125"/>
        <v>4.0246546162433461</v>
      </c>
      <c r="AE1935">
        <v>6</v>
      </c>
      <c r="AF1935">
        <v>0</v>
      </c>
      <c r="AG1935">
        <v>0</v>
      </c>
      <c r="AH1935">
        <v>0</v>
      </c>
      <c r="AI1935">
        <v>0</v>
      </c>
      <c r="AJ1935">
        <v>0</v>
      </c>
      <c r="AK1935">
        <v>0</v>
      </c>
      <c r="AL1935">
        <v>0</v>
      </c>
      <c r="AM1935" t="s">
        <v>43</v>
      </c>
    </row>
    <row r="1936" spans="1:39" hidden="1" x14ac:dyDescent="0.3">
      <c r="A1936">
        <v>3286</v>
      </c>
      <c r="B1936">
        <v>1967</v>
      </c>
      <c r="C1936" s="14">
        <f>2021-Table1[[#This Row],[Year_Birth]]</f>
        <v>54</v>
      </c>
      <c r="D1936" t="s">
        <v>39</v>
      </c>
      <c r="E1936" s="14" t="str" cm="1">
        <f t="array" ref="E1936">_xlfn.SWITCH(Table1[[#This Row],[Education]],"Graduation","Bachelor’s","Basic","High School","2n Cycle","Master’s","Master","Master’s","PhD","PhD","Other")</f>
        <v>PhD</v>
      </c>
      <c r="F1936" t="s">
        <v>49</v>
      </c>
      <c r="G1936" s="14" t="s">
        <v>49</v>
      </c>
      <c r="H1936" s="14" t="str" cm="1">
        <f t="array" ref="H1936">_xlfn.SWITCH(Table1[[#This Row],[Marital_Status_mod]],"Together","Couple","Married","Couple","Divorced","Single","Single","Single","Widow","Single","Other")</f>
        <v>Single</v>
      </c>
      <c r="I1936" s="4">
        <v>26642</v>
      </c>
      <c r="J1936" s="41" t="str">
        <f t="shared" si="122"/>
        <v>$20 - $30K</v>
      </c>
      <c r="K1936">
        <v>1</v>
      </c>
      <c r="L1936">
        <v>0</v>
      </c>
      <c r="M1936">
        <f>Table1[[#This Row],[Teenhome]]+Table1[[#This Row],[Kidhome]]</f>
        <v>1</v>
      </c>
      <c r="N1936" s="1">
        <v>41699</v>
      </c>
      <c r="O1936" s="16">
        <f>(Table1[[#This Row],[DataSetDate]]-Table1[[#This Row],[Dt_Customer]])/365</f>
        <v>6.9397260273972599</v>
      </c>
      <c r="P1936" s="15">
        <v>44232</v>
      </c>
      <c r="Q1936">
        <v>71</v>
      </c>
      <c r="R1936" s="4">
        <v>13</v>
      </c>
      <c r="S1936" s="4">
        <v>2</v>
      </c>
      <c r="T1936" s="4">
        <v>15</v>
      </c>
      <c r="U1936" s="4">
        <v>2</v>
      </c>
      <c r="V1936" s="4">
        <v>2</v>
      </c>
      <c r="W1936" s="4">
        <v>8</v>
      </c>
      <c r="X1936">
        <v>2</v>
      </c>
      <c r="Y1936">
        <v>2</v>
      </c>
      <c r="Z1936" t="str">
        <f t="shared" si="123"/>
        <v>Low</v>
      </c>
      <c r="AA1936" s="14">
        <f t="shared" ca="1" si="124"/>
        <v>2.1423377459202366</v>
      </c>
      <c r="AB1936">
        <v>0</v>
      </c>
      <c r="AC1936">
        <v>3</v>
      </c>
      <c r="AD1936" s="14">
        <f t="shared" ca="1" si="125"/>
        <v>2.6110781007810595</v>
      </c>
      <c r="AE1936">
        <v>6</v>
      </c>
      <c r="AF1936">
        <v>0</v>
      </c>
      <c r="AG1936">
        <v>0</v>
      </c>
      <c r="AH1936">
        <v>0</v>
      </c>
      <c r="AI1936">
        <v>0</v>
      </c>
      <c r="AJ1936">
        <v>0</v>
      </c>
      <c r="AK1936">
        <v>0</v>
      </c>
      <c r="AL1936">
        <v>0</v>
      </c>
      <c r="AM1936" t="s">
        <v>41</v>
      </c>
    </row>
    <row r="1937" spans="1:39" hidden="1" x14ac:dyDescent="0.3">
      <c r="A1937">
        <v>10525</v>
      </c>
      <c r="B1937">
        <v>1986</v>
      </c>
      <c r="C1937" s="14">
        <f>2021-Table1[[#This Row],[Year_Birth]]</f>
        <v>35</v>
      </c>
      <c r="D1937" t="s">
        <v>46</v>
      </c>
      <c r="E1937" s="14" t="str" cm="1">
        <f t="array" ref="E1937">_xlfn.SWITCH(Table1[[#This Row],[Education]],"Graduation","Bachelor’s","Basic","High School","2n Cycle","Master’s","Master","Master’s","PhD","PhD","Other")</f>
        <v>Bachelor’s</v>
      </c>
      <c r="F1937" t="s">
        <v>50</v>
      </c>
      <c r="G1937" s="14" t="s">
        <v>50</v>
      </c>
      <c r="H1937" s="14" t="str" cm="1">
        <f t="array" ref="H1937">_xlfn.SWITCH(Table1[[#This Row],[Marital_Status_mod]],"Together","Couple","Married","Couple","Divorced","Single","Single","Single","Widow","Single","Other")</f>
        <v>Single</v>
      </c>
      <c r="I1937" s="4">
        <v>26576</v>
      </c>
      <c r="J1937" s="41" t="str">
        <f t="shared" si="122"/>
        <v>$20 - $30K</v>
      </c>
      <c r="K1937">
        <v>1</v>
      </c>
      <c r="L1937">
        <v>0</v>
      </c>
      <c r="M1937">
        <f>Table1[[#This Row],[Teenhome]]+Table1[[#This Row],[Kidhome]]</f>
        <v>1</v>
      </c>
      <c r="N1937" s="1">
        <v>41195</v>
      </c>
      <c r="O1937" s="16">
        <f>(Table1[[#This Row],[DataSetDate]]-Table1[[#This Row],[Dt_Customer]])/365</f>
        <v>8.3205479452054796</v>
      </c>
      <c r="P1937" s="15">
        <v>44232</v>
      </c>
      <c r="Q1937">
        <v>40</v>
      </c>
      <c r="R1937" s="4">
        <v>10</v>
      </c>
      <c r="S1937" s="4">
        <v>0</v>
      </c>
      <c r="T1937" s="4">
        <v>8</v>
      </c>
      <c r="U1937" s="4">
        <v>0</v>
      </c>
      <c r="V1937" s="4">
        <v>0</v>
      </c>
      <c r="W1937" s="4">
        <v>9</v>
      </c>
      <c r="X1937">
        <v>1</v>
      </c>
      <c r="Y1937">
        <v>1</v>
      </c>
      <c r="Z1937" t="str">
        <f t="shared" si="123"/>
        <v>Low</v>
      </c>
      <c r="AA1937" s="14">
        <f t="shared" ca="1" si="124"/>
        <v>1.0219247424999465</v>
      </c>
      <c r="AB1937">
        <v>0</v>
      </c>
      <c r="AC1937">
        <v>2</v>
      </c>
      <c r="AD1937" s="14">
        <f t="shared" ca="1" si="125"/>
        <v>2.3439095690340883</v>
      </c>
      <c r="AE1937">
        <v>9</v>
      </c>
      <c r="AF1937">
        <v>0</v>
      </c>
      <c r="AG1937">
        <v>0</v>
      </c>
      <c r="AH1937">
        <v>1</v>
      </c>
      <c r="AI1937">
        <v>0</v>
      </c>
      <c r="AJ1937">
        <v>0</v>
      </c>
      <c r="AK1937">
        <v>1</v>
      </c>
      <c r="AL1937">
        <v>0</v>
      </c>
      <c r="AM1937" t="s">
        <v>41</v>
      </c>
    </row>
    <row r="1938" spans="1:39" hidden="1" x14ac:dyDescent="0.3">
      <c r="A1938">
        <v>2868</v>
      </c>
      <c r="B1938">
        <v>1949</v>
      </c>
      <c r="C1938" s="14">
        <f>2021-Table1[[#This Row],[Year_Birth]]</f>
        <v>72</v>
      </c>
      <c r="D1938" t="s">
        <v>39</v>
      </c>
      <c r="E1938" s="14" t="str" cm="1">
        <f t="array" ref="E1938">_xlfn.SWITCH(Table1[[#This Row],[Education]],"Graduation","Bachelor’s","Basic","High School","2n Cycle","Master’s","Master","Master’s","PhD","PhD","Other")</f>
        <v>PhD</v>
      </c>
      <c r="F1938" t="s">
        <v>50</v>
      </c>
      <c r="G1938" s="14" t="s">
        <v>50</v>
      </c>
      <c r="H1938" s="14" t="str" cm="1">
        <f t="array" ref="H1938">_xlfn.SWITCH(Table1[[#This Row],[Marital_Status_mod]],"Together","Couple","Married","Couple","Divorced","Single","Single","Single","Widow","Single","Other")</f>
        <v>Single</v>
      </c>
      <c r="I1938" s="4">
        <v>26518</v>
      </c>
      <c r="J1938" s="41" t="str">
        <f t="shared" si="122"/>
        <v>$20 - $30K</v>
      </c>
      <c r="K1938">
        <v>1</v>
      </c>
      <c r="L1938">
        <v>1</v>
      </c>
      <c r="M1938">
        <f>Table1[[#This Row],[Teenhome]]+Table1[[#This Row],[Kidhome]]</f>
        <v>2</v>
      </c>
      <c r="N1938" s="1">
        <v>41372</v>
      </c>
      <c r="O1938" s="16">
        <f>(Table1[[#This Row],[DataSetDate]]-Table1[[#This Row],[Dt_Customer]])/365</f>
        <v>7.8356164383561646</v>
      </c>
      <c r="P1938" s="15">
        <v>44232</v>
      </c>
      <c r="Q1938">
        <v>33</v>
      </c>
      <c r="R1938" s="4">
        <v>20</v>
      </c>
      <c r="S1938" s="4">
        <v>1</v>
      </c>
      <c r="T1938" s="4">
        <v>28</v>
      </c>
      <c r="U1938" s="4">
        <v>3</v>
      </c>
      <c r="V1938" s="4">
        <v>3</v>
      </c>
      <c r="W1938" s="4">
        <v>2</v>
      </c>
      <c r="X1938">
        <v>3</v>
      </c>
      <c r="Y1938">
        <v>2</v>
      </c>
      <c r="Z1938" t="str">
        <f t="shared" si="123"/>
        <v>Low</v>
      </c>
      <c r="AA1938" s="14">
        <f t="shared" ca="1" si="124"/>
        <v>2.015788890302431</v>
      </c>
      <c r="AB1938">
        <v>0</v>
      </c>
      <c r="AC1938">
        <v>3</v>
      </c>
      <c r="AD1938" s="14">
        <f t="shared" ca="1" si="125"/>
        <v>2.9847949066079371</v>
      </c>
      <c r="AE1938">
        <v>8</v>
      </c>
      <c r="AF1938">
        <v>0</v>
      </c>
      <c r="AG1938">
        <v>0</v>
      </c>
      <c r="AH1938">
        <v>0</v>
      </c>
      <c r="AI1938">
        <v>0</v>
      </c>
      <c r="AJ1938">
        <v>0</v>
      </c>
      <c r="AK1938">
        <v>1</v>
      </c>
      <c r="AL1938">
        <v>0</v>
      </c>
      <c r="AM1938" t="s">
        <v>43</v>
      </c>
    </row>
    <row r="1939" spans="1:39" hidden="1" x14ac:dyDescent="0.3">
      <c r="A1939">
        <v>2227</v>
      </c>
      <c r="B1939">
        <v>1958</v>
      </c>
      <c r="C1939" s="14">
        <f>2021-Table1[[#This Row],[Year_Birth]]</f>
        <v>63</v>
      </c>
      <c r="D1939" t="s">
        <v>51</v>
      </c>
      <c r="E1939" s="14" t="str" cm="1">
        <f t="array" ref="E1939">_xlfn.SWITCH(Table1[[#This Row],[Education]],"Graduation","Bachelor’s","Basic","High School","2n Cycle","Master’s","Master","Master’s","PhD","PhD","Other")</f>
        <v>Master’s</v>
      </c>
      <c r="F1939" t="s">
        <v>40</v>
      </c>
      <c r="G1939" s="14" t="s">
        <v>40</v>
      </c>
      <c r="H1939" s="14" t="str" cm="1">
        <f t="array" ref="H1939">_xlfn.SWITCH(Table1[[#This Row],[Marital_Status_mod]],"Together","Couple","Married","Couple","Divorced","Single","Single","Single","Widow","Single","Other")</f>
        <v>Couple</v>
      </c>
      <c r="I1939" s="4">
        <v>26490</v>
      </c>
      <c r="J1939" s="41" t="str">
        <f t="shared" si="122"/>
        <v>$20 - $30K</v>
      </c>
      <c r="K1939">
        <v>0</v>
      </c>
      <c r="L1939">
        <v>0</v>
      </c>
      <c r="M1939">
        <f>Table1[[#This Row],[Teenhome]]+Table1[[#This Row],[Kidhome]]</f>
        <v>0</v>
      </c>
      <c r="N1939" s="1">
        <v>41174</v>
      </c>
      <c r="O1939" s="16">
        <f>(Table1[[#This Row],[DataSetDate]]-Table1[[#This Row],[Dt_Customer]])/365</f>
        <v>8.3780821917808215</v>
      </c>
      <c r="P1939" s="15">
        <v>44232</v>
      </c>
      <c r="Q1939">
        <v>92</v>
      </c>
      <c r="R1939" s="4">
        <v>45</v>
      </c>
      <c r="S1939" s="4">
        <v>47</v>
      </c>
      <c r="T1939" s="4">
        <v>52</v>
      </c>
      <c r="U1939" s="4">
        <v>21</v>
      </c>
      <c r="V1939" s="4">
        <v>20</v>
      </c>
      <c r="W1939" s="4">
        <v>25</v>
      </c>
      <c r="X1939">
        <v>2</v>
      </c>
      <c r="Y1939">
        <v>3</v>
      </c>
      <c r="Z1939" t="str">
        <f t="shared" si="123"/>
        <v>Medium</v>
      </c>
      <c r="AA1939" s="14">
        <f t="shared" ca="1" si="124"/>
        <v>2.8520508418598371</v>
      </c>
      <c r="AB1939">
        <v>1</v>
      </c>
      <c r="AC1939">
        <v>5</v>
      </c>
      <c r="AD1939" s="14">
        <f t="shared" ca="1" si="125"/>
        <v>4.765332534218798</v>
      </c>
      <c r="AE1939">
        <v>6</v>
      </c>
      <c r="AF1939">
        <v>0</v>
      </c>
      <c r="AG1939">
        <v>0</v>
      </c>
      <c r="AH1939">
        <v>0</v>
      </c>
      <c r="AI1939">
        <v>0</v>
      </c>
      <c r="AJ1939">
        <v>0</v>
      </c>
      <c r="AK1939">
        <v>0</v>
      </c>
      <c r="AL1939">
        <v>0</v>
      </c>
      <c r="AM1939" t="s">
        <v>47</v>
      </c>
    </row>
    <row r="1940" spans="1:39" hidden="1" x14ac:dyDescent="0.3">
      <c r="A1940">
        <v>946</v>
      </c>
      <c r="B1940">
        <v>1958</v>
      </c>
      <c r="C1940" s="14">
        <f>2021-Table1[[#This Row],[Year_Birth]]</f>
        <v>63</v>
      </c>
      <c r="D1940" t="s">
        <v>51</v>
      </c>
      <c r="E1940" s="14" t="str" cm="1">
        <f t="array" ref="E1940">_xlfn.SWITCH(Table1[[#This Row],[Education]],"Graduation","Bachelor’s","Basic","High School","2n Cycle","Master’s","Master","Master’s","PhD","PhD","Other")</f>
        <v>Master’s</v>
      </c>
      <c r="F1940" t="s">
        <v>40</v>
      </c>
      <c r="G1940" s="14" t="s">
        <v>40</v>
      </c>
      <c r="H1940" s="14" t="str" cm="1">
        <f t="array" ref="H1940">_xlfn.SWITCH(Table1[[#This Row],[Marital_Status_mod]],"Together","Couple","Married","Couple","Divorced","Single","Single","Single","Widow","Single","Other")</f>
        <v>Couple</v>
      </c>
      <c r="I1940" s="4">
        <v>26490</v>
      </c>
      <c r="J1940" s="41" t="str">
        <f t="shared" si="122"/>
        <v>$20 - $30K</v>
      </c>
      <c r="K1940">
        <v>0</v>
      </c>
      <c r="L1940">
        <v>0</v>
      </c>
      <c r="M1940">
        <f>Table1[[#This Row],[Teenhome]]+Table1[[#This Row],[Kidhome]]</f>
        <v>0</v>
      </c>
      <c r="N1940" s="1">
        <v>41174</v>
      </c>
      <c r="O1940" s="16">
        <f>(Table1[[#This Row],[DataSetDate]]-Table1[[#This Row],[Dt_Customer]])/365</f>
        <v>8.3780821917808215</v>
      </c>
      <c r="P1940" s="15">
        <v>44232</v>
      </c>
      <c r="Q1940">
        <v>92</v>
      </c>
      <c r="R1940" s="4">
        <v>45</v>
      </c>
      <c r="S1940" s="4">
        <v>47</v>
      </c>
      <c r="T1940" s="4">
        <v>52</v>
      </c>
      <c r="U1940" s="4">
        <v>21</v>
      </c>
      <c r="V1940" s="4">
        <v>20</v>
      </c>
      <c r="W1940" s="4">
        <v>25</v>
      </c>
      <c r="X1940">
        <v>2</v>
      </c>
      <c r="Y1940">
        <v>3</v>
      </c>
      <c r="Z1940" t="str">
        <f t="shared" si="123"/>
        <v>Medium</v>
      </c>
      <c r="AA1940" s="14">
        <f t="shared" ca="1" si="124"/>
        <v>2.6648378965588528</v>
      </c>
      <c r="AB1940">
        <v>1</v>
      </c>
      <c r="AC1940">
        <v>5</v>
      </c>
      <c r="AD1940" s="14">
        <f t="shared" ca="1" si="125"/>
        <v>4.8257230005388774</v>
      </c>
      <c r="AE1940">
        <v>6</v>
      </c>
      <c r="AF1940">
        <v>0</v>
      </c>
      <c r="AG1940">
        <v>0</v>
      </c>
      <c r="AH1940">
        <v>0</v>
      </c>
      <c r="AI1940">
        <v>0</v>
      </c>
      <c r="AJ1940">
        <v>0</v>
      </c>
      <c r="AK1940">
        <v>0</v>
      </c>
      <c r="AL1940">
        <v>0</v>
      </c>
      <c r="AM1940" t="s">
        <v>41</v>
      </c>
    </row>
    <row r="1941" spans="1:39" hidden="1" x14ac:dyDescent="0.3">
      <c r="A1941">
        <v>11187</v>
      </c>
      <c r="B1941">
        <v>1978</v>
      </c>
      <c r="C1941" s="14">
        <f>2021-Table1[[#This Row],[Year_Birth]]</f>
        <v>43</v>
      </c>
      <c r="D1941" t="s">
        <v>59</v>
      </c>
      <c r="E1941" s="14" t="str" cm="1">
        <f t="array" ref="E1941">_xlfn.SWITCH(Table1[[#This Row],[Education]],"Graduation","Bachelor’s","Basic","High School","2n Cycle","Master’s","Master","Master’s","PhD","PhD","Other")</f>
        <v>High School</v>
      </c>
      <c r="F1941" t="s">
        <v>50</v>
      </c>
      <c r="G1941" s="14" t="s">
        <v>50</v>
      </c>
      <c r="H1941" s="14" t="str" cm="1">
        <f t="array" ref="H1941">_xlfn.SWITCH(Table1[[#This Row],[Marital_Status_mod]],"Together","Couple","Married","Couple","Divorced","Single","Single","Single","Widow","Single","Other")</f>
        <v>Single</v>
      </c>
      <c r="I1941" s="4">
        <v>26487</v>
      </c>
      <c r="J1941" s="41" t="str">
        <f t="shared" si="122"/>
        <v>$20 - $30K</v>
      </c>
      <c r="K1941">
        <v>1</v>
      </c>
      <c r="L1941">
        <v>0</v>
      </c>
      <c r="M1941">
        <f>Table1[[#This Row],[Teenhome]]+Table1[[#This Row],[Kidhome]]</f>
        <v>1</v>
      </c>
      <c r="N1941" s="1">
        <v>41414</v>
      </c>
      <c r="O1941" s="16">
        <f>(Table1[[#This Row],[DataSetDate]]-Table1[[#This Row],[Dt_Customer]])/365</f>
        <v>7.720547945205479</v>
      </c>
      <c r="P1941" s="15">
        <v>44232</v>
      </c>
      <c r="Q1941">
        <v>23</v>
      </c>
      <c r="R1941" s="4">
        <v>2</v>
      </c>
      <c r="S1941" s="4">
        <v>8</v>
      </c>
      <c r="T1941" s="4">
        <v>10</v>
      </c>
      <c r="U1941" s="4">
        <v>12</v>
      </c>
      <c r="V1941" s="4">
        <v>14</v>
      </c>
      <c r="W1941" s="4">
        <v>23</v>
      </c>
      <c r="X1941">
        <v>3</v>
      </c>
      <c r="Y1941">
        <v>2</v>
      </c>
      <c r="Z1941" t="str">
        <f t="shared" si="123"/>
        <v>Low</v>
      </c>
      <c r="AA1941" s="14">
        <f t="shared" ca="1" si="124"/>
        <v>2.1078412965241538</v>
      </c>
      <c r="AB1941">
        <v>1</v>
      </c>
      <c r="AC1941">
        <v>3</v>
      </c>
      <c r="AD1941" s="14">
        <f t="shared" ca="1" si="125"/>
        <v>2.9502223708021571</v>
      </c>
      <c r="AE1941">
        <v>5</v>
      </c>
      <c r="AF1941">
        <v>0</v>
      </c>
      <c r="AG1941">
        <v>0</v>
      </c>
      <c r="AH1941">
        <v>0</v>
      </c>
      <c r="AI1941">
        <v>0</v>
      </c>
      <c r="AJ1941">
        <v>0</v>
      </c>
      <c r="AK1941">
        <v>0</v>
      </c>
      <c r="AL1941">
        <v>0</v>
      </c>
      <c r="AM1941" t="s">
        <v>48</v>
      </c>
    </row>
    <row r="1942" spans="1:39" hidden="1" x14ac:dyDescent="0.3">
      <c r="A1942">
        <v>10401</v>
      </c>
      <c r="B1942">
        <v>1976</v>
      </c>
      <c r="C1942" s="14">
        <f>2021-Table1[[#This Row],[Year_Birth]]</f>
        <v>45</v>
      </c>
      <c r="D1942" t="s">
        <v>51</v>
      </c>
      <c r="E1942" s="14" t="str" cm="1">
        <f t="array" ref="E1942">_xlfn.SWITCH(Table1[[#This Row],[Education]],"Graduation","Bachelor’s","Basic","High School","2n Cycle","Master’s","Master","Master’s","PhD","PhD","Other")</f>
        <v>Master’s</v>
      </c>
      <c r="F1942" t="s">
        <v>40</v>
      </c>
      <c r="G1942" s="14" t="s">
        <v>40</v>
      </c>
      <c r="H1942" s="14" t="str" cm="1">
        <f t="array" ref="H1942">_xlfn.SWITCH(Table1[[#This Row],[Marital_Status_mod]],"Together","Couple","Married","Couple","Divorced","Single","Single","Single","Widow","Single","Other")</f>
        <v>Couple</v>
      </c>
      <c r="I1942" s="4">
        <v>26326</v>
      </c>
      <c r="J1942" s="41" t="str">
        <f t="shared" si="122"/>
        <v>$20 - $30K</v>
      </c>
      <c r="K1942">
        <v>0</v>
      </c>
      <c r="L1942">
        <v>0</v>
      </c>
      <c r="M1942">
        <f>Table1[[#This Row],[Teenhome]]+Table1[[#This Row],[Kidhome]]</f>
        <v>0</v>
      </c>
      <c r="N1942" s="1">
        <v>41521</v>
      </c>
      <c r="O1942" s="16">
        <f>(Table1[[#This Row],[DataSetDate]]-Table1[[#This Row],[Dt_Customer]])/365</f>
        <v>7.4273972602739722</v>
      </c>
      <c r="P1942" s="15">
        <v>44232</v>
      </c>
      <c r="Q1942">
        <v>12</v>
      </c>
      <c r="R1942" s="4">
        <v>1</v>
      </c>
      <c r="S1942" s="4">
        <v>0</v>
      </c>
      <c r="T1942" s="4">
        <v>5</v>
      </c>
      <c r="U1942" s="4">
        <v>0</v>
      </c>
      <c r="V1942" s="4">
        <v>3</v>
      </c>
      <c r="W1942" s="4">
        <v>9</v>
      </c>
      <c r="X1942">
        <v>1</v>
      </c>
      <c r="Y1942">
        <v>0</v>
      </c>
      <c r="Z1942" t="str">
        <f t="shared" si="123"/>
        <v>Low</v>
      </c>
      <c r="AA1942" s="14">
        <f t="shared" ca="1" si="124"/>
        <v>0.25086427842692949</v>
      </c>
      <c r="AB1942">
        <v>0</v>
      </c>
      <c r="AC1942">
        <v>3</v>
      </c>
      <c r="AD1942" s="14">
        <f t="shared" ca="1" si="125"/>
        <v>3.2517522802606176</v>
      </c>
      <c r="AE1942">
        <v>3</v>
      </c>
      <c r="AF1942">
        <v>0</v>
      </c>
      <c r="AG1942">
        <v>0</v>
      </c>
      <c r="AH1942">
        <v>0</v>
      </c>
      <c r="AI1942">
        <v>0</v>
      </c>
      <c r="AJ1942">
        <v>0</v>
      </c>
      <c r="AK1942">
        <v>0</v>
      </c>
      <c r="AL1942">
        <v>1</v>
      </c>
      <c r="AM1942" t="s">
        <v>52</v>
      </c>
    </row>
    <row r="1943" spans="1:39" hidden="1" x14ac:dyDescent="0.3">
      <c r="A1943">
        <v>2261</v>
      </c>
      <c r="B1943">
        <v>1969</v>
      </c>
      <c r="C1943" s="14">
        <f>2021-Table1[[#This Row],[Year_Birth]]</f>
        <v>52</v>
      </c>
      <c r="D1943" t="s">
        <v>46</v>
      </c>
      <c r="E1943" s="14" t="str" cm="1">
        <f t="array" ref="E1943">_xlfn.SWITCH(Table1[[#This Row],[Education]],"Graduation","Bachelor’s","Basic","High School","2n Cycle","Master’s","Master","Master’s","PhD","PhD","Other")</f>
        <v>Bachelor’s</v>
      </c>
      <c r="F1943" t="s">
        <v>42</v>
      </c>
      <c r="G1943" s="14" t="s">
        <v>42</v>
      </c>
      <c r="H1943" s="14" t="str" cm="1">
        <f t="array" ref="H1943">_xlfn.SWITCH(Table1[[#This Row],[Marital_Status_mod]],"Together","Couple","Married","Couple","Divorced","Single","Single","Single","Widow","Single","Other")</f>
        <v>Couple</v>
      </c>
      <c r="I1943" s="4">
        <v>26304</v>
      </c>
      <c r="J1943" s="41" t="str">
        <f t="shared" si="122"/>
        <v>$20 - $30K</v>
      </c>
      <c r="K1943">
        <v>1</v>
      </c>
      <c r="L1943">
        <v>0</v>
      </c>
      <c r="M1943">
        <f>Table1[[#This Row],[Teenhome]]+Table1[[#This Row],[Kidhome]]</f>
        <v>1</v>
      </c>
      <c r="N1943" s="1">
        <v>41448</v>
      </c>
      <c r="O1943" s="16">
        <f>(Table1[[#This Row],[DataSetDate]]-Table1[[#This Row],[Dt_Customer]])/365</f>
        <v>7.6273972602739724</v>
      </c>
      <c r="P1943" s="15">
        <v>44232</v>
      </c>
      <c r="Q1943">
        <v>5</v>
      </c>
      <c r="R1943" s="4">
        <v>4</v>
      </c>
      <c r="S1943" s="4">
        <v>1</v>
      </c>
      <c r="T1943" s="4">
        <v>5</v>
      </c>
      <c r="U1943" s="4">
        <v>2</v>
      </c>
      <c r="V1943" s="4">
        <v>0</v>
      </c>
      <c r="W1943" s="4">
        <v>4</v>
      </c>
      <c r="X1943">
        <v>1</v>
      </c>
      <c r="Y1943">
        <v>1</v>
      </c>
      <c r="Z1943" t="str">
        <f t="shared" si="123"/>
        <v>Low</v>
      </c>
      <c r="AA1943" s="14">
        <f t="shared" ca="1" si="124"/>
        <v>0.83469986244506067</v>
      </c>
      <c r="AB1943">
        <v>0</v>
      </c>
      <c r="AC1943">
        <v>2</v>
      </c>
      <c r="AD1943" s="14">
        <f t="shared" ca="1" si="125"/>
        <v>2.0250044699566083</v>
      </c>
      <c r="AE1943">
        <v>7</v>
      </c>
      <c r="AF1943">
        <v>0</v>
      </c>
      <c r="AG1943">
        <v>0</v>
      </c>
      <c r="AH1943">
        <v>0</v>
      </c>
      <c r="AI1943">
        <v>0</v>
      </c>
      <c r="AJ1943">
        <v>0</v>
      </c>
      <c r="AK1943">
        <v>0</v>
      </c>
      <c r="AL1943">
        <v>0</v>
      </c>
      <c r="AM1943" t="s">
        <v>52</v>
      </c>
    </row>
    <row r="1944" spans="1:39" hidden="1" x14ac:dyDescent="0.3">
      <c r="A1944">
        <v>2157</v>
      </c>
      <c r="B1944">
        <v>1972</v>
      </c>
      <c r="C1944" s="14">
        <f>2021-Table1[[#This Row],[Year_Birth]]</f>
        <v>49</v>
      </c>
      <c r="D1944" t="s">
        <v>46</v>
      </c>
      <c r="E1944" s="14" t="str" cm="1">
        <f t="array" ref="E1944">_xlfn.SWITCH(Table1[[#This Row],[Education]],"Graduation","Bachelor’s","Basic","High School","2n Cycle","Master’s","Master","Master’s","PhD","PhD","Other")</f>
        <v>Bachelor’s</v>
      </c>
      <c r="F1944" t="s">
        <v>40</v>
      </c>
      <c r="G1944" s="14" t="s">
        <v>40</v>
      </c>
      <c r="H1944" s="14" t="str" cm="1">
        <f t="array" ref="H1944">_xlfn.SWITCH(Table1[[#This Row],[Marital_Status_mod]],"Together","Couple","Married","Couple","Divorced","Single","Single","Single","Widow","Single","Other")</f>
        <v>Couple</v>
      </c>
      <c r="I1944" s="4">
        <v>26290</v>
      </c>
      <c r="J1944" s="41" t="str">
        <f t="shared" si="122"/>
        <v>$20 - $30K</v>
      </c>
      <c r="K1944">
        <v>1</v>
      </c>
      <c r="L1944">
        <v>1</v>
      </c>
      <c r="M1944">
        <f>Table1[[#This Row],[Teenhome]]+Table1[[#This Row],[Kidhome]]</f>
        <v>2</v>
      </c>
      <c r="N1944" s="1">
        <v>41286</v>
      </c>
      <c r="O1944" s="16">
        <f>(Table1[[#This Row],[DataSetDate]]-Table1[[#This Row],[Dt_Customer]])/365</f>
        <v>8.0712328767123296</v>
      </c>
      <c r="P1944" s="15">
        <v>44232</v>
      </c>
      <c r="Q1944">
        <v>49</v>
      </c>
      <c r="R1944" s="4">
        <v>15</v>
      </c>
      <c r="S1944" s="4">
        <v>8</v>
      </c>
      <c r="T1944" s="4">
        <v>16</v>
      </c>
      <c r="U1944" s="4">
        <v>11</v>
      </c>
      <c r="V1944" s="4">
        <v>5</v>
      </c>
      <c r="W1944" s="4">
        <v>22</v>
      </c>
      <c r="X1944">
        <v>4</v>
      </c>
      <c r="Y1944">
        <v>2</v>
      </c>
      <c r="Z1944" t="str">
        <f t="shared" si="123"/>
        <v>Low</v>
      </c>
      <c r="AA1944" s="14">
        <f t="shared" ca="1" si="124"/>
        <v>2.2293811656585345</v>
      </c>
      <c r="AB1944">
        <v>0</v>
      </c>
      <c r="AC1944">
        <v>4</v>
      </c>
      <c r="AD1944" s="14">
        <f t="shared" ca="1" si="125"/>
        <v>4.2084168128002295</v>
      </c>
      <c r="AE1944">
        <v>6</v>
      </c>
      <c r="AF1944">
        <v>0</v>
      </c>
      <c r="AG1944">
        <v>0</v>
      </c>
      <c r="AH1944">
        <v>0</v>
      </c>
      <c r="AI1944">
        <v>0</v>
      </c>
      <c r="AJ1944">
        <v>0</v>
      </c>
      <c r="AK1944">
        <v>0</v>
      </c>
      <c r="AL1944">
        <v>0</v>
      </c>
      <c r="AM1944" t="s">
        <v>48</v>
      </c>
    </row>
    <row r="1945" spans="1:39" hidden="1" x14ac:dyDescent="0.3">
      <c r="A1945">
        <v>1176</v>
      </c>
      <c r="B1945">
        <v>1973</v>
      </c>
      <c r="C1945" s="14">
        <f>2021-Table1[[#This Row],[Year_Birth]]</f>
        <v>48</v>
      </c>
      <c r="D1945" t="s">
        <v>46</v>
      </c>
      <c r="E1945" s="14" t="str" cm="1">
        <f t="array" ref="E1945">_xlfn.SWITCH(Table1[[#This Row],[Education]],"Graduation","Bachelor’s","Basic","High School","2n Cycle","Master’s","Master","Master’s","PhD","PhD","Other")</f>
        <v>Bachelor’s</v>
      </c>
      <c r="F1945" t="s">
        <v>42</v>
      </c>
      <c r="G1945" s="14" t="s">
        <v>42</v>
      </c>
      <c r="H1945" s="14" t="str" cm="1">
        <f t="array" ref="H1945">_xlfn.SWITCH(Table1[[#This Row],[Marital_Status_mod]],"Together","Couple","Married","Couple","Divorced","Single","Single","Single","Widow","Single","Other")</f>
        <v>Couple</v>
      </c>
      <c r="I1945" s="4">
        <v>26228</v>
      </c>
      <c r="J1945" s="41" t="str">
        <f t="shared" si="122"/>
        <v>$20 - $30K</v>
      </c>
      <c r="K1945">
        <v>1</v>
      </c>
      <c r="L1945">
        <v>0</v>
      </c>
      <c r="M1945">
        <f>Table1[[#This Row],[Teenhome]]+Table1[[#This Row],[Kidhome]]</f>
        <v>1</v>
      </c>
      <c r="N1945" s="1">
        <v>41539</v>
      </c>
      <c r="O1945" s="16">
        <f>(Table1[[#This Row],[DataSetDate]]-Table1[[#This Row],[Dt_Customer]])/365</f>
        <v>7.3780821917808215</v>
      </c>
      <c r="P1945" s="15">
        <v>44232</v>
      </c>
      <c r="Q1945">
        <v>50</v>
      </c>
      <c r="R1945" s="4">
        <v>2</v>
      </c>
      <c r="S1945" s="4">
        <v>6</v>
      </c>
      <c r="T1945" s="4">
        <v>4</v>
      </c>
      <c r="U1945" s="4">
        <v>3</v>
      </c>
      <c r="V1945" s="4">
        <v>1</v>
      </c>
      <c r="W1945" s="4">
        <v>9</v>
      </c>
      <c r="X1945">
        <v>1</v>
      </c>
      <c r="Y1945">
        <v>1</v>
      </c>
      <c r="Z1945" t="str">
        <f t="shared" si="123"/>
        <v>Low</v>
      </c>
      <c r="AA1945" s="14">
        <f t="shared" ca="1" si="124"/>
        <v>1.2585024226334882</v>
      </c>
      <c r="AB1945">
        <v>0</v>
      </c>
      <c r="AC1945">
        <v>2</v>
      </c>
      <c r="AD1945" s="14">
        <f t="shared" ca="1" si="125"/>
        <v>2.1175058135170799</v>
      </c>
      <c r="AE1945">
        <v>8</v>
      </c>
      <c r="AF1945">
        <v>0</v>
      </c>
      <c r="AG1945">
        <v>0</v>
      </c>
      <c r="AH1945">
        <v>0</v>
      </c>
      <c r="AI1945">
        <v>0</v>
      </c>
      <c r="AJ1945">
        <v>0</v>
      </c>
      <c r="AK1945">
        <v>0</v>
      </c>
      <c r="AL1945">
        <v>0</v>
      </c>
      <c r="AM1945" t="s">
        <v>41</v>
      </c>
    </row>
    <row r="1946" spans="1:39" hidden="1" x14ac:dyDescent="0.3">
      <c r="A1946">
        <v>6919</v>
      </c>
      <c r="B1946">
        <v>1978</v>
      </c>
      <c r="C1946" s="14">
        <f>2021-Table1[[#This Row],[Year_Birth]]</f>
        <v>43</v>
      </c>
      <c r="D1946" t="s">
        <v>51</v>
      </c>
      <c r="E1946" s="14" t="str" cm="1">
        <f t="array" ref="E1946">_xlfn.SWITCH(Table1[[#This Row],[Education]],"Graduation","Bachelor’s","Basic","High School","2n Cycle","Master’s","Master","Master’s","PhD","PhD","Other")</f>
        <v>Master’s</v>
      </c>
      <c r="F1946" t="s">
        <v>42</v>
      </c>
      <c r="G1946" s="14" t="s">
        <v>42</v>
      </c>
      <c r="H1946" s="14" t="str" cm="1">
        <f t="array" ref="H1946">_xlfn.SWITCH(Table1[[#This Row],[Marital_Status_mod]],"Together","Couple","Married","Couple","Divorced","Single","Single","Single","Widow","Single","Other")</f>
        <v>Couple</v>
      </c>
      <c r="I1946" s="4">
        <v>26224</v>
      </c>
      <c r="J1946" s="41" t="str">
        <f t="shared" si="122"/>
        <v>$20 - $30K</v>
      </c>
      <c r="K1946">
        <v>1</v>
      </c>
      <c r="L1946">
        <v>0</v>
      </c>
      <c r="M1946">
        <f>Table1[[#This Row],[Teenhome]]+Table1[[#This Row],[Kidhome]]</f>
        <v>1</v>
      </c>
      <c r="N1946" s="1">
        <v>41429</v>
      </c>
      <c r="O1946" s="16">
        <f>(Table1[[#This Row],[DataSetDate]]-Table1[[#This Row],[Dt_Customer]])/365</f>
        <v>7.6794520547945204</v>
      </c>
      <c r="P1946" s="15">
        <v>44232</v>
      </c>
      <c r="Q1946">
        <v>39</v>
      </c>
      <c r="R1946" s="4">
        <v>4</v>
      </c>
      <c r="S1946" s="4">
        <v>7</v>
      </c>
      <c r="T1946" s="4">
        <v>15</v>
      </c>
      <c r="U1946" s="4">
        <v>13</v>
      </c>
      <c r="V1946" s="4">
        <v>9</v>
      </c>
      <c r="W1946" s="4">
        <v>15</v>
      </c>
      <c r="X1946">
        <v>3</v>
      </c>
      <c r="Y1946">
        <v>2</v>
      </c>
      <c r="Z1946" t="str">
        <f t="shared" si="123"/>
        <v>Low</v>
      </c>
      <c r="AA1946" s="14">
        <f t="shared" ca="1" si="124"/>
        <v>2.2692508138390899</v>
      </c>
      <c r="AB1946">
        <v>1</v>
      </c>
      <c r="AC1946">
        <v>3</v>
      </c>
      <c r="AD1946" s="14">
        <f t="shared" ca="1" si="125"/>
        <v>3.2571089860268558</v>
      </c>
      <c r="AE1946">
        <v>6</v>
      </c>
      <c r="AF1946">
        <v>0</v>
      </c>
      <c r="AG1946">
        <v>0</v>
      </c>
      <c r="AH1946">
        <v>0</v>
      </c>
      <c r="AI1946">
        <v>0</v>
      </c>
      <c r="AJ1946">
        <v>0</v>
      </c>
      <c r="AK1946">
        <v>0</v>
      </c>
      <c r="AL1946">
        <v>0</v>
      </c>
      <c r="AM1946" t="s">
        <v>41</v>
      </c>
    </row>
    <row r="1947" spans="1:39" hidden="1" x14ac:dyDescent="0.3">
      <c r="A1947">
        <v>8477</v>
      </c>
      <c r="B1947">
        <v>1956</v>
      </c>
      <c r="C1947" s="14">
        <f>2021-Table1[[#This Row],[Year_Birth]]</f>
        <v>65</v>
      </c>
      <c r="D1947" t="s">
        <v>46</v>
      </c>
      <c r="E1947" s="14" t="str" cm="1">
        <f t="array" ref="E1947">_xlfn.SWITCH(Table1[[#This Row],[Education]],"Graduation","Bachelor’s","Basic","High School","2n Cycle","Master’s","Master","Master’s","PhD","PhD","Other")</f>
        <v>Bachelor’s</v>
      </c>
      <c r="F1947" t="s">
        <v>49</v>
      </c>
      <c r="G1947" s="14" t="s">
        <v>49</v>
      </c>
      <c r="H1947" s="14" t="str" cm="1">
        <f t="array" ref="H1947">_xlfn.SWITCH(Table1[[#This Row],[Marital_Status_mod]],"Together","Couple","Married","Couple","Divorced","Single","Single","Single","Widow","Single","Other")</f>
        <v>Single</v>
      </c>
      <c r="I1947" s="4">
        <v>26150</v>
      </c>
      <c r="J1947" s="41" t="str">
        <f t="shared" si="122"/>
        <v>$20 - $30K</v>
      </c>
      <c r="K1947">
        <v>2</v>
      </c>
      <c r="L1947">
        <v>1</v>
      </c>
      <c r="M1947">
        <f>Table1[[#This Row],[Teenhome]]+Table1[[#This Row],[Kidhome]]</f>
        <v>3</v>
      </c>
      <c r="N1947" s="1">
        <v>41344</v>
      </c>
      <c r="O1947" s="16">
        <f>(Table1[[#This Row],[DataSetDate]]-Table1[[#This Row],[Dt_Customer]])/365</f>
        <v>7.912328767123288</v>
      </c>
      <c r="P1947" s="15">
        <v>44232</v>
      </c>
      <c r="Q1947">
        <v>61</v>
      </c>
      <c r="R1947" s="4">
        <v>5</v>
      </c>
      <c r="S1947" s="4">
        <v>1</v>
      </c>
      <c r="T1947" s="4">
        <v>13</v>
      </c>
      <c r="U1947" s="4">
        <v>3</v>
      </c>
      <c r="V1947" s="4">
        <v>5</v>
      </c>
      <c r="W1947" s="4">
        <v>1</v>
      </c>
      <c r="X1947">
        <v>1</v>
      </c>
      <c r="Y1947">
        <v>1</v>
      </c>
      <c r="Z1947" t="str">
        <f t="shared" si="123"/>
        <v>Low</v>
      </c>
      <c r="AA1947" s="14">
        <f t="shared" ca="1" si="124"/>
        <v>1.3486231886840547</v>
      </c>
      <c r="AB1947">
        <v>0</v>
      </c>
      <c r="AC1947">
        <v>3</v>
      </c>
      <c r="AD1947" s="14">
        <f t="shared" ca="1" si="125"/>
        <v>2.6367986265150472</v>
      </c>
      <c r="AE1947">
        <v>7</v>
      </c>
      <c r="AF1947">
        <v>0</v>
      </c>
      <c r="AG1947">
        <v>0</v>
      </c>
      <c r="AH1947">
        <v>0</v>
      </c>
      <c r="AI1947">
        <v>0</v>
      </c>
      <c r="AJ1947">
        <v>0</v>
      </c>
      <c r="AK1947">
        <v>0</v>
      </c>
      <c r="AL1947">
        <v>0</v>
      </c>
      <c r="AM1947" t="s">
        <v>41</v>
      </c>
    </row>
    <row r="1948" spans="1:39" hidden="1" x14ac:dyDescent="0.3">
      <c r="A1948">
        <v>10203</v>
      </c>
      <c r="B1948">
        <v>1990</v>
      </c>
      <c r="C1948" s="14">
        <f>2021-Table1[[#This Row],[Year_Birth]]</f>
        <v>31</v>
      </c>
      <c r="D1948" t="s">
        <v>46</v>
      </c>
      <c r="E1948" s="14" t="str" cm="1">
        <f t="array" ref="E1948">_xlfn.SWITCH(Table1[[#This Row],[Education]],"Graduation","Bachelor’s","Basic","High School","2n Cycle","Master’s","Master","Master’s","PhD","PhD","Other")</f>
        <v>Bachelor’s</v>
      </c>
      <c r="F1948" t="s">
        <v>50</v>
      </c>
      <c r="G1948" s="14" t="s">
        <v>50</v>
      </c>
      <c r="H1948" s="14" t="str" cm="1">
        <f t="array" ref="H1948">_xlfn.SWITCH(Table1[[#This Row],[Marital_Status_mod]],"Together","Couple","Married","Couple","Divorced","Single","Single","Single","Widow","Single","Other")</f>
        <v>Single</v>
      </c>
      <c r="I1948" s="4">
        <v>26095</v>
      </c>
      <c r="J1948" s="41" t="str">
        <f t="shared" si="122"/>
        <v>$20 - $30K</v>
      </c>
      <c r="K1948">
        <v>1</v>
      </c>
      <c r="L1948">
        <v>0</v>
      </c>
      <c r="M1948">
        <f>Table1[[#This Row],[Teenhome]]+Table1[[#This Row],[Kidhome]]</f>
        <v>1</v>
      </c>
      <c r="N1948" s="1">
        <v>41455</v>
      </c>
      <c r="O1948" s="16">
        <f>(Table1[[#This Row],[DataSetDate]]-Table1[[#This Row],[Dt_Customer]])/365</f>
        <v>7.6082191780821917</v>
      </c>
      <c r="P1948" s="15">
        <v>44232</v>
      </c>
      <c r="Q1948">
        <v>77</v>
      </c>
      <c r="R1948" s="4">
        <v>11</v>
      </c>
      <c r="S1948" s="4">
        <v>7</v>
      </c>
      <c r="T1948" s="4">
        <v>9</v>
      </c>
      <c r="U1948" s="4">
        <v>3</v>
      </c>
      <c r="V1948" s="4">
        <v>1</v>
      </c>
      <c r="W1948" s="4">
        <v>11</v>
      </c>
      <c r="X1948">
        <v>1</v>
      </c>
      <c r="Y1948">
        <v>1</v>
      </c>
      <c r="Z1948" t="str">
        <f t="shared" si="123"/>
        <v>Low</v>
      </c>
      <c r="AA1948" s="14">
        <f t="shared" ca="1" si="124"/>
        <v>0.94996374292927588</v>
      </c>
      <c r="AB1948">
        <v>0</v>
      </c>
      <c r="AC1948">
        <v>3</v>
      </c>
      <c r="AD1948" s="14">
        <f t="shared" ca="1" si="125"/>
        <v>3.226602230177952</v>
      </c>
      <c r="AE1948">
        <v>7</v>
      </c>
      <c r="AF1948">
        <v>0</v>
      </c>
      <c r="AG1948">
        <v>0</v>
      </c>
      <c r="AH1948">
        <v>0</v>
      </c>
      <c r="AI1948">
        <v>0</v>
      </c>
      <c r="AJ1948">
        <v>0</v>
      </c>
      <c r="AK1948">
        <v>0</v>
      </c>
      <c r="AL1948">
        <v>0</v>
      </c>
      <c r="AM1948" t="s">
        <v>41</v>
      </c>
    </row>
    <row r="1949" spans="1:39" hidden="1" x14ac:dyDescent="0.3">
      <c r="A1949">
        <v>3152</v>
      </c>
      <c r="B1949">
        <v>1957</v>
      </c>
      <c r="C1949" s="14">
        <f>2021-Table1[[#This Row],[Year_Birth]]</f>
        <v>64</v>
      </c>
      <c r="D1949" t="s">
        <v>46</v>
      </c>
      <c r="E1949" s="14" t="str" cm="1">
        <f t="array" ref="E1949">_xlfn.SWITCH(Table1[[#This Row],[Education]],"Graduation","Bachelor’s","Basic","High School","2n Cycle","Master’s","Master","Master’s","PhD","PhD","Other")</f>
        <v>Bachelor’s</v>
      </c>
      <c r="F1949" t="s">
        <v>40</v>
      </c>
      <c r="G1949" s="14" t="s">
        <v>40</v>
      </c>
      <c r="H1949" s="14" t="str" cm="1">
        <f t="array" ref="H1949">_xlfn.SWITCH(Table1[[#This Row],[Marital_Status_mod]],"Together","Couple","Married","Couple","Divorced","Single","Single","Single","Widow","Single","Other")</f>
        <v>Couple</v>
      </c>
      <c r="I1949" s="4">
        <v>26091</v>
      </c>
      <c r="J1949" s="41" t="str">
        <f t="shared" si="122"/>
        <v>$20 - $30K</v>
      </c>
      <c r="K1949">
        <v>1</v>
      </c>
      <c r="L1949">
        <v>1</v>
      </c>
      <c r="M1949">
        <f>Table1[[#This Row],[Teenhome]]+Table1[[#This Row],[Kidhome]]</f>
        <v>2</v>
      </c>
      <c r="N1949" s="1">
        <v>41695</v>
      </c>
      <c r="O1949" s="16">
        <f>(Table1[[#This Row],[DataSetDate]]-Table1[[#This Row],[Dt_Customer]])/365</f>
        <v>6.9506849315068493</v>
      </c>
      <c r="P1949" s="15">
        <v>44232</v>
      </c>
      <c r="Q1949">
        <v>84</v>
      </c>
      <c r="R1949" s="4">
        <v>15</v>
      </c>
      <c r="S1949" s="4">
        <v>10</v>
      </c>
      <c r="T1949" s="4">
        <v>19</v>
      </c>
      <c r="U1949" s="4">
        <v>8</v>
      </c>
      <c r="V1949" s="4">
        <v>17</v>
      </c>
      <c r="W1949" s="4">
        <v>20</v>
      </c>
      <c r="X1949">
        <v>3</v>
      </c>
      <c r="Y1949">
        <v>2</v>
      </c>
      <c r="Z1949" t="str">
        <f t="shared" si="123"/>
        <v>Low</v>
      </c>
      <c r="AA1949" s="14">
        <f t="shared" ca="1" si="124"/>
        <v>2.2523484187231344</v>
      </c>
      <c r="AB1949">
        <v>1</v>
      </c>
      <c r="AC1949">
        <v>3</v>
      </c>
      <c r="AD1949" s="14">
        <f t="shared" ca="1" si="125"/>
        <v>3.004959702492219</v>
      </c>
      <c r="AE1949">
        <v>5</v>
      </c>
      <c r="AF1949">
        <v>0</v>
      </c>
      <c r="AG1949">
        <v>0</v>
      </c>
      <c r="AH1949">
        <v>0</v>
      </c>
      <c r="AI1949">
        <v>0</v>
      </c>
      <c r="AJ1949">
        <v>0</v>
      </c>
      <c r="AK1949">
        <v>0</v>
      </c>
      <c r="AL1949">
        <v>0</v>
      </c>
      <c r="AM1949" t="s">
        <v>45</v>
      </c>
    </row>
    <row r="1950" spans="1:39" hidden="1" x14ac:dyDescent="0.3">
      <c r="A1950">
        <v>11188</v>
      </c>
      <c r="B1950">
        <v>1957</v>
      </c>
      <c r="C1950" s="14">
        <f>2021-Table1[[#This Row],[Year_Birth]]</f>
        <v>64</v>
      </c>
      <c r="D1950" t="s">
        <v>46</v>
      </c>
      <c r="E1950" s="14" t="str" cm="1">
        <f t="array" ref="E1950">_xlfn.SWITCH(Table1[[#This Row],[Education]],"Graduation","Bachelor’s","Basic","High School","2n Cycle","Master’s","Master","Master’s","PhD","PhD","Other")</f>
        <v>Bachelor’s</v>
      </c>
      <c r="F1950" t="s">
        <v>40</v>
      </c>
      <c r="G1950" s="14" t="s">
        <v>40</v>
      </c>
      <c r="H1950" s="14" t="str" cm="1">
        <f t="array" ref="H1950">_xlfn.SWITCH(Table1[[#This Row],[Marital_Status_mod]],"Together","Couple","Married","Couple","Divorced","Single","Single","Single","Widow","Single","Other")</f>
        <v>Couple</v>
      </c>
      <c r="I1950" s="4">
        <v>26091</v>
      </c>
      <c r="J1950" s="41" t="str">
        <f t="shared" si="122"/>
        <v>$20 - $30K</v>
      </c>
      <c r="K1950">
        <v>1</v>
      </c>
      <c r="L1950">
        <v>1</v>
      </c>
      <c r="M1950">
        <f>Table1[[#This Row],[Teenhome]]+Table1[[#This Row],[Kidhome]]</f>
        <v>2</v>
      </c>
      <c r="N1950" s="1">
        <v>41695</v>
      </c>
      <c r="O1950" s="16">
        <f>(Table1[[#This Row],[DataSetDate]]-Table1[[#This Row],[Dt_Customer]])/365</f>
        <v>6.9506849315068493</v>
      </c>
      <c r="P1950" s="15">
        <v>44232</v>
      </c>
      <c r="Q1950">
        <v>84</v>
      </c>
      <c r="R1950" s="4">
        <v>15</v>
      </c>
      <c r="S1950" s="4">
        <v>10</v>
      </c>
      <c r="T1950" s="4">
        <v>19</v>
      </c>
      <c r="U1950" s="4">
        <v>8</v>
      </c>
      <c r="V1950" s="4">
        <v>17</v>
      </c>
      <c r="W1950" s="4">
        <v>20</v>
      </c>
      <c r="X1950">
        <v>3</v>
      </c>
      <c r="Y1950">
        <v>2</v>
      </c>
      <c r="Z1950" t="str">
        <f t="shared" si="123"/>
        <v>Low</v>
      </c>
      <c r="AA1950" s="14">
        <f t="shared" ca="1" si="124"/>
        <v>2.0334613862915196</v>
      </c>
      <c r="AB1950">
        <v>1</v>
      </c>
      <c r="AC1950">
        <v>3</v>
      </c>
      <c r="AD1950" s="14">
        <f t="shared" ca="1" si="125"/>
        <v>2.9262733594890737</v>
      </c>
      <c r="AE1950">
        <v>5</v>
      </c>
      <c r="AF1950">
        <v>0</v>
      </c>
      <c r="AG1950">
        <v>0</v>
      </c>
      <c r="AH1950">
        <v>0</v>
      </c>
      <c r="AI1950">
        <v>0</v>
      </c>
      <c r="AJ1950">
        <v>0</v>
      </c>
      <c r="AK1950">
        <v>0</v>
      </c>
      <c r="AL1950">
        <v>0</v>
      </c>
      <c r="AM1950" t="s">
        <v>41</v>
      </c>
    </row>
    <row r="1951" spans="1:39" hidden="1" x14ac:dyDescent="0.3">
      <c r="A1951">
        <v>1321</v>
      </c>
      <c r="B1951">
        <v>1974</v>
      </c>
      <c r="C1951" s="14">
        <f>2021-Table1[[#This Row],[Year_Birth]]</f>
        <v>47</v>
      </c>
      <c r="D1951" t="s">
        <v>46</v>
      </c>
      <c r="E1951" s="14" t="str" cm="1">
        <f t="array" ref="E1951">_xlfn.SWITCH(Table1[[#This Row],[Education]],"Graduation","Bachelor’s","Basic","High School","2n Cycle","Master’s","Master","Master’s","PhD","PhD","Other")</f>
        <v>Bachelor’s</v>
      </c>
      <c r="F1951" t="s">
        <v>42</v>
      </c>
      <c r="G1951" s="14" t="s">
        <v>42</v>
      </c>
      <c r="H1951" s="14" t="str" cm="1">
        <f t="array" ref="H1951">_xlfn.SWITCH(Table1[[#This Row],[Marital_Status_mod]],"Together","Couple","Married","Couple","Divorced","Single","Single","Single","Widow","Single","Other")</f>
        <v>Couple</v>
      </c>
      <c r="I1951" s="4">
        <v>26067</v>
      </c>
      <c r="J1951" s="41" t="str">
        <f t="shared" si="122"/>
        <v>$20 - $30K</v>
      </c>
      <c r="K1951">
        <v>1</v>
      </c>
      <c r="L1951">
        <v>0</v>
      </c>
      <c r="M1951">
        <f>Table1[[#This Row],[Teenhome]]+Table1[[#This Row],[Kidhome]]</f>
        <v>1</v>
      </c>
      <c r="N1951" s="1">
        <v>41582</v>
      </c>
      <c r="O1951" s="16">
        <f>(Table1[[#This Row],[DataSetDate]]-Table1[[#This Row],[Dt_Customer]])/365</f>
        <v>7.2602739726027394</v>
      </c>
      <c r="P1951" s="15">
        <v>44232</v>
      </c>
      <c r="Q1951">
        <v>49</v>
      </c>
      <c r="R1951" s="4">
        <v>22</v>
      </c>
      <c r="S1951" s="4">
        <v>2</v>
      </c>
      <c r="T1951" s="4">
        <v>18</v>
      </c>
      <c r="U1951" s="4">
        <v>0</v>
      </c>
      <c r="V1951" s="4">
        <v>2</v>
      </c>
      <c r="W1951" s="4">
        <v>12</v>
      </c>
      <c r="X1951">
        <v>3</v>
      </c>
      <c r="Y1951">
        <v>3</v>
      </c>
      <c r="Z1951" t="str">
        <f t="shared" si="123"/>
        <v>Medium</v>
      </c>
      <c r="AA1951" s="14">
        <f t="shared" ca="1" si="124"/>
        <v>2.600489107542427</v>
      </c>
      <c r="AB1951">
        <v>0</v>
      </c>
      <c r="AC1951">
        <v>3</v>
      </c>
      <c r="AD1951" s="14">
        <f t="shared" ca="1" si="125"/>
        <v>3.0201923007084548</v>
      </c>
      <c r="AE1951">
        <v>8</v>
      </c>
      <c r="AF1951">
        <v>0</v>
      </c>
      <c r="AG1951">
        <v>0</v>
      </c>
      <c r="AH1951">
        <v>0</v>
      </c>
      <c r="AI1951">
        <v>0</v>
      </c>
      <c r="AJ1951">
        <v>0</v>
      </c>
      <c r="AK1951">
        <v>0</v>
      </c>
      <c r="AL1951">
        <v>0</v>
      </c>
      <c r="AM1951" t="s">
        <v>48</v>
      </c>
    </row>
    <row r="1952" spans="1:39" hidden="1" x14ac:dyDescent="0.3">
      <c r="A1952">
        <v>1777</v>
      </c>
      <c r="B1952">
        <v>1980</v>
      </c>
      <c r="C1952" s="14">
        <f>2021-Table1[[#This Row],[Year_Birth]]</f>
        <v>41</v>
      </c>
      <c r="D1952" t="s">
        <v>59</v>
      </c>
      <c r="E1952" s="14" t="str" cm="1">
        <f t="array" ref="E1952">_xlfn.SWITCH(Table1[[#This Row],[Education]],"Graduation","Bachelor’s","Basic","High School","2n Cycle","Master’s","Master","Master’s","PhD","PhD","Other")</f>
        <v>High School</v>
      </c>
      <c r="F1952" t="s">
        <v>42</v>
      </c>
      <c r="G1952" s="14" t="s">
        <v>42</v>
      </c>
      <c r="H1952" s="14" t="str" cm="1">
        <f t="array" ref="H1952">_xlfn.SWITCH(Table1[[#This Row],[Marital_Status_mod]],"Together","Couple","Married","Couple","Divorced","Single","Single","Single","Widow","Single","Other")</f>
        <v>Couple</v>
      </c>
      <c r="I1952" s="4">
        <v>25965</v>
      </c>
      <c r="J1952" s="41" t="str">
        <f t="shared" si="122"/>
        <v>$20 - $30K</v>
      </c>
      <c r="K1952">
        <v>0</v>
      </c>
      <c r="L1952">
        <v>0</v>
      </c>
      <c r="M1952">
        <f>Table1[[#This Row],[Teenhome]]+Table1[[#This Row],[Kidhome]]</f>
        <v>0</v>
      </c>
      <c r="N1952" s="1">
        <v>41159</v>
      </c>
      <c r="O1952" s="16">
        <f>(Table1[[#This Row],[DataSetDate]]-Table1[[#This Row],[Dt_Customer]])/365</f>
        <v>8.419178082191781</v>
      </c>
      <c r="P1952" s="15">
        <v>44232</v>
      </c>
      <c r="Q1952">
        <v>29</v>
      </c>
      <c r="R1952" s="4">
        <v>2</v>
      </c>
      <c r="S1952" s="4">
        <v>2</v>
      </c>
      <c r="T1952" s="4">
        <v>11</v>
      </c>
      <c r="U1952" s="4">
        <v>41</v>
      </c>
      <c r="V1952" s="4">
        <v>7</v>
      </c>
      <c r="W1952" s="4">
        <v>11</v>
      </c>
      <c r="X1952">
        <v>1</v>
      </c>
      <c r="Y1952">
        <v>2</v>
      </c>
      <c r="Z1952" t="str">
        <f t="shared" si="123"/>
        <v>Low</v>
      </c>
      <c r="AA1952" s="14">
        <f t="shared" ca="1" si="124"/>
        <v>1.9478236422195878</v>
      </c>
      <c r="AB1952">
        <v>0</v>
      </c>
      <c r="AC1952">
        <v>3</v>
      </c>
      <c r="AD1952" s="14">
        <f t="shared" ca="1" si="125"/>
        <v>2.8586938299504943</v>
      </c>
      <c r="AE1952">
        <v>8</v>
      </c>
      <c r="AF1952">
        <v>0</v>
      </c>
      <c r="AG1952">
        <v>0</v>
      </c>
      <c r="AH1952">
        <v>0</v>
      </c>
      <c r="AI1952">
        <v>0</v>
      </c>
      <c r="AJ1952">
        <v>0</v>
      </c>
      <c r="AK1952">
        <v>0</v>
      </c>
      <c r="AL1952">
        <v>0</v>
      </c>
      <c r="AM1952" t="s">
        <v>41</v>
      </c>
    </row>
    <row r="1953" spans="1:39" hidden="1" x14ac:dyDescent="0.3">
      <c r="A1953">
        <v>5740</v>
      </c>
      <c r="B1953">
        <v>1970</v>
      </c>
      <c r="C1953" s="14">
        <f>2021-Table1[[#This Row],[Year_Birth]]</f>
        <v>51</v>
      </c>
      <c r="D1953" t="s">
        <v>51</v>
      </c>
      <c r="E1953" s="14" t="str" cm="1">
        <f t="array" ref="E1953">_xlfn.SWITCH(Table1[[#This Row],[Education]],"Graduation","Bachelor’s","Basic","High School","2n Cycle","Master’s","Master","Master’s","PhD","PhD","Other")</f>
        <v>Master’s</v>
      </c>
      <c r="F1953" t="s">
        <v>49</v>
      </c>
      <c r="G1953" s="14" t="s">
        <v>49</v>
      </c>
      <c r="H1953" s="14" t="str" cm="1">
        <f t="array" ref="H1953">_xlfn.SWITCH(Table1[[#This Row],[Marital_Status_mod]],"Together","Couple","Married","Couple","Divorced","Single","Single","Single","Widow","Single","Other")</f>
        <v>Single</v>
      </c>
      <c r="I1953" s="4">
        <v>25959</v>
      </c>
      <c r="J1953" s="41" t="str">
        <f t="shared" si="122"/>
        <v>$20 - $30K</v>
      </c>
      <c r="K1953">
        <v>1</v>
      </c>
      <c r="L1953">
        <v>1</v>
      </c>
      <c r="M1953">
        <f>Table1[[#This Row],[Teenhome]]+Table1[[#This Row],[Kidhome]]</f>
        <v>2</v>
      </c>
      <c r="N1953" s="1">
        <v>41319</v>
      </c>
      <c r="O1953" s="16">
        <f>(Table1[[#This Row],[DataSetDate]]-Table1[[#This Row],[Dt_Customer]])/365</f>
        <v>7.9808219178082194</v>
      </c>
      <c r="P1953" s="15">
        <v>44232</v>
      </c>
      <c r="Q1953">
        <v>1</v>
      </c>
      <c r="R1953" s="4">
        <v>4</v>
      </c>
      <c r="S1953" s="4">
        <v>2</v>
      </c>
      <c r="T1953" s="4">
        <v>12</v>
      </c>
      <c r="U1953" s="4">
        <v>7</v>
      </c>
      <c r="V1953" s="4">
        <v>5</v>
      </c>
      <c r="W1953" s="4">
        <v>26</v>
      </c>
      <c r="X1953">
        <v>2</v>
      </c>
      <c r="Y1953">
        <v>1</v>
      </c>
      <c r="Z1953" t="str">
        <f t="shared" si="123"/>
        <v>Low</v>
      </c>
      <c r="AA1953" s="14">
        <f t="shared" ca="1" si="124"/>
        <v>1.2157403767266239</v>
      </c>
      <c r="AB1953">
        <v>2</v>
      </c>
      <c r="AC1953">
        <v>2</v>
      </c>
      <c r="AD1953" s="14">
        <f t="shared" ca="1" si="125"/>
        <v>1.6898331330729137</v>
      </c>
      <c r="AE1953">
        <v>6</v>
      </c>
      <c r="AF1953">
        <v>0</v>
      </c>
      <c r="AG1953">
        <v>0</v>
      </c>
      <c r="AH1953">
        <v>0</v>
      </c>
      <c r="AI1953">
        <v>0</v>
      </c>
      <c r="AJ1953">
        <v>0</v>
      </c>
      <c r="AK1953">
        <v>1</v>
      </c>
      <c r="AL1953">
        <v>0</v>
      </c>
      <c r="AM1953" t="s">
        <v>41</v>
      </c>
    </row>
    <row r="1954" spans="1:39" hidden="1" x14ac:dyDescent="0.3">
      <c r="A1954">
        <v>606</v>
      </c>
      <c r="B1954">
        <v>1967</v>
      </c>
      <c r="C1954" s="14">
        <f>2021-Table1[[#This Row],[Year_Birth]]</f>
        <v>54</v>
      </c>
      <c r="D1954" t="s">
        <v>46</v>
      </c>
      <c r="E1954" s="14" t="str" cm="1">
        <f t="array" ref="E1954">_xlfn.SWITCH(Table1[[#This Row],[Education]],"Graduation","Bachelor’s","Basic","High School","2n Cycle","Master’s","Master","Master’s","PhD","PhD","Other")</f>
        <v>Bachelor’s</v>
      </c>
      <c r="F1954" t="s">
        <v>50</v>
      </c>
      <c r="G1954" s="14" t="s">
        <v>50</v>
      </c>
      <c r="H1954" s="14" t="str" cm="1">
        <f t="array" ref="H1954">_xlfn.SWITCH(Table1[[#This Row],[Marital_Status_mod]],"Together","Couple","Married","Couple","Divorced","Single","Single","Single","Widow","Single","Other")</f>
        <v>Single</v>
      </c>
      <c r="I1954" s="4">
        <v>25930</v>
      </c>
      <c r="J1954" s="41" t="str">
        <f t="shared" si="122"/>
        <v>$20 - $30K</v>
      </c>
      <c r="K1954">
        <v>1</v>
      </c>
      <c r="L1954">
        <v>1</v>
      </c>
      <c r="M1954">
        <f>Table1[[#This Row],[Teenhome]]+Table1[[#This Row],[Kidhome]]</f>
        <v>2</v>
      </c>
      <c r="N1954" s="1">
        <v>41557</v>
      </c>
      <c r="O1954" s="16">
        <f>(Table1[[#This Row],[DataSetDate]]-Table1[[#This Row],[Dt_Customer]])/365</f>
        <v>7.3287671232876717</v>
      </c>
      <c r="P1954" s="15">
        <v>44232</v>
      </c>
      <c r="Q1954">
        <v>87</v>
      </c>
      <c r="R1954" s="4">
        <v>6</v>
      </c>
      <c r="S1954" s="4">
        <v>1</v>
      </c>
      <c r="T1954" s="4">
        <v>2</v>
      </c>
      <c r="U1954" s="4">
        <v>2</v>
      </c>
      <c r="V1954" s="4">
        <v>0</v>
      </c>
      <c r="W1954" s="4">
        <v>4</v>
      </c>
      <c r="X1954">
        <v>1</v>
      </c>
      <c r="Y1954">
        <v>1</v>
      </c>
      <c r="Z1954" t="str">
        <f t="shared" si="123"/>
        <v>Low</v>
      </c>
      <c r="AA1954" s="14">
        <f t="shared" ca="1" si="124"/>
        <v>0.60087652810604375</v>
      </c>
      <c r="AB1954">
        <v>0</v>
      </c>
      <c r="AC1954">
        <v>2</v>
      </c>
      <c r="AD1954" s="14">
        <f t="shared" ca="1" si="125"/>
        <v>2.318127863292224</v>
      </c>
      <c r="AE1954">
        <v>7</v>
      </c>
      <c r="AF1954">
        <v>0</v>
      </c>
      <c r="AG1954">
        <v>0</v>
      </c>
      <c r="AH1954">
        <v>0</v>
      </c>
      <c r="AI1954">
        <v>0</v>
      </c>
      <c r="AJ1954">
        <v>0</v>
      </c>
      <c r="AK1954">
        <v>0</v>
      </c>
      <c r="AL1954">
        <v>0</v>
      </c>
      <c r="AM1954" t="s">
        <v>41</v>
      </c>
    </row>
    <row r="1955" spans="1:39" hidden="1" x14ac:dyDescent="0.3">
      <c r="A1955">
        <v>1715</v>
      </c>
      <c r="B1955">
        <v>1978</v>
      </c>
      <c r="C1955" s="14">
        <f>2021-Table1[[#This Row],[Year_Birth]]</f>
        <v>43</v>
      </c>
      <c r="D1955" t="s">
        <v>46</v>
      </c>
      <c r="E1955" s="14" t="str" cm="1">
        <f t="array" ref="E1955">_xlfn.SWITCH(Table1[[#This Row],[Education]],"Graduation","Bachelor’s","Basic","High School","2n Cycle","Master’s","Master","Master’s","PhD","PhD","Other")</f>
        <v>Bachelor’s</v>
      </c>
      <c r="F1955" t="s">
        <v>40</v>
      </c>
      <c r="G1955" s="14" t="s">
        <v>40</v>
      </c>
      <c r="H1955" s="14" t="str" cm="1">
        <f t="array" ref="H1955">_xlfn.SWITCH(Table1[[#This Row],[Marital_Status_mod]],"Together","Couple","Married","Couple","Divorced","Single","Single","Single","Widow","Single","Other")</f>
        <v>Couple</v>
      </c>
      <c r="I1955" s="4">
        <v>25851</v>
      </c>
      <c r="J1955" s="41" t="str">
        <f t="shared" si="122"/>
        <v>$20 - $30K</v>
      </c>
      <c r="K1955">
        <v>1</v>
      </c>
      <c r="L1955">
        <v>0</v>
      </c>
      <c r="M1955">
        <f>Table1[[#This Row],[Teenhome]]+Table1[[#This Row],[Kidhome]]</f>
        <v>1</v>
      </c>
      <c r="N1955" s="1">
        <v>41316</v>
      </c>
      <c r="O1955" s="16">
        <f>(Table1[[#This Row],[DataSetDate]]-Table1[[#This Row],[Dt_Customer]])/365</f>
        <v>7.9890410958904106</v>
      </c>
      <c r="P1955" s="15">
        <v>44232</v>
      </c>
      <c r="Q1955">
        <v>45</v>
      </c>
      <c r="R1955" s="4">
        <v>9</v>
      </c>
      <c r="S1955" s="4">
        <v>4</v>
      </c>
      <c r="T1955" s="4">
        <v>18</v>
      </c>
      <c r="U1955" s="4">
        <v>7</v>
      </c>
      <c r="V1955" s="4">
        <v>5</v>
      </c>
      <c r="W1955" s="4">
        <v>5</v>
      </c>
      <c r="X1955">
        <v>2</v>
      </c>
      <c r="Y1955">
        <v>2</v>
      </c>
      <c r="Z1955" t="str">
        <f t="shared" si="123"/>
        <v>Low</v>
      </c>
      <c r="AA1955" s="14">
        <f t="shared" ca="1" si="124"/>
        <v>1.7207162289619666</v>
      </c>
      <c r="AB1955">
        <v>0</v>
      </c>
      <c r="AC1955">
        <v>3</v>
      </c>
      <c r="AD1955" s="14">
        <f t="shared" ca="1" si="125"/>
        <v>3.2334262391004853</v>
      </c>
      <c r="AE1955">
        <v>7</v>
      </c>
      <c r="AF1955">
        <v>0</v>
      </c>
      <c r="AG1955">
        <v>0</v>
      </c>
      <c r="AH1955">
        <v>0</v>
      </c>
      <c r="AI1955">
        <v>0</v>
      </c>
      <c r="AJ1955">
        <v>0</v>
      </c>
      <c r="AK1955">
        <v>0</v>
      </c>
      <c r="AL1955">
        <v>0</v>
      </c>
      <c r="AM1955" t="s">
        <v>53</v>
      </c>
    </row>
    <row r="1956" spans="1:39" hidden="1" x14ac:dyDescent="0.3">
      <c r="A1956">
        <v>6147</v>
      </c>
      <c r="B1956">
        <v>1971</v>
      </c>
      <c r="C1956" s="14">
        <f>2021-Table1[[#This Row],[Year_Birth]]</f>
        <v>50</v>
      </c>
      <c r="D1956" t="s">
        <v>46</v>
      </c>
      <c r="E1956" s="14" t="str" cm="1">
        <f t="array" ref="E1956">_xlfn.SWITCH(Table1[[#This Row],[Education]],"Graduation","Bachelor’s","Basic","High School","2n Cycle","Master’s","Master","Master’s","PhD","PhD","Other")</f>
        <v>Bachelor’s</v>
      </c>
      <c r="F1956" t="s">
        <v>49</v>
      </c>
      <c r="G1956" s="14" t="s">
        <v>49</v>
      </c>
      <c r="H1956" s="14" t="str" cm="1">
        <f t="array" ref="H1956">_xlfn.SWITCH(Table1[[#This Row],[Marital_Status_mod]],"Together","Couple","Married","Couple","Divorced","Single","Single","Single","Widow","Single","Other")</f>
        <v>Single</v>
      </c>
      <c r="I1956" s="4">
        <v>25818</v>
      </c>
      <c r="J1956" s="41" t="str">
        <f t="shared" si="122"/>
        <v>$20 - $30K</v>
      </c>
      <c r="K1956">
        <v>1</v>
      </c>
      <c r="L1956">
        <v>0</v>
      </c>
      <c r="M1956">
        <f>Table1[[#This Row],[Teenhome]]+Table1[[#This Row],[Kidhome]]</f>
        <v>1</v>
      </c>
      <c r="N1956" s="1">
        <v>41200</v>
      </c>
      <c r="O1956" s="16">
        <f>(Table1[[#This Row],[DataSetDate]]-Table1[[#This Row],[Dt_Customer]])/365</f>
        <v>8.3068493150684937</v>
      </c>
      <c r="P1956" s="15">
        <v>44232</v>
      </c>
      <c r="Q1956">
        <v>51</v>
      </c>
      <c r="R1956" s="4">
        <v>5</v>
      </c>
      <c r="S1956" s="4">
        <v>2</v>
      </c>
      <c r="T1956" s="4">
        <v>8</v>
      </c>
      <c r="U1956" s="4">
        <v>2</v>
      </c>
      <c r="V1956" s="4">
        <v>2</v>
      </c>
      <c r="W1956" s="4">
        <v>9</v>
      </c>
      <c r="X1956">
        <v>1</v>
      </c>
      <c r="Y1956">
        <v>0</v>
      </c>
      <c r="Z1956" t="str">
        <f t="shared" si="123"/>
        <v>Low</v>
      </c>
      <c r="AA1956" s="14">
        <f t="shared" ca="1" si="124"/>
        <v>-0.11227136287131022</v>
      </c>
      <c r="AB1956">
        <v>1</v>
      </c>
      <c r="AC1956">
        <v>2</v>
      </c>
      <c r="AD1956" s="14">
        <f t="shared" ca="1" si="125"/>
        <v>2.0810006848023166</v>
      </c>
      <c r="AE1956">
        <v>7</v>
      </c>
      <c r="AF1956">
        <v>0</v>
      </c>
      <c r="AG1956">
        <v>0</v>
      </c>
      <c r="AH1956">
        <v>0</v>
      </c>
      <c r="AI1956">
        <v>0</v>
      </c>
      <c r="AJ1956">
        <v>0</v>
      </c>
      <c r="AK1956">
        <v>0</v>
      </c>
      <c r="AL1956">
        <v>0</v>
      </c>
      <c r="AM1956" t="s">
        <v>52</v>
      </c>
    </row>
    <row r="1957" spans="1:39" hidden="1" x14ac:dyDescent="0.3">
      <c r="A1957">
        <v>7034</v>
      </c>
      <c r="B1957">
        <v>1978</v>
      </c>
      <c r="C1957" s="14">
        <f>2021-Table1[[#This Row],[Year_Birth]]</f>
        <v>43</v>
      </c>
      <c r="D1957" t="s">
        <v>51</v>
      </c>
      <c r="E1957" s="14" t="str" cm="1">
        <f t="array" ref="E1957">_xlfn.SWITCH(Table1[[#This Row],[Education]],"Graduation","Bachelor’s","Basic","High School","2n Cycle","Master’s","Master","Master’s","PhD","PhD","Other")</f>
        <v>Master’s</v>
      </c>
      <c r="F1957" t="s">
        <v>42</v>
      </c>
      <c r="G1957" s="14" t="s">
        <v>42</v>
      </c>
      <c r="H1957" s="14" t="str" cm="1">
        <f t="array" ref="H1957">_xlfn.SWITCH(Table1[[#This Row],[Marital_Status_mod]],"Together","Couple","Married","Couple","Divorced","Single","Single","Single","Widow","Single","Other")</f>
        <v>Couple</v>
      </c>
      <c r="I1957" s="4">
        <v>25804</v>
      </c>
      <c r="J1957" s="41" t="str">
        <f t="shared" si="122"/>
        <v>$20 - $30K</v>
      </c>
      <c r="K1957">
        <v>1</v>
      </c>
      <c r="L1957">
        <v>0</v>
      </c>
      <c r="M1957">
        <f>Table1[[#This Row],[Teenhome]]+Table1[[#This Row],[Kidhome]]</f>
        <v>1</v>
      </c>
      <c r="N1957" s="1">
        <v>41518</v>
      </c>
      <c r="O1957" s="16">
        <f>(Table1[[#This Row],[DataSetDate]]-Table1[[#This Row],[Dt_Customer]])/365</f>
        <v>7.4356164383561643</v>
      </c>
      <c r="P1957" s="15">
        <v>44232</v>
      </c>
      <c r="Q1957">
        <v>34</v>
      </c>
      <c r="R1957" s="4">
        <v>8</v>
      </c>
      <c r="S1957" s="4">
        <v>7</v>
      </c>
      <c r="T1957" s="4">
        <v>9</v>
      </c>
      <c r="U1957" s="4">
        <v>13</v>
      </c>
      <c r="V1957" s="4">
        <v>6</v>
      </c>
      <c r="W1957" s="4">
        <v>12</v>
      </c>
      <c r="X1957">
        <v>2</v>
      </c>
      <c r="Y1957">
        <v>2</v>
      </c>
      <c r="Z1957" t="str">
        <f t="shared" si="123"/>
        <v>Low</v>
      </c>
      <c r="AA1957" s="14">
        <f t="shared" ca="1" si="124"/>
        <v>2.1500084008910565</v>
      </c>
      <c r="AB1957">
        <v>0</v>
      </c>
      <c r="AC1957">
        <v>3</v>
      </c>
      <c r="AD1957" s="14">
        <f t="shared" ca="1" si="125"/>
        <v>3.298913803042951</v>
      </c>
      <c r="AE1957">
        <v>8</v>
      </c>
      <c r="AF1957">
        <v>0</v>
      </c>
      <c r="AG1957">
        <v>0</v>
      </c>
      <c r="AH1957">
        <v>0</v>
      </c>
      <c r="AI1957">
        <v>0</v>
      </c>
      <c r="AJ1957">
        <v>0</v>
      </c>
      <c r="AK1957">
        <v>0</v>
      </c>
      <c r="AL1957">
        <v>0</v>
      </c>
      <c r="AM1957" t="s">
        <v>48</v>
      </c>
    </row>
    <row r="1958" spans="1:39" hidden="1" x14ac:dyDescent="0.3">
      <c r="A1958">
        <v>8082</v>
      </c>
      <c r="B1958">
        <v>1971</v>
      </c>
      <c r="C1958" s="14">
        <f>2021-Table1[[#This Row],[Year_Birth]]</f>
        <v>50</v>
      </c>
      <c r="D1958" t="s">
        <v>46</v>
      </c>
      <c r="E1958" s="14" t="str" cm="1">
        <f t="array" ref="E1958">_xlfn.SWITCH(Table1[[#This Row],[Education]],"Graduation","Bachelor’s","Basic","High School","2n Cycle","Master’s","Master","Master’s","PhD","PhD","Other")</f>
        <v>Bachelor’s</v>
      </c>
      <c r="F1958" t="s">
        <v>42</v>
      </c>
      <c r="G1958" s="14" t="s">
        <v>42</v>
      </c>
      <c r="H1958" s="14" t="str" cm="1">
        <f t="array" ref="H1958">_xlfn.SWITCH(Table1[[#This Row],[Marital_Status_mod]],"Together","Couple","Married","Couple","Divorced","Single","Single","Single","Widow","Single","Other")</f>
        <v>Couple</v>
      </c>
      <c r="I1958" s="4">
        <v>25721</v>
      </c>
      <c r="J1958" s="41" t="str">
        <f t="shared" si="122"/>
        <v>$20 - $30K</v>
      </c>
      <c r="K1958">
        <v>1</v>
      </c>
      <c r="L1958">
        <v>0</v>
      </c>
      <c r="M1958">
        <f>Table1[[#This Row],[Teenhome]]+Table1[[#This Row],[Kidhome]]</f>
        <v>1</v>
      </c>
      <c r="N1958" s="1">
        <v>41415</v>
      </c>
      <c r="O1958" s="16">
        <f>(Table1[[#This Row],[DataSetDate]]-Table1[[#This Row],[Dt_Customer]])/365</f>
        <v>7.7178082191780826</v>
      </c>
      <c r="P1958" s="15">
        <v>44232</v>
      </c>
      <c r="Q1958">
        <v>75</v>
      </c>
      <c r="R1958" s="4">
        <v>1</v>
      </c>
      <c r="S1958" s="4">
        <v>3</v>
      </c>
      <c r="T1958" s="4">
        <v>6</v>
      </c>
      <c r="U1958" s="4">
        <v>3</v>
      </c>
      <c r="V1958" s="4">
        <v>6</v>
      </c>
      <c r="W1958" s="4">
        <v>15</v>
      </c>
      <c r="X1958">
        <v>1</v>
      </c>
      <c r="Y1958">
        <v>1</v>
      </c>
      <c r="Z1958" t="str">
        <f t="shared" si="123"/>
        <v>Low</v>
      </c>
      <c r="AA1958" s="14">
        <f t="shared" ca="1" si="124"/>
        <v>1.1257473133219098</v>
      </c>
      <c r="AB1958">
        <v>1</v>
      </c>
      <c r="AC1958">
        <v>2</v>
      </c>
      <c r="AD1958" s="14">
        <f t="shared" ca="1" si="125"/>
        <v>1.6106993911974139</v>
      </c>
      <c r="AE1958">
        <v>7</v>
      </c>
      <c r="AF1958">
        <v>0</v>
      </c>
      <c r="AG1958">
        <v>0</v>
      </c>
      <c r="AH1958">
        <v>0</v>
      </c>
      <c r="AI1958">
        <v>0</v>
      </c>
      <c r="AJ1958">
        <v>0</v>
      </c>
      <c r="AK1958">
        <v>1</v>
      </c>
      <c r="AL1958">
        <v>0</v>
      </c>
      <c r="AM1958" t="s">
        <v>53</v>
      </c>
    </row>
    <row r="1959" spans="1:39" hidden="1" x14ac:dyDescent="0.3">
      <c r="A1959">
        <v>11086</v>
      </c>
      <c r="B1959">
        <v>1984</v>
      </c>
      <c r="C1959" s="14">
        <f>2021-Table1[[#This Row],[Year_Birth]]</f>
        <v>37</v>
      </c>
      <c r="D1959" t="s">
        <v>59</v>
      </c>
      <c r="E1959" s="14" t="str" cm="1">
        <f t="array" ref="E1959">_xlfn.SWITCH(Table1[[#This Row],[Education]],"Graduation","Bachelor’s","Basic","High School","2n Cycle","Master’s","Master","Master’s","PhD","PhD","Other")</f>
        <v>High School</v>
      </c>
      <c r="F1959" t="s">
        <v>50</v>
      </c>
      <c r="G1959" s="14" t="s">
        <v>50</v>
      </c>
      <c r="H1959" s="14" t="str" cm="1">
        <f t="array" ref="H1959">_xlfn.SWITCH(Table1[[#This Row],[Marital_Status_mod]],"Together","Couple","Married","Couple","Divorced","Single","Single","Single","Widow","Single","Other")</f>
        <v>Single</v>
      </c>
      <c r="I1959" s="4">
        <v>25707</v>
      </c>
      <c r="J1959" s="41" t="str">
        <f t="shared" si="122"/>
        <v>$20 - $30K</v>
      </c>
      <c r="K1959">
        <v>1</v>
      </c>
      <c r="L1959">
        <v>0</v>
      </c>
      <c r="M1959">
        <f>Table1[[#This Row],[Teenhome]]+Table1[[#This Row],[Kidhome]]</f>
        <v>1</v>
      </c>
      <c r="N1959" s="1">
        <v>41657</v>
      </c>
      <c r="O1959" s="16">
        <f>(Table1[[#This Row],[DataSetDate]]-Table1[[#This Row],[Dt_Customer]])/365</f>
        <v>7.0547945205479454</v>
      </c>
      <c r="P1959" s="15">
        <v>44232</v>
      </c>
      <c r="Q1959">
        <v>18</v>
      </c>
      <c r="R1959" s="4">
        <v>1</v>
      </c>
      <c r="S1959" s="4">
        <v>6</v>
      </c>
      <c r="T1959" s="4">
        <v>2</v>
      </c>
      <c r="U1959" s="4">
        <v>3</v>
      </c>
      <c r="V1959" s="4">
        <v>6</v>
      </c>
      <c r="W1959" s="4">
        <v>3</v>
      </c>
      <c r="X1959">
        <v>1</v>
      </c>
      <c r="Y1959">
        <v>1</v>
      </c>
      <c r="Z1959" t="str">
        <f t="shared" si="123"/>
        <v>Low</v>
      </c>
      <c r="AA1959" s="14">
        <f t="shared" ca="1" si="124"/>
        <v>1.3241851854017626</v>
      </c>
      <c r="AB1959">
        <v>0</v>
      </c>
      <c r="AC1959">
        <v>3</v>
      </c>
      <c r="AD1959" s="14">
        <f t="shared" ca="1" si="125"/>
        <v>3.1667790060778263</v>
      </c>
      <c r="AE1959">
        <v>7</v>
      </c>
      <c r="AF1959">
        <v>0</v>
      </c>
      <c r="AG1959">
        <v>0</v>
      </c>
      <c r="AH1959">
        <v>0</v>
      </c>
      <c r="AI1959">
        <v>0</v>
      </c>
      <c r="AJ1959">
        <v>0</v>
      </c>
      <c r="AK1959">
        <v>0</v>
      </c>
      <c r="AL1959">
        <v>0</v>
      </c>
      <c r="AM1959" t="s">
        <v>41</v>
      </c>
    </row>
    <row r="1960" spans="1:39" hidden="1" x14ac:dyDescent="0.3">
      <c r="A1960">
        <v>35</v>
      </c>
      <c r="B1960">
        <v>1987</v>
      </c>
      <c r="C1960" s="14">
        <f>2021-Table1[[#This Row],[Year_Birth]]</f>
        <v>34</v>
      </c>
      <c r="D1960" t="s">
        <v>46</v>
      </c>
      <c r="E1960" s="14" t="str" cm="1">
        <f t="array" ref="E1960">_xlfn.SWITCH(Table1[[#This Row],[Education]],"Graduation","Bachelor’s","Basic","High School","2n Cycle","Master’s","Master","Master’s","PhD","PhD","Other")</f>
        <v>Bachelor’s</v>
      </c>
      <c r="F1960" t="s">
        <v>42</v>
      </c>
      <c r="G1960" s="14" t="s">
        <v>42</v>
      </c>
      <c r="H1960" s="14" t="str" cm="1">
        <f t="array" ref="H1960">_xlfn.SWITCH(Table1[[#This Row],[Marital_Status_mod]],"Together","Couple","Married","Couple","Divorced","Single","Single","Single","Widow","Single","Other")</f>
        <v>Couple</v>
      </c>
      <c r="I1960" s="4">
        <v>25545</v>
      </c>
      <c r="J1960" s="41" t="str">
        <f t="shared" si="122"/>
        <v>$20 - $30K</v>
      </c>
      <c r="K1960">
        <v>1</v>
      </c>
      <c r="L1960">
        <v>0</v>
      </c>
      <c r="M1960">
        <f>Table1[[#This Row],[Teenhome]]+Table1[[#This Row],[Kidhome]]</f>
        <v>1</v>
      </c>
      <c r="N1960" s="1">
        <v>41160</v>
      </c>
      <c r="O1960" s="16">
        <f>(Table1[[#This Row],[DataSetDate]]-Table1[[#This Row],[Dt_Customer]])/365</f>
        <v>8.4164383561643827</v>
      </c>
      <c r="P1960" s="15">
        <v>44232</v>
      </c>
      <c r="Q1960">
        <v>35</v>
      </c>
      <c r="R1960" s="4">
        <v>32</v>
      </c>
      <c r="S1960" s="4">
        <v>1</v>
      </c>
      <c r="T1960" s="4">
        <v>64</v>
      </c>
      <c r="U1960" s="4">
        <v>16</v>
      </c>
      <c r="V1960" s="4">
        <v>12</v>
      </c>
      <c r="W1960" s="4">
        <v>85</v>
      </c>
      <c r="X1960">
        <v>3</v>
      </c>
      <c r="Y1960">
        <v>2</v>
      </c>
      <c r="Z1960" t="str">
        <f t="shared" si="123"/>
        <v>Low</v>
      </c>
      <c r="AA1960" s="14">
        <f t="shared" ca="1" si="124"/>
        <v>1.8942328267513493</v>
      </c>
      <c r="AB1960">
        <v>2</v>
      </c>
      <c r="AC1960">
        <v>3</v>
      </c>
      <c r="AD1960" s="14">
        <f t="shared" ca="1" si="125"/>
        <v>3.1791988086634588</v>
      </c>
      <c r="AE1960">
        <v>6</v>
      </c>
      <c r="AF1960">
        <v>0</v>
      </c>
      <c r="AG1960">
        <v>0</v>
      </c>
      <c r="AH1960">
        <v>0</v>
      </c>
      <c r="AI1960">
        <v>0</v>
      </c>
      <c r="AJ1960">
        <v>0</v>
      </c>
      <c r="AK1960">
        <v>1</v>
      </c>
      <c r="AL1960">
        <v>0</v>
      </c>
      <c r="AM1960" t="s">
        <v>41</v>
      </c>
    </row>
    <row r="1961" spans="1:39" hidden="1" x14ac:dyDescent="0.3">
      <c r="A1961">
        <v>5093</v>
      </c>
      <c r="B1961">
        <v>1974</v>
      </c>
      <c r="C1961" s="14">
        <f>2021-Table1[[#This Row],[Year_Birth]]</f>
        <v>47</v>
      </c>
      <c r="D1961" t="s">
        <v>39</v>
      </c>
      <c r="E1961" s="14" t="str" cm="1">
        <f t="array" ref="E1961">_xlfn.SWITCH(Table1[[#This Row],[Education]],"Graduation","Bachelor’s","Basic","High School","2n Cycle","Master’s","Master","Master’s","PhD","PhD","Other")</f>
        <v>PhD</v>
      </c>
      <c r="F1961" t="s">
        <v>49</v>
      </c>
      <c r="G1961" s="14" t="s">
        <v>49</v>
      </c>
      <c r="H1961" s="14" t="str" cm="1">
        <f t="array" ref="H1961">_xlfn.SWITCH(Table1[[#This Row],[Marital_Status_mod]],"Together","Couple","Married","Couple","Divorced","Single","Single","Single","Widow","Single","Other")</f>
        <v>Single</v>
      </c>
      <c r="I1961" s="4">
        <v>25509</v>
      </c>
      <c r="J1961" s="41" t="str">
        <f t="shared" si="122"/>
        <v>$20 - $30K</v>
      </c>
      <c r="K1961">
        <v>1</v>
      </c>
      <c r="L1961">
        <v>0</v>
      </c>
      <c r="M1961">
        <f>Table1[[#This Row],[Teenhome]]+Table1[[#This Row],[Kidhome]]</f>
        <v>1</v>
      </c>
      <c r="N1961" s="1">
        <v>41170</v>
      </c>
      <c r="O1961" s="16">
        <f>(Table1[[#This Row],[DataSetDate]]-Table1[[#This Row],[Dt_Customer]])/365</f>
        <v>8.3890410958904109</v>
      </c>
      <c r="P1961" s="15">
        <v>44232</v>
      </c>
      <c r="Q1961">
        <v>15</v>
      </c>
      <c r="R1961" s="4">
        <v>40</v>
      </c>
      <c r="S1961" s="4">
        <v>3</v>
      </c>
      <c r="T1961" s="4">
        <v>30</v>
      </c>
      <c r="U1961" s="4">
        <v>10</v>
      </c>
      <c r="V1961" s="4">
        <v>7</v>
      </c>
      <c r="W1961" s="4">
        <v>11</v>
      </c>
      <c r="X1961">
        <v>3</v>
      </c>
      <c r="Y1961">
        <v>3</v>
      </c>
      <c r="Z1961" t="str">
        <f t="shared" si="123"/>
        <v>Medium</v>
      </c>
      <c r="AA1961" s="14">
        <f t="shared" ca="1" si="124"/>
        <v>3.1174265353584931</v>
      </c>
      <c r="AB1961">
        <v>0</v>
      </c>
      <c r="AC1961">
        <v>3</v>
      </c>
      <c r="AD1961" s="14">
        <f t="shared" ca="1" si="125"/>
        <v>3.0948664134189534</v>
      </c>
      <c r="AE1961">
        <v>9</v>
      </c>
      <c r="AF1961">
        <v>0</v>
      </c>
      <c r="AG1961">
        <v>0</v>
      </c>
      <c r="AH1961">
        <v>0</v>
      </c>
      <c r="AI1961">
        <v>0</v>
      </c>
      <c r="AJ1961">
        <v>0</v>
      </c>
      <c r="AK1961">
        <v>1</v>
      </c>
      <c r="AL1961">
        <v>0</v>
      </c>
      <c r="AM1961" t="s">
        <v>41</v>
      </c>
    </row>
    <row r="1962" spans="1:39" hidden="1" x14ac:dyDescent="0.3">
      <c r="A1962">
        <v>8524</v>
      </c>
      <c r="B1962">
        <v>1974</v>
      </c>
      <c r="C1962" s="14">
        <f>2021-Table1[[#This Row],[Year_Birth]]</f>
        <v>47</v>
      </c>
      <c r="D1962" t="s">
        <v>39</v>
      </c>
      <c r="E1962" s="14" t="str" cm="1">
        <f t="array" ref="E1962">_xlfn.SWITCH(Table1[[#This Row],[Education]],"Graduation","Bachelor’s","Basic","High School","2n Cycle","Master’s","Master","Master’s","PhD","PhD","Other")</f>
        <v>PhD</v>
      </c>
      <c r="F1962" t="s">
        <v>49</v>
      </c>
      <c r="G1962" s="14" t="s">
        <v>49</v>
      </c>
      <c r="H1962" s="14" t="str" cm="1">
        <f t="array" ref="H1962">_xlfn.SWITCH(Table1[[#This Row],[Marital_Status_mod]],"Together","Couple","Married","Couple","Divorced","Single","Single","Single","Widow","Single","Other")</f>
        <v>Single</v>
      </c>
      <c r="I1962" s="4">
        <v>25509</v>
      </c>
      <c r="J1962" s="41" t="str">
        <f t="shared" si="122"/>
        <v>$20 - $30K</v>
      </c>
      <c r="K1962">
        <v>1</v>
      </c>
      <c r="L1962">
        <v>0</v>
      </c>
      <c r="M1962">
        <f>Table1[[#This Row],[Teenhome]]+Table1[[#This Row],[Kidhome]]</f>
        <v>1</v>
      </c>
      <c r="N1962" s="1">
        <v>41170</v>
      </c>
      <c r="O1962" s="16">
        <f>(Table1[[#This Row],[DataSetDate]]-Table1[[#This Row],[Dt_Customer]])/365</f>
        <v>8.3890410958904109</v>
      </c>
      <c r="P1962" s="15">
        <v>44232</v>
      </c>
      <c r="Q1962">
        <v>15</v>
      </c>
      <c r="R1962" s="4">
        <v>40</v>
      </c>
      <c r="S1962" s="4">
        <v>3</v>
      </c>
      <c r="T1962" s="4">
        <v>30</v>
      </c>
      <c r="U1962" s="4">
        <v>10</v>
      </c>
      <c r="V1962" s="4">
        <v>7</v>
      </c>
      <c r="W1962" s="4">
        <v>11</v>
      </c>
      <c r="X1962">
        <v>3</v>
      </c>
      <c r="Y1962">
        <v>3</v>
      </c>
      <c r="Z1962" t="str">
        <f t="shared" si="123"/>
        <v>Medium</v>
      </c>
      <c r="AA1962" s="14">
        <f t="shared" ca="1" si="124"/>
        <v>2.624311720381427</v>
      </c>
      <c r="AB1962">
        <v>0</v>
      </c>
      <c r="AC1962">
        <v>3</v>
      </c>
      <c r="AD1962" s="14">
        <f t="shared" ca="1" si="125"/>
        <v>3.0213745895085591</v>
      </c>
      <c r="AE1962">
        <v>9</v>
      </c>
      <c r="AF1962">
        <v>0</v>
      </c>
      <c r="AG1962">
        <v>0</v>
      </c>
      <c r="AH1962">
        <v>0</v>
      </c>
      <c r="AI1962">
        <v>0</v>
      </c>
      <c r="AJ1962">
        <v>0</v>
      </c>
      <c r="AK1962">
        <v>1</v>
      </c>
      <c r="AL1962">
        <v>0</v>
      </c>
      <c r="AM1962" t="s">
        <v>41</v>
      </c>
    </row>
    <row r="1963" spans="1:39" hidden="1" x14ac:dyDescent="0.3">
      <c r="A1963">
        <v>5692</v>
      </c>
      <c r="B1963">
        <v>1989</v>
      </c>
      <c r="C1963" s="14">
        <f>2021-Table1[[#This Row],[Year_Birth]]</f>
        <v>32</v>
      </c>
      <c r="D1963" t="s">
        <v>59</v>
      </c>
      <c r="E1963" s="14" t="str" cm="1">
        <f t="array" ref="E1963">_xlfn.SWITCH(Table1[[#This Row],[Education]],"Graduation","Bachelor’s","Basic","High School","2n Cycle","Master’s","Master","Master’s","PhD","PhD","Other")</f>
        <v>High School</v>
      </c>
      <c r="F1963" t="s">
        <v>42</v>
      </c>
      <c r="G1963" s="14" t="s">
        <v>42</v>
      </c>
      <c r="H1963" s="14" t="str" cm="1">
        <f t="array" ref="H1963">_xlfn.SWITCH(Table1[[#This Row],[Marital_Status_mod]],"Together","Couple","Married","Couple","Divorced","Single","Single","Single","Widow","Single","Other")</f>
        <v>Couple</v>
      </c>
      <c r="I1963" s="4">
        <v>25443</v>
      </c>
      <c r="J1963" s="41" t="str">
        <f t="shared" si="122"/>
        <v>$20 - $30K</v>
      </c>
      <c r="K1963">
        <v>1</v>
      </c>
      <c r="L1963">
        <v>0</v>
      </c>
      <c r="M1963">
        <f>Table1[[#This Row],[Teenhome]]+Table1[[#This Row],[Kidhome]]</f>
        <v>1</v>
      </c>
      <c r="N1963" s="1">
        <v>41265</v>
      </c>
      <c r="O1963" s="16">
        <f>(Table1[[#This Row],[DataSetDate]]-Table1[[#This Row],[Dt_Customer]])/365</f>
        <v>8.1287671232876715</v>
      </c>
      <c r="P1963" s="15">
        <v>44232</v>
      </c>
      <c r="Q1963">
        <v>82</v>
      </c>
      <c r="R1963" s="4">
        <v>1</v>
      </c>
      <c r="S1963" s="4">
        <v>4</v>
      </c>
      <c r="T1963" s="4">
        <v>3</v>
      </c>
      <c r="U1963" s="4">
        <v>8</v>
      </c>
      <c r="V1963" s="4">
        <v>9</v>
      </c>
      <c r="W1963" s="4">
        <v>7</v>
      </c>
      <c r="X1963">
        <v>1</v>
      </c>
      <c r="Y1963">
        <v>1</v>
      </c>
      <c r="Z1963" t="str">
        <f t="shared" si="123"/>
        <v>Low</v>
      </c>
      <c r="AA1963" s="14">
        <f t="shared" ca="1" si="124"/>
        <v>1.0899918229959018</v>
      </c>
      <c r="AB1963">
        <v>0</v>
      </c>
      <c r="AC1963">
        <v>3</v>
      </c>
      <c r="AD1963" s="14">
        <f t="shared" ca="1" si="125"/>
        <v>2.8174461928366057</v>
      </c>
      <c r="AE1963">
        <v>8</v>
      </c>
      <c r="AF1963">
        <v>0</v>
      </c>
      <c r="AG1963">
        <v>0</v>
      </c>
      <c r="AH1963">
        <v>0</v>
      </c>
      <c r="AI1963">
        <v>0</v>
      </c>
      <c r="AJ1963">
        <v>0</v>
      </c>
      <c r="AK1963">
        <v>0</v>
      </c>
      <c r="AL1963">
        <v>0</v>
      </c>
      <c r="AM1963" t="s">
        <v>47</v>
      </c>
    </row>
    <row r="1964" spans="1:39" hidden="1" x14ac:dyDescent="0.3">
      <c r="A1964">
        <v>2478</v>
      </c>
      <c r="B1964">
        <v>1973</v>
      </c>
      <c r="C1964" s="14">
        <f>2021-Table1[[#This Row],[Year_Birth]]</f>
        <v>48</v>
      </c>
      <c r="D1964" t="s">
        <v>46</v>
      </c>
      <c r="E1964" s="14" t="str" cm="1">
        <f t="array" ref="E1964">_xlfn.SWITCH(Table1[[#This Row],[Education]],"Graduation","Bachelor’s","Basic","High School","2n Cycle","Master’s","Master","Master’s","PhD","PhD","Other")</f>
        <v>Bachelor’s</v>
      </c>
      <c r="F1964" t="s">
        <v>42</v>
      </c>
      <c r="G1964" s="14" t="s">
        <v>42</v>
      </c>
      <c r="H1964" s="14" t="str" cm="1">
        <f t="array" ref="H1964">_xlfn.SWITCH(Table1[[#This Row],[Marital_Status_mod]],"Together","Couple","Married","Couple","Divorced","Single","Single","Single","Widow","Single","Other")</f>
        <v>Couple</v>
      </c>
      <c r="I1964" s="4">
        <v>25410</v>
      </c>
      <c r="J1964" s="41" t="str">
        <f t="shared" si="122"/>
        <v>$20 - $30K</v>
      </c>
      <c r="K1964">
        <v>1</v>
      </c>
      <c r="L1964">
        <v>0</v>
      </c>
      <c r="M1964">
        <f>Table1[[#This Row],[Teenhome]]+Table1[[#This Row],[Kidhome]]</f>
        <v>1</v>
      </c>
      <c r="N1964" s="1">
        <v>41517</v>
      </c>
      <c r="O1964" s="16">
        <f>(Table1[[#This Row],[DataSetDate]]-Table1[[#This Row],[Dt_Customer]])/365</f>
        <v>7.4383561643835616</v>
      </c>
      <c r="P1964" s="15">
        <v>44232</v>
      </c>
      <c r="Q1964">
        <v>48</v>
      </c>
      <c r="R1964" s="4">
        <v>2</v>
      </c>
      <c r="S1964" s="4">
        <v>2</v>
      </c>
      <c r="T1964" s="4">
        <v>4</v>
      </c>
      <c r="U1964" s="4">
        <v>13</v>
      </c>
      <c r="V1964" s="4">
        <v>13</v>
      </c>
      <c r="W1964" s="4">
        <v>4</v>
      </c>
      <c r="X1964">
        <v>1</v>
      </c>
      <c r="Y1964">
        <v>1</v>
      </c>
      <c r="Z1964" t="str">
        <f t="shared" si="123"/>
        <v>Low</v>
      </c>
      <c r="AA1964" s="14">
        <f t="shared" ca="1" si="124"/>
        <v>1.3570234568304649</v>
      </c>
      <c r="AB1964">
        <v>0</v>
      </c>
      <c r="AC1964">
        <v>4</v>
      </c>
      <c r="AD1964" s="14">
        <f t="shared" ca="1" si="125"/>
        <v>4.3378499931382999</v>
      </c>
      <c r="AE1964">
        <v>4</v>
      </c>
      <c r="AF1964">
        <v>0</v>
      </c>
      <c r="AG1964">
        <v>0</v>
      </c>
      <c r="AH1964">
        <v>0</v>
      </c>
      <c r="AI1964">
        <v>0</v>
      </c>
      <c r="AJ1964">
        <v>0</v>
      </c>
      <c r="AK1964">
        <v>0</v>
      </c>
      <c r="AL1964">
        <v>0</v>
      </c>
      <c r="AM1964" t="s">
        <v>41</v>
      </c>
    </row>
    <row r="1965" spans="1:39" hidden="1" x14ac:dyDescent="0.3">
      <c r="A1965">
        <v>13</v>
      </c>
      <c r="B1965">
        <v>1947</v>
      </c>
      <c r="C1965" s="14">
        <f>2021-Table1[[#This Row],[Year_Birth]]</f>
        <v>74</v>
      </c>
      <c r="D1965" t="s">
        <v>39</v>
      </c>
      <c r="E1965" s="14" t="str" cm="1">
        <f t="array" ref="E1965">_xlfn.SWITCH(Table1[[#This Row],[Education]],"Graduation","Bachelor’s","Basic","High School","2n Cycle","Master’s","Master","Master’s","PhD","PhD","Other")</f>
        <v>PhD</v>
      </c>
      <c r="F1965" t="s">
        <v>54</v>
      </c>
      <c r="G1965" s="14" t="s">
        <v>54</v>
      </c>
      <c r="H1965" s="14" t="str" cm="1">
        <f t="array" ref="H1965">_xlfn.SWITCH(Table1[[#This Row],[Marital_Status_mod]],"Together","Couple","Married","Couple","Divorced","Single","Single","Single","Widow","Single","Other")</f>
        <v>Single</v>
      </c>
      <c r="I1965" s="4">
        <v>25358</v>
      </c>
      <c r="J1965" s="41" t="str">
        <f t="shared" si="122"/>
        <v>$20 - $30K</v>
      </c>
      <c r="K1965">
        <v>0</v>
      </c>
      <c r="L1965">
        <v>1</v>
      </c>
      <c r="M1965">
        <f>Table1[[#This Row],[Teenhome]]+Table1[[#This Row],[Kidhome]]</f>
        <v>1</v>
      </c>
      <c r="N1965" s="1">
        <v>41477</v>
      </c>
      <c r="O1965" s="16">
        <f>(Table1[[#This Row],[DataSetDate]]-Table1[[#This Row],[Dt_Customer]])/365</f>
        <v>7.5479452054794525</v>
      </c>
      <c r="P1965" s="15">
        <v>44232</v>
      </c>
      <c r="Q1965">
        <v>57</v>
      </c>
      <c r="R1965" s="4">
        <v>19</v>
      </c>
      <c r="S1965" s="4">
        <v>0</v>
      </c>
      <c r="T1965" s="4">
        <v>5</v>
      </c>
      <c r="U1965" s="4">
        <v>0</v>
      </c>
      <c r="V1965" s="4">
        <v>0</v>
      </c>
      <c r="W1965" s="4">
        <v>8</v>
      </c>
      <c r="X1965">
        <v>2</v>
      </c>
      <c r="Y1965">
        <v>1</v>
      </c>
      <c r="Z1965" t="str">
        <f t="shared" si="123"/>
        <v>Low</v>
      </c>
      <c r="AA1965" s="14">
        <f t="shared" ca="1" si="124"/>
        <v>0.77680792413716415</v>
      </c>
      <c r="AB1965">
        <v>0</v>
      </c>
      <c r="AC1965">
        <v>3</v>
      </c>
      <c r="AD1965" s="14">
        <f t="shared" ca="1" si="125"/>
        <v>2.8289520131504653</v>
      </c>
      <c r="AE1965">
        <v>6</v>
      </c>
      <c r="AF1965">
        <v>0</v>
      </c>
      <c r="AG1965">
        <v>0</v>
      </c>
      <c r="AH1965">
        <v>0</v>
      </c>
      <c r="AI1965">
        <v>0</v>
      </c>
      <c r="AJ1965">
        <v>0</v>
      </c>
      <c r="AK1965">
        <v>0</v>
      </c>
      <c r="AL1965">
        <v>0</v>
      </c>
      <c r="AM1965" t="s">
        <v>47</v>
      </c>
    </row>
    <row r="1966" spans="1:39" hidden="1" x14ac:dyDescent="0.3">
      <c r="A1966">
        <v>3665</v>
      </c>
      <c r="B1966">
        <v>1977</v>
      </c>
      <c r="C1966" s="14">
        <f>2021-Table1[[#This Row],[Year_Birth]]</f>
        <v>44</v>
      </c>
      <c r="D1966" t="s">
        <v>51</v>
      </c>
      <c r="E1966" s="14" t="str" cm="1">
        <f t="array" ref="E1966">_xlfn.SWITCH(Table1[[#This Row],[Education]],"Graduation","Bachelor’s","Basic","High School","2n Cycle","Master’s","Master","Master’s","PhD","PhD","Other")</f>
        <v>Master’s</v>
      </c>
      <c r="F1966" t="s">
        <v>40</v>
      </c>
      <c r="G1966" s="14" t="s">
        <v>40</v>
      </c>
      <c r="H1966" s="14" t="str" cm="1">
        <f t="array" ref="H1966">_xlfn.SWITCH(Table1[[#This Row],[Marital_Status_mod]],"Together","Couple","Married","Couple","Divorced","Single","Single","Single","Widow","Single","Other")</f>
        <v>Couple</v>
      </c>
      <c r="I1966" s="4">
        <v>25315</v>
      </c>
      <c r="J1966" s="41" t="str">
        <f t="shared" si="122"/>
        <v>$20 - $30K</v>
      </c>
      <c r="K1966">
        <v>1</v>
      </c>
      <c r="L1966">
        <v>0</v>
      </c>
      <c r="M1966">
        <f>Table1[[#This Row],[Teenhome]]+Table1[[#This Row],[Kidhome]]</f>
        <v>1</v>
      </c>
      <c r="N1966" s="1">
        <v>41585</v>
      </c>
      <c r="O1966" s="16">
        <f>(Table1[[#This Row],[DataSetDate]]-Table1[[#This Row],[Dt_Customer]])/365</f>
        <v>7.2520547945205482</v>
      </c>
      <c r="P1966" s="15">
        <v>44232</v>
      </c>
      <c r="Q1966">
        <v>46</v>
      </c>
      <c r="R1966" s="4">
        <v>1</v>
      </c>
      <c r="S1966" s="4">
        <v>9</v>
      </c>
      <c r="T1966" s="4">
        <v>8</v>
      </c>
      <c r="U1966" s="4">
        <v>11</v>
      </c>
      <c r="V1966" s="4">
        <v>3</v>
      </c>
      <c r="W1966" s="4">
        <v>22</v>
      </c>
      <c r="X1966">
        <v>3</v>
      </c>
      <c r="Y1966">
        <v>3</v>
      </c>
      <c r="Z1966" t="str">
        <f t="shared" si="123"/>
        <v>Medium</v>
      </c>
      <c r="AA1966" s="14">
        <f t="shared" ca="1" si="124"/>
        <v>3.2991158509190672</v>
      </c>
      <c r="AB1966">
        <v>0</v>
      </c>
      <c r="AC1966">
        <v>3</v>
      </c>
      <c r="AD1966" s="14">
        <f t="shared" ca="1" si="125"/>
        <v>3.0929393821309028</v>
      </c>
      <c r="AE1966">
        <v>8</v>
      </c>
      <c r="AF1966">
        <v>0</v>
      </c>
      <c r="AG1966">
        <v>0</v>
      </c>
      <c r="AH1966">
        <v>0</v>
      </c>
      <c r="AI1966">
        <v>0</v>
      </c>
      <c r="AJ1966">
        <v>0</v>
      </c>
      <c r="AK1966">
        <v>0</v>
      </c>
      <c r="AL1966">
        <v>0</v>
      </c>
      <c r="AM1966" t="s">
        <v>41</v>
      </c>
    </row>
    <row r="1967" spans="1:39" hidden="1" x14ac:dyDescent="0.3">
      <c r="A1967">
        <v>78</v>
      </c>
      <c r="B1967">
        <v>1969</v>
      </c>
      <c r="C1967" s="14">
        <f>2021-Table1[[#This Row],[Year_Birth]]</f>
        <v>52</v>
      </c>
      <c r="D1967" t="s">
        <v>46</v>
      </c>
      <c r="E1967" s="14" t="str" cm="1">
        <f t="array" ref="E1967">_xlfn.SWITCH(Table1[[#This Row],[Education]],"Graduation","Bachelor’s","Basic","High School","2n Cycle","Master’s","Master","Master’s","PhD","PhD","Other")</f>
        <v>Bachelor’s</v>
      </c>
      <c r="F1967" t="s">
        <v>42</v>
      </c>
      <c r="G1967" s="14" t="s">
        <v>42</v>
      </c>
      <c r="H1967" s="14" t="str" cm="1">
        <f t="array" ref="H1967">_xlfn.SWITCH(Table1[[#This Row],[Marital_Status_mod]],"Together","Couple","Married","Couple","Divorced","Single","Single","Single","Widow","Single","Other")</f>
        <v>Couple</v>
      </c>
      <c r="I1967" s="4">
        <v>25293</v>
      </c>
      <c r="J1967" s="41" t="str">
        <f t="shared" si="122"/>
        <v>$20 - $30K</v>
      </c>
      <c r="K1967">
        <v>1</v>
      </c>
      <c r="L1967">
        <v>0</v>
      </c>
      <c r="M1967">
        <f>Table1[[#This Row],[Teenhome]]+Table1[[#This Row],[Kidhome]]</f>
        <v>1</v>
      </c>
      <c r="N1967" s="1">
        <v>41532</v>
      </c>
      <c r="O1967" s="16">
        <f>(Table1[[#This Row],[DataSetDate]]-Table1[[#This Row],[Dt_Customer]])/365</f>
        <v>7.397260273972603</v>
      </c>
      <c r="P1967" s="15">
        <v>44232</v>
      </c>
      <c r="Q1967">
        <v>51</v>
      </c>
      <c r="R1967" s="4">
        <v>15</v>
      </c>
      <c r="S1967" s="4">
        <v>0</v>
      </c>
      <c r="T1967" s="4">
        <v>11</v>
      </c>
      <c r="U1967" s="4">
        <v>0</v>
      </c>
      <c r="V1967" s="4">
        <v>2</v>
      </c>
      <c r="W1967" s="4">
        <v>9</v>
      </c>
      <c r="X1967">
        <v>1</v>
      </c>
      <c r="Y1967">
        <v>1</v>
      </c>
      <c r="Z1967" t="str">
        <f t="shared" si="123"/>
        <v>Low</v>
      </c>
      <c r="AA1967" s="14">
        <f t="shared" ca="1" si="124"/>
        <v>0.87788705188679361</v>
      </c>
      <c r="AB1967">
        <v>1</v>
      </c>
      <c r="AC1967">
        <v>2</v>
      </c>
      <c r="AD1967" s="14">
        <f t="shared" ca="1" si="125"/>
        <v>2.0245648764255861</v>
      </c>
      <c r="AE1967">
        <v>8</v>
      </c>
      <c r="AF1967">
        <v>0</v>
      </c>
      <c r="AG1967">
        <v>0</v>
      </c>
      <c r="AH1967">
        <v>0</v>
      </c>
      <c r="AI1967">
        <v>0</v>
      </c>
      <c r="AJ1967">
        <v>0</v>
      </c>
      <c r="AK1967">
        <v>0</v>
      </c>
      <c r="AL1967">
        <v>0</v>
      </c>
      <c r="AM1967" t="s">
        <v>41</v>
      </c>
    </row>
    <row r="1968" spans="1:39" hidden="1" x14ac:dyDescent="0.3">
      <c r="A1968">
        <v>5517</v>
      </c>
      <c r="B1968">
        <v>1969</v>
      </c>
      <c r="C1968" s="14">
        <f>2021-Table1[[#This Row],[Year_Birth]]</f>
        <v>52</v>
      </c>
      <c r="D1968" t="s">
        <v>46</v>
      </c>
      <c r="E1968" s="14" t="str" cm="1">
        <f t="array" ref="E1968">_xlfn.SWITCH(Table1[[#This Row],[Education]],"Graduation","Bachelor’s","Basic","High School","2n Cycle","Master’s","Master","Master’s","PhD","PhD","Other")</f>
        <v>Bachelor’s</v>
      </c>
      <c r="F1968" t="s">
        <v>42</v>
      </c>
      <c r="G1968" s="14" t="s">
        <v>42</v>
      </c>
      <c r="H1968" s="14" t="str" cm="1">
        <f t="array" ref="H1968">_xlfn.SWITCH(Table1[[#This Row],[Marital_Status_mod]],"Together","Couple","Married","Couple","Divorced","Single","Single","Single","Widow","Single","Other")</f>
        <v>Couple</v>
      </c>
      <c r="I1968" s="4">
        <v>25293</v>
      </c>
      <c r="J1968" s="41" t="str">
        <f t="shared" si="122"/>
        <v>$20 - $30K</v>
      </c>
      <c r="K1968">
        <v>1</v>
      </c>
      <c r="L1968">
        <v>0</v>
      </c>
      <c r="M1968">
        <f>Table1[[#This Row],[Teenhome]]+Table1[[#This Row],[Kidhome]]</f>
        <v>1</v>
      </c>
      <c r="N1968" s="1">
        <v>41532</v>
      </c>
      <c r="O1968" s="16">
        <f>(Table1[[#This Row],[DataSetDate]]-Table1[[#This Row],[Dt_Customer]])/365</f>
        <v>7.397260273972603</v>
      </c>
      <c r="P1968" s="15">
        <v>44232</v>
      </c>
      <c r="Q1968">
        <v>51</v>
      </c>
      <c r="R1968" s="4">
        <v>15</v>
      </c>
      <c r="S1968" s="4">
        <v>0</v>
      </c>
      <c r="T1968" s="4">
        <v>11</v>
      </c>
      <c r="U1968" s="4">
        <v>0</v>
      </c>
      <c r="V1968" s="4">
        <v>2</v>
      </c>
      <c r="W1968" s="4">
        <v>9</v>
      </c>
      <c r="X1968">
        <v>1</v>
      </c>
      <c r="Y1968">
        <v>1</v>
      </c>
      <c r="Z1968" t="str">
        <f t="shared" si="123"/>
        <v>Low</v>
      </c>
      <c r="AA1968" s="14">
        <f t="shared" ca="1" si="124"/>
        <v>0.62569303611616389</v>
      </c>
      <c r="AB1968">
        <v>1</v>
      </c>
      <c r="AC1968">
        <v>2</v>
      </c>
      <c r="AD1968" s="14">
        <f t="shared" ca="1" si="125"/>
        <v>1.6142395053360636</v>
      </c>
      <c r="AE1968">
        <v>8</v>
      </c>
      <c r="AF1968">
        <v>0</v>
      </c>
      <c r="AG1968">
        <v>0</v>
      </c>
      <c r="AH1968">
        <v>0</v>
      </c>
      <c r="AI1968">
        <v>0</v>
      </c>
      <c r="AJ1968">
        <v>0</v>
      </c>
      <c r="AK1968">
        <v>0</v>
      </c>
      <c r="AL1968">
        <v>0</v>
      </c>
      <c r="AM1968" t="s">
        <v>53</v>
      </c>
    </row>
    <row r="1969" spans="1:39" hidden="1" x14ac:dyDescent="0.3">
      <c r="A1969">
        <v>3518</v>
      </c>
      <c r="B1969">
        <v>1983</v>
      </c>
      <c r="C1969" s="14">
        <f>2021-Table1[[#This Row],[Year_Birth]]</f>
        <v>38</v>
      </c>
      <c r="D1969" t="s">
        <v>46</v>
      </c>
      <c r="E1969" s="14" t="str" cm="1">
        <f t="array" ref="E1969">_xlfn.SWITCH(Table1[[#This Row],[Education]],"Graduation","Bachelor’s","Basic","High School","2n Cycle","Master’s","Master","Master’s","PhD","PhD","Other")</f>
        <v>Bachelor’s</v>
      </c>
      <c r="F1969" t="s">
        <v>42</v>
      </c>
      <c r="G1969" s="14" t="s">
        <v>42</v>
      </c>
      <c r="H1969" s="14" t="str" cm="1">
        <f t="array" ref="H1969">_xlfn.SWITCH(Table1[[#This Row],[Marital_Status_mod]],"Together","Couple","Married","Couple","Divorced","Single","Single","Single","Widow","Single","Other")</f>
        <v>Couple</v>
      </c>
      <c r="I1969" s="4">
        <v>25271</v>
      </c>
      <c r="J1969" s="41" t="str">
        <f t="shared" si="122"/>
        <v>$20 - $30K</v>
      </c>
      <c r="K1969">
        <v>1</v>
      </c>
      <c r="L1969">
        <v>0</v>
      </c>
      <c r="M1969">
        <f>Table1[[#This Row],[Teenhome]]+Table1[[#This Row],[Kidhome]]</f>
        <v>1</v>
      </c>
      <c r="N1969" s="1">
        <v>41248</v>
      </c>
      <c r="O1969" s="16">
        <f>(Table1[[#This Row],[DataSetDate]]-Table1[[#This Row],[Dt_Customer]])/365</f>
        <v>8.1753424657534239</v>
      </c>
      <c r="P1969" s="15">
        <v>44232</v>
      </c>
      <c r="Q1969">
        <v>45</v>
      </c>
      <c r="R1969" s="4">
        <v>10</v>
      </c>
      <c r="S1969" s="4">
        <v>1</v>
      </c>
      <c r="T1969" s="4">
        <v>18</v>
      </c>
      <c r="U1969" s="4">
        <v>10</v>
      </c>
      <c r="V1969" s="4">
        <v>4</v>
      </c>
      <c r="W1969" s="4">
        <v>7</v>
      </c>
      <c r="X1969">
        <v>1</v>
      </c>
      <c r="Y1969">
        <v>1</v>
      </c>
      <c r="Z1969" t="str">
        <f t="shared" si="123"/>
        <v>Low</v>
      </c>
      <c r="AA1969" s="14">
        <f t="shared" ca="1" si="124"/>
        <v>0.77875625395109771</v>
      </c>
      <c r="AB1969">
        <v>1</v>
      </c>
      <c r="AC1969">
        <v>2</v>
      </c>
      <c r="AD1969" s="14">
        <f t="shared" ca="1" si="125"/>
        <v>1.9118781563530813</v>
      </c>
      <c r="AE1969">
        <v>9</v>
      </c>
      <c r="AF1969">
        <v>0</v>
      </c>
      <c r="AG1969">
        <v>0</v>
      </c>
      <c r="AH1969">
        <v>0</v>
      </c>
      <c r="AI1969">
        <v>0</v>
      </c>
      <c r="AJ1969">
        <v>0</v>
      </c>
      <c r="AK1969">
        <v>0</v>
      </c>
      <c r="AL1969">
        <v>0</v>
      </c>
      <c r="AM1969" t="s">
        <v>45</v>
      </c>
    </row>
    <row r="1970" spans="1:39" hidden="1" x14ac:dyDescent="0.3">
      <c r="A1970">
        <v>1940</v>
      </c>
      <c r="B1970">
        <v>1986</v>
      </c>
      <c r="C1970" s="14">
        <f>2021-Table1[[#This Row],[Year_Birth]]</f>
        <v>35</v>
      </c>
      <c r="D1970" t="s">
        <v>46</v>
      </c>
      <c r="E1970" s="14" t="str" cm="1">
        <f t="array" ref="E1970">_xlfn.SWITCH(Table1[[#This Row],[Education]],"Graduation","Bachelor’s","Basic","High School","2n Cycle","Master’s","Master","Master’s","PhD","PhD","Other")</f>
        <v>Bachelor’s</v>
      </c>
      <c r="F1970" t="s">
        <v>42</v>
      </c>
      <c r="G1970" s="14" t="s">
        <v>42</v>
      </c>
      <c r="H1970" s="14" t="str" cm="1">
        <f t="array" ref="H1970">_xlfn.SWITCH(Table1[[#This Row],[Marital_Status_mod]],"Together","Couple","Married","Couple","Divorced","Single","Single","Single","Widow","Single","Other")</f>
        <v>Couple</v>
      </c>
      <c r="I1970" s="4">
        <v>25252</v>
      </c>
      <c r="J1970" s="41" t="str">
        <f t="shared" si="122"/>
        <v>$20 - $30K</v>
      </c>
      <c r="K1970">
        <v>1</v>
      </c>
      <c r="L1970">
        <v>0</v>
      </c>
      <c r="M1970">
        <f>Table1[[#This Row],[Teenhome]]+Table1[[#This Row],[Kidhome]]</f>
        <v>1</v>
      </c>
      <c r="N1970" s="1">
        <v>41467</v>
      </c>
      <c r="O1970" s="16">
        <f>(Table1[[#This Row],[DataSetDate]]-Table1[[#This Row],[Dt_Customer]])/365</f>
        <v>7.5753424657534243</v>
      </c>
      <c r="P1970" s="15">
        <v>44232</v>
      </c>
      <c r="Q1970">
        <v>26</v>
      </c>
      <c r="R1970" s="4">
        <v>1</v>
      </c>
      <c r="S1970" s="4">
        <v>3</v>
      </c>
      <c r="T1970" s="4">
        <v>4</v>
      </c>
      <c r="U1970" s="4">
        <v>2</v>
      </c>
      <c r="V1970" s="4">
        <v>2</v>
      </c>
      <c r="W1970" s="4">
        <v>6</v>
      </c>
      <c r="X1970">
        <v>1</v>
      </c>
      <c r="Y1970">
        <v>1</v>
      </c>
      <c r="Z1970" t="str">
        <f t="shared" si="123"/>
        <v>Low</v>
      </c>
      <c r="AA1970" s="14">
        <f t="shared" ca="1" si="124"/>
        <v>1.1787714863933059</v>
      </c>
      <c r="AB1970">
        <v>0</v>
      </c>
      <c r="AC1970">
        <v>2</v>
      </c>
      <c r="AD1970" s="14">
        <f t="shared" ca="1" si="125"/>
        <v>2.0688621980902977</v>
      </c>
      <c r="AE1970">
        <v>8</v>
      </c>
      <c r="AF1970">
        <v>0</v>
      </c>
      <c r="AG1970">
        <v>0</v>
      </c>
      <c r="AH1970">
        <v>0</v>
      </c>
      <c r="AI1970">
        <v>0</v>
      </c>
      <c r="AJ1970">
        <v>0</v>
      </c>
      <c r="AK1970">
        <v>0</v>
      </c>
      <c r="AL1970">
        <v>0</v>
      </c>
      <c r="AM1970" t="s">
        <v>53</v>
      </c>
    </row>
    <row r="1971" spans="1:39" hidden="1" x14ac:dyDescent="0.3">
      <c r="A1971">
        <v>1646</v>
      </c>
      <c r="B1971">
        <v>1972</v>
      </c>
      <c r="C1971" s="14">
        <f>2021-Table1[[#This Row],[Year_Birth]]</f>
        <v>49</v>
      </c>
      <c r="D1971" t="s">
        <v>59</v>
      </c>
      <c r="E1971" s="14" t="str" cm="1">
        <f t="array" ref="E1971">_xlfn.SWITCH(Table1[[#This Row],[Education]],"Graduation","Bachelor’s","Basic","High School","2n Cycle","Master’s","Master","Master’s","PhD","PhD","Other")</f>
        <v>High School</v>
      </c>
      <c r="F1971" t="s">
        <v>42</v>
      </c>
      <c r="G1971" s="14" t="s">
        <v>42</v>
      </c>
      <c r="H1971" s="14" t="str" cm="1">
        <f t="array" ref="H1971">_xlfn.SWITCH(Table1[[#This Row],[Marital_Status_mod]],"Together","Couple","Married","Couple","Divorced","Single","Single","Single","Widow","Single","Other")</f>
        <v>Couple</v>
      </c>
      <c r="I1971" s="4">
        <v>25224</v>
      </c>
      <c r="J1971" s="41" t="str">
        <f t="shared" si="122"/>
        <v>$20 - $30K</v>
      </c>
      <c r="K1971">
        <v>1</v>
      </c>
      <c r="L1971">
        <v>0</v>
      </c>
      <c r="M1971">
        <f>Table1[[#This Row],[Teenhome]]+Table1[[#This Row],[Kidhome]]</f>
        <v>1</v>
      </c>
      <c r="N1971" s="1">
        <v>41714</v>
      </c>
      <c r="O1971" s="16">
        <f>(Table1[[#This Row],[DataSetDate]]-Table1[[#This Row],[Dt_Customer]])/365</f>
        <v>6.8986301369863012</v>
      </c>
      <c r="P1971" s="15">
        <v>44232</v>
      </c>
      <c r="Q1971">
        <v>36</v>
      </c>
      <c r="R1971" s="4">
        <v>4</v>
      </c>
      <c r="S1971" s="4">
        <v>9</v>
      </c>
      <c r="T1971" s="4">
        <v>12</v>
      </c>
      <c r="U1971" s="4">
        <v>11</v>
      </c>
      <c r="V1971" s="4">
        <v>2</v>
      </c>
      <c r="W1971" s="4">
        <v>8</v>
      </c>
      <c r="X1971">
        <v>2</v>
      </c>
      <c r="Y1971">
        <v>1</v>
      </c>
      <c r="Z1971" t="str">
        <f t="shared" si="123"/>
        <v>Low</v>
      </c>
      <c r="AA1971" s="14">
        <f t="shared" ca="1" si="124"/>
        <v>1.2972919760241699</v>
      </c>
      <c r="AB1971">
        <v>1</v>
      </c>
      <c r="AC1971">
        <v>3</v>
      </c>
      <c r="AD1971" s="14">
        <f t="shared" ca="1" si="125"/>
        <v>3.0411829732931981</v>
      </c>
      <c r="AE1971">
        <v>3</v>
      </c>
      <c r="AF1971">
        <v>0</v>
      </c>
      <c r="AG1971">
        <v>0</v>
      </c>
      <c r="AH1971">
        <v>0</v>
      </c>
      <c r="AI1971">
        <v>0</v>
      </c>
      <c r="AJ1971">
        <v>0</v>
      </c>
      <c r="AK1971">
        <v>0</v>
      </c>
      <c r="AL1971">
        <v>0</v>
      </c>
      <c r="AM1971" t="s">
        <v>48</v>
      </c>
    </row>
    <row r="1972" spans="1:39" hidden="1" x14ac:dyDescent="0.3">
      <c r="A1972">
        <v>10067</v>
      </c>
      <c r="B1972">
        <v>1976</v>
      </c>
      <c r="C1972" s="14">
        <f>2021-Table1[[#This Row],[Year_Birth]]</f>
        <v>45</v>
      </c>
      <c r="D1972" t="s">
        <v>51</v>
      </c>
      <c r="E1972" s="14" t="str" cm="1">
        <f t="array" ref="E1972">_xlfn.SWITCH(Table1[[#This Row],[Education]],"Graduation","Bachelor’s","Basic","High School","2n Cycle","Master’s","Master","Master’s","PhD","PhD","Other")</f>
        <v>Master’s</v>
      </c>
      <c r="F1972" t="s">
        <v>40</v>
      </c>
      <c r="G1972" s="14" t="s">
        <v>40</v>
      </c>
      <c r="H1972" s="14" t="str" cm="1">
        <f t="array" ref="H1972">_xlfn.SWITCH(Table1[[#This Row],[Marital_Status_mod]],"Together","Couple","Married","Couple","Divorced","Single","Single","Single","Widow","Single","Other")</f>
        <v>Couple</v>
      </c>
      <c r="I1972" s="4">
        <v>25176</v>
      </c>
      <c r="J1972" s="41" t="str">
        <f t="shared" si="122"/>
        <v>$20 - $30K</v>
      </c>
      <c r="K1972">
        <v>1</v>
      </c>
      <c r="L1972">
        <v>1</v>
      </c>
      <c r="M1972">
        <f>Table1[[#This Row],[Teenhome]]+Table1[[#This Row],[Kidhome]]</f>
        <v>2</v>
      </c>
      <c r="N1972" s="1">
        <v>41496</v>
      </c>
      <c r="O1972" s="16">
        <f>(Table1[[#This Row],[DataSetDate]]-Table1[[#This Row],[Dt_Customer]])/365</f>
        <v>7.4958904109589044</v>
      </c>
      <c r="P1972" s="15">
        <v>44232</v>
      </c>
      <c r="Q1972">
        <v>79</v>
      </c>
      <c r="R1972" s="4">
        <v>4</v>
      </c>
      <c r="S1972" s="4">
        <v>0</v>
      </c>
      <c r="T1972" s="4">
        <v>4</v>
      </c>
      <c r="U1972" s="4">
        <v>0</v>
      </c>
      <c r="V1972" s="4">
        <v>0</v>
      </c>
      <c r="W1972" s="4">
        <v>5</v>
      </c>
      <c r="X1972">
        <v>1</v>
      </c>
      <c r="Y1972">
        <v>1</v>
      </c>
      <c r="Z1972" t="str">
        <f t="shared" si="123"/>
        <v>Low</v>
      </c>
      <c r="AA1972" s="14">
        <f t="shared" ca="1" si="124"/>
        <v>0.79193142975663022</v>
      </c>
      <c r="AB1972">
        <v>0</v>
      </c>
      <c r="AC1972">
        <v>2</v>
      </c>
      <c r="AD1972" s="14">
        <f t="shared" ca="1" si="125"/>
        <v>2.1440194319584407</v>
      </c>
      <c r="AE1972">
        <v>7</v>
      </c>
      <c r="AF1972">
        <v>0</v>
      </c>
      <c r="AG1972">
        <v>0</v>
      </c>
      <c r="AH1972">
        <v>0</v>
      </c>
      <c r="AI1972">
        <v>0</v>
      </c>
      <c r="AJ1972">
        <v>0</v>
      </c>
      <c r="AK1972">
        <v>0</v>
      </c>
      <c r="AL1972">
        <v>0</v>
      </c>
      <c r="AM1972" t="s">
        <v>52</v>
      </c>
    </row>
    <row r="1973" spans="1:39" hidden="1" x14ac:dyDescent="0.3">
      <c r="A1973">
        <v>11003</v>
      </c>
      <c r="B1973">
        <v>1980</v>
      </c>
      <c r="C1973" s="14">
        <f>2021-Table1[[#This Row],[Year_Birth]]</f>
        <v>41</v>
      </c>
      <c r="D1973" t="s">
        <v>51</v>
      </c>
      <c r="E1973" s="14" t="str" cm="1">
        <f t="array" ref="E1973">_xlfn.SWITCH(Table1[[#This Row],[Education]],"Graduation","Bachelor’s","Basic","High School","2n Cycle","Master’s","Master","Master’s","PhD","PhD","Other")</f>
        <v>Master’s</v>
      </c>
      <c r="F1973" t="s">
        <v>40</v>
      </c>
      <c r="G1973" s="14" t="s">
        <v>40</v>
      </c>
      <c r="H1973" s="14" t="str" cm="1">
        <f t="array" ref="H1973">_xlfn.SWITCH(Table1[[#This Row],[Marital_Status_mod]],"Together","Couple","Married","Couple","Divorced","Single","Single","Single","Widow","Single","Other")</f>
        <v>Couple</v>
      </c>
      <c r="I1973" s="4">
        <v>25130</v>
      </c>
      <c r="J1973" s="41" t="str">
        <f t="shared" si="122"/>
        <v>$20 - $30K</v>
      </c>
      <c r="K1973">
        <v>1</v>
      </c>
      <c r="L1973">
        <v>0</v>
      </c>
      <c r="M1973">
        <f>Table1[[#This Row],[Teenhome]]+Table1[[#This Row],[Kidhome]]</f>
        <v>1</v>
      </c>
      <c r="N1973" s="1">
        <v>41549</v>
      </c>
      <c r="O1973" s="16">
        <f>(Table1[[#This Row],[DataSetDate]]-Table1[[#This Row],[Dt_Customer]])/365</f>
        <v>7.3506849315068497</v>
      </c>
      <c r="P1973" s="15">
        <v>44232</v>
      </c>
      <c r="Q1973">
        <v>10</v>
      </c>
      <c r="R1973" s="4">
        <v>2</v>
      </c>
      <c r="S1973" s="4">
        <v>5</v>
      </c>
      <c r="T1973" s="4">
        <v>7</v>
      </c>
      <c r="U1973" s="4">
        <v>0</v>
      </c>
      <c r="V1973" s="4">
        <v>18</v>
      </c>
      <c r="W1973" s="4">
        <v>18</v>
      </c>
      <c r="X1973">
        <v>2</v>
      </c>
      <c r="Y1973">
        <v>2</v>
      </c>
      <c r="Z1973" t="str">
        <f t="shared" si="123"/>
        <v>Low</v>
      </c>
      <c r="AA1973" s="14">
        <f t="shared" ca="1" si="124"/>
        <v>2.2625623879222907</v>
      </c>
      <c r="AB1973">
        <v>0</v>
      </c>
      <c r="AC1973">
        <v>3</v>
      </c>
      <c r="AD1973" s="14">
        <f t="shared" ca="1" si="125"/>
        <v>2.9091776424404361</v>
      </c>
      <c r="AE1973">
        <v>7</v>
      </c>
      <c r="AF1973">
        <v>0</v>
      </c>
      <c r="AG1973">
        <v>0</v>
      </c>
      <c r="AH1973">
        <v>0</v>
      </c>
      <c r="AI1973">
        <v>0</v>
      </c>
      <c r="AJ1973">
        <v>0</v>
      </c>
      <c r="AK1973">
        <v>0</v>
      </c>
      <c r="AL1973">
        <v>0</v>
      </c>
      <c r="AM1973" t="s">
        <v>48</v>
      </c>
    </row>
    <row r="1974" spans="1:39" hidden="1" x14ac:dyDescent="0.3">
      <c r="A1974">
        <v>5010</v>
      </c>
      <c r="B1974">
        <v>1988</v>
      </c>
      <c r="C1974" s="14">
        <f>2021-Table1[[#This Row],[Year_Birth]]</f>
        <v>33</v>
      </c>
      <c r="D1974" t="s">
        <v>46</v>
      </c>
      <c r="E1974" s="14" t="str" cm="1">
        <f t="array" ref="E1974">_xlfn.SWITCH(Table1[[#This Row],[Education]],"Graduation","Bachelor’s","Basic","High School","2n Cycle","Master’s","Master","Master’s","PhD","PhD","Other")</f>
        <v>Bachelor’s</v>
      </c>
      <c r="F1974" t="s">
        <v>50</v>
      </c>
      <c r="G1974" s="14" t="s">
        <v>50</v>
      </c>
      <c r="H1974" s="14" t="str" cm="1">
        <f t="array" ref="H1974">_xlfn.SWITCH(Table1[[#This Row],[Marital_Status_mod]],"Together","Couple","Married","Couple","Divorced","Single","Single","Single","Widow","Single","Other")</f>
        <v>Single</v>
      </c>
      <c r="I1974" s="4">
        <v>25008</v>
      </c>
      <c r="J1974" s="41" t="str">
        <f t="shared" si="122"/>
        <v>$20 - $30K</v>
      </c>
      <c r="K1974">
        <v>1</v>
      </c>
      <c r="L1974">
        <v>0</v>
      </c>
      <c r="M1974">
        <f>Table1[[#This Row],[Teenhome]]+Table1[[#This Row],[Kidhome]]</f>
        <v>1</v>
      </c>
      <c r="N1974" s="1">
        <v>41672</v>
      </c>
      <c r="O1974" s="16">
        <f>(Table1[[#This Row],[DataSetDate]]-Table1[[#This Row],[Dt_Customer]])/365</f>
        <v>7.0136986301369859</v>
      </c>
      <c r="P1974" s="15">
        <v>44232</v>
      </c>
      <c r="Q1974">
        <v>72</v>
      </c>
      <c r="R1974" s="4">
        <v>2</v>
      </c>
      <c r="S1974" s="4">
        <v>8</v>
      </c>
      <c r="T1974" s="4">
        <v>8</v>
      </c>
      <c r="U1974" s="4">
        <v>6</v>
      </c>
      <c r="V1974" s="4">
        <v>1</v>
      </c>
      <c r="W1974" s="4">
        <v>9</v>
      </c>
      <c r="X1974">
        <v>2</v>
      </c>
      <c r="Y1974">
        <v>1</v>
      </c>
      <c r="Z1974" t="str">
        <f t="shared" si="123"/>
        <v>Low</v>
      </c>
      <c r="AA1974" s="14">
        <f t="shared" ca="1" si="124"/>
        <v>0.71066113759603033</v>
      </c>
      <c r="AB1974">
        <v>0</v>
      </c>
      <c r="AC1974">
        <v>3</v>
      </c>
      <c r="AD1974" s="14">
        <f t="shared" ca="1" si="125"/>
        <v>3.0547739188011951</v>
      </c>
      <c r="AE1974">
        <v>8</v>
      </c>
      <c r="AF1974">
        <v>0</v>
      </c>
      <c r="AG1974">
        <v>0</v>
      </c>
      <c r="AH1974">
        <v>0</v>
      </c>
      <c r="AI1974">
        <v>0</v>
      </c>
      <c r="AJ1974">
        <v>0</v>
      </c>
      <c r="AK1974">
        <v>0</v>
      </c>
      <c r="AL1974">
        <v>0</v>
      </c>
      <c r="AM1974" t="s">
        <v>41</v>
      </c>
    </row>
    <row r="1975" spans="1:39" hidden="1" x14ac:dyDescent="0.3">
      <c r="A1975">
        <v>9850</v>
      </c>
      <c r="B1975">
        <v>1972</v>
      </c>
      <c r="C1975" s="14">
        <f>2021-Table1[[#This Row],[Year_Birth]]</f>
        <v>49</v>
      </c>
      <c r="D1975" t="s">
        <v>51</v>
      </c>
      <c r="E1975" s="14" t="str" cm="1">
        <f t="array" ref="E1975">_xlfn.SWITCH(Table1[[#This Row],[Education]],"Graduation","Bachelor’s","Basic","High School","2n Cycle","Master’s","Master","Master’s","PhD","PhD","Other")</f>
        <v>Master’s</v>
      </c>
      <c r="F1975" t="s">
        <v>42</v>
      </c>
      <c r="G1975" s="14" t="s">
        <v>42</v>
      </c>
      <c r="H1975" s="14" t="str" cm="1">
        <f t="array" ref="H1975">_xlfn.SWITCH(Table1[[#This Row],[Marital_Status_mod]],"Together","Couple","Married","Couple","Divorced","Single","Single","Single","Widow","Single","Other")</f>
        <v>Couple</v>
      </c>
      <c r="I1975" s="4">
        <v>24884</v>
      </c>
      <c r="J1975" s="41" t="str">
        <f t="shared" si="122"/>
        <v>$20 - $30K</v>
      </c>
      <c r="K1975">
        <v>1</v>
      </c>
      <c r="L1975">
        <v>0</v>
      </c>
      <c r="M1975">
        <f>Table1[[#This Row],[Teenhome]]+Table1[[#This Row],[Kidhome]]</f>
        <v>1</v>
      </c>
      <c r="N1975" s="1">
        <v>41242</v>
      </c>
      <c r="O1975" s="16">
        <f>(Table1[[#This Row],[DataSetDate]]-Table1[[#This Row],[Dt_Customer]])/365</f>
        <v>8.1917808219178081</v>
      </c>
      <c r="P1975" s="15">
        <v>44232</v>
      </c>
      <c r="Q1975">
        <v>32</v>
      </c>
      <c r="R1975" s="4">
        <v>3</v>
      </c>
      <c r="S1975" s="4">
        <v>6</v>
      </c>
      <c r="T1975" s="4">
        <v>7</v>
      </c>
      <c r="U1975" s="4">
        <v>0</v>
      </c>
      <c r="V1975" s="4">
        <v>0</v>
      </c>
      <c r="W1975" s="4">
        <v>3</v>
      </c>
      <c r="X1975">
        <v>1</v>
      </c>
      <c r="Y1975">
        <v>0</v>
      </c>
      <c r="Z1975" t="str">
        <f t="shared" si="123"/>
        <v>Low</v>
      </c>
      <c r="AA1975" s="14">
        <f t="shared" ca="1" si="124"/>
        <v>0.25032739096119921</v>
      </c>
      <c r="AB1975">
        <v>0</v>
      </c>
      <c r="AC1975">
        <v>3</v>
      </c>
      <c r="AD1975" s="14">
        <f t="shared" ca="1" si="125"/>
        <v>3.2525443609135145</v>
      </c>
      <c r="AE1975">
        <v>7</v>
      </c>
      <c r="AF1975">
        <v>0</v>
      </c>
      <c r="AG1975">
        <v>0</v>
      </c>
      <c r="AH1975">
        <v>0</v>
      </c>
      <c r="AI1975">
        <v>0</v>
      </c>
      <c r="AJ1975">
        <v>0</v>
      </c>
      <c r="AK1975">
        <v>0</v>
      </c>
      <c r="AL1975">
        <v>0</v>
      </c>
      <c r="AM1975" t="s">
        <v>41</v>
      </c>
    </row>
    <row r="1976" spans="1:39" hidden="1" x14ac:dyDescent="0.3">
      <c r="A1976">
        <v>9733</v>
      </c>
      <c r="B1976">
        <v>1978</v>
      </c>
      <c r="C1976" s="14">
        <f>2021-Table1[[#This Row],[Year_Birth]]</f>
        <v>43</v>
      </c>
      <c r="D1976" t="s">
        <v>59</v>
      </c>
      <c r="E1976" s="14" t="str" cm="1">
        <f t="array" ref="E1976">_xlfn.SWITCH(Table1[[#This Row],[Education]],"Graduation","Bachelor’s","Basic","High School","2n Cycle","Master’s","Master","Master’s","PhD","PhD","Other")</f>
        <v>High School</v>
      </c>
      <c r="F1976" t="s">
        <v>40</v>
      </c>
      <c r="G1976" s="14" t="s">
        <v>40</v>
      </c>
      <c r="H1976" s="14" t="str" cm="1">
        <f t="array" ref="H1976">_xlfn.SWITCH(Table1[[#This Row],[Marital_Status_mod]],"Together","Couple","Married","Couple","Divorced","Single","Single","Single","Widow","Single","Other")</f>
        <v>Couple</v>
      </c>
      <c r="I1976" s="4">
        <v>24882</v>
      </c>
      <c r="J1976" s="41" t="str">
        <f t="shared" si="122"/>
        <v>$20 - $30K</v>
      </c>
      <c r="K1976">
        <v>1</v>
      </c>
      <c r="L1976">
        <v>0</v>
      </c>
      <c r="M1976">
        <f>Table1[[#This Row],[Teenhome]]+Table1[[#This Row],[Kidhome]]</f>
        <v>1</v>
      </c>
      <c r="N1976" s="1">
        <v>41161</v>
      </c>
      <c r="O1976" s="16">
        <f>(Table1[[#This Row],[DataSetDate]]-Table1[[#This Row],[Dt_Customer]])/365</f>
        <v>8.4136986301369863</v>
      </c>
      <c r="P1976" s="15">
        <v>44232</v>
      </c>
      <c r="Q1976">
        <v>52</v>
      </c>
      <c r="R1976" s="4">
        <v>1</v>
      </c>
      <c r="S1976" s="4">
        <v>4</v>
      </c>
      <c r="T1976" s="4">
        <v>10</v>
      </c>
      <c r="U1976" s="4">
        <v>29</v>
      </c>
      <c r="V1976" s="4">
        <v>0</v>
      </c>
      <c r="W1976" s="4">
        <v>36</v>
      </c>
      <c r="X1976">
        <v>1</v>
      </c>
      <c r="Y1976">
        <v>1</v>
      </c>
      <c r="Z1976" t="str">
        <f t="shared" si="123"/>
        <v>Low</v>
      </c>
      <c r="AA1976" s="14">
        <f t="shared" ca="1" si="124"/>
        <v>1.1390344925272349</v>
      </c>
      <c r="AB1976">
        <v>1</v>
      </c>
      <c r="AC1976">
        <v>2</v>
      </c>
      <c r="AD1976" s="14">
        <f t="shared" ca="1" si="125"/>
        <v>1.7232275287904226</v>
      </c>
      <c r="AE1976">
        <v>6</v>
      </c>
      <c r="AF1976">
        <v>0</v>
      </c>
      <c r="AG1976">
        <v>0</v>
      </c>
      <c r="AH1976">
        <v>1</v>
      </c>
      <c r="AI1976">
        <v>0</v>
      </c>
      <c r="AJ1976">
        <v>0</v>
      </c>
      <c r="AK1976">
        <v>0</v>
      </c>
      <c r="AL1976">
        <v>0</v>
      </c>
      <c r="AM1976" t="s">
        <v>45</v>
      </c>
    </row>
    <row r="1977" spans="1:39" hidden="1" x14ac:dyDescent="0.3">
      <c r="A1977">
        <v>8462</v>
      </c>
      <c r="B1977">
        <v>1978</v>
      </c>
      <c r="C1977" s="14">
        <f>2021-Table1[[#This Row],[Year_Birth]]</f>
        <v>43</v>
      </c>
      <c r="D1977" t="s">
        <v>59</v>
      </c>
      <c r="E1977" s="14" t="str" cm="1">
        <f t="array" ref="E1977">_xlfn.SWITCH(Table1[[#This Row],[Education]],"Graduation","Bachelor’s","Basic","High School","2n Cycle","Master’s","Master","Master’s","PhD","PhD","Other")</f>
        <v>High School</v>
      </c>
      <c r="F1977" t="s">
        <v>40</v>
      </c>
      <c r="G1977" s="14" t="s">
        <v>40</v>
      </c>
      <c r="H1977" s="14" t="str" cm="1">
        <f t="array" ref="H1977">_xlfn.SWITCH(Table1[[#This Row],[Marital_Status_mod]],"Together","Couple","Married","Couple","Divorced","Single","Single","Single","Widow","Single","Other")</f>
        <v>Couple</v>
      </c>
      <c r="I1977" s="4">
        <v>24882</v>
      </c>
      <c r="J1977" s="41" t="str">
        <f t="shared" si="122"/>
        <v>$20 - $30K</v>
      </c>
      <c r="K1977">
        <v>1</v>
      </c>
      <c r="L1977">
        <v>0</v>
      </c>
      <c r="M1977">
        <f>Table1[[#This Row],[Teenhome]]+Table1[[#This Row],[Kidhome]]</f>
        <v>1</v>
      </c>
      <c r="N1977" s="1">
        <v>41161</v>
      </c>
      <c r="O1977" s="16">
        <f>(Table1[[#This Row],[DataSetDate]]-Table1[[#This Row],[Dt_Customer]])/365</f>
        <v>8.4136986301369863</v>
      </c>
      <c r="P1977" s="15">
        <v>44232</v>
      </c>
      <c r="Q1977">
        <v>52</v>
      </c>
      <c r="R1977" s="4">
        <v>1</v>
      </c>
      <c r="S1977" s="4">
        <v>4</v>
      </c>
      <c r="T1977" s="4">
        <v>10</v>
      </c>
      <c r="U1977" s="4">
        <v>29</v>
      </c>
      <c r="V1977" s="4">
        <v>0</v>
      </c>
      <c r="W1977" s="4">
        <v>36</v>
      </c>
      <c r="X1977">
        <v>1</v>
      </c>
      <c r="Y1977">
        <v>1</v>
      </c>
      <c r="Z1977" t="str">
        <f t="shared" si="123"/>
        <v>Low</v>
      </c>
      <c r="AA1977" s="14">
        <f t="shared" ca="1" si="124"/>
        <v>0.94655700359906136</v>
      </c>
      <c r="AB1977">
        <v>1</v>
      </c>
      <c r="AC1977">
        <v>2</v>
      </c>
      <c r="AD1977" s="14">
        <f t="shared" ca="1" si="125"/>
        <v>2.2199806636596078</v>
      </c>
      <c r="AE1977">
        <v>6</v>
      </c>
      <c r="AF1977">
        <v>0</v>
      </c>
      <c r="AG1977">
        <v>0</v>
      </c>
      <c r="AH1977">
        <v>1</v>
      </c>
      <c r="AI1977">
        <v>0</v>
      </c>
      <c r="AJ1977">
        <v>0</v>
      </c>
      <c r="AK1977">
        <v>0</v>
      </c>
      <c r="AL1977">
        <v>0</v>
      </c>
      <c r="AM1977" t="s">
        <v>41</v>
      </c>
    </row>
    <row r="1978" spans="1:39" hidden="1" x14ac:dyDescent="0.3">
      <c r="A1978">
        <v>8443</v>
      </c>
      <c r="B1978">
        <v>1972</v>
      </c>
      <c r="C1978" s="14">
        <f>2021-Table1[[#This Row],[Year_Birth]]</f>
        <v>49</v>
      </c>
      <c r="D1978" t="s">
        <v>46</v>
      </c>
      <c r="E1978" s="14" t="str" cm="1">
        <f t="array" ref="E1978">_xlfn.SWITCH(Table1[[#This Row],[Education]],"Graduation","Bachelor’s","Basic","High School","2n Cycle","Master’s","Master","Master’s","PhD","PhD","Other")</f>
        <v>Bachelor’s</v>
      </c>
      <c r="F1978" t="s">
        <v>50</v>
      </c>
      <c r="G1978" s="14" t="s">
        <v>50</v>
      </c>
      <c r="H1978" s="14" t="str" cm="1">
        <f t="array" ref="H1978">_xlfn.SWITCH(Table1[[#This Row],[Marital_Status_mod]],"Together","Couple","Married","Couple","Divorced","Single","Single","Single","Widow","Single","Other")</f>
        <v>Single</v>
      </c>
      <c r="I1978" s="4">
        <v>24762</v>
      </c>
      <c r="J1978" s="41" t="str">
        <f t="shared" si="122"/>
        <v>$20 - $30K</v>
      </c>
      <c r="K1978">
        <v>1</v>
      </c>
      <c r="L1978">
        <v>0</v>
      </c>
      <c r="M1978">
        <f>Table1[[#This Row],[Teenhome]]+Table1[[#This Row],[Kidhome]]</f>
        <v>1</v>
      </c>
      <c r="N1978" s="1">
        <v>41680</v>
      </c>
      <c r="O1978" s="16">
        <f>(Table1[[#This Row],[DataSetDate]]-Table1[[#This Row],[Dt_Customer]])/365</f>
        <v>6.9917808219178079</v>
      </c>
      <c r="P1978" s="15">
        <v>44232</v>
      </c>
      <c r="Q1978">
        <v>16</v>
      </c>
      <c r="R1978" s="4">
        <v>6</v>
      </c>
      <c r="S1978" s="4">
        <v>10</v>
      </c>
      <c r="T1978" s="4">
        <v>12</v>
      </c>
      <c r="U1978" s="4">
        <v>3</v>
      </c>
      <c r="V1978" s="4">
        <v>15</v>
      </c>
      <c r="W1978" s="4">
        <v>40</v>
      </c>
      <c r="X1978">
        <v>3</v>
      </c>
      <c r="Y1978">
        <v>3</v>
      </c>
      <c r="Z1978" t="str">
        <f t="shared" si="123"/>
        <v>Medium</v>
      </c>
      <c r="AA1978" s="14">
        <f t="shared" ca="1" si="124"/>
        <v>3.329637479266299</v>
      </c>
      <c r="AB1978">
        <v>1</v>
      </c>
      <c r="AC1978">
        <v>2</v>
      </c>
      <c r="AD1978" s="14">
        <f t="shared" ca="1" si="125"/>
        <v>2.0013814529911529</v>
      </c>
      <c r="AE1978">
        <v>8</v>
      </c>
      <c r="AF1978">
        <v>0</v>
      </c>
      <c r="AG1978">
        <v>0</v>
      </c>
      <c r="AH1978">
        <v>1</v>
      </c>
      <c r="AI1978">
        <v>0</v>
      </c>
      <c r="AJ1978">
        <v>0</v>
      </c>
      <c r="AK1978">
        <v>1</v>
      </c>
      <c r="AL1978">
        <v>0</v>
      </c>
      <c r="AM1978" t="s">
        <v>47</v>
      </c>
    </row>
    <row r="1979" spans="1:39" hidden="1" x14ac:dyDescent="0.3">
      <c r="A1979">
        <v>7937</v>
      </c>
      <c r="B1979">
        <v>1982</v>
      </c>
      <c r="C1979" s="14">
        <f>2021-Table1[[#This Row],[Year_Birth]]</f>
        <v>39</v>
      </c>
      <c r="D1979" t="s">
        <v>46</v>
      </c>
      <c r="E1979" s="14" t="str" cm="1">
        <f t="array" ref="E1979">_xlfn.SWITCH(Table1[[#This Row],[Education]],"Graduation","Bachelor’s","Basic","High School","2n Cycle","Master’s","Master","Master’s","PhD","PhD","Other")</f>
        <v>Bachelor’s</v>
      </c>
      <c r="F1979" t="s">
        <v>42</v>
      </c>
      <c r="G1979" s="14" t="s">
        <v>42</v>
      </c>
      <c r="H1979" s="14" t="str" cm="1">
        <f t="array" ref="H1979">_xlfn.SWITCH(Table1[[#This Row],[Marital_Status_mod]],"Together","Couple","Married","Couple","Divorced","Single","Single","Single","Widow","Single","Other")</f>
        <v>Couple</v>
      </c>
      <c r="I1979" s="4">
        <v>24711</v>
      </c>
      <c r="J1979" s="41" t="str">
        <f t="shared" si="122"/>
        <v>$20 - $30K</v>
      </c>
      <c r="K1979">
        <v>0</v>
      </c>
      <c r="L1979">
        <v>0</v>
      </c>
      <c r="M1979">
        <f>Table1[[#This Row],[Teenhome]]+Table1[[#This Row],[Kidhome]]</f>
        <v>0</v>
      </c>
      <c r="N1979" s="1">
        <v>41747</v>
      </c>
      <c r="O1979" s="16">
        <f>(Table1[[#This Row],[DataSetDate]]-Table1[[#This Row],[Dt_Customer]])/365</f>
        <v>6.8082191780821919</v>
      </c>
      <c r="P1979" s="15">
        <v>44232</v>
      </c>
      <c r="Q1979">
        <v>86</v>
      </c>
      <c r="R1979" s="4">
        <v>10</v>
      </c>
      <c r="S1979" s="4">
        <v>7</v>
      </c>
      <c r="T1979" s="4">
        <v>25</v>
      </c>
      <c r="U1979" s="4">
        <v>6</v>
      </c>
      <c r="V1979" s="4">
        <v>3</v>
      </c>
      <c r="W1979" s="4">
        <v>7</v>
      </c>
      <c r="X1979">
        <v>1</v>
      </c>
      <c r="Y1979">
        <v>3</v>
      </c>
      <c r="Z1979" t="str">
        <f t="shared" si="123"/>
        <v>Medium</v>
      </c>
      <c r="AA1979" s="14">
        <f t="shared" ca="1" si="124"/>
        <v>3.3063743342217111</v>
      </c>
      <c r="AB1979">
        <v>0</v>
      </c>
      <c r="AC1979">
        <v>3</v>
      </c>
      <c r="AD1979" s="14">
        <f t="shared" ca="1" si="125"/>
        <v>2.6682181883392384</v>
      </c>
      <c r="AE1979">
        <v>7</v>
      </c>
      <c r="AF1979">
        <v>0</v>
      </c>
      <c r="AG1979">
        <v>0</v>
      </c>
      <c r="AH1979">
        <v>0</v>
      </c>
      <c r="AI1979">
        <v>0</v>
      </c>
      <c r="AJ1979">
        <v>0</v>
      </c>
      <c r="AK1979">
        <v>0</v>
      </c>
      <c r="AL1979">
        <v>0</v>
      </c>
      <c r="AM1979" t="s">
        <v>41</v>
      </c>
    </row>
    <row r="1980" spans="1:39" hidden="1" x14ac:dyDescent="0.3">
      <c r="A1980">
        <v>8541</v>
      </c>
      <c r="B1980">
        <v>1990</v>
      </c>
      <c r="C1980" s="14">
        <f>2021-Table1[[#This Row],[Year_Birth]]</f>
        <v>31</v>
      </c>
      <c r="D1980" t="s">
        <v>51</v>
      </c>
      <c r="E1980" s="14" t="str" cm="1">
        <f t="array" ref="E1980">_xlfn.SWITCH(Table1[[#This Row],[Education]],"Graduation","Bachelor’s","Basic","High School","2n Cycle","Master’s","Master","Master’s","PhD","PhD","Other")</f>
        <v>Master’s</v>
      </c>
      <c r="F1980" t="s">
        <v>42</v>
      </c>
      <c r="G1980" s="14" t="s">
        <v>42</v>
      </c>
      <c r="H1980" s="14" t="str" cm="1">
        <f t="array" ref="H1980">_xlfn.SWITCH(Table1[[#This Row],[Marital_Status_mod]],"Together","Couple","Married","Couple","Divorced","Single","Single","Single","Widow","Single","Other")</f>
        <v>Couple</v>
      </c>
      <c r="I1980" s="4">
        <v>24683</v>
      </c>
      <c r="J1980" s="41" t="str">
        <f t="shared" si="122"/>
        <v>$20 - $30K</v>
      </c>
      <c r="K1980">
        <v>1</v>
      </c>
      <c r="L1980">
        <v>0</v>
      </c>
      <c r="M1980">
        <f>Table1[[#This Row],[Teenhome]]+Table1[[#This Row],[Kidhome]]</f>
        <v>1</v>
      </c>
      <c r="N1980" s="1">
        <v>41706</v>
      </c>
      <c r="O1980" s="16">
        <f>(Table1[[#This Row],[DataSetDate]]-Table1[[#This Row],[Dt_Customer]])/365</f>
        <v>6.9205479452054792</v>
      </c>
      <c r="P1980" s="15">
        <v>44232</v>
      </c>
      <c r="Q1980">
        <v>98</v>
      </c>
      <c r="R1980" s="4">
        <v>8</v>
      </c>
      <c r="S1980" s="4">
        <v>4</v>
      </c>
      <c r="T1980" s="4">
        <v>10</v>
      </c>
      <c r="U1980" s="4">
        <v>6</v>
      </c>
      <c r="V1980" s="4">
        <v>7</v>
      </c>
      <c r="W1980" s="4">
        <v>6</v>
      </c>
      <c r="X1980">
        <v>2</v>
      </c>
      <c r="Y1980">
        <v>2</v>
      </c>
      <c r="Z1980" t="str">
        <f t="shared" si="123"/>
        <v>Low</v>
      </c>
      <c r="AA1980" s="14">
        <f t="shared" ca="1" si="124"/>
        <v>1.8947546360047332</v>
      </c>
      <c r="AB1980">
        <v>0</v>
      </c>
      <c r="AC1980">
        <v>4</v>
      </c>
      <c r="AD1980" s="14">
        <f t="shared" ca="1" si="125"/>
        <v>3.6218645980533202</v>
      </c>
      <c r="AE1980">
        <v>5</v>
      </c>
      <c r="AF1980">
        <v>0</v>
      </c>
      <c r="AG1980">
        <v>0</v>
      </c>
      <c r="AH1980">
        <v>0</v>
      </c>
      <c r="AI1980">
        <v>0</v>
      </c>
      <c r="AJ1980">
        <v>0</v>
      </c>
      <c r="AK1980">
        <v>0</v>
      </c>
      <c r="AL1980">
        <v>0</v>
      </c>
      <c r="AM1980" t="s">
        <v>41</v>
      </c>
    </row>
    <row r="1981" spans="1:39" hidden="1" x14ac:dyDescent="0.3">
      <c r="A1981">
        <v>9530</v>
      </c>
      <c r="B1981">
        <v>1988</v>
      </c>
      <c r="C1981" s="14">
        <f>2021-Table1[[#This Row],[Year_Birth]]</f>
        <v>33</v>
      </c>
      <c r="D1981" t="s">
        <v>46</v>
      </c>
      <c r="E1981" s="14" t="str" cm="1">
        <f t="array" ref="E1981">_xlfn.SWITCH(Table1[[#This Row],[Education]],"Graduation","Bachelor’s","Basic","High School","2n Cycle","Master’s","Master","Master’s","PhD","PhD","Other")</f>
        <v>Bachelor’s</v>
      </c>
      <c r="F1981" t="s">
        <v>42</v>
      </c>
      <c r="G1981" s="14" t="s">
        <v>42</v>
      </c>
      <c r="H1981" s="14" t="str" cm="1">
        <f t="array" ref="H1981">_xlfn.SWITCH(Table1[[#This Row],[Marital_Status_mod]],"Together","Couple","Married","Couple","Divorced","Single","Single","Single","Widow","Single","Other")</f>
        <v>Couple</v>
      </c>
      <c r="I1981" s="4">
        <v>24645</v>
      </c>
      <c r="J1981" s="41" t="str">
        <f t="shared" si="122"/>
        <v>$20 - $30K</v>
      </c>
      <c r="K1981">
        <v>1</v>
      </c>
      <c r="L1981">
        <v>0</v>
      </c>
      <c r="M1981">
        <f>Table1[[#This Row],[Teenhome]]+Table1[[#This Row],[Kidhome]]</f>
        <v>1</v>
      </c>
      <c r="N1981" s="1">
        <v>41214</v>
      </c>
      <c r="O1981" s="16">
        <f>(Table1[[#This Row],[DataSetDate]]-Table1[[#This Row],[Dt_Customer]])/365</f>
        <v>8.2684931506849306</v>
      </c>
      <c r="P1981" s="15">
        <v>44232</v>
      </c>
      <c r="Q1981">
        <v>16</v>
      </c>
      <c r="R1981" s="4">
        <v>5</v>
      </c>
      <c r="S1981" s="4">
        <v>3</v>
      </c>
      <c r="T1981" s="4">
        <v>4</v>
      </c>
      <c r="U1981" s="4">
        <v>4</v>
      </c>
      <c r="V1981" s="4">
        <v>1</v>
      </c>
      <c r="W1981" s="4">
        <v>0</v>
      </c>
      <c r="X1981">
        <v>1</v>
      </c>
      <c r="Y1981">
        <v>1</v>
      </c>
      <c r="Z1981" t="str">
        <f t="shared" si="123"/>
        <v>Low</v>
      </c>
      <c r="AA1981" s="14">
        <f t="shared" ca="1" si="124"/>
        <v>1.3665544984405451</v>
      </c>
      <c r="AB1981">
        <v>0</v>
      </c>
      <c r="AC1981">
        <v>2</v>
      </c>
      <c r="AD1981" s="14">
        <f t="shared" ca="1" si="125"/>
        <v>1.8198282600504463</v>
      </c>
      <c r="AE1981">
        <v>8</v>
      </c>
      <c r="AF1981">
        <v>0</v>
      </c>
      <c r="AG1981">
        <v>0</v>
      </c>
      <c r="AH1981">
        <v>0</v>
      </c>
      <c r="AI1981">
        <v>0</v>
      </c>
      <c r="AJ1981">
        <v>0</v>
      </c>
      <c r="AK1981">
        <v>0</v>
      </c>
      <c r="AL1981">
        <v>0</v>
      </c>
      <c r="AM1981" t="s">
        <v>47</v>
      </c>
    </row>
    <row r="1982" spans="1:39" hidden="1" x14ac:dyDescent="0.3">
      <c r="A1982">
        <v>4098</v>
      </c>
      <c r="B1982">
        <v>1973</v>
      </c>
      <c r="C1982" s="14">
        <f>2021-Table1[[#This Row],[Year_Birth]]</f>
        <v>48</v>
      </c>
      <c r="D1982" t="s">
        <v>46</v>
      </c>
      <c r="E1982" s="14" t="str" cm="1">
        <f t="array" ref="E1982">_xlfn.SWITCH(Table1[[#This Row],[Education]],"Graduation","Bachelor’s","Basic","High School","2n Cycle","Master’s","Master","Master’s","PhD","PhD","Other")</f>
        <v>Bachelor’s</v>
      </c>
      <c r="F1982" t="s">
        <v>42</v>
      </c>
      <c r="G1982" s="14" t="s">
        <v>42</v>
      </c>
      <c r="H1982" s="14" t="str" cm="1">
        <f t="array" ref="H1982">_xlfn.SWITCH(Table1[[#This Row],[Marital_Status_mod]],"Together","Couple","Married","Couple","Divorced","Single","Single","Single","Widow","Single","Other")</f>
        <v>Couple</v>
      </c>
      <c r="I1982" s="4">
        <v>24639</v>
      </c>
      <c r="J1982" s="41" t="str">
        <f t="shared" si="122"/>
        <v>$20 - $30K</v>
      </c>
      <c r="K1982">
        <v>1</v>
      </c>
      <c r="L1982">
        <v>1</v>
      </c>
      <c r="M1982">
        <f>Table1[[#This Row],[Teenhome]]+Table1[[#This Row],[Kidhome]]</f>
        <v>2</v>
      </c>
      <c r="N1982" s="1">
        <v>41667</v>
      </c>
      <c r="O1982" s="16">
        <f>(Table1[[#This Row],[DataSetDate]]-Table1[[#This Row],[Dt_Customer]])/365</f>
        <v>7.0273972602739727</v>
      </c>
      <c r="P1982" s="15">
        <v>44232</v>
      </c>
      <c r="Q1982">
        <v>3</v>
      </c>
      <c r="R1982" s="4">
        <v>20</v>
      </c>
      <c r="S1982" s="4">
        <v>3</v>
      </c>
      <c r="T1982" s="4">
        <v>16</v>
      </c>
      <c r="U1982" s="4">
        <v>0</v>
      </c>
      <c r="V1982" s="4">
        <v>4</v>
      </c>
      <c r="W1982" s="4">
        <v>1</v>
      </c>
      <c r="X1982">
        <v>3</v>
      </c>
      <c r="Y1982">
        <v>2</v>
      </c>
      <c r="Z1982" t="str">
        <f t="shared" si="123"/>
        <v>Low</v>
      </c>
      <c r="AA1982" s="14">
        <f t="shared" ca="1" si="124"/>
        <v>1.6109421040534593</v>
      </c>
      <c r="AB1982">
        <v>0</v>
      </c>
      <c r="AC1982">
        <v>4</v>
      </c>
      <c r="AD1982" s="14">
        <f t="shared" ca="1" si="125"/>
        <v>4.1296387825692413</v>
      </c>
      <c r="AE1982">
        <v>6</v>
      </c>
      <c r="AF1982">
        <v>0</v>
      </c>
      <c r="AG1982">
        <v>0</v>
      </c>
      <c r="AH1982">
        <v>0</v>
      </c>
      <c r="AI1982">
        <v>0</v>
      </c>
      <c r="AJ1982">
        <v>0</v>
      </c>
      <c r="AK1982">
        <v>0</v>
      </c>
      <c r="AL1982">
        <v>0</v>
      </c>
      <c r="AM1982" t="s">
        <v>53</v>
      </c>
    </row>
    <row r="1983" spans="1:39" hidden="1" x14ac:dyDescent="0.3">
      <c r="A1983">
        <v>8373</v>
      </c>
      <c r="B1983">
        <v>1979</v>
      </c>
      <c r="C1983" s="14">
        <f>2021-Table1[[#This Row],[Year_Birth]]</f>
        <v>42</v>
      </c>
      <c r="D1983" t="s">
        <v>59</v>
      </c>
      <c r="E1983" s="14" t="str" cm="1">
        <f t="array" ref="E1983">_xlfn.SWITCH(Table1[[#This Row],[Education]],"Graduation","Bachelor’s","Basic","High School","2n Cycle","Master’s","Master","Master’s","PhD","PhD","Other")</f>
        <v>High School</v>
      </c>
      <c r="F1983" t="s">
        <v>40</v>
      </c>
      <c r="G1983" s="14" t="s">
        <v>40</v>
      </c>
      <c r="H1983" s="14" t="str" cm="1">
        <f t="array" ref="H1983">_xlfn.SWITCH(Table1[[#This Row],[Marital_Status_mod]],"Together","Couple","Married","Couple","Divorced","Single","Single","Single","Widow","Single","Other")</f>
        <v>Couple</v>
      </c>
      <c r="I1983" s="4">
        <v>24594</v>
      </c>
      <c r="J1983" s="41" t="str">
        <f t="shared" si="122"/>
        <v>$20 - $30K</v>
      </c>
      <c r="K1983">
        <v>1</v>
      </c>
      <c r="L1983">
        <v>0</v>
      </c>
      <c r="M1983">
        <f>Table1[[#This Row],[Teenhome]]+Table1[[#This Row],[Kidhome]]</f>
        <v>1</v>
      </c>
      <c r="N1983" s="1">
        <v>41618</v>
      </c>
      <c r="O1983" s="16">
        <f>(Table1[[#This Row],[DataSetDate]]-Table1[[#This Row],[Dt_Customer]])/365</f>
        <v>7.161643835616438</v>
      </c>
      <c r="P1983" s="15">
        <v>44232</v>
      </c>
      <c r="Q1983">
        <v>94</v>
      </c>
      <c r="R1983" s="4">
        <v>1</v>
      </c>
      <c r="S1983" s="4">
        <v>3</v>
      </c>
      <c r="T1983" s="4">
        <v>6</v>
      </c>
      <c r="U1983" s="4">
        <v>10</v>
      </c>
      <c r="V1983" s="4">
        <v>0</v>
      </c>
      <c r="W1983" s="4">
        <v>9</v>
      </c>
      <c r="X1983">
        <v>1</v>
      </c>
      <c r="Y1983">
        <v>1</v>
      </c>
      <c r="Z1983" t="str">
        <f t="shared" si="123"/>
        <v>Low</v>
      </c>
      <c r="AA1983" s="14">
        <f t="shared" ca="1" si="124"/>
        <v>1.3318808311854706</v>
      </c>
      <c r="AB1983">
        <v>0</v>
      </c>
      <c r="AC1983">
        <v>3</v>
      </c>
      <c r="AD1983" s="14">
        <f t="shared" ca="1" si="125"/>
        <v>2.8141148309068402</v>
      </c>
      <c r="AE1983">
        <v>5</v>
      </c>
      <c r="AF1983">
        <v>0</v>
      </c>
      <c r="AG1983">
        <v>0</v>
      </c>
      <c r="AH1983">
        <v>0</v>
      </c>
      <c r="AI1983">
        <v>0</v>
      </c>
      <c r="AJ1983">
        <v>0</v>
      </c>
      <c r="AK1983">
        <v>0</v>
      </c>
      <c r="AL1983">
        <v>0</v>
      </c>
      <c r="AM1983" t="s">
        <v>48</v>
      </c>
    </row>
    <row r="1984" spans="1:39" hidden="1" x14ac:dyDescent="0.3">
      <c r="A1984">
        <v>3829</v>
      </c>
      <c r="B1984">
        <v>1979</v>
      </c>
      <c r="C1984" s="14">
        <f>2021-Table1[[#This Row],[Year_Birth]]</f>
        <v>42</v>
      </c>
      <c r="D1984" t="s">
        <v>59</v>
      </c>
      <c r="E1984" s="14" t="str" cm="1">
        <f t="array" ref="E1984">_xlfn.SWITCH(Table1[[#This Row],[Education]],"Graduation","Bachelor’s","Basic","High School","2n Cycle","Master’s","Master","Master’s","PhD","PhD","Other")</f>
        <v>High School</v>
      </c>
      <c r="F1984" t="s">
        <v>40</v>
      </c>
      <c r="G1984" s="14" t="s">
        <v>40</v>
      </c>
      <c r="H1984" s="14" t="str" cm="1">
        <f t="array" ref="H1984">_xlfn.SWITCH(Table1[[#This Row],[Marital_Status_mod]],"Together","Couple","Married","Couple","Divorced","Single","Single","Single","Widow","Single","Other")</f>
        <v>Couple</v>
      </c>
      <c r="I1984" s="4">
        <v>24594</v>
      </c>
      <c r="J1984" s="41" t="str">
        <f t="shared" si="122"/>
        <v>$20 - $30K</v>
      </c>
      <c r="K1984">
        <v>1</v>
      </c>
      <c r="L1984">
        <v>0</v>
      </c>
      <c r="M1984">
        <f>Table1[[#This Row],[Teenhome]]+Table1[[#This Row],[Kidhome]]</f>
        <v>1</v>
      </c>
      <c r="N1984" s="1">
        <v>41618</v>
      </c>
      <c r="O1984" s="16">
        <f>(Table1[[#This Row],[DataSetDate]]-Table1[[#This Row],[Dt_Customer]])/365</f>
        <v>7.161643835616438</v>
      </c>
      <c r="P1984" s="15">
        <v>44232</v>
      </c>
      <c r="Q1984">
        <v>94</v>
      </c>
      <c r="R1984" s="4">
        <v>1</v>
      </c>
      <c r="S1984" s="4">
        <v>3</v>
      </c>
      <c r="T1984" s="4">
        <v>6</v>
      </c>
      <c r="U1984" s="4">
        <v>10</v>
      </c>
      <c r="V1984" s="4">
        <v>0</v>
      </c>
      <c r="W1984" s="4">
        <v>9</v>
      </c>
      <c r="X1984">
        <v>1</v>
      </c>
      <c r="Y1984">
        <v>1</v>
      </c>
      <c r="Z1984" t="str">
        <f t="shared" si="123"/>
        <v>Low</v>
      </c>
      <c r="AA1984" s="14">
        <f t="shared" ca="1" si="124"/>
        <v>0.8436479093455429</v>
      </c>
      <c r="AB1984">
        <v>0</v>
      </c>
      <c r="AC1984">
        <v>3</v>
      </c>
      <c r="AD1984" s="14">
        <f t="shared" ca="1" si="125"/>
        <v>2.8554650502491721</v>
      </c>
      <c r="AE1984">
        <v>5</v>
      </c>
      <c r="AF1984">
        <v>0</v>
      </c>
      <c r="AG1984">
        <v>0</v>
      </c>
      <c r="AH1984">
        <v>0</v>
      </c>
      <c r="AI1984">
        <v>0</v>
      </c>
      <c r="AJ1984">
        <v>0</v>
      </c>
      <c r="AK1984">
        <v>0</v>
      </c>
      <c r="AL1984">
        <v>0</v>
      </c>
      <c r="AM1984" t="s">
        <v>47</v>
      </c>
    </row>
    <row r="1985" spans="1:39" hidden="1" x14ac:dyDescent="0.3">
      <c r="A1985">
        <v>3032</v>
      </c>
      <c r="B1985">
        <v>1984</v>
      </c>
      <c r="C1985" s="14">
        <f>2021-Table1[[#This Row],[Year_Birth]]</f>
        <v>37</v>
      </c>
      <c r="D1985" t="s">
        <v>46</v>
      </c>
      <c r="E1985" s="14" t="str" cm="1">
        <f t="array" ref="E1985">_xlfn.SWITCH(Table1[[#This Row],[Education]],"Graduation","Bachelor’s","Basic","High School","2n Cycle","Master’s","Master","Master’s","PhD","PhD","Other")</f>
        <v>Bachelor’s</v>
      </c>
      <c r="F1985" t="s">
        <v>42</v>
      </c>
      <c r="G1985" s="14" t="s">
        <v>42</v>
      </c>
      <c r="H1985" s="14" t="str" cm="1">
        <f t="array" ref="H1985">_xlfn.SWITCH(Table1[[#This Row],[Marital_Status_mod]],"Together","Couple","Married","Couple","Divorced","Single","Single","Single","Widow","Single","Other")</f>
        <v>Couple</v>
      </c>
      <c r="I1985" s="4">
        <v>24570</v>
      </c>
      <c r="J1985" s="41" t="str">
        <f t="shared" ref="J1985:J2048" si="126">IF(I1985&lt;10000, "Up to $10K",
   IF(I1985&gt;=100000, "$100K and up",
      "$" &amp; FLOOR(I1985,10000)/1000 &amp; " - $" &amp; FLOOR(I1985,10000)/1000+10 &amp; "K"))</f>
        <v>$20 - $30K</v>
      </c>
      <c r="K1985">
        <v>1</v>
      </c>
      <c r="L1985">
        <v>0</v>
      </c>
      <c r="M1985">
        <f>Table1[[#This Row],[Teenhome]]+Table1[[#This Row],[Kidhome]]</f>
        <v>1</v>
      </c>
      <c r="N1985" s="1">
        <v>41332</v>
      </c>
      <c r="O1985" s="16">
        <f>(Table1[[#This Row],[DataSetDate]]-Table1[[#This Row],[Dt_Customer]])/365</f>
        <v>7.9452054794520546</v>
      </c>
      <c r="P1985" s="15">
        <v>44232</v>
      </c>
      <c r="Q1985">
        <v>97</v>
      </c>
      <c r="R1985" s="4">
        <v>28</v>
      </c>
      <c r="S1985" s="4">
        <v>34</v>
      </c>
      <c r="T1985" s="4">
        <v>62</v>
      </c>
      <c r="U1985" s="4">
        <v>11</v>
      </c>
      <c r="V1985" s="4">
        <v>14</v>
      </c>
      <c r="W1985" s="4">
        <v>44</v>
      </c>
      <c r="X1985">
        <v>3</v>
      </c>
      <c r="Y1985">
        <v>4</v>
      </c>
      <c r="Z1985" t="str">
        <f t="shared" ref="Z1985:Z2048" si="127">IF(Y1985&gt;=7,"High",IF(Y1985&gt;=3,"Medium","Low"))</f>
        <v>Medium</v>
      </c>
      <c r="AA1985" s="14">
        <f t="shared" ca="1" si="124"/>
        <v>4.2879500456286923</v>
      </c>
      <c r="AB1985">
        <v>0</v>
      </c>
      <c r="AC1985">
        <v>4</v>
      </c>
      <c r="AD1985" s="14">
        <f t="shared" ca="1" si="125"/>
        <v>4.3283821259286954</v>
      </c>
      <c r="AE1985">
        <v>9</v>
      </c>
      <c r="AF1985">
        <v>0</v>
      </c>
      <c r="AG1985">
        <v>0</v>
      </c>
      <c r="AH1985">
        <v>0</v>
      </c>
      <c r="AI1985">
        <v>0</v>
      </c>
      <c r="AJ1985">
        <v>0</v>
      </c>
      <c r="AK1985">
        <v>0</v>
      </c>
      <c r="AL1985">
        <v>0</v>
      </c>
      <c r="AM1985" t="s">
        <v>41</v>
      </c>
    </row>
    <row r="1986" spans="1:39" hidden="1" x14ac:dyDescent="0.3">
      <c r="A1986">
        <v>4669</v>
      </c>
      <c r="B1986">
        <v>1981</v>
      </c>
      <c r="C1986" s="14">
        <f>2021-Table1[[#This Row],[Year_Birth]]</f>
        <v>40</v>
      </c>
      <c r="D1986" t="s">
        <v>59</v>
      </c>
      <c r="E1986" s="14" t="str" cm="1">
        <f t="array" ref="E1986">_xlfn.SWITCH(Table1[[#This Row],[Education]],"Graduation","Bachelor’s","Basic","High School","2n Cycle","Master’s","Master","Master’s","PhD","PhD","Other")</f>
        <v>High School</v>
      </c>
      <c r="F1986" t="s">
        <v>42</v>
      </c>
      <c r="G1986" s="14" t="s">
        <v>42</v>
      </c>
      <c r="H1986" s="14" t="str" cm="1">
        <f t="array" ref="H1986">_xlfn.SWITCH(Table1[[#This Row],[Marital_Status_mod]],"Together","Couple","Married","Couple","Divorced","Single","Single","Single","Widow","Single","Other")</f>
        <v>Couple</v>
      </c>
      <c r="I1986" s="4">
        <v>24480</v>
      </c>
      <c r="J1986" s="41" t="str">
        <f t="shared" si="126"/>
        <v>$20 - $30K</v>
      </c>
      <c r="K1986">
        <v>1</v>
      </c>
      <c r="L1986">
        <v>0</v>
      </c>
      <c r="M1986">
        <f>Table1[[#This Row],[Teenhome]]+Table1[[#This Row],[Kidhome]]</f>
        <v>1</v>
      </c>
      <c r="N1986" s="1">
        <v>41316</v>
      </c>
      <c r="O1986" s="16">
        <f>(Table1[[#This Row],[DataSetDate]]-Table1[[#This Row],[Dt_Customer]])/365</f>
        <v>7.9890410958904106</v>
      </c>
      <c r="P1986" s="15">
        <v>44232</v>
      </c>
      <c r="Q1986">
        <v>46</v>
      </c>
      <c r="R1986" s="4">
        <v>4</v>
      </c>
      <c r="S1986" s="4">
        <v>19</v>
      </c>
      <c r="T1986" s="4">
        <v>9</v>
      </c>
      <c r="U1986" s="4">
        <v>28</v>
      </c>
      <c r="V1986" s="4">
        <v>25</v>
      </c>
      <c r="W1986" s="4">
        <v>17</v>
      </c>
      <c r="X1986">
        <v>3</v>
      </c>
      <c r="Y1986">
        <v>3</v>
      </c>
      <c r="Z1986" t="str">
        <f t="shared" si="127"/>
        <v>Medium</v>
      </c>
      <c r="AA1986" s="14">
        <f t="shared" ref="AA1986:AA2049" ca="1" si="128">Y1986 + (RAND() - 0.5) * 0.8</f>
        <v>2.7697046509874421</v>
      </c>
      <c r="AB1986">
        <v>0</v>
      </c>
      <c r="AC1986">
        <v>4</v>
      </c>
      <c r="AD1986" s="14">
        <f t="shared" ref="AD1986:AD2049" ca="1" si="129">AC1986 + (RAND() - 0.5) * 0.8</f>
        <v>4.3546408953150202</v>
      </c>
      <c r="AE1986">
        <v>7</v>
      </c>
      <c r="AF1986">
        <v>0</v>
      </c>
      <c r="AG1986">
        <v>0</v>
      </c>
      <c r="AH1986">
        <v>0</v>
      </c>
      <c r="AI1986">
        <v>0</v>
      </c>
      <c r="AJ1986">
        <v>0</v>
      </c>
      <c r="AK1986">
        <v>0</v>
      </c>
      <c r="AL1986">
        <v>0</v>
      </c>
      <c r="AM1986" t="s">
        <v>47</v>
      </c>
    </row>
    <row r="1987" spans="1:39" hidden="1" x14ac:dyDescent="0.3">
      <c r="A1987">
        <v>10084</v>
      </c>
      <c r="B1987">
        <v>1972</v>
      </c>
      <c r="C1987" s="14">
        <f>2021-Table1[[#This Row],[Year_Birth]]</f>
        <v>49</v>
      </c>
      <c r="D1987" t="s">
        <v>46</v>
      </c>
      <c r="E1987" s="14" t="str" cm="1">
        <f t="array" ref="E1987">_xlfn.SWITCH(Table1[[#This Row],[Education]],"Graduation","Bachelor’s","Basic","High School","2n Cycle","Master’s","Master","Master’s","PhD","PhD","Other")</f>
        <v>Bachelor’s</v>
      </c>
      <c r="F1987" t="s">
        <v>42</v>
      </c>
      <c r="G1987" s="14" t="s">
        <v>42</v>
      </c>
      <c r="H1987" s="14" t="str" cm="1">
        <f t="array" ref="H1987">_xlfn.SWITCH(Table1[[#This Row],[Marital_Status_mod]],"Together","Couple","Married","Couple","Divorced","Single","Single","Single","Widow","Single","Other")</f>
        <v>Couple</v>
      </c>
      <c r="I1987" s="4">
        <v>24434</v>
      </c>
      <c r="J1987" s="41" t="str">
        <f t="shared" si="126"/>
        <v>$20 - $30K</v>
      </c>
      <c r="K1987">
        <v>2</v>
      </c>
      <c r="L1987">
        <v>0</v>
      </c>
      <c r="M1987">
        <f>Table1[[#This Row],[Teenhome]]+Table1[[#This Row],[Kidhome]]</f>
        <v>2</v>
      </c>
      <c r="N1987" s="1">
        <v>41777</v>
      </c>
      <c r="O1987" s="16">
        <f>(Table1[[#This Row],[DataSetDate]]-Table1[[#This Row],[Dt_Customer]])/365</f>
        <v>6.7260273972602738</v>
      </c>
      <c r="P1987" s="15">
        <v>44232</v>
      </c>
      <c r="Q1987">
        <v>9</v>
      </c>
      <c r="R1987" s="4">
        <v>3</v>
      </c>
      <c r="S1987" s="4">
        <v>2</v>
      </c>
      <c r="T1987" s="4">
        <v>8</v>
      </c>
      <c r="U1987" s="4">
        <v>20</v>
      </c>
      <c r="V1987" s="4">
        <v>0</v>
      </c>
      <c r="W1987" s="4">
        <v>17</v>
      </c>
      <c r="X1987">
        <v>2</v>
      </c>
      <c r="Y1987">
        <v>2</v>
      </c>
      <c r="Z1987" t="str">
        <f t="shared" si="127"/>
        <v>Low</v>
      </c>
      <c r="AA1987" s="14">
        <f t="shared" ca="1" si="128"/>
        <v>1.8814717563803669</v>
      </c>
      <c r="AB1987">
        <v>1</v>
      </c>
      <c r="AC1987">
        <v>2</v>
      </c>
      <c r="AD1987" s="14">
        <f t="shared" ca="1" si="129"/>
        <v>1.8315267632362098</v>
      </c>
      <c r="AE1987">
        <v>7</v>
      </c>
      <c r="AF1987">
        <v>0</v>
      </c>
      <c r="AG1987">
        <v>0</v>
      </c>
      <c r="AH1987">
        <v>0</v>
      </c>
      <c r="AI1987">
        <v>0</v>
      </c>
      <c r="AJ1987">
        <v>0</v>
      </c>
      <c r="AK1987">
        <v>0</v>
      </c>
      <c r="AL1987">
        <v>0</v>
      </c>
      <c r="AM1987" t="s">
        <v>45</v>
      </c>
    </row>
    <row r="1988" spans="1:39" hidden="1" x14ac:dyDescent="0.3">
      <c r="A1988">
        <v>5871</v>
      </c>
      <c r="B1988">
        <v>1979</v>
      </c>
      <c r="C1988" s="14">
        <f>2021-Table1[[#This Row],[Year_Birth]]</f>
        <v>42</v>
      </c>
      <c r="D1988" t="s">
        <v>44</v>
      </c>
      <c r="E1988" s="14" t="str" cm="1">
        <f t="array" ref="E1988">_xlfn.SWITCH(Table1[[#This Row],[Education]],"Graduation","Bachelor’s","Basic","High School","2n Cycle","Master’s","Master","Master’s","PhD","PhD","Other")</f>
        <v>Master’s</v>
      </c>
      <c r="F1988" t="s">
        <v>40</v>
      </c>
      <c r="G1988" s="14" t="s">
        <v>40</v>
      </c>
      <c r="H1988" s="14" t="str" cm="1">
        <f t="array" ref="H1988">_xlfn.SWITCH(Table1[[#This Row],[Marital_Status_mod]],"Together","Couple","Married","Couple","Divorced","Single","Single","Single","Widow","Single","Other")</f>
        <v>Couple</v>
      </c>
      <c r="I1988" s="4">
        <v>24401</v>
      </c>
      <c r="J1988" s="41" t="str">
        <f t="shared" si="126"/>
        <v>$20 - $30K</v>
      </c>
      <c r="K1988">
        <v>0</v>
      </c>
      <c r="L1988">
        <v>0</v>
      </c>
      <c r="M1988">
        <f>Table1[[#This Row],[Teenhome]]+Table1[[#This Row],[Kidhome]]</f>
        <v>0</v>
      </c>
      <c r="N1988" s="1">
        <v>41152</v>
      </c>
      <c r="O1988" s="16">
        <f>(Table1[[#This Row],[DataSetDate]]-Table1[[#This Row],[Dt_Customer]])/365</f>
        <v>8.4383561643835616</v>
      </c>
      <c r="P1988" s="15">
        <v>44232</v>
      </c>
      <c r="Q1988">
        <v>98</v>
      </c>
      <c r="R1988" s="4">
        <v>73</v>
      </c>
      <c r="S1988" s="4">
        <v>28</v>
      </c>
      <c r="T1988" s="4">
        <v>217</v>
      </c>
      <c r="U1988" s="4">
        <v>10</v>
      </c>
      <c r="V1988" s="4">
        <v>24</v>
      </c>
      <c r="W1988" s="4">
        <v>115</v>
      </c>
      <c r="X1988">
        <v>3</v>
      </c>
      <c r="Y1988">
        <v>6</v>
      </c>
      <c r="Z1988" t="str">
        <f t="shared" si="127"/>
        <v>Medium</v>
      </c>
      <c r="AA1988" s="14">
        <f t="shared" ca="1" si="128"/>
        <v>5.6228448218303386</v>
      </c>
      <c r="AB1988">
        <v>1</v>
      </c>
      <c r="AC1988">
        <v>6</v>
      </c>
      <c r="AD1988" s="14">
        <f t="shared" ca="1" si="129"/>
        <v>5.8628482020481396</v>
      </c>
      <c r="AE1988">
        <v>8</v>
      </c>
      <c r="AF1988">
        <v>0</v>
      </c>
      <c r="AG1988">
        <v>0</v>
      </c>
      <c r="AH1988">
        <v>0</v>
      </c>
      <c r="AI1988">
        <v>0</v>
      </c>
      <c r="AJ1988">
        <v>0</v>
      </c>
      <c r="AK1988">
        <v>0</v>
      </c>
      <c r="AL1988">
        <v>0</v>
      </c>
      <c r="AM1988" t="s">
        <v>47</v>
      </c>
    </row>
    <row r="1989" spans="1:39" hidden="1" x14ac:dyDescent="0.3">
      <c r="A1989">
        <v>5181</v>
      </c>
      <c r="B1989">
        <v>1982</v>
      </c>
      <c r="C1989" s="14">
        <f>2021-Table1[[#This Row],[Year_Birth]]</f>
        <v>39</v>
      </c>
      <c r="D1989" t="s">
        <v>59</v>
      </c>
      <c r="E1989" s="14" t="str" cm="1">
        <f t="array" ref="E1989">_xlfn.SWITCH(Table1[[#This Row],[Education]],"Graduation","Bachelor’s","Basic","High School","2n Cycle","Master’s","Master","Master’s","PhD","PhD","Other")</f>
        <v>High School</v>
      </c>
      <c r="F1989" t="s">
        <v>50</v>
      </c>
      <c r="G1989" s="14" t="s">
        <v>50</v>
      </c>
      <c r="H1989" s="14" t="str" cm="1">
        <f t="array" ref="H1989">_xlfn.SWITCH(Table1[[#This Row],[Marital_Status_mod]],"Together","Couple","Married","Couple","Divorced","Single","Single","Single","Widow","Single","Other")</f>
        <v>Single</v>
      </c>
      <c r="I1989" s="4">
        <v>24367</v>
      </c>
      <c r="J1989" s="41" t="str">
        <f t="shared" si="126"/>
        <v>$20 - $30K</v>
      </c>
      <c r="K1989">
        <v>1</v>
      </c>
      <c r="L1989">
        <v>0</v>
      </c>
      <c r="M1989">
        <f>Table1[[#This Row],[Teenhome]]+Table1[[#This Row],[Kidhome]]</f>
        <v>1</v>
      </c>
      <c r="N1989" s="1">
        <v>41353</v>
      </c>
      <c r="O1989" s="16">
        <f>(Table1[[#This Row],[DataSetDate]]-Table1[[#This Row],[Dt_Customer]])/365</f>
        <v>7.8876712328767127</v>
      </c>
      <c r="P1989" s="15">
        <v>44232</v>
      </c>
      <c r="Q1989">
        <v>58</v>
      </c>
      <c r="R1989" s="4">
        <v>2</v>
      </c>
      <c r="S1989" s="4">
        <v>4</v>
      </c>
      <c r="T1989" s="4">
        <v>2</v>
      </c>
      <c r="U1989" s="4">
        <v>0</v>
      </c>
      <c r="V1989" s="4">
        <v>11</v>
      </c>
      <c r="W1989" s="4">
        <v>5</v>
      </c>
      <c r="X1989">
        <v>1</v>
      </c>
      <c r="Y1989">
        <v>1</v>
      </c>
      <c r="Z1989" t="str">
        <f t="shared" si="127"/>
        <v>Low</v>
      </c>
      <c r="AA1989" s="14">
        <f t="shared" ca="1" si="128"/>
        <v>0.79167616959625131</v>
      </c>
      <c r="AB1989">
        <v>0</v>
      </c>
      <c r="AC1989">
        <v>2</v>
      </c>
      <c r="AD1989" s="14">
        <f t="shared" ca="1" si="129"/>
        <v>2.1155472175744485</v>
      </c>
      <c r="AE1989">
        <v>9</v>
      </c>
      <c r="AF1989">
        <v>0</v>
      </c>
      <c r="AG1989">
        <v>0</v>
      </c>
      <c r="AH1989">
        <v>0</v>
      </c>
      <c r="AI1989">
        <v>0</v>
      </c>
      <c r="AJ1989">
        <v>0</v>
      </c>
      <c r="AK1989">
        <v>0</v>
      </c>
      <c r="AL1989">
        <v>0</v>
      </c>
      <c r="AM1989" t="s">
        <v>41</v>
      </c>
    </row>
    <row r="1990" spans="1:39" hidden="1" x14ac:dyDescent="0.3">
      <c r="A1990">
        <v>10398</v>
      </c>
      <c r="B1990">
        <v>1981</v>
      </c>
      <c r="C1990" s="14">
        <f>2021-Table1[[#This Row],[Year_Birth]]</f>
        <v>40</v>
      </c>
      <c r="D1990" t="s">
        <v>51</v>
      </c>
      <c r="E1990" s="14" t="str" cm="1">
        <f t="array" ref="E1990">_xlfn.SWITCH(Table1[[#This Row],[Education]],"Graduation","Bachelor’s","Basic","High School","2n Cycle","Master’s","Master","Master’s","PhD","PhD","Other")</f>
        <v>Master’s</v>
      </c>
      <c r="F1990" t="s">
        <v>50</v>
      </c>
      <c r="G1990" s="14" t="s">
        <v>50</v>
      </c>
      <c r="H1990" s="14" t="str" cm="1">
        <f t="array" ref="H1990">_xlfn.SWITCH(Table1[[#This Row],[Marital_Status_mod]],"Together","Couple","Married","Couple","Divorced","Single","Single","Single","Widow","Single","Other")</f>
        <v>Single</v>
      </c>
      <c r="I1990" s="4">
        <v>24336</v>
      </c>
      <c r="J1990" s="41" t="str">
        <f t="shared" si="126"/>
        <v>$20 - $30K</v>
      </c>
      <c r="K1990">
        <v>1</v>
      </c>
      <c r="L1990">
        <v>0</v>
      </c>
      <c r="M1990">
        <f>Table1[[#This Row],[Teenhome]]+Table1[[#This Row],[Kidhome]]</f>
        <v>1</v>
      </c>
      <c r="N1990" s="1">
        <v>41148</v>
      </c>
      <c r="O1990" s="16">
        <f>(Table1[[#This Row],[DataSetDate]]-Table1[[#This Row],[Dt_Customer]])/365</f>
        <v>8.4493150684931511</v>
      </c>
      <c r="P1990" s="15">
        <v>44232</v>
      </c>
      <c r="Q1990">
        <v>82</v>
      </c>
      <c r="R1990" s="4">
        <v>1</v>
      </c>
      <c r="S1990" s="4">
        <v>6</v>
      </c>
      <c r="T1990" s="4">
        <v>2</v>
      </c>
      <c r="U1990" s="4">
        <v>8</v>
      </c>
      <c r="V1990" s="4">
        <v>2</v>
      </c>
      <c r="W1990" s="4">
        <v>12</v>
      </c>
      <c r="X1990">
        <v>1</v>
      </c>
      <c r="Y1990">
        <v>1</v>
      </c>
      <c r="Z1990" t="str">
        <f t="shared" si="127"/>
        <v>Low</v>
      </c>
      <c r="AA1990" s="14">
        <f t="shared" ca="1" si="128"/>
        <v>0.78532365207632848</v>
      </c>
      <c r="AB1990">
        <v>0</v>
      </c>
      <c r="AC1990">
        <v>2</v>
      </c>
      <c r="AD1990" s="14">
        <f t="shared" ca="1" si="129"/>
        <v>1.9543317894830932</v>
      </c>
      <c r="AE1990">
        <v>7</v>
      </c>
      <c r="AF1990">
        <v>0</v>
      </c>
      <c r="AG1990">
        <v>0</v>
      </c>
      <c r="AH1990">
        <v>0</v>
      </c>
      <c r="AI1990">
        <v>0</v>
      </c>
      <c r="AJ1990">
        <v>0</v>
      </c>
      <c r="AK1990">
        <v>0</v>
      </c>
      <c r="AL1990">
        <v>0</v>
      </c>
      <c r="AM1990" t="s">
        <v>41</v>
      </c>
    </row>
    <row r="1991" spans="1:39" hidden="1" x14ac:dyDescent="0.3">
      <c r="A1991">
        <v>8151</v>
      </c>
      <c r="B1991">
        <v>1990</v>
      </c>
      <c r="C1991" s="14">
        <f>2021-Table1[[#This Row],[Year_Birth]]</f>
        <v>31</v>
      </c>
      <c r="D1991" t="s">
        <v>59</v>
      </c>
      <c r="E1991" s="14" t="str" cm="1">
        <f t="array" ref="E1991">_xlfn.SWITCH(Table1[[#This Row],[Education]],"Graduation","Bachelor’s","Basic","High School","2n Cycle","Master’s","Master","Master’s","PhD","PhD","Other")</f>
        <v>High School</v>
      </c>
      <c r="F1991" t="s">
        <v>42</v>
      </c>
      <c r="G1991" s="14" t="s">
        <v>42</v>
      </c>
      <c r="H1991" s="14" t="str" cm="1">
        <f t="array" ref="H1991">_xlfn.SWITCH(Table1[[#This Row],[Marital_Status_mod]],"Together","Couple","Married","Couple","Divorced","Single","Single","Single","Widow","Single","Other")</f>
        <v>Couple</v>
      </c>
      <c r="I1991" s="4">
        <v>24279</v>
      </c>
      <c r="J1991" s="41" t="str">
        <f t="shared" si="126"/>
        <v>$20 - $30K</v>
      </c>
      <c r="K1991">
        <v>0</v>
      </c>
      <c r="L1991">
        <v>0</v>
      </c>
      <c r="M1991">
        <f>Table1[[#This Row],[Teenhome]]+Table1[[#This Row],[Kidhome]]</f>
        <v>0</v>
      </c>
      <c r="N1991" s="1">
        <v>41272</v>
      </c>
      <c r="O1991" s="16">
        <f>(Table1[[#This Row],[DataSetDate]]-Table1[[#This Row],[Dt_Customer]])/365</f>
        <v>8.1095890410958908</v>
      </c>
      <c r="P1991" s="15">
        <v>44232</v>
      </c>
      <c r="Q1991">
        <v>6</v>
      </c>
      <c r="R1991" s="4">
        <v>16</v>
      </c>
      <c r="S1991" s="4">
        <v>36</v>
      </c>
      <c r="T1991" s="4">
        <v>21</v>
      </c>
      <c r="U1991" s="4">
        <v>20</v>
      </c>
      <c r="V1991" s="4">
        <v>62</v>
      </c>
      <c r="W1991" s="4">
        <v>108</v>
      </c>
      <c r="X1991">
        <v>1</v>
      </c>
      <c r="Y1991">
        <v>4</v>
      </c>
      <c r="Z1991" t="str">
        <f t="shared" si="127"/>
        <v>Medium</v>
      </c>
      <c r="AA1991" s="14">
        <f t="shared" ca="1" si="128"/>
        <v>4.2892884747180604</v>
      </c>
      <c r="AB1991">
        <v>1</v>
      </c>
      <c r="AC1991">
        <v>3</v>
      </c>
      <c r="AD1991" s="14">
        <f t="shared" ca="1" si="129"/>
        <v>3.2822739095235076</v>
      </c>
      <c r="AE1991">
        <v>8</v>
      </c>
      <c r="AF1991">
        <v>0</v>
      </c>
      <c r="AG1991">
        <v>0</v>
      </c>
      <c r="AH1991">
        <v>0</v>
      </c>
      <c r="AI1991">
        <v>0</v>
      </c>
      <c r="AJ1991">
        <v>0</v>
      </c>
      <c r="AK1991">
        <v>0</v>
      </c>
      <c r="AL1991">
        <v>0</v>
      </c>
      <c r="AM1991" t="s">
        <v>41</v>
      </c>
    </row>
    <row r="1992" spans="1:39" hidden="1" x14ac:dyDescent="0.3">
      <c r="A1992">
        <v>4179</v>
      </c>
      <c r="B1992">
        <v>1959</v>
      </c>
      <c r="C1992" s="14">
        <f>2021-Table1[[#This Row],[Year_Birth]]</f>
        <v>62</v>
      </c>
      <c r="D1992" t="s">
        <v>46</v>
      </c>
      <c r="E1992" s="14" t="str" cm="1">
        <f t="array" ref="E1992">_xlfn.SWITCH(Table1[[#This Row],[Education]],"Graduation","Bachelor’s","Basic","High School","2n Cycle","Master’s","Master","Master’s","PhD","PhD","Other")</f>
        <v>Bachelor’s</v>
      </c>
      <c r="F1992" t="s">
        <v>40</v>
      </c>
      <c r="G1992" s="14" t="s">
        <v>40</v>
      </c>
      <c r="H1992" s="14" t="str" cm="1">
        <f t="array" ref="H1992">_xlfn.SWITCH(Table1[[#This Row],[Marital_Status_mod]],"Together","Couple","Married","Couple","Divorced","Single","Single","Single","Widow","Single","Other")</f>
        <v>Couple</v>
      </c>
      <c r="I1992" s="4">
        <v>24221</v>
      </c>
      <c r="J1992" s="41" t="str">
        <f t="shared" si="126"/>
        <v>$20 - $30K</v>
      </c>
      <c r="K1992">
        <v>0</v>
      </c>
      <c r="L1992">
        <v>0</v>
      </c>
      <c r="M1992">
        <f>Table1[[#This Row],[Teenhome]]+Table1[[#This Row],[Kidhome]]</f>
        <v>0</v>
      </c>
      <c r="N1992" s="1">
        <v>41506</v>
      </c>
      <c r="O1992" s="16">
        <f>(Table1[[#This Row],[DataSetDate]]-Table1[[#This Row],[Dt_Customer]])/365</f>
        <v>7.4684931506849317</v>
      </c>
      <c r="P1992" s="15">
        <v>44232</v>
      </c>
      <c r="Q1992">
        <v>94</v>
      </c>
      <c r="R1992" s="4">
        <v>8</v>
      </c>
      <c r="S1992" s="4">
        <v>9</v>
      </c>
      <c r="T1992" s="4">
        <v>9</v>
      </c>
      <c r="U1992" s="4">
        <v>2</v>
      </c>
      <c r="V1992" s="4">
        <v>5</v>
      </c>
      <c r="W1992" s="4">
        <v>22</v>
      </c>
      <c r="X1992">
        <v>1</v>
      </c>
      <c r="Y1992">
        <v>1</v>
      </c>
      <c r="Z1992" t="str">
        <f t="shared" si="127"/>
        <v>Low</v>
      </c>
      <c r="AA1992" s="14">
        <f t="shared" ca="1" si="128"/>
        <v>1.0035355703546984</v>
      </c>
      <c r="AB1992">
        <v>1</v>
      </c>
      <c r="AC1992">
        <v>3</v>
      </c>
      <c r="AD1992" s="14">
        <f t="shared" ca="1" si="129"/>
        <v>3.0310565754793113</v>
      </c>
      <c r="AE1992">
        <v>4</v>
      </c>
      <c r="AF1992">
        <v>0</v>
      </c>
      <c r="AG1992">
        <v>0</v>
      </c>
      <c r="AH1992">
        <v>0</v>
      </c>
      <c r="AI1992">
        <v>0</v>
      </c>
      <c r="AJ1992">
        <v>0</v>
      </c>
      <c r="AK1992">
        <v>0</v>
      </c>
      <c r="AL1992">
        <v>0</v>
      </c>
      <c r="AM1992" t="s">
        <v>41</v>
      </c>
    </row>
    <row r="1993" spans="1:39" hidden="1" x14ac:dyDescent="0.3">
      <c r="A1993">
        <v>4860</v>
      </c>
      <c r="B1993">
        <v>1970</v>
      </c>
      <c r="C1993" s="14">
        <f>2021-Table1[[#This Row],[Year_Birth]]</f>
        <v>51</v>
      </c>
      <c r="D1993" t="s">
        <v>46</v>
      </c>
      <c r="E1993" s="14" t="str" cm="1">
        <f t="array" ref="E1993">_xlfn.SWITCH(Table1[[#This Row],[Education]],"Graduation","Bachelor’s","Basic","High School","2n Cycle","Master’s","Master","Master’s","PhD","PhD","Other")</f>
        <v>Bachelor’s</v>
      </c>
      <c r="F1993" t="s">
        <v>50</v>
      </c>
      <c r="G1993" s="14" t="s">
        <v>50</v>
      </c>
      <c r="H1993" s="14" t="str" cm="1">
        <f t="array" ref="H1993">_xlfn.SWITCH(Table1[[#This Row],[Marital_Status_mod]],"Together","Couple","Married","Couple","Divorced","Single","Single","Single","Widow","Single","Other")</f>
        <v>Single</v>
      </c>
      <c r="I1993" s="4">
        <v>24206</v>
      </c>
      <c r="J1993" s="41" t="str">
        <f t="shared" si="126"/>
        <v>$20 - $30K</v>
      </c>
      <c r="K1993">
        <v>1</v>
      </c>
      <c r="L1993">
        <v>0</v>
      </c>
      <c r="M1993">
        <f>Table1[[#This Row],[Teenhome]]+Table1[[#This Row],[Kidhome]]</f>
        <v>1</v>
      </c>
      <c r="N1993" s="1">
        <v>41341</v>
      </c>
      <c r="O1993" s="16">
        <f>(Table1[[#This Row],[DataSetDate]]-Table1[[#This Row],[Dt_Customer]])/365</f>
        <v>7.9205479452054792</v>
      </c>
      <c r="P1993" s="15">
        <v>44232</v>
      </c>
      <c r="Q1993">
        <v>66</v>
      </c>
      <c r="R1993" s="4">
        <v>7</v>
      </c>
      <c r="S1993" s="4">
        <v>2</v>
      </c>
      <c r="T1993" s="4">
        <v>8</v>
      </c>
      <c r="U1993" s="4">
        <v>3</v>
      </c>
      <c r="V1993" s="4">
        <v>2</v>
      </c>
      <c r="W1993" s="4">
        <v>3</v>
      </c>
      <c r="X1993">
        <v>1</v>
      </c>
      <c r="Y1993">
        <v>1</v>
      </c>
      <c r="Z1993" t="str">
        <f t="shared" si="127"/>
        <v>Low</v>
      </c>
      <c r="AA1993" s="14">
        <f t="shared" ca="1" si="128"/>
        <v>0.71766766091610124</v>
      </c>
      <c r="AB1993">
        <v>0</v>
      </c>
      <c r="AC1993">
        <v>3</v>
      </c>
      <c r="AD1993" s="14">
        <f t="shared" ca="1" si="129"/>
        <v>3.0795041206384455</v>
      </c>
      <c r="AE1993">
        <v>6</v>
      </c>
      <c r="AF1993">
        <v>0</v>
      </c>
      <c r="AG1993">
        <v>0</v>
      </c>
      <c r="AH1993">
        <v>0</v>
      </c>
      <c r="AI1993">
        <v>0</v>
      </c>
      <c r="AJ1993">
        <v>0</v>
      </c>
      <c r="AK1993">
        <v>0</v>
      </c>
      <c r="AL1993">
        <v>0</v>
      </c>
      <c r="AM1993" t="s">
        <v>41</v>
      </c>
    </row>
    <row r="1994" spans="1:39" hidden="1" x14ac:dyDescent="0.3">
      <c r="A1994">
        <v>10914</v>
      </c>
      <c r="B1994">
        <v>1970</v>
      </c>
      <c r="C1994" s="14">
        <f>2021-Table1[[#This Row],[Year_Birth]]</f>
        <v>51</v>
      </c>
      <c r="D1994" t="s">
        <v>46</v>
      </c>
      <c r="E1994" s="14" t="str" cm="1">
        <f t="array" ref="E1994">_xlfn.SWITCH(Table1[[#This Row],[Education]],"Graduation","Bachelor’s","Basic","High School","2n Cycle","Master’s","Master","Master’s","PhD","PhD","Other")</f>
        <v>Bachelor’s</v>
      </c>
      <c r="F1994" t="s">
        <v>50</v>
      </c>
      <c r="G1994" s="14" t="s">
        <v>50</v>
      </c>
      <c r="H1994" s="14" t="str" cm="1">
        <f t="array" ref="H1994">_xlfn.SWITCH(Table1[[#This Row],[Marital_Status_mod]],"Together","Couple","Married","Couple","Divorced","Single","Single","Single","Widow","Single","Other")</f>
        <v>Single</v>
      </c>
      <c r="I1994" s="4">
        <v>24163</v>
      </c>
      <c r="J1994" s="41" t="str">
        <f t="shared" si="126"/>
        <v>$20 - $30K</v>
      </c>
      <c r="K1994">
        <v>1</v>
      </c>
      <c r="L1994">
        <v>1</v>
      </c>
      <c r="M1994">
        <f>Table1[[#This Row],[Teenhome]]+Table1[[#This Row],[Kidhome]]</f>
        <v>2</v>
      </c>
      <c r="N1994" s="1">
        <v>41559</v>
      </c>
      <c r="O1994" s="16">
        <f>(Table1[[#This Row],[DataSetDate]]-Table1[[#This Row],[Dt_Customer]])/365</f>
        <v>7.3232876712328769</v>
      </c>
      <c r="P1994" s="15">
        <v>44232</v>
      </c>
      <c r="Q1994">
        <v>3</v>
      </c>
      <c r="R1994" s="4">
        <v>4</v>
      </c>
      <c r="S1994" s="4">
        <v>1</v>
      </c>
      <c r="T1994" s="4">
        <v>7</v>
      </c>
      <c r="U1994" s="4">
        <v>2</v>
      </c>
      <c r="V1994" s="4">
        <v>1</v>
      </c>
      <c r="W1994" s="4">
        <v>2</v>
      </c>
      <c r="X1994">
        <v>2</v>
      </c>
      <c r="Y1994">
        <v>1</v>
      </c>
      <c r="Z1994" t="str">
        <f t="shared" si="127"/>
        <v>Low</v>
      </c>
      <c r="AA1994" s="14">
        <f t="shared" ca="1" si="128"/>
        <v>0.91058044471016497</v>
      </c>
      <c r="AB1994">
        <v>0</v>
      </c>
      <c r="AC1994">
        <v>3</v>
      </c>
      <c r="AD1994" s="14">
        <f t="shared" ca="1" si="129"/>
        <v>3.2044418088105444</v>
      </c>
      <c r="AE1994">
        <v>4</v>
      </c>
      <c r="AF1994">
        <v>0</v>
      </c>
      <c r="AG1994">
        <v>0</v>
      </c>
      <c r="AH1994">
        <v>0</v>
      </c>
      <c r="AI1994">
        <v>0</v>
      </c>
      <c r="AJ1994">
        <v>0</v>
      </c>
      <c r="AK1994">
        <v>0</v>
      </c>
      <c r="AL1994">
        <v>0</v>
      </c>
      <c r="AM1994" t="s">
        <v>41</v>
      </c>
    </row>
    <row r="1995" spans="1:39" hidden="1" x14ac:dyDescent="0.3">
      <c r="A1995">
        <v>2861</v>
      </c>
      <c r="B1995">
        <v>1983</v>
      </c>
      <c r="C1995" s="14">
        <f>2021-Table1[[#This Row],[Year_Birth]]</f>
        <v>38</v>
      </c>
      <c r="D1995" t="s">
        <v>46</v>
      </c>
      <c r="E1995" s="14" t="str" cm="1">
        <f t="array" ref="E1995">_xlfn.SWITCH(Table1[[#This Row],[Education]],"Graduation","Bachelor’s","Basic","High School","2n Cycle","Master’s","Master","Master’s","PhD","PhD","Other")</f>
        <v>Bachelor’s</v>
      </c>
      <c r="F1995" t="s">
        <v>50</v>
      </c>
      <c r="G1995" s="14" t="s">
        <v>50</v>
      </c>
      <c r="H1995" s="14" t="str" cm="1">
        <f t="array" ref="H1995">_xlfn.SWITCH(Table1[[#This Row],[Marital_Status_mod]],"Together","Couple","Married","Couple","Divorced","Single","Single","Single","Widow","Single","Other")</f>
        <v>Single</v>
      </c>
      <c r="I1995" s="4">
        <v>24072</v>
      </c>
      <c r="J1995" s="41" t="str">
        <f t="shared" si="126"/>
        <v>$20 - $30K</v>
      </c>
      <c r="K1995">
        <v>1</v>
      </c>
      <c r="L1995">
        <v>0</v>
      </c>
      <c r="M1995">
        <f>Table1[[#This Row],[Teenhome]]+Table1[[#This Row],[Kidhome]]</f>
        <v>1</v>
      </c>
      <c r="N1995" s="1">
        <v>41380</v>
      </c>
      <c r="O1995" s="16">
        <f>(Table1[[#This Row],[DataSetDate]]-Table1[[#This Row],[Dt_Customer]])/365</f>
        <v>7.8136986301369866</v>
      </c>
      <c r="P1995" s="15">
        <v>44232</v>
      </c>
      <c r="Q1995">
        <v>79</v>
      </c>
      <c r="R1995" s="4">
        <v>9</v>
      </c>
      <c r="S1995" s="4">
        <v>1</v>
      </c>
      <c r="T1995" s="4">
        <v>6</v>
      </c>
      <c r="U1995" s="4">
        <v>3</v>
      </c>
      <c r="V1995" s="4">
        <v>0</v>
      </c>
      <c r="W1995" s="4">
        <v>4</v>
      </c>
      <c r="X1995">
        <v>1</v>
      </c>
      <c r="Y1995">
        <v>1</v>
      </c>
      <c r="Z1995" t="str">
        <f t="shared" si="127"/>
        <v>Low</v>
      </c>
      <c r="AA1995" s="14">
        <f t="shared" ca="1" si="128"/>
        <v>0.72878832995280285</v>
      </c>
      <c r="AB1995">
        <v>0</v>
      </c>
      <c r="AC1995">
        <v>2</v>
      </c>
      <c r="AD1995" s="14">
        <f t="shared" ca="1" si="129"/>
        <v>1.8146932285777204</v>
      </c>
      <c r="AE1995">
        <v>8</v>
      </c>
      <c r="AF1995">
        <v>0</v>
      </c>
      <c r="AG1995">
        <v>0</v>
      </c>
      <c r="AH1995">
        <v>0</v>
      </c>
      <c r="AI1995">
        <v>0</v>
      </c>
      <c r="AJ1995">
        <v>0</v>
      </c>
      <c r="AK1995">
        <v>0</v>
      </c>
      <c r="AL1995">
        <v>0</v>
      </c>
      <c r="AM1995" t="s">
        <v>41</v>
      </c>
    </row>
    <row r="1996" spans="1:39" hidden="1" x14ac:dyDescent="0.3">
      <c r="A1996">
        <v>2541</v>
      </c>
      <c r="B1996">
        <v>1976</v>
      </c>
      <c r="C1996" s="14">
        <f>2021-Table1[[#This Row],[Year_Birth]]</f>
        <v>45</v>
      </c>
      <c r="D1996" t="s">
        <v>46</v>
      </c>
      <c r="E1996" s="14" t="str" cm="1">
        <f t="array" ref="E1996">_xlfn.SWITCH(Table1[[#This Row],[Education]],"Graduation","Bachelor’s","Basic","High School","2n Cycle","Master’s","Master","Master’s","PhD","PhD","Other")</f>
        <v>Bachelor’s</v>
      </c>
      <c r="F1996" t="s">
        <v>42</v>
      </c>
      <c r="G1996" s="14" t="s">
        <v>42</v>
      </c>
      <c r="H1996" s="14" t="str" cm="1">
        <f t="array" ref="H1996">_xlfn.SWITCH(Table1[[#This Row],[Marital_Status_mod]],"Together","Couple","Married","Couple","Divorced","Single","Single","Single","Widow","Single","Other")</f>
        <v>Couple</v>
      </c>
      <c r="I1996" s="4">
        <v>24027</v>
      </c>
      <c r="J1996" s="41" t="str">
        <f t="shared" si="126"/>
        <v>$20 - $30K</v>
      </c>
      <c r="K1996">
        <v>1</v>
      </c>
      <c r="L1996">
        <v>0</v>
      </c>
      <c r="M1996">
        <f>Table1[[#This Row],[Teenhome]]+Table1[[#This Row],[Kidhome]]</f>
        <v>1</v>
      </c>
      <c r="N1996" s="1">
        <v>41434</v>
      </c>
      <c r="O1996" s="16">
        <f>(Table1[[#This Row],[DataSetDate]]-Table1[[#This Row],[Dt_Customer]])/365</f>
        <v>7.6657534246575345</v>
      </c>
      <c r="P1996" s="15">
        <v>44232</v>
      </c>
      <c r="Q1996">
        <v>7</v>
      </c>
      <c r="R1996" s="4">
        <v>14</v>
      </c>
      <c r="S1996" s="4">
        <v>7</v>
      </c>
      <c r="T1996" s="4">
        <v>11</v>
      </c>
      <c r="U1996" s="4">
        <v>11</v>
      </c>
      <c r="V1996" s="4">
        <v>0</v>
      </c>
      <c r="W1996" s="4">
        <v>5</v>
      </c>
      <c r="X1996">
        <v>2</v>
      </c>
      <c r="Y1996">
        <v>2</v>
      </c>
      <c r="Z1996" t="str">
        <f t="shared" si="127"/>
        <v>Low</v>
      </c>
      <c r="AA1996" s="14">
        <f t="shared" ca="1" si="128"/>
        <v>2.1803668383218486</v>
      </c>
      <c r="AB1996">
        <v>0</v>
      </c>
      <c r="AC1996">
        <v>3</v>
      </c>
      <c r="AD1996" s="14">
        <f t="shared" ca="1" si="129"/>
        <v>3.2417281090845336</v>
      </c>
      <c r="AE1996">
        <v>8</v>
      </c>
      <c r="AF1996">
        <v>0</v>
      </c>
      <c r="AG1996">
        <v>0</v>
      </c>
      <c r="AH1996">
        <v>0</v>
      </c>
      <c r="AI1996">
        <v>0</v>
      </c>
      <c r="AJ1996">
        <v>0</v>
      </c>
      <c r="AK1996">
        <v>0</v>
      </c>
      <c r="AL1996">
        <v>0</v>
      </c>
      <c r="AM1996" t="s">
        <v>41</v>
      </c>
    </row>
    <row r="1997" spans="1:39" hidden="1" x14ac:dyDescent="0.3">
      <c r="A1997">
        <v>9491</v>
      </c>
      <c r="B1997">
        <v>1984</v>
      </c>
      <c r="C1997" s="14">
        <f>2021-Table1[[#This Row],[Year_Birth]]</f>
        <v>37</v>
      </c>
      <c r="D1997" t="s">
        <v>46</v>
      </c>
      <c r="E1997" s="14" t="str" cm="1">
        <f t="array" ref="E1997">_xlfn.SWITCH(Table1[[#This Row],[Education]],"Graduation","Bachelor’s","Basic","High School","2n Cycle","Master’s","Master","Master’s","PhD","PhD","Other")</f>
        <v>Bachelor’s</v>
      </c>
      <c r="F1997" t="s">
        <v>40</v>
      </c>
      <c r="G1997" s="14" t="s">
        <v>40</v>
      </c>
      <c r="H1997" s="14" t="str" cm="1">
        <f t="array" ref="H1997">_xlfn.SWITCH(Table1[[#This Row],[Marital_Status_mod]],"Together","Couple","Married","Couple","Divorced","Single","Single","Single","Widow","Single","Other")</f>
        <v>Couple</v>
      </c>
      <c r="I1997" s="4">
        <v>23976</v>
      </c>
      <c r="J1997" s="41" t="str">
        <f t="shared" si="126"/>
        <v>$20 - $30K</v>
      </c>
      <c r="K1997">
        <v>1</v>
      </c>
      <c r="L1997">
        <v>0</v>
      </c>
      <c r="M1997">
        <f>Table1[[#This Row],[Teenhome]]+Table1[[#This Row],[Kidhome]]</f>
        <v>1</v>
      </c>
      <c r="N1997" s="1">
        <v>41635</v>
      </c>
      <c r="O1997" s="16">
        <f>(Table1[[#This Row],[DataSetDate]]-Table1[[#This Row],[Dt_Customer]])/365</f>
        <v>7.1150684931506847</v>
      </c>
      <c r="P1997" s="15">
        <v>44232</v>
      </c>
      <c r="Q1997">
        <v>68</v>
      </c>
      <c r="R1997" s="4">
        <v>14</v>
      </c>
      <c r="S1997" s="4">
        <v>1</v>
      </c>
      <c r="T1997" s="4">
        <v>21</v>
      </c>
      <c r="U1997" s="4">
        <v>2</v>
      </c>
      <c r="V1997" s="4">
        <v>3</v>
      </c>
      <c r="W1997" s="4">
        <v>25</v>
      </c>
      <c r="X1997">
        <v>3</v>
      </c>
      <c r="Y1997">
        <v>3</v>
      </c>
      <c r="Z1997" t="str">
        <f t="shared" si="127"/>
        <v>Medium</v>
      </c>
      <c r="AA1997" s="14">
        <f t="shared" ca="1" si="128"/>
        <v>3.2418643489267041</v>
      </c>
      <c r="AB1997">
        <v>1</v>
      </c>
      <c r="AC1997">
        <v>3</v>
      </c>
      <c r="AD1997" s="14">
        <f t="shared" ca="1" si="129"/>
        <v>2.8372237141864862</v>
      </c>
      <c r="AE1997">
        <v>7</v>
      </c>
      <c r="AF1997">
        <v>0</v>
      </c>
      <c r="AG1997">
        <v>0</v>
      </c>
      <c r="AH1997">
        <v>0</v>
      </c>
      <c r="AI1997">
        <v>0</v>
      </c>
      <c r="AJ1997">
        <v>0</v>
      </c>
      <c r="AK1997">
        <v>0</v>
      </c>
      <c r="AL1997">
        <v>0</v>
      </c>
      <c r="AM1997" t="s">
        <v>47</v>
      </c>
    </row>
    <row r="1998" spans="1:39" hidden="1" x14ac:dyDescent="0.3">
      <c r="A1998">
        <v>10837</v>
      </c>
      <c r="B1998">
        <v>1975</v>
      </c>
      <c r="C1998" s="14">
        <f>2021-Table1[[#This Row],[Year_Birth]]</f>
        <v>46</v>
      </c>
      <c r="D1998" t="s">
        <v>46</v>
      </c>
      <c r="E1998" s="14" t="str" cm="1">
        <f t="array" ref="E1998">_xlfn.SWITCH(Table1[[#This Row],[Education]],"Graduation","Bachelor’s","Basic","High School","2n Cycle","Master’s","Master","Master’s","PhD","PhD","Other")</f>
        <v>Bachelor’s</v>
      </c>
      <c r="F1998" t="s">
        <v>42</v>
      </c>
      <c r="G1998" s="14" t="s">
        <v>42</v>
      </c>
      <c r="H1998" s="14" t="str" cm="1">
        <f t="array" ref="H1998">_xlfn.SWITCH(Table1[[#This Row],[Marital_Status_mod]],"Together","Couple","Married","Couple","Divorced","Single","Single","Single","Widow","Single","Other")</f>
        <v>Couple</v>
      </c>
      <c r="I1998" s="4">
        <v>23957</v>
      </c>
      <c r="J1998" s="41" t="str">
        <f t="shared" si="126"/>
        <v>$20 - $30K</v>
      </c>
      <c r="K1998">
        <v>1</v>
      </c>
      <c r="L1998">
        <v>0</v>
      </c>
      <c r="M1998">
        <f>Table1[[#This Row],[Teenhome]]+Table1[[#This Row],[Kidhome]]</f>
        <v>1</v>
      </c>
      <c r="N1998" s="1">
        <v>41210</v>
      </c>
      <c r="O1998" s="16">
        <f>(Table1[[#This Row],[DataSetDate]]-Table1[[#This Row],[Dt_Customer]])/365</f>
        <v>8.2794520547945201</v>
      </c>
      <c r="P1998" s="15">
        <v>44232</v>
      </c>
      <c r="Q1998">
        <v>47</v>
      </c>
      <c r="R1998" s="4">
        <v>2</v>
      </c>
      <c r="S1998" s="4">
        <v>1</v>
      </c>
      <c r="T1998" s="4">
        <v>18</v>
      </c>
      <c r="U1998" s="4">
        <v>20</v>
      </c>
      <c r="V1998" s="4">
        <v>11</v>
      </c>
      <c r="W1998" s="4">
        <v>16</v>
      </c>
      <c r="X1998">
        <v>1</v>
      </c>
      <c r="Y1998">
        <v>2</v>
      </c>
      <c r="Z1998" t="str">
        <f t="shared" si="127"/>
        <v>Low</v>
      </c>
      <c r="AA1998" s="14">
        <f t="shared" ca="1" si="128"/>
        <v>1.7588223429946224</v>
      </c>
      <c r="AB1998">
        <v>0</v>
      </c>
      <c r="AC1998">
        <v>3</v>
      </c>
      <c r="AD1998" s="14">
        <f t="shared" ca="1" si="129"/>
        <v>2.9773383870805703</v>
      </c>
      <c r="AE1998">
        <v>6</v>
      </c>
      <c r="AF1998">
        <v>0</v>
      </c>
      <c r="AG1998">
        <v>0</v>
      </c>
      <c r="AH1998">
        <v>0</v>
      </c>
      <c r="AI1998">
        <v>0</v>
      </c>
      <c r="AJ1998">
        <v>0</v>
      </c>
      <c r="AK1998">
        <v>1</v>
      </c>
      <c r="AL1998">
        <v>0</v>
      </c>
      <c r="AM1998" t="s">
        <v>48</v>
      </c>
    </row>
    <row r="1999" spans="1:39" hidden="1" x14ac:dyDescent="0.3">
      <c r="A1999">
        <v>5252</v>
      </c>
      <c r="B1999">
        <v>1969</v>
      </c>
      <c r="C1999" s="14">
        <f>2021-Table1[[#This Row],[Year_Birth]]</f>
        <v>52</v>
      </c>
      <c r="D1999" t="s">
        <v>46</v>
      </c>
      <c r="E1999" s="14" t="str" cm="1">
        <f t="array" ref="E1999">_xlfn.SWITCH(Table1[[#This Row],[Education]],"Graduation","Bachelor’s","Basic","High School","2n Cycle","Master’s","Master","Master’s","PhD","PhD","Other")</f>
        <v>Bachelor’s</v>
      </c>
      <c r="F1999" t="s">
        <v>49</v>
      </c>
      <c r="G1999" s="14" t="s">
        <v>49</v>
      </c>
      <c r="H1999" s="14" t="str" cm="1">
        <f t="array" ref="H1999">_xlfn.SWITCH(Table1[[#This Row],[Marital_Status_mod]],"Together","Couple","Married","Couple","Divorced","Single","Single","Single","Widow","Single","Other")</f>
        <v>Single</v>
      </c>
      <c r="I1999" s="4">
        <v>23910</v>
      </c>
      <c r="J1999" s="41" t="str">
        <f t="shared" si="126"/>
        <v>$20 - $30K</v>
      </c>
      <c r="K1999">
        <v>1</v>
      </c>
      <c r="L1999">
        <v>0</v>
      </c>
      <c r="M1999">
        <f>Table1[[#This Row],[Teenhome]]+Table1[[#This Row],[Kidhome]]</f>
        <v>1</v>
      </c>
      <c r="N1999" s="1">
        <v>41208</v>
      </c>
      <c r="O1999" s="16">
        <f>(Table1[[#This Row],[DataSetDate]]-Table1[[#This Row],[Dt_Customer]])/365</f>
        <v>8.2849315068493148</v>
      </c>
      <c r="P1999" s="15">
        <v>44232</v>
      </c>
      <c r="Q1999">
        <v>80</v>
      </c>
      <c r="R1999" s="4">
        <v>16</v>
      </c>
      <c r="S1999" s="4">
        <v>12</v>
      </c>
      <c r="T1999" s="4">
        <v>18</v>
      </c>
      <c r="U1999" s="4">
        <v>7</v>
      </c>
      <c r="V1999" s="4">
        <v>1</v>
      </c>
      <c r="W1999" s="4">
        <v>13</v>
      </c>
      <c r="X1999">
        <v>1</v>
      </c>
      <c r="Y1999">
        <v>2</v>
      </c>
      <c r="Z1999" t="str">
        <f t="shared" si="127"/>
        <v>Low</v>
      </c>
      <c r="AA1999" s="14">
        <f t="shared" ca="1" si="128"/>
        <v>1.8660147515613577</v>
      </c>
      <c r="AB1999">
        <v>0</v>
      </c>
      <c r="AC1999">
        <v>3</v>
      </c>
      <c r="AD1999" s="14">
        <f t="shared" ca="1" si="129"/>
        <v>3.3032790662203584</v>
      </c>
      <c r="AE1999">
        <v>7</v>
      </c>
      <c r="AF1999">
        <v>0</v>
      </c>
      <c r="AG1999">
        <v>0</v>
      </c>
      <c r="AH1999">
        <v>0</v>
      </c>
      <c r="AI1999">
        <v>0</v>
      </c>
      <c r="AJ1999">
        <v>0</v>
      </c>
      <c r="AK1999">
        <v>0</v>
      </c>
      <c r="AL1999">
        <v>0</v>
      </c>
      <c r="AM1999" t="s">
        <v>41</v>
      </c>
    </row>
    <row r="2000" spans="1:39" hidden="1" x14ac:dyDescent="0.3">
      <c r="A2000">
        <v>9612</v>
      </c>
      <c r="B2000">
        <v>1987</v>
      </c>
      <c r="C2000" s="14">
        <f>2021-Table1[[#This Row],[Year_Birth]]</f>
        <v>34</v>
      </c>
      <c r="D2000" t="s">
        <v>51</v>
      </c>
      <c r="E2000" s="14" t="str" cm="1">
        <f t="array" ref="E2000">_xlfn.SWITCH(Table1[[#This Row],[Education]],"Graduation","Bachelor’s","Basic","High School","2n Cycle","Master’s","Master","Master’s","PhD","PhD","Other")</f>
        <v>Master’s</v>
      </c>
      <c r="F2000" t="s">
        <v>50</v>
      </c>
      <c r="G2000" s="14" t="s">
        <v>50</v>
      </c>
      <c r="H2000" s="14" t="str" cm="1">
        <f t="array" ref="H2000">_xlfn.SWITCH(Table1[[#This Row],[Marital_Status_mod]],"Together","Couple","Married","Couple","Divorced","Single","Single","Single","Widow","Single","Other")</f>
        <v>Single</v>
      </c>
      <c r="I2000" s="4">
        <v>23830</v>
      </c>
      <c r="J2000" s="41" t="str">
        <f t="shared" si="126"/>
        <v>$20 - $30K</v>
      </c>
      <c r="K2000">
        <v>0</v>
      </c>
      <c r="L2000">
        <v>0</v>
      </c>
      <c r="M2000">
        <f>Table1[[#This Row],[Teenhome]]+Table1[[#This Row],[Kidhome]]</f>
        <v>0</v>
      </c>
      <c r="N2000" s="1">
        <v>41677</v>
      </c>
      <c r="O2000" s="16">
        <f>(Table1[[#This Row],[DataSetDate]]-Table1[[#This Row],[Dt_Customer]])/365</f>
        <v>7</v>
      </c>
      <c r="P2000" s="15">
        <v>44232</v>
      </c>
      <c r="Q2000">
        <v>3</v>
      </c>
      <c r="R2000" s="4">
        <v>1</v>
      </c>
      <c r="S2000" s="4">
        <v>8</v>
      </c>
      <c r="T2000" s="4">
        <v>6</v>
      </c>
      <c r="U2000" s="4">
        <v>4</v>
      </c>
      <c r="V2000" s="4">
        <v>8</v>
      </c>
      <c r="W2000" s="4">
        <v>16</v>
      </c>
      <c r="X2000">
        <v>1</v>
      </c>
      <c r="Y2000">
        <v>1</v>
      </c>
      <c r="Z2000" t="str">
        <f t="shared" si="127"/>
        <v>Low</v>
      </c>
      <c r="AA2000" s="14">
        <f t="shared" ca="1" si="128"/>
        <v>1.1375143622681869</v>
      </c>
      <c r="AB2000">
        <v>0</v>
      </c>
      <c r="AC2000">
        <v>3</v>
      </c>
      <c r="AD2000" s="14">
        <f t="shared" ca="1" si="129"/>
        <v>3.2828913950966148</v>
      </c>
      <c r="AE2000">
        <v>7</v>
      </c>
      <c r="AF2000">
        <v>0</v>
      </c>
      <c r="AG2000">
        <v>0</v>
      </c>
      <c r="AH2000">
        <v>0</v>
      </c>
      <c r="AI2000">
        <v>0</v>
      </c>
      <c r="AJ2000">
        <v>0</v>
      </c>
      <c r="AK2000">
        <v>0</v>
      </c>
      <c r="AL2000">
        <v>0</v>
      </c>
      <c r="AM2000" t="s">
        <v>41</v>
      </c>
    </row>
    <row r="2001" spans="1:39" hidden="1" x14ac:dyDescent="0.3">
      <c r="A2001">
        <v>5393</v>
      </c>
      <c r="B2001">
        <v>1977</v>
      </c>
      <c r="C2001" s="14">
        <f>2021-Table1[[#This Row],[Year_Birth]]</f>
        <v>44</v>
      </c>
      <c r="D2001" t="s">
        <v>46</v>
      </c>
      <c r="E2001" s="14" t="str" cm="1">
        <f t="array" ref="E2001">_xlfn.SWITCH(Table1[[#This Row],[Education]],"Graduation","Bachelor’s","Basic","High School","2n Cycle","Master’s","Master","Master’s","PhD","PhD","Other")</f>
        <v>Bachelor’s</v>
      </c>
      <c r="F2001" t="s">
        <v>50</v>
      </c>
      <c r="G2001" s="14" t="s">
        <v>50</v>
      </c>
      <c r="H2001" s="14" t="str" cm="1">
        <f t="array" ref="H2001">_xlfn.SWITCH(Table1[[#This Row],[Marital_Status_mod]],"Together","Couple","Married","Couple","Divorced","Single","Single","Single","Widow","Single","Other")</f>
        <v>Single</v>
      </c>
      <c r="I2001" s="4">
        <v>23763</v>
      </c>
      <c r="J2001" s="41" t="str">
        <f t="shared" si="126"/>
        <v>$20 - $30K</v>
      </c>
      <c r="K2001">
        <v>1</v>
      </c>
      <c r="L2001">
        <v>0</v>
      </c>
      <c r="M2001">
        <f>Table1[[#This Row],[Teenhome]]+Table1[[#This Row],[Kidhome]]</f>
        <v>1</v>
      </c>
      <c r="N2001" s="1">
        <v>41128</v>
      </c>
      <c r="O2001" s="16">
        <f>(Table1[[#This Row],[DataSetDate]]-Table1[[#This Row],[Dt_Customer]])/365</f>
        <v>8.5041095890410965</v>
      </c>
      <c r="P2001" s="15">
        <v>44232</v>
      </c>
      <c r="Q2001">
        <v>64</v>
      </c>
      <c r="R2001" s="4">
        <v>22</v>
      </c>
      <c r="S2001" s="4">
        <v>0</v>
      </c>
      <c r="T2001" s="4">
        <v>6</v>
      </c>
      <c r="U2001" s="4">
        <v>6</v>
      </c>
      <c r="V2001" s="4">
        <v>2</v>
      </c>
      <c r="W2001" s="4">
        <v>6</v>
      </c>
      <c r="X2001">
        <v>1</v>
      </c>
      <c r="Y2001">
        <v>1</v>
      </c>
      <c r="Z2001" t="str">
        <f t="shared" si="127"/>
        <v>Low</v>
      </c>
      <c r="AA2001" s="14">
        <f t="shared" ca="1" si="128"/>
        <v>0.60584978203833584</v>
      </c>
      <c r="AB2001">
        <v>0</v>
      </c>
      <c r="AC2001">
        <v>3</v>
      </c>
      <c r="AD2001" s="14">
        <f t="shared" ca="1" si="129"/>
        <v>2.8817238752764216</v>
      </c>
      <c r="AE2001">
        <v>7</v>
      </c>
      <c r="AF2001">
        <v>0</v>
      </c>
      <c r="AG2001">
        <v>0</v>
      </c>
      <c r="AH2001">
        <v>0</v>
      </c>
      <c r="AI2001">
        <v>0</v>
      </c>
      <c r="AJ2001">
        <v>0</v>
      </c>
      <c r="AK2001">
        <v>0</v>
      </c>
      <c r="AL2001">
        <v>0</v>
      </c>
      <c r="AM2001" t="s">
        <v>41</v>
      </c>
    </row>
    <row r="2002" spans="1:39" hidden="1" x14ac:dyDescent="0.3">
      <c r="A2002">
        <v>7527</v>
      </c>
      <c r="B2002">
        <v>1968</v>
      </c>
      <c r="C2002" s="14">
        <f>2021-Table1[[#This Row],[Year_Birth]]</f>
        <v>53</v>
      </c>
      <c r="D2002" t="s">
        <v>44</v>
      </c>
      <c r="E2002" s="14" t="str" cm="1">
        <f t="array" ref="E2002">_xlfn.SWITCH(Table1[[#This Row],[Education]],"Graduation","Bachelor’s","Basic","High School","2n Cycle","Master’s","Master","Master’s","PhD","PhD","Other")</f>
        <v>Master’s</v>
      </c>
      <c r="F2002" t="s">
        <v>49</v>
      </c>
      <c r="G2002" s="14" t="s">
        <v>49</v>
      </c>
      <c r="H2002" s="14" t="str" cm="1">
        <f t="array" ref="H2002">_xlfn.SWITCH(Table1[[#This Row],[Marital_Status_mod]],"Together","Couple","Married","Couple","Divorced","Single","Single","Single","Widow","Single","Other")</f>
        <v>Single</v>
      </c>
      <c r="I2002" s="4">
        <v>23748</v>
      </c>
      <c r="J2002" s="41" t="str">
        <f t="shared" si="126"/>
        <v>$20 - $30K</v>
      </c>
      <c r="K2002">
        <v>1</v>
      </c>
      <c r="L2002">
        <v>0</v>
      </c>
      <c r="M2002">
        <f>Table1[[#This Row],[Teenhome]]+Table1[[#This Row],[Kidhome]]</f>
        <v>1</v>
      </c>
      <c r="N2002" s="1">
        <v>41234</v>
      </c>
      <c r="O2002" s="16">
        <f>(Table1[[#This Row],[DataSetDate]]-Table1[[#This Row],[Dt_Customer]])/365</f>
        <v>8.213698630136987</v>
      </c>
      <c r="P2002" s="15">
        <v>44232</v>
      </c>
      <c r="Q2002">
        <v>97</v>
      </c>
      <c r="R2002" s="4">
        <v>6</v>
      </c>
      <c r="S2002" s="4">
        <v>6</v>
      </c>
      <c r="T2002" s="4">
        <v>29</v>
      </c>
      <c r="U2002" s="4">
        <v>12</v>
      </c>
      <c r="V2002" s="4">
        <v>15</v>
      </c>
      <c r="W2002" s="4">
        <v>8</v>
      </c>
      <c r="X2002">
        <v>3</v>
      </c>
      <c r="Y2002">
        <v>2</v>
      </c>
      <c r="Z2002" t="str">
        <f t="shared" si="127"/>
        <v>Low</v>
      </c>
      <c r="AA2002" s="14">
        <f t="shared" ca="1" si="128"/>
        <v>1.941332147882735</v>
      </c>
      <c r="AB2002">
        <v>1</v>
      </c>
      <c r="AC2002">
        <v>3</v>
      </c>
      <c r="AD2002" s="14">
        <f t="shared" ca="1" si="129"/>
        <v>3.0535755949381498</v>
      </c>
      <c r="AE2002">
        <v>8</v>
      </c>
      <c r="AF2002">
        <v>0</v>
      </c>
      <c r="AG2002">
        <v>0</v>
      </c>
      <c r="AH2002">
        <v>0</v>
      </c>
      <c r="AI2002">
        <v>0</v>
      </c>
      <c r="AJ2002">
        <v>0</v>
      </c>
      <c r="AK2002">
        <v>0</v>
      </c>
      <c r="AL2002">
        <v>0</v>
      </c>
      <c r="AM2002" t="s">
        <v>41</v>
      </c>
    </row>
    <row r="2003" spans="1:39" hidden="1" x14ac:dyDescent="0.3">
      <c r="A2003">
        <v>8686</v>
      </c>
      <c r="B2003">
        <v>1979</v>
      </c>
      <c r="C2003" s="14">
        <f>2021-Table1[[#This Row],[Year_Birth]]</f>
        <v>42</v>
      </c>
      <c r="D2003" t="s">
        <v>59</v>
      </c>
      <c r="E2003" s="14" t="str" cm="1">
        <f t="array" ref="E2003">_xlfn.SWITCH(Table1[[#This Row],[Education]],"Graduation","Bachelor’s","Basic","High School","2n Cycle","Master’s","Master","Master’s","PhD","PhD","Other")</f>
        <v>High School</v>
      </c>
      <c r="F2003" t="s">
        <v>40</v>
      </c>
      <c r="G2003" s="14" t="s">
        <v>40</v>
      </c>
      <c r="H2003" s="14" t="str" cm="1">
        <f t="array" ref="H2003">_xlfn.SWITCH(Table1[[#This Row],[Marital_Status_mod]],"Together","Couple","Married","Couple","Divorced","Single","Single","Single","Widow","Single","Other")</f>
        <v>Couple</v>
      </c>
      <c r="I2003" s="4">
        <v>23724</v>
      </c>
      <c r="J2003" s="41" t="str">
        <f t="shared" si="126"/>
        <v>$20 - $30K</v>
      </c>
      <c r="K2003">
        <v>1</v>
      </c>
      <c r="L2003">
        <v>0</v>
      </c>
      <c r="M2003">
        <f>Table1[[#This Row],[Teenhome]]+Table1[[#This Row],[Kidhome]]</f>
        <v>1</v>
      </c>
      <c r="N2003" s="1">
        <v>41282</v>
      </c>
      <c r="O2003" s="16">
        <f>(Table1[[#This Row],[DataSetDate]]-Table1[[#This Row],[Dt_Customer]])/365</f>
        <v>8.0821917808219172</v>
      </c>
      <c r="P2003" s="15">
        <v>44232</v>
      </c>
      <c r="Q2003">
        <v>65</v>
      </c>
      <c r="R2003" s="4">
        <v>5</v>
      </c>
      <c r="S2003" s="4">
        <v>23</v>
      </c>
      <c r="T2003" s="4">
        <v>15</v>
      </c>
      <c r="U2003" s="4">
        <v>0</v>
      </c>
      <c r="V2003" s="4">
        <v>18</v>
      </c>
      <c r="W2003" s="4">
        <v>14</v>
      </c>
      <c r="X2003">
        <v>2</v>
      </c>
      <c r="Y2003">
        <v>2</v>
      </c>
      <c r="Z2003" t="str">
        <f t="shared" si="127"/>
        <v>Low</v>
      </c>
      <c r="AA2003" s="14">
        <f t="shared" ca="1" si="128"/>
        <v>2.2838324181267757</v>
      </c>
      <c r="AB2003">
        <v>0</v>
      </c>
      <c r="AC2003">
        <v>3</v>
      </c>
      <c r="AD2003" s="14">
        <f t="shared" ca="1" si="129"/>
        <v>3.368967154641084</v>
      </c>
      <c r="AE2003">
        <v>8</v>
      </c>
      <c r="AF2003">
        <v>0</v>
      </c>
      <c r="AG2003">
        <v>0</v>
      </c>
      <c r="AH2003">
        <v>0</v>
      </c>
      <c r="AI2003">
        <v>0</v>
      </c>
      <c r="AJ2003">
        <v>0</v>
      </c>
      <c r="AK2003">
        <v>0</v>
      </c>
      <c r="AL2003">
        <v>0</v>
      </c>
      <c r="AM2003" t="s">
        <v>41</v>
      </c>
    </row>
    <row r="2004" spans="1:39" hidden="1" x14ac:dyDescent="0.3">
      <c r="A2004">
        <v>10755</v>
      </c>
      <c r="B2004">
        <v>1976</v>
      </c>
      <c r="C2004" s="14">
        <f>2021-Table1[[#This Row],[Year_Birth]]</f>
        <v>45</v>
      </c>
      <c r="D2004" t="s">
        <v>51</v>
      </c>
      <c r="E2004" s="14" t="str" cm="1">
        <f t="array" ref="E2004">_xlfn.SWITCH(Table1[[#This Row],[Education]],"Graduation","Bachelor’s","Basic","High School","2n Cycle","Master’s","Master","Master’s","PhD","PhD","Other")</f>
        <v>Master’s</v>
      </c>
      <c r="F2004" t="s">
        <v>42</v>
      </c>
      <c r="G2004" s="14" t="s">
        <v>42</v>
      </c>
      <c r="H2004" s="14" t="str" cm="1">
        <f t="array" ref="H2004">_xlfn.SWITCH(Table1[[#This Row],[Marital_Status_mod]],"Together","Couple","Married","Couple","Divorced","Single","Single","Single","Widow","Single","Other")</f>
        <v>Couple</v>
      </c>
      <c r="I2004" s="4">
        <v>23718</v>
      </c>
      <c r="J2004" s="41" t="str">
        <f t="shared" si="126"/>
        <v>$20 - $30K</v>
      </c>
      <c r="K2004">
        <v>1</v>
      </c>
      <c r="L2004">
        <v>0</v>
      </c>
      <c r="M2004">
        <f>Table1[[#This Row],[Teenhome]]+Table1[[#This Row],[Kidhome]]</f>
        <v>1</v>
      </c>
      <c r="N2004" s="1">
        <v>41519</v>
      </c>
      <c r="O2004" s="16">
        <f>(Table1[[#This Row],[DataSetDate]]-Table1[[#This Row],[Dt_Customer]])/365</f>
        <v>7.4328767123287669</v>
      </c>
      <c r="P2004" s="15">
        <v>44232</v>
      </c>
      <c r="Q2004">
        <v>76</v>
      </c>
      <c r="R2004" s="4">
        <v>6</v>
      </c>
      <c r="S2004" s="4">
        <v>3</v>
      </c>
      <c r="T2004" s="4">
        <v>14</v>
      </c>
      <c r="U2004" s="4">
        <v>15</v>
      </c>
      <c r="V2004" s="4">
        <v>7</v>
      </c>
      <c r="W2004" s="4">
        <v>36</v>
      </c>
      <c r="X2004">
        <v>3</v>
      </c>
      <c r="Y2004">
        <v>3</v>
      </c>
      <c r="Z2004" t="str">
        <f t="shared" si="127"/>
        <v>Medium</v>
      </c>
      <c r="AA2004" s="14">
        <f t="shared" ca="1" si="128"/>
        <v>2.7906165800736171</v>
      </c>
      <c r="AB2004">
        <v>1</v>
      </c>
      <c r="AC2004">
        <v>2</v>
      </c>
      <c r="AD2004" s="14">
        <f t="shared" ca="1" si="129"/>
        <v>2.228878900597532</v>
      </c>
      <c r="AE2004">
        <v>7</v>
      </c>
      <c r="AF2004">
        <v>0</v>
      </c>
      <c r="AG2004">
        <v>0</v>
      </c>
      <c r="AH2004">
        <v>0</v>
      </c>
      <c r="AI2004">
        <v>0</v>
      </c>
      <c r="AJ2004">
        <v>0</v>
      </c>
      <c r="AK2004">
        <v>0</v>
      </c>
      <c r="AL2004">
        <v>0</v>
      </c>
      <c r="AM2004" t="s">
        <v>53</v>
      </c>
    </row>
    <row r="2005" spans="1:39" hidden="1" x14ac:dyDescent="0.3">
      <c r="A2005">
        <v>2936</v>
      </c>
      <c r="B2005">
        <v>1982</v>
      </c>
      <c r="C2005" s="14">
        <f>2021-Table1[[#This Row],[Year_Birth]]</f>
        <v>39</v>
      </c>
      <c r="D2005" t="s">
        <v>44</v>
      </c>
      <c r="E2005" s="14" t="str" cm="1">
        <f t="array" ref="E2005">_xlfn.SWITCH(Table1[[#This Row],[Education]],"Graduation","Bachelor’s","Basic","High School","2n Cycle","Master’s","Master","Master’s","PhD","PhD","Other")</f>
        <v>Master’s</v>
      </c>
      <c r="F2005" t="s">
        <v>40</v>
      </c>
      <c r="G2005" s="14" t="s">
        <v>40</v>
      </c>
      <c r="H2005" s="14" t="str" cm="1">
        <f t="array" ref="H2005">_xlfn.SWITCH(Table1[[#This Row],[Marital_Status_mod]],"Together","Couple","Married","Couple","Divorced","Single","Single","Single","Widow","Single","Other")</f>
        <v>Couple</v>
      </c>
      <c r="I2005" s="4">
        <v>23661</v>
      </c>
      <c r="J2005" s="41" t="str">
        <f t="shared" si="126"/>
        <v>$20 - $30K</v>
      </c>
      <c r="K2005">
        <v>1</v>
      </c>
      <c r="L2005">
        <v>0</v>
      </c>
      <c r="M2005">
        <f>Table1[[#This Row],[Teenhome]]+Table1[[#This Row],[Kidhome]]</f>
        <v>1</v>
      </c>
      <c r="N2005" s="1">
        <v>41612</v>
      </c>
      <c r="O2005" s="16">
        <f>(Table1[[#This Row],[DataSetDate]]-Table1[[#This Row],[Dt_Customer]])/365</f>
        <v>7.1780821917808222</v>
      </c>
      <c r="P2005" s="15">
        <v>44232</v>
      </c>
      <c r="Q2005">
        <v>46</v>
      </c>
      <c r="R2005" s="4">
        <v>18</v>
      </c>
      <c r="S2005" s="4">
        <v>0</v>
      </c>
      <c r="T2005" s="4">
        <v>4</v>
      </c>
      <c r="U2005" s="4">
        <v>0</v>
      </c>
      <c r="V2005" s="4">
        <v>0</v>
      </c>
      <c r="W2005" s="4">
        <v>1</v>
      </c>
      <c r="X2005">
        <v>1</v>
      </c>
      <c r="Y2005">
        <v>1</v>
      </c>
      <c r="Z2005" t="str">
        <f t="shared" si="127"/>
        <v>Low</v>
      </c>
      <c r="AA2005" s="14">
        <f t="shared" ca="1" si="128"/>
        <v>1.3551462276035893</v>
      </c>
      <c r="AB2005">
        <v>0</v>
      </c>
      <c r="AC2005">
        <v>3</v>
      </c>
      <c r="AD2005" s="14">
        <f t="shared" ca="1" si="129"/>
        <v>3.350890682140208</v>
      </c>
      <c r="AE2005">
        <v>7</v>
      </c>
      <c r="AF2005">
        <v>0</v>
      </c>
      <c r="AG2005">
        <v>0</v>
      </c>
      <c r="AH2005">
        <v>0</v>
      </c>
      <c r="AI2005">
        <v>0</v>
      </c>
      <c r="AJ2005">
        <v>0</v>
      </c>
      <c r="AK2005">
        <v>0</v>
      </c>
      <c r="AL2005">
        <v>0</v>
      </c>
      <c r="AM2005" t="s">
        <v>47</v>
      </c>
    </row>
    <row r="2006" spans="1:39" hidden="1" x14ac:dyDescent="0.3">
      <c r="A2006">
        <v>2230</v>
      </c>
      <c r="B2006">
        <v>1970</v>
      </c>
      <c r="C2006" s="14">
        <f>2021-Table1[[#This Row],[Year_Birth]]</f>
        <v>51</v>
      </c>
      <c r="D2006" t="s">
        <v>39</v>
      </c>
      <c r="E2006" s="14" t="str" cm="1">
        <f t="array" ref="E2006">_xlfn.SWITCH(Table1[[#This Row],[Education]],"Graduation","Bachelor’s","Basic","High School","2n Cycle","Master’s","Master","Master’s","PhD","PhD","Other")</f>
        <v>PhD</v>
      </c>
      <c r="F2006" t="s">
        <v>42</v>
      </c>
      <c r="G2006" s="14" t="s">
        <v>42</v>
      </c>
      <c r="H2006" s="14" t="str" cm="1">
        <f t="array" ref="H2006">_xlfn.SWITCH(Table1[[#This Row],[Marital_Status_mod]],"Together","Couple","Married","Couple","Divorced","Single","Single","Single","Widow","Single","Other")</f>
        <v>Couple</v>
      </c>
      <c r="I2006" s="4">
        <v>23626</v>
      </c>
      <c r="J2006" s="41" t="str">
        <f t="shared" si="126"/>
        <v>$20 - $30K</v>
      </c>
      <c r="K2006">
        <v>1</v>
      </c>
      <c r="L2006">
        <v>0</v>
      </c>
      <c r="M2006">
        <f>Table1[[#This Row],[Teenhome]]+Table1[[#This Row],[Kidhome]]</f>
        <v>1</v>
      </c>
      <c r="N2006" s="1">
        <v>41783</v>
      </c>
      <c r="O2006" s="16">
        <f>(Table1[[#This Row],[DataSetDate]]-Table1[[#This Row],[Dt_Customer]])/365</f>
        <v>6.7095890410958905</v>
      </c>
      <c r="P2006" s="15">
        <v>44232</v>
      </c>
      <c r="Q2006">
        <v>84</v>
      </c>
      <c r="R2006" s="4">
        <v>27</v>
      </c>
      <c r="S2006" s="4">
        <v>2</v>
      </c>
      <c r="T2006" s="4">
        <v>14</v>
      </c>
      <c r="U2006" s="4">
        <v>0</v>
      </c>
      <c r="V2006" s="4">
        <v>0</v>
      </c>
      <c r="W2006" s="4">
        <v>0</v>
      </c>
      <c r="X2006">
        <v>3</v>
      </c>
      <c r="Y2006">
        <v>3</v>
      </c>
      <c r="Z2006" t="str">
        <f t="shared" si="127"/>
        <v>Medium</v>
      </c>
      <c r="AA2006" s="14">
        <f t="shared" ca="1" si="128"/>
        <v>3.1331481824750669</v>
      </c>
      <c r="AB2006">
        <v>1</v>
      </c>
      <c r="AC2006">
        <v>3</v>
      </c>
      <c r="AD2006" s="14">
        <f t="shared" ca="1" si="129"/>
        <v>3.1980741575753071</v>
      </c>
      <c r="AE2006">
        <v>5</v>
      </c>
      <c r="AF2006">
        <v>0</v>
      </c>
      <c r="AG2006">
        <v>0</v>
      </c>
      <c r="AH2006">
        <v>0</v>
      </c>
      <c r="AI2006">
        <v>0</v>
      </c>
      <c r="AJ2006">
        <v>0</v>
      </c>
      <c r="AK2006">
        <v>0</v>
      </c>
      <c r="AL2006">
        <v>0</v>
      </c>
      <c r="AM2006" t="s">
        <v>52</v>
      </c>
    </row>
    <row r="2007" spans="1:39" hidden="1" x14ac:dyDescent="0.3">
      <c r="A2007">
        <v>7301</v>
      </c>
      <c r="B2007">
        <v>1982</v>
      </c>
      <c r="C2007" s="14">
        <f>2021-Table1[[#This Row],[Year_Birth]]</f>
        <v>39</v>
      </c>
      <c r="D2007" t="s">
        <v>51</v>
      </c>
      <c r="E2007" s="14" t="str" cm="1">
        <f t="array" ref="E2007">_xlfn.SWITCH(Table1[[#This Row],[Education]],"Graduation","Bachelor’s","Basic","High School","2n Cycle","Master’s","Master","Master’s","PhD","PhD","Other")</f>
        <v>Master’s</v>
      </c>
      <c r="F2007" t="s">
        <v>50</v>
      </c>
      <c r="G2007" s="14" t="s">
        <v>50</v>
      </c>
      <c r="H2007" s="14" t="str" cm="1">
        <f t="array" ref="H2007">_xlfn.SWITCH(Table1[[#This Row],[Marital_Status_mod]],"Together","Couple","Married","Couple","Divorced","Single","Single","Single","Widow","Single","Other")</f>
        <v>Single</v>
      </c>
      <c r="I2007" s="4">
        <v>23616</v>
      </c>
      <c r="J2007" s="41" t="str">
        <f t="shared" si="126"/>
        <v>$20 - $30K</v>
      </c>
      <c r="K2007">
        <v>1</v>
      </c>
      <c r="L2007">
        <v>0</v>
      </c>
      <c r="M2007">
        <f>Table1[[#This Row],[Teenhome]]+Table1[[#This Row],[Kidhome]]</f>
        <v>1</v>
      </c>
      <c r="N2007" s="1">
        <v>41230</v>
      </c>
      <c r="O2007" s="16">
        <f>(Table1[[#This Row],[DataSetDate]]-Table1[[#This Row],[Dt_Customer]])/365</f>
        <v>8.2246575342465746</v>
      </c>
      <c r="P2007" s="15">
        <v>44232</v>
      </c>
      <c r="Q2007">
        <v>76</v>
      </c>
      <c r="R2007" s="4">
        <v>4</v>
      </c>
      <c r="S2007" s="4">
        <v>22</v>
      </c>
      <c r="T2007" s="4">
        <v>11</v>
      </c>
      <c r="U2007" s="4">
        <v>3</v>
      </c>
      <c r="V2007" s="4">
        <v>7</v>
      </c>
      <c r="W2007" s="4">
        <v>32</v>
      </c>
      <c r="X2007">
        <v>2</v>
      </c>
      <c r="Y2007">
        <v>3</v>
      </c>
      <c r="Z2007" t="str">
        <f t="shared" si="127"/>
        <v>Medium</v>
      </c>
      <c r="AA2007" s="14">
        <f t="shared" ca="1" si="128"/>
        <v>2.6154950922633526</v>
      </c>
      <c r="AB2007">
        <v>0</v>
      </c>
      <c r="AC2007">
        <v>3</v>
      </c>
      <c r="AD2007" s="14">
        <f t="shared" ca="1" si="129"/>
        <v>3.3045767468882636</v>
      </c>
      <c r="AE2007">
        <v>8</v>
      </c>
      <c r="AF2007">
        <v>0</v>
      </c>
      <c r="AG2007">
        <v>0</v>
      </c>
      <c r="AH2007">
        <v>0</v>
      </c>
      <c r="AI2007">
        <v>0</v>
      </c>
      <c r="AJ2007">
        <v>0</v>
      </c>
      <c r="AK2007">
        <v>1</v>
      </c>
      <c r="AL2007">
        <v>0</v>
      </c>
      <c r="AM2007" t="s">
        <v>41</v>
      </c>
    </row>
    <row r="2008" spans="1:39" hidden="1" x14ac:dyDescent="0.3">
      <c r="A2008">
        <v>5346</v>
      </c>
      <c r="B2008">
        <v>1973</v>
      </c>
      <c r="C2008" s="14">
        <f>2021-Table1[[#This Row],[Year_Birth]]</f>
        <v>48</v>
      </c>
      <c r="D2008" t="s">
        <v>51</v>
      </c>
      <c r="E2008" s="14" t="str" cm="1">
        <f t="array" ref="E2008">_xlfn.SWITCH(Table1[[#This Row],[Education]],"Graduation","Bachelor’s","Basic","High School","2n Cycle","Master’s","Master","Master’s","PhD","PhD","Other")</f>
        <v>Master’s</v>
      </c>
      <c r="F2008" t="s">
        <v>42</v>
      </c>
      <c r="G2008" s="14" t="s">
        <v>42</v>
      </c>
      <c r="H2008" s="14" t="str" cm="1">
        <f t="array" ref="H2008">_xlfn.SWITCH(Table1[[#This Row],[Marital_Status_mod]],"Together","Couple","Married","Couple","Divorced","Single","Single","Single","Widow","Single","Other")</f>
        <v>Couple</v>
      </c>
      <c r="I2008" s="4">
        <v>23559</v>
      </c>
      <c r="J2008" s="41" t="str">
        <f t="shared" si="126"/>
        <v>$20 - $30K</v>
      </c>
      <c r="K2008">
        <v>1</v>
      </c>
      <c r="L2008">
        <v>0</v>
      </c>
      <c r="M2008">
        <f>Table1[[#This Row],[Teenhome]]+Table1[[#This Row],[Kidhome]]</f>
        <v>1</v>
      </c>
      <c r="N2008" s="1">
        <v>41458</v>
      </c>
      <c r="O2008" s="16">
        <f>(Table1[[#This Row],[DataSetDate]]-Table1[[#This Row],[Dt_Customer]])/365</f>
        <v>7.6</v>
      </c>
      <c r="P2008" s="15">
        <v>44232</v>
      </c>
      <c r="Q2008">
        <v>87</v>
      </c>
      <c r="R2008" s="4">
        <v>25</v>
      </c>
      <c r="S2008" s="4">
        <v>5</v>
      </c>
      <c r="T2008" s="4">
        <v>19</v>
      </c>
      <c r="U2008" s="4">
        <v>7</v>
      </c>
      <c r="V2008" s="4">
        <v>0</v>
      </c>
      <c r="W2008" s="4">
        <v>23</v>
      </c>
      <c r="X2008">
        <v>3</v>
      </c>
      <c r="Y2008">
        <v>3</v>
      </c>
      <c r="Z2008" t="str">
        <f t="shared" si="127"/>
        <v>Medium</v>
      </c>
      <c r="AA2008" s="14">
        <f t="shared" ca="1" si="128"/>
        <v>3.1936689101889875</v>
      </c>
      <c r="AB2008">
        <v>0</v>
      </c>
      <c r="AC2008">
        <v>3</v>
      </c>
      <c r="AD2008" s="14">
        <f t="shared" ca="1" si="129"/>
        <v>3.3624167916188519</v>
      </c>
      <c r="AE2008">
        <v>7</v>
      </c>
      <c r="AF2008">
        <v>0</v>
      </c>
      <c r="AG2008">
        <v>0</v>
      </c>
      <c r="AH2008">
        <v>0</v>
      </c>
      <c r="AI2008">
        <v>0</v>
      </c>
      <c r="AJ2008">
        <v>0</v>
      </c>
      <c r="AK2008">
        <v>0</v>
      </c>
      <c r="AL2008">
        <v>0</v>
      </c>
      <c r="AM2008" t="s">
        <v>52</v>
      </c>
    </row>
    <row r="2009" spans="1:39" hidden="1" x14ac:dyDescent="0.3">
      <c r="A2009">
        <v>9727</v>
      </c>
      <c r="B2009">
        <v>1957</v>
      </c>
      <c r="C2009" s="14">
        <f>2021-Table1[[#This Row],[Year_Birth]]</f>
        <v>64</v>
      </c>
      <c r="D2009" t="s">
        <v>46</v>
      </c>
      <c r="E2009" s="14" t="str" cm="1">
        <f t="array" ref="E2009">_xlfn.SWITCH(Table1[[#This Row],[Education]],"Graduation","Bachelor’s","Basic","High School","2n Cycle","Master’s","Master","Master’s","PhD","PhD","Other")</f>
        <v>Bachelor’s</v>
      </c>
      <c r="F2009" t="s">
        <v>42</v>
      </c>
      <c r="G2009" s="14" t="s">
        <v>42</v>
      </c>
      <c r="H2009" s="14" t="str" cm="1">
        <f t="array" ref="H2009">_xlfn.SWITCH(Table1[[#This Row],[Marital_Status_mod]],"Together","Couple","Married","Couple","Divorced","Single","Single","Single","Widow","Single","Other")</f>
        <v>Couple</v>
      </c>
      <c r="I2009" s="4">
        <v>23539</v>
      </c>
      <c r="J2009" s="41" t="str">
        <f t="shared" si="126"/>
        <v>$20 - $30K</v>
      </c>
      <c r="K2009">
        <v>0</v>
      </c>
      <c r="L2009">
        <v>0</v>
      </c>
      <c r="M2009">
        <f>Table1[[#This Row],[Teenhome]]+Table1[[#This Row],[Kidhome]]</f>
        <v>0</v>
      </c>
      <c r="N2009" s="1">
        <v>41698</v>
      </c>
      <c r="O2009" s="16">
        <f>(Table1[[#This Row],[DataSetDate]]-Table1[[#This Row],[Dt_Customer]])/365</f>
        <v>6.9424657534246572</v>
      </c>
      <c r="P2009" s="15">
        <v>44232</v>
      </c>
      <c r="Q2009">
        <v>13</v>
      </c>
      <c r="R2009" s="4">
        <v>4</v>
      </c>
      <c r="S2009" s="4">
        <v>24</v>
      </c>
      <c r="T2009" s="4">
        <v>11</v>
      </c>
      <c r="U2009" s="4">
        <v>16</v>
      </c>
      <c r="V2009" s="4">
        <v>1</v>
      </c>
      <c r="W2009" s="4">
        <v>25</v>
      </c>
      <c r="X2009">
        <v>1</v>
      </c>
      <c r="Y2009">
        <v>2</v>
      </c>
      <c r="Z2009" t="str">
        <f t="shared" si="127"/>
        <v>Low</v>
      </c>
      <c r="AA2009" s="14">
        <f t="shared" ca="1" si="128"/>
        <v>1.9292641228785028</v>
      </c>
      <c r="AB2009">
        <v>0</v>
      </c>
      <c r="AC2009">
        <v>4</v>
      </c>
      <c r="AD2009" s="14">
        <f t="shared" ca="1" si="129"/>
        <v>3.9961626205557095</v>
      </c>
      <c r="AE2009">
        <v>6</v>
      </c>
      <c r="AF2009">
        <v>0</v>
      </c>
      <c r="AG2009">
        <v>0</v>
      </c>
      <c r="AH2009">
        <v>0</v>
      </c>
      <c r="AI2009">
        <v>0</v>
      </c>
      <c r="AJ2009">
        <v>0</v>
      </c>
      <c r="AK2009">
        <v>0</v>
      </c>
      <c r="AL2009">
        <v>0</v>
      </c>
      <c r="AM2009" t="s">
        <v>48</v>
      </c>
    </row>
    <row r="2010" spans="1:39" hidden="1" x14ac:dyDescent="0.3">
      <c r="A2010">
        <v>7788</v>
      </c>
      <c r="B2010">
        <v>1983</v>
      </c>
      <c r="C2010" s="14">
        <f>2021-Table1[[#This Row],[Year_Birth]]</f>
        <v>38</v>
      </c>
      <c r="D2010" t="s">
        <v>39</v>
      </c>
      <c r="E2010" s="14" t="str" cm="1">
        <f t="array" ref="E2010">_xlfn.SWITCH(Table1[[#This Row],[Education]],"Graduation","Bachelor’s","Basic","High School","2n Cycle","Master’s","Master","Master’s","PhD","PhD","Other")</f>
        <v>PhD</v>
      </c>
      <c r="F2010" t="s">
        <v>42</v>
      </c>
      <c r="G2010" s="14" t="s">
        <v>42</v>
      </c>
      <c r="H2010" s="14" t="str" cm="1">
        <f t="array" ref="H2010">_xlfn.SWITCH(Table1[[#This Row],[Marital_Status_mod]],"Together","Couple","Married","Couple","Divorced","Single","Single","Single","Widow","Single","Other")</f>
        <v>Couple</v>
      </c>
      <c r="I2010" s="4">
        <v>23536</v>
      </c>
      <c r="J2010" s="41" t="str">
        <f t="shared" si="126"/>
        <v>$20 - $30K</v>
      </c>
      <c r="K2010">
        <v>1</v>
      </c>
      <c r="L2010">
        <v>0</v>
      </c>
      <c r="M2010">
        <f>Table1[[#This Row],[Teenhome]]+Table1[[#This Row],[Kidhome]]</f>
        <v>1</v>
      </c>
      <c r="N2010" s="1">
        <v>41794</v>
      </c>
      <c r="O2010" s="16">
        <f>(Table1[[#This Row],[DataSetDate]]-Table1[[#This Row],[Dt_Customer]])/365</f>
        <v>6.6794520547945204</v>
      </c>
      <c r="P2010" s="15">
        <v>44232</v>
      </c>
      <c r="Q2010">
        <v>53</v>
      </c>
      <c r="R2010" s="4">
        <v>6</v>
      </c>
      <c r="S2010" s="4">
        <v>0</v>
      </c>
      <c r="T2010" s="4">
        <v>3</v>
      </c>
      <c r="U2010" s="4">
        <v>0</v>
      </c>
      <c r="V2010" s="4">
        <v>0</v>
      </c>
      <c r="W2010" s="4">
        <v>1</v>
      </c>
      <c r="X2010">
        <v>1</v>
      </c>
      <c r="Y2010">
        <v>0</v>
      </c>
      <c r="Z2010" t="str">
        <f t="shared" si="127"/>
        <v>Low</v>
      </c>
      <c r="AA2010" s="14">
        <f t="shared" ca="1" si="128"/>
        <v>3.8189177416282055E-2</v>
      </c>
      <c r="AB2010">
        <v>0</v>
      </c>
      <c r="AC2010">
        <v>3</v>
      </c>
      <c r="AD2010" s="14">
        <f t="shared" ca="1" si="129"/>
        <v>2.8367339354332732</v>
      </c>
      <c r="AE2010">
        <v>3</v>
      </c>
      <c r="AF2010">
        <v>0</v>
      </c>
      <c r="AG2010">
        <v>0</v>
      </c>
      <c r="AH2010">
        <v>0</v>
      </c>
      <c r="AI2010">
        <v>0</v>
      </c>
      <c r="AJ2010">
        <v>0</v>
      </c>
      <c r="AK2010">
        <v>0</v>
      </c>
      <c r="AL2010">
        <v>0</v>
      </c>
      <c r="AM2010" t="s">
        <v>41</v>
      </c>
    </row>
    <row r="2011" spans="1:39" hidden="1" x14ac:dyDescent="0.3">
      <c r="A2011">
        <v>1744</v>
      </c>
      <c r="B2011">
        <v>1965</v>
      </c>
      <c r="C2011" s="14">
        <f>2021-Table1[[#This Row],[Year_Birth]]</f>
        <v>56</v>
      </c>
      <c r="D2011" t="s">
        <v>59</v>
      </c>
      <c r="E2011" s="14" t="str" cm="1">
        <f t="array" ref="E2011">_xlfn.SWITCH(Table1[[#This Row],[Education]],"Graduation","Bachelor’s","Basic","High School","2n Cycle","Master’s","Master","Master’s","PhD","PhD","Other")</f>
        <v>High School</v>
      </c>
      <c r="F2011" t="s">
        <v>50</v>
      </c>
      <c r="G2011" s="14" t="s">
        <v>50</v>
      </c>
      <c r="H2011" s="14" t="str" cm="1">
        <f t="array" ref="H2011">_xlfn.SWITCH(Table1[[#This Row],[Marital_Status_mod]],"Together","Couple","Married","Couple","Divorced","Single","Single","Single","Widow","Single","Other")</f>
        <v>Single</v>
      </c>
      <c r="I2011" s="4">
        <v>23529</v>
      </c>
      <c r="J2011" s="41" t="str">
        <f t="shared" si="126"/>
        <v>$20 - $30K</v>
      </c>
      <c r="K2011">
        <v>0</v>
      </c>
      <c r="L2011">
        <v>1</v>
      </c>
      <c r="M2011">
        <f>Table1[[#This Row],[Teenhome]]+Table1[[#This Row],[Kidhome]]</f>
        <v>1</v>
      </c>
      <c r="N2011" s="1">
        <v>41281</v>
      </c>
      <c r="O2011" s="16">
        <f>(Table1[[#This Row],[DataSetDate]]-Table1[[#This Row],[Dt_Customer]])/365</f>
        <v>8.0849315068493155</v>
      </c>
      <c r="P2011" s="15">
        <v>44232</v>
      </c>
      <c r="Q2011">
        <v>67</v>
      </c>
      <c r="R2011" s="4">
        <v>9</v>
      </c>
      <c r="S2011" s="4">
        <v>7</v>
      </c>
      <c r="T2011" s="4">
        <v>13</v>
      </c>
      <c r="U2011" s="4">
        <v>3</v>
      </c>
      <c r="V2011" s="4">
        <v>2</v>
      </c>
      <c r="W2011" s="4">
        <v>20</v>
      </c>
      <c r="X2011">
        <v>1</v>
      </c>
      <c r="Y2011">
        <v>1</v>
      </c>
      <c r="Z2011" t="str">
        <f t="shared" si="127"/>
        <v>Low</v>
      </c>
      <c r="AA2011" s="14">
        <f t="shared" ca="1" si="128"/>
        <v>0.64219507290665989</v>
      </c>
      <c r="AB2011">
        <v>1</v>
      </c>
      <c r="AC2011">
        <v>2</v>
      </c>
      <c r="AD2011" s="14">
        <f t="shared" ca="1" si="129"/>
        <v>2.1756774754702128</v>
      </c>
      <c r="AE2011">
        <v>6</v>
      </c>
      <c r="AF2011">
        <v>0</v>
      </c>
      <c r="AG2011">
        <v>0</v>
      </c>
      <c r="AH2011">
        <v>0</v>
      </c>
      <c r="AI2011">
        <v>0</v>
      </c>
      <c r="AJ2011">
        <v>0</v>
      </c>
      <c r="AK2011">
        <v>0</v>
      </c>
      <c r="AL2011">
        <v>0</v>
      </c>
      <c r="AM2011" t="s">
        <v>41</v>
      </c>
    </row>
    <row r="2012" spans="1:39" hidden="1" x14ac:dyDescent="0.3">
      <c r="A2012">
        <v>6673</v>
      </c>
      <c r="B2012">
        <v>1965</v>
      </c>
      <c r="C2012" s="14">
        <f>2021-Table1[[#This Row],[Year_Birth]]</f>
        <v>56</v>
      </c>
      <c r="D2012" t="s">
        <v>46</v>
      </c>
      <c r="E2012" s="14" t="str" cm="1">
        <f t="array" ref="E2012">_xlfn.SWITCH(Table1[[#This Row],[Education]],"Graduation","Bachelor’s","Basic","High School","2n Cycle","Master’s","Master","Master’s","PhD","PhD","Other")</f>
        <v>Bachelor’s</v>
      </c>
      <c r="F2012" t="s">
        <v>50</v>
      </c>
      <c r="G2012" s="14" t="s">
        <v>50</v>
      </c>
      <c r="H2012" s="14" t="str" cm="1">
        <f t="array" ref="H2012">_xlfn.SWITCH(Table1[[#This Row],[Marital_Status_mod]],"Together","Couple","Married","Couple","Divorced","Single","Single","Single","Widow","Single","Other")</f>
        <v>Single</v>
      </c>
      <c r="I2012" s="4">
        <v>23478</v>
      </c>
      <c r="J2012" s="41" t="str">
        <f t="shared" si="126"/>
        <v>$20 - $30K</v>
      </c>
      <c r="K2012">
        <v>0</v>
      </c>
      <c r="L2012">
        <v>0</v>
      </c>
      <c r="M2012">
        <f>Table1[[#This Row],[Teenhome]]+Table1[[#This Row],[Kidhome]]</f>
        <v>0</v>
      </c>
      <c r="N2012" s="1">
        <v>41352</v>
      </c>
      <c r="O2012" s="16">
        <f>(Table1[[#This Row],[DataSetDate]]-Table1[[#This Row],[Dt_Customer]])/365</f>
        <v>7.8904109589041092</v>
      </c>
      <c r="P2012" s="15">
        <v>44232</v>
      </c>
      <c r="Q2012">
        <v>51</v>
      </c>
      <c r="R2012" s="4">
        <v>28</v>
      </c>
      <c r="S2012" s="4">
        <v>6</v>
      </c>
      <c r="T2012" s="4">
        <v>27</v>
      </c>
      <c r="U2012" s="4">
        <v>12</v>
      </c>
      <c r="V2012" s="4">
        <v>17</v>
      </c>
      <c r="W2012" s="4">
        <v>39</v>
      </c>
      <c r="X2012">
        <v>1</v>
      </c>
      <c r="Y2012">
        <v>3</v>
      </c>
      <c r="Z2012" t="str">
        <f t="shared" si="127"/>
        <v>Medium</v>
      </c>
      <c r="AA2012" s="14">
        <f t="shared" ca="1" si="128"/>
        <v>3.2894295435009449</v>
      </c>
      <c r="AB2012">
        <v>0</v>
      </c>
      <c r="AC2012">
        <v>3</v>
      </c>
      <c r="AD2012" s="14">
        <f t="shared" ca="1" si="129"/>
        <v>2.8106406391730876</v>
      </c>
      <c r="AE2012">
        <v>8</v>
      </c>
      <c r="AF2012">
        <v>0</v>
      </c>
      <c r="AG2012">
        <v>0</v>
      </c>
      <c r="AH2012">
        <v>0</v>
      </c>
      <c r="AI2012">
        <v>0</v>
      </c>
      <c r="AJ2012">
        <v>0</v>
      </c>
      <c r="AK2012">
        <v>0</v>
      </c>
      <c r="AL2012">
        <v>0</v>
      </c>
      <c r="AM2012" t="s">
        <v>43</v>
      </c>
    </row>
    <row r="2013" spans="1:39" hidden="1" x14ac:dyDescent="0.3">
      <c r="A2013">
        <v>898</v>
      </c>
      <c r="B2013">
        <v>1986</v>
      </c>
      <c r="C2013" s="14">
        <f>2021-Table1[[#This Row],[Year_Birth]]</f>
        <v>35</v>
      </c>
      <c r="D2013" t="s">
        <v>46</v>
      </c>
      <c r="E2013" s="14" t="str" cm="1">
        <f t="array" ref="E2013">_xlfn.SWITCH(Table1[[#This Row],[Education]],"Graduation","Bachelor’s","Basic","High School","2n Cycle","Master’s","Master","Master’s","PhD","PhD","Other")</f>
        <v>Bachelor’s</v>
      </c>
      <c r="F2013" t="s">
        <v>42</v>
      </c>
      <c r="G2013" s="14" t="s">
        <v>42</v>
      </c>
      <c r="H2013" s="14" t="str" cm="1">
        <f t="array" ref="H2013">_xlfn.SWITCH(Table1[[#This Row],[Marital_Status_mod]],"Together","Couple","Married","Couple","Divorced","Single","Single","Single","Widow","Single","Other")</f>
        <v>Couple</v>
      </c>
      <c r="I2013" s="4">
        <v>23477</v>
      </c>
      <c r="J2013" s="41" t="str">
        <f t="shared" si="126"/>
        <v>$20 - $30K</v>
      </c>
      <c r="K2013">
        <v>1</v>
      </c>
      <c r="L2013">
        <v>0</v>
      </c>
      <c r="M2013">
        <f>Table1[[#This Row],[Teenhome]]+Table1[[#This Row],[Kidhome]]</f>
        <v>1</v>
      </c>
      <c r="N2013" s="1">
        <v>41568</v>
      </c>
      <c r="O2013" s="16">
        <f>(Table1[[#This Row],[DataSetDate]]-Table1[[#This Row],[Dt_Customer]])/365</f>
        <v>7.2986301369863016</v>
      </c>
      <c r="P2013" s="15">
        <v>44232</v>
      </c>
      <c r="Q2013">
        <v>39</v>
      </c>
      <c r="R2013" s="4">
        <v>38</v>
      </c>
      <c r="S2013" s="4">
        <v>15</v>
      </c>
      <c r="T2013" s="4">
        <v>54</v>
      </c>
      <c r="U2013" s="4">
        <v>3</v>
      </c>
      <c r="V2013" s="4">
        <v>8</v>
      </c>
      <c r="W2013" s="4">
        <v>29</v>
      </c>
      <c r="X2013">
        <v>3</v>
      </c>
      <c r="Y2013">
        <v>3</v>
      </c>
      <c r="Z2013" t="str">
        <f t="shared" si="127"/>
        <v>Medium</v>
      </c>
      <c r="AA2013" s="14">
        <f t="shared" ca="1" si="128"/>
        <v>2.9655402714208425</v>
      </c>
      <c r="AB2013">
        <v>0</v>
      </c>
      <c r="AC2013">
        <v>4</v>
      </c>
      <c r="AD2013" s="14">
        <f t="shared" ca="1" si="129"/>
        <v>3.8323288714714181</v>
      </c>
      <c r="AE2013">
        <v>8</v>
      </c>
      <c r="AF2013">
        <v>0</v>
      </c>
      <c r="AG2013">
        <v>0</v>
      </c>
      <c r="AH2013">
        <v>0</v>
      </c>
      <c r="AI2013">
        <v>0</v>
      </c>
      <c r="AJ2013">
        <v>0</v>
      </c>
      <c r="AK2013">
        <v>0</v>
      </c>
      <c r="AL2013">
        <v>0</v>
      </c>
      <c r="AM2013" t="s">
        <v>41</v>
      </c>
    </row>
    <row r="2014" spans="1:39" hidden="1" x14ac:dyDescent="0.3">
      <c r="A2014">
        <v>798</v>
      </c>
      <c r="B2014">
        <v>1987</v>
      </c>
      <c r="C2014" s="14">
        <f>2021-Table1[[#This Row],[Year_Birth]]</f>
        <v>34</v>
      </c>
      <c r="D2014" t="s">
        <v>46</v>
      </c>
      <c r="E2014" s="14" t="str" cm="1">
        <f t="array" ref="E2014">_xlfn.SWITCH(Table1[[#This Row],[Education]],"Graduation","Bachelor’s","Basic","High School","2n Cycle","Master’s","Master","Master’s","PhD","PhD","Other")</f>
        <v>Bachelor’s</v>
      </c>
      <c r="F2014" t="s">
        <v>50</v>
      </c>
      <c r="G2014" s="14" t="s">
        <v>50</v>
      </c>
      <c r="H2014" s="14" t="str" cm="1">
        <f t="array" ref="H2014">_xlfn.SWITCH(Table1[[#This Row],[Marital_Status_mod]],"Together","Couple","Married","Couple","Divorced","Single","Single","Single","Widow","Single","Other")</f>
        <v>Single</v>
      </c>
      <c r="I2014" s="4">
        <v>23442</v>
      </c>
      <c r="J2014" s="41" t="str">
        <f t="shared" si="126"/>
        <v>$20 - $30K</v>
      </c>
      <c r="K2014">
        <v>1</v>
      </c>
      <c r="L2014">
        <v>0</v>
      </c>
      <c r="M2014">
        <f>Table1[[#This Row],[Teenhome]]+Table1[[#This Row],[Kidhome]]</f>
        <v>1</v>
      </c>
      <c r="N2014" s="1">
        <v>41267</v>
      </c>
      <c r="O2014" s="16">
        <f>(Table1[[#This Row],[DataSetDate]]-Table1[[#This Row],[Dt_Customer]])/365</f>
        <v>8.1232876712328768</v>
      </c>
      <c r="P2014" s="15">
        <v>44232</v>
      </c>
      <c r="Q2014">
        <v>71</v>
      </c>
      <c r="R2014" s="4">
        <v>2</v>
      </c>
      <c r="S2014" s="4">
        <v>0</v>
      </c>
      <c r="T2014" s="4">
        <v>6</v>
      </c>
      <c r="U2014" s="4">
        <v>8</v>
      </c>
      <c r="V2014" s="4">
        <v>6</v>
      </c>
      <c r="W2014" s="4">
        <v>5</v>
      </c>
      <c r="X2014">
        <v>1</v>
      </c>
      <c r="Y2014">
        <v>1</v>
      </c>
      <c r="Z2014" t="str">
        <f t="shared" si="127"/>
        <v>Low</v>
      </c>
      <c r="AA2014" s="14">
        <f t="shared" ca="1" si="128"/>
        <v>0.62537367808692612</v>
      </c>
      <c r="AB2014">
        <v>0</v>
      </c>
      <c r="AC2014">
        <v>3</v>
      </c>
      <c r="AD2014" s="14">
        <f t="shared" ca="1" si="129"/>
        <v>2.7755845259314404</v>
      </c>
      <c r="AE2014">
        <v>7</v>
      </c>
      <c r="AF2014">
        <v>0</v>
      </c>
      <c r="AG2014">
        <v>0</v>
      </c>
      <c r="AH2014">
        <v>0</v>
      </c>
      <c r="AI2014">
        <v>0</v>
      </c>
      <c r="AJ2014">
        <v>0</v>
      </c>
      <c r="AK2014">
        <v>0</v>
      </c>
      <c r="AL2014">
        <v>0</v>
      </c>
      <c r="AM2014" t="s">
        <v>41</v>
      </c>
    </row>
    <row r="2015" spans="1:39" hidden="1" x14ac:dyDescent="0.3">
      <c r="A2015">
        <v>9771</v>
      </c>
      <c r="B2015">
        <v>1988</v>
      </c>
      <c r="C2015" s="14">
        <f>2021-Table1[[#This Row],[Year_Birth]]</f>
        <v>33</v>
      </c>
      <c r="D2015" t="s">
        <v>51</v>
      </c>
      <c r="E2015" s="14" t="str" cm="1">
        <f t="array" ref="E2015">_xlfn.SWITCH(Table1[[#This Row],[Education]],"Graduation","Bachelor’s","Basic","High School","2n Cycle","Master’s","Master","Master’s","PhD","PhD","Other")</f>
        <v>Master’s</v>
      </c>
      <c r="F2015" t="s">
        <v>50</v>
      </c>
      <c r="G2015" s="14" t="s">
        <v>50</v>
      </c>
      <c r="H2015" s="14" t="str" cm="1">
        <f t="array" ref="H2015">_xlfn.SWITCH(Table1[[#This Row],[Marital_Status_mod]],"Together","Couple","Married","Couple","Divorced","Single","Single","Single","Widow","Single","Other")</f>
        <v>Single</v>
      </c>
      <c r="I2015" s="4">
        <v>23331</v>
      </c>
      <c r="J2015" s="41" t="str">
        <f t="shared" si="126"/>
        <v>$20 - $30K</v>
      </c>
      <c r="K2015">
        <v>1</v>
      </c>
      <c r="L2015">
        <v>0</v>
      </c>
      <c r="M2015">
        <f>Table1[[#This Row],[Teenhome]]+Table1[[#This Row],[Kidhome]]</f>
        <v>1</v>
      </c>
      <c r="N2015" s="1">
        <v>41187</v>
      </c>
      <c r="O2015" s="16">
        <f>(Table1[[#This Row],[DataSetDate]]-Table1[[#This Row],[Dt_Customer]])/365</f>
        <v>8.3424657534246567</v>
      </c>
      <c r="P2015" s="15">
        <v>44232</v>
      </c>
      <c r="Q2015">
        <v>97</v>
      </c>
      <c r="R2015" s="4">
        <v>104</v>
      </c>
      <c r="S2015" s="4">
        <v>20</v>
      </c>
      <c r="T2015" s="4">
        <v>101</v>
      </c>
      <c r="U2015" s="4">
        <v>24</v>
      </c>
      <c r="V2015" s="4">
        <v>15</v>
      </c>
      <c r="W2015" s="4">
        <v>5</v>
      </c>
      <c r="X2015">
        <v>6</v>
      </c>
      <c r="Y2015">
        <v>5</v>
      </c>
      <c r="Z2015" t="str">
        <f t="shared" si="127"/>
        <v>Medium</v>
      </c>
      <c r="AA2015" s="14">
        <f t="shared" ca="1" si="128"/>
        <v>4.6205821565133087</v>
      </c>
      <c r="AB2015">
        <v>1</v>
      </c>
      <c r="AC2015">
        <v>5</v>
      </c>
      <c r="AD2015" s="14">
        <f t="shared" ca="1" si="129"/>
        <v>4.9073915640827375</v>
      </c>
      <c r="AE2015">
        <v>9</v>
      </c>
      <c r="AF2015">
        <v>0</v>
      </c>
      <c r="AG2015">
        <v>0</v>
      </c>
      <c r="AH2015">
        <v>0</v>
      </c>
      <c r="AI2015">
        <v>0</v>
      </c>
      <c r="AJ2015">
        <v>0</v>
      </c>
      <c r="AK2015">
        <v>0</v>
      </c>
      <c r="AL2015">
        <v>0</v>
      </c>
      <c r="AM2015" t="s">
        <v>45</v>
      </c>
    </row>
    <row r="2016" spans="1:39" hidden="1" x14ac:dyDescent="0.3">
      <c r="A2016">
        <v>3745</v>
      </c>
      <c r="B2016">
        <v>1988</v>
      </c>
      <c r="C2016" s="14">
        <f>2021-Table1[[#This Row],[Year_Birth]]</f>
        <v>33</v>
      </c>
      <c r="D2016" t="s">
        <v>51</v>
      </c>
      <c r="E2016" s="14" t="str" cm="1">
        <f t="array" ref="E2016">_xlfn.SWITCH(Table1[[#This Row],[Education]],"Graduation","Bachelor’s","Basic","High School","2n Cycle","Master’s","Master","Master’s","PhD","PhD","Other")</f>
        <v>Master’s</v>
      </c>
      <c r="F2016" t="s">
        <v>42</v>
      </c>
      <c r="G2016" s="14" t="s">
        <v>42</v>
      </c>
      <c r="H2016" s="14" t="str" cm="1">
        <f t="array" ref="H2016">_xlfn.SWITCH(Table1[[#This Row],[Marital_Status_mod]],"Together","Couple","Married","Couple","Divorced","Single","Single","Single","Widow","Single","Other")</f>
        <v>Couple</v>
      </c>
      <c r="I2016" s="4">
        <v>23331</v>
      </c>
      <c r="J2016" s="41" t="str">
        <f t="shared" si="126"/>
        <v>$20 - $30K</v>
      </c>
      <c r="K2016">
        <v>1</v>
      </c>
      <c r="L2016">
        <v>0</v>
      </c>
      <c r="M2016">
        <f>Table1[[#This Row],[Teenhome]]+Table1[[#This Row],[Kidhome]]</f>
        <v>1</v>
      </c>
      <c r="N2016" s="1">
        <v>41156</v>
      </c>
      <c r="O2016" s="16">
        <f>(Table1[[#This Row],[DataSetDate]]-Table1[[#This Row],[Dt_Customer]])/365</f>
        <v>8.4273972602739722</v>
      </c>
      <c r="P2016" s="15">
        <v>44232</v>
      </c>
      <c r="Q2016">
        <v>92</v>
      </c>
      <c r="R2016" s="4">
        <v>5</v>
      </c>
      <c r="S2016" s="4">
        <v>36</v>
      </c>
      <c r="T2016" s="4">
        <v>7</v>
      </c>
      <c r="U2016" s="4">
        <v>0</v>
      </c>
      <c r="V2016" s="4">
        <v>10</v>
      </c>
      <c r="W2016" s="4">
        <v>45</v>
      </c>
      <c r="X2016">
        <v>2</v>
      </c>
      <c r="Y2016">
        <v>3</v>
      </c>
      <c r="Z2016" t="str">
        <f t="shared" si="127"/>
        <v>Medium</v>
      </c>
      <c r="AA2016" s="14">
        <f t="shared" ca="1" si="128"/>
        <v>2.9558290394563276</v>
      </c>
      <c r="AB2016">
        <v>0</v>
      </c>
      <c r="AC2016">
        <v>3</v>
      </c>
      <c r="AD2016" s="14">
        <f t="shared" ca="1" si="129"/>
        <v>3.1683686145283385</v>
      </c>
      <c r="AE2016">
        <v>8</v>
      </c>
      <c r="AF2016">
        <v>0</v>
      </c>
      <c r="AG2016">
        <v>0</v>
      </c>
      <c r="AH2016">
        <v>0</v>
      </c>
      <c r="AI2016">
        <v>0</v>
      </c>
      <c r="AJ2016">
        <v>0</v>
      </c>
      <c r="AK2016">
        <v>0</v>
      </c>
      <c r="AL2016">
        <v>0</v>
      </c>
      <c r="AM2016" t="s">
        <v>45</v>
      </c>
    </row>
    <row r="2017" spans="1:39" hidden="1" x14ac:dyDescent="0.3">
      <c r="A2017">
        <v>10364</v>
      </c>
      <c r="B2017">
        <v>1959</v>
      </c>
      <c r="C2017" s="14">
        <f>2021-Table1[[#This Row],[Year_Birth]]</f>
        <v>62</v>
      </c>
      <c r="D2017" t="s">
        <v>46</v>
      </c>
      <c r="E2017" s="14" t="str" cm="1">
        <f t="array" ref="E2017">_xlfn.SWITCH(Table1[[#This Row],[Education]],"Graduation","Bachelor’s","Basic","High School","2n Cycle","Master’s","Master","Master’s","PhD","PhD","Other")</f>
        <v>Bachelor’s</v>
      </c>
      <c r="F2017" t="s">
        <v>49</v>
      </c>
      <c r="G2017" s="14" t="s">
        <v>49</v>
      </c>
      <c r="H2017" s="14" t="str" cm="1">
        <f t="array" ref="H2017">_xlfn.SWITCH(Table1[[#This Row],[Marital_Status_mod]],"Together","Couple","Married","Couple","Divorced","Single","Single","Single","Widow","Single","Other")</f>
        <v>Single</v>
      </c>
      <c r="I2017" s="4">
        <v>23295</v>
      </c>
      <c r="J2017" s="41" t="str">
        <f t="shared" si="126"/>
        <v>$20 - $30K</v>
      </c>
      <c r="K2017">
        <v>0</v>
      </c>
      <c r="L2017">
        <v>0</v>
      </c>
      <c r="M2017">
        <f>Table1[[#This Row],[Teenhome]]+Table1[[#This Row],[Kidhome]]</f>
        <v>0</v>
      </c>
      <c r="N2017" s="1">
        <v>41468</v>
      </c>
      <c r="O2017" s="16">
        <f>(Table1[[#This Row],[DataSetDate]]-Table1[[#This Row],[Dt_Customer]])/365</f>
        <v>7.5726027397260278</v>
      </c>
      <c r="P2017" s="15">
        <v>44232</v>
      </c>
      <c r="Q2017">
        <v>72</v>
      </c>
      <c r="R2017" s="4">
        <v>0</v>
      </c>
      <c r="S2017" s="4">
        <v>0</v>
      </c>
      <c r="T2017" s="4">
        <v>1</v>
      </c>
      <c r="U2017" s="4">
        <v>2</v>
      </c>
      <c r="V2017" s="4">
        <v>12</v>
      </c>
      <c r="W2017" s="4">
        <v>5</v>
      </c>
      <c r="X2017">
        <v>1</v>
      </c>
      <c r="Y2017">
        <v>1</v>
      </c>
      <c r="Z2017" t="str">
        <f t="shared" si="127"/>
        <v>Low</v>
      </c>
      <c r="AA2017" s="14">
        <f t="shared" ca="1" si="128"/>
        <v>0.62327103834566211</v>
      </c>
      <c r="AB2017">
        <v>0</v>
      </c>
      <c r="AC2017">
        <v>2</v>
      </c>
      <c r="AD2017" s="14">
        <f t="shared" ca="1" si="129"/>
        <v>2.2446410982000731</v>
      </c>
      <c r="AE2017">
        <v>8</v>
      </c>
      <c r="AF2017">
        <v>0</v>
      </c>
      <c r="AG2017">
        <v>0</v>
      </c>
      <c r="AH2017">
        <v>0</v>
      </c>
      <c r="AI2017">
        <v>0</v>
      </c>
      <c r="AJ2017">
        <v>0</v>
      </c>
      <c r="AK2017">
        <v>0</v>
      </c>
      <c r="AL2017">
        <v>0</v>
      </c>
      <c r="AM2017" t="s">
        <v>41</v>
      </c>
    </row>
    <row r="2018" spans="1:39" hidden="1" x14ac:dyDescent="0.3">
      <c r="A2018">
        <v>153</v>
      </c>
      <c r="B2018">
        <v>1953</v>
      </c>
      <c r="C2018" s="14">
        <f>2021-Table1[[#This Row],[Year_Birth]]</f>
        <v>68</v>
      </c>
      <c r="D2018" t="s">
        <v>46</v>
      </c>
      <c r="E2018" s="14" t="str" cm="1">
        <f t="array" ref="E2018">_xlfn.SWITCH(Table1[[#This Row],[Education]],"Graduation","Bachelor’s","Basic","High School","2n Cycle","Master’s","Master","Master’s","PhD","PhD","Other")</f>
        <v>Bachelor’s</v>
      </c>
      <c r="F2018" t="s">
        <v>49</v>
      </c>
      <c r="G2018" s="14" t="s">
        <v>49</v>
      </c>
      <c r="H2018" s="14" t="str" cm="1">
        <f t="array" ref="H2018">_xlfn.SWITCH(Table1[[#This Row],[Marital_Status_mod]],"Together","Couple","Married","Couple","Divorced","Single","Single","Single","Widow","Single","Other")</f>
        <v>Single</v>
      </c>
      <c r="I2018" s="4">
        <v>23272</v>
      </c>
      <c r="J2018" s="41" t="str">
        <f t="shared" si="126"/>
        <v>$20 - $30K</v>
      </c>
      <c r="K2018">
        <v>0</v>
      </c>
      <c r="L2018">
        <v>0</v>
      </c>
      <c r="M2018">
        <f>Table1[[#This Row],[Teenhome]]+Table1[[#This Row],[Kidhome]]</f>
        <v>0</v>
      </c>
      <c r="N2018" s="1">
        <v>41564</v>
      </c>
      <c r="O2018" s="16">
        <f>(Table1[[#This Row],[DataSetDate]]-Table1[[#This Row],[Dt_Customer]])/365</f>
        <v>7.3095890410958901</v>
      </c>
      <c r="P2018" s="15">
        <v>44232</v>
      </c>
      <c r="Q2018">
        <v>29</v>
      </c>
      <c r="R2018" s="4">
        <v>19</v>
      </c>
      <c r="S2018" s="4">
        <v>3</v>
      </c>
      <c r="T2018" s="4">
        <v>6</v>
      </c>
      <c r="U2018" s="4">
        <v>4</v>
      </c>
      <c r="V2018" s="4">
        <v>2</v>
      </c>
      <c r="W2018" s="4">
        <v>12</v>
      </c>
      <c r="X2018">
        <v>1</v>
      </c>
      <c r="Y2018">
        <v>1</v>
      </c>
      <c r="Z2018" t="str">
        <f t="shared" si="127"/>
        <v>Low</v>
      </c>
      <c r="AA2018" s="14">
        <f t="shared" ca="1" si="128"/>
        <v>0.61466517922441244</v>
      </c>
      <c r="AB2018">
        <v>0</v>
      </c>
      <c r="AC2018">
        <v>3</v>
      </c>
      <c r="AD2018" s="14">
        <f t="shared" ca="1" si="129"/>
        <v>2.8627053501937172</v>
      </c>
      <c r="AE2018">
        <v>4</v>
      </c>
      <c r="AF2018">
        <v>0</v>
      </c>
      <c r="AG2018">
        <v>0</v>
      </c>
      <c r="AH2018">
        <v>0</v>
      </c>
      <c r="AI2018">
        <v>0</v>
      </c>
      <c r="AJ2018">
        <v>0</v>
      </c>
      <c r="AK2018">
        <v>0</v>
      </c>
      <c r="AL2018">
        <v>0</v>
      </c>
      <c r="AM2018" t="s">
        <v>41</v>
      </c>
    </row>
    <row r="2019" spans="1:39" hidden="1" x14ac:dyDescent="0.3">
      <c r="A2019">
        <v>8182</v>
      </c>
      <c r="B2019">
        <v>1984</v>
      </c>
      <c r="C2019" s="14">
        <f>2021-Table1[[#This Row],[Year_Birth]]</f>
        <v>37</v>
      </c>
      <c r="D2019" t="s">
        <v>46</v>
      </c>
      <c r="E2019" s="14" t="str" cm="1">
        <f t="array" ref="E2019">_xlfn.SWITCH(Table1[[#This Row],[Education]],"Graduation","Bachelor’s","Basic","High School","2n Cycle","Master’s","Master","Master’s","PhD","PhD","Other")</f>
        <v>Bachelor’s</v>
      </c>
      <c r="F2019" t="s">
        <v>42</v>
      </c>
      <c r="G2019" s="14" t="s">
        <v>42</v>
      </c>
      <c r="H2019" s="14" t="str" cm="1">
        <f t="array" ref="H2019">_xlfn.SWITCH(Table1[[#This Row],[Marital_Status_mod]],"Together","Couple","Married","Couple","Divorced","Single","Single","Single","Widow","Single","Other")</f>
        <v>Couple</v>
      </c>
      <c r="I2019" s="4">
        <v>23228</v>
      </c>
      <c r="J2019" s="41" t="str">
        <f t="shared" si="126"/>
        <v>$20 - $30K</v>
      </c>
      <c r="K2019">
        <v>1</v>
      </c>
      <c r="L2019">
        <v>0</v>
      </c>
      <c r="M2019">
        <f>Table1[[#This Row],[Teenhome]]+Table1[[#This Row],[Kidhome]]</f>
        <v>1</v>
      </c>
      <c r="N2019" s="1">
        <v>41644</v>
      </c>
      <c r="O2019" s="16">
        <f>(Table1[[#This Row],[DataSetDate]]-Table1[[#This Row],[Dt_Customer]])/365</f>
        <v>7.0904109589041093</v>
      </c>
      <c r="P2019" s="15">
        <v>44232</v>
      </c>
      <c r="Q2019">
        <v>91</v>
      </c>
      <c r="R2019" s="4">
        <v>53</v>
      </c>
      <c r="S2019" s="4">
        <v>3</v>
      </c>
      <c r="T2019" s="4">
        <v>49</v>
      </c>
      <c r="U2019" s="4">
        <v>7</v>
      </c>
      <c r="V2019" s="4">
        <v>4</v>
      </c>
      <c r="W2019" s="4">
        <v>5</v>
      </c>
      <c r="X2019">
        <v>4</v>
      </c>
      <c r="Y2019">
        <v>3</v>
      </c>
      <c r="Z2019" t="str">
        <f t="shared" si="127"/>
        <v>Medium</v>
      </c>
      <c r="AA2019" s="14">
        <f t="shared" ca="1" si="128"/>
        <v>2.8488949335045008</v>
      </c>
      <c r="AB2019">
        <v>0</v>
      </c>
      <c r="AC2019">
        <v>4</v>
      </c>
      <c r="AD2019" s="14">
        <f t="shared" ca="1" si="129"/>
        <v>3.7980761028094179</v>
      </c>
      <c r="AE2019">
        <v>8</v>
      </c>
      <c r="AF2019">
        <v>0</v>
      </c>
      <c r="AG2019">
        <v>0</v>
      </c>
      <c r="AH2019">
        <v>0</v>
      </c>
      <c r="AI2019">
        <v>0</v>
      </c>
      <c r="AJ2019">
        <v>0</v>
      </c>
      <c r="AK2019">
        <v>0</v>
      </c>
      <c r="AL2019">
        <v>0</v>
      </c>
      <c r="AM2019" t="s">
        <v>48</v>
      </c>
    </row>
    <row r="2020" spans="1:39" hidden="1" x14ac:dyDescent="0.3">
      <c r="A2020">
        <v>4297</v>
      </c>
      <c r="B2020">
        <v>1969</v>
      </c>
      <c r="C2020" s="14">
        <f>2021-Table1[[#This Row],[Year_Birth]]</f>
        <v>52</v>
      </c>
      <c r="D2020" t="s">
        <v>46</v>
      </c>
      <c r="E2020" s="14" t="str" cm="1">
        <f t="array" ref="E2020">_xlfn.SWITCH(Table1[[#This Row],[Education]],"Graduation","Bachelor’s","Basic","High School","2n Cycle","Master’s","Master","Master’s","PhD","PhD","Other")</f>
        <v>Bachelor’s</v>
      </c>
      <c r="F2020" t="s">
        <v>40</v>
      </c>
      <c r="G2020" s="14" t="s">
        <v>40</v>
      </c>
      <c r="H2020" s="14" t="str" cm="1">
        <f t="array" ref="H2020">_xlfn.SWITCH(Table1[[#This Row],[Marital_Status_mod]],"Together","Couple","Married","Couple","Divorced","Single","Single","Single","Widow","Single","Other")</f>
        <v>Couple</v>
      </c>
      <c r="I2020" s="4">
        <v>23228</v>
      </c>
      <c r="J2020" s="41" t="str">
        <f t="shared" si="126"/>
        <v>$20 - $30K</v>
      </c>
      <c r="K2020">
        <v>1</v>
      </c>
      <c r="L2020">
        <v>0</v>
      </c>
      <c r="M2020">
        <f>Table1[[#This Row],[Teenhome]]+Table1[[#This Row],[Kidhome]]</f>
        <v>1</v>
      </c>
      <c r="N2020" s="1">
        <v>41665</v>
      </c>
      <c r="O2020" s="16">
        <f>(Table1[[#This Row],[DataSetDate]]-Table1[[#This Row],[Dt_Customer]])/365</f>
        <v>7.0328767123287674</v>
      </c>
      <c r="P2020" s="15">
        <v>44232</v>
      </c>
      <c r="Q2020">
        <v>71</v>
      </c>
      <c r="R2020" s="4">
        <v>13</v>
      </c>
      <c r="S2020" s="4">
        <v>2</v>
      </c>
      <c r="T2020" s="4">
        <v>18</v>
      </c>
      <c r="U2020" s="4">
        <v>6</v>
      </c>
      <c r="V2020" s="4">
        <v>1</v>
      </c>
      <c r="W2020" s="4">
        <v>0</v>
      </c>
      <c r="X2020">
        <v>2</v>
      </c>
      <c r="Y2020">
        <v>2</v>
      </c>
      <c r="Z2020" t="str">
        <f t="shared" si="127"/>
        <v>Low</v>
      </c>
      <c r="AA2020" s="14">
        <f t="shared" ca="1" si="128"/>
        <v>1.7321161817880415</v>
      </c>
      <c r="AB2020">
        <v>0</v>
      </c>
      <c r="AC2020">
        <v>3</v>
      </c>
      <c r="AD2020" s="14">
        <f t="shared" ca="1" si="129"/>
        <v>3.3263942455557425</v>
      </c>
      <c r="AE2020">
        <v>8</v>
      </c>
      <c r="AF2020">
        <v>0</v>
      </c>
      <c r="AG2020">
        <v>0</v>
      </c>
      <c r="AH2020">
        <v>0</v>
      </c>
      <c r="AI2020">
        <v>0</v>
      </c>
      <c r="AJ2020">
        <v>0</v>
      </c>
      <c r="AK2020">
        <v>0</v>
      </c>
      <c r="AL2020">
        <v>0</v>
      </c>
      <c r="AM2020" t="s">
        <v>45</v>
      </c>
    </row>
    <row r="2021" spans="1:39" hidden="1" x14ac:dyDescent="0.3">
      <c r="A2021">
        <v>9672</v>
      </c>
      <c r="B2021">
        <v>1970</v>
      </c>
      <c r="C2021" s="14">
        <f>2021-Table1[[#This Row],[Year_Birth]]</f>
        <v>51</v>
      </c>
      <c r="D2021" t="s">
        <v>51</v>
      </c>
      <c r="E2021" s="14" t="str" cm="1">
        <f t="array" ref="E2021">_xlfn.SWITCH(Table1[[#This Row],[Education]],"Graduation","Bachelor’s","Basic","High School","2n Cycle","Master’s","Master","Master’s","PhD","PhD","Other")</f>
        <v>Master’s</v>
      </c>
      <c r="F2021" t="s">
        <v>42</v>
      </c>
      <c r="G2021" s="14" t="s">
        <v>42</v>
      </c>
      <c r="H2021" s="14" t="str" cm="1">
        <f t="array" ref="H2021">_xlfn.SWITCH(Table1[[#This Row],[Marital_Status_mod]],"Together","Couple","Married","Couple","Divorced","Single","Single","Single","Widow","Single","Other")</f>
        <v>Couple</v>
      </c>
      <c r="I2021" s="4">
        <v>23162</v>
      </c>
      <c r="J2021" s="41" t="str">
        <f t="shared" si="126"/>
        <v>$20 - $30K</v>
      </c>
      <c r="K2021">
        <v>1</v>
      </c>
      <c r="L2021">
        <v>1</v>
      </c>
      <c r="M2021">
        <f>Table1[[#This Row],[Teenhome]]+Table1[[#This Row],[Kidhome]]</f>
        <v>2</v>
      </c>
      <c r="N2021" s="1">
        <v>41629</v>
      </c>
      <c r="O2021" s="16">
        <f>(Table1[[#This Row],[DataSetDate]]-Table1[[#This Row],[Dt_Customer]])/365</f>
        <v>7.1315068493150688</v>
      </c>
      <c r="P2021" s="15">
        <v>44232</v>
      </c>
      <c r="Q2021">
        <v>82</v>
      </c>
      <c r="R2021" s="4">
        <v>8</v>
      </c>
      <c r="S2021" s="4">
        <v>3</v>
      </c>
      <c r="T2021" s="4">
        <v>9</v>
      </c>
      <c r="U2021" s="4">
        <v>19</v>
      </c>
      <c r="V2021" s="4">
        <v>4</v>
      </c>
      <c r="W2021" s="4">
        <v>22</v>
      </c>
      <c r="X2021">
        <v>3</v>
      </c>
      <c r="Y2021">
        <v>1</v>
      </c>
      <c r="Z2021" t="str">
        <f t="shared" si="127"/>
        <v>Low</v>
      </c>
      <c r="AA2021" s="14">
        <f t="shared" ca="1" si="128"/>
        <v>0.96487510068020099</v>
      </c>
      <c r="AB2021">
        <v>1</v>
      </c>
      <c r="AC2021">
        <v>3</v>
      </c>
      <c r="AD2021" s="14">
        <f t="shared" ca="1" si="129"/>
        <v>3.1178588852814966</v>
      </c>
      <c r="AE2021">
        <v>6</v>
      </c>
      <c r="AF2021">
        <v>0</v>
      </c>
      <c r="AG2021">
        <v>0</v>
      </c>
      <c r="AH2021">
        <v>0</v>
      </c>
      <c r="AI2021">
        <v>0</v>
      </c>
      <c r="AJ2021">
        <v>0</v>
      </c>
      <c r="AK2021">
        <v>0</v>
      </c>
      <c r="AL2021">
        <v>0</v>
      </c>
      <c r="AM2021" t="s">
        <v>48</v>
      </c>
    </row>
    <row r="2022" spans="1:39" hidden="1" x14ac:dyDescent="0.3">
      <c r="A2022">
        <v>1878</v>
      </c>
      <c r="B2022">
        <v>1985</v>
      </c>
      <c r="C2022" s="14">
        <f>2021-Table1[[#This Row],[Year_Birth]]</f>
        <v>36</v>
      </c>
      <c r="D2022" t="s">
        <v>51</v>
      </c>
      <c r="E2022" s="14" t="str" cm="1">
        <f t="array" ref="E2022">_xlfn.SWITCH(Table1[[#This Row],[Education]],"Graduation","Bachelor’s","Basic","High School","2n Cycle","Master’s","Master","Master’s","PhD","PhD","Other")</f>
        <v>Master’s</v>
      </c>
      <c r="F2022" t="s">
        <v>42</v>
      </c>
      <c r="G2022" s="14" t="s">
        <v>42</v>
      </c>
      <c r="H2022" s="14" t="str" cm="1">
        <f t="array" ref="H2022">_xlfn.SWITCH(Table1[[#This Row],[Marital_Status_mod]],"Together","Couple","Married","Couple","Divorced","Single","Single","Single","Widow","Single","Other")</f>
        <v>Couple</v>
      </c>
      <c r="I2022" s="4">
        <v>23148</v>
      </c>
      <c r="J2022" s="41" t="str">
        <f t="shared" si="126"/>
        <v>$20 - $30K</v>
      </c>
      <c r="K2022">
        <v>0</v>
      </c>
      <c r="L2022">
        <v>0</v>
      </c>
      <c r="M2022">
        <f>Table1[[#This Row],[Teenhome]]+Table1[[#This Row],[Kidhome]]</f>
        <v>0</v>
      </c>
      <c r="N2022" s="1">
        <v>41688</v>
      </c>
      <c r="O2022" s="16">
        <f>(Table1[[#This Row],[DataSetDate]]-Table1[[#This Row],[Dt_Customer]])/365</f>
        <v>6.9698630136986299</v>
      </c>
      <c r="P2022" s="15">
        <v>44232</v>
      </c>
      <c r="Q2022">
        <v>83</v>
      </c>
      <c r="R2022" s="4">
        <v>4</v>
      </c>
      <c r="S2022" s="4">
        <v>6</v>
      </c>
      <c r="T2022" s="4">
        <v>8</v>
      </c>
      <c r="U2022" s="4">
        <v>6</v>
      </c>
      <c r="V2022" s="4">
        <v>3</v>
      </c>
      <c r="W2022" s="4">
        <v>10</v>
      </c>
      <c r="X2022">
        <v>1</v>
      </c>
      <c r="Y2022">
        <v>2</v>
      </c>
      <c r="Z2022" t="str">
        <f t="shared" si="127"/>
        <v>Low</v>
      </c>
      <c r="AA2022" s="14">
        <f t="shared" ca="1" si="128"/>
        <v>2.149367320103678</v>
      </c>
      <c r="AB2022">
        <v>0</v>
      </c>
      <c r="AC2022">
        <v>3</v>
      </c>
      <c r="AD2022" s="14">
        <f t="shared" ca="1" si="129"/>
        <v>3.0438456833615413</v>
      </c>
      <c r="AE2022">
        <v>7</v>
      </c>
      <c r="AF2022">
        <v>0</v>
      </c>
      <c r="AG2022">
        <v>0</v>
      </c>
      <c r="AH2022">
        <v>0</v>
      </c>
      <c r="AI2022">
        <v>0</v>
      </c>
      <c r="AJ2022">
        <v>0</v>
      </c>
      <c r="AK2022">
        <v>0</v>
      </c>
      <c r="AL2022">
        <v>0</v>
      </c>
      <c r="AM2022" t="s">
        <v>41</v>
      </c>
    </row>
    <row r="2023" spans="1:39" hidden="1" x14ac:dyDescent="0.3">
      <c r="A2023">
        <v>213</v>
      </c>
      <c r="B2023">
        <v>1963</v>
      </c>
      <c r="C2023" s="14">
        <f>2021-Table1[[#This Row],[Year_Birth]]</f>
        <v>58</v>
      </c>
      <c r="D2023" t="s">
        <v>39</v>
      </c>
      <c r="E2023" s="14" t="str" cm="1">
        <f t="array" ref="E2023">_xlfn.SWITCH(Table1[[#This Row],[Education]],"Graduation","Bachelor’s","Basic","High School","2n Cycle","Master’s","Master","Master’s","PhD","PhD","Other")</f>
        <v>PhD</v>
      </c>
      <c r="F2023" t="s">
        <v>50</v>
      </c>
      <c r="G2023" s="14" t="s">
        <v>50</v>
      </c>
      <c r="H2023" s="14" t="str" cm="1">
        <f t="array" ref="H2023">_xlfn.SWITCH(Table1[[#This Row],[Marital_Status_mod]],"Together","Couple","Married","Couple","Divorced","Single","Single","Single","Widow","Single","Other")</f>
        <v>Single</v>
      </c>
      <c r="I2023" s="4">
        <v>23091</v>
      </c>
      <c r="J2023" s="41" t="str">
        <f t="shared" si="126"/>
        <v>$20 - $30K</v>
      </c>
      <c r="K2023">
        <v>1</v>
      </c>
      <c r="L2023">
        <v>1</v>
      </c>
      <c r="M2023">
        <f>Table1[[#This Row],[Teenhome]]+Table1[[#This Row],[Kidhome]]</f>
        <v>2</v>
      </c>
      <c r="N2023" s="1">
        <v>41787</v>
      </c>
      <c r="O2023" s="16">
        <f>(Table1[[#This Row],[DataSetDate]]-Table1[[#This Row],[Dt_Customer]])/365</f>
        <v>6.6986301369863011</v>
      </c>
      <c r="P2023" s="15">
        <v>44232</v>
      </c>
      <c r="Q2023">
        <v>98</v>
      </c>
      <c r="R2023" s="4">
        <v>35</v>
      </c>
      <c r="S2023" s="4">
        <v>0</v>
      </c>
      <c r="T2023" s="4">
        <v>11</v>
      </c>
      <c r="U2023" s="4">
        <v>0</v>
      </c>
      <c r="V2023" s="4">
        <v>0</v>
      </c>
      <c r="W2023" s="4">
        <v>2</v>
      </c>
      <c r="X2023">
        <v>4</v>
      </c>
      <c r="Y2023">
        <v>2</v>
      </c>
      <c r="Z2023" t="str">
        <f t="shared" si="127"/>
        <v>Low</v>
      </c>
      <c r="AA2023" s="14">
        <f t="shared" ca="1" si="128"/>
        <v>1.7850011753165891</v>
      </c>
      <c r="AB2023">
        <v>1</v>
      </c>
      <c r="AC2023">
        <v>3</v>
      </c>
      <c r="AD2023" s="14">
        <f t="shared" ca="1" si="129"/>
        <v>2.9691786749363644</v>
      </c>
      <c r="AE2023">
        <v>7</v>
      </c>
      <c r="AF2023">
        <v>0</v>
      </c>
      <c r="AG2023">
        <v>0</v>
      </c>
      <c r="AH2023">
        <v>0</v>
      </c>
      <c r="AI2023">
        <v>0</v>
      </c>
      <c r="AJ2023">
        <v>0</v>
      </c>
      <c r="AK2023">
        <v>0</v>
      </c>
      <c r="AL2023">
        <v>0</v>
      </c>
      <c r="AM2023" t="s">
        <v>41</v>
      </c>
    </row>
    <row r="2024" spans="1:39" hidden="1" x14ac:dyDescent="0.3">
      <c r="A2024">
        <v>4023</v>
      </c>
      <c r="B2024">
        <v>1970</v>
      </c>
      <c r="C2024" s="14">
        <f>2021-Table1[[#This Row],[Year_Birth]]</f>
        <v>51</v>
      </c>
      <c r="D2024" t="s">
        <v>46</v>
      </c>
      <c r="E2024" s="14" t="str" cm="1">
        <f t="array" ref="E2024">_xlfn.SWITCH(Table1[[#This Row],[Education]],"Graduation","Bachelor’s","Basic","High School","2n Cycle","Master’s","Master","Master’s","PhD","PhD","Other")</f>
        <v>Bachelor’s</v>
      </c>
      <c r="F2024" t="s">
        <v>42</v>
      </c>
      <c r="G2024" s="14" t="s">
        <v>42</v>
      </c>
      <c r="H2024" s="14" t="str" cm="1">
        <f t="array" ref="H2024">_xlfn.SWITCH(Table1[[#This Row],[Marital_Status_mod]],"Together","Couple","Married","Couple","Divorced","Single","Single","Single","Widow","Single","Other")</f>
        <v>Couple</v>
      </c>
      <c r="I2024" s="4">
        <v>22979</v>
      </c>
      <c r="J2024" s="41" t="str">
        <f t="shared" si="126"/>
        <v>$20 - $30K</v>
      </c>
      <c r="K2024">
        <v>1</v>
      </c>
      <c r="L2024">
        <v>0</v>
      </c>
      <c r="M2024">
        <f>Table1[[#This Row],[Teenhome]]+Table1[[#This Row],[Kidhome]]</f>
        <v>1</v>
      </c>
      <c r="N2024" s="1">
        <v>41158</v>
      </c>
      <c r="O2024" s="16">
        <f>(Table1[[#This Row],[DataSetDate]]-Table1[[#This Row],[Dt_Customer]])/365</f>
        <v>8.4219178082191775</v>
      </c>
      <c r="P2024" s="15">
        <v>44232</v>
      </c>
      <c r="Q2024">
        <v>29</v>
      </c>
      <c r="R2024" s="4">
        <v>16</v>
      </c>
      <c r="S2024" s="4">
        <v>17</v>
      </c>
      <c r="T2024" s="4">
        <v>19</v>
      </c>
      <c r="U2024" s="4">
        <v>20</v>
      </c>
      <c r="V2024" s="4">
        <v>21</v>
      </c>
      <c r="W2024" s="4">
        <v>22</v>
      </c>
      <c r="X2024">
        <v>3</v>
      </c>
      <c r="Y2024">
        <v>3</v>
      </c>
      <c r="Z2024" t="str">
        <f t="shared" si="127"/>
        <v>Medium</v>
      </c>
      <c r="AA2024" s="14">
        <f t="shared" ca="1" si="128"/>
        <v>2.7551828945143821</v>
      </c>
      <c r="AB2024">
        <v>2</v>
      </c>
      <c r="AC2024">
        <v>2</v>
      </c>
      <c r="AD2024" s="14">
        <f t="shared" ca="1" si="129"/>
        <v>2.0526535475115617</v>
      </c>
      <c r="AE2024">
        <v>8</v>
      </c>
      <c r="AF2024">
        <v>0</v>
      </c>
      <c r="AG2024">
        <v>0</v>
      </c>
      <c r="AH2024">
        <v>0</v>
      </c>
      <c r="AI2024">
        <v>0</v>
      </c>
      <c r="AJ2024">
        <v>0</v>
      </c>
      <c r="AK2024">
        <v>1</v>
      </c>
      <c r="AL2024">
        <v>0</v>
      </c>
      <c r="AM2024" t="s">
        <v>41</v>
      </c>
    </row>
    <row r="2025" spans="1:39" hidden="1" x14ac:dyDescent="0.3">
      <c r="A2025">
        <v>304</v>
      </c>
      <c r="B2025">
        <v>1981</v>
      </c>
      <c r="C2025" s="14">
        <f>2021-Table1[[#This Row],[Year_Birth]]</f>
        <v>40</v>
      </c>
      <c r="D2025" t="s">
        <v>44</v>
      </c>
      <c r="E2025" s="14" t="str" cm="1">
        <f t="array" ref="E2025">_xlfn.SWITCH(Table1[[#This Row],[Education]],"Graduation","Bachelor’s","Basic","High School","2n Cycle","Master’s","Master","Master’s","PhD","PhD","Other")</f>
        <v>Master’s</v>
      </c>
      <c r="F2025" t="s">
        <v>50</v>
      </c>
      <c r="G2025" s="14" t="s">
        <v>50</v>
      </c>
      <c r="H2025" s="14" t="str" cm="1">
        <f t="array" ref="H2025">_xlfn.SWITCH(Table1[[#This Row],[Marital_Status_mod]],"Together","Couple","Married","Couple","Divorced","Single","Single","Single","Widow","Single","Other")</f>
        <v>Single</v>
      </c>
      <c r="I2025" s="4">
        <v>22944</v>
      </c>
      <c r="J2025" s="41" t="str">
        <f t="shared" si="126"/>
        <v>$20 - $30K</v>
      </c>
      <c r="K2025">
        <v>1</v>
      </c>
      <c r="L2025">
        <v>0</v>
      </c>
      <c r="M2025">
        <f>Table1[[#This Row],[Teenhome]]+Table1[[#This Row],[Kidhome]]</f>
        <v>1</v>
      </c>
      <c r="N2025" s="1">
        <v>41631</v>
      </c>
      <c r="O2025" s="16">
        <f>(Table1[[#This Row],[DataSetDate]]-Table1[[#This Row],[Dt_Customer]])/365</f>
        <v>7.1260273972602741</v>
      </c>
      <c r="P2025" s="15">
        <v>44232</v>
      </c>
      <c r="Q2025">
        <v>67</v>
      </c>
      <c r="R2025" s="4">
        <v>19</v>
      </c>
      <c r="S2025" s="4">
        <v>3</v>
      </c>
      <c r="T2025" s="4">
        <v>19</v>
      </c>
      <c r="U2025" s="4">
        <v>4</v>
      </c>
      <c r="V2025" s="4">
        <v>5</v>
      </c>
      <c r="W2025" s="4">
        <v>26</v>
      </c>
      <c r="X2025">
        <v>3</v>
      </c>
      <c r="Y2025">
        <v>3</v>
      </c>
      <c r="Z2025" t="str">
        <f t="shared" si="127"/>
        <v>Medium</v>
      </c>
      <c r="AA2025" s="14">
        <f t="shared" ca="1" si="128"/>
        <v>2.9871533225343123</v>
      </c>
      <c r="AB2025">
        <v>0</v>
      </c>
      <c r="AC2025">
        <v>3</v>
      </c>
      <c r="AD2025" s="14">
        <f t="shared" ca="1" si="129"/>
        <v>2.8003815369057024</v>
      </c>
      <c r="AE2025">
        <v>7</v>
      </c>
      <c r="AF2025">
        <v>0</v>
      </c>
      <c r="AG2025">
        <v>0</v>
      </c>
      <c r="AH2025">
        <v>0</v>
      </c>
      <c r="AI2025">
        <v>0</v>
      </c>
      <c r="AJ2025">
        <v>0</v>
      </c>
      <c r="AK2025">
        <v>0</v>
      </c>
      <c r="AL2025">
        <v>0</v>
      </c>
      <c r="AM2025" t="s">
        <v>41</v>
      </c>
    </row>
    <row r="2026" spans="1:39" hidden="1" x14ac:dyDescent="0.3">
      <c r="A2026">
        <v>10735</v>
      </c>
      <c r="B2026">
        <v>1971</v>
      </c>
      <c r="C2026" s="14">
        <f>2021-Table1[[#This Row],[Year_Birth]]</f>
        <v>50</v>
      </c>
      <c r="D2026" t="s">
        <v>46</v>
      </c>
      <c r="E2026" s="14" t="str" cm="1">
        <f t="array" ref="E2026">_xlfn.SWITCH(Table1[[#This Row],[Education]],"Graduation","Bachelor’s","Basic","High School","2n Cycle","Master’s","Master","Master’s","PhD","PhD","Other")</f>
        <v>Bachelor’s</v>
      </c>
      <c r="F2026" t="s">
        <v>50</v>
      </c>
      <c r="G2026" s="14" t="s">
        <v>50</v>
      </c>
      <c r="H2026" s="14" t="str" cm="1">
        <f t="array" ref="H2026">_xlfn.SWITCH(Table1[[#This Row],[Marital_Status_mod]],"Together","Couple","Married","Couple","Divorced","Single","Single","Single","Widow","Single","Other")</f>
        <v>Single</v>
      </c>
      <c r="I2026" s="4">
        <v>22804</v>
      </c>
      <c r="J2026" s="41" t="str">
        <f t="shared" si="126"/>
        <v>$20 - $30K</v>
      </c>
      <c r="K2026">
        <v>1</v>
      </c>
      <c r="L2026">
        <v>0</v>
      </c>
      <c r="M2026">
        <f>Table1[[#This Row],[Teenhome]]+Table1[[#This Row],[Kidhome]]</f>
        <v>1</v>
      </c>
      <c r="N2026" s="1">
        <v>41486</v>
      </c>
      <c r="O2026" s="16">
        <f>(Table1[[#This Row],[DataSetDate]]-Table1[[#This Row],[Dt_Customer]])/365</f>
        <v>7.5232876712328771</v>
      </c>
      <c r="P2026" s="15">
        <v>44232</v>
      </c>
      <c r="Q2026">
        <v>75</v>
      </c>
      <c r="R2026" s="4">
        <v>14</v>
      </c>
      <c r="S2026" s="4">
        <v>1</v>
      </c>
      <c r="T2026" s="4">
        <v>7</v>
      </c>
      <c r="U2026" s="4">
        <v>2</v>
      </c>
      <c r="V2026" s="4">
        <v>1</v>
      </c>
      <c r="W2026" s="4">
        <v>1</v>
      </c>
      <c r="X2026">
        <v>1</v>
      </c>
      <c r="Y2026">
        <v>2</v>
      </c>
      <c r="Z2026" t="str">
        <f t="shared" si="127"/>
        <v>Low</v>
      </c>
      <c r="AA2026" s="14">
        <f t="shared" ca="1" si="128"/>
        <v>1.9225730606537195</v>
      </c>
      <c r="AB2026">
        <v>0</v>
      </c>
      <c r="AC2026">
        <v>2</v>
      </c>
      <c r="AD2026" s="14">
        <f t="shared" ca="1" si="129"/>
        <v>1.8081394018232182</v>
      </c>
      <c r="AE2026">
        <v>9</v>
      </c>
      <c r="AF2026">
        <v>0</v>
      </c>
      <c r="AG2026">
        <v>0</v>
      </c>
      <c r="AH2026">
        <v>0</v>
      </c>
      <c r="AI2026">
        <v>0</v>
      </c>
      <c r="AJ2026">
        <v>0</v>
      </c>
      <c r="AK2026">
        <v>0</v>
      </c>
      <c r="AL2026">
        <v>0</v>
      </c>
      <c r="AM2026" t="s">
        <v>47</v>
      </c>
    </row>
    <row r="2027" spans="1:39" hidden="1" x14ac:dyDescent="0.3">
      <c r="A2027">
        <v>5068</v>
      </c>
      <c r="B2027">
        <v>1971</v>
      </c>
      <c r="C2027" s="14">
        <f>2021-Table1[[#This Row],[Year_Birth]]</f>
        <v>50</v>
      </c>
      <c r="D2027" t="s">
        <v>46</v>
      </c>
      <c r="E2027" s="14" t="str" cm="1">
        <f t="array" ref="E2027">_xlfn.SWITCH(Table1[[#This Row],[Education]],"Graduation","Bachelor’s","Basic","High School","2n Cycle","Master’s","Master","Master’s","PhD","PhD","Other")</f>
        <v>Bachelor’s</v>
      </c>
      <c r="F2027" t="s">
        <v>50</v>
      </c>
      <c r="G2027" s="14" t="s">
        <v>50</v>
      </c>
      <c r="H2027" s="14" t="str" cm="1">
        <f t="array" ref="H2027">_xlfn.SWITCH(Table1[[#This Row],[Marital_Status_mod]],"Together","Couple","Married","Couple","Divorced","Single","Single","Single","Widow","Single","Other")</f>
        <v>Single</v>
      </c>
      <c r="I2027" s="4">
        <v>22804</v>
      </c>
      <c r="J2027" s="41" t="str">
        <f t="shared" si="126"/>
        <v>$20 - $30K</v>
      </c>
      <c r="K2027">
        <v>1</v>
      </c>
      <c r="L2027">
        <v>0</v>
      </c>
      <c r="M2027">
        <f>Table1[[#This Row],[Teenhome]]+Table1[[#This Row],[Kidhome]]</f>
        <v>1</v>
      </c>
      <c r="N2027" s="1">
        <v>41486</v>
      </c>
      <c r="O2027" s="16">
        <f>(Table1[[#This Row],[DataSetDate]]-Table1[[#This Row],[Dt_Customer]])/365</f>
        <v>7.5232876712328771</v>
      </c>
      <c r="P2027" s="15">
        <v>44232</v>
      </c>
      <c r="Q2027">
        <v>75</v>
      </c>
      <c r="R2027" s="4">
        <v>14</v>
      </c>
      <c r="S2027" s="4">
        <v>1</v>
      </c>
      <c r="T2027" s="4">
        <v>7</v>
      </c>
      <c r="U2027" s="4">
        <v>2</v>
      </c>
      <c r="V2027" s="4">
        <v>1</v>
      </c>
      <c r="W2027" s="4">
        <v>1</v>
      </c>
      <c r="X2027">
        <v>1</v>
      </c>
      <c r="Y2027">
        <v>2</v>
      </c>
      <c r="Z2027" t="str">
        <f t="shared" si="127"/>
        <v>Low</v>
      </c>
      <c r="AA2027" s="14">
        <f t="shared" ca="1" si="128"/>
        <v>1.6062400153426402</v>
      </c>
      <c r="AB2027">
        <v>0</v>
      </c>
      <c r="AC2027">
        <v>2</v>
      </c>
      <c r="AD2027" s="14">
        <f t="shared" ca="1" si="129"/>
        <v>2.1230662168122789</v>
      </c>
      <c r="AE2027">
        <v>9</v>
      </c>
      <c r="AF2027">
        <v>0</v>
      </c>
      <c r="AG2027">
        <v>0</v>
      </c>
      <c r="AH2027">
        <v>0</v>
      </c>
      <c r="AI2027">
        <v>0</v>
      </c>
      <c r="AJ2027">
        <v>0</v>
      </c>
      <c r="AK2027">
        <v>0</v>
      </c>
      <c r="AL2027">
        <v>0</v>
      </c>
      <c r="AM2027" t="s">
        <v>41</v>
      </c>
    </row>
    <row r="2028" spans="1:39" hidden="1" x14ac:dyDescent="0.3">
      <c r="A2028">
        <v>10207</v>
      </c>
      <c r="B2028">
        <v>1978</v>
      </c>
      <c r="C2028" s="14">
        <f>2021-Table1[[#This Row],[Year_Birth]]</f>
        <v>43</v>
      </c>
      <c r="D2028" t="s">
        <v>46</v>
      </c>
      <c r="E2028" s="14" t="str" cm="1">
        <f t="array" ref="E2028">_xlfn.SWITCH(Table1[[#This Row],[Education]],"Graduation","Bachelor’s","Basic","High School","2n Cycle","Master’s","Master","Master’s","PhD","PhD","Other")</f>
        <v>Bachelor’s</v>
      </c>
      <c r="F2028" t="s">
        <v>40</v>
      </c>
      <c r="G2028" s="14" t="s">
        <v>40</v>
      </c>
      <c r="H2028" s="14" t="str" cm="1">
        <f t="array" ref="H2028">_xlfn.SWITCH(Table1[[#This Row],[Marital_Status_mod]],"Together","Couple","Married","Couple","Divorced","Single","Single","Single","Widow","Single","Other")</f>
        <v>Couple</v>
      </c>
      <c r="I2028" s="4">
        <v>22775</v>
      </c>
      <c r="J2028" s="41" t="str">
        <f t="shared" si="126"/>
        <v>$20 - $30K</v>
      </c>
      <c r="K2028">
        <v>1</v>
      </c>
      <c r="L2028">
        <v>0</v>
      </c>
      <c r="M2028">
        <f>Table1[[#This Row],[Teenhome]]+Table1[[#This Row],[Kidhome]]</f>
        <v>1</v>
      </c>
      <c r="N2028" s="1">
        <v>41444</v>
      </c>
      <c r="O2028" s="16">
        <f>(Table1[[#This Row],[DataSetDate]]-Table1[[#This Row],[Dt_Customer]])/365</f>
        <v>7.6383561643835618</v>
      </c>
      <c r="P2028" s="15">
        <v>44232</v>
      </c>
      <c r="Q2028">
        <v>40</v>
      </c>
      <c r="R2028" s="4">
        <v>5</v>
      </c>
      <c r="S2028" s="4">
        <v>1</v>
      </c>
      <c r="T2028" s="4">
        <v>8</v>
      </c>
      <c r="U2028" s="4">
        <v>0</v>
      </c>
      <c r="V2028" s="4">
        <v>0</v>
      </c>
      <c r="W2028" s="4">
        <v>1</v>
      </c>
      <c r="X2028">
        <v>1</v>
      </c>
      <c r="Y2028">
        <v>1</v>
      </c>
      <c r="Z2028" t="str">
        <f t="shared" si="127"/>
        <v>Low</v>
      </c>
      <c r="AA2028" s="14">
        <f t="shared" ca="1" si="128"/>
        <v>1.1682582702453104</v>
      </c>
      <c r="AB2028">
        <v>0</v>
      </c>
      <c r="AC2028">
        <v>2</v>
      </c>
      <c r="AD2028" s="14">
        <f t="shared" ca="1" si="129"/>
        <v>2.2264697622482248</v>
      </c>
      <c r="AE2028">
        <v>8</v>
      </c>
      <c r="AF2028">
        <v>0</v>
      </c>
      <c r="AG2028">
        <v>0</v>
      </c>
      <c r="AH2028">
        <v>0</v>
      </c>
      <c r="AI2028">
        <v>0</v>
      </c>
      <c r="AJ2028">
        <v>0</v>
      </c>
      <c r="AK2028">
        <v>0</v>
      </c>
      <c r="AL2028">
        <v>0</v>
      </c>
      <c r="AM2028" t="s">
        <v>47</v>
      </c>
    </row>
    <row r="2029" spans="1:39" hidden="1" x14ac:dyDescent="0.3">
      <c r="A2029">
        <v>4838</v>
      </c>
      <c r="B2029">
        <v>1978</v>
      </c>
      <c r="C2029" s="14">
        <f>2021-Table1[[#This Row],[Year_Birth]]</f>
        <v>43</v>
      </c>
      <c r="D2029" t="s">
        <v>46</v>
      </c>
      <c r="E2029" s="14" t="str" cm="1">
        <f t="array" ref="E2029">_xlfn.SWITCH(Table1[[#This Row],[Education]],"Graduation","Bachelor’s","Basic","High School","2n Cycle","Master’s","Master","Master’s","PhD","PhD","Other")</f>
        <v>Bachelor’s</v>
      </c>
      <c r="F2029" t="s">
        <v>40</v>
      </c>
      <c r="G2029" s="14" t="s">
        <v>40</v>
      </c>
      <c r="H2029" s="14" t="str" cm="1">
        <f t="array" ref="H2029">_xlfn.SWITCH(Table1[[#This Row],[Marital_Status_mod]],"Together","Couple","Married","Couple","Divorced","Single","Single","Single","Widow","Single","Other")</f>
        <v>Couple</v>
      </c>
      <c r="I2029" s="4">
        <v>22775</v>
      </c>
      <c r="J2029" s="41" t="str">
        <f t="shared" si="126"/>
        <v>$20 - $30K</v>
      </c>
      <c r="K2029">
        <v>1</v>
      </c>
      <c r="L2029">
        <v>0</v>
      </c>
      <c r="M2029">
        <f>Table1[[#This Row],[Teenhome]]+Table1[[#This Row],[Kidhome]]</f>
        <v>1</v>
      </c>
      <c r="N2029" s="1">
        <v>41444</v>
      </c>
      <c r="O2029" s="16">
        <f>(Table1[[#This Row],[DataSetDate]]-Table1[[#This Row],[Dt_Customer]])/365</f>
        <v>7.6383561643835618</v>
      </c>
      <c r="P2029" s="15">
        <v>44232</v>
      </c>
      <c r="Q2029">
        <v>40</v>
      </c>
      <c r="R2029" s="4">
        <v>5</v>
      </c>
      <c r="S2029" s="4">
        <v>1</v>
      </c>
      <c r="T2029" s="4">
        <v>8</v>
      </c>
      <c r="U2029" s="4">
        <v>0</v>
      </c>
      <c r="V2029" s="4">
        <v>0</v>
      </c>
      <c r="W2029" s="4">
        <v>1</v>
      </c>
      <c r="X2029">
        <v>1</v>
      </c>
      <c r="Y2029">
        <v>1</v>
      </c>
      <c r="Z2029" t="str">
        <f t="shared" si="127"/>
        <v>Low</v>
      </c>
      <c r="AA2029" s="14">
        <f t="shared" ca="1" si="128"/>
        <v>0.93995504375872219</v>
      </c>
      <c r="AB2029">
        <v>0</v>
      </c>
      <c r="AC2029">
        <v>2</v>
      </c>
      <c r="AD2029" s="14">
        <f t="shared" ca="1" si="129"/>
        <v>2.0471066909964373</v>
      </c>
      <c r="AE2029">
        <v>8</v>
      </c>
      <c r="AF2029">
        <v>0</v>
      </c>
      <c r="AG2029">
        <v>0</v>
      </c>
      <c r="AH2029">
        <v>0</v>
      </c>
      <c r="AI2029">
        <v>0</v>
      </c>
      <c r="AJ2029">
        <v>0</v>
      </c>
      <c r="AK2029">
        <v>0</v>
      </c>
      <c r="AL2029">
        <v>0</v>
      </c>
      <c r="AM2029" t="s">
        <v>45</v>
      </c>
    </row>
    <row r="2030" spans="1:39" hidden="1" x14ac:dyDescent="0.3">
      <c r="A2030">
        <v>3112</v>
      </c>
      <c r="B2030">
        <v>1977</v>
      </c>
      <c r="C2030" s="14">
        <f>2021-Table1[[#This Row],[Year_Birth]]</f>
        <v>44</v>
      </c>
      <c r="D2030" t="s">
        <v>44</v>
      </c>
      <c r="E2030" s="14" t="str" cm="1">
        <f t="array" ref="E2030">_xlfn.SWITCH(Table1[[#This Row],[Education]],"Graduation","Bachelor’s","Basic","High School","2n Cycle","Master’s","Master","Master’s","PhD","PhD","Other")</f>
        <v>Master’s</v>
      </c>
      <c r="F2030" t="s">
        <v>42</v>
      </c>
      <c r="G2030" s="14" t="s">
        <v>42</v>
      </c>
      <c r="H2030" s="14" t="str" cm="1">
        <f t="array" ref="H2030">_xlfn.SWITCH(Table1[[#This Row],[Marital_Status_mod]],"Together","Couple","Married","Couple","Divorced","Single","Single","Single","Widow","Single","Other")</f>
        <v>Couple</v>
      </c>
      <c r="I2030" s="4">
        <v>22701</v>
      </c>
      <c r="J2030" s="41" t="str">
        <f t="shared" si="126"/>
        <v>$20 - $30K</v>
      </c>
      <c r="K2030">
        <v>1</v>
      </c>
      <c r="L2030">
        <v>0</v>
      </c>
      <c r="M2030">
        <f>Table1[[#This Row],[Teenhome]]+Table1[[#This Row],[Kidhome]]</f>
        <v>1</v>
      </c>
      <c r="N2030" s="1">
        <v>41522</v>
      </c>
      <c r="O2030" s="16">
        <f>(Table1[[#This Row],[DataSetDate]]-Table1[[#This Row],[Dt_Customer]])/365</f>
        <v>7.4246575342465757</v>
      </c>
      <c r="P2030" s="15">
        <v>44232</v>
      </c>
      <c r="Q2030">
        <v>2</v>
      </c>
      <c r="R2030" s="4">
        <v>2</v>
      </c>
      <c r="S2030" s="4">
        <v>4</v>
      </c>
      <c r="T2030" s="4">
        <v>9</v>
      </c>
      <c r="U2030" s="4">
        <v>0</v>
      </c>
      <c r="V2030" s="4">
        <v>4</v>
      </c>
      <c r="W2030" s="4">
        <v>5</v>
      </c>
      <c r="X2030">
        <v>1</v>
      </c>
      <c r="Y2030">
        <v>1</v>
      </c>
      <c r="Z2030" t="str">
        <f t="shared" si="127"/>
        <v>Low</v>
      </c>
      <c r="AA2030" s="14">
        <f t="shared" ca="1" si="128"/>
        <v>0.79552572455963211</v>
      </c>
      <c r="AB2030">
        <v>0</v>
      </c>
      <c r="AC2030">
        <v>3</v>
      </c>
      <c r="AD2030" s="14">
        <f t="shared" ca="1" si="129"/>
        <v>3.201580681080813</v>
      </c>
      <c r="AE2030">
        <v>5</v>
      </c>
      <c r="AF2030">
        <v>0</v>
      </c>
      <c r="AG2030">
        <v>0</v>
      </c>
      <c r="AH2030">
        <v>0</v>
      </c>
      <c r="AI2030">
        <v>0</v>
      </c>
      <c r="AJ2030">
        <v>0</v>
      </c>
      <c r="AK2030">
        <v>0</v>
      </c>
      <c r="AL2030">
        <v>0</v>
      </c>
      <c r="AM2030" t="s">
        <v>41</v>
      </c>
    </row>
    <row r="2031" spans="1:39" hidden="1" x14ac:dyDescent="0.3">
      <c r="A2031">
        <v>8140</v>
      </c>
      <c r="B2031">
        <v>1973</v>
      </c>
      <c r="C2031" s="14">
        <f>2021-Table1[[#This Row],[Year_Birth]]</f>
        <v>48</v>
      </c>
      <c r="D2031" t="s">
        <v>46</v>
      </c>
      <c r="E2031" s="14" t="str" cm="1">
        <f t="array" ref="E2031">_xlfn.SWITCH(Table1[[#This Row],[Education]],"Graduation","Bachelor’s","Basic","High School","2n Cycle","Master’s","Master","Master’s","PhD","PhD","Other")</f>
        <v>Bachelor’s</v>
      </c>
      <c r="F2031" t="s">
        <v>40</v>
      </c>
      <c r="G2031" s="14" t="s">
        <v>40</v>
      </c>
      <c r="H2031" s="14" t="str" cm="1">
        <f t="array" ref="H2031">_xlfn.SWITCH(Table1[[#This Row],[Marital_Status_mod]],"Together","Couple","Married","Couple","Divorced","Single","Single","Single","Widow","Single","Other")</f>
        <v>Couple</v>
      </c>
      <c r="I2031" s="4">
        <v>22682</v>
      </c>
      <c r="J2031" s="41" t="str">
        <f t="shared" si="126"/>
        <v>$20 - $30K</v>
      </c>
      <c r="K2031">
        <v>1</v>
      </c>
      <c r="L2031">
        <v>0</v>
      </c>
      <c r="M2031">
        <f>Table1[[#This Row],[Teenhome]]+Table1[[#This Row],[Kidhome]]</f>
        <v>1</v>
      </c>
      <c r="N2031" s="1">
        <v>41550</v>
      </c>
      <c r="O2031" s="16">
        <f>(Table1[[#This Row],[DataSetDate]]-Table1[[#This Row],[Dt_Customer]])/365</f>
        <v>7.3479452054794523</v>
      </c>
      <c r="P2031" s="15">
        <v>44232</v>
      </c>
      <c r="Q2031">
        <v>51</v>
      </c>
      <c r="R2031" s="4">
        <v>10</v>
      </c>
      <c r="S2031" s="4">
        <v>14</v>
      </c>
      <c r="T2031" s="4">
        <v>29</v>
      </c>
      <c r="U2031" s="4">
        <v>4</v>
      </c>
      <c r="V2031" s="4">
        <v>2</v>
      </c>
      <c r="W2031" s="4">
        <v>36</v>
      </c>
      <c r="X2031">
        <v>3</v>
      </c>
      <c r="Y2031">
        <v>2</v>
      </c>
      <c r="Z2031" t="str">
        <f t="shared" si="127"/>
        <v>Low</v>
      </c>
      <c r="AA2031" s="14">
        <f t="shared" ca="1" si="128"/>
        <v>1.7380337043097218</v>
      </c>
      <c r="AB2031">
        <v>1</v>
      </c>
      <c r="AC2031">
        <v>4</v>
      </c>
      <c r="AD2031" s="14">
        <f t="shared" ca="1" si="129"/>
        <v>4.1577117129767478</v>
      </c>
      <c r="AE2031">
        <v>4</v>
      </c>
      <c r="AF2031">
        <v>0</v>
      </c>
      <c r="AG2031">
        <v>0</v>
      </c>
      <c r="AH2031">
        <v>0</v>
      </c>
      <c r="AI2031">
        <v>0</v>
      </c>
      <c r="AJ2031">
        <v>0</v>
      </c>
      <c r="AK2031">
        <v>0</v>
      </c>
      <c r="AL2031">
        <v>0</v>
      </c>
      <c r="AM2031" t="s">
        <v>53</v>
      </c>
    </row>
    <row r="2032" spans="1:39" hidden="1" x14ac:dyDescent="0.3">
      <c r="A2032">
        <v>1087</v>
      </c>
      <c r="B2032">
        <v>1975</v>
      </c>
      <c r="C2032" s="14">
        <f>2021-Table1[[#This Row],[Year_Birth]]</f>
        <v>46</v>
      </c>
      <c r="D2032" t="s">
        <v>44</v>
      </c>
      <c r="E2032" s="14" t="str" cm="1">
        <f t="array" ref="E2032">_xlfn.SWITCH(Table1[[#This Row],[Education]],"Graduation","Bachelor’s","Basic","High School","2n Cycle","Master’s","Master","Master’s","PhD","PhD","Other")</f>
        <v>Master’s</v>
      </c>
      <c r="F2032" t="s">
        <v>40</v>
      </c>
      <c r="G2032" s="14" t="s">
        <v>40</v>
      </c>
      <c r="H2032" s="14" t="str" cm="1">
        <f t="array" ref="H2032">_xlfn.SWITCH(Table1[[#This Row],[Marital_Status_mod]],"Together","Couple","Married","Couple","Divorced","Single","Single","Single","Widow","Single","Other")</f>
        <v>Couple</v>
      </c>
      <c r="I2032" s="4">
        <v>22669</v>
      </c>
      <c r="J2032" s="41" t="str">
        <f t="shared" si="126"/>
        <v>$20 - $30K</v>
      </c>
      <c r="K2032">
        <v>1</v>
      </c>
      <c r="L2032">
        <v>0</v>
      </c>
      <c r="M2032">
        <f>Table1[[#This Row],[Teenhome]]+Table1[[#This Row],[Kidhome]]</f>
        <v>1</v>
      </c>
      <c r="N2032" s="1">
        <v>41416</v>
      </c>
      <c r="O2032" s="16">
        <f>(Table1[[#This Row],[DataSetDate]]-Table1[[#This Row],[Dt_Customer]])/365</f>
        <v>7.7150684931506852</v>
      </c>
      <c r="P2032" s="15">
        <v>44232</v>
      </c>
      <c r="Q2032">
        <v>30</v>
      </c>
      <c r="R2032" s="4">
        <v>16</v>
      </c>
      <c r="S2032" s="4">
        <v>14</v>
      </c>
      <c r="T2032" s="4">
        <v>36</v>
      </c>
      <c r="U2032" s="4">
        <v>37</v>
      </c>
      <c r="V2032" s="4">
        <v>22</v>
      </c>
      <c r="W2032" s="4">
        <v>48</v>
      </c>
      <c r="X2032">
        <v>3</v>
      </c>
      <c r="Y2032">
        <v>4</v>
      </c>
      <c r="Z2032" t="str">
        <f t="shared" si="127"/>
        <v>Medium</v>
      </c>
      <c r="AA2032" s="14">
        <f t="shared" ca="1" si="128"/>
        <v>4.1295820671086068</v>
      </c>
      <c r="AB2032">
        <v>1</v>
      </c>
      <c r="AC2032">
        <v>2</v>
      </c>
      <c r="AD2032" s="14">
        <f t="shared" ca="1" si="129"/>
        <v>2.2596470593838172</v>
      </c>
      <c r="AE2032">
        <v>9</v>
      </c>
      <c r="AF2032">
        <v>0</v>
      </c>
      <c r="AG2032">
        <v>0</v>
      </c>
      <c r="AH2032">
        <v>0</v>
      </c>
      <c r="AI2032">
        <v>0</v>
      </c>
      <c r="AJ2032">
        <v>0</v>
      </c>
      <c r="AK2032">
        <v>1</v>
      </c>
      <c r="AL2032">
        <v>0</v>
      </c>
      <c r="AM2032" t="s">
        <v>41</v>
      </c>
    </row>
    <row r="2033" spans="1:39" hidden="1" x14ac:dyDescent="0.3">
      <c r="A2033">
        <v>880</v>
      </c>
      <c r="B2033">
        <v>1966</v>
      </c>
      <c r="C2033" s="14">
        <f>2021-Table1[[#This Row],[Year_Birth]]</f>
        <v>55</v>
      </c>
      <c r="D2033" t="s">
        <v>59</v>
      </c>
      <c r="E2033" s="14" t="str" cm="1">
        <f t="array" ref="E2033">_xlfn.SWITCH(Table1[[#This Row],[Education]],"Graduation","Bachelor’s","Basic","High School","2n Cycle","Master’s","Master","Master’s","PhD","PhD","Other")</f>
        <v>High School</v>
      </c>
      <c r="F2033" t="s">
        <v>40</v>
      </c>
      <c r="G2033" s="14" t="s">
        <v>40</v>
      </c>
      <c r="H2033" s="14" t="str" cm="1">
        <f t="array" ref="H2033">_xlfn.SWITCH(Table1[[#This Row],[Marital_Status_mod]],"Together","Couple","Married","Couple","Divorced","Single","Single","Single","Widow","Single","Other")</f>
        <v>Couple</v>
      </c>
      <c r="I2033" s="4">
        <v>22634</v>
      </c>
      <c r="J2033" s="41" t="str">
        <f t="shared" si="126"/>
        <v>$20 - $30K</v>
      </c>
      <c r="K2033">
        <v>0</v>
      </c>
      <c r="L2033">
        <v>0</v>
      </c>
      <c r="M2033">
        <f>Table1[[#This Row],[Teenhome]]+Table1[[#This Row],[Kidhome]]</f>
        <v>0</v>
      </c>
      <c r="N2033" s="1">
        <v>41290</v>
      </c>
      <c r="O2033" s="16">
        <f>(Table1[[#This Row],[DataSetDate]]-Table1[[#This Row],[Dt_Customer]])/365</f>
        <v>8.0602739726027401</v>
      </c>
      <c r="P2033" s="15">
        <v>44232</v>
      </c>
      <c r="Q2033">
        <v>47</v>
      </c>
      <c r="R2033" s="4">
        <v>2</v>
      </c>
      <c r="S2033" s="4">
        <v>23</v>
      </c>
      <c r="T2033" s="4">
        <v>11</v>
      </c>
      <c r="U2033" s="4">
        <v>8</v>
      </c>
      <c r="V2033" s="4">
        <v>6</v>
      </c>
      <c r="W2033" s="4">
        <v>46</v>
      </c>
      <c r="X2033">
        <v>1</v>
      </c>
      <c r="Y2033">
        <v>2</v>
      </c>
      <c r="Z2033" t="str">
        <f t="shared" si="127"/>
        <v>Low</v>
      </c>
      <c r="AA2033" s="14">
        <f t="shared" ca="1" si="128"/>
        <v>2.0212074052396058</v>
      </c>
      <c r="AB2033">
        <v>1</v>
      </c>
      <c r="AC2033">
        <v>2</v>
      </c>
      <c r="AD2033" s="14">
        <f t="shared" ca="1" si="129"/>
        <v>2.2785359085092103</v>
      </c>
      <c r="AE2033">
        <v>8</v>
      </c>
      <c r="AF2033">
        <v>0</v>
      </c>
      <c r="AG2033">
        <v>0</v>
      </c>
      <c r="AH2033">
        <v>0</v>
      </c>
      <c r="AI2033">
        <v>0</v>
      </c>
      <c r="AJ2033">
        <v>0</v>
      </c>
      <c r="AK2033">
        <v>0</v>
      </c>
      <c r="AL2033">
        <v>0</v>
      </c>
      <c r="AM2033" t="s">
        <v>41</v>
      </c>
    </row>
    <row r="2034" spans="1:39" hidden="1" x14ac:dyDescent="0.3">
      <c r="A2034">
        <v>524</v>
      </c>
      <c r="B2034">
        <v>1966</v>
      </c>
      <c r="C2034" s="14">
        <f>2021-Table1[[#This Row],[Year_Birth]]</f>
        <v>55</v>
      </c>
      <c r="D2034" t="s">
        <v>59</v>
      </c>
      <c r="E2034" s="14" t="str" cm="1">
        <f t="array" ref="E2034">_xlfn.SWITCH(Table1[[#This Row],[Education]],"Graduation","Bachelor’s","Basic","High School","2n Cycle","Master’s","Master","Master’s","PhD","PhD","Other")</f>
        <v>High School</v>
      </c>
      <c r="F2034" t="s">
        <v>40</v>
      </c>
      <c r="G2034" s="14" t="s">
        <v>40</v>
      </c>
      <c r="H2034" s="14" t="str" cm="1">
        <f t="array" ref="H2034">_xlfn.SWITCH(Table1[[#This Row],[Marital_Status_mod]],"Together","Couple","Married","Couple","Divorced","Single","Single","Single","Widow","Single","Other")</f>
        <v>Couple</v>
      </c>
      <c r="I2034" s="4">
        <v>22634</v>
      </c>
      <c r="J2034" s="41" t="str">
        <f t="shared" si="126"/>
        <v>$20 - $30K</v>
      </c>
      <c r="K2034">
        <v>0</v>
      </c>
      <c r="L2034">
        <v>0</v>
      </c>
      <c r="M2034">
        <f>Table1[[#This Row],[Teenhome]]+Table1[[#This Row],[Kidhome]]</f>
        <v>0</v>
      </c>
      <c r="N2034" s="1">
        <v>41290</v>
      </c>
      <c r="O2034" s="16">
        <f>(Table1[[#This Row],[DataSetDate]]-Table1[[#This Row],[Dt_Customer]])/365</f>
        <v>8.0602739726027401</v>
      </c>
      <c r="P2034" s="15">
        <v>44232</v>
      </c>
      <c r="Q2034">
        <v>47</v>
      </c>
      <c r="R2034" s="4">
        <v>2</v>
      </c>
      <c r="S2034" s="4">
        <v>23</v>
      </c>
      <c r="T2034" s="4">
        <v>11</v>
      </c>
      <c r="U2034" s="4">
        <v>8</v>
      </c>
      <c r="V2034" s="4">
        <v>6</v>
      </c>
      <c r="W2034" s="4">
        <v>46</v>
      </c>
      <c r="X2034">
        <v>1</v>
      </c>
      <c r="Y2034">
        <v>2</v>
      </c>
      <c r="Z2034" t="str">
        <f t="shared" si="127"/>
        <v>Low</v>
      </c>
      <c r="AA2034" s="14">
        <f t="shared" ca="1" si="128"/>
        <v>2.1132512296242858</v>
      </c>
      <c r="AB2034">
        <v>1</v>
      </c>
      <c r="AC2034">
        <v>2</v>
      </c>
      <c r="AD2034" s="14">
        <f t="shared" ca="1" si="129"/>
        <v>1.9913699498333237</v>
      </c>
      <c r="AE2034">
        <v>8</v>
      </c>
      <c r="AF2034">
        <v>0</v>
      </c>
      <c r="AG2034">
        <v>0</v>
      </c>
      <c r="AH2034">
        <v>0</v>
      </c>
      <c r="AI2034">
        <v>0</v>
      </c>
      <c r="AJ2034">
        <v>0</v>
      </c>
      <c r="AK2034">
        <v>0</v>
      </c>
      <c r="AL2034">
        <v>0</v>
      </c>
      <c r="AM2034" t="s">
        <v>53</v>
      </c>
    </row>
    <row r="2035" spans="1:39" hidden="1" x14ac:dyDescent="0.3">
      <c r="A2035">
        <v>1726</v>
      </c>
      <c r="B2035">
        <v>1970</v>
      </c>
      <c r="C2035" s="14">
        <f>2021-Table1[[#This Row],[Year_Birth]]</f>
        <v>51</v>
      </c>
      <c r="D2035" t="s">
        <v>46</v>
      </c>
      <c r="E2035" s="14" t="str" cm="1">
        <f t="array" ref="E2035">_xlfn.SWITCH(Table1[[#This Row],[Education]],"Graduation","Bachelor’s","Basic","High School","2n Cycle","Master’s","Master","Master’s","PhD","PhD","Other")</f>
        <v>Bachelor’s</v>
      </c>
      <c r="F2035" t="s">
        <v>50</v>
      </c>
      <c r="G2035" s="14" t="s">
        <v>50</v>
      </c>
      <c r="H2035" s="14" t="str" cm="1">
        <f t="array" ref="H2035">_xlfn.SWITCH(Table1[[#This Row],[Marital_Status_mod]],"Together","Couple","Married","Couple","Divorced","Single","Single","Single","Widow","Single","Other")</f>
        <v>Single</v>
      </c>
      <c r="I2035" s="4">
        <v>22585</v>
      </c>
      <c r="J2035" s="41" t="str">
        <f t="shared" si="126"/>
        <v>$20 - $30K</v>
      </c>
      <c r="K2035">
        <v>0</v>
      </c>
      <c r="L2035">
        <v>0</v>
      </c>
      <c r="M2035">
        <f>Table1[[#This Row],[Teenhome]]+Table1[[#This Row],[Kidhome]]</f>
        <v>0</v>
      </c>
      <c r="N2035" s="1">
        <v>41351</v>
      </c>
      <c r="O2035" s="16">
        <f>(Table1[[#This Row],[DataSetDate]]-Table1[[#This Row],[Dt_Customer]])/365</f>
        <v>7.8931506849315065</v>
      </c>
      <c r="P2035" s="15">
        <v>44232</v>
      </c>
      <c r="Q2035">
        <v>23</v>
      </c>
      <c r="R2035" s="4">
        <v>3</v>
      </c>
      <c r="S2035" s="4">
        <v>9</v>
      </c>
      <c r="T2035" s="4">
        <v>15</v>
      </c>
      <c r="U2035" s="4">
        <v>13</v>
      </c>
      <c r="V2035" s="4">
        <v>2</v>
      </c>
      <c r="W2035" s="4">
        <v>39</v>
      </c>
      <c r="X2035">
        <v>1</v>
      </c>
      <c r="Y2035">
        <v>1</v>
      </c>
      <c r="Z2035" t="str">
        <f t="shared" si="127"/>
        <v>Low</v>
      </c>
      <c r="AA2035" s="14">
        <f t="shared" ca="1" si="128"/>
        <v>1.3136852231341423</v>
      </c>
      <c r="AB2035">
        <v>1</v>
      </c>
      <c r="AC2035">
        <v>2</v>
      </c>
      <c r="AD2035" s="14">
        <f t="shared" ca="1" si="129"/>
        <v>1.7899681825306357</v>
      </c>
      <c r="AE2035">
        <v>9</v>
      </c>
      <c r="AF2035">
        <v>0</v>
      </c>
      <c r="AG2035">
        <v>0</v>
      </c>
      <c r="AH2035">
        <v>1</v>
      </c>
      <c r="AI2035">
        <v>0</v>
      </c>
      <c r="AJ2035">
        <v>0</v>
      </c>
      <c r="AK2035">
        <v>1</v>
      </c>
      <c r="AL2035">
        <v>0</v>
      </c>
      <c r="AM2035" t="s">
        <v>41</v>
      </c>
    </row>
    <row r="2036" spans="1:39" hidden="1" x14ac:dyDescent="0.3">
      <c r="A2036">
        <v>2826</v>
      </c>
      <c r="B2036">
        <v>1967</v>
      </c>
      <c r="C2036" s="14">
        <f>2021-Table1[[#This Row],[Year_Birth]]</f>
        <v>54</v>
      </c>
      <c r="D2036" t="s">
        <v>46</v>
      </c>
      <c r="E2036" s="14" t="str" cm="1">
        <f t="array" ref="E2036">_xlfn.SWITCH(Table1[[#This Row],[Education]],"Graduation","Bachelor’s","Basic","High School","2n Cycle","Master’s","Master","Master’s","PhD","PhD","Other")</f>
        <v>Bachelor’s</v>
      </c>
      <c r="F2036" t="s">
        <v>42</v>
      </c>
      <c r="G2036" s="14" t="s">
        <v>42</v>
      </c>
      <c r="H2036" s="14" t="str" cm="1">
        <f t="array" ref="H2036">_xlfn.SWITCH(Table1[[#This Row],[Marital_Status_mod]],"Together","Couple","Married","Couple","Divorced","Single","Single","Single","Widow","Single","Other")</f>
        <v>Couple</v>
      </c>
      <c r="I2036" s="4">
        <v>22574</v>
      </c>
      <c r="J2036" s="41" t="str">
        <f t="shared" si="126"/>
        <v>$20 - $30K</v>
      </c>
      <c r="K2036">
        <v>2</v>
      </c>
      <c r="L2036">
        <v>1</v>
      </c>
      <c r="M2036">
        <f>Table1[[#This Row],[Teenhome]]+Table1[[#This Row],[Kidhome]]</f>
        <v>3</v>
      </c>
      <c r="N2036" s="1">
        <v>41575</v>
      </c>
      <c r="O2036" s="16">
        <f>(Table1[[#This Row],[DataSetDate]]-Table1[[#This Row],[Dt_Customer]])/365</f>
        <v>7.279452054794521</v>
      </c>
      <c r="P2036" s="15">
        <v>44232</v>
      </c>
      <c r="Q2036">
        <v>28</v>
      </c>
      <c r="R2036" s="4">
        <v>25</v>
      </c>
      <c r="S2036" s="4">
        <v>0</v>
      </c>
      <c r="T2036" s="4">
        <v>8</v>
      </c>
      <c r="U2036" s="4">
        <v>2</v>
      </c>
      <c r="V2036" s="4">
        <v>0</v>
      </c>
      <c r="W2036" s="4">
        <v>2</v>
      </c>
      <c r="X2036">
        <v>2</v>
      </c>
      <c r="Y2036">
        <v>2</v>
      </c>
      <c r="Z2036" t="str">
        <f t="shared" si="127"/>
        <v>Low</v>
      </c>
      <c r="AA2036" s="14">
        <f t="shared" ca="1" si="128"/>
        <v>2.3673620333304486</v>
      </c>
      <c r="AB2036">
        <v>0</v>
      </c>
      <c r="AC2036">
        <v>3</v>
      </c>
      <c r="AD2036" s="14">
        <f t="shared" ca="1" si="129"/>
        <v>2.6146794707309797</v>
      </c>
      <c r="AE2036">
        <v>7</v>
      </c>
      <c r="AF2036">
        <v>0</v>
      </c>
      <c r="AG2036">
        <v>0</v>
      </c>
      <c r="AH2036">
        <v>0</v>
      </c>
      <c r="AI2036">
        <v>0</v>
      </c>
      <c r="AJ2036">
        <v>0</v>
      </c>
      <c r="AK2036">
        <v>0</v>
      </c>
      <c r="AL2036">
        <v>0</v>
      </c>
      <c r="AM2036" t="s">
        <v>41</v>
      </c>
    </row>
    <row r="2037" spans="1:39" hidden="1" x14ac:dyDescent="0.3">
      <c r="A2037">
        <v>6222</v>
      </c>
      <c r="B2037">
        <v>1967</v>
      </c>
      <c r="C2037" s="14">
        <f>2021-Table1[[#This Row],[Year_Birth]]</f>
        <v>54</v>
      </c>
      <c r="D2037" t="s">
        <v>46</v>
      </c>
      <c r="E2037" s="14" t="str" cm="1">
        <f t="array" ref="E2037">_xlfn.SWITCH(Table1[[#This Row],[Education]],"Graduation","Bachelor’s","Basic","High School","2n Cycle","Master’s","Master","Master’s","PhD","PhD","Other")</f>
        <v>Bachelor’s</v>
      </c>
      <c r="F2037" t="s">
        <v>42</v>
      </c>
      <c r="G2037" s="14" t="s">
        <v>42</v>
      </c>
      <c r="H2037" s="14" t="str" cm="1">
        <f t="array" ref="H2037">_xlfn.SWITCH(Table1[[#This Row],[Marital_Status_mod]],"Together","Couple","Married","Couple","Divorced","Single","Single","Single","Widow","Single","Other")</f>
        <v>Couple</v>
      </c>
      <c r="I2037" s="4">
        <v>22574</v>
      </c>
      <c r="J2037" s="41" t="str">
        <f t="shared" si="126"/>
        <v>$20 - $30K</v>
      </c>
      <c r="K2037">
        <v>2</v>
      </c>
      <c r="L2037">
        <v>1</v>
      </c>
      <c r="M2037">
        <f>Table1[[#This Row],[Teenhome]]+Table1[[#This Row],[Kidhome]]</f>
        <v>3</v>
      </c>
      <c r="N2037" s="1">
        <v>41575</v>
      </c>
      <c r="O2037" s="16">
        <f>(Table1[[#This Row],[DataSetDate]]-Table1[[#This Row],[Dt_Customer]])/365</f>
        <v>7.279452054794521</v>
      </c>
      <c r="P2037" s="15">
        <v>44232</v>
      </c>
      <c r="Q2037">
        <v>28</v>
      </c>
      <c r="R2037" s="4">
        <v>25</v>
      </c>
      <c r="S2037" s="4">
        <v>0</v>
      </c>
      <c r="T2037" s="4">
        <v>8</v>
      </c>
      <c r="U2037" s="4">
        <v>2</v>
      </c>
      <c r="V2037" s="4">
        <v>0</v>
      </c>
      <c r="W2037" s="4">
        <v>2</v>
      </c>
      <c r="X2037">
        <v>2</v>
      </c>
      <c r="Y2037">
        <v>2</v>
      </c>
      <c r="Z2037" t="str">
        <f t="shared" si="127"/>
        <v>Low</v>
      </c>
      <c r="AA2037" s="14">
        <f t="shared" ca="1" si="128"/>
        <v>1.6217058114474874</v>
      </c>
      <c r="AB2037">
        <v>0</v>
      </c>
      <c r="AC2037">
        <v>3</v>
      </c>
      <c r="AD2037" s="14">
        <f t="shared" ca="1" si="129"/>
        <v>2.6977295644993644</v>
      </c>
      <c r="AE2037">
        <v>7</v>
      </c>
      <c r="AF2037">
        <v>0</v>
      </c>
      <c r="AG2037">
        <v>0</v>
      </c>
      <c r="AH2037">
        <v>0</v>
      </c>
      <c r="AI2037">
        <v>0</v>
      </c>
      <c r="AJ2037">
        <v>0</v>
      </c>
      <c r="AK2037">
        <v>0</v>
      </c>
      <c r="AL2037">
        <v>0</v>
      </c>
      <c r="AM2037" t="s">
        <v>41</v>
      </c>
    </row>
    <row r="2038" spans="1:39" hidden="1" x14ac:dyDescent="0.3">
      <c r="A2038">
        <v>2156</v>
      </c>
      <c r="B2038">
        <v>1955</v>
      </c>
      <c r="C2038" s="14">
        <f>2021-Table1[[#This Row],[Year_Birth]]</f>
        <v>66</v>
      </c>
      <c r="D2038" t="s">
        <v>39</v>
      </c>
      <c r="E2038" s="14" t="str" cm="1">
        <f t="array" ref="E2038">_xlfn.SWITCH(Table1[[#This Row],[Education]],"Graduation","Bachelor’s","Basic","High School","2n Cycle","Master’s","Master","Master’s","PhD","PhD","Other")</f>
        <v>PhD</v>
      </c>
      <c r="F2038" t="s">
        <v>42</v>
      </c>
      <c r="G2038" s="14" t="s">
        <v>42</v>
      </c>
      <c r="H2038" s="14" t="str" cm="1">
        <f t="array" ref="H2038">_xlfn.SWITCH(Table1[[#This Row],[Marital_Status_mod]],"Together","Couple","Married","Couple","Divorced","Single","Single","Single","Widow","Single","Other")</f>
        <v>Couple</v>
      </c>
      <c r="I2038" s="4">
        <v>22554</v>
      </c>
      <c r="J2038" s="41" t="str">
        <f t="shared" si="126"/>
        <v>$20 - $30K</v>
      </c>
      <c r="K2038">
        <v>1</v>
      </c>
      <c r="L2038">
        <v>1</v>
      </c>
      <c r="M2038">
        <f>Table1[[#This Row],[Teenhome]]+Table1[[#This Row],[Kidhome]]</f>
        <v>2</v>
      </c>
      <c r="N2038" s="1">
        <v>41216</v>
      </c>
      <c r="O2038" s="16">
        <f>(Table1[[#This Row],[DataSetDate]]-Table1[[#This Row],[Dt_Customer]])/365</f>
        <v>8.2630136986301377</v>
      </c>
      <c r="P2038" s="15">
        <v>44232</v>
      </c>
      <c r="Q2038">
        <v>38</v>
      </c>
      <c r="R2038" s="4">
        <v>27</v>
      </c>
      <c r="S2038" s="4">
        <v>0</v>
      </c>
      <c r="T2038" s="4">
        <v>10</v>
      </c>
      <c r="U2038" s="4">
        <v>0</v>
      </c>
      <c r="V2038" s="4">
        <v>0</v>
      </c>
      <c r="W2038" s="4">
        <v>4</v>
      </c>
      <c r="X2038">
        <v>4</v>
      </c>
      <c r="Y2038">
        <v>2</v>
      </c>
      <c r="Z2038" t="str">
        <f t="shared" si="127"/>
        <v>Low</v>
      </c>
      <c r="AA2038" s="14">
        <f t="shared" ca="1" si="128"/>
        <v>2.0439972905548283</v>
      </c>
      <c r="AB2038">
        <v>0</v>
      </c>
      <c r="AC2038">
        <v>4</v>
      </c>
      <c r="AD2038" s="14">
        <f t="shared" ca="1" si="129"/>
        <v>4.3103385033148882</v>
      </c>
      <c r="AE2038">
        <v>5</v>
      </c>
      <c r="AF2038">
        <v>0</v>
      </c>
      <c r="AG2038">
        <v>0</v>
      </c>
      <c r="AH2038">
        <v>0</v>
      </c>
      <c r="AI2038">
        <v>0</v>
      </c>
      <c r="AJ2038">
        <v>0</v>
      </c>
      <c r="AK2038">
        <v>0</v>
      </c>
      <c r="AL2038">
        <v>0</v>
      </c>
      <c r="AM2038" t="s">
        <v>41</v>
      </c>
    </row>
    <row r="2039" spans="1:39" hidden="1" x14ac:dyDescent="0.3">
      <c r="A2039">
        <v>7736</v>
      </c>
      <c r="B2039">
        <v>1986</v>
      </c>
      <c r="C2039" s="14">
        <f>2021-Table1[[#This Row],[Year_Birth]]</f>
        <v>35</v>
      </c>
      <c r="D2039" t="s">
        <v>46</v>
      </c>
      <c r="E2039" s="14" t="str" cm="1">
        <f t="array" ref="E2039">_xlfn.SWITCH(Table1[[#This Row],[Education]],"Graduation","Bachelor’s","Basic","High School","2n Cycle","Master’s","Master","Master’s","PhD","PhD","Other")</f>
        <v>Bachelor’s</v>
      </c>
      <c r="F2039" t="s">
        <v>42</v>
      </c>
      <c r="G2039" s="14" t="s">
        <v>42</v>
      </c>
      <c r="H2039" s="14" t="str" cm="1">
        <f t="array" ref="H2039">_xlfn.SWITCH(Table1[[#This Row],[Marital_Status_mod]],"Together","Couple","Married","Couple","Divorced","Single","Single","Single","Widow","Single","Other")</f>
        <v>Couple</v>
      </c>
      <c r="I2039" s="4">
        <v>22518</v>
      </c>
      <c r="J2039" s="41" t="str">
        <f t="shared" si="126"/>
        <v>$20 - $30K</v>
      </c>
      <c r="K2039">
        <v>1</v>
      </c>
      <c r="L2039">
        <v>0</v>
      </c>
      <c r="M2039">
        <f>Table1[[#This Row],[Teenhome]]+Table1[[#This Row],[Kidhome]]</f>
        <v>1</v>
      </c>
      <c r="N2039" s="1">
        <v>41204</v>
      </c>
      <c r="O2039" s="16">
        <f>(Table1[[#This Row],[DataSetDate]]-Table1[[#This Row],[Dt_Customer]])/365</f>
        <v>8.2958904109589042</v>
      </c>
      <c r="P2039" s="15">
        <v>44232</v>
      </c>
      <c r="Q2039">
        <v>36</v>
      </c>
      <c r="R2039" s="4">
        <v>11</v>
      </c>
      <c r="S2039" s="4">
        <v>7</v>
      </c>
      <c r="T2039" s="4">
        <v>12</v>
      </c>
      <c r="U2039" s="4">
        <v>2</v>
      </c>
      <c r="V2039" s="4">
        <v>2</v>
      </c>
      <c r="W2039" s="4">
        <v>27</v>
      </c>
      <c r="X2039">
        <v>2</v>
      </c>
      <c r="Y2039">
        <v>2</v>
      </c>
      <c r="Z2039" t="str">
        <f t="shared" si="127"/>
        <v>Low</v>
      </c>
      <c r="AA2039" s="14">
        <f t="shared" ca="1" si="128"/>
        <v>2.1172350499279924</v>
      </c>
      <c r="AB2039">
        <v>1</v>
      </c>
      <c r="AC2039">
        <v>2</v>
      </c>
      <c r="AD2039" s="14">
        <f t="shared" ca="1" si="129"/>
        <v>2.2982231976394587</v>
      </c>
      <c r="AE2039">
        <v>5</v>
      </c>
      <c r="AF2039">
        <v>0</v>
      </c>
      <c r="AG2039">
        <v>0</v>
      </c>
      <c r="AH2039">
        <v>1</v>
      </c>
      <c r="AI2039">
        <v>0</v>
      </c>
      <c r="AJ2039">
        <v>0</v>
      </c>
      <c r="AK2039">
        <v>1</v>
      </c>
      <c r="AL2039">
        <v>0</v>
      </c>
      <c r="AM2039" t="s">
        <v>41</v>
      </c>
    </row>
    <row r="2040" spans="1:39" hidden="1" x14ac:dyDescent="0.3">
      <c r="A2040">
        <v>7462</v>
      </c>
      <c r="B2040">
        <v>1954</v>
      </c>
      <c r="C2040" s="14">
        <f>2021-Table1[[#This Row],[Year_Birth]]</f>
        <v>67</v>
      </c>
      <c r="D2040" t="s">
        <v>46</v>
      </c>
      <c r="E2040" s="14" t="str" cm="1">
        <f t="array" ref="E2040">_xlfn.SWITCH(Table1[[#This Row],[Education]],"Graduation","Bachelor’s","Basic","High School","2n Cycle","Master’s","Master","Master’s","PhD","PhD","Other")</f>
        <v>Bachelor’s</v>
      </c>
      <c r="F2040" t="s">
        <v>50</v>
      </c>
      <c r="G2040" s="14" t="s">
        <v>50</v>
      </c>
      <c r="H2040" s="14" t="str" cm="1">
        <f t="array" ref="H2040">_xlfn.SWITCH(Table1[[#This Row],[Marital_Status_mod]],"Together","Couple","Married","Couple","Divorced","Single","Single","Single","Widow","Single","Other")</f>
        <v>Single</v>
      </c>
      <c r="I2040" s="4">
        <v>22507</v>
      </c>
      <c r="J2040" s="41" t="str">
        <f t="shared" si="126"/>
        <v>$20 - $30K</v>
      </c>
      <c r="K2040">
        <v>0</v>
      </c>
      <c r="L2040">
        <v>0</v>
      </c>
      <c r="M2040">
        <f>Table1[[#This Row],[Teenhome]]+Table1[[#This Row],[Kidhome]]</f>
        <v>0</v>
      </c>
      <c r="N2040" s="1">
        <v>41237</v>
      </c>
      <c r="O2040" s="16">
        <f>(Table1[[#This Row],[DataSetDate]]-Table1[[#This Row],[Dt_Customer]])/365</f>
        <v>8.205479452054794</v>
      </c>
      <c r="P2040" s="15">
        <v>44232</v>
      </c>
      <c r="Q2040">
        <v>67</v>
      </c>
      <c r="R2040" s="4">
        <v>68</v>
      </c>
      <c r="S2040" s="4">
        <v>0</v>
      </c>
      <c r="T2040" s="4">
        <v>226</v>
      </c>
      <c r="U2040" s="4">
        <v>51</v>
      </c>
      <c r="V2040" s="4">
        <v>157</v>
      </c>
      <c r="W2040" s="4">
        <v>68</v>
      </c>
      <c r="X2040">
        <v>3</v>
      </c>
      <c r="Y2040">
        <v>10</v>
      </c>
      <c r="Z2040" t="str">
        <f t="shared" si="127"/>
        <v>High</v>
      </c>
      <c r="AA2040" s="14">
        <f t="shared" ca="1" si="128"/>
        <v>9.6184442758018811</v>
      </c>
      <c r="AB2040">
        <v>2</v>
      </c>
      <c r="AC2040">
        <v>4</v>
      </c>
      <c r="AD2040" s="14">
        <f t="shared" ca="1" si="129"/>
        <v>3.8695321606033692</v>
      </c>
      <c r="AE2040">
        <v>9</v>
      </c>
      <c r="AF2040">
        <v>0</v>
      </c>
      <c r="AG2040">
        <v>0</v>
      </c>
      <c r="AH2040">
        <v>0</v>
      </c>
      <c r="AI2040">
        <v>0</v>
      </c>
      <c r="AJ2040">
        <v>0</v>
      </c>
      <c r="AK2040">
        <v>0</v>
      </c>
      <c r="AL2040">
        <v>0</v>
      </c>
      <c r="AM2040" t="s">
        <v>48</v>
      </c>
    </row>
    <row r="2041" spans="1:39" hidden="1" x14ac:dyDescent="0.3">
      <c r="A2041">
        <v>8079</v>
      </c>
      <c r="B2041">
        <v>1982</v>
      </c>
      <c r="C2041" s="14">
        <f>2021-Table1[[#This Row],[Year_Birth]]</f>
        <v>39</v>
      </c>
      <c r="D2041" t="s">
        <v>46</v>
      </c>
      <c r="E2041" s="14" t="str" cm="1">
        <f t="array" ref="E2041">_xlfn.SWITCH(Table1[[#This Row],[Education]],"Graduation","Bachelor’s","Basic","High School","2n Cycle","Master’s","Master","Master’s","PhD","PhD","Other")</f>
        <v>Bachelor’s</v>
      </c>
      <c r="F2041" t="s">
        <v>42</v>
      </c>
      <c r="G2041" s="14" t="s">
        <v>42</v>
      </c>
      <c r="H2041" s="14" t="str" cm="1">
        <f t="array" ref="H2041">_xlfn.SWITCH(Table1[[#This Row],[Marital_Status_mod]],"Together","Couple","Married","Couple","Divorced","Single","Single","Single","Widow","Single","Other")</f>
        <v>Couple</v>
      </c>
      <c r="I2041" s="4">
        <v>22448</v>
      </c>
      <c r="J2041" s="41" t="str">
        <f t="shared" si="126"/>
        <v>$20 - $30K</v>
      </c>
      <c r="K2041">
        <v>1</v>
      </c>
      <c r="L2041">
        <v>0</v>
      </c>
      <c r="M2041">
        <f>Table1[[#This Row],[Teenhome]]+Table1[[#This Row],[Kidhome]]</f>
        <v>1</v>
      </c>
      <c r="N2041" s="1">
        <v>41696</v>
      </c>
      <c r="O2041" s="16">
        <f>(Table1[[#This Row],[DataSetDate]]-Table1[[#This Row],[Dt_Customer]])/365</f>
        <v>6.9479452054794519</v>
      </c>
      <c r="P2041" s="15">
        <v>44232</v>
      </c>
      <c r="Q2041">
        <v>86</v>
      </c>
      <c r="R2041" s="4">
        <v>3</v>
      </c>
      <c r="S2041" s="4">
        <v>1</v>
      </c>
      <c r="T2041" s="4">
        <v>8</v>
      </c>
      <c r="U2041" s="4">
        <v>23</v>
      </c>
      <c r="V2041" s="4">
        <v>2</v>
      </c>
      <c r="W2041" s="4">
        <v>18</v>
      </c>
      <c r="X2041">
        <v>3</v>
      </c>
      <c r="Y2041">
        <v>2</v>
      </c>
      <c r="Z2041" t="str">
        <f t="shared" si="127"/>
        <v>Low</v>
      </c>
      <c r="AA2041" s="14">
        <f t="shared" ca="1" si="128"/>
        <v>2.1219565722587408</v>
      </c>
      <c r="AB2041">
        <v>1</v>
      </c>
      <c r="AC2041">
        <v>3</v>
      </c>
      <c r="AD2041" s="14">
        <f t="shared" ca="1" si="129"/>
        <v>2.6711147422377395</v>
      </c>
      <c r="AE2041">
        <v>3</v>
      </c>
      <c r="AF2041">
        <v>0</v>
      </c>
      <c r="AG2041">
        <v>0</v>
      </c>
      <c r="AH2041">
        <v>0</v>
      </c>
      <c r="AI2041">
        <v>0</v>
      </c>
      <c r="AJ2041">
        <v>0</v>
      </c>
      <c r="AK2041">
        <v>0</v>
      </c>
      <c r="AL2041">
        <v>0</v>
      </c>
      <c r="AM2041" t="s">
        <v>47</v>
      </c>
    </row>
    <row r="2042" spans="1:39" hidden="1" x14ac:dyDescent="0.3">
      <c r="A2042">
        <v>5527</v>
      </c>
      <c r="B2042">
        <v>1987</v>
      </c>
      <c r="C2042" s="14">
        <f>2021-Table1[[#This Row],[Year_Birth]]</f>
        <v>34</v>
      </c>
      <c r="D2042" t="s">
        <v>46</v>
      </c>
      <c r="E2042" s="14" t="str" cm="1">
        <f t="array" ref="E2042">_xlfn.SWITCH(Table1[[#This Row],[Education]],"Graduation","Bachelor’s","Basic","High School","2n Cycle","Master’s","Master","Master’s","PhD","PhD","Other")</f>
        <v>Bachelor’s</v>
      </c>
      <c r="F2042" t="s">
        <v>40</v>
      </c>
      <c r="G2042" s="14" t="s">
        <v>40</v>
      </c>
      <c r="H2042" s="14" t="str" cm="1">
        <f t="array" ref="H2042">_xlfn.SWITCH(Table1[[#This Row],[Marital_Status_mod]],"Together","Couple","Married","Couple","Divorced","Single","Single","Single","Widow","Single","Other")</f>
        <v>Couple</v>
      </c>
      <c r="I2042" s="4">
        <v>22434</v>
      </c>
      <c r="J2042" s="41" t="str">
        <f t="shared" si="126"/>
        <v>$20 - $30K</v>
      </c>
      <c r="K2042">
        <v>1</v>
      </c>
      <c r="L2042">
        <v>0</v>
      </c>
      <c r="M2042">
        <f>Table1[[#This Row],[Teenhome]]+Table1[[#This Row],[Kidhome]]</f>
        <v>1</v>
      </c>
      <c r="N2042" s="1">
        <v>41318</v>
      </c>
      <c r="O2042" s="16">
        <f>(Table1[[#This Row],[DataSetDate]]-Table1[[#This Row],[Dt_Customer]])/365</f>
        <v>7.9835616438356167</v>
      </c>
      <c r="P2042" s="15">
        <v>44232</v>
      </c>
      <c r="Q2042">
        <v>25</v>
      </c>
      <c r="R2042" s="4">
        <v>4</v>
      </c>
      <c r="S2042" s="4">
        <v>12</v>
      </c>
      <c r="T2042" s="4">
        <v>11</v>
      </c>
      <c r="U2042" s="4">
        <v>3</v>
      </c>
      <c r="V2042" s="4">
        <v>13</v>
      </c>
      <c r="W2042" s="4">
        <v>15</v>
      </c>
      <c r="X2042">
        <v>2</v>
      </c>
      <c r="Y2042">
        <v>2</v>
      </c>
      <c r="Z2042" t="str">
        <f t="shared" si="127"/>
        <v>Low</v>
      </c>
      <c r="AA2042" s="14">
        <f t="shared" ca="1" si="128"/>
        <v>1.6395965918929978</v>
      </c>
      <c r="AB2042">
        <v>0</v>
      </c>
      <c r="AC2042">
        <v>3</v>
      </c>
      <c r="AD2042" s="14">
        <f t="shared" ca="1" si="129"/>
        <v>3.2419315917256113</v>
      </c>
      <c r="AE2042">
        <v>8</v>
      </c>
      <c r="AF2042">
        <v>0</v>
      </c>
      <c r="AG2042">
        <v>0</v>
      </c>
      <c r="AH2042">
        <v>0</v>
      </c>
      <c r="AI2042">
        <v>0</v>
      </c>
      <c r="AJ2042">
        <v>0</v>
      </c>
      <c r="AK2042">
        <v>0</v>
      </c>
      <c r="AL2042">
        <v>0</v>
      </c>
      <c r="AM2042" t="s">
        <v>41</v>
      </c>
    </row>
    <row r="2043" spans="1:39" hidden="1" x14ac:dyDescent="0.3">
      <c r="A2043">
        <v>9460</v>
      </c>
      <c r="B2043">
        <v>1963</v>
      </c>
      <c r="C2043" s="14">
        <f>2021-Table1[[#This Row],[Year_Birth]]</f>
        <v>58</v>
      </c>
      <c r="D2043" t="s">
        <v>46</v>
      </c>
      <c r="E2043" s="14" t="str" cm="1">
        <f t="array" ref="E2043">_xlfn.SWITCH(Table1[[#This Row],[Education]],"Graduation","Bachelor’s","Basic","High School","2n Cycle","Master’s","Master","Master’s","PhD","PhD","Other")</f>
        <v>Bachelor’s</v>
      </c>
      <c r="F2043" t="s">
        <v>42</v>
      </c>
      <c r="G2043" s="14" t="s">
        <v>42</v>
      </c>
      <c r="H2043" s="14" t="str" cm="1">
        <f t="array" ref="H2043">_xlfn.SWITCH(Table1[[#This Row],[Marital_Status_mod]],"Together","Couple","Married","Couple","Divorced","Single","Single","Single","Widow","Single","Other")</f>
        <v>Couple</v>
      </c>
      <c r="I2043" s="4">
        <v>22419</v>
      </c>
      <c r="J2043" s="41" t="str">
        <f t="shared" si="126"/>
        <v>$20 - $30K</v>
      </c>
      <c r="K2043">
        <v>0</v>
      </c>
      <c r="L2043">
        <v>0</v>
      </c>
      <c r="M2043">
        <f>Table1[[#This Row],[Teenhome]]+Table1[[#This Row],[Kidhome]]</f>
        <v>0</v>
      </c>
      <c r="N2043" s="1">
        <v>41382</v>
      </c>
      <c r="O2043" s="16">
        <f>(Table1[[#This Row],[DataSetDate]]-Table1[[#This Row],[Dt_Customer]])/365</f>
        <v>7.8082191780821919</v>
      </c>
      <c r="P2043" s="15">
        <v>44232</v>
      </c>
      <c r="Q2043">
        <v>74</v>
      </c>
      <c r="R2043" s="4">
        <v>30</v>
      </c>
      <c r="S2043" s="4">
        <v>3</v>
      </c>
      <c r="T2043" s="4">
        <v>47</v>
      </c>
      <c r="U2043" s="4">
        <v>19</v>
      </c>
      <c r="V2043" s="4">
        <v>21</v>
      </c>
      <c r="W2043" s="4">
        <v>42</v>
      </c>
      <c r="X2043">
        <v>1</v>
      </c>
      <c r="Y2043">
        <v>3</v>
      </c>
      <c r="Z2043" t="str">
        <f t="shared" si="127"/>
        <v>Medium</v>
      </c>
      <c r="AA2043" s="14">
        <f t="shared" ca="1" si="128"/>
        <v>2.6590954985799065</v>
      </c>
      <c r="AB2043">
        <v>2</v>
      </c>
      <c r="AC2043">
        <v>2</v>
      </c>
      <c r="AD2043" s="14">
        <f t="shared" ca="1" si="129"/>
        <v>2.0646913321978113</v>
      </c>
      <c r="AE2043">
        <v>8</v>
      </c>
      <c r="AF2043">
        <v>0</v>
      </c>
      <c r="AG2043">
        <v>0</v>
      </c>
      <c r="AH2043">
        <v>0</v>
      </c>
      <c r="AI2043">
        <v>0</v>
      </c>
      <c r="AJ2043">
        <v>0</v>
      </c>
      <c r="AK2043">
        <v>0</v>
      </c>
      <c r="AL2043">
        <v>0</v>
      </c>
      <c r="AM2043" t="s">
        <v>41</v>
      </c>
    </row>
    <row r="2044" spans="1:39" hidden="1" x14ac:dyDescent="0.3">
      <c r="A2044">
        <v>3855</v>
      </c>
      <c r="B2044">
        <v>1963</v>
      </c>
      <c r="C2044" s="14">
        <f>2021-Table1[[#This Row],[Year_Birth]]</f>
        <v>58</v>
      </c>
      <c r="D2044" t="s">
        <v>46</v>
      </c>
      <c r="E2044" s="14" t="str" cm="1">
        <f t="array" ref="E2044">_xlfn.SWITCH(Table1[[#This Row],[Education]],"Graduation","Bachelor’s","Basic","High School","2n Cycle","Master’s","Master","Master’s","PhD","PhD","Other")</f>
        <v>Bachelor’s</v>
      </c>
      <c r="F2044" t="s">
        <v>42</v>
      </c>
      <c r="G2044" s="14" t="s">
        <v>42</v>
      </c>
      <c r="H2044" s="14" t="str" cm="1">
        <f t="array" ref="H2044">_xlfn.SWITCH(Table1[[#This Row],[Marital_Status_mod]],"Together","Couple","Married","Couple","Divorced","Single","Single","Single","Widow","Single","Other")</f>
        <v>Couple</v>
      </c>
      <c r="I2044" s="4">
        <v>22419</v>
      </c>
      <c r="J2044" s="41" t="str">
        <f t="shared" si="126"/>
        <v>$20 - $30K</v>
      </c>
      <c r="K2044">
        <v>0</v>
      </c>
      <c r="L2044">
        <v>0</v>
      </c>
      <c r="M2044">
        <f>Table1[[#This Row],[Teenhome]]+Table1[[#This Row],[Kidhome]]</f>
        <v>0</v>
      </c>
      <c r="N2044" s="1">
        <v>41382</v>
      </c>
      <c r="O2044" s="16">
        <f>(Table1[[#This Row],[DataSetDate]]-Table1[[#This Row],[Dt_Customer]])/365</f>
        <v>7.8082191780821919</v>
      </c>
      <c r="P2044" s="15">
        <v>44232</v>
      </c>
      <c r="Q2044">
        <v>74</v>
      </c>
      <c r="R2044" s="4">
        <v>30</v>
      </c>
      <c r="S2044" s="4">
        <v>3</v>
      </c>
      <c r="T2044" s="4">
        <v>47</v>
      </c>
      <c r="U2044" s="4">
        <v>19</v>
      </c>
      <c r="V2044" s="4">
        <v>21</v>
      </c>
      <c r="W2044" s="4">
        <v>42</v>
      </c>
      <c r="X2044">
        <v>1</v>
      </c>
      <c r="Y2044">
        <v>3</v>
      </c>
      <c r="Z2044" t="str">
        <f t="shared" si="127"/>
        <v>Medium</v>
      </c>
      <c r="AA2044" s="14">
        <f t="shared" ca="1" si="128"/>
        <v>3.1553976305138627</v>
      </c>
      <c r="AB2044">
        <v>2</v>
      </c>
      <c r="AC2044">
        <v>2</v>
      </c>
      <c r="AD2044" s="14">
        <f t="shared" ca="1" si="129"/>
        <v>1.7832695575380757</v>
      </c>
      <c r="AE2044">
        <v>8</v>
      </c>
      <c r="AF2044">
        <v>0</v>
      </c>
      <c r="AG2044">
        <v>0</v>
      </c>
      <c r="AH2044">
        <v>0</v>
      </c>
      <c r="AI2044">
        <v>0</v>
      </c>
      <c r="AJ2044">
        <v>0</v>
      </c>
      <c r="AK2044">
        <v>0</v>
      </c>
      <c r="AL2044">
        <v>0</v>
      </c>
      <c r="AM2044" t="s">
        <v>48</v>
      </c>
    </row>
    <row r="2045" spans="1:39" hidden="1" x14ac:dyDescent="0.3">
      <c r="A2045">
        <v>2686</v>
      </c>
      <c r="B2045">
        <v>1969</v>
      </c>
      <c r="C2045" s="14">
        <f>2021-Table1[[#This Row],[Year_Birth]]</f>
        <v>52</v>
      </c>
      <c r="D2045" t="s">
        <v>59</v>
      </c>
      <c r="E2045" s="14" t="str" cm="1">
        <f t="array" ref="E2045">_xlfn.SWITCH(Table1[[#This Row],[Education]],"Graduation","Bachelor’s","Basic","High School","2n Cycle","Master’s","Master","Master’s","PhD","PhD","Other")</f>
        <v>High School</v>
      </c>
      <c r="F2045" t="s">
        <v>40</v>
      </c>
      <c r="G2045" s="14" t="s">
        <v>40</v>
      </c>
      <c r="H2045" s="14" t="str" cm="1">
        <f t="array" ref="H2045">_xlfn.SWITCH(Table1[[#This Row],[Marital_Status_mod]],"Together","Couple","Married","Couple","Divorced","Single","Single","Single","Widow","Single","Other")</f>
        <v>Couple</v>
      </c>
      <c r="I2045" s="4">
        <v>22390</v>
      </c>
      <c r="J2045" s="41" t="str">
        <f t="shared" si="126"/>
        <v>$20 - $30K</v>
      </c>
      <c r="K2045">
        <v>0</v>
      </c>
      <c r="L2045">
        <v>0</v>
      </c>
      <c r="M2045">
        <f>Table1[[#This Row],[Teenhome]]+Table1[[#This Row],[Kidhome]]</f>
        <v>0</v>
      </c>
      <c r="N2045" s="1">
        <v>41568</v>
      </c>
      <c r="O2045" s="16">
        <f>(Table1[[#This Row],[DataSetDate]]-Table1[[#This Row],[Dt_Customer]])/365</f>
        <v>7.2986301369863016</v>
      </c>
      <c r="P2045" s="15">
        <v>44232</v>
      </c>
      <c r="Q2045">
        <v>49</v>
      </c>
      <c r="R2045" s="4">
        <v>0</v>
      </c>
      <c r="S2045" s="4">
        <v>1</v>
      </c>
      <c r="T2045" s="4">
        <v>4</v>
      </c>
      <c r="U2045" s="4">
        <v>15</v>
      </c>
      <c r="V2045" s="4">
        <v>1</v>
      </c>
      <c r="W2045" s="4">
        <v>5</v>
      </c>
      <c r="X2045">
        <v>1</v>
      </c>
      <c r="Y2045">
        <v>1</v>
      </c>
      <c r="Z2045" t="str">
        <f t="shared" si="127"/>
        <v>Low</v>
      </c>
      <c r="AA2045" s="14">
        <f t="shared" ca="1" si="128"/>
        <v>1.3161059781492113</v>
      </c>
      <c r="AB2045">
        <v>0</v>
      </c>
      <c r="AC2045">
        <v>2</v>
      </c>
      <c r="AD2045" s="14">
        <f t="shared" ca="1" si="129"/>
        <v>2.303283010849841</v>
      </c>
      <c r="AE2045">
        <v>7</v>
      </c>
      <c r="AF2045">
        <v>0</v>
      </c>
      <c r="AG2045">
        <v>0</v>
      </c>
      <c r="AH2045">
        <v>0</v>
      </c>
      <c r="AI2045">
        <v>0</v>
      </c>
      <c r="AJ2045">
        <v>0</v>
      </c>
      <c r="AK2045">
        <v>0</v>
      </c>
      <c r="AL2045">
        <v>0</v>
      </c>
      <c r="AM2045" t="s">
        <v>53</v>
      </c>
    </row>
    <row r="2046" spans="1:39" hidden="1" x14ac:dyDescent="0.3">
      <c r="A2046">
        <v>2292</v>
      </c>
      <c r="B2046">
        <v>1985</v>
      </c>
      <c r="C2046" s="14">
        <f>2021-Table1[[#This Row],[Year_Birth]]</f>
        <v>36</v>
      </c>
      <c r="D2046" t="s">
        <v>46</v>
      </c>
      <c r="E2046" s="14" t="str" cm="1">
        <f t="array" ref="E2046">_xlfn.SWITCH(Table1[[#This Row],[Education]],"Graduation","Bachelor’s","Basic","High School","2n Cycle","Master’s","Master","Master’s","PhD","PhD","Other")</f>
        <v>Bachelor’s</v>
      </c>
      <c r="F2046" t="s">
        <v>50</v>
      </c>
      <c r="G2046" s="14" t="s">
        <v>50</v>
      </c>
      <c r="H2046" s="14" t="str" cm="1">
        <f t="array" ref="H2046">_xlfn.SWITCH(Table1[[#This Row],[Marital_Status_mod]],"Together","Couple","Married","Couple","Divorced","Single","Single","Single","Widow","Single","Other")</f>
        <v>Single</v>
      </c>
      <c r="I2046" s="4">
        <v>22327</v>
      </c>
      <c r="J2046" s="41" t="str">
        <f t="shared" si="126"/>
        <v>$20 - $30K</v>
      </c>
      <c r="K2046">
        <v>1</v>
      </c>
      <c r="L2046">
        <v>0</v>
      </c>
      <c r="M2046">
        <f>Table1[[#This Row],[Teenhome]]+Table1[[#This Row],[Kidhome]]</f>
        <v>1</v>
      </c>
      <c r="N2046" s="1">
        <v>41488</v>
      </c>
      <c r="O2046" s="16">
        <f>(Table1[[#This Row],[DataSetDate]]-Table1[[#This Row],[Dt_Customer]])/365</f>
        <v>7.5178082191780824</v>
      </c>
      <c r="P2046" s="15">
        <v>44232</v>
      </c>
      <c r="Q2046">
        <v>94</v>
      </c>
      <c r="R2046" s="4">
        <v>5</v>
      </c>
      <c r="S2046" s="4">
        <v>4</v>
      </c>
      <c r="T2046" s="4">
        <v>8</v>
      </c>
      <c r="U2046" s="4">
        <v>2</v>
      </c>
      <c r="V2046" s="4">
        <v>0</v>
      </c>
      <c r="W2046" s="4">
        <v>5</v>
      </c>
      <c r="X2046">
        <v>1</v>
      </c>
      <c r="Y2046">
        <v>1</v>
      </c>
      <c r="Z2046" t="str">
        <f t="shared" si="127"/>
        <v>Low</v>
      </c>
      <c r="AA2046" s="14">
        <f t="shared" ca="1" si="128"/>
        <v>0.86583933306337457</v>
      </c>
      <c r="AB2046">
        <v>0</v>
      </c>
      <c r="AC2046">
        <v>3</v>
      </c>
      <c r="AD2046" s="14">
        <f t="shared" ca="1" si="129"/>
        <v>3.3307147824360461</v>
      </c>
      <c r="AE2046">
        <v>5</v>
      </c>
      <c r="AF2046">
        <v>0</v>
      </c>
      <c r="AG2046">
        <v>0</v>
      </c>
      <c r="AH2046">
        <v>0</v>
      </c>
      <c r="AI2046">
        <v>0</v>
      </c>
      <c r="AJ2046">
        <v>0</v>
      </c>
      <c r="AK2046">
        <v>0</v>
      </c>
      <c r="AL2046">
        <v>0</v>
      </c>
      <c r="AM2046" t="s">
        <v>41</v>
      </c>
    </row>
    <row r="2047" spans="1:39" hidden="1" x14ac:dyDescent="0.3">
      <c r="A2047">
        <v>4817</v>
      </c>
      <c r="B2047">
        <v>1956</v>
      </c>
      <c r="C2047" s="14">
        <f>2021-Table1[[#This Row],[Year_Birth]]</f>
        <v>65</v>
      </c>
      <c r="D2047" t="s">
        <v>46</v>
      </c>
      <c r="E2047" s="14" t="str" cm="1">
        <f t="array" ref="E2047">_xlfn.SWITCH(Table1[[#This Row],[Education]],"Graduation","Bachelor’s","Basic","High School","2n Cycle","Master’s","Master","Master’s","PhD","PhD","Other")</f>
        <v>Bachelor’s</v>
      </c>
      <c r="F2047" t="s">
        <v>49</v>
      </c>
      <c r="G2047" s="14" t="s">
        <v>49</v>
      </c>
      <c r="H2047" s="14" t="str" cm="1">
        <f t="array" ref="H2047">_xlfn.SWITCH(Table1[[#This Row],[Marital_Status_mod]],"Together","Couple","Married","Couple","Divorced","Single","Single","Single","Widow","Single","Other")</f>
        <v>Single</v>
      </c>
      <c r="I2047" s="4">
        <v>22304</v>
      </c>
      <c r="J2047" s="41" t="str">
        <f t="shared" si="126"/>
        <v>$20 - $30K</v>
      </c>
      <c r="K2047">
        <v>0</v>
      </c>
      <c r="L2047">
        <v>0</v>
      </c>
      <c r="M2047">
        <f>Table1[[#This Row],[Teenhome]]+Table1[[#This Row],[Kidhome]]</f>
        <v>0</v>
      </c>
      <c r="N2047" s="1">
        <v>41125</v>
      </c>
      <c r="O2047" s="16">
        <f>(Table1[[#This Row],[DataSetDate]]-Table1[[#This Row],[Dt_Customer]])/365</f>
        <v>8.5123287671232877</v>
      </c>
      <c r="P2047" s="15">
        <v>44232</v>
      </c>
      <c r="Q2047">
        <v>91</v>
      </c>
      <c r="R2047" s="4">
        <v>3</v>
      </c>
      <c r="S2047" s="4">
        <v>2</v>
      </c>
      <c r="T2047" s="4">
        <v>7</v>
      </c>
      <c r="U2047" s="4">
        <v>0</v>
      </c>
      <c r="V2047" s="4">
        <v>4</v>
      </c>
      <c r="W2047" s="4">
        <v>2</v>
      </c>
      <c r="X2047">
        <v>1</v>
      </c>
      <c r="Y2047">
        <v>1</v>
      </c>
      <c r="Z2047" t="str">
        <f t="shared" si="127"/>
        <v>Low</v>
      </c>
      <c r="AA2047" s="14">
        <f t="shared" ca="1" si="128"/>
        <v>0.68198400755854971</v>
      </c>
      <c r="AB2047">
        <v>0</v>
      </c>
      <c r="AC2047">
        <v>2</v>
      </c>
      <c r="AD2047" s="14">
        <f t="shared" ca="1" si="129"/>
        <v>2.3229381067924972</v>
      </c>
      <c r="AE2047">
        <v>8</v>
      </c>
      <c r="AF2047">
        <v>0</v>
      </c>
      <c r="AG2047">
        <v>0</v>
      </c>
      <c r="AH2047">
        <v>0</v>
      </c>
      <c r="AI2047">
        <v>0</v>
      </c>
      <c r="AJ2047">
        <v>0</v>
      </c>
      <c r="AK2047">
        <v>0</v>
      </c>
      <c r="AL2047">
        <v>0</v>
      </c>
      <c r="AM2047" t="s">
        <v>41</v>
      </c>
    </row>
    <row r="2048" spans="1:39" hidden="1" x14ac:dyDescent="0.3">
      <c r="A2048">
        <v>11148</v>
      </c>
      <c r="B2048">
        <v>1975</v>
      </c>
      <c r="C2048" s="14">
        <f>2021-Table1[[#This Row],[Year_Birth]]</f>
        <v>46</v>
      </c>
      <c r="D2048" t="s">
        <v>46</v>
      </c>
      <c r="E2048" s="14" t="str" cm="1">
        <f t="array" ref="E2048">_xlfn.SWITCH(Table1[[#This Row],[Education]],"Graduation","Bachelor’s","Basic","High School","2n Cycle","Master’s","Master","Master’s","PhD","PhD","Other")</f>
        <v>Bachelor’s</v>
      </c>
      <c r="F2048" t="s">
        <v>40</v>
      </c>
      <c r="G2048" s="14" t="s">
        <v>40</v>
      </c>
      <c r="H2048" s="14" t="str" cm="1">
        <f t="array" ref="H2048">_xlfn.SWITCH(Table1[[#This Row],[Marital_Status_mod]],"Together","Couple","Married","Couple","Divorced","Single","Single","Single","Widow","Single","Other")</f>
        <v>Couple</v>
      </c>
      <c r="I2048" s="4">
        <v>22280</v>
      </c>
      <c r="J2048" s="41" t="str">
        <f t="shared" si="126"/>
        <v>$20 - $30K</v>
      </c>
      <c r="K2048">
        <v>1</v>
      </c>
      <c r="L2048">
        <v>0</v>
      </c>
      <c r="M2048">
        <f>Table1[[#This Row],[Teenhome]]+Table1[[#This Row],[Kidhome]]</f>
        <v>1</v>
      </c>
      <c r="N2048" s="1">
        <v>41413</v>
      </c>
      <c r="O2048" s="16">
        <f>(Table1[[#This Row],[DataSetDate]]-Table1[[#This Row],[Dt_Customer]])/365</f>
        <v>7.7232876712328764</v>
      </c>
      <c r="P2048" s="15">
        <v>44232</v>
      </c>
      <c r="Q2048">
        <v>85</v>
      </c>
      <c r="R2048" s="4">
        <v>2</v>
      </c>
      <c r="S2048" s="4">
        <v>1</v>
      </c>
      <c r="T2048" s="4">
        <v>4</v>
      </c>
      <c r="U2048" s="4">
        <v>3</v>
      </c>
      <c r="V2048" s="4">
        <v>1</v>
      </c>
      <c r="W2048" s="4">
        <v>2</v>
      </c>
      <c r="X2048">
        <v>1</v>
      </c>
      <c r="Y2048">
        <v>1</v>
      </c>
      <c r="Z2048" t="str">
        <f t="shared" si="127"/>
        <v>Low</v>
      </c>
      <c r="AA2048" s="14">
        <f t="shared" ca="1" si="128"/>
        <v>1.0992373300369505</v>
      </c>
      <c r="AB2048">
        <v>0</v>
      </c>
      <c r="AC2048">
        <v>2</v>
      </c>
      <c r="AD2048" s="14">
        <f t="shared" ca="1" si="129"/>
        <v>2.0589431462280596</v>
      </c>
      <c r="AE2048">
        <v>8</v>
      </c>
      <c r="AF2048">
        <v>0</v>
      </c>
      <c r="AG2048">
        <v>0</v>
      </c>
      <c r="AH2048">
        <v>0</v>
      </c>
      <c r="AI2048">
        <v>0</v>
      </c>
      <c r="AJ2048">
        <v>0</v>
      </c>
      <c r="AK2048">
        <v>0</v>
      </c>
      <c r="AL2048">
        <v>0</v>
      </c>
      <c r="AM2048" t="s">
        <v>41</v>
      </c>
    </row>
    <row r="2049" spans="1:39" hidden="1" x14ac:dyDescent="0.3">
      <c r="A2049">
        <v>255</v>
      </c>
      <c r="B2049">
        <v>1951</v>
      </c>
      <c r="C2049" s="14">
        <f>2021-Table1[[#This Row],[Year_Birth]]</f>
        <v>70</v>
      </c>
      <c r="D2049" t="s">
        <v>46</v>
      </c>
      <c r="E2049" s="14" t="str" cm="1">
        <f t="array" ref="E2049">_xlfn.SWITCH(Table1[[#This Row],[Education]],"Graduation","Bachelor’s","Basic","High School","2n Cycle","Master’s","Master","Master’s","PhD","PhD","Other")</f>
        <v>Bachelor’s</v>
      </c>
      <c r="F2049" t="s">
        <v>49</v>
      </c>
      <c r="G2049" s="14" t="s">
        <v>49</v>
      </c>
      <c r="H2049" s="14" t="str" cm="1">
        <f t="array" ref="H2049">_xlfn.SWITCH(Table1[[#This Row],[Marital_Status_mod]],"Together","Couple","Married","Couple","Divorced","Single","Single","Single","Widow","Single","Other")</f>
        <v>Single</v>
      </c>
      <c r="I2049" s="4">
        <v>22263</v>
      </c>
      <c r="J2049" s="41" t="str">
        <f t="shared" ref="J2049:J2112" si="130">IF(I2049&lt;10000, "Up to $10K",
   IF(I2049&gt;=100000, "$100K and up",
      "$" &amp; FLOOR(I2049,10000)/1000 &amp; " - $" &amp; FLOOR(I2049,10000)/1000+10 &amp; "K"))</f>
        <v>$20 - $30K</v>
      </c>
      <c r="K2049">
        <v>1</v>
      </c>
      <c r="L2049">
        <v>1</v>
      </c>
      <c r="M2049">
        <f>Table1[[#This Row],[Teenhome]]+Table1[[#This Row],[Kidhome]]</f>
        <v>2</v>
      </c>
      <c r="N2049" s="1">
        <v>41728</v>
      </c>
      <c r="O2049" s="16">
        <f>(Table1[[#This Row],[DataSetDate]]-Table1[[#This Row],[Dt_Customer]])/365</f>
        <v>6.86027397260274</v>
      </c>
      <c r="P2049" s="15">
        <v>44232</v>
      </c>
      <c r="Q2049">
        <v>31</v>
      </c>
      <c r="R2049" s="4">
        <v>17</v>
      </c>
      <c r="S2049" s="4">
        <v>0</v>
      </c>
      <c r="T2049" s="4">
        <v>2</v>
      </c>
      <c r="U2049" s="4">
        <v>0</v>
      </c>
      <c r="V2049" s="4">
        <v>0</v>
      </c>
      <c r="W2049" s="4">
        <v>2</v>
      </c>
      <c r="X2049">
        <v>2</v>
      </c>
      <c r="Y2049">
        <v>1</v>
      </c>
      <c r="Z2049" t="str">
        <f t="shared" ref="Z2049:Z2112" si="131">IF(Y2049&gt;=7,"High",IF(Y2049&gt;=3,"Medium","Low"))</f>
        <v>Low</v>
      </c>
      <c r="AA2049" s="14">
        <f t="shared" ca="1" si="128"/>
        <v>0.91831043922882716</v>
      </c>
      <c r="AB2049">
        <v>0</v>
      </c>
      <c r="AC2049">
        <v>3</v>
      </c>
      <c r="AD2049" s="14">
        <f t="shared" ca="1" si="129"/>
        <v>3.0393773671956295</v>
      </c>
      <c r="AE2049">
        <v>6</v>
      </c>
      <c r="AF2049">
        <v>0</v>
      </c>
      <c r="AG2049">
        <v>0</v>
      </c>
      <c r="AH2049">
        <v>0</v>
      </c>
      <c r="AI2049">
        <v>0</v>
      </c>
      <c r="AJ2049">
        <v>0</v>
      </c>
      <c r="AK2049">
        <v>0</v>
      </c>
      <c r="AL2049">
        <v>1</v>
      </c>
      <c r="AM2049" t="s">
        <v>41</v>
      </c>
    </row>
    <row r="2050" spans="1:39" hidden="1" x14ac:dyDescent="0.3">
      <c r="A2050">
        <v>89</v>
      </c>
      <c r="B2050">
        <v>1975</v>
      </c>
      <c r="C2050" s="14">
        <f>2021-Table1[[#This Row],[Year_Birth]]</f>
        <v>46</v>
      </c>
      <c r="D2050" t="s">
        <v>51</v>
      </c>
      <c r="E2050" s="14" t="str" cm="1">
        <f t="array" ref="E2050">_xlfn.SWITCH(Table1[[#This Row],[Education]],"Graduation","Bachelor’s","Basic","High School","2n Cycle","Master’s","Master","Master’s","PhD","PhD","Other")</f>
        <v>Master’s</v>
      </c>
      <c r="F2050" t="s">
        <v>42</v>
      </c>
      <c r="G2050" s="14" t="s">
        <v>42</v>
      </c>
      <c r="H2050" s="14" t="str" cm="1">
        <f t="array" ref="H2050">_xlfn.SWITCH(Table1[[#This Row],[Marital_Status_mod]],"Together","Couple","Married","Couple","Divorced","Single","Single","Single","Widow","Single","Other")</f>
        <v>Couple</v>
      </c>
      <c r="I2050" s="4">
        <v>22212</v>
      </c>
      <c r="J2050" s="41" t="str">
        <f t="shared" si="130"/>
        <v>$20 - $30K</v>
      </c>
      <c r="K2050">
        <v>1</v>
      </c>
      <c r="L2050">
        <v>0</v>
      </c>
      <c r="M2050">
        <f>Table1[[#This Row],[Teenhome]]+Table1[[#This Row],[Kidhome]]</f>
        <v>1</v>
      </c>
      <c r="N2050" s="1">
        <v>41617</v>
      </c>
      <c r="O2050" s="16">
        <f>(Table1[[#This Row],[DataSetDate]]-Table1[[#This Row],[Dt_Customer]])/365</f>
        <v>7.1643835616438354</v>
      </c>
      <c r="P2050" s="15">
        <v>44232</v>
      </c>
      <c r="Q2050">
        <v>49</v>
      </c>
      <c r="R2050" s="4">
        <v>5</v>
      </c>
      <c r="S2050" s="4">
        <v>9</v>
      </c>
      <c r="T2050" s="4">
        <v>20</v>
      </c>
      <c r="U2050" s="4">
        <v>6</v>
      </c>
      <c r="V2050" s="4">
        <v>8</v>
      </c>
      <c r="W2050" s="4">
        <v>21</v>
      </c>
      <c r="X2050">
        <v>2</v>
      </c>
      <c r="Y2050">
        <v>2</v>
      </c>
      <c r="Z2050" t="str">
        <f t="shared" si="131"/>
        <v>Low</v>
      </c>
      <c r="AA2050" s="14">
        <f t="shared" ref="AA2050:AA2113" ca="1" si="132">Y2050 + (RAND() - 0.5) * 0.8</f>
        <v>1.8033141671978665</v>
      </c>
      <c r="AB2050">
        <v>0</v>
      </c>
      <c r="AC2050">
        <v>4</v>
      </c>
      <c r="AD2050" s="14">
        <f t="shared" ref="AD2050:AD2113" ca="1" si="133">AC2050 + (RAND() - 0.5) * 0.8</f>
        <v>3.779816085078981</v>
      </c>
      <c r="AE2050">
        <v>6</v>
      </c>
      <c r="AF2050">
        <v>0</v>
      </c>
      <c r="AG2050">
        <v>0</v>
      </c>
      <c r="AH2050">
        <v>0</v>
      </c>
      <c r="AI2050">
        <v>0</v>
      </c>
      <c r="AJ2050">
        <v>0</v>
      </c>
      <c r="AK2050">
        <v>0</v>
      </c>
      <c r="AL2050">
        <v>0</v>
      </c>
      <c r="AM2050" t="s">
        <v>47</v>
      </c>
    </row>
    <row r="2051" spans="1:39" hidden="1" x14ac:dyDescent="0.3">
      <c r="A2051">
        <v>10779</v>
      </c>
      <c r="B2051">
        <v>1983</v>
      </c>
      <c r="C2051" s="14">
        <f>2021-Table1[[#This Row],[Year_Birth]]</f>
        <v>38</v>
      </c>
      <c r="D2051" t="s">
        <v>46</v>
      </c>
      <c r="E2051" s="14" t="str" cm="1">
        <f t="array" ref="E2051">_xlfn.SWITCH(Table1[[#This Row],[Education]],"Graduation","Bachelor’s","Basic","High School","2n Cycle","Master’s","Master","Master’s","PhD","PhD","Other")</f>
        <v>Bachelor’s</v>
      </c>
      <c r="F2051" t="s">
        <v>50</v>
      </c>
      <c r="G2051" s="14" t="s">
        <v>50</v>
      </c>
      <c r="H2051" s="14" t="str" cm="1">
        <f t="array" ref="H2051">_xlfn.SWITCH(Table1[[#This Row],[Marital_Status_mod]],"Together","Couple","Married","Couple","Divorced","Single","Single","Single","Widow","Single","Other")</f>
        <v>Single</v>
      </c>
      <c r="I2051" s="4">
        <v>22148</v>
      </c>
      <c r="J2051" s="41" t="str">
        <f t="shared" si="130"/>
        <v>$20 - $30K</v>
      </c>
      <c r="K2051">
        <v>0</v>
      </c>
      <c r="L2051">
        <v>0</v>
      </c>
      <c r="M2051">
        <f>Table1[[#This Row],[Teenhome]]+Table1[[#This Row],[Kidhome]]</f>
        <v>0</v>
      </c>
      <c r="N2051" s="1">
        <v>41742</v>
      </c>
      <c r="O2051" s="16">
        <f>(Table1[[#This Row],[DataSetDate]]-Table1[[#This Row],[Dt_Customer]])/365</f>
        <v>6.8219178082191778</v>
      </c>
      <c r="P2051" s="15">
        <v>44232</v>
      </c>
      <c r="Q2051">
        <v>16</v>
      </c>
      <c r="R2051" s="4">
        <v>15</v>
      </c>
      <c r="S2051" s="4">
        <v>5</v>
      </c>
      <c r="T2051" s="4">
        <v>14</v>
      </c>
      <c r="U2051" s="4">
        <v>0</v>
      </c>
      <c r="V2051" s="4">
        <v>4</v>
      </c>
      <c r="W2051" s="4">
        <v>11</v>
      </c>
      <c r="X2051">
        <v>1</v>
      </c>
      <c r="Y2051">
        <v>1</v>
      </c>
      <c r="Z2051" t="str">
        <f t="shared" si="131"/>
        <v>Low</v>
      </c>
      <c r="AA2051" s="14">
        <f t="shared" ca="1" si="132"/>
        <v>1.2421875609171429</v>
      </c>
      <c r="AB2051">
        <v>0</v>
      </c>
      <c r="AC2051">
        <v>3</v>
      </c>
      <c r="AD2051" s="14">
        <f t="shared" ca="1" si="133"/>
        <v>2.7610420872494523</v>
      </c>
      <c r="AE2051">
        <v>7</v>
      </c>
      <c r="AF2051">
        <v>0</v>
      </c>
      <c r="AG2051">
        <v>0</v>
      </c>
      <c r="AH2051">
        <v>0</v>
      </c>
      <c r="AI2051">
        <v>0</v>
      </c>
      <c r="AJ2051">
        <v>0</v>
      </c>
      <c r="AK2051">
        <v>0</v>
      </c>
      <c r="AL2051">
        <v>0</v>
      </c>
      <c r="AM2051" t="s">
        <v>41</v>
      </c>
    </row>
    <row r="2052" spans="1:39" hidden="1" x14ac:dyDescent="0.3">
      <c r="A2052">
        <v>954</v>
      </c>
      <c r="B2052">
        <v>1960</v>
      </c>
      <c r="C2052" s="14">
        <f>2021-Table1[[#This Row],[Year_Birth]]</f>
        <v>61</v>
      </c>
      <c r="D2052" t="s">
        <v>59</v>
      </c>
      <c r="E2052" s="14" t="str" cm="1">
        <f t="array" ref="E2052">_xlfn.SWITCH(Table1[[#This Row],[Education]],"Graduation","Bachelor’s","Basic","High School","2n Cycle","Master’s","Master","Master’s","PhD","PhD","Other")</f>
        <v>High School</v>
      </c>
      <c r="F2052" t="s">
        <v>54</v>
      </c>
      <c r="G2052" s="14" t="s">
        <v>54</v>
      </c>
      <c r="H2052" s="14" t="str" cm="1">
        <f t="array" ref="H2052">_xlfn.SWITCH(Table1[[#This Row],[Marital_Status_mod]],"Together","Couple","Married","Couple","Divorced","Single","Single","Single","Widow","Single","Other")</f>
        <v>Single</v>
      </c>
      <c r="I2052" s="4">
        <v>22123</v>
      </c>
      <c r="J2052" s="41" t="str">
        <f t="shared" si="130"/>
        <v>$20 - $30K</v>
      </c>
      <c r="K2052">
        <v>0</v>
      </c>
      <c r="L2052">
        <v>0</v>
      </c>
      <c r="M2052">
        <f>Table1[[#This Row],[Teenhome]]+Table1[[#This Row],[Kidhome]]</f>
        <v>0</v>
      </c>
      <c r="N2052" s="1">
        <v>41725</v>
      </c>
      <c r="O2052" s="16">
        <f>(Table1[[#This Row],[DataSetDate]]-Table1[[#This Row],[Dt_Customer]])/365</f>
        <v>6.8684931506849312</v>
      </c>
      <c r="P2052" s="15">
        <v>44232</v>
      </c>
      <c r="Q2052">
        <v>77</v>
      </c>
      <c r="R2052" s="4">
        <v>3</v>
      </c>
      <c r="S2052" s="4">
        <v>3</v>
      </c>
      <c r="T2052" s="4">
        <v>24</v>
      </c>
      <c r="U2052" s="4">
        <v>34</v>
      </c>
      <c r="V2052" s="4">
        <v>7</v>
      </c>
      <c r="W2052" s="4">
        <v>31</v>
      </c>
      <c r="X2052">
        <v>1</v>
      </c>
      <c r="Y2052">
        <v>2</v>
      </c>
      <c r="Z2052" t="str">
        <f t="shared" si="131"/>
        <v>Low</v>
      </c>
      <c r="AA2052" s="14">
        <f t="shared" ca="1" si="132"/>
        <v>1.6746509518051358</v>
      </c>
      <c r="AB2052">
        <v>1</v>
      </c>
      <c r="AC2052">
        <v>3</v>
      </c>
      <c r="AD2052" s="14">
        <f t="shared" ca="1" si="133"/>
        <v>3.205008100148119</v>
      </c>
      <c r="AE2052">
        <v>5</v>
      </c>
      <c r="AF2052">
        <v>0</v>
      </c>
      <c r="AG2052">
        <v>0</v>
      </c>
      <c r="AH2052">
        <v>0</v>
      </c>
      <c r="AI2052">
        <v>0</v>
      </c>
      <c r="AJ2052">
        <v>0</v>
      </c>
      <c r="AK2052">
        <v>0</v>
      </c>
      <c r="AL2052">
        <v>0</v>
      </c>
      <c r="AM2052" t="s">
        <v>53</v>
      </c>
    </row>
    <row r="2053" spans="1:39" hidden="1" x14ac:dyDescent="0.3">
      <c r="A2053">
        <v>7629</v>
      </c>
      <c r="B2053">
        <v>1977</v>
      </c>
      <c r="C2053" s="14">
        <f>2021-Table1[[#This Row],[Year_Birth]]</f>
        <v>44</v>
      </c>
      <c r="D2053" t="s">
        <v>46</v>
      </c>
      <c r="E2053" s="14" t="str" cm="1">
        <f t="array" ref="E2053">_xlfn.SWITCH(Table1[[#This Row],[Education]],"Graduation","Bachelor’s","Basic","High School","2n Cycle","Master’s","Master","Master’s","PhD","PhD","Other")</f>
        <v>Bachelor’s</v>
      </c>
      <c r="F2053" t="s">
        <v>42</v>
      </c>
      <c r="G2053" s="14" t="s">
        <v>42</v>
      </c>
      <c r="H2053" s="14" t="str" cm="1">
        <f t="array" ref="H2053">_xlfn.SWITCH(Table1[[#This Row],[Marital_Status_mod]],"Together","Couple","Married","Couple","Divorced","Single","Single","Single","Widow","Single","Other")</f>
        <v>Couple</v>
      </c>
      <c r="I2053" s="4">
        <v>22108</v>
      </c>
      <c r="J2053" s="41" t="str">
        <f t="shared" si="130"/>
        <v>$20 - $30K</v>
      </c>
      <c r="K2053">
        <v>1</v>
      </c>
      <c r="L2053">
        <v>1</v>
      </c>
      <c r="M2053">
        <f>Table1[[#This Row],[Teenhome]]+Table1[[#This Row],[Kidhome]]</f>
        <v>2</v>
      </c>
      <c r="N2053" s="1">
        <v>41767</v>
      </c>
      <c r="O2053" s="16">
        <f>(Table1[[#This Row],[DataSetDate]]-Table1[[#This Row],[Dt_Customer]])/365</f>
        <v>6.7534246575342465</v>
      </c>
      <c r="P2053" s="15">
        <v>44232</v>
      </c>
      <c r="Q2053">
        <v>46</v>
      </c>
      <c r="R2053" s="4">
        <v>5</v>
      </c>
      <c r="S2053" s="4">
        <v>3</v>
      </c>
      <c r="T2053" s="4">
        <v>9</v>
      </c>
      <c r="U2053" s="4">
        <v>6</v>
      </c>
      <c r="V2053" s="4">
        <v>2</v>
      </c>
      <c r="W2053" s="4">
        <v>6</v>
      </c>
      <c r="X2053">
        <v>2</v>
      </c>
      <c r="Y2053">
        <v>2</v>
      </c>
      <c r="Z2053" t="str">
        <f t="shared" si="131"/>
        <v>Low</v>
      </c>
      <c r="AA2053" s="14">
        <f t="shared" ca="1" si="132"/>
        <v>1.9129527086074822</v>
      </c>
      <c r="AB2053">
        <v>0</v>
      </c>
      <c r="AC2053">
        <v>3</v>
      </c>
      <c r="AD2053" s="14">
        <f t="shared" ca="1" si="133"/>
        <v>3.1783897764549631</v>
      </c>
      <c r="AE2053">
        <v>7</v>
      </c>
      <c r="AF2053">
        <v>0</v>
      </c>
      <c r="AG2053">
        <v>0</v>
      </c>
      <c r="AH2053">
        <v>0</v>
      </c>
      <c r="AI2053">
        <v>0</v>
      </c>
      <c r="AJ2053">
        <v>0</v>
      </c>
      <c r="AK2053">
        <v>0</v>
      </c>
      <c r="AL2053">
        <v>0</v>
      </c>
      <c r="AM2053" t="s">
        <v>41</v>
      </c>
    </row>
    <row r="2054" spans="1:39" hidden="1" x14ac:dyDescent="0.3">
      <c r="A2054">
        <v>4557</v>
      </c>
      <c r="B2054">
        <v>1970</v>
      </c>
      <c r="C2054" s="14">
        <f>2021-Table1[[#This Row],[Year_Birth]]</f>
        <v>51</v>
      </c>
      <c r="D2054" t="s">
        <v>46</v>
      </c>
      <c r="E2054" s="14" t="str" cm="1">
        <f t="array" ref="E2054">_xlfn.SWITCH(Table1[[#This Row],[Education]],"Graduation","Bachelor’s","Basic","High School","2n Cycle","Master’s","Master","Master’s","PhD","PhD","Other")</f>
        <v>Bachelor’s</v>
      </c>
      <c r="F2054" t="s">
        <v>40</v>
      </c>
      <c r="G2054" s="14" t="s">
        <v>40</v>
      </c>
      <c r="H2054" s="14" t="str" cm="1">
        <f t="array" ref="H2054">_xlfn.SWITCH(Table1[[#This Row],[Marital_Status_mod]],"Together","Couple","Married","Couple","Divorced","Single","Single","Single","Widow","Single","Other")</f>
        <v>Couple</v>
      </c>
      <c r="I2054" s="4">
        <v>22070</v>
      </c>
      <c r="J2054" s="41" t="str">
        <f t="shared" si="130"/>
        <v>$20 - $30K</v>
      </c>
      <c r="K2054">
        <v>1</v>
      </c>
      <c r="L2054">
        <v>0</v>
      </c>
      <c r="M2054">
        <f>Table1[[#This Row],[Teenhome]]+Table1[[#This Row],[Kidhome]]</f>
        <v>1</v>
      </c>
      <c r="N2054" s="1">
        <v>41551</v>
      </c>
      <c r="O2054" s="16">
        <f>(Table1[[#This Row],[DataSetDate]]-Table1[[#This Row],[Dt_Customer]])/365</f>
        <v>7.3452054794520549</v>
      </c>
      <c r="P2054" s="15">
        <v>44232</v>
      </c>
      <c r="Q2054">
        <v>11</v>
      </c>
      <c r="R2054" s="4">
        <v>10</v>
      </c>
      <c r="S2054" s="4">
        <v>7</v>
      </c>
      <c r="T2054" s="4">
        <v>19</v>
      </c>
      <c r="U2054" s="4">
        <v>8</v>
      </c>
      <c r="V2054" s="4">
        <v>2</v>
      </c>
      <c r="W2054" s="4">
        <v>21</v>
      </c>
      <c r="X2054">
        <v>2</v>
      </c>
      <c r="Y2054">
        <v>2</v>
      </c>
      <c r="Z2054" t="str">
        <f t="shared" si="131"/>
        <v>Low</v>
      </c>
      <c r="AA2054" s="14">
        <f t="shared" ca="1" si="132"/>
        <v>1.7025103828537345</v>
      </c>
      <c r="AB2054">
        <v>2</v>
      </c>
      <c r="AC2054">
        <v>2</v>
      </c>
      <c r="AD2054" s="14">
        <f t="shared" ca="1" si="133"/>
        <v>1.7256198351837182</v>
      </c>
      <c r="AE2054">
        <v>6</v>
      </c>
      <c r="AF2054">
        <v>0</v>
      </c>
      <c r="AG2054">
        <v>0</v>
      </c>
      <c r="AH2054">
        <v>0</v>
      </c>
      <c r="AI2054">
        <v>0</v>
      </c>
      <c r="AJ2054">
        <v>0</v>
      </c>
      <c r="AK2054">
        <v>0</v>
      </c>
      <c r="AL2054">
        <v>0</v>
      </c>
      <c r="AM2054" t="s">
        <v>47</v>
      </c>
    </row>
    <row r="2055" spans="1:39" hidden="1" x14ac:dyDescent="0.3">
      <c r="A2055">
        <v>1143</v>
      </c>
      <c r="B2055">
        <v>1972</v>
      </c>
      <c r="C2055" s="14">
        <f>2021-Table1[[#This Row],[Year_Birth]]</f>
        <v>49</v>
      </c>
      <c r="D2055" t="s">
        <v>46</v>
      </c>
      <c r="E2055" s="14" t="str" cm="1">
        <f t="array" ref="E2055">_xlfn.SWITCH(Table1[[#This Row],[Education]],"Graduation","Bachelor’s","Basic","High School","2n Cycle","Master’s","Master","Master’s","PhD","PhD","Other")</f>
        <v>Bachelor’s</v>
      </c>
      <c r="F2055" t="s">
        <v>42</v>
      </c>
      <c r="G2055" s="14" t="s">
        <v>42</v>
      </c>
      <c r="H2055" s="14" t="str" cm="1">
        <f t="array" ref="H2055">_xlfn.SWITCH(Table1[[#This Row],[Marital_Status_mod]],"Together","Couple","Married","Couple","Divorced","Single","Single","Single","Widow","Single","Other")</f>
        <v>Couple</v>
      </c>
      <c r="I2055" s="4">
        <v>22063</v>
      </c>
      <c r="J2055" s="41" t="str">
        <f t="shared" si="130"/>
        <v>$20 - $30K</v>
      </c>
      <c r="K2055">
        <v>1</v>
      </c>
      <c r="L2055">
        <v>0</v>
      </c>
      <c r="M2055">
        <f>Table1[[#This Row],[Teenhome]]+Table1[[#This Row],[Kidhome]]</f>
        <v>1</v>
      </c>
      <c r="N2055" s="1">
        <v>41494</v>
      </c>
      <c r="O2055" s="16">
        <f>(Table1[[#This Row],[DataSetDate]]-Table1[[#This Row],[Dt_Customer]])/365</f>
        <v>7.5013698630136982</v>
      </c>
      <c r="P2055" s="15">
        <v>44232</v>
      </c>
      <c r="Q2055">
        <v>43</v>
      </c>
      <c r="R2055" s="4">
        <v>7</v>
      </c>
      <c r="S2055" s="4">
        <v>10</v>
      </c>
      <c r="T2055" s="4">
        <v>13</v>
      </c>
      <c r="U2055" s="4">
        <v>3</v>
      </c>
      <c r="V2055" s="4">
        <v>11</v>
      </c>
      <c r="W2055" s="4">
        <v>11</v>
      </c>
      <c r="X2055">
        <v>2</v>
      </c>
      <c r="Y2055">
        <v>2</v>
      </c>
      <c r="Z2055" t="str">
        <f t="shared" si="131"/>
        <v>Low</v>
      </c>
      <c r="AA2055" s="14">
        <f t="shared" ca="1" si="132"/>
        <v>2.393004236982605</v>
      </c>
      <c r="AB2055">
        <v>0</v>
      </c>
      <c r="AC2055">
        <v>3</v>
      </c>
      <c r="AD2055" s="14">
        <f t="shared" ca="1" si="133"/>
        <v>3.0972203081865297</v>
      </c>
      <c r="AE2055">
        <v>7</v>
      </c>
      <c r="AF2055">
        <v>0</v>
      </c>
      <c r="AG2055">
        <v>0</v>
      </c>
      <c r="AH2055">
        <v>0</v>
      </c>
      <c r="AI2055">
        <v>0</v>
      </c>
      <c r="AJ2055">
        <v>0</v>
      </c>
      <c r="AK2055">
        <v>0</v>
      </c>
      <c r="AL2055">
        <v>0</v>
      </c>
      <c r="AM2055" t="s">
        <v>48</v>
      </c>
    </row>
    <row r="2056" spans="1:39" hidden="1" x14ac:dyDescent="0.3">
      <c r="A2056">
        <v>9592</v>
      </c>
      <c r="B2056">
        <v>1983</v>
      </c>
      <c r="C2056" s="14">
        <f>2021-Table1[[#This Row],[Year_Birth]]</f>
        <v>38</v>
      </c>
      <c r="D2056" t="s">
        <v>46</v>
      </c>
      <c r="E2056" s="14" t="str" cm="1">
        <f t="array" ref="E2056">_xlfn.SWITCH(Table1[[#This Row],[Education]],"Graduation","Bachelor’s","Basic","High School","2n Cycle","Master’s","Master","Master’s","PhD","PhD","Other")</f>
        <v>Bachelor’s</v>
      </c>
      <c r="F2056" t="s">
        <v>40</v>
      </c>
      <c r="G2056" s="14" t="s">
        <v>40</v>
      </c>
      <c r="H2056" s="14" t="str" cm="1">
        <f t="array" ref="H2056">_xlfn.SWITCH(Table1[[#This Row],[Marital_Status_mod]],"Together","Couple","Married","Couple","Divorced","Single","Single","Single","Widow","Single","Other")</f>
        <v>Couple</v>
      </c>
      <c r="I2056" s="4">
        <v>22010</v>
      </c>
      <c r="J2056" s="41" t="str">
        <f t="shared" si="130"/>
        <v>$20 - $30K</v>
      </c>
      <c r="K2056">
        <v>1</v>
      </c>
      <c r="L2056">
        <v>0</v>
      </c>
      <c r="M2056">
        <f>Table1[[#This Row],[Teenhome]]+Table1[[#This Row],[Kidhome]]</f>
        <v>1</v>
      </c>
      <c r="N2056" s="1">
        <v>41455</v>
      </c>
      <c r="O2056" s="16">
        <f>(Table1[[#This Row],[DataSetDate]]-Table1[[#This Row],[Dt_Customer]])/365</f>
        <v>7.6082191780821917</v>
      </c>
      <c r="P2056" s="15">
        <v>44232</v>
      </c>
      <c r="Q2056">
        <v>51</v>
      </c>
      <c r="R2056" s="4">
        <v>11</v>
      </c>
      <c r="S2056" s="4">
        <v>2</v>
      </c>
      <c r="T2056" s="4">
        <v>9</v>
      </c>
      <c r="U2056" s="4">
        <v>3</v>
      </c>
      <c r="V2056" s="4">
        <v>0</v>
      </c>
      <c r="W2056" s="4">
        <v>8</v>
      </c>
      <c r="X2056">
        <v>2</v>
      </c>
      <c r="Y2056">
        <v>2</v>
      </c>
      <c r="Z2056" t="str">
        <f t="shared" si="131"/>
        <v>Low</v>
      </c>
      <c r="AA2056" s="14">
        <f t="shared" ca="1" si="132"/>
        <v>1.8412674672571774</v>
      </c>
      <c r="AB2056">
        <v>0</v>
      </c>
      <c r="AC2056">
        <v>3</v>
      </c>
      <c r="AD2056" s="14">
        <f t="shared" ca="1" si="133"/>
        <v>3.2790241359331853</v>
      </c>
      <c r="AE2056">
        <v>8</v>
      </c>
      <c r="AF2056">
        <v>0</v>
      </c>
      <c r="AG2056">
        <v>0</v>
      </c>
      <c r="AH2056">
        <v>0</v>
      </c>
      <c r="AI2056">
        <v>0</v>
      </c>
      <c r="AJ2056">
        <v>0</v>
      </c>
      <c r="AK2056">
        <v>0</v>
      </c>
      <c r="AL2056">
        <v>0</v>
      </c>
      <c r="AM2056" t="s">
        <v>41</v>
      </c>
    </row>
    <row r="2057" spans="1:39" hidden="1" x14ac:dyDescent="0.3">
      <c r="A2057">
        <v>8430</v>
      </c>
      <c r="B2057">
        <v>1957</v>
      </c>
      <c r="C2057" s="14">
        <f>2021-Table1[[#This Row],[Year_Birth]]</f>
        <v>64</v>
      </c>
      <c r="D2057" t="s">
        <v>46</v>
      </c>
      <c r="E2057" s="14" t="str" cm="1">
        <f t="array" ref="E2057">_xlfn.SWITCH(Table1[[#This Row],[Education]],"Graduation","Bachelor’s","Basic","High School","2n Cycle","Master’s","Master","Master’s","PhD","PhD","Other")</f>
        <v>Bachelor’s</v>
      </c>
      <c r="F2057" t="s">
        <v>40</v>
      </c>
      <c r="G2057" s="14" t="s">
        <v>40</v>
      </c>
      <c r="H2057" s="14" t="str" cm="1">
        <f t="array" ref="H2057">_xlfn.SWITCH(Table1[[#This Row],[Marital_Status_mod]],"Together","Couple","Married","Couple","Divorced","Single","Single","Single","Widow","Single","Other")</f>
        <v>Couple</v>
      </c>
      <c r="I2057" s="4">
        <v>21994</v>
      </c>
      <c r="J2057" s="41" t="str">
        <f t="shared" si="130"/>
        <v>$20 - $30K</v>
      </c>
      <c r="K2057">
        <v>0</v>
      </c>
      <c r="L2057">
        <v>1</v>
      </c>
      <c r="M2057">
        <f>Table1[[#This Row],[Teenhome]]+Table1[[#This Row],[Kidhome]]</f>
        <v>1</v>
      </c>
      <c r="N2057" s="1">
        <v>41267</v>
      </c>
      <c r="O2057" s="16">
        <f>(Table1[[#This Row],[DataSetDate]]-Table1[[#This Row],[Dt_Customer]])/365</f>
        <v>8.1232876712328768</v>
      </c>
      <c r="P2057" s="15">
        <v>44232</v>
      </c>
      <c r="Q2057">
        <v>4</v>
      </c>
      <c r="R2057" s="4">
        <v>9</v>
      </c>
      <c r="S2057" s="4">
        <v>0</v>
      </c>
      <c r="T2057" s="4">
        <v>6</v>
      </c>
      <c r="U2057" s="4">
        <v>3</v>
      </c>
      <c r="V2057" s="4">
        <v>1</v>
      </c>
      <c r="W2057" s="4">
        <v>3</v>
      </c>
      <c r="X2057">
        <v>1</v>
      </c>
      <c r="Y2057">
        <v>0</v>
      </c>
      <c r="Z2057" t="str">
        <f t="shared" si="131"/>
        <v>Low</v>
      </c>
      <c r="AA2057" s="14">
        <f t="shared" ca="1" si="132"/>
        <v>-0.11873653800423192</v>
      </c>
      <c r="AB2057">
        <v>0</v>
      </c>
      <c r="AC2057">
        <v>3</v>
      </c>
      <c r="AD2057" s="14">
        <f t="shared" ca="1" si="133"/>
        <v>3.3255266020486269</v>
      </c>
      <c r="AE2057">
        <v>5</v>
      </c>
      <c r="AF2057">
        <v>0</v>
      </c>
      <c r="AG2057">
        <v>0</v>
      </c>
      <c r="AH2057">
        <v>0</v>
      </c>
      <c r="AI2057">
        <v>0</v>
      </c>
      <c r="AJ2057">
        <v>0</v>
      </c>
      <c r="AK2057">
        <v>0</v>
      </c>
      <c r="AL2057">
        <v>0</v>
      </c>
      <c r="AM2057" t="s">
        <v>53</v>
      </c>
    </row>
    <row r="2058" spans="1:39" hidden="1" x14ac:dyDescent="0.3">
      <c r="A2058">
        <v>8619</v>
      </c>
      <c r="B2058">
        <v>1957</v>
      </c>
      <c r="C2058" s="14">
        <f>2021-Table1[[#This Row],[Year_Birth]]</f>
        <v>64</v>
      </c>
      <c r="D2058" t="s">
        <v>46</v>
      </c>
      <c r="E2058" s="14" t="str" cm="1">
        <f t="array" ref="E2058">_xlfn.SWITCH(Table1[[#This Row],[Education]],"Graduation","Bachelor’s","Basic","High School","2n Cycle","Master’s","Master","Master’s","PhD","PhD","Other")</f>
        <v>Bachelor’s</v>
      </c>
      <c r="F2058" t="s">
        <v>40</v>
      </c>
      <c r="G2058" s="14" t="s">
        <v>40</v>
      </c>
      <c r="H2058" s="14" t="str" cm="1">
        <f t="array" ref="H2058">_xlfn.SWITCH(Table1[[#This Row],[Marital_Status_mod]],"Together","Couple","Married","Couple","Divorced","Single","Single","Single","Widow","Single","Other")</f>
        <v>Couple</v>
      </c>
      <c r="I2058" s="4">
        <v>21994</v>
      </c>
      <c r="J2058" s="41" t="str">
        <f t="shared" si="130"/>
        <v>$20 - $30K</v>
      </c>
      <c r="K2058">
        <v>0</v>
      </c>
      <c r="L2058">
        <v>1</v>
      </c>
      <c r="M2058">
        <f>Table1[[#This Row],[Teenhome]]+Table1[[#This Row],[Kidhome]]</f>
        <v>1</v>
      </c>
      <c r="N2058" s="1">
        <v>41267</v>
      </c>
      <c r="O2058" s="16">
        <f>(Table1[[#This Row],[DataSetDate]]-Table1[[#This Row],[Dt_Customer]])/365</f>
        <v>8.1232876712328768</v>
      </c>
      <c r="P2058" s="15">
        <v>44232</v>
      </c>
      <c r="Q2058">
        <v>4</v>
      </c>
      <c r="R2058" s="4">
        <v>9</v>
      </c>
      <c r="S2058" s="4">
        <v>0</v>
      </c>
      <c r="T2058" s="4">
        <v>6</v>
      </c>
      <c r="U2058" s="4">
        <v>3</v>
      </c>
      <c r="V2058" s="4">
        <v>1</v>
      </c>
      <c r="W2058" s="4">
        <v>3</v>
      </c>
      <c r="X2058">
        <v>1</v>
      </c>
      <c r="Y2058">
        <v>0</v>
      </c>
      <c r="Z2058" t="str">
        <f t="shared" si="131"/>
        <v>Low</v>
      </c>
      <c r="AA2058" s="14">
        <f t="shared" ca="1" si="132"/>
        <v>0.35189733989492056</v>
      </c>
      <c r="AB2058">
        <v>0</v>
      </c>
      <c r="AC2058">
        <v>3</v>
      </c>
      <c r="AD2058" s="14">
        <f t="shared" ca="1" si="133"/>
        <v>2.8480736283936241</v>
      </c>
      <c r="AE2058">
        <v>5</v>
      </c>
      <c r="AF2058">
        <v>0</v>
      </c>
      <c r="AG2058">
        <v>0</v>
      </c>
      <c r="AH2058">
        <v>0</v>
      </c>
      <c r="AI2058">
        <v>0</v>
      </c>
      <c r="AJ2058">
        <v>0</v>
      </c>
      <c r="AK2058">
        <v>0</v>
      </c>
      <c r="AL2058">
        <v>0</v>
      </c>
      <c r="AM2058" t="s">
        <v>41</v>
      </c>
    </row>
    <row r="2059" spans="1:39" hidden="1" x14ac:dyDescent="0.3">
      <c r="A2059">
        <v>4328</v>
      </c>
      <c r="B2059">
        <v>1986</v>
      </c>
      <c r="C2059" s="14">
        <f>2021-Table1[[#This Row],[Year_Birth]]</f>
        <v>35</v>
      </c>
      <c r="D2059" t="s">
        <v>51</v>
      </c>
      <c r="E2059" s="14" t="str" cm="1">
        <f t="array" ref="E2059">_xlfn.SWITCH(Table1[[#This Row],[Education]],"Graduation","Bachelor’s","Basic","High School","2n Cycle","Master’s","Master","Master’s","PhD","PhD","Other")</f>
        <v>Master’s</v>
      </c>
      <c r="F2059" t="s">
        <v>42</v>
      </c>
      <c r="G2059" s="14" t="s">
        <v>42</v>
      </c>
      <c r="H2059" s="14" t="str" cm="1">
        <f t="array" ref="H2059">_xlfn.SWITCH(Table1[[#This Row],[Marital_Status_mod]],"Together","Couple","Married","Couple","Divorced","Single","Single","Single","Widow","Single","Other")</f>
        <v>Couple</v>
      </c>
      <c r="I2059" s="4">
        <v>21955</v>
      </c>
      <c r="J2059" s="41" t="str">
        <f t="shared" si="130"/>
        <v>$20 - $30K</v>
      </c>
      <c r="K2059">
        <v>1</v>
      </c>
      <c r="L2059">
        <v>0</v>
      </c>
      <c r="M2059">
        <f>Table1[[#This Row],[Teenhome]]+Table1[[#This Row],[Kidhome]]</f>
        <v>1</v>
      </c>
      <c r="N2059" s="1">
        <v>41524</v>
      </c>
      <c r="O2059" s="16">
        <f>(Table1[[#This Row],[DataSetDate]]-Table1[[#This Row],[Dt_Customer]])/365</f>
        <v>7.419178082191781</v>
      </c>
      <c r="P2059" s="15">
        <v>44232</v>
      </c>
      <c r="Q2059">
        <v>81</v>
      </c>
      <c r="R2059" s="4">
        <v>5</v>
      </c>
      <c r="S2059" s="4">
        <v>1</v>
      </c>
      <c r="T2059" s="4">
        <v>7</v>
      </c>
      <c r="U2059" s="4">
        <v>17</v>
      </c>
      <c r="V2059" s="4">
        <v>14</v>
      </c>
      <c r="W2059" s="4">
        <v>11</v>
      </c>
      <c r="X2059">
        <v>2</v>
      </c>
      <c r="Y2059">
        <v>2</v>
      </c>
      <c r="Z2059" t="str">
        <f t="shared" si="131"/>
        <v>Low</v>
      </c>
      <c r="AA2059" s="14">
        <f t="shared" ca="1" si="132"/>
        <v>1.9196645161113135</v>
      </c>
      <c r="AB2059">
        <v>1</v>
      </c>
      <c r="AC2059">
        <v>3</v>
      </c>
      <c r="AD2059" s="14">
        <f t="shared" ca="1" si="133"/>
        <v>2.9537952820473419</v>
      </c>
      <c r="AE2059">
        <v>6</v>
      </c>
      <c r="AF2059">
        <v>0</v>
      </c>
      <c r="AG2059">
        <v>0</v>
      </c>
      <c r="AH2059">
        <v>0</v>
      </c>
      <c r="AI2059">
        <v>0</v>
      </c>
      <c r="AJ2059">
        <v>0</v>
      </c>
      <c r="AK2059">
        <v>0</v>
      </c>
      <c r="AL2059">
        <v>0</v>
      </c>
      <c r="AM2059" t="s">
        <v>41</v>
      </c>
    </row>
    <row r="2060" spans="1:39" hidden="1" x14ac:dyDescent="0.3">
      <c r="A2060">
        <v>9862</v>
      </c>
      <c r="B2060">
        <v>1969</v>
      </c>
      <c r="C2060" s="14">
        <f>2021-Table1[[#This Row],[Year_Birth]]</f>
        <v>52</v>
      </c>
      <c r="D2060" t="s">
        <v>46</v>
      </c>
      <c r="E2060" s="14" t="str" cm="1">
        <f t="array" ref="E2060">_xlfn.SWITCH(Table1[[#This Row],[Education]],"Graduation","Bachelor’s","Basic","High School","2n Cycle","Master’s","Master","Master’s","PhD","PhD","Other")</f>
        <v>Bachelor’s</v>
      </c>
      <c r="F2060" t="s">
        <v>40</v>
      </c>
      <c r="G2060" s="14" t="s">
        <v>40</v>
      </c>
      <c r="H2060" s="14" t="str" cm="1">
        <f t="array" ref="H2060">_xlfn.SWITCH(Table1[[#This Row],[Marital_Status_mod]],"Together","Couple","Married","Couple","Divorced","Single","Single","Single","Widow","Single","Other")</f>
        <v>Couple</v>
      </c>
      <c r="I2060" s="4">
        <v>21918</v>
      </c>
      <c r="J2060" s="41" t="str">
        <f t="shared" si="130"/>
        <v>$20 - $30K</v>
      </c>
      <c r="K2060">
        <v>1</v>
      </c>
      <c r="L2060">
        <v>0</v>
      </c>
      <c r="M2060">
        <f>Table1[[#This Row],[Teenhome]]+Table1[[#This Row],[Kidhome]]</f>
        <v>1</v>
      </c>
      <c r="N2060" s="1">
        <v>41592</v>
      </c>
      <c r="O2060" s="16">
        <f>(Table1[[#This Row],[DataSetDate]]-Table1[[#This Row],[Dt_Customer]])/365</f>
        <v>7.2328767123287667</v>
      </c>
      <c r="P2060" s="15">
        <v>44232</v>
      </c>
      <c r="Q2060">
        <v>37</v>
      </c>
      <c r="R2060" s="4">
        <v>1</v>
      </c>
      <c r="S2060" s="4">
        <v>6</v>
      </c>
      <c r="T2060" s="4">
        <v>7</v>
      </c>
      <c r="U2060" s="4">
        <v>11</v>
      </c>
      <c r="V2060" s="4">
        <v>5</v>
      </c>
      <c r="W2060" s="4">
        <v>3</v>
      </c>
      <c r="X2060">
        <v>2</v>
      </c>
      <c r="Y2060">
        <v>2</v>
      </c>
      <c r="Z2060" t="str">
        <f t="shared" si="131"/>
        <v>Low</v>
      </c>
      <c r="AA2060" s="14">
        <f t="shared" ca="1" si="132"/>
        <v>1.6219281546209556</v>
      </c>
      <c r="AB2060">
        <v>0</v>
      </c>
      <c r="AC2060">
        <v>3</v>
      </c>
      <c r="AD2060" s="14">
        <f t="shared" ca="1" si="133"/>
        <v>2.8390384155948127</v>
      </c>
      <c r="AE2060">
        <v>6</v>
      </c>
      <c r="AF2060">
        <v>0</v>
      </c>
      <c r="AG2060">
        <v>0</v>
      </c>
      <c r="AH2060">
        <v>0</v>
      </c>
      <c r="AI2060">
        <v>0</v>
      </c>
      <c r="AJ2060">
        <v>0</v>
      </c>
      <c r="AK2060">
        <v>0</v>
      </c>
      <c r="AL2060">
        <v>0</v>
      </c>
      <c r="AM2060" t="s">
        <v>48</v>
      </c>
    </row>
    <row r="2061" spans="1:39" hidden="1" x14ac:dyDescent="0.3">
      <c r="A2061">
        <v>7141</v>
      </c>
      <c r="B2061">
        <v>1986</v>
      </c>
      <c r="C2061" s="14">
        <f>2021-Table1[[#This Row],[Year_Birth]]</f>
        <v>35</v>
      </c>
      <c r="D2061" t="s">
        <v>44</v>
      </c>
      <c r="E2061" s="14" t="str" cm="1">
        <f t="array" ref="E2061">_xlfn.SWITCH(Table1[[#This Row],[Education]],"Graduation","Bachelor’s","Basic","High School","2n Cycle","Master’s","Master","Master’s","PhD","PhD","Other")</f>
        <v>Master’s</v>
      </c>
      <c r="F2061" t="s">
        <v>50</v>
      </c>
      <c r="G2061" s="14" t="s">
        <v>50</v>
      </c>
      <c r="H2061" s="14" t="str" cm="1">
        <f t="array" ref="H2061">_xlfn.SWITCH(Table1[[#This Row],[Marital_Status_mod]],"Together","Couple","Married","Couple","Divorced","Single","Single","Single","Widow","Single","Other")</f>
        <v>Single</v>
      </c>
      <c r="I2061" s="4">
        <v>21888</v>
      </c>
      <c r="J2061" s="41" t="str">
        <f t="shared" si="130"/>
        <v>$20 - $30K</v>
      </c>
      <c r="K2061">
        <v>1</v>
      </c>
      <c r="L2061">
        <v>0</v>
      </c>
      <c r="M2061">
        <f>Table1[[#This Row],[Teenhome]]+Table1[[#This Row],[Kidhome]]</f>
        <v>1</v>
      </c>
      <c r="N2061" s="1">
        <v>41272</v>
      </c>
      <c r="O2061" s="16">
        <f>(Table1[[#This Row],[DataSetDate]]-Table1[[#This Row],[Dt_Customer]])/365</f>
        <v>8.1095890410958908</v>
      </c>
      <c r="P2061" s="15">
        <v>44232</v>
      </c>
      <c r="Q2061">
        <v>15</v>
      </c>
      <c r="R2061" s="4">
        <v>88</v>
      </c>
      <c r="S2061" s="4">
        <v>10</v>
      </c>
      <c r="T2061" s="4">
        <v>46</v>
      </c>
      <c r="U2061" s="4">
        <v>2</v>
      </c>
      <c r="V2061" s="4">
        <v>3</v>
      </c>
      <c r="W2061" s="4">
        <v>64</v>
      </c>
      <c r="X2061">
        <v>4</v>
      </c>
      <c r="Y2061">
        <v>5</v>
      </c>
      <c r="Z2061" t="str">
        <f t="shared" si="131"/>
        <v>Medium</v>
      </c>
      <c r="AA2061" s="14">
        <f t="shared" ca="1" si="132"/>
        <v>5.1808914323678374</v>
      </c>
      <c r="AB2061">
        <v>1</v>
      </c>
      <c r="AC2061">
        <v>2</v>
      </c>
      <c r="AD2061" s="14">
        <f t="shared" ca="1" si="133"/>
        <v>1.6128367558934731</v>
      </c>
      <c r="AE2061">
        <v>10</v>
      </c>
      <c r="AF2061">
        <v>0</v>
      </c>
      <c r="AG2061">
        <v>0</v>
      </c>
      <c r="AH2061">
        <v>0</v>
      </c>
      <c r="AI2061">
        <v>0</v>
      </c>
      <c r="AJ2061">
        <v>0</v>
      </c>
      <c r="AK2061">
        <v>1</v>
      </c>
      <c r="AL2061">
        <v>0</v>
      </c>
      <c r="AM2061" t="s">
        <v>41</v>
      </c>
    </row>
    <row r="2062" spans="1:39" hidden="1" x14ac:dyDescent="0.3">
      <c r="A2062">
        <v>905</v>
      </c>
      <c r="B2062">
        <v>1986</v>
      </c>
      <c r="C2062" s="14">
        <f>2021-Table1[[#This Row],[Year_Birth]]</f>
        <v>35</v>
      </c>
      <c r="D2062" t="s">
        <v>46</v>
      </c>
      <c r="E2062" s="14" t="str" cm="1">
        <f t="array" ref="E2062">_xlfn.SWITCH(Table1[[#This Row],[Education]],"Graduation","Bachelor’s","Basic","High School","2n Cycle","Master’s","Master","Master’s","PhD","PhD","Other")</f>
        <v>Bachelor’s</v>
      </c>
      <c r="F2062" t="s">
        <v>49</v>
      </c>
      <c r="G2062" s="14" t="s">
        <v>49</v>
      </c>
      <c r="H2062" s="14" t="str" cm="1">
        <f t="array" ref="H2062">_xlfn.SWITCH(Table1[[#This Row],[Marital_Status_mod]],"Together","Couple","Married","Couple","Divorced","Single","Single","Single","Widow","Single","Other")</f>
        <v>Single</v>
      </c>
      <c r="I2062" s="4">
        <v>21846</v>
      </c>
      <c r="J2062" s="41" t="str">
        <f t="shared" si="130"/>
        <v>$20 - $30K</v>
      </c>
      <c r="K2062">
        <v>1</v>
      </c>
      <c r="L2062">
        <v>0</v>
      </c>
      <c r="M2062">
        <f>Table1[[#This Row],[Teenhome]]+Table1[[#This Row],[Kidhome]]</f>
        <v>1</v>
      </c>
      <c r="N2062" s="1">
        <v>41569</v>
      </c>
      <c r="O2062" s="16">
        <f>(Table1[[#This Row],[DataSetDate]]-Table1[[#This Row],[Dt_Customer]])/365</f>
        <v>7.2958904109589042</v>
      </c>
      <c r="P2062" s="15">
        <v>44232</v>
      </c>
      <c r="Q2062">
        <v>38</v>
      </c>
      <c r="R2062" s="4">
        <v>7</v>
      </c>
      <c r="S2062" s="4">
        <v>17</v>
      </c>
      <c r="T2062" s="4">
        <v>18</v>
      </c>
      <c r="U2062" s="4">
        <v>6</v>
      </c>
      <c r="V2062" s="4">
        <v>10</v>
      </c>
      <c r="W2062" s="4">
        <v>26</v>
      </c>
      <c r="X2062">
        <v>4</v>
      </c>
      <c r="Y2062">
        <v>4</v>
      </c>
      <c r="Z2062" t="str">
        <f t="shared" si="131"/>
        <v>Medium</v>
      </c>
      <c r="AA2062" s="14">
        <f t="shared" ca="1" si="132"/>
        <v>4.3231072126141061</v>
      </c>
      <c r="AB2062">
        <v>0</v>
      </c>
      <c r="AC2062">
        <v>3</v>
      </c>
      <c r="AD2062" s="14">
        <f t="shared" ca="1" si="133"/>
        <v>2.9710002814532075</v>
      </c>
      <c r="AE2062">
        <v>8</v>
      </c>
      <c r="AF2062">
        <v>0</v>
      </c>
      <c r="AG2062">
        <v>0</v>
      </c>
      <c r="AH2062">
        <v>0</v>
      </c>
      <c r="AI2062">
        <v>0</v>
      </c>
      <c r="AJ2062">
        <v>0</v>
      </c>
      <c r="AK2062">
        <v>0</v>
      </c>
      <c r="AL2062">
        <v>0</v>
      </c>
      <c r="AM2062" t="s">
        <v>47</v>
      </c>
    </row>
    <row r="2063" spans="1:39" hidden="1" x14ac:dyDescent="0.3">
      <c r="A2063">
        <v>2549</v>
      </c>
      <c r="B2063">
        <v>1983</v>
      </c>
      <c r="C2063" s="14">
        <f>2021-Table1[[#This Row],[Year_Birth]]</f>
        <v>38</v>
      </c>
      <c r="D2063" t="s">
        <v>39</v>
      </c>
      <c r="E2063" s="14" t="str" cm="1">
        <f t="array" ref="E2063">_xlfn.SWITCH(Table1[[#This Row],[Education]],"Graduation","Bachelor’s","Basic","High School","2n Cycle","Master’s","Master","Master’s","PhD","PhD","Other")</f>
        <v>PhD</v>
      </c>
      <c r="F2063" t="s">
        <v>40</v>
      </c>
      <c r="G2063" s="14" t="s">
        <v>40</v>
      </c>
      <c r="H2063" s="14" t="str" cm="1">
        <f t="array" ref="H2063">_xlfn.SWITCH(Table1[[#This Row],[Marital_Status_mod]],"Together","Couple","Married","Couple","Divorced","Single","Single","Single","Widow","Single","Other")</f>
        <v>Couple</v>
      </c>
      <c r="I2063" s="4">
        <v>21840</v>
      </c>
      <c r="J2063" s="41" t="str">
        <f t="shared" si="130"/>
        <v>$20 - $30K</v>
      </c>
      <c r="K2063">
        <v>1</v>
      </c>
      <c r="L2063">
        <v>0</v>
      </c>
      <c r="M2063">
        <f>Table1[[#This Row],[Teenhome]]+Table1[[#This Row],[Kidhome]]</f>
        <v>1</v>
      </c>
      <c r="N2063" s="1">
        <v>41476</v>
      </c>
      <c r="O2063" s="16">
        <f>(Table1[[#This Row],[DataSetDate]]-Table1[[#This Row],[Dt_Customer]])/365</f>
        <v>7.5506849315068489</v>
      </c>
      <c r="P2063" s="15">
        <v>44232</v>
      </c>
      <c r="Q2063">
        <v>80</v>
      </c>
      <c r="R2063" s="4">
        <v>17</v>
      </c>
      <c r="S2063" s="4">
        <v>0</v>
      </c>
      <c r="T2063" s="4">
        <v>9</v>
      </c>
      <c r="U2063" s="4">
        <v>0</v>
      </c>
      <c r="V2063" s="4">
        <v>0</v>
      </c>
      <c r="W2063" s="4">
        <v>1</v>
      </c>
      <c r="X2063">
        <v>1</v>
      </c>
      <c r="Y2063">
        <v>1</v>
      </c>
      <c r="Z2063" t="str">
        <f t="shared" si="131"/>
        <v>Low</v>
      </c>
      <c r="AA2063" s="14">
        <f t="shared" ca="1" si="132"/>
        <v>0.74020813519400974</v>
      </c>
      <c r="AB2063">
        <v>0</v>
      </c>
      <c r="AC2063">
        <v>3</v>
      </c>
      <c r="AD2063" s="14">
        <f t="shared" ca="1" si="133"/>
        <v>3.1511930872747005</v>
      </c>
      <c r="AE2063">
        <v>9</v>
      </c>
      <c r="AF2063">
        <v>0</v>
      </c>
      <c r="AG2063">
        <v>0</v>
      </c>
      <c r="AH2063">
        <v>0</v>
      </c>
      <c r="AI2063">
        <v>0</v>
      </c>
      <c r="AJ2063">
        <v>0</v>
      </c>
      <c r="AK2063">
        <v>0</v>
      </c>
      <c r="AL2063">
        <v>0</v>
      </c>
      <c r="AM2063" t="s">
        <v>41</v>
      </c>
    </row>
    <row r="2064" spans="1:39" hidden="1" x14ac:dyDescent="0.3">
      <c r="A2064">
        <v>3623</v>
      </c>
      <c r="B2064">
        <v>1976</v>
      </c>
      <c r="C2064" s="14">
        <f>2021-Table1[[#This Row],[Year_Birth]]</f>
        <v>45</v>
      </c>
      <c r="D2064" t="s">
        <v>46</v>
      </c>
      <c r="E2064" s="14" t="str" cm="1">
        <f t="array" ref="E2064">_xlfn.SWITCH(Table1[[#This Row],[Education]],"Graduation","Bachelor’s","Basic","High School","2n Cycle","Master’s","Master","Master’s","PhD","PhD","Other")</f>
        <v>Bachelor’s</v>
      </c>
      <c r="F2064" t="s">
        <v>40</v>
      </c>
      <c r="G2064" s="14" t="s">
        <v>40</v>
      </c>
      <c r="H2064" s="14" t="str" cm="1">
        <f t="array" ref="H2064">_xlfn.SWITCH(Table1[[#This Row],[Marital_Status_mod]],"Together","Couple","Married","Couple","Divorced","Single","Single","Single","Widow","Single","Other")</f>
        <v>Couple</v>
      </c>
      <c r="I2064" s="4">
        <v>21675</v>
      </c>
      <c r="J2064" s="41" t="str">
        <f t="shared" si="130"/>
        <v>$20 - $30K</v>
      </c>
      <c r="K2064">
        <v>1</v>
      </c>
      <c r="L2064">
        <v>0</v>
      </c>
      <c r="M2064">
        <f>Table1[[#This Row],[Teenhome]]+Table1[[#This Row],[Kidhome]]</f>
        <v>1</v>
      </c>
      <c r="N2064" s="1">
        <v>41801</v>
      </c>
      <c r="O2064" s="16">
        <f>(Table1[[#This Row],[DataSetDate]]-Table1[[#This Row],[Dt_Customer]])/365</f>
        <v>6.6602739726027398</v>
      </c>
      <c r="P2064" s="15">
        <v>44232</v>
      </c>
      <c r="Q2064">
        <v>55</v>
      </c>
      <c r="R2064" s="4">
        <v>4</v>
      </c>
      <c r="S2064" s="4">
        <v>0</v>
      </c>
      <c r="T2064" s="4">
        <v>16</v>
      </c>
      <c r="U2064" s="4">
        <v>17</v>
      </c>
      <c r="V2064" s="4">
        <v>4</v>
      </c>
      <c r="W2064" s="4">
        <v>4</v>
      </c>
      <c r="X2064">
        <v>3</v>
      </c>
      <c r="Y2064">
        <v>4</v>
      </c>
      <c r="Z2064" t="str">
        <f t="shared" si="131"/>
        <v>Medium</v>
      </c>
      <c r="AA2064" s="14">
        <f t="shared" ca="1" si="132"/>
        <v>3.9986342976362139</v>
      </c>
      <c r="AB2064">
        <v>0</v>
      </c>
      <c r="AC2064">
        <v>3</v>
      </c>
      <c r="AD2064" s="14">
        <f t="shared" ca="1" si="133"/>
        <v>3.1012780467782752</v>
      </c>
      <c r="AE2064">
        <v>7</v>
      </c>
      <c r="AF2064">
        <v>0</v>
      </c>
      <c r="AG2064">
        <v>0</v>
      </c>
      <c r="AH2064">
        <v>0</v>
      </c>
      <c r="AI2064">
        <v>0</v>
      </c>
      <c r="AJ2064">
        <v>0</v>
      </c>
      <c r="AK2064">
        <v>0</v>
      </c>
      <c r="AL2064">
        <v>0</v>
      </c>
      <c r="AM2064" t="s">
        <v>45</v>
      </c>
    </row>
    <row r="2065" spans="1:39" hidden="1" x14ac:dyDescent="0.3">
      <c r="A2065">
        <v>6856</v>
      </c>
      <c r="B2065">
        <v>1979</v>
      </c>
      <c r="C2065" s="14">
        <f>2021-Table1[[#This Row],[Year_Birth]]</f>
        <v>42</v>
      </c>
      <c r="D2065" t="s">
        <v>46</v>
      </c>
      <c r="E2065" s="14" t="str" cm="1">
        <f t="array" ref="E2065">_xlfn.SWITCH(Table1[[#This Row],[Education]],"Graduation","Bachelor’s","Basic","High School","2n Cycle","Master’s","Master","Master’s","PhD","PhD","Other")</f>
        <v>Bachelor’s</v>
      </c>
      <c r="F2065" t="s">
        <v>40</v>
      </c>
      <c r="G2065" s="14" t="s">
        <v>40</v>
      </c>
      <c r="H2065" s="14" t="str" cm="1">
        <f t="array" ref="H2065">_xlfn.SWITCH(Table1[[#This Row],[Marital_Status_mod]],"Together","Couple","Married","Couple","Divorced","Single","Single","Single","Widow","Single","Other")</f>
        <v>Couple</v>
      </c>
      <c r="I2065" s="4">
        <v>21645</v>
      </c>
      <c r="J2065" s="41" t="str">
        <f t="shared" si="130"/>
        <v>$20 - $30K</v>
      </c>
      <c r="K2065">
        <v>1</v>
      </c>
      <c r="L2065">
        <v>0</v>
      </c>
      <c r="M2065">
        <f>Table1[[#This Row],[Teenhome]]+Table1[[#This Row],[Kidhome]]</f>
        <v>1</v>
      </c>
      <c r="N2065" s="1">
        <v>41155</v>
      </c>
      <c r="O2065" s="16">
        <f>(Table1[[#This Row],[DataSetDate]]-Table1[[#This Row],[Dt_Customer]])/365</f>
        <v>8.4301369863013704</v>
      </c>
      <c r="P2065" s="15">
        <v>44232</v>
      </c>
      <c r="Q2065">
        <v>75</v>
      </c>
      <c r="R2065" s="4">
        <v>14</v>
      </c>
      <c r="S2065" s="4">
        <v>0</v>
      </c>
      <c r="T2065" s="4">
        <v>23</v>
      </c>
      <c r="U2065" s="4">
        <v>4</v>
      </c>
      <c r="V2065" s="4">
        <v>5</v>
      </c>
      <c r="W2065" s="4">
        <v>19</v>
      </c>
      <c r="X2065">
        <v>3</v>
      </c>
      <c r="Y2065">
        <v>3</v>
      </c>
      <c r="Z2065" t="str">
        <f t="shared" si="131"/>
        <v>Medium</v>
      </c>
      <c r="AA2065" s="14">
        <f t="shared" ca="1" si="132"/>
        <v>3.1916987975723168</v>
      </c>
      <c r="AB2065">
        <v>0</v>
      </c>
      <c r="AC2065">
        <v>3</v>
      </c>
      <c r="AD2065" s="14">
        <f t="shared" ca="1" si="133"/>
        <v>3.2461604226527765</v>
      </c>
      <c r="AE2065">
        <v>9</v>
      </c>
      <c r="AF2065">
        <v>0</v>
      </c>
      <c r="AG2065">
        <v>0</v>
      </c>
      <c r="AH2065">
        <v>0</v>
      </c>
      <c r="AI2065">
        <v>0</v>
      </c>
      <c r="AJ2065">
        <v>0</v>
      </c>
      <c r="AK2065">
        <v>1</v>
      </c>
      <c r="AL2065">
        <v>0</v>
      </c>
      <c r="AM2065" t="s">
        <v>52</v>
      </c>
    </row>
    <row r="2066" spans="1:39" hidden="1" x14ac:dyDescent="0.3">
      <c r="A2066">
        <v>5371</v>
      </c>
      <c r="B2066">
        <v>1989</v>
      </c>
      <c r="C2066" s="14">
        <f>2021-Table1[[#This Row],[Year_Birth]]</f>
        <v>32</v>
      </c>
      <c r="D2066" t="s">
        <v>46</v>
      </c>
      <c r="E2066" s="14" t="str" cm="1">
        <f t="array" ref="E2066">_xlfn.SWITCH(Table1[[#This Row],[Education]],"Graduation","Bachelor’s","Basic","High School","2n Cycle","Master’s","Master","Master’s","PhD","PhD","Other")</f>
        <v>Bachelor’s</v>
      </c>
      <c r="F2066" t="s">
        <v>50</v>
      </c>
      <c r="G2066" s="14" t="s">
        <v>50</v>
      </c>
      <c r="H2066" s="14" t="str" cm="1">
        <f t="array" ref="H2066">_xlfn.SWITCH(Table1[[#This Row],[Marital_Status_mod]],"Together","Couple","Married","Couple","Divorced","Single","Single","Single","Widow","Single","Other")</f>
        <v>Single</v>
      </c>
      <c r="I2066" s="4">
        <v>21474</v>
      </c>
      <c r="J2066" s="41" t="str">
        <f t="shared" si="130"/>
        <v>$20 - $30K</v>
      </c>
      <c r="K2066">
        <v>1</v>
      </c>
      <c r="L2066">
        <v>0</v>
      </c>
      <c r="M2066">
        <f>Table1[[#This Row],[Teenhome]]+Table1[[#This Row],[Kidhome]]</f>
        <v>1</v>
      </c>
      <c r="N2066" s="1">
        <v>41737</v>
      </c>
      <c r="O2066" s="16">
        <f>(Table1[[#This Row],[DataSetDate]]-Table1[[#This Row],[Dt_Customer]])/365</f>
        <v>6.8356164383561646</v>
      </c>
      <c r="P2066" s="15">
        <v>44232</v>
      </c>
      <c r="Q2066">
        <v>0</v>
      </c>
      <c r="R2066" s="4">
        <v>6</v>
      </c>
      <c r="S2066" s="4">
        <v>16</v>
      </c>
      <c r="T2066" s="4">
        <v>24</v>
      </c>
      <c r="U2066" s="4">
        <v>11</v>
      </c>
      <c r="V2066" s="4">
        <v>0</v>
      </c>
      <c r="W2066" s="4">
        <v>34</v>
      </c>
      <c r="X2066">
        <v>2</v>
      </c>
      <c r="Y2066">
        <v>3</v>
      </c>
      <c r="Z2066" t="str">
        <f t="shared" si="131"/>
        <v>Medium</v>
      </c>
      <c r="AA2066" s="14">
        <f t="shared" ca="1" si="132"/>
        <v>2.9501066639640281</v>
      </c>
      <c r="AB2066">
        <v>1</v>
      </c>
      <c r="AC2066">
        <v>2</v>
      </c>
      <c r="AD2066" s="14">
        <f t="shared" ca="1" si="133"/>
        <v>2.232160533240044</v>
      </c>
      <c r="AE2066">
        <v>7</v>
      </c>
      <c r="AF2066">
        <v>0</v>
      </c>
      <c r="AG2066">
        <v>0</v>
      </c>
      <c r="AH2066">
        <v>1</v>
      </c>
      <c r="AI2066">
        <v>0</v>
      </c>
      <c r="AJ2066">
        <v>0</v>
      </c>
      <c r="AK2066">
        <v>1</v>
      </c>
      <c r="AL2066">
        <v>0</v>
      </c>
      <c r="AM2066" t="s">
        <v>41</v>
      </c>
    </row>
    <row r="2067" spans="1:39" hidden="1" x14ac:dyDescent="0.3">
      <c r="A2067">
        <v>5585</v>
      </c>
      <c r="B2067">
        <v>1972</v>
      </c>
      <c r="C2067" s="14">
        <f>2021-Table1[[#This Row],[Year_Birth]]</f>
        <v>49</v>
      </c>
      <c r="D2067" t="s">
        <v>46</v>
      </c>
      <c r="E2067" s="14" t="str" cm="1">
        <f t="array" ref="E2067">_xlfn.SWITCH(Table1[[#This Row],[Education]],"Graduation","Bachelor’s","Basic","High School","2n Cycle","Master’s","Master","Master’s","PhD","PhD","Other")</f>
        <v>Bachelor’s</v>
      </c>
      <c r="F2067" t="s">
        <v>50</v>
      </c>
      <c r="G2067" s="14" t="s">
        <v>50</v>
      </c>
      <c r="H2067" s="14" t="str" cm="1">
        <f t="array" ref="H2067">_xlfn.SWITCH(Table1[[#This Row],[Marital_Status_mod]],"Together","Couple","Married","Couple","Divorced","Single","Single","Single","Widow","Single","Other")</f>
        <v>Single</v>
      </c>
      <c r="I2067" s="4">
        <v>21359</v>
      </c>
      <c r="J2067" s="41" t="str">
        <f t="shared" si="130"/>
        <v>$20 - $30K</v>
      </c>
      <c r="K2067">
        <v>1</v>
      </c>
      <c r="L2067">
        <v>0</v>
      </c>
      <c r="M2067">
        <f>Table1[[#This Row],[Teenhome]]+Table1[[#This Row],[Kidhome]]</f>
        <v>1</v>
      </c>
      <c r="N2067" s="1">
        <v>41384</v>
      </c>
      <c r="O2067" s="16">
        <f>(Table1[[#This Row],[DataSetDate]]-Table1[[#This Row],[Dt_Customer]])/365</f>
        <v>7.8027397260273972</v>
      </c>
      <c r="P2067" s="15">
        <v>44232</v>
      </c>
      <c r="Q2067">
        <v>1</v>
      </c>
      <c r="R2067" s="4">
        <v>12</v>
      </c>
      <c r="S2067" s="4">
        <v>2</v>
      </c>
      <c r="T2067" s="4">
        <v>17</v>
      </c>
      <c r="U2067" s="4">
        <v>6</v>
      </c>
      <c r="V2067" s="4">
        <v>1</v>
      </c>
      <c r="W2067" s="4">
        <v>10</v>
      </c>
      <c r="X2067">
        <v>2</v>
      </c>
      <c r="Y2067">
        <v>2</v>
      </c>
      <c r="Z2067" t="str">
        <f t="shared" si="131"/>
        <v>Low</v>
      </c>
      <c r="AA2067" s="14">
        <f t="shared" ca="1" si="132"/>
        <v>2.2394670715496723</v>
      </c>
      <c r="AB2067">
        <v>0</v>
      </c>
      <c r="AC2067">
        <v>3</v>
      </c>
      <c r="AD2067" s="14">
        <f t="shared" ca="1" si="133"/>
        <v>3.3062993722250695</v>
      </c>
      <c r="AE2067">
        <v>8</v>
      </c>
      <c r="AF2067">
        <v>0</v>
      </c>
      <c r="AG2067">
        <v>0</v>
      </c>
      <c r="AH2067">
        <v>0</v>
      </c>
      <c r="AI2067">
        <v>0</v>
      </c>
      <c r="AJ2067">
        <v>0</v>
      </c>
      <c r="AK2067">
        <v>1</v>
      </c>
      <c r="AL2067">
        <v>0</v>
      </c>
      <c r="AM2067" t="s">
        <v>48</v>
      </c>
    </row>
    <row r="2068" spans="1:39" hidden="1" x14ac:dyDescent="0.3">
      <c r="A2068">
        <v>6770</v>
      </c>
      <c r="B2068">
        <v>1985</v>
      </c>
      <c r="C2068" s="14">
        <f>2021-Table1[[#This Row],[Year_Birth]]</f>
        <v>36</v>
      </c>
      <c r="D2068" t="s">
        <v>46</v>
      </c>
      <c r="E2068" s="14" t="str" cm="1">
        <f t="array" ref="E2068">_xlfn.SWITCH(Table1[[#This Row],[Education]],"Graduation","Bachelor’s","Basic","High School","2n Cycle","Master’s","Master","Master’s","PhD","PhD","Other")</f>
        <v>Bachelor’s</v>
      </c>
      <c r="F2068" t="s">
        <v>42</v>
      </c>
      <c r="G2068" s="14" t="s">
        <v>42</v>
      </c>
      <c r="H2068" s="14" t="str" cm="1">
        <f t="array" ref="H2068">_xlfn.SWITCH(Table1[[#This Row],[Marital_Status_mod]],"Together","Couple","Married","Couple","Divorced","Single","Single","Single","Widow","Single","Other")</f>
        <v>Couple</v>
      </c>
      <c r="I2068" s="4">
        <v>21355</v>
      </c>
      <c r="J2068" s="41" t="str">
        <f t="shared" si="130"/>
        <v>$20 - $30K</v>
      </c>
      <c r="K2068">
        <v>1</v>
      </c>
      <c r="L2068">
        <v>0</v>
      </c>
      <c r="M2068">
        <f>Table1[[#This Row],[Teenhome]]+Table1[[#This Row],[Kidhome]]</f>
        <v>1</v>
      </c>
      <c r="N2068" s="1">
        <v>41506</v>
      </c>
      <c r="O2068" s="16">
        <f>(Table1[[#This Row],[DataSetDate]]-Table1[[#This Row],[Dt_Customer]])/365</f>
        <v>7.4684931506849317</v>
      </c>
      <c r="P2068" s="15">
        <v>44232</v>
      </c>
      <c r="Q2068">
        <v>5</v>
      </c>
      <c r="R2068" s="4">
        <v>5</v>
      </c>
      <c r="S2068" s="4">
        <v>13</v>
      </c>
      <c r="T2068" s="4">
        <v>14</v>
      </c>
      <c r="U2068" s="4">
        <v>0</v>
      </c>
      <c r="V2068" s="4">
        <v>5</v>
      </c>
      <c r="W2068" s="4">
        <v>31</v>
      </c>
      <c r="X2068">
        <v>2</v>
      </c>
      <c r="Y2068">
        <v>2</v>
      </c>
      <c r="Z2068" t="str">
        <f t="shared" si="131"/>
        <v>Low</v>
      </c>
      <c r="AA2068" s="14">
        <f t="shared" ca="1" si="132"/>
        <v>2.2462531658256624</v>
      </c>
      <c r="AB2068">
        <v>1</v>
      </c>
      <c r="AC2068">
        <v>2</v>
      </c>
      <c r="AD2068" s="14">
        <f t="shared" ca="1" si="133"/>
        <v>2.3311458843081572</v>
      </c>
      <c r="AE2068">
        <v>6</v>
      </c>
      <c r="AF2068">
        <v>0</v>
      </c>
      <c r="AG2068">
        <v>0</v>
      </c>
      <c r="AH2068">
        <v>1</v>
      </c>
      <c r="AI2068">
        <v>0</v>
      </c>
      <c r="AJ2068">
        <v>0</v>
      </c>
      <c r="AK2068">
        <v>1</v>
      </c>
      <c r="AL2068">
        <v>0</v>
      </c>
      <c r="AM2068" t="s">
        <v>43</v>
      </c>
    </row>
    <row r="2069" spans="1:39" hidden="1" x14ac:dyDescent="0.3">
      <c r="A2069">
        <v>4066</v>
      </c>
      <c r="B2069">
        <v>1978</v>
      </c>
      <c r="C2069" s="14">
        <f>2021-Table1[[#This Row],[Year_Birth]]</f>
        <v>43</v>
      </c>
      <c r="D2069" t="s">
        <v>51</v>
      </c>
      <c r="E2069" s="14" t="str" cm="1">
        <f t="array" ref="E2069">_xlfn.SWITCH(Table1[[#This Row],[Education]],"Graduation","Bachelor’s","Basic","High School","2n Cycle","Master’s","Master","Master’s","PhD","PhD","Other")</f>
        <v>Master’s</v>
      </c>
      <c r="F2069" t="s">
        <v>49</v>
      </c>
      <c r="G2069" s="14" t="s">
        <v>49</v>
      </c>
      <c r="H2069" s="14" t="str" cm="1">
        <f t="array" ref="H2069">_xlfn.SWITCH(Table1[[#This Row],[Marital_Status_mod]],"Together","Couple","Married","Couple","Divorced","Single","Single","Single","Widow","Single","Other")</f>
        <v>Single</v>
      </c>
      <c r="I2069" s="4">
        <v>21282</v>
      </c>
      <c r="J2069" s="41" t="str">
        <f t="shared" si="130"/>
        <v>$20 - $30K</v>
      </c>
      <c r="K2069">
        <v>1</v>
      </c>
      <c r="L2069">
        <v>0</v>
      </c>
      <c r="M2069">
        <f>Table1[[#This Row],[Teenhome]]+Table1[[#This Row],[Kidhome]]</f>
        <v>1</v>
      </c>
      <c r="N2069" s="1">
        <v>41770</v>
      </c>
      <c r="O2069" s="16">
        <f>(Table1[[#This Row],[DataSetDate]]-Table1[[#This Row],[Dt_Customer]])/365</f>
        <v>6.7452054794520544</v>
      </c>
      <c r="P2069" s="15">
        <v>44232</v>
      </c>
      <c r="Q2069">
        <v>76</v>
      </c>
      <c r="R2069" s="4">
        <v>1</v>
      </c>
      <c r="S2069" s="4">
        <v>5</v>
      </c>
      <c r="T2069" s="4">
        <v>8</v>
      </c>
      <c r="U2069" s="4">
        <v>4</v>
      </c>
      <c r="V2069" s="4">
        <v>8</v>
      </c>
      <c r="W2069" s="4">
        <v>20</v>
      </c>
      <c r="X2069">
        <v>2</v>
      </c>
      <c r="Y2069">
        <v>2</v>
      </c>
      <c r="Z2069" t="str">
        <f t="shared" si="131"/>
        <v>Low</v>
      </c>
      <c r="AA2069" s="14">
        <f t="shared" ca="1" si="132"/>
        <v>2.3682924097418265</v>
      </c>
      <c r="AB2069">
        <v>1</v>
      </c>
      <c r="AC2069">
        <v>2</v>
      </c>
      <c r="AD2069" s="14">
        <f t="shared" ca="1" si="133"/>
        <v>2.0355501808565113</v>
      </c>
      <c r="AE2069">
        <v>6</v>
      </c>
      <c r="AF2069">
        <v>0</v>
      </c>
      <c r="AG2069">
        <v>0</v>
      </c>
      <c r="AH2069">
        <v>0</v>
      </c>
      <c r="AI2069">
        <v>0</v>
      </c>
      <c r="AJ2069">
        <v>0</v>
      </c>
      <c r="AK2069">
        <v>0</v>
      </c>
      <c r="AL2069">
        <v>0</v>
      </c>
      <c r="AM2069" t="s">
        <v>41</v>
      </c>
    </row>
    <row r="2070" spans="1:39" hidden="1" x14ac:dyDescent="0.3">
      <c r="A2070">
        <v>4961</v>
      </c>
      <c r="B2070">
        <v>1974</v>
      </c>
      <c r="C2070" s="14">
        <f>2021-Table1[[#This Row],[Year_Birth]]</f>
        <v>47</v>
      </c>
      <c r="D2070" t="s">
        <v>44</v>
      </c>
      <c r="E2070" s="14" t="str" cm="1">
        <f t="array" ref="E2070">_xlfn.SWITCH(Table1[[#This Row],[Education]],"Graduation","Bachelor’s","Basic","High School","2n Cycle","Master’s","Master","Master’s","PhD","PhD","Other")</f>
        <v>Master’s</v>
      </c>
      <c r="F2070" t="s">
        <v>40</v>
      </c>
      <c r="G2070" s="14" t="s">
        <v>40</v>
      </c>
      <c r="H2070" s="14" t="str" cm="1">
        <f t="array" ref="H2070">_xlfn.SWITCH(Table1[[#This Row],[Marital_Status_mod]],"Together","Couple","Married","Couple","Divorced","Single","Single","Single","Widow","Single","Other")</f>
        <v>Couple</v>
      </c>
      <c r="I2070" s="4">
        <v>21255</v>
      </c>
      <c r="J2070" s="41" t="str">
        <f t="shared" si="130"/>
        <v>$20 - $30K</v>
      </c>
      <c r="K2070">
        <v>1</v>
      </c>
      <c r="L2070">
        <v>0</v>
      </c>
      <c r="M2070">
        <f>Table1[[#This Row],[Teenhome]]+Table1[[#This Row],[Kidhome]]</f>
        <v>1</v>
      </c>
      <c r="N2070" s="1">
        <v>41660</v>
      </c>
      <c r="O2070" s="16">
        <f>(Table1[[#This Row],[DataSetDate]]-Table1[[#This Row],[Dt_Customer]])/365</f>
        <v>7.0465753424657533</v>
      </c>
      <c r="P2070" s="15">
        <v>44232</v>
      </c>
      <c r="Q2070">
        <v>56</v>
      </c>
      <c r="R2070" s="4">
        <v>29</v>
      </c>
      <c r="S2070" s="4">
        <v>0</v>
      </c>
      <c r="T2070" s="4">
        <v>25</v>
      </c>
      <c r="U2070" s="4">
        <v>2</v>
      </c>
      <c r="V2070" s="4">
        <v>2</v>
      </c>
      <c r="W2070" s="4">
        <v>3</v>
      </c>
      <c r="X2070">
        <v>4</v>
      </c>
      <c r="Y2070">
        <v>2</v>
      </c>
      <c r="Z2070" t="str">
        <f t="shared" si="131"/>
        <v>Low</v>
      </c>
      <c r="AA2070" s="14">
        <f t="shared" ca="1" si="132"/>
        <v>1.6670124012420058</v>
      </c>
      <c r="AB2070">
        <v>1</v>
      </c>
      <c r="AC2070">
        <v>4</v>
      </c>
      <c r="AD2070" s="14">
        <f t="shared" ca="1" si="133"/>
        <v>4.323520678263626</v>
      </c>
      <c r="AE2070">
        <v>4</v>
      </c>
      <c r="AF2070">
        <v>0</v>
      </c>
      <c r="AG2070">
        <v>0</v>
      </c>
      <c r="AH2070">
        <v>0</v>
      </c>
      <c r="AI2070">
        <v>0</v>
      </c>
      <c r="AJ2070">
        <v>0</v>
      </c>
      <c r="AK2070">
        <v>0</v>
      </c>
      <c r="AL2070">
        <v>0</v>
      </c>
      <c r="AM2070" t="s">
        <v>41</v>
      </c>
    </row>
    <row r="2071" spans="1:39" hidden="1" x14ac:dyDescent="0.3">
      <c r="A2071">
        <v>1987</v>
      </c>
      <c r="B2071">
        <v>1987</v>
      </c>
      <c r="C2071" s="14">
        <f>2021-Table1[[#This Row],[Year_Birth]]</f>
        <v>34</v>
      </c>
      <c r="D2071" t="s">
        <v>59</v>
      </c>
      <c r="E2071" s="14" t="str" cm="1">
        <f t="array" ref="E2071">_xlfn.SWITCH(Table1[[#This Row],[Education]],"Graduation","Bachelor’s","Basic","High School","2n Cycle","Master’s","Master","Master’s","PhD","PhD","Other")</f>
        <v>High School</v>
      </c>
      <c r="F2071" t="s">
        <v>50</v>
      </c>
      <c r="G2071" s="14" t="s">
        <v>50</v>
      </c>
      <c r="H2071" s="14" t="str" cm="1">
        <f t="array" ref="H2071">_xlfn.SWITCH(Table1[[#This Row],[Marital_Status_mod]],"Together","Couple","Married","Couple","Divorced","Single","Single","Single","Widow","Single","Other")</f>
        <v>Single</v>
      </c>
      <c r="I2071" s="4">
        <v>21063</v>
      </c>
      <c r="J2071" s="41" t="str">
        <f t="shared" si="130"/>
        <v>$20 - $30K</v>
      </c>
      <c r="K2071">
        <v>1</v>
      </c>
      <c r="L2071">
        <v>0</v>
      </c>
      <c r="M2071">
        <f>Table1[[#This Row],[Teenhome]]+Table1[[#This Row],[Kidhome]]</f>
        <v>1</v>
      </c>
      <c r="N2071" s="1">
        <v>41542</v>
      </c>
      <c r="O2071" s="16">
        <f>(Table1[[#This Row],[DataSetDate]]-Table1[[#This Row],[Dt_Customer]])/365</f>
        <v>7.3698630136986303</v>
      </c>
      <c r="P2071" s="15">
        <v>44232</v>
      </c>
      <c r="Q2071">
        <v>34</v>
      </c>
      <c r="R2071" s="4">
        <v>1</v>
      </c>
      <c r="S2071" s="4">
        <v>10</v>
      </c>
      <c r="T2071" s="4">
        <v>11</v>
      </c>
      <c r="U2071" s="4">
        <v>19</v>
      </c>
      <c r="V2071" s="4">
        <v>3</v>
      </c>
      <c r="W2071" s="4">
        <v>15</v>
      </c>
      <c r="X2071">
        <v>2</v>
      </c>
      <c r="Y2071">
        <v>2</v>
      </c>
      <c r="Z2071" t="str">
        <f t="shared" si="131"/>
        <v>Low</v>
      </c>
      <c r="AA2071" s="14">
        <f t="shared" ca="1" si="132"/>
        <v>1.6728123942923623</v>
      </c>
      <c r="AB2071">
        <v>0</v>
      </c>
      <c r="AC2071">
        <v>3</v>
      </c>
      <c r="AD2071" s="14">
        <f t="shared" ca="1" si="133"/>
        <v>2.7576894346075953</v>
      </c>
      <c r="AE2071">
        <v>6</v>
      </c>
      <c r="AF2071">
        <v>0</v>
      </c>
      <c r="AG2071">
        <v>0</v>
      </c>
      <c r="AH2071">
        <v>0</v>
      </c>
      <c r="AI2071">
        <v>0</v>
      </c>
      <c r="AJ2071">
        <v>0</v>
      </c>
      <c r="AK2071">
        <v>0</v>
      </c>
      <c r="AL2071">
        <v>0</v>
      </c>
      <c r="AM2071" t="s">
        <v>41</v>
      </c>
    </row>
    <row r="2072" spans="1:39" hidden="1" x14ac:dyDescent="0.3">
      <c r="A2072">
        <v>1458</v>
      </c>
      <c r="B2072">
        <v>1982</v>
      </c>
      <c r="C2072" s="14">
        <f>2021-Table1[[#This Row],[Year_Birth]]</f>
        <v>39</v>
      </c>
      <c r="D2072" t="s">
        <v>44</v>
      </c>
      <c r="E2072" s="14" t="str" cm="1">
        <f t="array" ref="E2072">_xlfn.SWITCH(Table1[[#This Row],[Education]],"Graduation","Bachelor’s","Basic","High School","2n Cycle","Master’s","Master","Master’s","PhD","PhD","Other")</f>
        <v>Master’s</v>
      </c>
      <c r="F2072" t="s">
        <v>42</v>
      </c>
      <c r="G2072" s="14" t="s">
        <v>42</v>
      </c>
      <c r="H2072" s="14" t="str" cm="1">
        <f t="array" ref="H2072">_xlfn.SWITCH(Table1[[#This Row],[Marital_Status_mod]],"Together","Couple","Married","Couple","Divorced","Single","Single","Single","Widow","Single","Other")</f>
        <v>Couple</v>
      </c>
      <c r="I2072" s="4">
        <v>21059</v>
      </c>
      <c r="J2072" s="41" t="str">
        <f t="shared" si="130"/>
        <v>$20 - $30K</v>
      </c>
      <c r="K2072">
        <v>1</v>
      </c>
      <c r="L2072">
        <v>0</v>
      </c>
      <c r="M2072">
        <f>Table1[[#This Row],[Teenhome]]+Table1[[#This Row],[Kidhome]]</f>
        <v>1</v>
      </c>
      <c r="N2072" s="1">
        <v>41646</v>
      </c>
      <c r="O2072" s="16">
        <f>(Table1[[#This Row],[DataSetDate]]-Table1[[#This Row],[Dt_Customer]])/365</f>
        <v>7.0849315068493155</v>
      </c>
      <c r="P2072" s="15">
        <v>44232</v>
      </c>
      <c r="Q2072">
        <v>40</v>
      </c>
      <c r="R2072" s="4">
        <v>8</v>
      </c>
      <c r="S2072" s="4">
        <v>3</v>
      </c>
      <c r="T2072" s="4">
        <v>19</v>
      </c>
      <c r="U2072" s="4">
        <v>3</v>
      </c>
      <c r="V2072" s="4">
        <v>3</v>
      </c>
      <c r="W2072" s="4">
        <v>8</v>
      </c>
      <c r="X2072">
        <v>3</v>
      </c>
      <c r="Y2072">
        <v>3</v>
      </c>
      <c r="Z2072" t="str">
        <f t="shared" si="131"/>
        <v>Medium</v>
      </c>
      <c r="AA2072" s="14">
        <f t="shared" ca="1" si="132"/>
        <v>3.2958132827295112</v>
      </c>
      <c r="AB2072">
        <v>0</v>
      </c>
      <c r="AC2072">
        <v>3</v>
      </c>
      <c r="AD2072" s="14">
        <f t="shared" ca="1" si="133"/>
        <v>2.6635696684916899</v>
      </c>
      <c r="AE2072">
        <v>6</v>
      </c>
      <c r="AF2072">
        <v>0</v>
      </c>
      <c r="AG2072">
        <v>0</v>
      </c>
      <c r="AH2072">
        <v>0</v>
      </c>
      <c r="AI2072">
        <v>0</v>
      </c>
      <c r="AJ2072">
        <v>0</v>
      </c>
      <c r="AK2072">
        <v>0</v>
      </c>
      <c r="AL2072">
        <v>0</v>
      </c>
      <c r="AM2072" t="s">
        <v>41</v>
      </c>
    </row>
    <row r="2073" spans="1:39" hidden="1" x14ac:dyDescent="0.3">
      <c r="A2073">
        <v>5316</v>
      </c>
      <c r="B2073">
        <v>1976</v>
      </c>
      <c r="C2073" s="14">
        <f>2021-Table1[[#This Row],[Year_Birth]]</f>
        <v>45</v>
      </c>
      <c r="D2073" t="s">
        <v>44</v>
      </c>
      <c r="E2073" s="14" t="str" cm="1">
        <f t="array" ref="E2073">_xlfn.SWITCH(Table1[[#This Row],[Education]],"Graduation","Bachelor’s","Basic","High School","2n Cycle","Master’s","Master","Master’s","PhD","PhD","Other")</f>
        <v>Master’s</v>
      </c>
      <c r="F2073" t="s">
        <v>40</v>
      </c>
      <c r="G2073" s="14" t="s">
        <v>40</v>
      </c>
      <c r="H2073" s="14" t="str" cm="1">
        <f t="array" ref="H2073">_xlfn.SWITCH(Table1[[#This Row],[Marital_Status_mod]],"Together","Couple","Married","Couple","Divorced","Single","Single","Single","Widow","Single","Other")</f>
        <v>Couple</v>
      </c>
      <c r="I2073" s="4">
        <v>21024</v>
      </c>
      <c r="J2073" s="41" t="str">
        <f t="shared" si="130"/>
        <v>$20 - $30K</v>
      </c>
      <c r="K2073">
        <v>0</v>
      </c>
      <c r="L2073">
        <v>0</v>
      </c>
      <c r="M2073">
        <f>Table1[[#This Row],[Teenhome]]+Table1[[#This Row],[Kidhome]]</f>
        <v>0</v>
      </c>
      <c r="N2073" s="1">
        <v>41459</v>
      </c>
      <c r="O2073" s="16">
        <f>(Table1[[#This Row],[DataSetDate]]-Table1[[#This Row],[Dt_Customer]])/365</f>
        <v>7.5972602739726032</v>
      </c>
      <c r="P2073" s="15">
        <v>44232</v>
      </c>
      <c r="Q2073">
        <v>89</v>
      </c>
      <c r="R2073" s="4">
        <v>36</v>
      </c>
      <c r="S2073" s="4">
        <v>4</v>
      </c>
      <c r="T2073" s="4">
        <v>18</v>
      </c>
      <c r="U2073" s="4">
        <v>6</v>
      </c>
      <c r="V2073" s="4">
        <v>2</v>
      </c>
      <c r="W2073" s="4">
        <v>18</v>
      </c>
      <c r="X2073">
        <v>1</v>
      </c>
      <c r="Y2073">
        <v>2</v>
      </c>
      <c r="Z2073" t="str">
        <f t="shared" si="131"/>
        <v>Low</v>
      </c>
      <c r="AA2073" s="14">
        <f t="shared" ca="1" si="132"/>
        <v>1.629420000011067</v>
      </c>
      <c r="AB2073">
        <v>0</v>
      </c>
      <c r="AC2073">
        <v>4</v>
      </c>
      <c r="AD2073" s="14">
        <f t="shared" ca="1" si="133"/>
        <v>4.2279685542468313</v>
      </c>
      <c r="AE2073">
        <v>7</v>
      </c>
      <c r="AF2073">
        <v>0</v>
      </c>
      <c r="AG2073">
        <v>0</v>
      </c>
      <c r="AH2073">
        <v>0</v>
      </c>
      <c r="AI2073">
        <v>0</v>
      </c>
      <c r="AJ2073">
        <v>0</v>
      </c>
      <c r="AK2073">
        <v>0</v>
      </c>
      <c r="AL2073">
        <v>0</v>
      </c>
      <c r="AM2073" t="s">
        <v>41</v>
      </c>
    </row>
    <row r="2074" spans="1:39" hidden="1" x14ac:dyDescent="0.3">
      <c r="A2074">
        <v>3865</v>
      </c>
      <c r="B2074">
        <v>1977</v>
      </c>
      <c r="C2074" s="14">
        <f>2021-Table1[[#This Row],[Year_Birth]]</f>
        <v>44</v>
      </c>
      <c r="D2074" t="s">
        <v>51</v>
      </c>
      <c r="E2074" s="14" t="str" cm="1">
        <f t="array" ref="E2074">_xlfn.SWITCH(Table1[[#This Row],[Education]],"Graduation","Bachelor’s","Basic","High School","2n Cycle","Master’s","Master","Master’s","PhD","PhD","Other")</f>
        <v>Master’s</v>
      </c>
      <c r="F2074" t="s">
        <v>40</v>
      </c>
      <c r="G2074" s="14" t="s">
        <v>40</v>
      </c>
      <c r="H2074" s="14" t="str" cm="1">
        <f t="array" ref="H2074">_xlfn.SWITCH(Table1[[#This Row],[Marital_Status_mod]],"Together","Couple","Married","Couple","Divorced","Single","Single","Single","Widow","Single","Other")</f>
        <v>Couple</v>
      </c>
      <c r="I2074" s="4">
        <v>20981</v>
      </c>
      <c r="J2074" s="41" t="str">
        <f t="shared" si="130"/>
        <v>$20 - $30K</v>
      </c>
      <c r="K2074">
        <v>0</v>
      </c>
      <c r="L2074">
        <v>0</v>
      </c>
      <c r="M2074">
        <f>Table1[[#This Row],[Teenhome]]+Table1[[#This Row],[Kidhome]]</f>
        <v>0</v>
      </c>
      <c r="N2074" s="1">
        <v>41394</v>
      </c>
      <c r="O2074" s="16">
        <f>(Table1[[#This Row],[DataSetDate]]-Table1[[#This Row],[Dt_Customer]])/365</f>
        <v>7.7753424657534245</v>
      </c>
      <c r="P2074" s="15">
        <v>44232</v>
      </c>
      <c r="Q2074">
        <v>14</v>
      </c>
      <c r="R2074" s="4">
        <v>2</v>
      </c>
      <c r="S2074" s="4">
        <v>12</v>
      </c>
      <c r="T2074" s="4">
        <v>10</v>
      </c>
      <c r="U2074" s="4">
        <v>6</v>
      </c>
      <c r="V2074" s="4">
        <v>13</v>
      </c>
      <c r="W2074" s="4">
        <v>30</v>
      </c>
      <c r="X2074">
        <v>1</v>
      </c>
      <c r="Y2074">
        <v>3</v>
      </c>
      <c r="Z2074" t="str">
        <f t="shared" si="131"/>
        <v>Medium</v>
      </c>
      <c r="AA2074" s="14">
        <f t="shared" ca="1" si="132"/>
        <v>2.9198952657262853</v>
      </c>
      <c r="AB2074">
        <v>1</v>
      </c>
      <c r="AC2074">
        <v>2</v>
      </c>
      <c r="AD2074" s="14">
        <f t="shared" ca="1" si="133"/>
        <v>2.3618687970137562</v>
      </c>
      <c r="AE2074">
        <v>8</v>
      </c>
      <c r="AF2074">
        <v>0</v>
      </c>
      <c r="AG2074">
        <v>0</v>
      </c>
      <c r="AH2074">
        <v>0</v>
      </c>
      <c r="AI2074">
        <v>0</v>
      </c>
      <c r="AJ2074">
        <v>0</v>
      </c>
      <c r="AK2074">
        <v>1</v>
      </c>
      <c r="AL2074">
        <v>0</v>
      </c>
      <c r="AM2074" t="s">
        <v>48</v>
      </c>
    </row>
    <row r="2075" spans="1:39" hidden="1" x14ac:dyDescent="0.3">
      <c r="A2075">
        <v>793</v>
      </c>
      <c r="B2075">
        <v>1973</v>
      </c>
      <c r="C2075" s="14">
        <f>2021-Table1[[#This Row],[Year_Birth]]</f>
        <v>48</v>
      </c>
      <c r="D2075" t="s">
        <v>46</v>
      </c>
      <c r="E2075" s="14" t="str" cm="1">
        <f t="array" ref="E2075">_xlfn.SWITCH(Table1[[#This Row],[Education]],"Graduation","Bachelor’s","Basic","High School","2n Cycle","Master’s","Master","Master’s","PhD","PhD","Other")</f>
        <v>Bachelor’s</v>
      </c>
      <c r="F2075" t="s">
        <v>42</v>
      </c>
      <c r="G2075" s="14" t="s">
        <v>42</v>
      </c>
      <c r="H2075" s="14" t="str" cm="1">
        <f t="array" ref="H2075">_xlfn.SWITCH(Table1[[#This Row],[Marital_Status_mod]],"Together","Couple","Married","Couple","Divorced","Single","Single","Single","Widow","Single","Other")</f>
        <v>Couple</v>
      </c>
      <c r="I2075" s="4">
        <v>20895</v>
      </c>
      <c r="J2075" s="41" t="str">
        <f t="shared" si="130"/>
        <v>$20 - $30K</v>
      </c>
      <c r="K2075">
        <v>1</v>
      </c>
      <c r="L2075">
        <v>0</v>
      </c>
      <c r="M2075">
        <f>Table1[[#This Row],[Teenhome]]+Table1[[#This Row],[Kidhome]]</f>
        <v>1</v>
      </c>
      <c r="N2075" s="1">
        <v>41188</v>
      </c>
      <c r="O2075" s="16">
        <f>(Table1[[#This Row],[DataSetDate]]-Table1[[#This Row],[Dt_Customer]])/365</f>
        <v>8.3397260273972602</v>
      </c>
      <c r="P2075" s="15">
        <v>44232</v>
      </c>
      <c r="Q2075">
        <v>24</v>
      </c>
      <c r="R2075" s="4">
        <v>18</v>
      </c>
      <c r="S2075" s="4">
        <v>3</v>
      </c>
      <c r="T2075" s="4">
        <v>17</v>
      </c>
      <c r="U2075" s="4">
        <v>3</v>
      </c>
      <c r="V2075" s="4">
        <v>0</v>
      </c>
      <c r="W2075" s="4">
        <v>4</v>
      </c>
      <c r="X2075">
        <v>1</v>
      </c>
      <c r="Y2075">
        <v>2</v>
      </c>
      <c r="Z2075" t="str">
        <f t="shared" si="131"/>
        <v>Low</v>
      </c>
      <c r="AA2075" s="14">
        <f t="shared" ca="1" si="132"/>
        <v>1.7688122534053492</v>
      </c>
      <c r="AB2075">
        <v>0</v>
      </c>
      <c r="AC2075">
        <v>3</v>
      </c>
      <c r="AD2075" s="14">
        <f t="shared" ca="1" si="133"/>
        <v>3.0218063514298406</v>
      </c>
      <c r="AE2075">
        <v>9</v>
      </c>
      <c r="AF2075">
        <v>0</v>
      </c>
      <c r="AG2075">
        <v>0</v>
      </c>
      <c r="AH2075">
        <v>0</v>
      </c>
      <c r="AI2075">
        <v>0</v>
      </c>
      <c r="AJ2075">
        <v>0</v>
      </c>
      <c r="AK2075">
        <v>0</v>
      </c>
      <c r="AL2075">
        <v>0</v>
      </c>
      <c r="AM2075" t="s">
        <v>53</v>
      </c>
    </row>
    <row r="2076" spans="1:39" hidden="1" x14ac:dyDescent="0.3">
      <c r="A2076">
        <v>49</v>
      </c>
      <c r="B2076">
        <v>1970</v>
      </c>
      <c r="C2076" s="14">
        <f>2021-Table1[[#This Row],[Year_Birth]]</f>
        <v>51</v>
      </c>
      <c r="D2076" t="s">
        <v>46</v>
      </c>
      <c r="E2076" s="14" t="str" cm="1">
        <f t="array" ref="E2076">_xlfn.SWITCH(Table1[[#This Row],[Education]],"Graduation","Bachelor’s","Basic","High School","2n Cycle","Master’s","Master","Master’s","PhD","PhD","Other")</f>
        <v>Bachelor’s</v>
      </c>
      <c r="F2076" t="s">
        <v>50</v>
      </c>
      <c r="G2076" s="14" t="s">
        <v>50</v>
      </c>
      <c r="H2076" s="14" t="str" cm="1">
        <f t="array" ref="H2076">_xlfn.SWITCH(Table1[[#This Row],[Marital_Status_mod]],"Together","Couple","Married","Couple","Divorced","Single","Single","Single","Widow","Single","Other")</f>
        <v>Single</v>
      </c>
      <c r="I2076" s="4">
        <v>20587</v>
      </c>
      <c r="J2076" s="41" t="str">
        <f t="shared" si="130"/>
        <v>$20 - $30K</v>
      </c>
      <c r="K2076">
        <v>1</v>
      </c>
      <c r="L2076">
        <v>0</v>
      </c>
      <c r="M2076">
        <f>Table1[[#This Row],[Teenhome]]+Table1[[#This Row],[Kidhome]]</f>
        <v>1</v>
      </c>
      <c r="N2076" s="1">
        <v>41770</v>
      </c>
      <c r="O2076" s="16">
        <f>(Table1[[#This Row],[DataSetDate]]-Table1[[#This Row],[Dt_Customer]])/365</f>
        <v>6.7452054794520544</v>
      </c>
      <c r="P2076" s="15">
        <v>44232</v>
      </c>
      <c r="Q2076">
        <v>39</v>
      </c>
      <c r="R2076" s="4">
        <v>2</v>
      </c>
      <c r="S2076" s="4">
        <v>3</v>
      </c>
      <c r="T2076" s="4">
        <v>6</v>
      </c>
      <c r="U2076" s="4">
        <v>4</v>
      </c>
      <c r="V2076" s="4">
        <v>1</v>
      </c>
      <c r="W2076" s="4">
        <v>9</v>
      </c>
      <c r="X2076">
        <v>1</v>
      </c>
      <c r="Y2076">
        <v>1</v>
      </c>
      <c r="Z2076" t="str">
        <f t="shared" si="131"/>
        <v>Low</v>
      </c>
      <c r="AA2076" s="14">
        <f t="shared" ca="1" si="132"/>
        <v>0.75198589191018217</v>
      </c>
      <c r="AB2076">
        <v>1</v>
      </c>
      <c r="AC2076">
        <v>2</v>
      </c>
      <c r="AD2076" s="14">
        <f t="shared" ca="1" si="133"/>
        <v>1.6369131971749993</v>
      </c>
      <c r="AE2076">
        <v>7</v>
      </c>
      <c r="AF2076">
        <v>0</v>
      </c>
      <c r="AG2076">
        <v>0</v>
      </c>
      <c r="AH2076">
        <v>0</v>
      </c>
      <c r="AI2076">
        <v>0</v>
      </c>
      <c r="AJ2076">
        <v>0</v>
      </c>
      <c r="AK2076">
        <v>0</v>
      </c>
      <c r="AL2076">
        <v>0</v>
      </c>
      <c r="AM2076" t="s">
        <v>48</v>
      </c>
    </row>
    <row r="2077" spans="1:39" hidden="1" x14ac:dyDescent="0.3">
      <c r="A2077">
        <v>4973</v>
      </c>
      <c r="B2077">
        <v>1970</v>
      </c>
      <c r="C2077" s="14">
        <f>2021-Table1[[#This Row],[Year_Birth]]</f>
        <v>51</v>
      </c>
      <c r="D2077" t="s">
        <v>46</v>
      </c>
      <c r="E2077" s="14" t="str" cm="1">
        <f t="array" ref="E2077">_xlfn.SWITCH(Table1[[#This Row],[Education]],"Graduation","Bachelor’s","Basic","High School","2n Cycle","Master’s","Master","Master’s","PhD","PhD","Other")</f>
        <v>Bachelor’s</v>
      </c>
      <c r="F2077" t="s">
        <v>50</v>
      </c>
      <c r="G2077" s="14" t="s">
        <v>50</v>
      </c>
      <c r="H2077" s="14" t="str" cm="1">
        <f t="array" ref="H2077">_xlfn.SWITCH(Table1[[#This Row],[Marital_Status_mod]],"Together","Couple","Married","Couple","Divorced","Single","Single","Single","Widow","Single","Other")</f>
        <v>Single</v>
      </c>
      <c r="I2077" s="4">
        <v>20587</v>
      </c>
      <c r="J2077" s="41" t="str">
        <f t="shared" si="130"/>
        <v>$20 - $30K</v>
      </c>
      <c r="K2077">
        <v>1</v>
      </c>
      <c r="L2077">
        <v>0</v>
      </c>
      <c r="M2077">
        <f>Table1[[#This Row],[Teenhome]]+Table1[[#This Row],[Kidhome]]</f>
        <v>1</v>
      </c>
      <c r="N2077" s="1">
        <v>41770</v>
      </c>
      <c r="O2077" s="16">
        <f>(Table1[[#This Row],[DataSetDate]]-Table1[[#This Row],[Dt_Customer]])/365</f>
        <v>6.7452054794520544</v>
      </c>
      <c r="P2077" s="15">
        <v>44232</v>
      </c>
      <c r="Q2077">
        <v>39</v>
      </c>
      <c r="R2077" s="4">
        <v>2</v>
      </c>
      <c r="S2077" s="4">
        <v>3</v>
      </c>
      <c r="T2077" s="4">
        <v>6</v>
      </c>
      <c r="U2077" s="4">
        <v>4</v>
      </c>
      <c r="V2077" s="4">
        <v>1</v>
      </c>
      <c r="W2077" s="4">
        <v>9</v>
      </c>
      <c r="X2077">
        <v>1</v>
      </c>
      <c r="Y2077">
        <v>1</v>
      </c>
      <c r="Z2077" t="str">
        <f t="shared" si="131"/>
        <v>Low</v>
      </c>
      <c r="AA2077" s="14">
        <f t="shared" ca="1" si="132"/>
        <v>1.2356458743038681</v>
      </c>
      <c r="AB2077">
        <v>1</v>
      </c>
      <c r="AC2077">
        <v>2</v>
      </c>
      <c r="AD2077" s="14">
        <f t="shared" ca="1" si="133"/>
        <v>1.6058235979686057</v>
      </c>
      <c r="AE2077">
        <v>7</v>
      </c>
      <c r="AF2077">
        <v>0</v>
      </c>
      <c r="AG2077">
        <v>0</v>
      </c>
      <c r="AH2077">
        <v>0</v>
      </c>
      <c r="AI2077">
        <v>0</v>
      </c>
      <c r="AJ2077">
        <v>0</v>
      </c>
      <c r="AK2077">
        <v>0</v>
      </c>
      <c r="AL2077">
        <v>0</v>
      </c>
      <c r="AM2077" t="s">
        <v>48</v>
      </c>
    </row>
    <row r="2078" spans="1:39" hidden="1" x14ac:dyDescent="0.3">
      <c r="A2078">
        <v>503</v>
      </c>
      <c r="B2078">
        <v>1985</v>
      </c>
      <c r="C2078" s="14">
        <f>2021-Table1[[#This Row],[Year_Birth]]</f>
        <v>36</v>
      </c>
      <c r="D2078" t="s">
        <v>44</v>
      </c>
      <c r="E2078" s="14" t="str" cm="1">
        <f t="array" ref="E2078">_xlfn.SWITCH(Table1[[#This Row],[Education]],"Graduation","Bachelor’s","Basic","High School","2n Cycle","Master’s","Master","Master’s","PhD","PhD","Other")</f>
        <v>Master’s</v>
      </c>
      <c r="F2078" t="s">
        <v>42</v>
      </c>
      <c r="G2078" s="14" t="s">
        <v>42</v>
      </c>
      <c r="H2078" s="14" t="str" cm="1">
        <f t="array" ref="H2078">_xlfn.SWITCH(Table1[[#This Row],[Marital_Status_mod]],"Together","Couple","Married","Couple","Divorced","Single","Single","Single","Widow","Single","Other")</f>
        <v>Couple</v>
      </c>
      <c r="I2078" s="4">
        <v>20559</v>
      </c>
      <c r="J2078" s="41" t="str">
        <f t="shared" si="130"/>
        <v>$20 - $30K</v>
      </c>
      <c r="K2078">
        <v>1</v>
      </c>
      <c r="L2078">
        <v>0</v>
      </c>
      <c r="M2078">
        <f>Table1[[#This Row],[Teenhome]]+Table1[[#This Row],[Kidhome]]</f>
        <v>1</v>
      </c>
      <c r="N2078" s="1">
        <v>41345</v>
      </c>
      <c r="O2078" s="16">
        <f>(Table1[[#This Row],[DataSetDate]]-Table1[[#This Row],[Dt_Customer]])/365</f>
        <v>7.9095890410958907</v>
      </c>
      <c r="P2078" s="15">
        <v>44232</v>
      </c>
      <c r="Q2078">
        <v>88</v>
      </c>
      <c r="R2078" s="4">
        <v>13</v>
      </c>
      <c r="S2078" s="4">
        <v>1</v>
      </c>
      <c r="T2078" s="4">
        <v>29</v>
      </c>
      <c r="U2078" s="4">
        <v>3</v>
      </c>
      <c r="V2078" s="4">
        <v>0</v>
      </c>
      <c r="W2078" s="4">
        <v>7</v>
      </c>
      <c r="X2078">
        <v>2</v>
      </c>
      <c r="Y2078">
        <v>2</v>
      </c>
      <c r="Z2078" t="str">
        <f t="shared" si="131"/>
        <v>Low</v>
      </c>
      <c r="AA2078" s="14">
        <f t="shared" ca="1" si="132"/>
        <v>1.9343830568314038</v>
      </c>
      <c r="AB2078">
        <v>0</v>
      </c>
      <c r="AC2078">
        <v>3</v>
      </c>
      <c r="AD2078" s="14">
        <f t="shared" ca="1" si="133"/>
        <v>2.7249541370070629</v>
      </c>
      <c r="AE2078">
        <v>8</v>
      </c>
      <c r="AF2078">
        <v>0</v>
      </c>
      <c r="AG2078">
        <v>0</v>
      </c>
      <c r="AH2078">
        <v>0</v>
      </c>
      <c r="AI2078">
        <v>0</v>
      </c>
      <c r="AJ2078">
        <v>0</v>
      </c>
      <c r="AK2078">
        <v>0</v>
      </c>
      <c r="AL2078">
        <v>0</v>
      </c>
      <c r="AM2078" t="s">
        <v>53</v>
      </c>
    </row>
    <row r="2079" spans="1:39" hidden="1" x14ac:dyDescent="0.3">
      <c r="A2079">
        <v>9081</v>
      </c>
      <c r="B2079">
        <v>1988</v>
      </c>
      <c r="C2079" s="14">
        <f>2021-Table1[[#This Row],[Year_Birth]]</f>
        <v>33</v>
      </c>
      <c r="D2079" t="s">
        <v>46</v>
      </c>
      <c r="E2079" s="14" t="str" cm="1">
        <f t="array" ref="E2079">_xlfn.SWITCH(Table1[[#This Row],[Education]],"Graduation","Bachelor’s","Basic","High School","2n Cycle","Master’s","Master","Master’s","PhD","PhD","Other")</f>
        <v>Bachelor’s</v>
      </c>
      <c r="F2079" t="s">
        <v>50</v>
      </c>
      <c r="G2079" s="14" t="s">
        <v>50</v>
      </c>
      <c r="H2079" s="14" t="str" cm="1">
        <f t="array" ref="H2079">_xlfn.SWITCH(Table1[[#This Row],[Marital_Status_mod]],"Together","Couple","Married","Couple","Divorced","Single","Single","Single","Widow","Single","Other")</f>
        <v>Single</v>
      </c>
      <c r="I2079" s="4">
        <v>20518</v>
      </c>
      <c r="J2079" s="41" t="str">
        <f t="shared" si="130"/>
        <v>$20 - $30K</v>
      </c>
      <c r="K2079">
        <v>1</v>
      </c>
      <c r="L2079">
        <v>0</v>
      </c>
      <c r="M2079">
        <f>Table1[[#This Row],[Teenhome]]+Table1[[#This Row],[Kidhome]]</f>
        <v>1</v>
      </c>
      <c r="N2079" s="1">
        <v>41777</v>
      </c>
      <c r="O2079" s="16">
        <f>(Table1[[#This Row],[DataSetDate]]-Table1[[#This Row],[Dt_Customer]])/365</f>
        <v>6.7260273972602738</v>
      </c>
      <c r="P2079" s="15">
        <v>44232</v>
      </c>
      <c r="Q2079">
        <v>58</v>
      </c>
      <c r="R2079" s="4">
        <v>4</v>
      </c>
      <c r="S2079" s="4">
        <v>1</v>
      </c>
      <c r="T2079" s="4">
        <v>6</v>
      </c>
      <c r="U2079" s="4">
        <v>4</v>
      </c>
      <c r="V2079" s="4">
        <v>1</v>
      </c>
      <c r="W2079" s="4">
        <v>9</v>
      </c>
      <c r="X2079">
        <v>1</v>
      </c>
      <c r="Y2079">
        <v>1</v>
      </c>
      <c r="Z2079" t="str">
        <f t="shared" si="131"/>
        <v>Low</v>
      </c>
      <c r="AA2079" s="14">
        <f t="shared" ca="1" si="132"/>
        <v>1.383964668417027</v>
      </c>
      <c r="AB2079">
        <v>1</v>
      </c>
      <c r="AC2079">
        <v>2</v>
      </c>
      <c r="AD2079" s="14">
        <f t="shared" ca="1" si="133"/>
        <v>2.1937448520126877</v>
      </c>
      <c r="AE2079">
        <v>5</v>
      </c>
      <c r="AF2079">
        <v>0</v>
      </c>
      <c r="AG2079">
        <v>0</v>
      </c>
      <c r="AH2079">
        <v>0</v>
      </c>
      <c r="AI2079">
        <v>0</v>
      </c>
      <c r="AJ2079">
        <v>0</v>
      </c>
      <c r="AK2079">
        <v>0</v>
      </c>
      <c r="AL2079">
        <v>0</v>
      </c>
      <c r="AM2079" t="s">
        <v>41</v>
      </c>
    </row>
    <row r="2080" spans="1:39" hidden="1" x14ac:dyDescent="0.3">
      <c r="A2080">
        <v>2518</v>
      </c>
      <c r="B2080">
        <v>1986</v>
      </c>
      <c r="C2080" s="14">
        <f>2021-Table1[[#This Row],[Year_Birth]]</f>
        <v>35</v>
      </c>
      <c r="D2080" t="s">
        <v>51</v>
      </c>
      <c r="E2080" s="14" t="str" cm="1">
        <f t="array" ref="E2080">_xlfn.SWITCH(Table1[[#This Row],[Education]],"Graduation","Bachelor’s","Basic","High School","2n Cycle","Master’s","Master","Master’s","PhD","PhD","Other")</f>
        <v>Master’s</v>
      </c>
      <c r="F2080" t="s">
        <v>40</v>
      </c>
      <c r="G2080" s="14" t="s">
        <v>40</v>
      </c>
      <c r="H2080" s="14" t="str" cm="1">
        <f t="array" ref="H2080">_xlfn.SWITCH(Table1[[#This Row],[Marital_Status_mod]],"Together","Couple","Married","Couple","Divorced","Single","Single","Single","Widow","Single","Other")</f>
        <v>Couple</v>
      </c>
      <c r="I2080" s="4">
        <v>20491</v>
      </c>
      <c r="J2080" s="41" t="str">
        <f t="shared" si="130"/>
        <v>$20 - $30K</v>
      </c>
      <c r="K2080">
        <v>0</v>
      </c>
      <c r="L2080">
        <v>0</v>
      </c>
      <c r="M2080">
        <f>Table1[[#This Row],[Teenhome]]+Table1[[#This Row],[Kidhome]]</f>
        <v>0</v>
      </c>
      <c r="N2080" s="1">
        <v>41299</v>
      </c>
      <c r="O2080" s="16">
        <f>(Table1[[#This Row],[DataSetDate]]-Table1[[#This Row],[Dt_Customer]])/365</f>
        <v>8.0356164383561648</v>
      </c>
      <c r="P2080" s="15">
        <v>44232</v>
      </c>
      <c r="Q2080">
        <v>16</v>
      </c>
      <c r="R2080" s="4">
        <v>5</v>
      </c>
      <c r="S2080" s="4">
        <v>4</v>
      </c>
      <c r="T2080" s="4">
        <v>5</v>
      </c>
      <c r="U2080" s="4">
        <v>4</v>
      </c>
      <c r="V2080" s="4">
        <v>2</v>
      </c>
      <c r="W2080" s="4">
        <v>10</v>
      </c>
      <c r="X2080">
        <v>1</v>
      </c>
      <c r="Y2080">
        <v>0</v>
      </c>
      <c r="Z2080" t="str">
        <f t="shared" si="131"/>
        <v>Low</v>
      </c>
      <c r="AA2080" s="14">
        <f t="shared" ca="1" si="132"/>
        <v>4.1629783873542797E-2</v>
      </c>
      <c r="AB2080">
        <v>1</v>
      </c>
      <c r="AC2080">
        <v>2</v>
      </c>
      <c r="AD2080" s="14">
        <f t="shared" ca="1" si="133"/>
        <v>1.6442585887501435</v>
      </c>
      <c r="AE2080">
        <v>7</v>
      </c>
      <c r="AF2080">
        <v>0</v>
      </c>
      <c r="AG2080">
        <v>0</v>
      </c>
      <c r="AH2080">
        <v>0</v>
      </c>
      <c r="AI2080">
        <v>0</v>
      </c>
      <c r="AJ2080">
        <v>0</v>
      </c>
      <c r="AK2080">
        <v>0</v>
      </c>
      <c r="AL2080">
        <v>0</v>
      </c>
      <c r="AM2080" t="s">
        <v>52</v>
      </c>
    </row>
    <row r="2081" spans="1:39" hidden="1" x14ac:dyDescent="0.3">
      <c r="A2081">
        <v>4298</v>
      </c>
      <c r="B2081">
        <v>1973</v>
      </c>
      <c r="C2081" s="14">
        <f>2021-Table1[[#This Row],[Year_Birth]]</f>
        <v>48</v>
      </c>
      <c r="D2081" t="s">
        <v>39</v>
      </c>
      <c r="E2081" s="14" t="str" cm="1">
        <f t="array" ref="E2081">_xlfn.SWITCH(Table1[[#This Row],[Education]],"Graduation","Bachelor’s","Basic","High School","2n Cycle","Master’s","Master","Master’s","PhD","PhD","Other")</f>
        <v>PhD</v>
      </c>
      <c r="F2081" t="s">
        <v>40</v>
      </c>
      <c r="G2081" s="14" t="s">
        <v>40</v>
      </c>
      <c r="H2081" s="14" t="str" cm="1">
        <f t="array" ref="H2081">_xlfn.SWITCH(Table1[[#This Row],[Marital_Status_mod]],"Together","Couple","Married","Couple","Divorced","Single","Single","Single","Widow","Single","Other")</f>
        <v>Couple</v>
      </c>
      <c r="I2081" s="4">
        <v>20427</v>
      </c>
      <c r="J2081" s="41" t="str">
        <f t="shared" si="130"/>
        <v>$20 - $30K</v>
      </c>
      <c r="K2081">
        <v>1</v>
      </c>
      <c r="L2081">
        <v>0</v>
      </c>
      <c r="M2081">
        <f>Table1[[#This Row],[Teenhome]]+Table1[[#This Row],[Kidhome]]</f>
        <v>1</v>
      </c>
      <c r="N2081" s="1">
        <v>41722</v>
      </c>
      <c r="O2081" s="16">
        <f>(Table1[[#This Row],[DataSetDate]]-Table1[[#This Row],[Dt_Customer]])/365</f>
        <v>6.8767123287671232</v>
      </c>
      <c r="P2081" s="15">
        <v>44232</v>
      </c>
      <c r="Q2081">
        <v>63</v>
      </c>
      <c r="R2081" s="4">
        <v>5</v>
      </c>
      <c r="S2081" s="4">
        <v>0</v>
      </c>
      <c r="T2081" s="4">
        <v>4</v>
      </c>
      <c r="U2081" s="4">
        <v>0</v>
      </c>
      <c r="V2081" s="4">
        <v>0</v>
      </c>
      <c r="W2081" s="4">
        <v>1</v>
      </c>
      <c r="X2081">
        <v>1</v>
      </c>
      <c r="Y2081">
        <v>1</v>
      </c>
      <c r="Z2081" t="str">
        <f t="shared" si="131"/>
        <v>Low</v>
      </c>
      <c r="AA2081" s="14">
        <f t="shared" ca="1" si="132"/>
        <v>0.66662809045312188</v>
      </c>
      <c r="AB2081">
        <v>0</v>
      </c>
      <c r="AC2081">
        <v>2</v>
      </c>
      <c r="AD2081" s="14">
        <f t="shared" ca="1" si="133"/>
        <v>1.7205116446395885</v>
      </c>
      <c r="AE2081">
        <v>8</v>
      </c>
      <c r="AF2081">
        <v>0</v>
      </c>
      <c r="AG2081">
        <v>0</v>
      </c>
      <c r="AH2081">
        <v>0</v>
      </c>
      <c r="AI2081">
        <v>0</v>
      </c>
      <c r="AJ2081">
        <v>0</v>
      </c>
      <c r="AK2081">
        <v>0</v>
      </c>
      <c r="AL2081">
        <v>0</v>
      </c>
      <c r="AM2081" t="s">
        <v>41</v>
      </c>
    </row>
    <row r="2082" spans="1:39" hidden="1" x14ac:dyDescent="0.3">
      <c r="A2082">
        <v>4211</v>
      </c>
      <c r="B2082">
        <v>1986</v>
      </c>
      <c r="C2082" s="14">
        <f>2021-Table1[[#This Row],[Year_Birth]]</f>
        <v>35</v>
      </c>
      <c r="D2082" t="s">
        <v>59</v>
      </c>
      <c r="E2082" s="14" t="str" cm="1">
        <f t="array" ref="E2082">_xlfn.SWITCH(Table1[[#This Row],[Education]],"Graduation","Bachelor’s","Basic","High School","2n Cycle","Master’s","Master","Master’s","PhD","PhD","Other")</f>
        <v>High School</v>
      </c>
      <c r="F2082" t="s">
        <v>42</v>
      </c>
      <c r="G2082" s="14" t="s">
        <v>42</v>
      </c>
      <c r="H2082" s="14" t="str" cm="1">
        <f t="array" ref="H2082">_xlfn.SWITCH(Table1[[#This Row],[Marital_Status_mod]],"Together","Couple","Married","Couple","Divorced","Single","Single","Single","Widow","Single","Other")</f>
        <v>Couple</v>
      </c>
      <c r="I2082" s="4">
        <v>20425</v>
      </c>
      <c r="J2082" s="41" t="str">
        <f t="shared" si="130"/>
        <v>$20 - $30K</v>
      </c>
      <c r="K2082">
        <v>1</v>
      </c>
      <c r="L2082">
        <v>0</v>
      </c>
      <c r="M2082">
        <f>Table1[[#This Row],[Teenhome]]+Table1[[#This Row],[Kidhome]]</f>
        <v>1</v>
      </c>
      <c r="N2082" s="1">
        <v>41211</v>
      </c>
      <c r="O2082" s="16">
        <f>(Table1[[#This Row],[DataSetDate]]-Table1[[#This Row],[Dt_Customer]])/365</f>
        <v>8.2767123287671236</v>
      </c>
      <c r="P2082" s="15">
        <v>44232</v>
      </c>
      <c r="Q2082">
        <v>5</v>
      </c>
      <c r="R2082" s="4">
        <v>4</v>
      </c>
      <c r="S2082" s="4">
        <v>12</v>
      </c>
      <c r="T2082" s="4">
        <v>5</v>
      </c>
      <c r="U2082" s="4">
        <v>3</v>
      </c>
      <c r="V2082" s="4">
        <v>16</v>
      </c>
      <c r="W2082" s="4">
        <v>17</v>
      </c>
      <c r="X2082">
        <v>2</v>
      </c>
      <c r="Y2082">
        <v>2</v>
      </c>
      <c r="Z2082" t="str">
        <f t="shared" si="131"/>
        <v>Low</v>
      </c>
      <c r="AA2082" s="14">
        <f t="shared" ca="1" si="132"/>
        <v>2.0855403719606942</v>
      </c>
      <c r="AB2082">
        <v>0</v>
      </c>
      <c r="AC2082">
        <v>3</v>
      </c>
      <c r="AD2082" s="14">
        <f t="shared" ca="1" si="133"/>
        <v>2.8561465515993869</v>
      </c>
      <c r="AE2082">
        <v>7</v>
      </c>
      <c r="AF2082">
        <v>0</v>
      </c>
      <c r="AG2082">
        <v>0</v>
      </c>
      <c r="AH2082">
        <v>0</v>
      </c>
      <c r="AI2082">
        <v>0</v>
      </c>
      <c r="AJ2082">
        <v>0</v>
      </c>
      <c r="AK2082">
        <v>0</v>
      </c>
      <c r="AL2082">
        <v>0</v>
      </c>
      <c r="AM2082" t="s">
        <v>48</v>
      </c>
    </row>
    <row r="2083" spans="1:39" hidden="1" x14ac:dyDescent="0.3">
      <c r="A2083">
        <v>1407</v>
      </c>
      <c r="B2083">
        <v>1986</v>
      </c>
      <c r="C2083" s="14">
        <f>2021-Table1[[#This Row],[Year_Birth]]</f>
        <v>35</v>
      </c>
      <c r="D2083" t="s">
        <v>59</v>
      </c>
      <c r="E2083" s="14" t="str" cm="1">
        <f t="array" ref="E2083">_xlfn.SWITCH(Table1[[#This Row],[Education]],"Graduation","Bachelor’s","Basic","High School","2n Cycle","Master’s","Master","Master’s","PhD","PhD","Other")</f>
        <v>High School</v>
      </c>
      <c r="F2083" t="s">
        <v>42</v>
      </c>
      <c r="G2083" s="14" t="s">
        <v>42</v>
      </c>
      <c r="H2083" s="14" t="str" cm="1">
        <f t="array" ref="H2083">_xlfn.SWITCH(Table1[[#This Row],[Marital_Status_mod]],"Together","Couple","Married","Couple","Divorced","Single","Single","Single","Widow","Single","Other")</f>
        <v>Couple</v>
      </c>
      <c r="I2083" s="4">
        <v>20425</v>
      </c>
      <c r="J2083" s="41" t="str">
        <f t="shared" si="130"/>
        <v>$20 - $30K</v>
      </c>
      <c r="K2083">
        <v>1</v>
      </c>
      <c r="L2083">
        <v>0</v>
      </c>
      <c r="M2083">
        <f>Table1[[#This Row],[Teenhome]]+Table1[[#This Row],[Kidhome]]</f>
        <v>1</v>
      </c>
      <c r="N2083" s="1">
        <v>41211</v>
      </c>
      <c r="O2083" s="16">
        <f>(Table1[[#This Row],[DataSetDate]]-Table1[[#This Row],[Dt_Customer]])/365</f>
        <v>8.2767123287671236</v>
      </c>
      <c r="P2083" s="15">
        <v>44232</v>
      </c>
      <c r="Q2083">
        <v>5</v>
      </c>
      <c r="R2083" s="4">
        <v>4</v>
      </c>
      <c r="S2083" s="4">
        <v>12</v>
      </c>
      <c r="T2083" s="4">
        <v>5</v>
      </c>
      <c r="U2083" s="4">
        <v>3</v>
      </c>
      <c r="V2083" s="4">
        <v>16</v>
      </c>
      <c r="W2083" s="4">
        <v>17</v>
      </c>
      <c r="X2083">
        <v>2</v>
      </c>
      <c r="Y2083">
        <v>2</v>
      </c>
      <c r="Z2083" t="str">
        <f t="shared" si="131"/>
        <v>Low</v>
      </c>
      <c r="AA2083" s="14">
        <f t="shared" ca="1" si="132"/>
        <v>1.7413740003427081</v>
      </c>
      <c r="AB2083">
        <v>0</v>
      </c>
      <c r="AC2083">
        <v>3</v>
      </c>
      <c r="AD2083" s="14">
        <f t="shared" ca="1" si="133"/>
        <v>3.0354734882015983</v>
      </c>
      <c r="AE2083">
        <v>7</v>
      </c>
      <c r="AF2083">
        <v>0</v>
      </c>
      <c r="AG2083">
        <v>0</v>
      </c>
      <c r="AH2083">
        <v>0</v>
      </c>
      <c r="AI2083">
        <v>0</v>
      </c>
      <c r="AJ2083">
        <v>0</v>
      </c>
      <c r="AK2083">
        <v>0</v>
      </c>
      <c r="AL2083">
        <v>0</v>
      </c>
      <c r="AM2083" t="s">
        <v>52</v>
      </c>
    </row>
    <row r="2084" spans="1:39" hidden="1" x14ac:dyDescent="0.3">
      <c r="A2084">
        <v>5150</v>
      </c>
      <c r="B2084">
        <v>1979</v>
      </c>
      <c r="C2084" s="14">
        <f>2021-Table1[[#This Row],[Year_Birth]]</f>
        <v>42</v>
      </c>
      <c r="D2084" t="s">
        <v>59</v>
      </c>
      <c r="E2084" s="14" t="str" cm="1">
        <f t="array" ref="E2084">_xlfn.SWITCH(Table1[[#This Row],[Education]],"Graduation","Bachelor’s","Basic","High School","2n Cycle","Master’s","Master","Master’s","PhD","PhD","Other")</f>
        <v>High School</v>
      </c>
      <c r="F2084" t="s">
        <v>50</v>
      </c>
      <c r="G2084" s="14" t="s">
        <v>50</v>
      </c>
      <c r="H2084" s="14" t="str" cm="1">
        <f t="array" ref="H2084">_xlfn.SWITCH(Table1[[#This Row],[Marital_Status_mod]],"Together","Couple","Married","Couple","Divorced","Single","Single","Single","Widow","Single","Other")</f>
        <v>Single</v>
      </c>
      <c r="I2084" s="4">
        <v>20194</v>
      </c>
      <c r="J2084" s="41" t="str">
        <f t="shared" si="130"/>
        <v>$20 - $30K</v>
      </c>
      <c r="K2084">
        <v>1</v>
      </c>
      <c r="L2084">
        <v>0</v>
      </c>
      <c r="M2084">
        <f>Table1[[#This Row],[Teenhome]]+Table1[[#This Row],[Kidhome]]</f>
        <v>1</v>
      </c>
      <c r="N2084" s="1">
        <v>41260</v>
      </c>
      <c r="O2084" s="16">
        <f>(Table1[[#This Row],[DataSetDate]]-Table1[[#This Row],[Dt_Customer]])/365</f>
        <v>8.1424657534246574</v>
      </c>
      <c r="P2084" s="15">
        <v>44232</v>
      </c>
      <c r="Q2084">
        <v>64</v>
      </c>
      <c r="R2084" s="4">
        <v>0</v>
      </c>
      <c r="S2084" s="4">
        <v>4</v>
      </c>
      <c r="T2084" s="4">
        <v>7</v>
      </c>
      <c r="U2084" s="4">
        <v>11</v>
      </c>
      <c r="V2084" s="4">
        <v>10</v>
      </c>
      <c r="W2084" s="4">
        <v>15</v>
      </c>
      <c r="X2084">
        <v>2</v>
      </c>
      <c r="Y2084">
        <v>2</v>
      </c>
      <c r="Z2084" t="str">
        <f t="shared" si="131"/>
        <v>Low</v>
      </c>
      <c r="AA2084" s="14">
        <f t="shared" ca="1" si="132"/>
        <v>1.8286934176705443</v>
      </c>
      <c r="AB2084">
        <v>0</v>
      </c>
      <c r="AC2084">
        <v>3</v>
      </c>
      <c r="AD2084" s="14">
        <f t="shared" ca="1" si="133"/>
        <v>2.7124973074300835</v>
      </c>
      <c r="AE2084">
        <v>6</v>
      </c>
      <c r="AF2084">
        <v>0</v>
      </c>
      <c r="AG2084">
        <v>0</v>
      </c>
      <c r="AH2084">
        <v>0</v>
      </c>
      <c r="AI2084">
        <v>0</v>
      </c>
      <c r="AJ2084">
        <v>0</v>
      </c>
      <c r="AK2084">
        <v>0</v>
      </c>
      <c r="AL2084">
        <v>0</v>
      </c>
      <c r="AM2084" t="s">
        <v>41</v>
      </c>
    </row>
    <row r="2085" spans="1:39" hidden="1" x14ac:dyDescent="0.3">
      <c r="A2085">
        <v>4712</v>
      </c>
      <c r="B2085">
        <v>1991</v>
      </c>
      <c r="C2085" s="14">
        <f>2021-Table1[[#This Row],[Year_Birth]]</f>
        <v>30</v>
      </c>
      <c r="D2085" t="s">
        <v>51</v>
      </c>
      <c r="E2085" s="14" t="str" cm="1">
        <f t="array" ref="E2085">_xlfn.SWITCH(Table1[[#This Row],[Education]],"Graduation","Bachelor’s","Basic","High School","2n Cycle","Master’s","Master","Master’s","PhD","PhD","Other")</f>
        <v>Master’s</v>
      </c>
      <c r="F2085" t="s">
        <v>40</v>
      </c>
      <c r="G2085" s="14" t="s">
        <v>40</v>
      </c>
      <c r="H2085" s="14" t="str" cm="1">
        <f t="array" ref="H2085">_xlfn.SWITCH(Table1[[#This Row],[Marital_Status_mod]],"Together","Couple","Married","Couple","Divorced","Single","Single","Single","Widow","Single","Other")</f>
        <v>Couple</v>
      </c>
      <c r="I2085" s="4">
        <v>20193</v>
      </c>
      <c r="J2085" s="41" t="str">
        <f t="shared" si="130"/>
        <v>$20 - $30K</v>
      </c>
      <c r="K2085">
        <v>0</v>
      </c>
      <c r="L2085">
        <v>0</v>
      </c>
      <c r="M2085">
        <f>Table1[[#This Row],[Teenhome]]+Table1[[#This Row],[Kidhome]]</f>
        <v>0</v>
      </c>
      <c r="N2085" s="1">
        <v>41241</v>
      </c>
      <c r="O2085" s="16">
        <f>(Table1[[#This Row],[DataSetDate]]-Table1[[#This Row],[Dt_Customer]])/365</f>
        <v>8.1945205479452063</v>
      </c>
      <c r="P2085" s="15">
        <v>44232</v>
      </c>
      <c r="Q2085">
        <v>18</v>
      </c>
      <c r="R2085" s="4">
        <v>8</v>
      </c>
      <c r="S2085" s="4">
        <v>8</v>
      </c>
      <c r="T2085" s="4">
        <v>22</v>
      </c>
      <c r="U2085" s="4">
        <v>24</v>
      </c>
      <c r="V2085" s="4">
        <v>11</v>
      </c>
      <c r="W2085" s="4">
        <v>9</v>
      </c>
      <c r="X2085">
        <v>1</v>
      </c>
      <c r="Y2085">
        <v>1</v>
      </c>
      <c r="Z2085" t="str">
        <f t="shared" si="131"/>
        <v>Low</v>
      </c>
      <c r="AA2085" s="14">
        <f t="shared" ca="1" si="132"/>
        <v>1.136354257476526</v>
      </c>
      <c r="AB2085">
        <v>1</v>
      </c>
      <c r="AC2085">
        <v>4</v>
      </c>
      <c r="AD2085" s="14">
        <f t="shared" ca="1" si="133"/>
        <v>3.8257094520955772</v>
      </c>
      <c r="AE2085">
        <v>4</v>
      </c>
      <c r="AF2085">
        <v>0</v>
      </c>
      <c r="AG2085">
        <v>0</v>
      </c>
      <c r="AH2085">
        <v>0</v>
      </c>
      <c r="AI2085">
        <v>0</v>
      </c>
      <c r="AJ2085">
        <v>0</v>
      </c>
      <c r="AK2085">
        <v>0</v>
      </c>
      <c r="AL2085">
        <v>0</v>
      </c>
      <c r="AM2085" t="s">
        <v>41</v>
      </c>
    </row>
    <row r="2086" spans="1:39" hidden="1" x14ac:dyDescent="0.3">
      <c r="A2086">
        <v>4436</v>
      </c>
      <c r="B2086">
        <v>1976</v>
      </c>
      <c r="C2086" s="14">
        <f>2021-Table1[[#This Row],[Year_Birth]]</f>
        <v>45</v>
      </c>
      <c r="D2086" t="s">
        <v>46</v>
      </c>
      <c r="E2086" s="14" t="str" cm="1">
        <f t="array" ref="E2086">_xlfn.SWITCH(Table1[[#This Row],[Education]],"Graduation","Bachelor’s","Basic","High School","2n Cycle","Master’s","Master","Master’s","PhD","PhD","Other")</f>
        <v>Bachelor’s</v>
      </c>
      <c r="F2086" t="s">
        <v>50</v>
      </c>
      <c r="G2086" s="14" t="s">
        <v>50</v>
      </c>
      <c r="H2086" s="14" t="str" cm="1">
        <f t="array" ref="H2086">_xlfn.SWITCH(Table1[[#This Row],[Marital_Status_mod]],"Together","Couple","Married","Couple","Divorced","Single","Single","Single","Widow","Single","Other")</f>
        <v>Single</v>
      </c>
      <c r="I2086" s="4">
        <v>20180</v>
      </c>
      <c r="J2086" s="41" t="str">
        <f t="shared" si="130"/>
        <v>$20 - $30K</v>
      </c>
      <c r="K2086">
        <v>0</v>
      </c>
      <c r="L2086">
        <v>0</v>
      </c>
      <c r="M2086">
        <f>Table1[[#This Row],[Teenhome]]+Table1[[#This Row],[Kidhome]]</f>
        <v>0</v>
      </c>
      <c r="N2086" s="1">
        <v>41325</v>
      </c>
      <c r="O2086" s="16">
        <f>(Table1[[#This Row],[DataSetDate]]-Table1[[#This Row],[Dt_Customer]])/365</f>
        <v>7.9643835616438352</v>
      </c>
      <c r="P2086" s="15">
        <v>44232</v>
      </c>
      <c r="Q2086">
        <v>27</v>
      </c>
      <c r="R2086" s="4">
        <v>18</v>
      </c>
      <c r="S2086" s="4">
        <v>42</v>
      </c>
      <c r="T2086" s="4">
        <v>24</v>
      </c>
      <c r="U2086" s="4">
        <v>15</v>
      </c>
      <c r="V2086" s="4">
        <v>20</v>
      </c>
      <c r="W2086" s="4">
        <v>18</v>
      </c>
      <c r="X2086">
        <v>1</v>
      </c>
      <c r="Y2086">
        <v>2</v>
      </c>
      <c r="Z2086" t="str">
        <f t="shared" si="131"/>
        <v>Low</v>
      </c>
      <c r="AA2086" s="14">
        <f t="shared" ca="1" si="132"/>
        <v>1.6512446891845645</v>
      </c>
      <c r="AB2086">
        <v>1</v>
      </c>
      <c r="AC2086">
        <v>4</v>
      </c>
      <c r="AD2086" s="14">
        <f t="shared" ca="1" si="133"/>
        <v>3.6337855479953451</v>
      </c>
      <c r="AE2086">
        <v>7</v>
      </c>
      <c r="AF2086">
        <v>0</v>
      </c>
      <c r="AG2086">
        <v>0</v>
      </c>
      <c r="AH2086">
        <v>0</v>
      </c>
      <c r="AI2086">
        <v>0</v>
      </c>
      <c r="AJ2086">
        <v>0</v>
      </c>
      <c r="AK2086">
        <v>0</v>
      </c>
      <c r="AL2086">
        <v>0</v>
      </c>
      <c r="AM2086" t="s">
        <v>41</v>
      </c>
    </row>
    <row r="2087" spans="1:39" hidden="1" x14ac:dyDescent="0.3">
      <c r="A2087">
        <v>2929</v>
      </c>
      <c r="B2087">
        <v>1976</v>
      </c>
      <c r="C2087" s="14">
        <f>2021-Table1[[#This Row],[Year_Birth]]</f>
        <v>45</v>
      </c>
      <c r="D2087" t="s">
        <v>46</v>
      </c>
      <c r="E2087" s="14" t="str" cm="1">
        <f t="array" ref="E2087">_xlfn.SWITCH(Table1[[#This Row],[Education]],"Graduation","Bachelor’s","Basic","High School","2n Cycle","Master’s","Master","Master’s","PhD","PhD","Other")</f>
        <v>Bachelor’s</v>
      </c>
      <c r="F2087" t="s">
        <v>50</v>
      </c>
      <c r="G2087" s="14" t="s">
        <v>50</v>
      </c>
      <c r="H2087" s="14" t="str" cm="1">
        <f t="array" ref="H2087">_xlfn.SWITCH(Table1[[#This Row],[Marital_Status_mod]],"Together","Couple","Married","Couple","Divorced","Single","Single","Single","Widow","Single","Other")</f>
        <v>Single</v>
      </c>
      <c r="I2087" s="4">
        <v>20180</v>
      </c>
      <c r="J2087" s="41" t="str">
        <f t="shared" si="130"/>
        <v>$20 - $30K</v>
      </c>
      <c r="K2087">
        <v>0</v>
      </c>
      <c r="L2087">
        <v>0</v>
      </c>
      <c r="M2087">
        <f>Table1[[#This Row],[Teenhome]]+Table1[[#This Row],[Kidhome]]</f>
        <v>0</v>
      </c>
      <c r="N2087" s="1">
        <v>41325</v>
      </c>
      <c r="O2087" s="16">
        <f>(Table1[[#This Row],[DataSetDate]]-Table1[[#This Row],[Dt_Customer]])/365</f>
        <v>7.9643835616438352</v>
      </c>
      <c r="P2087" s="15">
        <v>44232</v>
      </c>
      <c r="Q2087">
        <v>27</v>
      </c>
      <c r="R2087" s="4">
        <v>18</v>
      </c>
      <c r="S2087" s="4">
        <v>42</v>
      </c>
      <c r="T2087" s="4">
        <v>24</v>
      </c>
      <c r="U2087" s="4">
        <v>15</v>
      </c>
      <c r="V2087" s="4">
        <v>20</v>
      </c>
      <c r="W2087" s="4">
        <v>18</v>
      </c>
      <c r="X2087">
        <v>1</v>
      </c>
      <c r="Y2087">
        <v>2</v>
      </c>
      <c r="Z2087" t="str">
        <f t="shared" si="131"/>
        <v>Low</v>
      </c>
      <c r="AA2087" s="14">
        <f t="shared" ca="1" si="132"/>
        <v>2.3340488300884505</v>
      </c>
      <c r="AB2087">
        <v>1</v>
      </c>
      <c r="AC2087">
        <v>4</v>
      </c>
      <c r="AD2087" s="14">
        <f t="shared" ca="1" si="133"/>
        <v>3.6051338932218746</v>
      </c>
      <c r="AE2087">
        <v>7</v>
      </c>
      <c r="AF2087">
        <v>0</v>
      </c>
      <c r="AG2087">
        <v>0</v>
      </c>
      <c r="AH2087">
        <v>0</v>
      </c>
      <c r="AI2087">
        <v>0</v>
      </c>
      <c r="AJ2087">
        <v>0</v>
      </c>
      <c r="AK2087">
        <v>0</v>
      </c>
      <c r="AL2087">
        <v>0</v>
      </c>
      <c r="AM2087" t="s">
        <v>41</v>
      </c>
    </row>
    <row r="2088" spans="1:39" hidden="1" x14ac:dyDescent="0.3">
      <c r="A2088">
        <v>2106</v>
      </c>
      <c r="B2088">
        <v>1974</v>
      </c>
      <c r="C2088" s="14">
        <f>2021-Table1[[#This Row],[Year_Birth]]</f>
        <v>47</v>
      </c>
      <c r="D2088" t="s">
        <v>51</v>
      </c>
      <c r="E2088" s="14" t="str" cm="1">
        <f t="array" ref="E2088">_xlfn.SWITCH(Table1[[#This Row],[Education]],"Graduation","Bachelor’s","Basic","High School","2n Cycle","Master’s","Master","Master’s","PhD","PhD","Other")</f>
        <v>Master’s</v>
      </c>
      <c r="F2088" t="s">
        <v>42</v>
      </c>
      <c r="G2088" s="14" t="s">
        <v>42</v>
      </c>
      <c r="H2088" s="14" t="str" cm="1">
        <f t="array" ref="H2088">_xlfn.SWITCH(Table1[[#This Row],[Marital_Status_mod]],"Together","Couple","Married","Couple","Divorced","Single","Single","Single","Widow","Single","Other")</f>
        <v>Couple</v>
      </c>
      <c r="I2088" s="4">
        <v>20130</v>
      </c>
      <c r="J2088" s="41" t="str">
        <f t="shared" si="130"/>
        <v>$20 - $30K</v>
      </c>
      <c r="K2088">
        <v>0</v>
      </c>
      <c r="L2088">
        <v>0</v>
      </c>
      <c r="M2088">
        <f>Table1[[#This Row],[Teenhome]]+Table1[[#This Row],[Kidhome]]</f>
        <v>0</v>
      </c>
      <c r="N2088" s="1">
        <v>41715</v>
      </c>
      <c r="O2088" s="16">
        <f>(Table1[[#This Row],[DataSetDate]]-Table1[[#This Row],[Dt_Customer]])/365</f>
        <v>6.8958904109589039</v>
      </c>
      <c r="P2088" s="15">
        <v>44232</v>
      </c>
      <c r="Q2088">
        <v>99</v>
      </c>
      <c r="R2088" s="4">
        <v>0</v>
      </c>
      <c r="S2088" s="4">
        <v>6</v>
      </c>
      <c r="T2088" s="4">
        <v>3</v>
      </c>
      <c r="U2088" s="4">
        <v>7</v>
      </c>
      <c r="V2088" s="4">
        <v>6</v>
      </c>
      <c r="W2088" s="4">
        <v>12</v>
      </c>
      <c r="X2088">
        <v>1</v>
      </c>
      <c r="Y2088">
        <v>1</v>
      </c>
      <c r="Z2088" t="str">
        <f t="shared" si="131"/>
        <v>Low</v>
      </c>
      <c r="AA2088" s="14">
        <f t="shared" ca="1" si="132"/>
        <v>1.0136977993852672</v>
      </c>
      <c r="AB2088">
        <v>0</v>
      </c>
      <c r="AC2088">
        <v>3</v>
      </c>
      <c r="AD2088" s="14">
        <f t="shared" ca="1" si="133"/>
        <v>3.2006418498993079</v>
      </c>
      <c r="AE2088">
        <v>8</v>
      </c>
      <c r="AF2088">
        <v>0</v>
      </c>
      <c r="AG2088">
        <v>0</v>
      </c>
      <c r="AH2088">
        <v>0</v>
      </c>
      <c r="AI2088">
        <v>0</v>
      </c>
      <c r="AJ2088">
        <v>0</v>
      </c>
      <c r="AK2088">
        <v>0</v>
      </c>
      <c r="AL2088">
        <v>0</v>
      </c>
      <c r="AM2088" t="s">
        <v>41</v>
      </c>
    </row>
    <row r="2089" spans="1:39" hidden="1" x14ac:dyDescent="0.3">
      <c r="A2089">
        <v>3363</v>
      </c>
      <c r="B2089">
        <v>1974</v>
      </c>
      <c r="C2089" s="14">
        <f>2021-Table1[[#This Row],[Year_Birth]]</f>
        <v>47</v>
      </c>
      <c r="D2089" t="s">
        <v>51</v>
      </c>
      <c r="E2089" s="14" t="str" cm="1">
        <f t="array" ref="E2089">_xlfn.SWITCH(Table1[[#This Row],[Education]],"Graduation","Bachelor’s","Basic","High School","2n Cycle","Master’s","Master","Master’s","PhD","PhD","Other")</f>
        <v>Master’s</v>
      </c>
      <c r="F2089" t="s">
        <v>42</v>
      </c>
      <c r="G2089" s="14" t="s">
        <v>42</v>
      </c>
      <c r="H2089" s="14" t="str" cm="1">
        <f t="array" ref="H2089">_xlfn.SWITCH(Table1[[#This Row],[Marital_Status_mod]],"Together","Couple","Married","Couple","Divorced","Single","Single","Single","Widow","Single","Other")</f>
        <v>Couple</v>
      </c>
      <c r="I2089" s="4">
        <v>20130</v>
      </c>
      <c r="J2089" s="41" t="str">
        <f t="shared" si="130"/>
        <v>$20 - $30K</v>
      </c>
      <c r="K2089">
        <v>0</v>
      </c>
      <c r="L2089">
        <v>0</v>
      </c>
      <c r="M2089">
        <f>Table1[[#This Row],[Teenhome]]+Table1[[#This Row],[Kidhome]]</f>
        <v>0</v>
      </c>
      <c r="N2089" s="1">
        <v>41715</v>
      </c>
      <c r="O2089" s="16">
        <f>(Table1[[#This Row],[DataSetDate]]-Table1[[#This Row],[Dt_Customer]])/365</f>
        <v>6.8958904109589039</v>
      </c>
      <c r="P2089" s="15">
        <v>44232</v>
      </c>
      <c r="Q2089">
        <v>99</v>
      </c>
      <c r="R2089" s="4">
        <v>0</v>
      </c>
      <c r="S2089" s="4">
        <v>6</v>
      </c>
      <c r="T2089" s="4">
        <v>3</v>
      </c>
      <c r="U2089" s="4">
        <v>7</v>
      </c>
      <c r="V2089" s="4">
        <v>6</v>
      </c>
      <c r="W2089" s="4">
        <v>12</v>
      </c>
      <c r="X2089">
        <v>1</v>
      </c>
      <c r="Y2089">
        <v>1</v>
      </c>
      <c r="Z2089" t="str">
        <f t="shared" si="131"/>
        <v>Low</v>
      </c>
      <c r="AA2089" s="14">
        <f t="shared" ca="1" si="132"/>
        <v>1.0999876315795123</v>
      </c>
      <c r="AB2089">
        <v>0</v>
      </c>
      <c r="AC2089">
        <v>3</v>
      </c>
      <c r="AD2089" s="14">
        <f t="shared" ca="1" si="133"/>
        <v>3.0548967914029723</v>
      </c>
      <c r="AE2089">
        <v>8</v>
      </c>
      <c r="AF2089">
        <v>0</v>
      </c>
      <c r="AG2089">
        <v>0</v>
      </c>
      <c r="AH2089">
        <v>0</v>
      </c>
      <c r="AI2089">
        <v>0</v>
      </c>
      <c r="AJ2089">
        <v>0</v>
      </c>
      <c r="AK2089">
        <v>0</v>
      </c>
      <c r="AL2089">
        <v>0</v>
      </c>
      <c r="AM2089" t="s">
        <v>41</v>
      </c>
    </row>
    <row r="2090" spans="1:39" hidden="1" x14ac:dyDescent="0.3">
      <c r="A2090">
        <v>9543</v>
      </c>
      <c r="B2090">
        <v>1985</v>
      </c>
      <c r="C2090" s="14">
        <f>2021-Table1[[#This Row],[Year_Birth]]</f>
        <v>36</v>
      </c>
      <c r="D2090" t="s">
        <v>46</v>
      </c>
      <c r="E2090" s="14" t="str" cm="1">
        <f t="array" ref="E2090">_xlfn.SWITCH(Table1[[#This Row],[Education]],"Graduation","Bachelor’s","Basic","High School","2n Cycle","Master’s","Master","Master’s","PhD","PhD","Other")</f>
        <v>Bachelor’s</v>
      </c>
      <c r="F2090" t="s">
        <v>42</v>
      </c>
      <c r="G2090" s="14" t="s">
        <v>42</v>
      </c>
      <c r="H2090" s="14" t="str" cm="1">
        <f t="array" ref="H2090">_xlfn.SWITCH(Table1[[#This Row],[Marital_Status_mod]],"Together","Couple","Married","Couple","Divorced","Single","Single","Single","Widow","Single","Other")</f>
        <v>Couple</v>
      </c>
      <c r="I2090" s="4">
        <v>19986</v>
      </c>
      <c r="J2090" s="41" t="str">
        <f t="shared" si="130"/>
        <v>$10 - $20K</v>
      </c>
      <c r="K2090">
        <v>1</v>
      </c>
      <c r="L2090">
        <v>0</v>
      </c>
      <c r="M2090">
        <f>Table1[[#This Row],[Teenhome]]+Table1[[#This Row],[Kidhome]]</f>
        <v>1</v>
      </c>
      <c r="N2090" s="1">
        <v>41592</v>
      </c>
      <c r="O2090" s="16">
        <f>(Table1[[#This Row],[DataSetDate]]-Table1[[#This Row],[Dt_Customer]])/365</f>
        <v>7.2328767123287667</v>
      </c>
      <c r="P2090" s="15">
        <v>44232</v>
      </c>
      <c r="Q2090">
        <v>74</v>
      </c>
      <c r="R2090" s="4">
        <v>3</v>
      </c>
      <c r="S2090" s="4">
        <v>6</v>
      </c>
      <c r="T2090" s="4">
        <v>5</v>
      </c>
      <c r="U2090" s="4">
        <v>0</v>
      </c>
      <c r="V2090" s="4">
        <v>2</v>
      </c>
      <c r="W2090" s="4">
        <v>6</v>
      </c>
      <c r="X2090">
        <v>1</v>
      </c>
      <c r="Y2090">
        <v>0</v>
      </c>
      <c r="Z2090" t="str">
        <f t="shared" si="131"/>
        <v>Low</v>
      </c>
      <c r="AA2090" s="14">
        <f t="shared" ca="1" si="132"/>
        <v>-0.19180706194479172</v>
      </c>
      <c r="AB2090">
        <v>0</v>
      </c>
      <c r="AC2090">
        <v>3</v>
      </c>
      <c r="AD2090" s="14">
        <f t="shared" ca="1" si="133"/>
        <v>3.0692314034242476</v>
      </c>
      <c r="AE2090">
        <v>7</v>
      </c>
      <c r="AF2090">
        <v>0</v>
      </c>
      <c r="AG2090">
        <v>0</v>
      </c>
      <c r="AH2090">
        <v>0</v>
      </c>
      <c r="AI2090">
        <v>0</v>
      </c>
      <c r="AJ2090">
        <v>0</v>
      </c>
      <c r="AK2090">
        <v>0</v>
      </c>
      <c r="AL2090">
        <v>0</v>
      </c>
      <c r="AM2090" t="s">
        <v>41</v>
      </c>
    </row>
    <row r="2091" spans="1:39" hidden="1" x14ac:dyDescent="0.3">
      <c r="A2091">
        <v>7093</v>
      </c>
      <c r="B2091">
        <v>1985</v>
      </c>
      <c r="C2091" s="14">
        <f>2021-Table1[[#This Row],[Year_Birth]]</f>
        <v>36</v>
      </c>
      <c r="D2091" t="s">
        <v>46</v>
      </c>
      <c r="E2091" s="14" t="str" cm="1">
        <f t="array" ref="E2091">_xlfn.SWITCH(Table1[[#This Row],[Education]],"Graduation","Bachelor’s","Basic","High School","2n Cycle","Master’s","Master","Master’s","PhD","PhD","Other")</f>
        <v>Bachelor’s</v>
      </c>
      <c r="F2091" t="s">
        <v>42</v>
      </c>
      <c r="G2091" s="14" t="s">
        <v>42</v>
      </c>
      <c r="H2091" s="14" t="str" cm="1">
        <f t="array" ref="H2091">_xlfn.SWITCH(Table1[[#This Row],[Marital_Status_mod]],"Together","Couple","Married","Couple","Divorced","Single","Single","Single","Widow","Single","Other")</f>
        <v>Couple</v>
      </c>
      <c r="I2091" s="4">
        <v>19986</v>
      </c>
      <c r="J2091" s="41" t="str">
        <f t="shared" si="130"/>
        <v>$10 - $20K</v>
      </c>
      <c r="K2091">
        <v>1</v>
      </c>
      <c r="L2091">
        <v>0</v>
      </c>
      <c r="M2091">
        <f>Table1[[#This Row],[Teenhome]]+Table1[[#This Row],[Kidhome]]</f>
        <v>1</v>
      </c>
      <c r="N2091" s="1">
        <v>41592</v>
      </c>
      <c r="O2091" s="16">
        <f>(Table1[[#This Row],[DataSetDate]]-Table1[[#This Row],[Dt_Customer]])/365</f>
        <v>7.2328767123287667</v>
      </c>
      <c r="P2091" s="15">
        <v>44232</v>
      </c>
      <c r="Q2091">
        <v>74</v>
      </c>
      <c r="R2091" s="4">
        <v>3</v>
      </c>
      <c r="S2091" s="4">
        <v>6</v>
      </c>
      <c r="T2091" s="4">
        <v>5</v>
      </c>
      <c r="U2091" s="4">
        <v>0</v>
      </c>
      <c r="V2091" s="4">
        <v>2</v>
      </c>
      <c r="W2091" s="4">
        <v>6</v>
      </c>
      <c r="X2091">
        <v>1</v>
      </c>
      <c r="Y2091">
        <v>0</v>
      </c>
      <c r="Z2091" t="str">
        <f t="shared" si="131"/>
        <v>Low</v>
      </c>
      <c r="AA2091" s="14">
        <f t="shared" ca="1" si="132"/>
        <v>-0.12204621416590422</v>
      </c>
      <c r="AB2091">
        <v>0</v>
      </c>
      <c r="AC2091">
        <v>3</v>
      </c>
      <c r="AD2091" s="14">
        <f t="shared" ca="1" si="133"/>
        <v>2.7597347561854737</v>
      </c>
      <c r="AE2091">
        <v>7</v>
      </c>
      <c r="AF2091">
        <v>0</v>
      </c>
      <c r="AG2091">
        <v>0</v>
      </c>
      <c r="AH2091">
        <v>0</v>
      </c>
      <c r="AI2091">
        <v>0</v>
      </c>
      <c r="AJ2091">
        <v>0</v>
      </c>
      <c r="AK2091">
        <v>0</v>
      </c>
      <c r="AL2091">
        <v>0</v>
      </c>
      <c r="AM2091" t="s">
        <v>41</v>
      </c>
    </row>
    <row r="2092" spans="1:39" hidden="1" x14ac:dyDescent="0.3">
      <c r="A2092">
        <v>6504</v>
      </c>
      <c r="B2092">
        <v>1975</v>
      </c>
      <c r="C2092" s="14">
        <f>2021-Table1[[#This Row],[Year_Birth]]</f>
        <v>46</v>
      </c>
      <c r="D2092" t="s">
        <v>51</v>
      </c>
      <c r="E2092" s="14" t="str" cm="1">
        <f t="array" ref="E2092">_xlfn.SWITCH(Table1[[#This Row],[Education]],"Graduation","Bachelor’s","Basic","High School","2n Cycle","Master’s","Master","Master’s","PhD","PhD","Other")</f>
        <v>Master’s</v>
      </c>
      <c r="F2092" t="s">
        <v>40</v>
      </c>
      <c r="G2092" s="14" t="s">
        <v>40</v>
      </c>
      <c r="H2092" s="14" t="str" cm="1">
        <f t="array" ref="H2092">_xlfn.SWITCH(Table1[[#This Row],[Marital_Status_mod]],"Together","Couple","Married","Couple","Divorced","Single","Single","Single","Widow","Single","Other")</f>
        <v>Couple</v>
      </c>
      <c r="I2092" s="4">
        <v>19789</v>
      </c>
      <c r="J2092" s="41" t="str">
        <f t="shared" si="130"/>
        <v>$10 - $20K</v>
      </c>
      <c r="K2092">
        <v>1</v>
      </c>
      <c r="L2092">
        <v>0</v>
      </c>
      <c r="M2092">
        <f>Table1[[#This Row],[Teenhome]]+Table1[[#This Row],[Kidhome]]</f>
        <v>1</v>
      </c>
      <c r="N2092" s="1">
        <v>41598</v>
      </c>
      <c r="O2092" s="16">
        <f>(Table1[[#This Row],[DataSetDate]]-Table1[[#This Row],[Dt_Customer]])/365</f>
        <v>7.2164383561643834</v>
      </c>
      <c r="P2092" s="15">
        <v>44232</v>
      </c>
      <c r="Q2092">
        <v>24</v>
      </c>
      <c r="R2092" s="4">
        <v>2</v>
      </c>
      <c r="S2092" s="4">
        <v>5</v>
      </c>
      <c r="T2092" s="4">
        <v>9</v>
      </c>
      <c r="U2092" s="4">
        <v>28</v>
      </c>
      <c r="V2092" s="4">
        <v>6</v>
      </c>
      <c r="W2092" s="4">
        <v>28</v>
      </c>
      <c r="X2092">
        <v>3</v>
      </c>
      <c r="Y2092">
        <v>2</v>
      </c>
      <c r="Z2092" t="str">
        <f t="shared" si="131"/>
        <v>Low</v>
      </c>
      <c r="AA2092" s="14">
        <f t="shared" ca="1" si="132"/>
        <v>2.344136438001295</v>
      </c>
      <c r="AB2092">
        <v>1</v>
      </c>
      <c r="AC2092">
        <v>3</v>
      </c>
      <c r="AD2092" s="14">
        <f t="shared" ca="1" si="133"/>
        <v>2.6424534292735085</v>
      </c>
      <c r="AE2092">
        <v>5</v>
      </c>
      <c r="AF2092">
        <v>0</v>
      </c>
      <c r="AG2092">
        <v>0</v>
      </c>
      <c r="AH2092">
        <v>1</v>
      </c>
      <c r="AI2092">
        <v>0</v>
      </c>
      <c r="AJ2092">
        <v>0</v>
      </c>
      <c r="AK2092">
        <v>0</v>
      </c>
      <c r="AL2092">
        <v>0</v>
      </c>
      <c r="AM2092" t="s">
        <v>41</v>
      </c>
    </row>
    <row r="2093" spans="1:39" hidden="1" x14ac:dyDescent="0.3">
      <c r="A2093">
        <v>3536</v>
      </c>
      <c r="B2093">
        <v>1960</v>
      </c>
      <c r="C2093" s="14">
        <f>2021-Table1[[#This Row],[Year_Birth]]</f>
        <v>61</v>
      </c>
      <c r="D2093" t="s">
        <v>46</v>
      </c>
      <c r="E2093" s="14" t="str" cm="1">
        <f t="array" ref="E2093">_xlfn.SWITCH(Table1[[#This Row],[Education]],"Graduation","Bachelor’s","Basic","High School","2n Cycle","Master’s","Master","Master’s","PhD","PhD","Other")</f>
        <v>Bachelor’s</v>
      </c>
      <c r="F2093" t="s">
        <v>40</v>
      </c>
      <c r="G2093" s="14" t="s">
        <v>40</v>
      </c>
      <c r="H2093" s="14" t="str" cm="1">
        <f t="array" ref="H2093">_xlfn.SWITCH(Table1[[#This Row],[Marital_Status_mod]],"Together","Couple","Married","Couple","Divorced","Single","Single","Single","Widow","Single","Other")</f>
        <v>Couple</v>
      </c>
      <c r="I2093" s="4">
        <v>19740</v>
      </c>
      <c r="J2093" s="41" t="str">
        <f t="shared" si="130"/>
        <v>$10 - $20K</v>
      </c>
      <c r="K2093">
        <v>0</v>
      </c>
      <c r="L2093">
        <v>1</v>
      </c>
      <c r="M2093">
        <f>Table1[[#This Row],[Teenhome]]+Table1[[#This Row],[Kidhome]]</f>
        <v>1</v>
      </c>
      <c r="N2093" s="1">
        <v>41357</v>
      </c>
      <c r="O2093" s="16">
        <f>(Table1[[#This Row],[DataSetDate]]-Table1[[#This Row],[Dt_Customer]])/365</f>
        <v>7.8767123287671232</v>
      </c>
      <c r="P2093" s="15">
        <v>44232</v>
      </c>
      <c r="Q2093">
        <v>65</v>
      </c>
      <c r="R2093" s="4">
        <v>7</v>
      </c>
      <c r="S2093" s="4">
        <v>11</v>
      </c>
      <c r="T2093" s="4">
        <v>3</v>
      </c>
      <c r="U2093" s="4">
        <v>10</v>
      </c>
      <c r="V2093" s="4">
        <v>4</v>
      </c>
      <c r="W2093" s="4">
        <v>20</v>
      </c>
      <c r="X2093">
        <v>2</v>
      </c>
      <c r="Y2093">
        <v>1</v>
      </c>
      <c r="Z2093" t="str">
        <f t="shared" si="131"/>
        <v>Low</v>
      </c>
      <c r="AA2093" s="14">
        <f t="shared" ca="1" si="132"/>
        <v>0.77349122831195016</v>
      </c>
      <c r="AB2093">
        <v>1</v>
      </c>
      <c r="AC2093">
        <v>3</v>
      </c>
      <c r="AD2093" s="14">
        <f t="shared" ca="1" si="133"/>
        <v>2.9744609369956461</v>
      </c>
      <c r="AE2093">
        <v>5</v>
      </c>
      <c r="AF2093">
        <v>0</v>
      </c>
      <c r="AG2093">
        <v>0</v>
      </c>
      <c r="AH2093">
        <v>0</v>
      </c>
      <c r="AI2093">
        <v>0</v>
      </c>
      <c r="AJ2093">
        <v>0</v>
      </c>
      <c r="AK2093">
        <v>0</v>
      </c>
      <c r="AL2093">
        <v>0</v>
      </c>
      <c r="AM2093" t="s">
        <v>45</v>
      </c>
    </row>
    <row r="2094" spans="1:39" hidden="1" x14ac:dyDescent="0.3">
      <c r="A2094">
        <v>11114</v>
      </c>
      <c r="B2094">
        <v>1970</v>
      </c>
      <c r="C2094" s="14">
        <f>2021-Table1[[#This Row],[Year_Birth]]</f>
        <v>51</v>
      </c>
      <c r="D2094" t="s">
        <v>46</v>
      </c>
      <c r="E2094" s="14" t="str" cm="1">
        <f t="array" ref="E2094">_xlfn.SWITCH(Table1[[#This Row],[Education]],"Graduation","Bachelor’s","Basic","High School","2n Cycle","Master’s","Master","Master’s","PhD","PhD","Other")</f>
        <v>Bachelor’s</v>
      </c>
      <c r="F2094" t="s">
        <v>40</v>
      </c>
      <c r="G2094" s="14" t="s">
        <v>40</v>
      </c>
      <c r="H2094" s="14" t="str" cm="1">
        <f t="array" ref="H2094">_xlfn.SWITCH(Table1[[#This Row],[Marital_Status_mod]],"Together","Couple","Married","Couple","Divorced","Single","Single","Single","Widow","Single","Other")</f>
        <v>Couple</v>
      </c>
      <c r="I2094" s="4">
        <v>19656</v>
      </c>
      <c r="J2094" s="41" t="str">
        <f t="shared" si="130"/>
        <v>$10 - $20K</v>
      </c>
      <c r="K2094">
        <v>1</v>
      </c>
      <c r="L2094">
        <v>0</v>
      </c>
      <c r="M2094">
        <f>Table1[[#This Row],[Teenhome]]+Table1[[#This Row],[Kidhome]]</f>
        <v>1</v>
      </c>
      <c r="N2094" s="1">
        <v>41313</v>
      </c>
      <c r="O2094" s="16">
        <f>(Table1[[#This Row],[DataSetDate]]-Table1[[#This Row],[Dt_Customer]])/365</f>
        <v>7.9972602739726026</v>
      </c>
      <c r="P2094" s="15">
        <v>44232</v>
      </c>
      <c r="Q2094">
        <v>94</v>
      </c>
      <c r="R2094" s="4">
        <v>25</v>
      </c>
      <c r="S2094" s="4">
        <v>4</v>
      </c>
      <c r="T2094" s="4">
        <v>9</v>
      </c>
      <c r="U2094" s="4">
        <v>6</v>
      </c>
      <c r="V2094" s="4">
        <v>8</v>
      </c>
      <c r="W2094" s="4">
        <v>32</v>
      </c>
      <c r="X2094">
        <v>3</v>
      </c>
      <c r="Y2094">
        <v>2</v>
      </c>
      <c r="Z2094" t="str">
        <f t="shared" si="131"/>
        <v>Low</v>
      </c>
      <c r="AA2094" s="14">
        <f t="shared" ca="1" si="132"/>
        <v>1.8003383874942331</v>
      </c>
      <c r="AB2094">
        <v>1</v>
      </c>
      <c r="AC2094">
        <v>3</v>
      </c>
      <c r="AD2094" s="14">
        <f t="shared" ca="1" si="133"/>
        <v>3.1759480074202662</v>
      </c>
      <c r="AE2094">
        <v>7</v>
      </c>
      <c r="AF2094">
        <v>0</v>
      </c>
      <c r="AG2094">
        <v>0</v>
      </c>
      <c r="AH2094">
        <v>0</v>
      </c>
      <c r="AI2094">
        <v>0</v>
      </c>
      <c r="AJ2094">
        <v>0</v>
      </c>
      <c r="AK2094">
        <v>0</v>
      </c>
      <c r="AL2094">
        <v>0</v>
      </c>
      <c r="AM2094" t="s">
        <v>41</v>
      </c>
    </row>
    <row r="2095" spans="1:39" hidden="1" x14ac:dyDescent="0.3">
      <c r="A2095">
        <v>9671</v>
      </c>
      <c r="B2095">
        <v>1968</v>
      </c>
      <c r="C2095" s="14">
        <f>2021-Table1[[#This Row],[Year_Birth]]</f>
        <v>53</v>
      </c>
      <c r="D2095" t="s">
        <v>46</v>
      </c>
      <c r="E2095" s="14" t="str" cm="1">
        <f t="array" ref="E2095">_xlfn.SWITCH(Table1[[#This Row],[Education]],"Graduation","Bachelor’s","Basic","High School","2n Cycle","Master’s","Master","Master’s","PhD","PhD","Other")</f>
        <v>Bachelor’s</v>
      </c>
      <c r="F2095" t="s">
        <v>42</v>
      </c>
      <c r="G2095" s="14" t="s">
        <v>42</v>
      </c>
      <c r="H2095" s="14" t="str" cm="1">
        <f t="array" ref="H2095">_xlfn.SWITCH(Table1[[#This Row],[Marital_Status_mod]],"Together","Couple","Married","Couple","Divorced","Single","Single","Single","Widow","Single","Other")</f>
        <v>Couple</v>
      </c>
      <c r="I2095" s="4">
        <v>19514</v>
      </c>
      <c r="J2095" s="41" t="str">
        <f t="shared" si="130"/>
        <v>$10 - $20K</v>
      </c>
      <c r="K2095">
        <v>1</v>
      </c>
      <c r="L2095">
        <v>1</v>
      </c>
      <c r="M2095">
        <f>Table1[[#This Row],[Teenhome]]+Table1[[#This Row],[Kidhome]]</f>
        <v>2</v>
      </c>
      <c r="N2095" s="1">
        <v>41665</v>
      </c>
      <c r="O2095" s="16">
        <f>(Table1[[#This Row],[DataSetDate]]-Table1[[#This Row],[Dt_Customer]])/365</f>
        <v>7.0328767123287674</v>
      </c>
      <c r="P2095" s="15">
        <v>44232</v>
      </c>
      <c r="Q2095">
        <v>47</v>
      </c>
      <c r="R2095" s="4">
        <v>14</v>
      </c>
      <c r="S2095" s="4">
        <v>3</v>
      </c>
      <c r="T2095" s="4">
        <v>21</v>
      </c>
      <c r="U2095" s="4">
        <v>2</v>
      </c>
      <c r="V2095" s="4">
        <v>1</v>
      </c>
      <c r="W2095" s="4">
        <v>28</v>
      </c>
      <c r="X2095">
        <v>4</v>
      </c>
      <c r="Y2095">
        <v>3</v>
      </c>
      <c r="Z2095" t="str">
        <f t="shared" si="131"/>
        <v>Medium</v>
      </c>
      <c r="AA2095" s="14">
        <f t="shared" ca="1" si="132"/>
        <v>3.2903398271174669</v>
      </c>
      <c r="AB2095">
        <v>1</v>
      </c>
      <c r="AC2095">
        <v>2</v>
      </c>
      <c r="AD2095" s="14">
        <f t="shared" ca="1" si="133"/>
        <v>2.1829754366753824</v>
      </c>
      <c r="AE2095">
        <v>8</v>
      </c>
      <c r="AF2095">
        <v>0</v>
      </c>
      <c r="AG2095">
        <v>0</v>
      </c>
      <c r="AH2095">
        <v>1</v>
      </c>
      <c r="AI2095">
        <v>0</v>
      </c>
      <c r="AJ2095">
        <v>0</v>
      </c>
      <c r="AK2095">
        <v>1</v>
      </c>
      <c r="AL2095">
        <v>0</v>
      </c>
      <c r="AM2095" t="s">
        <v>41</v>
      </c>
    </row>
    <row r="2096" spans="1:39" hidden="1" x14ac:dyDescent="0.3">
      <c r="A2096">
        <v>8975</v>
      </c>
      <c r="B2096">
        <v>1968</v>
      </c>
      <c r="C2096" s="14">
        <f>2021-Table1[[#This Row],[Year_Birth]]</f>
        <v>53</v>
      </c>
      <c r="D2096" t="s">
        <v>46</v>
      </c>
      <c r="E2096" s="14" t="str" cm="1">
        <f t="array" ref="E2096">_xlfn.SWITCH(Table1[[#This Row],[Education]],"Graduation","Bachelor’s","Basic","High School","2n Cycle","Master’s","Master","Master’s","PhD","PhD","Other")</f>
        <v>Bachelor’s</v>
      </c>
      <c r="F2096" t="s">
        <v>42</v>
      </c>
      <c r="G2096" s="14" t="s">
        <v>42</v>
      </c>
      <c r="H2096" s="14" t="str" cm="1">
        <f t="array" ref="H2096">_xlfn.SWITCH(Table1[[#This Row],[Marital_Status_mod]],"Together","Couple","Married","Couple","Divorced","Single","Single","Single","Widow","Single","Other")</f>
        <v>Couple</v>
      </c>
      <c r="I2096" s="4">
        <v>19514</v>
      </c>
      <c r="J2096" s="41" t="str">
        <f t="shared" si="130"/>
        <v>$10 - $20K</v>
      </c>
      <c r="K2096">
        <v>1</v>
      </c>
      <c r="L2096">
        <v>1</v>
      </c>
      <c r="M2096">
        <f>Table1[[#This Row],[Teenhome]]+Table1[[#This Row],[Kidhome]]</f>
        <v>2</v>
      </c>
      <c r="N2096" s="1">
        <v>41665</v>
      </c>
      <c r="O2096" s="16">
        <f>(Table1[[#This Row],[DataSetDate]]-Table1[[#This Row],[Dt_Customer]])/365</f>
        <v>7.0328767123287674</v>
      </c>
      <c r="P2096" s="15">
        <v>44232</v>
      </c>
      <c r="Q2096">
        <v>47</v>
      </c>
      <c r="R2096" s="4">
        <v>14</v>
      </c>
      <c r="S2096" s="4">
        <v>3</v>
      </c>
      <c r="T2096" s="4">
        <v>21</v>
      </c>
      <c r="U2096" s="4">
        <v>2</v>
      </c>
      <c r="V2096" s="4">
        <v>1</v>
      </c>
      <c r="W2096" s="4">
        <v>28</v>
      </c>
      <c r="X2096">
        <v>4</v>
      </c>
      <c r="Y2096">
        <v>3</v>
      </c>
      <c r="Z2096" t="str">
        <f t="shared" si="131"/>
        <v>Medium</v>
      </c>
      <c r="AA2096" s="14">
        <f t="shared" ca="1" si="132"/>
        <v>2.7272988046479689</v>
      </c>
      <c r="AB2096">
        <v>1</v>
      </c>
      <c r="AC2096">
        <v>2</v>
      </c>
      <c r="AD2096" s="14">
        <f t="shared" ca="1" si="133"/>
        <v>1.7626988454674473</v>
      </c>
      <c r="AE2096">
        <v>8</v>
      </c>
      <c r="AF2096">
        <v>0</v>
      </c>
      <c r="AG2096">
        <v>0</v>
      </c>
      <c r="AH2096">
        <v>1</v>
      </c>
      <c r="AI2096">
        <v>0</v>
      </c>
      <c r="AJ2096">
        <v>0</v>
      </c>
      <c r="AK2096">
        <v>0</v>
      </c>
      <c r="AL2096">
        <v>0</v>
      </c>
      <c r="AM2096" t="s">
        <v>41</v>
      </c>
    </row>
    <row r="2097" spans="1:39" hidden="1" x14ac:dyDescent="0.3">
      <c r="A2097">
        <v>8442</v>
      </c>
      <c r="B2097">
        <v>1985</v>
      </c>
      <c r="C2097" s="14">
        <f>2021-Table1[[#This Row],[Year_Birth]]</f>
        <v>36</v>
      </c>
      <c r="D2097" t="s">
        <v>44</v>
      </c>
      <c r="E2097" s="14" t="str" cm="1">
        <f t="array" ref="E2097">_xlfn.SWITCH(Table1[[#This Row],[Education]],"Graduation","Bachelor’s","Basic","High School","2n Cycle","Master’s","Master","Master’s","PhD","PhD","Other")</f>
        <v>Master’s</v>
      </c>
      <c r="F2097" t="s">
        <v>42</v>
      </c>
      <c r="G2097" s="14" t="s">
        <v>42</v>
      </c>
      <c r="H2097" s="14" t="str" cm="1">
        <f t="array" ref="H2097">_xlfn.SWITCH(Table1[[#This Row],[Marital_Status_mod]],"Together","Couple","Married","Couple","Divorced","Single","Single","Single","Widow","Single","Other")</f>
        <v>Couple</v>
      </c>
      <c r="I2097" s="4">
        <v>19510</v>
      </c>
      <c r="J2097" s="41" t="str">
        <f t="shared" si="130"/>
        <v>$10 - $20K</v>
      </c>
      <c r="K2097">
        <v>2</v>
      </c>
      <c r="L2097">
        <v>0</v>
      </c>
      <c r="M2097">
        <f>Table1[[#This Row],[Teenhome]]+Table1[[#This Row],[Kidhome]]</f>
        <v>2</v>
      </c>
      <c r="N2097" s="1">
        <v>41521</v>
      </c>
      <c r="O2097" s="16">
        <f>(Table1[[#This Row],[DataSetDate]]-Table1[[#This Row],[Dt_Customer]])/365</f>
        <v>7.4273972602739722</v>
      </c>
      <c r="P2097" s="15">
        <v>44232</v>
      </c>
      <c r="Q2097">
        <v>63</v>
      </c>
      <c r="R2097" s="4">
        <v>9</v>
      </c>
      <c r="S2097" s="4">
        <v>0</v>
      </c>
      <c r="T2097" s="4">
        <v>7</v>
      </c>
      <c r="U2097" s="4">
        <v>3</v>
      </c>
      <c r="V2097" s="4">
        <v>4</v>
      </c>
      <c r="W2097" s="4">
        <v>7</v>
      </c>
      <c r="X2097">
        <v>2</v>
      </c>
      <c r="Y2097">
        <v>1</v>
      </c>
      <c r="Z2097" t="str">
        <f t="shared" si="131"/>
        <v>Low</v>
      </c>
      <c r="AA2097" s="14">
        <f t="shared" ca="1" si="132"/>
        <v>1.1866664190319733</v>
      </c>
      <c r="AB2097">
        <v>0</v>
      </c>
      <c r="AC2097">
        <v>3</v>
      </c>
      <c r="AD2097" s="14">
        <f t="shared" ca="1" si="133"/>
        <v>3.0539037700905296</v>
      </c>
      <c r="AE2097">
        <v>7</v>
      </c>
      <c r="AF2097">
        <v>0</v>
      </c>
      <c r="AG2097">
        <v>0</v>
      </c>
      <c r="AH2097">
        <v>0</v>
      </c>
      <c r="AI2097">
        <v>0</v>
      </c>
      <c r="AJ2097">
        <v>0</v>
      </c>
      <c r="AK2097">
        <v>0</v>
      </c>
      <c r="AL2097">
        <v>0</v>
      </c>
      <c r="AM2097" t="s">
        <v>48</v>
      </c>
    </row>
    <row r="2098" spans="1:39" hidden="1" x14ac:dyDescent="0.3">
      <c r="A2098">
        <v>4259</v>
      </c>
      <c r="B2098">
        <v>1986</v>
      </c>
      <c r="C2098" s="14">
        <f>2021-Table1[[#This Row],[Year_Birth]]</f>
        <v>35</v>
      </c>
      <c r="D2098" t="s">
        <v>44</v>
      </c>
      <c r="E2098" s="14" t="str" cm="1">
        <f t="array" ref="E2098">_xlfn.SWITCH(Table1[[#This Row],[Education]],"Graduation","Bachelor’s","Basic","High School","2n Cycle","Master’s","Master","Master’s","PhD","PhD","Other")</f>
        <v>Master’s</v>
      </c>
      <c r="F2098" t="s">
        <v>50</v>
      </c>
      <c r="G2098" s="14" t="s">
        <v>50</v>
      </c>
      <c r="H2098" s="14" t="str" cm="1">
        <f t="array" ref="H2098">_xlfn.SWITCH(Table1[[#This Row],[Marital_Status_mod]],"Together","Couple","Married","Couple","Divorced","Single","Single","Single","Widow","Single","Other")</f>
        <v>Single</v>
      </c>
      <c r="I2098" s="4">
        <v>19485</v>
      </c>
      <c r="J2098" s="41" t="str">
        <f t="shared" si="130"/>
        <v>$10 - $20K</v>
      </c>
      <c r="K2098">
        <v>2</v>
      </c>
      <c r="L2098">
        <v>0</v>
      </c>
      <c r="M2098">
        <f>Table1[[#This Row],[Teenhome]]+Table1[[#This Row],[Kidhome]]</f>
        <v>2</v>
      </c>
      <c r="N2098" s="1">
        <v>41541</v>
      </c>
      <c r="O2098" s="16">
        <f>(Table1[[#This Row],[DataSetDate]]-Table1[[#This Row],[Dt_Customer]])/365</f>
        <v>7.3726027397260276</v>
      </c>
      <c r="P2098" s="15">
        <v>44232</v>
      </c>
      <c r="Q2098">
        <v>80</v>
      </c>
      <c r="R2098" s="4">
        <v>6</v>
      </c>
      <c r="S2098" s="4">
        <v>0</v>
      </c>
      <c r="T2098" s="4">
        <v>4</v>
      </c>
      <c r="U2098" s="4">
        <v>0</v>
      </c>
      <c r="V2098" s="4">
        <v>0</v>
      </c>
      <c r="W2098" s="4">
        <v>0</v>
      </c>
      <c r="X2098">
        <v>1</v>
      </c>
      <c r="Y2098">
        <v>1</v>
      </c>
      <c r="Z2098" t="str">
        <f t="shared" si="131"/>
        <v>Low</v>
      </c>
      <c r="AA2098" s="14">
        <f t="shared" ca="1" si="132"/>
        <v>1.3625193289033803</v>
      </c>
      <c r="AB2098">
        <v>0</v>
      </c>
      <c r="AC2098">
        <v>2</v>
      </c>
      <c r="AD2098" s="14">
        <f t="shared" ca="1" si="133"/>
        <v>2.295782995549331</v>
      </c>
      <c r="AE2098">
        <v>7</v>
      </c>
      <c r="AF2098">
        <v>0</v>
      </c>
      <c r="AG2098">
        <v>0</v>
      </c>
      <c r="AH2098">
        <v>0</v>
      </c>
      <c r="AI2098">
        <v>0</v>
      </c>
      <c r="AJ2098">
        <v>0</v>
      </c>
      <c r="AK2098">
        <v>0</v>
      </c>
      <c r="AL2098">
        <v>0</v>
      </c>
      <c r="AM2098" t="s">
        <v>45</v>
      </c>
    </row>
    <row r="2099" spans="1:39" hidden="1" x14ac:dyDescent="0.3">
      <c r="A2099">
        <v>9986</v>
      </c>
      <c r="B2099">
        <v>1982</v>
      </c>
      <c r="C2099" s="14">
        <f>2021-Table1[[#This Row],[Year_Birth]]</f>
        <v>39</v>
      </c>
      <c r="D2099" t="s">
        <v>46</v>
      </c>
      <c r="E2099" s="14" t="str" cm="1">
        <f t="array" ref="E2099">_xlfn.SWITCH(Table1[[#This Row],[Education]],"Graduation","Bachelor’s","Basic","High School","2n Cycle","Master’s","Master","Master’s","PhD","PhD","Other")</f>
        <v>Bachelor’s</v>
      </c>
      <c r="F2099" t="s">
        <v>40</v>
      </c>
      <c r="G2099" s="14" t="s">
        <v>40</v>
      </c>
      <c r="H2099" s="14" t="str" cm="1">
        <f t="array" ref="H2099">_xlfn.SWITCH(Table1[[#This Row],[Marital_Status_mod]],"Together","Couple","Married","Couple","Divorced","Single","Single","Single","Widow","Single","Other")</f>
        <v>Couple</v>
      </c>
      <c r="I2099" s="4">
        <v>19444</v>
      </c>
      <c r="J2099" s="41" t="str">
        <f t="shared" si="130"/>
        <v>$10 - $20K</v>
      </c>
      <c r="K2099">
        <v>1</v>
      </c>
      <c r="L2099">
        <v>0</v>
      </c>
      <c r="M2099">
        <f>Table1[[#This Row],[Teenhome]]+Table1[[#This Row],[Kidhome]]</f>
        <v>1</v>
      </c>
      <c r="N2099" s="1">
        <v>41692</v>
      </c>
      <c r="O2099" s="16">
        <f>(Table1[[#This Row],[DataSetDate]]-Table1[[#This Row],[Dt_Customer]])/365</f>
        <v>6.9589041095890414</v>
      </c>
      <c r="P2099" s="15">
        <v>44232</v>
      </c>
      <c r="Q2099">
        <v>8</v>
      </c>
      <c r="R2099" s="4">
        <v>16</v>
      </c>
      <c r="S2099" s="4">
        <v>0</v>
      </c>
      <c r="T2099" s="4">
        <v>23</v>
      </c>
      <c r="U2099" s="4">
        <v>3</v>
      </c>
      <c r="V2099" s="4">
        <v>2</v>
      </c>
      <c r="W2099" s="4">
        <v>10</v>
      </c>
      <c r="X2099">
        <v>3</v>
      </c>
      <c r="Y2099">
        <v>4</v>
      </c>
      <c r="Z2099" t="str">
        <f t="shared" si="131"/>
        <v>Medium</v>
      </c>
      <c r="AA2099" s="14">
        <f t="shared" ca="1" si="132"/>
        <v>4.0919129420362852</v>
      </c>
      <c r="AB2099">
        <v>1</v>
      </c>
      <c r="AC2099">
        <v>2</v>
      </c>
      <c r="AD2099" s="14">
        <f t="shared" ca="1" si="133"/>
        <v>1.669839380750676</v>
      </c>
      <c r="AE2099">
        <v>7</v>
      </c>
      <c r="AF2099">
        <v>0</v>
      </c>
      <c r="AG2099">
        <v>0</v>
      </c>
      <c r="AH2099">
        <v>0</v>
      </c>
      <c r="AI2099">
        <v>0</v>
      </c>
      <c r="AJ2099">
        <v>0</v>
      </c>
      <c r="AK2099">
        <v>1</v>
      </c>
      <c r="AL2099">
        <v>0</v>
      </c>
      <c r="AM2099" t="s">
        <v>47</v>
      </c>
    </row>
    <row r="2100" spans="1:39" hidden="1" x14ac:dyDescent="0.3">
      <c r="A2100">
        <v>11121</v>
      </c>
      <c r="B2100">
        <v>1981</v>
      </c>
      <c r="C2100" s="14">
        <f>2021-Table1[[#This Row],[Year_Birth]]</f>
        <v>40</v>
      </c>
      <c r="D2100" t="s">
        <v>46</v>
      </c>
      <c r="E2100" s="14" t="str" cm="1">
        <f t="array" ref="E2100">_xlfn.SWITCH(Table1[[#This Row],[Education]],"Graduation","Bachelor’s","Basic","High School","2n Cycle","Master’s","Master","Master’s","PhD","PhD","Other")</f>
        <v>Bachelor’s</v>
      </c>
      <c r="F2100" t="s">
        <v>42</v>
      </c>
      <c r="G2100" s="14" t="s">
        <v>42</v>
      </c>
      <c r="H2100" s="14" t="str" cm="1">
        <f t="array" ref="H2100">_xlfn.SWITCH(Table1[[#This Row],[Marital_Status_mod]],"Together","Couple","Married","Couple","Divorced","Single","Single","Single","Widow","Single","Other")</f>
        <v>Couple</v>
      </c>
      <c r="I2100" s="4">
        <v>19419</v>
      </c>
      <c r="J2100" s="41" t="str">
        <f t="shared" si="130"/>
        <v>$10 - $20K</v>
      </c>
      <c r="K2100">
        <v>1</v>
      </c>
      <c r="L2100">
        <v>0</v>
      </c>
      <c r="M2100">
        <f>Table1[[#This Row],[Teenhome]]+Table1[[#This Row],[Kidhome]]</f>
        <v>1</v>
      </c>
      <c r="N2100" s="1">
        <v>41223</v>
      </c>
      <c r="O2100" s="16">
        <f>(Table1[[#This Row],[DataSetDate]]-Table1[[#This Row],[Dt_Customer]])/365</f>
        <v>8.2438356164383571</v>
      </c>
      <c r="P2100" s="15">
        <v>44232</v>
      </c>
      <c r="Q2100">
        <v>76</v>
      </c>
      <c r="R2100" s="4">
        <v>2</v>
      </c>
      <c r="S2100" s="4">
        <v>14</v>
      </c>
      <c r="T2100" s="4">
        <v>28</v>
      </c>
      <c r="U2100" s="4">
        <v>16</v>
      </c>
      <c r="V2100" s="4">
        <v>3</v>
      </c>
      <c r="W2100" s="4">
        <v>7</v>
      </c>
      <c r="X2100">
        <v>4</v>
      </c>
      <c r="Y2100">
        <v>4</v>
      </c>
      <c r="Z2100" t="str">
        <f t="shared" si="131"/>
        <v>Medium</v>
      </c>
      <c r="AA2100" s="14">
        <f t="shared" ca="1" si="132"/>
        <v>4.2882592801507062</v>
      </c>
      <c r="AB2100">
        <v>0</v>
      </c>
      <c r="AC2100">
        <v>3</v>
      </c>
      <c r="AD2100" s="14">
        <f t="shared" ca="1" si="133"/>
        <v>2.978509694698499</v>
      </c>
      <c r="AE2100">
        <v>9</v>
      </c>
      <c r="AF2100">
        <v>0</v>
      </c>
      <c r="AG2100">
        <v>0</v>
      </c>
      <c r="AH2100">
        <v>0</v>
      </c>
      <c r="AI2100">
        <v>0</v>
      </c>
      <c r="AJ2100">
        <v>0</v>
      </c>
      <c r="AK2100">
        <v>0</v>
      </c>
      <c r="AL2100">
        <v>0</v>
      </c>
      <c r="AM2100" t="s">
        <v>45</v>
      </c>
    </row>
    <row r="2101" spans="1:39" hidden="1" x14ac:dyDescent="0.3">
      <c r="A2101">
        <v>3102</v>
      </c>
      <c r="B2101">
        <v>1981</v>
      </c>
      <c r="C2101" s="14">
        <f>2021-Table1[[#This Row],[Year_Birth]]</f>
        <v>40</v>
      </c>
      <c r="D2101" t="s">
        <v>51</v>
      </c>
      <c r="E2101" s="14" t="str" cm="1">
        <f t="array" ref="E2101">_xlfn.SWITCH(Table1[[#This Row],[Education]],"Graduation","Bachelor’s","Basic","High School","2n Cycle","Master’s","Master","Master’s","PhD","PhD","Other")</f>
        <v>Master’s</v>
      </c>
      <c r="F2101" t="s">
        <v>40</v>
      </c>
      <c r="G2101" s="14" t="s">
        <v>40</v>
      </c>
      <c r="H2101" s="14" t="str" cm="1">
        <f t="array" ref="H2101">_xlfn.SWITCH(Table1[[#This Row],[Marital_Status_mod]],"Together","Couple","Married","Couple","Divorced","Single","Single","Single","Widow","Single","Other")</f>
        <v>Couple</v>
      </c>
      <c r="I2101" s="4">
        <v>19414</v>
      </c>
      <c r="J2101" s="41" t="str">
        <f t="shared" si="130"/>
        <v>$10 - $20K</v>
      </c>
      <c r="K2101">
        <v>1</v>
      </c>
      <c r="L2101">
        <v>0</v>
      </c>
      <c r="M2101">
        <f>Table1[[#This Row],[Teenhome]]+Table1[[#This Row],[Kidhome]]</f>
        <v>1</v>
      </c>
      <c r="N2101" s="1">
        <v>41563</v>
      </c>
      <c r="O2101" s="16">
        <f>(Table1[[#This Row],[DataSetDate]]-Table1[[#This Row],[Dt_Customer]])/365</f>
        <v>7.3123287671232875</v>
      </c>
      <c r="P2101" s="15">
        <v>44232</v>
      </c>
      <c r="Q2101">
        <v>32</v>
      </c>
      <c r="R2101" s="4">
        <v>2</v>
      </c>
      <c r="S2101" s="4">
        <v>3</v>
      </c>
      <c r="T2101" s="4">
        <v>12</v>
      </c>
      <c r="U2101" s="4">
        <v>3</v>
      </c>
      <c r="V2101" s="4">
        <v>5</v>
      </c>
      <c r="W2101" s="4">
        <v>7</v>
      </c>
      <c r="X2101">
        <v>1</v>
      </c>
      <c r="Y2101">
        <v>1</v>
      </c>
      <c r="Z2101" t="str">
        <f t="shared" si="131"/>
        <v>Low</v>
      </c>
      <c r="AA2101" s="14">
        <f t="shared" ca="1" si="132"/>
        <v>1.3070466297102876</v>
      </c>
      <c r="AB2101">
        <v>0</v>
      </c>
      <c r="AC2101">
        <v>3</v>
      </c>
      <c r="AD2101" s="14">
        <f t="shared" ca="1" si="133"/>
        <v>2.9382741061246458</v>
      </c>
      <c r="AE2101">
        <v>8</v>
      </c>
      <c r="AF2101">
        <v>0</v>
      </c>
      <c r="AG2101">
        <v>0</v>
      </c>
      <c r="AH2101">
        <v>0</v>
      </c>
      <c r="AI2101">
        <v>0</v>
      </c>
      <c r="AJ2101">
        <v>0</v>
      </c>
      <c r="AK2101">
        <v>0</v>
      </c>
      <c r="AL2101">
        <v>0</v>
      </c>
      <c r="AM2101" t="s">
        <v>48</v>
      </c>
    </row>
    <row r="2102" spans="1:39" hidden="1" x14ac:dyDescent="0.3">
      <c r="A2102">
        <v>10432</v>
      </c>
      <c r="B2102">
        <v>1974</v>
      </c>
      <c r="C2102" s="14">
        <f>2021-Table1[[#This Row],[Year_Birth]]</f>
        <v>47</v>
      </c>
      <c r="D2102" t="s">
        <v>46</v>
      </c>
      <c r="E2102" s="14" t="str" cm="1">
        <f t="array" ref="E2102">_xlfn.SWITCH(Table1[[#This Row],[Education]],"Graduation","Bachelor’s","Basic","High School","2n Cycle","Master’s","Master","Master’s","PhD","PhD","Other")</f>
        <v>Bachelor’s</v>
      </c>
      <c r="F2102" t="s">
        <v>49</v>
      </c>
      <c r="G2102" s="14" t="s">
        <v>49</v>
      </c>
      <c r="H2102" s="14" t="str" cm="1">
        <f t="array" ref="H2102">_xlfn.SWITCH(Table1[[#This Row],[Marital_Status_mod]],"Together","Couple","Married","Couple","Divorced","Single","Single","Single","Widow","Single","Other")</f>
        <v>Single</v>
      </c>
      <c r="I2102" s="4">
        <v>19346</v>
      </c>
      <c r="J2102" s="41" t="str">
        <f t="shared" si="130"/>
        <v>$10 - $20K</v>
      </c>
      <c r="K2102">
        <v>1</v>
      </c>
      <c r="L2102">
        <v>0</v>
      </c>
      <c r="M2102">
        <f>Table1[[#This Row],[Teenhome]]+Table1[[#This Row],[Kidhome]]</f>
        <v>1</v>
      </c>
      <c r="N2102" s="1">
        <v>41669</v>
      </c>
      <c r="O2102" s="16">
        <f>(Table1[[#This Row],[DataSetDate]]-Table1[[#This Row],[Dt_Customer]])/365</f>
        <v>7.021917808219178</v>
      </c>
      <c r="P2102" s="15">
        <v>44232</v>
      </c>
      <c r="Q2102">
        <v>26</v>
      </c>
      <c r="R2102" s="4">
        <v>2</v>
      </c>
      <c r="S2102" s="4">
        <v>0</v>
      </c>
      <c r="T2102" s="4">
        <v>9</v>
      </c>
      <c r="U2102" s="4">
        <v>3</v>
      </c>
      <c r="V2102" s="4">
        <v>6</v>
      </c>
      <c r="W2102" s="4">
        <v>2</v>
      </c>
      <c r="X2102">
        <v>1</v>
      </c>
      <c r="Y2102">
        <v>1</v>
      </c>
      <c r="Z2102" t="str">
        <f t="shared" si="131"/>
        <v>Low</v>
      </c>
      <c r="AA2102" s="14">
        <f t="shared" ca="1" si="132"/>
        <v>1.3321691310720105</v>
      </c>
      <c r="AB2102">
        <v>0</v>
      </c>
      <c r="AC2102">
        <v>3</v>
      </c>
      <c r="AD2102" s="14">
        <f t="shared" ca="1" si="133"/>
        <v>3.2100249104295369</v>
      </c>
      <c r="AE2102">
        <v>8</v>
      </c>
      <c r="AF2102">
        <v>0</v>
      </c>
      <c r="AG2102">
        <v>0</v>
      </c>
      <c r="AH2102">
        <v>0</v>
      </c>
      <c r="AI2102">
        <v>0</v>
      </c>
      <c r="AJ2102">
        <v>0</v>
      </c>
      <c r="AK2102">
        <v>0</v>
      </c>
      <c r="AL2102">
        <v>0</v>
      </c>
      <c r="AM2102" t="s">
        <v>48</v>
      </c>
    </row>
    <row r="2103" spans="1:39" hidden="1" x14ac:dyDescent="0.3">
      <c r="A2103">
        <v>8523</v>
      </c>
      <c r="B2103">
        <v>1968</v>
      </c>
      <c r="C2103" s="14">
        <f>2021-Table1[[#This Row],[Year_Birth]]</f>
        <v>53</v>
      </c>
      <c r="D2103" t="s">
        <v>46</v>
      </c>
      <c r="E2103" s="14" t="str" cm="1">
        <f t="array" ref="E2103">_xlfn.SWITCH(Table1[[#This Row],[Education]],"Graduation","Bachelor’s","Basic","High School","2n Cycle","Master’s","Master","Master’s","PhD","PhD","Other")</f>
        <v>Bachelor’s</v>
      </c>
      <c r="F2103" t="s">
        <v>42</v>
      </c>
      <c r="G2103" s="14" t="s">
        <v>42</v>
      </c>
      <c r="H2103" s="14" t="str" cm="1">
        <f t="array" ref="H2103">_xlfn.SWITCH(Table1[[#This Row],[Marital_Status_mod]],"Together","Couple","Married","Couple","Divorced","Single","Single","Single","Widow","Single","Other")</f>
        <v>Couple</v>
      </c>
      <c r="I2103" s="4">
        <v>19329</v>
      </c>
      <c r="J2103" s="41" t="str">
        <f t="shared" si="130"/>
        <v>$10 - $20K</v>
      </c>
      <c r="K2103">
        <v>1</v>
      </c>
      <c r="L2103">
        <v>0</v>
      </c>
      <c r="M2103">
        <f>Table1[[#This Row],[Teenhome]]+Table1[[#This Row],[Kidhome]]</f>
        <v>1</v>
      </c>
      <c r="N2103" s="1">
        <v>41622</v>
      </c>
      <c r="O2103" s="16">
        <f>(Table1[[#This Row],[DataSetDate]]-Table1[[#This Row],[Dt_Customer]])/365</f>
        <v>7.1506849315068495</v>
      </c>
      <c r="P2103" s="15">
        <v>44232</v>
      </c>
      <c r="Q2103">
        <v>39</v>
      </c>
      <c r="R2103" s="4">
        <v>24</v>
      </c>
      <c r="S2103" s="4">
        <v>1</v>
      </c>
      <c r="T2103" s="4">
        <v>16</v>
      </c>
      <c r="U2103" s="4">
        <v>12</v>
      </c>
      <c r="V2103" s="4">
        <v>2</v>
      </c>
      <c r="W2103" s="4">
        <v>5</v>
      </c>
      <c r="X2103">
        <v>3</v>
      </c>
      <c r="Y2103">
        <v>4</v>
      </c>
      <c r="Z2103" t="str">
        <f t="shared" si="131"/>
        <v>Medium</v>
      </c>
      <c r="AA2103" s="14">
        <f t="shared" ca="1" si="132"/>
        <v>3.612555086580767</v>
      </c>
      <c r="AB2103">
        <v>0</v>
      </c>
      <c r="AC2103">
        <v>3</v>
      </c>
      <c r="AD2103" s="14">
        <f t="shared" ca="1" si="133"/>
        <v>2.8852907326513049</v>
      </c>
      <c r="AE2103">
        <v>8</v>
      </c>
      <c r="AF2103">
        <v>0</v>
      </c>
      <c r="AG2103">
        <v>0</v>
      </c>
      <c r="AH2103">
        <v>0</v>
      </c>
      <c r="AI2103">
        <v>0</v>
      </c>
      <c r="AJ2103">
        <v>0</v>
      </c>
      <c r="AK2103">
        <v>0</v>
      </c>
      <c r="AL2103">
        <v>0</v>
      </c>
      <c r="AM2103" t="s">
        <v>48</v>
      </c>
    </row>
    <row r="2104" spans="1:39" hidden="1" x14ac:dyDescent="0.3">
      <c r="A2104">
        <v>5868</v>
      </c>
      <c r="B2104">
        <v>1980</v>
      </c>
      <c r="C2104" s="14">
        <f>2021-Table1[[#This Row],[Year_Birth]]</f>
        <v>41</v>
      </c>
      <c r="D2104" t="s">
        <v>46</v>
      </c>
      <c r="E2104" s="14" t="str" cm="1">
        <f t="array" ref="E2104">_xlfn.SWITCH(Table1[[#This Row],[Education]],"Graduation","Bachelor’s","Basic","High School","2n Cycle","Master’s","Master","Master’s","PhD","PhD","Other")</f>
        <v>Bachelor’s</v>
      </c>
      <c r="F2104" t="s">
        <v>42</v>
      </c>
      <c r="G2104" s="14" t="s">
        <v>42</v>
      </c>
      <c r="H2104" s="14" t="str" cm="1">
        <f t="array" ref="H2104">_xlfn.SWITCH(Table1[[#This Row],[Marital_Status_mod]],"Together","Couple","Married","Couple","Divorced","Single","Single","Single","Widow","Single","Other")</f>
        <v>Couple</v>
      </c>
      <c r="I2104" s="4">
        <v>19107</v>
      </c>
      <c r="J2104" s="41" t="str">
        <f t="shared" si="130"/>
        <v>$10 - $20K</v>
      </c>
      <c r="K2104">
        <v>1</v>
      </c>
      <c r="L2104">
        <v>0</v>
      </c>
      <c r="M2104">
        <f>Table1[[#This Row],[Teenhome]]+Table1[[#This Row],[Kidhome]]</f>
        <v>1</v>
      </c>
      <c r="N2104" s="1">
        <v>41508</v>
      </c>
      <c r="O2104" s="16">
        <f>(Table1[[#This Row],[DataSetDate]]-Table1[[#This Row],[Dt_Customer]])/365</f>
        <v>7.463013698630137</v>
      </c>
      <c r="P2104" s="15">
        <v>44232</v>
      </c>
      <c r="Q2104">
        <v>49</v>
      </c>
      <c r="R2104" s="4">
        <v>2</v>
      </c>
      <c r="S2104" s="4">
        <v>4</v>
      </c>
      <c r="T2104" s="4">
        <v>9</v>
      </c>
      <c r="U2104" s="4">
        <v>10</v>
      </c>
      <c r="V2104" s="4">
        <v>5</v>
      </c>
      <c r="W2104" s="4">
        <v>16</v>
      </c>
      <c r="X2104">
        <v>2</v>
      </c>
      <c r="Y2104">
        <v>1</v>
      </c>
      <c r="Z2104" t="str">
        <f t="shared" si="131"/>
        <v>Low</v>
      </c>
      <c r="AA2104" s="14">
        <f t="shared" ca="1" si="132"/>
        <v>1.3634422176397376</v>
      </c>
      <c r="AB2104">
        <v>0</v>
      </c>
      <c r="AC2104">
        <v>3</v>
      </c>
      <c r="AD2104" s="14">
        <f t="shared" ca="1" si="133"/>
        <v>2.984514047530785</v>
      </c>
      <c r="AE2104">
        <v>7</v>
      </c>
      <c r="AF2104">
        <v>0</v>
      </c>
      <c r="AG2104">
        <v>0</v>
      </c>
      <c r="AH2104">
        <v>0</v>
      </c>
      <c r="AI2104">
        <v>0</v>
      </c>
      <c r="AJ2104">
        <v>0</v>
      </c>
      <c r="AK2104">
        <v>0</v>
      </c>
      <c r="AL2104">
        <v>0</v>
      </c>
      <c r="AM2104" t="s">
        <v>48</v>
      </c>
    </row>
    <row r="2105" spans="1:39" hidden="1" x14ac:dyDescent="0.3">
      <c r="A2105">
        <v>4329</v>
      </c>
      <c r="B2105">
        <v>1984</v>
      </c>
      <c r="C2105" s="14">
        <f>2021-Table1[[#This Row],[Year_Birth]]</f>
        <v>37</v>
      </c>
      <c r="D2105" t="s">
        <v>39</v>
      </c>
      <c r="E2105" s="14" t="str" cm="1">
        <f t="array" ref="E2105">_xlfn.SWITCH(Table1[[#This Row],[Education]],"Graduation","Bachelor’s","Basic","High School","2n Cycle","Master’s","Master","Master’s","PhD","PhD","Other")</f>
        <v>PhD</v>
      </c>
      <c r="F2105" t="s">
        <v>42</v>
      </c>
      <c r="G2105" s="14" t="s">
        <v>42</v>
      </c>
      <c r="H2105" s="14" t="str" cm="1">
        <f t="array" ref="H2105">_xlfn.SWITCH(Table1[[#This Row],[Marital_Status_mod]],"Together","Couple","Married","Couple","Divorced","Single","Single","Single","Widow","Single","Other")</f>
        <v>Couple</v>
      </c>
      <c r="I2105" s="4">
        <v>18988</v>
      </c>
      <c r="J2105" s="41" t="str">
        <f t="shared" si="130"/>
        <v>$10 - $20K</v>
      </c>
      <c r="K2105">
        <v>1</v>
      </c>
      <c r="L2105">
        <v>0</v>
      </c>
      <c r="M2105">
        <f>Table1[[#This Row],[Teenhome]]+Table1[[#This Row],[Kidhome]]</f>
        <v>1</v>
      </c>
      <c r="N2105" s="1">
        <v>41782</v>
      </c>
      <c r="O2105" s="16">
        <f>(Table1[[#This Row],[DataSetDate]]-Table1[[#This Row],[Dt_Customer]])/365</f>
        <v>6.7123287671232879</v>
      </c>
      <c r="P2105" s="15">
        <v>44232</v>
      </c>
      <c r="Q2105">
        <v>43</v>
      </c>
      <c r="R2105" s="4">
        <v>6</v>
      </c>
      <c r="S2105" s="4">
        <v>0</v>
      </c>
      <c r="T2105" s="4">
        <v>6</v>
      </c>
      <c r="U2105" s="4">
        <v>2</v>
      </c>
      <c r="V2105" s="4">
        <v>1</v>
      </c>
      <c r="W2105" s="4">
        <v>1</v>
      </c>
      <c r="X2105">
        <v>2</v>
      </c>
      <c r="Y2105">
        <v>1</v>
      </c>
      <c r="Z2105" t="str">
        <f t="shared" si="131"/>
        <v>Low</v>
      </c>
      <c r="AA2105" s="14">
        <f t="shared" ca="1" si="132"/>
        <v>0.79589670343923513</v>
      </c>
      <c r="AB2105">
        <v>0</v>
      </c>
      <c r="AC2105">
        <v>3</v>
      </c>
      <c r="AD2105" s="14">
        <f t="shared" ca="1" si="133"/>
        <v>2.7250127601146308</v>
      </c>
      <c r="AE2105">
        <v>7</v>
      </c>
      <c r="AF2105">
        <v>0</v>
      </c>
      <c r="AG2105">
        <v>0</v>
      </c>
      <c r="AH2105">
        <v>0</v>
      </c>
      <c r="AI2105">
        <v>0</v>
      </c>
      <c r="AJ2105">
        <v>0</v>
      </c>
      <c r="AK2105">
        <v>0</v>
      </c>
      <c r="AL2105">
        <v>0</v>
      </c>
      <c r="AM2105" t="s">
        <v>53</v>
      </c>
    </row>
    <row r="2106" spans="1:39" hidden="1" x14ac:dyDescent="0.3">
      <c r="A2106">
        <v>6682</v>
      </c>
      <c r="B2106">
        <v>1973</v>
      </c>
      <c r="C2106" s="14">
        <f>2021-Table1[[#This Row],[Year_Birth]]</f>
        <v>48</v>
      </c>
      <c r="D2106" t="s">
        <v>59</v>
      </c>
      <c r="E2106" s="14" t="str" cm="1">
        <f t="array" ref="E2106">_xlfn.SWITCH(Table1[[#This Row],[Education]],"Graduation","Bachelor’s","Basic","High School","2n Cycle","Master’s","Master","Master’s","PhD","PhD","Other")</f>
        <v>High School</v>
      </c>
      <c r="F2106" t="s">
        <v>42</v>
      </c>
      <c r="G2106" s="14" t="s">
        <v>42</v>
      </c>
      <c r="H2106" s="14" t="str" cm="1">
        <f t="array" ref="H2106">_xlfn.SWITCH(Table1[[#This Row],[Marital_Status_mod]],"Together","Couple","Married","Couple","Divorced","Single","Single","Single","Widow","Single","Other")</f>
        <v>Couple</v>
      </c>
      <c r="I2106" s="4">
        <v>18978</v>
      </c>
      <c r="J2106" s="41" t="str">
        <f t="shared" si="130"/>
        <v>$10 - $20K</v>
      </c>
      <c r="K2106">
        <v>1</v>
      </c>
      <c r="L2106">
        <v>0</v>
      </c>
      <c r="M2106">
        <f>Table1[[#This Row],[Teenhome]]+Table1[[#This Row],[Kidhome]]</f>
        <v>1</v>
      </c>
      <c r="N2106" s="1">
        <v>41254</v>
      </c>
      <c r="O2106" s="16">
        <f>(Table1[[#This Row],[DataSetDate]]-Table1[[#This Row],[Dt_Customer]])/365</f>
        <v>8.1589041095890416</v>
      </c>
      <c r="P2106" s="15">
        <v>44232</v>
      </c>
      <c r="Q2106">
        <v>41</v>
      </c>
      <c r="R2106" s="4">
        <v>2</v>
      </c>
      <c r="S2106" s="4">
        <v>8</v>
      </c>
      <c r="T2106" s="4">
        <v>1</v>
      </c>
      <c r="U2106" s="4">
        <v>4</v>
      </c>
      <c r="V2106" s="4">
        <v>7</v>
      </c>
      <c r="W2106" s="4">
        <v>15</v>
      </c>
      <c r="X2106">
        <v>1</v>
      </c>
      <c r="Y2106">
        <v>1</v>
      </c>
      <c r="Z2106" t="str">
        <f t="shared" si="131"/>
        <v>Low</v>
      </c>
      <c r="AA2106" s="14">
        <f t="shared" ca="1" si="132"/>
        <v>0.96829932524533302</v>
      </c>
      <c r="AB2106">
        <v>0</v>
      </c>
      <c r="AC2106">
        <v>3</v>
      </c>
      <c r="AD2106" s="14">
        <f t="shared" ca="1" si="133"/>
        <v>2.9294103441402193</v>
      </c>
      <c r="AE2106">
        <v>8</v>
      </c>
      <c r="AF2106">
        <v>0</v>
      </c>
      <c r="AG2106">
        <v>0</v>
      </c>
      <c r="AH2106">
        <v>0</v>
      </c>
      <c r="AI2106">
        <v>0</v>
      </c>
      <c r="AJ2106">
        <v>0</v>
      </c>
      <c r="AK2106">
        <v>0</v>
      </c>
      <c r="AL2106">
        <v>0</v>
      </c>
      <c r="AM2106" t="s">
        <v>41</v>
      </c>
    </row>
    <row r="2107" spans="1:39" hidden="1" x14ac:dyDescent="0.3">
      <c r="A2107">
        <v>2253</v>
      </c>
      <c r="B2107">
        <v>1990</v>
      </c>
      <c r="C2107" s="14">
        <f>2021-Table1[[#This Row],[Year_Birth]]</f>
        <v>31</v>
      </c>
      <c r="D2107" t="s">
        <v>46</v>
      </c>
      <c r="E2107" s="14" t="str" cm="1">
        <f t="array" ref="E2107">_xlfn.SWITCH(Table1[[#This Row],[Education]],"Graduation","Bachelor’s","Basic","High School","2n Cycle","Master’s","Master","Master’s","PhD","PhD","Other")</f>
        <v>Bachelor’s</v>
      </c>
      <c r="F2107" t="s">
        <v>42</v>
      </c>
      <c r="G2107" s="14" t="s">
        <v>42</v>
      </c>
      <c r="H2107" s="14" t="str" cm="1">
        <f t="array" ref="H2107">_xlfn.SWITCH(Table1[[#This Row],[Marital_Status_mod]],"Together","Couple","Married","Couple","Divorced","Single","Single","Single","Widow","Single","Other")</f>
        <v>Couple</v>
      </c>
      <c r="I2107" s="4">
        <v>18929</v>
      </c>
      <c r="J2107" s="41" t="str">
        <f t="shared" si="130"/>
        <v>$10 - $20K</v>
      </c>
      <c r="K2107">
        <v>0</v>
      </c>
      <c r="L2107">
        <v>0</v>
      </c>
      <c r="M2107">
        <f>Table1[[#This Row],[Teenhome]]+Table1[[#This Row],[Kidhome]]</f>
        <v>0</v>
      </c>
      <c r="N2107" s="1">
        <v>41321</v>
      </c>
      <c r="O2107" s="16">
        <f>(Table1[[#This Row],[DataSetDate]]-Table1[[#This Row],[Dt_Customer]])/365</f>
        <v>7.9753424657534246</v>
      </c>
      <c r="P2107" s="15">
        <v>44232</v>
      </c>
      <c r="Q2107">
        <v>15</v>
      </c>
      <c r="R2107" s="4">
        <v>32</v>
      </c>
      <c r="S2107" s="4">
        <v>0</v>
      </c>
      <c r="T2107" s="4">
        <v>8</v>
      </c>
      <c r="U2107" s="4">
        <v>23</v>
      </c>
      <c r="V2107" s="4">
        <v>4</v>
      </c>
      <c r="W2107" s="4">
        <v>18</v>
      </c>
      <c r="X2107">
        <v>1</v>
      </c>
      <c r="Y2107">
        <v>1</v>
      </c>
      <c r="Z2107" t="str">
        <f t="shared" si="131"/>
        <v>Low</v>
      </c>
      <c r="AA2107" s="14">
        <f t="shared" ca="1" si="132"/>
        <v>1.3683004511891679</v>
      </c>
      <c r="AB2107">
        <v>0</v>
      </c>
      <c r="AC2107">
        <v>4</v>
      </c>
      <c r="AD2107" s="14">
        <f t="shared" ca="1" si="133"/>
        <v>3.8315056547766071</v>
      </c>
      <c r="AE2107">
        <v>6</v>
      </c>
      <c r="AF2107">
        <v>0</v>
      </c>
      <c r="AG2107">
        <v>0</v>
      </c>
      <c r="AH2107">
        <v>0</v>
      </c>
      <c r="AI2107">
        <v>0</v>
      </c>
      <c r="AJ2107">
        <v>0</v>
      </c>
      <c r="AK2107">
        <v>0</v>
      </c>
      <c r="AL2107">
        <v>0</v>
      </c>
      <c r="AM2107" t="s">
        <v>41</v>
      </c>
    </row>
    <row r="2108" spans="1:39" hidden="1" x14ac:dyDescent="0.3">
      <c r="A2108">
        <v>2326</v>
      </c>
      <c r="B2108">
        <v>1990</v>
      </c>
      <c r="C2108" s="14">
        <f>2021-Table1[[#This Row],[Year_Birth]]</f>
        <v>31</v>
      </c>
      <c r="D2108" t="s">
        <v>46</v>
      </c>
      <c r="E2108" s="14" t="str" cm="1">
        <f t="array" ref="E2108">_xlfn.SWITCH(Table1[[#This Row],[Education]],"Graduation","Bachelor’s","Basic","High School","2n Cycle","Master’s","Master","Master’s","PhD","PhD","Other")</f>
        <v>Bachelor’s</v>
      </c>
      <c r="F2108" t="s">
        <v>42</v>
      </c>
      <c r="G2108" s="14" t="s">
        <v>42</v>
      </c>
      <c r="H2108" s="14" t="str" cm="1">
        <f t="array" ref="H2108">_xlfn.SWITCH(Table1[[#This Row],[Marital_Status_mod]],"Together","Couple","Married","Couple","Divorced","Single","Single","Single","Widow","Single","Other")</f>
        <v>Couple</v>
      </c>
      <c r="I2108" s="4">
        <v>18929</v>
      </c>
      <c r="J2108" s="41" t="str">
        <f t="shared" si="130"/>
        <v>$10 - $20K</v>
      </c>
      <c r="K2108">
        <v>0</v>
      </c>
      <c r="L2108">
        <v>0</v>
      </c>
      <c r="M2108">
        <f>Table1[[#This Row],[Teenhome]]+Table1[[#This Row],[Kidhome]]</f>
        <v>0</v>
      </c>
      <c r="N2108" s="1">
        <v>41321</v>
      </c>
      <c r="O2108" s="16">
        <f>(Table1[[#This Row],[DataSetDate]]-Table1[[#This Row],[Dt_Customer]])/365</f>
        <v>7.9753424657534246</v>
      </c>
      <c r="P2108" s="15">
        <v>44232</v>
      </c>
      <c r="Q2108">
        <v>15</v>
      </c>
      <c r="R2108" s="4">
        <v>32</v>
      </c>
      <c r="S2108" s="4">
        <v>0</v>
      </c>
      <c r="T2108" s="4">
        <v>8</v>
      </c>
      <c r="U2108" s="4">
        <v>23</v>
      </c>
      <c r="V2108" s="4">
        <v>4</v>
      </c>
      <c r="W2108" s="4">
        <v>18</v>
      </c>
      <c r="X2108">
        <v>1</v>
      </c>
      <c r="Y2108">
        <v>1</v>
      </c>
      <c r="Z2108" t="str">
        <f t="shared" si="131"/>
        <v>Low</v>
      </c>
      <c r="AA2108" s="14">
        <f t="shared" ca="1" si="132"/>
        <v>0.70656144769650664</v>
      </c>
      <c r="AB2108">
        <v>0</v>
      </c>
      <c r="AC2108">
        <v>4</v>
      </c>
      <c r="AD2108" s="14">
        <f t="shared" ca="1" si="133"/>
        <v>3.8772053479732334</v>
      </c>
      <c r="AE2108">
        <v>6</v>
      </c>
      <c r="AF2108">
        <v>0</v>
      </c>
      <c r="AG2108">
        <v>0</v>
      </c>
      <c r="AH2108">
        <v>0</v>
      </c>
      <c r="AI2108">
        <v>0</v>
      </c>
      <c r="AJ2108">
        <v>0</v>
      </c>
      <c r="AK2108">
        <v>0</v>
      </c>
      <c r="AL2108">
        <v>0</v>
      </c>
      <c r="AM2108" t="s">
        <v>41</v>
      </c>
    </row>
    <row r="2109" spans="1:39" hidden="1" x14ac:dyDescent="0.3">
      <c r="A2109">
        <v>1876</v>
      </c>
      <c r="B2109">
        <v>1990</v>
      </c>
      <c r="C2109" s="14">
        <f>2021-Table1[[#This Row],[Year_Birth]]</f>
        <v>31</v>
      </c>
      <c r="D2109" t="s">
        <v>46</v>
      </c>
      <c r="E2109" s="14" t="str" cm="1">
        <f t="array" ref="E2109">_xlfn.SWITCH(Table1[[#This Row],[Education]],"Graduation","Bachelor’s","Basic","High School","2n Cycle","Master’s","Master","Master’s","PhD","PhD","Other")</f>
        <v>Bachelor’s</v>
      </c>
      <c r="F2109" t="s">
        <v>42</v>
      </c>
      <c r="G2109" s="14" t="s">
        <v>42</v>
      </c>
      <c r="H2109" s="14" t="str" cm="1">
        <f t="array" ref="H2109">_xlfn.SWITCH(Table1[[#This Row],[Marital_Status_mod]],"Together","Couple","Married","Couple","Divorced","Single","Single","Single","Widow","Single","Other")</f>
        <v>Couple</v>
      </c>
      <c r="I2109" s="4">
        <v>18929</v>
      </c>
      <c r="J2109" s="41" t="str">
        <f t="shared" si="130"/>
        <v>$10 - $20K</v>
      </c>
      <c r="K2109">
        <v>0</v>
      </c>
      <c r="L2109">
        <v>0</v>
      </c>
      <c r="M2109">
        <f>Table1[[#This Row],[Teenhome]]+Table1[[#This Row],[Kidhome]]</f>
        <v>0</v>
      </c>
      <c r="N2109" s="1">
        <v>41321</v>
      </c>
      <c r="O2109" s="16">
        <f>(Table1[[#This Row],[DataSetDate]]-Table1[[#This Row],[Dt_Customer]])/365</f>
        <v>7.9753424657534246</v>
      </c>
      <c r="P2109" s="15">
        <v>44232</v>
      </c>
      <c r="Q2109">
        <v>15</v>
      </c>
      <c r="R2109" s="4">
        <v>32</v>
      </c>
      <c r="S2109" s="4">
        <v>0</v>
      </c>
      <c r="T2109" s="4">
        <v>8</v>
      </c>
      <c r="U2109" s="4">
        <v>23</v>
      </c>
      <c r="V2109" s="4">
        <v>4</v>
      </c>
      <c r="W2109" s="4">
        <v>18</v>
      </c>
      <c r="X2109">
        <v>1</v>
      </c>
      <c r="Y2109">
        <v>1</v>
      </c>
      <c r="Z2109" t="str">
        <f t="shared" si="131"/>
        <v>Low</v>
      </c>
      <c r="AA2109" s="14">
        <f t="shared" ca="1" si="132"/>
        <v>1.1518917900772532</v>
      </c>
      <c r="AB2109">
        <v>0</v>
      </c>
      <c r="AC2109">
        <v>4</v>
      </c>
      <c r="AD2109" s="14">
        <f t="shared" ca="1" si="133"/>
        <v>3.8912597565649905</v>
      </c>
      <c r="AE2109">
        <v>6</v>
      </c>
      <c r="AF2109">
        <v>0</v>
      </c>
      <c r="AG2109">
        <v>0</v>
      </c>
      <c r="AH2109">
        <v>0</v>
      </c>
      <c r="AI2109">
        <v>0</v>
      </c>
      <c r="AJ2109">
        <v>0</v>
      </c>
      <c r="AK2109">
        <v>0</v>
      </c>
      <c r="AL2109">
        <v>0</v>
      </c>
      <c r="AM2109" t="s">
        <v>45</v>
      </c>
    </row>
    <row r="2110" spans="1:39" hidden="1" x14ac:dyDescent="0.3">
      <c r="A2110">
        <v>624</v>
      </c>
      <c r="B2110">
        <v>1984</v>
      </c>
      <c r="C2110" s="14">
        <f>2021-Table1[[#This Row],[Year_Birth]]</f>
        <v>37</v>
      </c>
      <c r="D2110" t="s">
        <v>44</v>
      </c>
      <c r="E2110" s="14" t="str" cm="1">
        <f t="array" ref="E2110">_xlfn.SWITCH(Table1[[#This Row],[Education]],"Graduation","Bachelor’s","Basic","High School","2n Cycle","Master’s","Master","Master’s","PhD","PhD","Other")</f>
        <v>Master’s</v>
      </c>
      <c r="F2110" t="s">
        <v>50</v>
      </c>
      <c r="G2110" s="14" t="s">
        <v>50</v>
      </c>
      <c r="H2110" s="14" t="str" cm="1">
        <f t="array" ref="H2110">_xlfn.SWITCH(Table1[[#This Row],[Marital_Status_mod]],"Together","Couple","Married","Couple","Divorced","Single","Single","Single","Widow","Single","Other")</f>
        <v>Single</v>
      </c>
      <c r="I2110" s="4">
        <v>18890</v>
      </c>
      <c r="J2110" s="41" t="str">
        <f t="shared" si="130"/>
        <v>$10 - $20K</v>
      </c>
      <c r="K2110">
        <v>0</v>
      </c>
      <c r="L2110">
        <v>0</v>
      </c>
      <c r="M2110">
        <f>Table1[[#This Row],[Teenhome]]+Table1[[#This Row],[Kidhome]]</f>
        <v>0</v>
      </c>
      <c r="N2110" s="1">
        <v>41223</v>
      </c>
      <c r="O2110" s="16">
        <f>(Table1[[#This Row],[DataSetDate]]-Table1[[#This Row],[Dt_Customer]])/365</f>
        <v>8.2438356164383571</v>
      </c>
      <c r="P2110" s="15">
        <v>44232</v>
      </c>
      <c r="Q2110">
        <v>5</v>
      </c>
      <c r="R2110" s="4">
        <v>6</v>
      </c>
      <c r="S2110" s="4">
        <v>4</v>
      </c>
      <c r="T2110" s="4">
        <v>1</v>
      </c>
      <c r="U2110" s="4">
        <v>7</v>
      </c>
      <c r="V2110" s="4">
        <v>2</v>
      </c>
      <c r="W2110" s="4">
        <v>15</v>
      </c>
      <c r="X2110">
        <v>1</v>
      </c>
      <c r="Y2110">
        <v>0</v>
      </c>
      <c r="Z2110" t="str">
        <f t="shared" si="131"/>
        <v>Low</v>
      </c>
      <c r="AA2110" s="14">
        <f t="shared" ca="1" si="132"/>
        <v>-0.21086341799348463</v>
      </c>
      <c r="AB2110">
        <v>1</v>
      </c>
      <c r="AC2110">
        <v>2</v>
      </c>
      <c r="AD2110" s="14">
        <f t="shared" ca="1" si="133"/>
        <v>2.0899584498703669</v>
      </c>
      <c r="AE2110">
        <v>6</v>
      </c>
      <c r="AF2110">
        <v>0</v>
      </c>
      <c r="AG2110">
        <v>0</v>
      </c>
      <c r="AH2110">
        <v>1</v>
      </c>
      <c r="AI2110">
        <v>0</v>
      </c>
      <c r="AJ2110">
        <v>0</v>
      </c>
      <c r="AK2110">
        <v>1</v>
      </c>
      <c r="AL2110">
        <v>0</v>
      </c>
      <c r="AM2110" t="s">
        <v>47</v>
      </c>
    </row>
    <row r="2111" spans="1:39" hidden="1" x14ac:dyDescent="0.3">
      <c r="A2111">
        <v>9668</v>
      </c>
      <c r="B2111">
        <v>1971</v>
      </c>
      <c r="C2111" s="14">
        <f>2021-Table1[[#This Row],[Year_Birth]]</f>
        <v>50</v>
      </c>
      <c r="D2111" t="s">
        <v>46</v>
      </c>
      <c r="E2111" s="14" t="str" cm="1">
        <f t="array" ref="E2111">_xlfn.SWITCH(Table1[[#This Row],[Education]],"Graduation","Bachelor’s","Basic","High School","2n Cycle","Master’s","Master","Master’s","PhD","PhD","Other")</f>
        <v>Bachelor’s</v>
      </c>
      <c r="F2111" t="s">
        <v>42</v>
      </c>
      <c r="G2111" s="14" t="s">
        <v>42</v>
      </c>
      <c r="H2111" s="14" t="str" cm="1">
        <f t="array" ref="H2111">_xlfn.SWITCH(Table1[[#This Row],[Marital_Status_mod]],"Together","Couple","Married","Couple","Divorced","Single","Single","Single","Widow","Single","Other")</f>
        <v>Couple</v>
      </c>
      <c r="I2111" s="4">
        <v>18793</v>
      </c>
      <c r="J2111" s="41" t="str">
        <f t="shared" si="130"/>
        <v>$10 - $20K</v>
      </c>
      <c r="K2111">
        <v>1</v>
      </c>
      <c r="L2111">
        <v>0</v>
      </c>
      <c r="M2111">
        <f>Table1[[#This Row],[Teenhome]]+Table1[[#This Row],[Kidhome]]</f>
        <v>1</v>
      </c>
      <c r="N2111" s="1">
        <v>41286</v>
      </c>
      <c r="O2111" s="16">
        <f>(Table1[[#This Row],[DataSetDate]]-Table1[[#This Row],[Dt_Customer]])/365</f>
        <v>8.0712328767123296</v>
      </c>
      <c r="P2111" s="15">
        <v>44232</v>
      </c>
      <c r="Q2111">
        <v>14</v>
      </c>
      <c r="R2111" s="4">
        <v>4</v>
      </c>
      <c r="S2111" s="4">
        <v>16</v>
      </c>
      <c r="T2111" s="4">
        <v>20</v>
      </c>
      <c r="U2111" s="4">
        <v>0</v>
      </c>
      <c r="V2111" s="4">
        <v>17</v>
      </c>
      <c r="W2111" s="4">
        <v>20</v>
      </c>
      <c r="X2111">
        <v>3</v>
      </c>
      <c r="Y2111">
        <v>2</v>
      </c>
      <c r="Z2111" t="str">
        <f t="shared" si="131"/>
        <v>Low</v>
      </c>
      <c r="AA2111" s="14">
        <f t="shared" ca="1" si="132"/>
        <v>1.747826164518866</v>
      </c>
      <c r="AB2111">
        <v>0</v>
      </c>
      <c r="AC2111">
        <v>4</v>
      </c>
      <c r="AD2111" s="14">
        <f t="shared" ca="1" si="133"/>
        <v>4.0626279129734959</v>
      </c>
      <c r="AE2111">
        <v>8</v>
      </c>
      <c r="AF2111">
        <v>0</v>
      </c>
      <c r="AG2111">
        <v>0</v>
      </c>
      <c r="AH2111">
        <v>0</v>
      </c>
      <c r="AI2111">
        <v>0</v>
      </c>
      <c r="AJ2111">
        <v>0</v>
      </c>
      <c r="AK2111">
        <v>0</v>
      </c>
      <c r="AL2111">
        <v>0</v>
      </c>
      <c r="AM2111" t="s">
        <v>47</v>
      </c>
    </row>
    <row r="2112" spans="1:39" hidden="1" x14ac:dyDescent="0.3">
      <c r="A2112">
        <v>4055</v>
      </c>
      <c r="B2112">
        <v>1992</v>
      </c>
      <c r="C2112" s="14">
        <f>2021-Table1[[#This Row],[Year_Birth]]</f>
        <v>29</v>
      </c>
      <c r="D2112" t="s">
        <v>59</v>
      </c>
      <c r="E2112" s="14" t="str" cm="1">
        <f t="array" ref="E2112">_xlfn.SWITCH(Table1[[#This Row],[Education]],"Graduation","Bachelor’s","Basic","High School","2n Cycle","Master’s","Master","Master’s","PhD","PhD","Other")</f>
        <v>High School</v>
      </c>
      <c r="F2112" t="s">
        <v>50</v>
      </c>
      <c r="G2112" s="14" t="s">
        <v>50</v>
      </c>
      <c r="H2112" s="14" t="str" cm="1">
        <f t="array" ref="H2112">_xlfn.SWITCH(Table1[[#This Row],[Marital_Status_mod]],"Together","Couple","Married","Couple","Divorced","Single","Single","Single","Widow","Single","Other")</f>
        <v>Single</v>
      </c>
      <c r="I2112" s="4">
        <v>18746</v>
      </c>
      <c r="J2112" s="41" t="str">
        <f t="shared" si="130"/>
        <v>$10 - $20K</v>
      </c>
      <c r="K2112">
        <v>1</v>
      </c>
      <c r="L2112">
        <v>0</v>
      </c>
      <c r="M2112">
        <f>Table1[[#This Row],[Teenhome]]+Table1[[#This Row],[Kidhome]]</f>
        <v>1</v>
      </c>
      <c r="N2112" s="1">
        <v>41788</v>
      </c>
      <c r="O2112" s="16">
        <f>(Table1[[#This Row],[DataSetDate]]-Table1[[#This Row],[Dt_Customer]])/365</f>
        <v>6.6958904109589037</v>
      </c>
      <c r="P2112" s="15">
        <v>44232</v>
      </c>
      <c r="Q2112">
        <v>41</v>
      </c>
      <c r="R2112" s="4">
        <v>2</v>
      </c>
      <c r="S2112" s="4">
        <v>10</v>
      </c>
      <c r="T2112" s="4">
        <v>11</v>
      </c>
      <c r="U2112" s="4">
        <v>12</v>
      </c>
      <c r="V2112" s="4">
        <v>9</v>
      </c>
      <c r="W2112" s="4">
        <v>20</v>
      </c>
      <c r="X2112">
        <v>2</v>
      </c>
      <c r="Y2112">
        <v>3</v>
      </c>
      <c r="Z2112" t="str">
        <f t="shared" si="131"/>
        <v>Medium</v>
      </c>
      <c r="AA2112" s="14">
        <f t="shared" ca="1" si="132"/>
        <v>3.1503021853417734</v>
      </c>
      <c r="AB2112">
        <v>0</v>
      </c>
      <c r="AC2112">
        <v>3</v>
      </c>
      <c r="AD2112" s="14">
        <f t="shared" ca="1" si="133"/>
        <v>3.2309479583798786</v>
      </c>
      <c r="AE2112">
        <v>6</v>
      </c>
      <c r="AF2112">
        <v>0</v>
      </c>
      <c r="AG2112">
        <v>0</v>
      </c>
      <c r="AH2112">
        <v>0</v>
      </c>
      <c r="AI2112">
        <v>0</v>
      </c>
      <c r="AJ2112">
        <v>0</v>
      </c>
      <c r="AK2112">
        <v>0</v>
      </c>
      <c r="AL2112">
        <v>0</v>
      </c>
      <c r="AM2112" t="s">
        <v>41</v>
      </c>
    </row>
    <row r="2113" spans="1:39" hidden="1" x14ac:dyDescent="0.3">
      <c r="A2113">
        <v>2661</v>
      </c>
      <c r="B2113">
        <v>1964</v>
      </c>
      <c r="C2113" s="14">
        <f>2021-Table1[[#This Row],[Year_Birth]]</f>
        <v>57</v>
      </c>
      <c r="D2113" t="s">
        <v>46</v>
      </c>
      <c r="E2113" s="14" t="str" cm="1">
        <f t="array" ref="E2113">_xlfn.SWITCH(Table1[[#This Row],[Education]],"Graduation","Bachelor’s","Basic","High School","2n Cycle","Master’s","Master","Master’s","PhD","PhD","Other")</f>
        <v>Bachelor’s</v>
      </c>
      <c r="F2113" t="s">
        <v>50</v>
      </c>
      <c r="G2113" s="14" t="s">
        <v>50</v>
      </c>
      <c r="H2113" s="14" t="str" cm="1">
        <f t="array" ref="H2113">_xlfn.SWITCH(Table1[[#This Row],[Marital_Status_mod]],"Together","Couple","Married","Couple","Divorced","Single","Single","Single","Widow","Single","Other")</f>
        <v>Single</v>
      </c>
      <c r="I2113" s="4">
        <v>18701</v>
      </c>
      <c r="J2113" s="41" t="str">
        <f t="shared" ref="J2113:J2176" si="134">IF(I2113&lt;10000, "Up to $10K",
   IF(I2113&gt;=100000, "$100K and up",
      "$" &amp; FLOOR(I2113,10000)/1000 &amp; " - $" &amp; FLOOR(I2113,10000)/1000+10 &amp; "K"))</f>
        <v>$10 - $20K</v>
      </c>
      <c r="K2113">
        <v>1</v>
      </c>
      <c r="L2113">
        <v>1</v>
      </c>
      <c r="M2113">
        <f>Table1[[#This Row],[Teenhome]]+Table1[[#This Row],[Kidhome]]</f>
        <v>2</v>
      </c>
      <c r="N2113" s="1">
        <v>41429</v>
      </c>
      <c r="O2113" s="16">
        <f>(Table1[[#This Row],[DataSetDate]]-Table1[[#This Row],[Dt_Customer]])/365</f>
        <v>7.6794520547945204</v>
      </c>
      <c r="P2113" s="15">
        <v>44232</v>
      </c>
      <c r="Q2113">
        <v>95</v>
      </c>
      <c r="R2113" s="4">
        <v>12</v>
      </c>
      <c r="S2113" s="4">
        <v>4</v>
      </c>
      <c r="T2113" s="4">
        <v>2</v>
      </c>
      <c r="U2113" s="4">
        <v>10</v>
      </c>
      <c r="V2113" s="4">
        <v>6</v>
      </c>
      <c r="W2113" s="4">
        <v>10</v>
      </c>
      <c r="X2113">
        <v>4</v>
      </c>
      <c r="Y2113">
        <v>2</v>
      </c>
      <c r="Z2113" t="str">
        <f t="shared" ref="Z2113:Z2176" si="135">IF(Y2113&gt;=7,"High",IF(Y2113&gt;=3,"Medium","Low"))</f>
        <v>Low</v>
      </c>
      <c r="AA2113" s="14">
        <f t="shared" ca="1" si="132"/>
        <v>2.0541504404735429</v>
      </c>
      <c r="AB2113">
        <v>0</v>
      </c>
      <c r="AC2113">
        <v>4</v>
      </c>
      <c r="AD2113" s="14">
        <f t="shared" ca="1" si="133"/>
        <v>4.3068480530454663</v>
      </c>
      <c r="AE2113">
        <v>5</v>
      </c>
      <c r="AF2113">
        <v>0</v>
      </c>
      <c r="AG2113">
        <v>0</v>
      </c>
      <c r="AH2113">
        <v>0</v>
      </c>
      <c r="AI2113">
        <v>0</v>
      </c>
      <c r="AJ2113">
        <v>0</v>
      </c>
      <c r="AK2113">
        <v>0</v>
      </c>
      <c r="AL2113">
        <v>0</v>
      </c>
      <c r="AM2113" t="s">
        <v>47</v>
      </c>
    </row>
    <row r="2114" spans="1:39" hidden="1" x14ac:dyDescent="0.3">
      <c r="A2114">
        <v>3130</v>
      </c>
      <c r="B2114">
        <v>1964</v>
      </c>
      <c r="C2114" s="14">
        <f>2021-Table1[[#This Row],[Year_Birth]]</f>
        <v>57</v>
      </c>
      <c r="D2114" t="s">
        <v>46</v>
      </c>
      <c r="E2114" s="14" t="str" cm="1">
        <f t="array" ref="E2114">_xlfn.SWITCH(Table1[[#This Row],[Education]],"Graduation","Bachelor’s","Basic","High School","2n Cycle","Master’s","Master","Master’s","PhD","PhD","Other")</f>
        <v>Bachelor’s</v>
      </c>
      <c r="F2114" t="s">
        <v>50</v>
      </c>
      <c r="G2114" s="14" t="s">
        <v>50</v>
      </c>
      <c r="H2114" s="14" t="str" cm="1">
        <f t="array" ref="H2114">_xlfn.SWITCH(Table1[[#This Row],[Marital_Status_mod]],"Together","Couple","Married","Couple","Divorced","Single","Single","Single","Widow","Single","Other")</f>
        <v>Single</v>
      </c>
      <c r="I2114" s="4">
        <v>18701</v>
      </c>
      <c r="J2114" s="41" t="str">
        <f t="shared" si="134"/>
        <v>$10 - $20K</v>
      </c>
      <c r="K2114">
        <v>1</v>
      </c>
      <c r="L2114">
        <v>1</v>
      </c>
      <c r="M2114">
        <f>Table1[[#This Row],[Teenhome]]+Table1[[#This Row],[Kidhome]]</f>
        <v>2</v>
      </c>
      <c r="N2114" s="1">
        <v>41429</v>
      </c>
      <c r="O2114" s="16">
        <f>(Table1[[#This Row],[DataSetDate]]-Table1[[#This Row],[Dt_Customer]])/365</f>
        <v>7.6794520547945204</v>
      </c>
      <c r="P2114" s="15">
        <v>44232</v>
      </c>
      <c r="Q2114">
        <v>95</v>
      </c>
      <c r="R2114" s="4">
        <v>12</v>
      </c>
      <c r="S2114" s="4">
        <v>4</v>
      </c>
      <c r="T2114" s="4">
        <v>2</v>
      </c>
      <c r="U2114" s="4">
        <v>10</v>
      </c>
      <c r="V2114" s="4">
        <v>6</v>
      </c>
      <c r="W2114" s="4">
        <v>10</v>
      </c>
      <c r="X2114">
        <v>4</v>
      </c>
      <c r="Y2114">
        <v>2</v>
      </c>
      <c r="Z2114" t="str">
        <f t="shared" si="135"/>
        <v>Low</v>
      </c>
      <c r="AA2114" s="14">
        <f t="shared" ref="AA2114:AA2177" ca="1" si="136">Y2114 + (RAND() - 0.5) * 0.8</f>
        <v>1.8637435283544179</v>
      </c>
      <c r="AB2114">
        <v>0</v>
      </c>
      <c r="AC2114">
        <v>4</v>
      </c>
      <c r="AD2114" s="14">
        <f t="shared" ref="AD2114:AD2177" ca="1" si="137">AC2114 + (RAND() - 0.5) * 0.8</f>
        <v>4.3311322400345214</v>
      </c>
      <c r="AE2114">
        <v>5</v>
      </c>
      <c r="AF2114">
        <v>0</v>
      </c>
      <c r="AG2114">
        <v>0</v>
      </c>
      <c r="AH2114">
        <v>0</v>
      </c>
      <c r="AI2114">
        <v>0</v>
      </c>
      <c r="AJ2114">
        <v>0</v>
      </c>
      <c r="AK2114">
        <v>0</v>
      </c>
      <c r="AL2114">
        <v>0</v>
      </c>
      <c r="AM2114" t="s">
        <v>41</v>
      </c>
    </row>
    <row r="2115" spans="1:39" hidden="1" x14ac:dyDescent="0.3">
      <c r="A2115">
        <v>10826</v>
      </c>
      <c r="B2115">
        <v>1959</v>
      </c>
      <c r="C2115" s="14">
        <f>2021-Table1[[#This Row],[Year_Birth]]</f>
        <v>62</v>
      </c>
      <c r="D2115" t="s">
        <v>46</v>
      </c>
      <c r="E2115" s="14" t="str" cm="1">
        <f t="array" ref="E2115">_xlfn.SWITCH(Table1[[#This Row],[Education]],"Graduation","Bachelor’s","Basic","High School","2n Cycle","Master’s","Master","Master’s","PhD","PhD","Other")</f>
        <v>Bachelor’s</v>
      </c>
      <c r="F2115" t="s">
        <v>42</v>
      </c>
      <c r="G2115" s="14" t="s">
        <v>42</v>
      </c>
      <c r="H2115" s="14" t="str" cm="1">
        <f t="array" ref="H2115">_xlfn.SWITCH(Table1[[#This Row],[Marital_Status_mod]],"Together","Couple","Married","Couple","Divorced","Single","Single","Single","Widow","Single","Other")</f>
        <v>Couple</v>
      </c>
      <c r="I2115" s="4">
        <v>18690</v>
      </c>
      <c r="J2115" s="41" t="str">
        <f t="shared" si="134"/>
        <v>$10 - $20K</v>
      </c>
      <c r="K2115">
        <v>0</v>
      </c>
      <c r="L2115">
        <v>0</v>
      </c>
      <c r="M2115">
        <f>Table1[[#This Row],[Teenhome]]+Table1[[#This Row],[Kidhome]]</f>
        <v>0</v>
      </c>
      <c r="N2115" s="1">
        <v>41271</v>
      </c>
      <c r="O2115" s="16">
        <f>(Table1[[#This Row],[DataSetDate]]-Table1[[#This Row],[Dt_Customer]])/365</f>
        <v>8.1123287671232873</v>
      </c>
      <c r="P2115" s="15">
        <v>44232</v>
      </c>
      <c r="Q2115">
        <v>77</v>
      </c>
      <c r="R2115" s="4">
        <v>6</v>
      </c>
      <c r="S2115" s="4">
        <v>1</v>
      </c>
      <c r="T2115" s="4">
        <v>7</v>
      </c>
      <c r="U2115" s="4">
        <v>23</v>
      </c>
      <c r="V2115" s="4">
        <v>4</v>
      </c>
      <c r="W2115" s="4">
        <v>19</v>
      </c>
      <c r="X2115">
        <v>1</v>
      </c>
      <c r="Y2115">
        <v>1</v>
      </c>
      <c r="Z2115" t="str">
        <f t="shared" si="135"/>
        <v>Low</v>
      </c>
      <c r="AA2115" s="14">
        <f t="shared" ca="1" si="136"/>
        <v>0.97301122601769652</v>
      </c>
      <c r="AB2115">
        <v>1</v>
      </c>
      <c r="AC2115">
        <v>2</v>
      </c>
      <c r="AD2115" s="14">
        <f t="shared" ca="1" si="137"/>
        <v>2.2962520621526621</v>
      </c>
      <c r="AE2115">
        <v>8</v>
      </c>
      <c r="AF2115">
        <v>0</v>
      </c>
      <c r="AG2115">
        <v>0</v>
      </c>
      <c r="AH2115">
        <v>0</v>
      </c>
      <c r="AI2115">
        <v>0</v>
      </c>
      <c r="AJ2115">
        <v>0</v>
      </c>
      <c r="AK2115">
        <v>0</v>
      </c>
      <c r="AL2115">
        <v>0</v>
      </c>
      <c r="AM2115" t="s">
        <v>41</v>
      </c>
    </row>
    <row r="2116" spans="1:39" hidden="1" x14ac:dyDescent="0.3">
      <c r="A2116">
        <v>4086</v>
      </c>
      <c r="B2116">
        <v>1959</v>
      </c>
      <c r="C2116" s="14">
        <f>2021-Table1[[#This Row],[Year_Birth]]</f>
        <v>62</v>
      </c>
      <c r="D2116" t="s">
        <v>46</v>
      </c>
      <c r="E2116" s="14" t="str" cm="1">
        <f t="array" ref="E2116">_xlfn.SWITCH(Table1[[#This Row],[Education]],"Graduation","Bachelor’s","Basic","High School","2n Cycle","Master’s","Master","Master’s","PhD","PhD","Other")</f>
        <v>Bachelor’s</v>
      </c>
      <c r="F2116" t="s">
        <v>42</v>
      </c>
      <c r="G2116" s="14" t="s">
        <v>42</v>
      </c>
      <c r="H2116" s="14" t="str" cm="1">
        <f t="array" ref="H2116">_xlfn.SWITCH(Table1[[#This Row],[Marital_Status_mod]],"Together","Couple","Married","Couple","Divorced","Single","Single","Single","Widow","Single","Other")</f>
        <v>Couple</v>
      </c>
      <c r="I2116" s="4">
        <v>18690</v>
      </c>
      <c r="J2116" s="41" t="str">
        <f t="shared" si="134"/>
        <v>$10 - $20K</v>
      </c>
      <c r="K2116">
        <v>0</v>
      </c>
      <c r="L2116">
        <v>0</v>
      </c>
      <c r="M2116">
        <f>Table1[[#This Row],[Teenhome]]+Table1[[#This Row],[Kidhome]]</f>
        <v>0</v>
      </c>
      <c r="N2116" s="1">
        <v>41271</v>
      </c>
      <c r="O2116" s="16">
        <f>(Table1[[#This Row],[DataSetDate]]-Table1[[#This Row],[Dt_Customer]])/365</f>
        <v>8.1123287671232873</v>
      </c>
      <c r="P2116" s="15">
        <v>44232</v>
      </c>
      <c r="Q2116">
        <v>77</v>
      </c>
      <c r="R2116" s="4">
        <v>6</v>
      </c>
      <c r="S2116" s="4">
        <v>1</v>
      </c>
      <c r="T2116" s="4">
        <v>7</v>
      </c>
      <c r="U2116" s="4">
        <v>23</v>
      </c>
      <c r="V2116" s="4">
        <v>4</v>
      </c>
      <c r="W2116" s="4">
        <v>19</v>
      </c>
      <c r="X2116">
        <v>1</v>
      </c>
      <c r="Y2116">
        <v>1</v>
      </c>
      <c r="Z2116" t="str">
        <f t="shared" si="135"/>
        <v>Low</v>
      </c>
      <c r="AA2116" s="14">
        <f t="shared" ca="1" si="136"/>
        <v>0.78312962714558487</v>
      </c>
      <c r="AB2116">
        <v>1</v>
      </c>
      <c r="AC2116">
        <v>2</v>
      </c>
      <c r="AD2116" s="14">
        <f t="shared" ca="1" si="137"/>
        <v>2.2138315930478889</v>
      </c>
      <c r="AE2116">
        <v>8</v>
      </c>
      <c r="AF2116">
        <v>0</v>
      </c>
      <c r="AG2116">
        <v>0</v>
      </c>
      <c r="AH2116">
        <v>0</v>
      </c>
      <c r="AI2116">
        <v>0</v>
      </c>
      <c r="AJ2116">
        <v>0</v>
      </c>
      <c r="AK2116">
        <v>0</v>
      </c>
      <c r="AL2116">
        <v>0</v>
      </c>
      <c r="AM2116" t="s">
        <v>52</v>
      </c>
    </row>
    <row r="2117" spans="1:39" hidden="1" x14ac:dyDescent="0.3">
      <c r="A2117">
        <v>10304</v>
      </c>
      <c r="B2117">
        <v>1959</v>
      </c>
      <c r="C2117" s="14">
        <f>2021-Table1[[#This Row],[Year_Birth]]</f>
        <v>62</v>
      </c>
      <c r="D2117" t="s">
        <v>46</v>
      </c>
      <c r="E2117" s="14" t="str" cm="1">
        <f t="array" ref="E2117">_xlfn.SWITCH(Table1[[#This Row],[Education]],"Graduation","Bachelor’s","Basic","High School","2n Cycle","Master’s","Master","Master’s","PhD","PhD","Other")</f>
        <v>Bachelor’s</v>
      </c>
      <c r="F2117" t="s">
        <v>42</v>
      </c>
      <c r="G2117" s="14" t="s">
        <v>42</v>
      </c>
      <c r="H2117" s="14" t="str" cm="1">
        <f t="array" ref="H2117">_xlfn.SWITCH(Table1[[#This Row],[Marital_Status_mod]],"Together","Couple","Married","Couple","Divorced","Single","Single","Single","Widow","Single","Other")</f>
        <v>Couple</v>
      </c>
      <c r="I2117" s="4">
        <v>18690</v>
      </c>
      <c r="J2117" s="41" t="str">
        <f t="shared" si="134"/>
        <v>$10 - $20K</v>
      </c>
      <c r="K2117">
        <v>0</v>
      </c>
      <c r="L2117">
        <v>0</v>
      </c>
      <c r="M2117">
        <f>Table1[[#This Row],[Teenhome]]+Table1[[#This Row],[Kidhome]]</f>
        <v>0</v>
      </c>
      <c r="N2117" s="1">
        <v>41271</v>
      </c>
      <c r="O2117" s="16">
        <f>(Table1[[#This Row],[DataSetDate]]-Table1[[#This Row],[Dt_Customer]])/365</f>
        <v>8.1123287671232873</v>
      </c>
      <c r="P2117" s="15">
        <v>44232</v>
      </c>
      <c r="Q2117">
        <v>77</v>
      </c>
      <c r="R2117" s="4">
        <v>6</v>
      </c>
      <c r="S2117" s="4">
        <v>1</v>
      </c>
      <c r="T2117" s="4">
        <v>7</v>
      </c>
      <c r="U2117" s="4">
        <v>23</v>
      </c>
      <c r="V2117" s="4">
        <v>4</v>
      </c>
      <c r="W2117" s="4">
        <v>19</v>
      </c>
      <c r="X2117">
        <v>1</v>
      </c>
      <c r="Y2117">
        <v>1</v>
      </c>
      <c r="Z2117" t="str">
        <f t="shared" si="135"/>
        <v>Low</v>
      </c>
      <c r="AA2117" s="14">
        <f t="shared" ca="1" si="136"/>
        <v>1.3739133902850853</v>
      </c>
      <c r="AB2117">
        <v>1</v>
      </c>
      <c r="AC2117">
        <v>2</v>
      </c>
      <c r="AD2117" s="14">
        <f t="shared" ca="1" si="137"/>
        <v>1.909810000834451</v>
      </c>
      <c r="AE2117">
        <v>8</v>
      </c>
      <c r="AF2117">
        <v>0</v>
      </c>
      <c r="AG2117">
        <v>0</v>
      </c>
      <c r="AH2117">
        <v>0</v>
      </c>
      <c r="AI2117">
        <v>0</v>
      </c>
      <c r="AJ2117">
        <v>0</v>
      </c>
      <c r="AK2117">
        <v>0</v>
      </c>
      <c r="AL2117">
        <v>0</v>
      </c>
      <c r="AM2117" t="s">
        <v>41</v>
      </c>
    </row>
    <row r="2118" spans="1:39" hidden="1" x14ac:dyDescent="0.3">
      <c r="A2118">
        <v>7892</v>
      </c>
      <c r="B2118">
        <v>1969</v>
      </c>
      <c r="C2118" s="14">
        <f>2021-Table1[[#This Row],[Year_Birth]]</f>
        <v>52</v>
      </c>
      <c r="D2118" t="s">
        <v>46</v>
      </c>
      <c r="E2118" s="14" t="str" cm="1">
        <f t="array" ref="E2118">_xlfn.SWITCH(Table1[[#This Row],[Education]],"Graduation","Bachelor’s","Basic","High School","2n Cycle","Master’s","Master","Master’s","PhD","PhD","Other")</f>
        <v>Bachelor’s</v>
      </c>
      <c r="F2118" t="s">
        <v>50</v>
      </c>
      <c r="G2118" s="14" t="s">
        <v>50</v>
      </c>
      <c r="H2118" s="14" t="str" cm="1">
        <f t="array" ref="H2118">_xlfn.SWITCH(Table1[[#This Row],[Marital_Status_mod]],"Together","Couple","Married","Couple","Divorced","Single","Single","Single","Widow","Single","Other")</f>
        <v>Single</v>
      </c>
      <c r="I2118" s="4">
        <v>18589</v>
      </c>
      <c r="J2118" s="41" t="str">
        <f t="shared" si="134"/>
        <v>$10 - $20K</v>
      </c>
      <c r="K2118">
        <v>0</v>
      </c>
      <c r="L2118">
        <v>0</v>
      </c>
      <c r="M2118">
        <f>Table1[[#This Row],[Teenhome]]+Table1[[#This Row],[Kidhome]]</f>
        <v>0</v>
      </c>
      <c r="N2118" s="1">
        <v>41276</v>
      </c>
      <c r="O2118" s="16">
        <f>(Table1[[#This Row],[DataSetDate]]-Table1[[#This Row],[Dt_Customer]])/365</f>
        <v>8.0986301369863014</v>
      </c>
      <c r="P2118" s="15">
        <v>44232</v>
      </c>
      <c r="Q2118">
        <v>89</v>
      </c>
      <c r="R2118" s="4">
        <v>6</v>
      </c>
      <c r="S2118" s="4">
        <v>4</v>
      </c>
      <c r="T2118" s="4">
        <v>25</v>
      </c>
      <c r="U2118" s="4">
        <v>15</v>
      </c>
      <c r="V2118" s="4">
        <v>12</v>
      </c>
      <c r="W2118" s="4">
        <v>13</v>
      </c>
      <c r="X2118">
        <v>2</v>
      </c>
      <c r="Y2118">
        <v>2</v>
      </c>
      <c r="Z2118" t="str">
        <f t="shared" si="135"/>
        <v>Low</v>
      </c>
      <c r="AA2118" s="14">
        <f t="shared" ca="1" si="136"/>
        <v>2.1868766740371219</v>
      </c>
      <c r="AB2118">
        <v>1</v>
      </c>
      <c r="AC2118">
        <v>3</v>
      </c>
      <c r="AD2118" s="14">
        <f t="shared" ca="1" si="137"/>
        <v>2.9257875416751782</v>
      </c>
      <c r="AE2118">
        <v>7</v>
      </c>
      <c r="AF2118">
        <v>0</v>
      </c>
      <c r="AG2118">
        <v>0</v>
      </c>
      <c r="AH2118">
        <v>0</v>
      </c>
      <c r="AI2118">
        <v>0</v>
      </c>
      <c r="AJ2118">
        <v>0</v>
      </c>
      <c r="AK2118">
        <v>0</v>
      </c>
      <c r="AL2118">
        <v>0</v>
      </c>
      <c r="AM2118" t="s">
        <v>43</v>
      </c>
    </row>
    <row r="2119" spans="1:39" hidden="1" x14ac:dyDescent="0.3">
      <c r="A2119">
        <v>6528</v>
      </c>
      <c r="B2119">
        <v>1982</v>
      </c>
      <c r="C2119" s="14">
        <f>2021-Table1[[#This Row],[Year_Birth]]</f>
        <v>39</v>
      </c>
      <c r="D2119" t="s">
        <v>44</v>
      </c>
      <c r="E2119" s="14" t="str" cm="1">
        <f t="array" ref="E2119">_xlfn.SWITCH(Table1[[#This Row],[Education]],"Graduation","Bachelor’s","Basic","High School","2n Cycle","Master’s","Master","Master’s","PhD","PhD","Other")</f>
        <v>Master’s</v>
      </c>
      <c r="F2119" t="s">
        <v>40</v>
      </c>
      <c r="G2119" s="14" t="s">
        <v>40</v>
      </c>
      <c r="H2119" s="14" t="str" cm="1">
        <f t="array" ref="H2119">_xlfn.SWITCH(Table1[[#This Row],[Marital_Status_mod]],"Together","Couple","Married","Couple","Divorced","Single","Single","Single","Widow","Single","Other")</f>
        <v>Couple</v>
      </c>
      <c r="I2119" s="4">
        <v>18492</v>
      </c>
      <c r="J2119" s="41" t="str">
        <f t="shared" si="134"/>
        <v>$10 - $20K</v>
      </c>
      <c r="K2119">
        <v>1</v>
      </c>
      <c r="L2119">
        <v>0</v>
      </c>
      <c r="M2119">
        <f>Table1[[#This Row],[Teenhome]]+Table1[[#This Row],[Kidhome]]</f>
        <v>1</v>
      </c>
      <c r="N2119" s="1">
        <v>41795</v>
      </c>
      <c r="O2119" s="16">
        <f>(Table1[[#This Row],[DataSetDate]]-Table1[[#This Row],[Dt_Customer]])/365</f>
        <v>6.6767123287671231</v>
      </c>
      <c r="P2119" s="15">
        <v>44232</v>
      </c>
      <c r="Q2119">
        <v>75</v>
      </c>
      <c r="R2119" s="4">
        <v>2</v>
      </c>
      <c r="S2119" s="4">
        <v>2</v>
      </c>
      <c r="T2119" s="4">
        <v>2</v>
      </c>
      <c r="U2119" s="4">
        <v>2</v>
      </c>
      <c r="V2119" s="4">
        <v>1</v>
      </c>
      <c r="W2119" s="4">
        <v>1</v>
      </c>
      <c r="X2119">
        <v>1</v>
      </c>
      <c r="Y2119">
        <v>1</v>
      </c>
      <c r="Z2119" t="str">
        <f t="shared" si="135"/>
        <v>Low</v>
      </c>
      <c r="AA2119" s="14">
        <f t="shared" ca="1" si="136"/>
        <v>0.71455099623063978</v>
      </c>
      <c r="AB2119">
        <v>0</v>
      </c>
      <c r="AC2119">
        <v>2</v>
      </c>
      <c r="AD2119" s="14">
        <f t="shared" ca="1" si="137"/>
        <v>2.032129536963903</v>
      </c>
      <c r="AE2119">
        <v>8</v>
      </c>
      <c r="AF2119">
        <v>0</v>
      </c>
      <c r="AG2119">
        <v>0</v>
      </c>
      <c r="AH2119">
        <v>0</v>
      </c>
      <c r="AI2119">
        <v>0</v>
      </c>
      <c r="AJ2119">
        <v>0</v>
      </c>
      <c r="AK2119">
        <v>0</v>
      </c>
      <c r="AL2119">
        <v>0</v>
      </c>
      <c r="AM2119" t="s">
        <v>41</v>
      </c>
    </row>
    <row r="2120" spans="1:39" hidden="1" x14ac:dyDescent="0.3">
      <c r="A2120">
        <v>6398</v>
      </c>
      <c r="B2120">
        <v>1974</v>
      </c>
      <c r="C2120" s="14">
        <f>2021-Table1[[#This Row],[Year_Birth]]</f>
        <v>47</v>
      </c>
      <c r="D2120" t="s">
        <v>59</v>
      </c>
      <c r="E2120" s="14" t="str" cm="1">
        <f t="array" ref="E2120">_xlfn.SWITCH(Table1[[#This Row],[Education]],"Graduation","Bachelor’s","Basic","High School","2n Cycle","Master’s","Master","Master’s","PhD","PhD","Other")</f>
        <v>High School</v>
      </c>
      <c r="F2120" t="s">
        <v>42</v>
      </c>
      <c r="G2120" s="14" t="s">
        <v>42</v>
      </c>
      <c r="H2120" s="14" t="str" cm="1">
        <f t="array" ref="H2120">_xlfn.SWITCH(Table1[[#This Row],[Marital_Status_mod]],"Together","Couple","Married","Couple","Divorced","Single","Single","Single","Widow","Single","Other")</f>
        <v>Couple</v>
      </c>
      <c r="I2120" s="4">
        <v>18393</v>
      </c>
      <c r="J2120" s="41" t="str">
        <f t="shared" si="134"/>
        <v>$10 - $20K</v>
      </c>
      <c r="K2120">
        <v>1</v>
      </c>
      <c r="L2120">
        <v>0</v>
      </c>
      <c r="M2120">
        <f>Table1[[#This Row],[Teenhome]]+Table1[[#This Row],[Kidhome]]</f>
        <v>1</v>
      </c>
      <c r="N2120" s="1">
        <v>41727</v>
      </c>
      <c r="O2120" s="16">
        <f>(Table1[[#This Row],[DataSetDate]]-Table1[[#This Row],[Dt_Customer]])/365</f>
        <v>6.8630136986301373</v>
      </c>
      <c r="P2120" s="15">
        <v>44232</v>
      </c>
      <c r="Q2120">
        <v>2</v>
      </c>
      <c r="R2120" s="4">
        <v>7</v>
      </c>
      <c r="S2120" s="4">
        <v>10</v>
      </c>
      <c r="T2120" s="4">
        <v>13</v>
      </c>
      <c r="U2120" s="4">
        <v>16</v>
      </c>
      <c r="V2120" s="4">
        <v>0</v>
      </c>
      <c r="W2120" s="4">
        <v>4</v>
      </c>
      <c r="X2120">
        <v>2</v>
      </c>
      <c r="Y2120">
        <v>3</v>
      </c>
      <c r="Z2120" t="str">
        <f t="shared" si="135"/>
        <v>Medium</v>
      </c>
      <c r="AA2120" s="14">
        <f t="shared" ca="1" si="136"/>
        <v>3.2389730754966726</v>
      </c>
      <c r="AB2120">
        <v>0</v>
      </c>
      <c r="AC2120">
        <v>3</v>
      </c>
      <c r="AD2120" s="14">
        <f t="shared" ca="1" si="137"/>
        <v>2.9181239620944206</v>
      </c>
      <c r="AE2120">
        <v>8</v>
      </c>
      <c r="AF2120">
        <v>0</v>
      </c>
      <c r="AG2120">
        <v>0</v>
      </c>
      <c r="AH2120">
        <v>0</v>
      </c>
      <c r="AI2120">
        <v>0</v>
      </c>
      <c r="AJ2120">
        <v>0</v>
      </c>
      <c r="AK2120">
        <v>0</v>
      </c>
      <c r="AL2120">
        <v>0</v>
      </c>
      <c r="AM2120" t="s">
        <v>41</v>
      </c>
    </row>
    <row r="2121" spans="1:39" hidden="1" x14ac:dyDescent="0.3">
      <c r="A2121">
        <v>5294</v>
      </c>
      <c r="B2121">
        <v>1989</v>
      </c>
      <c r="C2121" s="14">
        <f>2021-Table1[[#This Row],[Year_Birth]]</f>
        <v>32</v>
      </c>
      <c r="D2121" t="s">
        <v>46</v>
      </c>
      <c r="E2121" s="14" t="str" cm="1">
        <f t="array" ref="E2121">_xlfn.SWITCH(Table1[[#This Row],[Education]],"Graduation","Bachelor’s","Basic","High School","2n Cycle","Master’s","Master","Master’s","PhD","PhD","Other")</f>
        <v>Bachelor’s</v>
      </c>
      <c r="F2121" t="s">
        <v>50</v>
      </c>
      <c r="G2121" s="14" t="s">
        <v>50</v>
      </c>
      <c r="H2121" s="14" t="str" cm="1">
        <f t="array" ref="H2121">_xlfn.SWITCH(Table1[[#This Row],[Marital_Status_mod]],"Together","Couple","Married","Couple","Divorced","Single","Single","Single","Widow","Single","Other")</f>
        <v>Single</v>
      </c>
      <c r="I2121" s="4">
        <v>18358</v>
      </c>
      <c r="J2121" s="41" t="str">
        <f t="shared" si="134"/>
        <v>$10 - $20K</v>
      </c>
      <c r="K2121">
        <v>1</v>
      </c>
      <c r="L2121">
        <v>0</v>
      </c>
      <c r="M2121">
        <f>Table1[[#This Row],[Teenhome]]+Table1[[#This Row],[Kidhome]]</f>
        <v>1</v>
      </c>
      <c r="N2121" s="1">
        <v>41598</v>
      </c>
      <c r="O2121" s="16">
        <f>(Table1[[#This Row],[DataSetDate]]-Table1[[#This Row],[Dt_Customer]])/365</f>
        <v>7.2164383561643834</v>
      </c>
      <c r="P2121" s="15">
        <v>44232</v>
      </c>
      <c r="Q2121">
        <v>49</v>
      </c>
      <c r="R2121" s="4">
        <v>6</v>
      </c>
      <c r="S2121" s="4">
        <v>8</v>
      </c>
      <c r="T2121" s="4">
        <v>19</v>
      </c>
      <c r="U2121" s="4">
        <v>16</v>
      </c>
      <c r="V2121" s="4">
        <v>4</v>
      </c>
      <c r="W2121" s="4">
        <v>4</v>
      </c>
      <c r="X2121">
        <v>3</v>
      </c>
      <c r="Y2121">
        <v>3</v>
      </c>
      <c r="Z2121" t="str">
        <f t="shared" si="135"/>
        <v>Medium</v>
      </c>
      <c r="AA2121" s="14">
        <f t="shared" ca="1" si="136"/>
        <v>3.0265986454608833</v>
      </c>
      <c r="AB2121">
        <v>0</v>
      </c>
      <c r="AC2121">
        <v>4</v>
      </c>
      <c r="AD2121" s="14">
        <f t="shared" ca="1" si="137"/>
        <v>4.174950945973154</v>
      </c>
      <c r="AE2121">
        <v>7</v>
      </c>
      <c r="AF2121">
        <v>0</v>
      </c>
      <c r="AG2121">
        <v>0</v>
      </c>
      <c r="AH2121">
        <v>0</v>
      </c>
      <c r="AI2121">
        <v>0</v>
      </c>
      <c r="AJ2121">
        <v>0</v>
      </c>
      <c r="AK2121">
        <v>0</v>
      </c>
      <c r="AL2121">
        <v>0</v>
      </c>
      <c r="AM2121" t="s">
        <v>41</v>
      </c>
    </row>
    <row r="2122" spans="1:39" hidden="1" x14ac:dyDescent="0.3">
      <c r="A2122">
        <v>3068</v>
      </c>
      <c r="B2122">
        <v>1990</v>
      </c>
      <c r="C2122" s="14">
        <f>2021-Table1[[#This Row],[Year_Birth]]</f>
        <v>31</v>
      </c>
      <c r="D2122" t="s">
        <v>46</v>
      </c>
      <c r="E2122" s="14" t="str" cm="1">
        <f t="array" ref="E2122">_xlfn.SWITCH(Table1[[#This Row],[Education]],"Graduation","Bachelor’s","Basic","High School","2n Cycle","Master’s","Master","Master’s","PhD","PhD","Other")</f>
        <v>Bachelor’s</v>
      </c>
      <c r="F2122" t="s">
        <v>42</v>
      </c>
      <c r="G2122" s="14" t="s">
        <v>42</v>
      </c>
      <c r="H2122" s="14" t="str" cm="1">
        <f t="array" ref="H2122">_xlfn.SWITCH(Table1[[#This Row],[Marital_Status_mod]],"Together","Couple","Married","Couple","Divorced","Single","Single","Single","Widow","Single","Other")</f>
        <v>Couple</v>
      </c>
      <c r="I2122" s="4">
        <v>18351</v>
      </c>
      <c r="J2122" s="41" t="str">
        <f t="shared" si="134"/>
        <v>$10 - $20K</v>
      </c>
      <c r="K2122">
        <v>0</v>
      </c>
      <c r="L2122">
        <v>0</v>
      </c>
      <c r="M2122">
        <f>Table1[[#This Row],[Teenhome]]+Table1[[#This Row],[Kidhome]]</f>
        <v>0</v>
      </c>
      <c r="N2122" s="1">
        <v>41576</v>
      </c>
      <c r="O2122" s="16">
        <f>(Table1[[#This Row],[DataSetDate]]-Table1[[#This Row],[Dt_Customer]])/365</f>
        <v>7.2767123287671236</v>
      </c>
      <c r="P2122" s="15">
        <v>44232</v>
      </c>
      <c r="Q2122">
        <v>1</v>
      </c>
      <c r="R2122" s="4">
        <v>1</v>
      </c>
      <c r="S2122" s="4">
        <v>12</v>
      </c>
      <c r="T2122" s="4">
        <v>9</v>
      </c>
      <c r="U2122" s="4">
        <v>0</v>
      </c>
      <c r="V2122" s="4">
        <v>14</v>
      </c>
      <c r="W2122" s="4">
        <v>7</v>
      </c>
      <c r="X2122">
        <v>1</v>
      </c>
      <c r="Y2122">
        <v>2</v>
      </c>
      <c r="Z2122" t="str">
        <f t="shared" si="135"/>
        <v>Low</v>
      </c>
      <c r="AA2122" s="14">
        <f t="shared" ca="1" si="136"/>
        <v>1.8884592935786477</v>
      </c>
      <c r="AB2122">
        <v>0</v>
      </c>
      <c r="AC2122">
        <v>3</v>
      </c>
      <c r="AD2122" s="14">
        <f t="shared" ca="1" si="137"/>
        <v>3.1852584610471517</v>
      </c>
      <c r="AE2122">
        <v>7</v>
      </c>
      <c r="AF2122">
        <v>0</v>
      </c>
      <c r="AG2122">
        <v>0</v>
      </c>
      <c r="AH2122">
        <v>0</v>
      </c>
      <c r="AI2122">
        <v>0</v>
      </c>
      <c r="AJ2122">
        <v>0</v>
      </c>
      <c r="AK2122">
        <v>0</v>
      </c>
      <c r="AL2122">
        <v>0</v>
      </c>
      <c r="AM2122" t="s">
        <v>41</v>
      </c>
    </row>
    <row r="2123" spans="1:39" hidden="1" x14ac:dyDescent="0.3">
      <c r="A2123">
        <v>8369</v>
      </c>
      <c r="B2123">
        <v>1987</v>
      </c>
      <c r="C2123" s="14">
        <f>2021-Table1[[#This Row],[Year_Birth]]</f>
        <v>34</v>
      </c>
      <c r="D2123" t="s">
        <v>46</v>
      </c>
      <c r="E2123" s="14" t="str" cm="1">
        <f t="array" ref="E2123">_xlfn.SWITCH(Table1[[#This Row],[Education]],"Graduation","Bachelor’s","Basic","High School","2n Cycle","Master’s","Master","Master’s","PhD","PhD","Other")</f>
        <v>Bachelor’s</v>
      </c>
      <c r="F2123" t="s">
        <v>40</v>
      </c>
      <c r="G2123" s="14" t="s">
        <v>40</v>
      </c>
      <c r="H2123" s="14" t="str" cm="1">
        <f t="array" ref="H2123">_xlfn.SWITCH(Table1[[#This Row],[Marital_Status_mod]],"Together","Couple","Married","Couple","Divorced","Single","Single","Single","Widow","Single","Other")</f>
        <v>Couple</v>
      </c>
      <c r="I2123" s="4">
        <v>18227</v>
      </c>
      <c r="J2123" s="41" t="str">
        <f t="shared" si="134"/>
        <v>$10 - $20K</v>
      </c>
      <c r="K2123">
        <v>1</v>
      </c>
      <c r="L2123">
        <v>0</v>
      </c>
      <c r="M2123">
        <f>Table1[[#This Row],[Teenhome]]+Table1[[#This Row],[Kidhome]]</f>
        <v>1</v>
      </c>
      <c r="N2123" s="1">
        <v>41221</v>
      </c>
      <c r="O2123" s="16">
        <f>(Table1[[#This Row],[DataSetDate]]-Table1[[#This Row],[Dt_Customer]])/365</f>
        <v>8.24931506849315</v>
      </c>
      <c r="P2123" s="15">
        <v>44232</v>
      </c>
      <c r="Q2123">
        <v>21</v>
      </c>
      <c r="R2123" s="4">
        <v>1</v>
      </c>
      <c r="S2123" s="4">
        <v>2</v>
      </c>
      <c r="T2123" s="4">
        <v>7</v>
      </c>
      <c r="U2123" s="4">
        <v>4</v>
      </c>
      <c r="V2123" s="4">
        <v>3</v>
      </c>
      <c r="W2123" s="4">
        <v>11</v>
      </c>
      <c r="X2123">
        <v>1</v>
      </c>
      <c r="Y2123">
        <v>0</v>
      </c>
      <c r="Z2123" t="str">
        <f t="shared" si="135"/>
        <v>Low</v>
      </c>
      <c r="AA2123" s="14">
        <f t="shared" ca="1" si="136"/>
        <v>-0.29810760159341837</v>
      </c>
      <c r="AB2123">
        <v>1</v>
      </c>
      <c r="AC2123">
        <v>2</v>
      </c>
      <c r="AD2123" s="14">
        <f t="shared" ca="1" si="137"/>
        <v>2.3501194690277418</v>
      </c>
      <c r="AE2123">
        <v>8</v>
      </c>
      <c r="AF2123">
        <v>0</v>
      </c>
      <c r="AG2123">
        <v>0</v>
      </c>
      <c r="AH2123">
        <v>0</v>
      </c>
      <c r="AI2123">
        <v>0</v>
      </c>
      <c r="AJ2123">
        <v>0</v>
      </c>
      <c r="AK2123">
        <v>0</v>
      </c>
      <c r="AL2123">
        <v>0</v>
      </c>
      <c r="AM2123" t="s">
        <v>41</v>
      </c>
    </row>
    <row r="2124" spans="1:39" hidden="1" x14ac:dyDescent="0.3">
      <c r="A2124">
        <v>2431</v>
      </c>
      <c r="B2124">
        <v>1990</v>
      </c>
      <c r="C2124" s="14">
        <f>2021-Table1[[#This Row],[Year_Birth]]</f>
        <v>31</v>
      </c>
      <c r="D2124" t="s">
        <v>46</v>
      </c>
      <c r="E2124" s="14" t="str" cm="1">
        <f t="array" ref="E2124">_xlfn.SWITCH(Table1[[#This Row],[Education]],"Graduation","Bachelor’s","Basic","High School","2n Cycle","Master’s","Master","Master’s","PhD","PhD","Other")</f>
        <v>Bachelor’s</v>
      </c>
      <c r="F2124" t="s">
        <v>42</v>
      </c>
      <c r="G2124" s="14" t="s">
        <v>42</v>
      </c>
      <c r="H2124" s="14" t="str" cm="1">
        <f t="array" ref="H2124">_xlfn.SWITCH(Table1[[#This Row],[Marital_Status_mod]],"Together","Couple","Married","Couple","Divorced","Single","Single","Single","Widow","Single","Other")</f>
        <v>Couple</v>
      </c>
      <c r="I2124" s="4">
        <v>18222</v>
      </c>
      <c r="J2124" s="41" t="str">
        <f t="shared" si="134"/>
        <v>$10 - $20K</v>
      </c>
      <c r="K2124">
        <v>0</v>
      </c>
      <c r="L2124">
        <v>0</v>
      </c>
      <c r="M2124">
        <f>Table1[[#This Row],[Teenhome]]+Table1[[#This Row],[Kidhome]]</f>
        <v>0</v>
      </c>
      <c r="N2124" s="1">
        <v>41274</v>
      </c>
      <c r="O2124" s="16">
        <f>(Table1[[#This Row],[DataSetDate]]-Table1[[#This Row],[Dt_Customer]])/365</f>
        <v>8.1041095890410961</v>
      </c>
      <c r="P2124" s="15">
        <v>44232</v>
      </c>
      <c r="Q2124">
        <v>70</v>
      </c>
      <c r="R2124" s="4">
        <v>12</v>
      </c>
      <c r="S2124" s="4">
        <v>4</v>
      </c>
      <c r="T2124" s="4">
        <v>19</v>
      </c>
      <c r="U2124" s="4">
        <v>12</v>
      </c>
      <c r="V2124" s="4">
        <v>6</v>
      </c>
      <c r="W2124" s="4">
        <v>14</v>
      </c>
      <c r="X2124">
        <v>1</v>
      </c>
      <c r="Y2124">
        <v>2</v>
      </c>
      <c r="Z2124" t="str">
        <f t="shared" si="135"/>
        <v>Low</v>
      </c>
      <c r="AA2124" s="14">
        <f t="shared" ca="1" si="136"/>
        <v>2.0452201748904226</v>
      </c>
      <c r="AB2124">
        <v>0</v>
      </c>
      <c r="AC2124">
        <v>3</v>
      </c>
      <c r="AD2124" s="14">
        <f t="shared" ca="1" si="137"/>
        <v>2.7901001509634917</v>
      </c>
      <c r="AE2124">
        <v>8</v>
      </c>
      <c r="AF2124">
        <v>0</v>
      </c>
      <c r="AG2124">
        <v>0</v>
      </c>
      <c r="AH2124">
        <v>0</v>
      </c>
      <c r="AI2124">
        <v>0</v>
      </c>
      <c r="AJ2124">
        <v>0</v>
      </c>
      <c r="AK2124">
        <v>0</v>
      </c>
      <c r="AL2124">
        <v>0</v>
      </c>
      <c r="AM2124" t="s">
        <v>41</v>
      </c>
    </row>
    <row r="2125" spans="1:39" hidden="1" x14ac:dyDescent="0.3">
      <c r="A2125">
        <v>10790</v>
      </c>
      <c r="B2125">
        <v>1985</v>
      </c>
      <c r="C2125" s="14">
        <f>2021-Table1[[#This Row],[Year_Birth]]</f>
        <v>36</v>
      </c>
      <c r="D2125" t="s">
        <v>39</v>
      </c>
      <c r="E2125" s="14" t="str" cm="1">
        <f t="array" ref="E2125">_xlfn.SWITCH(Table1[[#This Row],[Education]],"Graduation","Bachelor’s","Basic","High School","2n Cycle","Master’s","Master","Master’s","PhD","PhD","Other")</f>
        <v>PhD</v>
      </c>
      <c r="F2125" t="s">
        <v>42</v>
      </c>
      <c r="G2125" s="14" t="s">
        <v>42</v>
      </c>
      <c r="H2125" s="14" t="str" cm="1">
        <f t="array" ref="H2125">_xlfn.SWITCH(Table1[[#This Row],[Marital_Status_mod]],"Together","Couple","Married","Couple","Divorced","Single","Single","Single","Widow","Single","Other")</f>
        <v>Couple</v>
      </c>
      <c r="I2125" s="4">
        <v>18169</v>
      </c>
      <c r="J2125" s="41" t="str">
        <f t="shared" si="134"/>
        <v>$10 - $20K</v>
      </c>
      <c r="K2125">
        <v>1</v>
      </c>
      <c r="L2125">
        <v>0</v>
      </c>
      <c r="M2125">
        <f>Table1[[#This Row],[Teenhome]]+Table1[[#This Row],[Kidhome]]</f>
        <v>1</v>
      </c>
      <c r="N2125" s="1">
        <v>41324</v>
      </c>
      <c r="O2125" s="16">
        <f>(Table1[[#This Row],[DataSetDate]]-Table1[[#This Row],[Dt_Customer]])/365</f>
        <v>7.9671232876712326</v>
      </c>
      <c r="P2125" s="15">
        <v>44232</v>
      </c>
      <c r="Q2125">
        <v>40</v>
      </c>
      <c r="R2125" s="4">
        <v>9</v>
      </c>
      <c r="S2125" s="4">
        <v>0</v>
      </c>
      <c r="T2125" s="4">
        <v>5</v>
      </c>
      <c r="U2125" s="4">
        <v>0</v>
      </c>
      <c r="V2125" s="4">
        <v>0</v>
      </c>
      <c r="W2125" s="4">
        <v>7</v>
      </c>
      <c r="X2125">
        <v>1</v>
      </c>
      <c r="Y2125">
        <v>1</v>
      </c>
      <c r="Z2125" t="str">
        <f t="shared" si="135"/>
        <v>Low</v>
      </c>
      <c r="AA2125" s="14">
        <f t="shared" ca="1" si="136"/>
        <v>1.1097567412183551</v>
      </c>
      <c r="AB2125">
        <v>0</v>
      </c>
      <c r="AC2125">
        <v>2</v>
      </c>
      <c r="AD2125" s="14">
        <f t="shared" ca="1" si="137"/>
        <v>2.1033324637842874</v>
      </c>
      <c r="AE2125">
        <v>8</v>
      </c>
      <c r="AF2125">
        <v>0</v>
      </c>
      <c r="AG2125">
        <v>0</v>
      </c>
      <c r="AH2125">
        <v>0</v>
      </c>
      <c r="AI2125">
        <v>0</v>
      </c>
      <c r="AJ2125">
        <v>0</v>
      </c>
      <c r="AK2125">
        <v>0</v>
      </c>
      <c r="AL2125">
        <v>0</v>
      </c>
      <c r="AM2125" t="s">
        <v>41</v>
      </c>
    </row>
    <row r="2126" spans="1:39" hidden="1" x14ac:dyDescent="0.3">
      <c r="A2126">
        <v>5029</v>
      </c>
      <c r="B2126">
        <v>1946</v>
      </c>
      <c r="C2126" s="14">
        <f>2021-Table1[[#This Row],[Year_Birth]]</f>
        <v>75</v>
      </c>
      <c r="D2126" t="s">
        <v>46</v>
      </c>
      <c r="E2126" s="14" t="str" cm="1">
        <f t="array" ref="E2126">_xlfn.SWITCH(Table1[[#This Row],[Education]],"Graduation","Bachelor’s","Basic","High School","2n Cycle","Master’s","Master","Master’s","PhD","PhD","Other")</f>
        <v>Bachelor’s</v>
      </c>
      <c r="F2126" t="s">
        <v>42</v>
      </c>
      <c r="G2126" s="14" t="s">
        <v>42</v>
      </c>
      <c r="H2126" s="14" t="str" cm="1">
        <f t="array" ref="H2126">_xlfn.SWITCH(Table1[[#This Row],[Marital_Status_mod]],"Together","Couple","Married","Couple","Divorced","Single","Single","Single","Widow","Single","Other")</f>
        <v>Couple</v>
      </c>
      <c r="I2126" s="4">
        <v>18100</v>
      </c>
      <c r="J2126" s="41" t="str">
        <f t="shared" si="134"/>
        <v>$10 - $20K</v>
      </c>
      <c r="K2126">
        <v>0</v>
      </c>
      <c r="L2126">
        <v>0</v>
      </c>
      <c r="M2126">
        <f>Table1[[#This Row],[Teenhome]]+Table1[[#This Row],[Kidhome]]</f>
        <v>0</v>
      </c>
      <c r="N2126" s="1">
        <v>41492</v>
      </c>
      <c r="O2126" s="16">
        <f>(Table1[[#This Row],[DataSetDate]]-Table1[[#This Row],[Dt_Customer]])/365</f>
        <v>7.506849315068493</v>
      </c>
      <c r="P2126" s="15">
        <v>44232</v>
      </c>
      <c r="Q2126">
        <v>14</v>
      </c>
      <c r="R2126" s="4">
        <v>3</v>
      </c>
      <c r="S2126" s="4">
        <v>1</v>
      </c>
      <c r="T2126" s="4">
        <v>2</v>
      </c>
      <c r="U2126" s="4">
        <v>4</v>
      </c>
      <c r="V2126" s="4">
        <v>3</v>
      </c>
      <c r="W2126" s="4">
        <v>1</v>
      </c>
      <c r="X2126">
        <v>1</v>
      </c>
      <c r="Y2126">
        <v>0</v>
      </c>
      <c r="Z2126" t="str">
        <f t="shared" si="135"/>
        <v>Low</v>
      </c>
      <c r="AA2126" s="14">
        <f t="shared" ca="1" si="136"/>
        <v>-0.19672286945441286</v>
      </c>
      <c r="AB2126">
        <v>0</v>
      </c>
      <c r="AC2126">
        <v>3</v>
      </c>
      <c r="AD2126" s="14">
        <f t="shared" ca="1" si="137"/>
        <v>2.7161744731332669</v>
      </c>
      <c r="AE2126">
        <v>5</v>
      </c>
      <c r="AF2126">
        <v>0</v>
      </c>
      <c r="AG2126">
        <v>0</v>
      </c>
      <c r="AH2126">
        <v>0</v>
      </c>
      <c r="AI2126">
        <v>0</v>
      </c>
      <c r="AJ2126">
        <v>0</v>
      </c>
      <c r="AK2126">
        <v>0</v>
      </c>
      <c r="AL2126">
        <v>0</v>
      </c>
      <c r="AM2126" t="s">
        <v>41</v>
      </c>
    </row>
    <row r="2127" spans="1:39" hidden="1" x14ac:dyDescent="0.3">
      <c r="A2127">
        <v>6742</v>
      </c>
      <c r="B2127">
        <v>1979</v>
      </c>
      <c r="C2127" s="14">
        <f>2021-Table1[[#This Row],[Year_Birth]]</f>
        <v>42</v>
      </c>
      <c r="D2127" t="s">
        <v>46</v>
      </c>
      <c r="E2127" s="14" t="str" cm="1">
        <f t="array" ref="E2127">_xlfn.SWITCH(Table1[[#This Row],[Education]],"Graduation","Bachelor’s","Basic","High School","2n Cycle","Master’s","Master","Master’s","PhD","PhD","Other")</f>
        <v>Bachelor’s</v>
      </c>
      <c r="F2127" t="s">
        <v>42</v>
      </c>
      <c r="G2127" s="14" t="s">
        <v>42</v>
      </c>
      <c r="H2127" s="14" t="str" cm="1">
        <f t="array" ref="H2127">_xlfn.SWITCH(Table1[[#This Row],[Marital_Status_mod]],"Together","Couple","Married","Couple","Divorced","Single","Single","Single","Widow","Single","Other")</f>
        <v>Couple</v>
      </c>
      <c r="I2127" s="4">
        <v>17688</v>
      </c>
      <c r="J2127" s="41" t="str">
        <f t="shared" si="134"/>
        <v>$10 - $20K</v>
      </c>
      <c r="K2127">
        <v>1</v>
      </c>
      <c r="L2127">
        <v>0</v>
      </c>
      <c r="M2127">
        <f>Table1[[#This Row],[Teenhome]]+Table1[[#This Row],[Kidhome]]</f>
        <v>1</v>
      </c>
      <c r="N2127" s="1">
        <v>41287</v>
      </c>
      <c r="O2127" s="16">
        <f>(Table1[[#This Row],[DataSetDate]]-Table1[[#This Row],[Dt_Customer]])/365</f>
        <v>8.0684931506849313</v>
      </c>
      <c r="P2127" s="15">
        <v>44232</v>
      </c>
      <c r="Q2127">
        <v>82</v>
      </c>
      <c r="R2127" s="4">
        <v>2</v>
      </c>
      <c r="S2127" s="4">
        <v>2</v>
      </c>
      <c r="T2127" s="4">
        <v>1</v>
      </c>
      <c r="U2127" s="4">
        <v>3</v>
      </c>
      <c r="V2127" s="4">
        <v>1</v>
      </c>
      <c r="W2127" s="4">
        <v>2</v>
      </c>
      <c r="X2127">
        <v>1</v>
      </c>
      <c r="Y2127">
        <v>1</v>
      </c>
      <c r="Z2127" t="str">
        <f t="shared" si="135"/>
        <v>Low</v>
      </c>
      <c r="AA2127" s="14">
        <f t="shared" ca="1" si="136"/>
        <v>0.7522821183138847</v>
      </c>
      <c r="AB2127">
        <v>0</v>
      </c>
      <c r="AC2127">
        <v>2</v>
      </c>
      <c r="AD2127" s="14">
        <f t="shared" ca="1" si="137"/>
        <v>1.9997562206108805</v>
      </c>
      <c r="AE2127">
        <v>8</v>
      </c>
      <c r="AF2127">
        <v>0</v>
      </c>
      <c r="AG2127">
        <v>0</v>
      </c>
      <c r="AH2127">
        <v>0</v>
      </c>
      <c r="AI2127">
        <v>0</v>
      </c>
      <c r="AJ2127">
        <v>0</v>
      </c>
      <c r="AK2127">
        <v>0</v>
      </c>
      <c r="AL2127">
        <v>1</v>
      </c>
      <c r="AM2127" t="s">
        <v>41</v>
      </c>
    </row>
    <row r="2128" spans="1:39" hidden="1" x14ac:dyDescent="0.3">
      <c r="A2128">
        <v>8625</v>
      </c>
      <c r="B2128">
        <v>1976</v>
      </c>
      <c r="C2128" s="14">
        <f>2021-Table1[[#This Row],[Year_Birth]]</f>
        <v>45</v>
      </c>
      <c r="D2128" t="s">
        <v>46</v>
      </c>
      <c r="E2128" s="14" t="str" cm="1">
        <f t="array" ref="E2128">_xlfn.SWITCH(Table1[[#This Row],[Education]],"Graduation","Bachelor’s","Basic","High School","2n Cycle","Master’s","Master","Master’s","PhD","PhD","Other")</f>
        <v>Bachelor’s</v>
      </c>
      <c r="F2128" t="s">
        <v>42</v>
      </c>
      <c r="G2128" s="14" t="s">
        <v>42</v>
      </c>
      <c r="H2128" s="14" t="str" cm="1">
        <f t="array" ref="H2128">_xlfn.SWITCH(Table1[[#This Row],[Marital_Status_mod]],"Together","Couple","Married","Couple","Divorced","Single","Single","Single","Widow","Single","Other")</f>
        <v>Couple</v>
      </c>
      <c r="I2128" s="4">
        <v>17649</v>
      </c>
      <c r="J2128" s="41" t="str">
        <f t="shared" si="134"/>
        <v>$10 - $20K</v>
      </c>
      <c r="K2128">
        <v>1</v>
      </c>
      <c r="L2128">
        <v>0</v>
      </c>
      <c r="M2128">
        <f>Table1[[#This Row],[Teenhome]]+Table1[[#This Row],[Kidhome]]</f>
        <v>1</v>
      </c>
      <c r="N2128" s="1">
        <v>41590</v>
      </c>
      <c r="O2128" s="16">
        <f>(Table1[[#This Row],[DataSetDate]]-Table1[[#This Row],[Dt_Customer]])/365</f>
        <v>7.2383561643835614</v>
      </c>
      <c r="P2128" s="15">
        <v>44232</v>
      </c>
      <c r="Q2128">
        <v>70</v>
      </c>
      <c r="R2128" s="4">
        <v>15</v>
      </c>
      <c r="S2128" s="4">
        <v>1</v>
      </c>
      <c r="T2128" s="4">
        <v>23</v>
      </c>
      <c r="U2128" s="4">
        <v>0</v>
      </c>
      <c r="V2128" s="4">
        <v>5</v>
      </c>
      <c r="W2128" s="4">
        <v>1</v>
      </c>
      <c r="X2128">
        <v>3</v>
      </c>
      <c r="Y2128">
        <v>3</v>
      </c>
      <c r="Z2128" t="str">
        <f t="shared" si="135"/>
        <v>Medium</v>
      </c>
      <c r="AA2128" s="14">
        <f t="shared" ca="1" si="136"/>
        <v>2.8679728390747474</v>
      </c>
      <c r="AB2128">
        <v>0</v>
      </c>
      <c r="AC2128">
        <v>3</v>
      </c>
      <c r="AD2128" s="14">
        <f t="shared" ca="1" si="137"/>
        <v>2.6082614119465699</v>
      </c>
      <c r="AE2128">
        <v>8</v>
      </c>
      <c r="AF2128">
        <v>0</v>
      </c>
      <c r="AG2128">
        <v>0</v>
      </c>
      <c r="AH2128">
        <v>0</v>
      </c>
      <c r="AI2128">
        <v>0</v>
      </c>
      <c r="AJ2128">
        <v>0</v>
      </c>
      <c r="AK2128">
        <v>0</v>
      </c>
      <c r="AL2128">
        <v>0</v>
      </c>
      <c r="AM2128" t="s">
        <v>43</v>
      </c>
    </row>
    <row r="2129" spans="1:39" hidden="1" x14ac:dyDescent="0.3">
      <c r="A2129">
        <v>6516</v>
      </c>
      <c r="B2129">
        <v>1989</v>
      </c>
      <c r="C2129" s="14">
        <f>2021-Table1[[#This Row],[Year_Birth]]</f>
        <v>32</v>
      </c>
      <c r="D2129" t="s">
        <v>59</v>
      </c>
      <c r="E2129" s="14" t="str" cm="1">
        <f t="array" ref="E2129">_xlfn.SWITCH(Table1[[#This Row],[Education]],"Graduation","Bachelor’s","Basic","High School","2n Cycle","Master’s","Master","Master’s","PhD","PhD","Other")</f>
        <v>High School</v>
      </c>
      <c r="F2129" t="s">
        <v>42</v>
      </c>
      <c r="G2129" s="14" t="s">
        <v>42</v>
      </c>
      <c r="H2129" s="14" t="str" cm="1">
        <f t="array" ref="H2129">_xlfn.SWITCH(Table1[[#This Row],[Marital_Status_mod]],"Together","Couple","Married","Couple","Divorced","Single","Single","Single","Widow","Single","Other")</f>
        <v>Couple</v>
      </c>
      <c r="I2129" s="4">
        <v>17487</v>
      </c>
      <c r="J2129" s="41" t="str">
        <f t="shared" si="134"/>
        <v>$10 - $20K</v>
      </c>
      <c r="K2129">
        <v>1</v>
      </c>
      <c r="L2129">
        <v>0</v>
      </c>
      <c r="M2129">
        <f>Table1[[#This Row],[Teenhome]]+Table1[[#This Row],[Kidhome]]</f>
        <v>1</v>
      </c>
      <c r="N2129" s="1">
        <v>41351</v>
      </c>
      <c r="O2129" s="16">
        <f>(Table1[[#This Row],[DataSetDate]]-Table1[[#This Row],[Dt_Customer]])/365</f>
        <v>7.8931506849315065</v>
      </c>
      <c r="P2129" s="15">
        <v>44232</v>
      </c>
      <c r="Q2129">
        <v>37</v>
      </c>
      <c r="R2129" s="4">
        <v>0</v>
      </c>
      <c r="S2129" s="4">
        <v>0</v>
      </c>
      <c r="T2129" s="4">
        <v>1</v>
      </c>
      <c r="U2129" s="4">
        <v>7</v>
      </c>
      <c r="V2129" s="4">
        <v>4</v>
      </c>
      <c r="W2129" s="4">
        <v>6</v>
      </c>
      <c r="X2129">
        <v>1</v>
      </c>
      <c r="Y2129">
        <v>1</v>
      </c>
      <c r="Z2129" t="str">
        <f t="shared" si="135"/>
        <v>Low</v>
      </c>
      <c r="AA2129" s="14">
        <f t="shared" ca="1" si="136"/>
        <v>0.94986381268769493</v>
      </c>
      <c r="AB2129">
        <v>0</v>
      </c>
      <c r="AC2129">
        <v>2</v>
      </c>
      <c r="AD2129" s="14">
        <f t="shared" ca="1" si="137"/>
        <v>2.167511424712119</v>
      </c>
      <c r="AE2129">
        <v>7</v>
      </c>
      <c r="AF2129">
        <v>0</v>
      </c>
      <c r="AG2129">
        <v>0</v>
      </c>
      <c r="AH2129">
        <v>0</v>
      </c>
      <c r="AI2129">
        <v>0</v>
      </c>
      <c r="AJ2129">
        <v>0</v>
      </c>
      <c r="AK2129">
        <v>0</v>
      </c>
      <c r="AL2129">
        <v>0</v>
      </c>
      <c r="AM2129" t="s">
        <v>53</v>
      </c>
    </row>
    <row r="2130" spans="1:39" hidden="1" x14ac:dyDescent="0.3">
      <c r="A2130">
        <v>4992</v>
      </c>
      <c r="B2130">
        <v>1975</v>
      </c>
      <c r="C2130" s="14">
        <f>2021-Table1[[#This Row],[Year_Birth]]</f>
        <v>46</v>
      </c>
      <c r="D2130" t="s">
        <v>44</v>
      </c>
      <c r="E2130" s="14" t="str" cm="1">
        <f t="array" ref="E2130">_xlfn.SWITCH(Table1[[#This Row],[Education]],"Graduation","Bachelor’s","Basic","High School","2n Cycle","Master’s","Master","Master’s","PhD","PhD","Other")</f>
        <v>Master’s</v>
      </c>
      <c r="F2130" t="s">
        <v>40</v>
      </c>
      <c r="G2130" s="14" t="s">
        <v>40</v>
      </c>
      <c r="H2130" s="14" t="str" cm="1">
        <f t="array" ref="H2130">_xlfn.SWITCH(Table1[[#This Row],[Marital_Status_mod]],"Together","Couple","Married","Couple","Divorced","Single","Single","Single","Widow","Single","Other")</f>
        <v>Couple</v>
      </c>
      <c r="I2130" s="4">
        <v>17459</v>
      </c>
      <c r="J2130" s="41" t="str">
        <f t="shared" si="134"/>
        <v>$10 - $20K</v>
      </c>
      <c r="K2130">
        <v>1</v>
      </c>
      <c r="L2130">
        <v>0</v>
      </c>
      <c r="M2130">
        <f>Table1[[#This Row],[Teenhome]]+Table1[[#This Row],[Kidhome]]</f>
        <v>1</v>
      </c>
      <c r="N2130" s="1">
        <v>41536</v>
      </c>
      <c r="O2130" s="16">
        <f>(Table1[[#This Row],[DataSetDate]]-Table1[[#This Row],[Dt_Customer]])/365</f>
        <v>7.3863013698630136</v>
      </c>
      <c r="P2130" s="15">
        <v>44232</v>
      </c>
      <c r="Q2130">
        <v>12</v>
      </c>
      <c r="R2130" s="4">
        <v>6</v>
      </c>
      <c r="S2130" s="4">
        <v>4</v>
      </c>
      <c r="T2130" s="4">
        <v>16</v>
      </c>
      <c r="U2130" s="4">
        <v>3</v>
      </c>
      <c r="V2130" s="4">
        <v>10</v>
      </c>
      <c r="W2130" s="4">
        <v>30</v>
      </c>
      <c r="X2130">
        <v>3</v>
      </c>
      <c r="Y2130">
        <v>3</v>
      </c>
      <c r="Z2130" t="str">
        <f t="shared" si="135"/>
        <v>Medium</v>
      </c>
      <c r="AA2130" s="14">
        <f t="shared" ca="1" si="136"/>
        <v>3.0118639851035782</v>
      </c>
      <c r="AB2130">
        <v>1</v>
      </c>
      <c r="AC2130">
        <v>2</v>
      </c>
      <c r="AD2130" s="14">
        <f t="shared" ca="1" si="137"/>
        <v>2.1421169145011141</v>
      </c>
      <c r="AE2130">
        <v>7</v>
      </c>
      <c r="AF2130">
        <v>0</v>
      </c>
      <c r="AG2130">
        <v>0</v>
      </c>
      <c r="AH2130">
        <v>0</v>
      </c>
      <c r="AI2130">
        <v>0</v>
      </c>
      <c r="AJ2130">
        <v>0</v>
      </c>
      <c r="AK2130">
        <v>1</v>
      </c>
      <c r="AL2130">
        <v>0</v>
      </c>
      <c r="AM2130" t="s">
        <v>41</v>
      </c>
    </row>
    <row r="2131" spans="1:39" hidden="1" x14ac:dyDescent="0.3">
      <c r="A2131">
        <v>4240</v>
      </c>
      <c r="B2131">
        <v>1978</v>
      </c>
      <c r="C2131" s="14">
        <f>2021-Table1[[#This Row],[Year_Birth]]</f>
        <v>43</v>
      </c>
      <c r="D2131" t="s">
        <v>46</v>
      </c>
      <c r="E2131" s="14" t="str" cm="1">
        <f t="array" ref="E2131">_xlfn.SWITCH(Table1[[#This Row],[Education]],"Graduation","Bachelor’s","Basic","High School","2n Cycle","Master’s","Master","Master’s","PhD","PhD","Other")</f>
        <v>Bachelor’s</v>
      </c>
      <c r="F2131" t="s">
        <v>42</v>
      </c>
      <c r="G2131" s="14" t="s">
        <v>42</v>
      </c>
      <c r="H2131" s="14" t="str" cm="1">
        <f t="array" ref="H2131">_xlfn.SWITCH(Table1[[#This Row],[Marital_Status_mod]],"Together","Couple","Married","Couple","Divorced","Single","Single","Single","Widow","Single","Other")</f>
        <v>Couple</v>
      </c>
      <c r="I2131" s="4">
        <v>17345</v>
      </c>
      <c r="J2131" s="41" t="str">
        <f t="shared" si="134"/>
        <v>$10 - $20K</v>
      </c>
      <c r="K2131">
        <v>1</v>
      </c>
      <c r="L2131">
        <v>0</v>
      </c>
      <c r="M2131">
        <f>Table1[[#This Row],[Teenhome]]+Table1[[#This Row],[Kidhome]]</f>
        <v>1</v>
      </c>
      <c r="N2131" s="1">
        <v>41216</v>
      </c>
      <c r="O2131" s="16">
        <f>(Table1[[#This Row],[DataSetDate]]-Table1[[#This Row],[Dt_Customer]])/365</f>
        <v>8.2630136986301377</v>
      </c>
      <c r="P2131" s="15">
        <v>44232</v>
      </c>
      <c r="Q2131">
        <v>79</v>
      </c>
      <c r="R2131" s="4">
        <v>4</v>
      </c>
      <c r="S2131" s="4">
        <v>9</v>
      </c>
      <c r="T2131" s="4">
        <v>16</v>
      </c>
      <c r="U2131" s="4">
        <v>17</v>
      </c>
      <c r="V2131" s="4">
        <v>0</v>
      </c>
      <c r="W2131" s="4">
        <v>12</v>
      </c>
      <c r="X2131">
        <v>2</v>
      </c>
      <c r="Y2131">
        <v>2</v>
      </c>
      <c r="Z2131" t="str">
        <f t="shared" si="135"/>
        <v>Low</v>
      </c>
      <c r="AA2131" s="14">
        <f t="shared" ca="1" si="136"/>
        <v>1.9760597114267087</v>
      </c>
      <c r="AB2131">
        <v>1</v>
      </c>
      <c r="AC2131">
        <v>2</v>
      </c>
      <c r="AD2131" s="14">
        <f t="shared" ca="1" si="137"/>
        <v>2.0642361109979066</v>
      </c>
      <c r="AE2131">
        <v>8</v>
      </c>
      <c r="AF2131">
        <v>0</v>
      </c>
      <c r="AG2131">
        <v>0</v>
      </c>
      <c r="AH2131">
        <v>0</v>
      </c>
      <c r="AI2131">
        <v>0</v>
      </c>
      <c r="AJ2131">
        <v>0</v>
      </c>
      <c r="AK2131">
        <v>0</v>
      </c>
      <c r="AL2131">
        <v>0</v>
      </c>
      <c r="AM2131" t="s">
        <v>41</v>
      </c>
    </row>
    <row r="2132" spans="1:39" hidden="1" x14ac:dyDescent="0.3">
      <c r="A2132">
        <v>2569</v>
      </c>
      <c r="B2132">
        <v>1987</v>
      </c>
      <c r="C2132" s="14">
        <f>2021-Table1[[#This Row],[Year_Birth]]</f>
        <v>34</v>
      </c>
      <c r="D2132" t="s">
        <v>46</v>
      </c>
      <c r="E2132" s="14" t="str" cm="1">
        <f t="array" ref="E2132">_xlfn.SWITCH(Table1[[#This Row],[Education]],"Graduation","Bachelor’s","Basic","High School","2n Cycle","Master’s","Master","Master’s","PhD","PhD","Other")</f>
        <v>Bachelor’s</v>
      </c>
      <c r="F2132" t="s">
        <v>42</v>
      </c>
      <c r="G2132" s="14" t="s">
        <v>42</v>
      </c>
      <c r="H2132" s="14" t="str" cm="1">
        <f t="array" ref="H2132">_xlfn.SWITCH(Table1[[#This Row],[Marital_Status_mod]],"Together","Couple","Married","Couple","Divorced","Single","Single","Single","Widow","Single","Other")</f>
        <v>Couple</v>
      </c>
      <c r="I2132" s="4">
        <v>17323</v>
      </c>
      <c r="J2132" s="41" t="str">
        <f t="shared" si="134"/>
        <v>$10 - $20K</v>
      </c>
      <c r="K2132">
        <v>0</v>
      </c>
      <c r="L2132">
        <v>0</v>
      </c>
      <c r="M2132">
        <f>Table1[[#This Row],[Teenhome]]+Table1[[#This Row],[Kidhome]]</f>
        <v>0</v>
      </c>
      <c r="N2132" s="1">
        <v>41192</v>
      </c>
      <c r="O2132" s="16">
        <f>(Table1[[#This Row],[DataSetDate]]-Table1[[#This Row],[Dt_Customer]])/365</f>
        <v>8.3287671232876708</v>
      </c>
      <c r="P2132" s="15">
        <v>44232</v>
      </c>
      <c r="Q2132">
        <v>38</v>
      </c>
      <c r="R2132" s="4">
        <v>3</v>
      </c>
      <c r="S2132" s="4">
        <v>14</v>
      </c>
      <c r="T2132" s="4">
        <v>17</v>
      </c>
      <c r="U2132" s="4">
        <v>6</v>
      </c>
      <c r="V2132" s="4">
        <v>1</v>
      </c>
      <c r="W2132" s="4">
        <v>5</v>
      </c>
      <c r="X2132">
        <v>1</v>
      </c>
      <c r="Y2132">
        <v>1</v>
      </c>
      <c r="Z2132" t="str">
        <f t="shared" si="135"/>
        <v>Low</v>
      </c>
      <c r="AA2132" s="14">
        <f t="shared" ca="1" si="136"/>
        <v>0.64292669299925143</v>
      </c>
      <c r="AB2132">
        <v>0</v>
      </c>
      <c r="AC2132">
        <v>3</v>
      </c>
      <c r="AD2132" s="14">
        <f t="shared" ca="1" si="137"/>
        <v>2.9984499790944881</v>
      </c>
      <c r="AE2132">
        <v>8</v>
      </c>
      <c r="AF2132">
        <v>0</v>
      </c>
      <c r="AG2132">
        <v>0</v>
      </c>
      <c r="AH2132">
        <v>0</v>
      </c>
      <c r="AI2132">
        <v>0</v>
      </c>
      <c r="AJ2132">
        <v>0</v>
      </c>
      <c r="AK2132">
        <v>0</v>
      </c>
      <c r="AL2132">
        <v>0</v>
      </c>
      <c r="AM2132" t="s">
        <v>43</v>
      </c>
    </row>
    <row r="2133" spans="1:39" hidden="1" x14ac:dyDescent="0.3">
      <c r="A2133">
        <v>1384</v>
      </c>
      <c r="B2133">
        <v>1992</v>
      </c>
      <c r="C2133" s="14">
        <f>2021-Table1[[#This Row],[Year_Birth]]</f>
        <v>29</v>
      </c>
      <c r="D2133" t="s">
        <v>59</v>
      </c>
      <c r="E2133" s="14" t="str" cm="1">
        <f t="array" ref="E2133">_xlfn.SWITCH(Table1[[#This Row],[Education]],"Graduation","Bachelor’s","Basic","High School","2n Cycle","Master’s","Master","Master’s","PhD","PhD","Other")</f>
        <v>High School</v>
      </c>
      <c r="F2133" t="s">
        <v>42</v>
      </c>
      <c r="G2133" s="14" t="s">
        <v>42</v>
      </c>
      <c r="H2133" s="14" t="str" cm="1">
        <f t="array" ref="H2133">_xlfn.SWITCH(Table1[[#This Row],[Marital_Status_mod]],"Together","Couple","Married","Couple","Divorced","Single","Single","Single","Widow","Single","Other")</f>
        <v>Couple</v>
      </c>
      <c r="I2133" s="4">
        <v>17256</v>
      </c>
      <c r="J2133" s="41" t="str">
        <f t="shared" si="134"/>
        <v>$10 - $20K</v>
      </c>
      <c r="K2133">
        <v>1</v>
      </c>
      <c r="L2133">
        <v>0</v>
      </c>
      <c r="M2133">
        <f>Table1[[#This Row],[Teenhome]]+Table1[[#This Row],[Kidhome]]</f>
        <v>1</v>
      </c>
      <c r="N2133" s="1">
        <v>41601</v>
      </c>
      <c r="O2133" s="16">
        <f>(Table1[[#This Row],[DataSetDate]]-Table1[[#This Row],[Dt_Customer]])/365</f>
        <v>7.2082191780821914</v>
      </c>
      <c r="P2133" s="15">
        <v>44232</v>
      </c>
      <c r="Q2133">
        <v>10</v>
      </c>
      <c r="R2133" s="4">
        <v>6</v>
      </c>
      <c r="S2133" s="4">
        <v>4</v>
      </c>
      <c r="T2133" s="4">
        <v>14</v>
      </c>
      <c r="U2133" s="4">
        <v>8</v>
      </c>
      <c r="V2133" s="4">
        <v>8</v>
      </c>
      <c r="W2133" s="4">
        <v>22</v>
      </c>
      <c r="X2133">
        <v>2</v>
      </c>
      <c r="Y2133">
        <v>2</v>
      </c>
      <c r="Z2133" t="str">
        <f t="shared" si="135"/>
        <v>Low</v>
      </c>
      <c r="AA2133" s="14">
        <f t="shared" ca="1" si="136"/>
        <v>1.6367431704140951</v>
      </c>
      <c r="AB2133">
        <v>1</v>
      </c>
      <c r="AC2133">
        <v>2</v>
      </c>
      <c r="AD2133" s="14">
        <f t="shared" ca="1" si="137"/>
        <v>2.0536229903705099</v>
      </c>
      <c r="AE2133">
        <v>8</v>
      </c>
      <c r="AF2133">
        <v>0</v>
      </c>
      <c r="AG2133">
        <v>0</v>
      </c>
      <c r="AH2133">
        <v>1</v>
      </c>
      <c r="AI2133">
        <v>0</v>
      </c>
      <c r="AJ2133">
        <v>0</v>
      </c>
      <c r="AK2133">
        <v>0</v>
      </c>
      <c r="AL2133">
        <v>0</v>
      </c>
      <c r="AM2133" t="s">
        <v>43</v>
      </c>
    </row>
    <row r="2134" spans="1:39" hidden="1" x14ac:dyDescent="0.3">
      <c r="A2134">
        <v>9481</v>
      </c>
      <c r="B2134">
        <v>1976</v>
      </c>
      <c r="C2134" s="14">
        <f>2021-Table1[[#This Row],[Year_Birth]]</f>
        <v>45</v>
      </c>
      <c r="D2134" t="s">
        <v>46</v>
      </c>
      <c r="E2134" s="14" t="str" cm="1">
        <f t="array" ref="E2134">_xlfn.SWITCH(Table1[[#This Row],[Education]],"Graduation","Bachelor’s","Basic","High School","2n Cycle","Master’s","Master","Master’s","PhD","PhD","Other")</f>
        <v>Bachelor’s</v>
      </c>
      <c r="F2134" t="s">
        <v>42</v>
      </c>
      <c r="G2134" s="14" t="s">
        <v>42</v>
      </c>
      <c r="H2134" s="14" t="str" cm="1">
        <f t="array" ref="H2134">_xlfn.SWITCH(Table1[[#This Row],[Marital_Status_mod]],"Together","Couple","Married","Couple","Divorced","Single","Single","Single","Widow","Single","Other")</f>
        <v>Couple</v>
      </c>
      <c r="I2134" s="4">
        <v>17148</v>
      </c>
      <c r="J2134" s="41" t="str">
        <f t="shared" si="134"/>
        <v>$10 - $20K</v>
      </c>
      <c r="K2134">
        <v>1</v>
      </c>
      <c r="L2134">
        <v>0</v>
      </c>
      <c r="M2134">
        <f>Table1[[#This Row],[Teenhome]]+Table1[[#This Row],[Kidhome]]</f>
        <v>1</v>
      </c>
      <c r="N2134" s="1">
        <v>41667</v>
      </c>
      <c r="O2134" s="16">
        <f>(Table1[[#This Row],[DataSetDate]]-Table1[[#This Row],[Dt_Customer]])/365</f>
        <v>7.0273972602739727</v>
      </c>
      <c r="P2134" s="15">
        <v>44232</v>
      </c>
      <c r="Q2134">
        <v>80</v>
      </c>
      <c r="R2134" s="4">
        <v>9</v>
      </c>
      <c r="S2134" s="4">
        <v>9</v>
      </c>
      <c r="T2134" s="4">
        <v>11</v>
      </c>
      <c r="U2134" s="4">
        <v>13</v>
      </c>
      <c r="V2134" s="4">
        <v>10</v>
      </c>
      <c r="W2134" s="4">
        <v>16</v>
      </c>
      <c r="X2134">
        <v>4</v>
      </c>
      <c r="Y2134">
        <v>3</v>
      </c>
      <c r="Z2134" t="str">
        <f t="shared" si="135"/>
        <v>Medium</v>
      </c>
      <c r="AA2134" s="14">
        <f t="shared" ca="1" si="136"/>
        <v>2.8654589238664143</v>
      </c>
      <c r="AB2134">
        <v>1</v>
      </c>
      <c r="AC2134">
        <v>3</v>
      </c>
      <c r="AD2134" s="14">
        <f t="shared" ca="1" si="137"/>
        <v>2.9134773681334512</v>
      </c>
      <c r="AE2134">
        <v>8</v>
      </c>
      <c r="AF2134">
        <v>0</v>
      </c>
      <c r="AG2134">
        <v>0</v>
      </c>
      <c r="AH2134">
        <v>0</v>
      </c>
      <c r="AI2134">
        <v>0</v>
      </c>
      <c r="AJ2134">
        <v>0</v>
      </c>
      <c r="AK2134">
        <v>0</v>
      </c>
      <c r="AL2134">
        <v>0</v>
      </c>
      <c r="AM2134" t="s">
        <v>48</v>
      </c>
    </row>
    <row r="2135" spans="1:39" hidden="1" x14ac:dyDescent="0.3">
      <c r="A2135">
        <v>1135</v>
      </c>
      <c r="B2135">
        <v>1960</v>
      </c>
      <c r="C2135" s="14">
        <f>2021-Table1[[#This Row],[Year_Birth]]</f>
        <v>61</v>
      </c>
      <c r="D2135" t="s">
        <v>44</v>
      </c>
      <c r="E2135" s="14" t="str" cm="1">
        <f t="array" ref="E2135">_xlfn.SWITCH(Table1[[#This Row],[Education]],"Graduation","Bachelor’s","Basic","High School","2n Cycle","Master’s","Master","Master’s","PhD","PhD","Other")</f>
        <v>Master’s</v>
      </c>
      <c r="F2135" t="s">
        <v>40</v>
      </c>
      <c r="G2135" s="14" t="s">
        <v>40</v>
      </c>
      <c r="H2135" s="14" t="str" cm="1">
        <f t="array" ref="H2135">_xlfn.SWITCH(Table1[[#This Row],[Marital_Status_mod]],"Together","Couple","Married","Couple","Divorced","Single","Single","Single","Widow","Single","Other")</f>
        <v>Couple</v>
      </c>
      <c r="I2135" s="4">
        <v>17144</v>
      </c>
      <c r="J2135" s="41" t="str">
        <f t="shared" si="134"/>
        <v>$10 - $20K</v>
      </c>
      <c r="K2135">
        <v>1</v>
      </c>
      <c r="L2135">
        <v>1</v>
      </c>
      <c r="M2135">
        <f>Table1[[#This Row],[Teenhome]]+Table1[[#This Row],[Kidhome]]</f>
        <v>2</v>
      </c>
      <c r="N2135" s="1">
        <v>41685</v>
      </c>
      <c r="O2135" s="16">
        <f>(Table1[[#This Row],[DataSetDate]]-Table1[[#This Row],[Dt_Customer]])/365</f>
        <v>6.978082191780822</v>
      </c>
      <c r="P2135" s="15">
        <v>44232</v>
      </c>
      <c r="Q2135">
        <v>96</v>
      </c>
      <c r="R2135" s="4">
        <v>18</v>
      </c>
      <c r="S2135" s="4">
        <v>2</v>
      </c>
      <c r="T2135" s="4">
        <v>19</v>
      </c>
      <c r="U2135" s="4">
        <v>0</v>
      </c>
      <c r="V2135" s="4">
        <v>2</v>
      </c>
      <c r="W2135" s="4">
        <v>6</v>
      </c>
      <c r="X2135">
        <v>5</v>
      </c>
      <c r="Y2135">
        <v>3</v>
      </c>
      <c r="Z2135" t="str">
        <f t="shared" si="135"/>
        <v>Medium</v>
      </c>
      <c r="AA2135" s="14">
        <f t="shared" ca="1" si="136"/>
        <v>2.6630533607339504</v>
      </c>
      <c r="AB2135">
        <v>0</v>
      </c>
      <c r="AC2135">
        <v>4</v>
      </c>
      <c r="AD2135" s="14">
        <f t="shared" ca="1" si="137"/>
        <v>3.6611283342691738</v>
      </c>
      <c r="AE2135">
        <v>7</v>
      </c>
      <c r="AF2135">
        <v>0</v>
      </c>
      <c r="AG2135">
        <v>0</v>
      </c>
      <c r="AH2135">
        <v>0</v>
      </c>
      <c r="AI2135">
        <v>0</v>
      </c>
      <c r="AJ2135">
        <v>0</v>
      </c>
      <c r="AK2135">
        <v>0</v>
      </c>
      <c r="AL2135">
        <v>0</v>
      </c>
      <c r="AM2135" t="s">
        <v>48</v>
      </c>
    </row>
    <row r="2136" spans="1:39" hidden="1" x14ac:dyDescent="0.3">
      <c r="A2136">
        <v>24</v>
      </c>
      <c r="B2136">
        <v>1960</v>
      </c>
      <c r="C2136" s="14">
        <f>2021-Table1[[#This Row],[Year_Birth]]</f>
        <v>61</v>
      </c>
      <c r="D2136" t="s">
        <v>44</v>
      </c>
      <c r="E2136" s="14" t="str" cm="1">
        <f t="array" ref="E2136">_xlfn.SWITCH(Table1[[#This Row],[Education]],"Graduation","Bachelor’s","Basic","High School","2n Cycle","Master’s","Master","Master’s","PhD","PhD","Other")</f>
        <v>Master’s</v>
      </c>
      <c r="F2136" t="s">
        <v>40</v>
      </c>
      <c r="G2136" s="14" t="s">
        <v>40</v>
      </c>
      <c r="H2136" s="14" t="str" cm="1">
        <f t="array" ref="H2136">_xlfn.SWITCH(Table1[[#This Row],[Marital_Status_mod]],"Together","Couple","Married","Couple","Divorced","Single","Single","Single","Widow","Single","Other")</f>
        <v>Couple</v>
      </c>
      <c r="I2136" s="4">
        <v>17144</v>
      </c>
      <c r="J2136" s="41" t="str">
        <f t="shared" si="134"/>
        <v>$10 - $20K</v>
      </c>
      <c r="K2136">
        <v>1</v>
      </c>
      <c r="L2136">
        <v>1</v>
      </c>
      <c r="M2136">
        <f>Table1[[#This Row],[Teenhome]]+Table1[[#This Row],[Kidhome]]</f>
        <v>2</v>
      </c>
      <c r="N2136" s="1">
        <v>41685</v>
      </c>
      <c r="O2136" s="16">
        <f>(Table1[[#This Row],[DataSetDate]]-Table1[[#This Row],[Dt_Customer]])/365</f>
        <v>6.978082191780822</v>
      </c>
      <c r="P2136" s="15">
        <v>44232</v>
      </c>
      <c r="Q2136">
        <v>96</v>
      </c>
      <c r="R2136" s="4">
        <v>18</v>
      </c>
      <c r="S2136" s="4">
        <v>2</v>
      </c>
      <c r="T2136" s="4">
        <v>19</v>
      </c>
      <c r="U2136" s="4">
        <v>0</v>
      </c>
      <c r="V2136" s="4">
        <v>2</v>
      </c>
      <c r="W2136" s="4">
        <v>6</v>
      </c>
      <c r="X2136">
        <v>5</v>
      </c>
      <c r="Y2136">
        <v>3</v>
      </c>
      <c r="Z2136" t="str">
        <f t="shared" si="135"/>
        <v>Medium</v>
      </c>
      <c r="AA2136" s="14">
        <f t="shared" ca="1" si="136"/>
        <v>3.1231812051245762</v>
      </c>
      <c r="AB2136">
        <v>0</v>
      </c>
      <c r="AC2136">
        <v>4</v>
      </c>
      <c r="AD2136" s="14">
        <f t="shared" ca="1" si="137"/>
        <v>4.1022748514480876</v>
      </c>
      <c r="AE2136">
        <v>7</v>
      </c>
      <c r="AF2136">
        <v>0</v>
      </c>
      <c r="AG2136">
        <v>0</v>
      </c>
      <c r="AH2136">
        <v>0</v>
      </c>
      <c r="AI2136">
        <v>0</v>
      </c>
      <c r="AJ2136">
        <v>0</v>
      </c>
      <c r="AK2136">
        <v>0</v>
      </c>
      <c r="AL2136">
        <v>0</v>
      </c>
      <c r="AM2136" t="s">
        <v>47</v>
      </c>
    </row>
    <row r="2137" spans="1:39" hidden="1" x14ac:dyDescent="0.3">
      <c r="A2137">
        <v>3270</v>
      </c>
      <c r="B2137">
        <v>1978</v>
      </c>
      <c r="C2137" s="14">
        <f>2021-Table1[[#This Row],[Year_Birth]]</f>
        <v>43</v>
      </c>
      <c r="D2137" t="s">
        <v>51</v>
      </c>
      <c r="E2137" s="14" t="str" cm="1">
        <f t="array" ref="E2137">_xlfn.SWITCH(Table1[[#This Row],[Education]],"Graduation","Bachelor’s","Basic","High School","2n Cycle","Master’s","Master","Master’s","PhD","PhD","Other")</f>
        <v>Master’s</v>
      </c>
      <c r="F2137" t="s">
        <v>40</v>
      </c>
      <c r="G2137" s="14" t="s">
        <v>40</v>
      </c>
      <c r="H2137" s="14" t="str" cm="1">
        <f t="array" ref="H2137">_xlfn.SWITCH(Table1[[#This Row],[Marital_Status_mod]],"Together","Couple","Married","Couple","Divorced","Single","Single","Single","Widow","Single","Other")</f>
        <v>Couple</v>
      </c>
      <c r="I2137" s="4">
        <v>17117</v>
      </c>
      <c r="J2137" s="41" t="str">
        <f t="shared" si="134"/>
        <v>$10 - $20K</v>
      </c>
      <c r="K2137">
        <v>1</v>
      </c>
      <c r="L2137">
        <v>0</v>
      </c>
      <c r="M2137">
        <f>Table1[[#This Row],[Teenhome]]+Table1[[#This Row],[Kidhome]]</f>
        <v>1</v>
      </c>
      <c r="N2137" s="1">
        <v>41291</v>
      </c>
      <c r="O2137" s="16">
        <f>(Table1[[#This Row],[DataSetDate]]-Table1[[#This Row],[Dt_Customer]])/365</f>
        <v>8.0575342465753419</v>
      </c>
      <c r="P2137" s="15">
        <v>44232</v>
      </c>
      <c r="Q2137">
        <v>96</v>
      </c>
      <c r="R2137" s="4">
        <v>12</v>
      </c>
      <c r="S2137" s="4">
        <v>23</v>
      </c>
      <c r="T2137" s="4">
        <v>38</v>
      </c>
      <c r="U2137" s="4">
        <v>30</v>
      </c>
      <c r="V2137" s="4">
        <v>18</v>
      </c>
      <c r="W2137" s="4">
        <v>7</v>
      </c>
      <c r="X2137">
        <v>4</v>
      </c>
      <c r="Y2137">
        <v>3</v>
      </c>
      <c r="Z2137" t="str">
        <f t="shared" si="135"/>
        <v>Medium</v>
      </c>
      <c r="AA2137" s="14">
        <f t="shared" ca="1" si="136"/>
        <v>2.6697016639130395</v>
      </c>
      <c r="AB2137">
        <v>1</v>
      </c>
      <c r="AC2137">
        <v>3</v>
      </c>
      <c r="AD2137" s="14">
        <f t="shared" ca="1" si="137"/>
        <v>2.835838580476024</v>
      </c>
      <c r="AE2137">
        <v>9</v>
      </c>
      <c r="AF2137">
        <v>0</v>
      </c>
      <c r="AG2137">
        <v>0</v>
      </c>
      <c r="AH2137">
        <v>0</v>
      </c>
      <c r="AI2137">
        <v>0</v>
      </c>
      <c r="AJ2137">
        <v>0</v>
      </c>
      <c r="AK2137">
        <v>0</v>
      </c>
      <c r="AL2137">
        <v>0</v>
      </c>
      <c r="AM2137" t="s">
        <v>47</v>
      </c>
    </row>
    <row r="2138" spans="1:39" hidden="1" x14ac:dyDescent="0.3">
      <c r="A2138">
        <v>7235</v>
      </c>
      <c r="B2138">
        <v>1975</v>
      </c>
      <c r="C2138" s="14">
        <f>2021-Table1[[#This Row],[Year_Birth]]</f>
        <v>46</v>
      </c>
      <c r="D2138" t="s">
        <v>51</v>
      </c>
      <c r="E2138" s="14" t="str" cm="1">
        <f t="array" ref="E2138">_xlfn.SWITCH(Table1[[#This Row],[Education]],"Graduation","Bachelor’s","Basic","High School","2n Cycle","Master’s","Master","Master’s","PhD","PhD","Other")</f>
        <v>Master’s</v>
      </c>
      <c r="F2138" t="s">
        <v>42</v>
      </c>
      <c r="G2138" s="14" t="s">
        <v>42</v>
      </c>
      <c r="H2138" s="14" t="str" cm="1">
        <f t="array" ref="H2138">_xlfn.SWITCH(Table1[[#This Row],[Marital_Status_mod]],"Together","Couple","Married","Couple","Divorced","Single","Single","Single","Widow","Single","Other")</f>
        <v>Couple</v>
      </c>
      <c r="I2138" s="4">
        <v>17003</v>
      </c>
      <c r="J2138" s="41" t="str">
        <f t="shared" si="134"/>
        <v>$10 - $20K</v>
      </c>
      <c r="K2138">
        <v>1</v>
      </c>
      <c r="L2138">
        <v>0</v>
      </c>
      <c r="M2138">
        <f>Table1[[#This Row],[Teenhome]]+Table1[[#This Row],[Kidhome]]</f>
        <v>1</v>
      </c>
      <c r="N2138" s="1">
        <v>41617</v>
      </c>
      <c r="O2138" s="16">
        <f>(Table1[[#This Row],[DataSetDate]]-Table1[[#This Row],[Dt_Customer]])/365</f>
        <v>7.1643835616438354</v>
      </c>
      <c r="P2138" s="15">
        <v>44232</v>
      </c>
      <c r="Q2138">
        <v>37</v>
      </c>
      <c r="R2138" s="4">
        <v>2</v>
      </c>
      <c r="S2138" s="4">
        <v>5</v>
      </c>
      <c r="T2138" s="4">
        <v>12</v>
      </c>
      <c r="U2138" s="4">
        <v>4</v>
      </c>
      <c r="V2138" s="4">
        <v>8</v>
      </c>
      <c r="W2138" s="4">
        <v>7</v>
      </c>
      <c r="X2138">
        <v>3</v>
      </c>
      <c r="Y2138">
        <v>2</v>
      </c>
      <c r="Z2138" t="str">
        <f t="shared" si="135"/>
        <v>Low</v>
      </c>
      <c r="AA2138" s="14">
        <f t="shared" ca="1" si="136"/>
        <v>1.7520944359646424</v>
      </c>
      <c r="AB2138">
        <v>0</v>
      </c>
      <c r="AC2138">
        <v>4</v>
      </c>
      <c r="AD2138" s="14">
        <f t="shared" ca="1" si="137"/>
        <v>3.7573837289073388</v>
      </c>
      <c r="AE2138">
        <v>5</v>
      </c>
      <c r="AF2138">
        <v>0</v>
      </c>
      <c r="AG2138">
        <v>0</v>
      </c>
      <c r="AH2138">
        <v>0</v>
      </c>
      <c r="AI2138">
        <v>0</v>
      </c>
      <c r="AJ2138">
        <v>0</v>
      </c>
      <c r="AK2138">
        <v>0</v>
      </c>
      <c r="AL2138">
        <v>0</v>
      </c>
      <c r="AM2138" t="s">
        <v>52</v>
      </c>
    </row>
    <row r="2139" spans="1:39" hidden="1" x14ac:dyDescent="0.3">
      <c r="A2139">
        <v>10031</v>
      </c>
      <c r="B2139">
        <v>1976</v>
      </c>
      <c r="C2139" s="14">
        <f>2021-Table1[[#This Row],[Year_Birth]]</f>
        <v>45</v>
      </c>
      <c r="D2139" t="s">
        <v>39</v>
      </c>
      <c r="E2139" s="14" t="str" cm="1">
        <f t="array" ref="E2139">_xlfn.SWITCH(Table1[[#This Row],[Education]],"Graduation","Bachelor’s","Basic","High School","2n Cycle","Master’s","Master","Master’s","PhD","PhD","Other")</f>
        <v>PhD</v>
      </c>
      <c r="F2139" t="s">
        <v>42</v>
      </c>
      <c r="G2139" s="14" t="s">
        <v>42</v>
      </c>
      <c r="H2139" s="14" t="str" cm="1">
        <f t="array" ref="H2139">_xlfn.SWITCH(Table1[[#This Row],[Marital_Status_mod]],"Together","Couple","Married","Couple","Divorced","Single","Single","Single","Widow","Single","Other")</f>
        <v>Couple</v>
      </c>
      <c r="I2139" s="4">
        <v>16927</v>
      </c>
      <c r="J2139" s="41" t="str">
        <f t="shared" si="134"/>
        <v>$10 - $20K</v>
      </c>
      <c r="K2139">
        <v>1</v>
      </c>
      <c r="L2139">
        <v>1</v>
      </c>
      <c r="M2139">
        <f>Table1[[#This Row],[Teenhome]]+Table1[[#This Row],[Kidhome]]</f>
        <v>2</v>
      </c>
      <c r="N2139" s="1">
        <v>41315</v>
      </c>
      <c r="O2139" s="16">
        <f>(Table1[[#This Row],[DataSetDate]]-Table1[[#This Row],[Dt_Customer]])/365</f>
        <v>7.9917808219178079</v>
      </c>
      <c r="P2139" s="15">
        <v>44232</v>
      </c>
      <c r="Q2139">
        <v>50</v>
      </c>
      <c r="R2139" s="4">
        <v>20</v>
      </c>
      <c r="S2139" s="4">
        <v>2</v>
      </c>
      <c r="T2139" s="4">
        <v>23</v>
      </c>
      <c r="U2139" s="4">
        <v>3</v>
      </c>
      <c r="V2139" s="4">
        <v>1</v>
      </c>
      <c r="W2139" s="4">
        <v>4</v>
      </c>
      <c r="X2139">
        <v>5</v>
      </c>
      <c r="Y2139">
        <v>3</v>
      </c>
      <c r="Z2139" t="str">
        <f t="shared" si="135"/>
        <v>Medium</v>
      </c>
      <c r="AA2139" s="14">
        <f t="shared" ca="1" si="136"/>
        <v>3.2371133935318093</v>
      </c>
      <c r="AB2139">
        <v>0</v>
      </c>
      <c r="AC2139">
        <v>4</v>
      </c>
      <c r="AD2139" s="14">
        <f t="shared" ca="1" si="137"/>
        <v>4.2029002350715592</v>
      </c>
      <c r="AE2139">
        <v>8</v>
      </c>
      <c r="AF2139">
        <v>0</v>
      </c>
      <c r="AG2139">
        <v>0</v>
      </c>
      <c r="AH2139">
        <v>0</v>
      </c>
      <c r="AI2139">
        <v>0</v>
      </c>
      <c r="AJ2139">
        <v>0</v>
      </c>
      <c r="AK2139">
        <v>0</v>
      </c>
      <c r="AL2139">
        <v>0</v>
      </c>
      <c r="AM2139" t="s">
        <v>47</v>
      </c>
    </row>
    <row r="2140" spans="1:39" hidden="1" x14ac:dyDescent="0.3">
      <c r="A2140">
        <v>4415</v>
      </c>
      <c r="B2140">
        <v>1961</v>
      </c>
      <c r="C2140" s="14">
        <f>2021-Table1[[#This Row],[Year_Birth]]</f>
        <v>60</v>
      </c>
      <c r="D2140" t="s">
        <v>46</v>
      </c>
      <c r="E2140" s="14" t="str" cm="1">
        <f t="array" ref="E2140">_xlfn.SWITCH(Table1[[#This Row],[Education]],"Graduation","Bachelor’s","Basic","High School","2n Cycle","Master’s","Master","Master’s","PhD","PhD","Other")</f>
        <v>Bachelor’s</v>
      </c>
      <c r="F2140" t="s">
        <v>42</v>
      </c>
      <c r="G2140" s="14" t="s">
        <v>42</v>
      </c>
      <c r="H2140" s="14" t="str" cm="1">
        <f t="array" ref="H2140">_xlfn.SWITCH(Table1[[#This Row],[Marital_Status_mod]],"Together","Couple","Married","Couple","Divorced","Single","Single","Single","Widow","Single","Other")</f>
        <v>Couple</v>
      </c>
      <c r="I2140" s="4">
        <v>16860</v>
      </c>
      <c r="J2140" s="41" t="str">
        <f t="shared" si="134"/>
        <v>$10 - $20K</v>
      </c>
      <c r="K2140">
        <v>1</v>
      </c>
      <c r="L2140">
        <v>1</v>
      </c>
      <c r="M2140">
        <f>Table1[[#This Row],[Teenhome]]+Table1[[#This Row],[Kidhome]]</f>
        <v>2</v>
      </c>
      <c r="N2140" s="1">
        <v>41164</v>
      </c>
      <c r="O2140" s="16">
        <f>(Table1[[#This Row],[DataSetDate]]-Table1[[#This Row],[Dt_Customer]])/365</f>
        <v>8.4054794520547951</v>
      </c>
      <c r="P2140" s="15">
        <v>44232</v>
      </c>
      <c r="Q2140">
        <v>19</v>
      </c>
      <c r="R2140" s="4">
        <v>10</v>
      </c>
      <c r="S2140" s="4">
        <v>4</v>
      </c>
      <c r="T2140" s="4">
        <v>4</v>
      </c>
      <c r="U2140" s="4">
        <v>3</v>
      </c>
      <c r="V2140" s="4">
        <v>3</v>
      </c>
      <c r="W2140" s="4">
        <v>14</v>
      </c>
      <c r="X2140">
        <v>3</v>
      </c>
      <c r="Y2140">
        <v>1</v>
      </c>
      <c r="Z2140" t="str">
        <f t="shared" si="135"/>
        <v>Low</v>
      </c>
      <c r="AA2140" s="14">
        <f t="shared" ca="1" si="136"/>
        <v>1.0354834575274312</v>
      </c>
      <c r="AB2140">
        <v>1</v>
      </c>
      <c r="AC2140">
        <v>3</v>
      </c>
      <c r="AD2140" s="14">
        <f t="shared" ca="1" si="137"/>
        <v>3.0641418238648117</v>
      </c>
      <c r="AE2140">
        <v>7</v>
      </c>
      <c r="AF2140">
        <v>0</v>
      </c>
      <c r="AG2140">
        <v>0</v>
      </c>
      <c r="AH2140">
        <v>0</v>
      </c>
      <c r="AI2140">
        <v>0</v>
      </c>
      <c r="AJ2140">
        <v>0</v>
      </c>
      <c r="AK2140">
        <v>0</v>
      </c>
      <c r="AL2140">
        <v>0</v>
      </c>
      <c r="AM2140" t="s">
        <v>41</v>
      </c>
    </row>
    <row r="2141" spans="1:39" hidden="1" x14ac:dyDescent="0.3">
      <c r="A2141">
        <v>3479</v>
      </c>
      <c r="B2141">
        <v>1950</v>
      </c>
      <c r="C2141" s="14">
        <f>2021-Table1[[#This Row],[Year_Birth]]</f>
        <v>71</v>
      </c>
      <c r="D2141" t="s">
        <v>46</v>
      </c>
      <c r="E2141" s="14" t="str" cm="1">
        <f t="array" ref="E2141">_xlfn.SWITCH(Table1[[#This Row],[Education]],"Graduation","Bachelor’s","Basic","High School","2n Cycle","Master’s","Master","Master’s","PhD","PhD","Other")</f>
        <v>Bachelor’s</v>
      </c>
      <c r="F2141" t="s">
        <v>50</v>
      </c>
      <c r="G2141" s="14" t="s">
        <v>50</v>
      </c>
      <c r="H2141" s="14" t="str" cm="1">
        <f t="array" ref="H2141">_xlfn.SWITCH(Table1[[#This Row],[Marital_Status_mod]],"Together","Couple","Married","Couple","Divorced","Single","Single","Single","Widow","Single","Other")</f>
        <v>Single</v>
      </c>
      <c r="I2141" s="4">
        <v>16813</v>
      </c>
      <c r="J2141" s="41" t="str">
        <f t="shared" si="134"/>
        <v>$10 - $20K</v>
      </c>
      <c r="K2141">
        <v>0</v>
      </c>
      <c r="L2141">
        <v>0</v>
      </c>
      <c r="M2141">
        <f>Table1[[#This Row],[Teenhome]]+Table1[[#This Row],[Kidhome]]</f>
        <v>0</v>
      </c>
      <c r="N2141" s="1">
        <v>41474</v>
      </c>
      <c r="O2141" s="16">
        <f>(Table1[[#This Row],[DataSetDate]]-Table1[[#This Row],[Dt_Customer]])/365</f>
        <v>7.5561643835616437</v>
      </c>
      <c r="P2141" s="15">
        <v>44232</v>
      </c>
      <c r="Q2141">
        <v>49</v>
      </c>
      <c r="R2141" s="4">
        <v>4</v>
      </c>
      <c r="S2141" s="4">
        <v>8</v>
      </c>
      <c r="T2141" s="4">
        <v>11</v>
      </c>
      <c r="U2141" s="4">
        <v>12</v>
      </c>
      <c r="V2141" s="4">
        <v>2</v>
      </c>
      <c r="W2141" s="4">
        <v>13</v>
      </c>
      <c r="X2141">
        <v>1</v>
      </c>
      <c r="Y2141">
        <v>2</v>
      </c>
      <c r="Z2141" t="str">
        <f t="shared" si="135"/>
        <v>Low</v>
      </c>
      <c r="AA2141" s="14">
        <f t="shared" ca="1" si="136"/>
        <v>1.7830823711777661</v>
      </c>
      <c r="AB2141">
        <v>0</v>
      </c>
      <c r="AC2141">
        <v>3</v>
      </c>
      <c r="AD2141" s="14">
        <f t="shared" ca="1" si="137"/>
        <v>2.7521334732450558</v>
      </c>
      <c r="AE2141">
        <v>7</v>
      </c>
      <c r="AF2141">
        <v>0</v>
      </c>
      <c r="AG2141">
        <v>0</v>
      </c>
      <c r="AH2141">
        <v>1</v>
      </c>
      <c r="AI2141">
        <v>0</v>
      </c>
      <c r="AJ2141">
        <v>0</v>
      </c>
      <c r="AK2141">
        <v>0</v>
      </c>
      <c r="AL2141">
        <v>0</v>
      </c>
      <c r="AM2141" t="s">
        <v>48</v>
      </c>
    </row>
    <row r="2142" spans="1:39" hidden="1" x14ac:dyDescent="0.3">
      <c r="A2142">
        <v>2634</v>
      </c>
      <c r="B2142">
        <v>1979</v>
      </c>
      <c r="C2142" s="14">
        <f>2021-Table1[[#This Row],[Year_Birth]]</f>
        <v>42</v>
      </c>
      <c r="D2142" t="s">
        <v>44</v>
      </c>
      <c r="E2142" s="14" t="str" cm="1">
        <f t="array" ref="E2142">_xlfn.SWITCH(Table1[[#This Row],[Education]],"Graduation","Bachelor’s","Basic","High School","2n Cycle","Master’s","Master","Master’s","PhD","PhD","Other")</f>
        <v>Master’s</v>
      </c>
      <c r="F2142" t="s">
        <v>50</v>
      </c>
      <c r="G2142" s="14" t="s">
        <v>50</v>
      </c>
      <c r="H2142" s="14" t="str" cm="1">
        <f t="array" ref="H2142">_xlfn.SWITCH(Table1[[#This Row],[Marital_Status_mod]],"Together","Couple","Married","Couple","Divorced","Single","Single","Single","Widow","Single","Other")</f>
        <v>Single</v>
      </c>
      <c r="I2142" s="4">
        <v>16653</v>
      </c>
      <c r="J2142" s="41" t="str">
        <f t="shared" si="134"/>
        <v>$10 - $20K</v>
      </c>
      <c r="K2142">
        <v>1</v>
      </c>
      <c r="L2142">
        <v>0</v>
      </c>
      <c r="M2142">
        <f>Table1[[#This Row],[Teenhome]]+Table1[[#This Row],[Kidhome]]</f>
        <v>1</v>
      </c>
      <c r="N2142" s="1">
        <v>41747</v>
      </c>
      <c r="O2142" s="16">
        <f>(Table1[[#This Row],[DataSetDate]]-Table1[[#This Row],[Dt_Customer]])/365</f>
        <v>6.8082191780821919</v>
      </c>
      <c r="P2142" s="15">
        <v>44232</v>
      </c>
      <c r="Q2142">
        <v>10</v>
      </c>
      <c r="R2142" s="4">
        <v>5</v>
      </c>
      <c r="S2142" s="4">
        <v>7</v>
      </c>
      <c r="T2142" s="4">
        <v>31</v>
      </c>
      <c r="U2142" s="4">
        <v>15</v>
      </c>
      <c r="V2142" s="4">
        <v>4</v>
      </c>
      <c r="W2142" s="4">
        <v>7</v>
      </c>
      <c r="X2142">
        <v>3</v>
      </c>
      <c r="Y2142">
        <v>2</v>
      </c>
      <c r="Z2142" t="str">
        <f t="shared" si="135"/>
        <v>Low</v>
      </c>
      <c r="AA2142" s="14">
        <f t="shared" ca="1" si="136"/>
        <v>2.1185939314983195</v>
      </c>
      <c r="AB2142">
        <v>1</v>
      </c>
      <c r="AC2142">
        <v>3</v>
      </c>
      <c r="AD2142" s="14">
        <f t="shared" ca="1" si="137"/>
        <v>2.8934301704064667</v>
      </c>
      <c r="AE2142">
        <v>6</v>
      </c>
      <c r="AF2142">
        <v>0</v>
      </c>
      <c r="AG2142">
        <v>0</v>
      </c>
      <c r="AH2142">
        <v>0</v>
      </c>
      <c r="AI2142">
        <v>0</v>
      </c>
      <c r="AJ2142">
        <v>0</v>
      </c>
      <c r="AK2142">
        <v>1</v>
      </c>
      <c r="AL2142">
        <v>0</v>
      </c>
      <c r="AM2142" t="s">
        <v>41</v>
      </c>
    </row>
    <row r="2143" spans="1:39" hidden="1" x14ac:dyDescent="0.3">
      <c r="A2143">
        <v>4927</v>
      </c>
      <c r="B2143">
        <v>1971</v>
      </c>
      <c r="C2143" s="14">
        <f>2021-Table1[[#This Row],[Year_Birth]]</f>
        <v>50</v>
      </c>
      <c r="D2143" t="s">
        <v>46</v>
      </c>
      <c r="E2143" s="14" t="str" cm="1">
        <f t="array" ref="E2143">_xlfn.SWITCH(Table1[[#This Row],[Education]],"Graduation","Bachelor’s","Basic","High School","2n Cycle","Master’s","Master","Master’s","PhD","PhD","Other")</f>
        <v>Bachelor’s</v>
      </c>
      <c r="F2143" t="s">
        <v>40</v>
      </c>
      <c r="G2143" s="14" t="s">
        <v>40</v>
      </c>
      <c r="H2143" s="14" t="str" cm="1">
        <f t="array" ref="H2143">_xlfn.SWITCH(Table1[[#This Row],[Marital_Status_mod]],"Together","Couple","Married","Couple","Divorced","Single","Single","Single","Widow","Single","Other")</f>
        <v>Couple</v>
      </c>
      <c r="I2143" s="4">
        <v>16626</v>
      </c>
      <c r="J2143" s="41" t="str">
        <f t="shared" si="134"/>
        <v>$10 - $20K</v>
      </c>
      <c r="K2143">
        <v>2</v>
      </c>
      <c r="L2143">
        <v>0</v>
      </c>
      <c r="M2143">
        <f>Table1[[#This Row],[Teenhome]]+Table1[[#This Row],[Kidhome]]</f>
        <v>2</v>
      </c>
      <c r="N2143" s="1">
        <v>41654</v>
      </c>
      <c r="O2143" s="16">
        <f>(Table1[[#This Row],[DataSetDate]]-Table1[[#This Row],[Dt_Customer]])/365</f>
        <v>7.0630136986301366</v>
      </c>
      <c r="P2143" s="15">
        <v>44232</v>
      </c>
      <c r="Q2143">
        <v>76</v>
      </c>
      <c r="R2143" s="4">
        <v>8</v>
      </c>
      <c r="S2143" s="4">
        <v>3</v>
      </c>
      <c r="T2143" s="4">
        <v>22</v>
      </c>
      <c r="U2143" s="4">
        <v>21</v>
      </c>
      <c r="V2143" s="4">
        <v>1</v>
      </c>
      <c r="W2143" s="4">
        <v>13</v>
      </c>
      <c r="X2143">
        <v>3</v>
      </c>
      <c r="Y2143">
        <v>3</v>
      </c>
      <c r="Z2143" t="str">
        <f t="shared" si="135"/>
        <v>Medium</v>
      </c>
      <c r="AA2143" s="14">
        <f t="shared" ca="1" si="136"/>
        <v>2.8395391654116233</v>
      </c>
      <c r="AB2143">
        <v>0</v>
      </c>
      <c r="AC2143">
        <v>3</v>
      </c>
      <c r="AD2143" s="14">
        <f t="shared" ca="1" si="137"/>
        <v>3.376108377928897</v>
      </c>
      <c r="AE2143">
        <v>9</v>
      </c>
      <c r="AF2143">
        <v>0</v>
      </c>
      <c r="AG2143">
        <v>0</v>
      </c>
      <c r="AH2143">
        <v>0</v>
      </c>
      <c r="AI2143">
        <v>0</v>
      </c>
      <c r="AJ2143">
        <v>0</v>
      </c>
      <c r="AK2143">
        <v>0</v>
      </c>
      <c r="AL2143">
        <v>0</v>
      </c>
      <c r="AM2143" t="s">
        <v>47</v>
      </c>
    </row>
    <row r="2144" spans="1:39" hidden="1" x14ac:dyDescent="0.3">
      <c r="A2144">
        <v>8977</v>
      </c>
      <c r="B2144">
        <v>1985</v>
      </c>
      <c r="C2144" s="14">
        <f>2021-Table1[[#This Row],[Year_Birth]]</f>
        <v>36</v>
      </c>
      <c r="D2144" t="s">
        <v>59</v>
      </c>
      <c r="E2144" s="14" t="str" cm="1">
        <f t="array" ref="E2144">_xlfn.SWITCH(Table1[[#This Row],[Education]],"Graduation","Bachelor’s","Basic","High School","2n Cycle","Master’s","Master","Master’s","PhD","PhD","Other")</f>
        <v>High School</v>
      </c>
      <c r="F2144" t="s">
        <v>50</v>
      </c>
      <c r="G2144" s="14" t="s">
        <v>50</v>
      </c>
      <c r="H2144" s="14" t="str" cm="1">
        <f t="array" ref="H2144">_xlfn.SWITCH(Table1[[#This Row],[Marital_Status_mod]],"Together","Couple","Married","Couple","Divorced","Single","Single","Single","Widow","Single","Other")</f>
        <v>Single</v>
      </c>
      <c r="I2144" s="4">
        <v>16581</v>
      </c>
      <c r="J2144" s="41" t="str">
        <f t="shared" si="134"/>
        <v>$10 - $20K</v>
      </c>
      <c r="K2144">
        <v>0</v>
      </c>
      <c r="L2144">
        <v>0</v>
      </c>
      <c r="M2144">
        <f>Table1[[#This Row],[Teenhome]]+Table1[[#This Row],[Kidhome]]</f>
        <v>0</v>
      </c>
      <c r="N2144" s="1">
        <v>41286</v>
      </c>
      <c r="O2144" s="16">
        <f>(Table1[[#This Row],[DataSetDate]]-Table1[[#This Row],[Dt_Customer]])/365</f>
        <v>8.0712328767123296</v>
      </c>
      <c r="P2144" s="15">
        <v>44232</v>
      </c>
      <c r="Q2144">
        <v>51</v>
      </c>
      <c r="R2144" s="4">
        <v>1</v>
      </c>
      <c r="S2144" s="4">
        <v>3</v>
      </c>
      <c r="T2144" s="4">
        <v>4</v>
      </c>
      <c r="U2144" s="4">
        <v>2</v>
      </c>
      <c r="V2144" s="4">
        <v>3</v>
      </c>
      <c r="W2144" s="4">
        <v>11</v>
      </c>
      <c r="X2144">
        <v>1</v>
      </c>
      <c r="Y2144">
        <v>0</v>
      </c>
      <c r="Z2144" t="str">
        <f t="shared" si="135"/>
        <v>Low</v>
      </c>
      <c r="AA2144" s="14">
        <f t="shared" ca="1" si="136"/>
        <v>0.33524992026801792</v>
      </c>
      <c r="AB2144">
        <v>0</v>
      </c>
      <c r="AC2144">
        <v>3</v>
      </c>
      <c r="AD2144" s="14">
        <f t="shared" ca="1" si="137"/>
        <v>3.0214275378513213</v>
      </c>
      <c r="AE2144">
        <v>4</v>
      </c>
      <c r="AF2144">
        <v>0</v>
      </c>
      <c r="AG2144">
        <v>0</v>
      </c>
      <c r="AH2144">
        <v>0</v>
      </c>
      <c r="AI2144">
        <v>0</v>
      </c>
      <c r="AJ2144">
        <v>0</v>
      </c>
      <c r="AK2144">
        <v>0</v>
      </c>
      <c r="AL2144">
        <v>0</v>
      </c>
      <c r="AM2144" t="s">
        <v>41</v>
      </c>
    </row>
    <row r="2145" spans="1:39" hidden="1" x14ac:dyDescent="0.3">
      <c r="A2145">
        <v>10403</v>
      </c>
      <c r="B2145">
        <v>1978</v>
      </c>
      <c r="C2145" s="14">
        <f>2021-Table1[[#This Row],[Year_Birth]]</f>
        <v>43</v>
      </c>
      <c r="D2145" t="s">
        <v>46</v>
      </c>
      <c r="E2145" s="14" t="str" cm="1">
        <f t="array" ref="E2145">_xlfn.SWITCH(Table1[[#This Row],[Education]],"Graduation","Bachelor’s","Basic","High School","2n Cycle","Master’s","Master","Master’s","PhD","PhD","Other")</f>
        <v>Bachelor’s</v>
      </c>
      <c r="F2145" t="s">
        <v>40</v>
      </c>
      <c r="G2145" s="14" t="s">
        <v>40</v>
      </c>
      <c r="H2145" s="14" t="str" cm="1">
        <f t="array" ref="H2145">_xlfn.SWITCH(Table1[[#This Row],[Marital_Status_mod]],"Together","Couple","Married","Couple","Divorced","Single","Single","Single","Widow","Single","Other")</f>
        <v>Couple</v>
      </c>
      <c r="I2145" s="4">
        <v>16531</v>
      </c>
      <c r="J2145" s="41" t="str">
        <f t="shared" si="134"/>
        <v>$10 - $20K</v>
      </c>
      <c r="K2145">
        <v>1</v>
      </c>
      <c r="L2145">
        <v>0</v>
      </c>
      <c r="M2145">
        <f>Table1[[#This Row],[Teenhome]]+Table1[[#This Row],[Kidhome]]</f>
        <v>1</v>
      </c>
      <c r="N2145" s="1">
        <v>41808</v>
      </c>
      <c r="O2145" s="16">
        <f>(Table1[[#This Row],[DataSetDate]]-Table1[[#This Row],[Dt_Customer]])/365</f>
        <v>6.6410958904109592</v>
      </c>
      <c r="P2145" s="15">
        <v>44232</v>
      </c>
      <c r="Q2145">
        <v>43</v>
      </c>
      <c r="R2145" s="4">
        <v>2</v>
      </c>
      <c r="S2145" s="4">
        <v>13</v>
      </c>
      <c r="T2145" s="4">
        <v>6</v>
      </c>
      <c r="U2145" s="4">
        <v>7</v>
      </c>
      <c r="V2145" s="4">
        <v>5</v>
      </c>
      <c r="W2145" s="4">
        <v>11</v>
      </c>
      <c r="X2145">
        <v>3</v>
      </c>
      <c r="Y2145">
        <v>3</v>
      </c>
      <c r="Z2145" t="str">
        <f t="shared" si="135"/>
        <v>Medium</v>
      </c>
      <c r="AA2145" s="14">
        <f t="shared" ca="1" si="136"/>
        <v>3.26558279103988</v>
      </c>
      <c r="AB2145">
        <v>0</v>
      </c>
      <c r="AC2145">
        <v>3</v>
      </c>
      <c r="AD2145" s="14">
        <f t="shared" ca="1" si="137"/>
        <v>2.6693683327355382</v>
      </c>
      <c r="AE2145">
        <v>7</v>
      </c>
      <c r="AF2145">
        <v>0</v>
      </c>
      <c r="AG2145">
        <v>0</v>
      </c>
      <c r="AH2145">
        <v>0</v>
      </c>
      <c r="AI2145">
        <v>0</v>
      </c>
      <c r="AJ2145">
        <v>0</v>
      </c>
      <c r="AK2145">
        <v>0</v>
      </c>
      <c r="AL2145">
        <v>0</v>
      </c>
      <c r="AM2145" t="s">
        <v>48</v>
      </c>
    </row>
    <row r="2146" spans="1:39" hidden="1" x14ac:dyDescent="0.3">
      <c r="A2146">
        <v>6646</v>
      </c>
      <c r="B2146">
        <v>1984</v>
      </c>
      <c r="C2146" s="14">
        <f>2021-Table1[[#This Row],[Year_Birth]]</f>
        <v>37</v>
      </c>
      <c r="D2146" t="s">
        <v>46</v>
      </c>
      <c r="E2146" s="14" t="str" cm="1">
        <f t="array" ref="E2146">_xlfn.SWITCH(Table1[[#This Row],[Education]],"Graduation","Bachelor’s","Basic","High School","2n Cycle","Master’s","Master","Master’s","PhD","PhD","Other")</f>
        <v>Bachelor’s</v>
      </c>
      <c r="F2146" t="s">
        <v>40</v>
      </c>
      <c r="G2146" s="14" t="s">
        <v>40</v>
      </c>
      <c r="H2146" s="14" t="str" cm="1">
        <f t="array" ref="H2146">_xlfn.SWITCH(Table1[[#This Row],[Marital_Status_mod]],"Together","Couple","Married","Couple","Divorced","Single","Single","Single","Widow","Single","Other")</f>
        <v>Couple</v>
      </c>
      <c r="I2146" s="4">
        <v>16529</v>
      </c>
      <c r="J2146" s="41" t="str">
        <f t="shared" si="134"/>
        <v>$10 - $20K</v>
      </c>
      <c r="K2146">
        <v>1</v>
      </c>
      <c r="L2146">
        <v>0</v>
      </c>
      <c r="M2146">
        <f>Table1[[#This Row],[Teenhome]]+Table1[[#This Row],[Kidhome]]</f>
        <v>1</v>
      </c>
      <c r="N2146" s="1">
        <v>41699</v>
      </c>
      <c r="O2146" s="16">
        <f>(Table1[[#This Row],[DataSetDate]]-Table1[[#This Row],[Dt_Customer]])/365</f>
        <v>6.9397260273972599</v>
      </c>
      <c r="P2146" s="15">
        <v>44232</v>
      </c>
      <c r="Q2146">
        <v>23</v>
      </c>
      <c r="R2146" s="4">
        <v>3</v>
      </c>
      <c r="S2146" s="4">
        <v>0</v>
      </c>
      <c r="T2146" s="4">
        <v>5</v>
      </c>
      <c r="U2146" s="4">
        <v>13</v>
      </c>
      <c r="V2146" s="4">
        <v>0</v>
      </c>
      <c r="W2146" s="4">
        <v>1</v>
      </c>
      <c r="X2146">
        <v>1</v>
      </c>
      <c r="Y2146">
        <v>1</v>
      </c>
      <c r="Z2146" t="str">
        <f t="shared" si="135"/>
        <v>Low</v>
      </c>
      <c r="AA2146" s="14">
        <f t="shared" ca="1" si="136"/>
        <v>1.1760015749357742</v>
      </c>
      <c r="AB2146">
        <v>0</v>
      </c>
      <c r="AC2146">
        <v>3</v>
      </c>
      <c r="AD2146" s="14">
        <f t="shared" ca="1" si="137"/>
        <v>3.0556490683178352</v>
      </c>
      <c r="AE2146">
        <v>6</v>
      </c>
      <c r="AF2146">
        <v>0</v>
      </c>
      <c r="AG2146">
        <v>0</v>
      </c>
      <c r="AH2146">
        <v>0</v>
      </c>
      <c r="AI2146">
        <v>0</v>
      </c>
      <c r="AJ2146">
        <v>0</v>
      </c>
      <c r="AK2146">
        <v>0</v>
      </c>
      <c r="AL2146">
        <v>0</v>
      </c>
      <c r="AM2146" t="s">
        <v>48</v>
      </c>
    </row>
    <row r="2147" spans="1:39" hidden="1" x14ac:dyDescent="0.3">
      <c r="A2147">
        <v>11010</v>
      </c>
      <c r="B2147">
        <v>1984</v>
      </c>
      <c r="C2147" s="14">
        <f>2021-Table1[[#This Row],[Year_Birth]]</f>
        <v>37</v>
      </c>
      <c r="D2147" t="s">
        <v>39</v>
      </c>
      <c r="E2147" s="14" t="str" cm="1">
        <f t="array" ref="E2147">_xlfn.SWITCH(Table1[[#This Row],[Education]],"Graduation","Bachelor’s","Basic","High School","2n Cycle","Master’s","Master","Master’s","PhD","PhD","Other")</f>
        <v>PhD</v>
      </c>
      <c r="F2147" t="s">
        <v>50</v>
      </c>
      <c r="G2147" s="14" t="s">
        <v>50</v>
      </c>
      <c r="H2147" s="14" t="str" cm="1">
        <f t="array" ref="H2147">_xlfn.SWITCH(Table1[[#This Row],[Marital_Status_mod]],"Together","Couple","Married","Couple","Divorced","Single","Single","Single","Widow","Single","Other")</f>
        <v>Single</v>
      </c>
      <c r="I2147" s="4">
        <v>16269</v>
      </c>
      <c r="J2147" s="41" t="str">
        <f t="shared" si="134"/>
        <v>$10 - $20K</v>
      </c>
      <c r="K2147">
        <v>1</v>
      </c>
      <c r="L2147">
        <v>0</v>
      </c>
      <c r="M2147">
        <f>Table1[[#This Row],[Teenhome]]+Table1[[#This Row],[Kidhome]]</f>
        <v>1</v>
      </c>
      <c r="N2147" s="1">
        <v>41516</v>
      </c>
      <c r="O2147" s="16">
        <f>(Table1[[#This Row],[DataSetDate]]-Table1[[#This Row],[Dt_Customer]])/365</f>
        <v>7.441095890410959</v>
      </c>
      <c r="P2147" s="15">
        <v>44232</v>
      </c>
      <c r="Q2147">
        <v>75</v>
      </c>
      <c r="R2147" s="4">
        <v>19</v>
      </c>
      <c r="S2147" s="4">
        <v>3</v>
      </c>
      <c r="T2147" s="4">
        <v>18</v>
      </c>
      <c r="U2147" s="4">
        <v>3</v>
      </c>
      <c r="V2147" s="4">
        <v>1</v>
      </c>
      <c r="W2147" s="4">
        <v>0</v>
      </c>
      <c r="X2147">
        <v>3</v>
      </c>
      <c r="Y2147">
        <v>3</v>
      </c>
      <c r="Z2147" t="str">
        <f t="shared" si="135"/>
        <v>Medium</v>
      </c>
      <c r="AA2147" s="14">
        <f t="shared" ca="1" si="136"/>
        <v>3.0980713598028076</v>
      </c>
      <c r="AB2147">
        <v>0</v>
      </c>
      <c r="AC2147">
        <v>3</v>
      </c>
      <c r="AD2147" s="14">
        <f t="shared" ca="1" si="137"/>
        <v>2.6626729069977002</v>
      </c>
      <c r="AE2147">
        <v>8</v>
      </c>
      <c r="AF2147">
        <v>0</v>
      </c>
      <c r="AG2147">
        <v>0</v>
      </c>
      <c r="AH2147">
        <v>0</v>
      </c>
      <c r="AI2147">
        <v>0</v>
      </c>
      <c r="AJ2147">
        <v>0</v>
      </c>
      <c r="AK2147">
        <v>0</v>
      </c>
      <c r="AL2147">
        <v>0</v>
      </c>
      <c r="AM2147" t="s">
        <v>41</v>
      </c>
    </row>
    <row r="2148" spans="1:39" hidden="1" x14ac:dyDescent="0.3">
      <c r="A2148">
        <v>3559</v>
      </c>
      <c r="B2148">
        <v>1988</v>
      </c>
      <c r="C2148" s="14">
        <f>2021-Table1[[#This Row],[Year_Birth]]</f>
        <v>33</v>
      </c>
      <c r="D2148" t="s">
        <v>51</v>
      </c>
      <c r="E2148" s="14" t="str" cm="1">
        <f t="array" ref="E2148">_xlfn.SWITCH(Table1[[#This Row],[Education]],"Graduation","Bachelor’s","Basic","High School","2n Cycle","Master’s","Master","Master’s","PhD","PhD","Other")</f>
        <v>Master’s</v>
      </c>
      <c r="F2148" t="s">
        <v>42</v>
      </c>
      <c r="G2148" s="14" t="s">
        <v>42</v>
      </c>
      <c r="H2148" s="14" t="str" cm="1">
        <f t="array" ref="H2148">_xlfn.SWITCH(Table1[[#This Row],[Marital_Status_mod]],"Together","Couple","Married","Couple","Divorced","Single","Single","Single","Widow","Single","Other")</f>
        <v>Couple</v>
      </c>
      <c r="I2148" s="4">
        <v>16248</v>
      </c>
      <c r="J2148" s="41" t="str">
        <f t="shared" si="134"/>
        <v>$10 - $20K</v>
      </c>
      <c r="K2148">
        <v>1</v>
      </c>
      <c r="L2148">
        <v>0</v>
      </c>
      <c r="M2148">
        <f>Table1[[#This Row],[Teenhome]]+Table1[[#This Row],[Kidhome]]</f>
        <v>1</v>
      </c>
      <c r="N2148" s="1">
        <v>41769</v>
      </c>
      <c r="O2148" s="16">
        <f>(Table1[[#This Row],[DataSetDate]]-Table1[[#This Row],[Dt_Customer]])/365</f>
        <v>6.7479452054794518</v>
      </c>
      <c r="P2148" s="15">
        <v>44232</v>
      </c>
      <c r="Q2148">
        <v>77</v>
      </c>
      <c r="R2148" s="4">
        <v>12</v>
      </c>
      <c r="S2148" s="4">
        <v>11</v>
      </c>
      <c r="T2148" s="4">
        <v>10</v>
      </c>
      <c r="U2148" s="4">
        <v>3</v>
      </c>
      <c r="V2148" s="4">
        <v>12</v>
      </c>
      <c r="W2148" s="4">
        <v>9</v>
      </c>
      <c r="X2148">
        <v>3</v>
      </c>
      <c r="Y2148">
        <v>2</v>
      </c>
      <c r="Z2148" t="str">
        <f t="shared" si="135"/>
        <v>Low</v>
      </c>
      <c r="AA2148" s="14">
        <f t="shared" ca="1" si="136"/>
        <v>1.6228565377910029</v>
      </c>
      <c r="AB2148">
        <v>1</v>
      </c>
      <c r="AC2148">
        <v>3</v>
      </c>
      <c r="AD2148" s="14">
        <f t="shared" ca="1" si="137"/>
        <v>2.9896919467552192</v>
      </c>
      <c r="AE2148">
        <v>6</v>
      </c>
      <c r="AF2148">
        <v>0</v>
      </c>
      <c r="AG2148">
        <v>0</v>
      </c>
      <c r="AH2148">
        <v>0</v>
      </c>
      <c r="AI2148">
        <v>0</v>
      </c>
      <c r="AJ2148">
        <v>0</v>
      </c>
      <c r="AK2148">
        <v>0</v>
      </c>
      <c r="AL2148">
        <v>0</v>
      </c>
      <c r="AM2148" t="s">
        <v>45</v>
      </c>
    </row>
    <row r="2149" spans="1:39" hidden="1" x14ac:dyDescent="0.3">
      <c r="A2149">
        <v>7620</v>
      </c>
      <c r="B2149">
        <v>1990</v>
      </c>
      <c r="C2149" s="14">
        <f>2021-Table1[[#This Row],[Year_Birth]]</f>
        <v>31</v>
      </c>
      <c r="D2149" t="s">
        <v>59</v>
      </c>
      <c r="E2149" s="14" t="str" cm="1">
        <f t="array" ref="E2149">_xlfn.SWITCH(Table1[[#This Row],[Education]],"Graduation","Bachelor’s","Basic","High School","2n Cycle","Master’s","Master","Master’s","PhD","PhD","Other")</f>
        <v>High School</v>
      </c>
      <c r="F2149" t="s">
        <v>50</v>
      </c>
      <c r="G2149" s="14" t="s">
        <v>50</v>
      </c>
      <c r="H2149" s="14" t="str" cm="1">
        <f t="array" ref="H2149">_xlfn.SWITCH(Table1[[#This Row],[Marital_Status_mod]],"Together","Couple","Married","Couple","Divorced","Single","Single","Single","Widow","Single","Other")</f>
        <v>Single</v>
      </c>
      <c r="I2149" s="4">
        <v>16185</v>
      </c>
      <c r="J2149" s="41" t="str">
        <f t="shared" si="134"/>
        <v>$10 - $20K</v>
      </c>
      <c r="K2149">
        <v>1</v>
      </c>
      <c r="L2149">
        <v>0</v>
      </c>
      <c r="M2149">
        <f>Table1[[#This Row],[Teenhome]]+Table1[[#This Row],[Kidhome]]</f>
        <v>1</v>
      </c>
      <c r="N2149" s="1">
        <v>41491</v>
      </c>
      <c r="O2149" s="16">
        <f>(Table1[[#This Row],[DataSetDate]]-Table1[[#This Row],[Dt_Customer]])/365</f>
        <v>7.5095890410958903</v>
      </c>
      <c r="P2149" s="15">
        <v>44232</v>
      </c>
      <c r="Q2149">
        <v>71</v>
      </c>
      <c r="R2149" s="4">
        <v>5</v>
      </c>
      <c r="S2149" s="4">
        <v>11</v>
      </c>
      <c r="T2149" s="4">
        <v>16</v>
      </c>
      <c r="U2149" s="4">
        <v>21</v>
      </c>
      <c r="V2149" s="4">
        <v>8</v>
      </c>
      <c r="W2149" s="4">
        <v>45</v>
      </c>
      <c r="X2149">
        <v>2</v>
      </c>
      <c r="Y2149">
        <v>2</v>
      </c>
      <c r="Z2149" t="str">
        <f t="shared" si="135"/>
        <v>Low</v>
      </c>
      <c r="AA2149" s="14">
        <f t="shared" ca="1" si="136"/>
        <v>2.0231098476881573</v>
      </c>
      <c r="AB2149">
        <v>2</v>
      </c>
      <c r="AC2149">
        <v>2</v>
      </c>
      <c r="AD2149" s="14">
        <f t="shared" ca="1" si="137"/>
        <v>1.9556414726162872</v>
      </c>
      <c r="AE2149">
        <v>8</v>
      </c>
      <c r="AF2149">
        <v>0</v>
      </c>
      <c r="AG2149">
        <v>0</v>
      </c>
      <c r="AH2149">
        <v>0</v>
      </c>
      <c r="AI2149">
        <v>0</v>
      </c>
      <c r="AJ2149">
        <v>0</v>
      </c>
      <c r="AK2149">
        <v>0</v>
      </c>
      <c r="AL2149">
        <v>0</v>
      </c>
      <c r="AM2149" t="s">
        <v>45</v>
      </c>
    </row>
    <row r="2150" spans="1:39" hidden="1" x14ac:dyDescent="0.3">
      <c r="A2150">
        <v>5394</v>
      </c>
      <c r="B2150">
        <v>1979</v>
      </c>
      <c r="C2150" s="14">
        <f>2021-Table1[[#This Row],[Year_Birth]]</f>
        <v>42</v>
      </c>
      <c r="D2150" t="s">
        <v>59</v>
      </c>
      <c r="E2150" s="14" t="str" cm="1">
        <f t="array" ref="E2150">_xlfn.SWITCH(Table1[[#This Row],[Education]],"Graduation","Bachelor’s","Basic","High School","2n Cycle","Master’s","Master","Master’s","PhD","PhD","Other")</f>
        <v>High School</v>
      </c>
      <c r="F2150" t="s">
        <v>50</v>
      </c>
      <c r="G2150" s="14" t="s">
        <v>50</v>
      </c>
      <c r="H2150" s="14" t="str" cm="1">
        <f t="array" ref="H2150">_xlfn.SWITCH(Table1[[#This Row],[Marital_Status_mod]],"Together","Couple","Married","Couple","Divorced","Single","Single","Single","Widow","Single","Other")</f>
        <v>Single</v>
      </c>
      <c r="I2150" s="4">
        <v>16014</v>
      </c>
      <c r="J2150" s="41" t="str">
        <f t="shared" si="134"/>
        <v>$10 - $20K</v>
      </c>
      <c r="K2150">
        <v>1</v>
      </c>
      <c r="L2150">
        <v>1</v>
      </c>
      <c r="M2150">
        <f>Table1[[#This Row],[Teenhome]]+Table1[[#This Row],[Kidhome]]</f>
        <v>2</v>
      </c>
      <c r="N2150" s="1">
        <v>41350</v>
      </c>
      <c r="O2150" s="16">
        <f>(Table1[[#This Row],[DataSetDate]]-Table1[[#This Row],[Dt_Customer]])/365</f>
        <v>7.8958904109589039</v>
      </c>
      <c r="P2150" s="15">
        <v>44232</v>
      </c>
      <c r="Q2150">
        <v>42</v>
      </c>
      <c r="R2150" s="4">
        <v>3</v>
      </c>
      <c r="S2150" s="4">
        <v>9</v>
      </c>
      <c r="T2150" s="4">
        <v>4</v>
      </c>
      <c r="U2150" s="4">
        <v>7</v>
      </c>
      <c r="V2150" s="4">
        <v>8</v>
      </c>
      <c r="W2150" s="4">
        <v>7</v>
      </c>
      <c r="X2150">
        <v>4</v>
      </c>
      <c r="Y2150">
        <v>1</v>
      </c>
      <c r="Z2150" t="str">
        <f t="shared" si="135"/>
        <v>Low</v>
      </c>
      <c r="AA2150" s="14">
        <f t="shared" ca="1" si="136"/>
        <v>0.72465143705612034</v>
      </c>
      <c r="AB2150">
        <v>1</v>
      </c>
      <c r="AC2150">
        <v>4</v>
      </c>
      <c r="AD2150" s="14">
        <f t="shared" ca="1" si="137"/>
        <v>3.9021518242973547</v>
      </c>
      <c r="AE2150">
        <v>3</v>
      </c>
      <c r="AF2150">
        <v>0</v>
      </c>
      <c r="AG2150">
        <v>0</v>
      </c>
      <c r="AH2150">
        <v>0</v>
      </c>
      <c r="AI2150">
        <v>0</v>
      </c>
      <c r="AJ2150">
        <v>0</v>
      </c>
      <c r="AK2150">
        <v>0</v>
      </c>
      <c r="AL2150">
        <v>0</v>
      </c>
      <c r="AM2150" t="s">
        <v>41</v>
      </c>
    </row>
    <row r="2151" spans="1:39" hidden="1" x14ac:dyDescent="0.3">
      <c r="A2151">
        <v>642</v>
      </c>
      <c r="B2151">
        <v>1980</v>
      </c>
      <c r="C2151" s="14">
        <f>2021-Table1[[#This Row],[Year_Birth]]</f>
        <v>41</v>
      </c>
      <c r="D2151" t="s">
        <v>59</v>
      </c>
      <c r="E2151" s="14" t="str" cm="1">
        <f t="array" ref="E2151">_xlfn.SWITCH(Table1[[#This Row],[Education]],"Graduation","Bachelor’s","Basic","High School","2n Cycle","Master’s","Master","Master’s","PhD","PhD","Other")</f>
        <v>High School</v>
      </c>
      <c r="F2151" t="s">
        <v>42</v>
      </c>
      <c r="G2151" s="14" t="s">
        <v>42</v>
      </c>
      <c r="H2151" s="14" t="str" cm="1">
        <f t="array" ref="H2151">_xlfn.SWITCH(Table1[[#This Row],[Marital_Status_mod]],"Together","Couple","Married","Couple","Divorced","Single","Single","Single","Widow","Single","Other")</f>
        <v>Couple</v>
      </c>
      <c r="I2151" s="4">
        <v>16005</v>
      </c>
      <c r="J2151" s="41" t="str">
        <f t="shared" si="134"/>
        <v>$10 - $20K</v>
      </c>
      <c r="K2151">
        <v>1</v>
      </c>
      <c r="L2151">
        <v>0</v>
      </c>
      <c r="M2151">
        <f>Table1[[#This Row],[Teenhome]]+Table1[[#This Row],[Kidhome]]</f>
        <v>1</v>
      </c>
      <c r="N2151" s="1">
        <v>41135</v>
      </c>
      <c r="O2151" s="16">
        <f>(Table1[[#This Row],[DataSetDate]]-Table1[[#This Row],[Dt_Customer]])/365</f>
        <v>8.4849315068493159</v>
      </c>
      <c r="P2151" s="15">
        <v>44232</v>
      </c>
      <c r="Q2151">
        <v>69</v>
      </c>
      <c r="R2151" s="4">
        <v>1</v>
      </c>
      <c r="S2151" s="4">
        <v>3</v>
      </c>
      <c r="T2151" s="4">
        <v>2</v>
      </c>
      <c r="U2151" s="4">
        <v>20</v>
      </c>
      <c r="V2151" s="4">
        <v>30</v>
      </c>
      <c r="W2151" s="4">
        <v>47</v>
      </c>
      <c r="X2151">
        <v>3</v>
      </c>
      <c r="Y2151">
        <v>2</v>
      </c>
      <c r="Z2151" t="str">
        <f t="shared" si="135"/>
        <v>Low</v>
      </c>
      <c r="AA2151" s="14">
        <f t="shared" ca="1" si="136"/>
        <v>2.3581119856470858</v>
      </c>
      <c r="AB2151">
        <v>1</v>
      </c>
      <c r="AC2151">
        <v>2</v>
      </c>
      <c r="AD2151" s="14">
        <f t="shared" ca="1" si="137"/>
        <v>1.6154661210809109</v>
      </c>
      <c r="AE2151">
        <v>8</v>
      </c>
      <c r="AF2151">
        <v>0</v>
      </c>
      <c r="AG2151">
        <v>0</v>
      </c>
      <c r="AH2151">
        <v>0</v>
      </c>
      <c r="AI2151">
        <v>0</v>
      </c>
      <c r="AJ2151">
        <v>0</v>
      </c>
      <c r="AK2151">
        <v>0</v>
      </c>
      <c r="AL2151">
        <v>0</v>
      </c>
      <c r="AM2151" t="s">
        <v>48</v>
      </c>
    </row>
    <row r="2152" spans="1:39" hidden="1" x14ac:dyDescent="0.3">
      <c r="A2152">
        <v>6347</v>
      </c>
      <c r="B2152">
        <v>1979</v>
      </c>
      <c r="C2152" s="14">
        <f>2021-Table1[[#This Row],[Year_Birth]]</f>
        <v>42</v>
      </c>
      <c r="D2152" t="s">
        <v>59</v>
      </c>
      <c r="E2152" s="14" t="str" cm="1">
        <f t="array" ref="E2152">_xlfn.SWITCH(Table1[[#This Row],[Education]],"Graduation","Bachelor’s","Basic","High School","2n Cycle","Master’s","Master","Master’s","PhD","PhD","Other")</f>
        <v>High School</v>
      </c>
      <c r="F2152" t="s">
        <v>50</v>
      </c>
      <c r="G2152" s="14" t="s">
        <v>50</v>
      </c>
      <c r="H2152" s="14" t="str" cm="1">
        <f t="array" ref="H2152">_xlfn.SWITCH(Table1[[#This Row],[Marital_Status_mod]],"Together","Couple","Married","Couple","Divorced","Single","Single","Single","Widow","Single","Other")</f>
        <v>Single</v>
      </c>
      <c r="I2152" s="4">
        <v>15862</v>
      </c>
      <c r="J2152" s="41" t="str">
        <f t="shared" si="134"/>
        <v>$10 - $20K</v>
      </c>
      <c r="K2152">
        <v>1</v>
      </c>
      <c r="L2152">
        <v>0</v>
      </c>
      <c r="M2152">
        <f>Table1[[#This Row],[Teenhome]]+Table1[[#This Row],[Kidhome]]</f>
        <v>1</v>
      </c>
      <c r="N2152" s="1">
        <v>41452</v>
      </c>
      <c r="O2152" s="16">
        <f>(Table1[[#This Row],[DataSetDate]]-Table1[[#This Row],[Dt_Customer]])/365</f>
        <v>7.6164383561643838</v>
      </c>
      <c r="P2152" s="15">
        <v>44232</v>
      </c>
      <c r="Q2152">
        <v>26</v>
      </c>
      <c r="R2152" s="4">
        <v>1</v>
      </c>
      <c r="S2152" s="4">
        <v>1</v>
      </c>
      <c r="T2152" s="4">
        <v>4</v>
      </c>
      <c r="U2152" s="4">
        <v>11</v>
      </c>
      <c r="V2152" s="4">
        <v>9</v>
      </c>
      <c r="W2152" s="4">
        <v>10</v>
      </c>
      <c r="X2152">
        <v>1</v>
      </c>
      <c r="Y2152">
        <v>1</v>
      </c>
      <c r="Z2152" t="str">
        <f t="shared" si="135"/>
        <v>Low</v>
      </c>
      <c r="AA2152" s="14">
        <f t="shared" ca="1" si="136"/>
        <v>0.77224897146325944</v>
      </c>
      <c r="AB2152">
        <v>0</v>
      </c>
      <c r="AC2152">
        <v>3</v>
      </c>
      <c r="AD2152" s="14">
        <f t="shared" ca="1" si="137"/>
        <v>2.8752001180979394</v>
      </c>
      <c r="AE2152">
        <v>8</v>
      </c>
      <c r="AF2152">
        <v>0</v>
      </c>
      <c r="AG2152">
        <v>0</v>
      </c>
      <c r="AH2152">
        <v>0</v>
      </c>
      <c r="AI2152">
        <v>0</v>
      </c>
      <c r="AJ2152">
        <v>0</v>
      </c>
      <c r="AK2152">
        <v>0</v>
      </c>
      <c r="AL2152">
        <v>0</v>
      </c>
      <c r="AM2152" t="s">
        <v>41</v>
      </c>
    </row>
    <row r="2153" spans="1:39" hidden="1" x14ac:dyDescent="0.3">
      <c r="A2153">
        <v>4808</v>
      </c>
      <c r="B2153">
        <v>1956</v>
      </c>
      <c r="C2153" s="14">
        <f>2021-Table1[[#This Row],[Year_Birth]]</f>
        <v>65</v>
      </c>
      <c r="D2153" t="s">
        <v>46</v>
      </c>
      <c r="E2153" s="14" t="str" cm="1">
        <f t="array" ref="E2153">_xlfn.SWITCH(Table1[[#This Row],[Education]],"Graduation","Bachelor’s","Basic","High School","2n Cycle","Master’s","Master","Master’s","PhD","PhD","Other")</f>
        <v>Bachelor’s</v>
      </c>
      <c r="F2153" t="s">
        <v>42</v>
      </c>
      <c r="G2153" s="14" t="s">
        <v>42</v>
      </c>
      <c r="H2153" s="14" t="str" cm="1">
        <f t="array" ref="H2153">_xlfn.SWITCH(Table1[[#This Row],[Marital_Status_mod]],"Together","Couple","Married","Couple","Divorced","Single","Single","Single","Widow","Single","Other")</f>
        <v>Couple</v>
      </c>
      <c r="I2153" s="4">
        <v>15759</v>
      </c>
      <c r="J2153" s="41" t="str">
        <f t="shared" si="134"/>
        <v>$10 - $20K</v>
      </c>
      <c r="K2153">
        <v>0</v>
      </c>
      <c r="L2153">
        <v>0</v>
      </c>
      <c r="M2153">
        <f>Table1[[#This Row],[Teenhome]]+Table1[[#This Row],[Kidhome]]</f>
        <v>0</v>
      </c>
      <c r="N2153" s="1">
        <v>41522</v>
      </c>
      <c r="O2153" s="16">
        <f>(Table1[[#This Row],[DataSetDate]]-Table1[[#This Row],[Dt_Customer]])/365</f>
        <v>7.4246575342465757</v>
      </c>
      <c r="P2153" s="15">
        <v>44232</v>
      </c>
      <c r="Q2153">
        <v>12</v>
      </c>
      <c r="R2153" s="4">
        <v>1</v>
      </c>
      <c r="S2153" s="4">
        <v>2</v>
      </c>
      <c r="T2153" s="4">
        <v>5</v>
      </c>
      <c r="U2153" s="4">
        <v>6</v>
      </c>
      <c r="V2153" s="4">
        <v>0</v>
      </c>
      <c r="W2153" s="4">
        <v>3</v>
      </c>
      <c r="X2153">
        <v>1</v>
      </c>
      <c r="Y2153">
        <v>1</v>
      </c>
      <c r="Z2153" t="str">
        <f t="shared" si="135"/>
        <v>Low</v>
      </c>
      <c r="AA2153" s="14">
        <f t="shared" ca="1" si="136"/>
        <v>1.2499797787416991</v>
      </c>
      <c r="AB2153">
        <v>0</v>
      </c>
      <c r="AC2153">
        <v>2</v>
      </c>
      <c r="AD2153" s="14">
        <f t="shared" ca="1" si="137"/>
        <v>1.8970108437845141</v>
      </c>
      <c r="AE2153">
        <v>7</v>
      </c>
      <c r="AF2153">
        <v>0</v>
      </c>
      <c r="AG2153">
        <v>0</v>
      </c>
      <c r="AH2153">
        <v>0</v>
      </c>
      <c r="AI2153">
        <v>0</v>
      </c>
      <c r="AJ2153">
        <v>0</v>
      </c>
      <c r="AK2153">
        <v>0</v>
      </c>
      <c r="AL2153">
        <v>0</v>
      </c>
      <c r="AM2153" t="s">
        <v>41</v>
      </c>
    </row>
    <row r="2154" spans="1:39" hidden="1" x14ac:dyDescent="0.3">
      <c r="A2154">
        <v>10995</v>
      </c>
      <c r="B2154">
        <v>1988</v>
      </c>
      <c r="C2154" s="14">
        <f>2021-Table1[[#This Row],[Year_Birth]]</f>
        <v>33</v>
      </c>
      <c r="D2154" t="s">
        <v>51</v>
      </c>
      <c r="E2154" s="14" t="str" cm="1">
        <f t="array" ref="E2154">_xlfn.SWITCH(Table1[[#This Row],[Education]],"Graduation","Bachelor’s","Basic","High School","2n Cycle","Master’s","Master","Master’s","PhD","PhD","Other")</f>
        <v>Master’s</v>
      </c>
      <c r="F2154" t="s">
        <v>42</v>
      </c>
      <c r="G2154" s="14" t="s">
        <v>42</v>
      </c>
      <c r="H2154" s="14" t="str" cm="1">
        <f t="array" ref="H2154">_xlfn.SWITCH(Table1[[#This Row],[Marital_Status_mod]],"Together","Couple","Married","Couple","Divorced","Single","Single","Single","Widow","Single","Other")</f>
        <v>Couple</v>
      </c>
      <c r="I2154" s="4">
        <v>15716</v>
      </c>
      <c r="J2154" s="41" t="str">
        <f t="shared" si="134"/>
        <v>$10 - $20K</v>
      </c>
      <c r="K2154">
        <v>1</v>
      </c>
      <c r="L2154">
        <v>0</v>
      </c>
      <c r="M2154">
        <f>Table1[[#This Row],[Teenhome]]+Table1[[#This Row],[Kidhome]]</f>
        <v>1</v>
      </c>
      <c r="N2154" s="1">
        <v>41225</v>
      </c>
      <c r="O2154" s="16">
        <f>(Table1[[#This Row],[DataSetDate]]-Table1[[#This Row],[Dt_Customer]])/365</f>
        <v>8.2383561643835623</v>
      </c>
      <c r="P2154" s="15">
        <v>44232</v>
      </c>
      <c r="Q2154">
        <v>8</v>
      </c>
      <c r="R2154" s="4">
        <v>16</v>
      </c>
      <c r="S2154" s="4">
        <v>5</v>
      </c>
      <c r="T2154" s="4">
        <v>30</v>
      </c>
      <c r="U2154" s="4">
        <v>8</v>
      </c>
      <c r="V2154" s="4">
        <v>7</v>
      </c>
      <c r="W2154" s="4">
        <v>26</v>
      </c>
      <c r="X2154">
        <v>3</v>
      </c>
      <c r="Y2154">
        <v>3</v>
      </c>
      <c r="Z2154" t="str">
        <f t="shared" si="135"/>
        <v>Medium</v>
      </c>
      <c r="AA2154" s="14">
        <f t="shared" ca="1" si="136"/>
        <v>3.0785045262917552</v>
      </c>
      <c r="AB2154">
        <v>0</v>
      </c>
      <c r="AC2154">
        <v>4</v>
      </c>
      <c r="AD2154" s="14">
        <f t="shared" ca="1" si="137"/>
        <v>3.6111258936767014</v>
      </c>
      <c r="AE2154">
        <v>8</v>
      </c>
      <c r="AF2154">
        <v>0</v>
      </c>
      <c r="AG2154">
        <v>0</v>
      </c>
      <c r="AH2154">
        <v>0</v>
      </c>
      <c r="AI2154">
        <v>0</v>
      </c>
      <c r="AJ2154">
        <v>0</v>
      </c>
      <c r="AK2154">
        <v>0</v>
      </c>
      <c r="AL2154">
        <v>1</v>
      </c>
      <c r="AM2154" t="s">
        <v>47</v>
      </c>
    </row>
    <row r="2155" spans="1:39" hidden="1" x14ac:dyDescent="0.3">
      <c r="A2155">
        <v>6354</v>
      </c>
      <c r="B2155">
        <v>1984</v>
      </c>
      <c r="C2155" s="14">
        <f>2021-Table1[[#This Row],[Year_Birth]]</f>
        <v>37</v>
      </c>
      <c r="D2155" t="s">
        <v>46</v>
      </c>
      <c r="E2155" s="14" t="str" cm="1">
        <f t="array" ref="E2155">_xlfn.SWITCH(Table1[[#This Row],[Education]],"Graduation","Bachelor’s","Basic","High School","2n Cycle","Master’s","Master","Master’s","PhD","PhD","Other")</f>
        <v>Bachelor’s</v>
      </c>
      <c r="F2155" t="s">
        <v>40</v>
      </c>
      <c r="G2155" s="14" t="s">
        <v>40</v>
      </c>
      <c r="H2155" s="14" t="str" cm="1">
        <f t="array" ref="H2155">_xlfn.SWITCH(Table1[[#This Row],[Marital_Status_mod]],"Together","Couple","Married","Couple","Divorced","Single","Single","Single","Widow","Single","Other")</f>
        <v>Couple</v>
      </c>
      <c r="I2155" s="4">
        <v>15345</v>
      </c>
      <c r="J2155" s="41" t="str">
        <f t="shared" si="134"/>
        <v>$10 - $20K</v>
      </c>
      <c r="K2155">
        <v>1</v>
      </c>
      <c r="L2155">
        <v>0</v>
      </c>
      <c r="M2155">
        <f>Table1[[#This Row],[Teenhome]]+Table1[[#This Row],[Kidhome]]</f>
        <v>1</v>
      </c>
      <c r="N2155" s="1">
        <v>41152</v>
      </c>
      <c r="O2155" s="16">
        <f>(Table1[[#This Row],[DataSetDate]]-Table1[[#This Row],[Dt_Customer]])/365</f>
        <v>8.4383561643835616</v>
      </c>
      <c r="P2155" s="15">
        <v>44232</v>
      </c>
      <c r="Q2155">
        <v>51</v>
      </c>
      <c r="R2155" s="4">
        <v>5</v>
      </c>
      <c r="S2155" s="4">
        <v>2</v>
      </c>
      <c r="T2155" s="4">
        <v>16</v>
      </c>
      <c r="U2155" s="4">
        <v>3</v>
      </c>
      <c r="V2155" s="4">
        <v>2</v>
      </c>
      <c r="W2155" s="4">
        <v>19</v>
      </c>
      <c r="X2155">
        <v>2</v>
      </c>
      <c r="Y2155">
        <v>1</v>
      </c>
      <c r="Z2155" t="str">
        <f t="shared" si="135"/>
        <v>Low</v>
      </c>
      <c r="AA2155" s="14">
        <f t="shared" ca="1" si="136"/>
        <v>0.77377259402281795</v>
      </c>
      <c r="AB2155">
        <v>1</v>
      </c>
      <c r="AC2155">
        <v>2</v>
      </c>
      <c r="AD2155" s="14">
        <f t="shared" ca="1" si="137"/>
        <v>1.9397068960147046</v>
      </c>
      <c r="AE2155">
        <v>8</v>
      </c>
      <c r="AF2155">
        <v>0</v>
      </c>
      <c r="AG2155">
        <v>0</v>
      </c>
      <c r="AH2155">
        <v>0</v>
      </c>
      <c r="AI2155">
        <v>0</v>
      </c>
      <c r="AJ2155">
        <v>0</v>
      </c>
      <c r="AK2155">
        <v>1</v>
      </c>
      <c r="AL2155">
        <v>0</v>
      </c>
      <c r="AM2155" t="s">
        <v>41</v>
      </c>
    </row>
    <row r="2156" spans="1:39" hidden="1" x14ac:dyDescent="0.3">
      <c r="A2156">
        <v>8420</v>
      </c>
      <c r="B2156">
        <v>1970</v>
      </c>
      <c r="C2156" s="14">
        <f>2021-Table1[[#This Row],[Year_Birth]]</f>
        <v>51</v>
      </c>
      <c r="D2156" t="s">
        <v>51</v>
      </c>
      <c r="E2156" s="14" t="str" cm="1">
        <f t="array" ref="E2156">_xlfn.SWITCH(Table1[[#This Row],[Education]],"Graduation","Bachelor’s","Basic","High School","2n Cycle","Master’s","Master","Master’s","PhD","PhD","Other")</f>
        <v>Master’s</v>
      </c>
      <c r="F2156" t="s">
        <v>42</v>
      </c>
      <c r="G2156" s="14" t="s">
        <v>42</v>
      </c>
      <c r="H2156" s="14" t="str" cm="1">
        <f t="array" ref="H2156">_xlfn.SWITCH(Table1[[#This Row],[Marital_Status_mod]],"Together","Couple","Married","Couple","Divorced","Single","Single","Single","Widow","Single","Other")</f>
        <v>Couple</v>
      </c>
      <c r="I2156" s="4">
        <v>15315</v>
      </c>
      <c r="J2156" s="41" t="str">
        <f t="shared" si="134"/>
        <v>$10 - $20K</v>
      </c>
      <c r="K2156">
        <v>0</v>
      </c>
      <c r="L2156">
        <v>0</v>
      </c>
      <c r="M2156">
        <f>Table1[[#This Row],[Teenhome]]+Table1[[#This Row],[Kidhome]]</f>
        <v>0</v>
      </c>
      <c r="N2156" s="1">
        <v>41489</v>
      </c>
      <c r="O2156" s="16">
        <f>(Table1[[#This Row],[DataSetDate]]-Table1[[#This Row],[Dt_Customer]])/365</f>
        <v>7.515068493150685</v>
      </c>
      <c r="P2156" s="15">
        <v>44232</v>
      </c>
      <c r="Q2156">
        <v>27</v>
      </c>
      <c r="R2156" s="4">
        <v>7</v>
      </c>
      <c r="S2156" s="4">
        <v>4</v>
      </c>
      <c r="T2156" s="4">
        <v>13</v>
      </c>
      <c r="U2156" s="4">
        <v>15</v>
      </c>
      <c r="V2156" s="4">
        <v>8</v>
      </c>
      <c r="W2156" s="4">
        <v>17</v>
      </c>
      <c r="X2156">
        <v>2</v>
      </c>
      <c r="Y2156">
        <v>2</v>
      </c>
      <c r="Z2156" t="str">
        <f t="shared" si="135"/>
        <v>Low</v>
      </c>
      <c r="AA2156" s="14">
        <f t="shared" ca="1" si="136"/>
        <v>1.7018303458436668</v>
      </c>
      <c r="AB2156">
        <v>0</v>
      </c>
      <c r="AC2156">
        <v>4</v>
      </c>
      <c r="AD2156" s="14">
        <f t="shared" ca="1" si="137"/>
        <v>4.2168347770582084</v>
      </c>
      <c r="AE2156">
        <v>5</v>
      </c>
      <c r="AF2156">
        <v>0</v>
      </c>
      <c r="AG2156">
        <v>0</v>
      </c>
      <c r="AH2156">
        <v>0</v>
      </c>
      <c r="AI2156">
        <v>0</v>
      </c>
      <c r="AJ2156">
        <v>0</v>
      </c>
      <c r="AK2156">
        <v>0</v>
      </c>
      <c r="AL2156">
        <v>0</v>
      </c>
      <c r="AM2156" t="s">
        <v>41</v>
      </c>
    </row>
    <row r="2157" spans="1:39" hidden="1" x14ac:dyDescent="0.3">
      <c r="A2157">
        <v>10065</v>
      </c>
      <c r="B2157">
        <v>1970</v>
      </c>
      <c r="C2157" s="14">
        <f>2021-Table1[[#This Row],[Year_Birth]]</f>
        <v>51</v>
      </c>
      <c r="D2157" t="s">
        <v>51</v>
      </c>
      <c r="E2157" s="14" t="str" cm="1">
        <f t="array" ref="E2157">_xlfn.SWITCH(Table1[[#This Row],[Education]],"Graduation","Bachelor’s","Basic","High School","2n Cycle","Master’s","Master","Master’s","PhD","PhD","Other")</f>
        <v>Master’s</v>
      </c>
      <c r="F2157" t="s">
        <v>42</v>
      </c>
      <c r="G2157" s="14" t="s">
        <v>42</v>
      </c>
      <c r="H2157" s="14" t="str" cm="1">
        <f t="array" ref="H2157">_xlfn.SWITCH(Table1[[#This Row],[Marital_Status_mod]],"Together","Couple","Married","Couple","Divorced","Single","Single","Single","Widow","Single","Other")</f>
        <v>Couple</v>
      </c>
      <c r="I2157" s="4">
        <v>15315</v>
      </c>
      <c r="J2157" s="41" t="str">
        <f t="shared" si="134"/>
        <v>$10 - $20K</v>
      </c>
      <c r="K2157">
        <v>0</v>
      </c>
      <c r="L2157">
        <v>0</v>
      </c>
      <c r="M2157">
        <f>Table1[[#This Row],[Teenhome]]+Table1[[#This Row],[Kidhome]]</f>
        <v>0</v>
      </c>
      <c r="N2157" s="1">
        <v>41489</v>
      </c>
      <c r="O2157" s="16">
        <f>(Table1[[#This Row],[DataSetDate]]-Table1[[#This Row],[Dt_Customer]])/365</f>
        <v>7.515068493150685</v>
      </c>
      <c r="P2157" s="15">
        <v>44232</v>
      </c>
      <c r="Q2157">
        <v>27</v>
      </c>
      <c r="R2157" s="4">
        <v>7</v>
      </c>
      <c r="S2157" s="4">
        <v>4</v>
      </c>
      <c r="T2157" s="4">
        <v>13</v>
      </c>
      <c r="U2157" s="4">
        <v>15</v>
      </c>
      <c r="V2157" s="4">
        <v>8</v>
      </c>
      <c r="W2157" s="4">
        <v>17</v>
      </c>
      <c r="X2157">
        <v>2</v>
      </c>
      <c r="Y2157">
        <v>2</v>
      </c>
      <c r="Z2157" t="str">
        <f t="shared" si="135"/>
        <v>Low</v>
      </c>
      <c r="AA2157" s="14">
        <f t="shared" ca="1" si="136"/>
        <v>2.3550757804578053</v>
      </c>
      <c r="AB2157">
        <v>0</v>
      </c>
      <c r="AC2157">
        <v>4</v>
      </c>
      <c r="AD2157" s="14">
        <f t="shared" ca="1" si="137"/>
        <v>3.7240552753652181</v>
      </c>
      <c r="AE2157">
        <v>5</v>
      </c>
      <c r="AF2157">
        <v>0</v>
      </c>
      <c r="AG2157">
        <v>0</v>
      </c>
      <c r="AH2157">
        <v>0</v>
      </c>
      <c r="AI2157">
        <v>0</v>
      </c>
      <c r="AJ2157">
        <v>0</v>
      </c>
      <c r="AK2157">
        <v>0</v>
      </c>
      <c r="AL2157">
        <v>0</v>
      </c>
      <c r="AM2157" t="s">
        <v>41</v>
      </c>
    </row>
    <row r="2158" spans="1:39" hidden="1" x14ac:dyDescent="0.3">
      <c r="A2158">
        <v>10264</v>
      </c>
      <c r="B2158">
        <v>1979</v>
      </c>
      <c r="C2158" s="14">
        <f>2021-Table1[[#This Row],[Year_Birth]]</f>
        <v>42</v>
      </c>
      <c r="D2158" t="s">
        <v>46</v>
      </c>
      <c r="E2158" s="14" t="str" cm="1">
        <f t="array" ref="E2158">_xlfn.SWITCH(Table1[[#This Row],[Education]],"Graduation","Bachelor’s","Basic","High School","2n Cycle","Master’s","Master","Master’s","PhD","PhD","Other")</f>
        <v>Bachelor’s</v>
      </c>
      <c r="F2158" t="s">
        <v>49</v>
      </c>
      <c r="G2158" s="14" t="s">
        <v>49</v>
      </c>
      <c r="H2158" s="14" t="str" cm="1">
        <f t="array" ref="H2158">_xlfn.SWITCH(Table1[[#This Row],[Marital_Status_mod]],"Together","Couple","Married","Couple","Divorced","Single","Single","Single","Widow","Single","Other")</f>
        <v>Single</v>
      </c>
      <c r="I2158" s="4">
        <v>15287</v>
      </c>
      <c r="J2158" s="41" t="str">
        <f t="shared" si="134"/>
        <v>$10 - $20K</v>
      </c>
      <c r="K2158">
        <v>1</v>
      </c>
      <c r="L2158">
        <v>0</v>
      </c>
      <c r="M2158">
        <f>Table1[[#This Row],[Teenhome]]+Table1[[#This Row],[Kidhome]]</f>
        <v>1</v>
      </c>
      <c r="N2158" s="1">
        <v>41192</v>
      </c>
      <c r="O2158" s="16">
        <f>(Table1[[#This Row],[DataSetDate]]-Table1[[#This Row],[Dt_Customer]])/365</f>
        <v>8.3287671232876708</v>
      </c>
      <c r="P2158" s="15">
        <v>44232</v>
      </c>
      <c r="Q2158">
        <v>60</v>
      </c>
      <c r="R2158" s="4">
        <v>1</v>
      </c>
      <c r="S2158" s="4">
        <v>2</v>
      </c>
      <c r="T2158" s="4">
        <v>8</v>
      </c>
      <c r="U2158" s="4">
        <v>4</v>
      </c>
      <c r="V2158" s="4">
        <v>3</v>
      </c>
      <c r="W2158" s="4">
        <v>13</v>
      </c>
      <c r="X2158">
        <v>2</v>
      </c>
      <c r="Y2158">
        <v>1</v>
      </c>
      <c r="Z2158" t="str">
        <f t="shared" si="135"/>
        <v>Low</v>
      </c>
      <c r="AA2158" s="14">
        <f t="shared" ca="1" si="136"/>
        <v>0.711577045949503</v>
      </c>
      <c r="AB2158">
        <v>1</v>
      </c>
      <c r="AC2158">
        <v>2</v>
      </c>
      <c r="AD2158" s="14">
        <f t="shared" ca="1" si="137"/>
        <v>2.1166133234625808</v>
      </c>
      <c r="AE2158">
        <v>7</v>
      </c>
      <c r="AF2158">
        <v>0</v>
      </c>
      <c r="AG2158">
        <v>0</v>
      </c>
      <c r="AH2158">
        <v>1</v>
      </c>
      <c r="AI2158">
        <v>0</v>
      </c>
      <c r="AJ2158">
        <v>0</v>
      </c>
      <c r="AK2158">
        <v>1</v>
      </c>
      <c r="AL2158">
        <v>0</v>
      </c>
      <c r="AM2158" t="s">
        <v>47</v>
      </c>
    </row>
    <row r="2159" spans="1:39" hidden="1" x14ac:dyDescent="0.3">
      <c r="A2159">
        <v>234</v>
      </c>
      <c r="B2159">
        <v>1979</v>
      </c>
      <c r="C2159" s="14">
        <f>2021-Table1[[#This Row],[Year_Birth]]</f>
        <v>42</v>
      </c>
      <c r="D2159" t="s">
        <v>46</v>
      </c>
      <c r="E2159" s="14" t="str" cm="1">
        <f t="array" ref="E2159">_xlfn.SWITCH(Table1[[#This Row],[Education]],"Graduation","Bachelor’s","Basic","High School","2n Cycle","Master’s","Master","Master’s","PhD","PhD","Other")</f>
        <v>Bachelor’s</v>
      </c>
      <c r="F2159" t="s">
        <v>49</v>
      </c>
      <c r="G2159" s="14" t="s">
        <v>49</v>
      </c>
      <c r="H2159" s="14" t="str" cm="1">
        <f t="array" ref="H2159">_xlfn.SWITCH(Table1[[#This Row],[Marital_Status_mod]],"Together","Couple","Married","Couple","Divorced","Single","Single","Single","Widow","Single","Other")</f>
        <v>Single</v>
      </c>
      <c r="I2159" s="4">
        <v>15287</v>
      </c>
      <c r="J2159" s="41" t="str">
        <f t="shared" si="134"/>
        <v>$10 - $20K</v>
      </c>
      <c r="K2159">
        <v>1</v>
      </c>
      <c r="L2159">
        <v>0</v>
      </c>
      <c r="M2159">
        <f>Table1[[#This Row],[Teenhome]]+Table1[[#This Row],[Kidhome]]</f>
        <v>1</v>
      </c>
      <c r="N2159" s="1">
        <v>41192</v>
      </c>
      <c r="O2159" s="16">
        <f>(Table1[[#This Row],[DataSetDate]]-Table1[[#This Row],[Dt_Customer]])/365</f>
        <v>8.3287671232876708</v>
      </c>
      <c r="P2159" s="15">
        <v>44232</v>
      </c>
      <c r="Q2159">
        <v>60</v>
      </c>
      <c r="R2159" s="4">
        <v>1</v>
      </c>
      <c r="S2159" s="4">
        <v>2</v>
      </c>
      <c r="T2159" s="4">
        <v>8</v>
      </c>
      <c r="U2159" s="4">
        <v>4</v>
      </c>
      <c r="V2159" s="4">
        <v>3</v>
      </c>
      <c r="W2159" s="4">
        <v>13</v>
      </c>
      <c r="X2159">
        <v>2</v>
      </c>
      <c r="Y2159">
        <v>1</v>
      </c>
      <c r="Z2159" t="str">
        <f t="shared" si="135"/>
        <v>Low</v>
      </c>
      <c r="AA2159" s="14">
        <f t="shared" ca="1" si="136"/>
        <v>1.1422141967958137</v>
      </c>
      <c r="AB2159">
        <v>1</v>
      </c>
      <c r="AC2159">
        <v>2</v>
      </c>
      <c r="AD2159" s="14">
        <f t="shared" ca="1" si="137"/>
        <v>2.0772723790890453</v>
      </c>
      <c r="AE2159">
        <v>7</v>
      </c>
      <c r="AF2159">
        <v>0</v>
      </c>
      <c r="AG2159">
        <v>0</v>
      </c>
      <c r="AH2159">
        <v>1</v>
      </c>
      <c r="AI2159">
        <v>0</v>
      </c>
      <c r="AJ2159">
        <v>0</v>
      </c>
      <c r="AK2159">
        <v>1</v>
      </c>
      <c r="AL2159">
        <v>0</v>
      </c>
      <c r="AM2159" t="s">
        <v>41</v>
      </c>
    </row>
    <row r="2160" spans="1:39" hidden="1" x14ac:dyDescent="0.3">
      <c r="A2160">
        <v>7600</v>
      </c>
      <c r="B2160">
        <v>1992</v>
      </c>
      <c r="C2160" s="14">
        <f>2021-Table1[[#This Row],[Year_Birth]]</f>
        <v>29</v>
      </c>
      <c r="D2160" t="s">
        <v>59</v>
      </c>
      <c r="E2160" s="14" t="str" cm="1">
        <f t="array" ref="E2160">_xlfn.SWITCH(Table1[[#This Row],[Education]],"Graduation","Bachelor’s","Basic","High School","2n Cycle","Master’s","Master","Master’s","PhD","PhD","Other")</f>
        <v>High School</v>
      </c>
      <c r="F2160" t="s">
        <v>50</v>
      </c>
      <c r="G2160" s="14" t="s">
        <v>50</v>
      </c>
      <c r="H2160" s="14" t="str" cm="1">
        <f t="array" ref="H2160">_xlfn.SWITCH(Table1[[#This Row],[Marital_Status_mod]],"Together","Couple","Married","Couple","Divorced","Single","Single","Single","Widow","Single","Other")</f>
        <v>Single</v>
      </c>
      <c r="I2160" s="4">
        <v>15253</v>
      </c>
      <c r="J2160" s="41" t="str">
        <f t="shared" si="134"/>
        <v>$10 - $20K</v>
      </c>
      <c r="K2160">
        <v>1</v>
      </c>
      <c r="L2160">
        <v>0</v>
      </c>
      <c r="M2160">
        <f>Table1[[#This Row],[Teenhome]]+Table1[[#This Row],[Kidhome]]</f>
        <v>1</v>
      </c>
      <c r="N2160" s="1">
        <v>41575</v>
      </c>
      <c r="O2160" s="16">
        <f>(Table1[[#This Row],[DataSetDate]]-Table1[[#This Row],[Dt_Customer]])/365</f>
        <v>7.279452054794521</v>
      </c>
      <c r="P2160" s="15">
        <v>44232</v>
      </c>
      <c r="Q2160">
        <v>13</v>
      </c>
      <c r="R2160" s="4">
        <v>1</v>
      </c>
      <c r="S2160" s="4">
        <v>3</v>
      </c>
      <c r="T2160" s="4">
        <v>3</v>
      </c>
      <c r="U2160" s="4">
        <v>8</v>
      </c>
      <c r="V2160" s="4">
        <v>1</v>
      </c>
      <c r="W2160" s="4">
        <v>13</v>
      </c>
      <c r="X2160">
        <v>2</v>
      </c>
      <c r="Y2160">
        <v>1</v>
      </c>
      <c r="Z2160" t="str">
        <f t="shared" si="135"/>
        <v>Low</v>
      </c>
      <c r="AA2160" s="14">
        <f t="shared" ca="1" si="136"/>
        <v>0.78865936022906535</v>
      </c>
      <c r="AB2160">
        <v>0</v>
      </c>
      <c r="AC2160">
        <v>3</v>
      </c>
      <c r="AD2160" s="14">
        <f t="shared" ca="1" si="137"/>
        <v>3.0550004183672432</v>
      </c>
      <c r="AE2160">
        <v>7</v>
      </c>
      <c r="AF2160">
        <v>0</v>
      </c>
      <c r="AG2160">
        <v>0</v>
      </c>
      <c r="AH2160">
        <v>0</v>
      </c>
      <c r="AI2160">
        <v>0</v>
      </c>
      <c r="AJ2160">
        <v>0</v>
      </c>
      <c r="AK2160">
        <v>0</v>
      </c>
      <c r="AL2160">
        <v>0</v>
      </c>
      <c r="AM2160" t="s">
        <v>48</v>
      </c>
    </row>
    <row r="2161" spans="1:39" hidden="1" x14ac:dyDescent="0.3">
      <c r="A2161">
        <v>10262</v>
      </c>
      <c r="B2161">
        <v>1980</v>
      </c>
      <c r="C2161" s="14">
        <f>2021-Table1[[#This Row],[Year_Birth]]</f>
        <v>41</v>
      </c>
      <c r="D2161" t="s">
        <v>46</v>
      </c>
      <c r="E2161" s="14" t="str" cm="1">
        <f t="array" ref="E2161">_xlfn.SWITCH(Table1[[#This Row],[Education]],"Graduation","Bachelor’s","Basic","High School","2n Cycle","Master’s","Master","Master’s","PhD","PhD","Other")</f>
        <v>Bachelor’s</v>
      </c>
      <c r="F2161" t="s">
        <v>42</v>
      </c>
      <c r="G2161" s="14" t="s">
        <v>42</v>
      </c>
      <c r="H2161" s="14" t="str" cm="1">
        <f t="array" ref="H2161">_xlfn.SWITCH(Table1[[#This Row],[Marital_Status_mod]],"Together","Couple","Married","Couple","Divorced","Single","Single","Single","Widow","Single","Other")</f>
        <v>Couple</v>
      </c>
      <c r="I2161" s="4">
        <v>15072</v>
      </c>
      <c r="J2161" s="41" t="str">
        <f t="shared" si="134"/>
        <v>$10 - $20K</v>
      </c>
      <c r="K2161">
        <v>2</v>
      </c>
      <c r="L2161">
        <v>0</v>
      </c>
      <c r="M2161">
        <f>Table1[[#This Row],[Teenhome]]+Table1[[#This Row],[Kidhome]]</f>
        <v>2</v>
      </c>
      <c r="N2161" s="1">
        <v>41404</v>
      </c>
      <c r="O2161" s="16">
        <f>(Table1[[#This Row],[DataSetDate]]-Table1[[#This Row],[Dt_Customer]])/365</f>
        <v>7.7479452054794518</v>
      </c>
      <c r="P2161" s="15">
        <v>44232</v>
      </c>
      <c r="Q2161">
        <v>96</v>
      </c>
      <c r="R2161" s="4">
        <v>8</v>
      </c>
      <c r="S2161" s="4">
        <v>2</v>
      </c>
      <c r="T2161" s="4">
        <v>15</v>
      </c>
      <c r="U2161" s="4">
        <v>0</v>
      </c>
      <c r="V2161" s="4">
        <v>10</v>
      </c>
      <c r="W2161" s="4">
        <v>18</v>
      </c>
      <c r="X2161">
        <v>4</v>
      </c>
      <c r="Y2161">
        <v>3</v>
      </c>
      <c r="Z2161" t="str">
        <f t="shared" si="135"/>
        <v>Medium</v>
      </c>
      <c r="AA2161" s="14">
        <f t="shared" ca="1" si="136"/>
        <v>2.7231141149376907</v>
      </c>
      <c r="AB2161">
        <v>1</v>
      </c>
      <c r="AC2161">
        <v>3</v>
      </c>
      <c r="AD2161" s="14">
        <f t="shared" ca="1" si="137"/>
        <v>2.7700370916144377</v>
      </c>
      <c r="AE2161">
        <v>5</v>
      </c>
      <c r="AF2161">
        <v>0</v>
      </c>
      <c r="AG2161">
        <v>0</v>
      </c>
      <c r="AH2161">
        <v>0</v>
      </c>
      <c r="AI2161">
        <v>0</v>
      </c>
      <c r="AJ2161">
        <v>0</v>
      </c>
      <c r="AK2161">
        <v>0</v>
      </c>
      <c r="AL2161">
        <v>0</v>
      </c>
      <c r="AM2161" t="s">
        <v>45</v>
      </c>
    </row>
    <row r="2162" spans="1:39" hidden="1" x14ac:dyDescent="0.3">
      <c r="A2162">
        <v>3839</v>
      </c>
      <c r="B2162">
        <v>1958</v>
      </c>
      <c r="C2162" s="14">
        <f>2021-Table1[[#This Row],[Year_Birth]]</f>
        <v>63</v>
      </c>
      <c r="D2162" t="s">
        <v>59</v>
      </c>
      <c r="E2162" s="14" t="str" cm="1">
        <f t="array" ref="E2162">_xlfn.SWITCH(Table1[[#This Row],[Education]],"Graduation","Bachelor’s","Basic","High School","2n Cycle","Master’s","Master","Master’s","PhD","PhD","Other")</f>
        <v>High School</v>
      </c>
      <c r="F2162" t="s">
        <v>50</v>
      </c>
      <c r="G2162" s="14" t="s">
        <v>50</v>
      </c>
      <c r="H2162" s="14" t="str" cm="1">
        <f t="array" ref="H2162">_xlfn.SWITCH(Table1[[#This Row],[Marital_Status_mod]],"Together","Couple","Married","Couple","Divorced","Single","Single","Single","Widow","Single","Other")</f>
        <v>Single</v>
      </c>
      <c r="I2162" s="4">
        <v>15056</v>
      </c>
      <c r="J2162" s="41" t="str">
        <f t="shared" si="134"/>
        <v>$10 - $20K</v>
      </c>
      <c r="K2162">
        <v>1</v>
      </c>
      <c r="L2162">
        <v>1</v>
      </c>
      <c r="M2162">
        <f>Table1[[#This Row],[Teenhome]]+Table1[[#This Row],[Kidhome]]</f>
        <v>2</v>
      </c>
      <c r="N2162" s="1">
        <v>41397</v>
      </c>
      <c r="O2162" s="16">
        <f>(Table1[[#This Row],[DataSetDate]]-Table1[[#This Row],[Dt_Customer]])/365</f>
        <v>7.7671232876712333</v>
      </c>
      <c r="P2162" s="15">
        <v>44232</v>
      </c>
      <c r="Q2162">
        <v>76</v>
      </c>
      <c r="R2162" s="4">
        <v>6</v>
      </c>
      <c r="S2162" s="4">
        <v>12</v>
      </c>
      <c r="T2162" s="4">
        <v>3</v>
      </c>
      <c r="U2162" s="4">
        <v>21</v>
      </c>
      <c r="V2162" s="4">
        <v>6</v>
      </c>
      <c r="W2162" s="4">
        <v>40</v>
      </c>
      <c r="X2162">
        <v>5</v>
      </c>
      <c r="Y2162">
        <v>2</v>
      </c>
      <c r="Z2162" t="str">
        <f t="shared" si="135"/>
        <v>Low</v>
      </c>
      <c r="AA2162" s="14">
        <f t="shared" ca="1" si="136"/>
        <v>1.6146750457233821</v>
      </c>
      <c r="AB2162">
        <v>2</v>
      </c>
      <c r="AC2162">
        <v>3</v>
      </c>
      <c r="AD2162" s="14">
        <f t="shared" ca="1" si="137"/>
        <v>2.7323306483057404</v>
      </c>
      <c r="AE2162">
        <v>5</v>
      </c>
      <c r="AF2162">
        <v>0</v>
      </c>
      <c r="AG2162">
        <v>0</v>
      </c>
      <c r="AH2162">
        <v>0</v>
      </c>
      <c r="AI2162">
        <v>0</v>
      </c>
      <c r="AJ2162">
        <v>0</v>
      </c>
      <c r="AK2162">
        <v>0</v>
      </c>
      <c r="AL2162">
        <v>0</v>
      </c>
      <c r="AM2162" t="s">
        <v>41</v>
      </c>
    </row>
    <row r="2163" spans="1:39" hidden="1" x14ac:dyDescent="0.3">
      <c r="A2163">
        <v>3628</v>
      </c>
      <c r="B2163">
        <v>1987</v>
      </c>
      <c r="C2163" s="14">
        <f>2021-Table1[[#This Row],[Year_Birth]]</f>
        <v>34</v>
      </c>
      <c r="D2163" t="s">
        <v>59</v>
      </c>
      <c r="E2163" s="14" t="str" cm="1">
        <f t="array" ref="E2163">_xlfn.SWITCH(Table1[[#This Row],[Education]],"Graduation","Bachelor’s","Basic","High School","2n Cycle","Master’s","Master","Master’s","PhD","PhD","Other")</f>
        <v>High School</v>
      </c>
      <c r="F2163" t="s">
        <v>50</v>
      </c>
      <c r="G2163" s="14" t="s">
        <v>50</v>
      </c>
      <c r="H2163" s="14" t="str" cm="1">
        <f t="array" ref="H2163">_xlfn.SWITCH(Table1[[#This Row],[Marital_Status_mod]],"Together","Couple","Married","Couple","Divorced","Single","Single","Single","Widow","Single","Other")</f>
        <v>Single</v>
      </c>
      <c r="I2163" s="4">
        <v>15038</v>
      </c>
      <c r="J2163" s="41" t="str">
        <f t="shared" si="134"/>
        <v>$10 - $20K</v>
      </c>
      <c r="K2163">
        <v>1</v>
      </c>
      <c r="L2163">
        <v>0</v>
      </c>
      <c r="M2163">
        <f>Table1[[#This Row],[Teenhome]]+Table1[[#This Row],[Kidhome]]</f>
        <v>1</v>
      </c>
      <c r="N2163" s="1">
        <v>41303</v>
      </c>
      <c r="O2163" s="16">
        <f>(Table1[[#This Row],[DataSetDate]]-Table1[[#This Row],[Dt_Customer]])/365</f>
        <v>8.0246575342465754</v>
      </c>
      <c r="P2163" s="15">
        <v>44232</v>
      </c>
      <c r="Q2163">
        <v>93</v>
      </c>
      <c r="R2163" s="4">
        <v>4</v>
      </c>
      <c r="S2163" s="4">
        <v>8</v>
      </c>
      <c r="T2163" s="4">
        <v>11</v>
      </c>
      <c r="U2163" s="4">
        <v>19</v>
      </c>
      <c r="V2163" s="4">
        <v>12</v>
      </c>
      <c r="W2163" s="4">
        <v>26</v>
      </c>
      <c r="X2163">
        <v>2</v>
      </c>
      <c r="Y2163">
        <v>2</v>
      </c>
      <c r="Z2163" t="str">
        <f t="shared" si="135"/>
        <v>Low</v>
      </c>
      <c r="AA2163" s="14">
        <f t="shared" ca="1" si="136"/>
        <v>1.8645152020704738</v>
      </c>
      <c r="AB2163">
        <v>1</v>
      </c>
      <c r="AC2163">
        <v>2</v>
      </c>
      <c r="AD2163" s="14">
        <f t="shared" ca="1" si="137"/>
        <v>1.7521946364977803</v>
      </c>
      <c r="AE2163">
        <v>9</v>
      </c>
      <c r="AF2163">
        <v>0</v>
      </c>
      <c r="AG2163">
        <v>0</v>
      </c>
      <c r="AH2163">
        <v>0</v>
      </c>
      <c r="AI2163">
        <v>0</v>
      </c>
      <c r="AJ2163">
        <v>0</v>
      </c>
      <c r="AK2163">
        <v>0</v>
      </c>
      <c r="AL2163">
        <v>0</v>
      </c>
      <c r="AM2163" t="s">
        <v>41</v>
      </c>
    </row>
    <row r="2164" spans="1:39" hidden="1" x14ac:dyDescent="0.3">
      <c r="A2164">
        <v>9617</v>
      </c>
      <c r="B2164">
        <v>1951</v>
      </c>
      <c r="C2164" s="14">
        <f>2021-Table1[[#This Row],[Year_Birth]]</f>
        <v>70</v>
      </c>
      <c r="D2164" t="s">
        <v>46</v>
      </c>
      <c r="E2164" s="14" t="str" cm="1">
        <f t="array" ref="E2164">_xlfn.SWITCH(Table1[[#This Row],[Education]],"Graduation","Bachelor’s","Basic","High School","2n Cycle","Master’s","Master","Master’s","PhD","PhD","Other")</f>
        <v>Bachelor’s</v>
      </c>
      <c r="F2164" t="s">
        <v>50</v>
      </c>
      <c r="G2164" s="14" t="s">
        <v>50</v>
      </c>
      <c r="H2164" s="14" t="str" cm="1">
        <f t="array" ref="H2164">_xlfn.SWITCH(Table1[[#This Row],[Marital_Status_mod]],"Together","Couple","Married","Couple","Divorced","Single","Single","Single","Widow","Single","Other")</f>
        <v>Single</v>
      </c>
      <c r="I2164" s="4">
        <v>15033</v>
      </c>
      <c r="J2164" s="41" t="str">
        <f t="shared" si="134"/>
        <v>$10 - $20K</v>
      </c>
      <c r="K2164">
        <v>0</v>
      </c>
      <c r="L2164">
        <v>0</v>
      </c>
      <c r="M2164">
        <f>Table1[[#This Row],[Teenhome]]+Table1[[#This Row],[Kidhome]]</f>
        <v>0</v>
      </c>
      <c r="N2164" s="1">
        <v>41745</v>
      </c>
      <c r="O2164" s="16">
        <f>(Table1[[#This Row],[DataSetDate]]-Table1[[#This Row],[Dt_Customer]])/365</f>
        <v>6.8136986301369866</v>
      </c>
      <c r="P2164" s="15">
        <v>44232</v>
      </c>
      <c r="Q2164">
        <v>37</v>
      </c>
      <c r="R2164" s="4">
        <v>0</v>
      </c>
      <c r="S2164" s="4">
        <v>4</v>
      </c>
      <c r="T2164" s="4">
        <v>5</v>
      </c>
      <c r="U2164" s="4">
        <v>6</v>
      </c>
      <c r="V2164" s="4">
        <v>0</v>
      </c>
      <c r="W2164" s="4">
        <v>4</v>
      </c>
      <c r="X2164">
        <v>1</v>
      </c>
      <c r="Y2164">
        <v>1</v>
      </c>
      <c r="Z2164" t="str">
        <f t="shared" si="135"/>
        <v>Low</v>
      </c>
      <c r="AA2164" s="14">
        <f t="shared" ca="1" si="136"/>
        <v>0.96082909864846688</v>
      </c>
      <c r="AB2164">
        <v>0</v>
      </c>
      <c r="AC2164">
        <v>3</v>
      </c>
      <c r="AD2164" s="14">
        <f t="shared" ca="1" si="137"/>
        <v>2.7297317364645095</v>
      </c>
      <c r="AE2164">
        <v>3</v>
      </c>
      <c r="AF2164">
        <v>0</v>
      </c>
      <c r="AG2164">
        <v>0</v>
      </c>
      <c r="AH2164">
        <v>0</v>
      </c>
      <c r="AI2164">
        <v>0</v>
      </c>
      <c r="AJ2164">
        <v>0</v>
      </c>
      <c r="AK2164">
        <v>0</v>
      </c>
      <c r="AL2164">
        <v>0</v>
      </c>
      <c r="AM2164" t="s">
        <v>47</v>
      </c>
    </row>
    <row r="2165" spans="1:39" hidden="1" x14ac:dyDescent="0.3">
      <c r="A2165">
        <v>3850</v>
      </c>
      <c r="B2165">
        <v>1963</v>
      </c>
      <c r="C2165" s="14">
        <f>2021-Table1[[#This Row],[Year_Birth]]</f>
        <v>58</v>
      </c>
      <c r="D2165" t="s">
        <v>59</v>
      </c>
      <c r="E2165" s="14" t="str" cm="1">
        <f t="array" ref="E2165">_xlfn.SWITCH(Table1[[#This Row],[Education]],"Graduation","Bachelor’s","Basic","High School","2n Cycle","Master’s","Master","Master’s","PhD","PhD","Other")</f>
        <v>High School</v>
      </c>
      <c r="F2165" t="s">
        <v>40</v>
      </c>
      <c r="G2165" s="14" t="s">
        <v>40</v>
      </c>
      <c r="H2165" s="14" t="str" cm="1">
        <f t="array" ref="H2165">_xlfn.SWITCH(Table1[[#This Row],[Marital_Status_mod]],"Together","Couple","Married","Couple","Divorced","Single","Single","Single","Widow","Single","Other")</f>
        <v>Couple</v>
      </c>
      <c r="I2165" s="4">
        <v>14918</v>
      </c>
      <c r="J2165" s="41" t="str">
        <f t="shared" si="134"/>
        <v>$10 - $20K</v>
      </c>
      <c r="K2165">
        <v>0</v>
      </c>
      <c r="L2165">
        <v>1</v>
      </c>
      <c r="M2165">
        <f>Table1[[#This Row],[Teenhome]]+Table1[[#This Row],[Kidhome]]</f>
        <v>1</v>
      </c>
      <c r="N2165" s="1">
        <v>41250</v>
      </c>
      <c r="O2165" s="16">
        <f>(Table1[[#This Row],[DataSetDate]]-Table1[[#This Row],[Dt_Customer]])/365</f>
        <v>8.169863013698631</v>
      </c>
      <c r="P2165" s="15">
        <v>44232</v>
      </c>
      <c r="Q2165">
        <v>52</v>
      </c>
      <c r="R2165" s="4">
        <v>3</v>
      </c>
      <c r="S2165" s="4">
        <v>3</v>
      </c>
      <c r="T2165" s="4">
        <v>3</v>
      </c>
      <c r="U2165" s="4">
        <v>15</v>
      </c>
      <c r="V2165" s="4">
        <v>4</v>
      </c>
      <c r="W2165" s="4">
        <v>15</v>
      </c>
      <c r="X2165">
        <v>1</v>
      </c>
      <c r="Y2165">
        <v>1</v>
      </c>
      <c r="Z2165" t="str">
        <f t="shared" si="135"/>
        <v>Low</v>
      </c>
      <c r="AA2165" s="14">
        <f t="shared" ca="1" si="136"/>
        <v>0.91532034077436564</v>
      </c>
      <c r="AB2165">
        <v>0</v>
      </c>
      <c r="AC2165">
        <v>3</v>
      </c>
      <c r="AD2165" s="14">
        <f t="shared" ca="1" si="137"/>
        <v>3.1075466970272911</v>
      </c>
      <c r="AE2165">
        <v>6</v>
      </c>
      <c r="AF2165">
        <v>0</v>
      </c>
      <c r="AG2165">
        <v>0</v>
      </c>
      <c r="AH2165">
        <v>0</v>
      </c>
      <c r="AI2165">
        <v>0</v>
      </c>
      <c r="AJ2165">
        <v>0</v>
      </c>
      <c r="AK2165">
        <v>0</v>
      </c>
      <c r="AL2165">
        <v>0</v>
      </c>
      <c r="AM2165" t="s">
        <v>45</v>
      </c>
    </row>
    <row r="2166" spans="1:39" hidden="1" x14ac:dyDescent="0.3">
      <c r="A2166">
        <v>8700</v>
      </c>
      <c r="B2166">
        <v>1986</v>
      </c>
      <c r="C2166" s="14">
        <f>2021-Table1[[#This Row],[Year_Birth]]</f>
        <v>35</v>
      </c>
      <c r="D2166" t="s">
        <v>59</v>
      </c>
      <c r="E2166" s="14" t="str" cm="1">
        <f t="array" ref="E2166">_xlfn.SWITCH(Table1[[#This Row],[Education]],"Graduation","Bachelor’s","Basic","High School","2n Cycle","Master’s","Master","Master’s","PhD","PhD","Other")</f>
        <v>High School</v>
      </c>
      <c r="F2166" t="s">
        <v>50</v>
      </c>
      <c r="G2166" s="14" t="s">
        <v>50</v>
      </c>
      <c r="H2166" s="14" t="str" cm="1">
        <f t="array" ref="H2166">_xlfn.SWITCH(Table1[[#This Row],[Marital_Status_mod]],"Together","Couple","Married","Couple","Divorced","Single","Single","Single","Widow","Single","Other")</f>
        <v>Single</v>
      </c>
      <c r="I2166" s="4">
        <v>14906</v>
      </c>
      <c r="J2166" s="41" t="str">
        <f t="shared" si="134"/>
        <v>$10 - $20K</v>
      </c>
      <c r="K2166">
        <v>0</v>
      </c>
      <c r="L2166">
        <v>0</v>
      </c>
      <c r="M2166">
        <f>Table1[[#This Row],[Teenhome]]+Table1[[#This Row],[Kidhome]]</f>
        <v>0</v>
      </c>
      <c r="N2166" s="1">
        <v>41265</v>
      </c>
      <c r="O2166" s="16">
        <f>(Table1[[#This Row],[DataSetDate]]-Table1[[#This Row],[Dt_Customer]])/365</f>
        <v>8.1287671232876715</v>
      </c>
      <c r="P2166" s="15">
        <v>44232</v>
      </c>
      <c r="Q2166">
        <v>86</v>
      </c>
      <c r="R2166" s="4">
        <v>7</v>
      </c>
      <c r="S2166" s="4">
        <v>7</v>
      </c>
      <c r="T2166" s="4">
        <v>14</v>
      </c>
      <c r="U2166" s="4">
        <v>7</v>
      </c>
      <c r="V2166" s="4">
        <v>16</v>
      </c>
      <c r="W2166" s="4">
        <v>15</v>
      </c>
      <c r="X2166">
        <v>3</v>
      </c>
      <c r="Y2166">
        <v>2</v>
      </c>
      <c r="Z2166" t="str">
        <f t="shared" si="135"/>
        <v>Low</v>
      </c>
      <c r="AA2166" s="14">
        <f t="shared" ca="1" si="136"/>
        <v>1.7235986902688409</v>
      </c>
      <c r="AB2166">
        <v>1</v>
      </c>
      <c r="AC2166">
        <v>3</v>
      </c>
      <c r="AD2166" s="14">
        <f t="shared" ca="1" si="137"/>
        <v>3.0556285205109908</v>
      </c>
      <c r="AE2166">
        <v>7</v>
      </c>
      <c r="AF2166">
        <v>0</v>
      </c>
      <c r="AG2166">
        <v>0</v>
      </c>
      <c r="AH2166">
        <v>0</v>
      </c>
      <c r="AI2166">
        <v>0</v>
      </c>
      <c r="AJ2166">
        <v>0</v>
      </c>
      <c r="AK2166">
        <v>0</v>
      </c>
      <c r="AL2166">
        <v>0</v>
      </c>
      <c r="AM2166" t="s">
        <v>47</v>
      </c>
    </row>
    <row r="2167" spans="1:39" hidden="1" x14ac:dyDescent="0.3">
      <c r="A2167">
        <v>5835</v>
      </c>
      <c r="B2167">
        <v>1976</v>
      </c>
      <c r="C2167" s="14">
        <f>2021-Table1[[#This Row],[Year_Birth]]</f>
        <v>45</v>
      </c>
      <c r="D2167" t="s">
        <v>39</v>
      </c>
      <c r="E2167" s="14" t="str" cm="1">
        <f t="array" ref="E2167">_xlfn.SWITCH(Table1[[#This Row],[Education]],"Graduation","Bachelor’s","Basic","High School","2n Cycle","Master’s","Master","Master’s","PhD","PhD","Other")</f>
        <v>PhD</v>
      </c>
      <c r="F2167" t="s">
        <v>49</v>
      </c>
      <c r="G2167" s="14" t="s">
        <v>49</v>
      </c>
      <c r="H2167" s="14" t="str" cm="1">
        <f t="array" ref="H2167">_xlfn.SWITCH(Table1[[#This Row],[Marital_Status_mod]],"Together","Couple","Married","Couple","Divorced","Single","Single","Single","Widow","Single","Other")</f>
        <v>Single</v>
      </c>
      <c r="I2167" s="4">
        <v>14849</v>
      </c>
      <c r="J2167" s="41" t="str">
        <f t="shared" si="134"/>
        <v>$10 - $20K</v>
      </c>
      <c r="K2167">
        <v>1</v>
      </c>
      <c r="L2167">
        <v>0</v>
      </c>
      <c r="M2167">
        <f>Table1[[#This Row],[Teenhome]]+Table1[[#This Row],[Kidhome]]</f>
        <v>1</v>
      </c>
      <c r="N2167" s="1">
        <v>41457</v>
      </c>
      <c r="O2167" s="16">
        <f>(Table1[[#This Row],[DataSetDate]]-Table1[[#This Row],[Dt_Customer]])/365</f>
        <v>7.602739726027397</v>
      </c>
      <c r="P2167" s="15">
        <v>44232</v>
      </c>
      <c r="Q2167">
        <v>39</v>
      </c>
      <c r="R2167" s="4">
        <v>21</v>
      </c>
      <c r="S2167" s="4">
        <v>2</v>
      </c>
      <c r="T2167" s="4">
        <v>28</v>
      </c>
      <c r="U2167" s="4">
        <v>3</v>
      </c>
      <c r="V2167" s="4">
        <v>2</v>
      </c>
      <c r="W2167" s="4">
        <v>9</v>
      </c>
      <c r="X2167">
        <v>3</v>
      </c>
      <c r="Y2167">
        <v>2</v>
      </c>
      <c r="Z2167" t="str">
        <f t="shared" si="135"/>
        <v>Low</v>
      </c>
      <c r="AA2167" s="14">
        <f t="shared" ca="1" si="136"/>
        <v>1.8597466275291026</v>
      </c>
      <c r="AB2167">
        <v>0</v>
      </c>
      <c r="AC2167">
        <v>4</v>
      </c>
      <c r="AD2167" s="14">
        <f t="shared" ca="1" si="137"/>
        <v>4.3910281482431799</v>
      </c>
      <c r="AE2167">
        <v>8</v>
      </c>
      <c r="AF2167">
        <v>0</v>
      </c>
      <c r="AG2167">
        <v>0</v>
      </c>
      <c r="AH2167">
        <v>0</v>
      </c>
      <c r="AI2167">
        <v>0</v>
      </c>
      <c r="AJ2167">
        <v>0</v>
      </c>
      <c r="AK2167">
        <v>0</v>
      </c>
      <c r="AL2167">
        <v>0</v>
      </c>
      <c r="AM2167" t="s">
        <v>41</v>
      </c>
    </row>
    <row r="2168" spans="1:39" hidden="1" x14ac:dyDescent="0.3">
      <c r="A2168">
        <v>1241</v>
      </c>
      <c r="B2168">
        <v>1984</v>
      </c>
      <c r="C2168" s="14">
        <f>2021-Table1[[#This Row],[Year_Birth]]</f>
        <v>37</v>
      </c>
      <c r="D2168" t="s">
        <v>51</v>
      </c>
      <c r="E2168" s="14" t="str" cm="1">
        <f t="array" ref="E2168">_xlfn.SWITCH(Table1[[#This Row],[Education]],"Graduation","Bachelor’s","Basic","High School","2n Cycle","Master’s","Master","Master’s","PhD","PhD","Other")</f>
        <v>Master’s</v>
      </c>
      <c r="F2168" t="s">
        <v>42</v>
      </c>
      <c r="G2168" s="14" t="s">
        <v>42</v>
      </c>
      <c r="H2168" s="14" t="str" cm="1">
        <f t="array" ref="H2168">_xlfn.SWITCH(Table1[[#This Row],[Marital_Status_mod]],"Together","Couple","Married","Couple","Divorced","Single","Single","Single","Widow","Single","Other")</f>
        <v>Couple</v>
      </c>
      <c r="I2168" s="4">
        <v>14796</v>
      </c>
      <c r="J2168" s="41" t="str">
        <f t="shared" si="134"/>
        <v>$10 - $20K</v>
      </c>
      <c r="K2168">
        <v>1</v>
      </c>
      <c r="L2168">
        <v>0</v>
      </c>
      <c r="M2168">
        <f>Table1[[#This Row],[Teenhome]]+Table1[[#This Row],[Kidhome]]</f>
        <v>1</v>
      </c>
      <c r="N2168" s="1">
        <v>41169</v>
      </c>
      <c r="O2168" s="16">
        <f>(Table1[[#This Row],[DataSetDate]]-Table1[[#This Row],[Dt_Customer]])/365</f>
        <v>8.3917808219178074</v>
      </c>
      <c r="P2168" s="15">
        <v>44232</v>
      </c>
      <c r="Q2168">
        <v>1</v>
      </c>
      <c r="R2168" s="4">
        <v>13</v>
      </c>
      <c r="S2168" s="4">
        <v>3</v>
      </c>
      <c r="T2168" s="4">
        <v>8</v>
      </c>
      <c r="U2168" s="4">
        <v>7</v>
      </c>
      <c r="V2168" s="4">
        <v>4</v>
      </c>
      <c r="W2168" s="4">
        <v>16</v>
      </c>
      <c r="X2168">
        <v>2</v>
      </c>
      <c r="Y2168">
        <v>1</v>
      </c>
      <c r="Z2168" t="str">
        <f t="shared" si="135"/>
        <v>Low</v>
      </c>
      <c r="AA2168" s="14">
        <f t="shared" ca="1" si="136"/>
        <v>0.73777623907422674</v>
      </c>
      <c r="AB2168">
        <v>0</v>
      </c>
      <c r="AC2168">
        <v>3</v>
      </c>
      <c r="AD2168" s="14">
        <f t="shared" ca="1" si="137"/>
        <v>2.8407763469014107</v>
      </c>
      <c r="AE2168">
        <v>9</v>
      </c>
      <c r="AF2168">
        <v>0</v>
      </c>
      <c r="AG2168">
        <v>0</v>
      </c>
      <c r="AH2168">
        <v>0</v>
      </c>
      <c r="AI2168">
        <v>0</v>
      </c>
      <c r="AJ2168">
        <v>0</v>
      </c>
      <c r="AK2168">
        <v>1</v>
      </c>
      <c r="AL2168">
        <v>0</v>
      </c>
      <c r="AM2168" t="s">
        <v>52</v>
      </c>
    </row>
    <row r="2169" spans="1:39" hidden="1" x14ac:dyDescent="0.3">
      <c r="A2169">
        <v>8162</v>
      </c>
      <c r="B2169">
        <v>1956</v>
      </c>
      <c r="C2169" s="14">
        <f>2021-Table1[[#This Row],[Year_Birth]]</f>
        <v>65</v>
      </c>
      <c r="D2169" t="s">
        <v>44</v>
      </c>
      <c r="E2169" s="14" t="str" cm="1">
        <f t="array" ref="E2169">_xlfn.SWITCH(Table1[[#This Row],[Education]],"Graduation","Bachelor’s","Basic","High School","2n Cycle","Master’s","Master","Master’s","PhD","PhD","Other")</f>
        <v>Master’s</v>
      </c>
      <c r="F2169" t="s">
        <v>40</v>
      </c>
      <c r="G2169" s="14" t="s">
        <v>40</v>
      </c>
      <c r="H2169" s="14" t="str" cm="1">
        <f t="array" ref="H2169">_xlfn.SWITCH(Table1[[#This Row],[Marital_Status_mod]],"Together","Couple","Married","Couple","Divorced","Single","Single","Single","Widow","Single","Other")</f>
        <v>Couple</v>
      </c>
      <c r="I2169" s="4">
        <v>14661</v>
      </c>
      <c r="J2169" s="41" t="str">
        <f t="shared" si="134"/>
        <v>$10 - $20K</v>
      </c>
      <c r="K2169">
        <v>0</v>
      </c>
      <c r="L2169">
        <v>0</v>
      </c>
      <c r="M2169">
        <f>Table1[[#This Row],[Teenhome]]+Table1[[#This Row],[Kidhome]]</f>
        <v>0</v>
      </c>
      <c r="N2169" s="1">
        <v>41275</v>
      </c>
      <c r="O2169" s="16">
        <f>(Table1[[#This Row],[DataSetDate]]-Table1[[#This Row],[Dt_Customer]])/365</f>
        <v>8.1013698630136979</v>
      </c>
      <c r="P2169" s="15">
        <v>44232</v>
      </c>
      <c r="Q2169">
        <v>88</v>
      </c>
      <c r="R2169" s="4">
        <v>4</v>
      </c>
      <c r="S2169" s="4">
        <v>1</v>
      </c>
      <c r="T2169" s="4">
        <v>11</v>
      </c>
      <c r="U2169" s="4">
        <v>6</v>
      </c>
      <c r="V2169" s="4">
        <v>2</v>
      </c>
      <c r="W2169" s="4">
        <v>2</v>
      </c>
      <c r="X2169">
        <v>1</v>
      </c>
      <c r="Y2169">
        <v>1</v>
      </c>
      <c r="Z2169" t="str">
        <f t="shared" si="135"/>
        <v>Low</v>
      </c>
      <c r="AA2169" s="14">
        <f t="shared" ca="1" si="136"/>
        <v>0.83756986396895805</v>
      </c>
      <c r="AB2169">
        <v>0</v>
      </c>
      <c r="AC2169">
        <v>3</v>
      </c>
      <c r="AD2169" s="14">
        <f t="shared" ca="1" si="137"/>
        <v>3.1697138659021271</v>
      </c>
      <c r="AE2169">
        <v>6</v>
      </c>
      <c r="AF2169">
        <v>0</v>
      </c>
      <c r="AG2169">
        <v>0</v>
      </c>
      <c r="AH2169">
        <v>0</v>
      </c>
      <c r="AI2169">
        <v>0</v>
      </c>
      <c r="AJ2169">
        <v>0</v>
      </c>
      <c r="AK2169">
        <v>0</v>
      </c>
      <c r="AL2169">
        <v>0</v>
      </c>
      <c r="AM2169" t="s">
        <v>41</v>
      </c>
    </row>
    <row r="2170" spans="1:39" hidden="1" x14ac:dyDescent="0.3">
      <c r="A2170">
        <v>8213</v>
      </c>
      <c r="B2170">
        <v>1980</v>
      </c>
      <c r="C2170" s="14">
        <f>2021-Table1[[#This Row],[Year_Birth]]</f>
        <v>41</v>
      </c>
      <c r="D2170" t="s">
        <v>51</v>
      </c>
      <c r="E2170" s="14" t="str" cm="1">
        <f t="array" ref="E2170">_xlfn.SWITCH(Table1[[#This Row],[Education]],"Graduation","Bachelor’s","Basic","High School","2n Cycle","Master’s","Master","Master’s","PhD","PhD","Other")</f>
        <v>Master’s</v>
      </c>
      <c r="F2170" t="s">
        <v>40</v>
      </c>
      <c r="G2170" s="14" t="s">
        <v>40</v>
      </c>
      <c r="H2170" s="14" t="str" cm="1">
        <f t="array" ref="H2170">_xlfn.SWITCH(Table1[[#This Row],[Marital_Status_mod]],"Together","Couple","Married","Couple","Divorced","Single","Single","Single","Widow","Single","Other")</f>
        <v>Couple</v>
      </c>
      <c r="I2170" s="4">
        <v>14515</v>
      </c>
      <c r="J2170" s="41" t="str">
        <f t="shared" si="134"/>
        <v>$10 - $20K</v>
      </c>
      <c r="K2170">
        <v>1</v>
      </c>
      <c r="L2170">
        <v>0</v>
      </c>
      <c r="M2170">
        <f>Table1[[#This Row],[Teenhome]]+Table1[[#This Row],[Kidhome]]</f>
        <v>1</v>
      </c>
      <c r="N2170" s="1">
        <v>41222</v>
      </c>
      <c r="O2170" s="16">
        <f>(Table1[[#This Row],[DataSetDate]]-Table1[[#This Row],[Dt_Customer]])/365</f>
        <v>8.2465753424657535</v>
      </c>
      <c r="P2170" s="15">
        <v>44232</v>
      </c>
      <c r="Q2170">
        <v>71</v>
      </c>
      <c r="R2170" s="4">
        <v>6</v>
      </c>
      <c r="S2170" s="4">
        <v>4</v>
      </c>
      <c r="T2170" s="4">
        <v>9</v>
      </c>
      <c r="U2170" s="4">
        <v>6</v>
      </c>
      <c r="V2170" s="4">
        <v>36</v>
      </c>
      <c r="W2170" s="4">
        <v>35</v>
      </c>
      <c r="X2170">
        <v>4</v>
      </c>
      <c r="Y2170">
        <v>2</v>
      </c>
      <c r="Z2170" t="str">
        <f t="shared" si="135"/>
        <v>Low</v>
      </c>
      <c r="AA2170" s="14">
        <f t="shared" ca="1" si="136"/>
        <v>2.1544430947901141</v>
      </c>
      <c r="AB2170">
        <v>2</v>
      </c>
      <c r="AC2170">
        <v>3</v>
      </c>
      <c r="AD2170" s="14">
        <f t="shared" ca="1" si="137"/>
        <v>2.6735067458428889</v>
      </c>
      <c r="AE2170">
        <v>7</v>
      </c>
      <c r="AF2170">
        <v>0</v>
      </c>
      <c r="AG2170">
        <v>0</v>
      </c>
      <c r="AH2170">
        <v>0</v>
      </c>
      <c r="AI2170">
        <v>0</v>
      </c>
      <c r="AJ2170">
        <v>0</v>
      </c>
      <c r="AK2170">
        <v>1</v>
      </c>
      <c r="AL2170">
        <v>0</v>
      </c>
      <c r="AM2170" t="s">
        <v>41</v>
      </c>
    </row>
    <row r="2171" spans="1:39" hidden="1" x14ac:dyDescent="0.3">
      <c r="A2171">
        <v>193</v>
      </c>
      <c r="B2171">
        <v>1996</v>
      </c>
      <c r="C2171" s="14">
        <f>2021-Table1[[#This Row],[Year_Birth]]</f>
        <v>25</v>
      </c>
      <c r="D2171" t="s">
        <v>59</v>
      </c>
      <c r="E2171" s="14" t="str" cm="1">
        <f t="array" ref="E2171">_xlfn.SWITCH(Table1[[#This Row],[Education]],"Graduation","Bachelor’s","Basic","High School","2n Cycle","Master’s","Master","Master’s","PhD","PhD","Other")</f>
        <v>High School</v>
      </c>
      <c r="F2171" t="s">
        <v>42</v>
      </c>
      <c r="G2171" s="14" t="s">
        <v>42</v>
      </c>
      <c r="H2171" s="14" t="str" cm="1">
        <f t="array" ref="H2171">_xlfn.SWITCH(Table1[[#This Row],[Marital_Status_mod]],"Together","Couple","Married","Couple","Divorced","Single","Single","Single","Widow","Single","Other")</f>
        <v>Couple</v>
      </c>
      <c r="I2171" s="4">
        <v>14421</v>
      </c>
      <c r="J2171" s="41" t="str">
        <f t="shared" si="134"/>
        <v>$10 - $20K</v>
      </c>
      <c r="K2171">
        <v>0</v>
      </c>
      <c r="L2171">
        <v>0</v>
      </c>
      <c r="M2171">
        <f>Table1[[#This Row],[Teenhome]]+Table1[[#This Row],[Kidhome]]</f>
        <v>0</v>
      </c>
      <c r="N2171" s="1">
        <v>41687</v>
      </c>
      <c r="O2171" s="16">
        <f>(Table1[[#This Row],[DataSetDate]]-Table1[[#This Row],[Dt_Customer]])/365</f>
        <v>6.9726027397260273</v>
      </c>
      <c r="P2171" s="15">
        <v>44232</v>
      </c>
      <c r="Q2171">
        <v>81</v>
      </c>
      <c r="R2171" s="4">
        <v>0</v>
      </c>
      <c r="S2171" s="4">
        <v>0</v>
      </c>
      <c r="T2171" s="4">
        <v>2</v>
      </c>
      <c r="U2171" s="4">
        <v>3</v>
      </c>
      <c r="V2171" s="4">
        <v>3</v>
      </c>
      <c r="W2171" s="4">
        <v>8</v>
      </c>
      <c r="X2171">
        <v>1</v>
      </c>
      <c r="Y2171">
        <v>1</v>
      </c>
      <c r="Z2171" t="str">
        <f t="shared" si="135"/>
        <v>Low</v>
      </c>
      <c r="AA2171" s="14">
        <f t="shared" ca="1" si="136"/>
        <v>0.83706237639101055</v>
      </c>
      <c r="AB2171">
        <v>0</v>
      </c>
      <c r="AC2171">
        <v>2</v>
      </c>
      <c r="AD2171" s="14">
        <f t="shared" ca="1" si="137"/>
        <v>1.9467419712516694</v>
      </c>
      <c r="AE2171">
        <v>5</v>
      </c>
      <c r="AF2171">
        <v>0</v>
      </c>
      <c r="AG2171">
        <v>0</v>
      </c>
      <c r="AH2171">
        <v>1</v>
      </c>
      <c r="AI2171">
        <v>0</v>
      </c>
      <c r="AJ2171">
        <v>0</v>
      </c>
      <c r="AK2171">
        <v>0</v>
      </c>
      <c r="AL2171">
        <v>0</v>
      </c>
      <c r="AM2171" t="s">
        <v>41</v>
      </c>
    </row>
    <row r="2172" spans="1:39" hidden="1" x14ac:dyDescent="0.3">
      <c r="A2172">
        <v>5802</v>
      </c>
      <c r="B2172">
        <v>1972</v>
      </c>
      <c r="C2172" s="14">
        <f>2021-Table1[[#This Row],[Year_Birth]]</f>
        <v>49</v>
      </c>
      <c r="D2172" t="s">
        <v>59</v>
      </c>
      <c r="E2172" s="14" t="str" cm="1">
        <f t="array" ref="E2172">_xlfn.SWITCH(Table1[[#This Row],[Education]],"Graduation","Bachelor’s","Basic","High School","2n Cycle","Master’s","Master","Master’s","PhD","PhD","Other")</f>
        <v>High School</v>
      </c>
      <c r="F2172" t="s">
        <v>42</v>
      </c>
      <c r="G2172" s="14" t="s">
        <v>42</v>
      </c>
      <c r="H2172" s="14" t="str" cm="1">
        <f t="array" ref="H2172">_xlfn.SWITCH(Table1[[#This Row],[Marital_Status_mod]],"Together","Couple","Married","Couple","Divorced","Single","Single","Single","Widow","Single","Other")</f>
        <v>Couple</v>
      </c>
      <c r="I2172" s="4">
        <v>14188</v>
      </c>
      <c r="J2172" s="41" t="str">
        <f t="shared" si="134"/>
        <v>$10 - $20K</v>
      </c>
      <c r="K2172">
        <v>0</v>
      </c>
      <c r="L2172">
        <v>0</v>
      </c>
      <c r="M2172">
        <f>Table1[[#This Row],[Teenhome]]+Table1[[#This Row],[Kidhome]]</f>
        <v>0</v>
      </c>
      <c r="N2172" s="1">
        <v>41333</v>
      </c>
      <c r="O2172" s="16">
        <f>(Table1[[#This Row],[DataSetDate]]-Table1[[#This Row],[Dt_Customer]])/365</f>
        <v>7.9424657534246572</v>
      </c>
      <c r="P2172" s="15">
        <v>44232</v>
      </c>
      <c r="Q2172">
        <v>40</v>
      </c>
      <c r="R2172" s="4">
        <v>2</v>
      </c>
      <c r="S2172" s="4">
        <v>7</v>
      </c>
      <c r="T2172" s="4">
        <v>11</v>
      </c>
      <c r="U2172" s="4">
        <v>16</v>
      </c>
      <c r="V2172" s="4">
        <v>12</v>
      </c>
      <c r="W2172" s="4">
        <v>27</v>
      </c>
      <c r="X2172">
        <v>1</v>
      </c>
      <c r="Y2172">
        <v>2</v>
      </c>
      <c r="Z2172" t="str">
        <f t="shared" si="135"/>
        <v>Low</v>
      </c>
      <c r="AA2172" s="14">
        <f t="shared" ca="1" si="136"/>
        <v>2.008127391654059</v>
      </c>
      <c r="AB2172">
        <v>0</v>
      </c>
      <c r="AC2172">
        <v>4</v>
      </c>
      <c r="AD2172" s="14">
        <f t="shared" ca="1" si="137"/>
        <v>3.657917754138444</v>
      </c>
      <c r="AE2172">
        <v>6</v>
      </c>
      <c r="AF2172">
        <v>0</v>
      </c>
      <c r="AG2172">
        <v>0</v>
      </c>
      <c r="AH2172">
        <v>0</v>
      </c>
      <c r="AI2172">
        <v>0</v>
      </c>
      <c r="AJ2172">
        <v>0</v>
      </c>
      <c r="AK2172">
        <v>0</v>
      </c>
      <c r="AL2172">
        <v>0</v>
      </c>
      <c r="AM2172" t="s">
        <v>52</v>
      </c>
    </row>
    <row r="2173" spans="1:39" hidden="1" x14ac:dyDescent="0.3">
      <c r="A2173">
        <v>3436</v>
      </c>
      <c r="B2173">
        <v>1969</v>
      </c>
      <c r="C2173" s="14">
        <f>2021-Table1[[#This Row],[Year_Birth]]</f>
        <v>52</v>
      </c>
      <c r="D2173" t="s">
        <v>46</v>
      </c>
      <c r="E2173" s="14" t="str" cm="1">
        <f t="array" ref="E2173">_xlfn.SWITCH(Table1[[#This Row],[Education]],"Graduation","Bachelor’s","Basic","High School","2n Cycle","Master’s","Master","Master’s","PhD","PhD","Other")</f>
        <v>Bachelor’s</v>
      </c>
      <c r="F2173" t="s">
        <v>42</v>
      </c>
      <c r="G2173" s="14" t="s">
        <v>42</v>
      </c>
      <c r="H2173" s="14" t="str" cm="1">
        <f t="array" ref="H2173">_xlfn.SWITCH(Table1[[#This Row],[Marital_Status_mod]],"Together","Couple","Married","Couple","Divorced","Single","Single","Single","Widow","Single","Other")</f>
        <v>Couple</v>
      </c>
      <c r="I2173" s="4">
        <v>14045</v>
      </c>
      <c r="J2173" s="41" t="str">
        <f t="shared" si="134"/>
        <v>$10 - $20K</v>
      </c>
      <c r="K2173">
        <v>1</v>
      </c>
      <c r="L2173">
        <v>0</v>
      </c>
      <c r="M2173">
        <f>Table1[[#This Row],[Teenhome]]+Table1[[#This Row],[Kidhome]]</f>
        <v>1</v>
      </c>
      <c r="N2173" s="1">
        <v>41665</v>
      </c>
      <c r="O2173" s="16">
        <f>(Table1[[#This Row],[DataSetDate]]-Table1[[#This Row],[Dt_Customer]])/365</f>
        <v>7.0328767123287674</v>
      </c>
      <c r="P2173" s="15">
        <v>44232</v>
      </c>
      <c r="Q2173">
        <v>24</v>
      </c>
      <c r="R2173" s="4">
        <v>11</v>
      </c>
      <c r="S2173" s="4">
        <v>0</v>
      </c>
      <c r="T2173" s="4">
        <v>5</v>
      </c>
      <c r="U2173" s="4">
        <v>2</v>
      </c>
      <c r="V2173" s="4">
        <v>1</v>
      </c>
      <c r="W2173" s="4">
        <v>1</v>
      </c>
      <c r="X2173">
        <v>1</v>
      </c>
      <c r="Y2173">
        <v>1</v>
      </c>
      <c r="Z2173" t="str">
        <f t="shared" si="135"/>
        <v>Low</v>
      </c>
      <c r="AA2173" s="14">
        <f t="shared" ca="1" si="136"/>
        <v>0.60669649534075432</v>
      </c>
      <c r="AB2173">
        <v>0</v>
      </c>
      <c r="AC2173">
        <v>3</v>
      </c>
      <c r="AD2173" s="14">
        <f t="shared" ca="1" si="137"/>
        <v>3.3889899563846066</v>
      </c>
      <c r="AE2173">
        <v>7</v>
      </c>
      <c r="AF2173">
        <v>0</v>
      </c>
      <c r="AG2173">
        <v>0</v>
      </c>
      <c r="AH2173">
        <v>0</v>
      </c>
      <c r="AI2173">
        <v>0</v>
      </c>
      <c r="AJ2173">
        <v>0</v>
      </c>
      <c r="AK2173">
        <v>0</v>
      </c>
      <c r="AL2173">
        <v>0</v>
      </c>
      <c r="AM2173" t="s">
        <v>41</v>
      </c>
    </row>
    <row r="2174" spans="1:39" hidden="1" x14ac:dyDescent="0.3">
      <c r="A2174">
        <v>10069</v>
      </c>
      <c r="B2174">
        <v>1988</v>
      </c>
      <c r="C2174" s="14">
        <f>2021-Table1[[#This Row],[Year_Birth]]</f>
        <v>33</v>
      </c>
      <c r="D2174" t="s">
        <v>59</v>
      </c>
      <c r="E2174" s="14" t="str" cm="1">
        <f t="array" ref="E2174">_xlfn.SWITCH(Table1[[#This Row],[Education]],"Graduation","Bachelor’s","Basic","High School","2n Cycle","Master’s","Master","Master’s","PhD","PhD","Other")</f>
        <v>High School</v>
      </c>
      <c r="F2174" t="s">
        <v>40</v>
      </c>
      <c r="G2174" s="14" t="s">
        <v>40</v>
      </c>
      <c r="H2174" s="14" t="str" cm="1">
        <f t="array" ref="H2174">_xlfn.SWITCH(Table1[[#This Row],[Marital_Status_mod]],"Together","Couple","Married","Couple","Divorced","Single","Single","Single","Widow","Single","Other")</f>
        <v>Couple</v>
      </c>
      <c r="I2174" s="4">
        <v>13724</v>
      </c>
      <c r="J2174" s="41" t="str">
        <f t="shared" si="134"/>
        <v>$10 - $20K</v>
      </c>
      <c r="K2174">
        <v>1</v>
      </c>
      <c r="L2174">
        <v>0</v>
      </c>
      <c r="M2174">
        <f>Table1[[#This Row],[Teenhome]]+Table1[[#This Row],[Kidhome]]</f>
        <v>1</v>
      </c>
      <c r="N2174" s="1">
        <v>41152</v>
      </c>
      <c r="O2174" s="16">
        <f>(Table1[[#This Row],[DataSetDate]]-Table1[[#This Row],[Dt_Customer]])/365</f>
        <v>8.4383561643835616</v>
      </c>
      <c r="P2174" s="15">
        <v>44232</v>
      </c>
      <c r="Q2174">
        <v>43</v>
      </c>
      <c r="R2174" s="4">
        <v>2</v>
      </c>
      <c r="S2174" s="4">
        <v>7</v>
      </c>
      <c r="T2174" s="4">
        <v>5</v>
      </c>
      <c r="U2174" s="4">
        <v>2</v>
      </c>
      <c r="V2174" s="4">
        <v>15</v>
      </c>
      <c r="W2174" s="4">
        <v>27</v>
      </c>
      <c r="X2174">
        <v>1</v>
      </c>
      <c r="Y2174">
        <v>2</v>
      </c>
      <c r="Z2174" t="str">
        <f t="shared" si="135"/>
        <v>Low</v>
      </c>
      <c r="AA2174" s="14">
        <f t="shared" ca="1" si="136"/>
        <v>2.0323107965496812</v>
      </c>
      <c r="AB2174">
        <v>0</v>
      </c>
      <c r="AC2174">
        <v>2</v>
      </c>
      <c r="AD2174" s="14">
        <f t="shared" ca="1" si="137"/>
        <v>2.1474067381641868</v>
      </c>
      <c r="AE2174">
        <v>9</v>
      </c>
      <c r="AF2174">
        <v>0</v>
      </c>
      <c r="AG2174">
        <v>0</v>
      </c>
      <c r="AH2174">
        <v>1</v>
      </c>
      <c r="AI2174">
        <v>0</v>
      </c>
      <c r="AJ2174">
        <v>0</v>
      </c>
      <c r="AK2174">
        <v>0</v>
      </c>
      <c r="AL2174">
        <v>0</v>
      </c>
      <c r="AM2174" t="s">
        <v>47</v>
      </c>
    </row>
    <row r="2175" spans="1:39" hidden="1" x14ac:dyDescent="0.3">
      <c r="A2175">
        <v>4547</v>
      </c>
      <c r="B2175">
        <v>1960</v>
      </c>
      <c r="C2175" s="14">
        <f>2021-Table1[[#This Row],[Year_Birth]]</f>
        <v>61</v>
      </c>
      <c r="D2175" t="s">
        <v>46</v>
      </c>
      <c r="E2175" s="14" t="str" cm="1">
        <f t="array" ref="E2175">_xlfn.SWITCH(Table1[[#This Row],[Education]],"Graduation","Bachelor’s","Basic","High School","2n Cycle","Master’s","Master","Master’s","PhD","PhD","Other")</f>
        <v>Bachelor’s</v>
      </c>
      <c r="F2175" t="s">
        <v>40</v>
      </c>
      <c r="G2175" s="14" t="s">
        <v>40</v>
      </c>
      <c r="H2175" s="14" t="str" cm="1">
        <f t="array" ref="H2175">_xlfn.SWITCH(Table1[[#This Row],[Marital_Status_mod]],"Together","Couple","Married","Couple","Divorced","Single","Single","Single","Widow","Single","Other")</f>
        <v>Couple</v>
      </c>
      <c r="I2175" s="4">
        <v>13672</v>
      </c>
      <c r="J2175" s="41" t="str">
        <f t="shared" si="134"/>
        <v>$10 - $20K</v>
      </c>
      <c r="K2175">
        <v>1</v>
      </c>
      <c r="L2175">
        <v>1</v>
      </c>
      <c r="M2175">
        <f>Table1[[#This Row],[Teenhome]]+Table1[[#This Row],[Kidhome]]</f>
        <v>2</v>
      </c>
      <c r="N2175" s="1">
        <v>41381</v>
      </c>
      <c r="O2175" s="16">
        <f>(Table1[[#This Row],[DataSetDate]]-Table1[[#This Row],[Dt_Customer]])/365</f>
        <v>7.8109589041095893</v>
      </c>
      <c r="P2175" s="15">
        <v>44232</v>
      </c>
      <c r="Q2175">
        <v>86</v>
      </c>
      <c r="R2175" s="4">
        <v>6</v>
      </c>
      <c r="S2175" s="4">
        <v>2</v>
      </c>
      <c r="T2175" s="4">
        <v>9</v>
      </c>
      <c r="U2175" s="4">
        <v>2</v>
      </c>
      <c r="V2175" s="4">
        <v>1</v>
      </c>
      <c r="W2175" s="4">
        <v>5</v>
      </c>
      <c r="X2175">
        <v>2</v>
      </c>
      <c r="Y2175">
        <v>1</v>
      </c>
      <c r="Z2175" t="str">
        <f t="shared" si="135"/>
        <v>Low</v>
      </c>
      <c r="AA2175" s="14">
        <f t="shared" ca="1" si="136"/>
        <v>1.1587611315027759</v>
      </c>
      <c r="AB2175">
        <v>0</v>
      </c>
      <c r="AC2175">
        <v>3</v>
      </c>
      <c r="AD2175" s="14">
        <f t="shared" ca="1" si="137"/>
        <v>3.2043380381363136</v>
      </c>
      <c r="AE2175">
        <v>8</v>
      </c>
      <c r="AF2175">
        <v>0</v>
      </c>
      <c r="AG2175">
        <v>0</v>
      </c>
      <c r="AH2175">
        <v>0</v>
      </c>
      <c r="AI2175">
        <v>0</v>
      </c>
      <c r="AJ2175">
        <v>0</v>
      </c>
      <c r="AK2175">
        <v>0</v>
      </c>
      <c r="AL2175">
        <v>0</v>
      </c>
      <c r="AM2175" t="s">
        <v>41</v>
      </c>
    </row>
    <row r="2176" spans="1:39" hidden="1" x14ac:dyDescent="0.3">
      <c r="A2176">
        <v>3641</v>
      </c>
      <c r="B2176">
        <v>1976</v>
      </c>
      <c r="C2176" s="14">
        <f>2021-Table1[[#This Row],[Year_Birth]]</f>
        <v>45</v>
      </c>
      <c r="D2176" t="s">
        <v>46</v>
      </c>
      <c r="E2176" s="14" t="str" cm="1">
        <f t="array" ref="E2176">_xlfn.SWITCH(Table1[[#This Row],[Education]],"Graduation","Bachelor’s","Basic","High School","2n Cycle","Master’s","Master","Master’s","PhD","PhD","Other")</f>
        <v>Bachelor’s</v>
      </c>
      <c r="F2176" t="s">
        <v>42</v>
      </c>
      <c r="G2176" s="14" t="s">
        <v>42</v>
      </c>
      <c r="H2176" s="14" t="str" cm="1">
        <f t="array" ref="H2176">_xlfn.SWITCH(Table1[[#This Row],[Marital_Status_mod]],"Together","Couple","Married","Couple","Divorced","Single","Single","Single","Widow","Single","Other")</f>
        <v>Couple</v>
      </c>
      <c r="I2176" s="4">
        <v>13624</v>
      </c>
      <c r="J2176" s="41" t="str">
        <f t="shared" si="134"/>
        <v>$10 - $20K</v>
      </c>
      <c r="K2176">
        <v>1</v>
      </c>
      <c r="L2176">
        <v>0</v>
      </c>
      <c r="M2176">
        <f>Table1[[#This Row],[Teenhome]]+Table1[[#This Row],[Kidhome]]</f>
        <v>1</v>
      </c>
      <c r="N2176" s="1">
        <v>41294</v>
      </c>
      <c r="O2176" s="16">
        <f>(Table1[[#This Row],[DataSetDate]]-Table1[[#This Row],[Dt_Customer]])/365</f>
        <v>8.0493150684931507</v>
      </c>
      <c r="P2176" s="15">
        <v>44232</v>
      </c>
      <c r="Q2176">
        <v>93</v>
      </c>
      <c r="R2176" s="4">
        <v>10</v>
      </c>
      <c r="S2176" s="4">
        <v>2</v>
      </c>
      <c r="T2176" s="4">
        <v>15</v>
      </c>
      <c r="U2176" s="4">
        <v>2</v>
      </c>
      <c r="V2176" s="4">
        <v>1</v>
      </c>
      <c r="W2176" s="4">
        <v>6</v>
      </c>
      <c r="X2176">
        <v>2</v>
      </c>
      <c r="Y2176">
        <v>2</v>
      </c>
      <c r="Z2176" t="str">
        <f t="shared" si="135"/>
        <v>Low</v>
      </c>
      <c r="AA2176" s="14">
        <f t="shared" ca="1" si="136"/>
        <v>2.3391346832346911</v>
      </c>
      <c r="AB2176">
        <v>0</v>
      </c>
      <c r="AC2176">
        <v>3</v>
      </c>
      <c r="AD2176" s="14">
        <f t="shared" ca="1" si="137"/>
        <v>2.781752685912676</v>
      </c>
      <c r="AE2176">
        <v>6</v>
      </c>
      <c r="AF2176">
        <v>0</v>
      </c>
      <c r="AG2176">
        <v>0</v>
      </c>
      <c r="AH2176">
        <v>0</v>
      </c>
      <c r="AI2176">
        <v>0</v>
      </c>
      <c r="AJ2176">
        <v>0</v>
      </c>
      <c r="AK2176">
        <v>0</v>
      </c>
      <c r="AL2176">
        <v>0</v>
      </c>
      <c r="AM2176" t="s">
        <v>41</v>
      </c>
    </row>
    <row r="2177" spans="1:39" hidden="1" x14ac:dyDescent="0.3">
      <c r="A2177">
        <v>8812</v>
      </c>
      <c r="B2177">
        <v>1979</v>
      </c>
      <c r="C2177" s="14">
        <f>2021-Table1[[#This Row],[Year_Birth]]</f>
        <v>42</v>
      </c>
      <c r="D2177" t="s">
        <v>51</v>
      </c>
      <c r="E2177" s="14" t="str" cm="1">
        <f t="array" ref="E2177">_xlfn.SWITCH(Table1[[#This Row],[Education]],"Graduation","Bachelor’s","Basic","High School","2n Cycle","Master’s","Master","Master’s","PhD","PhD","Other")</f>
        <v>Master’s</v>
      </c>
      <c r="F2177" t="s">
        <v>49</v>
      </c>
      <c r="G2177" s="14" t="s">
        <v>49</v>
      </c>
      <c r="H2177" s="14" t="str" cm="1">
        <f t="array" ref="H2177">_xlfn.SWITCH(Table1[[#This Row],[Marital_Status_mod]],"Together","Couple","Married","Couple","Divorced","Single","Single","Single","Widow","Single","Other")</f>
        <v>Single</v>
      </c>
      <c r="I2177" s="4">
        <v>13533</v>
      </c>
      <c r="J2177" s="41" t="str">
        <f t="shared" ref="J2177:J2216" si="138">IF(I2177&lt;10000, "Up to $10K",
   IF(I2177&gt;=100000, "$100K and up",
      "$" &amp; FLOOR(I2177,10000)/1000 &amp; " - $" &amp; FLOOR(I2177,10000)/1000+10 &amp; "K"))</f>
        <v>$10 - $20K</v>
      </c>
      <c r="K2177">
        <v>1</v>
      </c>
      <c r="L2177">
        <v>0</v>
      </c>
      <c r="M2177">
        <f>Table1[[#This Row],[Teenhome]]+Table1[[#This Row],[Kidhome]]</f>
        <v>1</v>
      </c>
      <c r="N2177" s="1">
        <v>41343</v>
      </c>
      <c r="O2177" s="16">
        <f>(Table1[[#This Row],[DataSetDate]]-Table1[[#This Row],[Dt_Customer]])/365</f>
        <v>7.9150684931506845</v>
      </c>
      <c r="P2177" s="15">
        <v>44232</v>
      </c>
      <c r="Q2177">
        <v>45</v>
      </c>
      <c r="R2177" s="4">
        <v>12</v>
      </c>
      <c r="S2177" s="4">
        <v>3</v>
      </c>
      <c r="T2177" s="4">
        <v>8</v>
      </c>
      <c r="U2177" s="4">
        <v>8</v>
      </c>
      <c r="V2177" s="4">
        <v>0</v>
      </c>
      <c r="W2177" s="4">
        <v>17</v>
      </c>
      <c r="X2177">
        <v>2</v>
      </c>
      <c r="Y2177">
        <v>2</v>
      </c>
      <c r="Z2177" t="str">
        <f t="shared" ref="Z2177:Z2216" si="139">IF(Y2177&gt;=7,"High",IF(Y2177&gt;=3,"Medium","Low"))</f>
        <v>Low</v>
      </c>
      <c r="AA2177" s="14">
        <f t="shared" ca="1" si="136"/>
        <v>2.1250375196543123</v>
      </c>
      <c r="AB2177">
        <v>0</v>
      </c>
      <c r="AC2177">
        <v>3</v>
      </c>
      <c r="AD2177" s="14">
        <f t="shared" ca="1" si="137"/>
        <v>3.3251393154520956</v>
      </c>
      <c r="AE2177">
        <v>7</v>
      </c>
      <c r="AF2177">
        <v>0</v>
      </c>
      <c r="AG2177">
        <v>0</v>
      </c>
      <c r="AH2177">
        <v>0</v>
      </c>
      <c r="AI2177">
        <v>0</v>
      </c>
      <c r="AJ2177">
        <v>0</v>
      </c>
      <c r="AK2177">
        <v>0</v>
      </c>
      <c r="AL2177">
        <v>0</v>
      </c>
      <c r="AM2177" t="s">
        <v>41</v>
      </c>
    </row>
    <row r="2178" spans="1:39" hidden="1" x14ac:dyDescent="0.3">
      <c r="A2178">
        <v>1160</v>
      </c>
      <c r="B2178">
        <v>1970</v>
      </c>
      <c r="C2178" s="14">
        <f>2021-Table1[[#This Row],[Year_Birth]]</f>
        <v>51</v>
      </c>
      <c r="D2178" t="s">
        <v>46</v>
      </c>
      <c r="E2178" s="14" t="str" cm="1">
        <f t="array" ref="E2178">_xlfn.SWITCH(Table1[[#This Row],[Education]],"Graduation","Bachelor’s","Basic","High School","2n Cycle","Master’s","Master","Master’s","PhD","PhD","Other")</f>
        <v>Bachelor’s</v>
      </c>
      <c r="F2178" t="s">
        <v>42</v>
      </c>
      <c r="G2178" s="14" t="s">
        <v>42</v>
      </c>
      <c r="H2178" s="14" t="str" cm="1">
        <f t="array" ref="H2178">_xlfn.SWITCH(Table1[[#This Row],[Marital_Status_mod]],"Together","Couple","Married","Couple","Divorced","Single","Single","Single","Widow","Single","Other")</f>
        <v>Couple</v>
      </c>
      <c r="I2178" s="4">
        <v>13260</v>
      </c>
      <c r="J2178" s="41" t="str">
        <f t="shared" si="138"/>
        <v>$10 - $20K</v>
      </c>
      <c r="K2178">
        <v>1</v>
      </c>
      <c r="L2178">
        <v>1</v>
      </c>
      <c r="M2178">
        <f>Table1[[#This Row],[Teenhome]]+Table1[[#This Row],[Kidhome]]</f>
        <v>2</v>
      </c>
      <c r="N2178" s="1">
        <v>41509</v>
      </c>
      <c r="O2178" s="16">
        <f>(Table1[[#This Row],[DataSetDate]]-Table1[[#This Row],[Dt_Customer]])/365</f>
        <v>7.4602739726027396</v>
      </c>
      <c r="P2178" s="15">
        <v>44232</v>
      </c>
      <c r="Q2178">
        <v>48</v>
      </c>
      <c r="R2178" s="4">
        <v>9</v>
      </c>
      <c r="S2178" s="4">
        <v>4</v>
      </c>
      <c r="T2178" s="4">
        <v>17</v>
      </c>
      <c r="U2178" s="4">
        <v>10</v>
      </c>
      <c r="V2178" s="4">
        <v>2</v>
      </c>
      <c r="W2178" s="4">
        <v>7</v>
      </c>
      <c r="X2178">
        <v>4</v>
      </c>
      <c r="Y2178">
        <v>3</v>
      </c>
      <c r="Z2178" t="str">
        <f t="shared" si="139"/>
        <v>Medium</v>
      </c>
      <c r="AA2178" s="14">
        <f t="shared" ref="AA2178:AA2216" ca="1" si="140">Y2178 + (RAND() - 0.5) * 0.8</f>
        <v>3.035663755067656</v>
      </c>
      <c r="AB2178">
        <v>0</v>
      </c>
      <c r="AC2178">
        <v>3</v>
      </c>
      <c r="AD2178" s="14">
        <f t="shared" ref="AD2178:AD2216" ca="1" si="141">AC2178 + (RAND() - 0.5) * 0.8</f>
        <v>2.6891693620651873</v>
      </c>
      <c r="AE2178">
        <v>8</v>
      </c>
      <c r="AF2178">
        <v>0</v>
      </c>
      <c r="AG2178">
        <v>0</v>
      </c>
      <c r="AH2178">
        <v>0</v>
      </c>
      <c r="AI2178">
        <v>0</v>
      </c>
      <c r="AJ2178">
        <v>0</v>
      </c>
      <c r="AK2178">
        <v>0</v>
      </c>
      <c r="AL2178">
        <v>0</v>
      </c>
      <c r="AM2178" t="s">
        <v>41</v>
      </c>
    </row>
    <row r="2179" spans="1:39" hidden="1" x14ac:dyDescent="0.3">
      <c r="A2179">
        <v>9316</v>
      </c>
      <c r="B2179">
        <v>1952</v>
      </c>
      <c r="C2179" s="14">
        <f>2021-Table1[[#This Row],[Year_Birth]]</f>
        <v>69</v>
      </c>
      <c r="D2179" t="s">
        <v>59</v>
      </c>
      <c r="E2179" s="14" t="str" cm="1">
        <f t="array" ref="E2179">_xlfn.SWITCH(Table1[[#This Row],[Education]],"Graduation","Bachelor’s","Basic","High School","2n Cycle","Master’s","Master","Master’s","PhD","PhD","Other")</f>
        <v>High School</v>
      </c>
      <c r="F2179" t="s">
        <v>40</v>
      </c>
      <c r="G2179" s="14" t="s">
        <v>40</v>
      </c>
      <c r="H2179" s="14" t="str" cm="1">
        <f t="array" ref="H2179">_xlfn.SWITCH(Table1[[#This Row],[Marital_Status_mod]],"Together","Couple","Married","Couple","Divorced","Single","Single","Single","Widow","Single","Other")</f>
        <v>Couple</v>
      </c>
      <c r="I2179" s="4">
        <v>13084</v>
      </c>
      <c r="J2179" s="41" t="str">
        <f t="shared" si="138"/>
        <v>$10 - $20K</v>
      </c>
      <c r="K2179">
        <v>0</v>
      </c>
      <c r="L2179">
        <v>0</v>
      </c>
      <c r="M2179">
        <f>Table1[[#This Row],[Teenhome]]+Table1[[#This Row],[Kidhome]]</f>
        <v>0</v>
      </c>
      <c r="N2179" s="1">
        <v>41580</v>
      </c>
      <c r="O2179" s="16">
        <f>(Table1[[#This Row],[DataSetDate]]-Table1[[#This Row],[Dt_Customer]])/365</f>
        <v>7.2657534246575342</v>
      </c>
      <c r="P2179" s="15">
        <v>44232</v>
      </c>
      <c r="Q2179">
        <v>29</v>
      </c>
      <c r="R2179" s="4">
        <v>2</v>
      </c>
      <c r="S2179" s="4">
        <v>0</v>
      </c>
      <c r="T2179" s="4">
        <v>7</v>
      </c>
      <c r="U2179" s="4">
        <v>3</v>
      </c>
      <c r="V2179" s="4">
        <v>7</v>
      </c>
      <c r="W2179" s="4">
        <v>10</v>
      </c>
      <c r="X2179">
        <v>1</v>
      </c>
      <c r="Y2179">
        <v>1</v>
      </c>
      <c r="Z2179" t="str">
        <f t="shared" si="139"/>
        <v>Low</v>
      </c>
      <c r="AA2179" s="14">
        <f t="shared" ca="1" si="140"/>
        <v>0.69186595706171161</v>
      </c>
      <c r="AB2179">
        <v>0</v>
      </c>
      <c r="AC2179">
        <v>3</v>
      </c>
      <c r="AD2179" s="14">
        <f t="shared" ca="1" si="141"/>
        <v>2.6307292221665031</v>
      </c>
      <c r="AE2179">
        <v>6</v>
      </c>
      <c r="AF2179">
        <v>0</v>
      </c>
      <c r="AG2179">
        <v>0</v>
      </c>
      <c r="AH2179">
        <v>0</v>
      </c>
      <c r="AI2179">
        <v>0</v>
      </c>
      <c r="AJ2179">
        <v>0</v>
      </c>
      <c r="AK2179">
        <v>0</v>
      </c>
      <c r="AL2179">
        <v>0</v>
      </c>
      <c r="AM2179" t="s">
        <v>43</v>
      </c>
    </row>
    <row r="2180" spans="1:39" hidden="1" x14ac:dyDescent="0.3">
      <c r="A2180">
        <v>10032</v>
      </c>
      <c r="B2180">
        <v>1976</v>
      </c>
      <c r="C2180" s="14">
        <f>2021-Table1[[#This Row],[Year_Birth]]</f>
        <v>45</v>
      </c>
      <c r="D2180" t="s">
        <v>46</v>
      </c>
      <c r="E2180" s="14" t="str" cm="1">
        <f t="array" ref="E2180">_xlfn.SWITCH(Table1[[#This Row],[Education]],"Graduation","Bachelor’s","Basic","High School","2n Cycle","Master’s","Master","Master’s","PhD","PhD","Other")</f>
        <v>Bachelor’s</v>
      </c>
      <c r="F2180" t="s">
        <v>49</v>
      </c>
      <c r="G2180" s="14" t="s">
        <v>49</v>
      </c>
      <c r="H2180" s="14" t="str" cm="1">
        <f t="array" ref="H2180">_xlfn.SWITCH(Table1[[#This Row],[Marital_Status_mod]],"Together","Couple","Married","Couple","Divorced","Single","Single","Single","Widow","Single","Other")</f>
        <v>Single</v>
      </c>
      <c r="I2180" s="4">
        <v>12571</v>
      </c>
      <c r="J2180" s="41" t="str">
        <f t="shared" si="138"/>
        <v>$10 - $20K</v>
      </c>
      <c r="K2180">
        <v>1</v>
      </c>
      <c r="L2180">
        <v>0</v>
      </c>
      <c r="M2180">
        <f>Table1[[#This Row],[Teenhome]]+Table1[[#This Row],[Kidhome]]</f>
        <v>1</v>
      </c>
      <c r="N2180" s="1">
        <v>41657</v>
      </c>
      <c r="O2180" s="16">
        <f>(Table1[[#This Row],[DataSetDate]]-Table1[[#This Row],[Dt_Customer]])/365</f>
        <v>7.0547945205479454</v>
      </c>
      <c r="P2180" s="15">
        <v>44232</v>
      </c>
      <c r="Q2180">
        <v>86</v>
      </c>
      <c r="R2180" s="4">
        <v>3</v>
      </c>
      <c r="S2180" s="4">
        <v>5</v>
      </c>
      <c r="T2180" s="4">
        <v>14</v>
      </c>
      <c r="U2180" s="4">
        <v>2</v>
      </c>
      <c r="V2180" s="4">
        <v>12</v>
      </c>
      <c r="W2180" s="4">
        <v>17</v>
      </c>
      <c r="X2180">
        <v>4</v>
      </c>
      <c r="Y2180">
        <v>3</v>
      </c>
      <c r="Z2180" t="str">
        <f t="shared" si="139"/>
        <v>Medium</v>
      </c>
      <c r="AA2180" s="14">
        <f t="shared" ca="1" si="140"/>
        <v>3.1126889186768638</v>
      </c>
      <c r="AB2180">
        <v>1</v>
      </c>
      <c r="AC2180">
        <v>3</v>
      </c>
      <c r="AD2180" s="14">
        <f t="shared" ca="1" si="141"/>
        <v>2.7791268921251224</v>
      </c>
      <c r="AE2180">
        <v>6</v>
      </c>
      <c r="AF2180">
        <v>0</v>
      </c>
      <c r="AG2180">
        <v>0</v>
      </c>
      <c r="AH2180">
        <v>0</v>
      </c>
      <c r="AI2180">
        <v>0</v>
      </c>
      <c r="AJ2180">
        <v>0</v>
      </c>
      <c r="AK2180">
        <v>0</v>
      </c>
      <c r="AL2180">
        <v>0</v>
      </c>
      <c r="AM2180" t="s">
        <v>47</v>
      </c>
    </row>
    <row r="2181" spans="1:39" hidden="1" x14ac:dyDescent="0.3">
      <c r="A2181">
        <v>1773</v>
      </c>
      <c r="B2181">
        <v>1978</v>
      </c>
      <c r="C2181" s="14">
        <f>2021-Table1[[#This Row],[Year_Birth]]</f>
        <v>43</v>
      </c>
      <c r="D2181" t="s">
        <v>51</v>
      </c>
      <c r="E2181" s="14" t="str" cm="1">
        <f t="array" ref="E2181">_xlfn.SWITCH(Table1[[#This Row],[Education]],"Graduation","Bachelor’s","Basic","High School","2n Cycle","Master’s","Master","Master’s","PhD","PhD","Other")</f>
        <v>Master’s</v>
      </c>
      <c r="F2181" t="s">
        <v>42</v>
      </c>
      <c r="G2181" s="14" t="s">
        <v>42</v>
      </c>
      <c r="H2181" s="14" t="str" cm="1">
        <f t="array" ref="H2181">_xlfn.SWITCH(Table1[[#This Row],[Marital_Status_mod]],"Together","Couple","Married","Couple","Divorced","Single","Single","Single","Widow","Single","Other")</f>
        <v>Couple</v>
      </c>
      <c r="I2181" s="4">
        <v>12393</v>
      </c>
      <c r="J2181" s="41" t="str">
        <f t="shared" si="138"/>
        <v>$10 - $20K</v>
      </c>
      <c r="K2181">
        <v>0</v>
      </c>
      <c r="L2181">
        <v>0</v>
      </c>
      <c r="M2181">
        <f>Table1[[#This Row],[Teenhome]]+Table1[[#This Row],[Kidhome]]</f>
        <v>0</v>
      </c>
      <c r="N2181" s="1">
        <v>41247</v>
      </c>
      <c r="O2181" s="16">
        <f>(Table1[[#This Row],[DataSetDate]]-Table1[[#This Row],[Dt_Customer]])/365</f>
        <v>8.1780821917808222</v>
      </c>
      <c r="P2181" s="15">
        <v>44232</v>
      </c>
      <c r="Q2181">
        <v>38</v>
      </c>
      <c r="R2181" s="4">
        <v>5</v>
      </c>
      <c r="S2181" s="4">
        <v>6</v>
      </c>
      <c r="T2181" s="4">
        <v>15</v>
      </c>
      <c r="U2181" s="4">
        <v>11</v>
      </c>
      <c r="V2181" s="4">
        <v>7</v>
      </c>
      <c r="W2181" s="4">
        <v>13</v>
      </c>
      <c r="X2181">
        <v>1</v>
      </c>
      <c r="Y2181">
        <v>2</v>
      </c>
      <c r="Z2181" t="str">
        <f t="shared" si="139"/>
        <v>Low</v>
      </c>
      <c r="AA2181" s="14">
        <f t="shared" ca="1" si="140"/>
        <v>1.7814318331150514</v>
      </c>
      <c r="AB2181">
        <v>0</v>
      </c>
      <c r="AC2181">
        <v>3</v>
      </c>
      <c r="AD2181" s="14">
        <f t="shared" ca="1" si="141"/>
        <v>3.1525480903822429</v>
      </c>
      <c r="AE2181">
        <v>9</v>
      </c>
      <c r="AF2181">
        <v>0</v>
      </c>
      <c r="AG2181">
        <v>0</v>
      </c>
      <c r="AH2181">
        <v>0</v>
      </c>
      <c r="AI2181">
        <v>0</v>
      </c>
      <c r="AJ2181">
        <v>0</v>
      </c>
      <c r="AK2181">
        <v>0</v>
      </c>
      <c r="AL2181">
        <v>0</v>
      </c>
      <c r="AM2181" t="s">
        <v>47</v>
      </c>
    </row>
    <row r="2182" spans="1:39" hidden="1" x14ac:dyDescent="0.3">
      <c r="A2182">
        <v>10241</v>
      </c>
      <c r="B2182">
        <v>1975</v>
      </c>
      <c r="C2182" s="14">
        <f>2021-Table1[[#This Row],[Year_Birth]]</f>
        <v>46</v>
      </c>
      <c r="D2182" t="s">
        <v>51</v>
      </c>
      <c r="E2182" s="14" t="str" cm="1">
        <f t="array" ref="E2182">_xlfn.SWITCH(Table1[[#This Row],[Education]],"Graduation","Bachelor’s","Basic","High School","2n Cycle","Master’s","Master","Master’s","PhD","PhD","Other")</f>
        <v>Master’s</v>
      </c>
      <c r="F2182" t="s">
        <v>49</v>
      </c>
      <c r="G2182" s="14" t="s">
        <v>49</v>
      </c>
      <c r="H2182" s="14" t="str" cm="1">
        <f t="array" ref="H2182">_xlfn.SWITCH(Table1[[#This Row],[Marital_Status_mod]],"Together","Couple","Married","Couple","Divorced","Single","Single","Single","Widow","Single","Other")</f>
        <v>Single</v>
      </c>
      <c r="I2182" s="4">
        <v>11448</v>
      </c>
      <c r="J2182" s="41" t="str">
        <f t="shared" si="138"/>
        <v>$10 - $20K</v>
      </c>
      <c r="K2182">
        <v>0</v>
      </c>
      <c r="L2182">
        <v>0</v>
      </c>
      <c r="M2182">
        <f>Table1[[#This Row],[Teenhome]]+Table1[[#This Row],[Kidhome]]</f>
        <v>0</v>
      </c>
      <c r="N2182" s="1">
        <v>41623</v>
      </c>
      <c r="O2182" s="16">
        <f>(Table1[[#This Row],[DataSetDate]]-Table1[[#This Row],[Dt_Customer]])/365</f>
        <v>7.1479452054794521</v>
      </c>
      <c r="P2182" s="15">
        <v>44232</v>
      </c>
      <c r="Q2182">
        <v>16</v>
      </c>
      <c r="R2182" s="4">
        <v>0</v>
      </c>
      <c r="S2182" s="4">
        <v>0</v>
      </c>
      <c r="T2182" s="4">
        <v>0</v>
      </c>
      <c r="U2182" s="4">
        <v>6</v>
      </c>
      <c r="V2182" s="4">
        <v>2</v>
      </c>
      <c r="W2182" s="4">
        <v>6</v>
      </c>
      <c r="X2182">
        <v>1</v>
      </c>
      <c r="Y2182">
        <v>1</v>
      </c>
      <c r="Z2182" t="str">
        <f t="shared" si="139"/>
        <v>Low</v>
      </c>
      <c r="AA2182" s="14">
        <f t="shared" ca="1" si="140"/>
        <v>1.1823912912213275</v>
      </c>
      <c r="AB2182">
        <v>0</v>
      </c>
      <c r="AC2182">
        <v>2</v>
      </c>
      <c r="AD2182" s="14">
        <f t="shared" ca="1" si="141"/>
        <v>1.7825861427241438</v>
      </c>
      <c r="AE2182">
        <v>6</v>
      </c>
      <c r="AF2182">
        <v>0</v>
      </c>
      <c r="AG2182">
        <v>0</v>
      </c>
      <c r="AH2182">
        <v>0</v>
      </c>
      <c r="AI2182">
        <v>0</v>
      </c>
      <c r="AJ2182">
        <v>0</v>
      </c>
      <c r="AK2182">
        <v>0</v>
      </c>
      <c r="AL2182">
        <v>0</v>
      </c>
      <c r="AM2182" t="s">
        <v>41</v>
      </c>
    </row>
    <row r="2183" spans="1:39" hidden="1" x14ac:dyDescent="0.3">
      <c r="A2183">
        <v>7004</v>
      </c>
      <c r="B2183">
        <v>1984</v>
      </c>
      <c r="C2183" s="14">
        <f>2021-Table1[[#This Row],[Year_Birth]]</f>
        <v>37</v>
      </c>
      <c r="D2183" t="s">
        <v>46</v>
      </c>
      <c r="E2183" s="14" t="str" cm="1">
        <f t="array" ref="E2183">_xlfn.SWITCH(Table1[[#This Row],[Education]],"Graduation","Bachelor’s","Basic","High School","2n Cycle","Master’s","Master","Master’s","PhD","PhD","Other")</f>
        <v>Bachelor’s</v>
      </c>
      <c r="F2183" t="s">
        <v>50</v>
      </c>
      <c r="G2183" s="14" t="s">
        <v>50</v>
      </c>
      <c r="H2183" s="14" t="str" cm="1">
        <f t="array" ref="H2183">_xlfn.SWITCH(Table1[[#This Row],[Marital_Status_mod]],"Together","Couple","Married","Couple","Divorced","Single","Single","Single","Widow","Single","Other")</f>
        <v>Single</v>
      </c>
      <c r="I2183" s="4">
        <v>11012</v>
      </c>
      <c r="J2183" s="41" t="str">
        <f t="shared" si="138"/>
        <v>$10 - $20K</v>
      </c>
      <c r="K2183">
        <v>1</v>
      </c>
      <c r="L2183">
        <v>0</v>
      </c>
      <c r="M2183">
        <f>Table1[[#This Row],[Teenhome]]+Table1[[#This Row],[Kidhome]]</f>
        <v>1</v>
      </c>
      <c r="N2183" s="1">
        <v>41349</v>
      </c>
      <c r="O2183" s="16">
        <f>(Table1[[#This Row],[DataSetDate]]-Table1[[#This Row],[Dt_Customer]])/365</f>
        <v>7.8986301369863012</v>
      </c>
      <c r="P2183" s="15">
        <v>44232</v>
      </c>
      <c r="Q2183">
        <v>82</v>
      </c>
      <c r="R2183" s="4">
        <v>24</v>
      </c>
      <c r="S2183" s="4">
        <v>3</v>
      </c>
      <c r="T2183" s="4">
        <v>26</v>
      </c>
      <c r="U2183" s="4">
        <v>7</v>
      </c>
      <c r="V2183" s="4">
        <v>1</v>
      </c>
      <c r="W2183" s="4">
        <v>23</v>
      </c>
      <c r="X2183">
        <v>3</v>
      </c>
      <c r="Y2183">
        <v>3</v>
      </c>
      <c r="Z2183" t="str">
        <f t="shared" si="139"/>
        <v>Medium</v>
      </c>
      <c r="AA2183" s="14">
        <f t="shared" ca="1" si="140"/>
        <v>2.6695248068011237</v>
      </c>
      <c r="AB2183">
        <v>1</v>
      </c>
      <c r="AC2183">
        <v>2</v>
      </c>
      <c r="AD2183" s="14">
        <f t="shared" ca="1" si="141"/>
        <v>2.2887244098264654</v>
      </c>
      <c r="AE2183">
        <v>9</v>
      </c>
      <c r="AF2183">
        <v>0</v>
      </c>
      <c r="AG2183">
        <v>0</v>
      </c>
      <c r="AH2183">
        <v>1</v>
      </c>
      <c r="AI2183">
        <v>0</v>
      </c>
      <c r="AJ2183">
        <v>0</v>
      </c>
      <c r="AK2183">
        <v>0</v>
      </c>
      <c r="AL2183">
        <v>0</v>
      </c>
      <c r="AM2183" t="s">
        <v>45</v>
      </c>
    </row>
    <row r="2184" spans="1:39" hidden="1" x14ac:dyDescent="0.3">
      <c r="A2184">
        <v>6864</v>
      </c>
      <c r="B2184">
        <v>1989</v>
      </c>
      <c r="C2184" s="14">
        <f>2021-Table1[[#This Row],[Year_Birth]]</f>
        <v>32</v>
      </c>
      <c r="D2184" t="s">
        <v>44</v>
      </c>
      <c r="E2184" s="14" t="str" cm="1">
        <f t="array" ref="E2184">_xlfn.SWITCH(Table1[[#This Row],[Education]],"Graduation","Bachelor’s","Basic","High School","2n Cycle","Master’s","Master","Master’s","PhD","PhD","Other")</f>
        <v>Master’s</v>
      </c>
      <c r="F2184" t="s">
        <v>49</v>
      </c>
      <c r="G2184" s="14" t="s">
        <v>49</v>
      </c>
      <c r="H2184" s="14" t="str" cm="1">
        <f t="array" ref="H2184">_xlfn.SWITCH(Table1[[#This Row],[Marital_Status_mod]],"Together","Couple","Married","Couple","Divorced","Single","Single","Single","Widow","Single","Other")</f>
        <v>Single</v>
      </c>
      <c r="I2184" s="4">
        <v>10979</v>
      </c>
      <c r="J2184" s="41" t="str">
        <f t="shared" si="138"/>
        <v>$10 - $20K</v>
      </c>
      <c r="K2184">
        <v>0</v>
      </c>
      <c r="L2184">
        <v>0</v>
      </c>
      <c r="M2184">
        <f>Table1[[#This Row],[Teenhome]]+Table1[[#This Row],[Kidhome]]</f>
        <v>0</v>
      </c>
      <c r="N2184" s="1">
        <v>41781</v>
      </c>
      <c r="O2184" s="16">
        <f>(Table1[[#This Row],[DataSetDate]]-Table1[[#This Row],[Dt_Customer]])/365</f>
        <v>6.7150684931506852</v>
      </c>
      <c r="P2184" s="15">
        <v>44232</v>
      </c>
      <c r="Q2184">
        <v>34</v>
      </c>
      <c r="R2184" s="4">
        <v>8</v>
      </c>
      <c r="S2184" s="4">
        <v>4</v>
      </c>
      <c r="T2184" s="4">
        <v>10</v>
      </c>
      <c r="U2184" s="4">
        <v>2</v>
      </c>
      <c r="V2184" s="4">
        <v>2</v>
      </c>
      <c r="W2184" s="4">
        <v>4</v>
      </c>
      <c r="X2184">
        <v>2</v>
      </c>
      <c r="Y2184">
        <v>3</v>
      </c>
      <c r="Z2184" t="str">
        <f t="shared" si="139"/>
        <v>Medium</v>
      </c>
      <c r="AA2184" s="14">
        <f t="shared" ca="1" si="140"/>
        <v>3.3315035640666242</v>
      </c>
      <c r="AB2184">
        <v>0</v>
      </c>
      <c r="AC2184">
        <v>3</v>
      </c>
      <c r="AD2184" s="14">
        <f t="shared" ca="1" si="141"/>
        <v>3.1043013052227013</v>
      </c>
      <c r="AE2184">
        <v>5</v>
      </c>
      <c r="AF2184">
        <v>0</v>
      </c>
      <c r="AG2184">
        <v>0</v>
      </c>
      <c r="AH2184">
        <v>0</v>
      </c>
      <c r="AI2184">
        <v>0</v>
      </c>
      <c r="AJ2184">
        <v>0</v>
      </c>
      <c r="AK2184">
        <v>0</v>
      </c>
      <c r="AL2184">
        <v>0</v>
      </c>
      <c r="AM2184" t="s">
        <v>53</v>
      </c>
    </row>
    <row r="2185" spans="1:39" hidden="1" x14ac:dyDescent="0.3">
      <c r="A2185">
        <v>10617</v>
      </c>
      <c r="B2185">
        <v>1989</v>
      </c>
      <c r="C2185" s="14">
        <f>2021-Table1[[#This Row],[Year_Birth]]</f>
        <v>32</v>
      </c>
      <c r="D2185" t="s">
        <v>44</v>
      </c>
      <c r="E2185" s="14" t="str" cm="1">
        <f t="array" ref="E2185">_xlfn.SWITCH(Table1[[#This Row],[Education]],"Graduation","Bachelor’s","Basic","High School","2n Cycle","Master’s","Master","Master’s","PhD","PhD","Other")</f>
        <v>Master’s</v>
      </c>
      <c r="F2185" t="s">
        <v>49</v>
      </c>
      <c r="G2185" s="14" t="s">
        <v>49</v>
      </c>
      <c r="H2185" s="14" t="str" cm="1">
        <f t="array" ref="H2185">_xlfn.SWITCH(Table1[[#This Row],[Marital_Status_mod]],"Together","Couple","Married","Couple","Divorced","Single","Single","Single","Widow","Single","Other")</f>
        <v>Single</v>
      </c>
      <c r="I2185" s="4">
        <v>10979</v>
      </c>
      <c r="J2185" s="41" t="str">
        <f t="shared" si="138"/>
        <v>$10 - $20K</v>
      </c>
      <c r="K2185">
        <v>0</v>
      </c>
      <c r="L2185">
        <v>0</v>
      </c>
      <c r="M2185">
        <f>Table1[[#This Row],[Teenhome]]+Table1[[#This Row],[Kidhome]]</f>
        <v>0</v>
      </c>
      <c r="N2185" s="1">
        <v>41781</v>
      </c>
      <c r="O2185" s="16">
        <f>(Table1[[#This Row],[DataSetDate]]-Table1[[#This Row],[Dt_Customer]])/365</f>
        <v>6.7150684931506852</v>
      </c>
      <c r="P2185" s="15">
        <v>44232</v>
      </c>
      <c r="Q2185">
        <v>34</v>
      </c>
      <c r="R2185" s="4">
        <v>8</v>
      </c>
      <c r="S2185" s="4">
        <v>4</v>
      </c>
      <c r="T2185" s="4">
        <v>10</v>
      </c>
      <c r="U2185" s="4">
        <v>2</v>
      </c>
      <c r="V2185" s="4">
        <v>2</v>
      </c>
      <c r="W2185" s="4">
        <v>4</v>
      </c>
      <c r="X2185">
        <v>2</v>
      </c>
      <c r="Y2185">
        <v>3</v>
      </c>
      <c r="Z2185" t="str">
        <f t="shared" si="139"/>
        <v>Medium</v>
      </c>
      <c r="AA2185" s="14">
        <f t="shared" ca="1" si="140"/>
        <v>2.8371861516201591</v>
      </c>
      <c r="AB2185">
        <v>0</v>
      </c>
      <c r="AC2185">
        <v>3</v>
      </c>
      <c r="AD2185" s="14">
        <f t="shared" ca="1" si="141"/>
        <v>3.1252510288326558</v>
      </c>
      <c r="AE2185">
        <v>5</v>
      </c>
      <c r="AF2185">
        <v>0</v>
      </c>
      <c r="AG2185">
        <v>0</v>
      </c>
      <c r="AH2185">
        <v>0</v>
      </c>
      <c r="AI2185">
        <v>0</v>
      </c>
      <c r="AJ2185">
        <v>0</v>
      </c>
      <c r="AK2185">
        <v>0</v>
      </c>
      <c r="AL2185">
        <v>0</v>
      </c>
      <c r="AM2185" t="s">
        <v>41</v>
      </c>
    </row>
    <row r="2186" spans="1:39" hidden="1" x14ac:dyDescent="0.3">
      <c r="A2186">
        <v>5987</v>
      </c>
      <c r="B2186">
        <v>1989</v>
      </c>
      <c r="C2186" s="14">
        <f>2021-Table1[[#This Row],[Year_Birth]]</f>
        <v>32</v>
      </c>
      <c r="D2186" t="s">
        <v>51</v>
      </c>
      <c r="E2186" s="14" t="str" cm="1">
        <f t="array" ref="E2186">_xlfn.SWITCH(Table1[[#This Row],[Education]],"Graduation","Bachelor’s","Basic","High School","2n Cycle","Master’s","Master","Master’s","PhD","PhD","Other")</f>
        <v>Master’s</v>
      </c>
      <c r="F2186" t="s">
        <v>40</v>
      </c>
      <c r="G2186" s="14" t="s">
        <v>40</v>
      </c>
      <c r="H2186" s="14" t="str" cm="1">
        <f t="array" ref="H2186">_xlfn.SWITCH(Table1[[#This Row],[Marital_Status_mod]],"Together","Couple","Married","Couple","Divorced","Single","Single","Single","Widow","Single","Other")</f>
        <v>Couple</v>
      </c>
      <c r="I2186" s="4">
        <v>10404</v>
      </c>
      <c r="J2186" s="41" t="str">
        <f t="shared" si="138"/>
        <v>$10 - $20K</v>
      </c>
      <c r="K2186">
        <v>1</v>
      </c>
      <c r="L2186">
        <v>0</v>
      </c>
      <c r="M2186">
        <f>Table1[[#This Row],[Teenhome]]+Table1[[#This Row],[Kidhome]]</f>
        <v>1</v>
      </c>
      <c r="N2186" s="1">
        <v>41763</v>
      </c>
      <c r="O2186" s="16">
        <f>(Table1[[#This Row],[DataSetDate]]-Table1[[#This Row],[Dt_Customer]])/365</f>
        <v>6.7643835616438359</v>
      </c>
      <c r="P2186" s="15">
        <v>44232</v>
      </c>
      <c r="Q2186">
        <v>52</v>
      </c>
      <c r="R2186" s="4">
        <v>2</v>
      </c>
      <c r="S2186" s="4">
        <v>2</v>
      </c>
      <c r="T2186" s="4">
        <v>11</v>
      </c>
      <c r="U2186" s="4">
        <v>10</v>
      </c>
      <c r="V2186" s="4">
        <v>6</v>
      </c>
      <c r="W2186" s="4">
        <v>12</v>
      </c>
      <c r="X2186">
        <v>2</v>
      </c>
      <c r="Y2186">
        <v>1</v>
      </c>
      <c r="Z2186" t="str">
        <f t="shared" si="139"/>
        <v>Low</v>
      </c>
      <c r="AA2186" s="14">
        <f t="shared" ca="1" si="140"/>
        <v>1.3373199068452002</v>
      </c>
      <c r="AB2186">
        <v>0</v>
      </c>
      <c r="AC2186">
        <v>4</v>
      </c>
      <c r="AD2186" s="14">
        <f t="shared" ca="1" si="141"/>
        <v>3.8834443435411767</v>
      </c>
      <c r="AE2186">
        <v>5</v>
      </c>
      <c r="AF2186">
        <v>0</v>
      </c>
      <c r="AG2186">
        <v>0</v>
      </c>
      <c r="AH2186">
        <v>0</v>
      </c>
      <c r="AI2186">
        <v>0</v>
      </c>
      <c r="AJ2186">
        <v>0</v>
      </c>
      <c r="AK2186">
        <v>0</v>
      </c>
      <c r="AL2186">
        <v>0</v>
      </c>
      <c r="AM2186" t="s">
        <v>41</v>
      </c>
    </row>
    <row r="2187" spans="1:39" hidden="1" x14ac:dyDescent="0.3">
      <c r="A2187">
        <v>948</v>
      </c>
      <c r="B2187">
        <v>1971</v>
      </c>
      <c r="C2187" s="14">
        <f>2021-Table1[[#This Row],[Year_Birth]]</f>
        <v>50</v>
      </c>
      <c r="D2187" t="s">
        <v>46</v>
      </c>
      <c r="E2187" s="14" t="str" cm="1">
        <f t="array" ref="E2187">_xlfn.SWITCH(Table1[[#This Row],[Education]],"Graduation","Bachelor’s","Basic","High School","2n Cycle","Master’s","Master","Master’s","PhD","PhD","Other")</f>
        <v>Bachelor’s</v>
      </c>
      <c r="F2187" t="s">
        <v>50</v>
      </c>
      <c r="G2187" s="14" t="s">
        <v>50</v>
      </c>
      <c r="H2187" s="14" t="str" cm="1">
        <f t="array" ref="H2187">_xlfn.SWITCH(Table1[[#This Row],[Marital_Status_mod]],"Together","Couple","Married","Couple","Divorced","Single","Single","Single","Widow","Single","Other")</f>
        <v>Single</v>
      </c>
      <c r="I2187" s="4">
        <v>10245</v>
      </c>
      <c r="J2187" s="41" t="str">
        <f t="shared" si="138"/>
        <v>$10 - $20K</v>
      </c>
      <c r="K2187">
        <v>1</v>
      </c>
      <c r="L2187">
        <v>0</v>
      </c>
      <c r="M2187">
        <f>Table1[[#This Row],[Teenhome]]+Table1[[#This Row],[Kidhome]]</f>
        <v>1</v>
      </c>
      <c r="N2187" s="1">
        <v>41409</v>
      </c>
      <c r="O2187" s="16">
        <f>(Table1[[#This Row],[DataSetDate]]-Table1[[#This Row],[Dt_Customer]])/365</f>
        <v>7.7342465753424658</v>
      </c>
      <c r="P2187" s="15">
        <v>44232</v>
      </c>
      <c r="Q2187">
        <v>32</v>
      </c>
      <c r="R2187" s="4">
        <v>4</v>
      </c>
      <c r="S2187" s="4">
        <v>7</v>
      </c>
      <c r="T2187" s="4">
        <v>7</v>
      </c>
      <c r="U2187" s="4">
        <v>6</v>
      </c>
      <c r="V2187" s="4">
        <v>4</v>
      </c>
      <c r="W2187" s="4">
        <v>13</v>
      </c>
      <c r="X2187">
        <v>3</v>
      </c>
      <c r="Y2187">
        <v>1</v>
      </c>
      <c r="Z2187" t="str">
        <f t="shared" si="139"/>
        <v>Low</v>
      </c>
      <c r="AA2187" s="14">
        <f t="shared" ca="1" si="140"/>
        <v>0.64597268444532974</v>
      </c>
      <c r="AB2187">
        <v>2</v>
      </c>
      <c r="AC2187">
        <v>2</v>
      </c>
      <c r="AD2187" s="14">
        <f t="shared" ca="1" si="141"/>
        <v>1.6292774734341422</v>
      </c>
      <c r="AE2187">
        <v>5</v>
      </c>
      <c r="AF2187">
        <v>0</v>
      </c>
      <c r="AG2187">
        <v>0</v>
      </c>
      <c r="AH2187">
        <v>0</v>
      </c>
      <c r="AI2187">
        <v>0</v>
      </c>
      <c r="AJ2187">
        <v>0</v>
      </c>
      <c r="AK2187">
        <v>0</v>
      </c>
      <c r="AL2187">
        <v>0</v>
      </c>
      <c r="AM2187" t="s">
        <v>41</v>
      </c>
    </row>
    <row r="2188" spans="1:39" hidden="1" x14ac:dyDescent="0.3">
      <c r="A2188">
        <v>7349</v>
      </c>
      <c r="B2188">
        <v>1973</v>
      </c>
      <c r="C2188" s="14">
        <f>2021-Table1[[#This Row],[Year_Birth]]</f>
        <v>48</v>
      </c>
      <c r="D2188" t="s">
        <v>59</v>
      </c>
      <c r="E2188" s="14" t="str" cm="1">
        <f t="array" ref="E2188">_xlfn.SWITCH(Table1[[#This Row],[Education]],"Graduation","Bachelor’s","Basic","High School","2n Cycle","Master’s","Master","Master’s","PhD","PhD","Other")</f>
        <v>High School</v>
      </c>
      <c r="F2188" t="s">
        <v>40</v>
      </c>
      <c r="G2188" s="14" t="s">
        <v>40</v>
      </c>
      <c r="H2188" s="14" t="str" cm="1">
        <f t="array" ref="H2188">_xlfn.SWITCH(Table1[[#This Row],[Marital_Status_mod]],"Together","Couple","Married","Couple","Divorced","Single","Single","Single","Widow","Single","Other")</f>
        <v>Couple</v>
      </c>
      <c r="I2188" s="4">
        <v>9722</v>
      </c>
      <c r="J2188" s="41" t="str">
        <f t="shared" si="138"/>
        <v>Up to $10K</v>
      </c>
      <c r="K2188">
        <v>1</v>
      </c>
      <c r="L2188">
        <v>0</v>
      </c>
      <c r="M2188">
        <f>Table1[[#This Row],[Teenhome]]+Table1[[#This Row],[Kidhome]]</f>
        <v>1</v>
      </c>
      <c r="N2188" s="1">
        <v>41184</v>
      </c>
      <c r="O2188" s="16">
        <f>(Table1[[#This Row],[DataSetDate]]-Table1[[#This Row],[Dt_Customer]])/365</f>
        <v>8.3506849315068497</v>
      </c>
      <c r="P2188" s="15">
        <v>44232</v>
      </c>
      <c r="Q2188">
        <v>7</v>
      </c>
      <c r="R2188" s="4">
        <v>6</v>
      </c>
      <c r="S2188" s="4">
        <v>17</v>
      </c>
      <c r="T2188" s="4">
        <v>16</v>
      </c>
      <c r="U2188" s="4">
        <v>6</v>
      </c>
      <c r="V2188" s="4">
        <v>16</v>
      </c>
      <c r="W2188" s="4">
        <v>42</v>
      </c>
      <c r="X2188">
        <v>4</v>
      </c>
      <c r="Y2188">
        <v>3</v>
      </c>
      <c r="Z2188" t="str">
        <f t="shared" si="139"/>
        <v>Medium</v>
      </c>
      <c r="AA2188" s="14">
        <f t="shared" ca="1" si="140"/>
        <v>2.8661463779459999</v>
      </c>
      <c r="AB2188">
        <v>1</v>
      </c>
      <c r="AC2188">
        <v>3</v>
      </c>
      <c r="AD2188" s="14">
        <f t="shared" ca="1" si="141"/>
        <v>3.1586944682909999</v>
      </c>
      <c r="AE2188">
        <v>8</v>
      </c>
      <c r="AF2188">
        <v>0</v>
      </c>
      <c r="AG2188">
        <v>0</v>
      </c>
      <c r="AH2188">
        <v>0</v>
      </c>
      <c r="AI2188">
        <v>0</v>
      </c>
      <c r="AJ2188">
        <v>0</v>
      </c>
      <c r="AK2188">
        <v>1</v>
      </c>
      <c r="AL2188">
        <v>0</v>
      </c>
      <c r="AM2188" t="s">
        <v>41</v>
      </c>
    </row>
    <row r="2189" spans="1:39" hidden="1" x14ac:dyDescent="0.3">
      <c r="A2189">
        <v>5342</v>
      </c>
      <c r="B2189">
        <v>1976</v>
      </c>
      <c r="C2189" s="14">
        <f>2021-Table1[[#This Row],[Year_Birth]]</f>
        <v>45</v>
      </c>
      <c r="D2189" t="s">
        <v>59</v>
      </c>
      <c r="E2189" s="14" t="str" cm="1">
        <f t="array" ref="E2189">_xlfn.SWITCH(Table1[[#This Row],[Education]],"Graduation","Bachelor’s","Basic","High School","2n Cycle","Master’s","Master","Master’s","PhD","PhD","Other")</f>
        <v>High School</v>
      </c>
      <c r="F2189" t="s">
        <v>49</v>
      </c>
      <c r="G2189" s="14" t="s">
        <v>49</v>
      </c>
      <c r="H2189" s="14" t="str" cm="1">
        <f t="array" ref="H2189">_xlfn.SWITCH(Table1[[#This Row],[Marital_Status_mod]],"Together","Couple","Married","Couple","Divorced","Single","Single","Single","Widow","Single","Other")</f>
        <v>Single</v>
      </c>
      <c r="I2189" s="4">
        <v>9548</v>
      </c>
      <c r="J2189" s="41" t="str">
        <f t="shared" si="138"/>
        <v>Up to $10K</v>
      </c>
      <c r="K2189">
        <v>1</v>
      </c>
      <c r="L2189">
        <v>0</v>
      </c>
      <c r="M2189">
        <f>Table1[[#This Row],[Teenhome]]+Table1[[#This Row],[Kidhome]]</f>
        <v>1</v>
      </c>
      <c r="N2189" s="1">
        <v>41129</v>
      </c>
      <c r="O2189" s="16">
        <f>(Table1[[#This Row],[DataSetDate]]-Table1[[#This Row],[Dt_Customer]])/365</f>
        <v>8.5013698630136982</v>
      </c>
      <c r="P2189" s="15">
        <v>44232</v>
      </c>
      <c r="Q2189">
        <v>31</v>
      </c>
      <c r="R2189" s="4">
        <v>0</v>
      </c>
      <c r="S2189" s="4">
        <v>1</v>
      </c>
      <c r="T2189" s="4">
        <v>3</v>
      </c>
      <c r="U2189" s="4">
        <v>10</v>
      </c>
      <c r="V2189" s="4">
        <v>6</v>
      </c>
      <c r="W2189" s="4">
        <v>9</v>
      </c>
      <c r="X2189">
        <v>2</v>
      </c>
      <c r="Y2189">
        <v>1</v>
      </c>
      <c r="Z2189" t="str">
        <f t="shared" si="139"/>
        <v>Low</v>
      </c>
      <c r="AA2189" s="14">
        <f t="shared" ca="1" si="140"/>
        <v>1.391138732611473</v>
      </c>
      <c r="AB2189">
        <v>0</v>
      </c>
      <c r="AC2189">
        <v>3</v>
      </c>
      <c r="AD2189" s="14">
        <f t="shared" ca="1" si="141"/>
        <v>3.3042396751012504</v>
      </c>
      <c r="AE2189">
        <v>8</v>
      </c>
      <c r="AF2189">
        <v>0</v>
      </c>
      <c r="AG2189">
        <v>0</v>
      </c>
      <c r="AH2189">
        <v>0</v>
      </c>
      <c r="AI2189">
        <v>0</v>
      </c>
      <c r="AJ2189">
        <v>0</v>
      </c>
      <c r="AK2189">
        <v>0</v>
      </c>
      <c r="AL2189">
        <v>0</v>
      </c>
      <c r="AM2189" t="s">
        <v>48</v>
      </c>
    </row>
    <row r="2190" spans="1:39" hidden="1" x14ac:dyDescent="0.3">
      <c r="A2190">
        <v>451</v>
      </c>
      <c r="B2190">
        <v>1989</v>
      </c>
      <c r="C2190" s="14">
        <f>2021-Table1[[#This Row],[Year_Birth]]</f>
        <v>32</v>
      </c>
      <c r="D2190" t="s">
        <v>46</v>
      </c>
      <c r="E2190" s="14" t="str" cm="1">
        <f t="array" ref="E2190">_xlfn.SWITCH(Table1[[#This Row],[Education]],"Graduation","Bachelor’s","Basic","High School","2n Cycle","Master’s","Master","Master’s","PhD","PhD","Other")</f>
        <v>Bachelor’s</v>
      </c>
      <c r="F2190" t="s">
        <v>50</v>
      </c>
      <c r="G2190" s="14" t="s">
        <v>50</v>
      </c>
      <c r="H2190" s="14" t="str" cm="1">
        <f t="array" ref="H2190">_xlfn.SWITCH(Table1[[#This Row],[Marital_Status_mod]],"Together","Couple","Married","Couple","Divorced","Single","Single","Single","Widow","Single","Other")</f>
        <v>Single</v>
      </c>
      <c r="I2190" s="4">
        <v>9255</v>
      </c>
      <c r="J2190" s="41" t="str">
        <f t="shared" si="138"/>
        <v>Up to $10K</v>
      </c>
      <c r="K2190">
        <v>1</v>
      </c>
      <c r="L2190">
        <v>0</v>
      </c>
      <c r="M2190">
        <f>Table1[[#This Row],[Teenhome]]+Table1[[#This Row],[Kidhome]]</f>
        <v>1</v>
      </c>
      <c r="N2190" s="1">
        <v>41628</v>
      </c>
      <c r="O2190" s="16">
        <f>(Table1[[#This Row],[DataSetDate]]-Table1[[#This Row],[Dt_Customer]])/365</f>
        <v>7.1342465753424653</v>
      </c>
      <c r="P2190" s="15">
        <v>44232</v>
      </c>
      <c r="Q2190">
        <v>91</v>
      </c>
      <c r="R2190" s="4">
        <v>9</v>
      </c>
      <c r="S2190" s="4">
        <v>0</v>
      </c>
      <c r="T2190" s="4">
        <v>7</v>
      </c>
      <c r="U2190" s="4">
        <v>2</v>
      </c>
      <c r="V2190" s="4">
        <v>0</v>
      </c>
      <c r="W2190" s="4">
        <v>4</v>
      </c>
      <c r="X2190">
        <v>1</v>
      </c>
      <c r="Y2190">
        <v>1</v>
      </c>
      <c r="Z2190" t="str">
        <f t="shared" si="139"/>
        <v>Low</v>
      </c>
      <c r="AA2190" s="14">
        <f t="shared" ca="1" si="140"/>
        <v>0.61855931323506219</v>
      </c>
      <c r="AB2190">
        <v>1</v>
      </c>
      <c r="AC2190">
        <v>2</v>
      </c>
      <c r="AD2190" s="14">
        <f t="shared" ca="1" si="141"/>
        <v>1.9543542321644958</v>
      </c>
      <c r="AE2190">
        <v>8</v>
      </c>
      <c r="AF2190">
        <v>0</v>
      </c>
      <c r="AG2190">
        <v>0</v>
      </c>
      <c r="AH2190">
        <v>0</v>
      </c>
      <c r="AI2190">
        <v>0</v>
      </c>
      <c r="AJ2190">
        <v>0</v>
      </c>
      <c r="AK2190">
        <v>0</v>
      </c>
      <c r="AL2190">
        <v>0</v>
      </c>
      <c r="AM2190" t="s">
        <v>45</v>
      </c>
    </row>
    <row r="2191" spans="1:39" hidden="1" x14ac:dyDescent="0.3">
      <c r="A2191">
        <v>10395</v>
      </c>
      <c r="B2191">
        <v>1986</v>
      </c>
      <c r="C2191" s="14">
        <f>2021-Table1[[#This Row],[Year_Birth]]</f>
        <v>35</v>
      </c>
      <c r="D2191" t="s">
        <v>59</v>
      </c>
      <c r="E2191" s="14" t="str" cm="1">
        <f t="array" ref="E2191">_xlfn.SWITCH(Table1[[#This Row],[Education]],"Graduation","Bachelor’s","Basic","High School","2n Cycle","Master’s","Master","Master’s","PhD","PhD","Other")</f>
        <v>High School</v>
      </c>
      <c r="F2191" t="s">
        <v>50</v>
      </c>
      <c r="G2191" s="14" t="s">
        <v>50</v>
      </c>
      <c r="H2191" s="14" t="str" cm="1">
        <f t="array" ref="H2191">_xlfn.SWITCH(Table1[[#This Row],[Marital_Status_mod]],"Together","Couple","Married","Couple","Divorced","Single","Single","Single","Widow","Single","Other")</f>
        <v>Single</v>
      </c>
      <c r="I2191" s="4">
        <v>8940</v>
      </c>
      <c r="J2191" s="41" t="str">
        <f t="shared" si="138"/>
        <v>Up to $10K</v>
      </c>
      <c r="K2191">
        <v>1</v>
      </c>
      <c r="L2191">
        <v>0</v>
      </c>
      <c r="M2191">
        <f>Table1[[#This Row],[Teenhome]]+Table1[[#This Row],[Kidhome]]</f>
        <v>1</v>
      </c>
      <c r="N2191" s="1">
        <v>41143</v>
      </c>
      <c r="O2191" s="16">
        <f>(Table1[[#This Row],[DataSetDate]]-Table1[[#This Row],[Dt_Customer]])/365</f>
        <v>8.463013698630137</v>
      </c>
      <c r="P2191" s="15">
        <v>44232</v>
      </c>
      <c r="Q2191">
        <v>25</v>
      </c>
      <c r="R2191" s="4">
        <v>1</v>
      </c>
      <c r="S2191" s="4">
        <v>45</v>
      </c>
      <c r="T2191" s="4">
        <v>3</v>
      </c>
      <c r="U2191" s="4">
        <v>4</v>
      </c>
      <c r="V2191" s="4">
        <v>6</v>
      </c>
      <c r="W2191" s="4">
        <v>42</v>
      </c>
      <c r="X2191">
        <v>3</v>
      </c>
      <c r="Y2191">
        <v>3</v>
      </c>
      <c r="Z2191" t="str">
        <f t="shared" si="139"/>
        <v>Medium</v>
      </c>
      <c r="AA2191" s="14">
        <f t="shared" ca="1" si="140"/>
        <v>2.7509651653686586</v>
      </c>
      <c r="AB2191">
        <v>1</v>
      </c>
      <c r="AC2191">
        <v>3</v>
      </c>
      <c r="AD2191" s="14">
        <f t="shared" ca="1" si="141"/>
        <v>3.0200611836299398</v>
      </c>
      <c r="AE2191">
        <v>8</v>
      </c>
      <c r="AF2191">
        <v>0</v>
      </c>
      <c r="AG2191">
        <v>0</v>
      </c>
      <c r="AH2191">
        <v>0</v>
      </c>
      <c r="AI2191">
        <v>0</v>
      </c>
      <c r="AJ2191">
        <v>0</v>
      </c>
      <c r="AK2191">
        <v>0</v>
      </c>
      <c r="AL2191">
        <v>0</v>
      </c>
      <c r="AM2191" t="s">
        <v>41</v>
      </c>
    </row>
    <row r="2192" spans="1:39" hidden="1" x14ac:dyDescent="0.3">
      <c r="A2192">
        <v>2980</v>
      </c>
      <c r="B2192">
        <v>1952</v>
      </c>
      <c r="C2192" s="14">
        <f>2021-Table1[[#This Row],[Year_Birth]]</f>
        <v>69</v>
      </c>
      <c r="D2192" t="s">
        <v>44</v>
      </c>
      <c r="E2192" s="14" t="str" cm="1">
        <f t="array" ref="E2192">_xlfn.SWITCH(Table1[[#This Row],[Education]],"Graduation","Bachelor’s","Basic","High School","2n Cycle","Master’s","Master","Master’s","PhD","PhD","Other")</f>
        <v>Master’s</v>
      </c>
      <c r="F2192" t="s">
        <v>50</v>
      </c>
      <c r="G2192" s="14" t="s">
        <v>50</v>
      </c>
      <c r="H2192" s="14" t="str" cm="1">
        <f t="array" ref="H2192">_xlfn.SWITCH(Table1[[#This Row],[Marital_Status_mod]],"Together","Couple","Married","Couple","Divorced","Single","Single","Single","Widow","Single","Other")</f>
        <v>Single</v>
      </c>
      <c r="I2192" s="4">
        <v>8820</v>
      </c>
      <c r="J2192" s="41" t="str">
        <f t="shared" si="138"/>
        <v>Up to $10K</v>
      </c>
      <c r="K2192">
        <v>1</v>
      </c>
      <c r="L2192">
        <v>1</v>
      </c>
      <c r="M2192">
        <f>Table1[[#This Row],[Teenhome]]+Table1[[#This Row],[Kidhome]]</f>
        <v>2</v>
      </c>
      <c r="N2192" s="1">
        <v>41355</v>
      </c>
      <c r="O2192" s="16">
        <f>(Table1[[#This Row],[DataSetDate]]-Table1[[#This Row],[Dt_Customer]])/365</f>
        <v>7.882191780821918</v>
      </c>
      <c r="P2192" s="15">
        <v>44232</v>
      </c>
      <c r="Q2192">
        <v>52</v>
      </c>
      <c r="R2192" s="4">
        <v>12</v>
      </c>
      <c r="S2192" s="4">
        <v>0</v>
      </c>
      <c r="T2192" s="4">
        <v>13</v>
      </c>
      <c r="U2192" s="4">
        <v>4</v>
      </c>
      <c r="V2192" s="4">
        <v>2</v>
      </c>
      <c r="W2192" s="4">
        <v>4</v>
      </c>
      <c r="X2192">
        <v>4</v>
      </c>
      <c r="Y2192">
        <v>3</v>
      </c>
      <c r="Z2192" t="str">
        <f t="shared" si="139"/>
        <v>Medium</v>
      </c>
      <c r="AA2192" s="14">
        <f t="shared" ca="1" si="140"/>
        <v>3.1267949786682583</v>
      </c>
      <c r="AB2192">
        <v>0</v>
      </c>
      <c r="AC2192">
        <v>3</v>
      </c>
      <c r="AD2192" s="14">
        <f t="shared" ca="1" si="141"/>
        <v>2.8511017218287047</v>
      </c>
      <c r="AE2192">
        <v>8</v>
      </c>
      <c r="AF2192">
        <v>0</v>
      </c>
      <c r="AG2192">
        <v>0</v>
      </c>
      <c r="AH2192">
        <v>0</v>
      </c>
      <c r="AI2192">
        <v>0</v>
      </c>
      <c r="AJ2192">
        <v>0</v>
      </c>
      <c r="AK2192">
        <v>0</v>
      </c>
      <c r="AL2192">
        <v>0</v>
      </c>
      <c r="AM2192" t="s">
        <v>48</v>
      </c>
    </row>
    <row r="2193" spans="1:39" hidden="1" x14ac:dyDescent="0.3">
      <c r="A2193">
        <v>10749</v>
      </c>
      <c r="B2193">
        <v>1991</v>
      </c>
      <c r="C2193" s="14">
        <f>2021-Table1[[#This Row],[Year_Birth]]</f>
        <v>30</v>
      </c>
      <c r="D2193" t="s">
        <v>46</v>
      </c>
      <c r="E2193" s="14" t="str" cm="1">
        <f t="array" ref="E2193">_xlfn.SWITCH(Table1[[#This Row],[Education]],"Graduation","Bachelor’s","Basic","High School","2n Cycle","Master’s","Master","Master’s","PhD","PhD","Other")</f>
        <v>Bachelor’s</v>
      </c>
      <c r="F2193" t="s">
        <v>50</v>
      </c>
      <c r="G2193" s="14" t="s">
        <v>50</v>
      </c>
      <c r="H2193" s="14" t="str" cm="1">
        <f t="array" ref="H2193">_xlfn.SWITCH(Table1[[#This Row],[Marital_Status_mod]],"Together","Couple","Married","Couple","Divorced","Single","Single","Single","Widow","Single","Other")</f>
        <v>Single</v>
      </c>
      <c r="I2193" s="4">
        <v>8028</v>
      </c>
      <c r="J2193" s="41" t="str">
        <f t="shared" si="138"/>
        <v>Up to $10K</v>
      </c>
      <c r="K2193">
        <v>0</v>
      </c>
      <c r="L2193">
        <v>0</v>
      </c>
      <c r="M2193">
        <f>Table1[[#This Row],[Teenhome]]+Table1[[#This Row],[Kidhome]]</f>
        <v>0</v>
      </c>
      <c r="N2193" s="1">
        <v>41170</v>
      </c>
      <c r="O2193" s="16">
        <f>(Table1[[#This Row],[DataSetDate]]-Table1[[#This Row],[Dt_Customer]])/365</f>
        <v>8.3890410958904109</v>
      </c>
      <c r="P2193" s="15">
        <v>44232</v>
      </c>
      <c r="Q2193">
        <v>62</v>
      </c>
      <c r="R2193" s="4">
        <v>73</v>
      </c>
      <c r="S2193" s="4">
        <v>18</v>
      </c>
      <c r="T2193" s="4">
        <v>66</v>
      </c>
      <c r="U2193" s="4">
        <v>7</v>
      </c>
      <c r="V2193" s="4">
        <v>12</v>
      </c>
      <c r="W2193" s="4">
        <v>2</v>
      </c>
      <c r="X2193">
        <v>15</v>
      </c>
      <c r="Y2193">
        <v>0</v>
      </c>
      <c r="Z2193" t="str">
        <f t="shared" si="139"/>
        <v>Low</v>
      </c>
      <c r="AA2193" s="14">
        <f t="shared" ca="1" si="140"/>
        <v>0.32475317185618097</v>
      </c>
      <c r="AB2193">
        <v>1</v>
      </c>
      <c r="AC2193">
        <v>0</v>
      </c>
      <c r="AD2193" s="14">
        <f t="shared" ca="1" si="141"/>
        <v>0.36299415973372107</v>
      </c>
      <c r="AE2193">
        <v>19</v>
      </c>
      <c r="AF2193">
        <v>0</v>
      </c>
      <c r="AG2193">
        <v>0</v>
      </c>
      <c r="AH2193">
        <v>0</v>
      </c>
      <c r="AI2193">
        <v>0</v>
      </c>
      <c r="AJ2193">
        <v>0</v>
      </c>
      <c r="AK2193">
        <v>0</v>
      </c>
      <c r="AL2193">
        <v>0</v>
      </c>
      <c r="AM2193" t="s">
        <v>41</v>
      </c>
    </row>
    <row r="2194" spans="1:39" hidden="1" x14ac:dyDescent="0.3">
      <c r="A2194">
        <v>4136</v>
      </c>
      <c r="B2194">
        <v>1992</v>
      </c>
      <c r="C2194" s="14">
        <f>2021-Table1[[#This Row],[Year_Birth]]</f>
        <v>29</v>
      </c>
      <c r="D2194" t="s">
        <v>59</v>
      </c>
      <c r="E2194" s="14" t="str" cm="1">
        <f t="array" ref="E2194">_xlfn.SWITCH(Table1[[#This Row],[Education]],"Graduation","Bachelor’s","Basic","High School","2n Cycle","Master’s","Master","Master’s","PhD","PhD","Other")</f>
        <v>High School</v>
      </c>
      <c r="F2194" t="s">
        <v>50</v>
      </c>
      <c r="G2194" s="14" t="s">
        <v>50</v>
      </c>
      <c r="H2194" s="14" t="str" cm="1">
        <f t="array" ref="H2194">_xlfn.SWITCH(Table1[[#This Row],[Marital_Status_mod]],"Together","Couple","Married","Couple","Divorced","Single","Single","Single","Widow","Single","Other")</f>
        <v>Single</v>
      </c>
      <c r="I2194" s="4">
        <v>7500</v>
      </c>
      <c r="J2194" s="41" t="str">
        <f t="shared" si="138"/>
        <v>Up to $10K</v>
      </c>
      <c r="K2194">
        <v>1</v>
      </c>
      <c r="L2194">
        <v>0</v>
      </c>
      <c r="M2194">
        <f>Table1[[#This Row],[Teenhome]]+Table1[[#This Row],[Kidhome]]</f>
        <v>1</v>
      </c>
      <c r="N2194" s="1">
        <v>41246</v>
      </c>
      <c r="O2194" s="16">
        <f>(Table1[[#This Row],[DataSetDate]]-Table1[[#This Row],[Dt_Customer]])/365</f>
        <v>8.1808219178082187</v>
      </c>
      <c r="P2194" s="15">
        <v>44232</v>
      </c>
      <c r="Q2194">
        <v>63</v>
      </c>
      <c r="R2194" s="4">
        <v>10</v>
      </c>
      <c r="S2194" s="4">
        <v>17</v>
      </c>
      <c r="T2194" s="4">
        <v>18</v>
      </c>
      <c r="U2194" s="4">
        <v>8</v>
      </c>
      <c r="V2194" s="4">
        <v>26</v>
      </c>
      <c r="W2194" s="4">
        <v>40</v>
      </c>
      <c r="X2194">
        <v>4</v>
      </c>
      <c r="Y2194">
        <v>3</v>
      </c>
      <c r="Z2194" t="str">
        <f t="shared" si="139"/>
        <v>Medium</v>
      </c>
      <c r="AA2194" s="14">
        <f t="shared" ca="1" si="140"/>
        <v>2.6673267428225307</v>
      </c>
      <c r="AB2194">
        <v>2</v>
      </c>
      <c r="AC2194">
        <v>2</v>
      </c>
      <c r="AD2194" s="14">
        <f t="shared" ca="1" si="141"/>
        <v>2.2733477179422215</v>
      </c>
      <c r="AE2194">
        <v>9</v>
      </c>
      <c r="AF2194">
        <v>0</v>
      </c>
      <c r="AG2194">
        <v>0</v>
      </c>
      <c r="AH2194">
        <v>0</v>
      </c>
      <c r="AI2194">
        <v>0</v>
      </c>
      <c r="AJ2194">
        <v>0</v>
      </c>
      <c r="AK2194">
        <v>0</v>
      </c>
      <c r="AL2194">
        <v>0</v>
      </c>
      <c r="AM2194" t="s">
        <v>41</v>
      </c>
    </row>
    <row r="2195" spans="1:39" hidden="1" x14ac:dyDescent="0.3">
      <c r="A2195">
        <v>4692</v>
      </c>
      <c r="B2195">
        <v>1976</v>
      </c>
      <c r="C2195" s="14">
        <f>2021-Table1[[#This Row],[Year_Birth]]</f>
        <v>45</v>
      </c>
      <c r="D2195" t="s">
        <v>46</v>
      </c>
      <c r="E2195" s="14" t="str" cm="1">
        <f t="array" ref="E2195">_xlfn.SWITCH(Table1[[#This Row],[Education]],"Graduation","Bachelor’s","Basic","High School","2n Cycle","Master’s","Master","Master’s","PhD","PhD","Other")</f>
        <v>Bachelor’s</v>
      </c>
      <c r="F2195" t="s">
        <v>42</v>
      </c>
      <c r="G2195" s="14" t="s">
        <v>42</v>
      </c>
      <c r="H2195" s="14" t="str" cm="1">
        <f t="array" ref="H2195">_xlfn.SWITCH(Table1[[#This Row],[Marital_Status_mod]],"Together","Couple","Married","Couple","Divorced","Single","Single","Single","Widow","Single","Other")</f>
        <v>Couple</v>
      </c>
      <c r="I2195" s="4">
        <v>7500</v>
      </c>
      <c r="J2195" s="41" t="str">
        <f t="shared" si="138"/>
        <v>Up to $10K</v>
      </c>
      <c r="K2195">
        <v>1</v>
      </c>
      <c r="L2195">
        <v>0</v>
      </c>
      <c r="M2195">
        <f>Table1[[#This Row],[Teenhome]]+Table1[[#This Row],[Kidhome]]</f>
        <v>1</v>
      </c>
      <c r="N2195" s="1">
        <v>41122</v>
      </c>
      <c r="O2195" s="16">
        <f>(Table1[[#This Row],[DataSetDate]]-Table1[[#This Row],[Dt_Customer]])/365</f>
        <v>8.5205479452054789</v>
      </c>
      <c r="P2195" s="15">
        <v>44232</v>
      </c>
      <c r="Q2195">
        <v>19</v>
      </c>
      <c r="R2195" s="4">
        <v>7</v>
      </c>
      <c r="S2195" s="4">
        <v>0</v>
      </c>
      <c r="T2195" s="4">
        <v>12</v>
      </c>
      <c r="U2195" s="4">
        <v>13</v>
      </c>
      <c r="V2195" s="4">
        <v>7</v>
      </c>
      <c r="W2195" s="4">
        <v>32</v>
      </c>
      <c r="X2195">
        <v>5</v>
      </c>
      <c r="Y2195">
        <v>4</v>
      </c>
      <c r="Z2195" t="str">
        <f t="shared" si="139"/>
        <v>Medium</v>
      </c>
      <c r="AA2195" s="14">
        <f t="shared" ca="1" si="140"/>
        <v>3.9195687296883972</v>
      </c>
      <c r="AB2195">
        <v>1</v>
      </c>
      <c r="AC2195">
        <v>2</v>
      </c>
      <c r="AD2195" s="14">
        <f t="shared" ca="1" si="141"/>
        <v>1.8430479493768803</v>
      </c>
      <c r="AE2195">
        <v>9</v>
      </c>
      <c r="AF2195">
        <v>0</v>
      </c>
      <c r="AG2195">
        <v>0</v>
      </c>
      <c r="AH2195">
        <v>1</v>
      </c>
      <c r="AI2195">
        <v>0</v>
      </c>
      <c r="AJ2195">
        <v>0</v>
      </c>
      <c r="AK2195">
        <v>1</v>
      </c>
      <c r="AL2195">
        <v>0</v>
      </c>
      <c r="AM2195" t="s">
        <v>53</v>
      </c>
    </row>
    <row r="2196" spans="1:39" hidden="1" x14ac:dyDescent="0.3">
      <c r="A2196">
        <v>10641</v>
      </c>
      <c r="B2196">
        <v>1978</v>
      </c>
      <c r="C2196" s="14">
        <f>2021-Table1[[#This Row],[Year_Birth]]</f>
        <v>43</v>
      </c>
      <c r="D2196" t="s">
        <v>46</v>
      </c>
      <c r="E2196" s="14" t="str" cm="1">
        <f t="array" ref="E2196">_xlfn.SWITCH(Table1[[#This Row],[Education]],"Graduation","Bachelor’s","Basic","High School","2n Cycle","Master’s","Master","Master’s","PhD","PhD","Other")</f>
        <v>Bachelor’s</v>
      </c>
      <c r="F2196" t="s">
        <v>50</v>
      </c>
      <c r="G2196" s="14" t="s">
        <v>50</v>
      </c>
      <c r="H2196" s="14" t="str" cm="1">
        <f t="array" ref="H2196">_xlfn.SWITCH(Table1[[#This Row],[Marital_Status_mod]],"Together","Couple","Married","Couple","Divorced","Single","Single","Single","Widow","Single","Other")</f>
        <v>Single</v>
      </c>
      <c r="I2196" s="4">
        <v>7500</v>
      </c>
      <c r="J2196" s="41" t="str">
        <f t="shared" si="138"/>
        <v>Up to $10K</v>
      </c>
      <c r="K2196">
        <v>1</v>
      </c>
      <c r="L2196">
        <v>1</v>
      </c>
      <c r="M2196">
        <f>Table1[[#This Row],[Teenhome]]+Table1[[#This Row],[Kidhome]]</f>
        <v>2</v>
      </c>
      <c r="N2196" s="1">
        <v>41270</v>
      </c>
      <c r="O2196" s="16">
        <f>(Table1[[#This Row],[DataSetDate]]-Table1[[#This Row],[Dt_Customer]])/365</f>
        <v>8.1150684931506856</v>
      </c>
      <c r="P2196" s="15">
        <v>44232</v>
      </c>
      <c r="Q2196">
        <v>5</v>
      </c>
      <c r="R2196" s="4">
        <v>6</v>
      </c>
      <c r="S2196" s="4">
        <v>5</v>
      </c>
      <c r="T2196" s="4">
        <v>4</v>
      </c>
      <c r="U2196" s="4">
        <v>13</v>
      </c>
      <c r="V2196" s="4">
        <v>4</v>
      </c>
      <c r="W2196" s="4">
        <v>25</v>
      </c>
      <c r="X2196">
        <v>4</v>
      </c>
      <c r="Y2196">
        <v>2</v>
      </c>
      <c r="Z2196" t="str">
        <f t="shared" si="139"/>
        <v>Low</v>
      </c>
      <c r="AA2196" s="14">
        <f t="shared" ca="1" si="140"/>
        <v>1.7014279940429624</v>
      </c>
      <c r="AB2196">
        <v>1</v>
      </c>
      <c r="AC2196">
        <v>3</v>
      </c>
      <c r="AD2196" s="14">
        <f t="shared" ca="1" si="141"/>
        <v>2.7898167401441523</v>
      </c>
      <c r="AE2196">
        <v>6</v>
      </c>
      <c r="AF2196">
        <v>0</v>
      </c>
      <c r="AG2196">
        <v>0</v>
      </c>
      <c r="AH2196">
        <v>0</v>
      </c>
      <c r="AI2196">
        <v>0</v>
      </c>
      <c r="AJ2196">
        <v>0</v>
      </c>
      <c r="AK2196">
        <v>0</v>
      </c>
      <c r="AL2196">
        <v>0</v>
      </c>
      <c r="AM2196" t="s">
        <v>41</v>
      </c>
    </row>
    <row r="2197" spans="1:39" hidden="1" x14ac:dyDescent="0.3">
      <c r="A2197">
        <v>387</v>
      </c>
      <c r="B2197">
        <v>1976</v>
      </c>
      <c r="C2197" s="14">
        <f>2021-Table1[[#This Row],[Year_Birth]]</f>
        <v>45</v>
      </c>
      <c r="D2197" t="s">
        <v>59</v>
      </c>
      <c r="E2197" s="14" t="str" cm="1">
        <f t="array" ref="E2197">_xlfn.SWITCH(Table1[[#This Row],[Education]],"Graduation","Bachelor’s","Basic","High School","2n Cycle","Master’s","Master","Master’s","PhD","PhD","Other")</f>
        <v>High School</v>
      </c>
      <c r="F2197" t="s">
        <v>42</v>
      </c>
      <c r="G2197" s="14" t="s">
        <v>42</v>
      </c>
      <c r="H2197" s="14" t="str" cm="1">
        <f t="array" ref="H2197">_xlfn.SWITCH(Table1[[#This Row],[Marital_Status_mod]],"Together","Couple","Married","Couple","Divorced","Single","Single","Single","Widow","Single","Other")</f>
        <v>Couple</v>
      </c>
      <c r="I2197" s="4">
        <v>7500</v>
      </c>
      <c r="J2197" s="41" t="str">
        <f t="shared" si="138"/>
        <v>Up to $10K</v>
      </c>
      <c r="K2197">
        <v>0</v>
      </c>
      <c r="L2197">
        <v>0</v>
      </c>
      <c r="M2197">
        <f>Table1[[#This Row],[Teenhome]]+Table1[[#This Row],[Kidhome]]</f>
        <v>0</v>
      </c>
      <c r="N2197" s="1">
        <v>41226</v>
      </c>
      <c r="O2197" s="16">
        <f>(Table1[[#This Row],[DataSetDate]]-Table1[[#This Row],[Dt_Customer]])/365</f>
        <v>8.2356164383561641</v>
      </c>
      <c r="P2197" s="15">
        <v>44232</v>
      </c>
      <c r="Q2197">
        <v>59</v>
      </c>
      <c r="R2197" s="4">
        <v>6</v>
      </c>
      <c r="S2197" s="4">
        <v>16</v>
      </c>
      <c r="T2197" s="4">
        <v>11</v>
      </c>
      <c r="U2197" s="4">
        <v>11</v>
      </c>
      <c r="V2197" s="4">
        <v>1</v>
      </c>
      <c r="W2197" s="4">
        <v>16</v>
      </c>
      <c r="X2197">
        <v>1</v>
      </c>
      <c r="Y2197">
        <v>2</v>
      </c>
      <c r="Z2197" t="str">
        <f t="shared" si="139"/>
        <v>Low</v>
      </c>
      <c r="AA2197" s="14">
        <f t="shared" ca="1" si="140"/>
        <v>1.8024420942316559</v>
      </c>
      <c r="AB2197">
        <v>0</v>
      </c>
      <c r="AC2197">
        <v>3</v>
      </c>
      <c r="AD2197" s="14">
        <f t="shared" ca="1" si="141"/>
        <v>2.8590326915495257</v>
      </c>
      <c r="AE2197">
        <v>8</v>
      </c>
      <c r="AF2197">
        <v>0</v>
      </c>
      <c r="AG2197">
        <v>0</v>
      </c>
      <c r="AH2197">
        <v>0</v>
      </c>
      <c r="AI2197">
        <v>0</v>
      </c>
      <c r="AJ2197">
        <v>0</v>
      </c>
      <c r="AK2197">
        <v>0</v>
      </c>
      <c r="AL2197">
        <v>0</v>
      </c>
      <c r="AM2197" t="s">
        <v>43</v>
      </c>
    </row>
    <row r="2198" spans="1:39" hidden="1" x14ac:dyDescent="0.3">
      <c r="A2198">
        <v>7297</v>
      </c>
      <c r="B2198">
        <v>1973</v>
      </c>
      <c r="C2198" s="14">
        <f>2021-Table1[[#This Row],[Year_Birth]]</f>
        <v>48</v>
      </c>
      <c r="D2198" t="s">
        <v>46</v>
      </c>
      <c r="E2198" s="14" t="str" cm="1">
        <f t="array" ref="E2198">_xlfn.SWITCH(Table1[[#This Row],[Education]],"Graduation","Bachelor’s","Basic","High School","2n Cycle","Master’s","Master","Master’s","PhD","PhD","Other")</f>
        <v>Bachelor’s</v>
      </c>
      <c r="F2198" t="s">
        <v>50</v>
      </c>
      <c r="G2198" s="14" t="s">
        <v>50</v>
      </c>
      <c r="H2198" s="14" t="str" cm="1">
        <f t="array" ref="H2198">_xlfn.SWITCH(Table1[[#This Row],[Marital_Status_mod]],"Together","Couple","Married","Couple","Divorced","Single","Single","Single","Widow","Single","Other")</f>
        <v>Single</v>
      </c>
      <c r="I2198" s="4">
        <v>7500</v>
      </c>
      <c r="J2198" s="41" t="str">
        <f t="shared" si="138"/>
        <v>Up to $10K</v>
      </c>
      <c r="K2198">
        <v>1</v>
      </c>
      <c r="L2198">
        <v>0</v>
      </c>
      <c r="M2198">
        <f>Table1[[#This Row],[Teenhome]]+Table1[[#This Row],[Kidhome]]</f>
        <v>1</v>
      </c>
      <c r="N2198" s="1">
        <v>41634</v>
      </c>
      <c r="O2198" s="16">
        <f>(Table1[[#This Row],[DataSetDate]]-Table1[[#This Row],[Dt_Customer]])/365</f>
        <v>7.117808219178082</v>
      </c>
      <c r="P2198" s="15">
        <v>44232</v>
      </c>
      <c r="Q2198">
        <v>54</v>
      </c>
      <c r="R2198" s="4">
        <v>5</v>
      </c>
      <c r="S2198" s="4">
        <v>3</v>
      </c>
      <c r="T2198" s="4">
        <v>10</v>
      </c>
      <c r="U2198" s="4">
        <v>12</v>
      </c>
      <c r="V2198" s="4">
        <v>7</v>
      </c>
      <c r="W2198" s="4">
        <v>20</v>
      </c>
      <c r="X2198">
        <v>4</v>
      </c>
      <c r="Y2198">
        <v>3</v>
      </c>
      <c r="Z2198" t="str">
        <f t="shared" si="139"/>
        <v>Medium</v>
      </c>
      <c r="AA2198" s="14">
        <f t="shared" ca="1" si="140"/>
        <v>2.8005092644681904</v>
      </c>
      <c r="AB2198">
        <v>1</v>
      </c>
      <c r="AC2198">
        <v>3</v>
      </c>
      <c r="AD2198" s="14">
        <f t="shared" ca="1" si="141"/>
        <v>3.0746009970371664</v>
      </c>
      <c r="AE2198">
        <v>7</v>
      </c>
      <c r="AF2198">
        <v>0</v>
      </c>
      <c r="AG2198">
        <v>0</v>
      </c>
      <c r="AH2198">
        <v>0</v>
      </c>
      <c r="AI2198">
        <v>0</v>
      </c>
      <c r="AJ2198">
        <v>0</v>
      </c>
      <c r="AK2198">
        <v>0</v>
      </c>
      <c r="AL2198">
        <v>0</v>
      </c>
      <c r="AM2198" t="s">
        <v>47</v>
      </c>
    </row>
    <row r="2199" spans="1:39" hidden="1" x14ac:dyDescent="0.3">
      <c r="A2199">
        <v>10710</v>
      </c>
      <c r="B2199">
        <v>1979</v>
      </c>
      <c r="C2199" s="14">
        <f>2021-Table1[[#This Row],[Year_Birth]]</f>
        <v>42</v>
      </c>
      <c r="D2199" t="s">
        <v>46</v>
      </c>
      <c r="E2199" s="14" t="str" cm="1">
        <f t="array" ref="E2199">_xlfn.SWITCH(Table1[[#This Row],[Education]],"Graduation","Bachelor’s","Basic","High School","2n Cycle","Master’s","Master","Master’s","PhD","PhD","Other")</f>
        <v>Bachelor’s</v>
      </c>
      <c r="F2199" t="s">
        <v>42</v>
      </c>
      <c r="G2199" s="14" t="s">
        <v>42</v>
      </c>
      <c r="H2199" s="14" t="str" cm="1">
        <f t="array" ref="H2199">_xlfn.SWITCH(Table1[[#This Row],[Marital_Status_mod]],"Together","Couple","Married","Couple","Divorced","Single","Single","Single","Widow","Single","Other")</f>
        <v>Couple</v>
      </c>
      <c r="I2199" s="4">
        <v>7500</v>
      </c>
      <c r="J2199" s="41" t="str">
        <f t="shared" si="138"/>
        <v>Up to $10K</v>
      </c>
      <c r="K2199">
        <v>0</v>
      </c>
      <c r="L2199">
        <v>1</v>
      </c>
      <c r="M2199">
        <f>Table1[[#This Row],[Teenhome]]+Table1[[#This Row],[Kidhome]]</f>
        <v>1</v>
      </c>
      <c r="N2199" s="1">
        <v>41150</v>
      </c>
      <c r="O2199" s="16">
        <f>(Table1[[#This Row],[DataSetDate]]-Table1[[#This Row],[Dt_Customer]])/365</f>
        <v>8.4438356164383563</v>
      </c>
      <c r="P2199" s="15">
        <v>44232</v>
      </c>
      <c r="Q2199">
        <v>61</v>
      </c>
      <c r="R2199" s="4">
        <v>5</v>
      </c>
      <c r="S2199" s="4">
        <v>2</v>
      </c>
      <c r="T2199" s="4">
        <v>3</v>
      </c>
      <c r="U2199" s="4">
        <v>3</v>
      </c>
      <c r="V2199" s="4">
        <v>0</v>
      </c>
      <c r="W2199" s="4">
        <v>5</v>
      </c>
      <c r="X2199">
        <v>1</v>
      </c>
      <c r="Y2199">
        <v>1</v>
      </c>
      <c r="Z2199" t="str">
        <f t="shared" si="139"/>
        <v>Low</v>
      </c>
      <c r="AA2199" s="14">
        <f t="shared" ca="1" si="140"/>
        <v>0.75751579398685742</v>
      </c>
      <c r="AB2199">
        <v>0</v>
      </c>
      <c r="AC2199">
        <v>2</v>
      </c>
      <c r="AD2199" s="14">
        <f t="shared" ca="1" si="141"/>
        <v>1.7186787690344938</v>
      </c>
      <c r="AE2199">
        <v>8</v>
      </c>
      <c r="AF2199">
        <v>0</v>
      </c>
      <c r="AG2199">
        <v>0</v>
      </c>
      <c r="AH2199">
        <v>0</v>
      </c>
      <c r="AI2199">
        <v>0</v>
      </c>
      <c r="AJ2199">
        <v>0</v>
      </c>
      <c r="AK2199">
        <v>0</v>
      </c>
      <c r="AL2199">
        <v>0</v>
      </c>
      <c r="AM2199" t="s">
        <v>41</v>
      </c>
    </row>
    <row r="2200" spans="1:39" hidden="1" x14ac:dyDescent="0.3">
      <c r="A2200">
        <v>10001</v>
      </c>
      <c r="B2200">
        <v>1985</v>
      </c>
      <c r="C2200" s="14">
        <f>2021-Table1[[#This Row],[Year_Birth]]</f>
        <v>36</v>
      </c>
      <c r="D2200" t="s">
        <v>51</v>
      </c>
      <c r="E2200" s="14" t="str" cm="1">
        <f t="array" ref="E2200">_xlfn.SWITCH(Table1[[#This Row],[Education]],"Graduation","Bachelor’s","Basic","High School","2n Cycle","Master’s","Master","Master’s","PhD","PhD","Other")</f>
        <v>Master’s</v>
      </c>
      <c r="F2200" t="s">
        <v>40</v>
      </c>
      <c r="G2200" s="14" t="s">
        <v>40</v>
      </c>
      <c r="H2200" s="14" t="str" cm="1">
        <f t="array" ref="H2200">_xlfn.SWITCH(Table1[[#This Row],[Marital_Status_mod]],"Together","Couple","Married","Couple","Divorced","Single","Single","Single","Widow","Single","Other")</f>
        <v>Couple</v>
      </c>
      <c r="I2200" s="4">
        <v>7500</v>
      </c>
      <c r="J2200" s="41" t="str">
        <f t="shared" si="138"/>
        <v>Up to $10K</v>
      </c>
      <c r="K2200">
        <v>1</v>
      </c>
      <c r="L2200">
        <v>0</v>
      </c>
      <c r="M2200">
        <f>Table1[[#This Row],[Teenhome]]+Table1[[#This Row],[Kidhome]]</f>
        <v>1</v>
      </c>
      <c r="N2200" s="1">
        <v>41122</v>
      </c>
      <c r="O2200" s="16">
        <f>(Table1[[#This Row],[DataSetDate]]-Table1[[#This Row],[Dt_Customer]])/365</f>
        <v>8.5205479452054789</v>
      </c>
      <c r="P2200" s="15">
        <v>44232</v>
      </c>
      <c r="Q2200">
        <v>98</v>
      </c>
      <c r="R2200" s="4">
        <v>5</v>
      </c>
      <c r="S2200" s="4">
        <v>17</v>
      </c>
      <c r="T2200" s="4">
        <v>17</v>
      </c>
      <c r="U2200" s="4">
        <v>13</v>
      </c>
      <c r="V2200" s="4">
        <v>14</v>
      </c>
      <c r="W2200" s="4">
        <v>34</v>
      </c>
      <c r="X2200">
        <v>4</v>
      </c>
      <c r="Y2200">
        <v>2</v>
      </c>
      <c r="Z2200" t="str">
        <f t="shared" si="139"/>
        <v>Low</v>
      </c>
      <c r="AA2200" s="14">
        <f t="shared" ca="1" si="140"/>
        <v>2.3921663536608699</v>
      </c>
      <c r="AB2200">
        <v>1</v>
      </c>
      <c r="AC2200">
        <v>3</v>
      </c>
      <c r="AD2200" s="14">
        <f t="shared" ca="1" si="141"/>
        <v>2.8570786470172584</v>
      </c>
      <c r="AE2200">
        <v>9</v>
      </c>
      <c r="AF2200">
        <v>0</v>
      </c>
      <c r="AG2200">
        <v>0</v>
      </c>
      <c r="AH2200">
        <v>0</v>
      </c>
      <c r="AI2200">
        <v>0</v>
      </c>
      <c r="AJ2200">
        <v>0</v>
      </c>
      <c r="AK2200">
        <v>0</v>
      </c>
      <c r="AL2200">
        <v>0</v>
      </c>
      <c r="AM2200" t="s">
        <v>41</v>
      </c>
    </row>
    <row r="2201" spans="1:39" hidden="1" x14ac:dyDescent="0.3">
      <c r="A2201">
        <v>2139</v>
      </c>
      <c r="B2201">
        <v>1975</v>
      </c>
      <c r="C2201" s="14">
        <f>2021-Table1[[#This Row],[Year_Birth]]</f>
        <v>46</v>
      </c>
      <c r="D2201" t="s">
        <v>44</v>
      </c>
      <c r="E2201" s="14" t="str" cm="1">
        <f t="array" ref="E2201">_xlfn.SWITCH(Table1[[#This Row],[Education]],"Graduation","Bachelor’s","Basic","High School","2n Cycle","Master’s","Master","Master’s","PhD","PhD","Other")</f>
        <v>Master’s</v>
      </c>
      <c r="F2201" t="s">
        <v>42</v>
      </c>
      <c r="G2201" s="14" t="s">
        <v>42</v>
      </c>
      <c r="H2201" s="14" t="str" cm="1">
        <f t="array" ref="H2201">_xlfn.SWITCH(Table1[[#This Row],[Marital_Status_mod]],"Together","Couple","Married","Couple","Divorced","Single","Single","Single","Widow","Single","Other")</f>
        <v>Couple</v>
      </c>
      <c r="I2201" s="4">
        <v>7500</v>
      </c>
      <c r="J2201" s="41" t="str">
        <f t="shared" si="138"/>
        <v>Up to $10K</v>
      </c>
      <c r="K2201">
        <v>1</v>
      </c>
      <c r="L2201">
        <v>0</v>
      </c>
      <c r="M2201">
        <f>Table1[[#This Row],[Teenhome]]+Table1[[#This Row],[Kidhome]]</f>
        <v>1</v>
      </c>
      <c r="N2201" s="1">
        <v>41549</v>
      </c>
      <c r="O2201" s="16">
        <f>(Table1[[#This Row],[DataSetDate]]-Table1[[#This Row],[Dt_Customer]])/365</f>
        <v>7.3506849315068497</v>
      </c>
      <c r="P2201" s="15">
        <v>44232</v>
      </c>
      <c r="Q2201">
        <v>19</v>
      </c>
      <c r="R2201" s="4">
        <v>3</v>
      </c>
      <c r="S2201" s="4">
        <v>1</v>
      </c>
      <c r="T2201" s="4">
        <v>10</v>
      </c>
      <c r="U2201" s="4">
        <v>3</v>
      </c>
      <c r="V2201" s="4">
        <v>2</v>
      </c>
      <c r="W2201" s="4">
        <v>12</v>
      </c>
      <c r="X2201">
        <v>3</v>
      </c>
      <c r="Y2201">
        <v>2</v>
      </c>
      <c r="Z2201" t="str">
        <f t="shared" si="139"/>
        <v>Low</v>
      </c>
      <c r="AA2201" s="14">
        <f t="shared" ca="1" si="140"/>
        <v>2.1035558724752148</v>
      </c>
      <c r="AB2201">
        <v>0</v>
      </c>
      <c r="AC2201">
        <v>3</v>
      </c>
      <c r="AD2201" s="14">
        <f t="shared" ca="1" si="141"/>
        <v>3.2863587601656179</v>
      </c>
      <c r="AE2201">
        <v>5</v>
      </c>
      <c r="AF2201">
        <v>0</v>
      </c>
      <c r="AG2201">
        <v>0</v>
      </c>
      <c r="AH2201">
        <v>0</v>
      </c>
      <c r="AI2201">
        <v>0</v>
      </c>
      <c r="AJ2201">
        <v>0</v>
      </c>
      <c r="AK2201">
        <v>0</v>
      </c>
      <c r="AL2201">
        <v>0</v>
      </c>
      <c r="AM2201" t="s">
        <v>53</v>
      </c>
    </row>
    <row r="2202" spans="1:39" hidden="1" x14ac:dyDescent="0.3">
      <c r="A2202">
        <v>9909</v>
      </c>
      <c r="B2202">
        <v>1996</v>
      </c>
      <c r="C2202" s="14">
        <f>2021-Table1[[#This Row],[Year_Birth]]</f>
        <v>25</v>
      </c>
      <c r="D2202" t="s">
        <v>51</v>
      </c>
      <c r="E2202" s="14" t="str" cm="1">
        <f t="array" ref="E2202">_xlfn.SWITCH(Table1[[#This Row],[Education]],"Graduation","Bachelor’s","Basic","High School","2n Cycle","Master’s","Master","Master’s","PhD","PhD","Other")</f>
        <v>Master’s</v>
      </c>
      <c r="F2202" t="s">
        <v>42</v>
      </c>
      <c r="G2202" s="14" t="s">
        <v>42</v>
      </c>
      <c r="H2202" s="14" t="str" cm="1">
        <f t="array" ref="H2202">_xlfn.SWITCH(Table1[[#This Row],[Marital_Status_mod]],"Together","Couple","Married","Couple","Divorced","Single","Single","Single","Widow","Single","Other")</f>
        <v>Couple</v>
      </c>
      <c r="I2202" s="4">
        <v>7500</v>
      </c>
      <c r="J2202" s="41" t="str">
        <f t="shared" si="138"/>
        <v>Up to $10K</v>
      </c>
      <c r="K2202">
        <v>0</v>
      </c>
      <c r="L2202">
        <v>0</v>
      </c>
      <c r="M2202">
        <f>Table1[[#This Row],[Teenhome]]+Table1[[#This Row],[Kidhome]]</f>
        <v>0</v>
      </c>
      <c r="N2202" s="1">
        <v>41222</v>
      </c>
      <c r="O2202" s="16">
        <f>(Table1[[#This Row],[DataSetDate]]-Table1[[#This Row],[Dt_Customer]])/365</f>
        <v>8.2465753424657535</v>
      </c>
      <c r="P2202" s="15">
        <v>44232</v>
      </c>
      <c r="Q2202">
        <v>24</v>
      </c>
      <c r="R2202" s="4">
        <v>3</v>
      </c>
      <c r="S2202" s="4">
        <v>18</v>
      </c>
      <c r="T2202" s="4">
        <v>14</v>
      </c>
      <c r="U2202" s="4">
        <v>15</v>
      </c>
      <c r="V2202" s="4">
        <v>22</v>
      </c>
      <c r="W2202" s="4">
        <v>50</v>
      </c>
      <c r="X2202">
        <v>3</v>
      </c>
      <c r="Y2202">
        <v>3</v>
      </c>
      <c r="Z2202" t="str">
        <f t="shared" si="139"/>
        <v>Medium</v>
      </c>
      <c r="AA2202" s="14">
        <f t="shared" ca="1" si="140"/>
        <v>3.3459267930276648</v>
      </c>
      <c r="AB2202">
        <v>1</v>
      </c>
      <c r="AC2202">
        <v>3</v>
      </c>
      <c r="AD2202" s="14">
        <f t="shared" ca="1" si="141"/>
        <v>2.6590751343892256</v>
      </c>
      <c r="AE2202">
        <v>9</v>
      </c>
      <c r="AF2202">
        <v>0</v>
      </c>
      <c r="AG2202">
        <v>0</v>
      </c>
      <c r="AH2202">
        <v>0</v>
      </c>
      <c r="AI2202">
        <v>0</v>
      </c>
      <c r="AJ2202">
        <v>0</v>
      </c>
      <c r="AK2202">
        <v>1</v>
      </c>
      <c r="AL2202">
        <v>0</v>
      </c>
      <c r="AM2202" t="s">
        <v>53</v>
      </c>
    </row>
    <row r="2203" spans="1:39" hidden="1" x14ac:dyDescent="0.3">
      <c r="A2203">
        <v>10659</v>
      </c>
      <c r="B2203">
        <v>1979</v>
      </c>
      <c r="C2203" s="14">
        <f>2021-Table1[[#This Row],[Year_Birth]]</f>
        <v>42</v>
      </c>
      <c r="D2203" t="s">
        <v>51</v>
      </c>
      <c r="E2203" s="14" t="str" cm="1">
        <f t="array" ref="E2203">_xlfn.SWITCH(Table1[[#This Row],[Education]],"Graduation","Bachelor’s","Basic","High School","2n Cycle","Master’s","Master","Master’s","PhD","PhD","Other")</f>
        <v>Master’s</v>
      </c>
      <c r="F2203" t="s">
        <v>40</v>
      </c>
      <c r="G2203" s="14" t="s">
        <v>40</v>
      </c>
      <c r="H2203" s="14" t="str" cm="1">
        <f t="array" ref="H2203">_xlfn.SWITCH(Table1[[#This Row],[Marital_Status_mod]],"Together","Couple","Married","Couple","Divorced","Single","Single","Single","Widow","Single","Other")</f>
        <v>Couple</v>
      </c>
      <c r="I2203" s="4">
        <v>7500</v>
      </c>
      <c r="J2203" s="41" t="str">
        <f t="shared" si="138"/>
        <v>Up to $10K</v>
      </c>
      <c r="K2203">
        <v>1</v>
      </c>
      <c r="L2203">
        <v>0</v>
      </c>
      <c r="M2203">
        <f>Table1[[#This Row],[Teenhome]]+Table1[[#This Row],[Kidhome]]</f>
        <v>1</v>
      </c>
      <c r="N2203" s="1">
        <v>41401</v>
      </c>
      <c r="O2203" s="16">
        <f>(Table1[[#This Row],[DataSetDate]]-Table1[[#This Row],[Dt_Customer]])/365</f>
        <v>7.7561643835616438</v>
      </c>
      <c r="P2203" s="15">
        <v>44232</v>
      </c>
      <c r="Q2203">
        <v>7</v>
      </c>
      <c r="R2203" s="4">
        <v>2</v>
      </c>
      <c r="S2203" s="4">
        <v>8</v>
      </c>
      <c r="T2203" s="4">
        <v>11</v>
      </c>
      <c r="U2203" s="4">
        <v>3</v>
      </c>
      <c r="V2203" s="4">
        <v>8</v>
      </c>
      <c r="W2203" s="4">
        <v>21</v>
      </c>
      <c r="X2203">
        <v>4</v>
      </c>
      <c r="Y2203">
        <v>3</v>
      </c>
      <c r="Z2203" t="str">
        <f t="shared" si="139"/>
        <v>Medium</v>
      </c>
      <c r="AA2203" s="14">
        <f t="shared" ca="1" si="140"/>
        <v>2.8041052879926087</v>
      </c>
      <c r="AB2203">
        <v>2</v>
      </c>
      <c r="AC2203">
        <v>2</v>
      </c>
      <c r="AD2203" s="14">
        <f t="shared" ca="1" si="141"/>
        <v>1.9516157186137404</v>
      </c>
      <c r="AE2203">
        <v>7</v>
      </c>
      <c r="AF2203">
        <v>0</v>
      </c>
      <c r="AG2203">
        <v>0</v>
      </c>
      <c r="AH2203">
        <v>0</v>
      </c>
      <c r="AI2203">
        <v>0</v>
      </c>
      <c r="AJ2203">
        <v>0</v>
      </c>
      <c r="AK2203">
        <v>0</v>
      </c>
      <c r="AL2203">
        <v>0</v>
      </c>
      <c r="AM2203" t="s">
        <v>45</v>
      </c>
    </row>
    <row r="2204" spans="1:39" hidden="1" x14ac:dyDescent="0.3">
      <c r="A2204">
        <v>456</v>
      </c>
      <c r="B2204">
        <v>1986</v>
      </c>
      <c r="C2204" s="14">
        <f>2021-Table1[[#This Row],[Year_Birth]]</f>
        <v>35</v>
      </c>
      <c r="D2204" t="s">
        <v>51</v>
      </c>
      <c r="E2204" s="14" t="str" cm="1">
        <f t="array" ref="E2204">_xlfn.SWITCH(Table1[[#This Row],[Education]],"Graduation","Bachelor’s","Basic","High School","2n Cycle","Master’s","Master","Master’s","PhD","PhD","Other")</f>
        <v>Master’s</v>
      </c>
      <c r="F2204" t="s">
        <v>42</v>
      </c>
      <c r="G2204" s="14" t="s">
        <v>42</v>
      </c>
      <c r="H2204" s="14" t="str" cm="1">
        <f t="array" ref="H2204">_xlfn.SWITCH(Table1[[#This Row],[Marital_Status_mod]],"Together","Couple","Married","Couple","Divorced","Single","Single","Single","Widow","Single","Other")</f>
        <v>Couple</v>
      </c>
      <c r="I2204" s="4">
        <v>7500</v>
      </c>
      <c r="J2204" s="41" t="str">
        <f t="shared" si="138"/>
        <v>Up to $10K</v>
      </c>
      <c r="K2204">
        <v>1</v>
      </c>
      <c r="L2204">
        <v>0</v>
      </c>
      <c r="M2204">
        <f>Table1[[#This Row],[Teenhome]]+Table1[[#This Row],[Kidhome]]</f>
        <v>1</v>
      </c>
      <c r="N2204" s="1">
        <v>41312</v>
      </c>
      <c r="O2204" s="16">
        <f>(Table1[[#This Row],[DataSetDate]]-Table1[[#This Row],[Dt_Customer]])/365</f>
        <v>8</v>
      </c>
      <c r="P2204" s="15">
        <v>44232</v>
      </c>
      <c r="Q2204">
        <v>96</v>
      </c>
      <c r="R2204" s="4">
        <v>1</v>
      </c>
      <c r="S2204" s="4">
        <v>11</v>
      </c>
      <c r="T2204" s="4">
        <v>5</v>
      </c>
      <c r="U2204" s="4">
        <v>4</v>
      </c>
      <c r="V2204" s="4">
        <v>6</v>
      </c>
      <c r="W2204" s="4">
        <v>9</v>
      </c>
      <c r="X2204">
        <v>2</v>
      </c>
      <c r="Y2204">
        <v>2</v>
      </c>
      <c r="Z2204" t="str">
        <f t="shared" si="139"/>
        <v>Low</v>
      </c>
      <c r="AA2204" s="14">
        <f t="shared" ca="1" si="140"/>
        <v>1.9362999797937275</v>
      </c>
      <c r="AB2204">
        <v>0</v>
      </c>
      <c r="AC2204">
        <v>3</v>
      </c>
      <c r="AD2204" s="14">
        <f t="shared" ca="1" si="141"/>
        <v>3.3539020634406924</v>
      </c>
      <c r="AE2204">
        <v>8</v>
      </c>
      <c r="AF2204">
        <v>0</v>
      </c>
      <c r="AG2204">
        <v>0</v>
      </c>
      <c r="AH2204">
        <v>0</v>
      </c>
      <c r="AI2204">
        <v>0</v>
      </c>
      <c r="AJ2204">
        <v>0</v>
      </c>
      <c r="AK2204">
        <v>0</v>
      </c>
      <c r="AL2204">
        <v>0</v>
      </c>
      <c r="AM2204" t="s">
        <v>41</v>
      </c>
    </row>
    <row r="2205" spans="1:39" hidden="1" x14ac:dyDescent="0.3">
      <c r="A2205">
        <v>9553</v>
      </c>
      <c r="B2205">
        <v>1987</v>
      </c>
      <c r="C2205" s="14">
        <f>2021-Table1[[#This Row],[Year_Birth]]</f>
        <v>34</v>
      </c>
      <c r="D2205" t="s">
        <v>46</v>
      </c>
      <c r="E2205" s="14" t="str" cm="1">
        <f t="array" ref="E2205">_xlfn.SWITCH(Table1[[#This Row],[Education]],"Graduation","Bachelor’s","Basic","High School","2n Cycle","Master’s","Master","Master’s","PhD","PhD","Other")</f>
        <v>Bachelor’s</v>
      </c>
      <c r="F2205" t="s">
        <v>42</v>
      </c>
      <c r="G2205" s="14" t="s">
        <v>42</v>
      </c>
      <c r="H2205" s="14" t="str" cm="1">
        <f t="array" ref="H2205">_xlfn.SWITCH(Table1[[#This Row],[Marital_Status_mod]],"Together","Couple","Married","Couple","Divorced","Single","Single","Single","Widow","Single","Other")</f>
        <v>Couple</v>
      </c>
      <c r="I2205" s="4">
        <v>7500</v>
      </c>
      <c r="J2205" s="41" t="str">
        <f t="shared" si="138"/>
        <v>Up to $10K</v>
      </c>
      <c r="K2205">
        <v>0</v>
      </c>
      <c r="L2205">
        <v>0</v>
      </c>
      <c r="M2205">
        <f>Table1[[#This Row],[Teenhome]]+Table1[[#This Row],[Kidhome]]</f>
        <v>0</v>
      </c>
      <c r="N2205" s="1">
        <v>41283</v>
      </c>
      <c r="O2205" s="16">
        <f>(Table1[[#This Row],[DataSetDate]]-Table1[[#This Row],[Dt_Customer]])/365</f>
        <v>8.0794520547945208</v>
      </c>
      <c r="P2205" s="15">
        <v>44232</v>
      </c>
      <c r="Q2205">
        <v>94</v>
      </c>
      <c r="R2205" s="4">
        <v>0</v>
      </c>
      <c r="S2205" s="4">
        <v>2</v>
      </c>
      <c r="T2205" s="4">
        <v>3</v>
      </c>
      <c r="U2205" s="4">
        <v>4</v>
      </c>
      <c r="V2205" s="4">
        <v>1</v>
      </c>
      <c r="W2205" s="4">
        <v>5</v>
      </c>
      <c r="X2205">
        <v>1</v>
      </c>
      <c r="Y2205">
        <v>0</v>
      </c>
      <c r="Z2205" t="str">
        <f t="shared" si="139"/>
        <v>Low</v>
      </c>
      <c r="AA2205" s="14">
        <f t="shared" ca="1" si="140"/>
        <v>0.10521357748948645</v>
      </c>
      <c r="AB2205">
        <v>0</v>
      </c>
      <c r="AC2205">
        <v>3</v>
      </c>
      <c r="AD2205" s="14">
        <f t="shared" ca="1" si="141"/>
        <v>2.7966432598977637</v>
      </c>
      <c r="AE2205">
        <v>6</v>
      </c>
      <c r="AF2205">
        <v>0</v>
      </c>
      <c r="AG2205">
        <v>0</v>
      </c>
      <c r="AH2205">
        <v>0</v>
      </c>
      <c r="AI2205">
        <v>0</v>
      </c>
      <c r="AJ2205">
        <v>0</v>
      </c>
      <c r="AK2205">
        <v>0</v>
      </c>
      <c r="AL2205">
        <v>0</v>
      </c>
      <c r="AM2205" t="s">
        <v>45</v>
      </c>
    </row>
    <row r="2206" spans="1:39" hidden="1" x14ac:dyDescent="0.3">
      <c r="A2206">
        <v>6237</v>
      </c>
      <c r="B2206">
        <v>1966</v>
      </c>
      <c r="C2206" s="14">
        <f>2021-Table1[[#This Row],[Year_Birth]]</f>
        <v>55</v>
      </c>
      <c r="D2206" t="s">
        <v>39</v>
      </c>
      <c r="E2206" s="14" t="str" cm="1">
        <f t="array" ref="E2206">_xlfn.SWITCH(Table1[[#This Row],[Education]],"Graduation","Bachelor’s","Basic","High School","2n Cycle","Master’s","Master","Master’s","PhD","PhD","Other")</f>
        <v>PhD</v>
      </c>
      <c r="F2206" t="s">
        <v>50</v>
      </c>
      <c r="G2206" s="14" t="s">
        <v>50</v>
      </c>
      <c r="H2206" s="14" t="str" cm="1">
        <f t="array" ref="H2206">_xlfn.SWITCH(Table1[[#This Row],[Marital_Status_mod]],"Together","Couple","Married","Couple","Divorced","Single","Single","Single","Widow","Single","Other")</f>
        <v>Single</v>
      </c>
      <c r="I2206" s="4">
        <v>7144</v>
      </c>
      <c r="J2206" s="41" t="str">
        <f t="shared" si="138"/>
        <v>Up to $10K</v>
      </c>
      <c r="K2206">
        <v>0</v>
      </c>
      <c r="L2206">
        <v>2</v>
      </c>
      <c r="M2206">
        <f>Table1[[#This Row],[Teenhome]]+Table1[[#This Row],[Kidhome]]</f>
        <v>2</v>
      </c>
      <c r="N2206" s="1">
        <v>41615</v>
      </c>
      <c r="O2206" s="16">
        <f>(Table1[[#This Row],[DataSetDate]]-Table1[[#This Row],[Dt_Customer]])/365</f>
        <v>7.1698630136986301</v>
      </c>
      <c r="P2206" s="15">
        <v>44232</v>
      </c>
      <c r="Q2206">
        <v>92</v>
      </c>
      <c r="R2206" s="4">
        <v>81</v>
      </c>
      <c r="S2206" s="4">
        <v>4</v>
      </c>
      <c r="T2206" s="4">
        <v>33</v>
      </c>
      <c r="U2206" s="4">
        <v>5</v>
      </c>
      <c r="V2206" s="4">
        <v>2</v>
      </c>
      <c r="W2206" s="4">
        <v>291</v>
      </c>
      <c r="X2206">
        <v>0</v>
      </c>
      <c r="Y2206">
        <v>23</v>
      </c>
      <c r="Z2206" t="str">
        <f t="shared" si="139"/>
        <v>High</v>
      </c>
      <c r="AA2206" s="14">
        <f t="shared" ca="1" si="140"/>
        <v>22.710094964588421</v>
      </c>
      <c r="AB2206">
        <v>1</v>
      </c>
      <c r="AC2206">
        <v>1</v>
      </c>
      <c r="AD2206" s="14">
        <f t="shared" ca="1" si="141"/>
        <v>1.0590396195528402</v>
      </c>
      <c r="AE2206">
        <v>0</v>
      </c>
      <c r="AF2206">
        <v>0</v>
      </c>
      <c r="AG2206">
        <v>0</v>
      </c>
      <c r="AH2206">
        <v>0</v>
      </c>
      <c r="AI2206">
        <v>0</v>
      </c>
      <c r="AJ2206">
        <v>0</v>
      </c>
      <c r="AK2206">
        <v>0</v>
      </c>
      <c r="AL2206">
        <v>0</v>
      </c>
      <c r="AM2206" t="s">
        <v>41</v>
      </c>
    </row>
    <row r="2207" spans="1:39" hidden="1" x14ac:dyDescent="0.3">
      <c r="A2207">
        <v>4303</v>
      </c>
      <c r="B2207">
        <v>1957</v>
      </c>
      <c r="C2207" s="14">
        <f>2021-Table1[[#This Row],[Year_Birth]]</f>
        <v>64</v>
      </c>
      <c r="D2207" t="s">
        <v>39</v>
      </c>
      <c r="E2207" s="14" t="str" cm="1">
        <f t="array" ref="E2207">_xlfn.SWITCH(Table1[[#This Row],[Education]],"Graduation","Bachelor’s","Basic","High School","2n Cycle","Master’s","Master","Master’s","PhD","PhD","Other")</f>
        <v>PhD</v>
      </c>
      <c r="F2207" t="s">
        <v>40</v>
      </c>
      <c r="G2207" s="14" t="s">
        <v>40</v>
      </c>
      <c r="H2207" s="14" t="str" cm="1">
        <f t="array" ref="H2207">_xlfn.SWITCH(Table1[[#This Row],[Marital_Status_mod]],"Together","Couple","Married","Couple","Divorced","Single","Single","Single","Widow","Single","Other")</f>
        <v>Couple</v>
      </c>
      <c r="I2207" s="4">
        <v>6835</v>
      </c>
      <c r="J2207" s="41" t="str">
        <f t="shared" si="138"/>
        <v>Up to $10K</v>
      </c>
      <c r="K2207">
        <v>0</v>
      </c>
      <c r="L2207">
        <v>1</v>
      </c>
      <c r="M2207">
        <f>Table1[[#This Row],[Teenhome]]+Table1[[#This Row],[Kidhome]]</f>
        <v>1</v>
      </c>
      <c r="N2207" s="1">
        <v>41251</v>
      </c>
      <c r="O2207" s="16">
        <f>(Table1[[#This Row],[DataSetDate]]-Table1[[#This Row],[Dt_Customer]])/365</f>
        <v>8.1671232876712327</v>
      </c>
      <c r="P2207" s="15">
        <v>44232</v>
      </c>
      <c r="Q2207">
        <v>76</v>
      </c>
      <c r="R2207" s="4">
        <v>107</v>
      </c>
      <c r="S2207" s="4">
        <v>2</v>
      </c>
      <c r="T2207" s="4">
        <v>12</v>
      </c>
      <c r="U2207" s="4">
        <v>2</v>
      </c>
      <c r="V2207" s="4">
        <v>2</v>
      </c>
      <c r="W2207" s="4">
        <v>12</v>
      </c>
      <c r="X2207">
        <v>0</v>
      </c>
      <c r="Y2207">
        <v>0</v>
      </c>
      <c r="Z2207" t="str">
        <f t="shared" si="139"/>
        <v>Low</v>
      </c>
      <c r="AA2207" s="14">
        <f t="shared" ca="1" si="140"/>
        <v>0.12889345965785834</v>
      </c>
      <c r="AB2207">
        <v>0</v>
      </c>
      <c r="AC2207">
        <v>1</v>
      </c>
      <c r="AD2207" s="14">
        <f t="shared" ca="1" si="141"/>
        <v>1.3005558836780702</v>
      </c>
      <c r="AE2207">
        <v>20</v>
      </c>
      <c r="AF2207">
        <v>0</v>
      </c>
      <c r="AG2207">
        <v>0</v>
      </c>
      <c r="AH2207">
        <v>0</v>
      </c>
      <c r="AI2207">
        <v>0</v>
      </c>
      <c r="AJ2207">
        <v>0</v>
      </c>
      <c r="AK2207">
        <v>0</v>
      </c>
      <c r="AL2207">
        <v>0</v>
      </c>
      <c r="AM2207" t="s">
        <v>48</v>
      </c>
    </row>
    <row r="2208" spans="1:39" hidden="1" x14ac:dyDescent="0.3">
      <c r="A2208">
        <v>4246</v>
      </c>
      <c r="B2208">
        <v>1982</v>
      </c>
      <c r="C2208" s="14">
        <f>2021-Table1[[#This Row],[Year_Birth]]</f>
        <v>39</v>
      </c>
      <c r="D2208" t="s">
        <v>44</v>
      </c>
      <c r="E2208" s="14" t="str" cm="1">
        <f t="array" ref="E2208">_xlfn.SWITCH(Table1[[#This Row],[Education]],"Graduation","Bachelor’s","Basic","High School","2n Cycle","Master’s","Master","Master’s","PhD","PhD","Other")</f>
        <v>Master’s</v>
      </c>
      <c r="F2208" t="s">
        <v>50</v>
      </c>
      <c r="G2208" s="14" t="s">
        <v>50</v>
      </c>
      <c r="H2208" s="14" t="str" cm="1">
        <f t="array" ref="H2208">_xlfn.SWITCH(Table1[[#This Row],[Marital_Status_mod]],"Together","Couple","Married","Couple","Divorced","Single","Single","Single","Widow","Single","Other")</f>
        <v>Single</v>
      </c>
      <c r="I2208" s="4">
        <v>6560</v>
      </c>
      <c r="J2208" s="41" t="str">
        <f t="shared" si="138"/>
        <v>Up to $10K</v>
      </c>
      <c r="K2208">
        <v>0</v>
      </c>
      <c r="L2208">
        <v>0</v>
      </c>
      <c r="M2208">
        <f>Table1[[#This Row],[Teenhome]]+Table1[[#This Row],[Kidhome]]</f>
        <v>0</v>
      </c>
      <c r="N2208" s="1">
        <v>41620</v>
      </c>
      <c r="O2208" s="16">
        <f>(Table1[[#This Row],[DataSetDate]]-Table1[[#This Row],[Dt_Customer]])/365</f>
        <v>7.1561643835616442</v>
      </c>
      <c r="P2208" s="15">
        <v>44232</v>
      </c>
      <c r="Q2208">
        <v>2</v>
      </c>
      <c r="R2208" s="4">
        <v>67</v>
      </c>
      <c r="S2208" s="4">
        <v>11</v>
      </c>
      <c r="T2208" s="4">
        <v>26</v>
      </c>
      <c r="U2208" s="4">
        <v>4</v>
      </c>
      <c r="V2208" s="4">
        <v>3</v>
      </c>
      <c r="W2208" s="4">
        <v>262</v>
      </c>
      <c r="X2208">
        <v>0</v>
      </c>
      <c r="Y2208">
        <v>1</v>
      </c>
      <c r="Z2208" t="str">
        <f t="shared" si="139"/>
        <v>Low</v>
      </c>
      <c r="AA2208" s="14">
        <f t="shared" ca="1" si="140"/>
        <v>1.2140292782135367</v>
      </c>
      <c r="AB2208">
        <v>0</v>
      </c>
      <c r="AC2208">
        <v>1</v>
      </c>
      <c r="AD2208" s="14">
        <f t="shared" ca="1" si="141"/>
        <v>1.1301347117115412</v>
      </c>
      <c r="AE2208">
        <v>17</v>
      </c>
      <c r="AF2208">
        <v>0</v>
      </c>
      <c r="AG2208">
        <v>0</v>
      </c>
      <c r="AH2208">
        <v>0</v>
      </c>
      <c r="AI2208">
        <v>0</v>
      </c>
      <c r="AJ2208">
        <v>0</v>
      </c>
      <c r="AK2208">
        <v>0</v>
      </c>
      <c r="AL2208">
        <v>0</v>
      </c>
      <c r="AM2208" t="s">
        <v>41</v>
      </c>
    </row>
    <row r="2209" spans="1:39" hidden="1" x14ac:dyDescent="0.3">
      <c r="A2209">
        <v>5899</v>
      </c>
      <c r="B2209">
        <v>1950</v>
      </c>
      <c r="C2209" s="14">
        <f>2021-Table1[[#This Row],[Year_Birth]]</f>
        <v>71</v>
      </c>
      <c r="D2209" t="s">
        <v>39</v>
      </c>
      <c r="E2209" s="14" t="str" cm="1">
        <f t="array" ref="E2209">_xlfn.SWITCH(Table1[[#This Row],[Education]],"Graduation","Bachelor’s","Basic","High School","2n Cycle","Master’s","Master","Master’s","PhD","PhD","Other")</f>
        <v>PhD</v>
      </c>
      <c r="F2209" t="s">
        <v>40</v>
      </c>
      <c r="G2209" s="14" t="s">
        <v>40</v>
      </c>
      <c r="H2209" s="14" t="str" cm="1">
        <f t="array" ref="H2209">_xlfn.SWITCH(Table1[[#This Row],[Marital_Status_mod]],"Together","Couple","Married","Couple","Divorced","Single","Single","Single","Widow","Single","Other")</f>
        <v>Couple</v>
      </c>
      <c r="I2209" s="4">
        <v>5648</v>
      </c>
      <c r="J2209" s="41" t="str">
        <f t="shared" si="138"/>
        <v>Up to $10K</v>
      </c>
      <c r="K2209">
        <v>1</v>
      </c>
      <c r="L2209">
        <v>1</v>
      </c>
      <c r="M2209">
        <f>Table1[[#This Row],[Teenhome]]+Table1[[#This Row],[Kidhome]]</f>
        <v>2</v>
      </c>
      <c r="N2209" s="1">
        <v>41711</v>
      </c>
      <c r="O2209" s="16">
        <f>(Table1[[#This Row],[DataSetDate]]-Table1[[#This Row],[Dt_Customer]])/365</f>
        <v>6.9068493150684933</v>
      </c>
      <c r="P2209" s="15">
        <v>44232</v>
      </c>
      <c r="Q2209">
        <v>68</v>
      </c>
      <c r="R2209" s="4">
        <v>28</v>
      </c>
      <c r="S2209" s="4">
        <v>0</v>
      </c>
      <c r="T2209" s="4">
        <v>6</v>
      </c>
      <c r="U2209" s="4">
        <v>1</v>
      </c>
      <c r="V2209" s="4">
        <v>1</v>
      </c>
      <c r="W2209" s="4">
        <v>13</v>
      </c>
      <c r="X2209">
        <v>1</v>
      </c>
      <c r="Y2209">
        <v>1</v>
      </c>
      <c r="Z2209" t="str">
        <f t="shared" si="139"/>
        <v>Low</v>
      </c>
      <c r="AA2209" s="14">
        <f t="shared" ca="1" si="140"/>
        <v>1.108091528361945</v>
      </c>
      <c r="AB2209">
        <v>0</v>
      </c>
      <c r="AC2209">
        <v>0</v>
      </c>
      <c r="AD2209" s="14">
        <f t="shared" ca="1" si="141"/>
        <v>9.354113364991426E-2</v>
      </c>
      <c r="AE2209">
        <v>20</v>
      </c>
      <c r="AF2209">
        <v>0</v>
      </c>
      <c r="AG2209">
        <v>0</v>
      </c>
      <c r="AH2209">
        <v>1</v>
      </c>
      <c r="AI2209">
        <v>0</v>
      </c>
      <c r="AJ2209">
        <v>0</v>
      </c>
      <c r="AK2209">
        <v>0</v>
      </c>
      <c r="AL2209">
        <v>0</v>
      </c>
      <c r="AM2209" t="s">
        <v>43</v>
      </c>
    </row>
    <row r="2210" spans="1:39" hidden="1" x14ac:dyDescent="0.3">
      <c r="A2210">
        <v>9303</v>
      </c>
      <c r="B2210">
        <v>1976</v>
      </c>
      <c r="C2210" s="14">
        <f>2021-Table1[[#This Row],[Year_Birth]]</f>
        <v>45</v>
      </c>
      <c r="D2210" t="s">
        <v>46</v>
      </c>
      <c r="E2210" s="14" t="str" cm="1">
        <f t="array" ref="E2210">_xlfn.SWITCH(Table1[[#This Row],[Education]],"Graduation","Bachelor’s","Basic","High School","2n Cycle","Master’s","Master","Master’s","PhD","PhD","Other")</f>
        <v>Bachelor’s</v>
      </c>
      <c r="F2210" t="s">
        <v>42</v>
      </c>
      <c r="G2210" s="14" t="s">
        <v>42</v>
      </c>
      <c r="H2210" s="14" t="str" cm="1">
        <f t="array" ref="H2210">_xlfn.SWITCH(Table1[[#This Row],[Marital_Status_mod]],"Together","Couple","Married","Couple","Divorced","Single","Single","Single","Widow","Single","Other")</f>
        <v>Couple</v>
      </c>
      <c r="I2210" s="4">
        <v>5305</v>
      </c>
      <c r="J2210" s="41" t="str">
        <f t="shared" si="138"/>
        <v>Up to $10K</v>
      </c>
      <c r="K2210">
        <v>0</v>
      </c>
      <c r="L2210">
        <v>1</v>
      </c>
      <c r="M2210">
        <f>Table1[[#This Row],[Teenhome]]+Table1[[#This Row],[Kidhome]]</f>
        <v>1</v>
      </c>
      <c r="N2210" s="1">
        <v>41485</v>
      </c>
      <c r="O2210" s="16">
        <f>(Table1[[#This Row],[DataSetDate]]-Table1[[#This Row],[Dt_Customer]])/365</f>
        <v>7.5260273972602736</v>
      </c>
      <c r="P2210" s="15">
        <v>44232</v>
      </c>
      <c r="Q2210">
        <v>12</v>
      </c>
      <c r="R2210" s="4">
        <v>12</v>
      </c>
      <c r="S2210" s="4">
        <v>4</v>
      </c>
      <c r="T2210" s="4">
        <v>7</v>
      </c>
      <c r="U2210" s="4">
        <v>1</v>
      </c>
      <c r="V2210" s="4">
        <v>3</v>
      </c>
      <c r="W2210" s="4">
        <v>5</v>
      </c>
      <c r="X2210">
        <v>0</v>
      </c>
      <c r="Y2210">
        <v>1</v>
      </c>
      <c r="Z2210" t="str">
        <f t="shared" si="139"/>
        <v>Low</v>
      </c>
      <c r="AA2210" s="14">
        <f t="shared" ca="1" si="140"/>
        <v>1.2228064244995704</v>
      </c>
      <c r="AB2210">
        <v>0</v>
      </c>
      <c r="AC2210">
        <v>0</v>
      </c>
      <c r="AD2210" s="14">
        <f t="shared" ca="1" si="141"/>
        <v>0.10451457632677325</v>
      </c>
      <c r="AE2210">
        <v>13</v>
      </c>
      <c r="AF2210">
        <v>0</v>
      </c>
      <c r="AG2210">
        <v>0</v>
      </c>
      <c r="AH2210">
        <v>0</v>
      </c>
      <c r="AI2210">
        <v>0</v>
      </c>
      <c r="AJ2210">
        <v>0</v>
      </c>
      <c r="AK2210">
        <v>0</v>
      </c>
      <c r="AL2210">
        <v>0</v>
      </c>
      <c r="AM2210" t="s">
        <v>45</v>
      </c>
    </row>
    <row r="2211" spans="1:39" hidden="1" x14ac:dyDescent="0.3">
      <c r="A2211">
        <v>3955</v>
      </c>
      <c r="B2211">
        <v>1965</v>
      </c>
      <c r="C2211" s="14">
        <f>2021-Table1[[#This Row],[Year_Birth]]</f>
        <v>56</v>
      </c>
      <c r="D2211" t="s">
        <v>46</v>
      </c>
      <c r="E2211" s="14" t="str" cm="1">
        <f t="array" ref="E2211">_xlfn.SWITCH(Table1[[#This Row],[Education]],"Graduation","Bachelor’s","Basic","High School","2n Cycle","Master’s","Master","Master’s","PhD","PhD","Other")</f>
        <v>Bachelor’s</v>
      </c>
      <c r="F2211" t="s">
        <v>49</v>
      </c>
      <c r="G2211" s="14" t="s">
        <v>49</v>
      </c>
      <c r="H2211" s="14" t="str" cm="1">
        <f t="array" ref="H2211">_xlfn.SWITCH(Table1[[#This Row],[Marital_Status_mod]],"Together","Couple","Married","Couple","Divorced","Single","Single","Single","Widow","Single","Other")</f>
        <v>Single</v>
      </c>
      <c r="I2211" s="4">
        <v>4861</v>
      </c>
      <c r="J2211" s="41" t="str">
        <f t="shared" si="138"/>
        <v>Up to $10K</v>
      </c>
      <c r="K2211">
        <v>0</v>
      </c>
      <c r="L2211">
        <v>0</v>
      </c>
      <c r="M2211">
        <f>Table1[[#This Row],[Teenhome]]+Table1[[#This Row],[Kidhome]]</f>
        <v>0</v>
      </c>
      <c r="N2211" s="1">
        <v>41812</v>
      </c>
      <c r="O2211" s="16">
        <f>(Table1[[#This Row],[DataSetDate]]-Table1[[#This Row],[Dt_Customer]])/365</f>
        <v>6.6301369863013697</v>
      </c>
      <c r="P2211" s="15">
        <v>44232</v>
      </c>
      <c r="Q2211">
        <v>20</v>
      </c>
      <c r="R2211" s="4">
        <v>2</v>
      </c>
      <c r="S2211" s="4">
        <v>1</v>
      </c>
      <c r="T2211" s="4">
        <v>1</v>
      </c>
      <c r="U2211" s="4">
        <v>1</v>
      </c>
      <c r="V2211" s="4">
        <v>0</v>
      </c>
      <c r="W2211" s="4">
        <v>1</v>
      </c>
      <c r="X2211">
        <v>0</v>
      </c>
      <c r="Y2211">
        <v>0</v>
      </c>
      <c r="Z2211" t="str">
        <f t="shared" si="139"/>
        <v>Low</v>
      </c>
      <c r="AA2211" s="14">
        <f t="shared" ca="1" si="140"/>
        <v>7.3813563184760511E-2</v>
      </c>
      <c r="AB2211">
        <v>0</v>
      </c>
      <c r="AC2211">
        <v>0</v>
      </c>
      <c r="AD2211" s="14">
        <f t="shared" ca="1" si="141"/>
        <v>0.30360324647820153</v>
      </c>
      <c r="AE2211">
        <v>14</v>
      </c>
      <c r="AF2211">
        <v>0</v>
      </c>
      <c r="AG2211">
        <v>0</v>
      </c>
      <c r="AH2211">
        <v>0</v>
      </c>
      <c r="AI2211">
        <v>0</v>
      </c>
      <c r="AJ2211">
        <v>0</v>
      </c>
      <c r="AK2211">
        <v>0</v>
      </c>
      <c r="AL2211">
        <v>0</v>
      </c>
      <c r="AM2211" t="s">
        <v>47</v>
      </c>
    </row>
    <row r="2212" spans="1:39" hidden="1" x14ac:dyDescent="0.3">
      <c r="A2212">
        <v>10311</v>
      </c>
      <c r="B2212">
        <v>1969</v>
      </c>
      <c r="C2212" s="14">
        <f>2021-Table1[[#This Row],[Year_Birth]]</f>
        <v>52</v>
      </c>
      <c r="D2212" t="s">
        <v>46</v>
      </c>
      <c r="E2212" s="14" t="str" cm="1">
        <f t="array" ref="E2212">_xlfn.SWITCH(Table1[[#This Row],[Education]],"Graduation","Bachelor’s","Basic","High School","2n Cycle","Master’s","Master","Master’s","PhD","PhD","Other")</f>
        <v>Bachelor’s</v>
      </c>
      <c r="F2212" t="s">
        <v>42</v>
      </c>
      <c r="G2212" s="14" t="s">
        <v>42</v>
      </c>
      <c r="H2212" s="14" t="str" cm="1">
        <f t="array" ref="H2212">_xlfn.SWITCH(Table1[[#This Row],[Marital_Status_mod]],"Together","Couple","Married","Couple","Divorced","Single","Single","Single","Widow","Single","Other")</f>
        <v>Couple</v>
      </c>
      <c r="I2212" s="4">
        <v>4428</v>
      </c>
      <c r="J2212" s="41" t="str">
        <f t="shared" si="138"/>
        <v>Up to $10K</v>
      </c>
      <c r="K2212">
        <v>0</v>
      </c>
      <c r="L2212">
        <v>1</v>
      </c>
      <c r="M2212">
        <f>Table1[[#This Row],[Teenhome]]+Table1[[#This Row],[Kidhome]]</f>
        <v>1</v>
      </c>
      <c r="N2212" s="1">
        <v>41552</v>
      </c>
      <c r="O2212" s="16">
        <f>(Table1[[#This Row],[DataSetDate]]-Table1[[#This Row],[Dt_Customer]])/365</f>
        <v>7.3424657534246576</v>
      </c>
      <c r="P2212" s="15">
        <v>44232</v>
      </c>
      <c r="Q2212">
        <v>0</v>
      </c>
      <c r="R2212" s="4">
        <v>16</v>
      </c>
      <c r="S2212" s="4">
        <v>4</v>
      </c>
      <c r="T2212" s="4">
        <v>12</v>
      </c>
      <c r="U2212" s="4">
        <v>2</v>
      </c>
      <c r="V2212" s="4">
        <v>4</v>
      </c>
      <c r="W2212" s="4">
        <v>321</v>
      </c>
      <c r="X2212">
        <v>0</v>
      </c>
      <c r="Y2212">
        <v>25</v>
      </c>
      <c r="Z2212" t="str">
        <f t="shared" si="139"/>
        <v>High</v>
      </c>
      <c r="AA2212" s="14">
        <f t="shared" ca="1" si="140"/>
        <v>24.854802040681896</v>
      </c>
      <c r="AB2212">
        <v>0</v>
      </c>
      <c r="AC2212">
        <v>0</v>
      </c>
      <c r="AD2212" s="14">
        <f t="shared" ca="1" si="141"/>
        <v>-0.14997469801925034</v>
      </c>
      <c r="AE2212">
        <v>1</v>
      </c>
      <c r="AF2212">
        <v>0</v>
      </c>
      <c r="AG2212">
        <v>0</v>
      </c>
      <c r="AH2212">
        <v>0</v>
      </c>
      <c r="AI2212">
        <v>0</v>
      </c>
      <c r="AJ2212">
        <v>0</v>
      </c>
      <c r="AK2212">
        <v>0</v>
      </c>
      <c r="AL2212">
        <v>0</v>
      </c>
      <c r="AM2212" t="s">
        <v>41</v>
      </c>
    </row>
    <row r="2213" spans="1:39" hidden="1" x14ac:dyDescent="0.3">
      <c r="A2213">
        <v>9931</v>
      </c>
      <c r="B2213">
        <v>1963</v>
      </c>
      <c r="C2213" s="14">
        <f>2021-Table1[[#This Row],[Year_Birth]]</f>
        <v>58</v>
      </c>
      <c r="D2213" t="s">
        <v>39</v>
      </c>
      <c r="E2213" s="14" t="str" cm="1">
        <f t="array" ref="E2213">_xlfn.SWITCH(Table1[[#This Row],[Education]],"Graduation","Bachelor’s","Basic","High School","2n Cycle","Master’s","Master","Master’s","PhD","PhD","Other")</f>
        <v>PhD</v>
      </c>
      <c r="F2213" t="s">
        <v>42</v>
      </c>
      <c r="G2213" s="14" t="s">
        <v>42</v>
      </c>
      <c r="H2213" s="14" t="str" cm="1">
        <f t="array" ref="H2213">_xlfn.SWITCH(Table1[[#This Row],[Marital_Status_mod]],"Together","Couple","Married","Couple","Divorced","Single","Single","Single","Widow","Single","Other")</f>
        <v>Couple</v>
      </c>
      <c r="I2213" s="4">
        <v>4023</v>
      </c>
      <c r="J2213" s="41" t="str">
        <f t="shared" si="138"/>
        <v>Up to $10K</v>
      </c>
      <c r="K2213">
        <v>1</v>
      </c>
      <c r="L2213">
        <v>1</v>
      </c>
      <c r="M2213">
        <f>Table1[[#This Row],[Teenhome]]+Table1[[#This Row],[Kidhome]]</f>
        <v>2</v>
      </c>
      <c r="N2213" s="1">
        <v>41813</v>
      </c>
      <c r="O2213" s="16">
        <f>(Table1[[#This Row],[DataSetDate]]-Table1[[#This Row],[Dt_Customer]])/365</f>
        <v>6.6273972602739724</v>
      </c>
      <c r="P2213" s="15">
        <v>44232</v>
      </c>
      <c r="Q2213">
        <v>29</v>
      </c>
      <c r="R2213" s="4">
        <v>5</v>
      </c>
      <c r="S2213" s="4">
        <v>0</v>
      </c>
      <c r="T2213" s="4">
        <v>1</v>
      </c>
      <c r="U2213" s="4">
        <v>1</v>
      </c>
      <c r="V2213" s="4">
        <v>1</v>
      </c>
      <c r="W2213" s="4">
        <v>1</v>
      </c>
      <c r="X2213">
        <v>15</v>
      </c>
      <c r="Y2213">
        <v>0</v>
      </c>
      <c r="Z2213" t="str">
        <f t="shared" si="139"/>
        <v>Low</v>
      </c>
      <c r="AA2213" s="14">
        <f t="shared" ca="1" si="140"/>
        <v>-0.34295177207356659</v>
      </c>
      <c r="AB2213">
        <v>0</v>
      </c>
      <c r="AC2213">
        <v>0</v>
      </c>
      <c r="AD2213" s="14">
        <f t="shared" ca="1" si="141"/>
        <v>0.13467580152324352</v>
      </c>
      <c r="AE2213">
        <v>19</v>
      </c>
      <c r="AF2213">
        <v>0</v>
      </c>
      <c r="AG2213">
        <v>0</v>
      </c>
      <c r="AH2213">
        <v>0</v>
      </c>
      <c r="AI2213">
        <v>0</v>
      </c>
      <c r="AJ2213">
        <v>0</v>
      </c>
      <c r="AK2213">
        <v>0</v>
      </c>
      <c r="AL2213">
        <v>0</v>
      </c>
      <c r="AM2213" t="s">
        <v>41</v>
      </c>
    </row>
    <row r="2214" spans="1:39" hidden="1" x14ac:dyDescent="0.3">
      <c r="A2214">
        <v>11110</v>
      </c>
      <c r="B2214">
        <v>1973</v>
      </c>
      <c r="C2214" s="14">
        <f>2021-Table1[[#This Row],[Year_Birth]]</f>
        <v>48</v>
      </c>
      <c r="D2214" t="s">
        <v>46</v>
      </c>
      <c r="E2214" s="14" t="str" cm="1">
        <f t="array" ref="E2214">_xlfn.SWITCH(Table1[[#This Row],[Education]],"Graduation","Bachelor’s","Basic","High School","2n Cycle","Master’s","Master","Master’s","PhD","PhD","Other")</f>
        <v>Bachelor’s</v>
      </c>
      <c r="F2214" t="s">
        <v>50</v>
      </c>
      <c r="G2214" s="14" t="s">
        <v>50</v>
      </c>
      <c r="H2214" s="14" t="str" cm="1">
        <f t="array" ref="H2214">_xlfn.SWITCH(Table1[[#This Row],[Marital_Status_mod]],"Together","Couple","Married","Couple","Divorced","Single","Single","Single","Widow","Single","Other")</f>
        <v>Single</v>
      </c>
      <c r="I2214" s="4">
        <v>3502</v>
      </c>
      <c r="J2214" s="41" t="str">
        <f t="shared" si="138"/>
        <v>Up to $10K</v>
      </c>
      <c r="K2214">
        <v>1</v>
      </c>
      <c r="L2214">
        <v>0</v>
      </c>
      <c r="M2214">
        <f>Table1[[#This Row],[Teenhome]]+Table1[[#This Row],[Kidhome]]</f>
        <v>1</v>
      </c>
      <c r="N2214" s="1">
        <v>41377</v>
      </c>
      <c r="O2214" s="16">
        <f>(Table1[[#This Row],[DataSetDate]]-Table1[[#This Row],[Dt_Customer]])/365</f>
        <v>7.8219178082191778</v>
      </c>
      <c r="P2214" s="15">
        <v>44232</v>
      </c>
      <c r="Q2214">
        <v>56</v>
      </c>
      <c r="R2214" s="4">
        <v>2</v>
      </c>
      <c r="S2214" s="4">
        <v>1</v>
      </c>
      <c r="T2214" s="4">
        <v>1</v>
      </c>
      <c r="U2214" s="4">
        <v>0</v>
      </c>
      <c r="V2214" s="4">
        <v>0</v>
      </c>
      <c r="W2214" s="4">
        <v>1</v>
      </c>
      <c r="X2214">
        <v>0</v>
      </c>
      <c r="Y2214">
        <v>0</v>
      </c>
      <c r="Z2214" t="str">
        <f t="shared" si="139"/>
        <v>Low</v>
      </c>
      <c r="AA2214" s="14">
        <f t="shared" ca="1" si="140"/>
        <v>0.16955523016651536</v>
      </c>
      <c r="AB2214">
        <v>0</v>
      </c>
      <c r="AC2214">
        <v>0</v>
      </c>
      <c r="AD2214" s="14">
        <f t="shared" ca="1" si="141"/>
        <v>0.19902389529744174</v>
      </c>
      <c r="AE2214">
        <v>14</v>
      </c>
      <c r="AF2214">
        <v>0</v>
      </c>
      <c r="AG2214">
        <v>0</v>
      </c>
      <c r="AH2214">
        <v>0</v>
      </c>
      <c r="AI2214">
        <v>0</v>
      </c>
      <c r="AJ2214">
        <v>0</v>
      </c>
      <c r="AK2214">
        <v>0</v>
      </c>
      <c r="AL2214">
        <v>0</v>
      </c>
      <c r="AM2214" t="s">
        <v>45</v>
      </c>
    </row>
    <row r="2215" spans="1:39" hidden="1" x14ac:dyDescent="0.3">
      <c r="A2215">
        <v>5376</v>
      </c>
      <c r="B2215">
        <v>1979</v>
      </c>
      <c r="C2215" s="14">
        <f>2021-Table1[[#This Row],[Year_Birth]]</f>
        <v>42</v>
      </c>
      <c r="D2215" t="s">
        <v>46</v>
      </c>
      <c r="E2215" s="14" t="str" cm="1">
        <f t="array" ref="E2215">_xlfn.SWITCH(Table1[[#This Row],[Education]],"Graduation","Bachelor’s","Basic","High School","2n Cycle","Master’s","Master","Master’s","PhD","PhD","Other")</f>
        <v>Bachelor’s</v>
      </c>
      <c r="F2215" t="s">
        <v>42</v>
      </c>
      <c r="G2215" s="14" t="s">
        <v>42</v>
      </c>
      <c r="H2215" s="14" t="str" cm="1">
        <f t="array" ref="H2215">_xlfn.SWITCH(Table1[[#This Row],[Marital_Status_mod]],"Together","Couple","Married","Couple","Divorced","Single","Single","Single","Widow","Single","Other")</f>
        <v>Couple</v>
      </c>
      <c r="I2215" s="4">
        <v>2447</v>
      </c>
      <c r="J2215" s="41" t="str">
        <f t="shared" si="138"/>
        <v>Up to $10K</v>
      </c>
      <c r="K2215">
        <v>1</v>
      </c>
      <c r="L2215">
        <v>0</v>
      </c>
      <c r="M2215">
        <f>Table1[[#This Row],[Teenhome]]+Table1[[#This Row],[Kidhome]]</f>
        <v>1</v>
      </c>
      <c r="N2215" s="1">
        <v>41280</v>
      </c>
      <c r="O2215" s="16">
        <f>(Table1[[#This Row],[DataSetDate]]-Table1[[#This Row],[Dt_Customer]])/365</f>
        <v>8.087671232876712</v>
      </c>
      <c r="P2215" s="15">
        <v>44232</v>
      </c>
      <c r="Q2215">
        <v>42</v>
      </c>
      <c r="R2215" s="4">
        <v>1</v>
      </c>
      <c r="S2215" s="4">
        <v>1</v>
      </c>
      <c r="T2215" s="4">
        <v>1725</v>
      </c>
      <c r="U2215" s="4">
        <v>1</v>
      </c>
      <c r="V2215" s="4">
        <v>1</v>
      </c>
      <c r="W2215" s="4">
        <v>1</v>
      </c>
      <c r="X2215">
        <v>15</v>
      </c>
      <c r="Y2215">
        <v>0</v>
      </c>
      <c r="Z2215" t="str">
        <f t="shared" si="139"/>
        <v>Low</v>
      </c>
      <c r="AA2215" s="14">
        <f t="shared" ca="1" si="140"/>
        <v>-0.38124967748484739</v>
      </c>
      <c r="AB2215">
        <v>28</v>
      </c>
      <c r="AC2215">
        <v>0</v>
      </c>
      <c r="AD2215" s="14">
        <f t="shared" ca="1" si="141"/>
        <v>-0.35128075740933035</v>
      </c>
      <c r="AE2215">
        <v>1</v>
      </c>
      <c r="AF2215">
        <v>0</v>
      </c>
      <c r="AG2215">
        <v>0</v>
      </c>
      <c r="AH2215">
        <v>0</v>
      </c>
      <c r="AI2215">
        <v>0</v>
      </c>
      <c r="AJ2215">
        <v>0</v>
      </c>
      <c r="AK2215">
        <v>0</v>
      </c>
      <c r="AL2215">
        <v>0</v>
      </c>
      <c r="AM2215" t="s">
        <v>43</v>
      </c>
    </row>
    <row r="2216" spans="1:39" hidden="1" x14ac:dyDescent="0.3">
      <c r="A2216">
        <v>6862</v>
      </c>
      <c r="B2216">
        <v>1971</v>
      </c>
      <c r="C2216" s="14">
        <f>2021-Table1[[#This Row],[Year_Birth]]</f>
        <v>50</v>
      </c>
      <c r="D2216" t="s">
        <v>46</v>
      </c>
      <c r="E2216" s="14" t="str" cm="1">
        <f t="array" ref="E2216">_xlfn.SWITCH(Table1[[#This Row],[Education]],"Graduation","Bachelor’s","Basic","High School","2n Cycle","Master’s","Master","Master’s","PhD","PhD","Other")</f>
        <v>Bachelor’s</v>
      </c>
      <c r="F2216" t="s">
        <v>49</v>
      </c>
      <c r="G2216" s="14" t="s">
        <v>49</v>
      </c>
      <c r="H2216" s="14" t="str" cm="1">
        <f t="array" ref="H2216">_xlfn.SWITCH(Table1[[#This Row],[Marital_Status_mod]],"Together","Couple","Married","Couple","Divorced","Single","Single","Single","Widow","Single","Other")</f>
        <v>Single</v>
      </c>
      <c r="I2216" s="4">
        <v>1730</v>
      </c>
      <c r="J2216" s="41" t="str">
        <f t="shared" si="138"/>
        <v>Up to $10K</v>
      </c>
      <c r="K2216">
        <v>0</v>
      </c>
      <c r="L2216">
        <v>0</v>
      </c>
      <c r="M2216">
        <f>Table1[[#This Row],[Teenhome]]+Table1[[#This Row],[Kidhome]]</f>
        <v>0</v>
      </c>
      <c r="N2216" s="1">
        <v>41777</v>
      </c>
      <c r="O2216" s="16">
        <f>(Table1[[#This Row],[DataSetDate]]-Table1[[#This Row],[Dt_Customer]])/365</f>
        <v>6.7260273972602738</v>
      </c>
      <c r="P2216" s="15">
        <v>44232</v>
      </c>
      <c r="Q2216">
        <v>65</v>
      </c>
      <c r="R2216" s="4">
        <v>1</v>
      </c>
      <c r="S2216" s="4">
        <v>1</v>
      </c>
      <c r="T2216" s="4">
        <v>3</v>
      </c>
      <c r="U2216" s="4">
        <v>1</v>
      </c>
      <c r="V2216" s="4">
        <v>1</v>
      </c>
      <c r="W2216" s="4">
        <v>1</v>
      </c>
      <c r="X2216">
        <v>15</v>
      </c>
      <c r="Y2216">
        <v>0</v>
      </c>
      <c r="Z2216" t="str">
        <f t="shared" si="139"/>
        <v>Low</v>
      </c>
      <c r="AA2216" s="14">
        <f t="shared" ca="1" si="140"/>
        <v>0.31849059916623457</v>
      </c>
      <c r="AB2216">
        <v>0</v>
      </c>
      <c r="AC2216">
        <v>0</v>
      </c>
      <c r="AD2216" s="14">
        <f t="shared" ca="1" si="141"/>
        <v>0.28071732347377404</v>
      </c>
      <c r="AE2216">
        <v>20</v>
      </c>
      <c r="AF2216">
        <v>0</v>
      </c>
      <c r="AG2216">
        <v>0</v>
      </c>
      <c r="AH2216">
        <v>0</v>
      </c>
      <c r="AI2216">
        <v>0</v>
      </c>
      <c r="AJ2216">
        <v>0</v>
      </c>
      <c r="AK2216">
        <v>0</v>
      </c>
      <c r="AL2216">
        <v>0</v>
      </c>
      <c r="AM2216" t="s">
        <v>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AD97-BC9E-4734-93F3-0284A77F9544}">
  <dimension ref="B3:O73"/>
  <sheetViews>
    <sheetView workbookViewId="0">
      <selection activeCell="R489" sqref="R489:R1159"/>
    </sheetView>
  </sheetViews>
  <sheetFormatPr defaultRowHeight="14.4" x14ac:dyDescent="0.3"/>
  <cols>
    <col min="2" max="2" width="12.44140625" bestFit="1" customWidth="1"/>
    <col min="3" max="3" width="21.33203125" bestFit="1" customWidth="1"/>
    <col min="9" max="10" width="12.44140625" bestFit="1" customWidth="1"/>
    <col min="11" max="11" width="14.6640625" bestFit="1" customWidth="1"/>
    <col min="12" max="15" width="20.21875" bestFit="1" customWidth="1"/>
  </cols>
  <sheetData>
    <row r="3" spans="2:15" x14ac:dyDescent="0.3">
      <c r="B3" s="10" t="s">
        <v>60</v>
      </c>
      <c r="C3" t="s">
        <v>61</v>
      </c>
      <c r="J3" t="s">
        <v>62</v>
      </c>
      <c r="K3" t="s">
        <v>63</v>
      </c>
      <c r="L3" t="s">
        <v>64</v>
      </c>
      <c r="M3" t="s">
        <v>65</v>
      </c>
      <c r="N3" t="s">
        <v>66</v>
      </c>
      <c r="O3" t="s">
        <v>67</v>
      </c>
    </row>
    <row r="4" spans="2:15" x14ac:dyDescent="0.3">
      <c r="B4" s="11" t="s">
        <v>68</v>
      </c>
      <c r="C4" s="45">
        <v>1.2658227848101266E-2</v>
      </c>
      <c r="E4" s="19" t="s">
        <v>68</v>
      </c>
      <c r="F4" s="46">
        <f>GETPIVOTDATA("Approx_Age",$B$3,"Approx_Age",20)</f>
        <v>1.2658227848101266E-2</v>
      </c>
      <c r="G4" s="46" t="str">
        <f>IF(F4=MAX($F$4:$F$10),F4,"")</f>
        <v/>
      </c>
      <c r="J4" s="4">
        <v>58391</v>
      </c>
      <c r="K4" s="4">
        <v>59895</v>
      </c>
      <c r="L4" s="4">
        <v>83397</v>
      </c>
      <c r="M4" s="4">
        <v>97415</v>
      </c>
      <c r="N4" s="4">
        <v>370045</v>
      </c>
      <c r="O4" s="4">
        <v>676074</v>
      </c>
    </row>
    <row r="5" spans="2:15" x14ac:dyDescent="0.3">
      <c r="B5" s="11" t="s">
        <v>69</v>
      </c>
      <c r="C5" s="45">
        <v>0.14195298372513562</v>
      </c>
      <c r="E5" s="19" t="s">
        <v>69</v>
      </c>
      <c r="F5" s="46">
        <f>GETPIVOTDATA("Approx_Age",$B$3,"Approx_Age",30)</f>
        <v>0.14195298372513562</v>
      </c>
      <c r="G5" s="46" t="str">
        <f t="shared" ref="G5:G10" si="0">IF(F5=MAX($F$4:$F$10),F5,"")</f>
        <v/>
      </c>
    </row>
    <row r="6" spans="2:15" x14ac:dyDescent="0.3">
      <c r="B6" s="11" t="s">
        <v>70</v>
      </c>
      <c r="C6" s="45">
        <v>0.29294755877034356</v>
      </c>
      <c r="E6" s="19" t="s">
        <v>70</v>
      </c>
      <c r="F6" s="46">
        <f>GETPIVOTDATA("Approx_Age",$B$3,"Approx_Age",40)</f>
        <v>0.29294755877034356</v>
      </c>
      <c r="G6" s="46">
        <f t="shared" si="0"/>
        <v>0.29294755877034356</v>
      </c>
      <c r="J6" s="19" t="s">
        <v>71</v>
      </c>
      <c r="K6" s="21">
        <f>GETPIVOTDATA("Sum of MntFruits",$J$3)</f>
        <v>58391</v>
      </c>
      <c r="L6" s="21" t="str">
        <f t="shared" ref="L6:L11" si="1">IF(K6=MAX($K$6:$K$11),K6,"")</f>
        <v/>
      </c>
    </row>
    <row r="7" spans="2:15" x14ac:dyDescent="0.3">
      <c r="B7" s="11" t="s">
        <v>72</v>
      </c>
      <c r="C7" s="45">
        <v>0.26175406871609402</v>
      </c>
      <c r="E7" s="19" t="s">
        <v>72</v>
      </c>
      <c r="F7" s="46">
        <f>GETPIVOTDATA("Approx_Age",$B$3,"Approx_Age",50)</f>
        <v>0.26175406871609402</v>
      </c>
      <c r="G7" s="46" t="str">
        <f t="shared" si="0"/>
        <v/>
      </c>
      <c r="J7" s="19" t="s">
        <v>73</v>
      </c>
      <c r="K7" s="21">
        <f>GETPIVOTDATA("Sum of MntSweetProducts",$J$3)</f>
        <v>59895</v>
      </c>
      <c r="L7" s="21" t="str">
        <f t="shared" si="1"/>
        <v/>
      </c>
    </row>
    <row r="8" spans="2:15" x14ac:dyDescent="0.3">
      <c r="B8" s="11" t="s">
        <v>74</v>
      </c>
      <c r="C8" s="45">
        <v>0.21066907775768534</v>
      </c>
      <c r="E8" s="19" t="s">
        <v>74</v>
      </c>
      <c r="F8" s="46">
        <f>GETPIVOTDATA("Approx_Age",$B$3,"Approx_Age",60)</f>
        <v>0.21066907775768534</v>
      </c>
      <c r="G8" s="46" t="str">
        <f t="shared" si="0"/>
        <v/>
      </c>
      <c r="J8" s="19" t="s">
        <v>75</v>
      </c>
      <c r="K8" s="21">
        <f>GETPIVOTDATA("Sum of MntFishProducts",$J$3)</f>
        <v>83397</v>
      </c>
      <c r="L8" s="21" t="str">
        <f t="shared" si="1"/>
        <v/>
      </c>
    </row>
    <row r="9" spans="2:15" x14ac:dyDescent="0.3">
      <c r="B9" s="11" t="s">
        <v>76</v>
      </c>
      <c r="C9" s="45">
        <v>7.9113924050632917E-2</v>
      </c>
      <c r="E9" s="19" t="s">
        <v>76</v>
      </c>
      <c r="F9" s="46">
        <f>GETPIVOTDATA("Approx_Age",$B$3,"Approx_Age",70)</f>
        <v>7.9113924050632917E-2</v>
      </c>
      <c r="G9" s="46" t="str">
        <f t="shared" si="0"/>
        <v/>
      </c>
      <c r="J9" s="19" t="s">
        <v>77</v>
      </c>
      <c r="K9" s="21">
        <f>GETPIVOTDATA("Sum of MntGoldProds",$J$3)</f>
        <v>97415</v>
      </c>
      <c r="L9" s="21" t="str">
        <f t="shared" si="1"/>
        <v/>
      </c>
    </row>
    <row r="10" spans="2:15" x14ac:dyDescent="0.3">
      <c r="B10" s="11" t="s">
        <v>78</v>
      </c>
      <c r="C10" s="45">
        <v>9.0415913200723324E-4</v>
      </c>
      <c r="E10" s="19" t="s">
        <v>78</v>
      </c>
      <c r="F10" s="46">
        <f>GETPIVOTDATA("Approx_Age",$B$3,"Approx_Age",80)</f>
        <v>9.0415913200723324E-4</v>
      </c>
      <c r="G10" s="46" t="str">
        <f t="shared" si="0"/>
        <v/>
      </c>
      <c r="J10" s="19" t="s">
        <v>79</v>
      </c>
      <c r="K10" s="21">
        <f>GETPIVOTDATA("Sum of MntMeatProducts",$J$3)</f>
        <v>370045</v>
      </c>
      <c r="L10" s="21" t="str">
        <f t="shared" si="1"/>
        <v/>
      </c>
    </row>
    <row r="11" spans="2:15" x14ac:dyDescent="0.3">
      <c r="B11" s="11" t="s">
        <v>80</v>
      </c>
      <c r="C11" s="44">
        <v>1</v>
      </c>
      <c r="J11" s="19" t="s">
        <v>81</v>
      </c>
      <c r="K11" s="21">
        <f>GETPIVOTDATA("Sum of MntWines",$J$3)</f>
        <v>676074</v>
      </c>
      <c r="L11" s="21">
        <f t="shared" si="1"/>
        <v>676074</v>
      </c>
    </row>
    <row r="13" spans="2:15" x14ac:dyDescent="0.3">
      <c r="B13" s="11" t="s">
        <v>82</v>
      </c>
      <c r="C13">
        <f>MEDIAN(Table1[Approx_Age])</f>
        <v>51</v>
      </c>
    </row>
    <row r="14" spans="2:15" x14ac:dyDescent="0.3">
      <c r="B14" s="11" t="s">
        <v>83</v>
      </c>
      <c r="C14">
        <f>AVERAGE(Table1[Approx_Age])</f>
        <v>52.18329571106095</v>
      </c>
    </row>
    <row r="15" spans="2:15" x14ac:dyDescent="0.3">
      <c r="J15" s="10" t="s">
        <v>84</v>
      </c>
    </row>
    <row r="16" spans="2:15" x14ac:dyDescent="0.3">
      <c r="J16" s="11" t="s">
        <v>85</v>
      </c>
      <c r="K16" s="43">
        <v>12852</v>
      </c>
    </row>
    <row r="17" spans="2:15" x14ac:dyDescent="0.3">
      <c r="B17" s="10" t="s">
        <v>60</v>
      </c>
      <c r="C17" t="s">
        <v>86</v>
      </c>
      <c r="J17" s="11" t="s">
        <v>87</v>
      </c>
      <c r="K17" s="43">
        <v>9050</v>
      </c>
    </row>
    <row r="18" spans="2:15" x14ac:dyDescent="0.3">
      <c r="B18" s="11" t="s">
        <v>49</v>
      </c>
      <c r="C18" s="45">
        <v>0.10492989597467209</v>
      </c>
      <c r="E18" s="19" t="s">
        <v>49</v>
      </c>
      <c r="F18" s="46">
        <f>GETPIVOTDATA("Marital_Status_mod",$B$17,"Marital_Status_mod","Divorced")</f>
        <v>0.10492989597467209</v>
      </c>
      <c r="G18" s="46" t="str">
        <f>IF(F18=MAX($F$18:$F$22),F18,"")</f>
        <v/>
      </c>
      <c r="J18" s="11" t="s">
        <v>88</v>
      </c>
      <c r="K18" s="43">
        <v>5918</v>
      </c>
    </row>
    <row r="19" spans="2:15" x14ac:dyDescent="0.3">
      <c r="B19" s="11" t="s">
        <v>42</v>
      </c>
      <c r="C19" s="45">
        <v>0.38760741745816374</v>
      </c>
      <c r="E19" s="19" t="s">
        <v>42</v>
      </c>
      <c r="F19" s="46">
        <f>GETPIVOTDATA("Marital_Status_mod",$B$17,"Marital_Status_mod","Married")</f>
        <v>0.38760741745816374</v>
      </c>
      <c r="G19" s="46">
        <f>IF(F19=MAX($F$18:$F$22),F19,"")</f>
        <v>0.38760741745816374</v>
      </c>
      <c r="J19" s="11" t="s">
        <v>89</v>
      </c>
      <c r="K19" s="43">
        <v>5145</v>
      </c>
    </row>
    <row r="20" spans="2:15" x14ac:dyDescent="0.3">
      <c r="B20" s="11" t="s">
        <v>50</v>
      </c>
      <c r="C20" s="45">
        <v>0.21438263229308005</v>
      </c>
      <c r="E20" s="19" t="s">
        <v>50</v>
      </c>
      <c r="F20" s="46">
        <f>GETPIVOTDATA("Marital_Status_mod",$B$17,"Marital_Status_mod","Single")</f>
        <v>0.21438263229308005</v>
      </c>
      <c r="G20" s="46" t="str">
        <f>IF(F20=MAX($F$18:$F$22),F20,"")</f>
        <v/>
      </c>
    </row>
    <row r="21" spans="2:15" x14ac:dyDescent="0.3">
      <c r="B21" s="11" t="s">
        <v>40</v>
      </c>
      <c r="C21" s="45">
        <v>0.25870646766169153</v>
      </c>
      <c r="E21" s="19" t="s">
        <v>40</v>
      </c>
      <c r="F21" s="46">
        <f>GETPIVOTDATA("Marital_Status_mod",$B$17,"Marital_Status_mod","Together")</f>
        <v>0.25870646766169153</v>
      </c>
      <c r="G21" s="46" t="str">
        <f>IF(F21=MAX($F$18:$F$22),F21,"")</f>
        <v/>
      </c>
    </row>
    <row r="22" spans="2:15" x14ac:dyDescent="0.3">
      <c r="B22" s="11" t="s">
        <v>54</v>
      </c>
      <c r="C22" s="45">
        <v>3.4373586612392586E-2</v>
      </c>
      <c r="E22" s="19" t="s">
        <v>54</v>
      </c>
      <c r="F22" s="46">
        <f>GETPIVOTDATA("Marital_Status_mod",$B$17,"Marital_Status_mod","Widow")</f>
        <v>3.4373586612392586E-2</v>
      </c>
      <c r="G22" s="46" t="str">
        <f>IF(F22=MAX($F$18:$F$22),F22,"")</f>
        <v/>
      </c>
    </row>
    <row r="23" spans="2:15" x14ac:dyDescent="0.3">
      <c r="B23" s="11" t="s">
        <v>80</v>
      </c>
      <c r="C23" s="44">
        <v>1</v>
      </c>
      <c r="J23" t="s">
        <v>90</v>
      </c>
      <c r="K23" t="s">
        <v>91</v>
      </c>
      <c r="L23" t="s">
        <v>92</v>
      </c>
      <c r="M23" t="s">
        <v>93</v>
      </c>
      <c r="N23" t="s">
        <v>94</v>
      </c>
      <c r="O23" t="s">
        <v>95</v>
      </c>
    </row>
    <row r="24" spans="2:15" x14ac:dyDescent="0.3">
      <c r="J24" s="52">
        <v>333</v>
      </c>
      <c r="K24" s="52">
        <v>162</v>
      </c>
      <c r="L24" s="52">
        <v>164</v>
      </c>
      <c r="M24" s="52">
        <v>163</v>
      </c>
      <c r="N24" s="52">
        <v>30</v>
      </c>
      <c r="O24" s="52">
        <v>142</v>
      </c>
    </row>
    <row r="26" spans="2:15" x14ac:dyDescent="0.3">
      <c r="B26" s="10" t="s">
        <v>60</v>
      </c>
      <c r="C26" t="s">
        <v>96</v>
      </c>
      <c r="J26" s="19" t="s">
        <v>97</v>
      </c>
      <c r="K26" s="20">
        <f>GETPIVOTDATA("Sum of Response",$J$23)</f>
        <v>333</v>
      </c>
      <c r="L26" s="20">
        <f t="shared" ref="L26:L31" si="2">IF(K26=MAX($K$26:$K$31),K26,"")</f>
        <v>333</v>
      </c>
    </row>
    <row r="27" spans="2:15" x14ac:dyDescent="0.3">
      <c r="B27" s="11">
        <v>0</v>
      </c>
      <c r="C27" s="45">
        <v>0.28577878103837473</v>
      </c>
      <c r="E27" s="19">
        <v>0</v>
      </c>
      <c r="F27" s="46">
        <f>GETPIVOTDATA("Country",$B$26,"Total_Children",0)</f>
        <v>0.28577878103837473</v>
      </c>
      <c r="G27" s="46" t="str">
        <f>IF(F27=MAX($F$27:$F$30),F27,"")</f>
        <v/>
      </c>
      <c r="J27" s="19" t="s">
        <v>98</v>
      </c>
      <c r="K27" s="20">
        <f>GETPIVOTDATA("Sum of AcceptedCmp5",$J$23)</f>
        <v>162</v>
      </c>
      <c r="L27" s="20" t="str">
        <f t="shared" si="2"/>
        <v/>
      </c>
    </row>
    <row r="28" spans="2:15" x14ac:dyDescent="0.3">
      <c r="B28" s="11">
        <v>1</v>
      </c>
      <c r="C28" s="45">
        <v>0.50383747178329574</v>
      </c>
      <c r="E28" s="19">
        <v>1</v>
      </c>
      <c r="F28" s="46">
        <f>GETPIVOTDATA("Country",$B$26,"Total_Children",1)</f>
        <v>0.50383747178329574</v>
      </c>
      <c r="G28" s="46">
        <f>IF(F28=MAX($F$27:$F$30),F28,"")</f>
        <v>0.50383747178329574</v>
      </c>
      <c r="J28" s="19" t="s">
        <v>99</v>
      </c>
      <c r="K28" s="20">
        <f>GETPIVOTDATA("Sum of AcceptedCmp4",$J$23)</f>
        <v>164</v>
      </c>
      <c r="L28" s="20" t="str">
        <f t="shared" si="2"/>
        <v/>
      </c>
    </row>
    <row r="29" spans="2:15" x14ac:dyDescent="0.3">
      <c r="B29" s="11">
        <v>2</v>
      </c>
      <c r="C29" s="45">
        <v>0.18781038374717832</v>
      </c>
      <c r="E29" s="19">
        <v>2</v>
      </c>
      <c r="F29" s="46">
        <f>GETPIVOTDATA("Country",$B$26,"Total_Children",2)</f>
        <v>0.18781038374717832</v>
      </c>
      <c r="G29" s="46" t="str">
        <f>IF(F29=MAX($F$27:$F$30),F29,"")</f>
        <v/>
      </c>
      <c r="J29" s="19" t="s">
        <v>100</v>
      </c>
      <c r="K29" s="20">
        <f>GETPIVOTDATA("Sum of AcceptedCmp3",$J$23)</f>
        <v>163</v>
      </c>
      <c r="L29" s="20" t="str">
        <f t="shared" si="2"/>
        <v/>
      </c>
    </row>
    <row r="30" spans="2:15" x14ac:dyDescent="0.3">
      <c r="B30" s="11">
        <v>3</v>
      </c>
      <c r="C30" s="45">
        <v>2.2573363431151242E-2</v>
      </c>
      <c r="E30" s="19">
        <v>3</v>
      </c>
      <c r="F30" s="46">
        <f>GETPIVOTDATA("Country",$B$26,"Total_Children",3)</f>
        <v>2.2573363431151242E-2</v>
      </c>
      <c r="G30" s="46" t="str">
        <f>IF(F30=MAX($F$27:$F$30),F30,"")</f>
        <v/>
      </c>
      <c r="J30" s="19" t="s">
        <v>101</v>
      </c>
      <c r="K30" s="20">
        <f>GETPIVOTDATA("Sum of AcceptedCmp2",$J$23)</f>
        <v>30</v>
      </c>
      <c r="L30" s="20" t="str">
        <f t="shared" si="2"/>
        <v/>
      </c>
    </row>
    <row r="31" spans="2:15" x14ac:dyDescent="0.3">
      <c r="B31" s="11" t="s">
        <v>80</v>
      </c>
      <c r="C31" s="44">
        <v>1</v>
      </c>
      <c r="J31" s="19" t="s">
        <v>102</v>
      </c>
      <c r="K31" s="20">
        <f>GETPIVOTDATA("Sum of AcceptedCmp1",$J$23)</f>
        <v>142</v>
      </c>
      <c r="L31" s="20" t="str">
        <f t="shared" si="2"/>
        <v/>
      </c>
    </row>
    <row r="32" spans="2:15" x14ac:dyDescent="0.3">
      <c r="K32">
        <f>SUM(K26:K31)</f>
        <v>994</v>
      </c>
    </row>
    <row r="34" spans="2:11" x14ac:dyDescent="0.3">
      <c r="B34" s="10" t="s">
        <v>60</v>
      </c>
      <c r="C34" t="s">
        <v>103</v>
      </c>
    </row>
    <row r="35" spans="2:11" x14ac:dyDescent="0.3">
      <c r="B35" s="11" t="s">
        <v>104</v>
      </c>
      <c r="C35" s="45">
        <v>1.3092550790067719E-2</v>
      </c>
      <c r="E35" s="19" t="s">
        <v>104</v>
      </c>
      <c r="F35" s="46">
        <f>GETPIVOTDATA("Income_mod2",$B$34,"Income_mod2","Up to $10K")</f>
        <v>1.3092550790067719E-2</v>
      </c>
      <c r="G35" s="46" t="str">
        <f>IF(F35=MAX($F$35:$F$45),F35,"")</f>
        <v/>
      </c>
      <c r="J35" s="10" t="s">
        <v>60</v>
      </c>
      <c r="K35" t="s">
        <v>105</v>
      </c>
    </row>
    <row r="36" spans="2:11" x14ac:dyDescent="0.3">
      <c r="B36" s="11" t="s">
        <v>106</v>
      </c>
      <c r="C36" s="45">
        <v>4.424379232505643E-2</v>
      </c>
      <c r="E36" s="19" t="s">
        <v>106</v>
      </c>
      <c r="F36" s="46">
        <f>GETPIVOTDATA("Income_mod2",$B$34,"Income_mod2","$10 - $20K")</f>
        <v>4.424379232505643E-2</v>
      </c>
      <c r="G36" s="46" t="str">
        <f t="shared" ref="G36:G44" si="3">IF(F36=MAX($F$35:$F$45),F36,"")</f>
        <v/>
      </c>
      <c r="J36" s="11" t="s">
        <v>104</v>
      </c>
      <c r="K36">
        <v>89</v>
      </c>
    </row>
    <row r="37" spans="2:11" x14ac:dyDescent="0.3">
      <c r="B37" s="11" t="s">
        <v>107</v>
      </c>
      <c r="C37" s="45">
        <v>0.10970654627539503</v>
      </c>
      <c r="E37" s="19" t="s">
        <v>107</v>
      </c>
      <c r="F37" s="46">
        <f>GETPIVOTDATA("Income_mod2",$B$34,"Income_mod2","$20 - $30K")</f>
        <v>0.10970654627539503</v>
      </c>
      <c r="G37" s="46" t="str">
        <f t="shared" si="3"/>
        <v/>
      </c>
      <c r="J37" s="11" t="s">
        <v>106</v>
      </c>
      <c r="K37">
        <v>173</v>
      </c>
    </row>
    <row r="38" spans="2:11" x14ac:dyDescent="0.3">
      <c r="B38" s="11" t="s">
        <v>108</v>
      </c>
      <c r="C38" s="45">
        <v>0.16343115124153498</v>
      </c>
      <c r="E38" s="19" t="s">
        <v>108</v>
      </c>
      <c r="F38" s="46">
        <f>GETPIVOTDATA("Income_mod2",$B$34,"Income_mod2","$30 - $40K")</f>
        <v>0.16343115124153498</v>
      </c>
      <c r="G38" s="46">
        <f t="shared" si="3"/>
        <v>0.16343115124153498</v>
      </c>
      <c r="J38" s="11" t="s">
        <v>107</v>
      </c>
      <c r="K38">
        <v>461</v>
      </c>
    </row>
    <row r="39" spans="2:11" x14ac:dyDescent="0.3">
      <c r="B39" s="11" t="s">
        <v>109</v>
      </c>
      <c r="C39" s="45">
        <v>0.14808126410835215</v>
      </c>
      <c r="E39" s="19" t="s">
        <v>109</v>
      </c>
      <c r="F39" s="46">
        <f>GETPIVOTDATA("Income_mod2",$B$34,"Income_mod2","$40 - $50K")</f>
        <v>0.14808126410835215</v>
      </c>
      <c r="G39" s="46" t="str">
        <f t="shared" si="3"/>
        <v/>
      </c>
      <c r="J39" s="11" t="s">
        <v>108</v>
      </c>
      <c r="K39">
        <v>848</v>
      </c>
    </row>
    <row r="40" spans="2:11" x14ac:dyDescent="0.3">
      <c r="B40" s="11" t="s">
        <v>110</v>
      </c>
      <c r="C40" s="45">
        <v>0.14176072234762979</v>
      </c>
      <c r="E40" s="19" t="s">
        <v>110</v>
      </c>
      <c r="F40" s="46">
        <f>GETPIVOTDATA("Income_mod2",$B$34,"Income_mod2","$50 - $60K")</f>
        <v>0.14176072234762979</v>
      </c>
      <c r="G40" s="46" t="str">
        <f t="shared" si="3"/>
        <v/>
      </c>
      <c r="J40" s="11" t="s">
        <v>109</v>
      </c>
      <c r="K40">
        <v>1208</v>
      </c>
    </row>
    <row r="41" spans="2:11" x14ac:dyDescent="0.3">
      <c r="B41" s="11" t="s">
        <v>111</v>
      </c>
      <c r="C41" s="45">
        <v>0.15079006772009029</v>
      </c>
      <c r="E41" s="19" t="s">
        <v>111</v>
      </c>
      <c r="F41" s="46">
        <f>GETPIVOTDATA("Income_mod2",$B$34,"Income_mod2","$60 - $70K")</f>
        <v>0.15079006772009029</v>
      </c>
      <c r="G41" s="46" t="str">
        <f t="shared" si="3"/>
        <v/>
      </c>
      <c r="J41" s="11" t="s">
        <v>110</v>
      </c>
      <c r="K41">
        <v>1635</v>
      </c>
    </row>
    <row r="42" spans="2:11" x14ac:dyDescent="0.3">
      <c r="B42" s="11" t="s">
        <v>112</v>
      </c>
      <c r="C42" s="45">
        <v>0.13137697516930022</v>
      </c>
      <c r="E42" s="19" t="s">
        <v>112</v>
      </c>
      <c r="F42" s="46">
        <f>GETPIVOTDATA("Income_mod2",$B$34,"Income_mod2","$70 - $80K")</f>
        <v>0.13137697516930022</v>
      </c>
      <c r="G42" s="46" t="str">
        <f t="shared" si="3"/>
        <v/>
      </c>
      <c r="J42" s="11" t="s">
        <v>111</v>
      </c>
      <c r="K42">
        <v>1970</v>
      </c>
    </row>
    <row r="43" spans="2:11" x14ac:dyDescent="0.3">
      <c r="B43" s="11" t="s">
        <v>113</v>
      </c>
      <c r="C43" s="45">
        <v>7.3589164785553052E-2</v>
      </c>
      <c r="E43" s="19" t="s">
        <v>113</v>
      </c>
      <c r="F43" s="46">
        <f>GETPIVOTDATA("Income_mod2",$B$34,"Income_mod2","$80 - $90K")</f>
        <v>7.3589164785553052E-2</v>
      </c>
      <c r="G43" s="46" t="str">
        <f t="shared" si="3"/>
        <v/>
      </c>
      <c r="J43" s="11" t="s">
        <v>112</v>
      </c>
      <c r="K43">
        <v>1568</v>
      </c>
    </row>
    <row r="44" spans="2:11" x14ac:dyDescent="0.3">
      <c r="B44" s="11" t="s">
        <v>114</v>
      </c>
      <c r="C44" s="45">
        <v>1.8510158013544019E-2</v>
      </c>
      <c r="E44" s="19" t="s">
        <v>114</v>
      </c>
      <c r="F44" s="46">
        <f>GETPIVOTDATA("Income_mod2",$B$34,"Income_mod2","$90 - $100K")</f>
        <v>1.8510158013544019E-2</v>
      </c>
      <c r="G44" s="46" t="str">
        <f t="shared" si="3"/>
        <v/>
      </c>
      <c r="J44" s="11" t="s">
        <v>113</v>
      </c>
      <c r="K44">
        <v>827</v>
      </c>
    </row>
    <row r="45" spans="2:11" x14ac:dyDescent="0.3">
      <c r="B45" s="11" t="s">
        <v>115</v>
      </c>
      <c r="C45" s="45">
        <v>5.4176072234762979E-3</v>
      </c>
      <c r="E45" s="19" t="s">
        <v>115</v>
      </c>
      <c r="F45" s="46">
        <f>GETPIVOTDATA("Income_mod2",$B$34,"Income_mod2","$100K and up")</f>
        <v>5.4176072234762979E-3</v>
      </c>
      <c r="G45" s="46" t="str">
        <f>IF(F45=MAX($F$35:$F$45),F45,"")</f>
        <v/>
      </c>
      <c r="J45" s="11" t="s">
        <v>114</v>
      </c>
      <c r="K45">
        <v>215</v>
      </c>
    </row>
    <row r="46" spans="2:11" x14ac:dyDescent="0.3">
      <c r="B46" s="11" t="s">
        <v>80</v>
      </c>
      <c r="C46" s="44">
        <v>1</v>
      </c>
      <c r="J46" s="11" t="s">
        <v>115</v>
      </c>
      <c r="K46">
        <v>56</v>
      </c>
    </row>
    <row r="47" spans="2:11" x14ac:dyDescent="0.3">
      <c r="J47" s="11" t="s">
        <v>80</v>
      </c>
      <c r="K47">
        <v>9050</v>
      </c>
    </row>
    <row r="49" spans="2:12" x14ac:dyDescent="0.3">
      <c r="B49" s="10" t="s">
        <v>60</v>
      </c>
      <c r="C49" t="s">
        <v>116</v>
      </c>
      <c r="J49" s="19" t="s">
        <v>104</v>
      </c>
      <c r="K49" s="20">
        <f>GETPIVOTDATA("NumWebPurchases",$J$35,"Income_mod2","Up to $10K")</f>
        <v>89</v>
      </c>
      <c r="L49" s="20" t="str">
        <f>IF(K49=MAX($K$49:$K$59),K49,"")</f>
        <v/>
      </c>
    </row>
    <row r="50" spans="2:12" x14ac:dyDescent="0.3">
      <c r="B50" s="11" t="s">
        <v>117</v>
      </c>
      <c r="C50" s="45">
        <v>2.437923250564334E-2</v>
      </c>
      <c r="E50" s="19" t="s">
        <v>117</v>
      </c>
      <c r="F50" s="46">
        <f>GETPIVOTDATA("Education_mod",$B$49,"Education_mod","High School")</f>
        <v>2.437923250564334E-2</v>
      </c>
      <c r="G50" s="46" t="str">
        <f>IF(F50=MAX($F$50:$F$53),F50,"")</f>
        <v/>
      </c>
      <c r="J50" s="19" t="s">
        <v>106</v>
      </c>
      <c r="K50" s="20">
        <f>GETPIVOTDATA("NumWebPurchases",$J$35,"Income_mod2","$10 - $20K")</f>
        <v>173</v>
      </c>
      <c r="L50" s="20" t="str">
        <f t="shared" ref="L50:L59" si="4">IF(K50=MAX($K$49:$K$59),K50,"")</f>
        <v/>
      </c>
    </row>
    <row r="51" spans="2:12" x14ac:dyDescent="0.3">
      <c r="B51" s="11" t="s">
        <v>118</v>
      </c>
      <c r="C51" s="45">
        <v>0.50338600451467264</v>
      </c>
      <c r="E51" s="19" t="s">
        <v>118</v>
      </c>
      <c r="F51" s="46">
        <f>GETPIVOTDATA("Education_mod",$B$49,"Education_mod","Bachelor’s")</f>
        <v>0.50338600451467264</v>
      </c>
      <c r="G51" s="46">
        <f>IF(F51=MAX($F$50:$F$53),F51,"")</f>
        <v>0.50338600451467264</v>
      </c>
      <c r="J51" s="19" t="s">
        <v>107</v>
      </c>
      <c r="K51" s="20">
        <f>GETPIVOTDATA("NumWebPurchases",$J$35,"Income_mod2","$20 - $30K")</f>
        <v>461</v>
      </c>
      <c r="L51" s="20" t="str">
        <f t="shared" si="4"/>
        <v/>
      </c>
    </row>
    <row r="52" spans="2:12" x14ac:dyDescent="0.3">
      <c r="B52" s="11" t="s">
        <v>119</v>
      </c>
      <c r="C52" s="45">
        <v>0.25507900677200901</v>
      </c>
      <c r="E52" s="19" t="s">
        <v>119</v>
      </c>
      <c r="F52" s="46">
        <f>GETPIVOTDATA("Education_mod",$B$49,"Education_mod","Master’s")</f>
        <v>0.25507900677200901</v>
      </c>
      <c r="G52" s="46" t="str">
        <f>IF(F52=MAX($F$50:$F$53),F52,"")</f>
        <v/>
      </c>
      <c r="J52" s="19" t="s">
        <v>108</v>
      </c>
      <c r="K52" s="20">
        <f>GETPIVOTDATA("NumWebPurchases",$J$35,"Income_mod2","$30 - $40K")</f>
        <v>848</v>
      </c>
      <c r="L52" s="20" t="str">
        <f t="shared" si="4"/>
        <v/>
      </c>
    </row>
    <row r="53" spans="2:12" x14ac:dyDescent="0.3">
      <c r="B53" s="11" t="s">
        <v>39</v>
      </c>
      <c r="C53" s="45">
        <v>0.21715575620767494</v>
      </c>
      <c r="E53" s="19" t="s">
        <v>39</v>
      </c>
      <c r="F53" s="46">
        <f>GETPIVOTDATA("Education_mod",$B$49,"Education_mod","PhD")</f>
        <v>0.21715575620767494</v>
      </c>
      <c r="G53" s="46" t="str">
        <f>IF(F53=MAX($F$50:$F$53),F53,"")</f>
        <v/>
      </c>
      <c r="J53" s="19" t="s">
        <v>109</v>
      </c>
      <c r="K53" s="20">
        <f>GETPIVOTDATA("NumWebPurchases",$J$35,"Income_mod2","$40 - $50K")</f>
        <v>1208</v>
      </c>
      <c r="L53" s="20" t="str">
        <f t="shared" si="4"/>
        <v/>
      </c>
    </row>
    <row r="54" spans="2:12" x14ac:dyDescent="0.3">
      <c r="B54" s="11" t="s">
        <v>80</v>
      </c>
      <c r="C54" s="44">
        <v>1</v>
      </c>
      <c r="J54" s="19" t="s">
        <v>110</v>
      </c>
      <c r="K54" s="20">
        <f>GETPIVOTDATA("NumWebPurchases",$J$35,"Income_mod2","$50 - $60K")</f>
        <v>1635</v>
      </c>
      <c r="L54" s="20" t="str">
        <f t="shared" si="4"/>
        <v/>
      </c>
    </row>
    <row r="55" spans="2:12" x14ac:dyDescent="0.3">
      <c r="J55" s="19" t="s">
        <v>111</v>
      </c>
      <c r="K55" s="20">
        <f>GETPIVOTDATA("NumWebPurchases",$J$35,"Income_mod2","$60 - $70K")</f>
        <v>1970</v>
      </c>
      <c r="L55" s="20">
        <f t="shared" si="4"/>
        <v>1970</v>
      </c>
    </row>
    <row r="56" spans="2:12" x14ac:dyDescent="0.3">
      <c r="J56" s="19" t="s">
        <v>112</v>
      </c>
      <c r="K56" s="20">
        <f>GETPIVOTDATA("NumWebPurchases",$J$35,"Income_mod2","$70 - $80K")</f>
        <v>1568</v>
      </c>
      <c r="L56" s="20" t="str">
        <f t="shared" si="4"/>
        <v/>
      </c>
    </row>
    <row r="57" spans="2:12" x14ac:dyDescent="0.3">
      <c r="J57" s="19" t="s">
        <v>113</v>
      </c>
      <c r="K57" s="20">
        <f>GETPIVOTDATA("NumWebPurchases",$J$35,"Income_mod2","$80 - $90K")</f>
        <v>827</v>
      </c>
      <c r="L57" s="20" t="str">
        <f t="shared" si="4"/>
        <v/>
      </c>
    </row>
    <row r="58" spans="2:12" x14ac:dyDescent="0.3">
      <c r="J58" s="19" t="s">
        <v>114</v>
      </c>
      <c r="K58" s="20">
        <f>GETPIVOTDATA("NumWebPurchases",$J$35,"Income_mod2","$90 - $100K")</f>
        <v>215</v>
      </c>
      <c r="L58" s="20" t="str">
        <f t="shared" si="4"/>
        <v/>
      </c>
    </row>
    <row r="59" spans="2:12" x14ac:dyDescent="0.3">
      <c r="J59" s="19" t="s">
        <v>115</v>
      </c>
      <c r="K59" s="20">
        <f>GETPIVOTDATA("NumWebPurchases",$J$35,"Income_mod2","$100K and up")</f>
        <v>56</v>
      </c>
      <c r="L59" s="20" t="str">
        <f t="shared" si="4"/>
        <v/>
      </c>
    </row>
    <row r="62" spans="2:12" x14ac:dyDescent="0.3">
      <c r="J62" s="10" t="s">
        <v>60</v>
      </c>
      <c r="K62" t="s">
        <v>96</v>
      </c>
    </row>
    <row r="63" spans="2:12" x14ac:dyDescent="0.3">
      <c r="J63" s="11" t="s">
        <v>41</v>
      </c>
      <c r="K63" s="52">
        <v>1093</v>
      </c>
    </row>
    <row r="64" spans="2:12" x14ac:dyDescent="0.3">
      <c r="J64" s="11" t="s">
        <v>47</v>
      </c>
      <c r="K64" s="52">
        <v>336</v>
      </c>
    </row>
    <row r="65" spans="10:11" x14ac:dyDescent="0.3">
      <c r="J65" s="11" t="s">
        <v>48</v>
      </c>
      <c r="K65" s="52">
        <v>266</v>
      </c>
    </row>
    <row r="66" spans="10:11" x14ac:dyDescent="0.3">
      <c r="J66" s="11" t="s">
        <v>53</v>
      </c>
      <c r="K66" s="52">
        <v>147</v>
      </c>
    </row>
    <row r="67" spans="10:11" x14ac:dyDescent="0.3">
      <c r="J67" s="11" t="s">
        <v>45</v>
      </c>
      <c r="K67" s="52">
        <v>147</v>
      </c>
    </row>
    <row r="68" spans="10:11" x14ac:dyDescent="0.3">
      <c r="J68" s="11" t="s">
        <v>52</v>
      </c>
      <c r="K68" s="52">
        <v>116</v>
      </c>
    </row>
    <row r="69" spans="10:11" x14ac:dyDescent="0.3">
      <c r="J69" s="11" t="s">
        <v>43</v>
      </c>
      <c r="K69" s="52">
        <v>107</v>
      </c>
    </row>
    <row r="70" spans="10:11" x14ac:dyDescent="0.3">
      <c r="J70" s="11" t="s">
        <v>56</v>
      </c>
      <c r="K70" s="52">
        <v>3</v>
      </c>
    </row>
    <row r="71" spans="10:11" x14ac:dyDescent="0.3">
      <c r="J71" s="11" t="s">
        <v>80</v>
      </c>
      <c r="K71" s="52">
        <v>2215</v>
      </c>
    </row>
    <row r="73" spans="10:11" x14ac:dyDescent="0.3">
      <c r="K73">
        <f>SUM(K63:K72)/2</f>
        <v>2215</v>
      </c>
    </row>
  </sheetData>
  <phoneticPr fontId="2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B1FE6-272B-4D44-A189-C23F84DB1124}">
  <dimension ref="A1:AM27"/>
  <sheetViews>
    <sheetView workbookViewId="0">
      <selection activeCell="R489" sqref="R489:R1159"/>
    </sheetView>
  </sheetViews>
  <sheetFormatPr defaultRowHeight="14.4" x14ac:dyDescent="0.3"/>
  <sheetData>
    <row r="1" spans="1:39" s="5" customFormat="1" ht="30" customHeight="1" x14ac:dyDescent="0.3">
      <c r="A1" s="8" t="s">
        <v>0</v>
      </c>
      <c r="B1" s="8" t="s">
        <v>1</v>
      </c>
      <c r="C1" s="13" t="s">
        <v>2</v>
      </c>
      <c r="D1" s="8" t="s">
        <v>3</v>
      </c>
      <c r="E1" s="13" t="s">
        <v>4</v>
      </c>
      <c r="F1" s="8" t="s">
        <v>5</v>
      </c>
      <c r="G1" s="13" t="s">
        <v>6</v>
      </c>
      <c r="H1" s="13" t="s">
        <v>7</v>
      </c>
      <c r="I1" s="9" t="s">
        <v>8</v>
      </c>
      <c r="J1" s="40" t="s">
        <v>9</v>
      </c>
      <c r="K1" s="8" t="s">
        <v>10</v>
      </c>
      <c r="L1" s="8" t="s">
        <v>11</v>
      </c>
      <c r="M1" s="8" t="s">
        <v>12</v>
      </c>
      <c r="N1" s="8" t="s">
        <v>13</v>
      </c>
      <c r="O1" s="13" t="s">
        <v>14</v>
      </c>
      <c r="P1" s="13" t="s">
        <v>15</v>
      </c>
      <c r="Q1" s="8" t="s">
        <v>16</v>
      </c>
      <c r="R1" s="9" t="s">
        <v>17</v>
      </c>
      <c r="S1" s="9" t="s">
        <v>18</v>
      </c>
      <c r="T1" s="9" t="s">
        <v>19</v>
      </c>
      <c r="U1" s="9" t="s">
        <v>20</v>
      </c>
      <c r="V1" s="9" t="s">
        <v>21</v>
      </c>
      <c r="W1" s="9" t="s">
        <v>22</v>
      </c>
      <c r="X1" s="8" t="s">
        <v>23</v>
      </c>
      <c r="Y1" s="8" t="s">
        <v>24</v>
      </c>
      <c r="Z1" s="8" t="s">
        <v>25</v>
      </c>
      <c r="AA1" s="13" t="s">
        <v>26</v>
      </c>
      <c r="AB1" s="8" t="s">
        <v>27</v>
      </c>
      <c r="AC1" s="8" t="s">
        <v>28</v>
      </c>
      <c r="AD1" s="13" t="s">
        <v>29</v>
      </c>
      <c r="AE1" s="8" t="s">
        <v>30</v>
      </c>
      <c r="AF1" s="8" t="s">
        <v>31</v>
      </c>
      <c r="AG1" s="8" t="s">
        <v>32</v>
      </c>
      <c r="AH1" s="8" t="s">
        <v>33</v>
      </c>
      <c r="AI1" s="8" t="s">
        <v>34</v>
      </c>
      <c r="AJ1" s="8" t="s">
        <v>35</v>
      </c>
      <c r="AK1" s="8" t="s">
        <v>36</v>
      </c>
      <c r="AL1" s="8" t="s">
        <v>37</v>
      </c>
      <c r="AM1" s="8" t="s">
        <v>38</v>
      </c>
    </row>
    <row r="2" spans="1:39" x14ac:dyDescent="0.3">
      <c r="A2">
        <v>9432</v>
      </c>
      <c r="B2">
        <v>1977</v>
      </c>
      <c r="C2">
        <v>44</v>
      </c>
      <c r="D2" t="s">
        <v>46</v>
      </c>
      <c r="E2" t="s">
        <v>118</v>
      </c>
      <c r="F2" t="s">
        <v>40</v>
      </c>
      <c r="G2" t="s">
        <v>40</v>
      </c>
      <c r="H2" t="s">
        <v>120</v>
      </c>
      <c r="I2">
        <v>666666</v>
      </c>
      <c r="J2" t="s">
        <v>115</v>
      </c>
      <c r="K2">
        <v>1</v>
      </c>
      <c r="L2">
        <v>0</v>
      </c>
      <c r="M2">
        <v>1</v>
      </c>
      <c r="N2">
        <v>41427</v>
      </c>
      <c r="O2">
        <v>7.6849315068493151</v>
      </c>
      <c r="P2">
        <v>44232</v>
      </c>
      <c r="Q2">
        <v>23</v>
      </c>
      <c r="R2">
        <v>9</v>
      </c>
      <c r="S2">
        <v>14</v>
      </c>
      <c r="T2">
        <v>18</v>
      </c>
      <c r="U2">
        <v>8</v>
      </c>
      <c r="V2">
        <v>1</v>
      </c>
      <c r="W2">
        <v>12</v>
      </c>
      <c r="X2">
        <v>4</v>
      </c>
      <c r="Y2">
        <v>3</v>
      </c>
      <c r="Z2" t="s">
        <v>121</v>
      </c>
      <c r="AA2">
        <v>2.8072656113019736</v>
      </c>
      <c r="AB2">
        <v>1</v>
      </c>
      <c r="AC2">
        <v>3</v>
      </c>
      <c r="AD2">
        <v>2.7269098361492663</v>
      </c>
      <c r="AE2">
        <v>6</v>
      </c>
      <c r="AF2">
        <v>0</v>
      </c>
      <c r="AG2">
        <v>0</v>
      </c>
      <c r="AH2">
        <v>0</v>
      </c>
      <c r="AI2">
        <v>0</v>
      </c>
      <c r="AJ2">
        <v>0</v>
      </c>
      <c r="AK2">
        <v>0</v>
      </c>
      <c r="AL2">
        <v>0</v>
      </c>
      <c r="AM2" t="s">
        <v>47</v>
      </c>
    </row>
    <row r="4" spans="1:39" x14ac:dyDescent="0.3">
      <c r="A4">
        <v>2437</v>
      </c>
      <c r="B4">
        <v>1989</v>
      </c>
      <c r="C4">
        <v>32</v>
      </c>
      <c r="D4" t="s">
        <v>46</v>
      </c>
      <c r="E4" t="s">
        <v>118</v>
      </c>
      <c r="F4" t="s">
        <v>42</v>
      </c>
      <c r="G4" t="s">
        <v>42</v>
      </c>
      <c r="H4" t="s">
        <v>120</v>
      </c>
      <c r="K4">
        <v>0</v>
      </c>
      <c r="L4">
        <v>0</v>
      </c>
      <c r="M4">
        <v>0</v>
      </c>
      <c r="N4">
        <v>41428</v>
      </c>
      <c r="O4">
        <v>7.6821917808219178</v>
      </c>
      <c r="P4">
        <v>44232</v>
      </c>
      <c r="Q4">
        <v>69</v>
      </c>
      <c r="R4">
        <v>861</v>
      </c>
      <c r="S4">
        <v>138</v>
      </c>
      <c r="T4">
        <v>461</v>
      </c>
      <c r="U4">
        <v>60</v>
      </c>
      <c r="V4">
        <v>30</v>
      </c>
      <c r="W4">
        <v>61</v>
      </c>
      <c r="X4">
        <v>1</v>
      </c>
      <c r="Y4">
        <v>6</v>
      </c>
      <c r="Z4" t="s">
        <v>121</v>
      </c>
      <c r="AA4">
        <v>6.1099213273301443</v>
      </c>
      <c r="AB4">
        <v>5</v>
      </c>
      <c r="AC4">
        <v>12</v>
      </c>
      <c r="AD4">
        <v>11.944876275384694</v>
      </c>
      <c r="AE4">
        <v>3</v>
      </c>
      <c r="AF4">
        <v>1</v>
      </c>
      <c r="AG4">
        <v>0</v>
      </c>
      <c r="AH4">
        <v>0</v>
      </c>
      <c r="AI4">
        <v>1</v>
      </c>
      <c r="AJ4">
        <v>0</v>
      </c>
      <c r="AK4">
        <v>0</v>
      </c>
      <c r="AL4">
        <v>0</v>
      </c>
      <c r="AM4" t="s">
        <v>41</v>
      </c>
    </row>
    <row r="5" spans="1:39" x14ac:dyDescent="0.3">
      <c r="A5">
        <v>2863</v>
      </c>
      <c r="B5">
        <v>1970</v>
      </c>
      <c r="C5">
        <v>51</v>
      </c>
      <c r="D5" t="s">
        <v>46</v>
      </c>
      <c r="E5" t="s">
        <v>118</v>
      </c>
      <c r="F5" t="s">
        <v>50</v>
      </c>
      <c r="G5" t="s">
        <v>50</v>
      </c>
      <c r="H5" t="s">
        <v>50</v>
      </c>
      <c r="K5">
        <v>1</v>
      </c>
      <c r="L5">
        <v>2</v>
      </c>
      <c r="M5">
        <v>3</v>
      </c>
      <c r="N5">
        <v>41509</v>
      </c>
      <c r="O5">
        <v>7.4602739726027396</v>
      </c>
      <c r="P5">
        <v>44232</v>
      </c>
      <c r="Q5">
        <v>67</v>
      </c>
      <c r="R5">
        <v>738</v>
      </c>
      <c r="S5">
        <v>20</v>
      </c>
      <c r="T5">
        <v>172</v>
      </c>
      <c r="U5">
        <v>52</v>
      </c>
      <c r="V5">
        <v>50</v>
      </c>
      <c r="W5">
        <v>20</v>
      </c>
      <c r="X5">
        <v>6</v>
      </c>
      <c r="Y5">
        <v>2</v>
      </c>
      <c r="Z5" t="s">
        <v>122</v>
      </c>
      <c r="AA5">
        <v>2.3737646999077007</v>
      </c>
      <c r="AB5">
        <v>3</v>
      </c>
      <c r="AC5">
        <v>10</v>
      </c>
      <c r="AD5">
        <v>10.221643825185534</v>
      </c>
      <c r="AE5">
        <v>7</v>
      </c>
      <c r="AF5">
        <v>1</v>
      </c>
      <c r="AG5">
        <v>0</v>
      </c>
      <c r="AH5">
        <v>0</v>
      </c>
      <c r="AI5">
        <v>1</v>
      </c>
      <c r="AJ5">
        <v>0</v>
      </c>
      <c r="AK5">
        <v>0</v>
      </c>
      <c r="AL5">
        <v>0</v>
      </c>
      <c r="AM5" t="s">
        <v>41</v>
      </c>
    </row>
    <row r="6" spans="1:39" x14ac:dyDescent="0.3">
      <c r="A6">
        <v>5250</v>
      </c>
      <c r="B6">
        <v>1943</v>
      </c>
      <c r="C6">
        <v>78</v>
      </c>
      <c r="D6" t="s">
        <v>44</v>
      </c>
      <c r="E6" t="s">
        <v>119</v>
      </c>
      <c r="F6" t="s">
        <v>54</v>
      </c>
      <c r="G6" t="s">
        <v>54</v>
      </c>
      <c r="H6" t="s">
        <v>50</v>
      </c>
      <c r="K6">
        <v>0</v>
      </c>
      <c r="L6">
        <v>0</v>
      </c>
      <c r="M6">
        <v>0</v>
      </c>
      <c r="N6">
        <v>41577</v>
      </c>
      <c r="O6">
        <v>7.2739726027397262</v>
      </c>
      <c r="P6">
        <v>44232</v>
      </c>
      <c r="Q6">
        <v>75</v>
      </c>
      <c r="R6">
        <v>532</v>
      </c>
      <c r="S6">
        <v>126</v>
      </c>
      <c r="T6">
        <v>490</v>
      </c>
      <c r="U6">
        <v>164</v>
      </c>
      <c r="V6">
        <v>126</v>
      </c>
      <c r="W6">
        <v>126</v>
      </c>
      <c r="X6">
        <v>1</v>
      </c>
      <c r="Y6">
        <v>5</v>
      </c>
      <c r="Z6" t="s">
        <v>121</v>
      </c>
      <c r="AA6">
        <v>5.3228651486940279</v>
      </c>
      <c r="AB6">
        <v>5</v>
      </c>
      <c r="AC6">
        <v>11</v>
      </c>
      <c r="AD6">
        <v>10.68945328002987</v>
      </c>
      <c r="AE6">
        <v>1</v>
      </c>
      <c r="AF6">
        <v>0</v>
      </c>
      <c r="AG6">
        <v>0</v>
      </c>
      <c r="AH6">
        <v>0</v>
      </c>
      <c r="AI6">
        <v>0</v>
      </c>
      <c r="AJ6">
        <v>1</v>
      </c>
      <c r="AK6">
        <v>1</v>
      </c>
      <c r="AL6">
        <v>0</v>
      </c>
      <c r="AM6" t="s">
        <v>53</v>
      </c>
    </row>
    <row r="7" spans="1:39" x14ac:dyDescent="0.3">
      <c r="A7">
        <v>5798</v>
      </c>
      <c r="B7">
        <v>1973</v>
      </c>
      <c r="C7">
        <v>48</v>
      </c>
      <c r="D7" t="s">
        <v>44</v>
      </c>
      <c r="E7" t="s">
        <v>119</v>
      </c>
      <c r="F7" t="s">
        <v>40</v>
      </c>
      <c r="G7" t="s">
        <v>40</v>
      </c>
      <c r="H7" t="s">
        <v>120</v>
      </c>
      <c r="K7">
        <v>0</v>
      </c>
      <c r="L7">
        <v>0</v>
      </c>
      <c r="M7">
        <v>0</v>
      </c>
      <c r="N7">
        <v>41601</v>
      </c>
      <c r="O7">
        <v>7.2082191780821914</v>
      </c>
      <c r="P7">
        <v>44232</v>
      </c>
      <c r="Q7">
        <v>87</v>
      </c>
      <c r="R7">
        <v>445</v>
      </c>
      <c r="S7">
        <v>37</v>
      </c>
      <c r="T7">
        <v>359</v>
      </c>
      <c r="U7">
        <v>98</v>
      </c>
      <c r="V7">
        <v>28</v>
      </c>
      <c r="W7">
        <v>18</v>
      </c>
      <c r="X7">
        <v>1</v>
      </c>
      <c r="Y7">
        <v>2</v>
      </c>
      <c r="Z7" t="s">
        <v>122</v>
      </c>
      <c r="AA7">
        <v>2.1188102261472075</v>
      </c>
      <c r="AB7">
        <v>4</v>
      </c>
      <c r="AC7">
        <v>8</v>
      </c>
      <c r="AD7">
        <v>7.7911252991717594</v>
      </c>
      <c r="AE7">
        <v>1</v>
      </c>
      <c r="AF7">
        <v>0</v>
      </c>
      <c r="AG7">
        <v>0</v>
      </c>
      <c r="AH7">
        <v>0</v>
      </c>
      <c r="AI7">
        <v>0</v>
      </c>
      <c r="AJ7">
        <v>0</v>
      </c>
      <c r="AK7">
        <v>0</v>
      </c>
      <c r="AL7">
        <v>0</v>
      </c>
      <c r="AM7" t="s">
        <v>52</v>
      </c>
    </row>
    <row r="8" spans="1:39" x14ac:dyDescent="0.3">
      <c r="A8">
        <v>7187</v>
      </c>
      <c r="B8">
        <v>1969</v>
      </c>
      <c r="C8">
        <v>52</v>
      </c>
      <c r="D8" t="s">
        <v>44</v>
      </c>
      <c r="E8" t="s">
        <v>119</v>
      </c>
      <c r="F8" t="s">
        <v>40</v>
      </c>
      <c r="G8" t="s">
        <v>40</v>
      </c>
      <c r="H8" t="s">
        <v>120</v>
      </c>
      <c r="K8">
        <v>1</v>
      </c>
      <c r="L8">
        <v>1</v>
      </c>
      <c r="M8">
        <v>2</v>
      </c>
      <c r="N8">
        <v>41412</v>
      </c>
      <c r="O8">
        <v>7.7260273972602738</v>
      </c>
      <c r="P8">
        <v>44232</v>
      </c>
      <c r="Q8">
        <v>52</v>
      </c>
      <c r="R8">
        <v>375</v>
      </c>
      <c r="S8">
        <v>42</v>
      </c>
      <c r="T8">
        <v>48</v>
      </c>
      <c r="U8">
        <v>94</v>
      </c>
      <c r="V8">
        <v>66</v>
      </c>
      <c r="W8">
        <v>96</v>
      </c>
      <c r="X8">
        <v>7</v>
      </c>
      <c r="Y8">
        <v>4</v>
      </c>
      <c r="Z8" t="s">
        <v>121</v>
      </c>
      <c r="AA8">
        <v>3.9881957263229473</v>
      </c>
      <c r="AB8">
        <v>10</v>
      </c>
      <c r="AC8">
        <v>4</v>
      </c>
      <c r="AD8">
        <v>4.2774503652736424</v>
      </c>
      <c r="AE8">
        <v>3</v>
      </c>
      <c r="AF8">
        <v>0</v>
      </c>
      <c r="AG8">
        <v>0</v>
      </c>
      <c r="AH8">
        <v>0</v>
      </c>
      <c r="AI8">
        <v>0</v>
      </c>
      <c r="AJ8">
        <v>0</v>
      </c>
      <c r="AK8">
        <v>0</v>
      </c>
      <c r="AL8">
        <v>0</v>
      </c>
      <c r="AM8" t="s">
        <v>53</v>
      </c>
    </row>
    <row r="9" spans="1:39" x14ac:dyDescent="0.3">
      <c r="A9">
        <v>8268</v>
      </c>
      <c r="B9">
        <v>1961</v>
      </c>
      <c r="C9">
        <v>60</v>
      </c>
      <c r="D9" t="s">
        <v>39</v>
      </c>
      <c r="E9" t="s">
        <v>39</v>
      </c>
      <c r="F9" t="s">
        <v>42</v>
      </c>
      <c r="G9" t="s">
        <v>42</v>
      </c>
      <c r="H9" t="s">
        <v>120</v>
      </c>
      <c r="K9">
        <v>0</v>
      </c>
      <c r="L9">
        <v>1</v>
      </c>
      <c r="M9">
        <v>1</v>
      </c>
      <c r="N9">
        <v>41466</v>
      </c>
      <c r="O9">
        <v>7.5780821917808217</v>
      </c>
      <c r="P9">
        <v>44232</v>
      </c>
      <c r="Q9">
        <v>23</v>
      </c>
      <c r="R9">
        <v>352</v>
      </c>
      <c r="S9">
        <v>0</v>
      </c>
      <c r="T9">
        <v>27</v>
      </c>
      <c r="U9">
        <v>10</v>
      </c>
      <c r="V9">
        <v>0</v>
      </c>
      <c r="W9">
        <v>15</v>
      </c>
      <c r="X9">
        <v>3</v>
      </c>
      <c r="Y9">
        <v>6</v>
      </c>
      <c r="Z9" t="s">
        <v>121</v>
      </c>
      <c r="AA9">
        <v>6.3019263141813813</v>
      </c>
      <c r="AB9">
        <v>1</v>
      </c>
      <c r="AC9">
        <v>7</v>
      </c>
      <c r="AD9">
        <v>7.2774792488427993</v>
      </c>
      <c r="AE9">
        <v>6</v>
      </c>
      <c r="AF9">
        <v>0</v>
      </c>
      <c r="AG9">
        <v>0</v>
      </c>
      <c r="AH9">
        <v>0</v>
      </c>
      <c r="AI9">
        <v>0</v>
      </c>
      <c r="AJ9">
        <v>0</v>
      </c>
      <c r="AK9">
        <v>0</v>
      </c>
      <c r="AL9">
        <v>0</v>
      </c>
      <c r="AM9" t="s">
        <v>48</v>
      </c>
    </row>
    <row r="10" spans="1:39" x14ac:dyDescent="0.3">
      <c r="A10">
        <v>3117</v>
      </c>
      <c r="B10">
        <v>1955</v>
      </c>
      <c r="C10">
        <v>66</v>
      </c>
      <c r="D10" t="s">
        <v>46</v>
      </c>
      <c r="E10" t="s">
        <v>118</v>
      </c>
      <c r="F10" t="s">
        <v>50</v>
      </c>
      <c r="G10" t="s">
        <v>50</v>
      </c>
      <c r="H10" t="s">
        <v>50</v>
      </c>
      <c r="K10">
        <v>0</v>
      </c>
      <c r="L10">
        <v>1</v>
      </c>
      <c r="M10">
        <v>1</v>
      </c>
      <c r="N10">
        <v>41565</v>
      </c>
      <c r="O10">
        <v>7.3068493150684928</v>
      </c>
      <c r="P10">
        <v>44232</v>
      </c>
      <c r="Q10">
        <v>95</v>
      </c>
      <c r="R10">
        <v>264</v>
      </c>
      <c r="S10">
        <v>0</v>
      </c>
      <c r="T10">
        <v>21</v>
      </c>
      <c r="U10">
        <v>12</v>
      </c>
      <c r="V10">
        <v>6</v>
      </c>
      <c r="W10">
        <v>147</v>
      </c>
      <c r="X10">
        <v>3</v>
      </c>
      <c r="Y10">
        <v>6</v>
      </c>
      <c r="Z10" t="s">
        <v>121</v>
      </c>
      <c r="AA10">
        <v>5.8680523029574916</v>
      </c>
      <c r="AB10">
        <v>1</v>
      </c>
      <c r="AC10">
        <v>5</v>
      </c>
      <c r="AD10">
        <v>4.6999766009340256</v>
      </c>
      <c r="AE10">
        <v>7</v>
      </c>
      <c r="AF10">
        <v>0</v>
      </c>
      <c r="AG10">
        <v>0</v>
      </c>
      <c r="AH10">
        <v>0</v>
      </c>
      <c r="AI10">
        <v>0</v>
      </c>
      <c r="AJ10">
        <v>0</v>
      </c>
      <c r="AK10">
        <v>0</v>
      </c>
      <c r="AL10">
        <v>0</v>
      </c>
      <c r="AM10" t="s">
        <v>53</v>
      </c>
    </row>
    <row r="11" spans="1:39" x14ac:dyDescent="0.3">
      <c r="A11">
        <v>1295</v>
      </c>
      <c r="B11">
        <v>1963</v>
      </c>
      <c r="C11">
        <v>58</v>
      </c>
      <c r="D11" t="s">
        <v>46</v>
      </c>
      <c r="E11" t="s">
        <v>118</v>
      </c>
      <c r="F11" t="s">
        <v>42</v>
      </c>
      <c r="G11" t="s">
        <v>42</v>
      </c>
      <c r="H11" t="s">
        <v>120</v>
      </c>
      <c r="K11">
        <v>0</v>
      </c>
      <c r="L11">
        <v>1</v>
      </c>
      <c r="M11">
        <v>1</v>
      </c>
      <c r="N11">
        <v>41497</v>
      </c>
      <c r="O11">
        <v>7.493150684931507</v>
      </c>
      <c r="P11">
        <v>44232</v>
      </c>
      <c r="Q11">
        <v>96</v>
      </c>
      <c r="R11">
        <v>231</v>
      </c>
      <c r="S11">
        <v>65</v>
      </c>
      <c r="T11">
        <v>196</v>
      </c>
      <c r="U11">
        <v>38</v>
      </c>
      <c r="V11">
        <v>71</v>
      </c>
      <c r="W11">
        <v>124</v>
      </c>
      <c r="X11">
        <v>1</v>
      </c>
      <c r="Y11">
        <v>6</v>
      </c>
      <c r="Z11" t="s">
        <v>121</v>
      </c>
      <c r="AA11">
        <v>6.2848577923071005</v>
      </c>
      <c r="AB11">
        <v>5</v>
      </c>
      <c r="AC11">
        <v>7</v>
      </c>
      <c r="AD11">
        <v>6.8516907579691928</v>
      </c>
      <c r="AE11">
        <v>4</v>
      </c>
      <c r="AF11">
        <v>0</v>
      </c>
      <c r="AG11">
        <v>0</v>
      </c>
      <c r="AH11">
        <v>0</v>
      </c>
      <c r="AI11">
        <v>0</v>
      </c>
      <c r="AJ11">
        <v>0</v>
      </c>
      <c r="AK11">
        <v>0</v>
      </c>
      <c r="AL11">
        <v>0</v>
      </c>
      <c r="AM11" t="s">
        <v>48</v>
      </c>
    </row>
    <row r="12" spans="1:39" x14ac:dyDescent="0.3">
      <c r="A12">
        <v>8996</v>
      </c>
      <c r="B12">
        <v>1957</v>
      </c>
      <c r="C12">
        <v>64</v>
      </c>
      <c r="D12" t="s">
        <v>39</v>
      </c>
      <c r="E12" t="s">
        <v>39</v>
      </c>
      <c r="F12" t="s">
        <v>42</v>
      </c>
      <c r="G12" t="s">
        <v>42</v>
      </c>
      <c r="H12" t="s">
        <v>120</v>
      </c>
      <c r="K12">
        <v>2</v>
      </c>
      <c r="L12">
        <v>1</v>
      </c>
      <c r="M12">
        <v>3</v>
      </c>
      <c r="N12">
        <v>41232</v>
      </c>
      <c r="O12">
        <v>8.2191780821917817</v>
      </c>
      <c r="P12">
        <v>44232</v>
      </c>
      <c r="Q12">
        <v>4</v>
      </c>
      <c r="R12">
        <v>230</v>
      </c>
      <c r="S12">
        <v>42</v>
      </c>
      <c r="T12">
        <v>192</v>
      </c>
      <c r="U12">
        <v>49</v>
      </c>
      <c r="V12">
        <v>37</v>
      </c>
      <c r="W12">
        <v>53</v>
      </c>
      <c r="X12">
        <v>12</v>
      </c>
      <c r="Y12">
        <v>7</v>
      </c>
      <c r="Z12" t="s">
        <v>123</v>
      </c>
      <c r="AA12">
        <v>6.8793111090477126</v>
      </c>
      <c r="AB12">
        <v>2</v>
      </c>
      <c r="AC12">
        <v>8</v>
      </c>
      <c r="AD12">
        <v>8.2110020323769426</v>
      </c>
      <c r="AE12">
        <v>9</v>
      </c>
      <c r="AF12">
        <v>0</v>
      </c>
      <c r="AG12">
        <v>0</v>
      </c>
      <c r="AH12">
        <v>0</v>
      </c>
      <c r="AI12">
        <v>0</v>
      </c>
      <c r="AJ12">
        <v>0</v>
      </c>
      <c r="AK12">
        <v>0</v>
      </c>
      <c r="AL12">
        <v>0</v>
      </c>
      <c r="AM12" t="s">
        <v>52</v>
      </c>
    </row>
    <row r="13" spans="1:39" x14ac:dyDescent="0.3">
      <c r="A13">
        <v>10475</v>
      </c>
      <c r="B13">
        <v>1970</v>
      </c>
      <c r="C13">
        <v>51</v>
      </c>
      <c r="D13" t="s">
        <v>44</v>
      </c>
      <c r="E13" t="s">
        <v>119</v>
      </c>
      <c r="F13" t="s">
        <v>40</v>
      </c>
      <c r="G13" t="s">
        <v>40</v>
      </c>
      <c r="H13" t="s">
        <v>120</v>
      </c>
      <c r="K13">
        <v>0</v>
      </c>
      <c r="L13">
        <v>1</v>
      </c>
      <c r="M13">
        <v>1</v>
      </c>
      <c r="N13">
        <v>41365</v>
      </c>
      <c r="O13">
        <v>7.8547945205479452</v>
      </c>
      <c r="P13">
        <v>44232</v>
      </c>
      <c r="Q13">
        <v>39</v>
      </c>
      <c r="R13">
        <v>187</v>
      </c>
      <c r="S13">
        <v>5</v>
      </c>
      <c r="T13">
        <v>65</v>
      </c>
      <c r="U13">
        <v>26</v>
      </c>
      <c r="V13">
        <v>20</v>
      </c>
      <c r="W13">
        <v>14</v>
      </c>
      <c r="X13">
        <v>2</v>
      </c>
      <c r="Y13">
        <v>4</v>
      </c>
      <c r="Z13" t="s">
        <v>121</v>
      </c>
      <c r="AA13">
        <v>3.9614079537257783</v>
      </c>
      <c r="AB13">
        <v>2</v>
      </c>
      <c r="AC13">
        <v>6</v>
      </c>
      <c r="AD13">
        <v>6.2238572748773713</v>
      </c>
      <c r="AE13">
        <v>5</v>
      </c>
      <c r="AF13">
        <v>0</v>
      </c>
      <c r="AG13">
        <v>0</v>
      </c>
      <c r="AH13">
        <v>0</v>
      </c>
      <c r="AI13">
        <v>0</v>
      </c>
      <c r="AJ13">
        <v>0</v>
      </c>
      <c r="AK13">
        <v>0</v>
      </c>
      <c r="AL13">
        <v>0</v>
      </c>
      <c r="AM13" t="s">
        <v>43</v>
      </c>
    </row>
    <row r="14" spans="1:39" x14ac:dyDescent="0.3">
      <c r="A14">
        <v>10339</v>
      </c>
      <c r="B14">
        <v>1954</v>
      </c>
      <c r="C14">
        <v>67</v>
      </c>
      <c r="D14" t="s">
        <v>44</v>
      </c>
      <c r="E14" t="s">
        <v>119</v>
      </c>
      <c r="F14" t="s">
        <v>40</v>
      </c>
      <c r="G14" t="s">
        <v>40</v>
      </c>
      <c r="H14" t="s">
        <v>120</v>
      </c>
      <c r="K14">
        <v>0</v>
      </c>
      <c r="L14">
        <v>1</v>
      </c>
      <c r="M14">
        <v>1</v>
      </c>
      <c r="N14">
        <v>41448</v>
      </c>
      <c r="O14">
        <v>7.6273972602739724</v>
      </c>
      <c r="P14">
        <v>44232</v>
      </c>
      <c r="Q14">
        <v>83</v>
      </c>
      <c r="R14">
        <v>161</v>
      </c>
      <c r="S14">
        <v>0</v>
      </c>
      <c r="T14">
        <v>22</v>
      </c>
      <c r="U14">
        <v>0</v>
      </c>
      <c r="V14">
        <v>0</v>
      </c>
      <c r="W14">
        <v>24</v>
      </c>
      <c r="X14">
        <v>2</v>
      </c>
      <c r="Y14">
        <v>4</v>
      </c>
      <c r="Z14" t="s">
        <v>121</v>
      </c>
      <c r="AA14">
        <v>4.3900059499322621</v>
      </c>
      <c r="AB14">
        <v>1</v>
      </c>
      <c r="AC14">
        <v>4</v>
      </c>
      <c r="AD14">
        <v>4.1937948647394672</v>
      </c>
      <c r="AE14">
        <v>6</v>
      </c>
      <c r="AF14">
        <v>0</v>
      </c>
      <c r="AG14">
        <v>0</v>
      </c>
      <c r="AH14">
        <v>0</v>
      </c>
      <c r="AI14">
        <v>0</v>
      </c>
      <c r="AJ14">
        <v>0</v>
      </c>
      <c r="AK14">
        <v>0</v>
      </c>
      <c r="AL14">
        <v>0</v>
      </c>
      <c r="AM14" t="s">
        <v>53</v>
      </c>
    </row>
    <row r="15" spans="1:39" x14ac:dyDescent="0.3">
      <c r="A15">
        <v>7281</v>
      </c>
      <c r="B15">
        <v>1959</v>
      </c>
      <c r="C15">
        <v>62</v>
      </c>
      <c r="D15" t="s">
        <v>39</v>
      </c>
      <c r="E15" t="s">
        <v>39</v>
      </c>
      <c r="F15" t="s">
        <v>50</v>
      </c>
      <c r="G15" t="s">
        <v>50</v>
      </c>
      <c r="H15" t="s">
        <v>50</v>
      </c>
      <c r="K15">
        <v>0</v>
      </c>
      <c r="L15">
        <v>0</v>
      </c>
      <c r="M15">
        <v>0</v>
      </c>
      <c r="N15">
        <v>41583</v>
      </c>
      <c r="O15">
        <v>7.2575342465753421</v>
      </c>
      <c r="P15">
        <v>44232</v>
      </c>
      <c r="Q15">
        <v>80</v>
      </c>
      <c r="R15">
        <v>81</v>
      </c>
      <c r="S15">
        <v>11</v>
      </c>
      <c r="T15">
        <v>50</v>
      </c>
      <c r="U15">
        <v>3</v>
      </c>
      <c r="V15">
        <v>2</v>
      </c>
      <c r="W15">
        <v>39</v>
      </c>
      <c r="X15">
        <v>1</v>
      </c>
      <c r="Y15">
        <v>1</v>
      </c>
      <c r="Z15" t="s">
        <v>122</v>
      </c>
      <c r="AA15">
        <v>0.71784505817046296</v>
      </c>
      <c r="AB15">
        <v>3</v>
      </c>
      <c r="AC15">
        <v>4</v>
      </c>
      <c r="AD15">
        <v>3.7797683630134058</v>
      </c>
      <c r="AE15">
        <v>2</v>
      </c>
      <c r="AF15">
        <v>0</v>
      </c>
      <c r="AG15">
        <v>0</v>
      </c>
      <c r="AH15">
        <v>0</v>
      </c>
      <c r="AI15">
        <v>0</v>
      </c>
      <c r="AJ15">
        <v>0</v>
      </c>
      <c r="AK15">
        <v>0</v>
      </c>
      <c r="AL15">
        <v>0</v>
      </c>
      <c r="AM15" t="s">
        <v>53</v>
      </c>
    </row>
    <row r="16" spans="1:39" x14ac:dyDescent="0.3">
      <c r="A16">
        <v>5079</v>
      </c>
      <c r="B16">
        <v>1971</v>
      </c>
      <c r="C16">
        <v>50</v>
      </c>
      <c r="D16" t="s">
        <v>46</v>
      </c>
      <c r="E16" t="s">
        <v>118</v>
      </c>
      <c r="F16" t="s">
        <v>42</v>
      </c>
      <c r="G16" t="s">
        <v>42</v>
      </c>
      <c r="H16" t="s">
        <v>120</v>
      </c>
      <c r="K16">
        <v>1</v>
      </c>
      <c r="L16">
        <v>1</v>
      </c>
      <c r="M16">
        <v>2</v>
      </c>
      <c r="N16">
        <v>41336</v>
      </c>
      <c r="O16">
        <v>7.934246575342466</v>
      </c>
      <c r="P16">
        <v>44232</v>
      </c>
      <c r="Q16">
        <v>82</v>
      </c>
      <c r="R16">
        <v>71</v>
      </c>
      <c r="S16">
        <v>1</v>
      </c>
      <c r="T16">
        <v>16</v>
      </c>
      <c r="U16">
        <v>0</v>
      </c>
      <c r="V16">
        <v>0</v>
      </c>
      <c r="W16">
        <v>9</v>
      </c>
      <c r="X16">
        <v>4</v>
      </c>
      <c r="Y16">
        <v>2</v>
      </c>
      <c r="Z16" t="s">
        <v>122</v>
      </c>
      <c r="AA16">
        <v>2.0199482262457868</v>
      </c>
      <c r="AB16">
        <v>1</v>
      </c>
      <c r="AC16">
        <v>3</v>
      </c>
      <c r="AD16">
        <v>3.2498214417338991</v>
      </c>
      <c r="AE16">
        <v>8</v>
      </c>
      <c r="AF16">
        <v>0</v>
      </c>
      <c r="AG16">
        <v>0</v>
      </c>
      <c r="AH16">
        <v>0</v>
      </c>
      <c r="AI16">
        <v>0</v>
      </c>
      <c r="AJ16">
        <v>0</v>
      </c>
      <c r="AK16">
        <v>0</v>
      </c>
      <c r="AL16">
        <v>0</v>
      </c>
      <c r="AM16" t="s">
        <v>53</v>
      </c>
    </row>
    <row r="17" spans="1:39" x14ac:dyDescent="0.3">
      <c r="A17">
        <v>7244</v>
      </c>
      <c r="B17">
        <v>1951</v>
      </c>
      <c r="C17">
        <v>70</v>
      </c>
      <c r="D17" t="s">
        <v>46</v>
      </c>
      <c r="E17" t="s">
        <v>118</v>
      </c>
      <c r="F17" t="s">
        <v>50</v>
      </c>
      <c r="G17" t="s">
        <v>50</v>
      </c>
      <c r="H17" t="s">
        <v>50</v>
      </c>
      <c r="K17">
        <v>2</v>
      </c>
      <c r="L17">
        <v>1</v>
      </c>
      <c r="M17">
        <v>3</v>
      </c>
      <c r="N17">
        <v>41640</v>
      </c>
      <c r="O17">
        <v>7.1013698630136988</v>
      </c>
      <c r="P17">
        <v>44232</v>
      </c>
      <c r="Q17">
        <v>96</v>
      </c>
      <c r="R17">
        <v>48</v>
      </c>
      <c r="S17">
        <v>5</v>
      </c>
      <c r="T17">
        <v>48</v>
      </c>
      <c r="U17">
        <v>6</v>
      </c>
      <c r="V17">
        <v>10</v>
      </c>
      <c r="W17">
        <v>7</v>
      </c>
      <c r="X17">
        <v>3</v>
      </c>
      <c r="Y17">
        <v>2</v>
      </c>
      <c r="Z17" t="s">
        <v>122</v>
      </c>
      <c r="AA17">
        <v>2.0204609532005611</v>
      </c>
      <c r="AB17">
        <v>1</v>
      </c>
      <c r="AC17">
        <v>4</v>
      </c>
      <c r="AD17">
        <v>3.8478578086706405</v>
      </c>
      <c r="AE17">
        <v>6</v>
      </c>
      <c r="AF17">
        <v>0</v>
      </c>
      <c r="AG17">
        <v>0</v>
      </c>
      <c r="AH17">
        <v>0</v>
      </c>
      <c r="AI17">
        <v>0</v>
      </c>
      <c r="AJ17">
        <v>0</v>
      </c>
      <c r="AK17">
        <v>0</v>
      </c>
      <c r="AL17">
        <v>0</v>
      </c>
      <c r="AM17" t="s">
        <v>53</v>
      </c>
    </row>
    <row r="18" spans="1:39" x14ac:dyDescent="0.3">
      <c r="A18">
        <v>8720</v>
      </c>
      <c r="B18">
        <v>1978</v>
      </c>
      <c r="C18">
        <v>43</v>
      </c>
      <c r="D18" t="s">
        <v>51</v>
      </c>
      <c r="E18" t="s">
        <v>119</v>
      </c>
      <c r="F18" t="s">
        <v>40</v>
      </c>
      <c r="G18" t="s">
        <v>40</v>
      </c>
      <c r="H18" t="s">
        <v>120</v>
      </c>
      <c r="K18">
        <v>0</v>
      </c>
      <c r="L18">
        <v>0</v>
      </c>
      <c r="M18">
        <v>0</v>
      </c>
      <c r="N18">
        <v>41133</v>
      </c>
      <c r="O18">
        <v>8.4904109589041088</v>
      </c>
      <c r="P18">
        <v>44232</v>
      </c>
      <c r="Q18">
        <v>53</v>
      </c>
      <c r="R18">
        <v>32</v>
      </c>
      <c r="S18">
        <v>2</v>
      </c>
      <c r="T18">
        <v>1607</v>
      </c>
      <c r="U18">
        <v>12</v>
      </c>
      <c r="V18">
        <v>4</v>
      </c>
      <c r="W18">
        <v>22</v>
      </c>
      <c r="X18">
        <v>0</v>
      </c>
      <c r="Y18">
        <v>0</v>
      </c>
      <c r="Z18" t="s">
        <v>122</v>
      </c>
      <c r="AA18">
        <v>-0.13418265168547894</v>
      </c>
      <c r="AB18">
        <v>0</v>
      </c>
      <c r="AC18">
        <v>1</v>
      </c>
      <c r="AD18">
        <v>1.2217240850221958</v>
      </c>
      <c r="AE18">
        <v>0</v>
      </c>
      <c r="AF18">
        <v>0</v>
      </c>
      <c r="AG18">
        <v>0</v>
      </c>
      <c r="AH18">
        <v>0</v>
      </c>
      <c r="AI18">
        <v>1</v>
      </c>
      <c r="AJ18">
        <v>0</v>
      </c>
      <c r="AK18">
        <v>0</v>
      </c>
      <c r="AL18">
        <v>0</v>
      </c>
      <c r="AM18" t="s">
        <v>45</v>
      </c>
    </row>
    <row r="19" spans="1:39" x14ac:dyDescent="0.3">
      <c r="A19">
        <v>3769</v>
      </c>
      <c r="B19">
        <v>1972</v>
      </c>
      <c r="C19">
        <v>49</v>
      </c>
      <c r="D19" t="s">
        <v>39</v>
      </c>
      <c r="E19" t="s">
        <v>39</v>
      </c>
      <c r="F19" t="s">
        <v>40</v>
      </c>
      <c r="G19" t="s">
        <v>40</v>
      </c>
      <c r="H19" t="s">
        <v>120</v>
      </c>
      <c r="K19">
        <v>1</v>
      </c>
      <c r="L19">
        <v>0</v>
      </c>
      <c r="M19">
        <v>1</v>
      </c>
      <c r="N19">
        <v>41700</v>
      </c>
      <c r="O19">
        <v>6.9369863013698634</v>
      </c>
      <c r="P19">
        <v>44232</v>
      </c>
      <c r="Q19">
        <v>17</v>
      </c>
      <c r="R19">
        <v>25</v>
      </c>
      <c r="S19">
        <v>1</v>
      </c>
      <c r="T19">
        <v>13</v>
      </c>
      <c r="U19">
        <v>0</v>
      </c>
      <c r="V19">
        <v>0</v>
      </c>
      <c r="W19">
        <v>3</v>
      </c>
      <c r="X19">
        <v>1</v>
      </c>
      <c r="Y19">
        <v>1</v>
      </c>
      <c r="Z19" t="s">
        <v>122</v>
      </c>
      <c r="AA19">
        <v>1.067971445704279</v>
      </c>
      <c r="AB19">
        <v>0</v>
      </c>
      <c r="AC19">
        <v>3</v>
      </c>
      <c r="AD19">
        <v>3.2135698043480492</v>
      </c>
      <c r="AE19">
        <v>7</v>
      </c>
      <c r="AF19">
        <v>0</v>
      </c>
      <c r="AG19">
        <v>0</v>
      </c>
      <c r="AH19">
        <v>0</v>
      </c>
      <c r="AI19">
        <v>0</v>
      </c>
      <c r="AJ19">
        <v>0</v>
      </c>
      <c r="AK19">
        <v>0</v>
      </c>
      <c r="AL19">
        <v>0</v>
      </c>
      <c r="AM19" t="s">
        <v>53</v>
      </c>
    </row>
    <row r="20" spans="1:39" x14ac:dyDescent="0.3">
      <c r="A20">
        <v>10629</v>
      </c>
      <c r="B20">
        <v>1973</v>
      </c>
      <c r="C20">
        <v>48</v>
      </c>
      <c r="D20" t="s">
        <v>51</v>
      </c>
      <c r="E20" t="s">
        <v>119</v>
      </c>
      <c r="F20" t="s">
        <v>42</v>
      </c>
      <c r="G20" t="s">
        <v>42</v>
      </c>
      <c r="H20" t="s">
        <v>120</v>
      </c>
      <c r="K20">
        <v>1</v>
      </c>
      <c r="L20">
        <v>0</v>
      </c>
      <c r="M20">
        <v>1</v>
      </c>
      <c r="N20">
        <v>41166</v>
      </c>
      <c r="O20">
        <v>8.4</v>
      </c>
      <c r="P20">
        <v>44232</v>
      </c>
      <c r="Q20">
        <v>25</v>
      </c>
      <c r="R20">
        <v>25</v>
      </c>
      <c r="S20">
        <v>3</v>
      </c>
      <c r="T20">
        <v>43</v>
      </c>
      <c r="U20">
        <v>17</v>
      </c>
      <c r="V20">
        <v>4</v>
      </c>
      <c r="W20">
        <v>17</v>
      </c>
      <c r="X20">
        <v>3</v>
      </c>
      <c r="Y20">
        <v>3</v>
      </c>
      <c r="Z20" t="s">
        <v>121</v>
      </c>
      <c r="AA20">
        <v>3.2300286066674819</v>
      </c>
      <c r="AB20">
        <v>0</v>
      </c>
      <c r="AC20">
        <v>3</v>
      </c>
      <c r="AD20">
        <v>2.6645850642531097</v>
      </c>
      <c r="AE20">
        <v>8</v>
      </c>
      <c r="AF20">
        <v>0</v>
      </c>
      <c r="AG20">
        <v>0</v>
      </c>
      <c r="AH20">
        <v>0</v>
      </c>
      <c r="AI20">
        <v>0</v>
      </c>
      <c r="AJ20">
        <v>0</v>
      </c>
      <c r="AK20">
        <v>0</v>
      </c>
      <c r="AL20">
        <v>0</v>
      </c>
      <c r="AM20" t="s">
        <v>52</v>
      </c>
    </row>
    <row r="21" spans="1:39" x14ac:dyDescent="0.3">
      <c r="A21">
        <v>1612</v>
      </c>
      <c r="B21">
        <v>1981</v>
      </c>
      <c r="C21">
        <v>40</v>
      </c>
      <c r="D21" t="s">
        <v>39</v>
      </c>
      <c r="E21" t="s">
        <v>39</v>
      </c>
      <c r="F21" t="s">
        <v>50</v>
      </c>
      <c r="G21" t="s">
        <v>50</v>
      </c>
      <c r="H21" t="s">
        <v>50</v>
      </c>
      <c r="K21">
        <v>1</v>
      </c>
      <c r="L21">
        <v>0</v>
      </c>
      <c r="M21">
        <v>1</v>
      </c>
      <c r="N21">
        <v>41425</v>
      </c>
      <c r="O21">
        <v>7.6904109589041099</v>
      </c>
      <c r="P21">
        <v>44232</v>
      </c>
      <c r="Q21">
        <v>82</v>
      </c>
      <c r="R21">
        <v>23</v>
      </c>
      <c r="S21">
        <v>0</v>
      </c>
      <c r="T21">
        <v>15</v>
      </c>
      <c r="U21">
        <v>0</v>
      </c>
      <c r="V21">
        <v>2</v>
      </c>
      <c r="W21">
        <v>7</v>
      </c>
      <c r="X21">
        <v>2</v>
      </c>
      <c r="Y21">
        <v>3</v>
      </c>
      <c r="Z21" t="s">
        <v>121</v>
      </c>
      <c r="AA21">
        <v>2.640798889816927</v>
      </c>
      <c r="AB21">
        <v>0</v>
      </c>
      <c r="AC21">
        <v>3</v>
      </c>
      <c r="AD21">
        <v>2.6903083887328316</v>
      </c>
      <c r="AE21">
        <v>6</v>
      </c>
      <c r="AF21">
        <v>0</v>
      </c>
      <c r="AG21">
        <v>0</v>
      </c>
      <c r="AH21">
        <v>0</v>
      </c>
      <c r="AI21">
        <v>0</v>
      </c>
      <c r="AJ21">
        <v>0</v>
      </c>
      <c r="AK21">
        <v>0</v>
      </c>
      <c r="AL21">
        <v>0</v>
      </c>
      <c r="AM21" t="s">
        <v>53</v>
      </c>
    </row>
    <row r="22" spans="1:39" x14ac:dyDescent="0.3">
      <c r="A22">
        <v>2902</v>
      </c>
      <c r="B22">
        <v>1958</v>
      </c>
      <c r="C22">
        <v>63</v>
      </c>
      <c r="D22" t="s">
        <v>46</v>
      </c>
      <c r="E22" t="s">
        <v>118</v>
      </c>
      <c r="F22" t="s">
        <v>40</v>
      </c>
      <c r="G22" t="s">
        <v>40</v>
      </c>
      <c r="H22" t="s">
        <v>120</v>
      </c>
      <c r="K22">
        <v>1</v>
      </c>
      <c r="L22">
        <v>1</v>
      </c>
      <c r="M22">
        <v>2</v>
      </c>
      <c r="N22">
        <v>41155</v>
      </c>
      <c r="O22">
        <v>8.4301369863013704</v>
      </c>
      <c r="P22">
        <v>44232</v>
      </c>
      <c r="Q22">
        <v>87</v>
      </c>
      <c r="R22">
        <v>19</v>
      </c>
      <c r="S22">
        <v>4</v>
      </c>
      <c r="T22">
        <v>12</v>
      </c>
      <c r="U22">
        <v>2</v>
      </c>
      <c r="V22">
        <v>2</v>
      </c>
      <c r="W22">
        <v>6</v>
      </c>
      <c r="X22">
        <v>1</v>
      </c>
      <c r="Y22">
        <v>1</v>
      </c>
      <c r="Z22" t="s">
        <v>122</v>
      </c>
      <c r="AA22">
        <v>0.6243955353627213</v>
      </c>
      <c r="AB22">
        <v>0</v>
      </c>
      <c r="AC22">
        <v>3</v>
      </c>
      <c r="AD22">
        <v>2.7906258734255198</v>
      </c>
      <c r="AE22">
        <v>5</v>
      </c>
      <c r="AF22">
        <v>0</v>
      </c>
      <c r="AG22">
        <v>0</v>
      </c>
      <c r="AH22">
        <v>0</v>
      </c>
      <c r="AI22">
        <v>0</v>
      </c>
      <c r="AJ22">
        <v>0</v>
      </c>
      <c r="AK22">
        <v>0</v>
      </c>
      <c r="AL22">
        <v>0</v>
      </c>
      <c r="AM22" t="s">
        <v>53</v>
      </c>
    </row>
    <row r="23" spans="1:39" x14ac:dyDescent="0.3">
      <c r="A23">
        <v>8557</v>
      </c>
      <c r="B23">
        <v>1982</v>
      </c>
      <c r="C23">
        <v>39</v>
      </c>
      <c r="D23" t="s">
        <v>46</v>
      </c>
      <c r="E23" t="s">
        <v>118</v>
      </c>
      <c r="F23" t="s">
        <v>50</v>
      </c>
      <c r="G23" t="s">
        <v>50</v>
      </c>
      <c r="H23" t="s">
        <v>50</v>
      </c>
      <c r="K23">
        <v>1</v>
      </c>
      <c r="L23">
        <v>0</v>
      </c>
      <c r="M23">
        <v>1</v>
      </c>
      <c r="N23">
        <v>41442</v>
      </c>
      <c r="O23">
        <v>7.6438356164383565</v>
      </c>
      <c r="P23">
        <v>44232</v>
      </c>
      <c r="Q23">
        <v>57</v>
      </c>
      <c r="R23">
        <v>11</v>
      </c>
      <c r="S23">
        <v>3</v>
      </c>
      <c r="T23">
        <v>22</v>
      </c>
      <c r="U23">
        <v>2</v>
      </c>
      <c r="V23">
        <v>2</v>
      </c>
      <c r="W23">
        <v>6</v>
      </c>
      <c r="X23">
        <v>2</v>
      </c>
      <c r="Y23">
        <v>2</v>
      </c>
      <c r="Z23" t="s">
        <v>122</v>
      </c>
      <c r="AA23">
        <v>1.6824770837770238</v>
      </c>
      <c r="AB23">
        <v>0</v>
      </c>
      <c r="AC23">
        <v>3</v>
      </c>
      <c r="AD23">
        <v>2.8728955694254239</v>
      </c>
      <c r="AE23">
        <v>6</v>
      </c>
      <c r="AF23">
        <v>0</v>
      </c>
      <c r="AG23">
        <v>0</v>
      </c>
      <c r="AH23">
        <v>0</v>
      </c>
      <c r="AI23">
        <v>0</v>
      </c>
      <c r="AJ23">
        <v>0</v>
      </c>
      <c r="AK23">
        <v>0</v>
      </c>
      <c r="AL23">
        <v>0</v>
      </c>
      <c r="AM23" t="s">
        <v>53</v>
      </c>
    </row>
    <row r="24" spans="1:39" x14ac:dyDescent="0.3">
      <c r="A24">
        <v>9235</v>
      </c>
      <c r="B24">
        <v>1957</v>
      </c>
      <c r="C24">
        <v>64</v>
      </c>
      <c r="D24" t="s">
        <v>46</v>
      </c>
      <c r="E24" t="s">
        <v>118</v>
      </c>
      <c r="F24" t="s">
        <v>50</v>
      </c>
      <c r="G24" t="s">
        <v>50</v>
      </c>
      <c r="H24" t="s">
        <v>50</v>
      </c>
      <c r="K24">
        <v>1</v>
      </c>
      <c r="L24">
        <v>1</v>
      </c>
      <c r="M24">
        <v>2</v>
      </c>
      <c r="N24">
        <v>41786</v>
      </c>
      <c r="O24">
        <v>6.7013698630136984</v>
      </c>
      <c r="P24">
        <v>44232</v>
      </c>
      <c r="Q24">
        <v>45</v>
      </c>
      <c r="R24">
        <v>7</v>
      </c>
      <c r="S24">
        <v>0</v>
      </c>
      <c r="T24">
        <v>8</v>
      </c>
      <c r="U24">
        <v>2</v>
      </c>
      <c r="V24">
        <v>0</v>
      </c>
      <c r="W24">
        <v>1</v>
      </c>
      <c r="X24">
        <v>1</v>
      </c>
      <c r="Y24">
        <v>1</v>
      </c>
      <c r="Z24" t="s">
        <v>122</v>
      </c>
      <c r="AA24">
        <v>1.1920403597476608</v>
      </c>
      <c r="AB24">
        <v>0</v>
      </c>
      <c r="AC24">
        <v>2</v>
      </c>
      <c r="AD24">
        <v>2.0861504275919556</v>
      </c>
      <c r="AE24">
        <v>7</v>
      </c>
      <c r="AF24">
        <v>0</v>
      </c>
      <c r="AG24">
        <v>0</v>
      </c>
      <c r="AH24">
        <v>0</v>
      </c>
      <c r="AI24">
        <v>0</v>
      </c>
      <c r="AJ24">
        <v>0</v>
      </c>
      <c r="AK24">
        <v>0</v>
      </c>
      <c r="AL24">
        <v>0</v>
      </c>
      <c r="AM24" t="s">
        <v>52</v>
      </c>
    </row>
    <row r="25" spans="1:39" x14ac:dyDescent="0.3">
      <c r="A25">
        <v>1994</v>
      </c>
      <c r="B25">
        <v>1983</v>
      </c>
      <c r="C25">
        <v>38</v>
      </c>
      <c r="D25" t="s">
        <v>46</v>
      </c>
      <c r="E25" t="s">
        <v>118</v>
      </c>
      <c r="F25" t="s">
        <v>42</v>
      </c>
      <c r="G25" t="s">
        <v>42</v>
      </c>
      <c r="H25" t="s">
        <v>120</v>
      </c>
      <c r="K25">
        <v>1</v>
      </c>
      <c r="L25">
        <v>0</v>
      </c>
      <c r="M25">
        <v>1</v>
      </c>
      <c r="N25">
        <v>41593</v>
      </c>
      <c r="O25">
        <v>7.2301369863013702</v>
      </c>
      <c r="P25">
        <v>44232</v>
      </c>
      <c r="Q25">
        <v>11</v>
      </c>
      <c r="R25">
        <v>5</v>
      </c>
      <c r="S25">
        <v>5</v>
      </c>
      <c r="T25">
        <v>6</v>
      </c>
      <c r="U25">
        <v>0</v>
      </c>
      <c r="V25">
        <v>2</v>
      </c>
      <c r="W25">
        <v>1</v>
      </c>
      <c r="X25">
        <v>1</v>
      </c>
      <c r="Y25">
        <v>1</v>
      </c>
      <c r="Z25" t="s">
        <v>122</v>
      </c>
      <c r="AA25">
        <v>0.92493796175451037</v>
      </c>
      <c r="AB25">
        <v>0</v>
      </c>
      <c r="AC25">
        <v>2</v>
      </c>
      <c r="AD25">
        <v>1.7741000544221324</v>
      </c>
      <c r="AE25">
        <v>7</v>
      </c>
      <c r="AF25">
        <v>0</v>
      </c>
      <c r="AG25">
        <v>0</v>
      </c>
      <c r="AH25">
        <v>0</v>
      </c>
      <c r="AI25">
        <v>0</v>
      </c>
      <c r="AJ25">
        <v>0</v>
      </c>
      <c r="AK25">
        <v>0</v>
      </c>
      <c r="AL25">
        <v>0</v>
      </c>
      <c r="AM25" t="s">
        <v>43</v>
      </c>
    </row>
    <row r="26" spans="1:39" x14ac:dyDescent="0.3">
      <c r="A26">
        <v>5255</v>
      </c>
      <c r="B26">
        <v>1986</v>
      </c>
      <c r="C26">
        <v>35</v>
      </c>
      <c r="D26" t="s">
        <v>46</v>
      </c>
      <c r="E26" t="s">
        <v>118</v>
      </c>
      <c r="F26" t="s">
        <v>50</v>
      </c>
      <c r="G26" t="s">
        <v>50</v>
      </c>
      <c r="H26" t="s">
        <v>50</v>
      </c>
      <c r="K26">
        <v>1</v>
      </c>
      <c r="L26">
        <v>0</v>
      </c>
      <c r="M26">
        <v>1</v>
      </c>
      <c r="N26">
        <v>41325</v>
      </c>
      <c r="O26">
        <v>7.9643835616438352</v>
      </c>
      <c r="P26">
        <v>44232</v>
      </c>
      <c r="Q26">
        <v>19</v>
      </c>
      <c r="R26">
        <v>5</v>
      </c>
      <c r="S26">
        <v>1</v>
      </c>
      <c r="T26">
        <v>3</v>
      </c>
      <c r="U26">
        <v>3</v>
      </c>
      <c r="V26">
        <v>263</v>
      </c>
      <c r="W26">
        <v>362</v>
      </c>
      <c r="X26">
        <v>0</v>
      </c>
      <c r="Y26">
        <v>27</v>
      </c>
      <c r="Z26" t="s">
        <v>123</v>
      </c>
      <c r="AA26">
        <v>27.200021908839176</v>
      </c>
      <c r="AB26">
        <v>0</v>
      </c>
      <c r="AC26">
        <v>0</v>
      </c>
      <c r="AD26">
        <v>-0.20701155732951843</v>
      </c>
      <c r="AE26">
        <v>1</v>
      </c>
      <c r="AF26">
        <v>0</v>
      </c>
      <c r="AG26">
        <v>0</v>
      </c>
      <c r="AH26">
        <v>0</v>
      </c>
      <c r="AI26">
        <v>0</v>
      </c>
      <c r="AJ26">
        <v>0</v>
      </c>
      <c r="AK26">
        <v>0</v>
      </c>
      <c r="AL26">
        <v>0</v>
      </c>
      <c r="AM26" t="s">
        <v>53</v>
      </c>
    </row>
    <row r="27" spans="1:39" x14ac:dyDescent="0.3">
      <c r="A27">
        <v>4345</v>
      </c>
      <c r="B27">
        <v>1964</v>
      </c>
      <c r="C27">
        <v>57</v>
      </c>
      <c r="D27" t="s">
        <v>51</v>
      </c>
      <c r="E27" t="s">
        <v>119</v>
      </c>
      <c r="F27" t="s">
        <v>50</v>
      </c>
      <c r="G27" t="s">
        <v>50</v>
      </c>
      <c r="H27" t="s">
        <v>50</v>
      </c>
      <c r="K27">
        <v>1</v>
      </c>
      <c r="L27">
        <v>1</v>
      </c>
      <c r="M27">
        <v>2</v>
      </c>
      <c r="N27">
        <v>41651</v>
      </c>
      <c r="O27">
        <v>7.0712328767123287</v>
      </c>
      <c r="P27">
        <v>44232</v>
      </c>
      <c r="Q27">
        <v>49</v>
      </c>
      <c r="R27">
        <v>5</v>
      </c>
      <c r="S27">
        <v>1</v>
      </c>
      <c r="T27">
        <v>9</v>
      </c>
      <c r="U27">
        <v>2</v>
      </c>
      <c r="V27">
        <v>0</v>
      </c>
      <c r="W27">
        <v>4</v>
      </c>
      <c r="X27">
        <v>1</v>
      </c>
      <c r="Y27">
        <v>1</v>
      </c>
      <c r="Z27" t="s">
        <v>122</v>
      </c>
      <c r="AA27">
        <v>1.2000038827563833</v>
      </c>
      <c r="AB27">
        <v>0</v>
      </c>
      <c r="AC27">
        <v>2</v>
      </c>
      <c r="AD27">
        <v>2.3669278637720708</v>
      </c>
      <c r="AE27">
        <v>7</v>
      </c>
      <c r="AF27">
        <v>0</v>
      </c>
      <c r="AG27">
        <v>0</v>
      </c>
      <c r="AH27">
        <v>0</v>
      </c>
      <c r="AI27">
        <v>0</v>
      </c>
      <c r="AJ27">
        <v>0</v>
      </c>
      <c r="AK27">
        <v>0</v>
      </c>
      <c r="AL27">
        <v>0</v>
      </c>
      <c r="AM27" t="s">
        <v>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58E08-B614-4DE0-B6F7-AB995D01BACE}">
  <dimension ref="B1:W79"/>
  <sheetViews>
    <sheetView zoomScaleNormal="100" workbookViewId="0">
      <selection activeCell="R489" sqref="R489:R1159"/>
    </sheetView>
  </sheetViews>
  <sheetFormatPr defaultRowHeight="14.4" x14ac:dyDescent="0.3"/>
  <cols>
    <col min="2" max="2" width="19.33203125" bestFit="1" customWidth="1"/>
    <col min="3" max="4" width="22.109375" bestFit="1" customWidth="1"/>
    <col min="5" max="5" width="32.109375" bestFit="1" customWidth="1"/>
    <col min="6" max="6" width="31.33203125" bestFit="1" customWidth="1"/>
    <col min="7" max="7" width="33" bestFit="1" customWidth="1"/>
    <col min="8" max="8" width="27.88671875" bestFit="1" customWidth="1"/>
    <col min="9" max="9" width="22.5546875" bestFit="1" customWidth="1"/>
    <col min="11" max="11" width="19.33203125" bestFit="1" customWidth="1"/>
    <col min="12" max="12" width="13.44140625" bestFit="1" customWidth="1"/>
    <col min="13" max="14" width="10.6640625" bestFit="1" customWidth="1"/>
    <col min="15" max="15" width="8.5546875" bestFit="1" customWidth="1"/>
    <col min="16" max="16" width="20.33203125" bestFit="1" customWidth="1"/>
    <col min="17" max="17" width="12.44140625" bestFit="1" customWidth="1"/>
    <col min="18" max="18" width="14.6640625" bestFit="1" customWidth="1"/>
    <col min="19" max="19" width="19.33203125" bestFit="1" customWidth="1"/>
    <col min="20" max="20" width="21.33203125" bestFit="1" customWidth="1"/>
    <col min="21" max="21" width="6.5546875" bestFit="1" customWidth="1"/>
    <col min="22" max="22" width="7.5546875" bestFit="1" customWidth="1"/>
    <col min="23" max="25" width="6.5546875" bestFit="1" customWidth="1"/>
    <col min="26" max="26" width="7.5546875" bestFit="1" customWidth="1"/>
    <col min="27" max="27" width="6.5546875" bestFit="1" customWidth="1"/>
    <col min="28" max="28" width="7.5546875" bestFit="1" customWidth="1"/>
    <col min="29" max="29" width="6.5546875" bestFit="1" customWidth="1"/>
    <col min="30" max="30" width="7.5546875" bestFit="1" customWidth="1"/>
    <col min="31" max="44" width="6.5546875" bestFit="1" customWidth="1"/>
    <col min="45" max="45" width="7.5546875" bestFit="1" customWidth="1"/>
    <col min="46" max="56" width="6.5546875" bestFit="1" customWidth="1"/>
    <col min="57" max="57" width="7.5546875" bestFit="1" customWidth="1"/>
    <col min="58" max="73" width="6.5546875" bestFit="1" customWidth="1"/>
    <col min="74" max="74" width="7.5546875" bestFit="1" customWidth="1"/>
    <col min="75" max="78" width="6.5546875" bestFit="1" customWidth="1"/>
    <col min="79" max="79" width="7.5546875" bestFit="1" customWidth="1"/>
    <col min="80" max="81" width="6.5546875" bestFit="1" customWidth="1"/>
    <col min="82" max="82" width="7.5546875" bestFit="1" customWidth="1"/>
    <col min="83" max="83" width="6.5546875" bestFit="1" customWidth="1"/>
    <col min="84" max="84" width="7.5546875" bestFit="1" customWidth="1"/>
    <col min="85" max="100" width="6.5546875" bestFit="1" customWidth="1"/>
    <col min="101" max="102" width="7.5546875" bestFit="1" customWidth="1"/>
    <col min="103" max="110" width="6.5546875" bestFit="1" customWidth="1"/>
    <col min="111" max="703" width="7.5546875" bestFit="1" customWidth="1"/>
    <col min="704" max="787" width="9.109375" bestFit="1" customWidth="1"/>
    <col min="788" max="788" width="10.5546875" bestFit="1" customWidth="1"/>
    <col min="789" max="791" width="7.5546875" bestFit="1" customWidth="1"/>
    <col min="792" max="792" width="12" bestFit="1" customWidth="1"/>
    <col min="793" max="797" width="7.5546875" bestFit="1" customWidth="1"/>
    <col min="798" max="798" width="12" bestFit="1" customWidth="1"/>
    <col min="799" max="804" width="7.5546875" bestFit="1" customWidth="1"/>
    <col min="805" max="805" width="12" bestFit="1" customWidth="1"/>
    <col min="806" max="807" width="7.5546875" bestFit="1" customWidth="1"/>
    <col min="808" max="808" width="12" bestFit="1" customWidth="1"/>
    <col min="809" max="809" width="9.33203125" bestFit="1" customWidth="1"/>
    <col min="810" max="810" width="12" bestFit="1" customWidth="1"/>
    <col min="811" max="812" width="7.5546875" bestFit="1" customWidth="1"/>
    <col min="813" max="813" width="12" bestFit="1" customWidth="1"/>
    <col min="814" max="814" width="9.33203125" bestFit="1" customWidth="1"/>
    <col min="815" max="815" width="12" bestFit="1" customWidth="1"/>
    <col min="816" max="817" width="7.5546875" bestFit="1" customWidth="1"/>
    <col min="818" max="818" width="12" bestFit="1" customWidth="1"/>
    <col min="819" max="822" width="7.5546875" bestFit="1" customWidth="1"/>
    <col min="823" max="823" width="12" bestFit="1" customWidth="1"/>
    <col min="824" max="825" width="7.5546875" bestFit="1" customWidth="1"/>
    <col min="826" max="826" width="12" bestFit="1" customWidth="1"/>
    <col min="827" max="827" width="9.33203125" bestFit="1" customWidth="1"/>
    <col min="828" max="828" width="12" bestFit="1" customWidth="1"/>
    <col min="829" max="832" width="7.5546875" bestFit="1" customWidth="1"/>
    <col min="833" max="833" width="12" bestFit="1" customWidth="1"/>
    <col min="834" max="836" width="7.5546875" bestFit="1" customWidth="1"/>
    <col min="837" max="837" width="12" bestFit="1" customWidth="1"/>
    <col min="838" max="841" width="7.5546875" bestFit="1" customWidth="1"/>
    <col min="842" max="842" width="12" bestFit="1" customWidth="1"/>
    <col min="843" max="845" width="7.5546875" bestFit="1" customWidth="1"/>
    <col min="846" max="846" width="12" bestFit="1" customWidth="1"/>
    <col min="847" max="847" width="9.33203125" bestFit="1" customWidth="1"/>
    <col min="848" max="848" width="12" bestFit="1" customWidth="1"/>
    <col min="849" max="850" width="7.5546875" bestFit="1" customWidth="1"/>
    <col min="851" max="851" width="12" bestFit="1" customWidth="1"/>
    <col min="852" max="852" width="9.33203125" bestFit="1" customWidth="1"/>
    <col min="853" max="853" width="12" bestFit="1" customWidth="1"/>
    <col min="854" max="856" width="7.5546875" bestFit="1" customWidth="1"/>
    <col min="857" max="857" width="12" bestFit="1" customWidth="1"/>
    <col min="858" max="859" width="7.5546875" bestFit="1" customWidth="1"/>
    <col min="860" max="860" width="12" bestFit="1" customWidth="1"/>
    <col min="861" max="861" width="9.33203125" bestFit="1" customWidth="1"/>
    <col min="862" max="862" width="12" bestFit="1" customWidth="1"/>
    <col min="863" max="865" width="7.5546875" bestFit="1" customWidth="1"/>
    <col min="866" max="866" width="12" bestFit="1" customWidth="1"/>
    <col min="867" max="868" width="7.5546875" bestFit="1" customWidth="1"/>
    <col min="869" max="869" width="12" bestFit="1" customWidth="1"/>
    <col min="870" max="870" width="9.33203125" bestFit="1" customWidth="1"/>
    <col min="871" max="871" width="12" bestFit="1" customWidth="1"/>
    <col min="872" max="873" width="7.5546875" bestFit="1" customWidth="1"/>
    <col min="874" max="874" width="12" bestFit="1" customWidth="1"/>
    <col min="875" max="878" width="7.5546875" bestFit="1" customWidth="1"/>
    <col min="879" max="879" width="12" bestFit="1" customWidth="1"/>
    <col min="880" max="882" width="7.5546875" bestFit="1" customWidth="1"/>
    <col min="883" max="883" width="12" bestFit="1" customWidth="1"/>
    <col min="884" max="885" width="7.5546875" bestFit="1" customWidth="1"/>
    <col min="886" max="886" width="12" bestFit="1" customWidth="1"/>
    <col min="887" max="889" width="7.5546875" bestFit="1" customWidth="1"/>
    <col min="890" max="890" width="12" bestFit="1" customWidth="1"/>
    <col min="891" max="892" width="7.5546875" bestFit="1" customWidth="1"/>
    <col min="893" max="893" width="12" bestFit="1" customWidth="1"/>
    <col min="894" max="897" width="7.5546875" bestFit="1" customWidth="1"/>
    <col min="898" max="898" width="12" bestFit="1" customWidth="1"/>
    <col min="899" max="900" width="7.5546875" bestFit="1" customWidth="1"/>
    <col min="901" max="901" width="12" bestFit="1" customWidth="1"/>
    <col min="902" max="903" width="7.5546875" bestFit="1" customWidth="1"/>
    <col min="904" max="904" width="12" bestFit="1" customWidth="1"/>
    <col min="905" max="905" width="9.33203125" bestFit="1" customWidth="1"/>
    <col min="906" max="906" width="12" bestFit="1" customWidth="1"/>
    <col min="907" max="908" width="7.5546875" bestFit="1" customWidth="1"/>
    <col min="909" max="909" width="12" bestFit="1" customWidth="1"/>
    <col min="910" max="912" width="7.5546875" bestFit="1" customWidth="1"/>
    <col min="913" max="913" width="12" bestFit="1" customWidth="1"/>
    <col min="914" max="914" width="9.33203125" bestFit="1" customWidth="1"/>
    <col min="915" max="915" width="12" bestFit="1" customWidth="1"/>
    <col min="916" max="916" width="9.33203125" bestFit="1" customWidth="1"/>
    <col min="917" max="917" width="12" bestFit="1" customWidth="1"/>
    <col min="918" max="920" width="7.5546875" bestFit="1" customWidth="1"/>
    <col min="921" max="921" width="12" bestFit="1" customWidth="1"/>
    <col min="922" max="924" width="7.5546875" bestFit="1" customWidth="1"/>
    <col min="925" max="925" width="12" bestFit="1" customWidth="1"/>
    <col min="926" max="928" width="7.5546875" bestFit="1" customWidth="1"/>
    <col min="929" max="929" width="12" bestFit="1" customWidth="1"/>
    <col min="930" max="932" width="7.5546875" bestFit="1" customWidth="1"/>
    <col min="933" max="933" width="12" bestFit="1" customWidth="1"/>
    <col min="934" max="936" width="7.5546875" bestFit="1" customWidth="1"/>
    <col min="937" max="937" width="12" bestFit="1" customWidth="1"/>
    <col min="938" max="938" width="9.33203125" bestFit="1" customWidth="1"/>
    <col min="939" max="939" width="12" bestFit="1" customWidth="1"/>
    <col min="940" max="940" width="9.33203125" bestFit="1" customWidth="1"/>
    <col min="941" max="941" width="12" bestFit="1" customWidth="1"/>
    <col min="942" max="942" width="9.33203125" bestFit="1" customWidth="1"/>
    <col min="943" max="943" width="12" bestFit="1" customWidth="1"/>
    <col min="944" max="944" width="9.33203125" bestFit="1" customWidth="1"/>
    <col min="945" max="945" width="12" bestFit="1" customWidth="1"/>
    <col min="946" max="946" width="9.33203125" bestFit="1" customWidth="1"/>
    <col min="947" max="947" width="12" bestFit="1" customWidth="1"/>
    <col min="948" max="951" width="7.5546875" bestFit="1" customWidth="1"/>
    <col min="952" max="952" width="12" bestFit="1" customWidth="1"/>
    <col min="953" max="953" width="9.33203125" bestFit="1" customWidth="1"/>
    <col min="954" max="954" width="12" bestFit="1" customWidth="1"/>
    <col min="955" max="955" width="9.33203125" bestFit="1" customWidth="1"/>
    <col min="956" max="956" width="12" bestFit="1" customWidth="1"/>
    <col min="957" max="958" width="7.5546875" bestFit="1" customWidth="1"/>
    <col min="959" max="959" width="12" bestFit="1" customWidth="1"/>
    <col min="960" max="961" width="7.5546875" bestFit="1" customWidth="1"/>
    <col min="962" max="962" width="12" bestFit="1" customWidth="1"/>
    <col min="963" max="965" width="7.5546875" bestFit="1" customWidth="1"/>
    <col min="966" max="966" width="12" bestFit="1" customWidth="1"/>
    <col min="967" max="970" width="7.5546875" bestFit="1" customWidth="1"/>
    <col min="971" max="971" width="12" bestFit="1" customWidth="1"/>
    <col min="972" max="974" width="7.5546875" bestFit="1" customWidth="1"/>
    <col min="975" max="975" width="12" bestFit="1" customWidth="1"/>
    <col min="976" max="978" width="7.5546875" bestFit="1" customWidth="1"/>
    <col min="979" max="979" width="12" bestFit="1" customWidth="1"/>
    <col min="980" max="980" width="9.33203125" bestFit="1" customWidth="1"/>
    <col min="981" max="981" width="12" bestFit="1" customWidth="1"/>
    <col min="982" max="984" width="7.5546875" bestFit="1" customWidth="1"/>
    <col min="985" max="985" width="12" bestFit="1" customWidth="1"/>
    <col min="986" max="986" width="9.33203125" bestFit="1" customWidth="1"/>
    <col min="987" max="987" width="12" bestFit="1" customWidth="1"/>
    <col min="988" max="989" width="7.5546875" bestFit="1" customWidth="1"/>
    <col min="990" max="990" width="12" bestFit="1" customWidth="1"/>
    <col min="991" max="994" width="7.5546875" bestFit="1" customWidth="1"/>
    <col min="995" max="995" width="12" bestFit="1" customWidth="1"/>
    <col min="996" max="998" width="7.5546875" bestFit="1" customWidth="1"/>
    <col min="999" max="999" width="12" bestFit="1" customWidth="1"/>
    <col min="1000" max="1001" width="7.5546875" bestFit="1" customWidth="1"/>
    <col min="1002" max="1002" width="12" bestFit="1" customWidth="1"/>
    <col min="1003" max="1005" width="7.5546875" bestFit="1" customWidth="1"/>
    <col min="1006" max="1006" width="12" bestFit="1" customWidth="1"/>
    <col min="1007" max="1009" width="7.5546875" bestFit="1" customWidth="1"/>
    <col min="1010" max="1010" width="12" bestFit="1" customWidth="1"/>
    <col min="1011" max="1012" width="7.5546875" bestFit="1" customWidth="1"/>
    <col min="1013" max="1013" width="12" bestFit="1" customWidth="1"/>
    <col min="1014" max="1016" width="7.5546875" bestFit="1" customWidth="1"/>
    <col min="1017" max="1017" width="12" bestFit="1" customWidth="1"/>
    <col min="1018" max="1018" width="9.33203125" bestFit="1" customWidth="1"/>
    <col min="1019" max="1019" width="12" bestFit="1" customWidth="1"/>
    <col min="1020" max="1020" width="9.33203125" bestFit="1" customWidth="1"/>
    <col min="1021" max="1021" width="12" bestFit="1" customWidth="1"/>
    <col min="1022" max="1022" width="9.33203125" bestFit="1" customWidth="1"/>
    <col min="1023" max="1023" width="12" bestFit="1" customWidth="1"/>
    <col min="1024" max="1025" width="7.5546875" bestFit="1" customWidth="1"/>
    <col min="1026" max="1026" width="12" bestFit="1" customWidth="1"/>
    <col min="1027" max="1029" width="7.5546875" bestFit="1" customWidth="1"/>
    <col min="1030" max="1030" width="12" bestFit="1" customWidth="1"/>
    <col min="1031" max="1033" width="7.5546875" bestFit="1" customWidth="1"/>
    <col min="1034" max="1034" width="12" bestFit="1" customWidth="1"/>
    <col min="1035" max="1035" width="9.33203125" bestFit="1" customWidth="1"/>
    <col min="1036" max="1036" width="12" bestFit="1" customWidth="1"/>
    <col min="1037" max="1038" width="7.5546875" bestFit="1" customWidth="1"/>
    <col min="1039" max="1039" width="12" bestFit="1" customWidth="1"/>
    <col min="1040" max="1040" width="9.33203125" bestFit="1" customWidth="1"/>
    <col min="1041" max="1041" width="12" bestFit="1" customWidth="1"/>
    <col min="1042" max="1043" width="7.5546875" bestFit="1" customWidth="1"/>
    <col min="1044" max="1044" width="12" bestFit="1" customWidth="1"/>
    <col min="1045" max="1045" width="9.33203125" bestFit="1" customWidth="1"/>
    <col min="1046" max="1046" width="12" bestFit="1" customWidth="1"/>
    <col min="1047" max="1047" width="9.33203125" bestFit="1" customWidth="1"/>
    <col min="1048" max="1048" width="12" bestFit="1" customWidth="1"/>
    <col min="1049" max="1050" width="7.5546875" bestFit="1" customWidth="1"/>
    <col min="1051" max="1051" width="12" bestFit="1" customWidth="1"/>
    <col min="1052" max="1053" width="7.5546875" bestFit="1" customWidth="1"/>
    <col min="1054" max="1054" width="12" bestFit="1" customWidth="1"/>
    <col min="1055" max="1056" width="7.5546875" bestFit="1" customWidth="1"/>
    <col min="1057" max="1057" width="12" bestFit="1" customWidth="1"/>
    <col min="1058" max="1063" width="7.5546875" bestFit="1" customWidth="1"/>
    <col min="1064" max="1064" width="12" bestFit="1" customWidth="1"/>
    <col min="1065" max="1065" width="9.33203125" bestFit="1" customWidth="1"/>
    <col min="1066" max="1066" width="12" bestFit="1" customWidth="1"/>
    <col min="1067" max="1068" width="7.5546875" bestFit="1" customWidth="1"/>
    <col min="1069" max="1069" width="12" bestFit="1" customWidth="1"/>
    <col min="1070" max="1071" width="7.5546875" bestFit="1" customWidth="1"/>
    <col min="1072" max="1072" width="12" bestFit="1" customWidth="1"/>
    <col min="1073" max="1073" width="9.33203125" bestFit="1" customWidth="1"/>
    <col min="1074" max="1074" width="12" bestFit="1" customWidth="1"/>
    <col min="1075" max="1076" width="7.5546875" bestFit="1" customWidth="1"/>
    <col min="1077" max="1077" width="12" bestFit="1" customWidth="1"/>
    <col min="1078" max="1079" width="7.5546875" bestFit="1" customWidth="1"/>
    <col min="1080" max="1080" width="12" bestFit="1" customWidth="1"/>
    <col min="1081" max="1083" width="7.5546875" bestFit="1" customWidth="1"/>
    <col min="1084" max="1084" width="12" bestFit="1" customWidth="1"/>
    <col min="1085" max="1086" width="7.5546875" bestFit="1" customWidth="1"/>
    <col min="1087" max="1087" width="12" bestFit="1" customWidth="1"/>
    <col min="1088" max="1090" width="7.5546875" bestFit="1" customWidth="1"/>
    <col min="1091" max="1091" width="12" bestFit="1" customWidth="1"/>
    <col min="1092" max="1093" width="7.5546875" bestFit="1" customWidth="1"/>
    <col min="1094" max="1094" width="12" bestFit="1" customWidth="1"/>
    <col min="1095" max="1095" width="9.33203125" bestFit="1" customWidth="1"/>
    <col min="1096" max="1096" width="12" bestFit="1" customWidth="1"/>
    <col min="1097" max="1099" width="7.5546875" bestFit="1" customWidth="1"/>
    <col min="1100" max="1100" width="12" bestFit="1" customWidth="1"/>
    <col min="1101" max="1103" width="7.5546875" bestFit="1" customWidth="1"/>
    <col min="1104" max="1104" width="12" bestFit="1" customWidth="1"/>
    <col min="1105" max="1105" width="9.33203125" bestFit="1" customWidth="1"/>
    <col min="1106" max="1106" width="12" bestFit="1" customWidth="1"/>
    <col min="1107" max="1107" width="9.33203125" bestFit="1" customWidth="1"/>
    <col min="1108" max="1108" width="12" bestFit="1" customWidth="1"/>
    <col min="1109" max="1109" width="9.33203125" bestFit="1" customWidth="1"/>
    <col min="1110" max="1110" width="12" bestFit="1" customWidth="1"/>
    <col min="1111" max="1111" width="9.33203125" bestFit="1" customWidth="1"/>
    <col min="1112" max="1112" width="12" bestFit="1" customWidth="1"/>
    <col min="1113" max="1117" width="7.5546875" bestFit="1" customWidth="1"/>
    <col min="1118" max="1118" width="12" bestFit="1" customWidth="1"/>
    <col min="1119" max="1122" width="7.5546875" bestFit="1" customWidth="1"/>
    <col min="1123" max="1123" width="12" bestFit="1" customWidth="1"/>
    <col min="1124" max="1124" width="9.33203125" bestFit="1" customWidth="1"/>
    <col min="1125" max="1125" width="12" bestFit="1" customWidth="1"/>
    <col min="1126" max="1128" width="7.5546875" bestFit="1" customWidth="1"/>
    <col min="1129" max="1129" width="12" bestFit="1" customWidth="1"/>
    <col min="1130" max="1130" width="9.33203125" bestFit="1" customWidth="1"/>
    <col min="1131" max="1131" width="12" bestFit="1" customWidth="1"/>
    <col min="1132" max="1133" width="7.5546875" bestFit="1" customWidth="1"/>
    <col min="1134" max="1134" width="12" bestFit="1" customWidth="1"/>
    <col min="1135" max="1136" width="7.5546875" bestFit="1" customWidth="1"/>
    <col min="1137" max="1137" width="12" bestFit="1" customWidth="1"/>
    <col min="1138" max="1138" width="9.33203125" bestFit="1" customWidth="1"/>
    <col min="1139" max="1139" width="12" bestFit="1" customWidth="1"/>
    <col min="1140" max="1141" width="7.5546875" bestFit="1" customWidth="1"/>
    <col min="1142" max="1142" width="12" bestFit="1" customWidth="1"/>
    <col min="1143" max="1143" width="9.33203125" bestFit="1" customWidth="1"/>
    <col min="1144" max="1144" width="12" bestFit="1" customWidth="1"/>
    <col min="1145" max="1146" width="7.5546875" bestFit="1" customWidth="1"/>
    <col min="1147" max="1147" width="12" bestFit="1" customWidth="1"/>
    <col min="1148" max="1148" width="9.33203125" bestFit="1" customWidth="1"/>
    <col min="1149" max="1149" width="12" bestFit="1" customWidth="1"/>
    <col min="1150" max="1150" width="9.33203125" bestFit="1" customWidth="1"/>
    <col min="1151" max="1151" width="12" bestFit="1" customWidth="1"/>
    <col min="1152" max="1152" width="9.33203125" bestFit="1" customWidth="1"/>
    <col min="1153" max="1153" width="12" bestFit="1" customWidth="1"/>
    <col min="1154" max="1154" width="9.33203125" bestFit="1" customWidth="1"/>
    <col min="1155" max="1155" width="12" bestFit="1" customWidth="1"/>
    <col min="1156" max="1157" width="7.5546875" bestFit="1" customWidth="1"/>
    <col min="1158" max="1158" width="12" bestFit="1" customWidth="1"/>
    <col min="1159" max="1159" width="9.33203125" bestFit="1" customWidth="1"/>
    <col min="1160" max="1160" width="12" bestFit="1" customWidth="1"/>
    <col min="1161" max="1161" width="9.33203125" bestFit="1" customWidth="1"/>
    <col min="1162" max="1162" width="12" bestFit="1" customWidth="1"/>
    <col min="1163" max="1163" width="9.33203125" bestFit="1" customWidth="1"/>
    <col min="1164" max="1164" width="12" bestFit="1" customWidth="1"/>
    <col min="1165" max="1166" width="7.5546875" bestFit="1" customWidth="1"/>
    <col min="1167" max="1167" width="12" bestFit="1" customWidth="1"/>
    <col min="1168" max="1168" width="9.33203125" bestFit="1" customWidth="1"/>
    <col min="1169" max="1169" width="12" bestFit="1" customWidth="1"/>
    <col min="1170" max="1173" width="7.5546875" bestFit="1" customWidth="1"/>
    <col min="1174" max="1174" width="12" bestFit="1" customWidth="1"/>
    <col min="1175" max="1175" width="9.33203125" bestFit="1" customWidth="1"/>
    <col min="1176" max="1176" width="12" bestFit="1" customWidth="1"/>
    <col min="1177" max="1178" width="7.5546875" bestFit="1" customWidth="1"/>
    <col min="1179" max="1179" width="12" bestFit="1" customWidth="1"/>
    <col min="1180" max="1181" width="7.5546875" bestFit="1" customWidth="1"/>
    <col min="1182" max="1182" width="12" bestFit="1" customWidth="1"/>
    <col min="1183" max="1183" width="9.33203125" bestFit="1" customWidth="1"/>
    <col min="1184" max="1184" width="12" bestFit="1" customWidth="1"/>
    <col min="1185" max="1185" width="9.33203125" bestFit="1" customWidth="1"/>
    <col min="1186" max="1186" width="12" bestFit="1" customWidth="1"/>
    <col min="1187" max="1188" width="7.5546875" bestFit="1" customWidth="1"/>
    <col min="1189" max="1189" width="12" bestFit="1" customWidth="1"/>
    <col min="1190" max="1191" width="7.5546875" bestFit="1" customWidth="1"/>
    <col min="1192" max="1192" width="12" bestFit="1" customWidth="1"/>
    <col min="1193" max="1193" width="9.33203125" bestFit="1" customWidth="1"/>
    <col min="1194" max="1194" width="12" bestFit="1" customWidth="1"/>
    <col min="1195" max="1195" width="9.33203125" bestFit="1" customWidth="1"/>
    <col min="1196" max="1196" width="12" bestFit="1" customWidth="1"/>
    <col min="1197" max="1197" width="9.33203125" bestFit="1" customWidth="1"/>
    <col min="1198" max="1198" width="12" bestFit="1" customWidth="1"/>
    <col min="1199" max="1199" width="9.33203125" bestFit="1" customWidth="1"/>
    <col min="1200" max="1200" width="12" bestFit="1" customWidth="1"/>
    <col min="1201" max="1201" width="9.33203125" bestFit="1" customWidth="1"/>
    <col min="1202" max="1202" width="12" bestFit="1" customWidth="1"/>
    <col min="1203" max="1203" width="9.33203125" bestFit="1" customWidth="1"/>
    <col min="1204" max="1204" width="12" bestFit="1" customWidth="1"/>
    <col min="1205" max="1205" width="9.33203125" bestFit="1" customWidth="1"/>
    <col min="1206" max="1206" width="12" bestFit="1" customWidth="1"/>
    <col min="1207" max="1207" width="9.33203125" bestFit="1" customWidth="1"/>
    <col min="1208" max="1208" width="12" bestFit="1" customWidth="1"/>
    <col min="1209" max="1209" width="9.33203125" bestFit="1" customWidth="1"/>
    <col min="1210" max="1210" width="12" bestFit="1" customWidth="1"/>
    <col min="1211" max="1213" width="7.5546875" bestFit="1" customWidth="1"/>
    <col min="1214" max="1214" width="12" bestFit="1" customWidth="1"/>
    <col min="1215" max="1215" width="9.33203125" bestFit="1" customWidth="1"/>
    <col min="1216" max="1216" width="12" bestFit="1" customWidth="1"/>
    <col min="1217" max="1218" width="7.5546875" bestFit="1" customWidth="1"/>
    <col min="1219" max="1219" width="12" bestFit="1" customWidth="1"/>
    <col min="1220" max="1220" width="9.33203125" bestFit="1" customWidth="1"/>
    <col min="1221" max="1221" width="12" bestFit="1" customWidth="1"/>
    <col min="1222" max="1224" width="7.5546875" bestFit="1" customWidth="1"/>
    <col min="1225" max="1225" width="12" bestFit="1" customWidth="1"/>
    <col min="1226" max="1228" width="7.5546875" bestFit="1" customWidth="1"/>
    <col min="1229" max="1229" width="12" bestFit="1" customWidth="1"/>
    <col min="1230" max="1231" width="7.5546875" bestFit="1" customWidth="1"/>
    <col min="1232" max="1232" width="12" bestFit="1" customWidth="1"/>
    <col min="1233" max="1233" width="9.33203125" bestFit="1" customWidth="1"/>
    <col min="1234" max="1234" width="12" bestFit="1" customWidth="1"/>
    <col min="1235" max="1236" width="7.5546875" bestFit="1" customWidth="1"/>
    <col min="1237" max="1237" width="12" bestFit="1" customWidth="1"/>
    <col min="1238" max="1240" width="7.5546875" bestFit="1" customWidth="1"/>
    <col min="1241" max="1241" width="12" bestFit="1" customWidth="1"/>
    <col min="1242" max="1245" width="7.5546875" bestFit="1" customWidth="1"/>
    <col min="1246" max="1246" width="12" bestFit="1" customWidth="1"/>
    <col min="1247" max="1247" width="9.33203125" bestFit="1" customWidth="1"/>
    <col min="1248" max="1248" width="12" bestFit="1" customWidth="1"/>
    <col min="1249" max="1249" width="9.33203125" bestFit="1" customWidth="1"/>
    <col min="1250" max="1250" width="12" bestFit="1" customWidth="1"/>
    <col min="1251" max="1251" width="9.33203125" bestFit="1" customWidth="1"/>
    <col min="1252" max="1252" width="12" bestFit="1" customWidth="1"/>
    <col min="1253" max="1253" width="9.33203125" bestFit="1" customWidth="1"/>
    <col min="1254" max="1254" width="12" bestFit="1" customWidth="1"/>
    <col min="1255" max="1255" width="9.33203125" bestFit="1" customWidth="1"/>
    <col min="1256" max="1256" width="12" bestFit="1" customWidth="1"/>
    <col min="1257" max="1258" width="7.5546875" bestFit="1" customWidth="1"/>
    <col min="1259" max="1259" width="12" bestFit="1" customWidth="1"/>
    <col min="1260" max="1260" width="9.33203125" bestFit="1" customWidth="1"/>
    <col min="1261" max="1261" width="12" bestFit="1" customWidth="1"/>
    <col min="1262" max="1262" width="9.33203125" bestFit="1" customWidth="1"/>
    <col min="1263" max="1263" width="12" bestFit="1" customWidth="1"/>
    <col min="1264" max="1265" width="7.5546875" bestFit="1" customWidth="1"/>
    <col min="1266" max="1266" width="12" bestFit="1" customWidth="1"/>
    <col min="1267" max="1268" width="7.5546875" bestFit="1" customWidth="1"/>
    <col min="1269" max="1269" width="12" bestFit="1" customWidth="1"/>
    <col min="1270" max="1270" width="9.33203125" bestFit="1" customWidth="1"/>
    <col min="1271" max="1271" width="12" bestFit="1" customWidth="1"/>
    <col min="1272" max="1273" width="7.5546875" bestFit="1" customWidth="1"/>
    <col min="1274" max="1274" width="12" bestFit="1" customWidth="1"/>
    <col min="1275" max="1275" width="9.33203125" bestFit="1" customWidth="1"/>
    <col min="1276" max="1276" width="12" bestFit="1" customWidth="1"/>
    <col min="1277" max="1278" width="7.5546875" bestFit="1" customWidth="1"/>
    <col min="1279" max="1279" width="12" bestFit="1" customWidth="1"/>
    <col min="1280" max="1281" width="7.5546875" bestFit="1" customWidth="1"/>
    <col min="1282" max="1282" width="12" bestFit="1" customWidth="1"/>
    <col min="1283" max="1283" width="9.33203125" bestFit="1" customWidth="1"/>
    <col min="1284" max="1284" width="12" bestFit="1" customWidth="1"/>
    <col min="1285" max="1285" width="9.33203125" bestFit="1" customWidth="1"/>
    <col min="1286" max="1286" width="12" bestFit="1" customWidth="1"/>
    <col min="1287" max="1290" width="7.5546875" bestFit="1" customWidth="1"/>
    <col min="1291" max="1291" width="12" bestFit="1" customWidth="1"/>
    <col min="1292" max="1293" width="7.5546875" bestFit="1" customWidth="1"/>
    <col min="1294" max="1294" width="12" bestFit="1" customWidth="1"/>
    <col min="1295" max="1295" width="9.33203125" bestFit="1" customWidth="1"/>
    <col min="1296" max="1296" width="12" bestFit="1" customWidth="1"/>
    <col min="1297" max="1297" width="9.33203125" bestFit="1" customWidth="1"/>
    <col min="1298" max="1298" width="12" bestFit="1" customWidth="1"/>
    <col min="1299" max="1300" width="7.5546875" bestFit="1" customWidth="1"/>
    <col min="1301" max="1301" width="12" bestFit="1" customWidth="1"/>
    <col min="1302" max="1305" width="7.5546875" bestFit="1" customWidth="1"/>
    <col min="1306" max="1306" width="12" bestFit="1" customWidth="1"/>
    <col min="1307" max="1307" width="9.33203125" bestFit="1" customWidth="1"/>
    <col min="1308" max="1308" width="12" bestFit="1" customWidth="1"/>
    <col min="1309" max="1311" width="7.5546875" bestFit="1" customWidth="1"/>
    <col min="1312" max="1312" width="12" bestFit="1" customWidth="1"/>
    <col min="1313" max="1314" width="7.5546875" bestFit="1" customWidth="1"/>
    <col min="1315" max="1315" width="12" bestFit="1" customWidth="1"/>
    <col min="1316" max="1317" width="7.5546875" bestFit="1" customWidth="1"/>
    <col min="1318" max="1318" width="12" bestFit="1" customWidth="1"/>
    <col min="1319" max="1320" width="7.5546875" bestFit="1" customWidth="1"/>
    <col min="1321" max="1321" width="12" bestFit="1" customWidth="1"/>
    <col min="1322" max="1323" width="7.5546875" bestFit="1" customWidth="1"/>
    <col min="1324" max="1324" width="12" bestFit="1" customWidth="1"/>
    <col min="1325" max="1325" width="9.33203125" bestFit="1" customWidth="1"/>
    <col min="1326" max="1326" width="12" bestFit="1" customWidth="1"/>
    <col min="1327" max="1329" width="7.5546875" bestFit="1" customWidth="1"/>
    <col min="1330" max="1330" width="12" bestFit="1" customWidth="1"/>
    <col min="1331" max="1332" width="7.5546875" bestFit="1" customWidth="1"/>
    <col min="1333" max="1333" width="12" bestFit="1" customWidth="1"/>
    <col min="1334" max="1337" width="7.5546875" bestFit="1" customWidth="1"/>
    <col min="1338" max="1338" width="12" bestFit="1" customWidth="1"/>
    <col min="1339" max="1339" width="9.33203125" bestFit="1" customWidth="1"/>
    <col min="1340" max="1340" width="12" bestFit="1" customWidth="1"/>
    <col min="1341" max="1342" width="7.5546875" bestFit="1" customWidth="1"/>
    <col min="1343" max="1343" width="12" bestFit="1" customWidth="1"/>
    <col min="1344" max="1344" width="9.33203125" bestFit="1" customWidth="1"/>
    <col min="1345" max="1345" width="12" bestFit="1" customWidth="1"/>
    <col min="1346" max="1346" width="9.33203125" bestFit="1" customWidth="1"/>
    <col min="1347" max="1347" width="12" bestFit="1" customWidth="1"/>
    <col min="1348" max="1348" width="9.33203125" bestFit="1" customWidth="1"/>
    <col min="1349" max="1349" width="12" bestFit="1" customWidth="1"/>
    <col min="1350" max="1351" width="7.5546875" bestFit="1" customWidth="1"/>
    <col min="1352" max="1352" width="12" bestFit="1" customWidth="1"/>
    <col min="1353" max="1354" width="7.5546875" bestFit="1" customWidth="1"/>
    <col min="1355" max="1355" width="12" bestFit="1" customWidth="1"/>
    <col min="1356" max="1357" width="7.5546875" bestFit="1" customWidth="1"/>
    <col min="1358" max="1358" width="12" bestFit="1" customWidth="1"/>
    <col min="1359" max="1362" width="7.5546875" bestFit="1" customWidth="1"/>
    <col min="1363" max="1363" width="12" bestFit="1" customWidth="1"/>
    <col min="1364" max="1366" width="7.5546875" bestFit="1" customWidth="1"/>
    <col min="1367" max="1367" width="12" bestFit="1" customWidth="1"/>
    <col min="1368" max="1369" width="7.5546875" bestFit="1" customWidth="1"/>
    <col min="1370" max="1370" width="12" bestFit="1" customWidth="1"/>
    <col min="1371" max="1371" width="9.33203125" bestFit="1" customWidth="1"/>
    <col min="1372" max="1372" width="12" bestFit="1" customWidth="1"/>
    <col min="1373" max="1373" width="9.33203125" bestFit="1" customWidth="1"/>
    <col min="1374" max="1374" width="12" bestFit="1" customWidth="1"/>
    <col min="1375" max="1375" width="9.33203125" bestFit="1" customWidth="1"/>
    <col min="1376" max="1376" width="12" bestFit="1" customWidth="1"/>
    <col min="1377" max="1377" width="9.33203125" bestFit="1" customWidth="1"/>
    <col min="1378" max="1378" width="12" bestFit="1" customWidth="1"/>
    <col min="1379" max="1382" width="7.5546875" bestFit="1" customWidth="1"/>
    <col min="1383" max="1383" width="12" bestFit="1" customWidth="1"/>
    <col min="1384" max="1385" width="7.5546875" bestFit="1" customWidth="1"/>
    <col min="1386" max="1386" width="12" bestFit="1" customWidth="1"/>
    <col min="1387" max="1390" width="7.5546875" bestFit="1" customWidth="1"/>
    <col min="1391" max="1391" width="12" bestFit="1" customWidth="1"/>
    <col min="1392" max="1393" width="7.5546875" bestFit="1" customWidth="1"/>
    <col min="1394" max="1394" width="12" bestFit="1" customWidth="1"/>
    <col min="1395" max="1398" width="7.5546875" bestFit="1" customWidth="1"/>
    <col min="1399" max="1399" width="12" bestFit="1" customWidth="1"/>
    <col min="1400" max="1400" width="9.33203125" bestFit="1" customWidth="1"/>
    <col min="1401" max="1401" width="12" bestFit="1" customWidth="1"/>
    <col min="1402" max="1403" width="7.5546875" bestFit="1" customWidth="1"/>
    <col min="1404" max="1404" width="12" bestFit="1" customWidth="1"/>
    <col min="1405" max="1405" width="9.33203125" bestFit="1" customWidth="1"/>
    <col min="1406" max="1406" width="12" bestFit="1" customWidth="1"/>
    <col min="1407" max="1408" width="7.5546875" bestFit="1" customWidth="1"/>
    <col min="1409" max="1409" width="12" bestFit="1" customWidth="1"/>
    <col min="1410" max="1411" width="7.5546875" bestFit="1" customWidth="1"/>
    <col min="1412" max="1412" width="12" bestFit="1" customWidth="1"/>
    <col min="1413" max="1413" width="9.33203125" bestFit="1" customWidth="1"/>
    <col min="1414" max="1414" width="12" bestFit="1" customWidth="1"/>
    <col min="1415" max="1416" width="7.5546875" bestFit="1" customWidth="1"/>
    <col min="1417" max="1417" width="12" bestFit="1" customWidth="1"/>
    <col min="1418" max="1418" width="9.33203125" bestFit="1" customWidth="1"/>
    <col min="1419" max="1419" width="12" bestFit="1" customWidth="1"/>
    <col min="1420" max="1420" width="9.33203125" bestFit="1" customWidth="1"/>
    <col min="1421" max="1421" width="12" bestFit="1" customWidth="1"/>
    <col min="1422" max="1422" width="9.33203125" bestFit="1" customWidth="1"/>
    <col min="1423" max="1423" width="12" bestFit="1" customWidth="1"/>
    <col min="1424" max="1424" width="9.33203125" bestFit="1" customWidth="1"/>
    <col min="1425" max="1425" width="12" bestFit="1" customWidth="1"/>
    <col min="1426" max="1426" width="9.33203125" bestFit="1" customWidth="1"/>
    <col min="1427" max="1427" width="12" bestFit="1" customWidth="1"/>
    <col min="1428" max="1428" width="9.33203125" bestFit="1" customWidth="1"/>
    <col min="1429" max="1429" width="12" bestFit="1" customWidth="1"/>
    <col min="1430" max="1430" width="9.33203125" bestFit="1" customWidth="1"/>
    <col min="1431" max="1431" width="12" bestFit="1" customWidth="1"/>
    <col min="1432" max="1432" width="9.33203125" bestFit="1" customWidth="1"/>
    <col min="1433" max="1433" width="12" bestFit="1" customWidth="1"/>
    <col min="1434" max="1435" width="7.5546875" bestFit="1" customWidth="1"/>
    <col min="1436" max="1436" width="12" bestFit="1" customWidth="1"/>
    <col min="1437" max="1437" width="9.33203125" bestFit="1" customWidth="1"/>
    <col min="1438" max="1438" width="12" bestFit="1" customWidth="1"/>
    <col min="1439" max="1440" width="7.5546875" bestFit="1" customWidth="1"/>
    <col min="1441" max="1441" width="12" bestFit="1" customWidth="1"/>
    <col min="1442" max="1442" width="9.33203125" bestFit="1" customWidth="1"/>
    <col min="1443" max="1443" width="12" bestFit="1" customWidth="1"/>
    <col min="1444" max="1444" width="9.33203125" bestFit="1" customWidth="1"/>
    <col min="1445" max="1445" width="12" bestFit="1" customWidth="1"/>
    <col min="1446" max="1447" width="7.5546875" bestFit="1" customWidth="1"/>
    <col min="1448" max="1448" width="12" bestFit="1" customWidth="1"/>
    <col min="1449" max="1449" width="9.33203125" bestFit="1" customWidth="1"/>
    <col min="1450" max="1450" width="12" bestFit="1" customWidth="1"/>
    <col min="1451" max="1453" width="7.5546875" bestFit="1" customWidth="1"/>
    <col min="1454" max="1454" width="12" bestFit="1" customWidth="1"/>
    <col min="1455" max="1455" width="9.33203125" bestFit="1" customWidth="1"/>
    <col min="1456" max="1456" width="12" bestFit="1" customWidth="1"/>
    <col min="1457" max="1457" width="9.33203125" bestFit="1" customWidth="1"/>
    <col min="1458" max="1458" width="12" bestFit="1" customWidth="1"/>
    <col min="1459" max="1462" width="7.5546875" bestFit="1" customWidth="1"/>
    <col min="1463" max="1463" width="12" bestFit="1" customWidth="1"/>
    <col min="1464" max="1465" width="7.5546875" bestFit="1" customWidth="1"/>
    <col min="1466" max="1466" width="12" bestFit="1" customWidth="1"/>
    <col min="1467" max="1467" width="9.33203125" bestFit="1" customWidth="1"/>
    <col min="1468" max="1468" width="12" bestFit="1" customWidth="1"/>
    <col min="1469" max="1470" width="7.5546875" bestFit="1" customWidth="1"/>
    <col min="1471" max="1471" width="12" bestFit="1" customWidth="1"/>
    <col min="1472" max="1472" width="9.33203125" bestFit="1" customWidth="1"/>
    <col min="1473" max="1473" width="12" bestFit="1" customWidth="1"/>
    <col min="1474" max="1475" width="7.5546875" bestFit="1" customWidth="1"/>
    <col min="1476" max="1476" width="12" bestFit="1" customWidth="1"/>
    <col min="1477" max="1478" width="7.5546875" bestFit="1" customWidth="1"/>
    <col min="1479" max="1479" width="12" bestFit="1" customWidth="1"/>
    <col min="1480" max="1481" width="7.5546875" bestFit="1" customWidth="1"/>
    <col min="1482" max="1482" width="12" bestFit="1" customWidth="1"/>
    <col min="1483" max="1484" width="7.5546875" bestFit="1" customWidth="1"/>
    <col min="1485" max="1485" width="12" bestFit="1" customWidth="1"/>
    <col min="1486" max="1487" width="7.5546875" bestFit="1" customWidth="1"/>
    <col min="1488" max="1488" width="12" bestFit="1" customWidth="1"/>
    <col min="1489" max="1489" width="9.33203125" bestFit="1" customWidth="1"/>
    <col min="1490" max="1490" width="12" bestFit="1" customWidth="1"/>
    <col min="1491" max="1492" width="7.5546875" bestFit="1" customWidth="1"/>
    <col min="1493" max="1493" width="12" bestFit="1" customWidth="1"/>
    <col min="1494" max="1494" width="9.33203125" bestFit="1" customWidth="1"/>
    <col min="1495" max="1495" width="12" bestFit="1" customWidth="1"/>
    <col min="1496" max="1498" width="7.5546875" bestFit="1" customWidth="1"/>
    <col min="1499" max="1499" width="12" bestFit="1" customWidth="1"/>
    <col min="1500" max="1501" width="7.5546875" bestFit="1" customWidth="1"/>
    <col min="1502" max="1502" width="12" bestFit="1" customWidth="1"/>
    <col min="1503" max="1504" width="7.5546875" bestFit="1" customWidth="1"/>
    <col min="1505" max="1505" width="12" bestFit="1" customWidth="1"/>
    <col min="1506" max="1507" width="7.5546875" bestFit="1" customWidth="1"/>
    <col min="1508" max="1508" width="12" bestFit="1" customWidth="1"/>
    <col min="1509" max="1509" width="9.33203125" bestFit="1" customWidth="1"/>
    <col min="1510" max="1510" width="12" bestFit="1" customWidth="1"/>
    <col min="1511" max="1511" width="9.33203125" bestFit="1" customWidth="1"/>
    <col min="1512" max="1512" width="12" bestFit="1" customWidth="1"/>
    <col min="1513" max="1513" width="9.33203125" bestFit="1" customWidth="1"/>
    <col min="1514" max="1514" width="12" bestFit="1" customWidth="1"/>
    <col min="1515" max="1517" width="7.5546875" bestFit="1" customWidth="1"/>
    <col min="1518" max="1518" width="12" bestFit="1" customWidth="1"/>
    <col min="1519" max="1519" width="9.33203125" bestFit="1" customWidth="1"/>
    <col min="1520" max="1520" width="12" bestFit="1" customWidth="1"/>
    <col min="1521" max="1523" width="7.5546875" bestFit="1" customWidth="1"/>
    <col min="1524" max="1524" width="12" bestFit="1" customWidth="1"/>
    <col min="1525" max="1528" width="7.5546875" bestFit="1" customWidth="1"/>
    <col min="1529" max="1529" width="12" bestFit="1" customWidth="1"/>
    <col min="1530" max="1531" width="7.5546875" bestFit="1" customWidth="1"/>
    <col min="1532" max="1532" width="12" bestFit="1" customWidth="1"/>
    <col min="1533" max="1533" width="9.33203125" bestFit="1" customWidth="1"/>
    <col min="1534" max="1534" width="12" bestFit="1" customWidth="1"/>
    <col min="1535" max="1536" width="7.5546875" bestFit="1" customWidth="1"/>
    <col min="1537" max="1537" width="12" bestFit="1" customWidth="1"/>
    <col min="1538" max="1538" width="9.33203125" bestFit="1" customWidth="1"/>
    <col min="1539" max="1539" width="12" bestFit="1" customWidth="1"/>
    <col min="1540" max="1542" width="7.5546875" bestFit="1" customWidth="1"/>
    <col min="1543" max="1543" width="12" bestFit="1" customWidth="1"/>
    <col min="1544" max="1546" width="7.5546875" bestFit="1" customWidth="1"/>
    <col min="1547" max="1547" width="12" bestFit="1" customWidth="1"/>
    <col min="1548" max="1549" width="7.5546875" bestFit="1" customWidth="1"/>
    <col min="1550" max="1550" width="12" bestFit="1" customWidth="1"/>
    <col min="1551" max="1551" width="9.33203125" bestFit="1" customWidth="1"/>
    <col min="1552" max="1552" width="12" bestFit="1" customWidth="1"/>
    <col min="1553" max="1554" width="7.5546875" bestFit="1" customWidth="1"/>
    <col min="1555" max="1555" width="12" bestFit="1" customWidth="1"/>
    <col min="1556" max="1556" width="9.33203125" bestFit="1" customWidth="1"/>
    <col min="1557" max="1557" width="12" bestFit="1" customWidth="1"/>
    <col min="1558" max="1559" width="7.5546875" bestFit="1" customWidth="1"/>
    <col min="1560" max="1560" width="12" bestFit="1" customWidth="1"/>
    <col min="1561" max="1561" width="9.33203125" bestFit="1" customWidth="1"/>
    <col min="1562" max="1562" width="12" bestFit="1" customWidth="1"/>
    <col min="1563" max="1564" width="7.5546875" bestFit="1" customWidth="1"/>
    <col min="1565" max="1565" width="12" bestFit="1" customWidth="1"/>
    <col min="1566" max="1568" width="7.5546875" bestFit="1" customWidth="1"/>
    <col min="1569" max="1569" width="12" bestFit="1" customWidth="1"/>
    <col min="1570" max="1571" width="7.5546875" bestFit="1" customWidth="1"/>
    <col min="1572" max="1572" width="12" bestFit="1" customWidth="1"/>
    <col min="1573" max="1575" width="7.5546875" bestFit="1" customWidth="1"/>
    <col min="1576" max="1576" width="12" bestFit="1" customWidth="1"/>
    <col min="1577" max="1578" width="7.5546875" bestFit="1" customWidth="1"/>
    <col min="1579" max="1579" width="12" bestFit="1" customWidth="1"/>
    <col min="1580" max="1580" width="9.33203125" bestFit="1" customWidth="1"/>
    <col min="1581" max="1581" width="12" bestFit="1" customWidth="1"/>
    <col min="1582" max="1583" width="7.5546875" bestFit="1" customWidth="1"/>
    <col min="1584" max="1584" width="12" bestFit="1" customWidth="1"/>
    <col min="1585" max="1586" width="7.5546875" bestFit="1" customWidth="1"/>
    <col min="1587" max="1587" width="12" bestFit="1" customWidth="1"/>
    <col min="1588" max="1588" width="9.33203125" bestFit="1" customWidth="1"/>
    <col min="1589" max="1589" width="12" bestFit="1" customWidth="1"/>
    <col min="1590" max="1590" width="9.33203125" bestFit="1" customWidth="1"/>
    <col min="1591" max="1591" width="12" bestFit="1" customWidth="1"/>
    <col min="1592" max="1593" width="7.5546875" bestFit="1" customWidth="1"/>
    <col min="1594" max="1594" width="12" bestFit="1" customWidth="1"/>
    <col min="1595" max="1595" width="9.33203125" bestFit="1" customWidth="1"/>
    <col min="1596" max="1596" width="12" bestFit="1" customWidth="1"/>
    <col min="1597" max="1597" width="9.33203125" bestFit="1" customWidth="1"/>
    <col min="1598" max="1598" width="12" bestFit="1" customWidth="1"/>
    <col min="1599" max="1601" width="7.5546875" bestFit="1" customWidth="1"/>
    <col min="1602" max="1602" width="12" bestFit="1" customWidth="1"/>
    <col min="1603" max="1606" width="7.5546875" bestFit="1" customWidth="1"/>
    <col min="1607" max="1607" width="12" bestFit="1" customWidth="1"/>
    <col min="1608" max="1608" width="9.33203125" bestFit="1" customWidth="1"/>
    <col min="1609" max="1609" width="12" bestFit="1" customWidth="1"/>
    <col min="1610" max="1610" width="9.33203125" bestFit="1" customWidth="1"/>
    <col min="1611" max="1611" width="12" bestFit="1" customWidth="1"/>
    <col min="1612" max="1612" width="9.33203125" bestFit="1" customWidth="1"/>
    <col min="1613" max="1613" width="12" bestFit="1" customWidth="1"/>
    <col min="1614" max="1614" width="9.33203125" bestFit="1" customWidth="1"/>
    <col min="1615" max="1615" width="12" bestFit="1" customWidth="1"/>
    <col min="1616" max="1616" width="9.33203125" bestFit="1" customWidth="1"/>
    <col min="1617" max="1617" width="12" bestFit="1" customWidth="1"/>
    <col min="1618" max="1620" width="7.5546875" bestFit="1" customWidth="1"/>
    <col min="1621" max="1621" width="12" bestFit="1" customWidth="1"/>
    <col min="1622" max="1623" width="7.5546875" bestFit="1" customWidth="1"/>
    <col min="1624" max="1624" width="12" bestFit="1" customWidth="1"/>
    <col min="1625" max="1625" width="9.33203125" bestFit="1" customWidth="1"/>
    <col min="1626" max="1626" width="12" bestFit="1" customWidth="1"/>
    <col min="1627" max="1628" width="7.5546875" bestFit="1" customWidth="1"/>
    <col min="1629" max="1629" width="12" bestFit="1" customWidth="1"/>
    <col min="1630" max="1630" width="9.33203125" bestFit="1" customWidth="1"/>
    <col min="1631" max="1631" width="12" bestFit="1" customWidth="1"/>
    <col min="1632" max="1634" width="7.5546875" bestFit="1" customWidth="1"/>
    <col min="1635" max="1635" width="12" bestFit="1" customWidth="1"/>
    <col min="1636" max="1636" width="9.33203125" bestFit="1" customWidth="1"/>
    <col min="1637" max="1637" width="12" bestFit="1" customWidth="1"/>
    <col min="1638" max="1638" width="9.33203125" bestFit="1" customWidth="1"/>
    <col min="1639" max="1639" width="12" bestFit="1" customWidth="1"/>
    <col min="1640" max="1641" width="7.5546875" bestFit="1" customWidth="1"/>
    <col min="1642" max="1642" width="12" bestFit="1" customWidth="1"/>
    <col min="1643" max="1643" width="9.33203125" bestFit="1" customWidth="1"/>
    <col min="1644" max="1644" width="12" bestFit="1" customWidth="1"/>
    <col min="1645" max="1645" width="9.33203125" bestFit="1" customWidth="1"/>
    <col min="1646" max="1646" width="12" bestFit="1" customWidth="1"/>
    <col min="1647" max="1649" width="7.5546875" bestFit="1" customWidth="1"/>
    <col min="1650" max="1650" width="12" bestFit="1" customWidth="1"/>
    <col min="1651" max="1651" width="9.33203125" bestFit="1" customWidth="1"/>
    <col min="1652" max="1652" width="12" bestFit="1" customWidth="1"/>
    <col min="1653" max="1654" width="7.5546875" bestFit="1" customWidth="1"/>
    <col min="1655" max="1655" width="12" bestFit="1" customWidth="1"/>
    <col min="1656" max="1656" width="9.33203125" bestFit="1" customWidth="1"/>
    <col min="1657" max="1657" width="12" bestFit="1" customWidth="1"/>
    <col min="1658" max="1660" width="7.5546875" bestFit="1" customWidth="1"/>
    <col min="1661" max="1661" width="12" bestFit="1" customWidth="1"/>
    <col min="1662" max="1663" width="7.5546875" bestFit="1" customWidth="1"/>
    <col min="1664" max="1664" width="12" bestFit="1" customWidth="1"/>
    <col min="1665" max="1665" width="9.33203125" bestFit="1" customWidth="1"/>
    <col min="1666" max="1666" width="12" bestFit="1" customWidth="1"/>
    <col min="1667" max="1667" width="9.33203125" bestFit="1" customWidth="1"/>
    <col min="1668" max="1668" width="12" bestFit="1" customWidth="1"/>
    <col min="1669" max="1669" width="9.33203125" bestFit="1" customWidth="1"/>
    <col min="1670" max="1670" width="12" bestFit="1" customWidth="1"/>
    <col min="1671" max="1672" width="7.5546875" bestFit="1" customWidth="1"/>
    <col min="1673" max="1673" width="12" bestFit="1" customWidth="1"/>
    <col min="1674" max="1674" width="9.33203125" bestFit="1" customWidth="1"/>
    <col min="1675" max="1675" width="12" bestFit="1" customWidth="1"/>
    <col min="1676" max="1677" width="7.5546875" bestFit="1" customWidth="1"/>
    <col min="1678" max="1678" width="12" bestFit="1" customWidth="1"/>
    <col min="1679" max="1679" width="9.33203125" bestFit="1" customWidth="1"/>
    <col min="1680" max="1680" width="12" bestFit="1" customWidth="1"/>
    <col min="1681" max="1681" width="9.33203125" bestFit="1" customWidth="1"/>
    <col min="1682" max="1682" width="12" bestFit="1" customWidth="1"/>
    <col min="1683" max="1683" width="9.33203125" bestFit="1" customWidth="1"/>
    <col min="1684" max="1684" width="12" bestFit="1" customWidth="1"/>
    <col min="1685" max="1685" width="9.33203125" bestFit="1" customWidth="1"/>
    <col min="1686" max="1686" width="12" bestFit="1" customWidth="1"/>
    <col min="1687" max="1689" width="7.5546875" bestFit="1" customWidth="1"/>
    <col min="1690" max="1690" width="12" bestFit="1" customWidth="1"/>
    <col min="1691" max="1693" width="7.5546875" bestFit="1" customWidth="1"/>
    <col min="1694" max="1694" width="12" bestFit="1" customWidth="1"/>
    <col min="1695" max="1696" width="7.5546875" bestFit="1" customWidth="1"/>
    <col min="1697" max="1697" width="12" bestFit="1" customWidth="1"/>
    <col min="1698" max="1700" width="7.5546875" bestFit="1" customWidth="1"/>
    <col min="1701" max="1701" width="12" bestFit="1" customWidth="1"/>
    <col min="1702" max="1702" width="9.33203125" bestFit="1" customWidth="1"/>
    <col min="1703" max="1703" width="12" bestFit="1" customWidth="1"/>
    <col min="1704" max="1705" width="7.5546875" bestFit="1" customWidth="1"/>
    <col min="1706" max="1706" width="12" bestFit="1" customWidth="1"/>
    <col min="1707" max="1708" width="7.5546875" bestFit="1" customWidth="1"/>
    <col min="1709" max="1709" width="12" bestFit="1" customWidth="1"/>
    <col min="1710" max="1710" width="9.33203125" bestFit="1" customWidth="1"/>
    <col min="1711" max="1711" width="12" bestFit="1" customWidth="1"/>
    <col min="1712" max="1712" width="9.33203125" bestFit="1" customWidth="1"/>
    <col min="1713" max="1713" width="12" bestFit="1" customWidth="1"/>
    <col min="1714" max="1715" width="7.5546875" bestFit="1" customWidth="1"/>
    <col min="1716" max="1716" width="12" bestFit="1" customWidth="1"/>
    <col min="1717" max="1717" width="9.33203125" bestFit="1" customWidth="1"/>
    <col min="1718" max="1718" width="12" bestFit="1" customWidth="1"/>
    <col min="1719" max="1719" width="9.33203125" bestFit="1" customWidth="1"/>
    <col min="1720" max="1720" width="12" bestFit="1" customWidth="1"/>
    <col min="1721" max="1721" width="9.33203125" bestFit="1" customWidth="1"/>
    <col min="1722" max="1722" width="12" bestFit="1" customWidth="1"/>
    <col min="1723" max="1723" width="9.33203125" bestFit="1" customWidth="1"/>
    <col min="1724" max="1724" width="12" bestFit="1" customWidth="1"/>
    <col min="1725" max="1725" width="9.33203125" bestFit="1" customWidth="1"/>
    <col min="1726" max="1726" width="12" bestFit="1" customWidth="1"/>
    <col min="1727" max="1728" width="7.5546875" bestFit="1" customWidth="1"/>
    <col min="1729" max="1729" width="12" bestFit="1" customWidth="1"/>
    <col min="1730" max="1730" width="9.33203125" bestFit="1" customWidth="1"/>
    <col min="1731" max="1731" width="12" bestFit="1" customWidth="1"/>
    <col min="1732" max="1734" width="7.5546875" bestFit="1" customWidth="1"/>
    <col min="1735" max="1735" width="12" bestFit="1" customWidth="1"/>
    <col min="1736" max="1736" width="9.33203125" bestFit="1" customWidth="1"/>
    <col min="1737" max="1737" width="12" bestFit="1" customWidth="1"/>
    <col min="1738" max="1738" width="9.33203125" bestFit="1" customWidth="1"/>
    <col min="1739" max="1739" width="12" bestFit="1" customWidth="1"/>
    <col min="1740" max="1741" width="7.5546875" bestFit="1" customWidth="1"/>
    <col min="1742" max="1742" width="12" bestFit="1" customWidth="1"/>
    <col min="1743" max="1745" width="7.5546875" bestFit="1" customWidth="1"/>
    <col min="1746" max="1746" width="12" bestFit="1" customWidth="1"/>
    <col min="1747" max="1747" width="9.33203125" bestFit="1" customWidth="1"/>
    <col min="1748" max="1748" width="12" bestFit="1" customWidth="1"/>
    <col min="1749" max="1749" width="9.33203125" bestFit="1" customWidth="1"/>
    <col min="1750" max="1750" width="12" bestFit="1" customWidth="1"/>
    <col min="1751" max="1752" width="7.5546875" bestFit="1" customWidth="1"/>
    <col min="1753" max="1753" width="12" bestFit="1" customWidth="1"/>
    <col min="1754" max="1754" width="9.33203125" bestFit="1" customWidth="1"/>
    <col min="1755" max="1755" width="12" bestFit="1" customWidth="1"/>
    <col min="1756" max="1758" width="7.5546875" bestFit="1" customWidth="1"/>
    <col min="1759" max="1759" width="12" bestFit="1" customWidth="1"/>
    <col min="1760" max="1761" width="7.5546875" bestFit="1" customWidth="1"/>
    <col min="1762" max="1762" width="12" bestFit="1" customWidth="1"/>
    <col min="1763" max="1765" width="7.5546875" bestFit="1" customWidth="1"/>
    <col min="1766" max="1766" width="12" bestFit="1" customWidth="1"/>
    <col min="1767" max="1767" width="9.33203125" bestFit="1" customWidth="1"/>
    <col min="1768" max="1768" width="12" bestFit="1" customWidth="1"/>
    <col min="1769" max="1769" width="9.33203125" bestFit="1" customWidth="1"/>
    <col min="1770" max="1770" width="12" bestFit="1" customWidth="1"/>
    <col min="1771" max="1771" width="9.33203125" bestFit="1" customWidth="1"/>
    <col min="1772" max="1772" width="12" bestFit="1" customWidth="1"/>
    <col min="1773" max="1773" width="9.33203125" bestFit="1" customWidth="1"/>
    <col min="1774" max="1774" width="12" bestFit="1" customWidth="1"/>
    <col min="1775" max="1776" width="7.5546875" bestFit="1" customWidth="1"/>
    <col min="1777" max="1777" width="12" bestFit="1" customWidth="1"/>
    <col min="1778" max="1778" width="9.33203125" bestFit="1" customWidth="1"/>
    <col min="1779" max="1779" width="12" bestFit="1" customWidth="1"/>
    <col min="1780" max="1781" width="7.5546875" bestFit="1" customWidth="1"/>
    <col min="1782" max="1782" width="12" bestFit="1" customWidth="1"/>
    <col min="1783" max="1783" width="9.33203125" bestFit="1" customWidth="1"/>
    <col min="1784" max="1784" width="12" bestFit="1" customWidth="1"/>
    <col min="1785" max="1787" width="7.5546875" bestFit="1" customWidth="1"/>
    <col min="1788" max="1788" width="12" bestFit="1" customWidth="1"/>
    <col min="1789" max="1789" width="9.33203125" bestFit="1" customWidth="1"/>
    <col min="1790" max="1790" width="12" bestFit="1" customWidth="1"/>
    <col min="1791" max="1791" width="9.33203125" bestFit="1" customWidth="1"/>
    <col min="1792" max="1792" width="12" bestFit="1" customWidth="1"/>
    <col min="1793" max="1793" width="9.33203125" bestFit="1" customWidth="1"/>
    <col min="1794" max="1794" width="12" bestFit="1" customWidth="1"/>
    <col min="1795" max="1797" width="7.5546875" bestFit="1" customWidth="1"/>
    <col min="1798" max="1798" width="12" bestFit="1" customWidth="1"/>
    <col min="1799" max="1799" width="9.33203125" bestFit="1" customWidth="1"/>
    <col min="1800" max="1800" width="12" bestFit="1" customWidth="1"/>
    <col min="1801" max="1802" width="7.5546875" bestFit="1" customWidth="1"/>
    <col min="1803" max="1803" width="12" bestFit="1" customWidth="1"/>
    <col min="1804" max="1805" width="7.5546875" bestFit="1" customWidth="1"/>
    <col min="1806" max="1806" width="12" bestFit="1" customWidth="1"/>
    <col min="1807" max="1807" width="9.33203125" bestFit="1" customWidth="1"/>
    <col min="1808" max="1808" width="12" bestFit="1" customWidth="1"/>
    <col min="1809" max="1811" width="7.5546875" bestFit="1" customWidth="1"/>
    <col min="1812" max="1812" width="12" bestFit="1" customWidth="1"/>
    <col min="1813" max="1815" width="7.5546875" bestFit="1" customWidth="1"/>
    <col min="1816" max="1816" width="12" bestFit="1" customWidth="1"/>
    <col min="1817" max="1817" width="9.33203125" bestFit="1" customWidth="1"/>
    <col min="1818" max="1818" width="12" bestFit="1" customWidth="1"/>
    <col min="1819" max="1819" width="9.33203125" bestFit="1" customWidth="1"/>
    <col min="1820" max="1820" width="12" bestFit="1" customWidth="1"/>
    <col min="1821" max="1821" width="9.33203125" bestFit="1" customWidth="1"/>
    <col min="1822" max="1822" width="12" bestFit="1" customWidth="1"/>
    <col min="1823" max="1823" width="9.33203125" bestFit="1" customWidth="1"/>
    <col min="1824" max="1824" width="12" bestFit="1" customWidth="1"/>
    <col min="1825" max="1825" width="9.33203125" bestFit="1" customWidth="1"/>
    <col min="1826" max="1826" width="12" bestFit="1" customWidth="1"/>
    <col min="1827" max="1828" width="7.5546875" bestFit="1" customWidth="1"/>
    <col min="1829" max="1829" width="12" bestFit="1" customWidth="1"/>
    <col min="1830" max="1831" width="7.5546875" bestFit="1" customWidth="1"/>
    <col min="1832" max="1832" width="12" bestFit="1" customWidth="1"/>
    <col min="1833" max="1833" width="9.33203125" bestFit="1" customWidth="1"/>
    <col min="1834" max="1834" width="12" bestFit="1" customWidth="1"/>
    <col min="1835" max="1835" width="9.33203125" bestFit="1" customWidth="1"/>
    <col min="1836" max="1836" width="12" bestFit="1" customWidth="1"/>
    <col min="1837" max="1839" width="7.5546875" bestFit="1" customWidth="1"/>
    <col min="1840" max="1840" width="12" bestFit="1" customWidth="1"/>
    <col min="1841" max="1841" width="9.33203125" bestFit="1" customWidth="1"/>
    <col min="1842" max="1842" width="12" bestFit="1" customWidth="1"/>
    <col min="1843" max="1844" width="7.5546875" bestFit="1" customWidth="1"/>
    <col min="1845" max="1845" width="12" bestFit="1" customWidth="1"/>
    <col min="1846" max="1846" width="9.33203125" bestFit="1" customWidth="1"/>
    <col min="1847" max="1847" width="12" bestFit="1" customWidth="1"/>
    <col min="1848" max="1848" width="9.33203125" bestFit="1" customWidth="1"/>
    <col min="1849" max="1849" width="12" bestFit="1" customWidth="1"/>
    <col min="1850" max="1850" width="9.33203125" bestFit="1" customWidth="1"/>
    <col min="1851" max="1851" width="12" bestFit="1" customWidth="1"/>
    <col min="1852" max="1852" width="9.33203125" bestFit="1" customWidth="1"/>
    <col min="1853" max="1853" width="12" bestFit="1" customWidth="1"/>
    <col min="1854" max="1854" width="9.33203125" bestFit="1" customWidth="1"/>
    <col min="1855" max="1855" width="12" bestFit="1" customWidth="1"/>
    <col min="1856" max="1858" width="7.5546875" bestFit="1" customWidth="1"/>
    <col min="1859" max="1859" width="12" bestFit="1" customWidth="1"/>
    <col min="1860" max="1862" width="7.5546875" bestFit="1" customWidth="1"/>
    <col min="1863" max="1863" width="12" bestFit="1" customWidth="1"/>
    <col min="1864" max="1864" width="9.33203125" bestFit="1" customWidth="1"/>
    <col min="1865" max="1865" width="12" bestFit="1" customWidth="1"/>
    <col min="1866" max="1866" width="9.33203125" bestFit="1" customWidth="1"/>
    <col min="1867" max="1867" width="12" bestFit="1" customWidth="1"/>
    <col min="1868" max="1868" width="9.33203125" bestFit="1" customWidth="1"/>
    <col min="1869" max="1869" width="12" bestFit="1" customWidth="1"/>
    <col min="1870" max="1870" width="9.33203125" bestFit="1" customWidth="1"/>
    <col min="1871" max="1871" width="12" bestFit="1" customWidth="1"/>
    <col min="1872" max="1872" width="9.33203125" bestFit="1" customWidth="1"/>
    <col min="1873" max="1873" width="12" bestFit="1" customWidth="1"/>
    <col min="1874" max="1874" width="9.33203125" bestFit="1" customWidth="1"/>
    <col min="1875" max="1875" width="12" bestFit="1" customWidth="1"/>
    <col min="1876" max="1876" width="9.33203125" bestFit="1" customWidth="1"/>
    <col min="1877" max="1877" width="12" bestFit="1" customWidth="1"/>
    <col min="1878" max="1879" width="7.5546875" bestFit="1" customWidth="1"/>
    <col min="1880" max="1880" width="12" bestFit="1" customWidth="1"/>
    <col min="1881" max="1881" width="9.33203125" bestFit="1" customWidth="1"/>
    <col min="1882" max="1882" width="12" bestFit="1" customWidth="1"/>
    <col min="1883" max="1883" width="9.33203125" bestFit="1" customWidth="1"/>
    <col min="1884" max="1884" width="12" bestFit="1" customWidth="1"/>
    <col min="1885" max="1885" width="9.33203125" bestFit="1" customWidth="1"/>
    <col min="1886" max="1886" width="12" bestFit="1" customWidth="1"/>
    <col min="1887" max="1887" width="9.33203125" bestFit="1" customWidth="1"/>
    <col min="1888" max="1888" width="12" bestFit="1" customWidth="1"/>
    <col min="1889" max="1891" width="7.5546875" bestFit="1" customWidth="1"/>
    <col min="1892" max="1892" width="12" bestFit="1" customWidth="1"/>
    <col min="1893" max="1893" width="9.33203125" bestFit="1" customWidth="1"/>
    <col min="1894" max="1894" width="12" bestFit="1" customWidth="1"/>
    <col min="1895" max="1897" width="7.5546875" bestFit="1" customWidth="1"/>
    <col min="1898" max="1898" width="12" bestFit="1" customWidth="1"/>
    <col min="1899" max="1899" width="9.33203125" bestFit="1" customWidth="1"/>
    <col min="1900" max="1900" width="12" bestFit="1" customWidth="1"/>
    <col min="1901" max="1902" width="7.5546875" bestFit="1" customWidth="1"/>
    <col min="1903" max="1903" width="12" bestFit="1" customWidth="1"/>
    <col min="1904" max="1906" width="7.5546875" bestFit="1" customWidth="1"/>
    <col min="1907" max="1907" width="12" bestFit="1" customWidth="1"/>
    <col min="1908" max="1908" width="9.33203125" bestFit="1" customWidth="1"/>
    <col min="1909" max="1909" width="12" bestFit="1" customWidth="1"/>
    <col min="1910" max="1911" width="7.5546875" bestFit="1" customWidth="1"/>
    <col min="1912" max="1912" width="12" bestFit="1" customWidth="1"/>
    <col min="1913" max="1913" width="9.33203125" bestFit="1" customWidth="1"/>
    <col min="1914" max="1914" width="12" bestFit="1" customWidth="1"/>
    <col min="1915" max="1916" width="7.5546875" bestFit="1" customWidth="1"/>
    <col min="1917" max="1917" width="12" bestFit="1" customWidth="1"/>
    <col min="1918" max="1918" width="9.33203125" bestFit="1" customWidth="1"/>
    <col min="1919" max="1919" width="12" bestFit="1" customWidth="1"/>
    <col min="1920" max="1921" width="7.5546875" bestFit="1" customWidth="1"/>
    <col min="1922" max="1922" width="12" bestFit="1" customWidth="1"/>
    <col min="1923" max="1923" width="9.33203125" bestFit="1" customWidth="1"/>
    <col min="1924" max="1924" width="12" bestFit="1" customWidth="1"/>
    <col min="1925" max="1925" width="9.33203125" bestFit="1" customWidth="1"/>
    <col min="1926" max="1926" width="12" bestFit="1" customWidth="1"/>
    <col min="1927" max="1927" width="9.33203125" bestFit="1" customWidth="1"/>
    <col min="1928" max="1928" width="12" bestFit="1" customWidth="1"/>
    <col min="1929" max="1929" width="9.33203125" bestFit="1" customWidth="1"/>
    <col min="1930" max="1930" width="12" bestFit="1" customWidth="1"/>
    <col min="1931" max="1931" width="9.33203125" bestFit="1" customWidth="1"/>
    <col min="1932" max="1932" width="12" bestFit="1" customWidth="1"/>
    <col min="1933" max="1934" width="7.5546875" bestFit="1" customWidth="1"/>
    <col min="1935" max="1935" width="12" bestFit="1" customWidth="1"/>
    <col min="1936" max="1936" width="9.33203125" bestFit="1" customWidth="1"/>
    <col min="1937" max="1937" width="12" bestFit="1" customWidth="1"/>
    <col min="1938" max="1940" width="7.5546875" bestFit="1" customWidth="1"/>
    <col min="1941" max="1941" width="12" bestFit="1" customWidth="1"/>
    <col min="1942" max="1942" width="9.33203125" bestFit="1" customWidth="1"/>
    <col min="1943" max="1943" width="12" bestFit="1" customWidth="1"/>
    <col min="1944" max="1945" width="7.5546875" bestFit="1" customWidth="1"/>
    <col min="1946" max="1946" width="12" bestFit="1" customWidth="1"/>
    <col min="1947" max="1947" width="9.33203125" bestFit="1" customWidth="1"/>
    <col min="1948" max="1948" width="12" bestFit="1" customWidth="1"/>
    <col min="1949" max="1950" width="7.5546875" bestFit="1" customWidth="1"/>
    <col min="1951" max="1951" width="12" bestFit="1" customWidth="1"/>
    <col min="1952" max="1952" width="9.33203125" bestFit="1" customWidth="1"/>
    <col min="1953" max="1953" width="12" bestFit="1" customWidth="1"/>
    <col min="1954" max="1954" width="9.33203125" bestFit="1" customWidth="1"/>
    <col min="1955" max="1955" width="12" bestFit="1" customWidth="1"/>
    <col min="1956" max="1956" width="9.33203125" bestFit="1" customWidth="1"/>
    <col min="1957" max="1957" width="12" bestFit="1" customWidth="1"/>
    <col min="1958" max="1958" width="9.33203125" bestFit="1" customWidth="1"/>
    <col min="1959" max="1959" width="12" bestFit="1" customWidth="1"/>
    <col min="1960" max="1960" width="9.33203125" bestFit="1" customWidth="1"/>
    <col min="1961" max="1961" width="12" bestFit="1" customWidth="1"/>
    <col min="1962" max="1963" width="7.5546875" bestFit="1" customWidth="1"/>
    <col min="1964" max="1964" width="12" bestFit="1" customWidth="1"/>
    <col min="1965" max="1965" width="9.33203125" bestFit="1" customWidth="1"/>
    <col min="1966" max="1966" width="12" bestFit="1" customWidth="1"/>
    <col min="1967" max="1967" width="9.33203125" bestFit="1" customWidth="1"/>
    <col min="1968" max="1968" width="12" bestFit="1" customWidth="1"/>
    <col min="1969" max="1969" width="9.33203125" bestFit="1" customWidth="1"/>
    <col min="1970" max="1970" width="12" bestFit="1" customWidth="1"/>
    <col min="1971" max="1971" width="9.33203125" bestFit="1" customWidth="1"/>
    <col min="1972" max="1972" width="12" bestFit="1" customWidth="1"/>
    <col min="1973" max="1973" width="9.33203125" bestFit="1" customWidth="1"/>
    <col min="1974" max="1974" width="12" bestFit="1" customWidth="1"/>
    <col min="1975" max="1975" width="9.33203125" bestFit="1" customWidth="1"/>
    <col min="1976" max="1976" width="12" bestFit="1" customWidth="1"/>
    <col min="1977" max="1977" width="9.33203125" bestFit="1" customWidth="1"/>
    <col min="1978" max="1978" width="12" bestFit="1" customWidth="1"/>
    <col min="1979" max="1979" width="9.33203125" bestFit="1" customWidth="1"/>
    <col min="1980" max="1980" width="12" bestFit="1" customWidth="1"/>
    <col min="1981" max="1984" width="7.5546875" bestFit="1" customWidth="1"/>
    <col min="1985" max="1985" width="12" bestFit="1" customWidth="1"/>
    <col min="1986" max="1986" width="9.33203125" bestFit="1" customWidth="1"/>
    <col min="1987" max="1987" width="12" bestFit="1" customWidth="1"/>
    <col min="1988" max="1988" width="9.33203125" bestFit="1" customWidth="1"/>
    <col min="1989" max="1989" width="12" bestFit="1" customWidth="1"/>
    <col min="1990" max="1991" width="7.5546875" bestFit="1" customWidth="1"/>
    <col min="1992" max="1992" width="12" bestFit="1" customWidth="1"/>
    <col min="1993" max="1993" width="9.33203125" bestFit="1" customWidth="1"/>
    <col min="1994" max="1994" width="12" bestFit="1" customWidth="1"/>
    <col min="1995" max="1995" width="9.33203125" bestFit="1" customWidth="1"/>
    <col min="1996" max="1996" width="12" bestFit="1" customWidth="1"/>
    <col min="1997" max="1997" width="9.33203125" bestFit="1" customWidth="1"/>
    <col min="1998" max="1998" width="12" bestFit="1" customWidth="1"/>
    <col min="1999" max="2001" width="7.5546875" bestFit="1" customWidth="1"/>
    <col min="2002" max="2002" width="12" bestFit="1" customWidth="1"/>
    <col min="2003" max="2004" width="7.5546875" bestFit="1" customWidth="1"/>
    <col min="2005" max="2005" width="12" bestFit="1" customWidth="1"/>
    <col min="2006" max="2006" width="9.33203125" bestFit="1" customWidth="1"/>
    <col min="2007" max="2007" width="12" bestFit="1" customWidth="1"/>
    <col min="2008" max="2008" width="9.33203125" bestFit="1" customWidth="1"/>
    <col min="2009" max="2009" width="12" bestFit="1" customWidth="1"/>
    <col min="2010" max="2010" width="9.33203125" bestFit="1" customWidth="1"/>
    <col min="2011" max="2011" width="12" bestFit="1" customWidth="1"/>
    <col min="2012" max="2012" width="9.33203125" bestFit="1" customWidth="1"/>
    <col min="2013" max="2013" width="12" bestFit="1" customWidth="1"/>
    <col min="2014" max="2015" width="7.5546875" bestFit="1" customWidth="1"/>
    <col min="2016" max="2016" width="12" bestFit="1" customWidth="1"/>
    <col min="2017" max="2017" width="9.33203125" bestFit="1" customWidth="1"/>
    <col min="2018" max="2018" width="12" bestFit="1" customWidth="1"/>
    <col min="2019" max="2020" width="7.5546875" bestFit="1" customWidth="1"/>
    <col min="2021" max="2021" width="12" bestFit="1" customWidth="1"/>
    <col min="2022" max="2023" width="7.5546875" bestFit="1" customWidth="1"/>
    <col min="2024" max="2024" width="12" bestFit="1" customWidth="1"/>
    <col min="2025" max="2025" width="9.33203125" bestFit="1" customWidth="1"/>
    <col min="2026" max="2026" width="12" bestFit="1" customWidth="1"/>
    <col min="2027" max="2027" width="9.33203125" bestFit="1" customWidth="1"/>
    <col min="2028" max="2028" width="12" bestFit="1" customWidth="1"/>
    <col min="2029" max="2029" width="9.33203125" bestFit="1" customWidth="1"/>
    <col min="2030" max="2030" width="12" bestFit="1" customWidth="1"/>
    <col min="2031" max="2031" width="9.33203125" bestFit="1" customWidth="1"/>
    <col min="2032" max="2032" width="12" bestFit="1" customWidth="1"/>
    <col min="2033" max="2033" width="9.33203125" bestFit="1" customWidth="1"/>
    <col min="2034" max="2034" width="12" bestFit="1" customWidth="1"/>
    <col min="2035" max="2035" width="9.33203125" bestFit="1" customWidth="1"/>
    <col min="2036" max="2036" width="12" bestFit="1" customWidth="1"/>
    <col min="2037" max="2037" width="9.33203125" bestFit="1" customWidth="1"/>
    <col min="2038" max="2038" width="12" bestFit="1" customWidth="1"/>
    <col min="2039" max="2039" width="9.33203125" bestFit="1" customWidth="1"/>
    <col min="2040" max="2040" width="12" bestFit="1" customWidth="1"/>
    <col min="2041" max="2041" width="9.33203125" bestFit="1" customWidth="1"/>
    <col min="2042" max="2042" width="12" bestFit="1" customWidth="1"/>
    <col min="2043" max="2044" width="7.5546875" bestFit="1" customWidth="1"/>
    <col min="2045" max="2045" width="12" bestFit="1" customWidth="1"/>
    <col min="2046" max="2047" width="7.5546875" bestFit="1" customWidth="1"/>
    <col min="2048" max="2048" width="12" bestFit="1" customWidth="1"/>
    <col min="2049" max="2050" width="7.5546875" bestFit="1" customWidth="1"/>
    <col min="2051" max="2051" width="12" bestFit="1" customWidth="1"/>
    <col min="2052" max="2052" width="9.33203125" bestFit="1" customWidth="1"/>
    <col min="2053" max="2053" width="12" bestFit="1" customWidth="1"/>
    <col min="2054" max="2054" width="9.33203125" bestFit="1" customWidth="1"/>
    <col min="2055" max="2055" width="12" bestFit="1" customWidth="1"/>
    <col min="2056" max="2056" width="9.33203125" bestFit="1" customWidth="1"/>
    <col min="2057" max="2057" width="12" bestFit="1" customWidth="1"/>
    <col min="2058" max="2058" width="9.33203125" bestFit="1" customWidth="1"/>
    <col min="2059" max="2059" width="12" bestFit="1" customWidth="1"/>
    <col min="2060" max="2060" width="9.33203125" bestFit="1" customWidth="1"/>
    <col min="2061" max="2061" width="12" bestFit="1" customWidth="1"/>
    <col min="2062" max="2062" width="9.33203125" bestFit="1" customWidth="1"/>
    <col min="2063" max="2063" width="12" bestFit="1" customWidth="1"/>
    <col min="2064" max="2064" width="9.33203125" bestFit="1" customWidth="1"/>
    <col min="2065" max="2065" width="12" bestFit="1" customWidth="1"/>
    <col min="2066" max="2066" width="9.33203125" bestFit="1" customWidth="1"/>
    <col min="2067" max="2067" width="12" bestFit="1" customWidth="1"/>
    <col min="2068" max="2068" width="9.33203125" bestFit="1" customWidth="1"/>
    <col min="2069" max="2069" width="12" bestFit="1" customWidth="1"/>
    <col min="2070" max="2071" width="7.5546875" bestFit="1" customWidth="1"/>
    <col min="2072" max="2072" width="12" bestFit="1" customWidth="1"/>
    <col min="2073" max="2073" width="9.33203125" bestFit="1" customWidth="1"/>
    <col min="2074" max="2074" width="12" bestFit="1" customWidth="1"/>
    <col min="2075" max="2075" width="9.33203125" bestFit="1" customWidth="1"/>
    <col min="2076" max="2076" width="12" bestFit="1" customWidth="1"/>
    <col min="2077" max="2077" width="9.33203125" bestFit="1" customWidth="1"/>
    <col min="2078" max="2078" width="12" bestFit="1" customWidth="1"/>
    <col min="2079" max="2079" width="9.33203125" bestFit="1" customWidth="1"/>
    <col min="2080" max="2080" width="12" bestFit="1" customWidth="1"/>
    <col min="2081" max="2081" width="9.33203125" bestFit="1" customWidth="1"/>
    <col min="2082" max="2082" width="12" bestFit="1" customWidth="1"/>
    <col min="2083" max="2083" width="9.33203125" bestFit="1" customWidth="1"/>
    <col min="2084" max="2084" width="12" bestFit="1" customWidth="1"/>
    <col min="2085" max="2085" width="9.33203125" bestFit="1" customWidth="1"/>
    <col min="2086" max="2086" width="12" bestFit="1" customWidth="1"/>
    <col min="2087" max="2087" width="9.33203125" bestFit="1" customWidth="1"/>
    <col min="2088" max="2088" width="12" bestFit="1" customWidth="1"/>
    <col min="2089" max="2091" width="7.5546875" bestFit="1" customWidth="1"/>
    <col min="2092" max="2092" width="12" bestFit="1" customWidth="1"/>
    <col min="2093" max="2093" width="9.33203125" bestFit="1" customWidth="1"/>
    <col min="2094" max="2094" width="12" bestFit="1" customWidth="1"/>
    <col min="2095" max="2096" width="7.5546875" bestFit="1" customWidth="1"/>
    <col min="2097" max="2097" width="12" bestFit="1" customWidth="1"/>
    <col min="2098" max="2098" width="9.33203125" bestFit="1" customWidth="1"/>
    <col min="2099" max="2099" width="12" bestFit="1" customWidth="1"/>
    <col min="2100" max="2100" width="9.33203125" bestFit="1" customWidth="1"/>
    <col min="2101" max="2101" width="12" bestFit="1" customWidth="1"/>
    <col min="2102" max="2102" width="9.33203125" bestFit="1" customWidth="1"/>
    <col min="2103" max="2103" width="12" bestFit="1" customWidth="1"/>
    <col min="2104" max="2104" width="9.33203125" bestFit="1" customWidth="1"/>
    <col min="2105" max="2105" width="12" bestFit="1" customWidth="1"/>
    <col min="2106" max="2106" width="9.33203125" bestFit="1" customWidth="1"/>
    <col min="2107" max="2107" width="12" bestFit="1" customWidth="1"/>
    <col min="2108" max="2108" width="9.33203125" bestFit="1" customWidth="1"/>
    <col min="2109" max="2109" width="12" bestFit="1" customWidth="1"/>
    <col min="2110" max="2110" width="9.33203125" bestFit="1" customWidth="1"/>
    <col min="2111" max="2111" width="12" bestFit="1" customWidth="1"/>
    <col min="2112" max="2112" width="9.33203125" bestFit="1" customWidth="1"/>
    <col min="2113" max="2113" width="12" bestFit="1" customWidth="1"/>
    <col min="2114" max="2114" width="9.33203125" bestFit="1" customWidth="1"/>
    <col min="2115" max="2115" width="12" bestFit="1" customWidth="1"/>
    <col min="2116" max="2116" width="9.33203125" bestFit="1" customWidth="1"/>
    <col min="2117" max="2117" width="12" bestFit="1" customWidth="1"/>
    <col min="2118" max="2118" width="9.33203125" bestFit="1" customWidth="1"/>
    <col min="2119" max="2119" width="12" bestFit="1" customWidth="1"/>
    <col min="2120" max="2120" width="9.33203125" bestFit="1" customWidth="1"/>
    <col min="2121" max="2121" width="12" bestFit="1" customWidth="1"/>
    <col min="2122" max="2122" width="9.33203125" bestFit="1" customWidth="1"/>
    <col min="2123" max="2123" width="12" bestFit="1" customWidth="1"/>
    <col min="2124" max="2126" width="7.5546875" bestFit="1" customWidth="1"/>
    <col min="2127" max="2127" width="12" bestFit="1" customWidth="1"/>
    <col min="2128" max="2129" width="7.5546875" bestFit="1" customWidth="1"/>
    <col min="2130" max="2130" width="12" bestFit="1" customWidth="1"/>
    <col min="2131" max="2132" width="7.5546875" bestFit="1" customWidth="1"/>
    <col min="2133" max="2133" width="12" bestFit="1" customWidth="1"/>
    <col min="2134" max="2135" width="7.5546875" bestFit="1" customWidth="1"/>
    <col min="2136" max="2136" width="12" bestFit="1" customWidth="1"/>
    <col min="2137" max="2138" width="7.5546875" bestFit="1" customWidth="1"/>
    <col min="2139" max="2139" width="12" bestFit="1" customWidth="1"/>
    <col min="2140" max="2140" width="9.33203125" bestFit="1" customWidth="1"/>
    <col min="2141" max="2141" width="12" bestFit="1" customWidth="1"/>
    <col min="2142" max="2142" width="9.33203125" bestFit="1" customWidth="1"/>
    <col min="2143" max="2143" width="12" bestFit="1" customWidth="1"/>
    <col min="2144" max="2144" width="9.33203125" bestFit="1" customWidth="1"/>
    <col min="2145" max="2145" width="12" bestFit="1" customWidth="1"/>
    <col min="2146" max="2148" width="7.5546875" bestFit="1" customWidth="1"/>
    <col min="2149" max="2149" width="12" bestFit="1" customWidth="1"/>
    <col min="2150" max="2150" width="9.33203125" bestFit="1" customWidth="1"/>
    <col min="2151" max="2151" width="12" bestFit="1" customWidth="1"/>
    <col min="2152" max="2152" width="9.33203125" bestFit="1" customWidth="1"/>
    <col min="2153" max="2153" width="12" bestFit="1" customWidth="1"/>
    <col min="2154" max="2154" width="9.33203125" bestFit="1" customWidth="1"/>
    <col min="2155" max="2155" width="12" bestFit="1" customWidth="1"/>
    <col min="2156" max="2156" width="9.33203125" bestFit="1" customWidth="1"/>
    <col min="2157" max="2157" width="12" bestFit="1" customWidth="1"/>
    <col min="2158" max="2158" width="9.33203125" bestFit="1" customWidth="1"/>
    <col min="2159" max="2159" width="12" bestFit="1" customWidth="1"/>
    <col min="2160" max="2160" width="9.33203125" bestFit="1" customWidth="1"/>
    <col min="2161" max="2161" width="12" bestFit="1" customWidth="1"/>
    <col min="2162" max="2163" width="7.5546875" bestFit="1" customWidth="1"/>
    <col min="2164" max="2164" width="12" bestFit="1" customWidth="1"/>
    <col min="2165" max="2165" width="9.33203125" bestFit="1" customWidth="1"/>
    <col min="2166" max="2166" width="12" bestFit="1" customWidth="1"/>
    <col min="2167" max="2167" width="9.33203125" bestFit="1" customWidth="1"/>
    <col min="2168" max="2168" width="12" bestFit="1" customWidth="1"/>
    <col min="2169" max="2169" width="9.33203125" bestFit="1" customWidth="1"/>
    <col min="2170" max="2170" width="12" bestFit="1" customWidth="1"/>
    <col min="2171" max="2171" width="9.33203125" bestFit="1" customWidth="1"/>
    <col min="2172" max="2172" width="12" bestFit="1" customWidth="1"/>
    <col min="2173" max="2173" width="9.33203125" bestFit="1" customWidth="1"/>
    <col min="2174" max="2174" width="12" bestFit="1" customWidth="1"/>
    <col min="2175" max="2175" width="9.33203125" bestFit="1" customWidth="1"/>
    <col min="2176" max="2176" width="12" bestFit="1" customWidth="1"/>
    <col min="2177" max="2179" width="7.5546875" bestFit="1" customWidth="1"/>
    <col min="2180" max="2180" width="12" bestFit="1" customWidth="1"/>
    <col min="2181" max="2181" width="9.33203125" bestFit="1" customWidth="1"/>
    <col min="2182" max="2182" width="12" bestFit="1" customWidth="1"/>
    <col min="2183" max="2185" width="7.5546875" bestFit="1" customWidth="1"/>
    <col min="2186" max="2186" width="12" bestFit="1" customWidth="1"/>
    <col min="2187" max="2188" width="7.5546875" bestFit="1" customWidth="1"/>
    <col min="2189" max="2189" width="12" bestFit="1" customWidth="1"/>
    <col min="2190" max="2190" width="9.33203125" bestFit="1" customWidth="1"/>
    <col min="2191" max="2191" width="12" bestFit="1" customWidth="1"/>
    <col min="2192" max="2193" width="7.5546875" bestFit="1" customWidth="1"/>
    <col min="2194" max="2194" width="12" bestFit="1" customWidth="1"/>
    <col min="2195" max="2196" width="7.5546875" bestFit="1" customWidth="1"/>
    <col min="2197" max="2197" width="12" bestFit="1" customWidth="1"/>
    <col min="2198" max="2198" width="9.33203125" bestFit="1" customWidth="1"/>
    <col min="2199" max="2199" width="12" bestFit="1" customWidth="1"/>
    <col min="2200" max="2200" width="9.33203125" bestFit="1" customWidth="1"/>
    <col min="2201" max="2201" width="12" bestFit="1" customWidth="1"/>
    <col min="2202" max="2203" width="7.5546875" bestFit="1" customWidth="1"/>
    <col min="2204" max="2204" width="12" bestFit="1" customWidth="1"/>
    <col min="2205" max="2205" width="9.33203125" bestFit="1" customWidth="1"/>
    <col min="2206" max="2206" width="12" bestFit="1" customWidth="1"/>
    <col min="2207" max="2207" width="9.33203125" bestFit="1" customWidth="1"/>
    <col min="2208" max="2208" width="12" bestFit="1" customWidth="1"/>
    <col min="2209" max="2209" width="9.33203125" bestFit="1" customWidth="1"/>
    <col min="2210" max="2210" width="12" bestFit="1" customWidth="1"/>
    <col min="2211" max="2212" width="7.5546875" bestFit="1" customWidth="1"/>
    <col min="2213" max="2213" width="12" bestFit="1" customWidth="1"/>
    <col min="2214" max="2215" width="7.5546875" bestFit="1" customWidth="1"/>
    <col min="2216" max="2216" width="12" bestFit="1" customWidth="1"/>
    <col min="2217" max="2217" width="9.33203125" bestFit="1" customWidth="1"/>
    <col min="2218" max="2218" width="12" bestFit="1" customWidth="1"/>
    <col min="2219" max="2219" width="9.33203125" bestFit="1" customWidth="1"/>
    <col min="2220" max="2220" width="12" bestFit="1" customWidth="1"/>
    <col min="2221" max="2221" width="9.33203125" bestFit="1" customWidth="1"/>
    <col min="2222" max="2222" width="12" bestFit="1" customWidth="1"/>
    <col min="2223" max="2223" width="9.33203125" bestFit="1" customWidth="1"/>
    <col min="2224" max="2224" width="12" bestFit="1" customWidth="1"/>
    <col min="2225" max="2226" width="7.5546875" bestFit="1" customWidth="1"/>
    <col min="2227" max="2227" width="12" bestFit="1" customWidth="1"/>
    <col min="2228" max="2230" width="9.109375" bestFit="1" customWidth="1"/>
    <col min="2231" max="2231" width="13.6640625" bestFit="1" customWidth="1"/>
    <col min="2232" max="2234" width="9.109375" bestFit="1" customWidth="1"/>
    <col min="2235" max="2235" width="13.6640625" bestFit="1" customWidth="1"/>
    <col min="2236" max="2236" width="10.6640625" bestFit="1" customWidth="1"/>
    <col min="2237" max="2237" width="13.6640625" bestFit="1" customWidth="1"/>
    <col min="2238" max="2239" width="9.109375" bestFit="1" customWidth="1"/>
    <col min="2240" max="2240" width="13.6640625" bestFit="1" customWidth="1"/>
    <col min="2241" max="2241" width="10.6640625" bestFit="1" customWidth="1"/>
    <col min="2242" max="2242" width="13.6640625" bestFit="1" customWidth="1"/>
    <col min="2243" max="2243" width="10.6640625" bestFit="1" customWidth="1"/>
    <col min="2244" max="2244" width="13.6640625" bestFit="1" customWidth="1"/>
    <col min="2245" max="2245" width="10.6640625" bestFit="1" customWidth="1"/>
    <col min="2246" max="2246" width="13.6640625" bestFit="1" customWidth="1"/>
    <col min="2247" max="2247" width="10.6640625" bestFit="1" customWidth="1"/>
    <col min="2248" max="2248" width="13.6640625" bestFit="1" customWidth="1"/>
    <col min="2249" max="2249" width="10.6640625" bestFit="1" customWidth="1"/>
    <col min="2250" max="2250" width="13.6640625" bestFit="1" customWidth="1"/>
    <col min="2251" max="2252" width="9.109375" bestFit="1" customWidth="1"/>
    <col min="2253" max="2253" width="13.6640625" bestFit="1" customWidth="1"/>
    <col min="2254" max="2254" width="10.6640625" bestFit="1" customWidth="1"/>
    <col min="2255" max="2255" width="13.6640625" bestFit="1" customWidth="1"/>
    <col min="2256" max="2256" width="10.6640625" bestFit="1" customWidth="1"/>
    <col min="2257" max="2257" width="13.6640625" bestFit="1" customWidth="1"/>
    <col min="2258" max="2258" width="10.6640625" bestFit="1" customWidth="1"/>
    <col min="2259" max="2259" width="13.6640625" bestFit="1" customWidth="1"/>
    <col min="2260" max="2260" width="10.6640625" bestFit="1" customWidth="1"/>
    <col min="2261" max="2261" width="13.6640625" bestFit="1" customWidth="1"/>
    <col min="2262" max="2262" width="10.6640625" bestFit="1" customWidth="1"/>
    <col min="2263" max="2263" width="13.6640625" bestFit="1" customWidth="1"/>
    <col min="2264" max="2264" width="10.6640625" bestFit="1" customWidth="1"/>
    <col min="2265" max="2265" width="13.6640625" bestFit="1" customWidth="1"/>
    <col min="2266" max="2266" width="10.6640625" bestFit="1" customWidth="1"/>
    <col min="2267" max="2267" width="13.6640625" bestFit="1" customWidth="1"/>
    <col min="2268" max="2268" width="10.6640625" bestFit="1" customWidth="1"/>
    <col min="2269" max="2269" width="13.6640625" bestFit="1" customWidth="1"/>
    <col min="2270" max="2270" width="10.6640625" bestFit="1" customWidth="1"/>
    <col min="2271" max="2271" width="13.6640625" bestFit="1" customWidth="1"/>
    <col min="2272" max="2274" width="9.109375" bestFit="1" customWidth="1"/>
    <col min="2275" max="2275" width="13.6640625" bestFit="1" customWidth="1"/>
    <col min="2276" max="2277" width="9.109375" bestFit="1" customWidth="1"/>
    <col min="2278" max="2278" width="13.6640625" bestFit="1" customWidth="1"/>
    <col min="2279" max="2279" width="10.6640625" bestFit="1" customWidth="1"/>
    <col min="2280" max="2280" width="13.6640625" bestFit="1" customWidth="1"/>
    <col min="2281" max="2281" width="10.6640625" bestFit="1" customWidth="1"/>
    <col min="2282" max="2282" width="13.6640625" bestFit="1" customWidth="1"/>
    <col min="2283" max="2283" width="10.6640625" bestFit="1" customWidth="1"/>
    <col min="2284" max="2284" width="13.6640625" bestFit="1" customWidth="1"/>
    <col min="2285" max="2286" width="9.109375" bestFit="1" customWidth="1"/>
    <col min="2287" max="2287" width="13.6640625" bestFit="1" customWidth="1"/>
    <col min="2288" max="2289" width="9.109375" bestFit="1" customWidth="1"/>
    <col min="2290" max="2290" width="13.6640625" bestFit="1" customWidth="1"/>
    <col min="2291" max="2291" width="10.6640625" bestFit="1" customWidth="1"/>
    <col min="2292" max="2292" width="13.6640625" bestFit="1" customWidth="1"/>
    <col min="2293" max="2293" width="10.6640625" bestFit="1" customWidth="1"/>
    <col min="2294" max="2294" width="13.6640625" bestFit="1" customWidth="1"/>
    <col min="2295" max="2295" width="10.6640625" bestFit="1" customWidth="1"/>
    <col min="2296" max="2296" width="13.6640625" bestFit="1" customWidth="1"/>
    <col min="2297" max="2297" width="10.6640625" bestFit="1" customWidth="1"/>
    <col min="2298" max="2298" width="13.6640625" bestFit="1" customWidth="1"/>
    <col min="2299" max="2299" width="10.6640625" bestFit="1" customWidth="1"/>
    <col min="2300" max="2300" width="13.6640625" bestFit="1" customWidth="1"/>
    <col min="2301" max="2301" width="10.6640625" bestFit="1" customWidth="1"/>
    <col min="2302" max="2302" width="13.6640625" bestFit="1" customWidth="1"/>
    <col min="2303" max="2303" width="10.6640625" bestFit="1" customWidth="1"/>
    <col min="2304" max="2304" width="13.6640625" bestFit="1" customWidth="1"/>
    <col min="2305" max="2305" width="10.6640625" bestFit="1" customWidth="1"/>
    <col min="2306" max="2306" width="13.6640625" bestFit="1" customWidth="1"/>
    <col min="2307" max="2307" width="10.6640625" bestFit="1" customWidth="1"/>
    <col min="2308" max="2308" width="13.6640625" bestFit="1" customWidth="1"/>
    <col min="2309" max="2309" width="10.6640625" bestFit="1" customWidth="1"/>
    <col min="2310" max="2310" width="13.6640625" bestFit="1" customWidth="1"/>
    <col min="2311" max="2312" width="9.109375" bestFit="1" customWidth="1"/>
    <col min="2313" max="2313" width="13.6640625" bestFit="1" customWidth="1"/>
    <col min="2314" max="2314" width="10.6640625" bestFit="1" customWidth="1"/>
    <col min="2315" max="2315" width="13.6640625" bestFit="1" customWidth="1"/>
    <col min="2316" max="2316" width="10.6640625" bestFit="1" customWidth="1"/>
    <col min="2317" max="2317" width="13.6640625" bestFit="1" customWidth="1"/>
    <col min="2318" max="2318" width="10.6640625" bestFit="1" customWidth="1"/>
    <col min="2319" max="2319" width="13.6640625" bestFit="1" customWidth="1"/>
    <col min="2320" max="2320" width="10.6640625" bestFit="1" customWidth="1"/>
    <col min="2321" max="2321" width="13.6640625" bestFit="1" customWidth="1"/>
    <col min="2322" max="2322" width="10.6640625" bestFit="1" customWidth="1"/>
    <col min="2323" max="2323" width="13.6640625" bestFit="1" customWidth="1"/>
    <col min="2324" max="2325" width="9.109375" bestFit="1" customWidth="1"/>
    <col min="2326" max="2326" width="13.6640625" bestFit="1" customWidth="1"/>
    <col min="2327" max="2327" width="10.6640625" bestFit="1" customWidth="1"/>
    <col min="2328" max="2328" width="13.6640625" bestFit="1" customWidth="1"/>
    <col min="2329" max="2330" width="9.109375" bestFit="1" customWidth="1"/>
    <col min="2331" max="2331" width="13.6640625" bestFit="1" customWidth="1"/>
    <col min="2332" max="2333" width="9.109375" bestFit="1" customWidth="1"/>
    <col min="2334" max="2334" width="13.6640625" bestFit="1" customWidth="1"/>
    <col min="2335" max="2335" width="10.6640625" bestFit="1" customWidth="1"/>
    <col min="2336" max="2336" width="13.6640625" bestFit="1" customWidth="1"/>
    <col min="2337" max="2338" width="9.109375" bestFit="1" customWidth="1"/>
    <col min="2339" max="2339" width="13.6640625" bestFit="1" customWidth="1"/>
    <col min="2340" max="2340" width="10.6640625" bestFit="1" customWidth="1"/>
    <col min="2341" max="2341" width="13.6640625" bestFit="1" customWidth="1"/>
    <col min="2342" max="2342" width="10.6640625" bestFit="1" customWidth="1"/>
    <col min="2343" max="2343" width="13.6640625" bestFit="1" customWidth="1"/>
    <col min="2344" max="2344" width="10.6640625" bestFit="1" customWidth="1"/>
    <col min="2345" max="2345" width="13.6640625" bestFit="1" customWidth="1"/>
    <col min="2346" max="2347" width="9.109375" bestFit="1" customWidth="1"/>
    <col min="2348" max="2348" width="13.6640625" bestFit="1" customWidth="1"/>
    <col min="2349" max="2349" width="10.6640625" bestFit="1" customWidth="1"/>
    <col min="2350" max="2350" width="13.6640625" bestFit="1" customWidth="1"/>
    <col min="2351" max="2351" width="10.6640625" bestFit="1" customWidth="1"/>
    <col min="2352" max="2352" width="13.6640625" bestFit="1" customWidth="1"/>
    <col min="2353" max="2353" width="10.6640625" bestFit="1" customWidth="1"/>
    <col min="2354" max="2354" width="13.6640625" bestFit="1" customWidth="1"/>
    <col min="2355" max="2355" width="10.6640625" bestFit="1" customWidth="1"/>
    <col min="2356" max="2356" width="13.6640625" bestFit="1" customWidth="1"/>
    <col min="2357" max="2357" width="10.6640625" bestFit="1" customWidth="1"/>
    <col min="2358" max="2358" width="13.6640625" bestFit="1" customWidth="1"/>
    <col min="2359" max="2359" width="10.6640625" bestFit="1" customWidth="1"/>
    <col min="2360" max="2360" width="13.6640625" bestFit="1" customWidth="1"/>
    <col min="2361" max="2361" width="10.6640625" bestFit="1" customWidth="1"/>
    <col min="2362" max="2362" width="13.6640625" bestFit="1" customWidth="1"/>
    <col min="2363" max="2363" width="10.6640625" bestFit="1" customWidth="1"/>
    <col min="2364" max="2364" width="13.6640625" bestFit="1" customWidth="1"/>
    <col min="2365" max="2365" width="10.6640625" bestFit="1" customWidth="1"/>
    <col min="2366" max="2366" width="13.6640625" bestFit="1" customWidth="1"/>
    <col min="2367" max="2367" width="10.6640625" bestFit="1" customWidth="1"/>
    <col min="2368" max="2368" width="13.6640625" bestFit="1" customWidth="1"/>
    <col min="2369" max="2369" width="10.6640625" bestFit="1" customWidth="1"/>
    <col min="2370" max="2370" width="13.6640625" bestFit="1" customWidth="1"/>
    <col min="2371" max="2373" width="9.109375" bestFit="1" customWidth="1"/>
    <col min="2374" max="2374" width="13.6640625" bestFit="1" customWidth="1"/>
    <col min="2375" max="2375" width="10.6640625" bestFit="1" customWidth="1"/>
    <col min="2376" max="2376" width="13.6640625" bestFit="1" customWidth="1"/>
    <col min="2377" max="2377" width="10.6640625" bestFit="1" customWidth="1"/>
    <col min="2378" max="2378" width="13.6640625" bestFit="1" customWidth="1"/>
    <col min="2379" max="2379" width="10.6640625" bestFit="1" customWidth="1"/>
    <col min="2380" max="2380" width="13.6640625" bestFit="1" customWidth="1"/>
    <col min="2381" max="2381" width="10.6640625" bestFit="1" customWidth="1"/>
    <col min="2382" max="2382" width="13.6640625" bestFit="1" customWidth="1"/>
    <col min="2383" max="2383" width="10.6640625" bestFit="1" customWidth="1"/>
    <col min="2384" max="2384" width="13.6640625" bestFit="1" customWidth="1"/>
    <col min="2385" max="2385" width="10.6640625" bestFit="1" customWidth="1"/>
    <col min="2386" max="2386" width="13.6640625" bestFit="1" customWidth="1"/>
    <col min="2387" max="2387" width="10.6640625" bestFit="1" customWidth="1"/>
    <col min="2388" max="2388" width="13.6640625" bestFit="1" customWidth="1"/>
    <col min="2389" max="2389" width="10.6640625" bestFit="1" customWidth="1"/>
    <col min="2390" max="2390" width="13.6640625" bestFit="1" customWidth="1"/>
    <col min="2391" max="2391" width="10.6640625" bestFit="1" customWidth="1"/>
    <col min="2392" max="2392" width="13.6640625" bestFit="1" customWidth="1"/>
    <col min="2393" max="2393" width="10.6640625" bestFit="1" customWidth="1"/>
    <col min="2394" max="2394" width="13.6640625" bestFit="1" customWidth="1"/>
    <col min="2395" max="2395" width="10.6640625" bestFit="1" customWidth="1"/>
    <col min="2396" max="2396" width="13.6640625" bestFit="1" customWidth="1"/>
    <col min="2397" max="2397" width="10.6640625" bestFit="1" customWidth="1"/>
    <col min="2398" max="2398" width="13.6640625" bestFit="1" customWidth="1"/>
    <col min="2399" max="2399" width="10.6640625" bestFit="1" customWidth="1"/>
    <col min="2400" max="2400" width="13.6640625" bestFit="1" customWidth="1"/>
    <col min="2401" max="2401" width="10.6640625" bestFit="1" customWidth="1"/>
    <col min="2402" max="2402" width="13.6640625" bestFit="1" customWidth="1"/>
    <col min="2403" max="2403" width="10.6640625" bestFit="1" customWidth="1"/>
    <col min="2404" max="2404" width="13.6640625" bestFit="1" customWidth="1"/>
    <col min="2405" max="2405" width="10.6640625" bestFit="1" customWidth="1"/>
    <col min="2406" max="2406" width="13.6640625" bestFit="1" customWidth="1"/>
    <col min="2407" max="2407" width="10.6640625" bestFit="1" customWidth="1"/>
    <col min="2408" max="2408" width="13.6640625" bestFit="1" customWidth="1"/>
    <col min="2409" max="2409" width="10.6640625" bestFit="1" customWidth="1"/>
    <col min="2410" max="2410" width="13.6640625" bestFit="1" customWidth="1"/>
    <col min="2411" max="2411" width="10.6640625" bestFit="1" customWidth="1"/>
    <col min="2412" max="2412" width="13.6640625" bestFit="1" customWidth="1"/>
    <col min="2413" max="2413" width="10.6640625" bestFit="1" customWidth="1"/>
    <col min="2414" max="2414" width="13.6640625" bestFit="1" customWidth="1"/>
    <col min="2415" max="2415" width="10.5546875" bestFit="1" customWidth="1"/>
  </cols>
  <sheetData>
    <row r="1" spans="2:23" x14ac:dyDescent="0.3">
      <c r="T1" s="32" t="s">
        <v>124</v>
      </c>
      <c r="U1" s="33"/>
      <c r="V1" s="33"/>
      <c r="W1" s="33"/>
    </row>
    <row r="2" spans="2:23" x14ac:dyDescent="0.3">
      <c r="E2" s="2" t="s">
        <v>8</v>
      </c>
      <c r="H2" s="2" t="s">
        <v>125</v>
      </c>
      <c r="Q2" s="2"/>
      <c r="T2" s="33">
        <v>0</v>
      </c>
      <c r="U2" s="33"/>
      <c r="V2" s="33"/>
      <c r="W2" s="33"/>
    </row>
    <row r="3" spans="2:23" x14ac:dyDescent="0.3">
      <c r="B3" s="10" t="s">
        <v>60</v>
      </c>
      <c r="C3" t="s">
        <v>126</v>
      </c>
      <c r="E3" s="10" t="s">
        <v>60</v>
      </c>
      <c r="F3" t="s">
        <v>127</v>
      </c>
      <c r="H3" s="10" t="s">
        <v>60</v>
      </c>
      <c r="I3" t="s">
        <v>128</v>
      </c>
      <c r="K3" s="24" t="s">
        <v>129</v>
      </c>
      <c r="L3" s="25"/>
      <c r="T3" s="34">
        <v>10000</v>
      </c>
      <c r="U3" s="33">
        <f>COUNTIFS(Table1[Income],"&lt;"&amp;T3,Table1[Income],"&gt;"&amp;T2)</f>
        <v>29</v>
      </c>
      <c r="V3" s="33"/>
      <c r="W3" s="33"/>
    </row>
    <row r="4" spans="2:23" x14ac:dyDescent="0.3">
      <c r="B4" s="11" t="s">
        <v>55</v>
      </c>
      <c r="C4">
        <v>2</v>
      </c>
      <c r="E4" s="12" t="s">
        <v>130</v>
      </c>
      <c r="F4">
        <v>35</v>
      </c>
      <c r="H4" s="11" t="s">
        <v>131</v>
      </c>
      <c r="I4">
        <v>135</v>
      </c>
      <c r="K4" s="20" t="s">
        <v>81</v>
      </c>
      <c r="L4" s="21">
        <f>SUM('marketing_data _ JGM review'!R:R)</f>
        <v>676074</v>
      </c>
      <c r="T4" s="34">
        <v>20000</v>
      </c>
      <c r="U4" s="33">
        <f>COUNTIFS(Table1[Income],"&lt;"&amp;T4,Table1[Income],"&gt;"&amp;T3)</f>
        <v>98</v>
      </c>
      <c r="V4" s="33"/>
      <c r="W4" s="33"/>
    </row>
    <row r="5" spans="2:23" x14ac:dyDescent="0.3">
      <c r="B5" s="11" t="s">
        <v>57</v>
      </c>
      <c r="C5">
        <v>3</v>
      </c>
      <c r="E5" s="12" t="s">
        <v>132</v>
      </c>
      <c r="F5">
        <v>118</v>
      </c>
      <c r="H5" s="11" t="s">
        <v>133</v>
      </c>
      <c r="I5">
        <v>97</v>
      </c>
      <c r="K5" s="20" t="s">
        <v>71</v>
      </c>
      <c r="L5" s="21">
        <f>SUM('marketing_data _ JGM review'!S:S)</f>
        <v>58391</v>
      </c>
      <c r="T5" s="34">
        <v>30000</v>
      </c>
      <c r="U5" s="33">
        <f>COUNTIFS(Table1[Income],"&lt;"&amp;T5,Table1[Income],"&gt;"&amp;T4)</f>
        <v>243</v>
      </c>
      <c r="V5" s="33"/>
      <c r="W5" s="33"/>
    </row>
    <row r="6" spans="2:23" x14ac:dyDescent="0.3">
      <c r="B6" s="11" t="s">
        <v>49</v>
      </c>
      <c r="C6">
        <v>232</v>
      </c>
      <c r="E6" s="12" t="s">
        <v>134</v>
      </c>
      <c r="F6">
        <v>281</v>
      </c>
      <c r="H6" s="11" t="s">
        <v>135</v>
      </c>
      <c r="I6">
        <v>121</v>
      </c>
      <c r="K6" s="20" t="s">
        <v>79</v>
      </c>
      <c r="L6" s="21">
        <f>SUM('marketing_data _ JGM review'!T:T)</f>
        <v>370045</v>
      </c>
      <c r="T6" s="34">
        <v>40000</v>
      </c>
      <c r="U6" s="33">
        <f>COUNTIFS(Table1[Income],"&lt;"&amp;T6,Table1[Income],"&gt;"&amp;T5)</f>
        <v>362</v>
      </c>
      <c r="V6" s="33"/>
      <c r="W6" s="33"/>
    </row>
    <row r="7" spans="2:23" x14ac:dyDescent="0.3">
      <c r="B7" s="11" t="s">
        <v>42</v>
      </c>
      <c r="C7">
        <v>857</v>
      </c>
      <c r="E7" s="12" t="s">
        <v>136</v>
      </c>
      <c r="F7">
        <v>353</v>
      </c>
      <c r="H7" s="11" t="s">
        <v>137</v>
      </c>
      <c r="I7">
        <v>99</v>
      </c>
      <c r="K7" s="20" t="s">
        <v>75</v>
      </c>
      <c r="L7" s="21">
        <f>SUM('marketing_data _ JGM review'!U:U)</f>
        <v>83397</v>
      </c>
      <c r="T7" s="34">
        <v>50000</v>
      </c>
      <c r="U7" s="33">
        <f>COUNTIFS(Table1[Income],"&lt;"&amp;T7,Table1[Income],"&gt;"&amp;T6)</f>
        <v>328</v>
      </c>
      <c r="V7" s="33"/>
      <c r="W7" s="33"/>
    </row>
    <row r="8" spans="2:23" x14ac:dyDescent="0.3">
      <c r="B8" s="11" t="s">
        <v>50</v>
      </c>
      <c r="C8">
        <v>471</v>
      </c>
      <c r="E8" s="12" t="s">
        <v>138</v>
      </c>
      <c r="F8">
        <v>333</v>
      </c>
      <c r="H8" s="11" t="s">
        <v>139</v>
      </c>
      <c r="I8">
        <v>109</v>
      </c>
      <c r="K8" s="20" t="s">
        <v>73</v>
      </c>
      <c r="L8" s="21">
        <f>SUM('marketing_data _ JGM review'!V:V)</f>
        <v>59895</v>
      </c>
      <c r="T8" s="34">
        <v>60000</v>
      </c>
      <c r="U8" s="33">
        <f>COUNTIFS(Table1[Income],"&lt;"&amp;T8,Table1[Income],"&gt;"&amp;T7)</f>
        <v>314</v>
      </c>
      <c r="V8" s="33"/>
      <c r="W8" s="33"/>
    </row>
    <row r="9" spans="2:23" x14ac:dyDescent="0.3">
      <c r="B9" s="11" t="s">
        <v>40</v>
      </c>
      <c r="C9">
        <v>572</v>
      </c>
      <c r="E9" s="12" t="s">
        <v>140</v>
      </c>
      <c r="F9">
        <v>305</v>
      </c>
      <c r="H9" s="11" t="s">
        <v>141</v>
      </c>
      <c r="I9">
        <v>124</v>
      </c>
      <c r="K9" s="20" t="s">
        <v>77</v>
      </c>
      <c r="L9" s="21">
        <f>SUM('marketing_data _ JGM review'!W:W)</f>
        <v>97415</v>
      </c>
      <c r="T9" s="34">
        <v>70000</v>
      </c>
      <c r="U9" s="33">
        <f>COUNTIFS(Table1[Income],"&lt;"&amp;T9,Table1[Income],"&gt;"&amp;T8)</f>
        <v>333</v>
      </c>
      <c r="V9" s="33"/>
      <c r="W9" s="33"/>
    </row>
    <row r="10" spans="2:23" x14ac:dyDescent="0.3">
      <c r="B10" s="11" t="s">
        <v>54</v>
      </c>
      <c r="C10">
        <v>76</v>
      </c>
      <c r="E10" s="12" t="s">
        <v>142</v>
      </c>
      <c r="F10">
        <v>346</v>
      </c>
      <c r="H10" s="11" t="s">
        <v>143</v>
      </c>
      <c r="I10">
        <v>111</v>
      </c>
      <c r="K10" s="19" t="s">
        <v>144</v>
      </c>
      <c r="L10" s="22">
        <f>SUM(L4:L9)</f>
        <v>1345217</v>
      </c>
      <c r="T10" s="34">
        <v>80000</v>
      </c>
      <c r="U10" s="33">
        <f>COUNTIFS(Table1[Income],"&lt;"&amp;T10,Table1[Income],"&gt;"&amp;T9)</f>
        <v>291</v>
      </c>
      <c r="V10" s="33"/>
      <c r="W10" s="33"/>
    </row>
    <row r="11" spans="2:23" x14ac:dyDescent="0.3">
      <c r="B11" s="11" t="s">
        <v>58</v>
      </c>
      <c r="C11">
        <v>2</v>
      </c>
      <c r="E11" s="12" t="s">
        <v>145</v>
      </c>
      <c r="F11">
        <v>277</v>
      </c>
      <c r="H11" s="11" t="s">
        <v>146</v>
      </c>
      <c r="I11">
        <v>102</v>
      </c>
      <c r="T11" s="34">
        <v>90000</v>
      </c>
      <c r="U11" s="33">
        <f>COUNTIFS(Table1[Income],"&lt;"&amp;T11,Table1[Income],"&gt;"&amp;T10)</f>
        <v>163</v>
      </c>
      <c r="V11" s="33"/>
      <c r="W11" s="33"/>
    </row>
    <row r="12" spans="2:23" x14ac:dyDescent="0.3">
      <c r="B12" s="11" t="s">
        <v>80</v>
      </c>
      <c r="C12">
        <v>2215</v>
      </c>
      <c r="E12" s="12" t="s">
        <v>147</v>
      </c>
      <c r="F12">
        <v>131</v>
      </c>
      <c r="H12" s="11" t="s">
        <v>148</v>
      </c>
      <c r="I12">
        <v>91</v>
      </c>
      <c r="K12" s="24" t="s">
        <v>149</v>
      </c>
      <c r="L12" s="25"/>
      <c r="T12" s="34">
        <v>100000</v>
      </c>
      <c r="U12" s="33">
        <f>COUNTIFS(Table1[Income],"&lt;"&amp;T12,Table1[Income],"&gt;"&amp;T11)</f>
        <v>40</v>
      </c>
      <c r="V12" s="33"/>
      <c r="W12" s="33"/>
    </row>
    <row r="13" spans="2:23" x14ac:dyDescent="0.3">
      <c r="E13" s="12" t="s">
        <v>150</v>
      </c>
      <c r="F13">
        <v>24</v>
      </c>
      <c r="H13" s="11" t="s">
        <v>151</v>
      </c>
      <c r="I13">
        <v>123</v>
      </c>
      <c r="K13" s="20" t="s">
        <v>152</v>
      </c>
      <c r="L13" s="20">
        <f>SUM(Table1[NumDealsPurchases])</f>
        <v>5145</v>
      </c>
      <c r="T13" s="35" t="s">
        <v>153</v>
      </c>
      <c r="U13" s="33">
        <v>13</v>
      </c>
      <c r="V13" s="33"/>
      <c r="W13" s="33"/>
    </row>
    <row r="14" spans="2:23" x14ac:dyDescent="0.3">
      <c r="B14" s="10" t="s">
        <v>60</v>
      </c>
      <c r="C14" t="s">
        <v>154</v>
      </c>
      <c r="E14" s="12" t="s">
        <v>155</v>
      </c>
      <c r="F14">
        <v>4</v>
      </c>
      <c r="H14" s="11" t="s">
        <v>156</v>
      </c>
      <c r="I14">
        <v>122</v>
      </c>
      <c r="K14" s="20" t="s">
        <v>157</v>
      </c>
      <c r="L14" s="20">
        <f>SUM('marketing_data _ JGM review'!Y:Y)</f>
        <v>9050</v>
      </c>
      <c r="T14" s="33"/>
      <c r="U14" s="33"/>
      <c r="V14" s="33"/>
      <c r="W14" s="33"/>
    </row>
    <row r="15" spans="2:23" x14ac:dyDescent="0.3">
      <c r="B15" s="11" t="s">
        <v>51</v>
      </c>
      <c r="C15">
        <v>200</v>
      </c>
      <c r="E15" s="12" t="s">
        <v>158</v>
      </c>
      <c r="F15">
        <v>1</v>
      </c>
      <c r="H15" s="11" t="s">
        <v>159</v>
      </c>
      <c r="I15">
        <v>109</v>
      </c>
      <c r="K15" s="20" t="s">
        <v>160</v>
      </c>
      <c r="L15" s="20">
        <f>SUM('marketing_data _ JGM review'!AB:AB)</f>
        <v>5918</v>
      </c>
      <c r="T15" s="34">
        <v>0</v>
      </c>
      <c r="U15" s="33" cm="1">
        <f t="array" ref="U15:U26">FREQUENCY(Table1[Income],'Exploratory tables'!T15:T25)</f>
        <v>0</v>
      </c>
      <c r="V15" s="33"/>
      <c r="W15" s="33"/>
    </row>
    <row r="16" spans="2:23" x14ac:dyDescent="0.3">
      <c r="B16" s="11" t="s">
        <v>59</v>
      </c>
      <c r="C16">
        <v>54</v>
      </c>
      <c r="E16" s="12" t="s">
        <v>161</v>
      </c>
      <c r="F16">
        <v>6</v>
      </c>
      <c r="H16" s="11" t="s">
        <v>162</v>
      </c>
      <c r="I16">
        <v>108</v>
      </c>
      <c r="K16" s="20" t="s">
        <v>163</v>
      </c>
      <c r="L16" s="20">
        <f>SUM('marketing_data _ JGM review'!AC:AC)</f>
        <v>12852</v>
      </c>
      <c r="T16" s="34">
        <v>10000</v>
      </c>
      <c r="U16" s="33">
        <v>29</v>
      </c>
      <c r="V16" s="33" t="s">
        <v>104</v>
      </c>
      <c r="W16" s="36">
        <f>U16/SUM($U$16:$U$26)</f>
        <v>1.3092550790067719E-2</v>
      </c>
    </row>
    <row r="17" spans="2:23" x14ac:dyDescent="0.3">
      <c r="B17" s="11" t="s">
        <v>46</v>
      </c>
      <c r="C17">
        <v>1115</v>
      </c>
      <c r="E17" s="12" t="s">
        <v>164</v>
      </c>
      <c r="F17">
        <v>1</v>
      </c>
      <c r="H17" s="11" t="s">
        <v>165</v>
      </c>
      <c r="I17">
        <v>103</v>
      </c>
      <c r="T17" s="34">
        <v>20000</v>
      </c>
      <c r="U17" s="33">
        <v>98</v>
      </c>
      <c r="V17" s="33" t="s">
        <v>166</v>
      </c>
      <c r="W17" s="36">
        <f t="shared" ref="W17:W26" si="0">U17/SUM($U$16:$U$26)</f>
        <v>4.424379232505643E-2</v>
      </c>
    </row>
    <row r="18" spans="2:23" x14ac:dyDescent="0.3">
      <c r="B18" s="11" t="s">
        <v>44</v>
      </c>
      <c r="C18">
        <v>365</v>
      </c>
      <c r="E18" s="11" t="s">
        <v>80</v>
      </c>
      <c r="F18">
        <v>2215</v>
      </c>
      <c r="H18" s="11" t="s">
        <v>167</v>
      </c>
      <c r="I18">
        <v>120</v>
      </c>
      <c r="K18" s="24" t="s">
        <v>168</v>
      </c>
      <c r="L18" s="25"/>
      <c r="T18" s="34">
        <v>30000</v>
      </c>
      <c r="U18" s="33">
        <v>243</v>
      </c>
      <c r="V18" s="33" t="s">
        <v>169</v>
      </c>
      <c r="W18" s="36">
        <f t="shared" si="0"/>
        <v>0.10970654627539503</v>
      </c>
    </row>
    <row r="19" spans="2:23" x14ac:dyDescent="0.3">
      <c r="B19" s="11" t="s">
        <v>39</v>
      </c>
      <c r="C19">
        <v>481</v>
      </c>
      <c r="G19" s="2" t="s">
        <v>170</v>
      </c>
      <c r="H19" s="11" t="s">
        <v>171</v>
      </c>
      <c r="I19">
        <v>103</v>
      </c>
      <c r="K19" s="20" t="s">
        <v>172</v>
      </c>
      <c r="L19" s="20">
        <f>SUM('marketing_data _ JGM review'!AF:AF)</f>
        <v>142</v>
      </c>
      <c r="M19" s="18">
        <f t="shared" ref="M19:M24" si="1">L19/$L$25</f>
        <v>0.14285714285714285</v>
      </c>
      <c r="T19" s="34">
        <v>40000</v>
      </c>
      <c r="U19" s="33">
        <v>362</v>
      </c>
      <c r="V19" s="33" t="s">
        <v>173</v>
      </c>
      <c r="W19" s="36">
        <f t="shared" si="0"/>
        <v>0.16343115124153498</v>
      </c>
    </row>
    <row r="20" spans="2:23" x14ac:dyDescent="0.3">
      <c r="B20" s="11" t="s">
        <v>80</v>
      </c>
      <c r="C20">
        <v>2215</v>
      </c>
      <c r="E20" s="12" t="s">
        <v>174</v>
      </c>
      <c r="F20" s="4">
        <f>AVERAGE('marketing_data _ JGM review'!I:I)</f>
        <v>51969.861399548536</v>
      </c>
      <c r="H20" s="11" t="s">
        <v>175</v>
      </c>
      <c r="I20">
        <v>118</v>
      </c>
      <c r="K20" s="20" t="s">
        <v>176</v>
      </c>
      <c r="L20" s="20">
        <f>SUM(Table1[AcceptedCmp2])</f>
        <v>30</v>
      </c>
      <c r="M20" s="18">
        <f t="shared" si="1"/>
        <v>3.0181086519114688E-2</v>
      </c>
      <c r="T20" s="34">
        <v>50000</v>
      </c>
      <c r="U20" s="33">
        <v>328</v>
      </c>
      <c r="V20" s="33" t="s">
        <v>177</v>
      </c>
      <c r="W20" s="36">
        <f t="shared" si="0"/>
        <v>0.14808126410835215</v>
      </c>
    </row>
    <row r="21" spans="2:23" x14ac:dyDescent="0.3">
      <c r="E21" s="12" t="s">
        <v>178</v>
      </c>
      <c r="F21" s="4">
        <f>MEDIAN(Table1[Income])</f>
        <v>51373</v>
      </c>
      <c r="H21" s="11" t="s">
        <v>179</v>
      </c>
      <c r="I21">
        <v>105</v>
      </c>
      <c r="K21" s="20" t="s">
        <v>180</v>
      </c>
      <c r="L21" s="20">
        <f>SUM('marketing_data _ JGM review'!AH:AH)</f>
        <v>163</v>
      </c>
      <c r="M21" s="18">
        <f t="shared" si="1"/>
        <v>0.16398390342052313</v>
      </c>
      <c r="T21" s="34">
        <v>60000</v>
      </c>
      <c r="U21" s="33">
        <v>315</v>
      </c>
      <c r="V21" s="33" t="s">
        <v>181</v>
      </c>
      <c r="W21" s="36">
        <f t="shared" si="0"/>
        <v>0.14221218961625282</v>
      </c>
    </row>
    <row r="22" spans="2:23" x14ac:dyDescent="0.3">
      <c r="H22" s="11" t="s">
        <v>182</v>
      </c>
      <c r="I22">
        <v>115</v>
      </c>
      <c r="K22" s="20" t="s">
        <v>183</v>
      </c>
      <c r="L22" s="20">
        <f>SUM('marketing_data _ JGM review'!AI:AI)</f>
        <v>164</v>
      </c>
      <c r="M22" s="18">
        <f t="shared" si="1"/>
        <v>0.16498993963782696</v>
      </c>
      <c r="T22" s="34">
        <v>70000</v>
      </c>
      <c r="U22" s="33">
        <v>333</v>
      </c>
      <c r="V22" s="33" t="s">
        <v>184</v>
      </c>
      <c r="W22" s="36">
        <f t="shared" si="0"/>
        <v>0.15033860045146727</v>
      </c>
    </row>
    <row r="23" spans="2:23" x14ac:dyDescent="0.3">
      <c r="E23" s="12"/>
      <c r="H23" s="11" t="s">
        <v>185</v>
      </c>
      <c r="I23">
        <v>100</v>
      </c>
      <c r="K23" s="20" t="s">
        <v>186</v>
      </c>
      <c r="L23" s="20">
        <f>SUM('marketing_data _ JGM review'!AJ:AJ)</f>
        <v>162</v>
      </c>
      <c r="M23" s="18">
        <f t="shared" si="1"/>
        <v>0.16297786720321933</v>
      </c>
      <c r="T23" s="34">
        <v>80000</v>
      </c>
      <c r="U23" s="33">
        <v>291</v>
      </c>
      <c r="V23" s="33" t="s">
        <v>187</v>
      </c>
      <c r="W23" s="36">
        <f t="shared" si="0"/>
        <v>0.13137697516930022</v>
      </c>
    </row>
    <row r="24" spans="2:23" x14ac:dyDescent="0.3">
      <c r="H24" s="11" t="s">
        <v>80</v>
      </c>
      <c r="I24">
        <v>2215</v>
      </c>
      <c r="K24" s="20" t="s">
        <v>188</v>
      </c>
      <c r="L24" s="20">
        <f>SUM(Table1[Response])</f>
        <v>333</v>
      </c>
      <c r="M24" s="18">
        <f t="shared" si="1"/>
        <v>0.33501006036217301</v>
      </c>
      <c r="T24" s="34">
        <v>90000</v>
      </c>
      <c r="U24" s="33">
        <v>164</v>
      </c>
      <c r="V24" s="33" t="s">
        <v>189</v>
      </c>
      <c r="W24" s="36">
        <f t="shared" si="0"/>
        <v>7.4040632054176075E-2</v>
      </c>
    </row>
    <row r="25" spans="2:23" x14ac:dyDescent="0.3">
      <c r="K25" s="20" t="s">
        <v>144</v>
      </c>
      <c r="L25" s="20">
        <f>SUM(L19:L24)</f>
        <v>994</v>
      </c>
      <c r="T25" s="34">
        <v>100000</v>
      </c>
      <c r="U25" s="33">
        <v>40</v>
      </c>
      <c r="V25" s="33" t="s">
        <v>190</v>
      </c>
      <c r="W25" s="36">
        <f t="shared" si="0"/>
        <v>1.8058690744920992E-2</v>
      </c>
    </row>
    <row r="26" spans="2:23" x14ac:dyDescent="0.3">
      <c r="B26" s="2" t="s">
        <v>191</v>
      </c>
      <c r="T26" s="35" t="s">
        <v>153</v>
      </c>
      <c r="U26" s="33">
        <v>12</v>
      </c>
      <c r="V26" s="33" t="s">
        <v>192</v>
      </c>
      <c r="W26" s="36">
        <f t="shared" si="0"/>
        <v>5.4176072234762979E-3</v>
      </c>
    </row>
    <row r="27" spans="2:23" x14ac:dyDescent="0.3">
      <c r="B27" s="10" t="s">
        <v>60</v>
      </c>
      <c r="C27" t="s">
        <v>193</v>
      </c>
    </row>
    <row r="28" spans="2:23" x14ac:dyDescent="0.3">
      <c r="B28" s="17" t="s">
        <v>194</v>
      </c>
      <c r="C28">
        <v>445</v>
      </c>
    </row>
    <row r="29" spans="2:23" x14ac:dyDescent="0.3">
      <c r="B29" s="17" t="s">
        <v>195</v>
      </c>
      <c r="C29">
        <v>1155</v>
      </c>
    </row>
    <row r="30" spans="2:23" x14ac:dyDescent="0.3">
      <c r="B30" s="17" t="s">
        <v>196</v>
      </c>
      <c r="C30">
        <v>615</v>
      </c>
    </row>
    <row r="31" spans="2:23" x14ac:dyDescent="0.3">
      <c r="B31" s="17" t="s">
        <v>80</v>
      </c>
      <c r="C31">
        <v>2215</v>
      </c>
    </row>
    <row r="33" spans="2:15" x14ac:dyDescent="0.3">
      <c r="B33" s="17" t="s">
        <v>197</v>
      </c>
      <c r="D33">
        <f>AVERAGE(Table1[EnrollmentYears])</f>
        <v>7.5794625684158525</v>
      </c>
    </row>
    <row r="34" spans="2:15" x14ac:dyDescent="0.3">
      <c r="K34" s="10" t="s">
        <v>60</v>
      </c>
      <c r="L34" t="s">
        <v>198</v>
      </c>
      <c r="M34" t="s">
        <v>88</v>
      </c>
      <c r="N34" t="s">
        <v>199</v>
      </c>
      <c r="O34" t="s">
        <v>200</v>
      </c>
    </row>
    <row r="35" spans="2:15" x14ac:dyDescent="0.3">
      <c r="B35" s="23" t="s">
        <v>201</v>
      </c>
      <c r="K35" s="11" t="s">
        <v>53</v>
      </c>
      <c r="L35">
        <v>334</v>
      </c>
      <c r="M35">
        <v>397</v>
      </c>
      <c r="N35">
        <v>595</v>
      </c>
      <c r="O35">
        <v>830</v>
      </c>
    </row>
    <row r="36" spans="2:15" x14ac:dyDescent="0.3">
      <c r="B36" s="10" t="s">
        <v>60</v>
      </c>
      <c r="C36" t="s">
        <v>202</v>
      </c>
      <c r="D36" t="s">
        <v>203</v>
      </c>
      <c r="E36" t="s">
        <v>79</v>
      </c>
      <c r="F36" t="s">
        <v>75</v>
      </c>
      <c r="G36" t="s">
        <v>73</v>
      </c>
      <c r="H36" t="s">
        <v>77</v>
      </c>
      <c r="I36" t="s">
        <v>204</v>
      </c>
      <c r="K36" s="11" t="s">
        <v>48</v>
      </c>
      <c r="L36">
        <v>640</v>
      </c>
      <c r="M36">
        <v>729</v>
      </c>
      <c r="N36">
        <v>1142</v>
      </c>
      <c r="O36">
        <v>1554</v>
      </c>
    </row>
    <row r="37" spans="2:15" x14ac:dyDescent="0.3">
      <c r="B37" s="11" t="s">
        <v>41</v>
      </c>
      <c r="C37" s="4">
        <v>336392</v>
      </c>
      <c r="D37" s="4">
        <v>28288</v>
      </c>
      <c r="E37" s="4">
        <v>178409</v>
      </c>
      <c r="F37" s="4">
        <v>40153</v>
      </c>
      <c r="G37" s="4">
        <v>30134</v>
      </c>
      <c r="H37" s="4">
        <v>46181</v>
      </c>
      <c r="I37" s="4">
        <v>659557</v>
      </c>
      <c r="K37" s="11" t="s">
        <v>52</v>
      </c>
      <c r="L37">
        <v>241</v>
      </c>
      <c r="M37">
        <v>326</v>
      </c>
      <c r="N37">
        <v>464</v>
      </c>
      <c r="O37">
        <v>700</v>
      </c>
    </row>
    <row r="38" spans="2:15" x14ac:dyDescent="0.3">
      <c r="B38" s="11" t="s">
        <v>47</v>
      </c>
      <c r="C38" s="4">
        <v>105909</v>
      </c>
      <c r="D38" s="4">
        <v>8923</v>
      </c>
      <c r="E38" s="4">
        <v>58380</v>
      </c>
      <c r="F38" s="4">
        <v>13662</v>
      </c>
      <c r="G38" s="4">
        <v>9018</v>
      </c>
      <c r="H38" s="4">
        <v>15117</v>
      </c>
      <c r="I38" s="4">
        <v>211009</v>
      </c>
      <c r="K38" s="11" t="s">
        <v>45</v>
      </c>
      <c r="L38">
        <v>365</v>
      </c>
      <c r="M38">
        <v>365</v>
      </c>
      <c r="N38">
        <v>584</v>
      </c>
      <c r="O38">
        <v>784</v>
      </c>
    </row>
    <row r="39" spans="2:15" x14ac:dyDescent="0.3">
      <c r="B39" s="11" t="s">
        <v>48</v>
      </c>
      <c r="C39" s="4">
        <v>84066</v>
      </c>
      <c r="D39" s="4">
        <v>7681</v>
      </c>
      <c r="E39" s="4">
        <v>45925</v>
      </c>
      <c r="F39" s="4">
        <v>9980</v>
      </c>
      <c r="G39" s="4">
        <v>7607</v>
      </c>
      <c r="H39" s="4">
        <v>12144</v>
      </c>
      <c r="I39" s="4">
        <v>167403</v>
      </c>
      <c r="K39" s="11" t="s">
        <v>56</v>
      </c>
      <c r="L39">
        <v>7</v>
      </c>
      <c r="M39">
        <v>15</v>
      </c>
      <c r="N39">
        <v>18</v>
      </c>
      <c r="O39">
        <v>19</v>
      </c>
    </row>
    <row r="40" spans="2:15" x14ac:dyDescent="0.3">
      <c r="B40" s="11" t="s">
        <v>53</v>
      </c>
      <c r="C40" s="4">
        <v>42752</v>
      </c>
      <c r="D40" s="4">
        <v>3689</v>
      </c>
      <c r="E40" s="4">
        <v>22328</v>
      </c>
      <c r="F40" s="4">
        <v>5546</v>
      </c>
      <c r="G40" s="4">
        <v>4129</v>
      </c>
      <c r="H40" s="4">
        <v>7132</v>
      </c>
      <c r="I40" s="4">
        <v>85576</v>
      </c>
      <c r="K40" s="11" t="s">
        <v>47</v>
      </c>
      <c r="L40">
        <v>811</v>
      </c>
      <c r="M40">
        <v>916</v>
      </c>
      <c r="N40">
        <v>1394</v>
      </c>
      <c r="O40">
        <v>1985</v>
      </c>
    </row>
    <row r="41" spans="2:15" x14ac:dyDescent="0.3">
      <c r="B41" s="11" t="s">
        <v>45</v>
      </c>
      <c r="C41" s="4">
        <v>36236</v>
      </c>
      <c r="D41" s="4">
        <v>3788</v>
      </c>
      <c r="E41" s="4">
        <v>23729</v>
      </c>
      <c r="F41" s="4">
        <v>4818</v>
      </c>
      <c r="G41" s="4">
        <v>3221</v>
      </c>
      <c r="H41" s="4">
        <v>6014</v>
      </c>
      <c r="I41" s="4">
        <v>77806</v>
      </c>
      <c r="K41" s="11" t="s">
        <v>41</v>
      </c>
      <c r="L41">
        <v>2462</v>
      </c>
      <c r="M41">
        <v>2841</v>
      </c>
      <c r="N41">
        <v>4374</v>
      </c>
      <c r="O41">
        <v>6330</v>
      </c>
    </row>
    <row r="42" spans="2:15" x14ac:dyDescent="0.3">
      <c r="B42" s="11" t="s">
        <v>52</v>
      </c>
      <c r="C42" s="4">
        <v>36776</v>
      </c>
      <c r="D42" s="4">
        <v>2980</v>
      </c>
      <c r="E42" s="4">
        <v>20272</v>
      </c>
      <c r="F42" s="4">
        <v>4601</v>
      </c>
      <c r="G42" s="4">
        <v>2801</v>
      </c>
      <c r="H42" s="4">
        <v>5768</v>
      </c>
      <c r="I42" s="4">
        <v>73198</v>
      </c>
      <c r="K42" s="11" t="s">
        <v>43</v>
      </c>
      <c r="L42">
        <v>285</v>
      </c>
      <c r="M42">
        <v>329</v>
      </c>
      <c r="N42">
        <v>479</v>
      </c>
      <c r="O42">
        <v>650</v>
      </c>
    </row>
    <row r="43" spans="2:15" x14ac:dyDescent="0.3">
      <c r="B43" s="11" t="s">
        <v>43</v>
      </c>
      <c r="C43" s="4">
        <v>32214</v>
      </c>
      <c r="D43" s="4">
        <v>3034</v>
      </c>
      <c r="E43" s="4">
        <v>20185</v>
      </c>
      <c r="F43" s="4">
        <v>4411</v>
      </c>
      <c r="G43" s="4">
        <v>2863</v>
      </c>
      <c r="H43" s="4">
        <v>4839</v>
      </c>
      <c r="I43" s="4">
        <v>67546</v>
      </c>
      <c r="K43" s="11" t="s">
        <v>80</v>
      </c>
      <c r="L43">
        <v>5145</v>
      </c>
      <c r="M43">
        <v>5918</v>
      </c>
      <c r="N43">
        <v>9050</v>
      </c>
      <c r="O43">
        <v>12852</v>
      </c>
    </row>
    <row r="44" spans="2:15" x14ac:dyDescent="0.3">
      <c r="B44" s="11" t="s">
        <v>56</v>
      </c>
      <c r="C44" s="4">
        <v>1729</v>
      </c>
      <c r="D44" s="4">
        <v>8</v>
      </c>
      <c r="E44" s="4">
        <v>817</v>
      </c>
      <c r="F44" s="4">
        <v>226</v>
      </c>
      <c r="G44" s="4">
        <v>122</v>
      </c>
      <c r="H44" s="4">
        <v>220</v>
      </c>
      <c r="I44" s="4">
        <v>3122</v>
      </c>
    </row>
    <row r="45" spans="2:15" x14ac:dyDescent="0.3">
      <c r="B45" s="11" t="s">
        <v>80</v>
      </c>
      <c r="C45" s="4">
        <v>676074</v>
      </c>
      <c r="D45" s="4">
        <v>58391</v>
      </c>
      <c r="E45" s="4">
        <v>370045</v>
      </c>
      <c r="F45" s="4">
        <v>83397</v>
      </c>
      <c r="G45" s="4">
        <v>59895</v>
      </c>
      <c r="H45" s="4">
        <v>97415</v>
      </c>
      <c r="I45" s="4">
        <v>1345217</v>
      </c>
    </row>
    <row r="69" spans="2:8" x14ac:dyDescent="0.3">
      <c r="B69" s="2" t="s">
        <v>205</v>
      </c>
    </row>
    <row r="70" spans="2:8" x14ac:dyDescent="0.3">
      <c r="B70" s="10" t="s">
        <v>60</v>
      </c>
      <c r="C70" t="s">
        <v>67</v>
      </c>
      <c r="D70" t="s">
        <v>62</v>
      </c>
      <c r="E70" t="s">
        <v>66</v>
      </c>
      <c r="F70" t="s">
        <v>64</v>
      </c>
      <c r="G70" t="s">
        <v>63</v>
      </c>
      <c r="H70" t="s">
        <v>65</v>
      </c>
    </row>
    <row r="71" spans="2:8" x14ac:dyDescent="0.3">
      <c r="B71" s="11" t="s">
        <v>53</v>
      </c>
      <c r="C71" s="4">
        <v>42752</v>
      </c>
      <c r="D71" s="4">
        <v>3689</v>
      </c>
      <c r="E71" s="4">
        <v>22328</v>
      </c>
      <c r="F71" s="4">
        <v>5546</v>
      </c>
      <c r="G71" s="4">
        <v>4129</v>
      </c>
      <c r="H71" s="4">
        <v>7132</v>
      </c>
    </row>
    <row r="72" spans="2:8" x14ac:dyDescent="0.3">
      <c r="B72" s="11" t="s">
        <v>48</v>
      </c>
      <c r="C72" s="4">
        <v>84066</v>
      </c>
      <c r="D72" s="4">
        <v>7681</v>
      </c>
      <c r="E72" s="4">
        <v>45925</v>
      </c>
      <c r="F72" s="4">
        <v>9980</v>
      </c>
      <c r="G72" s="4">
        <v>7607</v>
      </c>
      <c r="H72" s="4">
        <v>12144</v>
      </c>
    </row>
    <row r="73" spans="2:8" x14ac:dyDescent="0.3">
      <c r="B73" s="11" t="s">
        <v>52</v>
      </c>
      <c r="C73" s="4">
        <v>36776</v>
      </c>
      <c r="D73" s="4">
        <v>2980</v>
      </c>
      <c r="E73" s="4">
        <v>20272</v>
      </c>
      <c r="F73" s="4">
        <v>4601</v>
      </c>
      <c r="G73" s="4">
        <v>2801</v>
      </c>
      <c r="H73" s="4">
        <v>5768</v>
      </c>
    </row>
    <row r="74" spans="2:8" x14ac:dyDescent="0.3">
      <c r="B74" s="11" t="s">
        <v>45</v>
      </c>
      <c r="C74" s="4">
        <v>36236</v>
      </c>
      <c r="D74" s="4">
        <v>3788</v>
      </c>
      <c r="E74" s="4">
        <v>23729</v>
      </c>
      <c r="F74" s="4">
        <v>4818</v>
      </c>
      <c r="G74" s="4">
        <v>3221</v>
      </c>
      <c r="H74" s="4">
        <v>6014</v>
      </c>
    </row>
    <row r="75" spans="2:8" x14ac:dyDescent="0.3">
      <c r="B75" s="11" t="s">
        <v>56</v>
      </c>
      <c r="C75" s="4">
        <v>1729</v>
      </c>
      <c r="D75" s="4">
        <v>8</v>
      </c>
      <c r="E75" s="4">
        <v>817</v>
      </c>
      <c r="F75" s="4">
        <v>226</v>
      </c>
      <c r="G75" s="4">
        <v>122</v>
      </c>
      <c r="H75" s="4">
        <v>220</v>
      </c>
    </row>
    <row r="76" spans="2:8" x14ac:dyDescent="0.3">
      <c r="B76" s="11" t="s">
        <v>47</v>
      </c>
      <c r="C76" s="4">
        <v>105909</v>
      </c>
      <c r="D76" s="4">
        <v>8923</v>
      </c>
      <c r="E76" s="4">
        <v>58380</v>
      </c>
      <c r="F76" s="4">
        <v>13662</v>
      </c>
      <c r="G76" s="4">
        <v>9018</v>
      </c>
      <c r="H76" s="4">
        <v>15117</v>
      </c>
    </row>
    <row r="77" spans="2:8" x14ac:dyDescent="0.3">
      <c r="B77" s="11" t="s">
        <v>41</v>
      </c>
      <c r="C77" s="4">
        <v>336392</v>
      </c>
      <c r="D77" s="4">
        <v>28288</v>
      </c>
      <c r="E77" s="4">
        <v>178409</v>
      </c>
      <c r="F77" s="4">
        <v>40153</v>
      </c>
      <c r="G77" s="4">
        <v>30134</v>
      </c>
      <c r="H77" s="4">
        <v>46181</v>
      </c>
    </row>
    <row r="78" spans="2:8" x14ac:dyDescent="0.3">
      <c r="B78" s="11" t="s">
        <v>43</v>
      </c>
      <c r="C78" s="4">
        <v>32214</v>
      </c>
      <c r="D78" s="4">
        <v>3034</v>
      </c>
      <c r="E78" s="4">
        <v>20185</v>
      </c>
      <c r="F78" s="4">
        <v>4411</v>
      </c>
      <c r="G78" s="4">
        <v>2863</v>
      </c>
      <c r="H78" s="4">
        <v>4839</v>
      </c>
    </row>
    <row r="79" spans="2:8" x14ac:dyDescent="0.3">
      <c r="B79" s="11" t="s">
        <v>80</v>
      </c>
      <c r="C79" s="4">
        <v>676074</v>
      </c>
      <c r="D79" s="4">
        <v>58391</v>
      </c>
      <c r="E79" s="4">
        <v>370045</v>
      </c>
      <c r="F79" s="4">
        <v>83397</v>
      </c>
      <c r="G79" s="4">
        <v>59895</v>
      </c>
      <c r="H79" s="4">
        <v>97415</v>
      </c>
    </row>
  </sheetData>
  <pageMargins left="0.7" right="0.7" top="0.75" bottom="0.75" header="0.3" footer="0.3"/>
  <pageSetup orientation="portrait" horizontalDpi="0" verticalDpi="0" r:id="rId9"/>
  <drawing r:id="rId1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48E2-969A-49E1-BDEC-34AFC04CC7F1}">
  <dimension ref="A1"/>
  <sheetViews>
    <sheetView workbookViewId="0">
      <selection activeCell="R489" sqref="R489:R1159"/>
    </sheetView>
  </sheetViews>
  <sheetFormatPr defaultRowHeight="14.4" x14ac:dyDescent="0.3"/>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BA24D-760E-497F-AC14-73F6F615E78E}">
  <dimension ref="A2:AE35"/>
  <sheetViews>
    <sheetView topLeftCell="W1" workbookViewId="0">
      <selection activeCell="R489" sqref="R489:R1159"/>
    </sheetView>
  </sheetViews>
  <sheetFormatPr defaultRowHeight="14.4" x14ac:dyDescent="0.3"/>
  <cols>
    <col min="1" max="1" width="24.6640625" style="2" bestFit="1" customWidth="1"/>
    <col min="2" max="2" width="15.5546875" bestFit="1" customWidth="1"/>
    <col min="3" max="3" width="2" bestFit="1" customWidth="1"/>
    <col min="4" max="5" width="4" bestFit="1" customWidth="1"/>
    <col min="6" max="15" width="3" bestFit="1" customWidth="1"/>
    <col min="16" max="16" width="10.5546875" bestFit="1" customWidth="1"/>
    <col min="19" max="19" width="12.44140625" bestFit="1" customWidth="1"/>
    <col min="20" max="20" width="23.6640625" bestFit="1" customWidth="1"/>
    <col min="23" max="23" width="12.44140625" bestFit="1" customWidth="1"/>
    <col min="24" max="24" width="13.6640625" bestFit="1" customWidth="1"/>
    <col min="25" max="25" width="23.6640625" bestFit="1" customWidth="1"/>
    <col min="27" max="27" width="12.44140625" bestFit="1" customWidth="1"/>
    <col min="28" max="28" width="23.6640625" bestFit="1" customWidth="1"/>
    <col min="30" max="30" width="12.44140625" bestFit="1" customWidth="1"/>
    <col min="31" max="31" width="23.6640625" bestFit="1" customWidth="1"/>
  </cols>
  <sheetData>
    <row r="2" spans="1:25" x14ac:dyDescent="0.3">
      <c r="A2" s="2" t="s">
        <v>206</v>
      </c>
    </row>
    <row r="3" spans="1:25" x14ac:dyDescent="0.3">
      <c r="A3" s="27" t="s">
        <v>207</v>
      </c>
      <c r="B3" s="10" t="s">
        <v>208</v>
      </c>
      <c r="S3" s="2" t="s">
        <v>209</v>
      </c>
    </row>
    <row r="4" spans="1:25" x14ac:dyDescent="0.3">
      <c r="A4" s="27" t="s">
        <v>60</v>
      </c>
      <c r="B4">
        <v>0</v>
      </c>
      <c r="C4">
        <v>1</v>
      </c>
      <c r="D4">
        <v>2</v>
      </c>
      <c r="E4">
        <v>3</v>
      </c>
      <c r="F4">
        <v>4</v>
      </c>
      <c r="G4">
        <v>5</v>
      </c>
      <c r="H4">
        <v>6</v>
      </c>
      <c r="I4">
        <v>7</v>
      </c>
      <c r="J4">
        <v>8</v>
      </c>
      <c r="K4">
        <v>9</v>
      </c>
      <c r="L4">
        <v>10</v>
      </c>
      <c r="M4">
        <v>11</v>
      </c>
      <c r="N4">
        <v>12</v>
      </c>
      <c r="O4">
        <v>13</v>
      </c>
      <c r="S4" s="10" t="s">
        <v>60</v>
      </c>
      <c r="T4" t="s">
        <v>105</v>
      </c>
      <c r="X4" s="10" t="s">
        <v>60</v>
      </c>
      <c r="Y4" t="s">
        <v>105</v>
      </c>
    </row>
    <row r="5" spans="1:25" x14ac:dyDescent="0.3">
      <c r="A5" s="23">
        <v>0</v>
      </c>
      <c r="B5">
        <v>10</v>
      </c>
      <c r="C5">
        <v>3</v>
      </c>
      <c r="D5">
        <v>7</v>
      </c>
      <c r="E5">
        <v>28</v>
      </c>
      <c r="S5" s="11" t="s">
        <v>42</v>
      </c>
      <c r="T5">
        <v>3501</v>
      </c>
      <c r="X5" s="11" t="s">
        <v>130</v>
      </c>
      <c r="Y5">
        <v>101</v>
      </c>
    </row>
    <row r="6" spans="1:25" x14ac:dyDescent="0.3">
      <c r="A6" s="23">
        <v>1</v>
      </c>
      <c r="B6">
        <v>2</v>
      </c>
      <c r="C6">
        <v>2</v>
      </c>
      <c r="D6">
        <v>142</v>
      </c>
      <c r="E6">
        <v>165</v>
      </c>
      <c r="F6">
        <v>30</v>
      </c>
      <c r="G6">
        <v>3</v>
      </c>
      <c r="H6">
        <v>2</v>
      </c>
      <c r="I6">
        <v>1</v>
      </c>
      <c r="K6">
        <v>1</v>
      </c>
      <c r="S6" s="11" t="s">
        <v>40</v>
      </c>
      <c r="T6">
        <v>2348</v>
      </c>
      <c r="X6" s="11" t="s">
        <v>132</v>
      </c>
      <c r="Y6">
        <v>210</v>
      </c>
    </row>
    <row r="7" spans="1:25" x14ac:dyDescent="0.3">
      <c r="A7" s="23">
        <v>2</v>
      </c>
      <c r="D7">
        <v>36</v>
      </c>
      <c r="E7">
        <v>172</v>
      </c>
      <c r="F7">
        <v>91</v>
      </c>
      <c r="G7">
        <v>17</v>
      </c>
      <c r="H7">
        <v>11</v>
      </c>
      <c r="I7">
        <v>4</v>
      </c>
      <c r="J7">
        <v>6</v>
      </c>
      <c r="K7">
        <v>7</v>
      </c>
      <c r="L7">
        <v>6</v>
      </c>
      <c r="M7">
        <v>3</v>
      </c>
      <c r="N7">
        <v>8</v>
      </c>
      <c r="O7">
        <v>7</v>
      </c>
      <c r="S7" s="11" t="s">
        <v>50</v>
      </c>
      <c r="T7">
        <v>1814</v>
      </c>
      <c r="X7" s="11" t="s">
        <v>134</v>
      </c>
      <c r="Y7">
        <v>529</v>
      </c>
    </row>
    <row r="8" spans="1:25" x14ac:dyDescent="0.3">
      <c r="A8" s="23">
        <v>3</v>
      </c>
      <c r="D8">
        <v>29</v>
      </c>
      <c r="E8">
        <v>86</v>
      </c>
      <c r="F8">
        <v>65</v>
      </c>
      <c r="G8">
        <v>21</v>
      </c>
      <c r="H8">
        <v>26</v>
      </c>
      <c r="I8">
        <v>22</v>
      </c>
      <c r="J8">
        <v>25</v>
      </c>
      <c r="K8">
        <v>12</v>
      </c>
      <c r="L8">
        <v>18</v>
      </c>
      <c r="M8">
        <v>10</v>
      </c>
      <c r="N8">
        <v>8</v>
      </c>
      <c r="O8">
        <v>11</v>
      </c>
      <c r="S8" s="11" t="s">
        <v>49</v>
      </c>
      <c r="T8">
        <v>1000</v>
      </c>
      <c r="X8" s="11" t="s">
        <v>136</v>
      </c>
      <c r="Y8">
        <v>901</v>
      </c>
    </row>
    <row r="9" spans="1:25" x14ac:dyDescent="0.3">
      <c r="A9" s="23">
        <v>4</v>
      </c>
      <c r="D9">
        <v>3</v>
      </c>
      <c r="E9">
        <v>19</v>
      </c>
      <c r="F9">
        <v>47</v>
      </c>
      <c r="G9">
        <v>41</v>
      </c>
      <c r="H9">
        <v>34</v>
      </c>
      <c r="I9">
        <v>25</v>
      </c>
      <c r="J9">
        <v>30</v>
      </c>
      <c r="K9">
        <v>19</v>
      </c>
      <c r="L9">
        <v>24</v>
      </c>
      <c r="M9">
        <v>13</v>
      </c>
      <c r="N9">
        <v>10</v>
      </c>
      <c r="O9">
        <v>12</v>
      </c>
      <c r="S9" s="11" t="s">
        <v>54</v>
      </c>
      <c r="T9">
        <v>351</v>
      </c>
      <c r="X9" s="11" t="s">
        <v>138</v>
      </c>
      <c r="Y9">
        <v>1308</v>
      </c>
    </row>
    <row r="10" spans="1:25" x14ac:dyDescent="0.3">
      <c r="A10" s="23">
        <v>5</v>
      </c>
      <c r="D10">
        <v>2</v>
      </c>
      <c r="E10">
        <v>5</v>
      </c>
      <c r="F10">
        <v>31</v>
      </c>
      <c r="G10">
        <v>43</v>
      </c>
      <c r="H10">
        <v>29</v>
      </c>
      <c r="I10">
        <v>18</v>
      </c>
      <c r="J10">
        <v>21</v>
      </c>
      <c r="K10">
        <v>11</v>
      </c>
      <c r="L10">
        <v>17</v>
      </c>
      <c r="M10">
        <v>11</v>
      </c>
      <c r="N10">
        <v>26</v>
      </c>
      <c r="O10">
        <v>5</v>
      </c>
      <c r="S10" s="11" t="s">
        <v>57</v>
      </c>
      <c r="T10">
        <v>15</v>
      </c>
      <c r="X10" s="11" t="s">
        <v>140</v>
      </c>
      <c r="Y10">
        <v>1696</v>
      </c>
    </row>
    <row r="11" spans="1:25" x14ac:dyDescent="0.3">
      <c r="A11" s="23">
        <v>6</v>
      </c>
      <c r="D11">
        <v>1</v>
      </c>
      <c r="E11">
        <v>2</v>
      </c>
      <c r="F11">
        <v>22</v>
      </c>
      <c r="G11">
        <v>36</v>
      </c>
      <c r="H11">
        <v>20</v>
      </c>
      <c r="I11">
        <v>17</v>
      </c>
      <c r="J11">
        <v>12</v>
      </c>
      <c r="K11">
        <v>16</v>
      </c>
      <c r="L11">
        <v>19</v>
      </c>
      <c r="M11">
        <v>16</v>
      </c>
      <c r="N11">
        <v>19</v>
      </c>
      <c r="O11">
        <v>21</v>
      </c>
      <c r="S11" s="11" t="s">
        <v>58</v>
      </c>
      <c r="T11">
        <v>14</v>
      </c>
      <c r="X11" s="11" t="s">
        <v>142</v>
      </c>
      <c r="Y11">
        <v>1982</v>
      </c>
    </row>
    <row r="12" spans="1:25" x14ac:dyDescent="0.3">
      <c r="A12" s="23">
        <v>7</v>
      </c>
      <c r="E12">
        <v>5</v>
      </c>
      <c r="F12">
        <v>8</v>
      </c>
      <c r="G12">
        <v>21</v>
      </c>
      <c r="H12">
        <v>18</v>
      </c>
      <c r="I12">
        <v>21</v>
      </c>
      <c r="J12">
        <v>17</v>
      </c>
      <c r="K12">
        <v>12</v>
      </c>
      <c r="L12">
        <v>19</v>
      </c>
      <c r="M12">
        <v>9</v>
      </c>
      <c r="N12">
        <v>12</v>
      </c>
      <c r="O12">
        <v>12</v>
      </c>
      <c r="S12" s="11" t="s">
        <v>55</v>
      </c>
      <c r="T12">
        <v>7</v>
      </c>
      <c r="X12" s="11" t="s">
        <v>145</v>
      </c>
      <c r="Y12">
        <v>1467</v>
      </c>
    </row>
    <row r="13" spans="1:25" x14ac:dyDescent="0.3">
      <c r="A13" s="23">
        <v>8</v>
      </c>
      <c r="E13">
        <v>1</v>
      </c>
      <c r="F13">
        <v>12</v>
      </c>
      <c r="G13">
        <v>13</v>
      </c>
      <c r="H13">
        <v>19</v>
      </c>
      <c r="I13">
        <v>16</v>
      </c>
      <c r="J13">
        <v>11</v>
      </c>
      <c r="K13">
        <v>7</v>
      </c>
      <c r="L13">
        <v>6</v>
      </c>
      <c r="M13">
        <v>9</v>
      </c>
      <c r="N13">
        <v>3</v>
      </c>
      <c r="O13">
        <v>5</v>
      </c>
      <c r="X13" s="11" t="s">
        <v>147</v>
      </c>
      <c r="Y13">
        <v>669</v>
      </c>
    </row>
    <row r="14" spans="1:25" x14ac:dyDescent="0.3">
      <c r="A14" s="23">
        <v>9</v>
      </c>
      <c r="F14">
        <v>8</v>
      </c>
      <c r="G14">
        <v>8</v>
      </c>
      <c r="H14">
        <v>8</v>
      </c>
      <c r="I14">
        <v>6</v>
      </c>
      <c r="J14">
        <v>9</v>
      </c>
      <c r="K14">
        <v>14</v>
      </c>
      <c r="L14">
        <v>4</v>
      </c>
      <c r="M14">
        <v>3</v>
      </c>
      <c r="N14">
        <v>9</v>
      </c>
      <c r="O14">
        <v>6</v>
      </c>
      <c r="S14" s="11" t="s">
        <v>210</v>
      </c>
      <c r="T14">
        <f>SUM(T5:T6)</f>
        <v>5849</v>
      </c>
      <c r="U14" s="18" t="str">
        <f>TEXT(T14/T15,"0%") &amp; " of singles"</f>
        <v>184% of singles</v>
      </c>
      <c r="X14" s="11" t="s">
        <v>150</v>
      </c>
      <c r="Y14">
        <v>131</v>
      </c>
    </row>
    <row r="15" spans="1:25" x14ac:dyDescent="0.3">
      <c r="A15" s="23">
        <v>10</v>
      </c>
      <c r="F15">
        <v>2</v>
      </c>
      <c r="G15">
        <v>4</v>
      </c>
      <c r="H15">
        <v>5</v>
      </c>
      <c r="I15">
        <v>9</v>
      </c>
      <c r="J15">
        <v>6</v>
      </c>
      <c r="K15">
        <v>2</v>
      </c>
      <c r="L15">
        <v>7</v>
      </c>
      <c r="M15">
        <v>1</v>
      </c>
      <c r="N15">
        <v>4</v>
      </c>
      <c r="O15">
        <v>3</v>
      </c>
      <c r="S15" s="11" t="s">
        <v>211</v>
      </c>
      <c r="T15">
        <f>SUM(T7:T10)</f>
        <v>3180</v>
      </c>
      <c r="U15" t="str">
        <f>TEXT(T15/T14,"#%")&amp;" of couples"</f>
        <v>54% of couples</v>
      </c>
      <c r="X15" s="11" t="s">
        <v>155</v>
      </c>
      <c r="Y15">
        <v>28</v>
      </c>
    </row>
    <row r="16" spans="1:25" x14ac:dyDescent="0.3">
      <c r="A16" s="23">
        <v>11</v>
      </c>
      <c r="F16">
        <v>3</v>
      </c>
      <c r="G16">
        <v>4</v>
      </c>
      <c r="H16">
        <v>5</v>
      </c>
      <c r="I16">
        <v>2</v>
      </c>
      <c r="J16">
        <v>10</v>
      </c>
      <c r="K16">
        <v>5</v>
      </c>
      <c r="L16">
        <v>4</v>
      </c>
      <c r="M16">
        <v>5</v>
      </c>
      <c r="N16">
        <v>5</v>
      </c>
      <c r="O16">
        <v>1</v>
      </c>
      <c r="X16" s="11" t="s">
        <v>158</v>
      </c>
      <c r="Y16">
        <v>27</v>
      </c>
    </row>
    <row r="17" spans="1:31" x14ac:dyDescent="0.3">
      <c r="A17" s="23">
        <v>23</v>
      </c>
      <c r="C17">
        <v>1</v>
      </c>
      <c r="X17" s="11" t="s">
        <v>161</v>
      </c>
      <c r="Y17">
        <v>1</v>
      </c>
    </row>
    <row r="18" spans="1:31" x14ac:dyDescent="0.3">
      <c r="A18" s="23">
        <v>25</v>
      </c>
      <c r="B18">
        <v>1</v>
      </c>
      <c r="X18" s="11" t="s">
        <v>164</v>
      </c>
      <c r="Y18">
        <v>0</v>
      </c>
    </row>
    <row r="19" spans="1:31" x14ac:dyDescent="0.3">
      <c r="A19" s="23">
        <v>27</v>
      </c>
      <c r="B19">
        <v>1</v>
      </c>
    </row>
    <row r="20" spans="1:31" x14ac:dyDescent="0.3">
      <c r="S20" s="2" t="s">
        <v>212</v>
      </c>
    </row>
    <row r="21" spans="1:31" x14ac:dyDescent="0.3">
      <c r="S21" s="10" t="s">
        <v>60</v>
      </c>
      <c r="T21" t="s">
        <v>105</v>
      </c>
    </row>
    <row r="22" spans="1:31" x14ac:dyDescent="0.3">
      <c r="S22" s="11" t="s">
        <v>46</v>
      </c>
      <c r="T22">
        <v>4590</v>
      </c>
    </row>
    <row r="23" spans="1:31" x14ac:dyDescent="0.3">
      <c r="S23" s="11" t="s">
        <v>39</v>
      </c>
      <c r="T23">
        <v>2132</v>
      </c>
      <c r="AA23" s="10" t="s">
        <v>60</v>
      </c>
      <c r="AB23" t="s">
        <v>105</v>
      </c>
      <c r="AD23" s="10" t="s">
        <v>60</v>
      </c>
      <c r="AE23" t="s">
        <v>105</v>
      </c>
    </row>
    <row r="24" spans="1:31" x14ac:dyDescent="0.3">
      <c r="S24" s="11" t="s">
        <v>44</v>
      </c>
      <c r="T24">
        <v>1473</v>
      </c>
      <c r="AA24" s="11" t="s">
        <v>42</v>
      </c>
      <c r="AB24" s="52">
        <v>3501</v>
      </c>
      <c r="AD24" s="11" t="s">
        <v>117</v>
      </c>
      <c r="AE24" s="45">
        <v>1.1270718232044199E-2</v>
      </c>
    </row>
    <row r="25" spans="1:31" x14ac:dyDescent="0.3">
      <c r="S25" s="11" t="s">
        <v>51</v>
      </c>
      <c r="T25">
        <v>753</v>
      </c>
      <c r="AA25" s="11" t="s">
        <v>40</v>
      </c>
      <c r="AB25" s="52">
        <v>2348</v>
      </c>
      <c r="AD25" s="11" t="s">
        <v>118</v>
      </c>
      <c r="AE25" s="45">
        <v>0.50718232044198897</v>
      </c>
    </row>
    <row r="26" spans="1:31" x14ac:dyDescent="0.3">
      <c r="S26" s="11" t="s">
        <v>59</v>
      </c>
      <c r="T26">
        <v>102</v>
      </c>
      <c r="AA26" s="11" t="s">
        <v>49</v>
      </c>
      <c r="AB26" s="52">
        <v>1000</v>
      </c>
      <c r="AD26" s="11" t="s">
        <v>119</v>
      </c>
      <c r="AE26" s="45">
        <v>0.24596685082872929</v>
      </c>
    </row>
    <row r="27" spans="1:31" x14ac:dyDescent="0.3">
      <c r="AA27" s="11" t="s">
        <v>50</v>
      </c>
      <c r="AB27" s="52">
        <v>1829</v>
      </c>
      <c r="AD27" s="11" t="s">
        <v>39</v>
      </c>
      <c r="AE27" s="45">
        <v>0.23558011049723757</v>
      </c>
    </row>
    <row r="28" spans="1:31" x14ac:dyDescent="0.3">
      <c r="AA28" s="11" t="s">
        <v>54</v>
      </c>
      <c r="AB28" s="52">
        <v>351</v>
      </c>
    </row>
    <row r="29" spans="1:31" x14ac:dyDescent="0.3">
      <c r="S29" s="11" t="s">
        <v>212</v>
      </c>
      <c r="AA29" s="11" t="s">
        <v>80</v>
      </c>
      <c r="AB29" s="52">
        <v>9029</v>
      </c>
    </row>
    <row r="30" spans="1:31" x14ac:dyDescent="0.3">
      <c r="S30" s="11" t="s">
        <v>46</v>
      </c>
      <c r="T30" cm="1">
        <f t="array" ref="T30">SUM(_xlfn._xlws.FILTER(Table1[NumWebPurchases],Table1[Education]='Web v various'!S30))</f>
        <v>4590</v>
      </c>
    </row>
    <row r="31" spans="1:31" x14ac:dyDescent="0.3">
      <c r="S31" s="11" t="s">
        <v>39</v>
      </c>
      <c r="T31" cm="1">
        <f t="array" ref="T31">SUM(_xlfn._xlws.FILTER(Table1[NumWebPurchases],Table1[Education]='Web v various'!S31))</f>
        <v>2132</v>
      </c>
    </row>
    <row r="32" spans="1:31" x14ac:dyDescent="0.3">
      <c r="S32" s="11" t="s">
        <v>44</v>
      </c>
      <c r="T32" cm="1">
        <f t="array" ref="T32">SUM(_xlfn._xlws.FILTER(Table1[NumWebPurchases],Table1[Education]='Web v various'!S32))</f>
        <v>1473</v>
      </c>
      <c r="AA32" s="10" t="s">
        <v>60</v>
      </c>
      <c r="AB32" t="s">
        <v>105</v>
      </c>
    </row>
    <row r="33" spans="19:28" x14ac:dyDescent="0.3">
      <c r="S33" s="11" t="s">
        <v>51</v>
      </c>
      <c r="T33" cm="1">
        <f t="array" ref="T33">SUM(_xlfn._xlws.FILTER(Table1[NumWebPurchases],Table1[Education]='Web v various'!S33))</f>
        <v>753</v>
      </c>
      <c r="AA33" s="11" t="s">
        <v>120</v>
      </c>
      <c r="AB33" s="52">
        <v>5849</v>
      </c>
    </row>
    <row r="34" spans="19:28" x14ac:dyDescent="0.3">
      <c r="S34" s="11" t="s">
        <v>59</v>
      </c>
      <c r="T34" cm="1">
        <f t="array" ref="T34">SUM(_xlfn._xlws.FILTER(Table1[NumWebPurchases],Table1[Education]='Web v various'!S34))</f>
        <v>102</v>
      </c>
      <c r="AA34" s="11" t="s">
        <v>50</v>
      </c>
      <c r="AB34" s="52">
        <v>3180</v>
      </c>
    </row>
    <row r="35" spans="19:28" x14ac:dyDescent="0.3">
      <c r="AA35" s="11" t="s">
        <v>80</v>
      </c>
      <c r="AB35" s="52">
        <v>9029</v>
      </c>
    </row>
  </sheetData>
  <conditionalFormatting pivot="1" sqref="B5:O19">
    <cfRule type="colorScale" priority="1">
      <colorScale>
        <cfvo type="min"/>
        <cfvo type="percentile" val="50"/>
        <cfvo type="max"/>
        <color rgb="FFF8696B"/>
        <color rgb="FFFFEB84"/>
        <color rgb="FF63BE7B"/>
      </colorScale>
    </cfRule>
  </conditionalFormatting>
  <pageMargins left="0.7" right="0.7" top="0.75" bottom="0.75" header="0.3" footer="0.3"/>
  <drawing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26912-41DD-4E56-945C-9B4C91BA50D8}">
  <dimension ref="A1:L2267"/>
  <sheetViews>
    <sheetView topLeftCell="A56" workbookViewId="0">
      <selection activeCell="R489" sqref="R489:R1159"/>
    </sheetView>
  </sheetViews>
  <sheetFormatPr defaultRowHeight="14.4" x14ac:dyDescent="0.3"/>
  <cols>
    <col min="1" max="1" width="10.33203125" customWidth="1"/>
    <col min="2" max="2" width="9.6640625" customWidth="1"/>
  </cols>
  <sheetData>
    <row r="1" spans="1:9" ht="28.8" x14ac:dyDescent="0.3">
      <c r="A1" s="8" t="s">
        <v>24</v>
      </c>
      <c r="B1" s="8" t="s">
        <v>28</v>
      </c>
    </row>
    <row r="2" spans="1:9" x14ac:dyDescent="0.3">
      <c r="A2">
        <v>3</v>
      </c>
      <c r="B2">
        <v>3</v>
      </c>
    </row>
    <row r="3" spans="1:9" x14ac:dyDescent="0.3">
      <c r="A3">
        <v>0</v>
      </c>
      <c r="B3">
        <v>1</v>
      </c>
    </row>
    <row r="4" spans="1:9" x14ac:dyDescent="0.3">
      <c r="A4">
        <v>0</v>
      </c>
      <c r="B4">
        <v>1</v>
      </c>
      <c r="D4" t="s">
        <v>213</v>
      </c>
    </row>
    <row r="5" spans="1:9" ht="15" thickBot="1" x14ac:dyDescent="0.35">
      <c r="A5">
        <v>1</v>
      </c>
      <c r="B5">
        <v>1</v>
      </c>
    </row>
    <row r="6" spans="1:9" x14ac:dyDescent="0.3">
      <c r="A6">
        <v>0</v>
      </c>
      <c r="B6">
        <v>0</v>
      </c>
      <c r="D6" s="31" t="s">
        <v>214</v>
      </c>
      <c r="E6" s="31"/>
    </row>
    <row r="7" spans="1:9" x14ac:dyDescent="0.3">
      <c r="A7">
        <v>0</v>
      </c>
      <c r="B7">
        <v>0</v>
      </c>
      <c r="D7" t="s">
        <v>215</v>
      </c>
      <c r="E7">
        <v>0.50271341329975328</v>
      </c>
    </row>
    <row r="8" spans="1:9" x14ac:dyDescent="0.3">
      <c r="A8">
        <v>0</v>
      </c>
      <c r="B8">
        <v>0</v>
      </c>
      <c r="D8" t="s">
        <v>216</v>
      </c>
      <c r="E8">
        <v>0.25272077591148856</v>
      </c>
    </row>
    <row r="9" spans="1:9" x14ac:dyDescent="0.3">
      <c r="A9">
        <v>0</v>
      </c>
      <c r="B9">
        <v>0</v>
      </c>
      <c r="D9" t="s">
        <v>217</v>
      </c>
      <c r="E9">
        <v>0.2523868709856224</v>
      </c>
    </row>
    <row r="10" spans="1:9" x14ac:dyDescent="0.3">
      <c r="A10">
        <v>27</v>
      </c>
      <c r="B10">
        <v>0</v>
      </c>
      <c r="D10" t="s">
        <v>218</v>
      </c>
      <c r="E10">
        <v>2.4026047535025139</v>
      </c>
    </row>
    <row r="11" spans="1:9" ht="15" thickBot="1" x14ac:dyDescent="0.35">
      <c r="A11">
        <v>9</v>
      </c>
      <c r="B11">
        <v>13</v>
      </c>
      <c r="D11" s="28" t="s">
        <v>219</v>
      </c>
      <c r="E11" s="28">
        <v>2240</v>
      </c>
    </row>
    <row r="12" spans="1:9" x14ac:dyDescent="0.3">
      <c r="A12">
        <v>6</v>
      </c>
      <c r="B12">
        <v>13</v>
      </c>
    </row>
    <row r="13" spans="1:9" ht="15" thickBot="1" x14ac:dyDescent="0.35">
      <c r="A13">
        <v>7</v>
      </c>
      <c r="B13">
        <v>10</v>
      </c>
      <c r="D13" t="s">
        <v>220</v>
      </c>
    </row>
    <row r="14" spans="1:9" x14ac:dyDescent="0.3">
      <c r="A14">
        <v>6</v>
      </c>
      <c r="B14">
        <v>13</v>
      </c>
      <c r="D14" s="29"/>
      <c r="E14" s="29" t="s">
        <v>221</v>
      </c>
      <c r="F14" s="29" t="s">
        <v>222</v>
      </c>
      <c r="G14" s="29" t="s">
        <v>223</v>
      </c>
      <c r="H14" s="29" t="s">
        <v>224</v>
      </c>
      <c r="I14" s="29" t="s">
        <v>225</v>
      </c>
    </row>
    <row r="15" spans="1:9" x14ac:dyDescent="0.3">
      <c r="A15">
        <v>4</v>
      </c>
      <c r="B15">
        <v>9</v>
      </c>
      <c r="D15" t="s">
        <v>226</v>
      </c>
      <c r="E15">
        <v>1</v>
      </c>
      <c r="F15">
        <v>4369.0074402964037</v>
      </c>
      <c r="G15">
        <v>4369.0074402964037</v>
      </c>
      <c r="H15">
        <v>756.8644734901934</v>
      </c>
      <c r="I15">
        <v>8.9628023977938595E-144</v>
      </c>
    </row>
    <row r="16" spans="1:9" x14ac:dyDescent="0.3">
      <c r="A16">
        <v>4</v>
      </c>
      <c r="B16">
        <v>9</v>
      </c>
      <c r="D16" t="s">
        <v>227</v>
      </c>
      <c r="E16">
        <v>2238</v>
      </c>
      <c r="F16">
        <v>12918.876488275337</v>
      </c>
      <c r="G16">
        <v>5.7725096015528763</v>
      </c>
    </row>
    <row r="17" spans="1:12" ht="15" thickBot="1" x14ac:dyDescent="0.35">
      <c r="A17">
        <v>7</v>
      </c>
      <c r="B17">
        <v>9</v>
      </c>
      <c r="D17" s="28" t="s">
        <v>228</v>
      </c>
      <c r="E17" s="28">
        <v>2239</v>
      </c>
      <c r="F17" s="28">
        <v>17287.88392857174</v>
      </c>
      <c r="G17" s="28"/>
      <c r="H17" s="28"/>
      <c r="I17" s="28"/>
    </row>
    <row r="18" spans="1:12" ht="15" thickBot="1" x14ac:dyDescent="0.35">
      <c r="A18">
        <v>6</v>
      </c>
      <c r="B18">
        <v>10</v>
      </c>
    </row>
    <row r="19" spans="1:12" x14ac:dyDescent="0.3">
      <c r="A19">
        <v>7</v>
      </c>
      <c r="B19">
        <v>8</v>
      </c>
      <c r="D19" s="29"/>
      <c r="E19" s="29" t="s">
        <v>229</v>
      </c>
      <c r="F19" s="29" t="s">
        <v>218</v>
      </c>
      <c r="G19" s="29" t="s">
        <v>230</v>
      </c>
      <c r="H19" s="29" t="s">
        <v>231</v>
      </c>
      <c r="I19" s="29" t="s">
        <v>232</v>
      </c>
      <c r="J19" s="29" t="s">
        <v>233</v>
      </c>
      <c r="K19" s="29" t="s">
        <v>234</v>
      </c>
      <c r="L19" s="29" t="s">
        <v>235</v>
      </c>
    </row>
    <row r="20" spans="1:12" x14ac:dyDescent="0.3">
      <c r="A20">
        <v>7</v>
      </c>
      <c r="B20">
        <v>7</v>
      </c>
      <c r="D20" t="s">
        <v>236</v>
      </c>
      <c r="E20">
        <v>1.596852657002064</v>
      </c>
      <c r="F20">
        <v>0.10370861534386634</v>
      </c>
      <c r="G20">
        <v>15.397492789845709</v>
      </c>
      <c r="H20">
        <v>6.3244074302472784E-51</v>
      </c>
      <c r="I20">
        <v>1.3934775168495885</v>
      </c>
      <c r="J20">
        <v>1.8002277971545395</v>
      </c>
      <c r="K20">
        <v>1.3934775168495885</v>
      </c>
      <c r="L20">
        <v>1.8002277971545395</v>
      </c>
    </row>
    <row r="21" spans="1:12" ht="15" thickBot="1" x14ac:dyDescent="0.35">
      <c r="A21">
        <v>4</v>
      </c>
      <c r="B21">
        <v>4</v>
      </c>
      <c r="D21" s="28" t="s">
        <v>28</v>
      </c>
      <c r="E21" s="28">
        <v>0.42968774466579623</v>
      </c>
      <c r="F21" s="28">
        <v>1.561866489243419E-2</v>
      </c>
      <c r="G21" s="28">
        <v>27.51116997675906</v>
      </c>
      <c r="H21" s="28">
        <v>8.9628023980076551E-144</v>
      </c>
      <c r="I21" s="28">
        <v>0.3990591594613635</v>
      </c>
      <c r="J21" s="28">
        <v>0.46031632987022897</v>
      </c>
      <c r="K21" s="28">
        <v>0.3990591594613635</v>
      </c>
      <c r="L21" s="28">
        <v>0.46031632987022897</v>
      </c>
    </row>
    <row r="22" spans="1:12" x14ac:dyDescent="0.3">
      <c r="A22">
        <v>8</v>
      </c>
      <c r="B22">
        <v>4</v>
      </c>
    </row>
    <row r="23" spans="1:12" x14ac:dyDescent="0.3">
      <c r="A23">
        <v>5</v>
      </c>
      <c r="B23">
        <v>9</v>
      </c>
    </row>
    <row r="24" spans="1:12" x14ac:dyDescent="0.3">
      <c r="A24">
        <v>5</v>
      </c>
      <c r="B24">
        <v>5</v>
      </c>
    </row>
    <row r="25" spans="1:12" x14ac:dyDescent="0.3">
      <c r="A25">
        <v>5</v>
      </c>
      <c r="B25">
        <v>5</v>
      </c>
      <c r="D25" t="s">
        <v>237</v>
      </c>
    </row>
    <row r="26" spans="1:12" ht="15" thickBot="1" x14ac:dyDescent="0.35">
      <c r="A26">
        <v>5</v>
      </c>
      <c r="B26">
        <v>5</v>
      </c>
    </row>
    <row r="27" spans="1:12" x14ac:dyDescent="0.3">
      <c r="A27">
        <v>6</v>
      </c>
      <c r="B27">
        <v>12</v>
      </c>
      <c r="D27" s="29" t="s">
        <v>238</v>
      </c>
      <c r="E27" s="29" t="s">
        <v>239</v>
      </c>
      <c r="F27" s="29" t="s">
        <v>240</v>
      </c>
    </row>
    <row r="28" spans="1:12" x14ac:dyDescent="0.3">
      <c r="A28">
        <v>3</v>
      </c>
      <c r="B28">
        <v>7</v>
      </c>
      <c r="D28">
        <v>1</v>
      </c>
      <c r="E28">
        <v>2.8859158909994527</v>
      </c>
      <c r="F28">
        <v>0.11408410900054733</v>
      </c>
    </row>
    <row r="29" spans="1:12" x14ac:dyDescent="0.3">
      <c r="A29">
        <v>7</v>
      </c>
      <c r="B29">
        <v>5</v>
      </c>
      <c r="D29">
        <v>2</v>
      </c>
      <c r="E29">
        <v>2.0265404016678601</v>
      </c>
      <c r="F29">
        <v>-2.0265404016678601</v>
      </c>
    </row>
    <row r="30" spans="1:12" x14ac:dyDescent="0.3">
      <c r="A30">
        <v>6</v>
      </c>
      <c r="B30">
        <v>9</v>
      </c>
      <c r="D30">
        <v>3</v>
      </c>
      <c r="E30">
        <v>2.0265404016678601</v>
      </c>
      <c r="F30">
        <v>-2.0265404016678601</v>
      </c>
    </row>
    <row r="31" spans="1:12" x14ac:dyDescent="0.3">
      <c r="A31">
        <v>6</v>
      </c>
      <c r="B31">
        <v>13</v>
      </c>
      <c r="D31">
        <v>4</v>
      </c>
      <c r="E31">
        <v>2.0265404016678601</v>
      </c>
      <c r="F31">
        <v>-1.0265404016678601</v>
      </c>
    </row>
    <row r="32" spans="1:12" x14ac:dyDescent="0.3">
      <c r="A32">
        <v>5</v>
      </c>
      <c r="B32">
        <v>12</v>
      </c>
      <c r="D32">
        <v>5</v>
      </c>
      <c r="E32">
        <v>1.596852657002064</v>
      </c>
      <c r="F32">
        <v>-1.596852657002064</v>
      </c>
    </row>
    <row r="33" spans="1:6" x14ac:dyDescent="0.3">
      <c r="A33">
        <v>3</v>
      </c>
      <c r="B33">
        <v>13</v>
      </c>
      <c r="D33">
        <v>6</v>
      </c>
      <c r="E33">
        <v>1.596852657002064</v>
      </c>
      <c r="F33">
        <v>-1.596852657002064</v>
      </c>
    </row>
    <row r="34" spans="1:6" x14ac:dyDescent="0.3">
      <c r="A34">
        <v>6</v>
      </c>
      <c r="B34">
        <v>11</v>
      </c>
      <c r="D34">
        <v>7</v>
      </c>
      <c r="E34">
        <v>1.596852657002064</v>
      </c>
      <c r="F34">
        <v>-1.596852657002064</v>
      </c>
    </row>
    <row r="35" spans="1:6" x14ac:dyDescent="0.3">
      <c r="A35">
        <v>7</v>
      </c>
      <c r="B35">
        <v>12</v>
      </c>
      <c r="D35">
        <v>8</v>
      </c>
      <c r="E35">
        <v>1.596852657002064</v>
      </c>
      <c r="F35">
        <v>-1.596852657002064</v>
      </c>
    </row>
    <row r="36" spans="1:6" x14ac:dyDescent="0.3">
      <c r="A36">
        <v>5</v>
      </c>
      <c r="B36">
        <v>5</v>
      </c>
      <c r="D36">
        <v>9</v>
      </c>
      <c r="E36">
        <v>1.596852657002064</v>
      </c>
      <c r="F36">
        <v>25.403147342997936</v>
      </c>
    </row>
    <row r="37" spans="1:6" x14ac:dyDescent="0.3">
      <c r="A37">
        <v>5</v>
      </c>
      <c r="B37">
        <v>5</v>
      </c>
      <c r="D37">
        <v>10</v>
      </c>
      <c r="E37">
        <v>7.1827933376574151</v>
      </c>
      <c r="F37">
        <v>1.8172066623425849</v>
      </c>
    </row>
    <row r="38" spans="1:6" x14ac:dyDescent="0.3">
      <c r="A38">
        <v>5</v>
      </c>
      <c r="B38">
        <v>12</v>
      </c>
      <c r="D38">
        <v>11</v>
      </c>
      <c r="E38">
        <v>7.1827933376574151</v>
      </c>
      <c r="F38">
        <v>-1.1827933376574151</v>
      </c>
    </row>
    <row r="39" spans="1:6" x14ac:dyDescent="0.3">
      <c r="A39">
        <v>9</v>
      </c>
      <c r="B39">
        <v>11</v>
      </c>
      <c r="D39">
        <v>12</v>
      </c>
      <c r="E39">
        <v>5.893730103660026</v>
      </c>
      <c r="F39">
        <v>1.106269896339974</v>
      </c>
    </row>
    <row r="40" spans="1:6" x14ac:dyDescent="0.3">
      <c r="A40">
        <v>8</v>
      </c>
      <c r="B40">
        <v>5</v>
      </c>
      <c r="D40">
        <v>13</v>
      </c>
      <c r="E40">
        <v>7.1827933376574151</v>
      </c>
      <c r="F40">
        <v>-1.1827933376574151</v>
      </c>
    </row>
    <row r="41" spans="1:6" x14ac:dyDescent="0.3">
      <c r="A41">
        <v>7</v>
      </c>
      <c r="B41">
        <v>6</v>
      </c>
      <c r="D41">
        <v>14</v>
      </c>
      <c r="E41">
        <v>5.46404235899423</v>
      </c>
      <c r="F41">
        <v>-1.46404235899423</v>
      </c>
    </row>
    <row r="42" spans="1:6" x14ac:dyDescent="0.3">
      <c r="A42">
        <v>4</v>
      </c>
      <c r="B42">
        <v>7</v>
      </c>
      <c r="D42">
        <v>15</v>
      </c>
      <c r="E42">
        <v>5.46404235899423</v>
      </c>
      <c r="F42">
        <v>-1.46404235899423</v>
      </c>
    </row>
    <row r="43" spans="1:6" x14ac:dyDescent="0.3">
      <c r="A43">
        <v>7</v>
      </c>
      <c r="B43">
        <v>9</v>
      </c>
      <c r="D43">
        <v>16</v>
      </c>
      <c r="E43">
        <v>5.46404235899423</v>
      </c>
      <c r="F43">
        <v>1.53595764100577</v>
      </c>
    </row>
    <row r="44" spans="1:6" x14ac:dyDescent="0.3">
      <c r="A44">
        <v>4</v>
      </c>
      <c r="B44">
        <v>4</v>
      </c>
      <c r="D44">
        <v>17</v>
      </c>
      <c r="E44">
        <v>5.893730103660026</v>
      </c>
      <c r="F44">
        <v>0.10626989633997397</v>
      </c>
    </row>
    <row r="45" spans="1:6" x14ac:dyDescent="0.3">
      <c r="A45">
        <v>4</v>
      </c>
      <c r="B45">
        <v>13</v>
      </c>
      <c r="D45">
        <v>18</v>
      </c>
      <c r="E45">
        <v>5.0343546143284339</v>
      </c>
      <c r="F45">
        <v>1.9656453856715661</v>
      </c>
    </row>
    <row r="46" spans="1:6" x14ac:dyDescent="0.3">
      <c r="A46">
        <v>4</v>
      </c>
      <c r="B46">
        <v>5</v>
      </c>
      <c r="D46">
        <v>19</v>
      </c>
      <c r="E46">
        <v>4.6046668696626378</v>
      </c>
      <c r="F46">
        <v>2.3953331303373622</v>
      </c>
    </row>
    <row r="47" spans="1:6" x14ac:dyDescent="0.3">
      <c r="A47">
        <v>6</v>
      </c>
      <c r="B47">
        <v>8</v>
      </c>
      <c r="D47">
        <v>20</v>
      </c>
      <c r="E47">
        <v>3.3156036356652487</v>
      </c>
      <c r="F47">
        <v>0.68439636433475126</v>
      </c>
    </row>
    <row r="48" spans="1:6" x14ac:dyDescent="0.3">
      <c r="A48">
        <v>3</v>
      </c>
      <c r="B48">
        <v>10</v>
      </c>
      <c r="D48">
        <v>21</v>
      </c>
      <c r="E48">
        <v>3.3156036356652487</v>
      </c>
      <c r="F48">
        <v>4.6843963643347513</v>
      </c>
    </row>
    <row r="49" spans="1:6" x14ac:dyDescent="0.3">
      <c r="A49">
        <v>3</v>
      </c>
      <c r="B49">
        <v>10</v>
      </c>
      <c r="D49">
        <v>22</v>
      </c>
      <c r="E49">
        <v>5.46404235899423</v>
      </c>
      <c r="F49">
        <v>-0.46404235899422996</v>
      </c>
    </row>
    <row r="50" spans="1:6" x14ac:dyDescent="0.3">
      <c r="A50">
        <v>4</v>
      </c>
      <c r="B50">
        <v>6</v>
      </c>
      <c r="D50">
        <v>23</v>
      </c>
      <c r="E50">
        <v>3.7452913803310453</v>
      </c>
      <c r="F50">
        <v>1.2547086196689547</v>
      </c>
    </row>
    <row r="51" spans="1:6" x14ac:dyDescent="0.3">
      <c r="A51">
        <v>5</v>
      </c>
      <c r="B51">
        <v>8</v>
      </c>
      <c r="D51">
        <v>24</v>
      </c>
      <c r="E51">
        <v>3.7452913803310453</v>
      </c>
      <c r="F51">
        <v>1.2547086196689547</v>
      </c>
    </row>
    <row r="52" spans="1:6" x14ac:dyDescent="0.3">
      <c r="A52">
        <v>5</v>
      </c>
      <c r="B52">
        <v>7</v>
      </c>
      <c r="D52">
        <v>25</v>
      </c>
      <c r="E52">
        <v>3.7452913803310453</v>
      </c>
      <c r="F52">
        <v>1.2547086196689547</v>
      </c>
    </row>
    <row r="53" spans="1:6" x14ac:dyDescent="0.3">
      <c r="A53">
        <v>3</v>
      </c>
      <c r="B53">
        <v>7</v>
      </c>
      <c r="D53">
        <v>26</v>
      </c>
      <c r="E53">
        <v>6.7531055929916182</v>
      </c>
      <c r="F53">
        <v>-0.75310559299161817</v>
      </c>
    </row>
    <row r="54" spans="1:6" x14ac:dyDescent="0.3">
      <c r="A54">
        <v>4</v>
      </c>
      <c r="B54">
        <v>12</v>
      </c>
      <c r="D54">
        <v>27</v>
      </c>
      <c r="E54">
        <v>4.6046668696626378</v>
      </c>
      <c r="F54">
        <v>-1.6046668696626378</v>
      </c>
    </row>
    <row r="55" spans="1:6" x14ac:dyDescent="0.3">
      <c r="A55">
        <v>4</v>
      </c>
      <c r="B55">
        <v>5</v>
      </c>
      <c r="D55">
        <v>28</v>
      </c>
      <c r="E55">
        <v>3.7452913803310453</v>
      </c>
      <c r="F55">
        <v>3.2547086196689547</v>
      </c>
    </row>
    <row r="56" spans="1:6" x14ac:dyDescent="0.3">
      <c r="A56">
        <v>11</v>
      </c>
      <c r="B56">
        <v>8</v>
      </c>
      <c r="D56">
        <v>29</v>
      </c>
      <c r="E56">
        <v>5.46404235899423</v>
      </c>
      <c r="F56">
        <v>0.53595764100577004</v>
      </c>
    </row>
    <row r="57" spans="1:6" x14ac:dyDescent="0.3">
      <c r="A57">
        <v>4</v>
      </c>
      <c r="B57">
        <v>4</v>
      </c>
      <c r="D57">
        <v>30</v>
      </c>
      <c r="E57">
        <v>7.1827933376574151</v>
      </c>
      <c r="F57">
        <v>-1.1827933376574151</v>
      </c>
    </row>
    <row r="58" spans="1:6" x14ac:dyDescent="0.3">
      <c r="A58">
        <v>7</v>
      </c>
      <c r="B58">
        <v>12</v>
      </c>
      <c r="D58">
        <v>31</v>
      </c>
      <c r="E58">
        <v>6.7531055929916182</v>
      </c>
      <c r="F58">
        <v>-1.7531055929916182</v>
      </c>
    </row>
    <row r="59" spans="1:6" x14ac:dyDescent="0.3">
      <c r="A59">
        <v>7</v>
      </c>
      <c r="B59">
        <v>9</v>
      </c>
      <c r="D59">
        <v>32</v>
      </c>
      <c r="E59">
        <v>7.1827933376574151</v>
      </c>
      <c r="F59">
        <v>-4.1827933376574151</v>
      </c>
    </row>
    <row r="60" spans="1:6" x14ac:dyDescent="0.3">
      <c r="A60">
        <v>5</v>
      </c>
      <c r="B60">
        <v>7</v>
      </c>
      <c r="D60">
        <v>33</v>
      </c>
      <c r="E60">
        <v>6.323417848325823</v>
      </c>
      <c r="F60">
        <v>-0.32341784832582299</v>
      </c>
    </row>
    <row r="61" spans="1:6" x14ac:dyDescent="0.3">
      <c r="A61">
        <v>5</v>
      </c>
      <c r="B61">
        <v>4</v>
      </c>
      <c r="D61">
        <v>34</v>
      </c>
      <c r="E61">
        <v>6.7531055929916182</v>
      </c>
      <c r="F61">
        <v>0.24689440700838183</v>
      </c>
    </row>
    <row r="62" spans="1:6" x14ac:dyDescent="0.3">
      <c r="A62">
        <v>4</v>
      </c>
      <c r="B62">
        <v>8</v>
      </c>
      <c r="D62">
        <v>35</v>
      </c>
      <c r="E62">
        <v>3.7452913803310453</v>
      </c>
      <c r="F62">
        <v>1.2547086196689547</v>
      </c>
    </row>
    <row r="63" spans="1:6" x14ac:dyDescent="0.3">
      <c r="A63">
        <v>4</v>
      </c>
      <c r="B63">
        <v>9</v>
      </c>
      <c r="D63">
        <v>36</v>
      </c>
      <c r="E63">
        <v>3.7452913803310453</v>
      </c>
      <c r="F63">
        <v>1.2547086196689547</v>
      </c>
    </row>
    <row r="64" spans="1:6" x14ac:dyDescent="0.3">
      <c r="A64">
        <v>6</v>
      </c>
      <c r="B64">
        <v>9</v>
      </c>
      <c r="D64">
        <v>37</v>
      </c>
      <c r="E64">
        <v>6.7531055929916182</v>
      </c>
      <c r="F64">
        <v>-1.7531055929916182</v>
      </c>
    </row>
    <row r="65" spans="1:6" x14ac:dyDescent="0.3">
      <c r="A65">
        <v>11</v>
      </c>
      <c r="B65">
        <v>10</v>
      </c>
      <c r="D65">
        <v>38</v>
      </c>
      <c r="E65">
        <v>6.323417848325823</v>
      </c>
      <c r="F65">
        <v>2.676582151674177</v>
      </c>
    </row>
    <row r="66" spans="1:6" x14ac:dyDescent="0.3">
      <c r="A66">
        <v>6</v>
      </c>
      <c r="B66">
        <v>8</v>
      </c>
      <c r="D66">
        <v>39</v>
      </c>
      <c r="E66">
        <v>3.7452913803310453</v>
      </c>
      <c r="F66">
        <v>4.2547086196689552</v>
      </c>
    </row>
    <row r="67" spans="1:6" x14ac:dyDescent="0.3">
      <c r="A67">
        <v>5</v>
      </c>
      <c r="B67">
        <v>4</v>
      </c>
      <c r="D67">
        <v>40</v>
      </c>
      <c r="E67">
        <v>4.1749791249968418</v>
      </c>
      <c r="F67">
        <v>2.8250208750031582</v>
      </c>
    </row>
    <row r="68" spans="1:6" x14ac:dyDescent="0.3">
      <c r="A68">
        <v>5</v>
      </c>
      <c r="B68">
        <v>4</v>
      </c>
      <c r="D68">
        <v>41</v>
      </c>
      <c r="E68">
        <v>4.6046668696626378</v>
      </c>
      <c r="F68">
        <v>-0.60466686966263783</v>
      </c>
    </row>
    <row r="69" spans="1:6" x14ac:dyDescent="0.3">
      <c r="A69">
        <v>7</v>
      </c>
      <c r="B69">
        <v>10</v>
      </c>
      <c r="D69">
        <v>42</v>
      </c>
      <c r="E69">
        <v>5.46404235899423</v>
      </c>
      <c r="F69">
        <v>1.53595764100577</v>
      </c>
    </row>
    <row r="70" spans="1:6" x14ac:dyDescent="0.3">
      <c r="A70">
        <v>5</v>
      </c>
      <c r="B70">
        <v>8</v>
      </c>
      <c r="D70">
        <v>43</v>
      </c>
      <c r="E70">
        <v>3.3156036356652487</v>
      </c>
      <c r="F70">
        <v>0.68439636433475126</v>
      </c>
    </row>
    <row r="71" spans="1:6" x14ac:dyDescent="0.3">
      <c r="A71">
        <v>3</v>
      </c>
      <c r="B71">
        <v>5</v>
      </c>
      <c r="D71">
        <v>44</v>
      </c>
      <c r="E71">
        <v>7.1827933376574151</v>
      </c>
      <c r="F71">
        <v>-3.1827933376574151</v>
      </c>
    </row>
    <row r="72" spans="1:6" x14ac:dyDescent="0.3">
      <c r="A72">
        <v>10</v>
      </c>
      <c r="B72">
        <v>6</v>
      </c>
      <c r="D72">
        <v>45</v>
      </c>
      <c r="E72">
        <v>3.7452913803310453</v>
      </c>
      <c r="F72">
        <v>0.25470861966895475</v>
      </c>
    </row>
    <row r="73" spans="1:6" x14ac:dyDescent="0.3">
      <c r="A73">
        <v>6</v>
      </c>
      <c r="B73">
        <v>11</v>
      </c>
      <c r="D73">
        <v>46</v>
      </c>
      <c r="E73">
        <v>5.0343546143284339</v>
      </c>
      <c r="F73">
        <v>0.9656453856715661</v>
      </c>
    </row>
    <row r="74" spans="1:6" x14ac:dyDescent="0.3">
      <c r="A74">
        <v>4</v>
      </c>
      <c r="B74">
        <v>7</v>
      </c>
      <c r="D74">
        <v>47</v>
      </c>
      <c r="E74">
        <v>5.893730103660026</v>
      </c>
      <c r="F74">
        <v>-2.893730103660026</v>
      </c>
    </row>
    <row r="75" spans="1:6" x14ac:dyDescent="0.3">
      <c r="A75">
        <v>5</v>
      </c>
      <c r="B75">
        <v>5</v>
      </c>
      <c r="D75">
        <v>48</v>
      </c>
      <c r="E75">
        <v>5.893730103660026</v>
      </c>
      <c r="F75">
        <v>-2.893730103660026</v>
      </c>
    </row>
    <row r="76" spans="1:6" x14ac:dyDescent="0.3">
      <c r="A76">
        <v>5</v>
      </c>
      <c r="B76">
        <v>10</v>
      </c>
      <c r="D76">
        <v>49</v>
      </c>
      <c r="E76">
        <v>4.1749791249968418</v>
      </c>
      <c r="F76">
        <v>-0.17497912499684176</v>
      </c>
    </row>
    <row r="77" spans="1:6" x14ac:dyDescent="0.3">
      <c r="A77">
        <v>5</v>
      </c>
      <c r="B77">
        <v>10</v>
      </c>
      <c r="D77">
        <v>50</v>
      </c>
      <c r="E77">
        <v>5.0343546143284339</v>
      </c>
      <c r="F77">
        <v>-3.4354614328433897E-2</v>
      </c>
    </row>
    <row r="78" spans="1:6" x14ac:dyDescent="0.3">
      <c r="A78">
        <v>6</v>
      </c>
      <c r="B78">
        <v>6</v>
      </c>
      <c r="D78">
        <v>51</v>
      </c>
      <c r="E78">
        <v>4.6046668696626378</v>
      </c>
      <c r="F78">
        <v>0.39533313033736217</v>
      </c>
    </row>
    <row r="79" spans="1:6" x14ac:dyDescent="0.3">
      <c r="A79">
        <v>5</v>
      </c>
      <c r="B79">
        <v>5</v>
      </c>
      <c r="D79">
        <v>52</v>
      </c>
      <c r="E79">
        <v>4.6046668696626378</v>
      </c>
      <c r="F79">
        <v>-1.6046668696626378</v>
      </c>
    </row>
    <row r="80" spans="1:6" x14ac:dyDescent="0.3">
      <c r="A80">
        <v>5</v>
      </c>
      <c r="B80">
        <v>6</v>
      </c>
      <c r="D80">
        <v>53</v>
      </c>
      <c r="E80">
        <v>6.7531055929916182</v>
      </c>
      <c r="F80">
        <v>-2.7531055929916182</v>
      </c>
    </row>
    <row r="81" spans="1:6" x14ac:dyDescent="0.3">
      <c r="A81">
        <v>4</v>
      </c>
      <c r="B81">
        <v>5</v>
      </c>
      <c r="D81">
        <v>54</v>
      </c>
      <c r="E81">
        <v>3.7452913803310453</v>
      </c>
      <c r="F81">
        <v>0.25470861966895475</v>
      </c>
    </row>
    <row r="82" spans="1:6" x14ac:dyDescent="0.3">
      <c r="A82">
        <v>7</v>
      </c>
      <c r="B82">
        <v>7</v>
      </c>
      <c r="D82">
        <v>55</v>
      </c>
      <c r="E82">
        <v>5.0343546143284339</v>
      </c>
      <c r="F82">
        <v>5.9656453856715661</v>
      </c>
    </row>
    <row r="83" spans="1:6" x14ac:dyDescent="0.3">
      <c r="A83">
        <v>6</v>
      </c>
      <c r="B83">
        <v>12</v>
      </c>
      <c r="D83">
        <v>56</v>
      </c>
      <c r="E83">
        <v>3.3156036356652487</v>
      </c>
      <c r="F83">
        <v>0.68439636433475126</v>
      </c>
    </row>
    <row r="84" spans="1:6" x14ac:dyDescent="0.3">
      <c r="A84">
        <v>5</v>
      </c>
      <c r="B84">
        <v>6</v>
      </c>
      <c r="D84">
        <v>57</v>
      </c>
      <c r="E84">
        <v>6.7531055929916182</v>
      </c>
      <c r="F84">
        <v>0.24689440700838183</v>
      </c>
    </row>
    <row r="85" spans="1:6" x14ac:dyDescent="0.3">
      <c r="A85">
        <v>5</v>
      </c>
      <c r="B85">
        <v>10</v>
      </c>
      <c r="D85">
        <v>58</v>
      </c>
      <c r="E85">
        <v>5.46404235899423</v>
      </c>
      <c r="F85">
        <v>1.53595764100577</v>
      </c>
    </row>
    <row r="86" spans="1:6" x14ac:dyDescent="0.3">
      <c r="A86">
        <v>6</v>
      </c>
      <c r="B86">
        <v>11</v>
      </c>
      <c r="D86">
        <v>59</v>
      </c>
      <c r="E86">
        <v>4.6046668696626378</v>
      </c>
      <c r="F86">
        <v>0.39533313033736217</v>
      </c>
    </row>
    <row r="87" spans="1:6" x14ac:dyDescent="0.3">
      <c r="A87">
        <v>6</v>
      </c>
      <c r="B87">
        <v>7</v>
      </c>
      <c r="D87">
        <v>60</v>
      </c>
      <c r="E87">
        <v>3.3156036356652487</v>
      </c>
      <c r="F87">
        <v>1.6843963643347513</v>
      </c>
    </row>
    <row r="88" spans="1:6" x14ac:dyDescent="0.3">
      <c r="A88">
        <v>3</v>
      </c>
      <c r="B88">
        <v>11</v>
      </c>
      <c r="D88">
        <v>61</v>
      </c>
      <c r="E88">
        <v>5.0343546143284339</v>
      </c>
      <c r="F88">
        <v>-1.0343546143284339</v>
      </c>
    </row>
    <row r="89" spans="1:6" x14ac:dyDescent="0.3">
      <c r="A89">
        <v>6</v>
      </c>
      <c r="B89">
        <v>10</v>
      </c>
      <c r="D89">
        <v>62</v>
      </c>
      <c r="E89">
        <v>5.46404235899423</v>
      </c>
      <c r="F89">
        <v>-1.46404235899423</v>
      </c>
    </row>
    <row r="90" spans="1:6" x14ac:dyDescent="0.3">
      <c r="A90">
        <v>4</v>
      </c>
      <c r="B90">
        <v>9</v>
      </c>
      <c r="D90">
        <v>63</v>
      </c>
      <c r="E90">
        <v>5.46404235899423</v>
      </c>
      <c r="F90">
        <v>0.53595764100577004</v>
      </c>
    </row>
    <row r="91" spans="1:6" x14ac:dyDescent="0.3">
      <c r="A91">
        <v>4</v>
      </c>
      <c r="B91">
        <v>9</v>
      </c>
      <c r="D91">
        <v>64</v>
      </c>
      <c r="E91">
        <v>5.893730103660026</v>
      </c>
      <c r="F91">
        <v>5.106269896339974</v>
      </c>
    </row>
    <row r="92" spans="1:6" x14ac:dyDescent="0.3">
      <c r="A92">
        <v>9</v>
      </c>
      <c r="B92">
        <v>11</v>
      </c>
      <c r="D92">
        <v>65</v>
      </c>
      <c r="E92">
        <v>5.0343546143284339</v>
      </c>
      <c r="F92">
        <v>0.9656453856715661</v>
      </c>
    </row>
    <row r="93" spans="1:6" x14ac:dyDescent="0.3">
      <c r="A93">
        <v>2</v>
      </c>
      <c r="B93">
        <v>10</v>
      </c>
      <c r="D93">
        <v>66</v>
      </c>
      <c r="E93">
        <v>3.3156036356652487</v>
      </c>
      <c r="F93">
        <v>1.6843963643347513</v>
      </c>
    </row>
    <row r="94" spans="1:6" x14ac:dyDescent="0.3">
      <c r="A94">
        <v>3</v>
      </c>
      <c r="B94">
        <v>4</v>
      </c>
      <c r="D94">
        <v>67</v>
      </c>
      <c r="E94">
        <v>3.3156036356652487</v>
      </c>
      <c r="F94">
        <v>1.6843963643347513</v>
      </c>
    </row>
    <row r="95" spans="1:6" x14ac:dyDescent="0.3">
      <c r="A95">
        <v>6</v>
      </c>
      <c r="B95">
        <v>9</v>
      </c>
      <c r="D95">
        <v>68</v>
      </c>
      <c r="E95">
        <v>5.893730103660026</v>
      </c>
      <c r="F95">
        <v>1.106269896339974</v>
      </c>
    </row>
    <row r="96" spans="1:6" x14ac:dyDescent="0.3">
      <c r="A96">
        <v>6</v>
      </c>
      <c r="B96">
        <v>6</v>
      </c>
      <c r="D96">
        <v>69</v>
      </c>
      <c r="E96">
        <v>5.0343546143284339</v>
      </c>
      <c r="F96">
        <v>-3.4354614328433897E-2</v>
      </c>
    </row>
    <row r="97" spans="1:6" x14ac:dyDescent="0.3">
      <c r="A97">
        <v>2</v>
      </c>
      <c r="B97">
        <v>7</v>
      </c>
      <c r="D97">
        <v>70</v>
      </c>
      <c r="E97">
        <v>3.7452913803310453</v>
      </c>
      <c r="F97">
        <v>-0.74529138033104525</v>
      </c>
    </row>
    <row r="98" spans="1:6" x14ac:dyDescent="0.3">
      <c r="A98">
        <v>3</v>
      </c>
      <c r="B98">
        <v>10</v>
      </c>
      <c r="D98">
        <v>71</v>
      </c>
      <c r="E98">
        <v>4.1749791249968418</v>
      </c>
      <c r="F98">
        <v>5.8250208750031582</v>
      </c>
    </row>
    <row r="99" spans="1:6" x14ac:dyDescent="0.3">
      <c r="A99">
        <v>3</v>
      </c>
      <c r="B99">
        <v>4</v>
      </c>
      <c r="D99">
        <v>72</v>
      </c>
      <c r="E99">
        <v>6.323417848325823</v>
      </c>
      <c r="F99">
        <v>-0.32341784832582299</v>
      </c>
    </row>
    <row r="100" spans="1:6" x14ac:dyDescent="0.3">
      <c r="A100">
        <v>5</v>
      </c>
      <c r="B100">
        <v>12</v>
      </c>
      <c r="D100">
        <v>73</v>
      </c>
      <c r="E100">
        <v>4.6046668696626378</v>
      </c>
      <c r="F100">
        <v>-0.60466686966263783</v>
      </c>
    </row>
    <row r="101" spans="1:6" x14ac:dyDescent="0.3">
      <c r="A101">
        <v>5</v>
      </c>
      <c r="B101">
        <v>12</v>
      </c>
      <c r="D101">
        <v>74</v>
      </c>
      <c r="E101">
        <v>3.7452913803310453</v>
      </c>
      <c r="F101">
        <v>1.2547086196689547</v>
      </c>
    </row>
    <row r="102" spans="1:6" x14ac:dyDescent="0.3">
      <c r="A102">
        <v>2</v>
      </c>
      <c r="B102">
        <v>9</v>
      </c>
      <c r="D102">
        <v>75</v>
      </c>
      <c r="E102">
        <v>5.893730103660026</v>
      </c>
      <c r="F102">
        <v>-0.89373010366002603</v>
      </c>
    </row>
    <row r="103" spans="1:6" x14ac:dyDescent="0.3">
      <c r="A103">
        <v>4</v>
      </c>
      <c r="B103">
        <v>6</v>
      </c>
      <c r="D103">
        <v>76</v>
      </c>
      <c r="E103">
        <v>5.893730103660026</v>
      </c>
      <c r="F103">
        <v>-0.89373010366002603</v>
      </c>
    </row>
    <row r="104" spans="1:6" x14ac:dyDescent="0.3">
      <c r="A104">
        <v>6</v>
      </c>
      <c r="B104">
        <v>10</v>
      </c>
      <c r="D104">
        <v>77</v>
      </c>
      <c r="E104">
        <v>4.1749791249968418</v>
      </c>
      <c r="F104">
        <v>1.8250208750031582</v>
      </c>
    </row>
    <row r="105" spans="1:6" x14ac:dyDescent="0.3">
      <c r="A105">
        <v>6</v>
      </c>
      <c r="B105">
        <v>10</v>
      </c>
      <c r="D105">
        <v>78</v>
      </c>
      <c r="E105">
        <v>3.7452913803310453</v>
      </c>
      <c r="F105">
        <v>1.2547086196689547</v>
      </c>
    </row>
    <row r="106" spans="1:6" x14ac:dyDescent="0.3">
      <c r="A106">
        <v>9</v>
      </c>
      <c r="B106">
        <v>11</v>
      </c>
      <c r="D106">
        <v>79</v>
      </c>
      <c r="E106">
        <v>4.1749791249968418</v>
      </c>
      <c r="F106">
        <v>0.82502087500315824</v>
      </c>
    </row>
    <row r="107" spans="1:6" x14ac:dyDescent="0.3">
      <c r="A107">
        <v>9</v>
      </c>
      <c r="B107">
        <v>4</v>
      </c>
      <c r="D107">
        <v>80</v>
      </c>
      <c r="E107">
        <v>3.7452913803310453</v>
      </c>
      <c r="F107">
        <v>0.25470861966895475</v>
      </c>
    </row>
    <row r="108" spans="1:6" x14ac:dyDescent="0.3">
      <c r="A108">
        <v>3</v>
      </c>
      <c r="B108">
        <v>10</v>
      </c>
      <c r="D108">
        <v>81</v>
      </c>
      <c r="E108">
        <v>4.6046668696626378</v>
      </c>
      <c r="F108">
        <v>2.3953331303373622</v>
      </c>
    </row>
    <row r="109" spans="1:6" x14ac:dyDescent="0.3">
      <c r="A109">
        <v>3</v>
      </c>
      <c r="B109">
        <v>10</v>
      </c>
      <c r="D109">
        <v>82</v>
      </c>
      <c r="E109">
        <v>6.7531055929916182</v>
      </c>
      <c r="F109">
        <v>-0.75310559299161817</v>
      </c>
    </row>
    <row r="110" spans="1:6" x14ac:dyDescent="0.3">
      <c r="A110">
        <v>8</v>
      </c>
      <c r="B110">
        <v>7</v>
      </c>
      <c r="D110">
        <v>83</v>
      </c>
      <c r="E110">
        <v>4.1749791249968418</v>
      </c>
      <c r="F110">
        <v>0.82502087500315824</v>
      </c>
    </row>
    <row r="111" spans="1:6" x14ac:dyDescent="0.3">
      <c r="A111">
        <v>7</v>
      </c>
      <c r="B111">
        <v>6</v>
      </c>
      <c r="D111">
        <v>84</v>
      </c>
      <c r="E111">
        <v>5.893730103660026</v>
      </c>
      <c r="F111">
        <v>-0.89373010366002603</v>
      </c>
    </row>
    <row r="112" spans="1:6" x14ac:dyDescent="0.3">
      <c r="A112">
        <v>7</v>
      </c>
      <c r="B112">
        <v>6</v>
      </c>
      <c r="D112">
        <v>85</v>
      </c>
      <c r="E112">
        <v>6.323417848325823</v>
      </c>
      <c r="F112">
        <v>-0.32341784832582299</v>
      </c>
    </row>
    <row r="113" spans="1:6" x14ac:dyDescent="0.3">
      <c r="A113">
        <v>7</v>
      </c>
      <c r="B113">
        <v>6</v>
      </c>
      <c r="D113">
        <v>86</v>
      </c>
      <c r="E113">
        <v>4.6046668696626378</v>
      </c>
      <c r="F113">
        <v>1.3953331303373622</v>
      </c>
    </row>
    <row r="114" spans="1:6" x14ac:dyDescent="0.3">
      <c r="A114">
        <v>6</v>
      </c>
      <c r="B114">
        <v>7</v>
      </c>
      <c r="D114">
        <v>87</v>
      </c>
      <c r="E114">
        <v>6.323417848325823</v>
      </c>
      <c r="F114">
        <v>-3.323417848325823</v>
      </c>
    </row>
    <row r="115" spans="1:6" x14ac:dyDescent="0.3">
      <c r="A115">
        <v>4</v>
      </c>
      <c r="B115">
        <v>10</v>
      </c>
      <c r="D115">
        <v>88</v>
      </c>
      <c r="E115">
        <v>5.893730103660026</v>
      </c>
      <c r="F115">
        <v>0.10626989633997397</v>
      </c>
    </row>
    <row r="116" spans="1:6" x14ac:dyDescent="0.3">
      <c r="A116">
        <v>4</v>
      </c>
      <c r="B116">
        <v>11</v>
      </c>
      <c r="D116">
        <v>89</v>
      </c>
      <c r="E116">
        <v>5.46404235899423</v>
      </c>
      <c r="F116">
        <v>-1.46404235899423</v>
      </c>
    </row>
    <row r="117" spans="1:6" x14ac:dyDescent="0.3">
      <c r="A117">
        <v>4</v>
      </c>
      <c r="B117">
        <v>11</v>
      </c>
      <c r="D117">
        <v>90</v>
      </c>
      <c r="E117">
        <v>5.46404235899423</v>
      </c>
      <c r="F117">
        <v>-1.46404235899423</v>
      </c>
    </row>
    <row r="118" spans="1:6" x14ac:dyDescent="0.3">
      <c r="A118">
        <v>4</v>
      </c>
      <c r="B118">
        <v>11</v>
      </c>
      <c r="D118">
        <v>91</v>
      </c>
      <c r="E118">
        <v>6.323417848325823</v>
      </c>
      <c r="F118">
        <v>2.676582151674177</v>
      </c>
    </row>
    <row r="119" spans="1:6" x14ac:dyDescent="0.3">
      <c r="A119">
        <v>9</v>
      </c>
      <c r="B119">
        <v>5</v>
      </c>
      <c r="D119">
        <v>92</v>
      </c>
      <c r="E119">
        <v>5.893730103660026</v>
      </c>
      <c r="F119">
        <v>-3.893730103660026</v>
      </c>
    </row>
    <row r="120" spans="1:6" x14ac:dyDescent="0.3">
      <c r="A120">
        <v>4</v>
      </c>
      <c r="B120">
        <v>6</v>
      </c>
      <c r="D120">
        <v>93</v>
      </c>
      <c r="E120">
        <v>3.3156036356652487</v>
      </c>
      <c r="F120">
        <v>-0.31560363566524874</v>
      </c>
    </row>
    <row r="121" spans="1:6" x14ac:dyDescent="0.3">
      <c r="A121">
        <v>4</v>
      </c>
      <c r="B121">
        <v>6</v>
      </c>
      <c r="D121">
        <v>94</v>
      </c>
      <c r="E121">
        <v>5.46404235899423</v>
      </c>
      <c r="F121">
        <v>0.53595764100577004</v>
      </c>
    </row>
    <row r="122" spans="1:6" x14ac:dyDescent="0.3">
      <c r="A122">
        <v>8</v>
      </c>
      <c r="B122">
        <v>6</v>
      </c>
      <c r="D122">
        <v>95</v>
      </c>
      <c r="E122">
        <v>4.1749791249968418</v>
      </c>
      <c r="F122">
        <v>1.8250208750031582</v>
      </c>
    </row>
    <row r="123" spans="1:6" x14ac:dyDescent="0.3">
      <c r="A123">
        <v>2</v>
      </c>
      <c r="B123">
        <v>13</v>
      </c>
      <c r="D123">
        <v>96</v>
      </c>
      <c r="E123">
        <v>4.6046668696626378</v>
      </c>
      <c r="F123">
        <v>-2.6046668696626378</v>
      </c>
    </row>
    <row r="124" spans="1:6" x14ac:dyDescent="0.3">
      <c r="A124">
        <v>2</v>
      </c>
      <c r="B124">
        <v>12</v>
      </c>
      <c r="D124">
        <v>97</v>
      </c>
      <c r="E124">
        <v>5.893730103660026</v>
      </c>
      <c r="F124">
        <v>-2.893730103660026</v>
      </c>
    </row>
    <row r="125" spans="1:6" x14ac:dyDescent="0.3">
      <c r="A125">
        <v>4</v>
      </c>
      <c r="B125">
        <v>4</v>
      </c>
      <c r="D125">
        <v>98</v>
      </c>
      <c r="E125">
        <v>3.3156036356652487</v>
      </c>
      <c r="F125">
        <v>-0.31560363566524874</v>
      </c>
    </row>
    <row r="126" spans="1:6" x14ac:dyDescent="0.3">
      <c r="A126">
        <v>4</v>
      </c>
      <c r="B126">
        <v>8</v>
      </c>
      <c r="D126">
        <v>99</v>
      </c>
      <c r="E126">
        <v>6.7531055929916182</v>
      </c>
      <c r="F126">
        <v>-1.7531055929916182</v>
      </c>
    </row>
    <row r="127" spans="1:6" x14ac:dyDescent="0.3">
      <c r="A127">
        <v>4</v>
      </c>
      <c r="B127">
        <v>10</v>
      </c>
      <c r="D127">
        <v>100</v>
      </c>
      <c r="E127">
        <v>6.7531055929916182</v>
      </c>
      <c r="F127">
        <v>-1.7531055929916182</v>
      </c>
    </row>
    <row r="128" spans="1:6" x14ac:dyDescent="0.3">
      <c r="A128">
        <v>6</v>
      </c>
      <c r="B128">
        <v>5</v>
      </c>
      <c r="D128">
        <v>101</v>
      </c>
      <c r="E128">
        <v>5.46404235899423</v>
      </c>
      <c r="F128">
        <v>-3.46404235899423</v>
      </c>
    </row>
    <row r="129" spans="1:6" x14ac:dyDescent="0.3">
      <c r="A129">
        <v>4</v>
      </c>
      <c r="B129">
        <v>9</v>
      </c>
      <c r="D129">
        <v>102</v>
      </c>
      <c r="E129">
        <v>4.1749791249968418</v>
      </c>
      <c r="F129">
        <v>-0.17497912499684176</v>
      </c>
    </row>
    <row r="130" spans="1:6" x14ac:dyDescent="0.3">
      <c r="A130">
        <v>5</v>
      </c>
      <c r="B130">
        <v>12</v>
      </c>
      <c r="D130">
        <v>103</v>
      </c>
      <c r="E130">
        <v>5.893730103660026</v>
      </c>
      <c r="F130">
        <v>0.10626989633997397</v>
      </c>
    </row>
    <row r="131" spans="1:6" x14ac:dyDescent="0.3">
      <c r="A131">
        <v>5</v>
      </c>
      <c r="B131">
        <v>10</v>
      </c>
      <c r="D131">
        <v>104</v>
      </c>
      <c r="E131">
        <v>5.893730103660026</v>
      </c>
      <c r="F131">
        <v>0.10626989633997397</v>
      </c>
    </row>
    <row r="132" spans="1:6" x14ac:dyDescent="0.3">
      <c r="A132">
        <v>5</v>
      </c>
      <c r="B132">
        <v>4</v>
      </c>
      <c r="D132">
        <v>105</v>
      </c>
      <c r="E132">
        <v>6.323417848325823</v>
      </c>
      <c r="F132">
        <v>2.676582151674177</v>
      </c>
    </row>
    <row r="133" spans="1:6" x14ac:dyDescent="0.3">
      <c r="A133">
        <v>5</v>
      </c>
      <c r="B133">
        <v>11</v>
      </c>
      <c r="D133">
        <v>106</v>
      </c>
      <c r="E133">
        <v>3.3156036356652487</v>
      </c>
      <c r="F133">
        <v>5.6843963643347513</v>
      </c>
    </row>
    <row r="134" spans="1:6" x14ac:dyDescent="0.3">
      <c r="A134">
        <v>11</v>
      </c>
      <c r="B134">
        <v>10</v>
      </c>
      <c r="D134">
        <v>107</v>
      </c>
      <c r="E134">
        <v>5.893730103660026</v>
      </c>
      <c r="F134">
        <v>-2.893730103660026</v>
      </c>
    </row>
    <row r="135" spans="1:6" x14ac:dyDescent="0.3">
      <c r="A135">
        <v>7</v>
      </c>
      <c r="B135">
        <v>8</v>
      </c>
      <c r="D135">
        <v>108</v>
      </c>
      <c r="E135">
        <v>5.893730103660026</v>
      </c>
      <c r="F135">
        <v>-2.893730103660026</v>
      </c>
    </row>
    <row r="136" spans="1:6" x14ac:dyDescent="0.3">
      <c r="A136">
        <v>7</v>
      </c>
      <c r="B136">
        <v>12</v>
      </c>
      <c r="D136">
        <v>109</v>
      </c>
      <c r="E136">
        <v>4.6046668696626378</v>
      </c>
      <c r="F136">
        <v>3.3953331303373622</v>
      </c>
    </row>
    <row r="137" spans="1:6" x14ac:dyDescent="0.3">
      <c r="A137">
        <v>7</v>
      </c>
      <c r="B137">
        <v>12</v>
      </c>
      <c r="D137">
        <v>110</v>
      </c>
      <c r="E137">
        <v>4.1749791249968418</v>
      </c>
      <c r="F137">
        <v>2.8250208750031582</v>
      </c>
    </row>
    <row r="138" spans="1:6" x14ac:dyDescent="0.3">
      <c r="A138">
        <v>8</v>
      </c>
      <c r="B138">
        <v>7</v>
      </c>
      <c r="D138">
        <v>111</v>
      </c>
      <c r="E138">
        <v>4.1749791249968418</v>
      </c>
      <c r="F138">
        <v>2.8250208750031582</v>
      </c>
    </row>
    <row r="139" spans="1:6" x14ac:dyDescent="0.3">
      <c r="A139">
        <v>6</v>
      </c>
      <c r="B139">
        <v>13</v>
      </c>
      <c r="D139">
        <v>112</v>
      </c>
      <c r="E139">
        <v>4.1749791249968418</v>
      </c>
      <c r="F139">
        <v>2.8250208750031582</v>
      </c>
    </row>
    <row r="140" spans="1:6" x14ac:dyDescent="0.3">
      <c r="A140">
        <v>7</v>
      </c>
      <c r="B140">
        <v>10</v>
      </c>
      <c r="D140">
        <v>113</v>
      </c>
      <c r="E140">
        <v>4.6046668696626378</v>
      </c>
      <c r="F140">
        <v>1.3953331303373622</v>
      </c>
    </row>
    <row r="141" spans="1:6" x14ac:dyDescent="0.3">
      <c r="A141">
        <v>2</v>
      </c>
      <c r="B141">
        <v>4</v>
      </c>
      <c r="D141">
        <v>114</v>
      </c>
      <c r="E141">
        <v>5.893730103660026</v>
      </c>
      <c r="F141">
        <v>-1.893730103660026</v>
      </c>
    </row>
    <row r="142" spans="1:6" x14ac:dyDescent="0.3">
      <c r="A142">
        <v>3</v>
      </c>
      <c r="B142">
        <v>8</v>
      </c>
      <c r="D142">
        <v>115</v>
      </c>
      <c r="E142">
        <v>6.323417848325823</v>
      </c>
      <c r="F142">
        <v>-2.323417848325823</v>
      </c>
    </row>
    <row r="143" spans="1:6" x14ac:dyDescent="0.3">
      <c r="A143">
        <v>4</v>
      </c>
      <c r="B143">
        <v>7</v>
      </c>
      <c r="D143">
        <v>116</v>
      </c>
      <c r="E143">
        <v>6.323417848325823</v>
      </c>
      <c r="F143">
        <v>-2.323417848325823</v>
      </c>
    </row>
    <row r="144" spans="1:6" x14ac:dyDescent="0.3">
      <c r="A144">
        <v>2</v>
      </c>
      <c r="B144">
        <v>12</v>
      </c>
      <c r="D144">
        <v>117</v>
      </c>
      <c r="E144">
        <v>6.323417848325823</v>
      </c>
      <c r="F144">
        <v>-2.323417848325823</v>
      </c>
    </row>
    <row r="145" spans="1:6" x14ac:dyDescent="0.3">
      <c r="A145">
        <v>6</v>
      </c>
      <c r="B145">
        <v>13</v>
      </c>
      <c r="D145">
        <v>118</v>
      </c>
      <c r="E145">
        <v>3.7452913803310453</v>
      </c>
      <c r="F145">
        <v>5.2547086196689552</v>
      </c>
    </row>
    <row r="146" spans="1:6" x14ac:dyDescent="0.3">
      <c r="A146">
        <v>3</v>
      </c>
      <c r="B146">
        <v>7</v>
      </c>
      <c r="D146">
        <v>119</v>
      </c>
      <c r="E146">
        <v>4.1749791249968418</v>
      </c>
      <c r="F146">
        <v>-0.17497912499684176</v>
      </c>
    </row>
    <row r="147" spans="1:6" x14ac:dyDescent="0.3">
      <c r="A147">
        <v>2</v>
      </c>
      <c r="B147">
        <v>9</v>
      </c>
      <c r="D147">
        <v>120</v>
      </c>
      <c r="E147">
        <v>4.1749791249968418</v>
      </c>
      <c r="F147">
        <v>-0.17497912499684176</v>
      </c>
    </row>
    <row r="148" spans="1:6" x14ac:dyDescent="0.3">
      <c r="A148">
        <v>5</v>
      </c>
      <c r="B148">
        <v>6</v>
      </c>
      <c r="D148">
        <v>121</v>
      </c>
      <c r="E148">
        <v>4.1749791249968418</v>
      </c>
      <c r="F148">
        <v>3.8250208750031582</v>
      </c>
    </row>
    <row r="149" spans="1:6" x14ac:dyDescent="0.3">
      <c r="A149">
        <v>3</v>
      </c>
      <c r="B149">
        <v>12</v>
      </c>
      <c r="D149">
        <v>122</v>
      </c>
      <c r="E149">
        <v>7.1827933376574151</v>
      </c>
      <c r="F149">
        <v>-5.1827933376574151</v>
      </c>
    </row>
    <row r="150" spans="1:6" x14ac:dyDescent="0.3">
      <c r="A150">
        <v>3</v>
      </c>
      <c r="B150">
        <v>13</v>
      </c>
      <c r="D150">
        <v>123</v>
      </c>
      <c r="E150">
        <v>6.7531055929916182</v>
      </c>
      <c r="F150">
        <v>-4.7531055929916182</v>
      </c>
    </row>
    <row r="151" spans="1:6" x14ac:dyDescent="0.3">
      <c r="A151">
        <v>7</v>
      </c>
      <c r="B151">
        <v>10</v>
      </c>
      <c r="D151">
        <v>124</v>
      </c>
      <c r="E151">
        <v>3.3156036356652487</v>
      </c>
      <c r="F151">
        <v>0.68439636433475126</v>
      </c>
    </row>
    <row r="152" spans="1:6" x14ac:dyDescent="0.3">
      <c r="A152">
        <v>7</v>
      </c>
      <c r="B152">
        <v>10</v>
      </c>
      <c r="D152">
        <v>125</v>
      </c>
      <c r="E152">
        <v>5.0343546143284339</v>
      </c>
      <c r="F152">
        <v>-1.0343546143284339</v>
      </c>
    </row>
    <row r="153" spans="1:6" x14ac:dyDescent="0.3">
      <c r="A153">
        <v>4</v>
      </c>
      <c r="B153">
        <v>10</v>
      </c>
      <c r="D153">
        <v>126</v>
      </c>
      <c r="E153">
        <v>5.893730103660026</v>
      </c>
      <c r="F153">
        <v>-1.893730103660026</v>
      </c>
    </row>
    <row r="154" spans="1:6" x14ac:dyDescent="0.3">
      <c r="A154">
        <v>5</v>
      </c>
      <c r="B154">
        <v>12</v>
      </c>
      <c r="D154">
        <v>127</v>
      </c>
      <c r="E154">
        <v>3.7452913803310453</v>
      </c>
      <c r="F154">
        <v>2.2547086196689547</v>
      </c>
    </row>
    <row r="155" spans="1:6" x14ac:dyDescent="0.3">
      <c r="A155">
        <v>5</v>
      </c>
      <c r="B155">
        <v>6</v>
      </c>
      <c r="D155">
        <v>128</v>
      </c>
      <c r="E155">
        <v>5.46404235899423</v>
      </c>
      <c r="F155">
        <v>-1.46404235899423</v>
      </c>
    </row>
    <row r="156" spans="1:6" x14ac:dyDescent="0.3">
      <c r="A156">
        <v>6</v>
      </c>
      <c r="B156">
        <v>5</v>
      </c>
      <c r="D156">
        <v>129</v>
      </c>
      <c r="E156">
        <v>6.7531055929916182</v>
      </c>
      <c r="F156">
        <v>-1.7531055929916182</v>
      </c>
    </row>
    <row r="157" spans="1:6" x14ac:dyDescent="0.3">
      <c r="A157">
        <v>5</v>
      </c>
      <c r="B157">
        <v>7</v>
      </c>
      <c r="D157">
        <v>130</v>
      </c>
      <c r="E157">
        <v>5.893730103660026</v>
      </c>
      <c r="F157">
        <v>-0.89373010366002603</v>
      </c>
    </row>
    <row r="158" spans="1:6" x14ac:dyDescent="0.3">
      <c r="A158">
        <v>3</v>
      </c>
      <c r="B158">
        <v>13</v>
      </c>
      <c r="D158">
        <v>131</v>
      </c>
      <c r="E158">
        <v>3.3156036356652487</v>
      </c>
      <c r="F158">
        <v>1.6843963643347513</v>
      </c>
    </row>
    <row r="159" spans="1:6" x14ac:dyDescent="0.3">
      <c r="A159">
        <v>3</v>
      </c>
      <c r="B159">
        <v>13</v>
      </c>
      <c r="D159">
        <v>132</v>
      </c>
      <c r="E159">
        <v>6.323417848325823</v>
      </c>
      <c r="F159">
        <v>-1.323417848325823</v>
      </c>
    </row>
    <row r="160" spans="1:6" x14ac:dyDescent="0.3">
      <c r="A160">
        <v>4</v>
      </c>
      <c r="B160">
        <v>7</v>
      </c>
      <c r="D160">
        <v>133</v>
      </c>
      <c r="E160">
        <v>5.893730103660026</v>
      </c>
      <c r="F160">
        <v>5.106269896339974</v>
      </c>
    </row>
    <row r="161" spans="1:6" x14ac:dyDescent="0.3">
      <c r="A161">
        <v>4</v>
      </c>
      <c r="B161">
        <v>7</v>
      </c>
      <c r="D161">
        <v>134</v>
      </c>
      <c r="E161">
        <v>5.0343546143284339</v>
      </c>
      <c r="F161">
        <v>1.9656453856715661</v>
      </c>
    </row>
    <row r="162" spans="1:6" x14ac:dyDescent="0.3">
      <c r="A162">
        <v>3</v>
      </c>
      <c r="B162">
        <v>6</v>
      </c>
      <c r="D162">
        <v>135</v>
      </c>
      <c r="E162">
        <v>6.7531055929916182</v>
      </c>
      <c r="F162">
        <v>0.24689440700838183</v>
      </c>
    </row>
    <row r="163" spans="1:6" x14ac:dyDescent="0.3">
      <c r="A163">
        <v>5</v>
      </c>
      <c r="B163">
        <v>7</v>
      </c>
      <c r="D163">
        <v>136</v>
      </c>
      <c r="E163">
        <v>6.7531055929916182</v>
      </c>
      <c r="F163">
        <v>0.24689440700838183</v>
      </c>
    </row>
    <row r="164" spans="1:6" x14ac:dyDescent="0.3">
      <c r="A164">
        <v>3</v>
      </c>
      <c r="B164">
        <v>12</v>
      </c>
      <c r="D164">
        <v>137</v>
      </c>
      <c r="E164">
        <v>4.6046668696626378</v>
      </c>
      <c r="F164">
        <v>3.3953331303373622</v>
      </c>
    </row>
    <row r="165" spans="1:6" x14ac:dyDescent="0.3">
      <c r="A165">
        <v>6</v>
      </c>
      <c r="B165">
        <v>4</v>
      </c>
      <c r="D165">
        <v>138</v>
      </c>
      <c r="E165">
        <v>7.1827933376574151</v>
      </c>
      <c r="F165">
        <v>-1.1827933376574151</v>
      </c>
    </row>
    <row r="166" spans="1:6" x14ac:dyDescent="0.3">
      <c r="A166">
        <v>4</v>
      </c>
      <c r="B166">
        <v>10</v>
      </c>
      <c r="D166">
        <v>139</v>
      </c>
      <c r="E166">
        <v>5.893730103660026</v>
      </c>
      <c r="F166">
        <v>1.106269896339974</v>
      </c>
    </row>
    <row r="167" spans="1:6" x14ac:dyDescent="0.3">
      <c r="A167">
        <v>5</v>
      </c>
      <c r="B167">
        <v>12</v>
      </c>
      <c r="D167">
        <v>140</v>
      </c>
      <c r="E167">
        <v>3.3156036356652487</v>
      </c>
      <c r="F167">
        <v>-1.3156036356652487</v>
      </c>
    </row>
    <row r="168" spans="1:6" x14ac:dyDescent="0.3">
      <c r="A168">
        <v>4</v>
      </c>
      <c r="B168">
        <v>7</v>
      </c>
      <c r="D168">
        <v>141</v>
      </c>
      <c r="E168">
        <v>5.0343546143284339</v>
      </c>
      <c r="F168">
        <v>-2.0343546143284339</v>
      </c>
    </row>
    <row r="169" spans="1:6" x14ac:dyDescent="0.3">
      <c r="A169">
        <v>6</v>
      </c>
      <c r="B169">
        <v>7</v>
      </c>
      <c r="D169">
        <v>142</v>
      </c>
      <c r="E169">
        <v>4.6046668696626378</v>
      </c>
      <c r="F169">
        <v>-0.60466686966263783</v>
      </c>
    </row>
    <row r="170" spans="1:6" x14ac:dyDescent="0.3">
      <c r="A170">
        <v>7</v>
      </c>
      <c r="B170">
        <v>12</v>
      </c>
      <c r="D170">
        <v>143</v>
      </c>
      <c r="E170">
        <v>6.7531055929916182</v>
      </c>
      <c r="F170">
        <v>-4.7531055929916182</v>
      </c>
    </row>
    <row r="171" spans="1:6" x14ac:dyDescent="0.3">
      <c r="A171">
        <v>8</v>
      </c>
      <c r="B171">
        <v>5</v>
      </c>
      <c r="D171">
        <v>144</v>
      </c>
      <c r="E171">
        <v>7.1827933376574151</v>
      </c>
      <c r="F171">
        <v>-1.1827933376574151</v>
      </c>
    </row>
    <row r="172" spans="1:6" x14ac:dyDescent="0.3">
      <c r="A172">
        <v>3</v>
      </c>
      <c r="B172">
        <v>13</v>
      </c>
      <c r="D172">
        <v>145</v>
      </c>
      <c r="E172">
        <v>4.6046668696626378</v>
      </c>
      <c r="F172">
        <v>-1.6046668696626378</v>
      </c>
    </row>
    <row r="173" spans="1:6" x14ac:dyDescent="0.3">
      <c r="A173">
        <v>3</v>
      </c>
      <c r="B173">
        <v>8</v>
      </c>
      <c r="D173">
        <v>146</v>
      </c>
      <c r="E173">
        <v>5.46404235899423</v>
      </c>
      <c r="F173">
        <v>-3.46404235899423</v>
      </c>
    </row>
    <row r="174" spans="1:6" x14ac:dyDescent="0.3">
      <c r="A174">
        <v>4</v>
      </c>
      <c r="B174">
        <v>8</v>
      </c>
      <c r="D174">
        <v>147</v>
      </c>
      <c r="E174">
        <v>4.1749791249968418</v>
      </c>
      <c r="F174">
        <v>0.82502087500315824</v>
      </c>
    </row>
    <row r="175" spans="1:6" x14ac:dyDescent="0.3">
      <c r="A175">
        <v>4</v>
      </c>
      <c r="B175">
        <v>10</v>
      </c>
      <c r="D175">
        <v>148</v>
      </c>
      <c r="E175">
        <v>6.7531055929916182</v>
      </c>
      <c r="F175">
        <v>-3.7531055929916182</v>
      </c>
    </row>
    <row r="176" spans="1:6" x14ac:dyDescent="0.3">
      <c r="A176">
        <v>3</v>
      </c>
      <c r="B176">
        <v>13</v>
      </c>
      <c r="D176">
        <v>149</v>
      </c>
      <c r="E176">
        <v>7.1827933376574151</v>
      </c>
      <c r="F176">
        <v>-4.1827933376574151</v>
      </c>
    </row>
    <row r="177" spans="1:6" x14ac:dyDescent="0.3">
      <c r="A177">
        <v>3</v>
      </c>
      <c r="B177">
        <v>13</v>
      </c>
      <c r="D177">
        <v>150</v>
      </c>
      <c r="E177">
        <v>5.893730103660026</v>
      </c>
      <c r="F177">
        <v>1.106269896339974</v>
      </c>
    </row>
    <row r="178" spans="1:6" x14ac:dyDescent="0.3">
      <c r="A178">
        <v>4</v>
      </c>
      <c r="B178">
        <v>10</v>
      </c>
      <c r="D178">
        <v>151</v>
      </c>
      <c r="E178">
        <v>5.893730103660026</v>
      </c>
      <c r="F178">
        <v>1.106269896339974</v>
      </c>
    </row>
    <row r="179" spans="1:6" x14ac:dyDescent="0.3">
      <c r="A179">
        <v>10</v>
      </c>
      <c r="B179">
        <v>5</v>
      </c>
      <c r="D179">
        <v>152</v>
      </c>
      <c r="E179">
        <v>5.893730103660026</v>
      </c>
      <c r="F179">
        <v>-1.893730103660026</v>
      </c>
    </row>
    <row r="180" spans="1:6" x14ac:dyDescent="0.3">
      <c r="A180">
        <v>4</v>
      </c>
      <c r="B180">
        <v>7</v>
      </c>
      <c r="D180">
        <v>153</v>
      </c>
      <c r="E180">
        <v>6.7531055929916182</v>
      </c>
      <c r="F180">
        <v>-1.7531055929916182</v>
      </c>
    </row>
    <row r="181" spans="1:6" x14ac:dyDescent="0.3">
      <c r="A181">
        <v>3</v>
      </c>
      <c r="B181">
        <v>11</v>
      </c>
      <c r="D181">
        <v>154</v>
      </c>
      <c r="E181">
        <v>4.1749791249968418</v>
      </c>
      <c r="F181">
        <v>0.82502087500315824</v>
      </c>
    </row>
    <row r="182" spans="1:6" x14ac:dyDescent="0.3">
      <c r="A182">
        <v>3</v>
      </c>
      <c r="B182">
        <v>11</v>
      </c>
      <c r="D182">
        <v>155</v>
      </c>
      <c r="E182">
        <v>3.7452913803310453</v>
      </c>
      <c r="F182">
        <v>2.2547086196689547</v>
      </c>
    </row>
    <row r="183" spans="1:6" x14ac:dyDescent="0.3">
      <c r="A183">
        <v>5</v>
      </c>
      <c r="B183">
        <v>7</v>
      </c>
      <c r="D183">
        <v>156</v>
      </c>
      <c r="E183">
        <v>4.6046668696626378</v>
      </c>
      <c r="F183">
        <v>0.39533313033736217</v>
      </c>
    </row>
    <row r="184" spans="1:6" x14ac:dyDescent="0.3">
      <c r="A184">
        <v>5</v>
      </c>
      <c r="B184">
        <v>9</v>
      </c>
      <c r="D184">
        <v>157</v>
      </c>
      <c r="E184">
        <v>7.1827933376574151</v>
      </c>
      <c r="F184">
        <v>-4.1827933376574151</v>
      </c>
    </row>
    <row r="185" spans="1:6" x14ac:dyDescent="0.3">
      <c r="A185">
        <v>6</v>
      </c>
      <c r="B185">
        <v>7</v>
      </c>
      <c r="D185">
        <v>158</v>
      </c>
      <c r="E185">
        <v>7.1827933376574151</v>
      </c>
      <c r="F185">
        <v>-4.1827933376574151</v>
      </c>
    </row>
    <row r="186" spans="1:6" x14ac:dyDescent="0.3">
      <c r="A186">
        <v>5</v>
      </c>
      <c r="B186">
        <v>12</v>
      </c>
      <c r="D186">
        <v>159</v>
      </c>
      <c r="E186">
        <v>4.6046668696626378</v>
      </c>
      <c r="F186">
        <v>-0.60466686966263783</v>
      </c>
    </row>
    <row r="187" spans="1:6" x14ac:dyDescent="0.3">
      <c r="A187">
        <v>5</v>
      </c>
      <c r="B187">
        <v>10</v>
      </c>
      <c r="D187">
        <v>160</v>
      </c>
      <c r="E187">
        <v>4.6046668696626378</v>
      </c>
      <c r="F187">
        <v>-0.60466686966263783</v>
      </c>
    </row>
    <row r="188" spans="1:6" x14ac:dyDescent="0.3">
      <c r="A188">
        <v>8</v>
      </c>
      <c r="B188">
        <v>4</v>
      </c>
      <c r="D188">
        <v>161</v>
      </c>
      <c r="E188">
        <v>4.1749791249968418</v>
      </c>
      <c r="F188">
        <v>-1.1749791249968418</v>
      </c>
    </row>
    <row r="189" spans="1:6" x14ac:dyDescent="0.3">
      <c r="A189">
        <v>11</v>
      </c>
      <c r="B189">
        <v>11</v>
      </c>
      <c r="D189">
        <v>162</v>
      </c>
      <c r="E189">
        <v>4.6046668696626378</v>
      </c>
      <c r="F189">
        <v>0.39533313033736217</v>
      </c>
    </row>
    <row r="190" spans="1:6" x14ac:dyDescent="0.3">
      <c r="A190">
        <v>8</v>
      </c>
      <c r="B190">
        <v>11</v>
      </c>
      <c r="D190">
        <v>163</v>
      </c>
      <c r="E190">
        <v>6.7531055929916182</v>
      </c>
      <c r="F190">
        <v>-3.7531055929916182</v>
      </c>
    </row>
    <row r="191" spans="1:6" x14ac:dyDescent="0.3">
      <c r="A191">
        <v>6</v>
      </c>
      <c r="B191">
        <v>9</v>
      </c>
      <c r="D191">
        <v>164</v>
      </c>
      <c r="E191">
        <v>3.3156036356652487</v>
      </c>
      <c r="F191">
        <v>2.6843963643347513</v>
      </c>
    </row>
    <row r="192" spans="1:6" x14ac:dyDescent="0.3">
      <c r="A192">
        <v>3</v>
      </c>
      <c r="B192">
        <v>8</v>
      </c>
      <c r="D192">
        <v>165</v>
      </c>
      <c r="E192">
        <v>5.893730103660026</v>
      </c>
      <c r="F192">
        <v>-1.893730103660026</v>
      </c>
    </row>
    <row r="193" spans="1:6" x14ac:dyDescent="0.3">
      <c r="A193">
        <v>4</v>
      </c>
      <c r="B193">
        <v>10</v>
      </c>
      <c r="D193">
        <v>166</v>
      </c>
      <c r="E193">
        <v>6.7531055929916182</v>
      </c>
      <c r="F193">
        <v>-1.7531055929916182</v>
      </c>
    </row>
    <row r="194" spans="1:6" x14ac:dyDescent="0.3">
      <c r="A194">
        <v>4</v>
      </c>
      <c r="B194">
        <v>5</v>
      </c>
      <c r="D194">
        <v>167</v>
      </c>
      <c r="E194">
        <v>4.6046668696626378</v>
      </c>
      <c r="F194">
        <v>-0.60466686966263783</v>
      </c>
    </row>
    <row r="195" spans="1:6" x14ac:dyDescent="0.3">
      <c r="A195">
        <v>5</v>
      </c>
      <c r="B195">
        <v>6</v>
      </c>
      <c r="D195">
        <v>168</v>
      </c>
      <c r="E195">
        <v>4.6046668696626378</v>
      </c>
      <c r="F195">
        <v>1.3953331303373622</v>
      </c>
    </row>
    <row r="196" spans="1:6" x14ac:dyDescent="0.3">
      <c r="A196">
        <v>3</v>
      </c>
      <c r="B196">
        <v>9</v>
      </c>
      <c r="D196">
        <v>169</v>
      </c>
      <c r="E196">
        <v>6.7531055929916182</v>
      </c>
      <c r="F196">
        <v>0.24689440700838183</v>
      </c>
    </row>
    <row r="197" spans="1:6" x14ac:dyDescent="0.3">
      <c r="A197">
        <v>5</v>
      </c>
      <c r="B197">
        <v>5</v>
      </c>
      <c r="D197">
        <v>170</v>
      </c>
      <c r="E197">
        <v>3.7452913803310453</v>
      </c>
      <c r="F197">
        <v>4.2547086196689552</v>
      </c>
    </row>
    <row r="198" spans="1:6" x14ac:dyDescent="0.3">
      <c r="A198">
        <v>6</v>
      </c>
      <c r="B198">
        <v>10</v>
      </c>
      <c r="D198">
        <v>171</v>
      </c>
      <c r="E198">
        <v>7.1827933376574151</v>
      </c>
      <c r="F198">
        <v>-4.1827933376574151</v>
      </c>
    </row>
    <row r="199" spans="1:6" x14ac:dyDescent="0.3">
      <c r="A199">
        <v>4</v>
      </c>
      <c r="B199">
        <v>8</v>
      </c>
      <c r="D199">
        <v>172</v>
      </c>
      <c r="E199">
        <v>5.0343546143284339</v>
      </c>
      <c r="F199">
        <v>-2.0343546143284339</v>
      </c>
    </row>
    <row r="200" spans="1:6" x14ac:dyDescent="0.3">
      <c r="A200">
        <v>5</v>
      </c>
      <c r="B200">
        <v>5</v>
      </c>
      <c r="D200">
        <v>173</v>
      </c>
      <c r="E200">
        <v>5.0343546143284339</v>
      </c>
      <c r="F200">
        <v>-1.0343546143284339</v>
      </c>
    </row>
    <row r="201" spans="1:6" x14ac:dyDescent="0.3">
      <c r="A201">
        <v>4</v>
      </c>
      <c r="B201">
        <v>13</v>
      </c>
      <c r="D201">
        <v>174</v>
      </c>
      <c r="E201">
        <v>5.893730103660026</v>
      </c>
      <c r="F201">
        <v>-1.893730103660026</v>
      </c>
    </row>
    <row r="202" spans="1:6" x14ac:dyDescent="0.3">
      <c r="A202">
        <v>4</v>
      </c>
      <c r="B202">
        <v>13</v>
      </c>
      <c r="D202">
        <v>175</v>
      </c>
      <c r="E202">
        <v>7.1827933376574151</v>
      </c>
      <c r="F202">
        <v>-4.1827933376574151</v>
      </c>
    </row>
    <row r="203" spans="1:6" x14ac:dyDescent="0.3">
      <c r="A203">
        <v>11</v>
      </c>
      <c r="B203">
        <v>8</v>
      </c>
      <c r="D203">
        <v>176</v>
      </c>
      <c r="E203">
        <v>7.1827933376574151</v>
      </c>
      <c r="F203">
        <v>-4.1827933376574151</v>
      </c>
    </row>
    <row r="204" spans="1:6" x14ac:dyDescent="0.3">
      <c r="A204">
        <v>5</v>
      </c>
      <c r="B204">
        <v>12</v>
      </c>
      <c r="D204">
        <v>177</v>
      </c>
      <c r="E204">
        <v>5.893730103660026</v>
      </c>
      <c r="F204">
        <v>-1.893730103660026</v>
      </c>
    </row>
    <row r="205" spans="1:6" x14ac:dyDescent="0.3">
      <c r="A205">
        <v>6</v>
      </c>
      <c r="B205">
        <v>12</v>
      </c>
      <c r="D205">
        <v>178</v>
      </c>
      <c r="E205">
        <v>3.7452913803310453</v>
      </c>
      <c r="F205">
        <v>6.2547086196689552</v>
      </c>
    </row>
    <row r="206" spans="1:6" x14ac:dyDescent="0.3">
      <c r="A206">
        <v>4</v>
      </c>
      <c r="B206">
        <v>5</v>
      </c>
      <c r="D206">
        <v>179</v>
      </c>
      <c r="E206">
        <v>4.6046668696626378</v>
      </c>
      <c r="F206">
        <v>-0.60466686966263783</v>
      </c>
    </row>
    <row r="207" spans="1:6" x14ac:dyDescent="0.3">
      <c r="A207">
        <v>2</v>
      </c>
      <c r="B207">
        <v>13</v>
      </c>
      <c r="D207">
        <v>180</v>
      </c>
      <c r="E207">
        <v>6.323417848325823</v>
      </c>
      <c r="F207">
        <v>-3.323417848325823</v>
      </c>
    </row>
    <row r="208" spans="1:6" x14ac:dyDescent="0.3">
      <c r="A208">
        <v>3</v>
      </c>
      <c r="B208">
        <v>10</v>
      </c>
      <c r="D208">
        <v>181</v>
      </c>
      <c r="E208">
        <v>6.323417848325823</v>
      </c>
      <c r="F208">
        <v>-3.323417848325823</v>
      </c>
    </row>
    <row r="209" spans="1:6" x14ac:dyDescent="0.3">
      <c r="A209">
        <v>6</v>
      </c>
      <c r="B209">
        <v>10</v>
      </c>
      <c r="D209">
        <v>182</v>
      </c>
      <c r="E209">
        <v>4.6046668696626378</v>
      </c>
      <c r="F209">
        <v>0.39533313033736217</v>
      </c>
    </row>
    <row r="210" spans="1:6" x14ac:dyDescent="0.3">
      <c r="A210">
        <v>3</v>
      </c>
      <c r="B210">
        <v>8</v>
      </c>
      <c r="D210">
        <v>183</v>
      </c>
      <c r="E210">
        <v>5.46404235899423</v>
      </c>
      <c r="F210">
        <v>-0.46404235899422996</v>
      </c>
    </row>
    <row r="211" spans="1:6" x14ac:dyDescent="0.3">
      <c r="A211">
        <v>7</v>
      </c>
      <c r="B211">
        <v>10</v>
      </c>
      <c r="D211">
        <v>184</v>
      </c>
      <c r="E211">
        <v>4.6046668696626378</v>
      </c>
      <c r="F211">
        <v>1.3953331303373622</v>
      </c>
    </row>
    <row r="212" spans="1:6" x14ac:dyDescent="0.3">
      <c r="A212">
        <v>5</v>
      </c>
      <c r="B212">
        <v>6</v>
      </c>
      <c r="D212">
        <v>185</v>
      </c>
      <c r="E212">
        <v>6.7531055929916182</v>
      </c>
      <c r="F212">
        <v>-1.7531055929916182</v>
      </c>
    </row>
    <row r="213" spans="1:6" x14ac:dyDescent="0.3">
      <c r="A213">
        <v>5</v>
      </c>
      <c r="B213">
        <v>6</v>
      </c>
      <c r="D213">
        <v>186</v>
      </c>
      <c r="E213">
        <v>5.893730103660026</v>
      </c>
      <c r="F213">
        <v>-0.89373010366002603</v>
      </c>
    </row>
    <row r="214" spans="1:6" x14ac:dyDescent="0.3">
      <c r="A214">
        <v>2</v>
      </c>
      <c r="B214">
        <v>11</v>
      </c>
      <c r="D214">
        <v>187</v>
      </c>
      <c r="E214">
        <v>3.3156036356652487</v>
      </c>
      <c r="F214">
        <v>4.6843963643347513</v>
      </c>
    </row>
    <row r="215" spans="1:6" x14ac:dyDescent="0.3">
      <c r="A215">
        <v>3</v>
      </c>
      <c r="B215">
        <v>8</v>
      </c>
      <c r="D215">
        <v>188</v>
      </c>
      <c r="E215">
        <v>6.323417848325823</v>
      </c>
      <c r="F215">
        <v>4.676582151674177</v>
      </c>
    </row>
    <row r="216" spans="1:6" x14ac:dyDescent="0.3">
      <c r="A216">
        <v>3</v>
      </c>
      <c r="B216">
        <v>8</v>
      </c>
      <c r="D216">
        <v>189</v>
      </c>
      <c r="E216">
        <v>6.323417848325823</v>
      </c>
      <c r="F216">
        <v>1.676582151674177</v>
      </c>
    </row>
    <row r="217" spans="1:6" x14ac:dyDescent="0.3">
      <c r="A217">
        <v>4</v>
      </c>
      <c r="B217">
        <v>6</v>
      </c>
      <c r="D217">
        <v>190</v>
      </c>
      <c r="E217">
        <v>5.46404235899423</v>
      </c>
      <c r="F217">
        <v>0.53595764100577004</v>
      </c>
    </row>
    <row r="218" spans="1:6" x14ac:dyDescent="0.3">
      <c r="A218">
        <v>8</v>
      </c>
      <c r="B218">
        <v>5</v>
      </c>
      <c r="D218">
        <v>191</v>
      </c>
      <c r="E218">
        <v>5.0343546143284339</v>
      </c>
      <c r="F218">
        <v>-2.0343546143284339</v>
      </c>
    </row>
    <row r="219" spans="1:6" x14ac:dyDescent="0.3">
      <c r="A219">
        <v>5</v>
      </c>
      <c r="B219">
        <v>5</v>
      </c>
      <c r="D219">
        <v>192</v>
      </c>
      <c r="E219">
        <v>5.893730103660026</v>
      </c>
      <c r="F219">
        <v>-1.893730103660026</v>
      </c>
    </row>
    <row r="220" spans="1:6" x14ac:dyDescent="0.3">
      <c r="A220">
        <v>2</v>
      </c>
      <c r="B220">
        <v>9</v>
      </c>
      <c r="D220">
        <v>193</v>
      </c>
      <c r="E220">
        <v>3.7452913803310453</v>
      </c>
      <c r="F220">
        <v>0.25470861966895475</v>
      </c>
    </row>
    <row r="221" spans="1:6" x14ac:dyDescent="0.3">
      <c r="A221">
        <v>3</v>
      </c>
      <c r="B221">
        <v>8</v>
      </c>
      <c r="D221">
        <v>194</v>
      </c>
      <c r="E221">
        <v>4.1749791249968418</v>
      </c>
      <c r="F221">
        <v>0.82502087500315824</v>
      </c>
    </row>
    <row r="222" spans="1:6" x14ac:dyDescent="0.3">
      <c r="A222">
        <v>5</v>
      </c>
      <c r="B222">
        <v>7</v>
      </c>
      <c r="D222">
        <v>195</v>
      </c>
      <c r="E222">
        <v>5.46404235899423</v>
      </c>
      <c r="F222">
        <v>-2.46404235899423</v>
      </c>
    </row>
    <row r="223" spans="1:6" x14ac:dyDescent="0.3">
      <c r="A223">
        <v>5</v>
      </c>
      <c r="B223">
        <v>5</v>
      </c>
      <c r="D223">
        <v>196</v>
      </c>
      <c r="E223">
        <v>3.7452913803310453</v>
      </c>
      <c r="F223">
        <v>1.2547086196689547</v>
      </c>
    </row>
    <row r="224" spans="1:6" x14ac:dyDescent="0.3">
      <c r="A224">
        <v>6</v>
      </c>
      <c r="B224">
        <v>7</v>
      </c>
      <c r="D224">
        <v>197</v>
      </c>
      <c r="E224">
        <v>5.893730103660026</v>
      </c>
      <c r="F224">
        <v>0.10626989633997397</v>
      </c>
    </row>
    <row r="225" spans="1:6" x14ac:dyDescent="0.3">
      <c r="A225">
        <v>4</v>
      </c>
      <c r="B225">
        <v>5</v>
      </c>
      <c r="D225">
        <v>198</v>
      </c>
      <c r="E225">
        <v>5.0343546143284339</v>
      </c>
      <c r="F225">
        <v>-1.0343546143284339</v>
      </c>
    </row>
    <row r="226" spans="1:6" x14ac:dyDescent="0.3">
      <c r="A226">
        <v>5</v>
      </c>
      <c r="B226">
        <v>5</v>
      </c>
      <c r="D226">
        <v>199</v>
      </c>
      <c r="E226">
        <v>3.7452913803310453</v>
      </c>
      <c r="F226">
        <v>1.2547086196689547</v>
      </c>
    </row>
    <row r="227" spans="1:6" x14ac:dyDescent="0.3">
      <c r="A227">
        <v>5</v>
      </c>
      <c r="B227">
        <v>11</v>
      </c>
      <c r="D227">
        <v>200</v>
      </c>
      <c r="E227">
        <v>7.1827933376574151</v>
      </c>
      <c r="F227">
        <v>-3.1827933376574151</v>
      </c>
    </row>
    <row r="228" spans="1:6" x14ac:dyDescent="0.3">
      <c r="A228">
        <v>4</v>
      </c>
      <c r="B228">
        <v>6</v>
      </c>
      <c r="D228">
        <v>201</v>
      </c>
      <c r="E228">
        <v>7.1827933376574151</v>
      </c>
      <c r="F228">
        <v>-3.1827933376574151</v>
      </c>
    </row>
    <row r="229" spans="1:6" x14ac:dyDescent="0.3">
      <c r="A229">
        <v>4</v>
      </c>
      <c r="B229">
        <v>13</v>
      </c>
      <c r="D229">
        <v>202</v>
      </c>
      <c r="E229">
        <v>5.0343546143284339</v>
      </c>
      <c r="F229">
        <v>5.9656453856715661</v>
      </c>
    </row>
    <row r="230" spans="1:6" x14ac:dyDescent="0.3">
      <c r="A230">
        <v>6</v>
      </c>
      <c r="B230">
        <v>9</v>
      </c>
      <c r="D230">
        <v>203</v>
      </c>
      <c r="E230">
        <v>6.7531055929916182</v>
      </c>
      <c r="F230">
        <v>-1.7531055929916182</v>
      </c>
    </row>
    <row r="231" spans="1:6" x14ac:dyDescent="0.3">
      <c r="A231">
        <v>3</v>
      </c>
      <c r="B231">
        <v>6</v>
      </c>
      <c r="D231">
        <v>204</v>
      </c>
      <c r="E231">
        <v>6.7531055929916182</v>
      </c>
      <c r="F231">
        <v>-0.75310559299161817</v>
      </c>
    </row>
    <row r="232" spans="1:6" x14ac:dyDescent="0.3">
      <c r="A232">
        <v>5</v>
      </c>
      <c r="B232">
        <v>7</v>
      </c>
      <c r="D232">
        <v>205</v>
      </c>
      <c r="E232">
        <v>3.7452913803310453</v>
      </c>
      <c r="F232">
        <v>0.25470861966895475</v>
      </c>
    </row>
    <row r="233" spans="1:6" x14ac:dyDescent="0.3">
      <c r="A233">
        <v>5</v>
      </c>
      <c r="B233">
        <v>7</v>
      </c>
      <c r="D233">
        <v>206</v>
      </c>
      <c r="E233">
        <v>7.1827933376574151</v>
      </c>
      <c r="F233">
        <v>-5.1827933376574151</v>
      </c>
    </row>
    <row r="234" spans="1:6" x14ac:dyDescent="0.3">
      <c r="A234">
        <v>4</v>
      </c>
      <c r="B234">
        <v>11</v>
      </c>
      <c r="D234">
        <v>207</v>
      </c>
      <c r="E234">
        <v>5.893730103660026</v>
      </c>
      <c r="F234">
        <v>-2.893730103660026</v>
      </c>
    </row>
    <row r="235" spans="1:6" x14ac:dyDescent="0.3">
      <c r="A235">
        <v>4</v>
      </c>
      <c r="B235">
        <v>9</v>
      </c>
      <c r="D235">
        <v>208</v>
      </c>
      <c r="E235">
        <v>5.893730103660026</v>
      </c>
      <c r="F235">
        <v>0.10626989633997397</v>
      </c>
    </row>
    <row r="236" spans="1:6" x14ac:dyDescent="0.3">
      <c r="A236">
        <v>5</v>
      </c>
      <c r="B236">
        <v>4</v>
      </c>
      <c r="D236">
        <v>209</v>
      </c>
      <c r="E236">
        <v>5.0343546143284339</v>
      </c>
      <c r="F236">
        <v>-2.0343546143284339</v>
      </c>
    </row>
    <row r="237" spans="1:6" x14ac:dyDescent="0.3">
      <c r="A237">
        <v>4</v>
      </c>
      <c r="B237">
        <v>4</v>
      </c>
      <c r="D237">
        <v>210</v>
      </c>
      <c r="E237">
        <v>5.893730103660026</v>
      </c>
      <c r="F237">
        <v>1.106269896339974</v>
      </c>
    </row>
    <row r="238" spans="1:6" x14ac:dyDescent="0.3">
      <c r="A238">
        <v>3</v>
      </c>
      <c r="B238">
        <v>5</v>
      </c>
      <c r="D238">
        <v>211</v>
      </c>
      <c r="E238">
        <v>4.1749791249968418</v>
      </c>
      <c r="F238">
        <v>0.82502087500315824</v>
      </c>
    </row>
    <row r="239" spans="1:6" x14ac:dyDescent="0.3">
      <c r="A239">
        <v>4</v>
      </c>
      <c r="B239">
        <v>7</v>
      </c>
      <c r="D239">
        <v>212</v>
      </c>
      <c r="E239">
        <v>4.1749791249968418</v>
      </c>
      <c r="F239">
        <v>0.82502087500315824</v>
      </c>
    </row>
    <row r="240" spans="1:6" x14ac:dyDescent="0.3">
      <c r="A240">
        <v>6</v>
      </c>
      <c r="B240">
        <v>4</v>
      </c>
      <c r="D240">
        <v>213</v>
      </c>
      <c r="E240">
        <v>6.323417848325823</v>
      </c>
      <c r="F240">
        <v>-4.323417848325823</v>
      </c>
    </row>
    <row r="241" spans="1:6" x14ac:dyDescent="0.3">
      <c r="A241">
        <v>5</v>
      </c>
      <c r="B241">
        <v>7</v>
      </c>
      <c r="D241">
        <v>214</v>
      </c>
      <c r="E241">
        <v>5.0343546143284339</v>
      </c>
      <c r="F241">
        <v>-2.0343546143284339</v>
      </c>
    </row>
    <row r="242" spans="1:6" x14ac:dyDescent="0.3">
      <c r="A242">
        <v>8</v>
      </c>
      <c r="B242">
        <v>8</v>
      </c>
      <c r="D242">
        <v>215</v>
      </c>
      <c r="E242">
        <v>5.0343546143284339</v>
      </c>
      <c r="F242">
        <v>-2.0343546143284339</v>
      </c>
    </row>
    <row r="243" spans="1:6" x14ac:dyDescent="0.3">
      <c r="A243">
        <v>8</v>
      </c>
      <c r="B243">
        <v>8</v>
      </c>
      <c r="D243">
        <v>216</v>
      </c>
      <c r="E243">
        <v>4.1749791249968418</v>
      </c>
      <c r="F243">
        <v>-0.17497912499684176</v>
      </c>
    </row>
    <row r="244" spans="1:6" x14ac:dyDescent="0.3">
      <c r="A244">
        <v>6</v>
      </c>
      <c r="B244">
        <v>13</v>
      </c>
      <c r="D244">
        <v>217</v>
      </c>
      <c r="E244">
        <v>3.7452913803310453</v>
      </c>
      <c r="F244">
        <v>4.2547086196689552</v>
      </c>
    </row>
    <row r="245" spans="1:6" x14ac:dyDescent="0.3">
      <c r="A245">
        <v>2</v>
      </c>
      <c r="B245">
        <v>12</v>
      </c>
      <c r="D245">
        <v>218</v>
      </c>
      <c r="E245">
        <v>3.7452913803310453</v>
      </c>
      <c r="F245">
        <v>1.2547086196689547</v>
      </c>
    </row>
    <row r="246" spans="1:6" x14ac:dyDescent="0.3">
      <c r="A246">
        <v>8</v>
      </c>
      <c r="B246">
        <v>6</v>
      </c>
      <c r="D246">
        <v>219</v>
      </c>
      <c r="E246">
        <v>5.46404235899423</v>
      </c>
      <c r="F246">
        <v>-3.46404235899423</v>
      </c>
    </row>
    <row r="247" spans="1:6" x14ac:dyDescent="0.3">
      <c r="A247">
        <v>2</v>
      </c>
      <c r="B247">
        <v>13</v>
      </c>
      <c r="D247">
        <v>220</v>
      </c>
      <c r="E247">
        <v>5.0343546143284339</v>
      </c>
      <c r="F247">
        <v>-2.0343546143284339</v>
      </c>
    </row>
    <row r="248" spans="1:6" x14ac:dyDescent="0.3">
      <c r="A248">
        <v>9</v>
      </c>
      <c r="B248">
        <v>5</v>
      </c>
      <c r="D248">
        <v>221</v>
      </c>
      <c r="E248">
        <v>4.6046668696626378</v>
      </c>
      <c r="F248">
        <v>0.39533313033736217</v>
      </c>
    </row>
    <row r="249" spans="1:6" x14ac:dyDescent="0.3">
      <c r="A249">
        <v>5</v>
      </c>
      <c r="B249">
        <v>13</v>
      </c>
      <c r="D249">
        <v>222</v>
      </c>
      <c r="E249">
        <v>3.7452913803310453</v>
      </c>
      <c r="F249">
        <v>1.2547086196689547</v>
      </c>
    </row>
    <row r="250" spans="1:6" x14ac:dyDescent="0.3">
      <c r="A250">
        <v>4</v>
      </c>
      <c r="B250">
        <v>5</v>
      </c>
      <c r="D250">
        <v>223</v>
      </c>
      <c r="E250">
        <v>4.6046668696626378</v>
      </c>
      <c r="F250">
        <v>1.3953331303373622</v>
      </c>
    </row>
    <row r="251" spans="1:6" x14ac:dyDescent="0.3">
      <c r="A251">
        <v>7</v>
      </c>
      <c r="B251">
        <v>12</v>
      </c>
      <c r="D251">
        <v>224</v>
      </c>
      <c r="E251">
        <v>3.7452913803310453</v>
      </c>
      <c r="F251">
        <v>0.25470861966895475</v>
      </c>
    </row>
    <row r="252" spans="1:6" x14ac:dyDescent="0.3">
      <c r="A252">
        <v>4</v>
      </c>
      <c r="B252">
        <v>8</v>
      </c>
      <c r="D252">
        <v>225</v>
      </c>
      <c r="E252">
        <v>3.7452913803310453</v>
      </c>
      <c r="F252">
        <v>1.2547086196689547</v>
      </c>
    </row>
    <row r="253" spans="1:6" x14ac:dyDescent="0.3">
      <c r="A253">
        <v>4</v>
      </c>
      <c r="B253">
        <v>4</v>
      </c>
      <c r="D253">
        <v>226</v>
      </c>
      <c r="E253">
        <v>6.323417848325823</v>
      </c>
      <c r="F253">
        <v>-1.323417848325823</v>
      </c>
    </row>
    <row r="254" spans="1:6" x14ac:dyDescent="0.3">
      <c r="A254">
        <v>4</v>
      </c>
      <c r="B254">
        <v>10</v>
      </c>
      <c r="D254">
        <v>227</v>
      </c>
      <c r="E254">
        <v>4.1749791249968418</v>
      </c>
      <c r="F254">
        <v>-0.17497912499684176</v>
      </c>
    </row>
    <row r="255" spans="1:6" x14ac:dyDescent="0.3">
      <c r="A255">
        <v>5</v>
      </c>
      <c r="B255">
        <v>4</v>
      </c>
      <c r="D255">
        <v>228</v>
      </c>
      <c r="E255">
        <v>7.1827933376574151</v>
      </c>
      <c r="F255">
        <v>-3.1827933376574151</v>
      </c>
    </row>
    <row r="256" spans="1:6" x14ac:dyDescent="0.3">
      <c r="A256">
        <v>4</v>
      </c>
      <c r="B256">
        <v>4</v>
      </c>
      <c r="D256">
        <v>229</v>
      </c>
      <c r="E256">
        <v>5.46404235899423</v>
      </c>
      <c r="F256">
        <v>0.53595764100577004</v>
      </c>
    </row>
    <row r="257" spans="1:6" x14ac:dyDescent="0.3">
      <c r="A257">
        <v>11</v>
      </c>
      <c r="B257">
        <v>4</v>
      </c>
      <c r="D257">
        <v>230</v>
      </c>
      <c r="E257">
        <v>4.1749791249968418</v>
      </c>
      <c r="F257">
        <v>-1.1749791249968418</v>
      </c>
    </row>
    <row r="258" spans="1:6" x14ac:dyDescent="0.3">
      <c r="A258">
        <v>5</v>
      </c>
      <c r="B258">
        <v>12</v>
      </c>
      <c r="D258">
        <v>231</v>
      </c>
      <c r="E258">
        <v>4.6046668696626378</v>
      </c>
      <c r="F258">
        <v>0.39533313033736217</v>
      </c>
    </row>
    <row r="259" spans="1:6" x14ac:dyDescent="0.3">
      <c r="A259">
        <v>5</v>
      </c>
      <c r="B259">
        <v>12</v>
      </c>
      <c r="D259">
        <v>232</v>
      </c>
      <c r="E259">
        <v>4.6046668696626378</v>
      </c>
      <c r="F259">
        <v>0.39533313033736217</v>
      </c>
    </row>
    <row r="260" spans="1:6" x14ac:dyDescent="0.3">
      <c r="A260">
        <v>10</v>
      </c>
      <c r="B260">
        <v>10</v>
      </c>
      <c r="D260">
        <v>233</v>
      </c>
      <c r="E260">
        <v>6.323417848325823</v>
      </c>
      <c r="F260">
        <v>-2.323417848325823</v>
      </c>
    </row>
    <row r="261" spans="1:6" x14ac:dyDescent="0.3">
      <c r="A261">
        <v>3</v>
      </c>
      <c r="B261">
        <v>10</v>
      </c>
      <c r="D261">
        <v>234</v>
      </c>
      <c r="E261">
        <v>5.46404235899423</v>
      </c>
      <c r="F261">
        <v>-1.46404235899423</v>
      </c>
    </row>
    <row r="262" spans="1:6" x14ac:dyDescent="0.3">
      <c r="A262">
        <v>3</v>
      </c>
      <c r="B262">
        <v>8</v>
      </c>
      <c r="D262">
        <v>235</v>
      </c>
      <c r="E262">
        <v>3.3156036356652487</v>
      </c>
      <c r="F262">
        <v>1.6843963643347513</v>
      </c>
    </row>
    <row r="263" spans="1:6" x14ac:dyDescent="0.3">
      <c r="A263">
        <v>7</v>
      </c>
      <c r="B263">
        <v>10</v>
      </c>
      <c r="D263">
        <v>236</v>
      </c>
      <c r="E263">
        <v>3.3156036356652487</v>
      </c>
      <c r="F263">
        <v>0.68439636433475126</v>
      </c>
    </row>
    <row r="264" spans="1:6" x14ac:dyDescent="0.3">
      <c r="A264">
        <v>4</v>
      </c>
      <c r="B264">
        <v>5</v>
      </c>
      <c r="D264">
        <v>237</v>
      </c>
      <c r="E264">
        <v>3.7452913803310453</v>
      </c>
      <c r="F264">
        <v>-0.74529138033104525</v>
      </c>
    </row>
    <row r="265" spans="1:6" x14ac:dyDescent="0.3">
      <c r="A265">
        <v>10</v>
      </c>
      <c r="B265">
        <v>11</v>
      </c>
      <c r="D265">
        <v>238</v>
      </c>
      <c r="E265">
        <v>4.6046668696626378</v>
      </c>
      <c r="F265">
        <v>-0.60466686966263783</v>
      </c>
    </row>
    <row r="266" spans="1:6" x14ac:dyDescent="0.3">
      <c r="A266">
        <v>10</v>
      </c>
      <c r="B266">
        <v>7</v>
      </c>
      <c r="D266">
        <v>239</v>
      </c>
      <c r="E266">
        <v>3.3156036356652487</v>
      </c>
      <c r="F266">
        <v>2.6843963643347513</v>
      </c>
    </row>
    <row r="267" spans="1:6" x14ac:dyDescent="0.3">
      <c r="A267">
        <v>6</v>
      </c>
      <c r="B267">
        <v>10</v>
      </c>
      <c r="D267">
        <v>240</v>
      </c>
      <c r="E267">
        <v>4.6046668696626378</v>
      </c>
      <c r="F267">
        <v>0.39533313033736217</v>
      </c>
    </row>
    <row r="268" spans="1:6" x14ac:dyDescent="0.3">
      <c r="A268">
        <v>8</v>
      </c>
      <c r="B268">
        <v>6</v>
      </c>
      <c r="D268">
        <v>241</v>
      </c>
      <c r="E268">
        <v>5.0343546143284339</v>
      </c>
      <c r="F268">
        <v>2.9656453856715661</v>
      </c>
    </row>
    <row r="269" spans="1:6" x14ac:dyDescent="0.3">
      <c r="A269">
        <v>4</v>
      </c>
      <c r="B269">
        <v>5</v>
      </c>
      <c r="D269">
        <v>242</v>
      </c>
      <c r="E269">
        <v>5.0343546143284339</v>
      </c>
      <c r="F269">
        <v>2.9656453856715661</v>
      </c>
    </row>
    <row r="270" spans="1:6" x14ac:dyDescent="0.3">
      <c r="A270">
        <v>3</v>
      </c>
      <c r="B270">
        <v>5</v>
      </c>
      <c r="D270">
        <v>243</v>
      </c>
      <c r="E270">
        <v>7.1827933376574151</v>
      </c>
      <c r="F270">
        <v>-1.1827933376574151</v>
      </c>
    </row>
    <row r="271" spans="1:6" x14ac:dyDescent="0.3">
      <c r="A271">
        <v>4</v>
      </c>
      <c r="B271">
        <v>9</v>
      </c>
      <c r="D271">
        <v>244</v>
      </c>
      <c r="E271">
        <v>6.7531055929916182</v>
      </c>
      <c r="F271">
        <v>-4.7531055929916182</v>
      </c>
    </row>
    <row r="272" spans="1:6" x14ac:dyDescent="0.3">
      <c r="A272">
        <v>6</v>
      </c>
      <c r="B272">
        <v>9</v>
      </c>
      <c r="D272">
        <v>245</v>
      </c>
      <c r="E272">
        <v>4.1749791249968418</v>
      </c>
      <c r="F272">
        <v>3.8250208750031582</v>
      </c>
    </row>
    <row r="273" spans="1:6" x14ac:dyDescent="0.3">
      <c r="A273">
        <v>7</v>
      </c>
      <c r="B273">
        <v>7</v>
      </c>
      <c r="D273">
        <v>246</v>
      </c>
      <c r="E273">
        <v>7.1827933376574151</v>
      </c>
      <c r="F273">
        <v>-5.1827933376574151</v>
      </c>
    </row>
    <row r="274" spans="1:6" x14ac:dyDescent="0.3">
      <c r="A274">
        <v>4</v>
      </c>
      <c r="B274">
        <v>9</v>
      </c>
      <c r="D274">
        <v>247</v>
      </c>
      <c r="E274">
        <v>3.7452913803310453</v>
      </c>
      <c r="F274">
        <v>5.2547086196689552</v>
      </c>
    </row>
    <row r="275" spans="1:6" x14ac:dyDescent="0.3">
      <c r="A275">
        <v>3</v>
      </c>
      <c r="B275">
        <v>5</v>
      </c>
      <c r="D275">
        <v>248</v>
      </c>
      <c r="E275">
        <v>7.1827933376574151</v>
      </c>
      <c r="F275">
        <v>-2.1827933376574151</v>
      </c>
    </row>
    <row r="276" spans="1:6" x14ac:dyDescent="0.3">
      <c r="A276">
        <v>5</v>
      </c>
      <c r="B276">
        <v>5</v>
      </c>
      <c r="D276">
        <v>249</v>
      </c>
      <c r="E276">
        <v>3.7452913803310453</v>
      </c>
      <c r="F276">
        <v>0.25470861966895475</v>
      </c>
    </row>
    <row r="277" spans="1:6" x14ac:dyDescent="0.3">
      <c r="A277">
        <v>4</v>
      </c>
      <c r="B277">
        <v>10</v>
      </c>
      <c r="D277">
        <v>250</v>
      </c>
      <c r="E277">
        <v>6.7531055929916182</v>
      </c>
      <c r="F277">
        <v>0.24689440700838183</v>
      </c>
    </row>
    <row r="278" spans="1:6" x14ac:dyDescent="0.3">
      <c r="A278">
        <v>3</v>
      </c>
      <c r="B278">
        <v>12</v>
      </c>
      <c r="D278">
        <v>251</v>
      </c>
      <c r="E278">
        <v>5.0343546143284339</v>
      </c>
      <c r="F278">
        <v>-1.0343546143284339</v>
      </c>
    </row>
    <row r="279" spans="1:6" x14ac:dyDescent="0.3">
      <c r="A279">
        <v>11</v>
      </c>
      <c r="B279">
        <v>11</v>
      </c>
      <c r="D279">
        <v>252</v>
      </c>
      <c r="E279">
        <v>3.3156036356652487</v>
      </c>
      <c r="F279">
        <v>0.68439636433475126</v>
      </c>
    </row>
    <row r="280" spans="1:6" x14ac:dyDescent="0.3">
      <c r="A280">
        <v>11</v>
      </c>
      <c r="B280">
        <v>11</v>
      </c>
      <c r="D280">
        <v>253</v>
      </c>
      <c r="E280">
        <v>5.893730103660026</v>
      </c>
      <c r="F280">
        <v>-1.893730103660026</v>
      </c>
    </row>
    <row r="281" spans="1:6" x14ac:dyDescent="0.3">
      <c r="A281">
        <v>4</v>
      </c>
      <c r="B281">
        <v>6</v>
      </c>
      <c r="D281">
        <v>254</v>
      </c>
      <c r="E281">
        <v>3.3156036356652487</v>
      </c>
      <c r="F281">
        <v>1.6843963643347513</v>
      </c>
    </row>
    <row r="282" spans="1:6" x14ac:dyDescent="0.3">
      <c r="A282">
        <v>6</v>
      </c>
      <c r="B282">
        <v>11</v>
      </c>
      <c r="D282">
        <v>255</v>
      </c>
      <c r="E282">
        <v>3.3156036356652487</v>
      </c>
      <c r="F282">
        <v>0.68439636433475126</v>
      </c>
    </row>
    <row r="283" spans="1:6" x14ac:dyDescent="0.3">
      <c r="A283">
        <v>4</v>
      </c>
      <c r="B283">
        <v>4</v>
      </c>
      <c r="D283">
        <v>256</v>
      </c>
      <c r="E283">
        <v>3.3156036356652487</v>
      </c>
      <c r="F283">
        <v>7.6843963643347513</v>
      </c>
    </row>
    <row r="284" spans="1:6" x14ac:dyDescent="0.3">
      <c r="A284">
        <v>7</v>
      </c>
      <c r="B284">
        <v>13</v>
      </c>
      <c r="D284">
        <v>257</v>
      </c>
      <c r="E284">
        <v>6.7531055929916182</v>
      </c>
      <c r="F284">
        <v>-1.7531055929916182</v>
      </c>
    </row>
    <row r="285" spans="1:6" x14ac:dyDescent="0.3">
      <c r="A285">
        <v>4</v>
      </c>
      <c r="B285">
        <v>9</v>
      </c>
      <c r="D285">
        <v>258</v>
      </c>
      <c r="E285">
        <v>6.7531055929916182</v>
      </c>
      <c r="F285">
        <v>-1.7531055929916182</v>
      </c>
    </row>
    <row r="286" spans="1:6" x14ac:dyDescent="0.3">
      <c r="A286">
        <v>10</v>
      </c>
      <c r="B286">
        <v>8</v>
      </c>
      <c r="D286">
        <v>259</v>
      </c>
      <c r="E286">
        <v>5.893730103660026</v>
      </c>
      <c r="F286">
        <v>4.106269896339974</v>
      </c>
    </row>
    <row r="287" spans="1:6" x14ac:dyDescent="0.3">
      <c r="A287">
        <v>8</v>
      </c>
      <c r="B287">
        <v>7</v>
      </c>
      <c r="D287">
        <v>260</v>
      </c>
      <c r="E287">
        <v>5.893730103660026</v>
      </c>
      <c r="F287">
        <v>-2.893730103660026</v>
      </c>
    </row>
    <row r="288" spans="1:6" x14ac:dyDescent="0.3">
      <c r="A288">
        <v>2</v>
      </c>
      <c r="B288">
        <v>10</v>
      </c>
      <c r="D288">
        <v>261</v>
      </c>
      <c r="E288">
        <v>5.0343546143284339</v>
      </c>
      <c r="F288">
        <v>-2.0343546143284339</v>
      </c>
    </row>
    <row r="289" spans="1:6" x14ac:dyDescent="0.3">
      <c r="A289">
        <v>4</v>
      </c>
      <c r="B289">
        <v>13</v>
      </c>
      <c r="D289">
        <v>262</v>
      </c>
      <c r="E289">
        <v>5.893730103660026</v>
      </c>
      <c r="F289">
        <v>1.106269896339974</v>
      </c>
    </row>
    <row r="290" spans="1:6" x14ac:dyDescent="0.3">
      <c r="A290">
        <v>5</v>
      </c>
      <c r="B290">
        <v>12</v>
      </c>
      <c r="D290">
        <v>263</v>
      </c>
      <c r="E290">
        <v>3.7452913803310453</v>
      </c>
      <c r="F290">
        <v>0.25470861966895475</v>
      </c>
    </row>
    <row r="291" spans="1:6" x14ac:dyDescent="0.3">
      <c r="A291">
        <v>6</v>
      </c>
      <c r="B291">
        <v>10</v>
      </c>
      <c r="D291">
        <v>264</v>
      </c>
      <c r="E291">
        <v>6.323417848325823</v>
      </c>
      <c r="F291">
        <v>3.676582151674177</v>
      </c>
    </row>
    <row r="292" spans="1:6" x14ac:dyDescent="0.3">
      <c r="A292">
        <v>6</v>
      </c>
      <c r="B292">
        <v>8</v>
      </c>
      <c r="D292">
        <v>265</v>
      </c>
      <c r="E292">
        <v>4.6046668696626378</v>
      </c>
      <c r="F292">
        <v>5.3953331303373622</v>
      </c>
    </row>
    <row r="293" spans="1:6" x14ac:dyDescent="0.3">
      <c r="A293">
        <v>3</v>
      </c>
      <c r="B293">
        <v>9</v>
      </c>
      <c r="D293">
        <v>266</v>
      </c>
      <c r="E293">
        <v>5.893730103660026</v>
      </c>
      <c r="F293">
        <v>0.10626989633997397</v>
      </c>
    </row>
    <row r="294" spans="1:6" x14ac:dyDescent="0.3">
      <c r="A294">
        <v>6</v>
      </c>
      <c r="B294">
        <v>11</v>
      </c>
      <c r="D294">
        <v>267</v>
      </c>
      <c r="E294">
        <v>4.1749791249968418</v>
      </c>
      <c r="F294">
        <v>3.8250208750031582</v>
      </c>
    </row>
    <row r="295" spans="1:6" x14ac:dyDescent="0.3">
      <c r="A295">
        <v>6</v>
      </c>
      <c r="B295">
        <v>11</v>
      </c>
      <c r="D295">
        <v>268</v>
      </c>
      <c r="E295">
        <v>3.7452913803310453</v>
      </c>
      <c r="F295">
        <v>0.25470861966895475</v>
      </c>
    </row>
    <row r="296" spans="1:6" x14ac:dyDescent="0.3">
      <c r="A296">
        <v>5</v>
      </c>
      <c r="B296">
        <v>9</v>
      </c>
      <c r="D296">
        <v>269</v>
      </c>
      <c r="E296">
        <v>3.7452913803310453</v>
      </c>
      <c r="F296">
        <v>-0.74529138033104525</v>
      </c>
    </row>
    <row r="297" spans="1:6" x14ac:dyDescent="0.3">
      <c r="A297">
        <v>6</v>
      </c>
      <c r="B297">
        <v>12</v>
      </c>
      <c r="D297">
        <v>270</v>
      </c>
      <c r="E297">
        <v>5.46404235899423</v>
      </c>
      <c r="F297">
        <v>-1.46404235899423</v>
      </c>
    </row>
    <row r="298" spans="1:6" x14ac:dyDescent="0.3">
      <c r="A298">
        <v>4</v>
      </c>
      <c r="B298">
        <v>8</v>
      </c>
      <c r="D298">
        <v>271</v>
      </c>
      <c r="E298">
        <v>5.46404235899423</v>
      </c>
      <c r="F298">
        <v>0.53595764100577004</v>
      </c>
    </row>
    <row r="299" spans="1:6" x14ac:dyDescent="0.3">
      <c r="A299">
        <v>7</v>
      </c>
      <c r="B299">
        <v>11</v>
      </c>
      <c r="D299">
        <v>272</v>
      </c>
      <c r="E299">
        <v>4.6046668696626378</v>
      </c>
      <c r="F299">
        <v>2.3953331303373622</v>
      </c>
    </row>
    <row r="300" spans="1:6" x14ac:dyDescent="0.3">
      <c r="A300">
        <v>7</v>
      </c>
      <c r="B300">
        <v>12</v>
      </c>
      <c r="D300">
        <v>273</v>
      </c>
      <c r="E300">
        <v>5.46404235899423</v>
      </c>
      <c r="F300">
        <v>-1.46404235899423</v>
      </c>
    </row>
    <row r="301" spans="1:6" x14ac:dyDescent="0.3">
      <c r="A301">
        <v>8</v>
      </c>
      <c r="B301">
        <v>6</v>
      </c>
      <c r="D301">
        <v>274</v>
      </c>
      <c r="E301">
        <v>3.7452913803310453</v>
      </c>
      <c r="F301">
        <v>-0.74529138033104525</v>
      </c>
    </row>
    <row r="302" spans="1:6" x14ac:dyDescent="0.3">
      <c r="A302">
        <v>11</v>
      </c>
      <c r="B302">
        <v>8</v>
      </c>
      <c r="D302">
        <v>275</v>
      </c>
      <c r="E302">
        <v>3.7452913803310453</v>
      </c>
      <c r="F302">
        <v>1.2547086196689547</v>
      </c>
    </row>
    <row r="303" spans="1:6" x14ac:dyDescent="0.3">
      <c r="A303">
        <v>11</v>
      </c>
      <c r="B303">
        <v>9</v>
      </c>
      <c r="D303">
        <v>276</v>
      </c>
      <c r="E303">
        <v>5.893730103660026</v>
      </c>
      <c r="F303">
        <v>-1.893730103660026</v>
      </c>
    </row>
    <row r="304" spans="1:6" x14ac:dyDescent="0.3">
      <c r="A304">
        <v>8</v>
      </c>
      <c r="B304">
        <v>4</v>
      </c>
      <c r="D304">
        <v>277</v>
      </c>
      <c r="E304">
        <v>6.7531055929916182</v>
      </c>
      <c r="F304">
        <v>-3.7531055929916182</v>
      </c>
    </row>
    <row r="305" spans="1:6" x14ac:dyDescent="0.3">
      <c r="A305">
        <v>1</v>
      </c>
      <c r="B305">
        <v>7</v>
      </c>
      <c r="D305">
        <v>278</v>
      </c>
      <c r="E305">
        <v>6.323417848325823</v>
      </c>
      <c r="F305">
        <v>4.676582151674177</v>
      </c>
    </row>
    <row r="306" spans="1:6" x14ac:dyDescent="0.3">
      <c r="A306">
        <v>4</v>
      </c>
      <c r="B306">
        <v>7</v>
      </c>
      <c r="D306">
        <v>279</v>
      </c>
      <c r="E306">
        <v>6.323417848325823</v>
      </c>
      <c r="F306">
        <v>4.676582151674177</v>
      </c>
    </row>
    <row r="307" spans="1:6" x14ac:dyDescent="0.3">
      <c r="A307">
        <v>2</v>
      </c>
      <c r="B307">
        <v>11</v>
      </c>
      <c r="D307">
        <v>280</v>
      </c>
      <c r="E307">
        <v>4.1749791249968418</v>
      </c>
      <c r="F307">
        <v>-0.17497912499684176</v>
      </c>
    </row>
    <row r="308" spans="1:6" x14ac:dyDescent="0.3">
      <c r="A308">
        <v>4</v>
      </c>
      <c r="B308">
        <v>11</v>
      </c>
      <c r="D308">
        <v>281</v>
      </c>
      <c r="E308">
        <v>6.323417848325823</v>
      </c>
      <c r="F308">
        <v>-0.32341784832582299</v>
      </c>
    </row>
    <row r="309" spans="1:6" x14ac:dyDescent="0.3">
      <c r="A309">
        <v>3</v>
      </c>
      <c r="B309">
        <v>11</v>
      </c>
      <c r="D309">
        <v>282</v>
      </c>
      <c r="E309">
        <v>3.3156036356652487</v>
      </c>
      <c r="F309">
        <v>0.68439636433475126</v>
      </c>
    </row>
    <row r="310" spans="1:6" x14ac:dyDescent="0.3">
      <c r="A310">
        <v>5</v>
      </c>
      <c r="B310">
        <v>7</v>
      </c>
      <c r="D310">
        <v>283</v>
      </c>
      <c r="E310">
        <v>7.1827933376574151</v>
      </c>
      <c r="F310">
        <v>-0.18279333765741512</v>
      </c>
    </row>
    <row r="311" spans="1:6" x14ac:dyDescent="0.3">
      <c r="A311">
        <v>3</v>
      </c>
      <c r="B311">
        <v>5</v>
      </c>
      <c r="D311">
        <v>284</v>
      </c>
      <c r="E311">
        <v>5.46404235899423</v>
      </c>
      <c r="F311">
        <v>-1.46404235899423</v>
      </c>
    </row>
    <row r="312" spans="1:6" x14ac:dyDescent="0.3">
      <c r="A312">
        <v>4</v>
      </c>
      <c r="B312">
        <v>10</v>
      </c>
      <c r="D312">
        <v>285</v>
      </c>
      <c r="E312">
        <v>5.0343546143284339</v>
      </c>
      <c r="F312">
        <v>4.9656453856715661</v>
      </c>
    </row>
    <row r="313" spans="1:6" x14ac:dyDescent="0.3">
      <c r="A313">
        <v>9</v>
      </c>
      <c r="B313">
        <v>7</v>
      </c>
      <c r="D313">
        <v>286</v>
      </c>
      <c r="E313">
        <v>4.6046668696626378</v>
      </c>
      <c r="F313">
        <v>3.3953331303373622</v>
      </c>
    </row>
    <row r="314" spans="1:6" x14ac:dyDescent="0.3">
      <c r="A314">
        <v>2</v>
      </c>
      <c r="B314">
        <v>5</v>
      </c>
      <c r="D314">
        <v>287</v>
      </c>
      <c r="E314">
        <v>5.893730103660026</v>
      </c>
      <c r="F314">
        <v>-3.893730103660026</v>
      </c>
    </row>
    <row r="315" spans="1:6" x14ac:dyDescent="0.3">
      <c r="A315">
        <v>2</v>
      </c>
      <c r="B315">
        <v>13</v>
      </c>
      <c r="D315">
        <v>288</v>
      </c>
      <c r="E315">
        <v>7.1827933376574151</v>
      </c>
      <c r="F315">
        <v>-3.1827933376574151</v>
      </c>
    </row>
    <row r="316" spans="1:6" x14ac:dyDescent="0.3">
      <c r="A316">
        <v>5</v>
      </c>
      <c r="B316">
        <v>8</v>
      </c>
      <c r="D316">
        <v>289</v>
      </c>
      <c r="E316">
        <v>6.7531055929916182</v>
      </c>
      <c r="F316">
        <v>-1.7531055929916182</v>
      </c>
    </row>
    <row r="317" spans="1:6" x14ac:dyDescent="0.3">
      <c r="A317">
        <v>6</v>
      </c>
      <c r="B317">
        <v>4</v>
      </c>
      <c r="D317">
        <v>290</v>
      </c>
      <c r="E317">
        <v>5.893730103660026</v>
      </c>
      <c r="F317">
        <v>0.10626989633997397</v>
      </c>
    </row>
    <row r="318" spans="1:6" x14ac:dyDescent="0.3">
      <c r="A318">
        <v>8</v>
      </c>
      <c r="B318">
        <v>11</v>
      </c>
      <c r="D318">
        <v>291</v>
      </c>
      <c r="E318">
        <v>5.0343546143284339</v>
      </c>
      <c r="F318">
        <v>0.9656453856715661</v>
      </c>
    </row>
    <row r="319" spans="1:6" x14ac:dyDescent="0.3">
      <c r="A319">
        <v>5</v>
      </c>
      <c r="B319">
        <v>6</v>
      </c>
      <c r="D319">
        <v>292</v>
      </c>
      <c r="E319">
        <v>5.46404235899423</v>
      </c>
      <c r="F319">
        <v>-2.46404235899423</v>
      </c>
    </row>
    <row r="320" spans="1:6" x14ac:dyDescent="0.3">
      <c r="A320">
        <v>4</v>
      </c>
      <c r="B320">
        <v>4</v>
      </c>
      <c r="D320">
        <v>293</v>
      </c>
      <c r="E320">
        <v>6.323417848325823</v>
      </c>
      <c r="F320">
        <v>-0.32341784832582299</v>
      </c>
    </row>
    <row r="321" spans="1:6" x14ac:dyDescent="0.3">
      <c r="A321">
        <v>4</v>
      </c>
      <c r="B321">
        <v>4</v>
      </c>
      <c r="D321">
        <v>294</v>
      </c>
      <c r="E321">
        <v>6.323417848325823</v>
      </c>
      <c r="F321">
        <v>-0.32341784832582299</v>
      </c>
    </row>
    <row r="322" spans="1:6" x14ac:dyDescent="0.3">
      <c r="A322">
        <v>2</v>
      </c>
      <c r="B322">
        <v>4</v>
      </c>
      <c r="D322">
        <v>295</v>
      </c>
      <c r="E322">
        <v>5.46404235899423</v>
      </c>
      <c r="F322">
        <v>-0.46404235899422996</v>
      </c>
    </row>
    <row r="323" spans="1:6" x14ac:dyDescent="0.3">
      <c r="A323">
        <v>4</v>
      </c>
      <c r="B323">
        <v>11</v>
      </c>
      <c r="D323">
        <v>296</v>
      </c>
      <c r="E323">
        <v>6.7531055929916182</v>
      </c>
      <c r="F323">
        <v>-0.75310559299161817</v>
      </c>
    </row>
    <row r="324" spans="1:6" x14ac:dyDescent="0.3">
      <c r="A324">
        <v>3</v>
      </c>
      <c r="B324">
        <v>13</v>
      </c>
      <c r="D324">
        <v>297</v>
      </c>
      <c r="E324">
        <v>5.0343546143284339</v>
      </c>
      <c r="F324">
        <v>-1.0343546143284339</v>
      </c>
    </row>
    <row r="325" spans="1:6" x14ac:dyDescent="0.3">
      <c r="A325">
        <v>4</v>
      </c>
      <c r="B325">
        <v>9</v>
      </c>
      <c r="D325">
        <v>298</v>
      </c>
      <c r="E325">
        <v>6.323417848325823</v>
      </c>
      <c r="F325">
        <v>0.67658215167417701</v>
      </c>
    </row>
    <row r="326" spans="1:6" x14ac:dyDescent="0.3">
      <c r="A326">
        <v>6</v>
      </c>
      <c r="B326">
        <v>9</v>
      </c>
      <c r="D326">
        <v>299</v>
      </c>
      <c r="E326">
        <v>6.7531055929916182</v>
      </c>
      <c r="F326">
        <v>0.24689440700838183</v>
      </c>
    </row>
    <row r="327" spans="1:6" x14ac:dyDescent="0.3">
      <c r="A327">
        <v>3</v>
      </c>
      <c r="B327">
        <v>10</v>
      </c>
      <c r="D327">
        <v>300</v>
      </c>
      <c r="E327">
        <v>4.1749791249968418</v>
      </c>
      <c r="F327">
        <v>3.8250208750031582</v>
      </c>
    </row>
    <row r="328" spans="1:6" x14ac:dyDescent="0.3">
      <c r="A328">
        <v>5</v>
      </c>
      <c r="B328">
        <v>9</v>
      </c>
      <c r="D328">
        <v>301</v>
      </c>
      <c r="E328">
        <v>5.0343546143284339</v>
      </c>
      <c r="F328">
        <v>5.9656453856715661</v>
      </c>
    </row>
    <row r="329" spans="1:6" x14ac:dyDescent="0.3">
      <c r="A329">
        <v>7</v>
      </c>
      <c r="B329">
        <v>12</v>
      </c>
      <c r="D329">
        <v>302</v>
      </c>
      <c r="E329">
        <v>5.46404235899423</v>
      </c>
      <c r="F329">
        <v>5.53595764100577</v>
      </c>
    </row>
    <row r="330" spans="1:6" x14ac:dyDescent="0.3">
      <c r="A330">
        <v>3</v>
      </c>
      <c r="B330">
        <v>11</v>
      </c>
      <c r="D330">
        <v>303</v>
      </c>
      <c r="E330">
        <v>3.3156036356652487</v>
      </c>
      <c r="F330">
        <v>4.6843963643347513</v>
      </c>
    </row>
    <row r="331" spans="1:6" x14ac:dyDescent="0.3">
      <c r="A331">
        <v>3</v>
      </c>
      <c r="B331">
        <v>11</v>
      </c>
      <c r="D331">
        <v>304</v>
      </c>
      <c r="E331">
        <v>4.6046668696626378</v>
      </c>
      <c r="F331">
        <v>-3.6046668696626378</v>
      </c>
    </row>
    <row r="332" spans="1:6" x14ac:dyDescent="0.3">
      <c r="A332">
        <v>7</v>
      </c>
      <c r="B332">
        <v>8</v>
      </c>
      <c r="D332">
        <v>305</v>
      </c>
      <c r="E332">
        <v>4.6046668696626378</v>
      </c>
      <c r="F332">
        <v>-0.60466686966263783</v>
      </c>
    </row>
    <row r="333" spans="1:6" x14ac:dyDescent="0.3">
      <c r="A333">
        <v>7</v>
      </c>
      <c r="B333">
        <v>8</v>
      </c>
      <c r="D333">
        <v>306</v>
      </c>
      <c r="E333">
        <v>6.323417848325823</v>
      </c>
      <c r="F333">
        <v>-4.323417848325823</v>
      </c>
    </row>
    <row r="334" spans="1:6" x14ac:dyDescent="0.3">
      <c r="A334">
        <v>9</v>
      </c>
      <c r="B334">
        <v>9</v>
      </c>
      <c r="D334">
        <v>307</v>
      </c>
      <c r="E334">
        <v>6.323417848325823</v>
      </c>
      <c r="F334">
        <v>-2.323417848325823</v>
      </c>
    </row>
    <row r="335" spans="1:6" x14ac:dyDescent="0.3">
      <c r="A335">
        <v>10</v>
      </c>
      <c r="B335">
        <v>13</v>
      </c>
      <c r="D335">
        <v>308</v>
      </c>
      <c r="E335">
        <v>6.323417848325823</v>
      </c>
      <c r="F335">
        <v>-3.323417848325823</v>
      </c>
    </row>
    <row r="336" spans="1:6" x14ac:dyDescent="0.3">
      <c r="A336">
        <v>4</v>
      </c>
      <c r="B336">
        <v>11</v>
      </c>
      <c r="D336">
        <v>309</v>
      </c>
      <c r="E336">
        <v>4.6046668696626378</v>
      </c>
      <c r="F336">
        <v>0.39533313033736217</v>
      </c>
    </row>
    <row r="337" spans="1:6" x14ac:dyDescent="0.3">
      <c r="A337">
        <v>11</v>
      </c>
      <c r="B337">
        <v>6</v>
      </c>
      <c r="D337">
        <v>310</v>
      </c>
      <c r="E337">
        <v>3.7452913803310453</v>
      </c>
      <c r="F337">
        <v>-0.74529138033104525</v>
      </c>
    </row>
    <row r="338" spans="1:6" x14ac:dyDescent="0.3">
      <c r="A338">
        <v>8</v>
      </c>
      <c r="B338">
        <v>6</v>
      </c>
      <c r="D338">
        <v>311</v>
      </c>
      <c r="E338">
        <v>5.893730103660026</v>
      </c>
      <c r="F338">
        <v>-1.893730103660026</v>
      </c>
    </row>
    <row r="339" spans="1:6" x14ac:dyDescent="0.3">
      <c r="A339">
        <v>8</v>
      </c>
      <c r="B339">
        <v>6</v>
      </c>
      <c r="D339">
        <v>312</v>
      </c>
      <c r="E339">
        <v>4.6046668696626378</v>
      </c>
      <c r="F339">
        <v>4.3953331303373622</v>
      </c>
    </row>
    <row r="340" spans="1:6" x14ac:dyDescent="0.3">
      <c r="A340">
        <v>7</v>
      </c>
      <c r="B340">
        <v>6</v>
      </c>
      <c r="D340">
        <v>313</v>
      </c>
      <c r="E340">
        <v>3.7452913803310453</v>
      </c>
      <c r="F340">
        <v>-1.7452913803310453</v>
      </c>
    </row>
    <row r="341" spans="1:6" x14ac:dyDescent="0.3">
      <c r="A341">
        <v>8</v>
      </c>
      <c r="B341">
        <v>10</v>
      </c>
      <c r="D341">
        <v>314</v>
      </c>
      <c r="E341">
        <v>7.1827933376574151</v>
      </c>
      <c r="F341">
        <v>-5.1827933376574151</v>
      </c>
    </row>
    <row r="342" spans="1:6" x14ac:dyDescent="0.3">
      <c r="A342">
        <v>2</v>
      </c>
      <c r="B342">
        <v>10</v>
      </c>
      <c r="D342">
        <v>315</v>
      </c>
      <c r="E342">
        <v>5.0343546143284339</v>
      </c>
      <c r="F342">
        <v>-3.4354614328433897E-2</v>
      </c>
    </row>
    <row r="343" spans="1:6" x14ac:dyDescent="0.3">
      <c r="A343">
        <v>5</v>
      </c>
      <c r="B343">
        <v>6</v>
      </c>
      <c r="D343">
        <v>316</v>
      </c>
      <c r="E343">
        <v>3.3156036356652487</v>
      </c>
      <c r="F343">
        <v>2.6843963643347513</v>
      </c>
    </row>
    <row r="344" spans="1:6" x14ac:dyDescent="0.3">
      <c r="A344">
        <v>5</v>
      </c>
      <c r="B344">
        <v>10</v>
      </c>
      <c r="D344">
        <v>317</v>
      </c>
      <c r="E344">
        <v>6.323417848325823</v>
      </c>
      <c r="F344">
        <v>1.676582151674177</v>
      </c>
    </row>
    <row r="345" spans="1:6" x14ac:dyDescent="0.3">
      <c r="A345">
        <v>10</v>
      </c>
      <c r="B345">
        <v>12</v>
      </c>
      <c r="D345">
        <v>318</v>
      </c>
      <c r="E345">
        <v>4.1749791249968418</v>
      </c>
      <c r="F345">
        <v>0.82502087500315824</v>
      </c>
    </row>
    <row r="346" spans="1:6" x14ac:dyDescent="0.3">
      <c r="A346">
        <v>5</v>
      </c>
      <c r="B346">
        <v>12</v>
      </c>
      <c r="D346">
        <v>319</v>
      </c>
      <c r="E346">
        <v>3.3156036356652487</v>
      </c>
      <c r="F346">
        <v>0.68439636433475126</v>
      </c>
    </row>
    <row r="347" spans="1:6" x14ac:dyDescent="0.3">
      <c r="A347">
        <v>6</v>
      </c>
      <c r="B347">
        <v>5</v>
      </c>
      <c r="D347">
        <v>320</v>
      </c>
      <c r="E347">
        <v>3.3156036356652487</v>
      </c>
      <c r="F347">
        <v>0.68439636433475126</v>
      </c>
    </row>
    <row r="348" spans="1:6" x14ac:dyDescent="0.3">
      <c r="A348">
        <v>6</v>
      </c>
      <c r="B348">
        <v>13</v>
      </c>
      <c r="D348">
        <v>321</v>
      </c>
      <c r="E348">
        <v>3.3156036356652487</v>
      </c>
      <c r="F348">
        <v>-1.3156036356652487</v>
      </c>
    </row>
    <row r="349" spans="1:6" x14ac:dyDescent="0.3">
      <c r="A349">
        <v>9</v>
      </c>
      <c r="B349">
        <v>9</v>
      </c>
      <c r="D349">
        <v>322</v>
      </c>
      <c r="E349">
        <v>6.323417848325823</v>
      </c>
      <c r="F349">
        <v>-2.323417848325823</v>
      </c>
    </row>
    <row r="350" spans="1:6" x14ac:dyDescent="0.3">
      <c r="A350">
        <v>5</v>
      </c>
      <c r="B350">
        <v>5</v>
      </c>
      <c r="D350">
        <v>323</v>
      </c>
      <c r="E350">
        <v>7.1827933376574151</v>
      </c>
      <c r="F350">
        <v>-4.1827933376574151</v>
      </c>
    </row>
    <row r="351" spans="1:6" x14ac:dyDescent="0.3">
      <c r="A351">
        <v>7</v>
      </c>
      <c r="B351">
        <v>5</v>
      </c>
      <c r="D351">
        <v>324</v>
      </c>
      <c r="E351">
        <v>5.46404235899423</v>
      </c>
      <c r="F351">
        <v>-1.46404235899423</v>
      </c>
    </row>
    <row r="352" spans="1:6" x14ac:dyDescent="0.3">
      <c r="A352">
        <v>8</v>
      </c>
      <c r="B352">
        <v>13</v>
      </c>
      <c r="D352">
        <v>325</v>
      </c>
      <c r="E352">
        <v>5.46404235899423</v>
      </c>
      <c r="F352">
        <v>0.53595764100577004</v>
      </c>
    </row>
    <row r="353" spans="1:6" x14ac:dyDescent="0.3">
      <c r="A353">
        <v>6</v>
      </c>
      <c r="B353">
        <v>6</v>
      </c>
      <c r="D353">
        <v>326</v>
      </c>
      <c r="E353">
        <v>5.893730103660026</v>
      </c>
      <c r="F353">
        <v>-2.893730103660026</v>
      </c>
    </row>
    <row r="354" spans="1:6" x14ac:dyDescent="0.3">
      <c r="A354">
        <v>2</v>
      </c>
      <c r="B354">
        <v>5</v>
      </c>
      <c r="D354">
        <v>327</v>
      </c>
      <c r="E354">
        <v>5.46404235899423</v>
      </c>
      <c r="F354">
        <v>-0.46404235899422996</v>
      </c>
    </row>
    <row r="355" spans="1:6" x14ac:dyDescent="0.3">
      <c r="A355">
        <v>2</v>
      </c>
      <c r="B355">
        <v>5</v>
      </c>
      <c r="D355">
        <v>328</v>
      </c>
      <c r="E355">
        <v>6.7531055929916182</v>
      </c>
      <c r="F355">
        <v>0.24689440700838183</v>
      </c>
    </row>
    <row r="356" spans="1:6" x14ac:dyDescent="0.3">
      <c r="A356">
        <v>3</v>
      </c>
      <c r="B356">
        <v>5</v>
      </c>
      <c r="D356">
        <v>329</v>
      </c>
      <c r="E356">
        <v>6.323417848325823</v>
      </c>
      <c r="F356">
        <v>-3.323417848325823</v>
      </c>
    </row>
    <row r="357" spans="1:6" x14ac:dyDescent="0.3">
      <c r="A357">
        <v>5</v>
      </c>
      <c r="B357">
        <v>8</v>
      </c>
      <c r="D357">
        <v>330</v>
      </c>
      <c r="E357">
        <v>6.323417848325823</v>
      </c>
      <c r="F357">
        <v>-3.323417848325823</v>
      </c>
    </row>
    <row r="358" spans="1:6" x14ac:dyDescent="0.3">
      <c r="A358">
        <v>5</v>
      </c>
      <c r="B358">
        <v>9</v>
      </c>
      <c r="D358">
        <v>331</v>
      </c>
      <c r="E358">
        <v>5.0343546143284339</v>
      </c>
      <c r="F358">
        <v>1.9656453856715661</v>
      </c>
    </row>
    <row r="359" spans="1:6" x14ac:dyDescent="0.3">
      <c r="A359">
        <v>9</v>
      </c>
      <c r="B359">
        <v>6</v>
      </c>
      <c r="D359">
        <v>332</v>
      </c>
      <c r="E359">
        <v>5.0343546143284339</v>
      </c>
      <c r="F359">
        <v>1.9656453856715661</v>
      </c>
    </row>
    <row r="360" spans="1:6" x14ac:dyDescent="0.3">
      <c r="A360">
        <v>3</v>
      </c>
      <c r="B360">
        <v>11</v>
      </c>
      <c r="D360">
        <v>333</v>
      </c>
      <c r="E360">
        <v>5.46404235899423</v>
      </c>
      <c r="F360">
        <v>3.53595764100577</v>
      </c>
    </row>
    <row r="361" spans="1:6" x14ac:dyDescent="0.3">
      <c r="A361">
        <v>3</v>
      </c>
      <c r="B361">
        <v>7</v>
      </c>
      <c r="D361">
        <v>334</v>
      </c>
      <c r="E361">
        <v>7.1827933376574151</v>
      </c>
      <c r="F361">
        <v>2.8172066623425849</v>
      </c>
    </row>
    <row r="362" spans="1:6" x14ac:dyDescent="0.3">
      <c r="A362">
        <v>5</v>
      </c>
      <c r="B362">
        <v>6</v>
      </c>
      <c r="D362">
        <v>335</v>
      </c>
      <c r="E362">
        <v>6.323417848325823</v>
      </c>
      <c r="F362">
        <v>-2.323417848325823</v>
      </c>
    </row>
    <row r="363" spans="1:6" x14ac:dyDescent="0.3">
      <c r="A363">
        <v>9</v>
      </c>
      <c r="B363">
        <v>12</v>
      </c>
      <c r="D363">
        <v>336</v>
      </c>
      <c r="E363">
        <v>4.1749791249968418</v>
      </c>
      <c r="F363">
        <v>6.8250208750031582</v>
      </c>
    </row>
    <row r="364" spans="1:6" x14ac:dyDescent="0.3">
      <c r="A364">
        <v>9</v>
      </c>
      <c r="B364">
        <v>12</v>
      </c>
      <c r="D364">
        <v>337</v>
      </c>
      <c r="E364">
        <v>4.1749791249968418</v>
      </c>
      <c r="F364">
        <v>3.8250208750031582</v>
      </c>
    </row>
    <row r="365" spans="1:6" x14ac:dyDescent="0.3">
      <c r="A365">
        <v>6</v>
      </c>
      <c r="B365">
        <v>11</v>
      </c>
      <c r="D365">
        <v>338</v>
      </c>
      <c r="E365">
        <v>4.1749791249968418</v>
      </c>
      <c r="F365">
        <v>3.8250208750031582</v>
      </c>
    </row>
    <row r="366" spans="1:6" x14ac:dyDescent="0.3">
      <c r="A366">
        <v>2</v>
      </c>
      <c r="B366">
        <v>5</v>
      </c>
      <c r="D366">
        <v>339</v>
      </c>
      <c r="E366">
        <v>4.1749791249968418</v>
      </c>
      <c r="F366">
        <v>2.8250208750031582</v>
      </c>
    </row>
    <row r="367" spans="1:6" x14ac:dyDescent="0.3">
      <c r="A367">
        <v>5</v>
      </c>
      <c r="B367">
        <v>5</v>
      </c>
      <c r="D367">
        <v>340</v>
      </c>
      <c r="E367">
        <v>5.893730103660026</v>
      </c>
      <c r="F367">
        <v>2.106269896339974</v>
      </c>
    </row>
    <row r="368" spans="1:6" x14ac:dyDescent="0.3">
      <c r="A368">
        <v>4</v>
      </c>
      <c r="B368">
        <v>10</v>
      </c>
      <c r="D368">
        <v>341</v>
      </c>
      <c r="E368">
        <v>5.893730103660026</v>
      </c>
      <c r="F368">
        <v>-3.893730103660026</v>
      </c>
    </row>
    <row r="369" spans="1:6" x14ac:dyDescent="0.3">
      <c r="A369">
        <v>7</v>
      </c>
      <c r="B369">
        <v>5</v>
      </c>
      <c r="D369">
        <v>342</v>
      </c>
      <c r="E369">
        <v>4.1749791249968418</v>
      </c>
      <c r="F369">
        <v>0.82502087500315824</v>
      </c>
    </row>
    <row r="370" spans="1:6" x14ac:dyDescent="0.3">
      <c r="A370">
        <v>6</v>
      </c>
      <c r="B370">
        <v>9</v>
      </c>
      <c r="D370">
        <v>343</v>
      </c>
      <c r="E370">
        <v>5.893730103660026</v>
      </c>
      <c r="F370">
        <v>-0.89373010366002603</v>
      </c>
    </row>
    <row r="371" spans="1:6" x14ac:dyDescent="0.3">
      <c r="A371">
        <v>8</v>
      </c>
      <c r="B371">
        <v>5</v>
      </c>
      <c r="D371">
        <v>344</v>
      </c>
      <c r="E371">
        <v>6.7531055929916182</v>
      </c>
      <c r="F371">
        <v>3.2468944070083818</v>
      </c>
    </row>
    <row r="372" spans="1:6" x14ac:dyDescent="0.3">
      <c r="A372">
        <v>6</v>
      </c>
      <c r="B372">
        <v>12</v>
      </c>
      <c r="D372">
        <v>345</v>
      </c>
      <c r="E372">
        <v>6.7531055929916182</v>
      </c>
      <c r="F372">
        <v>-1.7531055929916182</v>
      </c>
    </row>
    <row r="373" spans="1:6" x14ac:dyDescent="0.3">
      <c r="A373">
        <v>5</v>
      </c>
      <c r="B373">
        <v>6</v>
      </c>
      <c r="D373">
        <v>346</v>
      </c>
      <c r="E373">
        <v>3.7452913803310453</v>
      </c>
      <c r="F373">
        <v>2.2547086196689547</v>
      </c>
    </row>
    <row r="374" spans="1:6" x14ac:dyDescent="0.3">
      <c r="A374">
        <v>5</v>
      </c>
      <c r="B374">
        <v>6</v>
      </c>
      <c r="D374">
        <v>347</v>
      </c>
      <c r="E374">
        <v>7.1827933376574151</v>
      </c>
      <c r="F374">
        <v>-1.1827933376574151</v>
      </c>
    </row>
    <row r="375" spans="1:6" x14ac:dyDescent="0.3">
      <c r="A375">
        <v>10</v>
      </c>
      <c r="B375">
        <v>10</v>
      </c>
      <c r="D375">
        <v>348</v>
      </c>
      <c r="E375">
        <v>5.46404235899423</v>
      </c>
      <c r="F375">
        <v>3.53595764100577</v>
      </c>
    </row>
    <row r="376" spans="1:6" x14ac:dyDescent="0.3">
      <c r="A376">
        <v>4</v>
      </c>
      <c r="B376">
        <v>5</v>
      </c>
      <c r="D376">
        <v>349</v>
      </c>
      <c r="E376">
        <v>3.7452913803310453</v>
      </c>
      <c r="F376">
        <v>1.2547086196689547</v>
      </c>
    </row>
    <row r="377" spans="1:6" x14ac:dyDescent="0.3">
      <c r="A377">
        <v>2</v>
      </c>
      <c r="B377">
        <v>4</v>
      </c>
      <c r="D377">
        <v>350</v>
      </c>
      <c r="E377">
        <v>3.7452913803310453</v>
      </c>
      <c r="F377">
        <v>3.2547086196689547</v>
      </c>
    </row>
    <row r="378" spans="1:6" x14ac:dyDescent="0.3">
      <c r="A378">
        <v>8</v>
      </c>
      <c r="B378">
        <v>5</v>
      </c>
      <c r="D378">
        <v>351</v>
      </c>
      <c r="E378">
        <v>7.1827933376574151</v>
      </c>
      <c r="F378">
        <v>0.81720666234258488</v>
      </c>
    </row>
    <row r="379" spans="1:6" x14ac:dyDescent="0.3">
      <c r="A379">
        <v>4</v>
      </c>
      <c r="B379">
        <v>11</v>
      </c>
      <c r="D379">
        <v>352</v>
      </c>
      <c r="E379">
        <v>4.1749791249968418</v>
      </c>
      <c r="F379">
        <v>1.8250208750031582</v>
      </c>
    </row>
    <row r="380" spans="1:6" x14ac:dyDescent="0.3">
      <c r="A380">
        <v>5</v>
      </c>
      <c r="B380">
        <v>10</v>
      </c>
      <c r="D380">
        <v>353</v>
      </c>
      <c r="E380">
        <v>3.7452913803310453</v>
      </c>
      <c r="F380">
        <v>-1.7452913803310453</v>
      </c>
    </row>
    <row r="381" spans="1:6" x14ac:dyDescent="0.3">
      <c r="A381">
        <v>4</v>
      </c>
      <c r="B381">
        <v>10</v>
      </c>
      <c r="D381">
        <v>354</v>
      </c>
      <c r="E381">
        <v>3.7452913803310453</v>
      </c>
      <c r="F381">
        <v>-1.7452913803310453</v>
      </c>
    </row>
    <row r="382" spans="1:6" x14ac:dyDescent="0.3">
      <c r="A382">
        <v>4</v>
      </c>
      <c r="B382">
        <v>9</v>
      </c>
      <c r="D382">
        <v>355</v>
      </c>
      <c r="E382">
        <v>3.7452913803310453</v>
      </c>
      <c r="F382">
        <v>-0.74529138033104525</v>
      </c>
    </row>
    <row r="383" spans="1:6" x14ac:dyDescent="0.3">
      <c r="A383">
        <v>4</v>
      </c>
      <c r="B383">
        <v>4</v>
      </c>
      <c r="D383">
        <v>356</v>
      </c>
      <c r="E383">
        <v>5.0343546143284339</v>
      </c>
      <c r="F383">
        <v>-3.4354614328433897E-2</v>
      </c>
    </row>
    <row r="384" spans="1:6" x14ac:dyDescent="0.3">
      <c r="A384">
        <v>6</v>
      </c>
      <c r="B384">
        <v>12</v>
      </c>
      <c r="D384">
        <v>357</v>
      </c>
      <c r="E384">
        <v>5.46404235899423</v>
      </c>
      <c r="F384">
        <v>-0.46404235899422996</v>
      </c>
    </row>
    <row r="385" spans="1:6" x14ac:dyDescent="0.3">
      <c r="A385">
        <v>3</v>
      </c>
      <c r="B385">
        <v>8</v>
      </c>
      <c r="D385">
        <v>358</v>
      </c>
      <c r="E385">
        <v>4.1749791249968418</v>
      </c>
      <c r="F385">
        <v>4.8250208750031582</v>
      </c>
    </row>
    <row r="386" spans="1:6" x14ac:dyDescent="0.3">
      <c r="A386">
        <v>5</v>
      </c>
      <c r="B386">
        <v>11</v>
      </c>
      <c r="D386">
        <v>359</v>
      </c>
      <c r="E386">
        <v>6.323417848325823</v>
      </c>
      <c r="F386">
        <v>-3.323417848325823</v>
      </c>
    </row>
    <row r="387" spans="1:6" x14ac:dyDescent="0.3">
      <c r="A387">
        <v>9</v>
      </c>
      <c r="B387">
        <v>6</v>
      </c>
      <c r="D387">
        <v>360</v>
      </c>
      <c r="E387">
        <v>4.6046668696626378</v>
      </c>
      <c r="F387">
        <v>-1.6046668696626378</v>
      </c>
    </row>
    <row r="388" spans="1:6" x14ac:dyDescent="0.3">
      <c r="A388">
        <v>9</v>
      </c>
      <c r="B388">
        <v>8</v>
      </c>
      <c r="D388">
        <v>361</v>
      </c>
      <c r="E388">
        <v>4.1749791249968418</v>
      </c>
      <c r="F388">
        <v>0.82502087500315824</v>
      </c>
    </row>
    <row r="389" spans="1:6" x14ac:dyDescent="0.3">
      <c r="A389">
        <v>6</v>
      </c>
      <c r="B389">
        <v>8</v>
      </c>
      <c r="D389">
        <v>362</v>
      </c>
      <c r="E389">
        <v>6.7531055929916182</v>
      </c>
      <c r="F389">
        <v>2.2468944070083818</v>
      </c>
    </row>
    <row r="390" spans="1:6" x14ac:dyDescent="0.3">
      <c r="A390">
        <v>3</v>
      </c>
      <c r="B390">
        <v>9</v>
      </c>
      <c r="D390">
        <v>363</v>
      </c>
      <c r="E390">
        <v>6.7531055929916182</v>
      </c>
      <c r="F390">
        <v>2.2468944070083818</v>
      </c>
    </row>
    <row r="391" spans="1:6" x14ac:dyDescent="0.3">
      <c r="A391">
        <v>10</v>
      </c>
      <c r="B391">
        <v>9</v>
      </c>
      <c r="D391">
        <v>364</v>
      </c>
      <c r="E391">
        <v>6.323417848325823</v>
      </c>
      <c r="F391">
        <v>-0.32341784832582299</v>
      </c>
    </row>
    <row r="392" spans="1:6" x14ac:dyDescent="0.3">
      <c r="A392">
        <v>6</v>
      </c>
      <c r="B392">
        <v>10</v>
      </c>
      <c r="D392">
        <v>365</v>
      </c>
      <c r="E392">
        <v>3.7452913803310453</v>
      </c>
      <c r="F392">
        <v>-1.7452913803310453</v>
      </c>
    </row>
    <row r="393" spans="1:6" x14ac:dyDescent="0.3">
      <c r="A393">
        <v>2</v>
      </c>
      <c r="B393">
        <v>6</v>
      </c>
      <c r="D393">
        <v>366</v>
      </c>
      <c r="E393">
        <v>3.7452913803310453</v>
      </c>
      <c r="F393">
        <v>1.2547086196689547</v>
      </c>
    </row>
    <row r="394" spans="1:6" x14ac:dyDescent="0.3">
      <c r="A394">
        <v>7</v>
      </c>
      <c r="B394">
        <v>11</v>
      </c>
      <c r="D394">
        <v>367</v>
      </c>
      <c r="E394">
        <v>5.893730103660026</v>
      </c>
      <c r="F394">
        <v>-1.893730103660026</v>
      </c>
    </row>
    <row r="395" spans="1:6" x14ac:dyDescent="0.3">
      <c r="A395">
        <v>7</v>
      </c>
      <c r="B395">
        <v>9</v>
      </c>
      <c r="D395">
        <v>368</v>
      </c>
      <c r="E395">
        <v>3.7452913803310453</v>
      </c>
      <c r="F395">
        <v>3.2547086196689547</v>
      </c>
    </row>
    <row r="396" spans="1:6" x14ac:dyDescent="0.3">
      <c r="A396">
        <v>4</v>
      </c>
      <c r="B396">
        <v>6</v>
      </c>
      <c r="D396">
        <v>369</v>
      </c>
      <c r="E396">
        <v>5.46404235899423</v>
      </c>
      <c r="F396">
        <v>0.53595764100577004</v>
      </c>
    </row>
    <row r="397" spans="1:6" x14ac:dyDescent="0.3">
      <c r="A397">
        <v>5</v>
      </c>
      <c r="B397">
        <v>5</v>
      </c>
      <c r="D397">
        <v>370</v>
      </c>
      <c r="E397">
        <v>3.7452913803310453</v>
      </c>
      <c r="F397">
        <v>4.2547086196689552</v>
      </c>
    </row>
    <row r="398" spans="1:6" x14ac:dyDescent="0.3">
      <c r="A398">
        <v>5</v>
      </c>
      <c r="B398">
        <v>6</v>
      </c>
      <c r="D398">
        <v>371</v>
      </c>
      <c r="E398">
        <v>6.7531055929916182</v>
      </c>
      <c r="F398">
        <v>-0.75310559299161817</v>
      </c>
    </row>
    <row r="399" spans="1:6" x14ac:dyDescent="0.3">
      <c r="A399">
        <v>3</v>
      </c>
      <c r="B399">
        <v>7</v>
      </c>
      <c r="D399">
        <v>372</v>
      </c>
      <c r="E399">
        <v>4.1749791249968418</v>
      </c>
      <c r="F399">
        <v>0.82502087500315824</v>
      </c>
    </row>
    <row r="400" spans="1:6" x14ac:dyDescent="0.3">
      <c r="A400">
        <v>9</v>
      </c>
      <c r="B400">
        <v>13</v>
      </c>
      <c r="D400">
        <v>373</v>
      </c>
      <c r="E400">
        <v>4.1749791249968418</v>
      </c>
      <c r="F400">
        <v>0.82502087500315824</v>
      </c>
    </row>
    <row r="401" spans="1:6" x14ac:dyDescent="0.3">
      <c r="A401">
        <v>9</v>
      </c>
      <c r="B401">
        <v>13</v>
      </c>
      <c r="D401">
        <v>374</v>
      </c>
      <c r="E401">
        <v>5.893730103660026</v>
      </c>
      <c r="F401">
        <v>4.106269896339974</v>
      </c>
    </row>
    <row r="402" spans="1:6" x14ac:dyDescent="0.3">
      <c r="A402">
        <v>5</v>
      </c>
      <c r="B402">
        <v>8</v>
      </c>
      <c r="D402">
        <v>375</v>
      </c>
      <c r="E402">
        <v>3.7452913803310453</v>
      </c>
      <c r="F402">
        <v>0.25470861966895475</v>
      </c>
    </row>
    <row r="403" spans="1:6" x14ac:dyDescent="0.3">
      <c r="A403">
        <v>7</v>
      </c>
      <c r="B403">
        <v>8</v>
      </c>
      <c r="D403">
        <v>376</v>
      </c>
      <c r="E403">
        <v>3.3156036356652487</v>
      </c>
      <c r="F403">
        <v>-1.3156036356652487</v>
      </c>
    </row>
    <row r="404" spans="1:6" x14ac:dyDescent="0.3">
      <c r="A404">
        <v>3</v>
      </c>
      <c r="B404">
        <v>6</v>
      </c>
      <c r="D404">
        <v>377</v>
      </c>
      <c r="E404">
        <v>3.7452913803310453</v>
      </c>
      <c r="F404">
        <v>4.2547086196689552</v>
      </c>
    </row>
    <row r="405" spans="1:6" x14ac:dyDescent="0.3">
      <c r="A405">
        <v>3</v>
      </c>
      <c r="B405">
        <v>9</v>
      </c>
      <c r="D405">
        <v>378</v>
      </c>
      <c r="E405">
        <v>6.323417848325823</v>
      </c>
      <c r="F405">
        <v>-2.323417848325823</v>
      </c>
    </row>
    <row r="406" spans="1:6" x14ac:dyDescent="0.3">
      <c r="A406">
        <v>3</v>
      </c>
      <c r="B406">
        <v>9</v>
      </c>
      <c r="D406">
        <v>379</v>
      </c>
      <c r="E406">
        <v>5.893730103660026</v>
      </c>
      <c r="F406">
        <v>-0.89373010366002603</v>
      </c>
    </row>
    <row r="407" spans="1:6" x14ac:dyDescent="0.3">
      <c r="A407">
        <v>7</v>
      </c>
      <c r="B407">
        <v>8</v>
      </c>
      <c r="D407">
        <v>380</v>
      </c>
      <c r="E407">
        <v>5.893730103660026</v>
      </c>
      <c r="F407">
        <v>-1.893730103660026</v>
      </c>
    </row>
    <row r="408" spans="1:6" x14ac:dyDescent="0.3">
      <c r="A408">
        <v>6</v>
      </c>
      <c r="B408">
        <v>13</v>
      </c>
      <c r="D408">
        <v>381</v>
      </c>
      <c r="E408">
        <v>5.46404235899423</v>
      </c>
      <c r="F408">
        <v>-1.46404235899423</v>
      </c>
    </row>
    <row r="409" spans="1:6" x14ac:dyDescent="0.3">
      <c r="A409">
        <v>4</v>
      </c>
      <c r="B409">
        <v>5</v>
      </c>
      <c r="D409">
        <v>382</v>
      </c>
      <c r="E409">
        <v>3.3156036356652487</v>
      </c>
      <c r="F409">
        <v>0.68439636433475126</v>
      </c>
    </row>
    <row r="410" spans="1:6" x14ac:dyDescent="0.3">
      <c r="A410">
        <v>3</v>
      </c>
      <c r="B410">
        <v>7</v>
      </c>
      <c r="D410">
        <v>383</v>
      </c>
      <c r="E410">
        <v>6.7531055929916182</v>
      </c>
      <c r="F410">
        <v>-0.75310559299161817</v>
      </c>
    </row>
    <row r="411" spans="1:6" x14ac:dyDescent="0.3">
      <c r="A411">
        <v>6</v>
      </c>
      <c r="B411">
        <v>6</v>
      </c>
      <c r="D411">
        <v>384</v>
      </c>
      <c r="E411">
        <v>5.0343546143284339</v>
      </c>
      <c r="F411">
        <v>-2.0343546143284339</v>
      </c>
    </row>
    <row r="412" spans="1:6" x14ac:dyDescent="0.3">
      <c r="A412">
        <v>6</v>
      </c>
      <c r="B412">
        <v>6</v>
      </c>
      <c r="D412">
        <v>385</v>
      </c>
      <c r="E412">
        <v>6.323417848325823</v>
      </c>
      <c r="F412">
        <v>-1.323417848325823</v>
      </c>
    </row>
    <row r="413" spans="1:6" x14ac:dyDescent="0.3">
      <c r="A413">
        <v>4</v>
      </c>
      <c r="B413">
        <v>12</v>
      </c>
      <c r="D413">
        <v>386</v>
      </c>
      <c r="E413">
        <v>4.1749791249968418</v>
      </c>
      <c r="F413">
        <v>4.8250208750031582</v>
      </c>
    </row>
    <row r="414" spans="1:6" x14ac:dyDescent="0.3">
      <c r="A414">
        <v>5</v>
      </c>
      <c r="B414">
        <v>12</v>
      </c>
      <c r="D414">
        <v>387</v>
      </c>
      <c r="E414">
        <v>5.0343546143284339</v>
      </c>
      <c r="F414">
        <v>3.9656453856715661</v>
      </c>
    </row>
    <row r="415" spans="1:6" x14ac:dyDescent="0.3">
      <c r="A415">
        <v>5</v>
      </c>
      <c r="B415">
        <v>6</v>
      </c>
      <c r="D415">
        <v>388</v>
      </c>
      <c r="E415">
        <v>5.0343546143284339</v>
      </c>
      <c r="F415">
        <v>0.9656453856715661</v>
      </c>
    </row>
    <row r="416" spans="1:6" x14ac:dyDescent="0.3">
      <c r="A416">
        <v>3</v>
      </c>
      <c r="B416">
        <v>7</v>
      </c>
      <c r="D416">
        <v>389</v>
      </c>
      <c r="E416">
        <v>5.46404235899423</v>
      </c>
      <c r="F416">
        <v>-2.46404235899423</v>
      </c>
    </row>
    <row r="417" spans="1:6" x14ac:dyDescent="0.3">
      <c r="A417">
        <v>2</v>
      </c>
      <c r="B417">
        <v>6</v>
      </c>
      <c r="D417">
        <v>390</v>
      </c>
      <c r="E417">
        <v>5.46404235899423</v>
      </c>
      <c r="F417">
        <v>4.53595764100577</v>
      </c>
    </row>
    <row r="418" spans="1:6" x14ac:dyDescent="0.3">
      <c r="A418">
        <v>10</v>
      </c>
      <c r="B418">
        <v>8</v>
      </c>
      <c r="D418">
        <v>391</v>
      </c>
      <c r="E418">
        <v>5.893730103660026</v>
      </c>
      <c r="F418">
        <v>0.10626989633997397</v>
      </c>
    </row>
    <row r="419" spans="1:6" x14ac:dyDescent="0.3">
      <c r="A419">
        <v>5</v>
      </c>
      <c r="B419">
        <v>8</v>
      </c>
      <c r="D419">
        <v>392</v>
      </c>
      <c r="E419">
        <v>4.1749791249968418</v>
      </c>
      <c r="F419">
        <v>-2.1749791249968418</v>
      </c>
    </row>
    <row r="420" spans="1:6" x14ac:dyDescent="0.3">
      <c r="A420">
        <v>4</v>
      </c>
      <c r="B420">
        <v>6</v>
      </c>
      <c r="D420">
        <v>393</v>
      </c>
      <c r="E420">
        <v>6.323417848325823</v>
      </c>
      <c r="F420">
        <v>0.67658215167417701</v>
      </c>
    </row>
    <row r="421" spans="1:6" x14ac:dyDescent="0.3">
      <c r="A421">
        <v>5</v>
      </c>
      <c r="B421">
        <v>9</v>
      </c>
      <c r="D421">
        <v>394</v>
      </c>
      <c r="E421">
        <v>5.46404235899423</v>
      </c>
      <c r="F421">
        <v>1.53595764100577</v>
      </c>
    </row>
    <row r="422" spans="1:6" x14ac:dyDescent="0.3">
      <c r="A422">
        <v>6</v>
      </c>
      <c r="B422">
        <v>5</v>
      </c>
      <c r="D422">
        <v>395</v>
      </c>
      <c r="E422">
        <v>4.1749791249968418</v>
      </c>
      <c r="F422">
        <v>-0.17497912499684176</v>
      </c>
    </row>
    <row r="423" spans="1:6" x14ac:dyDescent="0.3">
      <c r="A423">
        <v>6</v>
      </c>
      <c r="B423">
        <v>8</v>
      </c>
      <c r="D423">
        <v>396</v>
      </c>
      <c r="E423">
        <v>3.7452913803310453</v>
      </c>
      <c r="F423">
        <v>1.2547086196689547</v>
      </c>
    </row>
    <row r="424" spans="1:6" x14ac:dyDescent="0.3">
      <c r="A424">
        <v>3</v>
      </c>
      <c r="B424">
        <v>8</v>
      </c>
      <c r="D424">
        <v>397</v>
      </c>
      <c r="E424">
        <v>4.1749791249968418</v>
      </c>
      <c r="F424">
        <v>0.82502087500315824</v>
      </c>
    </row>
    <row r="425" spans="1:6" x14ac:dyDescent="0.3">
      <c r="A425">
        <v>5</v>
      </c>
      <c r="B425">
        <v>4</v>
      </c>
      <c r="D425">
        <v>398</v>
      </c>
      <c r="E425">
        <v>4.6046668696626378</v>
      </c>
      <c r="F425">
        <v>-1.6046668696626378</v>
      </c>
    </row>
    <row r="426" spans="1:6" x14ac:dyDescent="0.3">
      <c r="A426">
        <v>4</v>
      </c>
      <c r="B426">
        <v>10</v>
      </c>
      <c r="D426">
        <v>399</v>
      </c>
      <c r="E426">
        <v>7.1827933376574151</v>
      </c>
      <c r="F426">
        <v>1.8172066623425849</v>
      </c>
    </row>
    <row r="427" spans="1:6" x14ac:dyDescent="0.3">
      <c r="A427">
        <v>9</v>
      </c>
      <c r="B427">
        <v>9</v>
      </c>
      <c r="D427">
        <v>400</v>
      </c>
      <c r="E427">
        <v>7.1827933376574151</v>
      </c>
      <c r="F427">
        <v>1.8172066623425849</v>
      </c>
    </row>
    <row r="428" spans="1:6" x14ac:dyDescent="0.3">
      <c r="A428">
        <v>3</v>
      </c>
      <c r="B428">
        <v>10</v>
      </c>
      <c r="D428">
        <v>401</v>
      </c>
      <c r="E428">
        <v>5.0343546143284339</v>
      </c>
      <c r="F428">
        <v>-3.4354614328433897E-2</v>
      </c>
    </row>
    <row r="429" spans="1:6" x14ac:dyDescent="0.3">
      <c r="A429">
        <v>5</v>
      </c>
      <c r="B429">
        <v>8</v>
      </c>
      <c r="D429">
        <v>402</v>
      </c>
      <c r="E429">
        <v>5.0343546143284339</v>
      </c>
      <c r="F429">
        <v>1.9656453856715661</v>
      </c>
    </row>
    <row r="430" spans="1:6" x14ac:dyDescent="0.3">
      <c r="A430">
        <v>5</v>
      </c>
      <c r="B430">
        <v>8</v>
      </c>
      <c r="D430">
        <v>403</v>
      </c>
      <c r="E430">
        <v>4.1749791249968418</v>
      </c>
      <c r="F430">
        <v>-1.1749791249968418</v>
      </c>
    </row>
    <row r="431" spans="1:6" x14ac:dyDescent="0.3">
      <c r="A431">
        <v>4</v>
      </c>
      <c r="B431">
        <v>6</v>
      </c>
      <c r="D431">
        <v>404</v>
      </c>
      <c r="E431">
        <v>5.46404235899423</v>
      </c>
      <c r="F431">
        <v>-2.46404235899423</v>
      </c>
    </row>
    <row r="432" spans="1:6" x14ac:dyDescent="0.3">
      <c r="A432">
        <v>5</v>
      </c>
      <c r="B432">
        <v>12</v>
      </c>
      <c r="D432">
        <v>405</v>
      </c>
      <c r="E432">
        <v>5.46404235899423</v>
      </c>
      <c r="F432">
        <v>-2.46404235899423</v>
      </c>
    </row>
    <row r="433" spans="1:6" x14ac:dyDescent="0.3">
      <c r="A433">
        <v>4</v>
      </c>
      <c r="B433">
        <v>13</v>
      </c>
      <c r="D433">
        <v>406</v>
      </c>
      <c r="E433">
        <v>5.0343546143284339</v>
      </c>
      <c r="F433">
        <v>1.9656453856715661</v>
      </c>
    </row>
    <row r="434" spans="1:6" x14ac:dyDescent="0.3">
      <c r="A434">
        <v>4</v>
      </c>
      <c r="B434">
        <v>8</v>
      </c>
      <c r="D434">
        <v>407</v>
      </c>
      <c r="E434">
        <v>7.1827933376574151</v>
      </c>
      <c r="F434">
        <v>-1.1827933376574151</v>
      </c>
    </row>
    <row r="435" spans="1:6" x14ac:dyDescent="0.3">
      <c r="A435">
        <v>3</v>
      </c>
      <c r="B435">
        <v>9</v>
      </c>
      <c r="D435">
        <v>408</v>
      </c>
      <c r="E435">
        <v>3.7452913803310453</v>
      </c>
      <c r="F435">
        <v>0.25470861966895475</v>
      </c>
    </row>
    <row r="436" spans="1:6" x14ac:dyDescent="0.3">
      <c r="A436">
        <v>6</v>
      </c>
      <c r="B436">
        <v>5</v>
      </c>
      <c r="D436">
        <v>409</v>
      </c>
      <c r="E436">
        <v>4.6046668696626378</v>
      </c>
      <c r="F436">
        <v>-1.6046668696626378</v>
      </c>
    </row>
    <row r="437" spans="1:6" x14ac:dyDescent="0.3">
      <c r="A437">
        <v>5</v>
      </c>
      <c r="B437">
        <v>5</v>
      </c>
      <c r="D437">
        <v>410</v>
      </c>
      <c r="E437">
        <v>4.1749791249968418</v>
      </c>
      <c r="F437">
        <v>1.8250208750031582</v>
      </c>
    </row>
    <row r="438" spans="1:6" x14ac:dyDescent="0.3">
      <c r="A438">
        <v>8</v>
      </c>
      <c r="B438">
        <v>8</v>
      </c>
      <c r="D438">
        <v>411</v>
      </c>
      <c r="E438">
        <v>4.1749791249968418</v>
      </c>
      <c r="F438">
        <v>1.8250208750031582</v>
      </c>
    </row>
    <row r="439" spans="1:6" x14ac:dyDescent="0.3">
      <c r="A439">
        <v>8</v>
      </c>
      <c r="B439">
        <v>8</v>
      </c>
      <c r="D439">
        <v>412</v>
      </c>
      <c r="E439">
        <v>6.7531055929916182</v>
      </c>
      <c r="F439">
        <v>-2.7531055929916182</v>
      </c>
    </row>
    <row r="440" spans="1:6" x14ac:dyDescent="0.3">
      <c r="A440">
        <v>6</v>
      </c>
      <c r="B440">
        <v>10</v>
      </c>
      <c r="D440">
        <v>413</v>
      </c>
      <c r="E440">
        <v>6.7531055929916182</v>
      </c>
      <c r="F440">
        <v>-1.7531055929916182</v>
      </c>
    </row>
    <row r="441" spans="1:6" x14ac:dyDescent="0.3">
      <c r="A441">
        <v>5</v>
      </c>
      <c r="B441">
        <v>11</v>
      </c>
      <c r="D441">
        <v>414</v>
      </c>
      <c r="E441">
        <v>4.1749791249968418</v>
      </c>
      <c r="F441">
        <v>0.82502087500315824</v>
      </c>
    </row>
    <row r="442" spans="1:6" x14ac:dyDescent="0.3">
      <c r="A442">
        <v>2</v>
      </c>
      <c r="B442">
        <v>6</v>
      </c>
      <c r="D442">
        <v>415</v>
      </c>
      <c r="E442">
        <v>4.6046668696626378</v>
      </c>
      <c r="F442">
        <v>-1.6046668696626378</v>
      </c>
    </row>
    <row r="443" spans="1:6" x14ac:dyDescent="0.3">
      <c r="A443">
        <v>2</v>
      </c>
      <c r="B443">
        <v>6</v>
      </c>
      <c r="D443">
        <v>416</v>
      </c>
      <c r="E443">
        <v>4.1749791249968418</v>
      </c>
      <c r="F443">
        <v>-2.1749791249968418</v>
      </c>
    </row>
    <row r="444" spans="1:6" x14ac:dyDescent="0.3">
      <c r="A444">
        <v>6</v>
      </c>
      <c r="B444">
        <v>9</v>
      </c>
      <c r="D444">
        <v>417</v>
      </c>
      <c r="E444">
        <v>5.0343546143284339</v>
      </c>
      <c r="F444">
        <v>4.9656453856715661</v>
      </c>
    </row>
    <row r="445" spans="1:6" x14ac:dyDescent="0.3">
      <c r="A445">
        <v>3</v>
      </c>
      <c r="B445">
        <v>5</v>
      </c>
      <c r="D445">
        <v>418</v>
      </c>
      <c r="E445">
        <v>5.0343546143284339</v>
      </c>
      <c r="F445">
        <v>-3.4354614328433897E-2</v>
      </c>
    </row>
    <row r="446" spans="1:6" x14ac:dyDescent="0.3">
      <c r="A446">
        <v>9</v>
      </c>
      <c r="B446">
        <v>4</v>
      </c>
      <c r="D446">
        <v>419</v>
      </c>
      <c r="E446">
        <v>4.1749791249968418</v>
      </c>
      <c r="F446">
        <v>-0.17497912499684176</v>
      </c>
    </row>
    <row r="447" spans="1:6" x14ac:dyDescent="0.3">
      <c r="A447">
        <v>9</v>
      </c>
      <c r="B447">
        <v>7</v>
      </c>
      <c r="D447">
        <v>420</v>
      </c>
      <c r="E447">
        <v>5.46404235899423</v>
      </c>
      <c r="F447">
        <v>-0.46404235899422996</v>
      </c>
    </row>
    <row r="448" spans="1:6" x14ac:dyDescent="0.3">
      <c r="A448">
        <v>4</v>
      </c>
      <c r="B448">
        <v>5</v>
      </c>
      <c r="D448">
        <v>421</v>
      </c>
      <c r="E448">
        <v>3.7452913803310453</v>
      </c>
      <c r="F448">
        <v>2.2547086196689547</v>
      </c>
    </row>
    <row r="449" spans="1:6" x14ac:dyDescent="0.3">
      <c r="A449">
        <v>5</v>
      </c>
      <c r="B449">
        <v>6</v>
      </c>
      <c r="D449">
        <v>422</v>
      </c>
      <c r="E449">
        <v>5.0343546143284339</v>
      </c>
      <c r="F449">
        <v>0.9656453856715661</v>
      </c>
    </row>
    <row r="450" spans="1:6" x14ac:dyDescent="0.3">
      <c r="A450">
        <v>5</v>
      </c>
      <c r="B450">
        <v>8</v>
      </c>
      <c r="D450">
        <v>423</v>
      </c>
      <c r="E450">
        <v>5.0343546143284339</v>
      </c>
      <c r="F450">
        <v>-2.0343546143284339</v>
      </c>
    </row>
    <row r="451" spans="1:6" x14ac:dyDescent="0.3">
      <c r="A451">
        <v>8</v>
      </c>
      <c r="B451">
        <v>10</v>
      </c>
      <c r="D451">
        <v>424</v>
      </c>
      <c r="E451">
        <v>3.3156036356652487</v>
      </c>
      <c r="F451">
        <v>1.6843963643347513</v>
      </c>
    </row>
    <row r="452" spans="1:6" x14ac:dyDescent="0.3">
      <c r="A452">
        <v>8</v>
      </c>
      <c r="B452">
        <v>5</v>
      </c>
      <c r="D452">
        <v>425</v>
      </c>
      <c r="E452">
        <v>5.893730103660026</v>
      </c>
      <c r="F452">
        <v>-1.893730103660026</v>
      </c>
    </row>
    <row r="453" spans="1:6" x14ac:dyDescent="0.3">
      <c r="A453">
        <v>8</v>
      </c>
      <c r="B453">
        <v>13</v>
      </c>
      <c r="D453">
        <v>426</v>
      </c>
      <c r="E453">
        <v>5.46404235899423</v>
      </c>
      <c r="F453">
        <v>3.53595764100577</v>
      </c>
    </row>
    <row r="454" spans="1:6" x14ac:dyDescent="0.3">
      <c r="A454">
        <v>3</v>
      </c>
      <c r="B454">
        <v>7</v>
      </c>
      <c r="D454">
        <v>427</v>
      </c>
      <c r="E454">
        <v>5.893730103660026</v>
      </c>
      <c r="F454">
        <v>-2.893730103660026</v>
      </c>
    </row>
    <row r="455" spans="1:6" x14ac:dyDescent="0.3">
      <c r="A455">
        <v>4</v>
      </c>
      <c r="B455">
        <v>10</v>
      </c>
      <c r="D455">
        <v>428</v>
      </c>
      <c r="E455">
        <v>5.0343546143284339</v>
      </c>
      <c r="F455">
        <v>-3.4354614328433897E-2</v>
      </c>
    </row>
    <row r="456" spans="1:6" x14ac:dyDescent="0.3">
      <c r="A456">
        <v>7</v>
      </c>
      <c r="B456">
        <v>7</v>
      </c>
      <c r="D456">
        <v>429</v>
      </c>
      <c r="E456">
        <v>5.0343546143284339</v>
      </c>
      <c r="F456">
        <v>-3.4354614328433897E-2</v>
      </c>
    </row>
    <row r="457" spans="1:6" x14ac:dyDescent="0.3">
      <c r="A457">
        <v>8</v>
      </c>
      <c r="B457">
        <v>8</v>
      </c>
      <c r="D457">
        <v>430</v>
      </c>
      <c r="E457">
        <v>4.1749791249968418</v>
      </c>
      <c r="F457">
        <v>-0.17497912499684176</v>
      </c>
    </row>
    <row r="458" spans="1:6" x14ac:dyDescent="0.3">
      <c r="A458">
        <v>6</v>
      </c>
      <c r="B458">
        <v>12</v>
      </c>
      <c r="D458">
        <v>431</v>
      </c>
      <c r="E458">
        <v>6.7531055929916182</v>
      </c>
      <c r="F458">
        <v>-1.7531055929916182</v>
      </c>
    </row>
    <row r="459" spans="1:6" x14ac:dyDescent="0.3">
      <c r="A459">
        <v>4</v>
      </c>
      <c r="B459">
        <v>7</v>
      </c>
      <c r="D459">
        <v>432</v>
      </c>
      <c r="E459">
        <v>7.1827933376574151</v>
      </c>
      <c r="F459">
        <v>-3.1827933376574151</v>
      </c>
    </row>
    <row r="460" spans="1:6" x14ac:dyDescent="0.3">
      <c r="A460">
        <v>4</v>
      </c>
      <c r="B460">
        <v>7</v>
      </c>
      <c r="D460">
        <v>433</v>
      </c>
      <c r="E460">
        <v>5.0343546143284339</v>
      </c>
      <c r="F460">
        <v>-1.0343546143284339</v>
      </c>
    </row>
    <row r="461" spans="1:6" x14ac:dyDescent="0.3">
      <c r="A461">
        <v>8</v>
      </c>
      <c r="B461">
        <v>13</v>
      </c>
      <c r="D461">
        <v>434</v>
      </c>
      <c r="E461">
        <v>5.46404235899423</v>
      </c>
      <c r="F461">
        <v>-2.46404235899423</v>
      </c>
    </row>
    <row r="462" spans="1:6" x14ac:dyDescent="0.3">
      <c r="A462">
        <v>4</v>
      </c>
      <c r="B462">
        <v>7</v>
      </c>
      <c r="D462">
        <v>435</v>
      </c>
      <c r="E462">
        <v>3.7452913803310453</v>
      </c>
      <c r="F462">
        <v>2.2547086196689547</v>
      </c>
    </row>
    <row r="463" spans="1:6" x14ac:dyDescent="0.3">
      <c r="A463">
        <v>11</v>
      </c>
      <c r="B463">
        <v>10</v>
      </c>
      <c r="D463">
        <v>436</v>
      </c>
      <c r="E463">
        <v>3.7452913803310453</v>
      </c>
      <c r="F463">
        <v>1.2547086196689547</v>
      </c>
    </row>
    <row r="464" spans="1:6" x14ac:dyDescent="0.3">
      <c r="A464">
        <v>3</v>
      </c>
      <c r="B464">
        <v>12</v>
      </c>
      <c r="D464">
        <v>437</v>
      </c>
      <c r="E464">
        <v>5.0343546143284339</v>
      </c>
      <c r="F464">
        <v>2.9656453856715661</v>
      </c>
    </row>
    <row r="465" spans="1:6" x14ac:dyDescent="0.3">
      <c r="A465">
        <v>2</v>
      </c>
      <c r="B465">
        <v>12</v>
      </c>
      <c r="D465">
        <v>438</v>
      </c>
      <c r="E465">
        <v>5.0343546143284339</v>
      </c>
      <c r="F465">
        <v>2.9656453856715661</v>
      </c>
    </row>
    <row r="466" spans="1:6" x14ac:dyDescent="0.3">
      <c r="A466">
        <v>6</v>
      </c>
      <c r="B466">
        <v>9</v>
      </c>
      <c r="D466">
        <v>439</v>
      </c>
      <c r="E466">
        <v>5.893730103660026</v>
      </c>
      <c r="F466">
        <v>0.10626989633997397</v>
      </c>
    </row>
    <row r="467" spans="1:6" x14ac:dyDescent="0.3">
      <c r="A467">
        <v>7</v>
      </c>
      <c r="B467">
        <v>13</v>
      </c>
      <c r="D467">
        <v>440</v>
      </c>
      <c r="E467">
        <v>6.323417848325823</v>
      </c>
      <c r="F467">
        <v>-1.323417848325823</v>
      </c>
    </row>
    <row r="468" spans="1:6" x14ac:dyDescent="0.3">
      <c r="A468">
        <v>5</v>
      </c>
      <c r="B468">
        <v>11</v>
      </c>
      <c r="D468">
        <v>441</v>
      </c>
      <c r="E468">
        <v>4.1749791249968418</v>
      </c>
      <c r="F468">
        <v>-2.1749791249968418</v>
      </c>
    </row>
    <row r="469" spans="1:6" x14ac:dyDescent="0.3">
      <c r="A469">
        <v>11</v>
      </c>
      <c r="B469">
        <v>5</v>
      </c>
      <c r="D469">
        <v>442</v>
      </c>
      <c r="E469">
        <v>4.1749791249968418</v>
      </c>
      <c r="F469">
        <v>-2.1749791249968418</v>
      </c>
    </row>
    <row r="470" spans="1:6" x14ac:dyDescent="0.3">
      <c r="A470">
        <v>3</v>
      </c>
      <c r="B470">
        <v>9</v>
      </c>
      <c r="D470">
        <v>443</v>
      </c>
      <c r="E470">
        <v>5.46404235899423</v>
      </c>
      <c r="F470">
        <v>0.53595764100577004</v>
      </c>
    </row>
    <row r="471" spans="1:6" x14ac:dyDescent="0.3">
      <c r="A471">
        <v>6</v>
      </c>
      <c r="B471">
        <v>12</v>
      </c>
      <c r="D471">
        <v>444</v>
      </c>
      <c r="E471">
        <v>3.7452913803310453</v>
      </c>
      <c r="F471">
        <v>-0.74529138033104525</v>
      </c>
    </row>
    <row r="472" spans="1:6" x14ac:dyDescent="0.3">
      <c r="A472">
        <v>6</v>
      </c>
      <c r="B472">
        <v>7</v>
      </c>
      <c r="D472">
        <v>445</v>
      </c>
      <c r="E472">
        <v>3.3156036356652487</v>
      </c>
      <c r="F472">
        <v>5.6843963643347513</v>
      </c>
    </row>
    <row r="473" spans="1:6" x14ac:dyDescent="0.3">
      <c r="A473">
        <v>6</v>
      </c>
      <c r="B473">
        <v>7</v>
      </c>
      <c r="D473">
        <v>446</v>
      </c>
      <c r="E473">
        <v>4.6046668696626378</v>
      </c>
      <c r="F473">
        <v>4.3953331303373622</v>
      </c>
    </row>
    <row r="474" spans="1:6" x14ac:dyDescent="0.3">
      <c r="A474">
        <v>6</v>
      </c>
      <c r="B474">
        <v>10</v>
      </c>
      <c r="D474">
        <v>447</v>
      </c>
      <c r="E474">
        <v>3.7452913803310453</v>
      </c>
      <c r="F474">
        <v>0.25470861966895475</v>
      </c>
    </row>
    <row r="475" spans="1:6" x14ac:dyDescent="0.3">
      <c r="A475">
        <v>5</v>
      </c>
      <c r="B475">
        <v>4</v>
      </c>
      <c r="D475">
        <v>448</v>
      </c>
      <c r="E475">
        <v>4.1749791249968418</v>
      </c>
      <c r="F475">
        <v>0.82502087500315824</v>
      </c>
    </row>
    <row r="476" spans="1:6" x14ac:dyDescent="0.3">
      <c r="A476">
        <v>6</v>
      </c>
      <c r="B476">
        <v>5</v>
      </c>
      <c r="D476">
        <v>449</v>
      </c>
      <c r="E476">
        <v>5.0343546143284339</v>
      </c>
      <c r="F476">
        <v>-3.4354614328433897E-2</v>
      </c>
    </row>
    <row r="477" spans="1:6" x14ac:dyDescent="0.3">
      <c r="A477">
        <v>4</v>
      </c>
      <c r="B477">
        <v>8</v>
      </c>
      <c r="D477">
        <v>450</v>
      </c>
      <c r="E477">
        <v>5.893730103660026</v>
      </c>
      <c r="F477">
        <v>2.106269896339974</v>
      </c>
    </row>
    <row r="478" spans="1:6" x14ac:dyDescent="0.3">
      <c r="A478">
        <v>3</v>
      </c>
      <c r="B478">
        <v>10</v>
      </c>
      <c r="D478">
        <v>451</v>
      </c>
      <c r="E478">
        <v>3.7452913803310453</v>
      </c>
      <c r="F478">
        <v>4.2547086196689552</v>
      </c>
    </row>
    <row r="479" spans="1:6" x14ac:dyDescent="0.3">
      <c r="A479">
        <v>5</v>
      </c>
      <c r="B479">
        <v>12</v>
      </c>
      <c r="D479">
        <v>452</v>
      </c>
      <c r="E479">
        <v>7.1827933376574151</v>
      </c>
      <c r="F479">
        <v>0.81720666234258488</v>
      </c>
    </row>
    <row r="480" spans="1:6" x14ac:dyDescent="0.3">
      <c r="A480">
        <v>5</v>
      </c>
      <c r="B480">
        <v>8</v>
      </c>
      <c r="D480">
        <v>453</v>
      </c>
      <c r="E480">
        <v>4.6046668696626378</v>
      </c>
      <c r="F480">
        <v>-1.6046668696626378</v>
      </c>
    </row>
    <row r="481" spans="1:6" x14ac:dyDescent="0.3">
      <c r="A481">
        <v>7</v>
      </c>
      <c r="B481">
        <v>4</v>
      </c>
      <c r="D481">
        <v>454</v>
      </c>
      <c r="E481">
        <v>5.893730103660026</v>
      </c>
      <c r="F481">
        <v>-1.893730103660026</v>
      </c>
    </row>
    <row r="482" spans="1:6" x14ac:dyDescent="0.3">
      <c r="A482">
        <v>4</v>
      </c>
      <c r="B482">
        <v>13</v>
      </c>
      <c r="D482">
        <v>455</v>
      </c>
      <c r="E482">
        <v>4.6046668696626378</v>
      </c>
      <c r="F482">
        <v>2.3953331303373622</v>
      </c>
    </row>
    <row r="483" spans="1:6" x14ac:dyDescent="0.3">
      <c r="A483">
        <v>5</v>
      </c>
      <c r="B483">
        <v>4</v>
      </c>
      <c r="D483">
        <v>456</v>
      </c>
      <c r="E483">
        <v>5.0343546143284339</v>
      </c>
      <c r="F483">
        <v>2.9656453856715661</v>
      </c>
    </row>
    <row r="484" spans="1:6" x14ac:dyDescent="0.3">
      <c r="A484">
        <v>4</v>
      </c>
      <c r="B484">
        <v>10</v>
      </c>
      <c r="D484">
        <v>457</v>
      </c>
      <c r="E484">
        <v>6.7531055929916182</v>
      </c>
      <c r="F484">
        <v>-0.75310559299161817</v>
      </c>
    </row>
    <row r="485" spans="1:6" x14ac:dyDescent="0.3">
      <c r="A485">
        <v>3</v>
      </c>
      <c r="B485">
        <v>7</v>
      </c>
      <c r="D485">
        <v>458</v>
      </c>
      <c r="E485">
        <v>4.6046668696626378</v>
      </c>
      <c r="F485">
        <v>-0.60466686966263783</v>
      </c>
    </row>
    <row r="486" spans="1:6" x14ac:dyDescent="0.3">
      <c r="A486">
        <v>3</v>
      </c>
      <c r="B486">
        <v>12</v>
      </c>
      <c r="D486">
        <v>459</v>
      </c>
      <c r="E486">
        <v>4.6046668696626378</v>
      </c>
      <c r="F486">
        <v>-0.60466686966263783</v>
      </c>
    </row>
    <row r="487" spans="1:6" x14ac:dyDescent="0.3">
      <c r="A487">
        <v>3</v>
      </c>
      <c r="B487">
        <v>12</v>
      </c>
      <c r="D487">
        <v>460</v>
      </c>
      <c r="E487">
        <v>7.1827933376574151</v>
      </c>
      <c r="F487">
        <v>0.81720666234258488</v>
      </c>
    </row>
    <row r="488" spans="1:6" x14ac:dyDescent="0.3">
      <c r="A488">
        <v>6</v>
      </c>
      <c r="B488">
        <v>9</v>
      </c>
      <c r="D488">
        <v>461</v>
      </c>
      <c r="E488">
        <v>4.6046668696626378</v>
      </c>
      <c r="F488">
        <v>-0.60466686966263783</v>
      </c>
    </row>
    <row r="489" spans="1:6" x14ac:dyDescent="0.3">
      <c r="A489">
        <v>4</v>
      </c>
      <c r="B489">
        <v>7</v>
      </c>
      <c r="D489">
        <v>462</v>
      </c>
      <c r="E489">
        <v>5.893730103660026</v>
      </c>
      <c r="F489">
        <v>5.106269896339974</v>
      </c>
    </row>
    <row r="490" spans="1:6" x14ac:dyDescent="0.3">
      <c r="A490">
        <v>6</v>
      </c>
      <c r="B490">
        <v>4</v>
      </c>
      <c r="D490">
        <v>463</v>
      </c>
      <c r="E490">
        <v>6.7531055929916182</v>
      </c>
      <c r="F490">
        <v>-3.7531055929916182</v>
      </c>
    </row>
    <row r="491" spans="1:6" x14ac:dyDescent="0.3">
      <c r="A491">
        <v>2</v>
      </c>
      <c r="B491">
        <v>9</v>
      </c>
      <c r="D491">
        <v>464</v>
      </c>
      <c r="E491">
        <v>6.7531055929916182</v>
      </c>
      <c r="F491">
        <v>-4.7531055929916182</v>
      </c>
    </row>
    <row r="492" spans="1:6" x14ac:dyDescent="0.3">
      <c r="A492">
        <v>5</v>
      </c>
      <c r="B492">
        <v>7</v>
      </c>
      <c r="D492">
        <v>465</v>
      </c>
      <c r="E492">
        <v>5.46404235899423</v>
      </c>
      <c r="F492">
        <v>0.53595764100577004</v>
      </c>
    </row>
    <row r="493" spans="1:6" x14ac:dyDescent="0.3">
      <c r="A493">
        <v>10</v>
      </c>
      <c r="B493">
        <v>7</v>
      </c>
      <c r="D493">
        <v>466</v>
      </c>
      <c r="E493">
        <v>7.1827933376574151</v>
      </c>
      <c r="F493">
        <v>-0.18279333765741512</v>
      </c>
    </row>
    <row r="494" spans="1:6" x14ac:dyDescent="0.3">
      <c r="A494">
        <v>6</v>
      </c>
      <c r="B494">
        <v>13</v>
      </c>
      <c r="D494">
        <v>467</v>
      </c>
      <c r="E494">
        <v>6.323417848325823</v>
      </c>
      <c r="F494">
        <v>-1.323417848325823</v>
      </c>
    </row>
    <row r="495" spans="1:6" x14ac:dyDescent="0.3">
      <c r="A495">
        <v>10</v>
      </c>
      <c r="B495">
        <v>9</v>
      </c>
      <c r="D495">
        <v>468</v>
      </c>
      <c r="E495">
        <v>3.7452913803310453</v>
      </c>
      <c r="F495">
        <v>7.2547086196689552</v>
      </c>
    </row>
    <row r="496" spans="1:6" x14ac:dyDescent="0.3">
      <c r="A496">
        <v>2</v>
      </c>
      <c r="B496">
        <v>12</v>
      </c>
      <c r="D496">
        <v>469</v>
      </c>
      <c r="E496">
        <v>5.46404235899423</v>
      </c>
      <c r="F496">
        <v>-2.46404235899423</v>
      </c>
    </row>
    <row r="497" spans="1:6" x14ac:dyDescent="0.3">
      <c r="A497">
        <v>6</v>
      </c>
      <c r="B497">
        <v>13</v>
      </c>
      <c r="D497">
        <v>470</v>
      </c>
      <c r="E497">
        <v>6.7531055929916182</v>
      </c>
      <c r="F497">
        <v>-0.75310559299161817</v>
      </c>
    </row>
    <row r="498" spans="1:6" x14ac:dyDescent="0.3">
      <c r="A498">
        <v>5</v>
      </c>
      <c r="B498">
        <v>13</v>
      </c>
      <c r="D498">
        <v>471</v>
      </c>
      <c r="E498">
        <v>4.6046668696626378</v>
      </c>
      <c r="F498">
        <v>1.3953331303373622</v>
      </c>
    </row>
    <row r="499" spans="1:6" x14ac:dyDescent="0.3">
      <c r="A499">
        <v>5</v>
      </c>
      <c r="B499">
        <v>10</v>
      </c>
      <c r="D499">
        <v>472</v>
      </c>
      <c r="E499">
        <v>4.6046668696626378</v>
      </c>
      <c r="F499">
        <v>1.3953331303373622</v>
      </c>
    </row>
    <row r="500" spans="1:6" x14ac:dyDescent="0.3">
      <c r="A500">
        <v>7</v>
      </c>
      <c r="B500">
        <v>13</v>
      </c>
      <c r="D500">
        <v>473</v>
      </c>
      <c r="E500">
        <v>5.893730103660026</v>
      </c>
      <c r="F500">
        <v>0.10626989633997397</v>
      </c>
    </row>
    <row r="501" spans="1:6" x14ac:dyDescent="0.3">
      <c r="A501">
        <v>7</v>
      </c>
      <c r="B501">
        <v>13</v>
      </c>
      <c r="D501">
        <v>474</v>
      </c>
      <c r="E501">
        <v>3.3156036356652487</v>
      </c>
      <c r="F501">
        <v>1.6843963643347513</v>
      </c>
    </row>
    <row r="502" spans="1:6" x14ac:dyDescent="0.3">
      <c r="A502">
        <v>3</v>
      </c>
      <c r="B502">
        <v>11</v>
      </c>
      <c r="D502">
        <v>475</v>
      </c>
      <c r="E502">
        <v>3.7452913803310453</v>
      </c>
      <c r="F502">
        <v>2.2547086196689547</v>
      </c>
    </row>
    <row r="503" spans="1:6" x14ac:dyDescent="0.3">
      <c r="A503">
        <v>5</v>
      </c>
      <c r="B503">
        <v>4</v>
      </c>
      <c r="D503">
        <v>476</v>
      </c>
      <c r="E503">
        <v>5.0343546143284339</v>
      </c>
      <c r="F503">
        <v>-1.0343546143284339</v>
      </c>
    </row>
    <row r="504" spans="1:6" x14ac:dyDescent="0.3">
      <c r="A504">
        <v>2</v>
      </c>
      <c r="B504">
        <v>12</v>
      </c>
      <c r="D504">
        <v>477</v>
      </c>
      <c r="E504">
        <v>5.893730103660026</v>
      </c>
      <c r="F504">
        <v>-2.893730103660026</v>
      </c>
    </row>
    <row r="505" spans="1:6" x14ac:dyDescent="0.3">
      <c r="A505">
        <v>5</v>
      </c>
      <c r="B505">
        <v>10</v>
      </c>
      <c r="D505">
        <v>478</v>
      </c>
      <c r="E505">
        <v>6.7531055929916182</v>
      </c>
      <c r="F505">
        <v>-1.7531055929916182</v>
      </c>
    </row>
    <row r="506" spans="1:6" x14ac:dyDescent="0.3">
      <c r="A506">
        <v>8</v>
      </c>
      <c r="B506">
        <v>10</v>
      </c>
      <c r="D506">
        <v>479</v>
      </c>
      <c r="E506">
        <v>5.0343546143284339</v>
      </c>
      <c r="F506">
        <v>-3.4354614328433897E-2</v>
      </c>
    </row>
    <row r="507" spans="1:6" x14ac:dyDescent="0.3">
      <c r="A507">
        <v>7</v>
      </c>
      <c r="B507">
        <v>5</v>
      </c>
      <c r="D507">
        <v>480</v>
      </c>
      <c r="E507">
        <v>3.3156036356652487</v>
      </c>
      <c r="F507">
        <v>3.6843963643347513</v>
      </c>
    </row>
    <row r="508" spans="1:6" x14ac:dyDescent="0.3">
      <c r="A508">
        <v>4</v>
      </c>
      <c r="B508">
        <v>8</v>
      </c>
      <c r="D508">
        <v>481</v>
      </c>
      <c r="E508">
        <v>7.1827933376574151</v>
      </c>
      <c r="F508">
        <v>-3.1827933376574151</v>
      </c>
    </row>
    <row r="509" spans="1:6" x14ac:dyDescent="0.3">
      <c r="A509">
        <v>4</v>
      </c>
      <c r="B509">
        <v>8</v>
      </c>
      <c r="D509">
        <v>482</v>
      </c>
      <c r="E509">
        <v>3.3156036356652487</v>
      </c>
      <c r="F509">
        <v>1.6843963643347513</v>
      </c>
    </row>
    <row r="510" spans="1:6" x14ac:dyDescent="0.3">
      <c r="A510">
        <v>4</v>
      </c>
      <c r="B510">
        <v>6</v>
      </c>
      <c r="D510">
        <v>483</v>
      </c>
      <c r="E510">
        <v>5.893730103660026</v>
      </c>
      <c r="F510">
        <v>-1.893730103660026</v>
      </c>
    </row>
    <row r="511" spans="1:6" x14ac:dyDescent="0.3">
      <c r="A511">
        <v>7</v>
      </c>
      <c r="B511">
        <v>11</v>
      </c>
      <c r="D511">
        <v>484</v>
      </c>
      <c r="E511">
        <v>4.6046668696626378</v>
      </c>
      <c r="F511">
        <v>-1.6046668696626378</v>
      </c>
    </row>
    <row r="512" spans="1:6" x14ac:dyDescent="0.3">
      <c r="A512">
        <v>4</v>
      </c>
      <c r="B512">
        <v>12</v>
      </c>
      <c r="D512">
        <v>485</v>
      </c>
      <c r="E512">
        <v>6.7531055929916182</v>
      </c>
      <c r="F512">
        <v>-3.7531055929916182</v>
      </c>
    </row>
    <row r="513" spans="1:6" x14ac:dyDescent="0.3">
      <c r="A513">
        <v>7</v>
      </c>
      <c r="B513">
        <v>10</v>
      </c>
      <c r="D513">
        <v>486</v>
      </c>
      <c r="E513">
        <v>6.7531055929916182</v>
      </c>
      <c r="F513">
        <v>-3.7531055929916182</v>
      </c>
    </row>
    <row r="514" spans="1:6" x14ac:dyDescent="0.3">
      <c r="A514">
        <v>3</v>
      </c>
      <c r="B514">
        <v>9</v>
      </c>
      <c r="D514">
        <v>487</v>
      </c>
      <c r="E514">
        <v>5.46404235899423</v>
      </c>
      <c r="F514">
        <v>0.53595764100577004</v>
      </c>
    </row>
    <row r="515" spans="1:6" x14ac:dyDescent="0.3">
      <c r="A515">
        <v>3</v>
      </c>
      <c r="B515">
        <v>8</v>
      </c>
      <c r="D515">
        <v>488</v>
      </c>
      <c r="E515">
        <v>4.6046668696626378</v>
      </c>
      <c r="F515">
        <v>-0.60466686966263783</v>
      </c>
    </row>
    <row r="516" spans="1:6" x14ac:dyDescent="0.3">
      <c r="A516">
        <v>6</v>
      </c>
      <c r="B516">
        <v>11</v>
      </c>
      <c r="D516">
        <v>489</v>
      </c>
      <c r="E516">
        <v>3.3156036356652487</v>
      </c>
      <c r="F516">
        <v>2.6843963643347513</v>
      </c>
    </row>
    <row r="517" spans="1:6" x14ac:dyDescent="0.3">
      <c r="A517">
        <v>4</v>
      </c>
      <c r="B517">
        <v>5</v>
      </c>
      <c r="D517">
        <v>490</v>
      </c>
      <c r="E517">
        <v>5.46404235899423</v>
      </c>
      <c r="F517">
        <v>-3.46404235899423</v>
      </c>
    </row>
    <row r="518" spans="1:6" x14ac:dyDescent="0.3">
      <c r="A518">
        <v>3</v>
      </c>
      <c r="B518">
        <v>12</v>
      </c>
      <c r="D518">
        <v>491</v>
      </c>
      <c r="E518">
        <v>4.6046668696626378</v>
      </c>
      <c r="F518">
        <v>0.39533313033736217</v>
      </c>
    </row>
    <row r="519" spans="1:6" x14ac:dyDescent="0.3">
      <c r="A519">
        <v>2</v>
      </c>
      <c r="B519">
        <v>5</v>
      </c>
      <c r="D519">
        <v>492</v>
      </c>
      <c r="E519">
        <v>4.6046668696626378</v>
      </c>
      <c r="F519">
        <v>5.3953331303373622</v>
      </c>
    </row>
    <row r="520" spans="1:6" x14ac:dyDescent="0.3">
      <c r="A520">
        <v>7</v>
      </c>
      <c r="B520">
        <v>10</v>
      </c>
      <c r="D520">
        <v>493</v>
      </c>
      <c r="E520">
        <v>7.1827933376574151</v>
      </c>
      <c r="F520">
        <v>-1.1827933376574151</v>
      </c>
    </row>
    <row r="521" spans="1:6" x14ac:dyDescent="0.3">
      <c r="A521">
        <v>10</v>
      </c>
      <c r="B521">
        <v>10</v>
      </c>
      <c r="D521">
        <v>494</v>
      </c>
      <c r="E521">
        <v>5.46404235899423</v>
      </c>
      <c r="F521">
        <v>4.53595764100577</v>
      </c>
    </row>
    <row r="522" spans="1:6" x14ac:dyDescent="0.3">
      <c r="A522">
        <v>7</v>
      </c>
      <c r="B522">
        <v>12</v>
      </c>
      <c r="D522">
        <v>495</v>
      </c>
      <c r="E522">
        <v>6.7531055929916182</v>
      </c>
      <c r="F522">
        <v>-4.7531055929916182</v>
      </c>
    </row>
    <row r="523" spans="1:6" x14ac:dyDescent="0.3">
      <c r="A523">
        <v>8</v>
      </c>
      <c r="B523">
        <v>11</v>
      </c>
      <c r="D523">
        <v>496</v>
      </c>
      <c r="E523">
        <v>7.1827933376574151</v>
      </c>
      <c r="F523">
        <v>-1.1827933376574151</v>
      </c>
    </row>
    <row r="524" spans="1:6" x14ac:dyDescent="0.3">
      <c r="A524">
        <v>9</v>
      </c>
      <c r="B524">
        <v>5</v>
      </c>
      <c r="D524">
        <v>497</v>
      </c>
      <c r="E524">
        <v>7.1827933376574151</v>
      </c>
      <c r="F524">
        <v>-2.1827933376574151</v>
      </c>
    </row>
    <row r="525" spans="1:6" x14ac:dyDescent="0.3">
      <c r="A525">
        <v>11</v>
      </c>
      <c r="B525">
        <v>11</v>
      </c>
      <c r="D525">
        <v>498</v>
      </c>
      <c r="E525">
        <v>5.893730103660026</v>
      </c>
      <c r="F525">
        <v>-0.89373010366002603</v>
      </c>
    </row>
    <row r="526" spans="1:6" x14ac:dyDescent="0.3">
      <c r="A526">
        <v>4</v>
      </c>
      <c r="B526">
        <v>4</v>
      </c>
      <c r="D526">
        <v>499</v>
      </c>
      <c r="E526">
        <v>7.1827933376574151</v>
      </c>
      <c r="F526">
        <v>-0.18279333765741512</v>
      </c>
    </row>
    <row r="527" spans="1:6" x14ac:dyDescent="0.3">
      <c r="A527">
        <v>4</v>
      </c>
      <c r="B527">
        <v>5</v>
      </c>
      <c r="D527">
        <v>500</v>
      </c>
      <c r="E527">
        <v>7.1827933376574151</v>
      </c>
      <c r="F527">
        <v>-0.18279333765741512</v>
      </c>
    </row>
    <row r="528" spans="1:6" x14ac:dyDescent="0.3">
      <c r="A528">
        <v>7</v>
      </c>
      <c r="B528">
        <v>12</v>
      </c>
      <c r="D528">
        <v>501</v>
      </c>
      <c r="E528">
        <v>6.323417848325823</v>
      </c>
      <c r="F528">
        <v>-3.323417848325823</v>
      </c>
    </row>
    <row r="529" spans="1:6" x14ac:dyDescent="0.3">
      <c r="A529">
        <v>10</v>
      </c>
      <c r="B529">
        <v>6</v>
      </c>
      <c r="D529">
        <v>502</v>
      </c>
      <c r="E529">
        <v>3.3156036356652487</v>
      </c>
      <c r="F529">
        <v>1.6843963643347513</v>
      </c>
    </row>
    <row r="530" spans="1:6" x14ac:dyDescent="0.3">
      <c r="A530">
        <v>7</v>
      </c>
      <c r="B530">
        <v>13</v>
      </c>
      <c r="D530">
        <v>503</v>
      </c>
      <c r="E530">
        <v>6.7531055929916182</v>
      </c>
      <c r="F530">
        <v>-4.7531055929916182</v>
      </c>
    </row>
    <row r="531" spans="1:6" x14ac:dyDescent="0.3">
      <c r="A531">
        <v>3</v>
      </c>
      <c r="B531">
        <v>5</v>
      </c>
      <c r="D531">
        <v>504</v>
      </c>
      <c r="E531">
        <v>5.893730103660026</v>
      </c>
      <c r="F531">
        <v>-0.89373010366002603</v>
      </c>
    </row>
    <row r="532" spans="1:6" x14ac:dyDescent="0.3">
      <c r="A532">
        <v>9</v>
      </c>
      <c r="B532">
        <v>7</v>
      </c>
      <c r="D532">
        <v>505</v>
      </c>
      <c r="E532">
        <v>5.893730103660026</v>
      </c>
      <c r="F532">
        <v>2.106269896339974</v>
      </c>
    </row>
    <row r="533" spans="1:6" x14ac:dyDescent="0.3">
      <c r="A533">
        <v>6</v>
      </c>
      <c r="B533">
        <v>10</v>
      </c>
      <c r="D533">
        <v>506</v>
      </c>
      <c r="E533">
        <v>3.7452913803310453</v>
      </c>
      <c r="F533">
        <v>3.2547086196689547</v>
      </c>
    </row>
    <row r="534" spans="1:6" x14ac:dyDescent="0.3">
      <c r="A534">
        <v>5</v>
      </c>
      <c r="B534">
        <v>6</v>
      </c>
      <c r="D534">
        <v>507</v>
      </c>
      <c r="E534">
        <v>5.0343546143284339</v>
      </c>
      <c r="F534">
        <v>-1.0343546143284339</v>
      </c>
    </row>
    <row r="535" spans="1:6" x14ac:dyDescent="0.3">
      <c r="A535">
        <v>8</v>
      </c>
      <c r="B535">
        <v>7</v>
      </c>
      <c r="D535">
        <v>508</v>
      </c>
      <c r="E535">
        <v>5.0343546143284339</v>
      </c>
      <c r="F535">
        <v>-1.0343546143284339</v>
      </c>
    </row>
    <row r="536" spans="1:6" x14ac:dyDescent="0.3">
      <c r="A536">
        <v>4</v>
      </c>
      <c r="B536">
        <v>5</v>
      </c>
      <c r="D536">
        <v>509</v>
      </c>
      <c r="E536">
        <v>4.1749791249968418</v>
      </c>
      <c r="F536">
        <v>-0.17497912499684176</v>
      </c>
    </row>
    <row r="537" spans="1:6" x14ac:dyDescent="0.3">
      <c r="A537">
        <v>4</v>
      </c>
      <c r="B537">
        <v>5</v>
      </c>
      <c r="D537">
        <v>510</v>
      </c>
      <c r="E537">
        <v>6.323417848325823</v>
      </c>
      <c r="F537">
        <v>0.67658215167417701</v>
      </c>
    </row>
    <row r="538" spans="1:6" x14ac:dyDescent="0.3">
      <c r="A538">
        <v>6</v>
      </c>
      <c r="B538">
        <v>7</v>
      </c>
      <c r="D538">
        <v>511</v>
      </c>
      <c r="E538">
        <v>6.7531055929916182</v>
      </c>
      <c r="F538">
        <v>-2.7531055929916182</v>
      </c>
    </row>
    <row r="539" spans="1:6" x14ac:dyDescent="0.3">
      <c r="A539">
        <v>6</v>
      </c>
      <c r="B539">
        <v>7</v>
      </c>
      <c r="D539">
        <v>512</v>
      </c>
      <c r="E539">
        <v>5.893730103660026</v>
      </c>
      <c r="F539">
        <v>1.106269896339974</v>
      </c>
    </row>
    <row r="540" spans="1:6" x14ac:dyDescent="0.3">
      <c r="A540">
        <v>7</v>
      </c>
      <c r="B540">
        <v>9</v>
      </c>
      <c r="D540">
        <v>513</v>
      </c>
      <c r="E540">
        <v>5.46404235899423</v>
      </c>
      <c r="F540">
        <v>-2.46404235899423</v>
      </c>
    </row>
    <row r="541" spans="1:6" x14ac:dyDescent="0.3">
      <c r="A541">
        <v>5</v>
      </c>
      <c r="B541">
        <v>10</v>
      </c>
      <c r="D541">
        <v>514</v>
      </c>
      <c r="E541">
        <v>5.0343546143284339</v>
      </c>
      <c r="F541">
        <v>-2.0343546143284339</v>
      </c>
    </row>
    <row r="542" spans="1:6" x14ac:dyDescent="0.3">
      <c r="A542">
        <v>7</v>
      </c>
      <c r="B542">
        <v>13</v>
      </c>
      <c r="D542">
        <v>515</v>
      </c>
      <c r="E542">
        <v>6.323417848325823</v>
      </c>
      <c r="F542">
        <v>-0.32341784832582299</v>
      </c>
    </row>
    <row r="543" spans="1:6" x14ac:dyDescent="0.3">
      <c r="A543">
        <v>7</v>
      </c>
      <c r="B543">
        <v>13</v>
      </c>
      <c r="D543">
        <v>516</v>
      </c>
      <c r="E543">
        <v>3.7452913803310453</v>
      </c>
      <c r="F543">
        <v>0.25470861966895475</v>
      </c>
    </row>
    <row r="544" spans="1:6" x14ac:dyDescent="0.3">
      <c r="A544">
        <v>5</v>
      </c>
      <c r="B544">
        <v>5</v>
      </c>
      <c r="D544">
        <v>517</v>
      </c>
      <c r="E544">
        <v>6.7531055929916182</v>
      </c>
      <c r="F544">
        <v>-3.7531055929916182</v>
      </c>
    </row>
    <row r="545" spans="1:6" x14ac:dyDescent="0.3">
      <c r="A545">
        <v>8</v>
      </c>
      <c r="B545">
        <v>13</v>
      </c>
      <c r="D545">
        <v>518</v>
      </c>
      <c r="E545">
        <v>3.7452913803310453</v>
      </c>
      <c r="F545">
        <v>-1.7452913803310453</v>
      </c>
    </row>
    <row r="546" spans="1:6" x14ac:dyDescent="0.3">
      <c r="A546">
        <v>3</v>
      </c>
      <c r="B546">
        <v>7</v>
      </c>
      <c r="D546">
        <v>519</v>
      </c>
      <c r="E546">
        <v>5.893730103660026</v>
      </c>
      <c r="F546">
        <v>1.106269896339974</v>
      </c>
    </row>
    <row r="547" spans="1:6" x14ac:dyDescent="0.3">
      <c r="A547">
        <v>11</v>
      </c>
      <c r="B547">
        <v>13</v>
      </c>
      <c r="D547">
        <v>520</v>
      </c>
      <c r="E547">
        <v>5.893730103660026</v>
      </c>
      <c r="F547">
        <v>4.106269896339974</v>
      </c>
    </row>
    <row r="548" spans="1:6" x14ac:dyDescent="0.3">
      <c r="A548">
        <v>4</v>
      </c>
      <c r="B548">
        <v>7</v>
      </c>
      <c r="D548">
        <v>521</v>
      </c>
      <c r="E548">
        <v>6.7531055929916182</v>
      </c>
      <c r="F548">
        <v>0.24689440700838183</v>
      </c>
    </row>
    <row r="549" spans="1:6" x14ac:dyDescent="0.3">
      <c r="A549">
        <v>4</v>
      </c>
      <c r="B549">
        <v>7</v>
      </c>
      <c r="D549">
        <v>522</v>
      </c>
      <c r="E549">
        <v>6.323417848325823</v>
      </c>
      <c r="F549">
        <v>1.676582151674177</v>
      </c>
    </row>
    <row r="550" spans="1:6" x14ac:dyDescent="0.3">
      <c r="A550">
        <v>4</v>
      </c>
      <c r="B550">
        <v>10</v>
      </c>
      <c r="D550">
        <v>523</v>
      </c>
      <c r="E550">
        <v>3.7452913803310453</v>
      </c>
      <c r="F550">
        <v>5.2547086196689552</v>
      </c>
    </row>
    <row r="551" spans="1:6" x14ac:dyDescent="0.3">
      <c r="A551">
        <v>4</v>
      </c>
      <c r="B551">
        <v>10</v>
      </c>
      <c r="D551">
        <v>524</v>
      </c>
      <c r="E551">
        <v>6.323417848325823</v>
      </c>
      <c r="F551">
        <v>4.676582151674177</v>
      </c>
    </row>
    <row r="552" spans="1:6" x14ac:dyDescent="0.3">
      <c r="A552">
        <v>3</v>
      </c>
      <c r="B552">
        <v>9</v>
      </c>
      <c r="D552">
        <v>525</v>
      </c>
      <c r="E552">
        <v>3.3156036356652487</v>
      </c>
      <c r="F552">
        <v>0.68439636433475126</v>
      </c>
    </row>
    <row r="553" spans="1:6" x14ac:dyDescent="0.3">
      <c r="A553">
        <v>4</v>
      </c>
      <c r="B553">
        <v>11</v>
      </c>
      <c r="D553">
        <v>526</v>
      </c>
      <c r="E553">
        <v>3.7452913803310453</v>
      </c>
      <c r="F553">
        <v>0.25470861966895475</v>
      </c>
    </row>
    <row r="554" spans="1:6" x14ac:dyDescent="0.3">
      <c r="A554">
        <v>4</v>
      </c>
      <c r="B554">
        <v>11</v>
      </c>
      <c r="D554">
        <v>527</v>
      </c>
      <c r="E554">
        <v>6.7531055929916182</v>
      </c>
      <c r="F554">
        <v>0.24689440700838183</v>
      </c>
    </row>
    <row r="555" spans="1:6" x14ac:dyDescent="0.3">
      <c r="A555">
        <v>2</v>
      </c>
      <c r="B555">
        <v>6</v>
      </c>
      <c r="D555">
        <v>528</v>
      </c>
      <c r="E555">
        <v>4.1749791249968418</v>
      </c>
      <c r="F555">
        <v>5.8250208750031582</v>
      </c>
    </row>
    <row r="556" spans="1:6" x14ac:dyDescent="0.3">
      <c r="A556">
        <v>9</v>
      </c>
      <c r="B556">
        <v>13</v>
      </c>
      <c r="D556">
        <v>529</v>
      </c>
      <c r="E556">
        <v>7.1827933376574151</v>
      </c>
      <c r="F556">
        <v>-0.18279333765741512</v>
      </c>
    </row>
    <row r="557" spans="1:6" x14ac:dyDescent="0.3">
      <c r="A557">
        <v>9</v>
      </c>
      <c r="B557">
        <v>13</v>
      </c>
      <c r="D557">
        <v>530</v>
      </c>
      <c r="E557">
        <v>3.7452913803310453</v>
      </c>
      <c r="F557">
        <v>-0.74529138033104525</v>
      </c>
    </row>
    <row r="558" spans="1:6" x14ac:dyDescent="0.3">
      <c r="A558">
        <v>3</v>
      </c>
      <c r="B558">
        <v>8</v>
      </c>
      <c r="D558">
        <v>531</v>
      </c>
      <c r="E558">
        <v>4.6046668696626378</v>
      </c>
      <c r="F558">
        <v>4.3953331303373622</v>
      </c>
    </row>
    <row r="559" spans="1:6" x14ac:dyDescent="0.3">
      <c r="A559">
        <v>6</v>
      </c>
      <c r="B559">
        <v>5</v>
      </c>
      <c r="D559">
        <v>532</v>
      </c>
      <c r="E559">
        <v>5.893730103660026</v>
      </c>
      <c r="F559">
        <v>0.10626989633997397</v>
      </c>
    </row>
    <row r="560" spans="1:6" x14ac:dyDescent="0.3">
      <c r="A560">
        <v>8</v>
      </c>
      <c r="B560">
        <v>9</v>
      </c>
      <c r="D560">
        <v>533</v>
      </c>
      <c r="E560">
        <v>4.1749791249968418</v>
      </c>
      <c r="F560">
        <v>0.82502087500315824</v>
      </c>
    </row>
    <row r="561" spans="1:6" x14ac:dyDescent="0.3">
      <c r="A561">
        <v>10</v>
      </c>
      <c r="B561">
        <v>10</v>
      </c>
      <c r="D561">
        <v>534</v>
      </c>
      <c r="E561">
        <v>4.6046668696626378</v>
      </c>
      <c r="F561">
        <v>3.3953331303373622</v>
      </c>
    </row>
    <row r="562" spans="1:6" x14ac:dyDescent="0.3">
      <c r="A562">
        <v>2</v>
      </c>
      <c r="B562">
        <v>13</v>
      </c>
      <c r="D562">
        <v>535</v>
      </c>
      <c r="E562">
        <v>3.7452913803310453</v>
      </c>
      <c r="F562">
        <v>0.25470861966895475</v>
      </c>
    </row>
    <row r="563" spans="1:6" x14ac:dyDescent="0.3">
      <c r="A563">
        <v>4</v>
      </c>
      <c r="B563">
        <v>5</v>
      </c>
      <c r="D563">
        <v>536</v>
      </c>
      <c r="E563">
        <v>3.7452913803310453</v>
      </c>
      <c r="F563">
        <v>0.25470861966895475</v>
      </c>
    </row>
    <row r="564" spans="1:6" x14ac:dyDescent="0.3">
      <c r="A564">
        <v>4</v>
      </c>
      <c r="B564">
        <v>6</v>
      </c>
      <c r="D564">
        <v>537</v>
      </c>
      <c r="E564">
        <v>4.6046668696626378</v>
      </c>
      <c r="F564">
        <v>1.3953331303373622</v>
      </c>
    </row>
    <row r="565" spans="1:6" x14ac:dyDescent="0.3">
      <c r="A565">
        <v>10</v>
      </c>
      <c r="B565">
        <v>7</v>
      </c>
      <c r="D565">
        <v>538</v>
      </c>
      <c r="E565">
        <v>4.6046668696626378</v>
      </c>
      <c r="F565">
        <v>1.3953331303373622</v>
      </c>
    </row>
    <row r="566" spans="1:6" x14ac:dyDescent="0.3">
      <c r="A566">
        <v>7</v>
      </c>
      <c r="B566">
        <v>5</v>
      </c>
      <c r="D566">
        <v>539</v>
      </c>
      <c r="E566">
        <v>5.46404235899423</v>
      </c>
      <c r="F566">
        <v>1.53595764100577</v>
      </c>
    </row>
    <row r="567" spans="1:6" x14ac:dyDescent="0.3">
      <c r="A567">
        <v>8</v>
      </c>
      <c r="B567">
        <v>4</v>
      </c>
      <c r="D567">
        <v>540</v>
      </c>
      <c r="E567">
        <v>5.893730103660026</v>
      </c>
      <c r="F567">
        <v>-0.89373010366002603</v>
      </c>
    </row>
    <row r="568" spans="1:6" x14ac:dyDescent="0.3">
      <c r="A568">
        <v>8</v>
      </c>
      <c r="B568">
        <v>4</v>
      </c>
      <c r="D568">
        <v>541</v>
      </c>
      <c r="E568">
        <v>7.1827933376574151</v>
      </c>
      <c r="F568">
        <v>-0.18279333765741512</v>
      </c>
    </row>
    <row r="569" spans="1:6" x14ac:dyDescent="0.3">
      <c r="A569">
        <v>11</v>
      </c>
      <c r="B569">
        <v>4</v>
      </c>
      <c r="D569">
        <v>542</v>
      </c>
      <c r="E569">
        <v>7.1827933376574151</v>
      </c>
      <c r="F569">
        <v>-0.18279333765741512</v>
      </c>
    </row>
    <row r="570" spans="1:6" x14ac:dyDescent="0.3">
      <c r="A570">
        <v>2</v>
      </c>
      <c r="B570">
        <v>10</v>
      </c>
      <c r="D570">
        <v>543</v>
      </c>
      <c r="E570">
        <v>3.7452913803310453</v>
      </c>
      <c r="F570">
        <v>1.2547086196689547</v>
      </c>
    </row>
    <row r="571" spans="1:6" x14ac:dyDescent="0.3">
      <c r="A571">
        <v>6</v>
      </c>
      <c r="B571">
        <v>11</v>
      </c>
      <c r="D571">
        <v>544</v>
      </c>
      <c r="E571">
        <v>7.1827933376574151</v>
      </c>
      <c r="F571">
        <v>0.81720666234258488</v>
      </c>
    </row>
    <row r="572" spans="1:6" x14ac:dyDescent="0.3">
      <c r="A572">
        <v>6</v>
      </c>
      <c r="B572">
        <v>11</v>
      </c>
      <c r="D572">
        <v>545</v>
      </c>
      <c r="E572">
        <v>4.6046668696626378</v>
      </c>
      <c r="F572">
        <v>-1.6046668696626378</v>
      </c>
    </row>
    <row r="573" spans="1:6" x14ac:dyDescent="0.3">
      <c r="A573">
        <v>3</v>
      </c>
      <c r="B573">
        <v>9</v>
      </c>
      <c r="D573">
        <v>546</v>
      </c>
      <c r="E573">
        <v>7.1827933376574151</v>
      </c>
      <c r="F573">
        <v>3.8172066623425849</v>
      </c>
    </row>
    <row r="574" spans="1:6" x14ac:dyDescent="0.3">
      <c r="A574">
        <v>3</v>
      </c>
      <c r="B574">
        <v>6</v>
      </c>
      <c r="D574">
        <v>547</v>
      </c>
      <c r="E574">
        <v>4.6046668696626378</v>
      </c>
      <c r="F574">
        <v>-0.60466686966263783</v>
      </c>
    </row>
    <row r="575" spans="1:6" x14ac:dyDescent="0.3">
      <c r="A575">
        <v>7</v>
      </c>
      <c r="B575">
        <v>13</v>
      </c>
      <c r="D575">
        <v>548</v>
      </c>
      <c r="E575">
        <v>4.6046668696626378</v>
      </c>
      <c r="F575">
        <v>-0.60466686966263783</v>
      </c>
    </row>
    <row r="576" spans="1:6" x14ac:dyDescent="0.3">
      <c r="A576">
        <v>7</v>
      </c>
      <c r="B576">
        <v>8</v>
      </c>
      <c r="D576">
        <v>549</v>
      </c>
      <c r="E576">
        <v>5.893730103660026</v>
      </c>
      <c r="F576">
        <v>-1.893730103660026</v>
      </c>
    </row>
    <row r="577" spans="1:6" x14ac:dyDescent="0.3">
      <c r="A577">
        <v>2</v>
      </c>
      <c r="B577">
        <v>6</v>
      </c>
      <c r="D577">
        <v>550</v>
      </c>
      <c r="E577">
        <v>5.893730103660026</v>
      </c>
      <c r="F577">
        <v>-1.893730103660026</v>
      </c>
    </row>
    <row r="578" spans="1:6" x14ac:dyDescent="0.3">
      <c r="A578">
        <v>4</v>
      </c>
      <c r="B578">
        <v>5</v>
      </c>
      <c r="D578">
        <v>551</v>
      </c>
      <c r="E578">
        <v>5.46404235899423</v>
      </c>
      <c r="F578">
        <v>-2.46404235899423</v>
      </c>
    </row>
    <row r="579" spans="1:6" x14ac:dyDescent="0.3">
      <c r="A579">
        <v>4</v>
      </c>
      <c r="B579">
        <v>5</v>
      </c>
      <c r="D579">
        <v>552</v>
      </c>
      <c r="E579">
        <v>6.323417848325823</v>
      </c>
      <c r="F579">
        <v>-2.323417848325823</v>
      </c>
    </row>
    <row r="580" spans="1:6" x14ac:dyDescent="0.3">
      <c r="A580">
        <v>11</v>
      </c>
      <c r="B580">
        <v>11</v>
      </c>
      <c r="D580">
        <v>553</v>
      </c>
      <c r="E580">
        <v>6.323417848325823</v>
      </c>
      <c r="F580">
        <v>-2.323417848325823</v>
      </c>
    </row>
    <row r="581" spans="1:6" x14ac:dyDescent="0.3">
      <c r="A581">
        <v>4</v>
      </c>
      <c r="B581">
        <v>6</v>
      </c>
      <c r="D581">
        <v>554</v>
      </c>
      <c r="E581">
        <v>4.1749791249968418</v>
      </c>
      <c r="F581">
        <v>-2.1749791249968418</v>
      </c>
    </row>
    <row r="582" spans="1:6" x14ac:dyDescent="0.3">
      <c r="A582">
        <v>4</v>
      </c>
      <c r="B582">
        <v>7</v>
      </c>
      <c r="D582">
        <v>555</v>
      </c>
      <c r="E582">
        <v>7.1827933376574151</v>
      </c>
      <c r="F582">
        <v>1.8172066623425849</v>
      </c>
    </row>
    <row r="583" spans="1:6" x14ac:dyDescent="0.3">
      <c r="A583">
        <v>9</v>
      </c>
      <c r="B583">
        <v>12</v>
      </c>
      <c r="D583">
        <v>556</v>
      </c>
      <c r="E583">
        <v>7.1827933376574151</v>
      </c>
      <c r="F583">
        <v>1.8172066623425849</v>
      </c>
    </row>
    <row r="584" spans="1:6" x14ac:dyDescent="0.3">
      <c r="A584">
        <v>9</v>
      </c>
      <c r="B584">
        <v>12</v>
      </c>
      <c r="D584">
        <v>557</v>
      </c>
      <c r="E584">
        <v>5.0343546143284339</v>
      </c>
      <c r="F584">
        <v>-2.0343546143284339</v>
      </c>
    </row>
    <row r="585" spans="1:6" x14ac:dyDescent="0.3">
      <c r="A585">
        <v>9</v>
      </c>
      <c r="B585">
        <v>12</v>
      </c>
      <c r="D585">
        <v>558</v>
      </c>
      <c r="E585">
        <v>3.7452913803310453</v>
      </c>
      <c r="F585">
        <v>2.2547086196689547</v>
      </c>
    </row>
    <row r="586" spans="1:6" x14ac:dyDescent="0.3">
      <c r="A586">
        <v>6</v>
      </c>
      <c r="B586">
        <v>13</v>
      </c>
      <c r="D586">
        <v>559</v>
      </c>
      <c r="E586">
        <v>5.46404235899423</v>
      </c>
      <c r="F586">
        <v>2.53595764100577</v>
      </c>
    </row>
    <row r="587" spans="1:6" x14ac:dyDescent="0.3">
      <c r="A587">
        <v>8</v>
      </c>
      <c r="B587">
        <v>4</v>
      </c>
      <c r="D587">
        <v>560</v>
      </c>
      <c r="E587">
        <v>5.893730103660026</v>
      </c>
      <c r="F587">
        <v>4.106269896339974</v>
      </c>
    </row>
    <row r="588" spans="1:6" x14ac:dyDescent="0.3">
      <c r="A588">
        <v>11</v>
      </c>
      <c r="B588">
        <v>12</v>
      </c>
      <c r="D588">
        <v>561</v>
      </c>
      <c r="E588">
        <v>7.1827933376574151</v>
      </c>
      <c r="F588">
        <v>-5.1827933376574151</v>
      </c>
    </row>
    <row r="589" spans="1:6" x14ac:dyDescent="0.3">
      <c r="A589">
        <v>9</v>
      </c>
      <c r="B589">
        <v>8</v>
      </c>
      <c r="D589">
        <v>562</v>
      </c>
      <c r="E589">
        <v>3.7452913803310453</v>
      </c>
      <c r="F589">
        <v>0.25470861966895475</v>
      </c>
    </row>
    <row r="590" spans="1:6" x14ac:dyDescent="0.3">
      <c r="A590">
        <v>7</v>
      </c>
      <c r="B590">
        <v>5</v>
      </c>
      <c r="D590">
        <v>563</v>
      </c>
      <c r="E590">
        <v>4.1749791249968418</v>
      </c>
      <c r="F590">
        <v>-0.17497912499684176</v>
      </c>
    </row>
    <row r="591" spans="1:6" x14ac:dyDescent="0.3">
      <c r="A591">
        <v>2</v>
      </c>
      <c r="B591">
        <v>9</v>
      </c>
      <c r="D591">
        <v>564</v>
      </c>
      <c r="E591">
        <v>4.6046668696626378</v>
      </c>
      <c r="F591">
        <v>5.3953331303373622</v>
      </c>
    </row>
    <row r="592" spans="1:6" x14ac:dyDescent="0.3">
      <c r="A592">
        <v>7</v>
      </c>
      <c r="B592">
        <v>10</v>
      </c>
      <c r="D592">
        <v>565</v>
      </c>
      <c r="E592">
        <v>3.7452913803310453</v>
      </c>
      <c r="F592">
        <v>3.2547086196689547</v>
      </c>
    </row>
    <row r="593" spans="1:6" x14ac:dyDescent="0.3">
      <c r="A593">
        <v>5</v>
      </c>
      <c r="B593">
        <v>12</v>
      </c>
      <c r="D593">
        <v>566</v>
      </c>
      <c r="E593">
        <v>3.3156036356652487</v>
      </c>
      <c r="F593">
        <v>4.6843963643347513</v>
      </c>
    </row>
    <row r="594" spans="1:6" x14ac:dyDescent="0.3">
      <c r="A594">
        <v>9</v>
      </c>
      <c r="B594">
        <v>9</v>
      </c>
      <c r="D594">
        <v>567</v>
      </c>
      <c r="E594">
        <v>3.3156036356652487</v>
      </c>
      <c r="F594">
        <v>4.6843963643347513</v>
      </c>
    </row>
    <row r="595" spans="1:6" x14ac:dyDescent="0.3">
      <c r="A595">
        <v>6</v>
      </c>
      <c r="B595">
        <v>12</v>
      </c>
      <c r="D595">
        <v>568</v>
      </c>
      <c r="E595">
        <v>3.3156036356652487</v>
      </c>
      <c r="F595">
        <v>7.6843963643347513</v>
      </c>
    </row>
    <row r="596" spans="1:6" x14ac:dyDescent="0.3">
      <c r="A596">
        <v>3</v>
      </c>
      <c r="B596">
        <v>5</v>
      </c>
      <c r="D596">
        <v>569</v>
      </c>
      <c r="E596">
        <v>5.893730103660026</v>
      </c>
      <c r="F596">
        <v>-3.893730103660026</v>
      </c>
    </row>
    <row r="597" spans="1:6" x14ac:dyDescent="0.3">
      <c r="A597">
        <v>7</v>
      </c>
      <c r="B597">
        <v>11</v>
      </c>
      <c r="D597">
        <v>570</v>
      </c>
      <c r="E597">
        <v>6.323417848325823</v>
      </c>
      <c r="F597">
        <v>-0.32341784832582299</v>
      </c>
    </row>
    <row r="598" spans="1:6" x14ac:dyDescent="0.3">
      <c r="A598">
        <v>9</v>
      </c>
      <c r="B598">
        <v>12</v>
      </c>
      <c r="D598">
        <v>571</v>
      </c>
      <c r="E598">
        <v>6.323417848325823</v>
      </c>
      <c r="F598">
        <v>-0.32341784832582299</v>
      </c>
    </row>
    <row r="599" spans="1:6" x14ac:dyDescent="0.3">
      <c r="A599">
        <v>7</v>
      </c>
      <c r="B599">
        <v>8</v>
      </c>
      <c r="D599">
        <v>572</v>
      </c>
      <c r="E599">
        <v>5.46404235899423</v>
      </c>
      <c r="F599">
        <v>-2.46404235899423</v>
      </c>
    </row>
    <row r="600" spans="1:6" x14ac:dyDescent="0.3">
      <c r="A600">
        <v>4</v>
      </c>
      <c r="B600">
        <v>4</v>
      </c>
      <c r="D600">
        <v>573</v>
      </c>
      <c r="E600">
        <v>4.1749791249968418</v>
      </c>
      <c r="F600">
        <v>-1.1749791249968418</v>
      </c>
    </row>
    <row r="601" spans="1:6" x14ac:dyDescent="0.3">
      <c r="A601">
        <v>3</v>
      </c>
      <c r="B601">
        <v>13</v>
      </c>
      <c r="D601">
        <v>574</v>
      </c>
      <c r="E601">
        <v>7.1827933376574151</v>
      </c>
      <c r="F601">
        <v>-0.18279333765741512</v>
      </c>
    </row>
    <row r="602" spans="1:6" x14ac:dyDescent="0.3">
      <c r="A602">
        <v>4</v>
      </c>
      <c r="B602">
        <v>6</v>
      </c>
      <c r="D602">
        <v>575</v>
      </c>
      <c r="E602">
        <v>5.0343546143284339</v>
      </c>
      <c r="F602">
        <v>1.9656453856715661</v>
      </c>
    </row>
    <row r="603" spans="1:6" x14ac:dyDescent="0.3">
      <c r="A603">
        <v>8</v>
      </c>
      <c r="B603">
        <v>12</v>
      </c>
      <c r="D603">
        <v>576</v>
      </c>
      <c r="E603">
        <v>4.1749791249968418</v>
      </c>
      <c r="F603">
        <v>-2.1749791249968418</v>
      </c>
    </row>
    <row r="604" spans="1:6" x14ac:dyDescent="0.3">
      <c r="A604">
        <v>3</v>
      </c>
      <c r="B604">
        <v>7</v>
      </c>
      <c r="D604">
        <v>577</v>
      </c>
      <c r="E604">
        <v>3.7452913803310453</v>
      </c>
      <c r="F604">
        <v>0.25470861966895475</v>
      </c>
    </row>
    <row r="605" spans="1:6" x14ac:dyDescent="0.3">
      <c r="A605">
        <v>7</v>
      </c>
      <c r="B605">
        <v>7</v>
      </c>
      <c r="D605">
        <v>578</v>
      </c>
      <c r="E605">
        <v>3.7452913803310453</v>
      </c>
      <c r="F605">
        <v>0.25470861966895475</v>
      </c>
    </row>
    <row r="606" spans="1:6" x14ac:dyDescent="0.3">
      <c r="A606">
        <v>6</v>
      </c>
      <c r="B606">
        <v>13</v>
      </c>
      <c r="D606">
        <v>579</v>
      </c>
      <c r="E606">
        <v>6.323417848325823</v>
      </c>
      <c r="F606">
        <v>4.676582151674177</v>
      </c>
    </row>
    <row r="607" spans="1:6" x14ac:dyDescent="0.3">
      <c r="A607">
        <v>6</v>
      </c>
      <c r="B607">
        <v>13</v>
      </c>
      <c r="D607">
        <v>580</v>
      </c>
      <c r="E607">
        <v>4.1749791249968418</v>
      </c>
      <c r="F607">
        <v>-0.17497912499684176</v>
      </c>
    </row>
    <row r="608" spans="1:6" x14ac:dyDescent="0.3">
      <c r="A608">
        <v>4</v>
      </c>
      <c r="B608">
        <v>6</v>
      </c>
      <c r="D608">
        <v>581</v>
      </c>
      <c r="E608">
        <v>4.6046668696626378</v>
      </c>
      <c r="F608">
        <v>-0.60466686966263783</v>
      </c>
    </row>
    <row r="609" spans="1:6" x14ac:dyDescent="0.3">
      <c r="A609">
        <v>4</v>
      </c>
      <c r="B609">
        <v>6</v>
      </c>
      <c r="D609">
        <v>582</v>
      </c>
      <c r="E609">
        <v>6.7531055929916182</v>
      </c>
      <c r="F609">
        <v>2.2468944070083818</v>
      </c>
    </row>
    <row r="610" spans="1:6" x14ac:dyDescent="0.3">
      <c r="A610">
        <v>8</v>
      </c>
      <c r="B610">
        <v>4</v>
      </c>
      <c r="D610">
        <v>583</v>
      </c>
      <c r="E610">
        <v>6.7531055929916182</v>
      </c>
      <c r="F610">
        <v>2.2468944070083818</v>
      </c>
    </row>
    <row r="611" spans="1:6" x14ac:dyDescent="0.3">
      <c r="A611">
        <v>5</v>
      </c>
      <c r="B611">
        <v>6</v>
      </c>
      <c r="D611">
        <v>584</v>
      </c>
      <c r="E611">
        <v>6.7531055929916182</v>
      </c>
      <c r="F611">
        <v>2.2468944070083818</v>
      </c>
    </row>
    <row r="612" spans="1:6" x14ac:dyDescent="0.3">
      <c r="A612">
        <v>5</v>
      </c>
      <c r="B612">
        <v>6</v>
      </c>
      <c r="D612">
        <v>585</v>
      </c>
      <c r="E612">
        <v>7.1827933376574151</v>
      </c>
      <c r="F612">
        <v>-1.1827933376574151</v>
      </c>
    </row>
    <row r="613" spans="1:6" x14ac:dyDescent="0.3">
      <c r="A613">
        <v>4</v>
      </c>
      <c r="B613">
        <v>12</v>
      </c>
      <c r="D613">
        <v>586</v>
      </c>
      <c r="E613">
        <v>3.3156036356652487</v>
      </c>
      <c r="F613">
        <v>4.6843963643347513</v>
      </c>
    </row>
    <row r="614" spans="1:6" x14ac:dyDescent="0.3">
      <c r="A614">
        <v>3</v>
      </c>
      <c r="B614">
        <v>9</v>
      </c>
      <c r="D614">
        <v>587</v>
      </c>
      <c r="E614">
        <v>6.7531055929916182</v>
      </c>
      <c r="F614">
        <v>4.2468944070083818</v>
      </c>
    </row>
    <row r="615" spans="1:6" x14ac:dyDescent="0.3">
      <c r="A615">
        <v>2</v>
      </c>
      <c r="B615">
        <v>9</v>
      </c>
      <c r="D615">
        <v>588</v>
      </c>
      <c r="E615">
        <v>5.0343546143284339</v>
      </c>
      <c r="F615">
        <v>3.9656453856715661</v>
      </c>
    </row>
    <row r="616" spans="1:6" x14ac:dyDescent="0.3">
      <c r="A616">
        <v>4</v>
      </c>
      <c r="B616">
        <v>9</v>
      </c>
      <c r="D616">
        <v>589</v>
      </c>
      <c r="E616">
        <v>3.7452913803310453</v>
      </c>
      <c r="F616">
        <v>3.2547086196689547</v>
      </c>
    </row>
    <row r="617" spans="1:6" x14ac:dyDescent="0.3">
      <c r="A617">
        <v>4</v>
      </c>
      <c r="B617">
        <v>6</v>
      </c>
      <c r="D617">
        <v>590</v>
      </c>
      <c r="E617">
        <v>5.46404235899423</v>
      </c>
      <c r="F617">
        <v>-3.46404235899423</v>
      </c>
    </row>
    <row r="618" spans="1:6" x14ac:dyDescent="0.3">
      <c r="A618">
        <v>4</v>
      </c>
      <c r="B618">
        <v>7</v>
      </c>
      <c r="D618">
        <v>591</v>
      </c>
      <c r="E618">
        <v>5.893730103660026</v>
      </c>
      <c r="F618">
        <v>1.106269896339974</v>
      </c>
    </row>
    <row r="619" spans="1:6" x14ac:dyDescent="0.3">
      <c r="A619">
        <v>6</v>
      </c>
      <c r="B619">
        <v>10</v>
      </c>
      <c r="D619">
        <v>592</v>
      </c>
      <c r="E619">
        <v>6.7531055929916182</v>
      </c>
      <c r="F619">
        <v>-1.7531055929916182</v>
      </c>
    </row>
    <row r="620" spans="1:6" x14ac:dyDescent="0.3">
      <c r="A620">
        <v>5</v>
      </c>
      <c r="B620">
        <v>11</v>
      </c>
      <c r="D620">
        <v>593</v>
      </c>
      <c r="E620">
        <v>5.46404235899423</v>
      </c>
      <c r="F620">
        <v>3.53595764100577</v>
      </c>
    </row>
    <row r="621" spans="1:6" x14ac:dyDescent="0.3">
      <c r="A621">
        <v>11</v>
      </c>
      <c r="B621">
        <v>12</v>
      </c>
      <c r="D621">
        <v>594</v>
      </c>
      <c r="E621">
        <v>6.7531055929916182</v>
      </c>
      <c r="F621">
        <v>-0.75310559299161817</v>
      </c>
    </row>
    <row r="622" spans="1:6" x14ac:dyDescent="0.3">
      <c r="A622">
        <v>3</v>
      </c>
      <c r="B622">
        <v>10</v>
      </c>
      <c r="D622">
        <v>595</v>
      </c>
      <c r="E622">
        <v>3.7452913803310453</v>
      </c>
      <c r="F622">
        <v>-0.74529138033104525</v>
      </c>
    </row>
    <row r="623" spans="1:6" x14ac:dyDescent="0.3">
      <c r="A623">
        <v>2</v>
      </c>
      <c r="B623">
        <v>5</v>
      </c>
      <c r="D623">
        <v>596</v>
      </c>
      <c r="E623">
        <v>6.323417848325823</v>
      </c>
      <c r="F623">
        <v>0.67658215167417701</v>
      </c>
    </row>
    <row r="624" spans="1:6" x14ac:dyDescent="0.3">
      <c r="A624">
        <v>4</v>
      </c>
      <c r="B624">
        <v>10</v>
      </c>
      <c r="D624">
        <v>597</v>
      </c>
      <c r="E624">
        <v>6.7531055929916182</v>
      </c>
      <c r="F624">
        <v>2.2468944070083818</v>
      </c>
    </row>
    <row r="625" spans="1:6" x14ac:dyDescent="0.3">
      <c r="A625">
        <v>4</v>
      </c>
      <c r="B625">
        <v>10</v>
      </c>
      <c r="D625">
        <v>598</v>
      </c>
      <c r="E625">
        <v>5.0343546143284339</v>
      </c>
      <c r="F625">
        <v>1.9656453856715661</v>
      </c>
    </row>
    <row r="626" spans="1:6" x14ac:dyDescent="0.3">
      <c r="A626">
        <v>9</v>
      </c>
      <c r="B626">
        <v>5</v>
      </c>
      <c r="D626">
        <v>599</v>
      </c>
      <c r="E626">
        <v>3.3156036356652487</v>
      </c>
      <c r="F626">
        <v>0.68439636433475126</v>
      </c>
    </row>
    <row r="627" spans="1:6" x14ac:dyDescent="0.3">
      <c r="A627">
        <v>6</v>
      </c>
      <c r="B627">
        <v>12</v>
      </c>
      <c r="D627">
        <v>600</v>
      </c>
      <c r="E627">
        <v>7.1827933376574151</v>
      </c>
      <c r="F627">
        <v>-4.1827933376574151</v>
      </c>
    </row>
    <row r="628" spans="1:6" x14ac:dyDescent="0.3">
      <c r="A628">
        <v>3</v>
      </c>
      <c r="B628">
        <v>11</v>
      </c>
      <c r="D628">
        <v>601</v>
      </c>
      <c r="E628">
        <v>4.1749791249968418</v>
      </c>
      <c r="F628">
        <v>-0.17497912499684176</v>
      </c>
    </row>
    <row r="629" spans="1:6" x14ac:dyDescent="0.3">
      <c r="A629">
        <v>4</v>
      </c>
      <c r="B629">
        <v>5</v>
      </c>
      <c r="D629">
        <v>602</v>
      </c>
      <c r="E629">
        <v>6.7531055929916182</v>
      </c>
      <c r="F629">
        <v>1.2468944070083818</v>
      </c>
    </row>
    <row r="630" spans="1:6" x14ac:dyDescent="0.3">
      <c r="A630">
        <v>8</v>
      </c>
      <c r="B630">
        <v>7</v>
      </c>
      <c r="D630">
        <v>603</v>
      </c>
      <c r="E630">
        <v>4.6046668696626378</v>
      </c>
      <c r="F630">
        <v>-1.6046668696626378</v>
      </c>
    </row>
    <row r="631" spans="1:6" x14ac:dyDescent="0.3">
      <c r="A631">
        <v>1</v>
      </c>
      <c r="B631">
        <v>5</v>
      </c>
      <c r="D631">
        <v>604</v>
      </c>
      <c r="E631">
        <v>4.6046668696626378</v>
      </c>
      <c r="F631">
        <v>2.3953331303373622</v>
      </c>
    </row>
    <row r="632" spans="1:6" x14ac:dyDescent="0.3">
      <c r="A632">
        <v>9</v>
      </c>
      <c r="B632">
        <v>10</v>
      </c>
      <c r="D632">
        <v>605</v>
      </c>
      <c r="E632">
        <v>7.1827933376574151</v>
      </c>
      <c r="F632">
        <v>-1.1827933376574151</v>
      </c>
    </row>
    <row r="633" spans="1:6" x14ac:dyDescent="0.3">
      <c r="A633">
        <v>5</v>
      </c>
      <c r="B633">
        <v>7</v>
      </c>
      <c r="D633">
        <v>606</v>
      </c>
      <c r="E633">
        <v>7.1827933376574151</v>
      </c>
      <c r="F633">
        <v>-1.1827933376574151</v>
      </c>
    </row>
    <row r="634" spans="1:6" x14ac:dyDescent="0.3">
      <c r="A634">
        <v>6</v>
      </c>
      <c r="B634">
        <v>6</v>
      </c>
      <c r="D634">
        <v>607</v>
      </c>
      <c r="E634">
        <v>4.1749791249968418</v>
      </c>
      <c r="F634">
        <v>-0.17497912499684176</v>
      </c>
    </row>
    <row r="635" spans="1:6" x14ac:dyDescent="0.3">
      <c r="A635">
        <v>5</v>
      </c>
      <c r="B635">
        <v>10</v>
      </c>
      <c r="D635">
        <v>608</v>
      </c>
      <c r="E635">
        <v>4.1749791249968418</v>
      </c>
      <c r="F635">
        <v>-0.17497912499684176</v>
      </c>
    </row>
    <row r="636" spans="1:6" x14ac:dyDescent="0.3">
      <c r="A636">
        <v>8</v>
      </c>
      <c r="B636">
        <v>10</v>
      </c>
      <c r="D636">
        <v>609</v>
      </c>
      <c r="E636">
        <v>3.3156036356652487</v>
      </c>
      <c r="F636">
        <v>4.6843963643347513</v>
      </c>
    </row>
    <row r="637" spans="1:6" x14ac:dyDescent="0.3">
      <c r="A637">
        <v>5</v>
      </c>
      <c r="B637">
        <v>5</v>
      </c>
      <c r="D637">
        <v>610</v>
      </c>
      <c r="E637">
        <v>4.1749791249968418</v>
      </c>
      <c r="F637">
        <v>0.82502087500315824</v>
      </c>
    </row>
    <row r="638" spans="1:6" x14ac:dyDescent="0.3">
      <c r="A638">
        <v>2</v>
      </c>
      <c r="B638">
        <v>6</v>
      </c>
      <c r="D638">
        <v>611</v>
      </c>
      <c r="E638">
        <v>4.1749791249968418</v>
      </c>
      <c r="F638">
        <v>0.82502087500315824</v>
      </c>
    </row>
    <row r="639" spans="1:6" x14ac:dyDescent="0.3">
      <c r="A639">
        <v>2</v>
      </c>
      <c r="B639">
        <v>10</v>
      </c>
      <c r="D639">
        <v>612</v>
      </c>
      <c r="E639">
        <v>6.7531055929916182</v>
      </c>
      <c r="F639">
        <v>-2.7531055929916182</v>
      </c>
    </row>
    <row r="640" spans="1:6" x14ac:dyDescent="0.3">
      <c r="A640">
        <v>8</v>
      </c>
      <c r="B640">
        <v>6</v>
      </c>
      <c r="D640">
        <v>613</v>
      </c>
      <c r="E640">
        <v>5.46404235899423</v>
      </c>
      <c r="F640">
        <v>-2.46404235899423</v>
      </c>
    </row>
    <row r="641" spans="1:6" x14ac:dyDescent="0.3">
      <c r="A641">
        <v>6</v>
      </c>
      <c r="B641">
        <v>6</v>
      </c>
      <c r="D641">
        <v>614</v>
      </c>
      <c r="E641">
        <v>5.46404235899423</v>
      </c>
      <c r="F641">
        <v>-3.46404235899423</v>
      </c>
    </row>
    <row r="642" spans="1:6" x14ac:dyDescent="0.3">
      <c r="A642">
        <v>11</v>
      </c>
      <c r="B642">
        <v>12</v>
      </c>
      <c r="D642">
        <v>615</v>
      </c>
      <c r="E642">
        <v>5.46404235899423</v>
      </c>
      <c r="F642">
        <v>-1.46404235899423</v>
      </c>
    </row>
    <row r="643" spans="1:6" x14ac:dyDescent="0.3">
      <c r="A643">
        <v>2</v>
      </c>
      <c r="B643">
        <v>10</v>
      </c>
      <c r="D643">
        <v>616</v>
      </c>
      <c r="E643">
        <v>4.1749791249968418</v>
      </c>
      <c r="F643">
        <v>-0.17497912499684176</v>
      </c>
    </row>
    <row r="644" spans="1:6" x14ac:dyDescent="0.3">
      <c r="A644">
        <v>5</v>
      </c>
      <c r="B644">
        <v>10</v>
      </c>
      <c r="D644">
        <v>617</v>
      </c>
      <c r="E644">
        <v>4.6046668696626378</v>
      </c>
      <c r="F644">
        <v>-0.60466686966263783</v>
      </c>
    </row>
    <row r="645" spans="1:6" x14ac:dyDescent="0.3">
      <c r="A645">
        <v>9</v>
      </c>
      <c r="B645">
        <v>9</v>
      </c>
      <c r="D645">
        <v>618</v>
      </c>
      <c r="E645">
        <v>5.893730103660026</v>
      </c>
      <c r="F645">
        <v>0.10626989633997397</v>
      </c>
    </row>
    <row r="646" spans="1:6" x14ac:dyDescent="0.3">
      <c r="A646">
        <v>9</v>
      </c>
      <c r="B646">
        <v>9</v>
      </c>
      <c r="D646">
        <v>619</v>
      </c>
      <c r="E646">
        <v>6.323417848325823</v>
      </c>
      <c r="F646">
        <v>-1.323417848325823</v>
      </c>
    </row>
    <row r="647" spans="1:6" x14ac:dyDescent="0.3">
      <c r="A647">
        <v>5</v>
      </c>
      <c r="B647">
        <v>8</v>
      </c>
      <c r="D647">
        <v>620</v>
      </c>
      <c r="E647">
        <v>6.7531055929916182</v>
      </c>
      <c r="F647">
        <v>4.2468944070083818</v>
      </c>
    </row>
    <row r="648" spans="1:6" x14ac:dyDescent="0.3">
      <c r="A648">
        <v>5</v>
      </c>
      <c r="B648">
        <v>8</v>
      </c>
      <c r="D648">
        <v>621</v>
      </c>
      <c r="E648">
        <v>5.893730103660026</v>
      </c>
      <c r="F648">
        <v>-2.893730103660026</v>
      </c>
    </row>
    <row r="649" spans="1:6" x14ac:dyDescent="0.3">
      <c r="A649">
        <v>6</v>
      </c>
      <c r="B649">
        <v>10</v>
      </c>
      <c r="D649">
        <v>622</v>
      </c>
      <c r="E649">
        <v>3.7452913803310453</v>
      </c>
      <c r="F649">
        <v>-1.7452913803310453</v>
      </c>
    </row>
    <row r="650" spans="1:6" x14ac:dyDescent="0.3">
      <c r="A650">
        <v>4</v>
      </c>
      <c r="B650">
        <v>8</v>
      </c>
      <c r="D650">
        <v>623</v>
      </c>
      <c r="E650">
        <v>5.893730103660026</v>
      </c>
      <c r="F650">
        <v>-1.893730103660026</v>
      </c>
    </row>
    <row r="651" spans="1:6" x14ac:dyDescent="0.3">
      <c r="A651">
        <v>4</v>
      </c>
      <c r="B651">
        <v>8</v>
      </c>
      <c r="D651">
        <v>624</v>
      </c>
      <c r="E651">
        <v>5.893730103660026</v>
      </c>
      <c r="F651">
        <v>-1.893730103660026</v>
      </c>
    </row>
    <row r="652" spans="1:6" x14ac:dyDescent="0.3">
      <c r="A652">
        <v>4</v>
      </c>
      <c r="B652">
        <v>13</v>
      </c>
      <c r="D652">
        <v>625</v>
      </c>
      <c r="E652">
        <v>3.7452913803310453</v>
      </c>
      <c r="F652">
        <v>5.2547086196689552</v>
      </c>
    </row>
    <row r="653" spans="1:6" x14ac:dyDescent="0.3">
      <c r="A653">
        <v>3</v>
      </c>
      <c r="B653">
        <v>6</v>
      </c>
      <c r="D653">
        <v>626</v>
      </c>
      <c r="E653">
        <v>6.7531055929916182</v>
      </c>
      <c r="F653">
        <v>-0.75310559299161817</v>
      </c>
    </row>
    <row r="654" spans="1:6" x14ac:dyDescent="0.3">
      <c r="A654">
        <v>3</v>
      </c>
      <c r="B654">
        <v>6</v>
      </c>
      <c r="D654">
        <v>627</v>
      </c>
      <c r="E654">
        <v>6.323417848325823</v>
      </c>
      <c r="F654">
        <v>-3.323417848325823</v>
      </c>
    </row>
    <row r="655" spans="1:6" x14ac:dyDescent="0.3">
      <c r="A655">
        <v>3</v>
      </c>
      <c r="B655">
        <v>6</v>
      </c>
      <c r="D655">
        <v>628</v>
      </c>
      <c r="E655">
        <v>3.7452913803310453</v>
      </c>
      <c r="F655">
        <v>0.25470861966895475</v>
      </c>
    </row>
    <row r="656" spans="1:6" x14ac:dyDescent="0.3">
      <c r="A656">
        <v>4</v>
      </c>
      <c r="B656">
        <v>10</v>
      </c>
      <c r="D656">
        <v>629</v>
      </c>
      <c r="E656">
        <v>4.6046668696626378</v>
      </c>
      <c r="F656">
        <v>3.3953331303373622</v>
      </c>
    </row>
    <row r="657" spans="1:6" x14ac:dyDescent="0.3">
      <c r="A657">
        <v>6</v>
      </c>
      <c r="B657">
        <v>9</v>
      </c>
      <c r="D657">
        <v>630</v>
      </c>
      <c r="E657">
        <v>3.7452913803310453</v>
      </c>
      <c r="F657">
        <v>-2.7452913803310453</v>
      </c>
    </row>
    <row r="658" spans="1:6" x14ac:dyDescent="0.3">
      <c r="A658">
        <v>2</v>
      </c>
      <c r="B658">
        <v>13</v>
      </c>
      <c r="D658">
        <v>631</v>
      </c>
      <c r="E658">
        <v>5.893730103660026</v>
      </c>
      <c r="F658">
        <v>3.106269896339974</v>
      </c>
    </row>
    <row r="659" spans="1:6" x14ac:dyDescent="0.3">
      <c r="A659">
        <v>4</v>
      </c>
      <c r="B659">
        <v>8</v>
      </c>
      <c r="D659">
        <v>632</v>
      </c>
      <c r="E659">
        <v>4.6046668696626378</v>
      </c>
      <c r="F659">
        <v>0.39533313033736217</v>
      </c>
    </row>
    <row r="660" spans="1:6" x14ac:dyDescent="0.3">
      <c r="A660">
        <v>9</v>
      </c>
      <c r="B660">
        <v>8</v>
      </c>
      <c r="D660">
        <v>633</v>
      </c>
      <c r="E660">
        <v>4.1749791249968418</v>
      </c>
      <c r="F660">
        <v>1.8250208750031582</v>
      </c>
    </row>
    <row r="661" spans="1:6" x14ac:dyDescent="0.3">
      <c r="A661">
        <v>6</v>
      </c>
      <c r="B661">
        <v>9</v>
      </c>
      <c r="D661">
        <v>634</v>
      </c>
      <c r="E661">
        <v>5.893730103660026</v>
      </c>
      <c r="F661">
        <v>-0.89373010366002603</v>
      </c>
    </row>
    <row r="662" spans="1:6" x14ac:dyDescent="0.3">
      <c r="A662">
        <v>6</v>
      </c>
      <c r="B662">
        <v>9</v>
      </c>
      <c r="D662">
        <v>635</v>
      </c>
      <c r="E662">
        <v>5.893730103660026</v>
      </c>
      <c r="F662">
        <v>2.106269896339974</v>
      </c>
    </row>
    <row r="663" spans="1:6" x14ac:dyDescent="0.3">
      <c r="A663">
        <v>3</v>
      </c>
      <c r="B663">
        <v>5</v>
      </c>
      <c r="D663">
        <v>636</v>
      </c>
      <c r="E663">
        <v>3.7452913803310453</v>
      </c>
      <c r="F663">
        <v>1.2547086196689547</v>
      </c>
    </row>
    <row r="664" spans="1:6" x14ac:dyDescent="0.3">
      <c r="A664">
        <v>7</v>
      </c>
      <c r="B664">
        <v>12</v>
      </c>
      <c r="D664">
        <v>637</v>
      </c>
      <c r="E664">
        <v>4.1749791249968418</v>
      </c>
      <c r="F664">
        <v>-2.1749791249968418</v>
      </c>
    </row>
    <row r="665" spans="1:6" x14ac:dyDescent="0.3">
      <c r="A665">
        <v>3</v>
      </c>
      <c r="B665">
        <v>13</v>
      </c>
      <c r="D665">
        <v>638</v>
      </c>
      <c r="E665">
        <v>5.893730103660026</v>
      </c>
      <c r="F665">
        <v>-3.893730103660026</v>
      </c>
    </row>
    <row r="666" spans="1:6" x14ac:dyDescent="0.3">
      <c r="A666">
        <v>4</v>
      </c>
      <c r="B666">
        <v>13</v>
      </c>
      <c r="D666">
        <v>639</v>
      </c>
      <c r="E666">
        <v>4.1749791249968418</v>
      </c>
      <c r="F666">
        <v>3.8250208750031582</v>
      </c>
    </row>
    <row r="667" spans="1:6" x14ac:dyDescent="0.3">
      <c r="A667">
        <v>8</v>
      </c>
      <c r="B667">
        <v>7</v>
      </c>
      <c r="D667">
        <v>640</v>
      </c>
      <c r="E667">
        <v>4.1749791249968418</v>
      </c>
      <c r="F667">
        <v>1.8250208750031582</v>
      </c>
    </row>
    <row r="668" spans="1:6" x14ac:dyDescent="0.3">
      <c r="A668">
        <v>9</v>
      </c>
      <c r="B668">
        <v>8</v>
      </c>
      <c r="D668">
        <v>641</v>
      </c>
      <c r="E668">
        <v>6.7531055929916182</v>
      </c>
      <c r="F668">
        <v>4.2468944070083818</v>
      </c>
    </row>
    <row r="669" spans="1:6" x14ac:dyDescent="0.3">
      <c r="A669">
        <v>7</v>
      </c>
      <c r="B669">
        <v>11</v>
      </c>
      <c r="D669">
        <v>642</v>
      </c>
      <c r="E669">
        <v>5.893730103660026</v>
      </c>
      <c r="F669">
        <v>-3.893730103660026</v>
      </c>
    </row>
    <row r="670" spans="1:6" x14ac:dyDescent="0.3">
      <c r="A670">
        <v>9</v>
      </c>
      <c r="B670">
        <v>6</v>
      </c>
      <c r="D670">
        <v>643</v>
      </c>
      <c r="E670">
        <v>5.893730103660026</v>
      </c>
      <c r="F670">
        <v>-0.89373010366002603</v>
      </c>
    </row>
    <row r="671" spans="1:6" x14ac:dyDescent="0.3">
      <c r="A671">
        <v>10</v>
      </c>
      <c r="B671">
        <v>13</v>
      </c>
      <c r="D671">
        <v>644</v>
      </c>
      <c r="E671">
        <v>5.46404235899423</v>
      </c>
      <c r="F671">
        <v>3.53595764100577</v>
      </c>
    </row>
    <row r="672" spans="1:6" x14ac:dyDescent="0.3">
      <c r="A672">
        <v>6</v>
      </c>
      <c r="B672">
        <v>7</v>
      </c>
      <c r="D672">
        <v>645</v>
      </c>
      <c r="E672">
        <v>5.46404235899423</v>
      </c>
      <c r="F672">
        <v>3.53595764100577</v>
      </c>
    </row>
    <row r="673" spans="1:6" x14ac:dyDescent="0.3">
      <c r="A673">
        <v>8</v>
      </c>
      <c r="B673">
        <v>13</v>
      </c>
      <c r="D673">
        <v>646</v>
      </c>
      <c r="E673">
        <v>5.0343546143284339</v>
      </c>
      <c r="F673">
        <v>-3.4354614328433897E-2</v>
      </c>
    </row>
    <row r="674" spans="1:6" x14ac:dyDescent="0.3">
      <c r="A674">
        <v>3</v>
      </c>
      <c r="B674">
        <v>7</v>
      </c>
      <c r="D674">
        <v>647</v>
      </c>
      <c r="E674">
        <v>5.0343546143284339</v>
      </c>
      <c r="F674">
        <v>-3.4354614328433897E-2</v>
      </c>
    </row>
    <row r="675" spans="1:6" x14ac:dyDescent="0.3">
      <c r="A675">
        <v>3</v>
      </c>
      <c r="B675">
        <v>7</v>
      </c>
      <c r="D675">
        <v>648</v>
      </c>
      <c r="E675">
        <v>5.893730103660026</v>
      </c>
      <c r="F675">
        <v>0.10626989633997397</v>
      </c>
    </row>
    <row r="676" spans="1:6" x14ac:dyDescent="0.3">
      <c r="A676">
        <v>5</v>
      </c>
      <c r="B676">
        <v>5</v>
      </c>
      <c r="D676">
        <v>649</v>
      </c>
      <c r="E676">
        <v>5.0343546143284339</v>
      </c>
      <c r="F676">
        <v>-1.0343546143284339</v>
      </c>
    </row>
    <row r="677" spans="1:6" x14ac:dyDescent="0.3">
      <c r="A677">
        <v>10</v>
      </c>
      <c r="B677">
        <v>13</v>
      </c>
      <c r="D677">
        <v>650</v>
      </c>
      <c r="E677">
        <v>5.0343546143284339</v>
      </c>
      <c r="F677">
        <v>-1.0343546143284339</v>
      </c>
    </row>
    <row r="678" spans="1:6" x14ac:dyDescent="0.3">
      <c r="A678">
        <v>6</v>
      </c>
      <c r="B678">
        <v>4</v>
      </c>
      <c r="D678">
        <v>651</v>
      </c>
      <c r="E678">
        <v>7.1827933376574151</v>
      </c>
      <c r="F678">
        <v>-3.1827933376574151</v>
      </c>
    </row>
    <row r="679" spans="1:6" x14ac:dyDescent="0.3">
      <c r="A679">
        <v>11</v>
      </c>
      <c r="B679">
        <v>10</v>
      </c>
      <c r="D679">
        <v>652</v>
      </c>
      <c r="E679">
        <v>4.1749791249968418</v>
      </c>
      <c r="F679">
        <v>-1.1749791249968418</v>
      </c>
    </row>
    <row r="680" spans="1:6" x14ac:dyDescent="0.3">
      <c r="A680">
        <v>6</v>
      </c>
      <c r="B680">
        <v>12</v>
      </c>
      <c r="D680">
        <v>653</v>
      </c>
      <c r="E680">
        <v>4.1749791249968418</v>
      </c>
      <c r="F680">
        <v>-1.1749791249968418</v>
      </c>
    </row>
    <row r="681" spans="1:6" x14ac:dyDescent="0.3">
      <c r="A681">
        <v>7</v>
      </c>
      <c r="B681">
        <v>7</v>
      </c>
      <c r="D681">
        <v>654</v>
      </c>
      <c r="E681">
        <v>4.1749791249968418</v>
      </c>
      <c r="F681">
        <v>-1.1749791249968418</v>
      </c>
    </row>
    <row r="682" spans="1:6" x14ac:dyDescent="0.3">
      <c r="A682">
        <v>7</v>
      </c>
      <c r="B682">
        <v>10</v>
      </c>
      <c r="D682">
        <v>655</v>
      </c>
      <c r="E682">
        <v>5.893730103660026</v>
      </c>
      <c r="F682">
        <v>-1.893730103660026</v>
      </c>
    </row>
    <row r="683" spans="1:6" x14ac:dyDescent="0.3">
      <c r="A683">
        <v>7</v>
      </c>
      <c r="B683">
        <v>10</v>
      </c>
      <c r="D683">
        <v>656</v>
      </c>
      <c r="E683">
        <v>5.46404235899423</v>
      </c>
      <c r="F683">
        <v>0.53595764100577004</v>
      </c>
    </row>
    <row r="684" spans="1:6" x14ac:dyDescent="0.3">
      <c r="A684">
        <v>9</v>
      </c>
      <c r="B684">
        <v>6</v>
      </c>
      <c r="D684">
        <v>657</v>
      </c>
      <c r="E684">
        <v>7.1827933376574151</v>
      </c>
      <c r="F684">
        <v>-5.1827933376574151</v>
      </c>
    </row>
    <row r="685" spans="1:6" x14ac:dyDescent="0.3">
      <c r="A685">
        <v>6</v>
      </c>
      <c r="B685">
        <v>5</v>
      </c>
      <c r="D685">
        <v>658</v>
      </c>
      <c r="E685">
        <v>5.0343546143284339</v>
      </c>
      <c r="F685">
        <v>-1.0343546143284339</v>
      </c>
    </row>
    <row r="686" spans="1:6" x14ac:dyDescent="0.3">
      <c r="A686">
        <v>7</v>
      </c>
      <c r="B686">
        <v>10</v>
      </c>
      <c r="D686">
        <v>659</v>
      </c>
      <c r="E686">
        <v>5.0343546143284339</v>
      </c>
      <c r="F686">
        <v>3.9656453856715661</v>
      </c>
    </row>
    <row r="687" spans="1:6" x14ac:dyDescent="0.3">
      <c r="A687">
        <v>3</v>
      </c>
      <c r="B687">
        <v>12</v>
      </c>
      <c r="D687">
        <v>660</v>
      </c>
      <c r="E687">
        <v>5.46404235899423</v>
      </c>
      <c r="F687">
        <v>0.53595764100577004</v>
      </c>
    </row>
    <row r="688" spans="1:6" x14ac:dyDescent="0.3">
      <c r="A688">
        <v>8</v>
      </c>
      <c r="B688">
        <v>11</v>
      </c>
      <c r="D688">
        <v>661</v>
      </c>
      <c r="E688">
        <v>5.46404235899423</v>
      </c>
      <c r="F688">
        <v>0.53595764100577004</v>
      </c>
    </row>
    <row r="689" spans="1:6" x14ac:dyDescent="0.3">
      <c r="A689">
        <v>5</v>
      </c>
      <c r="B689">
        <v>7</v>
      </c>
      <c r="D689">
        <v>662</v>
      </c>
      <c r="E689">
        <v>3.7452913803310453</v>
      </c>
      <c r="F689">
        <v>-0.74529138033104525</v>
      </c>
    </row>
    <row r="690" spans="1:6" x14ac:dyDescent="0.3">
      <c r="A690">
        <v>9</v>
      </c>
      <c r="B690">
        <v>10</v>
      </c>
      <c r="D690">
        <v>663</v>
      </c>
      <c r="E690">
        <v>6.7531055929916182</v>
      </c>
      <c r="F690">
        <v>0.24689440700838183</v>
      </c>
    </row>
    <row r="691" spans="1:6" x14ac:dyDescent="0.3">
      <c r="A691">
        <v>1</v>
      </c>
      <c r="B691">
        <v>4</v>
      </c>
      <c r="D691">
        <v>664</v>
      </c>
      <c r="E691">
        <v>7.1827933376574151</v>
      </c>
      <c r="F691">
        <v>-4.1827933376574151</v>
      </c>
    </row>
    <row r="692" spans="1:6" x14ac:dyDescent="0.3">
      <c r="A692">
        <v>6</v>
      </c>
      <c r="B692">
        <v>9</v>
      </c>
      <c r="D692">
        <v>665</v>
      </c>
      <c r="E692">
        <v>7.1827933376574151</v>
      </c>
      <c r="F692">
        <v>-3.1827933376574151</v>
      </c>
    </row>
    <row r="693" spans="1:6" x14ac:dyDescent="0.3">
      <c r="A693">
        <v>11</v>
      </c>
      <c r="B693">
        <v>4</v>
      </c>
      <c r="D693">
        <v>666</v>
      </c>
      <c r="E693">
        <v>4.6046668696626378</v>
      </c>
      <c r="F693">
        <v>3.3953331303373622</v>
      </c>
    </row>
    <row r="694" spans="1:6" x14ac:dyDescent="0.3">
      <c r="A694">
        <v>11</v>
      </c>
      <c r="B694">
        <v>9</v>
      </c>
      <c r="D694">
        <v>667</v>
      </c>
      <c r="E694">
        <v>5.0343546143284339</v>
      </c>
      <c r="F694">
        <v>3.9656453856715661</v>
      </c>
    </row>
    <row r="695" spans="1:6" x14ac:dyDescent="0.3">
      <c r="A695">
        <v>8</v>
      </c>
      <c r="B695">
        <v>10</v>
      </c>
      <c r="D695">
        <v>668</v>
      </c>
      <c r="E695">
        <v>6.323417848325823</v>
      </c>
      <c r="F695">
        <v>0.67658215167417701</v>
      </c>
    </row>
    <row r="696" spans="1:6" x14ac:dyDescent="0.3">
      <c r="A696">
        <v>5</v>
      </c>
      <c r="B696">
        <v>12</v>
      </c>
      <c r="D696">
        <v>669</v>
      </c>
      <c r="E696">
        <v>4.1749791249968418</v>
      </c>
      <c r="F696">
        <v>4.8250208750031582</v>
      </c>
    </row>
    <row r="697" spans="1:6" x14ac:dyDescent="0.3">
      <c r="A697">
        <v>5</v>
      </c>
      <c r="B697">
        <v>5</v>
      </c>
      <c r="D697">
        <v>670</v>
      </c>
      <c r="E697">
        <v>7.1827933376574151</v>
      </c>
      <c r="F697">
        <v>2.8172066623425849</v>
      </c>
    </row>
    <row r="698" spans="1:6" x14ac:dyDescent="0.3">
      <c r="A698">
        <v>4</v>
      </c>
      <c r="B698">
        <v>12</v>
      </c>
      <c r="D698">
        <v>671</v>
      </c>
      <c r="E698">
        <v>4.6046668696626378</v>
      </c>
      <c r="F698">
        <v>1.3953331303373622</v>
      </c>
    </row>
    <row r="699" spans="1:6" x14ac:dyDescent="0.3">
      <c r="A699">
        <v>10</v>
      </c>
      <c r="B699">
        <v>5</v>
      </c>
      <c r="D699">
        <v>672</v>
      </c>
      <c r="E699">
        <v>7.1827933376574151</v>
      </c>
      <c r="F699">
        <v>0.81720666234258488</v>
      </c>
    </row>
    <row r="700" spans="1:6" x14ac:dyDescent="0.3">
      <c r="A700">
        <v>4</v>
      </c>
      <c r="B700">
        <v>4</v>
      </c>
      <c r="D700">
        <v>673</v>
      </c>
      <c r="E700">
        <v>4.6046668696626378</v>
      </c>
      <c r="F700">
        <v>-1.6046668696626378</v>
      </c>
    </row>
    <row r="701" spans="1:6" x14ac:dyDescent="0.3">
      <c r="A701">
        <v>5</v>
      </c>
      <c r="B701">
        <v>13</v>
      </c>
      <c r="D701">
        <v>674</v>
      </c>
      <c r="E701">
        <v>4.6046668696626378</v>
      </c>
      <c r="F701">
        <v>-1.6046668696626378</v>
      </c>
    </row>
    <row r="702" spans="1:6" x14ac:dyDescent="0.3">
      <c r="A702">
        <v>8</v>
      </c>
      <c r="B702">
        <v>8</v>
      </c>
      <c r="D702">
        <v>675</v>
      </c>
      <c r="E702">
        <v>3.7452913803310453</v>
      </c>
      <c r="F702">
        <v>1.2547086196689547</v>
      </c>
    </row>
    <row r="703" spans="1:6" x14ac:dyDescent="0.3">
      <c r="A703">
        <v>2</v>
      </c>
      <c r="B703">
        <v>6</v>
      </c>
      <c r="D703">
        <v>676</v>
      </c>
      <c r="E703">
        <v>7.1827933376574151</v>
      </c>
      <c r="F703">
        <v>2.8172066623425849</v>
      </c>
    </row>
    <row r="704" spans="1:6" x14ac:dyDescent="0.3">
      <c r="A704">
        <v>6</v>
      </c>
      <c r="B704">
        <v>11</v>
      </c>
      <c r="D704">
        <v>677</v>
      </c>
      <c r="E704">
        <v>3.3156036356652487</v>
      </c>
      <c r="F704">
        <v>2.6843963643347513</v>
      </c>
    </row>
    <row r="705" spans="1:6" x14ac:dyDescent="0.3">
      <c r="A705">
        <v>8</v>
      </c>
      <c r="B705">
        <v>6</v>
      </c>
      <c r="D705">
        <v>678</v>
      </c>
      <c r="E705">
        <v>5.893730103660026</v>
      </c>
      <c r="F705">
        <v>5.106269896339974</v>
      </c>
    </row>
    <row r="706" spans="1:6" x14ac:dyDescent="0.3">
      <c r="A706">
        <v>6</v>
      </c>
      <c r="B706">
        <v>4</v>
      </c>
      <c r="D706">
        <v>679</v>
      </c>
      <c r="E706">
        <v>6.7531055929916182</v>
      </c>
      <c r="F706">
        <v>-0.75310559299161817</v>
      </c>
    </row>
    <row r="707" spans="1:6" x14ac:dyDescent="0.3">
      <c r="A707">
        <v>8</v>
      </c>
      <c r="B707">
        <v>5</v>
      </c>
      <c r="D707">
        <v>680</v>
      </c>
      <c r="E707">
        <v>4.6046668696626378</v>
      </c>
      <c r="F707">
        <v>2.3953331303373622</v>
      </c>
    </row>
    <row r="708" spans="1:6" x14ac:dyDescent="0.3">
      <c r="A708">
        <v>8</v>
      </c>
      <c r="B708">
        <v>5</v>
      </c>
      <c r="D708">
        <v>681</v>
      </c>
      <c r="E708">
        <v>5.893730103660026</v>
      </c>
      <c r="F708">
        <v>1.106269896339974</v>
      </c>
    </row>
    <row r="709" spans="1:6" x14ac:dyDescent="0.3">
      <c r="A709">
        <v>7</v>
      </c>
      <c r="B709">
        <v>11</v>
      </c>
      <c r="D709">
        <v>682</v>
      </c>
      <c r="E709">
        <v>5.893730103660026</v>
      </c>
      <c r="F709">
        <v>1.106269896339974</v>
      </c>
    </row>
    <row r="710" spans="1:6" x14ac:dyDescent="0.3">
      <c r="A710">
        <v>5</v>
      </c>
      <c r="B710">
        <v>10</v>
      </c>
      <c r="D710">
        <v>683</v>
      </c>
      <c r="E710">
        <v>4.1749791249968418</v>
      </c>
      <c r="F710">
        <v>4.8250208750031582</v>
      </c>
    </row>
    <row r="711" spans="1:6" x14ac:dyDescent="0.3">
      <c r="A711">
        <v>4</v>
      </c>
      <c r="B711">
        <v>12</v>
      </c>
      <c r="D711">
        <v>684</v>
      </c>
      <c r="E711">
        <v>3.7452913803310453</v>
      </c>
      <c r="F711">
        <v>2.2547086196689547</v>
      </c>
    </row>
    <row r="712" spans="1:6" x14ac:dyDescent="0.3">
      <c r="A712">
        <v>6</v>
      </c>
      <c r="B712">
        <v>6</v>
      </c>
      <c r="D712">
        <v>685</v>
      </c>
      <c r="E712">
        <v>5.893730103660026</v>
      </c>
      <c r="F712">
        <v>1.106269896339974</v>
      </c>
    </row>
    <row r="713" spans="1:6" x14ac:dyDescent="0.3">
      <c r="A713">
        <v>6</v>
      </c>
      <c r="B713">
        <v>12</v>
      </c>
      <c r="D713">
        <v>686</v>
      </c>
      <c r="E713">
        <v>6.7531055929916182</v>
      </c>
      <c r="F713">
        <v>-3.7531055929916182</v>
      </c>
    </row>
    <row r="714" spans="1:6" x14ac:dyDescent="0.3">
      <c r="A714">
        <v>9</v>
      </c>
      <c r="B714">
        <v>12</v>
      </c>
      <c r="D714">
        <v>687</v>
      </c>
      <c r="E714">
        <v>6.323417848325823</v>
      </c>
      <c r="F714">
        <v>1.676582151674177</v>
      </c>
    </row>
    <row r="715" spans="1:6" x14ac:dyDescent="0.3">
      <c r="A715">
        <v>7</v>
      </c>
      <c r="B715">
        <v>13</v>
      </c>
      <c r="D715">
        <v>688</v>
      </c>
      <c r="E715">
        <v>4.6046668696626378</v>
      </c>
      <c r="F715">
        <v>0.39533313033736217</v>
      </c>
    </row>
    <row r="716" spans="1:6" x14ac:dyDescent="0.3">
      <c r="A716">
        <v>9</v>
      </c>
      <c r="B716">
        <v>9</v>
      </c>
      <c r="D716">
        <v>689</v>
      </c>
      <c r="E716">
        <v>5.893730103660026</v>
      </c>
      <c r="F716">
        <v>3.106269896339974</v>
      </c>
    </row>
    <row r="717" spans="1:6" x14ac:dyDescent="0.3">
      <c r="A717">
        <v>9</v>
      </c>
      <c r="B717">
        <v>9</v>
      </c>
      <c r="D717">
        <v>690</v>
      </c>
      <c r="E717">
        <v>3.3156036356652487</v>
      </c>
      <c r="F717">
        <v>-2.3156036356652487</v>
      </c>
    </row>
    <row r="718" spans="1:6" x14ac:dyDescent="0.3">
      <c r="A718">
        <v>9</v>
      </c>
      <c r="B718">
        <v>9</v>
      </c>
      <c r="D718">
        <v>691</v>
      </c>
      <c r="E718">
        <v>5.46404235899423</v>
      </c>
      <c r="F718">
        <v>0.53595764100577004</v>
      </c>
    </row>
    <row r="719" spans="1:6" x14ac:dyDescent="0.3">
      <c r="A719">
        <v>4</v>
      </c>
      <c r="B719">
        <v>12</v>
      </c>
      <c r="D719">
        <v>692</v>
      </c>
      <c r="E719">
        <v>3.3156036356652487</v>
      </c>
      <c r="F719">
        <v>7.6843963643347513</v>
      </c>
    </row>
    <row r="720" spans="1:6" x14ac:dyDescent="0.3">
      <c r="A720">
        <v>4</v>
      </c>
      <c r="B720">
        <v>12</v>
      </c>
      <c r="D720">
        <v>693</v>
      </c>
      <c r="E720">
        <v>5.46404235899423</v>
      </c>
      <c r="F720">
        <v>5.53595764100577</v>
      </c>
    </row>
    <row r="721" spans="1:6" x14ac:dyDescent="0.3">
      <c r="A721">
        <v>11</v>
      </c>
      <c r="B721">
        <v>6</v>
      </c>
      <c r="D721">
        <v>694</v>
      </c>
      <c r="E721">
        <v>5.893730103660026</v>
      </c>
      <c r="F721">
        <v>2.106269896339974</v>
      </c>
    </row>
    <row r="722" spans="1:6" x14ac:dyDescent="0.3">
      <c r="A722">
        <v>11</v>
      </c>
      <c r="B722">
        <v>9</v>
      </c>
      <c r="D722">
        <v>695</v>
      </c>
      <c r="E722">
        <v>6.7531055929916182</v>
      </c>
      <c r="F722">
        <v>-1.7531055929916182</v>
      </c>
    </row>
    <row r="723" spans="1:6" x14ac:dyDescent="0.3">
      <c r="A723">
        <v>11</v>
      </c>
      <c r="B723">
        <v>9</v>
      </c>
      <c r="D723">
        <v>696</v>
      </c>
      <c r="E723">
        <v>3.7452913803310453</v>
      </c>
      <c r="F723">
        <v>1.2547086196689547</v>
      </c>
    </row>
    <row r="724" spans="1:6" x14ac:dyDescent="0.3">
      <c r="A724">
        <v>8</v>
      </c>
      <c r="B724">
        <v>8</v>
      </c>
      <c r="D724">
        <v>697</v>
      </c>
      <c r="E724">
        <v>6.7531055929916182</v>
      </c>
      <c r="F724">
        <v>-2.7531055929916182</v>
      </c>
    </row>
    <row r="725" spans="1:6" x14ac:dyDescent="0.3">
      <c r="A725">
        <v>10</v>
      </c>
      <c r="B725">
        <v>7</v>
      </c>
      <c r="D725">
        <v>698</v>
      </c>
      <c r="E725">
        <v>3.7452913803310453</v>
      </c>
      <c r="F725">
        <v>6.2547086196689552</v>
      </c>
    </row>
    <row r="726" spans="1:6" x14ac:dyDescent="0.3">
      <c r="A726">
        <v>4</v>
      </c>
      <c r="B726">
        <v>7</v>
      </c>
      <c r="D726">
        <v>699</v>
      </c>
      <c r="E726">
        <v>3.3156036356652487</v>
      </c>
      <c r="F726">
        <v>0.68439636433475126</v>
      </c>
    </row>
    <row r="727" spans="1:6" x14ac:dyDescent="0.3">
      <c r="A727">
        <v>6</v>
      </c>
      <c r="B727">
        <v>4</v>
      </c>
      <c r="D727">
        <v>700</v>
      </c>
      <c r="E727">
        <v>7.1827933376574151</v>
      </c>
      <c r="F727">
        <v>-2.1827933376574151</v>
      </c>
    </row>
    <row r="728" spans="1:6" x14ac:dyDescent="0.3">
      <c r="A728">
        <v>4</v>
      </c>
      <c r="B728">
        <v>13</v>
      </c>
      <c r="D728">
        <v>701</v>
      </c>
      <c r="E728">
        <v>5.0343546143284339</v>
      </c>
      <c r="F728">
        <v>2.9656453856715661</v>
      </c>
    </row>
    <row r="729" spans="1:6" x14ac:dyDescent="0.3">
      <c r="A729">
        <v>4</v>
      </c>
      <c r="B729">
        <v>13</v>
      </c>
      <c r="D729">
        <v>702</v>
      </c>
      <c r="E729">
        <v>4.1749791249968418</v>
      </c>
      <c r="F729">
        <v>-2.1749791249968418</v>
      </c>
    </row>
    <row r="730" spans="1:6" x14ac:dyDescent="0.3">
      <c r="A730">
        <v>8</v>
      </c>
      <c r="B730">
        <v>5</v>
      </c>
      <c r="D730">
        <v>703</v>
      </c>
      <c r="E730">
        <v>6.323417848325823</v>
      </c>
      <c r="F730">
        <v>-0.32341784832582299</v>
      </c>
    </row>
    <row r="731" spans="1:6" x14ac:dyDescent="0.3">
      <c r="A731">
        <v>8</v>
      </c>
      <c r="B731">
        <v>5</v>
      </c>
      <c r="D731">
        <v>704</v>
      </c>
      <c r="E731">
        <v>4.1749791249968418</v>
      </c>
      <c r="F731">
        <v>3.8250208750031582</v>
      </c>
    </row>
    <row r="732" spans="1:6" x14ac:dyDescent="0.3">
      <c r="A732">
        <v>6</v>
      </c>
      <c r="B732">
        <v>13</v>
      </c>
      <c r="D732">
        <v>705</v>
      </c>
      <c r="E732">
        <v>3.3156036356652487</v>
      </c>
      <c r="F732">
        <v>2.6843963643347513</v>
      </c>
    </row>
    <row r="733" spans="1:6" x14ac:dyDescent="0.3">
      <c r="A733">
        <v>6</v>
      </c>
      <c r="B733">
        <v>12</v>
      </c>
      <c r="D733">
        <v>706</v>
      </c>
      <c r="E733">
        <v>3.7452913803310453</v>
      </c>
      <c r="F733">
        <v>4.2547086196689552</v>
      </c>
    </row>
    <row r="734" spans="1:6" x14ac:dyDescent="0.3">
      <c r="A734">
        <v>3</v>
      </c>
      <c r="B734">
        <v>7</v>
      </c>
      <c r="D734">
        <v>707</v>
      </c>
      <c r="E734">
        <v>3.7452913803310453</v>
      </c>
      <c r="F734">
        <v>4.2547086196689552</v>
      </c>
    </row>
    <row r="735" spans="1:6" x14ac:dyDescent="0.3">
      <c r="A735">
        <v>2</v>
      </c>
      <c r="B735">
        <v>6</v>
      </c>
      <c r="D735">
        <v>708</v>
      </c>
      <c r="E735">
        <v>6.323417848325823</v>
      </c>
      <c r="F735">
        <v>0.67658215167417701</v>
      </c>
    </row>
    <row r="736" spans="1:6" x14ac:dyDescent="0.3">
      <c r="A736">
        <v>4</v>
      </c>
      <c r="B736">
        <v>6</v>
      </c>
      <c r="D736">
        <v>709</v>
      </c>
      <c r="E736">
        <v>5.893730103660026</v>
      </c>
      <c r="F736">
        <v>-0.89373010366002603</v>
      </c>
    </row>
    <row r="737" spans="1:6" x14ac:dyDescent="0.3">
      <c r="A737">
        <v>3</v>
      </c>
      <c r="B737">
        <v>8</v>
      </c>
      <c r="D737">
        <v>710</v>
      </c>
      <c r="E737">
        <v>6.7531055929916182</v>
      </c>
      <c r="F737">
        <v>-2.7531055929916182</v>
      </c>
    </row>
    <row r="738" spans="1:6" x14ac:dyDescent="0.3">
      <c r="A738">
        <v>8</v>
      </c>
      <c r="B738">
        <v>9</v>
      </c>
      <c r="D738">
        <v>711</v>
      </c>
      <c r="E738">
        <v>4.1749791249968418</v>
      </c>
      <c r="F738">
        <v>1.8250208750031582</v>
      </c>
    </row>
    <row r="739" spans="1:6" x14ac:dyDescent="0.3">
      <c r="A739">
        <v>3</v>
      </c>
      <c r="B739">
        <v>8</v>
      </c>
      <c r="D739">
        <v>712</v>
      </c>
      <c r="E739">
        <v>6.7531055929916182</v>
      </c>
      <c r="F739">
        <v>-0.75310559299161817</v>
      </c>
    </row>
    <row r="740" spans="1:6" x14ac:dyDescent="0.3">
      <c r="A740">
        <v>5</v>
      </c>
      <c r="B740">
        <v>5</v>
      </c>
      <c r="D740">
        <v>713</v>
      </c>
      <c r="E740">
        <v>6.7531055929916182</v>
      </c>
      <c r="F740">
        <v>2.2468944070083818</v>
      </c>
    </row>
    <row r="741" spans="1:6" x14ac:dyDescent="0.3">
      <c r="A741">
        <v>6</v>
      </c>
      <c r="B741">
        <v>4</v>
      </c>
      <c r="D741">
        <v>714</v>
      </c>
      <c r="E741">
        <v>7.1827933376574151</v>
      </c>
      <c r="F741">
        <v>-0.18279333765741512</v>
      </c>
    </row>
    <row r="742" spans="1:6" x14ac:dyDescent="0.3">
      <c r="A742">
        <v>4</v>
      </c>
      <c r="B742">
        <v>13</v>
      </c>
      <c r="D742">
        <v>715</v>
      </c>
      <c r="E742">
        <v>5.46404235899423</v>
      </c>
      <c r="F742">
        <v>3.53595764100577</v>
      </c>
    </row>
    <row r="743" spans="1:6" x14ac:dyDescent="0.3">
      <c r="A743">
        <v>7</v>
      </c>
      <c r="B743">
        <v>3</v>
      </c>
      <c r="D743">
        <v>716</v>
      </c>
      <c r="E743">
        <v>5.46404235899423</v>
      </c>
      <c r="F743">
        <v>3.53595764100577</v>
      </c>
    </row>
    <row r="744" spans="1:6" x14ac:dyDescent="0.3">
      <c r="A744">
        <v>7</v>
      </c>
      <c r="B744">
        <v>3</v>
      </c>
      <c r="D744">
        <v>717</v>
      </c>
      <c r="E744">
        <v>5.46404235899423</v>
      </c>
      <c r="F744">
        <v>3.53595764100577</v>
      </c>
    </row>
    <row r="745" spans="1:6" x14ac:dyDescent="0.3">
      <c r="A745">
        <v>7</v>
      </c>
      <c r="B745">
        <v>8</v>
      </c>
      <c r="D745">
        <v>718</v>
      </c>
      <c r="E745">
        <v>6.7531055929916182</v>
      </c>
      <c r="F745">
        <v>-2.7531055929916182</v>
      </c>
    </row>
    <row r="746" spans="1:6" x14ac:dyDescent="0.3">
      <c r="A746">
        <v>7</v>
      </c>
      <c r="B746">
        <v>6</v>
      </c>
      <c r="D746">
        <v>719</v>
      </c>
      <c r="E746">
        <v>6.7531055929916182</v>
      </c>
      <c r="F746">
        <v>-2.7531055929916182</v>
      </c>
    </row>
    <row r="747" spans="1:6" x14ac:dyDescent="0.3">
      <c r="A747">
        <v>9</v>
      </c>
      <c r="B747">
        <v>6</v>
      </c>
      <c r="D747">
        <v>720</v>
      </c>
      <c r="E747">
        <v>4.1749791249968418</v>
      </c>
      <c r="F747">
        <v>6.8250208750031582</v>
      </c>
    </row>
    <row r="748" spans="1:6" x14ac:dyDescent="0.3">
      <c r="A748">
        <v>3</v>
      </c>
      <c r="B748">
        <v>4</v>
      </c>
      <c r="D748">
        <v>721</v>
      </c>
      <c r="E748">
        <v>5.46404235899423</v>
      </c>
      <c r="F748">
        <v>5.53595764100577</v>
      </c>
    </row>
    <row r="749" spans="1:6" x14ac:dyDescent="0.3">
      <c r="A749">
        <v>3</v>
      </c>
      <c r="B749">
        <v>10</v>
      </c>
      <c r="D749">
        <v>722</v>
      </c>
      <c r="E749">
        <v>5.46404235899423</v>
      </c>
      <c r="F749">
        <v>5.53595764100577</v>
      </c>
    </row>
    <row r="750" spans="1:6" x14ac:dyDescent="0.3">
      <c r="A750">
        <v>3</v>
      </c>
      <c r="B750">
        <v>10</v>
      </c>
      <c r="D750">
        <v>723</v>
      </c>
      <c r="E750">
        <v>5.0343546143284339</v>
      </c>
      <c r="F750">
        <v>2.9656453856715661</v>
      </c>
    </row>
    <row r="751" spans="1:6" x14ac:dyDescent="0.3">
      <c r="A751">
        <v>3</v>
      </c>
      <c r="B751">
        <v>6</v>
      </c>
      <c r="D751">
        <v>724</v>
      </c>
      <c r="E751">
        <v>4.6046668696626378</v>
      </c>
      <c r="F751">
        <v>5.3953331303373622</v>
      </c>
    </row>
    <row r="752" spans="1:6" x14ac:dyDescent="0.3">
      <c r="A752">
        <v>3</v>
      </c>
      <c r="B752">
        <v>6</v>
      </c>
      <c r="D752">
        <v>725</v>
      </c>
      <c r="E752">
        <v>4.6046668696626378</v>
      </c>
      <c r="F752">
        <v>-0.60466686966263783</v>
      </c>
    </row>
    <row r="753" spans="1:6" x14ac:dyDescent="0.3">
      <c r="A753">
        <v>5</v>
      </c>
      <c r="B753">
        <v>12</v>
      </c>
      <c r="D753">
        <v>726</v>
      </c>
      <c r="E753">
        <v>3.3156036356652487</v>
      </c>
      <c r="F753">
        <v>2.6843963643347513</v>
      </c>
    </row>
    <row r="754" spans="1:6" x14ac:dyDescent="0.3">
      <c r="A754">
        <v>5</v>
      </c>
      <c r="B754">
        <v>12</v>
      </c>
      <c r="D754">
        <v>727</v>
      </c>
      <c r="E754">
        <v>7.1827933376574151</v>
      </c>
      <c r="F754">
        <v>-3.1827933376574151</v>
      </c>
    </row>
    <row r="755" spans="1:6" x14ac:dyDescent="0.3">
      <c r="A755">
        <v>5</v>
      </c>
      <c r="B755">
        <v>11</v>
      </c>
      <c r="D755">
        <v>728</v>
      </c>
      <c r="E755">
        <v>7.1827933376574151</v>
      </c>
      <c r="F755">
        <v>-3.1827933376574151</v>
      </c>
    </row>
    <row r="756" spans="1:6" x14ac:dyDescent="0.3">
      <c r="A756">
        <v>7</v>
      </c>
      <c r="B756">
        <v>11</v>
      </c>
      <c r="D756">
        <v>729</v>
      </c>
      <c r="E756">
        <v>3.7452913803310453</v>
      </c>
      <c r="F756">
        <v>4.2547086196689552</v>
      </c>
    </row>
    <row r="757" spans="1:6" x14ac:dyDescent="0.3">
      <c r="A757">
        <v>4</v>
      </c>
      <c r="B757">
        <v>12</v>
      </c>
      <c r="D757">
        <v>730</v>
      </c>
      <c r="E757">
        <v>3.7452913803310453</v>
      </c>
      <c r="F757">
        <v>4.2547086196689552</v>
      </c>
    </row>
    <row r="758" spans="1:6" x14ac:dyDescent="0.3">
      <c r="A758">
        <v>9</v>
      </c>
      <c r="B758">
        <v>7</v>
      </c>
      <c r="D758">
        <v>731</v>
      </c>
      <c r="E758">
        <v>7.1827933376574151</v>
      </c>
      <c r="F758">
        <v>-1.1827933376574151</v>
      </c>
    </row>
    <row r="759" spans="1:6" x14ac:dyDescent="0.3">
      <c r="A759">
        <v>5</v>
      </c>
      <c r="B759">
        <v>13</v>
      </c>
      <c r="D759">
        <v>732</v>
      </c>
      <c r="E759">
        <v>6.7531055929916182</v>
      </c>
      <c r="F759">
        <v>-0.75310559299161817</v>
      </c>
    </row>
    <row r="760" spans="1:6" x14ac:dyDescent="0.3">
      <c r="A760">
        <v>2</v>
      </c>
      <c r="B760">
        <v>5</v>
      </c>
      <c r="D760">
        <v>733</v>
      </c>
      <c r="E760">
        <v>4.6046668696626378</v>
      </c>
      <c r="F760">
        <v>-1.6046668696626378</v>
      </c>
    </row>
    <row r="761" spans="1:6" x14ac:dyDescent="0.3">
      <c r="A761">
        <v>5</v>
      </c>
      <c r="B761">
        <v>5</v>
      </c>
      <c r="D761">
        <v>734</v>
      </c>
      <c r="E761">
        <v>4.1749791249968418</v>
      </c>
      <c r="F761">
        <v>-2.1749791249968418</v>
      </c>
    </row>
    <row r="762" spans="1:6" x14ac:dyDescent="0.3">
      <c r="A762">
        <v>6</v>
      </c>
      <c r="B762">
        <v>4</v>
      </c>
      <c r="D762">
        <v>735</v>
      </c>
      <c r="E762">
        <v>4.1749791249968418</v>
      </c>
      <c r="F762">
        <v>-0.17497912499684176</v>
      </c>
    </row>
    <row r="763" spans="1:6" x14ac:dyDescent="0.3">
      <c r="A763">
        <v>3</v>
      </c>
      <c r="B763">
        <v>8</v>
      </c>
      <c r="D763">
        <v>736</v>
      </c>
      <c r="E763">
        <v>5.0343546143284339</v>
      </c>
      <c r="F763">
        <v>-2.0343546143284339</v>
      </c>
    </row>
    <row r="764" spans="1:6" x14ac:dyDescent="0.3">
      <c r="A764">
        <v>6</v>
      </c>
      <c r="B764">
        <v>10</v>
      </c>
      <c r="D764">
        <v>737</v>
      </c>
      <c r="E764">
        <v>5.46404235899423</v>
      </c>
      <c r="F764">
        <v>2.53595764100577</v>
      </c>
    </row>
    <row r="765" spans="1:6" x14ac:dyDescent="0.3">
      <c r="A765">
        <v>8</v>
      </c>
      <c r="B765">
        <v>11</v>
      </c>
      <c r="D765">
        <v>738</v>
      </c>
      <c r="E765">
        <v>5.0343546143284339</v>
      </c>
      <c r="F765">
        <v>-2.0343546143284339</v>
      </c>
    </row>
    <row r="766" spans="1:6" x14ac:dyDescent="0.3">
      <c r="A766">
        <v>3</v>
      </c>
      <c r="B766">
        <v>6</v>
      </c>
      <c r="D766">
        <v>739</v>
      </c>
      <c r="E766">
        <v>3.7452913803310453</v>
      </c>
      <c r="F766">
        <v>1.2547086196689547</v>
      </c>
    </row>
    <row r="767" spans="1:6" x14ac:dyDescent="0.3">
      <c r="A767">
        <v>6</v>
      </c>
      <c r="B767">
        <v>12</v>
      </c>
      <c r="D767">
        <v>740</v>
      </c>
      <c r="E767">
        <v>3.3156036356652487</v>
      </c>
      <c r="F767">
        <v>2.6843963643347513</v>
      </c>
    </row>
    <row r="768" spans="1:6" x14ac:dyDescent="0.3">
      <c r="A768">
        <v>6</v>
      </c>
      <c r="B768">
        <v>12</v>
      </c>
      <c r="D768">
        <v>741</v>
      </c>
      <c r="E768">
        <v>7.1827933376574151</v>
      </c>
      <c r="F768">
        <v>-3.1827933376574151</v>
      </c>
    </row>
    <row r="769" spans="1:6" x14ac:dyDescent="0.3">
      <c r="A769">
        <v>5</v>
      </c>
      <c r="B769">
        <v>4</v>
      </c>
      <c r="D769">
        <v>742</v>
      </c>
      <c r="E769">
        <v>2.8859158909994527</v>
      </c>
      <c r="F769">
        <v>4.1140841090005473</v>
      </c>
    </row>
    <row r="770" spans="1:6" x14ac:dyDescent="0.3">
      <c r="A770">
        <v>3</v>
      </c>
      <c r="B770">
        <v>13</v>
      </c>
      <c r="D770">
        <v>743</v>
      </c>
      <c r="E770">
        <v>2.8859158909994527</v>
      </c>
      <c r="F770">
        <v>4.1140841090005473</v>
      </c>
    </row>
    <row r="771" spans="1:6" x14ac:dyDescent="0.3">
      <c r="A771">
        <v>4</v>
      </c>
      <c r="B771">
        <v>4</v>
      </c>
      <c r="D771">
        <v>744</v>
      </c>
      <c r="E771">
        <v>5.0343546143284339</v>
      </c>
      <c r="F771">
        <v>1.9656453856715661</v>
      </c>
    </row>
    <row r="772" spans="1:6" x14ac:dyDescent="0.3">
      <c r="A772">
        <v>7</v>
      </c>
      <c r="B772">
        <v>5</v>
      </c>
      <c r="D772">
        <v>745</v>
      </c>
      <c r="E772">
        <v>4.1749791249968418</v>
      </c>
      <c r="F772">
        <v>2.8250208750031582</v>
      </c>
    </row>
    <row r="773" spans="1:6" x14ac:dyDescent="0.3">
      <c r="A773">
        <v>4</v>
      </c>
      <c r="B773">
        <v>12</v>
      </c>
      <c r="D773">
        <v>746</v>
      </c>
      <c r="E773">
        <v>4.1749791249968418</v>
      </c>
      <c r="F773">
        <v>4.8250208750031582</v>
      </c>
    </row>
    <row r="774" spans="1:6" x14ac:dyDescent="0.3">
      <c r="A774">
        <v>4</v>
      </c>
      <c r="B774">
        <v>5</v>
      </c>
      <c r="D774">
        <v>747</v>
      </c>
      <c r="E774">
        <v>3.3156036356652487</v>
      </c>
      <c r="F774">
        <v>-0.31560363566524874</v>
      </c>
    </row>
    <row r="775" spans="1:6" x14ac:dyDescent="0.3">
      <c r="A775">
        <v>6</v>
      </c>
      <c r="B775">
        <v>10</v>
      </c>
      <c r="D775">
        <v>748</v>
      </c>
      <c r="E775">
        <v>5.893730103660026</v>
      </c>
      <c r="F775">
        <v>-2.893730103660026</v>
      </c>
    </row>
    <row r="776" spans="1:6" x14ac:dyDescent="0.3">
      <c r="A776">
        <v>6</v>
      </c>
      <c r="B776">
        <v>10</v>
      </c>
      <c r="D776">
        <v>749</v>
      </c>
      <c r="E776">
        <v>5.893730103660026</v>
      </c>
      <c r="F776">
        <v>-2.893730103660026</v>
      </c>
    </row>
    <row r="777" spans="1:6" x14ac:dyDescent="0.3">
      <c r="A777">
        <v>10</v>
      </c>
      <c r="B777">
        <v>7</v>
      </c>
      <c r="D777">
        <v>750</v>
      </c>
      <c r="E777">
        <v>4.1749791249968418</v>
      </c>
      <c r="F777">
        <v>-1.1749791249968418</v>
      </c>
    </row>
    <row r="778" spans="1:6" x14ac:dyDescent="0.3">
      <c r="A778">
        <v>6</v>
      </c>
      <c r="B778">
        <v>7</v>
      </c>
      <c r="D778">
        <v>751</v>
      </c>
      <c r="E778">
        <v>4.1749791249968418</v>
      </c>
      <c r="F778">
        <v>-1.1749791249968418</v>
      </c>
    </row>
    <row r="779" spans="1:6" x14ac:dyDescent="0.3">
      <c r="A779">
        <v>6</v>
      </c>
      <c r="B779">
        <v>7</v>
      </c>
      <c r="D779">
        <v>752</v>
      </c>
      <c r="E779">
        <v>6.7531055929916182</v>
      </c>
      <c r="F779">
        <v>-1.7531055929916182</v>
      </c>
    </row>
    <row r="780" spans="1:6" x14ac:dyDescent="0.3">
      <c r="A780">
        <v>6</v>
      </c>
      <c r="B780">
        <v>13</v>
      </c>
      <c r="D780">
        <v>753</v>
      </c>
      <c r="E780">
        <v>6.7531055929916182</v>
      </c>
      <c r="F780">
        <v>-1.7531055929916182</v>
      </c>
    </row>
    <row r="781" spans="1:6" x14ac:dyDescent="0.3">
      <c r="A781">
        <v>6</v>
      </c>
      <c r="B781">
        <v>8</v>
      </c>
      <c r="D781">
        <v>754</v>
      </c>
      <c r="E781">
        <v>6.323417848325823</v>
      </c>
      <c r="F781">
        <v>-1.323417848325823</v>
      </c>
    </row>
    <row r="782" spans="1:6" x14ac:dyDescent="0.3">
      <c r="A782">
        <v>2</v>
      </c>
      <c r="B782">
        <v>4</v>
      </c>
      <c r="D782">
        <v>755</v>
      </c>
      <c r="E782">
        <v>6.323417848325823</v>
      </c>
      <c r="F782">
        <v>0.67658215167417701</v>
      </c>
    </row>
    <row r="783" spans="1:6" x14ac:dyDescent="0.3">
      <c r="A783">
        <v>2</v>
      </c>
      <c r="B783">
        <v>4</v>
      </c>
      <c r="D783">
        <v>756</v>
      </c>
      <c r="E783">
        <v>6.7531055929916182</v>
      </c>
      <c r="F783">
        <v>-2.7531055929916182</v>
      </c>
    </row>
    <row r="784" spans="1:6" x14ac:dyDescent="0.3">
      <c r="A784">
        <v>4</v>
      </c>
      <c r="B784">
        <v>4</v>
      </c>
      <c r="D784">
        <v>757</v>
      </c>
      <c r="E784">
        <v>4.6046668696626378</v>
      </c>
      <c r="F784">
        <v>4.3953331303373622</v>
      </c>
    </row>
    <row r="785" spans="1:6" x14ac:dyDescent="0.3">
      <c r="A785">
        <v>4</v>
      </c>
      <c r="B785">
        <v>9</v>
      </c>
      <c r="D785">
        <v>758</v>
      </c>
      <c r="E785">
        <v>7.1827933376574151</v>
      </c>
      <c r="F785">
        <v>-2.1827933376574151</v>
      </c>
    </row>
    <row r="786" spans="1:6" x14ac:dyDescent="0.3">
      <c r="A786">
        <v>4</v>
      </c>
      <c r="B786">
        <v>4</v>
      </c>
      <c r="D786">
        <v>759</v>
      </c>
      <c r="E786">
        <v>3.7452913803310453</v>
      </c>
      <c r="F786">
        <v>-1.7452913803310453</v>
      </c>
    </row>
    <row r="787" spans="1:6" x14ac:dyDescent="0.3">
      <c r="A787">
        <v>4</v>
      </c>
      <c r="B787">
        <v>8</v>
      </c>
      <c r="D787">
        <v>760</v>
      </c>
      <c r="E787">
        <v>3.7452913803310453</v>
      </c>
      <c r="F787">
        <v>1.2547086196689547</v>
      </c>
    </row>
    <row r="788" spans="1:6" x14ac:dyDescent="0.3">
      <c r="A788">
        <v>4</v>
      </c>
      <c r="B788">
        <v>8</v>
      </c>
      <c r="D788">
        <v>761</v>
      </c>
      <c r="E788">
        <v>3.3156036356652487</v>
      </c>
      <c r="F788">
        <v>2.6843963643347513</v>
      </c>
    </row>
    <row r="789" spans="1:6" x14ac:dyDescent="0.3">
      <c r="A789">
        <v>8</v>
      </c>
      <c r="B789">
        <v>10</v>
      </c>
      <c r="D789">
        <v>762</v>
      </c>
      <c r="E789">
        <v>5.0343546143284339</v>
      </c>
      <c r="F789">
        <v>-2.0343546143284339</v>
      </c>
    </row>
    <row r="790" spans="1:6" x14ac:dyDescent="0.3">
      <c r="A790">
        <v>4</v>
      </c>
      <c r="B790">
        <v>9</v>
      </c>
      <c r="D790">
        <v>763</v>
      </c>
      <c r="E790">
        <v>5.893730103660026</v>
      </c>
      <c r="F790">
        <v>0.10626989633997397</v>
      </c>
    </row>
    <row r="791" spans="1:6" x14ac:dyDescent="0.3">
      <c r="A791">
        <v>4</v>
      </c>
      <c r="B791">
        <v>10</v>
      </c>
      <c r="D791">
        <v>764</v>
      </c>
      <c r="E791">
        <v>6.323417848325823</v>
      </c>
      <c r="F791">
        <v>1.676582151674177</v>
      </c>
    </row>
    <row r="792" spans="1:6" x14ac:dyDescent="0.3">
      <c r="A792">
        <v>8</v>
      </c>
      <c r="B792">
        <v>6</v>
      </c>
      <c r="D792">
        <v>765</v>
      </c>
      <c r="E792">
        <v>4.1749791249968418</v>
      </c>
      <c r="F792">
        <v>-1.1749791249968418</v>
      </c>
    </row>
    <row r="793" spans="1:6" x14ac:dyDescent="0.3">
      <c r="A793">
        <v>10</v>
      </c>
      <c r="B793">
        <v>6</v>
      </c>
      <c r="D793">
        <v>766</v>
      </c>
      <c r="E793">
        <v>6.7531055929916182</v>
      </c>
      <c r="F793">
        <v>-0.75310559299161817</v>
      </c>
    </row>
    <row r="794" spans="1:6" x14ac:dyDescent="0.3">
      <c r="A794">
        <v>3</v>
      </c>
      <c r="B794">
        <v>8</v>
      </c>
      <c r="D794">
        <v>767</v>
      </c>
      <c r="E794">
        <v>6.7531055929916182</v>
      </c>
      <c r="F794">
        <v>-0.75310559299161817</v>
      </c>
    </row>
    <row r="795" spans="1:6" x14ac:dyDescent="0.3">
      <c r="A795">
        <v>4</v>
      </c>
      <c r="B795">
        <v>10</v>
      </c>
      <c r="D795">
        <v>768</v>
      </c>
      <c r="E795">
        <v>3.3156036356652487</v>
      </c>
      <c r="F795">
        <v>1.6843963643347513</v>
      </c>
    </row>
    <row r="796" spans="1:6" x14ac:dyDescent="0.3">
      <c r="A796">
        <v>3</v>
      </c>
      <c r="B796">
        <v>6</v>
      </c>
      <c r="D796">
        <v>769</v>
      </c>
      <c r="E796">
        <v>7.1827933376574151</v>
      </c>
      <c r="F796">
        <v>-4.1827933376574151</v>
      </c>
    </row>
    <row r="797" spans="1:6" x14ac:dyDescent="0.3">
      <c r="A797">
        <v>5</v>
      </c>
      <c r="B797">
        <v>10</v>
      </c>
      <c r="D797">
        <v>770</v>
      </c>
      <c r="E797">
        <v>3.3156036356652487</v>
      </c>
      <c r="F797">
        <v>0.68439636433475126</v>
      </c>
    </row>
    <row r="798" spans="1:6" x14ac:dyDescent="0.3">
      <c r="A798">
        <v>6</v>
      </c>
      <c r="B798">
        <v>13</v>
      </c>
      <c r="D798">
        <v>771</v>
      </c>
      <c r="E798">
        <v>3.7452913803310453</v>
      </c>
      <c r="F798">
        <v>3.2547086196689547</v>
      </c>
    </row>
    <row r="799" spans="1:6" x14ac:dyDescent="0.3">
      <c r="A799">
        <v>10</v>
      </c>
      <c r="B799">
        <v>10</v>
      </c>
      <c r="D799">
        <v>772</v>
      </c>
      <c r="E799">
        <v>6.7531055929916182</v>
      </c>
      <c r="F799">
        <v>-2.7531055929916182</v>
      </c>
    </row>
    <row r="800" spans="1:6" x14ac:dyDescent="0.3">
      <c r="A800">
        <v>5</v>
      </c>
      <c r="B800">
        <v>10</v>
      </c>
      <c r="D800">
        <v>773</v>
      </c>
      <c r="E800">
        <v>3.7452913803310453</v>
      </c>
      <c r="F800">
        <v>0.25470861966895475</v>
      </c>
    </row>
    <row r="801" spans="1:6" x14ac:dyDescent="0.3">
      <c r="A801">
        <v>11</v>
      </c>
      <c r="B801">
        <v>6</v>
      </c>
      <c r="D801">
        <v>774</v>
      </c>
      <c r="E801">
        <v>5.893730103660026</v>
      </c>
      <c r="F801">
        <v>0.10626989633997397</v>
      </c>
    </row>
    <row r="802" spans="1:6" x14ac:dyDescent="0.3">
      <c r="A802">
        <v>5</v>
      </c>
      <c r="B802">
        <v>12</v>
      </c>
      <c r="D802">
        <v>775</v>
      </c>
      <c r="E802">
        <v>5.893730103660026</v>
      </c>
      <c r="F802">
        <v>0.10626989633997397</v>
      </c>
    </row>
    <row r="803" spans="1:6" x14ac:dyDescent="0.3">
      <c r="A803">
        <v>7</v>
      </c>
      <c r="B803">
        <v>8</v>
      </c>
      <c r="D803">
        <v>776</v>
      </c>
      <c r="E803">
        <v>4.6046668696626378</v>
      </c>
      <c r="F803">
        <v>5.3953331303373622</v>
      </c>
    </row>
    <row r="804" spans="1:6" x14ac:dyDescent="0.3">
      <c r="A804">
        <v>7</v>
      </c>
      <c r="B804">
        <v>8</v>
      </c>
      <c r="D804">
        <v>777</v>
      </c>
      <c r="E804">
        <v>4.6046668696626378</v>
      </c>
      <c r="F804">
        <v>1.3953331303373622</v>
      </c>
    </row>
    <row r="805" spans="1:6" x14ac:dyDescent="0.3">
      <c r="A805">
        <v>11</v>
      </c>
      <c r="B805">
        <v>8</v>
      </c>
      <c r="D805">
        <v>778</v>
      </c>
      <c r="E805">
        <v>4.6046668696626378</v>
      </c>
      <c r="F805">
        <v>1.3953331303373622</v>
      </c>
    </row>
    <row r="806" spans="1:6" x14ac:dyDescent="0.3">
      <c r="A806">
        <v>3</v>
      </c>
      <c r="B806">
        <v>4</v>
      </c>
      <c r="D806">
        <v>779</v>
      </c>
      <c r="E806">
        <v>7.1827933376574151</v>
      </c>
      <c r="F806">
        <v>-1.1827933376574151</v>
      </c>
    </row>
    <row r="807" spans="1:6" x14ac:dyDescent="0.3">
      <c r="A807">
        <v>5</v>
      </c>
      <c r="B807">
        <v>12</v>
      </c>
      <c r="D807">
        <v>780</v>
      </c>
      <c r="E807">
        <v>5.0343546143284339</v>
      </c>
      <c r="F807">
        <v>0.9656453856715661</v>
      </c>
    </row>
    <row r="808" spans="1:6" x14ac:dyDescent="0.3">
      <c r="A808">
        <v>9</v>
      </c>
      <c r="B808">
        <v>4</v>
      </c>
      <c r="D808">
        <v>781</v>
      </c>
      <c r="E808">
        <v>3.3156036356652487</v>
      </c>
      <c r="F808">
        <v>-1.3156036356652487</v>
      </c>
    </row>
    <row r="809" spans="1:6" x14ac:dyDescent="0.3">
      <c r="A809">
        <v>5</v>
      </c>
      <c r="B809">
        <v>4</v>
      </c>
      <c r="D809">
        <v>782</v>
      </c>
      <c r="E809">
        <v>3.3156036356652487</v>
      </c>
      <c r="F809">
        <v>-1.3156036356652487</v>
      </c>
    </row>
    <row r="810" spans="1:6" x14ac:dyDescent="0.3">
      <c r="A810">
        <v>5</v>
      </c>
      <c r="B810">
        <v>6</v>
      </c>
      <c r="D810">
        <v>783</v>
      </c>
      <c r="E810">
        <v>3.3156036356652487</v>
      </c>
      <c r="F810">
        <v>0.68439636433475126</v>
      </c>
    </row>
    <row r="811" spans="1:6" x14ac:dyDescent="0.3">
      <c r="A811">
        <v>11</v>
      </c>
      <c r="B811">
        <v>8</v>
      </c>
      <c r="D811">
        <v>784</v>
      </c>
      <c r="E811">
        <v>5.46404235899423</v>
      </c>
      <c r="F811">
        <v>-1.46404235899423</v>
      </c>
    </row>
    <row r="812" spans="1:6" x14ac:dyDescent="0.3">
      <c r="A812">
        <v>8</v>
      </c>
      <c r="B812">
        <v>11</v>
      </c>
      <c r="D812">
        <v>785</v>
      </c>
      <c r="E812">
        <v>3.3156036356652487</v>
      </c>
      <c r="F812">
        <v>0.68439636433475126</v>
      </c>
    </row>
    <row r="813" spans="1:6" x14ac:dyDescent="0.3">
      <c r="A813">
        <v>9</v>
      </c>
      <c r="B813">
        <v>4</v>
      </c>
      <c r="D813">
        <v>786</v>
      </c>
      <c r="E813">
        <v>5.0343546143284339</v>
      </c>
      <c r="F813">
        <v>-1.0343546143284339</v>
      </c>
    </row>
    <row r="814" spans="1:6" x14ac:dyDescent="0.3">
      <c r="A814">
        <v>8</v>
      </c>
      <c r="B814">
        <v>11</v>
      </c>
      <c r="D814">
        <v>787</v>
      </c>
      <c r="E814">
        <v>5.0343546143284339</v>
      </c>
      <c r="F814">
        <v>-1.0343546143284339</v>
      </c>
    </row>
    <row r="815" spans="1:6" x14ac:dyDescent="0.3">
      <c r="A815">
        <v>6</v>
      </c>
      <c r="B815">
        <v>11</v>
      </c>
      <c r="D815">
        <v>788</v>
      </c>
      <c r="E815">
        <v>5.893730103660026</v>
      </c>
      <c r="F815">
        <v>2.106269896339974</v>
      </c>
    </row>
    <row r="816" spans="1:6" x14ac:dyDescent="0.3">
      <c r="A816">
        <v>3</v>
      </c>
      <c r="B816">
        <v>7</v>
      </c>
      <c r="D816">
        <v>789</v>
      </c>
      <c r="E816">
        <v>5.46404235899423</v>
      </c>
      <c r="F816">
        <v>-1.46404235899423</v>
      </c>
    </row>
    <row r="817" spans="1:6" x14ac:dyDescent="0.3">
      <c r="A817">
        <v>9</v>
      </c>
      <c r="B817">
        <v>4</v>
      </c>
      <c r="D817">
        <v>790</v>
      </c>
      <c r="E817">
        <v>5.893730103660026</v>
      </c>
      <c r="F817">
        <v>-1.893730103660026</v>
      </c>
    </row>
    <row r="818" spans="1:6" x14ac:dyDescent="0.3">
      <c r="A818">
        <v>10</v>
      </c>
      <c r="B818">
        <v>8</v>
      </c>
      <c r="D818">
        <v>791</v>
      </c>
      <c r="E818">
        <v>4.1749791249968418</v>
      </c>
      <c r="F818">
        <v>3.8250208750031582</v>
      </c>
    </row>
    <row r="819" spans="1:6" x14ac:dyDescent="0.3">
      <c r="A819">
        <v>2</v>
      </c>
      <c r="B819">
        <v>12</v>
      </c>
      <c r="D819">
        <v>792</v>
      </c>
      <c r="E819">
        <v>4.1749791249968418</v>
      </c>
      <c r="F819">
        <v>5.8250208750031582</v>
      </c>
    </row>
    <row r="820" spans="1:6" x14ac:dyDescent="0.3">
      <c r="A820">
        <v>7</v>
      </c>
      <c r="B820">
        <v>10</v>
      </c>
      <c r="D820">
        <v>793</v>
      </c>
      <c r="E820">
        <v>5.0343546143284339</v>
      </c>
      <c r="F820">
        <v>-2.0343546143284339</v>
      </c>
    </row>
    <row r="821" spans="1:6" x14ac:dyDescent="0.3">
      <c r="A821">
        <v>4</v>
      </c>
      <c r="B821">
        <v>10</v>
      </c>
      <c r="D821">
        <v>794</v>
      </c>
      <c r="E821">
        <v>5.893730103660026</v>
      </c>
      <c r="F821">
        <v>-1.893730103660026</v>
      </c>
    </row>
    <row r="822" spans="1:6" x14ac:dyDescent="0.3">
      <c r="A822">
        <v>9</v>
      </c>
      <c r="B822">
        <v>8</v>
      </c>
      <c r="D822">
        <v>795</v>
      </c>
      <c r="E822">
        <v>4.1749791249968418</v>
      </c>
      <c r="F822">
        <v>-1.1749791249968418</v>
      </c>
    </row>
    <row r="823" spans="1:6" x14ac:dyDescent="0.3">
      <c r="A823">
        <v>2</v>
      </c>
      <c r="B823">
        <v>8</v>
      </c>
      <c r="D823">
        <v>796</v>
      </c>
      <c r="E823">
        <v>5.893730103660026</v>
      </c>
      <c r="F823">
        <v>-0.89373010366002603</v>
      </c>
    </row>
    <row r="824" spans="1:6" x14ac:dyDescent="0.3">
      <c r="A824">
        <v>7</v>
      </c>
      <c r="B824">
        <v>9</v>
      </c>
      <c r="D824">
        <v>797</v>
      </c>
      <c r="E824">
        <v>7.1827933376574151</v>
      </c>
      <c r="F824">
        <v>-1.1827933376574151</v>
      </c>
    </row>
    <row r="825" spans="1:6" x14ac:dyDescent="0.3">
      <c r="A825">
        <v>8</v>
      </c>
      <c r="B825">
        <v>9</v>
      </c>
      <c r="D825">
        <v>798</v>
      </c>
      <c r="E825">
        <v>5.893730103660026</v>
      </c>
      <c r="F825">
        <v>4.106269896339974</v>
      </c>
    </row>
    <row r="826" spans="1:6" x14ac:dyDescent="0.3">
      <c r="A826">
        <v>5</v>
      </c>
      <c r="B826">
        <v>5</v>
      </c>
      <c r="D826">
        <v>799</v>
      </c>
      <c r="E826">
        <v>5.893730103660026</v>
      </c>
      <c r="F826">
        <v>-0.89373010366002603</v>
      </c>
    </row>
    <row r="827" spans="1:6" x14ac:dyDescent="0.3">
      <c r="A827">
        <v>5</v>
      </c>
      <c r="B827">
        <v>5</v>
      </c>
      <c r="D827">
        <v>800</v>
      </c>
      <c r="E827">
        <v>4.1749791249968418</v>
      </c>
      <c r="F827">
        <v>6.8250208750031582</v>
      </c>
    </row>
    <row r="828" spans="1:6" x14ac:dyDescent="0.3">
      <c r="A828">
        <v>6</v>
      </c>
      <c r="B828">
        <v>8</v>
      </c>
      <c r="D828">
        <v>801</v>
      </c>
      <c r="E828">
        <v>6.7531055929916182</v>
      </c>
      <c r="F828">
        <v>-1.7531055929916182</v>
      </c>
    </row>
    <row r="829" spans="1:6" x14ac:dyDescent="0.3">
      <c r="A829">
        <v>6</v>
      </c>
      <c r="B829">
        <v>7</v>
      </c>
      <c r="D829">
        <v>802</v>
      </c>
      <c r="E829">
        <v>5.0343546143284339</v>
      </c>
      <c r="F829">
        <v>1.9656453856715661</v>
      </c>
    </row>
    <row r="830" spans="1:6" x14ac:dyDescent="0.3">
      <c r="A830">
        <v>7</v>
      </c>
      <c r="B830">
        <v>7</v>
      </c>
      <c r="D830">
        <v>803</v>
      </c>
      <c r="E830">
        <v>5.0343546143284339</v>
      </c>
      <c r="F830">
        <v>1.9656453856715661</v>
      </c>
    </row>
    <row r="831" spans="1:6" x14ac:dyDescent="0.3">
      <c r="A831">
        <v>10</v>
      </c>
      <c r="B831">
        <v>12</v>
      </c>
      <c r="D831">
        <v>804</v>
      </c>
      <c r="E831">
        <v>5.0343546143284339</v>
      </c>
      <c r="F831">
        <v>5.9656453856715661</v>
      </c>
    </row>
    <row r="832" spans="1:6" x14ac:dyDescent="0.3">
      <c r="A832">
        <v>10</v>
      </c>
      <c r="B832">
        <v>12</v>
      </c>
      <c r="D832">
        <v>805</v>
      </c>
      <c r="E832">
        <v>3.3156036356652487</v>
      </c>
      <c r="F832">
        <v>-0.31560363566524874</v>
      </c>
    </row>
    <row r="833" spans="1:6" x14ac:dyDescent="0.3">
      <c r="A833">
        <v>7</v>
      </c>
      <c r="B833">
        <v>5</v>
      </c>
      <c r="D833">
        <v>806</v>
      </c>
      <c r="E833">
        <v>6.7531055929916182</v>
      </c>
      <c r="F833">
        <v>-1.7531055929916182</v>
      </c>
    </row>
    <row r="834" spans="1:6" x14ac:dyDescent="0.3">
      <c r="A834">
        <v>6</v>
      </c>
      <c r="B834">
        <v>6</v>
      </c>
      <c r="D834">
        <v>807</v>
      </c>
      <c r="E834">
        <v>3.3156036356652487</v>
      </c>
      <c r="F834">
        <v>5.6843963643347513</v>
      </c>
    </row>
    <row r="835" spans="1:6" x14ac:dyDescent="0.3">
      <c r="A835">
        <v>8</v>
      </c>
      <c r="B835">
        <v>7</v>
      </c>
      <c r="D835">
        <v>808</v>
      </c>
      <c r="E835">
        <v>3.3156036356652487</v>
      </c>
      <c r="F835">
        <v>1.6843963643347513</v>
      </c>
    </row>
    <row r="836" spans="1:6" x14ac:dyDescent="0.3">
      <c r="A836">
        <v>6</v>
      </c>
      <c r="B836">
        <v>11</v>
      </c>
      <c r="D836">
        <v>809</v>
      </c>
      <c r="E836">
        <v>4.1749791249968418</v>
      </c>
      <c r="F836">
        <v>0.82502087500315824</v>
      </c>
    </row>
    <row r="837" spans="1:6" x14ac:dyDescent="0.3">
      <c r="A837">
        <v>0</v>
      </c>
      <c r="B837">
        <v>3</v>
      </c>
      <c r="D837">
        <v>810</v>
      </c>
      <c r="E837">
        <v>5.0343546143284339</v>
      </c>
      <c r="F837">
        <v>5.9656453856715661</v>
      </c>
    </row>
    <row r="838" spans="1:6" x14ac:dyDescent="0.3">
      <c r="A838">
        <v>1</v>
      </c>
      <c r="B838">
        <v>2</v>
      </c>
      <c r="D838">
        <v>811</v>
      </c>
      <c r="E838">
        <v>6.323417848325823</v>
      </c>
      <c r="F838">
        <v>1.676582151674177</v>
      </c>
    </row>
    <row r="839" spans="1:6" x14ac:dyDescent="0.3">
      <c r="A839">
        <v>11</v>
      </c>
      <c r="B839">
        <v>8</v>
      </c>
      <c r="D839">
        <v>812</v>
      </c>
      <c r="E839">
        <v>3.3156036356652487</v>
      </c>
      <c r="F839">
        <v>5.6843963643347513</v>
      </c>
    </row>
    <row r="840" spans="1:6" x14ac:dyDescent="0.3">
      <c r="A840">
        <v>6</v>
      </c>
      <c r="B840">
        <v>12</v>
      </c>
      <c r="D840">
        <v>813</v>
      </c>
      <c r="E840">
        <v>6.323417848325823</v>
      </c>
      <c r="F840">
        <v>1.676582151674177</v>
      </c>
    </row>
    <row r="841" spans="1:6" x14ac:dyDescent="0.3">
      <c r="A841">
        <v>7</v>
      </c>
      <c r="B841">
        <v>10</v>
      </c>
      <c r="D841">
        <v>814</v>
      </c>
      <c r="E841">
        <v>6.323417848325823</v>
      </c>
      <c r="F841">
        <v>-0.32341784832582299</v>
      </c>
    </row>
    <row r="842" spans="1:6" x14ac:dyDescent="0.3">
      <c r="A842">
        <v>2</v>
      </c>
      <c r="B842">
        <v>5</v>
      </c>
      <c r="D842">
        <v>815</v>
      </c>
      <c r="E842">
        <v>4.6046668696626378</v>
      </c>
      <c r="F842">
        <v>-1.6046668696626378</v>
      </c>
    </row>
    <row r="843" spans="1:6" x14ac:dyDescent="0.3">
      <c r="A843">
        <v>11</v>
      </c>
      <c r="B843">
        <v>5</v>
      </c>
      <c r="D843">
        <v>816</v>
      </c>
      <c r="E843">
        <v>3.3156036356652487</v>
      </c>
      <c r="F843">
        <v>5.6843963643347513</v>
      </c>
    </row>
    <row r="844" spans="1:6" x14ac:dyDescent="0.3">
      <c r="A844">
        <v>3</v>
      </c>
      <c r="B844">
        <v>7</v>
      </c>
      <c r="D844">
        <v>817</v>
      </c>
      <c r="E844">
        <v>5.0343546143284339</v>
      </c>
      <c r="F844">
        <v>4.9656453856715661</v>
      </c>
    </row>
    <row r="845" spans="1:6" x14ac:dyDescent="0.3">
      <c r="A845">
        <v>9</v>
      </c>
      <c r="B845">
        <v>9</v>
      </c>
      <c r="D845">
        <v>818</v>
      </c>
      <c r="E845">
        <v>6.7531055929916182</v>
      </c>
      <c r="F845">
        <v>-4.7531055929916182</v>
      </c>
    </row>
    <row r="846" spans="1:6" x14ac:dyDescent="0.3">
      <c r="A846">
        <v>2</v>
      </c>
      <c r="B846">
        <v>3</v>
      </c>
      <c r="D846">
        <v>819</v>
      </c>
      <c r="E846">
        <v>5.893730103660026</v>
      </c>
      <c r="F846">
        <v>1.106269896339974</v>
      </c>
    </row>
    <row r="847" spans="1:6" x14ac:dyDescent="0.3">
      <c r="A847">
        <v>11</v>
      </c>
      <c r="B847">
        <v>12</v>
      </c>
      <c r="D847">
        <v>820</v>
      </c>
      <c r="E847">
        <v>5.893730103660026</v>
      </c>
      <c r="F847">
        <v>-1.893730103660026</v>
      </c>
    </row>
    <row r="848" spans="1:6" x14ac:dyDescent="0.3">
      <c r="A848">
        <v>11</v>
      </c>
      <c r="B848">
        <v>7</v>
      </c>
      <c r="D848">
        <v>821</v>
      </c>
      <c r="E848">
        <v>5.0343546143284339</v>
      </c>
      <c r="F848">
        <v>3.9656453856715661</v>
      </c>
    </row>
    <row r="849" spans="1:6" x14ac:dyDescent="0.3">
      <c r="A849">
        <v>3</v>
      </c>
      <c r="B849">
        <v>6</v>
      </c>
      <c r="D849">
        <v>822</v>
      </c>
      <c r="E849">
        <v>5.0343546143284339</v>
      </c>
      <c r="F849">
        <v>-3.0343546143284339</v>
      </c>
    </row>
    <row r="850" spans="1:6" x14ac:dyDescent="0.3">
      <c r="A850">
        <v>5</v>
      </c>
      <c r="B850">
        <v>6</v>
      </c>
      <c r="D850">
        <v>823</v>
      </c>
      <c r="E850">
        <v>5.46404235899423</v>
      </c>
      <c r="F850">
        <v>1.53595764100577</v>
      </c>
    </row>
    <row r="851" spans="1:6" x14ac:dyDescent="0.3">
      <c r="A851">
        <v>4</v>
      </c>
      <c r="B851">
        <v>6</v>
      </c>
      <c r="D851">
        <v>824</v>
      </c>
      <c r="E851">
        <v>5.46404235899423</v>
      </c>
      <c r="F851">
        <v>2.53595764100577</v>
      </c>
    </row>
    <row r="852" spans="1:6" x14ac:dyDescent="0.3">
      <c r="A852">
        <v>3</v>
      </c>
      <c r="B852">
        <v>8</v>
      </c>
      <c r="D852">
        <v>825</v>
      </c>
      <c r="E852">
        <v>3.7452913803310453</v>
      </c>
      <c r="F852">
        <v>1.2547086196689547</v>
      </c>
    </row>
    <row r="853" spans="1:6" x14ac:dyDescent="0.3">
      <c r="A853">
        <v>2</v>
      </c>
      <c r="B853">
        <v>7</v>
      </c>
      <c r="D853">
        <v>826</v>
      </c>
      <c r="E853">
        <v>3.7452913803310453</v>
      </c>
      <c r="F853">
        <v>1.2547086196689547</v>
      </c>
    </row>
    <row r="854" spans="1:6" x14ac:dyDescent="0.3">
      <c r="A854">
        <v>8</v>
      </c>
      <c r="B854">
        <v>7</v>
      </c>
      <c r="D854">
        <v>827</v>
      </c>
      <c r="E854">
        <v>5.0343546143284339</v>
      </c>
      <c r="F854">
        <v>0.9656453856715661</v>
      </c>
    </row>
    <row r="855" spans="1:6" x14ac:dyDescent="0.3">
      <c r="A855">
        <v>3</v>
      </c>
      <c r="B855">
        <v>8</v>
      </c>
      <c r="D855">
        <v>828</v>
      </c>
      <c r="E855">
        <v>4.6046668696626378</v>
      </c>
      <c r="F855">
        <v>1.3953331303373622</v>
      </c>
    </row>
    <row r="856" spans="1:6" x14ac:dyDescent="0.3">
      <c r="A856">
        <v>9</v>
      </c>
      <c r="B856">
        <v>12</v>
      </c>
      <c r="D856">
        <v>829</v>
      </c>
      <c r="E856">
        <v>4.6046668696626378</v>
      </c>
      <c r="F856">
        <v>2.3953331303373622</v>
      </c>
    </row>
    <row r="857" spans="1:6" x14ac:dyDescent="0.3">
      <c r="A857">
        <v>5</v>
      </c>
      <c r="B857">
        <v>11</v>
      </c>
      <c r="D857">
        <v>830</v>
      </c>
      <c r="E857">
        <v>6.7531055929916182</v>
      </c>
      <c r="F857">
        <v>3.2468944070083818</v>
      </c>
    </row>
    <row r="858" spans="1:6" x14ac:dyDescent="0.3">
      <c r="A858">
        <v>4</v>
      </c>
      <c r="B858">
        <v>8</v>
      </c>
      <c r="D858">
        <v>831</v>
      </c>
      <c r="E858">
        <v>6.7531055929916182</v>
      </c>
      <c r="F858">
        <v>3.2468944070083818</v>
      </c>
    </row>
    <row r="859" spans="1:6" x14ac:dyDescent="0.3">
      <c r="A859">
        <v>3</v>
      </c>
      <c r="B859">
        <v>4</v>
      </c>
      <c r="D859">
        <v>832</v>
      </c>
      <c r="E859">
        <v>3.7452913803310453</v>
      </c>
      <c r="F859">
        <v>3.2547086196689547</v>
      </c>
    </row>
    <row r="860" spans="1:6" x14ac:dyDescent="0.3">
      <c r="A860">
        <v>4</v>
      </c>
      <c r="B860">
        <v>7</v>
      </c>
      <c r="D860">
        <v>833</v>
      </c>
      <c r="E860">
        <v>4.1749791249968418</v>
      </c>
      <c r="F860">
        <v>1.8250208750031582</v>
      </c>
    </row>
    <row r="861" spans="1:6" x14ac:dyDescent="0.3">
      <c r="A861">
        <v>6</v>
      </c>
      <c r="B861">
        <v>5</v>
      </c>
      <c r="D861">
        <v>834</v>
      </c>
      <c r="E861">
        <v>4.6046668696626378</v>
      </c>
      <c r="F861">
        <v>3.3953331303373622</v>
      </c>
    </row>
    <row r="862" spans="1:6" x14ac:dyDescent="0.3">
      <c r="A862">
        <v>7</v>
      </c>
      <c r="B862">
        <v>10</v>
      </c>
      <c r="D862">
        <v>835</v>
      </c>
      <c r="E862">
        <v>6.323417848325823</v>
      </c>
      <c r="F862">
        <v>-0.32341784832582299</v>
      </c>
    </row>
    <row r="863" spans="1:6" x14ac:dyDescent="0.3">
      <c r="A863">
        <v>3</v>
      </c>
      <c r="B863">
        <v>8</v>
      </c>
      <c r="D863">
        <v>836</v>
      </c>
      <c r="E863">
        <v>2.8859158909994527</v>
      </c>
      <c r="F863">
        <v>-2.8859158909994527</v>
      </c>
    </row>
    <row r="864" spans="1:6" x14ac:dyDescent="0.3">
      <c r="A864">
        <v>3</v>
      </c>
      <c r="B864">
        <v>8</v>
      </c>
      <c r="D864">
        <v>837</v>
      </c>
      <c r="E864">
        <v>2.4562281463336566</v>
      </c>
      <c r="F864">
        <v>-1.4562281463336566</v>
      </c>
    </row>
    <row r="865" spans="1:6" x14ac:dyDescent="0.3">
      <c r="A865">
        <v>5</v>
      </c>
      <c r="B865">
        <v>9</v>
      </c>
      <c r="D865">
        <v>838</v>
      </c>
      <c r="E865">
        <v>5.0343546143284339</v>
      </c>
      <c r="F865">
        <v>5.9656453856715661</v>
      </c>
    </row>
    <row r="866" spans="1:6" x14ac:dyDescent="0.3">
      <c r="A866">
        <v>11</v>
      </c>
      <c r="B866">
        <v>12</v>
      </c>
      <c r="D866">
        <v>839</v>
      </c>
      <c r="E866">
        <v>6.7531055929916182</v>
      </c>
      <c r="F866">
        <v>-0.75310559299161817</v>
      </c>
    </row>
    <row r="867" spans="1:6" x14ac:dyDescent="0.3">
      <c r="A867">
        <v>6</v>
      </c>
      <c r="B867">
        <v>12</v>
      </c>
      <c r="D867">
        <v>840</v>
      </c>
      <c r="E867">
        <v>5.893730103660026</v>
      </c>
      <c r="F867">
        <v>1.106269896339974</v>
      </c>
    </row>
    <row r="868" spans="1:6" x14ac:dyDescent="0.3">
      <c r="A868">
        <v>11</v>
      </c>
      <c r="B868">
        <v>8</v>
      </c>
      <c r="D868">
        <v>841</v>
      </c>
      <c r="E868">
        <v>3.7452913803310453</v>
      </c>
      <c r="F868">
        <v>-1.7452913803310453</v>
      </c>
    </row>
    <row r="869" spans="1:6" x14ac:dyDescent="0.3">
      <c r="A869">
        <v>2</v>
      </c>
      <c r="B869">
        <v>3</v>
      </c>
      <c r="D869">
        <v>842</v>
      </c>
      <c r="E869">
        <v>3.7452913803310453</v>
      </c>
      <c r="F869">
        <v>7.2547086196689552</v>
      </c>
    </row>
    <row r="870" spans="1:6" x14ac:dyDescent="0.3">
      <c r="A870">
        <v>3</v>
      </c>
      <c r="B870">
        <v>7</v>
      </c>
      <c r="D870">
        <v>843</v>
      </c>
      <c r="E870">
        <v>4.6046668696626378</v>
      </c>
      <c r="F870">
        <v>-1.6046668696626378</v>
      </c>
    </row>
    <row r="871" spans="1:6" x14ac:dyDescent="0.3">
      <c r="A871">
        <v>7</v>
      </c>
      <c r="B871">
        <v>7</v>
      </c>
      <c r="D871">
        <v>844</v>
      </c>
      <c r="E871">
        <v>5.46404235899423</v>
      </c>
      <c r="F871">
        <v>3.53595764100577</v>
      </c>
    </row>
    <row r="872" spans="1:6" x14ac:dyDescent="0.3">
      <c r="A872">
        <v>2</v>
      </c>
      <c r="B872">
        <v>4</v>
      </c>
      <c r="D872">
        <v>845</v>
      </c>
      <c r="E872">
        <v>2.8859158909994527</v>
      </c>
      <c r="F872">
        <v>-0.88591589099945267</v>
      </c>
    </row>
    <row r="873" spans="1:6" x14ac:dyDescent="0.3">
      <c r="A873">
        <v>4</v>
      </c>
      <c r="B873">
        <v>6</v>
      </c>
      <c r="D873">
        <v>846</v>
      </c>
      <c r="E873">
        <v>6.7531055929916182</v>
      </c>
      <c r="F873">
        <v>4.2468944070083818</v>
      </c>
    </row>
    <row r="874" spans="1:6" x14ac:dyDescent="0.3">
      <c r="A874">
        <v>9</v>
      </c>
      <c r="B874">
        <v>9</v>
      </c>
      <c r="D874">
        <v>847</v>
      </c>
      <c r="E874">
        <v>4.6046668696626378</v>
      </c>
      <c r="F874">
        <v>6.3953331303373622</v>
      </c>
    </row>
    <row r="875" spans="1:6" x14ac:dyDescent="0.3">
      <c r="A875">
        <v>11</v>
      </c>
      <c r="B875">
        <v>9</v>
      </c>
      <c r="D875">
        <v>848</v>
      </c>
      <c r="E875">
        <v>4.1749791249968418</v>
      </c>
      <c r="F875">
        <v>-1.1749791249968418</v>
      </c>
    </row>
    <row r="876" spans="1:6" x14ac:dyDescent="0.3">
      <c r="A876">
        <v>8</v>
      </c>
      <c r="B876">
        <v>4</v>
      </c>
      <c r="D876">
        <v>849</v>
      </c>
      <c r="E876">
        <v>4.1749791249968418</v>
      </c>
      <c r="F876">
        <v>0.82502087500315824</v>
      </c>
    </row>
    <row r="877" spans="1:6" x14ac:dyDescent="0.3">
      <c r="A877">
        <v>5</v>
      </c>
      <c r="B877">
        <v>12</v>
      </c>
      <c r="D877">
        <v>850</v>
      </c>
      <c r="E877">
        <v>4.1749791249968418</v>
      </c>
      <c r="F877">
        <v>-0.17497912499684176</v>
      </c>
    </row>
    <row r="878" spans="1:6" x14ac:dyDescent="0.3">
      <c r="A878">
        <v>7</v>
      </c>
      <c r="B878">
        <v>13</v>
      </c>
      <c r="D878">
        <v>851</v>
      </c>
      <c r="E878">
        <v>5.0343546143284339</v>
      </c>
      <c r="F878">
        <v>-2.0343546143284339</v>
      </c>
    </row>
    <row r="879" spans="1:6" x14ac:dyDescent="0.3">
      <c r="A879">
        <v>2</v>
      </c>
      <c r="B879">
        <v>4</v>
      </c>
      <c r="D879">
        <v>852</v>
      </c>
      <c r="E879">
        <v>4.6046668696626378</v>
      </c>
      <c r="F879">
        <v>-2.6046668696626378</v>
      </c>
    </row>
    <row r="880" spans="1:6" x14ac:dyDescent="0.3">
      <c r="A880">
        <v>2</v>
      </c>
      <c r="B880">
        <v>4</v>
      </c>
      <c r="D880">
        <v>853</v>
      </c>
      <c r="E880">
        <v>4.6046668696626378</v>
      </c>
      <c r="F880">
        <v>3.3953331303373622</v>
      </c>
    </row>
    <row r="881" spans="1:6" x14ac:dyDescent="0.3">
      <c r="A881">
        <v>2</v>
      </c>
      <c r="B881">
        <v>9</v>
      </c>
      <c r="D881">
        <v>854</v>
      </c>
      <c r="E881">
        <v>5.0343546143284339</v>
      </c>
      <c r="F881">
        <v>-2.0343546143284339</v>
      </c>
    </row>
    <row r="882" spans="1:6" x14ac:dyDescent="0.3">
      <c r="A882">
        <v>7</v>
      </c>
      <c r="B882">
        <v>9</v>
      </c>
      <c r="D882">
        <v>855</v>
      </c>
      <c r="E882">
        <v>6.7531055929916182</v>
      </c>
      <c r="F882">
        <v>2.2468944070083818</v>
      </c>
    </row>
    <row r="883" spans="1:6" x14ac:dyDescent="0.3">
      <c r="A883">
        <v>9</v>
      </c>
      <c r="B883">
        <v>9</v>
      </c>
      <c r="D883">
        <v>856</v>
      </c>
      <c r="E883">
        <v>6.323417848325823</v>
      </c>
      <c r="F883">
        <v>-1.323417848325823</v>
      </c>
    </row>
    <row r="884" spans="1:6" x14ac:dyDescent="0.3">
      <c r="A884">
        <v>8</v>
      </c>
      <c r="B884">
        <v>6</v>
      </c>
      <c r="D884">
        <v>857</v>
      </c>
      <c r="E884">
        <v>5.0343546143284339</v>
      </c>
      <c r="F884">
        <v>-1.0343546143284339</v>
      </c>
    </row>
    <row r="885" spans="1:6" x14ac:dyDescent="0.3">
      <c r="A885">
        <v>8</v>
      </c>
      <c r="B885">
        <v>6</v>
      </c>
      <c r="D885">
        <v>858</v>
      </c>
      <c r="E885">
        <v>3.3156036356652487</v>
      </c>
      <c r="F885">
        <v>-0.31560363566524874</v>
      </c>
    </row>
    <row r="886" spans="1:6" x14ac:dyDescent="0.3">
      <c r="A886">
        <v>3</v>
      </c>
      <c r="B886">
        <v>8</v>
      </c>
      <c r="D886">
        <v>859</v>
      </c>
      <c r="E886">
        <v>4.6046668696626378</v>
      </c>
      <c r="F886">
        <v>-0.60466686966263783</v>
      </c>
    </row>
    <row r="887" spans="1:6" x14ac:dyDescent="0.3">
      <c r="A887">
        <v>6</v>
      </c>
      <c r="B887">
        <v>6</v>
      </c>
      <c r="D887">
        <v>860</v>
      </c>
      <c r="E887">
        <v>3.7452913803310453</v>
      </c>
      <c r="F887">
        <v>2.2547086196689547</v>
      </c>
    </row>
    <row r="888" spans="1:6" x14ac:dyDescent="0.3">
      <c r="A888">
        <v>7</v>
      </c>
      <c r="B888">
        <v>9</v>
      </c>
      <c r="D888">
        <v>861</v>
      </c>
      <c r="E888">
        <v>5.893730103660026</v>
      </c>
      <c r="F888">
        <v>1.106269896339974</v>
      </c>
    </row>
    <row r="889" spans="1:6" x14ac:dyDescent="0.3">
      <c r="A889">
        <v>1</v>
      </c>
      <c r="B889">
        <v>2</v>
      </c>
      <c r="D889">
        <v>862</v>
      </c>
      <c r="E889">
        <v>5.0343546143284339</v>
      </c>
      <c r="F889">
        <v>-2.0343546143284339</v>
      </c>
    </row>
    <row r="890" spans="1:6" x14ac:dyDescent="0.3">
      <c r="A890">
        <v>5</v>
      </c>
      <c r="B890">
        <v>8</v>
      </c>
      <c r="D890">
        <v>863</v>
      </c>
      <c r="E890">
        <v>5.0343546143284339</v>
      </c>
      <c r="F890">
        <v>-2.0343546143284339</v>
      </c>
    </row>
    <row r="891" spans="1:6" x14ac:dyDescent="0.3">
      <c r="A891">
        <v>8</v>
      </c>
      <c r="B891">
        <v>12</v>
      </c>
      <c r="D891">
        <v>864</v>
      </c>
      <c r="E891">
        <v>5.46404235899423</v>
      </c>
      <c r="F891">
        <v>-0.46404235899422996</v>
      </c>
    </row>
    <row r="892" spans="1:6" x14ac:dyDescent="0.3">
      <c r="A892">
        <v>6</v>
      </c>
      <c r="B892">
        <v>13</v>
      </c>
      <c r="D892">
        <v>865</v>
      </c>
      <c r="E892">
        <v>6.7531055929916182</v>
      </c>
      <c r="F892">
        <v>4.2468944070083818</v>
      </c>
    </row>
    <row r="893" spans="1:6" x14ac:dyDescent="0.3">
      <c r="A893">
        <v>6</v>
      </c>
      <c r="B893">
        <v>13</v>
      </c>
      <c r="D893">
        <v>866</v>
      </c>
      <c r="E893">
        <v>6.7531055929916182</v>
      </c>
      <c r="F893">
        <v>-0.75310559299161817</v>
      </c>
    </row>
    <row r="894" spans="1:6" x14ac:dyDescent="0.3">
      <c r="A894">
        <v>2</v>
      </c>
      <c r="B894">
        <v>3</v>
      </c>
      <c r="D894">
        <v>867</v>
      </c>
      <c r="E894">
        <v>5.0343546143284339</v>
      </c>
      <c r="F894">
        <v>5.9656453856715661</v>
      </c>
    </row>
    <row r="895" spans="1:6" x14ac:dyDescent="0.3">
      <c r="A895">
        <v>5</v>
      </c>
      <c r="B895">
        <v>6</v>
      </c>
      <c r="D895">
        <v>868</v>
      </c>
      <c r="E895">
        <v>2.8859158909994527</v>
      </c>
      <c r="F895">
        <v>-0.88591589099945267</v>
      </c>
    </row>
    <row r="896" spans="1:6" x14ac:dyDescent="0.3">
      <c r="A896">
        <v>8</v>
      </c>
      <c r="B896">
        <v>7</v>
      </c>
      <c r="D896">
        <v>869</v>
      </c>
      <c r="E896">
        <v>4.6046668696626378</v>
      </c>
      <c r="F896">
        <v>-1.6046668696626378</v>
      </c>
    </row>
    <row r="897" spans="1:6" x14ac:dyDescent="0.3">
      <c r="A897">
        <v>2</v>
      </c>
      <c r="B897">
        <v>4</v>
      </c>
      <c r="D897">
        <v>870</v>
      </c>
      <c r="E897">
        <v>4.6046668696626378</v>
      </c>
      <c r="F897">
        <v>2.3953331303373622</v>
      </c>
    </row>
    <row r="898" spans="1:6" x14ac:dyDescent="0.3">
      <c r="A898">
        <v>8</v>
      </c>
      <c r="B898">
        <v>4</v>
      </c>
      <c r="D898">
        <v>871</v>
      </c>
      <c r="E898">
        <v>3.3156036356652487</v>
      </c>
      <c r="F898">
        <v>-1.3156036356652487</v>
      </c>
    </row>
    <row r="899" spans="1:6" x14ac:dyDescent="0.3">
      <c r="A899">
        <v>3</v>
      </c>
      <c r="B899">
        <v>8</v>
      </c>
      <c r="D899">
        <v>872</v>
      </c>
      <c r="E899">
        <v>4.1749791249968418</v>
      </c>
      <c r="F899">
        <v>-0.17497912499684176</v>
      </c>
    </row>
    <row r="900" spans="1:6" x14ac:dyDescent="0.3">
      <c r="A900">
        <v>9</v>
      </c>
      <c r="B900">
        <v>8</v>
      </c>
      <c r="D900">
        <v>873</v>
      </c>
      <c r="E900">
        <v>5.46404235899423</v>
      </c>
      <c r="F900">
        <v>3.53595764100577</v>
      </c>
    </row>
    <row r="901" spans="1:6" x14ac:dyDescent="0.3">
      <c r="A901">
        <v>11</v>
      </c>
      <c r="B901">
        <v>7</v>
      </c>
      <c r="D901">
        <v>874</v>
      </c>
      <c r="E901">
        <v>5.46404235899423</v>
      </c>
      <c r="F901">
        <v>5.53595764100577</v>
      </c>
    </row>
    <row r="902" spans="1:6" x14ac:dyDescent="0.3">
      <c r="A902">
        <v>3</v>
      </c>
      <c r="B902">
        <v>10</v>
      </c>
      <c r="D902">
        <v>875</v>
      </c>
      <c r="E902">
        <v>3.3156036356652487</v>
      </c>
      <c r="F902">
        <v>4.6843963643347513</v>
      </c>
    </row>
    <row r="903" spans="1:6" x14ac:dyDescent="0.3">
      <c r="A903">
        <v>4</v>
      </c>
      <c r="B903">
        <v>8</v>
      </c>
      <c r="D903">
        <v>876</v>
      </c>
      <c r="E903">
        <v>6.7531055929916182</v>
      </c>
      <c r="F903">
        <v>-1.7531055929916182</v>
      </c>
    </row>
    <row r="904" spans="1:6" x14ac:dyDescent="0.3">
      <c r="A904">
        <v>4</v>
      </c>
      <c r="B904">
        <v>11</v>
      </c>
      <c r="D904">
        <v>877</v>
      </c>
      <c r="E904">
        <v>7.1827933376574151</v>
      </c>
      <c r="F904">
        <v>-0.18279333765741512</v>
      </c>
    </row>
    <row r="905" spans="1:6" x14ac:dyDescent="0.3">
      <c r="A905">
        <v>4</v>
      </c>
      <c r="B905">
        <v>8</v>
      </c>
      <c r="D905">
        <v>878</v>
      </c>
      <c r="E905">
        <v>3.3156036356652487</v>
      </c>
      <c r="F905">
        <v>-1.3156036356652487</v>
      </c>
    </row>
    <row r="906" spans="1:6" x14ac:dyDescent="0.3">
      <c r="A906">
        <v>8</v>
      </c>
      <c r="B906">
        <v>6</v>
      </c>
      <c r="D906">
        <v>879</v>
      </c>
      <c r="E906">
        <v>3.3156036356652487</v>
      </c>
      <c r="F906">
        <v>-1.3156036356652487</v>
      </c>
    </row>
    <row r="907" spans="1:6" x14ac:dyDescent="0.3">
      <c r="A907">
        <v>4</v>
      </c>
      <c r="B907">
        <v>9</v>
      </c>
      <c r="D907">
        <v>880</v>
      </c>
      <c r="E907">
        <v>5.46404235899423</v>
      </c>
      <c r="F907">
        <v>-3.46404235899423</v>
      </c>
    </row>
    <row r="908" spans="1:6" x14ac:dyDescent="0.3">
      <c r="A908">
        <v>8</v>
      </c>
      <c r="B908">
        <v>12</v>
      </c>
      <c r="D908">
        <v>881</v>
      </c>
      <c r="E908">
        <v>5.46404235899423</v>
      </c>
      <c r="F908">
        <v>1.53595764100577</v>
      </c>
    </row>
    <row r="909" spans="1:6" x14ac:dyDescent="0.3">
      <c r="A909">
        <v>4</v>
      </c>
      <c r="B909">
        <v>8</v>
      </c>
      <c r="D909">
        <v>882</v>
      </c>
      <c r="E909">
        <v>5.46404235899423</v>
      </c>
      <c r="F909">
        <v>3.53595764100577</v>
      </c>
    </row>
    <row r="910" spans="1:6" x14ac:dyDescent="0.3">
      <c r="A910">
        <v>7</v>
      </c>
      <c r="B910">
        <v>9</v>
      </c>
      <c r="D910">
        <v>883</v>
      </c>
      <c r="E910">
        <v>4.1749791249968418</v>
      </c>
      <c r="F910">
        <v>3.8250208750031582</v>
      </c>
    </row>
    <row r="911" spans="1:6" x14ac:dyDescent="0.3">
      <c r="A911">
        <v>7</v>
      </c>
      <c r="B911">
        <v>11</v>
      </c>
      <c r="D911">
        <v>884</v>
      </c>
      <c r="E911">
        <v>4.1749791249968418</v>
      </c>
      <c r="F911">
        <v>3.8250208750031582</v>
      </c>
    </row>
    <row r="912" spans="1:6" x14ac:dyDescent="0.3">
      <c r="A912">
        <v>9</v>
      </c>
      <c r="B912">
        <v>4</v>
      </c>
      <c r="D912">
        <v>885</v>
      </c>
      <c r="E912">
        <v>5.0343546143284339</v>
      </c>
      <c r="F912">
        <v>-2.0343546143284339</v>
      </c>
    </row>
    <row r="913" spans="1:6" x14ac:dyDescent="0.3">
      <c r="A913">
        <v>8</v>
      </c>
      <c r="B913">
        <v>6</v>
      </c>
      <c r="D913">
        <v>886</v>
      </c>
      <c r="E913">
        <v>4.1749791249968418</v>
      </c>
      <c r="F913">
        <v>1.8250208750031582</v>
      </c>
    </row>
    <row r="914" spans="1:6" x14ac:dyDescent="0.3">
      <c r="A914">
        <v>8</v>
      </c>
      <c r="B914">
        <v>6</v>
      </c>
      <c r="D914">
        <v>887</v>
      </c>
      <c r="E914">
        <v>5.46404235899423</v>
      </c>
      <c r="F914">
        <v>1.53595764100577</v>
      </c>
    </row>
    <row r="915" spans="1:6" x14ac:dyDescent="0.3">
      <c r="A915">
        <v>7</v>
      </c>
      <c r="B915">
        <v>6</v>
      </c>
      <c r="D915">
        <v>888</v>
      </c>
      <c r="E915">
        <v>2.4562281463336566</v>
      </c>
      <c r="F915">
        <v>-1.4562281463336566</v>
      </c>
    </row>
    <row r="916" spans="1:6" x14ac:dyDescent="0.3">
      <c r="A916">
        <v>4</v>
      </c>
      <c r="B916">
        <v>8</v>
      </c>
      <c r="D916">
        <v>889</v>
      </c>
      <c r="E916">
        <v>5.0343546143284339</v>
      </c>
      <c r="F916">
        <v>-3.4354614328433897E-2</v>
      </c>
    </row>
    <row r="917" spans="1:6" x14ac:dyDescent="0.3">
      <c r="A917">
        <v>1</v>
      </c>
      <c r="B917">
        <v>4</v>
      </c>
      <c r="D917">
        <v>890</v>
      </c>
      <c r="E917">
        <v>6.7531055929916182</v>
      </c>
      <c r="F917">
        <v>1.2468944070083818</v>
      </c>
    </row>
    <row r="918" spans="1:6" x14ac:dyDescent="0.3">
      <c r="A918">
        <v>9</v>
      </c>
      <c r="B918">
        <v>13</v>
      </c>
      <c r="D918">
        <v>891</v>
      </c>
      <c r="E918">
        <v>7.1827933376574151</v>
      </c>
      <c r="F918">
        <v>-1.1827933376574151</v>
      </c>
    </row>
    <row r="919" spans="1:6" x14ac:dyDescent="0.3">
      <c r="A919">
        <v>5</v>
      </c>
      <c r="B919">
        <v>6</v>
      </c>
      <c r="D919">
        <v>892</v>
      </c>
      <c r="E919">
        <v>7.1827933376574151</v>
      </c>
      <c r="F919">
        <v>-1.1827933376574151</v>
      </c>
    </row>
    <row r="920" spans="1:6" x14ac:dyDescent="0.3">
      <c r="A920">
        <v>4</v>
      </c>
      <c r="B920">
        <v>5</v>
      </c>
      <c r="D920">
        <v>893</v>
      </c>
      <c r="E920">
        <v>2.8859158909994527</v>
      </c>
      <c r="F920">
        <v>-0.88591589099945267</v>
      </c>
    </row>
    <row r="921" spans="1:6" x14ac:dyDescent="0.3">
      <c r="A921">
        <v>8</v>
      </c>
      <c r="B921">
        <v>9</v>
      </c>
      <c r="D921">
        <v>894</v>
      </c>
      <c r="E921">
        <v>4.1749791249968418</v>
      </c>
      <c r="F921">
        <v>0.82502087500315824</v>
      </c>
    </row>
    <row r="922" spans="1:6" x14ac:dyDescent="0.3">
      <c r="A922">
        <v>7</v>
      </c>
      <c r="B922">
        <v>10</v>
      </c>
      <c r="D922">
        <v>895</v>
      </c>
      <c r="E922">
        <v>4.6046668696626378</v>
      </c>
      <c r="F922">
        <v>3.3953331303373622</v>
      </c>
    </row>
    <row r="923" spans="1:6" x14ac:dyDescent="0.3">
      <c r="A923">
        <v>8</v>
      </c>
      <c r="B923">
        <v>8</v>
      </c>
      <c r="D923">
        <v>896</v>
      </c>
      <c r="E923">
        <v>3.3156036356652487</v>
      </c>
      <c r="F923">
        <v>-1.3156036356652487</v>
      </c>
    </row>
    <row r="924" spans="1:6" x14ac:dyDescent="0.3">
      <c r="A924">
        <v>2</v>
      </c>
      <c r="B924">
        <v>7</v>
      </c>
      <c r="D924">
        <v>897</v>
      </c>
      <c r="E924">
        <v>3.3156036356652487</v>
      </c>
      <c r="F924">
        <v>4.6843963643347513</v>
      </c>
    </row>
    <row r="925" spans="1:6" x14ac:dyDescent="0.3">
      <c r="A925">
        <v>2</v>
      </c>
      <c r="B925">
        <v>4</v>
      </c>
      <c r="D925">
        <v>898</v>
      </c>
      <c r="E925">
        <v>5.0343546143284339</v>
      </c>
      <c r="F925">
        <v>-2.0343546143284339</v>
      </c>
    </row>
    <row r="926" spans="1:6" x14ac:dyDescent="0.3">
      <c r="A926">
        <v>9</v>
      </c>
      <c r="B926">
        <v>7</v>
      </c>
      <c r="D926">
        <v>899</v>
      </c>
      <c r="E926">
        <v>5.0343546143284339</v>
      </c>
      <c r="F926">
        <v>3.9656453856715661</v>
      </c>
    </row>
    <row r="927" spans="1:6" x14ac:dyDescent="0.3">
      <c r="A927">
        <v>5</v>
      </c>
      <c r="B927">
        <v>10</v>
      </c>
      <c r="D927">
        <v>900</v>
      </c>
      <c r="E927">
        <v>4.6046668696626378</v>
      </c>
      <c r="F927">
        <v>6.3953331303373622</v>
      </c>
    </row>
    <row r="928" spans="1:6" x14ac:dyDescent="0.3">
      <c r="A928">
        <v>7</v>
      </c>
      <c r="B928">
        <v>7</v>
      </c>
      <c r="D928">
        <v>901</v>
      </c>
      <c r="E928">
        <v>5.893730103660026</v>
      </c>
      <c r="F928">
        <v>-2.893730103660026</v>
      </c>
    </row>
    <row r="929" spans="1:6" x14ac:dyDescent="0.3">
      <c r="A929">
        <v>4</v>
      </c>
      <c r="B929">
        <v>5</v>
      </c>
      <c r="D929">
        <v>902</v>
      </c>
      <c r="E929">
        <v>5.0343546143284339</v>
      </c>
      <c r="F929">
        <v>-1.0343546143284339</v>
      </c>
    </row>
    <row r="930" spans="1:6" x14ac:dyDescent="0.3">
      <c r="A930">
        <v>4</v>
      </c>
      <c r="B930">
        <v>8</v>
      </c>
      <c r="D930">
        <v>903</v>
      </c>
      <c r="E930">
        <v>6.323417848325823</v>
      </c>
      <c r="F930">
        <v>-2.323417848325823</v>
      </c>
    </row>
    <row r="931" spans="1:6" x14ac:dyDescent="0.3">
      <c r="A931">
        <v>3</v>
      </c>
      <c r="B931">
        <v>6</v>
      </c>
      <c r="D931">
        <v>904</v>
      </c>
      <c r="E931">
        <v>5.0343546143284339</v>
      </c>
      <c r="F931">
        <v>-1.0343546143284339</v>
      </c>
    </row>
    <row r="932" spans="1:6" x14ac:dyDescent="0.3">
      <c r="A932">
        <v>3</v>
      </c>
      <c r="B932">
        <v>7</v>
      </c>
      <c r="D932">
        <v>905</v>
      </c>
      <c r="E932">
        <v>4.1749791249968418</v>
      </c>
      <c r="F932">
        <v>3.8250208750031582</v>
      </c>
    </row>
    <row r="933" spans="1:6" x14ac:dyDescent="0.3">
      <c r="A933">
        <v>7</v>
      </c>
      <c r="B933">
        <v>7</v>
      </c>
      <c r="D933">
        <v>906</v>
      </c>
      <c r="E933">
        <v>5.46404235899423</v>
      </c>
      <c r="F933">
        <v>-1.46404235899423</v>
      </c>
    </row>
    <row r="934" spans="1:6" x14ac:dyDescent="0.3">
      <c r="A934">
        <v>9</v>
      </c>
      <c r="B934">
        <v>5</v>
      </c>
      <c r="D934">
        <v>907</v>
      </c>
      <c r="E934">
        <v>6.7531055929916182</v>
      </c>
      <c r="F934">
        <v>1.2468944070083818</v>
      </c>
    </row>
    <row r="935" spans="1:6" x14ac:dyDescent="0.3">
      <c r="A935">
        <v>7</v>
      </c>
      <c r="B935">
        <v>13</v>
      </c>
      <c r="D935">
        <v>908</v>
      </c>
      <c r="E935">
        <v>5.0343546143284339</v>
      </c>
      <c r="F935">
        <v>-1.0343546143284339</v>
      </c>
    </row>
    <row r="936" spans="1:6" x14ac:dyDescent="0.3">
      <c r="A936">
        <v>4</v>
      </c>
      <c r="B936">
        <v>9</v>
      </c>
      <c r="D936">
        <v>909</v>
      </c>
      <c r="E936">
        <v>5.46404235899423</v>
      </c>
      <c r="F936">
        <v>1.53595764100577</v>
      </c>
    </row>
    <row r="937" spans="1:6" x14ac:dyDescent="0.3">
      <c r="A937">
        <v>6</v>
      </c>
      <c r="B937">
        <v>13</v>
      </c>
      <c r="D937">
        <v>910</v>
      </c>
      <c r="E937">
        <v>6.323417848325823</v>
      </c>
      <c r="F937">
        <v>0.67658215167417701</v>
      </c>
    </row>
    <row r="938" spans="1:6" x14ac:dyDescent="0.3">
      <c r="A938">
        <v>2</v>
      </c>
      <c r="B938">
        <v>13</v>
      </c>
      <c r="D938">
        <v>911</v>
      </c>
      <c r="E938">
        <v>3.3156036356652487</v>
      </c>
      <c r="F938">
        <v>5.6843963643347513</v>
      </c>
    </row>
    <row r="939" spans="1:6" x14ac:dyDescent="0.3">
      <c r="A939">
        <v>6</v>
      </c>
      <c r="B939">
        <v>5</v>
      </c>
      <c r="D939">
        <v>912</v>
      </c>
      <c r="E939">
        <v>4.1749791249968418</v>
      </c>
      <c r="F939">
        <v>3.8250208750031582</v>
      </c>
    </row>
    <row r="940" spans="1:6" x14ac:dyDescent="0.3">
      <c r="A940">
        <v>6</v>
      </c>
      <c r="B940">
        <v>5</v>
      </c>
      <c r="D940">
        <v>913</v>
      </c>
      <c r="E940">
        <v>4.1749791249968418</v>
      </c>
      <c r="F940">
        <v>3.8250208750031582</v>
      </c>
    </row>
    <row r="941" spans="1:6" x14ac:dyDescent="0.3">
      <c r="A941">
        <v>3</v>
      </c>
      <c r="B941">
        <v>10</v>
      </c>
      <c r="D941">
        <v>914</v>
      </c>
      <c r="E941">
        <v>4.1749791249968418</v>
      </c>
      <c r="F941">
        <v>2.8250208750031582</v>
      </c>
    </row>
    <row r="942" spans="1:6" x14ac:dyDescent="0.3">
      <c r="A942">
        <v>8</v>
      </c>
      <c r="B942">
        <v>9</v>
      </c>
      <c r="D942">
        <v>915</v>
      </c>
      <c r="E942">
        <v>5.0343546143284339</v>
      </c>
      <c r="F942">
        <v>-1.0343546143284339</v>
      </c>
    </row>
    <row r="943" spans="1:6" x14ac:dyDescent="0.3">
      <c r="A943">
        <v>1</v>
      </c>
      <c r="B943">
        <v>3</v>
      </c>
      <c r="D943">
        <v>916</v>
      </c>
      <c r="E943">
        <v>3.3156036356652487</v>
      </c>
      <c r="F943">
        <v>-2.3156036356652487</v>
      </c>
    </row>
    <row r="944" spans="1:6" x14ac:dyDescent="0.3">
      <c r="A944">
        <v>8</v>
      </c>
      <c r="B944">
        <v>7</v>
      </c>
      <c r="D944">
        <v>917</v>
      </c>
      <c r="E944">
        <v>7.1827933376574151</v>
      </c>
      <c r="F944">
        <v>1.8172066623425849</v>
      </c>
    </row>
    <row r="945" spans="1:6" x14ac:dyDescent="0.3">
      <c r="A945">
        <v>8</v>
      </c>
      <c r="B945">
        <v>7</v>
      </c>
      <c r="D945">
        <v>918</v>
      </c>
      <c r="E945">
        <v>4.1749791249968418</v>
      </c>
      <c r="F945">
        <v>0.82502087500315824</v>
      </c>
    </row>
    <row r="946" spans="1:6" x14ac:dyDescent="0.3">
      <c r="A946">
        <v>5</v>
      </c>
      <c r="B946">
        <v>10</v>
      </c>
      <c r="D946">
        <v>919</v>
      </c>
      <c r="E946">
        <v>3.7452913803310453</v>
      </c>
      <c r="F946">
        <v>0.25470861966895475</v>
      </c>
    </row>
    <row r="947" spans="1:6" x14ac:dyDescent="0.3">
      <c r="A947">
        <v>4</v>
      </c>
      <c r="B947">
        <v>5</v>
      </c>
      <c r="D947">
        <v>920</v>
      </c>
      <c r="E947">
        <v>5.46404235899423</v>
      </c>
      <c r="F947">
        <v>2.53595764100577</v>
      </c>
    </row>
    <row r="948" spans="1:6" x14ac:dyDescent="0.3">
      <c r="A948">
        <v>7</v>
      </c>
      <c r="B948">
        <v>4</v>
      </c>
      <c r="D948">
        <v>921</v>
      </c>
      <c r="E948">
        <v>5.893730103660026</v>
      </c>
      <c r="F948">
        <v>1.106269896339974</v>
      </c>
    </row>
    <row r="949" spans="1:6" x14ac:dyDescent="0.3">
      <c r="A949">
        <v>7</v>
      </c>
      <c r="B949">
        <v>5</v>
      </c>
      <c r="D949">
        <v>922</v>
      </c>
      <c r="E949">
        <v>5.0343546143284339</v>
      </c>
      <c r="F949">
        <v>2.9656453856715661</v>
      </c>
    </row>
    <row r="950" spans="1:6" x14ac:dyDescent="0.3">
      <c r="A950">
        <v>7</v>
      </c>
      <c r="B950">
        <v>7</v>
      </c>
      <c r="D950">
        <v>923</v>
      </c>
      <c r="E950">
        <v>4.6046668696626378</v>
      </c>
      <c r="F950">
        <v>-2.6046668696626378</v>
      </c>
    </row>
    <row r="951" spans="1:6" x14ac:dyDescent="0.3">
      <c r="A951">
        <v>4</v>
      </c>
      <c r="B951">
        <v>8</v>
      </c>
      <c r="D951">
        <v>924</v>
      </c>
      <c r="E951">
        <v>3.3156036356652487</v>
      </c>
      <c r="F951">
        <v>-1.3156036356652487</v>
      </c>
    </row>
    <row r="952" spans="1:6" x14ac:dyDescent="0.3">
      <c r="A952">
        <v>2</v>
      </c>
      <c r="B952">
        <v>4</v>
      </c>
      <c r="D952">
        <v>925</v>
      </c>
      <c r="E952">
        <v>4.6046668696626378</v>
      </c>
      <c r="F952">
        <v>4.3953331303373622</v>
      </c>
    </row>
    <row r="953" spans="1:6" x14ac:dyDescent="0.3">
      <c r="A953">
        <v>2</v>
      </c>
      <c r="B953">
        <v>4</v>
      </c>
      <c r="D953">
        <v>926</v>
      </c>
      <c r="E953">
        <v>5.893730103660026</v>
      </c>
      <c r="F953">
        <v>-0.89373010366002603</v>
      </c>
    </row>
    <row r="954" spans="1:6" x14ac:dyDescent="0.3">
      <c r="A954">
        <v>10</v>
      </c>
      <c r="B954">
        <v>7</v>
      </c>
      <c r="D954">
        <v>927</v>
      </c>
      <c r="E954">
        <v>4.6046668696626378</v>
      </c>
      <c r="F954">
        <v>2.3953331303373622</v>
      </c>
    </row>
    <row r="955" spans="1:6" x14ac:dyDescent="0.3">
      <c r="A955">
        <v>9</v>
      </c>
      <c r="B955">
        <v>7</v>
      </c>
      <c r="D955">
        <v>928</v>
      </c>
      <c r="E955">
        <v>3.7452913803310453</v>
      </c>
      <c r="F955">
        <v>0.25470861966895475</v>
      </c>
    </row>
    <row r="956" spans="1:6" x14ac:dyDescent="0.3">
      <c r="A956">
        <v>8</v>
      </c>
      <c r="B956">
        <v>4</v>
      </c>
      <c r="D956">
        <v>929</v>
      </c>
      <c r="E956">
        <v>5.0343546143284339</v>
      </c>
      <c r="F956">
        <v>-1.0343546143284339</v>
      </c>
    </row>
    <row r="957" spans="1:6" x14ac:dyDescent="0.3">
      <c r="A957">
        <v>5</v>
      </c>
      <c r="B957">
        <v>9</v>
      </c>
      <c r="D957">
        <v>930</v>
      </c>
      <c r="E957">
        <v>4.1749791249968418</v>
      </c>
      <c r="F957">
        <v>-1.1749791249968418</v>
      </c>
    </row>
    <row r="958" spans="1:6" x14ac:dyDescent="0.3">
      <c r="A958">
        <v>7</v>
      </c>
      <c r="B958">
        <v>9</v>
      </c>
      <c r="D958">
        <v>931</v>
      </c>
      <c r="E958">
        <v>4.6046668696626378</v>
      </c>
      <c r="F958">
        <v>-1.6046668696626378</v>
      </c>
    </row>
    <row r="959" spans="1:6" x14ac:dyDescent="0.3">
      <c r="A959">
        <v>4</v>
      </c>
      <c r="B959">
        <v>8</v>
      </c>
      <c r="D959">
        <v>932</v>
      </c>
      <c r="E959">
        <v>4.6046668696626378</v>
      </c>
      <c r="F959">
        <v>2.3953331303373622</v>
      </c>
    </row>
    <row r="960" spans="1:6" x14ac:dyDescent="0.3">
      <c r="A960">
        <v>8</v>
      </c>
      <c r="B960">
        <v>11</v>
      </c>
      <c r="D960">
        <v>933</v>
      </c>
      <c r="E960">
        <v>3.7452913803310453</v>
      </c>
      <c r="F960">
        <v>5.2547086196689552</v>
      </c>
    </row>
    <row r="961" spans="1:6" x14ac:dyDescent="0.3">
      <c r="A961">
        <v>2</v>
      </c>
      <c r="B961">
        <v>5</v>
      </c>
      <c r="D961">
        <v>934</v>
      </c>
      <c r="E961">
        <v>7.1827933376574151</v>
      </c>
      <c r="F961">
        <v>-0.18279333765741512</v>
      </c>
    </row>
    <row r="962" spans="1:6" x14ac:dyDescent="0.3">
      <c r="A962">
        <v>4</v>
      </c>
      <c r="B962">
        <v>7</v>
      </c>
      <c r="D962">
        <v>935</v>
      </c>
      <c r="E962">
        <v>5.46404235899423</v>
      </c>
      <c r="F962">
        <v>-1.46404235899423</v>
      </c>
    </row>
    <row r="963" spans="1:6" x14ac:dyDescent="0.3">
      <c r="A963">
        <v>6</v>
      </c>
      <c r="B963">
        <v>10</v>
      </c>
      <c r="D963">
        <v>936</v>
      </c>
      <c r="E963">
        <v>7.1827933376574151</v>
      </c>
      <c r="F963">
        <v>-1.1827933376574151</v>
      </c>
    </row>
    <row r="964" spans="1:6" x14ac:dyDescent="0.3">
      <c r="A964">
        <v>6</v>
      </c>
      <c r="B964">
        <v>10</v>
      </c>
      <c r="D964">
        <v>937</v>
      </c>
      <c r="E964">
        <v>7.1827933376574151</v>
      </c>
      <c r="F964">
        <v>-5.1827933376574151</v>
      </c>
    </row>
    <row r="965" spans="1:6" x14ac:dyDescent="0.3">
      <c r="A965">
        <v>7</v>
      </c>
      <c r="B965">
        <v>7</v>
      </c>
      <c r="D965">
        <v>938</v>
      </c>
      <c r="E965">
        <v>3.7452913803310453</v>
      </c>
      <c r="F965">
        <v>2.2547086196689547</v>
      </c>
    </row>
    <row r="966" spans="1:6" x14ac:dyDescent="0.3">
      <c r="A966">
        <v>10</v>
      </c>
      <c r="B966">
        <v>8</v>
      </c>
      <c r="D966">
        <v>939</v>
      </c>
      <c r="E966">
        <v>3.7452913803310453</v>
      </c>
      <c r="F966">
        <v>2.2547086196689547</v>
      </c>
    </row>
    <row r="967" spans="1:6" x14ac:dyDescent="0.3">
      <c r="A967">
        <v>7</v>
      </c>
      <c r="B967">
        <v>4</v>
      </c>
      <c r="D967">
        <v>940</v>
      </c>
      <c r="E967">
        <v>5.893730103660026</v>
      </c>
      <c r="F967">
        <v>-2.893730103660026</v>
      </c>
    </row>
    <row r="968" spans="1:6" x14ac:dyDescent="0.3">
      <c r="A968">
        <v>8</v>
      </c>
      <c r="B968">
        <v>6</v>
      </c>
      <c r="D968">
        <v>941</v>
      </c>
      <c r="E968">
        <v>5.46404235899423</v>
      </c>
      <c r="F968">
        <v>2.53595764100577</v>
      </c>
    </row>
    <row r="969" spans="1:6" x14ac:dyDescent="0.3">
      <c r="A969">
        <v>3</v>
      </c>
      <c r="B969">
        <v>11</v>
      </c>
      <c r="D969">
        <v>942</v>
      </c>
      <c r="E969">
        <v>2.8859158909994527</v>
      </c>
      <c r="F969">
        <v>-1.8859158909994527</v>
      </c>
    </row>
    <row r="970" spans="1:6" x14ac:dyDescent="0.3">
      <c r="A970">
        <v>11</v>
      </c>
      <c r="B970">
        <v>8</v>
      </c>
      <c r="D970">
        <v>943</v>
      </c>
      <c r="E970">
        <v>4.6046668696626378</v>
      </c>
      <c r="F970">
        <v>3.3953331303373622</v>
      </c>
    </row>
    <row r="971" spans="1:6" x14ac:dyDescent="0.3">
      <c r="A971">
        <v>7</v>
      </c>
      <c r="B971">
        <v>8</v>
      </c>
      <c r="D971">
        <v>944</v>
      </c>
      <c r="E971">
        <v>4.6046668696626378</v>
      </c>
      <c r="F971">
        <v>3.3953331303373622</v>
      </c>
    </row>
    <row r="972" spans="1:6" x14ac:dyDescent="0.3">
      <c r="A972">
        <v>7</v>
      </c>
      <c r="B972">
        <v>6</v>
      </c>
      <c r="D972">
        <v>945</v>
      </c>
      <c r="E972">
        <v>5.893730103660026</v>
      </c>
      <c r="F972">
        <v>-0.89373010366002603</v>
      </c>
    </row>
    <row r="973" spans="1:6" x14ac:dyDescent="0.3">
      <c r="A973">
        <v>4</v>
      </c>
      <c r="B973">
        <v>3</v>
      </c>
      <c r="D973">
        <v>946</v>
      </c>
      <c r="E973">
        <v>3.7452913803310453</v>
      </c>
      <c r="F973">
        <v>0.25470861966895475</v>
      </c>
    </row>
    <row r="974" spans="1:6" x14ac:dyDescent="0.3">
      <c r="A974">
        <v>10</v>
      </c>
      <c r="B974">
        <v>8</v>
      </c>
      <c r="D974">
        <v>947</v>
      </c>
      <c r="E974">
        <v>3.3156036356652487</v>
      </c>
      <c r="F974">
        <v>3.6843963643347513</v>
      </c>
    </row>
    <row r="975" spans="1:6" x14ac:dyDescent="0.3">
      <c r="A975">
        <v>3</v>
      </c>
      <c r="B975">
        <v>9</v>
      </c>
      <c r="D975">
        <v>948</v>
      </c>
      <c r="E975">
        <v>3.7452913803310453</v>
      </c>
      <c r="F975">
        <v>3.2547086196689547</v>
      </c>
    </row>
    <row r="976" spans="1:6" x14ac:dyDescent="0.3">
      <c r="A976">
        <v>6</v>
      </c>
      <c r="B976">
        <v>5</v>
      </c>
      <c r="D976">
        <v>949</v>
      </c>
      <c r="E976">
        <v>4.6046668696626378</v>
      </c>
      <c r="F976">
        <v>2.3953331303373622</v>
      </c>
    </row>
    <row r="977" spans="1:6" x14ac:dyDescent="0.3">
      <c r="A977">
        <v>7</v>
      </c>
      <c r="B977">
        <v>7</v>
      </c>
      <c r="D977">
        <v>950</v>
      </c>
      <c r="E977">
        <v>5.0343546143284339</v>
      </c>
      <c r="F977">
        <v>-1.0343546143284339</v>
      </c>
    </row>
    <row r="978" spans="1:6" x14ac:dyDescent="0.3">
      <c r="A978">
        <v>9</v>
      </c>
      <c r="B978">
        <v>6</v>
      </c>
      <c r="D978">
        <v>951</v>
      </c>
      <c r="E978">
        <v>3.3156036356652487</v>
      </c>
      <c r="F978">
        <v>-1.3156036356652487</v>
      </c>
    </row>
    <row r="979" spans="1:6" x14ac:dyDescent="0.3">
      <c r="A979">
        <v>6</v>
      </c>
      <c r="B979">
        <v>3</v>
      </c>
      <c r="D979">
        <v>952</v>
      </c>
      <c r="E979">
        <v>3.3156036356652487</v>
      </c>
      <c r="F979">
        <v>-1.3156036356652487</v>
      </c>
    </row>
    <row r="980" spans="1:6" x14ac:dyDescent="0.3">
      <c r="A980">
        <v>2</v>
      </c>
      <c r="B980">
        <v>3</v>
      </c>
      <c r="D980">
        <v>953</v>
      </c>
      <c r="E980">
        <v>4.6046668696626378</v>
      </c>
      <c r="F980">
        <v>5.3953331303373622</v>
      </c>
    </row>
    <row r="981" spans="1:6" x14ac:dyDescent="0.3">
      <c r="A981">
        <v>6</v>
      </c>
      <c r="B981">
        <v>6</v>
      </c>
      <c r="D981">
        <v>954</v>
      </c>
      <c r="E981">
        <v>4.6046668696626378</v>
      </c>
      <c r="F981">
        <v>4.3953331303373622</v>
      </c>
    </row>
    <row r="982" spans="1:6" x14ac:dyDescent="0.3">
      <c r="A982">
        <v>11</v>
      </c>
      <c r="B982">
        <v>6</v>
      </c>
      <c r="D982">
        <v>955</v>
      </c>
      <c r="E982">
        <v>3.3156036356652487</v>
      </c>
      <c r="F982">
        <v>4.6843963643347513</v>
      </c>
    </row>
    <row r="983" spans="1:6" x14ac:dyDescent="0.3">
      <c r="A983">
        <v>5</v>
      </c>
      <c r="B983">
        <v>13</v>
      </c>
      <c r="D983">
        <v>956</v>
      </c>
      <c r="E983">
        <v>5.46404235899423</v>
      </c>
      <c r="F983">
        <v>-0.46404235899422996</v>
      </c>
    </row>
    <row r="984" spans="1:6" x14ac:dyDescent="0.3">
      <c r="A984">
        <v>7</v>
      </c>
      <c r="B984">
        <v>9</v>
      </c>
      <c r="D984">
        <v>957</v>
      </c>
      <c r="E984">
        <v>5.46404235899423</v>
      </c>
      <c r="F984">
        <v>1.53595764100577</v>
      </c>
    </row>
    <row r="985" spans="1:6" x14ac:dyDescent="0.3">
      <c r="A985">
        <v>2</v>
      </c>
      <c r="B985">
        <v>3</v>
      </c>
      <c r="D985">
        <v>958</v>
      </c>
      <c r="E985">
        <v>5.0343546143284339</v>
      </c>
      <c r="F985">
        <v>-1.0343546143284339</v>
      </c>
    </row>
    <row r="986" spans="1:6" x14ac:dyDescent="0.3">
      <c r="A986">
        <v>1</v>
      </c>
      <c r="B986">
        <v>6</v>
      </c>
      <c r="D986">
        <v>959</v>
      </c>
      <c r="E986">
        <v>6.323417848325823</v>
      </c>
      <c r="F986">
        <v>1.676582151674177</v>
      </c>
    </row>
    <row r="987" spans="1:6" x14ac:dyDescent="0.3">
      <c r="A987">
        <v>6</v>
      </c>
      <c r="B987">
        <v>11</v>
      </c>
      <c r="D987">
        <v>960</v>
      </c>
      <c r="E987">
        <v>3.7452913803310453</v>
      </c>
      <c r="F987">
        <v>-1.7452913803310453</v>
      </c>
    </row>
    <row r="988" spans="1:6" x14ac:dyDescent="0.3">
      <c r="A988">
        <v>7</v>
      </c>
      <c r="B988">
        <v>8</v>
      </c>
      <c r="D988">
        <v>961</v>
      </c>
      <c r="E988">
        <v>4.6046668696626378</v>
      </c>
      <c r="F988">
        <v>-0.60466686966263783</v>
      </c>
    </row>
    <row r="989" spans="1:6" x14ac:dyDescent="0.3">
      <c r="A989">
        <v>3</v>
      </c>
      <c r="B989">
        <v>6</v>
      </c>
      <c r="D989">
        <v>962</v>
      </c>
      <c r="E989">
        <v>5.893730103660026</v>
      </c>
      <c r="F989">
        <v>0.10626989633997397</v>
      </c>
    </row>
    <row r="990" spans="1:6" x14ac:dyDescent="0.3">
      <c r="A990">
        <v>3</v>
      </c>
      <c r="B990">
        <v>6</v>
      </c>
      <c r="D990">
        <v>963</v>
      </c>
      <c r="E990">
        <v>5.893730103660026</v>
      </c>
      <c r="F990">
        <v>0.10626989633997397</v>
      </c>
    </row>
    <row r="991" spans="1:6" x14ac:dyDescent="0.3">
      <c r="A991">
        <v>8</v>
      </c>
      <c r="B991">
        <v>5</v>
      </c>
      <c r="D991">
        <v>964</v>
      </c>
      <c r="E991">
        <v>4.6046668696626378</v>
      </c>
      <c r="F991">
        <v>2.3953331303373622</v>
      </c>
    </row>
    <row r="992" spans="1:6" x14ac:dyDescent="0.3">
      <c r="A992">
        <v>7</v>
      </c>
      <c r="B992">
        <v>10</v>
      </c>
      <c r="D992">
        <v>965</v>
      </c>
      <c r="E992">
        <v>5.0343546143284339</v>
      </c>
      <c r="F992">
        <v>4.9656453856715661</v>
      </c>
    </row>
    <row r="993" spans="1:6" x14ac:dyDescent="0.3">
      <c r="A993">
        <v>2</v>
      </c>
      <c r="B993">
        <v>4</v>
      </c>
      <c r="D993">
        <v>966</v>
      </c>
      <c r="E993">
        <v>3.3156036356652487</v>
      </c>
      <c r="F993">
        <v>3.6843963643347513</v>
      </c>
    </row>
    <row r="994" spans="1:6" x14ac:dyDescent="0.3">
      <c r="A994">
        <v>7</v>
      </c>
      <c r="B994">
        <v>11</v>
      </c>
      <c r="D994">
        <v>967</v>
      </c>
      <c r="E994">
        <v>4.1749791249968418</v>
      </c>
      <c r="F994">
        <v>3.8250208750031582</v>
      </c>
    </row>
    <row r="995" spans="1:6" x14ac:dyDescent="0.3">
      <c r="A995">
        <v>4</v>
      </c>
      <c r="B995">
        <v>11</v>
      </c>
      <c r="D995">
        <v>968</v>
      </c>
      <c r="E995">
        <v>6.323417848325823</v>
      </c>
      <c r="F995">
        <v>-3.323417848325823</v>
      </c>
    </row>
    <row r="996" spans="1:6" x14ac:dyDescent="0.3">
      <c r="A996">
        <v>4</v>
      </c>
      <c r="B996">
        <v>11</v>
      </c>
      <c r="D996">
        <v>969</v>
      </c>
      <c r="E996">
        <v>5.0343546143284339</v>
      </c>
      <c r="F996">
        <v>5.9656453856715661</v>
      </c>
    </row>
    <row r="997" spans="1:6" x14ac:dyDescent="0.3">
      <c r="A997">
        <v>7</v>
      </c>
      <c r="B997">
        <v>5</v>
      </c>
      <c r="D997">
        <v>970</v>
      </c>
      <c r="E997">
        <v>5.0343546143284339</v>
      </c>
      <c r="F997">
        <v>1.9656453856715661</v>
      </c>
    </row>
    <row r="998" spans="1:6" x14ac:dyDescent="0.3">
      <c r="A998">
        <v>8</v>
      </c>
      <c r="B998">
        <v>9</v>
      </c>
      <c r="D998">
        <v>971</v>
      </c>
      <c r="E998">
        <v>4.1749791249968418</v>
      </c>
      <c r="F998">
        <v>2.8250208750031582</v>
      </c>
    </row>
    <row r="999" spans="1:6" x14ac:dyDescent="0.3">
      <c r="A999">
        <v>4</v>
      </c>
      <c r="B999">
        <v>9</v>
      </c>
      <c r="D999">
        <v>972</v>
      </c>
      <c r="E999">
        <v>2.8859158909994527</v>
      </c>
      <c r="F999">
        <v>1.1140841090005473</v>
      </c>
    </row>
    <row r="1000" spans="1:6" x14ac:dyDescent="0.3">
      <c r="A1000">
        <v>6</v>
      </c>
      <c r="B1000">
        <v>6</v>
      </c>
      <c r="D1000">
        <v>973</v>
      </c>
      <c r="E1000">
        <v>5.0343546143284339</v>
      </c>
      <c r="F1000">
        <v>4.9656453856715661</v>
      </c>
    </row>
    <row r="1001" spans="1:6" x14ac:dyDescent="0.3">
      <c r="A1001">
        <v>9</v>
      </c>
      <c r="B1001">
        <v>4</v>
      </c>
      <c r="D1001">
        <v>974</v>
      </c>
      <c r="E1001">
        <v>5.46404235899423</v>
      </c>
      <c r="F1001">
        <v>-2.46404235899423</v>
      </c>
    </row>
    <row r="1002" spans="1:6" x14ac:dyDescent="0.3">
      <c r="A1002">
        <v>6</v>
      </c>
      <c r="B1002">
        <v>11</v>
      </c>
      <c r="D1002">
        <v>975</v>
      </c>
      <c r="E1002">
        <v>3.7452913803310453</v>
      </c>
      <c r="F1002">
        <v>2.2547086196689547</v>
      </c>
    </row>
    <row r="1003" spans="1:6" x14ac:dyDescent="0.3">
      <c r="A1003">
        <v>2</v>
      </c>
      <c r="B1003">
        <v>5</v>
      </c>
      <c r="D1003">
        <v>976</v>
      </c>
      <c r="E1003">
        <v>4.6046668696626378</v>
      </c>
      <c r="F1003">
        <v>2.3953331303373622</v>
      </c>
    </row>
    <row r="1004" spans="1:6" x14ac:dyDescent="0.3">
      <c r="A1004">
        <v>2</v>
      </c>
      <c r="B1004">
        <v>5</v>
      </c>
      <c r="D1004">
        <v>977</v>
      </c>
      <c r="E1004">
        <v>4.1749791249968418</v>
      </c>
      <c r="F1004">
        <v>4.8250208750031582</v>
      </c>
    </row>
    <row r="1005" spans="1:6" x14ac:dyDescent="0.3">
      <c r="A1005">
        <v>6</v>
      </c>
      <c r="B1005">
        <v>9</v>
      </c>
      <c r="D1005">
        <v>978</v>
      </c>
      <c r="E1005">
        <v>2.8859158909994527</v>
      </c>
      <c r="F1005">
        <v>3.1140841090005473</v>
      </c>
    </row>
    <row r="1006" spans="1:6" x14ac:dyDescent="0.3">
      <c r="A1006">
        <v>5</v>
      </c>
      <c r="B1006">
        <v>11</v>
      </c>
      <c r="D1006">
        <v>979</v>
      </c>
      <c r="E1006">
        <v>2.8859158909994527</v>
      </c>
      <c r="F1006">
        <v>-0.88591589099945267</v>
      </c>
    </row>
    <row r="1007" spans="1:6" x14ac:dyDescent="0.3">
      <c r="A1007">
        <v>4</v>
      </c>
      <c r="B1007">
        <v>8</v>
      </c>
      <c r="D1007">
        <v>980</v>
      </c>
      <c r="E1007">
        <v>4.1749791249968418</v>
      </c>
      <c r="F1007">
        <v>1.8250208750031582</v>
      </c>
    </row>
    <row r="1008" spans="1:6" x14ac:dyDescent="0.3">
      <c r="A1008">
        <v>6</v>
      </c>
      <c r="B1008">
        <v>13</v>
      </c>
      <c r="D1008">
        <v>981</v>
      </c>
      <c r="E1008">
        <v>4.1749791249968418</v>
      </c>
      <c r="F1008">
        <v>6.8250208750031582</v>
      </c>
    </row>
    <row r="1009" spans="1:6" x14ac:dyDescent="0.3">
      <c r="A1009">
        <v>3</v>
      </c>
      <c r="B1009">
        <v>5</v>
      </c>
      <c r="D1009">
        <v>982</v>
      </c>
      <c r="E1009">
        <v>7.1827933376574151</v>
      </c>
      <c r="F1009">
        <v>-2.1827933376574151</v>
      </c>
    </row>
    <row r="1010" spans="1:6" x14ac:dyDescent="0.3">
      <c r="A1010">
        <v>3</v>
      </c>
      <c r="B1010">
        <v>5</v>
      </c>
      <c r="D1010">
        <v>983</v>
      </c>
      <c r="E1010">
        <v>5.46404235899423</v>
      </c>
      <c r="F1010">
        <v>1.53595764100577</v>
      </c>
    </row>
    <row r="1011" spans="1:6" x14ac:dyDescent="0.3">
      <c r="A1011">
        <v>4</v>
      </c>
      <c r="B1011">
        <v>4</v>
      </c>
      <c r="D1011">
        <v>984</v>
      </c>
      <c r="E1011">
        <v>2.8859158909994527</v>
      </c>
      <c r="F1011">
        <v>-0.88591589099945267</v>
      </c>
    </row>
    <row r="1012" spans="1:6" x14ac:dyDescent="0.3">
      <c r="A1012">
        <v>6</v>
      </c>
      <c r="B1012">
        <v>8</v>
      </c>
      <c r="D1012">
        <v>985</v>
      </c>
      <c r="E1012">
        <v>4.1749791249968418</v>
      </c>
      <c r="F1012">
        <v>-3.1749791249968418</v>
      </c>
    </row>
    <row r="1013" spans="1:6" x14ac:dyDescent="0.3">
      <c r="A1013">
        <v>5</v>
      </c>
      <c r="B1013">
        <v>4</v>
      </c>
      <c r="D1013">
        <v>986</v>
      </c>
      <c r="E1013">
        <v>6.323417848325823</v>
      </c>
      <c r="F1013">
        <v>-0.32341784832582299</v>
      </c>
    </row>
    <row r="1014" spans="1:6" x14ac:dyDescent="0.3">
      <c r="A1014">
        <v>1</v>
      </c>
      <c r="B1014">
        <v>2</v>
      </c>
      <c r="D1014">
        <v>987</v>
      </c>
      <c r="E1014">
        <v>5.0343546143284339</v>
      </c>
      <c r="F1014">
        <v>1.9656453856715661</v>
      </c>
    </row>
    <row r="1015" spans="1:6" x14ac:dyDescent="0.3">
      <c r="A1015">
        <v>6</v>
      </c>
      <c r="B1015">
        <v>7</v>
      </c>
      <c r="D1015">
        <v>988</v>
      </c>
      <c r="E1015">
        <v>4.1749791249968418</v>
      </c>
      <c r="F1015">
        <v>-1.1749791249968418</v>
      </c>
    </row>
    <row r="1016" spans="1:6" x14ac:dyDescent="0.3">
      <c r="A1016">
        <v>9</v>
      </c>
      <c r="B1016">
        <v>8</v>
      </c>
      <c r="D1016">
        <v>989</v>
      </c>
      <c r="E1016">
        <v>4.1749791249968418</v>
      </c>
      <c r="F1016">
        <v>-1.1749791249968418</v>
      </c>
    </row>
    <row r="1017" spans="1:6" x14ac:dyDescent="0.3">
      <c r="A1017">
        <v>9</v>
      </c>
      <c r="B1017">
        <v>8</v>
      </c>
      <c r="D1017">
        <v>990</v>
      </c>
      <c r="E1017">
        <v>3.7452913803310453</v>
      </c>
      <c r="F1017">
        <v>4.2547086196689552</v>
      </c>
    </row>
    <row r="1018" spans="1:6" x14ac:dyDescent="0.3">
      <c r="A1018">
        <v>1</v>
      </c>
      <c r="B1018">
        <v>3</v>
      </c>
      <c r="D1018">
        <v>991</v>
      </c>
      <c r="E1018">
        <v>5.893730103660026</v>
      </c>
      <c r="F1018">
        <v>1.106269896339974</v>
      </c>
    </row>
    <row r="1019" spans="1:6" x14ac:dyDescent="0.3">
      <c r="A1019">
        <v>3</v>
      </c>
      <c r="B1019">
        <v>5</v>
      </c>
      <c r="D1019">
        <v>992</v>
      </c>
      <c r="E1019">
        <v>3.3156036356652487</v>
      </c>
      <c r="F1019">
        <v>-1.3156036356652487</v>
      </c>
    </row>
    <row r="1020" spans="1:6" x14ac:dyDescent="0.3">
      <c r="A1020">
        <v>3</v>
      </c>
      <c r="B1020">
        <v>10</v>
      </c>
      <c r="D1020">
        <v>993</v>
      </c>
      <c r="E1020">
        <v>6.323417848325823</v>
      </c>
      <c r="F1020">
        <v>0.67658215167417701</v>
      </c>
    </row>
    <row r="1021" spans="1:6" x14ac:dyDescent="0.3">
      <c r="A1021">
        <v>11</v>
      </c>
      <c r="B1021">
        <v>8</v>
      </c>
      <c r="D1021">
        <v>994</v>
      </c>
      <c r="E1021">
        <v>6.323417848325823</v>
      </c>
      <c r="F1021">
        <v>-2.323417848325823</v>
      </c>
    </row>
    <row r="1022" spans="1:6" x14ac:dyDescent="0.3">
      <c r="A1022">
        <v>2</v>
      </c>
      <c r="B1022">
        <v>4</v>
      </c>
      <c r="D1022">
        <v>995</v>
      </c>
      <c r="E1022">
        <v>6.323417848325823</v>
      </c>
      <c r="F1022">
        <v>-2.323417848325823</v>
      </c>
    </row>
    <row r="1023" spans="1:6" x14ac:dyDescent="0.3">
      <c r="A1023">
        <v>3</v>
      </c>
      <c r="B1023">
        <v>4</v>
      </c>
      <c r="D1023">
        <v>996</v>
      </c>
      <c r="E1023">
        <v>3.7452913803310453</v>
      </c>
      <c r="F1023">
        <v>3.2547086196689547</v>
      </c>
    </row>
    <row r="1024" spans="1:6" x14ac:dyDescent="0.3">
      <c r="A1024">
        <v>4</v>
      </c>
      <c r="B1024">
        <v>5</v>
      </c>
      <c r="D1024">
        <v>997</v>
      </c>
      <c r="E1024">
        <v>5.46404235899423</v>
      </c>
      <c r="F1024">
        <v>2.53595764100577</v>
      </c>
    </row>
    <row r="1025" spans="1:6" x14ac:dyDescent="0.3">
      <c r="A1025">
        <v>5</v>
      </c>
      <c r="B1025">
        <v>5</v>
      </c>
      <c r="D1025">
        <v>998</v>
      </c>
      <c r="E1025">
        <v>5.46404235899423</v>
      </c>
      <c r="F1025">
        <v>-1.46404235899423</v>
      </c>
    </row>
    <row r="1026" spans="1:6" x14ac:dyDescent="0.3">
      <c r="A1026">
        <v>11</v>
      </c>
      <c r="B1026">
        <v>5</v>
      </c>
      <c r="D1026">
        <v>999</v>
      </c>
      <c r="E1026">
        <v>4.1749791249968418</v>
      </c>
      <c r="F1026">
        <v>1.8250208750031582</v>
      </c>
    </row>
    <row r="1027" spans="1:6" x14ac:dyDescent="0.3">
      <c r="A1027">
        <v>3</v>
      </c>
      <c r="B1027">
        <v>5</v>
      </c>
      <c r="D1027">
        <v>1000</v>
      </c>
      <c r="E1027">
        <v>3.3156036356652487</v>
      </c>
      <c r="F1027">
        <v>5.6843963643347513</v>
      </c>
    </row>
    <row r="1028" spans="1:6" x14ac:dyDescent="0.3">
      <c r="A1028">
        <v>4</v>
      </c>
      <c r="B1028">
        <v>7</v>
      </c>
      <c r="D1028">
        <v>1001</v>
      </c>
      <c r="E1028">
        <v>6.323417848325823</v>
      </c>
      <c r="F1028">
        <v>-0.32341784832582299</v>
      </c>
    </row>
    <row r="1029" spans="1:6" x14ac:dyDescent="0.3">
      <c r="A1029">
        <v>3</v>
      </c>
      <c r="B1029">
        <v>6</v>
      </c>
      <c r="D1029">
        <v>1002</v>
      </c>
      <c r="E1029">
        <v>3.7452913803310453</v>
      </c>
      <c r="F1029">
        <v>-1.7452913803310453</v>
      </c>
    </row>
    <row r="1030" spans="1:6" x14ac:dyDescent="0.3">
      <c r="A1030">
        <v>1</v>
      </c>
      <c r="B1030">
        <v>6</v>
      </c>
      <c r="D1030">
        <v>1003</v>
      </c>
      <c r="E1030">
        <v>3.7452913803310453</v>
      </c>
      <c r="F1030">
        <v>-1.7452913803310453</v>
      </c>
    </row>
    <row r="1031" spans="1:6" x14ac:dyDescent="0.3">
      <c r="A1031">
        <v>2</v>
      </c>
      <c r="B1031">
        <v>5</v>
      </c>
      <c r="D1031">
        <v>1004</v>
      </c>
      <c r="E1031">
        <v>5.46404235899423</v>
      </c>
      <c r="F1031">
        <v>0.53595764100577004</v>
      </c>
    </row>
    <row r="1032" spans="1:6" x14ac:dyDescent="0.3">
      <c r="A1032">
        <v>2</v>
      </c>
      <c r="B1032">
        <v>7</v>
      </c>
      <c r="D1032">
        <v>1005</v>
      </c>
      <c r="E1032">
        <v>6.323417848325823</v>
      </c>
      <c r="F1032">
        <v>-1.323417848325823</v>
      </c>
    </row>
    <row r="1033" spans="1:6" x14ac:dyDescent="0.3">
      <c r="A1033">
        <v>1</v>
      </c>
      <c r="B1033">
        <v>3</v>
      </c>
      <c r="D1033">
        <v>1006</v>
      </c>
      <c r="E1033">
        <v>5.0343546143284339</v>
      </c>
      <c r="F1033">
        <v>-1.0343546143284339</v>
      </c>
    </row>
    <row r="1034" spans="1:6" x14ac:dyDescent="0.3">
      <c r="A1034">
        <v>4</v>
      </c>
      <c r="B1034">
        <v>4</v>
      </c>
      <c r="D1034">
        <v>1007</v>
      </c>
      <c r="E1034">
        <v>7.1827933376574151</v>
      </c>
      <c r="F1034">
        <v>-1.1827933376574151</v>
      </c>
    </row>
    <row r="1035" spans="1:6" x14ac:dyDescent="0.3">
      <c r="A1035">
        <v>1</v>
      </c>
      <c r="B1035">
        <v>3</v>
      </c>
      <c r="D1035">
        <v>1008</v>
      </c>
      <c r="E1035">
        <v>3.7452913803310453</v>
      </c>
      <c r="F1035">
        <v>-0.74529138033104525</v>
      </c>
    </row>
    <row r="1036" spans="1:6" x14ac:dyDescent="0.3">
      <c r="A1036">
        <v>5</v>
      </c>
      <c r="B1036">
        <v>6</v>
      </c>
      <c r="D1036">
        <v>1009</v>
      </c>
      <c r="E1036">
        <v>3.7452913803310453</v>
      </c>
      <c r="F1036">
        <v>-0.74529138033104525</v>
      </c>
    </row>
    <row r="1037" spans="1:6" x14ac:dyDescent="0.3">
      <c r="A1037">
        <v>8</v>
      </c>
      <c r="B1037">
        <v>9</v>
      </c>
      <c r="D1037">
        <v>1010</v>
      </c>
      <c r="E1037">
        <v>3.3156036356652487</v>
      </c>
      <c r="F1037">
        <v>0.68439636433475126</v>
      </c>
    </row>
    <row r="1038" spans="1:6" x14ac:dyDescent="0.3">
      <c r="A1038">
        <v>2</v>
      </c>
      <c r="B1038">
        <v>2</v>
      </c>
      <c r="D1038">
        <v>1011</v>
      </c>
      <c r="E1038">
        <v>5.0343546143284339</v>
      </c>
      <c r="F1038">
        <v>0.9656453856715661</v>
      </c>
    </row>
    <row r="1039" spans="1:6" x14ac:dyDescent="0.3">
      <c r="A1039">
        <v>4</v>
      </c>
      <c r="B1039">
        <v>8</v>
      </c>
      <c r="D1039">
        <v>1012</v>
      </c>
      <c r="E1039">
        <v>3.3156036356652487</v>
      </c>
      <c r="F1039">
        <v>1.6843963643347513</v>
      </c>
    </row>
    <row r="1040" spans="1:6" x14ac:dyDescent="0.3">
      <c r="A1040">
        <v>8</v>
      </c>
      <c r="B1040">
        <v>7</v>
      </c>
      <c r="D1040">
        <v>1013</v>
      </c>
      <c r="E1040">
        <v>2.4562281463336566</v>
      </c>
      <c r="F1040">
        <v>-1.4562281463336566</v>
      </c>
    </row>
    <row r="1041" spans="1:6" x14ac:dyDescent="0.3">
      <c r="A1041">
        <v>5</v>
      </c>
      <c r="B1041">
        <v>12</v>
      </c>
      <c r="D1041">
        <v>1014</v>
      </c>
      <c r="E1041">
        <v>4.6046668696626378</v>
      </c>
      <c r="F1041">
        <v>1.3953331303373622</v>
      </c>
    </row>
    <row r="1042" spans="1:6" x14ac:dyDescent="0.3">
      <c r="A1042">
        <v>5</v>
      </c>
      <c r="B1042">
        <v>12</v>
      </c>
      <c r="D1042">
        <v>1015</v>
      </c>
      <c r="E1042">
        <v>5.0343546143284339</v>
      </c>
      <c r="F1042">
        <v>3.9656453856715661</v>
      </c>
    </row>
    <row r="1043" spans="1:6" x14ac:dyDescent="0.3">
      <c r="A1043">
        <v>7</v>
      </c>
      <c r="B1043">
        <v>7</v>
      </c>
      <c r="D1043">
        <v>1016</v>
      </c>
      <c r="E1043">
        <v>5.0343546143284339</v>
      </c>
      <c r="F1043">
        <v>3.9656453856715661</v>
      </c>
    </row>
    <row r="1044" spans="1:6" x14ac:dyDescent="0.3">
      <c r="A1044">
        <v>4</v>
      </c>
      <c r="B1044">
        <v>6</v>
      </c>
      <c r="D1044">
        <v>1017</v>
      </c>
      <c r="E1044">
        <v>2.8859158909994527</v>
      </c>
      <c r="F1044">
        <v>-1.8859158909994527</v>
      </c>
    </row>
    <row r="1045" spans="1:6" x14ac:dyDescent="0.3">
      <c r="A1045">
        <v>8</v>
      </c>
      <c r="B1045">
        <v>3</v>
      </c>
      <c r="D1045">
        <v>1018</v>
      </c>
      <c r="E1045">
        <v>3.7452913803310453</v>
      </c>
      <c r="F1045">
        <v>-0.74529138033104525</v>
      </c>
    </row>
    <row r="1046" spans="1:6" x14ac:dyDescent="0.3">
      <c r="A1046">
        <v>7</v>
      </c>
      <c r="B1046">
        <v>8</v>
      </c>
      <c r="D1046">
        <v>1019</v>
      </c>
      <c r="E1046">
        <v>5.893730103660026</v>
      </c>
      <c r="F1046">
        <v>-2.893730103660026</v>
      </c>
    </row>
    <row r="1047" spans="1:6" x14ac:dyDescent="0.3">
      <c r="A1047">
        <v>4</v>
      </c>
      <c r="B1047">
        <v>3</v>
      </c>
      <c r="D1047">
        <v>1020</v>
      </c>
      <c r="E1047">
        <v>5.0343546143284339</v>
      </c>
      <c r="F1047">
        <v>5.9656453856715661</v>
      </c>
    </row>
    <row r="1048" spans="1:6" x14ac:dyDescent="0.3">
      <c r="A1048">
        <v>5</v>
      </c>
      <c r="B1048">
        <v>8</v>
      </c>
      <c r="D1048">
        <v>1021</v>
      </c>
      <c r="E1048">
        <v>3.3156036356652487</v>
      </c>
      <c r="F1048">
        <v>-1.3156036356652487</v>
      </c>
    </row>
    <row r="1049" spans="1:6" x14ac:dyDescent="0.3">
      <c r="A1049">
        <v>10</v>
      </c>
      <c r="B1049">
        <v>12</v>
      </c>
      <c r="D1049">
        <v>1022</v>
      </c>
      <c r="E1049">
        <v>3.3156036356652487</v>
      </c>
      <c r="F1049">
        <v>-0.31560363566524874</v>
      </c>
    </row>
    <row r="1050" spans="1:6" x14ac:dyDescent="0.3">
      <c r="A1050">
        <v>7</v>
      </c>
      <c r="B1050">
        <v>6</v>
      </c>
      <c r="D1050">
        <v>1023</v>
      </c>
      <c r="E1050">
        <v>3.7452913803310453</v>
      </c>
      <c r="F1050">
        <v>0.25470861966895475</v>
      </c>
    </row>
    <row r="1051" spans="1:6" x14ac:dyDescent="0.3">
      <c r="A1051">
        <v>2</v>
      </c>
      <c r="B1051">
        <v>3</v>
      </c>
      <c r="D1051">
        <v>1024</v>
      </c>
      <c r="E1051">
        <v>3.7452913803310453</v>
      </c>
      <c r="F1051">
        <v>1.2547086196689547</v>
      </c>
    </row>
    <row r="1052" spans="1:6" x14ac:dyDescent="0.3">
      <c r="A1052">
        <v>9</v>
      </c>
      <c r="B1052">
        <v>6</v>
      </c>
      <c r="D1052">
        <v>1025</v>
      </c>
      <c r="E1052">
        <v>3.7452913803310453</v>
      </c>
      <c r="F1052">
        <v>7.2547086196689552</v>
      </c>
    </row>
    <row r="1053" spans="1:6" x14ac:dyDescent="0.3">
      <c r="A1053">
        <v>4</v>
      </c>
      <c r="B1053">
        <v>9</v>
      </c>
      <c r="D1053">
        <v>1026</v>
      </c>
      <c r="E1053">
        <v>3.7452913803310453</v>
      </c>
      <c r="F1053">
        <v>-0.74529138033104525</v>
      </c>
    </row>
    <row r="1054" spans="1:6" x14ac:dyDescent="0.3">
      <c r="A1054">
        <v>5</v>
      </c>
      <c r="B1054">
        <v>8</v>
      </c>
      <c r="D1054">
        <v>1027</v>
      </c>
      <c r="E1054">
        <v>4.6046668696626378</v>
      </c>
      <c r="F1054">
        <v>-0.60466686966263783</v>
      </c>
    </row>
    <row r="1055" spans="1:6" x14ac:dyDescent="0.3">
      <c r="A1055">
        <v>5</v>
      </c>
      <c r="B1055">
        <v>4</v>
      </c>
      <c r="D1055">
        <v>1028</v>
      </c>
      <c r="E1055">
        <v>4.1749791249968418</v>
      </c>
      <c r="F1055">
        <v>-1.1749791249968418</v>
      </c>
    </row>
    <row r="1056" spans="1:6" x14ac:dyDescent="0.3">
      <c r="A1056">
        <v>5</v>
      </c>
      <c r="B1056">
        <v>5</v>
      </c>
      <c r="D1056">
        <v>1029</v>
      </c>
      <c r="E1056">
        <v>4.1749791249968418</v>
      </c>
      <c r="F1056">
        <v>-3.1749791249968418</v>
      </c>
    </row>
    <row r="1057" spans="1:6" x14ac:dyDescent="0.3">
      <c r="A1057">
        <v>4</v>
      </c>
      <c r="B1057">
        <v>5</v>
      </c>
      <c r="D1057">
        <v>1030</v>
      </c>
      <c r="E1057">
        <v>3.7452913803310453</v>
      </c>
      <c r="F1057">
        <v>-1.7452913803310453</v>
      </c>
    </row>
    <row r="1058" spans="1:6" x14ac:dyDescent="0.3">
      <c r="A1058">
        <v>1</v>
      </c>
      <c r="B1058">
        <v>3</v>
      </c>
      <c r="D1058">
        <v>1031</v>
      </c>
      <c r="E1058">
        <v>4.6046668696626378</v>
      </c>
      <c r="F1058">
        <v>-2.6046668696626378</v>
      </c>
    </row>
    <row r="1059" spans="1:6" x14ac:dyDescent="0.3">
      <c r="A1059">
        <v>5</v>
      </c>
      <c r="B1059">
        <v>12</v>
      </c>
      <c r="D1059">
        <v>1032</v>
      </c>
      <c r="E1059">
        <v>2.8859158909994527</v>
      </c>
      <c r="F1059">
        <v>-1.8859158909994527</v>
      </c>
    </row>
    <row r="1060" spans="1:6" x14ac:dyDescent="0.3">
      <c r="A1060">
        <v>1</v>
      </c>
      <c r="B1060">
        <v>3</v>
      </c>
      <c r="D1060">
        <v>1033</v>
      </c>
      <c r="E1060">
        <v>3.3156036356652487</v>
      </c>
      <c r="F1060">
        <v>0.68439636433475126</v>
      </c>
    </row>
    <row r="1061" spans="1:6" x14ac:dyDescent="0.3">
      <c r="A1061">
        <v>6</v>
      </c>
      <c r="B1061">
        <v>5</v>
      </c>
      <c r="D1061">
        <v>1034</v>
      </c>
      <c r="E1061">
        <v>2.8859158909994527</v>
      </c>
      <c r="F1061">
        <v>-1.8859158909994527</v>
      </c>
    </row>
    <row r="1062" spans="1:6" x14ac:dyDescent="0.3">
      <c r="A1062">
        <v>4</v>
      </c>
      <c r="B1062">
        <v>6</v>
      </c>
      <c r="D1062">
        <v>1035</v>
      </c>
      <c r="E1062">
        <v>4.1749791249968418</v>
      </c>
      <c r="F1062">
        <v>0.82502087500315824</v>
      </c>
    </row>
    <row r="1063" spans="1:6" x14ac:dyDescent="0.3">
      <c r="A1063">
        <v>2</v>
      </c>
      <c r="B1063">
        <v>8</v>
      </c>
      <c r="D1063">
        <v>1036</v>
      </c>
      <c r="E1063">
        <v>5.46404235899423</v>
      </c>
      <c r="F1063">
        <v>2.53595764100577</v>
      </c>
    </row>
    <row r="1064" spans="1:6" x14ac:dyDescent="0.3">
      <c r="A1064">
        <v>3</v>
      </c>
      <c r="B1064">
        <v>4</v>
      </c>
      <c r="D1064">
        <v>1037</v>
      </c>
      <c r="E1064">
        <v>2.4562281463336566</v>
      </c>
      <c r="F1064">
        <v>-0.4562281463336566</v>
      </c>
    </row>
    <row r="1065" spans="1:6" x14ac:dyDescent="0.3">
      <c r="A1065">
        <v>10</v>
      </c>
      <c r="B1065">
        <v>7</v>
      </c>
      <c r="D1065">
        <v>1038</v>
      </c>
      <c r="E1065">
        <v>5.0343546143284339</v>
      </c>
      <c r="F1065">
        <v>-1.0343546143284339</v>
      </c>
    </row>
    <row r="1066" spans="1:6" x14ac:dyDescent="0.3">
      <c r="A1066">
        <v>5</v>
      </c>
      <c r="B1066">
        <v>5</v>
      </c>
      <c r="D1066">
        <v>1039</v>
      </c>
      <c r="E1066">
        <v>4.6046668696626378</v>
      </c>
      <c r="F1066">
        <v>3.3953331303373622</v>
      </c>
    </row>
    <row r="1067" spans="1:6" x14ac:dyDescent="0.3">
      <c r="A1067">
        <v>6</v>
      </c>
      <c r="B1067">
        <v>7</v>
      </c>
      <c r="D1067">
        <v>1040</v>
      </c>
      <c r="E1067">
        <v>6.7531055929916182</v>
      </c>
      <c r="F1067">
        <v>-1.7531055929916182</v>
      </c>
    </row>
    <row r="1068" spans="1:6" x14ac:dyDescent="0.3">
      <c r="A1068">
        <v>9</v>
      </c>
      <c r="B1068">
        <v>9</v>
      </c>
      <c r="D1068">
        <v>1041</v>
      </c>
      <c r="E1068">
        <v>6.7531055929916182</v>
      </c>
      <c r="F1068">
        <v>-1.7531055929916182</v>
      </c>
    </row>
    <row r="1069" spans="1:6" x14ac:dyDescent="0.3">
      <c r="A1069">
        <v>7</v>
      </c>
      <c r="B1069">
        <v>3</v>
      </c>
      <c r="D1069">
        <v>1042</v>
      </c>
      <c r="E1069">
        <v>4.6046668696626378</v>
      </c>
      <c r="F1069">
        <v>2.3953331303373622</v>
      </c>
    </row>
    <row r="1070" spans="1:6" x14ac:dyDescent="0.3">
      <c r="A1070">
        <v>3</v>
      </c>
      <c r="B1070">
        <v>4</v>
      </c>
      <c r="D1070">
        <v>1043</v>
      </c>
      <c r="E1070">
        <v>4.1749791249968418</v>
      </c>
      <c r="F1070">
        <v>-0.17497912499684176</v>
      </c>
    </row>
    <row r="1071" spans="1:6" x14ac:dyDescent="0.3">
      <c r="A1071">
        <v>2</v>
      </c>
      <c r="B1071">
        <v>4</v>
      </c>
      <c r="D1071">
        <v>1044</v>
      </c>
      <c r="E1071">
        <v>2.8859158909994527</v>
      </c>
      <c r="F1071">
        <v>5.1140841090005473</v>
      </c>
    </row>
    <row r="1072" spans="1:6" x14ac:dyDescent="0.3">
      <c r="A1072">
        <v>10</v>
      </c>
      <c r="B1072">
        <v>5</v>
      </c>
      <c r="D1072">
        <v>1045</v>
      </c>
      <c r="E1072">
        <v>5.0343546143284339</v>
      </c>
      <c r="F1072">
        <v>1.9656453856715661</v>
      </c>
    </row>
    <row r="1073" spans="1:6" x14ac:dyDescent="0.3">
      <c r="A1073">
        <v>8</v>
      </c>
      <c r="B1073">
        <v>6</v>
      </c>
      <c r="D1073">
        <v>1046</v>
      </c>
      <c r="E1073">
        <v>2.8859158909994527</v>
      </c>
      <c r="F1073">
        <v>1.1140841090005473</v>
      </c>
    </row>
    <row r="1074" spans="1:6" x14ac:dyDescent="0.3">
      <c r="A1074">
        <v>5</v>
      </c>
      <c r="B1074">
        <v>9</v>
      </c>
      <c r="D1074">
        <v>1047</v>
      </c>
      <c r="E1074">
        <v>5.0343546143284339</v>
      </c>
      <c r="F1074">
        <v>-3.4354614328433897E-2</v>
      </c>
    </row>
    <row r="1075" spans="1:6" x14ac:dyDescent="0.3">
      <c r="A1075">
        <v>2</v>
      </c>
      <c r="B1075">
        <v>8</v>
      </c>
      <c r="D1075">
        <v>1048</v>
      </c>
      <c r="E1075">
        <v>6.7531055929916182</v>
      </c>
      <c r="F1075">
        <v>3.2468944070083818</v>
      </c>
    </row>
    <row r="1076" spans="1:6" x14ac:dyDescent="0.3">
      <c r="A1076">
        <v>2</v>
      </c>
      <c r="B1076">
        <v>8</v>
      </c>
      <c r="D1076">
        <v>1049</v>
      </c>
      <c r="E1076">
        <v>4.1749791249968418</v>
      </c>
      <c r="F1076">
        <v>2.8250208750031582</v>
      </c>
    </row>
    <row r="1077" spans="1:6" x14ac:dyDescent="0.3">
      <c r="A1077">
        <v>6</v>
      </c>
      <c r="B1077">
        <v>8</v>
      </c>
      <c r="D1077">
        <v>1050</v>
      </c>
      <c r="E1077">
        <v>2.8859158909994527</v>
      </c>
      <c r="F1077">
        <v>-0.88591589099945267</v>
      </c>
    </row>
    <row r="1078" spans="1:6" x14ac:dyDescent="0.3">
      <c r="A1078">
        <v>2</v>
      </c>
      <c r="B1078">
        <v>4</v>
      </c>
      <c r="D1078">
        <v>1051</v>
      </c>
      <c r="E1078">
        <v>4.1749791249968418</v>
      </c>
      <c r="F1078">
        <v>4.8250208750031582</v>
      </c>
    </row>
    <row r="1079" spans="1:6" x14ac:dyDescent="0.3">
      <c r="A1079">
        <v>7</v>
      </c>
      <c r="B1079">
        <v>10</v>
      </c>
      <c r="D1079">
        <v>1052</v>
      </c>
      <c r="E1079">
        <v>5.46404235899423</v>
      </c>
      <c r="F1079">
        <v>-1.46404235899423</v>
      </c>
    </row>
    <row r="1080" spans="1:6" x14ac:dyDescent="0.3">
      <c r="A1080">
        <v>9</v>
      </c>
      <c r="B1080">
        <v>9</v>
      </c>
      <c r="D1080">
        <v>1053</v>
      </c>
      <c r="E1080">
        <v>5.0343546143284339</v>
      </c>
      <c r="F1080">
        <v>-3.4354614328433897E-2</v>
      </c>
    </row>
    <row r="1081" spans="1:6" x14ac:dyDescent="0.3">
      <c r="A1081">
        <v>6</v>
      </c>
      <c r="B1081">
        <v>12</v>
      </c>
      <c r="D1081">
        <v>1054</v>
      </c>
      <c r="E1081">
        <v>3.3156036356652487</v>
      </c>
      <c r="F1081">
        <v>1.6843963643347513</v>
      </c>
    </row>
    <row r="1082" spans="1:6" x14ac:dyDescent="0.3">
      <c r="A1082">
        <v>7</v>
      </c>
      <c r="B1082">
        <v>7</v>
      </c>
      <c r="D1082">
        <v>1055</v>
      </c>
      <c r="E1082">
        <v>3.7452913803310453</v>
      </c>
      <c r="F1082">
        <v>1.2547086196689547</v>
      </c>
    </row>
    <row r="1083" spans="1:6" x14ac:dyDescent="0.3">
      <c r="A1083">
        <v>3</v>
      </c>
      <c r="B1083">
        <v>6</v>
      </c>
      <c r="D1083">
        <v>1056</v>
      </c>
      <c r="E1083">
        <v>3.7452913803310453</v>
      </c>
      <c r="F1083">
        <v>0.25470861966895475</v>
      </c>
    </row>
    <row r="1084" spans="1:6" x14ac:dyDescent="0.3">
      <c r="A1084">
        <v>10</v>
      </c>
      <c r="B1084">
        <v>10</v>
      </c>
      <c r="D1084">
        <v>1057</v>
      </c>
      <c r="E1084">
        <v>2.8859158909994527</v>
      </c>
      <c r="F1084">
        <v>-1.8859158909994527</v>
      </c>
    </row>
    <row r="1085" spans="1:6" x14ac:dyDescent="0.3">
      <c r="A1085">
        <v>10</v>
      </c>
      <c r="B1085">
        <v>10</v>
      </c>
      <c r="D1085">
        <v>1058</v>
      </c>
      <c r="E1085">
        <v>6.7531055929916182</v>
      </c>
      <c r="F1085">
        <v>-1.7531055929916182</v>
      </c>
    </row>
    <row r="1086" spans="1:6" x14ac:dyDescent="0.3">
      <c r="A1086">
        <v>8</v>
      </c>
      <c r="B1086">
        <v>11</v>
      </c>
      <c r="D1086">
        <v>1059</v>
      </c>
      <c r="E1086">
        <v>2.8859158909994527</v>
      </c>
      <c r="F1086">
        <v>-1.8859158909994527</v>
      </c>
    </row>
    <row r="1087" spans="1:6" x14ac:dyDescent="0.3">
      <c r="A1087">
        <v>1</v>
      </c>
      <c r="B1087">
        <v>2</v>
      </c>
      <c r="D1087">
        <v>1060</v>
      </c>
      <c r="E1087">
        <v>3.7452913803310453</v>
      </c>
      <c r="F1087">
        <v>2.2547086196689547</v>
      </c>
    </row>
    <row r="1088" spans="1:6" x14ac:dyDescent="0.3">
      <c r="A1088">
        <v>2</v>
      </c>
      <c r="B1088">
        <v>3</v>
      </c>
      <c r="D1088">
        <v>1061</v>
      </c>
      <c r="E1088">
        <v>4.1749791249968418</v>
      </c>
      <c r="F1088">
        <v>-0.17497912499684176</v>
      </c>
    </row>
    <row r="1089" spans="1:6" x14ac:dyDescent="0.3">
      <c r="A1089">
        <v>3</v>
      </c>
      <c r="B1089">
        <v>5</v>
      </c>
      <c r="D1089">
        <v>1062</v>
      </c>
      <c r="E1089">
        <v>5.0343546143284339</v>
      </c>
      <c r="F1089">
        <v>-3.0343546143284339</v>
      </c>
    </row>
    <row r="1090" spans="1:6" x14ac:dyDescent="0.3">
      <c r="A1090">
        <v>5</v>
      </c>
      <c r="B1090">
        <v>4</v>
      </c>
      <c r="D1090">
        <v>1063</v>
      </c>
      <c r="E1090">
        <v>3.3156036356652487</v>
      </c>
      <c r="F1090">
        <v>-0.31560363566524874</v>
      </c>
    </row>
    <row r="1091" spans="1:6" x14ac:dyDescent="0.3">
      <c r="A1091">
        <v>2</v>
      </c>
      <c r="B1091">
        <v>2</v>
      </c>
      <c r="D1091">
        <v>1064</v>
      </c>
      <c r="E1091">
        <v>4.6046668696626378</v>
      </c>
      <c r="F1091">
        <v>5.3953331303373622</v>
      </c>
    </row>
    <row r="1092" spans="1:6" x14ac:dyDescent="0.3">
      <c r="A1092">
        <v>4</v>
      </c>
      <c r="B1092">
        <v>5</v>
      </c>
      <c r="D1092">
        <v>1065</v>
      </c>
      <c r="E1092">
        <v>3.7452913803310453</v>
      </c>
      <c r="F1092">
        <v>1.2547086196689547</v>
      </c>
    </row>
    <row r="1093" spans="1:6" x14ac:dyDescent="0.3">
      <c r="A1093">
        <v>9</v>
      </c>
      <c r="B1093">
        <v>10</v>
      </c>
      <c r="D1093">
        <v>1066</v>
      </c>
      <c r="E1093">
        <v>4.6046668696626378</v>
      </c>
      <c r="F1093">
        <v>1.3953331303373622</v>
      </c>
    </row>
    <row r="1094" spans="1:6" x14ac:dyDescent="0.3">
      <c r="A1094">
        <v>5</v>
      </c>
      <c r="B1094">
        <v>4</v>
      </c>
      <c r="D1094">
        <v>1067</v>
      </c>
      <c r="E1094">
        <v>5.46404235899423</v>
      </c>
      <c r="F1094">
        <v>3.53595764100577</v>
      </c>
    </row>
    <row r="1095" spans="1:6" x14ac:dyDescent="0.3">
      <c r="A1095">
        <v>2</v>
      </c>
      <c r="B1095">
        <v>8</v>
      </c>
      <c r="D1095">
        <v>1068</v>
      </c>
      <c r="E1095">
        <v>2.8859158909994527</v>
      </c>
      <c r="F1095">
        <v>4.1140841090005473</v>
      </c>
    </row>
    <row r="1096" spans="1:6" x14ac:dyDescent="0.3">
      <c r="A1096">
        <v>2</v>
      </c>
      <c r="B1096">
        <v>3</v>
      </c>
      <c r="D1096">
        <v>1069</v>
      </c>
      <c r="E1096">
        <v>3.3156036356652487</v>
      </c>
      <c r="F1096">
        <v>-0.31560363566524874</v>
      </c>
    </row>
    <row r="1097" spans="1:6" x14ac:dyDescent="0.3">
      <c r="A1097">
        <v>4</v>
      </c>
      <c r="B1097">
        <v>4</v>
      </c>
      <c r="D1097">
        <v>1070</v>
      </c>
      <c r="E1097">
        <v>3.3156036356652487</v>
      </c>
      <c r="F1097">
        <v>-1.3156036356652487</v>
      </c>
    </row>
    <row r="1098" spans="1:6" x14ac:dyDescent="0.3">
      <c r="A1098">
        <v>3</v>
      </c>
      <c r="B1098">
        <v>4</v>
      </c>
      <c r="D1098">
        <v>1071</v>
      </c>
      <c r="E1098">
        <v>3.7452913803310453</v>
      </c>
      <c r="F1098">
        <v>6.2547086196689552</v>
      </c>
    </row>
    <row r="1099" spans="1:6" x14ac:dyDescent="0.3">
      <c r="A1099">
        <v>6</v>
      </c>
      <c r="B1099">
        <v>5</v>
      </c>
      <c r="D1099">
        <v>1072</v>
      </c>
      <c r="E1099">
        <v>4.1749791249968418</v>
      </c>
      <c r="F1099">
        <v>3.8250208750031582</v>
      </c>
    </row>
    <row r="1100" spans="1:6" x14ac:dyDescent="0.3">
      <c r="A1100">
        <v>4</v>
      </c>
      <c r="B1100">
        <v>4</v>
      </c>
      <c r="D1100">
        <v>1073</v>
      </c>
      <c r="E1100">
        <v>5.46404235899423</v>
      </c>
      <c r="F1100">
        <v>-0.46404235899422996</v>
      </c>
    </row>
    <row r="1101" spans="1:6" x14ac:dyDescent="0.3">
      <c r="A1101">
        <v>7</v>
      </c>
      <c r="B1101">
        <v>7</v>
      </c>
      <c r="D1101">
        <v>1074</v>
      </c>
      <c r="E1101">
        <v>5.0343546143284339</v>
      </c>
      <c r="F1101">
        <v>-3.0343546143284339</v>
      </c>
    </row>
    <row r="1102" spans="1:6" x14ac:dyDescent="0.3">
      <c r="A1102">
        <v>4</v>
      </c>
      <c r="B1102">
        <v>10</v>
      </c>
      <c r="D1102">
        <v>1075</v>
      </c>
      <c r="E1102">
        <v>5.0343546143284339</v>
      </c>
      <c r="F1102">
        <v>-3.0343546143284339</v>
      </c>
    </row>
    <row r="1103" spans="1:6" x14ac:dyDescent="0.3">
      <c r="A1103">
        <v>2</v>
      </c>
      <c r="B1103">
        <v>11</v>
      </c>
      <c r="D1103">
        <v>1076</v>
      </c>
      <c r="E1103">
        <v>5.0343546143284339</v>
      </c>
      <c r="F1103">
        <v>0.9656453856715661</v>
      </c>
    </row>
    <row r="1104" spans="1:6" x14ac:dyDescent="0.3">
      <c r="A1104">
        <v>9</v>
      </c>
      <c r="B1104">
        <v>5</v>
      </c>
      <c r="D1104">
        <v>1077</v>
      </c>
      <c r="E1104">
        <v>3.3156036356652487</v>
      </c>
      <c r="F1104">
        <v>-1.3156036356652487</v>
      </c>
    </row>
    <row r="1105" spans="1:6" x14ac:dyDescent="0.3">
      <c r="A1105">
        <v>3</v>
      </c>
      <c r="B1105">
        <v>10</v>
      </c>
      <c r="D1105">
        <v>1078</v>
      </c>
      <c r="E1105">
        <v>5.893730103660026</v>
      </c>
      <c r="F1105">
        <v>1.106269896339974</v>
      </c>
    </row>
    <row r="1106" spans="1:6" x14ac:dyDescent="0.3">
      <c r="A1106">
        <v>6</v>
      </c>
      <c r="B1106">
        <v>6</v>
      </c>
      <c r="D1106">
        <v>1079</v>
      </c>
      <c r="E1106">
        <v>5.46404235899423</v>
      </c>
      <c r="F1106">
        <v>3.53595764100577</v>
      </c>
    </row>
    <row r="1107" spans="1:6" x14ac:dyDescent="0.3">
      <c r="A1107">
        <v>3</v>
      </c>
      <c r="B1107">
        <v>4</v>
      </c>
      <c r="D1107">
        <v>1080</v>
      </c>
      <c r="E1107">
        <v>6.7531055929916182</v>
      </c>
      <c r="F1107">
        <v>-0.75310559299161817</v>
      </c>
    </row>
    <row r="1108" spans="1:6" x14ac:dyDescent="0.3">
      <c r="A1108">
        <v>0</v>
      </c>
      <c r="B1108">
        <v>3</v>
      </c>
      <c r="D1108">
        <v>1081</v>
      </c>
      <c r="E1108">
        <v>4.6046668696626378</v>
      </c>
      <c r="F1108">
        <v>2.3953331303373622</v>
      </c>
    </row>
    <row r="1109" spans="1:6" x14ac:dyDescent="0.3">
      <c r="A1109">
        <v>5</v>
      </c>
      <c r="B1109">
        <v>5</v>
      </c>
      <c r="D1109">
        <v>1082</v>
      </c>
      <c r="E1109">
        <v>4.1749791249968418</v>
      </c>
      <c r="F1109">
        <v>-1.1749791249968418</v>
      </c>
    </row>
    <row r="1110" spans="1:6" x14ac:dyDescent="0.3">
      <c r="A1110">
        <v>3</v>
      </c>
      <c r="B1110">
        <v>3</v>
      </c>
      <c r="D1110">
        <v>1083</v>
      </c>
      <c r="E1110">
        <v>5.893730103660026</v>
      </c>
      <c r="F1110">
        <v>4.106269896339974</v>
      </c>
    </row>
    <row r="1111" spans="1:6" x14ac:dyDescent="0.3">
      <c r="A1111">
        <v>8</v>
      </c>
      <c r="B1111">
        <v>4</v>
      </c>
      <c r="D1111">
        <v>1084</v>
      </c>
      <c r="E1111">
        <v>5.893730103660026</v>
      </c>
      <c r="F1111">
        <v>4.106269896339974</v>
      </c>
    </row>
    <row r="1112" spans="1:6" x14ac:dyDescent="0.3">
      <c r="A1112">
        <v>8</v>
      </c>
      <c r="B1112">
        <v>4</v>
      </c>
      <c r="D1112">
        <v>1085</v>
      </c>
      <c r="E1112">
        <v>6.323417848325823</v>
      </c>
      <c r="F1112">
        <v>1.676582151674177</v>
      </c>
    </row>
    <row r="1113" spans="1:6" x14ac:dyDescent="0.3">
      <c r="A1113">
        <v>2</v>
      </c>
      <c r="B1113">
        <v>5</v>
      </c>
      <c r="D1113">
        <v>1086</v>
      </c>
      <c r="E1113">
        <v>2.4562281463336566</v>
      </c>
      <c r="F1113">
        <v>-1.4562281463336566</v>
      </c>
    </row>
    <row r="1114" spans="1:6" x14ac:dyDescent="0.3">
      <c r="A1114">
        <v>4</v>
      </c>
      <c r="B1114">
        <v>3</v>
      </c>
      <c r="D1114">
        <v>1087</v>
      </c>
      <c r="E1114">
        <v>2.8859158909994527</v>
      </c>
      <c r="F1114">
        <v>-0.88591589099945267</v>
      </c>
    </row>
    <row r="1115" spans="1:6" x14ac:dyDescent="0.3">
      <c r="A1115">
        <v>3</v>
      </c>
      <c r="B1115">
        <v>5</v>
      </c>
      <c r="D1115">
        <v>1088</v>
      </c>
      <c r="E1115">
        <v>3.7452913803310453</v>
      </c>
      <c r="F1115">
        <v>-0.74529138033104525</v>
      </c>
    </row>
    <row r="1116" spans="1:6" x14ac:dyDescent="0.3">
      <c r="A1116">
        <v>10</v>
      </c>
      <c r="B1116">
        <v>4</v>
      </c>
      <c r="D1116">
        <v>1089</v>
      </c>
      <c r="E1116">
        <v>3.3156036356652487</v>
      </c>
      <c r="F1116">
        <v>1.6843963643347513</v>
      </c>
    </row>
    <row r="1117" spans="1:6" x14ac:dyDescent="0.3">
      <c r="A1117">
        <v>9</v>
      </c>
      <c r="B1117">
        <v>5</v>
      </c>
      <c r="D1117">
        <v>1090</v>
      </c>
      <c r="E1117">
        <v>2.4562281463336566</v>
      </c>
      <c r="F1117">
        <v>-0.4562281463336566</v>
      </c>
    </row>
    <row r="1118" spans="1:6" x14ac:dyDescent="0.3">
      <c r="A1118">
        <v>5</v>
      </c>
      <c r="B1118">
        <v>6</v>
      </c>
      <c r="D1118">
        <v>1091</v>
      </c>
      <c r="E1118">
        <v>3.7452913803310453</v>
      </c>
      <c r="F1118">
        <v>0.25470861966895475</v>
      </c>
    </row>
    <row r="1119" spans="1:6" x14ac:dyDescent="0.3">
      <c r="A1119">
        <v>3</v>
      </c>
      <c r="B1119">
        <v>4</v>
      </c>
      <c r="D1119">
        <v>1092</v>
      </c>
      <c r="E1119">
        <v>5.893730103660026</v>
      </c>
      <c r="F1119">
        <v>3.106269896339974</v>
      </c>
    </row>
    <row r="1120" spans="1:6" x14ac:dyDescent="0.3">
      <c r="A1120">
        <v>1</v>
      </c>
      <c r="B1120">
        <v>3</v>
      </c>
      <c r="D1120">
        <v>1093</v>
      </c>
      <c r="E1120">
        <v>3.3156036356652487</v>
      </c>
      <c r="F1120">
        <v>1.6843963643347513</v>
      </c>
    </row>
    <row r="1121" spans="1:6" x14ac:dyDescent="0.3">
      <c r="A1121">
        <v>2</v>
      </c>
      <c r="B1121">
        <v>3</v>
      </c>
      <c r="D1121">
        <v>1094</v>
      </c>
      <c r="E1121">
        <v>5.0343546143284339</v>
      </c>
      <c r="F1121">
        <v>-3.0343546143284339</v>
      </c>
    </row>
    <row r="1122" spans="1:6" x14ac:dyDescent="0.3">
      <c r="A1122">
        <v>6</v>
      </c>
      <c r="B1122">
        <v>4</v>
      </c>
      <c r="D1122">
        <v>1095</v>
      </c>
      <c r="E1122">
        <v>2.8859158909994527</v>
      </c>
      <c r="F1122">
        <v>-0.88591589099945267</v>
      </c>
    </row>
    <row r="1123" spans="1:6" x14ac:dyDescent="0.3">
      <c r="A1123">
        <v>4</v>
      </c>
      <c r="B1123">
        <v>4</v>
      </c>
      <c r="D1123">
        <v>1096</v>
      </c>
      <c r="E1123">
        <v>3.3156036356652487</v>
      </c>
      <c r="F1123">
        <v>0.68439636433475126</v>
      </c>
    </row>
    <row r="1124" spans="1:6" x14ac:dyDescent="0.3">
      <c r="A1124">
        <v>4</v>
      </c>
      <c r="B1124">
        <v>4</v>
      </c>
      <c r="D1124">
        <v>1097</v>
      </c>
      <c r="E1124">
        <v>3.3156036356652487</v>
      </c>
      <c r="F1124">
        <v>-0.31560363566524874</v>
      </c>
    </row>
    <row r="1125" spans="1:6" x14ac:dyDescent="0.3">
      <c r="A1125">
        <v>10</v>
      </c>
      <c r="B1125">
        <v>5</v>
      </c>
      <c r="D1125">
        <v>1098</v>
      </c>
      <c r="E1125">
        <v>3.7452913803310453</v>
      </c>
      <c r="F1125">
        <v>2.2547086196689547</v>
      </c>
    </row>
    <row r="1126" spans="1:6" x14ac:dyDescent="0.3">
      <c r="A1126">
        <v>1</v>
      </c>
      <c r="B1126">
        <v>3</v>
      </c>
      <c r="D1126">
        <v>1099</v>
      </c>
      <c r="E1126">
        <v>3.3156036356652487</v>
      </c>
      <c r="F1126">
        <v>0.68439636433475126</v>
      </c>
    </row>
    <row r="1127" spans="1:6" x14ac:dyDescent="0.3">
      <c r="A1127">
        <v>1</v>
      </c>
      <c r="B1127">
        <v>3</v>
      </c>
      <c r="D1127">
        <v>1100</v>
      </c>
      <c r="E1127">
        <v>4.6046668696626378</v>
      </c>
      <c r="F1127">
        <v>2.3953331303373622</v>
      </c>
    </row>
    <row r="1128" spans="1:6" x14ac:dyDescent="0.3">
      <c r="A1128">
        <v>6</v>
      </c>
      <c r="B1128">
        <v>12</v>
      </c>
      <c r="D1128">
        <v>1101</v>
      </c>
      <c r="E1128">
        <v>5.893730103660026</v>
      </c>
      <c r="F1128">
        <v>-1.893730103660026</v>
      </c>
    </row>
    <row r="1129" spans="1:6" x14ac:dyDescent="0.3">
      <c r="A1129">
        <v>2</v>
      </c>
      <c r="B1129">
        <v>3</v>
      </c>
      <c r="D1129">
        <v>1102</v>
      </c>
      <c r="E1129">
        <v>6.323417848325823</v>
      </c>
      <c r="F1129">
        <v>-4.323417848325823</v>
      </c>
    </row>
    <row r="1130" spans="1:6" x14ac:dyDescent="0.3">
      <c r="A1130">
        <v>2</v>
      </c>
      <c r="B1130">
        <v>3</v>
      </c>
      <c r="D1130">
        <v>1103</v>
      </c>
      <c r="E1130">
        <v>3.7452913803310453</v>
      </c>
      <c r="F1130">
        <v>5.2547086196689552</v>
      </c>
    </row>
    <row r="1131" spans="1:6" x14ac:dyDescent="0.3">
      <c r="A1131">
        <v>2</v>
      </c>
      <c r="B1131">
        <v>4</v>
      </c>
      <c r="D1131">
        <v>1104</v>
      </c>
      <c r="E1131">
        <v>5.893730103660026</v>
      </c>
      <c r="F1131">
        <v>-2.893730103660026</v>
      </c>
    </row>
    <row r="1132" spans="1:6" x14ac:dyDescent="0.3">
      <c r="A1132">
        <v>6</v>
      </c>
      <c r="B1132">
        <v>7</v>
      </c>
      <c r="D1132">
        <v>1105</v>
      </c>
      <c r="E1132">
        <v>4.1749791249968418</v>
      </c>
      <c r="F1132">
        <v>1.8250208750031582</v>
      </c>
    </row>
    <row r="1133" spans="1:6" x14ac:dyDescent="0.3">
      <c r="A1133">
        <v>8</v>
      </c>
      <c r="B1133">
        <v>8</v>
      </c>
      <c r="D1133">
        <v>1106</v>
      </c>
      <c r="E1133">
        <v>3.3156036356652487</v>
      </c>
      <c r="F1133">
        <v>-0.31560363566524874</v>
      </c>
    </row>
    <row r="1134" spans="1:6" x14ac:dyDescent="0.3">
      <c r="A1134">
        <v>8</v>
      </c>
      <c r="B1134">
        <v>6</v>
      </c>
      <c r="D1134">
        <v>1107</v>
      </c>
      <c r="E1134">
        <v>2.8859158909994527</v>
      </c>
      <c r="F1134">
        <v>-2.8859158909994527</v>
      </c>
    </row>
    <row r="1135" spans="1:6" x14ac:dyDescent="0.3">
      <c r="A1135">
        <v>4</v>
      </c>
      <c r="B1135">
        <v>4</v>
      </c>
      <c r="D1135">
        <v>1108</v>
      </c>
      <c r="E1135">
        <v>3.7452913803310453</v>
      </c>
      <c r="F1135">
        <v>1.2547086196689547</v>
      </c>
    </row>
    <row r="1136" spans="1:6" x14ac:dyDescent="0.3">
      <c r="A1136">
        <v>1</v>
      </c>
      <c r="B1136">
        <v>4</v>
      </c>
      <c r="D1136">
        <v>1109</v>
      </c>
      <c r="E1136">
        <v>2.8859158909994527</v>
      </c>
      <c r="F1136">
        <v>0.11408410900054733</v>
      </c>
    </row>
    <row r="1137" spans="1:6" x14ac:dyDescent="0.3">
      <c r="A1137">
        <v>4</v>
      </c>
      <c r="B1137">
        <v>7</v>
      </c>
      <c r="D1137">
        <v>1110</v>
      </c>
      <c r="E1137">
        <v>3.3156036356652487</v>
      </c>
      <c r="F1137">
        <v>4.6843963643347513</v>
      </c>
    </row>
    <row r="1138" spans="1:6" x14ac:dyDescent="0.3">
      <c r="A1138">
        <v>4</v>
      </c>
      <c r="B1138">
        <v>7</v>
      </c>
      <c r="D1138">
        <v>1111</v>
      </c>
      <c r="E1138">
        <v>3.3156036356652487</v>
      </c>
      <c r="F1138">
        <v>4.6843963643347513</v>
      </c>
    </row>
    <row r="1139" spans="1:6" x14ac:dyDescent="0.3">
      <c r="A1139">
        <v>2</v>
      </c>
      <c r="B1139">
        <v>4</v>
      </c>
      <c r="D1139">
        <v>1112</v>
      </c>
      <c r="E1139">
        <v>3.7452913803310453</v>
      </c>
      <c r="F1139">
        <v>-1.7452913803310453</v>
      </c>
    </row>
    <row r="1140" spans="1:6" x14ac:dyDescent="0.3">
      <c r="A1140">
        <v>3</v>
      </c>
      <c r="B1140">
        <v>3</v>
      </c>
      <c r="D1140">
        <v>1113</v>
      </c>
      <c r="E1140">
        <v>2.8859158909994527</v>
      </c>
      <c r="F1140">
        <v>1.1140841090005473</v>
      </c>
    </row>
    <row r="1141" spans="1:6" x14ac:dyDescent="0.3">
      <c r="A1141">
        <v>5</v>
      </c>
      <c r="B1141">
        <v>4</v>
      </c>
      <c r="D1141">
        <v>1114</v>
      </c>
      <c r="E1141">
        <v>3.7452913803310453</v>
      </c>
      <c r="F1141">
        <v>-0.74529138033104525</v>
      </c>
    </row>
    <row r="1142" spans="1:6" x14ac:dyDescent="0.3">
      <c r="A1142">
        <v>3</v>
      </c>
      <c r="B1142">
        <v>3</v>
      </c>
      <c r="D1142">
        <v>1115</v>
      </c>
      <c r="E1142">
        <v>3.3156036356652487</v>
      </c>
      <c r="F1142">
        <v>6.6843963643347513</v>
      </c>
    </row>
    <row r="1143" spans="1:6" x14ac:dyDescent="0.3">
      <c r="A1143">
        <v>7</v>
      </c>
      <c r="B1143">
        <v>8</v>
      </c>
      <c r="D1143">
        <v>1116</v>
      </c>
      <c r="E1143">
        <v>3.7452913803310453</v>
      </c>
      <c r="F1143">
        <v>5.2547086196689552</v>
      </c>
    </row>
    <row r="1144" spans="1:6" x14ac:dyDescent="0.3">
      <c r="A1144">
        <v>6</v>
      </c>
      <c r="B1144">
        <v>6</v>
      </c>
      <c r="D1144">
        <v>1117</v>
      </c>
      <c r="E1144">
        <v>4.1749791249968418</v>
      </c>
      <c r="F1144">
        <v>0.82502087500315824</v>
      </c>
    </row>
    <row r="1145" spans="1:6" x14ac:dyDescent="0.3">
      <c r="A1145">
        <v>6</v>
      </c>
      <c r="B1145">
        <v>8</v>
      </c>
      <c r="D1145">
        <v>1118</v>
      </c>
      <c r="E1145">
        <v>3.3156036356652487</v>
      </c>
      <c r="F1145">
        <v>-0.31560363566524874</v>
      </c>
    </row>
    <row r="1146" spans="1:6" x14ac:dyDescent="0.3">
      <c r="A1146">
        <v>4</v>
      </c>
      <c r="B1146">
        <v>6</v>
      </c>
      <c r="D1146">
        <v>1119</v>
      </c>
      <c r="E1146">
        <v>2.8859158909994527</v>
      </c>
      <c r="F1146">
        <v>-1.8859158909994527</v>
      </c>
    </row>
    <row r="1147" spans="1:6" x14ac:dyDescent="0.3">
      <c r="A1147">
        <v>7</v>
      </c>
      <c r="B1147">
        <v>6</v>
      </c>
      <c r="D1147">
        <v>1120</v>
      </c>
      <c r="E1147">
        <v>2.8859158909994527</v>
      </c>
      <c r="F1147">
        <v>-0.88591589099945267</v>
      </c>
    </row>
    <row r="1148" spans="1:6" x14ac:dyDescent="0.3">
      <c r="A1148">
        <v>2</v>
      </c>
      <c r="B1148">
        <v>8</v>
      </c>
      <c r="D1148">
        <v>1121</v>
      </c>
      <c r="E1148">
        <v>3.3156036356652487</v>
      </c>
      <c r="F1148">
        <v>2.6843963643347513</v>
      </c>
    </row>
    <row r="1149" spans="1:6" x14ac:dyDescent="0.3">
      <c r="A1149">
        <v>4</v>
      </c>
      <c r="B1149">
        <v>5</v>
      </c>
      <c r="D1149">
        <v>1122</v>
      </c>
      <c r="E1149">
        <v>3.3156036356652487</v>
      </c>
      <c r="F1149">
        <v>0.68439636433475126</v>
      </c>
    </row>
    <row r="1150" spans="1:6" x14ac:dyDescent="0.3">
      <c r="A1150">
        <v>7</v>
      </c>
      <c r="B1150">
        <v>5</v>
      </c>
      <c r="D1150">
        <v>1123</v>
      </c>
      <c r="E1150">
        <v>3.3156036356652487</v>
      </c>
      <c r="F1150">
        <v>0.68439636433475126</v>
      </c>
    </row>
    <row r="1151" spans="1:6" x14ac:dyDescent="0.3">
      <c r="A1151">
        <v>3</v>
      </c>
      <c r="B1151">
        <v>6</v>
      </c>
      <c r="D1151">
        <v>1124</v>
      </c>
      <c r="E1151">
        <v>3.7452913803310453</v>
      </c>
      <c r="F1151">
        <v>6.2547086196689552</v>
      </c>
    </row>
    <row r="1152" spans="1:6" x14ac:dyDescent="0.3">
      <c r="A1152">
        <v>5</v>
      </c>
      <c r="B1152">
        <v>7</v>
      </c>
      <c r="D1152">
        <v>1125</v>
      </c>
      <c r="E1152">
        <v>2.8859158909994527</v>
      </c>
      <c r="F1152">
        <v>-1.8859158909994527</v>
      </c>
    </row>
    <row r="1153" spans="1:6" x14ac:dyDescent="0.3">
      <c r="A1153">
        <v>5</v>
      </c>
      <c r="B1153">
        <v>7</v>
      </c>
      <c r="D1153">
        <v>1126</v>
      </c>
      <c r="E1153">
        <v>2.8859158909994527</v>
      </c>
      <c r="F1153">
        <v>-1.8859158909994527</v>
      </c>
    </row>
    <row r="1154" spans="1:6" x14ac:dyDescent="0.3">
      <c r="A1154">
        <v>5</v>
      </c>
      <c r="B1154">
        <v>6</v>
      </c>
      <c r="D1154">
        <v>1127</v>
      </c>
      <c r="E1154">
        <v>6.7531055929916182</v>
      </c>
      <c r="F1154">
        <v>-0.75310559299161817</v>
      </c>
    </row>
    <row r="1155" spans="1:6" x14ac:dyDescent="0.3">
      <c r="A1155">
        <v>1</v>
      </c>
      <c r="B1155">
        <v>4</v>
      </c>
      <c r="D1155">
        <v>1128</v>
      </c>
      <c r="E1155">
        <v>2.8859158909994527</v>
      </c>
      <c r="F1155">
        <v>-0.88591589099945267</v>
      </c>
    </row>
    <row r="1156" spans="1:6" x14ac:dyDescent="0.3">
      <c r="A1156">
        <v>4</v>
      </c>
      <c r="B1156">
        <v>8</v>
      </c>
      <c r="D1156">
        <v>1129</v>
      </c>
      <c r="E1156">
        <v>2.8859158909994527</v>
      </c>
      <c r="F1156">
        <v>-0.88591589099945267</v>
      </c>
    </row>
    <row r="1157" spans="1:6" x14ac:dyDescent="0.3">
      <c r="A1157">
        <v>8</v>
      </c>
      <c r="B1157">
        <v>7</v>
      </c>
      <c r="D1157">
        <v>1130</v>
      </c>
      <c r="E1157">
        <v>3.3156036356652487</v>
      </c>
      <c r="F1157">
        <v>-1.3156036356652487</v>
      </c>
    </row>
    <row r="1158" spans="1:6" x14ac:dyDescent="0.3">
      <c r="A1158">
        <v>3</v>
      </c>
      <c r="B1158">
        <v>5</v>
      </c>
      <c r="D1158">
        <v>1131</v>
      </c>
      <c r="E1158">
        <v>4.6046668696626378</v>
      </c>
      <c r="F1158">
        <v>1.3953331303373622</v>
      </c>
    </row>
    <row r="1159" spans="1:6" x14ac:dyDescent="0.3">
      <c r="A1159">
        <v>6</v>
      </c>
      <c r="B1159">
        <v>5</v>
      </c>
      <c r="D1159">
        <v>1132</v>
      </c>
      <c r="E1159">
        <v>5.0343546143284339</v>
      </c>
      <c r="F1159">
        <v>2.9656453856715661</v>
      </c>
    </row>
    <row r="1160" spans="1:6" x14ac:dyDescent="0.3">
      <c r="A1160">
        <v>10</v>
      </c>
      <c r="B1160">
        <v>7</v>
      </c>
      <c r="D1160">
        <v>1133</v>
      </c>
      <c r="E1160">
        <v>4.1749791249968418</v>
      </c>
      <c r="F1160">
        <v>3.8250208750031582</v>
      </c>
    </row>
    <row r="1161" spans="1:6" x14ac:dyDescent="0.3">
      <c r="A1161">
        <v>10</v>
      </c>
      <c r="B1161">
        <v>7</v>
      </c>
      <c r="D1161">
        <v>1134</v>
      </c>
      <c r="E1161">
        <v>3.3156036356652487</v>
      </c>
      <c r="F1161">
        <v>0.68439636433475126</v>
      </c>
    </row>
    <row r="1162" spans="1:6" x14ac:dyDescent="0.3">
      <c r="A1162">
        <v>6</v>
      </c>
      <c r="B1162">
        <v>5</v>
      </c>
      <c r="D1162">
        <v>1135</v>
      </c>
      <c r="E1162">
        <v>3.3156036356652487</v>
      </c>
      <c r="F1162">
        <v>-2.3156036356652487</v>
      </c>
    </row>
    <row r="1163" spans="1:6" x14ac:dyDescent="0.3">
      <c r="A1163">
        <v>5</v>
      </c>
      <c r="B1163">
        <v>8</v>
      </c>
      <c r="D1163">
        <v>1136</v>
      </c>
      <c r="E1163">
        <v>4.6046668696626378</v>
      </c>
      <c r="F1163">
        <v>-0.60466686966263783</v>
      </c>
    </row>
    <row r="1164" spans="1:6" x14ac:dyDescent="0.3">
      <c r="A1164">
        <v>7</v>
      </c>
      <c r="B1164">
        <v>7</v>
      </c>
      <c r="D1164">
        <v>1137</v>
      </c>
      <c r="E1164">
        <v>4.6046668696626378</v>
      </c>
      <c r="F1164">
        <v>-0.60466686966263783</v>
      </c>
    </row>
    <row r="1165" spans="1:6" x14ac:dyDescent="0.3">
      <c r="A1165">
        <v>7</v>
      </c>
      <c r="B1165">
        <v>7</v>
      </c>
      <c r="D1165">
        <v>1138</v>
      </c>
      <c r="E1165">
        <v>3.3156036356652487</v>
      </c>
      <c r="F1165">
        <v>-1.3156036356652487</v>
      </c>
    </row>
    <row r="1166" spans="1:6" x14ac:dyDescent="0.3">
      <c r="A1166">
        <v>6</v>
      </c>
      <c r="B1166">
        <v>4</v>
      </c>
      <c r="D1166">
        <v>1139</v>
      </c>
      <c r="E1166">
        <v>2.8859158909994527</v>
      </c>
      <c r="F1166">
        <v>0.11408410900054733</v>
      </c>
    </row>
    <row r="1167" spans="1:6" x14ac:dyDescent="0.3">
      <c r="A1167">
        <v>5</v>
      </c>
      <c r="B1167">
        <v>6</v>
      </c>
      <c r="D1167">
        <v>1140</v>
      </c>
      <c r="E1167">
        <v>3.3156036356652487</v>
      </c>
      <c r="F1167">
        <v>1.6843963643347513</v>
      </c>
    </row>
    <row r="1168" spans="1:6" x14ac:dyDescent="0.3">
      <c r="A1168">
        <v>5</v>
      </c>
      <c r="B1168">
        <v>5</v>
      </c>
      <c r="D1168">
        <v>1141</v>
      </c>
      <c r="E1168">
        <v>2.8859158909994527</v>
      </c>
      <c r="F1168">
        <v>0.11408410900054733</v>
      </c>
    </row>
    <row r="1169" spans="1:6" x14ac:dyDescent="0.3">
      <c r="A1169">
        <v>1</v>
      </c>
      <c r="B1169">
        <v>3</v>
      </c>
      <c r="D1169">
        <v>1142</v>
      </c>
      <c r="E1169">
        <v>5.0343546143284339</v>
      </c>
      <c r="F1169">
        <v>1.9656453856715661</v>
      </c>
    </row>
    <row r="1170" spans="1:6" x14ac:dyDescent="0.3">
      <c r="A1170">
        <v>3</v>
      </c>
      <c r="B1170">
        <v>3</v>
      </c>
      <c r="D1170">
        <v>1143</v>
      </c>
      <c r="E1170">
        <v>4.1749791249968418</v>
      </c>
      <c r="F1170">
        <v>1.8250208750031582</v>
      </c>
    </row>
    <row r="1171" spans="1:6" x14ac:dyDescent="0.3">
      <c r="A1171">
        <v>2</v>
      </c>
      <c r="B1171">
        <v>4</v>
      </c>
      <c r="D1171">
        <v>1144</v>
      </c>
      <c r="E1171">
        <v>5.0343546143284339</v>
      </c>
      <c r="F1171">
        <v>0.9656453856715661</v>
      </c>
    </row>
    <row r="1172" spans="1:6" x14ac:dyDescent="0.3">
      <c r="A1172">
        <v>2</v>
      </c>
      <c r="B1172">
        <v>3</v>
      </c>
      <c r="D1172">
        <v>1145</v>
      </c>
      <c r="E1172">
        <v>4.1749791249968418</v>
      </c>
      <c r="F1172">
        <v>-0.17497912499684176</v>
      </c>
    </row>
    <row r="1173" spans="1:6" x14ac:dyDescent="0.3">
      <c r="A1173">
        <v>5</v>
      </c>
      <c r="B1173">
        <v>8</v>
      </c>
      <c r="D1173">
        <v>1146</v>
      </c>
      <c r="E1173">
        <v>4.1749791249968418</v>
      </c>
      <c r="F1173">
        <v>2.8250208750031582</v>
      </c>
    </row>
    <row r="1174" spans="1:6" x14ac:dyDescent="0.3">
      <c r="A1174">
        <v>6</v>
      </c>
      <c r="B1174">
        <v>4</v>
      </c>
      <c r="D1174">
        <v>1147</v>
      </c>
      <c r="E1174">
        <v>5.0343546143284339</v>
      </c>
      <c r="F1174">
        <v>-3.0343546143284339</v>
      </c>
    </row>
    <row r="1175" spans="1:6" x14ac:dyDescent="0.3">
      <c r="A1175">
        <v>10</v>
      </c>
      <c r="B1175">
        <v>8</v>
      </c>
      <c r="D1175">
        <v>1148</v>
      </c>
      <c r="E1175">
        <v>3.7452913803310453</v>
      </c>
      <c r="F1175">
        <v>0.25470861966895475</v>
      </c>
    </row>
    <row r="1176" spans="1:6" x14ac:dyDescent="0.3">
      <c r="A1176">
        <v>6</v>
      </c>
      <c r="B1176">
        <v>5</v>
      </c>
      <c r="D1176">
        <v>1149</v>
      </c>
      <c r="E1176">
        <v>3.7452913803310453</v>
      </c>
      <c r="F1176">
        <v>3.2547086196689547</v>
      </c>
    </row>
    <row r="1177" spans="1:6" x14ac:dyDescent="0.3">
      <c r="A1177">
        <v>2</v>
      </c>
      <c r="B1177">
        <v>5</v>
      </c>
      <c r="D1177">
        <v>1150</v>
      </c>
      <c r="E1177">
        <v>4.1749791249968418</v>
      </c>
      <c r="F1177">
        <v>-1.1749791249968418</v>
      </c>
    </row>
    <row r="1178" spans="1:6" x14ac:dyDescent="0.3">
      <c r="A1178">
        <v>7</v>
      </c>
      <c r="B1178">
        <v>5</v>
      </c>
      <c r="D1178">
        <v>1151</v>
      </c>
      <c r="E1178">
        <v>4.6046668696626378</v>
      </c>
      <c r="F1178">
        <v>0.39533313033736217</v>
      </c>
    </row>
    <row r="1179" spans="1:6" x14ac:dyDescent="0.3">
      <c r="A1179">
        <v>4</v>
      </c>
      <c r="B1179">
        <v>5</v>
      </c>
      <c r="D1179">
        <v>1152</v>
      </c>
      <c r="E1179">
        <v>4.6046668696626378</v>
      </c>
      <c r="F1179">
        <v>0.39533313033736217</v>
      </c>
    </row>
    <row r="1180" spans="1:6" x14ac:dyDescent="0.3">
      <c r="A1180">
        <v>2</v>
      </c>
      <c r="B1180">
        <v>3</v>
      </c>
      <c r="D1180">
        <v>1153</v>
      </c>
      <c r="E1180">
        <v>4.1749791249968418</v>
      </c>
      <c r="F1180">
        <v>0.82502087500315824</v>
      </c>
    </row>
    <row r="1181" spans="1:6" x14ac:dyDescent="0.3">
      <c r="A1181">
        <v>7</v>
      </c>
      <c r="B1181">
        <v>12</v>
      </c>
      <c r="D1181">
        <v>1154</v>
      </c>
      <c r="E1181">
        <v>3.3156036356652487</v>
      </c>
      <c r="F1181">
        <v>-2.3156036356652487</v>
      </c>
    </row>
    <row r="1182" spans="1:6" x14ac:dyDescent="0.3">
      <c r="A1182">
        <v>1</v>
      </c>
      <c r="B1182">
        <v>5</v>
      </c>
      <c r="D1182">
        <v>1155</v>
      </c>
      <c r="E1182">
        <v>5.0343546143284339</v>
      </c>
      <c r="F1182">
        <v>-1.0343546143284339</v>
      </c>
    </row>
    <row r="1183" spans="1:6" x14ac:dyDescent="0.3">
      <c r="A1183">
        <v>5</v>
      </c>
      <c r="B1183">
        <v>3</v>
      </c>
      <c r="D1183">
        <v>1156</v>
      </c>
      <c r="E1183">
        <v>4.6046668696626378</v>
      </c>
      <c r="F1183">
        <v>3.3953331303373622</v>
      </c>
    </row>
    <row r="1184" spans="1:6" x14ac:dyDescent="0.3">
      <c r="A1184">
        <v>3</v>
      </c>
      <c r="B1184">
        <v>6</v>
      </c>
      <c r="D1184">
        <v>1157</v>
      </c>
      <c r="E1184">
        <v>3.7452913803310453</v>
      </c>
      <c r="F1184">
        <v>-0.74529138033104525</v>
      </c>
    </row>
    <row r="1185" spans="1:6" x14ac:dyDescent="0.3">
      <c r="A1185">
        <v>4</v>
      </c>
      <c r="B1185">
        <v>8</v>
      </c>
      <c r="D1185">
        <v>1158</v>
      </c>
      <c r="E1185">
        <v>3.7452913803310453</v>
      </c>
      <c r="F1185">
        <v>2.2547086196689547</v>
      </c>
    </row>
    <row r="1186" spans="1:6" x14ac:dyDescent="0.3">
      <c r="A1186">
        <v>9</v>
      </c>
      <c r="B1186">
        <v>10</v>
      </c>
      <c r="D1186">
        <v>1159</v>
      </c>
      <c r="E1186">
        <v>4.6046668696626378</v>
      </c>
      <c r="F1186">
        <v>5.3953331303373622</v>
      </c>
    </row>
    <row r="1187" spans="1:6" x14ac:dyDescent="0.3">
      <c r="A1187">
        <v>4</v>
      </c>
      <c r="B1187">
        <v>4</v>
      </c>
      <c r="D1187">
        <v>1160</v>
      </c>
      <c r="E1187">
        <v>4.6046668696626378</v>
      </c>
      <c r="F1187">
        <v>5.3953331303373622</v>
      </c>
    </row>
    <row r="1188" spans="1:6" x14ac:dyDescent="0.3">
      <c r="A1188">
        <v>6</v>
      </c>
      <c r="B1188">
        <v>6</v>
      </c>
      <c r="D1188">
        <v>1161</v>
      </c>
      <c r="E1188">
        <v>3.7452913803310453</v>
      </c>
      <c r="F1188">
        <v>2.2547086196689547</v>
      </c>
    </row>
    <row r="1189" spans="1:6" x14ac:dyDescent="0.3">
      <c r="A1189">
        <v>7</v>
      </c>
      <c r="B1189">
        <v>9</v>
      </c>
      <c r="D1189">
        <v>1162</v>
      </c>
      <c r="E1189">
        <v>5.0343546143284339</v>
      </c>
      <c r="F1189">
        <v>-3.4354614328433897E-2</v>
      </c>
    </row>
    <row r="1190" spans="1:6" x14ac:dyDescent="0.3">
      <c r="A1190">
        <v>1</v>
      </c>
      <c r="B1190">
        <v>3</v>
      </c>
      <c r="D1190">
        <v>1163</v>
      </c>
      <c r="E1190">
        <v>4.6046668696626378</v>
      </c>
      <c r="F1190">
        <v>2.3953331303373622</v>
      </c>
    </row>
    <row r="1191" spans="1:6" x14ac:dyDescent="0.3">
      <c r="A1191">
        <v>7</v>
      </c>
      <c r="B1191">
        <v>5</v>
      </c>
      <c r="D1191">
        <v>1164</v>
      </c>
      <c r="E1191">
        <v>4.6046668696626378</v>
      </c>
      <c r="F1191">
        <v>2.3953331303373622</v>
      </c>
    </row>
    <row r="1192" spans="1:6" x14ac:dyDescent="0.3">
      <c r="A1192">
        <v>7</v>
      </c>
      <c r="B1192">
        <v>5</v>
      </c>
      <c r="D1192">
        <v>1165</v>
      </c>
      <c r="E1192">
        <v>3.3156036356652487</v>
      </c>
      <c r="F1192">
        <v>2.6843963643347513</v>
      </c>
    </row>
    <row r="1193" spans="1:6" x14ac:dyDescent="0.3">
      <c r="A1193">
        <v>6</v>
      </c>
      <c r="B1193">
        <v>5</v>
      </c>
      <c r="D1193">
        <v>1166</v>
      </c>
      <c r="E1193">
        <v>4.1749791249968418</v>
      </c>
      <c r="F1193">
        <v>0.82502087500315824</v>
      </c>
    </row>
    <row r="1194" spans="1:6" x14ac:dyDescent="0.3">
      <c r="A1194">
        <v>1</v>
      </c>
      <c r="B1194">
        <v>4</v>
      </c>
      <c r="D1194">
        <v>1167</v>
      </c>
      <c r="E1194">
        <v>3.7452913803310453</v>
      </c>
      <c r="F1194">
        <v>1.2547086196689547</v>
      </c>
    </row>
    <row r="1195" spans="1:6" x14ac:dyDescent="0.3">
      <c r="A1195">
        <v>1</v>
      </c>
      <c r="B1195">
        <v>4</v>
      </c>
      <c r="D1195">
        <v>1168</v>
      </c>
      <c r="E1195">
        <v>2.8859158909994527</v>
      </c>
      <c r="F1195">
        <v>-1.8859158909994527</v>
      </c>
    </row>
    <row r="1196" spans="1:6" x14ac:dyDescent="0.3">
      <c r="A1196">
        <v>7</v>
      </c>
      <c r="B1196">
        <v>4</v>
      </c>
      <c r="D1196">
        <v>1169</v>
      </c>
      <c r="E1196">
        <v>2.8859158909994527</v>
      </c>
      <c r="F1196">
        <v>0.11408410900054733</v>
      </c>
    </row>
    <row r="1197" spans="1:6" x14ac:dyDescent="0.3">
      <c r="A1197">
        <v>3</v>
      </c>
      <c r="B1197">
        <v>4</v>
      </c>
      <c r="D1197">
        <v>1170</v>
      </c>
      <c r="E1197">
        <v>3.3156036356652487</v>
      </c>
      <c r="F1197">
        <v>-1.3156036356652487</v>
      </c>
    </row>
    <row r="1198" spans="1:6" x14ac:dyDescent="0.3">
      <c r="A1198">
        <v>3</v>
      </c>
      <c r="B1198">
        <v>7</v>
      </c>
      <c r="D1198">
        <v>1171</v>
      </c>
      <c r="E1198">
        <v>2.8859158909994527</v>
      </c>
      <c r="F1198">
        <v>-0.88591589099945267</v>
      </c>
    </row>
    <row r="1199" spans="1:6" x14ac:dyDescent="0.3">
      <c r="A1199">
        <v>1</v>
      </c>
      <c r="B1199">
        <v>3</v>
      </c>
      <c r="D1199">
        <v>1172</v>
      </c>
      <c r="E1199">
        <v>5.0343546143284339</v>
      </c>
      <c r="F1199">
        <v>-3.4354614328433897E-2</v>
      </c>
    </row>
    <row r="1200" spans="1:6" x14ac:dyDescent="0.3">
      <c r="A1200">
        <v>6</v>
      </c>
      <c r="B1200">
        <v>7</v>
      </c>
      <c r="D1200">
        <v>1173</v>
      </c>
      <c r="E1200">
        <v>3.3156036356652487</v>
      </c>
      <c r="F1200">
        <v>2.6843963643347513</v>
      </c>
    </row>
    <row r="1201" spans="1:6" x14ac:dyDescent="0.3">
      <c r="A1201">
        <v>2</v>
      </c>
      <c r="B1201">
        <v>3</v>
      </c>
      <c r="D1201">
        <v>1174</v>
      </c>
      <c r="E1201">
        <v>5.0343546143284339</v>
      </c>
      <c r="F1201">
        <v>4.9656453856715661</v>
      </c>
    </row>
    <row r="1202" spans="1:6" x14ac:dyDescent="0.3">
      <c r="A1202">
        <v>6</v>
      </c>
      <c r="B1202">
        <v>5</v>
      </c>
      <c r="D1202">
        <v>1175</v>
      </c>
      <c r="E1202">
        <v>3.7452913803310453</v>
      </c>
      <c r="F1202">
        <v>2.2547086196689547</v>
      </c>
    </row>
    <row r="1203" spans="1:6" x14ac:dyDescent="0.3">
      <c r="A1203">
        <v>3</v>
      </c>
      <c r="B1203">
        <v>4</v>
      </c>
      <c r="D1203">
        <v>1176</v>
      </c>
      <c r="E1203">
        <v>3.7452913803310453</v>
      </c>
      <c r="F1203">
        <v>-1.7452913803310453</v>
      </c>
    </row>
    <row r="1204" spans="1:6" x14ac:dyDescent="0.3">
      <c r="A1204">
        <v>4</v>
      </c>
      <c r="B1204">
        <v>5</v>
      </c>
      <c r="D1204">
        <v>1177</v>
      </c>
      <c r="E1204">
        <v>3.7452913803310453</v>
      </c>
      <c r="F1204">
        <v>3.2547086196689547</v>
      </c>
    </row>
    <row r="1205" spans="1:6" x14ac:dyDescent="0.3">
      <c r="A1205">
        <v>1</v>
      </c>
      <c r="B1205">
        <v>3</v>
      </c>
      <c r="D1205">
        <v>1178</v>
      </c>
      <c r="E1205">
        <v>3.7452913803310453</v>
      </c>
      <c r="F1205">
        <v>0.25470861966895475</v>
      </c>
    </row>
    <row r="1206" spans="1:6" x14ac:dyDescent="0.3">
      <c r="A1206">
        <v>1</v>
      </c>
      <c r="B1206">
        <v>2</v>
      </c>
      <c r="D1206">
        <v>1179</v>
      </c>
      <c r="E1206">
        <v>2.8859158909994527</v>
      </c>
      <c r="F1206">
        <v>-0.88591589099945267</v>
      </c>
    </row>
    <row r="1207" spans="1:6" x14ac:dyDescent="0.3">
      <c r="A1207">
        <v>2</v>
      </c>
      <c r="B1207">
        <v>4</v>
      </c>
      <c r="D1207">
        <v>1180</v>
      </c>
      <c r="E1207">
        <v>6.7531055929916182</v>
      </c>
      <c r="F1207">
        <v>0.24689440700838183</v>
      </c>
    </row>
    <row r="1208" spans="1:6" x14ac:dyDescent="0.3">
      <c r="A1208">
        <v>7</v>
      </c>
      <c r="B1208">
        <v>6</v>
      </c>
      <c r="D1208">
        <v>1181</v>
      </c>
      <c r="E1208">
        <v>3.7452913803310453</v>
      </c>
      <c r="F1208">
        <v>-2.7452913803310453</v>
      </c>
    </row>
    <row r="1209" spans="1:6" x14ac:dyDescent="0.3">
      <c r="A1209">
        <v>7</v>
      </c>
      <c r="B1209">
        <v>6</v>
      </c>
      <c r="D1209">
        <v>1182</v>
      </c>
      <c r="E1209">
        <v>2.8859158909994527</v>
      </c>
      <c r="F1209">
        <v>2.1140841090005473</v>
      </c>
    </row>
    <row r="1210" spans="1:6" x14ac:dyDescent="0.3">
      <c r="A1210">
        <v>7</v>
      </c>
      <c r="B1210">
        <v>6</v>
      </c>
      <c r="D1210">
        <v>1183</v>
      </c>
      <c r="E1210">
        <v>4.1749791249968418</v>
      </c>
      <c r="F1210">
        <v>-1.1749791249968418</v>
      </c>
    </row>
    <row r="1211" spans="1:6" x14ac:dyDescent="0.3">
      <c r="A1211">
        <v>1</v>
      </c>
      <c r="B1211">
        <v>3</v>
      </c>
      <c r="D1211">
        <v>1184</v>
      </c>
      <c r="E1211">
        <v>5.0343546143284339</v>
      </c>
      <c r="F1211">
        <v>-1.0343546143284339</v>
      </c>
    </row>
    <row r="1212" spans="1:6" x14ac:dyDescent="0.3">
      <c r="A1212">
        <v>6</v>
      </c>
      <c r="B1212">
        <v>13</v>
      </c>
      <c r="D1212">
        <v>1185</v>
      </c>
      <c r="E1212">
        <v>5.893730103660026</v>
      </c>
      <c r="F1212">
        <v>3.106269896339974</v>
      </c>
    </row>
    <row r="1213" spans="1:6" x14ac:dyDescent="0.3">
      <c r="A1213">
        <v>4</v>
      </c>
      <c r="B1213">
        <v>5</v>
      </c>
      <c r="D1213">
        <v>1186</v>
      </c>
      <c r="E1213">
        <v>3.3156036356652487</v>
      </c>
      <c r="F1213">
        <v>0.68439636433475126</v>
      </c>
    </row>
    <row r="1214" spans="1:6" x14ac:dyDescent="0.3">
      <c r="A1214">
        <v>2</v>
      </c>
      <c r="B1214">
        <v>12</v>
      </c>
      <c r="D1214">
        <v>1187</v>
      </c>
      <c r="E1214">
        <v>4.1749791249968418</v>
      </c>
      <c r="F1214">
        <v>1.8250208750031582</v>
      </c>
    </row>
    <row r="1215" spans="1:6" x14ac:dyDescent="0.3">
      <c r="A1215">
        <v>4</v>
      </c>
      <c r="B1215">
        <v>4</v>
      </c>
      <c r="D1215">
        <v>1188</v>
      </c>
      <c r="E1215">
        <v>5.46404235899423</v>
      </c>
      <c r="F1215">
        <v>1.53595764100577</v>
      </c>
    </row>
    <row r="1216" spans="1:6" x14ac:dyDescent="0.3">
      <c r="A1216">
        <v>5</v>
      </c>
      <c r="B1216">
        <v>4</v>
      </c>
      <c r="D1216">
        <v>1189</v>
      </c>
      <c r="E1216">
        <v>2.8859158909994527</v>
      </c>
      <c r="F1216">
        <v>-1.8859158909994527</v>
      </c>
    </row>
    <row r="1217" spans="1:6" x14ac:dyDescent="0.3">
      <c r="A1217">
        <v>5</v>
      </c>
      <c r="B1217">
        <v>4</v>
      </c>
      <c r="D1217">
        <v>1190</v>
      </c>
      <c r="E1217">
        <v>3.7452913803310453</v>
      </c>
      <c r="F1217">
        <v>3.2547086196689547</v>
      </c>
    </row>
    <row r="1218" spans="1:6" x14ac:dyDescent="0.3">
      <c r="A1218">
        <v>8</v>
      </c>
      <c r="B1218">
        <v>6</v>
      </c>
      <c r="D1218">
        <v>1191</v>
      </c>
      <c r="E1218">
        <v>3.7452913803310453</v>
      </c>
      <c r="F1218">
        <v>3.2547086196689547</v>
      </c>
    </row>
    <row r="1219" spans="1:6" x14ac:dyDescent="0.3">
      <c r="A1219">
        <v>1</v>
      </c>
      <c r="B1219">
        <v>3</v>
      </c>
      <c r="D1219">
        <v>1192</v>
      </c>
      <c r="E1219">
        <v>3.7452913803310453</v>
      </c>
      <c r="F1219">
        <v>2.2547086196689547</v>
      </c>
    </row>
    <row r="1220" spans="1:6" x14ac:dyDescent="0.3">
      <c r="A1220">
        <v>6</v>
      </c>
      <c r="B1220">
        <v>5</v>
      </c>
      <c r="D1220">
        <v>1193</v>
      </c>
      <c r="E1220">
        <v>3.3156036356652487</v>
      </c>
      <c r="F1220">
        <v>-2.3156036356652487</v>
      </c>
    </row>
    <row r="1221" spans="1:6" x14ac:dyDescent="0.3">
      <c r="A1221">
        <v>7</v>
      </c>
      <c r="B1221">
        <v>6</v>
      </c>
      <c r="D1221">
        <v>1194</v>
      </c>
      <c r="E1221">
        <v>3.3156036356652487</v>
      </c>
      <c r="F1221">
        <v>-2.3156036356652487</v>
      </c>
    </row>
    <row r="1222" spans="1:6" x14ac:dyDescent="0.3">
      <c r="A1222">
        <v>2</v>
      </c>
      <c r="B1222">
        <v>3</v>
      </c>
      <c r="D1222">
        <v>1195</v>
      </c>
      <c r="E1222">
        <v>3.3156036356652487</v>
      </c>
      <c r="F1222">
        <v>3.6843963643347513</v>
      </c>
    </row>
    <row r="1223" spans="1:6" x14ac:dyDescent="0.3">
      <c r="A1223">
        <v>3</v>
      </c>
      <c r="B1223">
        <v>4</v>
      </c>
      <c r="D1223">
        <v>1196</v>
      </c>
      <c r="E1223">
        <v>3.3156036356652487</v>
      </c>
      <c r="F1223">
        <v>-0.31560363566524874</v>
      </c>
    </row>
    <row r="1224" spans="1:6" x14ac:dyDescent="0.3">
      <c r="A1224">
        <v>2</v>
      </c>
      <c r="B1224">
        <v>3</v>
      </c>
      <c r="D1224">
        <v>1197</v>
      </c>
      <c r="E1224">
        <v>4.6046668696626378</v>
      </c>
      <c r="F1224">
        <v>-1.6046668696626378</v>
      </c>
    </row>
    <row r="1225" spans="1:6" x14ac:dyDescent="0.3">
      <c r="A1225">
        <v>1</v>
      </c>
      <c r="B1225">
        <v>3</v>
      </c>
      <c r="D1225">
        <v>1198</v>
      </c>
      <c r="E1225">
        <v>2.8859158909994527</v>
      </c>
      <c r="F1225">
        <v>-1.8859158909994527</v>
      </c>
    </row>
    <row r="1226" spans="1:6" x14ac:dyDescent="0.3">
      <c r="A1226">
        <v>3</v>
      </c>
      <c r="B1226">
        <v>3</v>
      </c>
      <c r="D1226">
        <v>1199</v>
      </c>
      <c r="E1226">
        <v>4.6046668696626378</v>
      </c>
      <c r="F1226">
        <v>1.3953331303373622</v>
      </c>
    </row>
    <row r="1227" spans="1:6" x14ac:dyDescent="0.3">
      <c r="A1227">
        <v>4</v>
      </c>
      <c r="B1227">
        <v>6</v>
      </c>
      <c r="D1227">
        <v>1200</v>
      </c>
      <c r="E1227">
        <v>2.8859158909994527</v>
      </c>
      <c r="F1227">
        <v>-0.88591589099945267</v>
      </c>
    </row>
    <row r="1228" spans="1:6" x14ac:dyDescent="0.3">
      <c r="A1228">
        <v>6</v>
      </c>
      <c r="B1228">
        <v>8</v>
      </c>
      <c r="D1228">
        <v>1201</v>
      </c>
      <c r="E1228">
        <v>3.7452913803310453</v>
      </c>
      <c r="F1228">
        <v>2.2547086196689547</v>
      </c>
    </row>
    <row r="1229" spans="1:6" x14ac:dyDescent="0.3">
      <c r="A1229">
        <v>1</v>
      </c>
      <c r="B1229">
        <v>2</v>
      </c>
      <c r="D1229">
        <v>1202</v>
      </c>
      <c r="E1229">
        <v>3.3156036356652487</v>
      </c>
      <c r="F1229">
        <v>-0.31560363566524874</v>
      </c>
    </row>
    <row r="1230" spans="1:6" x14ac:dyDescent="0.3">
      <c r="A1230">
        <v>4</v>
      </c>
      <c r="B1230">
        <v>8</v>
      </c>
      <c r="D1230">
        <v>1203</v>
      </c>
      <c r="E1230">
        <v>3.7452913803310453</v>
      </c>
      <c r="F1230">
        <v>0.25470861966895475</v>
      </c>
    </row>
    <row r="1231" spans="1:6" x14ac:dyDescent="0.3">
      <c r="A1231">
        <v>2</v>
      </c>
      <c r="B1231">
        <v>2</v>
      </c>
      <c r="D1231">
        <v>1204</v>
      </c>
      <c r="E1231">
        <v>2.8859158909994527</v>
      </c>
      <c r="F1231">
        <v>-1.8859158909994527</v>
      </c>
    </row>
    <row r="1232" spans="1:6" x14ac:dyDescent="0.3">
      <c r="A1232">
        <v>2</v>
      </c>
      <c r="B1232">
        <v>4</v>
      </c>
      <c r="D1232">
        <v>1205</v>
      </c>
      <c r="E1232">
        <v>2.4562281463336566</v>
      </c>
      <c r="F1232">
        <v>-1.4562281463336566</v>
      </c>
    </row>
    <row r="1233" spans="1:6" x14ac:dyDescent="0.3">
      <c r="A1233">
        <v>2</v>
      </c>
      <c r="B1233">
        <v>6</v>
      </c>
      <c r="D1233">
        <v>1206</v>
      </c>
      <c r="E1233">
        <v>3.3156036356652487</v>
      </c>
      <c r="F1233">
        <v>-1.3156036356652487</v>
      </c>
    </row>
    <row r="1234" spans="1:6" x14ac:dyDescent="0.3">
      <c r="A1234">
        <v>6</v>
      </c>
      <c r="B1234">
        <v>5</v>
      </c>
      <c r="D1234">
        <v>1207</v>
      </c>
      <c r="E1234">
        <v>4.1749791249968418</v>
      </c>
      <c r="F1234">
        <v>2.8250208750031582</v>
      </c>
    </row>
    <row r="1235" spans="1:6" x14ac:dyDescent="0.3">
      <c r="A1235">
        <v>6</v>
      </c>
      <c r="B1235">
        <v>5</v>
      </c>
      <c r="D1235">
        <v>1208</v>
      </c>
      <c r="E1235">
        <v>4.1749791249968418</v>
      </c>
      <c r="F1235">
        <v>2.8250208750031582</v>
      </c>
    </row>
    <row r="1236" spans="1:6" x14ac:dyDescent="0.3">
      <c r="A1236">
        <v>5</v>
      </c>
      <c r="B1236">
        <v>8</v>
      </c>
      <c r="D1236">
        <v>1209</v>
      </c>
      <c r="E1236">
        <v>4.1749791249968418</v>
      </c>
      <c r="F1236">
        <v>2.8250208750031582</v>
      </c>
    </row>
    <row r="1237" spans="1:6" x14ac:dyDescent="0.3">
      <c r="A1237">
        <v>4</v>
      </c>
      <c r="B1237">
        <v>4</v>
      </c>
      <c r="D1237">
        <v>1210</v>
      </c>
      <c r="E1237">
        <v>2.8859158909994527</v>
      </c>
      <c r="F1237">
        <v>-1.8859158909994527</v>
      </c>
    </row>
    <row r="1238" spans="1:6" x14ac:dyDescent="0.3">
      <c r="A1238">
        <v>2</v>
      </c>
      <c r="B1238">
        <v>2</v>
      </c>
      <c r="D1238">
        <v>1211</v>
      </c>
      <c r="E1238">
        <v>7.1827933376574151</v>
      </c>
      <c r="F1238">
        <v>-1.1827933376574151</v>
      </c>
    </row>
    <row r="1239" spans="1:6" x14ac:dyDescent="0.3">
      <c r="A1239">
        <v>3</v>
      </c>
      <c r="B1239">
        <v>10</v>
      </c>
      <c r="D1239">
        <v>1212</v>
      </c>
      <c r="E1239">
        <v>3.7452913803310453</v>
      </c>
      <c r="F1239">
        <v>0.25470861966895475</v>
      </c>
    </row>
    <row r="1240" spans="1:6" x14ac:dyDescent="0.3">
      <c r="A1240">
        <v>11</v>
      </c>
      <c r="B1240">
        <v>6</v>
      </c>
      <c r="D1240">
        <v>1213</v>
      </c>
      <c r="E1240">
        <v>6.7531055929916182</v>
      </c>
      <c r="F1240">
        <v>-4.7531055929916182</v>
      </c>
    </row>
    <row r="1241" spans="1:6" x14ac:dyDescent="0.3">
      <c r="A1241">
        <v>6</v>
      </c>
      <c r="B1241">
        <v>5</v>
      </c>
      <c r="D1241">
        <v>1214</v>
      </c>
      <c r="E1241">
        <v>3.3156036356652487</v>
      </c>
      <c r="F1241">
        <v>0.68439636433475126</v>
      </c>
    </row>
    <row r="1242" spans="1:6" x14ac:dyDescent="0.3">
      <c r="A1242">
        <v>1</v>
      </c>
      <c r="B1242">
        <v>2</v>
      </c>
      <c r="D1242">
        <v>1215</v>
      </c>
      <c r="E1242">
        <v>3.3156036356652487</v>
      </c>
      <c r="F1242">
        <v>1.6843963643347513</v>
      </c>
    </row>
    <row r="1243" spans="1:6" x14ac:dyDescent="0.3">
      <c r="A1243">
        <v>3</v>
      </c>
      <c r="B1243">
        <v>8</v>
      </c>
      <c r="D1243">
        <v>1216</v>
      </c>
      <c r="E1243">
        <v>3.3156036356652487</v>
      </c>
      <c r="F1243">
        <v>1.6843963643347513</v>
      </c>
    </row>
    <row r="1244" spans="1:6" x14ac:dyDescent="0.3">
      <c r="A1244">
        <v>5</v>
      </c>
      <c r="B1244">
        <v>5</v>
      </c>
      <c r="D1244">
        <v>1217</v>
      </c>
      <c r="E1244">
        <v>4.1749791249968418</v>
      </c>
      <c r="F1244">
        <v>3.8250208750031582</v>
      </c>
    </row>
    <row r="1245" spans="1:6" x14ac:dyDescent="0.3">
      <c r="A1245">
        <v>1</v>
      </c>
      <c r="B1245">
        <v>3</v>
      </c>
      <c r="D1245">
        <v>1218</v>
      </c>
      <c r="E1245">
        <v>2.8859158909994527</v>
      </c>
      <c r="F1245">
        <v>-1.8859158909994527</v>
      </c>
    </row>
    <row r="1246" spans="1:6" x14ac:dyDescent="0.3">
      <c r="A1246">
        <v>1</v>
      </c>
      <c r="B1246">
        <v>3</v>
      </c>
      <c r="D1246">
        <v>1219</v>
      </c>
      <c r="E1246">
        <v>3.7452913803310453</v>
      </c>
      <c r="F1246">
        <v>2.2547086196689547</v>
      </c>
    </row>
    <row r="1247" spans="1:6" x14ac:dyDescent="0.3">
      <c r="A1247">
        <v>5</v>
      </c>
      <c r="B1247">
        <v>7</v>
      </c>
      <c r="D1247">
        <v>1220</v>
      </c>
      <c r="E1247">
        <v>4.1749791249968418</v>
      </c>
      <c r="F1247">
        <v>2.8250208750031582</v>
      </c>
    </row>
    <row r="1248" spans="1:6" x14ac:dyDescent="0.3">
      <c r="A1248">
        <v>2</v>
      </c>
      <c r="B1248">
        <v>3</v>
      </c>
      <c r="D1248">
        <v>1221</v>
      </c>
      <c r="E1248">
        <v>2.8859158909994527</v>
      </c>
      <c r="F1248">
        <v>-0.88591589099945267</v>
      </c>
    </row>
    <row r="1249" spans="1:6" x14ac:dyDescent="0.3">
      <c r="A1249">
        <v>5</v>
      </c>
      <c r="B1249">
        <v>4</v>
      </c>
      <c r="D1249">
        <v>1222</v>
      </c>
      <c r="E1249">
        <v>3.3156036356652487</v>
      </c>
      <c r="F1249">
        <v>-0.31560363566524874</v>
      </c>
    </row>
    <row r="1250" spans="1:6" x14ac:dyDescent="0.3">
      <c r="A1250">
        <v>2</v>
      </c>
      <c r="B1250">
        <v>4</v>
      </c>
      <c r="D1250">
        <v>1223</v>
      </c>
      <c r="E1250">
        <v>2.8859158909994527</v>
      </c>
      <c r="F1250">
        <v>-0.88591589099945267</v>
      </c>
    </row>
    <row r="1251" spans="1:6" x14ac:dyDescent="0.3">
      <c r="A1251">
        <v>2</v>
      </c>
      <c r="B1251">
        <v>4</v>
      </c>
      <c r="D1251">
        <v>1224</v>
      </c>
      <c r="E1251">
        <v>2.8859158909994527</v>
      </c>
      <c r="F1251">
        <v>-1.8859158909994527</v>
      </c>
    </row>
    <row r="1252" spans="1:6" x14ac:dyDescent="0.3">
      <c r="A1252">
        <v>5</v>
      </c>
      <c r="B1252">
        <v>3</v>
      </c>
      <c r="D1252">
        <v>1225</v>
      </c>
      <c r="E1252">
        <v>2.8859158909994527</v>
      </c>
      <c r="F1252">
        <v>0.11408410900054733</v>
      </c>
    </row>
    <row r="1253" spans="1:6" x14ac:dyDescent="0.3">
      <c r="A1253">
        <v>1</v>
      </c>
      <c r="B1253">
        <v>2</v>
      </c>
      <c r="D1253">
        <v>1226</v>
      </c>
      <c r="E1253">
        <v>4.1749791249968418</v>
      </c>
      <c r="F1253">
        <v>-0.17497912499684176</v>
      </c>
    </row>
    <row r="1254" spans="1:6" x14ac:dyDescent="0.3">
      <c r="A1254">
        <v>0</v>
      </c>
      <c r="B1254">
        <v>2</v>
      </c>
      <c r="D1254">
        <v>1227</v>
      </c>
      <c r="E1254">
        <v>5.0343546143284339</v>
      </c>
      <c r="F1254">
        <v>0.9656453856715661</v>
      </c>
    </row>
    <row r="1255" spans="1:6" x14ac:dyDescent="0.3">
      <c r="A1255">
        <v>11</v>
      </c>
      <c r="B1255">
        <v>5</v>
      </c>
      <c r="D1255">
        <v>1228</v>
      </c>
      <c r="E1255">
        <v>2.4562281463336566</v>
      </c>
      <c r="F1255">
        <v>-1.4562281463336566</v>
      </c>
    </row>
    <row r="1256" spans="1:6" x14ac:dyDescent="0.3">
      <c r="A1256">
        <v>4</v>
      </c>
      <c r="B1256">
        <v>7</v>
      </c>
      <c r="D1256">
        <v>1229</v>
      </c>
      <c r="E1256">
        <v>5.0343546143284339</v>
      </c>
      <c r="F1256">
        <v>-1.0343546143284339</v>
      </c>
    </row>
    <row r="1257" spans="1:6" x14ac:dyDescent="0.3">
      <c r="A1257">
        <v>6</v>
      </c>
      <c r="B1257">
        <v>5</v>
      </c>
      <c r="D1257">
        <v>1230</v>
      </c>
      <c r="E1257">
        <v>2.4562281463336566</v>
      </c>
      <c r="F1257">
        <v>-0.4562281463336566</v>
      </c>
    </row>
    <row r="1258" spans="1:6" x14ac:dyDescent="0.3">
      <c r="A1258">
        <v>3</v>
      </c>
      <c r="B1258">
        <v>3</v>
      </c>
      <c r="D1258">
        <v>1231</v>
      </c>
      <c r="E1258">
        <v>3.3156036356652487</v>
      </c>
      <c r="F1258">
        <v>-1.3156036356652487</v>
      </c>
    </row>
    <row r="1259" spans="1:6" x14ac:dyDescent="0.3">
      <c r="A1259">
        <v>6</v>
      </c>
      <c r="B1259">
        <v>5</v>
      </c>
      <c r="D1259">
        <v>1232</v>
      </c>
      <c r="E1259">
        <v>4.1749791249968418</v>
      </c>
      <c r="F1259">
        <v>-2.1749791249968418</v>
      </c>
    </row>
    <row r="1260" spans="1:6" x14ac:dyDescent="0.3">
      <c r="A1260">
        <v>4</v>
      </c>
      <c r="B1260">
        <v>4</v>
      </c>
      <c r="D1260">
        <v>1233</v>
      </c>
      <c r="E1260">
        <v>3.7452913803310453</v>
      </c>
      <c r="F1260">
        <v>2.2547086196689547</v>
      </c>
    </row>
    <row r="1261" spans="1:6" x14ac:dyDescent="0.3">
      <c r="A1261">
        <v>4</v>
      </c>
      <c r="B1261">
        <v>4</v>
      </c>
      <c r="D1261">
        <v>1234</v>
      </c>
      <c r="E1261">
        <v>3.7452913803310453</v>
      </c>
      <c r="F1261">
        <v>2.2547086196689547</v>
      </c>
    </row>
    <row r="1262" spans="1:6" x14ac:dyDescent="0.3">
      <c r="A1262">
        <v>6</v>
      </c>
      <c r="B1262">
        <v>6</v>
      </c>
      <c r="D1262">
        <v>1235</v>
      </c>
      <c r="E1262">
        <v>5.0343546143284339</v>
      </c>
      <c r="F1262">
        <v>-3.4354614328433897E-2</v>
      </c>
    </row>
    <row r="1263" spans="1:6" x14ac:dyDescent="0.3">
      <c r="A1263">
        <v>4</v>
      </c>
      <c r="B1263">
        <v>6</v>
      </c>
      <c r="D1263">
        <v>1236</v>
      </c>
      <c r="E1263">
        <v>3.3156036356652487</v>
      </c>
      <c r="F1263">
        <v>0.68439636433475126</v>
      </c>
    </row>
    <row r="1264" spans="1:6" x14ac:dyDescent="0.3">
      <c r="A1264">
        <v>1</v>
      </c>
      <c r="B1264">
        <v>5</v>
      </c>
      <c r="D1264">
        <v>1237</v>
      </c>
      <c r="E1264">
        <v>2.4562281463336566</v>
      </c>
      <c r="F1264">
        <v>-0.4562281463336566</v>
      </c>
    </row>
    <row r="1265" spans="1:6" x14ac:dyDescent="0.3">
      <c r="A1265">
        <v>3</v>
      </c>
      <c r="B1265">
        <v>6</v>
      </c>
      <c r="D1265">
        <v>1238</v>
      </c>
      <c r="E1265">
        <v>5.893730103660026</v>
      </c>
      <c r="F1265">
        <v>-2.893730103660026</v>
      </c>
    </row>
    <row r="1266" spans="1:6" x14ac:dyDescent="0.3">
      <c r="A1266">
        <v>2</v>
      </c>
      <c r="B1266">
        <v>4</v>
      </c>
      <c r="D1266">
        <v>1239</v>
      </c>
      <c r="E1266">
        <v>4.1749791249968418</v>
      </c>
      <c r="F1266">
        <v>6.8250208750031582</v>
      </c>
    </row>
    <row r="1267" spans="1:6" x14ac:dyDescent="0.3">
      <c r="A1267">
        <v>2</v>
      </c>
      <c r="B1267">
        <v>4</v>
      </c>
      <c r="D1267">
        <v>1240</v>
      </c>
      <c r="E1267">
        <v>3.7452913803310453</v>
      </c>
      <c r="F1267">
        <v>2.2547086196689547</v>
      </c>
    </row>
    <row r="1268" spans="1:6" x14ac:dyDescent="0.3">
      <c r="A1268">
        <v>4</v>
      </c>
      <c r="B1268">
        <v>3</v>
      </c>
      <c r="D1268">
        <v>1241</v>
      </c>
      <c r="E1268">
        <v>2.4562281463336566</v>
      </c>
      <c r="F1268">
        <v>-1.4562281463336566</v>
      </c>
    </row>
    <row r="1269" spans="1:6" x14ac:dyDescent="0.3">
      <c r="A1269">
        <v>2</v>
      </c>
      <c r="B1269">
        <v>3</v>
      </c>
      <c r="D1269">
        <v>1242</v>
      </c>
      <c r="E1269">
        <v>5.0343546143284339</v>
      </c>
      <c r="F1269">
        <v>-2.0343546143284339</v>
      </c>
    </row>
    <row r="1270" spans="1:6" x14ac:dyDescent="0.3">
      <c r="A1270">
        <v>7</v>
      </c>
      <c r="B1270">
        <v>7</v>
      </c>
      <c r="D1270">
        <v>1243</v>
      </c>
      <c r="E1270">
        <v>3.7452913803310453</v>
      </c>
      <c r="F1270">
        <v>1.2547086196689547</v>
      </c>
    </row>
    <row r="1271" spans="1:6" x14ac:dyDescent="0.3">
      <c r="A1271">
        <v>7</v>
      </c>
      <c r="B1271">
        <v>5</v>
      </c>
      <c r="D1271">
        <v>1244</v>
      </c>
      <c r="E1271">
        <v>2.8859158909994527</v>
      </c>
      <c r="F1271">
        <v>-1.8859158909994527</v>
      </c>
    </row>
    <row r="1272" spans="1:6" x14ac:dyDescent="0.3">
      <c r="A1272">
        <v>1</v>
      </c>
      <c r="B1272">
        <v>2</v>
      </c>
      <c r="D1272">
        <v>1245</v>
      </c>
      <c r="E1272">
        <v>2.8859158909994527</v>
      </c>
      <c r="F1272">
        <v>-1.8859158909994527</v>
      </c>
    </row>
    <row r="1273" spans="1:6" x14ac:dyDescent="0.3">
      <c r="A1273">
        <v>6</v>
      </c>
      <c r="B1273">
        <v>5</v>
      </c>
      <c r="D1273">
        <v>1246</v>
      </c>
      <c r="E1273">
        <v>4.6046668696626378</v>
      </c>
      <c r="F1273">
        <v>0.39533313033736217</v>
      </c>
    </row>
    <row r="1274" spans="1:6" x14ac:dyDescent="0.3">
      <c r="A1274">
        <v>6</v>
      </c>
      <c r="B1274">
        <v>4</v>
      </c>
      <c r="D1274">
        <v>1247</v>
      </c>
      <c r="E1274">
        <v>2.8859158909994527</v>
      </c>
      <c r="F1274">
        <v>-0.88591589099945267</v>
      </c>
    </row>
    <row r="1275" spans="1:6" x14ac:dyDescent="0.3">
      <c r="A1275">
        <v>5</v>
      </c>
      <c r="B1275">
        <v>7</v>
      </c>
      <c r="D1275">
        <v>1248</v>
      </c>
      <c r="E1275">
        <v>3.3156036356652487</v>
      </c>
      <c r="F1275">
        <v>1.6843963643347513</v>
      </c>
    </row>
    <row r="1276" spans="1:6" x14ac:dyDescent="0.3">
      <c r="A1276">
        <v>1</v>
      </c>
      <c r="B1276">
        <v>4</v>
      </c>
      <c r="D1276">
        <v>1249</v>
      </c>
      <c r="E1276">
        <v>3.3156036356652487</v>
      </c>
      <c r="F1276">
        <v>-1.3156036356652487</v>
      </c>
    </row>
    <row r="1277" spans="1:6" x14ac:dyDescent="0.3">
      <c r="A1277">
        <v>1</v>
      </c>
      <c r="B1277">
        <v>2</v>
      </c>
      <c r="D1277">
        <v>1250</v>
      </c>
      <c r="E1277">
        <v>3.3156036356652487</v>
      </c>
      <c r="F1277">
        <v>-1.3156036356652487</v>
      </c>
    </row>
    <row r="1278" spans="1:6" x14ac:dyDescent="0.3">
      <c r="A1278">
        <v>1</v>
      </c>
      <c r="B1278">
        <v>2</v>
      </c>
      <c r="D1278">
        <v>1251</v>
      </c>
      <c r="E1278">
        <v>2.8859158909994527</v>
      </c>
      <c r="F1278">
        <v>2.1140841090005473</v>
      </c>
    </row>
    <row r="1279" spans="1:6" x14ac:dyDescent="0.3">
      <c r="A1279">
        <v>3</v>
      </c>
      <c r="B1279">
        <v>2</v>
      </c>
      <c r="D1279">
        <v>1252</v>
      </c>
      <c r="E1279">
        <v>2.4562281463336566</v>
      </c>
      <c r="F1279">
        <v>-1.4562281463336566</v>
      </c>
    </row>
    <row r="1280" spans="1:6" x14ac:dyDescent="0.3">
      <c r="A1280">
        <v>3</v>
      </c>
      <c r="B1280">
        <v>2</v>
      </c>
      <c r="D1280">
        <v>1253</v>
      </c>
      <c r="E1280">
        <v>2.4562281463336566</v>
      </c>
      <c r="F1280">
        <v>-2.4562281463336566</v>
      </c>
    </row>
    <row r="1281" spans="1:6" x14ac:dyDescent="0.3">
      <c r="A1281">
        <v>3</v>
      </c>
      <c r="B1281">
        <v>2</v>
      </c>
      <c r="D1281">
        <v>1254</v>
      </c>
      <c r="E1281">
        <v>3.7452913803310453</v>
      </c>
      <c r="F1281">
        <v>7.2547086196689552</v>
      </c>
    </row>
    <row r="1282" spans="1:6" x14ac:dyDescent="0.3">
      <c r="A1282">
        <v>3</v>
      </c>
      <c r="B1282">
        <v>6</v>
      </c>
      <c r="D1282">
        <v>1255</v>
      </c>
      <c r="E1282">
        <v>4.6046668696626378</v>
      </c>
      <c r="F1282">
        <v>-0.60466686966263783</v>
      </c>
    </row>
    <row r="1283" spans="1:6" x14ac:dyDescent="0.3">
      <c r="A1283">
        <v>1</v>
      </c>
      <c r="B1283">
        <v>3</v>
      </c>
      <c r="D1283">
        <v>1256</v>
      </c>
      <c r="E1283">
        <v>3.7452913803310453</v>
      </c>
      <c r="F1283">
        <v>2.2547086196689547</v>
      </c>
    </row>
    <row r="1284" spans="1:6" x14ac:dyDescent="0.3">
      <c r="A1284">
        <v>3</v>
      </c>
      <c r="B1284">
        <v>8</v>
      </c>
      <c r="D1284">
        <v>1257</v>
      </c>
      <c r="E1284">
        <v>2.8859158909994527</v>
      </c>
      <c r="F1284">
        <v>0.11408410900054733</v>
      </c>
    </row>
    <row r="1285" spans="1:6" x14ac:dyDescent="0.3">
      <c r="A1285">
        <v>3</v>
      </c>
      <c r="B1285">
        <v>4</v>
      </c>
      <c r="D1285">
        <v>1258</v>
      </c>
      <c r="E1285">
        <v>3.7452913803310453</v>
      </c>
      <c r="F1285">
        <v>2.2547086196689547</v>
      </c>
    </row>
    <row r="1286" spans="1:6" x14ac:dyDescent="0.3">
      <c r="A1286">
        <v>5</v>
      </c>
      <c r="B1286">
        <v>9</v>
      </c>
      <c r="D1286">
        <v>1259</v>
      </c>
      <c r="E1286">
        <v>3.3156036356652487</v>
      </c>
      <c r="F1286">
        <v>0.68439636433475126</v>
      </c>
    </row>
    <row r="1287" spans="1:6" x14ac:dyDescent="0.3">
      <c r="A1287">
        <v>1</v>
      </c>
      <c r="B1287">
        <v>3</v>
      </c>
      <c r="D1287">
        <v>1260</v>
      </c>
      <c r="E1287">
        <v>3.3156036356652487</v>
      </c>
      <c r="F1287">
        <v>0.68439636433475126</v>
      </c>
    </row>
    <row r="1288" spans="1:6" x14ac:dyDescent="0.3">
      <c r="A1288">
        <v>1</v>
      </c>
      <c r="B1288">
        <v>3</v>
      </c>
      <c r="D1288">
        <v>1261</v>
      </c>
      <c r="E1288">
        <v>4.1749791249968418</v>
      </c>
      <c r="F1288">
        <v>1.8250208750031582</v>
      </c>
    </row>
    <row r="1289" spans="1:6" x14ac:dyDescent="0.3">
      <c r="A1289">
        <v>7</v>
      </c>
      <c r="B1289">
        <v>8</v>
      </c>
      <c r="D1289">
        <v>1262</v>
      </c>
      <c r="E1289">
        <v>4.1749791249968418</v>
      </c>
      <c r="F1289">
        <v>-0.17497912499684176</v>
      </c>
    </row>
    <row r="1290" spans="1:6" x14ac:dyDescent="0.3">
      <c r="A1290">
        <v>3</v>
      </c>
      <c r="B1290">
        <v>7</v>
      </c>
      <c r="D1290">
        <v>1263</v>
      </c>
      <c r="E1290">
        <v>3.7452913803310453</v>
      </c>
      <c r="F1290">
        <v>-2.7452913803310453</v>
      </c>
    </row>
    <row r="1291" spans="1:6" x14ac:dyDescent="0.3">
      <c r="A1291">
        <v>8</v>
      </c>
      <c r="B1291">
        <v>6</v>
      </c>
      <c r="D1291">
        <v>1264</v>
      </c>
      <c r="E1291">
        <v>4.1749791249968418</v>
      </c>
      <c r="F1291">
        <v>-1.1749791249968418</v>
      </c>
    </row>
    <row r="1292" spans="1:6" x14ac:dyDescent="0.3">
      <c r="A1292">
        <v>2</v>
      </c>
      <c r="B1292">
        <v>6</v>
      </c>
      <c r="D1292">
        <v>1265</v>
      </c>
      <c r="E1292">
        <v>3.3156036356652487</v>
      </c>
      <c r="F1292">
        <v>-1.3156036356652487</v>
      </c>
    </row>
    <row r="1293" spans="1:6" x14ac:dyDescent="0.3">
      <c r="A1293">
        <v>5</v>
      </c>
      <c r="B1293">
        <v>4</v>
      </c>
      <c r="D1293">
        <v>1266</v>
      </c>
      <c r="E1293">
        <v>3.3156036356652487</v>
      </c>
      <c r="F1293">
        <v>-1.3156036356652487</v>
      </c>
    </row>
    <row r="1294" spans="1:6" x14ac:dyDescent="0.3">
      <c r="A1294">
        <v>2</v>
      </c>
      <c r="B1294">
        <v>3</v>
      </c>
      <c r="D1294">
        <v>1267</v>
      </c>
      <c r="E1294">
        <v>2.8859158909994527</v>
      </c>
      <c r="F1294">
        <v>1.1140841090005473</v>
      </c>
    </row>
    <row r="1295" spans="1:6" x14ac:dyDescent="0.3">
      <c r="A1295">
        <v>1</v>
      </c>
      <c r="B1295">
        <v>3</v>
      </c>
      <c r="D1295">
        <v>1268</v>
      </c>
      <c r="E1295">
        <v>2.8859158909994527</v>
      </c>
      <c r="F1295">
        <v>-0.88591589099945267</v>
      </c>
    </row>
    <row r="1296" spans="1:6" x14ac:dyDescent="0.3">
      <c r="A1296">
        <v>1</v>
      </c>
      <c r="B1296">
        <v>3</v>
      </c>
      <c r="D1296">
        <v>1269</v>
      </c>
      <c r="E1296">
        <v>4.6046668696626378</v>
      </c>
      <c r="F1296">
        <v>2.3953331303373622</v>
      </c>
    </row>
    <row r="1297" spans="1:6" x14ac:dyDescent="0.3">
      <c r="A1297">
        <v>6</v>
      </c>
      <c r="B1297">
        <v>5</v>
      </c>
      <c r="D1297">
        <v>1270</v>
      </c>
      <c r="E1297">
        <v>3.7452913803310453</v>
      </c>
      <c r="F1297">
        <v>3.2547086196689547</v>
      </c>
    </row>
    <row r="1298" spans="1:6" x14ac:dyDescent="0.3">
      <c r="A1298">
        <v>2</v>
      </c>
      <c r="B1298">
        <v>3</v>
      </c>
      <c r="D1298">
        <v>1271</v>
      </c>
      <c r="E1298">
        <v>2.4562281463336566</v>
      </c>
      <c r="F1298">
        <v>-1.4562281463336566</v>
      </c>
    </row>
    <row r="1299" spans="1:6" x14ac:dyDescent="0.3">
      <c r="A1299">
        <v>2</v>
      </c>
      <c r="B1299">
        <v>3</v>
      </c>
      <c r="D1299">
        <v>1272</v>
      </c>
      <c r="E1299">
        <v>3.7452913803310453</v>
      </c>
      <c r="F1299">
        <v>2.2547086196689547</v>
      </c>
    </row>
    <row r="1300" spans="1:6" x14ac:dyDescent="0.3">
      <c r="A1300">
        <v>7</v>
      </c>
      <c r="B1300">
        <v>6</v>
      </c>
      <c r="D1300">
        <v>1273</v>
      </c>
      <c r="E1300">
        <v>3.3156036356652487</v>
      </c>
      <c r="F1300">
        <v>2.6843963643347513</v>
      </c>
    </row>
    <row r="1301" spans="1:6" x14ac:dyDescent="0.3">
      <c r="A1301">
        <v>3</v>
      </c>
      <c r="B1301">
        <v>8</v>
      </c>
      <c r="D1301">
        <v>1274</v>
      </c>
      <c r="E1301">
        <v>4.6046668696626378</v>
      </c>
      <c r="F1301">
        <v>0.39533313033736217</v>
      </c>
    </row>
    <row r="1302" spans="1:6" x14ac:dyDescent="0.3">
      <c r="A1302">
        <v>1</v>
      </c>
      <c r="B1302">
        <v>2</v>
      </c>
      <c r="D1302">
        <v>1275</v>
      </c>
      <c r="E1302">
        <v>3.3156036356652487</v>
      </c>
      <c r="F1302">
        <v>-2.3156036356652487</v>
      </c>
    </row>
    <row r="1303" spans="1:6" x14ac:dyDescent="0.3">
      <c r="A1303">
        <v>4</v>
      </c>
      <c r="B1303">
        <v>4</v>
      </c>
      <c r="D1303">
        <v>1276</v>
      </c>
      <c r="E1303">
        <v>2.4562281463336566</v>
      </c>
      <c r="F1303">
        <v>-1.4562281463336566</v>
      </c>
    </row>
    <row r="1304" spans="1:6" x14ac:dyDescent="0.3">
      <c r="A1304">
        <v>3</v>
      </c>
      <c r="B1304">
        <v>3</v>
      </c>
      <c r="D1304">
        <v>1277</v>
      </c>
      <c r="E1304">
        <v>2.4562281463336566</v>
      </c>
      <c r="F1304">
        <v>-1.4562281463336566</v>
      </c>
    </row>
    <row r="1305" spans="1:6" x14ac:dyDescent="0.3">
      <c r="A1305">
        <v>3</v>
      </c>
      <c r="B1305">
        <v>4</v>
      </c>
      <c r="D1305">
        <v>1278</v>
      </c>
      <c r="E1305">
        <v>2.4562281463336566</v>
      </c>
      <c r="F1305">
        <v>0.5437718536663434</v>
      </c>
    </row>
    <row r="1306" spans="1:6" x14ac:dyDescent="0.3">
      <c r="A1306">
        <v>3</v>
      </c>
      <c r="B1306">
        <v>6</v>
      </c>
      <c r="D1306">
        <v>1279</v>
      </c>
      <c r="E1306">
        <v>2.4562281463336566</v>
      </c>
      <c r="F1306">
        <v>0.5437718536663434</v>
      </c>
    </row>
    <row r="1307" spans="1:6" x14ac:dyDescent="0.3">
      <c r="A1307">
        <v>1</v>
      </c>
      <c r="B1307">
        <v>4</v>
      </c>
      <c r="D1307">
        <v>1280</v>
      </c>
      <c r="E1307">
        <v>2.4562281463336566</v>
      </c>
      <c r="F1307">
        <v>0.5437718536663434</v>
      </c>
    </row>
    <row r="1308" spans="1:6" x14ac:dyDescent="0.3">
      <c r="A1308">
        <v>3</v>
      </c>
      <c r="B1308">
        <v>3</v>
      </c>
      <c r="D1308">
        <v>1281</v>
      </c>
      <c r="E1308">
        <v>4.1749791249968418</v>
      </c>
      <c r="F1308">
        <v>-1.1749791249968418</v>
      </c>
    </row>
    <row r="1309" spans="1:6" x14ac:dyDescent="0.3">
      <c r="A1309">
        <v>4</v>
      </c>
      <c r="B1309">
        <v>7</v>
      </c>
      <c r="D1309">
        <v>1282</v>
      </c>
      <c r="E1309">
        <v>2.8859158909994527</v>
      </c>
      <c r="F1309">
        <v>-1.8859158909994527</v>
      </c>
    </row>
    <row r="1310" spans="1:6" x14ac:dyDescent="0.3">
      <c r="A1310">
        <v>1</v>
      </c>
      <c r="B1310">
        <v>2</v>
      </c>
      <c r="D1310">
        <v>1283</v>
      </c>
      <c r="E1310">
        <v>5.0343546143284339</v>
      </c>
      <c r="F1310">
        <v>-2.0343546143284339</v>
      </c>
    </row>
    <row r="1311" spans="1:6" x14ac:dyDescent="0.3">
      <c r="A1311">
        <v>1</v>
      </c>
      <c r="B1311">
        <v>2</v>
      </c>
      <c r="D1311">
        <v>1284</v>
      </c>
      <c r="E1311">
        <v>3.3156036356652487</v>
      </c>
      <c r="F1311">
        <v>-0.31560363566524874</v>
      </c>
    </row>
    <row r="1312" spans="1:6" x14ac:dyDescent="0.3">
      <c r="A1312">
        <v>6</v>
      </c>
      <c r="B1312">
        <v>5</v>
      </c>
      <c r="D1312">
        <v>1285</v>
      </c>
      <c r="E1312">
        <v>5.46404235899423</v>
      </c>
      <c r="F1312">
        <v>-0.46404235899422996</v>
      </c>
    </row>
    <row r="1313" spans="1:6" x14ac:dyDescent="0.3">
      <c r="A1313">
        <v>6</v>
      </c>
      <c r="B1313">
        <v>5</v>
      </c>
      <c r="D1313">
        <v>1286</v>
      </c>
      <c r="E1313">
        <v>2.8859158909994527</v>
      </c>
      <c r="F1313">
        <v>-1.8859158909994527</v>
      </c>
    </row>
    <row r="1314" spans="1:6" x14ac:dyDescent="0.3">
      <c r="A1314">
        <v>6</v>
      </c>
      <c r="B1314">
        <v>4</v>
      </c>
      <c r="D1314">
        <v>1287</v>
      </c>
      <c r="E1314">
        <v>2.8859158909994527</v>
      </c>
      <c r="F1314">
        <v>-1.8859158909994527</v>
      </c>
    </row>
    <row r="1315" spans="1:6" x14ac:dyDescent="0.3">
      <c r="A1315">
        <v>1</v>
      </c>
      <c r="B1315">
        <v>2</v>
      </c>
      <c r="D1315">
        <v>1288</v>
      </c>
      <c r="E1315">
        <v>5.0343546143284339</v>
      </c>
      <c r="F1315">
        <v>1.9656453856715661</v>
      </c>
    </row>
    <row r="1316" spans="1:6" x14ac:dyDescent="0.3">
      <c r="A1316">
        <v>2</v>
      </c>
      <c r="B1316">
        <v>3</v>
      </c>
      <c r="D1316">
        <v>1289</v>
      </c>
      <c r="E1316">
        <v>4.6046668696626378</v>
      </c>
      <c r="F1316">
        <v>-1.6046668696626378</v>
      </c>
    </row>
    <row r="1317" spans="1:6" x14ac:dyDescent="0.3">
      <c r="A1317">
        <v>3</v>
      </c>
      <c r="B1317">
        <v>7</v>
      </c>
      <c r="D1317">
        <v>1290</v>
      </c>
      <c r="E1317">
        <v>4.1749791249968418</v>
      </c>
      <c r="F1317">
        <v>3.8250208750031582</v>
      </c>
    </row>
    <row r="1318" spans="1:6" x14ac:dyDescent="0.3">
      <c r="A1318">
        <v>5</v>
      </c>
      <c r="B1318">
        <v>5</v>
      </c>
      <c r="D1318">
        <v>1291</v>
      </c>
      <c r="E1318">
        <v>4.1749791249968418</v>
      </c>
      <c r="F1318">
        <v>-2.1749791249968418</v>
      </c>
    </row>
    <row r="1319" spans="1:6" x14ac:dyDescent="0.3">
      <c r="A1319">
        <v>5</v>
      </c>
      <c r="B1319">
        <v>5</v>
      </c>
      <c r="D1319">
        <v>1292</v>
      </c>
      <c r="E1319">
        <v>3.3156036356652487</v>
      </c>
      <c r="F1319">
        <v>1.6843963643347513</v>
      </c>
    </row>
    <row r="1320" spans="1:6" x14ac:dyDescent="0.3">
      <c r="A1320">
        <v>1</v>
      </c>
      <c r="B1320">
        <v>3</v>
      </c>
      <c r="D1320">
        <v>1293</v>
      </c>
      <c r="E1320">
        <v>2.8859158909994527</v>
      </c>
      <c r="F1320">
        <v>-0.88591589099945267</v>
      </c>
    </row>
    <row r="1321" spans="1:6" x14ac:dyDescent="0.3">
      <c r="A1321">
        <v>7</v>
      </c>
      <c r="B1321">
        <v>13</v>
      </c>
      <c r="D1321">
        <v>1294</v>
      </c>
      <c r="E1321">
        <v>2.8859158909994527</v>
      </c>
      <c r="F1321">
        <v>-1.8859158909994527</v>
      </c>
    </row>
    <row r="1322" spans="1:6" x14ac:dyDescent="0.3">
      <c r="A1322">
        <v>2</v>
      </c>
      <c r="B1322">
        <v>3</v>
      </c>
      <c r="D1322">
        <v>1295</v>
      </c>
      <c r="E1322">
        <v>2.8859158909994527</v>
      </c>
      <c r="F1322">
        <v>-1.8859158909994527</v>
      </c>
    </row>
    <row r="1323" spans="1:6" x14ac:dyDescent="0.3">
      <c r="A1323">
        <v>4</v>
      </c>
      <c r="B1323">
        <v>4</v>
      </c>
      <c r="D1323">
        <v>1296</v>
      </c>
      <c r="E1323">
        <v>3.7452913803310453</v>
      </c>
      <c r="F1323">
        <v>2.2547086196689547</v>
      </c>
    </row>
    <row r="1324" spans="1:6" x14ac:dyDescent="0.3">
      <c r="A1324">
        <v>9</v>
      </c>
      <c r="B1324">
        <v>12</v>
      </c>
      <c r="D1324">
        <v>1297</v>
      </c>
      <c r="E1324">
        <v>2.8859158909994527</v>
      </c>
      <c r="F1324">
        <v>-0.88591589099945267</v>
      </c>
    </row>
    <row r="1325" spans="1:6" x14ac:dyDescent="0.3">
      <c r="A1325">
        <v>2</v>
      </c>
      <c r="B1325">
        <v>3</v>
      </c>
      <c r="D1325">
        <v>1298</v>
      </c>
      <c r="E1325">
        <v>2.8859158909994527</v>
      </c>
      <c r="F1325">
        <v>-0.88591589099945267</v>
      </c>
    </row>
    <row r="1326" spans="1:6" x14ac:dyDescent="0.3">
      <c r="A1326">
        <v>2</v>
      </c>
      <c r="B1326">
        <v>3</v>
      </c>
      <c r="D1326">
        <v>1299</v>
      </c>
      <c r="E1326">
        <v>4.1749791249968418</v>
      </c>
      <c r="F1326">
        <v>2.8250208750031582</v>
      </c>
    </row>
    <row r="1327" spans="1:6" x14ac:dyDescent="0.3">
      <c r="A1327">
        <v>1</v>
      </c>
      <c r="B1327">
        <v>2</v>
      </c>
      <c r="D1327">
        <v>1300</v>
      </c>
      <c r="E1327">
        <v>5.0343546143284339</v>
      </c>
      <c r="F1327">
        <v>-2.0343546143284339</v>
      </c>
    </row>
    <row r="1328" spans="1:6" x14ac:dyDescent="0.3">
      <c r="A1328">
        <v>2</v>
      </c>
      <c r="B1328">
        <v>3</v>
      </c>
      <c r="D1328">
        <v>1301</v>
      </c>
      <c r="E1328">
        <v>2.4562281463336566</v>
      </c>
      <c r="F1328">
        <v>-1.4562281463336566</v>
      </c>
    </row>
    <row r="1329" spans="1:6" x14ac:dyDescent="0.3">
      <c r="A1329">
        <v>6</v>
      </c>
      <c r="B1329">
        <v>4</v>
      </c>
      <c r="D1329">
        <v>1302</v>
      </c>
      <c r="E1329">
        <v>3.3156036356652487</v>
      </c>
      <c r="F1329">
        <v>0.68439636433475126</v>
      </c>
    </row>
    <row r="1330" spans="1:6" x14ac:dyDescent="0.3">
      <c r="A1330">
        <v>4</v>
      </c>
      <c r="B1330">
        <v>5</v>
      </c>
      <c r="D1330">
        <v>1303</v>
      </c>
      <c r="E1330">
        <v>2.8859158909994527</v>
      </c>
      <c r="F1330">
        <v>0.11408410900054733</v>
      </c>
    </row>
    <row r="1331" spans="1:6" x14ac:dyDescent="0.3">
      <c r="A1331">
        <v>6</v>
      </c>
      <c r="B1331">
        <v>11</v>
      </c>
      <c r="D1331">
        <v>1304</v>
      </c>
      <c r="E1331">
        <v>3.3156036356652487</v>
      </c>
      <c r="F1331">
        <v>-0.31560363566524874</v>
      </c>
    </row>
    <row r="1332" spans="1:6" x14ac:dyDescent="0.3">
      <c r="A1332">
        <v>1</v>
      </c>
      <c r="B1332">
        <v>3</v>
      </c>
      <c r="D1332">
        <v>1305</v>
      </c>
      <c r="E1332">
        <v>4.1749791249968418</v>
      </c>
      <c r="F1332">
        <v>-1.1749791249968418</v>
      </c>
    </row>
    <row r="1333" spans="1:6" x14ac:dyDescent="0.3">
      <c r="A1333">
        <v>8</v>
      </c>
      <c r="B1333">
        <v>8</v>
      </c>
      <c r="D1333">
        <v>1306</v>
      </c>
      <c r="E1333">
        <v>3.3156036356652487</v>
      </c>
      <c r="F1333">
        <v>-2.3156036356652487</v>
      </c>
    </row>
    <row r="1334" spans="1:6" x14ac:dyDescent="0.3">
      <c r="A1334">
        <v>2</v>
      </c>
      <c r="B1334">
        <v>3</v>
      </c>
      <c r="D1334">
        <v>1307</v>
      </c>
      <c r="E1334">
        <v>2.8859158909994527</v>
      </c>
      <c r="F1334">
        <v>0.11408410900054733</v>
      </c>
    </row>
    <row r="1335" spans="1:6" x14ac:dyDescent="0.3">
      <c r="A1335">
        <v>5</v>
      </c>
      <c r="B1335">
        <v>4</v>
      </c>
      <c r="D1335">
        <v>1308</v>
      </c>
      <c r="E1335">
        <v>4.6046668696626378</v>
      </c>
      <c r="F1335">
        <v>-0.60466686966263783</v>
      </c>
    </row>
    <row r="1336" spans="1:6" x14ac:dyDescent="0.3">
      <c r="A1336">
        <v>1</v>
      </c>
      <c r="B1336">
        <v>4</v>
      </c>
      <c r="D1336">
        <v>1309</v>
      </c>
      <c r="E1336">
        <v>2.4562281463336566</v>
      </c>
      <c r="F1336">
        <v>-1.4562281463336566</v>
      </c>
    </row>
    <row r="1337" spans="1:6" x14ac:dyDescent="0.3">
      <c r="A1337">
        <v>4</v>
      </c>
      <c r="B1337">
        <v>4</v>
      </c>
      <c r="D1337">
        <v>1310</v>
      </c>
      <c r="E1337">
        <v>2.4562281463336566</v>
      </c>
      <c r="F1337">
        <v>-1.4562281463336566</v>
      </c>
    </row>
    <row r="1338" spans="1:6" x14ac:dyDescent="0.3">
      <c r="A1338">
        <v>5</v>
      </c>
      <c r="B1338">
        <v>5</v>
      </c>
      <c r="D1338">
        <v>1311</v>
      </c>
      <c r="E1338">
        <v>3.7452913803310453</v>
      </c>
      <c r="F1338">
        <v>2.2547086196689547</v>
      </c>
    </row>
    <row r="1339" spans="1:6" x14ac:dyDescent="0.3">
      <c r="A1339">
        <v>4</v>
      </c>
      <c r="B1339">
        <v>6</v>
      </c>
      <c r="D1339">
        <v>1312</v>
      </c>
      <c r="E1339">
        <v>3.7452913803310453</v>
      </c>
      <c r="F1339">
        <v>2.2547086196689547</v>
      </c>
    </row>
    <row r="1340" spans="1:6" x14ac:dyDescent="0.3">
      <c r="A1340">
        <v>2</v>
      </c>
      <c r="B1340">
        <v>4</v>
      </c>
      <c r="D1340">
        <v>1313</v>
      </c>
      <c r="E1340">
        <v>3.3156036356652487</v>
      </c>
      <c r="F1340">
        <v>2.6843963643347513</v>
      </c>
    </row>
    <row r="1341" spans="1:6" x14ac:dyDescent="0.3">
      <c r="A1341">
        <v>8</v>
      </c>
      <c r="B1341">
        <v>7</v>
      </c>
      <c r="D1341">
        <v>1314</v>
      </c>
      <c r="E1341">
        <v>2.4562281463336566</v>
      </c>
      <c r="F1341">
        <v>-1.4562281463336566</v>
      </c>
    </row>
    <row r="1342" spans="1:6" x14ac:dyDescent="0.3">
      <c r="A1342">
        <v>3</v>
      </c>
      <c r="B1342">
        <v>3</v>
      </c>
      <c r="D1342">
        <v>1315</v>
      </c>
      <c r="E1342">
        <v>2.8859158909994527</v>
      </c>
      <c r="F1342">
        <v>-0.88591589099945267</v>
      </c>
    </row>
    <row r="1343" spans="1:6" x14ac:dyDescent="0.3">
      <c r="A1343">
        <v>2</v>
      </c>
      <c r="B1343">
        <v>3</v>
      </c>
      <c r="D1343">
        <v>1316</v>
      </c>
      <c r="E1343">
        <v>4.6046668696626378</v>
      </c>
      <c r="F1343">
        <v>-1.6046668696626378</v>
      </c>
    </row>
    <row r="1344" spans="1:6" x14ac:dyDescent="0.3">
      <c r="A1344">
        <v>1</v>
      </c>
      <c r="B1344">
        <v>3</v>
      </c>
      <c r="D1344">
        <v>1317</v>
      </c>
      <c r="E1344">
        <v>3.7452913803310453</v>
      </c>
      <c r="F1344">
        <v>1.2547086196689547</v>
      </c>
    </row>
    <row r="1345" spans="1:6" x14ac:dyDescent="0.3">
      <c r="A1345">
        <v>5</v>
      </c>
      <c r="B1345">
        <v>4</v>
      </c>
      <c r="D1345">
        <v>1318</v>
      </c>
      <c r="E1345">
        <v>3.7452913803310453</v>
      </c>
      <c r="F1345">
        <v>1.2547086196689547</v>
      </c>
    </row>
    <row r="1346" spans="1:6" x14ac:dyDescent="0.3">
      <c r="A1346">
        <v>2</v>
      </c>
      <c r="B1346">
        <v>5</v>
      </c>
      <c r="D1346">
        <v>1319</v>
      </c>
      <c r="E1346">
        <v>2.8859158909994527</v>
      </c>
      <c r="F1346">
        <v>-1.8859158909994527</v>
      </c>
    </row>
    <row r="1347" spans="1:6" x14ac:dyDescent="0.3">
      <c r="A1347">
        <v>4</v>
      </c>
      <c r="B1347">
        <v>6</v>
      </c>
      <c r="D1347">
        <v>1320</v>
      </c>
      <c r="E1347">
        <v>7.1827933376574151</v>
      </c>
      <c r="F1347">
        <v>-0.18279333765741512</v>
      </c>
    </row>
    <row r="1348" spans="1:6" x14ac:dyDescent="0.3">
      <c r="A1348">
        <v>1</v>
      </c>
      <c r="B1348">
        <v>2</v>
      </c>
      <c r="D1348">
        <v>1321</v>
      </c>
      <c r="E1348">
        <v>2.8859158909994527</v>
      </c>
      <c r="F1348">
        <v>-0.88591589099945267</v>
      </c>
    </row>
    <row r="1349" spans="1:6" x14ac:dyDescent="0.3">
      <c r="A1349">
        <v>6</v>
      </c>
      <c r="B1349">
        <v>5</v>
      </c>
      <c r="D1349">
        <v>1322</v>
      </c>
      <c r="E1349">
        <v>3.3156036356652487</v>
      </c>
      <c r="F1349">
        <v>0.68439636433475126</v>
      </c>
    </row>
    <row r="1350" spans="1:6" x14ac:dyDescent="0.3">
      <c r="A1350">
        <v>2</v>
      </c>
      <c r="B1350">
        <v>3</v>
      </c>
      <c r="D1350">
        <v>1323</v>
      </c>
      <c r="E1350">
        <v>6.7531055929916182</v>
      </c>
      <c r="F1350">
        <v>2.2468944070083818</v>
      </c>
    </row>
    <row r="1351" spans="1:6" x14ac:dyDescent="0.3">
      <c r="A1351">
        <v>3</v>
      </c>
      <c r="B1351">
        <v>4</v>
      </c>
      <c r="D1351">
        <v>1324</v>
      </c>
      <c r="E1351">
        <v>2.8859158909994527</v>
      </c>
      <c r="F1351">
        <v>-0.88591589099945267</v>
      </c>
    </row>
    <row r="1352" spans="1:6" x14ac:dyDescent="0.3">
      <c r="A1352">
        <v>10</v>
      </c>
      <c r="B1352">
        <v>6</v>
      </c>
      <c r="D1352">
        <v>1325</v>
      </c>
      <c r="E1352">
        <v>2.8859158909994527</v>
      </c>
      <c r="F1352">
        <v>-0.88591589099945267</v>
      </c>
    </row>
    <row r="1353" spans="1:6" x14ac:dyDescent="0.3">
      <c r="A1353">
        <v>6</v>
      </c>
      <c r="B1353">
        <v>6</v>
      </c>
      <c r="D1353">
        <v>1326</v>
      </c>
      <c r="E1353">
        <v>2.4562281463336566</v>
      </c>
      <c r="F1353">
        <v>-1.4562281463336566</v>
      </c>
    </row>
    <row r="1354" spans="1:6" x14ac:dyDescent="0.3">
      <c r="A1354">
        <v>3</v>
      </c>
      <c r="B1354">
        <v>4</v>
      </c>
      <c r="D1354">
        <v>1327</v>
      </c>
      <c r="E1354">
        <v>2.8859158909994527</v>
      </c>
      <c r="F1354">
        <v>-0.88591589099945267</v>
      </c>
    </row>
    <row r="1355" spans="1:6" x14ac:dyDescent="0.3">
      <c r="A1355">
        <v>2</v>
      </c>
      <c r="B1355">
        <v>3</v>
      </c>
      <c r="D1355">
        <v>1328</v>
      </c>
      <c r="E1355">
        <v>3.3156036356652487</v>
      </c>
      <c r="F1355">
        <v>2.6843963643347513</v>
      </c>
    </row>
    <row r="1356" spans="1:6" x14ac:dyDescent="0.3">
      <c r="A1356">
        <v>7</v>
      </c>
      <c r="B1356">
        <v>4</v>
      </c>
      <c r="D1356">
        <v>1329</v>
      </c>
      <c r="E1356">
        <v>3.7452913803310453</v>
      </c>
      <c r="F1356">
        <v>0.25470861966895475</v>
      </c>
    </row>
    <row r="1357" spans="1:6" x14ac:dyDescent="0.3">
      <c r="A1357">
        <v>7</v>
      </c>
      <c r="B1357">
        <v>8</v>
      </c>
      <c r="D1357">
        <v>1330</v>
      </c>
      <c r="E1357">
        <v>6.323417848325823</v>
      </c>
      <c r="F1357">
        <v>-0.32341784832582299</v>
      </c>
    </row>
    <row r="1358" spans="1:6" x14ac:dyDescent="0.3">
      <c r="A1358">
        <v>5</v>
      </c>
      <c r="B1358">
        <v>4</v>
      </c>
      <c r="D1358">
        <v>1331</v>
      </c>
      <c r="E1358">
        <v>2.8859158909994527</v>
      </c>
      <c r="F1358">
        <v>-1.8859158909994527</v>
      </c>
    </row>
    <row r="1359" spans="1:6" x14ac:dyDescent="0.3">
      <c r="A1359">
        <v>1</v>
      </c>
      <c r="B1359">
        <v>2</v>
      </c>
      <c r="D1359">
        <v>1332</v>
      </c>
      <c r="E1359">
        <v>5.0343546143284339</v>
      </c>
      <c r="F1359">
        <v>2.9656453856715661</v>
      </c>
    </row>
    <row r="1360" spans="1:6" x14ac:dyDescent="0.3">
      <c r="A1360">
        <v>2</v>
      </c>
      <c r="B1360">
        <v>4</v>
      </c>
      <c r="D1360">
        <v>1333</v>
      </c>
      <c r="E1360">
        <v>2.8859158909994527</v>
      </c>
      <c r="F1360">
        <v>-0.88591589099945267</v>
      </c>
    </row>
    <row r="1361" spans="1:6" x14ac:dyDescent="0.3">
      <c r="A1361">
        <v>4</v>
      </c>
      <c r="B1361">
        <v>4</v>
      </c>
      <c r="D1361">
        <v>1334</v>
      </c>
      <c r="E1361">
        <v>3.3156036356652487</v>
      </c>
      <c r="F1361">
        <v>1.6843963643347513</v>
      </c>
    </row>
    <row r="1362" spans="1:6" x14ac:dyDescent="0.3">
      <c r="A1362">
        <v>3</v>
      </c>
      <c r="B1362">
        <v>2</v>
      </c>
      <c r="D1362">
        <v>1335</v>
      </c>
      <c r="E1362">
        <v>3.3156036356652487</v>
      </c>
      <c r="F1362">
        <v>-2.3156036356652487</v>
      </c>
    </row>
    <row r="1363" spans="1:6" x14ac:dyDescent="0.3">
      <c r="A1363">
        <v>3</v>
      </c>
      <c r="B1363">
        <v>4</v>
      </c>
      <c r="D1363">
        <v>1336</v>
      </c>
      <c r="E1363">
        <v>3.3156036356652487</v>
      </c>
      <c r="F1363">
        <v>0.68439636433475126</v>
      </c>
    </row>
    <row r="1364" spans="1:6" x14ac:dyDescent="0.3">
      <c r="A1364">
        <v>2</v>
      </c>
      <c r="B1364">
        <v>4</v>
      </c>
      <c r="D1364">
        <v>1337</v>
      </c>
      <c r="E1364">
        <v>3.7452913803310453</v>
      </c>
      <c r="F1364">
        <v>1.2547086196689547</v>
      </c>
    </row>
    <row r="1365" spans="1:6" x14ac:dyDescent="0.3">
      <c r="A1365">
        <v>4</v>
      </c>
      <c r="B1365">
        <v>5</v>
      </c>
      <c r="D1365">
        <v>1338</v>
      </c>
      <c r="E1365">
        <v>4.1749791249968418</v>
      </c>
      <c r="F1365">
        <v>-0.17497912499684176</v>
      </c>
    </row>
    <row r="1366" spans="1:6" x14ac:dyDescent="0.3">
      <c r="A1366">
        <v>5</v>
      </c>
      <c r="B1366">
        <v>8</v>
      </c>
      <c r="D1366">
        <v>1339</v>
      </c>
      <c r="E1366">
        <v>3.3156036356652487</v>
      </c>
      <c r="F1366">
        <v>-1.3156036356652487</v>
      </c>
    </row>
    <row r="1367" spans="1:6" x14ac:dyDescent="0.3">
      <c r="A1367">
        <v>3</v>
      </c>
      <c r="B1367">
        <v>4</v>
      </c>
      <c r="D1367">
        <v>1340</v>
      </c>
      <c r="E1367">
        <v>4.6046668696626378</v>
      </c>
      <c r="F1367">
        <v>3.3953331303373622</v>
      </c>
    </row>
    <row r="1368" spans="1:6" x14ac:dyDescent="0.3">
      <c r="A1368">
        <v>4</v>
      </c>
      <c r="B1368">
        <v>4</v>
      </c>
      <c r="D1368">
        <v>1341</v>
      </c>
      <c r="E1368">
        <v>2.8859158909994527</v>
      </c>
      <c r="F1368">
        <v>0.11408410900054733</v>
      </c>
    </row>
    <row r="1369" spans="1:6" x14ac:dyDescent="0.3">
      <c r="A1369">
        <v>1</v>
      </c>
      <c r="B1369">
        <v>2</v>
      </c>
      <c r="D1369">
        <v>1342</v>
      </c>
      <c r="E1369">
        <v>2.8859158909994527</v>
      </c>
      <c r="F1369">
        <v>-0.88591589099945267</v>
      </c>
    </row>
    <row r="1370" spans="1:6" x14ac:dyDescent="0.3">
      <c r="A1370">
        <v>5</v>
      </c>
      <c r="B1370">
        <v>6</v>
      </c>
      <c r="D1370">
        <v>1343</v>
      </c>
      <c r="E1370">
        <v>2.8859158909994527</v>
      </c>
      <c r="F1370">
        <v>-1.8859158909994527</v>
      </c>
    </row>
    <row r="1371" spans="1:6" x14ac:dyDescent="0.3">
      <c r="A1371">
        <v>9</v>
      </c>
      <c r="B1371">
        <v>6</v>
      </c>
      <c r="D1371">
        <v>1344</v>
      </c>
      <c r="E1371">
        <v>3.3156036356652487</v>
      </c>
      <c r="F1371">
        <v>1.6843963643347513</v>
      </c>
    </row>
    <row r="1372" spans="1:6" x14ac:dyDescent="0.3">
      <c r="A1372">
        <v>1</v>
      </c>
      <c r="B1372">
        <v>2</v>
      </c>
      <c r="D1372">
        <v>1345</v>
      </c>
      <c r="E1372">
        <v>3.7452913803310453</v>
      </c>
      <c r="F1372">
        <v>-1.7452913803310453</v>
      </c>
    </row>
    <row r="1373" spans="1:6" x14ac:dyDescent="0.3">
      <c r="A1373">
        <v>4</v>
      </c>
      <c r="B1373">
        <v>5</v>
      </c>
      <c r="D1373">
        <v>1346</v>
      </c>
      <c r="E1373">
        <v>4.1749791249968418</v>
      </c>
      <c r="F1373">
        <v>-0.17497912499684176</v>
      </c>
    </row>
    <row r="1374" spans="1:6" x14ac:dyDescent="0.3">
      <c r="A1374">
        <v>4</v>
      </c>
      <c r="B1374">
        <v>5</v>
      </c>
      <c r="D1374">
        <v>1347</v>
      </c>
      <c r="E1374">
        <v>2.4562281463336566</v>
      </c>
      <c r="F1374">
        <v>-1.4562281463336566</v>
      </c>
    </row>
    <row r="1375" spans="1:6" x14ac:dyDescent="0.3">
      <c r="A1375">
        <v>2</v>
      </c>
      <c r="B1375">
        <v>4</v>
      </c>
      <c r="D1375">
        <v>1348</v>
      </c>
      <c r="E1375">
        <v>3.7452913803310453</v>
      </c>
      <c r="F1375">
        <v>2.2547086196689547</v>
      </c>
    </row>
    <row r="1376" spans="1:6" x14ac:dyDescent="0.3">
      <c r="A1376">
        <v>4</v>
      </c>
      <c r="B1376">
        <v>4</v>
      </c>
      <c r="D1376">
        <v>1349</v>
      </c>
      <c r="E1376">
        <v>2.8859158909994527</v>
      </c>
      <c r="F1376">
        <v>-0.88591589099945267</v>
      </c>
    </row>
    <row r="1377" spans="1:6" x14ac:dyDescent="0.3">
      <c r="A1377">
        <v>2</v>
      </c>
      <c r="B1377">
        <v>2</v>
      </c>
      <c r="D1377">
        <v>1350</v>
      </c>
      <c r="E1377">
        <v>3.3156036356652487</v>
      </c>
      <c r="F1377">
        <v>-0.31560363566524874</v>
      </c>
    </row>
    <row r="1378" spans="1:6" x14ac:dyDescent="0.3">
      <c r="A1378">
        <v>1</v>
      </c>
      <c r="B1378">
        <v>2</v>
      </c>
      <c r="D1378">
        <v>1351</v>
      </c>
      <c r="E1378">
        <v>4.1749791249968418</v>
      </c>
      <c r="F1378">
        <v>5.8250208750031582</v>
      </c>
    </row>
    <row r="1379" spans="1:6" x14ac:dyDescent="0.3">
      <c r="A1379">
        <v>6</v>
      </c>
      <c r="B1379">
        <v>4</v>
      </c>
      <c r="D1379">
        <v>1352</v>
      </c>
      <c r="E1379">
        <v>4.1749791249968418</v>
      </c>
      <c r="F1379">
        <v>1.8250208750031582</v>
      </c>
    </row>
    <row r="1380" spans="1:6" x14ac:dyDescent="0.3">
      <c r="A1380">
        <v>6</v>
      </c>
      <c r="B1380">
        <v>4</v>
      </c>
      <c r="D1380">
        <v>1353</v>
      </c>
      <c r="E1380">
        <v>3.3156036356652487</v>
      </c>
      <c r="F1380">
        <v>-0.31560363566524874</v>
      </c>
    </row>
    <row r="1381" spans="1:6" x14ac:dyDescent="0.3">
      <c r="A1381">
        <v>1</v>
      </c>
      <c r="B1381">
        <v>4</v>
      </c>
      <c r="D1381">
        <v>1354</v>
      </c>
      <c r="E1381">
        <v>2.8859158909994527</v>
      </c>
      <c r="F1381">
        <v>-0.88591589099945267</v>
      </c>
    </row>
    <row r="1382" spans="1:6" x14ac:dyDescent="0.3">
      <c r="A1382">
        <v>3</v>
      </c>
      <c r="B1382">
        <v>2</v>
      </c>
      <c r="D1382">
        <v>1355</v>
      </c>
      <c r="E1382">
        <v>3.3156036356652487</v>
      </c>
      <c r="F1382">
        <v>3.6843963643347513</v>
      </c>
    </row>
    <row r="1383" spans="1:6" x14ac:dyDescent="0.3">
      <c r="A1383">
        <v>4</v>
      </c>
      <c r="B1383">
        <v>5</v>
      </c>
      <c r="D1383">
        <v>1356</v>
      </c>
      <c r="E1383">
        <v>5.0343546143284339</v>
      </c>
      <c r="F1383">
        <v>1.9656453856715661</v>
      </c>
    </row>
    <row r="1384" spans="1:6" x14ac:dyDescent="0.3">
      <c r="A1384">
        <v>7</v>
      </c>
      <c r="B1384">
        <v>7</v>
      </c>
      <c r="D1384">
        <v>1357</v>
      </c>
      <c r="E1384">
        <v>3.3156036356652487</v>
      </c>
      <c r="F1384">
        <v>1.6843963643347513</v>
      </c>
    </row>
    <row r="1385" spans="1:6" x14ac:dyDescent="0.3">
      <c r="A1385">
        <v>4</v>
      </c>
      <c r="B1385">
        <v>3</v>
      </c>
      <c r="D1385">
        <v>1358</v>
      </c>
      <c r="E1385">
        <v>2.4562281463336566</v>
      </c>
      <c r="F1385">
        <v>-1.4562281463336566</v>
      </c>
    </row>
    <row r="1386" spans="1:6" x14ac:dyDescent="0.3">
      <c r="A1386">
        <v>1</v>
      </c>
      <c r="B1386">
        <v>3</v>
      </c>
      <c r="D1386">
        <v>1359</v>
      </c>
      <c r="E1386">
        <v>3.3156036356652487</v>
      </c>
      <c r="F1386">
        <v>-1.3156036356652487</v>
      </c>
    </row>
    <row r="1387" spans="1:6" x14ac:dyDescent="0.3">
      <c r="A1387">
        <v>5</v>
      </c>
      <c r="B1387">
        <v>6</v>
      </c>
      <c r="D1387">
        <v>1360</v>
      </c>
      <c r="E1387">
        <v>3.3156036356652487</v>
      </c>
      <c r="F1387">
        <v>0.68439636433475126</v>
      </c>
    </row>
    <row r="1388" spans="1:6" x14ac:dyDescent="0.3">
      <c r="A1388">
        <v>4</v>
      </c>
      <c r="B1388">
        <v>4</v>
      </c>
      <c r="D1388">
        <v>1361</v>
      </c>
      <c r="E1388">
        <v>2.4562281463336566</v>
      </c>
      <c r="F1388">
        <v>0.5437718536663434</v>
      </c>
    </row>
    <row r="1389" spans="1:6" x14ac:dyDescent="0.3">
      <c r="A1389">
        <v>1</v>
      </c>
      <c r="B1389">
        <v>3</v>
      </c>
      <c r="D1389">
        <v>1362</v>
      </c>
      <c r="E1389">
        <v>3.3156036356652487</v>
      </c>
      <c r="F1389">
        <v>-0.31560363566524874</v>
      </c>
    </row>
    <row r="1390" spans="1:6" x14ac:dyDescent="0.3">
      <c r="A1390">
        <v>5</v>
      </c>
      <c r="B1390">
        <v>4</v>
      </c>
      <c r="D1390">
        <v>1363</v>
      </c>
      <c r="E1390">
        <v>3.3156036356652487</v>
      </c>
      <c r="F1390">
        <v>-1.3156036356652487</v>
      </c>
    </row>
    <row r="1391" spans="1:6" x14ac:dyDescent="0.3">
      <c r="A1391">
        <v>3</v>
      </c>
      <c r="B1391">
        <v>7</v>
      </c>
      <c r="D1391">
        <v>1364</v>
      </c>
      <c r="E1391">
        <v>3.7452913803310453</v>
      </c>
      <c r="F1391">
        <v>0.25470861966895475</v>
      </c>
    </row>
    <row r="1392" spans="1:6" x14ac:dyDescent="0.3">
      <c r="A1392">
        <v>4</v>
      </c>
      <c r="B1392">
        <v>6</v>
      </c>
      <c r="D1392">
        <v>1365</v>
      </c>
      <c r="E1392">
        <v>5.0343546143284339</v>
      </c>
      <c r="F1392">
        <v>-3.4354614328433897E-2</v>
      </c>
    </row>
    <row r="1393" spans="1:6" x14ac:dyDescent="0.3">
      <c r="A1393">
        <v>4</v>
      </c>
      <c r="B1393">
        <v>6</v>
      </c>
      <c r="D1393">
        <v>1366</v>
      </c>
      <c r="E1393">
        <v>3.3156036356652487</v>
      </c>
      <c r="F1393">
        <v>-0.31560363566524874</v>
      </c>
    </row>
    <row r="1394" spans="1:6" x14ac:dyDescent="0.3">
      <c r="A1394">
        <v>6</v>
      </c>
      <c r="B1394">
        <v>4</v>
      </c>
      <c r="D1394">
        <v>1367</v>
      </c>
      <c r="E1394">
        <v>3.3156036356652487</v>
      </c>
      <c r="F1394">
        <v>0.68439636433475126</v>
      </c>
    </row>
    <row r="1395" spans="1:6" x14ac:dyDescent="0.3">
      <c r="A1395">
        <v>6</v>
      </c>
      <c r="B1395">
        <v>4</v>
      </c>
      <c r="D1395">
        <v>1368</v>
      </c>
      <c r="E1395">
        <v>2.4562281463336566</v>
      </c>
      <c r="F1395">
        <v>-1.4562281463336566</v>
      </c>
    </row>
    <row r="1396" spans="1:6" x14ac:dyDescent="0.3">
      <c r="A1396">
        <v>2</v>
      </c>
      <c r="B1396">
        <v>3</v>
      </c>
      <c r="D1396">
        <v>1369</v>
      </c>
      <c r="E1396">
        <v>4.1749791249968418</v>
      </c>
      <c r="F1396">
        <v>0.82502087500315824</v>
      </c>
    </row>
    <row r="1397" spans="1:6" x14ac:dyDescent="0.3">
      <c r="A1397">
        <v>1</v>
      </c>
      <c r="B1397">
        <v>4</v>
      </c>
      <c r="D1397">
        <v>1370</v>
      </c>
      <c r="E1397">
        <v>4.1749791249968418</v>
      </c>
      <c r="F1397">
        <v>4.8250208750031582</v>
      </c>
    </row>
    <row r="1398" spans="1:6" x14ac:dyDescent="0.3">
      <c r="A1398">
        <v>1</v>
      </c>
      <c r="B1398">
        <v>4</v>
      </c>
      <c r="D1398">
        <v>1371</v>
      </c>
      <c r="E1398">
        <v>2.4562281463336566</v>
      </c>
      <c r="F1398">
        <v>-1.4562281463336566</v>
      </c>
    </row>
    <row r="1399" spans="1:6" x14ac:dyDescent="0.3">
      <c r="A1399">
        <v>2</v>
      </c>
      <c r="B1399">
        <v>4</v>
      </c>
      <c r="D1399">
        <v>1372</v>
      </c>
      <c r="E1399">
        <v>3.7452913803310453</v>
      </c>
      <c r="F1399">
        <v>0.25470861966895475</v>
      </c>
    </row>
    <row r="1400" spans="1:6" x14ac:dyDescent="0.3">
      <c r="A1400">
        <v>1</v>
      </c>
      <c r="B1400">
        <v>3</v>
      </c>
      <c r="D1400">
        <v>1373</v>
      </c>
      <c r="E1400">
        <v>3.7452913803310453</v>
      </c>
      <c r="F1400">
        <v>0.25470861966895475</v>
      </c>
    </row>
    <row r="1401" spans="1:6" x14ac:dyDescent="0.3">
      <c r="A1401">
        <v>1</v>
      </c>
      <c r="B1401">
        <v>3</v>
      </c>
      <c r="D1401">
        <v>1374</v>
      </c>
      <c r="E1401">
        <v>3.3156036356652487</v>
      </c>
      <c r="F1401">
        <v>-1.3156036356652487</v>
      </c>
    </row>
    <row r="1402" spans="1:6" x14ac:dyDescent="0.3">
      <c r="A1402">
        <v>1</v>
      </c>
      <c r="B1402">
        <v>3</v>
      </c>
      <c r="D1402">
        <v>1375</v>
      </c>
      <c r="E1402">
        <v>3.3156036356652487</v>
      </c>
      <c r="F1402">
        <v>0.68439636433475126</v>
      </c>
    </row>
    <row r="1403" spans="1:6" x14ac:dyDescent="0.3">
      <c r="A1403">
        <v>3</v>
      </c>
      <c r="B1403">
        <v>4</v>
      </c>
      <c r="D1403">
        <v>1376</v>
      </c>
      <c r="E1403">
        <v>2.4562281463336566</v>
      </c>
      <c r="F1403">
        <v>-0.4562281463336566</v>
      </c>
    </row>
    <row r="1404" spans="1:6" x14ac:dyDescent="0.3">
      <c r="A1404">
        <v>1</v>
      </c>
      <c r="B1404">
        <v>3</v>
      </c>
      <c r="D1404">
        <v>1377</v>
      </c>
      <c r="E1404">
        <v>2.4562281463336566</v>
      </c>
      <c r="F1404">
        <v>-1.4562281463336566</v>
      </c>
    </row>
    <row r="1405" spans="1:6" x14ac:dyDescent="0.3">
      <c r="A1405">
        <v>8</v>
      </c>
      <c r="B1405">
        <v>7</v>
      </c>
      <c r="D1405">
        <v>1378</v>
      </c>
      <c r="E1405">
        <v>3.3156036356652487</v>
      </c>
      <c r="F1405">
        <v>2.6843963643347513</v>
      </c>
    </row>
    <row r="1406" spans="1:6" x14ac:dyDescent="0.3">
      <c r="A1406">
        <v>3</v>
      </c>
      <c r="B1406">
        <v>3</v>
      </c>
      <c r="D1406">
        <v>1379</v>
      </c>
      <c r="E1406">
        <v>3.3156036356652487</v>
      </c>
      <c r="F1406">
        <v>2.6843963643347513</v>
      </c>
    </row>
    <row r="1407" spans="1:6" x14ac:dyDescent="0.3">
      <c r="A1407">
        <v>3</v>
      </c>
      <c r="B1407">
        <v>3</v>
      </c>
      <c r="D1407">
        <v>1380</v>
      </c>
      <c r="E1407">
        <v>3.3156036356652487</v>
      </c>
      <c r="F1407">
        <v>-2.3156036356652487</v>
      </c>
    </row>
    <row r="1408" spans="1:6" x14ac:dyDescent="0.3">
      <c r="A1408">
        <v>2</v>
      </c>
      <c r="B1408">
        <v>5</v>
      </c>
      <c r="D1408">
        <v>1381</v>
      </c>
      <c r="E1408">
        <v>2.4562281463336566</v>
      </c>
      <c r="F1408">
        <v>0.5437718536663434</v>
      </c>
    </row>
    <row r="1409" spans="1:6" x14ac:dyDescent="0.3">
      <c r="A1409">
        <v>1</v>
      </c>
      <c r="B1409">
        <v>4</v>
      </c>
      <c r="D1409">
        <v>1382</v>
      </c>
      <c r="E1409">
        <v>3.7452913803310453</v>
      </c>
      <c r="F1409">
        <v>0.25470861966895475</v>
      </c>
    </row>
    <row r="1410" spans="1:6" x14ac:dyDescent="0.3">
      <c r="A1410">
        <v>2</v>
      </c>
      <c r="B1410">
        <v>3</v>
      </c>
      <c r="D1410">
        <v>1383</v>
      </c>
      <c r="E1410">
        <v>4.6046668696626378</v>
      </c>
      <c r="F1410">
        <v>2.3953331303373622</v>
      </c>
    </row>
    <row r="1411" spans="1:6" x14ac:dyDescent="0.3">
      <c r="A1411">
        <v>1</v>
      </c>
      <c r="B1411">
        <v>3</v>
      </c>
      <c r="D1411">
        <v>1384</v>
      </c>
      <c r="E1411">
        <v>2.8859158909994527</v>
      </c>
      <c r="F1411">
        <v>1.1140841090005473</v>
      </c>
    </row>
    <row r="1412" spans="1:6" x14ac:dyDescent="0.3">
      <c r="A1412">
        <v>5</v>
      </c>
      <c r="B1412">
        <v>7</v>
      </c>
      <c r="D1412">
        <v>1385</v>
      </c>
      <c r="E1412">
        <v>2.8859158909994527</v>
      </c>
      <c r="F1412">
        <v>-1.8859158909994527</v>
      </c>
    </row>
    <row r="1413" spans="1:6" x14ac:dyDescent="0.3">
      <c r="A1413">
        <v>4</v>
      </c>
      <c r="B1413">
        <v>5</v>
      </c>
      <c r="D1413">
        <v>1386</v>
      </c>
      <c r="E1413">
        <v>4.1749791249968418</v>
      </c>
      <c r="F1413">
        <v>0.82502087500315824</v>
      </c>
    </row>
    <row r="1414" spans="1:6" x14ac:dyDescent="0.3">
      <c r="A1414">
        <v>2</v>
      </c>
      <c r="B1414">
        <v>3</v>
      </c>
      <c r="D1414">
        <v>1387</v>
      </c>
      <c r="E1414">
        <v>3.3156036356652487</v>
      </c>
      <c r="F1414">
        <v>0.68439636433475126</v>
      </c>
    </row>
    <row r="1415" spans="1:6" x14ac:dyDescent="0.3">
      <c r="A1415">
        <v>1</v>
      </c>
      <c r="B1415">
        <v>3</v>
      </c>
      <c r="D1415">
        <v>1388</v>
      </c>
      <c r="E1415">
        <v>2.8859158909994527</v>
      </c>
      <c r="F1415">
        <v>-1.8859158909994527</v>
      </c>
    </row>
    <row r="1416" spans="1:6" x14ac:dyDescent="0.3">
      <c r="A1416">
        <v>3</v>
      </c>
      <c r="B1416">
        <v>3</v>
      </c>
      <c r="D1416">
        <v>1389</v>
      </c>
      <c r="E1416">
        <v>3.3156036356652487</v>
      </c>
      <c r="F1416">
        <v>1.6843963643347513</v>
      </c>
    </row>
    <row r="1417" spans="1:6" x14ac:dyDescent="0.3">
      <c r="A1417">
        <v>2</v>
      </c>
      <c r="B1417">
        <v>4</v>
      </c>
      <c r="D1417">
        <v>1390</v>
      </c>
      <c r="E1417">
        <v>4.6046668696626378</v>
      </c>
      <c r="F1417">
        <v>-1.6046668696626378</v>
      </c>
    </row>
    <row r="1418" spans="1:6" x14ac:dyDescent="0.3">
      <c r="A1418">
        <v>6</v>
      </c>
      <c r="B1418">
        <v>4</v>
      </c>
      <c r="D1418">
        <v>1391</v>
      </c>
      <c r="E1418">
        <v>4.1749791249968418</v>
      </c>
      <c r="F1418">
        <v>-0.17497912499684176</v>
      </c>
    </row>
    <row r="1419" spans="1:6" x14ac:dyDescent="0.3">
      <c r="A1419">
        <v>1</v>
      </c>
      <c r="B1419">
        <v>2</v>
      </c>
      <c r="D1419">
        <v>1392</v>
      </c>
      <c r="E1419">
        <v>4.1749791249968418</v>
      </c>
      <c r="F1419">
        <v>-0.17497912499684176</v>
      </c>
    </row>
    <row r="1420" spans="1:6" x14ac:dyDescent="0.3">
      <c r="A1420">
        <v>10</v>
      </c>
      <c r="B1420">
        <v>6</v>
      </c>
      <c r="D1420">
        <v>1393</v>
      </c>
      <c r="E1420">
        <v>3.3156036356652487</v>
      </c>
      <c r="F1420">
        <v>2.6843963643347513</v>
      </c>
    </row>
    <row r="1421" spans="1:6" x14ac:dyDescent="0.3">
      <c r="A1421">
        <v>7</v>
      </c>
      <c r="B1421">
        <v>6</v>
      </c>
      <c r="D1421">
        <v>1394</v>
      </c>
      <c r="E1421">
        <v>3.3156036356652487</v>
      </c>
      <c r="F1421">
        <v>2.6843963643347513</v>
      </c>
    </row>
    <row r="1422" spans="1:6" x14ac:dyDescent="0.3">
      <c r="A1422">
        <v>7</v>
      </c>
      <c r="B1422">
        <v>6</v>
      </c>
      <c r="D1422">
        <v>1395</v>
      </c>
      <c r="E1422">
        <v>2.8859158909994527</v>
      </c>
      <c r="F1422">
        <v>-0.88591589099945267</v>
      </c>
    </row>
    <row r="1423" spans="1:6" x14ac:dyDescent="0.3">
      <c r="A1423">
        <v>3</v>
      </c>
      <c r="B1423">
        <v>4</v>
      </c>
      <c r="D1423">
        <v>1396</v>
      </c>
      <c r="E1423">
        <v>3.3156036356652487</v>
      </c>
      <c r="F1423">
        <v>-2.3156036356652487</v>
      </c>
    </row>
    <row r="1424" spans="1:6" x14ac:dyDescent="0.3">
      <c r="A1424">
        <v>5</v>
      </c>
      <c r="B1424">
        <v>11</v>
      </c>
      <c r="D1424">
        <v>1397</v>
      </c>
      <c r="E1424">
        <v>3.3156036356652487</v>
      </c>
      <c r="F1424">
        <v>-2.3156036356652487</v>
      </c>
    </row>
    <row r="1425" spans="1:6" x14ac:dyDescent="0.3">
      <c r="A1425">
        <v>5</v>
      </c>
      <c r="B1425">
        <v>11</v>
      </c>
      <c r="D1425">
        <v>1398</v>
      </c>
      <c r="E1425">
        <v>3.3156036356652487</v>
      </c>
      <c r="F1425">
        <v>-1.3156036356652487</v>
      </c>
    </row>
    <row r="1426" spans="1:6" x14ac:dyDescent="0.3">
      <c r="A1426">
        <v>3</v>
      </c>
      <c r="B1426">
        <v>4</v>
      </c>
      <c r="D1426">
        <v>1399</v>
      </c>
      <c r="E1426">
        <v>2.8859158909994527</v>
      </c>
      <c r="F1426">
        <v>-1.8859158909994527</v>
      </c>
    </row>
    <row r="1427" spans="1:6" x14ac:dyDescent="0.3">
      <c r="A1427">
        <v>1</v>
      </c>
      <c r="B1427">
        <v>3</v>
      </c>
      <c r="D1427">
        <v>1400</v>
      </c>
      <c r="E1427">
        <v>2.8859158909994527</v>
      </c>
      <c r="F1427">
        <v>-1.8859158909994527</v>
      </c>
    </row>
    <row r="1428" spans="1:6" x14ac:dyDescent="0.3">
      <c r="A1428">
        <v>4</v>
      </c>
      <c r="B1428">
        <v>3</v>
      </c>
      <c r="D1428">
        <v>1401</v>
      </c>
      <c r="E1428">
        <v>2.8859158909994527</v>
      </c>
      <c r="F1428">
        <v>-1.8859158909994527</v>
      </c>
    </row>
    <row r="1429" spans="1:6" x14ac:dyDescent="0.3">
      <c r="A1429">
        <v>3</v>
      </c>
      <c r="B1429">
        <v>3</v>
      </c>
      <c r="D1429">
        <v>1402</v>
      </c>
      <c r="E1429">
        <v>3.3156036356652487</v>
      </c>
      <c r="F1429">
        <v>-0.31560363566524874</v>
      </c>
    </row>
    <row r="1430" spans="1:6" x14ac:dyDescent="0.3">
      <c r="A1430">
        <v>8</v>
      </c>
      <c r="B1430">
        <v>7</v>
      </c>
      <c r="D1430">
        <v>1403</v>
      </c>
      <c r="E1430">
        <v>2.8859158909994527</v>
      </c>
      <c r="F1430">
        <v>-1.8859158909994527</v>
      </c>
    </row>
    <row r="1431" spans="1:6" x14ac:dyDescent="0.3">
      <c r="A1431">
        <v>2</v>
      </c>
      <c r="B1431">
        <v>2</v>
      </c>
      <c r="D1431">
        <v>1404</v>
      </c>
      <c r="E1431">
        <v>4.6046668696626378</v>
      </c>
      <c r="F1431">
        <v>3.3953331303373622</v>
      </c>
    </row>
    <row r="1432" spans="1:6" x14ac:dyDescent="0.3">
      <c r="A1432">
        <v>3</v>
      </c>
      <c r="B1432">
        <v>4</v>
      </c>
      <c r="D1432">
        <v>1405</v>
      </c>
      <c r="E1432">
        <v>2.8859158909994527</v>
      </c>
      <c r="F1432">
        <v>0.11408410900054733</v>
      </c>
    </row>
    <row r="1433" spans="1:6" x14ac:dyDescent="0.3">
      <c r="A1433">
        <v>1</v>
      </c>
      <c r="B1433">
        <v>2</v>
      </c>
      <c r="D1433">
        <v>1406</v>
      </c>
      <c r="E1433">
        <v>2.8859158909994527</v>
      </c>
      <c r="F1433">
        <v>0.11408410900054733</v>
      </c>
    </row>
    <row r="1434" spans="1:6" x14ac:dyDescent="0.3">
      <c r="A1434">
        <v>1</v>
      </c>
      <c r="B1434">
        <v>3</v>
      </c>
      <c r="D1434">
        <v>1407</v>
      </c>
      <c r="E1434">
        <v>3.7452913803310453</v>
      </c>
      <c r="F1434">
        <v>-1.7452913803310453</v>
      </c>
    </row>
    <row r="1435" spans="1:6" x14ac:dyDescent="0.3">
      <c r="A1435">
        <v>5</v>
      </c>
      <c r="B1435">
        <v>3</v>
      </c>
      <c r="D1435">
        <v>1408</v>
      </c>
      <c r="E1435">
        <v>3.3156036356652487</v>
      </c>
      <c r="F1435">
        <v>-2.3156036356652487</v>
      </c>
    </row>
    <row r="1436" spans="1:6" x14ac:dyDescent="0.3">
      <c r="A1436">
        <v>2</v>
      </c>
      <c r="B1436">
        <v>3</v>
      </c>
      <c r="D1436">
        <v>1409</v>
      </c>
      <c r="E1436">
        <v>2.8859158909994527</v>
      </c>
      <c r="F1436">
        <v>-0.88591589099945267</v>
      </c>
    </row>
    <row r="1437" spans="1:6" x14ac:dyDescent="0.3">
      <c r="A1437">
        <v>5</v>
      </c>
      <c r="B1437">
        <v>5</v>
      </c>
      <c r="D1437">
        <v>1410</v>
      </c>
      <c r="E1437">
        <v>2.8859158909994527</v>
      </c>
      <c r="F1437">
        <v>-1.8859158909994527</v>
      </c>
    </row>
    <row r="1438" spans="1:6" x14ac:dyDescent="0.3">
      <c r="A1438">
        <v>2</v>
      </c>
      <c r="B1438">
        <v>3</v>
      </c>
      <c r="D1438">
        <v>1411</v>
      </c>
      <c r="E1438">
        <v>4.6046668696626378</v>
      </c>
      <c r="F1438">
        <v>0.39533313033736217</v>
      </c>
    </row>
    <row r="1439" spans="1:6" x14ac:dyDescent="0.3">
      <c r="A1439">
        <v>1</v>
      </c>
      <c r="B1439">
        <v>2</v>
      </c>
      <c r="D1439">
        <v>1412</v>
      </c>
      <c r="E1439">
        <v>3.7452913803310453</v>
      </c>
      <c r="F1439">
        <v>0.25470861966895475</v>
      </c>
    </row>
    <row r="1440" spans="1:6" x14ac:dyDescent="0.3">
      <c r="A1440">
        <v>8</v>
      </c>
      <c r="B1440">
        <v>5</v>
      </c>
      <c r="D1440">
        <v>1413</v>
      </c>
      <c r="E1440">
        <v>2.8859158909994527</v>
      </c>
      <c r="F1440">
        <v>-0.88591589099945267</v>
      </c>
    </row>
    <row r="1441" spans="1:6" x14ac:dyDescent="0.3">
      <c r="A1441">
        <v>1</v>
      </c>
      <c r="B1441">
        <v>3</v>
      </c>
      <c r="D1441">
        <v>1414</v>
      </c>
      <c r="E1441">
        <v>2.8859158909994527</v>
      </c>
      <c r="F1441">
        <v>-1.8859158909994527</v>
      </c>
    </row>
    <row r="1442" spans="1:6" x14ac:dyDescent="0.3">
      <c r="A1442">
        <v>2</v>
      </c>
      <c r="B1442">
        <v>4</v>
      </c>
      <c r="D1442">
        <v>1415</v>
      </c>
      <c r="E1442">
        <v>2.8859158909994527</v>
      </c>
      <c r="F1442">
        <v>0.11408410900054733</v>
      </c>
    </row>
    <row r="1443" spans="1:6" x14ac:dyDescent="0.3">
      <c r="A1443">
        <v>4</v>
      </c>
      <c r="B1443">
        <v>4</v>
      </c>
      <c r="D1443">
        <v>1416</v>
      </c>
      <c r="E1443">
        <v>3.3156036356652487</v>
      </c>
      <c r="F1443">
        <v>-1.3156036356652487</v>
      </c>
    </row>
    <row r="1444" spans="1:6" x14ac:dyDescent="0.3">
      <c r="A1444">
        <v>4</v>
      </c>
      <c r="B1444">
        <v>4</v>
      </c>
      <c r="D1444">
        <v>1417</v>
      </c>
      <c r="E1444">
        <v>3.3156036356652487</v>
      </c>
      <c r="F1444">
        <v>2.6843963643347513</v>
      </c>
    </row>
    <row r="1445" spans="1:6" x14ac:dyDescent="0.3">
      <c r="A1445">
        <v>3</v>
      </c>
      <c r="B1445">
        <v>3</v>
      </c>
      <c r="D1445">
        <v>1418</v>
      </c>
      <c r="E1445">
        <v>2.4562281463336566</v>
      </c>
      <c r="F1445">
        <v>-1.4562281463336566</v>
      </c>
    </row>
    <row r="1446" spans="1:6" x14ac:dyDescent="0.3">
      <c r="A1446">
        <v>1</v>
      </c>
      <c r="B1446">
        <v>4</v>
      </c>
      <c r="D1446">
        <v>1419</v>
      </c>
      <c r="E1446">
        <v>4.1749791249968418</v>
      </c>
      <c r="F1446">
        <v>5.8250208750031582</v>
      </c>
    </row>
    <row r="1447" spans="1:6" x14ac:dyDescent="0.3">
      <c r="A1447">
        <v>0</v>
      </c>
      <c r="B1447">
        <v>3</v>
      </c>
      <c r="D1447">
        <v>1420</v>
      </c>
      <c r="E1447">
        <v>4.1749791249968418</v>
      </c>
      <c r="F1447">
        <v>2.8250208750031582</v>
      </c>
    </row>
    <row r="1448" spans="1:6" x14ac:dyDescent="0.3">
      <c r="A1448">
        <v>7</v>
      </c>
      <c r="B1448">
        <v>4</v>
      </c>
      <c r="D1448">
        <v>1421</v>
      </c>
      <c r="E1448">
        <v>4.1749791249968418</v>
      </c>
      <c r="F1448">
        <v>2.8250208750031582</v>
      </c>
    </row>
    <row r="1449" spans="1:6" x14ac:dyDescent="0.3">
      <c r="A1449">
        <v>2</v>
      </c>
      <c r="B1449">
        <v>3</v>
      </c>
      <c r="D1449">
        <v>1422</v>
      </c>
      <c r="E1449">
        <v>3.3156036356652487</v>
      </c>
      <c r="F1449">
        <v>-0.31560363566524874</v>
      </c>
    </row>
    <row r="1450" spans="1:6" x14ac:dyDescent="0.3">
      <c r="A1450">
        <v>8</v>
      </c>
      <c r="B1450">
        <v>5</v>
      </c>
      <c r="D1450">
        <v>1423</v>
      </c>
      <c r="E1450">
        <v>6.323417848325823</v>
      </c>
      <c r="F1450">
        <v>-1.323417848325823</v>
      </c>
    </row>
    <row r="1451" spans="1:6" x14ac:dyDescent="0.3">
      <c r="A1451">
        <v>2</v>
      </c>
      <c r="B1451">
        <v>3</v>
      </c>
      <c r="D1451">
        <v>1424</v>
      </c>
      <c r="E1451">
        <v>6.323417848325823</v>
      </c>
      <c r="F1451">
        <v>-1.323417848325823</v>
      </c>
    </row>
    <row r="1452" spans="1:6" x14ac:dyDescent="0.3">
      <c r="A1452">
        <v>3</v>
      </c>
      <c r="B1452">
        <v>4</v>
      </c>
      <c r="D1452">
        <v>1425</v>
      </c>
      <c r="E1452">
        <v>3.3156036356652487</v>
      </c>
      <c r="F1452">
        <v>-0.31560363566524874</v>
      </c>
    </row>
    <row r="1453" spans="1:6" x14ac:dyDescent="0.3">
      <c r="A1453">
        <v>1</v>
      </c>
      <c r="B1453">
        <v>2</v>
      </c>
      <c r="D1453">
        <v>1426</v>
      </c>
      <c r="E1453">
        <v>2.8859158909994527</v>
      </c>
      <c r="F1453">
        <v>-1.8859158909994527</v>
      </c>
    </row>
    <row r="1454" spans="1:6" x14ac:dyDescent="0.3">
      <c r="A1454">
        <v>6</v>
      </c>
      <c r="B1454">
        <v>8</v>
      </c>
      <c r="D1454">
        <v>1427</v>
      </c>
      <c r="E1454">
        <v>2.8859158909994527</v>
      </c>
      <c r="F1454">
        <v>1.1140841090005473</v>
      </c>
    </row>
    <row r="1455" spans="1:6" x14ac:dyDescent="0.3">
      <c r="A1455">
        <v>3</v>
      </c>
      <c r="B1455">
        <v>3</v>
      </c>
      <c r="D1455">
        <v>1428</v>
      </c>
      <c r="E1455">
        <v>2.8859158909994527</v>
      </c>
      <c r="F1455">
        <v>0.11408410900054733</v>
      </c>
    </row>
    <row r="1456" spans="1:6" x14ac:dyDescent="0.3">
      <c r="A1456">
        <v>1</v>
      </c>
      <c r="B1456">
        <v>2</v>
      </c>
      <c r="D1456">
        <v>1429</v>
      </c>
      <c r="E1456">
        <v>4.6046668696626378</v>
      </c>
      <c r="F1456">
        <v>3.3953331303373622</v>
      </c>
    </row>
    <row r="1457" spans="1:6" x14ac:dyDescent="0.3">
      <c r="A1457">
        <v>3</v>
      </c>
      <c r="B1457">
        <v>3</v>
      </c>
      <c r="D1457">
        <v>1430</v>
      </c>
      <c r="E1457">
        <v>2.4562281463336566</v>
      </c>
      <c r="F1457">
        <v>-0.4562281463336566</v>
      </c>
    </row>
    <row r="1458" spans="1:6" x14ac:dyDescent="0.3">
      <c r="A1458">
        <v>6</v>
      </c>
      <c r="B1458">
        <v>5</v>
      </c>
      <c r="D1458">
        <v>1431</v>
      </c>
      <c r="E1458">
        <v>3.3156036356652487</v>
      </c>
      <c r="F1458">
        <v>-0.31560363566524874</v>
      </c>
    </row>
    <row r="1459" spans="1:6" x14ac:dyDescent="0.3">
      <c r="A1459">
        <v>7</v>
      </c>
      <c r="B1459">
        <v>5</v>
      </c>
      <c r="D1459">
        <v>1432</v>
      </c>
      <c r="E1459">
        <v>2.4562281463336566</v>
      </c>
      <c r="F1459">
        <v>-1.4562281463336566</v>
      </c>
    </row>
    <row r="1460" spans="1:6" x14ac:dyDescent="0.3">
      <c r="A1460">
        <v>2</v>
      </c>
      <c r="B1460">
        <v>3</v>
      </c>
      <c r="D1460">
        <v>1433</v>
      </c>
      <c r="E1460">
        <v>2.8859158909994527</v>
      </c>
      <c r="F1460">
        <v>-1.8859158909994527</v>
      </c>
    </row>
    <row r="1461" spans="1:6" x14ac:dyDescent="0.3">
      <c r="A1461">
        <v>1</v>
      </c>
      <c r="B1461">
        <v>2</v>
      </c>
      <c r="D1461">
        <v>1434</v>
      </c>
      <c r="E1461">
        <v>2.8859158909994527</v>
      </c>
      <c r="F1461">
        <v>2.1140841090005473</v>
      </c>
    </row>
    <row r="1462" spans="1:6" x14ac:dyDescent="0.3">
      <c r="A1462">
        <v>3</v>
      </c>
      <c r="B1462">
        <v>4</v>
      </c>
      <c r="D1462">
        <v>1435</v>
      </c>
      <c r="E1462">
        <v>2.8859158909994527</v>
      </c>
      <c r="F1462">
        <v>-0.88591589099945267</v>
      </c>
    </row>
    <row r="1463" spans="1:6" x14ac:dyDescent="0.3">
      <c r="A1463">
        <v>7</v>
      </c>
      <c r="B1463">
        <v>5</v>
      </c>
      <c r="D1463">
        <v>1436</v>
      </c>
      <c r="E1463">
        <v>3.7452913803310453</v>
      </c>
      <c r="F1463">
        <v>1.2547086196689547</v>
      </c>
    </row>
    <row r="1464" spans="1:6" x14ac:dyDescent="0.3">
      <c r="A1464">
        <v>7</v>
      </c>
      <c r="B1464">
        <v>5</v>
      </c>
      <c r="D1464">
        <v>1437</v>
      </c>
      <c r="E1464">
        <v>2.8859158909994527</v>
      </c>
      <c r="F1464">
        <v>-0.88591589099945267</v>
      </c>
    </row>
    <row r="1465" spans="1:6" x14ac:dyDescent="0.3">
      <c r="A1465">
        <v>2</v>
      </c>
      <c r="B1465">
        <v>3</v>
      </c>
      <c r="D1465">
        <v>1438</v>
      </c>
      <c r="E1465">
        <v>2.4562281463336566</v>
      </c>
      <c r="F1465">
        <v>-1.4562281463336566</v>
      </c>
    </row>
    <row r="1466" spans="1:6" x14ac:dyDescent="0.3">
      <c r="A1466">
        <v>1</v>
      </c>
      <c r="B1466">
        <v>3</v>
      </c>
      <c r="D1466">
        <v>1439</v>
      </c>
      <c r="E1466">
        <v>3.7452913803310453</v>
      </c>
      <c r="F1466">
        <v>4.2547086196689552</v>
      </c>
    </row>
    <row r="1467" spans="1:6" x14ac:dyDescent="0.3">
      <c r="A1467">
        <v>3</v>
      </c>
      <c r="B1467">
        <v>3</v>
      </c>
      <c r="D1467">
        <v>1440</v>
      </c>
      <c r="E1467">
        <v>2.8859158909994527</v>
      </c>
      <c r="F1467">
        <v>-1.8859158909994527</v>
      </c>
    </row>
    <row r="1468" spans="1:6" x14ac:dyDescent="0.3">
      <c r="A1468">
        <v>3</v>
      </c>
      <c r="B1468">
        <v>3</v>
      </c>
      <c r="D1468">
        <v>1441</v>
      </c>
      <c r="E1468">
        <v>3.3156036356652487</v>
      </c>
      <c r="F1468">
        <v>-1.3156036356652487</v>
      </c>
    </row>
    <row r="1469" spans="1:6" x14ac:dyDescent="0.3">
      <c r="A1469">
        <v>2</v>
      </c>
      <c r="B1469">
        <v>4</v>
      </c>
      <c r="D1469">
        <v>1442</v>
      </c>
      <c r="E1469">
        <v>3.3156036356652487</v>
      </c>
      <c r="F1469">
        <v>0.68439636433475126</v>
      </c>
    </row>
    <row r="1470" spans="1:6" x14ac:dyDescent="0.3">
      <c r="A1470">
        <v>0</v>
      </c>
      <c r="B1470">
        <v>2</v>
      </c>
      <c r="D1470">
        <v>1443</v>
      </c>
      <c r="E1470">
        <v>3.3156036356652487</v>
      </c>
      <c r="F1470">
        <v>0.68439636433475126</v>
      </c>
    </row>
    <row r="1471" spans="1:6" x14ac:dyDescent="0.3">
      <c r="A1471">
        <v>0</v>
      </c>
      <c r="B1471">
        <v>3</v>
      </c>
      <c r="D1471">
        <v>1444</v>
      </c>
      <c r="E1471">
        <v>2.8859158909994527</v>
      </c>
      <c r="F1471">
        <v>0.11408410900054733</v>
      </c>
    </row>
    <row r="1472" spans="1:6" x14ac:dyDescent="0.3">
      <c r="A1472">
        <v>8</v>
      </c>
      <c r="B1472">
        <v>8</v>
      </c>
      <c r="D1472">
        <v>1445</v>
      </c>
      <c r="E1472">
        <v>3.3156036356652487</v>
      </c>
      <c r="F1472">
        <v>-2.3156036356652487</v>
      </c>
    </row>
    <row r="1473" spans="1:6" x14ac:dyDescent="0.3">
      <c r="A1473">
        <v>1</v>
      </c>
      <c r="B1473">
        <v>2</v>
      </c>
      <c r="D1473">
        <v>1446</v>
      </c>
      <c r="E1473">
        <v>2.8859158909994527</v>
      </c>
      <c r="F1473">
        <v>-2.8859158909994527</v>
      </c>
    </row>
    <row r="1474" spans="1:6" x14ac:dyDescent="0.3">
      <c r="A1474">
        <v>3</v>
      </c>
      <c r="B1474">
        <v>4</v>
      </c>
      <c r="D1474">
        <v>1447</v>
      </c>
      <c r="E1474">
        <v>3.3156036356652487</v>
      </c>
      <c r="F1474">
        <v>3.6843963643347513</v>
      </c>
    </row>
    <row r="1475" spans="1:6" x14ac:dyDescent="0.3">
      <c r="A1475">
        <v>4</v>
      </c>
      <c r="B1475">
        <v>5</v>
      </c>
      <c r="D1475">
        <v>1448</v>
      </c>
      <c r="E1475">
        <v>2.8859158909994527</v>
      </c>
      <c r="F1475">
        <v>-0.88591589099945267</v>
      </c>
    </row>
    <row r="1476" spans="1:6" x14ac:dyDescent="0.3">
      <c r="A1476">
        <v>3</v>
      </c>
      <c r="B1476">
        <v>3</v>
      </c>
      <c r="D1476">
        <v>1449</v>
      </c>
      <c r="E1476">
        <v>3.7452913803310453</v>
      </c>
      <c r="F1476">
        <v>4.2547086196689552</v>
      </c>
    </row>
    <row r="1477" spans="1:6" x14ac:dyDescent="0.3">
      <c r="A1477">
        <v>3</v>
      </c>
      <c r="B1477">
        <v>3</v>
      </c>
      <c r="D1477">
        <v>1450</v>
      </c>
      <c r="E1477">
        <v>2.8859158909994527</v>
      </c>
      <c r="F1477">
        <v>-0.88591589099945267</v>
      </c>
    </row>
    <row r="1478" spans="1:6" x14ac:dyDescent="0.3">
      <c r="A1478">
        <v>2</v>
      </c>
      <c r="B1478">
        <v>3</v>
      </c>
      <c r="D1478">
        <v>1451</v>
      </c>
      <c r="E1478">
        <v>3.3156036356652487</v>
      </c>
      <c r="F1478">
        <v>-0.31560363566524874</v>
      </c>
    </row>
    <row r="1479" spans="1:6" x14ac:dyDescent="0.3">
      <c r="A1479">
        <v>1</v>
      </c>
      <c r="B1479">
        <v>2</v>
      </c>
      <c r="D1479">
        <v>1452</v>
      </c>
      <c r="E1479">
        <v>2.4562281463336566</v>
      </c>
      <c r="F1479">
        <v>-1.4562281463336566</v>
      </c>
    </row>
    <row r="1480" spans="1:6" x14ac:dyDescent="0.3">
      <c r="A1480">
        <v>2</v>
      </c>
      <c r="B1480">
        <v>5</v>
      </c>
      <c r="D1480">
        <v>1453</v>
      </c>
      <c r="E1480">
        <v>5.0343546143284339</v>
      </c>
      <c r="F1480">
        <v>0.9656453856715661</v>
      </c>
    </row>
    <row r="1481" spans="1:6" x14ac:dyDescent="0.3">
      <c r="A1481">
        <v>2</v>
      </c>
      <c r="B1481">
        <v>2</v>
      </c>
      <c r="D1481">
        <v>1454</v>
      </c>
      <c r="E1481">
        <v>2.8859158909994527</v>
      </c>
      <c r="F1481">
        <v>0.11408410900054733</v>
      </c>
    </row>
    <row r="1482" spans="1:6" x14ac:dyDescent="0.3">
      <c r="A1482">
        <v>6</v>
      </c>
      <c r="B1482">
        <v>6</v>
      </c>
      <c r="D1482">
        <v>1455</v>
      </c>
      <c r="E1482">
        <v>2.4562281463336566</v>
      </c>
      <c r="F1482">
        <v>-1.4562281463336566</v>
      </c>
    </row>
    <row r="1483" spans="1:6" x14ac:dyDescent="0.3">
      <c r="A1483">
        <v>6</v>
      </c>
      <c r="B1483">
        <v>3</v>
      </c>
      <c r="D1483">
        <v>1456</v>
      </c>
      <c r="E1483">
        <v>2.8859158909994527</v>
      </c>
      <c r="F1483">
        <v>0.11408410900054733</v>
      </c>
    </row>
    <row r="1484" spans="1:6" x14ac:dyDescent="0.3">
      <c r="A1484">
        <v>3</v>
      </c>
      <c r="B1484">
        <v>6</v>
      </c>
      <c r="D1484">
        <v>1457</v>
      </c>
      <c r="E1484">
        <v>3.7452913803310453</v>
      </c>
      <c r="F1484">
        <v>2.2547086196689547</v>
      </c>
    </row>
    <row r="1485" spans="1:6" x14ac:dyDescent="0.3">
      <c r="A1485">
        <v>1</v>
      </c>
      <c r="B1485">
        <v>3</v>
      </c>
      <c r="D1485">
        <v>1458</v>
      </c>
      <c r="E1485">
        <v>3.7452913803310453</v>
      </c>
      <c r="F1485">
        <v>3.2547086196689547</v>
      </c>
    </row>
    <row r="1486" spans="1:6" x14ac:dyDescent="0.3">
      <c r="A1486">
        <v>1</v>
      </c>
      <c r="B1486">
        <v>2</v>
      </c>
      <c r="D1486">
        <v>1459</v>
      </c>
      <c r="E1486">
        <v>2.8859158909994527</v>
      </c>
      <c r="F1486">
        <v>-0.88591589099945267</v>
      </c>
    </row>
    <row r="1487" spans="1:6" x14ac:dyDescent="0.3">
      <c r="A1487">
        <v>3</v>
      </c>
      <c r="B1487">
        <v>4</v>
      </c>
      <c r="D1487">
        <v>1460</v>
      </c>
      <c r="E1487">
        <v>2.4562281463336566</v>
      </c>
      <c r="F1487">
        <v>-1.4562281463336566</v>
      </c>
    </row>
    <row r="1488" spans="1:6" x14ac:dyDescent="0.3">
      <c r="A1488">
        <v>3</v>
      </c>
      <c r="B1488">
        <v>4</v>
      </c>
      <c r="D1488">
        <v>1461</v>
      </c>
      <c r="E1488">
        <v>3.3156036356652487</v>
      </c>
      <c r="F1488">
        <v>-0.31560363566524874</v>
      </c>
    </row>
    <row r="1489" spans="1:6" x14ac:dyDescent="0.3">
      <c r="A1489">
        <v>3</v>
      </c>
      <c r="B1489">
        <v>4</v>
      </c>
      <c r="D1489">
        <v>1462</v>
      </c>
      <c r="E1489">
        <v>3.7452913803310453</v>
      </c>
      <c r="F1489">
        <v>3.2547086196689547</v>
      </c>
    </row>
    <row r="1490" spans="1:6" x14ac:dyDescent="0.3">
      <c r="A1490">
        <v>3</v>
      </c>
      <c r="B1490">
        <v>4</v>
      </c>
      <c r="D1490">
        <v>1463</v>
      </c>
      <c r="E1490">
        <v>3.7452913803310453</v>
      </c>
      <c r="F1490">
        <v>3.2547086196689547</v>
      </c>
    </row>
    <row r="1491" spans="1:6" x14ac:dyDescent="0.3">
      <c r="A1491">
        <v>3</v>
      </c>
      <c r="B1491">
        <v>4</v>
      </c>
      <c r="D1491">
        <v>1464</v>
      </c>
      <c r="E1491">
        <v>2.8859158909994527</v>
      </c>
      <c r="F1491">
        <v>-0.88591589099945267</v>
      </c>
    </row>
    <row r="1492" spans="1:6" x14ac:dyDescent="0.3">
      <c r="A1492">
        <v>2</v>
      </c>
      <c r="B1492">
        <v>4</v>
      </c>
      <c r="D1492">
        <v>1465</v>
      </c>
      <c r="E1492">
        <v>2.8859158909994527</v>
      </c>
      <c r="F1492">
        <v>-1.8859158909994527</v>
      </c>
    </row>
    <row r="1493" spans="1:6" x14ac:dyDescent="0.3">
      <c r="A1493">
        <v>3</v>
      </c>
      <c r="B1493">
        <v>4</v>
      </c>
      <c r="D1493">
        <v>1466</v>
      </c>
      <c r="E1493">
        <v>2.8859158909994527</v>
      </c>
      <c r="F1493">
        <v>0.11408410900054733</v>
      </c>
    </row>
    <row r="1494" spans="1:6" x14ac:dyDescent="0.3">
      <c r="A1494">
        <v>2</v>
      </c>
      <c r="B1494">
        <v>3</v>
      </c>
      <c r="D1494">
        <v>1467</v>
      </c>
      <c r="E1494">
        <v>2.8859158909994527</v>
      </c>
      <c r="F1494">
        <v>0.11408410900054733</v>
      </c>
    </row>
    <row r="1495" spans="1:6" x14ac:dyDescent="0.3">
      <c r="A1495">
        <v>7</v>
      </c>
      <c r="B1495">
        <v>7</v>
      </c>
      <c r="D1495">
        <v>1468</v>
      </c>
      <c r="E1495">
        <v>3.3156036356652487</v>
      </c>
      <c r="F1495">
        <v>-1.3156036356652487</v>
      </c>
    </row>
    <row r="1496" spans="1:6" x14ac:dyDescent="0.3">
      <c r="A1496">
        <v>5</v>
      </c>
      <c r="B1496">
        <v>2</v>
      </c>
      <c r="D1496">
        <v>1469</v>
      </c>
      <c r="E1496">
        <v>2.4562281463336566</v>
      </c>
      <c r="F1496">
        <v>-2.4562281463336566</v>
      </c>
    </row>
    <row r="1497" spans="1:6" x14ac:dyDescent="0.3">
      <c r="A1497">
        <v>5</v>
      </c>
      <c r="B1497">
        <v>4</v>
      </c>
      <c r="D1497">
        <v>1470</v>
      </c>
      <c r="E1497">
        <v>2.8859158909994527</v>
      </c>
      <c r="F1497">
        <v>-2.8859158909994527</v>
      </c>
    </row>
    <row r="1498" spans="1:6" x14ac:dyDescent="0.3">
      <c r="A1498">
        <v>2</v>
      </c>
      <c r="B1498">
        <v>3</v>
      </c>
      <c r="D1498">
        <v>1471</v>
      </c>
      <c r="E1498">
        <v>5.0343546143284339</v>
      </c>
      <c r="F1498">
        <v>2.9656453856715661</v>
      </c>
    </row>
    <row r="1499" spans="1:6" x14ac:dyDescent="0.3">
      <c r="A1499">
        <v>2</v>
      </c>
      <c r="B1499">
        <v>2</v>
      </c>
      <c r="D1499">
        <v>1472</v>
      </c>
      <c r="E1499">
        <v>2.4562281463336566</v>
      </c>
      <c r="F1499">
        <v>-1.4562281463336566</v>
      </c>
    </row>
    <row r="1500" spans="1:6" x14ac:dyDescent="0.3">
      <c r="A1500">
        <v>4</v>
      </c>
      <c r="B1500">
        <v>3</v>
      </c>
      <c r="D1500">
        <v>1473</v>
      </c>
      <c r="E1500">
        <v>3.3156036356652487</v>
      </c>
      <c r="F1500">
        <v>-0.31560363566524874</v>
      </c>
    </row>
    <row r="1501" spans="1:6" x14ac:dyDescent="0.3">
      <c r="A1501">
        <v>7</v>
      </c>
      <c r="B1501">
        <v>3</v>
      </c>
      <c r="D1501">
        <v>1474</v>
      </c>
      <c r="E1501">
        <v>3.7452913803310453</v>
      </c>
      <c r="F1501">
        <v>0.25470861966895475</v>
      </c>
    </row>
    <row r="1502" spans="1:6" x14ac:dyDescent="0.3">
      <c r="A1502">
        <v>6</v>
      </c>
      <c r="B1502">
        <v>5</v>
      </c>
      <c r="D1502">
        <v>1475</v>
      </c>
      <c r="E1502">
        <v>2.8859158909994527</v>
      </c>
      <c r="F1502">
        <v>0.11408410900054733</v>
      </c>
    </row>
    <row r="1503" spans="1:6" x14ac:dyDescent="0.3">
      <c r="A1503">
        <v>1</v>
      </c>
      <c r="B1503">
        <v>3</v>
      </c>
      <c r="D1503">
        <v>1476</v>
      </c>
      <c r="E1503">
        <v>2.8859158909994527</v>
      </c>
      <c r="F1503">
        <v>0.11408410900054733</v>
      </c>
    </row>
    <row r="1504" spans="1:6" x14ac:dyDescent="0.3">
      <c r="A1504">
        <v>2</v>
      </c>
      <c r="B1504">
        <v>3</v>
      </c>
      <c r="D1504">
        <v>1477</v>
      </c>
      <c r="E1504">
        <v>2.8859158909994527</v>
      </c>
      <c r="F1504">
        <v>-0.88591589099945267</v>
      </c>
    </row>
    <row r="1505" spans="1:6" x14ac:dyDescent="0.3">
      <c r="A1505">
        <v>3</v>
      </c>
      <c r="B1505">
        <v>2</v>
      </c>
      <c r="D1505">
        <v>1478</v>
      </c>
      <c r="E1505">
        <v>2.4562281463336566</v>
      </c>
      <c r="F1505">
        <v>-1.4562281463336566</v>
      </c>
    </row>
    <row r="1506" spans="1:6" x14ac:dyDescent="0.3">
      <c r="A1506">
        <v>1</v>
      </c>
      <c r="B1506">
        <v>2</v>
      </c>
      <c r="D1506">
        <v>1479</v>
      </c>
      <c r="E1506">
        <v>3.7452913803310453</v>
      </c>
      <c r="F1506">
        <v>-1.7452913803310453</v>
      </c>
    </row>
    <row r="1507" spans="1:6" x14ac:dyDescent="0.3">
      <c r="A1507">
        <v>0</v>
      </c>
      <c r="B1507">
        <v>3</v>
      </c>
      <c r="D1507">
        <v>1480</v>
      </c>
      <c r="E1507">
        <v>2.4562281463336566</v>
      </c>
      <c r="F1507">
        <v>-0.4562281463336566</v>
      </c>
    </row>
    <row r="1508" spans="1:6" x14ac:dyDescent="0.3">
      <c r="A1508">
        <v>2</v>
      </c>
      <c r="B1508">
        <v>4</v>
      </c>
      <c r="D1508">
        <v>1481</v>
      </c>
      <c r="E1508">
        <v>4.1749791249968418</v>
      </c>
      <c r="F1508">
        <v>1.8250208750031582</v>
      </c>
    </row>
    <row r="1509" spans="1:6" x14ac:dyDescent="0.3">
      <c r="A1509">
        <v>4</v>
      </c>
      <c r="B1509">
        <v>4</v>
      </c>
      <c r="D1509">
        <v>1482</v>
      </c>
      <c r="E1509">
        <v>2.8859158909994527</v>
      </c>
      <c r="F1509">
        <v>3.1140841090005473</v>
      </c>
    </row>
    <row r="1510" spans="1:6" x14ac:dyDescent="0.3">
      <c r="A1510">
        <v>1</v>
      </c>
      <c r="B1510">
        <v>3</v>
      </c>
      <c r="D1510">
        <v>1483</v>
      </c>
      <c r="E1510">
        <v>4.1749791249968418</v>
      </c>
      <c r="F1510">
        <v>-1.1749791249968418</v>
      </c>
    </row>
    <row r="1511" spans="1:6" x14ac:dyDescent="0.3">
      <c r="A1511">
        <v>2</v>
      </c>
      <c r="B1511">
        <v>3</v>
      </c>
      <c r="D1511">
        <v>1484</v>
      </c>
      <c r="E1511">
        <v>2.8859158909994527</v>
      </c>
      <c r="F1511">
        <v>-1.8859158909994527</v>
      </c>
    </row>
    <row r="1512" spans="1:6" x14ac:dyDescent="0.3">
      <c r="A1512">
        <v>2</v>
      </c>
      <c r="B1512">
        <v>3</v>
      </c>
      <c r="D1512">
        <v>1485</v>
      </c>
      <c r="E1512">
        <v>2.4562281463336566</v>
      </c>
      <c r="F1512">
        <v>-1.4562281463336566</v>
      </c>
    </row>
    <row r="1513" spans="1:6" x14ac:dyDescent="0.3">
      <c r="A1513">
        <v>5</v>
      </c>
      <c r="B1513">
        <v>6</v>
      </c>
      <c r="D1513">
        <v>1486</v>
      </c>
      <c r="E1513">
        <v>3.3156036356652487</v>
      </c>
      <c r="F1513">
        <v>-0.31560363566524874</v>
      </c>
    </row>
    <row r="1514" spans="1:6" x14ac:dyDescent="0.3">
      <c r="A1514">
        <v>2</v>
      </c>
      <c r="B1514">
        <v>2</v>
      </c>
      <c r="D1514">
        <v>1487</v>
      </c>
      <c r="E1514">
        <v>3.3156036356652487</v>
      </c>
      <c r="F1514">
        <v>-0.31560363566524874</v>
      </c>
    </row>
    <row r="1515" spans="1:6" x14ac:dyDescent="0.3">
      <c r="A1515">
        <v>3</v>
      </c>
      <c r="B1515">
        <v>6</v>
      </c>
      <c r="D1515">
        <v>1488</v>
      </c>
      <c r="E1515">
        <v>3.3156036356652487</v>
      </c>
      <c r="F1515">
        <v>-0.31560363566524874</v>
      </c>
    </row>
    <row r="1516" spans="1:6" x14ac:dyDescent="0.3">
      <c r="A1516">
        <v>3</v>
      </c>
      <c r="B1516">
        <v>6</v>
      </c>
      <c r="D1516">
        <v>1489</v>
      </c>
      <c r="E1516">
        <v>3.3156036356652487</v>
      </c>
      <c r="F1516">
        <v>-0.31560363566524874</v>
      </c>
    </row>
    <row r="1517" spans="1:6" x14ac:dyDescent="0.3">
      <c r="A1517">
        <v>1</v>
      </c>
      <c r="B1517">
        <v>3</v>
      </c>
      <c r="D1517">
        <v>1490</v>
      </c>
      <c r="E1517">
        <v>3.3156036356652487</v>
      </c>
      <c r="F1517">
        <v>-0.31560363566524874</v>
      </c>
    </row>
    <row r="1518" spans="1:6" x14ac:dyDescent="0.3">
      <c r="A1518">
        <v>3</v>
      </c>
      <c r="B1518">
        <v>3</v>
      </c>
      <c r="D1518">
        <v>1491</v>
      </c>
      <c r="E1518">
        <v>3.3156036356652487</v>
      </c>
      <c r="F1518">
        <v>-1.3156036356652487</v>
      </c>
    </row>
    <row r="1519" spans="1:6" x14ac:dyDescent="0.3">
      <c r="A1519">
        <v>2</v>
      </c>
      <c r="B1519">
        <v>3</v>
      </c>
      <c r="D1519">
        <v>1492</v>
      </c>
      <c r="E1519">
        <v>3.3156036356652487</v>
      </c>
      <c r="F1519">
        <v>-0.31560363566524874</v>
      </c>
    </row>
    <row r="1520" spans="1:6" x14ac:dyDescent="0.3">
      <c r="A1520">
        <v>3</v>
      </c>
      <c r="B1520">
        <v>2</v>
      </c>
      <c r="D1520">
        <v>1493</v>
      </c>
      <c r="E1520">
        <v>2.8859158909994527</v>
      </c>
      <c r="F1520">
        <v>-0.88591589099945267</v>
      </c>
    </row>
    <row r="1521" spans="1:6" x14ac:dyDescent="0.3">
      <c r="A1521">
        <v>2</v>
      </c>
      <c r="B1521">
        <v>3</v>
      </c>
      <c r="D1521">
        <v>1494</v>
      </c>
      <c r="E1521">
        <v>4.6046668696626378</v>
      </c>
      <c r="F1521">
        <v>2.3953331303373622</v>
      </c>
    </row>
    <row r="1522" spans="1:6" x14ac:dyDescent="0.3">
      <c r="A1522">
        <v>5</v>
      </c>
      <c r="B1522">
        <v>4</v>
      </c>
      <c r="D1522">
        <v>1495</v>
      </c>
      <c r="E1522">
        <v>2.4562281463336566</v>
      </c>
      <c r="F1522">
        <v>2.5437718536663434</v>
      </c>
    </row>
    <row r="1523" spans="1:6" x14ac:dyDescent="0.3">
      <c r="A1523">
        <v>2</v>
      </c>
      <c r="B1523">
        <v>3</v>
      </c>
      <c r="D1523">
        <v>1496</v>
      </c>
      <c r="E1523">
        <v>3.3156036356652487</v>
      </c>
      <c r="F1523">
        <v>1.6843963643347513</v>
      </c>
    </row>
    <row r="1524" spans="1:6" x14ac:dyDescent="0.3">
      <c r="A1524">
        <v>1</v>
      </c>
      <c r="B1524">
        <v>4</v>
      </c>
      <c r="D1524">
        <v>1497</v>
      </c>
      <c r="E1524">
        <v>2.8859158909994527</v>
      </c>
      <c r="F1524">
        <v>-0.88591589099945267</v>
      </c>
    </row>
    <row r="1525" spans="1:6" x14ac:dyDescent="0.3">
      <c r="A1525">
        <v>3</v>
      </c>
      <c r="B1525">
        <v>4</v>
      </c>
      <c r="D1525">
        <v>1498</v>
      </c>
      <c r="E1525">
        <v>2.4562281463336566</v>
      </c>
      <c r="F1525">
        <v>-0.4562281463336566</v>
      </c>
    </row>
    <row r="1526" spans="1:6" x14ac:dyDescent="0.3">
      <c r="A1526">
        <v>4</v>
      </c>
      <c r="B1526">
        <v>6</v>
      </c>
      <c r="D1526">
        <v>1499</v>
      </c>
      <c r="E1526">
        <v>2.8859158909994527</v>
      </c>
      <c r="F1526">
        <v>1.1140841090005473</v>
      </c>
    </row>
    <row r="1527" spans="1:6" x14ac:dyDescent="0.3">
      <c r="A1527">
        <v>2</v>
      </c>
      <c r="B1527">
        <v>3</v>
      </c>
      <c r="D1527">
        <v>1500</v>
      </c>
      <c r="E1527">
        <v>2.8859158909994527</v>
      </c>
      <c r="F1527">
        <v>4.1140841090005473</v>
      </c>
    </row>
    <row r="1528" spans="1:6" x14ac:dyDescent="0.3">
      <c r="A1528">
        <v>2</v>
      </c>
      <c r="B1528">
        <v>3</v>
      </c>
      <c r="D1528">
        <v>1501</v>
      </c>
      <c r="E1528">
        <v>3.7452913803310453</v>
      </c>
      <c r="F1528">
        <v>2.2547086196689547</v>
      </c>
    </row>
    <row r="1529" spans="1:6" x14ac:dyDescent="0.3">
      <c r="A1529">
        <v>2</v>
      </c>
      <c r="B1529">
        <v>3</v>
      </c>
      <c r="D1529">
        <v>1502</v>
      </c>
      <c r="E1529">
        <v>2.8859158909994527</v>
      </c>
      <c r="F1529">
        <v>-1.8859158909994527</v>
      </c>
    </row>
    <row r="1530" spans="1:6" x14ac:dyDescent="0.3">
      <c r="A1530">
        <v>2</v>
      </c>
      <c r="B1530">
        <v>3</v>
      </c>
      <c r="D1530">
        <v>1503</v>
      </c>
      <c r="E1530">
        <v>2.8859158909994527</v>
      </c>
      <c r="F1530">
        <v>-0.88591589099945267</v>
      </c>
    </row>
    <row r="1531" spans="1:6" x14ac:dyDescent="0.3">
      <c r="A1531">
        <v>4</v>
      </c>
      <c r="B1531">
        <v>3</v>
      </c>
      <c r="D1531">
        <v>1504</v>
      </c>
      <c r="E1531">
        <v>2.4562281463336566</v>
      </c>
      <c r="F1531">
        <v>0.5437718536663434</v>
      </c>
    </row>
    <row r="1532" spans="1:6" x14ac:dyDescent="0.3">
      <c r="A1532">
        <v>1</v>
      </c>
      <c r="B1532">
        <v>2</v>
      </c>
      <c r="D1532">
        <v>1505</v>
      </c>
      <c r="E1532">
        <v>2.4562281463336566</v>
      </c>
      <c r="F1532">
        <v>-1.4562281463336566</v>
      </c>
    </row>
    <row r="1533" spans="1:6" x14ac:dyDescent="0.3">
      <c r="A1533">
        <v>3</v>
      </c>
      <c r="B1533">
        <v>3</v>
      </c>
      <c r="D1533">
        <v>1506</v>
      </c>
      <c r="E1533">
        <v>2.8859158909994527</v>
      </c>
      <c r="F1533">
        <v>-2.8859158909994527</v>
      </c>
    </row>
    <row r="1534" spans="1:6" x14ac:dyDescent="0.3">
      <c r="A1534">
        <v>3</v>
      </c>
      <c r="B1534">
        <v>3</v>
      </c>
      <c r="D1534">
        <v>1507</v>
      </c>
      <c r="E1534">
        <v>3.3156036356652487</v>
      </c>
      <c r="F1534">
        <v>-1.3156036356652487</v>
      </c>
    </row>
    <row r="1535" spans="1:6" x14ac:dyDescent="0.3">
      <c r="A1535">
        <v>1</v>
      </c>
      <c r="B1535">
        <v>3</v>
      </c>
      <c r="D1535">
        <v>1508</v>
      </c>
      <c r="E1535">
        <v>3.3156036356652487</v>
      </c>
      <c r="F1535">
        <v>0.68439636433475126</v>
      </c>
    </row>
    <row r="1536" spans="1:6" x14ac:dyDescent="0.3">
      <c r="A1536">
        <v>3</v>
      </c>
      <c r="B1536">
        <v>3</v>
      </c>
      <c r="D1536">
        <v>1509</v>
      </c>
      <c r="E1536">
        <v>2.8859158909994527</v>
      </c>
      <c r="F1536">
        <v>-1.8859158909994527</v>
      </c>
    </row>
    <row r="1537" spans="1:6" x14ac:dyDescent="0.3">
      <c r="A1537">
        <v>1</v>
      </c>
      <c r="B1537">
        <v>2</v>
      </c>
      <c r="D1537">
        <v>1510</v>
      </c>
      <c r="E1537">
        <v>2.8859158909994527</v>
      </c>
      <c r="F1537">
        <v>-0.88591589099945267</v>
      </c>
    </row>
    <row r="1538" spans="1:6" x14ac:dyDescent="0.3">
      <c r="A1538">
        <v>6</v>
      </c>
      <c r="B1538">
        <v>5</v>
      </c>
      <c r="D1538">
        <v>1511</v>
      </c>
      <c r="E1538">
        <v>2.8859158909994527</v>
      </c>
      <c r="F1538">
        <v>-0.88591589099945267</v>
      </c>
    </row>
    <row r="1539" spans="1:6" x14ac:dyDescent="0.3">
      <c r="A1539">
        <v>7</v>
      </c>
      <c r="B1539">
        <v>5</v>
      </c>
      <c r="D1539">
        <v>1512</v>
      </c>
      <c r="E1539">
        <v>4.1749791249968418</v>
      </c>
      <c r="F1539">
        <v>0.82502087500315824</v>
      </c>
    </row>
    <row r="1540" spans="1:6" x14ac:dyDescent="0.3">
      <c r="A1540">
        <v>3</v>
      </c>
      <c r="B1540">
        <v>3</v>
      </c>
      <c r="D1540">
        <v>1513</v>
      </c>
      <c r="E1540">
        <v>2.4562281463336566</v>
      </c>
      <c r="F1540">
        <v>-0.4562281463336566</v>
      </c>
    </row>
    <row r="1541" spans="1:6" x14ac:dyDescent="0.3">
      <c r="A1541">
        <v>3</v>
      </c>
      <c r="B1541">
        <v>3</v>
      </c>
      <c r="D1541">
        <v>1514</v>
      </c>
      <c r="E1541">
        <v>4.1749791249968418</v>
      </c>
      <c r="F1541">
        <v>-1.1749791249968418</v>
      </c>
    </row>
    <row r="1542" spans="1:6" x14ac:dyDescent="0.3">
      <c r="A1542">
        <v>1</v>
      </c>
      <c r="B1542">
        <v>3</v>
      </c>
      <c r="D1542">
        <v>1515</v>
      </c>
      <c r="E1542">
        <v>4.1749791249968418</v>
      </c>
      <c r="F1542">
        <v>-1.1749791249968418</v>
      </c>
    </row>
    <row r="1543" spans="1:6" x14ac:dyDescent="0.3">
      <c r="A1543">
        <v>1</v>
      </c>
      <c r="B1543">
        <v>3</v>
      </c>
      <c r="D1543">
        <v>1516</v>
      </c>
      <c r="E1543">
        <v>2.8859158909994527</v>
      </c>
      <c r="F1543">
        <v>-1.8859158909994527</v>
      </c>
    </row>
    <row r="1544" spans="1:6" x14ac:dyDescent="0.3">
      <c r="A1544">
        <v>5</v>
      </c>
      <c r="B1544">
        <v>9</v>
      </c>
      <c r="D1544">
        <v>1517</v>
      </c>
      <c r="E1544">
        <v>2.8859158909994527</v>
      </c>
      <c r="F1544">
        <v>0.11408410900054733</v>
      </c>
    </row>
    <row r="1545" spans="1:6" x14ac:dyDescent="0.3">
      <c r="A1545">
        <v>3</v>
      </c>
      <c r="B1545">
        <v>3</v>
      </c>
      <c r="D1545">
        <v>1518</v>
      </c>
      <c r="E1545">
        <v>2.8859158909994527</v>
      </c>
      <c r="F1545">
        <v>-0.88591589099945267</v>
      </c>
    </row>
    <row r="1546" spans="1:6" x14ac:dyDescent="0.3">
      <c r="A1546">
        <v>3</v>
      </c>
      <c r="B1546">
        <v>3</v>
      </c>
      <c r="D1546">
        <v>1519</v>
      </c>
      <c r="E1546">
        <v>2.4562281463336566</v>
      </c>
      <c r="F1546">
        <v>0.5437718536663434</v>
      </c>
    </row>
    <row r="1547" spans="1:6" x14ac:dyDescent="0.3">
      <c r="A1547">
        <v>2</v>
      </c>
      <c r="B1547">
        <v>4</v>
      </c>
      <c r="D1547">
        <v>1520</v>
      </c>
      <c r="E1547">
        <v>2.8859158909994527</v>
      </c>
      <c r="F1547">
        <v>-0.88591589099945267</v>
      </c>
    </row>
    <row r="1548" spans="1:6" x14ac:dyDescent="0.3">
      <c r="A1548">
        <v>0</v>
      </c>
      <c r="B1548">
        <v>3</v>
      </c>
      <c r="D1548">
        <v>1521</v>
      </c>
      <c r="E1548">
        <v>3.3156036356652487</v>
      </c>
      <c r="F1548">
        <v>1.6843963643347513</v>
      </c>
    </row>
    <row r="1549" spans="1:6" x14ac:dyDescent="0.3">
      <c r="A1549">
        <v>3</v>
      </c>
      <c r="B1549">
        <v>4</v>
      </c>
      <c r="D1549">
        <v>1522</v>
      </c>
      <c r="E1549">
        <v>2.8859158909994527</v>
      </c>
      <c r="F1549">
        <v>-0.88591589099945267</v>
      </c>
    </row>
    <row r="1550" spans="1:6" x14ac:dyDescent="0.3">
      <c r="A1550">
        <v>3</v>
      </c>
      <c r="B1550">
        <v>3</v>
      </c>
      <c r="D1550">
        <v>1523</v>
      </c>
      <c r="E1550">
        <v>3.3156036356652487</v>
      </c>
      <c r="F1550">
        <v>-2.3156036356652487</v>
      </c>
    </row>
    <row r="1551" spans="1:6" x14ac:dyDescent="0.3">
      <c r="A1551">
        <v>5</v>
      </c>
      <c r="B1551">
        <v>5</v>
      </c>
      <c r="D1551">
        <v>1524</v>
      </c>
      <c r="E1551">
        <v>3.3156036356652487</v>
      </c>
      <c r="F1551">
        <v>-0.31560363566524874</v>
      </c>
    </row>
    <row r="1552" spans="1:6" x14ac:dyDescent="0.3">
      <c r="A1552">
        <v>1</v>
      </c>
      <c r="B1552">
        <v>2</v>
      </c>
      <c r="D1552">
        <v>1525</v>
      </c>
      <c r="E1552">
        <v>4.1749791249968418</v>
      </c>
      <c r="F1552">
        <v>-0.17497912499684176</v>
      </c>
    </row>
    <row r="1553" spans="1:6" x14ac:dyDescent="0.3">
      <c r="A1553">
        <v>1</v>
      </c>
      <c r="B1553">
        <v>3</v>
      </c>
      <c r="D1553">
        <v>1526</v>
      </c>
      <c r="E1553">
        <v>2.8859158909994527</v>
      </c>
      <c r="F1553">
        <v>-0.88591589099945267</v>
      </c>
    </row>
    <row r="1554" spans="1:6" x14ac:dyDescent="0.3">
      <c r="A1554">
        <v>2</v>
      </c>
      <c r="B1554">
        <v>4</v>
      </c>
      <c r="D1554">
        <v>1527</v>
      </c>
      <c r="E1554">
        <v>2.8859158909994527</v>
      </c>
      <c r="F1554">
        <v>-0.88591589099945267</v>
      </c>
    </row>
    <row r="1555" spans="1:6" x14ac:dyDescent="0.3">
      <c r="A1555">
        <v>3</v>
      </c>
      <c r="B1555">
        <v>3</v>
      </c>
      <c r="D1555">
        <v>1528</v>
      </c>
      <c r="E1555">
        <v>2.8859158909994527</v>
      </c>
      <c r="F1555">
        <v>-0.88591589099945267</v>
      </c>
    </row>
    <row r="1556" spans="1:6" x14ac:dyDescent="0.3">
      <c r="A1556">
        <v>3</v>
      </c>
      <c r="B1556">
        <v>4</v>
      </c>
      <c r="D1556">
        <v>1529</v>
      </c>
      <c r="E1556">
        <v>2.8859158909994527</v>
      </c>
      <c r="F1556">
        <v>-0.88591589099945267</v>
      </c>
    </row>
    <row r="1557" spans="1:6" x14ac:dyDescent="0.3">
      <c r="A1557">
        <v>3</v>
      </c>
      <c r="B1557">
        <v>2</v>
      </c>
      <c r="D1557">
        <v>1530</v>
      </c>
      <c r="E1557">
        <v>2.8859158909994527</v>
      </c>
      <c r="F1557">
        <v>1.1140841090005473</v>
      </c>
    </row>
    <row r="1558" spans="1:6" x14ac:dyDescent="0.3">
      <c r="A1558">
        <v>3</v>
      </c>
      <c r="B1558">
        <v>2</v>
      </c>
      <c r="D1558">
        <v>1531</v>
      </c>
      <c r="E1558">
        <v>2.4562281463336566</v>
      </c>
      <c r="F1558">
        <v>-1.4562281463336566</v>
      </c>
    </row>
    <row r="1559" spans="1:6" x14ac:dyDescent="0.3">
      <c r="A1559">
        <v>2</v>
      </c>
      <c r="B1559">
        <v>3</v>
      </c>
      <c r="D1559">
        <v>1532</v>
      </c>
      <c r="E1559">
        <v>2.8859158909994527</v>
      </c>
      <c r="F1559">
        <v>0.11408410900054733</v>
      </c>
    </row>
    <row r="1560" spans="1:6" x14ac:dyDescent="0.3">
      <c r="A1560">
        <v>1</v>
      </c>
      <c r="B1560">
        <v>3</v>
      </c>
      <c r="D1560">
        <v>1533</v>
      </c>
      <c r="E1560">
        <v>2.8859158909994527</v>
      </c>
      <c r="F1560">
        <v>0.11408410900054733</v>
      </c>
    </row>
    <row r="1561" spans="1:6" x14ac:dyDescent="0.3">
      <c r="A1561">
        <v>4</v>
      </c>
      <c r="B1561">
        <v>5</v>
      </c>
      <c r="D1561">
        <v>1534</v>
      </c>
      <c r="E1561">
        <v>2.8859158909994527</v>
      </c>
      <c r="F1561">
        <v>-1.8859158909994527</v>
      </c>
    </row>
    <row r="1562" spans="1:6" x14ac:dyDescent="0.3">
      <c r="A1562">
        <v>1</v>
      </c>
      <c r="B1562">
        <v>3</v>
      </c>
      <c r="D1562">
        <v>1535</v>
      </c>
      <c r="E1562">
        <v>2.8859158909994527</v>
      </c>
      <c r="F1562">
        <v>0.11408410900054733</v>
      </c>
    </row>
    <row r="1563" spans="1:6" x14ac:dyDescent="0.3">
      <c r="A1563">
        <v>3</v>
      </c>
      <c r="B1563">
        <v>3</v>
      </c>
      <c r="D1563">
        <v>1536</v>
      </c>
      <c r="E1563">
        <v>2.4562281463336566</v>
      </c>
      <c r="F1563">
        <v>-1.4562281463336566</v>
      </c>
    </row>
    <row r="1564" spans="1:6" x14ac:dyDescent="0.3">
      <c r="A1564">
        <v>7</v>
      </c>
      <c r="B1564">
        <v>3</v>
      </c>
      <c r="D1564">
        <v>1537</v>
      </c>
      <c r="E1564">
        <v>3.7452913803310453</v>
      </c>
      <c r="F1564">
        <v>2.2547086196689547</v>
      </c>
    </row>
    <row r="1565" spans="1:6" x14ac:dyDescent="0.3">
      <c r="A1565">
        <v>4</v>
      </c>
      <c r="B1565">
        <v>6</v>
      </c>
      <c r="D1565">
        <v>1538</v>
      </c>
      <c r="E1565">
        <v>3.7452913803310453</v>
      </c>
      <c r="F1565">
        <v>3.2547086196689547</v>
      </c>
    </row>
    <row r="1566" spans="1:6" x14ac:dyDescent="0.3">
      <c r="A1566">
        <v>4</v>
      </c>
      <c r="B1566">
        <v>6</v>
      </c>
      <c r="D1566">
        <v>1539</v>
      </c>
      <c r="E1566">
        <v>2.8859158909994527</v>
      </c>
      <c r="F1566">
        <v>0.11408410900054733</v>
      </c>
    </row>
    <row r="1567" spans="1:6" x14ac:dyDescent="0.3">
      <c r="A1567">
        <v>2</v>
      </c>
      <c r="B1567">
        <v>3</v>
      </c>
      <c r="D1567">
        <v>1540</v>
      </c>
      <c r="E1567">
        <v>2.8859158909994527</v>
      </c>
      <c r="F1567">
        <v>0.11408410900054733</v>
      </c>
    </row>
    <row r="1568" spans="1:6" x14ac:dyDescent="0.3">
      <c r="A1568">
        <v>1</v>
      </c>
      <c r="B1568">
        <v>3</v>
      </c>
      <c r="D1568">
        <v>1541</v>
      </c>
      <c r="E1568">
        <v>2.8859158909994527</v>
      </c>
      <c r="F1568">
        <v>-1.8859158909994527</v>
      </c>
    </row>
    <row r="1569" spans="1:6" x14ac:dyDescent="0.3">
      <c r="A1569">
        <v>1</v>
      </c>
      <c r="B1569">
        <v>3</v>
      </c>
      <c r="D1569">
        <v>1542</v>
      </c>
      <c r="E1569">
        <v>2.8859158909994527</v>
      </c>
      <c r="F1569">
        <v>-1.8859158909994527</v>
      </c>
    </row>
    <row r="1570" spans="1:6" x14ac:dyDescent="0.3">
      <c r="A1570">
        <v>1</v>
      </c>
      <c r="B1570">
        <v>2</v>
      </c>
      <c r="D1570">
        <v>1543</v>
      </c>
      <c r="E1570">
        <v>5.46404235899423</v>
      </c>
      <c r="F1570">
        <v>-0.46404235899422996</v>
      </c>
    </row>
    <row r="1571" spans="1:6" x14ac:dyDescent="0.3">
      <c r="A1571">
        <v>1</v>
      </c>
      <c r="B1571">
        <v>2</v>
      </c>
      <c r="D1571">
        <v>1544</v>
      </c>
      <c r="E1571">
        <v>2.8859158909994527</v>
      </c>
      <c r="F1571">
        <v>0.11408410900054733</v>
      </c>
    </row>
    <row r="1572" spans="1:6" x14ac:dyDescent="0.3">
      <c r="A1572">
        <v>4</v>
      </c>
      <c r="B1572">
        <v>3</v>
      </c>
      <c r="D1572">
        <v>1545</v>
      </c>
      <c r="E1572">
        <v>2.8859158909994527</v>
      </c>
      <c r="F1572">
        <v>0.11408410900054733</v>
      </c>
    </row>
    <row r="1573" spans="1:6" x14ac:dyDescent="0.3">
      <c r="A1573">
        <v>2</v>
      </c>
      <c r="B1573">
        <v>3</v>
      </c>
      <c r="D1573">
        <v>1546</v>
      </c>
      <c r="E1573">
        <v>3.3156036356652487</v>
      </c>
      <c r="F1573">
        <v>-1.3156036356652487</v>
      </c>
    </row>
    <row r="1574" spans="1:6" x14ac:dyDescent="0.3">
      <c r="A1574">
        <v>2</v>
      </c>
      <c r="B1574">
        <v>3</v>
      </c>
      <c r="D1574">
        <v>1547</v>
      </c>
      <c r="E1574">
        <v>2.8859158909994527</v>
      </c>
      <c r="F1574">
        <v>-2.8859158909994527</v>
      </c>
    </row>
    <row r="1575" spans="1:6" x14ac:dyDescent="0.3">
      <c r="A1575">
        <v>1</v>
      </c>
      <c r="B1575">
        <v>3</v>
      </c>
      <c r="D1575">
        <v>1548</v>
      </c>
      <c r="E1575">
        <v>3.3156036356652487</v>
      </c>
      <c r="F1575">
        <v>-0.31560363566524874</v>
      </c>
    </row>
    <row r="1576" spans="1:6" x14ac:dyDescent="0.3">
      <c r="A1576">
        <v>3</v>
      </c>
      <c r="B1576">
        <v>4</v>
      </c>
      <c r="D1576">
        <v>1549</v>
      </c>
      <c r="E1576">
        <v>2.8859158909994527</v>
      </c>
      <c r="F1576">
        <v>0.11408410900054733</v>
      </c>
    </row>
    <row r="1577" spans="1:6" x14ac:dyDescent="0.3">
      <c r="A1577">
        <v>1</v>
      </c>
      <c r="B1577">
        <v>2</v>
      </c>
      <c r="D1577">
        <v>1550</v>
      </c>
      <c r="E1577">
        <v>3.7452913803310453</v>
      </c>
      <c r="F1577">
        <v>1.2547086196689547</v>
      </c>
    </row>
    <row r="1578" spans="1:6" x14ac:dyDescent="0.3">
      <c r="A1578">
        <v>2</v>
      </c>
      <c r="B1578">
        <v>3</v>
      </c>
      <c r="D1578">
        <v>1551</v>
      </c>
      <c r="E1578">
        <v>2.4562281463336566</v>
      </c>
      <c r="F1578">
        <v>-1.4562281463336566</v>
      </c>
    </row>
    <row r="1579" spans="1:6" x14ac:dyDescent="0.3">
      <c r="A1579">
        <v>2</v>
      </c>
      <c r="B1579">
        <v>3</v>
      </c>
      <c r="D1579">
        <v>1552</v>
      </c>
      <c r="E1579">
        <v>2.8859158909994527</v>
      </c>
      <c r="F1579">
        <v>-1.8859158909994527</v>
      </c>
    </row>
    <row r="1580" spans="1:6" x14ac:dyDescent="0.3">
      <c r="A1580">
        <v>1</v>
      </c>
      <c r="B1580">
        <v>3</v>
      </c>
      <c r="D1580">
        <v>1553</v>
      </c>
      <c r="E1580">
        <v>3.3156036356652487</v>
      </c>
      <c r="F1580">
        <v>-1.3156036356652487</v>
      </c>
    </row>
    <row r="1581" spans="1:6" x14ac:dyDescent="0.3">
      <c r="A1581">
        <v>1</v>
      </c>
      <c r="B1581">
        <v>2</v>
      </c>
      <c r="D1581">
        <v>1554</v>
      </c>
      <c r="E1581">
        <v>2.8859158909994527</v>
      </c>
      <c r="F1581">
        <v>0.11408410900054733</v>
      </c>
    </row>
    <row r="1582" spans="1:6" x14ac:dyDescent="0.3">
      <c r="A1582">
        <v>3</v>
      </c>
      <c r="B1582">
        <v>4</v>
      </c>
      <c r="D1582">
        <v>1555</v>
      </c>
      <c r="E1582">
        <v>3.3156036356652487</v>
      </c>
      <c r="F1582">
        <v>-0.31560363566524874</v>
      </c>
    </row>
    <row r="1583" spans="1:6" x14ac:dyDescent="0.3">
      <c r="A1583">
        <v>6</v>
      </c>
      <c r="B1583">
        <v>5</v>
      </c>
      <c r="D1583">
        <v>1556</v>
      </c>
      <c r="E1583">
        <v>2.4562281463336566</v>
      </c>
      <c r="F1583">
        <v>0.5437718536663434</v>
      </c>
    </row>
    <row r="1584" spans="1:6" x14ac:dyDescent="0.3">
      <c r="A1584">
        <v>0</v>
      </c>
      <c r="B1584">
        <v>3</v>
      </c>
      <c r="D1584">
        <v>1557</v>
      </c>
      <c r="E1584">
        <v>2.4562281463336566</v>
      </c>
      <c r="F1584">
        <v>0.5437718536663434</v>
      </c>
    </row>
    <row r="1585" spans="1:6" x14ac:dyDescent="0.3">
      <c r="A1585">
        <v>0</v>
      </c>
      <c r="B1585">
        <v>3</v>
      </c>
      <c r="D1585">
        <v>1558</v>
      </c>
      <c r="E1585">
        <v>2.8859158909994527</v>
      </c>
      <c r="F1585">
        <v>-0.88591589099945267</v>
      </c>
    </row>
    <row r="1586" spans="1:6" x14ac:dyDescent="0.3">
      <c r="A1586">
        <v>1</v>
      </c>
      <c r="B1586">
        <v>2</v>
      </c>
      <c r="D1586">
        <v>1559</v>
      </c>
      <c r="E1586">
        <v>2.8859158909994527</v>
      </c>
      <c r="F1586">
        <v>-1.8859158909994527</v>
      </c>
    </row>
    <row r="1587" spans="1:6" x14ac:dyDescent="0.3">
      <c r="A1587">
        <v>1</v>
      </c>
      <c r="B1587">
        <v>2</v>
      </c>
      <c r="D1587">
        <v>1560</v>
      </c>
      <c r="E1587">
        <v>3.7452913803310453</v>
      </c>
      <c r="F1587">
        <v>0.25470861966895475</v>
      </c>
    </row>
    <row r="1588" spans="1:6" x14ac:dyDescent="0.3">
      <c r="A1588">
        <v>2</v>
      </c>
      <c r="B1588">
        <v>4</v>
      </c>
      <c r="D1588">
        <v>1561</v>
      </c>
      <c r="E1588">
        <v>2.8859158909994527</v>
      </c>
      <c r="F1588">
        <v>-1.8859158909994527</v>
      </c>
    </row>
    <row r="1589" spans="1:6" x14ac:dyDescent="0.3">
      <c r="A1589">
        <v>4</v>
      </c>
      <c r="B1589">
        <v>6</v>
      </c>
      <c r="D1589">
        <v>1562</v>
      </c>
      <c r="E1589">
        <v>2.8859158909994527</v>
      </c>
      <c r="F1589">
        <v>0.11408410900054733</v>
      </c>
    </row>
    <row r="1590" spans="1:6" x14ac:dyDescent="0.3">
      <c r="A1590">
        <v>1</v>
      </c>
      <c r="B1590">
        <v>2</v>
      </c>
      <c r="D1590">
        <v>1563</v>
      </c>
      <c r="E1590">
        <v>2.8859158909994527</v>
      </c>
      <c r="F1590">
        <v>4.1140841090005473</v>
      </c>
    </row>
    <row r="1591" spans="1:6" x14ac:dyDescent="0.3">
      <c r="A1591">
        <v>4</v>
      </c>
      <c r="B1591">
        <v>8</v>
      </c>
      <c r="D1591">
        <v>1564</v>
      </c>
      <c r="E1591">
        <v>4.1749791249968418</v>
      </c>
      <c r="F1591">
        <v>-0.17497912499684176</v>
      </c>
    </row>
    <row r="1592" spans="1:6" x14ac:dyDescent="0.3">
      <c r="A1592">
        <v>3</v>
      </c>
      <c r="B1592">
        <v>3</v>
      </c>
      <c r="D1592">
        <v>1565</v>
      </c>
      <c r="E1592">
        <v>4.1749791249968418</v>
      </c>
      <c r="F1592">
        <v>-0.17497912499684176</v>
      </c>
    </row>
    <row r="1593" spans="1:6" x14ac:dyDescent="0.3">
      <c r="A1593">
        <v>5</v>
      </c>
      <c r="B1593">
        <v>8</v>
      </c>
      <c r="D1593">
        <v>1566</v>
      </c>
      <c r="E1593">
        <v>2.8859158909994527</v>
      </c>
      <c r="F1593">
        <v>-0.88591589099945267</v>
      </c>
    </row>
    <row r="1594" spans="1:6" x14ac:dyDescent="0.3">
      <c r="A1594">
        <v>5</v>
      </c>
      <c r="B1594">
        <v>8</v>
      </c>
      <c r="D1594">
        <v>1567</v>
      </c>
      <c r="E1594">
        <v>2.8859158909994527</v>
      </c>
      <c r="F1594">
        <v>-1.8859158909994527</v>
      </c>
    </row>
    <row r="1595" spans="1:6" x14ac:dyDescent="0.3">
      <c r="A1595">
        <v>1</v>
      </c>
      <c r="B1595">
        <v>3</v>
      </c>
      <c r="D1595">
        <v>1568</v>
      </c>
      <c r="E1595">
        <v>2.8859158909994527</v>
      </c>
      <c r="F1595">
        <v>-1.8859158909994527</v>
      </c>
    </row>
    <row r="1596" spans="1:6" x14ac:dyDescent="0.3">
      <c r="A1596">
        <v>4</v>
      </c>
      <c r="B1596">
        <v>5</v>
      </c>
      <c r="D1596">
        <v>1569</v>
      </c>
      <c r="E1596">
        <v>2.4562281463336566</v>
      </c>
      <c r="F1596">
        <v>-1.4562281463336566</v>
      </c>
    </row>
    <row r="1597" spans="1:6" x14ac:dyDescent="0.3">
      <c r="A1597">
        <v>2</v>
      </c>
      <c r="B1597">
        <v>4</v>
      </c>
      <c r="D1597">
        <v>1570</v>
      </c>
      <c r="E1597">
        <v>2.4562281463336566</v>
      </c>
      <c r="F1597">
        <v>-1.4562281463336566</v>
      </c>
    </row>
    <row r="1598" spans="1:6" x14ac:dyDescent="0.3">
      <c r="A1598">
        <v>1</v>
      </c>
      <c r="B1598">
        <v>3</v>
      </c>
      <c r="D1598">
        <v>1571</v>
      </c>
      <c r="E1598">
        <v>2.8859158909994527</v>
      </c>
      <c r="F1598">
        <v>1.1140841090005473</v>
      </c>
    </row>
    <row r="1599" spans="1:6" x14ac:dyDescent="0.3">
      <c r="A1599">
        <v>2</v>
      </c>
      <c r="B1599">
        <v>3</v>
      </c>
      <c r="D1599">
        <v>1572</v>
      </c>
      <c r="E1599">
        <v>2.8859158909994527</v>
      </c>
      <c r="F1599">
        <v>-0.88591589099945267</v>
      </c>
    </row>
    <row r="1600" spans="1:6" x14ac:dyDescent="0.3">
      <c r="A1600">
        <v>3</v>
      </c>
      <c r="B1600">
        <v>2</v>
      </c>
      <c r="D1600">
        <v>1573</v>
      </c>
      <c r="E1600">
        <v>2.8859158909994527</v>
      </c>
      <c r="F1600">
        <v>-0.88591589099945267</v>
      </c>
    </row>
    <row r="1601" spans="1:6" x14ac:dyDescent="0.3">
      <c r="A1601">
        <v>3</v>
      </c>
      <c r="B1601">
        <v>4</v>
      </c>
      <c r="D1601">
        <v>1574</v>
      </c>
      <c r="E1601">
        <v>2.8859158909994527</v>
      </c>
      <c r="F1601">
        <v>-1.8859158909994527</v>
      </c>
    </row>
    <row r="1602" spans="1:6" x14ac:dyDescent="0.3">
      <c r="A1602">
        <v>5</v>
      </c>
      <c r="B1602">
        <v>4</v>
      </c>
      <c r="D1602">
        <v>1575</v>
      </c>
      <c r="E1602">
        <v>3.3156036356652487</v>
      </c>
      <c r="F1602">
        <v>-0.31560363566524874</v>
      </c>
    </row>
    <row r="1603" spans="1:6" x14ac:dyDescent="0.3">
      <c r="A1603">
        <v>3</v>
      </c>
      <c r="B1603">
        <v>3</v>
      </c>
      <c r="D1603">
        <v>1576</v>
      </c>
      <c r="E1603">
        <v>2.4562281463336566</v>
      </c>
      <c r="F1603">
        <v>-1.4562281463336566</v>
      </c>
    </row>
    <row r="1604" spans="1:6" x14ac:dyDescent="0.3">
      <c r="A1604">
        <v>2</v>
      </c>
      <c r="B1604">
        <v>3</v>
      </c>
      <c r="D1604">
        <v>1577</v>
      </c>
      <c r="E1604">
        <v>2.8859158909994527</v>
      </c>
      <c r="F1604">
        <v>-0.88591589099945267</v>
      </c>
    </row>
    <row r="1605" spans="1:6" x14ac:dyDescent="0.3">
      <c r="A1605">
        <v>5</v>
      </c>
      <c r="B1605">
        <v>4</v>
      </c>
      <c r="D1605">
        <v>1578</v>
      </c>
      <c r="E1605">
        <v>2.8859158909994527</v>
      </c>
      <c r="F1605">
        <v>-0.88591589099945267</v>
      </c>
    </row>
    <row r="1606" spans="1:6" x14ac:dyDescent="0.3">
      <c r="A1606">
        <v>1</v>
      </c>
      <c r="B1606">
        <v>2</v>
      </c>
      <c r="D1606">
        <v>1579</v>
      </c>
      <c r="E1606">
        <v>2.8859158909994527</v>
      </c>
      <c r="F1606">
        <v>-1.8859158909994527</v>
      </c>
    </row>
    <row r="1607" spans="1:6" x14ac:dyDescent="0.3">
      <c r="A1607">
        <v>1</v>
      </c>
      <c r="B1607">
        <v>3</v>
      </c>
      <c r="D1607">
        <v>1580</v>
      </c>
      <c r="E1607">
        <v>2.4562281463336566</v>
      </c>
      <c r="F1607">
        <v>-1.4562281463336566</v>
      </c>
    </row>
    <row r="1608" spans="1:6" x14ac:dyDescent="0.3">
      <c r="A1608">
        <v>2</v>
      </c>
      <c r="B1608">
        <v>2</v>
      </c>
      <c r="D1608">
        <v>1581</v>
      </c>
      <c r="E1608">
        <v>3.3156036356652487</v>
      </c>
      <c r="F1608">
        <v>-0.31560363566524874</v>
      </c>
    </row>
    <row r="1609" spans="1:6" x14ac:dyDescent="0.3">
      <c r="A1609">
        <v>2</v>
      </c>
      <c r="B1609">
        <v>2</v>
      </c>
      <c r="D1609">
        <v>1582</v>
      </c>
      <c r="E1609">
        <v>3.7452913803310453</v>
      </c>
      <c r="F1609">
        <v>2.2547086196689547</v>
      </c>
    </row>
    <row r="1610" spans="1:6" x14ac:dyDescent="0.3">
      <c r="A1610">
        <v>3</v>
      </c>
      <c r="B1610">
        <v>3</v>
      </c>
      <c r="D1610">
        <v>1583</v>
      </c>
      <c r="E1610">
        <v>2.8859158909994527</v>
      </c>
      <c r="F1610">
        <v>-2.8859158909994527</v>
      </c>
    </row>
    <row r="1611" spans="1:6" x14ac:dyDescent="0.3">
      <c r="A1611">
        <v>1</v>
      </c>
      <c r="B1611">
        <v>2</v>
      </c>
      <c r="D1611">
        <v>1584</v>
      </c>
      <c r="E1611">
        <v>2.8859158909994527</v>
      </c>
      <c r="F1611">
        <v>-2.8859158909994527</v>
      </c>
    </row>
    <row r="1612" spans="1:6" x14ac:dyDescent="0.3">
      <c r="A1612">
        <v>1</v>
      </c>
      <c r="B1612">
        <v>4</v>
      </c>
      <c r="D1612">
        <v>1585</v>
      </c>
      <c r="E1612">
        <v>2.4562281463336566</v>
      </c>
      <c r="F1612">
        <v>-1.4562281463336566</v>
      </c>
    </row>
    <row r="1613" spans="1:6" x14ac:dyDescent="0.3">
      <c r="A1613">
        <v>7</v>
      </c>
      <c r="B1613">
        <v>4</v>
      </c>
      <c r="D1613">
        <v>1586</v>
      </c>
      <c r="E1613">
        <v>2.4562281463336566</v>
      </c>
      <c r="F1613">
        <v>-1.4562281463336566</v>
      </c>
    </row>
    <row r="1614" spans="1:6" x14ac:dyDescent="0.3">
      <c r="A1614">
        <v>1</v>
      </c>
      <c r="B1614">
        <v>3</v>
      </c>
      <c r="D1614">
        <v>1587</v>
      </c>
      <c r="E1614">
        <v>3.3156036356652487</v>
      </c>
      <c r="F1614">
        <v>-1.3156036356652487</v>
      </c>
    </row>
    <row r="1615" spans="1:6" x14ac:dyDescent="0.3">
      <c r="A1615">
        <v>2</v>
      </c>
      <c r="B1615">
        <v>2</v>
      </c>
      <c r="D1615">
        <v>1588</v>
      </c>
      <c r="E1615">
        <v>4.1749791249968418</v>
      </c>
      <c r="F1615">
        <v>-0.17497912499684176</v>
      </c>
    </row>
    <row r="1616" spans="1:6" x14ac:dyDescent="0.3">
      <c r="A1616">
        <v>5</v>
      </c>
      <c r="B1616">
        <v>5</v>
      </c>
      <c r="D1616">
        <v>1589</v>
      </c>
      <c r="E1616">
        <v>2.4562281463336566</v>
      </c>
      <c r="F1616">
        <v>-1.4562281463336566</v>
      </c>
    </row>
    <row r="1617" spans="1:6" x14ac:dyDescent="0.3">
      <c r="A1617">
        <v>0</v>
      </c>
      <c r="B1617">
        <v>3</v>
      </c>
      <c r="D1617">
        <v>1590</v>
      </c>
      <c r="E1617">
        <v>5.0343546143284339</v>
      </c>
      <c r="F1617">
        <v>-1.0343546143284339</v>
      </c>
    </row>
    <row r="1618" spans="1:6" x14ac:dyDescent="0.3">
      <c r="A1618">
        <v>9</v>
      </c>
      <c r="B1618">
        <v>5</v>
      </c>
      <c r="D1618">
        <v>1591</v>
      </c>
      <c r="E1618">
        <v>2.8859158909994527</v>
      </c>
      <c r="F1618">
        <v>0.11408410900054733</v>
      </c>
    </row>
    <row r="1619" spans="1:6" x14ac:dyDescent="0.3">
      <c r="A1619">
        <v>3</v>
      </c>
      <c r="B1619">
        <v>3</v>
      </c>
      <c r="D1619">
        <v>1592</v>
      </c>
      <c r="E1619">
        <v>5.0343546143284339</v>
      </c>
      <c r="F1619">
        <v>-3.4354614328433897E-2</v>
      </c>
    </row>
    <row r="1620" spans="1:6" x14ac:dyDescent="0.3">
      <c r="A1620">
        <v>1</v>
      </c>
      <c r="B1620">
        <v>2</v>
      </c>
      <c r="D1620">
        <v>1593</v>
      </c>
      <c r="E1620">
        <v>5.0343546143284339</v>
      </c>
      <c r="F1620">
        <v>-3.4354614328433897E-2</v>
      </c>
    </row>
    <row r="1621" spans="1:6" x14ac:dyDescent="0.3">
      <c r="A1621">
        <v>3</v>
      </c>
      <c r="B1621">
        <v>4</v>
      </c>
      <c r="D1621">
        <v>1594</v>
      </c>
      <c r="E1621">
        <v>2.8859158909994527</v>
      </c>
      <c r="F1621">
        <v>-1.8859158909994527</v>
      </c>
    </row>
    <row r="1622" spans="1:6" x14ac:dyDescent="0.3">
      <c r="A1622">
        <v>3</v>
      </c>
      <c r="B1622">
        <v>3</v>
      </c>
      <c r="D1622">
        <v>1595</v>
      </c>
      <c r="E1622">
        <v>3.7452913803310453</v>
      </c>
      <c r="F1622">
        <v>0.25470861966895475</v>
      </c>
    </row>
    <row r="1623" spans="1:6" x14ac:dyDescent="0.3">
      <c r="A1623">
        <v>1</v>
      </c>
      <c r="B1623">
        <v>3</v>
      </c>
      <c r="D1623">
        <v>1596</v>
      </c>
      <c r="E1623">
        <v>3.3156036356652487</v>
      </c>
      <c r="F1623">
        <v>-1.3156036356652487</v>
      </c>
    </row>
    <row r="1624" spans="1:6" x14ac:dyDescent="0.3">
      <c r="A1624">
        <v>3</v>
      </c>
      <c r="B1624">
        <v>3</v>
      </c>
      <c r="D1624">
        <v>1597</v>
      </c>
      <c r="E1624">
        <v>2.8859158909994527</v>
      </c>
      <c r="F1624">
        <v>-1.8859158909994527</v>
      </c>
    </row>
    <row r="1625" spans="1:6" x14ac:dyDescent="0.3">
      <c r="A1625">
        <v>3</v>
      </c>
      <c r="B1625">
        <v>3</v>
      </c>
      <c r="D1625">
        <v>1598</v>
      </c>
      <c r="E1625">
        <v>2.8859158909994527</v>
      </c>
      <c r="F1625">
        <v>-0.88591589099945267</v>
      </c>
    </row>
    <row r="1626" spans="1:6" x14ac:dyDescent="0.3">
      <c r="A1626">
        <v>2</v>
      </c>
      <c r="B1626">
        <v>4</v>
      </c>
      <c r="D1626">
        <v>1599</v>
      </c>
      <c r="E1626">
        <v>2.4562281463336566</v>
      </c>
      <c r="F1626">
        <v>0.5437718536663434</v>
      </c>
    </row>
    <row r="1627" spans="1:6" x14ac:dyDescent="0.3">
      <c r="A1627">
        <v>4</v>
      </c>
      <c r="B1627">
        <v>3</v>
      </c>
      <c r="D1627">
        <v>1600</v>
      </c>
      <c r="E1627">
        <v>3.3156036356652487</v>
      </c>
      <c r="F1627">
        <v>-0.31560363566524874</v>
      </c>
    </row>
    <row r="1628" spans="1:6" x14ac:dyDescent="0.3">
      <c r="A1628">
        <v>0</v>
      </c>
      <c r="B1628">
        <v>2</v>
      </c>
      <c r="D1628">
        <v>1601</v>
      </c>
      <c r="E1628">
        <v>3.3156036356652487</v>
      </c>
      <c r="F1628">
        <v>1.6843963643347513</v>
      </c>
    </row>
    <row r="1629" spans="1:6" x14ac:dyDescent="0.3">
      <c r="A1629">
        <v>3</v>
      </c>
      <c r="B1629">
        <v>4</v>
      </c>
      <c r="D1629">
        <v>1602</v>
      </c>
      <c r="E1629">
        <v>2.8859158909994527</v>
      </c>
      <c r="F1629">
        <v>0.11408410900054733</v>
      </c>
    </row>
    <row r="1630" spans="1:6" x14ac:dyDescent="0.3">
      <c r="A1630">
        <v>3</v>
      </c>
      <c r="B1630">
        <v>4</v>
      </c>
      <c r="D1630">
        <v>1603</v>
      </c>
      <c r="E1630">
        <v>2.8859158909994527</v>
      </c>
      <c r="F1630">
        <v>-0.88591589099945267</v>
      </c>
    </row>
    <row r="1631" spans="1:6" x14ac:dyDescent="0.3">
      <c r="A1631">
        <v>7</v>
      </c>
      <c r="B1631">
        <v>4</v>
      </c>
      <c r="D1631">
        <v>1604</v>
      </c>
      <c r="E1631">
        <v>3.3156036356652487</v>
      </c>
      <c r="F1631">
        <v>1.6843963643347513</v>
      </c>
    </row>
    <row r="1632" spans="1:6" x14ac:dyDescent="0.3">
      <c r="A1632">
        <v>2</v>
      </c>
      <c r="B1632">
        <v>4</v>
      </c>
      <c r="D1632">
        <v>1605</v>
      </c>
      <c r="E1632">
        <v>2.4562281463336566</v>
      </c>
      <c r="F1632">
        <v>-1.4562281463336566</v>
      </c>
    </row>
    <row r="1633" spans="1:6" x14ac:dyDescent="0.3">
      <c r="A1633">
        <v>3</v>
      </c>
      <c r="B1633">
        <v>3</v>
      </c>
      <c r="D1633">
        <v>1606</v>
      </c>
      <c r="E1633">
        <v>2.8859158909994527</v>
      </c>
      <c r="F1633">
        <v>-1.8859158909994527</v>
      </c>
    </row>
    <row r="1634" spans="1:6" x14ac:dyDescent="0.3">
      <c r="A1634">
        <v>3</v>
      </c>
      <c r="B1634">
        <v>3</v>
      </c>
      <c r="D1634">
        <v>1607</v>
      </c>
      <c r="E1634">
        <v>2.4562281463336566</v>
      </c>
      <c r="F1634">
        <v>-0.4562281463336566</v>
      </c>
    </row>
    <row r="1635" spans="1:6" x14ac:dyDescent="0.3">
      <c r="A1635">
        <v>2</v>
      </c>
      <c r="B1635">
        <v>3</v>
      </c>
      <c r="D1635">
        <v>1608</v>
      </c>
      <c r="E1635">
        <v>2.4562281463336566</v>
      </c>
      <c r="F1635">
        <v>-0.4562281463336566</v>
      </c>
    </row>
    <row r="1636" spans="1:6" x14ac:dyDescent="0.3">
      <c r="A1636">
        <v>0</v>
      </c>
      <c r="B1636">
        <v>3</v>
      </c>
      <c r="D1636">
        <v>1609</v>
      </c>
      <c r="E1636">
        <v>2.8859158909994527</v>
      </c>
      <c r="F1636">
        <v>0.11408410900054733</v>
      </c>
    </row>
    <row r="1637" spans="1:6" x14ac:dyDescent="0.3">
      <c r="A1637">
        <v>1</v>
      </c>
      <c r="B1637">
        <v>3</v>
      </c>
      <c r="D1637">
        <v>1610</v>
      </c>
      <c r="E1637">
        <v>2.4562281463336566</v>
      </c>
      <c r="F1637">
        <v>-1.4562281463336566</v>
      </c>
    </row>
    <row r="1638" spans="1:6" x14ac:dyDescent="0.3">
      <c r="A1638">
        <v>3</v>
      </c>
      <c r="B1638">
        <v>5</v>
      </c>
      <c r="D1638">
        <v>1611</v>
      </c>
      <c r="E1638">
        <v>3.3156036356652487</v>
      </c>
      <c r="F1638">
        <v>-2.3156036356652487</v>
      </c>
    </row>
    <row r="1639" spans="1:6" x14ac:dyDescent="0.3">
      <c r="A1639">
        <v>3</v>
      </c>
      <c r="B1639">
        <v>3</v>
      </c>
      <c r="D1639">
        <v>1612</v>
      </c>
      <c r="E1639">
        <v>3.3156036356652487</v>
      </c>
      <c r="F1639">
        <v>3.6843963643347513</v>
      </c>
    </row>
    <row r="1640" spans="1:6" x14ac:dyDescent="0.3">
      <c r="A1640">
        <v>1</v>
      </c>
      <c r="B1640">
        <v>2</v>
      </c>
      <c r="D1640">
        <v>1613</v>
      </c>
      <c r="E1640">
        <v>2.8859158909994527</v>
      </c>
      <c r="F1640">
        <v>-1.8859158909994527</v>
      </c>
    </row>
    <row r="1641" spans="1:6" x14ac:dyDescent="0.3">
      <c r="A1641">
        <v>1</v>
      </c>
      <c r="B1641">
        <v>2</v>
      </c>
      <c r="D1641">
        <v>1614</v>
      </c>
      <c r="E1641">
        <v>2.4562281463336566</v>
      </c>
      <c r="F1641">
        <v>-0.4562281463336566</v>
      </c>
    </row>
    <row r="1642" spans="1:6" x14ac:dyDescent="0.3">
      <c r="A1642">
        <v>1</v>
      </c>
      <c r="B1642">
        <v>2</v>
      </c>
      <c r="D1642">
        <v>1615</v>
      </c>
      <c r="E1642">
        <v>3.7452913803310453</v>
      </c>
      <c r="F1642">
        <v>1.2547086196689547</v>
      </c>
    </row>
    <row r="1643" spans="1:6" x14ac:dyDescent="0.3">
      <c r="A1643">
        <v>1</v>
      </c>
      <c r="B1643">
        <v>2</v>
      </c>
      <c r="D1643">
        <v>1616</v>
      </c>
      <c r="E1643">
        <v>2.8859158909994527</v>
      </c>
      <c r="F1643">
        <v>-2.8859158909994527</v>
      </c>
    </row>
    <row r="1644" spans="1:6" x14ac:dyDescent="0.3">
      <c r="A1644">
        <v>2</v>
      </c>
      <c r="B1644">
        <v>3</v>
      </c>
      <c r="D1644">
        <v>1617</v>
      </c>
      <c r="E1644">
        <v>3.7452913803310453</v>
      </c>
      <c r="F1644">
        <v>5.2547086196689552</v>
      </c>
    </row>
    <row r="1645" spans="1:6" x14ac:dyDescent="0.3">
      <c r="A1645">
        <v>1</v>
      </c>
      <c r="B1645">
        <v>3</v>
      </c>
      <c r="D1645">
        <v>1618</v>
      </c>
      <c r="E1645">
        <v>2.8859158909994527</v>
      </c>
      <c r="F1645">
        <v>0.11408410900054733</v>
      </c>
    </row>
    <row r="1646" spans="1:6" x14ac:dyDescent="0.3">
      <c r="A1646">
        <v>1</v>
      </c>
      <c r="B1646">
        <v>3</v>
      </c>
      <c r="D1646">
        <v>1619</v>
      </c>
      <c r="E1646">
        <v>2.4562281463336566</v>
      </c>
      <c r="F1646">
        <v>-1.4562281463336566</v>
      </c>
    </row>
    <row r="1647" spans="1:6" x14ac:dyDescent="0.3">
      <c r="A1647">
        <v>2</v>
      </c>
      <c r="B1647">
        <v>3</v>
      </c>
      <c r="D1647">
        <v>1620</v>
      </c>
      <c r="E1647">
        <v>3.3156036356652487</v>
      </c>
      <c r="F1647">
        <v>-0.31560363566524874</v>
      </c>
    </row>
    <row r="1648" spans="1:6" x14ac:dyDescent="0.3">
      <c r="A1648">
        <v>2</v>
      </c>
      <c r="B1648">
        <v>3</v>
      </c>
      <c r="D1648">
        <v>1621</v>
      </c>
      <c r="E1648">
        <v>2.8859158909994527</v>
      </c>
      <c r="F1648">
        <v>0.11408410900054733</v>
      </c>
    </row>
    <row r="1649" spans="1:6" x14ac:dyDescent="0.3">
      <c r="A1649">
        <v>2</v>
      </c>
      <c r="B1649">
        <v>4</v>
      </c>
      <c r="D1649">
        <v>1622</v>
      </c>
      <c r="E1649">
        <v>2.8859158909994527</v>
      </c>
      <c r="F1649">
        <v>-1.8859158909994527</v>
      </c>
    </row>
    <row r="1650" spans="1:6" x14ac:dyDescent="0.3">
      <c r="A1650">
        <v>2</v>
      </c>
      <c r="B1650">
        <v>4</v>
      </c>
      <c r="D1650">
        <v>1623</v>
      </c>
      <c r="E1650">
        <v>2.8859158909994527</v>
      </c>
      <c r="F1650">
        <v>0.11408410900054733</v>
      </c>
    </row>
    <row r="1651" spans="1:6" x14ac:dyDescent="0.3">
      <c r="A1651">
        <v>1</v>
      </c>
      <c r="B1651">
        <v>3</v>
      </c>
      <c r="D1651">
        <v>1624</v>
      </c>
      <c r="E1651">
        <v>2.8859158909994527</v>
      </c>
      <c r="F1651">
        <v>0.11408410900054733</v>
      </c>
    </row>
    <row r="1652" spans="1:6" x14ac:dyDescent="0.3">
      <c r="A1652">
        <v>4</v>
      </c>
      <c r="B1652">
        <v>4</v>
      </c>
      <c r="D1652">
        <v>1625</v>
      </c>
      <c r="E1652">
        <v>3.3156036356652487</v>
      </c>
      <c r="F1652">
        <v>-1.3156036356652487</v>
      </c>
    </row>
    <row r="1653" spans="1:6" x14ac:dyDescent="0.3">
      <c r="A1653">
        <v>4</v>
      </c>
      <c r="B1653">
        <v>4</v>
      </c>
      <c r="D1653">
        <v>1626</v>
      </c>
      <c r="E1653">
        <v>2.8859158909994527</v>
      </c>
      <c r="F1653">
        <v>1.1140841090005473</v>
      </c>
    </row>
    <row r="1654" spans="1:6" x14ac:dyDescent="0.3">
      <c r="A1654">
        <v>1</v>
      </c>
      <c r="B1654">
        <v>3</v>
      </c>
      <c r="D1654">
        <v>1627</v>
      </c>
      <c r="E1654">
        <v>2.4562281463336566</v>
      </c>
      <c r="F1654">
        <v>-2.4562281463336566</v>
      </c>
    </row>
    <row r="1655" spans="1:6" x14ac:dyDescent="0.3">
      <c r="A1655">
        <v>1</v>
      </c>
      <c r="B1655">
        <v>3</v>
      </c>
      <c r="D1655">
        <v>1628</v>
      </c>
      <c r="E1655">
        <v>3.3156036356652487</v>
      </c>
      <c r="F1655">
        <v>-0.31560363566524874</v>
      </c>
    </row>
    <row r="1656" spans="1:6" x14ac:dyDescent="0.3">
      <c r="A1656">
        <v>3</v>
      </c>
      <c r="B1656">
        <v>4</v>
      </c>
      <c r="D1656">
        <v>1629</v>
      </c>
      <c r="E1656">
        <v>3.3156036356652487</v>
      </c>
      <c r="F1656">
        <v>-0.31560363566524874</v>
      </c>
    </row>
    <row r="1657" spans="1:6" x14ac:dyDescent="0.3">
      <c r="A1657">
        <v>2</v>
      </c>
      <c r="B1657">
        <v>3</v>
      </c>
      <c r="D1657">
        <v>1630</v>
      </c>
      <c r="E1657">
        <v>3.3156036356652487</v>
      </c>
      <c r="F1657">
        <v>3.6843963643347513</v>
      </c>
    </row>
    <row r="1658" spans="1:6" x14ac:dyDescent="0.3">
      <c r="A1658">
        <v>3</v>
      </c>
      <c r="B1658">
        <v>3</v>
      </c>
      <c r="D1658">
        <v>1631</v>
      </c>
      <c r="E1658">
        <v>3.3156036356652487</v>
      </c>
      <c r="F1658">
        <v>-1.3156036356652487</v>
      </c>
    </row>
    <row r="1659" spans="1:6" x14ac:dyDescent="0.3">
      <c r="A1659">
        <v>1</v>
      </c>
      <c r="B1659">
        <v>3</v>
      </c>
      <c r="D1659">
        <v>1632</v>
      </c>
      <c r="E1659">
        <v>2.8859158909994527</v>
      </c>
      <c r="F1659">
        <v>0.11408410900054733</v>
      </c>
    </row>
    <row r="1660" spans="1:6" x14ac:dyDescent="0.3">
      <c r="A1660">
        <v>7</v>
      </c>
      <c r="B1660">
        <v>5</v>
      </c>
      <c r="D1660">
        <v>1633</v>
      </c>
      <c r="E1660">
        <v>2.8859158909994527</v>
      </c>
      <c r="F1660">
        <v>0.11408410900054733</v>
      </c>
    </row>
    <row r="1661" spans="1:6" x14ac:dyDescent="0.3">
      <c r="A1661">
        <v>1</v>
      </c>
      <c r="B1661">
        <v>3</v>
      </c>
      <c r="D1661">
        <v>1634</v>
      </c>
      <c r="E1661">
        <v>2.8859158909994527</v>
      </c>
      <c r="F1661">
        <v>-0.88591589099945267</v>
      </c>
    </row>
    <row r="1662" spans="1:6" x14ac:dyDescent="0.3">
      <c r="A1662">
        <v>2</v>
      </c>
      <c r="B1662">
        <v>3</v>
      </c>
      <c r="D1662">
        <v>1635</v>
      </c>
      <c r="E1662">
        <v>2.8859158909994527</v>
      </c>
      <c r="F1662">
        <v>-2.8859158909994527</v>
      </c>
    </row>
    <row r="1663" spans="1:6" x14ac:dyDescent="0.3">
      <c r="A1663">
        <v>2</v>
      </c>
      <c r="B1663">
        <v>4</v>
      </c>
      <c r="D1663">
        <v>1636</v>
      </c>
      <c r="E1663">
        <v>2.8859158909994527</v>
      </c>
      <c r="F1663">
        <v>-1.8859158909994527</v>
      </c>
    </row>
    <row r="1664" spans="1:6" x14ac:dyDescent="0.3">
      <c r="A1664">
        <v>3</v>
      </c>
      <c r="B1664">
        <v>3</v>
      </c>
      <c r="D1664">
        <v>1637</v>
      </c>
      <c r="E1664">
        <v>3.7452913803310453</v>
      </c>
      <c r="F1664">
        <v>-0.74529138033104525</v>
      </c>
    </row>
    <row r="1665" spans="1:6" x14ac:dyDescent="0.3">
      <c r="A1665">
        <v>6</v>
      </c>
      <c r="B1665">
        <v>5</v>
      </c>
      <c r="D1665">
        <v>1638</v>
      </c>
      <c r="E1665">
        <v>2.8859158909994527</v>
      </c>
      <c r="F1665">
        <v>0.11408410900054733</v>
      </c>
    </row>
    <row r="1666" spans="1:6" x14ac:dyDescent="0.3">
      <c r="A1666">
        <v>6</v>
      </c>
      <c r="B1666">
        <v>5</v>
      </c>
      <c r="D1666">
        <v>1639</v>
      </c>
      <c r="E1666">
        <v>2.4562281463336566</v>
      </c>
      <c r="F1666">
        <v>-1.4562281463336566</v>
      </c>
    </row>
    <row r="1667" spans="1:6" x14ac:dyDescent="0.3">
      <c r="A1667">
        <v>1</v>
      </c>
      <c r="B1667">
        <v>2</v>
      </c>
      <c r="D1667">
        <v>1640</v>
      </c>
      <c r="E1667">
        <v>2.4562281463336566</v>
      </c>
      <c r="F1667">
        <v>-1.4562281463336566</v>
      </c>
    </row>
    <row r="1668" spans="1:6" x14ac:dyDescent="0.3">
      <c r="A1668">
        <v>1</v>
      </c>
      <c r="B1668">
        <v>2</v>
      </c>
      <c r="D1668">
        <v>1641</v>
      </c>
      <c r="E1668">
        <v>2.4562281463336566</v>
      </c>
      <c r="F1668">
        <v>-1.4562281463336566</v>
      </c>
    </row>
    <row r="1669" spans="1:6" x14ac:dyDescent="0.3">
      <c r="A1669">
        <v>1</v>
      </c>
      <c r="B1669">
        <v>3</v>
      </c>
      <c r="D1669">
        <v>1642</v>
      </c>
      <c r="E1669">
        <v>2.4562281463336566</v>
      </c>
      <c r="F1669">
        <v>-1.4562281463336566</v>
      </c>
    </row>
    <row r="1670" spans="1:6" x14ac:dyDescent="0.3">
      <c r="A1670">
        <v>3</v>
      </c>
      <c r="B1670">
        <v>5</v>
      </c>
      <c r="D1670">
        <v>1643</v>
      </c>
      <c r="E1670">
        <v>2.8859158909994527</v>
      </c>
      <c r="F1670">
        <v>-0.88591589099945267</v>
      </c>
    </row>
    <row r="1671" spans="1:6" x14ac:dyDescent="0.3">
      <c r="A1671">
        <v>3</v>
      </c>
      <c r="B1671">
        <v>3</v>
      </c>
      <c r="D1671">
        <v>1644</v>
      </c>
      <c r="E1671">
        <v>2.8859158909994527</v>
      </c>
      <c r="F1671">
        <v>-1.8859158909994527</v>
      </c>
    </row>
    <row r="1672" spans="1:6" x14ac:dyDescent="0.3">
      <c r="A1672">
        <v>3</v>
      </c>
      <c r="B1672">
        <v>3</v>
      </c>
      <c r="D1672">
        <v>1645</v>
      </c>
      <c r="E1672">
        <v>2.8859158909994527</v>
      </c>
      <c r="F1672">
        <v>-1.8859158909994527</v>
      </c>
    </row>
    <row r="1673" spans="1:6" x14ac:dyDescent="0.3">
      <c r="A1673">
        <v>2</v>
      </c>
      <c r="B1673">
        <v>4</v>
      </c>
      <c r="D1673">
        <v>1646</v>
      </c>
      <c r="E1673">
        <v>2.8859158909994527</v>
      </c>
      <c r="F1673">
        <v>-0.88591589099945267</v>
      </c>
    </row>
    <row r="1674" spans="1:6" x14ac:dyDescent="0.3">
      <c r="A1674">
        <v>2</v>
      </c>
      <c r="B1674">
        <v>4</v>
      </c>
      <c r="D1674">
        <v>1647</v>
      </c>
      <c r="E1674">
        <v>2.8859158909994527</v>
      </c>
      <c r="F1674">
        <v>-0.88591589099945267</v>
      </c>
    </row>
    <row r="1675" spans="1:6" x14ac:dyDescent="0.3">
      <c r="A1675">
        <v>5</v>
      </c>
      <c r="B1675">
        <v>3</v>
      </c>
      <c r="D1675">
        <v>1648</v>
      </c>
      <c r="E1675">
        <v>3.3156036356652487</v>
      </c>
      <c r="F1675">
        <v>-1.3156036356652487</v>
      </c>
    </row>
    <row r="1676" spans="1:6" x14ac:dyDescent="0.3">
      <c r="A1676">
        <v>2</v>
      </c>
      <c r="B1676">
        <v>3</v>
      </c>
      <c r="D1676">
        <v>1649</v>
      </c>
      <c r="E1676">
        <v>3.3156036356652487</v>
      </c>
      <c r="F1676">
        <v>-1.3156036356652487</v>
      </c>
    </row>
    <row r="1677" spans="1:6" x14ac:dyDescent="0.3">
      <c r="A1677">
        <v>2</v>
      </c>
      <c r="B1677">
        <v>4</v>
      </c>
      <c r="D1677">
        <v>1650</v>
      </c>
      <c r="E1677">
        <v>2.8859158909994527</v>
      </c>
      <c r="F1677">
        <v>-1.8859158909994527</v>
      </c>
    </row>
    <row r="1678" spans="1:6" x14ac:dyDescent="0.3">
      <c r="A1678">
        <v>1</v>
      </c>
      <c r="B1678">
        <v>2</v>
      </c>
      <c r="D1678">
        <v>1651</v>
      </c>
      <c r="E1678">
        <v>3.3156036356652487</v>
      </c>
      <c r="F1678">
        <v>0.68439636433475126</v>
      </c>
    </row>
    <row r="1679" spans="1:6" x14ac:dyDescent="0.3">
      <c r="A1679">
        <v>1</v>
      </c>
      <c r="B1679">
        <v>2</v>
      </c>
      <c r="D1679">
        <v>1652</v>
      </c>
      <c r="E1679">
        <v>3.3156036356652487</v>
      </c>
      <c r="F1679">
        <v>0.68439636433475126</v>
      </c>
    </row>
    <row r="1680" spans="1:6" x14ac:dyDescent="0.3">
      <c r="A1680">
        <v>1</v>
      </c>
      <c r="B1680">
        <v>3</v>
      </c>
      <c r="D1680">
        <v>1653</v>
      </c>
      <c r="E1680">
        <v>2.8859158909994527</v>
      </c>
      <c r="F1680">
        <v>-1.8859158909994527</v>
      </c>
    </row>
    <row r="1681" spans="1:6" x14ac:dyDescent="0.3">
      <c r="A1681">
        <v>1</v>
      </c>
      <c r="B1681">
        <v>2</v>
      </c>
      <c r="D1681">
        <v>1654</v>
      </c>
      <c r="E1681">
        <v>2.8859158909994527</v>
      </c>
      <c r="F1681">
        <v>-1.8859158909994527</v>
      </c>
    </row>
    <row r="1682" spans="1:6" x14ac:dyDescent="0.3">
      <c r="A1682">
        <v>1</v>
      </c>
      <c r="B1682">
        <v>3</v>
      </c>
      <c r="D1682">
        <v>1655</v>
      </c>
      <c r="E1682">
        <v>3.3156036356652487</v>
      </c>
      <c r="F1682">
        <v>-0.31560363566524874</v>
      </c>
    </row>
    <row r="1683" spans="1:6" x14ac:dyDescent="0.3">
      <c r="A1683">
        <v>1</v>
      </c>
      <c r="B1683">
        <v>2</v>
      </c>
      <c r="D1683">
        <v>1656</v>
      </c>
      <c r="E1683">
        <v>2.8859158909994527</v>
      </c>
      <c r="F1683">
        <v>-0.88591589099945267</v>
      </c>
    </row>
    <row r="1684" spans="1:6" x14ac:dyDescent="0.3">
      <c r="A1684">
        <v>5</v>
      </c>
      <c r="B1684">
        <v>5</v>
      </c>
      <c r="D1684">
        <v>1657</v>
      </c>
      <c r="E1684">
        <v>2.8859158909994527</v>
      </c>
      <c r="F1684">
        <v>0.11408410900054733</v>
      </c>
    </row>
    <row r="1685" spans="1:6" x14ac:dyDescent="0.3">
      <c r="A1685">
        <v>5</v>
      </c>
      <c r="B1685">
        <v>5</v>
      </c>
      <c r="D1685">
        <v>1658</v>
      </c>
      <c r="E1685">
        <v>2.8859158909994527</v>
      </c>
      <c r="F1685">
        <v>-1.8859158909994527</v>
      </c>
    </row>
    <row r="1686" spans="1:6" x14ac:dyDescent="0.3">
      <c r="A1686">
        <v>1</v>
      </c>
      <c r="B1686">
        <v>2</v>
      </c>
      <c r="D1686">
        <v>1659</v>
      </c>
      <c r="E1686">
        <v>3.7452913803310453</v>
      </c>
      <c r="F1686">
        <v>3.2547086196689547</v>
      </c>
    </row>
    <row r="1687" spans="1:6" x14ac:dyDescent="0.3">
      <c r="A1687">
        <v>1</v>
      </c>
      <c r="B1687">
        <v>2</v>
      </c>
      <c r="D1687">
        <v>1660</v>
      </c>
      <c r="E1687">
        <v>2.8859158909994527</v>
      </c>
      <c r="F1687">
        <v>-1.8859158909994527</v>
      </c>
    </row>
    <row r="1688" spans="1:6" x14ac:dyDescent="0.3">
      <c r="A1688">
        <v>1</v>
      </c>
      <c r="B1688">
        <v>3</v>
      </c>
      <c r="D1688">
        <v>1661</v>
      </c>
      <c r="E1688">
        <v>2.8859158909994527</v>
      </c>
      <c r="F1688">
        <v>-0.88591589099945267</v>
      </c>
    </row>
    <row r="1689" spans="1:6" x14ac:dyDescent="0.3">
      <c r="A1689">
        <v>1</v>
      </c>
      <c r="B1689">
        <v>2</v>
      </c>
      <c r="D1689">
        <v>1662</v>
      </c>
      <c r="E1689">
        <v>3.3156036356652487</v>
      </c>
      <c r="F1689">
        <v>-1.3156036356652487</v>
      </c>
    </row>
    <row r="1690" spans="1:6" x14ac:dyDescent="0.3">
      <c r="A1690">
        <v>2</v>
      </c>
      <c r="B1690">
        <v>3</v>
      </c>
      <c r="D1690">
        <v>1663</v>
      </c>
      <c r="E1690">
        <v>2.8859158909994527</v>
      </c>
      <c r="F1690">
        <v>0.11408410900054733</v>
      </c>
    </row>
    <row r="1691" spans="1:6" x14ac:dyDescent="0.3">
      <c r="A1691">
        <v>2</v>
      </c>
      <c r="B1691">
        <v>3</v>
      </c>
      <c r="D1691">
        <v>1664</v>
      </c>
      <c r="E1691">
        <v>3.7452913803310453</v>
      </c>
      <c r="F1691">
        <v>2.2547086196689547</v>
      </c>
    </row>
    <row r="1692" spans="1:6" x14ac:dyDescent="0.3">
      <c r="A1692">
        <v>3</v>
      </c>
      <c r="B1692">
        <v>3</v>
      </c>
      <c r="D1692">
        <v>1665</v>
      </c>
      <c r="E1692">
        <v>3.7452913803310453</v>
      </c>
      <c r="F1692">
        <v>2.2547086196689547</v>
      </c>
    </row>
    <row r="1693" spans="1:6" x14ac:dyDescent="0.3">
      <c r="A1693">
        <v>1</v>
      </c>
      <c r="B1693">
        <v>4</v>
      </c>
      <c r="D1693">
        <v>1666</v>
      </c>
      <c r="E1693">
        <v>2.4562281463336566</v>
      </c>
      <c r="F1693">
        <v>-1.4562281463336566</v>
      </c>
    </row>
    <row r="1694" spans="1:6" x14ac:dyDescent="0.3">
      <c r="A1694">
        <v>11</v>
      </c>
      <c r="B1694">
        <v>8</v>
      </c>
      <c r="D1694">
        <v>1667</v>
      </c>
      <c r="E1694">
        <v>2.4562281463336566</v>
      </c>
      <c r="F1694">
        <v>-1.4562281463336566</v>
      </c>
    </row>
    <row r="1695" spans="1:6" x14ac:dyDescent="0.3">
      <c r="A1695">
        <v>1</v>
      </c>
      <c r="B1695">
        <v>2</v>
      </c>
      <c r="D1695">
        <v>1668</v>
      </c>
      <c r="E1695">
        <v>2.8859158909994527</v>
      </c>
      <c r="F1695">
        <v>-1.8859158909994527</v>
      </c>
    </row>
    <row r="1696" spans="1:6" x14ac:dyDescent="0.3">
      <c r="A1696">
        <v>1</v>
      </c>
      <c r="B1696">
        <v>2</v>
      </c>
      <c r="D1696">
        <v>1669</v>
      </c>
      <c r="E1696">
        <v>3.7452913803310453</v>
      </c>
      <c r="F1696">
        <v>-0.74529138033104525</v>
      </c>
    </row>
    <row r="1697" spans="1:6" x14ac:dyDescent="0.3">
      <c r="A1697">
        <v>5</v>
      </c>
      <c r="B1697">
        <v>3</v>
      </c>
      <c r="D1697">
        <v>1670</v>
      </c>
      <c r="E1697">
        <v>2.8859158909994527</v>
      </c>
      <c r="F1697">
        <v>0.11408410900054733</v>
      </c>
    </row>
    <row r="1698" spans="1:6" x14ac:dyDescent="0.3">
      <c r="A1698">
        <v>4</v>
      </c>
      <c r="B1698">
        <v>3</v>
      </c>
      <c r="D1698">
        <v>1671</v>
      </c>
      <c r="E1698">
        <v>2.8859158909994527</v>
      </c>
      <c r="F1698">
        <v>0.11408410900054733</v>
      </c>
    </row>
    <row r="1699" spans="1:6" x14ac:dyDescent="0.3">
      <c r="A1699">
        <v>2</v>
      </c>
      <c r="B1699">
        <v>2</v>
      </c>
      <c r="D1699">
        <v>1672</v>
      </c>
      <c r="E1699">
        <v>3.3156036356652487</v>
      </c>
      <c r="F1699">
        <v>-1.3156036356652487</v>
      </c>
    </row>
    <row r="1700" spans="1:6" x14ac:dyDescent="0.3">
      <c r="A1700">
        <v>1</v>
      </c>
      <c r="B1700">
        <v>3</v>
      </c>
      <c r="D1700">
        <v>1673</v>
      </c>
      <c r="E1700">
        <v>3.3156036356652487</v>
      </c>
      <c r="F1700">
        <v>-1.3156036356652487</v>
      </c>
    </row>
    <row r="1701" spans="1:6" x14ac:dyDescent="0.3">
      <c r="A1701">
        <v>1</v>
      </c>
      <c r="B1701">
        <v>2</v>
      </c>
      <c r="D1701">
        <v>1674</v>
      </c>
      <c r="E1701">
        <v>2.8859158909994527</v>
      </c>
      <c r="F1701">
        <v>2.1140841090005473</v>
      </c>
    </row>
    <row r="1702" spans="1:6" x14ac:dyDescent="0.3">
      <c r="A1702">
        <v>0</v>
      </c>
      <c r="B1702">
        <v>3</v>
      </c>
      <c r="D1702">
        <v>1675</v>
      </c>
      <c r="E1702">
        <v>2.8859158909994527</v>
      </c>
      <c r="F1702">
        <v>-0.88591589099945267</v>
      </c>
    </row>
    <row r="1703" spans="1:6" x14ac:dyDescent="0.3">
      <c r="A1703">
        <v>1</v>
      </c>
      <c r="B1703">
        <v>2</v>
      </c>
      <c r="D1703">
        <v>1676</v>
      </c>
      <c r="E1703">
        <v>3.3156036356652487</v>
      </c>
      <c r="F1703">
        <v>-1.3156036356652487</v>
      </c>
    </row>
    <row r="1704" spans="1:6" x14ac:dyDescent="0.3">
      <c r="A1704">
        <v>3</v>
      </c>
      <c r="B1704">
        <v>2</v>
      </c>
      <c r="D1704">
        <v>1677</v>
      </c>
      <c r="E1704">
        <v>2.4562281463336566</v>
      </c>
      <c r="F1704">
        <v>-1.4562281463336566</v>
      </c>
    </row>
    <row r="1705" spans="1:6" x14ac:dyDescent="0.3">
      <c r="A1705">
        <v>1</v>
      </c>
      <c r="B1705">
        <v>3</v>
      </c>
      <c r="D1705">
        <v>1678</v>
      </c>
      <c r="E1705">
        <v>2.4562281463336566</v>
      </c>
      <c r="F1705">
        <v>-1.4562281463336566</v>
      </c>
    </row>
    <row r="1706" spans="1:6" x14ac:dyDescent="0.3">
      <c r="A1706">
        <v>3</v>
      </c>
      <c r="B1706">
        <v>4</v>
      </c>
      <c r="D1706">
        <v>1679</v>
      </c>
      <c r="E1706">
        <v>2.8859158909994527</v>
      </c>
      <c r="F1706">
        <v>-1.8859158909994527</v>
      </c>
    </row>
    <row r="1707" spans="1:6" x14ac:dyDescent="0.3">
      <c r="A1707">
        <v>3</v>
      </c>
      <c r="B1707">
        <v>4</v>
      </c>
      <c r="D1707">
        <v>1680</v>
      </c>
      <c r="E1707">
        <v>2.4562281463336566</v>
      </c>
      <c r="F1707">
        <v>-1.4562281463336566</v>
      </c>
    </row>
    <row r="1708" spans="1:6" x14ac:dyDescent="0.3">
      <c r="A1708">
        <v>0</v>
      </c>
      <c r="B1708">
        <v>3</v>
      </c>
      <c r="D1708">
        <v>1681</v>
      </c>
      <c r="E1708">
        <v>2.8859158909994527</v>
      </c>
      <c r="F1708">
        <v>-1.8859158909994527</v>
      </c>
    </row>
    <row r="1709" spans="1:6" x14ac:dyDescent="0.3">
      <c r="A1709">
        <v>3</v>
      </c>
      <c r="B1709">
        <v>3</v>
      </c>
      <c r="D1709">
        <v>1682</v>
      </c>
      <c r="E1709">
        <v>2.4562281463336566</v>
      </c>
      <c r="F1709">
        <v>-1.4562281463336566</v>
      </c>
    </row>
    <row r="1710" spans="1:6" x14ac:dyDescent="0.3">
      <c r="A1710">
        <v>3</v>
      </c>
      <c r="B1710">
        <v>3</v>
      </c>
      <c r="D1710">
        <v>1683</v>
      </c>
      <c r="E1710">
        <v>3.7452913803310453</v>
      </c>
      <c r="F1710">
        <v>1.2547086196689547</v>
      </c>
    </row>
    <row r="1711" spans="1:6" x14ac:dyDescent="0.3">
      <c r="A1711">
        <v>2</v>
      </c>
      <c r="B1711">
        <v>2</v>
      </c>
      <c r="D1711">
        <v>1684</v>
      </c>
      <c r="E1711">
        <v>3.7452913803310453</v>
      </c>
      <c r="F1711">
        <v>1.2547086196689547</v>
      </c>
    </row>
    <row r="1712" spans="1:6" x14ac:dyDescent="0.3">
      <c r="A1712">
        <v>2</v>
      </c>
      <c r="B1712">
        <v>3</v>
      </c>
      <c r="D1712">
        <v>1685</v>
      </c>
      <c r="E1712">
        <v>2.4562281463336566</v>
      </c>
      <c r="F1712">
        <v>-1.4562281463336566</v>
      </c>
    </row>
    <row r="1713" spans="1:6" x14ac:dyDescent="0.3">
      <c r="A1713">
        <v>2</v>
      </c>
      <c r="B1713">
        <v>3</v>
      </c>
      <c r="D1713">
        <v>1686</v>
      </c>
      <c r="E1713">
        <v>2.4562281463336566</v>
      </c>
      <c r="F1713">
        <v>-1.4562281463336566</v>
      </c>
    </row>
    <row r="1714" spans="1:6" x14ac:dyDescent="0.3">
      <c r="A1714">
        <v>1</v>
      </c>
      <c r="B1714">
        <v>3</v>
      </c>
      <c r="D1714">
        <v>1687</v>
      </c>
      <c r="E1714">
        <v>2.8859158909994527</v>
      </c>
      <c r="F1714">
        <v>-1.8859158909994527</v>
      </c>
    </row>
    <row r="1715" spans="1:6" x14ac:dyDescent="0.3">
      <c r="A1715">
        <v>1</v>
      </c>
      <c r="B1715">
        <v>3</v>
      </c>
      <c r="D1715">
        <v>1688</v>
      </c>
      <c r="E1715">
        <v>2.4562281463336566</v>
      </c>
      <c r="F1715">
        <v>-1.4562281463336566</v>
      </c>
    </row>
    <row r="1716" spans="1:6" x14ac:dyDescent="0.3">
      <c r="A1716">
        <v>1</v>
      </c>
      <c r="B1716">
        <v>3</v>
      </c>
      <c r="D1716">
        <v>1689</v>
      </c>
      <c r="E1716">
        <v>2.8859158909994527</v>
      </c>
      <c r="F1716">
        <v>-0.88591589099945267</v>
      </c>
    </row>
    <row r="1717" spans="1:6" x14ac:dyDescent="0.3">
      <c r="A1717">
        <v>5</v>
      </c>
      <c r="B1717">
        <v>5</v>
      </c>
      <c r="D1717">
        <v>1690</v>
      </c>
      <c r="E1717">
        <v>2.8859158909994527</v>
      </c>
      <c r="F1717">
        <v>-0.88591589099945267</v>
      </c>
    </row>
    <row r="1718" spans="1:6" x14ac:dyDescent="0.3">
      <c r="A1718">
        <v>2</v>
      </c>
      <c r="B1718">
        <v>3</v>
      </c>
      <c r="D1718">
        <v>1691</v>
      </c>
      <c r="E1718">
        <v>2.8859158909994527</v>
      </c>
      <c r="F1718">
        <v>0.11408410900054733</v>
      </c>
    </row>
    <row r="1719" spans="1:6" x14ac:dyDescent="0.3">
      <c r="A1719">
        <v>2</v>
      </c>
      <c r="B1719">
        <v>2</v>
      </c>
      <c r="D1719">
        <v>1692</v>
      </c>
      <c r="E1719">
        <v>3.3156036356652487</v>
      </c>
      <c r="F1719">
        <v>-2.3156036356652487</v>
      </c>
    </row>
    <row r="1720" spans="1:6" x14ac:dyDescent="0.3">
      <c r="A1720">
        <v>1</v>
      </c>
      <c r="B1720">
        <v>2</v>
      </c>
      <c r="D1720">
        <v>1693</v>
      </c>
      <c r="E1720">
        <v>5.0343546143284339</v>
      </c>
      <c r="F1720">
        <v>5.9656453856715661</v>
      </c>
    </row>
    <row r="1721" spans="1:6" x14ac:dyDescent="0.3">
      <c r="A1721">
        <v>3</v>
      </c>
      <c r="B1721">
        <v>4</v>
      </c>
      <c r="D1721">
        <v>1694</v>
      </c>
      <c r="E1721">
        <v>2.4562281463336566</v>
      </c>
      <c r="F1721">
        <v>-1.4562281463336566</v>
      </c>
    </row>
    <row r="1722" spans="1:6" x14ac:dyDescent="0.3">
      <c r="A1722">
        <v>2</v>
      </c>
      <c r="B1722">
        <v>4</v>
      </c>
      <c r="D1722">
        <v>1695</v>
      </c>
      <c r="E1722">
        <v>2.4562281463336566</v>
      </c>
      <c r="F1722">
        <v>-1.4562281463336566</v>
      </c>
    </row>
    <row r="1723" spans="1:6" x14ac:dyDescent="0.3">
      <c r="A1723">
        <v>1</v>
      </c>
      <c r="B1723">
        <v>2</v>
      </c>
      <c r="D1723">
        <v>1696</v>
      </c>
      <c r="E1723">
        <v>2.8859158909994527</v>
      </c>
      <c r="F1723">
        <v>2.1140841090005473</v>
      </c>
    </row>
    <row r="1724" spans="1:6" x14ac:dyDescent="0.3">
      <c r="A1724">
        <v>2</v>
      </c>
      <c r="B1724">
        <v>4</v>
      </c>
      <c r="D1724">
        <v>1697</v>
      </c>
      <c r="E1724">
        <v>2.8859158909994527</v>
      </c>
      <c r="F1724">
        <v>1.1140841090005473</v>
      </c>
    </row>
    <row r="1725" spans="1:6" x14ac:dyDescent="0.3">
      <c r="A1725">
        <v>1</v>
      </c>
      <c r="B1725">
        <v>2</v>
      </c>
      <c r="D1725">
        <v>1698</v>
      </c>
      <c r="E1725">
        <v>2.4562281463336566</v>
      </c>
      <c r="F1725">
        <v>-0.4562281463336566</v>
      </c>
    </row>
    <row r="1726" spans="1:6" x14ac:dyDescent="0.3">
      <c r="A1726">
        <v>1</v>
      </c>
      <c r="B1726">
        <v>2</v>
      </c>
      <c r="D1726">
        <v>1699</v>
      </c>
      <c r="E1726">
        <v>2.8859158909994527</v>
      </c>
      <c r="F1726">
        <v>-1.8859158909994527</v>
      </c>
    </row>
    <row r="1727" spans="1:6" x14ac:dyDescent="0.3">
      <c r="A1727">
        <v>1</v>
      </c>
      <c r="B1727">
        <v>3</v>
      </c>
      <c r="D1727">
        <v>1700</v>
      </c>
      <c r="E1727">
        <v>2.4562281463336566</v>
      </c>
      <c r="F1727">
        <v>-1.4562281463336566</v>
      </c>
    </row>
    <row r="1728" spans="1:6" x14ac:dyDescent="0.3">
      <c r="A1728">
        <v>2</v>
      </c>
      <c r="B1728">
        <v>4</v>
      </c>
      <c r="D1728">
        <v>1701</v>
      </c>
      <c r="E1728">
        <v>2.8859158909994527</v>
      </c>
      <c r="F1728">
        <v>-2.8859158909994527</v>
      </c>
    </row>
    <row r="1729" spans="1:6" x14ac:dyDescent="0.3">
      <c r="A1729">
        <v>3</v>
      </c>
      <c r="B1729">
        <v>4</v>
      </c>
      <c r="D1729">
        <v>1702</v>
      </c>
      <c r="E1729">
        <v>2.4562281463336566</v>
      </c>
      <c r="F1729">
        <v>-1.4562281463336566</v>
      </c>
    </row>
    <row r="1730" spans="1:6" x14ac:dyDescent="0.3">
      <c r="A1730">
        <v>2</v>
      </c>
      <c r="B1730">
        <v>3</v>
      </c>
      <c r="D1730">
        <v>1703</v>
      </c>
      <c r="E1730">
        <v>2.4562281463336566</v>
      </c>
      <c r="F1730">
        <v>0.5437718536663434</v>
      </c>
    </row>
    <row r="1731" spans="1:6" x14ac:dyDescent="0.3">
      <c r="A1731">
        <v>1</v>
      </c>
      <c r="B1731">
        <v>3</v>
      </c>
      <c r="D1731">
        <v>1704</v>
      </c>
      <c r="E1731">
        <v>2.8859158909994527</v>
      </c>
      <c r="F1731">
        <v>-1.8859158909994527</v>
      </c>
    </row>
    <row r="1732" spans="1:6" x14ac:dyDescent="0.3">
      <c r="A1732">
        <v>4</v>
      </c>
      <c r="B1732">
        <v>4</v>
      </c>
      <c r="D1732">
        <v>1705</v>
      </c>
      <c r="E1732">
        <v>3.3156036356652487</v>
      </c>
      <c r="F1732">
        <v>-0.31560363566524874</v>
      </c>
    </row>
    <row r="1733" spans="1:6" x14ac:dyDescent="0.3">
      <c r="A1733">
        <v>1</v>
      </c>
      <c r="B1733">
        <v>2</v>
      </c>
      <c r="D1733">
        <v>1706</v>
      </c>
      <c r="E1733">
        <v>3.3156036356652487</v>
      </c>
      <c r="F1733">
        <v>-0.31560363566524874</v>
      </c>
    </row>
    <row r="1734" spans="1:6" x14ac:dyDescent="0.3">
      <c r="A1734">
        <v>2</v>
      </c>
      <c r="B1734">
        <v>4</v>
      </c>
      <c r="D1734">
        <v>1707</v>
      </c>
      <c r="E1734">
        <v>2.8859158909994527</v>
      </c>
      <c r="F1734">
        <v>-2.8859158909994527</v>
      </c>
    </row>
    <row r="1735" spans="1:6" x14ac:dyDescent="0.3">
      <c r="A1735">
        <v>2</v>
      </c>
      <c r="B1735">
        <v>4</v>
      </c>
      <c r="D1735">
        <v>1708</v>
      </c>
      <c r="E1735">
        <v>2.8859158909994527</v>
      </c>
      <c r="F1735">
        <v>0.11408410900054733</v>
      </c>
    </row>
    <row r="1736" spans="1:6" x14ac:dyDescent="0.3">
      <c r="A1736">
        <v>2</v>
      </c>
      <c r="B1736">
        <v>3</v>
      </c>
      <c r="D1736">
        <v>1709</v>
      </c>
      <c r="E1736">
        <v>2.8859158909994527</v>
      </c>
      <c r="F1736">
        <v>0.11408410900054733</v>
      </c>
    </row>
    <row r="1737" spans="1:6" x14ac:dyDescent="0.3">
      <c r="A1737">
        <v>2</v>
      </c>
      <c r="B1737">
        <v>4</v>
      </c>
      <c r="D1737">
        <v>1710</v>
      </c>
      <c r="E1737">
        <v>2.4562281463336566</v>
      </c>
      <c r="F1737">
        <v>-0.4562281463336566</v>
      </c>
    </row>
    <row r="1738" spans="1:6" x14ac:dyDescent="0.3">
      <c r="A1738">
        <v>2</v>
      </c>
      <c r="B1738">
        <v>4</v>
      </c>
      <c r="D1738">
        <v>1711</v>
      </c>
      <c r="E1738">
        <v>2.8859158909994527</v>
      </c>
      <c r="F1738">
        <v>-0.88591589099945267</v>
      </c>
    </row>
    <row r="1739" spans="1:6" x14ac:dyDescent="0.3">
      <c r="A1739">
        <v>2</v>
      </c>
      <c r="B1739">
        <v>4</v>
      </c>
      <c r="D1739">
        <v>1712</v>
      </c>
      <c r="E1739">
        <v>2.8859158909994527</v>
      </c>
      <c r="F1739">
        <v>-0.88591589099945267</v>
      </c>
    </row>
    <row r="1740" spans="1:6" x14ac:dyDescent="0.3">
      <c r="A1740">
        <v>0</v>
      </c>
      <c r="B1740">
        <v>3</v>
      </c>
      <c r="D1740">
        <v>1713</v>
      </c>
      <c r="E1740">
        <v>2.8859158909994527</v>
      </c>
      <c r="F1740">
        <v>-1.8859158909994527</v>
      </c>
    </row>
    <row r="1741" spans="1:6" x14ac:dyDescent="0.3">
      <c r="A1741">
        <v>2</v>
      </c>
      <c r="B1741">
        <v>3</v>
      </c>
      <c r="D1741">
        <v>1714</v>
      </c>
      <c r="E1741">
        <v>2.8859158909994527</v>
      </c>
      <c r="F1741">
        <v>-1.8859158909994527</v>
      </c>
    </row>
    <row r="1742" spans="1:6" x14ac:dyDescent="0.3">
      <c r="A1742">
        <v>2</v>
      </c>
      <c r="B1742">
        <v>3</v>
      </c>
      <c r="D1742">
        <v>1715</v>
      </c>
      <c r="E1742">
        <v>2.8859158909994527</v>
      </c>
      <c r="F1742">
        <v>-1.8859158909994527</v>
      </c>
    </row>
    <row r="1743" spans="1:6" x14ac:dyDescent="0.3">
      <c r="A1743">
        <v>3</v>
      </c>
      <c r="B1743">
        <v>3</v>
      </c>
      <c r="D1743">
        <v>1716</v>
      </c>
      <c r="E1743">
        <v>3.7452913803310453</v>
      </c>
      <c r="F1743">
        <v>1.2547086196689547</v>
      </c>
    </row>
    <row r="1744" spans="1:6" x14ac:dyDescent="0.3">
      <c r="A1744">
        <v>2</v>
      </c>
      <c r="B1744">
        <v>3</v>
      </c>
      <c r="D1744">
        <v>1717</v>
      </c>
      <c r="E1744">
        <v>2.8859158909994527</v>
      </c>
      <c r="F1744">
        <v>-0.88591589099945267</v>
      </c>
    </row>
    <row r="1745" spans="1:6" x14ac:dyDescent="0.3">
      <c r="A1745">
        <v>4</v>
      </c>
      <c r="B1745">
        <v>3</v>
      </c>
      <c r="D1745">
        <v>1718</v>
      </c>
      <c r="E1745">
        <v>2.4562281463336566</v>
      </c>
      <c r="F1745">
        <v>-0.4562281463336566</v>
      </c>
    </row>
    <row r="1746" spans="1:6" x14ac:dyDescent="0.3">
      <c r="A1746">
        <v>1</v>
      </c>
      <c r="B1746">
        <v>2</v>
      </c>
      <c r="D1746">
        <v>1719</v>
      </c>
      <c r="E1746">
        <v>2.4562281463336566</v>
      </c>
      <c r="F1746">
        <v>-1.4562281463336566</v>
      </c>
    </row>
    <row r="1747" spans="1:6" x14ac:dyDescent="0.3">
      <c r="A1747">
        <v>1</v>
      </c>
      <c r="B1747">
        <v>3</v>
      </c>
      <c r="D1747">
        <v>1720</v>
      </c>
      <c r="E1747">
        <v>3.3156036356652487</v>
      </c>
      <c r="F1747">
        <v>-0.31560363566524874</v>
      </c>
    </row>
    <row r="1748" spans="1:6" x14ac:dyDescent="0.3">
      <c r="A1748">
        <v>2</v>
      </c>
      <c r="B1748">
        <v>4</v>
      </c>
      <c r="D1748">
        <v>1721</v>
      </c>
      <c r="E1748">
        <v>3.3156036356652487</v>
      </c>
      <c r="F1748">
        <v>-1.3156036356652487</v>
      </c>
    </row>
    <row r="1749" spans="1:6" x14ac:dyDescent="0.3">
      <c r="A1749">
        <v>9</v>
      </c>
      <c r="B1749">
        <v>8</v>
      </c>
      <c r="D1749">
        <v>1722</v>
      </c>
      <c r="E1749">
        <v>2.4562281463336566</v>
      </c>
      <c r="F1749">
        <v>-1.4562281463336566</v>
      </c>
    </row>
    <row r="1750" spans="1:6" x14ac:dyDescent="0.3">
      <c r="A1750">
        <v>2</v>
      </c>
      <c r="B1750">
        <v>4</v>
      </c>
      <c r="D1750">
        <v>1723</v>
      </c>
      <c r="E1750">
        <v>3.3156036356652487</v>
      </c>
      <c r="F1750">
        <v>-1.3156036356652487</v>
      </c>
    </row>
    <row r="1751" spans="1:6" x14ac:dyDescent="0.3">
      <c r="A1751">
        <v>2</v>
      </c>
      <c r="B1751">
        <v>4</v>
      </c>
      <c r="D1751">
        <v>1724</v>
      </c>
      <c r="E1751">
        <v>2.4562281463336566</v>
      </c>
      <c r="F1751">
        <v>-1.4562281463336566</v>
      </c>
    </row>
    <row r="1752" spans="1:6" x14ac:dyDescent="0.3">
      <c r="A1752">
        <v>2</v>
      </c>
      <c r="B1752">
        <v>3</v>
      </c>
      <c r="D1752">
        <v>1725</v>
      </c>
      <c r="E1752">
        <v>2.4562281463336566</v>
      </c>
      <c r="F1752">
        <v>-1.4562281463336566</v>
      </c>
    </row>
    <row r="1753" spans="1:6" x14ac:dyDescent="0.3">
      <c r="A1753">
        <v>3</v>
      </c>
      <c r="B1753">
        <v>3</v>
      </c>
      <c r="D1753">
        <v>1726</v>
      </c>
      <c r="E1753">
        <v>2.8859158909994527</v>
      </c>
      <c r="F1753">
        <v>-1.8859158909994527</v>
      </c>
    </row>
    <row r="1754" spans="1:6" x14ac:dyDescent="0.3">
      <c r="A1754">
        <v>3</v>
      </c>
      <c r="B1754">
        <v>3</v>
      </c>
      <c r="D1754">
        <v>1727</v>
      </c>
      <c r="E1754">
        <v>3.3156036356652487</v>
      </c>
      <c r="F1754">
        <v>-1.3156036356652487</v>
      </c>
    </row>
    <row r="1755" spans="1:6" x14ac:dyDescent="0.3">
      <c r="A1755">
        <v>2</v>
      </c>
      <c r="B1755">
        <v>3</v>
      </c>
      <c r="D1755">
        <v>1728</v>
      </c>
      <c r="E1755">
        <v>3.3156036356652487</v>
      </c>
      <c r="F1755">
        <v>-0.31560363566524874</v>
      </c>
    </row>
    <row r="1756" spans="1:6" x14ac:dyDescent="0.3">
      <c r="A1756">
        <v>1</v>
      </c>
      <c r="B1756">
        <v>3</v>
      </c>
      <c r="D1756">
        <v>1729</v>
      </c>
      <c r="E1756">
        <v>2.8859158909994527</v>
      </c>
      <c r="F1756">
        <v>-0.88591589099945267</v>
      </c>
    </row>
    <row r="1757" spans="1:6" x14ac:dyDescent="0.3">
      <c r="A1757">
        <v>1</v>
      </c>
      <c r="B1757">
        <v>3</v>
      </c>
      <c r="D1757">
        <v>1730</v>
      </c>
      <c r="E1757">
        <v>2.8859158909994527</v>
      </c>
      <c r="F1757">
        <v>-1.8859158909994527</v>
      </c>
    </row>
    <row r="1758" spans="1:6" x14ac:dyDescent="0.3">
      <c r="A1758">
        <v>2</v>
      </c>
      <c r="B1758">
        <v>4</v>
      </c>
      <c r="D1758">
        <v>1731</v>
      </c>
      <c r="E1758">
        <v>3.3156036356652487</v>
      </c>
      <c r="F1758">
        <v>0.68439636433475126</v>
      </c>
    </row>
    <row r="1759" spans="1:6" x14ac:dyDescent="0.3">
      <c r="A1759">
        <v>7</v>
      </c>
      <c r="B1759">
        <v>5</v>
      </c>
      <c r="D1759">
        <v>1732</v>
      </c>
      <c r="E1759">
        <v>2.4562281463336566</v>
      </c>
      <c r="F1759">
        <v>-1.4562281463336566</v>
      </c>
    </row>
    <row r="1760" spans="1:6" x14ac:dyDescent="0.3">
      <c r="A1760">
        <v>7</v>
      </c>
      <c r="B1760">
        <v>6</v>
      </c>
      <c r="D1760">
        <v>1733</v>
      </c>
      <c r="E1760">
        <v>3.3156036356652487</v>
      </c>
      <c r="F1760">
        <v>-1.3156036356652487</v>
      </c>
    </row>
    <row r="1761" spans="1:6" x14ac:dyDescent="0.3">
      <c r="A1761">
        <v>4</v>
      </c>
      <c r="B1761">
        <v>8</v>
      </c>
      <c r="D1761">
        <v>1734</v>
      </c>
      <c r="E1761">
        <v>3.3156036356652487</v>
      </c>
      <c r="F1761">
        <v>-1.3156036356652487</v>
      </c>
    </row>
    <row r="1762" spans="1:6" x14ac:dyDescent="0.3">
      <c r="A1762">
        <v>1</v>
      </c>
      <c r="B1762">
        <v>2</v>
      </c>
      <c r="D1762">
        <v>1735</v>
      </c>
      <c r="E1762">
        <v>2.8859158909994527</v>
      </c>
      <c r="F1762">
        <v>-0.88591589099945267</v>
      </c>
    </row>
    <row r="1763" spans="1:6" x14ac:dyDescent="0.3">
      <c r="A1763">
        <v>2</v>
      </c>
      <c r="B1763">
        <v>3</v>
      </c>
      <c r="D1763">
        <v>1736</v>
      </c>
      <c r="E1763">
        <v>3.3156036356652487</v>
      </c>
      <c r="F1763">
        <v>-1.3156036356652487</v>
      </c>
    </row>
    <row r="1764" spans="1:6" x14ac:dyDescent="0.3">
      <c r="A1764">
        <v>1</v>
      </c>
      <c r="B1764">
        <v>2</v>
      </c>
      <c r="D1764">
        <v>1737</v>
      </c>
      <c r="E1764">
        <v>3.3156036356652487</v>
      </c>
      <c r="F1764">
        <v>-1.3156036356652487</v>
      </c>
    </row>
    <row r="1765" spans="1:6" x14ac:dyDescent="0.3">
      <c r="A1765">
        <v>1</v>
      </c>
      <c r="B1765">
        <v>3</v>
      </c>
      <c r="D1765">
        <v>1738</v>
      </c>
      <c r="E1765">
        <v>3.3156036356652487</v>
      </c>
      <c r="F1765">
        <v>-1.3156036356652487</v>
      </c>
    </row>
    <row r="1766" spans="1:6" x14ac:dyDescent="0.3">
      <c r="A1766">
        <v>4</v>
      </c>
      <c r="B1766">
        <v>4</v>
      </c>
      <c r="D1766">
        <v>1739</v>
      </c>
      <c r="E1766">
        <v>2.8859158909994527</v>
      </c>
      <c r="F1766">
        <v>-2.8859158909994527</v>
      </c>
    </row>
    <row r="1767" spans="1:6" x14ac:dyDescent="0.3">
      <c r="A1767">
        <v>1</v>
      </c>
      <c r="B1767">
        <v>4</v>
      </c>
      <c r="D1767">
        <v>1740</v>
      </c>
      <c r="E1767">
        <v>2.8859158909994527</v>
      </c>
      <c r="F1767">
        <v>-0.88591589099945267</v>
      </c>
    </row>
    <row r="1768" spans="1:6" x14ac:dyDescent="0.3">
      <c r="A1768">
        <v>1</v>
      </c>
      <c r="B1768">
        <v>3</v>
      </c>
      <c r="D1768">
        <v>1741</v>
      </c>
      <c r="E1768">
        <v>2.8859158909994527</v>
      </c>
      <c r="F1768">
        <v>-0.88591589099945267</v>
      </c>
    </row>
    <row r="1769" spans="1:6" x14ac:dyDescent="0.3">
      <c r="A1769">
        <v>6</v>
      </c>
      <c r="B1769">
        <v>2</v>
      </c>
      <c r="D1769">
        <v>1742</v>
      </c>
      <c r="E1769">
        <v>2.8859158909994527</v>
      </c>
      <c r="F1769">
        <v>0.11408410900054733</v>
      </c>
    </row>
    <row r="1770" spans="1:6" x14ac:dyDescent="0.3">
      <c r="A1770">
        <v>2</v>
      </c>
      <c r="B1770">
        <v>3</v>
      </c>
      <c r="D1770">
        <v>1743</v>
      </c>
      <c r="E1770">
        <v>2.8859158909994527</v>
      </c>
      <c r="F1770">
        <v>-0.88591589099945267</v>
      </c>
    </row>
    <row r="1771" spans="1:6" x14ac:dyDescent="0.3">
      <c r="A1771">
        <v>1</v>
      </c>
      <c r="B1771">
        <v>3</v>
      </c>
      <c r="D1771">
        <v>1744</v>
      </c>
      <c r="E1771">
        <v>2.8859158909994527</v>
      </c>
      <c r="F1771">
        <v>1.1140841090005473</v>
      </c>
    </row>
    <row r="1772" spans="1:6" x14ac:dyDescent="0.3">
      <c r="A1772">
        <v>2</v>
      </c>
      <c r="B1772">
        <v>4</v>
      </c>
      <c r="D1772">
        <v>1745</v>
      </c>
      <c r="E1772">
        <v>2.4562281463336566</v>
      </c>
      <c r="F1772">
        <v>-1.4562281463336566</v>
      </c>
    </row>
    <row r="1773" spans="1:6" x14ac:dyDescent="0.3">
      <c r="A1773">
        <v>2</v>
      </c>
      <c r="B1773">
        <v>3</v>
      </c>
      <c r="D1773">
        <v>1746</v>
      </c>
      <c r="E1773">
        <v>2.8859158909994527</v>
      </c>
      <c r="F1773">
        <v>-1.8859158909994527</v>
      </c>
    </row>
    <row r="1774" spans="1:6" x14ac:dyDescent="0.3">
      <c r="A1774">
        <v>2</v>
      </c>
      <c r="B1774">
        <v>4</v>
      </c>
      <c r="D1774">
        <v>1747</v>
      </c>
      <c r="E1774">
        <v>3.3156036356652487</v>
      </c>
      <c r="F1774">
        <v>-1.3156036356652487</v>
      </c>
    </row>
    <row r="1775" spans="1:6" x14ac:dyDescent="0.3">
      <c r="A1775">
        <v>3</v>
      </c>
      <c r="B1775">
        <v>4</v>
      </c>
      <c r="D1775">
        <v>1748</v>
      </c>
      <c r="E1775">
        <v>5.0343546143284339</v>
      </c>
      <c r="F1775">
        <v>3.9656453856715661</v>
      </c>
    </row>
    <row r="1776" spans="1:6" x14ac:dyDescent="0.3">
      <c r="A1776">
        <v>6</v>
      </c>
      <c r="B1776">
        <v>6</v>
      </c>
      <c r="D1776">
        <v>1749</v>
      </c>
      <c r="E1776">
        <v>3.3156036356652487</v>
      </c>
      <c r="F1776">
        <v>-1.3156036356652487</v>
      </c>
    </row>
    <row r="1777" spans="1:6" x14ac:dyDescent="0.3">
      <c r="A1777">
        <v>1</v>
      </c>
      <c r="B1777">
        <v>2</v>
      </c>
      <c r="D1777">
        <v>1750</v>
      </c>
      <c r="E1777">
        <v>3.3156036356652487</v>
      </c>
      <c r="F1777">
        <v>-1.3156036356652487</v>
      </c>
    </row>
    <row r="1778" spans="1:6" x14ac:dyDescent="0.3">
      <c r="A1778">
        <v>1</v>
      </c>
      <c r="B1778">
        <v>4</v>
      </c>
      <c r="D1778">
        <v>1751</v>
      </c>
      <c r="E1778">
        <v>2.8859158909994527</v>
      </c>
      <c r="F1778">
        <v>-0.88591589099945267</v>
      </c>
    </row>
    <row r="1779" spans="1:6" x14ac:dyDescent="0.3">
      <c r="A1779">
        <v>1</v>
      </c>
      <c r="B1779">
        <v>3</v>
      </c>
      <c r="D1779">
        <v>1752</v>
      </c>
      <c r="E1779">
        <v>2.8859158909994527</v>
      </c>
      <c r="F1779">
        <v>0.11408410900054733</v>
      </c>
    </row>
    <row r="1780" spans="1:6" x14ac:dyDescent="0.3">
      <c r="A1780">
        <v>1</v>
      </c>
      <c r="B1780">
        <v>2</v>
      </c>
      <c r="D1780">
        <v>1753</v>
      </c>
      <c r="E1780">
        <v>2.8859158909994527</v>
      </c>
      <c r="F1780">
        <v>0.11408410900054733</v>
      </c>
    </row>
    <row r="1781" spans="1:6" x14ac:dyDescent="0.3">
      <c r="A1781">
        <v>2</v>
      </c>
      <c r="B1781">
        <v>3</v>
      </c>
      <c r="D1781">
        <v>1754</v>
      </c>
      <c r="E1781">
        <v>2.8859158909994527</v>
      </c>
      <c r="F1781">
        <v>-0.88591589099945267</v>
      </c>
    </row>
    <row r="1782" spans="1:6" x14ac:dyDescent="0.3">
      <c r="A1782">
        <v>3</v>
      </c>
      <c r="B1782">
        <v>4</v>
      </c>
      <c r="D1782">
        <v>1755</v>
      </c>
      <c r="E1782">
        <v>2.8859158909994527</v>
      </c>
      <c r="F1782">
        <v>-1.8859158909994527</v>
      </c>
    </row>
    <row r="1783" spans="1:6" x14ac:dyDescent="0.3">
      <c r="A1783">
        <v>3</v>
      </c>
      <c r="B1783">
        <v>4</v>
      </c>
      <c r="D1783">
        <v>1756</v>
      </c>
      <c r="E1783">
        <v>2.8859158909994527</v>
      </c>
      <c r="F1783">
        <v>-1.8859158909994527</v>
      </c>
    </row>
    <row r="1784" spans="1:6" x14ac:dyDescent="0.3">
      <c r="A1784">
        <v>1</v>
      </c>
      <c r="B1784">
        <v>3</v>
      </c>
      <c r="D1784">
        <v>1757</v>
      </c>
      <c r="E1784">
        <v>3.3156036356652487</v>
      </c>
      <c r="F1784">
        <v>-1.3156036356652487</v>
      </c>
    </row>
    <row r="1785" spans="1:6" x14ac:dyDescent="0.3">
      <c r="A1785">
        <v>2</v>
      </c>
      <c r="B1785">
        <v>2</v>
      </c>
      <c r="D1785">
        <v>1758</v>
      </c>
      <c r="E1785">
        <v>3.7452913803310453</v>
      </c>
      <c r="F1785">
        <v>3.2547086196689547</v>
      </c>
    </row>
    <row r="1786" spans="1:6" x14ac:dyDescent="0.3">
      <c r="A1786">
        <v>2</v>
      </c>
      <c r="B1786">
        <v>2</v>
      </c>
      <c r="D1786">
        <v>1759</v>
      </c>
      <c r="E1786">
        <v>4.1749791249968418</v>
      </c>
      <c r="F1786">
        <v>2.8250208750031582</v>
      </c>
    </row>
    <row r="1787" spans="1:6" x14ac:dyDescent="0.3">
      <c r="A1787">
        <v>2</v>
      </c>
      <c r="B1787">
        <v>3</v>
      </c>
      <c r="D1787">
        <v>1760</v>
      </c>
      <c r="E1787">
        <v>5.0343546143284339</v>
      </c>
      <c r="F1787">
        <v>-1.0343546143284339</v>
      </c>
    </row>
    <row r="1788" spans="1:6" x14ac:dyDescent="0.3">
      <c r="A1788">
        <v>2</v>
      </c>
      <c r="B1788">
        <v>4</v>
      </c>
      <c r="D1788">
        <v>1761</v>
      </c>
      <c r="E1788">
        <v>2.4562281463336566</v>
      </c>
      <c r="F1788">
        <v>-1.4562281463336566</v>
      </c>
    </row>
    <row r="1789" spans="1:6" x14ac:dyDescent="0.3">
      <c r="A1789">
        <v>1</v>
      </c>
      <c r="B1789">
        <v>3</v>
      </c>
      <c r="D1789">
        <v>1762</v>
      </c>
      <c r="E1789">
        <v>2.8859158909994527</v>
      </c>
      <c r="F1789">
        <v>-0.88591589099945267</v>
      </c>
    </row>
    <row r="1790" spans="1:6" x14ac:dyDescent="0.3">
      <c r="A1790">
        <v>2</v>
      </c>
      <c r="B1790">
        <v>3</v>
      </c>
      <c r="D1790">
        <v>1763</v>
      </c>
      <c r="E1790">
        <v>2.4562281463336566</v>
      </c>
      <c r="F1790">
        <v>-1.4562281463336566</v>
      </c>
    </row>
    <row r="1791" spans="1:6" x14ac:dyDescent="0.3">
      <c r="A1791">
        <v>1</v>
      </c>
      <c r="B1791">
        <v>2</v>
      </c>
      <c r="D1791">
        <v>1764</v>
      </c>
      <c r="E1791">
        <v>2.8859158909994527</v>
      </c>
      <c r="F1791">
        <v>-1.8859158909994527</v>
      </c>
    </row>
    <row r="1792" spans="1:6" x14ac:dyDescent="0.3">
      <c r="A1792">
        <v>3</v>
      </c>
      <c r="B1792">
        <v>4</v>
      </c>
      <c r="D1792">
        <v>1765</v>
      </c>
      <c r="E1792">
        <v>3.3156036356652487</v>
      </c>
      <c r="F1792">
        <v>0.68439636433475126</v>
      </c>
    </row>
    <row r="1793" spans="1:6" x14ac:dyDescent="0.3">
      <c r="A1793">
        <v>3</v>
      </c>
      <c r="B1793">
        <v>4</v>
      </c>
      <c r="D1793">
        <v>1766</v>
      </c>
      <c r="E1793">
        <v>3.3156036356652487</v>
      </c>
      <c r="F1793">
        <v>-2.3156036356652487</v>
      </c>
    </row>
    <row r="1794" spans="1:6" x14ac:dyDescent="0.3">
      <c r="A1794">
        <v>2</v>
      </c>
      <c r="B1794">
        <v>3</v>
      </c>
      <c r="D1794">
        <v>1767</v>
      </c>
      <c r="E1794">
        <v>2.8859158909994527</v>
      </c>
      <c r="F1794">
        <v>-1.8859158909994527</v>
      </c>
    </row>
    <row r="1795" spans="1:6" x14ac:dyDescent="0.3">
      <c r="A1795">
        <v>2</v>
      </c>
      <c r="B1795">
        <v>3</v>
      </c>
      <c r="D1795">
        <v>1768</v>
      </c>
      <c r="E1795">
        <v>2.4562281463336566</v>
      </c>
      <c r="F1795">
        <v>3.5437718536663434</v>
      </c>
    </row>
    <row r="1796" spans="1:6" x14ac:dyDescent="0.3">
      <c r="A1796">
        <v>1</v>
      </c>
      <c r="B1796">
        <v>2</v>
      </c>
      <c r="D1796">
        <v>1769</v>
      </c>
      <c r="E1796">
        <v>2.8859158909994527</v>
      </c>
      <c r="F1796">
        <v>-0.88591589099945267</v>
      </c>
    </row>
    <row r="1797" spans="1:6" x14ac:dyDescent="0.3">
      <c r="A1797">
        <v>1</v>
      </c>
      <c r="B1797">
        <v>2</v>
      </c>
      <c r="D1797">
        <v>1770</v>
      </c>
      <c r="E1797">
        <v>2.8859158909994527</v>
      </c>
      <c r="F1797">
        <v>-1.8859158909994527</v>
      </c>
    </row>
    <row r="1798" spans="1:6" x14ac:dyDescent="0.3">
      <c r="A1798">
        <v>1</v>
      </c>
      <c r="B1798">
        <v>2</v>
      </c>
      <c r="D1798">
        <v>1771</v>
      </c>
      <c r="E1798">
        <v>3.3156036356652487</v>
      </c>
      <c r="F1798">
        <v>-1.3156036356652487</v>
      </c>
    </row>
    <row r="1799" spans="1:6" x14ac:dyDescent="0.3">
      <c r="A1799">
        <v>1</v>
      </c>
      <c r="B1799">
        <v>3</v>
      </c>
      <c r="D1799">
        <v>1772</v>
      </c>
      <c r="E1799">
        <v>2.8859158909994527</v>
      </c>
      <c r="F1799">
        <v>-0.88591589099945267</v>
      </c>
    </row>
    <row r="1800" spans="1:6" x14ac:dyDescent="0.3">
      <c r="A1800">
        <v>1</v>
      </c>
      <c r="B1800">
        <v>3</v>
      </c>
      <c r="D1800">
        <v>1773</v>
      </c>
      <c r="E1800">
        <v>3.3156036356652487</v>
      </c>
      <c r="F1800">
        <v>-1.3156036356652487</v>
      </c>
    </row>
    <row r="1801" spans="1:6" x14ac:dyDescent="0.3">
      <c r="A1801">
        <v>2</v>
      </c>
      <c r="B1801">
        <v>3</v>
      </c>
      <c r="D1801">
        <v>1774</v>
      </c>
      <c r="E1801">
        <v>3.3156036356652487</v>
      </c>
      <c r="F1801">
        <v>-0.31560363566524874</v>
      </c>
    </row>
    <row r="1802" spans="1:6" x14ac:dyDescent="0.3">
      <c r="A1802">
        <v>2</v>
      </c>
      <c r="B1802">
        <v>3</v>
      </c>
      <c r="D1802">
        <v>1775</v>
      </c>
      <c r="E1802">
        <v>4.1749791249968418</v>
      </c>
      <c r="F1802">
        <v>1.8250208750031582</v>
      </c>
    </row>
    <row r="1803" spans="1:6" x14ac:dyDescent="0.3">
      <c r="A1803">
        <v>3</v>
      </c>
      <c r="B1803">
        <v>4</v>
      </c>
      <c r="D1803">
        <v>1776</v>
      </c>
      <c r="E1803">
        <v>2.4562281463336566</v>
      </c>
      <c r="F1803">
        <v>-1.4562281463336566</v>
      </c>
    </row>
    <row r="1804" spans="1:6" x14ac:dyDescent="0.3">
      <c r="A1804">
        <v>1</v>
      </c>
      <c r="B1804">
        <v>2</v>
      </c>
      <c r="D1804">
        <v>1777</v>
      </c>
      <c r="E1804">
        <v>3.3156036356652487</v>
      </c>
      <c r="F1804">
        <v>-2.3156036356652487</v>
      </c>
    </row>
    <row r="1805" spans="1:6" x14ac:dyDescent="0.3">
      <c r="A1805">
        <v>1</v>
      </c>
      <c r="B1805">
        <v>3</v>
      </c>
      <c r="D1805">
        <v>1778</v>
      </c>
      <c r="E1805">
        <v>2.8859158909994527</v>
      </c>
      <c r="F1805">
        <v>-1.8859158909994527</v>
      </c>
    </row>
    <row r="1806" spans="1:6" x14ac:dyDescent="0.3">
      <c r="A1806">
        <v>1</v>
      </c>
      <c r="B1806">
        <v>3</v>
      </c>
      <c r="D1806">
        <v>1779</v>
      </c>
      <c r="E1806">
        <v>2.4562281463336566</v>
      </c>
      <c r="F1806">
        <v>-1.4562281463336566</v>
      </c>
    </row>
    <row r="1807" spans="1:6" x14ac:dyDescent="0.3">
      <c r="A1807">
        <v>1</v>
      </c>
      <c r="B1807">
        <v>3</v>
      </c>
      <c r="D1807">
        <v>1780</v>
      </c>
      <c r="E1807">
        <v>2.8859158909994527</v>
      </c>
      <c r="F1807">
        <v>-0.88591589099945267</v>
      </c>
    </row>
    <row r="1808" spans="1:6" x14ac:dyDescent="0.3">
      <c r="A1808">
        <v>4</v>
      </c>
      <c r="B1808">
        <v>3</v>
      </c>
      <c r="D1808">
        <v>1781</v>
      </c>
      <c r="E1808">
        <v>3.3156036356652487</v>
      </c>
      <c r="F1808">
        <v>-0.31560363566524874</v>
      </c>
    </row>
    <row r="1809" spans="1:6" x14ac:dyDescent="0.3">
      <c r="A1809">
        <v>1</v>
      </c>
      <c r="B1809">
        <v>3</v>
      </c>
      <c r="D1809">
        <v>1782</v>
      </c>
      <c r="E1809">
        <v>3.3156036356652487</v>
      </c>
      <c r="F1809">
        <v>-0.31560363566524874</v>
      </c>
    </row>
    <row r="1810" spans="1:6" x14ac:dyDescent="0.3">
      <c r="A1810">
        <v>1</v>
      </c>
      <c r="B1810">
        <v>2</v>
      </c>
      <c r="D1810">
        <v>1783</v>
      </c>
      <c r="E1810">
        <v>2.8859158909994527</v>
      </c>
      <c r="F1810">
        <v>-1.8859158909994527</v>
      </c>
    </row>
    <row r="1811" spans="1:6" x14ac:dyDescent="0.3">
      <c r="A1811">
        <v>1</v>
      </c>
      <c r="B1811">
        <v>3</v>
      </c>
      <c r="D1811">
        <v>1784</v>
      </c>
      <c r="E1811">
        <v>2.4562281463336566</v>
      </c>
      <c r="F1811">
        <v>-0.4562281463336566</v>
      </c>
    </row>
    <row r="1812" spans="1:6" x14ac:dyDescent="0.3">
      <c r="A1812">
        <v>1</v>
      </c>
      <c r="B1812">
        <v>4</v>
      </c>
      <c r="D1812">
        <v>1785</v>
      </c>
      <c r="E1812">
        <v>2.4562281463336566</v>
      </c>
      <c r="F1812">
        <v>-0.4562281463336566</v>
      </c>
    </row>
    <row r="1813" spans="1:6" x14ac:dyDescent="0.3">
      <c r="A1813">
        <v>1</v>
      </c>
      <c r="B1813">
        <v>3</v>
      </c>
      <c r="D1813">
        <v>1786</v>
      </c>
      <c r="E1813">
        <v>2.8859158909994527</v>
      </c>
      <c r="F1813">
        <v>-0.88591589099945267</v>
      </c>
    </row>
    <row r="1814" spans="1:6" x14ac:dyDescent="0.3">
      <c r="A1814">
        <v>1</v>
      </c>
      <c r="B1814">
        <v>3</v>
      </c>
      <c r="D1814">
        <v>1787</v>
      </c>
      <c r="E1814">
        <v>3.3156036356652487</v>
      </c>
      <c r="F1814">
        <v>-1.3156036356652487</v>
      </c>
    </row>
    <row r="1815" spans="1:6" x14ac:dyDescent="0.3">
      <c r="A1815">
        <v>1</v>
      </c>
      <c r="B1815">
        <v>2</v>
      </c>
      <c r="D1815">
        <v>1788</v>
      </c>
      <c r="E1815">
        <v>2.8859158909994527</v>
      </c>
      <c r="F1815">
        <v>-1.8859158909994527</v>
      </c>
    </row>
    <row r="1816" spans="1:6" x14ac:dyDescent="0.3">
      <c r="A1816">
        <v>1</v>
      </c>
      <c r="B1816">
        <v>3</v>
      </c>
      <c r="D1816">
        <v>1789</v>
      </c>
      <c r="E1816">
        <v>2.8859158909994527</v>
      </c>
      <c r="F1816">
        <v>-0.88591589099945267</v>
      </c>
    </row>
    <row r="1817" spans="1:6" x14ac:dyDescent="0.3">
      <c r="A1817">
        <v>4</v>
      </c>
      <c r="B1817">
        <v>4</v>
      </c>
      <c r="D1817">
        <v>1790</v>
      </c>
      <c r="E1817">
        <v>2.4562281463336566</v>
      </c>
      <c r="F1817">
        <v>-1.4562281463336566</v>
      </c>
    </row>
    <row r="1818" spans="1:6" x14ac:dyDescent="0.3">
      <c r="A1818">
        <v>1</v>
      </c>
      <c r="B1818">
        <v>3</v>
      </c>
      <c r="D1818">
        <v>1791</v>
      </c>
      <c r="E1818">
        <v>3.3156036356652487</v>
      </c>
      <c r="F1818">
        <v>-0.31560363566524874</v>
      </c>
    </row>
    <row r="1819" spans="1:6" x14ac:dyDescent="0.3">
      <c r="A1819">
        <v>3</v>
      </c>
      <c r="B1819">
        <v>2</v>
      </c>
      <c r="D1819">
        <v>1792</v>
      </c>
      <c r="E1819">
        <v>3.3156036356652487</v>
      </c>
      <c r="F1819">
        <v>-0.31560363566524874</v>
      </c>
    </row>
    <row r="1820" spans="1:6" x14ac:dyDescent="0.3">
      <c r="A1820">
        <v>2</v>
      </c>
      <c r="B1820">
        <v>3</v>
      </c>
      <c r="D1820">
        <v>1793</v>
      </c>
      <c r="E1820">
        <v>2.8859158909994527</v>
      </c>
      <c r="F1820">
        <v>-0.88591589099945267</v>
      </c>
    </row>
    <row r="1821" spans="1:6" x14ac:dyDescent="0.3">
      <c r="A1821">
        <v>1</v>
      </c>
      <c r="B1821">
        <v>3</v>
      </c>
      <c r="D1821">
        <v>1794</v>
      </c>
      <c r="E1821">
        <v>2.8859158909994527</v>
      </c>
      <c r="F1821">
        <v>-0.88591589099945267</v>
      </c>
    </row>
    <row r="1822" spans="1:6" x14ac:dyDescent="0.3">
      <c r="A1822">
        <v>1</v>
      </c>
      <c r="B1822">
        <v>3</v>
      </c>
      <c r="D1822">
        <v>1795</v>
      </c>
      <c r="E1822">
        <v>2.4562281463336566</v>
      </c>
      <c r="F1822">
        <v>-1.4562281463336566</v>
      </c>
    </row>
    <row r="1823" spans="1:6" x14ac:dyDescent="0.3">
      <c r="A1823">
        <v>2</v>
      </c>
      <c r="B1823">
        <v>3</v>
      </c>
      <c r="D1823">
        <v>1796</v>
      </c>
      <c r="E1823">
        <v>2.4562281463336566</v>
      </c>
      <c r="F1823">
        <v>-1.4562281463336566</v>
      </c>
    </row>
    <row r="1824" spans="1:6" x14ac:dyDescent="0.3">
      <c r="A1824">
        <v>9</v>
      </c>
      <c r="B1824">
        <v>4</v>
      </c>
      <c r="D1824">
        <v>1797</v>
      </c>
      <c r="E1824">
        <v>2.4562281463336566</v>
      </c>
      <c r="F1824">
        <v>-1.4562281463336566</v>
      </c>
    </row>
    <row r="1825" spans="1:6" x14ac:dyDescent="0.3">
      <c r="A1825">
        <v>1</v>
      </c>
      <c r="B1825">
        <v>2</v>
      </c>
      <c r="D1825">
        <v>1798</v>
      </c>
      <c r="E1825">
        <v>2.8859158909994527</v>
      </c>
      <c r="F1825">
        <v>-1.8859158909994527</v>
      </c>
    </row>
    <row r="1826" spans="1:6" x14ac:dyDescent="0.3">
      <c r="A1826">
        <v>1</v>
      </c>
      <c r="B1826">
        <v>9</v>
      </c>
      <c r="D1826">
        <v>1799</v>
      </c>
      <c r="E1826">
        <v>2.8859158909994527</v>
      </c>
      <c r="F1826">
        <v>-1.8859158909994527</v>
      </c>
    </row>
    <row r="1827" spans="1:6" x14ac:dyDescent="0.3">
      <c r="A1827">
        <v>5</v>
      </c>
      <c r="B1827">
        <v>4</v>
      </c>
      <c r="D1827">
        <v>1800</v>
      </c>
      <c r="E1827">
        <v>2.8859158909994527</v>
      </c>
      <c r="F1827">
        <v>-0.88591589099945267</v>
      </c>
    </row>
    <row r="1828" spans="1:6" x14ac:dyDescent="0.3">
      <c r="A1828">
        <v>1</v>
      </c>
      <c r="B1828">
        <v>3</v>
      </c>
      <c r="D1828">
        <v>1801</v>
      </c>
      <c r="E1828">
        <v>2.8859158909994527</v>
      </c>
      <c r="F1828">
        <v>-0.88591589099945267</v>
      </c>
    </row>
    <row r="1829" spans="1:6" x14ac:dyDescent="0.3">
      <c r="A1829">
        <v>1</v>
      </c>
      <c r="B1829">
        <v>2</v>
      </c>
      <c r="D1829">
        <v>1802</v>
      </c>
      <c r="E1829">
        <v>3.3156036356652487</v>
      </c>
      <c r="F1829">
        <v>-0.31560363566524874</v>
      </c>
    </row>
    <row r="1830" spans="1:6" x14ac:dyDescent="0.3">
      <c r="A1830">
        <v>1</v>
      </c>
      <c r="B1830">
        <v>2</v>
      </c>
      <c r="D1830">
        <v>1803</v>
      </c>
      <c r="E1830">
        <v>2.4562281463336566</v>
      </c>
      <c r="F1830">
        <v>-1.4562281463336566</v>
      </c>
    </row>
    <row r="1831" spans="1:6" x14ac:dyDescent="0.3">
      <c r="A1831">
        <v>2</v>
      </c>
      <c r="B1831">
        <v>3</v>
      </c>
      <c r="D1831">
        <v>1804</v>
      </c>
      <c r="E1831">
        <v>2.8859158909994527</v>
      </c>
      <c r="F1831">
        <v>-1.8859158909994527</v>
      </c>
    </row>
    <row r="1832" spans="1:6" x14ac:dyDescent="0.3">
      <c r="A1832">
        <v>2</v>
      </c>
      <c r="B1832">
        <v>3</v>
      </c>
      <c r="D1832">
        <v>1805</v>
      </c>
      <c r="E1832">
        <v>2.8859158909994527</v>
      </c>
      <c r="F1832">
        <v>-1.8859158909994527</v>
      </c>
    </row>
    <row r="1833" spans="1:6" x14ac:dyDescent="0.3">
      <c r="A1833">
        <v>2</v>
      </c>
      <c r="B1833">
        <v>3</v>
      </c>
      <c r="D1833">
        <v>1806</v>
      </c>
      <c r="E1833">
        <v>2.8859158909994527</v>
      </c>
      <c r="F1833">
        <v>-1.8859158909994527</v>
      </c>
    </row>
    <row r="1834" spans="1:6" x14ac:dyDescent="0.3">
      <c r="A1834">
        <v>2</v>
      </c>
      <c r="B1834">
        <v>3</v>
      </c>
      <c r="D1834">
        <v>1807</v>
      </c>
      <c r="E1834">
        <v>2.8859158909994527</v>
      </c>
      <c r="F1834">
        <v>1.1140841090005473</v>
      </c>
    </row>
    <row r="1835" spans="1:6" x14ac:dyDescent="0.3">
      <c r="A1835">
        <v>3</v>
      </c>
      <c r="B1835">
        <v>2</v>
      </c>
      <c r="D1835">
        <v>1808</v>
      </c>
      <c r="E1835">
        <v>2.8859158909994527</v>
      </c>
      <c r="F1835">
        <v>-1.8859158909994527</v>
      </c>
    </row>
    <row r="1836" spans="1:6" x14ac:dyDescent="0.3">
      <c r="A1836">
        <v>3</v>
      </c>
      <c r="B1836">
        <v>2</v>
      </c>
      <c r="D1836">
        <v>1809</v>
      </c>
      <c r="E1836">
        <v>2.4562281463336566</v>
      </c>
      <c r="F1836">
        <v>-1.4562281463336566</v>
      </c>
    </row>
    <row r="1837" spans="1:6" x14ac:dyDescent="0.3">
      <c r="A1837">
        <v>1</v>
      </c>
      <c r="B1837">
        <v>3</v>
      </c>
      <c r="D1837">
        <v>1810</v>
      </c>
      <c r="E1837">
        <v>2.8859158909994527</v>
      </c>
      <c r="F1837">
        <v>-1.8859158909994527</v>
      </c>
    </row>
    <row r="1838" spans="1:6" x14ac:dyDescent="0.3">
      <c r="A1838">
        <v>1</v>
      </c>
      <c r="B1838">
        <v>3</v>
      </c>
      <c r="D1838">
        <v>1811</v>
      </c>
      <c r="E1838">
        <v>3.3156036356652487</v>
      </c>
      <c r="F1838">
        <v>-2.3156036356652487</v>
      </c>
    </row>
    <row r="1839" spans="1:6" x14ac:dyDescent="0.3">
      <c r="A1839">
        <v>1</v>
      </c>
      <c r="B1839">
        <v>3</v>
      </c>
      <c r="D1839">
        <v>1812</v>
      </c>
      <c r="E1839">
        <v>2.8859158909994527</v>
      </c>
      <c r="F1839">
        <v>-1.8859158909994527</v>
      </c>
    </row>
    <row r="1840" spans="1:6" x14ac:dyDescent="0.3">
      <c r="A1840">
        <v>0</v>
      </c>
      <c r="B1840">
        <v>3</v>
      </c>
      <c r="D1840">
        <v>1813</v>
      </c>
      <c r="E1840">
        <v>2.8859158909994527</v>
      </c>
      <c r="F1840">
        <v>-1.8859158909994527</v>
      </c>
    </row>
    <row r="1841" spans="1:6" x14ac:dyDescent="0.3">
      <c r="A1841">
        <v>6</v>
      </c>
      <c r="B1841">
        <v>4</v>
      </c>
      <c r="D1841">
        <v>1814</v>
      </c>
      <c r="E1841">
        <v>2.4562281463336566</v>
      </c>
      <c r="F1841">
        <v>-1.4562281463336566</v>
      </c>
    </row>
    <row r="1842" spans="1:6" x14ac:dyDescent="0.3">
      <c r="A1842">
        <v>2</v>
      </c>
      <c r="B1842">
        <v>3</v>
      </c>
      <c r="D1842">
        <v>1815</v>
      </c>
      <c r="E1842">
        <v>2.8859158909994527</v>
      </c>
      <c r="F1842">
        <v>-1.8859158909994527</v>
      </c>
    </row>
    <row r="1843" spans="1:6" x14ac:dyDescent="0.3">
      <c r="A1843">
        <v>2</v>
      </c>
      <c r="B1843">
        <v>3</v>
      </c>
      <c r="D1843">
        <v>1816</v>
      </c>
      <c r="E1843">
        <v>3.3156036356652487</v>
      </c>
      <c r="F1843">
        <v>0.68439636433475126</v>
      </c>
    </row>
    <row r="1844" spans="1:6" x14ac:dyDescent="0.3">
      <c r="A1844">
        <v>2</v>
      </c>
      <c r="B1844">
        <v>3</v>
      </c>
      <c r="D1844">
        <v>1817</v>
      </c>
      <c r="E1844">
        <v>2.8859158909994527</v>
      </c>
      <c r="F1844">
        <v>-1.8859158909994527</v>
      </c>
    </row>
    <row r="1845" spans="1:6" x14ac:dyDescent="0.3">
      <c r="A1845">
        <v>1</v>
      </c>
      <c r="B1845">
        <v>3</v>
      </c>
      <c r="D1845">
        <v>1818</v>
      </c>
      <c r="E1845">
        <v>2.4562281463336566</v>
      </c>
      <c r="F1845">
        <v>0.5437718536663434</v>
      </c>
    </row>
    <row r="1846" spans="1:6" x14ac:dyDescent="0.3">
      <c r="A1846">
        <v>2</v>
      </c>
      <c r="B1846">
        <v>3</v>
      </c>
      <c r="D1846">
        <v>1819</v>
      </c>
      <c r="E1846">
        <v>2.8859158909994527</v>
      </c>
      <c r="F1846">
        <v>-0.88591589099945267</v>
      </c>
    </row>
    <row r="1847" spans="1:6" x14ac:dyDescent="0.3">
      <c r="A1847">
        <v>1</v>
      </c>
      <c r="B1847">
        <v>4</v>
      </c>
      <c r="D1847">
        <v>1820</v>
      </c>
      <c r="E1847">
        <v>2.8859158909994527</v>
      </c>
      <c r="F1847">
        <v>-1.8859158909994527</v>
      </c>
    </row>
    <row r="1848" spans="1:6" x14ac:dyDescent="0.3">
      <c r="A1848">
        <v>3</v>
      </c>
      <c r="B1848">
        <v>4</v>
      </c>
      <c r="D1848">
        <v>1821</v>
      </c>
      <c r="E1848">
        <v>2.8859158909994527</v>
      </c>
      <c r="F1848">
        <v>-1.8859158909994527</v>
      </c>
    </row>
    <row r="1849" spans="1:6" x14ac:dyDescent="0.3">
      <c r="A1849">
        <v>1</v>
      </c>
      <c r="B1849">
        <v>3</v>
      </c>
      <c r="D1849">
        <v>1822</v>
      </c>
      <c r="E1849">
        <v>2.8859158909994527</v>
      </c>
      <c r="F1849">
        <v>-0.88591589099945267</v>
      </c>
    </row>
    <row r="1850" spans="1:6" x14ac:dyDescent="0.3">
      <c r="A1850">
        <v>3</v>
      </c>
      <c r="B1850">
        <v>3</v>
      </c>
      <c r="D1850">
        <v>1823</v>
      </c>
      <c r="E1850">
        <v>3.3156036356652487</v>
      </c>
      <c r="F1850">
        <v>5.6843963643347513</v>
      </c>
    </row>
    <row r="1851" spans="1:6" x14ac:dyDescent="0.3">
      <c r="A1851">
        <v>2</v>
      </c>
      <c r="B1851">
        <v>3</v>
      </c>
      <c r="D1851">
        <v>1824</v>
      </c>
      <c r="E1851">
        <v>2.4562281463336566</v>
      </c>
      <c r="F1851">
        <v>-1.4562281463336566</v>
      </c>
    </row>
    <row r="1852" spans="1:6" x14ac:dyDescent="0.3">
      <c r="A1852">
        <v>3</v>
      </c>
      <c r="B1852">
        <v>4</v>
      </c>
      <c r="D1852">
        <v>1825</v>
      </c>
      <c r="E1852">
        <v>5.46404235899423</v>
      </c>
      <c r="F1852">
        <v>-4.46404235899423</v>
      </c>
    </row>
    <row r="1853" spans="1:6" x14ac:dyDescent="0.3">
      <c r="A1853">
        <v>3</v>
      </c>
      <c r="B1853">
        <v>4</v>
      </c>
      <c r="D1853">
        <v>1826</v>
      </c>
      <c r="E1853">
        <v>3.3156036356652487</v>
      </c>
      <c r="F1853">
        <v>1.6843963643347513</v>
      </c>
    </row>
    <row r="1854" spans="1:6" x14ac:dyDescent="0.3">
      <c r="A1854">
        <v>2</v>
      </c>
      <c r="B1854">
        <v>2</v>
      </c>
      <c r="D1854">
        <v>1827</v>
      </c>
      <c r="E1854">
        <v>2.8859158909994527</v>
      </c>
      <c r="F1854">
        <v>-1.8859158909994527</v>
      </c>
    </row>
    <row r="1855" spans="1:6" x14ac:dyDescent="0.3">
      <c r="A1855">
        <v>0</v>
      </c>
      <c r="B1855">
        <v>3</v>
      </c>
      <c r="D1855">
        <v>1828</v>
      </c>
      <c r="E1855">
        <v>2.4562281463336566</v>
      </c>
      <c r="F1855">
        <v>-1.4562281463336566</v>
      </c>
    </row>
    <row r="1856" spans="1:6" x14ac:dyDescent="0.3">
      <c r="A1856">
        <v>0</v>
      </c>
      <c r="B1856">
        <v>3</v>
      </c>
      <c r="D1856">
        <v>1829</v>
      </c>
      <c r="E1856">
        <v>2.4562281463336566</v>
      </c>
      <c r="F1856">
        <v>-1.4562281463336566</v>
      </c>
    </row>
    <row r="1857" spans="1:6" x14ac:dyDescent="0.3">
      <c r="A1857">
        <v>1</v>
      </c>
      <c r="B1857">
        <v>3</v>
      </c>
      <c r="D1857">
        <v>1830</v>
      </c>
      <c r="E1857">
        <v>2.8859158909994527</v>
      </c>
      <c r="F1857">
        <v>-0.88591589099945267</v>
      </c>
    </row>
    <row r="1858" spans="1:6" x14ac:dyDescent="0.3">
      <c r="A1858">
        <v>1</v>
      </c>
      <c r="B1858">
        <v>2</v>
      </c>
      <c r="D1858">
        <v>1831</v>
      </c>
      <c r="E1858">
        <v>2.8859158909994527</v>
      </c>
      <c r="F1858">
        <v>-0.88591589099945267</v>
      </c>
    </row>
    <row r="1859" spans="1:6" x14ac:dyDescent="0.3">
      <c r="A1859">
        <v>3</v>
      </c>
      <c r="B1859">
        <v>2</v>
      </c>
      <c r="D1859">
        <v>1832</v>
      </c>
      <c r="E1859">
        <v>2.8859158909994527</v>
      </c>
      <c r="F1859">
        <v>-0.88591589099945267</v>
      </c>
    </row>
    <row r="1860" spans="1:6" x14ac:dyDescent="0.3">
      <c r="A1860">
        <v>1</v>
      </c>
      <c r="B1860">
        <v>3</v>
      </c>
      <c r="D1860">
        <v>1833</v>
      </c>
      <c r="E1860">
        <v>2.8859158909994527</v>
      </c>
      <c r="F1860">
        <v>-0.88591589099945267</v>
      </c>
    </row>
    <row r="1861" spans="1:6" x14ac:dyDescent="0.3">
      <c r="A1861">
        <v>1</v>
      </c>
      <c r="B1861">
        <v>4</v>
      </c>
      <c r="D1861">
        <v>1834</v>
      </c>
      <c r="E1861">
        <v>2.4562281463336566</v>
      </c>
      <c r="F1861">
        <v>0.5437718536663434</v>
      </c>
    </row>
    <row r="1862" spans="1:6" x14ac:dyDescent="0.3">
      <c r="A1862">
        <v>3</v>
      </c>
      <c r="B1862">
        <v>2</v>
      </c>
      <c r="D1862">
        <v>1835</v>
      </c>
      <c r="E1862">
        <v>2.4562281463336566</v>
      </c>
      <c r="F1862">
        <v>0.5437718536663434</v>
      </c>
    </row>
    <row r="1863" spans="1:6" x14ac:dyDescent="0.3">
      <c r="A1863">
        <v>2</v>
      </c>
      <c r="B1863">
        <v>4</v>
      </c>
      <c r="D1863">
        <v>1836</v>
      </c>
      <c r="E1863">
        <v>2.8859158909994527</v>
      </c>
      <c r="F1863">
        <v>-1.8859158909994527</v>
      </c>
    </row>
    <row r="1864" spans="1:6" x14ac:dyDescent="0.3">
      <c r="A1864">
        <v>1</v>
      </c>
      <c r="B1864">
        <v>2</v>
      </c>
      <c r="D1864">
        <v>1837</v>
      </c>
      <c r="E1864">
        <v>2.8859158909994527</v>
      </c>
      <c r="F1864">
        <v>-1.8859158909994527</v>
      </c>
    </row>
    <row r="1865" spans="1:6" x14ac:dyDescent="0.3">
      <c r="A1865">
        <v>4</v>
      </c>
      <c r="B1865">
        <v>3</v>
      </c>
      <c r="D1865">
        <v>1838</v>
      </c>
      <c r="E1865">
        <v>2.8859158909994527</v>
      </c>
      <c r="F1865">
        <v>-1.8859158909994527</v>
      </c>
    </row>
    <row r="1866" spans="1:6" x14ac:dyDescent="0.3">
      <c r="A1866">
        <v>1</v>
      </c>
      <c r="B1866">
        <v>3</v>
      </c>
      <c r="D1866">
        <v>1839</v>
      </c>
      <c r="E1866">
        <v>2.8859158909994527</v>
      </c>
      <c r="F1866">
        <v>-2.8859158909994527</v>
      </c>
    </row>
    <row r="1867" spans="1:6" x14ac:dyDescent="0.3">
      <c r="A1867">
        <v>1</v>
      </c>
      <c r="B1867">
        <v>3</v>
      </c>
      <c r="D1867">
        <v>1840</v>
      </c>
      <c r="E1867">
        <v>3.3156036356652487</v>
      </c>
      <c r="F1867">
        <v>2.6843963643347513</v>
      </c>
    </row>
    <row r="1868" spans="1:6" x14ac:dyDescent="0.3">
      <c r="A1868">
        <v>2</v>
      </c>
      <c r="B1868">
        <v>3</v>
      </c>
      <c r="D1868">
        <v>1841</v>
      </c>
      <c r="E1868">
        <v>2.8859158909994527</v>
      </c>
      <c r="F1868">
        <v>-0.88591589099945267</v>
      </c>
    </row>
    <row r="1869" spans="1:6" x14ac:dyDescent="0.3">
      <c r="A1869">
        <v>5</v>
      </c>
      <c r="B1869">
        <v>5</v>
      </c>
      <c r="D1869">
        <v>1842</v>
      </c>
      <c r="E1869">
        <v>2.8859158909994527</v>
      </c>
      <c r="F1869">
        <v>-0.88591589099945267</v>
      </c>
    </row>
    <row r="1870" spans="1:6" x14ac:dyDescent="0.3">
      <c r="A1870">
        <v>2</v>
      </c>
      <c r="B1870">
        <v>3</v>
      </c>
      <c r="D1870">
        <v>1843</v>
      </c>
      <c r="E1870">
        <v>2.8859158909994527</v>
      </c>
      <c r="F1870">
        <v>-0.88591589099945267</v>
      </c>
    </row>
    <row r="1871" spans="1:6" x14ac:dyDescent="0.3">
      <c r="A1871">
        <v>4</v>
      </c>
      <c r="B1871">
        <v>4</v>
      </c>
      <c r="D1871">
        <v>1844</v>
      </c>
      <c r="E1871">
        <v>2.8859158909994527</v>
      </c>
      <c r="F1871">
        <v>-1.8859158909994527</v>
      </c>
    </row>
    <row r="1872" spans="1:6" x14ac:dyDescent="0.3">
      <c r="A1872">
        <v>1</v>
      </c>
      <c r="B1872">
        <v>2</v>
      </c>
      <c r="D1872">
        <v>1845</v>
      </c>
      <c r="E1872">
        <v>2.8859158909994527</v>
      </c>
      <c r="F1872">
        <v>-0.88591589099945267</v>
      </c>
    </row>
    <row r="1873" spans="1:6" x14ac:dyDescent="0.3">
      <c r="A1873">
        <v>2</v>
      </c>
      <c r="B1873">
        <v>3</v>
      </c>
      <c r="D1873">
        <v>1846</v>
      </c>
      <c r="E1873">
        <v>3.3156036356652487</v>
      </c>
      <c r="F1873">
        <v>-2.3156036356652487</v>
      </c>
    </row>
    <row r="1874" spans="1:6" x14ac:dyDescent="0.3">
      <c r="A1874">
        <v>1</v>
      </c>
      <c r="B1874">
        <v>3</v>
      </c>
      <c r="D1874">
        <v>1847</v>
      </c>
      <c r="E1874">
        <v>3.3156036356652487</v>
      </c>
      <c r="F1874">
        <v>-0.31560363566524874</v>
      </c>
    </row>
    <row r="1875" spans="1:6" x14ac:dyDescent="0.3">
      <c r="A1875">
        <v>1</v>
      </c>
      <c r="B1875">
        <v>3</v>
      </c>
      <c r="D1875">
        <v>1848</v>
      </c>
      <c r="E1875">
        <v>2.8859158909994527</v>
      </c>
      <c r="F1875">
        <v>-1.8859158909994527</v>
      </c>
    </row>
    <row r="1876" spans="1:6" x14ac:dyDescent="0.3">
      <c r="A1876">
        <v>2</v>
      </c>
      <c r="B1876">
        <v>2</v>
      </c>
      <c r="D1876">
        <v>1849</v>
      </c>
      <c r="E1876">
        <v>2.8859158909994527</v>
      </c>
      <c r="F1876">
        <v>0.11408410900054733</v>
      </c>
    </row>
    <row r="1877" spans="1:6" x14ac:dyDescent="0.3">
      <c r="A1877">
        <v>2</v>
      </c>
      <c r="B1877">
        <v>4</v>
      </c>
      <c r="D1877">
        <v>1850</v>
      </c>
      <c r="E1877">
        <v>2.8859158909994527</v>
      </c>
      <c r="F1877">
        <v>-0.88591589099945267</v>
      </c>
    </row>
    <row r="1878" spans="1:6" x14ac:dyDescent="0.3">
      <c r="A1878">
        <v>2</v>
      </c>
      <c r="B1878">
        <v>3</v>
      </c>
      <c r="D1878">
        <v>1851</v>
      </c>
      <c r="E1878">
        <v>3.3156036356652487</v>
      </c>
      <c r="F1878">
        <v>-0.31560363566524874</v>
      </c>
    </row>
    <row r="1879" spans="1:6" x14ac:dyDescent="0.3">
      <c r="A1879">
        <v>1</v>
      </c>
      <c r="B1879">
        <v>2</v>
      </c>
      <c r="D1879">
        <v>1852</v>
      </c>
      <c r="E1879">
        <v>3.3156036356652487</v>
      </c>
      <c r="F1879">
        <v>-0.31560363566524874</v>
      </c>
    </row>
    <row r="1880" spans="1:6" x14ac:dyDescent="0.3">
      <c r="A1880">
        <v>2</v>
      </c>
      <c r="B1880">
        <v>4</v>
      </c>
      <c r="D1880">
        <v>1853</v>
      </c>
      <c r="E1880">
        <v>2.4562281463336566</v>
      </c>
      <c r="F1880">
        <v>-0.4562281463336566</v>
      </c>
    </row>
    <row r="1881" spans="1:6" x14ac:dyDescent="0.3">
      <c r="A1881">
        <v>4</v>
      </c>
      <c r="B1881">
        <v>4</v>
      </c>
      <c r="D1881">
        <v>1854</v>
      </c>
      <c r="E1881">
        <v>2.8859158909994527</v>
      </c>
      <c r="F1881">
        <v>-2.8859158909994527</v>
      </c>
    </row>
    <row r="1882" spans="1:6" x14ac:dyDescent="0.3">
      <c r="A1882">
        <v>2</v>
      </c>
      <c r="B1882">
        <v>4</v>
      </c>
      <c r="D1882">
        <v>1855</v>
      </c>
      <c r="E1882">
        <v>2.8859158909994527</v>
      </c>
      <c r="F1882">
        <v>-2.8859158909994527</v>
      </c>
    </row>
    <row r="1883" spans="1:6" x14ac:dyDescent="0.3">
      <c r="A1883">
        <v>2</v>
      </c>
      <c r="B1883">
        <v>3</v>
      </c>
      <c r="D1883">
        <v>1856</v>
      </c>
      <c r="E1883">
        <v>2.8859158909994527</v>
      </c>
      <c r="F1883">
        <v>-1.8859158909994527</v>
      </c>
    </row>
    <row r="1884" spans="1:6" x14ac:dyDescent="0.3">
      <c r="A1884">
        <v>2</v>
      </c>
      <c r="B1884">
        <v>3</v>
      </c>
      <c r="D1884">
        <v>1857</v>
      </c>
      <c r="E1884">
        <v>2.4562281463336566</v>
      </c>
      <c r="F1884">
        <v>-1.4562281463336566</v>
      </c>
    </row>
    <row r="1885" spans="1:6" x14ac:dyDescent="0.3">
      <c r="A1885">
        <v>2</v>
      </c>
      <c r="B1885">
        <v>3</v>
      </c>
      <c r="D1885">
        <v>1858</v>
      </c>
      <c r="E1885">
        <v>2.4562281463336566</v>
      </c>
      <c r="F1885">
        <v>0.5437718536663434</v>
      </c>
    </row>
    <row r="1886" spans="1:6" x14ac:dyDescent="0.3">
      <c r="A1886">
        <v>1</v>
      </c>
      <c r="B1886">
        <v>2</v>
      </c>
      <c r="D1886">
        <v>1859</v>
      </c>
      <c r="E1886">
        <v>2.8859158909994527</v>
      </c>
      <c r="F1886">
        <v>-1.8859158909994527</v>
      </c>
    </row>
    <row r="1887" spans="1:6" x14ac:dyDescent="0.3">
      <c r="A1887">
        <v>1</v>
      </c>
      <c r="B1887">
        <v>2</v>
      </c>
      <c r="D1887">
        <v>1860</v>
      </c>
      <c r="E1887">
        <v>3.3156036356652487</v>
      </c>
      <c r="F1887">
        <v>-2.3156036356652487</v>
      </c>
    </row>
    <row r="1888" spans="1:6" x14ac:dyDescent="0.3">
      <c r="A1888">
        <v>1</v>
      </c>
      <c r="B1888">
        <v>2</v>
      </c>
      <c r="D1888">
        <v>1861</v>
      </c>
      <c r="E1888">
        <v>2.4562281463336566</v>
      </c>
      <c r="F1888">
        <v>0.5437718536663434</v>
      </c>
    </row>
    <row r="1889" spans="1:6" x14ac:dyDescent="0.3">
      <c r="A1889">
        <v>2</v>
      </c>
      <c r="B1889">
        <v>4</v>
      </c>
      <c r="D1889">
        <v>1862</v>
      </c>
      <c r="E1889">
        <v>3.3156036356652487</v>
      </c>
      <c r="F1889">
        <v>-1.3156036356652487</v>
      </c>
    </row>
    <row r="1890" spans="1:6" x14ac:dyDescent="0.3">
      <c r="A1890">
        <v>1</v>
      </c>
      <c r="B1890">
        <v>3</v>
      </c>
      <c r="D1890">
        <v>1863</v>
      </c>
      <c r="E1890">
        <v>2.4562281463336566</v>
      </c>
      <c r="F1890">
        <v>-1.4562281463336566</v>
      </c>
    </row>
    <row r="1891" spans="1:6" x14ac:dyDescent="0.3">
      <c r="A1891">
        <v>2</v>
      </c>
      <c r="B1891">
        <v>3</v>
      </c>
      <c r="D1891">
        <v>1864</v>
      </c>
      <c r="E1891">
        <v>2.8859158909994527</v>
      </c>
      <c r="F1891">
        <v>1.1140841090005473</v>
      </c>
    </row>
    <row r="1892" spans="1:6" x14ac:dyDescent="0.3">
      <c r="A1892">
        <v>2</v>
      </c>
      <c r="B1892">
        <v>3</v>
      </c>
      <c r="D1892">
        <v>1865</v>
      </c>
      <c r="E1892">
        <v>2.8859158909994527</v>
      </c>
      <c r="F1892">
        <v>-1.8859158909994527</v>
      </c>
    </row>
    <row r="1893" spans="1:6" x14ac:dyDescent="0.3">
      <c r="A1893">
        <v>2</v>
      </c>
      <c r="B1893">
        <v>4</v>
      </c>
      <c r="D1893">
        <v>1866</v>
      </c>
      <c r="E1893">
        <v>2.8859158909994527</v>
      </c>
      <c r="F1893">
        <v>-1.8859158909994527</v>
      </c>
    </row>
    <row r="1894" spans="1:6" x14ac:dyDescent="0.3">
      <c r="A1894">
        <v>2</v>
      </c>
      <c r="B1894">
        <v>2</v>
      </c>
      <c r="D1894">
        <v>1867</v>
      </c>
      <c r="E1894">
        <v>2.8859158909994527</v>
      </c>
      <c r="F1894">
        <v>-0.88591589099945267</v>
      </c>
    </row>
    <row r="1895" spans="1:6" x14ac:dyDescent="0.3">
      <c r="A1895">
        <v>1</v>
      </c>
      <c r="B1895">
        <v>3</v>
      </c>
      <c r="D1895">
        <v>1868</v>
      </c>
      <c r="E1895">
        <v>3.7452913803310453</v>
      </c>
      <c r="F1895">
        <v>1.2547086196689547</v>
      </c>
    </row>
    <row r="1896" spans="1:6" x14ac:dyDescent="0.3">
      <c r="A1896">
        <v>5</v>
      </c>
      <c r="B1896">
        <v>5</v>
      </c>
      <c r="D1896">
        <v>1869</v>
      </c>
      <c r="E1896">
        <v>2.8859158909994527</v>
      </c>
      <c r="F1896">
        <v>-0.88591589099945267</v>
      </c>
    </row>
    <row r="1897" spans="1:6" x14ac:dyDescent="0.3">
      <c r="A1897">
        <v>2</v>
      </c>
      <c r="B1897">
        <v>3</v>
      </c>
      <c r="D1897">
        <v>1870</v>
      </c>
      <c r="E1897">
        <v>3.3156036356652487</v>
      </c>
      <c r="F1897">
        <v>0.68439636433475126</v>
      </c>
    </row>
    <row r="1898" spans="1:6" x14ac:dyDescent="0.3">
      <c r="A1898">
        <v>1</v>
      </c>
      <c r="B1898">
        <v>4</v>
      </c>
      <c r="D1898">
        <v>1871</v>
      </c>
      <c r="E1898">
        <v>2.4562281463336566</v>
      </c>
      <c r="F1898">
        <v>-1.4562281463336566</v>
      </c>
    </row>
    <row r="1899" spans="1:6" x14ac:dyDescent="0.3">
      <c r="A1899">
        <v>2</v>
      </c>
      <c r="B1899">
        <v>3</v>
      </c>
      <c r="D1899">
        <v>1872</v>
      </c>
      <c r="E1899">
        <v>2.8859158909994527</v>
      </c>
      <c r="F1899">
        <v>-0.88591589099945267</v>
      </c>
    </row>
    <row r="1900" spans="1:6" x14ac:dyDescent="0.3">
      <c r="A1900">
        <v>1</v>
      </c>
      <c r="B1900">
        <v>2</v>
      </c>
      <c r="D1900">
        <v>1873</v>
      </c>
      <c r="E1900">
        <v>2.8859158909994527</v>
      </c>
      <c r="F1900">
        <v>-1.8859158909994527</v>
      </c>
    </row>
    <row r="1901" spans="1:6" x14ac:dyDescent="0.3">
      <c r="A1901">
        <v>3</v>
      </c>
      <c r="B1901">
        <v>4</v>
      </c>
      <c r="D1901">
        <v>1874</v>
      </c>
      <c r="E1901">
        <v>2.8859158909994527</v>
      </c>
      <c r="F1901">
        <v>-1.8859158909994527</v>
      </c>
    </row>
    <row r="1902" spans="1:6" x14ac:dyDescent="0.3">
      <c r="A1902">
        <v>2</v>
      </c>
      <c r="B1902">
        <v>3</v>
      </c>
      <c r="D1902">
        <v>1875</v>
      </c>
      <c r="E1902">
        <v>2.4562281463336566</v>
      </c>
      <c r="F1902">
        <v>-0.4562281463336566</v>
      </c>
    </row>
    <row r="1903" spans="1:6" x14ac:dyDescent="0.3">
      <c r="A1903">
        <v>6</v>
      </c>
      <c r="B1903">
        <v>4</v>
      </c>
      <c r="D1903">
        <v>1876</v>
      </c>
      <c r="E1903">
        <v>3.3156036356652487</v>
      </c>
      <c r="F1903">
        <v>-1.3156036356652487</v>
      </c>
    </row>
    <row r="1904" spans="1:6" x14ac:dyDescent="0.3">
      <c r="A1904">
        <v>1</v>
      </c>
      <c r="B1904">
        <v>2</v>
      </c>
      <c r="D1904">
        <v>1877</v>
      </c>
      <c r="E1904">
        <v>2.8859158909994527</v>
      </c>
      <c r="F1904">
        <v>-0.88591589099945267</v>
      </c>
    </row>
    <row r="1905" spans="1:6" x14ac:dyDescent="0.3">
      <c r="A1905">
        <v>5</v>
      </c>
      <c r="B1905">
        <v>4</v>
      </c>
      <c r="D1905">
        <v>1878</v>
      </c>
      <c r="E1905">
        <v>2.4562281463336566</v>
      </c>
      <c r="F1905">
        <v>-1.4562281463336566</v>
      </c>
    </row>
    <row r="1906" spans="1:6" x14ac:dyDescent="0.3">
      <c r="A1906">
        <v>0</v>
      </c>
      <c r="B1906">
        <v>3</v>
      </c>
      <c r="D1906">
        <v>1879</v>
      </c>
      <c r="E1906">
        <v>3.3156036356652487</v>
      </c>
      <c r="F1906">
        <v>-1.3156036356652487</v>
      </c>
    </row>
    <row r="1907" spans="1:6" x14ac:dyDescent="0.3">
      <c r="A1907">
        <v>2</v>
      </c>
      <c r="B1907">
        <v>3</v>
      </c>
      <c r="D1907">
        <v>1880</v>
      </c>
      <c r="E1907">
        <v>3.3156036356652487</v>
      </c>
      <c r="F1907">
        <v>0.68439636433475126</v>
      </c>
    </row>
    <row r="1908" spans="1:6" x14ac:dyDescent="0.3">
      <c r="A1908">
        <v>4</v>
      </c>
      <c r="B1908">
        <v>6</v>
      </c>
      <c r="D1908">
        <v>1881</v>
      </c>
      <c r="E1908">
        <v>3.3156036356652487</v>
      </c>
      <c r="F1908">
        <v>-1.3156036356652487</v>
      </c>
    </row>
    <row r="1909" spans="1:6" x14ac:dyDescent="0.3">
      <c r="A1909">
        <v>1</v>
      </c>
      <c r="B1909">
        <v>3</v>
      </c>
      <c r="D1909">
        <v>1882</v>
      </c>
      <c r="E1909">
        <v>2.8859158909994527</v>
      </c>
      <c r="F1909">
        <v>-0.88591589099945267</v>
      </c>
    </row>
    <row r="1910" spans="1:6" x14ac:dyDescent="0.3">
      <c r="A1910">
        <v>2</v>
      </c>
      <c r="B1910">
        <v>2</v>
      </c>
      <c r="D1910">
        <v>1883</v>
      </c>
      <c r="E1910">
        <v>2.8859158909994527</v>
      </c>
      <c r="F1910">
        <v>-0.88591589099945267</v>
      </c>
    </row>
    <row r="1911" spans="1:6" x14ac:dyDescent="0.3">
      <c r="A1911">
        <v>2</v>
      </c>
      <c r="B1911">
        <v>3</v>
      </c>
      <c r="D1911">
        <v>1884</v>
      </c>
      <c r="E1911">
        <v>2.8859158909994527</v>
      </c>
      <c r="F1911">
        <v>-0.88591589099945267</v>
      </c>
    </row>
    <row r="1912" spans="1:6" x14ac:dyDescent="0.3">
      <c r="A1912">
        <v>3</v>
      </c>
      <c r="B1912">
        <v>3</v>
      </c>
      <c r="D1912">
        <v>1885</v>
      </c>
      <c r="E1912">
        <v>2.4562281463336566</v>
      </c>
      <c r="F1912">
        <v>-1.4562281463336566</v>
      </c>
    </row>
    <row r="1913" spans="1:6" x14ac:dyDescent="0.3">
      <c r="A1913">
        <v>2</v>
      </c>
      <c r="B1913">
        <v>4</v>
      </c>
      <c r="D1913">
        <v>1886</v>
      </c>
      <c r="E1913">
        <v>2.4562281463336566</v>
      </c>
      <c r="F1913">
        <v>-1.4562281463336566</v>
      </c>
    </row>
    <row r="1914" spans="1:6" x14ac:dyDescent="0.3">
      <c r="A1914">
        <v>2</v>
      </c>
      <c r="B1914">
        <v>4</v>
      </c>
      <c r="D1914">
        <v>1887</v>
      </c>
      <c r="E1914">
        <v>2.4562281463336566</v>
      </c>
      <c r="F1914">
        <v>-1.4562281463336566</v>
      </c>
    </row>
    <row r="1915" spans="1:6" x14ac:dyDescent="0.3">
      <c r="A1915">
        <v>1</v>
      </c>
      <c r="B1915">
        <v>2</v>
      </c>
      <c r="D1915">
        <v>1888</v>
      </c>
      <c r="E1915">
        <v>3.3156036356652487</v>
      </c>
      <c r="F1915">
        <v>-1.3156036356652487</v>
      </c>
    </row>
    <row r="1916" spans="1:6" x14ac:dyDescent="0.3">
      <c r="A1916">
        <v>1</v>
      </c>
      <c r="B1916">
        <v>2</v>
      </c>
      <c r="D1916">
        <v>1889</v>
      </c>
      <c r="E1916">
        <v>2.8859158909994527</v>
      </c>
      <c r="F1916">
        <v>-1.8859158909994527</v>
      </c>
    </row>
    <row r="1917" spans="1:6" x14ac:dyDescent="0.3">
      <c r="A1917">
        <v>1</v>
      </c>
      <c r="B1917">
        <v>3</v>
      </c>
      <c r="D1917">
        <v>1890</v>
      </c>
      <c r="E1917">
        <v>2.8859158909994527</v>
      </c>
      <c r="F1917">
        <v>-0.88591589099945267</v>
      </c>
    </row>
    <row r="1918" spans="1:6" x14ac:dyDescent="0.3">
      <c r="A1918">
        <v>1</v>
      </c>
      <c r="B1918">
        <v>3</v>
      </c>
      <c r="D1918">
        <v>1891</v>
      </c>
      <c r="E1918">
        <v>2.8859158909994527</v>
      </c>
      <c r="F1918">
        <v>-0.88591589099945267</v>
      </c>
    </row>
    <row r="1919" spans="1:6" x14ac:dyDescent="0.3">
      <c r="A1919">
        <v>2</v>
      </c>
      <c r="B1919">
        <v>3</v>
      </c>
      <c r="D1919">
        <v>1892</v>
      </c>
      <c r="E1919">
        <v>3.3156036356652487</v>
      </c>
      <c r="F1919">
        <v>-1.3156036356652487</v>
      </c>
    </row>
    <row r="1920" spans="1:6" x14ac:dyDescent="0.3">
      <c r="A1920">
        <v>1</v>
      </c>
      <c r="B1920">
        <v>3</v>
      </c>
      <c r="D1920">
        <v>1893</v>
      </c>
      <c r="E1920">
        <v>2.4562281463336566</v>
      </c>
      <c r="F1920">
        <v>-0.4562281463336566</v>
      </c>
    </row>
    <row r="1921" spans="1:6" x14ac:dyDescent="0.3">
      <c r="A1921">
        <v>1</v>
      </c>
      <c r="B1921">
        <v>3</v>
      </c>
      <c r="D1921">
        <v>1894</v>
      </c>
      <c r="E1921">
        <v>2.8859158909994527</v>
      </c>
      <c r="F1921">
        <v>-1.8859158909994527</v>
      </c>
    </row>
    <row r="1922" spans="1:6" x14ac:dyDescent="0.3">
      <c r="A1922">
        <v>2</v>
      </c>
      <c r="B1922">
        <v>3</v>
      </c>
      <c r="D1922">
        <v>1895</v>
      </c>
      <c r="E1922">
        <v>3.7452913803310453</v>
      </c>
      <c r="F1922">
        <v>1.2547086196689547</v>
      </c>
    </row>
    <row r="1923" spans="1:6" x14ac:dyDescent="0.3">
      <c r="A1923">
        <v>3</v>
      </c>
      <c r="B1923">
        <v>3</v>
      </c>
      <c r="D1923">
        <v>1896</v>
      </c>
      <c r="E1923">
        <v>2.8859158909994527</v>
      </c>
      <c r="F1923">
        <v>-0.88591589099945267</v>
      </c>
    </row>
    <row r="1924" spans="1:6" x14ac:dyDescent="0.3">
      <c r="A1924">
        <v>4</v>
      </c>
      <c r="B1924">
        <v>5</v>
      </c>
      <c r="D1924">
        <v>1897</v>
      </c>
      <c r="E1924">
        <v>3.3156036356652487</v>
      </c>
      <c r="F1924">
        <v>-2.3156036356652487</v>
      </c>
    </row>
    <row r="1925" spans="1:6" x14ac:dyDescent="0.3">
      <c r="A1925">
        <v>1</v>
      </c>
      <c r="B1925">
        <v>2</v>
      </c>
      <c r="D1925">
        <v>1898</v>
      </c>
      <c r="E1925">
        <v>2.8859158909994527</v>
      </c>
      <c r="F1925">
        <v>-0.88591589099945267</v>
      </c>
    </row>
    <row r="1926" spans="1:6" x14ac:dyDescent="0.3">
      <c r="A1926">
        <v>1</v>
      </c>
      <c r="B1926">
        <v>3</v>
      </c>
      <c r="D1926">
        <v>1899</v>
      </c>
      <c r="E1926">
        <v>2.4562281463336566</v>
      </c>
      <c r="F1926">
        <v>-1.4562281463336566</v>
      </c>
    </row>
    <row r="1927" spans="1:6" x14ac:dyDescent="0.3">
      <c r="A1927">
        <v>1</v>
      </c>
      <c r="B1927">
        <v>3</v>
      </c>
      <c r="D1927">
        <v>1900</v>
      </c>
      <c r="E1927">
        <v>3.3156036356652487</v>
      </c>
      <c r="F1927">
        <v>-0.31560363566524874</v>
      </c>
    </row>
    <row r="1928" spans="1:6" x14ac:dyDescent="0.3">
      <c r="A1928">
        <v>1</v>
      </c>
      <c r="B1928">
        <v>3</v>
      </c>
      <c r="D1928">
        <v>1901</v>
      </c>
      <c r="E1928">
        <v>2.8859158909994527</v>
      </c>
      <c r="F1928">
        <v>-0.88591589099945267</v>
      </c>
    </row>
    <row r="1929" spans="1:6" x14ac:dyDescent="0.3">
      <c r="A1929">
        <v>3</v>
      </c>
      <c r="B1929">
        <v>6</v>
      </c>
      <c r="D1929">
        <v>1902</v>
      </c>
      <c r="E1929">
        <v>3.3156036356652487</v>
      </c>
      <c r="F1929">
        <v>2.6843963643347513</v>
      </c>
    </row>
    <row r="1930" spans="1:6" x14ac:dyDescent="0.3">
      <c r="A1930">
        <v>1</v>
      </c>
      <c r="B1930">
        <v>2</v>
      </c>
      <c r="D1930">
        <v>1903</v>
      </c>
      <c r="E1930">
        <v>2.4562281463336566</v>
      </c>
      <c r="F1930">
        <v>-1.4562281463336566</v>
      </c>
    </row>
    <row r="1931" spans="1:6" x14ac:dyDescent="0.3">
      <c r="A1931">
        <v>1</v>
      </c>
      <c r="B1931">
        <v>2</v>
      </c>
      <c r="D1931">
        <v>1904</v>
      </c>
      <c r="E1931">
        <v>3.3156036356652487</v>
      </c>
      <c r="F1931">
        <v>1.6843963643347513</v>
      </c>
    </row>
    <row r="1932" spans="1:6" x14ac:dyDescent="0.3">
      <c r="A1932">
        <v>2</v>
      </c>
      <c r="B1932">
        <v>4</v>
      </c>
      <c r="D1932">
        <v>1905</v>
      </c>
      <c r="E1932">
        <v>2.8859158909994527</v>
      </c>
      <c r="F1932">
        <v>-2.8859158909994527</v>
      </c>
    </row>
    <row r="1933" spans="1:6" x14ac:dyDescent="0.3">
      <c r="A1933">
        <v>0</v>
      </c>
      <c r="B1933">
        <v>3</v>
      </c>
      <c r="D1933">
        <v>1906</v>
      </c>
      <c r="E1933">
        <v>2.8859158909994527</v>
      </c>
      <c r="F1933">
        <v>-0.88591589099945267</v>
      </c>
    </row>
    <row r="1934" spans="1:6" x14ac:dyDescent="0.3">
      <c r="A1934">
        <v>2</v>
      </c>
      <c r="B1934">
        <v>3</v>
      </c>
      <c r="D1934">
        <v>1907</v>
      </c>
      <c r="E1934">
        <v>4.1749791249968418</v>
      </c>
      <c r="F1934">
        <v>-0.17497912499684176</v>
      </c>
    </row>
    <row r="1935" spans="1:6" x14ac:dyDescent="0.3">
      <c r="A1935">
        <v>1</v>
      </c>
      <c r="B1935">
        <v>2</v>
      </c>
      <c r="D1935">
        <v>1908</v>
      </c>
      <c r="E1935">
        <v>2.8859158909994527</v>
      </c>
      <c r="F1935">
        <v>-1.8859158909994527</v>
      </c>
    </row>
    <row r="1936" spans="1:6" x14ac:dyDescent="0.3">
      <c r="A1936">
        <v>2</v>
      </c>
      <c r="B1936">
        <v>4</v>
      </c>
      <c r="D1936">
        <v>1909</v>
      </c>
      <c r="E1936">
        <v>2.4562281463336566</v>
      </c>
      <c r="F1936">
        <v>-0.4562281463336566</v>
      </c>
    </row>
    <row r="1937" spans="1:6" x14ac:dyDescent="0.3">
      <c r="A1937">
        <v>2</v>
      </c>
      <c r="B1937">
        <v>3</v>
      </c>
      <c r="D1937">
        <v>1910</v>
      </c>
      <c r="E1937">
        <v>2.8859158909994527</v>
      </c>
      <c r="F1937">
        <v>-0.88591589099945267</v>
      </c>
    </row>
    <row r="1938" spans="1:6" x14ac:dyDescent="0.3">
      <c r="A1938">
        <v>1</v>
      </c>
      <c r="B1938">
        <v>2</v>
      </c>
      <c r="D1938">
        <v>1911</v>
      </c>
      <c r="E1938">
        <v>2.8859158909994527</v>
      </c>
      <c r="F1938">
        <v>0.11408410900054733</v>
      </c>
    </row>
    <row r="1939" spans="1:6" x14ac:dyDescent="0.3">
      <c r="A1939">
        <v>2</v>
      </c>
      <c r="B1939">
        <v>3</v>
      </c>
      <c r="D1939">
        <v>1912</v>
      </c>
      <c r="E1939">
        <v>3.3156036356652487</v>
      </c>
      <c r="F1939">
        <v>-1.3156036356652487</v>
      </c>
    </row>
    <row r="1940" spans="1:6" x14ac:dyDescent="0.3">
      <c r="A1940">
        <v>3</v>
      </c>
      <c r="B1940">
        <v>5</v>
      </c>
      <c r="D1940">
        <v>1913</v>
      </c>
      <c r="E1940">
        <v>3.3156036356652487</v>
      </c>
      <c r="F1940">
        <v>-1.3156036356652487</v>
      </c>
    </row>
    <row r="1941" spans="1:6" x14ac:dyDescent="0.3">
      <c r="A1941">
        <v>3</v>
      </c>
      <c r="B1941">
        <v>5</v>
      </c>
      <c r="D1941">
        <v>1914</v>
      </c>
      <c r="E1941">
        <v>2.4562281463336566</v>
      </c>
      <c r="F1941">
        <v>-1.4562281463336566</v>
      </c>
    </row>
    <row r="1942" spans="1:6" x14ac:dyDescent="0.3">
      <c r="A1942">
        <v>2</v>
      </c>
      <c r="B1942">
        <v>3</v>
      </c>
      <c r="D1942">
        <v>1915</v>
      </c>
      <c r="E1942">
        <v>2.4562281463336566</v>
      </c>
      <c r="F1942">
        <v>-1.4562281463336566</v>
      </c>
    </row>
    <row r="1943" spans="1:6" x14ac:dyDescent="0.3">
      <c r="A1943">
        <v>0</v>
      </c>
      <c r="B1943">
        <v>3</v>
      </c>
      <c r="D1943">
        <v>1916</v>
      </c>
      <c r="E1943">
        <v>2.8859158909994527</v>
      </c>
      <c r="F1943">
        <v>-1.8859158909994527</v>
      </c>
    </row>
    <row r="1944" spans="1:6" x14ac:dyDescent="0.3">
      <c r="A1944">
        <v>1</v>
      </c>
      <c r="B1944">
        <v>2</v>
      </c>
      <c r="D1944">
        <v>1917</v>
      </c>
      <c r="E1944">
        <v>2.8859158909994527</v>
      </c>
      <c r="F1944">
        <v>-1.8859158909994527</v>
      </c>
    </row>
    <row r="1945" spans="1:6" x14ac:dyDescent="0.3">
      <c r="A1945">
        <v>2</v>
      </c>
      <c r="B1945">
        <v>4</v>
      </c>
      <c r="D1945">
        <v>1918</v>
      </c>
      <c r="E1945">
        <v>2.8859158909994527</v>
      </c>
      <c r="F1945">
        <v>-0.88591589099945267</v>
      </c>
    </row>
    <row r="1946" spans="1:6" x14ac:dyDescent="0.3">
      <c r="A1946">
        <v>1</v>
      </c>
      <c r="B1946">
        <v>2</v>
      </c>
      <c r="D1946">
        <v>1919</v>
      </c>
      <c r="E1946">
        <v>2.8859158909994527</v>
      </c>
      <c r="F1946">
        <v>-1.8859158909994527</v>
      </c>
    </row>
    <row r="1947" spans="1:6" x14ac:dyDescent="0.3">
      <c r="A1947">
        <v>2</v>
      </c>
      <c r="B1947">
        <v>3</v>
      </c>
      <c r="D1947">
        <v>1920</v>
      </c>
      <c r="E1947">
        <v>2.8859158909994527</v>
      </c>
      <c r="F1947">
        <v>-1.8859158909994527</v>
      </c>
    </row>
    <row r="1948" spans="1:6" x14ac:dyDescent="0.3">
      <c r="A1948">
        <v>1</v>
      </c>
      <c r="B1948">
        <v>3</v>
      </c>
      <c r="D1948">
        <v>1921</v>
      </c>
      <c r="E1948">
        <v>2.8859158909994527</v>
      </c>
      <c r="F1948">
        <v>-0.88591589099945267</v>
      </c>
    </row>
    <row r="1949" spans="1:6" x14ac:dyDescent="0.3">
      <c r="A1949">
        <v>1</v>
      </c>
      <c r="B1949">
        <v>3</v>
      </c>
      <c r="D1949">
        <v>1922</v>
      </c>
      <c r="E1949">
        <v>2.8859158909994527</v>
      </c>
      <c r="F1949">
        <v>0.11408410900054733</v>
      </c>
    </row>
    <row r="1950" spans="1:6" x14ac:dyDescent="0.3">
      <c r="A1950">
        <v>2</v>
      </c>
      <c r="B1950">
        <v>3</v>
      </c>
      <c r="D1950">
        <v>1923</v>
      </c>
      <c r="E1950">
        <v>3.7452913803310453</v>
      </c>
      <c r="F1950">
        <v>0.25470861966895475</v>
      </c>
    </row>
    <row r="1951" spans="1:6" x14ac:dyDescent="0.3">
      <c r="A1951">
        <v>2</v>
      </c>
      <c r="B1951">
        <v>3</v>
      </c>
      <c r="D1951">
        <v>1924</v>
      </c>
      <c r="E1951">
        <v>2.4562281463336566</v>
      </c>
      <c r="F1951">
        <v>-1.4562281463336566</v>
      </c>
    </row>
    <row r="1952" spans="1:6" x14ac:dyDescent="0.3">
      <c r="A1952">
        <v>3</v>
      </c>
      <c r="B1952">
        <v>3</v>
      </c>
      <c r="D1952">
        <v>1925</v>
      </c>
      <c r="E1952">
        <v>2.8859158909994527</v>
      </c>
      <c r="F1952">
        <v>-1.8859158909994527</v>
      </c>
    </row>
    <row r="1953" spans="1:6" x14ac:dyDescent="0.3">
      <c r="A1953">
        <v>2</v>
      </c>
      <c r="B1953">
        <v>3</v>
      </c>
      <c r="D1953">
        <v>1926</v>
      </c>
      <c r="E1953">
        <v>2.8859158909994527</v>
      </c>
      <c r="F1953">
        <v>-1.8859158909994527</v>
      </c>
    </row>
    <row r="1954" spans="1:6" x14ac:dyDescent="0.3">
      <c r="A1954">
        <v>1</v>
      </c>
      <c r="B1954">
        <v>2</v>
      </c>
      <c r="D1954">
        <v>1927</v>
      </c>
      <c r="E1954">
        <v>2.8859158909994527</v>
      </c>
      <c r="F1954">
        <v>-1.8859158909994527</v>
      </c>
    </row>
    <row r="1955" spans="1:6" x14ac:dyDescent="0.3">
      <c r="A1955">
        <v>1</v>
      </c>
      <c r="B1955">
        <v>2</v>
      </c>
      <c r="D1955">
        <v>1928</v>
      </c>
      <c r="E1955">
        <v>4.1749791249968418</v>
      </c>
      <c r="F1955">
        <v>-1.1749791249968418</v>
      </c>
    </row>
    <row r="1956" spans="1:6" x14ac:dyDescent="0.3">
      <c r="A1956">
        <v>2</v>
      </c>
      <c r="B1956">
        <v>3</v>
      </c>
      <c r="D1956">
        <v>1929</v>
      </c>
      <c r="E1956">
        <v>2.4562281463336566</v>
      </c>
      <c r="F1956">
        <v>-1.4562281463336566</v>
      </c>
    </row>
    <row r="1957" spans="1:6" x14ac:dyDescent="0.3">
      <c r="A1957">
        <v>0</v>
      </c>
      <c r="B1957">
        <v>2</v>
      </c>
      <c r="D1957">
        <v>1930</v>
      </c>
      <c r="E1957">
        <v>2.4562281463336566</v>
      </c>
      <c r="F1957">
        <v>-1.4562281463336566</v>
      </c>
    </row>
    <row r="1958" spans="1:6" x14ac:dyDescent="0.3">
      <c r="A1958">
        <v>2</v>
      </c>
      <c r="B1958">
        <v>3</v>
      </c>
      <c r="D1958">
        <v>1931</v>
      </c>
      <c r="E1958">
        <v>3.3156036356652487</v>
      </c>
      <c r="F1958">
        <v>-1.3156036356652487</v>
      </c>
    </row>
    <row r="1959" spans="1:6" x14ac:dyDescent="0.3">
      <c r="A1959">
        <v>1</v>
      </c>
      <c r="B1959">
        <v>2</v>
      </c>
      <c r="D1959">
        <v>1932</v>
      </c>
      <c r="E1959">
        <v>2.8859158909994527</v>
      </c>
      <c r="F1959">
        <v>-2.8859158909994527</v>
      </c>
    </row>
    <row r="1960" spans="1:6" x14ac:dyDescent="0.3">
      <c r="A1960">
        <v>1</v>
      </c>
      <c r="B1960">
        <v>3</v>
      </c>
      <c r="D1960">
        <v>1933</v>
      </c>
      <c r="E1960">
        <v>2.8859158909994527</v>
      </c>
      <c r="F1960">
        <v>-0.88591589099945267</v>
      </c>
    </row>
    <row r="1961" spans="1:6" x14ac:dyDescent="0.3">
      <c r="A1961">
        <v>2</v>
      </c>
      <c r="B1961">
        <v>3</v>
      </c>
      <c r="D1961">
        <v>1934</v>
      </c>
      <c r="E1961">
        <v>2.4562281463336566</v>
      </c>
      <c r="F1961">
        <v>-1.4562281463336566</v>
      </c>
    </row>
    <row r="1962" spans="1:6" x14ac:dyDescent="0.3">
      <c r="A1962">
        <v>3</v>
      </c>
      <c r="B1962">
        <v>3</v>
      </c>
      <c r="D1962">
        <v>1935</v>
      </c>
      <c r="E1962">
        <v>3.3156036356652487</v>
      </c>
      <c r="F1962">
        <v>-1.3156036356652487</v>
      </c>
    </row>
    <row r="1963" spans="1:6" x14ac:dyDescent="0.3">
      <c r="A1963">
        <v>3</v>
      </c>
      <c r="B1963">
        <v>3</v>
      </c>
      <c r="D1963">
        <v>1936</v>
      </c>
      <c r="E1963">
        <v>2.8859158909994527</v>
      </c>
      <c r="F1963">
        <v>-0.88591589099945267</v>
      </c>
    </row>
    <row r="1964" spans="1:6" x14ac:dyDescent="0.3">
      <c r="A1964">
        <v>1</v>
      </c>
      <c r="B1964">
        <v>3</v>
      </c>
      <c r="D1964">
        <v>1937</v>
      </c>
      <c r="E1964">
        <v>2.4562281463336566</v>
      </c>
      <c r="F1964">
        <v>-1.4562281463336566</v>
      </c>
    </row>
    <row r="1965" spans="1:6" x14ac:dyDescent="0.3">
      <c r="A1965">
        <v>1</v>
      </c>
      <c r="B1965">
        <v>4</v>
      </c>
      <c r="D1965">
        <v>1938</v>
      </c>
      <c r="E1965">
        <v>2.8859158909994527</v>
      </c>
      <c r="F1965">
        <v>-0.88591589099945267</v>
      </c>
    </row>
    <row r="1966" spans="1:6" x14ac:dyDescent="0.3">
      <c r="A1966">
        <v>1</v>
      </c>
      <c r="B1966">
        <v>3</v>
      </c>
      <c r="D1966">
        <v>1939</v>
      </c>
      <c r="E1966">
        <v>3.7452913803310453</v>
      </c>
      <c r="F1966">
        <v>-0.74529138033104525</v>
      </c>
    </row>
    <row r="1967" spans="1:6" x14ac:dyDescent="0.3">
      <c r="A1967">
        <v>3</v>
      </c>
      <c r="B1967">
        <v>3</v>
      </c>
      <c r="D1967">
        <v>1940</v>
      </c>
      <c r="E1967">
        <v>3.7452913803310453</v>
      </c>
      <c r="F1967">
        <v>-0.74529138033104525</v>
      </c>
    </row>
    <row r="1968" spans="1:6" x14ac:dyDescent="0.3">
      <c r="A1968">
        <v>1</v>
      </c>
      <c r="B1968">
        <v>2</v>
      </c>
      <c r="D1968">
        <v>1941</v>
      </c>
      <c r="E1968">
        <v>2.8859158909994527</v>
      </c>
      <c r="F1968">
        <v>-0.88591589099945267</v>
      </c>
    </row>
    <row r="1969" spans="1:6" x14ac:dyDescent="0.3">
      <c r="A1969">
        <v>1</v>
      </c>
      <c r="B1969">
        <v>2</v>
      </c>
      <c r="D1969">
        <v>1942</v>
      </c>
      <c r="E1969">
        <v>2.8859158909994527</v>
      </c>
      <c r="F1969">
        <v>-2.8859158909994527</v>
      </c>
    </row>
    <row r="1970" spans="1:6" x14ac:dyDescent="0.3">
      <c r="A1970">
        <v>1</v>
      </c>
      <c r="B1970">
        <v>2</v>
      </c>
      <c r="D1970">
        <v>1943</v>
      </c>
      <c r="E1970">
        <v>2.4562281463336566</v>
      </c>
      <c r="F1970">
        <v>-1.4562281463336566</v>
      </c>
    </row>
    <row r="1971" spans="1:6" x14ac:dyDescent="0.3">
      <c r="A1971">
        <v>1</v>
      </c>
      <c r="B1971">
        <v>2</v>
      </c>
      <c r="D1971">
        <v>1944</v>
      </c>
      <c r="E1971">
        <v>3.3156036356652487</v>
      </c>
      <c r="F1971">
        <v>-1.3156036356652487</v>
      </c>
    </row>
    <row r="1972" spans="1:6" x14ac:dyDescent="0.3">
      <c r="A1972">
        <v>1</v>
      </c>
      <c r="B1972">
        <v>3</v>
      </c>
      <c r="D1972">
        <v>1945</v>
      </c>
      <c r="E1972">
        <v>2.4562281463336566</v>
      </c>
      <c r="F1972">
        <v>-1.4562281463336566</v>
      </c>
    </row>
    <row r="1973" spans="1:6" x14ac:dyDescent="0.3">
      <c r="A1973">
        <v>1</v>
      </c>
      <c r="B1973">
        <v>2</v>
      </c>
      <c r="D1973">
        <v>1946</v>
      </c>
      <c r="E1973">
        <v>2.8859158909994527</v>
      </c>
      <c r="F1973">
        <v>-0.88591589099945267</v>
      </c>
    </row>
    <row r="1974" spans="1:6" x14ac:dyDescent="0.3">
      <c r="A1974">
        <v>2</v>
      </c>
      <c r="B1974">
        <v>3</v>
      </c>
      <c r="D1974">
        <v>1947</v>
      </c>
      <c r="E1974">
        <v>2.8859158909994527</v>
      </c>
      <c r="F1974">
        <v>-1.8859158909994527</v>
      </c>
    </row>
    <row r="1975" spans="1:6" x14ac:dyDescent="0.3">
      <c r="A1975">
        <v>1</v>
      </c>
      <c r="B1975">
        <v>3</v>
      </c>
      <c r="D1975">
        <v>1948</v>
      </c>
      <c r="E1975">
        <v>2.8859158909994527</v>
      </c>
      <c r="F1975">
        <v>-1.8859158909994527</v>
      </c>
    </row>
    <row r="1976" spans="1:6" x14ac:dyDescent="0.3">
      <c r="A1976">
        <v>0</v>
      </c>
      <c r="B1976">
        <v>3</v>
      </c>
      <c r="D1976">
        <v>1949</v>
      </c>
      <c r="E1976">
        <v>2.8859158909994527</v>
      </c>
      <c r="F1976">
        <v>-0.88591589099945267</v>
      </c>
    </row>
    <row r="1977" spans="1:6" x14ac:dyDescent="0.3">
      <c r="A1977">
        <v>1</v>
      </c>
      <c r="B1977">
        <v>2</v>
      </c>
      <c r="D1977">
        <v>1950</v>
      </c>
      <c r="E1977">
        <v>2.8859158909994527</v>
      </c>
      <c r="F1977">
        <v>-0.88591589099945267</v>
      </c>
    </row>
    <row r="1978" spans="1:6" x14ac:dyDescent="0.3">
      <c r="A1978">
        <v>1</v>
      </c>
      <c r="B1978">
        <v>2</v>
      </c>
      <c r="D1978">
        <v>1951</v>
      </c>
      <c r="E1978">
        <v>2.8859158909994527</v>
      </c>
      <c r="F1978">
        <v>0.11408410900054733</v>
      </c>
    </row>
    <row r="1979" spans="1:6" x14ac:dyDescent="0.3">
      <c r="A1979">
        <v>3</v>
      </c>
      <c r="B1979">
        <v>2</v>
      </c>
      <c r="D1979">
        <v>1952</v>
      </c>
      <c r="E1979">
        <v>2.8859158909994527</v>
      </c>
      <c r="F1979">
        <v>-0.88591589099945267</v>
      </c>
    </row>
    <row r="1980" spans="1:6" x14ac:dyDescent="0.3">
      <c r="A1980">
        <v>3</v>
      </c>
      <c r="B1980">
        <v>3</v>
      </c>
      <c r="D1980">
        <v>1953</v>
      </c>
      <c r="E1980">
        <v>2.4562281463336566</v>
      </c>
      <c r="F1980">
        <v>-1.4562281463336566</v>
      </c>
    </row>
    <row r="1981" spans="1:6" x14ac:dyDescent="0.3">
      <c r="A1981">
        <v>2</v>
      </c>
      <c r="B1981">
        <v>4</v>
      </c>
      <c r="D1981">
        <v>1954</v>
      </c>
      <c r="E1981">
        <v>2.4562281463336566</v>
      </c>
      <c r="F1981">
        <v>-1.4562281463336566</v>
      </c>
    </row>
    <row r="1982" spans="1:6" x14ac:dyDescent="0.3">
      <c r="A1982">
        <v>1</v>
      </c>
      <c r="B1982">
        <v>2</v>
      </c>
      <c r="D1982">
        <v>1955</v>
      </c>
      <c r="E1982">
        <v>2.8859158909994527</v>
      </c>
      <c r="F1982">
        <v>-0.88591589099945267</v>
      </c>
    </row>
    <row r="1983" spans="1:6" x14ac:dyDescent="0.3">
      <c r="A1983">
        <v>2</v>
      </c>
      <c r="B1983">
        <v>4</v>
      </c>
      <c r="D1983">
        <v>1956</v>
      </c>
      <c r="E1983">
        <v>2.4562281463336566</v>
      </c>
      <c r="F1983">
        <v>-2.4562281463336566</v>
      </c>
    </row>
    <row r="1984" spans="1:6" x14ac:dyDescent="0.3">
      <c r="A1984">
        <v>1</v>
      </c>
      <c r="B1984">
        <v>3</v>
      </c>
      <c r="D1984">
        <v>1957</v>
      </c>
      <c r="E1984">
        <v>2.8859158909994527</v>
      </c>
      <c r="F1984">
        <v>-0.88591589099945267</v>
      </c>
    </row>
    <row r="1985" spans="1:6" x14ac:dyDescent="0.3">
      <c r="A1985">
        <v>1</v>
      </c>
      <c r="B1985">
        <v>3</v>
      </c>
      <c r="D1985">
        <v>1958</v>
      </c>
      <c r="E1985">
        <v>2.4562281463336566</v>
      </c>
      <c r="F1985">
        <v>-1.4562281463336566</v>
      </c>
    </row>
    <row r="1986" spans="1:6" x14ac:dyDescent="0.3">
      <c r="A1986">
        <v>4</v>
      </c>
      <c r="B1986">
        <v>4</v>
      </c>
      <c r="D1986">
        <v>1959</v>
      </c>
      <c r="E1986">
        <v>2.8859158909994527</v>
      </c>
      <c r="F1986">
        <v>-1.8859158909994527</v>
      </c>
    </row>
    <row r="1987" spans="1:6" x14ac:dyDescent="0.3">
      <c r="A1987">
        <v>3</v>
      </c>
      <c r="B1987">
        <v>4</v>
      </c>
      <c r="D1987">
        <v>1960</v>
      </c>
      <c r="E1987">
        <v>2.8859158909994527</v>
      </c>
      <c r="F1987">
        <v>-0.88591589099945267</v>
      </c>
    </row>
    <row r="1988" spans="1:6" x14ac:dyDescent="0.3">
      <c r="A1988">
        <v>2</v>
      </c>
      <c r="B1988">
        <v>2</v>
      </c>
      <c r="D1988">
        <v>1961</v>
      </c>
      <c r="E1988">
        <v>2.8859158909994527</v>
      </c>
      <c r="F1988">
        <v>0.11408410900054733</v>
      </c>
    </row>
    <row r="1989" spans="1:6" x14ac:dyDescent="0.3">
      <c r="A1989">
        <v>6</v>
      </c>
      <c r="B1989">
        <v>6</v>
      </c>
      <c r="D1989">
        <v>1962</v>
      </c>
      <c r="E1989">
        <v>2.8859158909994527</v>
      </c>
      <c r="F1989">
        <v>0.11408410900054733</v>
      </c>
    </row>
    <row r="1990" spans="1:6" x14ac:dyDescent="0.3">
      <c r="A1990">
        <v>1</v>
      </c>
      <c r="B1990">
        <v>2</v>
      </c>
      <c r="D1990">
        <v>1963</v>
      </c>
      <c r="E1990">
        <v>2.8859158909994527</v>
      </c>
      <c r="F1990">
        <v>-1.8859158909994527</v>
      </c>
    </row>
    <row r="1991" spans="1:6" x14ac:dyDescent="0.3">
      <c r="A1991">
        <v>1</v>
      </c>
      <c r="B1991">
        <v>2</v>
      </c>
      <c r="D1991">
        <v>1964</v>
      </c>
      <c r="E1991">
        <v>3.3156036356652487</v>
      </c>
      <c r="F1991">
        <v>-2.3156036356652487</v>
      </c>
    </row>
    <row r="1992" spans="1:6" x14ac:dyDescent="0.3">
      <c r="A1992">
        <v>4</v>
      </c>
      <c r="B1992">
        <v>3</v>
      </c>
      <c r="D1992">
        <v>1965</v>
      </c>
      <c r="E1992">
        <v>2.8859158909994527</v>
      </c>
      <c r="F1992">
        <v>-1.8859158909994527</v>
      </c>
    </row>
    <row r="1993" spans="1:6" x14ac:dyDescent="0.3">
      <c r="A1993">
        <v>1</v>
      </c>
      <c r="B1993">
        <v>3</v>
      </c>
      <c r="D1993">
        <v>1966</v>
      </c>
      <c r="E1993">
        <v>2.8859158909994527</v>
      </c>
      <c r="F1993">
        <v>0.11408410900054733</v>
      </c>
    </row>
    <row r="1994" spans="1:6" x14ac:dyDescent="0.3">
      <c r="A1994">
        <v>1</v>
      </c>
      <c r="B1994">
        <v>3</v>
      </c>
      <c r="D1994">
        <v>1967</v>
      </c>
      <c r="E1994">
        <v>2.4562281463336566</v>
      </c>
      <c r="F1994">
        <v>-1.4562281463336566</v>
      </c>
    </row>
    <row r="1995" spans="1:6" x14ac:dyDescent="0.3">
      <c r="A1995">
        <v>1</v>
      </c>
      <c r="B1995">
        <v>3</v>
      </c>
      <c r="D1995">
        <v>1968</v>
      </c>
      <c r="E1995">
        <v>2.4562281463336566</v>
      </c>
      <c r="F1995">
        <v>-1.4562281463336566</v>
      </c>
    </row>
    <row r="1996" spans="1:6" x14ac:dyDescent="0.3">
      <c r="A1996">
        <v>1</v>
      </c>
      <c r="B1996">
        <v>2</v>
      </c>
      <c r="D1996">
        <v>1969</v>
      </c>
      <c r="E1996">
        <v>2.4562281463336566</v>
      </c>
      <c r="F1996">
        <v>-1.4562281463336566</v>
      </c>
    </row>
    <row r="1997" spans="1:6" x14ac:dyDescent="0.3">
      <c r="A1997">
        <v>2</v>
      </c>
      <c r="B1997">
        <v>3</v>
      </c>
      <c r="D1997">
        <v>1970</v>
      </c>
      <c r="E1997">
        <v>2.4562281463336566</v>
      </c>
      <c r="F1997">
        <v>-1.4562281463336566</v>
      </c>
    </row>
    <row r="1998" spans="1:6" x14ac:dyDescent="0.3">
      <c r="A1998">
        <v>3</v>
      </c>
      <c r="B1998">
        <v>3</v>
      </c>
      <c r="D1998">
        <v>1971</v>
      </c>
      <c r="E1998">
        <v>2.8859158909994527</v>
      </c>
      <c r="F1998">
        <v>-1.8859158909994527</v>
      </c>
    </row>
    <row r="1999" spans="1:6" x14ac:dyDescent="0.3">
      <c r="A1999">
        <v>2</v>
      </c>
      <c r="B1999">
        <v>3</v>
      </c>
      <c r="D1999">
        <v>1972</v>
      </c>
      <c r="E1999">
        <v>2.4562281463336566</v>
      </c>
      <c r="F1999">
        <v>-1.4562281463336566</v>
      </c>
    </row>
    <row r="2000" spans="1:6" x14ac:dyDescent="0.3">
      <c r="A2000">
        <v>2</v>
      </c>
      <c r="B2000">
        <v>3</v>
      </c>
      <c r="D2000">
        <v>1973</v>
      </c>
      <c r="E2000">
        <v>2.8859158909994527</v>
      </c>
      <c r="F2000">
        <v>-0.88591589099945267</v>
      </c>
    </row>
    <row r="2001" spans="1:6" x14ac:dyDescent="0.3">
      <c r="A2001">
        <v>1</v>
      </c>
      <c r="B2001">
        <v>3</v>
      </c>
      <c r="D2001">
        <v>1974</v>
      </c>
      <c r="E2001">
        <v>2.8859158909994527</v>
      </c>
      <c r="F2001">
        <v>-1.8859158909994527</v>
      </c>
    </row>
    <row r="2002" spans="1:6" x14ac:dyDescent="0.3">
      <c r="A2002">
        <v>1</v>
      </c>
      <c r="B2002">
        <v>3</v>
      </c>
      <c r="D2002">
        <v>1975</v>
      </c>
      <c r="E2002">
        <v>2.8859158909994527</v>
      </c>
      <c r="F2002">
        <v>-2.8859158909994527</v>
      </c>
    </row>
    <row r="2003" spans="1:6" x14ac:dyDescent="0.3">
      <c r="A2003">
        <v>2</v>
      </c>
      <c r="B2003">
        <v>3</v>
      </c>
      <c r="D2003">
        <v>1976</v>
      </c>
      <c r="E2003">
        <v>2.4562281463336566</v>
      </c>
      <c r="F2003">
        <v>-1.4562281463336566</v>
      </c>
    </row>
    <row r="2004" spans="1:6" x14ac:dyDescent="0.3">
      <c r="A2004">
        <v>2</v>
      </c>
      <c r="B2004">
        <v>3</v>
      </c>
      <c r="D2004">
        <v>1977</v>
      </c>
      <c r="E2004">
        <v>2.4562281463336566</v>
      </c>
      <c r="F2004">
        <v>-1.4562281463336566</v>
      </c>
    </row>
    <row r="2005" spans="1:6" x14ac:dyDescent="0.3">
      <c r="A2005">
        <v>3</v>
      </c>
      <c r="B2005">
        <v>2</v>
      </c>
      <c r="D2005">
        <v>1978</v>
      </c>
      <c r="E2005">
        <v>2.4562281463336566</v>
      </c>
      <c r="F2005">
        <v>0.5437718536663434</v>
      </c>
    </row>
    <row r="2006" spans="1:6" x14ac:dyDescent="0.3">
      <c r="A2006">
        <v>1</v>
      </c>
      <c r="B2006">
        <v>3</v>
      </c>
      <c r="D2006">
        <v>1979</v>
      </c>
      <c r="E2006">
        <v>2.8859158909994527</v>
      </c>
      <c r="F2006">
        <v>0.11408410900054733</v>
      </c>
    </row>
    <row r="2007" spans="1:6" x14ac:dyDescent="0.3">
      <c r="A2007">
        <v>3</v>
      </c>
      <c r="B2007">
        <v>3</v>
      </c>
      <c r="D2007">
        <v>1980</v>
      </c>
      <c r="E2007">
        <v>3.3156036356652487</v>
      </c>
      <c r="F2007">
        <v>-1.3156036356652487</v>
      </c>
    </row>
    <row r="2008" spans="1:6" x14ac:dyDescent="0.3">
      <c r="A2008">
        <v>3</v>
      </c>
      <c r="B2008">
        <v>3</v>
      </c>
      <c r="D2008">
        <v>1981</v>
      </c>
      <c r="E2008">
        <v>2.4562281463336566</v>
      </c>
      <c r="F2008">
        <v>-1.4562281463336566</v>
      </c>
    </row>
    <row r="2009" spans="1:6" x14ac:dyDescent="0.3">
      <c r="A2009">
        <v>3</v>
      </c>
      <c r="B2009">
        <v>3</v>
      </c>
      <c r="D2009">
        <v>1982</v>
      </c>
      <c r="E2009">
        <v>3.3156036356652487</v>
      </c>
      <c r="F2009">
        <v>-1.3156036356652487</v>
      </c>
    </row>
    <row r="2010" spans="1:6" x14ac:dyDescent="0.3">
      <c r="A2010">
        <v>2</v>
      </c>
      <c r="B2010">
        <v>4</v>
      </c>
      <c r="D2010">
        <v>1983</v>
      </c>
      <c r="E2010">
        <v>2.8859158909994527</v>
      </c>
      <c r="F2010">
        <v>-1.8859158909994527</v>
      </c>
    </row>
    <row r="2011" spans="1:6" x14ac:dyDescent="0.3">
      <c r="A2011">
        <v>0</v>
      </c>
      <c r="B2011">
        <v>3</v>
      </c>
      <c r="D2011">
        <v>1984</v>
      </c>
      <c r="E2011">
        <v>2.8859158909994527</v>
      </c>
      <c r="F2011">
        <v>-1.8859158909994527</v>
      </c>
    </row>
    <row r="2012" spans="1:6" x14ac:dyDescent="0.3">
      <c r="A2012">
        <v>1</v>
      </c>
      <c r="B2012">
        <v>2</v>
      </c>
      <c r="D2012">
        <v>1985</v>
      </c>
      <c r="E2012">
        <v>3.3156036356652487</v>
      </c>
      <c r="F2012">
        <v>0.68439636433475126</v>
      </c>
    </row>
    <row r="2013" spans="1:6" x14ac:dyDescent="0.3">
      <c r="A2013">
        <v>3</v>
      </c>
      <c r="B2013">
        <v>3</v>
      </c>
      <c r="D2013">
        <v>1986</v>
      </c>
      <c r="E2013">
        <v>3.3156036356652487</v>
      </c>
      <c r="F2013">
        <v>-0.31560363566524874</v>
      </c>
    </row>
    <row r="2014" spans="1:6" x14ac:dyDescent="0.3">
      <c r="A2014">
        <v>3</v>
      </c>
      <c r="B2014">
        <v>4</v>
      </c>
      <c r="D2014">
        <v>1987</v>
      </c>
      <c r="E2014">
        <v>2.4562281463336566</v>
      </c>
      <c r="F2014">
        <v>-0.4562281463336566</v>
      </c>
    </row>
    <row r="2015" spans="1:6" x14ac:dyDescent="0.3">
      <c r="A2015">
        <v>1</v>
      </c>
      <c r="B2015">
        <v>3</v>
      </c>
      <c r="D2015">
        <v>1988</v>
      </c>
      <c r="E2015">
        <v>4.1749791249968418</v>
      </c>
      <c r="F2015">
        <v>1.8250208750031582</v>
      </c>
    </row>
    <row r="2016" spans="1:6" x14ac:dyDescent="0.3">
      <c r="A2016">
        <v>5</v>
      </c>
      <c r="B2016">
        <v>5</v>
      </c>
      <c r="D2016">
        <v>1989</v>
      </c>
      <c r="E2016">
        <v>2.4562281463336566</v>
      </c>
      <c r="F2016">
        <v>-1.4562281463336566</v>
      </c>
    </row>
    <row r="2017" spans="1:6" x14ac:dyDescent="0.3">
      <c r="A2017">
        <v>3</v>
      </c>
      <c r="B2017">
        <v>3</v>
      </c>
      <c r="D2017">
        <v>1990</v>
      </c>
      <c r="E2017">
        <v>2.4562281463336566</v>
      </c>
      <c r="F2017">
        <v>-1.4562281463336566</v>
      </c>
    </row>
    <row r="2018" spans="1:6" x14ac:dyDescent="0.3">
      <c r="A2018">
        <v>1</v>
      </c>
      <c r="B2018">
        <v>2</v>
      </c>
      <c r="D2018">
        <v>1991</v>
      </c>
      <c r="E2018">
        <v>2.8859158909994527</v>
      </c>
      <c r="F2018">
        <v>1.1140841090005473</v>
      </c>
    </row>
    <row r="2019" spans="1:6" x14ac:dyDescent="0.3">
      <c r="A2019">
        <v>1</v>
      </c>
      <c r="B2019">
        <v>3</v>
      </c>
      <c r="D2019">
        <v>1992</v>
      </c>
      <c r="E2019">
        <v>2.8859158909994527</v>
      </c>
      <c r="F2019">
        <v>-1.8859158909994527</v>
      </c>
    </row>
    <row r="2020" spans="1:6" x14ac:dyDescent="0.3">
      <c r="A2020">
        <v>3</v>
      </c>
      <c r="B2020">
        <v>4</v>
      </c>
      <c r="D2020">
        <v>1993</v>
      </c>
      <c r="E2020">
        <v>2.8859158909994527</v>
      </c>
      <c r="F2020">
        <v>-1.8859158909994527</v>
      </c>
    </row>
    <row r="2021" spans="1:6" x14ac:dyDescent="0.3">
      <c r="A2021">
        <v>2</v>
      </c>
      <c r="B2021">
        <v>3</v>
      </c>
      <c r="D2021">
        <v>1994</v>
      </c>
      <c r="E2021">
        <v>2.8859158909994527</v>
      </c>
      <c r="F2021">
        <v>-1.8859158909994527</v>
      </c>
    </row>
    <row r="2022" spans="1:6" x14ac:dyDescent="0.3">
      <c r="A2022">
        <v>1</v>
      </c>
      <c r="B2022">
        <v>3</v>
      </c>
      <c r="D2022">
        <v>1995</v>
      </c>
      <c r="E2022">
        <v>2.4562281463336566</v>
      </c>
      <c r="F2022">
        <v>-1.4562281463336566</v>
      </c>
    </row>
    <row r="2023" spans="1:6" x14ac:dyDescent="0.3">
      <c r="A2023">
        <v>2</v>
      </c>
      <c r="B2023">
        <v>3</v>
      </c>
      <c r="D2023">
        <v>1996</v>
      </c>
      <c r="E2023">
        <v>2.8859158909994527</v>
      </c>
      <c r="F2023">
        <v>-0.88591589099945267</v>
      </c>
    </row>
    <row r="2024" spans="1:6" x14ac:dyDescent="0.3">
      <c r="A2024">
        <v>2</v>
      </c>
      <c r="B2024">
        <v>3</v>
      </c>
      <c r="D2024">
        <v>1997</v>
      </c>
      <c r="E2024">
        <v>2.8859158909994527</v>
      </c>
      <c r="F2024">
        <v>0.11408410900054733</v>
      </c>
    </row>
    <row r="2025" spans="1:6" x14ac:dyDescent="0.3">
      <c r="A2025">
        <v>3</v>
      </c>
      <c r="B2025">
        <v>2</v>
      </c>
      <c r="D2025">
        <v>1998</v>
      </c>
      <c r="E2025">
        <v>2.8859158909994527</v>
      </c>
      <c r="F2025">
        <v>-0.88591589099945267</v>
      </c>
    </row>
    <row r="2026" spans="1:6" x14ac:dyDescent="0.3">
      <c r="A2026">
        <v>3</v>
      </c>
      <c r="B2026">
        <v>3</v>
      </c>
      <c r="D2026">
        <v>1999</v>
      </c>
      <c r="E2026">
        <v>2.8859158909994527</v>
      </c>
      <c r="F2026">
        <v>-0.88591589099945267</v>
      </c>
    </row>
    <row r="2027" spans="1:6" x14ac:dyDescent="0.3">
      <c r="A2027">
        <v>2</v>
      </c>
      <c r="B2027">
        <v>2</v>
      </c>
      <c r="D2027">
        <v>2000</v>
      </c>
      <c r="E2027">
        <v>2.8859158909994527</v>
      </c>
      <c r="F2027">
        <v>-1.8859158909994527</v>
      </c>
    </row>
    <row r="2028" spans="1:6" x14ac:dyDescent="0.3">
      <c r="A2028">
        <v>2</v>
      </c>
      <c r="B2028">
        <v>2</v>
      </c>
      <c r="D2028">
        <v>2001</v>
      </c>
      <c r="E2028">
        <v>2.8859158909994527</v>
      </c>
      <c r="F2028">
        <v>-1.8859158909994527</v>
      </c>
    </row>
    <row r="2029" spans="1:6" x14ac:dyDescent="0.3">
      <c r="A2029">
        <v>1</v>
      </c>
      <c r="B2029">
        <v>2</v>
      </c>
      <c r="D2029">
        <v>2002</v>
      </c>
      <c r="E2029">
        <v>2.8859158909994527</v>
      </c>
      <c r="F2029">
        <v>-0.88591589099945267</v>
      </c>
    </row>
    <row r="2030" spans="1:6" x14ac:dyDescent="0.3">
      <c r="A2030">
        <v>1</v>
      </c>
      <c r="B2030">
        <v>2</v>
      </c>
      <c r="D2030">
        <v>2003</v>
      </c>
      <c r="E2030">
        <v>2.8859158909994527</v>
      </c>
      <c r="F2030">
        <v>-0.88591589099945267</v>
      </c>
    </row>
    <row r="2031" spans="1:6" x14ac:dyDescent="0.3">
      <c r="A2031">
        <v>1</v>
      </c>
      <c r="B2031">
        <v>3</v>
      </c>
      <c r="D2031">
        <v>2004</v>
      </c>
      <c r="E2031">
        <v>2.4562281463336566</v>
      </c>
      <c r="F2031">
        <v>0.5437718536663434</v>
      </c>
    </row>
    <row r="2032" spans="1:6" x14ac:dyDescent="0.3">
      <c r="A2032">
        <v>2</v>
      </c>
      <c r="B2032">
        <v>4</v>
      </c>
      <c r="D2032">
        <v>2005</v>
      </c>
      <c r="E2032">
        <v>2.8859158909994527</v>
      </c>
      <c r="F2032">
        <v>-1.8859158909994527</v>
      </c>
    </row>
    <row r="2033" spans="1:6" x14ac:dyDescent="0.3">
      <c r="A2033">
        <v>4</v>
      </c>
      <c r="B2033">
        <v>2</v>
      </c>
      <c r="D2033">
        <v>2006</v>
      </c>
      <c r="E2033">
        <v>2.8859158909994527</v>
      </c>
      <c r="F2033">
        <v>0.11408410900054733</v>
      </c>
    </row>
    <row r="2034" spans="1:6" x14ac:dyDescent="0.3">
      <c r="A2034">
        <v>2</v>
      </c>
      <c r="B2034">
        <v>2</v>
      </c>
      <c r="D2034">
        <v>2007</v>
      </c>
      <c r="E2034">
        <v>2.8859158909994527</v>
      </c>
      <c r="F2034">
        <v>0.11408410900054733</v>
      </c>
    </row>
    <row r="2035" spans="1:6" x14ac:dyDescent="0.3">
      <c r="A2035">
        <v>2</v>
      </c>
      <c r="B2035">
        <v>2</v>
      </c>
      <c r="D2035">
        <v>2008</v>
      </c>
      <c r="E2035">
        <v>2.8859158909994527</v>
      </c>
      <c r="F2035">
        <v>0.11408410900054733</v>
      </c>
    </row>
    <row r="2036" spans="1:6" x14ac:dyDescent="0.3">
      <c r="A2036">
        <v>1</v>
      </c>
      <c r="B2036">
        <v>2</v>
      </c>
      <c r="D2036">
        <v>2009</v>
      </c>
      <c r="E2036">
        <v>3.3156036356652487</v>
      </c>
      <c r="F2036">
        <v>-1.3156036356652487</v>
      </c>
    </row>
    <row r="2037" spans="1:6" x14ac:dyDescent="0.3">
      <c r="A2037">
        <v>2</v>
      </c>
      <c r="B2037">
        <v>3</v>
      </c>
      <c r="D2037">
        <v>2010</v>
      </c>
      <c r="E2037">
        <v>2.8859158909994527</v>
      </c>
      <c r="F2037">
        <v>-2.8859158909994527</v>
      </c>
    </row>
    <row r="2038" spans="1:6" x14ac:dyDescent="0.3">
      <c r="A2038">
        <v>2</v>
      </c>
      <c r="B2038">
        <v>3</v>
      </c>
      <c r="D2038">
        <v>2011</v>
      </c>
      <c r="E2038">
        <v>2.4562281463336566</v>
      </c>
      <c r="F2038">
        <v>-1.4562281463336566</v>
      </c>
    </row>
    <row r="2039" spans="1:6" x14ac:dyDescent="0.3">
      <c r="A2039">
        <v>2</v>
      </c>
      <c r="B2039">
        <v>4</v>
      </c>
      <c r="D2039">
        <v>2012</v>
      </c>
      <c r="E2039">
        <v>2.8859158909994527</v>
      </c>
      <c r="F2039">
        <v>0.11408410900054733</v>
      </c>
    </row>
    <row r="2040" spans="1:6" x14ac:dyDescent="0.3">
      <c r="A2040">
        <v>2</v>
      </c>
      <c r="B2040">
        <v>2</v>
      </c>
      <c r="D2040">
        <v>2013</v>
      </c>
      <c r="E2040">
        <v>3.3156036356652487</v>
      </c>
      <c r="F2040">
        <v>-0.31560363566524874</v>
      </c>
    </row>
    <row r="2041" spans="1:6" x14ac:dyDescent="0.3">
      <c r="A2041">
        <v>10</v>
      </c>
      <c r="B2041">
        <v>4</v>
      </c>
      <c r="D2041">
        <v>2014</v>
      </c>
      <c r="E2041">
        <v>2.8859158909994527</v>
      </c>
      <c r="F2041">
        <v>-1.8859158909994527</v>
      </c>
    </row>
    <row r="2042" spans="1:6" x14ac:dyDescent="0.3">
      <c r="A2042">
        <v>2</v>
      </c>
      <c r="B2042">
        <v>3</v>
      </c>
      <c r="D2042">
        <v>2015</v>
      </c>
      <c r="E2042">
        <v>3.7452913803310453</v>
      </c>
      <c r="F2042">
        <v>1.2547086196689547</v>
      </c>
    </row>
    <row r="2043" spans="1:6" x14ac:dyDescent="0.3">
      <c r="A2043">
        <v>2</v>
      </c>
      <c r="B2043">
        <v>3</v>
      </c>
      <c r="D2043">
        <v>2016</v>
      </c>
      <c r="E2043">
        <v>2.8859158909994527</v>
      </c>
      <c r="F2043">
        <v>0.11408410900054733</v>
      </c>
    </row>
    <row r="2044" spans="1:6" x14ac:dyDescent="0.3">
      <c r="A2044">
        <v>3</v>
      </c>
      <c r="B2044">
        <v>2</v>
      </c>
      <c r="D2044">
        <v>2017</v>
      </c>
      <c r="E2044">
        <v>2.4562281463336566</v>
      </c>
      <c r="F2044">
        <v>-1.4562281463336566</v>
      </c>
    </row>
    <row r="2045" spans="1:6" x14ac:dyDescent="0.3">
      <c r="A2045">
        <v>3</v>
      </c>
      <c r="B2045">
        <v>2</v>
      </c>
      <c r="D2045">
        <v>2018</v>
      </c>
      <c r="E2045">
        <v>2.8859158909994527</v>
      </c>
      <c r="F2045">
        <v>-1.8859158909994527</v>
      </c>
    </row>
    <row r="2046" spans="1:6" x14ac:dyDescent="0.3">
      <c r="A2046">
        <v>1</v>
      </c>
      <c r="B2046">
        <v>2</v>
      </c>
      <c r="D2046">
        <v>2019</v>
      </c>
      <c r="E2046">
        <v>3.3156036356652487</v>
      </c>
      <c r="F2046">
        <v>-0.31560363566524874</v>
      </c>
    </row>
    <row r="2047" spans="1:6" x14ac:dyDescent="0.3">
      <c r="A2047">
        <v>1</v>
      </c>
      <c r="B2047">
        <v>3</v>
      </c>
      <c r="D2047">
        <v>2020</v>
      </c>
      <c r="E2047">
        <v>2.8859158909994527</v>
      </c>
      <c r="F2047">
        <v>-0.88591589099945267</v>
      </c>
    </row>
    <row r="2048" spans="1:6" x14ac:dyDescent="0.3">
      <c r="A2048">
        <v>1</v>
      </c>
      <c r="B2048">
        <v>2</v>
      </c>
      <c r="D2048">
        <v>2021</v>
      </c>
      <c r="E2048">
        <v>2.8859158909994527</v>
      </c>
      <c r="F2048">
        <v>-1.8859158909994527</v>
      </c>
    </row>
    <row r="2049" spans="1:6" x14ac:dyDescent="0.3">
      <c r="A2049">
        <v>1</v>
      </c>
      <c r="B2049">
        <v>2</v>
      </c>
      <c r="D2049">
        <v>2022</v>
      </c>
      <c r="E2049">
        <v>2.8859158909994527</v>
      </c>
      <c r="F2049">
        <v>-0.88591589099945267</v>
      </c>
    </row>
    <row r="2050" spans="1:6" x14ac:dyDescent="0.3">
      <c r="A2050">
        <v>1</v>
      </c>
      <c r="B2050">
        <v>3</v>
      </c>
      <c r="D2050">
        <v>2023</v>
      </c>
      <c r="E2050">
        <v>2.8859158909994527</v>
      </c>
      <c r="F2050">
        <v>-0.88591589099945267</v>
      </c>
    </row>
    <row r="2051" spans="1:6" x14ac:dyDescent="0.3">
      <c r="A2051">
        <v>2</v>
      </c>
      <c r="B2051">
        <v>4</v>
      </c>
      <c r="D2051">
        <v>2024</v>
      </c>
      <c r="E2051">
        <v>2.4562281463336566</v>
      </c>
      <c r="F2051">
        <v>0.5437718536663434</v>
      </c>
    </row>
    <row r="2052" spans="1:6" x14ac:dyDescent="0.3">
      <c r="A2052">
        <v>1</v>
      </c>
      <c r="B2052">
        <v>3</v>
      </c>
      <c r="D2052">
        <v>2025</v>
      </c>
      <c r="E2052">
        <v>2.8859158909994527</v>
      </c>
      <c r="F2052">
        <v>0.11408410900054733</v>
      </c>
    </row>
    <row r="2053" spans="1:6" x14ac:dyDescent="0.3">
      <c r="A2053">
        <v>2</v>
      </c>
      <c r="B2053">
        <v>3</v>
      </c>
      <c r="D2053">
        <v>2026</v>
      </c>
      <c r="E2053">
        <v>2.4562281463336566</v>
      </c>
      <c r="F2053">
        <v>-0.4562281463336566</v>
      </c>
    </row>
    <row r="2054" spans="1:6" x14ac:dyDescent="0.3">
      <c r="A2054">
        <v>2</v>
      </c>
      <c r="B2054">
        <v>3</v>
      </c>
      <c r="D2054">
        <v>2027</v>
      </c>
      <c r="E2054">
        <v>2.4562281463336566</v>
      </c>
      <c r="F2054">
        <v>-0.4562281463336566</v>
      </c>
    </row>
    <row r="2055" spans="1:6" x14ac:dyDescent="0.3">
      <c r="A2055">
        <v>2</v>
      </c>
      <c r="B2055">
        <v>2</v>
      </c>
      <c r="D2055">
        <v>2028</v>
      </c>
      <c r="E2055">
        <v>2.4562281463336566</v>
      </c>
      <c r="F2055">
        <v>-1.4562281463336566</v>
      </c>
    </row>
    <row r="2056" spans="1:6" x14ac:dyDescent="0.3">
      <c r="A2056">
        <v>2</v>
      </c>
      <c r="B2056">
        <v>3</v>
      </c>
      <c r="D2056">
        <v>2029</v>
      </c>
      <c r="E2056">
        <v>2.4562281463336566</v>
      </c>
      <c r="F2056">
        <v>-1.4562281463336566</v>
      </c>
    </row>
    <row r="2057" spans="1:6" x14ac:dyDescent="0.3">
      <c r="A2057">
        <v>2</v>
      </c>
      <c r="B2057">
        <v>3</v>
      </c>
      <c r="D2057">
        <v>2030</v>
      </c>
      <c r="E2057">
        <v>2.8859158909994527</v>
      </c>
      <c r="F2057">
        <v>-1.8859158909994527</v>
      </c>
    </row>
    <row r="2058" spans="1:6" x14ac:dyDescent="0.3">
      <c r="A2058">
        <v>0</v>
      </c>
      <c r="B2058">
        <v>3</v>
      </c>
      <c r="D2058">
        <v>2031</v>
      </c>
      <c r="E2058">
        <v>3.3156036356652487</v>
      </c>
      <c r="F2058">
        <v>-1.3156036356652487</v>
      </c>
    </row>
    <row r="2059" spans="1:6" x14ac:dyDescent="0.3">
      <c r="A2059">
        <v>0</v>
      </c>
      <c r="B2059">
        <v>3</v>
      </c>
      <c r="D2059">
        <v>2032</v>
      </c>
      <c r="E2059">
        <v>2.4562281463336566</v>
      </c>
      <c r="F2059">
        <v>1.5437718536663434</v>
      </c>
    </row>
    <row r="2060" spans="1:6" x14ac:dyDescent="0.3">
      <c r="A2060">
        <v>2</v>
      </c>
      <c r="B2060">
        <v>3</v>
      </c>
      <c r="D2060">
        <v>2033</v>
      </c>
      <c r="E2060">
        <v>2.4562281463336566</v>
      </c>
      <c r="F2060">
        <v>-0.4562281463336566</v>
      </c>
    </row>
    <row r="2061" spans="1:6" x14ac:dyDescent="0.3">
      <c r="A2061">
        <v>2</v>
      </c>
      <c r="B2061">
        <v>3</v>
      </c>
      <c r="D2061">
        <v>2034</v>
      </c>
      <c r="E2061">
        <v>2.4562281463336566</v>
      </c>
      <c r="F2061">
        <v>-0.4562281463336566</v>
      </c>
    </row>
    <row r="2062" spans="1:6" x14ac:dyDescent="0.3">
      <c r="A2062">
        <v>5</v>
      </c>
      <c r="B2062">
        <v>2</v>
      </c>
      <c r="D2062">
        <v>2035</v>
      </c>
      <c r="E2062">
        <v>2.4562281463336566</v>
      </c>
      <c r="F2062">
        <v>-1.4562281463336566</v>
      </c>
    </row>
    <row r="2063" spans="1:6" x14ac:dyDescent="0.3">
      <c r="A2063">
        <v>4</v>
      </c>
      <c r="B2063">
        <v>3</v>
      </c>
      <c r="D2063">
        <v>2036</v>
      </c>
      <c r="E2063">
        <v>2.8859158909994527</v>
      </c>
      <c r="F2063">
        <v>-0.88591589099945267</v>
      </c>
    </row>
    <row r="2064" spans="1:6" x14ac:dyDescent="0.3">
      <c r="A2064">
        <v>1</v>
      </c>
      <c r="B2064">
        <v>3</v>
      </c>
      <c r="D2064">
        <v>2037</v>
      </c>
      <c r="E2064">
        <v>2.8859158909994527</v>
      </c>
      <c r="F2064">
        <v>-0.88591589099945267</v>
      </c>
    </row>
    <row r="2065" spans="1:6" x14ac:dyDescent="0.3">
      <c r="A2065">
        <v>4</v>
      </c>
      <c r="B2065">
        <v>3</v>
      </c>
      <c r="D2065">
        <v>2038</v>
      </c>
      <c r="E2065">
        <v>3.3156036356652487</v>
      </c>
      <c r="F2065">
        <v>-1.3156036356652487</v>
      </c>
    </row>
    <row r="2066" spans="1:6" x14ac:dyDescent="0.3">
      <c r="A2066">
        <v>3</v>
      </c>
      <c r="B2066">
        <v>3</v>
      </c>
      <c r="D2066">
        <v>2039</v>
      </c>
      <c r="E2066">
        <v>2.4562281463336566</v>
      </c>
      <c r="F2066">
        <v>-0.4562281463336566</v>
      </c>
    </row>
    <row r="2067" spans="1:6" x14ac:dyDescent="0.3">
      <c r="A2067">
        <v>3</v>
      </c>
      <c r="B2067">
        <v>2</v>
      </c>
      <c r="D2067">
        <v>2040</v>
      </c>
      <c r="E2067">
        <v>3.3156036356652487</v>
      </c>
      <c r="F2067">
        <v>6.6843963643347513</v>
      </c>
    </row>
    <row r="2068" spans="1:6" x14ac:dyDescent="0.3">
      <c r="A2068">
        <v>2</v>
      </c>
      <c r="B2068">
        <v>3</v>
      </c>
      <c r="D2068">
        <v>2041</v>
      </c>
      <c r="E2068">
        <v>2.8859158909994527</v>
      </c>
      <c r="F2068">
        <v>-0.88591589099945267</v>
      </c>
    </row>
    <row r="2069" spans="1:6" x14ac:dyDescent="0.3">
      <c r="A2069">
        <v>2</v>
      </c>
      <c r="B2069">
        <v>2</v>
      </c>
      <c r="D2069">
        <v>2042</v>
      </c>
      <c r="E2069">
        <v>2.8859158909994527</v>
      </c>
      <c r="F2069">
        <v>-0.88591589099945267</v>
      </c>
    </row>
    <row r="2070" spans="1:6" x14ac:dyDescent="0.3">
      <c r="A2070">
        <v>2</v>
      </c>
      <c r="B2070">
        <v>2</v>
      </c>
      <c r="D2070">
        <v>2043</v>
      </c>
      <c r="E2070">
        <v>2.4562281463336566</v>
      </c>
      <c r="F2070">
        <v>0.5437718536663434</v>
      </c>
    </row>
    <row r="2071" spans="1:6" x14ac:dyDescent="0.3">
      <c r="A2071">
        <v>2</v>
      </c>
      <c r="B2071">
        <v>4</v>
      </c>
      <c r="D2071">
        <v>2044</v>
      </c>
      <c r="E2071">
        <v>2.4562281463336566</v>
      </c>
      <c r="F2071">
        <v>0.5437718536663434</v>
      </c>
    </row>
    <row r="2072" spans="1:6" x14ac:dyDescent="0.3">
      <c r="A2072">
        <v>2</v>
      </c>
      <c r="B2072">
        <v>3</v>
      </c>
      <c r="D2072">
        <v>2045</v>
      </c>
      <c r="E2072">
        <v>2.4562281463336566</v>
      </c>
      <c r="F2072">
        <v>-1.4562281463336566</v>
      </c>
    </row>
    <row r="2073" spans="1:6" x14ac:dyDescent="0.3">
      <c r="A2073">
        <v>3</v>
      </c>
      <c r="B2073">
        <v>3</v>
      </c>
      <c r="D2073">
        <v>2046</v>
      </c>
      <c r="E2073">
        <v>2.8859158909994527</v>
      </c>
      <c r="F2073">
        <v>-1.8859158909994527</v>
      </c>
    </row>
    <row r="2074" spans="1:6" x14ac:dyDescent="0.3">
      <c r="A2074">
        <v>2</v>
      </c>
      <c r="B2074">
        <v>4</v>
      </c>
      <c r="D2074">
        <v>2047</v>
      </c>
      <c r="E2074">
        <v>2.4562281463336566</v>
      </c>
      <c r="F2074">
        <v>-1.4562281463336566</v>
      </c>
    </row>
    <row r="2075" spans="1:6" x14ac:dyDescent="0.3">
      <c r="A2075">
        <v>3</v>
      </c>
      <c r="B2075">
        <v>2</v>
      </c>
      <c r="D2075">
        <v>2048</v>
      </c>
      <c r="E2075">
        <v>2.4562281463336566</v>
      </c>
      <c r="F2075">
        <v>-1.4562281463336566</v>
      </c>
    </row>
    <row r="2076" spans="1:6" x14ac:dyDescent="0.3">
      <c r="A2076">
        <v>2</v>
      </c>
      <c r="B2076">
        <v>3</v>
      </c>
      <c r="D2076">
        <v>2049</v>
      </c>
      <c r="E2076">
        <v>2.8859158909994527</v>
      </c>
      <c r="F2076">
        <v>-1.8859158909994527</v>
      </c>
    </row>
    <row r="2077" spans="1:6" x14ac:dyDescent="0.3">
      <c r="A2077">
        <v>1</v>
      </c>
      <c r="B2077">
        <v>2</v>
      </c>
      <c r="D2077">
        <v>2050</v>
      </c>
      <c r="E2077">
        <v>3.3156036356652487</v>
      </c>
      <c r="F2077">
        <v>-1.3156036356652487</v>
      </c>
    </row>
    <row r="2078" spans="1:6" x14ac:dyDescent="0.3">
      <c r="A2078">
        <v>1</v>
      </c>
      <c r="B2078">
        <v>2</v>
      </c>
      <c r="D2078">
        <v>2051</v>
      </c>
      <c r="E2078">
        <v>2.8859158909994527</v>
      </c>
      <c r="F2078">
        <v>-1.8859158909994527</v>
      </c>
    </row>
    <row r="2079" spans="1:6" x14ac:dyDescent="0.3">
      <c r="A2079">
        <v>2</v>
      </c>
      <c r="B2079">
        <v>3</v>
      </c>
      <c r="D2079">
        <v>2052</v>
      </c>
      <c r="E2079">
        <v>2.8859158909994527</v>
      </c>
      <c r="F2079">
        <v>-0.88591589099945267</v>
      </c>
    </row>
    <row r="2080" spans="1:6" x14ac:dyDescent="0.3">
      <c r="A2080">
        <v>1</v>
      </c>
      <c r="B2080">
        <v>2</v>
      </c>
      <c r="D2080">
        <v>2053</v>
      </c>
      <c r="E2080">
        <v>2.8859158909994527</v>
      </c>
      <c r="F2080">
        <v>-0.88591589099945267</v>
      </c>
    </row>
    <row r="2081" spans="1:6" x14ac:dyDescent="0.3">
      <c r="A2081">
        <v>0</v>
      </c>
      <c r="B2081">
        <v>2</v>
      </c>
      <c r="D2081">
        <v>2054</v>
      </c>
      <c r="E2081">
        <v>2.4562281463336566</v>
      </c>
      <c r="F2081">
        <v>-0.4562281463336566</v>
      </c>
    </row>
    <row r="2082" spans="1:6" x14ac:dyDescent="0.3">
      <c r="A2082">
        <v>1</v>
      </c>
      <c r="B2082">
        <v>2</v>
      </c>
      <c r="D2082">
        <v>2055</v>
      </c>
      <c r="E2082">
        <v>2.8859158909994527</v>
      </c>
      <c r="F2082">
        <v>-0.88591589099945267</v>
      </c>
    </row>
    <row r="2083" spans="1:6" x14ac:dyDescent="0.3">
      <c r="A2083">
        <v>2</v>
      </c>
      <c r="B2083">
        <v>3</v>
      </c>
      <c r="D2083">
        <v>2056</v>
      </c>
      <c r="E2083">
        <v>2.8859158909994527</v>
      </c>
      <c r="F2083">
        <v>-0.88591589099945267</v>
      </c>
    </row>
    <row r="2084" spans="1:6" x14ac:dyDescent="0.3">
      <c r="A2084">
        <v>2</v>
      </c>
      <c r="B2084">
        <v>3</v>
      </c>
      <c r="D2084">
        <v>2057</v>
      </c>
      <c r="E2084">
        <v>2.8859158909994527</v>
      </c>
      <c r="F2084">
        <v>-2.8859158909994527</v>
      </c>
    </row>
    <row r="2085" spans="1:6" x14ac:dyDescent="0.3">
      <c r="A2085">
        <v>2</v>
      </c>
      <c r="B2085">
        <v>3</v>
      </c>
      <c r="D2085">
        <v>2058</v>
      </c>
      <c r="E2085">
        <v>2.8859158909994527</v>
      </c>
      <c r="F2085">
        <v>-2.8859158909994527</v>
      </c>
    </row>
    <row r="2086" spans="1:6" x14ac:dyDescent="0.3">
      <c r="A2086">
        <v>1</v>
      </c>
      <c r="B2086">
        <v>4</v>
      </c>
      <c r="D2086">
        <v>2059</v>
      </c>
      <c r="E2086">
        <v>2.8859158909994527</v>
      </c>
      <c r="F2086">
        <v>-0.88591589099945267</v>
      </c>
    </row>
    <row r="2087" spans="1:6" x14ac:dyDescent="0.3">
      <c r="A2087">
        <v>2</v>
      </c>
      <c r="B2087">
        <v>4</v>
      </c>
      <c r="D2087">
        <v>2060</v>
      </c>
      <c r="E2087">
        <v>2.8859158909994527</v>
      </c>
      <c r="F2087">
        <v>-0.88591589099945267</v>
      </c>
    </row>
    <row r="2088" spans="1:6" x14ac:dyDescent="0.3">
      <c r="A2088">
        <v>2</v>
      </c>
      <c r="B2088">
        <v>4</v>
      </c>
      <c r="D2088">
        <v>2061</v>
      </c>
      <c r="E2088">
        <v>2.4562281463336566</v>
      </c>
      <c r="F2088">
        <v>2.5437718536663434</v>
      </c>
    </row>
    <row r="2089" spans="1:6" x14ac:dyDescent="0.3">
      <c r="A2089">
        <v>1</v>
      </c>
      <c r="B2089">
        <v>3</v>
      </c>
      <c r="D2089">
        <v>2062</v>
      </c>
      <c r="E2089">
        <v>2.8859158909994527</v>
      </c>
      <c r="F2089">
        <v>1.1140841090005473</v>
      </c>
    </row>
    <row r="2090" spans="1:6" x14ac:dyDescent="0.3">
      <c r="A2090">
        <v>1</v>
      </c>
      <c r="B2090">
        <v>3</v>
      </c>
      <c r="D2090">
        <v>2063</v>
      </c>
      <c r="E2090">
        <v>2.8859158909994527</v>
      </c>
      <c r="F2090">
        <v>-1.8859158909994527</v>
      </c>
    </row>
    <row r="2091" spans="1:6" x14ac:dyDescent="0.3">
      <c r="A2091">
        <v>0</v>
      </c>
      <c r="B2091">
        <v>3</v>
      </c>
      <c r="D2091">
        <v>2064</v>
      </c>
      <c r="E2091">
        <v>2.8859158909994527</v>
      </c>
      <c r="F2091">
        <v>1.1140841090005473</v>
      </c>
    </row>
    <row r="2092" spans="1:6" x14ac:dyDescent="0.3">
      <c r="A2092">
        <v>0</v>
      </c>
      <c r="B2092">
        <v>3</v>
      </c>
      <c r="D2092">
        <v>2065</v>
      </c>
      <c r="E2092">
        <v>2.8859158909994527</v>
      </c>
      <c r="F2092">
        <v>0.11408410900054733</v>
      </c>
    </row>
    <row r="2093" spans="1:6" x14ac:dyDescent="0.3">
      <c r="A2093">
        <v>2</v>
      </c>
      <c r="B2093">
        <v>3</v>
      </c>
      <c r="D2093">
        <v>2066</v>
      </c>
      <c r="E2093">
        <v>2.4562281463336566</v>
      </c>
      <c r="F2093">
        <v>0.5437718536663434</v>
      </c>
    </row>
    <row r="2094" spans="1:6" x14ac:dyDescent="0.3">
      <c r="A2094">
        <v>1</v>
      </c>
      <c r="B2094">
        <v>3</v>
      </c>
      <c r="D2094">
        <v>2067</v>
      </c>
      <c r="E2094">
        <v>2.8859158909994527</v>
      </c>
      <c r="F2094">
        <v>-0.88591589099945267</v>
      </c>
    </row>
    <row r="2095" spans="1:6" x14ac:dyDescent="0.3">
      <c r="A2095">
        <v>2</v>
      </c>
      <c r="B2095">
        <v>3</v>
      </c>
      <c r="D2095">
        <v>2068</v>
      </c>
      <c r="E2095">
        <v>2.4562281463336566</v>
      </c>
      <c r="F2095">
        <v>-0.4562281463336566</v>
      </c>
    </row>
    <row r="2096" spans="1:6" x14ac:dyDescent="0.3">
      <c r="A2096">
        <v>3</v>
      </c>
      <c r="B2096">
        <v>2</v>
      </c>
      <c r="D2096">
        <v>2069</v>
      </c>
      <c r="E2096">
        <v>2.4562281463336566</v>
      </c>
      <c r="F2096">
        <v>-0.4562281463336566</v>
      </c>
    </row>
    <row r="2097" spans="1:6" x14ac:dyDescent="0.3">
      <c r="A2097">
        <v>3</v>
      </c>
      <c r="B2097">
        <v>2</v>
      </c>
      <c r="D2097">
        <v>2070</v>
      </c>
      <c r="E2097">
        <v>3.3156036356652487</v>
      </c>
      <c r="F2097">
        <v>-1.3156036356652487</v>
      </c>
    </row>
    <row r="2098" spans="1:6" x14ac:dyDescent="0.3">
      <c r="A2098">
        <v>1</v>
      </c>
      <c r="B2098">
        <v>3</v>
      </c>
      <c r="D2098">
        <v>2071</v>
      </c>
      <c r="E2098">
        <v>2.8859158909994527</v>
      </c>
      <c r="F2098">
        <v>-0.88591589099945267</v>
      </c>
    </row>
    <row r="2099" spans="1:6" x14ac:dyDescent="0.3">
      <c r="A2099">
        <v>1</v>
      </c>
      <c r="B2099">
        <v>2</v>
      </c>
      <c r="D2099">
        <v>2072</v>
      </c>
      <c r="E2099">
        <v>2.8859158909994527</v>
      </c>
      <c r="F2099">
        <v>0.11408410900054733</v>
      </c>
    </row>
    <row r="2100" spans="1:6" x14ac:dyDescent="0.3">
      <c r="A2100">
        <v>4</v>
      </c>
      <c r="B2100">
        <v>2</v>
      </c>
      <c r="D2100">
        <v>2073</v>
      </c>
      <c r="E2100">
        <v>3.3156036356652487</v>
      </c>
      <c r="F2100">
        <v>-1.3156036356652487</v>
      </c>
    </row>
    <row r="2101" spans="1:6" x14ac:dyDescent="0.3">
      <c r="A2101">
        <v>4</v>
      </c>
      <c r="B2101">
        <v>3</v>
      </c>
      <c r="D2101">
        <v>2074</v>
      </c>
      <c r="E2101">
        <v>2.4562281463336566</v>
      </c>
      <c r="F2101">
        <v>0.5437718536663434</v>
      </c>
    </row>
    <row r="2102" spans="1:6" x14ac:dyDescent="0.3">
      <c r="A2102">
        <v>1</v>
      </c>
      <c r="B2102">
        <v>3</v>
      </c>
      <c r="D2102">
        <v>2075</v>
      </c>
      <c r="E2102">
        <v>2.8859158909994527</v>
      </c>
      <c r="F2102">
        <v>-0.88591589099945267</v>
      </c>
    </row>
    <row r="2103" spans="1:6" x14ac:dyDescent="0.3">
      <c r="A2103">
        <v>1</v>
      </c>
      <c r="B2103">
        <v>3</v>
      </c>
      <c r="D2103">
        <v>2076</v>
      </c>
      <c r="E2103">
        <v>2.4562281463336566</v>
      </c>
      <c r="F2103">
        <v>-1.4562281463336566</v>
      </c>
    </row>
    <row r="2104" spans="1:6" x14ac:dyDescent="0.3">
      <c r="A2104">
        <v>4</v>
      </c>
      <c r="B2104">
        <v>3</v>
      </c>
      <c r="D2104">
        <v>2077</v>
      </c>
      <c r="E2104">
        <v>2.4562281463336566</v>
      </c>
      <c r="F2104">
        <v>-1.4562281463336566</v>
      </c>
    </row>
    <row r="2105" spans="1:6" x14ac:dyDescent="0.3">
      <c r="A2105">
        <v>1</v>
      </c>
      <c r="B2105">
        <v>3</v>
      </c>
      <c r="D2105">
        <v>2078</v>
      </c>
      <c r="E2105">
        <v>2.8859158909994527</v>
      </c>
      <c r="F2105">
        <v>-0.88591589099945267</v>
      </c>
    </row>
    <row r="2106" spans="1:6" x14ac:dyDescent="0.3">
      <c r="A2106">
        <v>1</v>
      </c>
      <c r="B2106">
        <v>3</v>
      </c>
      <c r="D2106">
        <v>2079</v>
      </c>
      <c r="E2106">
        <v>2.4562281463336566</v>
      </c>
      <c r="F2106">
        <v>-1.4562281463336566</v>
      </c>
    </row>
    <row r="2107" spans="1:6" x14ac:dyDescent="0.3">
      <c r="A2107">
        <v>1</v>
      </c>
      <c r="B2107">
        <v>3</v>
      </c>
      <c r="D2107">
        <v>2080</v>
      </c>
      <c r="E2107">
        <v>2.4562281463336566</v>
      </c>
      <c r="F2107">
        <v>-2.4562281463336566</v>
      </c>
    </row>
    <row r="2108" spans="1:6" x14ac:dyDescent="0.3">
      <c r="A2108">
        <v>1</v>
      </c>
      <c r="B2108">
        <v>4</v>
      </c>
      <c r="D2108">
        <v>2081</v>
      </c>
      <c r="E2108">
        <v>2.4562281463336566</v>
      </c>
      <c r="F2108">
        <v>-1.4562281463336566</v>
      </c>
    </row>
    <row r="2109" spans="1:6" x14ac:dyDescent="0.3">
      <c r="A2109">
        <v>1</v>
      </c>
      <c r="B2109">
        <v>4</v>
      </c>
      <c r="D2109">
        <v>2082</v>
      </c>
      <c r="E2109">
        <v>2.8859158909994527</v>
      </c>
      <c r="F2109">
        <v>-0.88591589099945267</v>
      </c>
    </row>
    <row r="2110" spans="1:6" x14ac:dyDescent="0.3">
      <c r="A2110">
        <v>1</v>
      </c>
      <c r="B2110">
        <v>4</v>
      </c>
      <c r="D2110">
        <v>2083</v>
      </c>
      <c r="E2110">
        <v>2.8859158909994527</v>
      </c>
      <c r="F2110">
        <v>-0.88591589099945267</v>
      </c>
    </row>
    <row r="2111" spans="1:6" x14ac:dyDescent="0.3">
      <c r="A2111">
        <v>0</v>
      </c>
      <c r="B2111">
        <v>2</v>
      </c>
      <c r="D2111">
        <v>2084</v>
      </c>
      <c r="E2111">
        <v>2.8859158909994527</v>
      </c>
      <c r="F2111">
        <v>-0.88591589099945267</v>
      </c>
    </row>
    <row r="2112" spans="1:6" x14ac:dyDescent="0.3">
      <c r="A2112">
        <v>2</v>
      </c>
      <c r="B2112">
        <v>4</v>
      </c>
      <c r="D2112">
        <v>2085</v>
      </c>
      <c r="E2112">
        <v>3.3156036356652487</v>
      </c>
      <c r="F2112">
        <v>-2.3156036356652487</v>
      </c>
    </row>
    <row r="2113" spans="1:6" x14ac:dyDescent="0.3">
      <c r="A2113">
        <v>3</v>
      </c>
      <c r="B2113">
        <v>3</v>
      </c>
      <c r="D2113">
        <v>2086</v>
      </c>
      <c r="E2113">
        <v>3.3156036356652487</v>
      </c>
      <c r="F2113">
        <v>-1.3156036356652487</v>
      </c>
    </row>
    <row r="2114" spans="1:6" x14ac:dyDescent="0.3">
      <c r="A2114">
        <v>2</v>
      </c>
      <c r="B2114">
        <v>4</v>
      </c>
      <c r="D2114">
        <v>2087</v>
      </c>
      <c r="E2114">
        <v>3.3156036356652487</v>
      </c>
      <c r="F2114">
        <v>-1.3156036356652487</v>
      </c>
    </row>
    <row r="2115" spans="1:6" x14ac:dyDescent="0.3">
      <c r="A2115">
        <v>2</v>
      </c>
      <c r="B2115">
        <v>4</v>
      </c>
      <c r="D2115">
        <v>2088</v>
      </c>
      <c r="E2115">
        <v>2.8859158909994527</v>
      </c>
      <c r="F2115">
        <v>-1.8859158909994527</v>
      </c>
    </row>
    <row r="2116" spans="1:6" x14ac:dyDescent="0.3">
      <c r="A2116">
        <v>1</v>
      </c>
      <c r="B2116">
        <v>2</v>
      </c>
      <c r="D2116">
        <v>2089</v>
      </c>
      <c r="E2116">
        <v>2.8859158909994527</v>
      </c>
      <c r="F2116">
        <v>-1.8859158909994527</v>
      </c>
    </row>
    <row r="2117" spans="1:6" x14ac:dyDescent="0.3">
      <c r="A2117">
        <v>1</v>
      </c>
      <c r="B2117">
        <v>2</v>
      </c>
      <c r="D2117">
        <v>2090</v>
      </c>
      <c r="E2117">
        <v>2.8859158909994527</v>
      </c>
      <c r="F2117">
        <v>-2.8859158909994527</v>
      </c>
    </row>
    <row r="2118" spans="1:6" x14ac:dyDescent="0.3">
      <c r="A2118">
        <v>1</v>
      </c>
      <c r="B2118">
        <v>2</v>
      </c>
      <c r="D2118">
        <v>2091</v>
      </c>
      <c r="E2118">
        <v>2.8859158909994527</v>
      </c>
      <c r="F2118">
        <v>-2.8859158909994527</v>
      </c>
    </row>
    <row r="2119" spans="1:6" x14ac:dyDescent="0.3">
      <c r="A2119">
        <v>2</v>
      </c>
      <c r="B2119">
        <v>3</v>
      </c>
      <c r="D2119">
        <v>2092</v>
      </c>
      <c r="E2119">
        <v>2.8859158909994527</v>
      </c>
      <c r="F2119">
        <v>-0.88591589099945267</v>
      </c>
    </row>
    <row r="2120" spans="1:6" x14ac:dyDescent="0.3">
      <c r="A2120">
        <v>1</v>
      </c>
      <c r="B2120">
        <v>2</v>
      </c>
      <c r="D2120">
        <v>2093</v>
      </c>
      <c r="E2120">
        <v>2.8859158909994527</v>
      </c>
      <c r="F2120">
        <v>-1.8859158909994527</v>
      </c>
    </row>
    <row r="2121" spans="1:6" x14ac:dyDescent="0.3">
      <c r="A2121">
        <v>3</v>
      </c>
      <c r="B2121">
        <v>3</v>
      </c>
      <c r="D2121">
        <v>2094</v>
      </c>
      <c r="E2121">
        <v>2.8859158909994527</v>
      </c>
      <c r="F2121">
        <v>-0.88591589099945267</v>
      </c>
    </row>
    <row r="2122" spans="1:6" x14ac:dyDescent="0.3">
      <c r="A2122">
        <v>3</v>
      </c>
      <c r="B2122">
        <v>4</v>
      </c>
      <c r="D2122">
        <v>2095</v>
      </c>
      <c r="E2122">
        <v>2.4562281463336566</v>
      </c>
      <c r="F2122">
        <v>0.5437718536663434</v>
      </c>
    </row>
    <row r="2123" spans="1:6" x14ac:dyDescent="0.3">
      <c r="A2123">
        <v>2</v>
      </c>
      <c r="B2123">
        <v>3</v>
      </c>
      <c r="D2123">
        <v>2096</v>
      </c>
      <c r="E2123">
        <v>2.4562281463336566</v>
      </c>
      <c r="F2123">
        <v>0.5437718536663434</v>
      </c>
    </row>
    <row r="2124" spans="1:6" x14ac:dyDescent="0.3">
      <c r="A2124">
        <v>0</v>
      </c>
      <c r="B2124">
        <v>2</v>
      </c>
      <c r="D2124">
        <v>2097</v>
      </c>
      <c r="E2124">
        <v>2.8859158909994527</v>
      </c>
      <c r="F2124">
        <v>-1.8859158909994527</v>
      </c>
    </row>
    <row r="2125" spans="1:6" x14ac:dyDescent="0.3">
      <c r="A2125">
        <v>2</v>
      </c>
      <c r="B2125">
        <v>3</v>
      </c>
      <c r="D2125">
        <v>2098</v>
      </c>
      <c r="E2125">
        <v>2.4562281463336566</v>
      </c>
      <c r="F2125">
        <v>-1.4562281463336566</v>
      </c>
    </row>
    <row r="2126" spans="1:6" x14ac:dyDescent="0.3">
      <c r="A2126">
        <v>1</v>
      </c>
      <c r="B2126">
        <v>2</v>
      </c>
      <c r="D2126">
        <v>2099</v>
      </c>
      <c r="E2126">
        <v>2.4562281463336566</v>
      </c>
      <c r="F2126">
        <v>1.5437718536663434</v>
      </c>
    </row>
    <row r="2127" spans="1:6" x14ac:dyDescent="0.3">
      <c r="A2127">
        <v>0</v>
      </c>
      <c r="B2127">
        <v>3</v>
      </c>
      <c r="D2127">
        <v>2100</v>
      </c>
      <c r="E2127">
        <v>2.8859158909994527</v>
      </c>
      <c r="F2127">
        <v>1.1140841090005473</v>
      </c>
    </row>
    <row r="2128" spans="1:6" x14ac:dyDescent="0.3">
      <c r="A2128">
        <v>1</v>
      </c>
      <c r="B2128">
        <v>2</v>
      </c>
      <c r="D2128">
        <v>2101</v>
      </c>
      <c r="E2128">
        <v>2.8859158909994527</v>
      </c>
      <c r="F2128">
        <v>-1.8859158909994527</v>
      </c>
    </row>
    <row r="2129" spans="1:6" x14ac:dyDescent="0.3">
      <c r="A2129">
        <v>3</v>
      </c>
      <c r="B2129">
        <v>3</v>
      </c>
      <c r="D2129">
        <v>2102</v>
      </c>
      <c r="E2129">
        <v>2.8859158909994527</v>
      </c>
      <c r="F2129">
        <v>-1.8859158909994527</v>
      </c>
    </row>
    <row r="2130" spans="1:6" x14ac:dyDescent="0.3">
      <c r="A2130">
        <v>1</v>
      </c>
      <c r="B2130">
        <v>2</v>
      </c>
      <c r="D2130">
        <v>2103</v>
      </c>
      <c r="E2130">
        <v>2.8859158909994527</v>
      </c>
      <c r="F2130">
        <v>1.1140841090005473</v>
      </c>
    </row>
    <row r="2131" spans="1:6" x14ac:dyDescent="0.3">
      <c r="A2131">
        <v>3</v>
      </c>
      <c r="B2131">
        <v>2</v>
      </c>
      <c r="D2131">
        <v>2104</v>
      </c>
      <c r="E2131">
        <v>2.8859158909994527</v>
      </c>
      <c r="F2131">
        <v>-1.8859158909994527</v>
      </c>
    </row>
    <row r="2132" spans="1:6" x14ac:dyDescent="0.3">
      <c r="A2132">
        <v>2</v>
      </c>
      <c r="B2132">
        <v>2</v>
      </c>
      <c r="D2132">
        <v>2105</v>
      </c>
      <c r="E2132">
        <v>2.8859158909994527</v>
      </c>
      <c r="F2132">
        <v>-1.8859158909994527</v>
      </c>
    </row>
    <row r="2133" spans="1:6" x14ac:dyDescent="0.3">
      <c r="A2133">
        <v>1</v>
      </c>
      <c r="B2133">
        <v>3</v>
      </c>
      <c r="D2133">
        <v>2106</v>
      </c>
      <c r="E2133">
        <v>2.8859158909994527</v>
      </c>
      <c r="F2133">
        <v>-1.8859158909994527</v>
      </c>
    </row>
    <row r="2134" spans="1:6" x14ac:dyDescent="0.3">
      <c r="A2134">
        <v>2</v>
      </c>
      <c r="B2134">
        <v>2</v>
      </c>
      <c r="D2134">
        <v>2107</v>
      </c>
      <c r="E2134">
        <v>3.3156036356652487</v>
      </c>
      <c r="F2134">
        <v>-2.3156036356652487</v>
      </c>
    </row>
    <row r="2135" spans="1:6" x14ac:dyDescent="0.3">
      <c r="A2135">
        <v>3</v>
      </c>
      <c r="B2135">
        <v>3</v>
      </c>
      <c r="D2135">
        <v>2108</v>
      </c>
      <c r="E2135">
        <v>3.3156036356652487</v>
      </c>
      <c r="F2135">
        <v>-2.3156036356652487</v>
      </c>
    </row>
    <row r="2136" spans="1:6" x14ac:dyDescent="0.3">
      <c r="A2136">
        <v>3</v>
      </c>
      <c r="B2136">
        <v>4</v>
      </c>
      <c r="D2136">
        <v>2109</v>
      </c>
      <c r="E2136">
        <v>3.3156036356652487</v>
      </c>
      <c r="F2136">
        <v>-2.3156036356652487</v>
      </c>
    </row>
    <row r="2137" spans="1:6" x14ac:dyDescent="0.3">
      <c r="A2137">
        <v>3</v>
      </c>
      <c r="B2137">
        <v>4</v>
      </c>
      <c r="D2137">
        <v>2110</v>
      </c>
      <c r="E2137">
        <v>2.4562281463336566</v>
      </c>
      <c r="F2137">
        <v>-2.4562281463336566</v>
      </c>
    </row>
    <row r="2138" spans="1:6" x14ac:dyDescent="0.3">
      <c r="A2138">
        <v>3</v>
      </c>
      <c r="B2138">
        <v>3</v>
      </c>
      <c r="D2138">
        <v>2111</v>
      </c>
      <c r="E2138">
        <v>3.3156036356652487</v>
      </c>
      <c r="F2138">
        <v>-1.3156036356652487</v>
      </c>
    </row>
    <row r="2139" spans="1:6" x14ac:dyDescent="0.3">
      <c r="A2139">
        <v>2</v>
      </c>
      <c r="B2139">
        <v>4</v>
      </c>
      <c r="D2139">
        <v>2112</v>
      </c>
      <c r="E2139">
        <v>2.8859158909994527</v>
      </c>
      <c r="F2139">
        <v>0.11408410900054733</v>
      </c>
    </row>
    <row r="2140" spans="1:6" x14ac:dyDescent="0.3">
      <c r="A2140">
        <v>3</v>
      </c>
      <c r="B2140">
        <v>4</v>
      </c>
      <c r="D2140">
        <v>2113</v>
      </c>
      <c r="E2140">
        <v>3.3156036356652487</v>
      </c>
      <c r="F2140">
        <v>-1.3156036356652487</v>
      </c>
    </row>
    <row r="2141" spans="1:6" x14ac:dyDescent="0.3">
      <c r="A2141">
        <v>1</v>
      </c>
      <c r="B2141">
        <v>3</v>
      </c>
      <c r="D2141">
        <v>2114</v>
      </c>
      <c r="E2141">
        <v>3.3156036356652487</v>
      </c>
      <c r="F2141">
        <v>-1.3156036356652487</v>
      </c>
    </row>
    <row r="2142" spans="1:6" x14ac:dyDescent="0.3">
      <c r="A2142">
        <v>2</v>
      </c>
      <c r="B2142">
        <v>3</v>
      </c>
      <c r="D2142">
        <v>2115</v>
      </c>
      <c r="E2142">
        <v>2.4562281463336566</v>
      </c>
      <c r="F2142">
        <v>-1.4562281463336566</v>
      </c>
    </row>
    <row r="2143" spans="1:6" x14ac:dyDescent="0.3">
      <c r="A2143">
        <v>2</v>
      </c>
      <c r="B2143">
        <v>3</v>
      </c>
      <c r="D2143">
        <v>2116</v>
      </c>
      <c r="E2143">
        <v>2.4562281463336566</v>
      </c>
      <c r="F2143">
        <v>-1.4562281463336566</v>
      </c>
    </row>
    <row r="2144" spans="1:6" x14ac:dyDescent="0.3">
      <c r="A2144">
        <v>3</v>
      </c>
      <c r="B2144">
        <v>3</v>
      </c>
      <c r="D2144">
        <v>2117</v>
      </c>
      <c r="E2144">
        <v>2.4562281463336566</v>
      </c>
      <c r="F2144">
        <v>-1.4562281463336566</v>
      </c>
    </row>
    <row r="2145" spans="1:6" x14ac:dyDescent="0.3">
      <c r="A2145">
        <v>0</v>
      </c>
      <c r="B2145">
        <v>3</v>
      </c>
      <c r="D2145">
        <v>2118</v>
      </c>
      <c r="E2145">
        <v>2.8859158909994527</v>
      </c>
      <c r="F2145">
        <v>-0.88591589099945267</v>
      </c>
    </row>
    <row r="2146" spans="1:6" x14ac:dyDescent="0.3">
      <c r="A2146">
        <v>3</v>
      </c>
      <c r="B2146">
        <v>3</v>
      </c>
      <c r="D2146">
        <v>2119</v>
      </c>
      <c r="E2146">
        <v>2.4562281463336566</v>
      </c>
      <c r="F2146">
        <v>-1.4562281463336566</v>
      </c>
    </row>
    <row r="2147" spans="1:6" x14ac:dyDescent="0.3">
      <c r="A2147">
        <v>1</v>
      </c>
      <c r="B2147">
        <v>3</v>
      </c>
      <c r="D2147">
        <v>2120</v>
      </c>
      <c r="E2147">
        <v>2.8859158909994527</v>
      </c>
      <c r="F2147">
        <v>0.11408410900054733</v>
      </c>
    </row>
    <row r="2148" spans="1:6" x14ac:dyDescent="0.3">
      <c r="A2148">
        <v>3</v>
      </c>
      <c r="B2148">
        <v>3</v>
      </c>
      <c r="D2148">
        <v>2121</v>
      </c>
      <c r="E2148">
        <v>3.3156036356652487</v>
      </c>
      <c r="F2148">
        <v>-0.31560363566524874</v>
      </c>
    </row>
    <row r="2149" spans="1:6" x14ac:dyDescent="0.3">
      <c r="A2149">
        <v>2</v>
      </c>
      <c r="B2149">
        <v>3</v>
      </c>
      <c r="D2149">
        <v>2122</v>
      </c>
      <c r="E2149">
        <v>2.8859158909994527</v>
      </c>
      <c r="F2149">
        <v>-0.88591589099945267</v>
      </c>
    </row>
    <row r="2150" spans="1:6" x14ac:dyDescent="0.3">
      <c r="A2150">
        <v>2</v>
      </c>
      <c r="B2150">
        <v>2</v>
      </c>
      <c r="D2150">
        <v>2123</v>
      </c>
      <c r="E2150">
        <v>2.4562281463336566</v>
      </c>
      <c r="F2150">
        <v>-2.4562281463336566</v>
      </c>
    </row>
    <row r="2151" spans="1:6" x14ac:dyDescent="0.3">
      <c r="A2151">
        <v>1</v>
      </c>
      <c r="B2151">
        <v>4</v>
      </c>
      <c r="D2151">
        <v>2124</v>
      </c>
      <c r="E2151">
        <v>2.8859158909994527</v>
      </c>
      <c r="F2151">
        <v>-0.88591589099945267</v>
      </c>
    </row>
    <row r="2152" spans="1:6" x14ac:dyDescent="0.3">
      <c r="A2152">
        <v>2</v>
      </c>
      <c r="B2152">
        <v>2</v>
      </c>
      <c r="D2152">
        <v>2125</v>
      </c>
      <c r="E2152">
        <v>2.4562281463336566</v>
      </c>
      <c r="F2152">
        <v>-1.4562281463336566</v>
      </c>
    </row>
    <row r="2153" spans="1:6" x14ac:dyDescent="0.3">
      <c r="A2153">
        <v>1</v>
      </c>
      <c r="B2153">
        <v>3</v>
      </c>
      <c r="D2153">
        <v>2126</v>
      </c>
      <c r="E2153">
        <v>2.8859158909994527</v>
      </c>
      <c r="F2153">
        <v>-2.8859158909994527</v>
      </c>
    </row>
    <row r="2154" spans="1:6" x14ac:dyDescent="0.3">
      <c r="A2154">
        <v>1</v>
      </c>
      <c r="B2154">
        <v>2</v>
      </c>
      <c r="D2154">
        <v>2127</v>
      </c>
      <c r="E2154">
        <v>2.4562281463336566</v>
      </c>
      <c r="F2154">
        <v>-1.4562281463336566</v>
      </c>
    </row>
    <row r="2155" spans="1:6" x14ac:dyDescent="0.3">
      <c r="A2155">
        <v>3</v>
      </c>
      <c r="B2155">
        <v>4</v>
      </c>
      <c r="D2155">
        <v>2128</v>
      </c>
      <c r="E2155">
        <v>2.8859158909994527</v>
      </c>
      <c r="F2155">
        <v>0.11408410900054733</v>
      </c>
    </row>
    <row r="2156" spans="1:6" x14ac:dyDescent="0.3">
      <c r="A2156">
        <v>1</v>
      </c>
      <c r="B2156">
        <v>2</v>
      </c>
      <c r="D2156">
        <v>2129</v>
      </c>
      <c r="E2156">
        <v>2.4562281463336566</v>
      </c>
      <c r="F2156">
        <v>-1.4562281463336566</v>
      </c>
    </row>
    <row r="2157" spans="1:6" x14ac:dyDescent="0.3">
      <c r="A2157">
        <v>2</v>
      </c>
      <c r="B2157">
        <v>4</v>
      </c>
      <c r="D2157">
        <v>2130</v>
      </c>
      <c r="E2157">
        <v>2.4562281463336566</v>
      </c>
      <c r="F2157">
        <v>0.5437718536663434</v>
      </c>
    </row>
    <row r="2158" spans="1:6" x14ac:dyDescent="0.3">
      <c r="A2158">
        <v>2</v>
      </c>
      <c r="B2158">
        <v>4</v>
      </c>
      <c r="D2158">
        <v>2131</v>
      </c>
      <c r="E2158">
        <v>2.4562281463336566</v>
      </c>
      <c r="F2158">
        <v>-0.4562281463336566</v>
      </c>
    </row>
    <row r="2159" spans="1:6" x14ac:dyDescent="0.3">
      <c r="A2159">
        <v>1</v>
      </c>
      <c r="B2159">
        <v>2</v>
      </c>
      <c r="D2159">
        <v>2132</v>
      </c>
      <c r="E2159">
        <v>2.8859158909994527</v>
      </c>
      <c r="F2159">
        <v>-1.8859158909994527</v>
      </c>
    </row>
    <row r="2160" spans="1:6" x14ac:dyDescent="0.3">
      <c r="A2160">
        <v>1</v>
      </c>
      <c r="B2160">
        <v>2</v>
      </c>
      <c r="D2160">
        <v>2133</v>
      </c>
      <c r="E2160">
        <v>2.4562281463336566</v>
      </c>
      <c r="F2160">
        <v>-0.4562281463336566</v>
      </c>
    </row>
    <row r="2161" spans="1:6" x14ac:dyDescent="0.3">
      <c r="A2161">
        <v>1</v>
      </c>
      <c r="B2161">
        <v>3</v>
      </c>
      <c r="D2161">
        <v>2134</v>
      </c>
      <c r="E2161">
        <v>2.8859158909994527</v>
      </c>
      <c r="F2161">
        <v>0.11408410900054733</v>
      </c>
    </row>
    <row r="2162" spans="1:6" x14ac:dyDescent="0.3">
      <c r="A2162">
        <v>3</v>
      </c>
      <c r="B2162">
        <v>3</v>
      </c>
      <c r="D2162">
        <v>2135</v>
      </c>
      <c r="E2162">
        <v>3.3156036356652487</v>
      </c>
      <c r="F2162">
        <v>-0.31560363566524874</v>
      </c>
    </row>
    <row r="2163" spans="1:6" x14ac:dyDescent="0.3">
      <c r="A2163">
        <v>2</v>
      </c>
      <c r="B2163">
        <v>3</v>
      </c>
      <c r="D2163">
        <v>2136</v>
      </c>
      <c r="E2163">
        <v>3.3156036356652487</v>
      </c>
      <c r="F2163">
        <v>-0.31560363566524874</v>
      </c>
    </row>
    <row r="2164" spans="1:6" x14ac:dyDescent="0.3">
      <c r="A2164">
        <v>2</v>
      </c>
      <c r="B2164">
        <v>2</v>
      </c>
      <c r="D2164">
        <v>2137</v>
      </c>
      <c r="E2164">
        <v>2.8859158909994527</v>
      </c>
      <c r="F2164">
        <v>0.11408410900054733</v>
      </c>
    </row>
    <row r="2165" spans="1:6" x14ac:dyDescent="0.3">
      <c r="A2165">
        <v>1</v>
      </c>
      <c r="B2165">
        <v>3</v>
      </c>
      <c r="D2165">
        <v>2138</v>
      </c>
      <c r="E2165">
        <v>3.3156036356652487</v>
      </c>
      <c r="F2165">
        <v>-1.3156036356652487</v>
      </c>
    </row>
    <row r="2166" spans="1:6" x14ac:dyDescent="0.3">
      <c r="A2166">
        <v>1</v>
      </c>
      <c r="B2166">
        <v>3</v>
      </c>
      <c r="D2166">
        <v>2139</v>
      </c>
      <c r="E2166">
        <v>3.3156036356652487</v>
      </c>
      <c r="F2166">
        <v>-0.31560363566524874</v>
      </c>
    </row>
    <row r="2167" spans="1:6" x14ac:dyDescent="0.3">
      <c r="A2167">
        <v>2</v>
      </c>
      <c r="B2167">
        <v>3</v>
      </c>
      <c r="D2167">
        <v>2140</v>
      </c>
      <c r="E2167">
        <v>2.8859158909994527</v>
      </c>
      <c r="F2167">
        <v>-1.8859158909994527</v>
      </c>
    </row>
    <row r="2168" spans="1:6" x14ac:dyDescent="0.3">
      <c r="A2168">
        <v>2</v>
      </c>
      <c r="B2168">
        <v>4</v>
      </c>
      <c r="D2168">
        <v>2141</v>
      </c>
      <c r="E2168">
        <v>2.8859158909994527</v>
      </c>
      <c r="F2168">
        <v>-0.88591589099945267</v>
      </c>
    </row>
    <row r="2169" spans="1:6" x14ac:dyDescent="0.3">
      <c r="A2169">
        <v>1</v>
      </c>
      <c r="B2169">
        <v>3</v>
      </c>
      <c r="D2169">
        <v>2142</v>
      </c>
      <c r="E2169">
        <v>2.8859158909994527</v>
      </c>
      <c r="F2169">
        <v>-0.88591589099945267</v>
      </c>
    </row>
    <row r="2170" spans="1:6" x14ac:dyDescent="0.3">
      <c r="A2170">
        <v>1</v>
      </c>
      <c r="B2170">
        <v>3</v>
      </c>
      <c r="D2170">
        <v>2143</v>
      </c>
      <c r="E2170">
        <v>2.8859158909994527</v>
      </c>
      <c r="F2170">
        <v>0.11408410900054733</v>
      </c>
    </row>
    <row r="2171" spans="1:6" x14ac:dyDescent="0.3">
      <c r="A2171">
        <v>2</v>
      </c>
      <c r="B2171">
        <v>3</v>
      </c>
      <c r="D2171">
        <v>2144</v>
      </c>
      <c r="E2171">
        <v>2.8859158909994527</v>
      </c>
      <c r="F2171">
        <v>-2.8859158909994527</v>
      </c>
    </row>
    <row r="2172" spans="1:6" x14ac:dyDescent="0.3">
      <c r="A2172">
        <v>1</v>
      </c>
      <c r="B2172">
        <v>2</v>
      </c>
      <c r="D2172">
        <v>2145</v>
      </c>
      <c r="E2172">
        <v>2.8859158909994527</v>
      </c>
      <c r="F2172">
        <v>0.11408410900054733</v>
      </c>
    </row>
    <row r="2173" spans="1:6" x14ac:dyDescent="0.3">
      <c r="A2173">
        <v>2</v>
      </c>
      <c r="B2173">
        <v>4</v>
      </c>
      <c r="D2173">
        <v>2146</v>
      </c>
      <c r="E2173">
        <v>2.8859158909994527</v>
      </c>
      <c r="F2173">
        <v>-1.8859158909994527</v>
      </c>
    </row>
    <row r="2174" spans="1:6" x14ac:dyDescent="0.3">
      <c r="A2174">
        <v>1</v>
      </c>
      <c r="B2174">
        <v>3</v>
      </c>
      <c r="D2174">
        <v>2147</v>
      </c>
      <c r="E2174">
        <v>2.8859158909994527</v>
      </c>
      <c r="F2174">
        <v>0.11408410900054733</v>
      </c>
    </row>
    <row r="2175" spans="1:6" x14ac:dyDescent="0.3">
      <c r="A2175">
        <v>2</v>
      </c>
      <c r="B2175">
        <v>2</v>
      </c>
      <c r="D2175">
        <v>2148</v>
      </c>
      <c r="E2175">
        <v>2.8859158909994527</v>
      </c>
      <c r="F2175">
        <v>-0.88591589099945267</v>
      </c>
    </row>
    <row r="2176" spans="1:6" x14ac:dyDescent="0.3">
      <c r="A2176">
        <v>1</v>
      </c>
      <c r="B2176">
        <v>3</v>
      </c>
      <c r="D2176">
        <v>2149</v>
      </c>
      <c r="E2176">
        <v>2.4562281463336566</v>
      </c>
      <c r="F2176">
        <v>-0.4562281463336566</v>
      </c>
    </row>
    <row r="2177" spans="1:6" x14ac:dyDescent="0.3">
      <c r="A2177">
        <v>2</v>
      </c>
      <c r="B2177">
        <v>3</v>
      </c>
      <c r="D2177">
        <v>2150</v>
      </c>
      <c r="E2177">
        <v>3.3156036356652487</v>
      </c>
      <c r="F2177">
        <v>-2.3156036356652487</v>
      </c>
    </row>
    <row r="2178" spans="1:6" x14ac:dyDescent="0.3">
      <c r="A2178">
        <v>2</v>
      </c>
      <c r="B2178">
        <v>3</v>
      </c>
      <c r="D2178">
        <v>2151</v>
      </c>
      <c r="E2178">
        <v>2.4562281463336566</v>
      </c>
      <c r="F2178">
        <v>-0.4562281463336566</v>
      </c>
    </row>
    <row r="2179" spans="1:6" x14ac:dyDescent="0.3">
      <c r="A2179">
        <v>3</v>
      </c>
      <c r="B2179">
        <v>3</v>
      </c>
      <c r="D2179">
        <v>2152</v>
      </c>
      <c r="E2179">
        <v>2.8859158909994527</v>
      </c>
      <c r="F2179">
        <v>-1.8859158909994527</v>
      </c>
    </row>
    <row r="2180" spans="1:6" x14ac:dyDescent="0.3">
      <c r="A2180">
        <v>1</v>
      </c>
      <c r="B2180">
        <v>3</v>
      </c>
      <c r="D2180">
        <v>2153</v>
      </c>
      <c r="E2180">
        <v>2.4562281463336566</v>
      </c>
      <c r="F2180">
        <v>-1.4562281463336566</v>
      </c>
    </row>
    <row r="2181" spans="1:6" x14ac:dyDescent="0.3">
      <c r="A2181">
        <v>3</v>
      </c>
      <c r="B2181">
        <v>3</v>
      </c>
      <c r="D2181">
        <v>2154</v>
      </c>
      <c r="E2181">
        <v>3.3156036356652487</v>
      </c>
      <c r="F2181">
        <v>-0.31560363566524874</v>
      </c>
    </row>
    <row r="2182" spans="1:6" x14ac:dyDescent="0.3">
      <c r="A2182">
        <v>2</v>
      </c>
      <c r="B2182">
        <v>3</v>
      </c>
      <c r="D2182">
        <v>2155</v>
      </c>
      <c r="E2182">
        <v>2.4562281463336566</v>
      </c>
      <c r="F2182">
        <v>-1.4562281463336566</v>
      </c>
    </row>
    <row r="2183" spans="1:6" x14ac:dyDescent="0.3">
      <c r="A2183">
        <v>1</v>
      </c>
      <c r="B2183">
        <v>2</v>
      </c>
      <c r="D2183">
        <v>2156</v>
      </c>
      <c r="E2183">
        <v>3.3156036356652487</v>
      </c>
      <c r="F2183">
        <v>-1.3156036356652487</v>
      </c>
    </row>
    <row r="2184" spans="1:6" x14ac:dyDescent="0.3">
      <c r="A2184">
        <v>3</v>
      </c>
      <c r="B2184">
        <v>2</v>
      </c>
      <c r="D2184">
        <v>2157</v>
      </c>
      <c r="E2184">
        <v>3.3156036356652487</v>
      </c>
      <c r="F2184">
        <v>-1.3156036356652487</v>
      </c>
    </row>
    <row r="2185" spans="1:6" x14ac:dyDescent="0.3">
      <c r="A2185">
        <v>3</v>
      </c>
      <c r="B2185">
        <v>3</v>
      </c>
      <c r="D2185">
        <v>2158</v>
      </c>
      <c r="E2185">
        <v>2.4562281463336566</v>
      </c>
      <c r="F2185">
        <v>-1.4562281463336566</v>
      </c>
    </row>
    <row r="2186" spans="1:6" x14ac:dyDescent="0.3">
      <c r="A2186">
        <v>3</v>
      </c>
      <c r="B2186">
        <v>3</v>
      </c>
      <c r="D2186">
        <v>2159</v>
      </c>
      <c r="E2186">
        <v>2.4562281463336566</v>
      </c>
      <c r="F2186">
        <v>-1.4562281463336566</v>
      </c>
    </row>
    <row r="2187" spans="1:6" x14ac:dyDescent="0.3">
      <c r="A2187">
        <v>1</v>
      </c>
      <c r="B2187">
        <v>4</v>
      </c>
      <c r="D2187">
        <v>2160</v>
      </c>
      <c r="E2187">
        <v>2.8859158909994527</v>
      </c>
      <c r="F2187">
        <v>-1.8859158909994527</v>
      </c>
    </row>
    <row r="2188" spans="1:6" x14ac:dyDescent="0.3">
      <c r="A2188">
        <v>1</v>
      </c>
      <c r="B2188">
        <v>2</v>
      </c>
      <c r="D2188">
        <v>2161</v>
      </c>
      <c r="E2188">
        <v>2.8859158909994527</v>
      </c>
      <c r="F2188">
        <v>0.11408410900054733</v>
      </c>
    </row>
    <row r="2189" spans="1:6" x14ac:dyDescent="0.3">
      <c r="A2189">
        <v>3</v>
      </c>
      <c r="B2189">
        <v>3</v>
      </c>
      <c r="D2189">
        <v>2162</v>
      </c>
      <c r="E2189">
        <v>2.8859158909994527</v>
      </c>
      <c r="F2189">
        <v>-0.88591589099945267</v>
      </c>
    </row>
    <row r="2190" spans="1:6" x14ac:dyDescent="0.3">
      <c r="A2190">
        <v>1</v>
      </c>
      <c r="B2190">
        <v>3</v>
      </c>
      <c r="D2190">
        <v>2163</v>
      </c>
      <c r="E2190">
        <v>2.4562281463336566</v>
      </c>
      <c r="F2190">
        <v>-0.4562281463336566</v>
      </c>
    </row>
    <row r="2191" spans="1:6" x14ac:dyDescent="0.3">
      <c r="A2191">
        <v>1</v>
      </c>
      <c r="B2191">
        <v>2</v>
      </c>
      <c r="D2191">
        <v>2164</v>
      </c>
      <c r="E2191">
        <v>2.8859158909994527</v>
      </c>
      <c r="F2191">
        <v>-1.8859158909994527</v>
      </c>
    </row>
    <row r="2192" spans="1:6" x14ac:dyDescent="0.3">
      <c r="A2192">
        <v>3</v>
      </c>
      <c r="B2192">
        <v>3</v>
      </c>
      <c r="D2192">
        <v>2165</v>
      </c>
      <c r="E2192">
        <v>2.8859158909994527</v>
      </c>
      <c r="F2192">
        <v>-1.8859158909994527</v>
      </c>
    </row>
    <row r="2193" spans="1:6" x14ac:dyDescent="0.3">
      <c r="A2193">
        <v>3</v>
      </c>
      <c r="B2193">
        <v>3</v>
      </c>
      <c r="D2193">
        <v>2166</v>
      </c>
      <c r="E2193">
        <v>2.8859158909994527</v>
      </c>
      <c r="F2193">
        <v>-0.88591589099945267</v>
      </c>
    </row>
    <row r="2194" spans="1:6" x14ac:dyDescent="0.3">
      <c r="A2194">
        <v>0</v>
      </c>
      <c r="B2194">
        <v>0</v>
      </c>
      <c r="D2194">
        <v>2167</v>
      </c>
      <c r="E2194">
        <v>3.3156036356652487</v>
      </c>
      <c r="F2194">
        <v>-1.3156036356652487</v>
      </c>
    </row>
    <row r="2195" spans="1:6" x14ac:dyDescent="0.3">
      <c r="A2195">
        <v>3</v>
      </c>
      <c r="B2195">
        <v>2</v>
      </c>
      <c r="D2195">
        <v>2168</v>
      </c>
      <c r="E2195">
        <v>2.8859158909994527</v>
      </c>
      <c r="F2195">
        <v>-1.8859158909994527</v>
      </c>
    </row>
    <row r="2196" spans="1:6" x14ac:dyDescent="0.3">
      <c r="A2196">
        <v>4</v>
      </c>
      <c r="B2196">
        <v>2</v>
      </c>
      <c r="D2196">
        <v>2169</v>
      </c>
      <c r="E2196">
        <v>2.8859158909994527</v>
      </c>
      <c r="F2196">
        <v>-1.8859158909994527</v>
      </c>
    </row>
    <row r="2197" spans="1:6" x14ac:dyDescent="0.3">
      <c r="A2197">
        <v>2</v>
      </c>
      <c r="B2197">
        <v>3</v>
      </c>
      <c r="D2197">
        <v>2170</v>
      </c>
      <c r="E2197">
        <v>2.8859158909994527</v>
      </c>
      <c r="F2197">
        <v>-0.88591589099945267</v>
      </c>
    </row>
    <row r="2198" spans="1:6" x14ac:dyDescent="0.3">
      <c r="A2198">
        <v>2</v>
      </c>
      <c r="B2198">
        <v>3</v>
      </c>
      <c r="D2198">
        <v>2171</v>
      </c>
      <c r="E2198">
        <v>2.4562281463336566</v>
      </c>
      <c r="F2198">
        <v>-1.4562281463336566</v>
      </c>
    </row>
    <row r="2199" spans="1:6" x14ac:dyDescent="0.3">
      <c r="A2199">
        <v>3</v>
      </c>
      <c r="B2199">
        <v>3</v>
      </c>
      <c r="D2199">
        <v>2172</v>
      </c>
      <c r="E2199">
        <v>3.3156036356652487</v>
      </c>
      <c r="F2199">
        <v>-1.3156036356652487</v>
      </c>
    </row>
    <row r="2200" spans="1:6" x14ac:dyDescent="0.3">
      <c r="A2200">
        <v>1</v>
      </c>
      <c r="B2200">
        <v>2</v>
      </c>
      <c r="D2200">
        <v>2173</v>
      </c>
      <c r="E2200">
        <v>2.8859158909994527</v>
      </c>
      <c r="F2200">
        <v>-1.8859158909994527</v>
      </c>
    </row>
    <row r="2201" spans="1:6" x14ac:dyDescent="0.3">
      <c r="A2201">
        <v>2</v>
      </c>
      <c r="B2201">
        <v>3</v>
      </c>
      <c r="D2201">
        <v>2174</v>
      </c>
      <c r="E2201">
        <v>2.4562281463336566</v>
      </c>
      <c r="F2201">
        <v>-0.4562281463336566</v>
      </c>
    </row>
    <row r="2202" spans="1:6" x14ac:dyDescent="0.3">
      <c r="A2202">
        <v>2</v>
      </c>
      <c r="B2202">
        <v>3</v>
      </c>
      <c r="D2202">
        <v>2175</v>
      </c>
      <c r="E2202">
        <v>2.8859158909994527</v>
      </c>
      <c r="F2202">
        <v>-1.8859158909994527</v>
      </c>
    </row>
    <row r="2203" spans="1:6" x14ac:dyDescent="0.3">
      <c r="A2203">
        <v>3</v>
      </c>
      <c r="B2203">
        <v>3</v>
      </c>
      <c r="D2203">
        <v>2176</v>
      </c>
      <c r="E2203">
        <v>2.8859158909994527</v>
      </c>
      <c r="F2203">
        <v>-0.88591589099945267</v>
      </c>
    </row>
    <row r="2204" spans="1:6" x14ac:dyDescent="0.3">
      <c r="A2204">
        <v>3</v>
      </c>
      <c r="B2204">
        <v>2</v>
      </c>
      <c r="D2204">
        <v>2177</v>
      </c>
      <c r="E2204">
        <v>2.8859158909994527</v>
      </c>
      <c r="F2204">
        <v>-0.88591589099945267</v>
      </c>
    </row>
    <row r="2205" spans="1:6" x14ac:dyDescent="0.3">
      <c r="A2205">
        <v>2</v>
      </c>
      <c r="B2205">
        <v>3</v>
      </c>
      <c r="D2205">
        <v>2178</v>
      </c>
      <c r="E2205">
        <v>2.8859158909994527</v>
      </c>
      <c r="F2205">
        <v>0.11408410900054733</v>
      </c>
    </row>
    <row r="2206" spans="1:6" x14ac:dyDescent="0.3">
      <c r="A2206">
        <v>0</v>
      </c>
      <c r="B2206">
        <v>3</v>
      </c>
      <c r="D2206">
        <v>2179</v>
      </c>
      <c r="E2206">
        <v>2.8859158909994527</v>
      </c>
      <c r="F2206">
        <v>-1.8859158909994527</v>
      </c>
    </row>
    <row r="2207" spans="1:6" x14ac:dyDescent="0.3">
      <c r="A2207">
        <v>23</v>
      </c>
      <c r="B2207">
        <v>1</v>
      </c>
      <c r="D2207">
        <v>2180</v>
      </c>
      <c r="E2207">
        <v>2.8859158909994527</v>
      </c>
      <c r="F2207">
        <v>0.11408410900054733</v>
      </c>
    </row>
    <row r="2208" spans="1:6" x14ac:dyDescent="0.3">
      <c r="A2208">
        <v>0</v>
      </c>
      <c r="B2208">
        <v>1</v>
      </c>
      <c r="D2208">
        <v>2181</v>
      </c>
      <c r="E2208">
        <v>2.8859158909994527</v>
      </c>
      <c r="F2208">
        <v>-0.88591589099945267</v>
      </c>
    </row>
    <row r="2209" spans="1:6" x14ac:dyDescent="0.3">
      <c r="A2209">
        <v>1</v>
      </c>
      <c r="B2209">
        <v>1</v>
      </c>
      <c r="D2209">
        <v>2182</v>
      </c>
      <c r="E2209">
        <v>2.4562281463336566</v>
      </c>
      <c r="F2209">
        <v>-1.4562281463336566</v>
      </c>
    </row>
    <row r="2210" spans="1:6" x14ac:dyDescent="0.3">
      <c r="A2210">
        <v>1</v>
      </c>
      <c r="B2210">
        <v>0</v>
      </c>
      <c r="D2210">
        <v>2183</v>
      </c>
      <c r="E2210">
        <v>2.4562281463336566</v>
      </c>
      <c r="F2210">
        <v>0.5437718536663434</v>
      </c>
    </row>
    <row r="2211" spans="1:6" x14ac:dyDescent="0.3">
      <c r="A2211">
        <v>1</v>
      </c>
      <c r="B2211">
        <v>0</v>
      </c>
      <c r="D2211">
        <v>2184</v>
      </c>
      <c r="E2211">
        <v>2.8859158909994527</v>
      </c>
      <c r="F2211">
        <v>0.11408410900054733</v>
      </c>
    </row>
    <row r="2212" spans="1:6" x14ac:dyDescent="0.3">
      <c r="A2212">
        <v>0</v>
      </c>
      <c r="B2212">
        <v>0</v>
      </c>
      <c r="D2212">
        <v>2185</v>
      </c>
      <c r="E2212">
        <v>2.8859158909994527</v>
      </c>
      <c r="F2212">
        <v>0.11408410900054733</v>
      </c>
    </row>
    <row r="2213" spans="1:6" x14ac:dyDescent="0.3">
      <c r="A2213">
        <v>25</v>
      </c>
      <c r="B2213">
        <v>0</v>
      </c>
      <c r="D2213">
        <v>2186</v>
      </c>
      <c r="E2213">
        <v>3.3156036356652487</v>
      </c>
      <c r="F2213">
        <v>-2.3156036356652487</v>
      </c>
    </row>
    <row r="2214" spans="1:6" x14ac:dyDescent="0.3">
      <c r="A2214">
        <v>0</v>
      </c>
      <c r="B2214">
        <v>0</v>
      </c>
      <c r="D2214">
        <v>2187</v>
      </c>
      <c r="E2214">
        <v>2.4562281463336566</v>
      </c>
      <c r="F2214">
        <v>-1.4562281463336566</v>
      </c>
    </row>
    <row r="2215" spans="1:6" x14ac:dyDescent="0.3">
      <c r="A2215">
        <v>0</v>
      </c>
      <c r="B2215">
        <v>0</v>
      </c>
      <c r="D2215">
        <v>2188</v>
      </c>
      <c r="E2215">
        <v>2.8859158909994527</v>
      </c>
      <c r="F2215">
        <v>0.11408410900054733</v>
      </c>
    </row>
    <row r="2216" spans="1:6" x14ac:dyDescent="0.3">
      <c r="A2216">
        <v>0</v>
      </c>
      <c r="B2216">
        <v>0</v>
      </c>
      <c r="D2216">
        <v>2189</v>
      </c>
      <c r="E2216">
        <v>2.8859158909994527</v>
      </c>
      <c r="F2216">
        <v>-1.8859158909994527</v>
      </c>
    </row>
    <row r="2217" spans="1:6" x14ac:dyDescent="0.3">
      <c r="A2217">
        <v>0</v>
      </c>
      <c r="B2217">
        <v>0</v>
      </c>
      <c r="D2217">
        <v>2190</v>
      </c>
      <c r="E2217">
        <v>2.4562281463336566</v>
      </c>
      <c r="F2217">
        <v>-1.4562281463336566</v>
      </c>
    </row>
    <row r="2218" spans="1:6" x14ac:dyDescent="0.3">
      <c r="A2218">
        <v>6</v>
      </c>
      <c r="B2218">
        <v>12</v>
      </c>
      <c r="D2218">
        <v>2191</v>
      </c>
      <c r="E2218">
        <v>2.8859158909994527</v>
      </c>
      <c r="F2218">
        <v>0.11408410900054733</v>
      </c>
    </row>
    <row r="2219" spans="1:6" x14ac:dyDescent="0.3">
      <c r="A2219">
        <v>2</v>
      </c>
      <c r="B2219">
        <v>10</v>
      </c>
      <c r="D2219">
        <v>2192</v>
      </c>
      <c r="E2219">
        <v>2.8859158909994527</v>
      </c>
      <c r="F2219">
        <v>0.11408410900054733</v>
      </c>
    </row>
    <row r="2220" spans="1:6" x14ac:dyDescent="0.3">
      <c r="A2220">
        <v>5</v>
      </c>
      <c r="B2220">
        <v>11</v>
      </c>
      <c r="D2220">
        <v>2193</v>
      </c>
      <c r="E2220">
        <v>1.596852657002064</v>
      </c>
      <c r="F2220">
        <v>-1.596852657002064</v>
      </c>
    </row>
    <row r="2221" spans="1:6" x14ac:dyDescent="0.3">
      <c r="A2221">
        <v>2</v>
      </c>
      <c r="B2221">
        <v>8</v>
      </c>
      <c r="D2221">
        <v>2194</v>
      </c>
      <c r="E2221">
        <v>2.4562281463336566</v>
      </c>
      <c r="F2221">
        <v>0.5437718536663434</v>
      </c>
    </row>
    <row r="2222" spans="1:6" x14ac:dyDescent="0.3">
      <c r="A2222">
        <v>4</v>
      </c>
      <c r="B2222">
        <v>4</v>
      </c>
      <c r="D2222">
        <v>2195</v>
      </c>
      <c r="E2222">
        <v>2.4562281463336566</v>
      </c>
      <c r="F2222">
        <v>1.5437718536663434</v>
      </c>
    </row>
    <row r="2223" spans="1:6" x14ac:dyDescent="0.3">
      <c r="A2223">
        <v>6</v>
      </c>
      <c r="B2223">
        <v>7</v>
      </c>
      <c r="D2223">
        <v>2196</v>
      </c>
      <c r="E2223">
        <v>2.8859158909994527</v>
      </c>
      <c r="F2223">
        <v>-0.88591589099945267</v>
      </c>
    </row>
    <row r="2224" spans="1:6" x14ac:dyDescent="0.3">
      <c r="A2224">
        <v>6</v>
      </c>
      <c r="B2224">
        <v>5</v>
      </c>
      <c r="D2224">
        <v>2197</v>
      </c>
      <c r="E2224">
        <v>2.8859158909994527</v>
      </c>
      <c r="F2224">
        <v>-0.88591589099945267</v>
      </c>
    </row>
    <row r="2225" spans="1:6" x14ac:dyDescent="0.3">
      <c r="A2225">
        <v>6</v>
      </c>
      <c r="B2225">
        <v>7</v>
      </c>
      <c r="D2225">
        <v>2198</v>
      </c>
      <c r="E2225">
        <v>2.8859158909994527</v>
      </c>
      <c r="F2225">
        <v>0.11408410900054733</v>
      </c>
    </row>
    <row r="2226" spans="1:6" x14ac:dyDescent="0.3">
      <c r="A2226">
        <v>7</v>
      </c>
      <c r="B2226">
        <v>8</v>
      </c>
      <c r="D2226">
        <v>2199</v>
      </c>
      <c r="E2226">
        <v>2.4562281463336566</v>
      </c>
      <c r="F2226">
        <v>-1.4562281463336566</v>
      </c>
    </row>
    <row r="2227" spans="1:6" x14ac:dyDescent="0.3">
      <c r="A2227">
        <v>4</v>
      </c>
      <c r="B2227">
        <v>6</v>
      </c>
      <c r="D2227">
        <v>2200</v>
      </c>
      <c r="E2227">
        <v>2.8859158909994527</v>
      </c>
      <c r="F2227">
        <v>-0.88591589099945267</v>
      </c>
    </row>
    <row r="2228" spans="1:6" x14ac:dyDescent="0.3">
      <c r="A2228">
        <v>4</v>
      </c>
      <c r="B2228">
        <v>4</v>
      </c>
      <c r="D2228">
        <v>2201</v>
      </c>
      <c r="E2228">
        <v>2.8859158909994527</v>
      </c>
      <c r="F2228">
        <v>-0.88591589099945267</v>
      </c>
    </row>
    <row r="2229" spans="1:6" x14ac:dyDescent="0.3">
      <c r="A2229">
        <v>1</v>
      </c>
      <c r="B2229">
        <v>4</v>
      </c>
      <c r="D2229">
        <v>2202</v>
      </c>
      <c r="E2229">
        <v>2.8859158909994527</v>
      </c>
      <c r="F2229">
        <v>0.11408410900054733</v>
      </c>
    </row>
    <row r="2230" spans="1:6" x14ac:dyDescent="0.3">
      <c r="A2230">
        <v>2</v>
      </c>
      <c r="B2230">
        <v>3</v>
      </c>
      <c r="D2230">
        <v>2203</v>
      </c>
      <c r="E2230">
        <v>2.4562281463336566</v>
      </c>
      <c r="F2230">
        <v>0.5437718536663434</v>
      </c>
    </row>
    <row r="2231" spans="1:6" x14ac:dyDescent="0.3">
      <c r="A2231">
        <v>2</v>
      </c>
      <c r="B2231">
        <v>4</v>
      </c>
      <c r="D2231">
        <v>2204</v>
      </c>
      <c r="E2231">
        <v>2.8859158909994527</v>
      </c>
      <c r="F2231">
        <v>-0.88591589099945267</v>
      </c>
    </row>
    <row r="2232" spans="1:6" x14ac:dyDescent="0.3">
      <c r="A2232">
        <v>0</v>
      </c>
      <c r="B2232">
        <v>1</v>
      </c>
      <c r="D2232">
        <v>2205</v>
      </c>
      <c r="E2232">
        <v>2.8859158909994527</v>
      </c>
      <c r="F2232">
        <v>-2.8859158909994527</v>
      </c>
    </row>
    <row r="2233" spans="1:6" x14ac:dyDescent="0.3">
      <c r="A2233">
        <v>1</v>
      </c>
      <c r="B2233">
        <v>3</v>
      </c>
      <c r="D2233">
        <v>2206</v>
      </c>
      <c r="E2233">
        <v>2.0265404016678601</v>
      </c>
      <c r="F2233">
        <v>20.973459598332141</v>
      </c>
    </row>
    <row r="2234" spans="1:6" x14ac:dyDescent="0.3">
      <c r="A2234">
        <v>3</v>
      </c>
      <c r="B2234">
        <v>3</v>
      </c>
      <c r="D2234">
        <v>2207</v>
      </c>
      <c r="E2234">
        <v>2.0265404016678601</v>
      </c>
      <c r="F2234">
        <v>-2.0265404016678601</v>
      </c>
    </row>
    <row r="2235" spans="1:6" x14ac:dyDescent="0.3">
      <c r="A2235">
        <v>3</v>
      </c>
      <c r="B2235">
        <v>3</v>
      </c>
      <c r="D2235">
        <v>2208</v>
      </c>
      <c r="E2235">
        <v>2.0265404016678601</v>
      </c>
      <c r="F2235">
        <v>-1.0265404016678601</v>
      </c>
    </row>
    <row r="2236" spans="1:6" x14ac:dyDescent="0.3">
      <c r="A2236">
        <v>1</v>
      </c>
      <c r="B2236">
        <v>3</v>
      </c>
      <c r="D2236">
        <v>2209</v>
      </c>
      <c r="E2236">
        <v>1.596852657002064</v>
      </c>
      <c r="F2236">
        <v>-0.59685265700206402</v>
      </c>
    </row>
    <row r="2237" spans="1:6" x14ac:dyDescent="0.3">
      <c r="A2237">
        <v>2</v>
      </c>
      <c r="B2237">
        <v>3</v>
      </c>
      <c r="D2237">
        <v>2210</v>
      </c>
      <c r="E2237">
        <v>1.596852657002064</v>
      </c>
      <c r="F2237">
        <v>-0.59685265700206402</v>
      </c>
    </row>
    <row r="2238" spans="1:6" x14ac:dyDescent="0.3">
      <c r="A2238">
        <v>1</v>
      </c>
      <c r="B2238">
        <v>2</v>
      </c>
      <c r="D2238">
        <v>2211</v>
      </c>
      <c r="E2238">
        <v>1.596852657002064</v>
      </c>
      <c r="F2238">
        <v>-1.596852657002064</v>
      </c>
    </row>
    <row r="2239" spans="1:6" x14ac:dyDescent="0.3">
      <c r="A2239">
        <v>1</v>
      </c>
      <c r="B2239">
        <v>2</v>
      </c>
      <c r="D2239">
        <v>2212</v>
      </c>
      <c r="E2239">
        <v>1.596852657002064</v>
      </c>
      <c r="F2239">
        <v>23.403147342997936</v>
      </c>
    </row>
    <row r="2240" spans="1:6" x14ac:dyDescent="0.3">
      <c r="A2240">
        <v>27</v>
      </c>
      <c r="B2240">
        <v>0</v>
      </c>
      <c r="D2240">
        <v>2213</v>
      </c>
      <c r="E2240">
        <v>1.596852657002064</v>
      </c>
      <c r="F2240">
        <v>-1.596852657002064</v>
      </c>
    </row>
    <row r="2241" spans="1:6" x14ac:dyDescent="0.3">
      <c r="A2241">
        <v>1</v>
      </c>
      <c r="B2241">
        <v>2</v>
      </c>
      <c r="D2241">
        <v>2214</v>
      </c>
      <c r="E2241">
        <v>1.596852657002064</v>
      </c>
      <c r="F2241">
        <v>-1.596852657002064</v>
      </c>
    </row>
    <row r="2242" spans="1:6" x14ac:dyDescent="0.3">
      <c r="D2242">
        <v>2215</v>
      </c>
      <c r="E2242">
        <v>1.596852657002064</v>
      </c>
      <c r="F2242">
        <v>-1.596852657002064</v>
      </c>
    </row>
    <row r="2243" spans="1:6" x14ac:dyDescent="0.3">
      <c r="D2243">
        <v>2216</v>
      </c>
      <c r="E2243">
        <v>1.596852657002064</v>
      </c>
      <c r="F2243">
        <v>-1.596852657002064</v>
      </c>
    </row>
    <row r="2244" spans="1:6" x14ac:dyDescent="0.3">
      <c r="D2244">
        <v>2217</v>
      </c>
      <c r="E2244">
        <v>6.7531055929916182</v>
      </c>
      <c r="F2244">
        <v>-0.75310559299161817</v>
      </c>
    </row>
    <row r="2245" spans="1:6" x14ac:dyDescent="0.3">
      <c r="D2245">
        <v>2218</v>
      </c>
      <c r="E2245">
        <v>5.893730103660026</v>
      </c>
      <c r="F2245">
        <v>-3.893730103660026</v>
      </c>
    </row>
    <row r="2246" spans="1:6" x14ac:dyDescent="0.3">
      <c r="D2246">
        <v>2219</v>
      </c>
      <c r="E2246">
        <v>6.323417848325823</v>
      </c>
      <c r="F2246">
        <v>-1.323417848325823</v>
      </c>
    </row>
    <row r="2247" spans="1:6" x14ac:dyDescent="0.3">
      <c r="D2247">
        <v>2220</v>
      </c>
      <c r="E2247">
        <v>5.0343546143284339</v>
      </c>
      <c r="F2247">
        <v>-3.0343546143284339</v>
      </c>
    </row>
    <row r="2248" spans="1:6" x14ac:dyDescent="0.3">
      <c r="D2248">
        <v>2221</v>
      </c>
      <c r="E2248">
        <v>3.3156036356652487</v>
      </c>
      <c r="F2248">
        <v>0.68439636433475126</v>
      </c>
    </row>
    <row r="2249" spans="1:6" x14ac:dyDescent="0.3">
      <c r="D2249">
        <v>2222</v>
      </c>
      <c r="E2249">
        <v>4.6046668696626378</v>
      </c>
      <c r="F2249">
        <v>1.3953331303373622</v>
      </c>
    </row>
    <row r="2250" spans="1:6" x14ac:dyDescent="0.3">
      <c r="D2250">
        <v>2223</v>
      </c>
      <c r="E2250">
        <v>3.7452913803310453</v>
      </c>
      <c r="F2250">
        <v>2.2547086196689547</v>
      </c>
    </row>
    <row r="2251" spans="1:6" x14ac:dyDescent="0.3">
      <c r="D2251">
        <v>2224</v>
      </c>
      <c r="E2251">
        <v>4.6046668696626378</v>
      </c>
      <c r="F2251">
        <v>1.3953331303373622</v>
      </c>
    </row>
    <row r="2252" spans="1:6" x14ac:dyDescent="0.3">
      <c r="D2252">
        <v>2225</v>
      </c>
      <c r="E2252">
        <v>5.0343546143284339</v>
      </c>
      <c r="F2252">
        <v>1.9656453856715661</v>
      </c>
    </row>
    <row r="2253" spans="1:6" x14ac:dyDescent="0.3">
      <c r="D2253">
        <v>2226</v>
      </c>
      <c r="E2253">
        <v>4.1749791249968418</v>
      </c>
      <c r="F2253">
        <v>-0.17497912499684176</v>
      </c>
    </row>
    <row r="2254" spans="1:6" x14ac:dyDescent="0.3">
      <c r="D2254">
        <v>2227</v>
      </c>
      <c r="E2254">
        <v>3.3156036356652487</v>
      </c>
      <c r="F2254">
        <v>0.68439636433475126</v>
      </c>
    </row>
    <row r="2255" spans="1:6" x14ac:dyDescent="0.3">
      <c r="D2255">
        <v>2228</v>
      </c>
      <c r="E2255">
        <v>3.3156036356652487</v>
      </c>
      <c r="F2255">
        <v>-2.3156036356652487</v>
      </c>
    </row>
    <row r="2256" spans="1:6" x14ac:dyDescent="0.3">
      <c r="D2256">
        <v>2229</v>
      </c>
      <c r="E2256">
        <v>2.8859158909994527</v>
      </c>
      <c r="F2256">
        <v>-0.88591589099945267</v>
      </c>
    </row>
    <row r="2257" spans="4:6" x14ac:dyDescent="0.3">
      <c r="D2257">
        <v>2230</v>
      </c>
      <c r="E2257">
        <v>3.3156036356652487</v>
      </c>
      <c r="F2257">
        <v>-1.3156036356652487</v>
      </c>
    </row>
    <row r="2258" spans="4:6" x14ac:dyDescent="0.3">
      <c r="D2258">
        <v>2231</v>
      </c>
      <c r="E2258">
        <v>2.0265404016678601</v>
      </c>
      <c r="F2258">
        <v>-2.0265404016678601</v>
      </c>
    </row>
    <row r="2259" spans="4:6" x14ac:dyDescent="0.3">
      <c r="D2259">
        <v>2232</v>
      </c>
      <c r="E2259">
        <v>2.8859158909994527</v>
      </c>
      <c r="F2259">
        <v>-1.8859158909994527</v>
      </c>
    </row>
    <row r="2260" spans="4:6" x14ac:dyDescent="0.3">
      <c r="D2260">
        <v>2233</v>
      </c>
      <c r="E2260">
        <v>2.8859158909994527</v>
      </c>
      <c r="F2260">
        <v>0.11408410900054733</v>
      </c>
    </row>
    <row r="2261" spans="4:6" x14ac:dyDescent="0.3">
      <c r="D2261">
        <v>2234</v>
      </c>
      <c r="E2261">
        <v>2.8859158909994527</v>
      </c>
      <c r="F2261">
        <v>0.11408410900054733</v>
      </c>
    </row>
    <row r="2262" spans="4:6" x14ac:dyDescent="0.3">
      <c r="D2262">
        <v>2235</v>
      </c>
      <c r="E2262">
        <v>2.8859158909994527</v>
      </c>
      <c r="F2262">
        <v>-1.8859158909994527</v>
      </c>
    </row>
    <row r="2263" spans="4:6" x14ac:dyDescent="0.3">
      <c r="D2263">
        <v>2236</v>
      </c>
      <c r="E2263">
        <v>2.8859158909994527</v>
      </c>
      <c r="F2263">
        <v>-0.88591589099945267</v>
      </c>
    </row>
    <row r="2264" spans="4:6" x14ac:dyDescent="0.3">
      <c r="D2264">
        <v>2237</v>
      </c>
      <c r="E2264">
        <v>2.4562281463336566</v>
      </c>
      <c r="F2264">
        <v>-1.4562281463336566</v>
      </c>
    </row>
    <row r="2265" spans="4:6" x14ac:dyDescent="0.3">
      <c r="D2265">
        <v>2238</v>
      </c>
      <c r="E2265">
        <v>2.4562281463336566</v>
      </c>
      <c r="F2265">
        <v>-1.4562281463336566</v>
      </c>
    </row>
    <row r="2266" spans="4:6" x14ac:dyDescent="0.3">
      <c r="D2266">
        <v>2239</v>
      </c>
      <c r="E2266">
        <v>1.596852657002064</v>
      </c>
      <c r="F2266">
        <v>25.403147342997936</v>
      </c>
    </row>
    <row r="2267" spans="4:6" ht="15" thickBot="1" x14ac:dyDescent="0.35">
      <c r="D2267" s="28">
        <v>2240</v>
      </c>
      <c r="E2267" s="28">
        <v>2.4562281463336566</v>
      </c>
      <c r="F2267" s="28">
        <v>-1.4562281463336566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21F0E-A00D-4379-A5B1-1F5782C3C20C}">
  <dimension ref="B3:C7"/>
  <sheetViews>
    <sheetView workbookViewId="0">
      <selection activeCell="R489" sqref="R489:R1159"/>
    </sheetView>
  </sheetViews>
  <sheetFormatPr defaultRowHeight="14.4" x14ac:dyDescent="0.3"/>
  <cols>
    <col min="2" max="2" width="12.44140625" bestFit="1" customWidth="1"/>
    <col min="3" max="3" width="27.21875" bestFit="1" customWidth="1"/>
  </cols>
  <sheetData>
    <row r="3" spans="2:3" x14ac:dyDescent="0.3">
      <c r="B3" s="10" t="s">
        <v>60</v>
      </c>
      <c r="C3" t="s">
        <v>241</v>
      </c>
    </row>
    <row r="4" spans="2:3" x14ac:dyDescent="0.3">
      <c r="B4" s="11" t="s">
        <v>242</v>
      </c>
      <c r="C4" s="50">
        <v>3.3599476439790577</v>
      </c>
    </row>
    <row r="5" spans="2:3" x14ac:dyDescent="0.3">
      <c r="B5" s="11" t="s">
        <v>243</v>
      </c>
      <c r="C5" s="50">
        <v>6.7456310679611651</v>
      </c>
    </row>
    <row r="6" spans="2:3" x14ac:dyDescent="0.3">
      <c r="B6" s="11" t="s">
        <v>244</v>
      </c>
      <c r="C6" s="50">
        <v>7.9263657957244655</v>
      </c>
    </row>
    <row r="7" spans="2:3" x14ac:dyDescent="0.3">
      <c r="B7" s="11" t="s">
        <v>80</v>
      </c>
      <c r="C7" s="52">
        <v>5.8022573363431151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7A1AC-7634-41A3-96C6-37FD6D5BE4BD}">
  <dimension ref="A1:F17721"/>
  <sheetViews>
    <sheetView workbookViewId="0">
      <selection activeCell="R489" sqref="R489:R1159"/>
    </sheetView>
  </sheetViews>
  <sheetFormatPr defaultRowHeight="14.4" x14ac:dyDescent="0.3"/>
  <cols>
    <col min="1" max="1" width="16.33203125" bestFit="1" customWidth="1"/>
    <col min="2" max="2" width="7.88671875" bestFit="1" customWidth="1"/>
    <col min="3" max="3" width="6" bestFit="1" customWidth="1"/>
    <col min="5" max="5" width="14.5546875" bestFit="1" customWidth="1"/>
    <col min="6" max="6" width="11.6640625" bestFit="1" customWidth="1"/>
  </cols>
  <sheetData>
    <row r="1" spans="1:6" x14ac:dyDescent="0.3">
      <c r="A1" t="s">
        <v>245</v>
      </c>
      <c r="B1" t="s">
        <v>246</v>
      </c>
      <c r="C1" t="s">
        <v>0</v>
      </c>
    </row>
    <row r="2" spans="1:6" x14ac:dyDescent="0.3">
      <c r="A2" t="s">
        <v>7</v>
      </c>
      <c r="B2" t="s">
        <v>120</v>
      </c>
      <c r="C2">
        <v>1503</v>
      </c>
      <c r="E2" s="10" t="s">
        <v>60</v>
      </c>
      <c r="F2" t="s">
        <v>247</v>
      </c>
    </row>
    <row r="3" spans="1:6" x14ac:dyDescent="0.3">
      <c r="A3" t="s">
        <v>17</v>
      </c>
      <c r="B3">
        <v>85</v>
      </c>
      <c r="C3">
        <v>1503</v>
      </c>
      <c r="E3" s="11" t="s">
        <v>25</v>
      </c>
      <c r="F3" s="42">
        <v>0</v>
      </c>
    </row>
    <row r="4" spans="1:6" x14ac:dyDescent="0.3">
      <c r="A4" t="s">
        <v>18</v>
      </c>
      <c r="B4">
        <v>1</v>
      </c>
      <c r="C4">
        <v>1503</v>
      </c>
      <c r="E4" s="11" t="s">
        <v>7</v>
      </c>
      <c r="F4" s="42">
        <v>0</v>
      </c>
    </row>
    <row r="5" spans="1:6" x14ac:dyDescent="0.3">
      <c r="A5" t="s">
        <v>19</v>
      </c>
      <c r="B5">
        <v>16</v>
      </c>
      <c r="C5">
        <v>1503</v>
      </c>
      <c r="E5" s="11" t="s">
        <v>203</v>
      </c>
      <c r="F5" s="42">
        <v>58391</v>
      </c>
    </row>
    <row r="6" spans="1:6" x14ac:dyDescent="0.3">
      <c r="A6" t="s">
        <v>20</v>
      </c>
      <c r="B6">
        <v>2</v>
      </c>
      <c r="C6">
        <v>1503</v>
      </c>
      <c r="E6" s="11" t="s">
        <v>73</v>
      </c>
      <c r="F6" s="42">
        <v>59895</v>
      </c>
    </row>
    <row r="7" spans="1:6" x14ac:dyDescent="0.3">
      <c r="A7" t="s">
        <v>21</v>
      </c>
      <c r="B7">
        <v>1</v>
      </c>
      <c r="C7">
        <v>1503</v>
      </c>
      <c r="E7" s="11" t="s">
        <v>75</v>
      </c>
      <c r="F7" s="42">
        <v>83397</v>
      </c>
    </row>
    <row r="8" spans="1:6" x14ac:dyDescent="0.3">
      <c r="A8" t="s">
        <v>22</v>
      </c>
      <c r="B8">
        <v>2</v>
      </c>
      <c r="C8">
        <v>1503</v>
      </c>
      <c r="E8" s="11" t="s">
        <v>77</v>
      </c>
      <c r="F8" s="42">
        <v>97415</v>
      </c>
    </row>
    <row r="9" spans="1:6" x14ac:dyDescent="0.3">
      <c r="A9" t="s">
        <v>25</v>
      </c>
      <c r="B9" t="s">
        <v>122</v>
      </c>
      <c r="C9">
        <v>1503</v>
      </c>
      <c r="E9" s="11" t="s">
        <v>79</v>
      </c>
      <c r="F9" s="42">
        <v>370045</v>
      </c>
    </row>
    <row r="10" spans="1:6" x14ac:dyDescent="0.3">
      <c r="A10" t="s">
        <v>7</v>
      </c>
      <c r="B10" t="s">
        <v>120</v>
      </c>
      <c r="C10">
        <v>1501</v>
      </c>
      <c r="E10" s="11" t="s">
        <v>202</v>
      </c>
      <c r="F10" s="42">
        <v>676074</v>
      </c>
    </row>
    <row r="11" spans="1:6" x14ac:dyDescent="0.3">
      <c r="A11" t="s">
        <v>17</v>
      </c>
      <c r="B11">
        <v>55</v>
      </c>
      <c r="C11">
        <v>1501</v>
      </c>
      <c r="E11" s="11" t="s">
        <v>80</v>
      </c>
      <c r="F11" s="42">
        <v>1345217</v>
      </c>
    </row>
    <row r="12" spans="1:6" x14ac:dyDescent="0.3">
      <c r="A12" t="s">
        <v>18</v>
      </c>
      <c r="B12">
        <v>16</v>
      </c>
      <c r="C12">
        <v>1501</v>
      </c>
    </row>
    <row r="13" spans="1:6" x14ac:dyDescent="0.3">
      <c r="A13" t="s">
        <v>19</v>
      </c>
      <c r="B13">
        <v>1622</v>
      </c>
      <c r="C13">
        <v>1501</v>
      </c>
    </row>
    <row r="14" spans="1:6" x14ac:dyDescent="0.3">
      <c r="A14" t="s">
        <v>20</v>
      </c>
      <c r="B14">
        <v>17</v>
      </c>
      <c r="C14">
        <v>1501</v>
      </c>
    </row>
    <row r="15" spans="1:6" x14ac:dyDescent="0.3">
      <c r="A15" t="s">
        <v>21</v>
      </c>
      <c r="B15">
        <v>3</v>
      </c>
      <c r="C15">
        <v>1501</v>
      </c>
    </row>
    <row r="16" spans="1:6" x14ac:dyDescent="0.3">
      <c r="A16" t="s">
        <v>22</v>
      </c>
      <c r="B16">
        <v>4</v>
      </c>
      <c r="C16">
        <v>1501</v>
      </c>
    </row>
    <row r="17" spans="1:5" x14ac:dyDescent="0.3">
      <c r="A17" t="s">
        <v>25</v>
      </c>
      <c r="B17" t="s">
        <v>122</v>
      </c>
      <c r="C17">
        <v>1501</v>
      </c>
    </row>
    <row r="18" spans="1:5" x14ac:dyDescent="0.3">
      <c r="A18" t="s">
        <v>7</v>
      </c>
      <c r="B18" t="s">
        <v>120</v>
      </c>
      <c r="C18">
        <v>5336</v>
      </c>
    </row>
    <row r="19" spans="1:5" x14ac:dyDescent="0.3">
      <c r="A19" t="s">
        <v>17</v>
      </c>
      <c r="B19">
        <v>39</v>
      </c>
      <c r="C19">
        <v>5336</v>
      </c>
    </row>
    <row r="20" spans="1:5" x14ac:dyDescent="0.3">
      <c r="A20" t="s">
        <v>18</v>
      </c>
      <c r="B20">
        <v>1</v>
      </c>
      <c r="C20">
        <v>5336</v>
      </c>
    </row>
    <row r="21" spans="1:5" x14ac:dyDescent="0.3">
      <c r="A21" t="s">
        <v>19</v>
      </c>
      <c r="B21">
        <v>9</v>
      </c>
      <c r="C21">
        <v>5336</v>
      </c>
    </row>
    <row r="22" spans="1:5" x14ac:dyDescent="0.3">
      <c r="A22" t="s">
        <v>20</v>
      </c>
      <c r="B22">
        <v>2</v>
      </c>
      <c r="C22">
        <v>5336</v>
      </c>
      <c r="E22" s="2" t="s">
        <v>248</v>
      </c>
    </row>
    <row r="23" spans="1:5" x14ac:dyDescent="0.3">
      <c r="A23" t="s">
        <v>21</v>
      </c>
      <c r="B23">
        <v>0</v>
      </c>
      <c r="C23">
        <v>5336</v>
      </c>
    </row>
    <row r="24" spans="1:5" x14ac:dyDescent="0.3">
      <c r="A24" t="s">
        <v>22</v>
      </c>
      <c r="B24">
        <v>8</v>
      </c>
      <c r="C24">
        <v>5336</v>
      </c>
    </row>
    <row r="25" spans="1:5" x14ac:dyDescent="0.3">
      <c r="A25" t="s">
        <v>25</v>
      </c>
      <c r="B25" t="s">
        <v>122</v>
      </c>
      <c r="C25">
        <v>5336</v>
      </c>
    </row>
    <row r="26" spans="1:5" x14ac:dyDescent="0.3">
      <c r="A26" t="s">
        <v>7</v>
      </c>
      <c r="B26" t="s">
        <v>120</v>
      </c>
      <c r="C26">
        <v>8475</v>
      </c>
    </row>
    <row r="27" spans="1:5" x14ac:dyDescent="0.3">
      <c r="A27" t="s">
        <v>17</v>
      </c>
      <c r="B27">
        <v>20</v>
      </c>
      <c r="C27">
        <v>8475</v>
      </c>
    </row>
    <row r="28" spans="1:5" x14ac:dyDescent="0.3">
      <c r="A28" t="s">
        <v>18</v>
      </c>
      <c r="B28">
        <v>2</v>
      </c>
      <c r="C28">
        <v>8475</v>
      </c>
    </row>
    <row r="29" spans="1:5" x14ac:dyDescent="0.3">
      <c r="A29" t="s">
        <v>19</v>
      </c>
      <c r="B29">
        <v>1582</v>
      </c>
      <c r="C29">
        <v>8475</v>
      </c>
    </row>
    <row r="30" spans="1:5" x14ac:dyDescent="0.3">
      <c r="A30" t="s">
        <v>20</v>
      </c>
      <c r="B30">
        <v>1</v>
      </c>
      <c r="C30">
        <v>8475</v>
      </c>
    </row>
    <row r="31" spans="1:5" x14ac:dyDescent="0.3">
      <c r="A31" t="s">
        <v>21</v>
      </c>
      <c r="B31">
        <v>2</v>
      </c>
      <c r="C31">
        <v>8475</v>
      </c>
    </row>
    <row r="32" spans="1:5" x14ac:dyDescent="0.3">
      <c r="A32" t="s">
        <v>22</v>
      </c>
      <c r="B32">
        <v>1</v>
      </c>
      <c r="C32">
        <v>8475</v>
      </c>
    </row>
    <row r="33" spans="1:3" x14ac:dyDescent="0.3">
      <c r="A33" t="s">
        <v>25</v>
      </c>
      <c r="B33" t="s">
        <v>122</v>
      </c>
      <c r="C33">
        <v>8475</v>
      </c>
    </row>
    <row r="34" spans="1:3" x14ac:dyDescent="0.3">
      <c r="A34" t="s">
        <v>7</v>
      </c>
      <c r="B34" t="s">
        <v>120</v>
      </c>
      <c r="C34">
        <v>4931</v>
      </c>
    </row>
    <row r="35" spans="1:3" x14ac:dyDescent="0.3">
      <c r="A35" t="s">
        <v>17</v>
      </c>
      <c r="B35">
        <v>1</v>
      </c>
      <c r="C35">
        <v>4931</v>
      </c>
    </row>
    <row r="36" spans="1:3" x14ac:dyDescent="0.3">
      <c r="A36" t="s">
        <v>18</v>
      </c>
      <c r="B36">
        <v>0</v>
      </c>
      <c r="C36">
        <v>4931</v>
      </c>
    </row>
    <row r="37" spans="1:3" x14ac:dyDescent="0.3">
      <c r="A37" t="s">
        <v>19</v>
      </c>
      <c r="B37">
        <v>1725</v>
      </c>
      <c r="C37">
        <v>4931</v>
      </c>
    </row>
    <row r="38" spans="1:3" x14ac:dyDescent="0.3">
      <c r="A38" t="s">
        <v>20</v>
      </c>
      <c r="B38">
        <v>2</v>
      </c>
      <c r="C38">
        <v>4931</v>
      </c>
    </row>
    <row r="39" spans="1:3" x14ac:dyDescent="0.3">
      <c r="A39" t="s">
        <v>21</v>
      </c>
      <c r="B39">
        <v>1</v>
      </c>
      <c r="C39">
        <v>4931</v>
      </c>
    </row>
    <row r="40" spans="1:3" x14ac:dyDescent="0.3">
      <c r="A40" t="s">
        <v>22</v>
      </c>
      <c r="B40">
        <v>1</v>
      </c>
      <c r="C40">
        <v>4931</v>
      </c>
    </row>
    <row r="41" spans="1:3" x14ac:dyDescent="0.3">
      <c r="A41" t="s">
        <v>25</v>
      </c>
      <c r="B41" t="s">
        <v>122</v>
      </c>
      <c r="C41">
        <v>4931</v>
      </c>
    </row>
    <row r="42" spans="1:3" x14ac:dyDescent="0.3">
      <c r="A42" t="s">
        <v>7</v>
      </c>
      <c r="B42" t="s">
        <v>120</v>
      </c>
      <c r="C42">
        <v>11181</v>
      </c>
    </row>
    <row r="43" spans="1:3" x14ac:dyDescent="0.3">
      <c r="A43" t="s">
        <v>17</v>
      </c>
      <c r="B43">
        <v>2</v>
      </c>
      <c r="C43">
        <v>11181</v>
      </c>
    </row>
    <row r="44" spans="1:3" x14ac:dyDescent="0.3">
      <c r="A44" t="s">
        <v>18</v>
      </c>
      <c r="B44">
        <v>1</v>
      </c>
      <c r="C44">
        <v>11181</v>
      </c>
    </row>
    <row r="45" spans="1:3" x14ac:dyDescent="0.3">
      <c r="A45" t="s">
        <v>19</v>
      </c>
      <c r="B45">
        <v>2</v>
      </c>
      <c r="C45">
        <v>11181</v>
      </c>
    </row>
    <row r="46" spans="1:3" x14ac:dyDescent="0.3">
      <c r="A46" t="s">
        <v>20</v>
      </c>
      <c r="B46">
        <v>1</v>
      </c>
      <c r="C46">
        <v>11181</v>
      </c>
    </row>
    <row r="47" spans="1:3" x14ac:dyDescent="0.3">
      <c r="A47" t="s">
        <v>21</v>
      </c>
      <c r="B47">
        <v>1</v>
      </c>
      <c r="C47">
        <v>11181</v>
      </c>
    </row>
    <row r="48" spans="1:3" x14ac:dyDescent="0.3">
      <c r="A48" t="s">
        <v>22</v>
      </c>
      <c r="B48">
        <v>1</v>
      </c>
      <c r="C48">
        <v>11181</v>
      </c>
    </row>
    <row r="49" spans="1:3" x14ac:dyDescent="0.3">
      <c r="A49" t="s">
        <v>25</v>
      </c>
      <c r="B49" t="s">
        <v>122</v>
      </c>
      <c r="C49">
        <v>11181</v>
      </c>
    </row>
    <row r="50" spans="1:3" x14ac:dyDescent="0.3">
      <c r="A50" t="s">
        <v>7</v>
      </c>
      <c r="B50" t="s">
        <v>50</v>
      </c>
      <c r="C50">
        <v>5555</v>
      </c>
    </row>
    <row r="51" spans="1:3" x14ac:dyDescent="0.3">
      <c r="A51" t="s">
        <v>17</v>
      </c>
      <c r="B51">
        <v>1</v>
      </c>
      <c r="C51">
        <v>5555</v>
      </c>
    </row>
    <row r="52" spans="1:3" x14ac:dyDescent="0.3">
      <c r="A52" t="s">
        <v>18</v>
      </c>
      <c r="B52">
        <v>1</v>
      </c>
      <c r="C52">
        <v>5555</v>
      </c>
    </row>
    <row r="53" spans="1:3" x14ac:dyDescent="0.3">
      <c r="A53" t="s">
        <v>19</v>
      </c>
      <c r="B53">
        <v>1</v>
      </c>
      <c r="C53">
        <v>5555</v>
      </c>
    </row>
    <row r="54" spans="1:3" x14ac:dyDescent="0.3">
      <c r="A54" t="s">
        <v>20</v>
      </c>
      <c r="B54">
        <v>1</v>
      </c>
      <c r="C54">
        <v>5555</v>
      </c>
    </row>
    <row r="55" spans="1:3" x14ac:dyDescent="0.3">
      <c r="A55" t="s">
        <v>21</v>
      </c>
      <c r="B55">
        <v>1</v>
      </c>
      <c r="C55">
        <v>5555</v>
      </c>
    </row>
    <row r="56" spans="1:3" x14ac:dyDescent="0.3">
      <c r="A56" t="s">
        <v>22</v>
      </c>
      <c r="B56">
        <v>1</v>
      </c>
      <c r="C56">
        <v>5555</v>
      </c>
    </row>
    <row r="57" spans="1:3" x14ac:dyDescent="0.3">
      <c r="A57" t="s">
        <v>25</v>
      </c>
      <c r="B57" t="s">
        <v>122</v>
      </c>
      <c r="C57">
        <v>5555</v>
      </c>
    </row>
    <row r="58" spans="1:3" x14ac:dyDescent="0.3">
      <c r="A58" t="s">
        <v>7</v>
      </c>
      <c r="B58" t="s">
        <v>50</v>
      </c>
      <c r="C58">
        <v>4619</v>
      </c>
    </row>
    <row r="59" spans="1:3" x14ac:dyDescent="0.3">
      <c r="A59" t="s">
        <v>17</v>
      </c>
      <c r="B59">
        <v>6</v>
      </c>
      <c r="C59">
        <v>4619</v>
      </c>
    </row>
    <row r="60" spans="1:3" x14ac:dyDescent="0.3">
      <c r="A60" t="s">
        <v>18</v>
      </c>
      <c r="B60">
        <v>2</v>
      </c>
      <c r="C60">
        <v>4619</v>
      </c>
    </row>
    <row r="61" spans="1:3" x14ac:dyDescent="0.3">
      <c r="A61" t="s">
        <v>19</v>
      </c>
      <c r="B61">
        <v>3</v>
      </c>
      <c r="C61">
        <v>4619</v>
      </c>
    </row>
    <row r="62" spans="1:3" x14ac:dyDescent="0.3">
      <c r="A62" t="s">
        <v>20</v>
      </c>
      <c r="B62">
        <v>1</v>
      </c>
      <c r="C62">
        <v>4619</v>
      </c>
    </row>
    <row r="63" spans="1:3" x14ac:dyDescent="0.3">
      <c r="A63" t="s">
        <v>21</v>
      </c>
      <c r="B63">
        <v>262</v>
      </c>
      <c r="C63">
        <v>4619</v>
      </c>
    </row>
    <row r="64" spans="1:3" x14ac:dyDescent="0.3">
      <c r="A64" t="s">
        <v>22</v>
      </c>
      <c r="B64">
        <v>3</v>
      </c>
      <c r="C64">
        <v>4619</v>
      </c>
    </row>
    <row r="65" spans="1:3" x14ac:dyDescent="0.3">
      <c r="A65" t="s">
        <v>25</v>
      </c>
      <c r="B65" t="s">
        <v>123</v>
      </c>
      <c r="C65">
        <v>4619</v>
      </c>
    </row>
    <row r="66" spans="1:3" x14ac:dyDescent="0.3">
      <c r="A66" t="s">
        <v>7</v>
      </c>
      <c r="B66" t="s">
        <v>120</v>
      </c>
      <c r="C66">
        <v>4611</v>
      </c>
    </row>
    <row r="67" spans="1:3" x14ac:dyDescent="0.3">
      <c r="A67" t="s">
        <v>17</v>
      </c>
      <c r="B67">
        <v>1009</v>
      </c>
      <c r="C67">
        <v>4611</v>
      </c>
    </row>
    <row r="68" spans="1:3" x14ac:dyDescent="0.3">
      <c r="A68" t="s">
        <v>18</v>
      </c>
      <c r="B68">
        <v>181</v>
      </c>
      <c r="C68">
        <v>4611</v>
      </c>
    </row>
    <row r="69" spans="1:3" x14ac:dyDescent="0.3">
      <c r="A69" t="s">
        <v>19</v>
      </c>
      <c r="B69">
        <v>104</v>
      </c>
      <c r="C69">
        <v>4611</v>
      </c>
    </row>
    <row r="70" spans="1:3" x14ac:dyDescent="0.3">
      <c r="A70" t="s">
        <v>20</v>
      </c>
      <c r="B70">
        <v>202</v>
      </c>
      <c r="C70">
        <v>4611</v>
      </c>
    </row>
    <row r="71" spans="1:3" x14ac:dyDescent="0.3">
      <c r="A71" t="s">
        <v>21</v>
      </c>
      <c r="B71">
        <v>21</v>
      </c>
      <c r="C71">
        <v>4611</v>
      </c>
    </row>
    <row r="72" spans="1:3" x14ac:dyDescent="0.3">
      <c r="A72" t="s">
        <v>22</v>
      </c>
      <c r="B72">
        <v>207</v>
      </c>
      <c r="C72">
        <v>4611</v>
      </c>
    </row>
    <row r="73" spans="1:3" x14ac:dyDescent="0.3">
      <c r="A73" t="s">
        <v>25</v>
      </c>
      <c r="B73" t="s">
        <v>123</v>
      </c>
      <c r="C73">
        <v>4611</v>
      </c>
    </row>
    <row r="74" spans="1:3" x14ac:dyDescent="0.3">
      <c r="A74" t="s">
        <v>7</v>
      </c>
      <c r="B74" t="s">
        <v>50</v>
      </c>
      <c r="C74">
        <v>10089</v>
      </c>
    </row>
    <row r="75" spans="1:3" x14ac:dyDescent="0.3">
      <c r="A75" t="s">
        <v>17</v>
      </c>
      <c r="B75">
        <v>168</v>
      </c>
      <c r="C75">
        <v>10089</v>
      </c>
    </row>
    <row r="76" spans="1:3" x14ac:dyDescent="0.3">
      <c r="A76" t="s">
        <v>18</v>
      </c>
      <c r="B76">
        <v>148</v>
      </c>
      <c r="C76">
        <v>10089</v>
      </c>
    </row>
    <row r="77" spans="1:3" x14ac:dyDescent="0.3">
      <c r="A77" t="s">
        <v>19</v>
      </c>
      <c r="B77">
        <v>444</v>
      </c>
      <c r="C77">
        <v>10089</v>
      </c>
    </row>
    <row r="78" spans="1:3" x14ac:dyDescent="0.3">
      <c r="A78" t="s">
        <v>20</v>
      </c>
      <c r="B78">
        <v>32</v>
      </c>
      <c r="C78">
        <v>10089</v>
      </c>
    </row>
    <row r="79" spans="1:3" x14ac:dyDescent="0.3">
      <c r="A79" t="s">
        <v>21</v>
      </c>
      <c r="B79">
        <v>172</v>
      </c>
      <c r="C79">
        <v>10089</v>
      </c>
    </row>
    <row r="80" spans="1:3" x14ac:dyDescent="0.3">
      <c r="A80" t="s">
        <v>22</v>
      </c>
      <c r="B80">
        <v>148</v>
      </c>
      <c r="C80">
        <v>10089</v>
      </c>
    </row>
    <row r="81" spans="1:3" x14ac:dyDescent="0.3">
      <c r="A81" t="s">
        <v>25</v>
      </c>
      <c r="B81" t="s">
        <v>121</v>
      </c>
      <c r="C81">
        <v>10089</v>
      </c>
    </row>
    <row r="82" spans="1:3" x14ac:dyDescent="0.3">
      <c r="A82" t="s">
        <v>7</v>
      </c>
      <c r="B82" t="s">
        <v>120</v>
      </c>
      <c r="C82">
        <v>2798</v>
      </c>
    </row>
    <row r="83" spans="1:3" x14ac:dyDescent="0.3">
      <c r="A83" t="s">
        <v>17</v>
      </c>
      <c r="B83">
        <v>763</v>
      </c>
      <c r="C83">
        <v>2798</v>
      </c>
    </row>
    <row r="84" spans="1:3" x14ac:dyDescent="0.3">
      <c r="A84" t="s">
        <v>18</v>
      </c>
      <c r="B84">
        <v>29</v>
      </c>
      <c r="C84">
        <v>2798</v>
      </c>
    </row>
    <row r="85" spans="1:3" x14ac:dyDescent="0.3">
      <c r="A85" t="s">
        <v>19</v>
      </c>
      <c r="B85">
        <v>138</v>
      </c>
      <c r="C85">
        <v>2798</v>
      </c>
    </row>
    <row r="86" spans="1:3" x14ac:dyDescent="0.3">
      <c r="A86" t="s">
        <v>20</v>
      </c>
      <c r="B86">
        <v>76</v>
      </c>
      <c r="C86">
        <v>2798</v>
      </c>
    </row>
    <row r="87" spans="1:3" x14ac:dyDescent="0.3">
      <c r="A87" t="s">
        <v>21</v>
      </c>
      <c r="B87">
        <v>176</v>
      </c>
      <c r="C87">
        <v>2798</v>
      </c>
    </row>
    <row r="88" spans="1:3" x14ac:dyDescent="0.3">
      <c r="A88" t="s">
        <v>22</v>
      </c>
      <c r="B88">
        <v>58</v>
      </c>
      <c r="C88">
        <v>2798</v>
      </c>
    </row>
    <row r="89" spans="1:3" x14ac:dyDescent="0.3">
      <c r="A89" t="s">
        <v>25</v>
      </c>
      <c r="B89" t="s">
        <v>123</v>
      </c>
      <c r="C89">
        <v>2798</v>
      </c>
    </row>
    <row r="90" spans="1:3" x14ac:dyDescent="0.3">
      <c r="A90" t="s">
        <v>7</v>
      </c>
      <c r="B90" t="s">
        <v>50</v>
      </c>
      <c r="C90">
        <v>7215</v>
      </c>
    </row>
    <row r="91" spans="1:3" x14ac:dyDescent="0.3">
      <c r="A91" t="s">
        <v>17</v>
      </c>
      <c r="B91">
        <v>722</v>
      </c>
      <c r="C91">
        <v>7215</v>
      </c>
    </row>
    <row r="92" spans="1:3" x14ac:dyDescent="0.3">
      <c r="A92" t="s">
        <v>18</v>
      </c>
      <c r="B92">
        <v>27</v>
      </c>
      <c r="C92">
        <v>7215</v>
      </c>
    </row>
    <row r="93" spans="1:3" x14ac:dyDescent="0.3">
      <c r="A93" t="s">
        <v>19</v>
      </c>
      <c r="B93">
        <v>102</v>
      </c>
      <c r="C93">
        <v>7215</v>
      </c>
    </row>
    <row r="94" spans="1:3" x14ac:dyDescent="0.3">
      <c r="A94" t="s">
        <v>20</v>
      </c>
      <c r="B94">
        <v>44</v>
      </c>
      <c r="C94">
        <v>7215</v>
      </c>
    </row>
    <row r="95" spans="1:3" x14ac:dyDescent="0.3">
      <c r="A95" t="s">
        <v>21</v>
      </c>
      <c r="B95">
        <v>72</v>
      </c>
      <c r="C95">
        <v>7215</v>
      </c>
    </row>
    <row r="96" spans="1:3" x14ac:dyDescent="0.3">
      <c r="A96" t="s">
        <v>22</v>
      </c>
      <c r="B96">
        <v>168</v>
      </c>
      <c r="C96">
        <v>7215</v>
      </c>
    </row>
    <row r="97" spans="1:3" x14ac:dyDescent="0.3">
      <c r="A97" t="s">
        <v>25</v>
      </c>
      <c r="B97" t="s">
        <v>121</v>
      </c>
      <c r="C97">
        <v>7215</v>
      </c>
    </row>
    <row r="98" spans="1:3" x14ac:dyDescent="0.3">
      <c r="A98" t="s">
        <v>7</v>
      </c>
      <c r="B98" t="s">
        <v>50</v>
      </c>
      <c r="C98">
        <v>4248</v>
      </c>
    </row>
    <row r="99" spans="1:3" x14ac:dyDescent="0.3">
      <c r="A99" t="s">
        <v>17</v>
      </c>
      <c r="B99">
        <v>1000</v>
      </c>
      <c r="C99">
        <v>4248</v>
      </c>
    </row>
    <row r="100" spans="1:3" x14ac:dyDescent="0.3">
      <c r="A100" t="s">
        <v>18</v>
      </c>
      <c r="B100">
        <v>19</v>
      </c>
      <c r="C100">
        <v>4248</v>
      </c>
    </row>
    <row r="101" spans="1:3" x14ac:dyDescent="0.3">
      <c r="A101" t="s">
        <v>19</v>
      </c>
      <c r="B101">
        <v>711</v>
      </c>
      <c r="C101">
        <v>4248</v>
      </c>
    </row>
    <row r="102" spans="1:3" x14ac:dyDescent="0.3">
      <c r="A102" t="s">
        <v>20</v>
      </c>
      <c r="B102">
        <v>125</v>
      </c>
      <c r="C102">
        <v>4248</v>
      </c>
    </row>
    <row r="103" spans="1:3" x14ac:dyDescent="0.3">
      <c r="A103" t="s">
        <v>21</v>
      </c>
      <c r="B103">
        <v>115</v>
      </c>
      <c r="C103">
        <v>4248</v>
      </c>
    </row>
    <row r="104" spans="1:3" x14ac:dyDescent="0.3">
      <c r="A104" t="s">
        <v>22</v>
      </c>
      <c r="B104">
        <v>38</v>
      </c>
      <c r="C104">
        <v>4248</v>
      </c>
    </row>
    <row r="105" spans="1:3" x14ac:dyDescent="0.3">
      <c r="A105" t="s">
        <v>25</v>
      </c>
      <c r="B105" t="s">
        <v>121</v>
      </c>
      <c r="C105">
        <v>4248</v>
      </c>
    </row>
    <row r="106" spans="1:3" x14ac:dyDescent="0.3">
      <c r="A106" t="s">
        <v>7</v>
      </c>
      <c r="B106" t="s">
        <v>50</v>
      </c>
      <c r="C106">
        <v>7451</v>
      </c>
    </row>
    <row r="107" spans="1:3" x14ac:dyDescent="0.3">
      <c r="A107" t="s">
        <v>17</v>
      </c>
      <c r="B107">
        <v>1000</v>
      </c>
      <c r="C107">
        <v>7451</v>
      </c>
    </row>
    <row r="108" spans="1:3" x14ac:dyDescent="0.3">
      <c r="A108" t="s">
        <v>18</v>
      </c>
      <c r="B108">
        <v>19</v>
      </c>
      <c r="C108">
        <v>7451</v>
      </c>
    </row>
    <row r="109" spans="1:3" x14ac:dyDescent="0.3">
      <c r="A109" t="s">
        <v>19</v>
      </c>
      <c r="B109">
        <v>711</v>
      </c>
      <c r="C109">
        <v>7451</v>
      </c>
    </row>
    <row r="110" spans="1:3" x14ac:dyDescent="0.3">
      <c r="A110" t="s">
        <v>20</v>
      </c>
      <c r="B110">
        <v>125</v>
      </c>
      <c r="C110">
        <v>7451</v>
      </c>
    </row>
    <row r="111" spans="1:3" x14ac:dyDescent="0.3">
      <c r="A111" t="s">
        <v>21</v>
      </c>
      <c r="B111">
        <v>115</v>
      </c>
      <c r="C111">
        <v>7451</v>
      </c>
    </row>
    <row r="112" spans="1:3" x14ac:dyDescent="0.3">
      <c r="A112" t="s">
        <v>22</v>
      </c>
      <c r="B112">
        <v>38</v>
      </c>
      <c r="C112">
        <v>7451</v>
      </c>
    </row>
    <row r="113" spans="1:3" x14ac:dyDescent="0.3">
      <c r="A113" t="s">
        <v>25</v>
      </c>
      <c r="B113" t="s">
        <v>121</v>
      </c>
      <c r="C113">
        <v>7451</v>
      </c>
    </row>
    <row r="114" spans="1:3" x14ac:dyDescent="0.3">
      <c r="A114" t="s">
        <v>7</v>
      </c>
      <c r="B114" t="s">
        <v>120</v>
      </c>
      <c r="C114">
        <v>500</v>
      </c>
    </row>
    <row r="115" spans="1:3" x14ac:dyDescent="0.3">
      <c r="A115" t="s">
        <v>17</v>
      </c>
      <c r="B115">
        <v>908</v>
      </c>
      <c r="C115">
        <v>500</v>
      </c>
    </row>
    <row r="116" spans="1:3" x14ac:dyDescent="0.3">
      <c r="A116" t="s">
        <v>18</v>
      </c>
      <c r="B116">
        <v>43</v>
      </c>
      <c r="C116">
        <v>500</v>
      </c>
    </row>
    <row r="117" spans="1:3" x14ac:dyDescent="0.3">
      <c r="A117" t="s">
        <v>19</v>
      </c>
      <c r="B117">
        <v>735</v>
      </c>
      <c r="C117">
        <v>500</v>
      </c>
    </row>
    <row r="118" spans="1:3" x14ac:dyDescent="0.3">
      <c r="A118" t="s">
        <v>20</v>
      </c>
      <c r="B118">
        <v>40</v>
      </c>
      <c r="C118">
        <v>500</v>
      </c>
    </row>
    <row r="119" spans="1:3" x14ac:dyDescent="0.3">
      <c r="A119" t="s">
        <v>21</v>
      </c>
      <c r="B119">
        <v>194</v>
      </c>
      <c r="C119">
        <v>500</v>
      </c>
    </row>
    <row r="120" spans="1:3" x14ac:dyDescent="0.3">
      <c r="A120" t="s">
        <v>22</v>
      </c>
      <c r="B120">
        <v>21</v>
      </c>
      <c r="C120">
        <v>500</v>
      </c>
    </row>
    <row r="121" spans="1:3" x14ac:dyDescent="0.3">
      <c r="A121" t="s">
        <v>25</v>
      </c>
      <c r="B121" t="s">
        <v>123</v>
      </c>
      <c r="C121">
        <v>500</v>
      </c>
    </row>
    <row r="122" spans="1:3" x14ac:dyDescent="0.3">
      <c r="A122" t="s">
        <v>7</v>
      </c>
      <c r="B122" t="s">
        <v>50</v>
      </c>
      <c r="C122">
        <v>2109</v>
      </c>
    </row>
    <row r="123" spans="1:3" x14ac:dyDescent="0.3">
      <c r="A123" t="s">
        <v>17</v>
      </c>
      <c r="B123">
        <v>448</v>
      </c>
      <c r="C123">
        <v>2109</v>
      </c>
    </row>
    <row r="124" spans="1:3" x14ac:dyDescent="0.3">
      <c r="A124" t="s">
        <v>18</v>
      </c>
      <c r="B124">
        <v>71</v>
      </c>
      <c r="C124">
        <v>2109</v>
      </c>
    </row>
    <row r="125" spans="1:3" x14ac:dyDescent="0.3">
      <c r="A125" t="s">
        <v>19</v>
      </c>
      <c r="B125">
        <v>951</v>
      </c>
      <c r="C125">
        <v>2109</v>
      </c>
    </row>
    <row r="126" spans="1:3" x14ac:dyDescent="0.3">
      <c r="A126" t="s">
        <v>20</v>
      </c>
      <c r="B126">
        <v>40</v>
      </c>
      <c r="C126">
        <v>2109</v>
      </c>
    </row>
    <row r="127" spans="1:3" x14ac:dyDescent="0.3">
      <c r="A127" t="s">
        <v>21</v>
      </c>
      <c r="B127">
        <v>17</v>
      </c>
      <c r="C127">
        <v>2109</v>
      </c>
    </row>
    <row r="128" spans="1:3" x14ac:dyDescent="0.3">
      <c r="A128" t="s">
        <v>22</v>
      </c>
      <c r="B128">
        <v>17</v>
      </c>
      <c r="C128">
        <v>2109</v>
      </c>
    </row>
    <row r="129" spans="1:3" x14ac:dyDescent="0.3">
      <c r="A129" t="s">
        <v>25</v>
      </c>
      <c r="B129" t="s">
        <v>121</v>
      </c>
      <c r="C129">
        <v>2109</v>
      </c>
    </row>
    <row r="130" spans="1:3" x14ac:dyDescent="0.3">
      <c r="A130" t="s">
        <v>7</v>
      </c>
      <c r="B130" t="s">
        <v>120</v>
      </c>
      <c r="C130">
        <v>6815</v>
      </c>
    </row>
    <row r="131" spans="1:3" x14ac:dyDescent="0.3">
      <c r="A131" t="s">
        <v>17</v>
      </c>
      <c r="B131">
        <v>448</v>
      </c>
      <c r="C131">
        <v>6815</v>
      </c>
    </row>
    <row r="132" spans="1:3" x14ac:dyDescent="0.3">
      <c r="A132" t="s">
        <v>18</v>
      </c>
      <c r="B132">
        <v>21</v>
      </c>
      <c r="C132">
        <v>6815</v>
      </c>
    </row>
    <row r="133" spans="1:3" x14ac:dyDescent="0.3">
      <c r="A133" t="s">
        <v>19</v>
      </c>
      <c r="B133">
        <v>125</v>
      </c>
      <c r="C133">
        <v>6815</v>
      </c>
    </row>
    <row r="134" spans="1:3" x14ac:dyDescent="0.3">
      <c r="A134" t="s">
        <v>20</v>
      </c>
      <c r="B134">
        <v>52</v>
      </c>
      <c r="C134">
        <v>6815</v>
      </c>
    </row>
    <row r="135" spans="1:3" x14ac:dyDescent="0.3">
      <c r="A135" t="s">
        <v>21</v>
      </c>
      <c r="B135">
        <v>101</v>
      </c>
      <c r="C135">
        <v>6815</v>
      </c>
    </row>
    <row r="136" spans="1:3" x14ac:dyDescent="0.3">
      <c r="A136" t="s">
        <v>22</v>
      </c>
      <c r="B136">
        <v>62</v>
      </c>
      <c r="C136">
        <v>6815</v>
      </c>
    </row>
    <row r="137" spans="1:3" x14ac:dyDescent="0.3">
      <c r="A137" t="s">
        <v>25</v>
      </c>
      <c r="B137" t="s">
        <v>123</v>
      </c>
      <c r="C137">
        <v>6815</v>
      </c>
    </row>
    <row r="138" spans="1:3" x14ac:dyDescent="0.3">
      <c r="A138" t="s">
        <v>7</v>
      </c>
      <c r="B138" t="s">
        <v>50</v>
      </c>
      <c r="C138">
        <v>10619</v>
      </c>
    </row>
    <row r="139" spans="1:3" x14ac:dyDescent="0.3">
      <c r="A139" t="s">
        <v>17</v>
      </c>
      <c r="B139">
        <v>770</v>
      </c>
      <c r="C139">
        <v>10619</v>
      </c>
    </row>
    <row r="140" spans="1:3" x14ac:dyDescent="0.3">
      <c r="A140" t="s">
        <v>18</v>
      </c>
      <c r="B140">
        <v>29</v>
      </c>
      <c r="C140">
        <v>10619</v>
      </c>
    </row>
    <row r="141" spans="1:3" x14ac:dyDescent="0.3">
      <c r="A141" t="s">
        <v>19</v>
      </c>
      <c r="B141">
        <v>890</v>
      </c>
      <c r="C141">
        <v>10619</v>
      </c>
    </row>
    <row r="142" spans="1:3" x14ac:dyDescent="0.3">
      <c r="A142" t="s">
        <v>20</v>
      </c>
      <c r="B142">
        <v>250</v>
      </c>
      <c r="C142">
        <v>10619</v>
      </c>
    </row>
    <row r="143" spans="1:3" x14ac:dyDescent="0.3">
      <c r="A143" t="s">
        <v>21</v>
      </c>
      <c r="B143">
        <v>27</v>
      </c>
      <c r="C143">
        <v>10619</v>
      </c>
    </row>
    <row r="144" spans="1:3" x14ac:dyDescent="0.3">
      <c r="A144" t="s">
        <v>22</v>
      </c>
      <c r="B144">
        <v>24</v>
      </c>
      <c r="C144">
        <v>10619</v>
      </c>
    </row>
    <row r="145" spans="1:3" x14ac:dyDescent="0.3">
      <c r="A145" t="s">
        <v>25</v>
      </c>
      <c r="B145" t="s">
        <v>123</v>
      </c>
      <c r="C145">
        <v>10619</v>
      </c>
    </row>
    <row r="146" spans="1:3" x14ac:dyDescent="0.3">
      <c r="A146" t="s">
        <v>7</v>
      </c>
      <c r="B146" t="s">
        <v>50</v>
      </c>
      <c r="C146">
        <v>7962</v>
      </c>
    </row>
    <row r="147" spans="1:3" x14ac:dyDescent="0.3">
      <c r="A147" t="s">
        <v>17</v>
      </c>
      <c r="B147">
        <v>1285</v>
      </c>
      <c r="C147">
        <v>7962</v>
      </c>
    </row>
    <row r="148" spans="1:3" x14ac:dyDescent="0.3">
      <c r="A148" t="s">
        <v>18</v>
      </c>
      <c r="B148">
        <v>21</v>
      </c>
      <c r="C148">
        <v>7962</v>
      </c>
    </row>
    <row r="149" spans="1:3" x14ac:dyDescent="0.3">
      <c r="A149" t="s">
        <v>19</v>
      </c>
      <c r="B149">
        <v>449</v>
      </c>
      <c r="C149">
        <v>7962</v>
      </c>
    </row>
    <row r="150" spans="1:3" x14ac:dyDescent="0.3">
      <c r="A150" t="s">
        <v>20</v>
      </c>
      <c r="B150">
        <v>106</v>
      </c>
      <c r="C150">
        <v>7962</v>
      </c>
    </row>
    <row r="151" spans="1:3" x14ac:dyDescent="0.3">
      <c r="A151" t="s">
        <v>21</v>
      </c>
      <c r="B151">
        <v>20</v>
      </c>
      <c r="C151">
        <v>7962</v>
      </c>
    </row>
    <row r="152" spans="1:3" x14ac:dyDescent="0.3">
      <c r="A152" t="s">
        <v>22</v>
      </c>
      <c r="B152">
        <v>20</v>
      </c>
      <c r="C152">
        <v>7962</v>
      </c>
    </row>
    <row r="153" spans="1:3" x14ac:dyDescent="0.3">
      <c r="A153" t="s">
        <v>25</v>
      </c>
      <c r="B153" t="s">
        <v>121</v>
      </c>
      <c r="C153">
        <v>7962</v>
      </c>
    </row>
    <row r="154" spans="1:3" x14ac:dyDescent="0.3">
      <c r="A154" t="s">
        <v>7</v>
      </c>
      <c r="B154" t="s">
        <v>120</v>
      </c>
      <c r="C154">
        <v>4070</v>
      </c>
    </row>
    <row r="155" spans="1:3" x14ac:dyDescent="0.3">
      <c r="A155" t="s">
        <v>17</v>
      </c>
      <c r="B155">
        <v>169</v>
      </c>
      <c r="C155">
        <v>4070</v>
      </c>
    </row>
    <row r="156" spans="1:3" x14ac:dyDescent="0.3">
      <c r="A156" t="s">
        <v>18</v>
      </c>
      <c r="B156">
        <v>24</v>
      </c>
      <c r="C156">
        <v>4070</v>
      </c>
    </row>
    <row r="157" spans="1:3" x14ac:dyDescent="0.3">
      <c r="A157" t="s">
        <v>19</v>
      </c>
      <c r="B157">
        <v>553</v>
      </c>
      <c r="C157">
        <v>4070</v>
      </c>
    </row>
    <row r="158" spans="1:3" x14ac:dyDescent="0.3">
      <c r="A158" t="s">
        <v>20</v>
      </c>
      <c r="B158">
        <v>188</v>
      </c>
      <c r="C158">
        <v>4070</v>
      </c>
    </row>
    <row r="159" spans="1:3" x14ac:dyDescent="0.3">
      <c r="A159" t="s">
        <v>21</v>
      </c>
      <c r="B159">
        <v>0</v>
      </c>
      <c r="C159">
        <v>4070</v>
      </c>
    </row>
    <row r="160" spans="1:3" x14ac:dyDescent="0.3">
      <c r="A160" t="s">
        <v>22</v>
      </c>
      <c r="B160">
        <v>144</v>
      </c>
      <c r="C160">
        <v>4070</v>
      </c>
    </row>
    <row r="161" spans="1:3" x14ac:dyDescent="0.3">
      <c r="A161" t="s">
        <v>25</v>
      </c>
      <c r="B161" t="s">
        <v>123</v>
      </c>
      <c r="C161">
        <v>4070</v>
      </c>
    </row>
    <row r="162" spans="1:3" x14ac:dyDescent="0.3">
      <c r="A162" t="s">
        <v>7</v>
      </c>
      <c r="B162" t="s">
        <v>120</v>
      </c>
      <c r="C162">
        <v>3334</v>
      </c>
    </row>
    <row r="163" spans="1:3" x14ac:dyDescent="0.3">
      <c r="A163" t="s">
        <v>17</v>
      </c>
      <c r="B163">
        <v>879</v>
      </c>
      <c r="C163">
        <v>3334</v>
      </c>
    </row>
    <row r="164" spans="1:3" x14ac:dyDescent="0.3">
      <c r="A164" t="s">
        <v>18</v>
      </c>
      <c r="B164">
        <v>143</v>
      </c>
      <c r="C164">
        <v>3334</v>
      </c>
    </row>
    <row r="165" spans="1:3" x14ac:dyDescent="0.3">
      <c r="A165" t="s">
        <v>19</v>
      </c>
      <c r="B165">
        <v>797</v>
      </c>
      <c r="C165">
        <v>3334</v>
      </c>
    </row>
    <row r="166" spans="1:3" x14ac:dyDescent="0.3">
      <c r="A166" t="s">
        <v>20</v>
      </c>
      <c r="B166">
        <v>106</v>
      </c>
      <c r="C166">
        <v>3334</v>
      </c>
    </row>
    <row r="167" spans="1:3" x14ac:dyDescent="0.3">
      <c r="A167" t="s">
        <v>21</v>
      </c>
      <c r="B167">
        <v>143</v>
      </c>
      <c r="C167">
        <v>3334</v>
      </c>
    </row>
    <row r="168" spans="1:3" x14ac:dyDescent="0.3">
      <c r="A168" t="s">
        <v>22</v>
      </c>
      <c r="B168">
        <v>143</v>
      </c>
      <c r="C168">
        <v>3334</v>
      </c>
    </row>
    <row r="169" spans="1:3" x14ac:dyDescent="0.3">
      <c r="A169" t="s">
        <v>25</v>
      </c>
      <c r="B169" t="s">
        <v>121</v>
      </c>
      <c r="C169">
        <v>3334</v>
      </c>
    </row>
    <row r="170" spans="1:3" x14ac:dyDescent="0.3">
      <c r="A170" t="s">
        <v>7</v>
      </c>
      <c r="B170" t="s">
        <v>50</v>
      </c>
      <c r="C170">
        <v>10164</v>
      </c>
    </row>
    <row r="171" spans="1:3" x14ac:dyDescent="0.3">
      <c r="A171" t="s">
        <v>17</v>
      </c>
      <c r="B171">
        <v>1017</v>
      </c>
      <c r="C171">
        <v>10164</v>
      </c>
    </row>
    <row r="172" spans="1:3" x14ac:dyDescent="0.3">
      <c r="A172" t="s">
        <v>18</v>
      </c>
      <c r="B172">
        <v>33</v>
      </c>
      <c r="C172">
        <v>10164</v>
      </c>
    </row>
    <row r="173" spans="1:3" x14ac:dyDescent="0.3">
      <c r="A173" t="s">
        <v>19</v>
      </c>
      <c r="B173">
        <v>417</v>
      </c>
      <c r="C173">
        <v>10164</v>
      </c>
    </row>
    <row r="174" spans="1:3" x14ac:dyDescent="0.3">
      <c r="A174" t="s">
        <v>20</v>
      </c>
      <c r="B174">
        <v>108</v>
      </c>
      <c r="C174">
        <v>10164</v>
      </c>
    </row>
    <row r="175" spans="1:3" x14ac:dyDescent="0.3">
      <c r="A175" t="s">
        <v>21</v>
      </c>
      <c r="B175">
        <v>100</v>
      </c>
      <c r="C175">
        <v>10164</v>
      </c>
    </row>
    <row r="176" spans="1:3" x14ac:dyDescent="0.3">
      <c r="A176" t="s">
        <v>22</v>
      </c>
      <c r="B176">
        <v>16</v>
      </c>
      <c r="C176">
        <v>10164</v>
      </c>
    </row>
    <row r="177" spans="1:3" x14ac:dyDescent="0.3">
      <c r="A177" t="s">
        <v>25</v>
      </c>
      <c r="B177" t="s">
        <v>121</v>
      </c>
      <c r="C177">
        <v>10164</v>
      </c>
    </row>
    <row r="178" spans="1:3" x14ac:dyDescent="0.3">
      <c r="A178" t="s">
        <v>7</v>
      </c>
      <c r="B178" t="s">
        <v>120</v>
      </c>
      <c r="C178">
        <v>5386</v>
      </c>
    </row>
    <row r="179" spans="1:3" x14ac:dyDescent="0.3">
      <c r="A179" t="s">
        <v>17</v>
      </c>
      <c r="B179">
        <v>1111</v>
      </c>
      <c r="C179">
        <v>5386</v>
      </c>
    </row>
    <row r="180" spans="1:3" x14ac:dyDescent="0.3">
      <c r="A180" t="s">
        <v>18</v>
      </c>
      <c r="B180">
        <v>24</v>
      </c>
      <c r="C180">
        <v>5386</v>
      </c>
    </row>
    <row r="181" spans="1:3" x14ac:dyDescent="0.3">
      <c r="A181" t="s">
        <v>19</v>
      </c>
      <c r="B181">
        <v>790</v>
      </c>
      <c r="C181">
        <v>5386</v>
      </c>
    </row>
    <row r="182" spans="1:3" x14ac:dyDescent="0.3">
      <c r="A182" t="s">
        <v>20</v>
      </c>
      <c r="B182">
        <v>160</v>
      </c>
      <c r="C182">
        <v>5386</v>
      </c>
    </row>
    <row r="183" spans="1:3" x14ac:dyDescent="0.3">
      <c r="A183" t="s">
        <v>21</v>
      </c>
      <c r="B183">
        <v>45</v>
      </c>
      <c r="C183">
        <v>5386</v>
      </c>
    </row>
    <row r="184" spans="1:3" x14ac:dyDescent="0.3">
      <c r="A184" t="s">
        <v>22</v>
      </c>
      <c r="B184">
        <v>172</v>
      </c>
      <c r="C184">
        <v>5386</v>
      </c>
    </row>
    <row r="185" spans="1:3" x14ac:dyDescent="0.3">
      <c r="A185" t="s">
        <v>25</v>
      </c>
      <c r="B185" t="s">
        <v>121</v>
      </c>
      <c r="C185">
        <v>5386</v>
      </c>
    </row>
    <row r="186" spans="1:3" x14ac:dyDescent="0.3">
      <c r="A186" t="s">
        <v>7</v>
      </c>
      <c r="B186" t="s">
        <v>120</v>
      </c>
      <c r="C186">
        <v>6024</v>
      </c>
    </row>
    <row r="187" spans="1:3" x14ac:dyDescent="0.3">
      <c r="A187" t="s">
        <v>17</v>
      </c>
      <c r="B187">
        <v>1111</v>
      </c>
      <c r="C187">
        <v>6024</v>
      </c>
    </row>
    <row r="188" spans="1:3" x14ac:dyDescent="0.3">
      <c r="A188" t="s">
        <v>18</v>
      </c>
      <c r="B188">
        <v>24</v>
      </c>
      <c r="C188">
        <v>6024</v>
      </c>
    </row>
    <row r="189" spans="1:3" x14ac:dyDescent="0.3">
      <c r="A189" t="s">
        <v>19</v>
      </c>
      <c r="B189">
        <v>790</v>
      </c>
      <c r="C189">
        <v>6024</v>
      </c>
    </row>
    <row r="190" spans="1:3" x14ac:dyDescent="0.3">
      <c r="A190" t="s">
        <v>20</v>
      </c>
      <c r="B190">
        <v>160</v>
      </c>
      <c r="C190">
        <v>6024</v>
      </c>
    </row>
    <row r="191" spans="1:3" x14ac:dyDescent="0.3">
      <c r="A191" t="s">
        <v>21</v>
      </c>
      <c r="B191">
        <v>45</v>
      </c>
      <c r="C191">
        <v>6024</v>
      </c>
    </row>
    <row r="192" spans="1:3" x14ac:dyDescent="0.3">
      <c r="A192" t="s">
        <v>22</v>
      </c>
      <c r="B192">
        <v>172</v>
      </c>
      <c r="C192">
        <v>6024</v>
      </c>
    </row>
    <row r="193" spans="1:3" x14ac:dyDescent="0.3">
      <c r="A193" t="s">
        <v>25</v>
      </c>
      <c r="B193" t="s">
        <v>121</v>
      </c>
      <c r="C193">
        <v>6024</v>
      </c>
    </row>
    <row r="194" spans="1:3" x14ac:dyDescent="0.3">
      <c r="A194" t="s">
        <v>7</v>
      </c>
      <c r="B194" t="s">
        <v>50</v>
      </c>
      <c r="C194">
        <v>10133</v>
      </c>
    </row>
    <row r="195" spans="1:3" x14ac:dyDescent="0.3">
      <c r="A195" t="s">
        <v>17</v>
      </c>
      <c r="B195">
        <v>1302</v>
      </c>
      <c r="C195">
        <v>10133</v>
      </c>
    </row>
    <row r="196" spans="1:3" x14ac:dyDescent="0.3">
      <c r="A196" t="s">
        <v>18</v>
      </c>
      <c r="B196">
        <v>68</v>
      </c>
      <c r="C196">
        <v>10133</v>
      </c>
    </row>
    <row r="197" spans="1:3" x14ac:dyDescent="0.3">
      <c r="A197" t="s">
        <v>19</v>
      </c>
      <c r="B197">
        <v>731</v>
      </c>
      <c r="C197">
        <v>10133</v>
      </c>
    </row>
    <row r="198" spans="1:3" x14ac:dyDescent="0.3">
      <c r="A198" t="s">
        <v>20</v>
      </c>
      <c r="B198">
        <v>89</v>
      </c>
      <c r="C198">
        <v>10133</v>
      </c>
    </row>
    <row r="199" spans="1:3" x14ac:dyDescent="0.3">
      <c r="A199" t="s">
        <v>21</v>
      </c>
      <c r="B199">
        <v>114</v>
      </c>
      <c r="C199">
        <v>10133</v>
      </c>
    </row>
    <row r="200" spans="1:3" x14ac:dyDescent="0.3">
      <c r="A200" t="s">
        <v>22</v>
      </c>
      <c r="B200">
        <v>45</v>
      </c>
      <c r="C200">
        <v>10133</v>
      </c>
    </row>
    <row r="201" spans="1:3" x14ac:dyDescent="0.3">
      <c r="A201" t="s">
        <v>25</v>
      </c>
      <c r="B201" t="s">
        <v>121</v>
      </c>
      <c r="C201">
        <v>10133</v>
      </c>
    </row>
    <row r="202" spans="1:3" x14ac:dyDescent="0.3">
      <c r="A202" t="s">
        <v>7</v>
      </c>
      <c r="B202" t="s">
        <v>120</v>
      </c>
      <c r="C202">
        <v>9499</v>
      </c>
    </row>
    <row r="203" spans="1:3" x14ac:dyDescent="0.3">
      <c r="A203" t="s">
        <v>17</v>
      </c>
      <c r="B203">
        <v>1279</v>
      </c>
      <c r="C203">
        <v>9499</v>
      </c>
    </row>
    <row r="204" spans="1:3" x14ac:dyDescent="0.3">
      <c r="A204" t="s">
        <v>18</v>
      </c>
      <c r="B204">
        <v>15</v>
      </c>
      <c r="C204">
        <v>9499</v>
      </c>
    </row>
    <row r="205" spans="1:3" x14ac:dyDescent="0.3">
      <c r="A205" t="s">
        <v>19</v>
      </c>
      <c r="B205">
        <v>287</v>
      </c>
      <c r="C205">
        <v>9499</v>
      </c>
    </row>
    <row r="206" spans="1:3" x14ac:dyDescent="0.3">
      <c r="A206" t="s">
        <v>20</v>
      </c>
      <c r="B206">
        <v>20</v>
      </c>
      <c r="C206">
        <v>9499</v>
      </c>
    </row>
    <row r="207" spans="1:3" x14ac:dyDescent="0.3">
      <c r="A207" t="s">
        <v>21</v>
      </c>
      <c r="B207">
        <v>0</v>
      </c>
      <c r="C207">
        <v>9499</v>
      </c>
    </row>
    <row r="208" spans="1:3" x14ac:dyDescent="0.3">
      <c r="A208" t="s">
        <v>22</v>
      </c>
      <c r="B208">
        <v>15</v>
      </c>
      <c r="C208">
        <v>9499</v>
      </c>
    </row>
    <row r="209" spans="1:3" x14ac:dyDescent="0.3">
      <c r="A209" t="s">
        <v>25</v>
      </c>
      <c r="B209" t="s">
        <v>121</v>
      </c>
      <c r="C209">
        <v>9499</v>
      </c>
    </row>
    <row r="210" spans="1:3" x14ac:dyDescent="0.3">
      <c r="A210" t="s">
        <v>7</v>
      </c>
      <c r="B210" t="s">
        <v>120</v>
      </c>
      <c r="C210">
        <v>6932</v>
      </c>
    </row>
    <row r="211" spans="1:3" x14ac:dyDescent="0.3">
      <c r="A211" t="s">
        <v>17</v>
      </c>
      <c r="B211">
        <v>1285</v>
      </c>
      <c r="C211">
        <v>6932</v>
      </c>
    </row>
    <row r="212" spans="1:3" x14ac:dyDescent="0.3">
      <c r="A212" t="s">
        <v>18</v>
      </c>
      <c r="B212">
        <v>42</v>
      </c>
      <c r="C212">
        <v>6932</v>
      </c>
    </row>
    <row r="213" spans="1:3" x14ac:dyDescent="0.3">
      <c r="A213" t="s">
        <v>19</v>
      </c>
      <c r="B213">
        <v>716</v>
      </c>
      <c r="C213">
        <v>6932</v>
      </c>
    </row>
    <row r="214" spans="1:3" x14ac:dyDescent="0.3">
      <c r="A214" t="s">
        <v>20</v>
      </c>
      <c r="B214">
        <v>55</v>
      </c>
      <c r="C214">
        <v>6932</v>
      </c>
    </row>
    <row r="215" spans="1:3" x14ac:dyDescent="0.3">
      <c r="A215" t="s">
        <v>21</v>
      </c>
      <c r="B215">
        <v>0</v>
      </c>
      <c r="C215">
        <v>6932</v>
      </c>
    </row>
    <row r="216" spans="1:3" x14ac:dyDescent="0.3">
      <c r="A216" t="s">
        <v>22</v>
      </c>
      <c r="B216">
        <v>21</v>
      </c>
      <c r="C216">
        <v>6932</v>
      </c>
    </row>
    <row r="217" spans="1:3" x14ac:dyDescent="0.3">
      <c r="A217" t="s">
        <v>25</v>
      </c>
      <c r="B217" t="s">
        <v>123</v>
      </c>
      <c r="C217">
        <v>6932</v>
      </c>
    </row>
    <row r="218" spans="1:3" x14ac:dyDescent="0.3">
      <c r="A218" t="s">
        <v>7</v>
      </c>
      <c r="B218" t="s">
        <v>120</v>
      </c>
      <c r="C218">
        <v>10489</v>
      </c>
    </row>
    <row r="219" spans="1:3" x14ac:dyDescent="0.3">
      <c r="A219" t="s">
        <v>17</v>
      </c>
      <c r="B219">
        <v>693</v>
      </c>
      <c r="C219">
        <v>10489</v>
      </c>
    </row>
    <row r="220" spans="1:3" x14ac:dyDescent="0.3">
      <c r="A220" t="s">
        <v>18</v>
      </c>
      <c r="B220">
        <v>21</v>
      </c>
      <c r="C220">
        <v>10489</v>
      </c>
    </row>
    <row r="221" spans="1:3" x14ac:dyDescent="0.3">
      <c r="A221" t="s">
        <v>19</v>
      </c>
      <c r="B221">
        <v>925</v>
      </c>
      <c r="C221">
        <v>10489</v>
      </c>
    </row>
    <row r="222" spans="1:3" x14ac:dyDescent="0.3">
      <c r="A222" t="s">
        <v>20</v>
      </c>
      <c r="B222">
        <v>31</v>
      </c>
      <c r="C222">
        <v>10489</v>
      </c>
    </row>
    <row r="223" spans="1:3" x14ac:dyDescent="0.3">
      <c r="A223" t="s">
        <v>21</v>
      </c>
      <c r="B223">
        <v>24</v>
      </c>
      <c r="C223">
        <v>10489</v>
      </c>
    </row>
    <row r="224" spans="1:3" x14ac:dyDescent="0.3">
      <c r="A224" t="s">
        <v>22</v>
      </c>
      <c r="B224">
        <v>84</v>
      </c>
      <c r="C224">
        <v>10489</v>
      </c>
    </row>
    <row r="225" spans="1:3" x14ac:dyDescent="0.3">
      <c r="A225" t="s">
        <v>25</v>
      </c>
      <c r="B225" t="s">
        <v>121</v>
      </c>
      <c r="C225">
        <v>10489</v>
      </c>
    </row>
    <row r="226" spans="1:3" x14ac:dyDescent="0.3">
      <c r="A226" t="s">
        <v>7</v>
      </c>
      <c r="B226" t="s">
        <v>120</v>
      </c>
      <c r="C226">
        <v>1340</v>
      </c>
    </row>
    <row r="227" spans="1:3" x14ac:dyDescent="0.3">
      <c r="A227" t="s">
        <v>17</v>
      </c>
      <c r="B227">
        <v>551</v>
      </c>
      <c r="C227">
        <v>1340</v>
      </c>
    </row>
    <row r="228" spans="1:3" x14ac:dyDescent="0.3">
      <c r="A228" t="s">
        <v>18</v>
      </c>
      <c r="B228">
        <v>137</v>
      </c>
      <c r="C228">
        <v>1340</v>
      </c>
    </row>
    <row r="229" spans="1:3" x14ac:dyDescent="0.3">
      <c r="A229" t="s">
        <v>19</v>
      </c>
      <c r="B229">
        <v>792</v>
      </c>
      <c r="C229">
        <v>1340</v>
      </c>
    </row>
    <row r="230" spans="1:3" x14ac:dyDescent="0.3">
      <c r="A230" t="s">
        <v>20</v>
      </c>
      <c r="B230">
        <v>179</v>
      </c>
      <c r="C230">
        <v>1340</v>
      </c>
    </row>
    <row r="231" spans="1:3" x14ac:dyDescent="0.3">
      <c r="A231" t="s">
        <v>21</v>
      </c>
      <c r="B231">
        <v>103</v>
      </c>
      <c r="C231">
        <v>1340</v>
      </c>
    </row>
    <row r="232" spans="1:3" x14ac:dyDescent="0.3">
      <c r="A232" t="s">
        <v>22</v>
      </c>
      <c r="B232">
        <v>33</v>
      </c>
      <c r="C232">
        <v>1340</v>
      </c>
    </row>
    <row r="233" spans="1:3" x14ac:dyDescent="0.3">
      <c r="A233" t="s">
        <v>25</v>
      </c>
      <c r="B233" t="s">
        <v>121</v>
      </c>
      <c r="C233">
        <v>1340</v>
      </c>
    </row>
    <row r="234" spans="1:3" x14ac:dyDescent="0.3">
      <c r="A234" t="s">
        <v>7</v>
      </c>
      <c r="B234" t="s">
        <v>50</v>
      </c>
      <c r="C234">
        <v>821</v>
      </c>
    </row>
    <row r="235" spans="1:3" x14ac:dyDescent="0.3">
      <c r="A235" t="s">
        <v>17</v>
      </c>
      <c r="B235">
        <v>962</v>
      </c>
      <c r="C235">
        <v>821</v>
      </c>
    </row>
    <row r="236" spans="1:3" x14ac:dyDescent="0.3">
      <c r="A236" t="s">
        <v>18</v>
      </c>
      <c r="B236">
        <v>61</v>
      </c>
      <c r="C236">
        <v>821</v>
      </c>
    </row>
    <row r="237" spans="1:3" x14ac:dyDescent="0.3">
      <c r="A237" t="s">
        <v>19</v>
      </c>
      <c r="B237">
        <v>921</v>
      </c>
      <c r="C237">
        <v>821</v>
      </c>
    </row>
    <row r="238" spans="1:3" x14ac:dyDescent="0.3">
      <c r="A238" t="s">
        <v>20</v>
      </c>
      <c r="B238">
        <v>52</v>
      </c>
      <c r="C238">
        <v>821</v>
      </c>
    </row>
    <row r="239" spans="1:3" x14ac:dyDescent="0.3">
      <c r="A239" t="s">
        <v>21</v>
      </c>
      <c r="B239">
        <v>61</v>
      </c>
      <c r="C239">
        <v>821</v>
      </c>
    </row>
    <row r="240" spans="1:3" x14ac:dyDescent="0.3">
      <c r="A240" t="s">
        <v>22</v>
      </c>
      <c r="B240">
        <v>20</v>
      </c>
      <c r="C240">
        <v>821</v>
      </c>
    </row>
    <row r="241" spans="1:3" x14ac:dyDescent="0.3">
      <c r="A241" t="s">
        <v>25</v>
      </c>
      <c r="B241" t="s">
        <v>121</v>
      </c>
      <c r="C241">
        <v>821</v>
      </c>
    </row>
    <row r="242" spans="1:3" x14ac:dyDescent="0.3">
      <c r="A242" t="s">
        <v>7</v>
      </c>
      <c r="B242" t="s">
        <v>120</v>
      </c>
      <c r="C242">
        <v>5832</v>
      </c>
    </row>
    <row r="243" spans="1:3" x14ac:dyDescent="0.3">
      <c r="A243" t="s">
        <v>17</v>
      </c>
      <c r="B243">
        <v>493</v>
      </c>
      <c r="C243">
        <v>5832</v>
      </c>
    </row>
    <row r="244" spans="1:3" x14ac:dyDescent="0.3">
      <c r="A244" t="s">
        <v>18</v>
      </c>
      <c r="B244">
        <v>183</v>
      </c>
      <c r="C244">
        <v>5832</v>
      </c>
    </row>
    <row r="245" spans="1:3" x14ac:dyDescent="0.3">
      <c r="A245" t="s">
        <v>19</v>
      </c>
      <c r="B245">
        <v>352</v>
      </c>
      <c r="C245">
        <v>5832</v>
      </c>
    </row>
    <row r="246" spans="1:3" x14ac:dyDescent="0.3">
      <c r="A246" t="s">
        <v>20</v>
      </c>
      <c r="B246">
        <v>184</v>
      </c>
      <c r="C246">
        <v>5832</v>
      </c>
    </row>
    <row r="247" spans="1:3" x14ac:dyDescent="0.3">
      <c r="A247" t="s">
        <v>21</v>
      </c>
      <c r="B247">
        <v>23</v>
      </c>
      <c r="C247">
        <v>5832</v>
      </c>
    </row>
    <row r="248" spans="1:3" x14ac:dyDescent="0.3">
      <c r="A248" t="s">
        <v>22</v>
      </c>
      <c r="B248">
        <v>28</v>
      </c>
      <c r="C248">
        <v>5832</v>
      </c>
    </row>
    <row r="249" spans="1:3" x14ac:dyDescent="0.3">
      <c r="A249" t="s">
        <v>25</v>
      </c>
      <c r="B249" t="s">
        <v>121</v>
      </c>
      <c r="C249">
        <v>5832</v>
      </c>
    </row>
    <row r="250" spans="1:3" x14ac:dyDescent="0.3">
      <c r="A250" t="s">
        <v>7</v>
      </c>
      <c r="B250" t="s">
        <v>120</v>
      </c>
      <c r="C250">
        <v>9349</v>
      </c>
    </row>
    <row r="251" spans="1:3" x14ac:dyDescent="0.3">
      <c r="A251" t="s">
        <v>17</v>
      </c>
      <c r="B251">
        <v>693</v>
      </c>
      <c r="C251">
        <v>9349</v>
      </c>
    </row>
    <row r="252" spans="1:3" x14ac:dyDescent="0.3">
      <c r="A252" t="s">
        <v>18</v>
      </c>
      <c r="B252">
        <v>21</v>
      </c>
      <c r="C252">
        <v>9349</v>
      </c>
    </row>
    <row r="253" spans="1:3" x14ac:dyDescent="0.3">
      <c r="A253" t="s">
        <v>19</v>
      </c>
      <c r="B253">
        <v>118</v>
      </c>
      <c r="C253">
        <v>9349</v>
      </c>
    </row>
    <row r="254" spans="1:3" x14ac:dyDescent="0.3">
      <c r="A254" t="s">
        <v>20</v>
      </c>
      <c r="B254">
        <v>110</v>
      </c>
      <c r="C254">
        <v>9349</v>
      </c>
    </row>
    <row r="255" spans="1:3" x14ac:dyDescent="0.3">
      <c r="A255" t="s">
        <v>21</v>
      </c>
      <c r="B255">
        <v>147</v>
      </c>
      <c r="C255">
        <v>9349</v>
      </c>
    </row>
    <row r="256" spans="1:3" x14ac:dyDescent="0.3">
      <c r="A256" t="s">
        <v>22</v>
      </c>
      <c r="B256">
        <v>42</v>
      </c>
      <c r="C256">
        <v>9349</v>
      </c>
    </row>
    <row r="257" spans="1:3" x14ac:dyDescent="0.3">
      <c r="A257" t="s">
        <v>25</v>
      </c>
      <c r="B257" t="s">
        <v>121</v>
      </c>
      <c r="C257">
        <v>9349</v>
      </c>
    </row>
    <row r="258" spans="1:3" x14ac:dyDescent="0.3">
      <c r="A258" t="s">
        <v>7</v>
      </c>
      <c r="B258" t="s">
        <v>120</v>
      </c>
      <c r="C258">
        <v>1172</v>
      </c>
    </row>
    <row r="259" spans="1:3" x14ac:dyDescent="0.3">
      <c r="A259" t="s">
        <v>17</v>
      </c>
      <c r="B259">
        <v>979</v>
      </c>
      <c r="C259">
        <v>1172</v>
      </c>
    </row>
    <row r="260" spans="1:3" x14ac:dyDescent="0.3">
      <c r="A260" t="s">
        <v>18</v>
      </c>
      <c r="B260">
        <v>44</v>
      </c>
      <c r="C260">
        <v>1172</v>
      </c>
    </row>
    <row r="261" spans="1:3" x14ac:dyDescent="0.3">
      <c r="A261" t="s">
        <v>19</v>
      </c>
      <c r="B261">
        <v>935</v>
      </c>
      <c r="C261">
        <v>1172</v>
      </c>
    </row>
    <row r="262" spans="1:3" x14ac:dyDescent="0.3">
      <c r="A262" t="s">
        <v>20</v>
      </c>
      <c r="B262">
        <v>29</v>
      </c>
      <c r="C262">
        <v>1172</v>
      </c>
    </row>
    <row r="263" spans="1:3" x14ac:dyDescent="0.3">
      <c r="A263" t="s">
        <v>21</v>
      </c>
      <c r="B263">
        <v>25</v>
      </c>
      <c r="C263">
        <v>1172</v>
      </c>
    </row>
    <row r="264" spans="1:3" x14ac:dyDescent="0.3">
      <c r="A264" t="s">
        <v>22</v>
      </c>
      <c r="B264">
        <v>22</v>
      </c>
      <c r="C264">
        <v>1172</v>
      </c>
    </row>
    <row r="265" spans="1:3" x14ac:dyDescent="0.3">
      <c r="A265" t="s">
        <v>25</v>
      </c>
      <c r="B265" t="s">
        <v>123</v>
      </c>
      <c r="C265">
        <v>1172</v>
      </c>
    </row>
    <row r="266" spans="1:3" x14ac:dyDescent="0.3">
      <c r="A266" t="s">
        <v>7</v>
      </c>
      <c r="B266" t="s">
        <v>120</v>
      </c>
      <c r="C266">
        <v>10909</v>
      </c>
    </row>
    <row r="267" spans="1:3" x14ac:dyDescent="0.3">
      <c r="A267" t="s">
        <v>17</v>
      </c>
      <c r="B267">
        <v>992</v>
      </c>
      <c r="C267">
        <v>10909</v>
      </c>
    </row>
    <row r="268" spans="1:3" x14ac:dyDescent="0.3">
      <c r="A268" t="s">
        <v>18</v>
      </c>
      <c r="B268">
        <v>24</v>
      </c>
      <c r="C268">
        <v>10909</v>
      </c>
    </row>
    <row r="269" spans="1:3" x14ac:dyDescent="0.3">
      <c r="A269" t="s">
        <v>19</v>
      </c>
      <c r="B269">
        <v>694</v>
      </c>
      <c r="C269">
        <v>10909</v>
      </c>
    </row>
    <row r="270" spans="1:3" x14ac:dyDescent="0.3">
      <c r="A270" t="s">
        <v>20</v>
      </c>
      <c r="B270">
        <v>51</v>
      </c>
      <c r="C270">
        <v>10909</v>
      </c>
    </row>
    <row r="271" spans="1:3" x14ac:dyDescent="0.3">
      <c r="A271" t="s">
        <v>21</v>
      </c>
      <c r="B271">
        <v>19</v>
      </c>
      <c r="C271">
        <v>10909</v>
      </c>
    </row>
    <row r="272" spans="1:3" x14ac:dyDescent="0.3">
      <c r="A272" t="s">
        <v>22</v>
      </c>
      <c r="B272">
        <v>119</v>
      </c>
      <c r="C272">
        <v>10909</v>
      </c>
    </row>
    <row r="273" spans="1:3" x14ac:dyDescent="0.3">
      <c r="A273" t="s">
        <v>25</v>
      </c>
      <c r="B273" t="s">
        <v>121</v>
      </c>
      <c r="C273">
        <v>10909</v>
      </c>
    </row>
    <row r="274" spans="1:3" x14ac:dyDescent="0.3">
      <c r="A274" t="s">
        <v>7</v>
      </c>
      <c r="B274" t="s">
        <v>120</v>
      </c>
      <c r="C274">
        <v>7627</v>
      </c>
    </row>
    <row r="275" spans="1:3" x14ac:dyDescent="0.3">
      <c r="A275" t="s">
        <v>17</v>
      </c>
      <c r="B275">
        <v>817</v>
      </c>
      <c r="C275">
        <v>7627</v>
      </c>
    </row>
    <row r="276" spans="1:3" x14ac:dyDescent="0.3">
      <c r="A276" t="s">
        <v>18</v>
      </c>
      <c r="B276">
        <v>183</v>
      </c>
      <c r="C276">
        <v>7627</v>
      </c>
    </row>
    <row r="277" spans="1:3" x14ac:dyDescent="0.3">
      <c r="A277" t="s">
        <v>19</v>
      </c>
      <c r="B277">
        <v>797</v>
      </c>
      <c r="C277">
        <v>7627</v>
      </c>
    </row>
    <row r="278" spans="1:3" x14ac:dyDescent="0.3">
      <c r="A278" t="s">
        <v>20</v>
      </c>
      <c r="B278">
        <v>106</v>
      </c>
      <c r="C278">
        <v>7627</v>
      </c>
    </row>
    <row r="279" spans="1:3" x14ac:dyDescent="0.3">
      <c r="A279" t="s">
        <v>21</v>
      </c>
      <c r="B279">
        <v>163</v>
      </c>
      <c r="C279">
        <v>7627</v>
      </c>
    </row>
    <row r="280" spans="1:3" x14ac:dyDescent="0.3">
      <c r="A280" t="s">
        <v>22</v>
      </c>
      <c r="B280">
        <v>20</v>
      </c>
      <c r="C280">
        <v>7627</v>
      </c>
    </row>
    <row r="281" spans="1:3" x14ac:dyDescent="0.3">
      <c r="A281" t="s">
        <v>25</v>
      </c>
      <c r="B281" t="s">
        <v>121</v>
      </c>
      <c r="C281">
        <v>7627</v>
      </c>
    </row>
    <row r="282" spans="1:3" x14ac:dyDescent="0.3">
      <c r="A282" t="s">
        <v>7</v>
      </c>
      <c r="B282" t="s">
        <v>120</v>
      </c>
      <c r="C282">
        <v>6303</v>
      </c>
    </row>
    <row r="283" spans="1:3" x14ac:dyDescent="0.3">
      <c r="A283" t="s">
        <v>17</v>
      </c>
      <c r="B283">
        <v>410</v>
      </c>
      <c r="C283">
        <v>6303</v>
      </c>
    </row>
    <row r="284" spans="1:3" x14ac:dyDescent="0.3">
      <c r="A284" t="s">
        <v>18</v>
      </c>
      <c r="B284">
        <v>73</v>
      </c>
      <c r="C284">
        <v>6303</v>
      </c>
    </row>
    <row r="285" spans="1:3" x14ac:dyDescent="0.3">
      <c r="A285" t="s">
        <v>19</v>
      </c>
      <c r="B285">
        <v>747</v>
      </c>
      <c r="C285">
        <v>6303</v>
      </c>
    </row>
    <row r="286" spans="1:3" x14ac:dyDescent="0.3">
      <c r="A286" t="s">
        <v>20</v>
      </c>
      <c r="B286">
        <v>76</v>
      </c>
      <c r="C286">
        <v>6303</v>
      </c>
    </row>
    <row r="287" spans="1:3" x14ac:dyDescent="0.3">
      <c r="A287" t="s">
        <v>21</v>
      </c>
      <c r="B287">
        <v>161</v>
      </c>
      <c r="C287">
        <v>6303</v>
      </c>
    </row>
    <row r="288" spans="1:3" x14ac:dyDescent="0.3">
      <c r="A288" t="s">
        <v>22</v>
      </c>
      <c r="B288">
        <v>30</v>
      </c>
      <c r="C288">
        <v>6303</v>
      </c>
    </row>
    <row r="289" spans="1:3" x14ac:dyDescent="0.3">
      <c r="A289" t="s">
        <v>25</v>
      </c>
      <c r="B289" t="s">
        <v>121</v>
      </c>
      <c r="C289">
        <v>6303</v>
      </c>
    </row>
    <row r="290" spans="1:3" x14ac:dyDescent="0.3">
      <c r="A290" t="s">
        <v>7</v>
      </c>
      <c r="B290" t="s">
        <v>50</v>
      </c>
      <c r="C290">
        <v>6248</v>
      </c>
    </row>
    <row r="291" spans="1:3" x14ac:dyDescent="0.3">
      <c r="A291" t="s">
        <v>17</v>
      </c>
      <c r="B291">
        <v>1276</v>
      </c>
      <c r="C291">
        <v>6248</v>
      </c>
    </row>
    <row r="292" spans="1:3" x14ac:dyDescent="0.3">
      <c r="A292" t="s">
        <v>18</v>
      </c>
      <c r="B292">
        <v>24</v>
      </c>
      <c r="C292">
        <v>6248</v>
      </c>
    </row>
    <row r="293" spans="1:3" x14ac:dyDescent="0.3">
      <c r="A293" t="s">
        <v>19</v>
      </c>
      <c r="B293">
        <v>746</v>
      </c>
      <c r="C293">
        <v>6248</v>
      </c>
    </row>
    <row r="294" spans="1:3" x14ac:dyDescent="0.3">
      <c r="A294" t="s">
        <v>20</v>
      </c>
      <c r="B294">
        <v>94</v>
      </c>
      <c r="C294">
        <v>6248</v>
      </c>
    </row>
    <row r="295" spans="1:3" x14ac:dyDescent="0.3">
      <c r="A295" t="s">
        <v>21</v>
      </c>
      <c r="B295">
        <v>29</v>
      </c>
      <c r="C295">
        <v>6248</v>
      </c>
    </row>
    <row r="296" spans="1:3" x14ac:dyDescent="0.3">
      <c r="A296" t="s">
        <v>22</v>
      </c>
      <c r="B296">
        <v>48</v>
      </c>
      <c r="C296">
        <v>6248</v>
      </c>
    </row>
    <row r="297" spans="1:3" x14ac:dyDescent="0.3">
      <c r="A297" t="s">
        <v>25</v>
      </c>
      <c r="B297" t="s">
        <v>123</v>
      </c>
      <c r="C297">
        <v>6248</v>
      </c>
    </row>
    <row r="298" spans="1:3" x14ac:dyDescent="0.3">
      <c r="A298" t="s">
        <v>7</v>
      </c>
      <c r="B298" t="s">
        <v>50</v>
      </c>
      <c r="C298">
        <v>9220</v>
      </c>
    </row>
    <row r="299" spans="1:3" x14ac:dyDescent="0.3">
      <c r="A299" t="s">
        <v>17</v>
      </c>
      <c r="B299">
        <v>576</v>
      </c>
      <c r="C299">
        <v>9220</v>
      </c>
    </row>
    <row r="300" spans="1:3" x14ac:dyDescent="0.3">
      <c r="A300" t="s">
        <v>18</v>
      </c>
      <c r="B300">
        <v>172</v>
      </c>
      <c r="C300">
        <v>9220</v>
      </c>
    </row>
    <row r="301" spans="1:3" x14ac:dyDescent="0.3">
      <c r="A301" t="s">
        <v>19</v>
      </c>
      <c r="B301">
        <v>961</v>
      </c>
      <c r="C301">
        <v>9220</v>
      </c>
    </row>
    <row r="302" spans="1:3" x14ac:dyDescent="0.3">
      <c r="A302" t="s">
        <v>20</v>
      </c>
      <c r="B302">
        <v>125</v>
      </c>
      <c r="C302">
        <v>9220</v>
      </c>
    </row>
    <row r="303" spans="1:3" x14ac:dyDescent="0.3">
      <c r="A303" t="s">
        <v>21</v>
      </c>
      <c r="B303">
        <v>115</v>
      </c>
      <c r="C303">
        <v>9220</v>
      </c>
    </row>
    <row r="304" spans="1:3" x14ac:dyDescent="0.3">
      <c r="A304" t="s">
        <v>22</v>
      </c>
      <c r="B304">
        <v>19</v>
      </c>
      <c r="C304">
        <v>9220</v>
      </c>
    </row>
    <row r="305" spans="1:3" x14ac:dyDescent="0.3">
      <c r="A305" t="s">
        <v>25</v>
      </c>
      <c r="B305" t="s">
        <v>123</v>
      </c>
      <c r="C305">
        <v>9220</v>
      </c>
    </row>
    <row r="306" spans="1:3" x14ac:dyDescent="0.3">
      <c r="A306" t="s">
        <v>7</v>
      </c>
      <c r="B306" t="s">
        <v>50</v>
      </c>
      <c r="C306">
        <v>3138</v>
      </c>
    </row>
    <row r="307" spans="1:3" x14ac:dyDescent="0.3">
      <c r="A307" t="s">
        <v>17</v>
      </c>
      <c r="B307">
        <v>1324</v>
      </c>
      <c r="C307">
        <v>3138</v>
      </c>
    </row>
    <row r="308" spans="1:3" x14ac:dyDescent="0.3">
      <c r="A308" t="s">
        <v>18</v>
      </c>
      <c r="B308">
        <v>27</v>
      </c>
      <c r="C308">
        <v>3138</v>
      </c>
    </row>
    <row r="309" spans="1:3" x14ac:dyDescent="0.3">
      <c r="A309" t="s">
        <v>19</v>
      </c>
      <c r="B309">
        <v>119</v>
      </c>
      <c r="C309">
        <v>3138</v>
      </c>
    </row>
    <row r="310" spans="1:3" x14ac:dyDescent="0.3">
      <c r="A310" t="s">
        <v>20</v>
      </c>
      <c r="B310">
        <v>71</v>
      </c>
      <c r="C310">
        <v>3138</v>
      </c>
    </row>
    <row r="311" spans="1:3" x14ac:dyDescent="0.3">
      <c r="A311" t="s">
        <v>21</v>
      </c>
      <c r="B311">
        <v>108</v>
      </c>
      <c r="C311">
        <v>3138</v>
      </c>
    </row>
    <row r="312" spans="1:3" x14ac:dyDescent="0.3">
      <c r="A312" t="s">
        <v>22</v>
      </c>
      <c r="B312">
        <v>27</v>
      </c>
      <c r="C312">
        <v>3138</v>
      </c>
    </row>
    <row r="313" spans="1:3" x14ac:dyDescent="0.3">
      <c r="A313" t="s">
        <v>25</v>
      </c>
      <c r="B313" t="s">
        <v>123</v>
      </c>
      <c r="C313">
        <v>3138</v>
      </c>
    </row>
    <row r="314" spans="1:3" x14ac:dyDescent="0.3">
      <c r="A314" t="s">
        <v>7</v>
      </c>
      <c r="B314" t="s">
        <v>50</v>
      </c>
      <c r="C314">
        <v>3520</v>
      </c>
    </row>
    <row r="315" spans="1:3" x14ac:dyDescent="0.3">
      <c r="A315" t="s">
        <v>17</v>
      </c>
      <c r="B315">
        <v>162</v>
      </c>
      <c r="C315">
        <v>3520</v>
      </c>
    </row>
    <row r="316" spans="1:3" x14ac:dyDescent="0.3">
      <c r="A316" t="s">
        <v>18</v>
      </c>
      <c r="B316">
        <v>28</v>
      </c>
      <c r="C316">
        <v>3520</v>
      </c>
    </row>
    <row r="317" spans="1:3" x14ac:dyDescent="0.3">
      <c r="A317" t="s">
        <v>19</v>
      </c>
      <c r="B317">
        <v>818</v>
      </c>
      <c r="C317">
        <v>3520</v>
      </c>
    </row>
    <row r="318" spans="1:3" x14ac:dyDescent="0.3">
      <c r="A318" t="s">
        <v>20</v>
      </c>
      <c r="B318">
        <v>0</v>
      </c>
      <c r="C318">
        <v>3520</v>
      </c>
    </row>
    <row r="319" spans="1:3" x14ac:dyDescent="0.3">
      <c r="A319" t="s">
        <v>21</v>
      </c>
      <c r="B319">
        <v>28</v>
      </c>
      <c r="C319">
        <v>3520</v>
      </c>
    </row>
    <row r="320" spans="1:3" x14ac:dyDescent="0.3">
      <c r="A320" t="s">
        <v>22</v>
      </c>
      <c r="B320">
        <v>56</v>
      </c>
      <c r="C320">
        <v>3520</v>
      </c>
    </row>
    <row r="321" spans="1:3" x14ac:dyDescent="0.3">
      <c r="A321" t="s">
        <v>25</v>
      </c>
      <c r="B321" t="s">
        <v>121</v>
      </c>
      <c r="C321">
        <v>3520</v>
      </c>
    </row>
    <row r="322" spans="1:3" x14ac:dyDescent="0.3">
      <c r="A322" t="s">
        <v>7</v>
      </c>
      <c r="B322" t="s">
        <v>50</v>
      </c>
      <c r="C322">
        <v>4216</v>
      </c>
    </row>
    <row r="323" spans="1:3" x14ac:dyDescent="0.3">
      <c r="A323" t="s">
        <v>17</v>
      </c>
      <c r="B323">
        <v>822</v>
      </c>
      <c r="C323">
        <v>4216</v>
      </c>
    </row>
    <row r="324" spans="1:3" x14ac:dyDescent="0.3">
      <c r="A324" t="s">
        <v>18</v>
      </c>
      <c r="B324">
        <v>114</v>
      </c>
      <c r="C324">
        <v>4216</v>
      </c>
    </row>
    <row r="325" spans="1:3" x14ac:dyDescent="0.3">
      <c r="A325" t="s">
        <v>19</v>
      </c>
      <c r="B325">
        <v>108</v>
      </c>
      <c r="C325">
        <v>4216</v>
      </c>
    </row>
    <row r="326" spans="1:3" x14ac:dyDescent="0.3">
      <c r="A326" t="s">
        <v>20</v>
      </c>
      <c r="B326">
        <v>179</v>
      </c>
      <c r="C326">
        <v>4216</v>
      </c>
    </row>
    <row r="327" spans="1:3" x14ac:dyDescent="0.3">
      <c r="A327" t="s">
        <v>21</v>
      </c>
      <c r="B327">
        <v>137</v>
      </c>
      <c r="C327">
        <v>4216</v>
      </c>
    </row>
    <row r="328" spans="1:3" x14ac:dyDescent="0.3">
      <c r="A328" t="s">
        <v>22</v>
      </c>
      <c r="B328">
        <v>114</v>
      </c>
      <c r="C328">
        <v>4216</v>
      </c>
    </row>
    <row r="329" spans="1:3" x14ac:dyDescent="0.3">
      <c r="A329" t="s">
        <v>25</v>
      </c>
      <c r="B329" t="s">
        <v>123</v>
      </c>
      <c r="C329">
        <v>4216</v>
      </c>
    </row>
    <row r="330" spans="1:3" x14ac:dyDescent="0.3">
      <c r="A330" t="s">
        <v>7</v>
      </c>
      <c r="B330" t="s">
        <v>50</v>
      </c>
      <c r="C330">
        <v>5558</v>
      </c>
    </row>
    <row r="331" spans="1:3" x14ac:dyDescent="0.3">
      <c r="A331" t="s">
        <v>17</v>
      </c>
      <c r="B331">
        <v>1020</v>
      </c>
      <c r="C331">
        <v>5558</v>
      </c>
    </row>
    <row r="332" spans="1:3" x14ac:dyDescent="0.3">
      <c r="A332" t="s">
        <v>18</v>
      </c>
      <c r="B332">
        <v>31</v>
      </c>
      <c r="C332">
        <v>5558</v>
      </c>
    </row>
    <row r="333" spans="1:3" x14ac:dyDescent="0.3">
      <c r="A333" t="s">
        <v>19</v>
      </c>
      <c r="B333">
        <v>430</v>
      </c>
      <c r="C333">
        <v>5558</v>
      </c>
    </row>
    <row r="334" spans="1:3" x14ac:dyDescent="0.3">
      <c r="A334" t="s">
        <v>20</v>
      </c>
      <c r="B334">
        <v>62</v>
      </c>
      <c r="C334">
        <v>5558</v>
      </c>
    </row>
    <row r="335" spans="1:3" x14ac:dyDescent="0.3">
      <c r="A335" t="s">
        <v>21</v>
      </c>
      <c r="B335">
        <v>63</v>
      </c>
      <c r="C335">
        <v>5558</v>
      </c>
    </row>
    <row r="336" spans="1:3" x14ac:dyDescent="0.3">
      <c r="A336" t="s">
        <v>22</v>
      </c>
      <c r="B336">
        <v>79</v>
      </c>
      <c r="C336">
        <v>5558</v>
      </c>
    </row>
    <row r="337" spans="1:3" x14ac:dyDescent="0.3">
      <c r="A337" t="s">
        <v>25</v>
      </c>
      <c r="B337" t="s">
        <v>121</v>
      </c>
      <c r="C337">
        <v>5558</v>
      </c>
    </row>
    <row r="338" spans="1:3" x14ac:dyDescent="0.3">
      <c r="A338" t="s">
        <v>7</v>
      </c>
      <c r="B338" t="s">
        <v>50</v>
      </c>
      <c r="C338">
        <v>5147</v>
      </c>
    </row>
    <row r="339" spans="1:3" x14ac:dyDescent="0.3">
      <c r="A339" t="s">
        <v>17</v>
      </c>
      <c r="B339">
        <v>774</v>
      </c>
      <c r="C339">
        <v>5147</v>
      </c>
    </row>
    <row r="340" spans="1:3" x14ac:dyDescent="0.3">
      <c r="A340" t="s">
        <v>18</v>
      </c>
      <c r="B340">
        <v>70</v>
      </c>
      <c r="C340">
        <v>5147</v>
      </c>
    </row>
    <row r="341" spans="1:3" x14ac:dyDescent="0.3">
      <c r="A341" t="s">
        <v>19</v>
      </c>
      <c r="B341">
        <v>118</v>
      </c>
      <c r="C341">
        <v>5147</v>
      </c>
    </row>
    <row r="342" spans="1:3" x14ac:dyDescent="0.3">
      <c r="A342" t="s">
        <v>20</v>
      </c>
      <c r="B342">
        <v>182</v>
      </c>
      <c r="C342">
        <v>5147</v>
      </c>
    </row>
    <row r="343" spans="1:3" x14ac:dyDescent="0.3">
      <c r="A343" t="s">
        <v>21</v>
      </c>
      <c r="B343">
        <v>187</v>
      </c>
      <c r="C343">
        <v>5147</v>
      </c>
    </row>
    <row r="344" spans="1:3" x14ac:dyDescent="0.3">
      <c r="A344" t="s">
        <v>22</v>
      </c>
      <c r="B344">
        <v>93</v>
      </c>
      <c r="C344">
        <v>5147</v>
      </c>
    </row>
    <row r="345" spans="1:3" x14ac:dyDescent="0.3">
      <c r="A345" t="s">
        <v>25</v>
      </c>
      <c r="B345" t="s">
        <v>121</v>
      </c>
      <c r="C345">
        <v>5147</v>
      </c>
    </row>
    <row r="346" spans="1:3" x14ac:dyDescent="0.3">
      <c r="A346" t="s">
        <v>7</v>
      </c>
      <c r="B346" t="s">
        <v>120</v>
      </c>
      <c r="C346">
        <v>1592</v>
      </c>
    </row>
    <row r="347" spans="1:3" x14ac:dyDescent="0.3">
      <c r="A347" t="s">
        <v>17</v>
      </c>
      <c r="B347">
        <v>547</v>
      </c>
      <c r="C347">
        <v>1592</v>
      </c>
    </row>
    <row r="348" spans="1:3" x14ac:dyDescent="0.3">
      <c r="A348" t="s">
        <v>18</v>
      </c>
      <c r="B348">
        <v>99</v>
      </c>
      <c r="C348">
        <v>1592</v>
      </c>
    </row>
    <row r="349" spans="1:3" x14ac:dyDescent="0.3">
      <c r="A349" t="s">
        <v>19</v>
      </c>
      <c r="B349">
        <v>812</v>
      </c>
      <c r="C349">
        <v>1592</v>
      </c>
    </row>
    <row r="350" spans="1:3" x14ac:dyDescent="0.3">
      <c r="A350" t="s">
        <v>20</v>
      </c>
      <c r="B350">
        <v>151</v>
      </c>
      <c r="C350">
        <v>1592</v>
      </c>
    </row>
    <row r="351" spans="1:3" x14ac:dyDescent="0.3">
      <c r="A351" t="s">
        <v>21</v>
      </c>
      <c r="B351">
        <v>82</v>
      </c>
      <c r="C351">
        <v>1592</v>
      </c>
    </row>
    <row r="352" spans="1:3" x14ac:dyDescent="0.3">
      <c r="A352" t="s">
        <v>22</v>
      </c>
      <c r="B352">
        <v>33</v>
      </c>
      <c r="C352">
        <v>1592</v>
      </c>
    </row>
    <row r="353" spans="1:3" x14ac:dyDescent="0.3">
      <c r="A353" t="s">
        <v>25</v>
      </c>
      <c r="B353" t="s">
        <v>121</v>
      </c>
      <c r="C353">
        <v>1592</v>
      </c>
    </row>
    <row r="354" spans="1:3" x14ac:dyDescent="0.3">
      <c r="A354" t="s">
        <v>7</v>
      </c>
      <c r="B354" t="s">
        <v>50</v>
      </c>
      <c r="C354">
        <v>3979</v>
      </c>
    </row>
    <row r="355" spans="1:3" x14ac:dyDescent="0.3">
      <c r="A355" t="s">
        <v>17</v>
      </c>
      <c r="B355">
        <v>982</v>
      </c>
      <c r="C355">
        <v>3979</v>
      </c>
    </row>
    <row r="356" spans="1:3" x14ac:dyDescent="0.3">
      <c r="A356" t="s">
        <v>18</v>
      </c>
      <c r="B356">
        <v>17</v>
      </c>
      <c r="C356">
        <v>3979</v>
      </c>
    </row>
    <row r="357" spans="1:3" x14ac:dyDescent="0.3">
      <c r="A357" t="s">
        <v>19</v>
      </c>
      <c r="B357">
        <v>672</v>
      </c>
      <c r="C357">
        <v>3979</v>
      </c>
    </row>
    <row r="358" spans="1:3" x14ac:dyDescent="0.3">
      <c r="A358" t="s">
        <v>20</v>
      </c>
      <c r="B358">
        <v>23</v>
      </c>
      <c r="C358">
        <v>3979</v>
      </c>
    </row>
    <row r="359" spans="1:3" x14ac:dyDescent="0.3">
      <c r="A359" t="s">
        <v>21</v>
      </c>
      <c r="B359">
        <v>34</v>
      </c>
      <c r="C359">
        <v>3979</v>
      </c>
    </row>
    <row r="360" spans="1:3" x14ac:dyDescent="0.3">
      <c r="A360" t="s">
        <v>22</v>
      </c>
      <c r="B360">
        <v>51</v>
      </c>
      <c r="C360">
        <v>3979</v>
      </c>
    </row>
    <row r="361" spans="1:3" x14ac:dyDescent="0.3">
      <c r="A361" t="s">
        <v>25</v>
      </c>
      <c r="B361" t="s">
        <v>121</v>
      </c>
      <c r="C361">
        <v>3979</v>
      </c>
    </row>
    <row r="362" spans="1:3" x14ac:dyDescent="0.3">
      <c r="A362" t="s">
        <v>7</v>
      </c>
      <c r="B362" t="s">
        <v>50</v>
      </c>
      <c r="C362">
        <v>5735</v>
      </c>
    </row>
    <row r="363" spans="1:3" x14ac:dyDescent="0.3">
      <c r="A363" t="s">
        <v>17</v>
      </c>
      <c r="B363">
        <v>1156</v>
      </c>
      <c r="C363">
        <v>5735</v>
      </c>
    </row>
    <row r="364" spans="1:3" x14ac:dyDescent="0.3">
      <c r="A364" t="s">
        <v>18</v>
      </c>
      <c r="B364">
        <v>120</v>
      </c>
      <c r="C364">
        <v>5735</v>
      </c>
    </row>
    <row r="365" spans="1:3" x14ac:dyDescent="0.3">
      <c r="A365" t="s">
        <v>19</v>
      </c>
      <c r="B365">
        <v>915</v>
      </c>
      <c r="C365">
        <v>5735</v>
      </c>
    </row>
    <row r="366" spans="1:3" x14ac:dyDescent="0.3">
      <c r="A366" t="s">
        <v>20</v>
      </c>
      <c r="B366">
        <v>94</v>
      </c>
      <c r="C366">
        <v>5735</v>
      </c>
    </row>
    <row r="367" spans="1:3" x14ac:dyDescent="0.3">
      <c r="A367" t="s">
        <v>21</v>
      </c>
      <c r="B367">
        <v>144</v>
      </c>
      <c r="C367">
        <v>5735</v>
      </c>
    </row>
    <row r="368" spans="1:3" x14ac:dyDescent="0.3">
      <c r="A368" t="s">
        <v>22</v>
      </c>
      <c r="B368">
        <v>96</v>
      </c>
      <c r="C368">
        <v>5735</v>
      </c>
    </row>
    <row r="369" spans="1:3" x14ac:dyDescent="0.3">
      <c r="A369" t="s">
        <v>25</v>
      </c>
      <c r="B369" t="s">
        <v>121</v>
      </c>
      <c r="C369">
        <v>5735</v>
      </c>
    </row>
    <row r="370" spans="1:3" x14ac:dyDescent="0.3">
      <c r="A370" t="s">
        <v>7</v>
      </c>
      <c r="B370" t="s">
        <v>50</v>
      </c>
      <c r="C370">
        <v>5350</v>
      </c>
    </row>
    <row r="371" spans="1:3" x14ac:dyDescent="0.3">
      <c r="A371" t="s">
        <v>17</v>
      </c>
      <c r="B371">
        <v>1156</v>
      </c>
      <c r="C371">
        <v>5350</v>
      </c>
    </row>
    <row r="372" spans="1:3" x14ac:dyDescent="0.3">
      <c r="A372" t="s">
        <v>18</v>
      </c>
      <c r="B372">
        <v>120</v>
      </c>
      <c r="C372">
        <v>5350</v>
      </c>
    </row>
    <row r="373" spans="1:3" x14ac:dyDescent="0.3">
      <c r="A373" t="s">
        <v>19</v>
      </c>
      <c r="B373">
        <v>915</v>
      </c>
      <c r="C373">
        <v>5350</v>
      </c>
    </row>
    <row r="374" spans="1:3" x14ac:dyDescent="0.3">
      <c r="A374" t="s">
        <v>20</v>
      </c>
      <c r="B374">
        <v>94</v>
      </c>
      <c r="C374">
        <v>5350</v>
      </c>
    </row>
    <row r="375" spans="1:3" x14ac:dyDescent="0.3">
      <c r="A375" t="s">
        <v>21</v>
      </c>
      <c r="B375">
        <v>144</v>
      </c>
      <c r="C375">
        <v>5350</v>
      </c>
    </row>
    <row r="376" spans="1:3" x14ac:dyDescent="0.3">
      <c r="A376" t="s">
        <v>22</v>
      </c>
      <c r="B376">
        <v>96</v>
      </c>
      <c r="C376">
        <v>5350</v>
      </c>
    </row>
    <row r="377" spans="1:3" x14ac:dyDescent="0.3">
      <c r="A377" t="s">
        <v>25</v>
      </c>
      <c r="B377" t="s">
        <v>121</v>
      </c>
      <c r="C377">
        <v>5350</v>
      </c>
    </row>
    <row r="378" spans="1:3" x14ac:dyDescent="0.3">
      <c r="A378" t="s">
        <v>7</v>
      </c>
      <c r="B378" t="s">
        <v>120</v>
      </c>
      <c r="C378">
        <v>1619</v>
      </c>
    </row>
    <row r="379" spans="1:3" x14ac:dyDescent="0.3">
      <c r="A379" t="s">
        <v>17</v>
      </c>
      <c r="B379">
        <v>292</v>
      </c>
      <c r="C379">
        <v>1619</v>
      </c>
    </row>
    <row r="380" spans="1:3" x14ac:dyDescent="0.3">
      <c r="A380" t="s">
        <v>18</v>
      </c>
      <c r="B380">
        <v>51</v>
      </c>
      <c r="C380">
        <v>1619</v>
      </c>
    </row>
    <row r="381" spans="1:3" x14ac:dyDescent="0.3">
      <c r="A381" t="s">
        <v>19</v>
      </c>
      <c r="B381">
        <v>981</v>
      </c>
      <c r="C381">
        <v>1619</v>
      </c>
    </row>
    <row r="382" spans="1:3" x14ac:dyDescent="0.3">
      <c r="A382" t="s">
        <v>20</v>
      </c>
      <c r="B382">
        <v>224</v>
      </c>
      <c r="C382">
        <v>1619</v>
      </c>
    </row>
    <row r="383" spans="1:3" x14ac:dyDescent="0.3">
      <c r="A383" t="s">
        <v>21</v>
      </c>
      <c r="B383">
        <v>23</v>
      </c>
      <c r="C383">
        <v>1619</v>
      </c>
    </row>
    <row r="384" spans="1:3" x14ac:dyDescent="0.3">
      <c r="A384" t="s">
        <v>22</v>
      </c>
      <c r="B384">
        <v>17</v>
      </c>
      <c r="C384">
        <v>1619</v>
      </c>
    </row>
    <row r="385" spans="1:3" x14ac:dyDescent="0.3">
      <c r="A385" t="s">
        <v>25</v>
      </c>
      <c r="B385" t="s">
        <v>121</v>
      </c>
      <c r="C385">
        <v>1619</v>
      </c>
    </row>
    <row r="386" spans="1:3" x14ac:dyDescent="0.3">
      <c r="A386" t="s">
        <v>7</v>
      </c>
      <c r="B386" t="s">
        <v>120</v>
      </c>
      <c r="C386">
        <v>8318</v>
      </c>
    </row>
    <row r="387" spans="1:3" x14ac:dyDescent="0.3">
      <c r="A387" t="s">
        <v>17</v>
      </c>
      <c r="B387">
        <v>594</v>
      </c>
      <c r="C387">
        <v>8318</v>
      </c>
    </row>
    <row r="388" spans="1:3" x14ac:dyDescent="0.3">
      <c r="A388" t="s">
        <v>18</v>
      </c>
      <c r="B388">
        <v>134</v>
      </c>
      <c r="C388">
        <v>8318</v>
      </c>
    </row>
    <row r="389" spans="1:3" x14ac:dyDescent="0.3">
      <c r="A389" t="s">
        <v>19</v>
      </c>
      <c r="B389">
        <v>786</v>
      </c>
      <c r="C389">
        <v>8318</v>
      </c>
    </row>
    <row r="390" spans="1:3" x14ac:dyDescent="0.3">
      <c r="A390" t="s">
        <v>20</v>
      </c>
      <c r="B390">
        <v>33</v>
      </c>
      <c r="C390">
        <v>8318</v>
      </c>
    </row>
    <row r="391" spans="1:3" x14ac:dyDescent="0.3">
      <c r="A391" t="s">
        <v>21</v>
      </c>
      <c r="B391">
        <v>134</v>
      </c>
      <c r="C391">
        <v>8318</v>
      </c>
    </row>
    <row r="392" spans="1:3" x14ac:dyDescent="0.3">
      <c r="A392" t="s">
        <v>22</v>
      </c>
      <c r="B392">
        <v>57</v>
      </c>
      <c r="C392">
        <v>8318</v>
      </c>
    </row>
    <row r="393" spans="1:3" x14ac:dyDescent="0.3">
      <c r="A393" t="s">
        <v>25</v>
      </c>
      <c r="B393" t="s">
        <v>121</v>
      </c>
      <c r="C393">
        <v>8318</v>
      </c>
    </row>
    <row r="394" spans="1:3" x14ac:dyDescent="0.3">
      <c r="A394" t="s">
        <v>7</v>
      </c>
      <c r="B394" t="s">
        <v>50</v>
      </c>
      <c r="C394">
        <v>569</v>
      </c>
    </row>
    <row r="395" spans="1:3" x14ac:dyDescent="0.3">
      <c r="A395" t="s">
        <v>17</v>
      </c>
      <c r="B395">
        <v>704</v>
      </c>
      <c r="C395">
        <v>569</v>
      </c>
    </row>
    <row r="396" spans="1:3" x14ac:dyDescent="0.3">
      <c r="A396" t="s">
        <v>18</v>
      </c>
      <c r="B396">
        <v>129</v>
      </c>
      <c r="C396">
        <v>569</v>
      </c>
    </row>
    <row r="397" spans="1:3" x14ac:dyDescent="0.3">
      <c r="A397" t="s">
        <v>19</v>
      </c>
      <c r="B397">
        <v>853</v>
      </c>
      <c r="C397">
        <v>569</v>
      </c>
    </row>
    <row r="398" spans="1:3" x14ac:dyDescent="0.3">
      <c r="A398" t="s">
        <v>20</v>
      </c>
      <c r="B398">
        <v>120</v>
      </c>
      <c r="C398">
        <v>569</v>
      </c>
    </row>
    <row r="399" spans="1:3" x14ac:dyDescent="0.3">
      <c r="A399" t="s">
        <v>21</v>
      </c>
      <c r="B399">
        <v>74</v>
      </c>
      <c r="C399">
        <v>569</v>
      </c>
    </row>
    <row r="400" spans="1:3" x14ac:dyDescent="0.3">
      <c r="A400" t="s">
        <v>22</v>
      </c>
      <c r="B400">
        <v>111</v>
      </c>
      <c r="C400">
        <v>569</v>
      </c>
    </row>
    <row r="401" spans="1:3" x14ac:dyDescent="0.3">
      <c r="A401" t="s">
        <v>25</v>
      </c>
      <c r="B401" t="s">
        <v>121</v>
      </c>
      <c r="C401">
        <v>569</v>
      </c>
    </row>
    <row r="402" spans="1:3" x14ac:dyDescent="0.3">
      <c r="A402" t="s">
        <v>7</v>
      </c>
      <c r="B402" t="s">
        <v>50</v>
      </c>
      <c r="C402">
        <v>8029</v>
      </c>
    </row>
    <row r="403" spans="1:3" x14ac:dyDescent="0.3">
      <c r="A403" t="s">
        <v>17</v>
      </c>
      <c r="B403">
        <v>1184</v>
      </c>
      <c r="C403">
        <v>8029</v>
      </c>
    </row>
    <row r="404" spans="1:3" x14ac:dyDescent="0.3">
      <c r="A404" t="s">
        <v>18</v>
      </c>
      <c r="B404">
        <v>32</v>
      </c>
      <c r="C404">
        <v>8029</v>
      </c>
    </row>
    <row r="405" spans="1:3" x14ac:dyDescent="0.3">
      <c r="A405" t="s">
        <v>19</v>
      </c>
      <c r="B405">
        <v>352</v>
      </c>
      <c r="C405">
        <v>8029</v>
      </c>
    </row>
    <row r="406" spans="1:3" x14ac:dyDescent="0.3">
      <c r="A406" t="s">
        <v>20</v>
      </c>
      <c r="B406">
        <v>21</v>
      </c>
      <c r="C406">
        <v>8029</v>
      </c>
    </row>
    <row r="407" spans="1:3" x14ac:dyDescent="0.3">
      <c r="A407" t="s">
        <v>21</v>
      </c>
      <c r="B407">
        <v>16</v>
      </c>
      <c r="C407">
        <v>8029</v>
      </c>
    </row>
    <row r="408" spans="1:3" x14ac:dyDescent="0.3">
      <c r="A408" t="s">
        <v>22</v>
      </c>
      <c r="B408">
        <v>16</v>
      </c>
      <c r="C408">
        <v>8029</v>
      </c>
    </row>
    <row r="409" spans="1:3" x14ac:dyDescent="0.3">
      <c r="A409" t="s">
        <v>25</v>
      </c>
      <c r="B409" t="s">
        <v>121</v>
      </c>
      <c r="C409">
        <v>8029</v>
      </c>
    </row>
    <row r="410" spans="1:3" x14ac:dyDescent="0.3">
      <c r="A410" t="s">
        <v>7</v>
      </c>
      <c r="B410" t="s">
        <v>120</v>
      </c>
      <c r="C410">
        <v>5453</v>
      </c>
    </row>
    <row r="411" spans="1:3" x14ac:dyDescent="0.3">
      <c r="A411" t="s">
        <v>17</v>
      </c>
      <c r="B411">
        <v>1083</v>
      </c>
      <c r="C411">
        <v>5453</v>
      </c>
    </row>
    <row r="412" spans="1:3" x14ac:dyDescent="0.3">
      <c r="A412" t="s">
        <v>18</v>
      </c>
      <c r="B412">
        <v>108</v>
      </c>
      <c r="C412">
        <v>5453</v>
      </c>
    </row>
    <row r="413" spans="1:3" x14ac:dyDescent="0.3">
      <c r="A413" t="s">
        <v>19</v>
      </c>
      <c r="B413">
        <v>649</v>
      </c>
      <c r="C413">
        <v>5453</v>
      </c>
    </row>
    <row r="414" spans="1:3" x14ac:dyDescent="0.3">
      <c r="A414" t="s">
        <v>20</v>
      </c>
      <c r="B414">
        <v>253</v>
      </c>
      <c r="C414">
        <v>5453</v>
      </c>
    </row>
    <row r="415" spans="1:3" x14ac:dyDescent="0.3">
      <c r="A415" t="s">
        <v>21</v>
      </c>
      <c r="B415">
        <v>151</v>
      </c>
      <c r="C415">
        <v>5453</v>
      </c>
    </row>
    <row r="416" spans="1:3" x14ac:dyDescent="0.3">
      <c r="A416" t="s">
        <v>22</v>
      </c>
      <c r="B416">
        <v>108</v>
      </c>
      <c r="C416">
        <v>5453</v>
      </c>
    </row>
    <row r="417" spans="1:3" x14ac:dyDescent="0.3">
      <c r="A417" t="s">
        <v>25</v>
      </c>
      <c r="B417" t="s">
        <v>121</v>
      </c>
      <c r="C417">
        <v>5453</v>
      </c>
    </row>
    <row r="418" spans="1:3" x14ac:dyDescent="0.3">
      <c r="A418" t="s">
        <v>7</v>
      </c>
      <c r="B418" t="s">
        <v>120</v>
      </c>
      <c r="C418">
        <v>10394</v>
      </c>
    </row>
    <row r="419" spans="1:3" x14ac:dyDescent="0.3">
      <c r="A419" t="s">
        <v>17</v>
      </c>
      <c r="B419">
        <v>675</v>
      </c>
      <c r="C419">
        <v>10394</v>
      </c>
    </row>
    <row r="420" spans="1:3" x14ac:dyDescent="0.3">
      <c r="A420" t="s">
        <v>18</v>
      </c>
      <c r="B420">
        <v>144</v>
      </c>
      <c r="C420">
        <v>10394</v>
      </c>
    </row>
    <row r="421" spans="1:3" x14ac:dyDescent="0.3">
      <c r="A421" t="s">
        <v>19</v>
      </c>
      <c r="B421">
        <v>133</v>
      </c>
      <c r="C421">
        <v>10394</v>
      </c>
    </row>
    <row r="422" spans="1:3" x14ac:dyDescent="0.3">
      <c r="A422" t="s">
        <v>20</v>
      </c>
      <c r="B422">
        <v>94</v>
      </c>
      <c r="C422">
        <v>10394</v>
      </c>
    </row>
    <row r="423" spans="1:3" x14ac:dyDescent="0.3">
      <c r="A423" t="s">
        <v>21</v>
      </c>
      <c r="B423">
        <v>192</v>
      </c>
      <c r="C423">
        <v>10394</v>
      </c>
    </row>
    <row r="424" spans="1:3" x14ac:dyDescent="0.3">
      <c r="A424" t="s">
        <v>22</v>
      </c>
      <c r="B424">
        <v>241</v>
      </c>
      <c r="C424">
        <v>10394</v>
      </c>
    </row>
    <row r="425" spans="1:3" x14ac:dyDescent="0.3">
      <c r="A425" t="s">
        <v>25</v>
      </c>
      <c r="B425" t="s">
        <v>121</v>
      </c>
      <c r="C425">
        <v>10394</v>
      </c>
    </row>
    <row r="426" spans="1:3" x14ac:dyDescent="0.3">
      <c r="A426" t="s">
        <v>7</v>
      </c>
      <c r="B426" t="s">
        <v>120</v>
      </c>
      <c r="C426">
        <v>11101</v>
      </c>
    </row>
    <row r="427" spans="1:3" x14ac:dyDescent="0.3">
      <c r="A427" t="s">
        <v>17</v>
      </c>
      <c r="B427">
        <v>412</v>
      </c>
      <c r="C427">
        <v>11101</v>
      </c>
    </row>
    <row r="428" spans="1:3" x14ac:dyDescent="0.3">
      <c r="A428" t="s">
        <v>18</v>
      </c>
      <c r="B428">
        <v>22</v>
      </c>
      <c r="C428">
        <v>11101</v>
      </c>
    </row>
    <row r="429" spans="1:3" x14ac:dyDescent="0.3">
      <c r="A429" t="s">
        <v>19</v>
      </c>
      <c r="B429">
        <v>132</v>
      </c>
      <c r="C429">
        <v>11101</v>
      </c>
    </row>
    <row r="430" spans="1:3" x14ac:dyDescent="0.3">
      <c r="A430" t="s">
        <v>20</v>
      </c>
      <c r="B430">
        <v>59</v>
      </c>
      <c r="C430">
        <v>11101</v>
      </c>
    </row>
    <row r="431" spans="1:3" x14ac:dyDescent="0.3">
      <c r="A431" t="s">
        <v>21</v>
      </c>
      <c r="B431">
        <v>28</v>
      </c>
      <c r="C431">
        <v>11101</v>
      </c>
    </row>
    <row r="432" spans="1:3" x14ac:dyDescent="0.3">
      <c r="A432" t="s">
        <v>22</v>
      </c>
      <c r="B432">
        <v>183</v>
      </c>
      <c r="C432">
        <v>11101</v>
      </c>
    </row>
    <row r="433" spans="1:3" x14ac:dyDescent="0.3">
      <c r="A433" t="s">
        <v>25</v>
      </c>
      <c r="B433" t="s">
        <v>123</v>
      </c>
      <c r="C433">
        <v>11101</v>
      </c>
    </row>
    <row r="434" spans="1:3" x14ac:dyDescent="0.3">
      <c r="A434" t="s">
        <v>7</v>
      </c>
      <c r="B434" t="s">
        <v>50</v>
      </c>
      <c r="C434">
        <v>10430</v>
      </c>
    </row>
    <row r="435" spans="1:3" x14ac:dyDescent="0.3">
      <c r="A435" t="s">
        <v>17</v>
      </c>
      <c r="B435">
        <v>1126</v>
      </c>
      <c r="C435">
        <v>10430</v>
      </c>
    </row>
    <row r="436" spans="1:3" x14ac:dyDescent="0.3">
      <c r="A436" t="s">
        <v>18</v>
      </c>
      <c r="B436">
        <v>28</v>
      </c>
      <c r="C436">
        <v>10430</v>
      </c>
    </row>
    <row r="437" spans="1:3" x14ac:dyDescent="0.3">
      <c r="A437" t="s">
        <v>19</v>
      </c>
      <c r="B437">
        <v>211</v>
      </c>
      <c r="C437">
        <v>10430</v>
      </c>
    </row>
    <row r="438" spans="1:3" x14ac:dyDescent="0.3">
      <c r="A438" t="s">
        <v>20</v>
      </c>
      <c r="B438">
        <v>37</v>
      </c>
      <c r="C438">
        <v>10430</v>
      </c>
    </row>
    <row r="439" spans="1:3" x14ac:dyDescent="0.3">
      <c r="A439" t="s">
        <v>21</v>
      </c>
      <c r="B439">
        <v>28</v>
      </c>
      <c r="C439">
        <v>10430</v>
      </c>
    </row>
    <row r="440" spans="1:3" x14ac:dyDescent="0.3">
      <c r="A440" t="s">
        <v>22</v>
      </c>
      <c r="B440">
        <v>42</v>
      </c>
      <c r="C440">
        <v>10430</v>
      </c>
    </row>
    <row r="441" spans="1:3" x14ac:dyDescent="0.3">
      <c r="A441" t="s">
        <v>25</v>
      </c>
      <c r="B441" t="s">
        <v>121</v>
      </c>
      <c r="C441">
        <v>10430</v>
      </c>
    </row>
    <row r="442" spans="1:3" x14ac:dyDescent="0.3">
      <c r="A442" t="s">
        <v>7</v>
      </c>
      <c r="B442" t="s">
        <v>50</v>
      </c>
      <c r="C442">
        <v>4418</v>
      </c>
    </row>
    <row r="443" spans="1:3" x14ac:dyDescent="0.3">
      <c r="A443" t="s">
        <v>17</v>
      </c>
      <c r="B443">
        <v>671</v>
      </c>
      <c r="C443">
        <v>4418</v>
      </c>
    </row>
    <row r="444" spans="1:3" x14ac:dyDescent="0.3">
      <c r="A444" t="s">
        <v>18</v>
      </c>
      <c r="B444">
        <v>47</v>
      </c>
      <c r="C444">
        <v>4418</v>
      </c>
    </row>
    <row r="445" spans="1:3" x14ac:dyDescent="0.3">
      <c r="A445" t="s">
        <v>19</v>
      </c>
      <c r="B445">
        <v>655</v>
      </c>
      <c r="C445">
        <v>4418</v>
      </c>
    </row>
    <row r="446" spans="1:3" x14ac:dyDescent="0.3">
      <c r="A446" t="s">
        <v>20</v>
      </c>
      <c r="B446">
        <v>145</v>
      </c>
      <c r="C446">
        <v>4418</v>
      </c>
    </row>
    <row r="447" spans="1:3" x14ac:dyDescent="0.3">
      <c r="A447" t="s">
        <v>21</v>
      </c>
      <c r="B447">
        <v>111</v>
      </c>
      <c r="C447">
        <v>4418</v>
      </c>
    </row>
    <row r="448" spans="1:3" x14ac:dyDescent="0.3">
      <c r="A448" t="s">
        <v>22</v>
      </c>
      <c r="B448">
        <v>15</v>
      </c>
      <c r="C448">
        <v>4418</v>
      </c>
    </row>
    <row r="449" spans="1:3" x14ac:dyDescent="0.3">
      <c r="A449" t="s">
        <v>25</v>
      </c>
      <c r="B449" t="s">
        <v>123</v>
      </c>
      <c r="C449">
        <v>4418</v>
      </c>
    </row>
    <row r="450" spans="1:3" x14ac:dyDescent="0.3">
      <c r="A450" t="s">
        <v>7</v>
      </c>
      <c r="B450" t="s">
        <v>50</v>
      </c>
      <c r="C450">
        <v>4947</v>
      </c>
    </row>
    <row r="451" spans="1:3" x14ac:dyDescent="0.3">
      <c r="A451" t="s">
        <v>17</v>
      </c>
      <c r="B451">
        <v>606</v>
      </c>
      <c r="C451">
        <v>4947</v>
      </c>
    </row>
    <row r="452" spans="1:3" x14ac:dyDescent="0.3">
      <c r="A452" t="s">
        <v>18</v>
      </c>
      <c r="B452">
        <v>24</v>
      </c>
      <c r="C452">
        <v>4947</v>
      </c>
    </row>
    <row r="453" spans="1:3" x14ac:dyDescent="0.3">
      <c r="A453" t="s">
        <v>19</v>
      </c>
      <c r="B453">
        <v>974</v>
      </c>
      <c r="C453">
        <v>4947</v>
      </c>
    </row>
    <row r="454" spans="1:3" x14ac:dyDescent="0.3">
      <c r="A454" t="s">
        <v>20</v>
      </c>
      <c r="B454">
        <v>197</v>
      </c>
      <c r="C454">
        <v>4947</v>
      </c>
    </row>
    <row r="455" spans="1:3" x14ac:dyDescent="0.3">
      <c r="A455" t="s">
        <v>21</v>
      </c>
      <c r="B455">
        <v>194</v>
      </c>
      <c r="C455">
        <v>4947</v>
      </c>
    </row>
    <row r="456" spans="1:3" x14ac:dyDescent="0.3">
      <c r="A456" t="s">
        <v>22</v>
      </c>
      <c r="B456">
        <v>64</v>
      </c>
      <c r="C456">
        <v>4947</v>
      </c>
    </row>
    <row r="457" spans="1:3" x14ac:dyDescent="0.3">
      <c r="A457" t="s">
        <v>25</v>
      </c>
      <c r="B457" t="s">
        <v>123</v>
      </c>
      <c r="C457">
        <v>4947</v>
      </c>
    </row>
    <row r="458" spans="1:3" x14ac:dyDescent="0.3">
      <c r="A458" t="s">
        <v>7</v>
      </c>
      <c r="B458" t="s">
        <v>120</v>
      </c>
      <c r="C458">
        <v>6036</v>
      </c>
    </row>
    <row r="459" spans="1:3" x14ac:dyDescent="0.3">
      <c r="A459" t="s">
        <v>17</v>
      </c>
      <c r="B459">
        <v>1168</v>
      </c>
      <c r="C459">
        <v>6036</v>
      </c>
    </row>
    <row r="460" spans="1:3" x14ac:dyDescent="0.3">
      <c r="A460" t="s">
        <v>18</v>
      </c>
      <c r="B460">
        <v>92</v>
      </c>
      <c r="C460">
        <v>6036</v>
      </c>
    </row>
    <row r="461" spans="1:3" x14ac:dyDescent="0.3">
      <c r="A461" t="s">
        <v>19</v>
      </c>
      <c r="B461">
        <v>408</v>
      </c>
      <c r="C461">
        <v>6036</v>
      </c>
    </row>
    <row r="462" spans="1:3" x14ac:dyDescent="0.3">
      <c r="A462" t="s">
        <v>20</v>
      </c>
      <c r="B462">
        <v>72</v>
      </c>
      <c r="C462">
        <v>6036</v>
      </c>
    </row>
    <row r="463" spans="1:3" x14ac:dyDescent="0.3">
      <c r="A463" t="s">
        <v>21</v>
      </c>
      <c r="B463">
        <v>129</v>
      </c>
      <c r="C463">
        <v>6036</v>
      </c>
    </row>
    <row r="464" spans="1:3" x14ac:dyDescent="0.3">
      <c r="A464" t="s">
        <v>22</v>
      </c>
      <c r="B464">
        <v>55</v>
      </c>
      <c r="C464">
        <v>6036</v>
      </c>
    </row>
    <row r="465" spans="1:3" x14ac:dyDescent="0.3">
      <c r="A465" t="s">
        <v>25</v>
      </c>
      <c r="B465" t="s">
        <v>121</v>
      </c>
      <c r="C465">
        <v>6036</v>
      </c>
    </row>
    <row r="466" spans="1:3" x14ac:dyDescent="0.3">
      <c r="A466" t="s">
        <v>7</v>
      </c>
      <c r="B466" t="s">
        <v>120</v>
      </c>
      <c r="C466">
        <v>10991</v>
      </c>
    </row>
    <row r="467" spans="1:3" x14ac:dyDescent="0.3">
      <c r="A467" t="s">
        <v>17</v>
      </c>
      <c r="B467">
        <v>454</v>
      </c>
      <c r="C467">
        <v>10991</v>
      </c>
    </row>
    <row r="468" spans="1:3" x14ac:dyDescent="0.3">
      <c r="A468" t="s">
        <v>18</v>
      </c>
      <c r="B468">
        <v>194</v>
      </c>
      <c r="C468">
        <v>10991</v>
      </c>
    </row>
    <row r="469" spans="1:3" x14ac:dyDescent="0.3">
      <c r="A469" t="s">
        <v>19</v>
      </c>
      <c r="B469">
        <v>106</v>
      </c>
      <c r="C469">
        <v>10991</v>
      </c>
    </row>
    <row r="470" spans="1:3" x14ac:dyDescent="0.3">
      <c r="A470" t="s">
        <v>20</v>
      </c>
      <c r="B470">
        <v>31</v>
      </c>
      <c r="C470">
        <v>10991</v>
      </c>
    </row>
    <row r="471" spans="1:3" x14ac:dyDescent="0.3">
      <c r="A471" t="s">
        <v>21</v>
      </c>
      <c r="B471">
        <v>22</v>
      </c>
      <c r="C471">
        <v>10991</v>
      </c>
    </row>
    <row r="472" spans="1:3" x14ac:dyDescent="0.3">
      <c r="A472" t="s">
        <v>22</v>
      </c>
      <c r="B472">
        <v>43</v>
      </c>
      <c r="C472">
        <v>10991</v>
      </c>
    </row>
    <row r="473" spans="1:3" x14ac:dyDescent="0.3">
      <c r="A473" t="s">
        <v>25</v>
      </c>
      <c r="B473" t="s">
        <v>121</v>
      </c>
      <c r="C473">
        <v>10991</v>
      </c>
    </row>
    <row r="474" spans="1:3" x14ac:dyDescent="0.3">
      <c r="A474" t="s">
        <v>7</v>
      </c>
      <c r="B474" t="s">
        <v>120</v>
      </c>
      <c r="C474">
        <v>3010</v>
      </c>
    </row>
    <row r="475" spans="1:3" x14ac:dyDescent="0.3">
      <c r="A475" t="s">
        <v>17</v>
      </c>
      <c r="B475">
        <v>957</v>
      </c>
      <c r="C475">
        <v>3010</v>
      </c>
    </row>
    <row r="476" spans="1:3" x14ac:dyDescent="0.3">
      <c r="A476" t="s">
        <v>18</v>
      </c>
      <c r="B476">
        <v>153</v>
      </c>
      <c r="C476">
        <v>3010</v>
      </c>
    </row>
    <row r="477" spans="1:3" x14ac:dyDescent="0.3">
      <c r="A477" t="s">
        <v>19</v>
      </c>
      <c r="B477">
        <v>612</v>
      </c>
      <c r="C477">
        <v>3010</v>
      </c>
    </row>
    <row r="478" spans="1:3" x14ac:dyDescent="0.3">
      <c r="A478" t="s">
        <v>20</v>
      </c>
      <c r="B478">
        <v>99</v>
      </c>
      <c r="C478">
        <v>3010</v>
      </c>
    </row>
    <row r="479" spans="1:3" x14ac:dyDescent="0.3">
      <c r="A479" t="s">
        <v>21</v>
      </c>
      <c r="B479">
        <v>95</v>
      </c>
      <c r="C479">
        <v>3010</v>
      </c>
    </row>
    <row r="480" spans="1:3" x14ac:dyDescent="0.3">
      <c r="A480" t="s">
        <v>22</v>
      </c>
      <c r="B480">
        <v>153</v>
      </c>
      <c r="C480">
        <v>3010</v>
      </c>
    </row>
    <row r="481" spans="1:3" x14ac:dyDescent="0.3">
      <c r="A481" t="s">
        <v>25</v>
      </c>
      <c r="B481" t="s">
        <v>121</v>
      </c>
      <c r="C481">
        <v>3010</v>
      </c>
    </row>
    <row r="482" spans="1:3" x14ac:dyDescent="0.3">
      <c r="A482" t="s">
        <v>7</v>
      </c>
      <c r="B482" t="s">
        <v>120</v>
      </c>
      <c r="C482">
        <v>6421</v>
      </c>
    </row>
    <row r="483" spans="1:3" x14ac:dyDescent="0.3">
      <c r="A483" t="s">
        <v>17</v>
      </c>
      <c r="B483">
        <v>1050</v>
      </c>
      <c r="C483">
        <v>6421</v>
      </c>
    </row>
    <row r="484" spans="1:3" x14ac:dyDescent="0.3">
      <c r="A484" t="s">
        <v>18</v>
      </c>
      <c r="B484">
        <v>178</v>
      </c>
      <c r="C484">
        <v>6421</v>
      </c>
    </row>
    <row r="485" spans="1:3" x14ac:dyDescent="0.3">
      <c r="A485" t="s">
        <v>19</v>
      </c>
      <c r="B485">
        <v>555</v>
      </c>
      <c r="C485">
        <v>6421</v>
      </c>
    </row>
    <row r="486" spans="1:3" x14ac:dyDescent="0.3">
      <c r="A486" t="s">
        <v>20</v>
      </c>
      <c r="B486">
        <v>77</v>
      </c>
      <c r="C486">
        <v>6421</v>
      </c>
    </row>
    <row r="487" spans="1:3" x14ac:dyDescent="0.3">
      <c r="A487" t="s">
        <v>21</v>
      </c>
      <c r="B487">
        <v>138</v>
      </c>
      <c r="C487">
        <v>6421</v>
      </c>
    </row>
    <row r="488" spans="1:3" x14ac:dyDescent="0.3">
      <c r="A488" t="s">
        <v>22</v>
      </c>
      <c r="B488">
        <v>118</v>
      </c>
      <c r="C488">
        <v>6421</v>
      </c>
    </row>
    <row r="489" spans="1:3" x14ac:dyDescent="0.3">
      <c r="A489" t="s">
        <v>25</v>
      </c>
      <c r="B489" t="s">
        <v>121</v>
      </c>
      <c r="C489">
        <v>6421</v>
      </c>
    </row>
    <row r="490" spans="1:3" x14ac:dyDescent="0.3">
      <c r="A490" t="s">
        <v>7</v>
      </c>
      <c r="B490" t="s">
        <v>120</v>
      </c>
      <c r="C490">
        <v>10469</v>
      </c>
    </row>
    <row r="491" spans="1:3" x14ac:dyDescent="0.3">
      <c r="A491" t="s">
        <v>17</v>
      </c>
      <c r="B491">
        <v>519</v>
      </c>
      <c r="C491">
        <v>10469</v>
      </c>
    </row>
    <row r="492" spans="1:3" x14ac:dyDescent="0.3">
      <c r="A492" t="s">
        <v>18</v>
      </c>
      <c r="B492">
        <v>71</v>
      </c>
      <c r="C492">
        <v>10469</v>
      </c>
    </row>
    <row r="493" spans="1:3" x14ac:dyDescent="0.3">
      <c r="A493" t="s">
        <v>19</v>
      </c>
      <c r="B493">
        <v>860</v>
      </c>
      <c r="C493">
        <v>10469</v>
      </c>
    </row>
    <row r="494" spans="1:3" x14ac:dyDescent="0.3">
      <c r="A494" t="s">
        <v>20</v>
      </c>
      <c r="B494">
        <v>93</v>
      </c>
      <c r="C494">
        <v>10469</v>
      </c>
    </row>
    <row r="495" spans="1:3" x14ac:dyDescent="0.3">
      <c r="A495" t="s">
        <v>21</v>
      </c>
      <c r="B495">
        <v>27</v>
      </c>
      <c r="C495">
        <v>10469</v>
      </c>
    </row>
    <row r="496" spans="1:3" x14ac:dyDescent="0.3">
      <c r="A496" t="s">
        <v>22</v>
      </c>
      <c r="B496">
        <v>53</v>
      </c>
      <c r="C496">
        <v>10469</v>
      </c>
    </row>
    <row r="497" spans="1:3" x14ac:dyDescent="0.3">
      <c r="A497" t="s">
        <v>25</v>
      </c>
      <c r="B497" t="s">
        <v>121</v>
      </c>
      <c r="C497">
        <v>10469</v>
      </c>
    </row>
    <row r="498" spans="1:3" x14ac:dyDescent="0.3">
      <c r="A498" t="s">
        <v>7</v>
      </c>
      <c r="B498" t="s">
        <v>50</v>
      </c>
      <c r="C498">
        <v>9369</v>
      </c>
    </row>
    <row r="499" spans="1:3" x14ac:dyDescent="0.3">
      <c r="A499" t="s">
        <v>17</v>
      </c>
      <c r="B499">
        <v>688</v>
      </c>
      <c r="C499">
        <v>9369</v>
      </c>
    </row>
    <row r="500" spans="1:3" x14ac:dyDescent="0.3">
      <c r="A500" t="s">
        <v>18</v>
      </c>
      <c r="B500">
        <v>14</v>
      </c>
      <c r="C500">
        <v>9369</v>
      </c>
    </row>
    <row r="501" spans="1:3" x14ac:dyDescent="0.3">
      <c r="A501" t="s">
        <v>19</v>
      </c>
      <c r="B501">
        <v>309</v>
      </c>
      <c r="C501">
        <v>9369</v>
      </c>
    </row>
    <row r="502" spans="1:3" x14ac:dyDescent="0.3">
      <c r="A502" t="s">
        <v>20</v>
      </c>
      <c r="B502">
        <v>201</v>
      </c>
      <c r="C502">
        <v>9369</v>
      </c>
    </row>
    <row r="503" spans="1:3" x14ac:dyDescent="0.3">
      <c r="A503" t="s">
        <v>21</v>
      </c>
      <c r="B503">
        <v>24</v>
      </c>
      <c r="C503">
        <v>9369</v>
      </c>
    </row>
    <row r="504" spans="1:3" x14ac:dyDescent="0.3">
      <c r="A504" t="s">
        <v>22</v>
      </c>
      <c r="B504">
        <v>38</v>
      </c>
      <c r="C504">
        <v>9369</v>
      </c>
    </row>
    <row r="505" spans="1:3" x14ac:dyDescent="0.3">
      <c r="A505" t="s">
        <v>25</v>
      </c>
      <c r="B505" t="s">
        <v>123</v>
      </c>
      <c r="C505">
        <v>9369</v>
      </c>
    </row>
    <row r="506" spans="1:3" x14ac:dyDescent="0.3">
      <c r="A506" t="s">
        <v>7</v>
      </c>
      <c r="B506" t="s">
        <v>120</v>
      </c>
      <c r="C506">
        <v>2535</v>
      </c>
    </row>
    <row r="507" spans="1:3" x14ac:dyDescent="0.3">
      <c r="A507" t="s">
        <v>17</v>
      </c>
      <c r="B507">
        <v>163</v>
      </c>
      <c r="C507">
        <v>2535</v>
      </c>
    </row>
    <row r="508" spans="1:3" x14ac:dyDescent="0.3">
      <c r="A508" t="s">
        <v>18</v>
      </c>
      <c r="B508">
        <v>0</v>
      </c>
      <c r="C508">
        <v>2535</v>
      </c>
    </row>
    <row r="509" spans="1:3" x14ac:dyDescent="0.3">
      <c r="A509" t="s">
        <v>19</v>
      </c>
      <c r="B509">
        <v>480</v>
      </c>
      <c r="C509">
        <v>2535</v>
      </c>
    </row>
    <row r="510" spans="1:3" x14ac:dyDescent="0.3">
      <c r="A510" t="s">
        <v>20</v>
      </c>
      <c r="B510">
        <v>0</v>
      </c>
      <c r="C510">
        <v>2535</v>
      </c>
    </row>
    <row r="511" spans="1:3" x14ac:dyDescent="0.3">
      <c r="A511" t="s">
        <v>21</v>
      </c>
      <c r="B511">
        <v>126</v>
      </c>
      <c r="C511">
        <v>2535</v>
      </c>
    </row>
    <row r="512" spans="1:3" x14ac:dyDescent="0.3">
      <c r="A512" t="s">
        <v>22</v>
      </c>
      <c r="B512">
        <v>75</v>
      </c>
      <c r="C512">
        <v>2535</v>
      </c>
    </row>
    <row r="513" spans="1:3" x14ac:dyDescent="0.3">
      <c r="A513" t="s">
        <v>25</v>
      </c>
      <c r="B513" t="s">
        <v>121</v>
      </c>
      <c r="C513">
        <v>2535</v>
      </c>
    </row>
    <row r="514" spans="1:3" x14ac:dyDescent="0.3">
      <c r="A514" t="s">
        <v>7</v>
      </c>
      <c r="B514" t="s">
        <v>120</v>
      </c>
      <c r="C514">
        <v>3174</v>
      </c>
    </row>
    <row r="515" spans="1:3" x14ac:dyDescent="0.3">
      <c r="A515" t="s">
        <v>17</v>
      </c>
      <c r="B515">
        <v>1492</v>
      </c>
      <c r="C515">
        <v>3174</v>
      </c>
    </row>
    <row r="516" spans="1:3" x14ac:dyDescent="0.3">
      <c r="A516" t="s">
        <v>18</v>
      </c>
      <c r="B516">
        <v>38</v>
      </c>
      <c r="C516">
        <v>3174</v>
      </c>
    </row>
    <row r="517" spans="1:3" x14ac:dyDescent="0.3">
      <c r="A517" t="s">
        <v>19</v>
      </c>
      <c r="B517">
        <v>287</v>
      </c>
      <c r="C517">
        <v>3174</v>
      </c>
    </row>
    <row r="518" spans="1:3" x14ac:dyDescent="0.3">
      <c r="A518" t="s">
        <v>20</v>
      </c>
      <c r="B518">
        <v>50</v>
      </c>
      <c r="C518">
        <v>3174</v>
      </c>
    </row>
    <row r="519" spans="1:3" x14ac:dyDescent="0.3">
      <c r="A519" t="s">
        <v>21</v>
      </c>
      <c r="B519">
        <v>57</v>
      </c>
      <c r="C519">
        <v>3174</v>
      </c>
    </row>
    <row r="520" spans="1:3" x14ac:dyDescent="0.3">
      <c r="A520" t="s">
        <v>22</v>
      </c>
      <c r="B520">
        <v>33</v>
      </c>
      <c r="C520">
        <v>3174</v>
      </c>
    </row>
    <row r="521" spans="1:3" x14ac:dyDescent="0.3">
      <c r="A521" t="s">
        <v>25</v>
      </c>
      <c r="B521" t="s">
        <v>121</v>
      </c>
      <c r="C521">
        <v>3174</v>
      </c>
    </row>
    <row r="522" spans="1:3" x14ac:dyDescent="0.3">
      <c r="A522" t="s">
        <v>7</v>
      </c>
      <c r="B522" t="s">
        <v>120</v>
      </c>
      <c r="C522">
        <v>5536</v>
      </c>
    </row>
    <row r="523" spans="1:3" x14ac:dyDescent="0.3">
      <c r="A523" t="s">
        <v>17</v>
      </c>
      <c r="B523">
        <v>1492</v>
      </c>
      <c r="C523">
        <v>5536</v>
      </c>
    </row>
    <row r="524" spans="1:3" x14ac:dyDescent="0.3">
      <c r="A524" t="s">
        <v>18</v>
      </c>
      <c r="B524">
        <v>38</v>
      </c>
      <c r="C524">
        <v>5536</v>
      </c>
    </row>
    <row r="525" spans="1:3" x14ac:dyDescent="0.3">
      <c r="A525" t="s">
        <v>19</v>
      </c>
      <c r="B525">
        <v>287</v>
      </c>
      <c r="C525">
        <v>5536</v>
      </c>
    </row>
    <row r="526" spans="1:3" x14ac:dyDescent="0.3">
      <c r="A526" t="s">
        <v>20</v>
      </c>
      <c r="B526">
        <v>50</v>
      </c>
      <c r="C526">
        <v>5536</v>
      </c>
    </row>
    <row r="527" spans="1:3" x14ac:dyDescent="0.3">
      <c r="A527" t="s">
        <v>21</v>
      </c>
      <c r="B527">
        <v>57</v>
      </c>
      <c r="C527">
        <v>5536</v>
      </c>
    </row>
    <row r="528" spans="1:3" x14ac:dyDescent="0.3">
      <c r="A528" t="s">
        <v>22</v>
      </c>
      <c r="B528">
        <v>33</v>
      </c>
      <c r="C528">
        <v>5536</v>
      </c>
    </row>
    <row r="529" spans="1:3" x14ac:dyDescent="0.3">
      <c r="A529" t="s">
        <v>25</v>
      </c>
      <c r="B529" t="s">
        <v>121</v>
      </c>
      <c r="C529">
        <v>5536</v>
      </c>
    </row>
    <row r="530" spans="1:3" x14ac:dyDescent="0.3">
      <c r="A530" t="s">
        <v>7</v>
      </c>
      <c r="B530" t="s">
        <v>120</v>
      </c>
      <c r="C530">
        <v>1763</v>
      </c>
    </row>
    <row r="531" spans="1:3" x14ac:dyDescent="0.3">
      <c r="A531" t="s">
        <v>17</v>
      </c>
      <c r="B531">
        <v>1259</v>
      </c>
      <c r="C531">
        <v>1763</v>
      </c>
    </row>
    <row r="532" spans="1:3" x14ac:dyDescent="0.3">
      <c r="A532" t="s">
        <v>18</v>
      </c>
      <c r="B532">
        <v>172</v>
      </c>
      <c r="C532">
        <v>1763</v>
      </c>
    </row>
    <row r="533" spans="1:3" x14ac:dyDescent="0.3">
      <c r="A533" t="s">
        <v>19</v>
      </c>
      <c r="B533">
        <v>815</v>
      </c>
      <c r="C533">
        <v>1763</v>
      </c>
    </row>
    <row r="534" spans="1:3" x14ac:dyDescent="0.3">
      <c r="A534" t="s">
        <v>20</v>
      </c>
      <c r="B534">
        <v>97</v>
      </c>
      <c r="C534">
        <v>1763</v>
      </c>
    </row>
    <row r="535" spans="1:3" x14ac:dyDescent="0.3">
      <c r="A535" t="s">
        <v>21</v>
      </c>
      <c r="B535">
        <v>148</v>
      </c>
      <c r="C535">
        <v>1763</v>
      </c>
    </row>
    <row r="536" spans="1:3" x14ac:dyDescent="0.3">
      <c r="A536" t="s">
        <v>22</v>
      </c>
      <c r="B536">
        <v>33</v>
      </c>
      <c r="C536">
        <v>1763</v>
      </c>
    </row>
    <row r="537" spans="1:3" x14ac:dyDescent="0.3">
      <c r="A537" t="s">
        <v>25</v>
      </c>
      <c r="B537" t="s">
        <v>123</v>
      </c>
      <c r="C537">
        <v>1763</v>
      </c>
    </row>
    <row r="538" spans="1:3" x14ac:dyDescent="0.3">
      <c r="A538" t="s">
        <v>7</v>
      </c>
      <c r="B538" t="s">
        <v>50</v>
      </c>
      <c r="C538">
        <v>3619</v>
      </c>
    </row>
    <row r="539" spans="1:3" x14ac:dyDescent="0.3">
      <c r="A539" t="s">
        <v>17</v>
      </c>
      <c r="B539">
        <v>345</v>
      </c>
      <c r="C539">
        <v>3619</v>
      </c>
    </row>
    <row r="540" spans="1:3" x14ac:dyDescent="0.3">
      <c r="A540" t="s">
        <v>18</v>
      </c>
      <c r="B540">
        <v>25</v>
      </c>
      <c r="C540">
        <v>3619</v>
      </c>
    </row>
    <row r="541" spans="1:3" x14ac:dyDescent="0.3">
      <c r="A541" t="s">
        <v>19</v>
      </c>
      <c r="B541">
        <v>501</v>
      </c>
      <c r="C541">
        <v>3619</v>
      </c>
    </row>
    <row r="542" spans="1:3" x14ac:dyDescent="0.3">
      <c r="A542" t="s">
        <v>20</v>
      </c>
      <c r="B542">
        <v>63</v>
      </c>
      <c r="C542">
        <v>3619</v>
      </c>
    </row>
    <row r="543" spans="1:3" x14ac:dyDescent="0.3">
      <c r="A543" t="s">
        <v>21</v>
      </c>
      <c r="B543">
        <v>138</v>
      </c>
      <c r="C543">
        <v>3619</v>
      </c>
    </row>
    <row r="544" spans="1:3" x14ac:dyDescent="0.3">
      <c r="A544" t="s">
        <v>22</v>
      </c>
      <c r="B544">
        <v>80</v>
      </c>
      <c r="C544">
        <v>3619</v>
      </c>
    </row>
    <row r="545" spans="1:3" x14ac:dyDescent="0.3">
      <c r="A545" t="s">
        <v>25</v>
      </c>
      <c r="B545" t="s">
        <v>121</v>
      </c>
      <c r="C545">
        <v>3619</v>
      </c>
    </row>
    <row r="546" spans="1:3" x14ac:dyDescent="0.3">
      <c r="A546" t="s">
        <v>7</v>
      </c>
      <c r="B546" t="s">
        <v>120</v>
      </c>
      <c r="C546">
        <v>8908</v>
      </c>
    </row>
    <row r="547" spans="1:3" x14ac:dyDescent="0.3">
      <c r="A547" t="s">
        <v>17</v>
      </c>
      <c r="B547">
        <v>217</v>
      </c>
      <c r="C547">
        <v>8908</v>
      </c>
    </row>
    <row r="548" spans="1:3" x14ac:dyDescent="0.3">
      <c r="A548" t="s">
        <v>18</v>
      </c>
      <c r="B548">
        <v>76</v>
      </c>
      <c r="C548">
        <v>8908</v>
      </c>
    </row>
    <row r="549" spans="1:3" x14ac:dyDescent="0.3">
      <c r="A549" t="s">
        <v>19</v>
      </c>
      <c r="B549">
        <v>690</v>
      </c>
      <c r="C549">
        <v>8908</v>
      </c>
    </row>
    <row r="550" spans="1:3" x14ac:dyDescent="0.3">
      <c r="A550" t="s">
        <v>20</v>
      </c>
      <c r="B550">
        <v>50</v>
      </c>
      <c r="C550">
        <v>8908</v>
      </c>
    </row>
    <row r="551" spans="1:3" x14ac:dyDescent="0.3">
      <c r="A551" t="s">
        <v>21</v>
      </c>
      <c r="B551">
        <v>26</v>
      </c>
      <c r="C551">
        <v>8908</v>
      </c>
    </row>
    <row r="552" spans="1:3" x14ac:dyDescent="0.3">
      <c r="A552" t="s">
        <v>22</v>
      </c>
      <c r="B552">
        <v>38</v>
      </c>
      <c r="C552">
        <v>8908</v>
      </c>
    </row>
    <row r="553" spans="1:3" x14ac:dyDescent="0.3">
      <c r="A553" t="s">
        <v>25</v>
      </c>
      <c r="B553" t="s">
        <v>121</v>
      </c>
      <c r="C553">
        <v>8908</v>
      </c>
    </row>
    <row r="554" spans="1:3" x14ac:dyDescent="0.3">
      <c r="A554" t="s">
        <v>7</v>
      </c>
      <c r="B554" t="s">
        <v>50</v>
      </c>
      <c r="C554">
        <v>4278</v>
      </c>
    </row>
    <row r="555" spans="1:3" x14ac:dyDescent="0.3">
      <c r="A555" t="s">
        <v>17</v>
      </c>
      <c r="B555">
        <v>910</v>
      </c>
      <c r="C555">
        <v>4278</v>
      </c>
    </row>
    <row r="556" spans="1:3" x14ac:dyDescent="0.3">
      <c r="A556" t="s">
        <v>18</v>
      </c>
      <c r="B556">
        <v>111</v>
      </c>
      <c r="C556">
        <v>4278</v>
      </c>
    </row>
    <row r="557" spans="1:3" x14ac:dyDescent="0.3">
      <c r="A557" t="s">
        <v>19</v>
      </c>
      <c r="B557">
        <v>724</v>
      </c>
      <c r="C557">
        <v>4278</v>
      </c>
    </row>
    <row r="558" spans="1:3" x14ac:dyDescent="0.3">
      <c r="A558" t="s">
        <v>20</v>
      </c>
      <c r="B558">
        <v>49</v>
      </c>
      <c r="C558">
        <v>4278</v>
      </c>
    </row>
    <row r="559" spans="1:3" x14ac:dyDescent="0.3">
      <c r="A559" t="s">
        <v>21</v>
      </c>
      <c r="B559">
        <v>74</v>
      </c>
      <c r="C559">
        <v>4278</v>
      </c>
    </row>
    <row r="560" spans="1:3" x14ac:dyDescent="0.3">
      <c r="A560" t="s">
        <v>22</v>
      </c>
      <c r="B560">
        <v>55</v>
      </c>
      <c r="C560">
        <v>4278</v>
      </c>
    </row>
    <row r="561" spans="1:3" x14ac:dyDescent="0.3">
      <c r="A561" t="s">
        <v>25</v>
      </c>
      <c r="B561" t="s">
        <v>123</v>
      </c>
      <c r="C561">
        <v>4278</v>
      </c>
    </row>
    <row r="562" spans="1:3" x14ac:dyDescent="0.3">
      <c r="A562" t="s">
        <v>7</v>
      </c>
      <c r="B562" t="s">
        <v>120</v>
      </c>
      <c r="C562">
        <v>4207</v>
      </c>
    </row>
    <row r="563" spans="1:3" x14ac:dyDescent="0.3">
      <c r="A563" t="s">
        <v>17</v>
      </c>
      <c r="B563">
        <v>1001</v>
      </c>
      <c r="C563">
        <v>4207</v>
      </c>
    </row>
    <row r="564" spans="1:3" x14ac:dyDescent="0.3">
      <c r="A564" t="s">
        <v>18</v>
      </c>
      <c r="B564">
        <v>44</v>
      </c>
      <c r="C564">
        <v>4207</v>
      </c>
    </row>
    <row r="565" spans="1:3" x14ac:dyDescent="0.3">
      <c r="A565" t="s">
        <v>19</v>
      </c>
      <c r="B565">
        <v>107</v>
      </c>
      <c r="C565">
        <v>4207</v>
      </c>
    </row>
    <row r="566" spans="1:3" x14ac:dyDescent="0.3">
      <c r="A566" t="s">
        <v>20</v>
      </c>
      <c r="B566">
        <v>58</v>
      </c>
      <c r="C566">
        <v>4207</v>
      </c>
    </row>
    <row r="567" spans="1:3" x14ac:dyDescent="0.3">
      <c r="A567" t="s">
        <v>21</v>
      </c>
      <c r="B567">
        <v>44</v>
      </c>
      <c r="C567">
        <v>4207</v>
      </c>
    </row>
    <row r="568" spans="1:3" x14ac:dyDescent="0.3">
      <c r="A568" t="s">
        <v>22</v>
      </c>
      <c r="B568">
        <v>44</v>
      </c>
      <c r="C568">
        <v>4207</v>
      </c>
    </row>
    <row r="569" spans="1:3" x14ac:dyDescent="0.3">
      <c r="A569" t="s">
        <v>25</v>
      </c>
      <c r="B569" t="s">
        <v>121</v>
      </c>
      <c r="C569">
        <v>4207</v>
      </c>
    </row>
    <row r="570" spans="1:3" x14ac:dyDescent="0.3">
      <c r="A570" t="s">
        <v>7</v>
      </c>
      <c r="B570" t="s">
        <v>120</v>
      </c>
      <c r="C570">
        <v>2802</v>
      </c>
    </row>
    <row r="571" spans="1:3" x14ac:dyDescent="0.3">
      <c r="A571" t="s">
        <v>17</v>
      </c>
      <c r="B571">
        <v>196</v>
      </c>
      <c r="C571">
        <v>2802</v>
      </c>
    </row>
    <row r="572" spans="1:3" x14ac:dyDescent="0.3">
      <c r="A572" t="s">
        <v>18</v>
      </c>
      <c r="B572">
        <v>25</v>
      </c>
      <c r="C572">
        <v>2802</v>
      </c>
    </row>
    <row r="573" spans="1:3" x14ac:dyDescent="0.3">
      <c r="A573" t="s">
        <v>19</v>
      </c>
      <c r="B573">
        <v>607</v>
      </c>
      <c r="C573">
        <v>2802</v>
      </c>
    </row>
    <row r="574" spans="1:3" x14ac:dyDescent="0.3">
      <c r="A574" t="s">
        <v>20</v>
      </c>
      <c r="B574">
        <v>67</v>
      </c>
      <c r="C574">
        <v>2802</v>
      </c>
    </row>
    <row r="575" spans="1:3" x14ac:dyDescent="0.3">
      <c r="A575" t="s">
        <v>21</v>
      </c>
      <c r="B575">
        <v>17</v>
      </c>
      <c r="C575">
        <v>2802</v>
      </c>
    </row>
    <row r="576" spans="1:3" x14ac:dyDescent="0.3">
      <c r="A576" t="s">
        <v>22</v>
      </c>
      <c r="B576">
        <v>49</v>
      </c>
      <c r="C576">
        <v>2802</v>
      </c>
    </row>
    <row r="577" spans="1:3" x14ac:dyDescent="0.3">
      <c r="A577" t="s">
        <v>25</v>
      </c>
      <c r="B577" t="s">
        <v>121</v>
      </c>
      <c r="C577">
        <v>2802</v>
      </c>
    </row>
    <row r="578" spans="1:3" x14ac:dyDescent="0.3">
      <c r="A578" t="s">
        <v>7</v>
      </c>
      <c r="B578" t="s">
        <v>50</v>
      </c>
      <c r="C578">
        <v>5113</v>
      </c>
    </row>
    <row r="579" spans="1:3" x14ac:dyDescent="0.3">
      <c r="A579" t="s">
        <v>17</v>
      </c>
      <c r="B579">
        <v>584</v>
      </c>
      <c r="C579">
        <v>5113</v>
      </c>
    </row>
    <row r="580" spans="1:3" x14ac:dyDescent="0.3">
      <c r="A580" t="s">
        <v>18</v>
      </c>
      <c r="B580">
        <v>100</v>
      </c>
      <c r="C580">
        <v>5113</v>
      </c>
    </row>
    <row r="581" spans="1:3" x14ac:dyDescent="0.3">
      <c r="A581" t="s">
        <v>19</v>
      </c>
      <c r="B581">
        <v>835</v>
      </c>
      <c r="C581">
        <v>5113</v>
      </c>
    </row>
    <row r="582" spans="1:3" x14ac:dyDescent="0.3">
      <c r="A582" t="s">
        <v>20</v>
      </c>
      <c r="B582">
        <v>65</v>
      </c>
      <c r="C582">
        <v>5113</v>
      </c>
    </row>
    <row r="583" spans="1:3" x14ac:dyDescent="0.3">
      <c r="A583" t="s">
        <v>21</v>
      </c>
      <c r="B583">
        <v>83</v>
      </c>
      <c r="C583">
        <v>5113</v>
      </c>
    </row>
    <row r="584" spans="1:3" x14ac:dyDescent="0.3">
      <c r="A584" t="s">
        <v>22</v>
      </c>
      <c r="B584">
        <v>35</v>
      </c>
      <c r="C584">
        <v>5113</v>
      </c>
    </row>
    <row r="585" spans="1:3" x14ac:dyDescent="0.3">
      <c r="A585" t="s">
        <v>25</v>
      </c>
      <c r="B585" t="s">
        <v>121</v>
      </c>
      <c r="C585">
        <v>5113</v>
      </c>
    </row>
    <row r="586" spans="1:3" x14ac:dyDescent="0.3">
      <c r="A586" t="s">
        <v>7</v>
      </c>
      <c r="B586" t="s">
        <v>50</v>
      </c>
      <c r="C586">
        <v>9826</v>
      </c>
    </row>
    <row r="587" spans="1:3" x14ac:dyDescent="0.3">
      <c r="A587" t="s">
        <v>17</v>
      </c>
      <c r="B587">
        <v>899</v>
      </c>
      <c r="C587">
        <v>9826</v>
      </c>
    </row>
    <row r="588" spans="1:3" x14ac:dyDescent="0.3">
      <c r="A588" t="s">
        <v>18</v>
      </c>
      <c r="B588">
        <v>102</v>
      </c>
      <c r="C588">
        <v>9826</v>
      </c>
    </row>
    <row r="589" spans="1:3" x14ac:dyDescent="0.3">
      <c r="A589" t="s">
        <v>19</v>
      </c>
      <c r="B589">
        <v>838</v>
      </c>
      <c r="C589">
        <v>9826</v>
      </c>
    </row>
    <row r="590" spans="1:3" x14ac:dyDescent="0.3">
      <c r="A590" t="s">
        <v>20</v>
      </c>
      <c r="B590">
        <v>133</v>
      </c>
      <c r="C590">
        <v>9826</v>
      </c>
    </row>
    <row r="591" spans="1:3" x14ac:dyDescent="0.3">
      <c r="A591" t="s">
        <v>21</v>
      </c>
      <c r="B591">
        <v>102</v>
      </c>
      <c r="C591">
        <v>9826</v>
      </c>
    </row>
    <row r="592" spans="1:3" x14ac:dyDescent="0.3">
      <c r="A592" t="s">
        <v>22</v>
      </c>
      <c r="B592">
        <v>40</v>
      </c>
      <c r="C592">
        <v>9826</v>
      </c>
    </row>
    <row r="593" spans="1:3" x14ac:dyDescent="0.3">
      <c r="A593" t="s">
        <v>25</v>
      </c>
      <c r="B593" t="s">
        <v>121</v>
      </c>
      <c r="C593">
        <v>9826</v>
      </c>
    </row>
    <row r="594" spans="1:3" x14ac:dyDescent="0.3">
      <c r="A594" t="s">
        <v>7</v>
      </c>
      <c r="B594" t="s">
        <v>50</v>
      </c>
      <c r="C594">
        <v>5830</v>
      </c>
    </row>
    <row r="595" spans="1:3" x14ac:dyDescent="0.3">
      <c r="A595" t="s">
        <v>17</v>
      </c>
      <c r="B595">
        <v>899</v>
      </c>
      <c r="C595">
        <v>5830</v>
      </c>
    </row>
    <row r="596" spans="1:3" x14ac:dyDescent="0.3">
      <c r="A596" t="s">
        <v>18</v>
      </c>
      <c r="B596">
        <v>102</v>
      </c>
      <c r="C596">
        <v>5830</v>
      </c>
    </row>
    <row r="597" spans="1:3" x14ac:dyDescent="0.3">
      <c r="A597" t="s">
        <v>19</v>
      </c>
      <c r="B597">
        <v>838</v>
      </c>
      <c r="C597">
        <v>5830</v>
      </c>
    </row>
    <row r="598" spans="1:3" x14ac:dyDescent="0.3">
      <c r="A598" t="s">
        <v>20</v>
      </c>
      <c r="B598">
        <v>133</v>
      </c>
      <c r="C598">
        <v>5830</v>
      </c>
    </row>
    <row r="599" spans="1:3" x14ac:dyDescent="0.3">
      <c r="A599" t="s">
        <v>21</v>
      </c>
      <c r="B599">
        <v>102</v>
      </c>
      <c r="C599">
        <v>5830</v>
      </c>
    </row>
    <row r="600" spans="1:3" x14ac:dyDescent="0.3">
      <c r="A600" t="s">
        <v>22</v>
      </c>
      <c r="B600">
        <v>40</v>
      </c>
      <c r="C600">
        <v>5830</v>
      </c>
    </row>
    <row r="601" spans="1:3" x14ac:dyDescent="0.3">
      <c r="A601" t="s">
        <v>25</v>
      </c>
      <c r="B601" t="s">
        <v>121</v>
      </c>
      <c r="C601">
        <v>5830</v>
      </c>
    </row>
    <row r="602" spans="1:3" x14ac:dyDescent="0.3">
      <c r="A602" t="s">
        <v>7</v>
      </c>
      <c r="B602" t="s">
        <v>120</v>
      </c>
      <c r="C602">
        <v>7872</v>
      </c>
    </row>
    <row r="603" spans="1:3" x14ac:dyDescent="0.3">
      <c r="A603" t="s">
        <v>17</v>
      </c>
      <c r="B603">
        <v>179</v>
      </c>
      <c r="C603">
        <v>7872</v>
      </c>
    </row>
    <row r="604" spans="1:3" x14ac:dyDescent="0.3">
      <c r="A604" t="s">
        <v>18</v>
      </c>
      <c r="B604">
        <v>21</v>
      </c>
      <c r="C604">
        <v>7872</v>
      </c>
    </row>
    <row r="605" spans="1:3" x14ac:dyDescent="0.3">
      <c r="A605" t="s">
        <v>19</v>
      </c>
      <c r="B605">
        <v>273</v>
      </c>
      <c r="C605">
        <v>7872</v>
      </c>
    </row>
    <row r="606" spans="1:3" x14ac:dyDescent="0.3">
      <c r="A606" t="s">
        <v>20</v>
      </c>
      <c r="B606">
        <v>0</v>
      </c>
      <c r="C606">
        <v>7872</v>
      </c>
    </row>
    <row r="607" spans="1:3" x14ac:dyDescent="0.3">
      <c r="A607" t="s">
        <v>21</v>
      </c>
      <c r="B607">
        <v>21</v>
      </c>
      <c r="C607">
        <v>7872</v>
      </c>
    </row>
    <row r="608" spans="1:3" x14ac:dyDescent="0.3">
      <c r="A608" t="s">
        <v>22</v>
      </c>
      <c r="B608">
        <v>63</v>
      </c>
      <c r="C608">
        <v>7872</v>
      </c>
    </row>
    <row r="609" spans="1:3" x14ac:dyDescent="0.3">
      <c r="A609" t="s">
        <v>25</v>
      </c>
      <c r="B609" t="s">
        <v>121</v>
      </c>
      <c r="C609">
        <v>7872</v>
      </c>
    </row>
    <row r="610" spans="1:3" x14ac:dyDescent="0.3">
      <c r="A610" t="s">
        <v>7</v>
      </c>
      <c r="B610" t="s">
        <v>120</v>
      </c>
      <c r="C610">
        <v>6422</v>
      </c>
    </row>
    <row r="611" spans="1:3" x14ac:dyDescent="0.3">
      <c r="A611" t="s">
        <v>17</v>
      </c>
      <c r="B611">
        <v>344</v>
      </c>
      <c r="C611">
        <v>6422</v>
      </c>
    </row>
    <row r="612" spans="1:3" x14ac:dyDescent="0.3">
      <c r="A612" t="s">
        <v>18</v>
      </c>
      <c r="B612">
        <v>189</v>
      </c>
      <c r="C612">
        <v>6422</v>
      </c>
    </row>
    <row r="613" spans="1:3" x14ac:dyDescent="0.3">
      <c r="A613" t="s">
        <v>19</v>
      </c>
      <c r="B613">
        <v>482</v>
      </c>
      <c r="C613">
        <v>6422</v>
      </c>
    </row>
    <row r="614" spans="1:3" x14ac:dyDescent="0.3">
      <c r="A614" t="s">
        <v>20</v>
      </c>
      <c r="B614">
        <v>50</v>
      </c>
      <c r="C614">
        <v>6422</v>
      </c>
    </row>
    <row r="615" spans="1:3" x14ac:dyDescent="0.3">
      <c r="A615" t="s">
        <v>21</v>
      </c>
      <c r="B615">
        <v>33</v>
      </c>
      <c r="C615">
        <v>6422</v>
      </c>
    </row>
    <row r="616" spans="1:3" x14ac:dyDescent="0.3">
      <c r="A616" t="s">
        <v>22</v>
      </c>
      <c r="B616">
        <v>172</v>
      </c>
      <c r="C616">
        <v>6422</v>
      </c>
    </row>
    <row r="617" spans="1:3" x14ac:dyDescent="0.3">
      <c r="A617" t="s">
        <v>25</v>
      </c>
      <c r="B617" t="s">
        <v>121</v>
      </c>
      <c r="C617">
        <v>6422</v>
      </c>
    </row>
    <row r="618" spans="1:3" x14ac:dyDescent="0.3">
      <c r="A618" t="s">
        <v>7</v>
      </c>
      <c r="B618" t="s">
        <v>120</v>
      </c>
      <c r="C618">
        <v>1964</v>
      </c>
    </row>
    <row r="619" spans="1:3" x14ac:dyDescent="0.3">
      <c r="A619" t="s">
        <v>17</v>
      </c>
      <c r="B619">
        <v>446</v>
      </c>
      <c r="C619">
        <v>1964</v>
      </c>
    </row>
    <row r="620" spans="1:3" x14ac:dyDescent="0.3">
      <c r="A620" t="s">
        <v>18</v>
      </c>
      <c r="B620">
        <v>107</v>
      </c>
      <c r="C620">
        <v>1964</v>
      </c>
    </row>
    <row r="621" spans="1:3" x14ac:dyDescent="0.3">
      <c r="A621" t="s">
        <v>19</v>
      </c>
      <c r="B621">
        <v>768</v>
      </c>
      <c r="C621">
        <v>1964</v>
      </c>
    </row>
    <row r="622" spans="1:3" x14ac:dyDescent="0.3">
      <c r="A622" t="s">
        <v>20</v>
      </c>
      <c r="B622">
        <v>33</v>
      </c>
      <c r="C622">
        <v>1964</v>
      </c>
    </row>
    <row r="623" spans="1:3" x14ac:dyDescent="0.3">
      <c r="A623" t="s">
        <v>21</v>
      </c>
      <c r="B623">
        <v>196</v>
      </c>
      <c r="C623">
        <v>1964</v>
      </c>
    </row>
    <row r="624" spans="1:3" x14ac:dyDescent="0.3">
      <c r="A624" t="s">
        <v>22</v>
      </c>
      <c r="B624">
        <v>53</v>
      </c>
      <c r="C624">
        <v>1964</v>
      </c>
    </row>
    <row r="625" spans="1:3" x14ac:dyDescent="0.3">
      <c r="A625" t="s">
        <v>25</v>
      </c>
      <c r="B625" t="s">
        <v>121</v>
      </c>
      <c r="C625">
        <v>1964</v>
      </c>
    </row>
    <row r="626" spans="1:3" x14ac:dyDescent="0.3">
      <c r="A626" t="s">
        <v>7</v>
      </c>
      <c r="B626" t="s">
        <v>120</v>
      </c>
      <c r="C626">
        <v>10742</v>
      </c>
    </row>
    <row r="627" spans="1:3" x14ac:dyDescent="0.3">
      <c r="A627" t="s">
        <v>17</v>
      </c>
      <c r="B627">
        <v>532</v>
      </c>
      <c r="C627">
        <v>10742</v>
      </c>
    </row>
    <row r="628" spans="1:3" x14ac:dyDescent="0.3">
      <c r="A628" t="s">
        <v>18</v>
      </c>
      <c r="B628">
        <v>21</v>
      </c>
      <c r="C628">
        <v>10742</v>
      </c>
    </row>
    <row r="629" spans="1:3" x14ac:dyDescent="0.3">
      <c r="A629" t="s">
        <v>19</v>
      </c>
      <c r="B629">
        <v>127</v>
      </c>
      <c r="C629">
        <v>10742</v>
      </c>
    </row>
    <row r="630" spans="1:3" x14ac:dyDescent="0.3">
      <c r="A630" t="s">
        <v>20</v>
      </c>
      <c r="B630">
        <v>26</v>
      </c>
      <c r="C630">
        <v>10742</v>
      </c>
    </row>
    <row r="631" spans="1:3" x14ac:dyDescent="0.3">
      <c r="A631" t="s">
        <v>21</v>
      </c>
      <c r="B631">
        <v>20</v>
      </c>
      <c r="C631">
        <v>10742</v>
      </c>
    </row>
    <row r="632" spans="1:3" x14ac:dyDescent="0.3">
      <c r="A632" t="s">
        <v>22</v>
      </c>
      <c r="B632">
        <v>20</v>
      </c>
      <c r="C632">
        <v>10742</v>
      </c>
    </row>
    <row r="633" spans="1:3" x14ac:dyDescent="0.3">
      <c r="A633" t="s">
        <v>25</v>
      </c>
      <c r="B633" t="s">
        <v>121</v>
      </c>
      <c r="C633">
        <v>10742</v>
      </c>
    </row>
    <row r="634" spans="1:3" x14ac:dyDescent="0.3">
      <c r="A634" t="s">
        <v>7</v>
      </c>
      <c r="B634" t="s">
        <v>50</v>
      </c>
      <c r="C634">
        <v>10150</v>
      </c>
    </row>
    <row r="635" spans="1:3" x14ac:dyDescent="0.3">
      <c r="A635" t="s">
        <v>17</v>
      </c>
      <c r="B635">
        <v>464</v>
      </c>
      <c r="C635">
        <v>10150</v>
      </c>
    </row>
    <row r="636" spans="1:3" x14ac:dyDescent="0.3">
      <c r="A636" t="s">
        <v>18</v>
      </c>
      <c r="B636">
        <v>28</v>
      </c>
      <c r="C636">
        <v>10150</v>
      </c>
    </row>
    <row r="637" spans="1:3" x14ac:dyDescent="0.3">
      <c r="A637" t="s">
        <v>19</v>
      </c>
      <c r="B637">
        <v>873</v>
      </c>
      <c r="C637">
        <v>10150</v>
      </c>
    </row>
    <row r="638" spans="1:3" x14ac:dyDescent="0.3">
      <c r="A638" t="s">
        <v>20</v>
      </c>
      <c r="B638">
        <v>29</v>
      </c>
      <c r="C638">
        <v>10150</v>
      </c>
    </row>
    <row r="639" spans="1:3" x14ac:dyDescent="0.3">
      <c r="A639" t="s">
        <v>21</v>
      </c>
      <c r="B639">
        <v>18</v>
      </c>
      <c r="C639">
        <v>10150</v>
      </c>
    </row>
    <row r="640" spans="1:3" x14ac:dyDescent="0.3">
      <c r="A640" t="s">
        <v>22</v>
      </c>
      <c r="B640">
        <v>37</v>
      </c>
      <c r="C640">
        <v>10150</v>
      </c>
    </row>
    <row r="641" spans="1:3" x14ac:dyDescent="0.3">
      <c r="A641" t="s">
        <v>25</v>
      </c>
      <c r="B641" t="s">
        <v>123</v>
      </c>
      <c r="C641">
        <v>10150</v>
      </c>
    </row>
    <row r="642" spans="1:3" x14ac:dyDescent="0.3">
      <c r="A642" t="s">
        <v>7</v>
      </c>
      <c r="B642" t="s">
        <v>50</v>
      </c>
      <c r="C642">
        <v>1446</v>
      </c>
    </row>
    <row r="643" spans="1:3" x14ac:dyDescent="0.3">
      <c r="A643" t="s">
        <v>17</v>
      </c>
      <c r="B643">
        <v>387</v>
      </c>
      <c r="C643">
        <v>1446</v>
      </c>
    </row>
    <row r="644" spans="1:3" x14ac:dyDescent="0.3">
      <c r="A644" t="s">
        <v>18</v>
      </c>
      <c r="B644">
        <v>68</v>
      </c>
      <c r="C644">
        <v>1446</v>
      </c>
    </row>
    <row r="645" spans="1:3" x14ac:dyDescent="0.3">
      <c r="A645" t="s">
        <v>19</v>
      </c>
      <c r="B645">
        <v>569</v>
      </c>
      <c r="C645">
        <v>1446</v>
      </c>
    </row>
    <row r="646" spans="1:3" x14ac:dyDescent="0.3">
      <c r="A646" t="s">
        <v>20</v>
      </c>
      <c r="B646">
        <v>89</v>
      </c>
      <c r="C646">
        <v>1446</v>
      </c>
    </row>
    <row r="647" spans="1:3" x14ac:dyDescent="0.3">
      <c r="A647" t="s">
        <v>21</v>
      </c>
      <c r="B647">
        <v>45</v>
      </c>
      <c r="C647">
        <v>1446</v>
      </c>
    </row>
    <row r="648" spans="1:3" x14ac:dyDescent="0.3">
      <c r="A648" t="s">
        <v>22</v>
      </c>
      <c r="B648">
        <v>68</v>
      </c>
      <c r="C648">
        <v>1446</v>
      </c>
    </row>
    <row r="649" spans="1:3" x14ac:dyDescent="0.3">
      <c r="A649" t="s">
        <v>25</v>
      </c>
      <c r="B649" t="s">
        <v>121</v>
      </c>
      <c r="C649">
        <v>1446</v>
      </c>
    </row>
    <row r="650" spans="1:3" x14ac:dyDescent="0.3">
      <c r="A650" t="s">
        <v>7</v>
      </c>
      <c r="B650" t="s">
        <v>50</v>
      </c>
      <c r="C650">
        <v>6749</v>
      </c>
    </row>
    <row r="651" spans="1:3" x14ac:dyDescent="0.3">
      <c r="A651" t="s">
        <v>17</v>
      </c>
      <c r="B651">
        <v>957</v>
      </c>
      <c r="C651">
        <v>6749</v>
      </c>
    </row>
    <row r="652" spans="1:3" x14ac:dyDescent="0.3">
      <c r="A652" t="s">
        <v>18</v>
      </c>
      <c r="B652">
        <v>47</v>
      </c>
      <c r="C652">
        <v>6749</v>
      </c>
    </row>
    <row r="653" spans="1:3" x14ac:dyDescent="0.3">
      <c r="A653" t="s">
        <v>19</v>
      </c>
      <c r="B653">
        <v>494</v>
      </c>
      <c r="C653">
        <v>6749</v>
      </c>
    </row>
    <row r="654" spans="1:3" x14ac:dyDescent="0.3">
      <c r="A654" t="s">
        <v>20</v>
      </c>
      <c r="B654">
        <v>82</v>
      </c>
      <c r="C654">
        <v>6749</v>
      </c>
    </row>
    <row r="655" spans="1:3" x14ac:dyDescent="0.3">
      <c r="A655" t="s">
        <v>21</v>
      </c>
      <c r="B655">
        <v>47</v>
      </c>
      <c r="C655">
        <v>6749</v>
      </c>
    </row>
    <row r="656" spans="1:3" x14ac:dyDescent="0.3">
      <c r="A656" t="s">
        <v>22</v>
      </c>
      <c r="B656">
        <v>95</v>
      </c>
      <c r="C656">
        <v>6749</v>
      </c>
    </row>
    <row r="657" spans="1:3" x14ac:dyDescent="0.3">
      <c r="A657" t="s">
        <v>25</v>
      </c>
      <c r="B657" t="s">
        <v>121</v>
      </c>
      <c r="C657">
        <v>6749</v>
      </c>
    </row>
    <row r="658" spans="1:3" x14ac:dyDescent="0.3">
      <c r="A658" t="s">
        <v>7</v>
      </c>
      <c r="B658" t="s">
        <v>120</v>
      </c>
      <c r="C658">
        <v>8690</v>
      </c>
    </row>
    <row r="659" spans="1:3" x14ac:dyDescent="0.3">
      <c r="A659" t="s">
        <v>17</v>
      </c>
      <c r="B659">
        <v>399</v>
      </c>
      <c r="C659">
        <v>8690</v>
      </c>
    </row>
    <row r="660" spans="1:3" x14ac:dyDescent="0.3">
      <c r="A660" t="s">
        <v>18</v>
      </c>
      <c r="B660">
        <v>28</v>
      </c>
      <c r="C660">
        <v>8690</v>
      </c>
    </row>
    <row r="661" spans="1:3" x14ac:dyDescent="0.3">
      <c r="A661" t="s">
        <v>19</v>
      </c>
      <c r="B661">
        <v>756</v>
      </c>
      <c r="C661">
        <v>8690</v>
      </c>
    </row>
    <row r="662" spans="1:3" x14ac:dyDescent="0.3">
      <c r="A662" t="s">
        <v>20</v>
      </c>
      <c r="B662">
        <v>36</v>
      </c>
      <c r="C662">
        <v>8690</v>
      </c>
    </row>
    <row r="663" spans="1:3" x14ac:dyDescent="0.3">
      <c r="A663" t="s">
        <v>21</v>
      </c>
      <c r="B663">
        <v>40</v>
      </c>
      <c r="C663">
        <v>8690</v>
      </c>
    </row>
    <row r="664" spans="1:3" x14ac:dyDescent="0.3">
      <c r="A664" t="s">
        <v>22</v>
      </c>
      <c r="B664">
        <v>126</v>
      </c>
      <c r="C664">
        <v>8690</v>
      </c>
    </row>
    <row r="665" spans="1:3" x14ac:dyDescent="0.3">
      <c r="A665" t="s">
        <v>25</v>
      </c>
      <c r="B665" t="s">
        <v>121</v>
      </c>
      <c r="C665">
        <v>8690</v>
      </c>
    </row>
    <row r="666" spans="1:3" x14ac:dyDescent="0.3">
      <c r="A666" t="s">
        <v>7</v>
      </c>
      <c r="B666" t="s">
        <v>50</v>
      </c>
      <c r="C666">
        <v>999</v>
      </c>
    </row>
    <row r="667" spans="1:3" x14ac:dyDescent="0.3">
      <c r="A667" t="s">
        <v>17</v>
      </c>
      <c r="B667">
        <v>490</v>
      </c>
      <c r="C667">
        <v>999</v>
      </c>
    </row>
    <row r="668" spans="1:3" x14ac:dyDescent="0.3">
      <c r="A668" t="s">
        <v>18</v>
      </c>
      <c r="B668">
        <v>44</v>
      </c>
      <c r="C668">
        <v>999</v>
      </c>
    </row>
    <row r="669" spans="1:3" x14ac:dyDescent="0.3">
      <c r="A669" t="s">
        <v>19</v>
      </c>
      <c r="B669">
        <v>125</v>
      </c>
      <c r="C669">
        <v>999</v>
      </c>
    </row>
    <row r="670" spans="1:3" x14ac:dyDescent="0.3">
      <c r="A670" t="s">
        <v>20</v>
      </c>
      <c r="B670">
        <v>29</v>
      </c>
      <c r="C670">
        <v>999</v>
      </c>
    </row>
    <row r="671" spans="1:3" x14ac:dyDescent="0.3">
      <c r="A671" t="s">
        <v>21</v>
      </c>
      <c r="B671">
        <v>20</v>
      </c>
      <c r="C671">
        <v>999</v>
      </c>
    </row>
    <row r="672" spans="1:3" x14ac:dyDescent="0.3">
      <c r="A672" t="s">
        <v>22</v>
      </c>
      <c r="B672">
        <v>22</v>
      </c>
      <c r="C672">
        <v>999</v>
      </c>
    </row>
    <row r="673" spans="1:3" x14ac:dyDescent="0.3">
      <c r="A673" t="s">
        <v>25</v>
      </c>
      <c r="B673" t="s">
        <v>121</v>
      </c>
      <c r="C673">
        <v>999</v>
      </c>
    </row>
    <row r="674" spans="1:3" x14ac:dyDescent="0.3">
      <c r="A674" t="s">
        <v>7</v>
      </c>
      <c r="B674" t="s">
        <v>120</v>
      </c>
      <c r="C674">
        <v>1127</v>
      </c>
    </row>
    <row r="675" spans="1:3" x14ac:dyDescent="0.3">
      <c r="A675" t="s">
        <v>17</v>
      </c>
      <c r="B675">
        <v>938</v>
      </c>
      <c r="C675">
        <v>1127</v>
      </c>
    </row>
    <row r="676" spans="1:3" x14ac:dyDescent="0.3">
      <c r="A676" t="s">
        <v>18</v>
      </c>
      <c r="B676">
        <v>19</v>
      </c>
      <c r="C676">
        <v>1127</v>
      </c>
    </row>
    <row r="677" spans="1:3" x14ac:dyDescent="0.3">
      <c r="A677" t="s">
        <v>19</v>
      </c>
      <c r="B677">
        <v>843</v>
      </c>
      <c r="C677">
        <v>1127</v>
      </c>
    </row>
    <row r="678" spans="1:3" x14ac:dyDescent="0.3">
      <c r="A678" t="s">
        <v>20</v>
      </c>
      <c r="B678">
        <v>25</v>
      </c>
      <c r="C678">
        <v>1127</v>
      </c>
    </row>
    <row r="679" spans="1:3" x14ac:dyDescent="0.3">
      <c r="A679" t="s">
        <v>21</v>
      </c>
      <c r="B679">
        <v>95</v>
      </c>
      <c r="C679">
        <v>1127</v>
      </c>
    </row>
    <row r="680" spans="1:3" x14ac:dyDescent="0.3">
      <c r="A680" t="s">
        <v>22</v>
      </c>
      <c r="B680">
        <v>38</v>
      </c>
      <c r="C680">
        <v>1127</v>
      </c>
    </row>
    <row r="681" spans="1:3" x14ac:dyDescent="0.3">
      <c r="A681" t="s">
        <v>25</v>
      </c>
      <c r="B681" t="s">
        <v>121</v>
      </c>
      <c r="C681">
        <v>1127</v>
      </c>
    </row>
    <row r="682" spans="1:3" x14ac:dyDescent="0.3">
      <c r="A682" t="s">
        <v>7</v>
      </c>
      <c r="B682" t="s">
        <v>120</v>
      </c>
      <c r="C682">
        <v>4331</v>
      </c>
    </row>
    <row r="683" spans="1:3" x14ac:dyDescent="0.3">
      <c r="A683" t="s">
        <v>17</v>
      </c>
      <c r="B683">
        <v>913</v>
      </c>
      <c r="C683">
        <v>4331</v>
      </c>
    </row>
    <row r="684" spans="1:3" x14ac:dyDescent="0.3">
      <c r="A684" t="s">
        <v>18</v>
      </c>
      <c r="B684">
        <v>26</v>
      </c>
      <c r="C684">
        <v>4331</v>
      </c>
    </row>
    <row r="685" spans="1:3" x14ac:dyDescent="0.3">
      <c r="A685" t="s">
        <v>19</v>
      </c>
      <c r="B685">
        <v>376</v>
      </c>
      <c r="C685">
        <v>4331</v>
      </c>
    </row>
    <row r="686" spans="1:3" x14ac:dyDescent="0.3">
      <c r="A686" t="s">
        <v>20</v>
      </c>
      <c r="B686">
        <v>17</v>
      </c>
      <c r="C686">
        <v>4331</v>
      </c>
    </row>
    <row r="687" spans="1:3" x14ac:dyDescent="0.3">
      <c r="A687" t="s">
        <v>21</v>
      </c>
      <c r="B687">
        <v>26</v>
      </c>
      <c r="C687">
        <v>4331</v>
      </c>
    </row>
    <row r="688" spans="1:3" x14ac:dyDescent="0.3">
      <c r="A688" t="s">
        <v>22</v>
      </c>
      <c r="B688">
        <v>13</v>
      </c>
      <c r="C688">
        <v>4331</v>
      </c>
    </row>
    <row r="689" spans="1:3" x14ac:dyDescent="0.3">
      <c r="A689" t="s">
        <v>25</v>
      </c>
      <c r="B689" t="s">
        <v>121</v>
      </c>
      <c r="C689">
        <v>4331</v>
      </c>
    </row>
    <row r="690" spans="1:3" x14ac:dyDescent="0.3">
      <c r="A690" t="s">
        <v>7</v>
      </c>
      <c r="B690" t="s">
        <v>120</v>
      </c>
      <c r="C690">
        <v>1031</v>
      </c>
    </row>
    <row r="691" spans="1:3" x14ac:dyDescent="0.3">
      <c r="A691" t="s">
        <v>17</v>
      </c>
      <c r="B691">
        <v>600</v>
      </c>
      <c r="C691">
        <v>1031</v>
      </c>
    </row>
    <row r="692" spans="1:3" x14ac:dyDescent="0.3">
      <c r="A692" t="s">
        <v>18</v>
      </c>
      <c r="B692">
        <v>20</v>
      </c>
      <c r="C692">
        <v>1031</v>
      </c>
    </row>
    <row r="693" spans="1:3" x14ac:dyDescent="0.3">
      <c r="A693" t="s">
        <v>19</v>
      </c>
      <c r="B693">
        <v>350</v>
      </c>
      <c r="C693">
        <v>1031</v>
      </c>
    </row>
    <row r="694" spans="1:3" x14ac:dyDescent="0.3">
      <c r="A694" t="s">
        <v>20</v>
      </c>
      <c r="B694">
        <v>29</v>
      </c>
      <c r="C694">
        <v>1031</v>
      </c>
    </row>
    <row r="695" spans="1:3" x14ac:dyDescent="0.3">
      <c r="A695" t="s">
        <v>21</v>
      </c>
      <c r="B695">
        <v>30</v>
      </c>
      <c r="C695">
        <v>1031</v>
      </c>
    </row>
    <row r="696" spans="1:3" x14ac:dyDescent="0.3">
      <c r="A696" t="s">
        <v>22</v>
      </c>
      <c r="B696">
        <v>33</v>
      </c>
      <c r="C696">
        <v>1031</v>
      </c>
    </row>
    <row r="697" spans="1:3" x14ac:dyDescent="0.3">
      <c r="A697" t="s">
        <v>25</v>
      </c>
      <c r="B697" t="s">
        <v>121</v>
      </c>
      <c r="C697">
        <v>1031</v>
      </c>
    </row>
    <row r="698" spans="1:3" x14ac:dyDescent="0.3">
      <c r="A698" t="s">
        <v>7</v>
      </c>
      <c r="B698" t="s">
        <v>50</v>
      </c>
      <c r="C698">
        <v>8015</v>
      </c>
    </row>
    <row r="699" spans="1:3" x14ac:dyDescent="0.3">
      <c r="A699" t="s">
        <v>17</v>
      </c>
      <c r="B699">
        <v>714</v>
      </c>
      <c r="C699">
        <v>8015</v>
      </c>
    </row>
    <row r="700" spans="1:3" x14ac:dyDescent="0.3">
      <c r="A700" t="s">
        <v>18</v>
      </c>
      <c r="B700">
        <v>76</v>
      </c>
      <c r="C700">
        <v>8015</v>
      </c>
    </row>
    <row r="701" spans="1:3" x14ac:dyDescent="0.3">
      <c r="A701" t="s">
        <v>19</v>
      </c>
      <c r="B701">
        <v>395</v>
      </c>
      <c r="C701">
        <v>8015</v>
      </c>
    </row>
    <row r="702" spans="1:3" x14ac:dyDescent="0.3">
      <c r="A702" t="s">
        <v>20</v>
      </c>
      <c r="B702">
        <v>116</v>
      </c>
      <c r="C702">
        <v>8015</v>
      </c>
    </row>
    <row r="703" spans="1:3" x14ac:dyDescent="0.3">
      <c r="A703" t="s">
        <v>21</v>
      </c>
      <c r="B703">
        <v>0</v>
      </c>
      <c r="C703">
        <v>8015</v>
      </c>
    </row>
    <row r="704" spans="1:3" x14ac:dyDescent="0.3">
      <c r="A704" t="s">
        <v>22</v>
      </c>
      <c r="B704">
        <v>12</v>
      </c>
      <c r="C704">
        <v>8015</v>
      </c>
    </row>
    <row r="705" spans="1:3" x14ac:dyDescent="0.3">
      <c r="A705" t="s">
        <v>25</v>
      </c>
      <c r="B705" t="s">
        <v>121</v>
      </c>
      <c r="C705">
        <v>8015</v>
      </c>
    </row>
    <row r="706" spans="1:3" x14ac:dyDescent="0.3">
      <c r="A706" t="s">
        <v>7</v>
      </c>
      <c r="B706" t="s">
        <v>50</v>
      </c>
      <c r="C706">
        <v>1745</v>
      </c>
    </row>
    <row r="707" spans="1:3" x14ac:dyDescent="0.3">
      <c r="A707" t="s">
        <v>17</v>
      </c>
      <c r="B707">
        <v>714</v>
      </c>
      <c r="C707">
        <v>1745</v>
      </c>
    </row>
    <row r="708" spans="1:3" x14ac:dyDescent="0.3">
      <c r="A708" t="s">
        <v>18</v>
      </c>
      <c r="B708">
        <v>76</v>
      </c>
      <c r="C708">
        <v>1745</v>
      </c>
    </row>
    <row r="709" spans="1:3" x14ac:dyDescent="0.3">
      <c r="A709" t="s">
        <v>19</v>
      </c>
      <c r="B709">
        <v>395</v>
      </c>
      <c r="C709">
        <v>1745</v>
      </c>
    </row>
    <row r="710" spans="1:3" x14ac:dyDescent="0.3">
      <c r="A710" t="s">
        <v>20</v>
      </c>
      <c r="B710">
        <v>116</v>
      </c>
      <c r="C710">
        <v>1745</v>
      </c>
    </row>
    <row r="711" spans="1:3" x14ac:dyDescent="0.3">
      <c r="A711" t="s">
        <v>21</v>
      </c>
      <c r="B711">
        <v>0</v>
      </c>
      <c r="C711">
        <v>1745</v>
      </c>
    </row>
    <row r="712" spans="1:3" x14ac:dyDescent="0.3">
      <c r="A712" t="s">
        <v>22</v>
      </c>
      <c r="B712">
        <v>12</v>
      </c>
      <c r="C712">
        <v>1745</v>
      </c>
    </row>
    <row r="713" spans="1:3" x14ac:dyDescent="0.3">
      <c r="A713" t="s">
        <v>25</v>
      </c>
      <c r="B713" t="s">
        <v>121</v>
      </c>
      <c r="C713">
        <v>1745</v>
      </c>
    </row>
    <row r="714" spans="1:3" x14ac:dyDescent="0.3">
      <c r="A714" t="s">
        <v>7</v>
      </c>
      <c r="B714" t="s">
        <v>120</v>
      </c>
      <c r="C714">
        <v>4518</v>
      </c>
    </row>
    <row r="715" spans="1:3" x14ac:dyDescent="0.3">
      <c r="A715" t="s">
        <v>17</v>
      </c>
      <c r="B715">
        <v>386</v>
      </c>
      <c r="C715">
        <v>4518</v>
      </c>
    </row>
    <row r="716" spans="1:3" x14ac:dyDescent="0.3">
      <c r="A716" t="s">
        <v>18</v>
      </c>
      <c r="B716">
        <v>172</v>
      </c>
      <c r="C716">
        <v>4518</v>
      </c>
    </row>
    <row r="717" spans="1:3" x14ac:dyDescent="0.3">
      <c r="A717" t="s">
        <v>19</v>
      </c>
      <c r="B717">
        <v>183</v>
      </c>
      <c r="C717">
        <v>4518</v>
      </c>
    </row>
    <row r="718" spans="1:3" x14ac:dyDescent="0.3">
      <c r="A718" t="s">
        <v>20</v>
      </c>
      <c r="B718">
        <v>185</v>
      </c>
      <c r="C718">
        <v>4518</v>
      </c>
    </row>
    <row r="719" spans="1:3" x14ac:dyDescent="0.3">
      <c r="A719" t="s">
        <v>21</v>
      </c>
      <c r="B719">
        <v>132</v>
      </c>
      <c r="C719">
        <v>4518</v>
      </c>
    </row>
    <row r="720" spans="1:3" x14ac:dyDescent="0.3">
      <c r="A720" t="s">
        <v>22</v>
      </c>
      <c r="B720">
        <v>111</v>
      </c>
      <c r="C720">
        <v>4518</v>
      </c>
    </row>
    <row r="721" spans="1:3" x14ac:dyDescent="0.3">
      <c r="A721" t="s">
        <v>25</v>
      </c>
      <c r="B721" t="s">
        <v>123</v>
      </c>
      <c r="C721">
        <v>4518</v>
      </c>
    </row>
    <row r="722" spans="1:3" x14ac:dyDescent="0.3">
      <c r="A722" t="s">
        <v>7</v>
      </c>
      <c r="B722" t="s">
        <v>50</v>
      </c>
      <c r="C722">
        <v>8545</v>
      </c>
    </row>
    <row r="723" spans="1:3" x14ac:dyDescent="0.3">
      <c r="A723" t="s">
        <v>17</v>
      </c>
      <c r="B723">
        <v>1296</v>
      </c>
      <c r="C723">
        <v>8545</v>
      </c>
    </row>
    <row r="724" spans="1:3" x14ac:dyDescent="0.3">
      <c r="A724" t="s">
        <v>18</v>
      </c>
      <c r="B724">
        <v>17</v>
      </c>
      <c r="C724">
        <v>8545</v>
      </c>
    </row>
    <row r="725" spans="1:3" x14ac:dyDescent="0.3">
      <c r="A725" t="s">
        <v>19</v>
      </c>
      <c r="B725">
        <v>311</v>
      </c>
      <c r="C725">
        <v>8545</v>
      </c>
    </row>
    <row r="726" spans="1:3" x14ac:dyDescent="0.3">
      <c r="A726" t="s">
        <v>20</v>
      </c>
      <c r="B726">
        <v>45</v>
      </c>
      <c r="C726">
        <v>8545</v>
      </c>
    </row>
    <row r="727" spans="1:3" x14ac:dyDescent="0.3">
      <c r="A727" t="s">
        <v>21</v>
      </c>
      <c r="B727">
        <v>69</v>
      </c>
      <c r="C727">
        <v>8545</v>
      </c>
    </row>
    <row r="728" spans="1:3" x14ac:dyDescent="0.3">
      <c r="A728" t="s">
        <v>22</v>
      </c>
      <c r="B728">
        <v>51</v>
      </c>
      <c r="C728">
        <v>8545</v>
      </c>
    </row>
    <row r="729" spans="1:3" x14ac:dyDescent="0.3">
      <c r="A729" t="s">
        <v>25</v>
      </c>
      <c r="B729" t="s">
        <v>122</v>
      </c>
      <c r="C729">
        <v>8545</v>
      </c>
    </row>
    <row r="730" spans="1:3" x14ac:dyDescent="0.3">
      <c r="A730" t="s">
        <v>7</v>
      </c>
      <c r="B730" t="s">
        <v>50</v>
      </c>
      <c r="C730">
        <v>10955</v>
      </c>
    </row>
    <row r="731" spans="1:3" x14ac:dyDescent="0.3">
      <c r="A731" t="s">
        <v>17</v>
      </c>
      <c r="B731">
        <v>416</v>
      </c>
      <c r="C731">
        <v>10955</v>
      </c>
    </row>
    <row r="732" spans="1:3" x14ac:dyDescent="0.3">
      <c r="A732" t="s">
        <v>18</v>
      </c>
      <c r="B732">
        <v>46</v>
      </c>
      <c r="C732">
        <v>10955</v>
      </c>
    </row>
    <row r="733" spans="1:3" x14ac:dyDescent="0.3">
      <c r="A733" t="s">
        <v>19</v>
      </c>
      <c r="B733">
        <v>925</v>
      </c>
      <c r="C733">
        <v>10955</v>
      </c>
    </row>
    <row r="734" spans="1:3" x14ac:dyDescent="0.3">
      <c r="A734" t="s">
        <v>20</v>
      </c>
      <c r="B734">
        <v>60</v>
      </c>
      <c r="C734">
        <v>10955</v>
      </c>
    </row>
    <row r="735" spans="1:3" x14ac:dyDescent="0.3">
      <c r="A735" t="s">
        <v>21</v>
      </c>
      <c r="B735">
        <v>107</v>
      </c>
      <c r="C735">
        <v>10955</v>
      </c>
    </row>
    <row r="736" spans="1:3" x14ac:dyDescent="0.3">
      <c r="A736" t="s">
        <v>22</v>
      </c>
      <c r="B736">
        <v>46</v>
      </c>
      <c r="C736">
        <v>10955</v>
      </c>
    </row>
    <row r="737" spans="1:3" x14ac:dyDescent="0.3">
      <c r="A737" t="s">
        <v>25</v>
      </c>
      <c r="B737" t="s">
        <v>121</v>
      </c>
      <c r="C737">
        <v>10955</v>
      </c>
    </row>
    <row r="738" spans="1:3" x14ac:dyDescent="0.3">
      <c r="A738" t="s">
        <v>7</v>
      </c>
      <c r="B738" t="s">
        <v>120</v>
      </c>
      <c r="C738">
        <v>2975</v>
      </c>
    </row>
    <row r="739" spans="1:3" x14ac:dyDescent="0.3">
      <c r="A739" t="s">
        <v>17</v>
      </c>
      <c r="B739">
        <v>717</v>
      </c>
      <c r="C739">
        <v>2975</v>
      </c>
    </row>
    <row r="740" spans="1:3" x14ac:dyDescent="0.3">
      <c r="A740" t="s">
        <v>18</v>
      </c>
      <c r="B740">
        <v>42</v>
      </c>
      <c r="C740">
        <v>2975</v>
      </c>
    </row>
    <row r="741" spans="1:3" x14ac:dyDescent="0.3">
      <c r="A741" t="s">
        <v>19</v>
      </c>
      <c r="B741">
        <v>864</v>
      </c>
      <c r="C741">
        <v>2975</v>
      </c>
    </row>
    <row r="742" spans="1:3" x14ac:dyDescent="0.3">
      <c r="A742" t="s">
        <v>20</v>
      </c>
      <c r="B742">
        <v>219</v>
      </c>
      <c r="C742">
        <v>2975</v>
      </c>
    </row>
    <row r="743" spans="1:3" x14ac:dyDescent="0.3">
      <c r="A743" t="s">
        <v>21</v>
      </c>
      <c r="B743">
        <v>30</v>
      </c>
      <c r="C743">
        <v>2975</v>
      </c>
    </row>
    <row r="744" spans="1:3" x14ac:dyDescent="0.3">
      <c r="A744" t="s">
        <v>22</v>
      </c>
      <c r="B744">
        <v>84</v>
      </c>
      <c r="C744">
        <v>2975</v>
      </c>
    </row>
    <row r="745" spans="1:3" x14ac:dyDescent="0.3">
      <c r="A745" t="s">
        <v>25</v>
      </c>
      <c r="B745" t="s">
        <v>121</v>
      </c>
      <c r="C745">
        <v>2975</v>
      </c>
    </row>
    <row r="746" spans="1:3" x14ac:dyDescent="0.3">
      <c r="A746" t="s">
        <v>7</v>
      </c>
      <c r="B746" t="s">
        <v>50</v>
      </c>
      <c r="C746">
        <v>9400</v>
      </c>
    </row>
    <row r="747" spans="1:3" x14ac:dyDescent="0.3">
      <c r="A747" t="s">
        <v>17</v>
      </c>
      <c r="B747">
        <v>630</v>
      </c>
      <c r="C747">
        <v>9400</v>
      </c>
    </row>
    <row r="748" spans="1:3" x14ac:dyDescent="0.3">
      <c r="A748" t="s">
        <v>18</v>
      </c>
      <c r="B748">
        <v>26</v>
      </c>
      <c r="C748">
        <v>9400</v>
      </c>
    </row>
    <row r="749" spans="1:3" x14ac:dyDescent="0.3">
      <c r="A749" t="s">
        <v>19</v>
      </c>
      <c r="B749">
        <v>611</v>
      </c>
      <c r="C749">
        <v>9400</v>
      </c>
    </row>
    <row r="750" spans="1:3" x14ac:dyDescent="0.3">
      <c r="A750" t="s">
        <v>20</v>
      </c>
      <c r="B750">
        <v>44</v>
      </c>
      <c r="C750">
        <v>9400</v>
      </c>
    </row>
    <row r="751" spans="1:3" x14ac:dyDescent="0.3">
      <c r="A751" t="s">
        <v>21</v>
      </c>
      <c r="B751">
        <v>18</v>
      </c>
      <c r="C751">
        <v>9400</v>
      </c>
    </row>
    <row r="752" spans="1:3" x14ac:dyDescent="0.3">
      <c r="A752" t="s">
        <v>22</v>
      </c>
      <c r="B752">
        <v>54</v>
      </c>
      <c r="C752">
        <v>9400</v>
      </c>
    </row>
    <row r="753" spans="1:3" x14ac:dyDescent="0.3">
      <c r="A753" t="s">
        <v>25</v>
      </c>
      <c r="B753" t="s">
        <v>121</v>
      </c>
      <c r="C753">
        <v>9400</v>
      </c>
    </row>
    <row r="754" spans="1:3" x14ac:dyDescent="0.3">
      <c r="A754" t="s">
        <v>7</v>
      </c>
      <c r="B754" t="s">
        <v>120</v>
      </c>
      <c r="C754">
        <v>8584</v>
      </c>
    </row>
    <row r="755" spans="1:3" x14ac:dyDescent="0.3">
      <c r="A755" t="s">
        <v>17</v>
      </c>
      <c r="B755">
        <v>376</v>
      </c>
      <c r="C755">
        <v>8584</v>
      </c>
    </row>
    <row r="756" spans="1:3" x14ac:dyDescent="0.3">
      <c r="A756" t="s">
        <v>18</v>
      </c>
      <c r="B756">
        <v>53</v>
      </c>
      <c r="C756">
        <v>8584</v>
      </c>
    </row>
    <row r="757" spans="1:3" x14ac:dyDescent="0.3">
      <c r="A757" t="s">
        <v>19</v>
      </c>
      <c r="B757">
        <v>462</v>
      </c>
      <c r="C757">
        <v>8584</v>
      </c>
    </row>
    <row r="758" spans="1:3" x14ac:dyDescent="0.3">
      <c r="A758" t="s">
        <v>20</v>
      </c>
      <c r="B758">
        <v>168</v>
      </c>
      <c r="C758">
        <v>8584</v>
      </c>
    </row>
    <row r="759" spans="1:3" x14ac:dyDescent="0.3">
      <c r="A759" t="s">
        <v>21</v>
      </c>
      <c r="B759">
        <v>53</v>
      </c>
      <c r="C759">
        <v>8584</v>
      </c>
    </row>
    <row r="760" spans="1:3" x14ac:dyDescent="0.3">
      <c r="A760" t="s">
        <v>22</v>
      </c>
      <c r="B760">
        <v>53</v>
      </c>
      <c r="C760">
        <v>8584</v>
      </c>
    </row>
    <row r="761" spans="1:3" x14ac:dyDescent="0.3">
      <c r="A761" t="s">
        <v>25</v>
      </c>
      <c r="B761" t="s">
        <v>122</v>
      </c>
      <c r="C761">
        <v>8584</v>
      </c>
    </row>
    <row r="762" spans="1:3" x14ac:dyDescent="0.3">
      <c r="A762" t="s">
        <v>7</v>
      </c>
      <c r="B762" t="s">
        <v>50</v>
      </c>
      <c r="C762">
        <v>11074</v>
      </c>
    </row>
    <row r="763" spans="1:3" x14ac:dyDescent="0.3">
      <c r="A763" t="s">
        <v>17</v>
      </c>
      <c r="B763">
        <v>494</v>
      </c>
      <c r="C763">
        <v>11074</v>
      </c>
    </row>
    <row r="764" spans="1:3" x14ac:dyDescent="0.3">
      <c r="A764" t="s">
        <v>18</v>
      </c>
      <c r="B764">
        <v>92</v>
      </c>
      <c r="C764">
        <v>11074</v>
      </c>
    </row>
    <row r="765" spans="1:3" x14ac:dyDescent="0.3">
      <c r="A765" t="s">
        <v>19</v>
      </c>
      <c r="B765">
        <v>391</v>
      </c>
      <c r="C765">
        <v>11074</v>
      </c>
    </row>
    <row r="766" spans="1:3" x14ac:dyDescent="0.3">
      <c r="A766" t="s">
        <v>20</v>
      </c>
      <c r="B766">
        <v>194</v>
      </c>
      <c r="C766">
        <v>11074</v>
      </c>
    </row>
    <row r="767" spans="1:3" x14ac:dyDescent="0.3">
      <c r="A767" t="s">
        <v>21</v>
      </c>
      <c r="B767">
        <v>11</v>
      </c>
      <c r="C767">
        <v>11074</v>
      </c>
    </row>
    <row r="768" spans="1:3" x14ac:dyDescent="0.3">
      <c r="A768" t="s">
        <v>22</v>
      </c>
      <c r="B768">
        <v>241</v>
      </c>
      <c r="C768">
        <v>11074</v>
      </c>
    </row>
    <row r="769" spans="1:3" x14ac:dyDescent="0.3">
      <c r="A769" t="s">
        <v>25</v>
      </c>
      <c r="B769" t="s">
        <v>121</v>
      </c>
      <c r="C769">
        <v>11074</v>
      </c>
    </row>
    <row r="770" spans="1:3" x14ac:dyDescent="0.3">
      <c r="A770" t="s">
        <v>7</v>
      </c>
      <c r="B770" t="s">
        <v>50</v>
      </c>
      <c r="C770">
        <v>6906</v>
      </c>
    </row>
    <row r="771" spans="1:3" x14ac:dyDescent="0.3">
      <c r="A771" t="s">
        <v>17</v>
      </c>
      <c r="B771">
        <v>167</v>
      </c>
      <c r="C771">
        <v>6906</v>
      </c>
    </row>
    <row r="772" spans="1:3" x14ac:dyDescent="0.3">
      <c r="A772" t="s">
        <v>18</v>
      </c>
      <c r="B772">
        <v>48</v>
      </c>
      <c r="C772">
        <v>6906</v>
      </c>
    </row>
    <row r="773" spans="1:3" x14ac:dyDescent="0.3">
      <c r="A773" t="s">
        <v>19</v>
      </c>
      <c r="B773">
        <v>602</v>
      </c>
      <c r="C773">
        <v>6906</v>
      </c>
    </row>
    <row r="774" spans="1:3" x14ac:dyDescent="0.3">
      <c r="A774" t="s">
        <v>20</v>
      </c>
      <c r="B774">
        <v>63</v>
      </c>
      <c r="C774">
        <v>6906</v>
      </c>
    </row>
    <row r="775" spans="1:3" x14ac:dyDescent="0.3">
      <c r="A775" t="s">
        <v>21</v>
      </c>
      <c r="B775">
        <v>72</v>
      </c>
      <c r="C775">
        <v>6906</v>
      </c>
    </row>
    <row r="776" spans="1:3" x14ac:dyDescent="0.3">
      <c r="A776" t="s">
        <v>22</v>
      </c>
      <c r="B776">
        <v>72</v>
      </c>
      <c r="C776">
        <v>6906</v>
      </c>
    </row>
    <row r="777" spans="1:3" x14ac:dyDescent="0.3">
      <c r="A777" t="s">
        <v>25</v>
      </c>
      <c r="B777" t="s">
        <v>121</v>
      </c>
      <c r="C777">
        <v>6906</v>
      </c>
    </row>
    <row r="778" spans="1:3" x14ac:dyDescent="0.3">
      <c r="A778" t="s">
        <v>7</v>
      </c>
      <c r="B778" t="s">
        <v>120</v>
      </c>
      <c r="C778">
        <v>9757</v>
      </c>
    </row>
    <row r="779" spans="1:3" x14ac:dyDescent="0.3">
      <c r="A779" t="s">
        <v>17</v>
      </c>
      <c r="B779">
        <v>997</v>
      </c>
      <c r="C779">
        <v>9757</v>
      </c>
    </row>
    <row r="780" spans="1:3" x14ac:dyDescent="0.3">
      <c r="A780" t="s">
        <v>18</v>
      </c>
      <c r="B780">
        <v>15</v>
      </c>
      <c r="C780">
        <v>9757</v>
      </c>
    </row>
    <row r="781" spans="1:3" x14ac:dyDescent="0.3">
      <c r="A781" t="s">
        <v>19</v>
      </c>
      <c r="B781">
        <v>414</v>
      </c>
      <c r="C781">
        <v>9757</v>
      </c>
    </row>
    <row r="782" spans="1:3" x14ac:dyDescent="0.3">
      <c r="A782" t="s">
        <v>20</v>
      </c>
      <c r="B782">
        <v>99</v>
      </c>
      <c r="C782">
        <v>9757</v>
      </c>
    </row>
    <row r="783" spans="1:3" x14ac:dyDescent="0.3">
      <c r="A783" t="s">
        <v>21</v>
      </c>
      <c r="B783">
        <v>30</v>
      </c>
      <c r="C783">
        <v>9757</v>
      </c>
    </row>
    <row r="784" spans="1:3" x14ac:dyDescent="0.3">
      <c r="A784" t="s">
        <v>22</v>
      </c>
      <c r="B784">
        <v>76</v>
      </c>
      <c r="C784">
        <v>9757</v>
      </c>
    </row>
    <row r="785" spans="1:3" x14ac:dyDescent="0.3">
      <c r="A785" t="s">
        <v>25</v>
      </c>
      <c r="B785" t="s">
        <v>121</v>
      </c>
      <c r="C785">
        <v>9757</v>
      </c>
    </row>
    <row r="786" spans="1:3" x14ac:dyDescent="0.3">
      <c r="A786" t="s">
        <v>7</v>
      </c>
      <c r="B786" t="s">
        <v>120</v>
      </c>
      <c r="C786">
        <v>2088</v>
      </c>
    </row>
    <row r="787" spans="1:3" x14ac:dyDescent="0.3">
      <c r="A787" t="s">
        <v>17</v>
      </c>
      <c r="B787">
        <v>997</v>
      </c>
      <c r="C787">
        <v>2088</v>
      </c>
    </row>
    <row r="788" spans="1:3" x14ac:dyDescent="0.3">
      <c r="A788" t="s">
        <v>18</v>
      </c>
      <c r="B788">
        <v>15</v>
      </c>
      <c r="C788">
        <v>2088</v>
      </c>
    </row>
    <row r="789" spans="1:3" x14ac:dyDescent="0.3">
      <c r="A789" t="s">
        <v>19</v>
      </c>
      <c r="B789">
        <v>414</v>
      </c>
      <c r="C789">
        <v>2088</v>
      </c>
    </row>
    <row r="790" spans="1:3" x14ac:dyDescent="0.3">
      <c r="A790" t="s">
        <v>20</v>
      </c>
      <c r="B790">
        <v>99</v>
      </c>
      <c r="C790">
        <v>2088</v>
      </c>
    </row>
    <row r="791" spans="1:3" x14ac:dyDescent="0.3">
      <c r="A791" t="s">
        <v>21</v>
      </c>
      <c r="B791">
        <v>30</v>
      </c>
      <c r="C791">
        <v>2088</v>
      </c>
    </row>
    <row r="792" spans="1:3" x14ac:dyDescent="0.3">
      <c r="A792" t="s">
        <v>22</v>
      </c>
      <c r="B792">
        <v>76</v>
      </c>
      <c r="C792">
        <v>2088</v>
      </c>
    </row>
    <row r="793" spans="1:3" x14ac:dyDescent="0.3">
      <c r="A793" t="s">
        <v>25</v>
      </c>
      <c r="B793" t="s">
        <v>121</v>
      </c>
      <c r="C793">
        <v>2088</v>
      </c>
    </row>
    <row r="794" spans="1:3" x14ac:dyDescent="0.3">
      <c r="A794" t="s">
        <v>7</v>
      </c>
      <c r="B794" t="s">
        <v>50</v>
      </c>
      <c r="C794">
        <v>3725</v>
      </c>
    </row>
    <row r="795" spans="1:3" x14ac:dyDescent="0.3">
      <c r="A795" t="s">
        <v>17</v>
      </c>
      <c r="B795">
        <v>1248</v>
      </c>
      <c r="C795">
        <v>3725</v>
      </c>
    </row>
    <row r="796" spans="1:3" x14ac:dyDescent="0.3">
      <c r="A796" t="s">
        <v>18</v>
      </c>
      <c r="B796">
        <v>16</v>
      </c>
      <c r="C796">
        <v>3725</v>
      </c>
    </row>
    <row r="797" spans="1:3" x14ac:dyDescent="0.3">
      <c r="A797" t="s">
        <v>19</v>
      </c>
      <c r="B797">
        <v>349</v>
      </c>
      <c r="C797">
        <v>3725</v>
      </c>
    </row>
    <row r="798" spans="1:3" x14ac:dyDescent="0.3">
      <c r="A798" t="s">
        <v>20</v>
      </c>
      <c r="B798">
        <v>43</v>
      </c>
      <c r="C798">
        <v>3725</v>
      </c>
    </row>
    <row r="799" spans="1:3" x14ac:dyDescent="0.3">
      <c r="A799" t="s">
        <v>21</v>
      </c>
      <c r="B799">
        <v>16</v>
      </c>
      <c r="C799">
        <v>3725</v>
      </c>
    </row>
    <row r="800" spans="1:3" x14ac:dyDescent="0.3">
      <c r="A800" t="s">
        <v>22</v>
      </c>
      <c r="B800">
        <v>16</v>
      </c>
      <c r="C800">
        <v>3725</v>
      </c>
    </row>
    <row r="801" spans="1:3" x14ac:dyDescent="0.3">
      <c r="A801" t="s">
        <v>25</v>
      </c>
      <c r="B801" t="s">
        <v>122</v>
      </c>
      <c r="C801">
        <v>3725</v>
      </c>
    </row>
    <row r="802" spans="1:3" x14ac:dyDescent="0.3">
      <c r="A802" t="s">
        <v>7</v>
      </c>
      <c r="B802" t="s">
        <v>50</v>
      </c>
      <c r="C802">
        <v>1826</v>
      </c>
    </row>
    <row r="803" spans="1:3" x14ac:dyDescent="0.3">
      <c r="A803" t="s">
        <v>17</v>
      </c>
      <c r="B803">
        <v>189</v>
      </c>
      <c r="C803">
        <v>1826</v>
      </c>
    </row>
    <row r="804" spans="1:3" x14ac:dyDescent="0.3">
      <c r="A804" t="s">
        <v>18</v>
      </c>
      <c r="B804">
        <v>104</v>
      </c>
      <c r="C804">
        <v>1826</v>
      </c>
    </row>
    <row r="805" spans="1:3" x14ac:dyDescent="0.3">
      <c r="A805" t="s">
        <v>19</v>
      </c>
      <c r="B805">
        <v>379</v>
      </c>
      <c r="C805">
        <v>1826</v>
      </c>
    </row>
    <row r="806" spans="1:3" x14ac:dyDescent="0.3">
      <c r="A806" t="s">
        <v>20</v>
      </c>
      <c r="B806">
        <v>111</v>
      </c>
      <c r="C806">
        <v>1826</v>
      </c>
    </row>
    <row r="807" spans="1:3" x14ac:dyDescent="0.3">
      <c r="A807" t="s">
        <v>21</v>
      </c>
      <c r="B807">
        <v>189</v>
      </c>
      <c r="C807">
        <v>1826</v>
      </c>
    </row>
    <row r="808" spans="1:3" x14ac:dyDescent="0.3">
      <c r="A808" t="s">
        <v>22</v>
      </c>
      <c r="B808">
        <v>218</v>
      </c>
      <c r="C808">
        <v>1826</v>
      </c>
    </row>
    <row r="809" spans="1:3" x14ac:dyDescent="0.3">
      <c r="A809" t="s">
        <v>25</v>
      </c>
      <c r="B809" t="s">
        <v>121</v>
      </c>
      <c r="C809">
        <v>1826</v>
      </c>
    </row>
    <row r="810" spans="1:3" x14ac:dyDescent="0.3">
      <c r="A810" t="s">
        <v>7</v>
      </c>
      <c r="B810" t="s">
        <v>120</v>
      </c>
      <c r="C810">
        <v>1966</v>
      </c>
    </row>
    <row r="811" spans="1:3" x14ac:dyDescent="0.3">
      <c r="A811" t="s">
        <v>17</v>
      </c>
      <c r="B811">
        <v>684</v>
      </c>
      <c r="C811">
        <v>1966</v>
      </c>
    </row>
    <row r="812" spans="1:3" x14ac:dyDescent="0.3">
      <c r="A812" t="s">
        <v>18</v>
      </c>
      <c r="B812">
        <v>100</v>
      </c>
      <c r="C812">
        <v>1966</v>
      </c>
    </row>
    <row r="813" spans="1:3" x14ac:dyDescent="0.3">
      <c r="A813" t="s">
        <v>19</v>
      </c>
      <c r="B813">
        <v>801</v>
      </c>
      <c r="C813">
        <v>1966</v>
      </c>
    </row>
    <row r="814" spans="1:3" x14ac:dyDescent="0.3">
      <c r="A814" t="s">
        <v>20</v>
      </c>
      <c r="B814">
        <v>21</v>
      </c>
      <c r="C814">
        <v>1966</v>
      </c>
    </row>
    <row r="815" spans="1:3" x14ac:dyDescent="0.3">
      <c r="A815" t="s">
        <v>21</v>
      </c>
      <c r="B815">
        <v>66</v>
      </c>
      <c r="C815">
        <v>1966</v>
      </c>
    </row>
    <row r="816" spans="1:3" x14ac:dyDescent="0.3">
      <c r="A816" t="s">
        <v>22</v>
      </c>
      <c r="B816">
        <v>0</v>
      </c>
      <c r="C816">
        <v>1966</v>
      </c>
    </row>
    <row r="817" spans="1:3" x14ac:dyDescent="0.3">
      <c r="A817" t="s">
        <v>25</v>
      </c>
      <c r="B817" t="s">
        <v>121</v>
      </c>
      <c r="C817">
        <v>1966</v>
      </c>
    </row>
    <row r="818" spans="1:3" x14ac:dyDescent="0.3">
      <c r="A818" t="s">
        <v>7</v>
      </c>
      <c r="B818" t="s">
        <v>120</v>
      </c>
      <c r="C818">
        <v>7789</v>
      </c>
    </row>
    <row r="819" spans="1:3" x14ac:dyDescent="0.3">
      <c r="A819" t="s">
        <v>17</v>
      </c>
      <c r="B819">
        <v>684</v>
      </c>
      <c r="C819">
        <v>7789</v>
      </c>
    </row>
    <row r="820" spans="1:3" x14ac:dyDescent="0.3">
      <c r="A820" t="s">
        <v>18</v>
      </c>
      <c r="B820">
        <v>100</v>
      </c>
      <c r="C820">
        <v>7789</v>
      </c>
    </row>
    <row r="821" spans="1:3" x14ac:dyDescent="0.3">
      <c r="A821" t="s">
        <v>19</v>
      </c>
      <c r="B821">
        <v>801</v>
      </c>
      <c r="C821">
        <v>7789</v>
      </c>
    </row>
    <row r="822" spans="1:3" x14ac:dyDescent="0.3">
      <c r="A822" t="s">
        <v>20</v>
      </c>
      <c r="B822">
        <v>21</v>
      </c>
      <c r="C822">
        <v>7789</v>
      </c>
    </row>
    <row r="823" spans="1:3" x14ac:dyDescent="0.3">
      <c r="A823" t="s">
        <v>21</v>
      </c>
      <c r="B823">
        <v>66</v>
      </c>
      <c r="C823">
        <v>7789</v>
      </c>
    </row>
    <row r="824" spans="1:3" x14ac:dyDescent="0.3">
      <c r="A824" t="s">
        <v>22</v>
      </c>
      <c r="B824">
        <v>0</v>
      </c>
      <c r="C824">
        <v>7789</v>
      </c>
    </row>
    <row r="825" spans="1:3" x14ac:dyDescent="0.3">
      <c r="A825" t="s">
        <v>25</v>
      </c>
      <c r="B825" t="s">
        <v>121</v>
      </c>
      <c r="C825">
        <v>7789</v>
      </c>
    </row>
    <row r="826" spans="1:3" x14ac:dyDescent="0.3">
      <c r="A826" t="s">
        <v>7</v>
      </c>
      <c r="B826" t="s">
        <v>50</v>
      </c>
      <c r="C826">
        <v>6945</v>
      </c>
    </row>
    <row r="827" spans="1:3" x14ac:dyDescent="0.3">
      <c r="A827" t="s">
        <v>17</v>
      </c>
      <c r="B827">
        <v>387</v>
      </c>
      <c r="C827">
        <v>6945</v>
      </c>
    </row>
    <row r="828" spans="1:3" x14ac:dyDescent="0.3">
      <c r="A828" t="s">
        <v>18</v>
      </c>
      <c r="B828">
        <v>20</v>
      </c>
      <c r="C828">
        <v>6945</v>
      </c>
    </row>
    <row r="829" spans="1:3" x14ac:dyDescent="0.3">
      <c r="A829" t="s">
        <v>19</v>
      </c>
      <c r="B829">
        <v>713</v>
      </c>
      <c r="C829">
        <v>6945</v>
      </c>
    </row>
    <row r="830" spans="1:3" x14ac:dyDescent="0.3">
      <c r="A830" t="s">
        <v>20</v>
      </c>
      <c r="B830">
        <v>38</v>
      </c>
      <c r="C830">
        <v>6945</v>
      </c>
    </row>
    <row r="831" spans="1:3" x14ac:dyDescent="0.3">
      <c r="A831" t="s">
        <v>21</v>
      </c>
      <c r="B831">
        <v>54</v>
      </c>
      <c r="C831">
        <v>6945</v>
      </c>
    </row>
    <row r="832" spans="1:3" x14ac:dyDescent="0.3">
      <c r="A832" t="s">
        <v>22</v>
      </c>
      <c r="B832">
        <v>163</v>
      </c>
      <c r="C832">
        <v>6945</v>
      </c>
    </row>
    <row r="833" spans="1:3" x14ac:dyDescent="0.3">
      <c r="A833" t="s">
        <v>25</v>
      </c>
      <c r="B833" t="s">
        <v>123</v>
      </c>
      <c r="C833">
        <v>6945</v>
      </c>
    </row>
    <row r="834" spans="1:3" x14ac:dyDescent="0.3">
      <c r="A834" t="s">
        <v>7</v>
      </c>
      <c r="B834" t="s">
        <v>120</v>
      </c>
      <c r="C834">
        <v>1509</v>
      </c>
    </row>
    <row r="835" spans="1:3" x14ac:dyDescent="0.3">
      <c r="A835" t="s">
        <v>17</v>
      </c>
      <c r="B835">
        <v>152</v>
      </c>
      <c r="C835">
        <v>1509</v>
      </c>
    </row>
    <row r="836" spans="1:3" x14ac:dyDescent="0.3">
      <c r="A836" t="s">
        <v>18</v>
      </c>
      <c r="B836">
        <v>27</v>
      </c>
      <c r="C836">
        <v>1509</v>
      </c>
    </row>
    <row r="837" spans="1:3" x14ac:dyDescent="0.3">
      <c r="A837" t="s">
        <v>19</v>
      </c>
      <c r="B837">
        <v>103</v>
      </c>
      <c r="C837">
        <v>1509</v>
      </c>
    </row>
    <row r="838" spans="1:3" x14ac:dyDescent="0.3">
      <c r="A838" t="s">
        <v>20</v>
      </c>
      <c r="B838">
        <v>106</v>
      </c>
      <c r="C838">
        <v>1509</v>
      </c>
    </row>
    <row r="839" spans="1:3" x14ac:dyDescent="0.3">
      <c r="A839" t="s">
        <v>21</v>
      </c>
      <c r="B839">
        <v>54</v>
      </c>
      <c r="C839">
        <v>1509</v>
      </c>
    </row>
    <row r="840" spans="1:3" x14ac:dyDescent="0.3">
      <c r="A840" t="s">
        <v>22</v>
      </c>
      <c r="B840">
        <v>81</v>
      </c>
      <c r="C840">
        <v>1509</v>
      </c>
    </row>
    <row r="841" spans="1:3" x14ac:dyDescent="0.3">
      <c r="A841" t="s">
        <v>25</v>
      </c>
      <c r="B841" t="s">
        <v>123</v>
      </c>
      <c r="C841">
        <v>1509</v>
      </c>
    </row>
    <row r="842" spans="1:3" x14ac:dyDescent="0.3">
      <c r="A842" t="s">
        <v>7</v>
      </c>
      <c r="B842" t="s">
        <v>120</v>
      </c>
      <c r="C842">
        <v>10981</v>
      </c>
    </row>
    <row r="843" spans="1:3" x14ac:dyDescent="0.3">
      <c r="A843" t="s">
        <v>17</v>
      </c>
      <c r="B843">
        <v>434</v>
      </c>
      <c r="C843">
        <v>10981</v>
      </c>
    </row>
    <row r="844" spans="1:3" x14ac:dyDescent="0.3">
      <c r="A844" t="s">
        <v>18</v>
      </c>
      <c r="B844">
        <v>137</v>
      </c>
      <c r="C844">
        <v>10981</v>
      </c>
    </row>
    <row r="845" spans="1:3" x14ac:dyDescent="0.3">
      <c r="A845" t="s">
        <v>19</v>
      </c>
      <c r="B845">
        <v>400</v>
      </c>
      <c r="C845">
        <v>10981</v>
      </c>
    </row>
    <row r="846" spans="1:3" x14ac:dyDescent="0.3">
      <c r="A846" t="s">
        <v>20</v>
      </c>
      <c r="B846">
        <v>45</v>
      </c>
      <c r="C846">
        <v>10981</v>
      </c>
    </row>
    <row r="847" spans="1:3" x14ac:dyDescent="0.3">
      <c r="A847" t="s">
        <v>21</v>
      </c>
      <c r="B847">
        <v>137</v>
      </c>
      <c r="C847">
        <v>10981</v>
      </c>
    </row>
    <row r="848" spans="1:3" x14ac:dyDescent="0.3">
      <c r="A848" t="s">
        <v>22</v>
      </c>
      <c r="B848">
        <v>45</v>
      </c>
      <c r="C848">
        <v>10981</v>
      </c>
    </row>
    <row r="849" spans="1:3" x14ac:dyDescent="0.3">
      <c r="A849" t="s">
        <v>25</v>
      </c>
      <c r="B849" t="s">
        <v>121</v>
      </c>
      <c r="C849">
        <v>10981</v>
      </c>
    </row>
    <row r="850" spans="1:3" x14ac:dyDescent="0.3">
      <c r="A850" t="s">
        <v>7</v>
      </c>
      <c r="B850" t="s">
        <v>120</v>
      </c>
      <c r="C850">
        <v>486</v>
      </c>
    </row>
    <row r="851" spans="1:3" x14ac:dyDescent="0.3">
      <c r="A851" t="s">
        <v>17</v>
      </c>
      <c r="B851">
        <v>434</v>
      </c>
      <c r="C851">
        <v>486</v>
      </c>
    </row>
    <row r="852" spans="1:3" x14ac:dyDescent="0.3">
      <c r="A852" t="s">
        <v>18</v>
      </c>
      <c r="B852">
        <v>137</v>
      </c>
      <c r="C852">
        <v>486</v>
      </c>
    </row>
    <row r="853" spans="1:3" x14ac:dyDescent="0.3">
      <c r="A853" t="s">
        <v>19</v>
      </c>
      <c r="B853">
        <v>400</v>
      </c>
      <c r="C853">
        <v>486</v>
      </c>
    </row>
    <row r="854" spans="1:3" x14ac:dyDescent="0.3">
      <c r="A854" t="s">
        <v>20</v>
      </c>
      <c r="B854">
        <v>45</v>
      </c>
      <c r="C854">
        <v>486</v>
      </c>
    </row>
    <row r="855" spans="1:3" x14ac:dyDescent="0.3">
      <c r="A855" t="s">
        <v>21</v>
      </c>
      <c r="B855">
        <v>137</v>
      </c>
      <c r="C855">
        <v>486</v>
      </c>
    </row>
    <row r="856" spans="1:3" x14ac:dyDescent="0.3">
      <c r="A856" t="s">
        <v>22</v>
      </c>
      <c r="B856">
        <v>45</v>
      </c>
      <c r="C856">
        <v>486</v>
      </c>
    </row>
    <row r="857" spans="1:3" x14ac:dyDescent="0.3">
      <c r="A857" t="s">
        <v>25</v>
      </c>
      <c r="B857" t="s">
        <v>121</v>
      </c>
      <c r="C857">
        <v>486</v>
      </c>
    </row>
    <row r="858" spans="1:3" x14ac:dyDescent="0.3">
      <c r="A858" t="s">
        <v>7</v>
      </c>
      <c r="B858" t="s">
        <v>50</v>
      </c>
      <c r="C858">
        <v>10156</v>
      </c>
    </row>
    <row r="859" spans="1:3" x14ac:dyDescent="0.3">
      <c r="A859" t="s">
        <v>17</v>
      </c>
      <c r="B859">
        <v>215</v>
      </c>
      <c r="C859">
        <v>10156</v>
      </c>
    </row>
    <row r="860" spans="1:3" x14ac:dyDescent="0.3">
      <c r="A860" t="s">
        <v>18</v>
      </c>
      <c r="B860">
        <v>63</v>
      </c>
      <c r="C860">
        <v>10156</v>
      </c>
    </row>
    <row r="861" spans="1:3" x14ac:dyDescent="0.3">
      <c r="A861" t="s">
        <v>19</v>
      </c>
      <c r="B861">
        <v>507</v>
      </c>
      <c r="C861">
        <v>10156</v>
      </c>
    </row>
    <row r="862" spans="1:3" x14ac:dyDescent="0.3">
      <c r="A862" t="s">
        <v>20</v>
      </c>
      <c r="B862">
        <v>231</v>
      </c>
      <c r="C862">
        <v>10156</v>
      </c>
    </row>
    <row r="863" spans="1:3" x14ac:dyDescent="0.3">
      <c r="A863" t="s">
        <v>21</v>
      </c>
      <c r="B863">
        <v>31</v>
      </c>
      <c r="C863">
        <v>10156</v>
      </c>
    </row>
    <row r="864" spans="1:3" x14ac:dyDescent="0.3">
      <c r="A864" t="s">
        <v>22</v>
      </c>
      <c r="B864">
        <v>190</v>
      </c>
      <c r="C864">
        <v>10156</v>
      </c>
    </row>
    <row r="865" spans="1:3" x14ac:dyDescent="0.3">
      <c r="A865" t="s">
        <v>25</v>
      </c>
      <c r="B865" t="s">
        <v>123</v>
      </c>
      <c r="C865">
        <v>10156</v>
      </c>
    </row>
    <row r="866" spans="1:3" x14ac:dyDescent="0.3">
      <c r="A866" t="s">
        <v>7</v>
      </c>
      <c r="B866" t="s">
        <v>120</v>
      </c>
      <c r="C866">
        <v>5547</v>
      </c>
    </row>
    <row r="867" spans="1:3" x14ac:dyDescent="0.3">
      <c r="A867" t="s">
        <v>17</v>
      </c>
      <c r="B867">
        <v>1478</v>
      </c>
      <c r="C867">
        <v>5547</v>
      </c>
    </row>
    <row r="868" spans="1:3" x14ac:dyDescent="0.3">
      <c r="A868" t="s">
        <v>18</v>
      </c>
      <c r="B868">
        <v>19</v>
      </c>
      <c r="C868">
        <v>5547</v>
      </c>
    </row>
    <row r="869" spans="1:3" x14ac:dyDescent="0.3">
      <c r="A869" t="s">
        <v>19</v>
      </c>
      <c r="B869">
        <v>403</v>
      </c>
      <c r="C869">
        <v>5547</v>
      </c>
    </row>
    <row r="870" spans="1:3" x14ac:dyDescent="0.3">
      <c r="A870" t="s">
        <v>20</v>
      </c>
      <c r="B870">
        <v>0</v>
      </c>
      <c r="C870">
        <v>5547</v>
      </c>
    </row>
    <row r="871" spans="1:3" x14ac:dyDescent="0.3">
      <c r="A871" t="s">
        <v>21</v>
      </c>
      <c r="B871">
        <v>19</v>
      </c>
      <c r="C871">
        <v>5547</v>
      </c>
    </row>
    <row r="872" spans="1:3" x14ac:dyDescent="0.3">
      <c r="A872" t="s">
        <v>22</v>
      </c>
      <c r="B872">
        <v>0</v>
      </c>
      <c r="C872">
        <v>5547</v>
      </c>
    </row>
    <row r="873" spans="1:3" x14ac:dyDescent="0.3">
      <c r="A873" t="s">
        <v>25</v>
      </c>
      <c r="B873" t="s">
        <v>123</v>
      </c>
      <c r="C873">
        <v>5547</v>
      </c>
    </row>
    <row r="874" spans="1:3" x14ac:dyDescent="0.3">
      <c r="A874" t="s">
        <v>7</v>
      </c>
      <c r="B874" t="s">
        <v>120</v>
      </c>
      <c r="C874">
        <v>8362</v>
      </c>
    </row>
    <row r="875" spans="1:3" x14ac:dyDescent="0.3">
      <c r="A875" t="s">
        <v>17</v>
      </c>
      <c r="B875">
        <v>1478</v>
      </c>
      <c r="C875">
        <v>8362</v>
      </c>
    </row>
    <row r="876" spans="1:3" x14ac:dyDescent="0.3">
      <c r="A876" t="s">
        <v>18</v>
      </c>
      <c r="B876">
        <v>19</v>
      </c>
      <c r="C876">
        <v>8362</v>
      </c>
    </row>
    <row r="877" spans="1:3" x14ac:dyDescent="0.3">
      <c r="A877" t="s">
        <v>19</v>
      </c>
      <c r="B877">
        <v>403</v>
      </c>
      <c r="C877">
        <v>8362</v>
      </c>
    </row>
    <row r="878" spans="1:3" x14ac:dyDescent="0.3">
      <c r="A878" t="s">
        <v>20</v>
      </c>
      <c r="B878">
        <v>0</v>
      </c>
      <c r="C878">
        <v>8362</v>
      </c>
    </row>
    <row r="879" spans="1:3" x14ac:dyDescent="0.3">
      <c r="A879" t="s">
        <v>21</v>
      </c>
      <c r="B879">
        <v>19</v>
      </c>
      <c r="C879">
        <v>8362</v>
      </c>
    </row>
    <row r="880" spans="1:3" x14ac:dyDescent="0.3">
      <c r="A880" t="s">
        <v>22</v>
      </c>
      <c r="B880">
        <v>0</v>
      </c>
      <c r="C880">
        <v>8362</v>
      </c>
    </row>
    <row r="881" spans="1:3" x14ac:dyDescent="0.3">
      <c r="A881" t="s">
        <v>25</v>
      </c>
      <c r="B881" t="s">
        <v>123</v>
      </c>
      <c r="C881">
        <v>8362</v>
      </c>
    </row>
    <row r="882" spans="1:3" x14ac:dyDescent="0.3">
      <c r="A882" t="s">
        <v>7</v>
      </c>
      <c r="B882" t="s">
        <v>120</v>
      </c>
      <c r="C882">
        <v>5721</v>
      </c>
    </row>
    <row r="883" spans="1:3" x14ac:dyDescent="0.3">
      <c r="A883" t="s">
        <v>17</v>
      </c>
      <c r="B883">
        <v>611</v>
      </c>
      <c r="C883">
        <v>5721</v>
      </c>
    </row>
    <row r="884" spans="1:3" x14ac:dyDescent="0.3">
      <c r="A884" t="s">
        <v>18</v>
      </c>
      <c r="B884">
        <v>76</v>
      </c>
      <c r="C884">
        <v>5721</v>
      </c>
    </row>
    <row r="885" spans="1:3" x14ac:dyDescent="0.3">
      <c r="A885" t="s">
        <v>19</v>
      </c>
      <c r="B885">
        <v>749</v>
      </c>
      <c r="C885">
        <v>5721</v>
      </c>
    </row>
    <row r="886" spans="1:3" x14ac:dyDescent="0.3">
      <c r="A886" t="s">
        <v>20</v>
      </c>
      <c r="B886">
        <v>59</v>
      </c>
      <c r="C886">
        <v>5721</v>
      </c>
    </row>
    <row r="887" spans="1:3" x14ac:dyDescent="0.3">
      <c r="A887" t="s">
        <v>21</v>
      </c>
      <c r="B887">
        <v>45</v>
      </c>
      <c r="C887">
        <v>5721</v>
      </c>
    </row>
    <row r="888" spans="1:3" x14ac:dyDescent="0.3">
      <c r="A888" t="s">
        <v>22</v>
      </c>
      <c r="B888">
        <v>26</v>
      </c>
      <c r="C888">
        <v>5721</v>
      </c>
    </row>
    <row r="889" spans="1:3" x14ac:dyDescent="0.3">
      <c r="A889" t="s">
        <v>25</v>
      </c>
      <c r="B889" t="s">
        <v>123</v>
      </c>
      <c r="C889">
        <v>5721</v>
      </c>
    </row>
    <row r="890" spans="1:3" x14ac:dyDescent="0.3">
      <c r="A890" t="s">
        <v>7</v>
      </c>
      <c r="B890" t="s">
        <v>50</v>
      </c>
      <c r="C890">
        <v>8923</v>
      </c>
    </row>
    <row r="891" spans="1:3" x14ac:dyDescent="0.3">
      <c r="A891" t="s">
        <v>17</v>
      </c>
      <c r="B891">
        <v>514</v>
      </c>
      <c r="C891">
        <v>8923</v>
      </c>
    </row>
    <row r="892" spans="1:3" x14ac:dyDescent="0.3">
      <c r="A892" t="s">
        <v>18</v>
      </c>
      <c r="B892">
        <v>22</v>
      </c>
      <c r="C892">
        <v>8923</v>
      </c>
    </row>
    <row r="893" spans="1:3" x14ac:dyDescent="0.3">
      <c r="A893" t="s">
        <v>19</v>
      </c>
      <c r="B893">
        <v>732</v>
      </c>
      <c r="C893">
        <v>8923</v>
      </c>
    </row>
    <row r="894" spans="1:3" x14ac:dyDescent="0.3">
      <c r="A894" t="s">
        <v>20</v>
      </c>
      <c r="B894">
        <v>42</v>
      </c>
      <c r="C894">
        <v>8923</v>
      </c>
    </row>
    <row r="895" spans="1:3" x14ac:dyDescent="0.3">
      <c r="A895" t="s">
        <v>21</v>
      </c>
      <c r="B895">
        <v>198</v>
      </c>
      <c r="C895">
        <v>8923</v>
      </c>
    </row>
    <row r="896" spans="1:3" x14ac:dyDescent="0.3">
      <c r="A896" t="s">
        <v>22</v>
      </c>
      <c r="B896">
        <v>79</v>
      </c>
      <c r="C896">
        <v>8923</v>
      </c>
    </row>
    <row r="897" spans="1:3" x14ac:dyDescent="0.3">
      <c r="A897" t="s">
        <v>25</v>
      </c>
      <c r="B897" t="s">
        <v>121</v>
      </c>
      <c r="C897">
        <v>8923</v>
      </c>
    </row>
    <row r="898" spans="1:3" x14ac:dyDescent="0.3">
      <c r="A898" t="s">
        <v>7</v>
      </c>
      <c r="B898" t="s">
        <v>120</v>
      </c>
      <c r="C898">
        <v>2495</v>
      </c>
    </row>
    <row r="899" spans="1:3" x14ac:dyDescent="0.3">
      <c r="A899" t="s">
        <v>17</v>
      </c>
      <c r="B899">
        <v>217</v>
      </c>
      <c r="C899">
        <v>2495</v>
      </c>
    </row>
    <row r="900" spans="1:3" x14ac:dyDescent="0.3">
      <c r="A900" t="s">
        <v>18</v>
      </c>
      <c r="B900">
        <v>38</v>
      </c>
      <c r="C900">
        <v>2495</v>
      </c>
    </row>
    <row r="901" spans="1:3" x14ac:dyDescent="0.3">
      <c r="A901" t="s">
        <v>19</v>
      </c>
      <c r="B901">
        <v>350</v>
      </c>
      <c r="C901">
        <v>2495</v>
      </c>
    </row>
    <row r="902" spans="1:3" x14ac:dyDescent="0.3">
      <c r="A902" t="s">
        <v>20</v>
      </c>
      <c r="B902">
        <v>111</v>
      </c>
      <c r="C902">
        <v>2495</v>
      </c>
    </row>
    <row r="903" spans="1:3" x14ac:dyDescent="0.3">
      <c r="A903" t="s">
        <v>21</v>
      </c>
      <c r="B903">
        <v>85</v>
      </c>
      <c r="C903">
        <v>2495</v>
      </c>
    </row>
    <row r="904" spans="1:3" x14ac:dyDescent="0.3">
      <c r="A904" t="s">
        <v>22</v>
      </c>
      <c r="B904">
        <v>15</v>
      </c>
      <c r="C904">
        <v>2495</v>
      </c>
    </row>
    <row r="905" spans="1:3" x14ac:dyDescent="0.3">
      <c r="A905" t="s">
        <v>25</v>
      </c>
      <c r="B905" t="s">
        <v>121</v>
      </c>
      <c r="C905">
        <v>2495</v>
      </c>
    </row>
    <row r="906" spans="1:3" x14ac:dyDescent="0.3">
      <c r="A906" t="s">
        <v>7</v>
      </c>
      <c r="B906" t="s">
        <v>120</v>
      </c>
      <c r="C906">
        <v>3560</v>
      </c>
    </row>
    <row r="907" spans="1:3" x14ac:dyDescent="0.3">
      <c r="A907" t="s">
        <v>17</v>
      </c>
      <c r="B907">
        <v>901</v>
      </c>
      <c r="C907">
        <v>3560</v>
      </c>
    </row>
    <row r="908" spans="1:3" x14ac:dyDescent="0.3">
      <c r="A908" t="s">
        <v>18</v>
      </c>
      <c r="B908">
        <v>31</v>
      </c>
      <c r="C908">
        <v>3560</v>
      </c>
    </row>
    <row r="909" spans="1:3" x14ac:dyDescent="0.3">
      <c r="A909" t="s">
        <v>19</v>
      </c>
      <c r="B909">
        <v>345</v>
      </c>
      <c r="C909">
        <v>3560</v>
      </c>
    </row>
    <row r="910" spans="1:3" x14ac:dyDescent="0.3">
      <c r="A910" t="s">
        <v>20</v>
      </c>
      <c r="B910">
        <v>75</v>
      </c>
      <c r="C910">
        <v>3560</v>
      </c>
    </row>
    <row r="911" spans="1:3" x14ac:dyDescent="0.3">
      <c r="A911" t="s">
        <v>21</v>
      </c>
      <c r="B911">
        <v>31</v>
      </c>
      <c r="C911">
        <v>3560</v>
      </c>
    </row>
    <row r="912" spans="1:3" x14ac:dyDescent="0.3">
      <c r="A912" t="s">
        <v>22</v>
      </c>
      <c r="B912">
        <v>191</v>
      </c>
      <c r="C912">
        <v>3560</v>
      </c>
    </row>
    <row r="913" spans="1:3" x14ac:dyDescent="0.3">
      <c r="A913" t="s">
        <v>25</v>
      </c>
      <c r="B913" t="s">
        <v>121</v>
      </c>
      <c r="C913">
        <v>3560</v>
      </c>
    </row>
    <row r="914" spans="1:3" x14ac:dyDescent="0.3">
      <c r="A914" t="s">
        <v>7</v>
      </c>
      <c r="B914" t="s">
        <v>120</v>
      </c>
      <c r="C914">
        <v>241</v>
      </c>
    </row>
    <row r="915" spans="1:3" x14ac:dyDescent="0.3">
      <c r="A915" t="s">
        <v>17</v>
      </c>
      <c r="B915">
        <v>901</v>
      </c>
      <c r="C915">
        <v>241</v>
      </c>
    </row>
    <row r="916" spans="1:3" x14ac:dyDescent="0.3">
      <c r="A916" t="s">
        <v>18</v>
      </c>
      <c r="B916">
        <v>31</v>
      </c>
      <c r="C916">
        <v>241</v>
      </c>
    </row>
    <row r="917" spans="1:3" x14ac:dyDescent="0.3">
      <c r="A917" t="s">
        <v>19</v>
      </c>
      <c r="B917">
        <v>345</v>
      </c>
      <c r="C917">
        <v>241</v>
      </c>
    </row>
    <row r="918" spans="1:3" x14ac:dyDescent="0.3">
      <c r="A918" t="s">
        <v>20</v>
      </c>
      <c r="B918">
        <v>75</v>
      </c>
      <c r="C918">
        <v>241</v>
      </c>
    </row>
    <row r="919" spans="1:3" x14ac:dyDescent="0.3">
      <c r="A919" t="s">
        <v>21</v>
      </c>
      <c r="B919">
        <v>31</v>
      </c>
      <c r="C919">
        <v>241</v>
      </c>
    </row>
    <row r="920" spans="1:3" x14ac:dyDescent="0.3">
      <c r="A920" t="s">
        <v>22</v>
      </c>
      <c r="B920">
        <v>191</v>
      </c>
      <c r="C920">
        <v>241</v>
      </c>
    </row>
    <row r="921" spans="1:3" x14ac:dyDescent="0.3">
      <c r="A921" t="s">
        <v>25</v>
      </c>
      <c r="B921" t="s">
        <v>121</v>
      </c>
      <c r="C921">
        <v>241</v>
      </c>
    </row>
    <row r="922" spans="1:3" x14ac:dyDescent="0.3">
      <c r="A922" t="s">
        <v>7</v>
      </c>
      <c r="B922" t="s">
        <v>120</v>
      </c>
      <c r="C922">
        <v>7521</v>
      </c>
    </row>
    <row r="923" spans="1:3" x14ac:dyDescent="0.3">
      <c r="A923" t="s">
        <v>17</v>
      </c>
      <c r="B923">
        <v>901</v>
      </c>
      <c r="C923">
        <v>7521</v>
      </c>
    </row>
    <row r="924" spans="1:3" x14ac:dyDescent="0.3">
      <c r="A924" t="s">
        <v>18</v>
      </c>
      <c r="B924">
        <v>31</v>
      </c>
      <c r="C924">
        <v>7521</v>
      </c>
    </row>
    <row r="925" spans="1:3" x14ac:dyDescent="0.3">
      <c r="A925" t="s">
        <v>19</v>
      </c>
      <c r="B925">
        <v>345</v>
      </c>
      <c r="C925">
        <v>7521</v>
      </c>
    </row>
    <row r="926" spans="1:3" x14ac:dyDescent="0.3">
      <c r="A926" t="s">
        <v>20</v>
      </c>
      <c r="B926">
        <v>75</v>
      </c>
      <c r="C926">
        <v>7521</v>
      </c>
    </row>
    <row r="927" spans="1:3" x14ac:dyDescent="0.3">
      <c r="A927" t="s">
        <v>21</v>
      </c>
      <c r="B927">
        <v>31</v>
      </c>
      <c r="C927">
        <v>7521</v>
      </c>
    </row>
    <row r="928" spans="1:3" x14ac:dyDescent="0.3">
      <c r="A928" t="s">
        <v>22</v>
      </c>
      <c r="B928">
        <v>191</v>
      </c>
      <c r="C928">
        <v>7521</v>
      </c>
    </row>
    <row r="929" spans="1:3" x14ac:dyDescent="0.3">
      <c r="A929" t="s">
        <v>25</v>
      </c>
      <c r="B929" t="s">
        <v>121</v>
      </c>
      <c r="C929">
        <v>7521</v>
      </c>
    </row>
    <row r="930" spans="1:3" x14ac:dyDescent="0.3">
      <c r="A930" t="s">
        <v>7</v>
      </c>
      <c r="B930" t="s">
        <v>120</v>
      </c>
      <c r="C930">
        <v>10314</v>
      </c>
    </row>
    <row r="931" spans="1:3" x14ac:dyDescent="0.3">
      <c r="A931" t="s">
        <v>17</v>
      </c>
      <c r="B931">
        <v>847</v>
      </c>
      <c r="C931">
        <v>10314</v>
      </c>
    </row>
    <row r="932" spans="1:3" x14ac:dyDescent="0.3">
      <c r="A932" t="s">
        <v>18</v>
      </c>
      <c r="B932">
        <v>66</v>
      </c>
      <c r="C932">
        <v>10314</v>
      </c>
    </row>
    <row r="933" spans="1:3" x14ac:dyDescent="0.3">
      <c r="A933" t="s">
        <v>19</v>
      </c>
      <c r="B933">
        <v>119</v>
      </c>
      <c r="C933">
        <v>10314</v>
      </c>
    </row>
    <row r="934" spans="1:3" x14ac:dyDescent="0.3">
      <c r="A934" t="s">
        <v>20</v>
      </c>
      <c r="B934">
        <v>86</v>
      </c>
      <c r="C934">
        <v>10314</v>
      </c>
    </row>
    <row r="935" spans="1:3" x14ac:dyDescent="0.3">
      <c r="A935" t="s">
        <v>21</v>
      </c>
      <c r="B935">
        <v>89</v>
      </c>
      <c r="C935">
        <v>10314</v>
      </c>
    </row>
    <row r="936" spans="1:3" x14ac:dyDescent="0.3">
      <c r="A936" t="s">
        <v>22</v>
      </c>
      <c r="B936">
        <v>111</v>
      </c>
      <c r="C936">
        <v>10314</v>
      </c>
    </row>
    <row r="937" spans="1:3" x14ac:dyDescent="0.3">
      <c r="A937" t="s">
        <v>25</v>
      </c>
      <c r="B937" t="s">
        <v>123</v>
      </c>
      <c r="C937">
        <v>10314</v>
      </c>
    </row>
    <row r="938" spans="1:3" x14ac:dyDescent="0.3">
      <c r="A938" t="s">
        <v>7</v>
      </c>
      <c r="B938" t="s">
        <v>50</v>
      </c>
      <c r="C938">
        <v>5538</v>
      </c>
    </row>
    <row r="939" spans="1:3" x14ac:dyDescent="0.3">
      <c r="A939" t="s">
        <v>17</v>
      </c>
      <c r="B939">
        <v>897</v>
      </c>
      <c r="C939">
        <v>5538</v>
      </c>
    </row>
    <row r="940" spans="1:3" x14ac:dyDescent="0.3">
      <c r="A940" t="s">
        <v>18</v>
      </c>
      <c r="B940">
        <v>161</v>
      </c>
      <c r="C940">
        <v>5538</v>
      </c>
    </row>
    <row r="941" spans="1:3" x14ac:dyDescent="0.3">
      <c r="A941" t="s">
        <v>19</v>
      </c>
      <c r="B941">
        <v>430</v>
      </c>
      <c r="C941">
        <v>5538</v>
      </c>
    </row>
    <row r="942" spans="1:3" x14ac:dyDescent="0.3">
      <c r="A942" t="s">
        <v>20</v>
      </c>
      <c r="B942">
        <v>186</v>
      </c>
      <c r="C942">
        <v>5538</v>
      </c>
    </row>
    <row r="943" spans="1:3" x14ac:dyDescent="0.3">
      <c r="A943" t="s">
        <v>21</v>
      </c>
      <c r="B943">
        <v>161</v>
      </c>
      <c r="C943">
        <v>5538</v>
      </c>
    </row>
    <row r="944" spans="1:3" x14ac:dyDescent="0.3">
      <c r="A944" t="s">
        <v>22</v>
      </c>
      <c r="B944">
        <v>27</v>
      </c>
      <c r="C944">
        <v>5538</v>
      </c>
    </row>
    <row r="945" spans="1:3" x14ac:dyDescent="0.3">
      <c r="A945" t="s">
        <v>25</v>
      </c>
      <c r="B945" t="s">
        <v>121</v>
      </c>
      <c r="C945">
        <v>5538</v>
      </c>
    </row>
    <row r="946" spans="1:3" x14ac:dyDescent="0.3">
      <c r="A946" t="s">
        <v>7</v>
      </c>
      <c r="B946" t="s">
        <v>50</v>
      </c>
      <c r="C946">
        <v>3910</v>
      </c>
    </row>
    <row r="947" spans="1:3" x14ac:dyDescent="0.3">
      <c r="A947" t="s">
        <v>17</v>
      </c>
      <c r="B947">
        <v>897</v>
      </c>
      <c r="C947">
        <v>3910</v>
      </c>
    </row>
    <row r="948" spans="1:3" x14ac:dyDescent="0.3">
      <c r="A948" t="s">
        <v>18</v>
      </c>
      <c r="B948">
        <v>161</v>
      </c>
      <c r="C948">
        <v>3910</v>
      </c>
    </row>
    <row r="949" spans="1:3" x14ac:dyDescent="0.3">
      <c r="A949" t="s">
        <v>19</v>
      </c>
      <c r="B949">
        <v>430</v>
      </c>
      <c r="C949">
        <v>3910</v>
      </c>
    </row>
    <row r="950" spans="1:3" x14ac:dyDescent="0.3">
      <c r="A950" t="s">
        <v>20</v>
      </c>
      <c r="B950">
        <v>186</v>
      </c>
      <c r="C950">
        <v>3910</v>
      </c>
    </row>
    <row r="951" spans="1:3" x14ac:dyDescent="0.3">
      <c r="A951" t="s">
        <v>21</v>
      </c>
      <c r="B951">
        <v>161</v>
      </c>
      <c r="C951">
        <v>3910</v>
      </c>
    </row>
    <row r="952" spans="1:3" x14ac:dyDescent="0.3">
      <c r="A952" t="s">
        <v>22</v>
      </c>
      <c r="B952">
        <v>27</v>
      </c>
      <c r="C952">
        <v>3910</v>
      </c>
    </row>
    <row r="953" spans="1:3" x14ac:dyDescent="0.3">
      <c r="A953" t="s">
        <v>25</v>
      </c>
      <c r="B953" t="s">
        <v>121</v>
      </c>
      <c r="C953">
        <v>3910</v>
      </c>
    </row>
    <row r="954" spans="1:3" x14ac:dyDescent="0.3">
      <c r="A954" t="s">
        <v>7</v>
      </c>
      <c r="B954" t="s">
        <v>120</v>
      </c>
      <c r="C954">
        <v>6274</v>
      </c>
    </row>
    <row r="955" spans="1:3" x14ac:dyDescent="0.3">
      <c r="A955" t="s">
        <v>17</v>
      </c>
      <c r="B955">
        <v>1076</v>
      </c>
      <c r="C955">
        <v>6274</v>
      </c>
    </row>
    <row r="956" spans="1:3" x14ac:dyDescent="0.3">
      <c r="A956" t="s">
        <v>18</v>
      </c>
      <c r="B956">
        <v>16</v>
      </c>
      <c r="C956">
        <v>6274</v>
      </c>
    </row>
    <row r="957" spans="1:3" x14ac:dyDescent="0.3">
      <c r="A957" t="s">
        <v>19</v>
      </c>
      <c r="B957">
        <v>417</v>
      </c>
      <c r="C957">
        <v>6274</v>
      </c>
    </row>
    <row r="958" spans="1:3" x14ac:dyDescent="0.3">
      <c r="A958" t="s">
        <v>20</v>
      </c>
      <c r="B958">
        <v>42</v>
      </c>
      <c r="C958">
        <v>6274</v>
      </c>
    </row>
    <row r="959" spans="1:3" x14ac:dyDescent="0.3">
      <c r="A959" t="s">
        <v>21</v>
      </c>
      <c r="B959">
        <v>48</v>
      </c>
      <c r="C959">
        <v>6274</v>
      </c>
    </row>
    <row r="960" spans="1:3" x14ac:dyDescent="0.3">
      <c r="A960" t="s">
        <v>22</v>
      </c>
      <c r="B960">
        <v>16</v>
      </c>
      <c r="C960">
        <v>6274</v>
      </c>
    </row>
    <row r="961" spans="1:3" x14ac:dyDescent="0.3">
      <c r="A961" t="s">
        <v>25</v>
      </c>
      <c r="B961" t="s">
        <v>123</v>
      </c>
      <c r="C961">
        <v>6274</v>
      </c>
    </row>
    <row r="962" spans="1:3" x14ac:dyDescent="0.3">
      <c r="A962" t="s">
        <v>7</v>
      </c>
      <c r="B962" t="s">
        <v>120</v>
      </c>
      <c r="C962">
        <v>10286</v>
      </c>
    </row>
    <row r="963" spans="1:3" x14ac:dyDescent="0.3">
      <c r="A963" t="s">
        <v>17</v>
      </c>
      <c r="B963">
        <v>318</v>
      </c>
      <c r="C963">
        <v>10286</v>
      </c>
    </row>
    <row r="964" spans="1:3" x14ac:dyDescent="0.3">
      <c r="A964" t="s">
        <v>18</v>
      </c>
      <c r="B964">
        <v>8</v>
      </c>
      <c r="C964">
        <v>10286</v>
      </c>
    </row>
    <row r="965" spans="1:3" x14ac:dyDescent="0.3">
      <c r="A965" t="s">
        <v>19</v>
      </c>
      <c r="B965">
        <v>407</v>
      </c>
      <c r="C965">
        <v>10286</v>
      </c>
    </row>
    <row r="966" spans="1:3" x14ac:dyDescent="0.3">
      <c r="A966" t="s">
        <v>20</v>
      </c>
      <c r="B966">
        <v>150</v>
      </c>
      <c r="C966">
        <v>10286</v>
      </c>
    </row>
    <row r="967" spans="1:3" x14ac:dyDescent="0.3">
      <c r="A967" t="s">
        <v>21</v>
      </c>
      <c r="B967">
        <v>35</v>
      </c>
      <c r="C967">
        <v>10286</v>
      </c>
    </row>
    <row r="968" spans="1:3" x14ac:dyDescent="0.3">
      <c r="A968" t="s">
        <v>22</v>
      </c>
      <c r="B968">
        <v>8</v>
      </c>
      <c r="C968">
        <v>10286</v>
      </c>
    </row>
    <row r="969" spans="1:3" x14ac:dyDescent="0.3">
      <c r="A969" t="s">
        <v>25</v>
      </c>
      <c r="B969" t="s">
        <v>122</v>
      </c>
      <c r="C969">
        <v>10286</v>
      </c>
    </row>
    <row r="970" spans="1:3" x14ac:dyDescent="0.3">
      <c r="A970" t="s">
        <v>7</v>
      </c>
      <c r="B970" t="s">
        <v>50</v>
      </c>
      <c r="C970">
        <v>9799</v>
      </c>
    </row>
    <row r="971" spans="1:3" x14ac:dyDescent="0.3">
      <c r="A971" t="s">
        <v>17</v>
      </c>
      <c r="B971">
        <v>866</v>
      </c>
      <c r="C971">
        <v>9799</v>
      </c>
    </row>
    <row r="972" spans="1:3" x14ac:dyDescent="0.3">
      <c r="A972" t="s">
        <v>18</v>
      </c>
      <c r="B972">
        <v>21</v>
      </c>
      <c r="C972">
        <v>9799</v>
      </c>
    </row>
    <row r="973" spans="1:3" x14ac:dyDescent="0.3">
      <c r="A973" t="s">
        <v>19</v>
      </c>
      <c r="B973">
        <v>151</v>
      </c>
      <c r="C973">
        <v>9799</v>
      </c>
    </row>
    <row r="974" spans="1:3" x14ac:dyDescent="0.3">
      <c r="A974" t="s">
        <v>20</v>
      </c>
      <c r="B974">
        <v>28</v>
      </c>
      <c r="C974">
        <v>9799</v>
      </c>
    </row>
    <row r="975" spans="1:3" x14ac:dyDescent="0.3">
      <c r="A975" t="s">
        <v>21</v>
      </c>
      <c r="B975">
        <v>21</v>
      </c>
      <c r="C975">
        <v>9799</v>
      </c>
    </row>
    <row r="976" spans="1:3" x14ac:dyDescent="0.3">
      <c r="A976" t="s">
        <v>22</v>
      </c>
      <c r="B976">
        <v>86</v>
      </c>
      <c r="C976">
        <v>9799</v>
      </c>
    </row>
    <row r="977" spans="1:3" x14ac:dyDescent="0.3">
      <c r="A977" t="s">
        <v>25</v>
      </c>
      <c r="B977" t="s">
        <v>122</v>
      </c>
      <c r="C977">
        <v>9799</v>
      </c>
    </row>
    <row r="978" spans="1:3" x14ac:dyDescent="0.3">
      <c r="A978" t="s">
        <v>7</v>
      </c>
      <c r="B978" t="s">
        <v>120</v>
      </c>
      <c r="C978">
        <v>1150</v>
      </c>
    </row>
    <row r="979" spans="1:3" x14ac:dyDescent="0.3">
      <c r="A979" t="s">
        <v>17</v>
      </c>
      <c r="B979">
        <v>755</v>
      </c>
      <c r="C979">
        <v>1150</v>
      </c>
    </row>
    <row r="980" spans="1:3" x14ac:dyDescent="0.3">
      <c r="A980" t="s">
        <v>18</v>
      </c>
      <c r="B980">
        <v>144</v>
      </c>
      <c r="C980">
        <v>1150</v>
      </c>
    </row>
    <row r="981" spans="1:3" x14ac:dyDescent="0.3">
      <c r="A981" t="s">
        <v>19</v>
      </c>
      <c r="B981">
        <v>562</v>
      </c>
      <c r="C981">
        <v>1150</v>
      </c>
    </row>
    <row r="982" spans="1:3" x14ac:dyDescent="0.3">
      <c r="A982" t="s">
        <v>20</v>
      </c>
      <c r="B982">
        <v>104</v>
      </c>
      <c r="C982">
        <v>1150</v>
      </c>
    </row>
    <row r="983" spans="1:3" x14ac:dyDescent="0.3">
      <c r="A983" t="s">
        <v>21</v>
      </c>
      <c r="B983">
        <v>64</v>
      </c>
      <c r="C983">
        <v>1150</v>
      </c>
    </row>
    <row r="984" spans="1:3" x14ac:dyDescent="0.3">
      <c r="A984" t="s">
        <v>22</v>
      </c>
      <c r="B984">
        <v>224</v>
      </c>
      <c r="C984">
        <v>1150</v>
      </c>
    </row>
    <row r="985" spans="1:3" x14ac:dyDescent="0.3">
      <c r="A985" t="s">
        <v>25</v>
      </c>
      <c r="B985" t="s">
        <v>121</v>
      </c>
      <c r="C985">
        <v>1150</v>
      </c>
    </row>
    <row r="986" spans="1:3" x14ac:dyDescent="0.3">
      <c r="A986" t="s">
        <v>7</v>
      </c>
      <c r="B986" t="s">
        <v>50</v>
      </c>
      <c r="C986">
        <v>3005</v>
      </c>
    </row>
    <row r="987" spans="1:3" x14ac:dyDescent="0.3">
      <c r="A987" t="s">
        <v>17</v>
      </c>
      <c r="B987">
        <v>530</v>
      </c>
      <c r="C987">
        <v>3005</v>
      </c>
    </row>
    <row r="988" spans="1:3" x14ac:dyDescent="0.3">
      <c r="A988" t="s">
        <v>18</v>
      </c>
      <c r="B988">
        <v>117</v>
      </c>
      <c r="C988">
        <v>3005</v>
      </c>
    </row>
    <row r="989" spans="1:3" x14ac:dyDescent="0.3">
      <c r="A989" t="s">
        <v>19</v>
      </c>
      <c r="B989">
        <v>678</v>
      </c>
      <c r="C989">
        <v>3005</v>
      </c>
    </row>
    <row r="990" spans="1:3" x14ac:dyDescent="0.3">
      <c r="A990" t="s">
        <v>20</v>
      </c>
      <c r="B990">
        <v>134</v>
      </c>
      <c r="C990">
        <v>3005</v>
      </c>
    </row>
    <row r="991" spans="1:3" x14ac:dyDescent="0.3">
      <c r="A991" t="s">
        <v>21</v>
      </c>
      <c r="B991">
        <v>44</v>
      </c>
      <c r="C991">
        <v>3005</v>
      </c>
    </row>
    <row r="992" spans="1:3" x14ac:dyDescent="0.3">
      <c r="A992" t="s">
        <v>22</v>
      </c>
      <c r="B992">
        <v>147</v>
      </c>
      <c r="C992">
        <v>3005</v>
      </c>
    </row>
    <row r="993" spans="1:3" x14ac:dyDescent="0.3">
      <c r="A993" t="s">
        <v>25</v>
      </c>
      <c r="B993" t="s">
        <v>121</v>
      </c>
      <c r="C993">
        <v>3005</v>
      </c>
    </row>
    <row r="994" spans="1:3" x14ac:dyDescent="0.3">
      <c r="A994" t="s">
        <v>7</v>
      </c>
      <c r="B994" t="s">
        <v>120</v>
      </c>
      <c r="C994">
        <v>477</v>
      </c>
    </row>
    <row r="995" spans="1:3" x14ac:dyDescent="0.3">
      <c r="A995" t="s">
        <v>17</v>
      </c>
      <c r="B995">
        <v>1060</v>
      </c>
      <c r="C995">
        <v>477</v>
      </c>
    </row>
    <row r="996" spans="1:3" x14ac:dyDescent="0.3">
      <c r="A996" t="s">
        <v>18</v>
      </c>
      <c r="B996">
        <v>61</v>
      </c>
      <c r="C996">
        <v>477</v>
      </c>
    </row>
    <row r="997" spans="1:3" x14ac:dyDescent="0.3">
      <c r="A997" t="s">
        <v>19</v>
      </c>
      <c r="B997">
        <v>835</v>
      </c>
      <c r="C997">
        <v>477</v>
      </c>
    </row>
    <row r="998" spans="1:3" x14ac:dyDescent="0.3">
      <c r="A998" t="s">
        <v>20</v>
      </c>
      <c r="B998">
        <v>80</v>
      </c>
      <c r="C998">
        <v>477</v>
      </c>
    </row>
    <row r="999" spans="1:3" x14ac:dyDescent="0.3">
      <c r="A999" t="s">
        <v>21</v>
      </c>
      <c r="B999">
        <v>20</v>
      </c>
      <c r="C999">
        <v>477</v>
      </c>
    </row>
    <row r="1000" spans="1:3" x14ac:dyDescent="0.3">
      <c r="A1000" t="s">
        <v>22</v>
      </c>
      <c r="B1000">
        <v>101</v>
      </c>
      <c r="C1000">
        <v>477</v>
      </c>
    </row>
    <row r="1001" spans="1:3" x14ac:dyDescent="0.3">
      <c r="A1001" t="s">
        <v>25</v>
      </c>
      <c r="B1001" t="s">
        <v>121</v>
      </c>
      <c r="C1001">
        <v>477</v>
      </c>
    </row>
    <row r="1002" spans="1:3" x14ac:dyDescent="0.3">
      <c r="A1002" t="s">
        <v>7</v>
      </c>
      <c r="B1002" t="s">
        <v>120</v>
      </c>
      <c r="C1002">
        <v>6974</v>
      </c>
    </row>
    <row r="1003" spans="1:3" x14ac:dyDescent="0.3">
      <c r="A1003" t="s">
        <v>17</v>
      </c>
      <c r="B1003">
        <v>518</v>
      </c>
      <c r="C1003">
        <v>6974</v>
      </c>
    </row>
    <row r="1004" spans="1:3" x14ac:dyDescent="0.3">
      <c r="A1004" t="s">
        <v>18</v>
      </c>
      <c r="B1004">
        <v>42</v>
      </c>
      <c r="C1004">
        <v>6974</v>
      </c>
    </row>
    <row r="1005" spans="1:3" x14ac:dyDescent="0.3">
      <c r="A1005" t="s">
        <v>19</v>
      </c>
      <c r="B1005">
        <v>742</v>
      </c>
      <c r="C1005">
        <v>6974</v>
      </c>
    </row>
    <row r="1006" spans="1:3" x14ac:dyDescent="0.3">
      <c r="A1006" t="s">
        <v>20</v>
      </c>
      <c r="B1006">
        <v>55</v>
      </c>
      <c r="C1006">
        <v>6974</v>
      </c>
    </row>
    <row r="1007" spans="1:3" x14ac:dyDescent="0.3">
      <c r="A1007" t="s">
        <v>21</v>
      </c>
      <c r="B1007">
        <v>56</v>
      </c>
      <c r="C1007">
        <v>6974</v>
      </c>
    </row>
    <row r="1008" spans="1:3" x14ac:dyDescent="0.3">
      <c r="A1008" t="s">
        <v>22</v>
      </c>
      <c r="B1008">
        <v>84</v>
      </c>
      <c r="C1008">
        <v>6974</v>
      </c>
    </row>
    <row r="1009" spans="1:3" x14ac:dyDescent="0.3">
      <c r="A1009" t="s">
        <v>25</v>
      </c>
      <c r="B1009" t="s">
        <v>121</v>
      </c>
      <c r="C1009">
        <v>6974</v>
      </c>
    </row>
    <row r="1010" spans="1:3" x14ac:dyDescent="0.3">
      <c r="A1010" t="s">
        <v>7</v>
      </c>
      <c r="B1010" t="s">
        <v>50</v>
      </c>
      <c r="C1010">
        <v>4974</v>
      </c>
    </row>
    <row r="1011" spans="1:3" x14ac:dyDescent="0.3">
      <c r="A1011" t="s">
        <v>17</v>
      </c>
      <c r="B1011">
        <v>433</v>
      </c>
      <c r="C1011">
        <v>4974</v>
      </c>
    </row>
    <row r="1012" spans="1:3" x14ac:dyDescent="0.3">
      <c r="A1012" t="s">
        <v>18</v>
      </c>
      <c r="B1012">
        <v>89</v>
      </c>
      <c r="C1012">
        <v>4974</v>
      </c>
    </row>
    <row r="1013" spans="1:3" x14ac:dyDescent="0.3">
      <c r="A1013" t="s">
        <v>19</v>
      </c>
      <c r="B1013">
        <v>650</v>
      </c>
      <c r="C1013">
        <v>4974</v>
      </c>
    </row>
    <row r="1014" spans="1:3" x14ac:dyDescent="0.3">
      <c r="A1014" t="s">
        <v>20</v>
      </c>
      <c r="B1014">
        <v>16</v>
      </c>
      <c r="C1014">
        <v>4974</v>
      </c>
    </row>
    <row r="1015" spans="1:3" x14ac:dyDescent="0.3">
      <c r="A1015" t="s">
        <v>21</v>
      </c>
      <c r="B1015">
        <v>102</v>
      </c>
      <c r="C1015">
        <v>4974</v>
      </c>
    </row>
    <row r="1016" spans="1:3" x14ac:dyDescent="0.3">
      <c r="A1016" t="s">
        <v>22</v>
      </c>
      <c r="B1016">
        <v>102</v>
      </c>
      <c r="C1016">
        <v>4974</v>
      </c>
    </row>
    <row r="1017" spans="1:3" x14ac:dyDescent="0.3">
      <c r="A1017" t="s">
        <v>25</v>
      </c>
      <c r="B1017" t="s">
        <v>121</v>
      </c>
      <c r="C1017">
        <v>4974</v>
      </c>
    </row>
    <row r="1018" spans="1:3" x14ac:dyDescent="0.3">
      <c r="A1018" t="s">
        <v>7</v>
      </c>
      <c r="B1018" t="s">
        <v>50</v>
      </c>
      <c r="C1018">
        <v>4427</v>
      </c>
    </row>
    <row r="1019" spans="1:3" x14ac:dyDescent="0.3">
      <c r="A1019" t="s">
        <v>17</v>
      </c>
      <c r="B1019">
        <v>536</v>
      </c>
      <c r="C1019">
        <v>4427</v>
      </c>
    </row>
    <row r="1020" spans="1:3" x14ac:dyDescent="0.3">
      <c r="A1020" t="s">
        <v>18</v>
      </c>
      <c r="B1020">
        <v>27</v>
      </c>
      <c r="C1020">
        <v>4427</v>
      </c>
    </row>
    <row r="1021" spans="1:3" x14ac:dyDescent="0.3">
      <c r="A1021" t="s">
        <v>19</v>
      </c>
      <c r="B1021">
        <v>590</v>
      </c>
      <c r="C1021">
        <v>4427</v>
      </c>
    </row>
    <row r="1022" spans="1:3" x14ac:dyDescent="0.3">
      <c r="A1022" t="s">
        <v>20</v>
      </c>
      <c r="B1022">
        <v>38</v>
      </c>
      <c r="C1022">
        <v>4427</v>
      </c>
    </row>
    <row r="1023" spans="1:3" x14ac:dyDescent="0.3">
      <c r="A1023" t="s">
        <v>21</v>
      </c>
      <c r="B1023">
        <v>107</v>
      </c>
      <c r="C1023">
        <v>4427</v>
      </c>
    </row>
    <row r="1024" spans="1:3" x14ac:dyDescent="0.3">
      <c r="A1024" t="s">
        <v>22</v>
      </c>
      <c r="B1024">
        <v>67</v>
      </c>
      <c r="C1024">
        <v>4427</v>
      </c>
    </row>
    <row r="1025" spans="1:3" x14ac:dyDescent="0.3">
      <c r="A1025" t="s">
        <v>25</v>
      </c>
      <c r="B1025" t="s">
        <v>121</v>
      </c>
      <c r="C1025">
        <v>4427</v>
      </c>
    </row>
    <row r="1026" spans="1:3" x14ac:dyDescent="0.3">
      <c r="A1026" t="s">
        <v>7</v>
      </c>
      <c r="B1026" t="s">
        <v>120</v>
      </c>
      <c r="C1026">
        <v>9010</v>
      </c>
    </row>
    <row r="1027" spans="1:3" x14ac:dyDescent="0.3">
      <c r="A1027" t="s">
        <v>17</v>
      </c>
      <c r="B1027">
        <v>968</v>
      </c>
      <c r="C1027">
        <v>9010</v>
      </c>
    </row>
    <row r="1028" spans="1:3" x14ac:dyDescent="0.3">
      <c r="A1028" t="s">
        <v>18</v>
      </c>
      <c r="B1028">
        <v>147</v>
      </c>
      <c r="C1028">
        <v>9010</v>
      </c>
    </row>
    <row r="1029" spans="1:3" x14ac:dyDescent="0.3">
      <c r="A1029" t="s">
        <v>19</v>
      </c>
      <c r="B1029">
        <v>842</v>
      </c>
      <c r="C1029">
        <v>9010</v>
      </c>
    </row>
    <row r="1030" spans="1:3" x14ac:dyDescent="0.3">
      <c r="A1030" t="s">
        <v>20</v>
      </c>
      <c r="B1030">
        <v>137</v>
      </c>
      <c r="C1030">
        <v>9010</v>
      </c>
    </row>
    <row r="1031" spans="1:3" x14ac:dyDescent="0.3">
      <c r="A1031" t="s">
        <v>21</v>
      </c>
      <c r="B1031">
        <v>42</v>
      </c>
      <c r="C1031">
        <v>9010</v>
      </c>
    </row>
    <row r="1032" spans="1:3" x14ac:dyDescent="0.3">
      <c r="A1032" t="s">
        <v>22</v>
      </c>
      <c r="B1032">
        <v>210</v>
      </c>
      <c r="C1032">
        <v>9010</v>
      </c>
    </row>
    <row r="1033" spans="1:3" x14ac:dyDescent="0.3">
      <c r="A1033" t="s">
        <v>25</v>
      </c>
      <c r="B1033" t="s">
        <v>121</v>
      </c>
      <c r="C1033">
        <v>9010</v>
      </c>
    </row>
    <row r="1034" spans="1:3" x14ac:dyDescent="0.3">
      <c r="A1034" t="s">
        <v>7</v>
      </c>
      <c r="B1034" t="s">
        <v>120</v>
      </c>
      <c r="C1034">
        <v>9286</v>
      </c>
    </row>
    <row r="1035" spans="1:3" x14ac:dyDescent="0.3">
      <c r="A1035" t="s">
        <v>17</v>
      </c>
      <c r="B1035">
        <v>407</v>
      </c>
      <c r="C1035">
        <v>9286</v>
      </c>
    </row>
    <row r="1036" spans="1:3" x14ac:dyDescent="0.3">
      <c r="A1036" t="s">
        <v>18</v>
      </c>
      <c r="B1036">
        <v>28</v>
      </c>
      <c r="C1036">
        <v>9286</v>
      </c>
    </row>
    <row r="1037" spans="1:3" x14ac:dyDescent="0.3">
      <c r="A1037" t="s">
        <v>19</v>
      </c>
      <c r="B1037">
        <v>100</v>
      </c>
      <c r="C1037">
        <v>9286</v>
      </c>
    </row>
    <row r="1038" spans="1:3" x14ac:dyDescent="0.3">
      <c r="A1038" t="s">
        <v>20</v>
      </c>
      <c r="B1038">
        <v>120</v>
      </c>
      <c r="C1038">
        <v>9286</v>
      </c>
    </row>
    <row r="1039" spans="1:3" x14ac:dyDescent="0.3">
      <c r="A1039" t="s">
        <v>21</v>
      </c>
      <c r="B1039">
        <v>74</v>
      </c>
      <c r="C1039">
        <v>9286</v>
      </c>
    </row>
    <row r="1040" spans="1:3" x14ac:dyDescent="0.3">
      <c r="A1040" t="s">
        <v>22</v>
      </c>
      <c r="B1040">
        <v>18</v>
      </c>
      <c r="C1040">
        <v>9286</v>
      </c>
    </row>
    <row r="1041" spans="1:3" x14ac:dyDescent="0.3">
      <c r="A1041" t="s">
        <v>25</v>
      </c>
      <c r="B1041" t="s">
        <v>121</v>
      </c>
      <c r="C1041">
        <v>9286</v>
      </c>
    </row>
    <row r="1042" spans="1:3" x14ac:dyDescent="0.3">
      <c r="A1042" t="s">
        <v>7</v>
      </c>
      <c r="B1042" t="s">
        <v>120</v>
      </c>
      <c r="C1042">
        <v>5031</v>
      </c>
    </row>
    <row r="1043" spans="1:3" x14ac:dyDescent="0.3">
      <c r="A1043" t="s">
        <v>17</v>
      </c>
      <c r="B1043">
        <v>777</v>
      </c>
      <c r="C1043">
        <v>5031</v>
      </c>
    </row>
    <row r="1044" spans="1:3" x14ac:dyDescent="0.3">
      <c r="A1044" t="s">
        <v>18</v>
      </c>
      <c r="B1044">
        <v>35</v>
      </c>
      <c r="C1044">
        <v>5031</v>
      </c>
    </row>
    <row r="1045" spans="1:3" x14ac:dyDescent="0.3">
      <c r="A1045" t="s">
        <v>19</v>
      </c>
      <c r="B1045">
        <v>731</v>
      </c>
      <c r="C1045">
        <v>5031</v>
      </c>
    </row>
    <row r="1046" spans="1:3" x14ac:dyDescent="0.3">
      <c r="A1046" t="s">
        <v>20</v>
      </c>
      <c r="B1046">
        <v>39</v>
      </c>
      <c r="C1046">
        <v>5031</v>
      </c>
    </row>
    <row r="1047" spans="1:3" x14ac:dyDescent="0.3">
      <c r="A1047" t="s">
        <v>21</v>
      </c>
      <c r="B1047">
        <v>137</v>
      </c>
      <c r="C1047">
        <v>5031</v>
      </c>
    </row>
    <row r="1048" spans="1:3" x14ac:dyDescent="0.3">
      <c r="A1048" t="s">
        <v>22</v>
      </c>
      <c r="B1048">
        <v>114</v>
      </c>
      <c r="C1048">
        <v>5031</v>
      </c>
    </row>
    <row r="1049" spans="1:3" x14ac:dyDescent="0.3">
      <c r="A1049" t="s">
        <v>25</v>
      </c>
      <c r="B1049" t="s">
        <v>121</v>
      </c>
      <c r="C1049">
        <v>5031</v>
      </c>
    </row>
    <row r="1050" spans="1:3" x14ac:dyDescent="0.3">
      <c r="A1050" t="s">
        <v>7</v>
      </c>
      <c r="B1050" t="s">
        <v>120</v>
      </c>
      <c r="C1050">
        <v>8931</v>
      </c>
    </row>
    <row r="1051" spans="1:3" x14ac:dyDescent="0.3">
      <c r="A1051" t="s">
        <v>17</v>
      </c>
      <c r="B1051">
        <v>812</v>
      </c>
      <c r="C1051">
        <v>8931</v>
      </c>
    </row>
    <row r="1052" spans="1:3" x14ac:dyDescent="0.3">
      <c r="A1052" t="s">
        <v>18</v>
      </c>
      <c r="B1052">
        <v>99</v>
      </c>
      <c r="C1052">
        <v>8931</v>
      </c>
    </row>
    <row r="1053" spans="1:3" x14ac:dyDescent="0.3">
      <c r="A1053" t="s">
        <v>19</v>
      </c>
      <c r="B1053">
        <v>431</v>
      </c>
      <c r="C1053">
        <v>8931</v>
      </c>
    </row>
    <row r="1054" spans="1:3" x14ac:dyDescent="0.3">
      <c r="A1054" t="s">
        <v>20</v>
      </c>
      <c r="B1054">
        <v>237</v>
      </c>
      <c r="C1054">
        <v>8931</v>
      </c>
    </row>
    <row r="1055" spans="1:3" x14ac:dyDescent="0.3">
      <c r="A1055" t="s">
        <v>21</v>
      </c>
      <c r="B1055">
        <v>149</v>
      </c>
      <c r="C1055">
        <v>8931</v>
      </c>
    </row>
    <row r="1056" spans="1:3" x14ac:dyDescent="0.3">
      <c r="A1056" t="s">
        <v>22</v>
      </c>
      <c r="B1056">
        <v>33</v>
      </c>
      <c r="C1056">
        <v>8931</v>
      </c>
    </row>
    <row r="1057" spans="1:3" x14ac:dyDescent="0.3">
      <c r="A1057" t="s">
        <v>25</v>
      </c>
      <c r="B1057" t="s">
        <v>123</v>
      </c>
      <c r="C1057">
        <v>8931</v>
      </c>
    </row>
    <row r="1058" spans="1:3" x14ac:dyDescent="0.3">
      <c r="A1058" t="s">
        <v>7</v>
      </c>
      <c r="B1058" t="s">
        <v>120</v>
      </c>
      <c r="C1058">
        <v>9560</v>
      </c>
    </row>
    <row r="1059" spans="1:3" x14ac:dyDescent="0.3">
      <c r="A1059" t="s">
        <v>17</v>
      </c>
      <c r="B1059">
        <v>856</v>
      </c>
      <c r="C1059">
        <v>9560</v>
      </c>
    </row>
    <row r="1060" spans="1:3" x14ac:dyDescent="0.3">
      <c r="A1060" t="s">
        <v>18</v>
      </c>
      <c r="B1060">
        <v>61</v>
      </c>
      <c r="C1060">
        <v>9560</v>
      </c>
    </row>
    <row r="1061" spans="1:3" x14ac:dyDescent="0.3">
      <c r="A1061" t="s">
        <v>19</v>
      </c>
      <c r="B1061">
        <v>570</v>
      </c>
      <c r="C1061">
        <v>9560</v>
      </c>
    </row>
    <row r="1062" spans="1:3" x14ac:dyDescent="0.3">
      <c r="A1062" t="s">
        <v>20</v>
      </c>
      <c r="B1062">
        <v>40</v>
      </c>
      <c r="C1062">
        <v>9560</v>
      </c>
    </row>
    <row r="1063" spans="1:3" x14ac:dyDescent="0.3">
      <c r="A1063" t="s">
        <v>21</v>
      </c>
      <c r="B1063">
        <v>25</v>
      </c>
      <c r="C1063">
        <v>9560</v>
      </c>
    </row>
    <row r="1064" spans="1:3" x14ac:dyDescent="0.3">
      <c r="A1064" t="s">
        <v>22</v>
      </c>
      <c r="B1064">
        <v>122</v>
      </c>
      <c r="C1064">
        <v>9560</v>
      </c>
    </row>
    <row r="1065" spans="1:3" x14ac:dyDescent="0.3">
      <c r="A1065" t="s">
        <v>25</v>
      </c>
      <c r="B1065" t="s">
        <v>123</v>
      </c>
      <c r="C1065">
        <v>9560</v>
      </c>
    </row>
    <row r="1066" spans="1:3" x14ac:dyDescent="0.3">
      <c r="A1066" t="s">
        <v>7</v>
      </c>
      <c r="B1066" t="s">
        <v>50</v>
      </c>
      <c r="C1066">
        <v>2114</v>
      </c>
    </row>
    <row r="1067" spans="1:3" x14ac:dyDescent="0.3">
      <c r="A1067" t="s">
        <v>17</v>
      </c>
      <c r="B1067">
        <v>1006</v>
      </c>
      <c r="C1067">
        <v>2114</v>
      </c>
    </row>
    <row r="1068" spans="1:3" x14ac:dyDescent="0.3">
      <c r="A1068" t="s">
        <v>18</v>
      </c>
      <c r="B1068">
        <v>22</v>
      </c>
      <c r="C1068">
        <v>2114</v>
      </c>
    </row>
    <row r="1069" spans="1:3" x14ac:dyDescent="0.3">
      <c r="A1069" t="s">
        <v>19</v>
      </c>
      <c r="B1069">
        <v>115</v>
      </c>
      <c r="C1069">
        <v>2114</v>
      </c>
    </row>
    <row r="1070" spans="1:3" x14ac:dyDescent="0.3">
      <c r="A1070" t="s">
        <v>20</v>
      </c>
      <c r="B1070">
        <v>59</v>
      </c>
      <c r="C1070">
        <v>2114</v>
      </c>
    </row>
    <row r="1071" spans="1:3" x14ac:dyDescent="0.3">
      <c r="A1071" t="s">
        <v>21</v>
      </c>
      <c r="B1071">
        <v>68</v>
      </c>
      <c r="C1071">
        <v>2114</v>
      </c>
    </row>
    <row r="1072" spans="1:3" x14ac:dyDescent="0.3">
      <c r="A1072" t="s">
        <v>22</v>
      </c>
      <c r="B1072">
        <v>45</v>
      </c>
      <c r="C1072">
        <v>2114</v>
      </c>
    </row>
    <row r="1073" spans="1:3" x14ac:dyDescent="0.3">
      <c r="A1073" t="s">
        <v>25</v>
      </c>
      <c r="B1073" t="s">
        <v>123</v>
      </c>
      <c r="C1073">
        <v>2114</v>
      </c>
    </row>
    <row r="1074" spans="1:3" x14ac:dyDescent="0.3">
      <c r="A1074" t="s">
        <v>7</v>
      </c>
      <c r="B1074" t="s">
        <v>50</v>
      </c>
      <c r="C1074">
        <v>4261</v>
      </c>
    </row>
    <row r="1075" spans="1:3" x14ac:dyDescent="0.3">
      <c r="A1075" t="s">
        <v>17</v>
      </c>
      <c r="B1075">
        <v>1006</v>
      </c>
      <c r="C1075">
        <v>4261</v>
      </c>
    </row>
    <row r="1076" spans="1:3" x14ac:dyDescent="0.3">
      <c r="A1076" t="s">
        <v>18</v>
      </c>
      <c r="B1076">
        <v>22</v>
      </c>
      <c r="C1076">
        <v>4261</v>
      </c>
    </row>
    <row r="1077" spans="1:3" x14ac:dyDescent="0.3">
      <c r="A1077" t="s">
        <v>19</v>
      </c>
      <c r="B1077">
        <v>115</v>
      </c>
      <c r="C1077">
        <v>4261</v>
      </c>
    </row>
    <row r="1078" spans="1:3" x14ac:dyDescent="0.3">
      <c r="A1078" t="s">
        <v>20</v>
      </c>
      <c r="B1078">
        <v>59</v>
      </c>
      <c r="C1078">
        <v>4261</v>
      </c>
    </row>
    <row r="1079" spans="1:3" x14ac:dyDescent="0.3">
      <c r="A1079" t="s">
        <v>21</v>
      </c>
      <c r="B1079">
        <v>68</v>
      </c>
      <c r="C1079">
        <v>4261</v>
      </c>
    </row>
    <row r="1080" spans="1:3" x14ac:dyDescent="0.3">
      <c r="A1080" t="s">
        <v>22</v>
      </c>
      <c r="B1080">
        <v>45</v>
      </c>
      <c r="C1080">
        <v>4261</v>
      </c>
    </row>
    <row r="1081" spans="1:3" x14ac:dyDescent="0.3">
      <c r="A1081" t="s">
        <v>25</v>
      </c>
      <c r="B1081" t="s">
        <v>123</v>
      </c>
      <c r="C1081">
        <v>4261</v>
      </c>
    </row>
    <row r="1082" spans="1:3" x14ac:dyDescent="0.3">
      <c r="A1082" t="s">
        <v>7</v>
      </c>
      <c r="B1082" t="s">
        <v>50</v>
      </c>
      <c r="C1082">
        <v>10163</v>
      </c>
    </row>
    <row r="1083" spans="1:3" x14ac:dyDescent="0.3">
      <c r="A1083" t="s">
        <v>17</v>
      </c>
      <c r="B1083">
        <v>712</v>
      </c>
      <c r="C1083">
        <v>10163</v>
      </c>
    </row>
    <row r="1084" spans="1:3" x14ac:dyDescent="0.3">
      <c r="A1084" t="s">
        <v>18</v>
      </c>
      <c r="B1084">
        <v>50</v>
      </c>
      <c r="C1084">
        <v>10163</v>
      </c>
    </row>
    <row r="1085" spans="1:3" x14ac:dyDescent="0.3">
      <c r="A1085" t="s">
        <v>19</v>
      </c>
      <c r="B1085">
        <v>420</v>
      </c>
      <c r="C1085">
        <v>10163</v>
      </c>
    </row>
    <row r="1086" spans="1:3" x14ac:dyDescent="0.3">
      <c r="A1086" t="s">
        <v>20</v>
      </c>
      <c r="B1086">
        <v>65</v>
      </c>
      <c r="C1086">
        <v>10163</v>
      </c>
    </row>
    <row r="1087" spans="1:3" x14ac:dyDescent="0.3">
      <c r="A1087" t="s">
        <v>21</v>
      </c>
      <c r="B1087">
        <v>38</v>
      </c>
      <c r="C1087">
        <v>10163</v>
      </c>
    </row>
    <row r="1088" spans="1:3" x14ac:dyDescent="0.3">
      <c r="A1088" t="s">
        <v>22</v>
      </c>
      <c r="B1088">
        <v>38</v>
      </c>
      <c r="C1088">
        <v>10163</v>
      </c>
    </row>
    <row r="1089" spans="1:3" x14ac:dyDescent="0.3">
      <c r="A1089" t="s">
        <v>25</v>
      </c>
      <c r="B1089" t="s">
        <v>123</v>
      </c>
      <c r="C1089">
        <v>10163</v>
      </c>
    </row>
    <row r="1090" spans="1:3" x14ac:dyDescent="0.3">
      <c r="A1090" t="s">
        <v>7</v>
      </c>
      <c r="B1090" t="s">
        <v>50</v>
      </c>
      <c r="C1090">
        <v>9930</v>
      </c>
    </row>
    <row r="1091" spans="1:3" x14ac:dyDescent="0.3">
      <c r="A1091" t="s">
        <v>17</v>
      </c>
      <c r="B1091">
        <v>606</v>
      </c>
      <c r="C1091">
        <v>9930</v>
      </c>
    </row>
    <row r="1092" spans="1:3" x14ac:dyDescent="0.3">
      <c r="A1092" t="s">
        <v>18</v>
      </c>
      <c r="B1092">
        <v>148</v>
      </c>
      <c r="C1092">
        <v>9930</v>
      </c>
    </row>
    <row r="1093" spans="1:3" x14ac:dyDescent="0.3">
      <c r="A1093" t="s">
        <v>19</v>
      </c>
      <c r="B1093">
        <v>228</v>
      </c>
      <c r="C1093">
        <v>9930</v>
      </c>
    </row>
    <row r="1094" spans="1:3" x14ac:dyDescent="0.3">
      <c r="A1094" t="s">
        <v>20</v>
      </c>
      <c r="B1094">
        <v>15</v>
      </c>
      <c r="C1094">
        <v>9930</v>
      </c>
    </row>
    <row r="1095" spans="1:3" x14ac:dyDescent="0.3">
      <c r="A1095" t="s">
        <v>21</v>
      </c>
      <c r="B1095">
        <v>148</v>
      </c>
      <c r="C1095">
        <v>9930</v>
      </c>
    </row>
    <row r="1096" spans="1:3" x14ac:dyDescent="0.3">
      <c r="A1096" t="s">
        <v>22</v>
      </c>
      <c r="B1096">
        <v>22</v>
      </c>
      <c r="C1096">
        <v>9930</v>
      </c>
    </row>
    <row r="1097" spans="1:3" x14ac:dyDescent="0.3">
      <c r="A1097" t="s">
        <v>25</v>
      </c>
      <c r="B1097" t="s">
        <v>121</v>
      </c>
      <c r="C1097">
        <v>9930</v>
      </c>
    </row>
    <row r="1098" spans="1:3" x14ac:dyDescent="0.3">
      <c r="A1098" t="s">
        <v>7</v>
      </c>
      <c r="B1098" t="s">
        <v>120</v>
      </c>
      <c r="C1098">
        <v>1553</v>
      </c>
    </row>
    <row r="1099" spans="1:3" x14ac:dyDescent="0.3">
      <c r="A1099" t="s">
        <v>17</v>
      </c>
      <c r="B1099">
        <v>966</v>
      </c>
      <c r="C1099">
        <v>1553</v>
      </c>
    </row>
    <row r="1100" spans="1:3" x14ac:dyDescent="0.3">
      <c r="A1100" t="s">
        <v>18</v>
      </c>
      <c r="B1100">
        <v>168</v>
      </c>
      <c r="C1100">
        <v>1553</v>
      </c>
    </row>
    <row r="1101" spans="1:3" x14ac:dyDescent="0.3">
      <c r="A1101" t="s">
        <v>19</v>
      </c>
      <c r="B1101">
        <v>672</v>
      </c>
      <c r="C1101">
        <v>1553</v>
      </c>
    </row>
    <row r="1102" spans="1:3" x14ac:dyDescent="0.3">
      <c r="A1102" t="s">
        <v>20</v>
      </c>
      <c r="B1102">
        <v>246</v>
      </c>
      <c r="C1102">
        <v>1553</v>
      </c>
    </row>
    <row r="1103" spans="1:3" x14ac:dyDescent="0.3">
      <c r="A1103" t="s">
        <v>21</v>
      </c>
      <c r="B1103">
        <v>105</v>
      </c>
      <c r="C1103">
        <v>1553</v>
      </c>
    </row>
    <row r="1104" spans="1:3" x14ac:dyDescent="0.3">
      <c r="A1104" t="s">
        <v>22</v>
      </c>
      <c r="B1104">
        <v>126</v>
      </c>
      <c r="C1104">
        <v>1553</v>
      </c>
    </row>
    <row r="1105" spans="1:3" x14ac:dyDescent="0.3">
      <c r="A1105" t="s">
        <v>25</v>
      </c>
      <c r="B1105" t="s">
        <v>123</v>
      </c>
      <c r="C1105">
        <v>1553</v>
      </c>
    </row>
    <row r="1106" spans="1:3" x14ac:dyDescent="0.3">
      <c r="A1106" t="s">
        <v>7</v>
      </c>
      <c r="B1106" t="s">
        <v>50</v>
      </c>
      <c r="C1106">
        <v>1411</v>
      </c>
    </row>
    <row r="1107" spans="1:3" x14ac:dyDescent="0.3">
      <c r="A1107" t="s">
        <v>17</v>
      </c>
      <c r="B1107">
        <v>204</v>
      </c>
      <c r="C1107">
        <v>1411</v>
      </c>
    </row>
    <row r="1108" spans="1:3" x14ac:dyDescent="0.3">
      <c r="A1108" t="s">
        <v>18</v>
      </c>
      <c r="B1108">
        <v>34</v>
      </c>
      <c r="C1108">
        <v>1411</v>
      </c>
    </row>
    <row r="1109" spans="1:3" x14ac:dyDescent="0.3">
      <c r="A1109" t="s">
        <v>19</v>
      </c>
      <c r="B1109">
        <v>204</v>
      </c>
      <c r="C1109">
        <v>1411</v>
      </c>
    </row>
    <row r="1110" spans="1:3" x14ac:dyDescent="0.3">
      <c r="A1110" t="s">
        <v>20</v>
      </c>
      <c r="B1110">
        <v>172</v>
      </c>
      <c r="C1110">
        <v>1411</v>
      </c>
    </row>
    <row r="1111" spans="1:3" x14ac:dyDescent="0.3">
      <c r="A1111" t="s">
        <v>21</v>
      </c>
      <c r="B1111">
        <v>153</v>
      </c>
      <c r="C1111">
        <v>1411</v>
      </c>
    </row>
    <row r="1112" spans="1:3" x14ac:dyDescent="0.3">
      <c r="A1112" t="s">
        <v>22</v>
      </c>
      <c r="B1112">
        <v>173</v>
      </c>
      <c r="C1112">
        <v>1411</v>
      </c>
    </row>
    <row r="1113" spans="1:3" x14ac:dyDescent="0.3">
      <c r="A1113" t="s">
        <v>25</v>
      </c>
      <c r="B1113" t="s">
        <v>122</v>
      </c>
      <c r="C1113">
        <v>1411</v>
      </c>
    </row>
    <row r="1114" spans="1:3" x14ac:dyDescent="0.3">
      <c r="A1114" t="s">
        <v>7</v>
      </c>
      <c r="B1114" t="s">
        <v>120</v>
      </c>
      <c r="C1114">
        <v>1361</v>
      </c>
    </row>
    <row r="1115" spans="1:3" x14ac:dyDescent="0.3">
      <c r="A1115" t="s">
        <v>17</v>
      </c>
      <c r="B1115">
        <v>1076</v>
      </c>
      <c r="C1115">
        <v>1361</v>
      </c>
    </row>
    <row r="1116" spans="1:3" x14ac:dyDescent="0.3">
      <c r="A1116" t="s">
        <v>18</v>
      </c>
      <c r="B1116">
        <v>68</v>
      </c>
      <c r="C1116">
        <v>1361</v>
      </c>
    </row>
    <row r="1117" spans="1:3" x14ac:dyDescent="0.3">
      <c r="A1117" t="s">
        <v>19</v>
      </c>
      <c r="B1117">
        <v>103</v>
      </c>
      <c r="C1117">
        <v>1361</v>
      </c>
    </row>
    <row r="1118" spans="1:3" x14ac:dyDescent="0.3">
      <c r="A1118" t="s">
        <v>20</v>
      </c>
      <c r="B1118">
        <v>29</v>
      </c>
      <c r="C1118">
        <v>1361</v>
      </c>
    </row>
    <row r="1119" spans="1:3" x14ac:dyDescent="0.3">
      <c r="A1119" t="s">
        <v>21</v>
      </c>
      <c r="B1119">
        <v>91</v>
      </c>
      <c r="C1119">
        <v>1361</v>
      </c>
    </row>
    <row r="1120" spans="1:3" x14ac:dyDescent="0.3">
      <c r="A1120" t="s">
        <v>22</v>
      </c>
      <c r="B1120">
        <v>68</v>
      </c>
      <c r="C1120">
        <v>1361</v>
      </c>
    </row>
    <row r="1121" spans="1:3" x14ac:dyDescent="0.3">
      <c r="A1121" t="s">
        <v>25</v>
      </c>
      <c r="B1121" t="s">
        <v>121</v>
      </c>
      <c r="C1121">
        <v>1361</v>
      </c>
    </row>
    <row r="1122" spans="1:3" x14ac:dyDescent="0.3">
      <c r="A1122" t="s">
        <v>7</v>
      </c>
      <c r="B1122" t="s">
        <v>50</v>
      </c>
      <c r="C1122">
        <v>2225</v>
      </c>
    </row>
    <row r="1123" spans="1:3" x14ac:dyDescent="0.3">
      <c r="A1123" t="s">
        <v>17</v>
      </c>
      <c r="B1123">
        <v>510</v>
      </c>
      <c r="C1123">
        <v>2225</v>
      </c>
    </row>
    <row r="1124" spans="1:3" x14ac:dyDescent="0.3">
      <c r="A1124" t="s">
        <v>18</v>
      </c>
      <c r="B1124">
        <v>120</v>
      </c>
      <c r="C1124">
        <v>2225</v>
      </c>
    </row>
    <row r="1125" spans="1:3" x14ac:dyDescent="0.3">
      <c r="A1125" t="s">
        <v>19</v>
      </c>
      <c r="B1125">
        <v>550</v>
      </c>
      <c r="C1125">
        <v>2225</v>
      </c>
    </row>
    <row r="1126" spans="1:3" x14ac:dyDescent="0.3">
      <c r="A1126" t="s">
        <v>20</v>
      </c>
      <c r="B1126">
        <v>156</v>
      </c>
      <c r="C1126">
        <v>2225</v>
      </c>
    </row>
    <row r="1127" spans="1:3" x14ac:dyDescent="0.3">
      <c r="A1127" t="s">
        <v>21</v>
      </c>
      <c r="B1127">
        <v>40</v>
      </c>
      <c r="C1127">
        <v>2225</v>
      </c>
    </row>
    <row r="1128" spans="1:3" x14ac:dyDescent="0.3">
      <c r="A1128" t="s">
        <v>22</v>
      </c>
      <c r="B1128">
        <v>241</v>
      </c>
      <c r="C1128">
        <v>2225</v>
      </c>
    </row>
    <row r="1129" spans="1:3" x14ac:dyDescent="0.3">
      <c r="A1129" t="s">
        <v>25</v>
      </c>
      <c r="B1129" t="s">
        <v>121</v>
      </c>
      <c r="C1129">
        <v>2225</v>
      </c>
    </row>
    <row r="1130" spans="1:3" x14ac:dyDescent="0.3">
      <c r="A1130" t="s">
        <v>7</v>
      </c>
      <c r="B1130" t="s">
        <v>120</v>
      </c>
      <c r="C1130">
        <v>2611</v>
      </c>
    </row>
    <row r="1131" spans="1:3" x14ac:dyDescent="0.3">
      <c r="A1131" t="s">
        <v>17</v>
      </c>
      <c r="B1131">
        <v>1206</v>
      </c>
      <c r="C1131">
        <v>2611</v>
      </c>
    </row>
    <row r="1132" spans="1:3" x14ac:dyDescent="0.3">
      <c r="A1132" t="s">
        <v>18</v>
      </c>
      <c r="B1132">
        <v>55</v>
      </c>
      <c r="C1132">
        <v>2611</v>
      </c>
    </row>
    <row r="1133" spans="1:3" x14ac:dyDescent="0.3">
      <c r="A1133" t="s">
        <v>19</v>
      </c>
      <c r="B1133">
        <v>445</v>
      </c>
      <c r="C1133">
        <v>2611</v>
      </c>
    </row>
    <row r="1134" spans="1:3" x14ac:dyDescent="0.3">
      <c r="A1134" t="s">
        <v>20</v>
      </c>
      <c r="B1134">
        <v>168</v>
      </c>
      <c r="C1134">
        <v>2611</v>
      </c>
    </row>
    <row r="1135" spans="1:3" x14ac:dyDescent="0.3">
      <c r="A1135" t="s">
        <v>21</v>
      </c>
      <c r="B1135">
        <v>18</v>
      </c>
      <c r="C1135">
        <v>2611</v>
      </c>
    </row>
    <row r="1136" spans="1:3" x14ac:dyDescent="0.3">
      <c r="A1136" t="s">
        <v>22</v>
      </c>
      <c r="B1136">
        <v>18</v>
      </c>
      <c r="C1136">
        <v>2611</v>
      </c>
    </row>
    <row r="1137" spans="1:3" x14ac:dyDescent="0.3">
      <c r="A1137" t="s">
        <v>25</v>
      </c>
      <c r="B1137" t="s">
        <v>122</v>
      </c>
      <c r="C1137">
        <v>2611</v>
      </c>
    </row>
    <row r="1138" spans="1:3" x14ac:dyDescent="0.3">
      <c r="A1138" t="s">
        <v>7</v>
      </c>
      <c r="B1138" t="s">
        <v>50</v>
      </c>
      <c r="C1138">
        <v>4686</v>
      </c>
    </row>
    <row r="1139" spans="1:3" x14ac:dyDescent="0.3">
      <c r="A1139" t="s">
        <v>17</v>
      </c>
      <c r="B1139">
        <v>861</v>
      </c>
      <c r="C1139">
        <v>4686</v>
      </c>
    </row>
    <row r="1140" spans="1:3" x14ac:dyDescent="0.3">
      <c r="A1140" t="s">
        <v>18</v>
      </c>
      <c r="B1140">
        <v>31</v>
      </c>
      <c r="C1140">
        <v>4686</v>
      </c>
    </row>
    <row r="1141" spans="1:3" x14ac:dyDescent="0.3">
      <c r="A1141" t="s">
        <v>19</v>
      </c>
      <c r="B1141">
        <v>558</v>
      </c>
      <c r="C1141">
        <v>4686</v>
      </c>
    </row>
    <row r="1142" spans="1:3" x14ac:dyDescent="0.3">
      <c r="A1142" t="s">
        <v>20</v>
      </c>
      <c r="B1142">
        <v>62</v>
      </c>
      <c r="C1142">
        <v>4686</v>
      </c>
    </row>
    <row r="1143" spans="1:3" x14ac:dyDescent="0.3">
      <c r="A1143" t="s">
        <v>21</v>
      </c>
      <c r="B1143">
        <v>95</v>
      </c>
      <c r="C1143">
        <v>4686</v>
      </c>
    </row>
    <row r="1144" spans="1:3" x14ac:dyDescent="0.3">
      <c r="A1144" t="s">
        <v>22</v>
      </c>
      <c r="B1144">
        <v>79</v>
      </c>
      <c r="C1144">
        <v>4686</v>
      </c>
    </row>
    <row r="1145" spans="1:3" x14ac:dyDescent="0.3">
      <c r="A1145" t="s">
        <v>25</v>
      </c>
      <c r="B1145" t="s">
        <v>121</v>
      </c>
      <c r="C1145">
        <v>4686</v>
      </c>
    </row>
    <row r="1146" spans="1:3" x14ac:dyDescent="0.3">
      <c r="A1146" t="s">
        <v>7</v>
      </c>
      <c r="B1146" t="s">
        <v>120</v>
      </c>
      <c r="C1146">
        <v>5332</v>
      </c>
    </row>
    <row r="1147" spans="1:3" x14ac:dyDescent="0.3">
      <c r="A1147" t="s">
        <v>17</v>
      </c>
      <c r="B1147">
        <v>362</v>
      </c>
      <c r="C1147">
        <v>5332</v>
      </c>
    </row>
    <row r="1148" spans="1:3" x14ac:dyDescent="0.3">
      <c r="A1148" t="s">
        <v>18</v>
      </c>
      <c r="B1148">
        <v>50</v>
      </c>
      <c r="C1148">
        <v>5332</v>
      </c>
    </row>
    <row r="1149" spans="1:3" x14ac:dyDescent="0.3">
      <c r="A1149" t="s">
        <v>19</v>
      </c>
      <c r="B1149">
        <v>431</v>
      </c>
      <c r="C1149">
        <v>5332</v>
      </c>
    </row>
    <row r="1150" spans="1:3" x14ac:dyDescent="0.3">
      <c r="A1150" t="s">
        <v>20</v>
      </c>
      <c r="B1150">
        <v>134</v>
      </c>
      <c r="C1150">
        <v>5332</v>
      </c>
    </row>
    <row r="1151" spans="1:3" x14ac:dyDescent="0.3">
      <c r="A1151" t="s">
        <v>21</v>
      </c>
      <c r="B1151">
        <v>35</v>
      </c>
      <c r="C1151">
        <v>5332</v>
      </c>
    </row>
    <row r="1152" spans="1:3" x14ac:dyDescent="0.3">
      <c r="A1152" t="s">
        <v>22</v>
      </c>
      <c r="B1152">
        <v>54</v>
      </c>
      <c r="C1152">
        <v>5332</v>
      </c>
    </row>
    <row r="1153" spans="1:3" x14ac:dyDescent="0.3">
      <c r="A1153" t="s">
        <v>25</v>
      </c>
      <c r="B1153" t="s">
        <v>121</v>
      </c>
      <c r="C1153">
        <v>5332</v>
      </c>
    </row>
    <row r="1154" spans="1:3" x14ac:dyDescent="0.3">
      <c r="A1154" t="s">
        <v>7</v>
      </c>
      <c r="B1154" t="s">
        <v>120</v>
      </c>
      <c r="C1154">
        <v>4543</v>
      </c>
    </row>
    <row r="1155" spans="1:3" x14ac:dyDescent="0.3">
      <c r="A1155" t="s">
        <v>17</v>
      </c>
      <c r="B1155">
        <v>777</v>
      </c>
      <c r="C1155">
        <v>4543</v>
      </c>
    </row>
    <row r="1156" spans="1:3" x14ac:dyDescent="0.3">
      <c r="A1156" t="s">
        <v>18</v>
      </c>
      <c r="B1156">
        <v>129</v>
      </c>
      <c r="C1156">
        <v>4543</v>
      </c>
    </row>
    <row r="1157" spans="1:3" x14ac:dyDescent="0.3">
      <c r="A1157" t="s">
        <v>19</v>
      </c>
      <c r="B1157">
        <v>573</v>
      </c>
      <c r="C1157">
        <v>4543</v>
      </c>
    </row>
    <row r="1158" spans="1:3" x14ac:dyDescent="0.3">
      <c r="A1158" t="s">
        <v>20</v>
      </c>
      <c r="B1158">
        <v>216</v>
      </c>
      <c r="C1158">
        <v>4543</v>
      </c>
    </row>
    <row r="1159" spans="1:3" x14ac:dyDescent="0.3">
      <c r="A1159" t="s">
        <v>21</v>
      </c>
      <c r="B1159">
        <v>21</v>
      </c>
      <c r="C1159">
        <v>4543</v>
      </c>
    </row>
    <row r="1160" spans="1:3" x14ac:dyDescent="0.3">
      <c r="A1160" t="s">
        <v>22</v>
      </c>
      <c r="B1160">
        <v>203</v>
      </c>
      <c r="C1160">
        <v>4543</v>
      </c>
    </row>
    <row r="1161" spans="1:3" x14ac:dyDescent="0.3">
      <c r="A1161" t="s">
        <v>25</v>
      </c>
      <c r="B1161" t="s">
        <v>122</v>
      </c>
      <c r="C1161">
        <v>4543</v>
      </c>
    </row>
    <row r="1162" spans="1:3" x14ac:dyDescent="0.3">
      <c r="A1162" t="s">
        <v>7</v>
      </c>
      <c r="B1162" t="s">
        <v>50</v>
      </c>
      <c r="C1162">
        <v>3503</v>
      </c>
    </row>
    <row r="1163" spans="1:3" x14ac:dyDescent="0.3">
      <c r="A1163" t="s">
        <v>17</v>
      </c>
      <c r="B1163">
        <v>255</v>
      </c>
      <c r="C1163">
        <v>3503</v>
      </c>
    </row>
    <row r="1164" spans="1:3" x14ac:dyDescent="0.3">
      <c r="A1164" t="s">
        <v>18</v>
      </c>
      <c r="B1164">
        <v>47</v>
      </c>
      <c r="C1164">
        <v>3503</v>
      </c>
    </row>
    <row r="1165" spans="1:3" x14ac:dyDescent="0.3">
      <c r="A1165" t="s">
        <v>19</v>
      </c>
      <c r="B1165">
        <v>573</v>
      </c>
      <c r="C1165">
        <v>3503</v>
      </c>
    </row>
    <row r="1166" spans="1:3" x14ac:dyDescent="0.3">
      <c r="A1166" t="s">
        <v>20</v>
      </c>
      <c r="B1166">
        <v>52</v>
      </c>
      <c r="C1166">
        <v>3503</v>
      </c>
    </row>
    <row r="1167" spans="1:3" x14ac:dyDescent="0.3">
      <c r="A1167" t="s">
        <v>21</v>
      </c>
      <c r="B1167">
        <v>32</v>
      </c>
      <c r="C1167">
        <v>3503</v>
      </c>
    </row>
    <row r="1168" spans="1:3" x14ac:dyDescent="0.3">
      <c r="A1168" t="s">
        <v>22</v>
      </c>
      <c r="B1168">
        <v>15</v>
      </c>
      <c r="C1168">
        <v>3503</v>
      </c>
    </row>
    <row r="1169" spans="1:3" x14ac:dyDescent="0.3">
      <c r="A1169" t="s">
        <v>25</v>
      </c>
      <c r="B1169" t="s">
        <v>121</v>
      </c>
      <c r="C1169">
        <v>3503</v>
      </c>
    </row>
    <row r="1170" spans="1:3" x14ac:dyDescent="0.3">
      <c r="A1170" t="s">
        <v>7</v>
      </c>
      <c r="B1170" t="s">
        <v>120</v>
      </c>
      <c r="C1170">
        <v>10129</v>
      </c>
    </row>
    <row r="1171" spans="1:3" x14ac:dyDescent="0.3">
      <c r="A1171" t="s">
        <v>17</v>
      </c>
      <c r="B1171">
        <v>482</v>
      </c>
      <c r="C1171">
        <v>10129</v>
      </c>
    </row>
    <row r="1172" spans="1:3" x14ac:dyDescent="0.3">
      <c r="A1172" t="s">
        <v>18</v>
      </c>
      <c r="B1172">
        <v>147</v>
      </c>
      <c r="C1172">
        <v>10129</v>
      </c>
    </row>
    <row r="1173" spans="1:3" x14ac:dyDescent="0.3">
      <c r="A1173" t="s">
        <v>19</v>
      </c>
      <c r="B1173">
        <v>509</v>
      </c>
      <c r="C1173">
        <v>10129</v>
      </c>
    </row>
    <row r="1174" spans="1:3" x14ac:dyDescent="0.3">
      <c r="A1174" t="s">
        <v>20</v>
      </c>
      <c r="B1174">
        <v>104</v>
      </c>
      <c r="C1174">
        <v>10129</v>
      </c>
    </row>
    <row r="1175" spans="1:3" x14ac:dyDescent="0.3">
      <c r="A1175" t="s">
        <v>21</v>
      </c>
      <c r="B1175">
        <v>107</v>
      </c>
      <c r="C1175">
        <v>10129</v>
      </c>
    </row>
    <row r="1176" spans="1:3" x14ac:dyDescent="0.3">
      <c r="A1176" t="s">
        <v>22</v>
      </c>
      <c r="B1176">
        <v>107</v>
      </c>
      <c r="C1176">
        <v>10129</v>
      </c>
    </row>
    <row r="1177" spans="1:3" x14ac:dyDescent="0.3">
      <c r="A1177" t="s">
        <v>25</v>
      </c>
      <c r="B1177" t="s">
        <v>121</v>
      </c>
      <c r="C1177">
        <v>10129</v>
      </c>
    </row>
    <row r="1178" spans="1:3" x14ac:dyDescent="0.3">
      <c r="A1178" t="s">
        <v>7</v>
      </c>
      <c r="B1178" t="s">
        <v>120</v>
      </c>
      <c r="C1178">
        <v>6260</v>
      </c>
    </row>
    <row r="1179" spans="1:3" x14ac:dyDescent="0.3">
      <c r="A1179" t="s">
        <v>17</v>
      </c>
      <c r="B1179">
        <v>984</v>
      </c>
      <c r="C1179">
        <v>6260</v>
      </c>
    </row>
    <row r="1180" spans="1:3" x14ac:dyDescent="0.3">
      <c r="A1180" t="s">
        <v>18</v>
      </c>
      <c r="B1180">
        <v>51</v>
      </c>
      <c r="C1180">
        <v>6260</v>
      </c>
    </row>
    <row r="1181" spans="1:3" x14ac:dyDescent="0.3">
      <c r="A1181" t="s">
        <v>19</v>
      </c>
      <c r="B1181">
        <v>432</v>
      </c>
      <c r="C1181">
        <v>6260</v>
      </c>
    </row>
    <row r="1182" spans="1:3" x14ac:dyDescent="0.3">
      <c r="A1182" t="s">
        <v>20</v>
      </c>
      <c r="B1182">
        <v>180</v>
      </c>
      <c r="C1182">
        <v>6260</v>
      </c>
    </row>
    <row r="1183" spans="1:3" x14ac:dyDescent="0.3">
      <c r="A1183" t="s">
        <v>21</v>
      </c>
      <c r="B1183">
        <v>120</v>
      </c>
      <c r="C1183">
        <v>6260</v>
      </c>
    </row>
    <row r="1184" spans="1:3" x14ac:dyDescent="0.3">
      <c r="A1184" t="s">
        <v>22</v>
      </c>
      <c r="B1184">
        <v>190</v>
      </c>
      <c r="C1184">
        <v>6260</v>
      </c>
    </row>
    <row r="1185" spans="1:3" x14ac:dyDescent="0.3">
      <c r="A1185" t="s">
        <v>25</v>
      </c>
      <c r="B1185" t="s">
        <v>121</v>
      </c>
      <c r="C1185">
        <v>6260</v>
      </c>
    </row>
    <row r="1186" spans="1:3" x14ac:dyDescent="0.3">
      <c r="A1186" t="s">
        <v>7</v>
      </c>
      <c r="B1186" t="s">
        <v>120</v>
      </c>
      <c r="C1186">
        <v>4856</v>
      </c>
    </row>
    <row r="1187" spans="1:3" x14ac:dyDescent="0.3">
      <c r="A1187" t="s">
        <v>17</v>
      </c>
      <c r="B1187">
        <v>556</v>
      </c>
      <c r="C1187">
        <v>4856</v>
      </c>
    </row>
    <row r="1188" spans="1:3" x14ac:dyDescent="0.3">
      <c r="A1188" t="s">
        <v>18</v>
      </c>
      <c r="B1188">
        <v>54</v>
      </c>
      <c r="C1188">
        <v>4856</v>
      </c>
    </row>
    <row r="1189" spans="1:3" x14ac:dyDescent="0.3">
      <c r="A1189" t="s">
        <v>19</v>
      </c>
      <c r="B1189">
        <v>845</v>
      </c>
      <c r="C1189">
        <v>4856</v>
      </c>
    </row>
    <row r="1190" spans="1:3" x14ac:dyDescent="0.3">
      <c r="A1190" t="s">
        <v>20</v>
      </c>
      <c r="B1190">
        <v>202</v>
      </c>
      <c r="C1190">
        <v>4856</v>
      </c>
    </row>
    <row r="1191" spans="1:3" x14ac:dyDescent="0.3">
      <c r="A1191" t="s">
        <v>21</v>
      </c>
      <c r="B1191">
        <v>133</v>
      </c>
      <c r="C1191">
        <v>4856</v>
      </c>
    </row>
    <row r="1192" spans="1:3" x14ac:dyDescent="0.3">
      <c r="A1192" t="s">
        <v>22</v>
      </c>
      <c r="B1192">
        <v>63</v>
      </c>
      <c r="C1192">
        <v>4856</v>
      </c>
    </row>
    <row r="1193" spans="1:3" x14ac:dyDescent="0.3">
      <c r="A1193" t="s">
        <v>25</v>
      </c>
      <c r="B1193" t="s">
        <v>123</v>
      </c>
      <c r="C1193">
        <v>4856</v>
      </c>
    </row>
    <row r="1194" spans="1:3" x14ac:dyDescent="0.3">
      <c r="A1194" t="s">
        <v>7</v>
      </c>
      <c r="B1194" t="s">
        <v>120</v>
      </c>
      <c r="C1194">
        <v>8722</v>
      </c>
    </row>
    <row r="1195" spans="1:3" x14ac:dyDescent="0.3">
      <c r="A1195" t="s">
        <v>17</v>
      </c>
      <c r="B1195">
        <v>556</v>
      </c>
      <c r="C1195">
        <v>8722</v>
      </c>
    </row>
    <row r="1196" spans="1:3" x14ac:dyDescent="0.3">
      <c r="A1196" t="s">
        <v>18</v>
      </c>
      <c r="B1196">
        <v>54</v>
      </c>
      <c r="C1196">
        <v>8722</v>
      </c>
    </row>
    <row r="1197" spans="1:3" x14ac:dyDescent="0.3">
      <c r="A1197" t="s">
        <v>19</v>
      </c>
      <c r="B1197">
        <v>845</v>
      </c>
      <c r="C1197">
        <v>8722</v>
      </c>
    </row>
    <row r="1198" spans="1:3" x14ac:dyDescent="0.3">
      <c r="A1198" t="s">
        <v>20</v>
      </c>
      <c r="B1198">
        <v>202</v>
      </c>
      <c r="C1198">
        <v>8722</v>
      </c>
    </row>
    <row r="1199" spans="1:3" x14ac:dyDescent="0.3">
      <c r="A1199" t="s">
        <v>21</v>
      </c>
      <c r="B1199">
        <v>133</v>
      </c>
      <c r="C1199">
        <v>8722</v>
      </c>
    </row>
    <row r="1200" spans="1:3" x14ac:dyDescent="0.3">
      <c r="A1200" t="s">
        <v>22</v>
      </c>
      <c r="B1200">
        <v>63</v>
      </c>
      <c r="C1200">
        <v>8722</v>
      </c>
    </row>
    <row r="1201" spans="1:3" x14ac:dyDescent="0.3">
      <c r="A1201" t="s">
        <v>25</v>
      </c>
      <c r="B1201" t="s">
        <v>123</v>
      </c>
      <c r="C1201">
        <v>8722</v>
      </c>
    </row>
    <row r="1202" spans="1:3" x14ac:dyDescent="0.3">
      <c r="A1202" t="s">
        <v>7</v>
      </c>
      <c r="B1202" t="s">
        <v>120</v>
      </c>
      <c r="C1202">
        <v>6292</v>
      </c>
    </row>
    <row r="1203" spans="1:3" x14ac:dyDescent="0.3">
      <c r="A1203" t="s">
        <v>17</v>
      </c>
      <c r="B1203">
        <v>1311</v>
      </c>
      <c r="C1203">
        <v>6292</v>
      </c>
    </row>
    <row r="1204" spans="1:3" x14ac:dyDescent="0.3">
      <c r="A1204" t="s">
        <v>18</v>
      </c>
      <c r="B1204">
        <v>0</v>
      </c>
      <c r="C1204">
        <v>6292</v>
      </c>
    </row>
    <row r="1205" spans="1:3" x14ac:dyDescent="0.3">
      <c r="A1205" t="s">
        <v>19</v>
      </c>
      <c r="B1205">
        <v>359</v>
      </c>
      <c r="C1205">
        <v>6292</v>
      </c>
    </row>
    <row r="1206" spans="1:3" x14ac:dyDescent="0.3">
      <c r="A1206" t="s">
        <v>20</v>
      </c>
      <c r="B1206">
        <v>46</v>
      </c>
      <c r="C1206">
        <v>6292</v>
      </c>
    </row>
    <row r="1207" spans="1:3" x14ac:dyDescent="0.3">
      <c r="A1207" t="s">
        <v>21</v>
      </c>
      <c r="B1207">
        <v>89</v>
      </c>
      <c r="C1207">
        <v>6292</v>
      </c>
    </row>
    <row r="1208" spans="1:3" x14ac:dyDescent="0.3">
      <c r="A1208" t="s">
        <v>22</v>
      </c>
      <c r="B1208">
        <v>17</v>
      </c>
      <c r="C1208">
        <v>6292</v>
      </c>
    </row>
    <row r="1209" spans="1:3" x14ac:dyDescent="0.3">
      <c r="A1209" t="s">
        <v>25</v>
      </c>
      <c r="B1209" t="s">
        <v>121</v>
      </c>
      <c r="C1209">
        <v>6292</v>
      </c>
    </row>
    <row r="1210" spans="1:3" x14ac:dyDescent="0.3">
      <c r="A1210" t="s">
        <v>7</v>
      </c>
      <c r="B1210" t="s">
        <v>50</v>
      </c>
      <c r="C1210">
        <v>3104</v>
      </c>
    </row>
    <row r="1211" spans="1:3" x14ac:dyDescent="0.3">
      <c r="A1211" t="s">
        <v>17</v>
      </c>
      <c r="B1211">
        <v>830</v>
      </c>
      <c r="C1211">
        <v>3104</v>
      </c>
    </row>
    <row r="1212" spans="1:3" x14ac:dyDescent="0.3">
      <c r="A1212" t="s">
        <v>18</v>
      </c>
      <c r="B1212">
        <v>59</v>
      </c>
      <c r="C1212">
        <v>3104</v>
      </c>
    </row>
    <row r="1213" spans="1:3" x14ac:dyDescent="0.3">
      <c r="A1213" t="s">
        <v>19</v>
      </c>
      <c r="B1213">
        <v>968</v>
      </c>
      <c r="C1213">
        <v>3104</v>
      </c>
    </row>
    <row r="1214" spans="1:3" x14ac:dyDescent="0.3">
      <c r="A1214" t="s">
        <v>20</v>
      </c>
      <c r="B1214">
        <v>51</v>
      </c>
      <c r="C1214">
        <v>3104</v>
      </c>
    </row>
    <row r="1215" spans="1:3" x14ac:dyDescent="0.3">
      <c r="A1215" t="s">
        <v>21</v>
      </c>
      <c r="B1215">
        <v>79</v>
      </c>
      <c r="C1215">
        <v>3104</v>
      </c>
    </row>
    <row r="1216" spans="1:3" x14ac:dyDescent="0.3">
      <c r="A1216" t="s">
        <v>22</v>
      </c>
      <c r="B1216">
        <v>19</v>
      </c>
      <c r="C1216">
        <v>3104</v>
      </c>
    </row>
    <row r="1217" spans="1:3" x14ac:dyDescent="0.3">
      <c r="A1217" t="s">
        <v>25</v>
      </c>
      <c r="B1217" t="s">
        <v>121</v>
      </c>
      <c r="C1217">
        <v>3104</v>
      </c>
    </row>
    <row r="1218" spans="1:3" x14ac:dyDescent="0.3">
      <c r="A1218" t="s">
        <v>7</v>
      </c>
      <c r="B1218" t="s">
        <v>120</v>
      </c>
      <c r="C1218">
        <v>2186</v>
      </c>
    </row>
    <row r="1219" spans="1:3" x14ac:dyDescent="0.3">
      <c r="A1219" t="s">
        <v>17</v>
      </c>
      <c r="B1219">
        <v>938</v>
      </c>
      <c r="C1219">
        <v>2186</v>
      </c>
    </row>
    <row r="1220" spans="1:3" x14ac:dyDescent="0.3">
      <c r="A1220" t="s">
        <v>18</v>
      </c>
      <c r="B1220">
        <v>142</v>
      </c>
      <c r="C1220">
        <v>2186</v>
      </c>
    </row>
    <row r="1221" spans="1:3" x14ac:dyDescent="0.3">
      <c r="A1221" t="s">
        <v>19</v>
      </c>
      <c r="B1221">
        <v>754</v>
      </c>
      <c r="C1221">
        <v>2186</v>
      </c>
    </row>
    <row r="1222" spans="1:3" x14ac:dyDescent="0.3">
      <c r="A1222" t="s">
        <v>20</v>
      </c>
      <c r="B1222">
        <v>159</v>
      </c>
      <c r="C1222">
        <v>2186</v>
      </c>
    </row>
    <row r="1223" spans="1:3" x14ac:dyDescent="0.3">
      <c r="A1223" t="s">
        <v>21</v>
      </c>
      <c r="B1223">
        <v>81</v>
      </c>
      <c r="C1223">
        <v>2186</v>
      </c>
    </row>
    <row r="1224" spans="1:3" x14ac:dyDescent="0.3">
      <c r="A1224" t="s">
        <v>22</v>
      </c>
      <c r="B1224">
        <v>183</v>
      </c>
      <c r="C1224">
        <v>2186</v>
      </c>
    </row>
    <row r="1225" spans="1:3" x14ac:dyDescent="0.3">
      <c r="A1225" t="s">
        <v>25</v>
      </c>
      <c r="B1225" t="s">
        <v>121</v>
      </c>
      <c r="C1225">
        <v>2186</v>
      </c>
    </row>
    <row r="1226" spans="1:3" x14ac:dyDescent="0.3">
      <c r="A1226" t="s">
        <v>7</v>
      </c>
      <c r="B1226" t="s">
        <v>120</v>
      </c>
      <c r="C1226">
        <v>5278</v>
      </c>
    </row>
    <row r="1227" spans="1:3" x14ac:dyDescent="0.3">
      <c r="A1227" t="s">
        <v>17</v>
      </c>
      <c r="B1227">
        <v>307</v>
      </c>
      <c r="C1227">
        <v>5278</v>
      </c>
    </row>
    <row r="1228" spans="1:3" x14ac:dyDescent="0.3">
      <c r="A1228" t="s">
        <v>18</v>
      </c>
      <c r="B1228">
        <v>26</v>
      </c>
      <c r="C1228">
        <v>5278</v>
      </c>
    </row>
    <row r="1229" spans="1:3" x14ac:dyDescent="0.3">
      <c r="A1229" t="s">
        <v>19</v>
      </c>
      <c r="B1229">
        <v>360</v>
      </c>
      <c r="C1229">
        <v>5278</v>
      </c>
    </row>
    <row r="1230" spans="1:3" x14ac:dyDescent="0.3">
      <c r="A1230" t="s">
        <v>20</v>
      </c>
      <c r="B1230">
        <v>138</v>
      </c>
      <c r="C1230">
        <v>5278</v>
      </c>
    </row>
    <row r="1231" spans="1:3" x14ac:dyDescent="0.3">
      <c r="A1231" t="s">
        <v>21</v>
      </c>
      <c r="B1231">
        <v>31</v>
      </c>
      <c r="C1231">
        <v>5278</v>
      </c>
    </row>
    <row r="1232" spans="1:3" x14ac:dyDescent="0.3">
      <c r="A1232" t="s">
        <v>22</v>
      </c>
      <c r="B1232">
        <v>40</v>
      </c>
      <c r="C1232">
        <v>5278</v>
      </c>
    </row>
    <row r="1233" spans="1:3" x14ac:dyDescent="0.3">
      <c r="A1233" t="s">
        <v>25</v>
      </c>
      <c r="B1233" t="s">
        <v>121</v>
      </c>
      <c r="C1233">
        <v>5278</v>
      </c>
    </row>
    <row r="1234" spans="1:3" x14ac:dyDescent="0.3">
      <c r="A1234" t="s">
        <v>7</v>
      </c>
      <c r="B1234" t="s">
        <v>120</v>
      </c>
      <c r="C1234">
        <v>8164</v>
      </c>
    </row>
    <row r="1235" spans="1:3" x14ac:dyDescent="0.3">
      <c r="A1235" t="s">
        <v>17</v>
      </c>
      <c r="B1235">
        <v>1023</v>
      </c>
      <c r="C1235">
        <v>8164</v>
      </c>
    </row>
    <row r="1236" spans="1:3" x14ac:dyDescent="0.3">
      <c r="A1236" t="s">
        <v>18</v>
      </c>
      <c r="B1236">
        <v>93</v>
      </c>
      <c r="C1236">
        <v>8164</v>
      </c>
    </row>
    <row r="1237" spans="1:3" x14ac:dyDescent="0.3">
      <c r="A1237" t="s">
        <v>19</v>
      </c>
      <c r="B1237">
        <v>651</v>
      </c>
      <c r="C1237">
        <v>8164</v>
      </c>
    </row>
    <row r="1238" spans="1:3" x14ac:dyDescent="0.3">
      <c r="A1238" t="s">
        <v>20</v>
      </c>
      <c r="B1238">
        <v>49</v>
      </c>
      <c r="C1238">
        <v>8164</v>
      </c>
    </row>
    <row r="1239" spans="1:3" x14ac:dyDescent="0.3">
      <c r="A1239" t="s">
        <v>21</v>
      </c>
      <c r="B1239">
        <v>55</v>
      </c>
      <c r="C1239">
        <v>8164</v>
      </c>
    </row>
    <row r="1240" spans="1:3" x14ac:dyDescent="0.3">
      <c r="A1240" t="s">
        <v>22</v>
      </c>
      <c r="B1240">
        <v>37</v>
      </c>
      <c r="C1240">
        <v>8164</v>
      </c>
    </row>
    <row r="1241" spans="1:3" x14ac:dyDescent="0.3">
      <c r="A1241" t="s">
        <v>25</v>
      </c>
      <c r="B1241" t="s">
        <v>121</v>
      </c>
      <c r="C1241">
        <v>8164</v>
      </c>
    </row>
    <row r="1242" spans="1:3" x14ac:dyDescent="0.3">
      <c r="A1242" t="s">
        <v>7</v>
      </c>
      <c r="B1242" t="s">
        <v>120</v>
      </c>
      <c r="C1242">
        <v>7960</v>
      </c>
    </row>
    <row r="1243" spans="1:3" x14ac:dyDescent="0.3">
      <c r="A1243" t="s">
        <v>17</v>
      </c>
      <c r="B1243">
        <v>734</v>
      </c>
      <c r="C1243">
        <v>7960</v>
      </c>
    </row>
    <row r="1244" spans="1:3" x14ac:dyDescent="0.3">
      <c r="A1244" t="s">
        <v>18</v>
      </c>
      <c r="B1244">
        <v>22</v>
      </c>
      <c r="C1244">
        <v>7960</v>
      </c>
    </row>
    <row r="1245" spans="1:3" x14ac:dyDescent="0.3">
      <c r="A1245" t="s">
        <v>19</v>
      </c>
      <c r="B1245">
        <v>350</v>
      </c>
      <c r="C1245">
        <v>7960</v>
      </c>
    </row>
    <row r="1246" spans="1:3" x14ac:dyDescent="0.3">
      <c r="A1246" t="s">
        <v>20</v>
      </c>
      <c r="B1246">
        <v>151</v>
      </c>
      <c r="C1246">
        <v>7960</v>
      </c>
    </row>
    <row r="1247" spans="1:3" x14ac:dyDescent="0.3">
      <c r="A1247" t="s">
        <v>21</v>
      </c>
      <c r="B1247">
        <v>25</v>
      </c>
      <c r="C1247">
        <v>7960</v>
      </c>
    </row>
    <row r="1248" spans="1:3" x14ac:dyDescent="0.3">
      <c r="A1248" t="s">
        <v>22</v>
      </c>
      <c r="B1248">
        <v>100</v>
      </c>
      <c r="C1248">
        <v>7960</v>
      </c>
    </row>
    <row r="1249" spans="1:3" x14ac:dyDescent="0.3">
      <c r="A1249" t="s">
        <v>25</v>
      </c>
      <c r="B1249" t="s">
        <v>121</v>
      </c>
      <c r="C1249">
        <v>7960</v>
      </c>
    </row>
    <row r="1250" spans="1:3" x14ac:dyDescent="0.3">
      <c r="A1250" t="s">
        <v>7</v>
      </c>
      <c r="B1250" t="s">
        <v>120</v>
      </c>
      <c r="C1250">
        <v>4597</v>
      </c>
    </row>
    <row r="1251" spans="1:3" x14ac:dyDescent="0.3">
      <c r="A1251" t="s">
        <v>17</v>
      </c>
      <c r="B1251">
        <v>889</v>
      </c>
      <c r="C1251">
        <v>4597</v>
      </c>
    </row>
    <row r="1252" spans="1:3" x14ac:dyDescent="0.3">
      <c r="A1252" t="s">
        <v>18</v>
      </c>
      <c r="B1252">
        <v>55</v>
      </c>
      <c r="C1252">
        <v>4597</v>
      </c>
    </row>
    <row r="1253" spans="1:3" x14ac:dyDescent="0.3">
      <c r="A1253" t="s">
        <v>19</v>
      </c>
      <c r="B1253">
        <v>685</v>
      </c>
      <c r="C1253">
        <v>4597</v>
      </c>
    </row>
    <row r="1254" spans="1:3" x14ac:dyDescent="0.3">
      <c r="A1254" t="s">
        <v>20</v>
      </c>
      <c r="B1254">
        <v>168</v>
      </c>
      <c r="C1254">
        <v>4597</v>
      </c>
    </row>
    <row r="1255" spans="1:3" x14ac:dyDescent="0.3">
      <c r="A1255" t="s">
        <v>21</v>
      </c>
      <c r="B1255">
        <v>92</v>
      </c>
      <c r="C1255">
        <v>4597</v>
      </c>
    </row>
    <row r="1256" spans="1:3" x14ac:dyDescent="0.3">
      <c r="A1256" t="s">
        <v>22</v>
      </c>
      <c r="B1256">
        <v>129</v>
      </c>
      <c r="C1256">
        <v>4597</v>
      </c>
    </row>
    <row r="1257" spans="1:3" x14ac:dyDescent="0.3">
      <c r="A1257" t="s">
        <v>25</v>
      </c>
      <c r="B1257" t="s">
        <v>121</v>
      </c>
      <c r="C1257">
        <v>4597</v>
      </c>
    </row>
    <row r="1258" spans="1:3" x14ac:dyDescent="0.3">
      <c r="A1258" t="s">
        <v>7</v>
      </c>
      <c r="B1258" t="s">
        <v>50</v>
      </c>
      <c r="C1258">
        <v>202</v>
      </c>
    </row>
    <row r="1259" spans="1:3" x14ac:dyDescent="0.3">
      <c r="A1259" t="s">
        <v>17</v>
      </c>
      <c r="B1259">
        <v>332</v>
      </c>
      <c r="C1259">
        <v>202</v>
      </c>
    </row>
    <row r="1260" spans="1:3" x14ac:dyDescent="0.3">
      <c r="A1260" t="s">
        <v>18</v>
      </c>
      <c r="B1260">
        <v>194</v>
      </c>
      <c r="C1260">
        <v>202</v>
      </c>
    </row>
    <row r="1261" spans="1:3" x14ac:dyDescent="0.3">
      <c r="A1261" t="s">
        <v>19</v>
      </c>
      <c r="B1261">
        <v>377</v>
      </c>
      <c r="C1261">
        <v>202</v>
      </c>
    </row>
    <row r="1262" spans="1:3" x14ac:dyDescent="0.3">
      <c r="A1262" t="s">
        <v>20</v>
      </c>
      <c r="B1262">
        <v>149</v>
      </c>
      <c r="C1262">
        <v>202</v>
      </c>
    </row>
    <row r="1263" spans="1:3" x14ac:dyDescent="0.3">
      <c r="A1263" t="s">
        <v>21</v>
      </c>
      <c r="B1263">
        <v>125</v>
      </c>
      <c r="C1263">
        <v>202</v>
      </c>
    </row>
    <row r="1264" spans="1:3" x14ac:dyDescent="0.3">
      <c r="A1264" t="s">
        <v>22</v>
      </c>
      <c r="B1264">
        <v>57</v>
      </c>
      <c r="C1264">
        <v>202</v>
      </c>
    </row>
    <row r="1265" spans="1:3" x14ac:dyDescent="0.3">
      <c r="A1265" t="s">
        <v>25</v>
      </c>
      <c r="B1265" t="s">
        <v>121</v>
      </c>
      <c r="C1265">
        <v>202</v>
      </c>
    </row>
    <row r="1266" spans="1:3" x14ac:dyDescent="0.3">
      <c r="A1266" t="s">
        <v>7</v>
      </c>
      <c r="B1266" t="s">
        <v>50</v>
      </c>
      <c r="C1266">
        <v>9589</v>
      </c>
    </row>
    <row r="1267" spans="1:3" x14ac:dyDescent="0.3">
      <c r="A1267" t="s">
        <v>17</v>
      </c>
      <c r="B1267">
        <v>332</v>
      </c>
      <c r="C1267">
        <v>9589</v>
      </c>
    </row>
    <row r="1268" spans="1:3" x14ac:dyDescent="0.3">
      <c r="A1268" t="s">
        <v>18</v>
      </c>
      <c r="B1268">
        <v>194</v>
      </c>
      <c r="C1268">
        <v>9589</v>
      </c>
    </row>
    <row r="1269" spans="1:3" x14ac:dyDescent="0.3">
      <c r="A1269" t="s">
        <v>19</v>
      </c>
      <c r="B1269">
        <v>377</v>
      </c>
      <c r="C1269">
        <v>9589</v>
      </c>
    </row>
    <row r="1270" spans="1:3" x14ac:dyDescent="0.3">
      <c r="A1270" t="s">
        <v>20</v>
      </c>
      <c r="B1270">
        <v>149</v>
      </c>
      <c r="C1270">
        <v>9589</v>
      </c>
    </row>
    <row r="1271" spans="1:3" x14ac:dyDescent="0.3">
      <c r="A1271" t="s">
        <v>21</v>
      </c>
      <c r="B1271">
        <v>125</v>
      </c>
      <c r="C1271">
        <v>9589</v>
      </c>
    </row>
    <row r="1272" spans="1:3" x14ac:dyDescent="0.3">
      <c r="A1272" t="s">
        <v>22</v>
      </c>
      <c r="B1272">
        <v>57</v>
      </c>
      <c r="C1272">
        <v>9589</v>
      </c>
    </row>
    <row r="1273" spans="1:3" x14ac:dyDescent="0.3">
      <c r="A1273" t="s">
        <v>25</v>
      </c>
      <c r="B1273" t="s">
        <v>121</v>
      </c>
      <c r="C1273">
        <v>9589</v>
      </c>
    </row>
    <row r="1274" spans="1:3" x14ac:dyDescent="0.3">
      <c r="A1274" t="s">
        <v>7</v>
      </c>
      <c r="B1274" t="s">
        <v>50</v>
      </c>
      <c r="C1274">
        <v>6810</v>
      </c>
    </row>
    <row r="1275" spans="1:3" x14ac:dyDescent="0.3">
      <c r="A1275" t="s">
        <v>17</v>
      </c>
      <c r="B1275">
        <v>267</v>
      </c>
      <c r="C1275">
        <v>6810</v>
      </c>
    </row>
    <row r="1276" spans="1:3" x14ac:dyDescent="0.3">
      <c r="A1276" t="s">
        <v>18</v>
      </c>
      <c r="B1276">
        <v>98</v>
      </c>
      <c r="C1276">
        <v>6810</v>
      </c>
    </row>
    <row r="1277" spans="1:3" x14ac:dyDescent="0.3">
      <c r="A1277" t="s">
        <v>19</v>
      </c>
      <c r="B1277">
        <v>606</v>
      </c>
      <c r="C1277">
        <v>6810</v>
      </c>
    </row>
    <row r="1278" spans="1:3" x14ac:dyDescent="0.3">
      <c r="A1278" t="s">
        <v>20</v>
      </c>
      <c r="B1278">
        <v>48</v>
      </c>
      <c r="C1278">
        <v>6810</v>
      </c>
    </row>
    <row r="1279" spans="1:3" x14ac:dyDescent="0.3">
      <c r="A1279" t="s">
        <v>21</v>
      </c>
      <c r="B1279">
        <v>70</v>
      </c>
      <c r="C1279">
        <v>6810</v>
      </c>
    </row>
    <row r="1280" spans="1:3" x14ac:dyDescent="0.3">
      <c r="A1280" t="s">
        <v>22</v>
      </c>
      <c r="B1280">
        <v>98</v>
      </c>
      <c r="C1280">
        <v>6810</v>
      </c>
    </row>
    <row r="1281" spans="1:3" x14ac:dyDescent="0.3">
      <c r="A1281" t="s">
        <v>25</v>
      </c>
      <c r="B1281" t="s">
        <v>121</v>
      </c>
      <c r="C1281">
        <v>6810</v>
      </c>
    </row>
    <row r="1282" spans="1:3" x14ac:dyDescent="0.3">
      <c r="A1282" t="s">
        <v>7</v>
      </c>
      <c r="B1282" t="s">
        <v>120</v>
      </c>
      <c r="C1282">
        <v>10446</v>
      </c>
    </row>
    <row r="1283" spans="1:3" x14ac:dyDescent="0.3">
      <c r="A1283" t="s">
        <v>17</v>
      </c>
      <c r="B1283">
        <v>184</v>
      </c>
      <c r="C1283">
        <v>10446</v>
      </c>
    </row>
    <row r="1284" spans="1:3" x14ac:dyDescent="0.3">
      <c r="A1284" t="s">
        <v>18</v>
      </c>
      <c r="B1284">
        <v>23</v>
      </c>
      <c r="C1284">
        <v>10446</v>
      </c>
    </row>
    <row r="1285" spans="1:3" x14ac:dyDescent="0.3">
      <c r="A1285" t="s">
        <v>19</v>
      </c>
      <c r="B1285">
        <v>446</v>
      </c>
      <c r="C1285">
        <v>10446</v>
      </c>
    </row>
    <row r="1286" spans="1:3" x14ac:dyDescent="0.3">
      <c r="A1286" t="s">
        <v>20</v>
      </c>
      <c r="B1286">
        <v>30</v>
      </c>
      <c r="C1286">
        <v>10446</v>
      </c>
    </row>
    <row r="1287" spans="1:3" x14ac:dyDescent="0.3">
      <c r="A1287" t="s">
        <v>21</v>
      </c>
      <c r="B1287">
        <v>23</v>
      </c>
      <c r="C1287">
        <v>10446</v>
      </c>
    </row>
    <row r="1288" spans="1:3" x14ac:dyDescent="0.3">
      <c r="A1288" t="s">
        <v>22</v>
      </c>
      <c r="B1288">
        <v>23</v>
      </c>
      <c r="C1288">
        <v>10446</v>
      </c>
    </row>
    <row r="1289" spans="1:3" x14ac:dyDescent="0.3">
      <c r="A1289" t="s">
        <v>25</v>
      </c>
      <c r="B1289" t="s">
        <v>121</v>
      </c>
      <c r="C1289">
        <v>10446</v>
      </c>
    </row>
    <row r="1290" spans="1:3" x14ac:dyDescent="0.3">
      <c r="A1290" t="s">
        <v>7</v>
      </c>
      <c r="B1290" t="s">
        <v>50</v>
      </c>
      <c r="C1290">
        <v>8395</v>
      </c>
    </row>
    <row r="1291" spans="1:3" x14ac:dyDescent="0.3">
      <c r="A1291" t="s">
        <v>17</v>
      </c>
      <c r="B1291">
        <v>980</v>
      </c>
      <c r="C1291">
        <v>8395</v>
      </c>
    </row>
    <row r="1292" spans="1:3" x14ac:dyDescent="0.3">
      <c r="A1292" t="s">
        <v>18</v>
      </c>
      <c r="B1292">
        <v>37</v>
      </c>
      <c r="C1292">
        <v>8395</v>
      </c>
    </row>
    <row r="1293" spans="1:3" x14ac:dyDescent="0.3">
      <c r="A1293" t="s">
        <v>19</v>
      </c>
      <c r="B1293">
        <v>265</v>
      </c>
      <c r="C1293">
        <v>8395</v>
      </c>
    </row>
    <row r="1294" spans="1:3" x14ac:dyDescent="0.3">
      <c r="A1294" t="s">
        <v>20</v>
      </c>
      <c r="B1294">
        <v>35</v>
      </c>
      <c r="C1294">
        <v>8395</v>
      </c>
    </row>
    <row r="1295" spans="1:3" x14ac:dyDescent="0.3">
      <c r="A1295" t="s">
        <v>21</v>
      </c>
      <c r="B1295">
        <v>163</v>
      </c>
      <c r="C1295">
        <v>8395</v>
      </c>
    </row>
    <row r="1296" spans="1:3" x14ac:dyDescent="0.3">
      <c r="A1296" t="s">
        <v>22</v>
      </c>
      <c r="B1296">
        <v>31</v>
      </c>
      <c r="C1296">
        <v>8395</v>
      </c>
    </row>
    <row r="1297" spans="1:3" x14ac:dyDescent="0.3">
      <c r="A1297" t="s">
        <v>25</v>
      </c>
      <c r="B1297" t="s">
        <v>121</v>
      </c>
      <c r="C1297">
        <v>8395</v>
      </c>
    </row>
    <row r="1298" spans="1:3" x14ac:dyDescent="0.3">
      <c r="A1298" t="s">
        <v>7</v>
      </c>
      <c r="B1298" t="s">
        <v>50</v>
      </c>
      <c r="C1298">
        <v>5341</v>
      </c>
    </row>
    <row r="1299" spans="1:3" x14ac:dyDescent="0.3">
      <c r="A1299" t="s">
        <v>17</v>
      </c>
      <c r="B1299">
        <v>983</v>
      </c>
      <c r="C1299">
        <v>5341</v>
      </c>
    </row>
    <row r="1300" spans="1:3" x14ac:dyDescent="0.3">
      <c r="A1300" t="s">
        <v>18</v>
      </c>
      <c r="B1300">
        <v>76</v>
      </c>
      <c r="C1300">
        <v>5341</v>
      </c>
    </row>
    <row r="1301" spans="1:3" x14ac:dyDescent="0.3">
      <c r="A1301" t="s">
        <v>19</v>
      </c>
      <c r="B1301">
        <v>184</v>
      </c>
      <c r="C1301">
        <v>5341</v>
      </c>
    </row>
    <row r="1302" spans="1:3" x14ac:dyDescent="0.3">
      <c r="A1302" t="s">
        <v>20</v>
      </c>
      <c r="B1302">
        <v>180</v>
      </c>
      <c r="C1302">
        <v>5341</v>
      </c>
    </row>
    <row r="1303" spans="1:3" x14ac:dyDescent="0.3">
      <c r="A1303" t="s">
        <v>21</v>
      </c>
      <c r="B1303">
        <v>138</v>
      </c>
      <c r="C1303">
        <v>5341</v>
      </c>
    </row>
    <row r="1304" spans="1:3" x14ac:dyDescent="0.3">
      <c r="A1304" t="s">
        <v>22</v>
      </c>
      <c r="B1304">
        <v>27</v>
      </c>
      <c r="C1304">
        <v>5341</v>
      </c>
    </row>
    <row r="1305" spans="1:3" x14ac:dyDescent="0.3">
      <c r="A1305" t="s">
        <v>25</v>
      </c>
      <c r="B1305" t="s">
        <v>121</v>
      </c>
      <c r="C1305">
        <v>5341</v>
      </c>
    </row>
    <row r="1306" spans="1:3" x14ac:dyDescent="0.3">
      <c r="A1306" t="s">
        <v>7</v>
      </c>
      <c r="B1306" t="s">
        <v>120</v>
      </c>
      <c r="C1306">
        <v>1103</v>
      </c>
    </row>
    <row r="1307" spans="1:3" x14ac:dyDescent="0.3">
      <c r="A1307" t="s">
        <v>17</v>
      </c>
      <c r="B1307">
        <v>1486</v>
      </c>
      <c r="C1307">
        <v>1103</v>
      </c>
    </row>
    <row r="1308" spans="1:3" x14ac:dyDescent="0.3">
      <c r="A1308" t="s">
        <v>18</v>
      </c>
      <c r="B1308">
        <v>55</v>
      </c>
      <c r="C1308">
        <v>1103</v>
      </c>
    </row>
    <row r="1309" spans="1:3" x14ac:dyDescent="0.3">
      <c r="A1309" t="s">
        <v>19</v>
      </c>
      <c r="B1309">
        <v>278</v>
      </c>
      <c r="C1309">
        <v>1103</v>
      </c>
    </row>
    <row r="1310" spans="1:3" x14ac:dyDescent="0.3">
      <c r="A1310" t="s">
        <v>20</v>
      </c>
      <c r="B1310">
        <v>49</v>
      </c>
      <c r="C1310">
        <v>1103</v>
      </c>
    </row>
    <row r="1311" spans="1:3" x14ac:dyDescent="0.3">
      <c r="A1311" t="s">
        <v>21</v>
      </c>
      <c r="B1311">
        <v>0</v>
      </c>
      <c r="C1311">
        <v>1103</v>
      </c>
    </row>
    <row r="1312" spans="1:3" x14ac:dyDescent="0.3">
      <c r="A1312" t="s">
        <v>22</v>
      </c>
      <c r="B1312">
        <v>185</v>
      </c>
      <c r="C1312">
        <v>1103</v>
      </c>
    </row>
    <row r="1313" spans="1:3" x14ac:dyDescent="0.3">
      <c r="A1313" t="s">
        <v>25</v>
      </c>
      <c r="B1313" t="s">
        <v>121</v>
      </c>
      <c r="C1313">
        <v>1103</v>
      </c>
    </row>
    <row r="1314" spans="1:3" x14ac:dyDescent="0.3">
      <c r="A1314" t="s">
        <v>7</v>
      </c>
      <c r="B1314" t="s">
        <v>120</v>
      </c>
      <c r="C1314">
        <v>1650</v>
      </c>
    </row>
    <row r="1315" spans="1:3" x14ac:dyDescent="0.3">
      <c r="A1315" t="s">
        <v>17</v>
      </c>
      <c r="B1315">
        <v>779</v>
      </c>
      <c r="C1315">
        <v>1650</v>
      </c>
    </row>
    <row r="1316" spans="1:3" x14ac:dyDescent="0.3">
      <c r="A1316" t="s">
        <v>18</v>
      </c>
      <c r="B1316">
        <v>86</v>
      </c>
      <c r="C1316">
        <v>1650</v>
      </c>
    </row>
    <row r="1317" spans="1:3" x14ac:dyDescent="0.3">
      <c r="A1317" t="s">
        <v>19</v>
      </c>
      <c r="B1317">
        <v>537</v>
      </c>
      <c r="C1317">
        <v>1650</v>
      </c>
    </row>
    <row r="1318" spans="1:3" x14ac:dyDescent="0.3">
      <c r="A1318" t="s">
        <v>20</v>
      </c>
      <c r="B1318">
        <v>34</v>
      </c>
      <c r="C1318">
        <v>1650</v>
      </c>
    </row>
    <row r="1319" spans="1:3" x14ac:dyDescent="0.3">
      <c r="A1319" t="s">
        <v>21</v>
      </c>
      <c r="B1319">
        <v>69</v>
      </c>
      <c r="C1319">
        <v>1650</v>
      </c>
    </row>
    <row r="1320" spans="1:3" x14ac:dyDescent="0.3">
      <c r="A1320" t="s">
        <v>22</v>
      </c>
      <c r="B1320">
        <v>138</v>
      </c>
      <c r="C1320">
        <v>1650</v>
      </c>
    </row>
    <row r="1321" spans="1:3" x14ac:dyDescent="0.3">
      <c r="A1321" t="s">
        <v>25</v>
      </c>
      <c r="B1321" t="s">
        <v>121</v>
      </c>
      <c r="C1321">
        <v>1650</v>
      </c>
    </row>
    <row r="1322" spans="1:3" x14ac:dyDescent="0.3">
      <c r="A1322" t="s">
        <v>7</v>
      </c>
      <c r="B1322" t="s">
        <v>120</v>
      </c>
      <c r="C1322">
        <v>9292</v>
      </c>
    </row>
    <row r="1323" spans="1:3" x14ac:dyDescent="0.3">
      <c r="A1323" t="s">
        <v>17</v>
      </c>
      <c r="B1323">
        <v>324</v>
      </c>
      <c r="C1323">
        <v>9292</v>
      </c>
    </row>
    <row r="1324" spans="1:3" x14ac:dyDescent="0.3">
      <c r="A1324" t="s">
        <v>18</v>
      </c>
      <c r="B1324">
        <v>132</v>
      </c>
      <c r="C1324">
        <v>9292</v>
      </c>
    </row>
    <row r="1325" spans="1:3" x14ac:dyDescent="0.3">
      <c r="A1325" t="s">
        <v>19</v>
      </c>
      <c r="B1325">
        <v>693</v>
      </c>
      <c r="C1325">
        <v>9292</v>
      </c>
    </row>
    <row r="1326" spans="1:3" x14ac:dyDescent="0.3">
      <c r="A1326" t="s">
        <v>20</v>
      </c>
      <c r="B1326">
        <v>27</v>
      </c>
      <c r="C1326">
        <v>9292</v>
      </c>
    </row>
    <row r="1327" spans="1:3" x14ac:dyDescent="0.3">
      <c r="A1327" t="s">
        <v>21</v>
      </c>
      <c r="B1327">
        <v>118</v>
      </c>
      <c r="C1327">
        <v>9292</v>
      </c>
    </row>
    <row r="1328" spans="1:3" x14ac:dyDescent="0.3">
      <c r="A1328" t="s">
        <v>22</v>
      </c>
      <c r="B1328">
        <v>88</v>
      </c>
      <c r="C1328">
        <v>9292</v>
      </c>
    </row>
    <row r="1329" spans="1:3" x14ac:dyDescent="0.3">
      <c r="A1329" t="s">
        <v>25</v>
      </c>
      <c r="B1329" t="s">
        <v>121</v>
      </c>
      <c r="C1329">
        <v>9292</v>
      </c>
    </row>
    <row r="1330" spans="1:3" x14ac:dyDescent="0.3">
      <c r="A1330" t="s">
        <v>7</v>
      </c>
      <c r="B1330" t="s">
        <v>50</v>
      </c>
      <c r="C1330">
        <v>3179</v>
      </c>
    </row>
    <row r="1331" spans="1:3" x14ac:dyDescent="0.3">
      <c r="A1331" t="s">
        <v>17</v>
      </c>
      <c r="B1331">
        <v>249</v>
      </c>
      <c r="C1331">
        <v>3179</v>
      </c>
    </row>
    <row r="1332" spans="1:3" x14ac:dyDescent="0.3">
      <c r="A1332" t="s">
        <v>18</v>
      </c>
      <c r="B1332">
        <v>153</v>
      </c>
      <c r="C1332">
        <v>3179</v>
      </c>
    </row>
    <row r="1333" spans="1:3" x14ac:dyDescent="0.3">
      <c r="A1333" t="s">
        <v>19</v>
      </c>
      <c r="B1333">
        <v>940</v>
      </c>
      <c r="C1333">
        <v>3179</v>
      </c>
    </row>
    <row r="1334" spans="1:3" x14ac:dyDescent="0.3">
      <c r="A1334" t="s">
        <v>20</v>
      </c>
      <c r="B1334">
        <v>58</v>
      </c>
      <c r="C1334">
        <v>3179</v>
      </c>
    </row>
    <row r="1335" spans="1:3" x14ac:dyDescent="0.3">
      <c r="A1335" t="s">
        <v>21</v>
      </c>
      <c r="B1335">
        <v>134</v>
      </c>
      <c r="C1335">
        <v>3179</v>
      </c>
    </row>
    <row r="1336" spans="1:3" x14ac:dyDescent="0.3">
      <c r="A1336" t="s">
        <v>22</v>
      </c>
      <c r="B1336">
        <v>38</v>
      </c>
      <c r="C1336">
        <v>3179</v>
      </c>
    </row>
    <row r="1337" spans="1:3" x14ac:dyDescent="0.3">
      <c r="A1337" t="s">
        <v>25</v>
      </c>
      <c r="B1337" t="s">
        <v>121</v>
      </c>
      <c r="C1337">
        <v>3179</v>
      </c>
    </row>
    <row r="1338" spans="1:3" x14ac:dyDescent="0.3">
      <c r="A1338" t="s">
        <v>7</v>
      </c>
      <c r="B1338" t="s">
        <v>50</v>
      </c>
      <c r="C1338">
        <v>5687</v>
      </c>
    </row>
    <row r="1339" spans="1:3" x14ac:dyDescent="0.3">
      <c r="A1339" t="s">
        <v>17</v>
      </c>
      <c r="B1339">
        <v>563</v>
      </c>
      <c r="C1339">
        <v>5687</v>
      </c>
    </row>
    <row r="1340" spans="1:3" x14ac:dyDescent="0.3">
      <c r="A1340" t="s">
        <v>18</v>
      </c>
      <c r="B1340">
        <v>50</v>
      </c>
      <c r="C1340">
        <v>5687</v>
      </c>
    </row>
    <row r="1341" spans="1:3" x14ac:dyDescent="0.3">
      <c r="A1341" t="s">
        <v>19</v>
      </c>
      <c r="B1341">
        <v>774</v>
      </c>
      <c r="C1341">
        <v>5687</v>
      </c>
    </row>
    <row r="1342" spans="1:3" x14ac:dyDescent="0.3">
      <c r="A1342" t="s">
        <v>20</v>
      </c>
      <c r="B1342">
        <v>28</v>
      </c>
      <c r="C1342">
        <v>5687</v>
      </c>
    </row>
    <row r="1343" spans="1:3" x14ac:dyDescent="0.3">
      <c r="A1343" t="s">
        <v>21</v>
      </c>
      <c r="B1343">
        <v>31</v>
      </c>
      <c r="C1343">
        <v>5687</v>
      </c>
    </row>
    <row r="1344" spans="1:3" x14ac:dyDescent="0.3">
      <c r="A1344" t="s">
        <v>22</v>
      </c>
      <c r="B1344">
        <v>187</v>
      </c>
      <c r="C1344">
        <v>5687</v>
      </c>
    </row>
    <row r="1345" spans="1:3" x14ac:dyDescent="0.3">
      <c r="A1345" t="s">
        <v>25</v>
      </c>
      <c r="B1345" t="s">
        <v>123</v>
      </c>
      <c r="C1345">
        <v>5687</v>
      </c>
    </row>
    <row r="1346" spans="1:3" x14ac:dyDescent="0.3">
      <c r="A1346" t="s">
        <v>7</v>
      </c>
      <c r="B1346" t="s">
        <v>50</v>
      </c>
      <c r="C1346">
        <v>1524</v>
      </c>
    </row>
    <row r="1347" spans="1:3" x14ac:dyDescent="0.3">
      <c r="A1347" t="s">
        <v>17</v>
      </c>
      <c r="B1347">
        <v>709</v>
      </c>
      <c r="C1347">
        <v>1524</v>
      </c>
    </row>
    <row r="1348" spans="1:3" x14ac:dyDescent="0.3">
      <c r="A1348" t="s">
        <v>18</v>
      </c>
      <c r="B1348">
        <v>45</v>
      </c>
      <c r="C1348">
        <v>1524</v>
      </c>
    </row>
    <row r="1349" spans="1:3" x14ac:dyDescent="0.3">
      <c r="A1349" t="s">
        <v>19</v>
      </c>
      <c r="B1349">
        <v>115</v>
      </c>
      <c r="C1349">
        <v>1524</v>
      </c>
    </row>
    <row r="1350" spans="1:3" x14ac:dyDescent="0.3">
      <c r="A1350" t="s">
        <v>20</v>
      </c>
      <c r="B1350">
        <v>30</v>
      </c>
      <c r="C1350">
        <v>1524</v>
      </c>
    </row>
    <row r="1351" spans="1:3" x14ac:dyDescent="0.3">
      <c r="A1351" t="s">
        <v>21</v>
      </c>
      <c r="B1351">
        <v>160</v>
      </c>
      <c r="C1351">
        <v>1524</v>
      </c>
    </row>
    <row r="1352" spans="1:3" x14ac:dyDescent="0.3">
      <c r="A1352" t="s">
        <v>22</v>
      </c>
      <c r="B1352">
        <v>45</v>
      </c>
      <c r="C1352">
        <v>1524</v>
      </c>
    </row>
    <row r="1353" spans="1:3" x14ac:dyDescent="0.3">
      <c r="A1353" t="s">
        <v>25</v>
      </c>
      <c r="B1353" t="s">
        <v>123</v>
      </c>
      <c r="C1353">
        <v>1524</v>
      </c>
    </row>
    <row r="1354" spans="1:3" x14ac:dyDescent="0.3">
      <c r="A1354" t="s">
        <v>7</v>
      </c>
      <c r="B1354" t="s">
        <v>120</v>
      </c>
      <c r="C1354">
        <v>9504</v>
      </c>
    </row>
    <row r="1355" spans="1:3" x14ac:dyDescent="0.3">
      <c r="A1355" t="s">
        <v>17</v>
      </c>
      <c r="B1355">
        <v>179</v>
      </c>
      <c r="C1355">
        <v>9504</v>
      </c>
    </row>
    <row r="1356" spans="1:3" x14ac:dyDescent="0.3">
      <c r="A1356" t="s">
        <v>18</v>
      </c>
      <c r="B1356">
        <v>28</v>
      </c>
      <c r="C1356">
        <v>9504</v>
      </c>
    </row>
    <row r="1357" spans="1:3" x14ac:dyDescent="0.3">
      <c r="A1357" t="s">
        <v>19</v>
      </c>
      <c r="B1357">
        <v>520</v>
      </c>
      <c r="C1357">
        <v>9504</v>
      </c>
    </row>
    <row r="1358" spans="1:3" x14ac:dyDescent="0.3">
      <c r="A1358" t="s">
        <v>20</v>
      </c>
      <c r="B1358">
        <v>111</v>
      </c>
      <c r="C1358">
        <v>9504</v>
      </c>
    </row>
    <row r="1359" spans="1:3" x14ac:dyDescent="0.3">
      <c r="A1359" t="s">
        <v>21</v>
      </c>
      <c r="B1359">
        <v>123</v>
      </c>
      <c r="C1359">
        <v>9504</v>
      </c>
    </row>
    <row r="1360" spans="1:3" x14ac:dyDescent="0.3">
      <c r="A1360" t="s">
        <v>22</v>
      </c>
      <c r="B1360">
        <v>47</v>
      </c>
      <c r="C1360">
        <v>9504</v>
      </c>
    </row>
    <row r="1361" spans="1:3" x14ac:dyDescent="0.3">
      <c r="A1361" t="s">
        <v>25</v>
      </c>
      <c r="B1361" t="s">
        <v>121</v>
      </c>
      <c r="C1361">
        <v>9504</v>
      </c>
    </row>
    <row r="1362" spans="1:3" x14ac:dyDescent="0.3">
      <c r="A1362" t="s">
        <v>7</v>
      </c>
      <c r="B1362" t="s">
        <v>50</v>
      </c>
      <c r="C1362">
        <v>2410</v>
      </c>
    </row>
    <row r="1363" spans="1:3" x14ac:dyDescent="0.3">
      <c r="A1363" t="s">
        <v>17</v>
      </c>
      <c r="B1363">
        <v>364</v>
      </c>
      <c r="C1363">
        <v>2410</v>
      </c>
    </row>
    <row r="1364" spans="1:3" x14ac:dyDescent="0.3">
      <c r="A1364" t="s">
        <v>18</v>
      </c>
      <c r="B1364">
        <v>40</v>
      </c>
      <c r="C1364">
        <v>2410</v>
      </c>
    </row>
    <row r="1365" spans="1:3" x14ac:dyDescent="0.3">
      <c r="A1365" t="s">
        <v>19</v>
      </c>
      <c r="B1365">
        <v>425</v>
      </c>
      <c r="C1365">
        <v>2410</v>
      </c>
    </row>
    <row r="1366" spans="1:3" x14ac:dyDescent="0.3">
      <c r="A1366" t="s">
        <v>20</v>
      </c>
      <c r="B1366">
        <v>158</v>
      </c>
      <c r="C1366">
        <v>2410</v>
      </c>
    </row>
    <row r="1367" spans="1:3" x14ac:dyDescent="0.3">
      <c r="A1367" t="s">
        <v>21</v>
      </c>
      <c r="B1367">
        <v>60</v>
      </c>
      <c r="C1367">
        <v>2410</v>
      </c>
    </row>
    <row r="1368" spans="1:3" x14ac:dyDescent="0.3">
      <c r="A1368" t="s">
        <v>22</v>
      </c>
      <c r="B1368">
        <v>50</v>
      </c>
      <c r="C1368">
        <v>2410</v>
      </c>
    </row>
    <row r="1369" spans="1:3" x14ac:dyDescent="0.3">
      <c r="A1369" t="s">
        <v>25</v>
      </c>
      <c r="B1369" t="s">
        <v>121</v>
      </c>
      <c r="C1369">
        <v>2410</v>
      </c>
    </row>
    <row r="1370" spans="1:3" x14ac:dyDescent="0.3">
      <c r="A1370" t="s">
        <v>7</v>
      </c>
      <c r="B1370" t="s">
        <v>120</v>
      </c>
      <c r="C1370">
        <v>9298</v>
      </c>
    </row>
    <row r="1371" spans="1:3" x14ac:dyDescent="0.3">
      <c r="A1371" t="s">
        <v>17</v>
      </c>
      <c r="B1371">
        <v>1252</v>
      </c>
      <c r="C1371">
        <v>9298</v>
      </c>
    </row>
    <row r="1372" spans="1:3" x14ac:dyDescent="0.3">
      <c r="A1372" t="s">
        <v>18</v>
      </c>
      <c r="B1372">
        <v>0</v>
      </c>
      <c r="C1372">
        <v>9298</v>
      </c>
    </row>
    <row r="1373" spans="1:3" x14ac:dyDescent="0.3">
      <c r="A1373" t="s">
        <v>19</v>
      </c>
      <c r="B1373">
        <v>465</v>
      </c>
      <c r="C1373">
        <v>9298</v>
      </c>
    </row>
    <row r="1374" spans="1:3" x14ac:dyDescent="0.3">
      <c r="A1374" t="s">
        <v>20</v>
      </c>
      <c r="B1374">
        <v>46</v>
      </c>
      <c r="C1374">
        <v>9298</v>
      </c>
    </row>
    <row r="1375" spans="1:3" x14ac:dyDescent="0.3">
      <c r="A1375" t="s">
        <v>21</v>
      </c>
      <c r="B1375">
        <v>35</v>
      </c>
      <c r="C1375">
        <v>9298</v>
      </c>
    </row>
    <row r="1376" spans="1:3" x14ac:dyDescent="0.3">
      <c r="A1376" t="s">
        <v>22</v>
      </c>
      <c r="B1376">
        <v>0</v>
      </c>
      <c r="C1376">
        <v>9298</v>
      </c>
    </row>
    <row r="1377" spans="1:3" x14ac:dyDescent="0.3">
      <c r="A1377" t="s">
        <v>25</v>
      </c>
      <c r="B1377" t="s">
        <v>121</v>
      </c>
      <c r="C1377">
        <v>9298</v>
      </c>
    </row>
    <row r="1378" spans="1:3" x14ac:dyDescent="0.3">
      <c r="A1378" t="s">
        <v>7</v>
      </c>
      <c r="B1378" t="s">
        <v>50</v>
      </c>
      <c r="C1378">
        <v>1544</v>
      </c>
    </row>
    <row r="1379" spans="1:3" x14ac:dyDescent="0.3">
      <c r="A1379" t="s">
        <v>17</v>
      </c>
      <c r="B1379">
        <v>741</v>
      </c>
      <c r="C1379">
        <v>1544</v>
      </c>
    </row>
    <row r="1380" spans="1:3" x14ac:dyDescent="0.3">
      <c r="A1380" t="s">
        <v>18</v>
      </c>
      <c r="B1380">
        <v>68</v>
      </c>
      <c r="C1380">
        <v>1544</v>
      </c>
    </row>
    <row r="1381" spans="1:3" x14ac:dyDescent="0.3">
      <c r="A1381" t="s">
        <v>19</v>
      </c>
      <c r="B1381">
        <v>689</v>
      </c>
      <c r="C1381">
        <v>1544</v>
      </c>
    </row>
    <row r="1382" spans="1:3" x14ac:dyDescent="0.3">
      <c r="A1382" t="s">
        <v>20</v>
      </c>
      <c r="B1382">
        <v>224</v>
      </c>
      <c r="C1382">
        <v>1544</v>
      </c>
    </row>
    <row r="1383" spans="1:3" x14ac:dyDescent="0.3">
      <c r="A1383" t="s">
        <v>21</v>
      </c>
      <c r="B1383">
        <v>68</v>
      </c>
      <c r="C1383">
        <v>1544</v>
      </c>
    </row>
    <row r="1384" spans="1:3" x14ac:dyDescent="0.3">
      <c r="A1384" t="s">
        <v>22</v>
      </c>
      <c r="B1384">
        <v>103</v>
      </c>
      <c r="C1384">
        <v>1544</v>
      </c>
    </row>
    <row r="1385" spans="1:3" x14ac:dyDescent="0.3">
      <c r="A1385" t="s">
        <v>25</v>
      </c>
      <c r="B1385" t="s">
        <v>121</v>
      </c>
      <c r="C1385">
        <v>1544</v>
      </c>
    </row>
    <row r="1386" spans="1:3" x14ac:dyDescent="0.3">
      <c r="A1386" t="s">
        <v>7</v>
      </c>
      <c r="B1386" t="s">
        <v>50</v>
      </c>
      <c r="C1386">
        <v>535</v>
      </c>
    </row>
    <row r="1387" spans="1:3" x14ac:dyDescent="0.3">
      <c r="A1387" t="s">
        <v>17</v>
      </c>
      <c r="B1387">
        <v>163</v>
      </c>
      <c r="C1387">
        <v>535</v>
      </c>
    </row>
    <row r="1388" spans="1:3" x14ac:dyDescent="0.3">
      <c r="A1388" t="s">
        <v>18</v>
      </c>
      <c r="B1388">
        <v>23</v>
      </c>
      <c r="C1388">
        <v>535</v>
      </c>
    </row>
    <row r="1389" spans="1:3" x14ac:dyDescent="0.3">
      <c r="A1389" t="s">
        <v>19</v>
      </c>
      <c r="B1389">
        <v>424</v>
      </c>
      <c r="C1389">
        <v>535</v>
      </c>
    </row>
    <row r="1390" spans="1:3" x14ac:dyDescent="0.3">
      <c r="A1390" t="s">
        <v>20</v>
      </c>
      <c r="B1390">
        <v>27</v>
      </c>
      <c r="C1390">
        <v>535</v>
      </c>
    </row>
    <row r="1391" spans="1:3" x14ac:dyDescent="0.3">
      <c r="A1391" t="s">
        <v>21</v>
      </c>
      <c r="B1391">
        <v>65</v>
      </c>
      <c r="C1391">
        <v>535</v>
      </c>
    </row>
    <row r="1392" spans="1:3" x14ac:dyDescent="0.3">
      <c r="A1392" t="s">
        <v>22</v>
      </c>
      <c r="B1392">
        <v>76</v>
      </c>
      <c r="C1392">
        <v>535</v>
      </c>
    </row>
    <row r="1393" spans="1:3" x14ac:dyDescent="0.3">
      <c r="A1393" t="s">
        <v>25</v>
      </c>
      <c r="B1393" t="s">
        <v>121</v>
      </c>
      <c r="C1393">
        <v>535</v>
      </c>
    </row>
    <row r="1394" spans="1:3" x14ac:dyDescent="0.3">
      <c r="A1394" t="s">
        <v>7</v>
      </c>
      <c r="B1394" t="s">
        <v>50</v>
      </c>
      <c r="C1394">
        <v>4608</v>
      </c>
    </row>
    <row r="1395" spans="1:3" x14ac:dyDescent="0.3">
      <c r="A1395" t="s">
        <v>17</v>
      </c>
      <c r="B1395">
        <v>163</v>
      </c>
      <c r="C1395">
        <v>4608</v>
      </c>
    </row>
    <row r="1396" spans="1:3" x14ac:dyDescent="0.3">
      <c r="A1396" t="s">
        <v>18</v>
      </c>
      <c r="B1396">
        <v>23</v>
      </c>
      <c r="C1396">
        <v>4608</v>
      </c>
    </row>
    <row r="1397" spans="1:3" x14ac:dyDescent="0.3">
      <c r="A1397" t="s">
        <v>19</v>
      </c>
      <c r="B1397">
        <v>424</v>
      </c>
      <c r="C1397">
        <v>4608</v>
      </c>
    </row>
    <row r="1398" spans="1:3" x14ac:dyDescent="0.3">
      <c r="A1398" t="s">
        <v>20</v>
      </c>
      <c r="B1398">
        <v>27</v>
      </c>
      <c r="C1398">
        <v>4608</v>
      </c>
    </row>
    <row r="1399" spans="1:3" x14ac:dyDescent="0.3">
      <c r="A1399" t="s">
        <v>21</v>
      </c>
      <c r="B1399">
        <v>65</v>
      </c>
      <c r="C1399">
        <v>4608</v>
      </c>
    </row>
    <row r="1400" spans="1:3" x14ac:dyDescent="0.3">
      <c r="A1400" t="s">
        <v>22</v>
      </c>
      <c r="B1400">
        <v>76</v>
      </c>
      <c r="C1400">
        <v>4608</v>
      </c>
    </row>
    <row r="1401" spans="1:3" x14ac:dyDescent="0.3">
      <c r="A1401" t="s">
        <v>25</v>
      </c>
      <c r="B1401" t="s">
        <v>121</v>
      </c>
      <c r="C1401">
        <v>4608</v>
      </c>
    </row>
    <row r="1402" spans="1:3" x14ac:dyDescent="0.3">
      <c r="A1402" t="s">
        <v>7</v>
      </c>
      <c r="B1402" t="s">
        <v>120</v>
      </c>
      <c r="C1402">
        <v>8624</v>
      </c>
    </row>
    <row r="1403" spans="1:3" x14ac:dyDescent="0.3">
      <c r="A1403" t="s">
        <v>17</v>
      </c>
      <c r="B1403">
        <v>183</v>
      </c>
      <c r="C1403">
        <v>8624</v>
      </c>
    </row>
    <row r="1404" spans="1:3" x14ac:dyDescent="0.3">
      <c r="A1404" t="s">
        <v>18</v>
      </c>
      <c r="B1404">
        <v>33</v>
      </c>
      <c r="C1404">
        <v>8624</v>
      </c>
    </row>
    <row r="1405" spans="1:3" x14ac:dyDescent="0.3">
      <c r="A1405" t="s">
        <v>19</v>
      </c>
      <c r="B1405">
        <v>493</v>
      </c>
      <c r="C1405">
        <v>8624</v>
      </c>
    </row>
    <row r="1406" spans="1:3" x14ac:dyDescent="0.3">
      <c r="A1406" t="s">
        <v>20</v>
      </c>
      <c r="B1406">
        <v>59</v>
      </c>
      <c r="C1406">
        <v>8624</v>
      </c>
    </row>
    <row r="1407" spans="1:3" x14ac:dyDescent="0.3">
      <c r="A1407" t="s">
        <v>21</v>
      </c>
      <c r="B1407">
        <v>103</v>
      </c>
      <c r="C1407">
        <v>8624</v>
      </c>
    </row>
    <row r="1408" spans="1:3" x14ac:dyDescent="0.3">
      <c r="A1408" t="s">
        <v>22</v>
      </c>
      <c r="B1408">
        <v>57</v>
      </c>
      <c r="C1408">
        <v>8624</v>
      </c>
    </row>
    <row r="1409" spans="1:3" x14ac:dyDescent="0.3">
      <c r="A1409" t="s">
        <v>25</v>
      </c>
      <c r="B1409" t="s">
        <v>121</v>
      </c>
      <c r="C1409">
        <v>8624</v>
      </c>
    </row>
    <row r="1410" spans="1:3" x14ac:dyDescent="0.3">
      <c r="A1410" t="s">
        <v>7</v>
      </c>
      <c r="B1410" t="s">
        <v>120</v>
      </c>
      <c r="C1410">
        <v>4673</v>
      </c>
    </row>
    <row r="1411" spans="1:3" x14ac:dyDescent="0.3">
      <c r="A1411" t="s">
        <v>17</v>
      </c>
      <c r="B1411">
        <v>1004</v>
      </c>
      <c r="C1411">
        <v>4673</v>
      </c>
    </row>
    <row r="1412" spans="1:3" x14ac:dyDescent="0.3">
      <c r="A1412" t="s">
        <v>18</v>
      </c>
      <c r="B1412">
        <v>12</v>
      </c>
      <c r="C1412">
        <v>4673</v>
      </c>
    </row>
    <row r="1413" spans="1:3" x14ac:dyDescent="0.3">
      <c r="A1413" t="s">
        <v>19</v>
      </c>
      <c r="B1413">
        <v>145</v>
      </c>
      <c r="C1413">
        <v>4673</v>
      </c>
    </row>
    <row r="1414" spans="1:3" x14ac:dyDescent="0.3">
      <c r="A1414" t="s">
        <v>20</v>
      </c>
      <c r="B1414">
        <v>32</v>
      </c>
      <c r="C1414">
        <v>4673</v>
      </c>
    </row>
    <row r="1415" spans="1:3" x14ac:dyDescent="0.3">
      <c r="A1415" t="s">
        <v>21</v>
      </c>
      <c r="B1415">
        <v>12</v>
      </c>
      <c r="C1415">
        <v>4673</v>
      </c>
    </row>
    <row r="1416" spans="1:3" x14ac:dyDescent="0.3">
      <c r="A1416" t="s">
        <v>22</v>
      </c>
      <c r="B1416">
        <v>36</v>
      </c>
      <c r="C1416">
        <v>4673</v>
      </c>
    </row>
    <row r="1417" spans="1:3" x14ac:dyDescent="0.3">
      <c r="A1417" t="s">
        <v>25</v>
      </c>
      <c r="B1417" t="s">
        <v>123</v>
      </c>
      <c r="C1417">
        <v>4673</v>
      </c>
    </row>
    <row r="1418" spans="1:3" x14ac:dyDescent="0.3">
      <c r="A1418" t="s">
        <v>7</v>
      </c>
      <c r="B1418" t="s">
        <v>50</v>
      </c>
      <c r="C1418">
        <v>1137</v>
      </c>
    </row>
    <row r="1419" spans="1:3" x14ac:dyDescent="0.3">
      <c r="A1419" t="s">
        <v>17</v>
      </c>
      <c r="B1419">
        <v>398</v>
      </c>
      <c r="C1419">
        <v>1137</v>
      </c>
    </row>
    <row r="1420" spans="1:3" x14ac:dyDescent="0.3">
      <c r="A1420" t="s">
        <v>18</v>
      </c>
      <c r="B1420">
        <v>190</v>
      </c>
      <c r="C1420">
        <v>1137</v>
      </c>
    </row>
    <row r="1421" spans="1:3" x14ac:dyDescent="0.3">
      <c r="A1421" t="s">
        <v>19</v>
      </c>
      <c r="B1421">
        <v>537</v>
      </c>
      <c r="C1421">
        <v>1137</v>
      </c>
    </row>
    <row r="1422" spans="1:3" x14ac:dyDescent="0.3">
      <c r="A1422" t="s">
        <v>20</v>
      </c>
      <c r="B1422">
        <v>61</v>
      </c>
      <c r="C1422">
        <v>1137</v>
      </c>
    </row>
    <row r="1423" spans="1:3" x14ac:dyDescent="0.3">
      <c r="A1423" t="s">
        <v>21</v>
      </c>
      <c r="B1423">
        <v>156</v>
      </c>
      <c r="C1423">
        <v>1137</v>
      </c>
    </row>
    <row r="1424" spans="1:3" x14ac:dyDescent="0.3">
      <c r="A1424" t="s">
        <v>22</v>
      </c>
      <c r="B1424">
        <v>37</v>
      </c>
      <c r="C1424">
        <v>1137</v>
      </c>
    </row>
    <row r="1425" spans="1:3" x14ac:dyDescent="0.3">
      <c r="A1425" t="s">
        <v>25</v>
      </c>
      <c r="B1425" t="s">
        <v>121</v>
      </c>
      <c r="C1425">
        <v>1137</v>
      </c>
    </row>
    <row r="1426" spans="1:3" x14ac:dyDescent="0.3">
      <c r="A1426" t="s">
        <v>7</v>
      </c>
      <c r="B1426" t="s">
        <v>50</v>
      </c>
      <c r="C1426">
        <v>6071</v>
      </c>
    </row>
    <row r="1427" spans="1:3" x14ac:dyDescent="0.3">
      <c r="A1427" t="s">
        <v>17</v>
      </c>
      <c r="B1427">
        <v>493</v>
      </c>
      <c r="C1427">
        <v>6071</v>
      </c>
    </row>
    <row r="1428" spans="1:3" x14ac:dyDescent="0.3">
      <c r="A1428" t="s">
        <v>18</v>
      </c>
      <c r="B1428">
        <v>70</v>
      </c>
      <c r="C1428">
        <v>6071</v>
      </c>
    </row>
    <row r="1429" spans="1:3" x14ac:dyDescent="0.3">
      <c r="A1429" t="s">
        <v>19</v>
      </c>
      <c r="B1429">
        <v>324</v>
      </c>
      <c r="C1429">
        <v>6071</v>
      </c>
    </row>
    <row r="1430" spans="1:3" x14ac:dyDescent="0.3">
      <c r="A1430" t="s">
        <v>20</v>
      </c>
      <c r="B1430">
        <v>146</v>
      </c>
      <c r="C1430">
        <v>6071</v>
      </c>
    </row>
    <row r="1431" spans="1:3" x14ac:dyDescent="0.3">
      <c r="A1431" t="s">
        <v>21</v>
      </c>
      <c r="B1431">
        <v>40</v>
      </c>
      <c r="C1431">
        <v>6071</v>
      </c>
    </row>
    <row r="1432" spans="1:3" x14ac:dyDescent="0.3">
      <c r="A1432" t="s">
        <v>22</v>
      </c>
      <c r="B1432">
        <v>84</v>
      </c>
      <c r="C1432">
        <v>6071</v>
      </c>
    </row>
    <row r="1433" spans="1:3" x14ac:dyDescent="0.3">
      <c r="A1433" t="s">
        <v>25</v>
      </c>
      <c r="B1433" t="s">
        <v>121</v>
      </c>
      <c r="C1433">
        <v>6071</v>
      </c>
    </row>
    <row r="1434" spans="1:3" x14ac:dyDescent="0.3">
      <c r="A1434" t="s">
        <v>7</v>
      </c>
      <c r="B1434" t="s">
        <v>50</v>
      </c>
      <c r="C1434">
        <v>295</v>
      </c>
    </row>
    <row r="1435" spans="1:3" x14ac:dyDescent="0.3">
      <c r="A1435" t="s">
        <v>17</v>
      </c>
      <c r="B1435">
        <v>493</v>
      </c>
      <c r="C1435">
        <v>295</v>
      </c>
    </row>
    <row r="1436" spans="1:3" x14ac:dyDescent="0.3">
      <c r="A1436" t="s">
        <v>18</v>
      </c>
      <c r="B1436">
        <v>70</v>
      </c>
      <c r="C1436">
        <v>295</v>
      </c>
    </row>
    <row r="1437" spans="1:3" x14ac:dyDescent="0.3">
      <c r="A1437" t="s">
        <v>19</v>
      </c>
      <c r="B1437">
        <v>324</v>
      </c>
      <c r="C1437">
        <v>295</v>
      </c>
    </row>
    <row r="1438" spans="1:3" x14ac:dyDescent="0.3">
      <c r="A1438" t="s">
        <v>20</v>
      </c>
      <c r="B1438">
        <v>146</v>
      </c>
      <c r="C1438">
        <v>295</v>
      </c>
    </row>
    <row r="1439" spans="1:3" x14ac:dyDescent="0.3">
      <c r="A1439" t="s">
        <v>21</v>
      </c>
      <c r="B1439">
        <v>40</v>
      </c>
      <c r="C1439">
        <v>295</v>
      </c>
    </row>
    <row r="1440" spans="1:3" x14ac:dyDescent="0.3">
      <c r="A1440" t="s">
        <v>22</v>
      </c>
      <c r="B1440">
        <v>84</v>
      </c>
      <c r="C1440">
        <v>295</v>
      </c>
    </row>
    <row r="1441" spans="1:3" x14ac:dyDescent="0.3">
      <c r="A1441" t="s">
        <v>25</v>
      </c>
      <c r="B1441" t="s">
        <v>121</v>
      </c>
      <c r="C1441">
        <v>295</v>
      </c>
    </row>
    <row r="1442" spans="1:3" x14ac:dyDescent="0.3">
      <c r="A1442" t="s">
        <v>7</v>
      </c>
      <c r="B1442" t="s">
        <v>120</v>
      </c>
      <c r="C1442">
        <v>5848</v>
      </c>
    </row>
    <row r="1443" spans="1:3" x14ac:dyDescent="0.3">
      <c r="A1443" t="s">
        <v>17</v>
      </c>
      <c r="B1443">
        <v>724</v>
      </c>
      <c r="C1443">
        <v>5848</v>
      </c>
    </row>
    <row r="1444" spans="1:3" x14ac:dyDescent="0.3">
      <c r="A1444" t="s">
        <v>18</v>
      </c>
      <c r="B1444">
        <v>74</v>
      </c>
      <c r="C1444">
        <v>5848</v>
      </c>
    </row>
    <row r="1445" spans="1:3" x14ac:dyDescent="0.3">
      <c r="A1445" t="s">
        <v>19</v>
      </c>
      <c r="B1445">
        <v>929</v>
      </c>
      <c r="C1445">
        <v>5848</v>
      </c>
    </row>
    <row r="1446" spans="1:3" x14ac:dyDescent="0.3">
      <c r="A1446" t="s">
        <v>20</v>
      </c>
      <c r="B1446">
        <v>97</v>
      </c>
      <c r="C1446">
        <v>5848</v>
      </c>
    </row>
    <row r="1447" spans="1:3" x14ac:dyDescent="0.3">
      <c r="A1447" t="s">
        <v>21</v>
      </c>
      <c r="B1447">
        <v>55</v>
      </c>
      <c r="C1447">
        <v>5848</v>
      </c>
    </row>
    <row r="1448" spans="1:3" x14ac:dyDescent="0.3">
      <c r="A1448" t="s">
        <v>22</v>
      </c>
      <c r="B1448">
        <v>130</v>
      </c>
      <c r="C1448">
        <v>5848</v>
      </c>
    </row>
    <row r="1449" spans="1:3" x14ac:dyDescent="0.3">
      <c r="A1449" t="s">
        <v>25</v>
      </c>
      <c r="B1449" t="s">
        <v>121</v>
      </c>
      <c r="C1449">
        <v>5848</v>
      </c>
    </row>
    <row r="1450" spans="1:3" x14ac:dyDescent="0.3">
      <c r="A1450" t="s">
        <v>7</v>
      </c>
      <c r="B1450" t="s">
        <v>50</v>
      </c>
      <c r="C1450">
        <v>203</v>
      </c>
    </row>
    <row r="1451" spans="1:3" x14ac:dyDescent="0.3">
      <c r="A1451" t="s">
        <v>17</v>
      </c>
      <c r="B1451">
        <v>1288</v>
      </c>
      <c r="C1451">
        <v>203</v>
      </c>
    </row>
    <row r="1452" spans="1:3" x14ac:dyDescent="0.3">
      <c r="A1452" t="s">
        <v>18</v>
      </c>
      <c r="B1452">
        <v>20</v>
      </c>
      <c r="C1452">
        <v>203</v>
      </c>
    </row>
    <row r="1453" spans="1:3" x14ac:dyDescent="0.3">
      <c r="A1453" t="s">
        <v>19</v>
      </c>
      <c r="B1453">
        <v>613</v>
      </c>
      <c r="C1453">
        <v>203</v>
      </c>
    </row>
    <row r="1454" spans="1:3" x14ac:dyDescent="0.3">
      <c r="A1454" t="s">
        <v>20</v>
      </c>
      <c r="B1454">
        <v>80</v>
      </c>
      <c r="C1454">
        <v>203</v>
      </c>
    </row>
    <row r="1455" spans="1:3" x14ac:dyDescent="0.3">
      <c r="A1455" t="s">
        <v>21</v>
      </c>
      <c r="B1455">
        <v>61</v>
      </c>
      <c r="C1455">
        <v>203</v>
      </c>
    </row>
    <row r="1456" spans="1:3" x14ac:dyDescent="0.3">
      <c r="A1456" t="s">
        <v>22</v>
      </c>
      <c r="B1456">
        <v>27</v>
      </c>
      <c r="C1456">
        <v>203</v>
      </c>
    </row>
    <row r="1457" spans="1:3" x14ac:dyDescent="0.3">
      <c r="A1457" t="s">
        <v>25</v>
      </c>
      <c r="B1457" t="s">
        <v>121</v>
      </c>
      <c r="C1457">
        <v>203</v>
      </c>
    </row>
    <row r="1458" spans="1:3" x14ac:dyDescent="0.3">
      <c r="A1458" t="s">
        <v>7</v>
      </c>
      <c r="B1458" t="s">
        <v>120</v>
      </c>
      <c r="C1458">
        <v>988</v>
      </c>
    </row>
    <row r="1459" spans="1:3" x14ac:dyDescent="0.3">
      <c r="A1459" t="s">
        <v>17</v>
      </c>
      <c r="B1459">
        <v>410</v>
      </c>
      <c r="C1459">
        <v>988</v>
      </c>
    </row>
    <row r="1460" spans="1:3" x14ac:dyDescent="0.3">
      <c r="A1460" t="s">
        <v>18</v>
      </c>
      <c r="B1460">
        <v>0</v>
      </c>
      <c r="C1460">
        <v>988</v>
      </c>
    </row>
    <row r="1461" spans="1:3" x14ac:dyDescent="0.3">
      <c r="A1461" t="s">
        <v>19</v>
      </c>
      <c r="B1461">
        <v>592</v>
      </c>
      <c r="C1461">
        <v>988</v>
      </c>
    </row>
    <row r="1462" spans="1:3" x14ac:dyDescent="0.3">
      <c r="A1462" t="s">
        <v>20</v>
      </c>
      <c r="B1462">
        <v>147</v>
      </c>
      <c r="C1462">
        <v>988</v>
      </c>
    </row>
    <row r="1463" spans="1:3" x14ac:dyDescent="0.3">
      <c r="A1463" t="s">
        <v>21</v>
      </c>
      <c r="B1463">
        <v>22</v>
      </c>
      <c r="C1463">
        <v>988</v>
      </c>
    </row>
    <row r="1464" spans="1:3" x14ac:dyDescent="0.3">
      <c r="A1464" t="s">
        <v>22</v>
      </c>
      <c r="B1464">
        <v>22</v>
      </c>
      <c r="C1464">
        <v>988</v>
      </c>
    </row>
    <row r="1465" spans="1:3" x14ac:dyDescent="0.3">
      <c r="A1465" t="s">
        <v>25</v>
      </c>
      <c r="B1465" t="s">
        <v>121</v>
      </c>
      <c r="C1465">
        <v>988</v>
      </c>
    </row>
    <row r="1466" spans="1:3" x14ac:dyDescent="0.3">
      <c r="A1466" t="s">
        <v>7</v>
      </c>
      <c r="B1466" t="s">
        <v>120</v>
      </c>
      <c r="C1466">
        <v>4394</v>
      </c>
    </row>
    <row r="1467" spans="1:3" x14ac:dyDescent="0.3">
      <c r="A1467" t="s">
        <v>17</v>
      </c>
      <c r="B1467">
        <v>1142</v>
      </c>
      <c r="C1467">
        <v>4394</v>
      </c>
    </row>
    <row r="1468" spans="1:3" x14ac:dyDescent="0.3">
      <c r="A1468" t="s">
        <v>18</v>
      </c>
      <c r="B1468">
        <v>29</v>
      </c>
      <c r="C1468">
        <v>4394</v>
      </c>
    </row>
    <row r="1469" spans="1:3" x14ac:dyDescent="0.3">
      <c r="A1469" t="s">
        <v>19</v>
      </c>
      <c r="B1469">
        <v>249</v>
      </c>
      <c r="C1469">
        <v>4394</v>
      </c>
    </row>
    <row r="1470" spans="1:3" x14ac:dyDescent="0.3">
      <c r="A1470" t="s">
        <v>20</v>
      </c>
      <c r="B1470">
        <v>38</v>
      </c>
      <c r="C1470">
        <v>4394</v>
      </c>
    </row>
    <row r="1471" spans="1:3" x14ac:dyDescent="0.3">
      <c r="A1471" t="s">
        <v>21</v>
      </c>
      <c r="B1471">
        <v>29</v>
      </c>
      <c r="C1471">
        <v>4394</v>
      </c>
    </row>
    <row r="1472" spans="1:3" x14ac:dyDescent="0.3">
      <c r="A1472" t="s">
        <v>22</v>
      </c>
      <c r="B1472">
        <v>14</v>
      </c>
      <c r="C1472">
        <v>4394</v>
      </c>
    </row>
    <row r="1473" spans="1:3" x14ac:dyDescent="0.3">
      <c r="A1473" t="s">
        <v>25</v>
      </c>
      <c r="B1473" t="s">
        <v>121</v>
      </c>
      <c r="C1473">
        <v>4394</v>
      </c>
    </row>
    <row r="1474" spans="1:3" x14ac:dyDescent="0.3">
      <c r="A1474" t="s">
        <v>7</v>
      </c>
      <c r="B1474" t="s">
        <v>120</v>
      </c>
      <c r="C1474">
        <v>2079</v>
      </c>
    </row>
    <row r="1475" spans="1:3" x14ac:dyDescent="0.3">
      <c r="A1475" t="s">
        <v>17</v>
      </c>
      <c r="B1475">
        <v>450</v>
      </c>
      <c r="C1475">
        <v>2079</v>
      </c>
    </row>
    <row r="1476" spans="1:3" x14ac:dyDescent="0.3">
      <c r="A1476" t="s">
        <v>18</v>
      </c>
      <c r="B1476">
        <v>26</v>
      </c>
      <c r="C1476">
        <v>2079</v>
      </c>
    </row>
    <row r="1477" spans="1:3" x14ac:dyDescent="0.3">
      <c r="A1477" t="s">
        <v>19</v>
      </c>
      <c r="B1477">
        <v>535</v>
      </c>
      <c r="C1477">
        <v>2079</v>
      </c>
    </row>
    <row r="1478" spans="1:3" x14ac:dyDescent="0.3">
      <c r="A1478" t="s">
        <v>20</v>
      </c>
      <c r="B1478">
        <v>73</v>
      </c>
      <c r="C1478">
        <v>2079</v>
      </c>
    </row>
    <row r="1479" spans="1:3" x14ac:dyDescent="0.3">
      <c r="A1479" t="s">
        <v>21</v>
      </c>
      <c r="B1479">
        <v>98</v>
      </c>
      <c r="C1479">
        <v>2079</v>
      </c>
    </row>
    <row r="1480" spans="1:3" x14ac:dyDescent="0.3">
      <c r="A1480" t="s">
        <v>22</v>
      </c>
      <c r="B1480">
        <v>26</v>
      </c>
      <c r="C1480">
        <v>2079</v>
      </c>
    </row>
    <row r="1481" spans="1:3" x14ac:dyDescent="0.3">
      <c r="A1481" t="s">
        <v>25</v>
      </c>
      <c r="B1481" t="s">
        <v>121</v>
      </c>
      <c r="C1481">
        <v>2079</v>
      </c>
    </row>
    <row r="1482" spans="1:3" x14ac:dyDescent="0.3">
      <c r="A1482" t="s">
        <v>7</v>
      </c>
      <c r="B1482" t="s">
        <v>50</v>
      </c>
      <c r="C1482">
        <v>2150</v>
      </c>
    </row>
    <row r="1483" spans="1:3" x14ac:dyDescent="0.3">
      <c r="A1483" t="s">
        <v>17</v>
      </c>
      <c r="B1483">
        <v>860</v>
      </c>
      <c r="C1483">
        <v>2150</v>
      </c>
    </row>
    <row r="1484" spans="1:3" x14ac:dyDescent="0.3">
      <c r="A1484" t="s">
        <v>18</v>
      </c>
      <c r="B1484">
        <v>28</v>
      </c>
      <c r="C1484">
        <v>2150</v>
      </c>
    </row>
    <row r="1485" spans="1:3" x14ac:dyDescent="0.3">
      <c r="A1485" t="s">
        <v>19</v>
      </c>
      <c r="B1485">
        <v>409</v>
      </c>
      <c r="C1485">
        <v>2150</v>
      </c>
    </row>
    <row r="1486" spans="1:3" x14ac:dyDescent="0.3">
      <c r="A1486" t="s">
        <v>20</v>
      </c>
      <c r="B1486">
        <v>73</v>
      </c>
      <c r="C1486">
        <v>2150</v>
      </c>
    </row>
    <row r="1487" spans="1:3" x14ac:dyDescent="0.3">
      <c r="A1487" t="s">
        <v>21</v>
      </c>
      <c r="B1487">
        <v>56</v>
      </c>
      <c r="C1487">
        <v>2150</v>
      </c>
    </row>
    <row r="1488" spans="1:3" x14ac:dyDescent="0.3">
      <c r="A1488" t="s">
        <v>22</v>
      </c>
      <c r="B1488">
        <v>56</v>
      </c>
      <c r="C1488">
        <v>2150</v>
      </c>
    </row>
    <row r="1489" spans="1:3" x14ac:dyDescent="0.3">
      <c r="A1489" t="s">
        <v>25</v>
      </c>
      <c r="B1489" t="s">
        <v>123</v>
      </c>
      <c r="C1489">
        <v>2150</v>
      </c>
    </row>
    <row r="1490" spans="1:3" x14ac:dyDescent="0.3">
      <c r="A1490" t="s">
        <v>7</v>
      </c>
      <c r="B1490" t="s">
        <v>50</v>
      </c>
      <c r="C1490">
        <v>7966</v>
      </c>
    </row>
    <row r="1491" spans="1:3" x14ac:dyDescent="0.3">
      <c r="A1491" t="s">
        <v>17</v>
      </c>
      <c r="B1491">
        <v>505</v>
      </c>
      <c r="C1491">
        <v>7966</v>
      </c>
    </row>
    <row r="1492" spans="1:3" x14ac:dyDescent="0.3">
      <c r="A1492" t="s">
        <v>18</v>
      </c>
      <c r="B1492">
        <v>137</v>
      </c>
      <c r="C1492">
        <v>7966</v>
      </c>
    </row>
    <row r="1493" spans="1:3" x14ac:dyDescent="0.3">
      <c r="A1493" t="s">
        <v>19</v>
      </c>
      <c r="B1493">
        <v>401</v>
      </c>
      <c r="C1493">
        <v>7966</v>
      </c>
    </row>
    <row r="1494" spans="1:3" x14ac:dyDescent="0.3">
      <c r="A1494" t="s">
        <v>20</v>
      </c>
      <c r="B1494">
        <v>104</v>
      </c>
      <c r="C1494">
        <v>7966</v>
      </c>
    </row>
    <row r="1495" spans="1:3" x14ac:dyDescent="0.3">
      <c r="A1495" t="s">
        <v>21</v>
      </c>
      <c r="B1495">
        <v>22</v>
      </c>
      <c r="C1495">
        <v>7966</v>
      </c>
    </row>
    <row r="1496" spans="1:3" x14ac:dyDescent="0.3">
      <c r="A1496" t="s">
        <v>22</v>
      </c>
      <c r="B1496">
        <v>22</v>
      </c>
      <c r="C1496">
        <v>7966</v>
      </c>
    </row>
    <row r="1497" spans="1:3" x14ac:dyDescent="0.3">
      <c r="A1497" t="s">
        <v>25</v>
      </c>
      <c r="B1497" t="s">
        <v>123</v>
      </c>
      <c r="C1497">
        <v>7966</v>
      </c>
    </row>
    <row r="1498" spans="1:3" x14ac:dyDescent="0.3">
      <c r="A1498" t="s">
        <v>7</v>
      </c>
      <c r="B1498" t="s">
        <v>120</v>
      </c>
      <c r="C1498">
        <v>3667</v>
      </c>
    </row>
    <row r="1499" spans="1:3" x14ac:dyDescent="0.3">
      <c r="A1499" t="s">
        <v>17</v>
      </c>
      <c r="B1499">
        <v>778</v>
      </c>
      <c r="C1499">
        <v>3667</v>
      </c>
    </row>
    <row r="1500" spans="1:3" x14ac:dyDescent="0.3">
      <c r="A1500" t="s">
        <v>18</v>
      </c>
      <c r="B1500">
        <v>178</v>
      </c>
      <c r="C1500">
        <v>3667</v>
      </c>
    </row>
    <row r="1501" spans="1:3" x14ac:dyDescent="0.3">
      <c r="A1501" t="s">
        <v>19</v>
      </c>
      <c r="B1501">
        <v>689</v>
      </c>
      <c r="C1501">
        <v>3667</v>
      </c>
    </row>
    <row r="1502" spans="1:3" x14ac:dyDescent="0.3">
      <c r="A1502" t="s">
        <v>20</v>
      </c>
      <c r="B1502">
        <v>41</v>
      </c>
      <c r="C1502">
        <v>3667</v>
      </c>
    </row>
    <row r="1503" spans="1:3" x14ac:dyDescent="0.3">
      <c r="A1503" t="s">
        <v>21</v>
      </c>
      <c r="B1503">
        <v>27</v>
      </c>
      <c r="C1503">
        <v>3667</v>
      </c>
    </row>
    <row r="1504" spans="1:3" x14ac:dyDescent="0.3">
      <c r="A1504" t="s">
        <v>22</v>
      </c>
      <c r="B1504">
        <v>44</v>
      </c>
      <c r="C1504">
        <v>3667</v>
      </c>
    </row>
    <row r="1505" spans="1:3" x14ac:dyDescent="0.3">
      <c r="A1505" t="s">
        <v>25</v>
      </c>
      <c r="B1505" t="s">
        <v>123</v>
      </c>
      <c r="C1505">
        <v>3667</v>
      </c>
    </row>
    <row r="1506" spans="1:3" x14ac:dyDescent="0.3">
      <c r="A1506" t="s">
        <v>7</v>
      </c>
      <c r="B1506" t="s">
        <v>120</v>
      </c>
      <c r="C1506">
        <v>9274</v>
      </c>
    </row>
    <row r="1507" spans="1:3" x14ac:dyDescent="0.3">
      <c r="A1507" t="s">
        <v>17</v>
      </c>
      <c r="B1507">
        <v>525</v>
      </c>
      <c r="C1507">
        <v>9274</v>
      </c>
    </row>
    <row r="1508" spans="1:3" x14ac:dyDescent="0.3">
      <c r="A1508" t="s">
        <v>18</v>
      </c>
      <c r="B1508">
        <v>147</v>
      </c>
      <c r="C1508">
        <v>9274</v>
      </c>
    </row>
    <row r="1509" spans="1:3" x14ac:dyDescent="0.3">
      <c r="A1509" t="s">
        <v>19</v>
      </c>
      <c r="B1509">
        <v>112</v>
      </c>
      <c r="C1509">
        <v>9274</v>
      </c>
    </row>
    <row r="1510" spans="1:3" x14ac:dyDescent="0.3">
      <c r="A1510" t="s">
        <v>20</v>
      </c>
      <c r="B1510">
        <v>219</v>
      </c>
      <c r="C1510">
        <v>9274</v>
      </c>
    </row>
    <row r="1511" spans="1:3" x14ac:dyDescent="0.3">
      <c r="A1511" t="s">
        <v>21</v>
      </c>
      <c r="B1511">
        <v>147</v>
      </c>
      <c r="C1511">
        <v>9274</v>
      </c>
    </row>
    <row r="1512" spans="1:3" x14ac:dyDescent="0.3">
      <c r="A1512" t="s">
        <v>22</v>
      </c>
      <c r="B1512">
        <v>63</v>
      </c>
      <c r="C1512">
        <v>9274</v>
      </c>
    </row>
    <row r="1513" spans="1:3" x14ac:dyDescent="0.3">
      <c r="A1513" t="s">
        <v>25</v>
      </c>
      <c r="B1513" t="s">
        <v>121</v>
      </c>
      <c r="C1513">
        <v>9274</v>
      </c>
    </row>
    <row r="1514" spans="1:3" x14ac:dyDescent="0.3">
      <c r="A1514" t="s">
        <v>7</v>
      </c>
      <c r="B1514" t="s">
        <v>50</v>
      </c>
      <c r="C1514">
        <v>10245</v>
      </c>
    </row>
    <row r="1515" spans="1:3" x14ac:dyDescent="0.3">
      <c r="A1515" t="s">
        <v>17</v>
      </c>
      <c r="B1515">
        <v>160</v>
      </c>
      <c r="C1515">
        <v>10245</v>
      </c>
    </row>
    <row r="1516" spans="1:3" x14ac:dyDescent="0.3">
      <c r="A1516" t="s">
        <v>18</v>
      </c>
      <c r="B1516">
        <v>80</v>
      </c>
      <c r="C1516">
        <v>10245</v>
      </c>
    </row>
    <row r="1517" spans="1:3" x14ac:dyDescent="0.3">
      <c r="A1517" t="s">
        <v>19</v>
      </c>
      <c r="B1517">
        <v>369</v>
      </c>
      <c r="C1517">
        <v>10245</v>
      </c>
    </row>
    <row r="1518" spans="1:3" x14ac:dyDescent="0.3">
      <c r="A1518" t="s">
        <v>20</v>
      </c>
      <c r="B1518">
        <v>67</v>
      </c>
      <c r="C1518">
        <v>10245</v>
      </c>
    </row>
    <row r="1519" spans="1:3" x14ac:dyDescent="0.3">
      <c r="A1519" t="s">
        <v>21</v>
      </c>
      <c r="B1519">
        <v>39</v>
      </c>
      <c r="C1519">
        <v>10245</v>
      </c>
    </row>
    <row r="1520" spans="1:3" x14ac:dyDescent="0.3">
      <c r="A1520" t="s">
        <v>22</v>
      </c>
      <c r="B1520">
        <v>41</v>
      </c>
      <c r="C1520">
        <v>10245</v>
      </c>
    </row>
    <row r="1521" spans="1:3" x14ac:dyDescent="0.3">
      <c r="A1521" t="s">
        <v>25</v>
      </c>
      <c r="B1521" t="s">
        <v>121</v>
      </c>
      <c r="C1521">
        <v>10245</v>
      </c>
    </row>
    <row r="1522" spans="1:3" x14ac:dyDescent="0.3">
      <c r="A1522" t="s">
        <v>7</v>
      </c>
      <c r="B1522" t="s">
        <v>50</v>
      </c>
      <c r="C1522">
        <v>3434</v>
      </c>
    </row>
    <row r="1523" spans="1:3" x14ac:dyDescent="0.3">
      <c r="A1523" t="s">
        <v>17</v>
      </c>
      <c r="B1523">
        <v>483</v>
      </c>
      <c r="C1523">
        <v>3434</v>
      </c>
    </row>
    <row r="1524" spans="1:3" x14ac:dyDescent="0.3">
      <c r="A1524" t="s">
        <v>18</v>
      </c>
      <c r="B1524">
        <v>72</v>
      </c>
      <c r="C1524">
        <v>3434</v>
      </c>
    </row>
    <row r="1525" spans="1:3" x14ac:dyDescent="0.3">
      <c r="A1525" t="s">
        <v>19</v>
      </c>
      <c r="B1525">
        <v>567</v>
      </c>
      <c r="C1525">
        <v>3434</v>
      </c>
    </row>
    <row r="1526" spans="1:3" x14ac:dyDescent="0.3">
      <c r="A1526" t="s">
        <v>20</v>
      </c>
      <c r="B1526">
        <v>94</v>
      </c>
      <c r="C1526">
        <v>3434</v>
      </c>
    </row>
    <row r="1527" spans="1:3" x14ac:dyDescent="0.3">
      <c r="A1527" t="s">
        <v>21</v>
      </c>
      <c r="B1527">
        <v>12</v>
      </c>
      <c r="C1527">
        <v>3434</v>
      </c>
    </row>
    <row r="1528" spans="1:3" x14ac:dyDescent="0.3">
      <c r="A1528" t="s">
        <v>22</v>
      </c>
      <c r="B1528">
        <v>108</v>
      </c>
      <c r="C1528">
        <v>3434</v>
      </c>
    </row>
    <row r="1529" spans="1:3" x14ac:dyDescent="0.3">
      <c r="A1529" t="s">
        <v>25</v>
      </c>
      <c r="B1529" t="s">
        <v>121</v>
      </c>
      <c r="C1529">
        <v>3434</v>
      </c>
    </row>
    <row r="1530" spans="1:3" x14ac:dyDescent="0.3">
      <c r="A1530" t="s">
        <v>7</v>
      </c>
      <c r="B1530" t="s">
        <v>120</v>
      </c>
      <c r="C1530">
        <v>4789</v>
      </c>
    </row>
    <row r="1531" spans="1:3" x14ac:dyDescent="0.3">
      <c r="A1531" t="s">
        <v>17</v>
      </c>
      <c r="B1531">
        <v>769</v>
      </c>
      <c r="C1531">
        <v>4789</v>
      </c>
    </row>
    <row r="1532" spans="1:3" x14ac:dyDescent="0.3">
      <c r="A1532" t="s">
        <v>18</v>
      </c>
      <c r="B1532">
        <v>22</v>
      </c>
      <c r="C1532">
        <v>4789</v>
      </c>
    </row>
    <row r="1533" spans="1:3" x14ac:dyDescent="0.3">
      <c r="A1533" t="s">
        <v>19</v>
      </c>
      <c r="B1533">
        <v>500</v>
      </c>
      <c r="C1533">
        <v>4789</v>
      </c>
    </row>
    <row r="1534" spans="1:3" x14ac:dyDescent="0.3">
      <c r="A1534" t="s">
        <v>20</v>
      </c>
      <c r="B1534">
        <v>210</v>
      </c>
      <c r="C1534">
        <v>4789</v>
      </c>
    </row>
    <row r="1535" spans="1:3" x14ac:dyDescent="0.3">
      <c r="A1535" t="s">
        <v>21</v>
      </c>
      <c r="B1535">
        <v>143</v>
      </c>
      <c r="C1535">
        <v>4789</v>
      </c>
    </row>
    <row r="1536" spans="1:3" x14ac:dyDescent="0.3">
      <c r="A1536" t="s">
        <v>22</v>
      </c>
      <c r="B1536">
        <v>33</v>
      </c>
      <c r="C1536">
        <v>4789</v>
      </c>
    </row>
    <row r="1537" spans="1:3" x14ac:dyDescent="0.3">
      <c r="A1537" t="s">
        <v>25</v>
      </c>
      <c r="B1537" t="s">
        <v>121</v>
      </c>
      <c r="C1537">
        <v>4789</v>
      </c>
    </row>
    <row r="1538" spans="1:3" x14ac:dyDescent="0.3">
      <c r="A1538" t="s">
        <v>7</v>
      </c>
      <c r="B1538" t="s">
        <v>120</v>
      </c>
      <c r="C1538">
        <v>5718</v>
      </c>
    </row>
    <row r="1539" spans="1:3" x14ac:dyDescent="0.3">
      <c r="A1539" t="s">
        <v>17</v>
      </c>
      <c r="B1539">
        <v>674</v>
      </c>
      <c r="C1539">
        <v>5718</v>
      </c>
    </row>
    <row r="1540" spans="1:3" x14ac:dyDescent="0.3">
      <c r="A1540" t="s">
        <v>18</v>
      </c>
      <c r="B1540">
        <v>168</v>
      </c>
      <c r="C1540">
        <v>5718</v>
      </c>
    </row>
    <row r="1541" spans="1:3" x14ac:dyDescent="0.3">
      <c r="A1541" t="s">
        <v>19</v>
      </c>
      <c r="B1541">
        <v>108</v>
      </c>
      <c r="C1541">
        <v>5718</v>
      </c>
    </row>
    <row r="1542" spans="1:3" x14ac:dyDescent="0.3">
      <c r="A1542" t="s">
        <v>20</v>
      </c>
      <c r="B1542">
        <v>192</v>
      </c>
      <c r="C1542">
        <v>5718</v>
      </c>
    </row>
    <row r="1543" spans="1:3" x14ac:dyDescent="0.3">
      <c r="A1543" t="s">
        <v>21</v>
      </c>
      <c r="B1543">
        <v>42</v>
      </c>
      <c r="C1543">
        <v>5718</v>
      </c>
    </row>
    <row r="1544" spans="1:3" x14ac:dyDescent="0.3">
      <c r="A1544" t="s">
        <v>22</v>
      </c>
      <c r="B1544">
        <v>231</v>
      </c>
      <c r="C1544">
        <v>5718</v>
      </c>
    </row>
    <row r="1545" spans="1:3" x14ac:dyDescent="0.3">
      <c r="A1545" t="s">
        <v>25</v>
      </c>
      <c r="B1545" t="s">
        <v>121</v>
      </c>
      <c r="C1545">
        <v>5718</v>
      </c>
    </row>
    <row r="1546" spans="1:3" x14ac:dyDescent="0.3">
      <c r="A1546" t="s">
        <v>7</v>
      </c>
      <c r="B1546" t="s">
        <v>120</v>
      </c>
      <c r="C1546">
        <v>4687</v>
      </c>
    </row>
    <row r="1547" spans="1:3" x14ac:dyDescent="0.3">
      <c r="A1547" t="s">
        <v>17</v>
      </c>
      <c r="B1547">
        <v>674</v>
      </c>
      <c r="C1547">
        <v>4687</v>
      </c>
    </row>
    <row r="1548" spans="1:3" x14ac:dyDescent="0.3">
      <c r="A1548" t="s">
        <v>18</v>
      </c>
      <c r="B1548">
        <v>92</v>
      </c>
      <c r="C1548">
        <v>4687</v>
      </c>
    </row>
    <row r="1549" spans="1:3" x14ac:dyDescent="0.3">
      <c r="A1549" t="s">
        <v>19</v>
      </c>
      <c r="B1549">
        <v>736</v>
      </c>
      <c r="C1549">
        <v>4687</v>
      </c>
    </row>
    <row r="1550" spans="1:3" x14ac:dyDescent="0.3">
      <c r="A1550" t="s">
        <v>20</v>
      </c>
      <c r="B1550">
        <v>39</v>
      </c>
      <c r="C1550">
        <v>4687</v>
      </c>
    </row>
    <row r="1551" spans="1:3" x14ac:dyDescent="0.3">
      <c r="A1551" t="s">
        <v>21</v>
      </c>
      <c r="B1551">
        <v>0</v>
      </c>
      <c r="C1551">
        <v>4687</v>
      </c>
    </row>
    <row r="1552" spans="1:3" x14ac:dyDescent="0.3">
      <c r="A1552" t="s">
        <v>22</v>
      </c>
      <c r="B1552">
        <v>92</v>
      </c>
      <c r="C1552">
        <v>4687</v>
      </c>
    </row>
    <row r="1553" spans="1:3" x14ac:dyDescent="0.3">
      <c r="A1553" t="s">
        <v>25</v>
      </c>
      <c r="B1553" t="s">
        <v>121</v>
      </c>
      <c r="C1553">
        <v>4687</v>
      </c>
    </row>
    <row r="1554" spans="1:3" x14ac:dyDescent="0.3">
      <c r="A1554" t="s">
        <v>7</v>
      </c>
      <c r="B1554" t="s">
        <v>50</v>
      </c>
      <c r="C1554">
        <v>1065</v>
      </c>
    </row>
    <row r="1555" spans="1:3" x14ac:dyDescent="0.3">
      <c r="A1555" t="s">
        <v>17</v>
      </c>
      <c r="B1555">
        <v>557</v>
      </c>
      <c r="C1555">
        <v>1065</v>
      </c>
    </row>
    <row r="1556" spans="1:3" x14ac:dyDescent="0.3">
      <c r="A1556" t="s">
        <v>18</v>
      </c>
      <c r="B1556">
        <v>129</v>
      </c>
      <c r="C1556">
        <v>1065</v>
      </c>
    </row>
    <row r="1557" spans="1:3" x14ac:dyDescent="0.3">
      <c r="A1557" t="s">
        <v>19</v>
      </c>
      <c r="B1557">
        <v>984</v>
      </c>
      <c r="C1557">
        <v>1065</v>
      </c>
    </row>
    <row r="1558" spans="1:3" x14ac:dyDescent="0.3">
      <c r="A1558" t="s">
        <v>20</v>
      </c>
      <c r="B1558">
        <v>193</v>
      </c>
      <c r="C1558">
        <v>1065</v>
      </c>
    </row>
    <row r="1559" spans="1:3" x14ac:dyDescent="0.3">
      <c r="A1559" t="s">
        <v>21</v>
      </c>
      <c r="B1559">
        <v>37</v>
      </c>
      <c r="C1559">
        <v>1065</v>
      </c>
    </row>
    <row r="1560" spans="1:3" x14ac:dyDescent="0.3">
      <c r="A1560" t="s">
        <v>22</v>
      </c>
      <c r="B1560">
        <v>18</v>
      </c>
      <c r="C1560">
        <v>1065</v>
      </c>
    </row>
    <row r="1561" spans="1:3" x14ac:dyDescent="0.3">
      <c r="A1561" t="s">
        <v>25</v>
      </c>
      <c r="B1561" t="s">
        <v>121</v>
      </c>
      <c r="C1561">
        <v>1065</v>
      </c>
    </row>
    <row r="1562" spans="1:3" x14ac:dyDescent="0.3">
      <c r="A1562" t="s">
        <v>7</v>
      </c>
      <c r="B1562" t="s">
        <v>120</v>
      </c>
      <c r="C1562">
        <v>6905</v>
      </c>
    </row>
    <row r="1563" spans="1:3" x14ac:dyDescent="0.3">
      <c r="A1563" t="s">
        <v>17</v>
      </c>
      <c r="B1563">
        <v>241</v>
      </c>
      <c r="C1563">
        <v>6905</v>
      </c>
    </row>
    <row r="1564" spans="1:3" x14ac:dyDescent="0.3">
      <c r="A1564" t="s">
        <v>18</v>
      </c>
      <c r="B1564">
        <v>45</v>
      </c>
      <c r="C1564">
        <v>6905</v>
      </c>
    </row>
    <row r="1565" spans="1:3" x14ac:dyDescent="0.3">
      <c r="A1565" t="s">
        <v>19</v>
      </c>
      <c r="B1565">
        <v>604</v>
      </c>
      <c r="C1565">
        <v>6905</v>
      </c>
    </row>
    <row r="1566" spans="1:3" x14ac:dyDescent="0.3">
      <c r="A1566" t="s">
        <v>20</v>
      </c>
      <c r="B1566">
        <v>34</v>
      </c>
      <c r="C1566">
        <v>6905</v>
      </c>
    </row>
    <row r="1567" spans="1:3" x14ac:dyDescent="0.3">
      <c r="A1567" t="s">
        <v>21</v>
      </c>
      <c r="B1567">
        <v>26</v>
      </c>
      <c r="C1567">
        <v>6905</v>
      </c>
    </row>
    <row r="1568" spans="1:3" x14ac:dyDescent="0.3">
      <c r="A1568" t="s">
        <v>22</v>
      </c>
      <c r="B1568">
        <v>54</v>
      </c>
      <c r="C1568">
        <v>6905</v>
      </c>
    </row>
    <row r="1569" spans="1:3" x14ac:dyDescent="0.3">
      <c r="A1569" t="s">
        <v>25</v>
      </c>
      <c r="B1569" t="s">
        <v>121</v>
      </c>
      <c r="C1569">
        <v>6905</v>
      </c>
    </row>
    <row r="1570" spans="1:3" x14ac:dyDescent="0.3">
      <c r="A1570" t="s">
        <v>7</v>
      </c>
      <c r="B1570" t="s">
        <v>50</v>
      </c>
      <c r="C1570">
        <v>3661</v>
      </c>
    </row>
    <row r="1571" spans="1:3" x14ac:dyDescent="0.3">
      <c r="A1571" t="s">
        <v>17</v>
      </c>
      <c r="B1571">
        <v>594</v>
      </c>
      <c r="C1571">
        <v>3661</v>
      </c>
    </row>
    <row r="1572" spans="1:3" x14ac:dyDescent="0.3">
      <c r="A1572" t="s">
        <v>18</v>
      </c>
      <c r="B1572">
        <v>51</v>
      </c>
      <c r="C1572">
        <v>3661</v>
      </c>
    </row>
    <row r="1573" spans="1:3" x14ac:dyDescent="0.3">
      <c r="A1573" t="s">
        <v>19</v>
      </c>
      <c r="B1573">
        <v>631</v>
      </c>
      <c r="C1573">
        <v>3661</v>
      </c>
    </row>
    <row r="1574" spans="1:3" x14ac:dyDescent="0.3">
      <c r="A1574" t="s">
        <v>20</v>
      </c>
      <c r="B1574">
        <v>72</v>
      </c>
      <c r="C1574">
        <v>3661</v>
      </c>
    </row>
    <row r="1575" spans="1:3" x14ac:dyDescent="0.3">
      <c r="A1575" t="s">
        <v>21</v>
      </c>
      <c r="B1575">
        <v>55</v>
      </c>
      <c r="C1575">
        <v>3661</v>
      </c>
    </row>
    <row r="1576" spans="1:3" x14ac:dyDescent="0.3">
      <c r="A1576" t="s">
        <v>22</v>
      </c>
      <c r="B1576">
        <v>32</v>
      </c>
      <c r="C1576">
        <v>3661</v>
      </c>
    </row>
    <row r="1577" spans="1:3" x14ac:dyDescent="0.3">
      <c r="A1577" t="s">
        <v>25</v>
      </c>
      <c r="B1577" t="s">
        <v>121</v>
      </c>
      <c r="C1577">
        <v>3661</v>
      </c>
    </row>
    <row r="1578" spans="1:3" x14ac:dyDescent="0.3">
      <c r="A1578" t="s">
        <v>7</v>
      </c>
      <c r="B1578" t="s">
        <v>120</v>
      </c>
      <c r="C1578">
        <v>4310</v>
      </c>
    </row>
    <row r="1579" spans="1:3" x14ac:dyDescent="0.3">
      <c r="A1579" t="s">
        <v>17</v>
      </c>
      <c r="B1579">
        <v>507</v>
      </c>
      <c r="C1579">
        <v>4310</v>
      </c>
    </row>
    <row r="1580" spans="1:3" x14ac:dyDescent="0.3">
      <c r="A1580" t="s">
        <v>18</v>
      </c>
      <c r="B1580">
        <v>93</v>
      </c>
      <c r="C1580">
        <v>4310</v>
      </c>
    </row>
    <row r="1581" spans="1:3" x14ac:dyDescent="0.3">
      <c r="A1581" t="s">
        <v>19</v>
      </c>
      <c r="B1581">
        <v>520</v>
      </c>
      <c r="C1581">
        <v>4310</v>
      </c>
    </row>
    <row r="1582" spans="1:3" x14ac:dyDescent="0.3">
      <c r="A1582" t="s">
        <v>20</v>
      </c>
      <c r="B1582">
        <v>242</v>
      </c>
      <c r="C1582">
        <v>4310</v>
      </c>
    </row>
    <row r="1583" spans="1:3" x14ac:dyDescent="0.3">
      <c r="A1583" t="s">
        <v>21</v>
      </c>
      <c r="B1583">
        <v>40</v>
      </c>
      <c r="C1583">
        <v>4310</v>
      </c>
    </row>
    <row r="1584" spans="1:3" x14ac:dyDescent="0.3">
      <c r="A1584" t="s">
        <v>22</v>
      </c>
      <c r="B1584">
        <v>26</v>
      </c>
      <c r="C1584">
        <v>4310</v>
      </c>
    </row>
    <row r="1585" spans="1:3" x14ac:dyDescent="0.3">
      <c r="A1585" t="s">
        <v>25</v>
      </c>
      <c r="B1585" t="s">
        <v>121</v>
      </c>
      <c r="C1585">
        <v>4310</v>
      </c>
    </row>
    <row r="1586" spans="1:3" x14ac:dyDescent="0.3">
      <c r="A1586" t="s">
        <v>7</v>
      </c>
      <c r="B1586" t="s">
        <v>120</v>
      </c>
      <c r="C1586">
        <v>9209</v>
      </c>
    </row>
    <row r="1587" spans="1:3" x14ac:dyDescent="0.3">
      <c r="A1587" t="s">
        <v>17</v>
      </c>
      <c r="B1587">
        <v>829</v>
      </c>
      <c r="C1587">
        <v>9209</v>
      </c>
    </row>
    <row r="1588" spans="1:3" x14ac:dyDescent="0.3">
      <c r="A1588" t="s">
        <v>18</v>
      </c>
      <c r="B1588">
        <v>138</v>
      </c>
      <c r="C1588">
        <v>9209</v>
      </c>
    </row>
    <row r="1589" spans="1:3" x14ac:dyDescent="0.3">
      <c r="A1589" t="s">
        <v>19</v>
      </c>
      <c r="B1589">
        <v>430</v>
      </c>
      <c r="C1589">
        <v>9209</v>
      </c>
    </row>
    <row r="1590" spans="1:3" x14ac:dyDescent="0.3">
      <c r="A1590" t="s">
        <v>20</v>
      </c>
      <c r="B1590">
        <v>60</v>
      </c>
      <c r="C1590">
        <v>9209</v>
      </c>
    </row>
    <row r="1591" spans="1:3" x14ac:dyDescent="0.3">
      <c r="A1591" t="s">
        <v>21</v>
      </c>
      <c r="B1591">
        <v>92</v>
      </c>
      <c r="C1591">
        <v>9209</v>
      </c>
    </row>
    <row r="1592" spans="1:3" x14ac:dyDescent="0.3">
      <c r="A1592" t="s">
        <v>22</v>
      </c>
      <c r="B1592">
        <v>15</v>
      </c>
      <c r="C1592">
        <v>9209</v>
      </c>
    </row>
    <row r="1593" spans="1:3" x14ac:dyDescent="0.3">
      <c r="A1593" t="s">
        <v>25</v>
      </c>
      <c r="B1593" t="s">
        <v>121</v>
      </c>
      <c r="C1593">
        <v>9209</v>
      </c>
    </row>
    <row r="1594" spans="1:3" x14ac:dyDescent="0.3">
      <c r="A1594" t="s">
        <v>7</v>
      </c>
      <c r="B1594" t="s">
        <v>120</v>
      </c>
      <c r="C1594">
        <v>6417</v>
      </c>
    </row>
    <row r="1595" spans="1:3" x14ac:dyDescent="0.3">
      <c r="A1595" t="s">
        <v>17</v>
      </c>
      <c r="B1595">
        <v>829</v>
      </c>
      <c r="C1595">
        <v>6417</v>
      </c>
    </row>
    <row r="1596" spans="1:3" x14ac:dyDescent="0.3">
      <c r="A1596" t="s">
        <v>18</v>
      </c>
      <c r="B1596">
        <v>138</v>
      </c>
      <c r="C1596">
        <v>6417</v>
      </c>
    </row>
    <row r="1597" spans="1:3" x14ac:dyDescent="0.3">
      <c r="A1597" t="s">
        <v>19</v>
      </c>
      <c r="B1597">
        <v>430</v>
      </c>
      <c r="C1597">
        <v>6417</v>
      </c>
    </row>
    <row r="1598" spans="1:3" x14ac:dyDescent="0.3">
      <c r="A1598" t="s">
        <v>20</v>
      </c>
      <c r="B1598">
        <v>60</v>
      </c>
      <c r="C1598">
        <v>6417</v>
      </c>
    </row>
    <row r="1599" spans="1:3" x14ac:dyDescent="0.3">
      <c r="A1599" t="s">
        <v>21</v>
      </c>
      <c r="B1599">
        <v>92</v>
      </c>
      <c r="C1599">
        <v>6417</v>
      </c>
    </row>
    <row r="1600" spans="1:3" x14ac:dyDescent="0.3">
      <c r="A1600" t="s">
        <v>22</v>
      </c>
      <c r="B1600">
        <v>15</v>
      </c>
      <c r="C1600">
        <v>6417</v>
      </c>
    </row>
    <row r="1601" spans="1:3" x14ac:dyDescent="0.3">
      <c r="A1601" t="s">
        <v>25</v>
      </c>
      <c r="B1601" t="s">
        <v>121</v>
      </c>
      <c r="C1601">
        <v>6417</v>
      </c>
    </row>
    <row r="1602" spans="1:3" x14ac:dyDescent="0.3">
      <c r="A1602" t="s">
        <v>7</v>
      </c>
      <c r="B1602" t="s">
        <v>120</v>
      </c>
      <c r="C1602">
        <v>8717</v>
      </c>
    </row>
    <row r="1603" spans="1:3" x14ac:dyDescent="0.3">
      <c r="A1603" t="s">
        <v>17</v>
      </c>
      <c r="B1603">
        <v>1149</v>
      </c>
      <c r="C1603">
        <v>8717</v>
      </c>
    </row>
    <row r="1604" spans="1:3" x14ac:dyDescent="0.3">
      <c r="A1604" t="s">
        <v>18</v>
      </c>
      <c r="B1604">
        <v>71</v>
      </c>
      <c r="C1604">
        <v>8717</v>
      </c>
    </row>
    <row r="1605" spans="1:3" x14ac:dyDescent="0.3">
      <c r="A1605" t="s">
        <v>19</v>
      </c>
      <c r="B1605">
        <v>449</v>
      </c>
      <c r="C1605">
        <v>8717</v>
      </c>
    </row>
    <row r="1606" spans="1:3" x14ac:dyDescent="0.3">
      <c r="A1606" t="s">
        <v>20</v>
      </c>
      <c r="B1606">
        <v>69</v>
      </c>
      <c r="C1606">
        <v>8717</v>
      </c>
    </row>
    <row r="1607" spans="1:3" x14ac:dyDescent="0.3">
      <c r="A1607" t="s">
        <v>21</v>
      </c>
      <c r="B1607">
        <v>71</v>
      </c>
      <c r="C1607">
        <v>8717</v>
      </c>
    </row>
    <row r="1608" spans="1:3" x14ac:dyDescent="0.3">
      <c r="A1608" t="s">
        <v>22</v>
      </c>
      <c r="B1608">
        <v>26</v>
      </c>
      <c r="C1608">
        <v>8717</v>
      </c>
    </row>
    <row r="1609" spans="1:3" x14ac:dyDescent="0.3">
      <c r="A1609" t="s">
        <v>25</v>
      </c>
      <c r="B1609" t="s">
        <v>123</v>
      </c>
      <c r="C1609">
        <v>8717</v>
      </c>
    </row>
    <row r="1610" spans="1:3" x14ac:dyDescent="0.3">
      <c r="A1610" t="s">
        <v>7</v>
      </c>
      <c r="B1610" t="s">
        <v>120</v>
      </c>
      <c r="C1610">
        <v>7396</v>
      </c>
    </row>
    <row r="1611" spans="1:3" x14ac:dyDescent="0.3">
      <c r="A1611" t="s">
        <v>17</v>
      </c>
      <c r="B1611">
        <v>342</v>
      </c>
      <c r="C1611">
        <v>7396</v>
      </c>
    </row>
    <row r="1612" spans="1:3" x14ac:dyDescent="0.3">
      <c r="A1612" t="s">
        <v>18</v>
      </c>
      <c r="B1612">
        <v>51</v>
      </c>
      <c r="C1612">
        <v>7396</v>
      </c>
    </row>
    <row r="1613" spans="1:3" x14ac:dyDescent="0.3">
      <c r="A1613" t="s">
        <v>19</v>
      </c>
      <c r="B1613">
        <v>936</v>
      </c>
      <c r="C1613">
        <v>7396</v>
      </c>
    </row>
    <row r="1614" spans="1:3" x14ac:dyDescent="0.3">
      <c r="A1614" t="s">
        <v>20</v>
      </c>
      <c r="B1614">
        <v>207</v>
      </c>
      <c r="C1614">
        <v>7396</v>
      </c>
    </row>
    <row r="1615" spans="1:3" x14ac:dyDescent="0.3">
      <c r="A1615" t="s">
        <v>21</v>
      </c>
      <c r="B1615">
        <v>35</v>
      </c>
      <c r="C1615">
        <v>7396</v>
      </c>
    </row>
    <row r="1616" spans="1:3" x14ac:dyDescent="0.3">
      <c r="A1616" t="s">
        <v>22</v>
      </c>
      <c r="B1616">
        <v>26</v>
      </c>
      <c r="C1616">
        <v>7396</v>
      </c>
    </row>
    <row r="1617" spans="1:3" x14ac:dyDescent="0.3">
      <c r="A1617" t="s">
        <v>25</v>
      </c>
      <c r="B1617" t="s">
        <v>121</v>
      </c>
      <c r="C1617">
        <v>7396</v>
      </c>
    </row>
    <row r="1618" spans="1:3" x14ac:dyDescent="0.3">
      <c r="A1618" t="s">
        <v>7</v>
      </c>
      <c r="B1618" t="s">
        <v>120</v>
      </c>
      <c r="C1618">
        <v>6086</v>
      </c>
    </row>
    <row r="1619" spans="1:3" x14ac:dyDescent="0.3">
      <c r="A1619" t="s">
        <v>17</v>
      </c>
      <c r="B1619">
        <v>445</v>
      </c>
      <c r="C1619">
        <v>6086</v>
      </c>
    </row>
    <row r="1620" spans="1:3" x14ac:dyDescent="0.3">
      <c r="A1620" t="s">
        <v>18</v>
      </c>
      <c r="B1620">
        <v>25</v>
      </c>
      <c r="C1620">
        <v>6086</v>
      </c>
    </row>
    <row r="1621" spans="1:3" x14ac:dyDescent="0.3">
      <c r="A1621" t="s">
        <v>19</v>
      </c>
      <c r="B1621">
        <v>706</v>
      </c>
      <c r="C1621">
        <v>6086</v>
      </c>
    </row>
    <row r="1622" spans="1:3" x14ac:dyDescent="0.3">
      <c r="A1622" t="s">
        <v>20</v>
      </c>
      <c r="B1622">
        <v>80</v>
      </c>
      <c r="C1622">
        <v>6086</v>
      </c>
    </row>
    <row r="1623" spans="1:3" x14ac:dyDescent="0.3">
      <c r="A1623" t="s">
        <v>21</v>
      </c>
      <c r="B1623">
        <v>76</v>
      </c>
      <c r="C1623">
        <v>6086</v>
      </c>
    </row>
    <row r="1624" spans="1:3" x14ac:dyDescent="0.3">
      <c r="A1624" t="s">
        <v>22</v>
      </c>
      <c r="B1624">
        <v>48</v>
      </c>
      <c r="C1624">
        <v>6086</v>
      </c>
    </row>
    <row r="1625" spans="1:3" x14ac:dyDescent="0.3">
      <c r="A1625" t="s">
        <v>25</v>
      </c>
      <c r="B1625" t="s">
        <v>121</v>
      </c>
      <c r="C1625">
        <v>6086</v>
      </c>
    </row>
    <row r="1626" spans="1:3" x14ac:dyDescent="0.3">
      <c r="A1626" t="s">
        <v>7</v>
      </c>
      <c r="B1626" t="s">
        <v>120</v>
      </c>
      <c r="C1626">
        <v>737</v>
      </c>
    </row>
    <row r="1627" spans="1:3" x14ac:dyDescent="0.3">
      <c r="A1627" t="s">
        <v>17</v>
      </c>
      <c r="B1627">
        <v>1493</v>
      </c>
      <c r="C1627">
        <v>737</v>
      </c>
    </row>
    <row r="1628" spans="1:3" x14ac:dyDescent="0.3">
      <c r="A1628" t="s">
        <v>18</v>
      </c>
      <c r="B1628">
        <v>86</v>
      </c>
      <c r="C1628">
        <v>737</v>
      </c>
    </row>
    <row r="1629" spans="1:3" x14ac:dyDescent="0.3">
      <c r="A1629" t="s">
        <v>19</v>
      </c>
      <c r="B1629">
        <v>454</v>
      </c>
      <c r="C1629">
        <v>737</v>
      </c>
    </row>
    <row r="1630" spans="1:3" x14ac:dyDescent="0.3">
      <c r="A1630" t="s">
        <v>20</v>
      </c>
      <c r="B1630">
        <v>112</v>
      </c>
      <c r="C1630">
        <v>737</v>
      </c>
    </row>
    <row r="1631" spans="1:3" x14ac:dyDescent="0.3">
      <c r="A1631" t="s">
        <v>21</v>
      </c>
      <c r="B1631">
        <v>43</v>
      </c>
      <c r="C1631">
        <v>737</v>
      </c>
    </row>
    <row r="1632" spans="1:3" x14ac:dyDescent="0.3">
      <c r="A1632" t="s">
        <v>22</v>
      </c>
      <c r="B1632">
        <v>43</v>
      </c>
      <c r="C1632">
        <v>737</v>
      </c>
    </row>
    <row r="1633" spans="1:3" x14ac:dyDescent="0.3">
      <c r="A1633" t="s">
        <v>25</v>
      </c>
      <c r="B1633" t="s">
        <v>121</v>
      </c>
      <c r="C1633">
        <v>737</v>
      </c>
    </row>
    <row r="1634" spans="1:3" x14ac:dyDescent="0.3">
      <c r="A1634" t="s">
        <v>7</v>
      </c>
      <c r="B1634" t="s">
        <v>120</v>
      </c>
      <c r="C1634">
        <v>7849</v>
      </c>
    </row>
    <row r="1635" spans="1:3" x14ac:dyDescent="0.3">
      <c r="A1635" t="s">
        <v>17</v>
      </c>
      <c r="B1635">
        <v>209</v>
      </c>
      <c r="C1635">
        <v>7849</v>
      </c>
    </row>
    <row r="1636" spans="1:3" x14ac:dyDescent="0.3">
      <c r="A1636" t="s">
        <v>18</v>
      </c>
      <c r="B1636">
        <v>19</v>
      </c>
      <c r="C1636">
        <v>7849</v>
      </c>
    </row>
    <row r="1637" spans="1:3" x14ac:dyDescent="0.3">
      <c r="A1637" t="s">
        <v>19</v>
      </c>
      <c r="B1637">
        <v>456</v>
      </c>
      <c r="C1637">
        <v>7849</v>
      </c>
    </row>
    <row r="1638" spans="1:3" x14ac:dyDescent="0.3">
      <c r="A1638" t="s">
        <v>20</v>
      </c>
      <c r="B1638">
        <v>160</v>
      </c>
      <c r="C1638">
        <v>7849</v>
      </c>
    </row>
    <row r="1639" spans="1:3" x14ac:dyDescent="0.3">
      <c r="A1639" t="s">
        <v>21</v>
      </c>
      <c r="B1639">
        <v>142</v>
      </c>
      <c r="C1639">
        <v>7849</v>
      </c>
    </row>
    <row r="1640" spans="1:3" x14ac:dyDescent="0.3">
      <c r="A1640" t="s">
        <v>22</v>
      </c>
      <c r="B1640">
        <v>66</v>
      </c>
      <c r="C1640">
        <v>7849</v>
      </c>
    </row>
    <row r="1641" spans="1:3" x14ac:dyDescent="0.3">
      <c r="A1641" t="s">
        <v>25</v>
      </c>
      <c r="B1641" t="s">
        <v>122</v>
      </c>
      <c r="C1641">
        <v>7849</v>
      </c>
    </row>
    <row r="1642" spans="1:3" x14ac:dyDescent="0.3">
      <c r="A1642" t="s">
        <v>7</v>
      </c>
      <c r="B1642" t="s">
        <v>50</v>
      </c>
      <c r="C1642">
        <v>2730</v>
      </c>
    </row>
    <row r="1643" spans="1:3" x14ac:dyDescent="0.3">
      <c r="A1643" t="s">
        <v>17</v>
      </c>
      <c r="B1643">
        <v>536</v>
      </c>
      <c r="C1643">
        <v>2730</v>
      </c>
    </row>
    <row r="1644" spans="1:3" x14ac:dyDescent="0.3">
      <c r="A1644" t="s">
        <v>18</v>
      </c>
      <c r="B1644">
        <v>11</v>
      </c>
      <c r="C1644">
        <v>2730</v>
      </c>
    </row>
    <row r="1645" spans="1:3" x14ac:dyDescent="0.3">
      <c r="A1645" t="s">
        <v>19</v>
      </c>
      <c r="B1645">
        <v>387</v>
      </c>
      <c r="C1645">
        <v>2730</v>
      </c>
    </row>
    <row r="1646" spans="1:3" x14ac:dyDescent="0.3">
      <c r="A1646" t="s">
        <v>20</v>
      </c>
      <c r="B1646">
        <v>149</v>
      </c>
      <c r="C1646">
        <v>2730</v>
      </c>
    </row>
    <row r="1647" spans="1:3" x14ac:dyDescent="0.3">
      <c r="A1647" t="s">
        <v>21</v>
      </c>
      <c r="B1647">
        <v>91</v>
      </c>
      <c r="C1647">
        <v>2730</v>
      </c>
    </row>
    <row r="1648" spans="1:3" x14ac:dyDescent="0.3">
      <c r="A1648" t="s">
        <v>22</v>
      </c>
      <c r="B1648">
        <v>57</v>
      </c>
      <c r="C1648">
        <v>2730</v>
      </c>
    </row>
    <row r="1649" spans="1:3" x14ac:dyDescent="0.3">
      <c r="A1649" t="s">
        <v>25</v>
      </c>
      <c r="B1649" t="s">
        <v>121</v>
      </c>
      <c r="C1649">
        <v>2730</v>
      </c>
    </row>
    <row r="1650" spans="1:3" x14ac:dyDescent="0.3">
      <c r="A1650" t="s">
        <v>7</v>
      </c>
      <c r="B1650" t="s">
        <v>120</v>
      </c>
      <c r="C1650">
        <v>3711</v>
      </c>
    </row>
    <row r="1651" spans="1:3" x14ac:dyDescent="0.3">
      <c r="A1651" t="s">
        <v>17</v>
      </c>
      <c r="B1651">
        <v>1035</v>
      </c>
      <c r="C1651">
        <v>3711</v>
      </c>
    </row>
    <row r="1652" spans="1:3" x14ac:dyDescent="0.3">
      <c r="A1652" t="s">
        <v>18</v>
      </c>
      <c r="B1652">
        <v>134</v>
      </c>
      <c r="C1652">
        <v>3711</v>
      </c>
    </row>
    <row r="1653" spans="1:3" x14ac:dyDescent="0.3">
      <c r="A1653" t="s">
        <v>19</v>
      </c>
      <c r="B1653">
        <v>670</v>
      </c>
      <c r="C1653">
        <v>3711</v>
      </c>
    </row>
    <row r="1654" spans="1:3" x14ac:dyDescent="0.3">
      <c r="A1654" t="s">
        <v>20</v>
      </c>
      <c r="B1654">
        <v>25</v>
      </c>
      <c r="C1654">
        <v>3711</v>
      </c>
    </row>
    <row r="1655" spans="1:3" x14ac:dyDescent="0.3">
      <c r="A1655" t="s">
        <v>21</v>
      </c>
      <c r="B1655">
        <v>38</v>
      </c>
      <c r="C1655">
        <v>3711</v>
      </c>
    </row>
    <row r="1656" spans="1:3" x14ac:dyDescent="0.3">
      <c r="A1656" t="s">
        <v>22</v>
      </c>
      <c r="B1656">
        <v>0</v>
      </c>
      <c r="C1656">
        <v>3711</v>
      </c>
    </row>
    <row r="1657" spans="1:3" x14ac:dyDescent="0.3">
      <c r="A1657" t="s">
        <v>25</v>
      </c>
      <c r="B1657" t="s">
        <v>121</v>
      </c>
      <c r="C1657">
        <v>3711</v>
      </c>
    </row>
    <row r="1658" spans="1:3" x14ac:dyDescent="0.3">
      <c r="A1658" t="s">
        <v>7</v>
      </c>
      <c r="B1658" t="s">
        <v>120</v>
      </c>
      <c r="C1658">
        <v>7428</v>
      </c>
    </row>
    <row r="1659" spans="1:3" x14ac:dyDescent="0.3">
      <c r="A1659" t="s">
        <v>17</v>
      </c>
      <c r="B1659">
        <v>240</v>
      </c>
      <c r="C1659">
        <v>7428</v>
      </c>
    </row>
    <row r="1660" spans="1:3" x14ac:dyDescent="0.3">
      <c r="A1660" t="s">
        <v>18</v>
      </c>
      <c r="B1660">
        <v>132</v>
      </c>
      <c r="C1660">
        <v>7428</v>
      </c>
    </row>
    <row r="1661" spans="1:3" x14ac:dyDescent="0.3">
      <c r="A1661" t="s">
        <v>19</v>
      </c>
      <c r="B1661">
        <v>445</v>
      </c>
      <c r="C1661">
        <v>7428</v>
      </c>
    </row>
    <row r="1662" spans="1:3" x14ac:dyDescent="0.3">
      <c r="A1662" t="s">
        <v>20</v>
      </c>
      <c r="B1662">
        <v>250</v>
      </c>
      <c r="C1662">
        <v>7428</v>
      </c>
    </row>
    <row r="1663" spans="1:3" x14ac:dyDescent="0.3">
      <c r="A1663" t="s">
        <v>21</v>
      </c>
      <c r="B1663">
        <v>192</v>
      </c>
      <c r="C1663">
        <v>7428</v>
      </c>
    </row>
    <row r="1664" spans="1:3" x14ac:dyDescent="0.3">
      <c r="A1664" t="s">
        <v>22</v>
      </c>
      <c r="B1664">
        <v>108</v>
      </c>
      <c r="C1664">
        <v>7428</v>
      </c>
    </row>
    <row r="1665" spans="1:3" x14ac:dyDescent="0.3">
      <c r="A1665" t="s">
        <v>25</v>
      </c>
      <c r="B1665" t="s">
        <v>121</v>
      </c>
      <c r="C1665">
        <v>7428</v>
      </c>
    </row>
    <row r="1666" spans="1:3" x14ac:dyDescent="0.3">
      <c r="A1666" t="s">
        <v>7</v>
      </c>
      <c r="B1666" t="s">
        <v>120</v>
      </c>
      <c r="C1666">
        <v>3690</v>
      </c>
    </row>
    <row r="1667" spans="1:3" x14ac:dyDescent="0.3">
      <c r="A1667" t="s">
        <v>17</v>
      </c>
      <c r="B1667">
        <v>1184</v>
      </c>
      <c r="C1667">
        <v>3690</v>
      </c>
    </row>
    <row r="1668" spans="1:3" x14ac:dyDescent="0.3">
      <c r="A1668" t="s">
        <v>18</v>
      </c>
      <c r="B1668">
        <v>102</v>
      </c>
      <c r="C1668">
        <v>3690</v>
      </c>
    </row>
    <row r="1669" spans="1:3" x14ac:dyDescent="0.3">
      <c r="A1669" t="s">
        <v>19</v>
      </c>
      <c r="B1669">
        <v>673</v>
      </c>
      <c r="C1669">
        <v>3690</v>
      </c>
    </row>
    <row r="1670" spans="1:3" x14ac:dyDescent="0.3">
      <c r="A1670" t="s">
        <v>20</v>
      </c>
      <c r="B1670">
        <v>52</v>
      </c>
      <c r="C1670">
        <v>3690</v>
      </c>
    </row>
    <row r="1671" spans="1:3" x14ac:dyDescent="0.3">
      <c r="A1671" t="s">
        <v>21</v>
      </c>
      <c r="B1671">
        <v>40</v>
      </c>
      <c r="C1671">
        <v>3690</v>
      </c>
    </row>
    <row r="1672" spans="1:3" x14ac:dyDescent="0.3">
      <c r="A1672" t="s">
        <v>22</v>
      </c>
      <c r="B1672">
        <v>40</v>
      </c>
      <c r="C1672">
        <v>3690</v>
      </c>
    </row>
    <row r="1673" spans="1:3" x14ac:dyDescent="0.3">
      <c r="A1673" t="s">
        <v>25</v>
      </c>
      <c r="B1673" t="s">
        <v>123</v>
      </c>
      <c r="C1673">
        <v>3690</v>
      </c>
    </row>
    <row r="1674" spans="1:3" x14ac:dyDescent="0.3">
      <c r="A1674" t="s">
        <v>7</v>
      </c>
      <c r="B1674" t="s">
        <v>120</v>
      </c>
      <c r="C1674">
        <v>2176</v>
      </c>
    </row>
    <row r="1675" spans="1:3" x14ac:dyDescent="0.3">
      <c r="A1675" t="s">
        <v>17</v>
      </c>
      <c r="B1675">
        <v>1218</v>
      </c>
      <c r="C1675">
        <v>2176</v>
      </c>
    </row>
    <row r="1676" spans="1:3" x14ac:dyDescent="0.3">
      <c r="A1676" t="s">
        <v>18</v>
      </c>
      <c r="B1676">
        <v>16</v>
      </c>
      <c r="C1676">
        <v>2176</v>
      </c>
    </row>
    <row r="1677" spans="1:3" x14ac:dyDescent="0.3">
      <c r="A1677" t="s">
        <v>19</v>
      </c>
      <c r="B1677">
        <v>272</v>
      </c>
      <c r="C1677">
        <v>2176</v>
      </c>
    </row>
    <row r="1678" spans="1:3" x14ac:dyDescent="0.3">
      <c r="A1678" t="s">
        <v>20</v>
      </c>
      <c r="B1678">
        <v>104</v>
      </c>
      <c r="C1678">
        <v>2176</v>
      </c>
    </row>
    <row r="1679" spans="1:3" x14ac:dyDescent="0.3">
      <c r="A1679" t="s">
        <v>21</v>
      </c>
      <c r="B1679">
        <v>0</v>
      </c>
      <c r="C1679">
        <v>2176</v>
      </c>
    </row>
    <row r="1680" spans="1:3" x14ac:dyDescent="0.3">
      <c r="A1680" t="s">
        <v>22</v>
      </c>
      <c r="B1680">
        <v>80</v>
      </c>
      <c r="C1680">
        <v>2176</v>
      </c>
    </row>
    <row r="1681" spans="1:3" x14ac:dyDescent="0.3">
      <c r="A1681" t="s">
        <v>25</v>
      </c>
      <c r="B1681" t="s">
        <v>121</v>
      </c>
      <c r="C1681">
        <v>2176</v>
      </c>
    </row>
    <row r="1682" spans="1:3" x14ac:dyDescent="0.3">
      <c r="A1682" t="s">
        <v>7</v>
      </c>
      <c r="B1682" t="s">
        <v>120</v>
      </c>
      <c r="C1682">
        <v>9121</v>
      </c>
    </row>
    <row r="1683" spans="1:3" x14ac:dyDescent="0.3">
      <c r="A1683" t="s">
        <v>17</v>
      </c>
      <c r="B1683">
        <v>1218</v>
      </c>
      <c r="C1683">
        <v>9121</v>
      </c>
    </row>
    <row r="1684" spans="1:3" x14ac:dyDescent="0.3">
      <c r="A1684" t="s">
        <v>18</v>
      </c>
      <c r="B1684">
        <v>16</v>
      </c>
      <c r="C1684">
        <v>9121</v>
      </c>
    </row>
    <row r="1685" spans="1:3" x14ac:dyDescent="0.3">
      <c r="A1685" t="s">
        <v>19</v>
      </c>
      <c r="B1685">
        <v>272</v>
      </c>
      <c r="C1685">
        <v>9121</v>
      </c>
    </row>
    <row r="1686" spans="1:3" x14ac:dyDescent="0.3">
      <c r="A1686" t="s">
        <v>20</v>
      </c>
      <c r="B1686">
        <v>104</v>
      </c>
      <c r="C1686">
        <v>9121</v>
      </c>
    </row>
    <row r="1687" spans="1:3" x14ac:dyDescent="0.3">
      <c r="A1687" t="s">
        <v>21</v>
      </c>
      <c r="B1687">
        <v>0</v>
      </c>
      <c r="C1687">
        <v>9121</v>
      </c>
    </row>
    <row r="1688" spans="1:3" x14ac:dyDescent="0.3">
      <c r="A1688" t="s">
        <v>22</v>
      </c>
      <c r="B1688">
        <v>80</v>
      </c>
      <c r="C1688">
        <v>9121</v>
      </c>
    </row>
    <row r="1689" spans="1:3" x14ac:dyDescent="0.3">
      <c r="A1689" t="s">
        <v>25</v>
      </c>
      <c r="B1689" t="s">
        <v>121</v>
      </c>
      <c r="C1689">
        <v>9121</v>
      </c>
    </row>
    <row r="1690" spans="1:3" x14ac:dyDescent="0.3">
      <c r="A1690" t="s">
        <v>7</v>
      </c>
      <c r="B1690" t="s">
        <v>120</v>
      </c>
      <c r="C1690">
        <v>5067</v>
      </c>
    </row>
    <row r="1691" spans="1:3" x14ac:dyDescent="0.3">
      <c r="A1691" t="s">
        <v>17</v>
      </c>
      <c r="B1691">
        <v>966</v>
      </c>
      <c r="C1691">
        <v>5067</v>
      </c>
    </row>
    <row r="1692" spans="1:3" x14ac:dyDescent="0.3">
      <c r="A1692" t="s">
        <v>18</v>
      </c>
      <c r="B1692">
        <v>26</v>
      </c>
      <c r="C1692">
        <v>5067</v>
      </c>
    </row>
    <row r="1693" spans="1:3" x14ac:dyDescent="0.3">
      <c r="A1693" t="s">
        <v>19</v>
      </c>
      <c r="B1693">
        <v>282</v>
      </c>
      <c r="C1693">
        <v>5067</v>
      </c>
    </row>
    <row r="1694" spans="1:3" x14ac:dyDescent="0.3">
      <c r="A1694" t="s">
        <v>20</v>
      </c>
      <c r="B1694">
        <v>52</v>
      </c>
      <c r="C1694">
        <v>5067</v>
      </c>
    </row>
    <row r="1695" spans="1:3" x14ac:dyDescent="0.3">
      <c r="A1695" t="s">
        <v>21</v>
      </c>
      <c r="B1695">
        <v>26</v>
      </c>
      <c r="C1695">
        <v>5067</v>
      </c>
    </row>
    <row r="1696" spans="1:3" x14ac:dyDescent="0.3">
      <c r="A1696" t="s">
        <v>22</v>
      </c>
      <c r="B1696">
        <v>26</v>
      </c>
      <c r="C1696">
        <v>5067</v>
      </c>
    </row>
    <row r="1697" spans="1:3" x14ac:dyDescent="0.3">
      <c r="A1697" t="s">
        <v>25</v>
      </c>
      <c r="B1697" t="s">
        <v>122</v>
      </c>
      <c r="C1697">
        <v>5067</v>
      </c>
    </row>
    <row r="1698" spans="1:3" x14ac:dyDescent="0.3">
      <c r="A1698" t="s">
        <v>7</v>
      </c>
      <c r="B1698" t="s">
        <v>120</v>
      </c>
      <c r="C1698">
        <v>1225</v>
      </c>
    </row>
    <row r="1699" spans="1:3" x14ac:dyDescent="0.3">
      <c r="A1699" t="s">
        <v>17</v>
      </c>
      <c r="B1699">
        <v>483</v>
      </c>
      <c r="C1699">
        <v>1225</v>
      </c>
    </row>
    <row r="1700" spans="1:3" x14ac:dyDescent="0.3">
      <c r="A1700" t="s">
        <v>18</v>
      </c>
      <c r="B1700">
        <v>84</v>
      </c>
      <c r="C1700">
        <v>1225</v>
      </c>
    </row>
    <row r="1701" spans="1:3" x14ac:dyDescent="0.3">
      <c r="A1701" t="s">
        <v>19</v>
      </c>
      <c r="B1701">
        <v>398</v>
      </c>
      <c r="C1701">
        <v>1225</v>
      </c>
    </row>
    <row r="1702" spans="1:3" x14ac:dyDescent="0.3">
      <c r="A1702" t="s">
        <v>20</v>
      </c>
      <c r="B1702">
        <v>205</v>
      </c>
      <c r="C1702">
        <v>1225</v>
      </c>
    </row>
    <row r="1703" spans="1:3" x14ac:dyDescent="0.3">
      <c r="A1703" t="s">
        <v>21</v>
      </c>
      <c r="B1703">
        <v>84</v>
      </c>
      <c r="C1703">
        <v>1225</v>
      </c>
    </row>
    <row r="1704" spans="1:3" x14ac:dyDescent="0.3">
      <c r="A1704" t="s">
        <v>22</v>
      </c>
      <c r="B1704">
        <v>241</v>
      </c>
      <c r="C1704">
        <v>1225</v>
      </c>
    </row>
    <row r="1705" spans="1:3" x14ac:dyDescent="0.3">
      <c r="A1705" t="s">
        <v>25</v>
      </c>
      <c r="B1705" t="s">
        <v>121</v>
      </c>
      <c r="C1705">
        <v>1225</v>
      </c>
    </row>
    <row r="1706" spans="1:3" x14ac:dyDescent="0.3">
      <c r="A1706" t="s">
        <v>7</v>
      </c>
      <c r="B1706" t="s">
        <v>120</v>
      </c>
      <c r="C1706">
        <v>7059</v>
      </c>
    </row>
    <row r="1707" spans="1:3" x14ac:dyDescent="0.3">
      <c r="A1707" t="s">
        <v>17</v>
      </c>
      <c r="B1707">
        <v>483</v>
      </c>
      <c r="C1707">
        <v>7059</v>
      </c>
    </row>
    <row r="1708" spans="1:3" x14ac:dyDescent="0.3">
      <c r="A1708" t="s">
        <v>18</v>
      </c>
      <c r="B1708">
        <v>84</v>
      </c>
      <c r="C1708">
        <v>7059</v>
      </c>
    </row>
    <row r="1709" spans="1:3" x14ac:dyDescent="0.3">
      <c r="A1709" t="s">
        <v>19</v>
      </c>
      <c r="B1709">
        <v>398</v>
      </c>
      <c r="C1709">
        <v>7059</v>
      </c>
    </row>
    <row r="1710" spans="1:3" x14ac:dyDescent="0.3">
      <c r="A1710" t="s">
        <v>20</v>
      </c>
      <c r="B1710">
        <v>205</v>
      </c>
      <c r="C1710">
        <v>7059</v>
      </c>
    </row>
    <row r="1711" spans="1:3" x14ac:dyDescent="0.3">
      <c r="A1711" t="s">
        <v>21</v>
      </c>
      <c r="B1711">
        <v>84</v>
      </c>
      <c r="C1711">
        <v>7059</v>
      </c>
    </row>
    <row r="1712" spans="1:3" x14ac:dyDescent="0.3">
      <c r="A1712" t="s">
        <v>22</v>
      </c>
      <c r="B1712">
        <v>241</v>
      </c>
      <c r="C1712">
        <v>7059</v>
      </c>
    </row>
    <row r="1713" spans="1:3" x14ac:dyDescent="0.3">
      <c r="A1713" t="s">
        <v>25</v>
      </c>
      <c r="B1713" t="s">
        <v>121</v>
      </c>
      <c r="C1713">
        <v>7059</v>
      </c>
    </row>
    <row r="1714" spans="1:3" x14ac:dyDescent="0.3">
      <c r="A1714" t="s">
        <v>7</v>
      </c>
      <c r="B1714" t="s">
        <v>120</v>
      </c>
      <c r="C1714">
        <v>9938</v>
      </c>
    </row>
    <row r="1715" spans="1:3" x14ac:dyDescent="0.3">
      <c r="A1715" t="s">
        <v>17</v>
      </c>
      <c r="B1715">
        <v>519</v>
      </c>
      <c r="C1715">
        <v>9938</v>
      </c>
    </row>
    <row r="1716" spans="1:3" x14ac:dyDescent="0.3">
      <c r="A1716" t="s">
        <v>18</v>
      </c>
      <c r="B1716">
        <v>17</v>
      </c>
      <c r="C1716">
        <v>9938</v>
      </c>
    </row>
    <row r="1717" spans="1:3" x14ac:dyDescent="0.3">
      <c r="A1717" t="s">
        <v>19</v>
      </c>
      <c r="B1717">
        <v>813</v>
      </c>
      <c r="C1717">
        <v>9938</v>
      </c>
    </row>
    <row r="1718" spans="1:3" x14ac:dyDescent="0.3">
      <c r="A1718" t="s">
        <v>20</v>
      </c>
      <c r="B1718">
        <v>27</v>
      </c>
      <c r="C1718">
        <v>9938</v>
      </c>
    </row>
    <row r="1719" spans="1:3" x14ac:dyDescent="0.3">
      <c r="A1719" t="s">
        <v>21</v>
      </c>
      <c r="B1719">
        <v>173</v>
      </c>
      <c r="C1719">
        <v>9938</v>
      </c>
    </row>
    <row r="1720" spans="1:3" x14ac:dyDescent="0.3">
      <c r="A1720" t="s">
        <v>22</v>
      </c>
      <c r="B1720">
        <v>51</v>
      </c>
      <c r="C1720">
        <v>9938</v>
      </c>
    </row>
    <row r="1721" spans="1:3" x14ac:dyDescent="0.3">
      <c r="A1721" t="s">
        <v>25</v>
      </c>
      <c r="B1721" t="s">
        <v>121</v>
      </c>
      <c r="C1721">
        <v>9938</v>
      </c>
    </row>
    <row r="1722" spans="1:3" x14ac:dyDescent="0.3">
      <c r="A1722" t="s">
        <v>7</v>
      </c>
      <c r="B1722" t="s">
        <v>120</v>
      </c>
      <c r="C1722">
        <v>8601</v>
      </c>
    </row>
    <row r="1723" spans="1:3" x14ac:dyDescent="0.3">
      <c r="A1723" t="s">
        <v>17</v>
      </c>
      <c r="B1723">
        <v>421</v>
      </c>
      <c r="C1723">
        <v>8601</v>
      </c>
    </row>
    <row r="1724" spans="1:3" x14ac:dyDescent="0.3">
      <c r="A1724" t="s">
        <v>18</v>
      </c>
      <c r="B1724">
        <v>76</v>
      </c>
      <c r="C1724">
        <v>8601</v>
      </c>
    </row>
    <row r="1725" spans="1:3" x14ac:dyDescent="0.3">
      <c r="A1725" t="s">
        <v>19</v>
      </c>
      <c r="B1725">
        <v>536</v>
      </c>
      <c r="C1725">
        <v>8601</v>
      </c>
    </row>
    <row r="1726" spans="1:3" x14ac:dyDescent="0.3">
      <c r="A1726" t="s">
        <v>20</v>
      </c>
      <c r="B1726">
        <v>82</v>
      </c>
      <c r="C1726">
        <v>8601</v>
      </c>
    </row>
    <row r="1727" spans="1:3" x14ac:dyDescent="0.3">
      <c r="A1727" t="s">
        <v>21</v>
      </c>
      <c r="B1727">
        <v>178</v>
      </c>
      <c r="C1727">
        <v>8601</v>
      </c>
    </row>
    <row r="1728" spans="1:3" x14ac:dyDescent="0.3">
      <c r="A1728" t="s">
        <v>22</v>
      </c>
      <c r="B1728">
        <v>102</v>
      </c>
      <c r="C1728">
        <v>8601</v>
      </c>
    </row>
    <row r="1729" spans="1:3" x14ac:dyDescent="0.3">
      <c r="A1729" t="s">
        <v>25</v>
      </c>
      <c r="B1729" t="s">
        <v>123</v>
      </c>
      <c r="C1729">
        <v>8601</v>
      </c>
    </row>
    <row r="1730" spans="1:3" x14ac:dyDescent="0.3">
      <c r="A1730" t="s">
        <v>7</v>
      </c>
      <c r="B1730" t="s">
        <v>50</v>
      </c>
      <c r="C1730">
        <v>10102</v>
      </c>
    </row>
    <row r="1731" spans="1:3" x14ac:dyDescent="0.3">
      <c r="A1731" t="s">
        <v>17</v>
      </c>
      <c r="B1731">
        <v>395</v>
      </c>
      <c r="C1731">
        <v>10102</v>
      </c>
    </row>
    <row r="1732" spans="1:3" x14ac:dyDescent="0.3">
      <c r="A1732" t="s">
        <v>18</v>
      </c>
      <c r="B1732">
        <v>183</v>
      </c>
      <c r="C1732">
        <v>10102</v>
      </c>
    </row>
    <row r="1733" spans="1:3" x14ac:dyDescent="0.3">
      <c r="A1733" t="s">
        <v>19</v>
      </c>
      <c r="B1733">
        <v>565</v>
      </c>
      <c r="C1733">
        <v>10102</v>
      </c>
    </row>
    <row r="1734" spans="1:3" x14ac:dyDescent="0.3">
      <c r="A1734" t="s">
        <v>20</v>
      </c>
      <c r="B1734">
        <v>166</v>
      </c>
      <c r="C1734">
        <v>10102</v>
      </c>
    </row>
    <row r="1735" spans="1:3" x14ac:dyDescent="0.3">
      <c r="A1735" t="s">
        <v>21</v>
      </c>
      <c r="B1735">
        <v>141</v>
      </c>
      <c r="C1735">
        <v>10102</v>
      </c>
    </row>
    <row r="1736" spans="1:3" x14ac:dyDescent="0.3">
      <c r="A1736" t="s">
        <v>22</v>
      </c>
      <c r="B1736">
        <v>28</v>
      </c>
      <c r="C1736">
        <v>10102</v>
      </c>
    </row>
    <row r="1737" spans="1:3" x14ac:dyDescent="0.3">
      <c r="A1737" t="s">
        <v>25</v>
      </c>
      <c r="B1737" t="s">
        <v>121</v>
      </c>
      <c r="C1737">
        <v>10102</v>
      </c>
    </row>
    <row r="1738" spans="1:3" x14ac:dyDescent="0.3">
      <c r="A1738" t="s">
        <v>7</v>
      </c>
      <c r="B1738" t="s">
        <v>50</v>
      </c>
      <c r="C1738">
        <v>1371</v>
      </c>
    </row>
    <row r="1739" spans="1:3" x14ac:dyDescent="0.3">
      <c r="A1739" t="s">
        <v>17</v>
      </c>
      <c r="B1739">
        <v>123</v>
      </c>
      <c r="C1739">
        <v>1371</v>
      </c>
    </row>
    <row r="1740" spans="1:3" x14ac:dyDescent="0.3">
      <c r="A1740" t="s">
        <v>18</v>
      </c>
      <c r="B1740">
        <v>164</v>
      </c>
      <c r="C1740">
        <v>1371</v>
      </c>
    </row>
    <row r="1741" spans="1:3" x14ac:dyDescent="0.3">
      <c r="A1741" t="s">
        <v>19</v>
      </c>
      <c r="B1741">
        <v>266</v>
      </c>
      <c r="C1741">
        <v>1371</v>
      </c>
    </row>
    <row r="1742" spans="1:3" x14ac:dyDescent="0.3">
      <c r="A1742" t="s">
        <v>20</v>
      </c>
      <c r="B1742">
        <v>227</v>
      </c>
      <c r="C1742">
        <v>1371</v>
      </c>
    </row>
    <row r="1743" spans="1:3" x14ac:dyDescent="0.3">
      <c r="A1743" t="s">
        <v>21</v>
      </c>
      <c r="B1743">
        <v>30</v>
      </c>
      <c r="C1743">
        <v>1371</v>
      </c>
    </row>
    <row r="1744" spans="1:3" x14ac:dyDescent="0.3">
      <c r="A1744" t="s">
        <v>22</v>
      </c>
      <c r="B1744">
        <v>174</v>
      </c>
      <c r="C1744">
        <v>1371</v>
      </c>
    </row>
    <row r="1745" spans="1:3" x14ac:dyDescent="0.3">
      <c r="A1745" t="s">
        <v>25</v>
      </c>
      <c r="B1745" t="s">
        <v>122</v>
      </c>
      <c r="C1745">
        <v>1371</v>
      </c>
    </row>
    <row r="1746" spans="1:3" x14ac:dyDescent="0.3">
      <c r="A1746" t="s">
        <v>7</v>
      </c>
      <c r="B1746" t="s">
        <v>120</v>
      </c>
      <c r="C1746">
        <v>460</v>
      </c>
    </row>
    <row r="1747" spans="1:3" x14ac:dyDescent="0.3">
      <c r="A1747" t="s">
        <v>17</v>
      </c>
      <c r="B1747">
        <v>792</v>
      </c>
      <c r="C1747">
        <v>460</v>
      </c>
    </row>
    <row r="1748" spans="1:3" x14ac:dyDescent="0.3">
      <c r="A1748" t="s">
        <v>18</v>
      </c>
      <c r="B1748">
        <v>86</v>
      </c>
      <c r="C1748">
        <v>460</v>
      </c>
    </row>
    <row r="1749" spans="1:3" x14ac:dyDescent="0.3">
      <c r="A1749" t="s">
        <v>19</v>
      </c>
      <c r="B1749">
        <v>740</v>
      </c>
      <c r="C1749">
        <v>460</v>
      </c>
    </row>
    <row r="1750" spans="1:3" x14ac:dyDescent="0.3">
      <c r="A1750" t="s">
        <v>20</v>
      </c>
      <c r="B1750">
        <v>67</v>
      </c>
      <c r="C1750">
        <v>460</v>
      </c>
    </row>
    <row r="1751" spans="1:3" x14ac:dyDescent="0.3">
      <c r="A1751" t="s">
        <v>21</v>
      </c>
      <c r="B1751">
        <v>51</v>
      </c>
      <c r="C1751">
        <v>460</v>
      </c>
    </row>
    <row r="1752" spans="1:3" x14ac:dyDescent="0.3">
      <c r="A1752" t="s">
        <v>22</v>
      </c>
      <c r="B1752">
        <v>17</v>
      </c>
      <c r="C1752">
        <v>460</v>
      </c>
    </row>
    <row r="1753" spans="1:3" x14ac:dyDescent="0.3">
      <c r="A1753" t="s">
        <v>25</v>
      </c>
      <c r="B1753" t="s">
        <v>121</v>
      </c>
      <c r="C1753">
        <v>460</v>
      </c>
    </row>
    <row r="1754" spans="1:3" x14ac:dyDescent="0.3">
      <c r="A1754" t="s">
        <v>7</v>
      </c>
      <c r="B1754" t="s">
        <v>120</v>
      </c>
      <c r="C1754">
        <v>8314</v>
      </c>
    </row>
    <row r="1755" spans="1:3" x14ac:dyDescent="0.3">
      <c r="A1755" t="s">
        <v>17</v>
      </c>
      <c r="B1755">
        <v>557</v>
      </c>
      <c r="C1755">
        <v>8314</v>
      </c>
    </row>
    <row r="1756" spans="1:3" x14ac:dyDescent="0.3">
      <c r="A1756" t="s">
        <v>18</v>
      </c>
      <c r="B1756">
        <v>129</v>
      </c>
      <c r="C1756">
        <v>8314</v>
      </c>
    </row>
    <row r="1757" spans="1:3" x14ac:dyDescent="0.3">
      <c r="A1757" t="s">
        <v>19</v>
      </c>
      <c r="B1757">
        <v>761</v>
      </c>
      <c r="C1757">
        <v>8314</v>
      </c>
    </row>
    <row r="1758" spans="1:3" x14ac:dyDescent="0.3">
      <c r="A1758" t="s">
        <v>20</v>
      </c>
      <c r="B1758">
        <v>29</v>
      </c>
      <c r="C1758">
        <v>8314</v>
      </c>
    </row>
    <row r="1759" spans="1:3" x14ac:dyDescent="0.3">
      <c r="A1759" t="s">
        <v>21</v>
      </c>
      <c r="B1759">
        <v>185</v>
      </c>
      <c r="C1759">
        <v>8314</v>
      </c>
    </row>
    <row r="1760" spans="1:3" x14ac:dyDescent="0.3">
      <c r="A1760" t="s">
        <v>22</v>
      </c>
      <c r="B1760">
        <v>111</v>
      </c>
      <c r="C1760">
        <v>8314</v>
      </c>
    </row>
    <row r="1761" spans="1:3" x14ac:dyDescent="0.3">
      <c r="A1761" t="s">
        <v>25</v>
      </c>
      <c r="B1761" t="s">
        <v>121</v>
      </c>
      <c r="C1761">
        <v>8314</v>
      </c>
    </row>
    <row r="1762" spans="1:3" x14ac:dyDescent="0.3">
      <c r="A1762" t="s">
        <v>7</v>
      </c>
      <c r="B1762" t="s">
        <v>50</v>
      </c>
      <c r="C1762">
        <v>4828</v>
      </c>
    </row>
    <row r="1763" spans="1:3" x14ac:dyDescent="0.3">
      <c r="A1763" t="s">
        <v>17</v>
      </c>
      <c r="B1763">
        <v>71</v>
      </c>
      <c r="C1763">
        <v>4828</v>
      </c>
    </row>
    <row r="1764" spans="1:3" x14ac:dyDescent="0.3">
      <c r="A1764" t="s">
        <v>18</v>
      </c>
      <c r="B1764">
        <v>99</v>
      </c>
      <c r="C1764">
        <v>4828</v>
      </c>
    </row>
    <row r="1765" spans="1:3" x14ac:dyDescent="0.3">
      <c r="A1765" t="s">
        <v>19</v>
      </c>
      <c r="B1765">
        <v>278</v>
      </c>
      <c r="C1765">
        <v>4828</v>
      </c>
    </row>
    <row r="1766" spans="1:3" x14ac:dyDescent="0.3">
      <c r="A1766" t="s">
        <v>20</v>
      </c>
      <c r="B1766">
        <v>185</v>
      </c>
      <c r="C1766">
        <v>4828</v>
      </c>
    </row>
    <row r="1767" spans="1:3" x14ac:dyDescent="0.3">
      <c r="A1767" t="s">
        <v>21</v>
      </c>
      <c r="B1767">
        <v>121</v>
      </c>
      <c r="C1767">
        <v>4828</v>
      </c>
    </row>
    <row r="1768" spans="1:3" x14ac:dyDescent="0.3">
      <c r="A1768" t="s">
        <v>22</v>
      </c>
      <c r="B1768">
        <v>38</v>
      </c>
      <c r="C1768">
        <v>4828</v>
      </c>
    </row>
    <row r="1769" spans="1:3" x14ac:dyDescent="0.3">
      <c r="A1769" t="s">
        <v>25</v>
      </c>
      <c r="B1769" t="s">
        <v>121</v>
      </c>
      <c r="C1769">
        <v>4828</v>
      </c>
    </row>
    <row r="1770" spans="1:3" x14ac:dyDescent="0.3">
      <c r="A1770" t="s">
        <v>7</v>
      </c>
      <c r="B1770" t="s">
        <v>120</v>
      </c>
      <c r="C1770">
        <v>6343</v>
      </c>
    </row>
    <row r="1771" spans="1:3" x14ac:dyDescent="0.3">
      <c r="A1771" t="s">
        <v>17</v>
      </c>
      <c r="B1771">
        <v>835</v>
      </c>
      <c r="C1771">
        <v>6343</v>
      </c>
    </row>
    <row r="1772" spans="1:3" x14ac:dyDescent="0.3">
      <c r="A1772" t="s">
        <v>18</v>
      </c>
      <c r="B1772">
        <v>73</v>
      </c>
      <c r="C1772">
        <v>6343</v>
      </c>
    </row>
    <row r="1773" spans="1:3" x14ac:dyDescent="0.3">
      <c r="A1773" t="s">
        <v>19</v>
      </c>
      <c r="B1773">
        <v>380</v>
      </c>
      <c r="C1773">
        <v>6343</v>
      </c>
    </row>
    <row r="1774" spans="1:3" x14ac:dyDescent="0.3">
      <c r="A1774" t="s">
        <v>20</v>
      </c>
      <c r="B1774">
        <v>114</v>
      </c>
      <c r="C1774">
        <v>6343</v>
      </c>
    </row>
    <row r="1775" spans="1:3" x14ac:dyDescent="0.3">
      <c r="A1775" t="s">
        <v>21</v>
      </c>
      <c r="B1775">
        <v>73</v>
      </c>
      <c r="C1775">
        <v>6343</v>
      </c>
    </row>
    <row r="1776" spans="1:3" x14ac:dyDescent="0.3">
      <c r="A1776" t="s">
        <v>22</v>
      </c>
      <c r="B1776">
        <v>43</v>
      </c>
      <c r="C1776">
        <v>6343</v>
      </c>
    </row>
    <row r="1777" spans="1:3" x14ac:dyDescent="0.3">
      <c r="A1777" t="s">
        <v>25</v>
      </c>
      <c r="B1777" t="s">
        <v>121</v>
      </c>
      <c r="C1777">
        <v>6343</v>
      </c>
    </row>
    <row r="1778" spans="1:3" x14ac:dyDescent="0.3">
      <c r="A1778" t="s">
        <v>7</v>
      </c>
      <c r="B1778" t="s">
        <v>50</v>
      </c>
      <c r="C1778">
        <v>4790</v>
      </c>
    </row>
    <row r="1779" spans="1:3" x14ac:dyDescent="0.3">
      <c r="A1779" t="s">
        <v>17</v>
      </c>
      <c r="B1779">
        <v>574</v>
      </c>
      <c r="C1779">
        <v>4790</v>
      </c>
    </row>
    <row r="1780" spans="1:3" x14ac:dyDescent="0.3">
      <c r="A1780" t="s">
        <v>18</v>
      </c>
      <c r="B1780">
        <v>8</v>
      </c>
      <c r="C1780">
        <v>4790</v>
      </c>
    </row>
    <row r="1781" spans="1:3" x14ac:dyDescent="0.3">
      <c r="A1781" t="s">
        <v>19</v>
      </c>
      <c r="B1781">
        <v>216</v>
      </c>
      <c r="C1781">
        <v>4790</v>
      </c>
    </row>
    <row r="1782" spans="1:3" x14ac:dyDescent="0.3">
      <c r="A1782" t="s">
        <v>20</v>
      </c>
      <c r="B1782">
        <v>21</v>
      </c>
      <c r="C1782">
        <v>4790</v>
      </c>
    </row>
    <row r="1783" spans="1:3" x14ac:dyDescent="0.3">
      <c r="A1783" t="s">
        <v>21</v>
      </c>
      <c r="B1783">
        <v>16</v>
      </c>
      <c r="C1783">
        <v>4790</v>
      </c>
    </row>
    <row r="1784" spans="1:3" x14ac:dyDescent="0.3">
      <c r="A1784" t="s">
        <v>22</v>
      </c>
      <c r="B1784">
        <v>33</v>
      </c>
      <c r="C1784">
        <v>4790</v>
      </c>
    </row>
    <row r="1785" spans="1:3" x14ac:dyDescent="0.3">
      <c r="A1785" t="s">
        <v>25</v>
      </c>
      <c r="B1785" t="s">
        <v>121</v>
      </c>
      <c r="C1785">
        <v>4790</v>
      </c>
    </row>
    <row r="1786" spans="1:3" x14ac:dyDescent="0.3">
      <c r="A1786" t="s">
        <v>7</v>
      </c>
      <c r="B1786" t="s">
        <v>50</v>
      </c>
      <c r="C1786">
        <v>9058</v>
      </c>
    </row>
    <row r="1787" spans="1:3" x14ac:dyDescent="0.3">
      <c r="A1787" t="s">
        <v>17</v>
      </c>
      <c r="B1787">
        <v>1060</v>
      </c>
      <c r="C1787">
        <v>9058</v>
      </c>
    </row>
    <row r="1788" spans="1:3" x14ac:dyDescent="0.3">
      <c r="A1788" t="s">
        <v>18</v>
      </c>
      <c r="B1788">
        <v>21</v>
      </c>
      <c r="C1788">
        <v>9058</v>
      </c>
    </row>
    <row r="1789" spans="1:3" x14ac:dyDescent="0.3">
      <c r="A1789" t="s">
        <v>19</v>
      </c>
      <c r="B1789">
        <v>530</v>
      </c>
      <c r="C1789">
        <v>9058</v>
      </c>
    </row>
    <row r="1790" spans="1:3" x14ac:dyDescent="0.3">
      <c r="A1790" t="s">
        <v>20</v>
      </c>
      <c r="B1790">
        <v>32</v>
      </c>
      <c r="C1790">
        <v>9058</v>
      </c>
    </row>
    <row r="1791" spans="1:3" x14ac:dyDescent="0.3">
      <c r="A1791" t="s">
        <v>21</v>
      </c>
      <c r="B1791">
        <v>0</v>
      </c>
      <c r="C1791">
        <v>9058</v>
      </c>
    </row>
    <row r="1792" spans="1:3" x14ac:dyDescent="0.3">
      <c r="A1792" t="s">
        <v>22</v>
      </c>
      <c r="B1792">
        <v>224</v>
      </c>
      <c r="C1792">
        <v>9058</v>
      </c>
    </row>
    <row r="1793" spans="1:3" x14ac:dyDescent="0.3">
      <c r="A1793" t="s">
        <v>25</v>
      </c>
      <c r="B1793" t="s">
        <v>121</v>
      </c>
      <c r="C1793">
        <v>9058</v>
      </c>
    </row>
    <row r="1794" spans="1:3" x14ac:dyDescent="0.3">
      <c r="A1794" t="s">
        <v>7</v>
      </c>
      <c r="B1794" t="s">
        <v>50</v>
      </c>
      <c r="C1794">
        <v>9449</v>
      </c>
    </row>
    <row r="1795" spans="1:3" x14ac:dyDescent="0.3">
      <c r="A1795" t="s">
        <v>17</v>
      </c>
      <c r="B1795">
        <v>415</v>
      </c>
      <c r="C1795">
        <v>9449</v>
      </c>
    </row>
    <row r="1796" spans="1:3" x14ac:dyDescent="0.3">
      <c r="A1796" t="s">
        <v>18</v>
      </c>
      <c r="B1796">
        <v>5</v>
      </c>
      <c r="C1796">
        <v>9449</v>
      </c>
    </row>
    <row r="1797" spans="1:3" x14ac:dyDescent="0.3">
      <c r="A1797" t="s">
        <v>19</v>
      </c>
      <c r="B1797">
        <v>124</v>
      </c>
      <c r="C1797">
        <v>9449</v>
      </c>
    </row>
    <row r="1798" spans="1:3" x14ac:dyDescent="0.3">
      <c r="A1798" t="s">
        <v>20</v>
      </c>
      <c r="B1798">
        <v>15</v>
      </c>
      <c r="C1798">
        <v>9449</v>
      </c>
    </row>
    <row r="1799" spans="1:3" x14ac:dyDescent="0.3">
      <c r="A1799" t="s">
        <v>21</v>
      </c>
      <c r="B1799">
        <v>35</v>
      </c>
      <c r="C1799">
        <v>9449</v>
      </c>
    </row>
    <row r="1800" spans="1:3" x14ac:dyDescent="0.3">
      <c r="A1800" t="s">
        <v>22</v>
      </c>
      <c r="B1800">
        <v>11</v>
      </c>
      <c r="C1800">
        <v>9449</v>
      </c>
    </row>
    <row r="1801" spans="1:3" x14ac:dyDescent="0.3">
      <c r="A1801" t="s">
        <v>25</v>
      </c>
      <c r="B1801" t="s">
        <v>121</v>
      </c>
      <c r="C1801">
        <v>9449</v>
      </c>
    </row>
    <row r="1802" spans="1:3" x14ac:dyDescent="0.3">
      <c r="A1802" t="s">
        <v>7</v>
      </c>
      <c r="B1802" t="s">
        <v>120</v>
      </c>
      <c r="C1802">
        <v>8093</v>
      </c>
    </row>
    <row r="1803" spans="1:3" x14ac:dyDescent="0.3">
      <c r="A1803" t="s">
        <v>17</v>
      </c>
      <c r="B1803">
        <v>572</v>
      </c>
      <c r="C1803">
        <v>8093</v>
      </c>
    </row>
    <row r="1804" spans="1:3" x14ac:dyDescent="0.3">
      <c r="A1804" t="s">
        <v>18</v>
      </c>
      <c r="B1804">
        <v>8</v>
      </c>
      <c r="C1804">
        <v>8093</v>
      </c>
    </row>
    <row r="1805" spans="1:3" x14ac:dyDescent="0.3">
      <c r="A1805" t="s">
        <v>19</v>
      </c>
      <c r="B1805">
        <v>232</v>
      </c>
      <c r="C1805">
        <v>8093</v>
      </c>
    </row>
    <row r="1806" spans="1:3" x14ac:dyDescent="0.3">
      <c r="A1806" t="s">
        <v>20</v>
      </c>
      <c r="B1806">
        <v>23</v>
      </c>
      <c r="C1806">
        <v>8093</v>
      </c>
    </row>
    <row r="1807" spans="1:3" x14ac:dyDescent="0.3">
      <c r="A1807" t="s">
        <v>21</v>
      </c>
      <c r="B1807">
        <v>62</v>
      </c>
      <c r="C1807">
        <v>8093</v>
      </c>
    </row>
    <row r="1808" spans="1:3" x14ac:dyDescent="0.3">
      <c r="A1808" t="s">
        <v>22</v>
      </c>
      <c r="B1808">
        <v>17</v>
      </c>
      <c r="C1808">
        <v>8093</v>
      </c>
    </row>
    <row r="1809" spans="1:3" x14ac:dyDescent="0.3">
      <c r="A1809" t="s">
        <v>25</v>
      </c>
      <c r="B1809" t="s">
        <v>121</v>
      </c>
      <c r="C1809">
        <v>8093</v>
      </c>
    </row>
    <row r="1810" spans="1:3" x14ac:dyDescent="0.3">
      <c r="A1810" t="s">
        <v>7</v>
      </c>
      <c r="B1810" t="s">
        <v>50</v>
      </c>
      <c r="C1810">
        <v>9305</v>
      </c>
    </row>
    <row r="1811" spans="1:3" x14ac:dyDescent="0.3">
      <c r="A1811" t="s">
        <v>17</v>
      </c>
      <c r="B1811">
        <v>311</v>
      </c>
      <c r="C1811">
        <v>9305</v>
      </c>
    </row>
    <row r="1812" spans="1:3" x14ac:dyDescent="0.3">
      <c r="A1812" t="s">
        <v>18</v>
      </c>
      <c r="B1812">
        <v>26</v>
      </c>
      <c r="C1812">
        <v>9305</v>
      </c>
    </row>
    <row r="1813" spans="1:3" x14ac:dyDescent="0.3">
      <c r="A1813" t="s">
        <v>19</v>
      </c>
      <c r="B1813">
        <v>640</v>
      </c>
      <c r="C1813">
        <v>9305</v>
      </c>
    </row>
    <row r="1814" spans="1:3" x14ac:dyDescent="0.3">
      <c r="A1814" t="s">
        <v>20</v>
      </c>
      <c r="B1814">
        <v>180</v>
      </c>
      <c r="C1814">
        <v>9305</v>
      </c>
    </row>
    <row r="1815" spans="1:3" x14ac:dyDescent="0.3">
      <c r="A1815" t="s">
        <v>21</v>
      </c>
      <c r="B1815">
        <v>37</v>
      </c>
      <c r="C1815">
        <v>9305</v>
      </c>
    </row>
    <row r="1816" spans="1:3" x14ac:dyDescent="0.3">
      <c r="A1816" t="s">
        <v>22</v>
      </c>
      <c r="B1816">
        <v>121</v>
      </c>
      <c r="C1816">
        <v>9305</v>
      </c>
    </row>
    <row r="1817" spans="1:3" x14ac:dyDescent="0.3">
      <c r="A1817" t="s">
        <v>25</v>
      </c>
      <c r="B1817" t="s">
        <v>121</v>
      </c>
      <c r="C1817">
        <v>9305</v>
      </c>
    </row>
    <row r="1818" spans="1:3" x14ac:dyDescent="0.3">
      <c r="A1818" t="s">
        <v>7</v>
      </c>
      <c r="B1818" t="s">
        <v>120</v>
      </c>
      <c r="C1818">
        <v>5303</v>
      </c>
    </row>
    <row r="1819" spans="1:3" x14ac:dyDescent="0.3">
      <c r="A1819" t="s">
        <v>17</v>
      </c>
      <c r="B1819">
        <v>471</v>
      </c>
      <c r="C1819">
        <v>5303</v>
      </c>
    </row>
    <row r="1820" spans="1:3" x14ac:dyDescent="0.3">
      <c r="A1820" t="s">
        <v>18</v>
      </c>
      <c r="B1820">
        <v>0</v>
      </c>
      <c r="C1820">
        <v>5303</v>
      </c>
    </row>
    <row r="1821" spans="1:3" x14ac:dyDescent="0.3">
      <c r="A1821" t="s">
        <v>19</v>
      </c>
      <c r="B1821">
        <v>510</v>
      </c>
      <c r="C1821">
        <v>5303</v>
      </c>
    </row>
    <row r="1822" spans="1:3" x14ac:dyDescent="0.3">
      <c r="A1822" t="s">
        <v>20</v>
      </c>
      <c r="B1822">
        <v>99</v>
      </c>
      <c r="C1822">
        <v>5303</v>
      </c>
    </row>
    <row r="1823" spans="1:3" x14ac:dyDescent="0.3">
      <c r="A1823" t="s">
        <v>21</v>
      </c>
      <c r="B1823">
        <v>21</v>
      </c>
      <c r="C1823">
        <v>5303</v>
      </c>
    </row>
    <row r="1824" spans="1:3" x14ac:dyDescent="0.3">
      <c r="A1824" t="s">
        <v>22</v>
      </c>
      <c r="B1824">
        <v>12</v>
      </c>
      <c r="C1824">
        <v>5303</v>
      </c>
    </row>
    <row r="1825" spans="1:3" x14ac:dyDescent="0.3">
      <c r="A1825" t="s">
        <v>25</v>
      </c>
      <c r="B1825" t="s">
        <v>121</v>
      </c>
      <c r="C1825">
        <v>5303</v>
      </c>
    </row>
    <row r="1826" spans="1:3" x14ac:dyDescent="0.3">
      <c r="A1826" t="s">
        <v>7</v>
      </c>
      <c r="B1826" t="s">
        <v>50</v>
      </c>
      <c r="C1826">
        <v>11071</v>
      </c>
    </row>
    <row r="1827" spans="1:3" x14ac:dyDescent="0.3">
      <c r="A1827" t="s">
        <v>17</v>
      </c>
      <c r="B1827">
        <v>450</v>
      </c>
      <c r="C1827">
        <v>11071</v>
      </c>
    </row>
    <row r="1828" spans="1:3" x14ac:dyDescent="0.3">
      <c r="A1828" t="s">
        <v>18</v>
      </c>
      <c r="B1828">
        <v>133</v>
      </c>
      <c r="C1828">
        <v>11071</v>
      </c>
    </row>
    <row r="1829" spans="1:3" x14ac:dyDescent="0.3">
      <c r="A1829" t="s">
        <v>19</v>
      </c>
      <c r="B1829">
        <v>951</v>
      </c>
      <c r="C1829">
        <v>11071</v>
      </c>
    </row>
    <row r="1830" spans="1:3" x14ac:dyDescent="0.3">
      <c r="A1830" t="s">
        <v>20</v>
      </c>
      <c r="B1830">
        <v>173</v>
      </c>
      <c r="C1830">
        <v>11071</v>
      </c>
    </row>
    <row r="1831" spans="1:3" x14ac:dyDescent="0.3">
      <c r="A1831" t="s">
        <v>21</v>
      </c>
      <c r="B1831">
        <v>0</v>
      </c>
      <c r="C1831">
        <v>11071</v>
      </c>
    </row>
    <row r="1832" spans="1:3" x14ac:dyDescent="0.3">
      <c r="A1832" t="s">
        <v>22</v>
      </c>
      <c r="B1832">
        <v>216</v>
      </c>
      <c r="C1832">
        <v>11071</v>
      </c>
    </row>
    <row r="1833" spans="1:3" x14ac:dyDescent="0.3">
      <c r="A1833" t="s">
        <v>25</v>
      </c>
      <c r="B1833" t="s">
        <v>121</v>
      </c>
      <c r="C1833">
        <v>11071</v>
      </c>
    </row>
    <row r="1834" spans="1:3" x14ac:dyDescent="0.3">
      <c r="A1834" t="s">
        <v>7</v>
      </c>
      <c r="B1834" t="s">
        <v>120</v>
      </c>
      <c r="C1834">
        <v>8504</v>
      </c>
    </row>
    <row r="1835" spans="1:3" x14ac:dyDescent="0.3">
      <c r="A1835" t="s">
        <v>17</v>
      </c>
      <c r="B1835">
        <v>350</v>
      </c>
      <c r="C1835">
        <v>8504</v>
      </c>
    </row>
    <row r="1836" spans="1:3" x14ac:dyDescent="0.3">
      <c r="A1836" t="s">
        <v>18</v>
      </c>
      <c r="B1836">
        <v>60</v>
      </c>
      <c r="C1836">
        <v>8504</v>
      </c>
    </row>
    <row r="1837" spans="1:3" x14ac:dyDescent="0.3">
      <c r="A1837" t="s">
        <v>19</v>
      </c>
      <c r="B1837">
        <v>568</v>
      </c>
      <c r="C1837">
        <v>8504</v>
      </c>
    </row>
    <row r="1838" spans="1:3" x14ac:dyDescent="0.3">
      <c r="A1838" t="s">
        <v>20</v>
      </c>
      <c r="B1838">
        <v>110</v>
      </c>
      <c r="C1838">
        <v>8504</v>
      </c>
    </row>
    <row r="1839" spans="1:3" x14ac:dyDescent="0.3">
      <c r="A1839" t="s">
        <v>21</v>
      </c>
      <c r="B1839">
        <v>133</v>
      </c>
      <c r="C1839">
        <v>8504</v>
      </c>
    </row>
    <row r="1840" spans="1:3" x14ac:dyDescent="0.3">
      <c r="A1840" t="s">
        <v>22</v>
      </c>
      <c r="B1840">
        <v>145</v>
      </c>
      <c r="C1840">
        <v>8504</v>
      </c>
    </row>
    <row r="1841" spans="1:3" x14ac:dyDescent="0.3">
      <c r="A1841" t="s">
        <v>25</v>
      </c>
      <c r="B1841" t="s">
        <v>121</v>
      </c>
      <c r="C1841">
        <v>8504</v>
      </c>
    </row>
    <row r="1842" spans="1:3" x14ac:dyDescent="0.3">
      <c r="A1842" t="s">
        <v>7</v>
      </c>
      <c r="B1842" t="s">
        <v>120</v>
      </c>
      <c r="C1842">
        <v>1020</v>
      </c>
    </row>
    <row r="1843" spans="1:3" x14ac:dyDescent="0.3">
      <c r="A1843" t="s">
        <v>17</v>
      </c>
      <c r="B1843">
        <v>350</v>
      </c>
      <c r="C1843">
        <v>1020</v>
      </c>
    </row>
    <row r="1844" spans="1:3" x14ac:dyDescent="0.3">
      <c r="A1844" t="s">
        <v>18</v>
      </c>
      <c r="B1844">
        <v>60</v>
      </c>
      <c r="C1844">
        <v>1020</v>
      </c>
    </row>
    <row r="1845" spans="1:3" x14ac:dyDescent="0.3">
      <c r="A1845" t="s">
        <v>19</v>
      </c>
      <c r="B1845">
        <v>568</v>
      </c>
      <c r="C1845">
        <v>1020</v>
      </c>
    </row>
    <row r="1846" spans="1:3" x14ac:dyDescent="0.3">
      <c r="A1846" t="s">
        <v>20</v>
      </c>
      <c r="B1846">
        <v>110</v>
      </c>
      <c r="C1846">
        <v>1020</v>
      </c>
    </row>
    <row r="1847" spans="1:3" x14ac:dyDescent="0.3">
      <c r="A1847" t="s">
        <v>21</v>
      </c>
      <c r="B1847">
        <v>133</v>
      </c>
      <c r="C1847">
        <v>1020</v>
      </c>
    </row>
    <row r="1848" spans="1:3" x14ac:dyDescent="0.3">
      <c r="A1848" t="s">
        <v>22</v>
      </c>
      <c r="B1848">
        <v>145</v>
      </c>
      <c r="C1848">
        <v>1020</v>
      </c>
    </row>
    <row r="1849" spans="1:3" x14ac:dyDescent="0.3">
      <c r="A1849" t="s">
        <v>25</v>
      </c>
      <c r="B1849" t="s">
        <v>121</v>
      </c>
      <c r="C1849">
        <v>1020</v>
      </c>
    </row>
    <row r="1850" spans="1:3" x14ac:dyDescent="0.3">
      <c r="A1850" t="s">
        <v>7</v>
      </c>
      <c r="B1850" t="s">
        <v>120</v>
      </c>
      <c r="C1850">
        <v>5125</v>
      </c>
    </row>
    <row r="1851" spans="1:3" x14ac:dyDescent="0.3">
      <c r="A1851" t="s">
        <v>17</v>
      </c>
      <c r="B1851">
        <v>333</v>
      </c>
      <c r="C1851">
        <v>5125</v>
      </c>
    </row>
    <row r="1852" spans="1:3" x14ac:dyDescent="0.3">
      <c r="A1852" t="s">
        <v>18</v>
      </c>
      <c r="B1852">
        <v>0</v>
      </c>
      <c r="C1852">
        <v>5125</v>
      </c>
    </row>
    <row r="1853" spans="1:3" x14ac:dyDescent="0.3">
      <c r="A1853" t="s">
        <v>19</v>
      </c>
      <c r="B1853">
        <v>815</v>
      </c>
      <c r="C1853">
        <v>5125</v>
      </c>
    </row>
    <row r="1854" spans="1:3" x14ac:dyDescent="0.3">
      <c r="A1854" t="s">
        <v>20</v>
      </c>
      <c r="B1854">
        <v>129</v>
      </c>
      <c r="C1854">
        <v>5125</v>
      </c>
    </row>
    <row r="1855" spans="1:3" x14ac:dyDescent="0.3">
      <c r="A1855" t="s">
        <v>21</v>
      </c>
      <c r="B1855">
        <v>42</v>
      </c>
      <c r="C1855">
        <v>5125</v>
      </c>
    </row>
    <row r="1856" spans="1:3" x14ac:dyDescent="0.3">
      <c r="A1856" t="s">
        <v>22</v>
      </c>
      <c r="B1856">
        <v>29</v>
      </c>
      <c r="C1856">
        <v>5125</v>
      </c>
    </row>
    <row r="1857" spans="1:3" x14ac:dyDescent="0.3">
      <c r="A1857" t="s">
        <v>25</v>
      </c>
      <c r="B1857" t="s">
        <v>121</v>
      </c>
      <c r="C1857">
        <v>5125</v>
      </c>
    </row>
    <row r="1858" spans="1:3" x14ac:dyDescent="0.3">
      <c r="A1858" t="s">
        <v>7</v>
      </c>
      <c r="B1858" t="s">
        <v>120</v>
      </c>
      <c r="C1858">
        <v>9264</v>
      </c>
    </row>
    <row r="1859" spans="1:3" x14ac:dyDescent="0.3">
      <c r="A1859" t="s">
        <v>17</v>
      </c>
      <c r="B1859">
        <v>423</v>
      </c>
      <c r="C1859">
        <v>9264</v>
      </c>
    </row>
    <row r="1860" spans="1:3" x14ac:dyDescent="0.3">
      <c r="A1860" t="s">
        <v>18</v>
      </c>
      <c r="B1860">
        <v>42</v>
      </c>
      <c r="C1860">
        <v>9264</v>
      </c>
    </row>
    <row r="1861" spans="1:3" x14ac:dyDescent="0.3">
      <c r="A1861" t="s">
        <v>19</v>
      </c>
      <c r="B1861">
        <v>706</v>
      </c>
      <c r="C1861">
        <v>9264</v>
      </c>
    </row>
    <row r="1862" spans="1:3" x14ac:dyDescent="0.3">
      <c r="A1862" t="s">
        <v>20</v>
      </c>
      <c r="B1862">
        <v>73</v>
      </c>
      <c r="C1862">
        <v>9264</v>
      </c>
    </row>
    <row r="1863" spans="1:3" x14ac:dyDescent="0.3">
      <c r="A1863" t="s">
        <v>21</v>
      </c>
      <c r="B1863">
        <v>197</v>
      </c>
      <c r="C1863">
        <v>9264</v>
      </c>
    </row>
    <row r="1864" spans="1:3" x14ac:dyDescent="0.3">
      <c r="A1864" t="s">
        <v>22</v>
      </c>
      <c r="B1864">
        <v>197</v>
      </c>
      <c r="C1864">
        <v>9264</v>
      </c>
    </row>
    <row r="1865" spans="1:3" x14ac:dyDescent="0.3">
      <c r="A1865" t="s">
        <v>25</v>
      </c>
      <c r="B1865" t="s">
        <v>121</v>
      </c>
      <c r="C1865">
        <v>9264</v>
      </c>
    </row>
    <row r="1866" spans="1:3" x14ac:dyDescent="0.3">
      <c r="A1866" t="s">
        <v>7</v>
      </c>
      <c r="B1866" t="s">
        <v>120</v>
      </c>
      <c r="C1866">
        <v>8707</v>
      </c>
    </row>
    <row r="1867" spans="1:3" x14ac:dyDescent="0.3">
      <c r="A1867" t="s">
        <v>17</v>
      </c>
      <c r="B1867">
        <v>565</v>
      </c>
      <c r="C1867">
        <v>8707</v>
      </c>
    </row>
    <row r="1868" spans="1:3" x14ac:dyDescent="0.3">
      <c r="A1868" t="s">
        <v>18</v>
      </c>
      <c r="B1868">
        <v>42</v>
      </c>
      <c r="C1868">
        <v>8707</v>
      </c>
    </row>
    <row r="1869" spans="1:3" x14ac:dyDescent="0.3">
      <c r="A1869" t="s">
        <v>19</v>
      </c>
      <c r="B1869">
        <v>548</v>
      </c>
      <c r="C1869">
        <v>8707</v>
      </c>
    </row>
    <row r="1870" spans="1:3" x14ac:dyDescent="0.3">
      <c r="A1870" t="s">
        <v>20</v>
      </c>
      <c r="B1870">
        <v>64</v>
      </c>
      <c r="C1870">
        <v>8707</v>
      </c>
    </row>
    <row r="1871" spans="1:3" x14ac:dyDescent="0.3">
      <c r="A1871" t="s">
        <v>21</v>
      </c>
      <c r="B1871">
        <v>83</v>
      </c>
      <c r="C1871">
        <v>8707</v>
      </c>
    </row>
    <row r="1872" spans="1:3" x14ac:dyDescent="0.3">
      <c r="A1872" t="s">
        <v>22</v>
      </c>
      <c r="B1872">
        <v>99</v>
      </c>
      <c r="C1872">
        <v>8707</v>
      </c>
    </row>
    <row r="1873" spans="1:3" x14ac:dyDescent="0.3">
      <c r="A1873" t="s">
        <v>25</v>
      </c>
      <c r="B1873" t="s">
        <v>121</v>
      </c>
      <c r="C1873">
        <v>8707</v>
      </c>
    </row>
    <row r="1874" spans="1:3" x14ac:dyDescent="0.3">
      <c r="A1874" t="s">
        <v>7</v>
      </c>
      <c r="B1874" t="s">
        <v>120</v>
      </c>
      <c r="C1874">
        <v>2939</v>
      </c>
    </row>
    <row r="1875" spans="1:3" x14ac:dyDescent="0.3">
      <c r="A1875" t="s">
        <v>17</v>
      </c>
      <c r="B1875">
        <v>751</v>
      </c>
      <c r="C1875">
        <v>2939</v>
      </c>
    </row>
    <row r="1876" spans="1:3" x14ac:dyDescent="0.3">
      <c r="A1876" t="s">
        <v>18</v>
      </c>
      <c r="B1876">
        <v>127</v>
      </c>
      <c r="C1876">
        <v>2939</v>
      </c>
    </row>
    <row r="1877" spans="1:3" x14ac:dyDescent="0.3">
      <c r="A1877" t="s">
        <v>19</v>
      </c>
      <c r="B1877">
        <v>687</v>
      </c>
      <c r="C1877">
        <v>2939</v>
      </c>
    </row>
    <row r="1878" spans="1:3" x14ac:dyDescent="0.3">
      <c r="A1878" t="s">
        <v>20</v>
      </c>
      <c r="B1878">
        <v>20</v>
      </c>
      <c r="C1878">
        <v>2939</v>
      </c>
    </row>
    <row r="1879" spans="1:3" x14ac:dyDescent="0.3">
      <c r="A1879" t="s">
        <v>21</v>
      </c>
      <c r="B1879">
        <v>15</v>
      </c>
      <c r="C1879">
        <v>2939</v>
      </c>
    </row>
    <row r="1880" spans="1:3" x14ac:dyDescent="0.3">
      <c r="A1880" t="s">
        <v>22</v>
      </c>
      <c r="B1880">
        <v>31</v>
      </c>
      <c r="C1880">
        <v>2939</v>
      </c>
    </row>
    <row r="1881" spans="1:3" x14ac:dyDescent="0.3">
      <c r="A1881" t="s">
        <v>25</v>
      </c>
      <c r="B1881" t="s">
        <v>121</v>
      </c>
      <c r="C1881">
        <v>2939</v>
      </c>
    </row>
    <row r="1882" spans="1:3" x14ac:dyDescent="0.3">
      <c r="A1882" t="s">
        <v>7</v>
      </c>
      <c r="B1882" t="s">
        <v>120</v>
      </c>
      <c r="C1882">
        <v>7959</v>
      </c>
    </row>
    <row r="1883" spans="1:3" x14ac:dyDescent="0.3">
      <c r="A1883" t="s">
        <v>17</v>
      </c>
      <c r="B1883">
        <v>658</v>
      </c>
      <c r="C1883">
        <v>7959</v>
      </c>
    </row>
    <row r="1884" spans="1:3" x14ac:dyDescent="0.3">
      <c r="A1884" t="s">
        <v>18</v>
      </c>
      <c r="B1884">
        <v>80</v>
      </c>
      <c r="C1884">
        <v>7959</v>
      </c>
    </row>
    <row r="1885" spans="1:3" x14ac:dyDescent="0.3">
      <c r="A1885" t="s">
        <v>19</v>
      </c>
      <c r="B1885">
        <v>483</v>
      </c>
      <c r="C1885">
        <v>7959</v>
      </c>
    </row>
    <row r="1886" spans="1:3" x14ac:dyDescent="0.3">
      <c r="A1886" t="s">
        <v>20</v>
      </c>
      <c r="B1886">
        <v>123</v>
      </c>
      <c r="C1886">
        <v>7959</v>
      </c>
    </row>
    <row r="1887" spans="1:3" x14ac:dyDescent="0.3">
      <c r="A1887" t="s">
        <v>21</v>
      </c>
      <c r="B1887">
        <v>13</v>
      </c>
      <c r="C1887">
        <v>7959</v>
      </c>
    </row>
    <row r="1888" spans="1:3" x14ac:dyDescent="0.3">
      <c r="A1888" t="s">
        <v>22</v>
      </c>
      <c r="B1888">
        <v>13</v>
      </c>
      <c r="C1888">
        <v>7959</v>
      </c>
    </row>
    <row r="1889" spans="1:3" x14ac:dyDescent="0.3">
      <c r="A1889" t="s">
        <v>25</v>
      </c>
      <c r="B1889" t="s">
        <v>121</v>
      </c>
      <c r="C1889">
        <v>7959</v>
      </c>
    </row>
    <row r="1890" spans="1:3" x14ac:dyDescent="0.3">
      <c r="A1890" t="s">
        <v>7</v>
      </c>
      <c r="B1890" t="s">
        <v>249</v>
      </c>
      <c r="C1890">
        <v>7734</v>
      </c>
    </row>
    <row r="1891" spans="1:3" x14ac:dyDescent="0.3">
      <c r="A1891" t="s">
        <v>17</v>
      </c>
      <c r="B1891">
        <v>471</v>
      </c>
      <c r="C1891">
        <v>7734</v>
      </c>
    </row>
    <row r="1892" spans="1:3" x14ac:dyDescent="0.3">
      <c r="A1892" t="s">
        <v>18</v>
      </c>
      <c r="B1892">
        <v>102</v>
      </c>
      <c r="C1892">
        <v>7734</v>
      </c>
    </row>
    <row r="1893" spans="1:3" x14ac:dyDescent="0.3">
      <c r="A1893" t="s">
        <v>19</v>
      </c>
      <c r="B1893">
        <v>125</v>
      </c>
      <c r="C1893">
        <v>7734</v>
      </c>
    </row>
    <row r="1894" spans="1:3" x14ac:dyDescent="0.3">
      <c r="A1894" t="s">
        <v>20</v>
      </c>
      <c r="B1894">
        <v>212</v>
      </c>
      <c r="C1894">
        <v>7734</v>
      </c>
    </row>
    <row r="1895" spans="1:3" x14ac:dyDescent="0.3">
      <c r="A1895" t="s">
        <v>21</v>
      </c>
      <c r="B1895">
        <v>61</v>
      </c>
      <c r="C1895">
        <v>7734</v>
      </c>
    </row>
    <row r="1896" spans="1:3" x14ac:dyDescent="0.3">
      <c r="A1896" t="s">
        <v>22</v>
      </c>
      <c r="B1896">
        <v>245</v>
      </c>
      <c r="C1896">
        <v>7734</v>
      </c>
    </row>
    <row r="1897" spans="1:3" x14ac:dyDescent="0.3">
      <c r="A1897" t="s">
        <v>25</v>
      </c>
      <c r="B1897" t="s">
        <v>121</v>
      </c>
      <c r="C1897">
        <v>7734</v>
      </c>
    </row>
    <row r="1898" spans="1:3" x14ac:dyDescent="0.3">
      <c r="A1898" t="s">
        <v>7</v>
      </c>
      <c r="B1898" t="s">
        <v>120</v>
      </c>
      <c r="C1898">
        <v>4122</v>
      </c>
    </row>
    <row r="1899" spans="1:3" x14ac:dyDescent="0.3">
      <c r="A1899" t="s">
        <v>17</v>
      </c>
      <c r="B1899">
        <v>504</v>
      </c>
      <c r="C1899">
        <v>4122</v>
      </c>
    </row>
    <row r="1900" spans="1:3" x14ac:dyDescent="0.3">
      <c r="A1900" t="s">
        <v>18</v>
      </c>
      <c r="B1900">
        <v>23</v>
      </c>
      <c r="C1900">
        <v>4122</v>
      </c>
    </row>
    <row r="1901" spans="1:3" x14ac:dyDescent="0.3">
      <c r="A1901" t="s">
        <v>19</v>
      </c>
      <c r="B1901">
        <v>117</v>
      </c>
      <c r="C1901">
        <v>4122</v>
      </c>
    </row>
    <row r="1902" spans="1:3" x14ac:dyDescent="0.3">
      <c r="A1902" t="s">
        <v>20</v>
      </c>
      <c r="B1902">
        <v>179</v>
      </c>
      <c r="C1902">
        <v>4122</v>
      </c>
    </row>
    <row r="1903" spans="1:3" x14ac:dyDescent="0.3">
      <c r="A1903" t="s">
        <v>21</v>
      </c>
      <c r="B1903">
        <v>28</v>
      </c>
      <c r="C1903">
        <v>4122</v>
      </c>
    </row>
    <row r="1904" spans="1:3" x14ac:dyDescent="0.3">
      <c r="A1904" t="s">
        <v>22</v>
      </c>
      <c r="B1904">
        <v>44</v>
      </c>
      <c r="C1904">
        <v>4122</v>
      </c>
    </row>
    <row r="1905" spans="1:3" x14ac:dyDescent="0.3">
      <c r="A1905" t="s">
        <v>25</v>
      </c>
      <c r="B1905" t="s">
        <v>121</v>
      </c>
      <c r="C1905">
        <v>4122</v>
      </c>
    </row>
    <row r="1906" spans="1:3" x14ac:dyDescent="0.3">
      <c r="A1906" t="s">
        <v>7</v>
      </c>
      <c r="B1906" t="s">
        <v>120</v>
      </c>
      <c r="C1906">
        <v>1772</v>
      </c>
    </row>
    <row r="1907" spans="1:3" x14ac:dyDescent="0.3">
      <c r="A1907" t="s">
        <v>17</v>
      </c>
      <c r="B1907">
        <v>1074</v>
      </c>
      <c r="C1907">
        <v>1772</v>
      </c>
    </row>
    <row r="1908" spans="1:3" x14ac:dyDescent="0.3">
      <c r="A1908" t="s">
        <v>18</v>
      </c>
      <c r="B1908">
        <v>37</v>
      </c>
      <c r="C1908">
        <v>1772</v>
      </c>
    </row>
    <row r="1909" spans="1:3" x14ac:dyDescent="0.3">
      <c r="A1909" t="s">
        <v>19</v>
      </c>
      <c r="B1909">
        <v>518</v>
      </c>
      <c r="C1909">
        <v>1772</v>
      </c>
    </row>
    <row r="1910" spans="1:3" x14ac:dyDescent="0.3">
      <c r="A1910" t="s">
        <v>20</v>
      </c>
      <c r="B1910">
        <v>193</v>
      </c>
      <c r="C1910">
        <v>1772</v>
      </c>
    </row>
    <row r="1911" spans="1:3" x14ac:dyDescent="0.3">
      <c r="A1911" t="s">
        <v>21</v>
      </c>
      <c r="B1911">
        <v>92</v>
      </c>
      <c r="C1911">
        <v>1772</v>
      </c>
    </row>
    <row r="1912" spans="1:3" x14ac:dyDescent="0.3">
      <c r="A1912" t="s">
        <v>22</v>
      </c>
      <c r="B1912">
        <v>129</v>
      </c>
      <c r="C1912">
        <v>1772</v>
      </c>
    </row>
    <row r="1913" spans="1:3" x14ac:dyDescent="0.3">
      <c r="A1913" t="s">
        <v>25</v>
      </c>
      <c r="B1913" t="s">
        <v>121</v>
      </c>
      <c r="C1913">
        <v>1772</v>
      </c>
    </row>
    <row r="1914" spans="1:3" x14ac:dyDescent="0.3">
      <c r="A1914" t="s">
        <v>7</v>
      </c>
      <c r="B1914" t="s">
        <v>50</v>
      </c>
      <c r="C1914">
        <v>6887</v>
      </c>
    </row>
    <row r="1915" spans="1:3" x14ac:dyDescent="0.3">
      <c r="A1915" t="s">
        <v>17</v>
      </c>
      <c r="B1915">
        <v>245</v>
      </c>
      <c r="C1915">
        <v>6887</v>
      </c>
    </row>
    <row r="1916" spans="1:3" x14ac:dyDescent="0.3">
      <c r="A1916" t="s">
        <v>18</v>
      </c>
      <c r="B1916">
        <v>16</v>
      </c>
      <c r="C1916">
        <v>6887</v>
      </c>
    </row>
    <row r="1917" spans="1:3" x14ac:dyDescent="0.3">
      <c r="A1917" t="s">
        <v>19</v>
      </c>
      <c r="B1917">
        <v>223</v>
      </c>
      <c r="C1917">
        <v>6887</v>
      </c>
    </row>
    <row r="1918" spans="1:3" x14ac:dyDescent="0.3">
      <c r="A1918" t="s">
        <v>20</v>
      </c>
      <c r="B1918">
        <v>21</v>
      </c>
      <c r="C1918">
        <v>6887</v>
      </c>
    </row>
    <row r="1919" spans="1:3" x14ac:dyDescent="0.3">
      <c r="A1919" t="s">
        <v>21</v>
      </c>
      <c r="B1919">
        <v>43</v>
      </c>
      <c r="C1919">
        <v>6887</v>
      </c>
    </row>
    <row r="1920" spans="1:3" x14ac:dyDescent="0.3">
      <c r="A1920" t="s">
        <v>22</v>
      </c>
      <c r="B1920">
        <v>16</v>
      </c>
      <c r="C1920">
        <v>6887</v>
      </c>
    </row>
    <row r="1921" spans="1:3" x14ac:dyDescent="0.3">
      <c r="A1921" t="s">
        <v>25</v>
      </c>
      <c r="B1921" t="s">
        <v>123</v>
      </c>
      <c r="C1921">
        <v>6887</v>
      </c>
    </row>
    <row r="1922" spans="1:3" x14ac:dyDescent="0.3">
      <c r="A1922" t="s">
        <v>7</v>
      </c>
      <c r="B1922" t="s">
        <v>50</v>
      </c>
      <c r="C1922">
        <v>7500</v>
      </c>
    </row>
    <row r="1923" spans="1:3" x14ac:dyDescent="0.3">
      <c r="A1923" t="s">
        <v>17</v>
      </c>
      <c r="B1923">
        <v>245</v>
      </c>
      <c r="C1923">
        <v>7500</v>
      </c>
    </row>
    <row r="1924" spans="1:3" x14ac:dyDescent="0.3">
      <c r="A1924" t="s">
        <v>18</v>
      </c>
      <c r="B1924">
        <v>16</v>
      </c>
      <c r="C1924">
        <v>7500</v>
      </c>
    </row>
    <row r="1925" spans="1:3" x14ac:dyDescent="0.3">
      <c r="A1925" t="s">
        <v>19</v>
      </c>
      <c r="B1925">
        <v>223</v>
      </c>
      <c r="C1925">
        <v>7500</v>
      </c>
    </row>
    <row r="1926" spans="1:3" x14ac:dyDescent="0.3">
      <c r="A1926" t="s">
        <v>20</v>
      </c>
      <c r="B1926">
        <v>21</v>
      </c>
      <c r="C1926">
        <v>7500</v>
      </c>
    </row>
    <row r="1927" spans="1:3" x14ac:dyDescent="0.3">
      <c r="A1927" t="s">
        <v>21</v>
      </c>
      <c r="B1927">
        <v>43</v>
      </c>
      <c r="C1927">
        <v>7500</v>
      </c>
    </row>
    <row r="1928" spans="1:3" x14ac:dyDescent="0.3">
      <c r="A1928" t="s">
        <v>22</v>
      </c>
      <c r="B1928">
        <v>16</v>
      </c>
      <c r="C1928">
        <v>7500</v>
      </c>
    </row>
    <row r="1929" spans="1:3" x14ac:dyDescent="0.3">
      <c r="A1929" t="s">
        <v>25</v>
      </c>
      <c r="B1929" t="s">
        <v>123</v>
      </c>
      <c r="C1929">
        <v>7500</v>
      </c>
    </row>
    <row r="1930" spans="1:3" x14ac:dyDescent="0.3">
      <c r="A1930" t="s">
        <v>7</v>
      </c>
      <c r="B1930" t="s">
        <v>120</v>
      </c>
      <c r="C1930">
        <v>4114</v>
      </c>
    </row>
    <row r="1931" spans="1:3" x14ac:dyDescent="0.3">
      <c r="A1931" t="s">
        <v>17</v>
      </c>
      <c r="B1931">
        <v>650</v>
      </c>
      <c r="C1931">
        <v>4114</v>
      </c>
    </row>
    <row r="1932" spans="1:3" x14ac:dyDescent="0.3">
      <c r="A1932" t="s">
        <v>18</v>
      </c>
      <c r="B1932">
        <v>37</v>
      </c>
      <c r="C1932">
        <v>4114</v>
      </c>
    </row>
    <row r="1933" spans="1:3" x14ac:dyDescent="0.3">
      <c r="A1933" t="s">
        <v>19</v>
      </c>
      <c r="B1933">
        <v>780</v>
      </c>
      <c r="C1933">
        <v>4114</v>
      </c>
    </row>
    <row r="1934" spans="1:3" x14ac:dyDescent="0.3">
      <c r="A1934" t="s">
        <v>20</v>
      </c>
      <c r="B1934">
        <v>27</v>
      </c>
      <c r="C1934">
        <v>4114</v>
      </c>
    </row>
    <row r="1935" spans="1:3" x14ac:dyDescent="0.3">
      <c r="A1935" t="s">
        <v>21</v>
      </c>
      <c r="B1935">
        <v>167</v>
      </c>
      <c r="C1935">
        <v>4114</v>
      </c>
    </row>
    <row r="1936" spans="1:3" x14ac:dyDescent="0.3">
      <c r="A1936" t="s">
        <v>22</v>
      </c>
      <c r="B1936">
        <v>32</v>
      </c>
      <c r="C1936">
        <v>4114</v>
      </c>
    </row>
    <row r="1937" spans="1:3" x14ac:dyDescent="0.3">
      <c r="A1937" t="s">
        <v>25</v>
      </c>
      <c r="B1937" t="s">
        <v>121</v>
      </c>
      <c r="C1937">
        <v>4114</v>
      </c>
    </row>
    <row r="1938" spans="1:3" x14ac:dyDescent="0.3">
      <c r="A1938" t="s">
        <v>7</v>
      </c>
      <c r="B1938" t="s">
        <v>120</v>
      </c>
      <c r="C1938">
        <v>3403</v>
      </c>
    </row>
    <row r="1939" spans="1:3" x14ac:dyDescent="0.3">
      <c r="A1939" t="s">
        <v>17</v>
      </c>
      <c r="B1939">
        <v>1170</v>
      </c>
      <c r="C1939">
        <v>3403</v>
      </c>
    </row>
    <row r="1940" spans="1:3" x14ac:dyDescent="0.3">
      <c r="A1940" t="s">
        <v>18</v>
      </c>
      <c r="B1940">
        <v>19</v>
      </c>
      <c r="C1940">
        <v>3403</v>
      </c>
    </row>
    <row r="1941" spans="1:3" x14ac:dyDescent="0.3">
      <c r="A1941" t="s">
        <v>19</v>
      </c>
      <c r="B1941">
        <v>594</v>
      </c>
      <c r="C1941">
        <v>3403</v>
      </c>
    </row>
    <row r="1942" spans="1:3" x14ac:dyDescent="0.3">
      <c r="A1942" t="s">
        <v>20</v>
      </c>
      <c r="B1942">
        <v>99</v>
      </c>
      <c r="C1942">
        <v>3403</v>
      </c>
    </row>
    <row r="1943" spans="1:3" x14ac:dyDescent="0.3">
      <c r="A1943" t="s">
        <v>21</v>
      </c>
      <c r="B1943">
        <v>76</v>
      </c>
      <c r="C1943">
        <v>3403</v>
      </c>
    </row>
    <row r="1944" spans="1:3" x14ac:dyDescent="0.3">
      <c r="A1944" t="s">
        <v>22</v>
      </c>
      <c r="B1944">
        <v>134</v>
      </c>
      <c r="C1944">
        <v>3403</v>
      </c>
    </row>
    <row r="1945" spans="1:3" x14ac:dyDescent="0.3">
      <c r="A1945" t="s">
        <v>25</v>
      </c>
      <c r="B1945" t="s">
        <v>122</v>
      </c>
      <c r="C1945">
        <v>3403</v>
      </c>
    </row>
    <row r="1946" spans="1:3" x14ac:dyDescent="0.3">
      <c r="A1946" t="s">
        <v>7</v>
      </c>
      <c r="B1946" t="s">
        <v>120</v>
      </c>
      <c r="C1946">
        <v>1915</v>
      </c>
    </row>
    <row r="1947" spans="1:3" x14ac:dyDescent="0.3">
      <c r="A1947" t="s">
        <v>17</v>
      </c>
      <c r="B1947">
        <v>794</v>
      </c>
      <c r="C1947">
        <v>1915</v>
      </c>
    </row>
    <row r="1948" spans="1:3" x14ac:dyDescent="0.3">
      <c r="A1948" t="s">
        <v>18</v>
      </c>
      <c r="B1948">
        <v>115</v>
      </c>
      <c r="C1948">
        <v>1915</v>
      </c>
    </row>
    <row r="1949" spans="1:3" x14ac:dyDescent="0.3">
      <c r="A1949" t="s">
        <v>19</v>
      </c>
      <c r="B1949">
        <v>243</v>
      </c>
      <c r="C1949">
        <v>1915</v>
      </c>
    </row>
    <row r="1950" spans="1:3" x14ac:dyDescent="0.3">
      <c r="A1950" t="s">
        <v>20</v>
      </c>
      <c r="B1950">
        <v>150</v>
      </c>
      <c r="C1950">
        <v>1915</v>
      </c>
    </row>
    <row r="1951" spans="1:3" x14ac:dyDescent="0.3">
      <c r="A1951" t="s">
        <v>21</v>
      </c>
      <c r="B1951">
        <v>0</v>
      </c>
      <c r="C1951">
        <v>1915</v>
      </c>
    </row>
    <row r="1952" spans="1:3" x14ac:dyDescent="0.3">
      <c r="A1952" t="s">
        <v>22</v>
      </c>
      <c r="B1952">
        <v>205</v>
      </c>
      <c r="C1952">
        <v>1915</v>
      </c>
    </row>
    <row r="1953" spans="1:3" x14ac:dyDescent="0.3">
      <c r="A1953" t="s">
        <v>25</v>
      </c>
      <c r="B1953" t="s">
        <v>123</v>
      </c>
      <c r="C1953">
        <v>1915</v>
      </c>
    </row>
    <row r="1954" spans="1:3" x14ac:dyDescent="0.3">
      <c r="A1954" t="s">
        <v>7</v>
      </c>
      <c r="B1954" t="s">
        <v>120</v>
      </c>
      <c r="C1954">
        <v>3967</v>
      </c>
    </row>
    <row r="1955" spans="1:3" x14ac:dyDescent="0.3">
      <c r="A1955" t="s">
        <v>17</v>
      </c>
      <c r="B1955">
        <v>331</v>
      </c>
      <c r="C1955">
        <v>3967</v>
      </c>
    </row>
    <row r="1956" spans="1:3" x14ac:dyDescent="0.3">
      <c r="A1956" t="s">
        <v>18</v>
      </c>
      <c r="B1956">
        <v>197</v>
      </c>
      <c r="C1956">
        <v>3967</v>
      </c>
    </row>
    <row r="1957" spans="1:3" x14ac:dyDescent="0.3">
      <c r="A1957" t="s">
        <v>19</v>
      </c>
      <c r="B1957">
        <v>170</v>
      </c>
      <c r="C1957">
        <v>3967</v>
      </c>
    </row>
    <row r="1958" spans="1:3" x14ac:dyDescent="0.3">
      <c r="A1958" t="s">
        <v>20</v>
      </c>
      <c r="B1958">
        <v>58</v>
      </c>
      <c r="C1958">
        <v>3967</v>
      </c>
    </row>
    <row r="1959" spans="1:3" x14ac:dyDescent="0.3">
      <c r="A1959" t="s">
        <v>21</v>
      </c>
      <c r="B1959">
        <v>152</v>
      </c>
      <c r="C1959">
        <v>3967</v>
      </c>
    </row>
    <row r="1960" spans="1:3" x14ac:dyDescent="0.3">
      <c r="A1960" t="s">
        <v>22</v>
      </c>
      <c r="B1960">
        <v>35</v>
      </c>
      <c r="C1960">
        <v>3967</v>
      </c>
    </row>
    <row r="1961" spans="1:3" x14ac:dyDescent="0.3">
      <c r="A1961" t="s">
        <v>25</v>
      </c>
      <c r="B1961" t="s">
        <v>122</v>
      </c>
      <c r="C1961">
        <v>3967</v>
      </c>
    </row>
    <row r="1962" spans="1:3" x14ac:dyDescent="0.3">
      <c r="A1962" t="s">
        <v>7</v>
      </c>
      <c r="B1962" t="s">
        <v>50</v>
      </c>
      <c r="C1962">
        <v>9977</v>
      </c>
    </row>
    <row r="1963" spans="1:3" x14ac:dyDescent="0.3">
      <c r="A1963" t="s">
        <v>17</v>
      </c>
      <c r="B1963">
        <v>321</v>
      </c>
      <c r="C1963">
        <v>9977</v>
      </c>
    </row>
    <row r="1964" spans="1:3" x14ac:dyDescent="0.3">
      <c r="A1964" t="s">
        <v>18</v>
      </c>
      <c r="B1964">
        <v>11</v>
      </c>
      <c r="C1964">
        <v>9977</v>
      </c>
    </row>
    <row r="1965" spans="1:3" x14ac:dyDescent="0.3">
      <c r="A1965" t="s">
        <v>19</v>
      </c>
      <c r="B1965">
        <v>309</v>
      </c>
      <c r="C1965">
        <v>9977</v>
      </c>
    </row>
    <row r="1966" spans="1:3" x14ac:dyDescent="0.3">
      <c r="A1966" t="s">
        <v>20</v>
      </c>
      <c r="B1966">
        <v>33</v>
      </c>
      <c r="C1966">
        <v>9977</v>
      </c>
    </row>
    <row r="1967" spans="1:3" x14ac:dyDescent="0.3">
      <c r="A1967" t="s">
        <v>21</v>
      </c>
      <c r="B1967">
        <v>26</v>
      </c>
      <c r="C1967">
        <v>9977</v>
      </c>
    </row>
    <row r="1968" spans="1:3" x14ac:dyDescent="0.3">
      <c r="A1968" t="s">
        <v>22</v>
      </c>
      <c r="B1968">
        <v>34</v>
      </c>
      <c r="C1968">
        <v>9977</v>
      </c>
    </row>
    <row r="1969" spans="1:3" x14ac:dyDescent="0.3">
      <c r="A1969" t="s">
        <v>25</v>
      </c>
      <c r="B1969" t="s">
        <v>123</v>
      </c>
      <c r="C1969">
        <v>9977</v>
      </c>
    </row>
    <row r="1970" spans="1:3" x14ac:dyDescent="0.3">
      <c r="A1970" t="s">
        <v>7</v>
      </c>
      <c r="B1970" t="s">
        <v>50</v>
      </c>
      <c r="C1970">
        <v>2426</v>
      </c>
    </row>
    <row r="1971" spans="1:3" x14ac:dyDescent="0.3">
      <c r="A1971" t="s">
        <v>17</v>
      </c>
      <c r="B1971">
        <v>483</v>
      </c>
      <c r="C1971">
        <v>2426</v>
      </c>
    </row>
    <row r="1972" spans="1:3" x14ac:dyDescent="0.3">
      <c r="A1972" t="s">
        <v>18</v>
      </c>
      <c r="B1972">
        <v>74</v>
      </c>
      <c r="C1972">
        <v>2426</v>
      </c>
    </row>
    <row r="1973" spans="1:3" x14ac:dyDescent="0.3">
      <c r="A1973" t="s">
        <v>19</v>
      </c>
      <c r="B1973">
        <v>114</v>
      </c>
      <c r="C1973">
        <v>2426</v>
      </c>
    </row>
    <row r="1974" spans="1:3" x14ac:dyDescent="0.3">
      <c r="A1974" t="s">
        <v>20</v>
      </c>
      <c r="B1974">
        <v>169</v>
      </c>
      <c r="C1974">
        <v>2426</v>
      </c>
    </row>
    <row r="1975" spans="1:3" x14ac:dyDescent="0.3">
      <c r="A1975" t="s">
        <v>21</v>
      </c>
      <c r="B1975">
        <v>37</v>
      </c>
      <c r="C1975">
        <v>2426</v>
      </c>
    </row>
    <row r="1976" spans="1:3" x14ac:dyDescent="0.3">
      <c r="A1976" t="s">
        <v>22</v>
      </c>
      <c r="B1976">
        <v>18</v>
      </c>
      <c r="C1976">
        <v>2426</v>
      </c>
    </row>
    <row r="1977" spans="1:3" x14ac:dyDescent="0.3">
      <c r="A1977" t="s">
        <v>25</v>
      </c>
      <c r="B1977" t="s">
        <v>121</v>
      </c>
      <c r="C1977">
        <v>2426</v>
      </c>
    </row>
    <row r="1978" spans="1:3" x14ac:dyDescent="0.3">
      <c r="A1978" t="s">
        <v>7</v>
      </c>
      <c r="B1978" t="s">
        <v>50</v>
      </c>
      <c r="C1978">
        <v>1891</v>
      </c>
    </row>
    <row r="1979" spans="1:3" x14ac:dyDescent="0.3">
      <c r="A1979" t="s">
        <v>17</v>
      </c>
      <c r="B1979">
        <v>667</v>
      </c>
      <c r="C1979">
        <v>1891</v>
      </c>
    </row>
    <row r="1980" spans="1:3" x14ac:dyDescent="0.3">
      <c r="A1980" t="s">
        <v>18</v>
      </c>
      <c r="B1980">
        <v>50</v>
      </c>
      <c r="C1980">
        <v>1891</v>
      </c>
    </row>
    <row r="1981" spans="1:3" x14ac:dyDescent="0.3">
      <c r="A1981" t="s">
        <v>19</v>
      </c>
      <c r="B1981">
        <v>850</v>
      </c>
      <c r="C1981">
        <v>1891</v>
      </c>
    </row>
    <row r="1982" spans="1:3" x14ac:dyDescent="0.3">
      <c r="A1982" t="s">
        <v>20</v>
      </c>
      <c r="B1982">
        <v>21</v>
      </c>
      <c r="C1982">
        <v>1891</v>
      </c>
    </row>
    <row r="1983" spans="1:3" x14ac:dyDescent="0.3">
      <c r="A1983" t="s">
        <v>21</v>
      </c>
      <c r="B1983">
        <v>83</v>
      </c>
      <c r="C1983">
        <v>1891</v>
      </c>
    </row>
    <row r="1984" spans="1:3" x14ac:dyDescent="0.3">
      <c r="A1984" t="s">
        <v>22</v>
      </c>
      <c r="B1984">
        <v>83</v>
      </c>
      <c r="C1984">
        <v>1891</v>
      </c>
    </row>
    <row r="1985" spans="1:3" x14ac:dyDescent="0.3">
      <c r="A1985" t="s">
        <v>25</v>
      </c>
      <c r="B1985" t="s">
        <v>121</v>
      </c>
      <c r="C1985">
        <v>1891</v>
      </c>
    </row>
    <row r="1986" spans="1:3" x14ac:dyDescent="0.3">
      <c r="A1986" t="s">
        <v>7</v>
      </c>
      <c r="B1986" t="s">
        <v>120</v>
      </c>
      <c r="C1986">
        <v>4679</v>
      </c>
    </row>
    <row r="1987" spans="1:3" x14ac:dyDescent="0.3">
      <c r="A1987" t="s">
        <v>17</v>
      </c>
      <c r="B1987">
        <v>721</v>
      </c>
      <c r="C1987">
        <v>4679</v>
      </c>
    </row>
    <row r="1988" spans="1:3" x14ac:dyDescent="0.3">
      <c r="A1988" t="s">
        <v>18</v>
      </c>
      <c r="B1988">
        <v>0</v>
      </c>
      <c r="C1988">
        <v>4679</v>
      </c>
    </row>
    <row r="1989" spans="1:3" x14ac:dyDescent="0.3">
      <c r="A1989" t="s">
        <v>19</v>
      </c>
      <c r="B1989">
        <v>152</v>
      </c>
      <c r="C1989">
        <v>4679</v>
      </c>
    </row>
    <row r="1990" spans="1:3" x14ac:dyDescent="0.3">
      <c r="A1990" t="s">
        <v>20</v>
      </c>
      <c r="B1990">
        <v>119</v>
      </c>
      <c r="C1990">
        <v>4679</v>
      </c>
    </row>
    <row r="1991" spans="1:3" x14ac:dyDescent="0.3">
      <c r="A1991" t="s">
        <v>21</v>
      </c>
      <c r="B1991">
        <v>50</v>
      </c>
      <c r="C1991">
        <v>4679</v>
      </c>
    </row>
    <row r="1992" spans="1:3" x14ac:dyDescent="0.3">
      <c r="A1992" t="s">
        <v>22</v>
      </c>
      <c r="B1992">
        <v>50</v>
      </c>
      <c r="C1992">
        <v>4679</v>
      </c>
    </row>
    <row r="1993" spans="1:3" x14ac:dyDescent="0.3">
      <c r="A1993" t="s">
        <v>25</v>
      </c>
      <c r="B1993" t="s">
        <v>123</v>
      </c>
      <c r="C1993">
        <v>4679</v>
      </c>
    </row>
    <row r="1994" spans="1:3" x14ac:dyDescent="0.3">
      <c r="A1994" t="s">
        <v>7</v>
      </c>
      <c r="B1994" t="s">
        <v>120</v>
      </c>
      <c r="C1994">
        <v>3698</v>
      </c>
    </row>
    <row r="1995" spans="1:3" x14ac:dyDescent="0.3">
      <c r="A1995" t="s">
        <v>17</v>
      </c>
      <c r="B1995">
        <v>817</v>
      </c>
      <c r="C1995">
        <v>3698</v>
      </c>
    </row>
    <row r="1996" spans="1:3" x14ac:dyDescent="0.3">
      <c r="A1996" t="s">
        <v>18</v>
      </c>
      <c r="B1996">
        <v>185</v>
      </c>
      <c r="C1996">
        <v>3698</v>
      </c>
    </row>
    <row r="1997" spans="1:3" x14ac:dyDescent="0.3">
      <c r="A1997" t="s">
        <v>19</v>
      </c>
      <c r="B1997">
        <v>687</v>
      </c>
      <c r="C1997">
        <v>3698</v>
      </c>
    </row>
    <row r="1998" spans="1:3" x14ac:dyDescent="0.3">
      <c r="A1998" t="s">
        <v>20</v>
      </c>
      <c r="B1998">
        <v>145</v>
      </c>
      <c r="C1998">
        <v>3698</v>
      </c>
    </row>
    <row r="1999" spans="1:3" x14ac:dyDescent="0.3">
      <c r="A1999" t="s">
        <v>21</v>
      </c>
      <c r="B1999">
        <v>55</v>
      </c>
      <c r="C1999">
        <v>3698</v>
      </c>
    </row>
    <row r="2000" spans="1:3" x14ac:dyDescent="0.3">
      <c r="A2000" t="s">
        <v>22</v>
      </c>
      <c r="B2000">
        <v>241</v>
      </c>
      <c r="C2000">
        <v>3698</v>
      </c>
    </row>
    <row r="2001" spans="1:3" x14ac:dyDescent="0.3">
      <c r="A2001" t="s">
        <v>25</v>
      </c>
      <c r="B2001" t="s">
        <v>121</v>
      </c>
      <c r="C2001">
        <v>3698</v>
      </c>
    </row>
    <row r="2002" spans="1:3" x14ac:dyDescent="0.3">
      <c r="A2002" t="s">
        <v>7</v>
      </c>
      <c r="B2002" t="s">
        <v>120</v>
      </c>
      <c r="C2002">
        <v>11088</v>
      </c>
    </row>
    <row r="2003" spans="1:3" x14ac:dyDescent="0.3">
      <c r="A2003" t="s">
        <v>17</v>
      </c>
      <c r="B2003">
        <v>1396</v>
      </c>
      <c r="C2003">
        <v>11088</v>
      </c>
    </row>
    <row r="2004" spans="1:3" x14ac:dyDescent="0.3">
      <c r="A2004" t="s">
        <v>18</v>
      </c>
      <c r="B2004">
        <v>0</v>
      </c>
      <c r="C2004">
        <v>11088</v>
      </c>
    </row>
    <row r="2005" spans="1:3" x14ac:dyDescent="0.3">
      <c r="A2005" t="s">
        <v>19</v>
      </c>
      <c r="B2005">
        <v>322</v>
      </c>
      <c r="C2005">
        <v>11088</v>
      </c>
    </row>
    <row r="2006" spans="1:3" x14ac:dyDescent="0.3">
      <c r="A2006" t="s">
        <v>20</v>
      </c>
      <c r="B2006">
        <v>46</v>
      </c>
      <c r="C2006">
        <v>11088</v>
      </c>
    </row>
    <row r="2007" spans="1:3" x14ac:dyDescent="0.3">
      <c r="A2007" t="s">
        <v>21</v>
      </c>
      <c r="B2007">
        <v>35</v>
      </c>
      <c r="C2007">
        <v>11088</v>
      </c>
    </row>
    <row r="2008" spans="1:3" x14ac:dyDescent="0.3">
      <c r="A2008" t="s">
        <v>22</v>
      </c>
      <c r="B2008">
        <v>17</v>
      </c>
      <c r="C2008">
        <v>11088</v>
      </c>
    </row>
    <row r="2009" spans="1:3" x14ac:dyDescent="0.3">
      <c r="A2009" t="s">
        <v>25</v>
      </c>
      <c r="B2009" t="s">
        <v>121</v>
      </c>
      <c r="C2009">
        <v>11088</v>
      </c>
    </row>
    <row r="2010" spans="1:3" x14ac:dyDescent="0.3">
      <c r="A2010" t="s">
        <v>7</v>
      </c>
      <c r="B2010" t="s">
        <v>120</v>
      </c>
      <c r="C2010">
        <v>7274</v>
      </c>
    </row>
    <row r="2011" spans="1:3" x14ac:dyDescent="0.3">
      <c r="A2011" t="s">
        <v>17</v>
      </c>
      <c r="B2011">
        <v>736</v>
      </c>
      <c r="C2011">
        <v>7274</v>
      </c>
    </row>
    <row r="2012" spans="1:3" x14ac:dyDescent="0.3">
      <c r="A2012" t="s">
        <v>18</v>
      </c>
      <c r="B2012">
        <v>163</v>
      </c>
      <c r="C2012">
        <v>7274</v>
      </c>
    </row>
    <row r="2013" spans="1:3" x14ac:dyDescent="0.3">
      <c r="A2013" t="s">
        <v>19</v>
      </c>
      <c r="B2013">
        <v>818</v>
      </c>
      <c r="C2013">
        <v>7274</v>
      </c>
    </row>
    <row r="2014" spans="1:3" x14ac:dyDescent="0.3">
      <c r="A2014" t="s">
        <v>20</v>
      </c>
      <c r="B2014">
        <v>212</v>
      </c>
      <c r="C2014">
        <v>7274</v>
      </c>
    </row>
    <row r="2015" spans="1:3" x14ac:dyDescent="0.3">
      <c r="A2015" t="s">
        <v>21</v>
      </c>
      <c r="B2015">
        <v>163</v>
      </c>
      <c r="C2015">
        <v>7274</v>
      </c>
    </row>
    <row r="2016" spans="1:3" x14ac:dyDescent="0.3">
      <c r="A2016" t="s">
        <v>22</v>
      </c>
      <c r="B2016">
        <v>61</v>
      </c>
      <c r="C2016">
        <v>7274</v>
      </c>
    </row>
    <row r="2017" spans="1:3" x14ac:dyDescent="0.3">
      <c r="A2017" t="s">
        <v>25</v>
      </c>
      <c r="B2017" t="s">
        <v>121</v>
      </c>
      <c r="C2017">
        <v>7274</v>
      </c>
    </row>
    <row r="2018" spans="1:3" x14ac:dyDescent="0.3">
      <c r="A2018" t="s">
        <v>7</v>
      </c>
      <c r="B2018" t="s">
        <v>50</v>
      </c>
      <c r="C2018">
        <v>590</v>
      </c>
    </row>
    <row r="2019" spans="1:3" x14ac:dyDescent="0.3">
      <c r="A2019" t="s">
        <v>17</v>
      </c>
      <c r="B2019">
        <v>816</v>
      </c>
      <c r="C2019">
        <v>590</v>
      </c>
    </row>
    <row r="2020" spans="1:3" x14ac:dyDescent="0.3">
      <c r="A2020" t="s">
        <v>18</v>
      </c>
      <c r="B2020">
        <v>66</v>
      </c>
      <c r="C2020">
        <v>590</v>
      </c>
    </row>
    <row r="2021" spans="1:3" x14ac:dyDescent="0.3">
      <c r="A2021" t="s">
        <v>19</v>
      </c>
      <c r="B2021">
        <v>549</v>
      </c>
      <c r="C2021">
        <v>590</v>
      </c>
    </row>
    <row r="2022" spans="1:3" x14ac:dyDescent="0.3">
      <c r="A2022" t="s">
        <v>20</v>
      </c>
      <c r="B2022">
        <v>216</v>
      </c>
      <c r="C2022">
        <v>590</v>
      </c>
    </row>
    <row r="2023" spans="1:3" x14ac:dyDescent="0.3">
      <c r="A2023" t="s">
        <v>21</v>
      </c>
      <c r="B2023">
        <v>66</v>
      </c>
      <c r="C2023">
        <v>590</v>
      </c>
    </row>
    <row r="2024" spans="1:3" x14ac:dyDescent="0.3">
      <c r="A2024" t="s">
        <v>22</v>
      </c>
      <c r="B2024">
        <v>99</v>
      </c>
      <c r="C2024">
        <v>590</v>
      </c>
    </row>
    <row r="2025" spans="1:3" x14ac:dyDescent="0.3">
      <c r="A2025" t="s">
        <v>25</v>
      </c>
      <c r="B2025" t="s">
        <v>121</v>
      </c>
      <c r="C2025">
        <v>590</v>
      </c>
    </row>
    <row r="2026" spans="1:3" x14ac:dyDescent="0.3">
      <c r="A2026" t="s">
        <v>7</v>
      </c>
      <c r="B2026" t="s">
        <v>120</v>
      </c>
      <c r="C2026">
        <v>1577</v>
      </c>
    </row>
    <row r="2027" spans="1:3" x14ac:dyDescent="0.3">
      <c r="A2027" t="s">
        <v>17</v>
      </c>
      <c r="B2027">
        <v>558</v>
      </c>
      <c r="C2027">
        <v>1577</v>
      </c>
    </row>
    <row r="2028" spans="1:3" x14ac:dyDescent="0.3">
      <c r="A2028" t="s">
        <v>18</v>
      </c>
      <c r="B2028">
        <v>79</v>
      </c>
      <c r="C2028">
        <v>1577</v>
      </c>
    </row>
    <row r="2029" spans="1:3" x14ac:dyDescent="0.3">
      <c r="A2029" t="s">
        <v>19</v>
      </c>
      <c r="B2029">
        <v>622</v>
      </c>
      <c r="C2029">
        <v>1577</v>
      </c>
    </row>
    <row r="2030" spans="1:3" x14ac:dyDescent="0.3">
      <c r="A2030" t="s">
        <v>20</v>
      </c>
      <c r="B2030">
        <v>207</v>
      </c>
      <c r="C2030">
        <v>1577</v>
      </c>
    </row>
    <row r="2031" spans="1:3" x14ac:dyDescent="0.3">
      <c r="A2031" t="s">
        <v>21</v>
      </c>
      <c r="B2031">
        <v>175</v>
      </c>
      <c r="C2031">
        <v>1577</v>
      </c>
    </row>
    <row r="2032" spans="1:3" x14ac:dyDescent="0.3">
      <c r="A2032" t="s">
        <v>22</v>
      </c>
      <c r="B2032">
        <v>95</v>
      </c>
      <c r="C2032">
        <v>1577</v>
      </c>
    </row>
    <row r="2033" spans="1:3" x14ac:dyDescent="0.3">
      <c r="A2033" t="s">
        <v>25</v>
      </c>
      <c r="B2033" t="s">
        <v>121</v>
      </c>
      <c r="C2033">
        <v>1577</v>
      </c>
    </row>
    <row r="2034" spans="1:3" x14ac:dyDescent="0.3">
      <c r="A2034" t="s">
        <v>7</v>
      </c>
      <c r="B2034" t="s">
        <v>50</v>
      </c>
      <c r="C2034">
        <v>9790</v>
      </c>
    </row>
    <row r="2035" spans="1:3" x14ac:dyDescent="0.3">
      <c r="A2035" t="s">
        <v>17</v>
      </c>
      <c r="B2035">
        <v>912</v>
      </c>
      <c r="C2035">
        <v>9790</v>
      </c>
    </row>
    <row r="2036" spans="1:3" x14ac:dyDescent="0.3">
      <c r="A2036" t="s">
        <v>18</v>
      </c>
      <c r="B2036">
        <v>72</v>
      </c>
      <c r="C2036">
        <v>9790</v>
      </c>
    </row>
    <row r="2037" spans="1:3" x14ac:dyDescent="0.3">
      <c r="A2037" t="s">
        <v>19</v>
      </c>
      <c r="B2037">
        <v>170</v>
      </c>
      <c r="C2037">
        <v>9790</v>
      </c>
    </row>
    <row r="2038" spans="1:3" x14ac:dyDescent="0.3">
      <c r="A2038" t="s">
        <v>20</v>
      </c>
      <c r="B2038">
        <v>47</v>
      </c>
      <c r="C2038">
        <v>9790</v>
      </c>
    </row>
    <row r="2039" spans="1:3" x14ac:dyDescent="0.3">
      <c r="A2039" t="s">
        <v>21</v>
      </c>
      <c r="B2039">
        <v>36</v>
      </c>
      <c r="C2039">
        <v>9790</v>
      </c>
    </row>
    <row r="2040" spans="1:3" x14ac:dyDescent="0.3">
      <c r="A2040" t="s">
        <v>22</v>
      </c>
      <c r="B2040">
        <v>97</v>
      </c>
      <c r="C2040">
        <v>9790</v>
      </c>
    </row>
    <row r="2041" spans="1:3" x14ac:dyDescent="0.3">
      <c r="A2041" t="s">
        <v>25</v>
      </c>
      <c r="B2041" t="s">
        <v>123</v>
      </c>
      <c r="C2041">
        <v>9790</v>
      </c>
    </row>
    <row r="2042" spans="1:3" x14ac:dyDescent="0.3">
      <c r="A2042" t="s">
        <v>7</v>
      </c>
      <c r="B2042" t="s">
        <v>120</v>
      </c>
      <c r="C2042">
        <v>4646</v>
      </c>
    </row>
    <row r="2043" spans="1:3" x14ac:dyDescent="0.3">
      <c r="A2043" t="s">
        <v>17</v>
      </c>
      <c r="B2043">
        <v>207</v>
      </c>
      <c r="C2043">
        <v>4646</v>
      </c>
    </row>
    <row r="2044" spans="1:3" x14ac:dyDescent="0.3">
      <c r="A2044" t="s">
        <v>18</v>
      </c>
      <c r="B2044">
        <v>26</v>
      </c>
      <c r="C2044">
        <v>4646</v>
      </c>
    </row>
    <row r="2045" spans="1:3" x14ac:dyDescent="0.3">
      <c r="A2045" t="s">
        <v>19</v>
      </c>
      <c r="B2045">
        <v>447</v>
      </c>
      <c r="C2045">
        <v>4646</v>
      </c>
    </row>
    <row r="2046" spans="1:3" x14ac:dyDescent="0.3">
      <c r="A2046" t="s">
        <v>20</v>
      </c>
      <c r="B2046">
        <v>75</v>
      </c>
      <c r="C2046">
        <v>4646</v>
      </c>
    </row>
    <row r="2047" spans="1:3" x14ac:dyDescent="0.3">
      <c r="A2047" t="s">
        <v>21</v>
      </c>
      <c r="B2047">
        <v>0</v>
      </c>
      <c r="C2047">
        <v>4646</v>
      </c>
    </row>
    <row r="2048" spans="1:3" x14ac:dyDescent="0.3">
      <c r="A2048" t="s">
        <v>22</v>
      </c>
      <c r="B2048">
        <v>223</v>
      </c>
      <c r="C2048">
        <v>4646</v>
      </c>
    </row>
    <row r="2049" spans="1:3" x14ac:dyDescent="0.3">
      <c r="A2049" t="s">
        <v>25</v>
      </c>
      <c r="B2049" t="s">
        <v>121</v>
      </c>
      <c r="C2049">
        <v>4646</v>
      </c>
    </row>
    <row r="2050" spans="1:3" x14ac:dyDescent="0.3">
      <c r="A2050" t="s">
        <v>7</v>
      </c>
      <c r="B2050" t="s">
        <v>120</v>
      </c>
      <c r="C2050">
        <v>6935</v>
      </c>
    </row>
    <row r="2051" spans="1:3" x14ac:dyDescent="0.3">
      <c r="A2051" t="s">
        <v>17</v>
      </c>
      <c r="B2051">
        <v>207</v>
      </c>
      <c r="C2051">
        <v>6935</v>
      </c>
    </row>
    <row r="2052" spans="1:3" x14ac:dyDescent="0.3">
      <c r="A2052" t="s">
        <v>18</v>
      </c>
      <c r="B2052">
        <v>26</v>
      </c>
      <c r="C2052">
        <v>6935</v>
      </c>
    </row>
    <row r="2053" spans="1:3" x14ac:dyDescent="0.3">
      <c r="A2053" t="s">
        <v>19</v>
      </c>
      <c r="B2053">
        <v>447</v>
      </c>
      <c r="C2053">
        <v>6935</v>
      </c>
    </row>
    <row r="2054" spans="1:3" x14ac:dyDescent="0.3">
      <c r="A2054" t="s">
        <v>20</v>
      </c>
      <c r="B2054">
        <v>75</v>
      </c>
      <c r="C2054">
        <v>6935</v>
      </c>
    </row>
    <row r="2055" spans="1:3" x14ac:dyDescent="0.3">
      <c r="A2055" t="s">
        <v>21</v>
      </c>
      <c r="B2055">
        <v>0</v>
      </c>
      <c r="C2055">
        <v>6935</v>
      </c>
    </row>
    <row r="2056" spans="1:3" x14ac:dyDescent="0.3">
      <c r="A2056" t="s">
        <v>22</v>
      </c>
      <c r="B2056">
        <v>223</v>
      </c>
      <c r="C2056">
        <v>6935</v>
      </c>
    </row>
    <row r="2057" spans="1:3" x14ac:dyDescent="0.3">
      <c r="A2057" t="s">
        <v>25</v>
      </c>
      <c r="B2057" t="s">
        <v>121</v>
      </c>
      <c r="C2057">
        <v>6935</v>
      </c>
    </row>
    <row r="2058" spans="1:3" x14ac:dyDescent="0.3">
      <c r="A2058" t="s">
        <v>7</v>
      </c>
      <c r="B2058" t="s">
        <v>120</v>
      </c>
      <c r="C2058">
        <v>1277</v>
      </c>
    </row>
    <row r="2059" spans="1:3" x14ac:dyDescent="0.3">
      <c r="A2059" t="s">
        <v>17</v>
      </c>
      <c r="B2059">
        <v>434</v>
      </c>
      <c r="C2059">
        <v>1277</v>
      </c>
    </row>
    <row r="2060" spans="1:3" x14ac:dyDescent="0.3">
      <c r="A2060" t="s">
        <v>18</v>
      </c>
      <c r="B2060">
        <v>22</v>
      </c>
      <c r="C2060">
        <v>1277</v>
      </c>
    </row>
    <row r="2061" spans="1:3" x14ac:dyDescent="0.3">
      <c r="A2061" t="s">
        <v>19</v>
      </c>
      <c r="B2061">
        <v>388</v>
      </c>
      <c r="C2061">
        <v>1277</v>
      </c>
    </row>
    <row r="2062" spans="1:3" x14ac:dyDescent="0.3">
      <c r="A2062" t="s">
        <v>20</v>
      </c>
      <c r="B2062">
        <v>104</v>
      </c>
      <c r="C2062">
        <v>1277</v>
      </c>
    </row>
    <row r="2063" spans="1:3" x14ac:dyDescent="0.3">
      <c r="A2063" t="s">
        <v>21</v>
      </c>
      <c r="B2063">
        <v>22</v>
      </c>
      <c r="C2063">
        <v>1277</v>
      </c>
    </row>
    <row r="2064" spans="1:3" x14ac:dyDescent="0.3">
      <c r="A2064" t="s">
        <v>22</v>
      </c>
      <c r="B2064">
        <v>34</v>
      </c>
      <c r="C2064">
        <v>1277</v>
      </c>
    </row>
    <row r="2065" spans="1:3" x14ac:dyDescent="0.3">
      <c r="A2065" t="s">
        <v>25</v>
      </c>
      <c r="B2065" t="s">
        <v>123</v>
      </c>
      <c r="C2065">
        <v>1277</v>
      </c>
    </row>
    <row r="2066" spans="1:3" x14ac:dyDescent="0.3">
      <c r="A2066" t="s">
        <v>7</v>
      </c>
      <c r="B2066" t="s">
        <v>50</v>
      </c>
      <c r="C2066">
        <v>4530</v>
      </c>
    </row>
    <row r="2067" spans="1:3" x14ac:dyDescent="0.3">
      <c r="A2067" t="s">
        <v>17</v>
      </c>
      <c r="B2067">
        <v>972</v>
      </c>
      <c r="C2067">
        <v>4530</v>
      </c>
    </row>
    <row r="2068" spans="1:3" x14ac:dyDescent="0.3">
      <c r="A2068" t="s">
        <v>18</v>
      </c>
      <c r="B2068">
        <v>19</v>
      </c>
      <c r="C2068">
        <v>4530</v>
      </c>
    </row>
    <row r="2069" spans="1:3" x14ac:dyDescent="0.3">
      <c r="A2069" t="s">
        <v>19</v>
      </c>
      <c r="B2069">
        <v>595</v>
      </c>
      <c r="C2069">
        <v>4530</v>
      </c>
    </row>
    <row r="2070" spans="1:3" x14ac:dyDescent="0.3">
      <c r="A2070" t="s">
        <v>20</v>
      </c>
      <c r="B2070">
        <v>180</v>
      </c>
      <c r="C2070">
        <v>4530</v>
      </c>
    </row>
    <row r="2071" spans="1:3" x14ac:dyDescent="0.3">
      <c r="A2071" t="s">
        <v>21</v>
      </c>
      <c r="B2071">
        <v>26</v>
      </c>
      <c r="C2071">
        <v>4530</v>
      </c>
    </row>
    <row r="2072" spans="1:3" x14ac:dyDescent="0.3">
      <c r="A2072" t="s">
        <v>22</v>
      </c>
      <c r="B2072">
        <v>138</v>
      </c>
      <c r="C2072">
        <v>4530</v>
      </c>
    </row>
    <row r="2073" spans="1:3" x14ac:dyDescent="0.3">
      <c r="A2073" t="s">
        <v>25</v>
      </c>
      <c r="B2073" t="s">
        <v>121</v>
      </c>
      <c r="C2073">
        <v>4530</v>
      </c>
    </row>
    <row r="2074" spans="1:3" x14ac:dyDescent="0.3">
      <c r="A2074" t="s">
        <v>7</v>
      </c>
      <c r="B2074" t="s">
        <v>50</v>
      </c>
      <c r="C2074">
        <v>7053</v>
      </c>
    </row>
    <row r="2075" spans="1:3" x14ac:dyDescent="0.3">
      <c r="A2075" t="s">
        <v>17</v>
      </c>
      <c r="B2075">
        <v>604</v>
      </c>
      <c r="C2075">
        <v>7053</v>
      </c>
    </row>
    <row r="2076" spans="1:3" x14ac:dyDescent="0.3">
      <c r="A2076" t="s">
        <v>18</v>
      </c>
      <c r="B2076">
        <v>28</v>
      </c>
      <c r="C2076">
        <v>7053</v>
      </c>
    </row>
    <row r="2077" spans="1:3" x14ac:dyDescent="0.3">
      <c r="A2077" t="s">
        <v>19</v>
      </c>
      <c r="B2077">
        <v>674</v>
      </c>
      <c r="C2077">
        <v>7053</v>
      </c>
    </row>
    <row r="2078" spans="1:3" x14ac:dyDescent="0.3">
      <c r="A2078" t="s">
        <v>20</v>
      </c>
      <c r="B2078">
        <v>91</v>
      </c>
      <c r="C2078">
        <v>7053</v>
      </c>
    </row>
    <row r="2079" spans="1:3" x14ac:dyDescent="0.3">
      <c r="A2079" t="s">
        <v>21</v>
      </c>
      <c r="B2079">
        <v>28</v>
      </c>
      <c r="C2079">
        <v>7053</v>
      </c>
    </row>
    <row r="2080" spans="1:3" x14ac:dyDescent="0.3">
      <c r="A2080" t="s">
        <v>22</v>
      </c>
      <c r="B2080">
        <v>28</v>
      </c>
      <c r="C2080">
        <v>7053</v>
      </c>
    </row>
    <row r="2081" spans="1:3" x14ac:dyDescent="0.3">
      <c r="A2081" t="s">
        <v>25</v>
      </c>
      <c r="B2081" t="s">
        <v>121</v>
      </c>
      <c r="C2081">
        <v>7053</v>
      </c>
    </row>
    <row r="2082" spans="1:3" x14ac:dyDescent="0.3">
      <c r="A2082" t="s">
        <v>7</v>
      </c>
      <c r="B2082" t="s">
        <v>120</v>
      </c>
      <c r="C2082">
        <v>2831</v>
      </c>
    </row>
    <row r="2083" spans="1:3" x14ac:dyDescent="0.3">
      <c r="A2083" t="s">
        <v>17</v>
      </c>
      <c r="B2083">
        <v>453</v>
      </c>
      <c r="C2083">
        <v>2831</v>
      </c>
    </row>
    <row r="2084" spans="1:3" x14ac:dyDescent="0.3">
      <c r="A2084" t="s">
        <v>18</v>
      </c>
      <c r="B2084">
        <v>38</v>
      </c>
      <c r="C2084">
        <v>2831</v>
      </c>
    </row>
    <row r="2085" spans="1:3" x14ac:dyDescent="0.3">
      <c r="A2085" t="s">
        <v>19</v>
      </c>
      <c r="B2085">
        <v>279</v>
      </c>
      <c r="C2085">
        <v>2831</v>
      </c>
    </row>
    <row r="2086" spans="1:3" x14ac:dyDescent="0.3">
      <c r="A2086" t="s">
        <v>20</v>
      </c>
      <c r="B2086">
        <v>188</v>
      </c>
      <c r="C2086">
        <v>2831</v>
      </c>
    </row>
    <row r="2087" spans="1:3" x14ac:dyDescent="0.3">
      <c r="A2087" t="s">
        <v>21</v>
      </c>
      <c r="B2087">
        <v>38</v>
      </c>
      <c r="C2087">
        <v>2831</v>
      </c>
    </row>
    <row r="2088" spans="1:3" x14ac:dyDescent="0.3">
      <c r="A2088" t="s">
        <v>22</v>
      </c>
      <c r="B2088">
        <v>183</v>
      </c>
      <c r="C2088">
        <v>2831</v>
      </c>
    </row>
    <row r="2089" spans="1:3" x14ac:dyDescent="0.3">
      <c r="A2089" t="s">
        <v>25</v>
      </c>
      <c r="B2089" t="s">
        <v>123</v>
      </c>
      <c r="C2089">
        <v>2831</v>
      </c>
    </row>
    <row r="2090" spans="1:3" x14ac:dyDescent="0.3">
      <c r="A2090" t="s">
        <v>7</v>
      </c>
      <c r="B2090" t="s">
        <v>120</v>
      </c>
      <c r="C2090">
        <v>5302</v>
      </c>
    </row>
    <row r="2091" spans="1:3" x14ac:dyDescent="0.3">
      <c r="A2091" t="s">
        <v>17</v>
      </c>
      <c r="B2091">
        <v>298</v>
      </c>
      <c r="C2091">
        <v>5302</v>
      </c>
    </row>
    <row r="2092" spans="1:3" x14ac:dyDescent="0.3">
      <c r="A2092" t="s">
        <v>18</v>
      </c>
      <c r="B2092">
        <v>27</v>
      </c>
      <c r="C2092">
        <v>5302</v>
      </c>
    </row>
    <row r="2093" spans="1:3" x14ac:dyDescent="0.3">
      <c r="A2093" t="s">
        <v>19</v>
      </c>
      <c r="B2093">
        <v>697</v>
      </c>
      <c r="C2093">
        <v>5302</v>
      </c>
    </row>
    <row r="2094" spans="1:3" x14ac:dyDescent="0.3">
      <c r="A2094" t="s">
        <v>20</v>
      </c>
      <c r="B2094">
        <v>216</v>
      </c>
      <c r="C2094">
        <v>5302</v>
      </c>
    </row>
    <row r="2095" spans="1:3" x14ac:dyDescent="0.3">
      <c r="A2095" t="s">
        <v>21</v>
      </c>
      <c r="B2095">
        <v>24</v>
      </c>
      <c r="C2095">
        <v>5302</v>
      </c>
    </row>
    <row r="2096" spans="1:3" x14ac:dyDescent="0.3">
      <c r="A2096" t="s">
        <v>22</v>
      </c>
      <c r="B2096">
        <v>166</v>
      </c>
      <c r="C2096">
        <v>5302</v>
      </c>
    </row>
    <row r="2097" spans="1:3" x14ac:dyDescent="0.3">
      <c r="A2097" t="s">
        <v>25</v>
      </c>
      <c r="B2097" t="s">
        <v>121</v>
      </c>
      <c r="C2097">
        <v>5302</v>
      </c>
    </row>
    <row r="2098" spans="1:3" x14ac:dyDescent="0.3">
      <c r="A2098" t="s">
        <v>7</v>
      </c>
      <c r="B2098" t="s">
        <v>50</v>
      </c>
      <c r="C2098">
        <v>5989</v>
      </c>
    </row>
    <row r="2099" spans="1:3" x14ac:dyDescent="0.3">
      <c r="A2099" t="s">
        <v>17</v>
      </c>
      <c r="B2099">
        <v>752</v>
      </c>
      <c r="C2099">
        <v>5989</v>
      </c>
    </row>
    <row r="2100" spans="1:3" x14ac:dyDescent="0.3">
      <c r="A2100" t="s">
        <v>18</v>
      </c>
      <c r="B2100">
        <v>122</v>
      </c>
      <c r="C2100">
        <v>5989</v>
      </c>
    </row>
    <row r="2101" spans="1:3" x14ac:dyDescent="0.3">
      <c r="A2101" t="s">
        <v>19</v>
      </c>
      <c r="B2101">
        <v>476</v>
      </c>
      <c r="C2101">
        <v>5989</v>
      </c>
    </row>
    <row r="2102" spans="1:3" x14ac:dyDescent="0.3">
      <c r="A2102" t="s">
        <v>20</v>
      </c>
      <c r="B2102">
        <v>39</v>
      </c>
      <c r="C2102">
        <v>5989</v>
      </c>
    </row>
    <row r="2103" spans="1:3" x14ac:dyDescent="0.3">
      <c r="A2103" t="s">
        <v>21</v>
      </c>
      <c r="B2103">
        <v>153</v>
      </c>
      <c r="C2103">
        <v>5989</v>
      </c>
    </row>
    <row r="2104" spans="1:3" x14ac:dyDescent="0.3">
      <c r="A2104" t="s">
        <v>22</v>
      </c>
      <c r="B2104">
        <v>34</v>
      </c>
      <c r="C2104">
        <v>5989</v>
      </c>
    </row>
    <row r="2105" spans="1:3" x14ac:dyDescent="0.3">
      <c r="A2105" t="s">
        <v>25</v>
      </c>
      <c r="B2105" t="s">
        <v>123</v>
      </c>
      <c r="C2105">
        <v>5989</v>
      </c>
    </row>
    <row r="2106" spans="1:3" x14ac:dyDescent="0.3">
      <c r="A2106" t="s">
        <v>7</v>
      </c>
      <c r="B2106" t="s">
        <v>50</v>
      </c>
      <c r="C2106">
        <v>5046</v>
      </c>
    </row>
    <row r="2107" spans="1:3" x14ac:dyDescent="0.3">
      <c r="A2107" t="s">
        <v>17</v>
      </c>
      <c r="B2107">
        <v>756</v>
      </c>
      <c r="C2107">
        <v>5046</v>
      </c>
    </row>
    <row r="2108" spans="1:3" x14ac:dyDescent="0.3">
      <c r="A2108" t="s">
        <v>18</v>
      </c>
      <c r="B2108">
        <v>138</v>
      </c>
      <c r="C2108">
        <v>5046</v>
      </c>
    </row>
    <row r="2109" spans="1:3" x14ac:dyDescent="0.3">
      <c r="A2109" t="s">
        <v>19</v>
      </c>
      <c r="B2109">
        <v>354</v>
      </c>
      <c r="C2109">
        <v>5046</v>
      </c>
    </row>
    <row r="2110" spans="1:3" x14ac:dyDescent="0.3">
      <c r="A2110" t="s">
        <v>20</v>
      </c>
      <c r="B2110">
        <v>160</v>
      </c>
      <c r="C2110">
        <v>5046</v>
      </c>
    </row>
    <row r="2111" spans="1:3" x14ac:dyDescent="0.3">
      <c r="A2111" t="s">
        <v>21</v>
      </c>
      <c r="B2111">
        <v>169</v>
      </c>
      <c r="C2111">
        <v>5046</v>
      </c>
    </row>
    <row r="2112" spans="1:3" x14ac:dyDescent="0.3">
      <c r="A2112" t="s">
        <v>22</v>
      </c>
      <c r="B2112">
        <v>61</v>
      </c>
      <c r="C2112">
        <v>5046</v>
      </c>
    </row>
    <row r="2113" spans="1:3" x14ac:dyDescent="0.3">
      <c r="A2113" t="s">
        <v>25</v>
      </c>
      <c r="B2113" t="s">
        <v>123</v>
      </c>
      <c r="C2113">
        <v>5046</v>
      </c>
    </row>
    <row r="2114" spans="1:3" x14ac:dyDescent="0.3">
      <c r="A2114" t="s">
        <v>7</v>
      </c>
      <c r="B2114" t="s">
        <v>120</v>
      </c>
      <c r="C2114">
        <v>6406</v>
      </c>
    </row>
    <row r="2115" spans="1:3" x14ac:dyDescent="0.3">
      <c r="A2115" t="s">
        <v>17</v>
      </c>
      <c r="B2115">
        <v>647</v>
      </c>
      <c r="C2115">
        <v>6406</v>
      </c>
    </row>
    <row r="2116" spans="1:3" x14ac:dyDescent="0.3">
      <c r="A2116" t="s">
        <v>18</v>
      </c>
      <c r="B2116">
        <v>107</v>
      </c>
      <c r="C2116">
        <v>6406</v>
      </c>
    </row>
    <row r="2117" spans="1:3" x14ac:dyDescent="0.3">
      <c r="A2117" t="s">
        <v>19</v>
      </c>
      <c r="B2117">
        <v>391</v>
      </c>
      <c r="C2117">
        <v>6406</v>
      </c>
    </row>
    <row r="2118" spans="1:3" x14ac:dyDescent="0.3">
      <c r="A2118" t="s">
        <v>20</v>
      </c>
      <c r="B2118">
        <v>175</v>
      </c>
      <c r="C2118">
        <v>6406</v>
      </c>
    </row>
    <row r="2119" spans="1:3" x14ac:dyDescent="0.3">
      <c r="A2119" t="s">
        <v>21</v>
      </c>
      <c r="B2119">
        <v>67</v>
      </c>
      <c r="C2119">
        <v>6406</v>
      </c>
    </row>
    <row r="2120" spans="1:3" x14ac:dyDescent="0.3">
      <c r="A2120" t="s">
        <v>22</v>
      </c>
      <c r="B2120">
        <v>40</v>
      </c>
      <c r="C2120">
        <v>6406</v>
      </c>
    </row>
    <row r="2121" spans="1:3" x14ac:dyDescent="0.3">
      <c r="A2121" t="s">
        <v>25</v>
      </c>
      <c r="B2121" t="s">
        <v>121</v>
      </c>
      <c r="C2121">
        <v>6406</v>
      </c>
    </row>
    <row r="2122" spans="1:3" x14ac:dyDescent="0.3">
      <c r="A2122" t="s">
        <v>7</v>
      </c>
      <c r="B2122" t="s">
        <v>120</v>
      </c>
      <c r="C2122">
        <v>2909</v>
      </c>
    </row>
    <row r="2123" spans="1:3" x14ac:dyDescent="0.3">
      <c r="A2123" t="s">
        <v>17</v>
      </c>
      <c r="B2123">
        <v>934</v>
      </c>
      <c r="C2123">
        <v>2909</v>
      </c>
    </row>
    <row r="2124" spans="1:3" x14ac:dyDescent="0.3">
      <c r="A2124" t="s">
        <v>18</v>
      </c>
      <c r="B2124">
        <v>24</v>
      </c>
      <c r="C2124">
        <v>2909</v>
      </c>
    </row>
    <row r="2125" spans="1:3" x14ac:dyDescent="0.3">
      <c r="A2125" t="s">
        <v>19</v>
      </c>
      <c r="B2125">
        <v>230</v>
      </c>
      <c r="C2125">
        <v>2909</v>
      </c>
    </row>
    <row r="2126" spans="1:3" x14ac:dyDescent="0.3">
      <c r="A2126" t="s">
        <v>20</v>
      </c>
      <c r="B2126">
        <v>16</v>
      </c>
      <c r="C2126">
        <v>2909</v>
      </c>
    </row>
    <row r="2127" spans="1:3" x14ac:dyDescent="0.3">
      <c r="A2127" t="s">
        <v>21</v>
      </c>
      <c r="B2127">
        <v>24</v>
      </c>
      <c r="C2127">
        <v>2909</v>
      </c>
    </row>
    <row r="2128" spans="1:3" x14ac:dyDescent="0.3">
      <c r="A2128" t="s">
        <v>22</v>
      </c>
      <c r="B2128">
        <v>36</v>
      </c>
      <c r="C2128">
        <v>2909</v>
      </c>
    </row>
    <row r="2129" spans="1:3" x14ac:dyDescent="0.3">
      <c r="A2129" t="s">
        <v>25</v>
      </c>
      <c r="B2129" t="s">
        <v>123</v>
      </c>
      <c r="C2129">
        <v>2909</v>
      </c>
    </row>
    <row r="2130" spans="1:3" x14ac:dyDescent="0.3">
      <c r="A2130" t="s">
        <v>7</v>
      </c>
      <c r="B2130" t="s">
        <v>120</v>
      </c>
      <c r="C2130">
        <v>9952</v>
      </c>
    </row>
    <row r="2131" spans="1:3" x14ac:dyDescent="0.3">
      <c r="A2131" t="s">
        <v>17</v>
      </c>
      <c r="B2131">
        <v>368</v>
      </c>
      <c r="C2131">
        <v>9952</v>
      </c>
    </row>
    <row r="2132" spans="1:3" x14ac:dyDescent="0.3">
      <c r="A2132" t="s">
        <v>18</v>
      </c>
      <c r="B2132">
        <v>32</v>
      </c>
      <c r="C2132">
        <v>9952</v>
      </c>
    </row>
    <row r="2133" spans="1:3" x14ac:dyDescent="0.3">
      <c r="A2133" t="s">
        <v>19</v>
      </c>
      <c r="B2133">
        <v>639</v>
      </c>
      <c r="C2133">
        <v>9952</v>
      </c>
    </row>
    <row r="2134" spans="1:3" x14ac:dyDescent="0.3">
      <c r="A2134" t="s">
        <v>20</v>
      </c>
      <c r="B2134">
        <v>13</v>
      </c>
      <c r="C2134">
        <v>9952</v>
      </c>
    </row>
    <row r="2135" spans="1:3" x14ac:dyDescent="0.3">
      <c r="A2135" t="s">
        <v>21</v>
      </c>
      <c r="B2135">
        <v>43</v>
      </c>
      <c r="C2135">
        <v>9952</v>
      </c>
    </row>
    <row r="2136" spans="1:3" x14ac:dyDescent="0.3">
      <c r="A2136" t="s">
        <v>22</v>
      </c>
      <c r="B2136">
        <v>10</v>
      </c>
      <c r="C2136">
        <v>9952</v>
      </c>
    </row>
    <row r="2137" spans="1:3" x14ac:dyDescent="0.3">
      <c r="A2137" t="s">
        <v>25</v>
      </c>
      <c r="B2137" t="s">
        <v>121</v>
      </c>
      <c r="C2137">
        <v>9952</v>
      </c>
    </row>
    <row r="2138" spans="1:3" x14ac:dyDescent="0.3">
      <c r="A2138" t="s">
        <v>7</v>
      </c>
      <c r="B2138" t="s">
        <v>120</v>
      </c>
      <c r="C2138">
        <v>5545</v>
      </c>
    </row>
    <row r="2139" spans="1:3" x14ac:dyDescent="0.3">
      <c r="A2139" t="s">
        <v>17</v>
      </c>
      <c r="B2139">
        <v>572</v>
      </c>
      <c r="C2139">
        <v>5545</v>
      </c>
    </row>
    <row r="2140" spans="1:3" x14ac:dyDescent="0.3">
      <c r="A2140" t="s">
        <v>18</v>
      </c>
      <c r="B2140">
        <v>8</v>
      </c>
      <c r="C2140">
        <v>5545</v>
      </c>
    </row>
    <row r="2141" spans="1:3" x14ac:dyDescent="0.3">
      <c r="A2141" t="s">
        <v>19</v>
      </c>
      <c r="B2141">
        <v>259</v>
      </c>
      <c r="C2141">
        <v>5545</v>
      </c>
    </row>
    <row r="2142" spans="1:3" x14ac:dyDescent="0.3">
      <c r="A2142" t="s">
        <v>20</v>
      </c>
      <c r="B2142">
        <v>34</v>
      </c>
      <c r="C2142">
        <v>5545</v>
      </c>
    </row>
    <row r="2143" spans="1:3" x14ac:dyDescent="0.3">
      <c r="A2143" t="s">
        <v>21</v>
      </c>
      <c r="B2143">
        <v>35</v>
      </c>
      <c r="C2143">
        <v>5545</v>
      </c>
    </row>
    <row r="2144" spans="1:3" x14ac:dyDescent="0.3">
      <c r="A2144" t="s">
        <v>22</v>
      </c>
      <c r="B2144">
        <v>80</v>
      </c>
      <c r="C2144">
        <v>5545</v>
      </c>
    </row>
    <row r="2145" spans="1:3" x14ac:dyDescent="0.3">
      <c r="A2145" t="s">
        <v>25</v>
      </c>
      <c r="B2145" t="s">
        <v>121</v>
      </c>
      <c r="C2145">
        <v>5545</v>
      </c>
    </row>
    <row r="2146" spans="1:3" x14ac:dyDescent="0.3">
      <c r="A2146" t="s">
        <v>7</v>
      </c>
      <c r="B2146" t="s">
        <v>120</v>
      </c>
      <c r="C2146">
        <v>8204</v>
      </c>
    </row>
    <row r="2147" spans="1:3" x14ac:dyDescent="0.3">
      <c r="A2147" t="s">
        <v>17</v>
      </c>
      <c r="B2147">
        <v>482</v>
      </c>
      <c r="C2147">
        <v>8204</v>
      </c>
    </row>
    <row r="2148" spans="1:3" x14ac:dyDescent="0.3">
      <c r="A2148" t="s">
        <v>18</v>
      </c>
      <c r="B2148">
        <v>35</v>
      </c>
      <c r="C2148">
        <v>8204</v>
      </c>
    </row>
    <row r="2149" spans="1:3" x14ac:dyDescent="0.3">
      <c r="A2149" t="s">
        <v>19</v>
      </c>
      <c r="B2149">
        <v>553</v>
      </c>
      <c r="C2149">
        <v>8204</v>
      </c>
    </row>
    <row r="2150" spans="1:3" x14ac:dyDescent="0.3">
      <c r="A2150" t="s">
        <v>20</v>
      </c>
      <c r="B2150">
        <v>72</v>
      </c>
      <c r="C2150">
        <v>8204</v>
      </c>
    </row>
    <row r="2151" spans="1:3" x14ac:dyDescent="0.3">
      <c r="A2151" t="s">
        <v>21</v>
      </c>
      <c r="B2151">
        <v>160</v>
      </c>
      <c r="C2151">
        <v>8204</v>
      </c>
    </row>
    <row r="2152" spans="1:3" x14ac:dyDescent="0.3">
      <c r="A2152" t="s">
        <v>22</v>
      </c>
      <c r="B2152">
        <v>17</v>
      </c>
      <c r="C2152">
        <v>8204</v>
      </c>
    </row>
    <row r="2153" spans="1:3" x14ac:dyDescent="0.3">
      <c r="A2153" t="s">
        <v>25</v>
      </c>
      <c r="B2153" t="s">
        <v>121</v>
      </c>
      <c r="C2153">
        <v>8204</v>
      </c>
    </row>
    <row r="2154" spans="1:3" x14ac:dyDescent="0.3">
      <c r="A2154" t="s">
        <v>7</v>
      </c>
      <c r="B2154" t="s">
        <v>50</v>
      </c>
      <c r="C2154">
        <v>10473</v>
      </c>
    </row>
    <row r="2155" spans="1:3" x14ac:dyDescent="0.3">
      <c r="A2155" t="s">
        <v>17</v>
      </c>
      <c r="B2155">
        <v>158</v>
      </c>
      <c r="C2155">
        <v>10473</v>
      </c>
    </row>
    <row r="2156" spans="1:3" x14ac:dyDescent="0.3">
      <c r="A2156" t="s">
        <v>18</v>
      </c>
      <c r="B2156">
        <v>19</v>
      </c>
      <c r="C2156">
        <v>10473</v>
      </c>
    </row>
    <row r="2157" spans="1:3" x14ac:dyDescent="0.3">
      <c r="A2157" t="s">
        <v>19</v>
      </c>
      <c r="B2157">
        <v>288</v>
      </c>
      <c r="C2157">
        <v>10473</v>
      </c>
    </row>
    <row r="2158" spans="1:3" x14ac:dyDescent="0.3">
      <c r="A2158" t="s">
        <v>20</v>
      </c>
      <c r="B2158">
        <v>25</v>
      </c>
      <c r="C2158">
        <v>10473</v>
      </c>
    </row>
    <row r="2159" spans="1:3" x14ac:dyDescent="0.3">
      <c r="A2159" t="s">
        <v>21</v>
      </c>
      <c r="B2159">
        <v>0</v>
      </c>
      <c r="C2159">
        <v>10473</v>
      </c>
    </row>
    <row r="2160" spans="1:3" x14ac:dyDescent="0.3">
      <c r="A2160" t="s">
        <v>22</v>
      </c>
      <c r="B2160">
        <v>38</v>
      </c>
      <c r="C2160">
        <v>10473</v>
      </c>
    </row>
    <row r="2161" spans="1:3" x14ac:dyDescent="0.3">
      <c r="A2161" t="s">
        <v>25</v>
      </c>
      <c r="B2161" t="s">
        <v>121</v>
      </c>
      <c r="C2161">
        <v>10473</v>
      </c>
    </row>
    <row r="2162" spans="1:3" x14ac:dyDescent="0.3">
      <c r="A2162" t="s">
        <v>7</v>
      </c>
      <c r="B2162" t="s">
        <v>120</v>
      </c>
      <c r="C2162">
        <v>5883</v>
      </c>
    </row>
    <row r="2163" spans="1:3" x14ac:dyDescent="0.3">
      <c r="A2163" t="s">
        <v>17</v>
      </c>
      <c r="B2163">
        <v>138</v>
      </c>
      <c r="C2163">
        <v>5883</v>
      </c>
    </row>
    <row r="2164" spans="1:3" x14ac:dyDescent="0.3">
      <c r="A2164" t="s">
        <v>18</v>
      </c>
      <c r="B2164">
        <v>120</v>
      </c>
      <c r="C2164">
        <v>5883</v>
      </c>
    </row>
    <row r="2165" spans="1:3" x14ac:dyDescent="0.3">
      <c r="A2165" t="s">
        <v>19</v>
      </c>
      <c r="B2165">
        <v>204</v>
      </c>
      <c r="C2165">
        <v>5883</v>
      </c>
    </row>
    <row r="2166" spans="1:3" x14ac:dyDescent="0.3">
      <c r="A2166" t="s">
        <v>20</v>
      </c>
      <c r="B2166">
        <v>16</v>
      </c>
      <c r="C2166">
        <v>5883</v>
      </c>
    </row>
    <row r="2167" spans="1:3" x14ac:dyDescent="0.3">
      <c r="A2167" t="s">
        <v>21</v>
      </c>
      <c r="B2167">
        <v>126</v>
      </c>
      <c r="C2167">
        <v>5883</v>
      </c>
    </row>
    <row r="2168" spans="1:3" x14ac:dyDescent="0.3">
      <c r="A2168" t="s">
        <v>22</v>
      </c>
      <c r="B2168">
        <v>60</v>
      </c>
      <c r="C2168">
        <v>5883</v>
      </c>
    </row>
    <row r="2169" spans="1:3" x14ac:dyDescent="0.3">
      <c r="A2169" t="s">
        <v>25</v>
      </c>
      <c r="B2169" t="s">
        <v>123</v>
      </c>
      <c r="C2169">
        <v>5883</v>
      </c>
    </row>
    <row r="2170" spans="1:3" x14ac:dyDescent="0.3">
      <c r="A2170" t="s">
        <v>7</v>
      </c>
      <c r="B2170" t="s">
        <v>120</v>
      </c>
      <c r="C2170">
        <v>6521</v>
      </c>
    </row>
    <row r="2171" spans="1:3" x14ac:dyDescent="0.3">
      <c r="A2171" t="s">
        <v>17</v>
      </c>
      <c r="B2171">
        <v>613</v>
      </c>
      <c r="C2171">
        <v>6521</v>
      </c>
    </row>
    <row r="2172" spans="1:3" x14ac:dyDescent="0.3">
      <c r="A2172" t="s">
        <v>18</v>
      </c>
      <c r="B2172">
        <v>22</v>
      </c>
      <c r="C2172">
        <v>6521</v>
      </c>
    </row>
    <row r="2173" spans="1:3" x14ac:dyDescent="0.3">
      <c r="A2173" t="s">
        <v>19</v>
      </c>
      <c r="B2173">
        <v>319</v>
      </c>
      <c r="C2173">
        <v>6521</v>
      </c>
    </row>
    <row r="2174" spans="1:3" x14ac:dyDescent="0.3">
      <c r="A2174" t="s">
        <v>20</v>
      </c>
      <c r="B2174">
        <v>33</v>
      </c>
      <c r="C2174">
        <v>6521</v>
      </c>
    </row>
    <row r="2175" spans="1:3" x14ac:dyDescent="0.3">
      <c r="A2175" t="s">
        <v>21</v>
      </c>
      <c r="B2175">
        <v>102</v>
      </c>
      <c r="C2175">
        <v>6521</v>
      </c>
    </row>
    <row r="2176" spans="1:3" x14ac:dyDescent="0.3">
      <c r="A2176" t="s">
        <v>22</v>
      </c>
      <c r="B2176">
        <v>12</v>
      </c>
      <c r="C2176">
        <v>6521</v>
      </c>
    </row>
    <row r="2177" spans="1:3" x14ac:dyDescent="0.3">
      <c r="A2177" t="s">
        <v>25</v>
      </c>
      <c r="B2177" t="s">
        <v>121</v>
      </c>
      <c r="C2177">
        <v>6521</v>
      </c>
    </row>
    <row r="2178" spans="1:3" x14ac:dyDescent="0.3">
      <c r="A2178" t="s">
        <v>7</v>
      </c>
      <c r="B2178" t="s">
        <v>120</v>
      </c>
      <c r="C2178">
        <v>7828</v>
      </c>
    </row>
    <row r="2179" spans="1:3" x14ac:dyDescent="0.3">
      <c r="A2179" t="s">
        <v>17</v>
      </c>
      <c r="B2179">
        <v>68</v>
      </c>
      <c r="C2179">
        <v>7828</v>
      </c>
    </row>
    <row r="2180" spans="1:3" x14ac:dyDescent="0.3">
      <c r="A2180" t="s">
        <v>18</v>
      </c>
      <c r="B2180">
        <v>129</v>
      </c>
      <c r="C2180">
        <v>7828</v>
      </c>
    </row>
    <row r="2181" spans="1:3" x14ac:dyDescent="0.3">
      <c r="A2181" t="s">
        <v>19</v>
      </c>
      <c r="B2181">
        <v>396</v>
      </c>
      <c r="C2181">
        <v>7828</v>
      </c>
    </row>
    <row r="2182" spans="1:3" x14ac:dyDescent="0.3">
      <c r="A2182" t="s">
        <v>20</v>
      </c>
      <c r="B2182">
        <v>188</v>
      </c>
      <c r="C2182">
        <v>7828</v>
      </c>
    </row>
    <row r="2183" spans="1:3" x14ac:dyDescent="0.3">
      <c r="A2183" t="s">
        <v>21</v>
      </c>
      <c r="B2183">
        <v>22</v>
      </c>
      <c r="C2183">
        <v>7828</v>
      </c>
    </row>
    <row r="2184" spans="1:3" x14ac:dyDescent="0.3">
      <c r="A2184" t="s">
        <v>22</v>
      </c>
      <c r="B2184">
        <v>15</v>
      </c>
      <c r="C2184">
        <v>7828</v>
      </c>
    </row>
    <row r="2185" spans="1:3" x14ac:dyDescent="0.3">
      <c r="A2185" t="s">
        <v>25</v>
      </c>
      <c r="B2185" t="s">
        <v>121</v>
      </c>
      <c r="C2185">
        <v>7828</v>
      </c>
    </row>
    <row r="2186" spans="1:3" x14ac:dyDescent="0.3">
      <c r="A2186" t="s">
        <v>7</v>
      </c>
      <c r="B2186" t="s">
        <v>120</v>
      </c>
      <c r="C2186">
        <v>5831</v>
      </c>
    </row>
    <row r="2187" spans="1:3" x14ac:dyDescent="0.3">
      <c r="A2187" t="s">
        <v>17</v>
      </c>
      <c r="B2187">
        <v>1017</v>
      </c>
      <c r="C2187">
        <v>5831</v>
      </c>
    </row>
    <row r="2188" spans="1:3" x14ac:dyDescent="0.3">
      <c r="A2188" t="s">
        <v>18</v>
      </c>
      <c r="B2188">
        <v>50</v>
      </c>
      <c r="C2188">
        <v>5831</v>
      </c>
    </row>
    <row r="2189" spans="1:3" x14ac:dyDescent="0.3">
      <c r="A2189" t="s">
        <v>19</v>
      </c>
      <c r="B2189">
        <v>500</v>
      </c>
      <c r="C2189">
        <v>5831</v>
      </c>
    </row>
    <row r="2190" spans="1:3" x14ac:dyDescent="0.3">
      <c r="A2190" t="s">
        <v>20</v>
      </c>
      <c r="B2190">
        <v>65</v>
      </c>
      <c r="C2190">
        <v>5831</v>
      </c>
    </row>
    <row r="2191" spans="1:3" x14ac:dyDescent="0.3">
      <c r="A2191" t="s">
        <v>21</v>
      </c>
      <c r="B2191">
        <v>50</v>
      </c>
      <c r="C2191">
        <v>5831</v>
      </c>
    </row>
    <row r="2192" spans="1:3" x14ac:dyDescent="0.3">
      <c r="A2192" t="s">
        <v>22</v>
      </c>
      <c r="B2192">
        <v>133</v>
      </c>
      <c r="C2192">
        <v>5831</v>
      </c>
    </row>
    <row r="2193" spans="1:3" x14ac:dyDescent="0.3">
      <c r="A2193" t="s">
        <v>25</v>
      </c>
      <c r="B2193" t="s">
        <v>121</v>
      </c>
      <c r="C2193">
        <v>5831</v>
      </c>
    </row>
    <row r="2194" spans="1:3" x14ac:dyDescent="0.3">
      <c r="A2194" t="s">
        <v>7</v>
      </c>
      <c r="B2194" t="s">
        <v>120</v>
      </c>
      <c r="C2194">
        <v>4322</v>
      </c>
    </row>
    <row r="2195" spans="1:3" x14ac:dyDescent="0.3">
      <c r="A2195" t="s">
        <v>17</v>
      </c>
      <c r="B2195">
        <v>881</v>
      </c>
      <c r="C2195">
        <v>4322</v>
      </c>
    </row>
    <row r="2196" spans="1:3" x14ac:dyDescent="0.3">
      <c r="A2196" t="s">
        <v>18</v>
      </c>
      <c r="B2196">
        <v>38</v>
      </c>
      <c r="C2196">
        <v>4322</v>
      </c>
    </row>
    <row r="2197" spans="1:3" x14ac:dyDescent="0.3">
      <c r="A2197" t="s">
        <v>19</v>
      </c>
      <c r="B2197">
        <v>319</v>
      </c>
      <c r="C2197">
        <v>4322</v>
      </c>
    </row>
    <row r="2198" spans="1:3" x14ac:dyDescent="0.3">
      <c r="A2198" t="s">
        <v>20</v>
      </c>
      <c r="B2198">
        <v>16</v>
      </c>
      <c r="C2198">
        <v>4322</v>
      </c>
    </row>
    <row r="2199" spans="1:3" x14ac:dyDescent="0.3">
      <c r="A2199" t="s">
        <v>21</v>
      </c>
      <c r="B2199">
        <v>25</v>
      </c>
      <c r="C2199">
        <v>4322</v>
      </c>
    </row>
    <row r="2200" spans="1:3" x14ac:dyDescent="0.3">
      <c r="A2200" t="s">
        <v>22</v>
      </c>
      <c r="B2200">
        <v>12</v>
      </c>
      <c r="C2200">
        <v>4322</v>
      </c>
    </row>
    <row r="2201" spans="1:3" x14ac:dyDescent="0.3">
      <c r="A2201" t="s">
        <v>25</v>
      </c>
      <c r="B2201" t="s">
        <v>121</v>
      </c>
      <c r="C2201">
        <v>4322</v>
      </c>
    </row>
    <row r="2202" spans="1:3" x14ac:dyDescent="0.3">
      <c r="A2202" t="s">
        <v>7</v>
      </c>
      <c r="B2202" t="s">
        <v>120</v>
      </c>
      <c r="C2202">
        <v>10767</v>
      </c>
    </row>
    <row r="2203" spans="1:3" x14ac:dyDescent="0.3">
      <c r="A2203" t="s">
        <v>17</v>
      </c>
      <c r="B2203">
        <v>760</v>
      </c>
      <c r="C2203">
        <v>10767</v>
      </c>
    </row>
    <row r="2204" spans="1:3" x14ac:dyDescent="0.3">
      <c r="A2204" t="s">
        <v>18</v>
      </c>
      <c r="B2204">
        <v>40</v>
      </c>
      <c r="C2204">
        <v>10767</v>
      </c>
    </row>
    <row r="2205" spans="1:3" x14ac:dyDescent="0.3">
      <c r="A2205" t="s">
        <v>19</v>
      </c>
      <c r="B2205">
        <v>480</v>
      </c>
      <c r="C2205">
        <v>10767</v>
      </c>
    </row>
    <row r="2206" spans="1:3" x14ac:dyDescent="0.3">
      <c r="A2206" t="s">
        <v>20</v>
      </c>
      <c r="B2206">
        <v>0</v>
      </c>
      <c r="C2206">
        <v>10767</v>
      </c>
    </row>
    <row r="2207" spans="1:3" x14ac:dyDescent="0.3">
      <c r="A2207" t="s">
        <v>21</v>
      </c>
      <c r="B2207">
        <v>40</v>
      </c>
      <c r="C2207">
        <v>10767</v>
      </c>
    </row>
    <row r="2208" spans="1:3" x14ac:dyDescent="0.3">
      <c r="A2208" t="s">
        <v>22</v>
      </c>
      <c r="B2208">
        <v>26</v>
      </c>
      <c r="C2208">
        <v>10767</v>
      </c>
    </row>
    <row r="2209" spans="1:3" x14ac:dyDescent="0.3">
      <c r="A2209" t="s">
        <v>25</v>
      </c>
      <c r="B2209" t="s">
        <v>121</v>
      </c>
      <c r="C2209">
        <v>10767</v>
      </c>
    </row>
    <row r="2210" spans="1:3" x14ac:dyDescent="0.3">
      <c r="A2210" t="s">
        <v>7</v>
      </c>
      <c r="B2210" t="s">
        <v>120</v>
      </c>
      <c r="C2210">
        <v>5153</v>
      </c>
    </row>
    <row r="2211" spans="1:3" x14ac:dyDescent="0.3">
      <c r="A2211" t="s">
        <v>17</v>
      </c>
      <c r="B2211">
        <v>1004</v>
      </c>
      <c r="C2211">
        <v>5153</v>
      </c>
    </row>
    <row r="2212" spans="1:3" x14ac:dyDescent="0.3">
      <c r="A2212" t="s">
        <v>18</v>
      </c>
      <c r="B2212">
        <v>59</v>
      </c>
      <c r="C2212">
        <v>5153</v>
      </c>
    </row>
    <row r="2213" spans="1:3" x14ac:dyDescent="0.3">
      <c r="A2213" t="s">
        <v>19</v>
      </c>
      <c r="B2213">
        <v>265</v>
      </c>
      <c r="C2213">
        <v>5153</v>
      </c>
    </row>
    <row r="2214" spans="1:3" x14ac:dyDescent="0.3">
      <c r="A2214" t="s">
        <v>20</v>
      </c>
      <c r="B2214">
        <v>115</v>
      </c>
      <c r="C2214">
        <v>5153</v>
      </c>
    </row>
    <row r="2215" spans="1:3" x14ac:dyDescent="0.3">
      <c r="A2215" t="s">
        <v>21</v>
      </c>
      <c r="B2215">
        <v>59</v>
      </c>
      <c r="C2215">
        <v>5153</v>
      </c>
    </row>
    <row r="2216" spans="1:3" x14ac:dyDescent="0.3">
      <c r="A2216" t="s">
        <v>22</v>
      </c>
      <c r="B2216">
        <v>27</v>
      </c>
      <c r="C2216">
        <v>5153</v>
      </c>
    </row>
    <row r="2217" spans="1:3" x14ac:dyDescent="0.3">
      <c r="A2217" t="s">
        <v>25</v>
      </c>
      <c r="B2217" t="s">
        <v>123</v>
      </c>
      <c r="C2217">
        <v>5153</v>
      </c>
    </row>
    <row r="2218" spans="1:3" x14ac:dyDescent="0.3">
      <c r="A2218" t="s">
        <v>7</v>
      </c>
      <c r="B2218" t="s">
        <v>120</v>
      </c>
      <c r="C2218">
        <v>4127</v>
      </c>
    </row>
    <row r="2219" spans="1:3" x14ac:dyDescent="0.3">
      <c r="A2219" t="s">
        <v>17</v>
      </c>
      <c r="B2219">
        <v>1004</v>
      </c>
      <c r="C2219">
        <v>4127</v>
      </c>
    </row>
    <row r="2220" spans="1:3" x14ac:dyDescent="0.3">
      <c r="A2220" t="s">
        <v>18</v>
      </c>
      <c r="B2220">
        <v>59</v>
      </c>
      <c r="C2220">
        <v>4127</v>
      </c>
    </row>
    <row r="2221" spans="1:3" x14ac:dyDescent="0.3">
      <c r="A2221" t="s">
        <v>19</v>
      </c>
      <c r="B2221">
        <v>265</v>
      </c>
      <c r="C2221">
        <v>4127</v>
      </c>
    </row>
    <row r="2222" spans="1:3" x14ac:dyDescent="0.3">
      <c r="A2222" t="s">
        <v>20</v>
      </c>
      <c r="B2222">
        <v>115</v>
      </c>
      <c r="C2222">
        <v>4127</v>
      </c>
    </row>
    <row r="2223" spans="1:3" x14ac:dyDescent="0.3">
      <c r="A2223" t="s">
        <v>21</v>
      </c>
      <c r="B2223">
        <v>59</v>
      </c>
      <c r="C2223">
        <v>4127</v>
      </c>
    </row>
    <row r="2224" spans="1:3" x14ac:dyDescent="0.3">
      <c r="A2224" t="s">
        <v>22</v>
      </c>
      <c r="B2224">
        <v>27</v>
      </c>
      <c r="C2224">
        <v>4127</v>
      </c>
    </row>
    <row r="2225" spans="1:3" x14ac:dyDescent="0.3">
      <c r="A2225" t="s">
        <v>25</v>
      </c>
      <c r="B2225" t="s">
        <v>123</v>
      </c>
      <c r="C2225">
        <v>4127</v>
      </c>
    </row>
    <row r="2226" spans="1:3" x14ac:dyDescent="0.3">
      <c r="A2226" t="s">
        <v>7</v>
      </c>
      <c r="B2226" t="s">
        <v>120</v>
      </c>
      <c r="C2226">
        <v>1173</v>
      </c>
    </row>
    <row r="2227" spans="1:3" x14ac:dyDescent="0.3">
      <c r="A2227" t="s">
        <v>17</v>
      </c>
      <c r="B2227">
        <v>1200</v>
      </c>
      <c r="C2227">
        <v>1173</v>
      </c>
    </row>
    <row r="2228" spans="1:3" x14ac:dyDescent="0.3">
      <c r="A2228" t="s">
        <v>18</v>
      </c>
      <c r="B2228">
        <v>105</v>
      </c>
      <c r="C2228">
        <v>1173</v>
      </c>
    </row>
    <row r="2229" spans="1:3" x14ac:dyDescent="0.3">
      <c r="A2229" t="s">
        <v>19</v>
      </c>
      <c r="B2229">
        <v>758</v>
      </c>
      <c r="C2229">
        <v>1173</v>
      </c>
    </row>
    <row r="2230" spans="1:3" x14ac:dyDescent="0.3">
      <c r="A2230" t="s">
        <v>20</v>
      </c>
      <c r="B2230">
        <v>0</v>
      </c>
      <c r="C2230">
        <v>1173</v>
      </c>
    </row>
    <row r="2231" spans="1:3" x14ac:dyDescent="0.3">
      <c r="A2231" t="s">
        <v>21</v>
      </c>
      <c r="B2231">
        <v>42</v>
      </c>
      <c r="C2231">
        <v>1173</v>
      </c>
    </row>
    <row r="2232" spans="1:3" x14ac:dyDescent="0.3">
      <c r="A2232" t="s">
        <v>22</v>
      </c>
      <c r="B2232">
        <v>147</v>
      </c>
      <c r="C2232">
        <v>1173</v>
      </c>
    </row>
    <row r="2233" spans="1:3" x14ac:dyDescent="0.3">
      <c r="A2233" t="s">
        <v>25</v>
      </c>
      <c r="B2233" t="s">
        <v>121</v>
      </c>
      <c r="C2233">
        <v>1173</v>
      </c>
    </row>
    <row r="2234" spans="1:3" x14ac:dyDescent="0.3">
      <c r="A2234" t="s">
        <v>7</v>
      </c>
      <c r="B2234" t="s">
        <v>120</v>
      </c>
      <c r="C2234">
        <v>4785</v>
      </c>
    </row>
    <row r="2235" spans="1:3" x14ac:dyDescent="0.3">
      <c r="A2235" t="s">
        <v>17</v>
      </c>
      <c r="B2235">
        <v>520</v>
      </c>
      <c r="C2235">
        <v>4785</v>
      </c>
    </row>
    <row r="2236" spans="1:3" x14ac:dyDescent="0.3">
      <c r="A2236" t="s">
        <v>18</v>
      </c>
      <c r="B2236">
        <v>7</v>
      </c>
      <c r="C2236">
        <v>4785</v>
      </c>
    </row>
    <row r="2237" spans="1:3" x14ac:dyDescent="0.3">
      <c r="A2237" t="s">
        <v>19</v>
      </c>
      <c r="B2237">
        <v>154</v>
      </c>
      <c r="C2237">
        <v>4785</v>
      </c>
    </row>
    <row r="2238" spans="1:3" x14ac:dyDescent="0.3">
      <c r="A2238" t="s">
        <v>20</v>
      </c>
      <c r="B2238">
        <v>19</v>
      </c>
      <c r="C2238">
        <v>4785</v>
      </c>
    </row>
    <row r="2239" spans="1:3" x14ac:dyDescent="0.3">
      <c r="A2239" t="s">
        <v>21</v>
      </c>
      <c r="B2239">
        <v>0</v>
      </c>
      <c r="C2239">
        <v>4785</v>
      </c>
    </row>
    <row r="2240" spans="1:3" x14ac:dyDescent="0.3">
      <c r="A2240" t="s">
        <v>22</v>
      </c>
      <c r="B2240">
        <v>14</v>
      </c>
      <c r="C2240">
        <v>4785</v>
      </c>
    </row>
    <row r="2241" spans="1:3" x14ac:dyDescent="0.3">
      <c r="A2241" t="s">
        <v>25</v>
      </c>
      <c r="B2241" t="s">
        <v>121</v>
      </c>
      <c r="C2241">
        <v>4785</v>
      </c>
    </row>
    <row r="2242" spans="1:3" x14ac:dyDescent="0.3">
      <c r="A2242" t="s">
        <v>7</v>
      </c>
      <c r="B2242" t="s">
        <v>120</v>
      </c>
      <c r="C2242">
        <v>7899</v>
      </c>
    </row>
    <row r="2243" spans="1:3" x14ac:dyDescent="0.3">
      <c r="A2243" t="s">
        <v>17</v>
      </c>
      <c r="B2243">
        <v>1245</v>
      </c>
      <c r="C2243">
        <v>7899</v>
      </c>
    </row>
    <row r="2244" spans="1:3" x14ac:dyDescent="0.3">
      <c r="A2244" t="s">
        <v>18</v>
      </c>
      <c r="B2244">
        <v>33</v>
      </c>
      <c r="C2244">
        <v>7899</v>
      </c>
    </row>
    <row r="2245" spans="1:3" x14ac:dyDescent="0.3">
      <c r="A2245" t="s">
        <v>19</v>
      </c>
      <c r="B2245">
        <v>332</v>
      </c>
      <c r="C2245">
        <v>7899</v>
      </c>
    </row>
    <row r="2246" spans="1:3" x14ac:dyDescent="0.3">
      <c r="A2246" t="s">
        <v>20</v>
      </c>
      <c r="B2246">
        <v>21</v>
      </c>
      <c r="C2246">
        <v>7899</v>
      </c>
    </row>
    <row r="2247" spans="1:3" x14ac:dyDescent="0.3">
      <c r="A2247" t="s">
        <v>21</v>
      </c>
      <c r="B2247">
        <v>33</v>
      </c>
      <c r="C2247">
        <v>7899</v>
      </c>
    </row>
    <row r="2248" spans="1:3" x14ac:dyDescent="0.3">
      <c r="A2248" t="s">
        <v>22</v>
      </c>
      <c r="B2248">
        <v>16</v>
      </c>
      <c r="C2248">
        <v>7899</v>
      </c>
    </row>
    <row r="2249" spans="1:3" x14ac:dyDescent="0.3">
      <c r="A2249" t="s">
        <v>25</v>
      </c>
      <c r="B2249" t="s">
        <v>121</v>
      </c>
      <c r="C2249">
        <v>7899</v>
      </c>
    </row>
    <row r="2250" spans="1:3" x14ac:dyDescent="0.3">
      <c r="A2250" t="s">
        <v>7</v>
      </c>
      <c r="B2250" t="s">
        <v>50</v>
      </c>
      <c r="C2250">
        <v>4994</v>
      </c>
    </row>
    <row r="2251" spans="1:3" x14ac:dyDescent="0.3">
      <c r="A2251" t="s">
        <v>17</v>
      </c>
      <c r="B2251">
        <v>1193</v>
      </c>
      <c r="C2251">
        <v>4994</v>
      </c>
    </row>
    <row r="2252" spans="1:3" x14ac:dyDescent="0.3">
      <c r="A2252" t="s">
        <v>18</v>
      </c>
      <c r="B2252">
        <v>33</v>
      </c>
      <c r="C2252">
        <v>4994</v>
      </c>
    </row>
    <row r="2253" spans="1:3" x14ac:dyDescent="0.3">
      <c r="A2253" t="s">
        <v>19</v>
      </c>
      <c r="B2253">
        <v>281</v>
      </c>
      <c r="C2253">
        <v>4994</v>
      </c>
    </row>
    <row r="2254" spans="1:3" x14ac:dyDescent="0.3">
      <c r="A2254" t="s">
        <v>20</v>
      </c>
      <c r="B2254">
        <v>129</v>
      </c>
      <c r="C2254">
        <v>4994</v>
      </c>
    </row>
    <row r="2255" spans="1:3" x14ac:dyDescent="0.3">
      <c r="A2255" t="s">
        <v>21</v>
      </c>
      <c r="B2255">
        <v>66</v>
      </c>
      <c r="C2255">
        <v>4994</v>
      </c>
    </row>
    <row r="2256" spans="1:3" x14ac:dyDescent="0.3">
      <c r="A2256" t="s">
        <v>22</v>
      </c>
      <c r="B2256">
        <v>33</v>
      </c>
      <c r="C2256">
        <v>4994</v>
      </c>
    </row>
    <row r="2257" spans="1:3" x14ac:dyDescent="0.3">
      <c r="A2257" t="s">
        <v>25</v>
      </c>
      <c r="B2257" t="s">
        <v>123</v>
      </c>
      <c r="C2257">
        <v>4994</v>
      </c>
    </row>
    <row r="2258" spans="1:3" x14ac:dyDescent="0.3">
      <c r="A2258" t="s">
        <v>7</v>
      </c>
      <c r="B2258" t="s">
        <v>120</v>
      </c>
      <c r="C2258">
        <v>2008</v>
      </c>
    </row>
    <row r="2259" spans="1:3" x14ac:dyDescent="0.3">
      <c r="A2259" t="s">
        <v>17</v>
      </c>
      <c r="B2259">
        <v>372</v>
      </c>
      <c r="C2259">
        <v>2008</v>
      </c>
    </row>
    <row r="2260" spans="1:3" x14ac:dyDescent="0.3">
      <c r="A2260" t="s">
        <v>18</v>
      </c>
      <c r="B2260">
        <v>23</v>
      </c>
      <c r="C2260">
        <v>2008</v>
      </c>
    </row>
    <row r="2261" spans="1:3" x14ac:dyDescent="0.3">
      <c r="A2261" t="s">
        <v>19</v>
      </c>
      <c r="B2261">
        <v>384</v>
      </c>
      <c r="C2261">
        <v>2008</v>
      </c>
    </row>
    <row r="2262" spans="1:3" x14ac:dyDescent="0.3">
      <c r="A2262" t="s">
        <v>20</v>
      </c>
      <c r="B2262">
        <v>250</v>
      </c>
      <c r="C2262">
        <v>2008</v>
      </c>
    </row>
    <row r="2263" spans="1:3" x14ac:dyDescent="0.3">
      <c r="A2263" t="s">
        <v>21</v>
      </c>
      <c r="B2263">
        <v>12</v>
      </c>
      <c r="C2263">
        <v>2008</v>
      </c>
    </row>
    <row r="2264" spans="1:3" x14ac:dyDescent="0.3">
      <c r="A2264" t="s">
        <v>22</v>
      </c>
      <c r="B2264">
        <v>108</v>
      </c>
      <c r="C2264">
        <v>2008</v>
      </c>
    </row>
    <row r="2265" spans="1:3" x14ac:dyDescent="0.3">
      <c r="A2265" t="s">
        <v>25</v>
      </c>
      <c r="B2265" t="s">
        <v>121</v>
      </c>
      <c r="C2265">
        <v>2008</v>
      </c>
    </row>
    <row r="2266" spans="1:3" x14ac:dyDescent="0.3">
      <c r="A2266" t="s">
        <v>7</v>
      </c>
      <c r="B2266" t="s">
        <v>120</v>
      </c>
      <c r="C2266">
        <v>5236</v>
      </c>
    </row>
    <row r="2267" spans="1:3" x14ac:dyDescent="0.3">
      <c r="A2267" t="s">
        <v>17</v>
      </c>
      <c r="B2267">
        <v>1230</v>
      </c>
      <c r="C2267">
        <v>5236</v>
      </c>
    </row>
    <row r="2268" spans="1:3" x14ac:dyDescent="0.3">
      <c r="A2268" t="s">
        <v>18</v>
      </c>
      <c r="B2268">
        <v>0</v>
      </c>
      <c r="C2268">
        <v>5236</v>
      </c>
    </row>
    <row r="2269" spans="1:3" x14ac:dyDescent="0.3">
      <c r="A2269" t="s">
        <v>19</v>
      </c>
      <c r="B2269">
        <v>396</v>
      </c>
      <c r="C2269">
        <v>5236</v>
      </c>
    </row>
    <row r="2270" spans="1:3" x14ac:dyDescent="0.3">
      <c r="A2270" t="s">
        <v>20</v>
      </c>
      <c r="B2270">
        <v>232</v>
      </c>
      <c r="C2270">
        <v>5236</v>
      </c>
    </row>
    <row r="2271" spans="1:3" x14ac:dyDescent="0.3">
      <c r="A2271" t="s">
        <v>21</v>
      </c>
      <c r="B2271">
        <v>178</v>
      </c>
      <c r="C2271">
        <v>5236</v>
      </c>
    </row>
    <row r="2272" spans="1:3" x14ac:dyDescent="0.3">
      <c r="A2272" t="s">
        <v>22</v>
      </c>
      <c r="B2272">
        <v>158</v>
      </c>
      <c r="C2272">
        <v>5236</v>
      </c>
    </row>
    <row r="2273" spans="1:3" x14ac:dyDescent="0.3">
      <c r="A2273" t="s">
        <v>25</v>
      </c>
      <c r="B2273" t="s">
        <v>123</v>
      </c>
      <c r="C2273">
        <v>5236</v>
      </c>
    </row>
    <row r="2274" spans="1:3" x14ac:dyDescent="0.3">
      <c r="A2274" t="s">
        <v>7</v>
      </c>
      <c r="B2274" t="s">
        <v>120</v>
      </c>
      <c r="C2274">
        <v>7832</v>
      </c>
    </row>
    <row r="2275" spans="1:3" x14ac:dyDescent="0.3">
      <c r="A2275" t="s">
        <v>17</v>
      </c>
      <c r="B2275">
        <v>940</v>
      </c>
      <c r="C2275">
        <v>7832</v>
      </c>
    </row>
    <row r="2276" spans="1:3" x14ac:dyDescent="0.3">
      <c r="A2276" t="s">
        <v>18</v>
      </c>
      <c r="B2276">
        <v>44</v>
      </c>
      <c r="C2276">
        <v>7832</v>
      </c>
    </row>
    <row r="2277" spans="1:3" x14ac:dyDescent="0.3">
      <c r="A2277" t="s">
        <v>19</v>
      </c>
      <c r="B2277">
        <v>396</v>
      </c>
      <c r="C2277">
        <v>7832</v>
      </c>
    </row>
    <row r="2278" spans="1:3" x14ac:dyDescent="0.3">
      <c r="A2278" t="s">
        <v>20</v>
      </c>
      <c r="B2278">
        <v>0</v>
      </c>
      <c r="C2278">
        <v>7832</v>
      </c>
    </row>
    <row r="2279" spans="1:3" x14ac:dyDescent="0.3">
      <c r="A2279" t="s">
        <v>21</v>
      </c>
      <c r="B2279">
        <v>88</v>
      </c>
      <c r="C2279">
        <v>7832</v>
      </c>
    </row>
    <row r="2280" spans="1:3" x14ac:dyDescent="0.3">
      <c r="A2280" t="s">
        <v>22</v>
      </c>
      <c r="B2280">
        <v>58</v>
      </c>
      <c r="C2280">
        <v>7832</v>
      </c>
    </row>
    <row r="2281" spans="1:3" x14ac:dyDescent="0.3">
      <c r="A2281" t="s">
        <v>25</v>
      </c>
      <c r="B2281" t="s">
        <v>123</v>
      </c>
      <c r="C2281">
        <v>7832</v>
      </c>
    </row>
    <row r="2282" spans="1:3" x14ac:dyDescent="0.3">
      <c r="A2282" t="s">
        <v>7</v>
      </c>
      <c r="B2282" t="s">
        <v>50</v>
      </c>
      <c r="C2282">
        <v>6963</v>
      </c>
    </row>
    <row r="2283" spans="1:3" x14ac:dyDescent="0.3">
      <c r="A2283" t="s">
        <v>17</v>
      </c>
      <c r="B2283">
        <v>675</v>
      </c>
      <c r="C2283">
        <v>6963</v>
      </c>
    </row>
    <row r="2284" spans="1:3" x14ac:dyDescent="0.3">
      <c r="A2284" t="s">
        <v>18</v>
      </c>
      <c r="B2284">
        <v>11</v>
      </c>
      <c r="C2284">
        <v>6963</v>
      </c>
    </row>
    <row r="2285" spans="1:3" x14ac:dyDescent="0.3">
      <c r="A2285" t="s">
        <v>19</v>
      </c>
      <c r="B2285">
        <v>400</v>
      </c>
      <c r="C2285">
        <v>6963</v>
      </c>
    </row>
    <row r="2286" spans="1:3" x14ac:dyDescent="0.3">
      <c r="A2286" t="s">
        <v>20</v>
      </c>
      <c r="B2286">
        <v>15</v>
      </c>
      <c r="C2286">
        <v>6963</v>
      </c>
    </row>
    <row r="2287" spans="1:3" x14ac:dyDescent="0.3">
      <c r="A2287" t="s">
        <v>21</v>
      </c>
      <c r="B2287">
        <v>45</v>
      </c>
      <c r="C2287">
        <v>6963</v>
      </c>
    </row>
    <row r="2288" spans="1:3" x14ac:dyDescent="0.3">
      <c r="A2288" t="s">
        <v>22</v>
      </c>
      <c r="B2288">
        <v>11</v>
      </c>
      <c r="C2288">
        <v>6963</v>
      </c>
    </row>
    <row r="2289" spans="1:3" x14ac:dyDescent="0.3">
      <c r="A2289" t="s">
        <v>25</v>
      </c>
      <c r="B2289" t="s">
        <v>122</v>
      </c>
      <c r="C2289">
        <v>6963</v>
      </c>
    </row>
    <row r="2290" spans="1:3" x14ac:dyDescent="0.3">
      <c r="A2290" t="s">
        <v>7</v>
      </c>
      <c r="B2290" t="s">
        <v>120</v>
      </c>
      <c r="C2290">
        <v>5796</v>
      </c>
    </row>
    <row r="2291" spans="1:3" x14ac:dyDescent="0.3">
      <c r="A2291" t="s">
        <v>17</v>
      </c>
      <c r="B2291">
        <v>560</v>
      </c>
      <c r="C2291">
        <v>5796</v>
      </c>
    </row>
    <row r="2292" spans="1:3" x14ac:dyDescent="0.3">
      <c r="A2292" t="s">
        <v>18</v>
      </c>
      <c r="B2292">
        <v>21</v>
      </c>
      <c r="C2292">
        <v>5796</v>
      </c>
    </row>
    <row r="2293" spans="1:3" x14ac:dyDescent="0.3">
      <c r="A2293" t="s">
        <v>19</v>
      </c>
      <c r="B2293">
        <v>442</v>
      </c>
      <c r="C2293">
        <v>5796</v>
      </c>
    </row>
    <row r="2294" spans="1:3" x14ac:dyDescent="0.3">
      <c r="A2294" t="s">
        <v>20</v>
      </c>
      <c r="B2294">
        <v>29</v>
      </c>
      <c r="C2294">
        <v>5796</v>
      </c>
    </row>
    <row r="2295" spans="1:3" x14ac:dyDescent="0.3">
      <c r="A2295" t="s">
        <v>21</v>
      </c>
      <c r="B2295">
        <v>44</v>
      </c>
      <c r="C2295">
        <v>5796</v>
      </c>
    </row>
    <row r="2296" spans="1:3" x14ac:dyDescent="0.3">
      <c r="A2296" t="s">
        <v>22</v>
      </c>
      <c r="B2296">
        <v>29</v>
      </c>
      <c r="C2296">
        <v>5796</v>
      </c>
    </row>
    <row r="2297" spans="1:3" x14ac:dyDescent="0.3">
      <c r="A2297" t="s">
        <v>25</v>
      </c>
      <c r="B2297" t="s">
        <v>121</v>
      </c>
      <c r="C2297">
        <v>5796</v>
      </c>
    </row>
    <row r="2298" spans="1:3" x14ac:dyDescent="0.3">
      <c r="A2298" t="s">
        <v>7</v>
      </c>
      <c r="B2298" t="s">
        <v>120</v>
      </c>
      <c r="C2298">
        <v>9206</v>
      </c>
    </row>
    <row r="2299" spans="1:3" x14ac:dyDescent="0.3">
      <c r="A2299" t="s">
        <v>17</v>
      </c>
      <c r="B2299">
        <v>491</v>
      </c>
      <c r="C2299">
        <v>9206</v>
      </c>
    </row>
    <row r="2300" spans="1:3" x14ac:dyDescent="0.3">
      <c r="A2300" t="s">
        <v>18</v>
      </c>
      <c r="B2300">
        <v>48</v>
      </c>
      <c r="C2300">
        <v>9206</v>
      </c>
    </row>
    <row r="2301" spans="1:3" x14ac:dyDescent="0.3">
      <c r="A2301" t="s">
        <v>19</v>
      </c>
      <c r="B2301">
        <v>231</v>
      </c>
      <c r="C2301">
        <v>9206</v>
      </c>
    </row>
    <row r="2302" spans="1:3" x14ac:dyDescent="0.3">
      <c r="A2302" t="s">
        <v>20</v>
      </c>
      <c r="B2302">
        <v>112</v>
      </c>
      <c r="C2302">
        <v>9206</v>
      </c>
    </row>
    <row r="2303" spans="1:3" x14ac:dyDescent="0.3">
      <c r="A2303" t="s">
        <v>21</v>
      </c>
      <c r="B2303">
        <v>105</v>
      </c>
      <c r="C2303">
        <v>9206</v>
      </c>
    </row>
    <row r="2304" spans="1:3" x14ac:dyDescent="0.3">
      <c r="A2304" t="s">
        <v>22</v>
      </c>
      <c r="B2304">
        <v>134</v>
      </c>
      <c r="C2304">
        <v>9206</v>
      </c>
    </row>
    <row r="2305" spans="1:3" x14ac:dyDescent="0.3">
      <c r="A2305" t="s">
        <v>25</v>
      </c>
      <c r="B2305" t="s">
        <v>121</v>
      </c>
      <c r="C2305">
        <v>9206</v>
      </c>
    </row>
    <row r="2306" spans="1:3" x14ac:dyDescent="0.3">
      <c r="A2306" t="s">
        <v>7</v>
      </c>
      <c r="B2306" t="s">
        <v>120</v>
      </c>
      <c r="C2306">
        <v>11051</v>
      </c>
    </row>
    <row r="2307" spans="1:3" x14ac:dyDescent="0.3">
      <c r="A2307" t="s">
        <v>17</v>
      </c>
      <c r="B2307">
        <v>492</v>
      </c>
      <c r="C2307">
        <v>11051</v>
      </c>
    </row>
    <row r="2308" spans="1:3" x14ac:dyDescent="0.3">
      <c r="A2308" t="s">
        <v>18</v>
      </c>
      <c r="B2308">
        <v>19</v>
      </c>
      <c r="C2308">
        <v>11051</v>
      </c>
    </row>
    <row r="2309" spans="1:3" x14ac:dyDescent="0.3">
      <c r="A2309" t="s">
        <v>19</v>
      </c>
      <c r="B2309">
        <v>110</v>
      </c>
      <c r="C2309">
        <v>11051</v>
      </c>
    </row>
    <row r="2310" spans="1:3" x14ac:dyDescent="0.3">
      <c r="A2310" t="s">
        <v>20</v>
      </c>
      <c r="B2310">
        <v>16</v>
      </c>
      <c r="C2310">
        <v>11051</v>
      </c>
    </row>
    <row r="2311" spans="1:3" x14ac:dyDescent="0.3">
      <c r="A2311" t="s">
        <v>21</v>
      </c>
      <c r="B2311">
        <v>12</v>
      </c>
      <c r="C2311">
        <v>11051</v>
      </c>
    </row>
    <row r="2312" spans="1:3" x14ac:dyDescent="0.3">
      <c r="A2312" t="s">
        <v>22</v>
      </c>
      <c r="B2312">
        <v>12</v>
      </c>
      <c r="C2312">
        <v>11051</v>
      </c>
    </row>
    <row r="2313" spans="1:3" x14ac:dyDescent="0.3">
      <c r="A2313" t="s">
        <v>25</v>
      </c>
      <c r="B2313" t="s">
        <v>121</v>
      </c>
      <c r="C2313">
        <v>11051</v>
      </c>
    </row>
    <row r="2314" spans="1:3" x14ac:dyDescent="0.3">
      <c r="A2314" t="s">
        <v>7</v>
      </c>
      <c r="B2314" t="s">
        <v>120</v>
      </c>
      <c r="C2314">
        <v>3197</v>
      </c>
    </row>
    <row r="2315" spans="1:3" x14ac:dyDescent="0.3">
      <c r="A2315" t="s">
        <v>17</v>
      </c>
      <c r="B2315">
        <v>275</v>
      </c>
      <c r="C2315">
        <v>3197</v>
      </c>
    </row>
    <row r="2316" spans="1:3" x14ac:dyDescent="0.3">
      <c r="A2316" t="s">
        <v>18</v>
      </c>
      <c r="B2316">
        <v>59</v>
      </c>
      <c r="C2316">
        <v>3197</v>
      </c>
    </row>
    <row r="2317" spans="1:3" x14ac:dyDescent="0.3">
      <c r="A2317" t="s">
        <v>19</v>
      </c>
      <c r="B2317">
        <v>107</v>
      </c>
      <c r="C2317">
        <v>3197</v>
      </c>
    </row>
    <row r="2318" spans="1:3" x14ac:dyDescent="0.3">
      <c r="A2318" t="s">
        <v>20</v>
      </c>
      <c r="B2318">
        <v>69</v>
      </c>
      <c r="C2318">
        <v>3197</v>
      </c>
    </row>
    <row r="2319" spans="1:3" x14ac:dyDescent="0.3">
      <c r="A2319" t="s">
        <v>21</v>
      </c>
      <c r="B2319">
        <v>101</v>
      </c>
      <c r="C2319">
        <v>3197</v>
      </c>
    </row>
    <row r="2320" spans="1:3" x14ac:dyDescent="0.3">
      <c r="A2320" t="s">
        <v>22</v>
      </c>
      <c r="B2320">
        <v>59</v>
      </c>
      <c r="C2320">
        <v>3197</v>
      </c>
    </row>
    <row r="2321" spans="1:3" x14ac:dyDescent="0.3">
      <c r="A2321" t="s">
        <v>25</v>
      </c>
      <c r="B2321" t="s">
        <v>121</v>
      </c>
      <c r="C2321">
        <v>3197</v>
      </c>
    </row>
    <row r="2322" spans="1:3" x14ac:dyDescent="0.3">
      <c r="A2322" t="s">
        <v>7</v>
      </c>
      <c r="B2322" t="s">
        <v>120</v>
      </c>
      <c r="C2322">
        <v>6652</v>
      </c>
    </row>
    <row r="2323" spans="1:3" x14ac:dyDescent="0.3">
      <c r="A2323" t="s">
        <v>17</v>
      </c>
      <c r="B2323">
        <v>227</v>
      </c>
      <c r="C2323">
        <v>6652</v>
      </c>
    </row>
    <row r="2324" spans="1:3" x14ac:dyDescent="0.3">
      <c r="A2324" t="s">
        <v>18</v>
      </c>
      <c r="B2324">
        <v>151</v>
      </c>
      <c r="C2324">
        <v>6652</v>
      </c>
    </row>
    <row r="2325" spans="1:3" x14ac:dyDescent="0.3">
      <c r="A2325" t="s">
        <v>19</v>
      </c>
      <c r="B2325">
        <v>573</v>
      </c>
      <c r="C2325">
        <v>6652</v>
      </c>
    </row>
    <row r="2326" spans="1:3" x14ac:dyDescent="0.3">
      <c r="A2326" t="s">
        <v>20</v>
      </c>
      <c r="B2326">
        <v>98</v>
      </c>
      <c r="C2326">
        <v>6652</v>
      </c>
    </row>
    <row r="2327" spans="1:3" x14ac:dyDescent="0.3">
      <c r="A2327" t="s">
        <v>21</v>
      </c>
      <c r="B2327">
        <v>54</v>
      </c>
      <c r="C2327">
        <v>6652</v>
      </c>
    </row>
    <row r="2328" spans="1:3" x14ac:dyDescent="0.3">
      <c r="A2328" t="s">
        <v>22</v>
      </c>
      <c r="B2328">
        <v>31</v>
      </c>
      <c r="C2328">
        <v>6652</v>
      </c>
    </row>
    <row r="2329" spans="1:3" x14ac:dyDescent="0.3">
      <c r="A2329" t="s">
        <v>25</v>
      </c>
      <c r="B2329" t="s">
        <v>121</v>
      </c>
      <c r="C2329">
        <v>6652</v>
      </c>
    </row>
    <row r="2330" spans="1:3" x14ac:dyDescent="0.3">
      <c r="A2330" t="s">
        <v>7</v>
      </c>
      <c r="B2330" t="s">
        <v>120</v>
      </c>
      <c r="C2330">
        <v>5077</v>
      </c>
    </row>
    <row r="2331" spans="1:3" x14ac:dyDescent="0.3">
      <c r="A2331" t="s">
        <v>17</v>
      </c>
      <c r="B2331">
        <v>425</v>
      </c>
      <c r="C2331">
        <v>5077</v>
      </c>
    </row>
    <row r="2332" spans="1:3" x14ac:dyDescent="0.3">
      <c r="A2332" t="s">
        <v>18</v>
      </c>
      <c r="B2332">
        <v>115</v>
      </c>
      <c r="C2332">
        <v>5077</v>
      </c>
    </row>
    <row r="2333" spans="1:3" x14ac:dyDescent="0.3">
      <c r="A2333" t="s">
        <v>19</v>
      </c>
      <c r="B2333">
        <v>292</v>
      </c>
      <c r="C2333">
        <v>5077</v>
      </c>
    </row>
    <row r="2334" spans="1:3" x14ac:dyDescent="0.3">
      <c r="A2334" t="s">
        <v>20</v>
      </c>
      <c r="B2334">
        <v>23</v>
      </c>
      <c r="C2334">
        <v>5077</v>
      </c>
    </row>
    <row r="2335" spans="1:3" x14ac:dyDescent="0.3">
      <c r="A2335" t="s">
        <v>21</v>
      </c>
      <c r="B2335">
        <v>35</v>
      </c>
      <c r="C2335">
        <v>5077</v>
      </c>
    </row>
    <row r="2336" spans="1:3" x14ac:dyDescent="0.3">
      <c r="A2336" t="s">
        <v>22</v>
      </c>
      <c r="B2336">
        <v>79</v>
      </c>
      <c r="C2336">
        <v>5077</v>
      </c>
    </row>
    <row r="2337" spans="1:3" x14ac:dyDescent="0.3">
      <c r="A2337" t="s">
        <v>25</v>
      </c>
      <c r="B2337" t="s">
        <v>121</v>
      </c>
      <c r="C2337">
        <v>5077</v>
      </c>
    </row>
    <row r="2338" spans="1:3" x14ac:dyDescent="0.3">
      <c r="A2338" t="s">
        <v>7</v>
      </c>
      <c r="B2338" t="s">
        <v>120</v>
      </c>
      <c r="C2338">
        <v>6173</v>
      </c>
    </row>
    <row r="2339" spans="1:3" x14ac:dyDescent="0.3">
      <c r="A2339" t="s">
        <v>17</v>
      </c>
      <c r="B2339">
        <v>425</v>
      </c>
      <c r="C2339">
        <v>6173</v>
      </c>
    </row>
    <row r="2340" spans="1:3" x14ac:dyDescent="0.3">
      <c r="A2340" t="s">
        <v>18</v>
      </c>
      <c r="B2340">
        <v>115</v>
      </c>
      <c r="C2340">
        <v>6173</v>
      </c>
    </row>
    <row r="2341" spans="1:3" x14ac:dyDescent="0.3">
      <c r="A2341" t="s">
        <v>19</v>
      </c>
      <c r="B2341">
        <v>292</v>
      </c>
      <c r="C2341">
        <v>6173</v>
      </c>
    </row>
    <row r="2342" spans="1:3" x14ac:dyDescent="0.3">
      <c r="A2342" t="s">
        <v>20</v>
      </c>
      <c r="B2342">
        <v>23</v>
      </c>
      <c r="C2342">
        <v>6173</v>
      </c>
    </row>
    <row r="2343" spans="1:3" x14ac:dyDescent="0.3">
      <c r="A2343" t="s">
        <v>21</v>
      </c>
      <c r="B2343">
        <v>35</v>
      </c>
      <c r="C2343">
        <v>6173</v>
      </c>
    </row>
    <row r="2344" spans="1:3" x14ac:dyDescent="0.3">
      <c r="A2344" t="s">
        <v>22</v>
      </c>
      <c r="B2344">
        <v>79</v>
      </c>
      <c r="C2344">
        <v>6173</v>
      </c>
    </row>
    <row r="2345" spans="1:3" x14ac:dyDescent="0.3">
      <c r="A2345" t="s">
        <v>25</v>
      </c>
      <c r="B2345" t="s">
        <v>121</v>
      </c>
      <c r="C2345">
        <v>6173</v>
      </c>
    </row>
    <row r="2346" spans="1:3" x14ac:dyDescent="0.3">
      <c r="A2346" t="s">
        <v>7</v>
      </c>
      <c r="B2346" t="s">
        <v>50</v>
      </c>
      <c r="C2346">
        <v>1627</v>
      </c>
    </row>
    <row r="2347" spans="1:3" x14ac:dyDescent="0.3">
      <c r="A2347" t="s">
        <v>17</v>
      </c>
      <c r="B2347">
        <v>408</v>
      </c>
      <c r="C2347">
        <v>1627</v>
      </c>
    </row>
    <row r="2348" spans="1:3" x14ac:dyDescent="0.3">
      <c r="A2348" t="s">
        <v>18</v>
      </c>
      <c r="B2348">
        <v>61</v>
      </c>
      <c r="C2348">
        <v>1627</v>
      </c>
    </row>
    <row r="2349" spans="1:3" x14ac:dyDescent="0.3">
      <c r="A2349" t="s">
        <v>19</v>
      </c>
      <c r="B2349">
        <v>109</v>
      </c>
      <c r="C2349">
        <v>1627</v>
      </c>
    </row>
    <row r="2350" spans="1:3" x14ac:dyDescent="0.3">
      <c r="A2350" t="s">
        <v>20</v>
      </c>
      <c r="B2350">
        <v>48</v>
      </c>
      <c r="C2350">
        <v>1627</v>
      </c>
    </row>
    <row r="2351" spans="1:3" x14ac:dyDescent="0.3">
      <c r="A2351" t="s">
        <v>21</v>
      </c>
      <c r="B2351">
        <v>122</v>
      </c>
      <c r="C2351">
        <v>1627</v>
      </c>
    </row>
    <row r="2352" spans="1:3" x14ac:dyDescent="0.3">
      <c r="A2352" t="s">
        <v>22</v>
      </c>
      <c r="B2352">
        <v>41</v>
      </c>
      <c r="C2352">
        <v>1627</v>
      </c>
    </row>
    <row r="2353" spans="1:3" x14ac:dyDescent="0.3">
      <c r="A2353" t="s">
        <v>25</v>
      </c>
      <c r="B2353" t="s">
        <v>121</v>
      </c>
      <c r="C2353">
        <v>1627</v>
      </c>
    </row>
    <row r="2354" spans="1:3" x14ac:dyDescent="0.3">
      <c r="A2354" t="s">
        <v>7</v>
      </c>
      <c r="B2354" t="s">
        <v>120</v>
      </c>
      <c r="C2354">
        <v>3595</v>
      </c>
    </row>
    <row r="2355" spans="1:3" x14ac:dyDescent="0.3">
      <c r="A2355" t="s">
        <v>17</v>
      </c>
      <c r="B2355">
        <v>631</v>
      </c>
      <c r="C2355">
        <v>3595</v>
      </c>
    </row>
    <row r="2356" spans="1:3" x14ac:dyDescent="0.3">
      <c r="A2356" t="s">
        <v>18</v>
      </c>
      <c r="B2356">
        <v>43</v>
      </c>
      <c r="C2356">
        <v>3595</v>
      </c>
    </row>
    <row r="2357" spans="1:3" x14ac:dyDescent="0.3">
      <c r="A2357" t="s">
        <v>19</v>
      </c>
      <c r="B2357">
        <v>239</v>
      </c>
      <c r="C2357">
        <v>3595</v>
      </c>
    </row>
    <row r="2358" spans="1:3" x14ac:dyDescent="0.3">
      <c r="A2358" t="s">
        <v>20</v>
      </c>
      <c r="B2358">
        <v>128</v>
      </c>
      <c r="C2358">
        <v>3595</v>
      </c>
    </row>
    <row r="2359" spans="1:3" x14ac:dyDescent="0.3">
      <c r="A2359" t="s">
        <v>21</v>
      </c>
      <c r="B2359">
        <v>76</v>
      </c>
      <c r="C2359">
        <v>3595</v>
      </c>
    </row>
    <row r="2360" spans="1:3" x14ac:dyDescent="0.3">
      <c r="A2360" t="s">
        <v>22</v>
      </c>
      <c r="B2360">
        <v>21</v>
      </c>
      <c r="C2360">
        <v>3595</v>
      </c>
    </row>
    <row r="2361" spans="1:3" x14ac:dyDescent="0.3">
      <c r="A2361" t="s">
        <v>25</v>
      </c>
      <c r="B2361" t="s">
        <v>121</v>
      </c>
      <c r="C2361">
        <v>3595</v>
      </c>
    </row>
    <row r="2362" spans="1:3" x14ac:dyDescent="0.3">
      <c r="A2362" t="s">
        <v>7</v>
      </c>
      <c r="B2362" t="s">
        <v>120</v>
      </c>
      <c r="C2362">
        <v>10486</v>
      </c>
    </row>
    <row r="2363" spans="1:3" x14ac:dyDescent="0.3">
      <c r="A2363" t="s">
        <v>17</v>
      </c>
      <c r="B2363">
        <v>476</v>
      </c>
      <c r="C2363">
        <v>10486</v>
      </c>
    </row>
    <row r="2364" spans="1:3" x14ac:dyDescent="0.3">
      <c r="A2364" t="s">
        <v>18</v>
      </c>
      <c r="B2364">
        <v>75</v>
      </c>
      <c r="C2364">
        <v>10486</v>
      </c>
    </row>
    <row r="2365" spans="1:3" x14ac:dyDescent="0.3">
      <c r="A2365" t="s">
        <v>19</v>
      </c>
      <c r="B2365">
        <v>162</v>
      </c>
      <c r="C2365">
        <v>10486</v>
      </c>
    </row>
    <row r="2366" spans="1:3" x14ac:dyDescent="0.3">
      <c r="A2366" t="s">
        <v>20</v>
      </c>
      <c r="B2366">
        <v>29</v>
      </c>
      <c r="C2366">
        <v>10486</v>
      </c>
    </row>
    <row r="2367" spans="1:3" x14ac:dyDescent="0.3">
      <c r="A2367" t="s">
        <v>21</v>
      </c>
      <c r="B2367">
        <v>151</v>
      </c>
      <c r="C2367">
        <v>10486</v>
      </c>
    </row>
    <row r="2368" spans="1:3" x14ac:dyDescent="0.3">
      <c r="A2368" t="s">
        <v>22</v>
      </c>
      <c r="B2368">
        <v>97</v>
      </c>
      <c r="C2368">
        <v>10486</v>
      </c>
    </row>
    <row r="2369" spans="1:3" x14ac:dyDescent="0.3">
      <c r="A2369" t="s">
        <v>25</v>
      </c>
      <c r="B2369" t="s">
        <v>121</v>
      </c>
      <c r="C2369">
        <v>10486</v>
      </c>
    </row>
    <row r="2370" spans="1:3" x14ac:dyDescent="0.3">
      <c r="A2370" t="s">
        <v>7</v>
      </c>
      <c r="B2370" t="s">
        <v>120</v>
      </c>
      <c r="C2370">
        <v>2324</v>
      </c>
    </row>
    <row r="2371" spans="1:3" x14ac:dyDescent="0.3">
      <c r="A2371" t="s">
        <v>17</v>
      </c>
      <c r="B2371">
        <v>625</v>
      </c>
      <c r="C2371">
        <v>2324</v>
      </c>
    </row>
    <row r="2372" spans="1:3" x14ac:dyDescent="0.3">
      <c r="A2372" t="s">
        <v>18</v>
      </c>
      <c r="B2372">
        <v>38</v>
      </c>
      <c r="C2372">
        <v>2324</v>
      </c>
    </row>
    <row r="2373" spans="1:3" x14ac:dyDescent="0.3">
      <c r="A2373" t="s">
        <v>19</v>
      </c>
      <c r="B2373">
        <v>242</v>
      </c>
      <c r="C2373">
        <v>2324</v>
      </c>
    </row>
    <row r="2374" spans="1:3" x14ac:dyDescent="0.3">
      <c r="A2374" t="s">
        <v>20</v>
      </c>
      <c r="B2374">
        <v>50</v>
      </c>
      <c r="C2374">
        <v>2324</v>
      </c>
    </row>
    <row r="2375" spans="1:3" x14ac:dyDescent="0.3">
      <c r="A2375" t="s">
        <v>21</v>
      </c>
      <c r="B2375">
        <v>34</v>
      </c>
      <c r="C2375">
        <v>2324</v>
      </c>
    </row>
    <row r="2376" spans="1:3" x14ac:dyDescent="0.3">
      <c r="A2376" t="s">
        <v>22</v>
      </c>
      <c r="B2376">
        <v>76</v>
      </c>
      <c r="C2376">
        <v>2324</v>
      </c>
    </row>
    <row r="2377" spans="1:3" x14ac:dyDescent="0.3">
      <c r="A2377" t="s">
        <v>25</v>
      </c>
      <c r="B2377" t="s">
        <v>123</v>
      </c>
      <c r="C2377">
        <v>2324</v>
      </c>
    </row>
    <row r="2378" spans="1:3" x14ac:dyDescent="0.3">
      <c r="A2378" t="s">
        <v>7</v>
      </c>
      <c r="B2378" t="s">
        <v>120</v>
      </c>
      <c r="C2378">
        <v>4002</v>
      </c>
    </row>
    <row r="2379" spans="1:3" x14ac:dyDescent="0.3">
      <c r="A2379" t="s">
        <v>17</v>
      </c>
      <c r="B2379">
        <v>463</v>
      </c>
      <c r="C2379">
        <v>4002</v>
      </c>
    </row>
    <row r="2380" spans="1:3" x14ac:dyDescent="0.3">
      <c r="A2380" t="s">
        <v>18</v>
      </c>
      <c r="B2380">
        <v>96</v>
      </c>
      <c r="C2380">
        <v>4002</v>
      </c>
    </row>
    <row r="2381" spans="1:3" x14ac:dyDescent="0.3">
      <c r="A2381" t="s">
        <v>19</v>
      </c>
      <c r="B2381">
        <v>333</v>
      </c>
      <c r="C2381">
        <v>4002</v>
      </c>
    </row>
    <row r="2382" spans="1:3" x14ac:dyDescent="0.3">
      <c r="A2382" t="s">
        <v>20</v>
      </c>
      <c r="B2382">
        <v>168</v>
      </c>
      <c r="C2382">
        <v>4002</v>
      </c>
    </row>
    <row r="2383" spans="1:3" x14ac:dyDescent="0.3">
      <c r="A2383" t="s">
        <v>21</v>
      </c>
      <c r="B2383">
        <v>53</v>
      </c>
      <c r="C2383">
        <v>4002</v>
      </c>
    </row>
    <row r="2384" spans="1:3" x14ac:dyDescent="0.3">
      <c r="A2384" t="s">
        <v>22</v>
      </c>
      <c r="B2384">
        <v>10</v>
      </c>
      <c r="C2384">
        <v>4002</v>
      </c>
    </row>
    <row r="2385" spans="1:3" x14ac:dyDescent="0.3">
      <c r="A2385" t="s">
        <v>25</v>
      </c>
      <c r="B2385" t="s">
        <v>123</v>
      </c>
      <c r="C2385">
        <v>4002</v>
      </c>
    </row>
    <row r="2386" spans="1:3" x14ac:dyDescent="0.3">
      <c r="A2386" t="s">
        <v>7</v>
      </c>
      <c r="B2386" t="s">
        <v>120</v>
      </c>
      <c r="C2386">
        <v>7861</v>
      </c>
    </row>
    <row r="2387" spans="1:3" x14ac:dyDescent="0.3">
      <c r="A2387" t="s">
        <v>17</v>
      </c>
      <c r="B2387">
        <v>820</v>
      </c>
      <c r="C2387">
        <v>7861</v>
      </c>
    </row>
    <row r="2388" spans="1:3" x14ac:dyDescent="0.3">
      <c r="A2388" t="s">
        <v>18</v>
      </c>
      <c r="B2388">
        <v>57</v>
      </c>
      <c r="C2388">
        <v>7861</v>
      </c>
    </row>
    <row r="2389" spans="1:3" x14ac:dyDescent="0.3">
      <c r="A2389" t="s">
        <v>19</v>
      </c>
      <c r="B2389">
        <v>242</v>
      </c>
      <c r="C2389">
        <v>7861</v>
      </c>
    </row>
    <row r="2390" spans="1:3" x14ac:dyDescent="0.3">
      <c r="A2390" t="s">
        <v>20</v>
      </c>
      <c r="B2390">
        <v>45</v>
      </c>
      <c r="C2390">
        <v>7861</v>
      </c>
    </row>
    <row r="2391" spans="1:3" x14ac:dyDescent="0.3">
      <c r="A2391" t="s">
        <v>21</v>
      </c>
      <c r="B2391">
        <v>0</v>
      </c>
      <c r="C2391">
        <v>7861</v>
      </c>
    </row>
    <row r="2392" spans="1:3" x14ac:dyDescent="0.3">
      <c r="A2392" t="s">
        <v>22</v>
      </c>
      <c r="B2392">
        <v>11</v>
      </c>
      <c r="C2392">
        <v>7861</v>
      </c>
    </row>
    <row r="2393" spans="1:3" x14ac:dyDescent="0.3">
      <c r="A2393" t="s">
        <v>25</v>
      </c>
      <c r="B2393" t="s">
        <v>123</v>
      </c>
      <c r="C2393">
        <v>7861</v>
      </c>
    </row>
    <row r="2394" spans="1:3" x14ac:dyDescent="0.3">
      <c r="A2394" t="s">
        <v>7</v>
      </c>
      <c r="B2394" t="s">
        <v>120</v>
      </c>
      <c r="C2394">
        <v>9743</v>
      </c>
    </row>
    <row r="2395" spans="1:3" x14ac:dyDescent="0.3">
      <c r="A2395" t="s">
        <v>17</v>
      </c>
      <c r="B2395">
        <v>1449</v>
      </c>
      <c r="C2395">
        <v>9743</v>
      </c>
    </row>
    <row r="2396" spans="1:3" x14ac:dyDescent="0.3">
      <c r="A2396" t="s">
        <v>18</v>
      </c>
      <c r="B2396">
        <v>89</v>
      </c>
      <c r="C2396">
        <v>9743</v>
      </c>
    </row>
    <row r="2397" spans="1:3" x14ac:dyDescent="0.3">
      <c r="A2397" t="s">
        <v>19</v>
      </c>
      <c r="B2397">
        <v>161</v>
      </c>
      <c r="C2397">
        <v>9743</v>
      </c>
    </row>
    <row r="2398" spans="1:3" x14ac:dyDescent="0.3">
      <c r="A2398" t="s">
        <v>20</v>
      </c>
      <c r="B2398">
        <v>69</v>
      </c>
      <c r="C2398">
        <v>9743</v>
      </c>
    </row>
    <row r="2399" spans="1:3" x14ac:dyDescent="0.3">
      <c r="A2399" t="s">
        <v>21</v>
      </c>
      <c r="B2399">
        <v>35</v>
      </c>
      <c r="C2399">
        <v>9743</v>
      </c>
    </row>
    <row r="2400" spans="1:3" x14ac:dyDescent="0.3">
      <c r="A2400" t="s">
        <v>22</v>
      </c>
      <c r="B2400">
        <v>107</v>
      </c>
      <c r="C2400">
        <v>9743</v>
      </c>
    </row>
    <row r="2401" spans="1:3" x14ac:dyDescent="0.3">
      <c r="A2401" t="s">
        <v>25</v>
      </c>
      <c r="B2401" t="s">
        <v>123</v>
      </c>
      <c r="C2401">
        <v>9743</v>
      </c>
    </row>
    <row r="2402" spans="1:3" x14ac:dyDescent="0.3">
      <c r="A2402" t="s">
        <v>7</v>
      </c>
      <c r="B2402" t="s">
        <v>120</v>
      </c>
      <c r="C2402">
        <v>6565</v>
      </c>
    </row>
    <row r="2403" spans="1:3" x14ac:dyDescent="0.3">
      <c r="A2403" t="s">
        <v>17</v>
      </c>
      <c r="B2403">
        <v>1012</v>
      </c>
      <c r="C2403">
        <v>6565</v>
      </c>
    </row>
    <row r="2404" spans="1:3" x14ac:dyDescent="0.3">
      <c r="A2404" t="s">
        <v>18</v>
      </c>
      <c r="B2404">
        <v>80</v>
      </c>
      <c r="C2404">
        <v>6565</v>
      </c>
    </row>
    <row r="2405" spans="1:3" x14ac:dyDescent="0.3">
      <c r="A2405" t="s">
        <v>19</v>
      </c>
      <c r="B2405">
        <v>498</v>
      </c>
      <c r="C2405">
        <v>6565</v>
      </c>
    </row>
    <row r="2406" spans="1:3" x14ac:dyDescent="0.3">
      <c r="A2406" t="s">
        <v>20</v>
      </c>
      <c r="B2406">
        <v>0</v>
      </c>
      <c r="C2406">
        <v>6565</v>
      </c>
    </row>
    <row r="2407" spans="1:3" x14ac:dyDescent="0.3">
      <c r="A2407" t="s">
        <v>21</v>
      </c>
      <c r="B2407">
        <v>16</v>
      </c>
      <c r="C2407">
        <v>6565</v>
      </c>
    </row>
    <row r="2408" spans="1:3" x14ac:dyDescent="0.3">
      <c r="A2408" t="s">
        <v>22</v>
      </c>
      <c r="B2408">
        <v>176</v>
      </c>
      <c r="C2408">
        <v>6565</v>
      </c>
    </row>
    <row r="2409" spans="1:3" x14ac:dyDescent="0.3">
      <c r="A2409" t="s">
        <v>25</v>
      </c>
      <c r="B2409" t="s">
        <v>123</v>
      </c>
      <c r="C2409">
        <v>6565</v>
      </c>
    </row>
    <row r="2410" spans="1:3" x14ac:dyDescent="0.3">
      <c r="A2410" t="s">
        <v>7</v>
      </c>
      <c r="B2410" t="s">
        <v>50</v>
      </c>
      <c r="C2410">
        <v>6931</v>
      </c>
    </row>
    <row r="2411" spans="1:3" x14ac:dyDescent="0.3">
      <c r="A2411" t="s">
        <v>17</v>
      </c>
      <c r="B2411">
        <v>464</v>
      </c>
      <c r="C2411">
        <v>6931</v>
      </c>
    </row>
    <row r="2412" spans="1:3" x14ac:dyDescent="0.3">
      <c r="A2412" t="s">
        <v>18</v>
      </c>
      <c r="B2412">
        <v>151</v>
      </c>
      <c r="C2412">
        <v>6931</v>
      </c>
    </row>
    <row r="2413" spans="1:3" x14ac:dyDescent="0.3">
      <c r="A2413" t="s">
        <v>19</v>
      </c>
      <c r="B2413">
        <v>292</v>
      </c>
      <c r="C2413">
        <v>6931</v>
      </c>
    </row>
    <row r="2414" spans="1:3" x14ac:dyDescent="0.3">
      <c r="A2414" t="s">
        <v>20</v>
      </c>
      <c r="B2414">
        <v>65</v>
      </c>
      <c r="C2414">
        <v>6931</v>
      </c>
    </row>
    <row r="2415" spans="1:3" x14ac:dyDescent="0.3">
      <c r="A2415" t="s">
        <v>21</v>
      </c>
      <c r="B2415">
        <v>60</v>
      </c>
      <c r="C2415">
        <v>6931</v>
      </c>
    </row>
    <row r="2416" spans="1:3" x14ac:dyDescent="0.3">
      <c r="A2416" t="s">
        <v>22</v>
      </c>
      <c r="B2416">
        <v>30</v>
      </c>
      <c r="C2416">
        <v>6931</v>
      </c>
    </row>
    <row r="2417" spans="1:3" x14ac:dyDescent="0.3">
      <c r="A2417" t="s">
        <v>25</v>
      </c>
      <c r="B2417" t="s">
        <v>123</v>
      </c>
      <c r="C2417">
        <v>6931</v>
      </c>
    </row>
    <row r="2418" spans="1:3" x14ac:dyDescent="0.3">
      <c r="A2418" t="s">
        <v>7</v>
      </c>
      <c r="B2418" t="s">
        <v>50</v>
      </c>
      <c r="C2418">
        <v>6428</v>
      </c>
    </row>
    <row r="2419" spans="1:3" x14ac:dyDescent="0.3">
      <c r="A2419" t="s">
        <v>17</v>
      </c>
      <c r="B2419">
        <v>605</v>
      </c>
      <c r="C2419">
        <v>6428</v>
      </c>
    </row>
    <row r="2420" spans="1:3" x14ac:dyDescent="0.3">
      <c r="A2420" t="s">
        <v>18</v>
      </c>
      <c r="B2420">
        <v>10</v>
      </c>
      <c r="C2420">
        <v>6428</v>
      </c>
    </row>
    <row r="2421" spans="1:3" x14ac:dyDescent="0.3">
      <c r="A2421" t="s">
        <v>19</v>
      </c>
      <c r="B2421">
        <v>345</v>
      </c>
      <c r="C2421">
        <v>6428</v>
      </c>
    </row>
    <row r="2422" spans="1:3" x14ac:dyDescent="0.3">
      <c r="A2422" t="s">
        <v>20</v>
      </c>
      <c r="B2422">
        <v>84</v>
      </c>
      <c r="C2422">
        <v>6428</v>
      </c>
    </row>
    <row r="2423" spans="1:3" x14ac:dyDescent="0.3">
      <c r="A2423" t="s">
        <v>21</v>
      </c>
      <c r="B2423">
        <v>54</v>
      </c>
      <c r="C2423">
        <v>6428</v>
      </c>
    </row>
    <row r="2424" spans="1:3" x14ac:dyDescent="0.3">
      <c r="A2424" t="s">
        <v>22</v>
      </c>
      <c r="B2424">
        <v>32</v>
      </c>
      <c r="C2424">
        <v>6428</v>
      </c>
    </row>
    <row r="2425" spans="1:3" x14ac:dyDescent="0.3">
      <c r="A2425" t="s">
        <v>25</v>
      </c>
      <c r="B2425" t="s">
        <v>122</v>
      </c>
      <c r="C2425">
        <v>6428</v>
      </c>
    </row>
    <row r="2426" spans="1:3" x14ac:dyDescent="0.3">
      <c r="A2426" t="s">
        <v>7</v>
      </c>
      <c r="B2426" t="s">
        <v>120</v>
      </c>
      <c r="C2426">
        <v>7725</v>
      </c>
    </row>
    <row r="2427" spans="1:3" x14ac:dyDescent="0.3">
      <c r="A2427" t="s">
        <v>17</v>
      </c>
      <c r="B2427">
        <v>173</v>
      </c>
      <c r="C2427">
        <v>7725</v>
      </c>
    </row>
    <row r="2428" spans="1:3" x14ac:dyDescent="0.3">
      <c r="A2428" t="s">
        <v>18</v>
      </c>
      <c r="B2428">
        <v>26</v>
      </c>
      <c r="C2428">
        <v>7725</v>
      </c>
    </row>
    <row r="2429" spans="1:3" x14ac:dyDescent="0.3">
      <c r="A2429" t="s">
        <v>19</v>
      </c>
      <c r="B2429">
        <v>255</v>
      </c>
      <c r="C2429">
        <v>7725</v>
      </c>
    </row>
    <row r="2430" spans="1:3" x14ac:dyDescent="0.3">
      <c r="A2430" t="s">
        <v>20</v>
      </c>
      <c r="B2430">
        <v>35</v>
      </c>
      <c r="C2430">
        <v>7725</v>
      </c>
    </row>
    <row r="2431" spans="1:3" x14ac:dyDescent="0.3">
      <c r="A2431" t="s">
        <v>21</v>
      </c>
      <c r="B2431">
        <v>71</v>
      </c>
      <c r="C2431">
        <v>7725</v>
      </c>
    </row>
    <row r="2432" spans="1:3" x14ac:dyDescent="0.3">
      <c r="A2432" t="s">
        <v>22</v>
      </c>
      <c r="B2432">
        <v>81</v>
      </c>
      <c r="C2432">
        <v>7725</v>
      </c>
    </row>
    <row r="2433" spans="1:3" x14ac:dyDescent="0.3">
      <c r="A2433" t="s">
        <v>25</v>
      </c>
      <c r="B2433" t="s">
        <v>121</v>
      </c>
      <c r="C2433">
        <v>7725</v>
      </c>
    </row>
    <row r="2434" spans="1:3" x14ac:dyDescent="0.3">
      <c r="A2434" t="s">
        <v>7</v>
      </c>
      <c r="B2434" t="s">
        <v>50</v>
      </c>
      <c r="C2434">
        <v>375</v>
      </c>
    </row>
    <row r="2435" spans="1:3" x14ac:dyDescent="0.3">
      <c r="A2435" t="s">
        <v>17</v>
      </c>
      <c r="B2435">
        <v>516</v>
      </c>
      <c r="C2435">
        <v>375</v>
      </c>
    </row>
    <row r="2436" spans="1:3" x14ac:dyDescent="0.3">
      <c r="A2436" t="s">
        <v>18</v>
      </c>
      <c r="B2436">
        <v>56</v>
      </c>
      <c r="C2436">
        <v>375</v>
      </c>
    </row>
    <row r="2437" spans="1:3" x14ac:dyDescent="0.3">
      <c r="A2437" t="s">
        <v>19</v>
      </c>
      <c r="B2437">
        <v>449</v>
      </c>
      <c r="C2437">
        <v>375</v>
      </c>
    </row>
    <row r="2438" spans="1:3" x14ac:dyDescent="0.3">
      <c r="A2438" t="s">
        <v>20</v>
      </c>
      <c r="B2438">
        <v>86</v>
      </c>
      <c r="C2438">
        <v>375</v>
      </c>
    </row>
    <row r="2439" spans="1:3" x14ac:dyDescent="0.3">
      <c r="A2439" t="s">
        <v>21</v>
      </c>
      <c r="B2439">
        <v>33</v>
      </c>
      <c r="C2439">
        <v>375</v>
      </c>
    </row>
    <row r="2440" spans="1:3" x14ac:dyDescent="0.3">
      <c r="A2440" t="s">
        <v>22</v>
      </c>
      <c r="B2440">
        <v>16</v>
      </c>
      <c r="C2440">
        <v>375</v>
      </c>
    </row>
    <row r="2441" spans="1:3" x14ac:dyDescent="0.3">
      <c r="A2441" t="s">
        <v>25</v>
      </c>
      <c r="B2441" t="s">
        <v>122</v>
      </c>
      <c r="C2441">
        <v>375</v>
      </c>
    </row>
    <row r="2442" spans="1:3" x14ac:dyDescent="0.3">
      <c r="A2442" t="s">
        <v>7</v>
      </c>
      <c r="B2442" t="s">
        <v>120</v>
      </c>
      <c r="C2442">
        <v>2147</v>
      </c>
    </row>
    <row r="2443" spans="1:3" x14ac:dyDescent="0.3">
      <c r="A2443" t="s">
        <v>17</v>
      </c>
      <c r="B2443">
        <v>736</v>
      </c>
      <c r="C2443">
        <v>2147</v>
      </c>
    </row>
    <row r="2444" spans="1:3" x14ac:dyDescent="0.3">
      <c r="A2444" t="s">
        <v>18</v>
      </c>
      <c r="B2444">
        <v>63</v>
      </c>
      <c r="C2444">
        <v>2147</v>
      </c>
    </row>
    <row r="2445" spans="1:3" x14ac:dyDescent="0.3">
      <c r="A2445" t="s">
        <v>19</v>
      </c>
      <c r="B2445">
        <v>946</v>
      </c>
      <c r="C2445">
        <v>2147</v>
      </c>
    </row>
    <row r="2446" spans="1:3" x14ac:dyDescent="0.3">
      <c r="A2446" t="s">
        <v>20</v>
      </c>
      <c r="B2446">
        <v>219</v>
      </c>
      <c r="C2446">
        <v>2147</v>
      </c>
    </row>
    <row r="2447" spans="1:3" x14ac:dyDescent="0.3">
      <c r="A2447" t="s">
        <v>21</v>
      </c>
      <c r="B2447">
        <v>189</v>
      </c>
      <c r="C2447">
        <v>2147</v>
      </c>
    </row>
    <row r="2448" spans="1:3" x14ac:dyDescent="0.3">
      <c r="A2448" t="s">
        <v>22</v>
      </c>
      <c r="B2448">
        <v>126</v>
      </c>
      <c r="C2448">
        <v>2147</v>
      </c>
    </row>
    <row r="2449" spans="1:3" x14ac:dyDescent="0.3">
      <c r="A2449" t="s">
        <v>25</v>
      </c>
      <c r="B2449" t="s">
        <v>121</v>
      </c>
      <c r="C2449">
        <v>2147</v>
      </c>
    </row>
    <row r="2450" spans="1:3" x14ac:dyDescent="0.3">
      <c r="A2450" t="s">
        <v>7</v>
      </c>
      <c r="B2450" t="s">
        <v>120</v>
      </c>
      <c r="C2450">
        <v>10925</v>
      </c>
    </row>
    <row r="2451" spans="1:3" x14ac:dyDescent="0.3">
      <c r="A2451" t="s">
        <v>17</v>
      </c>
      <c r="B2451">
        <v>255</v>
      </c>
      <c r="C2451">
        <v>10925</v>
      </c>
    </row>
    <row r="2452" spans="1:3" x14ac:dyDescent="0.3">
      <c r="A2452" t="s">
        <v>18</v>
      </c>
      <c r="B2452">
        <v>31</v>
      </c>
      <c r="C2452">
        <v>10925</v>
      </c>
    </row>
    <row r="2453" spans="1:3" x14ac:dyDescent="0.3">
      <c r="A2453" t="s">
        <v>19</v>
      </c>
      <c r="B2453">
        <v>446</v>
      </c>
      <c r="C2453">
        <v>10925</v>
      </c>
    </row>
    <row r="2454" spans="1:3" x14ac:dyDescent="0.3">
      <c r="A2454" t="s">
        <v>20</v>
      </c>
      <c r="B2454">
        <v>40</v>
      </c>
      <c r="C2454">
        <v>10925</v>
      </c>
    </row>
    <row r="2455" spans="1:3" x14ac:dyDescent="0.3">
      <c r="A2455" t="s">
        <v>21</v>
      </c>
      <c r="B2455">
        <v>56</v>
      </c>
      <c r="C2455">
        <v>10925</v>
      </c>
    </row>
    <row r="2456" spans="1:3" x14ac:dyDescent="0.3">
      <c r="A2456" t="s">
        <v>22</v>
      </c>
      <c r="B2456">
        <v>175</v>
      </c>
      <c r="C2456">
        <v>10925</v>
      </c>
    </row>
    <row r="2457" spans="1:3" x14ac:dyDescent="0.3">
      <c r="A2457" t="s">
        <v>25</v>
      </c>
      <c r="B2457" t="s">
        <v>121</v>
      </c>
      <c r="C2457">
        <v>10925</v>
      </c>
    </row>
    <row r="2458" spans="1:3" x14ac:dyDescent="0.3">
      <c r="A2458" t="s">
        <v>7</v>
      </c>
      <c r="B2458" t="s">
        <v>50</v>
      </c>
      <c r="C2458">
        <v>4138</v>
      </c>
    </row>
    <row r="2459" spans="1:3" x14ac:dyDescent="0.3">
      <c r="A2459" t="s">
        <v>17</v>
      </c>
      <c r="B2459">
        <v>411</v>
      </c>
      <c r="C2459">
        <v>4138</v>
      </c>
    </row>
    <row r="2460" spans="1:3" x14ac:dyDescent="0.3">
      <c r="A2460" t="s">
        <v>18</v>
      </c>
      <c r="B2460">
        <v>106</v>
      </c>
      <c r="C2460">
        <v>4138</v>
      </c>
    </row>
    <row r="2461" spans="1:3" x14ac:dyDescent="0.3">
      <c r="A2461" t="s">
        <v>19</v>
      </c>
      <c r="B2461">
        <v>147</v>
      </c>
      <c r="C2461">
        <v>4138</v>
      </c>
    </row>
    <row r="2462" spans="1:3" x14ac:dyDescent="0.3">
      <c r="A2462" t="s">
        <v>20</v>
      </c>
      <c r="B2462">
        <v>54</v>
      </c>
      <c r="C2462">
        <v>4138</v>
      </c>
    </row>
    <row r="2463" spans="1:3" x14ac:dyDescent="0.3">
      <c r="A2463" t="s">
        <v>21</v>
      </c>
      <c r="B2463">
        <v>115</v>
      </c>
      <c r="C2463">
        <v>4138</v>
      </c>
    </row>
    <row r="2464" spans="1:3" x14ac:dyDescent="0.3">
      <c r="A2464" t="s">
        <v>22</v>
      </c>
      <c r="B2464">
        <v>66</v>
      </c>
      <c r="C2464">
        <v>4138</v>
      </c>
    </row>
    <row r="2465" spans="1:3" x14ac:dyDescent="0.3">
      <c r="A2465" t="s">
        <v>25</v>
      </c>
      <c r="B2465" t="s">
        <v>121</v>
      </c>
      <c r="C2465">
        <v>4138</v>
      </c>
    </row>
    <row r="2466" spans="1:3" x14ac:dyDescent="0.3">
      <c r="A2466" t="s">
        <v>7</v>
      </c>
      <c r="B2466" t="s">
        <v>120</v>
      </c>
      <c r="C2466">
        <v>10479</v>
      </c>
    </row>
    <row r="2467" spans="1:3" x14ac:dyDescent="0.3">
      <c r="A2467" t="s">
        <v>17</v>
      </c>
      <c r="B2467">
        <v>749</v>
      </c>
      <c r="C2467">
        <v>10479</v>
      </c>
    </row>
    <row r="2468" spans="1:3" x14ac:dyDescent="0.3">
      <c r="A2468" t="s">
        <v>18</v>
      </c>
      <c r="B2468">
        <v>40</v>
      </c>
      <c r="C2468">
        <v>10479</v>
      </c>
    </row>
    <row r="2469" spans="1:3" x14ac:dyDescent="0.3">
      <c r="A2469" t="s">
        <v>19</v>
      </c>
      <c r="B2469">
        <v>294</v>
      </c>
      <c r="C2469">
        <v>10479</v>
      </c>
    </row>
    <row r="2470" spans="1:3" x14ac:dyDescent="0.3">
      <c r="A2470" t="s">
        <v>20</v>
      </c>
      <c r="B2470">
        <v>121</v>
      </c>
      <c r="C2470">
        <v>10479</v>
      </c>
    </row>
    <row r="2471" spans="1:3" x14ac:dyDescent="0.3">
      <c r="A2471" t="s">
        <v>21</v>
      </c>
      <c r="B2471">
        <v>160</v>
      </c>
      <c r="C2471">
        <v>10479</v>
      </c>
    </row>
    <row r="2472" spans="1:3" x14ac:dyDescent="0.3">
      <c r="A2472" t="s">
        <v>22</v>
      </c>
      <c r="B2472">
        <v>147</v>
      </c>
      <c r="C2472">
        <v>10479</v>
      </c>
    </row>
    <row r="2473" spans="1:3" x14ac:dyDescent="0.3">
      <c r="A2473" t="s">
        <v>25</v>
      </c>
      <c r="B2473" t="s">
        <v>121</v>
      </c>
      <c r="C2473">
        <v>10479</v>
      </c>
    </row>
    <row r="2474" spans="1:3" x14ac:dyDescent="0.3">
      <c r="A2474" t="s">
        <v>7</v>
      </c>
      <c r="B2474" t="s">
        <v>120</v>
      </c>
      <c r="C2474">
        <v>10590</v>
      </c>
    </row>
    <row r="2475" spans="1:3" x14ac:dyDescent="0.3">
      <c r="A2475" t="s">
        <v>17</v>
      </c>
      <c r="B2475">
        <v>794</v>
      </c>
      <c r="C2475">
        <v>10590</v>
      </c>
    </row>
    <row r="2476" spans="1:3" x14ac:dyDescent="0.3">
      <c r="A2476" t="s">
        <v>18</v>
      </c>
      <c r="B2476">
        <v>73</v>
      </c>
      <c r="C2476">
        <v>10590</v>
      </c>
    </row>
    <row r="2477" spans="1:3" x14ac:dyDescent="0.3">
      <c r="A2477" t="s">
        <v>19</v>
      </c>
      <c r="B2477">
        <v>573</v>
      </c>
      <c r="C2477">
        <v>10590</v>
      </c>
    </row>
    <row r="2478" spans="1:3" x14ac:dyDescent="0.3">
      <c r="A2478" t="s">
        <v>20</v>
      </c>
      <c r="B2478">
        <v>0</v>
      </c>
      <c r="C2478">
        <v>10590</v>
      </c>
    </row>
    <row r="2479" spans="1:3" x14ac:dyDescent="0.3">
      <c r="A2479" t="s">
        <v>21</v>
      </c>
      <c r="B2479">
        <v>29</v>
      </c>
      <c r="C2479">
        <v>10590</v>
      </c>
    </row>
    <row r="2480" spans="1:3" x14ac:dyDescent="0.3">
      <c r="A2480" t="s">
        <v>22</v>
      </c>
      <c r="B2480">
        <v>14</v>
      </c>
      <c r="C2480">
        <v>10590</v>
      </c>
    </row>
    <row r="2481" spans="1:3" x14ac:dyDescent="0.3">
      <c r="A2481" t="s">
        <v>25</v>
      </c>
      <c r="B2481" t="s">
        <v>121</v>
      </c>
      <c r="C2481">
        <v>10590</v>
      </c>
    </row>
    <row r="2482" spans="1:3" x14ac:dyDescent="0.3">
      <c r="A2482" t="s">
        <v>7</v>
      </c>
      <c r="B2482" t="s">
        <v>120</v>
      </c>
      <c r="C2482">
        <v>10858</v>
      </c>
    </row>
    <row r="2483" spans="1:3" x14ac:dyDescent="0.3">
      <c r="A2483" t="s">
        <v>17</v>
      </c>
      <c r="B2483">
        <v>355</v>
      </c>
      <c r="C2483">
        <v>10858</v>
      </c>
    </row>
    <row r="2484" spans="1:3" x14ac:dyDescent="0.3">
      <c r="A2484" t="s">
        <v>18</v>
      </c>
      <c r="B2484">
        <v>30</v>
      </c>
      <c r="C2484">
        <v>10858</v>
      </c>
    </row>
    <row r="2485" spans="1:3" x14ac:dyDescent="0.3">
      <c r="A2485" t="s">
        <v>19</v>
      </c>
      <c r="B2485">
        <v>177</v>
      </c>
      <c r="C2485">
        <v>10858</v>
      </c>
    </row>
    <row r="2486" spans="1:3" x14ac:dyDescent="0.3">
      <c r="A2486" t="s">
        <v>20</v>
      </c>
      <c r="B2486">
        <v>90</v>
      </c>
      <c r="C2486">
        <v>10858</v>
      </c>
    </row>
    <row r="2487" spans="1:3" x14ac:dyDescent="0.3">
      <c r="A2487" t="s">
        <v>21</v>
      </c>
      <c r="B2487">
        <v>138</v>
      </c>
      <c r="C2487">
        <v>10858</v>
      </c>
    </row>
    <row r="2488" spans="1:3" x14ac:dyDescent="0.3">
      <c r="A2488" t="s">
        <v>22</v>
      </c>
      <c r="B2488">
        <v>30</v>
      </c>
      <c r="C2488">
        <v>10858</v>
      </c>
    </row>
    <row r="2489" spans="1:3" x14ac:dyDescent="0.3">
      <c r="A2489" t="s">
        <v>25</v>
      </c>
      <c r="B2489" t="s">
        <v>123</v>
      </c>
      <c r="C2489">
        <v>10858</v>
      </c>
    </row>
    <row r="2490" spans="1:3" x14ac:dyDescent="0.3">
      <c r="A2490" t="s">
        <v>7</v>
      </c>
      <c r="B2490" t="s">
        <v>50</v>
      </c>
      <c r="C2490">
        <v>3507</v>
      </c>
    </row>
    <row r="2491" spans="1:3" x14ac:dyDescent="0.3">
      <c r="A2491" t="s">
        <v>17</v>
      </c>
      <c r="B2491">
        <v>676</v>
      </c>
      <c r="C2491">
        <v>3507</v>
      </c>
    </row>
    <row r="2492" spans="1:3" x14ac:dyDescent="0.3">
      <c r="A2492" t="s">
        <v>18</v>
      </c>
      <c r="B2492">
        <v>161</v>
      </c>
      <c r="C2492">
        <v>3507</v>
      </c>
    </row>
    <row r="2493" spans="1:3" x14ac:dyDescent="0.3">
      <c r="A2493" t="s">
        <v>19</v>
      </c>
      <c r="B2493">
        <v>426</v>
      </c>
      <c r="C2493">
        <v>3507</v>
      </c>
    </row>
    <row r="2494" spans="1:3" x14ac:dyDescent="0.3">
      <c r="A2494" t="s">
        <v>20</v>
      </c>
      <c r="B2494">
        <v>210</v>
      </c>
      <c r="C2494">
        <v>3507</v>
      </c>
    </row>
    <row r="2495" spans="1:3" x14ac:dyDescent="0.3">
      <c r="A2495" t="s">
        <v>21</v>
      </c>
      <c r="B2495">
        <v>44</v>
      </c>
      <c r="C2495">
        <v>3507</v>
      </c>
    </row>
    <row r="2496" spans="1:3" x14ac:dyDescent="0.3">
      <c r="A2496" t="s">
        <v>22</v>
      </c>
      <c r="B2496">
        <v>58</v>
      </c>
      <c r="C2496">
        <v>3507</v>
      </c>
    </row>
    <row r="2497" spans="1:3" x14ac:dyDescent="0.3">
      <c r="A2497" t="s">
        <v>25</v>
      </c>
      <c r="B2497" t="s">
        <v>122</v>
      </c>
      <c r="C2497">
        <v>3507</v>
      </c>
    </row>
    <row r="2498" spans="1:3" x14ac:dyDescent="0.3">
      <c r="A2498" t="s">
        <v>7</v>
      </c>
      <c r="B2498" t="s">
        <v>120</v>
      </c>
      <c r="C2498">
        <v>7022</v>
      </c>
    </row>
    <row r="2499" spans="1:3" x14ac:dyDescent="0.3">
      <c r="A2499" t="s">
        <v>17</v>
      </c>
      <c r="B2499">
        <v>739</v>
      </c>
      <c r="C2499">
        <v>7022</v>
      </c>
    </row>
    <row r="2500" spans="1:3" x14ac:dyDescent="0.3">
      <c r="A2500" t="s">
        <v>18</v>
      </c>
      <c r="B2500">
        <v>107</v>
      </c>
      <c r="C2500">
        <v>7022</v>
      </c>
    </row>
    <row r="2501" spans="1:3" x14ac:dyDescent="0.3">
      <c r="A2501" t="s">
        <v>19</v>
      </c>
      <c r="B2501">
        <v>309</v>
      </c>
      <c r="C2501">
        <v>7022</v>
      </c>
    </row>
    <row r="2502" spans="1:3" x14ac:dyDescent="0.3">
      <c r="A2502" t="s">
        <v>20</v>
      </c>
      <c r="B2502">
        <v>140</v>
      </c>
      <c r="C2502">
        <v>7022</v>
      </c>
    </row>
    <row r="2503" spans="1:3" x14ac:dyDescent="0.3">
      <c r="A2503" t="s">
        <v>21</v>
      </c>
      <c r="B2503">
        <v>80</v>
      </c>
      <c r="C2503">
        <v>7022</v>
      </c>
    </row>
    <row r="2504" spans="1:3" x14ac:dyDescent="0.3">
      <c r="A2504" t="s">
        <v>22</v>
      </c>
      <c r="B2504">
        <v>35</v>
      </c>
      <c r="C2504">
        <v>7022</v>
      </c>
    </row>
    <row r="2505" spans="1:3" x14ac:dyDescent="0.3">
      <c r="A2505" t="s">
        <v>25</v>
      </c>
      <c r="B2505" t="s">
        <v>122</v>
      </c>
      <c r="C2505">
        <v>7022</v>
      </c>
    </row>
    <row r="2506" spans="1:3" x14ac:dyDescent="0.3">
      <c r="A2506" t="s">
        <v>7</v>
      </c>
      <c r="B2506" t="s">
        <v>50</v>
      </c>
      <c r="C2506">
        <v>9493</v>
      </c>
    </row>
    <row r="2507" spans="1:3" x14ac:dyDescent="0.3">
      <c r="A2507" t="s">
        <v>17</v>
      </c>
      <c r="B2507">
        <v>840</v>
      </c>
      <c r="C2507">
        <v>9493</v>
      </c>
    </row>
    <row r="2508" spans="1:3" x14ac:dyDescent="0.3">
      <c r="A2508" t="s">
        <v>18</v>
      </c>
      <c r="B2508">
        <v>53</v>
      </c>
      <c r="C2508">
        <v>9493</v>
      </c>
    </row>
    <row r="2509" spans="1:3" x14ac:dyDescent="0.3">
      <c r="A2509" t="s">
        <v>19</v>
      </c>
      <c r="B2509">
        <v>804</v>
      </c>
      <c r="C2509">
        <v>9493</v>
      </c>
    </row>
    <row r="2510" spans="1:3" x14ac:dyDescent="0.3">
      <c r="A2510" t="s">
        <v>20</v>
      </c>
      <c r="B2510">
        <v>23</v>
      </c>
      <c r="C2510">
        <v>9493</v>
      </c>
    </row>
    <row r="2511" spans="1:3" x14ac:dyDescent="0.3">
      <c r="A2511" t="s">
        <v>21</v>
      </c>
      <c r="B2511">
        <v>71</v>
      </c>
      <c r="C2511">
        <v>9493</v>
      </c>
    </row>
    <row r="2512" spans="1:3" x14ac:dyDescent="0.3">
      <c r="A2512" t="s">
        <v>22</v>
      </c>
      <c r="B2512">
        <v>17</v>
      </c>
      <c r="C2512">
        <v>9493</v>
      </c>
    </row>
    <row r="2513" spans="1:3" x14ac:dyDescent="0.3">
      <c r="A2513" t="s">
        <v>25</v>
      </c>
      <c r="B2513" t="s">
        <v>121</v>
      </c>
      <c r="C2513">
        <v>9493</v>
      </c>
    </row>
    <row r="2514" spans="1:3" x14ac:dyDescent="0.3">
      <c r="A2514" t="s">
        <v>7</v>
      </c>
      <c r="B2514" t="s">
        <v>50</v>
      </c>
      <c r="C2514">
        <v>2591</v>
      </c>
    </row>
    <row r="2515" spans="1:3" x14ac:dyDescent="0.3">
      <c r="A2515" t="s">
        <v>17</v>
      </c>
      <c r="B2515">
        <v>526</v>
      </c>
      <c r="C2515">
        <v>2591</v>
      </c>
    </row>
    <row r="2516" spans="1:3" x14ac:dyDescent="0.3">
      <c r="A2516" t="s">
        <v>18</v>
      </c>
      <c r="B2516">
        <v>35</v>
      </c>
      <c r="C2516">
        <v>2591</v>
      </c>
    </row>
    <row r="2517" spans="1:3" x14ac:dyDescent="0.3">
      <c r="A2517" t="s">
        <v>19</v>
      </c>
      <c r="B2517">
        <v>214</v>
      </c>
      <c r="C2517">
        <v>2591</v>
      </c>
    </row>
    <row r="2518" spans="1:3" x14ac:dyDescent="0.3">
      <c r="A2518" t="s">
        <v>20</v>
      </c>
      <c r="B2518">
        <v>69</v>
      </c>
      <c r="C2518">
        <v>2591</v>
      </c>
    </row>
    <row r="2519" spans="1:3" x14ac:dyDescent="0.3">
      <c r="A2519" t="s">
        <v>21</v>
      </c>
      <c r="B2519">
        <v>53</v>
      </c>
      <c r="C2519">
        <v>2591</v>
      </c>
    </row>
    <row r="2520" spans="1:3" x14ac:dyDescent="0.3">
      <c r="A2520" t="s">
        <v>22</v>
      </c>
      <c r="B2520">
        <v>35</v>
      </c>
      <c r="C2520">
        <v>2591</v>
      </c>
    </row>
    <row r="2521" spans="1:3" x14ac:dyDescent="0.3">
      <c r="A2521" t="s">
        <v>25</v>
      </c>
      <c r="B2521" t="s">
        <v>121</v>
      </c>
      <c r="C2521">
        <v>2591</v>
      </c>
    </row>
    <row r="2522" spans="1:3" x14ac:dyDescent="0.3">
      <c r="A2522" t="s">
        <v>7</v>
      </c>
      <c r="B2522" t="s">
        <v>120</v>
      </c>
      <c r="C2522">
        <v>2666</v>
      </c>
    </row>
    <row r="2523" spans="1:3" x14ac:dyDescent="0.3">
      <c r="A2523" t="s">
        <v>17</v>
      </c>
      <c r="B2523">
        <v>519</v>
      </c>
      <c r="C2523">
        <v>2666</v>
      </c>
    </row>
    <row r="2524" spans="1:3" x14ac:dyDescent="0.3">
      <c r="A2524" t="s">
        <v>18</v>
      </c>
      <c r="B2524">
        <v>50</v>
      </c>
      <c r="C2524">
        <v>2666</v>
      </c>
    </row>
    <row r="2525" spans="1:3" x14ac:dyDescent="0.3">
      <c r="A2525" t="s">
        <v>19</v>
      </c>
      <c r="B2525">
        <v>167</v>
      </c>
      <c r="C2525">
        <v>2666</v>
      </c>
    </row>
    <row r="2526" spans="1:3" x14ac:dyDescent="0.3">
      <c r="A2526" t="s">
        <v>20</v>
      </c>
      <c r="B2526">
        <v>130</v>
      </c>
      <c r="C2526">
        <v>2666</v>
      </c>
    </row>
    <row r="2527" spans="1:3" x14ac:dyDescent="0.3">
      <c r="A2527" t="s">
        <v>21</v>
      </c>
      <c r="B2527">
        <v>0</v>
      </c>
      <c r="C2527">
        <v>2666</v>
      </c>
    </row>
    <row r="2528" spans="1:3" x14ac:dyDescent="0.3">
      <c r="A2528" t="s">
        <v>22</v>
      </c>
      <c r="B2528">
        <v>41</v>
      </c>
      <c r="C2528">
        <v>2666</v>
      </c>
    </row>
    <row r="2529" spans="1:3" x14ac:dyDescent="0.3">
      <c r="A2529" t="s">
        <v>25</v>
      </c>
      <c r="B2529" t="s">
        <v>123</v>
      </c>
      <c r="C2529">
        <v>2666</v>
      </c>
    </row>
    <row r="2530" spans="1:3" x14ac:dyDescent="0.3">
      <c r="A2530" t="s">
        <v>7</v>
      </c>
      <c r="B2530" t="s">
        <v>120</v>
      </c>
      <c r="C2530">
        <v>4149</v>
      </c>
    </row>
    <row r="2531" spans="1:3" x14ac:dyDescent="0.3">
      <c r="A2531" t="s">
        <v>17</v>
      </c>
      <c r="B2531">
        <v>586</v>
      </c>
      <c r="C2531">
        <v>4149</v>
      </c>
    </row>
    <row r="2532" spans="1:3" x14ac:dyDescent="0.3">
      <c r="A2532" t="s">
        <v>18</v>
      </c>
      <c r="B2532">
        <v>66</v>
      </c>
      <c r="C2532">
        <v>4149</v>
      </c>
    </row>
    <row r="2533" spans="1:3" x14ac:dyDescent="0.3">
      <c r="A2533" t="s">
        <v>19</v>
      </c>
      <c r="B2533">
        <v>653</v>
      </c>
      <c r="C2533">
        <v>4149</v>
      </c>
    </row>
    <row r="2534" spans="1:3" x14ac:dyDescent="0.3">
      <c r="A2534" t="s">
        <v>20</v>
      </c>
      <c r="B2534">
        <v>17</v>
      </c>
      <c r="C2534">
        <v>4149</v>
      </c>
    </row>
    <row r="2535" spans="1:3" x14ac:dyDescent="0.3">
      <c r="A2535" t="s">
        <v>21</v>
      </c>
      <c r="B2535">
        <v>0</v>
      </c>
      <c r="C2535">
        <v>4149</v>
      </c>
    </row>
    <row r="2536" spans="1:3" x14ac:dyDescent="0.3">
      <c r="A2536" t="s">
        <v>22</v>
      </c>
      <c r="B2536">
        <v>26</v>
      </c>
      <c r="C2536">
        <v>4149</v>
      </c>
    </row>
    <row r="2537" spans="1:3" x14ac:dyDescent="0.3">
      <c r="A2537" t="s">
        <v>25</v>
      </c>
      <c r="B2537" t="s">
        <v>121</v>
      </c>
      <c r="C2537">
        <v>4149</v>
      </c>
    </row>
    <row r="2538" spans="1:3" x14ac:dyDescent="0.3">
      <c r="A2538" t="s">
        <v>7</v>
      </c>
      <c r="B2538" t="s">
        <v>120</v>
      </c>
      <c r="C2538">
        <v>4998</v>
      </c>
    </row>
    <row r="2539" spans="1:3" x14ac:dyDescent="0.3">
      <c r="A2539" t="s">
        <v>17</v>
      </c>
      <c r="B2539">
        <v>292</v>
      </c>
      <c r="C2539">
        <v>4998</v>
      </c>
    </row>
    <row r="2540" spans="1:3" x14ac:dyDescent="0.3">
      <c r="A2540" t="s">
        <v>18</v>
      </c>
      <c r="B2540">
        <v>30</v>
      </c>
      <c r="C2540">
        <v>4998</v>
      </c>
    </row>
    <row r="2541" spans="1:3" x14ac:dyDescent="0.3">
      <c r="A2541" t="s">
        <v>19</v>
      </c>
      <c r="B2541">
        <v>415</v>
      </c>
      <c r="C2541">
        <v>4998</v>
      </c>
    </row>
    <row r="2542" spans="1:3" x14ac:dyDescent="0.3">
      <c r="A2542" t="s">
        <v>20</v>
      </c>
      <c r="B2542">
        <v>63</v>
      </c>
      <c r="C2542">
        <v>4998</v>
      </c>
    </row>
    <row r="2543" spans="1:3" x14ac:dyDescent="0.3">
      <c r="A2543" t="s">
        <v>21</v>
      </c>
      <c r="B2543">
        <v>33</v>
      </c>
      <c r="C2543">
        <v>4998</v>
      </c>
    </row>
    <row r="2544" spans="1:3" x14ac:dyDescent="0.3">
      <c r="A2544" t="s">
        <v>22</v>
      </c>
      <c r="B2544">
        <v>200</v>
      </c>
      <c r="C2544">
        <v>4998</v>
      </c>
    </row>
    <row r="2545" spans="1:3" x14ac:dyDescent="0.3">
      <c r="A2545" t="s">
        <v>25</v>
      </c>
      <c r="B2545" t="s">
        <v>121</v>
      </c>
      <c r="C2545">
        <v>4998</v>
      </c>
    </row>
    <row r="2546" spans="1:3" x14ac:dyDescent="0.3">
      <c r="A2546" t="s">
        <v>7</v>
      </c>
      <c r="B2546" t="s">
        <v>120</v>
      </c>
      <c r="C2546">
        <v>7321</v>
      </c>
    </row>
    <row r="2547" spans="1:3" x14ac:dyDescent="0.3">
      <c r="A2547" t="s">
        <v>17</v>
      </c>
      <c r="B2547">
        <v>292</v>
      </c>
      <c r="C2547">
        <v>7321</v>
      </c>
    </row>
    <row r="2548" spans="1:3" x14ac:dyDescent="0.3">
      <c r="A2548" t="s">
        <v>18</v>
      </c>
      <c r="B2548">
        <v>30</v>
      </c>
      <c r="C2548">
        <v>7321</v>
      </c>
    </row>
    <row r="2549" spans="1:3" x14ac:dyDescent="0.3">
      <c r="A2549" t="s">
        <v>19</v>
      </c>
      <c r="B2549">
        <v>415</v>
      </c>
      <c r="C2549">
        <v>7321</v>
      </c>
    </row>
    <row r="2550" spans="1:3" x14ac:dyDescent="0.3">
      <c r="A2550" t="s">
        <v>20</v>
      </c>
      <c r="B2550">
        <v>63</v>
      </c>
      <c r="C2550">
        <v>7321</v>
      </c>
    </row>
    <row r="2551" spans="1:3" x14ac:dyDescent="0.3">
      <c r="A2551" t="s">
        <v>21</v>
      </c>
      <c r="B2551">
        <v>33</v>
      </c>
      <c r="C2551">
        <v>7321</v>
      </c>
    </row>
    <row r="2552" spans="1:3" x14ac:dyDescent="0.3">
      <c r="A2552" t="s">
        <v>22</v>
      </c>
      <c r="B2552">
        <v>200</v>
      </c>
      <c r="C2552">
        <v>7321</v>
      </c>
    </row>
    <row r="2553" spans="1:3" x14ac:dyDescent="0.3">
      <c r="A2553" t="s">
        <v>25</v>
      </c>
      <c r="B2553" t="s">
        <v>121</v>
      </c>
      <c r="C2553">
        <v>7321</v>
      </c>
    </row>
    <row r="2554" spans="1:3" x14ac:dyDescent="0.3">
      <c r="A2554" t="s">
        <v>7</v>
      </c>
      <c r="B2554" t="s">
        <v>120</v>
      </c>
      <c r="C2554">
        <v>3422</v>
      </c>
    </row>
    <row r="2555" spans="1:3" x14ac:dyDescent="0.3">
      <c r="A2555" t="s">
        <v>17</v>
      </c>
      <c r="B2555">
        <v>1115</v>
      </c>
      <c r="C2555">
        <v>3422</v>
      </c>
    </row>
    <row r="2556" spans="1:3" x14ac:dyDescent="0.3">
      <c r="A2556" t="s">
        <v>18</v>
      </c>
      <c r="B2556">
        <v>12</v>
      </c>
      <c r="C2556">
        <v>3422</v>
      </c>
    </row>
    <row r="2557" spans="1:3" x14ac:dyDescent="0.3">
      <c r="A2557" t="s">
        <v>19</v>
      </c>
      <c r="B2557">
        <v>128</v>
      </c>
      <c r="C2557">
        <v>3422</v>
      </c>
    </row>
    <row r="2558" spans="1:3" x14ac:dyDescent="0.3">
      <c r="A2558" t="s">
        <v>20</v>
      </c>
      <c r="B2558">
        <v>33</v>
      </c>
      <c r="C2558">
        <v>3422</v>
      </c>
    </row>
    <row r="2559" spans="1:3" x14ac:dyDescent="0.3">
      <c r="A2559" t="s">
        <v>21</v>
      </c>
      <c r="B2559">
        <v>12</v>
      </c>
      <c r="C2559">
        <v>3422</v>
      </c>
    </row>
    <row r="2560" spans="1:3" x14ac:dyDescent="0.3">
      <c r="A2560" t="s">
        <v>22</v>
      </c>
      <c r="B2560">
        <v>76</v>
      </c>
      <c r="C2560">
        <v>3422</v>
      </c>
    </row>
    <row r="2561" spans="1:3" x14ac:dyDescent="0.3">
      <c r="A2561" t="s">
        <v>25</v>
      </c>
      <c r="B2561" t="s">
        <v>122</v>
      </c>
      <c r="C2561">
        <v>3422</v>
      </c>
    </row>
    <row r="2562" spans="1:3" x14ac:dyDescent="0.3">
      <c r="A2562" t="s">
        <v>7</v>
      </c>
      <c r="B2562" t="s">
        <v>50</v>
      </c>
      <c r="C2562">
        <v>146</v>
      </c>
    </row>
    <row r="2563" spans="1:3" x14ac:dyDescent="0.3">
      <c r="A2563" t="s">
        <v>17</v>
      </c>
      <c r="B2563">
        <v>760</v>
      </c>
      <c r="C2563">
        <v>146</v>
      </c>
    </row>
    <row r="2564" spans="1:3" x14ac:dyDescent="0.3">
      <c r="A2564" t="s">
        <v>18</v>
      </c>
      <c r="B2564">
        <v>53</v>
      </c>
      <c r="C2564">
        <v>146</v>
      </c>
    </row>
    <row r="2565" spans="1:3" x14ac:dyDescent="0.3">
      <c r="A2565" t="s">
        <v>19</v>
      </c>
      <c r="B2565">
        <v>400</v>
      </c>
      <c r="C2565">
        <v>146</v>
      </c>
    </row>
    <row r="2566" spans="1:3" x14ac:dyDescent="0.3">
      <c r="A2566" t="s">
        <v>20</v>
      </c>
      <c r="B2566">
        <v>17</v>
      </c>
      <c r="C2566">
        <v>146</v>
      </c>
    </row>
    <row r="2567" spans="1:3" x14ac:dyDescent="0.3">
      <c r="A2567" t="s">
        <v>21</v>
      </c>
      <c r="B2567">
        <v>93</v>
      </c>
      <c r="C2567">
        <v>146</v>
      </c>
    </row>
    <row r="2568" spans="1:3" x14ac:dyDescent="0.3">
      <c r="A2568" t="s">
        <v>22</v>
      </c>
      <c r="B2568">
        <v>0</v>
      </c>
      <c r="C2568">
        <v>146</v>
      </c>
    </row>
    <row r="2569" spans="1:3" x14ac:dyDescent="0.3">
      <c r="A2569" t="s">
        <v>25</v>
      </c>
      <c r="B2569" t="s">
        <v>121</v>
      </c>
      <c r="C2569">
        <v>146</v>
      </c>
    </row>
    <row r="2570" spans="1:3" x14ac:dyDescent="0.3">
      <c r="A2570" t="s">
        <v>7</v>
      </c>
      <c r="B2570" t="s">
        <v>120</v>
      </c>
      <c r="C2570">
        <v>10965</v>
      </c>
    </row>
    <row r="2571" spans="1:3" x14ac:dyDescent="0.3">
      <c r="A2571" t="s">
        <v>17</v>
      </c>
      <c r="B2571">
        <v>983</v>
      </c>
      <c r="C2571">
        <v>10965</v>
      </c>
    </row>
    <row r="2572" spans="1:3" x14ac:dyDescent="0.3">
      <c r="A2572" t="s">
        <v>18</v>
      </c>
      <c r="B2572">
        <v>20</v>
      </c>
      <c r="C2572">
        <v>10965</v>
      </c>
    </row>
    <row r="2573" spans="1:3" x14ac:dyDescent="0.3">
      <c r="A2573" t="s">
        <v>19</v>
      </c>
      <c r="B2573">
        <v>389</v>
      </c>
      <c r="C2573">
        <v>10965</v>
      </c>
    </row>
    <row r="2574" spans="1:3" x14ac:dyDescent="0.3">
      <c r="A2574" t="s">
        <v>20</v>
      </c>
      <c r="B2574">
        <v>240</v>
      </c>
      <c r="C2574">
        <v>10965</v>
      </c>
    </row>
    <row r="2575" spans="1:3" x14ac:dyDescent="0.3">
      <c r="A2575" t="s">
        <v>21</v>
      </c>
      <c r="B2575">
        <v>50</v>
      </c>
      <c r="C2575">
        <v>10965</v>
      </c>
    </row>
    <row r="2576" spans="1:3" x14ac:dyDescent="0.3">
      <c r="A2576" t="s">
        <v>22</v>
      </c>
      <c r="B2576">
        <v>40</v>
      </c>
      <c r="C2576">
        <v>10965</v>
      </c>
    </row>
    <row r="2577" spans="1:3" x14ac:dyDescent="0.3">
      <c r="A2577" t="s">
        <v>25</v>
      </c>
      <c r="B2577" t="s">
        <v>121</v>
      </c>
      <c r="C2577">
        <v>10965</v>
      </c>
    </row>
    <row r="2578" spans="1:3" x14ac:dyDescent="0.3">
      <c r="A2578" t="s">
        <v>7</v>
      </c>
      <c r="B2578" t="s">
        <v>50</v>
      </c>
      <c r="C2578">
        <v>10424</v>
      </c>
    </row>
    <row r="2579" spans="1:3" x14ac:dyDescent="0.3">
      <c r="A2579" t="s">
        <v>17</v>
      </c>
      <c r="B2579">
        <v>265</v>
      </c>
      <c r="C2579">
        <v>10424</v>
      </c>
    </row>
    <row r="2580" spans="1:3" x14ac:dyDescent="0.3">
      <c r="A2580" t="s">
        <v>18</v>
      </c>
      <c r="B2580">
        <v>138</v>
      </c>
      <c r="C2580">
        <v>10424</v>
      </c>
    </row>
    <row r="2581" spans="1:3" x14ac:dyDescent="0.3">
      <c r="A2581" t="s">
        <v>19</v>
      </c>
      <c r="B2581">
        <v>553</v>
      </c>
      <c r="C2581">
        <v>10424</v>
      </c>
    </row>
    <row r="2582" spans="1:3" x14ac:dyDescent="0.3">
      <c r="A2582" t="s">
        <v>20</v>
      </c>
      <c r="B2582">
        <v>224</v>
      </c>
      <c r="C2582">
        <v>10424</v>
      </c>
    </row>
    <row r="2583" spans="1:3" x14ac:dyDescent="0.3">
      <c r="A2583" t="s">
        <v>21</v>
      </c>
      <c r="B2583">
        <v>23</v>
      </c>
      <c r="C2583">
        <v>10424</v>
      </c>
    </row>
    <row r="2584" spans="1:3" x14ac:dyDescent="0.3">
      <c r="A2584" t="s">
        <v>22</v>
      </c>
      <c r="B2584">
        <v>92</v>
      </c>
      <c r="C2584">
        <v>10424</v>
      </c>
    </row>
    <row r="2585" spans="1:3" x14ac:dyDescent="0.3">
      <c r="A2585" t="s">
        <v>25</v>
      </c>
      <c r="B2585" t="s">
        <v>121</v>
      </c>
      <c r="C2585">
        <v>10424</v>
      </c>
    </row>
    <row r="2586" spans="1:3" x14ac:dyDescent="0.3">
      <c r="A2586" t="s">
        <v>7</v>
      </c>
      <c r="B2586" t="s">
        <v>120</v>
      </c>
      <c r="C2586">
        <v>6200</v>
      </c>
    </row>
    <row r="2587" spans="1:3" x14ac:dyDescent="0.3">
      <c r="A2587" t="s">
        <v>17</v>
      </c>
      <c r="B2587">
        <v>340</v>
      </c>
      <c r="C2587">
        <v>6200</v>
      </c>
    </row>
    <row r="2588" spans="1:3" x14ac:dyDescent="0.3">
      <c r="A2588" t="s">
        <v>18</v>
      </c>
      <c r="B2588">
        <v>108</v>
      </c>
      <c r="C2588">
        <v>6200</v>
      </c>
    </row>
    <row r="2589" spans="1:3" x14ac:dyDescent="0.3">
      <c r="A2589" t="s">
        <v>19</v>
      </c>
      <c r="B2589">
        <v>185</v>
      </c>
      <c r="C2589">
        <v>6200</v>
      </c>
    </row>
    <row r="2590" spans="1:3" x14ac:dyDescent="0.3">
      <c r="A2590" t="s">
        <v>20</v>
      </c>
      <c r="B2590">
        <v>130</v>
      </c>
      <c r="C2590">
        <v>6200</v>
      </c>
    </row>
    <row r="2591" spans="1:3" x14ac:dyDescent="0.3">
      <c r="A2591" t="s">
        <v>21</v>
      </c>
      <c r="B2591">
        <v>38</v>
      </c>
      <c r="C2591">
        <v>6200</v>
      </c>
    </row>
    <row r="2592" spans="1:3" x14ac:dyDescent="0.3">
      <c r="A2592" t="s">
        <v>22</v>
      </c>
      <c r="B2592">
        <v>100</v>
      </c>
      <c r="C2592">
        <v>6200</v>
      </c>
    </row>
    <row r="2593" spans="1:3" x14ac:dyDescent="0.3">
      <c r="A2593" t="s">
        <v>25</v>
      </c>
      <c r="B2593" t="s">
        <v>121</v>
      </c>
      <c r="C2593">
        <v>6200</v>
      </c>
    </row>
    <row r="2594" spans="1:3" x14ac:dyDescent="0.3">
      <c r="A2594" t="s">
        <v>7</v>
      </c>
      <c r="B2594" t="s">
        <v>120</v>
      </c>
      <c r="C2594">
        <v>7106</v>
      </c>
    </row>
    <row r="2595" spans="1:3" x14ac:dyDescent="0.3">
      <c r="A2595" t="s">
        <v>17</v>
      </c>
      <c r="B2595">
        <v>483</v>
      </c>
      <c r="C2595">
        <v>7106</v>
      </c>
    </row>
    <row r="2596" spans="1:3" x14ac:dyDescent="0.3">
      <c r="A2596" t="s">
        <v>18</v>
      </c>
      <c r="B2596">
        <v>0</v>
      </c>
      <c r="C2596">
        <v>7106</v>
      </c>
    </row>
    <row r="2597" spans="1:3" x14ac:dyDescent="0.3">
      <c r="A2597" t="s">
        <v>19</v>
      </c>
      <c r="B2597">
        <v>591</v>
      </c>
      <c r="C2597">
        <v>7106</v>
      </c>
    </row>
    <row r="2598" spans="1:3" x14ac:dyDescent="0.3">
      <c r="A2598" t="s">
        <v>20</v>
      </c>
      <c r="B2598">
        <v>156</v>
      </c>
      <c r="C2598">
        <v>7106</v>
      </c>
    </row>
    <row r="2599" spans="1:3" x14ac:dyDescent="0.3">
      <c r="A2599" t="s">
        <v>21</v>
      </c>
      <c r="B2599">
        <v>0</v>
      </c>
      <c r="C2599">
        <v>7106</v>
      </c>
    </row>
    <row r="2600" spans="1:3" x14ac:dyDescent="0.3">
      <c r="A2600" t="s">
        <v>22</v>
      </c>
      <c r="B2600">
        <v>12</v>
      </c>
      <c r="C2600">
        <v>7106</v>
      </c>
    </row>
    <row r="2601" spans="1:3" x14ac:dyDescent="0.3">
      <c r="A2601" t="s">
        <v>25</v>
      </c>
      <c r="B2601" t="s">
        <v>121</v>
      </c>
      <c r="C2601">
        <v>7106</v>
      </c>
    </row>
    <row r="2602" spans="1:3" x14ac:dyDescent="0.3">
      <c r="A2602" t="s">
        <v>7</v>
      </c>
      <c r="B2602" t="s">
        <v>50</v>
      </c>
      <c r="C2602">
        <v>7503</v>
      </c>
    </row>
    <row r="2603" spans="1:3" x14ac:dyDescent="0.3">
      <c r="A2603" t="s">
        <v>17</v>
      </c>
      <c r="B2603">
        <v>1032</v>
      </c>
      <c r="C2603">
        <v>7503</v>
      </c>
    </row>
    <row r="2604" spans="1:3" x14ac:dyDescent="0.3">
      <c r="A2604" t="s">
        <v>18</v>
      </c>
      <c r="B2604">
        <v>105</v>
      </c>
      <c r="C2604">
        <v>7503</v>
      </c>
    </row>
    <row r="2605" spans="1:3" x14ac:dyDescent="0.3">
      <c r="A2605" t="s">
        <v>19</v>
      </c>
      <c r="B2605">
        <v>779</v>
      </c>
      <c r="C2605">
        <v>7503</v>
      </c>
    </row>
    <row r="2606" spans="1:3" x14ac:dyDescent="0.3">
      <c r="A2606" t="s">
        <v>20</v>
      </c>
      <c r="B2606">
        <v>137</v>
      </c>
      <c r="C2606">
        <v>7503</v>
      </c>
    </row>
    <row r="2607" spans="1:3" x14ac:dyDescent="0.3">
      <c r="A2607" t="s">
        <v>21</v>
      </c>
      <c r="B2607">
        <v>105</v>
      </c>
      <c r="C2607">
        <v>7503</v>
      </c>
    </row>
    <row r="2608" spans="1:3" x14ac:dyDescent="0.3">
      <c r="A2608" t="s">
        <v>22</v>
      </c>
      <c r="B2608">
        <v>51</v>
      </c>
      <c r="C2608">
        <v>7503</v>
      </c>
    </row>
    <row r="2609" spans="1:3" x14ac:dyDescent="0.3">
      <c r="A2609" t="s">
        <v>25</v>
      </c>
      <c r="B2609" t="s">
        <v>121</v>
      </c>
      <c r="C2609">
        <v>7503</v>
      </c>
    </row>
    <row r="2610" spans="1:3" x14ac:dyDescent="0.3">
      <c r="A2610" t="s">
        <v>7</v>
      </c>
      <c r="B2610" t="s">
        <v>120</v>
      </c>
      <c r="C2610">
        <v>2612</v>
      </c>
    </row>
    <row r="2611" spans="1:3" x14ac:dyDescent="0.3">
      <c r="A2611" t="s">
        <v>17</v>
      </c>
      <c r="B2611">
        <v>754</v>
      </c>
      <c r="C2611">
        <v>2612</v>
      </c>
    </row>
    <row r="2612" spans="1:3" x14ac:dyDescent="0.3">
      <c r="A2612" t="s">
        <v>18</v>
      </c>
      <c r="B2612">
        <v>160</v>
      </c>
      <c r="C2612">
        <v>2612</v>
      </c>
    </row>
    <row r="2613" spans="1:3" x14ac:dyDescent="0.3">
      <c r="A2613" t="s">
        <v>19</v>
      </c>
      <c r="B2613">
        <v>625</v>
      </c>
      <c r="C2613">
        <v>2612</v>
      </c>
    </row>
    <row r="2614" spans="1:3" x14ac:dyDescent="0.3">
      <c r="A2614" t="s">
        <v>20</v>
      </c>
      <c r="B2614">
        <v>63</v>
      </c>
      <c r="C2614">
        <v>2612</v>
      </c>
    </row>
    <row r="2615" spans="1:3" x14ac:dyDescent="0.3">
      <c r="A2615" t="s">
        <v>21</v>
      </c>
      <c r="B2615">
        <v>32</v>
      </c>
      <c r="C2615">
        <v>2612</v>
      </c>
    </row>
    <row r="2616" spans="1:3" x14ac:dyDescent="0.3">
      <c r="A2616" t="s">
        <v>22</v>
      </c>
      <c r="B2616">
        <v>48</v>
      </c>
      <c r="C2616">
        <v>2612</v>
      </c>
    </row>
    <row r="2617" spans="1:3" x14ac:dyDescent="0.3">
      <c r="A2617" t="s">
        <v>25</v>
      </c>
      <c r="B2617" t="s">
        <v>123</v>
      </c>
      <c r="C2617">
        <v>2612</v>
      </c>
    </row>
    <row r="2618" spans="1:3" x14ac:dyDescent="0.3">
      <c r="A2618" t="s">
        <v>7</v>
      </c>
      <c r="B2618" t="s">
        <v>50</v>
      </c>
      <c r="C2618">
        <v>6853</v>
      </c>
    </row>
    <row r="2619" spans="1:3" x14ac:dyDescent="0.3">
      <c r="A2619" t="s">
        <v>17</v>
      </c>
      <c r="B2619">
        <v>712</v>
      </c>
      <c r="C2619">
        <v>6853</v>
      </c>
    </row>
    <row r="2620" spans="1:3" x14ac:dyDescent="0.3">
      <c r="A2620" t="s">
        <v>18</v>
      </c>
      <c r="B2620">
        <v>26</v>
      </c>
      <c r="C2620">
        <v>6853</v>
      </c>
    </row>
    <row r="2621" spans="1:3" x14ac:dyDescent="0.3">
      <c r="A2621" t="s">
        <v>19</v>
      </c>
      <c r="B2621">
        <v>538</v>
      </c>
      <c r="C2621">
        <v>6853</v>
      </c>
    </row>
    <row r="2622" spans="1:3" x14ac:dyDescent="0.3">
      <c r="A2622" t="s">
        <v>20</v>
      </c>
      <c r="B2622">
        <v>69</v>
      </c>
      <c r="C2622">
        <v>6853</v>
      </c>
    </row>
    <row r="2623" spans="1:3" x14ac:dyDescent="0.3">
      <c r="A2623" t="s">
        <v>21</v>
      </c>
      <c r="B2623">
        <v>13</v>
      </c>
      <c r="C2623">
        <v>6853</v>
      </c>
    </row>
    <row r="2624" spans="1:3" x14ac:dyDescent="0.3">
      <c r="A2624" t="s">
        <v>22</v>
      </c>
      <c r="B2624">
        <v>80</v>
      </c>
      <c r="C2624">
        <v>6853</v>
      </c>
    </row>
    <row r="2625" spans="1:3" x14ac:dyDescent="0.3">
      <c r="A2625" t="s">
        <v>25</v>
      </c>
      <c r="B2625" t="s">
        <v>121</v>
      </c>
      <c r="C2625">
        <v>6853</v>
      </c>
    </row>
    <row r="2626" spans="1:3" x14ac:dyDescent="0.3">
      <c r="A2626" t="s">
        <v>7</v>
      </c>
      <c r="B2626" t="s">
        <v>50</v>
      </c>
      <c r="C2626">
        <v>7366</v>
      </c>
    </row>
    <row r="2627" spans="1:3" x14ac:dyDescent="0.3">
      <c r="A2627" t="s">
        <v>17</v>
      </c>
      <c r="B2627">
        <v>712</v>
      </c>
      <c r="C2627">
        <v>7366</v>
      </c>
    </row>
    <row r="2628" spans="1:3" x14ac:dyDescent="0.3">
      <c r="A2628" t="s">
        <v>18</v>
      </c>
      <c r="B2628">
        <v>26</v>
      </c>
      <c r="C2628">
        <v>7366</v>
      </c>
    </row>
    <row r="2629" spans="1:3" x14ac:dyDescent="0.3">
      <c r="A2629" t="s">
        <v>19</v>
      </c>
      <c r="B2629">
        <v>538</v>
      </c>
      <c r="C2629">
        <v>7366</v>
      </c>
    </row>
    <row r="2630" spans="1:3" x14ac:dyDescent="0.3">
      <c r="A2630" t="s">
        <v>20</v>
      </c>
      <c r="B2630">
        <v>69</v>
      </c>
      <c r="C2630">
        <v>7366</v>
      </c>
    </row>
    <row r="2631" spans="1:3" x14ac:dyDescent="0.3">
      <c r="A2631" t="s">
        <v>21</v>
      </c>
      <c r="B2631">
        <v>13</v>
      </c>
      <c r="C2631">
        <v>7366</v>
      </c>
    </row>
    <row r="2632" spans="1:3" x14ac:dyDescent="0.3">
      <c r="A2632" t="s">
        <v>22</v>
      </c>
      <c r="B2632">
        <v>80</v>
      </c>
      <c r="C2632">
        <v>7366</v>
      </c>
    </row>
    <row r="2633" spans="1:3" x14ac:dyDescent="0.3">
      <c r="A2633" t="s">
        <v>25</v>
      </c>
      <c r="B2633" t="s">
        <v>121</v>
      </c>
      <c r="C2633">
        <v>7366</v>
      </c>
    </row>
    <row r="2634" spans="1:3" x14ac:dyDescent="0.3">
      <c r="A2634" t="s">
        <v>7</v>
      </c>
      <c r="B2634" t="s">
        <v>120</v>
      </c>
      <c r="C2634">
        <v>3091</v>
      </c>
    </row>
    <row r="2635" spans="1:3" x14ac:dyDescent="0.3">
      <c r="A2635" t="s">
        <v>17</v>
      </c>
      <c r="B2635">
        <v>340</v>
      </c>
      <c r="C2635">
        <v>3091</v>
      </c>
    </row>
    <row r="2636" spans="1:3" x14ac:dyDescent="0.3">
      <c r="A2636" t="s">
        <v>18</v>
      </c>
      <c r="B2636">
        <v>21</v>
      </c>
      <c r="C2636">
        <v>3091</v>
      </c>
    </row>
    <row r="2637" spans="1:3" x14ac:dyDescent="0.3">
      <c r="A2637" t="s">
        <v>19</v>
      </c>
      <c r="B2637">
        <v>134</v>
      </c>
      <c r="C2637">
        <v>3091</v>
      </c>
    </row>
    <row r="2638" spans="1:3" x14ac:dyDescent="0.3">
      <c r="A2638" t="s">
        <v>20</v>
      </c>
      <c r="B2638">
        <v>258</v>
      </c>
      <c r="C2638">
        <v>3091</v>
      </c>
    </row>
    <row r="2639" spans="1:3" x14ac:dyDescent="0.3">
      <c r="A2639" t="s">
        <v>21</v>
      </c>
      <c r="B2639">
        <v>14</v>
      </c>
      <c r="C2639">
        <v>3091</v>
      </c>
    </row>
    <row r="2640" spans="1:3" x14ac:dyDescent="0.3">
      <c r="A2640" t="s">
        <v>22</v>
      </c>
      <c r="B2640">
        <v>56</v>
      </c>
      <c r="C2640">
        <v>3091</v>
      </c>
    </row>
    <row r="2641" spans="1:3" x14ac:dyDescent="0.3">
      <c r="A2641" t="s">
        <v>25</v>
      </c>
      <c r="B2641" t="s">
        <v>123</v>
      </c>
      <c r="C2641">
        <v>3091</v>
      </c>
    </row>
    <row r="2642" spans="1:3" x14ac:dyDescent="0.3">
      <c r="A2642" t="s">
        <v>7</v>
      </c>
      <c r="B2642" t="s">
        <v>120</v>
      </c>
      <c r="C2642">
        <v>762</v>
      </c>
    </row>
    <row r="2643" spans="1:3" x14ac:dyDescent="0.3">
      <c r="A2643" t="s">
        <v>17</v>
      </c>
      <c r="B2643">
        <v>340</v>
      </c>
      <c r="C2643">
        <v>762</v>
      </c>
    </row>
    <row r="2644" spans="1:3" x14ac:dyDescent="0.3">
      <c r="A2644" t="s">
        <v>18</v>
      </c>
      <c r="B2644">
        <v>21</v>
      </c>
      <c r="C2644">
        <v>762</v>
      </c>
    </row>
    <row r="2645" spans="1:3" x14ac:dyDescent="0.3">
      <c r="A2645" t="s">
        <v>19</v>
      </c>
      <c r="B2645">
        <v>134</v>
      </c>
      <c r="C2645">
        <v>762</v>
      </c>
    </row>
    <row r="2646" spans="1:3" x14ac:dyDescent="0.3">
      <c r="A2646" t="s">
        <v>20</v>
      </c>
      <c r="B2646">
        <v>258</v>
      </c>
      <c r="C2646">
        <v>762</v>
      </c>
    </row>
    <row r="2647" spans="1:3" x14ac:dyDescent="0.3">
      <c r="A2647" t="s">
        <v>21</v>
      </c>
      <c r="B2647">
        <v>14</v>
      </c>
      <c r="C2647">
        <v>762</v>
      </c>
    </row>
    <row r="2648" spans="1:3" x14ac:dyDescent="0.3">
      <c r="A2648" t="s">
        <v>22</v>
      </c>
      <c r="B2648">
        <v>56</v>
      </c>
      <c r="C2648">
        <v>762</v>
      </c>
    </row>
    <row r="2649" spans="1:3" x14ac:dyDescent="0.3">
      <c r="A2649" t="s">
        <v>25</v>
      </c>
      <c r="B2649" t="s">
        <v>123</v>
      </c>
      <c r="C2649">
        <v>762</v>
      </c>
    </row>
    <row r="2650" spans="1:3" x14ac:dyDescent="0.3">
      <c r="A2650" t="s">
        <v>7</v>
      </c>
      <c r="B2650" t="s">
        <v>120</v>
      </c>
      <c r="C2650">
        <v>4580</v>
      </c>
    </row>
    <row r="2651" spans="1:3" x14ac:dyDescent="0.3">
      <c r="A2651" t="s">
        <v>17</v>
      </c>
      <c r="B2651">
        <v>1394</v>
      </c>
      <c r="C2651">
        <v>4580</v>
      </c>
    </row>
    <row r="2652" spans="1:3" x14ac:dyDescent="0.3">
      <c r="A2652" t="s">
        <v>18</v>
      </c>
      <c r="B2652">
        <v>22</v>
      </c>
      <c r="C2652">
        <v>4580</v>
      </c>
    </row>
    <row r="2653" spans="1:3" x14ac:dyDescent="0.3">
      <c r="A2653" t="s">
        <v>19</v>
      </c>
      <c r="B2653">
        <v>708</v>
      </c>
      <c r="C2653">
        <v>4580</v>
      </c>
    </row>
    <row r="2654" spans="1:3" x14ac:dyDescent="0.3">
      <c r="A2654" t="s">
        <v>20</v>
      </c>
      <c r="B2654">
        <v>89</v>
      </c>
      <c r="C2654">
        <v>4580</v>
      </c>
    </row>
    <row r="2655" spans="1:3" x14ac:dyDescent="0.3">
      <c r="A2655" t="s">
        <v>21</v>
      </c>
      <c r="B2655">
        <v>91</v>
      </c>
      <c r="C2655">
        <v>4580</v>
      </c>
    </row>
    <row r="2656" spans="1:3" x14ac:dyDescent="0.3">
      <c r="A2656" t="s">
        <v>22</v>
      </c>
      <c r="B2656">
        <v>182</v>
      </c>
      <c r="C2656">
        <v>4580</v>
      </c>
    </row>
    <row r="2657" spans="1:3" x14ac:dyDescent="0.3">
      <c r="A2657" t="s">
        <v>25</v>
      </c>
      <c r="B2657" t="s">
        <v>123</v>
      </c>
      <c r="C2657">
        <v>4580</v>
      </c>
    </row>
    <row r="2658" spans="1:3" x14ac:dyDescent="0.3">
      <c r="A2658" t="s">
        <v>7</v>
      </c>
      <c r="B2658" t="s">
        <v>120</v>
      </c>
      <c r="C2658">
        <v>6977</v>
      </c>
    </row>
    <row r="2659" spans="1:3" x14ac:dyDescent="0.3">
      <c r="A2659" t="s">
        <v>17</v>
      </c>
      <c r="B2659">
        <v>1073</v>
      </c>
      <c r="C2659">
        <v>6977</v>
      </c>
    </row>
    <row r="2660" spans="1:3" x14ac:dyDescent="0.3">
      <c r="A2660" t="s">
        <v>18</v>
      </c>
      <c r="B2660">
        <v>0</v>
      </c>
      <c r="C2660">
        <v>6977</v>
      </c>
    </row>
    <row r="2661" spans="1:3" x14ac:dyDescent="0.3">
      <c r="A2661" t="s">
        <v>19</v>
      </c>
      <c r="B2661">
        <v>629</v>
      </c>
      <c r="C2661">
        <v>6977</v>
      </c>
    </row>
    <row r="2662" spans="1:3" x14ac:dyDescent="0.3">
      <c r="A2662" t="s">
        <v>20</v>
      </c>
      <c r="B2662">
        <v>145</v>
      </c>
      <c r="C2662">
        <v>6977</v>
      </c>
    </row>
    <row r="2663" spans="1:3" x14ac:dyDescent="0.3">
      <c r="A2663" t="s">
        <v>21</v>
      </c>
      <c r="B2663">
        <v>37</v>
      </c>
      <c r="C2663">
        <v>6977</v>
      </c>
    </row>
    <row r="2664" spans="1:3" x14ac:dyDescent="0.3">
      <c r="A2664" t="s">
        <v>22</v>
      </c>
      <c r="B2664">
        <v>37</v>
      </c>
      <c r="C2664">
        <v>6977</v>
      </c>
    </row>
    <row r="2665" spans="1:3" x14ac:dyDescent="0.3">
      <c r="A2665" t="s">
        <v>25</v>
      </c>
      <c r="B2665" t="s">
        <v>123</v>
      </c>
      <c r="C2665">
        <v>6977</v>
      </c>
    </row>
    <row r="2666" spans="1:3" x14ac:dyDescent="0.3">
      <c r="A2666" t="s">
        <v>7</v>
      </c>
      <c r="B2666" t="s">
        <v>120</v>
      </c>
      <c r="C2666">
        <v>10992</v>
      </c>
    </row>
    <row r="2667" spans="1:3" x14ac:dyDescent="0.3">
      <c r="A2667" t="s">
        <v>17</v>
      </c>
      <c r="B2667">
        <v>650</v>
      </c>
      <c r="C2667">
        <v>10992</v>
      </c>
    </row>
    <row r="2668" spans="1:3" x14ac:dyDescent="0.3">
      <c r="A2668" t="s">
        <v>18</v>
      </c>
      <c r="B2668">
        <v>28</v>
      </c>
      <c r="C2668">
        <v>10992</v>
      </c>
    </row>
    <row r="2669" spans="1:3" x14ac:dyDescent="0.3">
      <c r="A2669" t="s">
        <v>19</v>
      </c>
      <c r="B2669">
        <v>353</v>
      </c>
      <c r="C2669">
        <v>10992</v>
      </c>
    </row>
    <row r="2670" spans="1:3" x14ac:dyDescent="0.3">
      <c r="A2670" t="s">
        <v>20</v>
      </c>
      <c r="B2670">
        <v>45</v>
      </c>
      <c r="C2670">
        <v>10992</v>
      </c>
    </row>
    <row r="2671" spans="1:3" x14ac:dyDescent="0.3">
      <c r="A2671" t="s">
        <v>21</v>
      </c>
      <c r="B2671">
        <v>42</v>
      </c>
      <c r="C2671">
        <v>10992</v>
      </c>
    </row>
    <row r="2672" spans="1:3" x14ac:dyDescent="0.3">
      <c r="A2672" t="s">
        <v>22</v>
      </c>
      <c r="B2672">
        <v>30</v>
      </c>
      <c r="C2672">
        <v>10992</v>
      </c>
    </row>
    <row r="2673" spans="1:3" x14ac:dyDescent="0.3">
      <c r="A2673" t="s">
        <v>25</v>
      </c>
      <c r="B2673" t="s">
        <v>121</v>
      </c>
      <c r="C2673">
        <v>10992</v>
      </c>
    </row>
    <row r="2674" spans="1:3" x14ac:dyDescent="0.3">
      <c r="A2674" t="s">
        <v>7</v>
      </c>
      <c r="B2674" t="s">
        <v>50</v>
      </c>
      <c r="C2674">
        <v>7381</v>
      </c>
    </row>
    <row r="2675" spans="1:3" x14ac:dyDescent="0.3">
      <c r="A2675" t="s">
        <v>17</v>
      </c>
      <c r="B2675">
        <v>797</v>
      </c>
      <c r="C2675">
        <v>7381</v>
      </c>
    </row>
    <row r="2676" spans="1:3" x14ac:dyDescent="0.3">
      <c r="A2676" t="s">
        <v>18</v>
      </c>
      <c r="B2676">
        <v>153</v>
      </c>
      <c r="C2676">
        <v>7381</v>
      </c>
    </row>
    <row r="2677" spans="1:3" x14ac:dyDescent="0.3">
      <c r="A2677" t="s">
        <v>19</v>
      </c>
      <c r="B2677">
        <v>293</v>
      </c>
      <c r="C2677">
        <v>7381</v>
      </c>
    </row>
    <row r="2678" spans="1:3" x14ac:dyDescent="0.3">
      <c r="A2678" t="s">
        <v>20</v>
      </c>
      <c r="B2678">
        <v>72</v>
      </c>
      <c r="C2678">
        <v>7381</v>
      </c>
    </row>
    <row r="2679" spans="1:3" x14ac:dyDescent="0.3">
      <c r="A2679" t="s">
        <v>21</v>
      </c>
      <c r="B2679">
        <v>97</v>
      </c>
      <c r="C2679">
        <v>7381</v>
      </c>
    </row>
    <row r="2680" spans="1:3" x14ac:dyDescent="0.3">
      <c r="A2680" t="s">
        <v>22</v>
      </c>
      <c r="B2680">
        <v>30</v>
      </c>
      <c r="C2680">
        <v>7381</v>
      </c>
    </row>
    <row r="2681" spans="1:3" x14ac:dyDescent="0.3">
      <c r="A2681" t="s">
        <v>25</v>
      </c>
      <c r="B2681" t="s">
        <v>123</v>
      </c>
      <c r="C2681">
        <v>7381</v>
      </c>
    </row>
    <row r="2682" spans="1:3" x14ac:dyDescent="0.3">
      <c r="A2682" t="s">
        <v>7</v>
      </c>
      <c r="B2682" t="s">
        <v>120</v>
      </c>
      <c r="C2682">
        <v>7723</v>
      </c>
    </row>
    <row r="2683" spans="1:3" x14ac:dyDescent="0.3">
      <c r="A2683" t="s">
        <v>17</v>
      </c>
      <c r="B2683">
        <v>709</v>
      </c>
      <c r="C2683">
        <v>7723</v>
      </c>
    </row>
    <row r="2684" spans="1:3" x14ac:dyDescent="0.3">
      <c r="A2684" t="s">
        <v>18</v>
      </c>
      <c r="B2684">
        <v>93</v>
      </c>
      <c r="C2684">
        <v>7723</v>
      </c>
    </row>
    <row r="2685" spans="1:3" x14ac:dyDescent="0.3">
      <c r="A2685" t="s">
        <v>19</v>
      </c>
      <c r="B2685">
        <v>374</v>
      </c>
      <c r="C2685">
        <v>7723</v>
      </c>
    </row>
    <row r="2686" spans="1:3" x14ac:dyDescent="0.3">
      <c r="A2686" t="s">
        <v>20</v>
      </c>
      <c r="B2686">
        <v>104</v>
      </c>
      <c r="C2686">
        <v>7723</v>
      </c>
    </row>
    <row r="2687" spans="1:3" x14ac:dyDescent="0.3">
      <c r="A2687" t="s">
        <v>21</v>
      </c>
      <c r="B2687">
        <v>80</v>
      </c>
      <c r="C2687">
        <v>7723</v>
      </c>
    </row>
    <row r="2688" spans="1:3" x14ac:dyDescent="0.3">
      <c r="A2688" t="s">
        <v>22</v>
      </c>
      <c r="B2688">
        <v>80</v>
      </c>
      <c r="C2688">
        <v>7723</v>
      </c>
    </row>
    <row r="2689" spans="1:3" x14ac:dyDescent="0.3">
      <c r="A2689" t="s">
        <v>25</v>
      </c>
      <c r="B2689" t="s">
        <v>123</v>
      </c>
      <c r="C2689">
        <v>7723</v>
      </c>
    </row>
    <row r="2690" spans="1:3" x14ac:dyDescent="0.3">
      <c r="A2690" t="s">
        <v>7</v>
      </c>
      <c r="B2690" t="s">
        <v>120</v>
      </c>
      <c r="C2690">
        <v>2963</v>
      </c>
    </row>
    <row r="2691" spans="1:3" x14ac:dyDescent="0.3">
      <c r="A2691" t="s">
        <v>17</v>
      </c>
      <c r="B2691">
        <v>709</v>
      </c>
      <c r="C2691">
        <v>2963</v>
      </c>
    </row>
    <row r="2692" spans="1:3" x14ac:dyDescent="0.3">
      <c r="A2692" t="s">
        <v>18</v>
      </c>
      <c r="B2692">
        <v>93</v>
      </c>
      <c r="C2692">
        <v>2963</v>
      </c>
    </row>
    <row r="2693" spans="1:3" x14ac:dyDescent="0.3">
      <c r="A2693" t="s">
        <v>19</v>
      </c>
      <c r="B2693">
        <v>374</v>
      </c>
      <c r="C2693">
        <v>2963</v>
      </c>
    </row>
    <row r="2694" spans="1:3" x14ac:dyDescent="0.3">
      <c r="A2694" t="s">
        <v>20</v>
      </c>
      <c r="B2694">
        <v>104</v>
      </c>
      <c r="C2694">
        <v>2963</v>
      </c>
    </row>
    <row r="2695" spans="1:3" x14ac:dyDescent="0.3">
      <c r="A2695" t="s">
        <v>21</v>
      </c>
      <c r="B2695">
        <v>80</v>
      </c>
      <c r="C2695">
        <v>2963</v>
      </c>
    </row>
    <row r="2696" spans="1:3" x14ac:dyDescent="0.3">
      <c r="A2696" t="s">
        <v>22</v>
      </c>
      <c r="B2696">
        <v>80</v>
      </c>
      <c r="C2696">
        <v>2963</v>
      </c>
    </row>
    <row r="2697" spans="1:3" x14ac:dyDescent="0.3">
      <c r="A2697" t="s">
        <v>25</v>
      </c>
      <c r="B2697" t="s">
        <v>123</v>
      </c>
      <c r="C2697">
        <v>2963</v>
      </c>
    </row>
    <row r="2698" spans="1:3" x14ac:dyDescent="0.3">
      <c r="A2698" t="s">
        <v>7</v>
      </c>
      <c r="B2698" t="s">
        <v>120</v>
      </c>
      <c r="C2698">
        <v>8370</v>
      </c>
    </row>
    <row r="2699" spans="1:3" x14ac:dyDescent="0.3">
      <c r="A2699" t="s">
        <v>17</v>
      </c>
      <c r="B2699">
        <v>378</v>
      </c>
      <c r="C2699">
        <v>8370</v>
      </c>
    </row>
    <row r="2700" spans="1:3" x14ac:dyDescent="0.3">
      <c r="A2700" t="s">
        <v>18</v>
      </c>
      <c r="B2700">
        <v>97</v>
      </c>
      <c r="C2700">
        <v>8370</v>
      </c>
    </row>
    <row r="2701" spans="1:3" x14ac:dyDescent="0.3">
      <c r="A2701" t="s">
        <v>19</v>
      </c>
      <c r="B2701">
        <v>259</v>
      </c>
      <c r="C2701">
        <v>8370</v>
      </c>
    </row>
    <row r="2702" spans="1:3" x14ac:dyDescent="0.3">
      <c r="A2702" t="s">
        <v>20</v>
      </c>
      <c r="B2702">
        <v>197</v>
      </c>
      <c r="C2702">
        <v>8370</v>
      </c>
    </row>
    <row r="2703" spans="1:3" x14ac:dyDescent="0.3">
      <c r="A2703" t="s">
        <v>21</v>
      </c>
      <c r="B2703">
        <v>194</v>
      </c>
      <c r="C2703">
        <v>8370</v>
      </c>
    </row>
    <row r="2704" spans="1:3" x14ac:dyDescent="0.3">
      <c r="A2704" t="s">
        <v>22</v>
      </c>
      <c r="B2704">
        <v>34</v>
      </c>
      <c r="C2704">
        <v>8370</v>
      </c>
    </row>
    <row r="2705" spans="1:3" x14ac:dyDescent="0.3">
      <c r="A2705" t="s">
        <v>25</v>
      </c>
      <c r="B2705" t="s">
        <v>123</v>
      </c>
      <c r="C2705">
        <v>8370</v>
      </c>
    </row>
    <row r="2706" spans="1:3" x14ac:dyDescent="0.3">
      <c r="A2706" t="s">
        <v>7</v>
      </c>
      <c r="B2706" t="s">
        <v>120</v>
      </c>
      <c r="C2706">
        <v>8492</v>
      </c>
    </row>
    <row r="2707" spans="1:3" x14ac:dyDescent="0.3">
      <c r="A2707" t="s">
        <v>17</v>
      </c>
      <c r="B2707">
        <v>795</v>
      </c>
      <c r="C2707">
        <v>8492</v>
      </c>
    </row>
    <row r="2708" spans="1:3" x14ac:dyDescent="0.3">
      <c r="A2708" t="s">
        <v>18</v>
      </c>
      <c r="B2708">
        <v>0</v>
      </c>
      <c r="C2708">
        <v>8492</v>
      </c>
    </row>
    <row r="2709" spans="1:3" x14ac:dyDescent="0.3">
      <c r="A2709" t="s">
        <v>19</v>
      </c>
      <c r="B2709">
        <v>545</v>
      </c>
      <c r="C2709">
        <v>8492</v>
      </c>
    </row>
    <row r="2710" spans="1:3" x14ac:dyDescent="0.3">
      <c r="A2710" t="s">
        <v>20</v>
      </c>
      <c r="B2710">
        <v>95</v>
      </c>
      <c r="C2710">
        <v>8492</v>
      </c>
    </row>
    <row r="2711" spans="1:3" x14ac:dyDescent="0.3">
      <c r="A2711" t="s">
        <v>21</v>
      </c>
      <c r="B2711">
        <v>58</v>
      </c>
      <c r="C2711">
        <v>8492</v>
      </c>
    </row>
    <row r="2712" spans="1:3" x14ac:dyDescent="0.3">
      <c r="A2712" t="s">
        <v>22</v>
      </c>
      <c r="B2712">
        <v>0</v>
      </c>
      <c r="C2712">
        <v>8492</v>
      </c>
    </row>
    <row r="2713" spans="1:3" x14ac:dyDescent="0.3">
      <c r="A2713" t="s">
        <v>25</v>
      </c>
      <c r="B2713" t="s">
        <v>123</v>
      </c>
      <c r="C2713">
        <v>8492</v>
      </c>
    </row>
    <row r="2714" spans="1:3" x14ac:dyDescent="0.3">
      <c r="A2714" t="s">
        <v>7</v>
      </c>
      <c r="B2714" t="s">
        <v>120</v>
      </c>
      <c r="C2714">
        <v>8746</v>
      </c>
    </row>
    <row r="2715" spans="1:3" x14ac:dyDescent="0.3">
      <c r="A2715" t="s">
        <v>17</v>
      </c>
      <c r="B2715">
        <v>800</v>
      </c>
      <c r="C2715">
        <v>8746</v>
      </c>
    </row>
    <row r="2716" spans="1:3" x14ac:dyDescent="0.3">
      <c r="A2716" t="s">
        <v>18</v>
      </c>
      <c r="B2716">
        <v>0</v>
      </c>
      <c r="C2716">
        <v>8746</v>
      </c>
    </row>
    <row r="2717" spans="1:3" x14ac:dyDescent="0.3">
      <c r="A2717" t="s">
        <v>19</v>
      </c>
      <c r="B2717">
        <v>297</v>
      </c>
      <c r="C2717">
        <v>8746</v>
      </c>
    </row>
    <row r="2718" spans="1:3" x14ac:dyDescent="0.3">
      <c r="A2718" t="s">
        <v>20</v>
      </c>
      <c r="B2718">
        <v>0</v>
      </c>
      <c r="C2718">
        <v>8746</v>
      </c>
    </row>
    <row r="2719" spans="1:3" x14ac:dyDescent="0.3">
      <c r="A2719" t="s">
        <v>21</v>
      </c>
      <c r="B2719">
        <v>34</v>
      </c>
      <c r="C2719">
        <v>8746</v>
      </c>
    </row>
    <row r="2720" spans="1:3" x14ac:dyDescent="0.3">
      <c r="A2720" t="s">
        <v>22</v>
      </c>
      <c r="B2720">
        <v>57</v>
      </c>
      <c r="C2720">
        <v>8746</v>
      </c>
    </row>
    <row r="2721" spans="1:3" x14ac:dyDescent="0.3">
      <c r="A2721" t="s">
        <v>25</v>
      </c>
      <c r="B2721" t="s">
        <v>122</v>
      </c>
      <c r="C2721">
        <v>8746</v>
      </c>
    </row>
    <row r="2722" spans="1:3" x14ac:dyDescent="0.3">
      <c r="A2722" t="s">
        <v>7</v>
      </c>
      <c r="B2722" t="s">
        <v>50</v>
      </c>
      <c r="C2722">
        <v>6072</v>
      </c>
    </row>
    <row r="2723" spans="1:3" x14ac:dyDescent="0.3">
      <c r="A2723" t="s">
        <v>17</v>
      </c>
      <c r="B2723">
        <v>918</v>
      </c>
      <c r="C2723">
        <v>6072</v>
      </c>
    </row>
    <row r="2724" spans="1:3" x14ac:dyDescent="0.3">
      <c r="A2724" t="s">
        <v>18</v>
      </c>
      <c r="B2724">
        <v>57</v>
      </c>
      <c r="C2724">
        <v>6072</v>
      </c>
    </row>
    <row r="2725" spans="1:3" x14ac:dyDescent="0.3">
      <c r="A2725" t="s">
        <v>19</v>
      </c>
      <c r="B2725">
        <v>842</v>
      </c>
      <c r="C2725">
        <v>6072</v>
      </c>
    </row>
    <row r="2726" spans="1:3" x14ac:dyDescent="0.3">
      <c r="A2726" t="s">
        <v>20</v>
      </c>
      <c r="B2726">
        <v>99</v>
      </c>
      <c r="C2726">
        <v>6072</v>
      </c>
    </row>
    <row r="2727" spans="1:3" x14ac:dyDescent="0.3">
      <c r="A2727" t="s">
        <v>21</v>
      </c>
      <c r="B2727">
        <v>38</v>
      </c>
      <c r="C2727">
        <v>6072</v>
      </c>
    </row>
    <row r="2728" spans="1:3" x14ac:dyDescent="0.3">
      <c r="A2728" t="s">
        <v>22</v>
      </c>
      <c r="B2728">
        <v>133</v>
      </c>
      <c r="C2728">
        <v>6072</v>
      </c>
    </row>
    <row r="2729" spans="1:3" x14ac:dyDescent="0.3">
      <c r="A2729" t="s">
        <v>25</v>
      </c>
      <c r="B2729" t="s">
        <v>121</v>
      </c>
      <c r="C2729">
        <v>6072</v>
      </c>
    </row>
    <row r="2730" spans="1:3" x14ac:dyDescent="0.3">
      <c r="A2730" t="s">
        <v>7</v>
      </c>
      <c r="B2730" t="s">
        <v>50</v>
      </c>
      <c r="C2730">
        <v>2499</v>
      </c>
    </row>
    <row r="2731" spans="1:3" x14ac:dyDescent="0.3">
      <c r="A2731" t="s">
        <v>17</v>
      </c>
      <c r="B2731">
        <v>204</v>
      </c>
      <c r="C2731">
        <v>2499</v>
      </c>
    </row>
    <row r="2732" spans="1:3" x14ac:dyDescent="0.3">
      <c r="A2732" t="s">
        <v>18</v>
      </c>
      <c r="B2732">
        <v>97</v>
      </c>
      <c r="C2732">
        <v>2499</v>
      </c>
    </row>
    <row r="2733" spans="1:3" x14ac:dyDescent="0.3">
      <c r="A2733" t="s">
        <v>19</v>
      </c>
      <c r="B2733">
        <v>97</v>
      </c>
      <c r="C2733">
        <v>2499</v>
      </c>
    </row>
    <row r="2734" spans="1:3" x14ac:dyDescent="0.3">
      <c r="A2734" t="s">
        <v>20</v>
      </c>
      <c r="B2734">
        <v>21</v>
      </c>
      <c r="C2734">
        <v>2499</v>
      </c>
    </row>
    <row r="2735" spans="1:3" x14ac:dyDescent="0.3">
      <c r="A2735" t="s">
        <v>21</v>
      </c>
      <c r="B2735">
        <v>118</v>
      </c>
      <c r="C2735">
        <v>2499</v>
      </c>
    </row>
    <row r="2736" spans="1:3" x14ac:dyDescent="0.3">
      <c r="A2736" t="s">
        <v>22</v>
      </c>
      <c r="B2736">
        <v>26</v>
      </c>
      <c r="C2736">
        <v>2499</v>
      </c>
    </row>
    <row r="2737" spans="1:3" x14ac:dyDescent="0.3">
      <c r="A2737" t="s">
        <v>25</v>
      </c>
      <c r="B2737" t="s">
        <v>121</v>
      </c>
      <c r="C2737">
        <v>2499</v>
      </c>
    </row>
    <row r="2738" spans="1:3" x14ac:dyDescent="0.3">
      <c r="A2738" t="s">
        <v>7</v>
      </c>
      <c r="B2738" t="s">
        <v>120</v>
      </c>
      <c r="C2738">
        <v>4786</v>
      </c>
    </row>
    <row r="2739" spans="1:3" x14ac:dyDescent="0.3">
      <c r="A2739" t="s">
        <v>17</v>
      </c>
      <c r="B2739">
        <v>555</v>
      </c>
      <c r="C2739">
        <v>4786</v>
      </c>
    </row>
    <row r="2740" spans="1:3" x14ac:dyDescent="0.3">
      <c r="A2740" t="s">
        <v>18</v>
      </c>
      <c r="B2740">
        <v>82</v>
      </c>
      <c r="C2740">
        <v>4786</v>
      </c>
    </row>
    <row r="2741" spans="1:3" x14ac:dyDescent="0.3">
      <c r="A2741" t="s">
        <v>19</v>
      </c>
      <c r="B2741">
        <v>257</v>
      </c>
      <c r="C2741">
        <v>4786</v>
      </c>
    </row>
    <row r="2742" spans="1:3" x14ac:dyDescent="0.3">
      <c r="A2742" t="s">
        <v>20</v>
      </c>
      <c r="B2742">
        <v>93</v>
      </c>
      <c r="C2742">
        <v>4786</v>
      </c>
    </row>
    <row r="2743" spans="1:3" x14ac:dyDescent="0.3">
      <c r="A2743" t="s">
        <v>21</v>
      </c>
      <c r="B2743">
        <v>61</v>
      </c>
      <c r="C2743">
        <v>4786</v>
      </c>
    </row>
    <row r="2744" spans="1:3" x14ac:dyDescent="0.3">
      <c r="A2744" t="s">
        <v>22</v>
      </c>
      <c r="B2744">
        <v>61</v>
      </c>
      <c r="C2744">
        <v>4786</v>
      </c>
    </row>
    <row r="2745" spans="1:3" x14ac:dyDescent="0.3">
      <c r="A2745" t="s">
        <v>25</v>
      </c>
      <c r="B2745" t="s">
        <v>123</v>
      </c>
      <c r="C2745">
        <v>4786</v>
      </c>
    </row>
    <row r="2746" spans="1:3" x14ac:dyDescent="0.3">
      <c r="A2746" t="s">
        <v>7</v>
      </c>
      <c r="B2746" t="s">
        <v>120</v>
      </c>
      <c r="C2746">
        <v>4390</v>
      </c>
    </row>
    <row r="2747" spans="1:3" x14ac:dyDescent="0.3">
      <c r="A2747" t="s">
        <v>17</v>
      </c>
      <c r="B2747">
        <v>459</v>
      </c>
      <c r="C2747">
        <v>4390</v>
      </c>
    </row>
    <row r="2748" spans="1:3" x14ac:dyDescent="0.3">
      <c r="A2748" t="s">
        <v>18</v>
      </c>
      <c r="B2748">
        <v>15</v>
      </c>
      <c r="C2748">
        <v>4390</v>
      </c>
    </row>
    <row r="2749" spans="1:3" x14ac:dyDescent="0.3">
      <c r="A2749" t="s">
        <v>19</v>
      </c>
      <c r="B2749">
        <v>171</v>
      </c>
      <c r="C2749">
        <v>4390</v>
      </c>
    </row>
    <row r="2750" spans="1:3" x14ac:dyDescent="0.3">
      <c r="A2750" t="s">
        <v>20</v>
      </c>
      <c r="B2750">
        <v>142</v>
      </c>
      <c r="C2750">
        <v>4390</v>
      </c>
    </row>
    <row r="2751" spans="1:3" x14ac:dyDescent="0.3">
      <c r="A2751" t="s">
        <v>21</v>
      </c>
      <c r="B2751">
        <v>23</v>
      </c>
      <c r="C2751">
        <v>4390</v>
      </c>
    </row>
    <row r="2752" spans="1:3" x14ac:dyDescent="0.3">
      <c r="A2752" t="s">
        <v>22</v>
      </c>
      <c r="B2752">
        <v>31</v>
      </c>
      <c r="C2752">
        <v>4390</v>
      </c>
    </row>
    <row r="2753" spans="1:3" x14ac:dyDescent="0.3">
      <c r="A2753" t="s">
        <v>25</v>
      </c>
      <c r="B2753" t="s">
        <v>121</v>
      </c>
      <c r="C2753">
        <v>4390</v>
      </c>
    </row>
    <row r="2754" spans="1:3" x14ac:dyDescent="0.3">
      <c r="A2754" t="s">
        <v>7</v>
      </c>
      <c r="B2754" t="s">
        <v>120</v>
      </c>
      <c r="C2754">
        <v>1081</v>
      </c>
    </row>
    <row r="2755" spans="1:3" x14ac:dyDescent="0.3">
      <c r="A2755" t="s">
        <v>17</v>
      </c>
      <c r="B2755">
        <v>733</v>
      </c>
      <c r="C2755">
        <v>1081</v>
      </c>
    </row>
    <row r="2756" spans="1:3" x14ac:dyDescent="0.3">
      <c r="A2756" t="s">
        <v>18</v>
      </c>
      <c r="B2756">
        <v>9</v>
      </c>
      <c r="C2756">
        <v>1081</v>
      </c>
    </row>
    <row r="2757" spans="1:3" x14ac:dyDescent="0.3">
      <c r="A2757" t="s">
        <v>19</v>
      </c>
      <c r="B2757">
        <v>180</v>
      </c>
      <c r="C2757">
        <v>1081</v>
      </c>
    </row>
    <row r="2758" spans="1:3" x14ac:dyDescent="0.3">
      <c r="A2758" t="s">
        <v>20</v>
      </c>
      <c r="B2758">
        <v>12</v>
      </c>
      <c r="C2758">
        <v>1081</v>
      </c>
    </row>
    <row r="2759" spans="1:3" x14ac:dyDescent="0.3">
      <c r="A2759" t="s">
        <v>21</v>
      </c>
      <c r="B2759">
        <v>19</v>
      </c>
      <c r="C2759">
        <v>1081</v>
      </c>
    </row>
    <row r="2760" spans="1:3" x14ac:dyDescent="0.3">
      <c r="A2760" t="s">
        <v>22</v>
      </c>
      <c r="B2760">
        <v>66</v>
      </c>
      <c r="C2760">
        <v>1081</v>
      </c>
    </row>
    <row r="2761" spans="1:3" x14ac:dyDescent="0.3">
      <c r="A2761" t="s">
        <v>25</v>
      </c>
      <c r="B2761" t="s">
        <v>121</v>
      </c>
      <c r="C2761">
        <v>1081</v>
      </c>
    </row>
    <row r="2762" spans="1:3" x14ac:dyDescent="0.3">
      <c r="A2762" t="s">
        <v>7</v>
      </c>
      <c r="B2762" t="s">
        <v>120</v>
      </c>
      <c r="C2762">
        <v>10983</v>
      </c>
    </row>
    <row r="2763" spans="1:3" x14ac:dyDescent="0.3">
      <c r="A2763" t="s">
        <v>17</v>
      </c>
      <c r="B2763">
        <v>304</v>
      </c>
      <c r="C2763">
        <v>10983</v>
      </c>
    </row>
    <row r="2764" spans="1:3" x14ac:dyDescent="0.3">
      <c r="A2764" t="s">
        <v>18</v>
      </c>
      <c r="B2764">
        <v>98</v>
      </c>
      <c r="C2764">
        <v>10983</v>
      </c>
    </row>
    <row r="2765" spans="1:3" x14ac:dyDescent="0.3">
      <c r="A2765" t="s">
        <v>19</v>
      </c>
      <c r="B2765">
        <v>230</v>
      </c>
      <c r="C2765">
        <v>10983</v>
      </c>
    </row>
    <row r="2766" spans="1:3" x14ac:dyDescent="0.3">
      <c r="A2766" t="s">
        <v>20</v>
      </c>
      <c r="B2766">
        <v>150</v>
      </c>
      <c r="C2766">
        <v>10983</v>
      </c>
    </row>
    <row r="2767" spans="1:3" x14ac:dyDescent="0.3">
      <c r="A2767" t="s">
        <v>21</v>
      </c>
      <c r="B2767">
        <v>74</v>
      </c>
      <c r="C2767">
        <v>10983</v>
      </c>
    </row>
    <row r="2768" spans="1:3" x14ac:dyDescent="0.3">
      <c r="A2768" t="s">
        <v>22</v>
      </c>
      <c r="B2768">
        <v>74</v>
      </c>
      <c r="C2768">
        <v>10983</v>
      </c>
    </row>
    <row r="2769" spans="1:3" x14ac:dyDescent="0.3">
      <c r="A2769" t="s">
        <v>25</v>
      </c>
      <c r="B2769" t="s">
        <v>121</v>
      </c>
      <c r="C2769">
        <v>10983</v>
      </c>
    </row>
    <row r="2770" spans="1:3" x14ac:dyDescent="0.3">
      <c r="A2770" t="s">
        <v>7</v>
      </c>
      <c r="B2770" t="s">
        <v>120</v>
      </c>
      <c r="C2770">
        <v>9999</v>
      </c>
    </row>
    <row r="2771" spans="1:3" x14ac:dyDescent="0.3">
      <c r="A2771" t="s">
        <v>17</v>
      </c>
      <c r="B2771">
        <v>610</v>
      </c>
      <c r="C2771">
        <v>9999</v>
      </c>
    </row>
    <row r="2772" spans="1:3" x14ac:dyDescent="0.3">
      <c r="A2772" t="s">
        <v>18</v>
      </c>
      <c r="B2772">
        <v>105</v>
      </c>
      <c r="C2772">
        <v>9999</v>
      </c>
    </row>
    <row r="2773" spans="1:3" x14ac:dyDescent="0.3">
      <c r="A2773" t="s">
        <v>19</v>
      </c>
      <c r="B2773">
        <v>125</v>
      </c>
      <c r="C2773">
        <v>9999</v>
      </c>
    </row>
    <row r="2774" spans="1:3" x14ac:dyDescent="0.3">
      <c r="A2774" t="s">
        <v>20</v>
      </c>
      <c r="B2774">
        <v>137</v>
      </c>
      <c r="C2774">
        <v>9999</v>
      </c>
    </row>
    <row r="2775" spans="1:3" x14ac:dyDescent="0.3">
      <c r="A2775" t="s">
        <v>21</v>
      </c>
      <c r="B2775">
        <v>42</v>
      </c>
      <c r="C2775">
        <v>9999</v>
      </c>
    </row>
    <row r="2776" spans="1:3" x14ac:dyDescent="0.3">
      <c r="A2776" t="s">
        <v>22</v>
      </c>
      <c r="B2776">
        <v>21</v>
      </c>
      <c r="C2776">
        <v>9999</v>
      </c>
    </row>
    <row r="2777" spans="1:3" x14ac:dyDescent="0.3">
      <c r="A2777" t="s">
        <v>25</v>
      </c>
      <c r="B2777" t="s">
        <v>123</v>
      </c>
      <c r="C2777">
        <v>9999</v>
      </c>
    </row>
    <row r="2778" spans="1:3" x14ac:dyDescent="0.3">
      <c r="A2778" t="s">
        <v>7</v>
      </c>
      <c r="B2778" t="s">
        <v>120</v>
      </c>
      <c r="C2778">
        <v>7999</v>
      </c>
    </row>
    <row r="2779" spans="1:3" x14ac:dyDescent="0.3">
      <c r="A2779" t="s">
        <v>17</v>
      </c>
      <c r="B2779">
        <v>1239</v>
      </c>
      <c r="C2779">
        <v>7999</v>
      </c>
    </row>
    <row r="2780" spans="1:3" x14ac:dyDescent="0.3">
      <c r="A2780" t="s">
        <v>18</v>
      </c>
      <c r="B2780">
        <v>17</v>
      </c>
      <c r="C2780">
        <v>7999</v>
      </c>
    </row>
    <row r="2781" spans="1:3" x14ac:dyDescent="0.3">
      <c r="A2781" t="s">
        <v>19</v>
      </c>
      <c r="B2781">
        <v>413</v>
      </c>
      <c r="C2781">
        <v>7999</v>
      </c>
    </row>
    <row r="2782" spans="1:3" x14ac:dyDescent="0.3">
      <c r="A2782" t="s">
        <v>20</v>
      </c>
      <c r="B2782">
        <v>23</v>
      </c>
      <c r="C2782">
        <v>7999</v>
      </c>
    </row>
    <row r="2783" spans="1:3" x14ac:dyDescent="0.3">
      <c r="A2783" t="s">
        <v>21</v>
      </c>
      <c r="B2783">
        <v>34</v>
      </c>
      <c r="C2783">
        <v>7999</v>
      </c>
    </row>
    <row r="2784" spans="1:3" x14ac:dyDescent="0.3">
      <c r="A2784" t="s">
        <v>22</v>
      </c>
      <c r="B2784">
        <v>17</v>
      </c>
      <c r="C2784">
        <v>7999</v>
      </c>
    </row>
    <row r="2785" spans="1:3" x14ac:dyDescent="0.3">
      <c r="A2785" t="s">
        <v>25</v>
      </c>
      <c r="B2785" t="s">
        <v>121</v>
      </c>
      <c r="C2785">
        <v>7999</v>
      </c>
    </row>
    <row r="2786" spans="1:3" x14ac:dyDescent="0.3">
      <c r="A2786" t="s">
        <v>7</v>
      </c>
      <c r="B2786" t="s">
        <v>120</v>
      </c>
      <c r="C2786">
        <v>1859</v>
      </c>
    </row>
    <row r="2787" spans="1:3" x14ac:dyDescent="0.3">
      <c r="A2787" t="s">
        <v>17</v>
      </c>
      <c r="B2787">
        <v>721</v>
      </c>
      <c r="C2787">
        <v>1859</v>
      </c>
    </row>
    <row r="2788" spans="1:3" x14ac:dyDescent="0.3">
      <c r="A2788" t="s">
        <v>18</v>
      </c>
      <c r="B2788">
        <v>111</v>
      </c>
      <c r="C2788">
        <v>1859</v>
      </c>
    </row>
    <row r="2789" spans="1:3" x14ac:dyDescent="0.3">
      <c r="A2789" t="s">
        <v>19</v>
      </c>
      <c r="B2789">
        <v>925</v>
      </c>
      <c r="C2789">
        <v>1859</v>
      </c>
    </row>
    <row r="2790" spans="1:3" x14ac:dyDescent="0.3">
      <c r="A2790" t="s">
        <v>20</v>
      </c>
      <c r="B2790">
        <v>97</v>
      </c>
      <c r="C2790">
        <v>1859</v>
      </c>
    </row>
    <row r="2791" spans="1:3" x14ac:dyDescent="0.3">
      <c r="A2791" t="s">
        <v>21</v>
      </c>
      <c r="B2791">
        <v>18</v>
      </c>
      <c r="C2791">
        <v>1859</v>
      </c>
    </row>
    <row r="2792" spans="1:3" x14ac:dyDescent="0.3">
      <c r="A2792" t="s">
        <v>22</v>
      </c>
      <c r="B2792">
        <v>18</v>
      </c>
      <c r="C2792">
        <v>1859</v>
      </c>
    </row>
    <row r="2793" spans="1:3" x14ac:dyDescent="0.3">
      <c r="A2793" t="s">
        <v>25</v>
      </c>
      <c r="B2793" t="s">
        <v>123</v>
      </c>
      <c r="C2793">
        <v>1859</v>
      </c>
    </row>
    <row r="2794" spans="1:3" x14ac:dyDescent="0.3">
      <c r="A2794" t="s">
        <v>7</v>
      </c>
      <c r="B2794" t="s">
        <v>120</v>
      </c>
      <c r="C2794">
        <v>6694</v>
      </c>
    </row>
    <row r="2795" spans="1:3" x14ac:dyDescent="0.3">
      <c r="A2795" t="s">
        <v>17</v>
      </c>
      <c r="B2795">
        <v>438</v>
      </c>
      <c r="C2795">
        <v>6694</v>
      </c>
    </row>
    <row r="2796" spans="1:3" x14ac:dyDescent="0.3">
      <c r="A2796" t="s">
        <v>18</v>
      </c>
      <c r="B2796">
        <v>66</v>
      </c>
      <c r="C2796">
        <v>6694</v>
      </c>
    </row>
    <row r="2797" spans="1:3" x14ac:dyDescent="0.3">
      <c r="A2797" t="s">
        <v>19</v>
      </c>
      <c r="B2797">
        <v>400</v>
      </c>
      <c r="C2797">
        <v>6694</v>
      </c>
    </row>
    <row r="2798" spans="1:3" x14ac:dyDescent="0.3">
      <c r="A2798" t="s">
        <v>20</v>
      </c>
      <c r="B2798">
        <v>12</v>
      </c>
      <c r="C2798">
        <v>6694</v>
      </c>
    </row>
    <row r="2799" spans="1:3" x14ac:dyDescent="0.3">
      <c r="A2799" t="s">
        <v>21</v>
      </c>
      <c r="B2799">
        <v>38</v>
      </c>
      <c r="C2799">
        <v>6694</v>
      </c>
    </row>
    <row r="2800" spans="1:3" x14ac:dyDescent="0.3">
      <c r="A2800" t="s">
        <v>22</v>
      </c>
      <c r="B2800">
        <v>114</v>
      </c>
      <c r="C2800">
        <v>6694</v>
      </c>
    </row>
    <row r="2801" spans="1:3" x14ac:dyDescent="0.3">
      <c r="A2801" t="s">
        <v>25</v>
      </c>
      <c r="B2801" t="s">
        <v>123</v>
      </c>
      <c r="C2801">
        <v>6694</v>
      </c>
    </row>
    <row r="2802" spans="1:3" x14ac:dyDescent="0.3">
      <c r="A2802" t="s">
        <v>7</v>
      </c>
      <c r="B2802" t="s">
        <v>50</v>
      </c>
      <c r="C2802">
        <v>2674</v>
      </c>
    </row>
    <row r="2803" spans="1:3" x14ac:dyDescent="0.3">
      <c r="A2803" t="s">
        <v>17</v>
      </c>
      <c r="B2803">
        <v>543</v>
      </c>
      <c r="C2803">
        <v>2674</v>
      </c>
    </row>
    <row r="2804" spans="1:3" x14ac:dyDescent="0.3">
      <c r="A2804" t="s">
        <v>18</v>
      </c>
      <c r="B2804">
        <v>10</v>
      </c>
      <c r="C2804">
        <v>2674</v>
      </c>
    </row>
    <row r="2805" spans="1:3" x14ac:dyDescent="0.3">
      <c r="A2805" t="s">
        <v>19</v>
      </c>
      <c r="B2805">
        <v>205</v>
      </c>
      <c r="C2805">
        <v>2674</v>
      </c>
    </row>
    <row r="2806" spans="1:3" x14ac:dyDescent="0.3">
      <c r="A2806" t="s">
        <v>20</v>
      </c>
      <c r="B2806">
        <v>160</v>
      </c>
      <c r="C2806">
        <v>2674</v>
      </c>
    </row>
    <row r="2807" spans="1:3" x14ac:dyDescent="0.3">
      <c r="A2807" t="s">
        <v>21</v>
      </c>
      <c r="B2807">
        <v>143</v>
      </c>
      <c r="C2807">
        <v>2674</v>
      </c>
    </row>
    <row r="2808" spans="1:3" x14ac:dyDescent="0.3">
      <c r="A2808" t="s">
        <v>22</v>
      </c>
      <c r="B2808">
        <v>82</v>
      </c>
      <c r="C2808">
        <v>2674</v>
      </c>
    </row>
    <row r="2809" spans="1:3" x14ac:dyDescent="0.3">
      <c r="A2809" t="s">
        <v>25</v>
      </c>
      <c r="B2809" t="s">
        <v>121</v>
      </c>
      <c r="C2809">
        <v>2674</v>
      </c>
    </row>
    <row r="2810" spans="1:3" x14ac:dyDescent="0.3">
      <c r="A2810" t="s">
        <v>7</v>
      </c>
      <c r="B2810" t="s">
        <v>50</v>
      </c>
      <c r="C2810">
        <v>4508</v>
      </c>
    </row>
    <row r="2811" spans="1:3" x14ac:dyDescent="0.3">
      <c r="A2811" t="s">
        <v>17</v>
      </c>
      <c r="B2811">
        <v>203</v>
      </c>
      <c r="C2811">
        <v>4508</v>
      </c>
    </row>
    <row r="2812" spans="1:3" x14ac:dyDescent="0.3">
      <c r="A2812" t="s">
        <v>18</v>
      </c>
      <c r="B2812">
        <v>35</v>
      </c>
      <c r="C2812">
        <v>4508</v>
      </c>
    </row>
    <row r="2813" spans="1:3" x14ac:dyDescent="0.3">
      <c r="A2813" t="s">
        <v>19</v>
      </c>
      <c r="B2813">
        <v>305</v>
      </c>
      <c r="C2813">
        <v>4508</v>
      </c>
    </row>
    <row r="2814" spans="1:3" x14ac:dyDescent="0.3">
      <c r="A2814" t="s">
        <v>20</v>
      </c>
      <c r="B2814">
        <v>46</v>
      </c>
      <c r="C2814">
        <v>4508</v>
      </c>
    </row>
    <row r="2815" spans="1:3" x14ac:dyDescent="0.3">
      <c r="A2815" t="s">
        <v>21</v>
      </c>
      <c r="B2815">
        <v>17</v>
      </c>
      <c r="C2815">
        <v>4508</v>
      </c>
    </row>
    <row r="2816" spans="1:3" x14ac:dyDescent="0.3">
      <c r="A2816" t="s">
        <v>22</v>
      </c>
      <c r="B2816">
        <v>227</v>
      </c>
      <c r="C2816">
        <v>4508</v>
      </c>
    </row>
    <row r="2817" spans="1:3" x14ac:dyDescent="0.3">
      <c r="A2817" t="s">
        <v>25</v>
      </c>
      <c r="B2817" t="s">
        <v>122</v>
      </c>
      <c r="C2817">
        <v>4508</v>
      </c>
    </row>
    <row r="2818" spans="1:3" x14ac:dyDescent="0.3">
      <c r="A2818" t="s">
        <v>7</v>
      </c>
      <c r="B2818" t="s">
        <v>50</v>
      </c>
      <c r="C2818">
        <v>4843</v>
      </c>
    </row>
    <row r="2819" spans="1:3" x14ac:dyDescent="0.3">
      <c r="A2819" t="s">
        <v>17</v>
      </c>
      <c r="B2819">
        <v>203</v>
      </c>
      <c r="C2819">
        <v>4843</v>
      </c>
    </row>
    <row r="2820" spans="1:3" x14ac:dyDescent="0.3">
      <c r="A2820" t="s">
        <v>18</v>
      </c>
      <c r="B2820">
        <v>35</v>
      </c>
      <c r="C2820">
        <v>4843</v>
      </c>
    </row>
    <row r="2821" spans="1:3" x14ac:dyDescent="0.3">
      <c r="A2821" t="s">
        <v>19</v>
      </c>
      <c r="B2821">
        <v>305</v>
      </c>
      <c r="C2821">
        <v>4843</v>
      </c>
    </row>
    <row r="2822" spans="1:3" x14ac:dyDescent="0.3">
      <c r="A2822" t="s">
        <v>20</v>
      </c>
      <c r="B2822">
        <v>46</v>
      </c>
      <c r="C2822">
        <v>4843</v>
      </c>
    </row>
    <row r="2823" spans="1:3" x14ac:dyDescent="0.3">
      <c r="A2823" t="s">
        <v>21</v>
      </c>
      <c r="B2823">
        <v>17</v>
      </c>
      <c r="C2823">
        <v>4843</v>
      </c>
    </row>
    <row r="2824" spans="1:3" x14ac:dyDescent="0.3">
      <c r="A2824" t="s">
        <v>22</v>
      </c>
      <c r="B2824">
        <v>227</v>
      </c>
      <c r="C2824">
        <v>4843</v>
      </c>
    </row>
    <row r="2825" spans="1:3" x14ac:dyDescent="0.3">
      <c r="A2825" t="s">
        <v>25</v>
      </c>
      <c r="B2825" t="s">
        <v>122</v>
      </c>
      <c r="C2825">
        <v>4843</v>
      </c>
    </row>
    <row r="2826" spans="1:3" x14ac:dyDescent="0.3">
      <c r="A2826" t="s">
        <v>7</v>
      </c>
      <c r="B2826" t="s">
        <v>120</v>
      </c>
      <c r="C2826">
        <v>4654</v>
      </c>
    </row>
    <row r="2827" spans="1:3" x14ac:dyDescent="0.3">
      <c r="A2827" t="s">
        <v>17</v>
      </c>
      <c r="B2827">
        <v>571</v>
      </c>
      <c r="C2827">
        <v>4654</v>
      </c>
    </row>
    <row r="2828" spans="1:3" x14ac:dyDescent="0.3">
      <c r="A2828" t="s">
        <v>18</v>
      </c>
      <c r="B2828">
        <v>12</v>
      </c>
      <c r="C2828">
        <v>4654</v>
      </c>
    </row>
    <row r="2829" spans="1:3" x14ac:dyDescent="0.3">
      <c r="A2829" t="s">
        <v>19</v>
      </c>
      <c r="B2829">
        <v>523</v>
      </c>
      <c r="C2829">
        <v>4654</v>
      </c>
    </row>
    <row r="2830" spans="1:3" x14ac:dyDescent="0.3">
      <c r="A2830" t="s">
        <v>20</v>
      </c>
      <c r="B2830">
        <v>63</v>
      </c>
      <c r="C2830">
        <v>4654</v>
      </c>
    </row>
    <row r="2831" spans="1:3" x14ac:dyDescent="0.3">
      <c r="A2831" t="s">
        <v>21</v>
      </c>
      <c r="B2831">
        <v>60</v>
      </c>
      <c r="C2831">
        <v>4654</v>
      </c>
    </row>
    <row r="2832" spans="1:3" x14ac:dyDescent="0.3">
      <c r="A2832" t="s">
        <v>22</v>
      </c>
      <c r="B2832">
        <v>24</v>
      </c>
      <c r="C2832">
        <v>4654</v>
      </c>
    </row>
    <row r="2833" spans="1:3" x14ac:dyDescent="0.3">
      <c r="A2833" t="s">
        <v>25</v>
      </c>
      <c r="B2833" t="s">
        <v>121</v>
      </c>
      <c r="C2833">
        <v>4654</v>
      </c>
    </row>
    <row r="2834" spans="1:3" x14ac:dyDescent="0.3">
      <c r="A2834" t="s">
        <v>7</v>
      </c>
      <c r="B2834" t="s">
        <v>120</v>
      </c>
      <c r="C2834">
        <v>3523</v>
      </c>
    </row>
    <row r="2835" spans="1:3" x14ac:dyDescent="0.3">
      <c r="A2835" t="s">
        <v>17</v>
      </c>
      <c r="B2835">
        <v>583</v>
      </c>
      <c r="C2835">
        <v>3523</v>
      </c>
    </row>
    <row r="2836" spans="1:3" x14ac:dyDescent="0.3">
      <c r="A2836" t="s">
        <v>18</v>
      </c>
      <c r="B2836">
        <v>34</v>
      </c>
      <c r="C2836">
        <v>3523</v>
      </c>
    </row>
    <row r="2837" spans="1:3" x14ac:dyDescent="0.3">
      <c r="A2837" t="s">
        <v>19</v>
      </c>
      <c r="B2837">
        <v>309</v>
      </c>
      <c r="C2837">
        <v>3523</v>
      </c>
    </row>
    <row r="2838" spans="1:3" x14ac:dyDescent="0.3">
      <c r="A2838" t="s">
        <v>20</v>
      </c>
      <c r="B2838">
        <v>0</v>
      </c>
      <c r="C2838">
        <v>3523</v>
      </c>
    </row>
    <row r="2839" spans="1:3" x14ac:dyDescent="0.3">
      <c r="A2839" t="s">
        <v>21</v>
      </c>
      <c r="B2839">
        <v>22</v>
      </c>
      <c r="C2839">
        <v>3523</v>
      </c>
    </row>
    <row r="2840" spans="1:3" x14ac:dyDescent="0.3">
      <c r="A2840" t="s">
        <v>22</v>
      </c>
      <c r="B2840">
        <v>125</v>
      </c>
      <c r="C2840">
        <v>3523</v>
      </c>
    </row>
    <row r="2841" spans="1:3" x14ac:dyDescent="0.3">
      <c r="A2841" t="s">
        <v>25</v>
      </c>
      <c r="B2841" t="s">
        <v>121</v>
      </c>
      <c r="C2841">
        <v>3523</v>
      </c>
    </row>
    <row r="2842" spans="1:3" x14ac:dyDescent="0.3">
      <c r="A2842" t="s">
        <v>7</v>
      </c>
      <c r="B2842" t="s">
        <v>120</v>
      </c>
      <c r="C2842">
        <v>257</v>
      </c>
    </row>
    <row r="2843" spans="1:3" x14ac:dyDescent="0.3">
      <c r="A2843" t="s">
        <v>17</v>
      </c>
      <c r="B2843">
        <v>952</v>
      </c>
      <c r="C2843">
        <v>257</v>
      </c>
    </row>
    <row r="2844" spans="1:3" x14ac:dyDescent="0.3">
      <c r="A2844" t="s">
        <v>18</v>
      </c>
      <c r="B2844">
        <v>12</v>
      </c>
      <c r="C2844">
        <v>257</v>
      </c>
    </row>
    <row r="2845" spans="1:3" x14ac:dyDescent="0.3">
      <c r="A2845" t="s">
        <v>19</v>
      </c>
      <c r="B2845">
        <v>180</v>
      </c>
      <c r="C2845">
        <v>257</v>
      </c>
    </row>
    <row r="2846" spans="1:3" x14ac:dyDescent="0.3">
      <c r="A2846" t="s">
        <v>20</v>
      </c>
      <c r="B2846">
        <v>47</v>
      </c>
      <c r="C2846">
        <v>257</v>
      </c>
    </row>
    <row r="2847" spans="1:3" x14ac:dyDescent="0.3">
      <c r="A2847" t="s">
        <v>21</v>
      </c>
      <c r="B2847">
        <v>12</v>
      </c>
      <c r="C2847">
        <v>257</v>
      </c>
    </row>
    <row r="2848" spans="1:3" x14ac:dyDescent="0.3">
      <c r="A2848" t="s">
        <v>22</v>
      </c>
      <c r="B2848">
        <v>12</v>
      </c>
      <c r="C2848">
        <v>257</v>
      </c>
    </row>
    <row r="2849" spans="1:3" x14ac:dyDescent="0.3">
      <c r="A2849" t="s">
        <v>25</v>
      </c>
      <c r="B2849" t="s">
        <v>121</v>
      </c>
      <c r="C2849">
        <v>257</v>
      </c>
    </row>
    <row r="2850" spans="1:3" x14ac:dyDescent="0.3">
      <c r="A2850" t="s">
        <v>7</v>
      </c>
      <c r="B2850" t="s">
        <v>120</v>
      </c>
      <c r="C2850">
        <v>9265</v>
      </c>
    </row>
    <row r="2851" spans="1:3" x14ac:dyDescent="0.3">
      <c r="A2851" t="s">
        <v>17</v>
      </c>
      <c r="B2851">
        <v>925</v>
      </c>
      <c r="C2851">
        <v>9265</v>
      </c>
    </row>
    <row r="2852" spans="1:3" x14ac:dyDescent="0.3">
      <c r="A2852" t="s">
        <v>18</v>
      </c>
      <c r="B2852">
        <v>64</v>
      </c>
      <c r="C2852">
        <v>9265</v>
      </c>
    </row>
    <row r="2853" spans="1:3" x14ac:dyDescent="0.3">
      <c r="A2853" t="s">
        <v>19</v>
      </c>
      <c r="B2853">
        <v>179</v>
      </c>
      <c r="C2853">
        <v>9265</v>
      </c>
    </row>
    <row r="2854" spans="1:3" x14ac:dyDescent="0.3">
      <c r="A2854" t="s">
        <v>20</v>
      </c>
      <c r="B2854">
        <v>133</v>
      </c>
      <c r="C2854">
        <v>9265</v>
      </c>
    </row>
    <row r="2855" spans="1:3" x14ac:dyDescent="0.3">
      <c r="A2855" t="s">
        <v>21</v>
      </c>
      <c r="B2855">
        <v>12</v>
      </c>
      <c r="C2855">
        <v>9265</v>
      </c>
    </row>
    <row r="2856" spans="1:3" x14ac:dyDescent="0.3">
      <c r="A2856" t="s">
        <v>22</v>
      </c>
      <c r="B2856">
        <v>77</v>
      </c>
      <c r="C2856">
        <v>9265</v>
      </c>
    </row>
    <row r="2857" spans="1:3" x14ac:dyDescent="0.3">
      <c r="A2857" t="s">
        <v>25</v>
      </c>
      <c r="B2857" t="s">
        <v>123</v>
      </c>
      <c r="C2857">
        <v>9265</v>
      </c>
    </row>
    <row r="2858" spans="1:3" x14ac:dyDescent="0.3">
      <c r="A2858" t="s">
        <v>7</v>
      </c>
      <c r="B2858" t="s">
        <v>50</v>
      </c>
      <c r="C2858">
        <v>437</v>
      </c>
    </row>
    <row r="2859" spans="1:3" x14ac:dyDescent="0.3">
      <c r="A2859" t="s">
        <v>17</v>
      </c>
      <c r="B2859">
        <v>294</v>
      </c>
      <c r="C2859">
        <v>437</v>
      </c>
    </row>
    <row r="2860" spans="1:3" x14ac:dyDescent="0.3">
      <c r="A2860" t="s">
        <v>18</v>
      </c>
      <c r="B2860">
        <v>142</v>
      </c>
      <c r="C2860">
        <v>437</v>
      </c>
    </row>
    <row r="2861" spans="1:3" x14ac:dyDescent="0.3">
      <c r="A2861" t="s">
        <v>19</v>
      </c>
      <c r="B2861">
        <v>218</v>
      </c>
      <c r="C2861">
        <v>437</v>
      </c>
    </row>
    <row r="2862" spans="1:3" x14ac:dyDescent="0.3">
      <c r="A2862" t="s">
        <v>20</v>
      </c>
      <c r="B2862">
        <v>164</v>
      </c>
      <c r="C2862">
        <v>437</v>
      </c>
    </row>
    <row r="2863" spans="1:3" x14ac:dyDescent="0.3">
      <c r="A2863" t="s">
        <v>21</v>
      </c>
      <c r="B2863">
        <v>58</v>
      </c>
      <c r="C2863">
        <v>437</v>
      </c>
    </row>
    <row r="2864" spans="1:3" x14ac:dyDescent="0.3">
      <c r="A2864" t="s">
        <v>22</v>
      </c>
      <c r="B2864">
        <v>151</v>
      </c>
      <c r="C2864">
        <v>437</v>
      </c>
    </row>
    <row r="2865" spans="1:3" x14ac:dyDescent="0.3">
      <c r="A2865" t="s">
        <v>25</v>
      </c>
      <c r="B2865" t="s">
        <v>121</v>
      </c>
      <c r="C2865">
        <v>437</v>
      </c>
    </row>
    <row r="2866" spans="1:3" x14ac:dyDescent="0.3">
      <c r="A2866" t="s">
        <v>7</v>
      </c>
      <c r="B2866" t="s">
        <v>120</v>
      </c>
      <c r="C2866">
        <v>5331</v>
      </c>
    </row>
    <row r="2867" spans="1:3" x14ac:dyDescent="0.3">
      <c r="A2867" t="s">
        <v>17</v>
      </c>
      <c r="B2867">
        <v>587</v>
      </c>
      <c r="C2867">
        <v>5331</v>
      </c>
    </row>
    <row r="2868" spans="1:3" x14ac:dyDescent="0.3">
      <c r="A2868" t="s">
        <v>18</v>
      </c>
      <c r="B2868">
        <v>51</v>
      </c>
      <c r="C2868">
        <v>5331</v>
      </c>
    </row>
    <row r="2869" spans="1:3" x14ac:dyDescent="0.3">
      <c r="A2869" t="s">
        <v>19</v>
      </c>
      <c r="B2869">
        <v>898</v>
      </c>
      <c r="C2869">
        <v>5331</v>
      </c>
    </row>
    <row r="2870" spans="1:3" x14ac:dyDescent="0.3">
      <c r="A2870" t="s">
        <v>20</v>
      </c>
      <c r="B2870">
        <v>247</v>
      </c>
      <c r="C2870">
        <v>5331</v>
      </c>
    </row>
    <row r="2871" spans="1:3" x14ac:dyDescent="0.3">
      <c r="A2871" t="s">
        <v>21</v>
      </c>
      <c r="B2871">
        <v>0</v>
      </c>
      <c r="C2871">
        <v>5331</v>
      </c>
    </row>
    <row r="2872" spans="1:3" x14ac:dyDescent="0.3">
      <c r="A2872" t="s">
        <v>22</v>
      </c>
      <c r="B2872">
        <v>86</v>
      </c>
      <c r="C2872">
        <v>5331</v>
      </c>
    </row>
    <row r="2873" spans="1:3" x14ac:dyDescent="0.3">
      <c r="A2873" t="s">
        <v>25</v>
      </c>
      <c r="B2873" t="s">
        <v>121</v>
      </c>
      <c r="C2873">
        <v>5331</v>
      </c>
    </row>
    <row r="2874" spans="1:3" x14ac:dyDescent="0.3">
      <c r="A2874" t="s">
        <v>7</v>
      </c>
      <c r="B2874" t="s">
        <v>120</v>
      </c>
      <c r="C2874">
        <v>697</v>
      </c>
    </row>
    <row r="2875" spans="1:3" x14ac:dyDescent="0.3">
      <c r="A2875" t="s">
        <v>17</v>
      </c>
      <c r="B2875">
        <v>972</v>
      </c>
      <c r="C2875">
        <v>697</v>
      </c>
    </row>
    <row r="2876" spans="1:3" x14ac:dyDescent="0.3">
      <c r="A2876" t="s">
        <v>18</v>
      </c>
      <c r="B2876">
        <v>59</v>
      </c>
      <c r="C2876">
        <v>697</v>
      </c>
    </row>
    <row r="2877" spans="1:3" x14ac:dyDescent="0.3">
      <c r="A2877" t="s">
        <v>19</v>
      </c>
      <c r="B2877">
        <v>913</v>
      </c>
      <c r="C2877">
        <v>697</v>
      </c>
    </row>
    <row r="2878" spans="1:3" x14ac:dyDescent="0.3">
      <c r="A2878" t="s">
        <v>20</v>
      </c>
      <c r="B2878">
        <v>25</v>
      </c>
      <c r="C2878">
        <v>697</v>
      </c>
    </row>
    <row r="2879" spans="1:3" x14ac:dyDescent="0.3">
      <c r="A2879" t="s">
        <v>21</v>
      </c>
      <c r="B2879">
        <v>19</v>
      </c>
      <c r="C2879">
        <v>697</v>
      </c>
    </row>
    <row r="2880" spans="1:3" x14ac:dyDescent="0.3">
      <c r="A2880" t="s">
        <v>22</v>
      </c>
      <c r="B2880">
        <v>59</v>
      </c>
      <c r="C2880">
        <v>697</v>
      </c>
    </row>
    <row r="2881" spans="1:3" x14ac:dyDescent="0.3">
      <c r="A2881" t="s">
        <v>25</v>
      </c>
      <c r="B2881" t="s">
        <v>121</v>
      </c>
      <c r="C2881">
        <v>697</v>
      </c>
    </row>
    <row r="2882" spans="1:3" x14ac:dyDescent="0.3">
      <c r="A2882" t="s">
        <v>7</v>
      </c>
      <c r="B2882" t="s">
        <v>120</v>
      </c>
      <c r="C2882">
        <v>3852</v>
      </c>
    </row>
    <row r="2883" spans="1:3" x14ac:dyDescent="0.3">
      <c r="A2883" t="s">
        <v>17</v>
      </c>
      <c r="B2883">
        <v>505</v>
      </c>
      <c r="C2883">
        <v>3852</v>
      </c>
    </row>
    <row r="2884" spans="1:3" x14ac:dyDescent="0.3">
      <c r="A2884" t="s">
        <v>18</v>
      </c>
      <c r="B2884">
        <v>72</v>
      </c>
      <c r="C2884">
        <v>3852</v>
      </c>
    </row>
    <row r="2885" spans="1:3" x14ac:dyDescent="0.3">
      <c r="A2885" t="s">
        <v>19</v>
      </c>
      <c r="B2885">
        <v>270</v>
      </c>
      <c r="C2885">
        <v>3852</v>
      </c>
    </row>
    <row r="2886" spans="1:3" x14ac:dyDescent="0.3">
      <c r="A2886" t="s">
        <v>20</v>
      </c>
      <c r="B2886">
        <v>36</v>
      </c>
      <c r="C2886">
        <v>3852</v>
      </c>
    </row>
    <row r="2887" spans="1:3" x14ac:dyDescent="0.3">
      <c r="A2887" t="s">
        <v>21</v>
      </c>
      <c r="B2887">
        <v>27</v>
      </c>
      <c r="C2887">
        <v>3852</v>
      </c>
    </row>
    <row r="2888" spans="1:3" x14ac:dyDescent="0.3">
      <c r="A2888" t="s">
        <v>22</v>
      </c>
      <c r="B2888">
        <v>54</v>
      </c>
      <c r="C2888">
        <v>3852</v>
      </c>
    </row>
    <row r="2889" spans="1:3" x14ac:dyDescent="0.3">
      <c r="A2889" t="s">
        <v>25</v>
      </c>
      <c r="B2889" t="s">
        <v>123</v>
      </c>
      <c r="C2889">
        <v>3852</v>
      </c>
    </row>
    <row r="2890" spans="1:3" x14ac:dyDescent="0.3">
      <c r="A2890" t="s">
        <v>7</v>
      </c>
      <c r="B2890" t="s">
        <v>120</v>
      </c>
      <c r="C2890">
        <v>1000</v>
      </c>
    </row>
    <row r="2891" spans="1:3" x14ac:dyDescent="0.3">
      <c r="A2891" t="s">
        <v>17</v>
      </c>
      <c r="B2891">
        <v>505</v>
      </c>
      <c r="C2891">
        <v>1000</v>
      </c>
    </row>
    <row r="2892" spans="1:3" x14ac:dyDescent="0.3">
      <c r="A2892" t="s">
        <v>18</v>
      </c>
      <c r="B2892">
        <v>72</v>
      </c>
      <c r="C2892">
        <v>1000</v>
      </c>
    </row>
    <row r="2893" spans="1:3" x14ac:dyDescent="0.3">
      <c r="A2893" t="s">
        <v>19</v>
      </c>
      <c r="B2893">
        <v>270</v>
      </c>
      <c r="C2893">
        <v>1000</v>
      </c>
    </row>
    <row r="2894" spans="1:3" x14ac:dyDescent="0.3">
      <c r="A2894" t="s">
        <v>20</v>
      </c>
      <c r="B2894">
        <v>36</v>
      </c>
      <c r="C2894">
        <v>1000</v>
      </c>
    </row>
    <row r="2895" spans="1:3" x14ac:dyDescent="0.3">
      <c r="A2895" t="s">
        <v>21</v>
      </c>
      <c r="B2895">
        <v>27</v>
      </c>
      <c r="C2895">
        <v>1000</v>
      </c>
    </row>
    <row r="2896" spans="1:3" x14ac:dyDescent="0.3">
      <c r="A2896" t="s">
        <v>22</v>
      </c>
      <c r="B2896">
        <v>54</v>
      </c>
      <c r="C2896">
        <v>1000</v>
      </c>
    </row>
    <row r="2897" spans="1:3" x14ac:dyDescent="0.3">
      <c r="A2897" t="s">
        <v>25</v>
      </c>
      <c r="B2897" t="s">
        <v>123</v>
      </c>
      <c r="C2897">
        <v>1000</v>
      </c>
    </row>
    <row r="2898" spans="1:3" x14ac:dyDescent="0.3">
      <c r="A2898" t="s">
        <v>7</v>
      </c>
      <c r="B2898" t="s">
        <v>50</v>
      </c>
      <c r="C2898">
        <v>7313</v>
      </c>
    </row>
    <row r="2899" spans="1:3" x14ac:dyDescent="0.3">
      <c r="A2899" t="s">
        <v>17</v>
      </c>
      <c r="B2899">
        <v>570</v>
      </c>
      <c r="C2899">
        <v>7313</v>
      </c>
    </row>
    <row r="2900" spans="1:3" x14ac:dyDescent="0.3">
      <c r="A2900" t="s">
        <v>18</v>
      </c>
      <c r="B2900">
        <v>73</v>
      </c>
      <c r="C2900">
        <v>7313</v>
      </c>
    </row>
    <row r="2901" spans="1:3" x14ac:dyDescent="0.3">
      <c r="A2901" t="s">
        <v>19</v>
      </c>
      <c r="B2901">
        <v>614</v>
      </c>
      <c r="C2901">
        <v>7313</v>
      </c>
    </row>
    <row r="2902" spans="1:3" x14ac:dyDescent="0.3">
      <c r="A2902" t="s">
        <v>20</v>
      </c>
      <c r="B2902">
        <v>133</v>
      </c>
      <c r="C2902">
        <v>7313</v>
      </c>
    </row>
    <row r="2903" spans="1:3" x14ac:dyDescent="0.3">
      <c r="A2903" t="s">
        <v>21</v>
      </c>
      <c r="B2903">
        <v>102</v>
      </c>
      <c r="C2903">
        <v>7313</v>
      </c>
    </row>
    <row r="2904" spans="1:3" x14ac:dyDescent="0.3">
      <c r="A2904" t="s">
        <v>22</v>
      </c>
      <c r="B2904">
        <v>73</v>
      </c>
      <c r="C2904">
        <v>7313</v>
      </c>
    </row>
    <row r="2905" spans="1:3" x14ac:dyDescent="0.3">
      <c r="A2905" t="s">
        <v>25</v>
      </c>
      <c r="B2905" t="s">
        <v>121</v>
      </c>
      <c r="C2905">
        <v>7313</v>
      </c>
    </row>
    <row r="2906" spans="1:3" x14ac:dyDescent="0.3">
      <c r="A2906" t="s">
        <v>7</v>
      </c>
      <c r="B2906" t="s">
        <v>120</v>
      </c>
      <c r="C2906">
        <v>1357</v>
      </c>
    </row>
    <row r="2907" spans="1:3" x14ac:dyDescent="0.3">
      <c r="A2907" t="s">
        <v>17</v>
      </c>
      <c r="B2907">
        <v>856</v>
      </c>
      <c r="C2907">
        <v>1357</v>
      </c>
    </row>
    <row r="2908" spans="1:3" x14ac:dyDescent="0.3">
      <c r="A2908" t="s">
        <v>18</v>
      </c>
      <c r="B2908">
        <v>59</v>
      </c>
      <c r="C2908">
        <v>1357</v>
      </c>
    </row>
    <row r="2909" spans="1:3" x14ac:dyDescent="0.3">
      <c r="A2909" t="s">
        <v>19</v>
      </c>
      <c r="B2909">
        <v>487</v>
      </c>
      <c r="C2909">
        <v>1357</v>
      </c>
    </row>
    <row r="2910" spans="1:3" x14ac:dyDescent="0.3">
      <c r="A2910" t="s">
        <v>20</v>
      </c>
      <c r="B2910">
        <v>58</v>
      </c>
      <c r="C2910">
        <v>1357</v>
      </c>
    </row>
    <row r="2911" spans="1:3" x14ac:dyDescent="0.3">
      <c r="A2911" t="s">
        <v>21</v>
      </c>
      <c r="B2911">
        <v>29</v>
      </c>
      <c r="C2911">
        <v>1357</v>
      </c>
    </row>
    <row r="2912" spans="1:3" x14ac:dyDescent="0.3">
      <c r="A2912" t="s">
        <v>22</v>
      </c>
      <c r="B2912">
        <v>73</v>
      </c>
      <c r="C2912">
        <v>1357</v>
      </c>
    </row>
    <row r="2913" spans="1:3" x14ac:dyDescent="0.3">
      <c r="A2913" t="s">
        <v>25</v>
      </c>
      <c r="B2913" t="s">
        <v>122</v>
      </c>
      <c r="C2913">
        <v>1357</v>
      </c>
    </row>
    <row r="2914" spans="1:3" x14ac:dyDescent="0.3">
      <c r="A2914" t="s">
        <v>7</v>
      </c>
      <c r="B2914" t="s">
        <v>120</v>
      </c>
      <c r="C2914">
        <v>5114</v>
      </c>
    </row>
    <row r="2915" spans="1:3" x14ac:dyDescent="0.3">
      <c r="A2915" t="s">
        <v>17</v>
      </c>
      <c r="B2915">
        <v>670</v>
      </c>
      <c r="C2915">
        <v>5114</v>
      </c>
    </row>
    <row r="2916" spans="1:3" x14ac:dyDescent="0.3">
      <c r="A2916" t="s">
        <v>18</v>
      </c>
      <c r="B2916">
        <v>9</v>
      </c>
      <c r="C2916">
        <v>5114</v>
      </c>
    </row>
    <row r="2917" spans="1:3" x14ac:dyDescent="0.3">
      <c r="A2917" t="s">
        <v>19</v>
      </c>
      <c r="B2917">
        <v>249</v>
      </c>
      <c r="C2917">
        <v>5114</v>
      </c>
    </row>
    <row r="2918" spans="1:3" x14ac:dyDescent="0.3">
      <c r="A2918" t="s">
        <v>20</v>
      </c>
      <c r="B2918">
        <v>0</v>
      </c>
      <c r="C2918">
        <v>5114</v>
      </c>
    </row>
    <row r="2919" spans="1:3" x14ac:dyDescent="0.3">
      <c r="A2919" t="s">
        <v>21</v>
      </c>
      <c r="B2919">
        <v>28</v>
      </c>
      <c r="C2919">
        <v>5114</v>
      </c>
    </row>
    <row r="2920" spans="1:3" x14ac:dyDescent="0.3">
      <c r="A2920" t="s">
        <v>22</v>
      </c>
      <c r="B2920">
        <v>9</v>
      </c>
      <c r="C2920">
        <v>5114</v>
      </c>
    </row>
    <row r="2921" spans="1:3" x14ac:dyDescent="0.3">
      <c r="A2921" t="s">
        <v>25</v>
      </c>
      <c r="B2921" t="s">
        <v>121</v>
      </c>
      <c r="C2921">
        <v>5114</v>
      </c>
    </row>
    <row r="2922" spans="1:3" x14ac:dyDescent="0.3">
      <c r="A2922" t="s">
        <v>7</v>
      </c>
      <c r="B2922" t="s">
        <v>120</v>
      </c>
      <c r="C2922">
        <v>7143</v>
      </c>
    </row>
    <row r="2923" spans="1:3" x14ac:dyDescent="0.3">
      <c r="A2923" t="s">
        <v>17</v>
      </c>
      <c r="B2923">
        <v>209</v>
      </c>
      <c r="C2923">
        <v>7143</v>
      </c>
    </row>
    <row r="2924" spans="1:3" x14ac:dyDescent="0.3">
      <c r="A2924" t="s">
        <v>18</v>
      </c>
      <c r="B2924">
        <v>162</v>
      </c>
      <c r="C2924">
        <v>7143</v>
      </c>
    </row>
    <row r="2925" spans="1:3" x14ac:dyDescent="0.3">
      <c r="A2925" t="s">
        <v>19</v>
      </c>
      <c r="B2925">
        <v>209</v>
      </c>
      <c r="C2925">
        <v>7143</v>
      </c>
    </row>
    <row r="2926" spans="1:3" x14ac:dyDescent="0.3">
      <c r="A2926" t="s">
        <v>20</v>
      </c>
      <c r="B2926">
        <v>41</v>
      </c>
      <c r="C2926">
        <v>7143</v>
      </c>
    </row>
    <row r="2927" spans="1:3" x14ac:dyDescent="0.3">
      <c r="A2927" t="s">
        <v>21</v>
      </c>
      <c r="B2927">
        <v>162</v>
      </c>
      <c r="C2927">
        <v>7143</v>
      </c>
    </row>
    <row r="2928" spans="1:3" x14ac:dyDescent="0.3">
      <c r="A2928" t="s">
        <v>22</v>
      </c>
      <c r="B2928">
        <v>37</v>
      </c>
      <c r="C2928">
        <v>7143</v>
      </c>
    </row>
    <row r="2929" spans="1:3" x14ac:dyDescent="0.3">
      <c r="A2929" t="s">
        <v>25</v>
      </c>
      <c r="B2929" t="s">
        <v>121</v>
      </c>
      <c r="C2929">
        <v>7143</v>
      </c>
    </row>
    <row r="2930" spans="1:3" x14ac:dyDescent="0.3">
      <c r="A2930" t="s">
        <v>7</v>
      </c>
      <c r="B2930" t="s">
        <v>120</v>
      </c>
      <c r="C2930">
        <v>961</v>
      </c>
    </row>
    <row r="2931" spans="1:3" x14ac:dyDescent="0.3">
      <c r="A2931" t="s">
        <v>17</v>
      </c>
      <c r="B2931">
        <v>133</v>
      </c>
      <c r="C2931">
        <v>961</v>
      </c>
    </row>
    <row r="2932" spans="1:3" x14ac:dyDescent="0.3">
      <c r="A2932" t="s">
        <v>18</v>
      </c>
      <c r="B2932">
        <v>27</v>
      </c>
      <c r="C2932">
        <v>961</v>
      </c>
    </row>
    <row r="2933" spans="1:3" x14ac:dyDescent="0.3">
      <c r="A2933" t="s">
        <v>19</v>
      </c>
      <c r="B2933">
        <v>421</v>
      </c>
      <c r="C2933">
        <v>961</v>
      </c>
    </row>
    <row r="2934" spans="1:3" x14ac:dyDescent="0.3">
      <c r="A2934" t="s">
        <v>20</v>
      </c>
      <c r="B2934">
        <v>13</v>
      </c>
      <c r="C2934">
        <v>961</v>
      </c>
    </row>
    <row r="2935" spans="1:3" x14ac:dyDescent="0.3">
      <c r="A2935" t="s">
        <v>21</v>
      </c>
      <c r="B2935">
        <v>195</v>
      </c>
      <c r="C2935">
        <v>961</v>
      </c>
    </row>
    <row r="2936" spans="1:3" x14ac:dyDescent="0.3">
      <c r="A2936" t="s">
        <v>22</v>
      </c>
      <c r="B2936">
        <v>71</v>
      </c>
      <c r="C2936">
        <v>961</v>
      </c>
    </row>
    <row r="2937" spans="1:3" x14ac:dyDescent="0.3">
      <c r="A2937" t="s">
        <v>25</v>
      </c>
      <c r="B2937" t="s">
        <v>123</v>
      </c>
      <c r="C2937">
        <v>961</v>
      </c>
    </row>
    <row r="2938" spans="1:3" x14ac:dyDescent="0.3">
      <c r="A2938" t="s">
        <v>7</v>
      </c>
      <c r="B2938" t="s">
        <v>50</v>
      </c>
      <c r="C2938">
        <v>4637</v>
      </c>
    </row>
    <row r="2939" spans="1:3" x14ac:dyDescent="0.3">
      <c r="A2939" t="s">
        <v>17</v>
      </c>
      <c r="B2939">
        <v>960</v>
      </c>
      <c r="C2939">
        <v>4637</v>
      </c>
    </row>
    <row r="2940" spans="1:3" x14ac:dyDescent="0.3">
      <c r="A2940" t="s">
        <v>18</v>
      </c>
      <c r="B2940">
        <v>64</v>
      </c>
      <c r="C2940">
        <v>4637</v>
      </c>
    </row>
    <row r="2941" spans="1:3" x14ac:dyDescent="0.3">
      <c r="A2941" t="s">
        <v>19</v>
      </c>
      <c r="B2941">
        <v>464</v>
      </c>
      <c r="C2941">
        <v>4637</v>
      </c>
    </row>
    <row r="2942" spans="1:3" x14ac:dyDescent="0.3">
      <c r="A2942" t="s">
        <v>20</v>
      </c>
      <c r="B2942">
        <v>146</v>
      </c>
      <c r="C2942">
        <v>4637</v>
      </c>
    </row>
    <row r="2943" spans="1:3" x14ac:dyDescent="0.3">
      <c r="A2943" t="s">
        <v>21</v>
      </c>
      <c r="B2943">
        <v>0</v>
      </c>
      <c r="C2943">
        <v>4637</v>
      </c>
    </row>
    <row r="2944" spans="1:3" x14ac:dyDescent="0.3">
      <c r="A2944" t="s">
        <v>22</v>
      </c>
      <c r="B2944">
        <v>16</v>
      </c>
      <c r="C2944">
        <v>4637</v>
      </c>
    </row>
    <row r="2945" spans="1:3" x14ac:dyDescent="0.3">
      <c r="A2945" t="s">
        <v>25</v>
      </c>
      <c r="B2945" t="s">
        <v>121</v>
      </c>
      <c r="C2945">
        <v>4637</v>
      </c>
    </row>
    <row r="2946" spans="1:3" x14ac:dyDescent="0.3">
      <c r="A2946" t="s">
        <v>7</v>
      </c>
      <c r="B2946" t="s">
        <v>120</v>
      </c>
      <c r="C2946">
        <v>5204</v>
      </c>
    </row>
    <row r="2947" spans="1:3" x14ac:dyDescent="0.3">
      <c r="A2947" t="s">
        <v>17</v>
      </c>
      <c r="B2947">
        <v>380</v>
      </c>
      <c r="C2947">
        <v>5204</v>
      </c>
    </row>
    <row r="2948" spans="1:3" x14ac:dyDescent="0.3">
      <c r="A2948" t="s">
        <v>18</v>
      </c>
      <c r="B2948">
        <v>98</v>
      </c>
      <c r="C2948">
        <v>5204</v>
      </c>
    </row>
    <row r="2949" spans="1:3" x14ac:dyDescent="0.3">
      <c r="A2949" t="s">
        <v>19</v>
      </c>
      <c r="B2949">
        <v>733</v>
      </c>
      <c r="C2949">
        <v>5204</v>
      </c>
    </row>
    <row r="2950" spans="1:3" x14ac:dyDescent="0.3">
      <c r="A2950" t="s">
        <v>20</v>
      </c>
      <c r="B2950">
        <v>110</v>
      </c>
      <c r="C2950">
        <v>5204</v>
      </c>
    </row>
    <row r="2951" spans="1:3" x14ac:dyDescent="0.3">
      <c r="A2951" t="s">
        <v>21</v>
      </c>
      <c r="B2951">
        <v>112</v>
      </c>
      <c r="C2951">
        <v>5204</v>
      </c>
    </row>
    <row r="2952" spans="1:3" x14ac:dyDescent="0.3">
      <c r="A2952" t="s">
        <v>22</v>
      </c>
      <c r="B2952">
        <v>28</v>
      </c>
      <c r="C2952">
        <v>5204</v>
      </c>
    </row>
    <row r="2953" spans="1:3" x14ac:dyDescent="0.3">
      <c r="A2953" t="s">
        <v>25</v>
      </c>
      <c r="B2953" t="s">
        <v>123</v>
      </c>
      <c r="C2953">
        <v>5204</v>
      </c>
    </row>
    <row r="2954" spans="1:3" x14ac:dyDescent="0.3">
      <c r="A2954" t="s">
        <v>7</v>
      </c>
      <c r="B2954" t="s">
        <v>120</v>
      </c>
      <c r="C2954">
        <v>6203</v>
      </c>
    </row>
    <row r="2955" spans="1:3" x14ac:dyDescent="0.3">
      <c r="A2955" t="s">
        <v>17</v>
      </c>
      <c r="B2955">
        <v>499</v>
      </c>
      <c r="C2955">
        <v>6203</v>
      </c>
    </row>
    <row r="2956" spans="1:3" x14ac:dyDescent="0.3">
      <c r="A2956" t="s">
        <v>18</v>
      </c>
      <c r="B2956">
        <v>149</v>
      </c>
      <c r="C2956">
        <v>6203</v>
      </c>
    </row>
    <row r="2957" spans="1:3" x14ac:dyDescent="0.3">
      <c r="A2957" t="s">
        <v>19</v>
      </c>
      <c r="B2957">
        <v>815</v>
      </c>
      <c r="C2957">
        <v>6203</v>
      </c>
    </row>
    <row r="2958" spans="1:3" x14ac:dyDescent="0.3">
      <c r="A2958" t="s">
        <v>20</v>
      </c>
      <c r="B2958">
        <v>173</v>
      </c>
      <c r="C2958">
        <v>6203</v>
      </c>
    </row>
    <row r="2959" spans="1:3" x14ac:dyDescent="0.3">
      <c r="A2959" t="s">
        <v>21</v>
      </c>
      <c r="B2959">
        <v>49</v>
      </c>
      <c r="C2959">
        <v>6203</v>
      </c>
    </row>
    <row r="2960" spans="1:3" x14ac:dyDescent="0.3">
      <c r="A2960" t="s">
        <v>22</v>
      </c>
      <c r="B2960">
        <v>49</v>
      </c>
      <c r="C2960">
        <v>6203</v>
      </c>
    </row>
    <row r="2961" spans="1:3" x14ac:dyDescent="0.3">
      <c r="A2961" t="s">
        <v>25</v>
      </c>
      <c r="B2961" t="s">
        <v>121</v>
      </c>
      <c r="C2961">
        <v>6203</v>
      </c>
    </row>
    <row r="2962" spans="1:3" x14ac:dyDescent="0.3">
      <c r="A2962" t="s">
        <v>7</v>
      </c>
      <c r="B2962" t="s">
        <v>50</v>
      </c>
      <c r="C2962">
        <v>2669</v>
      </c>
    </row>
    <row r="2963" spans="1:3" x14ac:dyDescent="0.3">
      <c r="A2963" t="s">
        <v>17</v>
      </c>
      <c r="B2963">
        <v>375</v>
      </c>
      <c r="C2963">
        <v>2669</v>
      </c>
    </row>
    <row r="2964" spans="1:3" x14ac:dyDescent="0.3">
      <c r="A2964" t="s">
        <v>18</v>
      </c>
      <c r="B2964">
        <v>152</v>
      </c>
      <c r="C2964">
        <v>2669</v>
      </c>
    </row>
    <row r="2965" spans="1:3" x14ac:dyDescent="0.3">
      <c r="A2965" t="s">
        <v>19</v>
      </c>
      <c r="B2965">
        <v>335</v>
      </c>
      <c r="C2965">
        <v>2669</v>
      </c>
    </row>
    <row r="2966" spans="1:3" x14ac:dyDescent="0.3">
      <c r="A2966" t="s">
        <v>20</v>
      </c>
      <c r="B2966">
        <v>93</v>
      </c>
      <c r="C2966">
        <v>2669</v>
      </c>
    </row>
    <row r="2967" spans="1:3" x14ac:dyDescent="0.3">
      <c r="A2967" t="s">
        <v>21</v>
      </c>
      <c r="B2967">
        <v>91</v>
      </c>
      <c r="C2967">
        <v>2669</v>
      </c>
    </row>
    <row r="2968" spans="1:3" x14ac:dyDescent="0.3">
      <c r="A2968" t="s">
        <v>22</v>
      </c>
      <c r="B2968">
        <v>81</v>
      </c>
      <c r="C2968">
        <v>2669</v>
      </c>
    </row>
    <row r="2969" spans="1:3" x14ac:dyDescent="0.3">
      <c r="A2969" t="s">
        <v>25</v>
      </c>
      <c r="B2969" t="s">
        <v>121</v>
      </c>
      <c r="C2969">
        <v>2669</v>
      </c>
    </row>
    <row r="2970" spans="1:3" x14ac:dyDescent="0.3">
      <c r="A2970" t="s">
        <v>7</v>
      </c>
      <c r="B2970" t="s">
        <v>50</v>
      </c>
      <c r="C2970">
        <v>10037</v>
      </c>
    </row>
    <row r="2971" spans="1:3" x14ac:dyDescent="0.3">
      <c r="A2971" t="s">
        <v>17</v>
      </c>
      <c r="B2971">
        <v>375</v>
      </c>
      <c r="C2971">
        <v>10037</v>
      </c>
    </row>
    <row r="2972" spans="1:3" x14ac:dyDescent="0.3">
      <c r="A2972" t="s">
        <v>18</v>
      </c>
      <c r="B2972">
        <v>152</v>
      </c>
      <c r="C2972">
        <v>10037</v>
      </c>
    </row>
    <row r="2973" spans="1:3" x14ac:dyDescent="0.3">
      <c r="A2973" t="s">
        <v>19</v>
      </c>
      <c r="B2973">
        <v>335</v>
      </c>
      <c r="C2973">
        <v>10037</v>
      </c>
    </row>
    <row r="2974" spans="1:3" x14ac:dyDescent="0.3">
      <c r="A2974" t="s">
        <v>20</v>
      </c>
      <c r="B2974">
        <v>93</v>
      </c>
      <c r="C2974">
        <v>10037</v>
      </c>
    </row>
    <row r="2975" spans="1:3" x14ac:dyDescent="0.3">
      <c r="A2975" t="s">
        <v>21</v>
      </c>
      <c r="B2975">
        <v>91</v>
      </c>
      <c r="C2975">
        <v>10037</v>
      </c>
    </row>
    <row r="2976" spans="1:3" x14ac:dyDescent="0.3">
      <c r="A2976" t="s">
        <v>22</v>
      </c>
      <c r="B2976">
        <v>81</v>
      </c>
      <c r="C2976">
        <v>10037</v>
      </c>
    </row>
    <row r="2977" spans="1:3" x14ac:dyDescent="0.3">
      <c r="A2977" t="s">
        <v>25</v>
      </c>
      <c r="B2977" t="s">
        <v>121</v>
      </c>
      <c r="C2977">
        <v>10037</v>
      </c>
    </row>
    <row r="2978" spans="1:3" x14ac:dyDescent="0.3">
      <c r="A2978" t="s">
        <v>7</v>
      </c>
      <c r="B2978" t="s">
        <v>50</v>
      </c>
      <c r="C2978">
        <v>2886</v>
      </c>
    </row>
    <row r="2979" spans="1:3" x14ac:dyDescent="0.3">
      <c r="A2979" t="s">
        <v>17</v>
      </c>
      <c r="B2979">
        <v>1121</v>
      </c>
      <c r="C2979">
        <v>2886</v>
      </c>
    </row>
    <row r="2980" spans="1:3" x14ac:dyDescent="0.3">
      <c r="A2980" t="s">
        <v>18</v>
      </c>
      <c r="B2980">
        <v>0</v>
      </c>
      <c r="C2980">
        <v>2886</v>
      </c>
    </row>
    <row r="2981" spans="1:3" x14ac:dyDescent="0.3">
      <c r="A2981" t="s">
        <v>19</v>
      </c>
      <c r="B2981">
        <v>72</v>
      </c>
      <c r="C2981">
        <v>2886</v>
      </c>
    </row>
    <row r="2982" spans="1:3" x14ac:dyDescent="0.3">
      <c r="A2982" t="s">
        <v>20</v>
      </c>
      <c r="B2982">
        <v>0</v>
      </c>
      <c r="C2982">
        <v>2886</v>
      </c>
    </row>
    <row r="2983" spans="1:3" x14ac:dyDescent="0.3">
      <c r="A2983" t="s">
        <v>21</v>
      </c>
      <c r="B2983">
        <v>12</v>
      </c>
      <c r="C2983">
        <v>2886</v>
      </c>
    </row>
    <row r="2984" spans="1:3" x14ac:dyDescent="0.3">
      <c r="A2984" t="s">
        <v>22</v>
      </c>
      <c r="B2984">
        <v>12</v>
      </c>
      <c r="C2984">
        <v>2886</v>
      </c>
    </row>
    <row r="2985" spans="1:3" x14ac:dyDescent="0.3">
      <c r="A2985" t="s">
        <v>25</v>
      </c>
      <c r="B2985" t="s">
        <v>123</v>
      </c>
      <c r="C2985">
        <v>2886</v>
      </c>
    </row>
    <row r="2986" spans="1:3" x14ac:dyDescent="0.3">
      <c r="A2986" t="s">
        <v>7</v>
      </c>
      <c r="B2986" t="s">
        <v>120</v>
      </c>
      <c r="C2986">
        <v>5185</v>
      </c>
    </row>
    <row r="2987" spans="1:3" x14ac:dyDescent="0.3">
      <c r="A2987" t="s">
        <v>17</v>
      </c>
      <c r="B2987">
        <v>199</v>
      </c>
      <c r="C2987">
        <v>5185</v>
      </c>
    </row>
    <row r="2988" spans="1:3" x14ac:dyDescent="0.3">
      <c r="A2988" t="s">
        <v>18</v>
      </c>
      <c r="B2988">
        <v>66</v>
      </c>
      <c r="C2988">
        <v>5185</v>
      </c>
    </row>
    <row r="2989" spans="1:3" x14ac:dyDescent="0.3">
      <c r="A2989" t="s">
        <v>19</v>
      </c>
      <c r="B2989">
        <v>315</v>
      </c>
      <c r="C2989">
        <v>5185</v>
      </c>
    </row>
    <row r="2990" spans="1:3" x14ac:dyDescent="0.3">
      <c r="A2990" t="s">
        <v>20</v>
      </c>
      <c r="B2990">
        <v>97</v>
      </c>
      <c r="C2990">
        <v>5185</v>
      </c>
    </row>
    <row r="2991" spans="1:3" x14ac:dyDescent="0.3">
      <c r="A2991" t="s">
        <v>21</v>
      </c>
      <c r="B2991">
        <v>174</v>
      </c>
      <c r="C2991">
        <v>5185</v>
      </c>
    </row>
    <row r="2992" spans="1:3" x14ac:dyDescent="0.3">
      <c r="A2992" t="s">
        <v>22</v>
      </c>
      <c r="B2992">
        <v>41</v>
      </c>
      <c r="C2992">
        <v>5185</v>
      </c>
    </row>
    <row r="2993" spans="1:3" x14ac:dyDescent="0.3">
      <c r="A2993" t="s">
        <v>25</v>
      </c>
      <c r="B2993" t="s">
        <v>121</v>
      </c>
      <c r="C2993">
        <v>5185</v>
      </c>
    </row>
    <row r="2994" spans="1:3" x14ac:dyDescent="0.3">
      <c r="A2994" t="s">
        <v>7</v>
      </c>
      <c r="B2994" t="s">
        <v>120</v>
      </c>
      <c r="C2994">
        <v>4964</v>
      </c>
    </row>
    <row r="2995" spans="1:3" x14ac:dyDescent="0.3">
      <c r="A2995" t="s">
        <v>17</v>
      </c>
      <c r="B2995">
        <v>680</v>
      </c>
      <c r="C2995">
        <v>4964</v>
      </c>
    </row>
    <row r="2996" spans="1:3" x14ac:dyDescent="0.3">
      <c r="A2996" t="s">
        <v>18</v>
      </c>
      <c r="B2996">
        <v>11</v>
      </c>
      <c r="C2996">
        <v>4964</v>
      </c>
    </row>
    <row r="2997" spans="1:3" x14ac:dyDescent="0.3">
      <c r="A2997" t="s">
        <v>19</v>
      </c>
      <c r="B2997">
        <v>392</v>
      </c>
      <c r="C2997">
        <v>4964</v>
      </c>
    </row>
    <row r="2998" spans="1:3" x14ac:dyDescent="0.3">
      <c r="A2998" t="s">
        <v>20</v>
      </c>
      <c r="B2998">
        <v>75</v>
      </c>
      <c r="C2998">
        <v>4964</v>
      </c>
    </row>
    <row r="2999" spans="1:3" x14ac:dyDescent="0.3">
      <c r="A2999" t="s">
        <v>21</v>
      </c>
      <c r="B2999">
        <v>0</v>
      </c>
      <c r="C2999">
        <v>4964</v>
      </c>
    </row>
    <row r="3000" spans="1:3" x14ac:dyDescent="0.3">
      <c r="A3000" t="s">
        <v>22</v>
      </c>
      <c r="B3000">
        <v>0</v>
      </c>
      <c r="C3000">
        <v>4964</v>
      </c>
    </row>
    <row r="3001" spans="1:3" x14ac:dyDescent="0.3">
      <c r="A3001" t="s">
        <v>25</v>
      </c>
      <c r="B3001" t="s">
        <v>122</v>
      </c>
      <c r="C3001">
        <v>4964</v>
      </c>
    </row>
    <row r="3002" spans="1:3" x14ac:dyDescent="0.3">
      <c r="A3002" t="s">
        <v>7</v>
      </c>
      <c r="B3002" t="s">
        <v>120</v>
      </c>
      <c r="C3002">
        <v>8278</v>
      </c>
    </row>
    <row r="3003" spans="1:3" x14ac:dyDescent="0.3">
      <c r="A3003" t="s">
        <v>17</v>
      </c>
      <c r="B3003">
        <v>863</v>
      </c>
      <c r="C3003">
        <v>8278</v>
      </c>
    </row>
    <row r="3004" spans="1:3" x14ac:dyDescent="0.3">
      <c r="A3004" t="s">
        <v>18</v>
      </c>
      <c r="B3004">
        <v>83</v>
      </c>
      <c r="C3004">
        <v>8278</v>
      </c>
    </row>
    <row r="3005" spans="1:3" x14ac:dyDescent="0.3">
      <c r="A3005" t="s">
        <v>19</v>
      </c>
      <c r="B3005">
        <v>547</v>
      </c>
      <c r="C3005">
        <v>8278</v>
      </c>
    </row>
    <row r="3006" spans="1:3" x14ac:dyDescent="0.3">
      <c r="A3006" t="s">
        <v>20</v>
      </c>
      <c r="B3006">
        <v>86</v>
      </c>
      <c r="C3006">
        <v>8278</v>
      </c>
    </row>
    <row r="3007" spans="1:3" x14ac:dyDescent="0.3">
      <c r="A3007" t="s">
        <v>21</v>
      </c>
      <c r="B3007">
        <v>99</v>
      </c>
      <c r="C3007">
        <v>8278</v>
      </c>
    </row>
    <row r="3008" spans="1:3" x14ac:dyDescent="0.3">
      <c r="A3008" t="s">
        <v>22</v>
      </c>
      <c r="B3008">
        <v>33</v>
      </c>
      <c r="C3008">
        <v>8278</v>
      </c>
    </row>
    <row r="3009" spans="1:3" x14ac:dyDescent="0.3">
      <c r="A3009" t="s">
        <v>25</v>
      </c>
      <c r="B3009" t="s">
        <v>123</v>
      </c>
      <c r="C3009">
        <v>8278</v>
      </c>
    </row>
    <row r="3010" spans="1:3" x14ac:dyDescent="0.3">
      <c r="A3010" t="s">
        <v>7</v>
      </c>
      <c r="B3010" t="s">
        <v>120</v>
      </c>
      <c r="C3010">
        <v>810</v>
      </c>
    </row>
    <row r="3011" spans="1:3" x14ac:dyDescent="0.3">
      <c r="A3011" t="s">
        <v>17</v>
      </c>
      <c r="B3011">
        <v>151</v>
      </c>
      <c r="C3011">
        <v>810</v>
      </c>
    </row>
    <row r="3012" spans="1:3" x14ac:dyDescent="0.3">
      <c r="A3012" t="s">
        <v>18</v>
      </c>
      <c r="B3012">
        <v>81</v>
      </c>
      <c r="C3012">
        <v>810</v>
      </c>
    </row>
    <row r="3013" spans="1:3" x14ac:dyDescent="0.3">
      <c r="A3013" t="s">
        <v>19</v>
      </c>
      <c r="B3013">
        <v>86</v>
      </c>
      <c r="C3013">
        <v>810</v>
      </c>
    </row>
    <row r="3014" spans="1:3" x14ac:dyDescent="0.3">
      <c r="A3014" t="s">
        <v>20</v>
      </c>
      <c r="B3014">
        <v>168</v>
      </c>
      <c r="C3014">
        <v>810</v>
      </c>
    </row>
    <row r="3015" spans="1:3" x14ac:dyDescent="0.3">
      <c r="A3015" t="s">
        <v>21</v>
      </c>
      <c r="B3015">
        <v>91</v>
      </c>
      <c r="C3015">
        <v>810</v>
      </c>
    </row>
    <row r="3016" spans="1:3" x14ac:dyDescent="0.3">
      <c r="A3016" t="s">
        <v>22</v>
      </c>
      <c r="B3016">
        <v>64</v>
      </c>
      <c r="C3016">
        <v>810</v>
      </c>
    </row>
    <row r="3017" spans="1:3" x14ac:dyDescent="0.3">
      <c r="A3017" t="s">
        <v>25</v>
      </c>
      <c r="B3017" t="s">
        <v>121</v>
      </c>
      <c r="C3017">
        <v>810</v>
      </c>
    </row>
    <row r="3018" spans="1:3" x14ac:dyDescent="0.3">
      <c r="A3018" t="s">
        <v>7</v>
      </c>
      <c r="B3018" t="s">
        <v>50</v>
      </c>
      <c r="C3018">
        <v>10095</v>
      </c>
    </row>
    <row r="3019" spans="1:3" x14ac:dyDescent="0.3">
      <c r="A3019" t="s">
        <v>17</v>
      </c>
      <c r="B3019">
        <v>1001</v>
      </c>
      <c r="C3019">
        <v>10095</v>
      </c>
    </row>
    <row r="3020" spans="1:3" x14ac:dyDescent="0.3">
      <c r="A3020" t="s">
        <v>18</v>
      </c>
      <c r="B3020">
        <v>12</v>
      </c>
      <c r="C3020">
        <v>10095</v>
      </c>
    </row>
    <row r="3021" spans="1:3" x14ac:dyDescent="0.3">
      <c r="A3021" t="s">
        <v>19</v>
      </c>
      <c r="B3021">
        <v>240</v>
      </c>
      <c r="C3021">
        <v>10095</v>
      </c>
    </row>
    <row r="3022" spans="1:3" x14ac:dyDescent="0.3">
      <c r="A3022" t="s">
        <v>20</v>
      </c>
      <c r="B3022">
        <v>16</v>
      </c>
      <c r="C3022">
        <v>10095</v>
      </c>
    </row>
    <row r="3023" spans="1:3" x14ac:dyDescent="0.3">
      <c r="A3023" t="s">
        <v>21</v>
      </c>
      <c r="B3023">
        <v>12</v>
      </c>
      <c r="C3023">
        <v>10095</v>
      </c>
    </row>
    <row r="3024" spans="1:3" x14ac:dyDescent="0.3">
      <c r="A3024" t="s">
        <v>22</v>
      </c>
      <c r="B3024">
        <v>12</v>
      </c>
      <c r="C3024">
        <v>10095</v>
      </c>
    </row>
    <row r="3025" spans="1:3" x14ac:dyDescent="0.3">
      <c r="A3025" t="s">
        <v>25</v>
      </c>
      <c r="B3025" t="s">
        <v>121</v>
      </c>
      <c r="C3025">
        <v>10095</v>
      </c>
    </row>
    <row r="3026" spans="1:3" x14ac:dyDescent="0.3">
      <c r="A3026" t="s">
        <v>7</v>
      </c>
      <c r="B3026" t="s">
        <v>50</v>
      </c>
      <c r="C3026">
        <v>3139</v>
      </c>
    </row>
    <row r="3027" spans="1:3" x14ac:dyDescent="0.3">
      <c r="A3027" t="s">
        <v>17</v>
      </c>
      <c r="B3027">
        <v>871</v>
      </c>
      <c r="C3027">
        <v>3139</v>
      </c>
    </row>
    <row r="3028" spans="1:3" x14ac:dyDescent="0.3">
      <c r="A3028" t="s">
        <v>18</v>
      </c>
      <c r="B3028">
        <v>111</v>
      </c>
      <c r="C3028">
        <v>3139</v>
      </c>
    </row>
    <row r="3029" spans="1:3" x14ac:dyDescent="0.3">
      <c r="A3029" t="s">
        <v>19</v>
      </c>
      <c r="B3029">
        <v>704</v>
      </c>
      <c r="C3029">
        <v>3139</v>
      </c>
    </row>
    <row r="3030" spans="1:3" x14ac:dyDescent="0.3">
      <c r="A3030" t="s">
        <v>20</v>
      </c>
      <c r="B3030">
        <v>145</v>
      </c>
      <c r="C3030">
        <v>3139</v>
      </c>
    </row>
    <row r="3031" spans="1:3" x14ac:dyDescent="0.3">
      <c r="A3031" t="s">
        <v>21</v>
      </c>
      <c r="B3031">
        <v>55</v>
      </c>
      <c r="C3031">
        <v>3139</v>
      </c>
    </row>
    <row r="3032" spans="1:3" x14ac:dyDescent="0.3">
      <c r="A3032" t="s">
        <v>22</v>
      </c>
      <c r="B3032">
        <v>166</v>
      </c>
      <c r="C3032">
        <v>3139</v>
      </c>
    </row>
    <row r="3033" spans="1:3" x14ac:dyDescent="0.3">
      <c r="A3033" t="s">
        <v>25</v>
      </c>
      <c r="B3033" t="s">
        <v>121</v>
      </c>
      <c r="C3033">
        <v>3139</v>
      </c>
    </row>
    <row r="3034" spans="1:3" x14ac:dyDescent="0.3">
      <c r="A3034" t="s">
        <v>7</v>
      </c>
      <c r="B3034" t="s">
        <v>120</v>
      </c>
      <c r="C3034">
        <v>6982</v>
      </c>
    </row>
    <row r="3035" spans="1:3" x14ac:dyDescent="0.3">
      <c r="A3035" t="s">
        <v>17</v>
      </c>
      <c r="B3035">
        <v>783</v>
      </c>
      <c r="C3035">
        <v>6982</v>
      </c>
    </row>
    <row r="3036" spans="1:3" x14ac:dyDescent="0.3">
      <c r="A3036" t="s">
        <v>18</v>
      </c>
      <c r="B3036">
        <v>30</v>
      </c>
      <c r="C3036">
        <v>6982</v>
      </c>
    </row>
    <row r="3037" spans="1:3" x14ac:dyDescent="0.3">
      <c r="A3037" t="s">
        <v>19</v>
      </c>
      <c r="B3037">
        <v>537</v>
      </c>
      <c r="C3037">
        <v>6982</v>
      </c>
    </row>
    <row r="3038" spans="1:3" x14ac:dyDescent="0.3">
      <c r="A3038" t="s">
        <v>20</v>
      </c>
      <c r="B3038">
        <v>140</v>
      </c>
      <c r="C3038">
        <v>6982</v>
      </c>
    </row>
    <row r="3039" spans="1:3" x14ac:dyDescent="0.3">
      <c r="A3039" t="s">
        <v>21</v>
      </c>
      <c r="B3039">
        <v>76</v>
      </c>
      <c r="C3039">
        <v>6982</v>
      </c>
    </row>
    <row r="3040" spans="1:3" x14ac:dyDescent="0.3">
      <c r="A3040" t="s">
        <v>22</v>
      </c>
      <c r="B3040">
        <v>15</v>
      </c>
      <c r="C3040">
        <v>6982</v>
      </c>
    </row>
    <row r="3041" spans="1:3" x14ac:dyDescent="0.3">
      <c r="A3041" t="s">
        <v>25</v>
      </c>
      <c r="B3041" t="s">
        <v>121</v>
      </c>
      <c r="C3041">
        <v>6982</v>
      </c>
    </row>
    <row r="3042" spans="1:3" x14ac:dyDescent="0.3">
      <c r="A3042" t="s">
        <v>7</v>
      </c>
      <c r="B3042" t="s">
        <v>50</v>
      </c>
      <c r="C3042">
        <v>830</v>
      </c>
    </row>
    <row r="3043" spans="1:3" x14ac:dyDescent="0.3">
      <c r="A3043" t="s">
        <v>17</v>
      </c>
      <c r="B3043">
        <v>784</v>
      </c>
      <c r="C3043">
        <v>830</v>
      </c>
    </row>
    <row r="3044" spans="1:3" x14ac:dyDescent="0.3">
      <c r="A3044" t="s">
        <v>18</v>
      </c>
      <c r="B3044">
        <v>48</v>
      </c>
      <c r="C3044">
        <v>830</v>
      </c>
    </row>
    <row r="3045" spans="1:3" x14ac:dyDescent="0.3">
      <c r="A3045" t="s">
        <v>19</v>
      </c>
      <c r="B3045">
        <v>560</v>
      </c>
      <c r="C3045">
        <v>830</v>
      </c>
    </row>
    <row r="3046" spans="1:3" x14ac:dyDescent="0.3">
      <c r="A3046" t="s">
        <v>20</v>
      </c>
      <c r="B3046">
        <v>42</v>
      </c>
      <c r="C3046">
        <v>830</v>
      </c>
    </row>
    <row r="3047" spans="1:3" x14ac:dyDescent="0.3">
      <c r="A3047" t="s">
        <v>21</v>
      </c>
      <c r="B3047">
        <v>176</v>
      </c>
      <c r="C3047">
        <v>830</v>
      </c>
    </row>
    <row r="3048" spans="1:3" x14ac:dyDescent="0.3">
      <c r="A3048" t="s">
        <v>22</v>
      </c>
      <c r="B3048">
        <v>48</v>
      </c>
      <c r="C3048">
        <v>830</v>
      </c>
    </row>
    <row r="3049" spans="1:3" x14ac:dyDescent="0.3">
      <c r="A3049" t="s">
        <v>25</v>
      </c>
      <c r="B3049" t="s">
        <v>121</v>
      </c>
      <c r="C3049">
        <v>830</v>
      </c>
    </row>
    <row r="3050" spans="1:3" x14ac:dyDescent="0.3">
      <c r="A3050" t="s">
        <v>7</v>
      </c>
      <c r="B3050" t="s">
        <v>120</v>
      </c>
      <c r="C3050">
        <v>3749</v>
      </c>
    </row>
    <row r="3051" spans="1:3" x14ac:dyDescent="0.3">
      <c r="A3051" t="s">
        <v>17</v>
      </c>
      <c r="B3051">
        <v>627</v>
      </c>
      <c r="C3051">
        <v>3749</v>
      </c>
    </row>
    <row r="3052" spans="1:3" x14ac:dyDescent="0.3">
      <c r="A3052" t="s">
        <v>18</v>
      </c>
      <c r="B3052">
        <v>91</v>
      </c>
      <c r="C3052">
        <v>3749</v>
      </c>
    </row>
    <row r="3053" spans="1:3" x14ac:dyDescent="0.3">
      <c r="A3053" t="s">
        <v>19</v>
      </c>
      <c r="B3053">
        <v>597</v>
      </c>
      <c r="C3053">
        <v>3749</v>
      </c>
    </row>
    <row r="3054" spans="1:3" x14ac:dyDescent="0.3">
      <c r="A3054" t="s">
        <v>20</v>
      </c>
      <c r="B3054">
        <v>159</v>
      </c>
      <c r="C3054">
        <v>3749</v>
      </c>
    </row>
    <row r="3055" spans="1:3" x14ac:dyDescent="0.3">
      <c r="A3055" t="s">
        <v>21</v>
      </c>
      <c r="B3055">
        <v>91</v>
      </c>
      <c r="C3055">
        <v>3749</v>
      </c>
    </row>
    <row r="3056" spans="1:3" x14ac:dyDescent="0.3">
      <c r="A3056" t="s">
        <v>22</v>
      </c>
      <c r="B3056">
        <v>15</v>
      </c>
      <c r="C3056">
        <v>3749</v>
      </c>
    </row>
    <row r="3057" spans="1:3" x14ac:dyDescent="0.3">
      <c r="A3057" t="s">
        <v>25</v>
      </c>
      <c r="B3057" t="s">
        <v>121</v>
      </c>
      <c r="C3057">
        <v>3749</v>
      </c>
    </row>
    <row r="3058" spans="1:3" x14ac:dyDescent="0.3">
      <c r="A3058" t="s">
        <v>7</v>
      </c>
      <c r="B3058" t="s">
        <v>50</v>
      </c>
      <c r="C3058">
        <v>6246</v>
      </c>
    </row>
    <row r="3059" spans="1:3" x14ac:dyDescent="0.3">
      <c r="A3059" t="s">
        <v>17</v>
      </c>
      <c r="B3059">
        <v>703</v>
      </c>
      <c r="C3059">
        <v>6246</v>
      </c>
    </row>
    <row r="3060" spans="1:3" x14ac:dyDescent="0.3">
      <c r="A3060" t="s">
        <v>18</v>
      </c>
      <c r="B3060">
        <v>102</v>
      </c>
      <c r="C3060">
        <v>6246</v>
      </c>
    </row>
    <row r="3061" spans="1:3" x14ac:dyDescent="0.3">
      <c r="A3061" t="s">
        <v>19</v>
      </c>
      <c r="B3061">
        <v>601</v>
      </c>
      <c r="C3061">
        <v>6246</v>
      </c>
    </row>
    <row r="3062" spans="1:3" x14ac:dyDescent="0.3">
      <c r="A3062" t="s">
        <v>20</v>
      </c>
      <c r="B3062">
        <v>0</v>
      </c>
      <c r="C3062">
        <v>6246</v>
      </c>
    </row>
    <row r="3063" spans="1:3" x14ac:dyDescent="0.3">
      <c r="A3063" t="s">
        <v>21</v>
      </c>
      <c r="B3063">
        <v>58</v>
      </c>
      <c r="C3063">
        <v>6246</v>
      </c>
    </row>
    <row r="3064" spans="1:3" x14ac:dyDescent="0.3">
      <c r="A3064" t="s">
        <v>22</v>
      </c>
      <c r="B3064">
        <v>43</v>
      </c>
      <c r="C3064">
        <v>6246</v>
      </c>
    </row>
    <row r="3065" spans="1:3" x14ac:dyDescent="0.3">
      <c r="A3065" t="s">
        <v>25</v>
      </c>
      <c r="B3065" t="s">
        <v>121</v>
      </c>
      <c r="C3065">
        <v>6246</v>
      </c>
    </row>
    <row r="3066" spans="1:3" x14ac:dyDescent="0.3">
      <c r="A3066" t="s">
        <v>7</v>
      </c>
      <c r="B3066" t="s">
        <v>120</v>
      </c>
      <c r="C3066">
        <v>2736</v>
      </c>
    </row>
    <row r="3067" spans="1:3" x14ac:dyDescent="0.3">
      <c r="A3067" t="s">
        <v>17</v>
      </c>
      <c r="B3067">
        <v>366</v>
      </c>
      <c r="C3067">
        <v>2736</v>
      </c>
    </row>
    <row r="3068" spans="1:3" x14ac:dyDescent="0.3">
      <c r="A3068" t="s">
        <v>18</v>
      </c>
      <c r="B3068">
        <v>124</v>
      </c>
      <c r="C3068">
        <v>2736</v>
      </c>
    </row>
    <row r="3069" spans="1:3" x14ac:dyDescent="0.3">
      <c r="A3069" t="s">
        <v>19</v>
      </c>
      <c r="B3069">
        <v>156</v>
      </c>
      <c r="C3069">
        <v>2736</v>
      </c>
    </row>
    <row r="3070" spans="1:3" x14ac:dyDescent="0.3">
      <c r="A3070" t="s">
        <v>20</v>
      </c>
      <c r="B3070">
        <v>71</v>
      </c>
      <c r="C3070">
        <v>2736</v>
      </c>
    </row>
    <row r="3071" spans="1:3" x14ac:dyDescent="0.3">
      <c r="A3071" t="s">
        <v>21</v>
      </c>
      <c r="B3071">
        <v>78</v>
      </c>
      <c r="C3071">
        <v>2736</v>
      </c>
    </row>
    <row r="3072" spans="1:3" x14ac:dyDescent="0.3">
      <c r="A3072" t="s">
        <v>22</v>
      </c>
      <c r="B3072">
        <v>54</v>
      </c>
      <c r="C3072">
        <v>2736</v>
      </c>
    </row>
    <row r="3073" spans="1:3" x14ac:dyDescent="0.3">
      <c r="A3073" t="s">
        <v>25</v>
      </c>
      <c r="B3073" t="s">
        <v>121</v>
      </c>
      <c r="C3073">
        <v>2736</v>
      </c>
    </row>
    <row r="3074" spans="1:3" x14ac:dyDescent="0.3">
      <c r="A3074" t="s">
        <v>7</v>
      </c>
      <c r="B3074" t="s">
        <v>120</v>
      </c>
      <c r="C3074">
        <v>7118</v>
      </c>
    </row>
    <row r="3075" spans="1:3" x14ac:dyDescent="0.3">
      <c r="A3075" t="s">
        <v>17</v>
      </c>
      <c r="B3075">
        <v>833</v>
      </c>
      <c r="C3075">
        <v>7118</v>
      </c>
    </row>
    <row r="3076" spans="1:3" x14ac:dyDescent="0.3">
      <c r="A3076" t="s">
        <v>18</v>
      </c>
      <c r="B3076">
        <v>80</v>
      </c>
      <c r="C3076">
        <v>7118</v>
      </c>
    </row>
    <row r="3077" spans="1:3" x14ac:dyDescent="0.3">
      <c r="A3077" t="s">
        <v>19</v>
      </c>
      <c r="B3077">
        <v>363</v>
      </c>
      <c r="C3077">
        <v>7118</v>
      </c>
    </row>
    <row r="3078" spans="1:3" x14ac:dyDescent="0.3">
      <c r="A3078" t="s">
        <v>20</v>
      </c>
      <c r="B3078">
        <v>52</v>
      </c>
      <c r="C3078">
        <v>7118</v>
      </c>
    </row>
    <row r="3079" spans="1:3" x14ac:dyDescent="0.3">
      <c r="A3079" t="s">
        <v>21</v>
      </c>
      <c r="B3079">
        <v>26</v>
      </c>
      <c r="C3079">
        <v>7118</v>
      </c>
    </row>
    <row r="3080" spans="1:3" x14ac:dyDescent="0.3">
      <c r="A3080" t="s">
        <v>22</v>
      </c>
      <c r="B3080">
        <v>174</v>
      </c>
      <c r="C3080">
        <v>7118</v>
      </c>
    </row>
    <row r="3081" spans="1:3" x14ac:dyDescent="0.3">
      <c r="A3081" t="s">
        <v>25</v>
      </c>
      <c r="B3081" t="s">
        <v>123</v>
      </c>
      <c r="C3081">
        <v>7118</v>
      </c>
    </row>
    <row r="3082" spans="1:3" x14ac:dyDescent="0.3">
      <c r="A3082" t="s">
        <v>7</v>
      </c>
      <c r="B3082" t="s">
        <v>50</v>
      </c>
      <c r="C3082">
        <v>4676</v>
      </c>
    </row>
    <row r="3083" spans="1:3" x14ac:dyDescent="0.3">
      <c r="A3083" t="s">
        <v>17</v>
      </c>
      <c r="B3083">
        <v>612</v>
      </c>
      <c r="C3083">
        <v>4676</v>
      </c>
    </row>
    <row r="3084" spans="1:3" x14ac:dyDescent="0.3">
      <c r="A3084" t="s">
        <v>18</v>
      </c>
      <c r="B3084">
        <v>91</v>
      </c>
      <c r="C3084">
        <v>4676</v>
      </c>
    </row>
    <row r="3085" spans="1:3" x14ac:dyDescent="0.3">
      <c r="A3085" t="s">
        <v>19</v>
      </c>
      <c r="B3085">
        <v>520</v>
      </c>
      <c r="C3085">
        <v>4676</v>
      </c>
    </row>
    <row r="3086" spans="1:3" x14ac:dyDescent="0.3">
      <c r="A3086" t="s">
        <v>20</v>
      </c>
      <c r="B3086">
        <v>258</v>
      </c>
      <c r="C3086">
        <v>4676</v>
      </c>
    </row>
    <row r="3087" spans="1:3" x14ac:dyDescent="0.3">
      <c r="A3087" t="s">
        <v>21</v>
      </c>
      <c r="B3087">
        <v>107</v>
      </c>
      <c r="C3087">
        <v>4676</v>
      </c>
    </row>
    <row r="3088" spans="1:3" x14ac:dyDescent="0.3">
      <c r="A3088" t="s">
        <v>22</v>
      </c>
      <c r="B3088">
        <v>107</v>
      </c>
      <c r="C3088">
        <v>4676</v>
      </c>
    </row>
    <row r="3089" spans="1:3" x14ac:dyDescent="0.3">
      <c r="A3089" t="s">
        <v>25</v>
      </c>
      <c r="B3089" t="s">
        <v>123</v>
      </c>
      <c r="C3089">
        <v>4676</v>
      </c>
    </row>
    <row r="3090" spans="1:3" x14ac:dyDescent="0.3">
      <c r="A3090" t="s">
        <v>7</v>
      </c>
      <c r="B3090" t="s">
        <v>120</v>
      </c>
      <c r="C3090">
        <v>701</v>
      </c>
    </row>
    <row r="3091" spans="1:3" x14ac:dyDescent="0.3">
      <c r="A3091" t="s">
        <v>17</v>
      </c>
      <c r="B3091">
        <v>707</v>
      </c>
      <c r="C3091">
        <v>701</v>
      </c>
    </row>
    <row r="3092" spans="1:3" x14ac:dyDescent="0.3">
      <c r="A3092" t="s">
        <v>18</v>
      </c>
      <c r="B3092">
        <v>21</v>
      </c>
      <c r="C3092">
        <v>701</v>
      </c>
    </row>
    <row r="3093" spans="1:3" x14ac:dyDescent="0.3">
      <c r="A3093" t="s">
        <v>19</v>
      </c>
      <c r="B3093">
        <v>250</v>
      </c>
      <c r="C3093">
        <v>701</v>
      </c>
    </row>
    <row r="3094" spans="1:3" x14ac:dyDescent="0.3">
      <c r="A3094" t="s">
        <v>20</v>
      </c>
      <c r="B3094">
        <v>85</v>
      </c>
      <c r="C3094">
        <v>701</v>
      </c>
    </row>
    <row r="3095" spans="1:3" x14ac:dyDescent="0.3">
      <c r="A3095" t="s">
        <v>21</v>
      </c>
      <c r="B3095">
        <v>43</v>
      </c>
      <c r="C3095">
        <v>701</v>
      </c>
    </row>
    <row r="3096" spans="1:3" x14ac:dyDescent="0.3">
      <c r="A3096" t="s">
        <v>22</v>
      </c>
      <c r="B3096">
        <v>73</v>
      </c>
      <c r="C3096">
        <v>701</v>
      </c>
    </row>
    <row r="3097" spans="1:3" x14ac:dyDescent="0.3">
      <c r="A3097" t="s">
        <v>25</v>
      </c>
      <c r="B3097" t="s">
        <v>121</v>
      </c>
      <c r="C3097">
        <v>701</v>
      </c>
    </row>
    <row r="3098" spans="1:3" x14ac:dyDescent="0.3">
      <c r="A3098" t="s">
        <v>7</v>
      </c>
      <c r="B3098" t="s">
        <v>120</v>
      </c>
      <c r="C3098">
        <v>9529</v>
      </c>
    </row>
    <row r="3099" spans="1:3" x14ac:dyDescent="0.3">
      <c r="A3099" t="s">
        <v>17</v>
      </c>
      <c r="B3099">
        <v>559</v>
      </c>
      <c r="C3099">
        <v>9529</v>
      </c>
    </row>
    <row r="3100" spans="1:3" x14ac:dyDescent="0.3">
      <c r="A3100" t="s">
        <v>18</v>
      </c>
      <c r="B3100">
        <v>153</v>
      </c>
      <c r="C3100">
        <v>9529</v>
      </c>
    </row>
    <row r="3101" spans="1:3" x14ac:dyDescent="0.3">
      <c r="A3101" t="s">
        <v>19</v>
      </c>
      <c r="B3101">
        <v>503</v>
      </c>
      <c r="C3101">
        <v>9529</v>
      </c>
    </row>
    <row r="3102" spans="1:3" x14ac:dyDescent="0.3">
      <c r="A3102" t="s">
        <v>20</v>
      </c>
      <c r="B3102">
        <v>218</v>
      </c>
      <c r="C3102">
        <v>9529</v>
      </c>
    </row>
    <row r="3103" spans="1:3" x14ac:dyDescent="0.3">
      <c r="A3103" t="s">
        <v>21</v>
      </c>
      <c r="B3103">
        <v>13</v>
      </c>
      <c r="C3103">
        <v>9529</v>
      </c>
    </row>
    <row r="3104" spans="1:3" x14ac:dyDescent="0.3">
      <c r="A3104" t="s">
        <v>22</v>
      </c>
      <c r="B3104">
        <v>181</v>
      </c>
      <c r="C3104">
        <v>9529</v>
      </c>
    </row>
    <row r="3105" spans="1:3" x14ac:dyDescent="0.3">
      <c r="A3105" t="s">
        <v>25</v>
      </c>
      <c r="B3105" t="s">
        <v>121</v>
      </c>
      <c r="C3105">
        <v>9529</v>
      </c>
    </row>
    <row r="3106" spans="1:3" x14ac:dyDescent="0.3">
      <c r="A3106" t="s">
        <v>7</v>
      </c>
      <c r="B3106" t="s">
        <v>120</v>
      </c>
      <c r="C3106">
        <v>9451</v>
      </c>
    </row>
    <row r="3107" spans="1:3" x14ac:dyDescent="0.3">
      <c r="A3107" t="s">
        <v>17</v>
      </c>
      <c r="B3107">
        <v>811</v>
      </c>
      <c r="C3107">
        <v>9451</v>
      </c>
    </row>
    <row r="3108" spans="1:3" x14ac:dyDescent="0.3">
      <c r="A3108" t="s">
        <v>18</v>
      </c>
      <c r="B3108">
        <v>76</v>
      </c>
      <c r="C3108">
        <v>9451</v>
      </c>
    </row>
    <row r="3109" spans="1:3" x14ac:dyDescent="0.3">
      <c r="A3109" t="s">
        <v>19</v>
      </c>
      <c r="B3109">
        <v>428</v>
      </c>
      <c r="C3109">
        <v>9451</v>
      </c>
    </row>
    <row r="3110" spans="1:3" x14ac:dyDescent="0.3">
      <c r="A3110" t="s">
        <v>20</v>
      </c>
      <c r="B3110">
        <v>99</v>
      </c>
      <c r="C3110">
        <v>9451</v>
      </c>
    </row>
    <row r="3111" spans="1:3" x14ac:dyDescent="0.3">
      <c r="A3111" t="s">
        <v>21</v>
      </c>
      <c r="B3111">
        <v>137</v>
      </c>
      <c r="C3111">
        <v>9451</v>
      </c>
    </row>
    <row r="3112" spans="1:3" x14ac:dyDescent="0.3">
      <c r="A3112" t="s">
        <v>22</v>
      </c>
      <c r="B3112">
        <v>107</v>
      </c>
      <c r="C3112">
        <v>9451</v>
      </c>
    </row>
    <row r="3113" spans="1:3" x14ac:dyDescent="0.3">
      <c r="A3113" t="s">
        <v>25</v>
      </c>
      <c r="B3113" t="s">
        <v>123</v>
      </c>
      <c r="C3113">
        <v>9451</v>
      </c>
    </row>
    <row r="3114" spans="1:3" x14ac:dyDescent="0.3">
      <c r="A3114" t="s">
        <v>7</v>
      </c>
      <c r="B3114" t="s">
        <v>50</v>
      </c>
      <c r="C3114">
        <v>313</v>
      </c>
    </row>
    <row r="3115" spans="1:3" x14ac:dyDescent="0.3">
      <c r="A3115" t="s">
        <v>17</v>
      </c>
      <c r="B3115">
        <v>901</v>
      </c>
      <c r="C3115">
        <v>313</v>
      </c>
    </row>
    <row r="3116" spans="1:3" x14ac:dyDescent="0.3">
      <c r="A3116" t="s">
        <v>18</v>
      </c>
      <c r="B3116">
        <v>61</v>
      </c>
      <c r="C3116">
        <v>313</v>
      </c>
    </row>
    <row r="3117" spans="1:3" x14ac:dyDescent="0.3">
      <c r="A3117" t="s">
        <v>19</v>
      </c>
      <c r="B3117">
        <v>757</v>
      </c>
      <c r="C3117">
        <v>313</v>
      </c>
    </row>
    <row r="3118" spans="1:3" x14ac:dyDescent="0.3">
      <c r="A3118" t="s">
        <v>20</v>
      </c>
      <c r="B3118">
        <v>186</v>
      </c>
      <c r="C3118">
        <v>313</v>
      </c>
    </row>
    <row r="3119" spans="1:3" x14ac:dyDescent="0.3">
      <c r="A3119" t="s">
        <v>21</v>
      </c>
      <c r="B3119">
        <v>163</v>
      </c>
      <c r="C3119">
        <v>313</v>
      </c>
    </row>
    <row r="3120" spans="1:3" x14ac:dyDescent="0.3">
      <c r="A3120" t="s">
        <v>22</v>
      </c>
      <c r="B3120">
        <v>20</v>
      </c>
      <c r="C3120">
        <v>313</v>
      </c>
    </row>
    <row r="3121" spans="1:3" x14ac:dyDescent="0.3">
      <c r="A3121" t="s">
        <v>25</v>
      </c>
      <c r="B3121" t="s">
        <v>121</v>
      </c>
      <c r="C3121">
        <v>313</v>
      </c>
    </row>
    <row r="3122" spans="1:3" x14ac:dyDescent="0.3">
      <c r="A3122" t="s">
        <v>7</v>
      </c>
      <c r="B3122" t="s">
        <v>50</v>
      </c>
      <c r="C3122">
        <v>2532</v>
      </c>
    </row>
    <row r="3123" spans="1:3" x14ac:dyDescent="0.3">
      <c r="A3123" t="s">
        <v>17</v>
      </c>
      <c r="B3123">
        <v>982</v>
      </c>
      <c r="C3123">
        <v>2532</v>
      </c>
    </row>
    <row r="3124" spans="1:3" x14ac:dyDescent="0.3">
      <c r="A3124" t="s">
        <v>18</v>
      </c>
      <c r="B3124">
        <v>73</v>
      </c>
      <c r="C3124">
        <v>2532</v>
      </c>
    </row>
    <row r="3125" spans="1:3" x14ac:dyDescent="0.3">
      <c r="A3125" t="s">
        <v>19</v>
      </c>
      <c r="B3125">
        <v>351</v>
      </c>
      <c r="C3125">
        <v>2532</v>
      </c>
    </row>
    <row r="3126" spans="1:3" x14ac:dyDescent="0.3">
      <c r="A3126" t="s">
        <v>20</v>
      </c>
      <c r="B3126">
        <v>56</v>
      </c>
      <c r="C3126">
        <v>2532</v>
      </c>
    </row>
    <row r="3127" spans="1:3" x14ac:dyDescent="0.3">
      <c r="A3127" t="s">
        <v>21</v>
      </c>
      <c r="B3127">
        <v>14</v>
      </c>
      <c r="C3127">
        <v>2532</v>
      </c>
    </row>
    <row r="3128" spans="1:3" x14ac:dyDescent="0.3">
      <c r="A3128" t="s">
        <v>22</v>
      </c>
      <c r="B3128">
        <v>175</v>
      </c>
      <c r="C3128">
        <v>2532</v>
      </c>
    </row>
    <row r="3129" spans="1:3" x14ac:dyDescent="0.3">
      <c r="A3129" t="s">
        <v>25</v>
      </c>
      <c r="B3129" t="s">
        <v>122</v>
      </c>
      <c r="C3129">
        <v>2532</v>
      </c>
    </row>
    <row r="3130" spans="1:3" x14ac:dyDescent="0.3">
      <c r="A3130" t="s">
        <v>7</v>
      </c>
      <c r="B3130" t="s">
        <v>120</v>
      </c>
      <c r="C3130">
        <v>6049</v>
      </c>
    </row>
    <row r="3131" spans="1:3" x14ac:dyDescent="0.3">
      <c r="A3131" t="s">
        <v>17</v>
      </c>
      <c r="B3131">
        <v>1142</v>
      </c>
      <c r="C3131">
        <v>6049</v>
      </c>
    </row>
    <row r="3132" spans="1:3" x14ac:dyDescent="0.3">
      <c r="A3132" t="s">
        <v>18</v>
      </c>
      <c r="B3132">
        <v>51</v>
      </c>
      <c r="C3132">
        <v>6049</v>
      </c>
    </row>
    <row r="3133" spans="1:3" x14ac:dyDescent="0.3">
      <c r="A3133" t="s">
        <v>19</v>
      </c>
      <c r="B3133">
        <v>415</v>
      </c>
      <c r="C3133">
        <v>6049</v>
      </c>
    </row>
    <row r="3134" spans="1:3" x14ac:dyDescent="0.3">
      <c r="A3134" t="s">
        <v>20</v>
      </c>
      <c r="B3134">
        <v>90</v>
      </c>
      <c r="C3134">
        <v>6049</v>
      </c>
    </row>
    <row r="3135" spans="1:3" x14ac:dyDescent="0.3">
      <c r="A3135" t="s">
        <v>21</v>
      </c>
      <c r="B3135">
        <v>69</v>
      </c>
      <c r="C3135">
        <v>6049</v>
      </c>
    </row>
    <row r="3136" spans="1:3" x14ac:dyDescent="0.3">
      <c r="A3136" t="s">
        <v>22</v>
      </c>
      <c r="B3136">
        <v>37</v>
      </c>
      <c r="C3136">
        <v>6049</v>
      </c>
    </row>
    <row r="3137" spans="1:3" x14ac:dyDescent="0.3">
      <c r="A3137" t="s">
        <v>25</v>
      </c>
      <c r="B3137" t="s">
        <v>123</v>
      </c>
      <c r="C3137">
        <v>6049</v>
      </c>
    </row>
    <row r="3138" spans="1:3" x14ac:dyDescent="0.3">
      <c r="A3138" t="s">
        <v>7</v>
      </c>
      <c r="B3138" t="s">
        <v>120</v>
      </c>
      <c r="C3138">
        <v>9597</v>
      </c>
    </row>
    <row r="3139" spans="1:3" x14ac:dyDescent="0.3">
      <c r="A3139" t="s">
        <v>17</v>
      </c>
      <c r="B3139">
        <v>236</v>
      </c>
      <c r="C3139">
        <v>9597</v>
      </c>
    </row>
    <row r="3140" spans="1:3" x14ac:dyDescent="0.3">
      <c r="A3140" t="s">
        <v>18</v>
      </c>
      <c r="B3140">
        <v>106</v>
      </c>
      <c r="C3140">
        <v>9597</v>
      </c>
    </row>
    <row r="3141" spans="1:3" x14ac:dyDescent="0.3">
      <c r="A3141" t="s">
        <v>19</v>
      </c>
      <c r="B3141">
        <v>189</v>
      </c>
      <c r="C3141">
        <v>9597</v>
      </c>
    </row>
    <row r="3142" spans="1:3" x14ac:dyDescent="0.3">
      <c r="A3142" t="s">
        <v>20</v>
      </c>
      <c r="B3142">
        <v>23</v>
      </c>
      <c r="C3142">
        <v>9597</v>
      </c>
    </row>
    <row r="3143" spans="1:3" x14ac:dyDescent="0.3">
      <c r="A3143" t="s">
        <v>21</v>
      </c>
      <c r="B3143">
        <v>41</v>
      </c>
      <c r="C3143">
        <v>9597</v>
      </c>
    </row>
    <row r="3144" spans="1:3" x14ac:dyDescent="0.3">
      <c r="A3144" t="s">
        <v>22</v>
      </c>
      <c r="B3144">
        <v>130</v>
      </c>
      <c r="C3144">
        <v>9597</v>
      </c>
    </row>
    <row r="3145" spans="1:3" x14ac:dyDescent="0.3">
      <c r="A3145" t="s">
        <v>25</v>
      </c>
      <c r="B3145" t="s">
        <v>123</v>
      </c>
      <c r="C3145">
        <v>9597</v>
      </c>
    </row>
    <row r="3146" spans="1:3" x14ac:dyDescent="0.3">
      <c r="A3146" t="s">
        <v>7</v>
      </c>
      <c r="B3146" t="s">
        <v>120</v>
      </c>
      <c r="C3146">
        <v>5896</v>
      </c>
    </row>
    <row r="3147" spans="1:3" x14ac:dyDescent="0.3">
      <c r="A3147" t="s">
        <v>17</v>
      </c>
      <c r="B3147">
        <v>272</v>
      </c>
      <c r="C3147">
        <v>5896</v>
      </c>
    </row>
    <row r="3148" spans="1:3" x14ac:dyDescent="0.3">
      <c r="A3148" t="s">
        <v>18</v>
      </c>
      <c r="B3148">
        <v>7</v>
      </c>
      <c r="C3148">
        <v>5896</v>
      </c>
    </row>
    <row r="3149" spans="1:3" x14ac:dyDescent="0.3">
      <c r="A3149" t="s">
        <v>19</v>
      </c>
      <c r="B3149">
        <v>80</v>
      </c>
      <c r="C3149">
        <v>5896</v>
      </c>
    </row>
    <row r="3150" spans="1:3" x14ac:dyDescent="0.3">
      <c r="A3150" t="s">
        <v>20</v>
      </c>
      <c r="B3150">
        <v>20</v>
      </c>
      <c r="C3150">
        <v>5896</v>
      </c>
    </row>
    <row r="3151" spans="1:3" x14ac:dyDescent="0.3">
      <c r="A3151" t="s">
        <v>21</v>
      </c>
      <c r="B3151">
        <v>7</v>
      </c>
      <c r="C3151">
        <v>5896</v>
      </c>
    </row>
    <row r="3152" spans="1:3" x14ac:dyDescent="0.3">
      <c r="A3152" t="s">
        <v>22</v>
      </c>
      <c r="B3152">
        <v>11</v>
      </c>
      <c r="C3152">
        <v>5896</v>
      </c>
    </row>
    <row r="3153" spans="1:3" x14ac:dyDescent="0.3">
      <c r="A3153" t="s">
        <v>25</v>
      </c>
      <c r="B3153" t="s">
        <v>121</v>
      </c>
      <c r="C3153">
        <v>5896</v>
      </c>
    </row>
    <row r="3154" spans="1:3" x14ac:dyDescent="0.3">
      <c r="A3154" t="s">
        <v>7</v>
      </c>
      <c r="B3154" t="s">
        <v>120</v>
      </c>
      <c r="C3154">
        <v>1139</v>
      </c>
    </row>
    <row r="3155" spans="1:3" x14ac:dyDescent="0.3">
      <c r="A3155" t="s">
        <v>17</v>
      </c>
      <c r="B3155">
        <v>1050</v>
      </c>
      <c r="C3155">
        <v>1139</v>
      </c>
    </row>
    <row r="3156" spans="1:3" x14ac:dyDescent="0.3">
      <c r="A3156" t="s">
        <v>18</v>
      </c>
      <c r="B3156">
        <v>14</v>
      </c>
      <c r="C3156">
        <v>1139</v>
      </c>
    </row>
    <row r="3157" spans="1:3" x14ac:dyDescent="0.3">
      <c r="A3157" t="s">
        <v>19</v>
      </c>
      <c r="B3157">
        <v>322</v>
      </c>
      <c r="C3157">
        <v>1139</v>
      </c>
    </row>
    <row r="3158" spans="1:3" x14ac:dyDescent="0.3">
      <c r="A3158" t="s">
        <v>20</v>
      </c>
      <c r="B3158">
        <v>0</v>
      </c>
      <c r="C3158">
        <v>1139</v>
      </c>
    </row>
    <row r="3159" spans="1:3" x14ac:dyDescent="0.3">
      <c r="A3159" t="s">
        <v>21</v>
      </c>
      <c r="B3159">
        <v>14</v>
      </c>
      <c r="C3159">
        <v>1139</v>
      </c>
    </row>
    <row r="3160" spans="1:3" x14ac:dyDescent="0.3">
      <c r="A3160" t="s">
        <v>22</v>
      </c>
      <c r="B3160">
        <v>112</v>
      </c>
      <c r="C3160">
        <v>1139</v>
      </c>
    </row>
    <row r="3161" spans="1:3" x14ac:dyDescent="0.3">
      <c r="A3161" t="s">
        <v>25</v>
      </c>
      <c r="B3161" t="s">
        <v>121</v>
      </c>
      <c r="C3161">
        <v>1139</v>
      </c>
    </row>
    <row r="3162" spans="1:3" x14ac:dyDescent="0.3">
      <c r="A3162" t="s">
        <v>7</v>
      </c>
      <c r="B3162" t="s">
        <v>50</v>
      </c>
      <c r="C3162">
        <v>9687</v>
      </c>
    </row>
    <row r="3163" spans="1:3" x14ac:dyDescent="0.3">
      <c r="A3163" t="s">
        <v>17</v>
      </c>
      <c r="B3163">
        <v>184</v>
      </c>
      <c r="C3163">
        <v>9687</v>
      </c>
    </row>
    <row r="3164" spans="1:3" x14ac:dyDescent="0.3">
      <c r="A3164" t="s">
        <v>18</v>
      </c>
      <c r="B3164">
        <v>174</v>
      </c>
      <c r="C3164">
        <v>9687</v>
      </c>
    </row>
    <row r="3165" spans="1:3" x14ac:dyDescent="0.3">
      <c r="A3165" t="s">
        <v>19</v>
      </c>
      <c r="B3165">
        <v>256</v>
      </c>
      <c r="C3165">
        <v>9687</v>
      </c>
    </row>
    <row r="3166" spans="1:3" x14ac:dyDescent="0.3">
      <c r="A3166" t="s">
        <v>20</v>
      </c>
      <c r="B3166">
        <v>50</v>
      </c>
      <c r="C3166">
        <v>9687</v>
      </c>
    </row>
    <row r="3167" spans="1:3" x14ac:dyDescent="0.3">
      <c r="A3167" t="s">
        <v>21</v>
      </c>
      <c r="B3167">
        <v>30</v>
      </c>
      <c r="C3167">
        <v>9687</v>
      </c>
    </row>
    <row r="3168" spans="1:3" x14ac:dyDescent="0.3">
      <c r="A3168" t="s">
        <v>22</v>
      </c>
      <c r="B3168">
        <v>32</v>
      </c>
      <c r="C3168">
        <v>9687</v>
      </c>
    </row>
    <row r="3169" spans="1:3" x14ac:dyDescent="0.3">
      <c r="A3169" t="s">
        <v>25</v>
      </c>
      <c r="B3169" t="s">
        <v>121</v>
      </c>
      <c r="C3169">
        <v>9687</v>
      </c>
    </row>
    <row r="3170" spans="1:3" x14ac:dyDescent="0.3">
      <c r="A3170" t="s">
        <v>7</v>
      </c>
      <c r="B3170" t="s">
        <v>120</v>
      </c>
      <c r="C3170">
        <v>10505</v>
      </c>
    </row>
    <row r="3171" spans="1:3" x14ac:dyDescent="0.3">
      <c r="A3171" t="s">
        <v>17</v>
      </c>
      <c r="B3171">
        <v>741</v>
      </c>
      <c r="C3171">
        <v>10505</v>
      </c>
    </row>
    <row r="3172" spans="1:3" x14ac:dyDescent="0.3">
      <c r="A3172" t="s">
        <v>18</v>
      </c>
      <c r="B3172">
        <v>19</v>
      </c>
      <c r="C3172">
        <v>10505</v>
      </c>
    </row>
    <row r="3173" spans="1:3" x14ac:dyDescent="0.3">
      <c r="A3173" t="s">
        <v>19</v>
      </c>
      <c r="B3173">
        <v>154</v>
      </c>
      <c r="C3173">
        <v>10505</v>
      </c>
    </row>
    <row r="3174" spans="1:3" x14ac:dyDescent="0.3">
      <c r="A3174" t="s">
        <v>20</v>
      </c>
      <c r="B3174">
        <v>50</v>
      </c>
      <c r="C3174">
        <v>10505</v>
      </c>
    </row>
    <row r="3175" spans="1:3" x14ac:dyDescent="0.3">
      <c r="A3175" t="s">
        <v>21</v>
      </c>
      <c r="B3175">
        <v>9</v>
      </c>
      <c r="C3175">
        <v>10505</v>
      </c>
    </row>
    <row r="3176" spans="1:3" x14ac:dyDescent="0.3">
      <c r="A3176" t="s">
        <v>22</v>
      </c>
      <c r="B3176">
        <v>28</v>
      </c>
      <c r="C3176">
        <v>10505</v>
      </c>
    </row>
    <row r="3177" spans="1:3" x14ac:dyDescent="0.3">
      <c r="A3177" t="s">
        <v>25</v>
      </c>
      <c r="B3177" t="s">
        <v>121</v>
      </c>
      <c r="C3177">
        <v>10505</v>
      </c>
    </row>
    <row r="3178" spans="1:3" x14ac:dyDescent="0.3">
      <c r="A3178" t="s">
        <v>7</v>
      </c>
      <c r="B3178" t="s">
        <v>120</v>
      </c>
      <c r="C3178">
        <v>3867</v>
      </c>
    </row>
    <row r="3179" spans="1:3" x14ac:dyDescent="0.3">
      <c r="A3179" t="s">
        <v>17</v>
      </c>
      <c r="B3179">
        <v>410</v>
      </c>
      <c r="C3179">
        <v>3867</v>
      </c>
    </row>
    <row r="3180" spans="1:3" x14ac:dyDescent="0.3">
      <c r="A3180" t="s">
        <v>18</v>
      </c>
      <c r="B3180">
        <v>112</v>
      </c>
      <c r="C3180">
        <v>3867</v>
      </c>
    </row>
    <row r="3181" spans="1:3" x14ac:dyDescent="0.3">
      <c r="A3181" t="s">
        <v>19</v>
      </c>
      <c r="B3181">
        <v>420</v>
      </c>
      <c r="C3181">
        <v>3867</v>
      </c>
    </row>
    <row r="3182" spans="1:3" x14ac:dyDescent="0.3">
      <c r="A3182" t="s">
        <v>20</v>
      </c>
      <c r="B3182">
        <v>0</v>
      </c>
      <c r="C3182">
        <v>3867</v>
      </c>
    </row>
    <row r="3183" spans="1:3" x14ac:dyDescent="0.3">
      <c r="A3183" t="s">
        <v>21</v>
      </c>
      <c r="B3183">
        <v>82</v>
      </c>
      <c r="C3183">
        <v>3867</v>
      </c>
    </row>
    <row r="3184" spans="1:3" x14ac:dyDescent="0.3">
      <c r="A3184" t="s">
        <v>22</v>
      </c>
      <c r="B3184">
        <v>71</v>
      </c>
      <c r="C3184">
        <v>3867</v>
      </c>
    </row>
    <row r="3185" spans="1:3" x14ac:dyDescent="0.3">
      <c r="A3185" t="s">
        <v>25</v>
      </c>
      <c r="B3185" t="s">
        <v>123</v>
      </c>
      <c r="C3185">
        <v>3867</v>
      </c>
    </row>
    <row r="3186" spans="1:3" x14ac:dyDescent="0.3">
      <c r="A3186" t="s">
        <v>7</v>
      </c>
      <c r="B3186" t="s">
        <v>120</v>
      </c>
      <c r="C3186">
        <v>3859</v>
      </c>
    </row>
    <row r="3187" spans="1:3" x14ac:dyDescent="0.3">
      <c r="A3187" t="s">
        <v>17</v>
      </c>
      <c r="B3187">
        <v>410</v>
      </c>
      <c r="C3187">
        <v>3859</v>
      </c>
    </row>
    <row r="3188" spans="1:3" x14ac:dyDescent="0.3">
      <c r="A3188" t="s">
        <v>18</v>
      </c>
      <c r="B3188">
        <v>112</v>
      </c>
      <c r="C3188">
        <v>3859</v>
      </c>
    </row>
    <row r="3189" spans="1:3" x14ac:dyDescent="0.3">
      <c r="A3189" t="s">
        <v>19</v>
      </c>
      <c r="B3189">
        <v>420</v>
      </c>
      <c r="C3189">
        <v>3859</v>
      </c>
    </row>
    <row r="3190" spans="1:3" x14ac:dyDescent="0.3">
      <c r="A3190" t="s">
        <v>20</v>
      </c>
      <c r="B3190">
        <v>0</v>
      </c>
      <c r="C3190">
        <v>3859</v>
      </c>
    </row>
    <row r="3191" spans="1:3" x14ac:dyDescent="0.3">
      <c r="A3191" t="s">
        <v>21</v>
      </c>
      <c r="B3191">
        <v>82</v>
      </c>
      <c r="C3191">
        <v>3859</v>
      </c>
    </row>
    <row r="3192" spans="1:3" x14ac:dyDescent="0.3">
      <c r="A3192" t="s">
        <v>22</v>
      </c>
      <c r="B3192">
        <v>71</v>
      </c>
      <c r="C3192">
        <v>3859</v>
      </c>
    </row>
    <row r="3193" spans="1:3" x14ac:dyDescent="0.3">
      <c r="A3193" t="s">
        <v>25</v>
      </c>
      <c r="B3193" t="s">
        <v>123</v>
      </c>
      <c r="C3193">
        <v>3859</v>
      </c>
    </row>
    <row r="3194" spans="1:3" x14ac:dyDescent="0.3">
      <c r="A3194" t="s">
        <v>7</v>
      </c>
      <c r="B3194" t="s">
        <v>50</v>
      </c>
      <c r="C3194">
        <v>10949</v>
      </c>
    </row>
    <row r="3195" spans="1:3" x14ac:dyDescent="0.3">
      <c r="A3195" t="s">
        <v>17</v>
      </c>
      <c r="B3195">
        <v>1092</v>
      </c>
      <c r="C3195">
        <v>10949</v>
      </c>
    </row>
    <row r="3196" spans="1:3" x14ac:dyDescent="0.3">
      <c r="A3196" t="s">
        <v>18</v>
      </c>
      <c r="B3196">
        <v>37</v>
      </c>
      <c r="C3196">
        <v>10949</v>
      </c>
    </row>
    <row r="3197" spans="1:3" x14ac:dyDescent="0.3">
      <c r="A3197" t="s">
        <v>19</v>
      </c>
      <c r="B3197">
        <v>592</v>
      </c>
      <c r="C3197">
        <v>10949</v>
      </c>
    </row>
    <row r="3198" spans="1:3" x14ac:dyDescent="0.3">
      <c r="A3198" t="s">
        <v>20</v>
      </c>
      <c r="B3198">
        <v>145</v>
      </c>
      <c r="C3198">
        <v>10949</v>
      </c>
    </row>
    <row r="3199" spans="1:3" x14ac:dyDescent="0.3">
      <c r="A3199" t="s">
        <v>21</v>
      </c>
      <c r="B3199">
        <v>37</v>
      </c>
      <c r="C3199">
        <v>10949</v>
      </c>
    </row>
    <row r="3200" spans="1:3" x14ac:dyDescent="0.3">
      <c r="A3200" t="s">
        <v>22</v>
      </c>
      <c r="B3200">
        <v>55</v>
      </c>
      <c r="C3200">
        <v>10949</v>
      </c>
    </row>
    <row r="3201" spans="1:3" x14ac:dyDescent="0.3">
      <c r="A3201" t="s">
        <v>25</v>
      </c>
      <c r="B3201" t="s">
        <v>121</v>
      </c>
      <c r="C3201">
        <v>10949</v>
      </c>
    </row>
    <row r="3202" spans="1:3" x14ac:dyDescent="0.3">
      <c r="A3202" t="s">
        <v>7</v>
      </c>
      <c r="B3202" t="s">
        <v>50</v>
      </c>
      <c r="C3202">
        <v>340</v>
      </c>
    </row>
    <row r="3203" spans="1:3" x14ac:dyDescent="0.3">
      <c r="A3203" t="s">
        <v>17</v>
      </c>
      <c r="B3203">
        <v>158</v>
      </c>
      <c r="C3203">
        <v>340</v>
      </c>
    </row>
    <row r="3204" spans="1:3" x14ac:dyDescent="0.3">
      <c r="A3204" t="s">
        <v>18</v>
      </c>
      <c r="B3204">
        <v>35</v>
      </c>
      <c r="C3204">
        <v>340</v>
      </c>
    </row>
    <row r="3205" spans="1:3" x14ac:dyDescent="0.3">
      <c r="A3205" t="s">
        <v>19</v>
      </c>
      <c r="B3205">
        <v>179</v>
      </c>
      <c r="C3205">
        <v>340</v>
      </c>
    </row>
    <row r="3206" spans="1:3" x14ac:dyDescent="0.3">
      <c r="A3206" t="s">
        <v>20</v>
      </c>
      <c r="B3206">
        <v>0</v>
      </c>
      <c r="C3206">
        <v>340</v>
      </c>
    </row>
    <row r="3207" spans="1:3" x14ac:dyDescent="0.3">
      <c r="A3207" t="s">
        <v>21</v>
      </c>
      <c r="B3207">
        <v>0</v>
      </c>
      <c r="C3207">
        <v>340</v>
      </c>
    </row>
    <row r="3208" spans="1:3" x14ac:dyDescent="0.3">
      <c r="A3208" t="s">
        <v>22</v>
      </c>
      <c r="B3208">
        <v>125</v>
      </c>
      <c r="C3208">
        <v>340</v>
      </c>
    </row>
    <row r="3209" spans="1:3" x14ac:dyDescent="0.3">
      <c r="A3209" t="s">
        <v>25</v>
      </c>
      <c r="B3209" t="s">
        <v>123</v>
      </c>
      <c r="C3209">
        <v>340</v>
      </c>
    </row>
    <row r="3210" spans="1:3" x14ac:dyDescent="0.3">
      <c r="A3210" t="s">
        <v>7</v>
      </c>
      <c r="B3210" t="s">
        <v>120</v>
      </c>
      <c r="C3210">
        <v>291</v>
      </c>
    </row>
    <row r="3211" spans="1:3" x14ac:dyDescent="0.3">
      <c r="A3211" t="s">
        <v>17</v>
      </c>
      <c r="B3211">
        <v>182</v>
      </c>
      <c r="C3211">
        <v>291</v>
      </c>
    </row>
    <row r="3212" spans="1:3" x14ac:dyDescent="0.3">
      <c r="A3212" t="s">
        <v>18</v>
      </c>
      <c r="B3212">
        <v>74</v>
      </c>
      <c r="C3212">
        <v>291</v>
      </c>
    </row>
    <row r="3213" spans="1:3" x14ac:dyDescent="0.3">
      <c r="A3213" t="s">
        <v>19</v>
      </c>
      <c r="B3213">
        <v>298</v>
      </c>
      <c r="C3213">
        <v>291</v>
      </c>
    </row>
    <row r="3214" spans="1:3" x14ac:dyDescent="0.3">
      <c r="A3214" t="s">
        <v>20</v>
      </c>
      <c r="B3214">
        <v>162</v>
      </c>
      <c r="C3214">
        <v>291</v>
      </c>
    </row>
    <row r="3215" spans="1:3" x14ac:dyDescent="0.3">
      <c r="A3215" t="s">
        <v>21</v>
      </c>
      <c r="B3215">
        <v>149</v>
      </c>
      <c r="C3215">
        <v>291</v>
      </c>
    </row>
    <row r="3216" spans="1:3" x14ac:dyDescent="0.3">
      <c r="A3216" t="s">
        <v>22</v>
      </c>
      <c r="B3216">
        <v>116</v>
      </c>
      <c r="C3216">
        <v>291</v>
      </c>
    </row>
    <row r="3217" spans="1:3" x14ac:dyDescent="0.3">
      <c r="A3217" t="s">
        <v>25</v>
      </c>
      <c r="B3217" t="s">
        <v>121</v>
      </c>
      <c r="C3217">
        <v>291</v>
      </c>
    </row>
    <row r="3218" spans="1:3" x14ac:dyDescent="0.3">
      <c r="A3218" t="s">
        <v>7</v>
      </c>
      <c r="B3218" t="s">
        <v>50</v>
      </c>
      <c r="C3218">
        <v>7972</v>
      </c>
    </row>
    <row r="3219" spans="1:3" x14ac:dyDescent="0.3">
      <c r="A3219" t="s">
        <v>17</v>
      </c>
      <c r="B3219">
        <v>400</v>
      </c>
      <c r="C3219">
        <v>7972</v>
      </c>
    </row>
    <row r="3220" spans="1:3" x14ac:dyDescent="0.3">
      <c r="A3220" t="s">
        <v>18</v>
      </c>
      <c r="B3220">
        <v>32</v>
      </c>
      <c r="C3220">
        <v>7972</v>
      </c>
    </row>
    <row r="3221" spans="1:3" x14ac:dyDescent="0.3">
      <c r="A3221" t="s">
        <v>19</v>
      </c>
      <c r="B3221">
        <v>519</v>
      </c>
      <c r="C3221">
        <v>7972</v>
      </c>
    </row>
    <row r="3222" spans="1:3" x14ac:dyDescent="0.3">
      <c r="A3222" t="s">
        <v>20</v>
      </c>
      <c r="B3222">
        <v>71</v>
      </c>
      <c r="C3222">
        <v>7972</v>
      </c>
    </row>
    <row r="3223" spans="1:3" x14ac:dyDescent="0.3">
      <c r="A3223" t="s">
        <v>21</v>
      </c>
      <c r="B3223">
        <v>75</v>
      </c>
      <c r="C3223">
        <v>7972</v>
      </c>
    </row>
    <row r="3224" spans="1:3" x14ac:dyDescent="0.3">
      <c r="A3224" t="s">
        <v>22</v>
      </c>
      <c r="B3224">
        <v>54</v>
      </c>
      <c r="C3224">
        <v>7972</v>
      </c>
    </row>
    <row r="3225" spans="1:3" x14ac:dyDescent="0.3">
      <c r="A3225" t="s">
        <v>25</v>
      </c>
      <c r="B3225" t="s">
        <v>121</v>
      </c>
      <c r="C3225">
        <v>7972</v>
      </c>
    </row>
    <row r="3226" spans="1:3" x14ac:dyDescent="0.3">
      <c r="A3226" t="s">
        <v>7</v>
      </c>
      <c r="B3226" t="s">
        <v>120</v>
      </c>
      <c r="C3226">
        <v>1399</v>
      </c>
    </row>
    <row r="3227" spans="1:3" x14ac:dyDescent="0.3">
      <c r="A3227" t="s">
        <v>17</v>
      </c>
      <c r="B3227">
        <v>407</v>
      </c>
      <c r="C3227">
        <v>1399</v>
      </c>
    </row>
    <row r="3228" spans="1:3" x14ac:dyDescent="0.3">
      <c r="A3228" t="s">
        <v>18</v>
      </c>
      <c r="B3228">
        <v>114</v>
      </c>
      <c r="C3228">
        <v>1399</v>
      </c>
    </row>
    <row r="3229" spans="1:3" x14ac:dyDescent="0.3">
      <c r="A3229" t="s">
        <v>19</v>
      </c>
      <c r="B3229">
        <v>445</v>
      </c>
      <c r="C3229">
        <v>1399</v>
      </c>
    </row>
    <row r="3230" spans="1:3" x14ac:dyDescent="0.3">
      <c r="A3230" t="s">
        <v>20</v>
      </c>
      <c r="B3230">
        <v>181</v>
      </c>
      <c r="C3230">
        <v>1399</v>
      </c>
    </row>
    <row r="3231" spans="1:3" x14ac:dyDescent="0.3">
      <c r="A3231" t="s">
        <v>21</v>
      </c>
      <c r="B3231">
        <v>165</v>
      </c>
      <c r="C3231">
        <v>1399</v>
      </c>
    </row>
    <row r="3232" spans="1:3" x14ac:dyDescent="0.3">
      <c r="A3232" t="s">
        <v>22</v>
      </c>
      <c r="B3232">
        <v>203</v>
      </c>
      <c r="C3232">
        <v>1399</v>
      </c>
    </row>
    <row r="3233" spans="1:3" x14ac:dyDescent="0.3">
      <c r="A3233" t="s">
        <v>25</v>
      </c>
      <c r="B3233" t="s">
        <v>121</v>
      </c>
      <c r="C3233">
        <v>1399</v>
      </c>
    </row>
    <row r="3234" spans="1:3" x14ac:dyDescent="0.3">
      <c r="A3234" t="s">
        <v>7</v>
      </c>
      <c r="B3234" t="s">
        <v>50</v>
      </c>
      <c r="C3234">
        <v>2894</v>
      </c>
    </row>
    <row r="3235" spans="1:3" x14ac:dyDescent="0.3">
      <c r="A3235" t="s">
        <v>17</v>
      </c>
      <c r="B3235">
        <v>1067</v>
      </c>
      <c r="C3235">
        <v>2894</v>
      </c>
    </row>
    <row r="3236" spans="1:3" x14ac:dyDescent="0.3">
      <c r="A3236" t="s">
        <v>18</v>
      </c>
      <c r="B3236">
        <v>138</v>
      </c>
      <c r="C3236">
        <v>2894</v>
      </c>
    </row>
    <row r="3237" spans="1:3" x14ac:dyDescent="0.3">
      <c r="A3237" t="s">
        <v>19</v>
      </c>
      <c r="B3237">
        <v>750</v>
      </c>
      <c r="C3237">
        <v>2894</v>
      </c>
    </row>
    <row r="3238" spans="1:3" x14ac:dyDescent="0.3">
      <c r="A3238" t="s">
        <v>20</v>
      </c>
      <c r="B3238">
        <v>0</v>
      </c>
      <c r="C3238">
        <v>2894</v>
      </c>
    </row>
    <row r="3239" spans="1:3" x14ac:dyDescent="0.3">
      <c r="A3239" t="s">
        <v>21</v>
      </c>
      <c r="B3239">
        <v>19</v>
      </c>
      <c r="C3239">
        <v>2894</v>
      </c>
    </row>
    <row r="3240" spans="1:3" x14ac:dyDescent="0.3">
      <c r="A3240" t="s">
        <v>22</v>
      </c>
      <c r="B3240">
        <v>39</v>
      </c>
      <c r="C3240">
        <v>2894</v>
      </c>
    </row>
    <row r="3241" spans="1:3" x14ac:dyDescent="0.3">
      <c r="A3241" t="s">
        <v>25</v>
      </c>
      <c r="B3241" t="s">
        <v>123</v>
      </c>
      <c r="C3241">
        <v>2894</v>
      </c>
    </row>
    <row r="3242" spans="1:3" x14ac:dyDescent="0.3">
      <c r="A3242" t="s">
        <v>7</v>
      </c>
      <c r="B3242" t="s">
        <v>120</v>
      </c>
      <c r="C3242">
        <v>9212</v>
      </c>
    </row>
    <row r="3243" spans="1:3" x14ac:dyDescent="0.3">
      <c r="A3243" t="s">
        <v>17</v>
      </c>
      <c r="B3243">
        <v>1205</v>
      </c>
      <c r="C3243">
        <v>9212</v>
      </c>
    </row>
    <row r="3244" spans="1:3" x14ac:dyDescent="0.3">
      <c r="A3244" t="s">
        <v>18</v>
      </c>
      <c r="B3244">
        <v>0</v>
      </c>
      <c r="C3244">
        <v>9212</v>
      </c>
    </row>
    <row r="3245" spans="1:3" x14ac:dyDescent="0.3">
      <c r="A3245" t="s">
        <v>19</v>
      </c>
      <c r="B3245">
        <v>235</v>
      </c>
      <c r="C3245">
        <v>9212</v>
      </c>
    </row>
    <row r="3246" spans="1:3" x14ac:dyDescent="0.3">
      <c r="A3246" t="s">
        <v>20</v>
      </c>
      <c r="B3246">
        <v>19</v>
      </c>
      <c r="C3246">
        <v>9212</v>
      </c>
    </row>
    <row r="3247" spans="1:3" x14ac:dyDescent="0.3">
      <c r="A3247" t="s">
        <v>21</v>
      </c>
      <c r="B3247">
        <v>14</v>
      </c>
      <c r="C3247">
        <v>9212</v>
      </c>
    </row>
    <row r="3248" spans="1:3" x14ac:dyDescent="0.3">
      <c r="A3248" t="s">
        <v>22</v>
      </c>
      <c r="B3248">
        <v>205</v>
      </c>
      <c r="C3248">
        <v>9212</v>
      </c>
    </row>
    <row r="3249" spans="1:3" x14ac:dyDescent="0.3">
      <c r="A3249" t="s">
        <v>25</v>
      </c>
      <c r="B3249" t="s">
        <v>121</v>
      </c>
      <c r="C3249">
        <v>9212</v>
      </c>
    </row>
    <row r="3250" spans="1:3" x14ac:dyDescent="0.3">
      <c r="A3250" t="s">
        <v>7</v>
      </c>
      <c r="B3250" t="s">
        <v>50</v>
      </c>
      <c r="C3250">
        <v>2004</v>
      </c>
    </row>
    <row r="3251" spans="1:3" x14ac:dyDescent="0.3">
      <c r="A3251" t="s">
        <v>17</v>
      </c>
      <c r="B3251">
        <v>619</v>
      </c>
      <c r="C3251">
        <v>2004</v>
      </c>
    </row>
    <row r="3252" spans="1:3" x14ac:dyDescent="0.3">
      <c r="A3252" t="s">
        <v>18</v>
      </c>
      <c r="B3252">
        <v>54</v>
      </c>
      <c r="C3252">
        <v>2004</v>
      </c>
    </row>
    <row r="3253" spans="1:3" x14ac:dyDescent="0.3">
      <c r="A3253" t="s">
        <v>19</v>
      </c>
      <c r="B3253">
        <v>260</v>
      </c>
      <c r="C3253">
        <v>2004</v>
      </c>
    </row>
    <row r="3254" spans="1:3" x14ac:dyDescent="0.3">
      <c r="A3254" t="s">
        <v>20</v>
      </c>
      <c r="B3254">
        <v>127</v>
      </c>
      <c r="C3254">
        <v>2004</v>
      </c>
    </row>
    <row r="3255" spans="1:3" x14ac:dyDescent="0.3">
      <c r="A3255" t="s">
        <v>21</v>
      </c>
      <c r="B3255">
        <v>54</v>
      </c>
      <c r="C3255">
        <v>2004</v>
      </c>
    </row>
    <row r="3256" spans="1:3" x14ac:dyDescent="0.3">
      <c r="A3256" t="s">
        <v>22</v>
      </c>
      <c r="B3256">
        <v>54</v>
      </c>
      <c r="C3256">
        <v>2004</v>
      </c>
    </row>
    <row r="3257" spans="1:3" x14ac:dyDescent="0.3">
      <c r="A3257" t="s">
        <v>25</v>
      </c>
      <c r="B3257" t="s">
        <v>121</v>
      </c>
      <c r="C3257">
        <v>2004</v>
      </c>
    </row>
    <row r="3258" spans="1:3" x14ac:dyDescent="0.3">
      <c r="A3258" t="s">
        <v>7</v>
      </c>
      <c r="B3258" t="s">
        <v>50</v>
      </c>
      <c r="C3258">
        <v>8537</v>
      </c>
    </row>
    <row r="3259" spans="1:3" x14ac:dyDescent="0.3">
      <c r="A3259" t="s">
        <v>17</v>
      </c>
      <c r="B3259">
        <v>526</v>
      </c>
      <c r="C3259">
        <v>8537</v>
      </c>
    </row>
    <row r="3260" spans="1:3" x14ac:dyDescent="0.3">
      <c r="A3260" t="s">
        <v>18</v>
      </c>
      <c r="B3260">
        <v>80</v>
      </c>
      <c r="C3260">
        <v>8537</v>
      </c>
    </row>
    <row r="3261" spans="1:3" x14ac:dyDescent="0.3">
      <c r="A3261" t="s">
        <v>19</v>
      </c>
      <c r="B3261">
        <v>553</v>
      </c>
      <c r="C3261">
        <v>8537</v>
      </c>
    </row>
    <row r="3262" spans="1:3" x14ac:dyDescent="0.3">
      <c r="A3262" t="s">
        <v>20</v>
      </c>
      <c r="B3262">
        <v>123</v>
      </c>
      <c r="C3262">
        <v>8537</v>
      </c>
    </row>
    <row r="3263" spans="1:3" x14ac:dyDescent="0.3">
      <c r="A3263" t="s">
        <v>21</v>
      </c>
      <c r="B3263">
        <v>94</v>
      </c>
      <c r="C3263">
        <v>8537</v>
      </c>
    </row>
    <row r="3264" spans="1:3" x14ac:dyDescent="0.3">
      <c r="A3264" t="s">
        <v>22</v>
      </c>
      <c r="B3264">
        <v>53</v>
      </c>
      <c r="C3264">
        <v>8537</v>
      </c>
    </row>
    <row r="3265" spans="1:3" x14ac:dyDescent="0.3">
      <c r="A3265" t="s">
        <v>25</v>
      </c>
      <c r="B3265" t="s">
        <v>121</v>
      </c>
      <c r="C3265">
        <v>8537</v>
      </c>
    </row>
    <row r="3266" spans="1:3" x14ac:dyDescent="0.3">
      <c r="A3266" t="s">
        <v>7</v>
      </c>
      <c r="B3266" t="s">
        <v>120</v>
      </c>
      <c r="C3266">
        <v>6583</v>
      </c>
    </row>
    <row r="3267" spans="1:3" x14ac:dyDescent="0.3">
      <c r="A3267" t="s">
        <v>17</v>
      </c>
      <c r="B3267">
        <v>390</v>
      </c>
      <c r="C3267">
        <v>6583</v>
      </c>
    </row>
    <row r="3268" spans="1:3" x14ac:dyDescent="0.3">
      <c r="A3268" t="s">
        <v>18</v>
      </c>
      <c r="B3268">
        <v>22</v>
      </c>
      <c r="C3268">
        <v>6583</v>
      </c>
    </row>
    <row r="3269" spans="1:3" x14ac:dyDescent="0.3">
      <c r="A3269" t="s">
        <v>19</v>
      </c>
      <c r="B3269">
        <v>323</v>
      </c>
      <c r="C3269">
        <v>6583</v>
      </c>
    </row>
    <row r="3270" spans="1:3" x14ac:dyDescent="0.3">
      <c r="A3270" t="s">
        <v>20</v>
      </c>
      <c r="B3270">
        <v>104</v>
      </c>
      <c r="C3270">
        <v>6583</v>
      </c>
    </row>
    <row r="3271" spans="1:3" x14ac:dyDescent="0.3">
      <c r="A3271" t="s">
        <v>21</v>
      </c>
      <c r="B3271">
        <v>35</v>
      </c>
      <c r="C3271">
        <v>6583</v>
      </c>
    </row>
    <row r="3272" spans="1:3" x14ac:dyDescent="0.3">
      <c r="A3272" t="s">
        <v>22</v>
      </c>
      <c r="B3272">
        <v>107</v>
      </c>
      <c r="C3272">
        <v>6583</v>
      </c>
    </row>
    <row r="3273" spans="1:3" x14ac:dyDescent="0.3">
      <c r="A3273" t="s">
        <v>25</v>
      </c>
      <c r="B3273" t="s">
        <v>121</v>
      </c>
      <c r="C3273">
        <v>6583</v>
      </c>
    </row>
    <row r="3274" spans="1:3" x14ac:dyDescent="0.3">
      <c r="A3274" t="s">
        <v>7</v>
      </c>
      <c r="B3274" t="s">
        <v>120</v>
      </c>
      <c r="C3274">
        <v>3433</v>
      </c>
    </row>
    <row r="3275" spans="1:3" x14ac:dyDescent="0.3">
      <c r="A3275" t="s">
        <v>17</v>
      </c>
      <c r="B3275">
        <v>390</v>
      </c>
      <c r="C3275">
        <v>3433</v>
      </c>
    </row>
    <row r="3276" spans="1:3" x14ac:dyDescent="0.3">
      <c r="A3276" t="s">
        <v>18</v>
      </c>
      <c r="B3276">
        <v>22</v>
      </c>
      <c r="C3276">
        <v>3433</v>
      </c>
    </row>
    <row r="3277" spans="1:3" x14ac:dyDescent="0.3">
      <c r="A3277" t="s">
        <v>19</v>
      </c>
      <c r="B3277">
        <v>323</v>
      </c>
      <c r="C3277">
        <v>3433</v>
      </c>
    </row>
    <row r="3278" spans="1:3" x14ac:dyDescent="0.3">
      <c r="A3278" t="s">
        <v>20</v>
      </c>
      <c r="B3278">
        <v>104</v>
      </c>
      <c r="C3278">
        <v>3433</v>
      </c>
    </row>
    <row r="3279" spans="1:3" x14ac:dyDescent="0.3">
      <c r="A3279" t="s">
        <v>21</v>
      </c>
      <c r="B3279">
        <v>35</v>
      </c>
      <c r="C3279">
        <v>3433</v>
      </c>
    </row>
    <row r="3280" spans="1:3" x14ac:dyDescent="0.3">
      <c r="A3280" t="s">
        <v>22</v>
      </c>
      <c r="B3280">
        <v>107</v>
      </c>
      <c r="C3280">
        <v>3433</v>
      </c>
    </row>
    <row r="3281" spans="1:3" x14ac:dyDescent="0.3">
      <c r="A3281" t="s">
        <v>25</v>
      </c>
      <c r="B3281" t="s">
        <v>121</v>
      </c>
      <c r="C3281">
        <v>3433</v>
      </c>
    </row>
    <row r="3282" spans="1:3" x14ac:dyDescent="0.3">
      <c r="A3282" t="s">
        <v>7</v>
      </c>
      <c r="B3282" t="s">
        <v>120</v>
      </c>
      <c r="C3282">
        <v>10413</v>
      </c>
    </row>
    <row r="3283" spans="1:3" x14ac:dyDescent="0.3">
      <c r="A3283" t="s">
        <v>17</v>
      </c>
      <c r="B3283">
        <v>274</v>
      </c>
      <c r="C3283">
        <v>10413</v>
      </c>
    </row>
    <row r="3284" spans="1:3" x14ac:dyDescent="0.3">
      <c r="A3284" t="s">
        <v>18</v>
      </c>
      <c r="B3284">
        <v>83</v>
      </c>
      <c r="C3284">
        <v>10413</v>
      </c>
    </row>
    <row r="3285" spans="1:3" x14ac:dyDescent="0.3">
      <c r="A3285" t="s">
        <v>19</v>
      </c>
      <c r="B3285">
        <v>216</v>
      </c>
      <c r="C3285">
        <v>10413</v>
      </c>
    </row>
    <row r="3286" spans="1:3" x14ac:dyDescent="0.3">
      <c r="A3286" t="s">
        <v>20</v>
      </c>
      <c r="B3286">
        <v>151</v>
      </c>
      <c r="C3286">
        <v>10413</v>
      </c>
    </row>
    <row r="3287" spans="1:3" x14ac:dyDescent="0.3">
      <c r="A3287" t="s">
        <v>21</v>
      </c>
      <c r="B3287">
        <v>141</v>
      </c>
      <c r="C3287">
        <v>10413</v>
      </c>
    </row>
    <row r="3288" spans="1:3" x14ac:dyDescent="0.3">
      <c r="A3288" t="s">
        <v>22</v>
      </c>
      <c r="B3288">
        <v>224</v>
      </c>
      <c r="C3288">
        <v>10413</v>
      </c>
    </row>
    <row r="3289" spans="1:3" x14ac:dyDescent="0.3">
      <c r="A3289" t="s">
        <v>25</v>
      </c>
      <c r="B3289" t="s">
        <v>121</v>
      </c>
      <c r="C3289">
        <v>10413</v>
      </c>
    </row>
    <row r="3290" spans="1:3" x14ac:dyDescent="0.3">
      <c r="A3290" t="s">
        <v>7</v>
      </c>
      <c r="B3290" t="s">
        <v>120</v>
      </c>
      <c r="C3290">
        <v>6566</v>
      </c>
    </row>
    <row r="3291" spans="1:3" x14ac:dyDescent="0.3">
      <c r="A3291" t="s">
        <v>17</v>
      </c>
      <c r="B3291">
        <v>826</v>
      </c>
      <c r="C3291">
        <v>6566</v>
      </c>
    </row>
    <row r="3292" spans="1:3" x14ac:dyDescent="0.3">
      <c r="A3292" t="s">
        <v>18</v>
      </c>
      <c r="B3292">
        <v>50</v>
      </c>
      <c r="C3292">
        <v>6566</v>
      </c>
    </row>
    <row r="3293" spans="1:3" x14ac:dyDescent="0.3">
      <c r="A3293" t="s">
        <v>19</v>
      </c>
      <c r="B3293">
        <v>317</v>
      </c>
      <c r="C3293">
        <v>6566</v>
      </c>
    </row>
    <row r="3294" spans="1:3" x14ac:dyDescent="0.3">
      <c r="A3294" t="s">
        <v>20</v>
      </c>
      <c r="B3294">
        <v>50</v>
      </c>
      <c r="C3294">
        <v>6566</v>
      </c>
    </row>
    <row r="3295" spans="1:3" x14ac:dyDescent="0.3">
      <c r="A3295" t="s">
        <v>21</v>
      </c>
      <c r="B3295">
        <v>38</v>
      </c>
      <c r="C3295">
        <v>6566</v>
      </c>
    </row>
    <row r="3296" spans="1:3" x14ac:dyDescent="0.3">
      <c r="A3296" t="s">
        <v>22</v>
      </c>
      <c r="B3296">
        <v>38</v>
      </c>
      <c r="C3296">
        <v>6566</v>
      </c>
    </row>
    <row r="3297" spans="1:3" x14ac:dyDescent="0.3">
      <c r="A3297" t="s">
        <v>25</v>
      </c>
      <c r="B3297" t="s">
        <v>121</v>
      </c>
      <c r="C3297">
        <v>6566</v>
      </c>
    </row>
    <row r="3298" spans="1:3" x14ac:dyDescent="0.3">
      <c r="A3298" t="s">
        <v>7</v>
      </c>
      <c r="B3298" t="s">
        <v>50</v>
      </c>
      <c r="C3298">
        <v>9145</v>
      </c>
    </row>
    <row r="3299" spans="1:3" x14ac:dyDescent="0.3">
      <c r="A3299" t="s">
        <v>17</v>
      </c>
      <c r="B3299">
        <v>604</v>
      </c>
      <c r="C3299">
        <v>9145</v>
      </c>
    </row>
    <row r="3300" spans="1:3" x14ac:dyDescent="0.3">
      <c r="A3300" t="s">
        <v>18</v>
      </c>
      <c r="B3300">
        <v>26</v>
      </c>
      <c r="C3300">
        <v>9145</v>
      </c>
    </row>
    <row r="3301" spans="1:3" x14ac:dyDescent="0.3">
      <c r="A3301" t="s">
        <v>19</v>
      </c>
      <c r="B3301">
        <v>470</v>
      </c>
      <c r="C3301">
        <v>9145</v>
      </c>
    </row>
    <row r="3302" spans="1:3" x14ac:dyDescent="0.3">
      <c r="A3302" t="s">
        <v>20</v>
      </c>
      <c r="B3302">
        <v>123</v>
      </c>
      <c r="C3302">
        <v>9145</v>
      </c>
    </row>
    <row r="3303" spans="1:3" x14ac:dyDescent="0.3">
      <c r="A3303" t="s">
        <v>21</v>
      </c>
      <c r="B3303">
        <v>161</v>
      </c>
      <c r="C3303">
        <v>9145</v>
      </c>
    </row>
    <row r="3304" spans="1:3" x14ac:dyDescent="0.3">
      <c r="A3304" t="s">
        <v>22</v>
      </c>
      <c r="B3304">
        <v>94</v>
      </c>
      <c r="C3304">
        <v>9145</v>
      </c>
    </row>
    <row r="3305" spans="1:3" x14ac:dyDescent="0.3">
      <c r="A3305" t="s">
        <v>25</v>
      </c>
      <c r="B3305" t="s">
        <v>121</v>
      </c>
      <c r="C3305">
        <v>9145</v>
      </c>
    </row>
    <row r="3306" spans="1:3" x14ac:dyDescent="0.3">
      <c r="A3306" t="s">
        <v>7</v>
      </c>
      <c r="B3306" t="s">
        <v>120</v>
      </c>
      <c r="C3306">
        <v>2075</v>
      </c>
    </row>
    <row r="3307" spans="1:3" x14ac:dyDescent="0.3">
      <c r="A3307" t="s">
        <v>17</v>
      </c>
      <c r="B3307">
        <v>377</v>
      </c>
      <c r="C3307">
        <v>2075</v>
      </c>
    </row>
    <row r="3308" spans="1:3" x14ac:dyDescent="0.3">
      <c r="A3308" t="s">
        <v>18</v>
      </c>
      <c r="B3308">
        <v>10</v>
      </c>
      <c r="C3308">
        <v>2075</v>
      </c>
    </row>
    <row r="3309" spans="1:3" x14ac:dyDescent="0.3">
      <c r="A3309" t="s">
        <v>19</v>
      </c>
      <c r="B3309">
        <v>540</v>
      </c>
      <c r="C3309">
        <v>2075</v>
      </c>
    </row>
    <row r="3310" spans="1:3" x14ac:dyDescent="0.3">
      <c r="A3310" t="s">
        <v>20</v>
      </c>
      <c r="B3310">
        <v>80</v>
      </c>
      <c r="C3310">
        <v>2075</v>
      </c>
    </row>
    <row r="3311" spans="1:3" x14ac:dyDescent="0.3">
      <c r="A3311" t="s">
        <v>21</v>
      </c>
      <c r="B3311">
        <v>30</v>
      </c>
      <c r="C3311">
        <v>2075</v>
      </c>
    </row>
    <row r="3312" spans="1:3" x14ac:dyDescent="0.3">
      <c r="A3312" t="s">
        <v>22</v>
      </c>
      <c r="B3312">
        <v>10</v>
      </c>
      <c r="C3312">
        <v>2075</v>
      </c>
    </row>
    <row r="3313" spans="1:3" x14ac:dyDescent="0.3">
      <c r="A3313" t="s">
        <v>25</v>
      </c>
      <c r="B3313" t="s">
        <v>121</v>
      </c>
      <c r="C3313">
        <v>2075</v>
      </c>
    </row>
    <row r="3314" spans="1:3" x14ac:dyDescent="0.3">
      <c r="A3314" t="s">
        <v>7</v>
      </c>
      <c r="B3314" t="s">
        <v>50</v>
      </c>
      <c r="C3314">
        <v>4483</v>
      </c>
    </row>
    <row r="3315" spans="1:3" x14ac:dyDescent="0.3">
      <c r="A3315" t="s">
        <v>17</v>
      </c>
      <c r="B3315">
        <v>315</v>
      </c>
      <c r="C3315">
        <v>4483</v>
      </c>
    </row>
    <row r="3316" spans="1:3" x14ac:dyDescent="0.3">
      <c r="A3316" t="s">
        <v>18</v>
      </c>
      <c r="B3316">
        <v>26</v>
      </c>
      <c r="C3316">
        <v>4483</v>
      </c>
    </row>
    <row r="3317" spans="1:3" x14ac:dyDescent="0.3">
      <c r="A3317" t="s">
        <v>19</v>
      </c>
      <c r="B3317">
        <v>473</v>
      </c>
      <c r="C3317">
        <v>4483</v>
      </c>
    </row>
    <row r="3318" spans="1:3" x14ac:dyDescent="0.3">
      <c r="A3318" t="s">
        <v>20</v>
      </c>
      <c r="B3318">
        <v>220</v>
      </c>
      <c r="C3318">
        <v>4483</v>
      </c>
    </row>
    <row r="3319" spans="1:3" x14ac:dyDescent="0.3">
      <c r="A3319" t="s">
        <v>21</v>
      </c>
      <c r="B3319">
        <v>12</v>
      </c>
      <c r="C3319">
        <v>4483</v>
      </c>
    </row>
    <row r="3320" spans="1:3" x14ac:dyDescent="0.3">
      <c r="A3320" t="s">
        <v>22</v>
      </c>
      <c r="B3320">
        <v>182</v>
      </c>
      <c r="C3320">
        <v>4483</v>
      </c>
    </row>
    <row r="3321" spans="1:3" x14ac:dyDescent="0.3">
      <c r="A3321" t="s">
        <v>25</v>
      </c>
      <c r="B3321" t="s">
        <v>122</v>
      </c>
      <c r="C3321">
        <v>4483</v>
      </c>
    </row>
    <row r="3322" spans="1:3" x14ac:dyDescent="0.3">
      <c r="A3322" t="s">
        <v>7</v>
      </c>
      <c r="B3322" t="s">
        <v>120</v>
      </c>
      <c r="C3322">
        <v>7919</v>
      </c>
    </row>
    <row r="3323" spans="1:3" x14ac:dyDescent="0.3">
      <c r="A3323" t="s">
        <v>17</v>
      </c>
      <c r="B3323">
        <v>1285</v>
      </c>
      <c r="C3323">
        <v>7919</v>
      </c>
    </row>
    <row r="3324" spans="1:3" x14ac:dyDescent="0.3">
      <c r="A3324" t="s">
        <v>18</v>
      </c>
      <c r="B3324">
        <v>105</v>
      </c>
      <c r="C3324">
        <v>7919</v>
      </c>
    </row>
    <row r="3325" spans="1:3" x14ac:dyDescent="0.3">
      <c r="A3325" t="s">
        <v>19</v>
      </c>
      <c r="B3325">
        <v>653</v>
      </c>
      <c r="C3325">
        <v>7919</v>
      </c>
    </row>
    <row r="3326" spans="1:3" x14ac:dyDescent="0.3">
      <c r="A3326" t="s">
        <v>20</v>
      </c>
      <c r="B3326">
        <v>28</v>
      </c>
      <c r="C3326">
        <v>7919</v>
      </c>
    </row>
    <row r="3327" spans="1:3" x14ac:dyDescent="0.3">
      <c r="A3327" t="s">
        <v>21</v>
      </c>
      <c r="B3327">
        <v>21</v>
      </c>
      <c r="C3327">
        <v>7919</v>
      </c>
    </row>
    <row r="3328" spans="1:3" x14ac:dyDescent="0.3">
      <c r="A3328" t="s">
        <v>22</v>
      </c>
      <c r="B3328">
        <v>0</v>
      </c>
      <c r="C3328">
        <v>7919</v>
      </c>
    </row>
    <row r="3329" spans="1:3" x14ac:dyDescent="0.3">
      <c r="A3329" t="s">
        <v>25</v>
      </c>
      <c r="B3329" t="s">
        <v>123</v>
      </c>
      <c r="C3329">
        <v>7919</v>
      </c>
    </row>
    <row r="3330" spans="1:3" x14ac:dyDescent="0.3">
      <c r="A3330" t="s">
        <v>7</v>
      </c>
      <c r="B3330" t="s">
        <v>50</v>
      </c>
      <c r="C3330">
        <v>3919</v>
      </c>
    </row>
    <row r="3331" spans="1:3" x14ac:dyDescent="0.3">
      <c r="A3331" t="s">
        <v>17</v>
      </c>
      <c r="B3331">
        <v>960</v>
      </c>
      <c r="C3331">
        <v>3919</v>
      </c>
    </row>
    <row r="3332" spans="1:3" x14ac:dyDescent="0.3">
      <c r="A3332" t="s">
        <v>18</v>
      </c>
      <c r="B3332">
        <v>0</v>
      </c>
      <c r="C3332">
        <v>3919</v>
      </c>
    </row>
    <row r="3333" spans="1:3" x14ac:dyDescent="0.3">
      <c r="A3333" t="s">
        <v>19</v>
      </c>
      <c r="B3333">
        <v>883</v>
      </c>
      <c r="C3333">
        <v>3919</v>
      </c>
    </row>
    <row r="3334" spans="1:3" x14ac:dyDescent="0.3">
      <c r="A3334" t="s">
        <v>20</v>
      </c>
      <c r="B3334">
        <v>50</v>
      </c>
      <c r="C3334">
        <v>3919</v>
      </c>
    </row>
    <row r="3335" spans="1:3" x14ac:dyDescent="0.3">
      <c r="A3335" t="s">
        <v>21</v>
      </c>
      <c r="B3335">
        <v>38</v>
      </c>
      <c r="C3335">
        <v>3919</v>
      </c>
    </row>
    <row r="3336" spans="1:3" x14ac:dyDescent="0.3">
      <c r="A3336" t="s">
        <v>22</v>
      </c>
      <c r="B3336">
        <v>0</v>
      </c>
      <c r="C3336">
        <v>3919</v>
      </c>
    </row>
    <row r="3337" spans="1:3" x14ac:dyDescent="0.3">
      <c r="A3337" t="s">
        <v>25</v>
      </c>
      <c r="B3337" t="s">
        <v>121</v>
      </c>
      <c r="C3337">
        <v>3919</v>
      </c>
    </row>
    <row r="3338" spans="1:3" x14ac:dyDescent="0.3">
      <c r="A3338" t="s">
        <v>7</v>
      </c>
      <c r="B3338" t="s">
        <v>50</v>
      </c>
      <c r="C3338">
        <v>10972</v>
      </c>
    </row>
    <row r="3339" spans="1:3" x14ac:dyDescent="0.3">
      <c r="A3339" t="s">
        <v>17</v>
      </c>
      <c r="B3339">
        <v>625</v>
      </c>
      <c r="C3339">
        <v>10972</v>
      </c>
    </row>
    <row r="3340" spans="1:3" x14ac:dyDescent="0.3">
      <c r="A3340" t="s">
        <v>18</v>
      </c>
      <c r="B3340">
        <v>35</v>
      </c>
      <c r="C3340">
        <v>10972</v>
      </c>
    </row>
    <row r="3341" spans="1:3" x14ac:dyDescent="0.3">
      <c r="A3341" t="s">
        <v>19</v>
      </c>
      <c r="B3341">
        <v>169</v>
      </c>
      <c r="C3341">
        <v>10972</v>
      </c>
    </row>
    <row r="3342" spans="1:3" x14ac:dyDescent="0.3">
      <c r="A3342" t="s">
        <v>20</v>
      </c>
      <c r="B3342">
        <v>58</v>
      </c>
      <c r="C3342">
        <v>10972</v>
      </c>
    </row>
    <row r="3343" spans="1:3" x14ac:dyDescent="0.3">
      <c r="A3343" t="s">
        <v>21</v>
      </c>
      <c r="B3343">
        <v>17</v>
      </c>
      <c r="C3343">
        <v>10972</v>
      </c>
    </row>
    <row r="3344" spans="1:3" x14ac:dyDescent="0.3">
      <c r="A3344" t="s">
        <v>22</v>
      </c>
      <c r="B3344">
        <v>35</v>
      </c>
      <c r="C3344">
        <v>10972</v>
      </c>
    </row>
    <row r="3345" spans="1:3" x14ac:dyDescent="0.3">
      <c r="A3345" t="s">
        <v>25</v>
      </c>
      <c r="B3345" t="s">
        <v>121</v>
      </c>
      <c r="C3345">
        <v>10972</v>
      </c>
    </row>
    <row r="3346" spans="1:3" x14ac:dyDescent="0.3">
      <c r="A3346" t="s">
        <v>7</v>
      </c>
      <c r="B3346" t="s">
        <v>50</v>
      </c>
      <c r="C3346">
        <v>10057</v>
      </c>
    </row>
    <row r="3347" spans="1:3" x14ac:dyDescent="0.3">
      <c r="A3347" t="s">
        <v>17</v>
      </c>
      <c r="B3347">
        <v>503</v>
      </c>
      <c r="C3347">
        <v>10057</v>
      </c>
    </row>
    <row r="3348" spans="1:3" x14ac:dyDescent="0.3">
      <c r="A3348" t="s">
        <v>18</v>
      </c>
      <c r="B3348">
        <v>27</v>
      </c>
      <c r="C3348">
        <v>10057</v>
      </c>
    </row>
    <row r="3349" spans="1:3" x14ac:dyDescent="0.3">
      <c r="A3349" t="s">
        <v>19</v>
      </c>
      <c r="B3349">
        <v>419</v>
      </c>
      <c r="C3349">
        <v>10057</v>
      </c>
    </row>
    <row r="3350" spans="1:3" x14ac:dyDescent="0.3">
      <c r="A3350" t="s">
        <v>20</v>
      </c>
      <c r="B3350">
        <v>90</v>
      </c>
      <c r="C3350">
        <v>10057</v>
      </c>
    </row>
    <row r="3351" spans="1:3" x14ac:dyDescent="0.3">
      <c r="A3351" t="s">
        <v>21</v>
      </c>
      <c r="B3351">
        <v>139</v>
      </c>
      <c r="C3351">
        <v>10057</v>
      </c>
    </row>
    <row r="3352" spans="1:3" x14ac:dyDescent="0.3">
      <c r="A3352" t="s">
        <v>22</v>
      </c>
      <c r="B3352">
        <v>153</v>
      </c>
      <c r="C3352">
        <v>10057</v>
      </c>
    </row>
    <row r="3353" spans="1:3" x14ac:dyDescent="0.3">
      <c r="A3353" t="s">
        <v>25</v>
      </c>
      <c r="B3353" t="s">
        <v>121</v>
      </c>
      <c r="C3353">
        <v>10057</v>
      </c>
    </row>
    <row r="3354" spans="1:3" x14ac:dyDescent="0.3">
      <c r="A3354" t="s">
        <v>7</v>
      </c>
      <c r="B3354" t="s">
        <v>50</v>
      </c>
      <c r="C3354">
        <v>10736</v>
      </c>
    </row>
    <row r="3355" spans="1:3" x14ac:dyDescent="0.3">
      <c r="A3355" t="s">
        <v>17</v>
      </c>
      <c r="B3355">
        <v>522</v>
      </c>
      <c r="C3355">
        <v>10736</v>
      </c>
    </row>
    <row r="3356" spans="1:3" x14ac:dyDescent="0.3">
      <c r="A3356" t="s">
        <v>18</v>
      </c>
      <c r="B3356">
        <v>0</v>
      </c>
      <c r="C3356">
        <v>10736</v>
      </c>
    </row>
    <row r="3357" spans="1:3" x14ac:dyDescent="0.3">
      <c r="A3357" t="s">
        <v>19</v>
      </c>
      <c r="B3357">
        <v>522</v>
      </c>
      <c r="C3357">
        <v>10736</v>
      </c>
    </row>
    <row r="3358" spans="1:3" x14ac:dyDescent="0.3">
      <c r="A3358" t="s">
        <v>20</v>
      </c>
      <c r="B3358">
        <v>227</v>
      </c>
      <c r="C3358">
        <v>10736</v>
      </c>
    </row>
    <row r="3359" spans="1:3" x14ac:dyDescent="0.3">
      <c r="A3359" t="s">
        <v>21</v>
      </c>
      <c r="B3359">
        <v>120</v>
      </c>
      <c r="C3359">
        <v>10736</v>
      </c>
    </row>
    <row r="3360" spans="1:3" x14ac:dyDescent="0.3">
      <c r="A3360" t="s">
        <v>22</v>
      </c>
      <c r="B3360">
        <v>134</v>
      </c>
      <c r="C3360">
        <v>10736</v>
      </c>
    </row>
    <row r="3361" spans="1:3" x14ac:dyDescent="0.3">
      <c r="A3361" t="s">
        <v>25</v>
      </c>
      <c r="B3361" t="s">
        <v>121</v>
      </c>
      <c r="C3361">
        <v>10736</v>
      </c>
    </row>
    <row r="3362" spans="1:3" x14ac:dyDescent="0.3">
      <c r="A3362" t="s">
        <v>7</v>
      </c>
      <c r="B3362" t="s">
        <v>50</v>
      </c>
      <c r="C3362">
        <v>4507</v>
      </c>
    </row>
    <row r="3363" spans="1:3" x14ac:dyDescent="0.3">
      <c r="A3363" t="s">
        <v>17</v>
      </c>
      <c r="B3363">
        <v>631</v>
      </c>
      <c r="C3363">
        <v>4507</v>
      </c>
    </row>
    <row r="3364" spans="1:3" x14ac:dyDescent="0.3">
      <c r="A3364" t="s">
        <v>18</v>
      </c>
      <c r="B3364">
        <v>28</v>
      </c>
      <c r="C3364">
        <v>4507</v>
      </c>
    </row>
    <row r="3365" spans="1:3" x14ac:dyDescent="0.3">
      <c r="A3365" t="s">
        <v>19</v>
      </c>
      <c r="B3365">
        <v>491</v>
      </c>
      <c r="C3365">
        <v>4507</v>
      </c>
    </row>
    <row r="3366" spans="1:3" x14ac:dyDescent="0.3">
      <c r="A3366" t="s">
        <v>20</v>
      </c>
      <c r="B3366">
        <v>30</v>
      </c>
      <c r="C3366">
        <v>4507</v>
      </c>
    </row>
    <row r="3367" spans="1:3" x14ac:dyDescent="0.3">
      <c r="A3367" t="s">
        <v>21</v>
      </c>
      <c r="B3367">
        <v>14</v>
      </c>
      <c r="C3367">
        <v>4507</v>
      </c>
    </row>
    <row r="3368" spans="1:3" x14ac:dyDescent="0.3">
      <c r="A3368" t="s">
        <v>22</v>
      </c>
      <c r="B3368">
        <v>56</v>
      </c>
      <c r="C3368">
        <v>4507</v>
      </c>
    </row>
    <row r="3369" spans="1:3" x14ac:dyDescent="0.3">
      <c r="A3369" t="s">
        <v>25</v>
      </c>
      <c r="B3369" t="s">
        <v>121</v>
      </c>
      <c r="C3369">
        <v>4507</v>
      </c>
    </row>
    <row r="3370" spans="1:3" x14ac:dyDescent="0.3">
      <c r="A3370" t="s">
        <v>7</v>
      </c>
      <c r="B3370" t="s">
        <v>50</v>
      </c>
      <c r="C3370">
        <v>6262</v>
      </c>
    </row>
    <row r="3371" spans="1:3" x14ac:dyDescent="0.3">
      <c r="A3371" t="s">
        <v>17</v>
      </c>
      <c r="B3371">
        <v>816</v>
      </c>
      <c r="C3371">
        <v>6262</v>
      </c>
    </row>
    <row r="3372" spans="1:3" x14ac:dyDescent="0.3">
      <c r="A3372" t="s">
        <v>18</v>
      </c>
      <c r="B3372">
        <v>42</v>
      </c>
      <c r="C3372">
        <v>6262</v>
      </c>
    </row>
    <row r="3373" spans="1:3" x14ac:dyDescent="0.3">
      <c r="A3373" t="s">
        <v>19</v>
      </c>
      <c r="B3373">
        <v>450</v>
      </c>
      <c r="C3373">
        <v>6262</v>
      </c>
    </row>
    <row r="3374" spans="1:3" x14ac:dyDescent="0.3">
      <c r="A3374" t="s">
        <v>20</v>
      </c>
      <c r="B3374">
        <v>55</v>
      </c>
      <c r="C3374">
        <v>6262</v>
      </c>
    </row>
    <row r="3375" spans="1:3" x14ac:dyDescent="0.3">
      <c r="A3375" t="s">
        <v>21</v>
      </c>
      <c r="B3375">
        <v>56</v>
      </c>
      <c r="C3375">
        <v>6262</v>
      </c>
    </row>
    <row r="3376" spans="1:3" x14ac:dyDescent="0.3">
      <c r="A3376" t="s">
        <v>22</v>
      </c>
      <c r="B3376">
        <v>154</v>
      </c>
      <c r="C3376">
        <v>6262</v>
      </c>
    </row>
    <row r="3377" spans="1:3" x14ac:dyDescent="0.3">
      <c r="A3377" t="s">
        <v>25</v>
      </c>
      <c r="B3377" t="s">
        <v>121</v>
      </c>
      <c r="C3377">
        <v>6262</v>
      </c>
    </row>
    <row r="3378" spans="1:3" x14ac:dyDescent="0.3">
      <c r="A3378" t="s">
        <v>7</v>
      </c>
      <c r="B3378" t="s">
        <v>120</v>
      </c>
      <c r="C3378">
        <v>10936</v>
      </c>
    </row>
    <row r="3379" spans="1:3" x14ac:dyDescent="0.3">
      <c r="A3379" t="s">
        <v>17</v>
      </c>
      <c r="B3379">
        <v>597</v>
      </c>
      <c r="C3379">
        <v>10936</v>
      </c>
    </row>
    <row r="3380" spans="1:3" x14ac:dyDescent="0.3">
      <c r="A3380" t="s">
        <v>18</v>
      </c>
      <c r="B3380">
        <v>166</v>
      </c>
      <c r="C3380">
        <v>10936</v>
      </c>
    </row>
    <row r="3381" spans="1:3" x14ac:dyDescent="0.3">
      <c r="A3381" t="s">
        <v>19</v>
      </c>
      <c r="B3381">
        <v>597</v>
      </c>
      <c r="C3381">
        <v>10936</v>
      </c>
    </row>
    <row r="3382" spans="1:3" x14ac:dyDescent="0.3">
      <c r="A3382" t="s">
        <v>20</v>
      </c>
      <c r="B3382">
        <v>172</v>
      </c>
      <c r="C3382">
        <v>10936</v>
      </c>
    </row>
    <row r="3383" spans="1:3" x14ac:dyDescent="0.3">
      <c r="A3383" t="s">
        <v>21</v>
      </c>
      <c r="B3383">
        <v>166</v>
      </c>
      <c r="C3383">
        <v>10936</v>
      </c>
    </row>
    <row r="3384" spans="1:3" x14ac:dyDescent="0.3">
      <c r="A3384" t="s">
        <v>22</v>
      </c>
      <c r="B3384">
        <v>249</v>
      </c>
      <c r="C3384">
        <v>10936</v>
      </c>
    </row>
    <row r="3385" spans="1:3" x14ac:dyDescent="0.3">
      <c r="A3385" t="s">
        <v>25</v>
      </c>
      <c r="B3385" t="s">
        <v>121</v>
      </c>
      <c r="C3385">
        <v>10936</v>
      </c>
    </row>
    <row r="3386" spans="1:3" x14ac:dyDescent="0.3">
      <c r="A3386" t="s">
        <v>7</v>
      </c>
      <c r="B3386" t="s">
        <v>120</v>
      </c>
      <c r="C3386">
        <v>1168</v>
      </c>
    </row>
    <row r="3387" spans="1:3" x14ac:dyDescent="0.3">
      <c r="A3387" t="s">
        <v>17</v>
      </c>
      <c r="B3387">
        <v>322</v>
      </c>
      <c r="C3387">
        <v>1168</v>
      </c>
    </row>
    <row r="3388" spans="1:3" x14ac:dyDescent="0.3">
      <c r="A3388" t="s">
        <v>18</v>
      </c>
      <c r="B3388">
        <v>53</v>
      </c>
      <c r="C3388">
        <v>1168</v>
      </c>
    </row>
    <row r="3389" spans="1:3" x14ac:dyDescent="0.3">
      <c r="A3389" t="s">
        <v>19</v>
      </c>
      <c r="B3389">
        <v>899</v>
      </c>
      <c r="C3389">
        <v>1168</v>
      </c>
    </row>
    <row r="3390" spans="1:3" x14ac:dyDescent="0.3">
      <c r="A3390" t="s">
        <v>20</v>
      </c>
      <c r="B3390">
        <v>34</v>
      </c>
      <c r="C3390">
        <v>1168</v>
      </c>
    </row>
    <row r="3391" spans="1:3" x14ac:dyDescent="0.3">
      <c r="A3391" t="s">
        <v>21</v>
      </c>
      <c r="B3391">
        <v>40</v>
      </c>
      <c r="C3391">
        <v>1168</v>
      </c>
    </row>
    <row r="3392" spans="1:3" x14ac:dyDescent="0.3">
      <c r="A3392" t="s">
        <v>22</v>
      </c>
      <c r="B3392">
        <v>53</v>
      </c>
      <c r="C3392">
        <v>1168</v>
      </c>
    </row>
    <row r="3393" spans="1:3" x14ac:dyDescent="0.3">
      <c r="A3393" t="s">
        <v>25</v>
      </c>
      <c r="B3393" t="s">
        <v>121</v>
      </c>
      <c r="C3393">
        <v>1168</v>
      </c>
    </row>
    <row r="3394" spans="1:3" x14ac:dyDescent="0.3">
      <c r="A3394" t="s">
        <v>7</v>
      </c>
      <c r="B3394" t="s">
        <v>120</v>
      </c>
      <c r="C3394">
        <v>2797</v>
      </c>
    </row>
    <row r="3395" spans="1:3" x14ac:dyDescent="0.3">
      <c r="A3395" t="s">
        <v>17</v>
      </c>
      <c r="B3395">
        <v>707</v>
      </c>
      <c r="C3395">
        <v>2797</v>
      </c>
    </row>
    <row r="3396" spans="1:3" x14ac:dyDescent="0.3">
      <c r="A3396" t="s">
        <v>18</v>
      </c>
      <c r="B3396">
        <v>20</v>
      </c>
      <c r="C3396">
        <v>2797</v>
      </c>
    </row>
    <row r="3397" spans="1:3" x14ac:dyDescent="0.3">
      <c r="A3397" t="s">
        <v>19</v>
      </c>
      <c r="B3397">
        <v>171</v>
      </c>
      <c r="C3397">
        <v>2797</v>
      </c>
    </row>
    <row r="3398" spans="1:3" x14ac:dyDescent="0.3">
      <c r="A3398" t="s">
        <v>20</v>
      </c>
      <c r="B3398">
        <v>65</v>
      </c>
      <c r="C3398">
        <v>2797</v>
      </c>
    </row>
    <row r="3399" spans="1:3" x14ac:dyDescent="0.3">
      <c r="A3399" t="s">
        <v>21</v>
      </c>
      <c r="B3399">
        <v>60</v>
      </c>
      <c r="C3399">
        <v>2797</v>
      </c>
    </row>
    <row r="3400" spans="1:3" x14ac:dyDescent="0.3">
      <c r="A3400" t="s">
        <v>22</v>
      </c>
      <c r="B3400">
        <v>50</v>
      </c>
      <c r="C3400">
        <v>2797</v>
      </c>
    </row>
    <row r="3401" spans="1:3" x14ac:dyDescent="0.3">
      <c r="A3401" t="s">
        <v>25</v>
      </c>
      <c r="B3401" t="s">
        <v>123</v>
      </c>
      <c r="C3401">
        <v>2797</v>
      </c>
    </row>
    <row r="3402" spans="1:3" x14ac:dyDescent="0.3">
      <c r="A3402" t="s">
        <v>7</v>
      </c>
      <c r="B3402" t="s">
        <v>120</v>
      </c>
      <c r="C3402">
        <v>11056</v>
      </c>
    </row>
    <row r="3403" spans="1:3" x14ac:dyDescent="0.3">
      <c r="A3403" t="s">
        <v>17</v>
      </c>
      <c r="B3403">
        <v>546</v>
      </c>
      <c r="C3403">
        <v>11056</v>
      </c>
    </row>
    <row r="3404" spans="1:3" x14ac:dyDescent="0.3">
      <c r="A3404" t="s">
        <v>18</v>
      </c>
      <c r="B3404">
        <v>91</v>
      </c>
      <c r="C3404">
        <v>11056</v>
      </c>
    </row>
    <row r="3405" spans="1:3" x14ac:dyDescent="0.3">
      <c r="A3405" t="s">
        <v>19</v>
      </c>
      <c r="B3405">
        <v>410</v>
      </c>
      <c r="C3405">
        <v>11056</v>
      </c>
    </row>
    <row r="3406" spans="1:3" x14ac:dyDescent="0.3">
      <c r="A3406" t="s">
        <v>20</v>
      </c>
      <c r="B3406">
        <v>119</v>
      </c>
      <c r="C3406">
        <v>11056</v>
      </c>
    </row>
    <row r="3407" spans="1:3" x14ac:dyDescent="0.3">
      <c r="A3407" t="s">
        <v>21</v>
      </c>
      <c r="B3407">
        <v>0</v>
      </c>
      <c r="C3407">
        <v>11056</v>
      </c>
    </row>
    <row r="3408" spans="1:3" x14ac:dyDescent="0.3">
      <c r="A3408" t="s">
        <v>22</v>
      </c>
      <c r="B3408">
        <v>22</v>
      </c>
      <c r="C3408">
        <v>11056</v>
      </c>
    </row>
    <row r="3409" spans="1:3" x14ac:dyDescent="0.3">
      <c r="A3409" t="s">
        <v>25</v>
      </c>
      <c r="B3409" t="s">
        <v>121</v>
      </c>
      <c r="C3409">
        <v>11056</v>
      </c>
    </row>
    <row r="3410" spans="1:3" x14ac:dyDescent="0.3">
      <c r="A3410" t="s">
        <v>7</v>
      </c>
      <c r="B3410" t="s">
        <v>50</v>
      </c>
      <c r="C3410">
        <v>10177</v>
      </c>
    </row>
    <row r="3411" spans="1:3" x14ac:dyDescent="0.3">
      <c r="A3411" t="s">
        <v>17</v>
      </c>
      <c r="B3411">
        <v>531</v>
      </c>
      <c r="C3411">
        <v>10177</v>
      </c>
    </row>
    <row r="3412" spans="1:3" x14ac:dyDescent="0.3">
      <c r="A3412" t="s">
        <v>18</v>
      </c>
      <c r="B3412">
        <v>69</v>
      </c>
      <c r="C3412">
        <v>10177</v>
      </c>
    </row>
    <row r="3413" spans="1:3" x14ac:dyDescent="0.3">
      <c r="A3413" t="s">
        <v>19</v>
      </c>
      <c r="B3413">
        <v>300</v>
      </c>
      <c r="C3413">
        <v>10177</v>
      </c>
    </row>
    <row r="3414" spans="1:3" x14ac:dyDescent="0.3">
      <c r="A3414" t="s">
        <v>20</v>
      </c>
      <c r="B3414">
        <v>150</v>
      </c>
      <c r="C3414">
        <v>10177</v>
      </c>
    </row>
    <row r="3415" spans="1:3" x14ac:dyDescent="0.3">
      <c r="A3415" t="s">
        <v>21</v>
      </c>
      <c r="B3415">
        <v>138</v>
      </c>
      <c r="C3415">
        <v>10177</v>
      </c>
    </row>
    <row r="3416" spans="1:3" x14ac:dyDescent="0.3">
      <c r="A3416" t="s">
        <v>22</v>
      </c>
      <c r="B3416">
        <v>150</v>
      </c>
      <c r="C3416">
        <v>10177</v>
      </c>
    </row>
    <row r="3417" spans="1:3" x14ac:dyDescent="0.3">
      <c r="A3417" t="s">
        <v>25</v>
      </c>
      <c r="B3417" t="s">
        <v>121</v>
      </c>
      <c r="C3417">
        <v>10177</v>
      </c>
    </row>
    <row r="3418" spans="1:3" x14ac:dyDescent="0.3">
      <c r="A3418" t="s">
        <v>7</v>
      </c>
      <c r="B3418" t="s">
        <v>50</v>
      </c>
      <c r="C3418">
        <v>2429</v>
      </c>
    </row>
    <row r="3419" spans="1:3" x14ac:dyDescent="0.3">
      <c r="A3419" t="s">
        <v>17</v>
      </c>
      <c r="B3419">
        <v>531</v>
      </c>
      <c r="C3419">
        <v>2429</v>
      </c>
    </row>
    <row r="3420" spans="1:3" x14ac:dyDescent="0.3">
      <c r="A3420" t="s">
        <v>18</v>
      </c>
      <c r="B3420">
        <v>69</v>
      </c>
      <c r="C3420">
        <v>2429</v>
      </c>
    </row>
    <row r="3421" spans="1:3" x14ac:dyDescent="0.3">
      <c r="A3421" t="s">
        <v>19</v>
      </c>
      <c r="B3421">
        <v>300</v>
      </c>
      <c r="C3421">
        <v>2429</v>
      </c>
    </row>
    <row r="3422" spans="1:3" x14ac:dyDescent="0.3">
      <c r="A3422" t="s">
        <v>20</v>
      </c>
      <c r="B3422">
        <v>150</v>
      </c>
      <c r="C3422">
        <v>2429</v>
      </c>
    </row>
    <row r="3423" spans="1:3" x14ac:dyDescent="0.3">
      <c r="A3423" t="s">
        <v>21</v>
      </c>
      <c r="B3423">
        <v>138</v>
      </c>
      <c r="C3423">
        <v>2429</v>
      </c>
    </row>
    <row r="3424" spans="1:3" x14ac:dyDescent="0.3">
      <c r="A3424" t="s">
        <v>22</v>
      </c>
      <c r="B3424">
        <v>150</v>
      </c>
      <c r="C3424">
        <v>2429</v>
      </c>
    </row>
    <row r="3425" spans="1:3" x14ac:dyDescent="0.3">
      <c r="A3425" t="s">
        <v>25</v>
      </c>
      <c r="B3425" t="s">
        <v>121</v>
      </c>
      <c r="C3425">
        <v>2429</v>
      </c>
    </row>
    <row r="3426" spans="1:3" x14ac:dyDescent="0.3">
      <c r="A3426" t="s">
        <v>7</v>
      </c>
      <c r="B3426" t="s">
        <v>50</v>
      </c>
      <c r="C3426">
        <v>2781</v>
      </c>
    </row>
    <row r="3427" spans="1:3" x14ac:dyDescent="0.3">
      <c r="A3427" t="s">
        <v>17</v>
      </c>
      <c r="B3427">
        <v>1003</v>
      </c>
      <c r="C3427">
        <v>2781</v>
      </c>
    </row>
    <row r="3428" spans="1:3" x14ac:dyDescent="0.3">
      <c r="A3428" t="s">
        <v>18</v>
      </c>
      <c r="B3428">
        <v>34</v>
      </c>
      <c r="C3428">
        <v>2781</v>
      </c>
    </row>
    <row r="3429" spans="1:3" x14ac:dyDescent="0.3">
      <c r="A3429" t="s">
        <v>19</v>
      </c>
      <c r="B3429">
        <v>536</v>
      </c>
      <c r="C3429">
        <v>2781</v>
      </c>
    </row>
    <row r="3430" spans="1:3" x14ac:dyDescent="0.3">
      <c r="A3430" t="s">
        <v>20</v>
      </c>
      <c r="B3430">
        <v>134</v>
      </c>
      <c r="C3430">
        <v>2781</v>
      </c>
    </row>
    <row r="3431" spans="1:3" x14ac:dyDescent="0.3">
      <c r="A3431" t="s">
        <v>21</v>
      </c>
      <c r="B3431">
        <v>51</v>
      </c>
      <c r="C3431">
        <v>2781</v>
      </c>
    </row>
    <row r="3432" spans="1:3" x14ac:dyDescent="0.3">
      <c r="A3432" t="s">
        <v>22</v>
      </c>
      <c r="B3432">
        <v>34</v>
      </c>
      <c r="C3432">
        <v>2781</v>
      </c>
    </row>
    <row r="3433" spans="1:3" x14ac:dyDescent="0.3">
      <c r="A3433" t="s">
        <v>25</v>
      </c>
      <c r="B3433" t="s">
        <v>121</v>
      </c>
      <c r="C3433">
        <v>2781</v>
      </c>
    </row>
    <row r="3434" spans="1:3" x14ac:dyDescent="0.3">
      <c r="A3434" t="s">
        <v>7</v>
      </c>
      <c r="B3434" t="s">
        <v>120</v>
      </c>
      <c r="C3434">
        <v>10582</v>
      </c>
    </row>
    <row r="3435" spans="1:3" x14ac:dyDescent="0.3">
      <c r="A3435" t="s">
        <v>17</v>
      </c>
      <c r="B3435">
        <v>180</v>
      </c>
      <c r="C3435">
        <v>10582</v>
      </c>
    </row>
    <row r="3436" spans="1:3" x14ac:dyDescent="0.3">
      <c r="A3436" t="s">
        <v>18</v>
      </c>
      <c r="B3436">
        <v>32</v>
      </c>
      <c r="C3436">
        <v>10582</v>
      </c>
    </row>
    <row r="3437" spans="1:3" x14ac:dyDescent="0.3">
      <c r="A3437" t="s">
        <v>19</v>
      </c>
      <c r="B3437">
        <v>348</v>
      </c>
      <c r="C3437">
        <v>10582</v>
      </c>
    </row>
    <row r="3438" spans="1:3" x14ac:dyDescent="0.3">
      <c r="A3438" t="s">
        <v>20</v>
      </c>
      <c r="B3438">
        <v>76</v>
      </c>
      <c r="C3438">
        <v>10582</v>
      </c>
    </row>
    <row r="3439" spans="1:3" x14ac:dyDescent="0.3">
      <c r="A3439" t="s">
        <v>21</v>
      </c>
      <c r="B3439">
        <v>32</v>
      </c>
      <c r="C3439">
        <v>10582</v>
      </c>
    </row>
    <row r="3440" spans="1:3" x14ac:dyDescent="0.3">
      <c r="A3440" t="s">
        <v>22</v>
      </c>
      <c r="B3440">
        <v>90</v>
      </c>
      <c r="C3440">
        <v>10582</v>
      </c>
    </row>
    <row r="3441" spans="1:3" x14ac:dyDescent="0.3">
      <c r="A3441" t="s">
        <v>25</v>
      </c>
      <c r="B3441" t="s">
        <v>121</v>
      </c>
      <c r="C3441">
        <v>10582</v>
      </c>
    </row>
    <row r="3442" spans="1:3" x14ac:dyDescent="0.3">
      <c r="A3442" t="s">
        <v>7</v>
      </c>
      <c r="B3442" t="s">
        <v>120</v>
      </c>
      <c r="C3442">
        <v>7875</v>
      </c>
    </row>
    <row r="3443" spans="1:3" x14ac:dyDescent="0.3">
      <c r="A3443" t="s">
        <v>17</v>
      </c>
      <c r="B3443">
        <v>967</v>
      </c>
      <c r="C3443">
        <v>7875</v>
      </c>
    </row>
    <row r="3444" spans="1:3" x14ac:dyDescent="0.3">
      <c r="A3444" t="s">
        <v>18</v>
      </c>
      <c r="B3444">
        <v>0</v>
      </c>
      <c r="C3444">
        <v>7875</v>
      </c>
    </row>
    <row r="3445" spans="1:3" x14ac:dyDescent="0.3">
      <c r="A3445" t="s">
        <v>19</v>
      </c>
      <c r="B3445">
        <v>617</v>
      </c>
      <c r="C3445">
        <v>7875</v>
      </c>
    </row>
    <row r="3446" spans="1:3" x14ac:dyDescent="0.3">
      <c r="A3446" t="s">
        <v>20</v>
      </c>
      <c r="B3446">
        <v>43</v>
      </c>
      <c r="C3446">
        <v>7875</v>
      </c>
    </row>
    <row r="3447" spans="1:3" x14ac:dyDescent="0.3">
      <c r="A3447" t="s">
        <v>21</v>
      </c>
      <c r="B3447">
        <v>50</v>
      </c>
      <c r="C3447">
        <v>7875</v>
      </c>
    </row>
    <row r="3448" spans="1:3" x14ac:dyDescent="0.3">
      <c r="A3448" t="s">
        <v>22</v>
      </c>
      <c r="B3448">
        <v>0</v>
      </c>
      <c r="C3448">
        <v>7875</v>
      </c>
    </row>
    <row r="3449" spans="1:3" x14ac:dyDescent="0.3">
      <c r="A3449" t="s">
        <v>25</v>
      </c>
      <c r="B3449" t="s">
        <v>121</v>
      </c>
      <c r="C3449">
        <v>7875</v>
      </c>
    </row>
    <row r="3450" spans="1:3" x14ac:dyDescent="0.3">
      <c r="A3450" t="s">
        <v>7</v>
      </c>
      <c r="B3450" t="s">
        <v>120</v>
      </c>
      <c r="C3450">
        <v>5955</v>
      </c>
    </row>
    <row r="3451" spans="1:3" x14ac:dyDescent="0.3">
      <c r="A3451" t="s">
        <v>17</v>
      </c>
      <c r="B3451">
        <v>833</v>
      </c>
      <c r="C3451">
        <v>5955</v>
      </c>
    </row>
    <row r="3452" spans="1:3" x14ac:dyDescent="0.3">
      <c r="A3452" t="s">
        <v>18</v>
      </c>
      <c r="B3452">
        <v>33</v>
      </c>
      <c r="C3452">
        <v>5955</v>
      </c>
    </row>
    <row r="3453" spans="1:3" x14ac:dyDescent="0.3">
      <c r="A3453" t="s">
        <v>19</v>
      </c>
      <c r="B3453">
        <v>549</v>
      </c>
      <c r="C3453">
        <v>5955</v>
      </c>
    </row>
    <row r="3454" spans="1:3" x14ac:dyDescent="0.3">
      <c r="A3454" t="s">
        <v>20</v>
      </c>
      <c r="B3454">
        <v>151</v>
      </c>
      <c r="C3454">
        <v>5955</v>
      </c>
    </row>
    <row r="3455" spans="1:3" x14ac:dyDescent="0.3">
      <c r="A3455" t="s">
        <v>21</v>
      </c>
      <c r="B3455">
        <v>133</v>
      </c>
      <c r="C3455">
        <v>5955</v>
      </c>
    </row>
    <row r="3456" spans="1:3" x14ac:dyDescent="0.3">
      <c r="A3456" t="s">
        <v>22</v>
      </c>
      <c r="B3456">
        <v>233</v>
      </c>
      <c r="C3456">
        <v>5955</v>
      </c>
    </row>
    <row r="3457" spans="1:3" x14ac:dyDescent="0.3">
      <c r="A3457" t="s">
        <v>25</v>
      </c>
      <c r="B3457" t="s">
        <v>121</v>
      </c>
      <c r="C3457">
        <v>5955</v>
      </c>
    </row>
    <row r="3458" spans="1:3" x14ac:dyDescent="0.3">
      <c r="A3458" t="s">
        <v>7</v>
      </c>
      <c r="B3458" t="s">
        <v>120</v>
      </c>
      <c r="C3458">
        <v>1079</v>
      </c>
    </row>
    <row r="3459" spans="1:3" x14ac:dyDescent="0.3">
      <c r="A3459" t="s">
        <v>17</v>
      </c>
      <c r="B3459">
        <v>1000</v>
      </c>
      <c r="C3459">
        <v>1079</v>
      </c>
    </row>
    <row r="3460" spans="1:3" x14ac:dyDescent="0.3">
      <c r="A3460" t="s">
        <v>18</v>
      </c>
      <c r="B3460">
        <v>0</v>
      </c>
      <c r="C3460">
        <v>1079</v>
      </c>
    </row>
    <row r="3461" spans="1:3" x14ac:dyDescent="0.3">
      <c r="A3461" t="s">
        <v>19</v>
      </c>
      <c r="B3461">
        <v>76</v>
      </c>
      <c r="C3461">
        <v>1079</v>
      </c>
    </row>
    <row r="3462" spans="1:3" x14ac:dyDescent="0.3">
      <c r="A3462" t="s">
        <v>20</v>
      </c>
      <c r="B3462">
        <v>0</v>
      </c>
      <c r="C3462">
        <v>1079</v>
      </c>
    </row>
    <row r="3463" spans="1:3" x14ac:dyDescent="0.3">
      <c r="A3463" t="s">
        <v>21</v>
      </c>
      <c r="B3463">
        <v>0</v>
      </c>
      <c r="C3463">
        <v>1079</v>
      </c>
    </row>
    <row r="3464" spans="1:3" x14ac:dyDescent="0.3">
      <c r="A3464" t="s">
        <v>22</v>
      </c>
      <c r="B3464">
        <v>10</v>
      </c>
      <c r="C3464">
        <v>1079</v>
      </c>
    </row>
    <row r="3465" spans="1:3" x14ac:dyDescent="0.3">
      <c r="A3465" t="s">
        <v>25</v>
      </c>
      <c r="B3465" t="s">
        <v>121</v>
      </c>
      <c r="C3465">
        <v>1079</v>
      </c>
    </row>
    <row r="3466" spans="1:3" x14ac:dyDescent="0.3">
      <c r="A3466" t="s">
        <v>7</v>
      </c>
      <c r="B3466" t="s">
        <v>120</v>
      </c>
      <c r="C3466">
        <v>6721</v>
      </c>
    </row>
    <row r="3467" spans="1:3" x14ac:dyDescent="0.3">
      <c r="A3467" t="s">
        <v>17</v>
      </c>
      <c r="B3467">
        <v>572</v>
      </c>
      <c r="C3467">
        <v>6721</v>
      </c>
    </row>
    <row r="3468" spans="1:3" x14ac:dyDescent="0.3">
      <c r="A3468" t="s">
        <v>18</v>
      </c>
      <c r="B3468">
        <v>19</v>
      </c>
      <c r="C3468">
        <v>6721</v>
      </c>
    </row>
    <row r="3469" spans="1:3" x14ac:dyDescent="0.3">
      <c r="A3469" t="s">
        <v>19</v>
      </c>
      <c r="B3469">
        <v>286</v>
      </c>
      <c r="C3469">
        <v>6721</v>
      </c>
    </row>
    <row r="3470" spans="1:3" x14ac:dyDescent="0.3">
      <c r="A3470" t="s">
        <v>20</v>
      </c>
      <c r="B3470">
        <v>50</v>
      </c>
      <c r="C3470">
        <v>6721</v>
      </c>
    </row>
    <row r="3471" spans="1:3" x14ac:dyDescent="0.3">
      <c r="A3471" t="s">
        <v>21</v>
      </c>
      <c r="B3471">
        <v>38</v>
      </c>
      <c r="C3471">
        <v>6721</v>
      </c>
    </row>
    <row r="3472" spans="1:3" x14ac:dyDescent="0.3">
      <c r="A3472" t="s">
        <v>22</v>
      </c>
      <c r="B3472">
        <v>248</v>
      </c>
      <c r="C3472">
        <v>6721</v>
      </c>
    </row>
    <row r="3473" spans="1:3" x14ac:dyDescent="0.3">
      <c r="A3473" t="s">
        <v>25</v>
      </c>
      <c r="B3473" t="s">
        <v>121</v>
      </c>
      <c r="C3473">
        <v>6721</v>
      </c>
    </row>
    <row r="3474" spans="1:3" x14ac:dyDescent="0.3">
      <c r="A3474" t="s">
        <v>7</v>
      </c>
      <c r="B3474" t="s">
        <v>50</v>
      </c>
      <c r="C3474">
        <v>2002</v>
      </c>
    </row>
    <row r="3475" spans="1:3" x14ac:dyDescent="0.3">
      <c r="A3475" t="s">
        <v>17</v>
      </c>
      <c r="B3475">
        <v>587</v>
      </c>
      <c r="C3475">
        <v>2002</v>
      </c>
    </row>
    <row r="3476" spans="1:3" x14ac:dyDescent="0.3">
      <c r="A3476" t="s">
        <v>18</v>
      </c>
      <c r="B3476">
        <v>51</v>
      </c>
      <c r="C3476">
        <v>2002</v>
      </c>
    </row>
    <row r="3477" spans="1:3" x14ac:dyDescent="0.3">
      <c r="A3477" t="s">
        <v>19</v>
      </c>
      <c r="B3477">
        <v>932</v>
      </c>
      <c r="C3477">
        <v>2002</v>
      </c>
    </row>
    <row r="3478" spans="1:3" x14ac:dyDescent="0.3">
      <c r="A3478" t="s">
        <v>20</v>
      </c>
      <c r="B3478">
        <v>180</v>
      </c>
      <c r="C3478">
        <v>2002</v>
      </c>
    </row>
    <row r="3479" spans="1:3" x14ac:dyDescent="0.3">
      <c r="A3479" t="s">
        <v>21</v>
      </c>
      <c r="B3479">
        <v>34</v>
      </c>
      <c r="C3479">
        <v>2002</v>
      </c>
    </row>
    <row r="3480" spans="1:3" x14ac:dyDescent="0.3">
      <c r="A3480" t="s">
        <v>22</v>
      </c>
      <c r="B3480">
        <v>86</v>
      </c>
      <c r="C3480">
        <v>2002</v>
      </c>
    </row>
    <row r="3481" spans="1:3" x14ac:dyDescent="0.3">
      <c r="A3481" t="s">
        <v>25</v>
      </c>
      <c r="B3481" t="s">
        <v>121</v>
      </c>
      <c r="C3481">
        <v>2002</v>
      </c>
    </row>
    <row r="3482" spans="1:3" x14ac:dyDescent="0.3">
      <c r="A3482" t="s">
        <v>7</v>
      </c>
      <c r="B3482" t="s">
        <v>120</v>
      </c>
      <c r="C3482">
        <v>175</v>
      </c>
    </row>
    <row r="3483" spans="1:3" x14ac:dyDescent="0.3">
      <c r="A3483" t="s">
        <v>17</v>
      </c>
      <c r="B3483">
        <v>656</v>
      </c>
      <c r="C3483">
        <v>175</v>
      </c>
    </row>
    <row r="3484" spans="1:3" x14ac:dyDescent="0.3">
      <c r="A3484" t="s">
        <v>18</v>
      </c>
      <c r="B3484">
        <v>80</v>
      </c>
      <c r="C3484">
        <v>175</v>
      </c>
    </row>
    <row r="3485" spans="1:3" x14ac:dyDescent="0.3">
      <c r="A3485" t="s">
        <v>19</v>
      </c>
      <c r="B3485">
        <v>455</v>
      </c>
      <c r="C3485">
        <v>175</v>
      </c>
    </row>
    <row r="3486" spans="1:3" x14ac:dyDescent="0.3">
      <c r="A3486" t="s">
        <v>20</v>
      </c>
      <c r="B3486">
        <v>52</v>
      </c>
      <c r="C3486">
        <v>175</v>
      </c>
    </row>
    <row r="3487" spans="1:3" x14ac:dyDescent="0.3">
      <c r="A3487" t="s">
        <v>21</v>
      </c>
      <c r="B3487">
        <v>107</v>
      </c>
      <c r="C3487">
        <v>175</v>
      </c>
    </row>
    <row r="3488" spans="1:3" x14ac:dyDescent="0.3">
      <c r="A3488" t="s">
        <v>22</v>
      </c>
      <c r="B3488">
        <v>93</v>
      </c>
      <c r="C3488">
        <v>175</v>
      </c>
    </row>
    <row r="3489" spans="1:3" x14ac:dyDescent="0.3">
      <c r="A3489" t="s">
        <v>25</v>
      </c>
      <c r="B3489" t="s">
        <v>123</v>
      </c>
      <c r="C3489">
        <v>175</v>
      </c>
    </row>
    <row r="3490" spans="1:3" x14ac:dyDescent="0.3">
      <c r="A3490" t="s">
        <v>7</v>
      </c>
      <c r="B3490" t="s">
        <v>120</v>
      </c>
      <c r="C3490">
        <v>6988</v>
      </c>
    </row>
    <row r="3491" spans="1:3" x14ac:dyDescent="0.3">
      <c r="A3491" t="s">
        <v>17</v>
      </c>
      <c r="B3491">
        <v>656</v>
      </c>
      <c r="C3491">
        <v>6988</v>
      </c>
    </row>
    <row r="3492" spans="1:3" x14ac:dyDescent="0.3">
      <c r="A3492" t="s">
        <v>18</v>
      </c>
      <c r="B3492">
        <v>80</v>
      </c>
      <c r="C3492">
        <v>6988</v>
      </c>
    </row>
    <row r="3493" spans="1:3" x14ac:dyDescent="0.3">
      <c r="A3493" t="s">
        <v>19</v>
      </c>
      <c r="B3493">
        <v>455</v>
      </c>
      <c r="C3493">
        <v>6988</v>
      </c>
    </row>
    <row r="3494" spans="1:3" x14ac:dyDescent="0.3">
      <c r="A3494" t="s">
        <v>20</v>
      </c>
      <c r="B3494">
        <v>52</v>
      </c>
      <c r="C3494">
        <v>6988</v>
      </c>
    </row>
    <row r="3495" spans="1:3" x14ac:dyDescent="0.3">
      <c r="A3495" t="s">
        <v>21</v>
      </c>
      <c r="B3495">
        <v>107</v>
      </c>
      <c r="C3495">
        <v>6988</v>
      </c>
    </row>
    <row r="3496" spans="1:3" x14ac:dyDescent="0.3">
      <c r="A3496" t="s">
        <v>22</v>
      </c>
      <c r="B3496">
        <v>93</v>
      </c>
      <c r="C3496">
        <v>6988</v>
      </c>
    </row>
    <row r="3497" spans="1:3" x14ac:dyDescent="0.3">
      <c r="A3497" t="s">
        <v>25</v>
      </c>
      <c r="B3497" t="s">
        <v>123</v>
      </c>
      <c r="C3497">
        <v>6988</v>
      </c>
    </row>
    <row r="3498" spans="1:3" x14ac:dyDescent="0.3">
      <c r="A3498" t="s">
        <v>7</v>
      </c>
      <c r="B3498" t="s">
        <v>120</v>
      </c>
      <c r="C3498">
        <v>2712</v>
      </c>
    </row>
    <row r="3499" spans="1:3" x14ac:dyDescent="0.3">
      <c r="A3499" t="s">
        <v>17</v>
      </c>
      <c r="B3499">
        <v>184</v>
      </c>
      <c r="C3499">
        <v>2712</v>
      </c>
    </row>
    <row r="3500" spans="1:3" x14ac:dyDescent="0.3">
      <c r="A3500" t="s">
        <v>18</v>
      </c>
      <c r="B3500">
        <v>178</v>
      </c>
      <c r="C3500">
        <v>2712</v>
      </c>
    </row>
    <row r="3501" spans="1:3" x14ac:dyDescent="0.3">
      <c r="A3501" t="s">
        <v>19</v>
      </c>
      <c r="B3501">
        <v>178</v>
      </c>
      <c r="C3501">
        <v>2712</v>
      </c>
    </row>
    <row r="3502" spans="1:3" x14ac:dyDescent="0.3">
      <c r="A3502" t="s">
        <v>20</v>
      </c>
      <c r="B3502">
        <v>103</v>
      </c>
      <c r="C3502">
        <v>2712</v>
      </c>
    </row>
    <row r="3503" spans="1:3" x14ac:dyDescent="0.3">
      <c r="A3503" t="s">
        <v>21</v>
      </c>
      <c r="B3503">
        <v>39</v>
      </c>
      <c r="C3503">
        <v>2712</v>
      </c>
    </row>
    <row r="3504" spans="1:3" x14ac:dyDescent="0.3">
      <c r="A3504" t="s">
        <v>22</v>
      </c>
      <c r="B3504">
        <v>33</v>
      </c>
      <c r="C3504">
        <v>2712</v>
      </c>
    </row>
    <row r="3505" spans="1:3" x14ac:dyDescent="0.3">
      <c r="A3505" t="s">
        <v>25</v>
      </c>
      <c r="B3505" t="s">
        <v>121</v>
      </c>
      <c r="C3505">
        <v>2712</v>
      </c>
    </row>
    <row r="3506" spans="1:3" x14ac:dyDescent="0.3">
      <c r="A3506" t="s">
        <v>7</v>
      </c>
      <c r="B3506" t="s">
        <v>120</v>
      </c>
      <c r="C3506">
        <v>8969</v>
      </c>
    </row>
    <row r="3507" spans="1:3" x14ac:dyDescent="0.3">
      <c r="A3507" t="s">
        <v>17</v>
      </c>
      <c r="B3507">
        <v>548</v>
      </c>
      <c r="C3507">
        <v>8969</v>
      </c>
    </row>
    <row r="3508" spans="1:3" x14ac:dyDescent="0.3">
      <c r="A3508" t="s">
        <v>18</v>
      </c>
      <c r="B3508">
        <v>31</v>
      </c>
      <c r="C3508">
        <v>8969</v>
      </c>
    </row>
    <row r="3509" spans="1:3" x14ac:dyDescent="0.3">
      <c r="A3509" t="s">
        <v>19</v>
      </c>
      <c r="B3509">
        <v>422</v>
      </c>
      <c r="C3509">
        <v>8969</v>
      </c>
    </row>
    <row r="3510" spans="1:3" x14ac:dyDescent="0.3">
      <c r="A3510" t="s">
        <v>20</v>
      </c>
      <c r="B3510">
        <v>0</v>
      </c>
      <c r="C3510">
        <v>8969</v>
      </c>
    </row>
    <row r="3511" spans="1:3" x14ac:dyDescent="0.3">
      <c r="A3511" t="s">
        <v>21</v>
      </c>
      <c r="B3511">
        <v>112</v>
      </c>
      <c r="C3511">
        <v>8969</v>
      </c>
    </row>
    <row r="3512" spans="1:3" x14ac:dyDescent="0.3">
      <c r="A3512" t="s">
        <v>22</v>
      </c>
      <c r="B3512">
        <v>28</v>
      </c>
      <c r="C3512">
        <v>8969</v>
      </c>
    </row>
    <row r="3513" spans="1:3" x14ac:dyDescent="0.3">
      <c r="A3513" t="s">
        <v>25</v>
      </c>
      <c r="B3513" t="s">
        <v>121</v>
      </c>
      <c r="C3513">
        <v>8969</v>
      </c>
    </row>
    <row r="3514" spans="1:3" x14ac:dyDescent="0.3">
      <c r="A3514" t="s">
        <v>7</v>
      </c>
      <c r="B3514" t="s">
        <v>120</v>
      </c>
      <c r="C3514">
        <v>9495</v>
      </c>
    </row>
    <row r="3515" spans="1:3" x14ac:dyDescent="0.3">
      <c r="A3515" t="s">
        <v>17</v>
      </c>
      <c r="B3515">
        <v>358</v>
      </c>
      <c r="C3515">
        <v>9495</v>
      </c>
    </row>
    <row r="3516" spans="1:3" x14ac:dyDescent="0.3">
      <c r="A3516" t="s">
        <v>18</v>
      </c>
      <c r="B3516">
        <v>108</v>
      </c>
      <c r="C3516">
        <v>9495</v>
      </c>
    </row>
    <row r="3517" spans="1:3" x14ac:dyDescent="0.3">
      <c r="A3517" t="s">
        <v>19</v>
      </c>
      <c r="B3517">
        <v>413</v>
      </c>
      <c r="C3517">
        <v>9495</v>
      </c>
    </row>
    <row r="3518" spans="1:3" x14ac:dyDescent="0.3">
      <c r="A3518" t="s">
        <v>20</v>
      </c>
      <c r="B3518">
        <v>141</v>
      </c>
      <c r="C3518">
        <v>9495</v>
      </c>
    </row>
    <row r="3519" spans="1:3" x14ac:dyDescent="0.3">
      <c r="A3519" t="s">
        <v>21</v>
      </c>
      <c r="B3519">
        <v>97</v>
      </c>
      <c r="C3519">
        <v>9495</v>
      </c>
    </row>
    <row r="3520" spans="1:3" x14ac:dyDescent="0.3">
      <c r="A3520" t="s">
        <v>22</v>
      </c>
      <c r="B3520">
        <v>32</v>
      </c>
      <c r="C3520">
        <v>9495</v>
      </c>
    </row>
    <row r="3521" spans="1:3" x14ac:dyDescent="0.3">
      <c r="A3521" t="s">
        <v>25</v>
      </c>
      <c r="B3521" t="s">
        <v>122</v>
      </c>
      <c r="C3521">
        <v>9495</v>
      </c>
    </row>
    <row r="3522" spans="1:3" x14ac:dyDescent="0.3">
      <c r="A3522" t="s">
        <v>7</v>
      </c>
      <c r="B3522" t="s">
        <v>120</v>
      </c>
      <c r="C3522">
        <v>2631</v>
      </c>
    </row>
    <row r="3523" spans="1:3" x14ac:dyDescent="0.3">
      <c r="A3523" t="s">
        <v>17</v>
      </c>
      <c r="B3523">
        <v>358</v>
      </c>
      <c r="C3523">
        <v>2631</v>
      </c>
    </row>
    <row r="3524" spans="1:3" x14ac:dyDescent="0.3">
      <c r="A3524" t="s">
        <v>18</v>
      </c>
      <c r="B3524">
        <v>108</v>
      </c>
      <c r="C3524">
        <v>2631</v>
      </c>
    </row>
    <row r="3525" spans="1:3" x14ac:dyDescent="0.3">
      <c r="A3525" t="s">
        <v>19</v>
      </c>
      <c r="B3525">
        <v>413</v>
      </c>
      <c r="C3525">
        <v>2631</v>
      </c>
    </row>
    <row r="3526" spans="1:3" x14ac:dyDescent="0.3">
      <c r="A3526" t="s">
        <v>20</v>
      </c>
      <c r="B3526">
        <v>141</v>
      </c>
      <c r="C3526">
        <v>2631</v>
      </c>
    </row>
    <row r="3527" spans="1:3" x14ac:dyDescent="0.3">
      <c r="A3527" t="s">
        <v>21</v>
      </c>
      <c r="B3527">
        <v>97</v>
      </c>
      <c r="C3527">
        <v>2631</v>
      </c>
    </row>
    <row r="3528" spans="1:3" x14ac:dyDescent="0.3">
      <c r="A3528" t="s">
        <v>22</v>
      </c>
      <c r="B3528">
        <v>32</v>
      </c>
      <c r="C3528">
        <v>2631</v>
      </c>
    </row>
    <row r="3529" spans="1:3" x14ac:dyDescent="0.3">
      <c r="A3529" t="s">
        <v>25</v>
      </c>
      <c r="B3529" t="s">
        <v>122</v>
      </c>
      <c r="C3529">
        <v>2631</v>
      </c>
    </row>
    <row r="3530" spans="1:3" x14ac:dyDescent="0.3">
      <c r="A3530" t="s">
        <v>7</v>
      </c>
      <c r="B3530" t="s">
        <v>50</v>
      </c>
      <c r="C3530">
        <v>2931</v>
      </c>
    </row>
    <row r="3531" spans="1:3" x14ac:dyDescent="0.3">
      <c r="A3531" t="s">
        <v>17</v>
      </c>
      <c r="B3531">
        <v>737</v>
      </c>
      <c r="C3531">
        <v>2931</v>
      </c>
    </row>
    <row r="3532" spans="1:3" x14ac:dyDescent="0.3">
      <c r="A3532" t="s">
        <v>18</v>
      </c>
      <c r="B3532">
        <v>21</v>
      </c>
      <c r="C3532">
        <v>2931</v>
      </c>
    </row>
    <row r="3533" spans="1:3" x14ac:dyDescent="0.3">
      <c r="A3533" t="s">
        <v>19</v>
      </c>
      <c r="B3533">
        <v>106</v>
      </c>
      <c r="C3533">
        <v>2931</v>
      </c>
    </row>
    <row r="3534" spans="1:3" x14ac:dyDescent="0.3">
      <c r="A3534" t="s">
        <v>20</v>
      </c>
      <c r="B3534">
        <v>55</v>
      </c>
      <c r="C3534">
        <v>2931</v>
      </c>
    </row>
    <row r="3535" spans="1:3" x14ac:dyDescent="0.3">
      <c r="A3535" t="s">
        <v>21</v>
      </c>
      <c r="B3535">
        <v>63</v>
      </c>
      <c r="C3535">
        <v>2931</v>
      </c>
    </row>
    <row r="3536" spans="1:3" x14ac:dyDescent="0.3">
      <c r="A3536" t="s">
        <v>22</v>
      </c>
      <c r="B3536">
        <v>210</v>
      </c>
      <c r="C3536">
        <v>2931</v>
      </c>
    </row>
    <row r="3537" spans="1:3" x14ac:dyDescent="0.3">
      <c r="A3537" t="s">
        <v>25</v>
      </c>
      <c r="B3537" t="s">
        <v>121</v>
      </c>
      <c r="C3537">
        <v>2931</v>
      </c>
    </row>
    <row r="3538" spans="1:3" x14ac:dyDescent="0.3">
      <c r="A3538" t="s">
        <v>7</v>
      </c>
      <c r="B3538" t="s">
        <v>120</v>
      </c>
      <c r="C3538">
        <v>4356</v>
      </c>
    </row>
    <row r="3539" spans="1:3" x14ac:dyDescent="0.3">
      <c r="A3539" t="s">
        <v>17</v>
      </c>
      <c r="B3539">
        <v>1224</v>
      </c>
      <c r="C3539">
        <v>4356</v>
      </c>
    </row>
    <row r="3540" spans="1:3" x14ac:dyDescent="0.3">
      <c r="A3540" t="s">
        <v>18</v>
      </c>
      <c r="B3540">
        <v>28</v>
      </c>
      <c r="C3540">
        <v>4356</v>
      </c>
    </row>
    <row r="3541" spans="1:3" x14ac:dyDescent="0.3">
      <c r="A3541" t="s">
        <v>19</v>
      </c>
      <c r="B3541">
        <v>140</v>
      </c>
      <c r="C3541">
        <v>4356</v>
      </c>
    </row>
    <row r="3542" spans="1:3" x14ac:dyDescent="0.3">
      <c r="A3542" t="s">
        <v>20</v>
      </c>
      <c r="B3542">
        <v>0</v>
      </c>
      <c r="C3542">
        <v>4356</v>
      </c>
    </row>
    <row r="3543" spans="1:3" x14ac:dyDescent="0.3">
      <c r="A3543" t="s">
        <v>21</v>
      </c>
      <c r="B3543">
        <v>14</v>
      </c>
      <c r="C3543">
        <v>4356</v>
      </c>
    </row>
    <row r="3544" spans="1:3" x14ac:dyDescent="0.3">
      <c r="A3544" t="s">
        <v>22</v>
      </c>
      <c r="B3544">
        <v>168</v>
      </c>
      <c r="C3544">
        <v>4356</v>
      </c>
    </row>
    <row r="3545" spans="1:3" x14ac:dyDescent="0.3">
      <c r="A3545" t="s">
        <v>25</v>
      </c>
      <c r="B3545" t="s">
        <v>121</v>
      </c>
      <c r="C3545">
        <v>4356</v>
      </c>
    </row>
    <row r="3546" spans="1:3" x14ac:dyDescent="0.3">
      <c r="A3546" t="s">
        <v>7</v>
      </c>
      <c r="B3546" t="s">
        <v>120</v>
      </c>
      <c r="C3546">
        <v>1628</v>
      </c>
    </row>
    <row r="3547" spans="1:3" x14ac:dyDescent="0.3">
      <c r="A3547" t="s">
        <v>17</v>
      </c>
      <c r="B3547">
        <v>354</v>
      </c>
      <c r="C3547">
        <v>1628</v>
      </c>
    </row>
    <row r="3548" spans="1:3" x14ac:dyDescent="0.3">
      <c r="A3548" t="s">
        <v>18</v>
      </c>
      <c r="B3548">
        <v>21</v>
      </c>
      <c r="C3548">
        <v>1628</v>
      </c>
    </row>
    <row r="3549" spans="1:3" x14ac:dyDescent="0.3">
      <c r="A3549" t="s">
        <v>19</v>
      </c>
      <c r="B3549">
        <v>311</v>
      </c>
      <c r="C3549">
        <v>1628</v>
      </c>
    </row>
    <row r="3550" spans="1:3" x14ac:dyDescent="0.3">
      <c r="A3550" t="s">
        <v>20</v>
      </c>
      <c r="B3550">
        <v>167</v>
      </c>
      <c r="C3550">
        <v>1628</v>
      </c>
    </row>
    <row r="3551" spans="1:3" x14ac:dyDescent="0.3">
      <c r="A3551" t="s">
        <v>21</v>
      </c>
      <c r="B3551">
        <v>75</v>
      </c>
      <c r="C3551">
        <v>1628</v>
      </c>
    </row>
    <row r="3552" spans="1:3" x14ac:dyDescent="0.3">
      <c r="A3552" t="s">
        <v>22</v>
      </c>
      <c r="B3552">
        <v>32</v>
      </c>
      <c r="C3552">
        <v>1628</v>
      </c>
    </row>
    <row r="3553" spans="1:3" x14ac:dyDescent="0.3">
      <c r="A3553" t="s">
        <v>25</v>
      </c>
      <c r="B3553" t="s">
        <v>123</v>
      </c>
      <c r="C3553">
        <v>1628</v>
      </c>
    </row>
    <row r="3554" spans="1:3" x14ac:dyDescent="0.3">
      <c r="A3554" t="s">
        <v>7</v>
      </c>
      <c r="B3554" t="s">
        <v>120</v>
      </c>
      <c r="C3554">
        <v>9463</v>
      </c>
    </row>
    <row r="3555" spans="1:3" x14ac:dyDescent="0.3">
      <c r="A3555" t="s">
        <v>17</v>
      </c>
      <c r="B3555">
        <v>931</v>
      </c>
      <c r="C3555">
        <v>9463</v>
      </c>
    </row>
    <row r="3556" spans="1:3" x14ac:dyDescent="0.3">
      <c r="A3556" t="s">
        <v>18</v>
      </c>
      <c r="B3556">
        <v>56</v>
      </c>
      <c r="C3556">
        <v>9463</v>
      </c>
    </row>
    <row r="3557" spans="1:3" x14ac:dyDescent="0.3">
      <c r="A3557" t="s">
        <v>19</v>
      </c>
      <c r="B3557">
        <v>253</v>
      </c>
      <c r="C3557">
        <v>9463</v>
      </c>
    </row>
    <row r="3558" spans="1:3" x14ac:dyDescent="0.3">
      <c r="A3558" t="s">
        <v>20</v>
      </c>
      <c r="B3558">
        <v>91</v>
      </c>
      <c r="C3558">
        <v>9463</v>
      </c>
    </row>
    <row r="3559" spans="1:3" x14ac:dyDescent="0.3">
      <c r="A3559" t="s">
        <v>21</v>
      </c>
      <c r="B3559">
        <v>98</v>
      </c>
      <c r="C3559">
        <v>9463</v>
      </c>
    </row>
    <row r="3560" spans="1:3" x14ac:dyDescent="0.3">
      <c r="A3560" t="s">
        <v>22</v>
      </c>
      <c r="B3560">
        <v>14</v>
      </c>
      <c r="C3560">
        <v>9463</v>
      </c>
    </row>
    <row r="3561" spans="1:3" x14ac:dyDescent="0.3">
      <c r="A3561" t="s">
        <v>25</v>
      </c>
      <c r="B3561" t="s">
        <v>123</v>
      </c>
      <c r="C3561">
        <v>9463</v>
      </c>
    </row>
    <row r="3562" spans="1:3" x14ac:dyDescent="0.3">
      <c r="A3562" t="s">
        <v>7</v>
      </c>
      <c r="B3562" t="s">
        <v>50</v>
      </c>
      <c r="C3562">
        <v>7348</v>
      </c>
    </row>
    <row r="3563" spans="1:3" x14ac:dyDescent="0.3">
      <c r="A3563" t="s">
        <v>17</v>
      </c>
      <c r="B3563">
        <v>336</v>
      </c>
      <c r="C3563">
        <v>7348</v>
      </c>
    </row>
    <row r="3564" spans="1:3" x14ac:dyDescent="0.3">
      <c r="A3564" t="s">
        <v>18</v>
      </c>
      <c r="B3564">
        <v>130</v>
      </c>
      <c r="C3564">
        <v>7348</v>
      </c>
    </row>
    <row r="3565" spans="1:3" x14ac:dyDescent="0.3">
      <c r="A3565" t="s">
        <v>19</v>
      </c>
      <c r="B3565">
        <v>411</v>
      </c>
      <c r="C3565">
        <v>7348</v>
      </c>
    </row>
    <row r="3566" spans="1:3" x14ac:dyDescent="0.3">
      <c r="A3566" t="s">
        <v>20</v>
      </c>
      <c r="B3566">
        <v>240</v>
      </c>
      <c r="C3566">
        <v>7348</v>
      </c>
    </row>
    <row r="3567" spans="1:3" x14ac:dyDescent="0.3">
      <c r="A3567" t="s">
        <v>21</v>
      </c>
      <c r="B3567">
        <v>32</v>
      </c>
      <c r="C3567">
        <v>7348</v>
      </c>
    </row>
    <row r="3568" spans="1:3" x14ac:dyDescent="0.3">
      <c r="A3568" t="s">
        <v>22</v>
      </c>
      <c r="B3568">
        <v>43</v>
      </c>
      <c r="C3568">
        <v>7348</v>
      </c>
    </row>
    <row r="3569" spans="1:3" x14ac:dyDescent="0.3">
      <c r="A3569" t="s">
        <v>25</v>
      </c>
      <c r="B3569" t="s">
        <v>121</v>
      </c>
      <c r="C3569">
        <v>7348</v>
      </c>
    </row>
    <row r="3570" spans="1:3" x14ac:dyDescent="0.3">
      <c r="A3570" t="s">
        <v>7</v>
      </c>
      <c r="B3570" t="s">
        <v>50</v>
      </c>
      <c r="C3570">
        <v>3009</v>
      </c>
    </row>
    <row r="3571" spans="1:3" x14ac:dyDescent="0.3">
      <c r="A3571" t="s">
        <v>17</v>
      </c>
      <c r="B3571">
        <v>1462</v>
      </c>
      <c r="C3571">
        <v>3009</v>
      </c>
    </row>
    <row r="3572" spans="1:3" x14ac:dyDescent="0.3">
      <c r="A3572" t="s">
        <v>18</v>
      </c>
      <c r="B3572">
        <v>16</v>
      </c>
      <c r="C3572">
        <v>3009</v>
      </c>
    </row>
    <row r="3573" spans="1:3" x14ac:dyDescent="0.3">
      <c r="A3573" t="s">
        <v>19</v>
      </c>
      <c r="B3573">
        <v>128</v>
      </c>
      <c r="C3573">
        <v>3009</v>
      </c>
    </row>
    <row r="3574" spans="1:3" x14ac:dyDescent="0.3">
      <c r="A3574" t="s">
        <v>20</v>
      </c>
      <c r="B3574">
        <v>0</v>
      </c>
      <c r="C3574">
        <v>3009</v>
      </c>
    </row>
    <row r="3575" spans="1:3" x14ac:dyDescent="0.3">
      <c r="A3575" t="s">
        <v>21</v>
      </c>
      <c r="B3575">
        <v>0</v>
      </c>
      <c r="C3575">
        <v>3009</v>
      </c>
    </row>
    <row r="3576" spans="1:3" x14ac:dyDescent="0.3">
      <c r="A3576" t="s">
        <v>22</v>
      </c>
      <c r="B3576">
        <v>160</v>
      </c>
      <c r="C3576">
        <v>3009</v>
      </c>
    </row>
    <row r="3577" spans="1:3" x14ac:dyDescent="0.3">
      <c r="A3577" t="s">
        <v>25</v>
      </c>
      <c r="B3577" t="s">
        <v>121</v>
      </c>
      <c r="C3577">
        <v>3009</v>
      </c>
    </row>
    <row r="3578" spans="1:3" x14ac:dyDescent="0.3">
      <c r="A3578" t="s">
        <v>7</v>
      </c>
      <c r="B3578" t="s">
        <v>120</v>
      </c>
      <c r="C3578">
        <v>6055</v>
      </c>
    </row>
    <row r="3579" spans="1:3" x14ac:dyDescent="0.3">
      <c r="A3579" t="s">
        <v>17</v>
      </c>
      <c r="B3579">
        <v>546</v>
      </c>
      <c r="C3579">
        <v>6055</v>
      </c>
    </row>
    <row r="3580" spans="1:3" x14ac:dyDescent="0.3">
      <c r="A3580" t="s">
        <v>18</v>
      </c>
      <c r="B3580">
        <v>72</v>
      </c>
      <c r="C3580">
        <v>6055</v>
      </c>
    </row>
    <row r="3581" spans="1:3" x14ac:dyDescent="0.3">
      <c r="A3581" t="s">
        <v>19</v>
      </c>
      <c r="B3581">
        <v>376</v>
      </c>
      <c r="C3581">
        <v>6055</v>
      </c>
    </row>
    <row r="3582" spans="1:3" x14ac:dyDescent="0.3">
      <c r="A3582" t="s">
        <v>20</v>
      </c>
      <c r="B3582">
        <v>94</v>
      </c>
      <c r="C3582">
        <v>6055</v>
      </c>
    </row>
    <row r="3583" spans="1:3" x14ac:dyDescent="0.3">
      <c r="A3583" t="s">
        <v>21</v>
      </c>
      <c r="B3583">
        <v>145</v>
      </c>
      <c r="C3583">
        <v>6055</v>
      </c>
    </row>
    <row r="3584" spans="1:3" x14ac:dyDescent="0.3">
      <c r="A3584" t="s">
        <v>22</v>
      </c>
      <c r="B3584">
        <v>72</v>
      </c>
      <c r="C3584">
        <v>6055</v>
      </c>
    </row>
    <row r="3585" spans="1:3" x14ac:dyDescent="0.3">
      <c r="A3585" t="s">
        <v>25</v>
      </c>
      <c r="B3585" t="s">
        <v>121</v>
      </c>
      <c r="C3585">
        <v>6055</v>
      </c>
    </row>
    <row r="3586" spans="1:3" x14ac:dyDescent="0.3">
      <c r="A3586" t="s">
        <v>7</v>
      </c>
      <c r="B3586" t="s">
        <v>120</v>
      </c>
      <c r="C3586">
        <v>4141</v>
      </c>
    </row>
    <row r="3587" spans="1:3" x14ac:dyDescent="0.3">
      <c r="A3587" t="s">
        <v>17</v>
      </c>
      <c r="B3587">
        <v>426</v>
      </c>
      <c r="C3587">
        <v>4141</v>
      </c>
    </row>
    <row r="3588" spans="1:3" x14ac:dyDescent="0.3">
      <c r="A3588" t="s">
        <v>18</v>
      </c>
      <c r="B3588">
        <v>49</v>
      </c>
      <c r="C3588">
        <v>4141</v>
      </c>
    </row>
    <row r="3589" spans="1:3" x14ac:dyDescent="0.3">
      <c r="A3589" t="s">
        <v>19</v>
      </c>
      <c r="B3589">
        <v>127</v>
      </c>
      <c r="C3589">
        <v>4141</v>
      </c>
    </row>
    <row r="3590" spans="1:3" x14ac:dyDescent="0.3">
      <c r="A3590" t="s">
        <v>20</v>
      </c>
      <c r="B3590">
        <v>111</v>
      </c>
      <c r="C3590">
        <v>4141</v>
      </c>
    </row>
    <row r="3591" spans="1:3" x14ac:dyDescent="0.3">
      <c r="A3591" t="s">
        <v>21</v>
      </c>
      <c r="B3591">
        <v>21</v>
      </c>
      <c r="C3591">
        <v>4141</v>
      </c>
    </row>
    <row r="3592" spans="1:3" x14ac:dyDescent="0.3">
      <c r="A3592" t="s">
        <v>22</v>
      </c>
      <c r="B3592">
        <v>42</v>
      </c>
      <c r="C3592">
        <v>4141</v>
      </c>
    </row>
    <row r="3593" spans="1:3" x14ac:dyDescent="0.3">
      <c r="A3593" t="s">
        <v>25</v>
      </c>
      <c r="B3593" t="s">
        <v>123</v>
      </c>
      <c r="C3593">
        <v>4141</v>
      </c>
    </row>
    <row r="3594" spans="1:3" x14ac:dyDescent="0.3">
      <c r="A3594" t="s">
        <v>7</v>
      </c>
      <c r="B3594" t="s">
        <v>120</v>
      </c>
      <c r="C3594">
        <v>158</v>
      </c>
    </row>
    <row r="3595" spans="1:3" x14ac:dyDescent="0.3">
      <c r="A3595" t="s">
        <v>17</v>
      </c>
      <c r="B3595">
        <v>345</v>
      </c>
      <c r="C3595">
        <v>158</v>
      </c>
    </row>
    <row r="3596" spans="1:3" x14ac:dyDescent="0.3">
      <c r="A3596" t="s">
        <v>18</v>
      </c>
      <c r="B3596">
        <v>53</v>
      </c>
      <c r="C3596">
        <v>158</v>
      </c>
    </row>
    <row r="3597" spans="1:3" x14ac:dyDescent="0.3">
      <c r="A3597" t="s">
        <v>19</v>
      </c>
      <c r="B3597">
        <v>528</v>
      </c>
      <c r="C3597">
        <v>158</v>
      </c>
    </row>
    <row r="3598" spans="1:3" x14ac:dyDescent="0.3">
      <c r="A3598" t="s">
        <v>20</v>
      </c>
      <c r="B3598">
        <v>98</v>
      </c>
      <c r="C3598">
        <v>158</v>
      </c>
    </row>
    <row r="3599" spans="1:3" x14ac:dyDescent="0.3">
      <c r="A3599" t="s">
        <v>21</v>
      </c>
      <c r="B3599">
        <v>75</v>
      </c>
      <c r="C3599">
        <v>158</v>
      </c>
    </row>
    <row r="3600" spans="1:3" x14ac:dyDescent="0.3">
      <c r="A3600" t="s">
        <v>22</v>
      </c>
      <c r="B3600">
        <v>97</v>
      </c>
      <c r="C3600">
        <v>158</v>
      </c>
    </row>
    <row r="3601" spans="1:3" x14ac:dyDescent="0.3">
      <c r="A3601" t="s">
        <v>25</v>
      </c>
      <c r="B3601" t="s">
        <v>123</v>
      </c>
      <c r="C3601">
        <v>158</v>
      </c>
    </row>
    <row r="3602" spans="1:3" x14ac:dyDescent="0.3">
      <c r="A3602" t="s">
        <v>7</v>
      </c>
      <c r="B3602" t="s">
        <v>120</v>
      </c>
      <c r="C3602">
        <v>9780</v>
      </c>
    </row>
    <row r="3603" spans="1:3" x14ac:dyDescent="0.3">
      <c r="A3603" t="s">
        <v>17</v>
      </c>
      <c r="B3603">
        <v>465</v>
      </c>
      <c r="C3603">
        <v>9780</v>
      </c>
    </row>
    <row r="3604" spans="1:3" x14ac:dyDescent="0.3">
      <c r="A3604" t="s">
        <v>18</v>
      </c>
      <c r="B3604">
        <v>25</v>
      </c>
      <c r="C3604">
        <v>9780</v>
      </c>
    </row>
    <row r="3605" spans="1:3" x14ac:dyDescent="0.3">
      <c r="A3605" t="s">
        <v>19</v>
      </c>
      <c r="B3605">
        <v>132</v>
      </c>
      <c r="C3605">
        <v>9780</v>
      </c>
    </row>
    <row r="3606" spans="1:3" x14ac:dyDescent="0.3">
      <c r="A3606" t="s">
        <v>20</v>
      </c>
      <c r="B3606">
        <v>136</v>
      </c>
      <c r="C3606">
        <v>9780</v>
      </c>
    </row>
    <row r="3607" spans="1:3" x14ac:dyDescent="0.3">
      <c r="A3607" t="s">
        <v>21</v>
      </c>
      <c r="B3607">
        <v>0</v>
      </c>
      <c r="C3607">
        <v>9780</v>
      </c>
    </row>
    <row r="3608" spans="1:3" x14ac:dyDescent="0.3">
      <c r="A3608" t="s">
        <v>22</v>
      </c>
      <c r="B3608">
        <v>37</v>
      </c>
      <c r="C3608">
        <v>9780</v>
      </c>
    </row>
    <row r="3609" spans="1:3" x14ac:dyDescent="0.3">
      <c r="A3609" t="s">
        <v>25</v>
      </c>
      <c r="B3609" t="s">
        <v>123</v>
      </c>
      <c r="C3609">
        <v>9780</v>
      </c>
    </row>
    <row r="3610" spans="1:3" x14ac:dyDescent="0.3">
      <c r="A3610" t="s">
        <v>7</v>
      </c>
      <c r="B3610" t="s">
        <v>120</v>
      </c>
      <c r="C3610">
        <v>1491</v>
      </c>
    </row>
    <row r="3611" spans="1:3" x14ac:dyDescent="0.3">
      <c r="A3611" t="s">
        <v>17</v>
      </c>
      <c r="B3611">
        <v>162</v>
      </c>
      <c r="C3611">
        <v>1491</v>
      </c>
    </row>
    <row r="3612" spans="1:3" x14ac:dyDescent="0.3">
      <c r="A3612" t="s">
        <v>18</v>
      </c>
      <c r="B3612">
        <v>33</v>
      </c>
      <c r="C3612">
        <v>1491</v>
      </c>
    </row>
    <row r="3613" spans="1:3" x14ac:dyDescent="0.3">
      <c r="A3613" t="s">
        <v>19</v>
      </c>
      <c r="B3613">
        <v>124</v>
      </c>
      <c r="C3613">
        <v>1491</v>
      </c>
    </row>
    <row r="3614" spans="1:3" x14ac:dyDescent="0.3">
      <c r="A3614" t="s">
        <v>20</v>
      </c>
      <c r="B3614">
        <v>40</v>
      </c>
      <c r="C3614">
        <v>1491</v>
      </c>
    </row>
    <row r="3615" spans="1:3" x14ac:dyDescent="0.3">
      <c r="A3615" t="s">
        <v>21</v>
      </c>
      <c r="B3615">
        <v>28</v>
      </c>
      <c r="C3615">
        <v>1491</v>
      </c>
    </row>
    <row r="3616" spans="1:3" x14ac:dyDescent="0.3">
      <c r="A3616" t="s">
        <v>22</v>
      </c>
      <c r="B3616">
        <v>172</v>
      </c>
      <c r="C3616">
        <v>1491</v>
      </c>
    </row>
    <row r="3617" spans="1:3" x14ac:dyDescent="0.3">
      <c r="A3617" t="s">
        <v>25</v>
      </c>
      <c r="B3617" t="s">
        <v>121</v>
      </c>
      <c r="C3617">
        <v>1491</v>
      </c>
    </row>
    <row r="3618" spans="1:3" x14ac:dyDescent="0.3">
      <c r="A3618" t="s">
        <v>7</v>
      </c>
      <c r="B3618" t="s">
        <v>50</v>
      </c>
      <c r="C3618">
        <v>3194</v>
      </c>
    </row>
    <row r="3619" spans="1:3" x14ac:dyDescent="0.3">
      <c r="A3619" t="s">
        <v>17</v>
      </c>
      <c r="B3619">
        <v>412</v>
      </c>
      <c r="C3619">
        <v>3194</v>
      </c>
    </row>
    <row r="3620" spans="1:3" x14ac:dyDescent="0.3">
      <c r="A3620" t="s">
        <v>18</v>
      </c>
      <c r="B3620">
        <v>12</v>
      </c>
      <c r="C3620">
        <v>3194</v>
      </c>
    </row>
    <row r="3621" spans="1:3" x14ac:dyDescent="0.3">
      <c r="A3621" t="s">
        <v>19</v>
      </c>
      <c r="B3621">
        <v>546</v>
      </c>
      <c r="C3621">
        <v>3194</v>
      </c>
    </row>
    <row r="3622" spans="1:3" x14ac:dyDescent="0.3">
      <c r="A3622" t="s">
        <v>20</v>
      </c>
      <c r="B3622">
        <v>78</v>
      </c>
      <c r="C3622">
        <v>3194</v>
      </c>
    </row>
    <row r="3623" spans="1:3" x14ac:dyDescent="0.3">
      <c r="A3623" t="s">
        <v>21</v>
      </c>
      <c r="B3623">
        <v>182</v>
      </c>
      <c r="C3623">
        <v>3194</v>
      </c>
    </row>
    <row r="3624" spans="1:3" x14ac:dyDescent="0.3">
      <c r="A3624" t="s">
        <v>22</v>
      </c>
      <c r="B3624">
        <v>0</v>
      </c>
      <c r="C3624">
        <v>3194</v>
      </c>
    </row>
    <row r="3625" spans="1:3" x14ac:dyDescent="0.3">
      <c r="A3625" t="s">
        <v>25</v>
      </c>
      <c r="B3625" t="s">
        <v>121</v>
      </c>
      <c r="C3625">
        <v>3194</v>
      </c>
    </row>
    <row r="3626" spans="1:3" x14ac:dyDescent="0.3">
      <c r="A3626" t="s">
        <v>7</v>
      </c>
      <c r="B3626" t="s">
        <v>120</v>
      </c>
      <c r="C3626">
        <v>1945</v>
      </c>
    </row>
    <row r="3627" spans="1:3" x14ac:dyDescent="0.3">
      <c r="A3627" t="s">
        <v>17</v>
      </c>
      <c r="B3627">
        <v>711</v>
      </c>
      <c r="C3627">
        <v>1945</v>
      </c>
    </row>
    <row r="3628" spans="1:3" x14ac:dyDescent="0.3">
      <c r="A3628" t="s">
        <v>18</v>
      </c>
      <c r="B3628">
        <v>36</v>
      </c>
      <c r="C3628">
        <v>1945</v>
      </c>
    </row>
    <row r="3629" spans="1:3" x14ac:dyDescent="0.3">
      <c r="A3629" t="s">
        <v>19</v>
      </c>
      <c r="B3629">
        <v>217</v>
      </c>
      <c r="C3629">
        <v>1945</v>
      </c>
    </row>
    <row r="3630" spans="1:3" x14ac:dyDescent="0.3">
      <c r="A3630" t="s">
        <v>20</v>
      </c>
      <c r="B3630">
        <v>172</v>
      </c>
      <c r="C3630">
        <v>1945</v>
      </c>
    </row>
    <row r="3631" spans="1:3" x14ac:dyDescent="0.3">
      <c r="A3631" t="s">
        <v>21</v>
      </c>
      <c r="B3631">
        <v>96</v>
      </c>
      <c r="C3631">
        <v>1945</v>
      </c>
    </row>
    <row r="3632" spans="1:3" x14ac:dyDescent="0.3">
      <c r="A3632" t="s">
        <v>22</v>
      </c>
      <c r="B3632">
        <v>168</v>
      </c>
      <c r="C3632">
        <v>1945</v>
      </c>
    </row>
    <row r="3633" spans="1:3" x14ac:dyDescent="0.3">
      <c r="A3633" t="s">
        <v>25</v>
      </c>
      <c r="B3633" t="s">
        <v>123</v>
      </c>
      <c r="C3633">
        <v>1945</v>
      </c>
    </row>
    <row r="3634" spans="1:3" x14ac:dyDescent="0.3">
      <c r="A3634" t="s">
        <v>7</v>
      </c>
      <c r="B3634" t="s">
        <v>120</v>
      </c>
      <c r="C3634">
        <v>10196</v>
      </c>
    </row>
    <row r="3635" spans="1:3" x14ac:dyDescent="0.3">
      <c r="A3635" t="s">
        <v>17</v>
      </c>
      <c r="B3635">
        <v>212</v>
      </c>
      <c r="C3635">
        <v>10196</v>
      </c>
    </row>
    <row r="3636" spans="1:3" x14ac:dyDescent="0.3">
      <c r="A3636" t="s">
        <v>18</v>
      </c>
      <c r="B3636">
        <v>123</v>
      </c>
      <c r="C3636">
        <v>10196</v>
      </c>
    </row>
    <row r="3637" spans="1:3" x14ac:dyDescent="0.3">
      <c r="A3637" t="s">
        <v>19</v>
      </c>
      <c r="B3637">
        <v>177</v>
      </c>
      <c r="C3637">
        <v>10196</v>
      </c>
    </row>
    <row r="3638" spans="1:3" x14ac:dyDescent="0.3">
      <c r="A3638" t="s">
        <v>20</v>
      </c>
      <c r="B3638">
        <v>15</v>
      </c>
      <c r="C3638">
        <v>10196</v>
      </c>
    </row>
    <row r="3639" spans="1:3" x14ac:dyDescent="0.3">
      <c r="A3639" t="s">
        <v>21</v>
      </c>
      <c r="B3639">
        <v>64</v>
      </c>
      <c r="C3639">
        <v>10196</v>
      </c>
    </row>
    <row r="3640" spans="1:3" x14ac:dyDescent="0.3">
      <c r="A3640" t="s">
        <v>22</v>
      </c>
      <c r="B3640">
        <v>23</v>
      </c>
      <c r="C3640">
        <v>10196</v>
      </c>
    </row>
    <row r="3641" spans="1:3" x14ac:dyDescent="0.3">
      <c r="A3641" t="s">
        <v>25</v>
      </c>
      <c r="B3641" t="s">
        <v>123</v>
      </c>
      <c r="C3641">
        <v>10196</v>
      </c>
    </row>
    <row r="3642" spans="1:3" x14ac:dyDescent="0.3">
      <c r="A3642" t="s">
        <v>7</v>
      </c>
      <c r="B3642" t="s">
        <v>120</v>
      </c>
      <c r="C3642">
        <v>9904</v>
      </c>
    </row>
    <row r="3643" spans="1:3" x14ac:dyDescent="0.3">
      <c r="A3643" t="s">
        <v>17</v>
      </c>
      <c r="B3643">
        <v>336</v>
      </c>
      <c r="C3643">
        <v>9904</v>
      </c>
    </row>
    <row r="3644" spans="1:3" x14ac:dyDescent="0.3">
      <c r="A3644" t="s">
        <v>18</v>
      </c>
      <c r="B3644">
        <v>123</v>
      </c>
      <c r="C3644">
        <v>9904</v>
      </c>
    </row>
    <row r="3645" spans="1:3" x14ac:dyDescent="0.3">
      <c r="A3645" t="s">
        <v>19</v>
      </c>
      <c r="B3645">
        <v>274</v>
      </c>
      <c r="C3645">
        <v>9904</v>
      </c>
    </row>
    <row r="3646" spans="1:3" x14ac:dyDescent="0.3">
      <c r="A3646" t="s">
        <v>20</v>
      </c>
      <c r="B3646">
        <v>46</v>
      </c>
      <c r="C3646">
        <v>9904</v>
      </c>
    </row>
    <row r="3647" spans="1:3" x14ac:dyDescent="0.3">
      <c r="A3647" t="s">
        <v>21</v>
      </c>
      <c r="B3647">
        <v>123</v>
      </c>
      <c r="C3647">
        <v>9904</v>
      </c>
    </row>
    <row r="3648" spans="1:3" x14ac:dyDescent="0.3">
      <c r="A3648" t="s">
        <v>22</v>
      </c>
      <c r="B3648">
        <v>141</v>
      </c>
      <c r="C3648">
        <v>9904</v>
      </c>
    </row>
    <row r="3649" spans="1:3" x14ac:dyDescent="0.3">
      <c r="A3649" t="s">
        <v>25</v>
      </c>
      <c r="B3649" t="s">
        <v>121</v>
      </c>
      <c r="C3649">
        <v>9904</v>
      </c>
    </row>
    <row r="3650" spans="1:3" x14ac:dyDescent="0.3">
      <c r="A3650" t="s">
        <v>7</v>
      </c>
      <c r="B3650" t="s">
        <v>120</v>
      </c>
      <c r="C3650">
        <v>4607</v>
      </c>
    </row>
    <row r="3651" spans="1:3" x14ac:dyDescent="0.3">
      <c r="A3651" t="s">
        <v>17</v>
      </c>
      <c r="B3651">
        <v>227</v>
      </c>
      <c r="C3651">
        <v>4607</v>
      </c>
    </row>
    <row r="3652" spans="1:3" x14ac:dyDescent="0.3">
      <c r="A3652" t="s">
        <v>18</v>
      </c>
      <c r="B3652">
        <v>23</v>
      </c>
      <c r="C3652">
        <v>4607</v>
      </c>
    </row>
    <row r="3653" spans="1:3" x14ac:dyDescent="0.3">
      <c r="A3653" t="s">
        <v>19</v>
      </c>
      <c r="B3653">
        <v>389</v>
      </c>
      <c r="C3653">
        <v>4607</v>
      </c>
    </row>
    <row r="3654" spans="1:3" x14ac:dyDescent="0.3">
      <c r="A3654" t="s">
        <v>20</v>
      </c>
      <c r="B3654">
        <v>42</v>
      </c>
      <c r="C3654">
        <v>4607</v>
      </c>
    </row>
    <row r="3655" spans="1:3" x14ac:dyDescent="0.3">
      <c r="A3655" t="s">
        <v>21</v>
      </c>
      <c r="B3655">
        <v>21</v>
      </c>
      <c r="C3655">
        <v>4607</v>
      </c>
    </row>
    <row r="3656" spans="1:3" x14ac:dyDescent="0.3">
      <c r="A3656" t="s">
        <v>22</v>
      </c>
      <c r="B3656">
        <v>75</v>
      </c>
      <c r="C3656">
        <v>4607</v>
      </c>
    </row>
    <row r="3657" spans="1:3" x14ac:dyDescent="0.3">
      <c r="A3657" t="s">
        <v>25</v>
      </c>
      <c r="B3657" t="s">
        <v>121</v>
      </c>
      <c r="C3657">
        <v>4607</v>
      </c>
    </row>
    <row r="3658" spans="1:3" x14ac:dyDescent="0.3">
      <c r="A3658" t="s">
        <v>7</v>
      </c>
      <c r="B3658" t="s">
        <v>120</v>
      </c>
      <c r="C3658">
        <v>4944</v>
      </c>
    </row>
    <row r="3659" spans="1:3" x14ac:dyDescent="0.3">
      <c r="A3659" t="s">
        <v>17</v>
      </c>
      <c r="B3659">
        <v>227</v>
      </c>
      <c r="C3659">
        <v>4944</v>
      </c>
    </row>
    <row r="3660" spans="1:3" x14ac:dyDescent="0.3">
      <c r="A3660" t="s">
        <v>18</v>
      </c>
      <c r="B3660">
        <v>23</v>
      </c>
      <c r="C3660">
        <v>4944</v>
      </c>
    </row>
    <row r="3661" spans="1:3" x14ac:dyDescent="0.3">
      <c r="A3661" t="s">
        <v>19</v>
      </c>
      <c r="B3661">
        <v>389</v>
      </c>
      <c r="C3661">
        <v>4944</v>
      </c>
    </row>
    <row r="3662" spans="1:3" x14ac:dyDescent="0.3">
      <c r="A3662" t="s">
        <v>20</v>
      </c>
      <c r="B3662">
        <v>42</v>
      </c>
      <c r="C3662">
        <v>4944</v>
      </c>
    </row>
    <row r="3663" spans="1:3" x14ac:dyDescent="0.3">
      <c r="A3663" t="s">
        <v>21</v>
      </c>
      <c r="B3663">
        <v>21</v>
      </c>
      <c r="C3663">
        <v>4944</v>
      </c>
    </row>
    <row r="3664" spans="1:3" x14ac:dyDescent="0.3">
      <c r="A3664" t="s">
        <v>22</v>
      </c>
      <c r="B3664">
        <v>75</v>
      </c>
      <c r="C3664">
        <v>4944</v>
      </c>
    </row>
    <row r="3665" spans="1:3" x14ac:dyDescent="0.3">
      <c r="A3665" t="s">
        <v>25</v>
      </c>
      <c r="B3665" t="s">
        <v>121</v>
      </c>
      <c r="C3665">
        <v>4944</v>
      </c>
    </row>
    <row r="3666" spans="1:3" x14ac:dyDescent="0.3">
      <c r="A3666" t="s">
        <v>7</v>
      </c>
      <c r="B3666" t="s">
        <v>120</v>
      </c>
      <c r="C3666">
        <v>4837</v>
      </c>
    </row>
    <row r="3667" spans="1:3" x14ac:dyDescent="0.3">
      <c r="A3667" t="s">
        <v>17</v>
      </c>
      <c r="B3667">
        <v>753</v>
      </c>
      <c r="C3667">
        <v>4837</v>
      </c>
    </row>
    <row r="3668" spans="1:3" x14ac:dyDescent="0.3">
      <c r="A3668" t="s">
        <v>18</v>
      </c>
      <c r="B3668">
        <v>43</v>
      </c>
      <c r="C3668">
        <v>4837</v>
      </c>
    </row>
    <row r="3669" spans="1:3" x14ac:dyDescent="0.3">
      <c r="A3669" t="s">
        <v>19</v>
      </c>
      <c r="B3669">
        <v>226</v>
      </c>
      <c r="C3669">
        <v>4837</v>
      </c>
    </row>
    <row r="3670" spans="1:3" x14ac:dyDescent="0.3">
      <c r="A3670" t="s">
        <v>20</v>
      </c>
      <c r="B3670">
        <v>69</v>
      </c>
      <c r="C3670">
        <v>4837</v>
      </c>
    </row>
    <row r="3671" spans="1:3" x14ac:dyDescent="0.3">
      <c r="A3671" t="s">
        <v>21</v>
      </c>
      <c r="B3671">
        <v>10</v>
      </c>
      <c r="C3671">
        <v>4837</v>
      </c>
    </row>
    <row r="3672" spans="1:3" x14ac:dyDescent="0.3">
      <c r="A3672" t="s">
        <v>22</v>
      </c>
      <c r="B3672">
        <v>204</v>
      </c>
      <c r="C3672">
        <v>4837</v>
      </c>
    </row>
    <row r="3673" spans="1:3" x14ac:dyDescent="0.3">
      <c r="A3673" t="s">
        <v>25</v>
      </c>
      <c r="B3673" t="s">
        <v>123</v>
      </c>
      <c r="C3673">
        <v>4837</v>
      </c>
    </row>
    <row r="3674" spans="1:3" x14ac:dyDescent="0.3">
      <c r="A3674" t="s">
        <v>7</v>
      </c>
      <c r="B3674" t="s">
        <v>120</v>
      </c>
      <c r="C3674">
        <v>3107</v>
      </c>
    </row>
    <row r="3675" spans="1:3" x14ac:dyDescent="0.3">
      <c r="A3675" t="s">
        <v>17</v>
      </c>
      <c r="B3675">
        <v>121</v>
      </c>
      <c r="C3675">
        <v>3107</v>
      </c>
    </row>
    <row r="3676" spans="1:3" x14ac:dyDescent="0.3">
      <c r="A3676" t="s">
        <v>18</v>
      </c>
      <c r="B3676">
        <v>24</v>
      </c>
      <c r="C3676">
        <v>3107</v>
      </c>
    </row>
    <row r="3677" spans="1:3" x14ac:dyDescent="0.3">
      <c r="A3677" t="s">
        <v>19</v>
      </c>
      <c r="B3677">
        <v>124</v>
      </c>
      <c r="C3677">
        <v>3107</v>
      </c>
    </row>
    <row r="3678" spans="1:3" x14ac:dyDescent="0.3">
      <c r="A3678" t="s">
        <v>20</v>
      </c>
      <c r="B3678">
        <v>24</v>
      </c>
      <c r="C3678">
        <v>3107</v>
      </c>
    </row>
    <row r="3679" spans="1:3" x14ac:dyDescent="0.3">
      <c r="A3679" t="s">
        <v>21</v>
      </c>
      <c r="B3679">
        <v>15</v>
      </c>
      <c r="C3679">
        <v>3107</v>
      </c>
    </row>
    <row r="3680" spans="1:3" x14ac:dyDescent="0.3">
      <c r="A3680" t="s">
        <v>22</v>
      </c>
      <c r="B3680">
        <v>42</v>
      </c>
      <c r="C3680">
        <v>3107</v>
      </c>
    </row>
    <row r="3681" spans="1:3" x14ac:dyDescent="0.3">
      <c r="A3681" t="s">
        <v>25</v>
      </c>
      <c r="B3681" t="s">
        <v>121</v>
      </c>
      <c r="C3681">
        <v>3107</v>
      </c>
    </row>
    <row r="3682" spans="1:3" x14ac:dyDescent="0.3">
      <c r="A3682" t="s">
        <v>7</v>
      </c>
      <c r="B3682" t="s">
        <v>120</v>
      </c>
      <c r="C3682">
        <v>10678</v>
      </c>
    </row>
    <row r="3683" spans="1:3" x14ac:dyDescent="0.3">
      <c r="A3683" t="s">
        <v>17</v>
      </c>
      <c r="B3683">
        <v>653</v>
      </c>
      <c r="C3683">
        <v>10678</v>
      </c>
    </row>
    <row r="3684" spans="1:3" x14ac:dyDescent="0.3">
      <c r="A3684" t="s">
        <v>18</v>
      </c>
      <c r="B3684">
        <v>17</v>
      </c>
      <c r="C3684">
        <v>10678</v>
      </c>
    </row>
    <row r="3685" spans="1:3" x14ac:dyDescent="0.3">
      <c r="A3685" t="s">
        <v>19</v>
      </c>
      <c r="B3685">
        <v>170</v>
      </c>
      <c r="C3685">
        <v>10678</v>
      </c>
    </row>
    <row r="3686" spans="1:3" x14ac:dyDescent="0.3">
      <c r="A3686" t="s">
        <v>20</v>
      </c>
      <c r="B3686">
        <v>34</v>
      </c>
      <c r="C3686">
        <v>10678</v>
      </c>
    </row>
    <row r="3687" spans="1:3" x14ac:dyDescent="0.3">
      <c r="A3687" t="s">
        <v>21</v>
      </c>
      <c r="B3687">
        <v>26</v>
      </c>
      <c r="C3687">
        <v>10678</v>
      </c>
    </row>
    <row r="3688" spans="1:3" x14ac:dyDescent="0.3">
      <c r="A3688" t="s">
        <v>22</v>
      </c>
      <c r="B3688">
        <v>17</v>
      </c>
      <c r="C3688">
        <v>10678</v>
      </c>
    </row>
    <row r="3689" spans="1:3" x14ac:dyDescent="0.3">
      <c r="A3689" t="s">
        <v>25</v>
      </c>
      <c r="B3689" t="s">
        <v>123</v>
      </c>
      <c r="C3689">
        <v>10678</v>
      </c>
    </row>
    <row r="3690" spans="1:3" x14ac:dyDescent="0.3">
      <c r="A3690" t="s">
        <v>7</v>
      </c>
      <c r="B3690" t="s">
        <v>50</v>
      </c>
      <c r="C3690">
        <v>10548</v>
      </c>
    </row>
    <row r="3691" spans="1:3" x14ac:dyDescent="0.3">
      <c r="A3691" t="s">
        <v>17</v>
      </c>
      <c r="B3691">
        <v>283</v>
      </c>
      <c r="C3691">
        <v>10548</v>
      </c>
    </row>
    <row r="3692" spans="1:3" x14ac:dyDescent="0.3">
      <c r="A3692" t="s">
        <v>18</v>
      </c>
      <c r="B3692">
        <v>17</v>
      </c>
      <c r="C3692">
        <v>10548</v>
      </c>
    </row>
    <row r="3693" spans="1:3" x14ac:dyDescent="0.3">
      <c r="A3693" t="s">
        <v>19</v>
      </c>
      <c r="B3693">
        <v>372</v>
      </c>
      <c r="C3693">
        <v>10548</v>
      </c>
    </row>
    <row r="3694" spans="1:3" x14ac:dyDescent="0.3">
      <c r="A3694" t="s">
        <v>20</v>
      </c>
      <c r="B3694">
        <v>138</v>
      </c>
      <c r="C3694">
        <v>10548</v>
      </c>
    </row>
    <row r="3695" spans="1:3" x14ac:dyDescent="0.3">
      <c r="A3695" t="s">
        <v>21</v>
      </c>
      <c r="B3695">
        <v>106</v>
      </c>
      <c r="C3695">
        <v>10548</v>
      </c>
    </row>
    <row r="3696" spans="1:3" x14ac:dyDescent="0.3">
      <c r="A3696" t="s">
        <v>22</v>
      </c>
      <c r="B3696">
        <v>44</v>
      </c>
      <c r="C3696">
        <v>10548</v>
      </c>
    </row>
    <row r="3697" spans="1:3" x14ac:dyDescent="0.3">
      <c r="A3697" t="s">
        <v>25</v>
      </c>
      <c r="B3697" t="s">
        <v>121</v>
      </c>
      <c r="C3697">
        <v>10548</v>
      </c>
    </row>
    <row r="3698" spans="1:3" x14ac:dyDescent="0.3">
      <c r="A3698" t="s">
        <v>7</v>
      </c>
      <c r="B3698" t="s">
        <v>50</v>
      </c>
      <c r="C3698">
        <v>7441</v>
      </c>
    </row>
    <row r="3699" spans="1:3" x14ac:dyDescent="0.3">
      <c r="A3699" t="s">
        <v>17</v>
      </c>
      <c r="B3699">
        <v>958</v>
      </c>
      <c r="C3699">
        <v>7441</v>
      </c>
    </row>
    <row r="3700" spans="1:3" x14ac:dyDescent="0.3">
      <c r="A3700" t="s">
        <v>18</v>
      </c>
      <c r="B3700">
        <v>159</v>
      </c>
      <c r="C3700">
        <v>7441</v>
      </c>
    </row>
    <row r="3701" spans="1:3" x14ac:dyDescent="0.3">
      <c r="A3701" t="s">
        <v>19</v>
      </c>
      <c r="B3701">
        <v>447</v>
      </c>
      <c r="C3701">
        <v>7441</v>
      </c>
    </row>
    <row r="3702" spans="1:3" x14ac:dyDescent="0.3">
      <c r="A3702" t="s">
        <v>20</v>
      </c>
      <c r="B3702">
        <v>20</v>
      </c>
      <c r="C3702">
        <v>7441</v>
      </c>
    </row>
    <row r="3703" spans="1:3" x14ac:dyDescent="0.3">
      <c r="A3703" t="s">
        <v>21</v>
      </c>
      <c r="B3703">
        <v>0</v>
      </c>
      <c r="C3703">
        <v>7441</v>
      </c>
    </row>
    <row r="3704" spans="1:3" x14ac:dyDescent="0.3">
      <c r="A3704" t="s">
        <v>22</v>
      </c>
      <c r="B3704">
        <v>31</v>
      </c>
      <c r="C3704">
        <v>7441</v>
      </c>
    </row>
    <row r="3705" spans="1:3" x14ac:dyDescent="0.3">
      <c r="A3705" t="s">
        <v>25</v>
      </c>
      <c r="B3705" t="s">
        <v>122</v>
      </c>
      <c r="C3705">
        <v>7441</v>
      </c>
    </row>
    <row r="3706" spans="1:3" x14ac:dyDescent="0.3">
      <c r="A3706" t="s">
        <v>7</v>
      </c>
      <c r="B3706" t="s">
        <v>120</v>
      </c>
      <c r="C3706">
        <v>2579</v>
      </c>
    </row>
    <row r="3707" spans="1:3" x14ac:dyDescent="0.3">
      <c r="A3707" t="s">
        <v>17</v>
      </c>
      <c r="B3707">
        <v>495</v>
      </c>
      <c r="C3707">
        <v>2579</v>
      </c>
    </row>
    <row r="3708" spans="1:3" x14ac:dyDescent="0.3">
      <c r="A3708" t="s">
        <v>18</v>
      </c>
      <c r="B3708">
        <v>33</v>
      </c>
      <c r="C3708">
        <v>2579</v>
      </c>
    </row>
    <row r="3709" spans="1:3" x14ac:dyDescent="0.3">
      <c r="A3709" t="s">
        <v>19</v>
      </c>
      <c r="B3709">
        <v>255</v>
      </c>
      <c r="C3709">
        <v>2579</v>
      </c>
    </row>
    <row r="3710" spans="1:3" x14ac:dyDescent="0.3">
      <c r="A3710" t="s">
        <v>20</v>
      </c>
      <c r="B3710">
        <v>11</v>
      </c>
      <c r="C3710">
        <v>2579</v>
      </c>
    </row>
    <row r="3711" spans="1:3" x14ac:dyDescent="0.3">
      <c r="A3711" t="s">
        <v>21</v>
      </c>
      <c r="B3711">
        <v>33</v>
      </c>
      <c r="C3711">
        <v>2579</v>
      </c>
    </row>
    <row r="3712" spans="1:3" x14ac:dyDescent="0.3">
      <c r="A3712" t="s">
        <v>22</v>
      </c>
      <c r="B3712">
        <v>8</v>
      </c>
      <c r="C3712">
        <v>2579</v>
      </c>
    </row>
    <row r="3713" spans="1:3" x14ac:dyDescent="0.3">
      <c r="A3713" t="s">
        <v>25</v>
      </c>
      <c r="B3713" t="s">
        <v>121</v>
      </c>
      <c r="C3713">
        <v>2579</v>
      </c>
    </row>
    <row r="3714" spans="1:3" x14ac:dyDescent="0.3">
      <c r="A3714" t="s">
        <v>7</v>
      </c>
      <c r="B3714" t="s">
        <v>120</v>
      </c>
      <c r="C3714">
        <v>3828</v>
      </c>
    </row>
    <row r="3715" spans="1:3" x14ac:dyDescent="0.3">
      <c r="A3715" t="s">
        <v>17</v>
      </c>
      <c r="B3715">
        <v>533</v>
      </c>
      <c r="C3715">
        <v>3828</v>
      </c>
    </row>
    <row r="3716" spans="1:3" x14ac:dyDescent="0.3">
      <c r="A3716" t="s">
        <v>18</v>
      </c>
      <c r="B3716">
        <v>10</v>
      </c>
      <c r="C3716">
        <v>3828</v>
      </c>
    </row>
    <row r="3717" spans="1:3" x14ac:dyDescent="0.3">
      <c r="A3717" t="s">
        <v>19</v>
      </c>
      <c r="B3717">
        <v>217</v>
      </c>
      <c r="C3717">
        <v>3828</v>
      </c>
    </row>
    <row r="3718" spans="1:3" x14ac:dyDescent="0.3">
      <c r="A3718" t="s">
        <v>20</v>
      </c>
      <c r="B3718">
        <v>198</v>
      </c>
      <c r="C3718">
        <v>3828</v>
      </c>
    </row>
    <row r="3719" spans="1:3" x14ac:dyDescent="0.3">
      <c r="A3719" t="s">
        <v>21</v>
      </c>
      <c r="B3719">
        <v>174</v>
      </c>
      <c r="C3719">
        <v>3828</v>
      </c>
    </row>
    <row r="3720" spans="1:3" x14ac:dyDescent="0.3">
      <c r="A3720" t="s">
        <v>22</v>
      </c>
      <c r="B3720">
        <v>195</v>
      </c>
      <c r="C3720">
        <v>3828</v>
      </c>
    </row>
    <row r="3721" spans="1:3" x14ac:dyDescent="0.3">
      <c r="A3721" t="s">
        <v>25</v>
      </c>
      <c r="B3721" t="s">
        <v>123</v>
      </c>
      <c r="C3721">
        <v>3828</v>
      </c>
    </row>
    <row r="3722" spans="1:3" x14ac:dyDescent="0.3">
      <c r="A3722" t="s">
        <v>7</v>
      </c>
      <c r="B3722" t="s">
        <v>50</v>
      </c>
      <c r="C3722">
        <v>6384</v>
      </c>
    </row>
    <row r="3723" spans="1:3" x14ac:dyDescent="0.3">
      <c r="A3723" t="s">
        <v>17</v>
      </c>
      <c r="B3723">
        <v>909</v>
      </c>
      <c r="C3723">
        <v>6384</v>
      </c>
    </row>
    <row r="3724" spans="1:3" x14ac:dyDescent="0.3">
      <c r="A3724" t="s">
        <v>18</v>
      </c>
      <c r="B3724">
        <v>12</v>
      </c>
      <c r="C3724">
        <v>6384</v>
      </c>
    </row>
    <row r="3725" spans="1:3" x14ac:dyDescent="0.3">
      <c r="A3725" t="s">
        <v>19</v>
      </c>
      <c r="B3725">
        <v>278</v>
      </c>
      <c r="C3725">
        <v>6384</v>
      </c>
    </row>
    <row r="3726" spans="1:3" x14ac:dyDescent="0.3">
      <c r="A3726" t="s">
        <v>20</v>
      </c>
      <c r="B3726">
        <v>0</v>
      </c>
      <c r="C3726">
        <v>6384</v>
      </c>
    </row>
    <row r="3727" spans="1:3" x14ac:dyDescent="0.3">
      <c r="A3727" t="s">
        <v>21</v>
      </c>
      <c r="B3727">
        <v>12</v>
      </c>
      <c r="C3727">
        <v>6384</v>
      </c>
    </row>
    <row r="3728" spans="1:3" x14ac:dyDescent="0.3">
      <c r="A3728" t="s">
        <v>22</v>
      </c>
      <c r="B3728">
        <v>242</v>
      </c>
      <c r="C3728">
        <v>6384</v>
      </c>
    </row>
    <row r="3729" spans="1:3" x14ac:dyDescent="0.3">
      <c r="A3729" t="s">
        <v>25</v>
      </c>
      <c r="B3729" t="s">
        <v>121</v>
      </c>
      <c r="C3729">
        <v>6384</v>
      </c>
    </row>
    <row r="3730" spans="1:3" x14ac:dyDescent="0.3">
      <c r="A3730" t="s">
        <v>7</v>
      </c>
      <c r="B3730" t="s">
        <v>120</v>
      </c>
      <c r="C3730">
        <v>4299</v>
      </c>
    </row>
    <row r="3731" spans="1:3" x14ac:dyDescent="0.3">
      <c r="A3731" t="s">
        <v>17</v>
      </c>
      <c r="B3731">
        <v>1001</v>
      </c>
      <c r="C3731">
        <v>4299</v>
      </c>
    </row>
    <row r="3732" spans="1:3" x14ac:dyDescent="0.3">
      <c r="A3732" t="s">
        <v>18</v>
      </c>
      <c r="B3732">
        <v>17</v>
      </c>
      <c r="C3732">
        <v>4299</v>
      </c>
    </row>
    <row r="3733" spans="1:3" x14ac:dyDescent="0.3">
      <c r="A3733" t="s">
        <v>19</v>
      </c>
      <c r="B3733">
        <v>572</v>
      </c>
      <c r="C3733">
        <v>4299</v>
      </c>
    </row>
    <row r="3734" spans="1:3" x14ac:dyDescent="0.3">
      <c r="A3734" t="s">
        <v>20</v>
      </c>
      <c r="B3734">
        <v>93</v>
      </c>
      <c r="C3734">
        <v>4299</v>
      </c>
    </row>
    <row r="3735" spans="1:3" x14ac:dyDescent="0.3">
      <c r="A3735" t="s">
        <v>21</v>
      </c>
      <c r="B3735">
        <v>125</v>
      </c>
      <c r="C3735">
        <v>4299</v>
      </c>
    </row>
    <row r="3736" spans="1:3" x14ac:dyDescent="0.3">
      <c r="A3736" t="s">
        <v>22</v>
      </c>
      <c r="B3736">
        <v>17</v>
      </c>
      <c r="C3736">
        <v>4299</v>
      </c>
    </row>
    <row r="3737" spans="1:3" x14ac:dyDescent="0.3">
      <c r="A3737" t="s">
        <v>25</v>
      </c>
      <c r="B3737" t="s">
        <v>123</v>
      </c>
      <c r="C3737">
        <v>4299</v>
      </c>
    </row>
    <row r="3738" spans="1:3" x14ac:dyDescent="0.3">
      <c r="A3738" t="s">
        <v>7</v>
      </c>
      <c r="B3738" t="s">
        <v>120</v>
      </c>
      <c r="C3738">
        <v>0</v>
      </c>
    </row>
    <row r="3739" spans="1:3" x14ac:dyDescent="0.3">
      <c r="A3739" t="s">
        <v>17</v>
      </c>
      <c r="B3739">
        <v>239</v>
      </c>
      <c r="C3739">
        <v>0</v>
      </c>
    </row>
    <row r="3740" spans="1:3" x14ac:dyDescent="0.3">
      <c r="A3740" t="s">
        <v>18</v>
      </c>
      <c r="B3740">
        <v>10</v>
      </c>
      <c r="C3740">
        <v>0</v>
      </c>
    </row>
    <row r="3741" spans="1:3" x14ac:dyDescent="0.3">
      <c r="A3741" t="s">
        <v>19</v>
      </c>
      <c r="B3741">
        <v>554</v>
      </c>
      <c r="C3741">
        <v>0</v>
      </c>
    </row>
    <row r="3742" spans="1:3" x14ac:dyDescent="0.3">
      <c r="A3742" t="s">
        <v>20</v>
      </c>
      <c r="B3742">
        <v>254</v>
      </c>
      <c r="C3742">
        <v>0</v>
      </c>
    </row>
    <row r="3743" spans="1:3" x14ac:dyDescent="0.3">
      <c r="A3743" t="s">
        <v>21</v>
      </c>
      <c r="B3743">
        <v>87</v>
      </c>
      <c r="C3743">
        <v>0</v>
      </c>
    </row>
    <row r="3744" spans="1:3" x14ac:dyDescent="0.3">
      <c r="A3744" t="s">
        <v>22</v>
      </c>
      <c r="B3744">
        <v>54</v>
      </c>
      <c r="C3744">
        <v>0</v>
      </c>
    </row>
    <row r="3745" spans="1:3" x14ac:dyDescent="0.3">
      <c r="A3745" t="s">
        <v>25</v>
      </c>
      <c r="B3745" t="s">
        <v>121</v>
      </c>
      <c r="C3745">
        <v>0</v>
      </c>
    </row>
    <row r="3746" spans="1:3" x14ac:dyDescent="0.3">
      <c r="A3746" t="s">
        <v>7</v>
      </c>
      <c r="B3746" t="s">
        <v>120</v>
      </c>
      <c r="C3746">
        <v>3283</v>
      </c>
    </row>
    <row r="3747" spans="1:3" x14ac:dyDescent="0.3">
      <c r="A3747" t="s">
        <v>17</v>
      </c>
      <c r="B3747">
        <v>200</v>
      </c>
      <c r="C3747">
        <v>3283</v>
      </c>
    </row>
    <row r="3748" spans="1:3" x14ac:dyDescent="0.3">
      <c r="A3748" t="s">
        <v>18</v>
      </c>
      <c r="B3748">
        <v>193</v>
      </c>
      <c r="C3748">
        <v>3283</v>
      </c>
    </row>
    <row r="3749" spans="1:3" x14ac:dyDescent="0.3">
      <c r="A3749" t="s">
        <v>19</v>
      </c>
      <c r="B3749">
        <v>100</v>
      </c>
      <c r="C3749">
        <v>3283</v>
      </c>
    </row>
    <row r="3750" spans="1:3" x14ac:dyDescent="0.3">
      <c r="A3750" t="s">
        <v>20</v>
      </c>
      <c r="B3750">
        <v>46</v>
      </c>
      <c r="C3750">
        <v>3283</v>
      </c>
    </row>
    <row r="3751" spans="1:3" x14ac:dyDescent="0.3">
      <c r="A3751" t="s">
        <v>21</v>
      </c>
      <c r="B3751">
        <v>185</v>
      </c>
      <c r="C3751">
        <v>3283</v>
      </c>
    </row>
    <row r="3752" spans="1:3" x14ac:dyDescent="0.3">
      <c r="A3752" t="s">
        <v>22</v>
      </c>
      <c r="B3752">
        <v>185</v>
      </c>
      <c r="C3752">
        <v>3283</v>
      </c>
    </row>
    <row r="3753" spans="1:3" x14ac:dyDescent="0.3">
      <c r="A3753" t="s">
        <v>25</v>
      </c>
      <c r="B3753" t="s">
        <v>121</v>
      </c>
      <c r="C3753">
        <v>3283</v>
      </c>
    </row>
    <row r="3754" spans="1:3" x14ac:dyDescent="0.3">
      <c r="A3754" t="s">
        <v>7</v>
      </c>
      <c r="B3754" t="s">
        <v>120</v>
      </c>
      <c r="C3754">
        <v>7010</v>
      </c>
    </row>
    <row r="3755" spans="1:3" x14ac:dyDescent="0.3">
      <c r="A3755" t="s">
        <v>17</v>
      </c>
      <c r="B3755">
        <v>635</v>
      </c>
      <c r="C3755">
        <v>7010</v>
      </c>
    </row>
    <row r="3756" spans="1:3" x14ac:dyDescent="0.3">
      <c r="A3756" t="s">
        <v>18</v>
      </c>
      <c r="B3756">
        <v>114</v>
      </c>
      <c r="C3756">
        <v>7010</v>
      </c>
    </row>
    <row r="3757" spans="1:3" x14ac:dyDescent="0.3">
      <c r="A3757" t="s">
        <v>19</v>
      </c>
      <c r="B3757">
        <v>254</v>
      </c>
      <c r="C3757">
        <v>7010</v>
      </c>
    </row>
    <row r="3758" spans="1:3" x14ac:dyDescent="0.3">
      <c r="A3758" t="s">
        <v>20</v>
      </c>
      <c r="B3758">
        <v>132</v>
      </c>
      <c r="C3758">
        <v>7010</v>
      </c>
    </row>
    <row r="3759" spans="1:3" x14ac:dyDescent="0.3">
      <c r="A3759" t="s">
        <v>21</v>
      </c>
      <c r="B3759">
        <v>152</v>
      </c>
      <c r="C3759">
        <v>7010</v>
      </c>
    </row>
    <row r="3760" spans="1:3" x14ac:dyDescent="0.3">
      <c r="A3760" t="s">
        <v>22</v>
      </c>
      <c r="B3760">
        <v>76</v>
      </c>
      <c r="C3760">
        <v>7010</v>
      </c>
    </row>
    <row r="3761" spans="1:3" x14ac:dyDescent="0.3">
      <c r="A3761" t="s">
        <v>25</v>
      </c>
      <c r="B3761" t="s">
        <v>121</v>
      </c>
      <c r="C3761">
        <v>7010</v>
      </c>
    </row>
    <row r="3762" spans="1:3" x14ac:dyDescent="0.3">
      <c r="A3762" t="s">
        <v>7</v>
      </c>
      <c r="B3762" t="s">
        <v>120</v>
      </c>
      <c r="C3762">
        <v>4767</v>
      </c>
    </row>
    <row r="3763" spans="1:3" x14ac:dyDescent="0.3">
      <c r="A3763" t="s">
        <v>17</v>
      </c>
      <c r="B3763">
        <v>635</v>
      </c>
      <c r="C3763">
        <v>4767</v>
      </c>
    </row>
    <row r="3764" spans="1:3" x14ac:dyDescent="0.3">
      <c r="A3764" t="s">
        <v>18</v>
      </c>
      <c r="B3764">
        <v>114</v>
      </c>
      <c r="C3764">
        <v>4767</v>
      </c>
    </row>
    <row r="3765" spans="1:3" x14ac:dyDescent="0.3">
      <c r="A3765" t="s">
        <v>19</v>
      </c>
      <c r="B3765">
        <v>254</v>
      </c>
      <c r="C3765">
        <v>4767</v>
      </c>
    </row>
    <row r="3766" spans="1:3" x14ac:dyDescent="0.3">
      <c r="A3766" t="s">
        <v>20</v>
      </c>
      <c r="B3766">
        <v>132</v>
      </c>
      <c r="C3766">
        <v>4767</v>
      </c>
    </row>
    <row r="3767" spans="1:3" x14ac:dyDescent="0.3">
      <c r="A3767" t="s">
        <v>21</v>
      </c>
      <c r="B3767">
        <v>152</v>
      </c>
      <c r="C3767">
        <v>4767</v>
      </c>
    </row>
    <row r="3768" spans="1:3" x14ac:dyDescent="0.3">
      <c r="A3768" t="s">
        <v>22</v>
      </c>
      <c r="B3768">
        <v>76</v>
      </c>
      <c r="C3768">
        <v>4767</v>
      </c>
    </row>
    <row r="3769" spans="1:3" x14ac:dyDescent="0.3">
      <c r="A3769" t="s">
        <v>25</v>
      </c>
      <c r="B3769" t="s">
        <v>121</v>
      </c>
      <c r="C3769">
        <v>4767</v>
      </c>
    </row>
    <row r="3770" spans="1:3" x14ac:dyDescent="0.3">
      <c r="A3770" t="s">
        <v>7</v>
      </c>
      <c r="B3770" t="s">
        <v>50</v>
      </c>
      <c r="C3770">
        <v>6320</v>
      </c>
    </row>
    <row r="3771" spans="1:3" x14ac:dyDescent="0.3">
      <c r="A3771" t="s">
        <v>17</v>
      </c>
      <c r="B3771">
        <v>768</v>
      </c>
      <c r="C3771">
        <v>6320</v>
      </c>
    </row>
    <row r="3772" spans="1:3" x14ac:dyDescent="0.3">
      <c r="A3772" t="s">
        <v>18</v>
      </c>
      <c r="B3772">
        <v>44</v>
      </c>
      <c r="C3772">
        <v>6320</v>
      </c>
    </row>
    <row r="3773" spans="1:3" x14ac:dyDescent="0.3">
      <c r="A3773" t="s">
        <v>19</v>
      </c>
      <c r="B3773">
        <v>561</v>
      </c>
      <c r="C3773">
        <v>6320</v>
      </c>
    </row>
    <row r="3774" spans="1:3" x14ac:dyDescent="0.3">
      <c r="A3774" t="s">
        <v>20</v>
      </c>
      <c r="B3774">
        <v>77</v>
      </c>
      <c r="C3774">
        <v>6320</v>
      </c>
    </row>
    <row r="3775" spans="1:3" x14ac:dyDescent="0.3">
      <c r="A3775" t="s">
        <v>21</v>
      </c>
      <c r="B3775">
        <v>44</v>
      </c>
      <c r="C3775">
        <v>6320</v>
      </c>
    </row>
    <row r="3776" spans="1:3" x14ac:dyDescent="0.3">
      <c r="A3776" t="s">
        <v>22</v>
      </c>
      <c r="B3776">
        <v>14</v>
      </c>
      <c r="C3776">
        <v>6320</v>
      </c>
    </row>
    <row r="3777" spans="1:3" x14ac:dyDescent="0.3">
      <c r="A3777" t="s">
        <v>25</v>
      </c>
      <c r="B3777" t="s">
        <v>121</v>
      </c>
      <c r="C3777">
        <v>6320</v>
      </c>
    </row>
    <row r="3778" spans="1:3" x14ac:dyDescent="0.3">
      <c r="A3778" t="s">
        <v>7</v>
      </c>
      <c r="B3778" t="s">
        <v>120</v>
      </c>
      <c r="C3778">
        <v>3254</v>
      </c>
    </row>
    <row r="3779" spans="1:3" x14ac:dyDescent="0.3">
      <c r="A3779" t="s">
        <v>17</v>
      </c>
      <c r="B3779">
        <v>407</v>
      </c>
      <c r="C3779">
        <v>3254</v>
      </c>
    </row>
    <row r="3780" spans="1:3" x14ac:dyDescent="0.3">
      <c r="A3780" t="s">
        <v>18</v>
      </c>
      <c r="B3780">
        <v>70</v>
      </c>
      <c r="C3780">
        <v>3254</v>
      </c>
    </row>
    <row r="3781" spans="1:3" x14ac:dyDescent="0.3">
      <c r="A3781" t="s">
        <v>19</v>
      </c>
      <c r="B3781">
        <v>239</v>
      </c>
      <c r="C3781">
        <v>3254</v>
      </c>
    </row>
    <row r="3782" spans="1:3" x14ac:dyDescent="0.3">
      <c r="A3782" t="s">
        <v>20</v>
      </c>
      <c r="B3782">
        <v>103</v>
      </c>
      <c r="C3782">
        <v>3254</v>
      </c>
    </row>
    <row r="3783" spans="1:3" x14ac:dyDescent="0.3">
      <c r="A3783" t="s">
        <v>21</v>
      </c>
      <c r="B3783">
        <v>88</v>
      </c>
      <c r="C3783">
        <v>3254</v>
      </c>
    </row>
    <row r="3784" spans="1:3" x14ac:dyDescent="0.3">
      <c r="A3784" t="s">
        <v>22</v>
      </c>
      <c r="B3784">
        <v>53</v>
      </c>
      <c r="C3784">
        <v>3254</v>
      </c>
    </row>
    <row r="3785" spans="1:3" x14ac:dyDescent="0.3">
      <c r="A3785" t="s">
        <v>25</v>
      </c>
      <c r="B3785" t="s">
        <v>121</v>
      </c>
      <c r="C3785">
        <v>3254</v>
      </c>
    </row>
    <row r="3786" spans="1:3" x14ac:dyDescent="0.3">
      <c r="A3786" t="s">
        <v>7</v>
      </c>
      <c r="B3786" t="s">
        <v>50</v>
      </c>
      <c r="C3786">
        <v>3388</v>
      </c>
    </row>
    <row r="3787" spans="1:3" x14ac:dyDescent="0.3">
      <c r="A3787" t="s">
        <v>17</v>
      </c>
      <c r="B3787">
        <v>129</v>
      </c>
      <c r="C3787">
        <v>3388</v>
      </c>
    </row>
    <row r="3788" spans="1:3" x14ac:dyDescent="0.3">
      <c r="A3788" t="s">
        <v>18</v>
      </c>
      <c r="B3788">
        <v>26</v>
      </c>
      <c r="C3788">
        <v>3388</v>
      </c>
    </row>
    <row r="3789" spans="1:3" x14ac:dyDescent="0.3">
      <c r="A3789" t="s">
        <v>19</v>
      </c>
      <c r="B3789">
        <v>67</v>
      </c>
      <c r="C3789">
        <v>3388</v>
      </c>
    </row>
    <row r="3790" spans="1:3" x14ac:dyDescent="0.3">
      <c r="A3790" t="s">
        <v>20</v>
      </c>
      <c r="B3790">
        <v>3</v>
      </c>
      <c r="C3790">
        <v>3388</v>
      </c>
    </row>
    <row r="3791" spans="1:3" x14ac:dyDescent="0.3">
      <c r="A3791" t="s">
        <v>21</v>
      </c>
      <c r="B3791">
        <v>67</v>
      </c>
      <c r="C3791">
        <v>3388</v>
      </c>
    </row>
    <row r="3792" spans="1:3" x14ac:dyDescent="0.3">
      <c r="A3792" t="s">
        <v>22</v>
      </c>
      <c r="B3792">
        <v>2</v>
      </c>
      <c r="C3792">
        <v>3388</v>
      </c>
    </row>
    <row r="3793" spans="1:3" x14ac:dyDescent="0.3">
      <c r="A3793" t="s">
        <v>25</v>
      </c>
      <c r="B3793" t="s">
        <v>121</v>
      </c>
      <c r="C3793">
        <v>3388</v>
      </c>
    </row>
    <row r="3794" spans="1:3" x14ac:dyDescent="0.3">
      <c r="A3794" t="s">
        <v>7</v>
      </c>
      <c r="B3794" t="s">
        <v>120</v>
      </c>
      <c r="C3794">
        <v>6131</v>
      </c>
    </row>
    <row r="3795" spans="1:3" x14ac:dyDescent="0.3">
      <c r="A3795" t="s">
        <v>17</v>
      </c>
      <c r="B3795">
        <v>141</v>
      </c>
      <c r="C3795">
        <v>6131</v>
      </c>
    </row>
    <row r="3796" spans="1:3" x14ac:dyDescent="0.3">
      <c r="A3796" t="s">
        <v>18</v>
      </c>
      <c r="B3796">
        <v>70</v>
      </c>
      <c r="C3796">
        <v>6131</v>
      </c>
    </row>
    <row r="3797" spans="1:3" x14ac:dyDescent="0.3">
      <c r="A3797" t="s">
        <v>19</v>
      </c>
      <c r="B3797">
        <v>106</v>
      </c>
      <c r="C3797">
        <v>6131</v>
      </c>
    </row>
    <row r="3798" spans="1:3" x14ac:dyDescent="0.3">
      <c r="A3798" t="s">
        <v>20</v>
      </c>
      <c r="B3798">
        <v>72</v>
      </c>
      <c r="C3798">
        <v>6131</v>
      </c>
    </row>
    <row r="3799" spans="1:3" x14ac:dyDescent="0.3">
      <c r="A3799" t="s">
        <v>21</v>
      </c>
      <c r="B3799">
        <v>19</v>
      </c>
      <c r="C3799">
        <v>6131</v>
      </c>
    </row>
    <row r="3800" spans="1:3" x14ac:dyDescent="0.3">
      <c r="A3800" t="s">
        <v>22</v>
      </c>
      <c r="B3800">
        <v>23</v>
      </c>
      <c r="C3800">
        <v>6131</v>
      </c>
    </row>
    <row r="3801" spans="1:3" x14ac:dyDescent="0.3">
      <c r="A3801" t="s">
        <v>25</v>
      </c>
      <c r="B3801" t="s">
        <v>121</v>
      </c>
      <c r="C3801">
        <v>6131</v>
      </c>
    </row>
    <row r="3802" spans="1:3" x14ac:dyDescent="0.3">
      <c r="A3802" t="s">
        <v>7</v>
      </c>
      <c r="B3802" t="s">
        <v>50</v>
      </c>
      <c r="C3802">
        <v>10868</v>
      </c>
    </row>
    <row r="3803" spans="1:3" x14ac:dyDescent="0.3">
      <c r="A3803" t="s">
        <v>17</v>
      </c>
      <c r="B3803">
        <v>344</v>
      </c>
      <c r="C3803">
        <v>10868</v>
      </c>
    </row>
    <row r="3804" spans="1:3" x14ac:dyDescent="0.3">
      <c r="A3804" t="s">
        <v>18</v>
      </c>
      <c r="B3804">
        <v>45</v>
      </c>
      <c r="C3804">
        <v>10868</v>
      </c>
    </row>
    <row r="3805" spans="1:3" x14ac:dyDescent="0.3">
      <c r="A3805" t="s">
        <v>19</v>
      </c>
      <c r="B3805">
        <v>654</v>
      </c>
      <c r="C3805">
        <v>10868</v>
      </c>
    </row>
    <row r="3806" spans="1:3" x14ac:dyDescent="0.3">
      <c r="A3806" t="s">
        <v>20</v>
      </c>
      <c r="B3806">
        <v>104</v>
      </c>
      <c r="C3806">
        <v>10868</v>
      </c>
    </row>
    <row r="3807" spans="1:3" x14ac:dyDescent="0.3">
      <c r="A3807" t="s">
        <v>21</v>
      </c>
      <c r="B3807">
        <v>11</v>
      </c>
      <c r="C3807">
        <v>10868</v>
      </c>
    </row>
    <row r="3808" spans="1:3" x14ac:dyDescent="0.3">
      <c r="A3808" t="s">
        <v>22</v>
      </c>
      <c r="B3808">
        <v>114</v>
      </c>
      <c r="C3808">
        <v>10868</v>
      </c>
    </row>
    <row r="3809" spans="1:3" x14ac:dyDescent="0.3">
      <c r="A3809" t="s">
        <v>25</v>
      </c>
      <c r="B3809" t="s">
        <v>121</v>
      </c>
      <c r="C3809">
        <v>10868</v>
      </c>
    </row>
    <row r="3810" spans="1:3" x14ac:dyDescent="0.3">
      <c r="A3810" t="s">
        <v>7</v>
      </c>
      <c r="B3810" t="s">
        <v>120</v>
      </c>
      <c r="C3810">
        <v>7683</v>
      </c>
    </row>
    <row r="3811" spans="1:3" x14ac:dyDescent="0.3">
      <c r="A3811" t="s">
        <v>17</v>
      </c>
      <c r="B3811">
        <v>554</v>
      </c>
      <c r="C3811">
        <v>7683</v>
      </c>
    </row>
    <row r="3812" spans="1:3" x14ac:dyDescent="0.3">
      <c r="A3812" t="s">
        <v>18</v>
      </c>
      <c r="B3812">
        <v>35</v>
      </c>
      <c r="C3812">
        <v>7683</v>
      </c>
    </row>
    <row r="3813" spans="1:3" x14ac:dyDescent="0.3">
      <c r="A3813" t="s">
        <v>19</v>
      </c>
      <c r="B3813">
        <v>113</v>
      </c>
      <c r="C3813">
        <v>7683</v>
      </c>
    </row>
    <row r="3814" spans="1:3" x14ac:dyDescent="0.3">
      <c r="A3814" t="s">
        <v>20</v>
      </c>
      <c r="B3814">
        <v>0</v>
      </c>
      <c r="C3814">
        <v>7683</v>
      </c>
    </row>
    <row r="3815" spans="1:3" x14ac:dyDescent="0.3">
      <c r="A3815" t="s">
        <v>21</v>
      </c>
      <c r="B3815">
        <v>7</v>
      </c>
      <c r="C3815">
        <v>7683</v>
      </c>
    </row>
    <row r="3816" spans="1:3" x14ac:dyDescent="0.3">
      <c r="A3816" t="s">
        <v>22</v>
      </c>
      <c r="B3816">
        <v>78</v>
      </c>
      <c r="C3816">
        <v>7683</v>
      </c>
    </row>
    <row r="3817" spans="1:3" x14ac:dyDescent="0.3">
      <c r="A3817" t="s">
        <v>25</v>
      </c>
      <c r="B3817" t="s">
        <v>121</v>
      </c>
      <c r="C3817">
        <v>7683</v>
      </c>
    </row>
    <row r="3818" spans="1:3" x14ac:dyDescent="0.3">
      <c r="A3818" t="s">
        <v>7</v>
      </c>
      <c r="B3818" t="s">
        <v>120</v>
      </c>
      <c r="C3818">
        <v>11112</v>
      </c>
    </row>
    <row r="3819" spans="1:3" x14ac:dyDescent="0.3">
      <c r="A3819" t="s">
        <v>17</v>
      </c>
      <c r="B3819">
        <v>736</v>
      </c>
      <c r="C3819">
        <v>11112</v>
      </c>
    </row>
    <row r="3820" spans="1:3" x14ac:dyDescent="0.3">
      <c r="A3820" t="s">
        <v>18</v>
      </c>
      <c r="B3820">
        <v>114</v>
      </c>
      <c r="C3820">
        <v>11112</v>
      </c>
    </row>
    <row r="3821" spans="1:3" x14ac:dyDescent="0.3">
      <c r="A3821" t="s">
        <v>19</v>
      </c>
      <c r="B3821">
        <v>279</v>
      </c>
      <c r="C3821">
        <v>11112</v>
      </c>
    </row>
    <row r="3822" spans="1:3" x14ac:dyDescent="0.3">
      <c r="A3822" t="s">
        <v>20</v>
      </c>
      <c r="B3822">
        <v>82</v>
      </c>
      <c r="C3822">
        <v>11112</v>
      </c>
    </row>
    <row r="3823" spans="1:3" x14ac:dyDescent="0.3">
      <c r="A3823" t="s">
        <v>21</v>
      </c>
      <c r="B3823">
        <v>76</v>
      </c>
      <c r="C3823">
        <v>11112</v>
      </c>
    </row>
    <row r="3824" spans="1:3" x14ac:dyDescent="0.3">
      <c r="A3824" t="s">
        <v>22</v>
      </c>
      <c r="B3824">
        <v>190</v>
      </c>
      <c r="C3824">
        <v>11112</v>
      </c>
    </row>
    <row r="3825" spans="1:3" x14ac:dyDescent="0.3">
      <c r="A3825" t="s">
        <v>25</v>
      </c>
      <c r="B3825" t="s">
        <v>121</v>
      </c>
      <c r="C3825">
        <v>11112</v>
      </c>
    </row>
    <row r="3826" spans="1:3" x14ac:dyDescent="0.3">
      <c r="A3826" t="s">
        <v>7</v>
      </c>
      <c r="B3826" t="s">
        <v>120</v>
      </c>
      <c r="C3826">
        <v>4137</v>
      </c>
    </row>
    <row r="3827" spans="1:3" x14ac:dyDescent="0.3">
      <c r="A3827" t="s">
        <v>17</v>
      </c>
      <c r="B3827">
        <v>398</v>
      </c>
      <c r="C3827">
        <v>4137</v>
      </c>
    </row>
    <row r="3828" spans="1:3" x14ac:dyDescent="0.3">
      <c r="A3828" t="s">
        <v>18</v>
      </c>
      <c r="B3828">
        <v>40</v>
      </c>
      <c r="C3828">
        <v>4137</v>
      </c>
    </row>
    <row r="3829" spans="1:3" x14ac:dyDescent="0.3">
      <c r="A3829" t="s">
        <v>19</v>
      </c>
      <c r="B3829">
        <v>367</v>
      </c>
      <c r="C3829">
        <v>4137</v>
      </c>
    </row>
    <row r="3830" spans="1:3" x14ac:dyDescent="0.3">
      <c r="A3830" t="s">
        <v>20</v>
      </c>
      <c r="B3830">
        <v>119</v>
      </c>
      <c r="C3830">
        <v>4137</v>
      </c>
    </row>
    <row r="3831" spans="1:3" x14ac:dyDescent="0.3">
      <c r="A3831" t="s">
        <v>21</v>
      </c>
      <c r="B3831">
        <v>122</v>
      </c>
      <c r="C3831">
        <v>4137</v>
      </c>
    </row>
    <row r="3832" spans="1:3" x14ac:dyDescent="0.3">
      <c r="A3832" t="s">
        <v>22</v>
      </c>
      <c r="B3832">
        <v>30</v>
      </c>
      <c r="C3832">
        <v>4137</v>
      </c>
    </row>
    <row r="3833" spans="1:3" x14ac:dyDescent="0.3">
      <c r="A3833" t="s">
        <v>25</v>
      </c>
      <c r="B3833" t="s">
        <v>123</v>
      </c>
      <c r="C3833">
        <v>4137</v>
      </c>
    </row>
    <row r="3834" spans="1:3" x14ac:dyDescent="0.3">
      <c r="A3834" t="s">
        <v>7</v>
      </c>
      <c r="B3834" t="s">
        <v>50</v>
      </c>
      <c r="C3834">
        <v>4640</v>
      </c>
    </row>
    <row r="3835" spans="1:3" x14ac:dyDescent="0.3">
      <c r="A3835" t="s">
        <v>17</v>
      </c>
      <c r="B3835">
        <v>561</v>
      </c>
      <c r="C3835">
        <v>4640</v>
      </c>
    </row>
    <row r="3836" spans="1:3" x14ac:dyDescent="0.3">
      <c r="A3836" t="s">
        <v>18</v>
      </c>
      <c r="B3836">
        <v>85</v>
      </c>
      <c r="C3836">
        <v>4640</v>
      </c>
    </row>
    <row r="3837" spans="1:3" x14ac:dyDescent="0.3">
      <c r="A3837" t="s">
        <v>19</v>
      </c>
      <c r="B3837">
        <v>171</v>
      </c>
      <c r="C3837">
        <v>4640</v>
      </c>
    </row>
    <row r="3838" spans="1:3" x14ac:dyDescent="0.3">
      <c r="A3838" t="s">
        <v>20</v>
      </c>
      <c r="B3838">
        <v>25</v>
      </c>
      <c r="C3838">
        <v>4640</v>
      </c>
    </row>
    <row r="3839" spans="1:3" x14ac:dyDescent="0.3">
      <c r="A3839" t="s">
        <v>21</v>
      </c>
      <c r="B3839">
        <v>123</v>
      </c>
      <c r="C3839">
        <v>4640</v>
      </c>
    </row>
    <row r="3840" spans="1:3" x14ac:dyDescent="0.3">
      <c r="A3840" t="s">
        <v>22</v>
      </c>
      <c r="B3840">
        <v>114</v>
      </c>
      <c r="C3840">
        <v>4640</v>
      </c>
    </row>
    <row r="3841" spans="1:3" x14ac:dyDescent="0.3">
      <c r="A3841" t="s">
        <v>25</v>
      </c>
      <c r="B3841" t="s">
        <v>121</v>
      </c>
      <c r="C3841">
        <v>4640</v>
      </c>
    </row>
    <row r="3842" spans="1:3" x14ac:dyDescent="0.3">
      <c r="A3842" t="s">
        <v>7</v>
      </c>
      <c r="B3842" t="s">
        <v>120</v>
      </c>
      <c r="C3842">
        <v>3074</v>
      </c>
    </row>
    <row r="3843" spans="1:3" x14ac:dyDescent="0.3">
      <c r="A3843" t="s">
        <v>17</v>
      </c>
      <c r="B3843">
        <v>1218</v>
      </c>
      <c r="C3843">
        <v>3074</v>
      </c>
    </row>
    <row r="3844" spans="1:3" x14ac:dyDescent="0.3">
      <c r="A3844" t="s">
        <v>18</v>
      </c>
      <c r="B3844">
        <v>107</v>
      </c>
      <c r="C3844">
        <v>3074</v>
      </c>
    </row>
    <row r="3845" spans="1:3" x14ac:dyDescent="0.3">
      <c r="A3845" t="s">
        <v>19</v>
      </c>
      <c r="B3845">
        <v>304</v>
      </c>
      <c r="C3845">
        <v>3074</v>
      </c>
    </row>
    <row r="3846" spans="1:3" x14ac:dyDescent="0.3">
      <c r="A3846" t="s">
        <v>20</v>
      </c>
      <c r="B3846">
        <v>23</v>
      </c>
      <c r="C3846">
        <v>3074</v>
      </c>
    </row>
    <row r="3847" spans="1:3" x14ac:dyDescent="0.3">
      <c r="A3847" t="s">
        <v>21</v>
      </c>
      <c r="B3847">
        <v>143</v>
      </c>
      <c r="C3847">
        <v>3074</v>
      </c>
    </row>
    <row r="3848" spans="1:3" x14ac:dyDescent="0.3">
      <c r="A3848" t="s">
        <v>22</v>
      </c>
      <c r="B3848">
        <v>33</v>
      </c>
      <c r="C3848">
        <v>3074</v>
      </c>
    </row>
    <row r="3849" spans="1:3" x14ac:dyDescent="0.3">
      <c r="A3849" t="s">
        <v>25</v>
      </c>
      <c r="B3849" t="s">
        <v>121</v>
      </c>
      <c r="C3849">
        <v>3074</v>
      </c>
    </row>
    <row r="3850" spans="1:3" x14ac:dyDescent="0.3">
      <c r="A3850" t="s">
        <v>7</v>
      </c>
      <c r="B3850" t="s">
        <v>50</v>
      </c>
      <c r="C3850">
        <v>2565</v>
      </c>
    </row>
    <row r="3851" spans="1:3" x14ac:dyDescent="0.3">
      <c r="A3851" t="s">
        <v>17</v>
      </c>
      <c r="B3851">
        <v>1016</v>
      </c>
      <c r="C3851">
        <v>2565</v>
      </c>
    </row>
    <row r="3852" spans="1:3" x14ac:dyDescent="0.3">
      <c r="A3852" t="s">
        <v>18</v>
      </c>
      <c r="B3852">
        <v>12</v>
      </c>
      <c r="C3852">
        <v>2565</v>
      </c>
    </row>
    <row r="3853" spans="1:3" x14ac:dyDescent="0.3">
      <c r="A3853" t="s">
        <v>19</v>
      </c>
      <c r="B3853">
        <v>215</v>
      </c>
      <c r="C3853">
        <v>2565</v>
      </c>
    </row>
    <row r="3854" spans="1:3" x14ac:dyDescent="0.3">
      <c r="A3854" t="s">
        <v>20</v>
      </c>
      <c r="B3854">
        <v>16</v>
      </c>
      <c r="C3854">
        <v>2565</v>
      </c>
    </row>
    <row r="3855" spans="1:3" x14ac:dyDescent="0.3">
      <c r="A3855" t="s">
        <v>21</v>
      </c>
      <c r="B3855">
        <v>12</v>
      </c>
      <c r="C3855">
        <v>2565</v>
      </c>
    </row>
    <row r="3856" spans="1:3" x14ac:dyDescent="0.3">
      <c r="A3856" t="s">
        <v>22</v>
      </c>
      <c r="B3856">
        <v>63</v>
      </c>
      <c r="C3856">
        <v>2565</v>
      </c>
    </row>
    <row r="3857" spans="1:3" x14ac:dyDescent="0.3">
      <c r="A3857" t="s">
        <v>25</v>
      </c>
      <c r="B3857" t="s">
        <v>121</v>
      </c>
      <c r="C3857">
        <v>2565</v>
      </c>
    </row>
    <row r="3858" spans="1:3" x14ac:dyDescent="0.3">
      <c r="A3858" t="s">
        <v>7</v>
      </c>
      <c r="B3858" t="s">
        <v>120</v>
      </c>
      <c r="C3858">
        <v>2181</v>
      </c>
    </row>
    <row r="3859" spans="1:3" x14ac:dyDescent="0.3">
      <c r="A3859" t="s">
        <v>17</v>
      </c>
      <c r="B3859">
        <v>353</v>
      </c>
      <c r="C3859">
        <v>2181</v>
      </c>
    </row>
    <row r="3860" spans="1:3" x14ac:dyDescent="0.3">
      <c r="A3860" t="s">
        <v>18</v>
      </c>
      <c r="B3860">
        <v>61</v>
      </c>
      <c r="C3860">
        <v>2181</v>
      </c>
    </row>
    <row r="3861" spans="1:3" x14ac:dyDescent="0.3">
      <c r="A3861" t="s">
        <v>19</v>
      </c>
      <c r="B3861">
        <v>753</v>
      </c>
      <c r="C3861">
        <v>2181</v>
      </c>
    </row>
    <row r="3862" spans="1:3" x14ac:dyDescent="0.3">
      <c r="A3862" t="s">
        <v>20</v>
      </c>
      <c r="B3862">
        <v>40</v>
      </c>
      <c r="C3862">
        <v>2181</v>
      </c>
    </row>
    <row r="3863" spans="1:3" x14ac:dyDescent="0.3">
      <c r="A3863" t="s">
        <v>21</v>
      </c>
      <c r="B3863">
        <v>46</v>
      </c>
      <c r="C3863">
        <v>2181</v>
      </c>
    </row>
    <row r="3864" spans="1:3" x14ac:dyDescent="0.3">
      <c r="A3864" t="s">
        <v>22</v>
      </c>
      <c r="B3864">
        <v>27</v>
      </c>
      <c r="C3864">
        <v>2181</v>
      </c>
    </row>
    <row r="3865" spans="1:3" x14ac:dyDescent="0.3">
      <c r="A3865" t="s">
        <v>25</v>
      </c>
      <c r="B3865" t="s">
        <v>121</v>
      </c>
      <c r="C3865">
        <v>2181</v>
      </c>
    </row>
    <row r="3866" spans="1:3" x14ac:dyDescent="0.3">
      <c r="A3866" t="s">
        <v>7</v>
      </c>
      <c r="B3866" t="s">
        <v>50</v>
      </c>
      <c r="C3866">
        <v>7290</v>
      </c>
    </row>
    <row r="3867" spans="1:3" x14ac:dyDescent="0.3">
      <c r="A3867" t="s">
        <v>17</v>
      </c>
      <c r="B3867">
        <v>347</v>
      </c>
      <c r="C3867">
        <v>7290</v>
      </c>
    </row>
    <row r="3868" spans="1:3" x14ac:dyDescent="0.3">
      <c r="A3868" t="s">
        <v>18</v>
      </c>
      <c r="B3868">
        <v>44</v>
      </c>
      <c r="C3868">
        <v>7290</v>
      </c>
    </row>
    <row r="3869" spans="1:3" x14ac:dyDescent="0.3">
      <c r="A3869" t="s">
        <v>19</v>
      </c>
      <c r="B3869">
        <v>534</v>
      </c>
      <c r="C3869">
        <v>7290</v>
      </c>
    </row>
    <row r="3870" spans="1:3" x14ac:dyDescent="0.3">
      <c r="A3870" t="s">
        <v>20</v>
      </c>
      <c r="B3870">
        <v>17</v>
      </c>
      <c r="C3870">
        <v>7290</v>
      </c>
    </row>
    <row r="3871" spans="1:3" x14ac:dyDescent="0.3">
      <c r="A3871" t="s">
        <v>21</v>
      </c>
      <c r="B3871">
        <v>0</v>
      </c>
      <c r="C3871">
        <v>7290</v>
      </c>
    </row>
    <row r="3872" spans="1:3" x14ac:dyDescent="0.3">
      <c r="A3872" t="s">
        <v>22</v>
      </c>
      <c r="B3872">
        <v>26</v>
      </c>
      <c r="C3872">
        <v>7290</v>
      </c>
    </row>
    <row r="3873" spans="1:3" x14ac:dyDescent="0.3">
      <c r="A3873" t="s">
        <v>25</v>
      </c>
      <c r="B3873" t="s">
        <v>121</v>
      </c>
      <c r="C3873">
        <v>7290</v>
      </c>
    </row>
    <row r="3874" spans="1:3" x14ac:dyDescent="0.3">
      <c r="A3874" t="s">
        <v>7</v>
      </c>
      <c r="B3874" t="s">
        <v>50</v>
      </c>
      <c r="C3874">
        <v>8895</v>
      </c>
    </row>
    <row r="3875" spans="1:3" x14ac:dyDescent="0.3">
      <c r="A3875" t="s">
        <v>17</v>
      </c>
      <c r="B3875">
        <v>347</v>
      </c>
      <c r="C3875">
        <v>8895</v>
      </c>
    </row>
    <row r="3876" spans="1:3" x14ac:dyDescent="0.3">
      <c r="A3876" t="s">
        <v>18</v>
      </c>
      <c r="B3876">
        <v>44</v>
      </c>
      <c r="C3876">
        <v>8895</v>
      </c>
    </row>
    <row r="3877" spans="1:3" x14ac:dyDescent="0.3">
      <c r="A3877" t="s">
        <v>19</v>
      </c>
      <c r="B3877">
        <v>534</v>
      </c>
      <c r="C3877">
        <v>8895</v>
      </c>
    </row>
    <row r="3878" spans="1:3" x14ac:dyDescent="0.3">
      <c r="A3878" t="s">
        <v>20</v>
      </c>
      <c r="B3878">
        <v>17</v>
      </c>
      <c r="C3878">
        <v>8895</v>
      </c>
    </row>
    <row r="3879" spans="1:3" x14ac:dyDescent="0.3">
      <c r="A3879" t="s">
        <v>21</v>
      </c>
      <c r="B3879">
        <v>0</v>
      </c>
      <c r="C3879">
        <v>8895</v>
      </c>
    </row>
    <row r="3880" spans="1:3" x14ac:dyDescent="0.3">
      <c r="A3880" t="s">
        <v>22</v>
      </c>
      <c r="B3880">
        <v>26</v>
      </c>
      <c r="C3880">
        <v>8895</v>
      </c>
    </row>
    <row r="3881" spans="1:3" x14ac:dyDescent="0.3">
      <c r="A3881" t="s">
        <v>25</v>
      </c>
      <c r="B3881" t="s">
        <v>121</v>
      </c>
      <c r="C3881">
        <v>8895</v>
      </c>
    </row>
    <row r="3882" spans="1:3" x14ac:dyDescent="0.3">
      <c r="A3882" t="s">
        <v>7</v>
      </c>
      <c r="B3882" t="s">
        <v>50</v>
      </c>
      <c r="C3882">
        <v>850</v>
      </c>
    </row>
    <row r="3883" spans="1:3" x14ac:dyDescent="0.3">
      <c r="A3883" t="s">
        <v>17</v>
      </c>
      <c r="B3883">
        <v>381</v>
      </c>
      <c r="C3883">
        <v>850</v>
      </c>
    </row>
    <row r="3884" spans="1:3" x14ac:dyDescent="0.3">
      <c r="A3884" t="s">
        <v>18</v>
      </c>
      <c r="B3884">
        <v>28</v>
      </c>
      <c r="C3884">
        <v>850</v>
      </c>
    </row>
    <row r="3885" spans="1:3" x14ac:dyDescent="0.3">
      <c r="A3885" t="s">
        <v>19</v>
      </c>
      <c r="B3885">
        <v>215</v>
      </c>
      <c r="C3885">
        <v>850</v>
      </c>
    </row>
    <row r="3886" spans="1:3" x14ac:dyDescent="0.3">
      <c r="A3886" t="s">
        <v>20</v>
      </c>
      <c r="B3886">
        <v>84</v>
      </c>
      <c r="C3886">
        <v>850</v>
      </c>
    </row>
    <row r="3887" spans="1:3" x14ac:dyDescent="0.3">
      <c r="A3887" t="s">
        <v>21</v>
      </c>
      <c r="B3887">
        <v>28</v>
      </c>
      <c r="C3887">
        <v>850</v>
      </c>
    </row>
    <row r="3888" spans="1:3" x14ac:dyDescent="0.3">
      <c r="A3888" t="s">
        <v>22</v>
      </c>
      <c r="B3888">
        <v>21</v>
      </c>
      <c r="C3888">
        <v>850</v>
      </c>
    </row>
    <row r="3889" spans="1:3" x14ac:dyDescent="0.3">
      <c r="A3889" t="s">
        <v>25</v>
      </c>
      <c r="B3889" t="s">
        <v>121</v>
      </c>
      <c r="C3889">
        <v>850</v>
      </c>
    </row>
    <row r="3890" spans="1:3" x14ac:dyDescent="0.3">
      <c r="A3890" t="s">
        <v>7</v>
      </c>
      <c r="B3890" t="s">
        <v>120</v>
      </c>
      <c r="C3890">
        <v>6255</v>
      </c>
    </row>
    <row r="3891" spans="1:3" x14ac:dyDescent="0.3">
      <c r="A3891" t="s">
        <v>17</v>
      </c>
      <c r="B3891">
        <v>138</v>
      </c>
      <c r="C3891">
        <v>6255</v>
      </c>
    </row>
    <row r="3892" spans="1:3" x14ac:dyDescent="0.3">
      <c r="A3892" t="s">
        <v>18</v>
      </c>
      <c r="B3892">
        <v>39</v>
      </c>
      <c r="C3892">
        <v>6255</v>
      </c>
    </row>
    <row r="3893" spans="1:3" x14ac:dyDescent="0.3">
      <c r="A3893" t="s">
        <v>19</v>
      </c>
      <c r="B3893">
        <v>63</v>
      </c>
      <c r="C3893">
        <v>6255</v>
      </c>
    </row>
    <row r="3894" spans="1:3" x14ac:dyDescent="0.3">
      <c r="A3894" t="s">
        <v>20</v>
      </c>
      <c r="B3894">
        <v>55</v>
      </c>
      <c r="C3894">
        <v>6255</v>
      </c>
    </row>
    <row r="3895" spans="1:3" x14ac:dyDescent="0.3">
      <c r="A3895" t="s">
        <v>21</v>
      </c>
      <c r="B3895">
        <v>18</v>
      </c>
      <c r="C3895">
        <v>6255</v>
      </c>
    </row>
    <row r="3896" spans="1:3" x14ac:dyDescent="0.3">
      <c r="A3896" t="s">
        <v>22</v>
      </c>
      <c r="B3896">
        <v>21</v>
      </c>
      <c r="C3896">
        <v>6255</v>
      </c>
    </row>
    <row r="3897" spans="1:3" x14ac:dyDescent="0.3">
      <c r="A3897" t="s">
        <v>25</v>
      </c>
      <c r="B3897" t="s">
        <v>121</v>
      </c>
      <c r="C3897">
        <v>6255</v>
      </c>
    </row>
    <row r="3898" spans="1:3" x14ac:dyDescent="0.3">
      <c r="A3898" t="s">
        <v>7</v>
      </c>
      <c r="B3898" t="s">
        <v>50</v>
      </c>
      <c r="C3898">
        <v>5080</v>
      </c>
    </row>
    <row r="3899" spans="1:3" x14ac:dyDescent="0.3">
      <c r="A3899" t="s">
        <v>17</v>
      </c>
      <c r="B3899">
        <v>420</v>
      </c>
      <c r="C3899">
        <v>5080</v>
      </c>
    </row>
    <row r="3900" spans="1:3" x14ac:dyDescent="0.3">
      <c r="A3900" t="s">
        <v>18</v>
      </c>
      <c r="B3900">
        <v>0</v>
      </c>
      <c r="C3900">
        <v>5080</v>
      </c>
    </row>
    <row r="3901" spans="1:3" x14ac:dyDescent="0.3">
      <c r="A3901" t="s">
        <v>19</v>
      </c>
      <c r="B3901">
        <v>452</v>
      </c>
      <c r="C3901">
        <v>5080</v>
      </c>
    </row>
    <row r="3902" spans="1:3" x14ac:dyDescent="0.3">
      <c r="A3902" t="s">
        <v>20</v>
      </c>
      <c r="B3902">
        <v>182</v>
      </c>
      <c r="C3902">
        <v>5080</v>
      </c>
    </row>
    <row r="3903" spans="1:3" x14ac:dyDescent="0.3">
      <c r="A3903" t="s">
        <v>21</v>
      </c>
      <c r="B3903">
        <v>64</v>
      </c>
      <c r="C3903">
        <v>5080</v>
      </c>
    </row>
    <row r="3904" spans="1:3" x14ac:dyDescent="0.3">
      <c r="A3904" t="s">
        <v>22</v>
      </c>
      <c r="B3904">
        <v>140</v>
      </c>
      <c r="C3904">
        <v>5080</v>
      </c>
    </row>
    <row r="3905" spans="1:3" x14ac:dyDescent="0.3">
      <c r="A3905" t="s">
        <v>25</v>
      </c>
      <c r="B3905" t="s">
        <v>121</v>
      </c>
      <c r="C3905">
        <v>5080</v>
      </c>
    </row>
    <row r="3906" spans="1:3" x14ac:dyDescent="0.3">
      <c r="A3906" t="s">
        <v>7</v>
      </c>
      <c r="B3906" t="s">
        <v>120</v>
      </c>
      <c r="C3906">
        <v>4943</v>
      </c>
    </row>
    <row r="3907" spans="1:3" x14ac:dyDescent="0.3">
      <c r="A3907" t="s">
        <v>17</v>
      </c>
      <c r="B3907">
        <v>1379</v>
      </c>
      <c r="C3907">
        <v>4943</v>
      </c>
    </row>
    <row r="3908" spans="1:3" x14ac:dyDescent="0.3">
      <c r="A3908" t="s">
        <v>18</v>
      </c>
      <c r="B3908">
        <v>33</v>
      </c>
      <c r="C3908">
        <v>4943</v>
      </c>
    </row>
    <row r="3909" spans="1:3" x14ac:dyDescent="0.3">
      <c r="A3909" t="s">
        <v>19</v>
      </c>
      <c r="B3909">
        <v>216</v>
      </c>
      <c r="C3909">
        <v>4943</v>
      </c>
    </row>
    <row r="3910" spans="1:3" x14ac:dyDescent="0.3">
      <c r="A3910" t="s">
        <v>20</v>
      </c>
      <c r="B3910">
        <v>0</v>
      </c>
      <c r="C3910">
        <v>4943</v>
      </c>
    </row>
    <row r="3911" spans="1:3" x14ac:dyDescent="0.3">
      <c r="A3911" t="s">
        <v>21</v>
      </c>
      <c r="B3911">
        <v>33</v>
      </c>
      <c r="C3911">
        <v>4943</v>
      </c>
    </row>
    <row r="3912" spans="1:3" x14ac:dyDescent="0.3">
      <c r="A3912" t="s">
        <v>22</v>
      </c>
      <c r="B3912">
        <v>66</v>
      </c>
      <c r="C3912">
        <v>4943</v>
      </c>
    </row>
    <row r="3913" spans="1:3" x14ac:dyDescent="0.3">
      <c r="A3913" t="s">
        <v>25</v>
      </c>
      <c r="B3913" t="s">
        <v>122</v>
      </c>
      <c r="C3913">
        <v>4943</v>
      </c>
    </row>
    <row r="3914" spans="1:3" x14ac:dyDescent="0.3">
      <c r="A3914" t="s">
        <v>7</v>
      </c>
      <c r="B3914" t="s">
        <v>120</v>
      </c>
      <c r="C3914">
        <v>1215</v>
      </c>
    </row>
    <row r="3915" spans="1:3" x14ac:dyDescent="0.3">
      <c r="A3915" t="s">
        <v>17</v>
      </c>
      <c r="B3915">
        <v>690</v>
      </c>
      <c r="C3915">
        <v>1215</v>
      </c>
    </row>
    <row r="3916" spans="1:3" x14ac:dyDescent="0.3">
      <c r="A3916" t="s">
        <v>18</v>
      </c>
      <c r="B3916">
        <v>117</v>
      </c>
      <c r="C3916">
        <v>1215</v>
      </c>
    </row>
    <row r="3917" spans="1:3" x14ac:dyDescent="0.3">
      <c r="A3917" t="s">
        <v>19</v>
      </c>
      <c r="B3917">
        <v>499</v>
      </c>
      <c r="C3917">
        <v>1215</v>
      </c>
    </row>
    <row r="3918" spans="1:3" x14ac:dyDescent="0.3">
      <c r="A3918" t="s">
        <v>20</v>
      </c>
      <c r="B3918">
        <v>76</v>
      </c>
      <c r="C3918">
        <v>1215</v>
      </c>
    </row>
    <row r="3919" spans="1:3" x14ac:dyDescent="0.3">
      <c r="A3919" t="s">
        <v>21</v>
      </c>
      <c r="B3919">
        <v>102</v>
      </c>
      <c r="C3919">
        <v>1215</v>
      </c>
    </row>
    <row r="3920" spans="1:3" x14ac:dyDescent="0.3">
      <c r="A3920" t="s">
        <v>22</v>
      </c>
      <c r="B3920">
        <v>88</v>
      </c>
      <c r="C3920">
        <v>1215</v>
      </c>
    </row>
    <row r="3921" spans="1:3" x14ac:dyDescent="0.3">
      <c r="A3921" t="s">
        <v>25</v>
      </c>
      <c r="B3921" t="s">
        <v>121</v>
      </c>
      <c r="C3921">
        <v>1215</v>
      </c>
    </row>
    <row r="3922" spans="1:3" x14ac:dyDescent="0.3">
      <c r="A3922" t="s">
        <v>7</v>
      </c>
      <c r="B3922" t="s">
        <v>120</v>
      </c>
      <c r="C3922">
        <v>6722</v>
      </c>
    </row>
    <row r="3923" spans="1:3" x14ac:dyDescent="0.3">
      <c r="A3923" t="s">
        <v>17</v>
      </c>
      <c r="B3923">
        <v>479</v>
      </c>
      <c r="C3923">
        <v>6722</v>
      </c>
    </row>
    <row r="3924" spans="1:3" x14ac:dyDescent="0.3">
      <c r="A3924" t="s">
        <v>18</v>
      </c>
      <c r="B3924">
        <v>28</v>
      </c>
      <c r="C3924">
        <v>6722</v>
      </c>
    </row>
    <row r="3925" spans="1:3" x14ac:dyDescent="0.3">
      <c r="A3925" t="s">
        <v>19</v>
      </c>
      <c r="B3925">
        <v>136</v>
      </c>
      <c r="C3925">
        <v>6722</v>
      </c>
    </row>
    <row r="3926" spans="1:3" x14ac:dyDescent="0.3">
      <c r="A3926" t="s">
        <v>20</v>
      </c>
      <c r="B3926">
        <v>75</v>
      </c>
      <c r="C3926">
        <v>6722</v>
      </c>
    </row>
    <row r="3927" spans="1:3" x14ac:dyDescent="0.3">
      <c r="A3927" t="s">
        <v>21</v>
      </c>
      <c r="B3927">
        <v>14</v>
      </c>
      <c r="C3927">
        <v>6722</v>
      </c>
    </row>
    <row r="3928" spans="1:3" x14ac:dyDescent="0.3">
      <c r="A3928" t="s">
        <v>22</v>
      </c>
      <c r="B3928">
        <v>35</v>
      </c>
      <c r="C3928">
        <v>6722</v>
      </c>
    </row>
    <row r="3929" spans="1:3" x14ac:dyDescent="0.3">
      <c r="A3929" t="s">
        <v>25</v>
      </c>
      <c r="B3929" t="s">
        <v>123</v>
      </c>
      <c r="C3929">
        <v>6722</v>
      </c>
    </row>
    <row r="3930" spans="1:3" x14ac:dyDescent="0.3">
      <c r="A3930" t="s">
        <v>7</v>
      </c>
      <c r="B3930" t="s">
        <v>50</v>
      </c>
      <c r="C3930">
        <v>9988</v>
      </c>
    </row>
    <row r="3931" spans="1:3" x14ac:dyDescent="0.3">
      <c r="A3931" t="s">
        <v>17</v>
      </c>
      <c r="B3931">
        <v>553</v>
      </c>
      <c r="C3931">
        <v>9988</v>
      </c>
    </row>
    <row r="3932" spans="1:3" x14ac:dyDescent="0.3">
      <c r="A3932" t="s">
        <v>18</v>
      </c>
      <c r="B3932">
        <v>25</v>
      </c>
      <c r="C3932">
        <v>9988</v>
      </c>
    </row>
    <row r="3933" spans="1:3" x14ac:dyDescent="0.3">
      <c r="A3933" t="s">
        <v>19</v>
      </c>
      <c r="B3933">
        <v>142</v>
      </c>
      <c r="C3933">
        <v>9988</v>
      </c>
    </row>
    <row r="3934" spans="1:3" x14ac:dyDescent="0.3">
      <c r="A3934" t="s">
        <v>20</v>
      </c>
      <c r="B3934">
        <v>65</v>
      </c>
      <c r="C3934">
        <v>9988</v>
      </c>
    </row>
    <row r="3935" spans="1:3" x14ac:dyDescent="0.3">
      <c r="A3935" t="s">
        <v>21</v>
      </c>
      <c r="B3935">
        <v>67</v>
      </c>
      <c r="C3935">
        <v>9988</v>
      </c>
    </row>
    <row r="3936" spans="1:3" x14ac:dyDescent="0.3">
      <c r="A3936" t="s">
        <v>22</v>
      </c>
      <c r="B3936">
        <v>8</v>
      </c>
      <c r="C3936">
        <v>9988</v>
      </c>
    </row>
    <row r="3937" spans="1:3" x14ac:dyDescent="0.3">
      <c r="A3937" t="s">
        <v>25</v>
      </c>
      <c r="B3937" t="s">
        <v>121</v>
      </c>
      <c r="C3937">
        <v>9988</v>
      </c>
    </row>
    <row r="3938" spans="1:3" x14ac:dyDescent="0.3">
      <c r="A3938" t="s">
        <v>7</v>
      </c>
      <c r="B3938" t="s">
        <v>120</v>
      </c>
      <c r="C3938">
        <v>9260</v>
      </c>
    </row>
    <row r="3939" spans="1:3" x14ac:dyDescent="0.3">
      <c r="A3939" t="s">
        <v>17</v>
      </c>
      <c r="B3939">
        <v>1349</v>
      </c>
      <c r="C3939">
        <v>9260</v>
      </c>
    </row>
    <row r="3940" spans="1:3" x14ac:dyDescent="0.3">
      <c r="A3940" t="s">
        <v>18</v>
      </c>
      <c r="B3940">
        <v>16</v>
      </c>
      <c r="C3940">
        <v>9260</v>
      </c>
    </row>
    <row r="3941" spans="1:3" x14ac:dyDescent="0.3">
      <c r="A3941" t="s">
        <v>19</v>
      </c>
      <c r="B3941">
        <v>249</v>
      </c>
      <c r="C3941">
        <v>9260</v>
      </c>
    </row>
    <row r="3942" spans="1:3" x14ac:dyDescent="0.3">
      <c r="A3942" t="s">
        <v>20</v>
      </c>
      <c r="B3942">
        <v>43</v>
      </c>
      <c r="C3942">
        <v>9260</v>
      </c>
    </row>
    <row r="3943" spans="1:3" x14ac:dyDescent="0.3">
      <c r="A3943" t="s">
        <v>21</v>
      </c>
      <c r="B3943">
        <v>16</v>
      </c>
      <c r="C3943">
        <v>9260</v>
      </c>
    </row>
    <row r="3944" spans="1:3" x14ac:dyDescent="0.3">
      <c r="A3944" t="s">
        <v>22</v>
      </c>
      <c r="B3944">
        <v>33</v>
      </c>
      <c r="C3944">
        <v>9260</v>
      </c>
    </row>
    <row r="3945" spans="1:3" x14ac:dyDescent="0.3">
      <c r="A3945" t="s">
        <v>25</v>
      </c>
      <c r="B3945" t="s">
        <v>123</v>
      </c>
      <c r="C3945">
        <v>9260</v>
      </c>
    </row>
    <row r="3946" spans="1:3" x14ac:dyDescent="0.3">
      <c r="A3946" t="s">
        <v>7</v>
      </c>
      <c r="B3946" t="s">
        <v>50</v>
      </c>
      <c r="C3946">
        <v>9937</v>
      </c>
    </row>
    <row r="3947" spans="1:3" x14ac:dyDescent="0.3">
      <c r="A3947" t="s">
        <v>17</v>
      </c>
      <c r="B3947">
        <v>187</v>
      </c>
      <c r="C3947">
        <v>9937</v>
      </c>
    </row>
    <row r="3948" spans="1:3" x14ac:dyDescent="0.3">
      <c r="A3948" t="s">
        <v>18</v>
      </c>
      <c r="B3948">
        <v>81</v>
      </c>
      <c r="C3948">
        <v>9937</v>
      </c>
    </row>
    <row r="3949" spans="1:3" x14ac:dyDescent="0.3">
      <c r="A3949" t="s">
        <v>19</v>
      </c>
      <c r="B3949">
        <v>149</v>
      </c>
      <c r="C3949">
        <v>9937</v>
      </c>
    </row>
    <row r="3950" spans="1:3" x14ac:dyDescent="0.3">
      <c r="A3950" t="s">
        <v>20</v>
      </c>
      <c r="B3950">
        <v>25</v>
      </c>
      <c r="C3950">
        <v>9937</v>
      </c>
    </row>
    <row r="3951" spans="1:3" x14ac:dyDescent="0.3">
      <c r="A3951" t="s">
        <v>21</v>
      </c>
      <c r="B3951">
        <v>43</v>
      </c>
      <c r="C3951">
        <v>9937</v>
      </c>
    </row>
    <row r="3952" spans="1:3" x14ac:dyDescent="0.3">
      <c r="A3952" t="s">
        <v>22</v>
      </c>
      <c r="B3952">
        <v>91</v>
      </c>
      <c r="C3952">
        <v>9937</v>
      </c>
    </row>
    <row r="3953" spans="1:3" x14ac:dyDescent="0.3">
      <c r="A3953" t="s">
        <v>25</v>
      </c>
      <c r="B3953" t="s">
        <v>122</v>
      </c>
      <c r="C3953">
        <v>9937</v>
      </c>
    </row>
    <row r="3954" spans="1:3" x14ac:dyDescent="0.3">
      <c r="A3954" t="s">
        <v>7</v>
      </c>
      <c r="B3954" t="s">
        <v>120</v>
      </c>
      <c r="C3954">
        <v>10814</v>
      </c>
    </row>
    <row r="3955" spans="1:3" x14ac:dyDescent="0.3">
      <c r="A3955" t="s">
        <v>17</v>
      </c>
      <c r="B3955">
        <v>303</v>
      </c>
      <c r="C3955">
        <v>10814</v>
      </c>
    </row>
    <row r="3956" spans="1:3" x14ac:dyDescent="0.3">
      <c r="A3956" t="s">
        <v>18</v>
      </c>
      <c r="B3956">
        <v>23</v>
      </c>
      <c r="C3956">
        <v>10814</v>
      </c>
    </row>
    <row r="3957" spans="1:3" x14ac:dyDescent="0.3">
      <c r="A3957" t="s">
        <v>19</v>
      </c>
      <c r="B3957">
        <v>751</v>
      </c>
      <c r="C3957">
        <v>10814</v>
      </c>
    </row>
    <row r="3958" spans="1:3" x14ac:dyDescent="0.3">
      <c r="A3958" t="s">
        <v>20</v>
      </c>
      <c r="B3958">
        <v>82</v>
      </c>
      <c r="C3958">
        <v>10814</v>
      </c>
    </row>
    <row r="3959" spans="1:3" x14ac:dyDescent="0.3">
      <c r="A3959" t="s">
        <v>21</v>
      </c>
      <c r="B3959">
        <v>26</v>
      </c>
      <c r="C3959">
        <v>10814</v>
      </c>
    </row>
    <row r="3960" spans="1:3" x14ac:dyDescent="0.3">
      <c r="A3960" t="s">
        <v>22</v>
      </c>
      <c r="B3960">
        <v>191</v>
      </c>
      <c r="C3960">
        <v>10814</v>
      </c>
    </row>
    <row r="3961" spans="1:3" x14ac:dyDescent="0.3">
      <c r="A3961" t="s">
        <v>25</v>
      </c>
      <c r="B3961" t="s">
        <v>121</v>
      </c>
      <c r="C3961">
        <v>10814</v>
      </c>
    </row>
    <row r="3962" spans="1:3" x14ac:dyDescent="0.3">
      <c r="A3962" t="s">
        <v>7</v>
      </c>
      <c r="B3962" t="s">
        <v>50</v>
      </c>
      <c r="C3962">
        <v>3426</v>
      </c>
    </row>
    <row r="3963" spans="1:3" x14ac:dyDescent="0.3">
      <c r="A3963" t="s">
        <v>17</v>
      </c>
      <c r="B3963">
        <v>1045</v>
      </c>
      <c r="C3963">
        <v>3426</v>
      </c>
    </row>
    <row r="3964" spans="1:3" x14ac:dyDescent="0.3">
      <c r="A3964" t="s">
        <v>18</v>
      </c>
      <c r="B3964">
        <v>61</v>
      </c>
      <c r="C3964">
        <v>3426</v>
      </c>
    </row>
    <row r="3965" spans="1:3" x14ac:dyDescent="0.3">
      <c r="A3965" t="s">
        <v>19</v>
      </c>
      <c r="B3965">
        <v>338</v>
      </c>
      <c r="C3965">
        <v>3426</v>
      </c>
    </row>
    <row r="3966" spans="1:3" x14ac:dyDescent="0.3">
      <c r="A3966" t="s">
        <v>20</v>
      </c>
      <c r="B3966">
        <v>60</v>
      </c>
      <c r="C3966">
        <v>3426</v>
      </c>
    </row>
    <row r="3967" spans="1:3" x14ac:dyDescent="0.3">
      <c r="A3967" t="s">
        <v>21</v>
      </c>
      <c r="B3967">
        <v>46</v>
      </c>
      <c r="C3967">
        <v>3426</v>
      </c>
    </row>
    <row r="3968" spans="1:3" x14ac:dyDescent="0.3">
      <c r="A3968" t="s">
        <v>22</v>
      </c>
      <c r="B3968">
        <v>46</v>
      </c>
      <c r="C3968">
        <v>3426</v>
      </c>
    </row>
    <row r="3969" spans="1:3" x14ac:dyDescent="0.3">
      <c r="A3969" t="s">
        <v>25</v>
      </c>
      <c r="B3969" t="s">
        <v>121</v>
      </c>
      <c r="C3969">
        <v>3426</v>
      </c>
    </row>
    <row r="3970" spans="1:3" x14ac:dyDescent="0.3">
      <c r="A3970" t="s">
        <v>7</v>
      </c>
      <c r="B3970" t="s">
        <v>50</v>
      </c>
      <c r="C3970">
        <v>10383</v>
      </c>
    </row>
    <row r="3971" spans="1:3" x14ac:dyDescent="0.3">
      <c r="A3971" t="s">
        <v>17</v>
      </c>
      <c r="B3971">
        <v>295</v>
      </c>
      <c r="C3971">
        <v>10383</v>
      </c>
    </row>
    <row r="3972" spans="1:3" x14ac:dyDescent="0.3">
      <c r="A3972" t="s">
        <v>18</v>
      </c>
      <c r="B3972">
        <v>35</v>
      </c>
      <c r="C3972">
        <v>10383</v>
      </c>
    </row>
    <row r="3973" spans="1:3" x14ac:dyDescent="0.3">
      <c r="A3973" t="s">
        <v>19</v>
      </c>
      <c r="B3973">
        <v>482</v>
      </c>
      <c r="C3973">
        <v>10383</v>
      </c>
    </row>
    <row r="3974" spans="1:3" x14ac:dyDescent="0.3">
      <c r="A3974" t="s">
        <v>20</v>
      </c>
      <c r="B3974">
        <v>121</v>
      </c>
      <c r="C3974">
        <v>10383</v>
      </c>
    </row>
    <row r="3975" spans="1:3" x14ac:dyDescent="0.3">
      <c r="A3975" t="s">
        <v>21</v>
      </c>
      <c r="B3975">
        <v>120</v>
      </c>
      <c r="C3975">
        <v>10383</v>
      </c>
    </row>
    <row r="3976" spans="1:3" x14ac:dyDescent="0.3">
      <c r="A3976" t="s">
        <v>22</v>
      </c>
      <c r="B3976">
        <v>40</v>
      </c>
      <c r="C3976">
        <v>10383</v>
      </c>
    </row>
    <row r="3977" spans="1:3" x14ac:dyDescent="0.3">
      <c r="A3977" t="s">
        <v>25</v>
      </c>
      <c r="B3977" t="s">
        <v>121</v>
      </c>
      <c r="C3977">
        <v>10383</v>
      </c>
    </row>
    <row r="3978" spans="1:3" x14ac:dyDescent="0.3">
      <c r="A3978" t="s">
        <v>7</v>
      </c>
      <c r="B3978" t="s">
        <v>50</v>
      </c>
      <c r="C3978">
        <v>2793</v>
      </c>
    </row>
    <row r="3979" spans="1:3" x14ac:dyDescent="0.3">
      <c r="A3979" t="s">
        <v>17</v>
      </c>
      <c r="B3979">
        <v>532</v>
      </c>
      <c r="C3979">
        <v>2793</v>
      </c>
    </row>
    <row r="3980" spans="1:3" x14ac:dyDescent="0.3">
      <c r="A3980" t="s">
        <v>18</v>
      </c>
      <c r="B3980">
        <v>88</v>
      </c>
      <c r="C3980">
        <v>2793</v>
      </c>
    </row>
    <row r="3981" spans="1:3" x14ac:dyDescent="0.3">
      <c r="A3981" t="s">
        <v>19</v>
      </c>
      <c r="B3981">
        <v>168</v>
      </c>
      <c r="C3981">
        <v>2793</v>
      </c>
    </row>
    <row r="3982" spans="1:3" x14ac:dyDescent="0.3">
      <c r="A3982" t="s">
        <v>20</v>
      </c>
      <c r="B3982">
        <v>69</v>
      </c>
      <c r="C3982">
        <v>2793</v>
      </c>
    </row>
    <row r="3983" spans="1:3" x14ac:dyDescent="0.3">
      <c r="A3983" t="s">
        <v>21</v>
      </c>
      <c r="B3983">
        <v>44</v>
      </c>
      <c r="C3983">
        <v>2793</v>
      </c>
    </row>
    <row r="3984" spans="1:3" x14ac:dyDescent="0.3">
      <c r="A3984" t="s">
        <v>22</v>
      </c>
      <c r="B3984">
        <v>133</v>
      </c>
      <c r="C3984">
        <v>2793</v>
      </c>
    </row>
    <row r="3985" spans="1:3" x14ac:dyDescent="0.3">
      <c r="A3985" t="s">
        <v>25</v>
      </c>
      <c r="B3985" t="s">
        <v>123</v>
      </c>
      <c r="C3985">
        <v>2793</v>
      </c>
    </row>
    <row r="3986" spans="1:3" x14ac:dyDescent="0.3">
      <c r="A3986" t="s">
        <v>7</v>
      </c>
      <c r="B3986" t="s">
        <v>50</v>
      </c>
      <c r="C3986">
        <v>1071</v>
      </c>
    </row>
    <row r="3987" spans="1:3" x14ac:dyDescent="0.3">
      <c r="A3987" t="s">
        <v>17</v>
      </c>
      <c r="B3987">
        <v>532</v>
      </c>
      <c r="C3987">
        <v>1071</v>
      </c>
    </row>
    <row r="3988" spans="1:3" x14ac:dyDescent="0.3">
      <c r="A3988" t="s">
        <v>18</v>
      </c>
      <c r="B3988">
        <v>88</v>
      </c>
      <c r="C3988">
        <v>1071</v>
      </c>
    </row>
    <row r="3989" spans="1:3" x14ac:dyDescent="0.3">
      <c r="A3989" t="s">
        <v>19</v>
      </c>
      <c r="B3989">
        <v>168</v>
      </c>
      <c r="C3989">
        <v>1071</v>
      </c>
    </row>
    <row r="3990" spans="1:3" x14ac:dyDescent="0.3">
      <c r="A3990" t="s">
        <v>20</v>
      </c>
      <c r="B3990">
        <v>69</v>
      </c>
      <c r="C3990">
        <v>1071</v>
      </c>
    </row>
    <row r="3991" spans="1:3" x14ac:dyDescent="0.3">
      <c r="A3991" t="s">
        <v>21</v>
      </c>
      <c r="B3991">
        <v>44</v>
      </c>
      <c r="C3991">
        <v>1071</v>
      </c>
    </row>
    <row r="3992" spans="1:3" x14ac:dyDescent="0.3">
      <c r="A3992" t="s">
        <v>22</v>
      </c>
      <c r="B3992">
        <v>133</v>
      </c>
      <c r="C3992">
        <v>1071</v>
      </c>
    </row>
    <row r="3993" spans="1:3" x14ac:dyDescent="0.3">
      <c r="A3993" t="s">
        <v>25</v>
      </c>
      <c r="B3993" t="s">
        <v>123</v>
      </c>
      <c r="C3993">
        <v>1071</v>
      </c>
    </row>
    <row r="3994" spans="1:3" x14ac:dyDescent="0.3">
      <c r="A3994" t="s">
        <v>7</v>
      </c>
      <c r="B3994" t="s">
        <v>50</v>
      </c>
      <c r="C3994">
        <v>7851</v>
      </c>
    </row>
    <row r="3995" spans="1:3" x14ac:dyDescent="0.3">
      <c r="A3995" t="s">
        <v>17</v>
      </c>
      <c r="B3995">
        <v>161</v>
      </c>
      <c r="C3995">
        <v>7851</v>
      </c>
    </row>
    <row r="3996" spans="1:3" x14ac:dyDescent="0.3">
      <c r="A3996" t="s">
        <v>18</v>
      </c>
      <c r="B3996">
        <v>0</v>
      </c>
      <c r="C3996">
        <v>7851</v>
      </c>
    </row>
    <row r="3997" spans="1:3" x14ac:dyDescent="0.3">
      <c r="A3997" t="s">
        <v>19</v>
      </c>
      <c r="B3997">
        <v>253</v>
      </c>
      <c r="C3997">
        <v>7851</v>
      </c>
    </row>
    <row r="3998" spans="1:3" x14ac:dyDescent="0.3">
      <c r="A3998" t="s">
        <v>20</v>
      </c>
      <c r="B3998">
        <v>199</v>
      </c>
      <c r="C3998">
        <v>7851</v>
      </c>
    </row>
    <row r="3999" spans="1:3" x14ac:dyDescent="0.3">
      <c r="A3999" t="s">
        <v>21</v>
      </c>
      <c r="B3999">
        <v>191</v>
      </c>
      <c r="C3999">
        <v>7851</v>
      </c>
    </row>
    <row r="4000" spans="1:3" x14ac:dyDescent="0.3">
      <c r="A4000" t="s">
        <v>22</v>
      </c>
      <c r="B4000">
        <v>122</v>
      </c>
      <c r="C4000">
        <v>7851</v>
      </c>
    </row>
    <row r="4001" spans="1:3" x14ac:dyDescent="0.3">
      <c r="A4001" t="s">
        <v>25</v>
      </c>
      <c r="B4001" t="s">
        <v>121</v>
      </c>
      <c r="C4001">
        <v>7851</v>
      </c>
    </row>
    <row r="4002" spans="1:3" x14ac:dyDescent="0.3">
      <c r="A4002" t="s">
        <v>7</v>
      </c>
      <c r="B4002" t="s">
        <v>120</v>
      </c>
      <c r="C4002">
        <v>10140</v>
      </c>
    </row>
    <row r="4003" spans="1:3" x14ac:dyDescent="0.3">
      <c r="A4003" t="s">
        <v>17</v>
      </c>
      <c r="B4003">
        <v>1308</v>
      </c>
      <c r="C4003">
        <v>10140</v>
      </c>
    </row>
    <row r="4004" spans="1:3" x14ac:dyDescent="0.3">
      <c r="A4004" t="s">
        <v>18</v>
      </c>
      <c r="B4004">
        <v>0</v>
      </c>
      <c r="C4004">
        <v>10140</v>
      </c>
    </row>
    <row r="4005" spans="1:3" x14ac:dyDescent="0.3">
      <c r="A4005" t="s">
        <v>19</v>
      </c>
      <c r="B4005">
        <v>396</v>
      </c>
      <c r="C4005">
        <v>10140</v>
      </c>
    </row>
    <row r="4006" spans="1:3" x14ac:dyDescent="0.3">
      <c r="A4006" t="s">
        <v>20</v>
      </c>
      <c r="B4006">
        <v>23</v>
      </c>
      <c r="C4006">
        <v>10140</v>
      </c>
    </row>
    <row r="4007" spans="1:3" x14ac:dyDescent="0.3">
      <c r="A4007" t="s">
        <v>21</v>
      </c>
      <c r="B4007">
        <v>0</v>
      </c>
      <c r="C4007">
        <v>10140</v>
      </c>
    </row>
    <row r="4008" spans="1:3" x14ac:dyDescent="0.3">
      <c r="A4008" t="s">
        <v>22</v>
      </c>
      <c r="B4008">
        <v>0</v>
      </c>
      <c r="C4008">
        <v>10140</v>
      </c>
    </row>
    <row r="4009" spans="1:3" x14ac:dyDescent="0.3">
      <c r="A4009" t="s">
        <v>25</v>
      </c>
      <c r="B4009" t="s">
        <v>121</v>
      </c>
      <c r="C4009">
        <v>10140</v>
      </c>
    </row>
    <row r="4010" spans="1:3" x14ac:dyDescent="0.3">
      <c r="A4010" t="s">
        <v>7</v>
      </c>
      <c r="B4010" t="s">
        <v>120</v>
      </c>
      <c r="C4010">
        <v>9029</v>
      </c>
    </row>
    <row r="4011" spans="1:3" x14ac:dyDescent="0.3">
      <c r="A4011" t="s">
        <v>17</v>
      </c>
      <c r="B4011">
        <v>707</v>
      </c>
      <c r="C4011">
        <v>9029</v>
      </c>
    </row>
    <row r="4012" spans="1:3" x14ac:dyDescent="0.3">
      <c r="A4012" t="s">
        <v>18</v>
      </c>
      <c r="B4012">
        <v>44</v>
      </c>
      <c r="C4012">
        <v>9029</v>
      </c>
    </row>
    <row r="4013" spans="1:3" x14ac:dyDescent="0.3">
      <c r="A4013" t="s">
        <v>19</v>
      </c>
      <c r="B4013">
        <v>603</v>
      </c>
      <c r="C4013">
        <v>9029</v>
      </c>
    </row>
    <row r="4014" spans="1:3" x14ac:dyDescent="0.3">
      <c r="A4014" t="s">
        <v>20</v>
      </c>
      <c r="B4014">
        <v>95</v>
      </c>
      <c r="C4014">
        <v>9029</v>
      </c>
    </row>
    <row r="4015" spans="1:3" x14ac:dyDescent="0.3">
      <c r="A4015" t="s">
        <v>21</v>
      </c>
      <c r="B4015">
        <v>58</v>
      </c>
      <c r="C4015">
        <v>9029</v>
      </c>
    </row>
    <row r="4016" spans="1:3" x14ac:dyDescent="0.3">
      <c r="A4016" t="s">
        <v>22</v>
      </c>
      <c r="B4016">
        <v>29</v>
      </c>
      <c r="C4016">
        <v>9029</v>
      </c>
    </row>
    <row r="4017" spans="1:3" x14ac:dyDescent="0.3">
      <c r="A4017" t="s">
        <v>25</v>
      </c>
      <c r="B4017" t="s">
        <v>122</v>
      </c>
      <c r="C4017">
        <v>9029</v>
      </c>
    </row>
    <row r="4018" spans="1:3" x14ac:dyDescent="0.3">
      <c r="A4018" t="s">
        <v>7</v>
      </c>
      <c r="B4018" t="s">
        <v>120</v>
      </c>
      <c r="C4018">
        <v>6606</v>
      </c>
    </row>
    <row r="4019" spans="1:3" x14ac:dyDescent="0.3">
      <c r="A4019" t="s">
        <v>17</v>
      </c>
      <c r="B4019">
        <v>964</v>
      </c>
      <c r="C4019">
        <v>6606</v>
      </c>
    </row>
    <row r="4020" spans="1:3" x14ac:dyDescent="0.3">
      <c r="A4020" t="s">
        <v>18</v>
      </c>
      <c r="B4020">
        <v>34</v>
      </c>
      <c r="C4020">
        <v>6606</v>
      </c>
    </row>
    <row r="4021" spans="1:3" x14ac:dyDescent="0.3">
      <c r="A4021" t="s">
        <v>19</v>
      </c>
      <c r="B4021">
        <v>137</v>
      </c>
      <c r="C4021">
        <v>6606</v>
      </c>
    </row>
    <row r="4022" spans="1:3" x14ac:dyDescent="0.3">
      <c r="A4022" t="s">
        <v>20</v>
      </c>
      <c r="B4022">
        <v>15</v>
      </c>
      <c r="C4022">
        <v>6606</v>
      </c>
    </row>
    <row r="4023" spans="1:3" x14ac:dyDescent="0.3">
      <c r="A4023" t="s">
        <v>21</v>
      </c>
      <c r="B4023">
        <v>0</v>
      </c>
      <c r="C4023">
        <v>6606</v>
      </c>
    </row>
    <row r="4024" spans="1:3" x14ac:dyDescent="0.3">
      <c r="A4024" t="s">
        <v>22</v>
      </c>
      <c r="B4024">
        <v>11</v>
      </c>
      <c r="C4024">
        <v>6606</v>
      </c>
    </row>
    <row r="4025" spans="1:3" x14ac:dyDescent="0.3">
      <c r="A4025" t="s">
        <v>25</v>
      </c>
      <c r="B4025" t="s">
        <v>121</v>
      </c>
      <c r="C4025">
        <v>6606</v>
      </c>
    </row>
    <row r="4026" spans="1:3" x14ac:dyDescent="0.3">
      <c r="A4026" t="s">
        <v>7</v>
      </c>
      <c r="B4026" t="s">
        <v>120</v>
      </c>
      <c r="C4026">
        <v>8925</v>
      </c>
    </row>
    <row r="4027" spans="1:3" x14ac:dyDescent="0.3">
      <c r="A4027" t="s">
        <v>17</v>
      </c>
      <c r="B4027">
        <v>512</v>
      </c>
      <c r="C4027">
        <v>8925</v>
      </c>
    </row>
    <row r="4028" spans="1:3" x14ac:dyDescent="0.3">
      <c r="A4028" t="s">
        <v>18</v>
      </c>
      <c r="B4028">
        <v>53</v>
      </c>
      <c r="C4028">
        <v>8925</v>
      </c>
    </row>
    <row r="4029" spans="1:3" x14ac:dyDescent="0.3">
      <c r="A4029" t="s">
        <v>19</v>
      </c>
      <c r="B4029">
        <v>98</v>
      </c>
      <c r="C4029">
        <v>8925</v>
      </c>
    </row>
    <row r="4030" spans="1:3" x14ac:dyDescent="0.3">
      <c r="A4030" t="s">
        <v>20</v>
      </c>
      <c r="B4030">
        <v>81</v>
      </c>
      <c r="C4030">
        <v>8925</v>
      </c>
    </row>
    <row r="4031" spans="1:3" x14ac:dyDescent="0.3">
      <c r="A4031" t="s">
        <v>21</v>
      </c>
      <c r="B4031">
        <v>179</v>
      </c>
      <c r="C4031">
        <v>8925</v>
      </c>
    </row>
    <row r="4032" spans="1:3" x14ac:dyDescent="0.3">
      <c r="A4032" t="s">
        <v>22</v>
      </c>
      <c r="B4032">
        <v>89</v>
      </c>
      <c r="C4032">
        <v>8925</v>
      </c>
    </row>
    <row r="4033" spans="1:3" x14ac:dyDescent="0.3">
      <c r="A4033" t="s">
        <v>25</v>
      </c>
      <c r="B4033" t="s">
        <v>123</v>
      </c>
      <c r="C4033">
        <v>8925</v>
      </c>
    </row>
    <row r="4034" spans="1:3" x14ac:dyDescent="0.3">
      <c r="A4034" t="s">
        <v>7</v>
      </c>
      <c r="B4034" t="s">
        <v>50</v>
      </c>
      <c r="C4034">
        <v>10092</v>
      </c>
    </row>
    <row r="4035" spans="1:3" x14ac:dyDescent="0.3">
      <c r="A4035" t="s">
        <v>17</v>
      </c>
      <c r="B4035">
        <v>1073</v>
      </c>
      <c r="C4035">
        <v>10092</v>
      </c>
    </row>
    <row r="4036" spans="1:3" x14ac:dyDescent="0.3">
      <c r="A4036" t="s">
        <v>18</v>
      </c>
      <c r="B4036">
        <v>0</v>
      </c>
      <c r="C4036">
        <v>10092</v>
      </c>
    </row>
    <row r="4037" spans="1:3" x14ac:dyDescent="0.3">
      <c r="A4037" t="s">
        <v>19</v>
      </c>
      <c r="B4037">
        <v>250</v>
      </c>
      <c r="C4037">
        <v>10092</v>
      </c>
    </row>
    <row r="4038" spans="1:3" x14ac:dyDescent="0.3">
      <c r="A4038" t="s">
        <v>20</v>
      </c>
      <c r="B4038">
        <v>153</v>
      </c>
      <c r="C4038">
        <v>10092</v>
      </c>
    </row>
    <row r="4039" spans="1:3" x14ac:dyDescent="0.3">
      <c r="A4039" t="s">
        <v>21</v>
      </c>
      <c r="B4039">
        <v>14</v>
      </c>
      <c r="C4039">
        <v>10092</v>
      </c>
    </row>
    <row r="4040" spans="1:3" x14ac:dyDescent="0.3">
      <c r="A4040" t="s">
        <v>22</v>
      </c>
      <c r="B4040">
        <v>14</v>
      </c>
      <c r="C4040">
        <v>10092</v>
      </c>
    </row>
    <row r="4041" spans="1:3" x14ac:dyDescent="0.3">
      <c r="A4041" t="s">
        <v>25</v>
      </c>
      <c r="B4041" t="s">
        <v>123</v>
      </c>
      <c r="C4041">
        <v>10092</v>
      </c>
    </row>
    <row r="4042" spans="1:3" x14ac:dyDescent="0.3">
      <c r="A4042" t="s">
        <v>7</v>
      </c>
      <c r="B4042" t="s">
        <v>120</v>
      </c>
      <c r="C4042">
        <v>1232</v>
      </c>
    </row>
    <row r="4043" spans="1:3" x14ac:dyDescent="0.3">
      <c r="A4043" t="s">
        <v>17</v>
      </c>
      <c r="B4043">
        <v>587</v>
      </c>
      <c r="C4043">
        <v>1232</v>
      </c>
    </row>
    <row r="4044" spans="1:3" x14ac:dyDescent="0.3">
      <c r="A4044" t="s">
        <v>18</v>
      </c>
      <c r="B4044">
        <v>54</v>
      </c>
      <c r="C4044">
        <v>1232</v>
      </c>
    </row>
    <row r="4045" spans="1:3" x14ac:dyDescent="0.3">
      <c r="A4045" t="s">
        <v>19</v>
      </c>
      <c r="B4045">
        <v>348</v>
      </c>
      <c r="C4045">
        <v>1232</v>
      </c>
    </row>
    <row r="4046" spans="1:3" x14ac:dyDescent="0.3">
      <c r="A4046" t="s">
        <v>20</v>
      </c>
      <c r="B4046">
        <v>71</v>
      </c>
      <c r="C4046">
        <v>1232</v>
      </c>
    </row>
    <row r="4047" spans="1:3" x14ac:dyDescent="0.3">
      <c r="A4047" t="s">
        <v>21</v>
      </c>
      <c r="B4047">
        <v>54</v>
      </c>
      <c r="C4047">
        <v>1232</v>
      </c>
    </row>
    <row r="4048" spans="1:3" x14ac:dyDescent="0.3">
      <c r="A4048" t="s">
        <v>22</v>
      </c>
      <c r="B4048">
        <v>130</v>
      </c>
      <c r="C4048">
        <v>1232</v>
      </c>
    </row>
    <row r="4049" spans="1:3" x14ac:dyDescent="0.3">
      <c r="A4049" t="s">
        <v>25</v>
      </c>
      <c r="B4049" t="s">
        <v>121</v>
      </c>
      <c r="C4049">
        <v>1232</v>
      </c>
    </row>
    <row r="4050" spans="1:3" x14ac:dyDescent="0.3">
      <c r="A4050" t="s">
        <v>7</v>
      </c>
      <c r="B4050" t="s">
        <v>120</v>
      </c>
      <c r="C4050">
        <v>2345</v>
      </c>
    </row>
    <row r="4051" spans="1:3" x14ac:dyDescent="0.3">
      <c r="A4051" t="s">
        <v>17</v>
      </c>
      <c r="B4051">
        <v>587</v>
      </c>
      <c r="C4051">
        <v>2345</v>
      </c>
    </row>
    <row r="4052" spans="1:3" x14ac:dyDescent="0.3">
      <c r="A4052" t="s">
        <v>18</v>
      </c>
      <c r="B4052">
        <v>54</v>
      </c>
      <c r="C4052">
        <v>2345</v>
      </c>
    </row>
    <row r="4053" spans="1:3" x14ac:dyDescent="0.3">
      <c r="A4053" t="s">
        <v>19</v>
      </c>
      <c r="B4053">
        <v>348</v>
      </c>
      <c r="C4053">
        <v>2345</v>
      </c>
    </row>
    <row r="4054" spans="1:3" x14ac:dyDescent="0.3">
      <c r="A4054" t="s">
        <v>20</v>
      </c>
      <c r="B4054">
        <v>71</v>
      </c>
      <c r="C4054">
        <v>2345</v>
      </c>
    </row>
    <row r="4055" spans="1:3" x14ac:dyDescent="0.3">
      <c r="A4055" t="s">
        <v>21</v>
      </c>
      <c r="B4055">
        <v>54</v>
      </c>
      <c r="C4055">
        <v>2345</v>
      </c>
    </row>
    <row r="4056" spans="1:3" x14ac:dyDescent="0.3">
      <c r="A4056" t="s">
        <v>22</v>
      </c>
      <c r="B4056">
        <v>130</v>
      </c>
      <c r="C4056">
        <v>2345</v>
      </c>
    </row>
    <row r="4057" spans="1:3" x14ac:dyDescent="0.3">
      <c r="A4057" t="s">
        <v>25</v>
      </c>
      <c r="B4057" t="s">
        <v>121</v>
      </c>
      <c r="C4057">
        <v>2345</v>
      </c>
    </row>
    <row r="4058" spans="1:3" x14ac:dyDescent="0.3">
      <c r="A4058" t="s">
        <v>7</v>
      </c>
      <c r="B4058" t="s">
        <v>120</v>
      </c>
      <c r="C4058">
        <v>9606</v>
      </c>
    </row>
    <row r="4059" spans="1:3" x14ac:dyDescent="0.3">
      <c r="A4059" t="s">
        <v>17</v>
      </c>
      <c r="B4059">
        <v>882</v>
      </c>
      <c r="C4059">
        <v>9606</v>
      </c>
    </row>
    <row r="4060" spans="1:3" x14ac:dyDescent="0.3">
      <c r="A4060" t="s">
        <v>18</v>
      </c>
      <c r="B4060">
        <v>29</v>
      </c>
      <c r="C4060">
        <v>9606</v>
      </c>
    </row>
    <row r="4061" spans="1:3" x14ac:dyDescent="0.3">
      <c r="A4061" t="s">
        <v>19</v>
      </c>
      <c r="B4061">
        <v>514</v>
      </c>
      <c r="C4061">
        <v>9606</v>
      </c>
    </row>
    <row r="4062" spans="1:3" x14ac:dyDescent="0.3">
      <c r="A4062" t="s">
        <v>20</v>
      </c>
      <c r="B4062">
        <v>38</v>
      </c>
      <c r="C4062">
        <v>9606</v>
      </c>
    </row>
    <row r="4063" spans="1:3" x14ac:dyDescent="0.3">
      <c r="A4063" t="s">
        <v>21</v>
      </c>
      <c r="B4063">
        <v>29</v>
      </c>
      <c r="C4063">
        <v>9606</v>
      </c>
    </row>
    <row r="4064" spans="1:3" x14ac:dyDescent="0.3">
      <c r="A4064" t="s">
        <v>22</v>
      </c>
      <c r="B4064">
        <v>44</v>
      </c>
      <c r="C4064">
        <v>9606</v>
      </c>
    </row>
    <row r="4065" spans="1:3" x14ac:dyDescent="0.3">
      <c r="A4065" t="s">
        <v>25</v>
      </c>
      <c r="B4065" t="s">
        <v>121</v>
      </c>
      <c r="C4065">
        <v>9606</v>
      </c>
    </row>
    <row r="4066" spans="1:3" x14ac:dyDescent="0.3">
      <c r="A4066" t="s">
        <v>7</v>
      </c>
      <c r="B4066" t="s">
        <v>50</v>
      </c>
      <c r="C4066">
        <v>8602</v>
      </c>
    </row>
    <row r="4067" spans="1:3" x14ac:dyDescent="0.3">
      <c r="A4067" t="s">
        <v>17</v>
      </c>
      <c r="B4067">
        <v>412</v>
      </c>
      <c r="C4067">
        <v>8602</v>
      </c>
    </row>
    <row r="4068" spans="1:3" x14ac:dyDescent="0.3">
      <c r="A4068" t="s">
        <v>18</v>
      </c>
      <c r="B4068">
        <v>172</v>
      </c>
      <c r="C4068">
        <v>8602</v>
      </c>
    </row>
    <row r="4069" spans="1:3" x14ac:dyDescent="0.3">
      <c r="A4069" t="s">
        <v>19</v>
      </c>
      <c r="B4069">
        <v>153</v>
      </c>
      <c r="C4069">
        <v>8602</v>
      </c>
    </row>
    <row r="4070" spans="1:3" x14ac:dyDescent="0.3">
      <c r="A4070" t="s">
        <v>20</v>
      </c>
      <c r="B4070">
        <v>150</v>
      </c>
      <c r="C4070">
        <v>8602</v>
      </c>
    </row>
    <row r="4071" spans="1:3" x14ac:dyDescent="0.3">
      <c r="A4071" t="s">
        <v>21</v>
      </c>
      <c r="B4071">
        <v>105</v>
      </c>
      <c r="C4071">
        <v>8602</v>
      </c>
    </row>
    <row r="4072" spans="1:3" x14ac:dyDescent="0.3">
      <c r="A4072" t="s">
        <v>22</v>
      </c>
      <c r="B4072">
        <v>57</v>
      </c>
      <c r="C4072">
        <v>8602</v>
      </c>
    </row>
    <row r="4073" spans="1:3" x14ac:dyDescent="0.3">
      <c r="A4073" t="s">
        <v>25</v>
      </c>
      <c r="B4073" t="s">
        <v>123</v>
      </c>
      <c r="C4073">
        <v>8602</v>
      </c>
    </row>
    <row r="4074" spans="1:3" x14ac:dyDescent="0.3">
      <c r="A4074" t="s">
        <v>7</v>
      </c>
      <c r="B4074" t="s">
        <v>120</v>
      </c>
      <c r="C4074">
        <v>8643</v>
      </c>
    </row>
    <row r="4075" spans="1:3" x14ac:dyDescent="0.3">
      <c r="A4075" t="s">
        <v>17</v>
      </c>
      <c r="B4075">
        <v>252</v>
      </c>
      <c r="C4075">
        <v>8643</v>
      </c>
    </row>
    <row r="4076" spans="1:3" x14ac:dyDescent="0.3">
      <c r="A4076" t="s">
        <v>18</v>
      </c>
      <c r="B4076">
        <v>98</v>
      </c>
      <c r="C4076">
        <v>8643</v>
      </c>
    </row>
    <row r="4077" spans="1:3" x14ac:dyDescent="0.3">
      <c r="A4077" t="s">
        <v>19</v>
      </c>
      <c r="B4077">
        <v>827</v>
      </c>
      <c r="C4077">
        <v>8643</v>
      </c>
    </row>
    <row r="4078" spans="1:3" x14ac:dyDescent="0.3">
      <c r="A4078" t="s">
        <v>20</v>
      </c>
      <c r="B4078">
        <v>219</v>
      </c>
      <c r="C4078">
        <v>8643</v>
      </c>
    </row>
    <row r="4079" spans="1:3" x14ac:dyDescent="0.3">
      <c r="A4079" t="s">
        <v>21</v>
      </c>
      <c r="B4079">
        <v>70</v>
      </c>
      <c r="C4079">
        <v>8643</v>
      </c>
    </row>
    <row r="4080" spans="1:3" x14ac:dyDescent="0.3">
      <c r="A4080" t="s">
        <v>22</v>
      </c>
      <c r="B4080">
        <v>196</v>
      </c>
      <c r="C4080">
        <v>8643</v>
      </c>
    </row>
    <row r="4081" spans="1:3" x14ac:dyDescent="0.3">
      <c r="A4081" t="s">
        <v>25</v>
      </c>
      <c r="B4081" t="s">
        <v>121</v>
      </c>
      <c r="C4081">
        <v>8643</v>
      </c>
    </row>
    <row r="4082" spans="1:3" x14ac:dyDescent="0.3">
      <c r="A4082" t="s">
        <v>7</v>
      </c>
      <c r="B4082" t="s">
        <v>50</v>
      </c>
      <c r="C4082">
        <v>5847</v>
      </c>
    </row>
    <row r="4083" spans="1:3" x14ac:dyDescent="0.3">
      <c r="A4083" t="s">
        <v>17</v>
      </c>
      <c r="B4083">
        <v>312</v>
      </c>
      <c r="C4083">
        <v>5847</v>
      </c>
    </row>
    <row r="4084" spans="1:3" x14ac:dyDescent="0.3">
      <c r="A4084" t="s">
        <v>18</v>
      </c>
      <c r="B4084">
        <v>21</v>
      </c>
      <c r="C4084">
        <v>5847</v>
      </c>
    </row>
    <row r="4085" spans="1:3" x14ac:dyDescent="0.3">
      <c r="A4085" t="s">
        <v>19</v>
      </c>
      <c r="B4085">
        <v>206</v>
      </c>
      <c r="C4085">
        <v>5847</v>
      </c>
    </row>
    <row r="4086" spans="1:3" x14ac:dyDescent="0.3">
      <c r="A4086" t="s">
        <v>20</v>
      </c>
      <c r="B4086">
        <v>102</v>
      </c>
      <c r="C4086">
        <v>5847</v>
      </c>
    </row>
    <row r="4087" spans="1:3" x14ac:dyDescent="0.3">
      <c r="A4087" t="s">
        <v>21</v>
      </c>
      <c r="B4087">
        <v>92</v>
      </c>
      <c r="C4087">
        <v>5847</v>
      </c>
    </row>
    <row r="4088" spans="1:3" x14ac:dyDescent="0.3">
      <c r="A4088" t="s">
        <v>22</v>
      </c>
      <c r="B4088">
        <v>149</v>
      </c>
      <c r="C4088">
        <v>5847</v>
      </c>
    </row>
    <row r="4089" spans="1:3" x14ac:dyDescent="0.3">
      <c r="A4089" t="s">
        <v>25</v>
      </c>
      <c r="B4089" t="s">
        <v>123</v>
      </c>
      <c r="C4089">
        <v>5847</v>
      </c>
    </row>
    <row r="4090" spans="1:3" x14ac:dyDescent="0.3">
      <c r="A4090" t="s">
        <v>7</v>
      </c>
      <c r="B4090" t="s">
        <v>50</v>
      </c>
      <c r="C4090">
        <v>4501</v>
      </c>
    </row>
    <row r="4091" spans="1:3" x14ac:dyDescent="0.3">
      <c r="A4091" t="s">
        <v>17</v>
      </c>
      <c r="B4091">
        <v>292</v>
      </c>
      <c r="C4091">
        <v>4501</v>
      </c>
    </row>
    <row r="4092" spans="1:3" x14ac:dyDescent="0.3">
      <c r="A4092" t="s">
        <v>18</v>
      </c>
      <c r="B4092">
        <v>127</v>
      </c>
      <c r="C4092">
        <v>4501</v>
      </c>
    </row>
    <row r="4093" spans="1:3" x14ac:dyDescent="0.3">
      <c r="A4093" t="s">
        <v>19</v>
      </c>
      <c r="B4093">
        <v>635</v>
      </c>
      <c r="C4093">
        <v>4501</v>
      </c>
    </row>
    <row r="4094" spans="1:3" x14ac:dyDescent="0.3">
      <c r="A4094" t="s">
        <v>20</v>
      </c>
      <c r="B4094">
        <v>132</v>
      </c>
      <c r="C4094">
        <v>4501</v>
      </c>
    </row>
    <row r="4095" spans="1:3" x14ac:dyDescent="0.3">
      <c r="A4095" t="s">
        <v>21</v>
      </c>
      <c r="B4095">
        <v>127</v>
      </c>
      <c r="C4095">
        <v>4501</v>
      </c>
    </row>
    <row r="4096" spans="1:3" x14ac:dyDescent="0.3">
      <c r="A4096" t="s">
        <v>22</v>
      </c>
      <c r="B4096">
        <v>165</v>
      </c>
      <c r="C4096">
        <v>4501</v>
      </c>
    </row>
    <row r="4097" spans="1:3" x14ac:dyDescent="0.3">
      <c r="A4097" t="s">
        <v>25</v>
      </c>
      <c r="B4097" t="s">
        <v>121</v>
      </c>
      <c r="C4097">
        <v>4501</v>
      </c>
    </row>
    <row r="4098" spans="1:3" x14ac:dyDescent="0.3">
      <c r="A4098" t="s">
        <v>7</v>
      </c>
      <c r="B4098" t="s">
        <v>50</v>
      </c>
      <c r="C4098">
        <v>3762</v>
      </c>
    </row>
    <row r="4099" spans="1:3" x14ac:dyDescent="0.3">
      <c r="A4099" t="s">
        <v>17</v>
      </c>
      <c r="B4099">
        <v>196</v>
      </c>
      <c r="C4099">
        <v>3762</v>
      </c>
    </row>
    <row r="4100" spans="1:3" x14ac:dyDescent="0.3">
      <c r="A4100" t="s">
        <v>18</v>
      </c>
      <c r="B4100">
        <v>0</v>
      </c>
      <c r="C4100">
        <v>3762</v>
      </c>
    </row>
    <row r="4101" spans="1:3" x14ac:dyDescent="0.3">
      <c r="A4101" t="s">
        <v>19</v>
      </c>
      <c r="B4101">
        <v>512</v>
      </c>
      <c r="C4101">
        <v>3762</v>
      </c>
    </row>
    <row r="4102" spans="1:3" x14ac:dyDescent="0.3">
      <c r="A4102" t="s">
        <v>20</v>
      </c>
      <c r="B4102">
        <v>33</v>
      </c>
      <c r="C4102">
        <v>3762</v>
      </c>
    </row>
    <row r="4103" spans="1:3" x14ac:dyDescent="0.3">
      <c r="A4103" t="s">
        <v>21</v>
      </c>
      <c r="B4103">
        <v>130</v>
      </c>
      <c r="C4103">
        <v>3762</v>
      </c>
    </row>
    <row r="4104" spans="1:3" x14ac:dyDescent="0.3">
      <c r="A4104" t="s">
        <v>22</v>
      </c>
      <c r="B4104">
        <v>54</v>
      </c>
      <c r="C4104">
        <v>3762</v>
      </c>
    </row>
    <row r="4105" spans="1:3" x14ac:dyDescent="0.3">
      <c r="A4105" t="s">
        <v>25</v>
      </c>
      <c r="B4105" t="s">
        <v>121</v>
      </c>
      <c r="C4105">
        <v>3762</v>
      </c>
    </row>
    <row r="4106" spans="1:3" x14ac:dyDescent="0.3">
      <c r="A4106" t="s">
        <v>7</v>
      </c>
      <c r="B4106" t="s">
        <v>120</v>
      </c>
      <c r="C4106">
        <v>8659</v>
      </c>
    </row>
    <row r="4107" spans="1:3" x14ac:dyDescent="0.3">
      <c r="A4107" t="s">
        <v>17</v>
      </c>
      <c r="B4107">
        <v>750</v>
      </c>
      <c r="C4107">
        <v>8659</v>
      </c>
    </row>
    <row r="4108" spans="1:3" x14ac:dyDescent="0.3">
      <c r="A4108" t="s">
        <v>18</v>
      </c>
      <c r="B4108">
        <v>71</v>
      </c>
      <c r="C4108">
        <v>8659</v>
      </c>
    </row>
    <row r="4109" spans="1:3" x14ac:dyDescent="0.3">
      <c r="A4109" t="s">
        <v>19</v>
      </c>
      <c r="B4109">
        <v>174</v>
      </c>
      <c r="C4109">
        <v>8659</v>
      </c>
    </row>
    <row r="4110" spans="1:3" x14ac:dyDescent="0.3">
      <c r="A4110" t="s">
        <v>20</v>
      </c>
      <c r="B4110">
        <v>13</v>
      </c>
      <c r="C4110">
        <v>8659</v>
      </c>
    </row>
    <row r="4111" spans="1:3" x14ac:dyDescent="0.3">
      <c r="A4111" t="s">
        <v>21</v>
      </c>
      <c r="B4111">
        <v>10</v>
      </c>
      <c r="C4111">
        <v>8659</v>
      </c>
    </row>
    <row r="4112" spans="1:3" x14ac:dyDescent="0.3">
      <c r="A4112" t="s">
        <v>22</v>
      </c>
      <c r="B4112">
        <v>20</v>
      </c>
      <c r="C4112">
        <v>8659</v>
      </c>
    </row>
    <row r="4113" spans="1:3" x14ac:dyDescent="0.3">
      <c r="A4113" t="s">
        <v>25</v>
      </c>
      <c r="B4113" t="s">
        <v>121</v>
      </c>
      <c r="C4113">
        <v>8659</v>
      </c>
    </row>
    <row r="4114" spans="1:3" x14ac:dyDescent="0.3">
      <c r="A4114" t="s">
        <v>7</v>
      </c>
      <c r="B4114" t="s">
        <v>50</v>
      </c>
      <c r="C4114">
        <v>9185</v>
      </c>
    </row>
    <row r="4115" spans="1:3" x14ac:dyDescent="0.3">
      <c r="A4115" t="s">
        <v>17</v>
      </c>
      <c r="B4115">
        <v>452</v>
      </c>
      <c r="C4115">
        <v>9185</v>
      </c>
    </row>
    <row r="4116" spans="1:3" x14ac:dyDescent="0.3">
      <c r="A4116" t="s">
        <v>18</v>
      </c>
      <c r="B4116">
        <v>20</v>
      </c>
      <c r="C4116">
        <v>9185</v>
      </c>
    </row>
    <row r="4117" spans="1:3" x14ac:dyDescent="0.3">
      <c r="A4117" t="s">
        <v>19</v>
      </c>
      <c r="B4117">
        <v>514</v>
      </c>
      <c r="C4117">
        <v>9185</v>
      </c>
    </row>
    <row r="4118" spans="1:3" x14ac:dyDescent="0.3">
      <c r="A4118" t="s">
        <v>20</v>
      </c>
      <c r="B4118">
        <v>13</v>
      </c>
      <c r="C4118">
        <v>9185</v>
      </c>
    </row>
    <row r="4119" spans="1:3" x14ac:dyDescent="0.3">
      <c r="A4119" t="s">
        <v>21</v>
      </c>
      <c r="B4119">
        <v>30</v>
      </c>
      <c r="C4119">
        <v>9185</v>
      </c>
    </row>
    <row r="4120" spans="1:3" x14ac:dyDescent="0.3">
      <c r="A4120" t="s">
        <v>22</v>
      </c>
      <c r="B4120">
        <v>0</v>
      </c>
      <c r="C4120">
        <v>9185</v>
      </c>
    </row>
    <row r="4121" spans="1:3" x14ac:dyDescent="0.3">
      <c r="A4121" t="s">
        <v>25</v>
      </c>
      <c r="B4121" t="s">
        <v>121</v>
      </c>
      <c r="C4121">
        <v>9185</v>
      </c>
    </row>
    <row r="4122" spans="1:3" x14ac:dyDescent="0.3">
      <c r="A4122" t="s">
        <v>7</v>
      </c>
      <c r="B4122" t="s">
        <v>120</v>
      </c>
      <c r="C4122">
        <v>10711</v>
      </c>
    </row>
    <row r="4123" spans="1:3" x14ac:dyDescent="0.3">
      <c r="A4123" t="s">
        <v>17</v>
      </c>
      <c r="B4123">
        <v>217</v>
      </c>
      <c r="C4123">
        <v>10711</v>
      </c>
    </row>
    <row r="4124" spans="1:3" x14ac:dyDescent="0.3">
      <c r="A4124" t="s">
        <v>18</v>
      </c>
      <c r="B4124">
        <v>77</v>
      </c>
      <c r="C4124">
        <v>10711</v>
      </c>
    </row>
    <row r="4125" spans="1:3" x14ac:dyDescent="0.3">
      <c r="A4125" t="s">
        <v>19</v>
      </c>
      <c r="B4125">
        <v>373</v>
      </c>
      <c r="C4125">
        <v>10711</v>
      </c>
    </row>
    <row r="4126" spans="1:3" x14ac:dyDescent="0.3">
      <c r="A4126" t="s">
        <v>20</v>
      </c>
      <c r="B4126">
        <v>111</v>
      </c>
      <c r="C4126">
        <v>10711</v>
      </c>
    </row>
    <row r="4127" spans="1:3" x14ac:dyDescent="0.3">
      <c r="A4127" t="s">
        <v>21</v>
      </c>
      <c r="B4127">
        <v>23</v>
      </c>
      <c r="C4127">
        <v>10711</v>
      </c>
    </row>
    <row r="4128" spans="1:3" x14ac:dyDescent="0.3">
      <c r="A4128" t="s">
        <v>22</v>
      </c>
      <c r="B4128">
        <v>93</v>
      </c>
      <c r="C4128">
        <v>10711</v>
      </c>
    </row>
    <row r="4129" spans="1:3" x14ac:dyDescent="0.3">
      <c r="A4129" t="s">
        <v>25</v>
      </c>
      <c r="B4129" t="s">
        <v>121</v>
      </c>
      <c r="C4129">
        <v>10711</v>
      </c>
    </row>
    <row r="4130" spans="1:3" x14ac:dyDescent="0.3">
      <c r="A4130" t="s">
        <v>7</v>
      </c>
      <c r="B4130" t="s">
        <v>50</v>
      </c>
      <c r="C4130">
        <v>1743</v>
      </c>
    </row>
    <row r="4131" spans="1:3" x14ac:dyDescent="0.3">
      <c r="A4131" t="s">
        <v>17</v>
      </c>
      <c r="B4131">
        <v>273</v>
      </c>
      <c r="C4131">
        <v>1743</v>
      </c>
    </row>
    <row r="4132" spans="1:3" x14ac:dyDescent="0.3">
      <c r="A4132" t="s">
        <v>18</v>
      </c>
      <c r="B4132">
        <v>86</v>
      </c>
      <c r="C4132">
        <v>1743</v>
      </c>
    </row>
    <row r="4133" spans="1:3" x14ac:dyDescent="0.3">
      <c r="A4133" t="s">
        <v>19</v>
      </c>
      <c r="B4133">
        <v>208</v>
      </c>
      <c r="C4133">
        <v>1743</v>
      </c>
    </row>
    <row r="4134" spans="1:3" x14ac:dyDescent="0.3">
      <c r="A4134" t="s">
        <v>20</v>
      </c>
      <c r="B4134">
        <v>177</v>
      </c>
      <c r="C4134">
        <v>1743</v>
      </c>
    </row>
    <row r="4135" spans="1:3" x14ac:dyDescent="0.3">
      <c r="A4135" t="s">
        <v>21</v>
      </c>
      <c r="B4135">
        <v>14</v>
      </c>
      <c r="C4135">
        <v>1743</v>
      </c>
    </row>
    <row r="4136" spans="1:3" x14ac:dyDescent="0.3">
      <c r="A4136" t="s">
        <v>22</v>
      </c>
      <c r="B4136">
        <v>43</v>
      </c>
      <c r="C4136">
        <v>1743</v>
      </c>
    </row>
    <row r="4137" spans="1:3" x14ac:dyDescent="0.3">
      <c r="A4137" t="s">
        <v>25</v>
      </c>
      <c r="B4137" t="s">
        <v>122</v>
      </c>
      <c r="C4137">
        <v>1743</v>
      </c>
    </row>
    <row r="4138" spans="1:3" x14ac:dyDescent="0.3">
      <c r="A4138" t="s">
        <v>7</v>
      </c>
      <c r="B4138" t="s">
        <v>120</v>
      </c>
      <c r="C4138">
        <v>1570</v>
      </c>
    </row>
    <row r="4139" spans="1:3" x14ac:dyDescent="0.3">
      <c r="A4139" t="s">
        <v>17</v>
      </c>
      <c r="B4139">
        <v>664</v>
      </c>
      <c r="C4139">
        <v>1570</v>
      </c>
    </row>
    <row r="4140" spans="1:3" x14ac:dyDescent="0.3">
      <c r="A4140" t="s">
        <v>18</v>
      </c>
      <c r="B4140">
        <v>9</v>
      </c>
      <c r="C4140">
        <v>1570</v>
      </c>
    </row>
    <row r="4141" spans="1:3" x14ac:dyDescent="0.3">
      <c r="A4141" t="s">
        <v>19</v>
      </c>
      <c r="B4141">
        <v>240</v>
      </c>
      <c r="C4141">
        <v>1570</v>
      </c>
    </row>
    <row r="4142" spans="1:3" x14ac:dyDescent="0.3">
      <c r="A4142" t="s">
        <v>20</v>
      </c>
      <c r="B4142">
        <v>50</v>
      </c>
      <c r="C4142">
        <v>1570</v>
      </c>
    </row>
    <row r="4143" spans="1:3" x14ac:dyDescent="0.3">
      <c r="A4143" t="s">
        <v>21</v>
      </c>
      <c r="B4143">
        <v>19</v>
      </c>
      <c r="C4143">
        <v>1570</v>
      </c>
    </row>
    <row r="4144" spans="1:3" x14ac:dyDescent="0.3">
      <c r="A4144" t="s">
        <v>22</v>
      </c>
      <c r="B4144">
        <v>57</v>
      </c>
      <c r="C4144">
        <v>1570</v>
      </c>
    </row>
    <row r="4145" spans="1:3" x14ac:dyDescent="0.3">
      <c r="A4145" t="s">
        <v>25</v>
      </c>
      <c r="B4145" t="s">
        <v>123</v>
      </c>
      <c r="C4145">
        <v>1570</v>
      </c>
    </row>
    <row r="4146" spans="1:3" x14ac:dyDescent="0.3">
      <c r="A4146" t="s">
        <v>7</v>
      </c>
      <c r="B4146" t="s">
        <v>50</v>
      </c>
      <c r="C4146">
        <v>1184</v>
      </c>
    </row>
    <row r="4147" spans="1:3" x14ac:dyDescent="0.3">
      <c r="A4147" t="s">
        <v>17</v>
      </c>
      <c r="B4147">
        <v>554</v>
      </c>
      <c r="C4147">
        <v>1184</v>
      </c>
    </row>
    <row r="4148" spans="1:3" x14ac:dyDescent="0.3">
      <c r="A4148" t="s">
        <v>18</v>
      </c>
      <c r="B4148">
        <v>41</v>
      </c>
      <c r="C4148">
        <v>1184</v>
      </c>
    </row>
    <row r="4149" spans="1:3" x14ac:dyDescent="0.3">
      <c r="A4149" t="s">
        <v>19</v>
      </c>
      <c r="B4149">
        <v>215</v>
      </c>
      <c r="C4149">
        <v>1184</v>
      </c>
    </row>
    <row r="4150" spans="1:3" x14ac:dyDescent="0.3">
      <c r="A4150" t="s">
        <v>20</v>
      </c>
      <c r="B4150">
        <v>11</v>
      </c>
      <c r="C4150">
        <v>1184</v>
      </c>
    </row>
    <row r="4151" spans="1:3" x14ac:dyDescent="0.3">
      <c r="A4151" t="s">
        <v>21</v>
      </c>
      <c r="B4151">
        <v>0</v>
      </c>
      <c r="C4151">
        <v>1184</v>
      </c>
    </row>
    <row r="4152" spans="1:3" x14ac:dyDescent="0.3">
      <c r="A4152" t="s">
        <v>22</v>
      </c>
      <c r="B4152">
        <v>24</v>
      </c>
      <c r="C4152">
        <v>1184</v>
      </c>
    </row>
    <row r="4153" spans="1:3" x14ac:dyDescent="0.3">
      <c r="A4153" t="s">
        <v>25</v>
      </c>
      <c r="B4153" t="s">
        <v>123</v>
      </c>
      <c r="C4153">
        <v>1184</v>
      </c>
    </row>
    <row r="4154" spans="1:3" x14ac:dyDescent="0.3">
      <c r="A4154" t="s">
        <v>7</v>
      </c>
      <c r="B4154" t="s">
        <v>120</v>
      </c>
      <c r="C4154">
        <v>6999</v>
      </c>
    </row>
    <row r="4155" spans="1:3" x14ac:dyDescent="0.3">
      <c r="A4155" t="s">
        <v>17</v>
      </c>
      <c r="B4155">
        <v>656</v>
      </c>
      <c r="C4155">
        <v>6999</v>
      </c>
    </row>
    <row r="4156" spans="1:3" x14ac:dyDescent="0.3">
      <c r="A4156" t="s">
        <v>18</v>
      </c>
      <c r="B4156">
        <v>16</v>
      </c>
      <c r="C4156">
        <v>6999</v>
      </c>
    </row>
    <row r="4157" spans="1:3" x14ac:dyDescent="0.3">
      <c r="A4157" t="s">
        <v>19</v>
      </c>
      <c r="B4157">
        <v>106</v>
      </c>
      <c r="C4157">
        <v>6999</v>
      </c>
    </row>
    <row r="4158" spans="1:3" x14ac:dyDescent="0.3">
      <c r="A4158" t="s">
        <v>20</v>
      </c>
      <c r="B4158">
        <v>32</v>
      </c>
      <c r="C4158">
        <v>6999</v>
      </c>
    </row>
    <row r="4159" spans="1:3" x14ac:dyDescent="0.3">
      <c r="A4159" t="s">
        <v>21</v>
      </c>
      <c r="B4159">
        <v>16</v>
      </c>
      <c r="C4159">
        <v>6999</v>
      </c>
    </row>
    <row r="4160" spans="1:3" x14ac:dyDescent="0.3">
      <c r="A4160" t="s">
        <v>22</v>
      </c>
      <c r="B4160">
        <v>8</v>
      </c>
      <c r="C4160">
        <v>6999</v>
      </c>
    </row>
    <row r="4161" spans="1:3" x14ac:dyDescent="0.3">
      <c r="A4161" t="s">
        <v>25</v>
      </c>
      <c r="B4161" t="s">
        <v>123</v>
      </c>
      <c r="C4161">
        <v>6999</v>
      </c>
    </row>
    <row r="4162" spans="1:3" x14ac:dyDescent="0.3">
      <c r="A4162" t="s">
        <v>7</v>
      </c>
      <c r="B4162" t="s">
        <v>50</v>
      </c>
      <c r="C4162">
        <v>3834</v>
      </c>
    </row>
    <row r="4163" spans="1:3" x14ac:dyDescent="0.3">
      <c r="A4163" t="s">
        <v>17</v>
      </c>
      <c r="B4163">
        <v>231</v>
      </c>
      <c r="C4163">
        <v>3834</v>
      </c>
    </row>
    <row r="4164" spans="1:3" x14ac:dyDescent="0.3">
      <c r="A4164" t="s">
        <v>18</v>
      </c>
      <c r="B4164">
        <v>161</v>
      </c>
      <c r="C4164">
        <v>3834</v>
      </c>
    </row>
    <row r="4165" spans="1:3" x14ac:dyDescent="0.3">
      <c r="A4165" t="s">
        <v>19</v>
      </c>
      <c r="B4165">
        <v>215</v>
      </c>
      <c r="C4165">
        <v>3834</v>
      </c>
    </row>
    <row r="4166" spans="1:3" x14ac:dyDescent="0.3">
      <c r="A4166" t="s">
        <v>20</v>
      </c>
      <c r="B4166">
        <v>171</v>
      </c>
      <c r="C4166">
        <v>3834</v>
      </c>
    </row>
    <row r="4167" spans="1:3" x14ac:dyDescent="0.3">
      <c r="A4167" t="s">
        <v>21</v>
      </c>
      <c r="B4167">
        <v>30</v>
      </c>
      <c r="C4167">
        <v>3834</v>
      </c>
    </row>
    <row r="4168" spans="1:3" x14ac:dyDescent="0.3">
      <c r="A4168" t="s">
        <v>22</v>
      </c>
      <c r="B4168">
        <v>53</v>
      </c>
      <c r="C4168">
        <v>3834</v>
      </c>
    </row>
    <row r="4169" spans="1:3" x14ac:dyDescent="0.3">
      <c r="A4169" t="s">
        <v>25</v>
      </c>
      <c r="B4169" t="s">
        <v>123</v>
      </c>
      <c r="C4169">
        <v>3834</v>
      </c>
    </row>
    <row r="4170" spans="1:3" x14ac:dyDescent="0.3">
      <c r="A4170" t="s">
        <v>7</v>
      </c>
      <c r="B4170" t="s">
        <v>120</v>
      </c>
      <c r="C4170">
        <v>2254</v>
      </c>
    </row>
    <row r="4171" spans="1:3" x14ac:dyDescent="0.3">
      <c r="A4171" t="s">
        <v>17</v>
      </c>
      <c r="B4171">
        <v>627</v>
      </c>
      <c r="C4171">
        <v>2254</v>
      </c>
    </row>
    <row r="4172" spans="1:3" x14ac:dyDescent="0.3">
      <c r="A4172" t="s">
        <v>18</v>
      </c>
      <c r="B4172">
        <v>120</v>
      </c>
      <c r="C4172">
        <v>2254</v>
      </c>
    </row>
    <row r="4173" spans="1:3" x14ac:dyDescent="0.3">
      <c r="A4173" t="s">
        <v>19</v>
      </c>
      <c r="B4173">
        <v>414</v>
      </c>
      <c r="C4173">
        <v>2254</v>
      </c>
    </row>
    <row r="4174" spans="1:3" x14ac:dyDescent="0.3">
      <c r="A4174" t="s">
        <v>20</v>
      </c>
      <c r="B4174">
        <v>121</v>
      </c>
      <c r="C4174">
        <v>2254</v>
      </c>
    </row>
    <row r="4175" spans="1:3" x14ac:dyDescent="0.3">
      <c r="A4175" t="s">
        <v>21</v>
      </c>
      <c r="B4175">
        <v>80</v>
      </c>
      <c r="C4175">
        <v>2254</v>
      </c>
    </row>
    <row r="4176" spans="1:3" x14ac:dyDescent="0.3">
      <c r="A4176" t="s">
        <v>22</v>
      </c>
      <c r="B4176">
        <v>93</v>
      </c>
      <c r="C4176">
        <v>2254</v>
      </c>
    </row>
    <row r="4177" spans="1:3" x14ac:dyDescent="0.3">
      <c r="A4177" t="s">
        <v>25</v>
      </c>
      <c r="B4177" t="s">
        <v>123</v>
      </c>
      <c r="C4177">
        <v>2254</v>
      </c>
    </row>
    <row r="4178" spans="1:3" x14ac:dyDescent="0.3">
      <c r="A4178" t="s">
        <v>7</v>
      </c>
      <c r="B4178" t="s">
        <v>120</v>
      </c>
      <c r="C4178">
        <v>454</v>
      </c>
    </row>
    <row r="4179" spans="1:3" x14ac:dyDescent="0.3">
      <c r="A4179" t="s">
        <v>17</v>
      </c>
      <c r="B4179">
        <v>824</v>
      </c>
      <c r="C4179">
        <v>454</v>
      </c>
    </row>
    <row r="4180" spans="1:3" x14ac:dyDescent="0.3">
      <c r="A4180" t="s">
        <v>18</v>
      </c>
      <c r="B4180">
        <v>32</v>
      </c>
      <c r="C4180">
        <v>454</v>
      </c>
    </row>
    <row r="4181" spans="1:3" x14ac:dyDescent="0.3">
      <c r="A4181" t="s">
        <v>19</v>
      </c>
      <c r="B4181">
        <v>162</v>
      </c>
      <c r="C4181">
        <v>454</v>
      </c>
    </row>
    <row r="4182" spans="1:3" x14ac:dyDescent="0.3">
      <c r="A4182" t="s">
        <v>20</v>
      </c>
      <c r="B4182">
        <v>42</v>
      </c>
      <c r="C4182">
        <v>454</v>
      </c>
    </row>
    <row r="4183" spans="1:3" x14ac:dyDescent="0.3">
      <c r="A4183" t="s">
        <v>21</v>
      </c>
      <c r="B4183">
        <v>32</v>
      </c>
      <c r="C4183">
        <v>454</v>
      </c>
    </row>
    <row r="4184" spans="1:3" x14ac:dyDescent="0.3">
      <c r="A4184" t="s">
        <v>22</v>
      </c>
      <c r="B4184">
        <v>43</v>
      </c>
      <c r="C4184">
        <v>454</v>
      </c>
    </row>
    <row r="4185" spans="1:3" x14ac:dyDescent="0.3">
      <c r="A4185" t="s">
        <v>25</v>
      </c>
      <c r="B4185" t="s">
        <v>123</v>
      </c>
      <c r="C4185">
        <v>454</v>
      </c>
    </row>
    <row r="4186" spans="1:3" x14ac:dyDescent="0.3">
      <c r="A4186" t="s">
        <v>7</v>
      </c>
      <c r="B4186" t="s">
        <v>120</v>
      </c>
      <c r="C4186">
        <v>7279</v>
      </c>
    </row>
    <row r="4187" spans="1:3" x14ac:dyDescent="0.3">
      <c r="A4187" t="s">
        <v>17</v>
      </c>
      <c r="B4187">
        <v>260</v>
      </c>
      <c r="C4187">
        <v>7279</v>
      </c>
    </row>
    <row r="4188" spans="1:3" x14ac:dyDescent="0.3">
      <c r="A4188" t="s">
        <v>18</v>
      </c>
      <c r="B4188">
        <v>86</v>
      </c>
      <c r="C4188">
        <v>7279</v>
      </c>
    </row>
    <row r="4189" spans="1:3" x14ac:dyDescent="0.3">
      <c r="A4189" t="s">
        <v>19</v>
      </c>
      <c r="B4189">
        <v>559</v>
      </c>
      <c r="C4189">
        <v>7279</v>
      </c>
    </row>
    <row r="4190" spans="1:3" x14ac:dyDescent="0.3">
      <c r="A4190" t="s">
        <v>20</v>
      </c>
      <c r="B4190">
        <v>63</v>
      </c>
      <c r="C4190">
        <v>7279</v>
      </c>
    </row>
    <row r="4191" spans="1:3" x14ac:dyDescent="0.3">
      <c r="A4191" t="s">
        <v>21</v>
      </c>
      <c r="B4191">
        <v>9</v>
      </c>
      <c r="C4191">
        <v>7279</v>
      </c>
    </row>
    <row r="4192" spans="1:3" x14ac:dyDescent="0.3">
      <c r="A4192" t="s">
        <v>22</v>
      </c>
      <c r="B4192">
        <v>67</v>
      </c>
      <c r="C4192">
        <v>7279</v>
      </c>
    </row>
    <row r="4193" spans="1:3" x14ac:dyDescent="0.3">
      <c r="A4193" t="s">
        <v>25</v>
      </c>
      <c r="B4193" t="s">
        <v>121</v>
      </c>
      <c r="C4193">
        <v>7279</v>
      </c>
    </row>
    <row r="4194" spans="1:3" x14ac:dyDescent="0.3">
      <c r="A4194" t="s">
        <v>7</v>
      </c>
      <c r="B4194" t="s">
        <v>120</v>
      </c>
      <c r="C4194">
        <v>1927</v>
      </c>
    </row>
    <row r="4195" spans="1:3" x14ac:dyDescent="0.3">
      <c r="A4195" t="s">
        <v>17</v>
      </c>
      <c r="B4195">
        <v>399</v>
      </c>
      <c r="C4195">
        <v>1927</v>
      </c>
    </row>
    <row r="4196" spans="1:3" x14ac:dyDescent="0.3">
      <c r="A4196" t="s">
        <v>18</v>
      </c>
      <c r="B4196">
        <v>27</v>
      </c>
      <c r="C4196">
        <v>1927</v>
      </c>
    </row>
    <row r="4197" spans="1:3" x14ac:dyDescent="0.3">
      <c r="A4197" t="s">
        <v>19</v>
      </c>
      <c r="B4197">
        <v>159</v>
      </c>
      <c r="C4197">
        <v>1927</v>
      </c>
    </row>
    <row r="4198" spans="1:3" x14ac:dyDescent="0.3">
      <c r="A4198" t="s">
        <v>20</v>
      </c>
      <c r="B4198">
        <v>58</v>
      </c>
      <c r="C4198">
        <v>1927</v>
      </c>
    </row>
    <row r="4199" spans="1:3" x14ac:dyDescent="0.3">
      <c r="A4199" t="s">
        <v>21</v>
      </c>
      <c r="B4199">
        <v>8</v>
      </c>
      <c r="C4199">
        <v>1927</v>
      </c>
    </row>
    <row r="4200" spans="1:3" x14ac:dyDescent="0.3">
      <c r="A4200" t="s">
        <v>22</v>
      </c>
      <c r="B4200">
        <v>39</v>
      </c>
      <c r="C4200">
        <v>1927</v>
      </c>
    </row>
    <row r="4201" spans="1:3" x14ac:dyDescent="0.3">
      <c r="A4201" t="s">
        <v>25</v>
      </c>
      <c r="B4201" t="s">
        <v>121</v>
      </c>
      <c r="C4201">
        <v>1927</v>
      </c>
    </row>
    <row r="4202" spans="1:3" x14ac:dyDescent="0.3">
      <c r="A4202" t="s">
        <v>7</v>
      </c>
      <c r="B4202" t="s">
        <v>120</v>
      </c>
      <c r="C4202">
        <v>618</v>
      </c>
    </row>
    <row r="4203" spans="1:3" x14ac:dyDescent="0.3">
      <c r="A4203" t="s">
        <v>17</v>
      </c>
      <c r="B4203">
        <v>422</v>
      </c>
      <c r="C4203">
        <v>618</v>
      </c>
    </row>
    <row r="4204" spans="1:3" x14ac:dyDescent="0.3">
      <c r="A4204" t="s">
        <v>18</v>
      </c>
      <c r="B4204">
        <v>7</v>
      </c>
      <c r="C4204">
        <v>618</v>
      </c>
    </row>
    <row r="4205" spans="1:3" x14ac:dyDescent="0.3">
      <c r="A4205" t="s">
        <v>19</v>
      </c>
      <c r="B4205">
        <v>238</v>
      </c>
      <c r="C4205">
        <v>618</v>
      </c>
    </row>
    <row r="4206" spans="1:3" x14ac:dyDescent="0.3">
      <c r="A4206" t="s">
        <v>20</v>
      </c>
      <c r="B4206">
        <v>69</v>
      </c>
      <c r="C4206">
        <v>618</v>
      </c>
    </row>
    <row r="4207" spans="1:3" x14ac:dyDescent="0.3">
      <c r="A4207" t="s">
        <v>21</v>
      </c>
      <c r="B4207">
        <v>46</v>
      </c>
      <c r="C4207">
        <v>618</v>
      </c>
    </row>
    <row r="4208" spans="1:3" x14ac:dyDescent="0.3">
      <c r="A4208" t="s">
        <v>22</v>
      </c>
      <c r="B4208">
        <v>15</v>
      </c>
      <c r="C4208">
        <v>618</v>
      </c>
    </row>
    <row r="4209" spans="1:3" x14ac:dyDescent="0.3">
      <c r="A4209" t="s">
        <v>25</v>
      </c>
      <c r="B4209" t="s">
        <v>123</v>
      </c>
      <c r="C4209">
        <v>618</v>
      </c>
    </row>
    <row r="4210" spans="1:3" x14ac:dyDescent="0.3">
      <c r="A4210" t="s">
        <v>7</v>
      </c>
      <c r="B4210" t="s">
        <v>120</v>
      </c>
      <c r="C4210">
        <v>10240</v>
      </c>
    </row>
    <row r="4211" spans="1:3" x14ac:dyDescent="0.3">
      <c r="A4211" t="s">
        <v>17</v>
      </c>
      <c r="B4211">
        <v>997</v>
      </c>
      <c r="C4211">
        <v>10240</v>
      </c>
    </row>
    <row r="4212" spans="1:3" x14ac:dyDescent="0.3">
      <c r="A4212" t="s">
        <v>18</v>
      </c>
      <c r="B4212">
        <v>26</v>
      </c>
      <c r="C4212">
        <v>10240</v>
      </c>
    </row>
    <row r="4213" spans="1:3" x14ac:dyDescent="0.3">
      <c r="A4213" t="s">
        <v>19</v>
      </c>
      <c r="B4213">
        <v>269</v>
      </c>
      <c r="C4213">
        <v>10240</v>
      </c>
    </row>
    <row r="4214" spans="1:3" x14ac:dyDescent="0.3">
      <c r="A4214" t="s">
        <v>20</v>
      </c>
      <c r="B4214">
        <v>34</v>
      </c>
      <c r="C4214">
        <v>10240</v>
      </c>
    </row>
    <row r="4215" spans="1:3" x14ac:dyDescent="0.3">
      <c r="A4215" t="s">
        <v>21</v>
      </c>
      <c r="B4215">
        <v>13</v>
      </c>
      <c r="C4215">
        <v>10240</v>
      </c>
    </row>
    <row r="4216" spans="1:3" x14ac:dyDescent="0.3">
      <c r="A4216" t="s">
        <v>22</v>
      </c>
      <c r="B4216">
        <v>42</v>
      </c>
      <c r="C4216">
        <v>10240</v>
      </c>
    </row>
    <row r="4217" spans="1:3" x14ac:dyDescent="0.3">
      <c r="A4217" t="s">
        <v>25</v>
      </c>
      <c r="B4217" t="s">
        <v>123</v>
      </c>
      <c r="C4217">
        <v>10240</v>
      </c>
    </row>
    <row r="4218" spans="1:3" x14ac:dyDescent="0.3">
      <c r="A4218" t="s">
        <v>7</v>
      </c>
      <c r="B4218" t="s">
        <v>120</v>
      </c>
      <c r="C4218">
        <v>3463</v>
      </c>
    </row>
    <row r="4219" spans="1:3" x14ac:dyDescent="0.3">
      <c r="A4219" t="s">
        <v>17</v>
      </c>
      <c r="B4219">
        <v>674</v>
      </c>
      <c r="C4219">
        <v>3463</v>
      </c>
    </row>
    <row r="4220" spans="1:3" x14ac:dyDescent="0.3">
      <c r="A4220" t="s">
        <v>18</v>
      </c>
      <c r="B4220">
        <v>62</v>
      </c>
      <c r="C4220">
        <v>3463</v>
      </c>
    </row>
    <row r="4221" spans="1:3" x14ac:dyDescent="0.3">
      <c r="A4221" t="s">
        <v>19</v>
      </c>
      <c r="B4221">
        <v>134</v>
      </c>
      <c r="C4221">
        <v>3463</v>
      </c>
    </row>
    <row r="4222" spans="1:3" x14ac:dyDescent="0.3">
      <c r="A4222" t="s">
        <v>20</v>
      </c>
      <c r="B4222">
        <v>0</v>
      </c>
      <c r="C4222">
        <v>3463</v>
      </c>
    </row>
    <row r="4223" spans="1:3" x14ac:dyDescent="0.3">
      <c r="A4223" t="s">
        <v>21</v>
      </c>
      <c r="B4223">
        <v>26</v>
      </c>
      <c r="C4223">
        <v>3463</v>
      </c>
    </row>
    <row r="4224" spans="1:3" x14ac:dyDescent="0.3">
      <c r="A4224" t="s">
        <v>22</v>
      </c>
      <c r="B4224">
        <v>8</v>
      </c>
      <c r="C4224">
        <v>3463</v>
      </c>
    </row>
    <row r="4225" spans="1:3" x14ac:dyDescent="0.3">
      <c r="A4225" t="s">
        <v>25</v>
      </c>
      <c r="B4225" t="s">
        <v>123</v>
      </c>
      <c r="C4225">
        <v>3463</v>
      </c>
    </row>
    <row r="4226" spans="1:3" x14ac:dyDescent="0.3">
      <c r="A4226" t="s">
        <v>7</v>
      </c>
      <c r="B4226" t="s">
        <v>50</v>
      </c>
      <c r="C4226">
        <v>2379</v>
      </c>
    </row>
    <row r="4227" spans="1:3" x14ac:dyDescent="0.3">
      <c r="A4227" t="s">
        <v>17</v>
      </c>
      <c r="B4227">
        <v>778</v>
      </c>
      <c r="C4227">
        <v>2379</v>
      </c>
    </row>
    <row r="4228" spans="1:3" x14ac:dyDescent="0.3">
      <c r="A4228" t="s">
        <v>18</v>
      </c>
      <c r="B4228">
        <v>44</v>
      </c>
      <c r="C4228">
        <v>2379</v>
      </c>
    </row>
    <row r="4229" spans="1:3" x14ac:dyDescent="0.3">
      <c r="A4229" t="s">
        <v>19</v>
      </c>
      <c r="B4229">
        <v>499</v>
      </c>
      <c r="C4229">
        <v>2379</v>
      </c>
    </row>
    <row r="4230" spans="1:3" x14ac:dyDescent="0.3">
      <c r="A4230" t="s">
        <v>20</v>
      </c>
      <c r="B4230">
        <v>95</v>
      </c>
      <c r="C4230">
        <v>2379</v>
      </c>
    </row>
    <row r="4231" spans="1:3" x14ac:dyDescent="0.3">
      <c r="A4231" t="s">
        <v>21</v>
      </c>
      <c r="B4231">
        <v>73</v>
      </c>
      <c r="C4231">
        <v>2379</v>
      </c>
    </row>
    <row r="4232" spans="1:3" x14ac:dyDescent="0.3">
      <c r="A4232" t="s">
        <v>22</v>
      </c>
      <c r="B4232">
        <v>146</v>
      </c>
      <c r="C4232">
        <v>2379</v>
      </c>
    </row>
    <row r="4233" spans="1:3" x14ac:dyDescent="0.3">
      <c r="A4233" t="s">
        <v>25</v>
      </c>
      <c r="B4233" t="s">
        <v>121</v>
      </c>
      <c r="C4233">
        <v>2379</v>
      </c>
    </row>
    <row r="4234" spans="1:3" x14ac:dyDescent="0.3">
      <c r="A4234" t="s">
        <v>7</v>
      </c>
      <c r="B4234" t="s">
        <v>50</v>
      </c>
      <c r="C4234">
        <v>9362</v>
      </c>
    </row>
    <row r="4235" spans="1:3" x14ac:dyDescent="0.3">
      <c r="A4235" t="s">
        <v>17</v>
      </c>
      <c r="B4235">
        <v>492</v>
      </c>
      <c r="C4235">
        <v>9362</v>
      </c>
    </row>
    <row r="4236" spans="1:3" x14ac:dyDescent="0.3">
      <c r="A4236" t="s">
        <v>18</v>
      </c>
      <c r="B4236">
        <v>5</v>
      </c>
      <c r="C4236">
        <v>9362</v>
      </c>
    </row>
    <row r="4237" spans="1:3" x14ac:dyDescent="0.3">
      <c r="A4237" t="s">
        <v>19</v>
      </c>
      <c r="B4237">
        <v>32</v>
      </c>
      <c r="C4237">
        <v>9362</v>
      </c>
    </row>
    <row r="4238" spans="1:3" x14ac:dyDescent="0.3">
      <c r="A4238" t="s">
        <v>20</v>
      </c>
      <c r="B4238">
        <v>13</v>
      </c>
      <c r="C4238">
        <v>9362</v>
      </c>
    </row>
    <row r="4239" spans="1:3" x14ac:dyDescent="0.3">
      <c r="A4239" t="s">
        <v>21</v>
      </c>
      <c r="B4239">
        <v>5</v>
      </c>
      <c r="C4239">
        <v>9362</v>
      </c>
    </row>
    <row r="4240" spans="1:3" x14ac:dyDescent="0.3">
      <c r="A4240" t="s">
        <v>22</v>
      </c>
      <c r="B4240">
        <v>21</v>
      </c>
      <c r="C4240">
        <v>9362</v>
      </c>
    </row>
    <row r="4241" spans="1:3" x14ac:dyDescent="0.3">
      <c r="A4241" t="s">
        <v>25</v>
      </c>
      <c r="B4241" t="s">
        <v>123</v>
      </c>
      <c r="C4241">
        <v>9362</v>
      </c>
    </row>
    <row r="4242" spans="1:3" x14ac:dyDescent="0.3">
      <c r="A4242" t="s">
        <v>7</v>
      </c>
      <c r="B4242" t="s">
        <v>120</v>
      </c>
      <c r="C4242">
        <v>8235</v>
      </c>
    </row>
    <row r="4243" spans="1:3" x14ac:dyDescent="0.3">
      <c r="A4243" t="s">
        <v>17</v>
      </c>
      <c r="B4243">
        <v>428</v>
      </c>
      <c r="C4243">
        <v>8235</v>
      </c>
    </row>
    <row r="4244" spans="1:3" x14ac:dyDescent="0.3">
      <c r="A4244" t="s">
        <v>18</v>
      </c>
      <c r="B4244">
        <v>30</v>
      </c>
      <c r="C4244">
        <v>8235</v>
      </c>
    </row>
    <row r="4245" spans="1:3" x14ac:dyDescent="0.3">
      <c r="A4245" t="s">
        <v>19</v>
      </c>
      <c r="B4245">
        <v>214</v>
      </c>
      <c r="C4245">
        <v>8235</v>
      </c>
    </row>
    <row r="4246" spans="1:3" x14ac:dyDescent="0.3">
      <c r="A4246" t="s">
        <v>20</v>
      </c>
      <c r="B4246">
        <v>80</v>
      </c>
      <c r="C4246">
        <v>8235</v>
      </c>
    </row>
    <row r="4247" spans="1:3" x14ac:dyDescent="0.3">
      <c r="A4247" t="s">
        <v>21</v>
      </c>
      <c r="B4247">
        <v>30</v>
      </c>
      <c r="C4247">
        <v>8235</v>
      </c>
    </row>
    <row r="4248" spans="1:3" x14ac:dyDescent="0.3">
      <c r="A4248" t="s">
        <v>22</v>
      </c>
      <c r="B4248">
        <v>61</v>
      </c>
      <c r="C4248">
        <v>8235</v>
      </c>
    </row>
    <row r="4249" spans="1:3" x14ac:dyDescent="0.3">
      <c r="A4249" t="s">
        <v>25</v>
      </c>
      <c r="B4249" t="s">
        <v>121</v>
      </c>
      <c r="C4249">
        <v>8235</v>
      </c>
    </row>
    <row r="4250" spans="1:3" x14ac:dyDescent="0.3">
      <c r="A4250" t="s">
        <v>7</v>
      </c>
      <c r="B4250" t="s">
        <v>120</v>
      </c>
      <c r="C4250">
        <v>7233</v>
      </c>
    </row>
    <row r="4251" spans="1:3" x14ac:dyDescent="0.3">
      <c r="A4251" t="s">
        <v>17</v>
      </c>
      <c r="B4251">
        <v>496</v>
      </c>
      <c r="C4251">
        <v>7233</v>
      </c>
    </row>
    <row r="4252" spans="1:3" x14ac:dyDescent="0.3">
      <c r="A4252" t="s">
        <v>18</v>
      </c>
      <c r="B4252">
        <v>32</v>
      </c>
      <c r="C4252">
        <v>7233</v>
      </c>
    </row>
    <row r="4253" spans="1:3" x14ac:dyDescent="0.3">
      <c r="A4253" t="s">
        <v>19</v>
      </c>
      <c r="B4253">
        <v>849</v>
      </c>
      <c r="C4253">
        <v>7233</v>
      </c>
    </row>
    <row r="4254" spans="1:3" x14ac:dyDescent="0.3">
      <c r="A4254" t="s">
        <v>20</v>
      </c>
      <c r="B4254">
        <v>229</v>
      </c>
      <c r="C4254">
        <v>7233</v>
      </c>
    </row>
    <row r="4255" spans="1:3" x14ac:dyDescent="0.3">
      <c r="A4255" t="s">
        <v>21</v>
      </c>
      <c r="B4255">
        <v>48</v>
      </c>
      <c r="C4255">
        <v>7233</v>
      </c>
    </row>
    <row r="4256" spans="1:3" x14ac:dyDescent="0.3">
      <c r="A4256" t="s">
        <v>22</v>
      </c>
      <c r="B4256">
        <v>128</v>
      </c>
      <c r="C4256">
        <v>7233</v>
      </c>
    </row>
    <row r="4257" spans="1:3" x14ac:dyDescent="0.3">
      <c r="A4257" t="s">
        <v>25</v>
      </c>
      <c r="B4257" t="s">
        <v>121</v>
      </c>
      <c r="C4257">
        <v>7233</v>
      </c>
    </row>
    <row r="4258" spans="1:3" x14ac:dyDescent="0.3">
      <c r="A4258" t="s">
        <v>7</v>
      </c>
      <c r="B4258" t="s">
        <v>50</v>
      </c>
      <c r="C4258">
        <v>7300</v>
      </c>
    </row>
    <row r="4259" spans="1:3" x14ac:dyDescent="0.3">
      <c r="A4259" t="s">
        <v>17</v>
      </c>
      <c r="B4259">
        <v>448</v>
      </c>
      <c r="C4259">
        <v>7300</v>
      </c>
    </row>
    <row r="4260" spans="1:3" x14ac:dyDescent="0.3">
      <c r="A4260" t="s">
        <v>18</v>
      </c>
      <c r="B4260">
        <v>4</v>
      </c>
      <c r="C4260">
        <v>7300</v>
      </c>
    </row>
    <row r="4261" spans="1:3" x14ac:dyDescent="0.3">
      <c r="A4261" t="s">
        <v>19</v>
      </c>
      <c r="B4261">
        <v>34</v>
      </c>
      <c r="C4261">
        <v>7300</v>
      </c>
    </row>
    <row r="4262" spans="1:3" x14ac:dyDescent="0.3">
      <c r="A4262" t="s">
        <v>20</v>
      </c>
      <c r="B4262">
        <v>6</v>
      </c>
      <c r="C4262">
        <v>7300</v>
      </c>
    </row>
    <row r="4263" spans="1:3" x14ac:dyDescent="0.3">
      <c r="A4263" t="s">
        <v>21</v>
      </c>
      <c r="B4263">
        <v>4</v>
      </c>
      <c r="C4263">
        <v>7300</v>
      </c>
    </row>
    <row r="4264" spans="1:3" x14ac:dyDescent="0.3">
      <c r="A4264" t="s">
        <v>22</v>
      </c>
      <c r="B4264">
        <v>39</v>
      </c>
      <c r="C4264">
        <v>7300</v>
      </c>
    </row>
    <row r="4265" spans="1:3" x14ac:dyDescent="0.3">
      <c r="A4265" t="s">
        <v>25</v>
      </c>
      <c r="B4265" t="s">
        <v>123</v>
      </c>
      <c r="C4265">
        <v>7300</v>
      </c>
    </row>
    <row r="4266" spans="1:3" x14ac:dyDescent="0.3">
      <c r="A4266" t="s">
        <v>7</v>
      </c>
      <c r="B4266" t="s">
        <v>120</v>
      </c>
      <c r="C4266">
        <v>5232</v>
      </c>
    </row>
    <row r="4267" spans="1:3" x14ac:dyDescent="0.3">
      <c r="A4267" t="s">
        <v>17</v>
      </c>
      <c r="B4267">
        <v>86</v>
      </c>
      <c r="C4267">
        <v>5232</v>
      </c>
    </row>
    <row r="4268" spans="1:3" x14ac:dyDescent="0.3">
      <c r="A4268" t="s">
        <v>18</v>
      </c>
      <c r="B4268">
        <v>12</v>
      </c>
      <c r="C4268">
        <v>5232</v>
      </c>
    </row>
    <row r="4269" spans="1:3" x14ac:dyDescent="0.3">
      <c r="A4269" t="s">
        <v>19</v>
      </c>
      <c r="B4269">
        <v>75</v>
      </c>
      <c r="C4269">
        <v>5232</v>
      </c>
    </row>
    <row r="4270" spans="1:3" x14ac:dyDescent="0.3">
      <c r="A4270" t="s">
        <v>20</v>
      </c>
      <c r="B4270">
        <v>33</v>
      </c>
      <c r="C4270">
        <v>5232</v>
      </c>
    </row>
    <row r="4271" spans="1:3" x14ac:dyDescent="0.3">
      <c r="A4271" t="s">
        <v>21</v>
      </c>
      <c r="B4271">
        <v>15</v>
      </c>
      <c r="C4271">
        <v>5232</v>
      </c>
    </row>
    <row r="4272" spans="1:3" x14ac:dyDescent="0.3">
      <c r="A4272" t="s">
        <v>22</v>
      </c>
      <c r="B4272">
        <v>6</v>
      </c>
      <c r="C4272">
        <v>5232</v>
      </c>
    </row>
    <row r="4273" spans="1:3" x14ac:dyDescent="0.3">
      <c r="A4273" t="s">
        <v>25</v>
      </c>
      <c r="B4273" t="s">
        <v>121</v>
      </c>
      <c r="C4273">
        <v>5232</v>
      </c>
    </row>
    <row r="4274" spans="1:3" x14ac:dyDescent="0.3">
      <c r="A4274" t="s">
        <v>7</v>
      </c>
      <c r="B4274" t="s">
        <v>120</v>
      </c>
      <c r="C4274">
        <v>3011</v>
      </c>
    </row>
    <row r="4275" spans="1:3" x14ac:dyDescent="0.3">
      <c r="A4275" t="s">
        <v>17</v>
      </c>
      <c r="B4275">
        <v>86</v>
      </c>
      <c r="C4275">
        <v>3011</v>
      </c>
    </row>
    <row r="4276" spans="1:3" x14ac:dyDescent="0.3">
      <c r="A4276" t="s">
        <v>18</v>
      </c>
      <c r="B4276">
        <v>12</v>
      </c>
      <c r="C4276">
        <v>3011</v>
      </c>
    </row>
    <row r="4277" spans="1:3" x14ac:dyDescent="0.3">
      <c r="A4277" t="s">
        <v>19</v>
      </c>
      <c r="B4277">
        <v>75</v>
      </c>
      <c r="C4277">
        <v>3011</v>
      </c>
    </row>
    <row r="4278" spans="1:3" x14ac:dyDescent="0.3">
      <c r="A4278" t="s">
        <v>20</v>
      </c>
      <c r="B4278">
        <v>33</v>
      </c>
      <c r="C4278">
        <v>3011</v>
      </c>
    </row>
    <row r="4279" spans="1:3" x14ac:dyDescent="0.3">
      <c r="A4279" t="s">
        <v>21</v>
      </c>
      <c r="B4279">
        <v>15</v>
      </c>
      <c r="C4279">
        <v>3011</v>
      </c>
    </row>
    <row r="4280" spans="1:3" x14ac:dyDescent="0.3">
      <c r="A4280" t="s">
        <v>22</v>
      </c>
      <c r="B4280">
        <v>6</v>
      </c>
      <c r="C4280">
        <v>3011</v>
      </c>
    </row>
    <row r="4281" spans="1:3" x14ac:dyDescent="0.3">
      <c r="A4281" t="s">
        <v>25</v>
      </c>
      <c r="B4281" t="s">
        <v>121</v>
      </c>
      <c r="C4281">
        <v>3011</v>
      </c>
    </row>
    <row r="4282" spans="1:3" x14ac:dyDescent="0.3">
      <c r="A4282" t="s">
        <v>7</v>
      </c>
      <c r="B4282" t="s">
        <v>120</v>
      </c>
      <c r="C4282">
        <v>2407</v>
      </c>
    </row>
    <row r="4283" spans="1:3" x14ac:dyDescent="0.3">
      <c r="A4283" t="s">
        <v>17</v>
      </c>
      <c r="B4283">
        <v>823</v>
      </c>
      <c r="C4283">
        <v>2407</v>
      </c>
    </row>
    <row r="4284" spans="1:3" x14ac:dyDescent="0.3">
      <c r="A4284" t="s">
        <v>18</v>
      </c>
      <c r="B4284">
        <v>25</v>
      </c>
      <c r="C4284">
        <v>2407</v>
      </c>
    </row>
    <row r="4285" spans="1:3" x14ac:dyDescent="0.3">
      <c r="A4285" t="s">
        <v>19</v>
      </c>
      <c r="B4285">
        <v>459</v>
      </c>
      <c r="C4285">
        <v>2407</v>
      </c>
    </row>
    <row r="4286" spans="1:3" x14ac:dyDescent="0.3">
      <c r="A4286" t="s">
        <v>20</v>
      </c>
      <c r="B4286">
        <v>124</v>
      </c>
      <c r="C4286">
        <v>2407</v>
      </c>
    </row>
    <row r="4287" spans="1:3" x14ac:dyDescent="0.3">
      <c r="A4287" t="s">
        <v>21</v>
      </c>
      <c r="B4287">
        <v>29</v>
      </c>
      <c r="C4287">
        <v>2407</v>
      </c>
    </row>
    <row r="4288" spans="1:3" x14ac:dyDescent="0.3">
      <c r="A4288" t="s">
        <v>22</v>
      </c>
      <c r="B4288">
        <v>95</v>
      </c>
      <c r="C4288">
        <v>2407</v>
      </c>
    </row>
    <row r="4289" spans="1:3" x14ac:dyDescent="0.3">
      <c r="A4289" t="s">
        <v>25</v>
      </c>
      <c r="B4289" t="s">
        <v>121</v>
      </c>
      <c r="C4289">
        <v>2407</v>
      </c>
    </row>
    <row r="4290" spans="1:3" x14ac:dyDescent="0.3">
      <c r="A4290" t="s">
        <v>7</v>
      </c>
      <c r="B4290" t="s">
        <v>120</v>
      </c>
      <c r="C4290">
        <v>9064</v>
      </c>
    </row>
    <row r="4291" spans="1:3" x14ac:dyDescent="0.3">
      <c r="A4291" t="s">
        <v>17</v>
      </c>
      <c r="B4291">
        <v>823</v>
      </c>
      <c r="C4291">
        <v>9064</v>
      </c>
    </row>
    <row r="4292" spans="1:3" x14ac:dyDescent="0.3">
      <c r="A4292" t="s">
        <v>18</v>
      </c>
      <c r="B4292">
        <v>25</v>
      </c>
      <c r="C4292">
        <v>9064</v>
      </c>
    </row>
    <row r="4293" spans="1:3" x14ac:dyDescent="0.3">
      <c r="A4293" t="s">
        <v>19</v>
      </c>
      <c r="B4293">
        <v>459</v>
      </c>
      <c r="C4293">
        <v>9064</v>
      </c>
    </row>
    <row r="4294" spans="1:3" x14ac:dyDescent="0.3">
      <c r="A4294" t="s">
        <v>20</v>
      </c>
      <c r="B4294">
        <v>124</v>
      </c>
      <c r="C4294">
        <v>9064</v>
      </c>
    </row>
    <row r="4295" spans="1:3" x14ac:dyDescent="0.3">
      <c r="A4295" t="s">
        <v>21</v>
      </c>
      <c r="B4295">
        <v>29</v>
      </c>
      <c r="C4295">
        <v>9064</v>
      </c>
    </row>
    <row r="4296" spans="1:3" x14ac:dyDescent="0.3">
      <c r="A4296" t="s">
        <v>22</v>
      </c>
      <c r="B4296">
        <v>95</v>
      </c>
      <c r="C4296">
        <v>9064</v>
      </c>
    </row>
    <row r="4297" spans="1:3" x14ac:dyDescent="0.3">
      <c r="A4297" t="s">
        <v>25</v>
      </c>
      <c r="B4297" t="s">
        <v>121</v>
      </c>
      <c r="C4297">
        <v>9064</v>
      </c>
    </row>
    <row r="4298" spans="1:3" x14ac:dyDescent="0.3">
      <c r="A4298" t="s">
        <v>7</v>
      </c>
      <c r="B4298" t="s">
        <v>120</v>
      </c>
      <c r="C4298">
        <v>4475</v>
      </c>
    </row>
    <row r="4299" spans="1:3" x14ac:dyDescent="0.3">
      <c r="A4299" t="s">
        <v>17</v>
      </c>
      <c r="B4299">
        <v>1315</v>
      </c>
      <c r="C4299">
        <v>4475</v>
      </c>
    </row>
    <row r="4300" spans="1:3" x14ac:dyDescent="0.3">
      <c r="A4300" t="s">
        <v>18</v>
      </c>
      <c r="B4300">
        <v>22</v>
      </c>
      <c r="C4300">
        <v>4475</v>
      </c>
    </row>
    <row r="4301" spans="1:3" x14ac:dyDescent="0.3">
      <c r="A4301" t="s">
        <v>19</v>
      </c>
      <c r="B4301">
        <v>780</v>
      </c>
      <c r="C4301">
        <v>4475</v>
      </c>
    </row>
    <row r="4302" spans="1:3" x14ac:dyDescent="0.3">
      <c r="A4302" t="s">
        <v>20</v>
      </c>
      <c r="B4302">
        <v>145</v>
      </c>
      <c r="C4302">
        <v>4475</v>
      </c>
    </row>
    <row r="4303" spans="1:3" x14ac:dyDescent="0.3">
      <c r="A4303" t="s">
        <v>21</v>
      </c>
      <c r="B4303">
        <v>0</v>
      </c>
      <c r="C4303">
        <v>4475</v>
      </c>
    </row>
    <row r="4304" spans="1:3" x14ac:dyDescent="0.3">
      <c r="A4304" t="s">
        <v>22</v>
      </c>
      <c r="B4304">
        <v>178</v>
      </c>
      <c r="C4304">
        <v>4475</v>
      </c>
    </row>
    <row r="4305" spans="1:3" x14ac:dyDescent="0.3">
      <c r="A4305" t="s">
        <v>25</v>
      </c>
      <c r="B4305" t="s">
        <v>123</v>
      </c>
      <c r="C4305">
        <v>4475</v>
      </c>
    </row>
    <row r="4306" spans="1:3" x14ac:dyDescent="0.3">
      <c r="A4306" t="s">
        <v>7</v>
      </c>
      <c r="B4306" t="s">
        <v>120</v>
      </c>
      <c r="C4306">
        <v>4477</v>
      </c>
    </row>
    <row r="4307" spans="1:3" x14ac:dyDescent="0.3">
      <c r="A4307" t="s">
        <v>17</v>
      </c>
      <c r="B4307">
        <v>247</v>
      </c>
      <c r="C4307">
        <v>4477</v>
      </c>
    </row>
    <row r="4308" spans="1:3" x14ac:dyDescent="0.3">
      <c r="A4308" t="s">
        <v>18</v>
      </c>
      <c r="B4308">
        <v>49</v>
      </c>
      <c r="C4308">
        <v>4477</v>
      </c>
    </row>
    <row r="4309" spans="1:3" x14ac:dyDescent="0.3">
      <c r="A4309" t="s">
        <v>19</v>
      </c>
      <c r="B4309">
        <v>159</v>
      </c>
      <c r="C4309">
        <v>4477</v>
      </c>
    </row>
    <row r="4310" spans="1:3" x14ac:dyDescent="0.3">
      <c r="A4310" t="s">
        <v>20</v>
      </c>
      <c r="B4310">
        <v>7</v>
      </c>
      <c r="C4310">
        <v>4477</v>
      </c>
    </row>
    <row r="4311" spans="1:3" x14ac:dyDescent="0.3">
      <c r="A4311" t="s">
        <v>21</v>
      </c>
      <c r="B4311">
        <v>82</v>
      </c>
      <c r="C4311">
        <v>4477</v>
      </c>
    </row>
    <row r="4312" spans="1:3" x14ac:dyDescent="0.3">
      <c r="A4312" t="s">
        <v>22</v>
      </c>
      <c r="B4312">
        <v>109</v>
      </c>
      <c r="C4312">
        <v>4477</v>
      </c>
    </row>
    <row r="4313" spans="1:3" x14ac:dyDescent="0.3">
      <c r="A4313" t="s">
        <v>25</v>
      </c>
      <c r="B4313" t="s">
        <v>121</v>
      </c>
      <c r="C4313">
        <v>4477</v>
      </c>
    </row>
    <row r="4314" spans="1:3" x14ac:dyDescent="0.3">
      <c r="A4314" t="s">
        <v>7</v>
      </c>
      <c r="B4314" t="s">
        <v>120</v>
      </c>
      <c r="C4314">
        <v>10727</v>
      </c>
    </row>
    <row r="4315" spans="1:3" x14ac:dyDescent="0.3">
      <c r="A4315" t="s">
        <v>17</v>
      </c>
      <c r="B4315">
        <v>1181</v>
      </c>
      <c r="C4315">
        <v>10727</v>
      </c>
    </row>
    <row r="4316" spans="1:3" x14ac:dyDescent="0.3">
      <c r="A4316" t="s">
        <v>18</v>
      </c>
      <c r="B4316">
        <v>107</v>
      </c>
      <c r="C4316">
        <v>10727</v>
      </c>
    </row>
    <row r="4317" spans="1:3" x14ac:dyDescent="0.3">
      <c r="A4317" t="s">
        <v>19</v>
      </c>
      <c r="B4317">
        <v>199</v>
      </c>
      <c r="C4317">
        <v>10727</v>
      </c>
    </row>
    <row r="4318" spans="1:3" x14ac:dyDescent="0.3">
      <c r="A4318" t="s">
        <v>20</v>
      </c>
      <c r="B4318">
        <v>39</v>
      </c>
      <c r="C4318">
        <v>10727</v>
      </c>
    </row>
    <row r="4319" spans="1:3" x14ac:dyDescent="0.3">
      <c r="A4319" t="s">
        <v>21</v>
      </c>
      <c r="B4319">
        <v>30</v>
      </c>
      <c r="C4319">
        <v>10727</v>
      </c>
    </row>
    <row r="4320" spans="1:3" x14ac:dyDescent="0.3">
      <c r="A4320" t="s">
        <v>22</v>
      </c>
      <c r="B4320">
        <v>30</v>
      </c>
      <c r="C4320">
        <v>10727</v>
      </c>
    </row>
    <row r="4321" spans="1:3" x14ac:dyDescent="0.3">
      <c r="A4321" t="s">
        <v>25</v>
      </c>
      <c r="B4321" t="s">
        <v>123</v>
      </c>
      <c r="C4321">
        <v>10727</v>
      </c>
    </row>
    <row r="4322" spans="1:3" x14ac:dyDescent="0.3">
      <c r="A4322" t="s">
        <v>7</v>
      </c>
      <c r="B4322" t="s">
        <v>120</v>
      </c>
      <c r="C4322">
        <v>5299</v>
      </c>
    </row>
    <row r="4323" spans="1:3" x14ac:dyDescent="0.3">
      <c r="A4323" t="s">
        <v>17</v>
      </c>
      <c r="B4323">
        <v>1181</v>
      </c>
      <c r="C4323">
        <v>5299</v>
      </c>
    </row>
    <row r="4324" spans="1:3" x14ac:dyDescent="0.3">
      <c r="A4324" t="s">
        <v>18</v>
      </c>
      <c r="B4324">
        <v>107</v>
      </c>
      <c r="C4324">
        <v>5299</v>
      </c>
    </row>
    <row r="4325" spans="1:3" x14ac:dyDescent="0.3">
      <c r="A4325" t="s">
        <v>19</v>
      </c>
      <c r="B4325">
        <v>199</v>
      </c>
      <c r="C4325">
        <v>5299</v>
      </c>
    </row>
    <row r="4326" spans="1:3" x14ac:dyDescent="0.3">
      <c r="A4326" t="s">
        <v>20</v>
      </c>
      <c r="B4326">
        <v>39</v>
      </c>
      <c r="C4326">
        <v>5299</v>
      </c>
    </row>
    <row r="4327" spans="1:3" x14ac:dyDescent="0.3">
      <c r="A4327" t="s">
        <v>21</v>
      </c>
      <c r="B4327">
        <v>30</v>
      </c>
      <c r="C4327">
        <v>5299</v>
      </c>
    </row>
    <row r="4328" spans="1:3" x14ac:dyDescent="0.3">
      <c r="A4328" t="s">
        <v>22</v>
      </c>
      <c r="B4328">
        <v>30</v>
      </c>
      <c r="C4328">
        <v>5299</v>
      </c>
    </row>
    <row r="4329" spans="1:3" x14ac:dyDescent="0.3">
      <c r="A4329" t="s">
        <v>25</v>
      </c>
      <c r="B4329" t="s">
        <v>123</v>
      </c>
      <c r="C4329">
        <v>5299</v>
      </c>
    </row>
    <row r="4330" spans="1:3" x14ac:dyDescent="0.3">
      <c r="A4330" t="s">
        <v>7</v>
      </c>
      <c r="B4330" t="s">
        <v>120</v>
      </c>
      <c r="C4330">
        <v>1459</v>
      </c>
    </row>
    <row r="4331" spans="1:3" x14ac:dyDescent="0.3">
      <c r="A4331" t="s">
        <v>17</v>
      </c>
      <c r="B4331">
        <v>666</v>
      </c>
      <c r="C4331">
        <v>1459</v>
      </c>
    </row>
    <row r="4332" spans="1:3" x14ac:dyDescent="0.3">
      <c r="A4332" t="s">
        <v>18</v>
      </c>
      <c r="B4332">
        <v>35</v>
      </c>
      <c r="C4332">
        <v>1459</v>
      </c>
    </row>
    <row r="4333" spans="1:3" x14ac:dyDescent="0.3">
      <c r="A4333" t="s">
        <v>19</v>
      </c>
      <c r="B4333">
        <v>124</v>
      </c>
      <c r="C4333">
        <v>1459</v>
      </c>
    </row>
    <row r="4334" spans="1:3" x14ac:dyDescent="0.3">
      <c r="A4334" t="s">
        <v>20</v>
      </c>
      <c r="B4334">
        <v>69</v>
      </c>
      <c r="C4334">
        <v>1459</v>
      </c>
    </row>
    <row r="4335" spans="1:3" x14ac:dyDescent="0.3">
      <c r="A4335" t="s">
        <v>21</v>
      </c>
      <c r="B4335">
        <v>8</v>
      </c>
      <c r="C4335">
        <v>1459</v>
      </c>
    </row>
    <row r="4336" spans="1:3" x14ac:dyDescent="0.3">
      <c r="A4336" t="s">
        <v>22</v>
      </c>
      <c r="B4336">
        <v>26</v>
      </c>
      <c r="C4336">
        <v>1459</v>
      </c>
    </row>
    <row r="4337" spans="1:3" x14ac:dyDescent="0.3">
      <c r="A4337" t="s">
        <v>25</v>
      </c>
      <c r="B4337" t="s">
        <v>121</v>
      </c>
      <c r="C4337">
        <v>1459</v>
      </c>
    </row>
    <row r="4338" spans="1:3" x14ac:dyDescent="0.3">
      <c r="A4338" t="s">
        <v>7</v>
      </c>
      <c r="B4338" t="s">
        <v>120</v>
      </c>
      <c r="C4338">
        <v>3389</v>
      </c>
    </row>
    <row r="4339" spans="1:3" x14ac:dyDescent="0.3">
      <c r="A4339" t="s">
        <v>17</v>
      </c>
      <c r="B4339">
        <v>726</v>
      </c>
      <c r="C4339">
        <v>3389</v>
      </c>
    </row>
    <row r="4340" spans="1:3" x14ac:dyDescent="0.3">
      <c r="A4340" t="s">
        <v>18</v>
      </c>
      <c r="B4340">
        <v>53</v>
      </c>
      <c r="C4340">
        <v>3389</v>
      </c>
    </row>
    <row r="4341" spans="1:3" x14ac:dyDescent="0.3">
      <c r="A4341" t="s">
        <v>19</v>
      </c>
      <c r="B4341">
        <v>363</v>
      </c>
      <c r="C4341">
        <v>3389</v>
      </c>
    </row>
    <row r="4342" spans="1:3" x14ac:dyDescent="0.3">
      <c r="A4342" t="s">
        <v>20</v>
      </c>
      <c r="B4342">
        <v>123</v>
      </c>
      <c r="C4342">
        <v>3389</v>
      </c>
    </row>
    <row r="4343" spans="1:3" x14ac:dyDescent="0.3">
      <c r="A4343" t="s">
        <v>21</v>
      </c>
      <c r="B4343">
        <v>107</v>
      </c>
      <c r="C4343">
        <v>3389</v>
      </c>
    </row>
    <row r="4344" spans="1:3" x14ac:dyDescent="0.3">
      <c r="A4344" t="s">
        <v>22</v>
      </c>
      <c r="B4344">
        <v>161</v>
      </c>
      <c r="C4344">
        <v>3389</v>
      </c>
    </row>
    <row r="4345" spans="1:3" x14ac:dyDescent="0.3">
      <c r="A4345" t="s">
        <v>25</v>
      </c>
      <c r="B4345" t="s">
        <v>123</v>
      </c>
      <c r="C4345">
        <v>3389</v>
      </c>
    </row>
    <row r="4346" spans="1:3" x14ac:dyDescent="0.3">
      <c r="A4346" t="s">
        <v>7</v>
      </c>
      <c r="B4346" t="s">
        <v>50</v>
      </c>
      <c r="C4346">
        <v>6870</v>
      </c>
    </row>
    <row r="4347" spans="1:3" x14ac:dyDescent="0.3">
      <c r="A4347" t="s">
        <v>17</v>
      </c>
      <c r="B4347">
        <v>182</v>
      </c>
      <c r="C4347">
        <v>6870</v>
      </c>
    </row>
    <row r="4348" spans="1:3" x14ac:dyDescent="0.3">
      <c r="A4348" t="s">
        <v>18</v>
      </c>
      <c r="B4348">
        <v>2</v>
      </c>
      <c r="C4348">
        <v>6870</v>
      </c>
    </row>
    <row r="4349" spans="1:3" x14ac:dyDescent="0.3">
      <c r="A4349" t="s">
        <v>19</v>
      </c>
      <c r="B4349">
        <v>49</v>
      </c>
      <c r="C4349">
        <v>6870</v>
      </c>
    </row>
    <row r="4350" spans="1:3" x14ac:dyDescent="0.3">
      <c r="A4350" t="s">
        <v>20</v>
      </c>
      <c r="B4350">
        <v>17</v>
      </c>
      <c r="C4350">
        <v>6870</v>
      </c>
    </row>
    <row r="4351" spans="1:3" x14ac:dyDescent="0.3">
      <c r="A4351" t="s">
        <v>21</v>
      </c>
      <c r="B4351">
        <v>13</v>
      </c>
      <c r="C4351">
        <v>6870</v>
      </c>
    </row>
    <row r="4352" spans="1:3" x14ac:dyDescent="0.3">
      <c r="A4352" t="s">
        <v>22</v>
      </c>
      <c r="B4352">
        <v>20</v>
      </c>
      <c r="C4352">
        <v>6870</v>
      </c>
    </row>
    <row r="4353" spans="1:3" x14ac:dyDescent="0.3">
      <c r="A4353" t="s">
        <v>25</v>
      </c>
      <c r="B4353" t="s">
        <v>121</v>
      </c>
      <c r="C4353">
        <v>6870</v>
      </c>
    </row>
    <row r="4354" spans="1:3" x14ac:dyDescent="0.3">
      <c r="A4354" t="s">
        <v>7</v>
      </c>
      <c r="B4354" t="s">
        <v>50</v>
      </c>
      <c r="C4354">
        <v>4910</v>
      </c>
    </row>
    <row r="4355" spans="1:3" x14ac:dyDescent="0.3">
      <c r="A4355" t="s">
        <v>17</v>
      </c>
      <c r="B4355">
        <v>1132</v>
      </c>
      <c r="C4355">
        <v>4910</v>
      </c>
    </row>
    <row r="4356" spans="1:3" x14ac:dyDescent="0.3">
      <c r="A4356" t="s">
        <v>18</v>
      </c>
      <c r="B4356">
        <v>134</v>
      </c>
      <c r="C4356">
        <v>4910</v>
      </c>
    </row>
    <row r="4357" spans="1:3" x14ac:dyDescent="0.3">
      <c r="A4357" t="s">
        <v>19</v>
      </c>
      <c r="B4357">
        <v>384</v>
      </c>
      <c r="C4357">
        <v>4910</v>
      </c>
    </row>
    <row r="4358" spans="1:3" x14ac:dyDescent="0.3">
      <c r="A4358" t="s">
        <v>20</v>
      </c>
      <c r="B4358">
        <v>175</v>
      </c>
      <c r="C4358">
        <v>4910</v>
      </c>
    </row>
    <row r="4359" spans="1:3" x14ac:dyDescent="0.3">
      <c r="A4359" t="s">
        <v>21</v>
      </c>
      <c r="B4359">
        <v>134</v>
      </c>
      <c r="C4359">
        <v>4910</v>
      </c>
    </row>
    <row r="4360" spans="1:3" x14ac:dyDescent="0.3">
      <c r="A4360" t="s">
        <v>22</v>
      </c>
      <c r="B4360">
        <v>115</v>
      </c>
      <c r="C4360">
        <v>4910</v>
      </c>
    </row>
    <row r="4361" spans="1:3" x14ac:dyDescent="0.3">
      <c r="A4361" t="s">
        <v>25</v>
      </c>
      <c r="B4361" t="s">
        <v>123</v>
      </c>
      <c r="C4361">
        <v>4910</v>
      </c>
    </row>
    <row r="4362" spans="1:3" x14ac:dyDescent="0.3">
      <c r="A4362" t="s">
        <v>7</v>
      </c>
      <c r="B4362" t="s">
        <v>120</v>
      </c>
      <c r="C4362">
        <v>9888</v>
      </c>
    </row>
    <row r="4363" spans="1:3" x14ac:dyDescent="0.3">
      <c r="A4363" t="s">
        <v>17</v>
      </c>
      <c r="B4363">
        <v>458</v>
      </c>
      <c r="C4363">
        <v>9888</v>
      </c>
    </row>
    <row r="4364" spans="1:3" x14ac:dyDescent="0.3">
      <c r="A4364" t="s">
        <v>18</v>
      </c>
      <c r="B4364">
        <v>81</v>
      </c>
      <c r="C4364">
        <v>9888</v>
      </c>
    </row>
    <row r="4365" spans="1:3" x14ac:dyDescent="0.3">
      <c r="A4365" t="s">
        <v>19</v>
      </c>
      <c r="B4365">
        <v>356</v>
      </c>
      <c r="C4365">
        <v>9888</v>
      </c>
    </row>
    <row r="4366" spans="1:3" x14ac:dyDescent="0.3">
      <c r="A4366" t="s">
        <v>20</v>
      </c>
      <c r="B4366">
        <v>106</v>
      </c>
      <c r="C4366">
        <v>9888</v>
      </c>
    </row>
    <row r="4367" spans="1:3" x14ac:dyDescent="0.3">
      <c r="A4367" t="s">
        <v>21</v>
      </c>
      <c r="B4367">
        <v>50</v>
      </c>
      <c r="C4367">
        <v>9888</v>
      </c>
    </row>
    <row r="4368" spans="1:3" x14ac:dyDescent="0.3">
      <c r="A4368" t="s">
        <v>22</v>
      </c>
      <c r="B4368">
        <v>40</v>
      </c>
      <c r="C4368">
        <v>9888</v>
      </c>
    </row>
    <row r="4369" spans="1:3" x14ac:dyDescent="0.3">
      <c r="A4369" t="s">
        <v>25</v>
      </c>
      <c r="B4369" t="s">
        <v>121</v>
      </c>
      <c r="C4369">
        <v>9888</v>
      </c>
    </row>
    <row r="4370" spans="1:3" x14ac:dyDescent="0.3">
      <c r="A4370" t="s">
        <v>7</v>
      </c>
      <c r="B4370" t="s">
        <v>120</v>
      </c>
      <c r="C4370">
        <v>4399</v>
      </c>
    </row>
    <row r="4371" spans="1:3" x14ac:dyDescent="0.3">
      <c r="A4371" t="s">
        <v>17</v>
      </c>
      <c r="B4371">
        <v>458</v>
      </c>
      <c r="C4371">
        <v>4399</v>
      </c>
    </row>
    <row r="4372" spans="1:3" x14ac:dyDescent="0.3">
      <c r="A4372" t="s">
        <v>18</v>
      </c>
      <c r="B4372">
        <v>81</v>
      </c>
      <c r="C4372">
        <v>4399</v>
      </c>
    </row>
    <row r="4373" spans="1:3" x14ac:dyDescent="0.3">
      <c r="A4373" t="s">
        <v>19</v>
      </c>
      <c r="B4373">
        <v>356</v>
      </c>
      <c r="C4373">
        <v>4399</v>
      </c>
    </row>
    <row r="4374" spans="1:3" x14ac:dyDescent="0.3">
      <c r="A4374" t="s">
        <v>20</v>
      </c>
      <c r="B4374">
        <v>106</v>
      </c>
      <c r="C4374">
        <v>4399</v>
      </c>
    </row>
    <row r="4375" spans="1:3" x14ac:dyDescent="0.3">
      <c r="A4375" t="s">
        <v>21</v>
      </c>
      <c r="B4375">
        <v>50</v>
      </c>
      <c r="C4375">
        <v>4399</v>
      </c>
    </row>
    <row r="4376" spans="1:3" x14ac:dyDescent="0.3">
      <c r="A4376" t="s">
        <v>22</v>
      </c>
      <c r="B4376">
        <v>40</v>
      </c>
      <c r="C4376">
        <v>4399</v>
      </c>
    </row>
    <row r="4377" spans="1:3" x14ac:dyDescent="0.3">
      <c r="A4377" t="s">
        <v>25</v>
      </c>
      <c r="B4377" t="s">
        <v>121</v>
      </c>
      <c r="C4377">
        <v>4399</v>
      </c>
    </row>
    <row r="4378" spans="1:3" x14ac:dyDescent="0.3">
      <c r="A4378" t="s">
        <v>7</v>
      </c>
      <c r="B4378" t="s">
        <v>120</v>
      </c>
      <c r="C4378">
        <v>3428</v>
      </c>
    </row>
    <row r="4379" spans="1:3" x14ac:dyDescent="0.3">
      <c r="A4379" t="s">
        <v>17</v>
      </c>
      <c r="B4379">
        <v>919</v>
      </c>
      <c r="C4379">
        <v>3428</v>
      </c>
    </row>
    <row r="4380" spans="1:3" x14ac:dyDescent="0.3">
      <c r="A4380" t="s">
        <v>18</v>
      </c>
      <c r="B4380">
        <v>0</v>
      </c>
      <c r="C4380">
        <v>3428</v>
      </c>
    </row>
    <row r="4381" spans="1:3" x14ac:dyDescent="0.3">
      <c r="A4381" t="s">
        <v>19</v>
      </c>
      <c r="B4381">
        <v>505</v>
      </c>
      <c r="C4381">
        <v>3428</v>
      </c>
    </row>
    <row r="4382" spans="1:3" x14ac:dyDescent="0.3">
      <c r="A4382" t="s">
        <v>20</v>
      </c>
      <c r="B4382">
        <v>99</v>
      </c>
      <c r="C4382">
        <v>3428</v>
      </c>
    </row>
    <row r="4383" spans="1:3" x14ac:dyDescent="0.3">
      <c r="A4383" t="s">
        <v>21</v>
      </c>
      <c r="B4383">
        <v>30</v>
      </c>
      <c r="C4383">
        <v>3428</v>
      </c>
    </row>
    <row r="4384" spans="1:3" x14ac:dyDescent="0.3">
      <c r="A4384" t="s">
        <v>22</v>
      </c>
      <c r="B4384">
        <v>45</v>
      </c>
      <c r="C4384">
        <v>3428</v>
      </c>
    </row>
    <row r="4385" spans="1:3" x14ac:dyDescent="0.3">
      <c r="A4385" t="s">
        <v>25</v>
      </c>
      <c r="B4385" t="s">
        <v>121</v>
      </c>
      <c r="C4385">
        <v>3428</v>
      </c>
    </row>
    <row r="4386" spans="1:3" x14ac:dyDescent="0.3">
      <c r="A4386" t="s">
        <v>7</v>
      </c>
      <c r="B4386" t="s">
        <v>120</v>
      </c>
      <c r="C4386">
        <v>4500</v>
      </c>
    </row>
    <row r="4387" spans="1:3" x14ac:dyDescent="0.3">
      <c r="A4387" t="s">
        <v>17</v>
      </c>
      <c r="B4387">
        <v>919</v>
      </c>
      <c r="C4387">
        <v>4500</v>
      </c>
    </row>
    <row r="4388" spans="1:3" x14ac:dyDescent="0.3">
      <c r="A4388" t="s">
        <v>18</v>
      </c>
      <c r="B4388">
        <v>0</v>
      </c>
      <c r="C4388">
        <v>4500</v>
      </c>
    </row>
    <row r="4389" spans="1:3" x14ac:dyDescent="0.3">
      <c r="A4389" t="s">
        <v>19</v>
      </c>
      <c r="B4389">
        <v>505</v>
      </c>
      <c r="C4389">
        <v>4500</v>
      </c>
    </row>
    <row r="4390" spans="1:3" x14ac:dyDescent="0.3">
      <c r="A4390" t="s">
        <v>20</v>
      </c>
      <c r="B4390">
        <v>99</v>
      </c>
      <c r="C4390">
        <v>4500</v>
      </c>
    </row>
    <row r="4391" spans="1:3" x14ac:dyDescent="0.3">
      <c r="A4391" t="s">
        <v>21</v>
      </c>
      <c r="B4391">
        <v>30</v>
      </c>
      <c r="C4391">
        <v>4500</v>
      </c>
    </row>
    <row r="4392" spans="1:3" x14ac:dyDescent="0.3">
      <c r="A4392" t="s">
        <v>22</v>
      </c>
      <c r="B4392">
        <v>45</v>
      </c>
      <c r="C4392">
        <v>4500</v>
      </c>
    </row>
    <row r="4393" spans="1:3" x14ac:dyDescent="0.3">
      <c r="A4393" t="s">
        <v>25</v>
      </c>
      <c r="B4393" t="s">
        <v>121</v>
      </c>
      <c r="C4393">
        <v>4500</v>
      </c>
    </row>
    <row r="4394" spans="1:3" x14ac:dyDescent="0.3">
      <c r="A4394" t="s">
        <v>7</v>
      </c>
      <c r="B4394" t="s">
        <v>120</v>
      </c>
      <c r="C4394">
        <v>8755</v>
      </c>
    </row>
    <row r="4395" spans="1:3" x14ac:dyDescent="0.3">
      <c r="A4395" t="s">
        <v>17</v>
      </c>
      <c r="B4395">
        <v>482</v>
      </c>
      <c r="C4395">
        <v>8755</v>
      </c>
    </row>
    <row r="4396" spans="1:3" x14ac:dyDescent="0.3">
      <c r="A4396" t="s">
        <v>18</v>
      </c>
      <c r="B4396">
        <v>34</v>
      </c>
      <c r="C4396">
        <v>8755</v>
      </c>
    </row>
    <row r="4397" spans="1:3" x14ac:dyDescent="0.3">
      <c r="A4397" t="s">
        <v>19</v>
      </c>
      <c r="B4397">
        <v>471</v>
      </c>
      <c r="C4397">
        <v>8755</v>
      </c>
    </row>
    <row r="4398" spans="1:3" x14ac:dyDescent="0.3">
      <c r="A4398" t="s">
        <v>20</v>
      </c>
      <c r="B4398">
        <v>119</v>
      </c>
      <c r="C4398">
        <v>8755</v>
      </c>
    </row>
    <row r="4399" spans="1:3" x14ac:dyDescent="0.3">
      <c r="A4399" t="s">
        <v>21</v>
      </c>
      <c r="B4399">
        <v>68</v>
      </c>
      <c r="C4399">
        <v>8755</v>
      </c>
    </row>
    <row r="4400" spans="1:3" x14ac:dyDescent="0.3">
      <c r="A4400" t="s">
        <v>22</v>
      </c>
      <c r="B4400">
        <v>22</v>
      </c>
      <c r="C4400">
        <v>8755</v>
      </c>
    </row>
    <row r="4401" spans="1:3" x14ac:dyDescent="0.3">
      <c r="A4401" t="s">
        <v>25</v>
      </c>
      <c r="B4401" t="s">
        <v>121</v>
      </c>
      <c r="C4401">
        <v>8755</v>
      </c>
    </row>
    <row r="4402" spans="1:3" x14ac:dyDescent="0.3">
      <c r="A4402" t="s">
        <v>7</v>
      </c>
      <c r="B4402" t="s">
        <v>50</v>
      </c>
      <c r="C4402">
        <v>10172</v>
      </c>
    </row>
    <row r="4403" spans="1:3" x14ac:dyDescent="0.3">
      <c r="A4403" t="s">
        <v>17</v>
      </c>
      <c r="B4403">
        <v>456</v>
      </c>
      <c r="C4403">
        <v>10172</v>
      </c>
    </row>
    <row r="4404" spans="1:3" x14ac:dyDescent="0.3">
      <c r="A4404" t="s">
        <v>18</v>
      </c>
      <c r="B4404">
        <v>19</v>
      </c>
      <c r="C4404">
        <v>10172</v>
      </c>
    </row>
    <row r="4405" spans="1:3" x14ac:dyDescent="0.3">
      <c r="A4405" t="s">
        <v>19</v>
      </c>
      <c r="B4405">
        <v>832</v>
      </c>
      <c r="C4405">
        <v>10172</v>
      </c>
    </row>
    <row r="4406" spans="1:3" x14ac:dyDescent="0.3">
      <c r="A4406" t="s">
        <v>20</v>
      </c>
      <c r="B4406">
        <v>75</v>
      </c>
      <c r="C4406">
        <v>10172</v>
      </c>
    </row>
    <row r="4407" spans="1:3" x14ac:dyDescent="0.3">
      <c r="A4407" t="s">
        <v>21</v>
      </c>
      <c r="B4407">
        <v>118</v>
      </c>
      <c r="C4407">
        <v>10172</v>
      </c>
    </row>
    <row r="4408" spans="1:3" x14ac:dyDescent="0.3">
      <c r="A4408" t="s">
        <v>22</v>
      </c>
      <c r="B4408">
        <v>38</v>
      </c>
      <c r="C4408">
        <v>10172</v>
      </c>
    </row>
    <row r="4409" spans="1:3" x14ac:dyDescent="0.3">
      <c r="A4409" t="s">
        <v>25</v>
      </c>
      <c r="B4409" t="s">
        <v>121</v>
      </c>
      <c r="C4409">
        <v>10172</v>
      </c>
    </row>
    <row r="4410" spans="1:3" x14ac:dyDescent="0.3">
      <c r="A4410" t="s">
        <v>7</v>
      </c>
      <c r="B4410" t="s">
        <v>50</v>
      </c>
      <c r="C4410">
        <v>6729</v>
      </c>
    </row>
    <row r="4411" spans="1:3" x14ac:dyDescent="0.3">
      <c r="A4411" t="s">
        <v>17</v>
      </c>
      <c r="B4411">
        <v>456</v>
      </c>
      <c r="C4411">
        <v>6729</v>
      </c>
    </row>
    <row r="4412" spans="1:3" x14ac:dyDescent="0.3">
      <c r="A4412" t="s">
        <v>18</v>
      </c>
      <c r="B4412">
        <v>19</v>
      </c>
      <c r="C4412">
        <v>6729</v>
      </c>
    </row>
    <row r="4413" spans="1:3" x14ac:dyDescent="0.3">
      <c r="A4413" t="s">
        <v>19</v>
      </c>
      <c r="B4413">
        <v>832</v>
      </c>
      <c r="C4413">
        <v>6729</v>
      </c>
    </row>
    <row r="4414" spans="1:3" x14ac:dyDescent="0.3">
      <c r="A4414" t="s">
        <v>20</v>
      </c>
      <c r="B4414">
        <v>75</v>
      </c>
      <c r="C4414">
        <v>6729</v>
      </c>
    </row>
    <row r="4415" spans="1:3" x14ac:dyDescent="0.3">
      <c r="A4415" t="s">
        <v>21</v>
      </c>
      <c r="B4415">
        <v>118</v>
      </c>
      <c r="C4415">
        <v>6729</v>
      </c>
    </row>
    <row r="4416" spans="1:3" x14ac:dyDescent="0.3">
      <c r="A4416" t="s">
        <v>22</v>
      </c>
      <c r="B4416">
        <v>38</v>
      </c>
      <c r="C4416">
        <v>6729</v>
      </c>
    </row>
    <row r="4417" spans="1:3" x14ac:dyDescent="0.3">
      <c r="A4417" t="s">
        <v>25</v>
      </c>
      <c r="B4417" t="s">
        <v>121</v>
      </c>
      <c r="C4417">
        <v>6729</v>
      </c>
    </row>
    <row r="4418" spans="1:3" x14ac:dyDescent="0.3">
      <c r="A4418" t="s">
        <v>7</v>
      </c>
      <c r="B4418" t="s">
        <v>50</v>
      </c>
      <c r="C4418">
        <v>7119</v>
      </c>
    </row>
    <row r="4419" spans="1:3" x14ac:dyDescent="0.3">
      <c r="A4419" t="s">
        <v>17</v>
      </c>
      <c r="B4419">
        <v>395</v>
      </c>
      <c r="C4419">
        <v>7119</v>
      </c>
    </row>
    <row r="4420" spans="1:3" x14ac:dyDescent="0.3">
      <c r="A4420" t="s">
        <v>18</v>
      </c>
      <c r="B4420">
        <v>15</v>
      </c>
      <c r="C4420">
        <v>7119</v>
      </c>
    </row>
    <row r="4421" spans="1:3" x14ac:dyDescent="0.3">
      <c r="A4421" t="s">
        <v>19</v>
      </c>
      <c r="B4421">
        <v>263</v>
      </c>
      <c r="C4421">
        <v>7119</v>
      </c>
    </row>
    <row r="4422" spans="1:3" x14ac:dyDescent="0.3">
      <c r="A4422" t="s">
        <v>20</v>
      </c>
      <c r="B4422">
        <v>60</v>
      </c>
      <c r="C4422">
        <v>7119</v>
      </c>
    </row>
    <row r="4423" spans="1:3" x14ac:dyDescent="0.3">
      <c r="A4423" t="s">
        <v>21</v>
      </c>
      <c r="B4423">
        <v>54</v>
      </c>
      <c r="C4423">
        <v>7119</v>
      </c>
    </row>
    <row r="4424" spans="1:3" x14ac:dyDescent="0.3">
      <c r="A4424" t="s">
        <v>22</v>
      </c>
      <c r="B4424">
        <v>38</v>
      </c>
      <c r="C4424">
        <v>7119</v>
      </c>
    </row>
    <row r="4425" spans="1:3" x14ac:dyDescent="0.3">
      <c r="A4425" t="s">
        <v>25</v>
      </c>
      <c r="B4425" t="s">
        <v>122</v>
      </c>
      <c r="C4425">
        <v>7119</v>
      </c>
    </row>
    <row r="4426" spans="1:3" x14ac:dyDescent="0.3">
      <c r="A4426" t="s">
        <v>7</v>
      </c>
      <c r="B4426" t="s">
        <v>120</v>
      </c>
      <c r="C4426">
        <v>6318</v>
      </c>
    </row>
    <row r="4427" spans="1:3" x14ac:dyDescent="0.3">
      <c r="A4427" t="s">
        <v>17</v>
      </c>
      <c r="B4427">
        <v>758</v>
      </c>
      <c r="C4427">
        <v>6318</v>
      </c>
    </row>
    <row r="4428" spans="1:3" x14ac:dyDescent="0.3">
      <c r="A4428" t="s">
        <v>18</v>
      </c>
      <c r="B4428">
        <v>12</v>
      </c>
      <c r="C4428">
        <v>6318</v>
      </c>
    </row>
    <row r="4429" spans="1:3" x14ac:dyDescent="0.3">
      <c r="A4429" t="s">
        <v>19</v>
      </c>
      <c r="B4429">
        <v>385</v>
      </c>
      <c r="C4429">
        <v>6318</v>
      </c>
    </row>
    <row r="4430" spans="1:3" x14ac:dyDescent="0.3">
      <c r="A4430" t="s">
        <v>20</v>
      </c>
      <c r="B4430">
        <v>33</v>
      </c>
      <c r="C4430">
        <v>6318</v>
      </c>
    </row>
    <row r="4431" spans="1:3" x14ac:dyDescent="0.3">
      <c r="A4431" t="s">
        <v>21</v>
      </c>
      <c r="B4431">
        <v>89</v>
      </c>
      <c r="C4431">
        <v>6318</v>
      </c>
    </row>
    <row r="4432" spans="1:3" x14ac:dyDescent="0.3">
      <c r="A4432" t="s">
        <v>22</v>
      </c>
      <c r="B4432">
        <v>89</v>
      </c>
      <c r="C4432">
        <v>6318</v>
      </c>
    </row>
    <row r="4433" spans="1:3" x14ac:dyDescent="0.3">
      <c r="A4433" t="s">
        <v>25</v>
      </c>
      <c r="B4433" t="s">
        <v>123</v>
      </c>
      <c r="C4433">
        <v>6318</v>
      </c>
    </row>
    <row r="4434" spans="1:3" x14ac:dyDescent="0.3">
      <c r="A4434" t="s">
        <v>7</v>
      </c>
      <c r="B4434" t="s">
        <v>120</v>
      </c>
      <c r="C4434">
        <v>5396</v>
      </c>
    </row>
    <row r="4435" spans="1:3" x14ac:dyDescent="0.3">
      <c r="A4435" t="s">
        <v>17</v>
      </c>
      <c r="B4435">
        <v>758</v>
      </c>
      <c r="C4435">
        <v>5396</v>
      </c>
    </row>
    <row r="4436" spans="1:3" x14ac:dyDescent="0.3">
      <c r="A4436" t="s">
        <v>18</v>
      </c>
      <c r="B4436">
        <v>12</v>
      </c>
      <c r="C4436">
        <v>5396</v>
      </c>
    </row>
    <row r="4437" spans="1:3" x14ac:dyDescent="0.3">
      <c r="A4437" t="s">
        <v>19</v>
      </c>
      <c r="B4437">
        <v>385</v>
      </c>
      <c r="C4437">
        <v>5396</v>
      </c>
    </row>
    <row r="4438" spans="1:3" x14ac:dyDescent="0.3">
      <c r="A4438" t="s">
        <v>20</v>
      </c>
      <c r="B4438">
        <v>33</v>
      </c>
      <c r="C4438">
        <v>5396</v>
      </c>
    </row>
    <row r="4439" spans="1:3" x14ac:dyDescent="0.3">
      <c r="A4439" t="s">
        <v>21</v>
      </c>
      <c r="B4439">
        <v>89</v>
      </c>
      <c r="C4439">
        <v>5396</v>
      </c>
    </row>
    <row r="4440" spans="1:3" x14ac:dyDescent="0.3">
      <c r="A4440" t="s">
        <v>22</v>
      </c>
      <c r="B4440">
        <v>89</v>
      </c>
      <c r="C4440">
        <v>5396</v>
      </c>
    </row>
    <row r="4441" spans="1:3" x14ac:dyDescent="0.3">
      <c r="A4441" t="s">
        <v>25</v>
      </c>
      <c r="B4441" t="s">
        <v>123</v>
      </c>
      <c r="C4441">
        <v>5396</v>
      </c>
    </row>
    <row r="4442" spans="1:3" x14ac:dyDescent="0.3">
      <c r="A4442" t="s">
        <v>7</v>
      </c>
      <c r="B4442" t="s">
        <v>120</v>
      </c>
      <c r="C4442">
        <v>6184</v>
      </c>
    </row>
    <row r="4443" spans="1:3" x14ac:dyDescent="0.3">
      <c r="A4443" t="s">
        <v>17</v>
      </c>
      <c r="B4443">
        <v>561</v>
      </c>
      <c r="C4443">
        <v>6184</v>
      </c>
    </row>
    <row r="4444" spans="1:3" x14ac:dyDescent="0.3">
      <c r="A4444" t="s">
        <v>18</v>
      </c>
      <c r="B4444">
        <v>64</v>
      </c>
      <c r="C4444">
        <v>6184</v>
      </c>
    </row>
    <row r="4445" spans="1:3" x14ac:dyDescent="0.3">
      <c r="A4445" t="s">
        <v>19</v>
      </c>
      <c r="B4445">
        <v>785</v>
      </c>
      <c r="C4445">
        <v>6184</v>
      </c>
    </row>
    <row r="4446" spans="1:3" x14ac:dyDescent="0.3">
      <c r="A4446" t="s">
        <v>20</v>
      </c>
      <c r="B4446">
        <v>84</v>
      </c>
      <c r="C4446">
        <v>6184</v>
      </c>
    </row>
    <row r="4447" spans="1:3" x14ac:dyDescent="0.3">
      <c r="A4447" t="s">
        <v>21</v>
      </c>
      <c r="B4447">
        <v>128</v>
      </c>
      <c r="C4447">
        <v>6184</v>
      </c>
    </row>
    <row r="4448" spans="1:3" x14ac:dyDescent="0.3">
      <c r="A4448" t="s">
        <v>22</v>
      </c>
      <c r="B4448">
        <v>48</v>
      </c>
      <c r="C4448">
        <v>6184</v>
      </c>
    </row>
    <row r="4449" spans="1:3" x14ac:dyDescent="0.3">
      <c r="A4449" t="s">
        <v>25</v>
      </c>
      <c r="B4449" t="s">
        <v>121</v>
      </c>
      <c r="C4449">
        <v>6184</v>
      </c>
    </row>
    <row r="4450" spans="1:3" x14ac:dyDescent="0.3">
      <c r="A4450" t="s">
        <v>7</v>
      </c>
      <c r="B4450" t="s">
        <v>120</v>
      </c>
      <c r="C4450">
        <v>10673</v>
      </c>
    </row>
    <row r="4451" spans="1:3" x14ac:dyDescent="0.3">
      <c r="A4451" t="s">
        <v>17</v>
      </c>
      <c r="B4451">
        <v>760</v>
      </c>
      <c r="C4451">
        <v>10673</v>
      </c>
    </row>
    <row r="4452" spans="1:3" x14ac:dyDescent="0.3">
      <c r="A4452" t="s">
        <v>18</v>
      </c>
      <c r="B4452">
        <v>80</v>
      </c>
      <c r="C4452">
        <v>10673</v>
      </c>
    </row>
    <row r="4453" spans="1:3" x14ac:dyDescent="0.3">
      <c r="A4453" t="s">
        <v>19</v>
      </c>
      <c r="B4453">
        <v>466</v>
      </c>
      <c r="C4453">
        <v>10673</v>
      </c>
    </row>
    <row r="4454" spans="1:3" x14ac:dyDescent="0.3">
      <c r="A4454" t="s">
        <v>20</v>
      </c>
      <c r="B4454">
        <v>17</v>
      </c>
      <c r="C4454">
        <v>10673</v>
      </c>
    </row>
    <row r="4455" spans="1:3" x14ac:dyDescent="0.3">
      <c r="A4455" t="s">
        <v>21</v>
      </c>
      <c r="B4455">
        <v>13</v>
      </c>
      <c r="C4455">
        <v>10673</v>
      </c>
    </row>
    <row r="4456" spans="1:3" x14ac:dyDescent="0.3">
      <c r="A4456" t="s">
        <v>22</v>
      </c>
      <c r="B4456">
        <v>80</v>
      </c>
      <c r="C4456">
        <v>10673</v>
      </c>
    </row>
    <row r="4457" spans="1:3" x14ac:dyDescent="0.3">
      <c r="A4457" t="s">
        <v>25</v>
      </c>
      <c r="B4457" t="s">
        <v>121</v>
      </c>
      <c r="C4457">
        <v>10673</v>
      </c>
    </row>
    <row r="4458" spans="1:3" x14ac:dyDescent="0.3">
      <c r="A4458" t="s">
        <v>7</v>
      </c>
      <c r="B4458" t="s">
        <v>50</v>
      </c>
      <c r="C4458">
        <v>2937</v>
      </c>
    </row>
    <row r="4459" spans="1:3" x14ac:dyDescent="0.3">
      <c r="A4459" t="s">
        <v>17</v>
      </c>
      <c r="B4459">
        <v>614</v>
      </c>
      <c r="C4459">
        <v>2937</v>
      </c>
    </row>
    <row r="4460" spans="1:3" x14ac:dyDescent="0.3">
      <c r="A4460" t="s">
        <v>18</v>
      </c>
      <c r="B4460">
        <v>16</v>
      </c>
      <c r="C4460">
        <v>2937</v>
      </c>
    </row>
    <row r="4461" spans="1:3" x14ac:dyDescent="0.3">
      <c r="A4461" t="s">
        <v>19</v>
      </c>
      <c r="B4461">
        <v>132</v>
      </c>
      <c r="C4461">
        <v>2937</v>
      </c>
    </row>
    <row r="4462" spans="1:3" x14ac:dyDescent="0.3">
      <c r="A4462" t="s">
        <v>20</v>
      </c>
      <c r="B4462">
        <v>43</v>
      </c>
      <c r="C4462">
        <v>2937</v>
      </c>
    </row>
    <row r="4463" spans="1:3" x14ac:dyDescent="0.3">
      <c r="A4463" t="s">
        <v>21</v>
      </c>
      <c r="B4463">
        <v>33</v>
      </c>
      <c r="C4463">
        <v>2937</v>
      </c>
    </row>
    <row r="4464" spans="1:3" x14ac:dyDescent="0.3">
      <c r="A4464" t="s">
        <v>22</v>
      </c>
      <c r="B4464">
        <v>33</v>
      </c>
      <c r="C4464">
        <v>2937</v>
      </c>
    </row>
    <row r="4465" spans="1:3" x14ac:dyDescent="0.3">
      <c r="A4465" t="s">
        <v>25</v>
      </c>
      <c r="B4465" t="s">
        <v>123</v>
      </c>
      <c r="C4465">
        <v>2937</v>
      </c>
    </row>
    <row r="4466" spans="1:3" x14ac:dyDescent="0.3">
      <c r="A4466" t="s">
        <v>7</v>
      </c>
      <c r="B4466" t="s">
        <v>120</v>
      </c>
      <c r="C4466">
        <v>8985</v>
      </c>
    </row>
    <row r="4467" spans="1:3" x14ac:dyDescent="0.3">
      <c r="A4467" t="s">
        <v>17</v>
      </c>
      <c r="B4467">
        <v>806</v>
      </c>
      <c r="C4467">
        <v>8985</v>
      </c>
    </row>
    <row r="4468" spans="1:3" x14ac:dyDescent="0.3">
      <c r="A4468" t="s">
        <v>18</v>
      </c>
      <c r="B4468">
        <v>80</v>
      </c>
      <c r="C4468">
        <v>8985</v>
      </c>
    </row>
    <row r="4469" spans="1:3" x14ac:dyDescent="0.3">
      <c r="A4469" t="s">
        <v>19</v>
      </c>
      <c r="B4469">
        <v>161</v>
      </c>
      <c r="C4469">
        <v>8985</v>
      </c>
    </row>
    <row r="4470" spans="1:3" x14ac:dyDescent="0.3">
      <c r="A4470" t="s">
        <v>20</v>
      </c>
      <c r="B4470">
        <v>120</v>
      </c>
      <c r="C4470">
        <v>8985</v>
      </c>
    </row>
    <row r="4471" spans="1:3" x14ac:dyDescent="0.3">
      <c r="A4471" t="s">
        <v>21</v>
      </c>
      <c r="B4471">
        <v>11</v>
      </c>
      <c r="C4471">
        <v>8985</v>
      </c>
    </row>
    <row r="4472" spans="1:3" x14ac:dyDescent="0.3">
      <c r="A4472" t="s">
        <v>22</v>
      </c>
      <c r="B4472">
        <v>33</v>
      </c>
      <c r="C4472">
        <v>8985</v>
      </c>
    </row>
    <row r="4473" spans="1:3" x14ac:dyDescent="0.3">
      <c r="A4473" t="s">
        <v>25</v>
      </c>
      <c r="B4473" t="s">
        <v>123</v>
      </c>
      <c r="C4473">
        <v>8985</v>
      </c>
    </row>
    <row r="4474" spans="1:3" x14ac:dyDescent="0.3">
      <c r="A4474" t="s">
        <v>7</v>
      </c>
      <c r="B4474" t="s">
        <v>50</v>
      </c>
      <c r="C4474">
        <v>3262</v>
      </c>
    </row>
    <row r="4475" spans="1:3" x14ac:dyDescent="0.3">
      <c r="A4475" t="s">
        <v>17</v>
      </c>
      <c r="B4475">
        <v>995</v>
      </c>
      <c r="C4475">
        <v>3262</v>
      </c>
    </row>
    <row r="4476" spans="1:3" x14ac:dyDescent="0.3">
      <c r="A4476" t="s">
        <v>18</v>
      </c>
      <c r="B4476">
        <v>112</v>
      </c>
      <c r="C4476">
        <v>3262</v>
      </c>
    </row>
    <row r="4477" spans="1:3" x14ac:dyDescent="0.3">
      <c r="A4477" t="s">
        <v>19</v>
      </c>
      <c r="B4477">
        <v>417</v>
      </c>
      <c r="C4477">
        <v>3262</v>
      </c>
    </row>
    <row r="4478" spans="1:3" x14ac:dyDescent="0.3">
      <c r="A4478" t="s">
        <v>20</v>
      </c>
      <c r="B4478">
        <v>42</v>
      </c>
      <c r="C4478">
        <v>3262</v>
      </c>
    </row>
    <row r="4479" spans="1:3" x14ac:dyDescent="0.3">
      <c r="A4479" t="s">
        <v>21</v>
      </c>
      <c r="B4479">
        <v>48</v>
      </c>
      <c r="C4479">
        <v>3262</v>
      </c>
    </row>
    <row r="4480" spans="1:3" x14ac:dyDescent="0.3">
      <c r="A4480" t="s">
        <v>22</v>
      </c>
      <c r="B4480">
        <v>41</v>
      </c>
      <c r="C4480">
        <v>3262</v>
      </c>
    </row>
    <row r="4481" spans="1:3" x14ac:dyDescent="0.3">
      <c r="A4481" t="s">
        <v>25</v>
      </c>
      <c r="B4481" t="s">
        <v>122</v>
      </c>
      <c r="C4481">
        <v>3262</v>
      </c>
    </row>
    <row r="4482" spans="1:3" x14ac:dyDescent="0.3">
      <c r="A4482" t="s">
        <v>7</v>
      </c>
      <c r="B4482" t="s">
        <v>50</v>
      </c>
      <c r="C4482">
        <v>8405</v>
      </c>
    </row>
    <row r="4483" spans="1:3" x14ac:dyDescent="0.3">
      <c r="A4483" t="s">
        <v>17</v>
      </c>
      <c r="B4483">
        <v>135</v>
      </c>
      <c r="C4483">
        <v>8405</v>
      </c>
    </row>
    <row r="4484" spans="1:3" x14ac:dyDescent="0.3">
      <c r="A4484" t="s">
        <v>18</v>
      </c>
      <c r="B4484">
        <v>25</v>
      </c>
      <c r="C4484">
        <v>8405</v>
      </c>
    </row>
    <row r="4485" spans="1:3" x14ac:dyDescent="0.3">
      <c r="A4485" t="s">
        <v>19</v>
      </c>
      <c r="B4485">
        <v>51</v>
      </c>
      <c r="C4485">
        <v>8405</v>
      </c>
    </row>
    <row r="4486" spans="1:3" x14ac:dyDescent="0.3">
      <c r="A4486" t="s">
        <v>20</v>
      </c>
      <c r="B4486">
        <v>23</v>
      </c>
      <c r="C4486">
        <v>8405</v>
      </c>
    </row>
    <row r="4487" spans="1:3" x14ac:dyDescent="0.3">
      <c r="A4487" t="s">
        <v>21</v>
      </c>
      <c r="B4487">
        <v>25</v>
      </c>
      <c r="C4487">
        <v>8405</v>
      </c>
    </row>
    <row r="4488" spans="1:3" x14ac:dyDescent="0.3">
      <c r="A4488" t="s">
        <v>22</v>
      </c>
      <c r="B4488">
        <v>46</v>
      </c>
      <c r="C4488">
        <v>8405</v>
      </c>
    </row>
    <row r="4489" spans="1:3" x14ac:dyDescent="0.3">
      <c r="A4489" t="s">
        <v>25</v>
      </c>
      <c r="B4489" t="s">
        <v>121</v>
      </c>
      <c r="C4489">
        <v>8405</v>
      </c>
    </row>
    <row r="4490" spans="1:3" x14ac:dyDescent="0.3">
      <c r="A4490" t="s">
        <v>7</v>
      </c>
      <c r="B4490" t="s">
        <v>120</v>
      </c>
      <c r="C4490">
        <v>3170</v>
      </c>
    </row>
    <row r="4491" spans="1:3" x14ac:dyDescent="0.3">
      <c r="A4491" t="s">
        <v>17</v>
      </c>
      <c r="B4491">
        <v>389</v>
      </c>
      <c r="C4491">
        <v>3170</v>
      </c>
    </row>
    <row r="4492" spans="1:3" x14ac:dyDescent="0.3">
      <c r="A4492" t="s">
        <v>18</v>
      </c>
      <c r="B4492">
        <v>66</v>
      </c>
      <c r="C4492">
        <v>3170</v>
      </c>
    </row>
    <row r="4493" spans="1:3" x14ac:dyDescent="0.3">
      <c r="A4493" t="s">
        <v>19</v>
      </c>
      <c r="B4493">
        <v>408</v>
      </c>
      <c r="C4493">
        <v>3170</v>
      </c>
    </row>
    <row r="4494" spans="1:3" x14ac:dyDescent="0.3">
      <c r="A4494" t="s">
        <v>20</v>
      </c>
      <c r="B4494">
        <v>37</v>
      </c>
      <c r="C4494">
        <v>3170</v>
      </c>
    </row>
    <row r="4495" spans="1:3" x14ac:dyDescent="0.3">
      <c r="A4495" t="s">
        <v>21</v>
      </c>
      <c r="B4495">
        <v>57</v>
      </c>
      <c r="C4495">
        <v>3170</v>
      </c>
    </row>
    <row r="4496" spans="1:3" x14ac:dyDescent="0.3">
      <c r="A4496" t="s">
        <v>22</v>
      </c>
      <c r="B4496">
        <v>85</v>
      </c>
      <c r="C4496">
        <v>3170</v>
      </c>
    </row>
    <row r="4497" spans="1:3" x14ac:dyDescent="0.3">
      <c r="A4497" t="s">
        <v>25</v>
      </c>
      <c r="B4497" t="s">
        <v>121</v>
      </c>
      <c r="C4497">
        <v>3170</v>
      </c>
    </row>
    <row r="4498" spans="1:3" x14ac:dyDescent="0.3">
      <c r="A4498" t="s">
        <v>7</v>
      </c>
      <c r="B4498" t="s">
        <v>120</v>
      </c>
      <c r="C4498">
        <v>8310</v>
      </c>
    </row>
    <row r="4499" spans="1:3" x14ac:dyDescent="0.3">
      <c r="A4499" t="s">
        <v>17</v>
      </c>
      <c r="B4499">
        <v>897</v>
      </c>
      <c r="C4499">
        <v>8310</v>
      </c>
    </row>
    <row r="4500" spans="1:3" x14ac:dyDescent="0.3">
      <c r="A4500" t="s">
        <v>18</v>
      </c>
      <c r="B4500">
        <v>126</v>
      </c>
      <c r="C4500">
        <v>8310</v>
      </c>
    </row>
    <row r="4501" spans="1:3" x14ac:dyDescent="0.3">
      <c r="A4501" t="s">
        <v>19</v>
      </c>
      <c r="B4501">
        <v>196</v>
      </c>
      <c r="C4501">
        <v>8310</v>
      </c>
    </row>
    <row r="4502" spans="1:3" x14ac:dyDescent="0.3">
      <c r="A4502" t="s">
        <v>20</v>
      </c>
      <c r="B4502">
        <v>91</v>
      </c>
      <c r="C4502">
        <v>8310</v>
      </c>
    </row>
    <row r="4503" spans="1:3" x14ac:dyDescent="0.3">
      <c r="A4503" t="s">
        <v>21</v>
      </c>
      <c r="B4503">
        <v>112</v>
      </c>
      <c r="C4503">
        <v>8310</v>
      </c>
    </row>
    <row r="4504" spans="1:3" x14ac:dyDescent="0.3">
      <c r="A4504" t="s">
        <v>22</v>
      </c>
      <c r="B4504">
        <v>37</v>
      </c>
      <c r="C4504">
        <v>8310</v>
      </c>
    </row>
    <row r="4505" spans="1:3" x14ac:dyDescent="0.3">
      <c r="A4505" t="s">
        <v>25</v>
      </c>
      <c r="B4505" t="s">
        <v>123</v>
      </c>
      <c r="C4505">
        <v>8310</v>
      </c>
    </row>
    <row r="4506" spans="1:3" x14ac:dyDescent="0.3">
      <c r="A4506" t="s">
        <v>7</v>
      </c>
      <c r="B4506" t="s">
        <v>50</v>
      </c>
      <c r="C4506">
        <v>7431</v>
      </c>
    </row>
    <row r="4507" spans="1:3" x14ac:dyDescent="0.3">
      <c r="A4507" t="s">
        <v>17</v>
      </c>
      <c r="B4507">
        <v>1332</v>
      </c>
      <c r="C4507">
        <v>7431</v>
      </c>
    </row>
    <row r="4508" spans="1:3" x14ac:dyDescent="0.3">
      <c r="A4508" t="s">
        <v>18</v>
      </c>
      <c r="B4508">
        <v>17</v>
      </c>
      <c r="C4508">
        <v>7431</v>
      </c>
    </row>
    <row r="4509" spans="1:3" x14ac:dyDescent="0.3">
      <c r="A4509" t="s">
        <v>19</v>
      </c>
      <c r="B4509">
        <v>311</v>
      </c>
      <c r="C4509">
        <v>7431</v>
      </c>
    </row>
    <row r="4510" spans="1:3" x14ac:dyDescent="0.3">
      <c r="A4510" t="s">
        <v>20</v>
      </c>
      <c r="B4510">
        <v>23</v>
      </c>
      <c r="C4510">
        <v>7431</v>
      </c>
    </row>
    <row r="4511" spans="1:3" x14ac:dyDescent="0.3">
      <c r="A4511" t="s">
        <v>21</v>
      </c>
      <c r="B4511">
        <v>51</v>
      </c>
      <c r="C4511">
        <v>7431</v>
      </c>
    </row>
    <row r="4512" spans="1:3" x14ac:dyDescent="0.3">
      <c r="A4512" t="s">
        <v>22</v>
      </c>
      <c r="B4512">
        <v>86</v>
      </c>
      <c r="C4512">
        <v>7431</v>
      </c>
    </row>
    <row r="4513" spans="1:3" x14ac:dyDescent="0.3">
      <c r="A4513" t="s">
        <v>25</v>
      </c>
      <c r="B4513" t="s">
        <v>123</v>
      </c>
      <c r="C4513">
        <v>7431</v>
      </c>
    </row>
    <row r="4514" spans="1:3" x14ac:dyDescent="0.3">
      <c r="A4514" t="s">
        <v>7</v>
      </c>
      <c r="B4514" t="s">
        <v>50</v>
      </c>
      <c r="C4514">
        <v>2891</v>
      </c>
    </row>
    <row r="4515" spans="1:3" x14ac:dyDescent="0.3">
      <c r="A4515" t="s">
        <v>17</v>
      </c>
      <c r="B4515">
        <v>595</v>
      </c>
      <c r="C4515">
        <v>2891</v>
      </c>
    </row>
    <row r="4516" spans="1:3" x14ac:dyDescent="0.3">
      <c r="A4516" t="s">
        <v>18</v>
      </c>
      <c r="B4516">
        <v>23</v>
      </c>
      <c r="C4516">
        <v>2891</v>
      </c>
    </row>
    <row r="4517" spans="1:3" x14ac:dyDescent="0.3">
      <c r="A4517" t="s">
        <v>19</v>
      </c>
      <c r="B4517">
        <v>123</v>
      </c>
      <c r="C4517">
        <v>2891</v>
      </c>
    </row>
    <row r="4518" spans="1:3" x14ac:dyDescent="0.3">
      <c r="A4518" t="s">
        <v>20</v>
      </c>
      <c r="B4518">
        <v>10</v>
      </c>
      <c r="C4518">
        <v>2891</v>
      </c>
    </row>
    <row r="4519" spans="1:3" x14ac:dyDescent="0.3">
      <c r="A4519" t="s">
        <v>21</v>
      </c>
      <c r="B4519">
        <v>23</v>
      </c>
      <c r="C4519">
        <v>2891</v>
      </c>
    </row>
    <row r="4520" spans="1:3" x14ac:dyDescent="0.3">
      <c r="A4520" t="s">
        <v>22</v>
      </c>
      <c r="B4520">
        <v>154</v>
      </c>
      <c r="C4520">
        <v>2891</v>
      </c>
    </row>
    <row r="4521" spans="1:3" x14ac:dyDescent="0.3">
      <c r="A4521" t="s">
        <v>25</v>
      </c>
      <c r="B4521" t="s">
        <v>123</v>
      </c>
      <c r="C4521">
        <v>2891</v>
      </c>
    </row>
    <row r="4522" spans="1:3" x14ac:dyDescent="0.3">
      <c r="A4522" t="s">
        <v>7</v>
      </c>
      <c r="B4522" t="s">
        <v>50</v>
      </c>
      <c r="C4522">
        <v>5011</v>
      </c>
    </row>
    <row r="4523" spans="1:3" x14ac:dyDescent="0.3">
      <c r="A4523" t="s">
        <v>17</v>
      </c>
      <c r="B4523">
        <v>595</v>
      </c>
      <c r="C4523">
        <v>5011</v>
      </c>
    </row>
    <row r="4524" spans="1:3" x14ac:dyDescent="0.3">
      <c r="A4524" t="s">
        <v>18</v>
      </c>
      <c r="B4524">
        <v>23</v>
      </c>
      <c r="C4524">
        <v>5011</v>
      </c>
    </row>
    <row r="4525" spans="1:3" x14ac:dyDescent="0.3">
      <c r="A4525" t="s">
        <v>19</v>
      </c>
      <c r="B4525">
        <v>123</v>
      </c>
      <c r="C4525">
        <v>5011</v>
      </c>
    </row>
    <row r="4526" spans="1:3" x14ac:dyDescent="0.3">
      <c r="A4526" t="s">
        <v>20</v>
      </c>
      <c r="B4526">
        <v>10</v>
      </c>
      <c r="C4526">
        <v>5011</v>
      </c>
    </row>
    <row r="4527" spans="1:3" x14ac:dyDescent="0.3">
      <c r="A4527" t="s">
        <v>21</v>
      </c>
      <c r="B4527">
        <v>23</v>
      </c>
      <c r="C4527">
        <v>5011</v>
      </c>
    </row>
    <row r="4528" spans="1:3" x14ac:dyDescent="0.3">
      <c r="A4528" t="s">
        <v>22</v>
      </c>
      <c r="B4528">
        <v>154</v>
      </c>
      <c r="C4528">
        <v>5011</v>
      </c>
    </row>
    <row r="4529" spans="1:3" x14ac:dyDescent="0.3">
      <c r="A4529" t="s">
        <v>25</v>
      </c>
      <c r="B4529" t="s">
        <v>123</v>
      </c>
      <c r="C4529">
        <v>5011</v>
      </c>
    </row>
    <row r="4530" spans="1:3" x14ac:dyDescent="0.3">
      <c r="A4530" t="s">
        <v>7</v>
      </c>
      <c r="B4530" t="s">
        <v>50</v>
      </c>
      <c r="C4530">
        <v>3945</v>
      </c>
    </row>
    <row r="4531" spans="1:3" x14ac:dyDescent="0.3">
      <c r="A4531" t="s">
        <v>17</v>
      </c>
      <c r="B4531">
        <v>618</v>
      </c>
      <c r="C4531">
        <v>3945</v>
      </c>
    </row>
    <row r="4532" spans="1:3" x14ac:dyDescent="0.3">
      <c r="A4532" t="s">
        <v>18</v>
      </c>
      <c r="B4532">
        <v>44</v>
      </c>
      <c r="C4532">
        <v>3945</v>
      </c>
    </row>
    <row r="4533" spans="1:3" x14ac:dyDescent="0.3">
      <c r="A4533" t="s">
        <v>19</v>
      </c>
      <c r="B4533">
        <v>215</v>
      </c>
      <c r="C4533">
        <v>3945</v>
      </c>
    </row>
    <row r="4534" spans="1:3" x14ac:dyDescent="0.3">
      <c r="A4534" t="s">
        <v>20</v>
      </c>
      <c r="B4534">
        <v>0</v>
      </c>
      <c r="C4534">
        <v>3945</v>
      </c>
    </row>
    <row r="4535" spans="1:3" x14ac:dyDescent="0.3">
      <c r="A4535" t="s">
        <v>21</v>
      </c>
      <c r="B4535">
        <v>17</v>
      </c>
      <c r="C4535">
        <v>3945</v>
      </c>
    </row>
    <row r="4536" spans="1:3" x14ac:dyDescent="0.3">
      <c r="A4536" t="s">
        <v>22</v>
      </c>
      <c r="B4536">
        <v>36</v>
      </c>
      <c r="C4536">
        <v>3945</v>
      </c>
    </row>
    <row r="4537" spans="1:3" x14ac:dyDescent="0.3">
      <c r="A4537" t="s">
        <v>25</v>
      </c>
      <c r="B4537" t="s">
        <v>123</v>
      </c>
      <c r="C4537">
        <v>3945</v>
      </c>
    </row>
    <row r="4538" spans="1:3" x14ac:dyDescent="0.3">
      <c r="A4538" t="s">
        <v>7</v>
      </c>
      <c r="B4538" t="s">
        <v>50</v>
      </c>
      <c r="C4538">
        <v>2930</v>
      </c>
    </row>
    <row r="4539" spans="1:3" x14ac:dyDescent="0.3">
      <c r="A4539" t="s">
        <v>17</v>
      </c>
      <c r="B4539">
        <v>852</v>
      </c>
      <c r="C4539">
        <v>2930</v>
      </c>
    </row>
    <row r="4540" spans="1:3" x14ac:dyDescent="0.3">
      <c r="A4540" t="s">
        <v>18</v>
      </c>
      <c r="B4540">
        <v>60</v>
      </c>
      <c r="C4540">
        <v>2930</v>
      </c>
    </row>
    <row r="4541" spans="1:3" x14ac:dyDescent="0.3">
      <c r="A4541" t="s">
        <v>19</v>
      </c>
      <c r="B4541">
        <v>207</v>
      </c>
      <c r="C4541">
        <v>2930</v>
      </c>
    </row>
    <row r="4542" spans="1:3" x14ac:dyDescent="0.3">
      <c r="A4542" t="s">
        <v>20</v>
      </c>
      <c r="B4542">
        <v>78</v>
      </c>
      <c r="C4542">
        <v>2930</v>
      </c>
    </row>
    <row r="4543" spans="1:3" x14ac:dyDescent="0.3">
      <c r="A4543" t="s">
        <v>21</v>
      </c>
      <c r="B4543">
        <v>36</v>
      </c>
      <c r="C4543">
        <v>2930</v>
      </c>
    </row>
    <row r="4544" spans="1:3" x14ac:dyDescent="0.3">
      <c r="A4544" t="s">
        <v>22</v>
      </c>
      <c r="B4544">
        <v>48</v>
      </c>
      <c r="C4544">
        <v>2930</v>
      </c>
    </row>
    <row r="4545" spans="1:3" x14ac:dyDescent="0.3">
      <c r="A4545" t="s">
        <v>25</v>
      </c>
      <c r="B4545" t="s">
        <v>122</v>
      </c>
      <c r="C4545">
        <v>2930</v>
      </c>
    </row>
    <row r="4546" spans="1:3" x14ac:dyDescent="0.3">
      <c r="A4546" t="s">
        <v>7</v>
      </c>
      <c r="B4546" t="s">
        <v>120</v>
      </c>
      <c r="C4546">
        <v>716</v>
      </c>
    </row>
    <row r="4547" spans="1:3" x14ac:dyDescent="0.3">
      <c r="A4547" t="s">
        <v>17</v>
      </c>
      <c r="B4547">
        <v>529</v>
      </c>
      <c r="C4547">
        <v>716</v>
      </c>
    </row>
    <row r="4548" spans="1:3" x14ac:dyDescent="0.3">
      <c r="A4548" t="s">
        <v>18</v>
      </c>
      <c r="B4548">
        <v>0</v>
      </c>
      <c r="C4548">
        <v>716</v>
      </c>
    </row>
    <row r="4549" spans="1:3" x14ac:dyDescent="0.3">
      <c r="A4549" t="s">
        <v>19</v>
      </c>
      <c r="B4549">
        <v>356</v>
      </c>
      <c r="C4549">
        <v>716</v>
      </c>
    </row>
    <row r="4550" spans="1:3" x14ac:dyDescent="0.3">
      <c r="A4550" t="s">
        <v>20</v>
      </c>
      <c r="B4550">
        <v>63</v>
      </c>
      <c r="C4550">
        <v>716</v>
      </c>
    </row>
    <row r="4551" spans="1:3" x14ac:dyDescent="0.3">
      <c r="A4551" t="s">
        <v>21</v>
      </c>
      <c r="B4551">
        <v>28</v>
      </c>
      <c r="C4551">
        <v>716</v>
      </c>
    </row>
    <row r="4552" spans="1:3" x14ac:dyDescent="0.3">
      <c r="A4552" t="s">
        <v>22</v>
      </c>
      <c r="B4552">
        <v>0</v>
      </c>
      <c r="C4552">
        <v>716</v>
      </c>
    </row>
    <row r="4553" spans="1:3" x14ac:dyDescent="0.3">
      <c r="A4553" t="s">
        <v>25</v>
      </c>
      <c r="B4553" t="s">
        <v>121</v>
      </c>
      <c r="C4553">
        <v>716</v>
      </c>
    </row>
    <row r="4554" spans="1:3" x14ac:dyDescent="0.3">
      <c r="A4554" t="s">
        <v>7</v>
      </c>
      <c r="B4554" t="s">
        <v>120</v>
      </c>
      <c r="C4554">
        <v>6544</v>
      </c>
    </row>
    <row r="4555" spans="1:3" x14ac:dyDescent="0.3">
      <c r="A4555" t="s">
        <v>17</v>
      </c>
      <c r="B4555">
        <v>529</v>
      </c>
      <c r="C4555">
        <v>6544</v>
      </c>
    </row>
    <row r="4556" spans="1:3" x14ac:dyDescent="0.3">
      <c r="A4556" t="s">
        <v>18</v>
      </c>
      <c r="B4556">
        <v>0</v>
      </c>
      <c r="C4556">
        <v>6544</v>
      </c>
    </row>
    <row r="4557" spans="1:3" x14ac:dyDescent="0.3">
      <c r="A4557" t="s">
        <v>19</v>
      </c>
      <c r="B4557">
        <v>356</v>
      </c>
      <c r="C4557">
        <v>6544</v>
      </c>
    </row>
    <row r="4558" spans="1:3" x14ac:dyDescent="0.3">
      <c r="A4558" t="s">
        <v>20</v>
      </c>
      <c r="B4558">
        <v>63</v>
      </c>
      <c r="C4558">
        <v>6544</v>
      </c>
    </row>
    <row r="4559" spans="1:3" x14ac:dyDescent="0.3">
      <c r="A4559" t="s">
        <v>21</v>
      </c>
      <c r="B4559">
        <v>28</v>
      </c>
      <c r="C4559">
        <v>6544</v>
      </c>
    </row>
    <row r="4560" spans="1:3" x14ac:dyDescent="0.3">
      <c r="A4560" t="s">
        <v>22</v>
      </c>
      <c r="B4560">
        <v>0</v>
      </c>
      <c r="C4560">
        <v>6544</v>
      </c>
    </row>
    <row r="4561" spans="1:3" x14ac:dyDescent="0.3">
      <c r="A4561" t="s">
        <v>25</v>
      </c>
      <c r="B4561" t="s">
        <v>121</v>
      </c>
      <c r="C4561">
        <v>6544</v>
      </c>
    </row>
    <row r="4562" spans="1:3" x14ac:dyDescent="0.3">
      <c r="A4562" t="s">
        <v>7</v>
      </c>
      <c r="B4562" t="s">
        <v>50</v>
      </c>
      <c r="C4562">
        <v>2882</v>
      </c>
    </row>
    <row r="4563" spans="1:3" x14ac:dyDescent="0.3">
      <c r="A4563" t="s">
        <v>17</v>
      </c>
      <c r="B4563">
        <v>711</v>
      </c>
      <c r="C4563">
        <v>2882</v>
      </c>
    </row>
    <row r="4564" spans="1:3" x14ac:dyDescent="0.3">
      <c r="A4564" t="s">
        <v>18</v>
      </c>
      <c r="B4564">
        <v>28</v>
      </c>
      <c r="C4564">
        <v>2882</v>
      </c>
    </row>
    <row r="4565" spans="1:3" x14ac:dyDescent="0.3">
      <c r="A4565" t="s">
        <v>19</v>
      </c>
      <c r="B4565">
        <v>142</v>
      </c>
      <c r="C4565">
        <v>2882</v>
      </c>
    </row>
    <row r="4566" spans="1:3" x14ac:dyDescent="0.3">
      <c r="A4566" t="s">
        <v>20</v>
      </c>
      <c r="B4566">
        <v>49</v>
      </c>
      <c r="C4566">
        <v>2882</v>
      </c>
    </row>
    <row r="4567" spans="1:3" x14ac:dyDescent="0.3">
      <c r="A4567" t="s">
        <v>21</v>
      </c>
      <c r="B4567">
        <v>18</v>
      </c>
      <c r="C4567">
        <v>2882</v>
      </c>
    </row>
    <row r="4568" spans="1:3" x14ac:dyDescent="0.3">
      <c r="A4568" t="s">
        <v>22</v>
      </c>
      <c r="B4568">
        <v>47</v>
      </c>
      <c r="C4568">
        <v>2882</v>
      </c>
    </row>
    <row r="4569" spans="1:3" x14ac:dyDescent="0.3">
      <c r="A4569" t="s">
        <v>25</v>
      </c>
      <c r="B4569" t="s">
        <v>121</v>
      </c>
      <c r="C4569">
        <v>2882</v>
      </c>
    </row>
    <row r="4570" spans="1:3" x14ac:dyDescent="0.3">
      <c r="A4570" t="s">
        <v>7</v>
      </c>
      <c r="B4570" t="s">
        <v>50</v>
      </c>
      <c r="C4570">
        <v>10530</v>
      </c>
    </row>
    <row r="4571" spans="1:3" x14ac:dyDescent="0.3">
      <c r="A4571" t="s">
        <v>17</v>
      </c>
      <c r="B4571">
        <v>431</v>
      </c>
      <c r="C4571">
        <v>10530</v>
      </c>
    </row>
    <row r="4572" spans="1:3" x14ac:dyDescent="0.3">
      <c r="A4572" t="s">
        <v>18</v>
      </c>
      <c r="B4572">
        <v>82</v>
      </c>
      <c r="C4572">
        <v>10530</v>
      </c>
    </row>
    <row r="4573" spans="1:3" x14ac:dyDescent="0.3">
      <c r="A4573" t="s">
        <v>19</v>
      </c>
      <c r="B4573">
        <v>441</v>
      </c>
      <c r="C4573">
        <v>10530</v>
      </c>
    </row>
    <row r="4574" spans="1:3" x14ac:dyDescent="0.3">
      <c r="A4574" t="s">
        <v>20</v>
      </c>
      <c r="B4574">
        <v>80</v>
      </c>
      <c r="C4574">
        <v>10530</v>
      </c>
    </row>
    <row r="4575" spans="1:3" x14ac:dyDescent="0.3">
      <c r="A4575" t="s">
        <v>21</v>
      </c>
      <c r="B4575">
        <v>20</v>
      </c>
      <c r="C4575">
        <v>10530</v>
      </c>
    </row>
    <row r="4576" spans="1:3" x14ac:dyDescent="0.3">
      <c r="A4576" t="s">
        <v>22</v>
      </c>
      <c r="B4576">
        <v>102</v>
      </c>
      <c r="C4576">
        <v>10530</v>
      </c>
    </row>
    <row r="4577" spans="1:3" x14ac:dyDescent="0.3">
      <c r="A4577" t="s">
        <v>25</v>
      </c>
      <c r="B4577" t="s">
        <v>121</v>
      </c>
      <c r="C4577">
        <v>10530</v>
      </c>
    </row>
    <row r="4578" spans="1:3" x14ac:dyDescent="0.3">
      <c r="A4578" t="s">
        <v>7</v>
      </c>
      <c r="B4578" t="s">
        <v>120</v>
      </c>
      <c r="C4578">
        <v>9723</v>
      </c>
    </row>
    <row r="4579" spans="1:3" x14ac:dyDescent="0.3">
      <c r="A4579" t="s">
        <v>17</v>
      </c>
      <c r="B4579">
        <v>530</v>
      </c>
      <c r="C4579">
        <v>9723</v>
      </c>
    </row>
    <row r="4580" spans="1:3" x14ac:dyDescent="0.3">
      <c r="A4580" t="s">
        <v>18</v>
      </c>
      <c r="B4580">
        <v>142</v>
      </c>
      <c r="C4580">
        <v>9723</v>
      </c>
    </row>
    <row r="4581" spans="1:3" x14ac:dyDescent="0.3">
      <c r="A4581" t="s">
        <v>19</v>
      </c>
      <c r="B4581">
        <v>217</v>
      </c>
      <c r="C4581">
        <v>9723</v>
      </c>
    </row>
    <row r="4582" spans="1:3" x14ac:dyDescent="0.3">
      <c r="A4582" t="s">
        <v>20</v>
      </c>
      <c r="B4582">
        <v>62</v>
      </c>
      <c r="C4582">
        <v>9723</v>
      </c>
    </row>
    <row r="4583" spans="1:3" x14ac:dyDescent="0.3">
      <c r="A4583" t="s">
        <v>21</v>
      </c>
      <c r="B4583">
        <v>9</v>
      </c>
      <c r="C4583">
        <v>9723</v>
      </c>
    </row>
    <row r="4584" spans="1:3" x14ac:dyDescent="0.3">
      <c r="A4584" t="s">
        <v>22</v>
      </c>
      <c r="B4584">
        <v>56</v>
      </c>
      <c r="C4584">
        <v>9723</v>
      </c>
    </row>
    <row r="4585" spans="1:3" x14ac:dyDescent="0.3">
      <c r="A4585" t="s">
        <v>25</v>
      </c>
      <c r="B4585" t="s">
        <v>123</v>
      </c>
      <c r="C4585">
        <v>9723</v>
      </c>
    </row>
    <row r="4586" spans="1:3" x14ac:dyDescent="0.3">
      <c r="A4586" t="s">
        <v>7</v>
      </c>
      <c r="B4586" t="s">
        <v>50</v>
      </c>
      <c r="C4586">
        <v>6518</v>
      </c>
    </row>
    <row r="4587" spans="1:3" x14ac:dyDescent="0.3">
      <c r="A4587" t="s">
        <v>17</v>
      </c>
      <c r="B4587">
        <v>546</v>
      </c>
      <c r="C4587">
        <v>6518</v>
      </c>
    </row>
    <row r="4588" spans="1:3" x14ac:dyDescent="0.3">
      <c r="A4588" t="s">
        <v>18</v>
      </c>
      <c r="B4588">
        <v>0</v>
      </c>
      <c r="C4588">
        <v>6518</v>
      </c>
    </row>
    <row r="4589" spans="1:3" x14ac:dyDescent="0.3">
      <c r="A4589" t="s">
        <v>19</v>
      </c>
      <c r="B4589">
        <v>48</v>
      </c>
      <c r="C4589">
        <v>6518</v>
      </c>
    </row>
    <row r="4590" spans="1:3" x14ac:dyDescent="0.3">
      <c r="A4590" t="s">
        <v>20</v>
      </c>
      <c r="B4590">
        <v>0</v>
      </c>
      <c r="C4590">
        <v>6518</v>
      </c>
    </row>
    <row r="4591" spans="1:3" x14ac:dyDescent="0.3">
      <c r="A4591" t="s">
        <v>21</v>
      </c>
      <c r="B4591">
        <v>6</v>
      </c>
      <c r="C4591">
        <v>6518</v>
      </c>
    </row>
    <row r="4592" spans="1:3" x14ac:dyDescent="0.3">
      <c r="A4592" t="s">
        <v>22</v>
      </c>
      <c r="B4592">
        <v>6</v>
      </c>
      <c r="C4592">
        <v>6518</v>
      </c>
    </row>
    <row r="4593" spans="1:3" x14ac:dyDescent="0.3">
      <c r="A4593" t="s">
        <v>25</v>
      </c>
      <c r="B4593" t="s">
        <v>123</v>
      </c>
      <c r="C4593">
        <v>6518</v>
      </c>
    </row>
    <row r="4594" spans="1:3" x14ac:dyDescent="0.3">
      <c r="A4594" t="s">
        <v>7</v>
      </c>
      <c r="B4594" t="s">
        <v>120</v>
      </c>
      <c r="C4594">
        <v>11013</v>
      </c>
    </row>
    <row r="4595" spans="1:3" x14ac:dyDescent="0.3">
      <c r="A4595" t="s">
        <v>17</v>
      </c>
      <c r="B4595">
        <v>336</v>
      </c>
      <c r="C4595">
        <v>11013</v>
      </c>
    </row>
    <row r="4596" spans="1:3" x14ac:dyDescent="0.3">
      <c r="A4596" t="s">
        <v>18</v>
      </c>
      <c r="B4596">
        <v>28</v>
      </c>
      <c r="C4596">
        <v>11013</v>
      </c>
    </row>
    <row r="4597" spans="1:3" x14ac:dyDescent="0.3">
      <c r="A4597" t="s">
        <v>19</v>
      </c>
      <c r="B4597">
        <v>282</v>
      </c>
      <c r="C4597">
        <v>11013</v>
      </c>
    </row>
    <row r="4598" spans="1:3" x14ac:dyDescent="0.3">
      <c r="A4598" t="s">
        <v>20</v>
      </c>
      <c r="B4598">
        <v>184</v>
      </c>
      <c r="C4598">
        <v>11013</v>
      </c>
    </row>
    <row r="4599" spans="1:3" x14ac:dyDescent="0.3">
      <c r="A4599" t="s">
        <v>21</v>
      </c>
      <c r="B4599">
        <v>54</v>
      </c>
      <c r="C4599">
        <v>11013</v>
      </c>
    </row>
    <row r="4600" spans="1:3" x14ac:dyDescent="0.3">
      <c r="A4600" t="s">
        <v>22</v>
      </c>
      <c r="B4600">
        <v>54</v>
      </c>
      <c r="C4600">
        <v>11013</v>
      </c>
    </row>
    <row r="4601" spans="1:3" x14ac:dyDescent="0.3">
      <c r="A4601" t="s">
        <v>25</v>
      </c>
      <c r="B4601" t="s">
        <v>122</v>
      </c>
      <c r="C4601">
        <v>11013</v>
      </c>
    </row>
    <row r="4602" spans="1:3" x14ac:dyDescent="0.3">
      <c r="A4602" t="s">
        <v>7</v>
      </c>
      <c r="B4602" t="s">
        <v>120</v>
      </c>
      <c r="C4602">
        <v>8867</v>
      </c>
    </row>
    <row r="4603" spans="1:3" x14ac:dyDescent="0.3">
      <c r="A4603" t="s">
        <v>17</v>
      </c>
      <c r="B4603">
        <v>864</v>
      </c>
      <c r="C4603">
        <v>8867</v>
      </c>
    </row>
    <row r="4604" spans="1:3" x14ac:dyDescent="0.3">
      <c r="A4604" t="s">
        <v>18</v>
      </c>
      <c r="B4604">
        <v>134</v>
      </c>
      <c r="C4604">
        <v>8867</v>
      </c>
    </row>
    <row r="4605" spans="1:3" x14ac:dyDescent="0.3">
      <c r="A4605" t="s">
        <v>19</v>
      </c>
      <c r="B4605">
        <v>768</v>
      </c>
      <c r="C4605">
        <v>8867</v>
      </c>
    </row>
    <row r="4606" spans="1:3" x14ac:dyDescent="0.3">
      <c r="A4606" t="s">
        <v>20</v>
      </c>
      <c r="B4606">
        <v>150</v>
      </c>
      <c r="C4606">
        <v>8867</v>
      </c>
    </row>
    <row r="4607" spans="1:3" x14ac:dyDescent="0.3">
      <c r="A4607" t="s">
        <v>21</v>
      </c>
      <c r="B4607">
        <v>38</v>
      </c>
      <c r="C4607">
        <v>8867</v>
      </c>
    </row>
    <row r="4608" spans="1:3" x14ac:dyDescent="0.3">
      <c r="A4608" t="s">
        <v>22</v>
      </c>
      <c r="B4608">
        <v>172</v>
      </c>
      <c r="C4608">
        <v>8867</v>
      </c>
    </row>
    <row r="4609" spans="1:3" x14ac:dyDescent="0.3">
      <c r="A4609" t="s">
        <v>25</v>
      </c>
      <c r="B4609" t="s">
        <v>121</v>
      </c>
      <c r="C4609">
        <v>8867</v>
      </c>
    </row>
    <row r="4610" spans="1:3" x14ac:dyDescent="0.3">
      <c r="A4610" t="s">
        <v>7</v>
      </c>
      <c r="B4610" t="s">
        <v>120</v>
      </c>
      <c r="C4610">
        <v>2747</v>
      </c>
    </row>
    <row r="4611" spans="1:3" x14ac:dyDescent="0.3">
      <c r="A4611" t="s">
        <v>17</v>
      </c>
      <c r="B4611">
        <v>864</v>
      </c>
      <c r="C4611">
        <v>2747</v>
      </c>
    </row>
    <row r="4612" spans="1:3" x14ac:dyDescent="0.3">
      <c r="A4612" t="s">
        <v>18</v>
      </c>
      <c r="B4612">
        <v>134</v>
      </c>
      <c r="C4612">
        <v>2747</v>
      </c>
    </row>
    <row r="4613" spans="1:3" x14ac:dyDescent="0.3">
      <c r="A4613" t="s">
        <v>19</v>
      </c>
      <c r="B4613">
        <v>768</v>
      </c>
      <c r="C4613">
        <v>2747</v>
      </c>
    </row>
    <row r="4614" spans="1:3" x14ac:dyDescent="0.3">
      <c r="A4614" t="s">
        <v>20</v>
      </c>
      <c r="B4614">
        <v>150</v>
      </c>
      <c r="C4614">
        <v>2747</v>
      </c>
    </row>
    <row r="4615" spans="1:3" x14ac:dyDescent="0.3">
      <c r="A4615" t="s">
        <v>21</v>
      </c>
      <c r="B4615">
        <v>38</v>
      </c>
      <c r="C4615">
        <v>2747</v>
      </c>
    </row>
    <row r="4616" spans="1:3" x14ac:dyDescent="0.3">
      <c r="A4616" t="s">
        <v>22</v>
      </c>
      <c r="B4616">
        <v>172</v>
      </c>
      <c r="C4616">
        <v>2747</v>
      </c>
    </row>
    <row r="4617" spans="1:3" x14ac:dyDescent="0.3">
      <c r="A4617" t="s">
        <v>25</v>
      </c>
      <c r="B4617" t="s">
        <v>121</v>
      </c>
      <c r="C4617">
        <v>2747</v>
      </c>
    </row>
    <row r="4618" spans="1:3" x14ac:dyDescent="0.3">
      <c r="A4618" t="s">
        <v>7</v>
      </c>
      <c r="B4618" t="s">
        <v>120</v>
      </c>
      <c r="C4618">
        <v>1204</v>
      </c>
    </row>
    <row r="4619" spans="1:3" x14ac:dyDescent="0.3">
      <c r="A4619" t="s">
        <v>17</v>
      </c>
      <c r="B4619">
        <v>1253</v>
      </c>
      <c r="C4619">
        <v>1204</v>
      </c>
    </row>
    <row r="4620" spans="1:3" x14ac:dyDescent="0.3">
      <c r="A4620" t="s">
        <v>18</v>
      </c>
      <c r="B4620">
        <v>0</v>
      </c>
      <c r="C4620">
        <v>1204</v>
      </c>
    </row>
    <row r="4621" spans="1:3" x14ac:dyDescent="0.3">
      <c r="A4621" t="s">
        <v>19</v>
      </c>
      <c r="B4621">
        <v>447</v>
      </c>
      <c r="C4621">
        <v>1204</v>
      </c>
    </row>
    <row r="4622" spans="1:3" x14ac:dyDescent="0.3">
      <c r="A4622" t="s">
        <v>20</v>
      </c>
      <c r="B4622">
        <v>23</v>
      </c>
      <c r="C4622">
        <v>1204</v>
      </c>
    </row>
    <row r="4623" spans="1:3" x14ac:dyDescent="0.3">
      <c r="A4623" t="s">
        <v>21</v>
      </c>
      <c r="B4623">
        <v>71</v>
      </c>
      <c r="C4623">
        <v>1204</v>
      </c>
    </row>
    <row r="4624" spans="1:3" x14ac:dyDescent="0.3">
      <c r="A4624" t="s">
        <v>22</v>
      </c>
      <c r="B4624">
        <v>35</v>
      </c>
      <c r="C4624">
        <v>1204</v>
      </c>
    </row>
    <row r="4625" spans="1:3" x14ac:dyDescent="0.3">
      <c r="A4625" t="s">
        <v>25</v>
      </c>
      <c r="B4625" t="s">
        <v>123</v>
      </c>
      <c r="C4625">
        <v>1204</v>
      </c>
    </row>
    <row r="4626" spans="1:3" x14ac:dyDescent="0.3">
      <c r="A4626" t="s">
        <v>7</v>
      </c>
      <c r="B4626" t="s">
        <v>50</v>
      </c>
      <c r="C4626">
        <v>176</v>
      </c>
    </row>
    <row r="4627" spans="1:3" x14ac:dyDescent="0.3">
      <c r="A4627" t="s">
        <v>17</v>
      </c>
      <c r="B4627">
        <v>90</v>
      </c>
      <c r="C4627">
        <v>176</v>
      </c>
    </row>
    <row r="4628" spans="1:3" x14ac:dyDescent="0.3">
      <c r="A4628" t="s">
        <v>18</v>
      </c>
      <c r="B4628">
        <v>38</v>
      </c>
      <c r="C4628">
        <v>176</v>
      </c>
    </row>
    <row r="4629" spans="1:3" x14ac:dyDescent="0.3">
      <c r="A4629" t="s">
        <v>19</v>
      </c>
      <c r="B4629">
        <v>67</v>
      </c>
      <c r="C4629">
        <v>176</v>
      </c>
    </row>
    <row r="4630" spans="1:3" x14ac:dyDescent="0.3">
      <c r="A4630" t="s">
        <v>20</v>
      </c>
      <c r="B4630">
        <v>33</v>
      </c>
      <c r="C4630">
        <v>176</v>
      </c>
    </row>
    <row r="4631" spans="1:3" x14ac:dyDescent="0.3">
      <c r="A4631" t="s">
        <v>21</v>
      </c>
      <c r="B4631">
        <v>36</v>
      </c>
      <c r="C4631">
        <v>176</v>
      </c>
    </row>
    <row r="4632" spans="1:3" x14ac:dyDescent="0.3">
      <c r="A4632" t="s">
        <v>22</v>
      </c>
      <c r="B4632">
        <v>67</v>
      </c>
      <c r="C4632">
        <v>176</v>
      </c>
    </row>
    <row r="4633" spans="1:3" x14ac:dyDescent="0.3">
      <c r="A4633" t="s">
        <v>25</v>
      </c>
      <c r="B4633" t="s">
        <v>121</v>
      </c>
      <c r="C4633">
        <v>176</v>
      </c>
    </row>
    <row r="4634" spans="1:3" x14ac:dyDescent="0.3">
      <c r="A4634" t="s">
        <v>7</v>
      </c>
      <c r="B4634" t="s">
        <v>120</v>
      </c>
      <c r="C4634">
        <v>2878</v>
      </c>
    </row>
    <row r="4635" spans="1:3" x14ac:dyDescent="0.3">
      <c r="A4635" t="s">
        <v>17</v>
      </c>
      <c r="B4635">
        <v>162</v>
      </c>
      <c r="C4635">
        <v>2878</v>
      </c>
    </row>
    <row r="4636" spans="1:3" x14ac:dyDescent="0.3">
      <c r="A4636" t="s">
        <v>18</v>
      </c>
      <c r="B4636">
        <v>31</v>
      </c>
      <c r="C4636">
        <v>2878</v>
      </c>
    </row>
    <row r="4637" spans="1:3" x14ac:dyDescent="0.3">
      <c r="A4637" t="s">
        <v>19</v>
      </c>
      <c r="B4637">
        <v>127</v>
      </c>
      <c r="C4637">
        <v>2878</v>
      </c>
    </row>
    <row r="4638" spans="1:3" x14ac:dyDescent="0.3">
      <c r="A4638" t="s">
        <v>20</v>
      </c>
      <c r="B4638">
        <v>8</v>
      </c>
      <c r="C4638">
        <v>2878</v>
      </c>
    </row>
    <row r="4639" spans="1:3" x14ac:dyDescent="0.3">
      <c r="A4639" t="s">
        <v>21</v>
      </c>
      <c r="B4639">
        <v>17</v>
      </c>
      <c r="C4639">
        <v>2878</v>
      </c>
    </row>
    <row r="4640" spans="1:3" x14ac:dyDescent="0.3">
      <c r="A4640" t="s">
        <v>22</v>
      </c>
      <c r="B4640">
        <v>69</v>
      </c>
      <c r="C4640">
        <v>2878</v>
      </c>
    </row>
    <row r="4641" spans="1:3" x14ac:dyDescent="0.3">
      <c r="A4641" t="s">
        <v>25</v>
      </c>
      <c r="B4641" t="s">
        <v>121</v>
      </c>
      <c r="C4641">
        <v>2878</v>
      </c>
    </row>
    <row r="4642" spans="1:3" x14ac:dyDescent="0.3">
      <c r="A4642" t="s">
        <v>7</v>
      </c>
      <c r="B4642" t="s">
        <v>120</v>
      </c>
      <c r="C4642">
        <v>6661</v>
      </c>
    </row>
    <row r="4643" spans="1:3" x14ac:dyDescent="0.3">
      <c r="A4643" t="s">
        <v>17</v>
      </c>
      <c r="B4643">
        <v>757</v>
      </c>
      <c r="C4643">
        <v>6661</v>
      </c>
    </row>
    <row r="4644" spans="1:3" x14ac:dyDescent="0.3">
      <c r="A4644" t="s">
        <v>18</v>
      </c>
      <c r="B4644">
        <v>80</v>
      </c>
      <c r="C4644">
        <v>6661</v>
      </c>
    </row>
    <row r="4645" spans="1:3" x14ac:dyDescent="0.3">
      <c r="A4645" t="s">
        <v>19</v>
      </c>
      <c r="B4645">
        <v>217</v>
      </c>
      <c r="C4645">
        <v>6661</v>
      </c>
    </row>
    <row r="4646" spans="1:3" x14ac:dyDescent="0.3">
      <c r="A4646" t="s">
        <v>20</v>
      </c>
      <c r="B4646">
        <v>29</v>
      </c>
      <c r="C4646">
        <v>6661</v>
      </c>
    </row>
    <row r="4647" spans="1:3" x14ac:dyDescent="0.3">
      <c r="A4647" t="s">
        <v>21</v>
      </c>
      <c r="B4647">
        <v>80</v>
      </c>
      <c r="C4647">
        <v>6661</v>
      </c>
    </row>
    <row r="4648" spans="1:3" x14ac:dyDescent="0.3">
      <c r="A4648" t="s">
        <v>22</v>
      </c>
      <c r="B4648">
        <v>11</v>
      </c>
      <c r="C4648">
        <v>6661</v>
      </c>
    </row>
    <row r="4649" spans="1:3" x14ac:dyDescent="0.3">
      <c r="A4649" t="s">
        <v>25</v>
      </c>
      <c r="B4649" t="s">
        <v>123</v>
      </c>
      <c r="C4649">
        <v>6661</v>
      </c>
    </row>
    <row r="4650" spans="1:3" x14ac:dyDescent="0.3">
      <c r="A4650" t="s">
        <v>7</v>
      </c>
      <c r="B4650" t="s">
        <v>120</v>
      </c>
      <c r="C4650">
        <v>5462</v>
      </c>
    </row>
    <row r="4651" spans="1:3" x14ac:dyDescent="0.3">
      <c r="A4651" t="s">
        <v>17</v>
      </c>
      <c r="B4651">
        <v>757</v>
      </c>
      <c r="C4651">
        <v>5462</v>
      </c>
    </row>
    <row r="4652" spans="1:3" x14ac:dyDescent="0.3">
      <c r="A4652" t="s">
        <v>18</v>
      </c>
      <c r="B4652">
        <v>80</v>
      </c>
      <c r="C4652">
        <v>5462</v>
      </c>
    </row>
    <row r="4653" spans="1:3" x14ac:dyDescent="0.3">
      <c r="A4653" t="s">
        <v>19</v>
      </c>
      <c r="B4653">
        <v>217</v>
      </c>
      <c r="C4653">
        <v>5462</v>
      </c>
    </row>
    <row r="4654" spans="1:3" x14ac:dyDescent="0.3">
      <c r="A4654" t="s">
        <v>20</v>
      </c>
      <c r="B4654">
        <v>29</v>
      </c>
      <c r="C4654">
        <v>5462</v>
      </c>
    </row>
    <row r="4655" spans="1:3" x14ac:dyDescent="0.3">
      <c r="A4655" t="s">
        <v>21</v>
      </c>
      <c r="B4655">
        <v>80</v>
      </c>
      <c r="C4655">
        <v>5462</v>
      </c>
    </row>
    <row r="4656" spans="1:3" x14ac:dyDescent="0.3">
      <c r="A4656" t="s">
        <v>22</v>
      </c>
      <c r="B4656">
        <v>11</v>
      </c>
      <c r="C4656">
        <v>5462</v>
      </c>
    </row>
    <row r="4657" spans="1:3" x14ac:dyDescent="0.3">
      <c r="A4657" t="s">
        <v>25</v>
      </c>
      <c r="B4657" t="s">
        <v>123</v>
      </c>
      <c r="C4657">
        <v>5462</v>
      </c>
    </row>
    <row r="4658" spans="1:3" x14ac:dyDescent="0.3">
      <c r="A4658" t="s">
        <v>7</v>
      </c>
      <c r="B4658" t="s">
        <v>120</v>
      </c>
      <c r="C4658">
        <v>10897</v>
      </c>
    </row>
    <row r="4659" spans="1:3" x14ac:dyDescent="0.3">
      <c r="A4659" t="s">
        <v>17</v>
      </c>
      <c r="B4659">
        <v>757</v>
      </c>
      <c r="C4659">
        <v>10897</v>
      </c>
    </row>
    <row r="4660" spans="1:3" x14ac:dyDescent="0.3">
      <c r="A4660" t="s">
        <v>18</v>
      </c>
      <c r="B4660">
        <v>80</v>
      </c>
      <c r="C4660">
        <v>10897</v>
      </c>
    </row>
    <row r="4661" spans="1:3" x14ac:dyDescent="0.3">
      <c r="A4661" t="s">
        <v>19</v>
      </c>
      <c r="B4661">
        <v>217</v>
      </c>
      <c r="C4661">
        <v>10897</v>
      </c>
    </row>
    <row r="4662" spans="1:3" x14ac:dyDescent="0.3">
      <c r="A4662" t="s">
        <v>20</v>
      </c>
      <c r="B4662">
        <v>29</v>
      </c>
      <c r="C4662">
        <v>10897</v>
      </c>
    </row>
    <row r="4663" spans="1:3" x14ac:dyDescent="0.3">
      <c r="A4663" t="s">
        <v>21</v>
      </c>
      <c r="B4663">
        <v>80</v>
      </c>
      <c r="C4663">
        <v>10897</v>
      </c>
    </row>
    <row r="4664" spans="1:3" x14ac:dyDescent="0.3">
      <c r="A4664" t="s">
        <v>22</v>
      </c>
      <c r="B4664">
        <v>11</v>
      </c>
      <c r="C4664">
        <v>10897</v>
      </c>
    </row>
    <row r="4665" spans="1:3" x14ac:dyDescent="0.3">
      <c r="A4665" t="s">
        <v>25</v>
      </c>
      <c r="B4665" t="s">
        <v>123</v>
      </c>
      <c r="C4665">
        <v>10897</v>
      </c>
    </row>
    <row r="4666" spans="1:3" x14ac:dyDescent="0.3">
      <c r="A4666" t="s">
        <v>7</v>
      </c>
      <c r="B4666" t="s">
        <v>120</v>
      </c>
      <c r="C4666">
        <v>8534</v>
      </c>
    </row>
    <row r="4667" spans="1:3" x14ac:dyDescent="0.3">
      <c r="A4667" t="s">
        <v>17</v>
      </c>
      <c r="B4667">
        <v>615</v>
      </c>
      <c r="C4667">
        <v>8534</v>
      </c>
    </row>
    <row r="4668" spans="1:3" x14ac:dyDescent="0.3">
      <c r="A4668" t="s">
        <v>18</v>
      </c>
      <c r="B4668">
        <v>28</v>
      </c>
      <c r="C4668">
        <v>8534</v>
      </c>
    </row>
    <row r="4669" spans="1:3" x14ac:dyDescent="0.3">
      <c r="A4669" t="s">
        <v>19</v>
      </c>
      <c r="B4669">
        <v>259</v>
      </c>
      <c r="C4669">
        <v>8534</v>
      </c>
    </row>
    <row r="4670" spans="1:3" x14ac:dyDescent="0.3">
      <c r="A4670" t="s">
        <v>20</v>
      </c>
      <c r="B4670">
        <v>12</v>
      </c>
      <c r="C4670">
        <v>8534</v>
      </c>
    </row>
    <row r="4671" spans="1:3" x14ac:dyDescent="0.3">
      <c r="A4671" t="s">
        <v>21</v>
      </c>
      <c r="B4671">
        <v>48</v>
      </c>
      <c r="C4671">
        <v>8534</v>
      </c>
    </row>
    <row r="4672" spans="1:3" x14ac:dyDescent="0.3">
      <c r="A4672" t="s">
        <v>22</v>
      </c>
      <c r="B4672">
        <v>30</v>
      </c>
      <c r="C4672">
        <v>8534</v>
      </c>
    </row>
    <row r="4673" spans="1:3" x14ac:dyDescent="0.3">
      <c r="A4673" t="s">
        <v>25</v>
      </c>
      <c r="B4673" t="s">
        <v>121</v>
      </c>
      <c r="C4673">
        <v>8534</v>
      </c>
    </row>
    <row r="4674" spans="1:3" x14ac:dyDescent="0.3">
      <c r="A4674" t="s">
        <v>7</v>
      </c>
      <c r="B4674" t="s">
        <v>120</v>
      </c>
      <c r="C4674">
        <v>7072</v>
      </c>
    </row>
    <row r="4675" spans="1:3" x14ac:dyDescent="0.3">
      <c r="A4675" t="s">
        <v>17</v>
      </c>
      <c r="B4675">
        <v>432</v>
      </c>
      <c r="C4675">
        <v>7072</v>
      </c>
    </row>
    <row r="4676" spans="1:3" x14ac:dyDescent="0.3">
      <c r="A4676" t="s">
        <v>18</v>
      </c>
      <c r="B4676">
        <v>79</v>
      </c>
      <c r="C4676">
        <v>7072</v>
      </c>
    </row>
    <row r="4677" spans="1:3" x14ac:dyDescent="0.3">
      <c r="A4677" t="s">
        <v>19</v>
      </c>
      <c r="B4677">
        <v>341</v>
      </c>
      <c r="C4677">
        <v>7072</v>
      </c>
    </row>
    <row r="4678" spans="1:3" x14ac:dyDescent="0.3">
      <c r="A4678" t="s">
        <v>20</v>
      </c>
      <c r="B4678">
        <v>177</v>
      </c>
      <c r="C4678">
        <v>7072</v>
      </c>
    </row>
    <row r="4679" spans="1:3" x14ac:dyDescent="0.3">
      <c r="A4679" t="s">
        <v>21</v>
      </c>
      <c r="B4679">
        <v>136</v>
      </c>
      <c r="C4679">
        <v>7072</v>
      </c>
    </row>
    <row r="4680" spans="1:3" x14ac:dyDescent="0.3">
      <c r="A4680" t="s">
        <v>22</v>
      </c>
      <c r="B4680">
        <v>170</v>
      </c>
      <c r="C4680">
        <v>7072</v>
      </c>
    </row>
    <row r="4681" spans="1:3" x14ac:dyDescent="0.3">
      <c r="A4681" t="s">
        <v>25</v>
      </c>
      <c r="B4681" t="s">
        <v>123</v>
      </c>
      <c r="C4681">
        <v>7072</v>
      </c>
    </row>
    <row r="4682" spans="1:3" x14ac:dyDescent="0.3">
      <c r="A4682" t="s">
        <v>7</v>
      </c>
      <c r="B4682" t="s">
        <v>120</v>
      </c>
      <c r="C4682">
        <v>1911</v>
      </c>
    </row>
    <row r="4683" spans="1:3" x14ac:dyDescent="0.3">
      <c r="A4683" t="s">
        <v>17</v>
      </c>
      <c r="B4683">
        <v>595</v>
      </c>
      <c r="C4683">
        <v>1911</v>
      </c>
    </row>
    <row r="4684" spans="1:3" x14ac:dyDescent="0.3">
      <c r="A4684" t="s">
        <v>18</v>
      </c>
      <c r="B4684">
        <v>97</v>
      </c>
      <c r="C4684">
        <v>1911</v>
      </c>
    </row>
    <row r="4685" spans="1:3" x14ac:dyDescent="0.3">
      <c r="A4685" t="s">
        <v>19</v>
      </c>
      <c r="B4685">
        <v>291</v>
      </c>
      <c r="C4685">
        <v>1911</v>
      </c>
    </row>
    <row r="4686" spans="1:3" x14ac:dyDescent="0.3">
      <c r="A4686" t="s">
        <v>20</v>
      </c>
      <c r="B4686">
        <v>127</v>
      </c>
      <c r="C4686">
        <v>1911</v>
      </c>
    </row>
    <row r="4687" spans="1:3" x14ac:dyDescent="0.3">
      <c r="A4687" t="s">
        <v>21</v>
      </c>
      <c r="B4687">
        <v>133</v>
      </c>
      <c r="C4687">
        <v>1911</v>
      </c>
    </row>
    <row r="4688" spans="1:3" x14ac:dyDescent="0.3">
      <c r="A4688" t="s">
        <v>22</v>
      </c>
      <c r="B4688">
        <v>121</v>
      </c>
      <c r="C4688">
        <v>1911</v>
      </c>
    </row>
    <row r="4689" spans="1:3" x14ac:dyDescent="0.3">
      <c r="A4689" t="s">
        <v>25</v>
      </c>
      <c r="B4689" t="s">
        <v>123</v>
      </c>
      <c r="C4689">
        <v>1911</v>
      </c>
    </row>
    <row r="4690" spans="1:3" x14ac:dyDescent="0.3">
      <c r="A4690" t="s">
        <v>7</v>
      </c>
      <c r="B4690" t="s">
        <v>120</v>
      </c>
      <c r="C4690">
        <v>4406</v>
      </c>
    </row>
    <row r="4691" spans="1:3" x14ac:dyDescent="0.3">
      <c r="A4691" t="s">
        <v>17</v>
      </c>
      <c r="B4691">
        <v>846</v>
      </c>
      <c r="C4691">
        <v>4406</v>
      </c>
    </row>
    <row r="4692" spans="1:3" x14ac:dyDescent="0.3">
      <c r="A4692" t="s">
        <v>18</v>
      </c>
      <c r="B4692">
        <v>84</v>
      </c>
      <c r="C4692">
        <v>4406</v>
      </c>
    </row>
    <row r="4693" spans="1:3" x14ac:dyDescent="0.3">
      <c r="A4693" t="s">
        <v>19</v>
      </c>
      <c r="B4693">
        <v>352</v>
      </c>
      <c r="C4693">
        <v>4406</v>
      </c>
    </row>
    <row r="4694" spans="1:3" x14ac:dyDescent="0.3">
      <c r="A4694" t="s">
        <v>20</v>
      </c>
      <c r="B4694">
        <v>91</v>
      </c>
      <c r="C4694">
        <v>4406</v>
      </c>
    </row>
    <row r="4695" spans="1:3" x14ac:dyDescent="0.3">
      <c r="A4695" t="s">
        <v>21</v>
      </c>
      <c r="B4695">
        <v>56</v>
      </c>
      <c r="C4695">
        <v>4406</v>
      </c>
    </row>
    <row r="4696" spans="1:3" x14ac:dyDescent="0.3">
      <c r="A4696" t="s">
        <v>22</v>
      </c>
      <c r="B4696">
        <v>42</v>
      </c>
      <c r="C4696">
        <v>4406</v>
      </c>
    </row>
    <row r="4697" spans="1:3" x14ac:dyDescent="0.3">
      <c r="A4697" t="s">
        <v>25</v>
      </c>
      <c r="B4697" t="s">
        <v>123</v>
      </c>
      <c r="C4697">
        <v>4406</v>
      </c>
    </row>
    <row r="4698" spans="1:3" x14ac:dyDescent="0.3">
      <c r="A4698" t="s">
        <v>7</v>
      </c>
      <c r="B4698" t="s">
        <v>50</v>
      </c>
      <c r="C4698">
        <v>5544</v>
      </c>
    </row>
    <row r="4699" spans="1:3" x14ac:dyDescent="0.3">
      <c r="A4699" t="s">
        <v>17</v>
      </c>
      <c r="B4699">
        <v>957</v>
      </c>
      <c r="C4699">
        <v>5544</v>
      </c>
    </row>
    <row r="4700" spans="1:3" x14ac:dyDescent="0.3">
      <c r="A4700" t="s">
        <v>18</v>
      </c>
      <c r="B4700">
        <v>40</v>
      </c>
      <c r="C4700">
        <v>5544</v>
      </c>
    </row>
    <row r="4701" spans="1:3" x14ac:dyDescent="0.3">
      <c r="A4701" t="s">
        <v>19</v>
      </c>
      <c r="B4701">
        <v>175</v>
      </c>
      <c r="C4701">
        <v>5544</v>
      </c>
    </row>
    <row r="4702" spans="1:3" x14ac:dyDescent="0.3">
      <c r="A4702" t="s">
        <v>20</v>
      </c>
      <c r="B4702">
        <v>158</v>
      </c>
      <c r="C4702">
        <v>5544</v>
      </c>
    </row>
    <row r="4703" spans="1:3" x14ac:dyDescent="0.3">
      <c r="A4703" t="s">
        <v>21</v>
      </c>
      <c r="B4703">
        <v>53</v>
      </c>
      <c r="C4703">
        <v>5544</v>
      </c>
    </row>
    <row r="4704" spans="1:3" x14ac:dyDescent="0.3">
      <c r="A4704" t="s">
        <v>22</v>
      </c>
      <c r="B4704">
        <v>107</v>
      </c>
      <c r="C4704">
        <v>5544</v>
      </c>
    </row>
    <row r="4705" spans="1:3" x14ac:dyDescent="0.3">
      <c r="A4705" t="s">
        <v>25</v>
      </c>
      <c r="B4705" t="s">
        <v>123</v>
      </c>
      <c r="C4705">
        <v>5544</v>
      </c>
    </row>
    <row r="4706" spans="1:3" x14ac:dyDescent="0.3">
      <c r="A4706" t="s">
        <v>7</v>
      </c>
      <c r="B4706" t="s">
        <v>120</v>
      </c>
      <c r="C4706">
        <v>3412</v>
      </c>
    </row>
    <row r="4707" spans="1:3" x14ac:dyDescent="0.3">
      <c r="A4707" t="s">
        <v>17</v>
      </c>
      <c r="B4707">
        <v>815</v>
      </c>
      <c r="C4707">
        <v>3412</v>
      </c>
    </row>
    <row r="4708" spans="1:3" x14ac:dyDescent="0.3">
      <c r="A4708" t="s">
        <v>18</v>
      </c>
      <c r="B4708">
        <v>8</v>
      </c>
      <c r="C4708">
        <v>3412</v>
      </c>
    </row>
    <row r="4709" spans="1:3" x14ac:dyDescent="0.3">
      <c r="A4709" t="s">
        <v>19</v>
      </c>
      <c r="B4709">
        <v>53</v>
      </c>
      <c r="C4709">
        <v>3412</v>
      </c>
    </row>
    <row r="4710" spans="1:3" x14ac:dyDescent="0.3">
      <c r="A4710" t="s">
        <v>20</v>
      </c>
      <c r="B4710">
        <v>11</v>
      </c>
      <c r="C4710">
        <v>3412</v>
      </c>
    </row>
    <row r="4711" spans="1:3" x14ac:dyDescent="0.3">
      <c r="A4711" t="s">
        <v>21</v>
      </c>
      <c r="B4711">
        <v>0</v>
      </c>
      <c r="C4711">
        <v>3412</v>
      </c>
    </row>
    <row r="4712" spans="1:3" x14ac:dyDescent="0.3">
      <c r="A4712" t="s">
        <v>22</v>
      </c>
      <c r="B4712">
        <v>70</v>
      </c>
      <c r="C4712">
        <v>3412</v>
      </c>
    </row>
    <row r="4713" spans="1:3" x14ac:dyDescent="0.3">
      <c r="A4713" t="s">
        <v>25</v>
      </c>
      <c r="B4713" t="s">
        <v>122</v>
      </c>
      <c r="C4713">
        <v>3412</v>
      </c>
    </row>
    <row r="4714" spans="1:3" x14ac:dyDescent="0.3">
      <c r="A4714" t="s">
        <v>7</v>
      </c>
      <c r="B4714" t="s">
        <v>50</v>
      </c>
      <c r="C4714">
        <v>8732</v>
      </c>
    </row>
    <row r="4715" spans="1:3" x14ac:dyDescent="0.3">
      <c r="A4715" t="s">
        <v>17</v>
      </c>
      <c r="B4715">
        <v>1298</v>
      </c>
      <c r="C4715">
        <v>8732</v>
      </c>
    </row>
    <row r="4716" spans="1:3" x14ac:dyDescent="0.3">
      <c r="A4716" t="s">
        <v>18</v>
      </c>
      <c r="B4716">
        <v>0</v>
      </c>
      <c r="C4716">
        <v>8732</v>
      </c>
    </row>
    <row r="4717" spans="1:3" x14ac:dyDescent="0.3">
      <c r="A4717" t="s">
        <v>19</v>
      </c>
      <c r="B4717">
        <v>70</v>
      </c>
      <c r="C4717">
        <v>8732</v>
      </c>
    </row>
    <row r="4718" spans="1:3" x14ac:dyDescent="0.3">
      <c r="A4718" t="s">
        <v>20</v>
      </c>
      <c r="B4718">
        <v>37</v>
      </c>
      <c r="C4718">
        <v>8732</v>
      </c>
    </row>
    <row r="4719" spans="1:3" x14ac:dyDescent="0.3">
      <c r="A4719" t="s">
        <v>21</v>
      </c>
      <c r="B4719">
        <v>14</v>
      </c>
      <c r="C4719">
        <v>8732</v>
      </c>
    </row>
    <row r="4720" spans="1:3" x14ac:dyDescent="0.3">
      <c r="A4720" t="s">
        <v>22</v>
      </c>
      <c r="B4720">
        <v>42</v>
      </c>
      <c r="C4720">
        <v>8732</v>
      </c>
    </row>
    <row r="4721" spans="1:3" x14ac:dyDescent="0.3">
      <c r="A4721" t="s">
        <v>25</v>
      </c>
      <c r="B4721" t="s">
        <v>123</v>
      </c>
      <c r="C4721">
        <v>8732</v>
      </c>
    </row>
    <row r="4722" spans="1:3" x14ac:dyDescent="0.3">
      <c r="A4722" t="s">
        <v>7</v>
      </c>
      <c r="B4722" t="s">
        <v>120</v>
      </c>
      <c r="C4722">
        <v>4339</v>
      </c>
    </row>
    <row r="4723" spans="1:3" x14ac:dyDescent="0.3">
      <c r="A4723" t="s">
        <v>17</v>
      </c>
      <c r="B4723">
        <v>702</v>
      </c>
      <c r="C4723">
        <v>4339</v>
      </c>
    </row>
    <row r="4724" spans="1:3" x14ac:dyDescent="0.3">
      <c r="A4724" t="s">
        <v>18</v>
      </c>
      <c r="B4724">
        <v>17</v>
      </c>
      <c r="C4724">
        <v>4339</v>
      </c>
    </row>
    <row r="4725" spans="1:3" x14ac:dyDescent="0.3">
      <c r="A4725" t="s">
        <v>19</v>
      </c>
      <c r="B4725">
        <v>151</v>
      </c>
      <c r="C4725">
        <v>4339</v>
      </c>
    </row>
    <row r="4726" spans="1:3" x14ac:dyDescent="0.3">
      <c r="A4726" t="s">
        <v>20</v>
      </c>
      <c r="B4726">
        <v>0</v>
      </c>
      <c r="C4726">
        <v>4339</v>
      </c>
    </row>
    <row r="4727" spans="1:3" x14ac:dyDescent="0.3">
      <c r="A4727" t="s">
        <v>21</v>
      </c>
      <c r="B4727">
        <v>8</v>
      </c>
      <c r="C4727">
        <v>4339</v>
      </c>
    </row>
    <row r="4728" spans="1:3" x14ac:dyDescent="0.3">
      <c r="A4728" t="s">
        <v>22</v>
      </c>
      <c r="B4728">
        <v>35</v>
      </c>
      <c r="C4728">
        <v>4339</v>
      </c>
    </row>
    <row r="4729" spans="1:3" x14ac:dyDescent="0.3">
      <c r="A4729" t="s">
        <v>25</v>
      </c>
      <c r="B4729" t="s">
        <v>121</v>
      </c>
      <c r="C4729">
        <v>4339</v>
      </c>
    </row>
    <row r="4730" spans="1:3" x14ac:dyDescent="0.3">
      <c r="A4730" t="s">
        <v>7</v>
      </c>
      <c r="B4730" t="s">
        <v>120</v>
      </c>
      <c r="C4730">
        <v>238</v>
      </c>
    </row>
    <row r="4731" spans="1:3" x14ac:dyDescent="0.3">
      <c r="A4731" t="s">
        <v>17</v>
      </c>
      <c r="B4731">
        <v>515</v>
      </c>
      <c r="C4731">
        <v>238</v>
      </c>
    </row>
    <row r="4732" spans="1:3" x14ac:dyDescent="0.3">
      <c r="A4732" t="s">
        <v>18</v>
      </c>
      <c r="B4732">
        <v>47</v>
      </c>
      <c r="C4732">
        <v>238</v>
      </c>
    </row>
    <row r="4733" spans="1:3" x14ac:dyDescent="0.3">
      <c r="A4733" t="s">
        <v>19</v>
      </c>
      <c r="B4733">
        <v>181</v>
      </c>
      <c r="C4733">
        <v>238</v>
      </c>
    </row>
    <row r="4734" spans="1:3" x14ac:dyDescent="0.3">
      <c r="A4734" t="s">
        <v>20</v>
      </c>
      <c r="B4734">
        <v>149</v>
      </c>
      <c r="C4734">
        <v>238</v>
      </c>
    </row>
    <row r="4735" spans="1:3" x14ac:dyDescent="0.3">
      <c r="A4735" t="s">
        <v>21</v>
      </c>
      <c r="B4735">
        <v>95</v>
      </c>
      <c r="C4735">
        <v>238</v>
      </c>
    </row>
    <row r="4736" spans="1:3" x14ac:dyDescent="0.3">
      <c r="A4736" t="s">
        <v>22</v>
      </c>
      <c r="B4736">
        <v>95</v>
      </c>
      <c r="C4736">
        <v>238</v>
      </c>
    </row>
    <row r="4737" spans="1:3" x14ac:dyDescent="0.3">
      <c r="A4737" t="s">
        <v>25</v>
      </c>
      <c r="B4737" t="s">
        <v>123</v>
      </c>
      <c r="C4737">
        <v>238</v>
      </c>
    </row>
    <row r="4738" spans="1:3" x14ac:dyDescent="0.3">
      <c r="A4738" t="s">
        <v>7</v>
      </c>
      <c r="B4738" t="s">
        <v>50</v>
      </c>
      <c r="C4738">
        <v>9699</v>
      </c>
    </row>
    <row r="4739" spans="1:3" x14ac:dyDescent="0.3">
      <c r="A4739" t="s">
        <v>17</v>
      </c>
      <c r="B4739">
        <v>357</v>
      </c>
      <c r="C4739">
        <v>9699</v>
      </c>
    </row>
    <row r="4740" spans="1:3" x14ac:dyDescent="0.3">
      <c r="A4740" t="s">
        <v>18</v>
      </c>
      <c r="B4740">
        <v>35</v>
      </c>
      <c r="C4740">
        <v>9699</v>
      </c>
    </row>
    <row r="4741" spans="1:3" x14ac:dyDescent="0.3">
      <c r="A4741" t="s">
        <v>19</v>
      </c>
      <c r="B4741">
        <v>271</v>
      </c>
      <c r="C4741">
        <v>9699</v>
      </c>
    </row>
    <row r="4742" spans="1:3" x14ac:dyDescent="0.3">
      <c r="A4742" t="s">
        <v>20</v>
      </c>
      <c r="B4742">
        <v>28</v>
      </c>
      <c r="C4742">
        <v>9699</v>
      </c>
    </row>
    <row r="4743" spans="1:3" x14ac:dyDescent="0.3">
      <c r="A4743" t="s">
        <v>21</v>
      </c>
      <c r="B4743">
        <v>28</v>
      </c>
      <c r="C4743">
        <v>9699</v>
      </c>
    </row>
    <row r="4744" spans="1:3" x14ac:dyDescent="0.3">
      <c r="A4744" t="s">
        <v>22</v>
      </c>
      <c r="B4744">
        <v>14</v>
      </c>
      <c r="C4744">
        <v>9699</v>
      </c>
    </row>
    <row r="4745" spans="1:3" x14ac:dyDescent="0.3">
      <c r="A4745" t="s">
        <v>25</v>
      </c>
      <c r="B4745" t="s">
        <v>121</v>
      </c>
      <c r="C4745">
        <v>9699</v>
      </c>
    </row>
    <row r="4746" spans="1:3" x14ac:dyDescent="0.3">
      <c r="A4746" t="s">
        <v>7</v>
      </c>
      <c r="B4746" t="s">
        <v>120</v>
      </c>
      <c r="C4746">
        <v>10476</v>
      </c>
    </row>
    <row r="4747" spans="1:3" x14ac:dyDescent="0.3">
      <c r="A4747" t="s">
        <v>17</v>
      </c>
      <c r="B4747">
        <v>134</v>
      </c>
      <c r="C4747">
        <v>10476</v>
      </c>
    </row>
    <row r="4748" spans="1:3" x14ac:dyDescent="0.3">
      <c r="A4748" t="s">
        <v>18</v>
      </c>
      <c r="B4748">
        <v>11</v>
      </c>
      <c r="C4748">
        <v>10476</v>
      </c>
    </row>
    <row r="4749" spans="1:3" x14ac:dyDescent="0.3">
      <c r="A4749" t="s">
        <v>19</v>
      </c>
      <c r="B4749">
        <v>59</v>
      </c>
      <c r="C4749">
        <v>10476</v>
      </c>
    </row>
    <row r="4750" spans="1:3" x14ac:dyDescent="0.3">
      <c r="A4750" t="s">
        <v>20</v>
      </c>
      <c r="B4750">
        <v>15</v>
      </c>
      <c r="C4750">
        <v>10476</v>
      </c>
    </row>
    <row r="4751" spans="1:3" x14ac:dyDescent="0.3">
      <c r="A4751" t="s">
        <v>21</v>
      </c>
      <c r="B4751">
        <v>2</v>
      </c>
      <c r="C4751">
        <v>10476</v>
      </c>
    </row>
    <row r="4752" spans="1:3" x14ac:dyDescent="0.3">
      <c r="A4752" t="s">
        <v>22</v>
      </c>
      <c r="B4752">
        <v>30</v>
      </c>
      <c r="C4752">
        <v>10476</v>
      </c>
    </row>
    <row r="4753" spans="1:3" x14ac:dyDescent="0.3">
      <c r="A4753" t="s">
        <v>25</v>
      </c>
      <c r="B4753" t="s">
        <v>121</v>
      </c>
      <c r="C4753">
        <v>10476</v>
      </c>
    </row>
    <row r="4754" spans="1:3" x14ac:dyDescent="0.3">
      <c r="A4754" t="s">
        <v>7</v>
      </c>
      <c r="B4754" t="s">
        <v>120</v>
      </c>
      <c r="C4754">
        <v>3799</v>
      </c>
    </row>
    <row r="4755" spans="1:3" x14ac:dyDescent="0.3">
      <c r="A4755" t="s">
        <v>17</v>
      </c>
      <c r="B4755">
        <v>315</v>
      </c>
      <c r="C4755">
        <v>3799</v>
      </c>
    </row>
    <row r="4756" spans="1:3" x14ac:dyDescent="0.3">
      <c r="A4756" t="s">
        <v>18</v>
      </c>
      <c r="B4756">
        <v>35</v>
      </c>
      <c r="C4756">
        <v>3799</v>
      </c>
    </row>
    <row r="4757" spans="1:3" x14ac:dyDescent="0.3">
      <c r="A4757" t="s">
        <v>19</v>
      </c>
      <c r="B4757">
        <v>322</v>
      </c>
      <c r="C4757">
        <v>3799</v>
      </c>
    </row>
    <row r="4758" spans="1:3" x14ac:dyDescent="0.3">
      <c r="A4758" t="s">
        <v>20</v>
      </c>
      <c r="B4758">
        <v>46</v>
      </c>
      <c r="C4758">
        <v>3799</v>
      </c>
    </row>
    <row r="4759" spans="1:3" x14ac:dyDescent="0.3">
      <c r="A4759" t="s">
        <v>21</v>
      </c>
      <c r="B4759">
        <v>7</v>
      </c>
      <c r="C4759">
        <v>3799</v>
      </c>
    </row>
    <row r="4760" spans="1:3" x14ac:dyDescent="0.3">
      <c r="A4760" t="s">
        <v>22</v>
      </c>
      <c r="B4760">
        <v>143</v>
      </c>
      <c r="C4760">
        <v>3799</v>
      </c>
    </row>
    <row r="4761" spans="1:3" x14ac:dyDescent="0.3">
      <c r="A4761" t="s">
        <v>25</v>
      </c>
      <c r="B4761" t="s">
        <v>123</v>
      </c>
      <c r="C4761">
        <v>3799</v>
      </c>
    </row>
    <row r="4762" spans="1:3" x14ac:dyDescent="0.3">
      <c r="A4762" t="s">
        <v>7</v>
      </c>
      <c r="B4762" t="s">
        <v>120</v>
      </c>
      <c r="C4762">
        <v>9167</v>
      </c>
    </row>
    <row r="4763" spans="1:3" x14ac:dyDescent="0.3">
      <c r="A4763" t="s">
        <v>17</v>
      </c>
      <c r="B4763">
        <v>465</v>
      </c>
      <c r="C4763">
        <v>9167</v>
      </c>
    </row>
    <row r="4764" spans="1:3" x14ac:dyDescent="0.3">
      <c r="A4764" t="s">
        <v>18</v>
      </c>
      <c r="B4764">
        <v>71</v>
      </c>
      <c r="C4764">
        <v>9167</v>
      </c>
    </row>
    <row r="4765" spans="1:3" x14ac:dyDescent="0.3">
      <c r="A4765" t="s">
        <v>19</v>
      </c>
      <c r="B4765">
        <v>250</v>
      </c>
      <c r="C4765">
        <v>9167</v>
      </c>
    </row>
    <row r="4766" spans="1:3" x14ac:dyDescent="0.3">
      <c r="A4766" t="s">
        <v>20</v>
      </c>
      <c r="B4766">
        <v>93</v>
      </c>
      <c r="C4766">
        <v>9167</v>
      </c>
    </row>
    <row r="4767" spans="1:3" x14ac:dyDescent="0.3">
      <c r="A4767" t="s">
        <v>21</v>
      </c>
      <c r="B4767">
        <v>35</v>
      </c>
      <c r="C4767">
        <v>9167</v>
      </c>
    </row>
    <row r="4768" spans="1:3" x14ac:dyDescent="0.3">
      <c r="A4768" t="s">
        <v>22</v>
      </c>
      <c r="B4768">
        <v>62</v>
      </c>
      <c r="C4768">
        <v>9167</v>
      </c>
    </row>
    <row r="4769" spans="1:3" x14ac:dyDescent="0.3">
      <c r="A4769" t="s">
        <v>25</v>
      </c>
      <c r="B4769" t="s">
        <v>123</v>
      </c>
      <c r="C4769">
        <v>9167</v>
      </c>
    </row>
    <row r="4770" spans="1:3" x14ac:dyDescent="0.3">
      <c r="A4770" t="s">
        <v>7</v>
      </c>
      <c r="B4770" t="s">
        <v>120</v>
      </c>
      <c r="C4770">
        <v>8402</v>
      </c>
    </row>
    <row r="4771" spans="1:3" x14ac:dyDescent="0.3">
      <c r="A4771" t="s">
        <v>17</v>
      </c>
      <c r="B4771">
        <v>329</v>
      </c>
      <c r="C4771">
        <v>8402</v>
      </c>
    </row>
    <row r="4772" spans="1:3" x14ac:dyDescent="0.3">
      <c r="A4772" t="s">
        <v>18</v>
      </c>
      <c r="B4772">
        <v>35</v>
      </c>
      <c r="C4772">
        <v>8402</v>
      </c>
    </row>
    <row r="4773" spans="1:3" x14ac:dyDescent="0.3">
      <c r="A4773" t="s">
        <v>19</v>
      </c>
      <c r="B4773">
        <v>222</v>
      </c>
      <c r="C4773">
        <v>8402</v>
      </c>
    </row>
    <row r="4774" spans="1:3" x14ac:dyDescent="0.3">
      <c r="A4774" t="s">
        <v>20</v>
      </c>
      <c r="B4774">
        <v>130</v>
      </c>
      <c r="C4774">
        <v>8402</v>
      </c>
    </row>
    <row r="4775" spans="1:3" x14ac:dyDescent="0.3">
      <c r="A4775" t="s">
        <v>21</v>
      </c>
      <c r="B4775">
        <v>35</v>
      </c>
      <c r="C4775">
        <v>8402</v>
      </c>
    </row>
    <row r="4776" spans="1:3" x14ac:dyDescent="0.3">
      <c r="A4776" t="s">
        <v>22</v>
      </c>
      <c r="B4776">
        <v>43</v>
      </c>
      <c r="C4776">
        <v>8402</v>
      </c>
    </row>
    <row r="4777" spans="1:3" x14ac:dyDescent="0.3">
      <c r="A4777" t="s">
        <v>25</v>
      </c>
      <c r="B4777" t="s">
        <v>123</v>
      </c>
      <c r="C4777">
        <v>8402</v>
      </c>
    </row>
    <row r="4778" spans="1:3" x14ac:dyDescent="0.3">
      <c r="A4778" t="s">
        <v>7</v>
      </c>
      <c r="B4778" t="s">
        <v>50</v>
      </c>
      <c r="C4778">
        <v>123</v>
      </c>
    </row>
    <row r="4779" spans="1:3" x14ac:dyDescent="0.3">
      <c r="A4779" t="s">
        <v>17</v>
      </c>
      <c r="B4779">
        <v>544</v>
      </c>
      <c r="C4779">
        <v>123</v>
      </c>
    </row>
    <row r="4780" spans="1:3" x14ac:dyDescent="0.3">
      <c r="A4780" t="s">
        <v>18</v>
      </c>
      <c r="B4780">
        <v>35</v>
      </c>
      <c r="C4780">
        <v>123</v>
      </c>
    </row>
    <row r="4781" spans="1:3" x14ac:dyDescent="0.3">
      <c r="A4781" t="s">
        <v>19</v>
      </c>
      <c r="B4781">
        <v>133</v>
      </c>
      <c r="C4781">
        <v>123</v>
      </c>
    </row>
    <row r="4782" spans="1:3" x14ac:dyDescent="0.3">
      <c r="A4782" t="s">
        <v>20</v>
      </c>
      <c r="B4782">
        <v>23</v>
      </c>
      <c r="C4782">
        <v>123</v>
      </c>
    </row>
    <row r="4783" spans="1:3" x14ac:dyDescent="0.3">
      <c r="A4783" t="s">
        <v>21</v>
      </c>
      <c r="B4783">
        <v>151</v>
      </c>
      <c r="C4783">
        <v>123</v>
      </c>
    </row>
    <row r="4784" spans="1:3" x14ac:dyDescent="0.3">
      <c r="A4784" t="s">
        <v>22</v>
      </c>
      <c r="B4784">
        <v>107</v>
      </c>
      <c r="C4784">
        <v>123</v>
      </c>
    </row>
    <row r="4785" spans="1:3" x14ac:dyDescent="0.3">
      <c r="A4785" t="s">
        <v>25</v>
      </c>
      <c r="B4785" t="s">
        <v>121</v>
      </c>
      <c r="C4785">
        <v>123</v>
      </c>
    </row>
    <row r="4786" spans="1:3" x14ac:dyDescent="0.3">
      <c r="A4786" t="s">
        <v>7</v>
      </c>
      <c r="B4786" t="s">
        <v>120</v>
      </c>
      <c r="C4786">
        <v>2875</v>
      </c>
    </row>
    <row r="4787" spans="1:3" x14ac:dyDescent="0.3">
      <c r="A4787" t="s">
        <v>17</v>
      </c>
      <c r="B4787">
        <v>444</v>
      </c>
      <c r="C4787">
        <v>2875</v>
      </c>
    </row>
    <row r="4788" spans="1:3" x14ac:dyDescent="0.3">
      <c r="A4788" t="s">
        <v>18</v>
      </c>
      <c r="B4788">
        <v>44</v>
      </c>
      <c r="C4788">
        <v>2875</v>
      </c>
    </row>
    <row r="4789" spans="1:3" x14ac:dyDescent="0.3">
      <c r="A4789" t="s">
        <v>19</v>
      </c>
      <c r="B4789">
        <v>382</v>
      </c>
      <c r="C4789">
        <v>2875</v>
      </c>
    </row>
    <row r="4790" spans="1:3" x14ac:dyDescent="0.3">
      <c r="A4790" t="s">
        <v>20</v>
      </c>
      <c r="B4790">
        <v>11</v>
      </c>
      <c r="C4790">
        <v>2875</v>
      </c>
    </row>
    <row r="4791" spans="1:3" x14ac:dyDescent="0.3">
      <c r="A4791" t="s">
        <v>21</v>
      </c>
      <c r="B4791">
        <v>8</v>
      </c>
      <c r="C4791">
        <v>2875</v>
      </c>
    </row>
    <row r="4792" spans="1:3" x14ac:dyDescent="0.3">
      <c r="A4792" t="s">
        <v>22</v>
      </c>
      <c r="B4792">
        <v>17</v>
      </c>
      <c r="C4792">
        <v>2875</v>
      </c>
    </row>
    <row r="4793" spans="1:3" x14ac:dyDescent="0.3">
      <c r="A4793" t="s">
        <v>25</v>
      </c>
      <c r="B4793" t="s">
        <v>121</v>
      </c>
      <c r="C4793">
        <v>2875</v>
      </c>
    </row>
    <row r="4794" spans="1:3" x14ac:dyDescent="0.3">
      <c r="A4794" t="s">
        <v>7</v>
      </c>
      <c r="B4794" t="s">
        <v>120</v>
      </c>
      <c r="C4794">
        <v>1402</v>
      </c>
    </row>
    <row r="4795" spans="1:3" x14ac:dyDescent="0.3">
      <c r="A4795" t="s">
        <v>17</v>
      </c>
      <c r="B4795">
        <v>496</v>
      </c>
      <c r="C4795">
        <v>1402</v>
      </c>
    </row>
    <row r="4796" spans="1:3" x14ac:dyDescent="0.3">
      <c r="A4796" t="s">
        <v>18</v>
      </c>
      <c r="B4796">
        <v>36</v>
      </c>
      <c r="C4796">
        <v>1402</v>
      </c>
    </row>
    <row r="4797" spans="1:3" x14ac:dyDescent="0.3">
      <c r="A4797" t="s">
        <v>19</v>
      </c>
      <c r="B4797">
        <v>460</v>
      </c>
      <c r="C4797">
        <v>1402</v>
      </c>
    </row>
    <row r="4798" spans="1:3" x14ac:dyDescent="0.3">
      <c r="A4798" t="s">
        <v>20</v>
      </c>
      <c r="B4798">
        <v>189</v>
      </c>
      <c r="C4798">
        <v>1402</v>
      </c>
    </row>
    <row r="4799" spans="1:3" x14ac:dyDescent="0.3">
      <c r="A4799" t="s">
        <v>21</v>
      </c>
      <c r="B4799">
        <v>60</v>
      </c>
      <c r="C4799">
        <v>1402</v>
      </c>
    </row>
    <row r="4800" spans="1:3" x14ac:dyDescent="0.3">
      <c r="A4800" t="s">
        <v>22</v>
      </c>
      <c r="B4800">
        <v>12</v>
      </c>
      <c r="C4800">
        <v>1402</v>
      </c>
    </row>
    <row r="4801" spans="1:3" x14ac:dyDescent="0.3">
      <c r="A4801" t="s">
        <v>25</v>
      </c>
      <c r="B4801" t="s">
        <v>121</v>
      </c>
      <c r="C4801">
        <v>1402</v>
      </c>
    </row>
    <row r="4802" spans="1:3" x14ac:dyDescent="0.3">
      <c r="A4802" t="s">
        <v>7</v>
      </c>
      <c r="B4802" t="s">
        <v>120</v>
      </c>
      <c r="C4802">
        <v>5602</v>
      </c>
    </row>
    <row r="4803" spans="1:3" x14ac:dyDescent="0.3">
      <c r="A4803" t="s">
        <v>17</v>
      </c>
      <c r="B4803">
        <v>466</v>
      </c>
      <c r="C4803">
        <v>5602</v>
      </c>
    </row>
    <row r="4804" spans="1:3" x14ac:dyDescent="0.3">
      <c r="A4804" t="s">
        <v>18</v>
      </c>
      <c r="B4804">
        <v>22</v>
      </c>
      <c r="C4804">
        <v>5602</v>
      </c>
    </row>
    <row r="4805" spans="1:3" x14ac:dyDescent="0.3">
      <c r="A4805" t="s">
        <v>19</v>
      </c>
      <c r="B4805">
        <v>432</v>
      </c>
      <c r="C4805">
        <v>5602</v>
      </c>
    </row>
    <row r="4806" spans="1:3" x14ac:dyDescent="0.3">
      <c r="A4806" t="s">
        <v>20</v>
      </c>
      <c r="B4806">
        <v>147</v>
      </c>
      <c r="C4806">
        <v>5602</v>
      </c>
    </row>
    <row r="4807" spans="1:3" x14ac:dyDescent="0.3">
      <c r="A4807" t="s">
        <v>21</v>
      </c>
      <c r="B4807">
        <v>113</v>
      </c>
      <c r="C4807">
        <v>5602</v>
      </c>
    </row>
    <row r="4808" spans="1:3" x14ac:dyDescent="0.3">
      <c r="A4808" t="s">
        <v>22</v>
      </c>
      <c r="B4808">
        <v>102</v>
      </c>
      <c r="C4808">
        <v>5602</v>
      </c>
    </row>
    <row r="4809" spans="1:3" x14ac:dyDescent="0.3">
      <c r="A4809" t="s">
        <v>25</v>
      </c>
      <c r="B4809" t="s">
        <v>123</v>
      </c>
      <c r="C4809">
        <v>5602</v>
      </c>
    </row>
    <row r="4810" spans="1:3" x14ac:dyDescent="0.3">
      <c r="A4810" t="s">
        <v>7</v>
      </c>
      <c r="B4810" t="s">
        <v>50</v>
      </c>
      <c r="C4810">
        <v>6637</v>
      </c>
    </row>
    <row r="4811" spans="1:3" x14ac:dyDescent="0.3">
      <c r="A4811" t="s">
        <v>17</v>
      </c>
      <c r="B4811">
        <v>277</v>
      </c>
      <c r="C4811">
        <v>6637</v>
      </c>
    </row>
    <row r="4812" spans="1:3" x14ac:dyDescent="0.3">
      <c r="A4812" t="s">
        <v>18</v>
      </c>
      <c r="B4812">
        <v>162</v>
      </c>
      <c r="C4812">
        <v>6637</v>
      </c>
    </row>
    <row r="4813" spans="1:3" x14ac:dyDescent="0.3">
      <c r="A4813" t="s">
        <v>19</v>
      </c>
      <c r="B4813">
        <v>305</v>
      </c>
      <c r="C4813">
        <v>6637</v>
      </c>
    </row>
    <row r="4814" spans="1:3" x14ac:dyDescent="0.3">
      <c r="A4814" t="s">
        <v>20</v>
      </c>
      <c r="B4814">
        <v>173</v>
      </c>
      <c r="C4814">
        <v>6637</v>
      </c>
    </row>
    <row r="4815" spans="1:3" x14ac:dyDescent="0.3">
      <c r="A4815" t="s">
        <v>21</v>
      </c>
      <c r="B4815">
        <v>76</v>
      </c>
      <c r="C4815">
        <v>6637</v>
      </c>
    </row>
    <row r="4816" spans="1:3" x14ac:dyDescent="0.3">
      <c r="A4816" t="s">
        <v>22</v>
      </c>
      <c r="B4816">
        <v>124</v>
      </c>
      <c r="C4816">
        <v>6637</v>
      </c>
    </row>
    <row r="4817" spans="1:3" x14ac:dyDescent="0.3">
      <c r="A4817" t="s">
        <v>25</v>
      </c>
      <c r="B4817" t="s">
        <v>121</v>
      </c>
      <c r="C4817">
        <v>6637</v>
      </c>
    </row>
    <row r="4818" spans="1:3" x14ac:dyDescent="0.3">
      <c r="A4818" t="s">
        <v>7</v>
      </c>
      <c r="B4818" t="s">
        <v>120</v>
      </c>
      <c r="C4818">
        <v>10928</v>
      </c>
    </row>
    <row r="4819" spans="1:3" x14ac:dyDescent="0.3">
      <c r="A4819" t="s">
        <v>17</v>
      </c>
      <c r="B4819">
        <v>315</v>
      </c>
      <c r="C4819">
        <v>10928</v>
      </c>
    </row>
    <row r="4820" spans="1:3" x14ac:dyDescent="0.3">
      <c r="A4820" t="s">
        <v>18</v>
      </c>
      <c r="B4820">
        <v>4</v>
      </c>
      <c r="C4820">
        <v>10928</v>
      </c>
    </row>
    <row r="4821" spans="1:3" x14ac:dyDescent="0.3">
      <c r="A4821" t="s">
        <v>19</v>
      </c>
      <c r="B4821">
        <v>62</v>
      </c>
      <c r="C4821">
        <v>10928</v>
      </c>
    </row>
    <row r="4822" spans="1:3" x14ac:dyDescent="0.3">
      <c r="A4822" t="s">
        <v>20</v>
      </c>
      <c r="B4822">
        <v>41</v>
      </c>
      <c r="C4822">
        <v>10928</v>
      </c>
    </row>
    <row r="4823" spans="1:3" x14ac:dyDescent="0.3">
      <c r="A4823" t="s">
        <v>21</v>
      </c>
      <c r="B4823">
        <v>31</v>
      </c>
      <c r="C4823">
        <v>10928</v>
      </c>
    </row>
    <row r="4824" spans="1:3" x14ac:dyDescent="0.3">
      <c r="A4824" t="s">
        <v>22</v>
      </c>
      <c r="B4824">
        <v>146</v>
      </c>
      <c r="C4824">
        <v>10928</v>
      </c>
    </row>
    <row r="4825" spans="1:3" x14ac:dyDescent="0.3">
      <c r="A4825" t="s">
        <v>25</v>
      </c>
      <c r="B4825" t="s">
        <v>123</v>
      </c>
      <c r="C4825">
        <v>10928</v>
      </c>
    </row>
    <row r="4826" spans="1:3" x14ac:dyDescent="0.3">
      <c r="A4826" t="s">
        <v>7</v>
      </c>
      <c r="B4826" t="s">
        <v>120</v>
      </c>
      <c r="C4826">
        <v>10562</v>
      </c>
    </row>
    <row r="4827" spans="1:3" x14ac:dyDescent="0.3">
      <c r="A4827" t="s">
        <v>17</v>
      </c>
      <c r="B4827">
        <v>620</v>
      </c>
      <c r="C4827">
        <v>10562</v>
      </c>
    </row>
    <row r="4828" spans="1:3" x14ac:dyDescent="0.3">
      <c r="A4828" t="s">
        <v>18</v>
      </c>
      <c r="B4828">
        <v>26</v>
      </c>
      <c r="C4828">
        <v>10562</v>
      </c>
    </row>
    <row r="4829" spans="1:3" x14ac:dyDescent="0.3">
      <c r="A4829" t="s">
        <v>19</v>
      </c>
      <c r="B4829">
        <v>195</v>
      </c>
      <c r="C4829">
        <v>10562</v>
      </c>
    </row>
    <row r="4830" spans="1:3" x14ac:dyDescent="0.3">
      <c r="A4830" t="s">
        <v>20</v>
      </c>
      <c r="B4830">
        <v>34</v>
      </c>
      <c r="C4830">
        <v>10562</v>
      </c>
    </row>
    <row r="4831" spans="1:3" x14ac:dyDescent="0.3">
      <c r="A4831" t="s">
        <v>21</v>
      </c>
      <c r="B4831">
        <v>17</v>
      </c>
      <c r="C4831">
        <v>10562</v>
      </c>
    </row>
    <row r="4832" spans="1:3" x14ac:dyDescent="0.3">
      <c r="A4832" t="s">
        <v>22</v>
      </c>
      <c r="B4832">
        <v>141</v>
      </c>
      <c r="C4832">
        <v>10562</v>
      </c>
    </row>
    <row r="4833" spans="1:3" x14ac:dyDescent="0.3">
      <c r="A4833" t="s">
        <v>25</v>
      </c>
      <c r="B4833" t="s">
        <v>121</v>
      </c>
      <c r="C4833">
        <v>10562</v>
      </c>
    </row>
    <row r="4834" spans="1:3" x14ac:dyDescent="0.3">
      <c r="A4834" t="s">
        <v>7</v>
      </c>
      <c r="B4834" t="s">
        <v>120</v>
      </c>
      <c r="C4834">
        <v>7881</v>
      </c>
    </row>
    <row r="4835" spans="1:3" x14ac:dyDescent="0.3">
      <c r="A4835" t="s">
        <v>17</v>
      </c>
      <c r="B4835">
        <v>620</v>
      </c>
      <c r="C4835">
        <v>7881</v>
      </c>
    </row>
    <row r="4836" spans="1:3" x14ac:dyDescent="0.3">
      <c r="A4836" t="s">
        <v>18</v>
      </c>
      <c r="B4836">
        <v>26</v>
      </c>
      <c r="C4836">
        <v>7881</v>
      </c>
    </row>
    <row r="4837" spans="1:3" x14ac:dyDescent="0.3">
      <c r="A4837" t="s">
        <v>19</v>
      </c>
      <c r="B4837">
        <v>195</v>
      </c>
      <c r="C4837">
        <v>7881</v>
      </c>
    </row>
    <row r="4838" spans="1:3" x14ac:dyDescent="0.3">
      <c r="A4838" t="s">
        <v>20</v>
      </c>
      <c r="B4838">
        <v>34</v>
      </c>
      <c r="C4838">
        <v>7881</v>
      </c>
    </row>
    <row r="4839" spans="1:3" x14ac:dyDescent="0.3">
      <c r="A4839" t="s">
        <v>21</v>
      </c>
      <c r="B4839">
        <v>17</v>
      </c>
      <c r="C4839">
        <v>7881</v>
      </c>
    </row>
    <row r="4840" spans="1:3" x14ac:dyDescent="0.3">
      <c r="A4840" t="s">
        <v>22</v>
      </c>
      <c r="B4840">
        <v>141</v>
      </c>
      <c r="C4840">
        <v>7881</v>
      </c>
    </row>
    <row r="4841" spans="1:3" x14ac:dyDescent="0.3">
      <c r="A4841" t="s">
        <v>25</v>
      </c>
      <c r="B4841" t="s">
        <v>121</v>
      </c>
      <c r="C4841">
        <v>7881</v>
      </c>
    </row>
    <row r="4842" spans="1:3" x14ac:dyDescent="0.3">
      <c r="A4842" t="s">
        <v>7</v>
      </c>
      <c r="B4842" t="s">
        <v>120</v>
      </c>
      <c r="C4842">
        <v>6445</v>
      </c>
    </row>
    <row r="4843" spans="1:3" x14ac:dyDescent="0.3">
      <c r="A4843" t="s">
        <v>17</v>
      </c>
      <c r="B4843">
        <v>243</v>
      </c>
      <c r="C4843">
        <v>6445</v>
      </c>
    </row>
    <row r="4844" spans="1:3" x14ac:dyDescent="0.3">
      <c r="A4844" t="s">
        <v>18</v>
      </c>
      <c r="B4844">
        <v>101</v>
      </c>
      <c r="C4844">
        <v>6445</v>
      </c>
    </row>
    <row r="4845" spans="1:3" x14ac:dyDescent="0.3">
      <c r="A4845" t="s">
        <v>19</v>
      </c>
      <c r="B4845">
        <v>405</v>
      </c>
      <c r="C4845">
        <v>6445</v>
      </c>
    </row>
    <row r="4846" spans="1:3" x14ac:dyDescent="0.3">
      <c r="A4846" t="s">
        <v>20</v>
      </c>
      <c r="B4846">
        <v>29</v>
      </c>
      <c r="C4846">
        <v>6445</v>
      </c>
    </row>
    <row r="4847" spans="1:3" x14ac:dyDescent="0.3">
      <c r="A4847" t="s">
        <v>21</v>
      </c>
      <c r="B4847">
        <v>40</v>
      </c>
      <c r="C4847">
        <v>6445</v>
      </c>
    </row>
    <row r="4848" spans="1:3" x14ac:dyDescent="0.3">
      <c r="A4848" t="s">
        <v>22</v>
      </c>
      <c r="B4848">
        <v>40</v>
      </c>
      <c r="C4848">
        <v>6445</v>
      </c>
    </row>
    <row r="4849" spans="1:3" x14ac:dyDescent="0.3">
      <c r="A4849" t="s">
        <v>25</v>
      </c>
      <c r="B4849" t="s">
        <v>121</v>
      </c>
      <c r="C4849">
        <v>6445</v>
      </c>
    </row>
    <row r="4850" spans="1:3" x14ac:dyDescent="0.3">
      <c r="A4850" t="s">
        <v>7</v>
      </c>
      <c r="B4850" t="s">
        <v>50</v>
      </c>
      <c r="C4850">
        <v>9204</v>
      </c>
    </row>
    <row r="4851" spans="1:3" x14ac:dyDescent="0.3">
      <c r="A4851" t="s">
        <v>17</v>
      </c>
      <c r="B4851">
        <v>371</v>
      </c>
      <c r="C4851">
        <v>9204</v>
      </c>
    </row>
    <row r="4852" spans="1:3" x14ac:dyDescent="0.3">
      <c r="A4852" t="s">
        <v>18</v>
      </c>
      <c r="B4852">
        <v>159</v>
      </c>
      <c r="C4852">
        <v>9204</v>
      </c>
    </row>
    <row r="4853" spans="1:3" x14ac:dyDescent="0.3">
      <c r="A4853" t="s">
        <v>19</v>
      </c>
      <c r="B4853">
        <v>194</v>
      </c>
      <c r="C4853">
        <v>9204</v>
      </c>
    </row>
    <row r="4854" spans="1:3" x14ac:dyDescent="0.3">
      <c r="A4854" t="s">
        <v>20</v>
      </c>
      <c r="B4854">
        <v>58</v>
      </c>
      <c r="C4854">
        <v>9204</v>
      </c>
    </row>
    <row r="4855" spans="1:3" x14ac:dyDescent="0.3">
      <c r="A4855" t="s">
        <v>21</v>
      </c>
      <c r="B4855">
        <v>106</v>
      </c>
      <c r="C4855">
        <v>9204</v>
      </c>
    </row>
    <row r="4856" spans="1:3" x14ac:dyDescent="0.3">
      <c r="A4856" t="s">
        <v>22</v>
      </c>
      <c r="B4856">
        <v>141</v>
      </c>
      <c r="C4856">
        <v>9204</v>
      </c>
    </row>
    <row r="4857" spans="1:3" x14ac:dyDescent="0.3">
      <c r="A4857" t="s">
        <v>25</v>
      </c>
      <c r="B4857" t="s">
        <v>121</v>
      </c>
      <c r="C4857">
        <v>9204</v>
      </c>
    </row>
    <row r="4858" spans="1:3" x14ac:dyDescent="0.3">
      <c r="A4858" t="s">
        <v>7</v>
      </c>
      <c r="B4858" t="s">
        <v>120</v>
      </c>
      <c r="C4858">
        <v>10660</v>
      </c>
    </row>
    <row r="4859" spans="1:3" x14ac:dyDescent="0.3">
      <c r="A4859" t="s">
        <v>17</v>
      </c>
      <c r="B4859">
        <v>349</v>
      </c>
      <c r="C4859">
        <v>10660</v>
      </c>
    </row>
    <row r="4860" spans="1:3" x14ac:dyDescent="0.3">
      <c r="A4860" t="s">
        <v>18</v>
      </c>
      <c r="B4860">
        <v>7</v>
      </c>
      <c r="C4860">
        <v>10660</v>
      </c>
    </row>
    <row r="4861" spans="1:3" x14ac:dyDescent="0.3">
      <c r="A4861" t="s">
        <v>19</v>
      </c>
      <c r="B4861">
        <v>35</v>
      </c>
      <c r="C4861">
        <v>10660</v>
      </c>
    </row>
    <row r="4862" spans="1:3" x14ac:dyDescent="0.3">
      <c r="A4862" t="s">
        <v>20</v>
      </c>
      <c r="B4862">
        <v>0</v>
      </c>
      <c r="C4862">
        <v>10660</v>
      </c>
    </row>
    <row r="4863" spans="1:3" x14ac:dyDescent="0.3">
      <c r="A4863" t="s">
        <v>21</v>
      </c>
      <c r="B4863">
        <v>0</v>
      </c>
      <c r="C4863">
        <v>10660</v>
      </c>
    </row>
    <row r="4864" spans="1:3" x14ac:dyDescent="0.3">
      <c r="A4864" t="s">
        <v>22</v>
      </c>
      <c r="B4864">
        <v>47</v>
      </c>
      <c r="C4864">
        <v>10660</v>
      </c>
    </row>
    <row r="4865" spans="1:3" x14ac:dyDescent="0.3">
      <c r="A4865" t="s">
        <v>25</v>
      </c>
      <c r="B4865" t="s">
        <v>123</v>
      </c>
      <c r="C4865">
        <v>10660</v>
      </c>
    </row>
    <row r="4866" spans="1:3" x14ac:dyDescent="0.3">
      <c r="A4866" t="s">
        <v>7</v>
      </c>
      <c r="B4866" t="s">
        <v>120</v>
      </c>
      <c r="C4866">
        <v>10648</v>
      </c>
    </row>
    <row r="4867" spans="1:3" x14ac:dyDescent="0.3">
      <c r="A4867" t="s">
        <v>17</v>
      </c>
      <c r="B4867">
        <v>398</v>
      </c>
      <c r="C4867">
        <v>10648</v>
      </c>
    </row>
    <row r="4868" spans="1:3" x14ac:dyDescent="0.3">
      <c r="A4868" t="s">
        <v>18</v>
      </c>
      <c r="B4868">
        <v>96</v>
      </c>
      <c r="C4868">
        <v>10648</v>
      </c>
    </row>
    <row r="4869" spans="1:3" x14ac:dyDescent="0.3">
      <c r="A4869" t="s">
        <v>19</v>
      </c>
      <c r="B4869">
        <v>447</v>
      </c>
      <c r="C4869">
        <v>10648</v>
      </c>
    </row>
    <row r="4870" spans="1:3" x14ac:dyDescent="0.3">
      <c r="A4870" t="s">
        <v>20</v>
      </c>
      <c r="B4870">
        <v>220</v>
      </c>
      <c r="C4870">
        <v>10648</v>
      </c>
    </row>
    <row r="4871" spans="1:3" x14ac:dyDescent="0.3">
      <c r="A4871" t="s">
        <v>21</v>
      </c>
      <c r="B4871">
        <v>96</v>
      </c>
      <c r="C4871">
        <v>10648</v>
      </c>
    </row>
    <row r="4872" spans="1:3" x14ac:dyDescent="0.3">
      <c r="A4872" t="s">
        <v>22</v>
      </c>
      <c r="B4872">
        <v>32</v>
      </c>
      <c r="C4872">
        <v>10648</v>
      </c>
    </row>
    <row r="4873" spans="1:3" x14ac:dyDescent="0.3">
      <c r="A4873" t="s">
        <v>25</v>
      </c>
      <c r="B4873" t="s">
        <v>121</v>
      </c>
      <c r="C4873">
        <v>10648</v>
      </c>
    </row>
    <row r="4874" spans="1:3" x14ac:dyDescent="0.3">
      <c r="A4874" t="s">
        <v>7</v>
      </c>
      <c r="B4874" t="s">
        <v>120</v>
      </c>
      <c r="C4874">
        <v>5120</v>
      </c>
    </row>
    <row r="4875" spans="1:3" x14ac:dyDescent="0.3">
      <c r="A4875" t="s">
        <v>17</v>
      </c>
      <c r="B4875">
        <v>398</v>
      </c>
      <c r="C4875">
        <v>5120</v>
      </c>
    </row>
    <row r="4876" spans="1:3" x14ac:dyDescent="0.3">
      <c r="A4876" t="s">
        <v>18</v>
      </c>
      <c r="B4876">
        <v>96</v>
      </c>
      <c r="C4876">
        <v>5120</v>
      </c>
    </row>
    <row r="4877" spans="1:3" x14ac:dyDescent="0.3">
      <c r="A4877" t="s">
        <v>19</v>
      </c>
      <c r="B4877">
        <v>447</v>
      </c>
      <c r="C4877">
        <v>5120</v>
      </c>
    </row>
    <row r="4878" spans="1:3" x14ac:dyDescent="0.3">
      <c r="A4878" t="s">
        <v>20</v>
      </c>
      <c r="B4878">
        <v>220</v>
      </c>
      <c r="C4878">
        <v>5120</v>
      </c>
    </row>
    <row r="4879" spans="1:3" x14ac:dyDescent="0.3">
      <c r="A4879" t="s">
        <v>21</v>
      </c>
      <c r="B4879">
        <v>96</v>
      </c>
      <c r="C4879">
        <v>5120</v>
      </c>
    </row>
    <row r="4880" spans="1:3" x14ac:dyDescent="0.3">
      <c r="A4880" t="s">
        <v>22</v>
      </c>
      <c r="B4880">
        <v>32</v>
      </c>
      <c r="C4880">
        <v>5120</v>
      </c>
    </row>
    <row r="4881" spans="1:3" x14ac:dyDescent="0.3">
      <c r="A4881" t="s">
        <v>25</v>
      </c>
      <c r="B4881" t="s">
        <v>121</v>
      </c>
      <c r="C4881">
        <v>5120</v>
      </c>
    </row>
    <row r="4882" spans="1:3" x14ac:dyDescent="0.3">
      <c r="A4882" t="s">
        <v>7</v>
      </c>
      <c r="B4882" t="s">
        <v>120</v>
      </c>
      <c r="C4882">
        <v>3076</v>
      </c>
    </row>
    <row r="4883" spans="1:3" x14ac:dyDescent="0.3">
      <c r="A4883" t="s">
        <v>17</v>
      </c>
      <c r="B4883">
        <v>452</v>
      </c>
      <c r="C4883">
        <v>3076</v>
      </c>
    </row>
    <row r="4884" spans="1:3" x14ac:dyDescent="0.3">
      <c r="A4884" t="s">
        <v>18</v>
      </c>
      <c r="B4884">
        <v>18</v>
      </c>
      <c r="C4884">
        <v>3076</v>
      </c>
    </row>
    <row r="4885" spans="1:3" x14ac:dyDescent="0.3">
      <c r="A4885" t="s">
        <v>19</v>
      </c>
      <c r="B4885">
        <v>102</v>
      </c>
      <c r="C4885">
        <v>3076</v>
      </c>
    </row>
    <row r="4886" spans="1:3" x14ac:dyDescent="0.3">
      <c r="A4886" t="s">
        <v>20</v>
      </c>
      <c r="B4886">
        <v>16</v>
      </c>
      <c r="C4886">
        <v>3076</v>
      </c>
    </row>
    <row r="4887" spans="1:3" x14ac:dyDescent="0.3">
      <c r="A4887" t="s">
        <v>21</v>
      </c>
      <c r="B4887">
        <v>18</v>
      </c>
      <c r="C4887">
        <v>3076</v>
      </c>
    </row>
    <row r="4888" spans="1:3" x14ac:dyDescent="0.3">
      <c r="A4888" t="s">
        <v>22</v>
      </c>
      <c r="B4888">
        <v>6</v>
      </c>
      <c r="C4888">
        <v>3076</v>
      </c>
    </row>
    <row r="4889" spans="1:3" x14ac:dyDescent="0.3">
      <c r="A4889" t="s">
        <v>25</v>
      </c>
      <c r="B4889" t="s">
        <v>121</v>
      </c>
      <c r="C4889">
        <v>3076</v>
      </c>
    </row>
    <row r="4890" spans="1:3" x14ac:dyDescent="0.3">
      <c r="A4890" t="s">
        <v>7</v>
      </c>
      <c r="B4890" t="s">
        <v>120</v>
      </c>
      <c r="C4890">
        <v>2995</v>
      </c>
    </row>
    <row r="4891" spans="1:3" x14ac:dyDescent="0.3">
      <c r="A4891" t="s">
        <v>17</v>
      </c>
      <c r="B4891">
        <v>291</v>
      </c>
      <c r="C4891">
        <v>2995</v>
      </c>
    </row>
    <row r="4892" spans="1:3" x14ac:dyDescent="0.3">
      <c r="A4892" t="s">
        <v>18</v>
      </c>
      <c r="B4892">
        <v>10</v>
      </c>
      <c r="C4892">
        <v>2995</v>
      </c>
    </row>
    <row r="4893" spans="1:3" x14ac:dyDescent="0.3">
      <c r="A4893" t="s">
        <v>19</v>
      </c>
      <c r="B4893">
        <v>689</v>
      </c>
      <c r="C4893">
        <v>2995</v>
      </c>
    </row>
    <row r="4894" spans="1:3" x14ac:dyDescent="0.3">
      <c r="A4894" t="s">
        <v>20</v>
      </c>
      <c r="B4894">
        <v>84</v>
      </c>
      <c r="C4894">
        <v>2995</v>
      </c>
    </row>
    <row r="4895" spans="1:3" x14ac:dyDescent="0.3">
      <c r="A4895" t="s">
        <v>21</v>
      </c>
      <c r="B4895">
        <v>10</v>
      </c>
      <c r="C4895">
        <v>2995</v>
      </c>
    </row>
    <row r="4896" spans="1:3" x14ac:dyDescent="0.3">
      <c r="A4896" t="s">
        <v>22</v>
      </c>
      <c r="B4896">
        <v>0</v>
      </c>
      <c r="C4896">
        <v>2995</v>
      </c>
    </row>
    <row r="4897" spans="1:3" x14ac:dyDescent="0.3">
      <c r="A4897" t="s">
        <v>25</v>
      </c>
      <c r="B4897" t="s">
        <v>121</v>
      </c>
      <c r="C4897">
        <v>2995</v>
      </c>
    </row>
    <row r="4898" spans="1:3" x14ac:dyDescent="0.3">
      <c r="A4898" t="s">
        <v>7</v>
      </c>
      <c r="B4898" t="s">
        <v>50</v>
      </c>
      <c r="C4898">
        <v>2416</v>
      </c>
    </row>
    <row r="4899" spans="1:3" x14ac:dyDescent="0.3">
      <c r="A4899" t="s">
        <v>17</v>
      </c>
      <c r="B4899">
        <v>789</v>
      </c>
      <c r="C4899">
        <v>2416</v>
      </c>
    </row>
    <row r="4900" spans="1:3" x14ac:dyDescent="0.3">
      <c r="A4900" t="s">
        <v>18</v>
      </c>
      <c r="B4900">
        <v>25</v>
      </c>
      <c r="C4900">
        <v>2416</v>
      </c>
    </row>
    <row r="4901" spans="1:3" x14ac:dyDescent="0.3">
      <c r="A4901" t="s">
        <v>19</v>
      </c>
      <c r="B4901">
        <v>420</v>
      </c>
      <c r="C4901">
        <v>2416</v>
      </c>
    </row>
    <row r="4902" spans="1:3" x14ac:dyDescent="0.3">
      <c r="A4902" t="s">
        <v>20</v>
      </c>
      <c r="B4902">
        <v>16</v>
      </c>
      <c r="C4902">
        <v>2416</v>
      </c>
    </row>
    <row r="4903" spans="1:3" x14ac:dyDescent="0.3">
      <c r="A4903" t="s">
        <v>21</v>
      </c>
      <c r="B4903">
        <v>38</v>
      </c>
      <c r="C4903">
        <v>2416</v>
      </c>
    </row>
    <row r="4904" spans="1:3" x14ac:dyDescent="0.3">
      <c r="A4904" t="s">
        <v>22</v>
      </c>
      <c r="B4904">
        <v>0</v>
      </c>
      <c r="C4904">
        <v>2416</v>
      </c>
    </row>
    <row r="4905" spans="1:3" x14ac:dyDescent="0.3">
      <c r="A4905" t="s">
        <v>25</v>
      </c>
      <c r="B4905" t="s">
        <v>122</v>
      </c>
      <c r="C4905">
        <v>2416</v>
      </c>
    </row>
    <row r="4906" spans="1:3" x14ac:dyDescent="0.3">
      <c r="A4906" t="s">
        <v>7</v>
      </c>
      <c r="B4906" t="s">
        <v>50</v>
      </c>
      <c r="C4906">
        <v>9120</v>
      </c>
    </row>
    <row r="4907" spans="1:3" x14ac:dyDescent="0.3">
      <c r="A4907" t="s">
        <v>17</v>
      </c>
      <c r="B4907">
        <v>747</v>
      </c>
      <c r="C4907">
        <v>9120</v>
      </c>
    </row>
    <row r="4908" spans="1:3" x14ac:dyDescent="0.3">
      <c r="A4908" t="s">
        <v>18</v>
      </c>
      <c r="B4908">
        <v>10</v>
      </c>
      <c r="C4908">
        <v>9120</v>
      </c>
    </row>
    <row r="4909" spans="1:3" x14ac:dyDescent="0.3">
      <c r="A4909" t="s">
        <v>19</v>
      </c>
      <c r="B4909">
        <v>161</v>
      </c>
      <c r="C4909">
        <v>9120</v>
      </c>
    </row>
    <row r="4910" spans="1:3" x14ac:dyDescent="0.3">
      <c r="A4910" t="s">
        <v>20</v>
      </c>
      <c r="B4910">
        <v>65</v>
      </c>
      <c r="C4910">
        <v>9120</v>
      </c>
    </row>
    <row r="4911" spans="1:3" x14ac:dyDescent="0.3">
      <c r="A4911" t="s">
        <v>21</v>
      </c>
      <c r="B4911">
        <v>40</v>
      </c>
      <c r="C4911">
        <v>9120</v>
      </c>
    </row>
    <row r="4912" spans="1:3" x14ac:dyDescent="0.3">
      <c r="A4912" t="s">
        <v>22</v>
      </c>
      <c r="B4912">
        <v>42</v>
      </c>
      <c r="C4912">
        <v>9120</v>
      </c>
    </row>
    <row r="4913" spans="1:3" x14ac:dyDescent="0.3">
      <c r="A4913" t="s">
        <v>25</v>
      </c>
      <c r="B4913" t="s">
        <v>121</v>
      </c>
      <c r="C4913">
        <v>9120</v>
      </c>
    </row>
    <row r="4914" spans="1:3" x14ac:dyDescent="0.3">
      <c r="A4914" t="s">
        <v>7</v>
      </c>
      <c r="B4914" t="s">
        <v>50</v>
      </c>
      <c r="C4914">
        <v>9478</v>
      </c>
    </row>
    <row r="4915" spans="1:3" x14ac:dyDescent="0.3">
      <c r="A4915" t="s">
        <v>17</v>
      </c>
      <c r="B4915">
        <v>91</v>
      </c>
      <c r="C4915">
        <v>9478</v>
      </c>
    </row>
    <row r="4916" spans="1:3" x14ac:dyDescent="0.3">
      <c r="A4916" t="s">
        <v>18</v>
      </c>
      <c r="B4916">
        <v>64</v>
      </c>
      <c r="C4916">
        <v>9478</v>
      </c>
    </row>
    <row r="4917" spans="1:3" x14ac:dyDescent="0.3">
      <c r="A4917" t="s">
        <v>19</v>
      </c>
      <c r="B4917">
        <v>128</v>
      </c>
      <c r="C4917">
        <v>9478</v>
      </c>
    </row>
    <row r="4918" spans="1:3" x14ac:dyDescent="0.3">
      <c r="A4918" t="s">
        <v>20</v>
      </c>
      <c r="B4918">
        <v>65</v>
      </c>
      <c r="C4918">
        <v>9478</v>
      </c>
    </row>
    <row r="4919" spans="1:3" x14ac:dyDescent="0.3">
      <c r="A4919" t="s">
        <v>21</v>
      </c>
      <c r="B4919">
        <v>3</v>
      </c>
      <c r="C4919">
        <v>9478</v>
      </c>
    </row>
    <row r="4920" spans="1:3" x14ac:dyDescent="0.3">
      <c r="A4920" t="s">
        <v>22</v>
      </c>
      <c r="B4920">
        <v>50</v>
      </c>
      <c r="C4920">
        <v>9478</v>
      </c>
    </row>
    <row r="4921" spans="1:3" x14ac:dyDescent="0.3">
      <c r="A4921" t="s">
        <v>25</v>
      </c>
      <c r="B4921" t="s">
        <v>121</v>
      </c>
      <c r="C4921">
        <v>9478</v>
      </c>
    </row>
    <row r="4922" spans="1:3" x14ac:dyDescent="0.3">
      <c r="A4922" t="s">
        <v>7</v>
      </c>
      <c r="B4922" t="s">
        <v>120</v>
      </c>
      <c r="C4922">
        <v>246</v>
      </c>
    </row>
    <row r="4923" spans="1:3" x14ac:dyDescent="0.3">
      <c r="A4923" t="s">
        <v>17</v>
      </c>
      <c r="B4923">
        <v>199</v>
      </c>
      <c r="C4923">
        <v>246</v>
      </c>
    </row>
    <row r="4924" spans="1:3" x14ac:dyDescent="0.3">
      <c r="A4924" t="s">
        <v>18</v>
      </c>
      <c r="B4924">
        <v>9</v>
      </c>
      <c r="C4924">
        <v>246</v>
      </c>
    </row>
    <row r="4925" spans="1:3" x14ac:dyDescent="0.3">
      <c r="A4925" t="s">
        <v>19</v>
      </c>
      <c r="B4925">
        <v>57</v>
      </c>
      <c r="C4925">
        <v>246</v>
      </c>
    </row>
    <row r="4926" spans="1:3" x14ac:dyDescent="0.3">
      <c r="A4926" t="s">
        <v>20</v>
      </c>
      <c r="B4926">
        <v>20</v>
      </c>
      <c r="C4926">
        <v>246</v>
      </c>
    </row>
    <row r="4927" spans="1:3" x14ac:dyDescent="0.3">
      <c r="A4927" t="s">
        <v>21</v>
      </c>
      <c r="B4927">
        <v>21</v>
      </c>
      <c r="C4927">
        <v>246</v>
      </c>
    </row>
    <row r="4928" spans="1:3" x14ac:dyDescent="0.3">
      <c r="A4928" t="s">
        <v>22</v>
      </c>
      <c r="B4928">
        <v>6</v>
      </c>
      <c r="C4928">
        <v>246</v>
      </c>
    </row>
    <row r="4929" spans="1:3" x14ac:dyDescent="0.3">
      <c r="A4929" t="s">
        <v>25</v>
      </c>
      <c r="B4929" t="s">
        <v>121</v>
      </c>
      <c r="C4929">
        <v>246</v>
      </c>
    </row>
    <row r="4930" spans="1:3" x14ac:dyDescent="0.3">
      <c r="A4930" t="s">
        <v>7</v>
      </c>
      <c r="B4930" t="s">
        <v>120</v>
      </c>
      <c r="C4930">
        <v>9907</v>
      </c>
    </row>
    <row r="4931" spans="1:3" x14ac:dyDescent="0.3">
      <c r="A4931" t="s">
        <v>17</v>
      </c>
      <c r="B4931">
        <v>742</v>
      </c>
      <c r="C4931">
        <v>9907</v>
      </c>
    </row>
    <row r="4932" spans="1:3" x14ac:dyDescent="0.3">
      <c r="A4932" t="s">
        <v>18</v>
      </c>
      <c r="B4932">
        <v>28</v>
      </c>
      <c r="C4932">
        <v>9907</v>
      </c>
    </row>
    <row r="4933" spans="1:3" x14ac:dyDescent="0.3">
      <c r="A4933" t="s">
        <v>19</v>
      </c>
      <c r="B4933">
        <v>152</v>
      </c>
      <c r="C4933">
        <v>9907</v>
      </c>
    </row>
    <row r="4934" spans="1:3" x14ac:dyDescent="0.3">
      <c r="A4934" t="s">
        <v>20</v>
      </c>
      <c r="B4934">
        <v>25</v>
      </c>
      <c r="C4934">
        <v>9907</v>
      </c>
    </row>
    <row r="4935" spans="1:3" x14ac:dyDescent="0.3">
      <c r="A4935" t="s">
        <v>21</v>
      </c>
      <c r="B4935">
        <v>9</v>
      </c>
      <c r="C4935">
        <v>9907</v>
      </c>
    </row>
    <row r="4936" spans="1:3" x14ac:dyDescent="0.3">
      <c r="A4936" t="s">
        <v>22</v>
      </c>
      <c r="B4936">
        <v>57</v>
      </c>
      <c r="C4936">
        <v>9907</v>
      </c>
    </row>
    <row r="4937" spans="1:3" x14ac:dyDescent="0.3">
      <c r="A4937" t="s">
        <v>25</v>
      </c>
      <c r="B4937" t="s">
        <v>121</v>
      </c>
      <c r="C4937">
        <v>9907</v>
      </c>
    </row>
    <row r="4938" spans="1:3" x14ac:dyDescent="0.3">
      <c r="A4938" t="s">
        <v>7</v>
      </c>
      <c r="B4938" t="s">
        <v>50</v>
      </c>
      <c r="C4938">
        <v>10142</v>
      </c>
    </row>
    <row r="4939" spans="1:3" x14ac:dyDescent="0.3">
      <c r="A4939" t="s">
        <v>17</v>
      </c>
      <c r="B4939">
        <v>372</v>
      </c>
      <c r="C4939">
        <v>10142</v>
      </c>
    </row>
    <row r="4940" spans="1:3" x14ac:dyDescent="0.3">
      <c r="A4940" t="s">
        <v>18</v>
      </c>
      <c r="B4940">
        <v>18</v>
      </c>
      <c r="C4940">
        <v>10142</v>
      </c>
    </row>
    <row r="4941" spans="1:3" x14ac:dyDescent="0.3">
      <c r="A4941" t="s">
        <v>19</v>
      </c>
      <c r="B4941">
        <v>126</v>
      </c>
      <c r="C4941">
        <v>10142</v>
      </c>
    </row>
    <row r="4942" spans="1:3" x14ac:dyDescent="0.3">
      <c r="A4942" t="s">
        <v>20</v>
      </c>
      <c r="B4942">
        <v>47</v>
      </c>
      <c r="C4942">
        <v>10142</v>
      </c>
    </row>
    <row r="4943" spans="1:3" x14ac:dyDescent="0.3">
      <c r="A4943" t="s">
        <v>21</v>
      </c>
      <c r="B4943">
        <v>48</v>
      </c>
      <c r="C4943">
        <v>10142</v>
      </c>
    </row>
    <row r="4944" spans="1:3" x14ac:dyDescent="0.3">
      <c r="A4944" t="s">
        <v>22</v>
      </c>
      <c r="B4944">
        <v>78</v>
      </c>
      <c r="C4944">
        <v>10142</v>
      </c>
    </row>
    <row r="4945" spans="1:3" x14ac:dyDescent="0.3">
      <c r="A4945" t="s">
        <v>25</v>
      </c>
      <c r="B4945" t="s">
        <v>121</v>
      </c>
      <c r="C4945">
        <v>10142</v>
      </c>
    </row>
    <row r="4946" spans="1:3" x14ac:dyDescent="0.3">
      <c r="A4946" t="s">
        <v>7</v>
      </c>
      <c r="B4946" t="s">
        <v>120</v>
      </c>
      <c r="C4946">
        <v>7030</v>
      </c>
    </row>
    <row r="4947" spans="1:3" x14ac:dyDescent="0.3">
      <c r="A4947" t="s">
        <v>17</v>
      </c>
      <c r="B4947">
        <v>1200</v>
      </c>
      <c r="C4947">
        <v>7030</v>
      </c>
    </row>
    <row r="4948" spans="1:3" x14ac:dyDescent="0.3">
      <c r="A4948" t="s">
        <v>18</v>
      </c>
      <c r="B4948">
        <v>0</v>
      </c>
      <c r="C4948">
        <v>7030</v>
      </c>
    </row>
    <row r="4949" spans="1:3" x14ac:dyDescent="0.3">
      <c r="A4949" t="s">
        <v>19</v>
      </c>
      <c r="B4949">
        <v>204</v>
      </c>
      <c r="C4949">
        <v>7030</v>
      </c>
    </row>
    <row r="4950" spans="1:3" x14ac:dyDescent="0.3">
      <c r="A4950" t="s">
        <v>20</v>
      </c>
      <c r="B4950">
        <v>38</v>
      </c>
      <c r="C4950">
        <v>7030</v>
      </c>
    </row>
    <row r="4951" spans="1:3" x14ac:dyDescent="0.3">
      <c r="A4951" t="s">
        <v>21</v>
      </c>
      <c r="B4951">
        <v>29</v>
      </c>
      <c r="C4951">
        <v>7030</v>
      </c>
    </row>
    <row r="4952" spans="1:3" x14ac:dyDescent="0.3">
      <c r="A4952" t="s">
        <v>22</v>
      </c>
      <c r="B4952">
        <v>14</v>
      </c>
      <c r="C4952">
        <v>7030</v>
      </c>
    </row>
    <row r="4953" spans="1:3" x14ac:dyDescent="0.3">
      <c r="A4953" t="s">
        <v>25</v>
      </c>
      <c r="B4953" t="s">
        <v>123</v>
      </c>
      <c r="C4953">
        <v>7030</v>
      </c>
    </row>
    <row r="4954" spans="1:3" x14ac:dyDescent="0.3">
      <c r="A4954" t="s">
        <v>7</v>
      </c>
      <c r="B4954" t="s">
        <v>120</v>
      </c>
      <c r="C4954">
        <v>1729</v>
      </c>
    </row>
    <row r="4955" spans="1:3" x14ac:dyDescent="0.3">
      <c r="A4955" t="s">
        <v>17</v>
      </c>
      <c r="B4955">
        <v>1043</v>
      </c>
      <c r="C4955">
        <v>1729</v>
      </c>
    </row>
    <row r="4956" spans="1:3" x14ac:dyDescent="0.3">
      <c r="A4956" t="s">
        <v>18</v>
      </c>
      <c r="B4956">
        <v>24</v>
      </c>
      <c r="C4956">
        <v>1729</v>
      </c>
    </row>
    <row r="4957" spans="1:3" x14ac:dyDescent="0.3">
      <c r="A4957" t="s">
        <v>19</v>
      </c>
      <c r="B4957">
        <v>97</v>
      </c>
      <c r="C4957">
        <v>1729</v>
      </c>
    </row>
    <row r="4958" spans="1:3" x14ac:dyDescent="0.3">
      <c r="A4958" t="s">
        <v>20</v>
      </c>
      <c r="B4958">
        <v>32</v>
      </c>
      <c r="C4958">
        <v>1729</v>
      </c>
    </row>
    <row r="4959" spans="1:3" x14ac:dyDescent="0.3">
      <c r="A4959" t="s">
        <v>21</v>
      </c>
      <c r="B4959">
        <v>24</v>
      </c>
      <c r="C4959">
        <v>1729</v>
      </c>
    </row>
    <row r="4960" spans="1:3" x14ac:dyDescent="0.3">
      <c r="A4960" t="s">
        <v>22</v>
      </c>
      <c r="B4960">
        <v>157</v>
      </c>
      <c r="C4960">
        <v>1729</v>
      </c>
    </row>
    <row r="4961" spans="1:3" x14ac:dyDescent="0.3">
      <c r="A4961" t="s">
        <v>25</v>
      </c>
      <c r="B4961" t="s">
        <v>121</v>
      </c>
      <c r="C4961">
        <v>1729</v>
      </c>
    </row>
    <row r="4962" spans="1:3" x14ac:dyDescent="0.3">
      <c r="A4962" t="s">
        <v>7</v>
      </c>
      <c r="B4962" t="s">
        <v>120</v>
      </c>
      <c r="C4962">
        <v>3336</v>
      </c>
    </row>
    <row r="4963" spans="1:3" x14ac:dyDescent="0.3">
      <c r="A4963" t="s">
        <v>17</v>
      </c>
      <c r="B4963">
        <v>712</v>
      </c>
      <c r="C4963">
        <v>3336</v>
      </c>
    </row>
    <row r="4964" spans="1:3" x14ac:dyDescent="0.3">
      <c r="A4964" t="s">
        <v>18</v>
      </c>
      <c r="B4964">
        <v>0</v>
      </c>
      <c r="C4964">
        <v>3336</v>
      </c>
    </row>
    <row r="4965" spans="1:3" x14ac:dyDescent="0.3">
      <c r="A4965" t="s">
        <v>19</v>
      </c>
      <c r="B4965">
        <v>45</v>
      </c>
      <c r="C4965">
        <v>3336</v>
      </c>
    </row>
    <row r="4966" spans="1:3" x14ac:dyDescent="0.3">
      <c r="A4966" t="s">
        <v>20</v>
      </c>
      <c r="B4966">
        <v>0</v>
      </c>
      <c r="C4966">
        <v>3336</v>
      </c>
    </row>
    <row r="4967" spans="1:3" x14ac:dyDescent="0.3">
      <c r="A4967" t="s">
        <v>21</v>
      </c>
      <c r="B4967">
        <v>0</v>
      </c>
      <c r="C4967">
        <v>3336</v>
      </c>
    </row>
    <row r="4968" spans="1:3" x14ac:dyDescent="0.3">
      <c r="A4968" t="s">
        <v>22</v>
      </c>
      <c r="B4968">
        <v>191</v>
      </c>
      <c r="C4968">
        <v>3336</v>
      </c>
    </row>
    <row r="4969" spans="1:3" x14ac:dyDescent="0.3">
      <c r="A4969" t="s">
        <v>25</v>
      </c>
      <c r="B4969" t="s">
        <v>122</v>
      </c>
      <c r="C4969">
        <v>3336</v>
      </c>
    </row>
    <row r="4970" spans="1:3" x14ac:dyDescent="0.3">
      <c r="A4970" t="s">
        <v>7</v>
      </c>
      <c r="B4970" t="s">
        <v>120</v>
      </c>
      <c r="C4970">
        <v>9381</v>
      </c>
    </row>
    <row r="4971" spans="1:3" x14ac:dyDescent="0.3">
      <c r="A4971" t="s">
        <v>17</v>
      </c>
      <c r="B4971">
        <v>328</v>
      </c>
      <c r="C4971">
        <v>9381</v>
      </c>
    </row>
    <row r="4972" spans="1:3" x14ac:dyDescent="0.3">
      <c r="A4972" t="s">
        <v>18</v>
      </c>
      <c r="B4972">
        <v>9</v>
      </c>
      <c r="C4972">
        <v>9381</v>
      </c>
    </row>
    <row r="4973" spans="1:3" x14ac:dyDescent="0.3">
      <c r="A4973" t="s">
        <v>19</v>
      </c>
      <c r="B4973">
        <v>124</v>
      </c>
      <c r="C4973">
        <v>9381</v>
      </c>
    </row>
    <row r="4974" spans="1:3" x14ac:dyDescent="0.3">
      <c r="A4974" t="s">
        <v>20</v>
      </c>
      <c r="B4974">
        <v>12</v>
      </c>
      <c r="C4974">
        <v>9381</v>
      </c>
    </row>
    <row r="4975" spans="1:3" x14ac:dyDescent="0.3">
      <c r="A4975" t="s">
        <v>21</v>
      </c>
      <c r="B4975">
        <v>24</v>
      </c>
      <c r="C4975">
        <v>9381</v>
      </c>
    </row>
    <row r="4976" spans="1:3" x14ac:dyDescent="0.3">
      <c r="A4976" t="s">
        <v>22</v>
      </c>
      <c r="B4976">
        <v>109</v>
      </c>
      <c r="C4976">
        <v>9381</v>
      </c>
    </row>
    <row r="4977" spans="1:3" x14ac:dyDescent="0.3">
      <c r="A4977" t="s">
        <v>25</v>
      </c>
      <c r="B4977" t="s">
        <v>121</v>
      </c>
      <c r="C4977">
        <v>9381</v>
      </c>
    </row>
    <row r="4978" spans="1:3" x14ac:dyDescent="0.3">
      <c r="A4978" t="s">
        <v>7</v>
      </c>
      <c r="B4978" t="s">
        <v>120</v>
      </c>
      <c r="C4978">
        <v>9384</v>
      </c>
    </row>
    <row r="4979" spans="1:3" x14ac:dyDescent="0.3">
      <c r="A4979" t="s">
        <v>17</v>
      </c>
      <c r="B4979">
        <v>328</v>
      </c>
      <c r="C4979">
        <v>9384</v>
      </c>
    </row>
    <row r="4980" spans="1:3" x14ac:dyDescent="0.3">
      <c r="A4980" t="s">
        <v>18</v>
      </c>
      <c r="B4980">
        <v>9</v>
      </c>
      <c r="C4980">
        <v>9384</v>
      </c>
    </row>
    <row r="4981" spans="1:3" x14ac:dyDescent="0.3">
      <c r="A4981" t="s">
        <v>19</v>
      </c>
      <c r="B4981">
        <v>124</v>
      </c>
      <c r="C4981">
        <v>9384</v>
      </c>
    </row>
    <row r="4982" spans="1:3" x14ac:dyDescent="0.3">
      <c r="A4982" t="s">
        <v>20</v>
      </c>
      <c r="B4982">
        <v>12</v>
      </c>
      <c r="C4982">
        <v>9384</v>
      </c>
    </row>
    <row r="4983" spans="1:3" x14ac:dyDescent="0.3">
      <c r="A4983" t="s">
        <v>21</v>
      </c>
      <c r="B4983">
        <v>24</v>
      </c>
      <c r="C4983">
        <v>9384</v>
      </c>
    </row>
    <row r="4984" spans="1:3" x14ac:dyDescent="0.3">
      <c r="A4984" t="s">
        <v>22</v>
      </c>
      <c r="B4984">
        <v>109</v>
      </c>
      <c r="C4984">
        <v>9384</v>
      </c>
    </row>
    <row r="4985" spans="1:3" x14ac:dyDescent="0.3">
      <c r="A4985" t="s">
        <v>25</v>
      </c>
      <c r="B4985" t="s">
        <v>121</v>
      </c>
      <c r="C4985">
        <v>9384</v>
      </c>
    </row>
    <row r="4986" spans="1:3" x14ac:dyDescent="0.3">
      <c r="A4986" t="s">
        <v>7</v>
      </c>
      <c r="B4986" t="s">
        <v>120</v>
      </c>
      <c r="C4986">
        <v>10675</v>
      </c>
    </row>
    <row r="4987" spans="1:3" x14ac:dyDescent="0.3">
      <c r="A4987" t="s">
        <v>17</v>
      </c>
      <c r="B4987">
        <v>909</v>
      </c>
      <c r="C4987">
        <v>10675</v>
      </c>
    </row>
    <row r="4988" spans="1:3" x14ac:dyDescent="0.3">
      <c r="A4988" t="s">
        <v>18</v>
      </c>
      <c r="B4988">
        <v>11</v>
      </c>
      <c r="C4988">
        <v>10675</v>
      </c>
    </row>
    <row r="4989" spans="1:3" x14ac:dyDescent="0.3">
      <c r="A4989" t="s">
        <v>19</v>
      </c>
      <c r="B4989">
        <v>218</v>
      </c>
      <c r="C4989">
        <v>10675</v>
      </c>
    </row>
    <row r="4990" spans="1:3" x14ac:dyDescent="0.3">
      <c r="A4990" t="s">
        <v>20</v>
      </c>
      <c r="B4990">
        <v>0</v>
      </c>
      <c r="C4990">
        <v>10675</v>
      </c>
    </row>
    <row r="4991" spans="1:3" x14ac:dyDescent="0.3">
      <c r="A4991" t="s">
        <v>21</v>
      </c>
      <c r="B4991">
        <v>0</v>
      </c>
      <c r="C4991">
        <v>10675</v>
      </c>
    </row>
    <row r="4992" spans="1:3" x14ac:dyDescent="0.3">
      <c r="A4992" t="s">
        <v>22</v>
      </c>
      <c r="B4992">
        <v>23</v>
      </c>
      <c r="C4992">
        <v>10675</v>
      </c>
    </row>
    <row r="4993" spans="1:3" x14ac:dyDescent="0.3">
      <c r="A4993" t="s">
        <v>25</v>
      </c>
      <c r="B4993" t="s">
        <v>123</v>
      </c>
      <c r="C4993">
        <v>10675</v>
      </c>
    </row>
    <row r="4994" spans="1:3" x14ac:dyDescent="0.3">
      <c r="A4994" t="s">
        <v>7</v>
      </c>
      <c r="B4994" t="s">
        <v>120</v>
      </c>
      <c r="C4994">
        <v>2304</v>
      </c>
    </row>
    <row r="4995" spans="1:3" x14ac:dyDescent="0.3">
      <c r="A4995" t="s">
        <v>17</v>
      </c>
      <c r="B4995">
        <v>625</v>
      </c>
      <c r="C4995">
        <v>2304</v>
      </c>
    </row>
    <row r="4996" spans="1:3" x14ac:dyDescent="0.3">
      <c r="A4996" t="s">
        <v>18</v>
      </c>
      <c r="B4996">
        <v>7</v>
      </c>
      <c r="C4996">
        <v>2304</v>
      </c>
    </row>
    <row r="4997" spans="1:3" x14ac:dyDescent="0.3">
      <c r="A4997" t="s">
        <v>19</v>
      </c>
      <c r="B4997">
        <v>99</v>
      </c>
      <c r="C4997">
        <v>2304</v>
      </c>
    </row>
    <row r="4998" spans="1:3" x14ac:dyDescent="0.3">
      <c r="A4998" t="s">
        <v>20</v>
      </c>
      <c r="B4998">
        <v>10</v>
      </c>
      <c r="C4998">
        <v>2304</v>
      </c>
    </row>
    <row r="4999" spans="1:3" x14ac:dyDescent="0.3">
      <c r="A4999" t="s">
        <v>21</v>
      </c>
      <c r="B4999">
        <v>22</v>
      </c>
      <c r="C4999">
        <v>2304</v>
      </c>
    </row>
    <row r="5000" spans="1:3" x14ac:dyDescent="0.3">
      <c r="A5000" t="s">
        <v>22</v>
      </c>
      <c r="B5000">
        <v>7</v>
      </c>
      <c r="C5000">
        <v>2304</v>
      </c>
    </row>
    <row r="5001" spans="1:3" x14ac:dyDescent="0.3">
      <c r="A5001" t="s">
        <v>25</v>
      </c>
      <c r="B5001" t="s">
        <v>121</v>
      </c>
      <c r="C5001">
        <v>2304</v>
      </c>
    </row>
    <row r="5002" spans="1:3" x14ac:dyDescent="0.3">
      <c r="A5002" t="s">
        <v>7</v>
      </c>
      <c r="B5002" t="s">
        <v>120</v>
      </c>
      <c r="C5002">
        <v>10319</v>
      </c>
    </row>
    <row r="5003" spans="1:3" x14ac:dyDescent="0.3">
      <c r="A5003" t="s">
        <v>17</v>
      </c>
      <c r="B5003">
        <v>1090</v>
      </c>
      <c r="C5003">
        <v>10319</v>
      </c>
    </row>
    <row r="5004" spans="1:3" x14ac:dyDescent="0.3">
      <c r="A5004" t="s">
        <v>18</v>
      </c>
      <c r="B5004">
        <v>12</v>
      </c>
      <c r="C5004">
        <v>10319</v>
      </c>
    </row>
    <row r="5005" spans="1:3" x14ac:dyDescent="0.3">
      <c r="A5005" t="s">
        <v>19</v>
      </c>
      <c r="B5005">
        <v>96</v>
      </c>
      <c r="C5005">
        <v>10319</v>
      </c>
    </row>
    <row r="5006" spans="1:3" x14ac:dyDescent="0.3">
      <c r="A5006" t="s">
        <v>20</v>
      </c>
      <c r="B5006">
        <v>16</v>
      </c>
      <c r="C5006">
        <v>10319</v>
      </c>
    </row>
    <row r="5007" spans="1:3" x14ac:dyDescent="0.3">
      <c r="A5007" t="s">
        <v>21</v>
      </c>
      <c r="B5007">
        <v>12</v>
      </c>
      <c r="C5007">
        <v>10319</v>
      </c>
    </row>
    <row r="5008" spans="1:3" x14ac:dyDescent="0.3">
      <c r="A5008" t="s">
        <v>22</v>
      </c>
      <c r="B5008">
        <v>60</v>
      </c>
      <c r="C5008">
        <v>10319</v>
      </c>
    </row>
    <row r="5009" spans="1:3" x14ac:dyDescent="0.3">
      <c r="A5009" t="s">
        <v>25</v>
      </c>
      <c r="B5009" t="s">
        <v>121</v>
      </c>
      <c r="C5009">
        <v>10319</v>
      </c>
    </row>
    <row r="5010" spans="1:3" x14ac:dyDescent="0.3">
      <c r="A5010" t="s">
        <v>7</v>
      </c>
      <c r="B5010" t="s">
        <v>50</v>
      </c>
      <c r="C5010">
        <v>3535</v>
      </c>
    </row>
    <row r="5011" spans="1:3" x14ac:dyDescent="0.3">
      <c r="A5011" t="s">
        <v>17</v>
      </c>
      <c r="B5011">
        <v>251</v>
      </c>
      <c r="C5011">
        <v>3535</v>
      </c>
    </row>
    <row r="5012" spans="1:3" x14ac:dyDescent="0.3">
      <c r="A5012" t="s">
        <v>18</v>
      </c>
      <c r="B5012">
        <v>108</v>
      </c>
      <c r="C5012">
        <v>3535</v>
      </c>
    </row>
    <row r="5013" spans="1:3" x14ac:dyDescent="0.3">
      <c r="A5013" t="s">
        <v>19</v>
      </c>
      <c r="B5013">
        <v>334</v>
      </c>
      <c r="C5013">
        <v>3535</v>
      </c>
    </row>
    <row r="5014" spans="1:3" x14ac:dyDescent="0.3">
      <c r="A5014" t="s">
        <v>20</v>
      </c>
      <c r="B5014">
        <v>65</v>
      </c>
      <c r="C5014">
        <v>3535</v>
      </c>
    </row>
    <row r="5015" spans="1:3" x14ac:dyDescent="0.3">
      <c r="A5015" t="s">
        <v>21</v>
      </c>
      <c r="B5015">
        <v>92</v>
      </c>
      <c r="C5015">
        <v>3535</v>
      </c>
    </row>
    <row r="5016" spans="1:3" x14ac:dyDescent="0.3">
      <c r="A5016" t="s">
        <v>22</v>
      </c>
      <c r="B5016">
        <v>117</v>
      </c>
      <c r="C5016">
        <v>3535</v>
      </c>
    </row>
    <row r="5017" spans="1:3" x14ac:dyDescent="0.3">
      <c r="A5017" t="s">
        <v>25</v>
      </c>
      <c r="B5017" t="s">
        <v>121</v>
      </c>
      <c r="C5017">
        <v>3535</v>
      </c>
    </row>
    <row r="5018" spans="1:3" x14ac:dyDescent="0.3">
      <c r="A5018" t="s">
        <v>7</v>
      </c>
      <c r="B5018" t="s">
        <v>50</v>
      </c>
      <c r="C5018">
        <v>591</v>
      </c>
    </row>
    <row r="5019" spans="1:3" x14ac:dyDescent="0.3">
      <c r="A5019" t="s">
        <v>17</v>
      </c>
      <c r="B5019">
        <v>293</v>
      </c>
      <c r="C5019">
        <v>591</v>
      </c>
    </row>
    <row r="5020" spans="1:3" x14ac:dyDescent="0.3">
      <c r="A5020" t="s">
        <v>18</v>
      </c>
      <c r="B5020">
        <v>35</v>
      </c>
      <c r="C5020">
        <v>591</v>
      </c>
    </row>
    <row r="5021" spans="1:3" x14ac:dyDescent="0.3">
      <c r="A5021" t="s">
        <v>19</v>
      </c>
      <c r="B5021">
        <v>179</v>
      </c>
      <c r="C5021">
        <v>591</v>
      </c>
    </row>
    <row r="5022" spans="1:3" x14ac:dyDescent="0.3">
      <c r="A5022" t="s">
        <v>20</v>
      </c>
      <c r="B5022">
        <v>46</v>
      </c>
      <c r="C5022">
        <v>591</v>
      </c>
    </row>
    <row r="5023" spans="1:3" x14ac:dyDescent="0.3">
      <c r="A5023" t="s">
        <v>21</v>
      </c>
      <c r="B5023">
        <v>59</v>
      </c>
      <c r="C5023">
        <v>591</v>
      </c>
    </row>
    <row r="5024" spans="1:3" x14ac:dyDescent="0.3">
      <c r="A5024" t="s">
        <v>22</v>
      </c>
      <c r="B5024">
        <v>65</v>
      </c>
      <c r="C5024">
        <v>591</v>
      </c>
    </row>
    <row r="5025" spans="1:3" x14ac:dyDescent="0.3">
      <c r="A5025" t="s">
        <v>25</v>
      </c>
      <c r="B5025" t="s">
        <v>123</v>
      </c>
      <c r="C5025">
        <v>591</v>
      </c>
    </row>
    <row r="5026" spans="1:3" x14ac:dyDescent="0.3">
      <c r="A5026" t="s">
        <v>7</v>
      </c>
      <c r="B5026" t="s">
        <v>120</v>
      </c>
      <c r="C5026">
        <v>7718</v>
      </c>
    </row>
    <row r="5027" spans="1:3" x14ac:dyDescent="0.3">
      <c r="A5027" t="s">
        <v>17</v>
      </c>
      <c r="B5027">
        <v>244</v>
      </c>
      <c r="C5027">
        <v>7718</v>
      </c>
    </row>
    <row r="5028" spans="1:3" x14ac:dyDescent="0.3">
      <c r="A5028" t="s">
        <v>18</v>
      </c>
      <c r="B5028">
        <v>51</v>
      </c>
      <c r="C5028">
        <v>7718</v>
      </c>
    </row>
    <row r="5029" spans="1:3" x14ac:dyDescent="0.3">
      <c r="A5029" t="s">
        <v>19</v>
      </c>
      <c r="B5029">
        <v>270</v>
      </c>
      <c r="C5029">
        <v>7718</v>
      </c>
    </row>
    <row r="5030" spans="1:3" x14ac:dyDescent="0.3">
      <c r="A5030" t="s">
        <v>20</v>
      </c>
      <c r="B5030">
        <v>101</v>
      </c>
      <c r="C5030">
        <v>7718</v>
      </c>
    </row>
    <row r="5031" spans="1:3" x14ac:dyDescent="0.3">
      <c r="A5031" t="s">
        <v>21</v>
      </c>
      <c r="B5031">
        <v>0</v>
      </c>
      <c r="C5031">
        <v>7718</v>
      </c>
    </row>
    <row r="5032" spans="1:3" x14ac:dyDescent="0.3">
      <c r="A5032" t="s">
        <v>22</v>
      </c>
      <c r="B5032">
        <v>45</v>
      </c>
      <c r="C5032">
        <v>7718</v>
      </c>
    </row>
    <row r="5033" spans="1:3" x14ac:dyDescent="0.3">
      <c r="A5033" t="s">
        <v>25</v>
      </c>
      <c r="B5033" t="s">
        <v>122</v>
      </c>
      <c r="C5033">
        <v>7718</v>
      </c>
    </row>
    <row r="5034" spans="1:3" x14ac:dyDescent="0.3">
      <c r="A5034" t="s">
        <v>7</v>
      </c>
      <c r="B5034" t="s">
        <v>120</v>
      </c>
      <c r="C5034">
        <v>6233</v>
      </c>
    </row>
    <row r="5035" spans="1:3" x14ac:dyDescent="0.3">
      <c r="A5035" t="s">
        <v>17</v>
      </c>
      <c r="B5035">
        <v>507</v>
      </c>
      <c r="C5035">
        <v>6233</v>
      </c>
    </row>
    <row r="5036" spans="1:3" x14ac:dyDescent="0.3">
      <c r="A5036" t="s">
        <v>18</v>
      </c>
      <c r="B5036">
        <v>19</v>
      </c>
      <c r="C5036">
        <v>6233</v>
      </c>
    </row>
    <row r="5037" spans="1:3" x14ac:dyDescent="0.3">
      <c r="A5037" t="s">
        <v>19</v>
      </c>
      <c r="B5037">
        <v>364</v>
      </c>
      <c r="C5037">
        <v>6233</v>
      </c>
    </row>
    <row r="5038" spans="1:3" x14ac:dyDescent="0.3">
      <c r="A5038" t="s">
        <v>20</v>
      </c>
      <c r="B5038">
        <v>25</v>
      </c>
      <c r="C5038">
        <v>6233</v>
      </c>
    </row>
    <row r="5039" spans="1:3" x14ac:dyDescent="0.3">
      <c r="A5039" t="s">
        <v>21</v>
      </c>
      <c r="B5039">
        <v>47</v>
      </c>
      <c r="C5039">
        <v>6233</v>
      </c>
    </row>
    <row r="5040" spans="1:3" x14ac:dyDescent="0.3">
      <c r="A5040" t="s">
        <v>22</v>
      </c>
      <c r="B5040">
        <v>9</v>
      </c>
      <c r="C5040">
        <v>6233</v>
      </c>
    </row>
    <row r="5041" spans="1:3" x14ac:dyDescent="0.3">
      <c r="A5041" t="s">
        <v>25</v>
      </c>
      <c r="B5041" t="s">
        <v>123</v>
      </c>
      <c r="C5041">
        <v>6233</v>
      </c>
    </row>
    <row r="5042" spans="1:3" x14ac:dyDescent="0.3">
      <c r="A5042" t="s">
        <v>7</v>
      </c>
      <c r="B5042" t="s">
        <v>120</v>
      </c>
      <c r="C5042">
        <v>11176</v>
      </c>
    </row>
    <row r="5043" spans="1:3" x14ac:dyDescent="0.3">
      <c r="A5043" t="s">
        <v>17</v>
      </c>
      <c r="B5043">
        <v>376</v>
      </c>
      <c r="C5043">
        <v>11176</v>
      </c>
    </row>
    <row r="5044" spans="1:3" x14ac:dyDescent="0.3">
      <c r="A5044" t="s">
        <v>18</v>
      </c>
      <c r="B5044">
        <v>9</v>
      </c>
      <c r="C5044">
        <v>11176</v>
      </c>
    </row>
    <row r="5045" spans="1:3" x14ac:dyDescent="0.3">
      <c r="A5045" t="s">
        <v>19</v>
      </c>
      <c r="B5045">
        <v>83</v>
      </c>
      <c r="C5045">
        <v>11176</v>
      </c>
    </row>
    <row r="5046" spans="1:3" x14ac:dyDescent="0.3">
      <c r="A5046" t="s">
        <v>20</v>
      </c>
      <c r="B5046">
        <v>19</v>
      </c>
      <c r="C5046">
        <v>11176</v>
      </c>
    </row>
    <row r="5047" spans="1:3" x14ac:dyDescent="0.3">
      <c r="A5047" t="s">
        <v>21</v>
      </c>
      <c r="B5047">
        <v>4</v>
      </c>
      <c r="C5047">
        <v>11176</v>
      </c>
    </row>
    <row r="5048" spans="1:3" x14ac:dyDescent="0.3">
      <c r="A5048" t="s">
        <v>22</v>
      </c>
      <c r="B5048">
        <v>4</v>
      </c>
      <c r="C5048">
        <v>11176</v>
      </c>
    </row>
    <row r="5049" spans="1:3" x14ac:dyDescent="0.3">
      <c r="A5049" t="s">
        <v>25</v>
      </c>
      <c r="B5049" t="s">
        <v>121</v>
      </c>
      <c r="C5049">
        <v>11176</v>
      </c>
    </row>
    <row r="5050" spans="1:3" x14ac:dyDescent="0.3">
      <c r="A5050" t="s">
        <v>7</v>
      </c>
      <c r="B5050" t="s">
        <v>120</v>
      </c>
      <c r="C5050">
        <v>9370</v>
      </c>
    </row>
    <row r="5051" spans="1:3" x14ac:dyDescent="0.3">
      <c r="A5051" t="s">
        <v>17</v>
      </c>
      <c r="B5051">
        <v>562</v>
      </c>
      <c r="C5051">
        <v>9370</v>
      </c>
    </row>
    <row r="5052" spans="1:3" x14ac:dyDescent="0.3">
      <c r="A5052" t="s">
        <v>18</v>
      </c>
      <c r="B5052">
        <v>81</v>
      </c>
      <c r="C5052">
        <v>9370</v>
      </c>
    </row>
    <row r="5053" spans="1:3" x14ac:dyDescent="0.3">
      <c r="A5053" t="s">
        <v>19</v>
      </c>
      <c r="B5053">
        <v>276</v>
      </c>
      <c r="C5053">
        <v>9370</v>
      </c>
    </row>
    <row r="5054" spans="1:3" x14ac:dyDescent="0.3">
      <c r="A5054" t="s">
        <v>20</v>
      </c>
      <c r="B5054">
        <v>80</v>
      </c>
      <c r="C5054">
        <v>9370</v>
      </c>
    </row>
    <row r="5055" spans="1:3" x14ac:dyDescent="0.3">
      <c r="A5055" t="s">
        <v>21</v>
      </c>
      <c r="B5055">
        <v>40</v>
      </c>
      <c r="C5055">
        <v>9370</v>
      </c>
    </row>
    <row r="5056" spans="1:3" x14ac:dyDescent="0.3">
      <c r="A5056" t="s">
        <v>22</v>
      </c>
      <c r="B5056">
        <v>81</v>
      </c>
      <c r="C5056">
        <v>9370</v>
      </c>
    </row>
    <row r="5057" spans="1:3" x14ac:dyDescent="0.3">
      <c r="A5057" t="s">
        <v>25</v>
      </c>
      <c r="B5057" t="s">
        <v>121</v>
      </c>
      <c r="C5057">
        <v>9370</v>
      </c>
    </row>
    <row r="5058" spans="1:3" x14ac:dyDescent="0.3">
      <c r="A5058" t="s">
        <v>7</v>
      </c>
      <c r="B5058" t="s">
        <v>120</v>
      </c>
      <c r="C5058">
        <v>528</v>
      </c>
    </row>
    <row r="5059" spans="1:3" x14ac:dyDescent="0.3">
      <c r="A5059" t="s">
        <v>17</v>
      </c>
      <c r="B5059">
        <v>267</v>
      </c>
      <c r="C5059">
        <v>528</v>
      </c>
    </row>
    <row r="5060" spans="1:3" x14ac:dyDescent="0.3">
      <c r="A5060" t="s">
        <v>18</v>
      </c>
      <c r="B5060">
        <v>38</v>
      </c>
      <c r="C5060">
        <v>528</v>
      </c>
    </row>
    <row r="5061" spans="1:3" x14ac:dyDescent="0.3">
      <c r="A5061" t="s">
        <v>19</v>
      </c>
      <c r="B5061">
        <v>701</v>
      </c>
      <c r="C5061">
        <v>528</v>
      </c>
    </row>
    <row r="5062" spans="1:3" x14ac:dyDescent="0.3">
      <c r="A5062" t="s">
        <v>20</v>
      </c>
      <c r="B5062">
        <v>149</v>
      </c>
      <c r="C5062">
        <v>528</v>
      </c>
    </row>
    <row r="5063" spans="1:3" x14ac:dyDescent="0.3">
      <c r="A5063" t="s">
        <v>21</v>
      </c>
      <c r="B5063">
        <v>165</v>
      </c>
      <c r="C5063">
        <v>528</v>
      </c>
    </row>
    <row r="5064" spans="1:3" x14ac:dyDescent="0.3">
      <c r="A5064" t="s">
        <v>22</v>
      </c>
      <c r="B5064">
        <v>63</v>
      </c>
      <c r="C5064">
        <v>528</v>
      </c>
    </row>
    <row r="5065" spans="1:3" x14ac:dyDescent="0.3">
      <c r="A5065" t="s">
        <v>25</v>
      </c>
      <c r="B5065" t="s">
        <v>121</v>
      </c>
      <c r="C5065">
        <v>528</v>
      </c>
    </row>
    <row r="5066" spans="1:3" x14ac:dyDescent="0.3">
      <c r="A5066" t="s">
        <v>7</v>
      </c>
      <c r="B5066" t="s">
        <v>120</v>
      </c>
      <c r="C5066">
        <v>832</v>
      </c>
    </row>
    <row r="5067" spans="1:3" x14ac:dyDescent="0.3">
      <c r="A5067" t="s">
        <v>17</v>
      </c>
      <c r="B5067">
        <v>561</v>
      </c>
      <c r="C5067">
        <v>832</v>
      </c>
    </row>
    <row r="5068" spans="1:3" x14ac:dyDescent="0.3">
      <c r="A5068" t="s">
        <v>18</v>
      </c>
      <c r="B5068">
        <v>14</v>
      </c>
      <c r="C5068">
        <v>832</v>
      </c>
    </row>
    <row r="5069" spans="1:3" x14ac:dyDescent="0.3">
      <c r="A5069" t="s">
        <v>19</v>
      </c>
      <c r="B5069">
        <v>113</v>
      </c>
      <c r="C5069">
        <v>832</v>
      </c>
    </row>
    <row r="5070" spans="1:3" x14ac:dyDescent="0.3">
      <c r="A5070" t="s">
        <v>20</v>
      </c>
      <c r="B5070">
        <v>10</v>
      </c>
      <c r="C5070">
        <v>832</v>
      </c>
    </row>
    <row r="5071" spans="1:3" x14ac:dyDescent="0.3">
      <c r="A5071" t="s">
        <v>21</v>
      </c>
      <c r="B5071">
        <v>14</v>
      </c>
      <c r="C5071">
        <v>832</v>
      </c>
    </row>
    <row r="5072" spans="1:3" x14ac:dyDescent="0.3">
      <c r="A5072" t="s">
        <v>22</v>
      </c>
      <c r="B5072">
        <v>35</v>
      </c>
      <c r="C5072">
        <v>832</v>
      </c>
    </row>
    <row r="5073" spans="1:3" x14ac:dyDescent="0.3">
      <c r="A5073" t="s">
        <v>25</v>
      </c>
      <c r="B5073" t="s">
        <v>123</v>
      </c>
      <c r="C5073">
        <v>832</v>
      </c>
    </row>
    <row r="5074" spans="1:3" x14ac:dyDescent="0.3">
      <c r="A5074" t="s">
        <v>7</v>
      </c>
      <c r="B5074" t="s">
        <v>50</v>
      </c>
      <c r="C5074">
        <v>8890</v>
      </c>
    </row>
    <row r="5075" spans="1:3" x14ac:dyDescent="0.3">
      <c r="A5075" t="s">
        <v>17</v>
      </c>
      <c r="B5075">
        <v>155</v>
      </c>
      <c r="C5075">
        <v>8890</v>
      </c>
    </row>
    <row r="5076" spans="1:3" x14ac:dyDescent="0.3">
      <c r="A5076" t="s">
        <v>18</v>
      </c>
      <c r="B5076">
        <v>7</v>
      </c>
      <c r="C5076">
        <v>8890</v>
      </c>
    </row>
    <row r="5077" spans="1:3" x14ac:dyDescent="0.3">
      <c r="A5077" t="s">
        <v>19</v>
      </c>
      <c r="B5077">
        <v>80</v>
      </c>
      <c r="C5077">
        <v>8890</v>
      </c>
    </row>
    <row r="5078" spans="1:3" x14ac:dyDescent="0.3">
      <c r="A5078" t="s">
        <v>20</v>
      </c>
      <c r="B5078">
        <v>13</v>
      </c>
      <c r="C5078">
        <v>8890</v>
      </c>
    </row>
    <row r="5079" spans="1:3" x14ac:dyDescent="0.3">
      <c r="A5079" t="s">
        <v>21</v>
      </c>
      <c r="B5079">
        <v>7</v>
      </c>
      <c r="C5079">
        <v>8890</v>
      </c>
    </row>
    <row r="5080" spans="1:3" x14ac:dyDescent="0.3">
      <c r="A5080" t="s">
        <v>22</v>
      </c>
      <c r="B5080">
        <v>10</v>
      </c>
      <c r="C5080">
        <v>8890</v>
      </c>
    </row>
    <row r="5081" spans="1:3" x14ac:dyDescent="0.3">
      <c r="A5081" t="s">
        <v>25</v>
      </c>
      <c r="B5081" t="s">
        <v>121</v>
      </c>
      <c r="C5081">
        <v>8890</v>
      </c>
    </row>
    <row r="5082" spans="1:3" x14ac:dyDescent="0.3">
      <c r="A5082" t="s">
        <v>7</v>
      </c>
      <c r="B5082" t="s">
        <v>120</v>
      </c>
      <c r="C5082">
        <v>6327</v>
      </c>
    </row>
    <row r="5083" spans="1:3" x14ac:dyDescent="0.3">
      <c r="A5083" t="s">
        <v>17</v>
      </c>
      <c r="B5083">
        <v>565</v>
      </c>
      <c r="C5083">
        <v>6327</v>
      </c>
    </row>
    <row r="5084" spans="1:3" x14ac:dyDescent="0.3">
      <c r="A5084" t="s">
        <v>18</v>
      </c>
      <c r="B5084">
        <v>32</v>
      </c>
      <c r="C5084">
        <v>6327</v>
      </c>
    </row>
    <row r="5085" spans="1:3" x14ac:dyDescent="0.3">
      <c r="A5085" t="s">
        <v>19</v>
      </c>
      <c r="B5085">
        <v>435</v>
      </c>
      <c r="C5085">
        <v>6327</v>
      </c>
    </row>
    <row r="5086" spans="1:3" x14ac:dyDescent="0.3">
      <c r="A5086" t="s">
        <v>20</v>
      </c>
      <c r="B5086">
        <v>28</v>
      </c>
      <c r="C5086">
        <v>6327</v>
      </c>
    </row>
    <row r="5087" spans="1:3" x14ac:dyDescent="0.3">
      <c r="A5087" t="s">
        <v>21</v>
      </c>
      <c r="B5087">
        <v>32</v>
      </c>
      <c r="C5087">
        <v>6327</v>
      </c>
    </row>
    <row r="5088" spans="1:3" x14ac:dyDescent="0.3">
      <c r="A5088" t="s">
        <v>22</v>
      </c>
      <c r="B5088">
        <v>54</v>
      </c>
      <c r="C5088">
        <v>6327</v>
      </c>
    </row>
    <row r="5089" spans="1:3" x14ac:dyDescent="0.3">
      <c r="A5089" t="s">
        <v>25</v>
      </c>
      <c r="B5089" t="s">
        <v>122</v>
      </c>
      <c r="C5089">
        <v>6327</v>
      </c>
    </row>
    <row r="5090" spans="1:3" x14ac:dyDescent="0.3">
      <c r="A5090" t="s">
        <v>7</v>
      </c>
      <c r="B5090" t="s">
        <v>120</v>
      </c>
      <c r="C5090">
        <v>7192</v>
      </c>
    </row>
    <row r="5091" spans="1:3" x14ac:dyDescent="0.3">
      <c r="A5091" t="s">
        <v>17</v>
      </c>
      <c r="B5091">
        <v>172</v>
      </c>
      <c r="C5091">
        <v>7192</v>
      </c>
    </row>
    <row r="5092" spans="1:3" x14ac:dyDescent="0.3">
      <c r="A5092" t="s">
        <v>18</v>
      </c>
      <c r="B5092">
        <v>73</v>
      </c>
      <c r="C5092">
        <v>7192</v>
      </c>
    </row>
    <row r="5093" spans="1:3" x14ac:dyDescent="0.3">
      <c r="A5093" t="s">
        <v>19</v>
      </c>
      <c r="B5093">
        <v>93</v>
      </c>
      <c r="C5093">
        <v>7192</v>
      </c>
    </row>
    <row r="5094" spans="1:3" x14ac:dyDescent="0.3">
      <c r="A5094" t="s">
        <v>20</v>
      </c>
      <c r="B5094">
        <v>95</v>
      </c>
      <c r="C5094">
        <v>7192</v>
      </c>
    </row>
    <row r="5095" spans="1:3" x14ac:dyDescent="0.3">
      <c r="A5095" t="s">
        <v>21</v>
      </c>
      <c r="B5095">
        <v>78</v>
      </c>
      <c r="C5095">
        <v>7192</v>
      </c>
    </row>
    <row r="5096" spans="1:3" x14ac:dyDescent="0.3">
      <c r="A5096" t="s">
        <v>22</v>
      </c>
      <c r="B5096">
        <v>34</v>
      </c>
      <c r="C5096">
        <v>7192</v>
      </c>
    </row>
    <row r="5097" spans="1:3" x14ac:dyDescent="0.3">
      <c r="A5097" t="s">
        <v>25</v>
      </c>
      <c r="B5097" t="s">
        <v>122</v>
      </c>
      <c r="C5097">
        <v>7192</v>
      </c>
    </row>
    <row r="5098" spans="1:3" x14ac:dyDescent="0.3">
      <c r="A5098" t="s">
        <v>7</v>
      </c>
      <c r="B5098" t="s">
        <v>120</v>
      </c>
      <c r="C5098">
        <v>7987</v>
      </c>
    </row>
    <row r="5099" spans="1:3" x14ac:dyDescent="0.3">
      <c r="A5099" t="s">
        <v>17</v>
      </c>
      <c r="B5099">
        <v>346</v>
      </c>
      <c r="C5099">
        <v>7987</v>
      </c>
    </row>
    <row r="5100" spans="1:3" x14ac:dyDescent="0.3">
      <c r="A5100" t="s">
        <v>18</v>
      </c>
      <c r="B5100">
        <v>17</v>
      </c>
      <c r="C5100">
        <v>7987</v>
      </c>
    </row>
    <row r="5101" spans="1:3" x14ac:dyDescent="0.3">
      <c r="A5101" t="s">
        <v>19</v>
      </c>
      <c r="B5101">
        <v>48</v>
      </c>
      <c r="C5101">
        <v>7987</v>
      </c>
    </row>
    <row r="5102" spans="1:3" x14ac:dyDescent="0.3">
      <c r="A5102" t="s">
        <v>20</v>
      </c>
      <c r="B5102">
        <v>23</v>
      </c>
      <c r="C5102">
        <v>7987</v>
      </c>
    </row>
    <row r="5103" spans="1:3" x14ac:dyDescent="0.3">
      <c r="A5103" t="s">
        <v>21</v>
      </c>
      <c r="B5103">
        <v>13</v>
      </c>
      <c r="C5103">
        <v>7987</v>
      </c>
    </row>
    <row r="5104" spans="1:3" x14ac:dyDescent="0.3">
      <c r="A5104" t="s">
        <v>22</v>
      </c>
      <c r="B5104">
        <v>13</v>
      </c>
      <c r="C5104">
        <v>7987</v>
      </c>
    </row>
    <row r="5105" spans="1:3" x14ac:dyDescent="0.3">
      <c r="A5105" t="s">
        <v>25</v>
      </c>
      <c r="B5105" t="s">
        <v>123</v>
      </c>
      <c r="C5105">
        <v>7987</v>
      </c>
    </row>
    <row r="5106" spans="1:3" x14ac:dyDescent="0.3">
      <c r="A5106" t="s">
        <v>7</v>
      </c>
      <c r="B5106" t="s">
        <v>120</v>
      </c>
      <c r="C5106">
        <v>8527</v>
      </c>
    </row>
    <row r="5107" spans="1:3" x14ac:dyDescent="0.3">
      <c r="A5107" t="s">
        <v>17</v>
      </c>
      <c r="B5107">
        <v>239</v>
      </c>
      <c r="C5107">
        <v>8527</v>
      </c>
    </row>
    <row r="5108" spans="1:3" x14ac:dyDescent="0.3">
      <c r="A5108" t="s">
        <v>18</v>
      </c>
      <c r="B5108">
        <v>7</v>
      </c>
      <c r="C5108">
        <v>8527</v>
      </c>
    </row>
    <row r="5109" spans="1:3" x14ac:dyDescent="0.3">
      <c r="A5109" t="s">
        <v>19</v>
      </c>
      <c r="B5109">
        <v>119</v>
      </c>
      <c r="C5109">
        <v>8527</v>
      </c>
    </row>
    <row r="5110" spans="1:3" x14ac:dyDescent="0.3">
      <c r="A5110" t="s">
        <v>20</v>
      </c>
      <c r="B5110">
        <v>4</v>
      </c>
      <c r="C5110">
        <v>8527</v>
      </c>
    </row>
    <row r="5111" spans="1:3" x14ac:dyDescent="0.3">
      <c r="A5111" t="s">
        <v>21</v>
      </c>
      <c r="B5111">
        <v>15</v>
      </c>
      <c r="C5111">
        <v>8527</v>
      </c>
    </row>
    <row r="5112" spans="1:3" x14ac:dyDescent="0.3">
      <c r="A5112" t="s">
        <v>22</v>
      </c>
      <c r="B5112">
        <v>11</v>
      </c>
      <c r="C5112">
        <v>8527</v>
      </c>
    </row>
    <row r="5113" spans="1:3" x14ac:dyDescent="0.3">
      <c r="A5113" t="s">
        <v>25</v>
      </c>
      <c r="B5113" t="s">
        <v>121</v>
      </c>
      <c r="C5113">
        <v>8527</v>
      </c>
    </row>
    <row r="5114" spans="1:3" x14ac:dyDescent="0.3">
      <c r="A5114" t="s">
        <v>7</v>
      </c>
      <c r="B5114" t="s">
        <v>50</v>
      </c>
      <c r="C5114">
        <v>3968</v>
      </c>
    </row>
    <row r="5115" spans="1:3" x14ac:dyDescent="0.3">
      <c r="A5115" t="s">
        <v>17</v>
      </c>
      <c r="B5115">
        <v>918</v>
      </c>
      <c r="C5115">
        <v>3968</v>
      </c>
    </row>
    <row r="5116" spans="1:3" x14ac:dyDescent="0.3">
      <c r="A5116" t="s">
        <v>18</v>
      </c>
      <c r="B5116">
        <v>10</v>
      </c>
      <c r="C5116">
        <v>3968</v>
      </c>
    </row>
    <row r="5117" spans="1:3" x14ac:dyDescent="0.3">
      <c r="A5117" t="s">
        <v>19</v>
      </c>
      <c r="B5117">
        <v>129</v>
      </c>
      <c r="C5117">
        <v>3968</v>
      </c>
    </row>
    <row r="5118" spans="1:3" x14ac:dyDescent="0.3">
      <c r="A5118" t="s">
        <v>20</v>
      </c>
      <c r="B5118">
        <v>13</v>
      </c>
      <c r="C5118">
        <v>3968</v>
      </c>
    </row>
    <row r="5119" spans="1:3" x14ac:dyDescent="0.3">
      <c r="A5119" t="s">
        <v>21</v>
      </c>
      <c r="B5119">
        <v>0</v>
      </c>
      <c r="C5119">
        <v>3968</v>
      </c>
    </row>
    <row r="5120" spans="1:3" x14ac:dyDescent="0.3">
      <c r="A5120" t="s">
        <v>22</v>
      </c>
      <c r="B5120">
        <v>129</v>
      </c>
      <c r="C5120">
        <v>3968</v>
      </c>
    </row>
    <row r="5121" spans="1:3" x14ac:dyDescent="0.3">
      <c r="A5121" t="s">
        <v>25</v>
      </c>
      <c r="B5121" t="s">
        <v>123</v>
      </c>
      <c r="C5121">
        <v>3968</v>
      </c>
    </row>
    <row r="5122" spans="1:3" x14ac:dyDescent="0.3">
      <c r="A5122" t="s">
        <v>7</v>
      </c>
      <c r="B5122" t="s">
        <v>50</v>
      </c>
      <c r="C5122">
        <v>7000</v>
      </c>
    </row>
    <row r="5123" spans="1:3" x14ac:dyDescent="0.3">
      <c r="A5123" t="s">
        <v>17</v>
      </c>
      <c r="B5123">
        <v>279</v>
      </c>
      <c r="C5123">
        <v>7000</v>
      </c>
    </row>
    <row r="5124" spans="1:3" x14ac:dyDescent="0.3">
      <c r="A5124" t="s">
        <v>18</v>
      </c>
      <c r="B5124">
        <v>172</v>
      </c>
      <c r="C5124">
        <v>7000</v>
      </c>
    </row>
    <row r="5125" spans="1:3" x14ac:dyDescent="0.3">
      <c r="A5125" t="s">
        <v>19</v>
      </c>
      <c r="B5125">
        <v>74</v>
      </c>
      <c r="C5125">
        <v>7000</v>
      </c>
    </row>
    <row r="5126" spans="1:3" x14ac:dyDescent="0.3">
      <c r="A5126" t="s">
        <v>20</v>
      </c>
      <c r="B5126">
        <v>38</v>
      </c>
      <c r="C5126">
        <v>7000</v>
      </c>
    </row>
    <row r="5127" spans="1:3" x14ac:dyDescent="0.3">
      <c r="A5127" t="s">
        <v>21</v>
      </c>
      <c r="B5127">
        <v>8</v>
      </c>
      <c r="C5127">
        <v>7000</v>
      </c>
    </row>
    <row r="5128" spans="1:3" x14ac:dyDescent="0.3">
      <c r="A5128" t="s">
        <v>22</v>
      </c>
      <c r="B5128">
        <v>246</v>
      </c>
      <c r="C5128">
        <v>7000</v>
      </c>
    </row>
    <row r="5129" spans="1:3" x14ac:dyDescent="0.3">
      <c r="A5129" t="s">
        <v>25</v>
      </c>
      <c r="B5129" t="s">
        <v>122</v>
      </c>
      <c r="C5129">
        <v>7000</v>
      </c>
    </row>
    <row r="5130" spans="1:3" x14ac:dyDescent="0.3">
      <c r="A5130" t="s">
        <v>7</v>
      </c>
      <c r="B5130" t="s">
        <v>120</v>
      </c>
      <c r="C5130">
        <v>4603</v>
      </c>
    </row>
    <row r="5131" spans="1:3" x14ac:dyDescent="0.3">
      <c r="A5131" t="s">
        <v>17</v>
      </c>
      <c r="B5131">
        <v>371</v>
      </c>
      <c r="C5131">
        <v>4603</v>
      </c>
    </row>
    <row r="5132" spans="1:3" x14ac:dyDescent="0.3">
      <c r="A5132" t="s">
        <v>18</v>
      </c>
      <c r="B5132">
        <v>32</v>
      </c>
      <c r="C5132">
        <v>4603</v>
      </c>
    </row>
    <row r="5133" spans="1:3" x14ac:dyDescent="0.3">
      <c r="A5133" t="s">
        <v>19</v>
      </c>
      <c r="B5133">
        <v>189</v>
      </c>
      <c r="C5133">
        <v>4603</v>
      </c>
    </row>
    <row r="5134" spans="1:3" x14ac:dyDescent="0.3">
      <c r="A5134" t="s">
        <v>20</v>
      </c>
      <c r="B5134">
        <v>0</v>
      </c>
      <c r="C5134">
        <v>4603</v>
      </c>
    </row>
    <row r="5135" spans="1:3" x14ac:dyDescent="0.3">
      <c r="A5135" t="s">
        <v>21</v>
      </c>
      <c r="B5135">
        <v>58</v>
      </c>
      <c r="C5135">
        <v>4603</v>
      </c>
    </row>
    <row r="5136" spans="1:3" x14ac:dyDescent="0.3">
      <c r="A5136" t="s">
        <v>22</v>
      </c>
      <c r="B5136">
        <v>6</v>
      </c>
      <c r="C5136">
        <v>4603</v>
      </c>
    </row>
    <row r="5137" spans="1:3" x14ac:dyDescent="0.3">
      <c r="A5137" t="s">
        <v>25</v>
      </c>
      <c r="B5137" t="s">
        <v>121</v>
      </c>
      <c r="C5137">
        <v>4603</v>
      </c>
    </row>
    <row r="5138" spans="1:3" x14ac:dyDescent="0.3">
      <c r="A5138" t="s">
        <v>7</v>
      </c>
      <c r="B5138" t="s">
        <v>120</v>
      </c>
      <c r="C5138">
        <v>3900</v>
      </c>
    </row>
    <row r="5139" spans="1:3" x14ac:dyDescent="0.3">
      <c r="A5139" t="s">
        <v>17</v>
      </c>
      <c r="B5139">
        <v>642</v>
      </c>
      <c r="C5139">
        <v>3900</v>
      </c>
    </row>
    <row r="5140" spans="1:3" x14ac:dyDescent="0.3">
      <c r="A5140" t="s">
        <v>18</v>
      </c>
      <c r="B5140">
        <v>14</v>
      </c>
      <c r="C5140">
        <v>3900</v>
      </c>
    </row>
    <row r="5141" spans="1:3" x14ac:dyDescent="0.3">
      <c r="A5141" t="s">
        <v>19</v>
      </c>
      <c r="B5141">
        <v>49</v>
      </c>
      <c r="C5141">
        <v>3900</v>
      </c>
    </row>
    <row r="5142" spans="1:3" x14ac:dyDescent="0.3">
      <c r="A5142" t="s">
        <v>20</v>
      </c>
      <c r="B5142">
        <v>0</v>
      </c>
      <c r="C5142">
        <v>3900</v>
      </c>
    </row>
    <row r="5143" spans="1:3" x14ac:dyDescent="0.3">
      <c r="A5143" t="s">
        <v>21</v>
      </c>
      <c r="B5143">
        <v>7</v>
      </c>
      <c r="C5143">
        <v>3900</v>
      </c>
    </row>
    <row r="5144" spans="1:3" x14ac:dyDescent="0.3">
      <c r="A5144" t="s">
        <v>22</v>
      </c>
      <c r="B5144">
        <v>57</v>
      </c>
      <c r="C5144">
        <v>3900</v>
      </c>
    </row>
    <row r="5145" spans="1:3" x14ac:dyDescent="0.3">
      <c r="A5145" t="s">
        <v>25</v>
      </c>
      <c r="B5145" t="s">
        <v>123</v>
      </c>
      <c r="C5145">
        <v>3900</v>
      </c>
    </row>
    <row r="5146" spans="1:3" x14ac:dyDescent="0.3">
      <c r="A5146" t="s">
        <v>7</v>
      </c>
      <c r="B5146" t="s">
        <v>120</v>
      </c>
      <c r="C5146">
        <v>9958</v>
      </c>
    </row>
    <row r="5147" spans="1:3" x14ac:dyDescent="0.3">
      <c r="A5147" t="s">
        <v>17</v>
      </c>
      <c r="B5147">
        <v>642</v>
      </c>
      <c r="C5147">
        <v>9958</v>
      </c>
    </row>
    <row r="5148" spans="1:3" x14ac:dyDescent="0.3">
      <c r="A5148" t="s">
        <v>18</v>
      </c>
      <c r="B5148">
        <v>14</v>
      </c>
      <c r="C5148">
        <v>9958</v>
      </c>
    </row>
    <row r="5149" spans="1:3" x14ac:dyDescent="0.3">
      <c r="A5149" t="s">
        <v>19</v>
      </c>
      <c r="B5149">
        <v>49</v>
      </c>
      <c r="C5149">
        <v>9958</v>
      </c>
    </row>
    <row r="5150" spans="1:3" x14ac:dyDescent="0.3">
      <c r="A5150" t="s">
        <v>20</v>
      </c>
      <c r="B5150">
        <v>0</v>
      </c>
      <c r="C5150">
        <v>9958</v>
      </c>
    </row>
    <row r="5151" spans="1:3" x14ac:dyDescent="0.3">
      <c r="A5151" t="s">
        <v>21</v>
      </c>
      <c r="B5151">
        <v>7</v>
      </c>
      <c r="C5151">
        <v>9958</v>
      </c>
    </row>
    <row r="5152" spans="1:3" x14ac:dyDescent="0.3">
      <c r="A5152" t="s">
        <v>22</v>
      </c>
      <c r="B5152">
        <v>57</v>
      </c>
      <c r="C5152">
        <v>9958</v>
      </c>
    </row>
    <row r="5153" spans="1:3" x14ac:dyDescent="0.3">
      <c r="A5153" t="s">
        <v>25</v>
      </c>
      <c r="B5153" t="s">
        <v>123</v>
      </c>
      <c r="C5153">
        <v>9958</v>
      </c>
    </row>
    <row r="5154" spans="1:3" x14ac:dyDescent="0.3">
      <c r="A5154" t="s">
        <v>7</v>
      </c>
      <c r="B5154" t="s">
        <v>120</v>
      </c>
      <c r="C5154">
        <v>10584</v>
      </c>
    </row>
    <row r="5155" spans="1:3" x14ac:dyDescent="0.3">
      <c r="A5155" t="s">
        <v>17</v>
      </c>
      <c r="B5155">
        <v>225</v>
      </c>
      <c r="C5155">
        <v>10584</v>
      </c>
    </row>
    <row r="5156" spans="1:3" x14ac:dyDescent="0.3">
      <c r="A5156" t="s">
        <v>18</v>
      </c>
      <c r="B5156">
        <v>162</v>
      </c>
      <c r="C5156">
        <v>10584</v>
      </c>
    </row>
    <row r="5157" spans="1:3" x14ac:dyDescent="0.3">
      <c r="A5157" t="s">
        <v>19</v>
      </c>
      <c r="B5157">
        <v>387</v>
      </c>
      <c r="C5157">
        <v>10584</v>
      </c>
    </row>
    <row r="5158" spans="1:3" x14ac:dyDescent="0.3">
      <c r="A5158" t="s">
        <v>20</v>
      </c>
      <c r="B5158">
        <v>106</v>
      </c>
      <c r="C5158">
        <v>10584</v>
      </c>
    </row>
    <row r="5159" spans="1:3" x14ac:dyDescent="0.3">
      <c r="A5159" t="s">
        <v>21</v>
      </c>
      <c r="B5159">
        <v>36</v>
      </c>
      <c r="C5159">
        <v>10584</v>
      </c>
    </row>
    <row r="5160" spans="1:3" x14ac:dyDescent="0.3">
      <c r="A5160" t="s">
        <v>22</v>
      </c>
      <c r="B5160">
        <v>29</v>
      </c>
      <c r="C5160">
        <v>10584</v>
      </c>
    </row>
    <row r="5161" spans="1:3" x14ac:dyDescent="0.3">
      <c r="A5161" t="s">
        <v>25</v>
      </c>
      <c r="B5161" t="s">
        <v>121</v>
      </c>
      <c r="C5161">
        <v>10584</v>
      </c>
    </row>
    <row r="5162" spans="1:3" x14ac:dyDescent="0.3">
      <c r="A5162" t="s">
        <v>7</v>
      </c>
      <c r="B5162" t="s">
        <v>120</v>
      </c>
      <c r="C5162">
        <v>1672</v>
      </c>
    </row>
    <row r="5163" spans="1:3" x14ac:dyDescent="0.3">
      <c r="A5163" t="s">
        <v>17</v>
      </c>
      <c r="B5163">
        <v>204</v>
      </c>
      <c r="C5163">
        <v>1672</v>
      </c>
    </row>
    <row r="5164" spans="1:3" x14ac:dyDescent="0.3">
      <c r="A5164" t="s">
        <v>18</v>
      </c>
      <c r="B5164">
        <v>7</v>
      </c>
      <c r="C5164">
        <v>1672</v>
      </c>
    </row>
    <row r="5165" spans="1:3" x14ac:dyDescent="0.3">
      <c r="A5165" t="s">
        <v>19</v>
      </c>
      <c r="B5165">
        <v>149</v>
      </c>
      <c r="C5165">
        <v>1672</v>
      </c>
    </row>
    <row r="5166" spans="1:3" x14ac:dyDescent="0.3">
      <c r="A5166" t="s">
        <v>20</v>
      </c>
      <c r="B5166">
        <v>20</v>
      </c>
      <c r="C5166">
        <v>1672</v>
      </c>
    </row>
    <row r="5167" spans="1:3" x14ac:dyDescent="0.3">
      <c r="A5167" t="s">
        <v>21</v>
      </c>
      <c r="B5167">
        <v>15</v>
      </c>
      <c r="C5167">
        <v>1672</v>
      </c>
    </row>
    <row r="5168" spans="1:3" x14ac:dyDescent="0.3">
      <c r="A5168" t="s">
        <v>22</v>
      </c>
      <c r="B5168">
        <v>66</v>
      </c>
      <c r="C5168">
        <v>1672</v>
      </c>
    </row>
    <row r="5169" spans="1:3" x14ac:dyDescent="0.3">
      <c r="A5169" t="s">
        <v>25</v>
      </c>
      <c r="B5169" t="s">
        <v>121</v>
      </c>
      <c r="C5169">
        <v>1672</v>
      </c>
    </row>
    <row r="5170" spans="1:3" x14ac:dyDescent="0.3">
      <c r="A5170" t="s">
        <v>7</v>
      </c>
      <c r="B5170" t="s">
        <v>120</v>
      </c>
      <c r="C5170">
        <v>8952</v>
      </c>
    </row>
    <row r="5171" spans="1:3" x14ac:dyDescent="0.3">
      <c r="A5171" t="s">
        <v>17</v>
      </c>
      <c r="B5171">
        <v>397</v>
      </c>
      <c r="C5171">
        <v>8952</v>
      </c>
    </row>
    <row r="5172" spans="1:3" x14ac:dyDescent="0.3">
      <c r="A5172" t="s">
        <v>18</v>
      </c>
      <c r="B5172">
        <v>46</v>
      </c>
      <c r="C5172">
        <v>8952</v>
      </c>
    </row>
    <row r="5173" spans="1:3" x14ac:dyDescent="0.3">
      <c r="A5173" t="s">
        <v>19</v>
      </c>
      <c r="B5173">
        <v>288</v>
      </c>
      <c r="C5173">
        <v>8952</v>
      </c>
    </row>
    <row r="5174" spans="1:3" x14ac:dyDescent="0.3">
      <c r="A5174" t="s">
        <v>20</v>
      </c>
      <c r="B5174">
        <v>20</v>
      </c>
      <c r="C5174">
        <v>8952</v>
      </c>
    </row>
    <row r="5175" spans="1:3" x14ac:dyDescent="0.3">
      <c r="A5175" t="s">
        <v>21</v>
      </c>
      <c r="B5175">
        <v>38</v>
      </c>
      <c r="C5175">
        <v>8952</v>
      </c>
    </row>
    <row r="5176" spans="1:3" x14ac:dyDescent="0.3">
      <c r="A5176" t="s">
        <v>22</v>
      </c>
      <c r="B5176">
        <v>70</v>
      </c>
      <c r="C5176">
        <v>8952</v>
      </c>
    </row>
    <row r="5177" spans="1:3" x14ac:dyDescent="0.3">
      <c r="A5177" t="s">
        <v>25</v>
      </c>
      <c r="B5177" t="s">
        <v>121</v>
      </c>
      <c r="C5177">
        <v>8952</v>
      </c>
    </row>
    <row r="5178" spans="1:3" x14ac:dyDescent="0.3">
      <c r="A5178" t="s">
        <v>7</v>
      </c>
      <c r="B5178" t="s">
        <v>120</v>
      </c>
      <c r="C5178">
        <v>10766</v>
      </c>
    </row>
    <row r="5179" spans="1:3" x14ac:dyDescent="0.3">
      <c r="A5179" t="s">
        <v>17</v>
      </c>
      <c r="B5179">
        <v>397</v>
      </c>
      <c r="C5179">
        <v>10766</v>
      </c>
    </row>
    <row r="5180" spans="1:3" x14ac:dyDescent="0.3">
      <c r="A5180" t="s">
        <v>18</v>
      </c>
      <c r="B5180">
        <v>19</v>
      </c>
      <c r="C5180">
        <v>10766</v>
      </c>
    </row>
    <row r="5181" spans="1:3" x14ac:dyDescent="0.3">
      <c r="A5181" t="s">
        <v>19</v>
      </c>
      <c r="B5181">
        <v>69</v>
      </c>
      <c r="C5181">
        <v>10766</v>
      </c>
    </row>
    <row r="5182" spans="1:3" x14ac:dyDescent="0.3">
      <c r="A5182" t="s">
        <v>20</v>
      </c>
      <c r="B5182">
        <v>12</v>
      </c>
      <c r="C5182">
        <v>10766</v>
      </c>
    </row>
    <row r="5183" spans="1:3" x14ac:dyDescent="0.3">
      <c r="A5183" t="s">
        <v>21</v>
      </c>
      <c r="B5183">
        <v>0</v>
      </c>
      <c r="C5183">
        <v>10766</v>
      </c>
    </row>
    <row r="5184" spans="1:3" x14ac:dyDescent="0.3">
      <c r="A5184" t="s">
        <v>22</v>
      </c>
      <c r="B5184">
        <v>9</v>
      </c>
      <c r="C5184">
        <v>10766</v>
      </c>
    </row>
    <row r="5185" spans="1:3" x14ac:dyDescent="0.3">
      <c r="A5185" t="s">
        <v>25</v>
      </c>
      <c r="B5185" t="s">
        <v>121</v>
      </c>
      <c r="C5185">
        <v>10766</v>
      </c>
    </row>
    <row r="5186" spans="1:3" x14ac:dyDescent="0.3">
      <c r="A5186" t="s">
        <v>7</v>
      </c>
      <c r="B5186" t="s">
        <v>120</v>
      </c>
      <c r="C5186">
        <v>9971</v>
      </c>
    </row>
    <row r="5187" spans="1:3" x14ac:dyDescent="0.3">
      <c r="A5187" t="s">
        <v>17</v>
      </c>
      <c r="B5187">
        <v>397</v>
      </c>
      <c r="C5187">
        <v>9971</v>
      </c>
    </row>
    <row r="5188" spans="1:3" x14ac:dyDescent="0.3">
      <c r="A5188" t="s">
        <v>18</v>
      </c>
      <c r="B5188">
        <v>19</v>
      </c>
      <c r="C5188">
        <v>9971</v>
      </c>
    </row>
    <row r="5189" spans="1:3" x14ac:dyDescent="0.3">
      <c r="A5189" t="s">
        <v>19</v>
      </c>
      <c r="B5189">
        <v>69</v>
      </c>
      <c r="C5189">
        <v>9971</v>
      </c>
    </row>
    <row r="5190" spans="1:3" x14ac:dyDescent="0.3">
      <c r="A5190" t="s">
        <v>20</v>
      </c>
      <c r="B5190">
        <v>12</v>
      </c>
      <c r="C5190">
        <v>9971</v>
      </c>
    </row>
    <row r="5191" spans="1:3" x14ac:dyDescent="0.3">
      <c r="A5191" t="s">
        <v>21</v>
      </c>
      <c r="B5191">
        <v>0</v>
      </c>
      <c r="C5191">
        <v>9971</v>
      </c>
    </row>
    <row r="5192" spans="1:3" x14ac:dyDescent="0.3">
      <c r="A5192" t="s">
        <v>22</v>
      </c>
      <c r="B5192">
        <v>9</v>
      </c>
      <c r="C5192">
        <v>9971</v>
      </c>
    </row>
    <row r="5193" spans="1:3" x14ac:dyDescent="0.3">
      <c r="A5193" t="s">
        <v>25</v>
      </c>
      <c r="B5193" t="s">
        <v>121</v>
      </c>
      <c r="C5193">
        <v>9971</v>
      </c>
    </row>
    <row r="5194" spans="1:3" x14ac:dyDescent="0.3">
      <c r="A5194" t="s">
        <v>7</v>
      </c>
      <c r="B5194" t="s">
        <v>120</v>
      </c>
      <c r="C5194">
        <v>10770</v>
      </c>
    </row>
    <row r="5195" spans="1:3" x14ac:dyDescent="0.3">
      <c r="A5195" t="s">
        <v>17</v>
      </c>
      <c r="B5195">
        <v>247</v>
      </c>
      <c r="C5195">
        <v>10770</v>
      </c>
    </row>
    <row r="5196" spans="1:3" x14ac:dyDescent="0.3">
      <c r="A5196" t="s">
        <v>18</v>
      </c>
      <c r="B5196">
        <v>161</v>
      </c>
      <c r="C5196">
        <v>10770</v>
      </c>
    </row>
    <row r="5197" spans="1:3" x14ac:dyDescent="0.3">
      <c r="A5197" t="s">
        <v>19</v>
      </c>
      <c r="B5197">
        <v>295</v>
      </c>
      <c r="C5197">
        <v>10770</v>
      </c>
    </row>
    <row r="5198" spans="1:3" x14ac:dyDescent="0.3">
      <c r="A5198" t="s">
        <v>20</v>
      </c>
      <c r="B5198">
        <v>210</v>
      </c>
      <c r="C5198">
        <v>10770</v>
      </c>
    </row>
    <row r="5199" spans="1:3" x14ac:dyDescent="0.3">
      <c r="A5199" t="s">
        <v>21</v>
      </c>
      <c r="B5199">
        <v>85</v>
      </c>
      <c r="C5199">
        <v>10770</v>
      </c>
    </row>
    <row r="5200" spans="1:3" x14ac:dyDescent="0.3">
      <c r="A5200" t="s">
        <v>22</v>
      </c>
      <c r="B5200">
        <v>47</v>
      </c>
      <c r="C5200">
        <v>10770</v>
      </c>
    </row>
    <row r="5201" spans="1:3" x14ac:dyDescent="0.3">
      <c r="A5201" t="s">
        <v>25</v>
      </c>
      <c r="B5201" t="s">
        <v>121</v>
      </c>
      <c r="C5201">
        <v>10770</v>
      </c>
    </row>
    <row r="5202" spans="1:3" x14ac:dyDescent="0.3">
      <c r="A5202" t="s">
        <v>7</v>
      </c>
      <c r="B5202" t="s">
        <v>120</v>
      </c>
      <c r="C5202">
        <v>9624</v>
      </c>
    </row>
    <row r="5203" spans="1:3" x14ac:dyDescent="0.3">
      <c r="A5203" t="s">
        <v>17</v>
      </c>
      <c r="B5203">
        <v>603</v>
      </c>
      <c r="C5203">
        <v>9624</v>
      </c>
    </row>
    <row r="5204" spans="1:3" x14ac:dyDescent="0.3">
      <c r="A5204" t="s">
        <v>18</v>
      </c>
      <c r="B5204">
        <v>45</v>
      </c>
      <c r="C5204">
        <v>9624</v>
      </c>
    </row>
    <row r="5205" spans="1:3" x14ac:dyDescent="0.3">
      <c r="A5205" t="s">
        <v>19</v>
      </c>
      <c r="B5205">
        <v>207</v>
      </c>
      <c r="C5205">
        <v>9624</v>
      </c>
    </row>
    <row r="5206" spans="1:3" x14ac:dyDescent="0.3">
      <c r="A5206" t="s">
        <v>20</v>
      </c>
      <c r="B5206">
        <v>36</v>
      </c>
      <c r="C5206">
        <v>9624</v>
      </c>
    </row>
    <row r="5207" spans="1:3" x14ac:dyDescent="0.3">
      <c r="A5207" t="s">
        <v>21</v>
      </c>
      <c r="B5207">
        <v>18</v>
      </c>
      <c r="C5207">
        <v>9624</v>
      </c>
    </row>
    <row r="5208" spans="1:3" x14ac:dyDescent="0.3">
      <c r="A5208" t="s">
        <v>22</v>
      </c>
      <c r="B5208">
        <v>54</v>
      </c>
      <c r="C5208">
        <v>9624</v>
      </c>
    </row>
    <row r="5209" spans="1:3" x14ac:dyDescent="0.3">
      <c r="A5209" t="s">
        <v>25</v>
      </c>
      <c r="B5209" t="s">
        <v>121</v>
      </c>
      <c r="C5209">
        <v>9624</v>
      </c>
    </row>
    <row r="5210" spans="1:3" x14ac:dyDescent="0.3">
      <c r="A5210" t="s">
        <v>7</v>
      </c>
      <c r="B5210" t="s">
        <v>249</v>
      </c>
      <c r="C5210">
        <v>4369</v>
      </c>
    </row>
    <row r="5211" spans="1:3" x14ac:dyDescent="0.3">
      <c r="A5211" t="s">
        <v>17</v>
      </c>
      <c r="B5211">
        <v>240</v>
      </c>
      <c r="C5211">
        <v>4369</v>
      </c>
    </row>
    <row r="5212" spans="1:3" x14ac:dyDescent="0.3">
      <c r="A5212" t="s">
        <v>18</v>
      </c>
      <c r="B5212">
        <v>67</v>
      </c>
      <c r="C5212">
        <v>4369</v>
      </c>
    </row>
    <row r="5213" spans="1:3" x14ac:dyDescent="0.3">
      <c r="A5213" t="s">
        <v>19</v>
      </c>
      <c r="B5213">
        <v>500</v>
      </c>
      <c r="C5213">
        <v>4369</v>
      </c>
    </row>
    <row r="5214" spans="1:3" x14ac:dyDescent="0.3">
      <c r="A5214" t="s">
        <v>20</v>
      </c>
      <c r="B5214">
        <v>199</v>
      </c>
      <c r="C5214">
        <v>4369</v>
      </c>
    </row>
    <row r="5215" spans="1:3" x14ac:dyDescent="0.3">
      <c r="A5215" t="s">
        <v>21</v>
      </c>
      <c r="B5215">
        <v>0</v>
      </c>
      <c r="C5215">
        <v>4369</v>
      </c>
    </row>
    <row r="5216" spans="1:3" x14ac:dyDescent="0.3">
      <c r="A5216" t="s">
        <v>22</v>
      </c>
      <c r="B5216">
        <v>163</v>
      </c>
      <c r="C5216">
        <v>4369</v>
      </c>
    </row>
    <row r="5217" spans="1:3" x14ac:dyDescent="0.3">
      <c r="A5217" t="s">
        <v>25</v>
      </c>
      <c r="B5217" t="s">
        <v>121</v>
      </c>
      <c r="C5217">
        <v>4369</v>
      </c>
    </row>
    <row r="5218" spans="1:3" x14ac:dyDescent="0.3">
      <c r="A5218" t="s">
        <v>7</v>
      </c>
      <c r="B5218" t="s">
        <v>120</v>
      </c>
      <c r="C5218">
        <v>10652</v>
      </c>
    </row>
    <row r="5219" spans="1:3" x14ac:dyDescent="0.3">
      <c r="A5219" t="s">
        <v>17</v>
      </c>
      <c r="B5219">
        <v>240</v>
      </c>
      <c r="C5219">
        <v>10652</v>
      </c>
    </row>
    <row r="5220" spans="1:3" x14ac:dyDescent="0.3">
      <c r="A5220" t="s">
        <v>18</v>
      </c>
      <c r="B5220">
        <v>67</v>
      </c>
      <c r="C5220">
        <v>10652</v>
      </c>
    </row>
    <row r="5221" spans="1:3" x14ac:dyDescent="0.3">
      <c r="A5221" t="s">
        <v>19</v>
      </c>
      <c r="B5221">
        <v>500</v>
      </c>
      <c r="C5221">
        <v>10652</v>
      </c>
    </row>
    <row r="5222" spans="1:3" x14ac:dyDescent="0.3">
      <c r="A5222" t="s">
        <v>20</v>
      </c>
      <c r="B5222">
        <v>199</v>
      </c>
      <c r="C5222">
        <v>10652</v>
      </c>
    </row>
    <row r="5223" spans="1:3" x14ac:dyDescent="0.3">
      <c r="A5223" t="s">
        <v>21</v>
      </c>
      <c r="B5223">
        <v>0</v>
      </c>
      <c r="C5223">
        <v>10652</v>
      </c>
    </row>
    <row r="5224" spans="1:3" x14ac:dyDescent="0.3">
      <c r="A5224" t="s">
        <v>22</v>
      </c>
      <c r="B5224">
        <v>163</v>
      </c>
      <c r="C5224">
        <v>10652</v>
      </c>
    </row>
    <row r="5225" spans="1:3" x14ac:dyDescent="0.3">
      <c r="A5225" t="s">
        <v>25</v>
      </c>
      <c r="B5225" t="s">
        <v>121</v>
      </c>
      <c r="C5225">
        <v>10652</v>
      </c>
    </row>
    <row r="5226" spans="1:3" x14ac:dyDescent="0.3">
      <c r="A5226" t="s">
        <v>7</v>
      </c>
      <c r="B5226" t="s">
        <v>50</v>
      </c>
      <c r="C5226">
        <v>8614</v>
      </c>
    </row>
    <row r="5227" spans="1:3" x14ac:dyDescent="0.3">
      <c r="A5227" t="s">
        <v>17</v>
      </c>
      <c r="B5227">
        <v>245</v>
      </c>
      <c r="C5227">
        <v>8614</v>
      </c>
    </row>
    <row r="5228" spans="1:3" x14ac:dyDescent="0.3">
      <c r="A5228" t="s">
        <v>18</v>
      </c>
      <c r="B5228">
        <v>19</v>
      </c>
      <c r="C5228">
        <v>8614</v>
      </c>
    </row>
    <row r="5229" spans="1:3" x14ac:dyDescent="0.3">
      <c r="A5229" t="s">
        <v>19</v>
      </c>
      <c r="B5229">
        <v>125</v>
      </c>
      <c r="C5229">
        <v>8614</v>
      </c>
    </row>
    <row r="5230" spans="1:3" x14ac:dyDescent="0.3">
      <c r="A5230" t="s">
        <v>20</v>
      </c>
      <c r="B5230">
        <v>37</v>
      </c>
      <c r="C5230">
        <v>8614</v>
      </c>
    </row>
    <row r="5231" spans="1:3" x14ac:dyDescent="0.3">
      <c r="A5231" t="s">
        <v>21</v>
      </c>
      <c r="B5231">
        <v>67</v>
      </c>
      <c r="C5231">
        <v>8614</v>
      </c>
    </row>
    <row r="5232" spans="1:3" x14ac:dyDescent="0.3">
      <c r="A5232" t="s">
        <v>22</v>
      </c>
      <c r="B5232">
        <v>14</v>
      </c>
      <c r="C5232">
        <v>8614</v>
      </c>
    </row>
    <row r="5233" spans="1:3" x14ac:dyDescent="0.3">
      <c r="A5233" t="s">
        <v>25</v>
      </c>
      <c r="B5233" t="s">
        <v>121</v>
      </c>
      <c r="C5233">
        <v>8614</v>
      </c>
    </row>
    <row r="5234" spans="1:3" x14ac:dyDescent="0.3">
      <c r="A5234" t="s">
        <v>7</v>
      </c>
      <c r="B5234" t="s">
        <v>120</v>
      </c>
      <c r="C5234">
        <v>4741</v>
      </c>
    </row>
    <row r="5235" spans="1:3" x14ac:dyDescent="0.3">
      <c r="A5235" t="s">
        <v>17</v>
      </c>
      <c r="B5235">
        <v>391</v>
      </c>
      <c r="C5235">
        <v>4741</v>
      </c>
    </row>
    <row r="5236" spans="1:3" x14ac:dyDescent="0.3">
      <c r="A5236" t="s">
        <v>18</v>
      </c>
      <c r="B5236">
        <v>32</v>
      </c>
      <c r="C5236">
        <v>4741</v>
      </c>
    </row>
    <row r="5237" spans="1:3" x14ac:dyDescent="0.3">
      <c r="A5237" t="s">
        <v>19</v>
      </c>
      <c r="B5237">
        <v>70</v>
      </c>
      <c r="C5237">
        <v>4741</v>
      </c>
    </row>
    <row r="5238" spans="1:3" x14ac:dyDescent="0.3">
      <c r="A5238" t="s">
        <v>20</v>
      </c>
      <c r="B5238">
        <v>21</v>
      </c>
      <c r="C5238">
        <v>4741</v>
      </c>
    </row>
    <row r="5239" spans="1:3" x14ac:dyDescent="0.3">
      <c r="A5239" t="s">
        <v>21</v>
      </c>
      <c r="B5239">
        <v>32</v>
      </c>
      <c r="C5239">
        <v>4741</v>
      </c>
    </row>
    <row r="5240" spans="1:3" x14ac:dyDescent="0.3">
      <c r="A5240" t="s">
        <v>22</v>
      </c>
      <c r="B5240">
        <v>16</v>
      </c>
      <c r="C5240">
        <v>4741</v>
      </c>
    </row>
    <row r="5241" spans="1:3" x14ac:dyDescent="0.3">
      <c r="A5241" t="s">
        <v>25</v>
      </c>
      <c r="B5241" t="s">
        <v>121</v>
      </c>
      <c r="C5241">
        <v>4741</v>
      </c>
    </row>
    <row r="5242" spans="1:3" x14ac:dyDescent="0.3">
      <c r="A5242" t="s">
        <v>7</v>
      </c>
      <c r="B5242" t="s">
        <v>120</v>
      </c>
      <c r="C5242">
        <v>2681</v>
      </c>
    </row>
    <row r="5243" spans="1:3" x14ac:dyDescent="0.3">
      <c r="A5243" t="s">
        <v>17</v>
      </c>
      <c r="B5243">
        <v>71</v>
      </c>
      <c r="C5243">
        <v>2681</v>
      </c>
    </row>
    <row r="5244" spans="1:3" x14ac:dyDescent="0.3">
      <c r="A5244" t="s">
        <v>18</v>
      </c>
      <c r="B5244">
        <v>22</v>
      </c>
      <c r="C5244">
        <v>2681</v>
      </c>
    </row>
    <row r="5245" spans="1:3" x14ac:dyDescent="0.3">
      <c r="A5245" t="s">
        <v>19</v>
      </c>
      <c r="B5245">
        <v>112</v>
      </c>
      <c r="C5245">
        <v>2681</v>
      </c>
    </row>
    <row r="5246" spans="1:3" x14ac:dyDescent="0.3">
      <c r="A5246" t="s">
        <v>20</v>
      </c>
      <c r="B5246">
        <v>138</v>
      </c>
      <c r="C5246">
        <v>2681</v>
      </c>
    </row>
    <row r="5247" spans="1:3" x14ac:dyDescent="0.3">
      <c r="A5247" t="s">
        <v>21</v>
      </c>
      <c r="B5247">
        <v>89</v>
      </c>
      <c r="C5247">
        <v>2681</v>
      </c>
    </row>
    <row r="5248" spans="1:3" x14ac:dyDescent="0.3">
      <c r="A5248" t="s">
        <v>22</v>
      </c>
      <c r="B5248">
        <v>29</v>
      </c>
      <c r="C5248">
        <v>2681</v>
      </c>
    </row>
    <row r="5249" spans="1:3" x14ac:dyDescent="0.3">
      <c r="A5249" t="s">
        <v>25</v>
      </c>
      <c r="B5249" t="s">
        <v>122</v>
      </c>
      <c r="C5249">
        <v>2681</v>
      </c>
    </row>
    <row r="5250" spans="1:3" x14ac:dyDescent="0.3">
      <c r="A5250" t="s">
        <v>7</v>
      </c>
      <c r="B5250" t="s">
        <v>120</v>
      </c>
      <c r="C5250">
        <v>6872</v>
      </c>
    </row>
    <row r="5251" spans="1:3" x14ac:dyDescent="0.3">
      <c r="A5251" t="s">
        <v>17</v>
      </c>
      <c r="B5251">
        <v>284</v>
      </c>
      <c r="C5251">
        <v>6872</v>
      </c>
    </row>
    <row r="5252" spans="1:3" x14ac:dyDescent="0.3">
      <c r="A5252" t="s">
        <v>18</v>
      </c>
      <c r="B5252">
        <v>3</v>
      </c>
      <c r="C5252">
        <v>6872</v>
      </c>
    </row>
    <row r="5253" spans="1:3" x14ac:dyDescent="0.3">
      <c r="A5253" t="s">
        <v>19</v>
      </c>
      <c r="B5253">
        <v>84</v>
      </c>
      <c r="C5253">
        <v>6872</v>
      </c>
    </row>
    <row r="5254" spans="1:3" x14ac:dyDescent="0.3">
      <c r="A5254" t="s">
        <v>20</v>
      </c>
      <c r="B5254">
        <v>4</v>
      </c>
      <c r="C5254">
        <v>6872</v>
      </c>
    </row>
    <row r="5255" spans="1:3" x14ac:dyDescent="0.3">
      <c r="A5255" t="s">
        <v>21</v>
      </c>
      <c r="B5255">
        <v>7</v>
      </c>
      <c r="C5255">
        <v>6872</v>
      </c>
    </row>
    <row r="5256" spans="1:3" x14ac:dyDescent="0.3">
      <c r="A5256" t="s">
        <v>22</v>
      </c>
      <c r="B5256">
        <v>23</v>
      </c>
      <c r="C5256">
        <v>6872</v>
      </c>
    </row>
    <row r="5257" spans="1:3" x14ac:dyDescent="0.3">
      <c r="A5257" t="s">
        <v>25</v>
      </c>
      <c r="B5257" t="s">
        <v>121</v>
      </c>
      <c r="C5257">
        <v>6872</v>
      </c>
    </row>
    <row r="5258" spans="1:3" x14ac:dyDescent="0.3">
      <c r="A5258" t="s">
        <v>7</v>
      </c>
      <c r="B5258" t="s">
        <v>50</v>
      </c>
      <c r="C5258">
        <v>5136</v>
      </c>
    </row>
    <row r="5259" spans="1:3" x14ac:dyDescent="0.3">
      <c r="A5259" t="s">
        <v>17</v>
      </c>
      <c r="B5259">
        <v>654</v>
      </c>
      <c r="C5259">
        <v>5136</v>
      </c>
    </row>
    <row r="5260" spans="1:3" x14ac:dyDescent="0.3">
      <c r="A5260" t="s">
        <v>18</v>
      </c>
      <c r="B5260">
        <v>7</v>
      </c>
      <c r="C5260">
        <v>5136</v>
      </c>
    </row>
    <row r="5261" spans="1:3" x14ac:dyDescent="0.3">
      <c r="A5261" t="s">
        <v>19</v>
      </c>
      <c r="B5261">
        <v>92</v>
      </c>
      <c r="C5261">
        <v>5136</v>
      </c>
    </row>
    <row r="5262" spans="1:3" x14ac:dyDescent="0.3">
      <c r="A5262" t="s">
        <v>20</v>
      </c>
      <c r="B5262">
        <v>0</v>
      </c>
      <c r="C5262">
        <v>5136</v>
      </c>
    </row>
    <row r="5263" spans="1:3" x14ac:dyDescent="0.3">
      <c r="A5263" t="s">
        <v>21</v>
      </c>
      <c r="B5263">
        <v>15</v>
      </c>
      <c r="C5263">
        <v>5136</v>
      </c>
    </row>
    <row r="5264" spans="1:3" x14ac:dyDescent="0.3">
      <c r="A5264" t="s">
        <v>22</v>
      </c>
      <c r="B5264">
        <v>30</v>
      </c>
      <c r="C5264">
        <v>5136</v>
      </c>
    </row>
    <row r="5265" spans="1:3" x14ac:dyDescent="0.3">
      <c r="A5265" t="s">
        <v>25</v>
      </c>
      <c r="B5265" t="s">
        <v>123</v>
      </c>
      <c r="C5265">
        <v>5136</v>
      </c>
    </row>
    <row r="5266" spans="1:3" x14ac:dyDescent="0.3">
      <c r="A5266" t="s">
        <v>7</v>
      </c>
      <c r="B5266" t="s">
        <v>120</v>
      </c>
      <c r="C5266">
        <v>4047</v>
      </c>
    </row>
    <row r="5267" spans="1:3" x14ac:dyDescent="0.3">
      <c r="A5267" t="s">
        <v>17</v>
      </c>
      <c r="B5267">
        <v>384</v>
      </c>
      <c r="C5267">
        <v>4047</v>
      </c>
    </row>
    <row r="5268" spans="1:3" x14ac:dyDescent="0.3">
      <c r="A5268" t="s">
        <v>18</v>
      </c>
      <c r="B5268">
        <v>0</v>
      </c>
      <c r="C5268">
        <v>4047</v>
      </c>
    </row>
    <row r="5269" spans="1:3" x14ac:dyDescent="0.3">
      <c r="A5269" t="s">
        <v>19</v>
      </c>
      <c r="B5269">
        <v>102</v>
      </c>
      <c r="C5269">
        <v>4047</v>
      </c>
    </row>
    <row r="5270" spans="1:3" x14ac:dyDescent="0.3">
      <c r="A5270" t="s">
        <v>20</v>
      </c>
      <c r="B5270">
        <v>21</v>
      </c>
      <c r="C5270">
        <v>4047</v>
      </c>
    </row>
    <row r="5271" spans="1:3" x14ac:dyDescent="0.3">
      <c r="A5271" t="s">
        <v>21</v>
      </c>
      <c r="B5271">
        <v>32</v>
      </c>
      <c r="C5271">
        <v>4047</v>
      </c>
    </row>
    <row r="5272" spans="1:3" x14ac:dyDescent="0.3">
      <c r="A5272" t="s">
        <v>22</v>
      </c>
      <c r="B5272">
        <v>5</v>
      </c>
      <c r="C5272">
        <v>4047</v>
      </c>
    </row>
    <row r="5273" spans="1:3" x14ac:dyDescent="0.3">
      <c r="A5273" t="s">
        <v>25</v>
      </c>
      <c r="B5273" t="s">
        <v>121</v>
      </c>
      <c r="C5273">
        <v>4047</v>
      </c>
    </row>
    <row r="5274" spans="1:3" x14ac:dyDescent="0.3">
      <c r="A5274" t="s">
        <v>7</v>
      </c>
      <c r="B5274" t="s">
        <v>120</v>
      </c>
      <c r="C5274">
        <v>9477</v>
      </c>
    </row>
    <row r="5275" spans="1:3" x14ac:dyDescent="0.3">
      <c r="A5275" t="s">
        <v>17</v>
      </c>
      <c r="B5275">
        <v>384</v>
      </c>
      <c r="C5275">
        <v>9477</v>
      </c>
    </row>
    <row r="5276" spans="1:3" x14ac:dyDescent="0.3">
      <c r="A5276" t="s">
        <v>18</v>
      </c>
      <c r="B5276">
        <v>0</v>
      </c>
      <c r="C5276">
        <v>9477</v>
      </c>
    </row>
    <row r="5277" spans="1:3" x14ac:dyDescent="0.3">
      <c r="A5277" t="s">
        <v>19</v>
      </c>
      <c r="B5277">
        <v>102</v>
      </c>
      <c r="C5277">
        <v>9477</v>
      </c>
    </row>
    <row r="5278" spans="1:3" x14ac:dyDescent="0.3">
      <c r="A5278" t="s">
        <v>20</v>
      </c>
      <c r="B5278">
        <v>21</v>
      </c>
      <c r="C5278">
        <v>9477</v>
      </c>
    </row>
    <row r="5279" spans="1:3" x14ac:dyDescent="0.3">
      <c r="A5279" t="s">
        <v>21</v>
      </c>
      <c r="B5279">
        <v>32</v>
      </c>
      <c r="C5279">
        <v>9477</v>
      </c>
    </row>
    <row r="5280" spans="1:3" x14ac:dyDescent="0.3">
      <c r="A5280" t="s">
        <v>22</v>
      </c>
      <c r="B5280">
        <v>5</v>
      </c>
      <c r="C5280">
        <v>9477</v>
      </c>
    </row>
    <row r="5281" spans="1:3" x14ac:dyDescent="0.3">
      <c r="A5281" t="s">
        <v>25</v>
      </c>
      <c r="B5281" t="s">
        <v>121</v>
      </c>
      <c r="C5281">
        <v>9477</v>
      </c>
    </row>
    <row r="5282" spans="1:3" x14ac:dyDescent="0.3">
      <c r="A5282" t="s">
        <v>7</v>
      </c>
      <c r="B5282" t="s">
        <v>120</v>
      </c>
      <c r="C5282">
        <v>4437</v>
      </c>
    </row>
    <row r="5283" spans="1:3" x14ac:dyDescent="0.3">
      <c r="A5283" t="s">
        <v>17</v>
      </c>
      <c r="B5283">
        <v>112</v>
      </c>
      <c r="C5283">
        <v>4437</v>
      </c>
    </row>
    <row r="5284" spans="1:3" x14ac:dyDescent="0.3">
      <c r="A5284" t="s">
        <v>18</v>
      </c>
      <c r="B5284">
        <v>6</v>
      </c>
      <c r="C5284">
        <v>4437</v>
      </c>
    </row>
    <row r="5285" spans="1:3" x14ac:dyDescent="0.3">
      <c r="A5285" t="s">
        <v>19</v>
      </c>
      <c r="B5285">
        <v>92</v>
      </c>
      <c r="C5285">
        <v>4437</v>
      </c>
    </row>
    <row r="5286" spans="1:3" x14ac:dyDescent="0.3">
      <c r="A5286" t="s">
        <v>20</v>
      </c>
      <c r="B5286">
        <v>3</v>
      </c>
      <c r="C5286">
        <v>4437</v>
      </c>
    </row>
    <row r="5287" spans="1:3" x14ac:dyDescent="0.3">
      <c r="A5287" t="s">
        <v>21</v>
      </c>
      <c r="B5287">
        <v>9</v>
      </c>
      <c r="C5287">
        <v>4437</v>
      </c>
    </row>
    <row r="5288" spans="1:3" x14ac:dyDescent="0.3">
      <c r="A5288" t="s">
        <v>22</v>
      </c>
      <c r="B5288">
        <v>38</v>
      </c>
      <c r="C5288">
        <v>4437</v>
      </c>
    </row>
    <row r="5289" spans="1:3" x14ac:dyDescent="0.3">
      <c r="A5289" t="s">
        <v>25</v>
      </c>
      <c r="B5289" t="s">
        <v>121</v>
      </c>
      <c r="C5289">
        <v>4437</v>
      </c>
    </row>
    <row r="5290" spans="1:3" x14ac:dyDescent="0.3">
      <c r="A5290" t="s">
        <v>7</v>
      </c>
      <c r="B5290" t="s">
        <v>120</v>
      </c>
      <c r="C5290">
        <v>10701</v>
      </c>
    </row>
    <row r="5291" spans="1:3" x14ac:dyDescent="0.3">
      <c r="A5291" t="s">
        <v>17</v>
      </c>
      <c r="B5291">
        <v>713</v>
      </c>
      <c r="C5291">
        <v>10701</v>
      </c>
    </row>
    <row r="5292" spans="1:3" x14ac:dyDescent="0.3">
      <c r="A5292" t="s">
        <v>18</v>
      </c>
      <c r="B5292">
        <v>0</v>
      </c>
      <c r="C5292">
        <v>10701</v>
      </c>
    </row>
    <row r="5293" spans="1:3" x14ac:dyDescent="0.3">
      <c r="A5293" t="s">
        <v>19</v>
      </c>
      <c r="B5293">
        <v>264</v>
      </c>
      <c r="C5293">
        <v>10701</v>
      </c>
    </row>
    <row r="5294" spans="1:3" x14ac:dyDescent="0.3">
      <c r="A5294" t="s">
        <v>20</v>
      </c>
      <c r="B5294">
        <v>120</v>
      </c>
      <c r="C5294">
        <v>10701</v>
      </c>
    </row>
    <row r="5295" spans="1:3" x14ac:dyDescent="0.3">
      <c r="A5295" t="s">
        <v>21</v>
      </c>
      <c r="B5295">
        <v>80</v>
      </c>
      <c r="C5295">
        <v>10701</v>
      </c>
    </row>
    <row r="5296" spans="1:3" x14ac:dyDescent="0.3">
      <c r="A5296" t="s">
        <v>22</v>
      </c>
      <c r="B5296">
        <v>34</v>
      </c>
      <c r="C5296">
        <v>10701</v>
      </c>
    </row>
    <row r="5297" spans="1:3" x14ac:dyDescent="0.3">
      <c r="A5297" t="s">
        <v>25</v>
      </c>
      <c r="B5297" t="s">
        <v>123</v>
      </c>
      <c r="C5297">
        <v>10701</v>
      </c>
    </row>
    <row r="5298" spans="1:3" x14ac:dyDescent="0.3">
      <c r="A5298" t="s">
        <v>7</v>
      </c>
      <c r="B5298" t="s">
        <v>50</v>
      </c>
      <c r="C5298">
        <v>9596</v>
      </c>
    </row>
    <row r="5299" spans="1:3" x14ac:dyDescent="0.3">
      <c r="A5299" t="s">
        <v>17</v>
      </c>
      <c r="B5299">
        <v>365</v>
      </c>
      <c r="C5299">
        <v>9596</v>
      </c>
    </row>
    <row r="5300" spans="1:3" x14ac:dyDescent="0.3">
      <c r="A5300" t="s">
        <v>18</v>
      </c>
      <c r="B5300">
        <v>32</v>
      </c>
      <c r="C5300">
        <v>9596</v>
      </c>
    </row>
    <row r="5301" spans="1:3" x14ac:dyDescent="0.3">
      <c r="A5301" t="s">
        <v>19</v>
      </c>
      <c r="B5301">
        <v>117</v>
      </c>
      <c r="C5301">
        <v>9596</v>
      </c>
    </row>
    <row r="5302" spans="1:3" x14ac:dyDescent="0.3">
      <c r="A5302" t="s">
        <v>20</v>
      </c>
      <c r="B5302">
        <v>34</v>
      </c>
      <c r="C5302">
        <v>9596</v>
      </c>
    </row>
    <row r="5303" spans="1:3" x14ac:dyDescent="0.3">
      <c r="A5303" t="s">
        <v>21</v>
      </c>
      <c r="B5303">
        <v>110</v>
      </c>
      <c r="C5303">
        <v>9596</v>
      </c>
    </row>
    <row r="5304" spans="1:3" x14ac:dyDescent="0.3">
      <c r="A5304" t="s">
        <v>22</v>
      </c>
      <c r="B5304">
        <v>6</v>
      </c>
      <c r="C5304">
        <v>9596</v>
      </c>
    </row>
    <row r="5305" spans="1:3" x14ac:dyDescent="0.3">
      <c r="A5305" t="s">
        <v>25</v>
      </c>
      <c r="B5305" t="s">
        <v>121</v>
      </c>
      <c r="C5305">
        <v>9596</v>
      </c>
    </row>
    <row r="5306" spans="1:3" x14ac:dyDescent="0.3">
      <c r="A5306" t="s">
        <v>7</v>
      </c>
      <c r="B5306" t="s">
        <v>120</v>
      </c>
      <c r="C5306">
        <v>466</v>
      </c>
    </row>
    <row r="5307" spans="1:3" x14ac:dyDescent="0.3">
      <c r="A5307" t="s">
        <v>17</v>
      </c>
      <c r="B5307">
        <v>388</v>
      </c>
      <c r="C5307">
        <v>466</v>
      </c>
    </row>
    <row r="5308" spans="1:3" x14ac:dyDescent="0.3">
      <c r="A5308" t="s">
        <v>18</v>
      </c>
      <c r="B5308">
        <v>14</v>
      </c>
      <c r="C5308">
        <v>466</v>
      </c>
    </row>
    <row r="5309" spans="1:3" x14ac:dyDescent="0.3">
      <c r="A5309" t="s">
        <v>19</v>
      </c>
      <c r="B5309">
        <v>218</v>
      </c>
      <c r="C5309">
        <v>466</v>
      </c>
    </row>
    <row r="5310" spans="1:3" x14ac:dyDescent="0.3">
      <c r="A5310" t="s">
        <v>20</v>
      </c>
      <c r="B5310">
        <v>91</v>
      </c>
      <c r="C5310">
        <v>466</v>
      </c>
    </row>
    <row r="5311" spans="1:3" x14ac:dyDescent="0.3">
      <c r="A5311" t="s">
        <v>21</v>
      </c>
      <c r="B5311">
        <v>14</v>
      </c>
      <c r="C5311">
        <v>466</v>
      </c>
    </row>
    <row r="5312" spans="1:3" x14ac:dyDescent="0.3">
      <c r="A5312" t="s">
        <v>22</v>
      </c>
      <c r="B5312">
        <v>21</v>
      </c>
      <c r="C5312">
        <v>466</v>
      </c>
    </row>
    <row r="5313" spans="1:3" x14ac:dyDescent="0.3">
      <c r="A5313" t="s">
        <v>25</v>
      </c>
      <c r="B5313" t="s">
        <v>121</v>
      </c>
      <c r="C5313">
        <v>466</v>
      </c>
    </row>
    <row r="5314" spans="1:3" x14ac:dyDescent="0.3">
      <c r="A5314" t="s">
        <v>7</v>
      </c>
      <c r="B5314" t="s">
        <v>120</v>
      </c>
      <c r="C5314">
        <v>1631</v>
      </c>
    </row>
    <row r="5315" spans="1:3" x14ac:dyDescent="0.3">
      <c r="A5315" t="s">
        <v>17</v>
      </c>
      <c r="B5315">
        <v>890</v>
      </c>
      <c r="C5315">
        <v>1631</v>
      </c>
    </row>
    <row r="5316" spans="1:3" x14ac:dyDescent="0.3">
      <c r="A5316" t="s">
        <v>18</v>
      </c>
      <c r="B5316">
        <v>63</v>
      </c>
      <c r="C5316">
        <v>1631</v>
      </c>
    </row>
    <row r="5317" spans="1:3" x14ac:dyDescent="0.3">
      <c r="A5317" t="s">
        <v>19</v>
      </c>
      <c r="B5317">
        <v>292</v>
      </c>
      <c r="C5317">
        <v>1631</v>
      </c>
    </row>
    <row r="5318" spans="1:3" x14ac:dyDescent="0.3">
      <c r="A5318" t="s">
        <v>20</v>
      </c>
      <c r="B5318">
        <v>0</v>
      </c>
      <c r="C5318">
        <v>1631</v>
      </c>
    </row>
    <row r="5319" spans="1:3" x14ac:dyDescent="0.3">
      <c r="A5319" t="s">
        <v>21</v>
      </c>
      <c r="B5319">
        <v>25</v>
      </c>
      <c r="C5319">
        <v>1631</v>
      </c>
    </row>
    <row r="5320" spans="1:3" x14ac:dyDescent="0.3">
      <c r="A5320" t="s">
        <v>22</v>
      </c>
      <c r="B5320">
        <v>12</v>
      </c>
      <c r="C5320">
        <v>1631</v>
      </c>
    </row>
    <row r="5321" spans="1:3" x14ac:dyDescent="0.3">
      <c r="A5321" t="s">
        <v>25</v>
      </c>
      <c r="B5321" t="s">
        <v>123</v>
      </c>
      <c r="C5321">
        <v>1631</v>
      </c>
    </row>
    <row r="5322" spans="1:3" x14ac:dyDescent="0.3">
      <c r="A5322" t="s">
        <v>7</v>
      </c>
      <c r="B5322" t="s">
        <v>120</v>
      </c>
      <c r="C5322">
        <v>2829</v>
      </c>
    </row>
    <row r="5323" spans="1:3" x14ac:dyDescent="0.3">
      <c r="A5323" t="s">
        <v>17</v>
      </c>
      <c r="B5323">
        <v>626</v>
      </c>
      <c r="C5323">
        <v>2829</v>
      </c>
    </row>
    <row r="5324" spans="1:3" x14ac:dyDescent="0.3">
      <c r="A5324" t="s">
        <v>18</v>
      </c>
      <c r="B5324">
        <v>0</v>
      </c>
      <c r="C5324">
        <v>2829</v>
      </c>
    </row>
    <row r="5325" spans="1:3" x14ac:dyDescent="0.3">
      <c r="A5325" t="s">
        <v>19</v>
      </c>
      <c r="B5325">
        <v>70</v>
      </c>
      <c r="C5325">
        <v>2829</v>
      </c>
    </row>
    <row r="5326" spans="1:3" x14ac:dyDescent="0.3">
      <c r="A5326" t="s">
        <v>20</v>
      </c>
      <c r="B5326">
        <v>0</v>
      </c>
      <c r="C5326">
        <v>2829</v>
      </c>
    </row>
    <row r="5327" spans="1:3" x14ac:dyDescent="0.3">
      <c r="A5327" t="s">
        <v>21</v>
      </c>
      <c r="B5327">
        <v>7</v>
      </c>
      <c r="C5327">
        <v>2829</v>
      </c>
    </row>
    <row r="5328" spans="1:3" x14ac:dyDescent="0.3">
      <c r="A5328" t="s">
        <v>22</v>
      </c>
      <c r="B5328">
        <v>28</v>
      </c>
      <c r="C5328">
        <v>2829</v>
      </c>
    </row>
    <row r="5329" spans="1:3" x14ac:dyDescent="0.3">
      <c r="A5329" t="s">
        <v>25</v>
      </c>
      <c r="B5329" t="s">
        <v>123</v>
      </c>
      <c r="C5329">
        <v>2829</v>
      </c>
    </row>
    <row r="5330" spans="1:3" x14ac:dyDescent="0.3">
      <c r="A5330" t="s">
        <v>7</v>
      </c>
      <c r="B5330" t="s">
        <v>120</v>
      </c>
      <c r="C5330">
        <v>3759</v>
      </c>
    </row>
    <row r="5331" spans="1:3" x14ac:dyDescent="0.3">
      <c r="A5331" t="s">
        <v>17</v>
      </c>
      <c r="B5331">
        <v>743</v>
      </c>
      <c r="C5331">
        <v>3759</v>
      </c>
    </row>
    <row r="5332" spans="1:3" x14ac:dyDescent="0.3">
      <c r="A5332" t="s">
        <v>18</v>
      </c>
      <c r="B5332">
        <v>19</v>
      </c>
      <c r="C5332">
        <v>3759</v>
      </c>
    </row>
    <row r="5333" spans="1:3" x14ac:dyDescent="0.3">
      <c r="A5333" t="s">
        <v>19</v>
      </c>
      <c r="B5333">
        <v>181</v>
      </c>
      <c r="C5333">
        <v>3759</v>
      </c>
    </row>
    <row r="5334" spans="1:3" x14ac:dyDescent="0.3">
      <c r="A5334" t="s">
        <v>20</v>
      </c>
      <c r="B5334">
        <v>12</v>
      </c>
      <c r="C5334">
        <v>3759</v>
      </c>
    </row>
    <row r="5335" spans="1:3" x14ac:dyDescent="0.3">
      <c r="A5335" t="s">
        <v>21</v>
      </c>
      <c r="B5335">
        <v>0</v>
      </c>
      <c r="C5335">
        <v>3759</v>
      </c>
    </row>
    <row r="5336" spans="1:3" x14ac:dyDescent="0.3">
      <c r="A5336" t="s">
        <v>22</v>
      </c>
      <c r="B5336">
        <v>200</v>
      </c>
      <c r="C5336">
        <v>3759</v>
      </c>
    </row>
    <row r="5337" spans="1:3" x14ac:dyDescent="0.3">
      <c r="A5337" t="s">
        <v>25</v>
      </c>
      <c r="B5337" t="s">
        <v>123</v>
      </c>
      <c r="C5337">
        <v>3759</v>
      </c>
    </row>
    <row r="5338" spans="1:3" x14ac:dyDescent="0.3">
      <c r="A5338" t="s">
        <v>7</v>
      </c>
      <c r="B5338" t="s">
        <v>120</v>
      </c>
      <c r="C5338">
        <v>8932</v>
      </c>
    </row>
    <row r="5339" spans="1:3" x14ac:dyDescent="0.3">
      <c r="A5339" t="s">
        <v>17</v>
      </c>
      <c r="B5339">
        <v>960</v>
      </c>
      <c r="C5339">
        <v>8932</v>
      </c>
    </row>
    <row r="5340" spans="1:3" x14ac:dyDescent="0.3">
      <c r="A5340" t="s">
        <v>18</v>
      </c>
      <c r="B5340">
        <v>28</v>
      </c>
      <c r="C5340">
        <v>8932</v>
      </c>
    </row>
    <row r="5341" spans="1:3" x14ac:dyDescent="0.3">
      <c r="A5341" t="s">
        <v>19</v>
      </c>
      <c r="B5341">
        <v>183</v>
      </c>
      <c r="C5341">
        <v>8932</v>
      </c>
    </row>
    <row r="5342" spans="1:3" x14ac:dyDescent="0.3">
      <c r="A5342" t="s">
        <v>20</v>
      </c>
      <c r="B5342">
        <v>220</v>
      </c>
      <c r="C5342">
        <v>8932</v>
      </c>
    </row>
    <row r="5343" spans="1:3" x14ac:dyDescent="0.3">
      <c r="A5343" t="s">
        <v>21</v>
      </c>
      <c r="B5343">
        <v>70</v>
      </c>
      <c r="C5343">
        <v>8932</v>
      </c>
    </row>
    <row r="5344" spans="1:3" x14ac:dyDescent="0.3">
      <c r="A5344" t="s">
        <v>22</v>
      </c>
      <c r="B5344">
        <v>70</v>
      </c>
      <c r="C5344">
        <v>8932</v>
      </c>
    </row>
    <row r="5345" spans="1:3" x14ac:dyDescent="0.3">
      <c r="A5345" t="s">
        <v>25</v>
      </c>
      <c r="B5345" t="s">
        <v>123</v>
      </c>
      <c r="C5345">
        <v>8932</v>
      </c>
    </row>
    <row r="5346" spans="1:3" x14ac:dyDescent="0.3">
      <c r="A5346" t="s">
        <v>7</v>
      </c>
      <c r="B5346" t="s">
        <v>120</v>
      </c>
      <c r="C5346">
        <v>5758</v>
      </c>
    </row>
    <row r="5347" spans="1:3" x14ac:dyDescent="0.3">
      <c r="A5347" t="s">
        <v>17</v>
      </c>
      <c r="B5347">
        <v>1074</v>
      </c>
      <c r="C5347">
        <v>5758</v>
      </c>
    </row>
    <row r="5348" spans="1:3" x14ac:dyDescent="0.3">
      <c r="A5348" t="s">
        <v>18</v>
      </c>
      <c r="B5348">
        <v>0</v>
      </c>
      <c r="C5348">
        <v>5758</v>
      </c>
    </row>
    <row r="5349" spans="1:3" x14ac:dyDescent="0.3">
      <c r="A5349" t="s">
        <v>19</v>
      </c>
      <c r="B5349">
        <v>69</v>
      </c>
      <c r="C5349">
        <v>5758</v>
      </c>
    </row>
    <row r="5350" spans="1:3" x14ac:dyDescent="0.3">
      <c r="A5350" t="s">
        <v>20</v>
      </c>
      <c r="B5350">
        <v>0</v>
      </c>
      <c r="C5350">
        <v>5758</v>
      </c>
    </row>
    <row r="5351" spans="1:3" x14ac:dyDescent="0.3">
      <c r="A5351" t="s">
        <v>21</v>
      </c>
      <c r="B5351">
        <v>0</v>
      </c>
      <c r="C5351">
        <v>5758</v>
      </c>
    </row>
    <row r="5352" spans="1:3" x14ac:dyDescent="0.3">
      <c r="A5352" t="s">
        <v>22</v>
      </c>
      <c r="B5352">
        <v>46</v>
      </c>
      <c r="C5352">
        <v>5758</v>
      </c>
    </row>
    <row r="5353" spans="1:3" x14ac:dyDescent="0.3">
      <c r="A5353" t="s">
        <v>25</v>
      </c>
      <c r="B5353" t="s">
        <v>123</v>
      </c>
      <c r="C5353">
        <v>5758</v>
      </c>
    </row>
    <row r="5354" spans="1:3" x14ac:dyDescent="0.3">
      <c r="A5354" t="s">
        <v>7</v>
      </c>
      <c r="B5354" t="s">
        <v>120</v>
      </c>
      <c r="C5354">
        <v>25</v>
      </c>
    </row>
    <row r="5355" spans="1:3" x14ac:dyDescent="0.3">
      <c r="A5355" t="s">
        <v>17</v>
      </c>
      <c r="B5355">
        <v>460</v>
      </c>
      <c r="C5355">
        <v>25</v>
      </c>
    </row>
    <row r="5356" spans="1:3" x14ac:dyDescent="0.3">
      <c r="A5356" t="s">
        <v>18</v>
      </c>
      <c r="B5356">
        <v>35</v>
      </c>
      <c r="C5356">
        <v>25</v>
      </c>
    </row>
    <row r="5357" spans="1:3" x14ac:dyDescent="0.3">
      <c r="A5357" t="s">
        <v>19</v>
      </c>
      <c r="B5357">
        <v>422</v>
      </c>
      <c r="C5357">
        <v>25</v>
      </c>
    </row>
    <row r="5358" spans="1:3" x14ac:dyDescent="0.3">
      <c r="A5358" t="s">
        <v>20</v>
      </c>
      <c r="B5358">
        <v>33</v>
      </c>
      <c r="C5358">
        <v>25</v>
      </c>
    </row>
    <row r="5359" spans="1:3" x14ac:dyDescent="0.3">
      <c r="A5359" t="s">
        <v>21</v>
      </c>
      <c r="B5359">
        <v>12</v>
      </c>
      <c r="C5359">
        <v>25</v>
      </c>
    </row>
    <row r="5360" spans="1:3" x14ac:dyDescent="0.3">
      <c r="A5360" t="s">
        <v>22</v>
      </c>
      <c r="B5360">
        <v>153</v>
      </c>
      <c r="C5360">
        <v>25</v>
      </c>
    </row>
    <row r="5361" spans="1:3" x14ac:dyDescent="0.3">
      <c r="A5361" t="s">
        <v>25</v>
      </c>
      <c r="B5361" t="s">
        <v>121</v>
      </c>
      <c r="C5361">
        <v>25</v>
      </c>
    </row>
    <row r="5362" spans="1:3" x14ac:dyDescent="0.3">
      <c r="A5362" t="s">
        <v>7</v>
      </c>
      <c r="B5362" t="s">
        <v>120</v>
      </c>
      <c r="C5362">
        <v>10833</v>
      </c>
    </row>
    <row r="5363" spans="1:3" x14ac:dyDescent="0.3">
      <c r="A5363" t="s">
        <v>17</v>
      </c>
      <c r="B5363">
        <v>790</v>
      </c>
      <c r="C5363">
        <v>10833</v>
      </c>
    </row>
    <row r="5364" spans="1:3" x14ac:dyDescent="0.3">
      <c r="A5364" t="s">
        <v>18</v>
      </c>
      <c r="B5364">
        <v>19</v>
      </c>
      <c r="C5364">
        <v>10833</v>
      </c>
    </row>
    <row r="5365" spans="1:3" x14ac:dyDescent="0.3">
      <c r="A5365" t="s">
        <v>19</v>
      </c>
      <c r="B5365">
        <v>133</v>
      </c>
      <c r="C5365">
        <v>10833</v>
      </c>
    </row>
    <row r="5366" spans="1:3" x14ac:dyDescent="0.3">
      <c r="A5366" t="s">
        <v>20</v>
      </c>
      <c r="B5366">
        <v>12</v>
      </c>
      <c r="C5366">
        <v>10833</v>
      </c>
    </row>
    <row r="5367" spans="1:3" x14ac:dyDescent="0.3">
      <c r="A5367" t="s">
        <v>21</v>
      </c>
      <c r="B5367">
        <v>0</v>
      </c>
      <c r="C5367">
        <v>10833</v>
      </c>
    </row>
    <row r="5368" spans="1:3" x14ac:dyDescent="0.3">
      <c r="A5368" t="s">
        <v>22</v>
      </c>
      <c r="B5368">
        <v>19</v>
      </c>
      <c r="C5368">
        <v>10833</v>
      </c>
    </row>
    <row r="5369" spans="1:3" x14ac:dyDescent="0.3">
      <c r="A5369" t="s">
        <v>25</v>
      </c>
      <c r="B5369" t="s">
        <v>123</v>
      </c>
      <c r="C5369">
        <v>10833</v>
      </c>
    </row>
    <row r="5370" spans="1:3" x14ac:dyDescent="0.3">
      <c r="A5370" t="s">
        <v>7</v>
      </c>
      <c r="B5370" t="s">
        <v>120</v>
      </c>
      <c r="C5370">
        <v>11084</v>
      </c>
    </row>
    <row r="5371" spans="1:3" x14ac:dyDescent="0.3">
      <c r="A5371" t="s">
        <v>17</v>
      </c>
      <c r="B5371">
        <v>738</v>
      </c>
      <c r="C5371">
        <v>11084</v>
      </c>
    </row>
    <row r="5372" spans="1:3" x14ac:dyDescent="0.3">
      <c r="A5372" t="s">
        <v>18</v>
      </c>
      <c r="B5372">
        <v>0</v>
      </c>
      <c r="C5372">
        <v>11084</v>
      </c>
    </row>
    <row r="5373" spans="1:3" x14ac:dyDescent="0.3">
      <c r="A5373" t="s">
        <v>19</v>
      </c>
      <c r="B5373">
        <v>232</v>
      </c>
      <c r="C5373">
        <v>11084</v>
      </c>
    </row>
    <row r="5374" spans="1:3" x14ac:dyDescent="0.3">
      <c r="A5374" t="s">
        <v>20</v>
      </c>
      <c r="B5374">
        <v>13</v>
      </c>
      <c r="C5374">
        <v>11084</v>
      </c>
    </row>
    <row r="5375" spans="1:3" x14ac:dyDescent="0.3">
      <c r="A5375" t="s">
        <v>21</v>
      </c>
      <c r="B5375">
        <v>20</v>
      </c>
      <c r="C5375">
        <v>11084</v>
      </c>
    </row>
    <row r="5376" spans="1:3" x14ac:dyDescent="0.3">
      <c r="A5376" t="s">
        <v>22</v>
      </c>
      <c r="B5376">
        <v>50</v>
      </c>
      <c r="C5376">
        <v>11084</v>
      </c>
    </row>
    <row r="5377" spans="1:3" x14ac:dyDescent="0.3">
      <c r="A5377" t="s">
        <v>25</v>
      </c>
      <c r="B5377" t="s">
        <v>121</v>
      </c>
      <c r="C5377">
        <v>11084</v>
      </c>
    </row>
    <row r="5378" spans="1:3" x14ac:dyDescent="0.3">
      <c r="A5378" t="s">
        <v>7</v>
      </c>
      <c r="B5378" t="s">
        <v>120</v>
      </c>
      <c r="C5378">
        <v>5172</v>
      </c>
    </row>
    <row r="5379" spans="1:3" x14ac:dyDescent="0.3">
      <c r="A5379" t="s">
        <v>17</v>
      </c>
      <c r="B5379">
        <v>738</v>
      </c>
      <c r="C5379">
        <v>5172</v>
      </c>
    </row>
    <row r="5380" spans="1:3" x14ac:dyDescent="0.3">
      <c r="A5380" t="s">
        <v>18</v>
      </c>
      <c r="B5380">
        <v>0</v>
      </c>
      <c r="C5380">
        <v>5172</v>
      </c>
    </row>
    <row r="5381" spans="1:3" x14ac:dyDescent="0.3">
      <c r="A5381" t="s">
        <v>19</v>
      </c>
      <c r="B5381">
        <v>232</v>
      </c>
      <c r="C5381">
        <v>5172</v>
      </c>
    </row>
    <row r="5382" spans="1:3" x14ac:dyDescent="0.3">
      <c r="A5382" t="s">
        <v>20</v>
      </c>
      <c r="B5382">
        <v>13</v>
      </c>
      <c r="C5382">
        <v>5172</v>
      </c>
    </row>
    <row r="5383" spans="1:3" x14ac:dyDescent="0.3">
      <c r="A5383" t="s">
        <v>21</v>
      </c>
      <c r="B5383">
        <v>20</v>
      </c>
      <c r="C5383">
        <v>5172</v>
      </c>
    </row>
    <row r="5384" spans="1:3" x14ac:dyDescent="0.3">
      <c r="A5384" t="s">
        <v>22</v>
      </c>
      <c r="B5384">
        <v>50</v>
      </c>
      <c r="C5384">
        <v>5172</v>
      </c>
    </row>
    <row r="5385" spans="1:3" x14ac:dyDescent="0.3">
      <c r="A5385" t="s">
        <v>25</v>
      </c>
      <c r="B5385" t="s">
        <v>121</v>
      </c>
      <c r="C5385">
        <v>5172</v>
      </c>
    </row>
    <row r="5386" spans="1:3" x14ac:dyDescent="0.3">
      <c r="A5386" t="s">
        <v>7</v>
      </c>
      <c r="B5386" t="s">
        <v>120</v>
      </c>
      <c r="C5386">
        <v>6142</v>
      </c>
    </row>
    <row r="5387" spans="1:3" x14ac:dyDescent="0.3">
      <c r="A5387" t="s">
        <v>17</v>
      </c>
      <c r="B5387">
        <v>629</v>
      </c>
      <c r="C5387">
        <v>6142</v>
      </c>
    </row>
    <row r="5388" spans="1:3" x14ac:dyDescent="0.3">
      <c r="A5388" t="s">
        <v>18</v>
      </c>
      <c r="B5388">
        <v>17</v>
      </c>
      <c r="C5388">
        <v>6142</v>
      </c>
    </row>
    <row r="5389" spans="1:3" x14ac:dyDescent="0.3">
      <c r="A5389" t="s">
        <v>19</v>
      </c>
      <c r="B5389">
        <v>177</v>
      </c>
      <c r="C5389">
        <v>6142</v>
      </c>
    </row>
    <row r="5390" spans="1:3" x14ac:dyDescent="0.3">
      <c r="A5390" t="s">
        <v>20</v>
      </c>
      <c r="B5390">
        <v>69</v>
      </c>
      <c r="C5390">
        <v>6142</v>
      </c>
    </row>
    <row r="5391" spans="1:3" x14ac:dyDescent="0.3">
      <c r="A5391" t="s">
        <v>21</v>
      </c>
      <c r="B5391">
        <v>0</v>
      </c>
      <c r="C5391">
        <v>6142</v>
      </c>
    </row>
    <row r="5392" spans="1:3" x14ac:dyDescent="0.3">
      <c r="A5392" t="s">
        <v>22</v>
      </c>
      <c r="B5392">
        <v>8</v>
      </c>
      <c r="C5392">
        <v>6142</v>
      </c>
    </row>
    <row r="5393" spans="1:3" x14ac:dyDescent="0.3">
      <c r="A5393" t="s">
        <v>25</v>
      </c>
      <c r="B5393" t="s">
        <v>121</v>
      </c>
      <c r="C5393">
        <v>6142</v>
      </c>
    </row>
    <row r="5394" spans="1:3" x14ac:dyDescent="0.3">
      <c r="A5394" t="s">
        <v>7</v>
      </c>
      <c r="B5394" t="s">
        <v>120</v>
      </c>
      <c r="C5394">
        <v>6312</v>
      </c>
    </row>
    <row r="5395" spans="1:3" x14ac:dyDescent="0.3">
      <c r="A5395" t="s">
        <v>17</v>
      </c>
      <c r="B5395">
        <v>258</v>
      </c>
      <c r="C5395">
        <v>6312</v>
      </c>
    </row>
    <row r="5396" spans="1:3" x14ac:dyDescent="0.3">
      <c r="A5396" t="s">
        <v>18</v>
      </c>
      <c r="B5396">
        <v>107</v>
      </c>
      <c r="C5396">
        <v>6312</v>
      </c>
    </row>
    <row r="5397" spans="1:3" x14ac:dyDescent="0.3">
      <c r="A5397" t="s">
        <v>19</v>
      </c>
      <c r="B5397">
        <v>291</v>
      </c>
      <c r="C5397">
        <v>6312</v>
      </c>
    </row>
    <row r="5398" spans="1:3" x14ac:dyDescent="0.3">
      <c r="A5398" t="s">
        <v>20</v>
      </c>
      <c r="B5398">
        <v>84</v>
      </c>
      <c r="C5398">
        <v>6312</v>
      </c>
    </row>
    <row r="5399" spans="1:3" x14ac:dyDescent="0.3">
      <c r="A5399" t="s">
        <v>21</v>
      </c>
      <c r="B5399">
        <v>37</v>
      </c>
      <c r="C5399">
        <v>6312</v>
      </c>
    </row>
    <row r="5400" spans="1:3" x14ac:dyDescent="0.3">
      <c r="A5400" t="s">
        <v>22</v>
      </c>
      <c r="B5400">
        <v>86</v>
      </c>
      <c r="C5400">
        <v>6312</v>
      </c>
    </row>
    <row r="5401" spans="1:3" x14ac:dyDescent="0.3">
      <c r="A5401" t="s">
        <v>25</v>
      </c>
      <c r="B5401" t="s">
        <v>123</v>
      </c>
      <c r="C5401">
        <v>6312</v>
      </c>
    </row>
    <row r="5402" spans="1:3" x14ac:dyDescent="0.3">
      <c r="A5402" t="s">
        <v>7</v>
      </c>
      <c r="B5402" t="s">
        <v>120</v>
      </c>
      <c r="C5402">
        <v>9940</v>
      </c>
    </row>
    <row r="5403" spans="1:3" x14ac:dyDescent="0.3">
      <c r="A5403" t="s">
        <v>17</v>
      </c>
      <c r="B5403">
        <v>382</v>
      </c>
      <c r="C5403">
        <v>9940</v>
      </c>
    </row>
    <row r="5404" spans="1:3" x14ac:dyDescent="0.3">
      <c r="A5404" t="s">
        <v>18</v>
      </c>
      <c r="B5404">
        <v>114</v>
      </c>
      <c r="C5404">
        <v>9940</v>
      </c>
    </row>
    <row r="5405" spans="1:3" x14ac:dyDescent="0.3">
      <c r="A5405" t="s">
        <v>19</v>
      </c>
      <c r="B5405">
        <v>276</v>
      </c>
      <c r="C5405">
        <v>9940</v>
      </c>
    </row>
    <row r="5406" spans="1:3" x14ac:dyDescent="0.3">
      <c r="A5406" t="s">
        <v>20</v>
      </c>
      <c r="B5406">
        <v>75</v>
      </c>
      <c r="C5406">
        <v>9940</v>
      </c>
    </row>
    <row r="5407" spans="1:3" x14ac:dyDescent="0.3">
      <c r="A5407" t="s">
        <v>21</v>
      </c>
      <c r="B5407">
        <v>124</v>
      </c>
      <c r="C5407">
        <v>9940</v>
      </c>
    </row>
    <row r="5408" spans="1:3" x14ac:dyDescent="0.3">
      <c r="A5408" t="s">
        <v>22</v>
      </c>
      <c r="B5408">
        <v>38</v>
      </c>
      <c r="C5408">
        <v>9940</v>
      </c>
    </row>
    <row r="5409" spans="1:3" x14ac:dyDescent="0.3">
      <c r="A5409" t="s">
        <v>25</v>
      </c>
      <c r="B5409" t="s">
        <v>121</v>
      </c>
      <c r="C5409">
        <v>9940</v>
      </c>
    </row>
    <row r="5410" spans="1:3" x14ac:dyDescent="0.3">
      <c r="A5410" t="s">
        <v>7</v>
      </c>
      <c r="B5410" t="s">
        <v>50</v>
      </c>
      <c r="C5410">
        <v>7922</v>
      </c>
    </row>
    <row r="5411" spans="1:3" x14ac:dyDescent="0.3">
      <c r="A5411" t="s">
        <v>17</v>
      </c>
      <c r="B5411">
        <v>819</v>
      </c>
      <c r="C5411">
        <v>7922</v>
      </c>
    </row>
    <row r="5412" spans="1:3" x14ac:dyDescent="0.3">
      <c r="A5412" t="s">
        <v>18</v>
      </c>
      <c r="B5412">
        <v>0</v>
      </c>
      <c r="C5412">
        <v>7922</v>
      </c>
    </row>
    <row r="5413" spans="1:3" x14ac:dyDescent="0.3">
      <c r="A5413" t="s">
        <v>19</v>
      </c>
      <c r="B5413">
        <v>72</v>
      </c>
      <c r="C5413">
        <v>7922</v>
      </c>
    </row>
    <row r="5414" spans="1:3" x14ac:dyDescent="0.3">
      <c r="A5414" t="s">
        <v>20</v>
      </c>
      <c r="B5414">
        <v>12</v>
      </c>
      <c r="C5414">
        <v>7922</v>
      </c>
    </row>
    <row r="5415" spans="1:3" x14ac:dyDescent="0.3">
      <c r="A5415" t="s">
        <v>21</v>
      </c>
      <c r="B5415">
        <v>0</v>
      </c>
      <c r="C5415">
        <v>7922</v>
      </c>
    </row>
    <row r="5416" spans="1:3" x14ac:dyDescent="0.3">
      <c r="A5416" t="s">
        <v>22</v>
      </c>
      <c r="B5416">
        <v>63</v>
      </c>
      <c r="C5416">
        <v>7922</v>
      </c>
    </row>
    <row r="5417" spans="1:3" x14ac:dyDescent="0.3">
      <c r="A5417" t="s">
        <v>25</v>
      </c>
      <c r="B5417" t="s">
        <v>123</v>
      </c>
      <c r="C5417">
        <v>7922</v>
      </c>
    </row>
    <row r="5418" spans="1:3" x14ac:dyDescent="0.3">
      <c r="A5418" t="s">
        <v>7</v>
      </c>
      <c r="B5418" t="s">
        <v>50</v>
      </c>
      <c r="C5418">
        <v>6457</v>
      </c>
    </row>
    <row r="5419" spans="1:3" x14ac:dyDescent="0.3">
      <c r="A5419" t="s">
        <v>17</v>
      </c>
      <c r="B5419">
        <v>527</v>
      </c>
      <c r="C5419">
        <v>6457</v>
      </c>
    </row>
    <row r="5420" spans="1:3" x14ac:dyDescent="0.3">
      <c r="A5420" t="s">
        <v>18</v>
      </c>
      <c r="B5420">
        <v>24</v>
      </c>
      <c r="C5420">
        <v>6457</v>
      </c>
    </row>
    <row r="5421" spans="1:3" x14ac:dyDescent="0.3">
      <c r="A5421" t="s">
        <v>19</v>
      </c>
      <c r="B5421">
        <v>230</v>
      </c>
      <c r="C5421">
        <v>6457</v>
      </c>
    </row>
    <row r="5422" spans="1:3" x14ac:dyDescent="0.3">
      <c r="A5422" t="s">
        <v>20</v>
      </c>
      <c r="B5422">
        <v>32</v>
      </c>
      <c r="C5422">
        <v>6457</v>
      </c>
    </row>
    <row r="5423" spans="1:3" x14ac:dyDescent="0.3">
      <c r="A5423" t="s">
        <v>21</v>
      </c>
      <c r="B5423">
        <v>24</v>
      </c>
      <c r="C5423">
        <v>6457</v>
      </c>
    </row>
    <row r="5424" spans="1:3" x14ac:dyDescent="0.3">
      <c r="A5424" t="s">
        <v>22</v>
      </c>
      <c r="B5424">
        <v>65</v>
      </c>
      <c r="C5424">
        <v>6457</v>
      </c>
    </row>
    <row r="5425" spans="1:3" x14ac:dyDescent="0.3">
      <c r="A5425" t="s">
        <v>25</v>
      </c>
      <c r="B5425" t="s">
        <v>121</v>
      </c>
      <c r="C5425">
        <v>6457</v>
      </c>
    </row>
    <row r="5426" spans="1:3" x14ac:dyDescent="0.3">
      <c r="A5426" t="s">
        <v>7</v>
      </c>
      <c r="B5426" t="s">
        <v>50</v>
      </c>
      <c r="C5426">
        <v>8233</v>
      </c>
    </row>
    <row r="5427" spans="1:3" x14ac:dyDescent="0.3">
      <c r="A5427" t="s">
        <v>17</v>
      </c>
      <c r="B5427">
        <v>508</v>
      </c>
      <c r="C5427">
        <v>8233</v>
      </c>
    </row>
    <row r="5428" spans="1:3" x14ac:dyDescent="0.3">
      <c r="A5428" t="s">
        <v>18</v>
      </c>
      <c r="B5428">
        <v>5</v>
      </c>
      <c r="C5428">
        <v>8233</v>
      </c>
    </row>
    <row r="5429" spans="1:3" x14ac:dyDescent="0.3">
      <c r="A5429" t="s">
        <v>19</v>
      </c>
      <c r="B5429">
        <v>21</v>
      </c>
      <c r="C5429">
        <v>8233</v>
      </c>
    </row>
    <row r="5430" spans="1:3" x14ac:dyDescent="0.3">
      <c r="A5430" t="s">
        <v>20</v>
      </c>
      <c r="B5430">
        <v>7</v>
      </c>
      <c r="C5430">
        <v>8233</v>
      </c>
    </row>
    <row r="5431" spans="1:3" x14ac:dyDescent="0.3">
      <c r="A5431" t="s">
        <v>21</v>
      </c>
      <c r="B5431">
        <v>5</v>
      </c>
      <c r="C5431">
        <v>8233</v>
      </c>
    </row>
    <row r="5432" spans="1:3" x14ac:dyDescent="0.3">
      <c r="A5432" t="s">
        <v>22</v>
      </c>
      <c r="B5432">
        <v>10</v>
      </c>
      <c r="C5432">
        <v>8233</v>
      </c>
    </row>
    <row r="5433" spans="1:3" x14ac:dyDescent="0.3">
      <c r="A5433" t="s">
        <v>25</v>
      </c>
      <c r="B5433" t="s">
        <v>123</v>
      </c>
      <c r="C5433">
        <v>8233</v>
      </c>
    </row>
    <row r="5434" spans="1:3" x14ac:dyDescent="0.3">
      <c r="A5434" t="s">
        <v>7</v>
      </c>
      <c r="B5434" t="s">
        <v>50</v>
      </c>
      <c r="C5434">
        <v>8427</v>
      </c>
    </row>
    <row r="5435" spans="1:3" x14ac:dyDescent="0.3">
      <c r="A5435" t="s">
        <v>17</v>
      </c>
      <c r="B5435">
        <v>556</v>
      </c>
      <c r="C5435">
        <v>8427</v>
      </c>
    </row>
    <row r="5436" spans="1:3" x14ac:dyDescent="0.3">
      <c r="A5436" t="s">
        <v>18</v>
      </c>
      <c r="B5436">
        <v>14</v>
      </c>
      <c r="C5436">
        <v>8427</v>
      </c>
    </row>
    <row r="5437" spans="1:3" x14ac:dyDescent="0.3">
      <c r="A5437" t="s">
        <v>19</v>
      </c>
      <c r="B5437">
        <v>717</v>
      </c>
      <c r="C5437">
        <v>8427</v>
      </c>
    </row>
    <row r="5438" spans="1:3" x14ac:dyDescent="0.3">
      <c r="A5438" t="s">
        <v>20</v>
      </c>
      <c r="B5438">
        <v>210</v>
      </c>
      <c r="C5438">
        <v>8427</v>
      </c>
    </row>
    <row r="5439" spans="1:3" x14ac:dyDescent="0.3">
      <c r="A5439" t="s">
        <v>21</v>
      </c>
      <c r="B5439">
        <v>0</v>
      </c>
      <c r="C5439">
        <v>8427</v>
      </c>
    </row>
    <row r="5440" spans="1:3" x14ac:dyDescent="0.3">
      <c r="A5440" t="s">
        <v>22</v>
      </c>
      <c r="B5440">
        <v>43</v>
      </c>
      <c r="C5440">
        <v>8427</v>
      </c>
    </row>
    <row r="5441" spans="1:3" x14ac:dyDescent="0.3">
      <c r="A5441" t="s">
        <v>25</v>
      </c>
      <c r="B5441" t="s">
        <v>123</v>
      </c>
      <c r="C5441">
        <v>8427</v>
      </c>
    </row>
    <row r="5442" spans="1:3" x14ac:dyDescent="0.3">
      <c r="A5442" t="s">
        <v>7</v>
      </c>
      <c r="B5442" t="s">
        <v>50</v>
      </c>
      <c r="C5442">
        <v>217</v>
      </c>
    </row>
    <row r="5443" spans="1:3" x14ac:dyDescent="0.3">
      <c r="A5443" t="s">
        <v>17</v>
      </c>
      <c r="B5443">
        <v>556</v>
      </c>
      <c r="C5443">
        <v>217</v>
      </c>
    </row>
    <row r="5444" spans="1:3" x14ac:dyDescent="0.3">
      <c r="A5444" t="s">
        <v>18</v>
      </c>
      <c r="B5444">
        <v>14</v>
      </c>
      <c r="C5444">
        <v>217</v>
      </c>
    </row>
    <row r="5445" spans="1:3" x14ac:dyDescent="0.3">
      <c r="A5445" t="s">
        <v>19</v>
      </c>
      <c r="B5445">
        <v>717</v>
      </c>
      <c r="C5445">
        <v>217</v>
      </c>
    </row>
    <row r="5446" spans="1:3" x14ac:dyDescent="0.3">
      <c r="A5446" t="s">
        <v>20</v>
      </c>
      <c r="B5446">
        <v>210</v>
      </c>
      <c r="C5446">
        <v>217</v>
      </c>
    </row>
    <row r="5447" spans="1:3" x14ac:dyDescent="0.3">
      <c r="A5447" t="s">
        <v>21</v>
      </c>
      <c r="B5447">
        <v>0</v>
      </c>
      <c r="C5447">
        <v>217</v>
      </c>
    </row>
    <row r="5448" spans="1:3" x14ac:dyDescent="0.3">
      <c r="A5448" t="s">
        <v>22</v>
      </c>
      <c r="B5448">
        <v>43</v>
      </c>
      <c r="C5448">
        <v>217</v>
      </c>
    </row>
    <row r="5449" spans="1:3" x14ac:dyDescent="0.3">
      <c r="A5449" t="s">
        <v>25</v>
      </c>
      <c r="B5449" t="s">
        <v>123</v>
      </c>
      <c r="C5449">
        <v>217</v>
      </c>
    </row>
    <row r="5450" spans="1:3" x14ac:dyDescent="0.3">
      <c r="A5450" t="s">
        <v>7</v>
      </c>
      <c r="B5450" t="s">
        <v>50</v>
      </c>
      <c r="C5450">
        <v>1867</v>
      </c>
    </row>
    <row r="5451" spans="1:3" x14ac:dyDescent="0.3">
      <c r="A5451" t="s">
        <v>17</v>
      </c>
      <c r="B5451">
        <v>652</v>
      </c>
      <c r="C5451">
        <v>1867</v>
      </c>
    </row>
    <row r="5452" spans="1:3" x14ac:dyDescent="0.3">
      <c r="A5452" t="s">
        <v>18</v>
      </c>
      <c r="B5452">
        <v>48</v>
      </c>
      <c r="C5452">
        <v>1867</v>
      </c>
    </row>
    <row r="5453" spans="1:3" x14ac:dyDescent="0.3">
      <c r="A5453" t="s">
        <v>19</v>
      </c>
      <c r="B5453">
        <v>350</v>
      </c>
      <c r="C5453">
        <v>1867</v>
      </c>
    </row>
    <row r="5454" spans="1:3" x14ac:dyDescent="0.3">
      <c r="A5454" t="s">
        <v>20</v>
      </c>
      <c r="B5454">
        <v>94</v>
      </c>
      <c r="C5454">
        <v>1867</v>
      </c>
    </row>
    <row r="5455" spans="1:3" x14ac:dyDescent="0.3">
      <c r="A5455" t="s">
        <v>21</v>
      </c>
      <c r="B5455">
        <v>84</v>
      </c>
      <c r="C5455">
        <v>1867</v>
      </c>
    </row>
    <row r="5456" spans="1:3" x14ac:dyDescent="0.3">
      <c r="A5456" t="s">
        <v>22</v>
      </c>
      <c r="B5456">
        <v>108</v>
      </c>
      <c r="C5456">
        <v>1867</v>
      </c>
    </row>
    <row r="5457" spans="1:3" x14ac:dyDescent="0.3">
      <c r="A5457" t="s">
        <v>25</v>
      </c>
      <c r="B5457" t="s">
        <v>123</v>
      </c>
      <c r="C5457">
        <v>1867</v>
      </c>
    </row>
    <row r="5458" spans="1:3" x14ac:dyDescent="0.3">
      <c r="A5458" t="s">
        <v>7</v>
      </c>
      <c r="B5458" t="s">
        <v>50</v>
      </c>
      <c r="C5458">
        <v>8957</v>
      </c>
    </row>
    <row r="5459" spans="1:3" x14ac:dyDescent="0.3">
      <c r="A5459" t="s">
        <v>17</v>
      </c>
      <c r="B5459">
        <v>480</v>
      </c>
      <c r="C5459">
        <v>8957</v>
      </c>
    </row>
    <row r="5460" spans="1:3" x14ac:dyDescent="0.3">
      <c r="A5460" t="s">
        <v>18</v>
      </c>
      <c r="B5460">
        <v>86</v>
      </c>
      <c r="C5460">
        <v>8957</v>
      </c>
    </row>
    <row r="5461" spans="1:3" x14ac:dyDescent="0.3">
      <c r="A5461" t="s">
        <v>19</v>
      </c>
      <c r="B5461">
        <v>249</v>
      </c>
      <c r="C5461">
        <v>8957</v>
      </c>
    </row>
    <row r="5462" spans="1:3" x14ac:dyDescent="0.3">
      <c r="A5462" t="s">
        <v>20</v>
      </c>
      <c r="B5462">
        <v>75</v>
      </c>
      <c r="C5462">
        <v>8957</v>
      </c>
    </row>
    <row r="5463" spans="1:3" x14ac:dyDescent="0.3">
      <c r="A5463" t="s">
        <v>21</v>
      </c>
      <c r="B5463">
        <v>86</v>
      </c>
      <c r="C5463">
        <v>8957</v>
      </c>
    </row>
    <row r="5464" spans="1:3" x14ac:dyDescent="0.3">
      <c r="A5464" t="s">
        <v>22</v>
      </c>
      <c r="B5464">
        <v>144</v>
      </c>
      <c r="C5464">
        <v>8957</v>
      </c>
    </row>
    <row r="5465" spans="1:3" x14ac:dyDescent="0.3">
      <c r="A5465" t="s">
        <v>25</v>
      </c>
      <c r="B5465" t="s">
        <v>121</v>
      </c>
      <c r="C5465">
        <v>8957</v>
      </c>
    </row>
    <row r="5466" spans="1:3" x14ac:dyDescent="0.3">
      <c r="A5466" t="s">
        <v>7</v>
      </c>
      <c r="B5466" t="s">
        <v>120</v>
      </c>
      <c r="C5466">
        <v>7732</v>
      </c>
    </row>
    <row r="5467" spans="1:3" x14ac:dyDescent="0.3">
      <c r="A5467" t="s">
        <v>17</v>
      </c>
      <c r="B5467">
        <v>293</v>
      </c>
      <c r="C5467">
        <v>7732</v>
      </c>
    </row>
    <row r="5468" spans="1:3" x14ac:dyDescent="0.3">
      <c r="A5468" t="s">
        <v>18</v>
      </c>
      <c r="B5468">
        <v>0</v>
      </c>
      <c r="C5468">
        <v>7732</v>
      </c>
    </row>
    <row r="5469" spans="1:3" x14ac:dyDescent="0.3">
      <c r="A5469" t="s">
        <v>19</v>
      </c>
      <c r="B5469">
        <v>124</v>
      </c>
      <c r="C5469">
        <v>7732</v>
      </c>
    </row>
    <row r="5470" spans="1:3" x14ac:dyDescent="0.3">
      <c r="A5470" t="s">
        <v>20</v>
      </c>
      <c r="B5470">
        <v>179</v>
      </c>
      <c r="C5470">
        <v>7732</v>
      </c>
    </row>
    <row r="5471" spans="1:3" x14ac:dyDescent="0.3">
      <c r="A5471" t="s">
        <v>21</v>
      </c>
      <c r="B5471">
        <v>97</v>
      </c>
      <c r="C5471">
        <v>7732</v>
      </c>
    </row>
    <row r="5472" spans="1:3" x14ac:dyDescent="0.3">
      <c r="A5472" t="s">
        <v>22</v>
      </c>
      <c r="B5472">
        <v>52</v>
      </c>
      <c r="C5472">
        <v>7732</v>
      </c>
    </row>
    <row r="5473" spans="1:3" x14ac:dyDescent="0.3">
      <c r="A5473" t="s">
        <v>25</v>
      </c>
      <c r="B5473" t="s">
        <v>123</v>
      </c>
      <c r="C5473">
        <v>7732</v>
      </c>
    </row>
    <row r="5474" spans="1:3" x14ac:dyDescent="0.3">
      <c r="A5474" t="s">
        <v>7</v>
      </c>
      <c r="B5474" t="s">
        <v>120</v>
      </c>
      <c r="C5474">
        <v>1802</v>
      </c>
    </row>
    <row r="5475" spans="1:3" x14ac:dyDescent="0.3">
      <c r="A5475" t="s">
        <v>17</v>
      </c>
      <c r="B5475">
        <v>412</v>
      </c>
      <c r="C5475">
        <v>1802</v>
      </c>
    </row>
    <row r="5476" spans="1:3" x14ac:dyDescent="0.3">
      <c r="A5476" t="s">
        <v>18</v>
      </c>
      <c r="B5476">
        <v>5</v>
      </c>
      <c r="C5476">
        <v>1802</v>
      </c>
    </row>
    <row r="5477" spans="1:3" x14ac:dyDescent="0.3">
      <c r="A5477" t="s">
        <v>19</v>
      </c>
      <c r="B5477">
        <v>119</v>
      </c>
      <c r="C5477">
        <v>1802</v>
      </c>
    </row>
    <row r="5478" spans="1:3" x14ac:dyDescent="0.3">
      <c r="A5478" t="s">
        <v>20</v>
      </c>
      <c r="B5478">
        <v>38</v>
      </c>
      <c r="C5478">
        <v>1802</v>
      </c>
    </row>
    <row r="5479" spans="1:3" x14ac:dyDescent="0.3">
      <c r="A5479" t="s">
        <v>21</v>
      </c>
      <c r="B5479">
        <v>29</v>
      </c>
      <c r="C5479">
        <v>1802</v>
      </c>
    </row>
    <row r="5480" spans="1:3" x14ac:dyDescent="0.3">
      <c r="A5480" t="s">
        <v>22</v>
      </c>
      <c r="B5480">
        <v>77</v>
      </c>
      <c r="C5480">
        <v>1802</v>
      </c>
    </row>
    <row r="5481" spans="1:3" x14ac:dyDescent="0.3">
      <c r="A5481" t="s">
        <v>25</v>
      </c>
      <c r="B5481" t="s">
        <v>121</v>
      </c>
      <c r="C5481">
        <v>1802</v>
      </c>
    </row>
    <row r="5482" spans="1:3" x14ac:dyDescent="0.3">
      <c r="A5482" t="s">
        <v>7</v>
      </c>
      <c r="B5482" t="s">
        <v>120</v>
      </c>
      <c r="C5482">
        <v>843</v>
      </c>
    </row>
    <row r="5483" spans="1:3" x14ac:dyDescent="0.3">
      <c r="A5483" t="s">
        <v>17</v>
      </c>
      <c r="B5483">
        <v>303</v>
      </c>
      <c r="C5483">
        <v>843</v>
      </c>
    </row>
    <row r="5484" spans="1:3" x14ac:dyDescent="0.3">
      <c r="A5484" t="s">
        <v>18</v>
      </c>
      <c r="B5484">
        <v>0</v>
      </c>
      <c r="C5484">
        <v>843</v>
      </c>
    </row>
    <row r="5485" spans="1:3" x14ac:dyDescent="0.3">
      <c r="A5485" t="s">
        <v>19</v>
      </c>
      <c r="B5485">
        <v>280</v>
      </c>
      <c r="C5485">
        <v>843</v>
      </c>
    </row>
    <row r="5486" spans="1:3" x14ac:dyDescent="0.3">
      <c r="A5486" t="s">
        <v>20</v>
      </c>
      <c r="B5486">
        <v>60</v>
      </c>
      <c r="C5486">
        <v>843</v>
      </c>
    </row>
    <row r="5487" spans="1:3" x14ac:dyDescent="0.3">
      <c r="A5487" t="s">
        <v>21</v>
      </c>
      <c r="B5487">
        <v>147</v>
      </c>
      <c r="C5487">
        <v>843</v>
      </c>
    </row>
    <row r="5488" spans="1:3" x14ac:dyDescent="0.3">
      <c r="A5488" t="s">
        <v>22</v>
      </c>
      <c r="B5488">
        <v>15</v>
      </c>
      <c r="C5488">
        <v>843</v>
      </c>
    </row>
    <row r="5489" spans="1:3" x14ac:dyDescent="0.3">
      <c r="A5489" t="s">
        <v>25</v>
      </c>
      <c r="B5489" t="s">
        <v>123</v>
      </c>
      <c r="C5489">
        <v>843</v>
      </c>
    </row>
    <row r="5490" spans="1:3" x14ac:dyDescent="0.3">
      <c r="A5490" t="s">
        <v>7</v>
      </c>
      <c r="B5490" t="s">
        <v>50</v>
      </c>
      <c r="C5490">
        <v>10281</v>
      </c>
    </row>
    <row r="5491" spans="1:3" x14ac:dyDescent="0.3">
      <c r="A5491" t="s">
        <v>17</v>
      </c>
      <c r="B5491">
        <v>180</v>
      </c>
      <c r="C5491">
        <v>10281</v>
      </c>
    </row>
    <row r="5492" spans="1:3" x14ac:dyDescent="0.3">
      <c r="A5492" t="s">
        <v>18</v>
      </c>
      <c r="B5492">
        <v>60</v>
      </c>
      <c r="C5492">
        <v>10281</v>
      </c>
    </row>
    <row r="5493" spans="1:3" x14ac:dyDescent="0.3">
      <c r="A5493" t="s">
        <v>19</v>
      </c>
      <c r="B5493">
        <v>241</v>
      </c>
      <c r="C5493">
        <v>10281</v>
      </c>
    </row>
    <row r="5494" spans="1:3" x14ac:dyDescent="0.3">
      <c r="A5494" t="s">
        <v>20</v>
      </c>
      <c r="B5494">
        <v>13</v>
      </c>
      <c r="C5494">
        <v>10281</v>
      </c>
    </row>
    <row r="5495" spans="1:3" x14ac:dyDescent="0.3">
      <c r="A5495" t="s">
        <v>21</v>
      </c>
      <c r="B5495">
        <v>54</v>
      </c>
      <c r="C5495">
        <v>10281</v>
      </c>
    </row>
    <row r="5496" spans="1:3" x14ac:dyDescent="0.3">
      <c r="A5496" t="s">
        <v>22</v>
      </c>
      <c r="B5496">
        <v>54</v>
      </c>
      <c r="C5496">
        <v>10281</v>
      </c>
    </row>
    <row r="5497" spans="1:3" x14ac:dyDescent="0.3">
      <c r="A5497" t="s">
        <v>25</v>
      </c>
      <c r="B5497" t="s">
        <v>121</v>
      </c>
      <c r="C5497">
        <v>10281</v>
      </c>
    </row>
    <row r="5498" spans="1:3" x14ac:dyDescent="0.3">
      <c r="A5498" t="s">
        <v>7</v>
      </c>
      <c r="B5498" t="s">
        <v>120</v>
      </c>
      <c r="C5498">
        <v>9645</v>
      </c>
    </row>
    <row r="5499" spans="1:3" x14ac:dyDescent="0.3">
      <c r="A5499" t="s">
        <v>17</v>
      </c>
      <c r="B5499">
        <v>920</v>
      </c>
      <c r="C5499">
        <v>9645</v>
      </c>
    </row>
    <row r="5500" spans="1:3" x14ac:dyDescent="0.3">
      <c r="A5500" t="s">
        <v>18</v>
      </c>
      <c r="B5500">
        <v>138</v>
      </c>
      <c r="C5500">
        <v>9645</v>
      </c>
    </row>
    <row r="5501" spans="1:3" x14ac:dyDescent="0.3">
      <c r="A5501" t="s">
        <v>19</v>
      </c>
      <c r="B5501">
        <v>168</v>
      </c>
      <c r="C5501">
        <v>9645</v>
      </c>
    </row>
    <row r="5502" spans="1:3" x14ac:dyDescent="0.3">
      <c r="A5502" t="s">
        <v>20</v>
      </c>
      <c r="B5502">
        <v>36</v>
      </c>
      <c r="C5502">
        <v>9645</v>
      </c>
    </row>
    <row r="5503" spans="1:3" x14ac:dyDescent="0.3">
      <c r="A5503" t="s">
        <v>21</v>
      </c>
      <c r="B5503">
        <v>46</v>
      </c>
      <c r="C5503">
        <v>9645</v>
      </c>
    </row>
    <row r="5504" spans="1:3" x14ac:dyDescent="0.3">
      <c r="A5504" t="s">
        <v>22</v>
      </c>
      <c r="B5504">
        <v>30</v>
      </c>
      <c r="C5504">
        <v>9645</v>
      </c>
    </row>
    <row r="5505" spans="1:3" x14ac:dyDescent="0.3">
      <c r="A5505" t="s">
        <v>25</v>
      </c>
      <c r="B5505" t="s">
        <v>123</v>
      </c>
      <c r="C5505">
        <v>9645</v>
      </c>
    </row>
    <row r="5506" spans="1:3" x14ac:dyDescent="0.3">
      <c r="A5506" t="s">
        <v>7</v>
      </c>
      <c r="B5506" t="s">
        <v>50</v>
      </c>
      <c r="C5506">
        <v>1640</v>
      </c>
    </row>
    <row r="5507" spans="1:3" x14ac:dyDescent="0.3">
      <c r="A5507" t="s">
        <v>17</v>
      </c>
      <c r="B5507">
        <v>66</v>
      </c>
      <c r="C5507">
        <v>1640</v>
      </c>
    </row>
    <row r="5508" spans="1:3" x14ac:dyDescent="0.3">
      <c r="A5508" t="s">
        <v>18</v>
      </c>
      <c r="B5508">
        <v>0</v>
      </c>
      <c r="C5508">
        <v>1640</v>
      </c>
    </row>
    <row r="5509" spans="1:3" x14ac:dyDescent="0.3">
      <c r="A5509" t="s">
        <v>19</v>
      </c>
      <c r="B5509">
        <v>16</v>
      </c>
      <c r="C5509">
        <v>1640</v>
      </c>
    </row>
    <row r="5510" spans="1:3" x14ac:dyDescent="0.3">
      <c r="A5510" t="s">
        <v>20</v>
      </c>
      <c r="B5510">
        <v>0</v>
      </c>
      <c r="C5510">
        <v>1640</v>
      </c>
    </row>
    <row r="5511" spans="1:3" x14ac:dyDescent="0.3">
      <c r="A5511" t="s">
        <v>21</v>
      </c>
      <c r="B5511">
        <v>6</v>
      </c>
      <c r="C5511">
        <v>1640</v>
      </c>
    </row>
    <row r="5512" spans="1:3" x14ac:dyDescent="0.3">
      <c r="A5512" t="s">
        <v>22</v>
      </c>
      <c r="B5512">
        <v>20</v>
      </c>
      <c r="C5512">
        <v>1640</v>
      </c>
    </row>
    <row r="5513" spans="1:3" x14ac:dyDescent="0.3">
      <c r="A5513" t="s">
        <v>25</v>
      </c>
      <c r="B5513" t="s">
        <v>122</v>
      </c>
      <c r="C5513">
        <v>1640</v>
      </c>
    </row>
    <row r="5514" spans="1:3" x14ac:dyDescent="0.3">
      <c r="A5514" t="s">
        <v>7</v>
      </c>
      <c r="B5514" t="s">
        <v>50</v>
      </c>
      <c r="C5514">
        <v>9242</v>
      </c>
    </row>
    <row r="5515" spans="1:3" x14ac:dyDescent="0.3">
      <c r="A5515" t="s">
        <v>17</v>
      </c>
      <c r="B5515">
        <v>836</v>
      </c>
      <c r="C5515">
        <v>9242</v>
      </c>
    </row>
    <row r="5516" spans="1:3" x14ac:dyDescent="0.3">
      <c r="A5516" t="s">
        <v>18</v>
      </c>
      <c r="B5516">
        <v>185</v>
      </c>
      <c r="C5516">
        <v>9242</v>
      </c>
    </row>
    <row r="5517" spans="1:3" x14ac:dyDescent="0.3">
      <c r="A5517" t="s">
        <v>19</v>
      </c>
      <c r="B5517">
        <v>575</v>
      </c>
      <c r="C5517">
        <v>9242</v>
      </c>
    </row>
    <row r="5518" spans="1:3" x14ac:dyDescent="0.3">
      <c r="A5518" t="s">
        <v>20</v>
      </c>
      <c r="B5518">
        <v>24</v>
      </c>
      <c r="C5518">
        <v>9242</v>
      </c>
    </row>
    <row r="5519" spans="1:3" x14ac:dyDescent="0.3">
      <c r="A5519" t="s">
        <v>21</v>
      </c>
      <c r="B5519">
        <v>25</v>
      </c>
      <c r="C5519">
        <v>9242</v>
      </c>
    </row>
    <row r="5520" spans="1:3" x14ac:dyDescent="0.3">
      <c r="A5520" t="s">
        <v>22</v>
      </c>
      <c r="B5520">
        <v>77</v>
      </c>
      <c r="C5520">
        <v>9242</v>
      </c>
    </row>
    <row r="5521" spans="1:3" x14ac:dyDescent="0.3">
      <c r="A5521" t="s">
        <v>25</v>
      </c>
      <c r="B5521" t="s">
        <v>121</v>
      </c>
      <c r="C5521">
        <v>9242</v>
      </c>
    </row>
    <row r="5522" spans="1:3" x14ac:dyDescent="0.3">
      <c r="A5522" t="s">
        <v>7</v>
      </c>
      <c r="B5522" t="s">
        <v>120</v>
      </c>
      <c r="C5522">
        <v>6059</v>
      </c>
    </row>
    <row r="5523" spans="1:3" x14ac:dyDescent="0.3">
      <c r="A5523" t="s">
        <v>17</v>
      </c>
      <c r="B5523">
        <v>986</v>
      </c>
      <c r="C5523">
        <v>6059</v>
      </c>
    </row>
    <row r="5524" spans="1:3" x14ac:dyDescent="0.3">
      <c r="A5524" t="s">
        <v>18</v>
      </c>
      <c r="B5524">
        <v>36</v>
      </c>
      <c r="C5524">
        <v>6059</v>
      </c>
    </row>
    <row r="5525" spans="1:3" x14ac:dyDescent="0.3">
      <c r="A5525" t="s">
        <v>19</v>
      </c>
      <c r="B5525">
        <v>168</v>
      </c>
      <c r="C5525">
        <v>6059</v>
      </c>
    </row>
    <row r="5526" spans="1:3" x14ac:dyDescent="0.3">
      <c r="A5526" t="s">
        <v>20</v>
      </c>
      <c r="B5526">
        <v>16</v>
      </c>
      <c r="C5526">
        <v>6059</v>
      </c>
    </row>
    <row r="5527" spans="1:3" x14ac:dyDescent="0.3">
      <c r="A5527" t="s">
        <v>21</v>
      </c>
      <c r="B5527">
        <v>0</v>
      </c>
      <c r="C5527">
        <v>6059</v>
      </c>
    </row>
    <row r="5528" spans="1:3" x14ac:dyDescent="0.3">
      <c r="A5528" t="s">
        <v>22</v>
      </c>
      <c r="B5528">
        <v>108</v>
      </c>
      <c r="C5528">
        <v>6059</v>
      </c>
    </row>
    <row r="5529" spans="1:3" x14ac:dyDescent="0.3">
      <c r="A5529" t="s">
        <v>25</v>
      </c>
      <c r="B5529" t="s">
        <v>123</v>
      </c>
      <c r="C5529">
        <v>6059</v>
      </c>
    </row>
    <row r="5530" spans="1:3" x14ac:dyDescent="0.3">
      <c r="A5530" t="s">
        <v>7</v>
      </c>
      <c r="B5530" t="s">
        <v>50</v>
      </c>
      <c r="C5530">
        <v>380</v>
      </c>
    </row>
    <row r="5531" spans="1:3" x14ac:dyDescent="0.3">
      <c r="A5531" t="s">
        <v>17</v>
      </c>
      <c r="B5531">
        <v>1170</v>
      </c>
      <c r="C5531">
        <v>380</v>
      </c>
    </row>
    <row r="5532" spans="1:3" x14ac:dyDescent="0.3">
      <c r="A5532" t="s">
        <v>18</v>
      </c>
      <c r="B5532">
        <v>48</v>
      </c>
      <c r="C5532">
        <v>380</v>
      </c>
    </row>
    <row r="5533" spans="1:3" x14ac:dyDescent="0.3">
      <c r="A5533" t="s">
        <v>19</v>
      </c>
      <c r="B5533">
        <v>320</v>
      </c>
      <c r="C5533">
        <v>380</v>
      </c>
    </row>
    <row r="5534" spans="1:3" x14ac:dyDescent="0.3">
      <c r="A5534" t="s">
        <v>20</v>
      </c>
      <c r="B5534">
        <v>42</v>
      </c>
      <c r="C5534">
        <v>380</v>
      </c>
    </row>
    <row r="5535" spans="1:3" x14ac:dyDescent="0.3">
      <c r="A5535" t="s">
        <v>21</v>
      </c>
      <c r="B5535">
        <v>32</v>
      </c>
      <c r="C5535">
        <v>380</v>
      </c>
    </row>
    <row r="5536" spans="1:3" x14ac:dyDescent="0.3">
      <c r="A5536" t="s">
        <v>22</v>
      </c>
      <c r="B5536">
        <v>192</v>
      </c>
      <c r="C5536">
        <v>380</v>
      </c>
    </row>
    <row r="5537" spans="1:3" x14ac:dyDescent="0.3">
      <c r="A5537" t="s">
        <v>25</v>
      </c>
      <c r="B5537" t="s">
        <v>123</v>
      </c>
      <c r="C5537">
        <v>380</v>
      </c>
    </row>
    <row r="5538" spans="1:3" x14ac:dyDescent="0.3">
      <c r="A5538" t="s">
        <v>7</v>
      </c>
      <c r="B5538" t="s">
        <v>120</v>
      </c>
      <c r="C5538">
        <v>7165</v>
      </c>
    </row>
    <row r="5539" spans="1:3" x14ac:dyDescent="0.3">
      <c r="A5539" t="s">
        <v>17</v>
      </c>
      <c r="B5539">
        <v>381</v>
      </c>
      <c r="C5539">
        <v>7165</v>
      </c>
    </row>
    <row r="5540" spans="1:3" x14ac:dyDescent="0.3">
      <c r="A5540" t="s">
        <v>18</v>
      </c>
      <c r="B5540">
        <v>35</v>
      </c>
      <c r="C5540">
        <v>7165</v>
      </c>
    </row>
    <row r="5541" spans="1:3" x14ac:dyDescent="0.3">
      <c r="A5541" t="s">
        <v>19</v>
      </c>
      <c r="B5541">
        <v>172</v>
      </c>
      <c r="C5541">
        <v>7165</v>
      </c>
    </row>
    <row r="5542" spans="1:3" x14ac:dyDescent="0.3">
      <c r="A5542" t="s">
        <v>20</v>
      </c>
      <c r="B5542">
        <v>56</v>
      </c>
      <c r="C5542">
        <v>7165</v>
      </c>
    </row>
    <row r="5543" spans="1:3" x14ac:dyDescent="0.3">
      <c r="A5543" t="s">
        <v>21</v>
      </c>
      <c r="B5543">
        <v>86</v>
      </c>
      <c r="C5543">
        <v>7165</v>
      </c>
    </row>
    <row r="5544" spans="1:3" x14ac:dyDescent="0.3">
      <c r="A5544" t="s">
        <v>22</v>
      </c>
      <c r="B5544">
        <v>93</v>
      </c>
      <c r="C5544">
        <v>7165</v>
      </c>
    </row>
    <row r="5545" spans="1:3" x14ac:dyDescent="0.3">
      <c r="A5545" t="s">
        <v>25</v>
      </c>
      <c r="B5545" t="s">
        <v>123</v>
      </c>
      <c r="C5545">
        <v>7165</v>
      </c>
    </row>
    <row r="5546" spans="1:3" x14ac:dyDescent="0.3">
      <c r="A5546" t="s">
        <v>7</v>
      </c>
      <c r="B5546" t="s">
        <v>50</v>
      </c>
      <c r="C5546">
        <v>7646</v>
      </c>
    </row>
    <row r="5547" spans="1:3" x14ac:dyDescent="0.3">
      <c r="A5547" t="s">
        <v>17</v>
      </c>
      <c r="B5547">
        <v>218</v>
      </c>
      <c r="C5547">
        <v>7646</v>
      </c>
    </row>
    <row r="5548" spans="1:3" x14ac:dyDescent="0.3">
      <c r="A5548" t="s">
        <v>18</v>
      </c>
      <c r="B5548">
        <v>63</v>
      </c>
      <c r="C5548">
        <v>7646</v>
      </c>
    </row>
    <row r="5549" spans="1:3" x14ac:dyDescent="0.3">
      <c r="A5549" t="s">
        <v>19</v>
      </c>
      <c r="B5549">
        <v>282</v>
      </c>
      <c r="C5549">
        <v>7646</v>
      </c>
    </row>
    <row r="5550" spans="1:3" x14ac:dyDescent="0.3">
      <c r="A5550" t="s">
        <v>20</v>
      </c>
      <c r="B5550">
        <v>137</v>
      </c>
      <c r="C5550">
        <v>7646</v>
      </c>
    </row>
    <row r="5551" spans="1:3" x14ac:dyDescent="0.3">
      <c r="A5551" t="s">
        <v>21</v>
      </c>
      <c r="B5551">
        <v>35</v>
      </c>
      <c r="C5551">
        <v>7646</v>
      </c>
    </row>
    <row r="5552" spans="1:3" x14ac:dyDescent="0.3">
      <c r="A5552" t="s">
        <v>22</v>
      </c>
      <c r="B5552">
        <v>70</v>
      </c>
      <c r="C5552">
        <v>7646</v>
      </c>
    </row>
    <row r="5553" spans="1:3" x14ac:dyDescent="0.3">
      <c r="A5553" t="s">
        <v>25</v>
      </c>
      <c r="B5553" t="s">
        <v>121</v>
      </c>
      <c r="C5553">
        <v>7646</v>
      </c>
    </row>
    <row r="5554" spans="1:3" x14ac:dyDescent="0.3">
      <c r="A5554" t="s">
        <v>7</v>
      </c>
      <c r="B5554" t="s">
        <v>120</v>
      </c>
      <c r="C5554">
        <v>1029</v>
      </c>
    </row>
    <row r="5555" spans="1:3" x14ac:dyDescent="0.3">
      <c r="A5555" t="s">
        <v>17</v>
      </c>
      <c r="B5555">
        <v>200</v>
      </c>
      <c r="C5555">
        <v>1029</v>
      </c>
    </row>
    <row r="5556" spans="1:3" x14ac:dyDescent="0.3">
      <c r="A5556" t="s">
        <v>18</v>
      </c>
      <c r="B5556">
        <v>5</v>
      </c>
      <c r="C5556">
        <v>1029</v>
      </c>
    </row>
    <row r="5557" spans="1:3" x14ac:dyDescent="0.3">
      <c r="A5557" t="s">
        <v>19</v>
      </c>
      <c r="B5557">
        <v>44</v>
      </c>
      <c r="C5557">
        <v>1029</v>
      </c>
    </row>
    <row r="5558" spans="1:3" x14ac:dyDescent="0.3">
      <c r="A5558" t="s">
        <v>20</v>
      </c>
      <c r="B5558">
        <v>0</v>
      </c>
      <c r="C5558">
        <v>1029</v>
      </c>
    </row>
    <row r="5559" spans="1:3" x14ac:dyDescent="0.3">
      <c r="A5559" t="s">
        <v>21</v>
      </c>
      <c r="B5559">
        <v>10</v>
      </c>
      <c r="C5559">
        <v>1029</v>
      </c>
    </row>
    <row r="5560" spans="1:3" x14ac:dyDescent="0.3">
      <c r="A5560" t="s">
        <v>22</v>
      </c>
      <c r="B5560">
        <v>20</v>
      </c>
      <c r="C5560">
        <v>1029</v>
      </c>
    </row>
    <row r="5561" spans="1:3" x14ac:dyDescent="0.3">
      <c r="A5561" t="s">
        <v>25</v>
      </c>
      <c r="B5561" t="s">
        <v>121</v>
      </c>
      <c r="C5561">
        <v>1029</v>
      </c>
    </row>
    <row r="5562" spans="1:3" x14ac:dyDescent="0.3">
      <c r="A5562" t="s">
        <v>7</v>
      </c>
      <c r="B5562" t="s">
        <v>120</v>
      </c>
      <c r="C5562">
        <v>5140</v>
      </c>
    </row>
    <row r="5563" spans="1:3" x14ac:dyDescent="0.3">
      <c r="A5563" t="s">
        <v>17</v>
      </c>
      <c r="B5563">
        <v>1047</v>
      </c>
      <c r="C5563">
        <v>5140</v>
      </c>
    </row>
    <row r="5564" spans="1:3" x14ac:dyDescent="0.3">
      <c r="A5564" t="s">
        <v>18</v>
      </c>
      <c r="B5564">
        <v>0</v>
      </c>
      <c r="C5564">
        <v>5140</v>
      </c>
    </row>
    <row r="5565" spans="1:3" x14ac:dyDescent="0.3">
      <c r="A5565" t="s">
        <v>19</v>
      </c>
      <c r="B5565">
        <v>140</v>
      </c>
      <c r="C5565">
        <v>5140</v>
      </c>
    </row>
    <row r="5566" spans="1:3" x14ac:dyDescent="0.3">
      <c r="A5566" t="s">
        <v>20</v>
      </c>
      <c r="B5566">
        <v>67</v>
      </c>
      <c r="C5566">
        <v>5140</v>
      </c>
    </row>
    <row r="5567" spans="1:3" x14ac:dyDescent="0.3">
      <c r="A5567" t="s">
        <v>21</v>
      </c>
      <c r="B5567">
        <v>38</v>
      </c>
      <c r="C5567">
        <v>5140</v>
      </c>
    </row>
    <row r="5568" spans="1:3" x14ac:dyDescent="0.3">
      <c r="A5568" t="s">
        <v>22</v>
      </c>
      <c r="B5568">
        <v>153</v>
      </c>
      <c r="C5568">
        <v>5140</v>
      </c>
    </row>
    <row r="5569" spans="1:3" x14ac:dyDescent="0.3">
      <c r="A5569" t="s">
        <v>25</v>
      </c>
      <c r="B5569" t="s">
        <v>121</v>
      </c>
      <c r="C5569">
        <v>5140</v>
      </c>
    </row>
    <row r="5570" spans="1:3" x14ac:dyDescent="0.3">
      <c r="A5570" t="s">
        <v>7</v>
      </c>
      <c r="B5570" t="s">
        <v>50</v>
      </c>
      <c r="C5570">
        <v>9750</v>
      </c>
    </row>
    <row r="5571" spans="1:3" x14ac:dyDescent="0.3">
      <c r="A5571" t="s">
        <v>17</v>
      </c>
      <c r="B5571">
        <v>731</v>
      </c>
      <c r="C5571">
        <v>9750</v>
      </c>
    </row>
    <row r="5572" spans="1:3" x14ac:dyDescent="0.3">
      <c r="A5572" t="s">
        <v>18</v>
      </c>
      <c r="B5572">
        <v>60</v>
      </c>
      <c r="C5572">
        <v>9750</v>
      </c>
    </row>
    <row r="5573" spans="1:3" x14ac:dyDescent="0.3">
      <c r="A5573" t="s">
        <v>19</v>
      </c>
      <c r="B5573">
        <v>353</v>
      </c>
      <c r="C5573">
        <v>9750</v>
      </c>
    </row>
    <row r="5574" spans="1:3" x14ac:dyDescent="0.3">
      <c r="A5574" t="s">
        <v>20</v>
      </c>
      <c r="B5574">
        <v>78</v>
      </c>
      <c r="C5574">
        <v>9750</v>
      </c>
    </row>
    <row r="5575" spans="1:3" x14ac:dyDescent="0.3">
      <c r="A5575" t="s">
        <v>21</v>
      </c>
      <c r="B5575">
        <v>12</v>
      </c>
      <c r="C5575">
        <v>9750</v>
      </c>
    </row>
    <row r="5576" spans="1:3" x14ac:dyDescent="0.3">
      <c r="A5576" t="s">
        <v>22</v>
      </c>
      <c r="B5576">
        <v>73</v>
      </c>
      <c r="C5576">
        <v>9750</v>
      </c>
    </row>
    <row r="5577" spans="1:3" x14ac:dyDescent="0.3">
      <c r="A5577" t="s">
        <v>25</v>
      </c>
      <c r="B5577" t="s">
        <v>123</v>
      </c>
      <c r="C5577">
        <v>9750</v>
      </c>
    </row>
    <row r="5578" spans="1:3" x14ac:dyDescent="0.3">
      <c r="A5578" t="s">
        <v>7</v>
      </c>
      <c r="B5578" t="s">
        <v>120</v>
      </c>
      <c r="C5578">
        <v>9595</v>
      </c>
    </row>
    <row r="5579" spans="1:3" x14ac:dyDescent="0.3">
      <c r="A5579" t="s">
        <v>17</v>
      </c>
      <c r="B5579">
        <v>539</v>
      </c>
      <c r="C5579">
        <v>9595</v>
      </c>
    </row>
    <row r="5580" spans="1:3" x14ac:dyDescent="0.3">
      <c r="A5580" t="s">
        <v>18</v>
      </c>
      <c r="B5580">
        <v>169</v>
      </c>
      <c r="C5580">
        <v>9595</v>
      </c>
    </row>
    <row r="5581" spans="1:3" x14ac:dyDescent="0.3">
      <c r="A5581" t="s">
        <v>19</v>
      </c>
      <c r="B5581">
        <v>816</v>
      </c>
      <c r="C5581">
        <v>9595</v>
      </c>
    </row>
    <row r="5582" spans="1:3" x14ac:dyDescent="0.3">
      <c r="A5582" t="s">
        <v>20</v>
      </c>
      <c r="B5582">
        <v>20</v>
      </c>
      <c r="C5582">
        <v>9595</v>
      </c>
    </row>
    <row r="5583" spans="1:3" x14ac:dyDescent="0.3">
      <c r="A5583" t="s">
        <v>21</v>
      </c>
      <c r="B5583">
        <v>0</v>
      </c>
      <c r="C5583">
        <v>9595</v>
      </c>
    </row>
    <row r="5584" spans="1:3" x14ac:dyDescent="0.3">
      <c r="A5584" t="s">
        <v>22</v>
      </c>
      <c r="B5584">
        <v>30</v>
      </c>
      <c r="C5584">
        <v>9595</v>
      </c>
    </row>
    <row r="5585" spans="1:3" x14ac:dyDescent="0.3">
      <c r="A5585" t="s">
        <v>25</v>
      </c>
      <c r="B5585" t="s">
        <v>121</v>
      </c>
      <c r="C5585">
        <v>9595</v>
      </c>
    </row>
    <row r="5586" spans="1:3" x14ac:dyDescent="0.3">
      <c r="A5586" t="s">
        <v>7</v>
      </c>
      <c r="B5586" t="s">
        <v>50</v>
      </c>
      <c r="C5586">
        <v>7488</v>
      </c>
    </row>
    <row r="5587" spans="1:3" x14ac:dyDescent="0.3">
      <c r="A5587" t="s">
        <v>17</v>
      </c>
      <c r="B5587">
        <v>420</v>
      </c>
      <c r="C5587">
        <v>7488</v>
      </c>
    </row>
    <row r="5588" spans="1:3" x14ac:dyDescent="0.3">
      <c r="A5588" t="s">
        <v>18</v>
      </c>
      <c r="B5588">
        <v>15</v>
      </c>
      <c r="C5588">
        <v>7488</v>
      </c>
    </row>
    <row r="5589" spans="1:3" x14ac:dyDescent="0.3">
      <c r="A5589" t="s">
        <v>19</v>
      </c>
      <c r="B5589">
        <v>186</v>
      </c>
      <c r="C5589">
        <v>7488</v>
      </c>
    </row>
    <row r="5590" spans="1:3" x14ac:dyDescent="0.3">
      <c r="A5590" t="s">
        <v>20</v>
      </c>
      <c r="B5590">
        <v>151</v>
      </c>
      <c r="C5590">
        <v>7488</v>
      </c>
    </row>
    <row r="5591" spans="1:3" x14ac:dyDescent="0.3">
      <c r="A5591" t="s">
        <v>21</v>
      </c>
      <c r="B5591">
        <v>38</v>
      </c>
      <c r="C5591">
        <v>7488</v>
      </c>
    </row>
    <row r="5592" spans="1:3" x14ac:dyDescent="0.3">
      <c r="A5592" t="s">
        <v>22</v>
      </c>
      <c r="B5592">
        <v>15</v>
      </c>
      <c r="C5592">
        <v>7488</v>
      </c>
    </row>
    <row r="5593" spans="1:3" x14ac:dyDescent="0.3">
      <c r="A5593" t="s">
        <v>25</v>
      </c>
      <c r="B5593" t="s">
        <v>121</v>
      </c>
      <c r="C5593">
        <v>7488</v>
      </c>
    </row>
    <row r="5594" spans="1:3" x14ac:dyDescent="0.3">
      <c r="A5594" t="s">
        <v>7</v>
      </c>
      <c r="B5594" t="s">
        <v>50</v>
      </c>
      <c r="C5594">
        <v>2223</v>
      </c>
    </row>
    <row r="5595" spans="1:3" x14ac:dyDescent="0.3">
      <c r="A5595" t="s">
        <v>17</v>
      </c>
      <c r="B5595">
        <v>1215</v>
      </c>
      <c r="C5595">
        <v>2223</v>
      </c>
    </row>
    <row r="5596" spans="1:3" x14ac:dyDescent="0.3">
      <c r="A5596" t="s">
        <v>18</v>
      </c>
      <c r="B5596">
        <v>33</v>
      </c>
      <c r="C5596">
        <v>2223</v>
      </c>
    </row>
    <row r="5597" spans="1:3" x14ac:dyDescent="0.3">
      <c r="A5597" t="s">
        <v>19</v>
      </c>
      <c r="B5597">
        <v>249</v>
      </c>
      <c r="C5597">
        <v>2223</v>
      </c>
    </row>
    <row r="5598" spans="1:3" x14ac:dyDescent="0.3">
      <c r="A5598" t="s">
        <v>20</v>
      </c>
      <c r="B5598">
        <v>64</v>
      </c>
      <c r="C5598">
        <v>2223</v>
      </c>
    </row>
    <row r="5599" spans="1:3" x14ac:dyDescent="0.3">
      <c r="A5599" t="s">
        <v>21</v>
      </c>
      <c r="B5599">
        <v>116</v>
      </c>
      <c r="C5599">
        <v>2223</v>
      </c>
    </row>
    <row r="5600" spans="1:3" x14ac:dyDescent="0.3">
      <c r="A5600" t="s">
        <v>22</v>
      </c>
      <c r="B5600">
        <v>149</v>
      </c>
      <c r="C5600">
        <v>2223</v>
      </c>
    </row>
    <row r="5601" spans="1:3" x14ac:dyDescent="0.3">
      <c r="A5601" t="s">
        <v>25</v>
      </c>
      <c r="B5601" t="s">
        <v>123</v>
      </c>
      <c r="C5601">
        <v>2223</v>
      </c>
    </row>
    <row r="5602" spans="1:3" x14ac:dyDescent="0.3">
      <c r="A5602" t="s">
        <v>7</v>
      </c>
      <c r="B5602" t="s">
        <v>50</v>
      </c>
      <c r="C5602">
        <v>1665</v>
      </c>
    </row>
    <row r="5603" spans="1:3" x14ac:dyDescent="0.3">
      <c r="A5603" t="s">
        <v>17</v>
      </c>
      <c r="B5603">
        <v>1459</v>
      </c>
      <c r="C5603">
        <v>1665</v>
      </c>
    </row>
    <row r="5604" spans="1:3" x14ac:dyDescent="0.3">
      <c r="A5604" t="s">
        <v>18</v>
      </c>
      <c r="B5604">
        <v>0</v>
      </c>
      <c r="C5604">
        <v>1665</v>
      </c>
    </row>
    <row r="5605" spans="1:3" x14ac:dyDescent="0.3">
      <c r="A5605" t="s">
        <v>19</v>
      </c>
      <c r="B5605">
        <v>61</v>
      </c>
      <c r="C5605">
        <v>1665</v>
      </c>
    </row>
    <row r="5606" spans="1:3" x14ac:dyDescent="0.3">
      <c r="A5606" t="s">
        <v>20</v>
      </c>
      <c r="B5606">
        <v>0</v>
      </c>
      <c r="C5606">
        <v>1665</v>
      </c>
    </row>
    <row r="5607" spans="1:3" x14ac:dyDescent="0.3">
      <c r="A5607" t="s">
        <v>21</v>
      </c>
      <c r="B5607">
        <v>15</v>
      </c>
      <c r="C5607">
        <v>1665</v>
      </c>
    </row>
    <row r="5608" spans="1:3" x14ac:dyDescent="0.3">
      <c r="A5608" t="s">
        <v>22</v>
      </c>
      <c r="B5608">
        <v>215</v>
      </c>
      <c r="C5608">
        <v>1665</v>
      </c>
    </row>
    <row r="5609" spans="1:3" x14ac:dyDescent="0.3">
      <c r="A5609" t="s">
        <v>25</v>
      </c>
      <c r="B5609" t="s">
        <v>122</v>
      </c>
      <c r="C5609">
        <v>1665</v>
      </c>
    </row>
    <row r="5610" spans="1:3" x14ac:dyDescent="0.3">
      <c r="A5610" t="s">
        <v>7</v>
      </c>
      <c r="B5610" t="s">
        <v>50</v>
      </c>
      <c r="C5610">
        <v>5682</v>
      </c>
    </row>
    <row r="5611" spans="1:3" x14ac:dyDescent="0.3">
      <c r="A5611" t="s">
        <v>17</v>
      </c>
      <c r="B5611">
        <v>948</v>
      </c>
      <c r="C5611">
        <v>5682</v>
      </c>
    </row>
    <row r="5612" spans="1:3" x14ac:dyDescent="0.3">
      <c r="A5612" t="s">
        <v>18</v>
      </c>
      <c r="B5612">
        <v>10</v>
      </c>
      <c r="C5612">
        <v>5682</v>
      </c>
    </row>
    <row r="5613" spans="1:3" x14ac:dyDescent="0.3">
      <c r="A5613" t="s">
        <v>19</v>
      </c>
      <c r="B5613">
        <v>86</v>
      </c>
      <c r="C5613">
        <v>5682</v>
      </c>
    </row>
    <row r="5614" spans="1:3" x14ac:dyDescent="0.3">
      <c r="A5614" t="s">
        <v>20</v>
      </c>
      <c r="B5614">
        <v>13</v>
      </c>
      <c r="C5614">
        <v>5682</v>
      </c>
    </row>
    <row r="5615" spans="1:3" x14ac:dyDescent="0.3">
      <c r="A5615" t="s">
        <v>21</v>
      </c>
      <c r="B5615">
        <v>21</v>
      </c>
      <c r="C5615">
        <v>5682</v>
      </c>
    </row>
    <row r="5616" spans="1:3" x14ac:dyDescent="0.3">
      <c r="A5616" t="s">
        <v>22</v>
      </c>
      <c r="B5616">
        <v>21</v>
      </c>
      <c r="C5616">
        <v>5682</v>
      </c>
    </row>
    <row r="5617" spans="1:3" x14ac:dyDescent="0.3">
      <c r="A5617" t="s">
        <v>25</v>
      </c>
      <c r="B5617" t="s">
        <v>121</v>
      </c>
      <c r="C5617">
        <v>5682</v>
      </c>
    </row>
    <row r="5618" spans="1:3" x14ac:dyDescent="0.3">
      <c r="A5618" t="s">
        <v>7</v>
      </c>
      <c r="B5618" t="s">
        <v>120</v>
      </c>
      <c r="C5618">
        <v>4440</v>
      </c>
    </row>
    <row r="5619" spans="1:3" x14ac:dyDescent="0.3">
      <c r="A5619" t="s">
        <v>17</v>
      </c>
      <c r="B5619">
        <v>509</v>
      </c>
      <c r="C5619">
        <v>4440</v>
      </c>
    </row>
    <row r="5620" spans="1:3" x14ac:dyDescent="0.3">
      <c r="A5620" t="s">
        <v>18</v>
      </c>
      <c r="B5620">
        <v>0</v>
      </c>
      <c r="C5620">
        <v>4440</v>
      </c>
    </row>
    <row r="5621" spans="1:3" x14ac:dyDescent="0.3">
      <c r="A5621" t="s">
        <v>19</v>
      </c>
      <c r="B5621">
        <v>27</v>
      </c>
      <c r="C5621">
        <v>4440</v>
      </c>
    </row>
    <row r="5622" spans="1:3" x14ac:dyDescent="0.3">
      <c r="A5622" t="s">
        <v>20</v>
      </c>
      <c r="B5622">
        <v>0</v>
      </c>
      <c r="C5622">
        <v>4440</v>
      </c>
    </row>
    <row r="5623" spans="1:3" x14ac:dyDescent="0.3">
      <c r="A5623" t="s">
        <v>21</v>
      </c>
      <c r="B5623">
        <v>0</v>
      </c>
      <c r="C5623">
        <v>4440</v>
      </c>
    </row>
    <row r="5624" spans="1:3" x14ac:dyDescent="0.3">
      <c r="A5624" t="s">
        <v>22</v>
      </c>
      <c r="B5624">
        <v>10</v>
      </c>
      <c r="C5624">
        <v>4440</v>
      </c>
    </row>
    <row r="5625" spans="1:3" x14ac:dyDescent="0.3">
      <c r="A5625" t="s">
        <v>25</v>
      </c>
      <c r="B5625" t="s">
        <v>123</v>
      </c>
      <c r="C5625">
        <v>4440</v>
      </c>
    </row>
    <row r="5626" spans="1:3" x14ac:dyDescent="0.3">
      <c r="A5626" t="s">
        <v>7</v>
      </c>
      <c r="B5626" t="s">
        <v>120</v>
      </c>
      <c r="C5626">
        <v>5519</v>
      </c>
    </row>
    <row r="5627" spans="1:3" x14ac:dyDescent="0.3">
      <c r="A5627" t="s">
        <v>17</v>
      </c>
      <c r="B5627">
        <v>316</v>
      </c>
      <c r="C5627">
        <v>5519</v>
      </c>
    </row>
    <row r="5628" spans="1:3" x14ac:dyDescent="0.3">
      <c r="A5628" t="s">
        <v>18</v>
      </c>
      <c r="B5628">
        <v>58</v>
      </c>
      <c r="C5628">
        <v>5519</v>
      </c>
    </row>
    <row r="5629" spans="1:3" x14ac:dyDescent="0.3">
      <c r="A5629" t="s">
        <v>19</v>
      </c>
      <c r="B5629">
        <v>161</v>
      </c>
      <c r="C5629">
        <v>5519</v>
      </c>
    </row>
    <row r="5630" spans="1:3" x14ac:dyDescent="0.3">
      <c r="A5630" t="s">
        <v>20</v>
      </c>
      <c r="B5630">
        <v>76</v>
      </c>
      <c r="C5630">
        <v>5519</v>
      </c>
    </row>
    <row r="5631" spans="1:3" x14ac:dyDescent="0.3">
      <c r="A5631" t="s">
        <v>21</v>
      </c>
      <c r="B5631">
        <v>51</v>
      </c>
      <c r="C5631">
        <v>5519</v>
      </c>
    </row>
    <row r="5632" spans="1:3" x14ac:dyDescent="0.3">
      <c r="A5632" t="s">
        <v>22</v>
      </c>
      <c r="B5632">
        <v>135</v>
      </c>
      <c r="C5632">
        <v>5519</v>
      </c>
    </row>
    <row r="5633" spans="1:3" x14ac:dyDescent="0.3">
      <c r="A5633" t="s">
        <v>25</v>
      </c>
      <c r="B5633" t="s">
        <v>121</v>
      </c>
      <c r="C5633">
        <v>5519</v>
      </c>
    </row>
    <row r="5634" spans="1:3" x14ac:dyDescent="0.3">
      <c r="A5634" t="s">
        <v>7</v>
      </c>
      <c r="B5634" t="s">
        <v>120</v>
      </c>
      <c r="C5634">
        <v>5529</v>
      </c>
    </row>
    <row r="5635" spans="1:3" x14ac:dyDescent="0.3">
      <c r="A5635" t="s">
        <v>17</v>
      </c>
      <c r="B5635">
        <v>406</v>
      </c>
      <c r="C5635">
        <v>5529</v>
      </c>
    </row>
    <row r="5636" spans="1:3" x14ac:dyDescent="0.3">
      <c r="A5636" t="s">
        <v>18</v>
      </c>
      <c r="B5636">
        <v>0</v>
      </c>
      <c r="C5636">
        <v>5529</v>
      </c>
    </row>
    <row r="5637" spans="1:3" x14ac:dyDescent="0.3">
      <c r="A5637" t="s">
        <v>19</v>
      </c>
      <c r="B5637">
        <v>30</v>
      </c>
      <c r="C5637">
        <v>5529</v>
      </c>
    </row>
    <row r="5638" spans="1:3" x14ac:dyDescent="0.3">
      <c r="A5638" t="s">
        <v>20</v>
      </c>
      <c r="B5638">
        <v>0</v>
      </c>
      <c r="C5638">
        <v>5529</v>
      </c>
    </row>
    <row r="5639" spans="1:3" x14ac:dyDescent="0.3">
      <c r="A5639" t="s">
        <v>21</v>
      </c>
      <c r="B5639">
        <v>0</v>
      </c>
      <c r="C5639">
        <v>5529</v>
      </c>
    </row>
    <row r="5640" spans="1:3" x14ac:dyDescent="0.3">
      <c r="A5640" t="s">
        <v>22</v>
      </c>
      <c r="B5640">
        <v>8</v>
      </c>
      <c r="C5640">
        <v>5529</v>
      </c>
    </row>
    <row r="5641" spans="1:3" x14ac:dyDescent="0.3">
      <c r="A5641" t="s">
        <v>25</v>
      </c>
      <c r="B5641" t="s">
        <v>123</v>
      </c>
      <c r="C5641">
        <v>5529</v>
      </c>
    </row>
    <row r="5642" spans="1:3" x14ac:dyDescent="0.3">
      <c r="A5642" t="s">
        <v>7</v>
      </c>
      <c r="B5642" t="s">
        <v>120</v>
      </c>
      <c r="C5642">
        <v>4001</v>
      </c>
    </row>
    <row r="5643" spans="1:3" x14ac:dyDescent="0.3">
      <c r="A5643" t="s">
        <v>17</v>
      </c>
      <c r="B5643">
        <v>406</v>
      </c>
      <c r="C5643">
        <v>4001</v>
      </c>
    </row>
    <row r="5644" spans="1:3" x14ac:dyDescent="0.3">
      <c r="A5644" t="s">
        <v>18</v>
      </c>
      <c r="B5644">
        <v>0</v>
      </c>
      <c r="C5644">
        <v>4001</v>
      </c>
    </row>
    <row r="5645" spans="1:3" x14ac:dyDescent="0.3">
      <c r="A5645" t="s">
        <v>19</v>
      </c>
      <c r="B5645">
        <v>30</v>
      </c>
      <c r="C5645">
        <v>4001</v>
      </c>
    </row>
    <row r="5646" spans="1:3" x14ac:dyDescent="0.3">
      <c r="A5646" t="s">
        <v>20</v>
      </c>
      <c r="B5646">
        <v>0</v>
      </c>
      <c r="C5646">
        <v>4001</v>
      </c>
    </row>
    <row r="5647" spans="1:3" x14ac:dyDescent="0.3">
      <c r="A5647" t="s">
        <v>21</v>
      </c>
      <c r="B5647">
        <v>0</v>
      </c>
      <c r="C5647">
        <v>4001</v>
      </c>
    </row>
    <row r="5648" spans="1:3" x14ac:dyDescent="0.3">
      <c r="A5648" t="s">
        <v>22</v>
      </c>
      <c r="B5648">
        <v>8</v>
      </c>
      <c r="C5648">
        <v>4001</v>
      </c>
    </row>
    <row r="5649" spans="1:3" x14ac:dyDescent="0.3">
      <c r="A5649" t="s">
        <v>25</v>
      </c>
      <c r="B5649" t="s">
        <v>123</v>
      </c>
      <c r="C5649">
        <v>4001</v>
      </c>
    </row>
    <row r="5650" spans="1:3" x14ac:dyDescent="0.3">
      <c r="A5650" t="s">
        <v>7</v>
      </c>
      <c r="B5650" t="s">
        <v>50</v>
      </c>
      <c r="C5650">
        <v>4756</v>
      </c>
    </row>
    <row r="5651" spans="1:3" x14ac:dyDescent="0.3">
      <c r="A5651" t="s">
        <v>17</v>
      </c>
      <c r="B5651">
        <v>176</v>
      </c>
      <c r="C5651">
        <v>4756</v>
      </c>
    </row>
    <row r="5652" spans="1:3" x14ac:dyDescent="0.3">
      <c r="A5652" t="s">
        <v>18</v>
      </c>
      <c r="B5652">
        <v>29</v>
      </c>
      <c r="C5652">
        <v>4756</v>
      </c>
    </row>
    <row r="5653" spans="1:3" x14ac:dyDescent="0.3">
      <c r="A5653" t="s">
        <v>19</v>
      </c>
      <c r="B5653">
        <v>818</v>
      </c>
      <c r="C5653">
        <v>4756</v>
      </c>
    </row>
    <row r="5654" spans="1:3" x14ac:dyDescent="0.3">
      <c r="A5654" t="s">
        <v>20</v>
      </c>
      <c r="B5654">
        <v>0</v>
      </c>
      <c r="C5654">
        <v>4756</v>
      </c>
    </row>
    <row r="5655" spans="1:3" x14ac:dyDescent="0.3">
      <c r="A5655" t="s">
        <v>21</v>
      </c>
      <c r="B5655">
        <v>33</v>
      </c>
      <c r="C5655">
        <v>4756</v>
      </c>
    </row>
    <row r="5656" spans="1:3" x14ac:dyDescent="0.3">
      <c r="A5656" t="s">
        <v>22</v>
      </c>
      <c r="B5656">
        <v>112</v>
      </c>
      <c r="C5656">
        <v>4756</v>
      </c>
    </row>
    <row r="5657" spans="1:3" x14ac:dyDescent="0.3">
      <c r="A5657" t="s">
        <v>25</v>
      </c>
      <c r="B5657" t="s">
        <v>123</v>
      </c>
      <c r="C5657">
        <v>4756</v>
      </c>
    </row>
    <row r="5658" spans="1:3" x14ac:dyDescent="0.3">
      <c r="A5658" t="s">
        <v>7</v>
      </c>
      <c r="B5658" t="s">
        <v>50</v>
      </c>
      <c r="C5658">
        <v>7476</v>
      </c>
    </row>
    <row r="5659" spans="1:3" x14ac:dyDescent="0.3">
      <c r="A5659" t="s">
        <v>17</v>
      </c>
      <c r="B5659">
        <v>928</v>
      </c>
      <c r="C5659">
        <v>7476</v>
      </c>
    </row>
    <row r="5660" spans="1:3" x14ac:dyDescent="0.3">
      <c r="A5660" t="s">
        <v>18</v>
      </c>
      <c r="B5660">
        <v>63</v>
      </c>
      <c r="C5660">
        <v>7476</v>
      </c>
    </row>
    <row r="5661" spans="1:3" x14ac:dyDescent="0.3">
      <c r="A5661" t="s">
        <v>19</v>
      </c>
      <c r="B5661">
        <v>254</v>
      </c>
      <c r="C5661">
        <v>7476</v>
      </c>
    </row>
    <row r="5662" spans="1:3" x14ac:dyDescent="0.3">
      <c r="A5662" t="s">
        <v>20</v>
      </c>
      <c r="B5662">
        <v>0</v>
      </c>
      <c r="C5662">
        <v>7476</v>
      </c>
    </row>
    <row r="5663" spans="1:3" x14ac:dyDescent="0.3">
      <c r="A5663" t="s">
        <v>21</v>
      </c>
      <c r="B5663">
        <v>12</v>
      </c>
      <c r="C5663">
        <v>7476</v>
      </c>
    </row>
    <row r="5664" spans="1:3" x14ac:dyDescent="0.3">
      <c r="A5664" t="s">
        <v>22</v>
      </c>
      <c r="B5664">
        <v>12</v>
      </c>
      <c r="C5664">
        <v>7476</v>
      </c>
    </row>
    <row r="5665" spans="1:3" x14ac:dyDescent="0.3">
      <c r="A5665" t="s">
        <v>25</v>
      </c>
      <c r="B5665" t="s">
        <v>121</v>
      </c>
      <c r="C5665">
        <v>7476</v>
      </c>
    </row>
    <row r="5666" spans="1:3" x14ac:dyDescent="0.3">
      <c r="A5666" t="s">
        <v>7</v>
      </c>
      <c r="B5666" t="s">
        <v>120</v>
      </c>
      <c r="C5666">
        <v>9166</v>
      </c>
    </row>
    <row r="5667" spans="1:3" x14ac:dyDescent="0.3">
      <c r="A5667" t="s">
        <v>17</v>
      </c>
      <c r="B5667">
        <v>387</v>
      </c>
      <c r="C5667">
        <v>9166</v>
      </c>
    </row>
    <row r="5668" spans="1:3" x14ac:dyDescent="0.3">
      <c r="A5668" t="s">
        <v>18</v>
      </c>
      <c r="B5668">
        <v>84</v>
      </c>
      <c r="C5668">
        <v>9166</v>
      </c>
    </row>
    <row r="5669" spans="1:3" x14ac:dyDescent="0.3">
      <c r="A5669" t="s">
        <v>19</v>
      </c>
      <c r="B5669">
        <v>141</v>
      </c>
      <c r="C5669">
        <v>9166</v>
      </c>
    </row>
    <row r="5670" spans="1:3" x14ac:dyDescent="0.3">
      <c r="A5670" t="s">
        <v>20</v>
      </c>
      <c r="B5670">
        <v>73</v>
      </c>
      <c r="C5670">
        <v>9166</v>
      </c>
    </row>
    <row r="5671" spans="1:3" x14ac:dyDescent="0.3">
      <c r="A5671" t="s">
        <v>21</v>
      </c>
      <c r="B5671">
        <v>35</v>
      </c>
      <c r="C5671">
        <v>9166</v>
      </c>
    </row>
    <row r="5672" spans="1:3" x14ac:dyDescent="0.3">
      <c r="A5672" t="s">
        <v>22</v>
      </c>
      <c r="B5672">
        <v>162</v>
      </c>
      <c r="C5672">
        <v>9166</v>
      </c>
    </row>
    <row r="5673" spans="1:3" x14ac:dyDescent="0.3">
      <c r="A5673" t="s">
        <v>25</v>
      </c>
      <c r="B5673" t="s">
        <v>121</v>
      </c>
      <c r="C5673">
        <v>9166</v>
      </c>
    </row>
    <row r="5674" spans="1:3" x14ac:dyDescent="0.3">
      <c r="A5674" t="s">
        <v>7</v>
      </c>
      <c r="B5674" t="s">
        <v>120</v>
      </c>
      <c r="C5674">
        <v>8091</v>
      </c>
    </row>
    <row r="5675" spans="1:3" x14ac:dyDescent="0.3">
      <c r="A5675" t="s">
        <v>17</v>
      </c>
      <c r="B5675">
        <v>423</v>
      </c>
      <c r="C5675">
        <v>8091</v>
      </c>
    </row>
    <row r="5676" spans="1:3" x14ac:dyDescent="0.3">
      <c r="A5676" t="s">
        <v>18</v>
      </c>
      <c r="B5676">
        <v>184</v>
      </c>
      <c r="C5676">
        <v>8091</v>
      </c>
    </row>
    <row r="5677" spans="1:3" x14ac:dyDescent="0.3">
      <c r="A5677" t="s">
        <v>19</v>
      </c>
      <c r="B5677">
        <v>368</v>
      </c>
      <c r="C5677">
        <v>8091</v>
      </c>
    </row>
    <row r="5678" spans="1:3" x14ac:dyDescent="0.3">
      <c r="A5678" t="s">
        <v>20</v>
      </c>
      <c r="B5678">
        <v>13</v>
      </c>
      <c r="C5678">
        <v>8091</v>
      </c>
    </row>
    <row r="5679" spans="1:3" x14ac:dyDescent="0.3">
      <c r="A5679" t="s">
        <v>21</v>
      </c>
      <c r="B5679">
        <v>97</v>
      </c>
      <c r="C5679">
        <v>8091</v>
      </c>
    </row>
    <row r="5680" spans="1:3" x14ac:dyDescent="0.3">
      <c r="A5680" t="s">
        <v>22</v>
      </c>
      <c r="B5680">
        <v>21</v>
      </c>
      <c r="C5680">
        <v>8091</v>
      </c>
    </row>
    <row r="5681" spans="1:3" x14ac:dyDescent="0.3">
      <c r="A5681" t="s">
        <v>25</v>
      </c>
      <c r="B5681" t="s">
        <v>121</v>
      </c>
      <c r="C5681">
        <v>8091</v>
      </c>
    </row>
    <row r="5682" spans="1:3" x14ac:dyDescent="0.3">
      <c r="A5682" t="s">
        <v>7</v>
      </c>
      <c r="B5682" t="s">
        <v>120</v>
      </c>
      <c r="C5682">
        <v>4405</v>
      </c>
    </row>
    <row r="5683" spans="1:3" x14ac:dyDescent="0.3">
      <c r="A5683" t="s">
        <v>17</v>
      </c>
      <c r="B5683">
        <v>622</v>
      </c>
      <c r="C5683">
        <v>4405</v>
      </c>
    </row>
    <row r="5684" spans="1:3" x14ac:dyDescent="0.3">
      <c r="A5684" t="s">
        <v>18</v>
      </c>
      <c r="B5684">
        <v>7</v>
      </c>
      <c r="C5684">
        <v>4405</v>
      </c>
    </row>
    <row r="5685" spans="1:3" x14ac:dyDescent="0.3">
      <c r="A5685" t="s">
        <v>19</v>
      </c>
      <c r="B5685">
        <v>115</v>
      </c>
      <c r="C5685">
        <v>4405</v>
      </c>
    </row>
    <row r="5686" spans="1:3" x14ac:dyDescent="0.3">
      <c r="A5686" t="s">
        <v>20</v>
      </c>
      <c r="B5686">
        <v>30</v>
      </c>
      <c r="C5686">
        <v>4405</v>
      </c>
    </row>
    <row r="5687" spans="1:3" x14ac:dyDescent="0.3">
      <c r="A5687" t="s">
        <v>21</v>
      </c>
      <c r="B5687">
        <v>0</v>
      </c>
      <c r="C5687">
        <v>4405</v>
      </c>
    </row>
    <row r="5688" spans="1:3" x14ac:dyDescent="0.3">
      <c r="A5688" t="s">
        <v>22</v>
      </c>
      <c r="B5688">
        <v>15</v>
      </c>
      <c r="C5688">
        <v>4405</v>
      </c>
    </row>
    <row r="5689" spans="1:3" x14ac:dyDescent="0.3">
      <c r="A5689" t="s">
        <v>25</v>
      </c>
      <c r="B5689" t="s">
        <v>121</v>
      </c>
      <c r="C5689">
        <v>4405</v>
      </c>
    </row>
    <row r="5690" spans="1:3" x14ac:dyDescent="0.3">
      <c r="A5690" t="s">
        <v>7</v>
      </c>
      <c r="B5690" t="s">
        <v>50</v>
      </c>
      <c r="C5690">
        <v>7079</v>
      </c>
    </row>
    <row r="5691" spans="1:3" x14ac:dyDescent="0.3">
      <c r="A5691" t="s">
        <v>17</v>
      </c>
      <c r="B5691">
        <v>897</v>
      </c>
      <c r="C5691">
        <v>7079</v>
      </c>
    </row>
    <row r="5692" spans="1:3" x14ac:dyDescent="0.3">
      <c r="A5692" t="s">
        <v>18</v>
      </c>
      <c r="B5692">
        <v>23</v>
      </c>
      <c r="C5692">
        <v>7079</v>
      </c>
    </row>
    <row r="5693" spans="1:3" x14ac:dyDescent="0.3">
      <c r="A5693" t="s">
        <v>19</v>
      </c>
      <c r="B5693">
        <v>207</v>
      </c>
      <c r="C5693">
        <v>7079</v>
      </c>
    </row>
    <row r="5694" spans="1:3" x14ac:dyDescent="0.3">
      <c r="A5694" t="s">
        <v>20</v>
      </c>
      <c r="B5694">
        <v>15</v>
      </c>
      <c r="C5694">
        <v>7079</v>
      </c>
    </row>
    <row r="5695" spans="1:3" x14ac:dyDescent="0.3">
      <c r="A5695" t="s">
        <v>21</v>
      </c>
      <c r="B5695">
        <v>11</v>
      </c>
      <c r="C5695">
        <v>7079</v>
      </c>
    </row>
    <row r="5696" spans="1:3" x14ac:dyDescent="0.3">
      <c r="A5696" t="s">
        <v>22</v>
      </c>
      <c r="B5696">
        <v>92</v>
      </c>
      <c r="C5696">
        <v>7079</v>
      </c>
    </row>
    <row r="5697" spans="1:3" x14ac:dyDescent="0.3">
      <c r="A5697" t="s">
        <v>25</v>
      </c>
      <c r="B5697" t="s">
        <v>123</v>
      </c>
      <c r="C5697">
        <v>7079</v>
      </c>
    </row>
    <row r="5698" spans="1:3" x14ac:dyDescent="0.3">
      <c r="A5698" t="s">
        <v>7</v>
      </c>
      <c r="B5698" t="s">
        <v>120</v>
      </c>
      <c r="C5698">
        <v>3870</v>
      </c>
    </row>
    <row r="5699" spans="1:3" x14ac:dyDescent="0.3">
      <c r="A5699" t="s">
        <v>17</v>
      </c>
      <c r="B5699">
        <v>359</v>
      </c>
      <c r="C5699">
        <v>3870</v>
      </c>
    </row>
    <row r="5700" spans="1:3" x14ac:dyDescent="0.3">
      <c r="A5700" t="s">
        <v>18</v>
      </c>
      <c r="B5700">
        <v>35</v>
      </c>
      <c r="C5700">
        <v>3870</v>
      </c>
    </row>
    <row r="5701" spans="1:3" x14ac:dyDescent="0.3">
      <c r="A5701" t="s">
        <v>19</v>
      </c>
      <c r="B5701">
        <v>314</v>
      </c>
      <c r="C5701">
        <v>3870</v>
      </c>
    </row>
    <row r="5702" spans="1:3" x14ac:dyDescent="0.3">
      <c r="A5702" t="s">
        <v>20</v>
      </c>
      <c r="B5702">
        <v>93</v>
      </c>
      <c r="C5702">
        <v>3870</v>
      </c>
    </row>
    <row r="5703" spans="1:3" x14ac:dyDescent="0.3">
      <c r="A5703" t="s">
        <v>21</v>
      </c>
      <c r="B5703">
        <v>116</v>
      </c>
      <c r="C5703">
        <v>3870</v>
      </c>
    </row>
    <row r="5704" spans="1:3" x14ac:dyDescent="0.3">
      <c r="A5704" t="s">
        <v>22</v>
      </c>
      <c r="B5704">
        <v>89</v>
      </c>
      <c r="C5704">
        <v>3870</v>
      </c>
    </row>
    <row r="5705" spans="1:3" x14ac:dyDescent="0.3">
      <c r="A5705" t="s">
        <v>25</v>
      </c>
      <c r="B5705" t="s">
        <v>123</v>
      </c>
      <c r="C5705">
        <v>3870</v>
      </c>
    </row>
    <row r="5706" spans="1:3" x14ac:dyDescent="0.3">
      <c r="A5706" t="s">
        <v>7</v>
      </c>
      <c r="B5706" t="s">
        <v>50</v>
      </c>
      <c r="C5706">
        <v>4391</v>
      </c>
    </row>
    <row r="5707" spans="1:3" x14ac:dyDescent="0.3">
      <c r="A5707" t="s">
        <v>17</v>
      </c>
      <c r="B5707">
        <v>635</v>
      </c>
      <c r="C5707">
        <v>4391</v>
      </c>
    </row>
    <row r="5708" spans="1:3" x14ac:dyDescent="0.3">
      <c r="A5708" t="s">
        <v>18</v>
      </c>
      <c r="B5708">
        <v>15</v>
      </c>
      <c r="C5708">
        <v>4391</v>
      </c>
    </row>
    <row r="5709" spans="1:3" x14ac:dyDescent="0.3">
      <c r="A5709" t="s">
        <v>19</v>
      </c>
      <c r="B5709">
        <v>100</v>
      </c>
      <c r="C5709">
        <v>4391</v>
      </c>
    </row>
    <row r="5710" spans="1:3" x14ac:dyDescent="0.3">
      <c r="A5710" t="s">
        <v>20</v>
      </c>
      <c r="B5710">
        <v>20</v>
      </c>
      <c r="C5710">
        <v>4391</v>
      </c>
    </row>
    <row r="5711" spans="1:3" x14ac:dyDescent="0.3">
      <c r="A5711" t="s">
        <v>21</v>
      </c>
      <c r="B5711">
        <v>7</v>
      </c>
      <c r="C5711">
        <v>4391</v>
      </c>
    </row>
    <row r="5712" spans="1:3" x14ac:dyDescent="0.3">
      <c r="A5712" t="s">
        <v>22</v>
      </c>
      <c r="B5712">
        <v>131</v>
      </c>
      <c r="C5712">
        <v>4391</v>
      </c>
    </row>
    <row r="5713" spans="1:3" x14ac:dyDescent="0.3">
      <c r="A5713" t="s">
        <v>25</v>
      </c>
      <c r="B5713" t="s">
        <v>123</v>
      </c>
      <c r="C5713">
        <v>4391</v>
      </c>
    </row>
    <row r="5714" spans="1:3" x14ac:dyDescent="0.3">
      <c r="A5714" t="s">
        <v>7</v>
      </c>
      <c r="B5714" t="s">
        <v>50</v>
      </c>
      <c r="C5714">
        <v>6283</v>
      </c>
    </row>
    <row r="5715" spans="1:3" x14ac:dyDescent="0.3">
      <c r="A5715" t="s">
        <v>17</v>
      </c>
      <c r="B5715">
        <v>635</v>
      </c>
      <c r="C5715">
        <v>6283</v>
      </c>
    </row>
    <row r="5716" spans="1:3" x14ac:dyDescent="0.3">
      <c r="A5716" t="s">
        <v>18</v>
      </c>
      <c r="B5716">
        <v>15</v>
      </c>
      <c r="C5716">
        <v>6283</v>
      </c>
    </row>
    <row r="5717" spans="1:3" x14ac:dyDescent="0.3">
      <c r="A5717" t="s">
        <v>19</v>
      </c>
      <c r="B5717">
        <v>100</v>
      </c>
      <c r="C5717">
        <v>6283</v>
      </c>
    </row>
    <row r="5718" spans="1:3" x14ac:dyDescent="0.3">
      <c r="A5718" t="s">
        <v>20</v>
      </c>
      <c r="B5718">
        <v>20</v>
      </c>
      <c r="C5718">
        <v>6283</v>
      </c>
    </row>
    <row r="5719" spans="1:3" x14ac:dyDescent="0.3">
      <c r="A5719" t="s">
        <v>21</v>
      </c>
      <c r="B5719">
        <v>7</v>
      </c>
      <c r="C5719">
        <v>6283</v>
      </c>
    </row>
    <row r="5720" spans="1:3" x14ac:dyDescent="0.3">
      <c r="A5720" t="s">
        <v>22</v>
      </c>
      <c r="B5720">
        <v>131</v>
      </c>
      <c r="C5720">
        <v>6283</v>
      </c>
    </row>
    <row r="5721" spans="1:3" x14ac:dyDescent="0.3">
      <c r="A5721" t="s">
        <v>25</v>
      </c>
      <c r="B5721" t="s">
        <v>123</v>
      </c>
      <c r="C5721">
        <v>6283</v>
      </c>
    </row>
    <row r="5722" spans="1:3" x14ac:dyDescent="0.3">
      <c r="A5722" t="s">
        <v>7</v>
      </c>
      <c r="B5722" t="s">
        <v>50</v>
      </c>
      <c r="C5722">
        <v>3421</v>
      </c>
    </row>
    <row r="5723" spans="1:3" x14ac:dyDescent="0.3">
      <c r="A5723" t="s">
        <v>17</v>
      </c>
      <c r="B5723">
        <v>635</v>
      </c>
      <c r="C5723">
        <v>3421</v>
      </c>
    </row>
    <row r="5724" spans="1:3" x14ac:dyDescent="0.3">
      <c r="A5724" t="s">
        <v>18</v>
      </c>
      <c r="B5724">
        <v>15</v>
      </c>
      <c r="C5724">
        <v>3421</v>
      </c>
    </row>
    <row r="5725" spans="1:3" x14ac:dyDescent="0.3">
      <c r="A5725" t="s">
        <v>19</v>
      </c>
      <c r="B5725">
        <v>100</v>
      </c>
      <c r="C5725">
        <v>3421</v>
      </c>
    </row>
    <row r="5726" spans="1:3" x14ac:dyDescent="0.3">
      <c r="A5726" t="s">
        <v>20</v>
      </c>
      <c r="B5726">
        <v>20</v>
      </c>
      <c r="C5726">
        <v>3421</v>
      </c>
    </row>
    <row r="5727" spans="1:3" x14ac:dyDescent="0.3">
      <c r="A5727" t="s">
        <v>21</v>
      </c>
      <c r="B5727">
        <v>7</v>
      </c>
      <c r="C5727">
        <v>3421</v>
      </c>
    </row>
    <row r="5728" spans="1:3" x14ac:dyDescent="0.3">
      <c r="A5728" t="s">
        <v>22</v>
      </c>
      <c r="B5728">
        <v>131</v>
      </c>
      <c r="C5728">
        <v>3421</v>
      </c>
    </row>
    <row r="5729" spans="1:3" x14ac:dyDescent="0.3">
      <c r="A5729" t="s">
        <v>25</v>
      </c>
      <c r="B5729" t="s">
        <v>123</v>
      </c>
      <c r="C5729">
        <v>3421</v>
      </c>
    </row>
    <row r="5730" spans="1:3" x14ac:dyDescent="0.3">
      <c r="A5730" t="s">
        <v>7</v>
      </c>
      <c r="B5730" t="s">
        <v>50</v>
      </c>
      <c r="C5730">
        <v>1245</v>
      </c>
    </row>
    <row r="5731" spans="1:3" x14ac:dyDescent="0.3">
      <c r="A5731" t="s">
        <v>17</v>
      </c>
      <c r="B5731">
        <v>977</v>
      </c>
      <c r="C5731">
        <v>1245</v>
      </c>
    </row>
    <row r="5732" spans="1:3" x14ac:dyDescent="0.3">
      <c r="A5732" t="s">
        <v>18</v>
      </c>
      <c r="B5732">
        <v>12</v>
      </c>
      <c r="C5732">
        <v>1245</v>
      </c>
    </row>
    <row r="5733" spans="1:3" x14ac:dyDescent="0.3">
      <c r="A5733" t="s">
        <v>19</v>
      </c>
      <c r="B5733">
        <v>253</v>
      </c>
      <c r="C5733">
        <v>1245</v>
      </c>
    </row>
    <row r="5734" spans="1:3" x14ac:dyDescent="0.3">
      <c r="A5734" t="s">
        <v>20</v>
      </c>
      <c r="B5734">
        <v>16</v>
      </c>
      <c r="C5734">
        <v>1245</v>
      </c>
    </row>
    <row r="5735" spans="1:3" x14ac:dyDescent="0.3">
      <c r="A5735" t="s">
        <v>21</v>
      </c>
      <c r="B5735">
        <v>12</v>
      </c>
      <c r="C5735">
        <v>1245</v>
      </c>
    </row>
    <row r="5736" spans="1:3" x14ac:dyDescent="0.3">
      <c r="A5736" t="s">
        <v>22</v>
      </c>
      <c r="B5736">
        <v>101</v>
      </c>
      <c r="C5736">
        <v>1245</v>
      </c>
    </row>
    <row r="5737" spans="1:3" x14ac:dyDescent="0.3">
      <c r="A5737" t="s">
        <v>25</v>
      </c>
      <c r="B5737" t="s">
        <v>121</v>
      </c>
      <c r="C5737">
        <v>1245</v>
      </c>
    </row>
    <row r="5738" spans="1:3" x14ac:dyDescent="0.3">
      <c r="A5738" t="s">
        <v>7</v>
      </c>
      <c r="B5738" t="s">
        <v>50</v>
      </c>
      <c r="C5738">
        <v>2561</v>
      </c>
    </row>
    <row r="5739" spans="1:3" x14ac:dyDescent="0.3">
      <c r="A5739" t="s">
        <v>17</v>
      </c>
      <c r="B5739">
        <v>977</v>
      </c>
      <c r="C5739">
        <v>2561</v>
      </c>
    </row>
    <row r="5740" spans="1:3" x14ac:dyDescent="0.3">
      <c r="A5740" t="s">
        <v>18</v>
      </c>
      <c r="B5740">
        <v>12</v>
      </c>
      <c r="C5740">
        <v>2561</v>
      </c>
    </row>
    <row r="5741" spans="1:3" x14ac:dyDescent="0.3">
      <c r="A5741" t="s">
        <v>19</v>
      </c>
      <c r="B5741">
        <v>253</v>
      </c>
      <c r="C5741">
        <v>2561</v>
      </c>
    </row>
    <row r="5742" spans="1:3" x14ac:dyDescent="0.3">
      <c r="A5742" t="s">
        <v>20</v>
      </c>
      <c r="B5742">
        <v>16</v>
      </c>
      <c r="C5742">
        <v>2561</v>
      </c>
    </row>
    <row r="5743" spans="1:3" x14ac:dyDescent="0.3">
      <c r="A5743" t="s">
        <v>21</v>
      </c>
      <c r="B5743">
        <v>12</v>
      </c>
      <c r="C5743">
        <v>2561</v>
      </c>
    </row>
    <row r="5744" spans="1:3" x14ac:dyDescent="0.3">
      <c r="A5744" t="s">
        <v>22</v>
      </c>
      <c r="B5744">
        <v>101</v>
      </c>
      <c r="C5744">
        <v>2561</v>
      </c>
    </row>
    <row r="5745" spans="1:3" x14ac:dyDescent="0.3">
      <c r="A5745" t="s">
        <v>25</v>
      </c>
      <c r="B5745" t="s">
        <v>121</v>
      </c>
      <c r="C5745">
        <v>2561</v>
      </c>
    </row>
    <row r="5746" spans="1:3" x14ac:dyDescent="0.3">
      <c r="A5746" t="s">
        <v>7</v>
      </c>
      <c r="B5746" t="s">
        <v>120</v>
      </c>
      <c r="C5746">
        <v>4478</v>
      </c>
    </row>
    <row r="5747" spans="1:3" x14ac:dyDescent="0.3">
      <c r="A5747" t="s">
        <v>17</v>
      </c>
      <c r="B5747">
        <v>457</v>
      </c>
      <c r="C5747">
        <v>4478</v>
      </c>
    </row>
    <row r="5748" spans="1:3" x14ac:dyDescent="0.3">
      <c r="A5748" t="s">
        <v>18</v>
      </c>
      <c r="B5748">
        <v>5</v>
      </c>
      <c r="C5748">
        <v>4478</v>
      </c>
    </row>
    <row r="5749" spans="1:3" x14ac:dyDescent="0.3">
      <c r="A5749" t="s">
        <v>19</v>
      </c>
      <c r="B5749">
        <v>106</v>
      </c>
      <c r="C5749">
        <v>4478</v>
      </c>
    </row>
    <row r="5750" spans="1:3" x14ac:dyDescent="0.3">
      <c r="A5750" t="s">
        <v>20</v>
      </c>
      <c r="B5750">
        <v>15</v>
      </c>
      <c r="C5750">
        <v>4478</v>
      </c>
    </row>
    <row r="5751" spans="1:3" x14ac:dyDescent="0.3">
      <c r="A5751" t="s">
        <v>21</v>
      </c>
      <c r="B5751">
        <v>17</v>
      </c>
      <c r="C5751">
        <v>4478</v>
      </c>
    </row>
    <row r="5752" spans="1:3" x14ac:dyDescent="0.3">
      <c r="A5752" t="s">
        <v>22</v>
      </c>
      <c r="B5752">
        <v>53</v>
      </c>
      <c r="C5752">
        <v>4478</v>
      </c>
    </row>
    <row r="5753" spans="1:3" x14ac:dyDescent="0.3">
      <c r="A5753" t="s">
        <v>25</v>
      </c>
      <c r="B5753" t="s">
        <v>123</v>
      </c>
      <c r="C5753">
        <v>4478</v>
      </c>
    </row>
    <row r="5754" spans="1:3" x14ac:dyDescent="0.3">
      <c r="A5754" t="s">
        <v>7</v>
      </c>
      <c r="B5754" t="s">
        <v>50</v>
      </c>
      <c r="C5754">
        <v>8727</v>
      </c>
    </row>
    <row r="5755" spans="1:3" x14ac:dyDescent="0.3">
      <c r="A5755" t="s">
        <v>17</v>
      </c>
      <c r="B5755">
        <v>587</v>
      </c>
      <c r="C5755">
        <v>8727</v>
      </c>
    </row>
    <row r="5756" spans="1:3" x14ac:dyDescent="0.3">
      <c r="A5756" t="s">
        <v>18</v>
      </c>
      <c r="B5756">
        <v>43</v>
      </c>
      <c r="C5756">
        <v>8727</v>
      </c>
    </row>
    <row r="5757" spans="1:3" x14ac:dyDescent="0.3">
      <c r="A5757" t="s">
        <v>19</v>
      </c>
      <c r="B5757">
        <v>337</v>
      </c>
      <c r="C5757">
        <v>8727</v>
      </c>
    </row>
    <row r="5758" spans="1:3" x14ac:dyDescent="0.3">
      <c r="A5758" t="s">
        <v>20</v>
      </c>
      <c r="B5758">
        <v>42</v>
      </c>
      <c r="C5758">
        <v>8727</v>
      </c>
    </row>
    <row r="5759" spans="1:3" x14ac:dyDescent="0.3">
      <c r="A5759" t="s">
        <v>21</v>
      </c>
      <c r="B5759">
        <v>87</v>
      </c>
      <c r="C5759">
        <v>8727</v>
      </c>
    </row>
    <row r="5760" spans="1:3" x14ac:dyDescent="0.3">
      <c r="A5760" t="s">
        <v>22</v>
      </c>
      <c r="B5760">
        <v>54</v>
      </c>
      <c r="C5760">
        <v>8727</v>
      </c>
    </row>
    <row r="5761" spans="1:3" x14ac:dyDescent="0.3">
      <c r="A5761" t="s">
        <v>25</v>
      </c>
      <c r="B5761" t="s">
        <v>123</v>
      </c>
      <c r="C5761">
        <v>8727</v>
      </c>
    </row>
    <row r="5762" spans="1:3" x14ac:dyDescent="0.3">
      <c r="A5762" t="s">
        <v>7</v>
      </c>
      <c r="B5762" t="s">
        <v>50</v>
      </c>
      <c r="C5762">
        <v>3056</v>
      </c>
    </row>
    <row r="5763" spans="1:3" x14ac:dyDescent="0.3">
      <c r="A5763" t="s">
        <v>17</v>
      </c>
      <c r="B5763">
        <v>587</v>
      </c>
      <c r="C5763">
        <v>3056</v>
      </c>
    </row>
    <row r="5764" spans="1:3" x14ac:dyDescent="0.3">
      <c r="A5764" t="s">
        <v>18</v>
      </c>
      <c r="B5764">
        <v>43</v>
      </c>
      <c r="C5764">
        <v>3056</v>
      </c>
    </row>
    <row r="5765" spans="1:3" x14ac:dyDescent="0.3">
      <c r="A5765" t="s">
        <v>19</v>
      </c>
      <c r="B5765">
        <v>337</v>
      </c>
      <c r="C5765">
        <v>3056</v>
      </c>
    </row>
    <row r="5766" spans="1:3" x14ac:dyDescent="0.3">
      <c r="A5766" t="s">
        <v>20</v>
      </c>
      <c r="B5766">
        <v>42</v>
      </c>
      <c r="C5766">
        <v>3056</v>
      </c>
    </row>
    <row r="5767" spans="1:3" x14ac:dyDescent="0.3">
      <c r="A5767" t="s">
        <v>21</v>
      </c>
      <c r="B5767">
        <v>87</v>
      </c>
      <c r="C5767">
        <v>3056</v>
      </c>
    </row>
    <row r="5768" spans="1:3" x14ac:dyDescent="0.3">
      <c r="A5768" t="s">
        <v>22</v>
      </c>
      <c r="B5768">
        <v>54</v>
      </c>
      <c r="C5768">
        <v>3056</v>
      </c>
    </row>
    <row r="5769" spans="1:3" x14ac:dyDescent="0.3">
      <c r="A5769" t="s">
        <v>25</v>
      </c>
      <c r="B5769" t="s">
        <v>123</v>
      </c>
      <c r="C5769">
        <v>3056</v>
      </c>
    </row>
    <row r="5770" spans="1:3" x14ac:dyDescent="0.3">
      <c r="A5770" t="s">
        <v>7</v>
      </c>
      <c r="B5770" t="s">
        <v>120</v>
      </c>
      <c r="C5770">
        <v>3599</v>
      </c>
    </row>
    <row r="5771" spans="1:3" x14ac:dyDescent="0.3">
      <c r="A5771" t="s">
        <v>17</v>
      </c>
      <c r="B5771">
        <v>575</v>
      </c>
      <c r="C5771">
        <v>3599</v>
      </c>
    </row>
    <row r="5772" spans="1:3" x14ac:dyDescent="0.3">
      <c r="A5772" t="s">
        <v>18</v>
      </c>
      <c r="B5772">
        <v>80</v>
      </c>
      <c r="C5772">
        <v>3599</v>
      </c>
    </row>
    <row r="5773" spans="1:3" x14ac:dyDescent="0.3">
      <c r="A5773" t="s">
        <v>19</v>
      </c>
      <c r="B5773">
        <v>428</v>
      </c>
      <c r="C5773">
        <v>3599</v>
      </c>
    </row>
    <row r="5774" spans="1:3" x14ac:dyDescent="0.3">
      <c r="A5774" t="s">
        <v>20</v>
      </c>
      <c r="B5774">
        <v>208</v>
      </c>
      <c r="C5774">
        <v>3599</v>
      </c>
    </row>
    <row r="5775" spans="1:3" x14ac:dyDescent="0.3">
      <c r="A5775" t="s">
        <v>21</v>
      </c>
      <c r="B5775">
        <v>93</v>
      </c>
      <c r="C5775">
        <v>3599</v>
      </c>
    </row>
    <row r="5776" spans="1:3" x14ac:dyDescent="0.3">
      <c r="A5776" t="s">
        <v>22</v>
      </c>
      <c r="B5776">
        <v>80</v>
      </c>
      <c r="C5776">
        <v>3599</v>
      </c>
    </row>
    <row r="5777" spans="1:3" x14ac:dyDescent="0.3">
      <c r="A5777" t="s">
        <v>25</v>
      </c>
      <c r="B5777" t="s">
        <v>123</v>
      </c>
      <c r="C5777">
        <v>3599</v>
      </c>
    </row>
    <row r="5778" spans="1:3" x14ac:dyDescent="0.3">
      <c r="A5778" t="s">
        <v>7</v>
      </c>
      <c r="B5778" t="s">
        <v>120</v>
      </c>
      <c r="C5778">
        <v>4073</v>
      </c>
    </row>
    <row r="5779" spans="1:3" x14ac:dyDescent="0.3">
      <c r="A5779" t="s">
        <v>17</v>
      </c>
      <c r="B5779">
        <v>769</v>
      </c>
      <c r="C5779">
        <v>4073</v>
      </c>
    </row>
    <row r="5780" spans="1:3" x14ac:dyDescent="0.3">
      <c r="A5780" t="s">
        <v>18</v>
      </c>
      <c r="B5780">
        <v>80</v>
      </c>
      <c r="C5780">
        <v>4073</v>
      </c>
    </row>
    <row r="5781" spans="1:3" x14ac:dyDescent="0.3">
      <c r="A5781" t="s">
        <v>19</v>
      </c>
      <c r="B5781">
        <v>252</v>
      </c>
      <c r="C5781">
        <v>4073</v>
      </c>
    </row>
    <row r="5782" spans="1:3" x14ac:dyDescent="0.3">
      <c r="A5782" t="s">
        <v>20</v>
      </c>
      <c r="B5782">
        <v>15</v>
      </c>
      <c r="C5782">
        <v>4073</v>
      </c>
    </row>
    <row r="5783" spans="1:3" x14ac:dyDescent="0.3">
      <c r="A5783" t="s">
        <v>21</v>
      </c>
      <c r="B5783">
        <v>34</v>
      </c>
      <c r="C5783">
        <v>4073</v>
      </c>
    </row>
    <row r="5784" spans="1:3" x14ac:dyDescent="0.3">
      <c r="A5784" t="s">
        <v>22</v>
      </c>
      <c r="B5784">
        <v>65</v>
      </c>
      <c r="C5784">
        <v>4073</v>
      </c>
    </row>
    <row r="5785" spans="1:3" x14ac:dyDescent="0.3">
      <c r="A5785" t="s">
        <v>25</v>
      </c>
      <c r="B5785" t="s">
        <v>123</v>
      </c>
      <c r="C5785">
        <v>4073</v>
      </c>
    </row>
    <row r="5786" spans="1:3" x14ac:dyDescent="0.3">
      <c r="A5786" t="s">
        <v>7</v>
      </c>
      <c r="B5786" t="s">
        <v>120</v>
      </c>
      <c r="C5786">
        <v>7873</v>
      </c>
    </row>
    <row r="5787" spans="1:3" x14ac:dyDescent="0.3">
      <c r="A5787" t="s">
        <v>17</v>
      </c>
      <c r="B5787">
        <v>141</v>
      </c>
      <c r="C5787">
        <v>7873</v>
      </c>
    </row>
    <row r="5788" spans="1:3" x14ac:dyDescent="0.3">
      <c r="A5788" t="s">
        <v>18</v>
      </c>
      <c r="B5788">
        <v>11</v>
      </c>
      <c r="C5788">
        <v>7873</v>
      </c>
    </row>
    <row r="5789" spans="1:3" x14ac:dyDescent="0.3">
      <c r="A5789" t="s">
        <v>19</v>
      </c>
      <c r="B5789">
        <v>114</v>
      </c>
      <c r="C5789">
        <v>7873</v>
      </c>
    </row>
    <row r="5790" spans="1:3" x14ac:dyDescent="0.3">
      <c r="A5790" t="s">
        <v>20</v>
      </c>
      <c r="B5790">
        <v>15</v>
      </c>
      <c r="C5790">
        <v>7873</v>
      </c>
    </row>
    <row r="5791" spans="1:3" x14ac:dyDescent="0.3">
      <c r="A5791" t="s">
        <v>21</v>
      </c>
      <c r="B5791">
        <v>14</v>
      </c>
      <c r="C5791">
        <v>7873</v>
      </c>
    </row>
    <row r="5792" spans="1:3" x14ac:dyDescent="0.3">
      <c r="A5792" t="s">
        <v>22</v>
      </c>
      <c r="B5792">
        <v>5</v>
      </c>
      <c r="C5792">
        <v>7873</v>
      </c>
    </row>
    <row r="5793" spans="1:3" x14ac:dyDescent="0.3">
      <c r="A5793" t="s">
        <v>25</v>
      </c>
      <c r="B5793" t="s">
        <v>121</v>
      </c>
      <c r="C5793">
        <v>7873</v>
      </c>
    </row>
    <row r="5794" spans="1:3" x14ac:dyDescent="0.3">
      <c r="A5794" t="s">
        <v>7</v>
      </c>
      <c r="B5794" t="s">
        <v>120</v>
      </c>
      <c r="C5794">
        <v>8439</v>
      </c>
    </row>
    <row r="5795" spans="1:3" x14ac:dyDescent="0.3">
      <c r="A5795" t="s">
        <v>17</v>
      </c>
      <c r="B5795">
        <v>734</v>
      </c>
      <c r="C5795">
        <v>8439</v>
      </c>
    </row>
    <row r="5796" spans="1:3" x14ac:dyDescent="0.3">
      <c r="A5796" t="s">
        <v>18</v>
      </c>
      <c r="B5796">
        <v>26</v>
      </c>
      <c r="C5796">
        <v>8439</v>
      </c>
    </row>
    <row r="5797" spans="1:3" x14ac:dyDescent="0.3">
      <c r="A5797" t="s">
        <v>19</v>
      </c>
      <c r="B5797">
        <v>70</v>
      </c>
      <c r="C5797">
        <v>8439</v>
      </c>
    </row>
    <row r="5798" spans="1:3" x14ac:dyDescent="0.3">
      <c r="A5798" t="s">
        <v>20</v>
      </c>
      <c r="B5798">
        <v>11</v>
      </c>
      <c r="C5798">
        <v>8439</v>
      </c>
    </row>
    <row r="5799" spans="1:3" x14ac:dyDescent="0.3">
      <c r="A5799" t="s">
        <v>21</v>
      </c>
      <c r="B5799">
        <v>44</v>
      </c>
      <c r="C5799">
        <v>8439</v>
      </c>
    </row>
    <row r="5800" spans="1:3" x14ac:dyDescent="0.3">
      <c r="A5800" t="s">
        <v>22</v>
      </c>
      <c r="B5800">
        <v>17</v>
      </c>
      <c r="C5800">
        <v>8439</v>
      </c>
    </row>
    <row r="5801" spans="1:3" x14ac:dyDescent="0.3">
      <c r="A5801" t="s">
        <v>25</v>
      </c>
      <c r="B5801" t="s">
        <v>121</v>
      </c>
      <c r="C5801">
        <v>8439</v>
      </c>
    </row>
    <row r="5802" spans="1:3" x14ac:dyDescent="0.3">
      <c r="A5802" t="s">
        <v>7</v>
      </c>
      <c r="B5802" t="s">
        <v>120</v>
      </c>
      <c r="C5802">
        <v>6202</v>
      </c>
    </row>
    <row r="5803" spans="1:3" x14ac:dyDescent="0.3">
      <c r="A5803" t="s">
        <v>17</v>
      </c>
      <c r="B5803">
        <v>571</v>
      </c>
      <c r="C5803">
        <v>6202</v>
      </c>
    </row>
    <row r="5804" spans="1:3" x14ac:dyDescent="0.3">
      <c r="A5804" t="s">
        <v>18</v>
      </c>
      <c r="B5804">
        <v>50</v>
      </c>
      <c r="C5804">
        <v>6202</v>
      </c>
    </row>
    <row r="5805" spans="1:3" x14ac:dyDescent="0.3">
      <c r="A5805" t="s">
        <v>19</v>
      </c>
      <c r="B5805">
        <v>142</v>
      </c>
      <c r="C5805">
        <v>6202</v>
      </c>
    </row>
    <row r="5806" spans="1:3" x14ac:dyDescent="0.3">
      <c r="A5806" t="s">
        <v>20</v>
      </c>
      <c r="B5806">
        <v>33</v>
      </c>
      <c r="C5806">
        <v>6202</v>
      </c>
    </row>
    <row r="5807" spans="1:3" x14ac:dyDescent="0.3">
      <c r="A5807" t="s">
        <v>21</v>
      </c>
      <c r="B5807">
        <v>50</v>
      </c>
      <c r="C5807">
        <v>6202</v>
      </c>
    </row>
    <row r="5808" spans="1:3" x14ac:dyDescent="0.3">
      <c r="A5808" t="s">
        <v>22</v>
      </c>
      <c r="B5808">
        <v>159</v>
      </c>
      <c r="C5808">
        <v>6202</v>
      </c>
    </row>
    <row r="5809" spans="1:3" x14ac:dyDescent="0.3">
      <c r="A5809" t="s">
        <v>25</v>
      </c>
      <c r="B5809" t="s">
        <v>121</v>
      </c>
      <c r="C5809">
        <v>6202</v>
      </c>
    </row>
    <row r="5810" spans="1:3" x14ac:dyDescent="0.3">
      <c r="A5810" t="s">
        <v>7</v>
      </c>
      <c r="B5810" t="s">
        <v>120</v>
      </c>
      <c r="C5810">
        <v>3856</v>
      </c>
    </row>
    <row r="5811" spans="1:3" x14ac:dyDescent="0.3">
      <c r="A5811" t="s">
        <v>17</v>
      </c>
      <c r="B5811">
        <v>571</v>
      </c>
      <c r="C5811">
        <v>3856</v>
      </c>
    </row>
    <row r="5812" spans="1:3" x14ac:dyDescent="0.3">
      <c r="A5812" t="s">
        <v>18</v>
      </c>
      <c r="B5812">
        <v>50</v>
      </c>
      <c r="C5812">
        <v>3856</v>
      </c>
    </row>
    <row r="5813" spans="1:3" x14ac:dyDescent="0.3">
      <c r="A5813" t="s">
        <v>19</v>
      </c>
      <c r="B5813">
        <v>142</v>
      </c>
      <c r="C5813">
        <v>3856</v>
      </c>
    </row>
    <row r="5814" spans="1:3" x14ac:dyDescent="0.3">
      <c r="A5814" t="s">
        <v>20</v>
      </c>
      <c r="B5814">
        <v>33</v>
      </c>
      <c r="C5814">
        <v>3856</v>
      </c>
    </row>
    <row r="5815" spans="1:3" x14ac:dyDescent="0.3">
      <c r="A5815" t="s">
        <v>21</v>
      </c>
      <c r="B5815">
        <v>50</v>
      </c>
      <c r="C5815">
        <v>3856</v>
      </c>
    </row>
    <row r="5816" spans="1:3" x14ac:dyDescent="0.3">
      <c r="A5816" t="s">
        <v>22</v>
      </c>
      <c r="B5816">
        <v>159</v>
      </c>
      <c r="C5816">
        <v>3856</v>
      </c>
    </row>
    <row r="5817" spans="1:3" x14ac:dyDescent="0.3">
      <c r="A5817" t="s">
        <v>25</v>
      </c>
      <c r="B5817" t="s">
        <v>121</v>
      </c>
      <c r="C5817">
        <v>3856</v>
      </c>
    </row>
    <row r="5818" spans="1:3" x14ac:dyDescent="0.3">
      <c r="A5818" t="s">
        <v>7</v>
      </c>
      <c r="B5818" t="s">
        <v>120</v>
      </c>
      <c r="C5818">
        <v>309</v>
      </c>
    </row>
    <row r="5819" spans="1:3" x14ac:dyDescent="0.3">
      <c r="A5819" t="s">
        <v>17</v>
      </c>
      <c r="B5819">
        <v>918</v>
      </c>
      <c r="C5819">
        <v>309</v>
      </c>
    </row>
    <row r="5820" spans="1:3" x14ac:dyDescent="0.3">
      <c r="A5820" t="s">
        <v>18</v>
      </c>
      <c r="B5820">
        <v>21</v>
      </c>
      <c r="C5820">
        <v>309</v>
      </c>
    </row>
    <row r="5821" spans="1:3" x14ac:dyDescent="0.3">
      <c r="A5821" t="s">
        <v>19</v>
      </c>
      <c r="B5821">
        <v>118</v>
      </c>
      <c r="C5821">
        <v>309</v>
      </c>
    </row>
    <row r="5822" spans="1:3" x14ac:dyDescent="0.3">
      <c r="A5822" t="s">
        <v>20</v>
      </c>
      <c r="B5822">
        <v>13</v>
      </c>
      <c r="C5822">
        <v>309</v>
      </c>
    </row>
    <row r="5823" spans="1:3" x14ac:dyDescent="0.3">
      <c r="A5823" t="s">
        <v>21</v>
      </c>
      <c r="B5823">
        <v>10</v>
      </c>
      <c r="C5823">
        <v>309</v>
      </c>
    </row>
    <row r="5824" spans="1:3" x14ac:dyDescent="0.3">
      <c r="A5824" t="s">
        <v>22</v>
      </c>
      <c r="B5824">
        <v>21</v>
      </c>
      <c r="C5824">
        <v>309</v>
      </c>
    </row>
    <row r="5825" spans="1:3" x14ac:dyDescent="0.3">
      <c r="A5825" t="s">
        <v>25</v>
      </c>
      <c r="B5825" t="s">
        <v>123</v>
      </c>
      <c r="C5825">
        <v>309</v>
      </c>
    </row>
    <row r="5826" spans="1:3" x14ac:dyDescent="0.3">
      <c r="A5826" t="s">
        <v>7</v>
      </c>
      <c r="B5826" t="s">
        <v>120</v>
      </c>
      <c r="C5826">
        <v>3571</v>
      </c>
    </row>
    <row r="5827" spans="1:3" x14ac:dyDescent="0.3">
      <c r="A5827" t="s">
        <v>17</v>
      </c>
      <c r="B5827">
        <v>918</v>
      </c>
      <c r="C5827">
        <v>3571</v>
      </c>
    </row>
    <row r="5828" spans="1:3" x14ac:dyDescent="0.3">
      <c r="A5828" t="s">
        <v>18</v>
      </c>
      <c r="B5828">
        <v>21</v>
      </c>
      <c r="C5828">
        <v>3571</v>
      </c>
    </row>
    <row r="5829" spans="1:3" x14ac:dyDescent="0.3">
      <c r="A5829" t="s">
        <v>19</v>
      </c>
      <c r="B5829">
        <v>118</v>
      </c>
      <c r="C5829">
        <v>3571</v>
      </c>
    </row>
    <row r="5830" spans="1:3" x14ac:dyDescent="0.3">
      <c r="A5830" t="s">
        <v>20</v>
      </c>
      <c r="B5830">
        <v>13</v>
      </c>
      <c r="C5830">
        <v>3571</v>
      </c>
    </row>
    <row r="5831" spans="1:3" x14ac:dyDescent="0.3">
      <c r="A5831" t="s">
        <v>21</v>
      </c>
      <c r="B5831">
        <v>10</v>
      </c>
      <c r="C5831">
        <v>3571</v>
      </c>
    </row>
    <row r="5832" spans="1:3" x14ac:dyDescent="0.3">
      <c r="A5832" t="s">
        <v>22</v>
      </c>
      <c r="B5832">
        <v>21</v>
      </c>
      <c r="C5832">
        <v>3571</v>
      </c>
    </row>
    <row r="5833" spans="1:3" x14ac:dyDescent="0.3">
      <c r="A5833" t="s">
        <v>25</v>
      </c>
      <c r="B5833" t="s">
        <v>123</v>
      </c>
      <c r="C5833">
        <v>3571</v>
      </c>
    </row>
    <row r="5834" spans="1:3" x14ac:dyDescent="0.3">
      <c r="A5834" t="s">
        <v>7</v>
      </c>
      <c r="B5834" t="s">
        <v>50</v>
      </c>
      <c r="C5834">
        <v>819</v>
      </c>
    </row>
    <row r="5835" spans="1:3" x14ac:dyDescent="0.3">
      <c r="A5835" t="s">
        <v>17</v>
      </c>
      <c r="B5835">
        <v>508</v>
      </c>
      <c r="C5835">
        <v>819</v>
      </c>
    </row>
    <row r="5836" spans="1:3" x14ac:dyDescent="0.3">
      <c r="A5836" t="s">
        <v>18</v>
      </c>
      <c r="B5836">
        <v>124</v>
      </c>
      <c r="C5836">
        <v>819</v>
      </c>
    </row>
    <row r="5837" spans="1:3" x14ac:dyDescent="0.3">
      <c r="A5837" t="s">
        <v>19</v>
      </c>
      <c r="B5837">
        <v>249</v>
      </c>
      <c r="C5837">
        <v>819</v>
      </c>
    </row>
    <row r="5838" spans="1:3" x14ac:dyDescent="0.3">
      <c r="A5838" t="s">
        <v>20</v>
      </c>
      <c r="B5838">
        <v>50</v>
      </c>
      <c r="C5838">
        <v>819</v>
      </c>
    </row>
    <row r="5839" spans="1:3" x14ac:dyDescent="0.3">
      <c r="A5839" t="s">
        <v>21</v>
      </c>
      <c r="B5839">
        <v>38</v>
      </c>
      <c r="C5839">
        <v>819</v>
      </c>
    </row>
    <row r="5840" spans="1:3" x14ac:dyDescent="0.3">
      <c r="A5840" t="s">
        <v>22</v>
      </c>
      <c r="B5840">
        <v>134</v>
      </c>
      <c r="C5840">
        <v>819</v>
      </c>
    </row>
    <row r="5841" spans="1:3" x14ac:dyDescent="0.3">
      <c r="A5841" t="s">
        <v>25</v>
      </c>
      <c r="B5841" t="s">
        <v>121</v>
      </c>
      <c r="C5841">
        <v>819</v>
      </c>
    </row>
    <row r="5842" spans="1:3" x14ac:dyDescent="0.3">
      <c r="A5842" t="s">
        <v>7</v>
      </c>
      <c r="B5842" t="s">
        <v>120</v>
      </c>
      <c r="C5842">
        <v>6912</v>
      </c>
    </row>
    <row r="5843" spans="1:3" x14ac:dyDescent="0.3">
      <c r="A5843" t="s">
        <v>17</v>
      </c>
      <c r="B5843">
        <v>593</v>
      </c>
      <c r="C5843">
        <v>6912</v>
      </c>
    </row>
    <row r="5844" spans="1:3" x14ac:dyDescent="0.3">
      <c r="A5844" t="s">
        <v>18</v>
      </c>
      <c r="B5844">
        <v>30</v>
      </c>
      <c r="C5844">
        <v>6912</v>
      </c>
    </row>
    <row r="5845" spans="1:3" x14ac:dyDescent="0.3">
      <c r="A5845" t="s">
        <v>19</v>
      </c>
      <c r="B5845">
        <v>91</v>
      </c>
      <c r="C5845">
        <v>6912</v>
      </c>
    </row>
    <row r="5846" spans="1:3" x14ac:dyDescent="0.3">
      <c r="A5846" t="s">
        <v>20</v>
      </c>
      <c r="B5846">
        <v>29</v>
      </c>
      <c r="C5846">
        <v>6912</v>
      </c>
    </row>
    <row r="5847" spans="1:3" x14ac:dyDescent="0.3">
      <c r="A5847" t="s">
        <v>21</v>
      </c>
      <c r="B5847">
        <v>22</v>
      </c>
      <c r="C5847">
        <v>6912</v>
      </c>
    </row>
    <row r="5848" spans="1:3" x14ac:dyDescent="0.3">
      <c r="A5848" t="s">
        <v>22</v>
      </c>
      <c r="B5848">
        <v>7</v>
      </c>
      <c r="C5848">
        <v>6912</v>
      </c>
    </row>
    <row r="5849" spans="1:3" x14ac:dyDescent="0.3">
      <c r="A5849" t="s">
        <v>25</v>
      </c>
      <c r="B5849" t="s">
        <v>121</v>
      </c>
      <c r="C5849">
        <v>6912</v>
      </c>
    </row>
    <row r="5850" spans="1:3" x14ac:dyDescent="0.3">
      <c r="A5850" t="s">
        <v>7</v>
      </c>
      <c r="B5850" t="s">
        <v>120</v>
      </c>
      <c r="C5850">
        <v>10676</v>
      </c>
    </row>
    <row r="5851" spans="1:3" x14ac:dyDescent="0.3">
      <c r="A5851" t="s">
        <v>17</v>
      </c>
      <c r="B5851">
        <v>145</v>
      </c>
      <c r="C5851">
        <v>10676</v>
      </c>
    </row>
    <row r="5852" spans="1:3" x14ac:dyDescent="0.3">
      <c r="A5852" t="s">
        <v>18</v>
      </c>
      <c r="B5852">
        <v>193</v>
      </c>
      <c r="C5852">
        <v>10676</v>
      </c>
    </row>
    <row r="5853" spans="1:3" x14ac:dyDescent="0.3">
      <c r="A5853" t="s">
        <v>19</v>
      </c>
      <c r="B5853">
        <v>459</v>
      </c>
      <c r="C5853">
        <v>10676</v>
      </c>
    </row>
    <row r="5854" spans="1:3" x14ac:dyDescent="0.3">
      <c r="A5854" t="s">
        <v>20</v>
      </c>
      <c r="B5854">
        <v>205</v>
      </c>
      <c r="C5854">
        <v>10676</v>
      </c>
    </row>
    <row r="5855" spans="1:3" x14ac:dyDescent="0.3">
      <c r="A5855" t="s">
        <v>21</v>
      </c>
      <c r="B5855">
        <v>26</v>
      </c>
      <c r="C5855">
        <v>10676</v>
      </c>
    </row>
    <row r="5856" spans="1:3" x14ac:dyDescent="0.3">
      <c r="A5856" t="s">
        <v>22</v>
      </c>
      <c r="B5856">
        <v>145</v>
      </c>
      <c r="C5856">
        <v>10676</v>
      </c>
    </row>
    <row r="5857" spans="1:3" x14ac:dyDescent="0.3">
      <c r="A5857" t="s">
        <v>25</v>
      </c>
      <c r="B5857" t="s">
        <v>121</v>
      </c>
      <c r="C5857">
        <v>10676</v>
      </c>
    </row>
    <row r="5858" spans="1:3" x14ac:dyDescent="0.3">
      <c r="A5858" t="s">
        <v>7</v>
      </c>
      <c r="B5858" t="s">
        <v>120</v>
      </c>
      <c r="C5858">
        <v>10513</v>
      </c>
    </row>
    <row r="5859" spans="1:3" x14ac:dyDescent="0.3">
      <c r="A5859" t="s">
        <v>17</v>
      </c>
      <c r="B5859">
        <v>438</v>
      </c>
      <c r="C5859">
        <v>10513</v>
      </c>
    </row>
    <row r="5860" spans="1:3" x14ac:dyDescent="0.3">
      <c r="A5860" t="s">
        <v>18</v>
      </c>
      <c r="B5860">
        <v>169</v>
      </c>
      <c r="C5860">
        <v>10513</v>
      </c>
    </row>
    <row r="5861" spans="1:3" x14ac:dyDescent="0.3">
      <c r="A5861" t="s">
        <v>19</v>
      </c>
      <c r="B5861">
        <v>565</v>
      </c>
      <c r="C5861">
        <v>10513</v>
      </c>
    </row>
    <row r="5862" spans="1:3" x14ac:dyDescent="0.3">
      <c r="A5862" t="s">
        <v>20</v>
      </c>
      <c r="B5862">
        <v>91</v>
      </c>
      <c r="C5862">
        <v>10513</v>
      </c>
    </row>
    <row r="5863" spans="1:3" x14ac:dyDescent="0.3">
      <c r="A5863" t="s">
        <v>21</v>
      </c>
      <c r="B5863">
        <v>169</v>
      </c>
      <c r="C5863">
        <v>10513</v>
      </c>
    </row>
    <row r="5864" spans="1:3" x14ac:dyDescent="0.3">
      <c r="A5864" t="s">
        <v>22</v>
      </c>
      <c r="B5864">
        <v>70</v>
      </c>
      <c r="C5864">
        <v>10513</v>
      </c>
    </row>
    <row r="5865" spans="1:3" x14ac:dyDescent="0.3">
      <c r="A5865" t="s">
        <v>25</v>
      </c>
      <c r="B5865" t="s">
        <v>122</v>
      </c>
      <c r="C5865">
        <v>10513</v>
      </c>
    </row>
    <row r="5866" spans="1:3" x14ac:dyDescent="0.3">
      <c r="A5866" t="s">
        <v>7</v>
      </c>
      <c r="B5866" t="s">
        <v>120</v>
      </c>
      <c r="C5866">
        <v>3643</v>
      </c>
    </row>
    <row r="5867" spans="1:3" x14ac:dyDescent="0.3">
      <c r="A5867" t="s">
        <v>17</v>
      </c>
      <c r="B5867">
        <v>750</v>
      </c>
      <c r="C5867">
        <v>3643</v>
      </c>
    </row>
    <row r="5868" spans="1:3" x14ac:dyDescent="0.3">
      <c r="A5868" t="s">
        <v>18</v>
      </c>
      <c r="B5868">
        <v>8</v>
      </c>
      <c r="C5868">
        <v>3643</v>
      </c>
    </row>
    <row r="5869" spans="1:3" x14ac:dyDescent="0.3">
      <c r="A5869" t="s">
        <v>19</v>
      </c>
      <c r="B5869">
        <v>125</v>
      </c>
      <c r="C5869">
        <v>3643</v>
      </c>
    </row>
    <row r="5870" spans="1:3" x14ac:dyDescent="0.3">
      <c r="A5870" t="s">
        <v>20</v>
      </c>
      <c r="B5870">
        <v>11</v>
      </c>
      <c r="C5870">
        <v>3643</v>
      </c>
    </row>
    <row r="5871" spans="1:3" x14ac:dyDescent="0.3">
      <c r="A5871" t="s">
        <v>21</v>
      </c>
      <c r="B5871">
        <v>8</v>
      </c>
      <c r="C5871">
        <v>3643</v>
      </c>
    </row>
    <row r="5872" spans="1:3" x14ac:dyDescent="0.3">
      <c r="A5872" t="s">
        <v>22</v>
      </c>
      <c r="B5872">
        <v>26</v>
      </c>
      <c r="C5872">
        <v>3643</v>
      </c>
    </row>
    <row r="5873" spans="1:3" x14ac:dyDescent="0.3">
      <c r="A5873" t="s">
        <v>25</v>
      </c>
      <c r="B5873" t="s">
        <v>121</v>
      </c>
      <c r="C5873">
        <v>3643</v>
      </c>
    </row>
    <row r="5874" spans="1:3" x14ac:dyDescent="0.3">
      <c r="A5874" t="s">
        <v>7</v>
      </c>
      <c r="B5874" t="s">
        <v>50</v>
      </c>
      <c r="C5874">
        <v>1990</v>
      </c>
    </row>
    <row r="5875" spans="1:3" x14ac:dyDescent="0.3">
      <c r="A5875" t="s">
        <v>17</v>
      </c>
      <c r="B5875">
        <v>965</v>
      </c>
      <c r="C5875">
        <v>1990</v>
      </c>
    </row>
    <row r="5876" spans="1:3" x14ac:dyDescent="0.3">
      <c r="A5876" t="s">
        <v>18</v>
      </c>
      <c r="B5876">
        <v>34</v>
      </c>
      <c r="C5876">
        <v>1990</v>
      </c>
    </row>
    <row r="5877" spans="1:3" x14ac:dyDescent="0.3">
      <c r="A5877" t="s">
        <v>19</v>
      </c>
      <c r="B5877">
        <v>586</v>
      </c>
      <c r="C5877">
        <v>1990</v>
      </c>
    </row>
    <row r="5878" spans="1:3" x14ac:dyDescent="0.3">
      <c r="A5878" t="s">
        <v>20</v>
      </c>
      <c r="B5878">
        <v>89</v>
      </c>
      <c r="C5878">
        <v>1990</v>
      </c>
    </row>
    <row r="5879" spans="1:3" x14ac:dyDescent="0.3">
      <c r="A5879" t="s">
        <v>21</v>
      </c>
      <c r="B5879">
        <v>86</v>
      </c>
      <c r="C5879">
        <v>1990</v>
      </c>
    </row>
    <row r="5880" spans="1:3" x14ac:dyDescent="0.3">
      <c r="A5880" t="s">
        <v>22</v>
      </c>
      <c r="B5880">
        <v>37</v>
      </c>
      <c r="C5880">
        <v>1990</v>
      </c>
    </row>
    <row r="5881" spans="1:3" x14ac:dyDescent="0.3">
      <c r="A5881" t="s">
        <v>25</v>
      </c>
      <c r="B5881" t="s">
        <v>121</v>
      </c>
      <c r="C5881">
        <v>1990</v>
      </c>
    </row>
    <row r="5882" spans="1:3" x14ac:dyDescent="0.3">
      <c r="A5882" t="s">
        <v>7</v>
      </c>
      <c r="B5882" t="s">
        <v>50</v>
      </c>
      <c r="C5882">
        <v>1907</v>
      </c>
    </row>
    <row r="5883" spans="1:3" x14ac:dyDescent="0.3">
      <c r="A5883" t="s">
        <v>17</v>
      </c>
      <c r="B5883">
        <v>965</v>
      </c>
      <c r="C5883">
        <v>1907</v>
      </c>
    </row>
    <row r="5884" spans="1:3" x14ac:dyDescent="0.3">
      <c r="A5884" t="s">
        <v>18</v>
      </c>
      <c r="B5884">
        <v>69</v>
      </c>
      <c r="C5884">
        <v>1907</v>
      </c>
    </row>
    <row r="5885" spans="1:3" x14ac:dyDescent="0.3">
      <c r="A5885" t="s">
        <v>19</v>
      </c>
      <c r="B5885">
        <v>279</v>
      </c>
      <c r="C5885">
        <v>1907</v>
      </c>
    </row>
    <row r="5886" spans="1:3" x14ac:dyDescent="0.3">
      <c r="A5886" t="s">
        <v>20</v>
      </c>
      <c r="B5886">
        <v>54</v>
      </c>
      <c r="C5886">
        <v>1907</v>
      </c>
    </row>
    <row r="5887" spans="1:3" x14ac:dyDescent="0.3">
      <c r="A5887" t="s">
        <v>21</v>
      </c>
      <c r="B5887">
        <v>41</v>
      </c>
      <c r="C5887">
        <v>1907</v>
      </c>
    </row>
    <row r="5888" spans="1:3" x14ac:dyDescent="0.3">
      <c r="A5888" t="s">
        <v>22</v>
      </c>
      <c r="B5888">
        <v>69</v>
      </c>
      <c r="C5888">
        <v>1907</v>
      </c>
    </row>
    <row r="5889" spans="1:3" x14ac:dyDescent="0.3">
      <c r="A5889" t="s">
        <v>25</v>
      </c>
      <c r="B5889" t="s">
        <v>123</v>
      </c>
      <c r="C5889">
        <v>1907</v>
      </c>
    </row>
    <row r="5890" spans="1:3" x14ac:dyDescent="0.3">
      <c r="A5890" t="s">
        <v>7</v>
      </c>
      <c r="B5890" t="s">
        <v>50</v>
      </c>
      <c r="C5890">
        <v>2125</v>
      </c>
    </row>
    <row r="5891" spans="1:3" x14ac:dyDescent="0.3">
      <c r="A5891" t="s">
        <v>17</v>
      </c>
      <c r="B5891">
        <v>194</v>
      </c>
      <c r="C5891">
        <v>2125</v>
      </c>
    </row>
    <row r="5892" spans="1:3" x14ac:dyDescent="0.3">
      <c r="A5892" t="s">
        <v>18</v>
      </c>
      <c r="B5892">
        <v>61</v>
      </c>
      <c r="C5892">
        <v>2125</v>
      </c>
    </row>
    <row r="5893" spans="1:3" x14ac:dyDescent="0.3">
      <c r="A5893" t="s">
        <v>19</v>
      </c>
      <c r="B5893">
        <v>480</v>
      </c>
      <c r="C5893">
        <v>2125</v>
      </c>
    </row>
    <row r="5894" spans="1:3" x14ac:dyDescent="0.3">
      <c r="A5894" t="s">
        <v>20</v>
      </c>
      <c r="B5894">
        <v>225</v>
      </c>
      <c r="C5894">
        <v>2125</v>
      </c>
    </row>
    <row r="5895" spans="1:3" x14ac:dyDescent="0.3">
      <c r="A5895" t="s">
        <v>21</v>
      </c>
      <c r="B5895">
        <v>112</v>
      </c>
      <c r="C5895">
        <v>2125</v>
      </c>
    </row>
    <row r="5896" spans="1:3" x14ac:dyDescent="0.3">
      <c r="A5896" t="s">
        <v>22</v>
      </c>
      <c r="B5896">
        <v>30</v>
      </c>
      <c r="C5896">
        <v>2125</v>
      </c>
    </row>
    <row r="5897" spans="1:3" x14ac:dyDescent="0.3">
      <c r="A5897" t="s">
        <v>25</v>
      </c>
      <c r="B5897" t="s">
        <v>121</v>
      </c>
      <c r="C5897">
        <v>2125</v>
      </c>
    </row>
    <row r="5898" spans="1:3" x14ac:dyDescent="0.3">
      <c r="A5898" t="s">
        <v>7</v>
      </c>
      <c r="B5898" t="s">
        <v>120</v>
      </c>
      <c r="C5898">
        <v>8026</v>
      </c>
    </row>
    <row r="5899" spans="1:3" x14ac:dyDescent="0.3">
      <c r="A5899" t="s">
        <v>17</v>
      </c>
      <c r="B5899">
        <v>120</v>
      </c>
      <c r="C5899">
        <v>8026</v>
      </c>
    </row>
    <row r="5900" spans="1:3" x14ac:dyDescent="0.3">
      <c r="A5900" t="s">
        <v>18</v>
      </c>
      <c r="B5900">
        <v>58</v>
      </c>
      <c r="C5900">
        <v>8026</v>
      </c>
    </row>
    <row r="5901" spans="1:3" x14ac:dyDescent="0.3">
      <c r="A5901" t="s">
        <v>19</v>
      </c>
      <c r="B5901">
        <v>73</v>
      </c>
      <c r="C5901">
        <v>8026</v>
      </c>
    </row>
    <row r="5902" spans="1:3" x14ac:dyDescent="0.3">
      <c r="A5902" t="s">
        <v>20</v>
      </c>
      <c r="B5902">
        <v>65</v>
      </c>
      <c r="C5902">
        <v>8026</v>
      </c>
    </row>
    <row r="5903" spans="1:3" x14ac:dyDescent="0.3">
      <c r="A5903" t="s">
        <v>21</v>
      </c>
      <c r="B5903">
        <v>89</v>
      </c>
      <c r="C5903">
        <v>8026</v>
      </c>
    </row>
    <row r="5904" spans="1:3" x14ac:dyDescent="0.3">
      <c r="A5904" t="s">
        <v>22</v>
      </c>
      <c r="B5904">
        <v>58</v>
      </c>
      <c r="C5904">
        <v>8026</v>
      </c>
    </row>
    <row r="5905" spans="1:3" x14ac:dyDescent="0.3">
      <c r="A5905" t="s">
        <v>25</v>
      </c>
      <c r="B5905" t="s">
        <v>121</v>
      </c>
      <c r="C5905">
        <v>8026</v>
      </c>
    </row>
    <row r="5906" spans="1:3" x14ac:dyDescent="0.3">
      <c r="A5906" t="s">
        <v>7</v>
      </c>
      <c r="B5906" t="s">
        <v>120</v>
      </c>
      <c r="C5906">
        <v>902</v>
      </c>
    </row>
    <row r="5907" spans="1:3" x14ac:dyDescent="0.3">
      <c r="A5907" t="s">
        <v>17</v>
      </c>
      <c r="B5907">
        <v>224</v>
      </c>
      <c r="C5907">
        <v>902</v>
      </c>
    </row>
    <row r="5908" spans="1:3" x14ac:dyDescent="0.3">
      <c r="A5908" t="s">
        <v>18</v>
      </c>
      <c r="B5908">
        <v>12</v>
      </c>
      <c r="C5908">
        <v>902</v>
      </c>
    </row>
    <row r="5909" spans="1:3" x14ac:dyDescent="0.3">
      <c r="A5909" t="s">
        <v>19</v>
      </c>
      <c r="B5909">
        <v>48</v>
      </c>
      <c r="C5909">
        <v>902</v>
      </c>
    </row>
    <row r="5910" spans="1:3" x14ac:dyDescent="0.3">
      <c r="A5910" t="s">
        <v>20</v>
      </c>
      <c r="B5910">
        <v>4</v>
      </c>
      <c r="C5910">
        <v>902</v>
      </c>
    </row>
    <row r="5911" spans="1:3" x14ac:dyDescent="0.3">
      <c r="A5911" t="s">
        <v>21</v>
      </c>
      <c r="B5911">
        <v>12</v>
      </c>
      <c r="C5911">
        <v>902</v>
      </c>
    </row>
    <row r="5912" spans="1:3" x14ac:dyDescent="0.3">
      <c r="A5912" t="s">
        <v>22</v>
      </c>
      <c r="B5912">
        <v>12</v>
      </c>
      <c r="C5912">
        <v>902</v>
      </c>
    </row>
    <row r="5913" spans="1:3" x14ac:dyDescent="0.3">
      <c r="A5913" t="s">
        <v>25</v>
      </c>
      <c r="B5913" t="s">
        <v>121</v>
      </c>
      <c r="C5913">
        <v>902</v>
      </c>
    </row>
    <row r="5914" spans="1:3" x14ac:dyDescent="0.3">
      <c r="A5914" t="s">
        <v>7</v>
      </c>
      <c r="B5914" t="s">
        <v>120</v>
      </c>
      <c r="C5914">
        <v>1685</v>
      </c>
    </row>
    <row r="5915" spans="1:3" x14ac:dyDescent="0.3">
      <c r="A5915" t="s">
        <v>17</v>
      </c>
      <c r="B5915">
        <v>796</v>
      </c>
      <c r="C5915">
        <v>1685</v>
      </c>
    </row>
    <row r="5916" spans="1:3" x14ac:dyDescent="0.3">
      <c r="A5916" t="s">
        <v>18</v>
      </c>
      <c r="B5916">
        <v>14</v>
      </c>
      <c r="C5916">
        <v>1685</v>
      </c>
    </row>
    <row r="5917" spans="1:3" x14ac:dyDescent="0.3">
      <c r="A5917" t="s">
        <v>19</v>
      </c>
      <c r="B5917">
        <v>590</v>
      </c>
      <c r="C5917">
        <v>1685</v>
      </c>
    </row>
    <row r="5918" spans="1:3" x14ac:dyDescent="0.3">
      <c r="A5918" t="s">
        <v>20</v>
      </c>
      <c r="B5918">
        <v>38</v>
      </c>
      <c r="C5918">
        <v>1685</v>
      </c>
    </row>
    <row r="5919" spans="1:3" x14ac:dyDescent="0.3">
      <c r="A5919" t="s">
        <v>21</v>
      </c>
      <c r="B5919">
        <v>44</v>
      </c>
      <c r="C5919">
        <v>1685</v>
      </c>
    </row>
    <row r="5920" spans="1:3" x14ac:dyDescent="0.3">
      <c r="A5920" t="s">
        <v>22</v>
      </c>
      <c r="B5920">
        <v>0</v>
      </c>
      <c r="C5920">
        <v>1685</v>
      </c>
    </row>
    <row r="5921" spans="1:3" x14ac:dyDescent="0.3">
      <c r="A5921" t="s">
        <v>25</v>
      </c>
      <c r="B5921" t="s">
        <v>121</v>
      </c>
      <c r="C5921">
        <v>1685</v>
      </c>
    </row>
    <row r="5922" spans="1:3" x14ac:dyDescent="0.3">
      <c r="A5922" t="s">
        <v>7</v>
      </c>
      <c r="B5922" t="s">
        <v>120</v>
      </c>
      <c r="C5922">
        <v>9094</v>
      </c>
    </row>
    <row r="5923" spans="1:3" x14ac:dyDescent="0.3">
      <c r="A5923" t="s">
        <v>17</v>
      </c>
      <c r="B5923">
        <v>313</v>
      </c>
      <c r="C5923">
        <v>9094</v>
      </c>
    </row>
    <row r="5924" spans="1:3" x14ac:dyDescent="0.3">
      <c r="A5924" t="s">
        <v>18</v>
      </c>
      <c r="B5924">
        <v>15</v>
      </c>
      <c r="C5924">
        <v>9094</v>
      </c>
    </row>
    <row r="5925" spans="1:3" x14ac:dyDescent="0.3">
      <c r="A5925" t="s">
        <v>19</v>
      </c>
      <c r="B5925">
        <v>47</v>
      </c>
      <c r="C5925">
        <v>9094</v>
      </c>
    </row>
    <row r="5926" spans="1:3" x14ac:dyDescent="0.3">
      <c r="A5926" t="s">
        <v>20</v>
      </c>
      <c r="B5926">
        <v>20</v>
      </c>
      <c r="C5926">
        <v>9094</v>
      </c>
    </row>
    <row r="5927" spans="1:3" x14ac:dyDescent="0.3">
      <c r="A5927" t="s">
        <v>21</v>
      </c>
      <c r="B5927">
        <v>0</v>
      </c>
      <c r="C5927">
        <v>9094</v>
      </c>
    </row>
    <row r="5928" spans="1:3" x14ac:dyDescent="0.3">
      <c r="A5928" t="s">
        <v>22</v>
      </c>
      <c r="B5928">
        <v>192</v>
      </c>
      <c r="C5928">
        <v>9094</v>
      </c>
    </row>
    <row r="5929" spans="1:3" x14ac:dyDescent="0.3">
      <c r="A5929" t="s">
        <v>25</v>
      </c>
      <c r="B5929" t="s">
        <v>123</v>
      </c>
      <c r="C5929">
        <v>9094</v>
      </c>
    </row>
    <row r="5930" spans="1:3" x14ac:dyDescent="0.3">
      <c r="A5930" t="s">
        <v>7</v>
      </c>
      <c r="B5930" t="s">
        <v>120</v>
      </c>
      <c r="C5930">
        <v>9847</v>
      </c>
    </row>
    <row r="5931" spans="1:3" x14ac:dyDescent="0.3">
      <c r="A5931" t="s">
        <v>17</v>
      </c>
      <c r="B5931">
        <v>313</v>
      </c>
      <c r="C5931">
        <v>9847</v>
      </c>
    </row>
    <row r="5932" spans="1:3" x14ac:dyDescent="0.3">
      <c r="A5932" t="s">
        <v>18</v>
      </c>
      <c r="B5932">
        <v>15</v>
      </c>
      <c r="C5932">
        <v>9847</v>
      </c>
    </row>
    <row r="5933" spans="1:3" x14ac:dyDescent="0.3">
      <c r="A5933" t="s">
        <v>19</v>
      </c>
      <c r="B5933">
        <v>47</v>
      </c>
      <c r="C5933">
        <v>9847</v>
      </c>
    </row>
    <row r="5934" spans="1:3" x14ac:dyDescent="0.3">
      <c r="A5934" t="s">
        <v>20</v>
      </c>
      <c r="B5934">
        <v>20</v>
      </c>
      <c r="C5934">
        <v>9847</v>
      </c>
    </row>
    <row r="5935" spans="1:3" x14ac:dyDescent="0.3">
      <c r="A5935" t="s">
        <v>21</v>
      </c>
      <c r="B5935">
        <v>0</v>
      </c>
      <c r="C5935">
        <v>9847</v>
      </c>
    </row>
    <row r="5936" spans="1:3" x14ac:dyDescent="0.3">
      <c r="A5936" t="s">
        <v>22</v>
      </c>
      <c r="B5936">
        <v>192</v>
      </c>
      <c r="C5936">
        <v>9847</v>
      </c>
    </row>
    <row r="5937" spans="1:3" x14ac:dyDescent="0.3">
      <c r="A5937" t="s">
        <v>25</v>
      </c>
      <c r="B5937" t="s">
        <v>123</v>
      </c>
      <c r="C5937">
        <v>9847</v>
      </c>
    </row>
    <row r="5938" spans="1:3" x14ac:dyDescent="0.3">
      <c r="A5938" t="s">
        <v>7</v>
      </c>
      <c r="B5938" t="s">
        <v>120</v>
      </c>
      <c r="C5938">
        <v>2118</v>
      </c>
    </row>
    <row r="5939" spans="1:3" x14ac:dyDescent="0.3">
      <c r="A5939" t="s">
        <v>17</v>
      </c>
      <c r="B5939">
        <v>166</v>
      </c>
      <c r="C5939">
        <v>2118</v>
      </c>
    </row>
    <row r="5940" spans="1:3" x14ac:dyDescent="0.3">
      <c r="A5940" t="s">
        <v>18</v>
      </c>
      <c r="B5940">
        <v>75</v>
      </c>
      <c r="C5940">
        <v>2118</v>
      </c>
    </row>
    <row r="5941" spans="1:3" x14ac:dyDescent="0.3">
      <c r="A5941" t="s">
        <v>19</v>
      </c>
      <c r="B5941">
        <v>96</v>
      </c>
      <c r="C5941">
        <v>2118</v>
      </c>
    </row>
    <row r="5942" spans="1:3" x14ac:dyDescent="0.3">
      <c r="A5942" t="s">
        <v>20</v>
      </c>
      <c r="B5942">
        <v>119</v>
      </c>
      <c r="C5942">
        <v>2118</v>
      </c>
    </row>
    <row r="5943" spans="1:3" x14ac:dyDescent="0.3">
      <c r="A5943" t="s">
        <v>21</v>
      </c>
      <c r="B5943">
        <v>107</v>
      </c>
      <c r="C5943">
        <v>2118</v>
      </c>
    </row>
    <row r="5944" spans="1:3" x14ac:dyDescent="0.3">
      <c r="A5944" t="s">
        <v>22</v>
      </c>
      <c r="B5944">
        <v>59</v>
      </c>
      <c r="C5944">
        <v>2118</v>
      </c>
    </row>
    <row r="5945" spans="1:3" x14ac:dyDescent="0.3">
      <c r="A5945" t="s">
        <v>25</v>
      </c>
      <c r="B5945" t="s">
        <v>123</v>
      </c>
      <c r="C5945">
        <v>2118</v>
      </c>
    </row>
    <row r="5946" spans="1:3" x14ac:dyDescent="0.3">
      <c r="A5946" t="s">
        <v>7</v>
      </c>
      <c r="B5946" t="s">
        <v>120</v>
      </c>
      <c r="C5946">
        <v>5564</v>
      </c>
    </row>
    <row r="5947" spans="1:3" x14ac:dyDescent="0.3">
      <c r="A5947" t="s">
        <v>17</v>
      </c>
      <c r="B5947">
        <v>509</v>
      </c>
      <c r="C5947">
        <v>5564</v>
      </c>
    </row>
    <row r="5948" spans="1:3" x14ac:dyDescent="0.3">
      <c r="A5948" t="s">
        <v>18</v>
      </c>
      <c r="B5948">
        <v>133</v>
      </c>
      <c r="C5948">
        <v>5564</v>
      </c>
    </row>
    <row r="5949" spans="1:3" x14ac:dyDescent="0.3">
      <c r="A5949" t="s">
        <v>19</v>
      </c>
      <c r="B5949">
        <v>497</v>
      </c>
      <c r="C5949">
        <v>5564</v>
      </c>
    </row>
    <row r="5950" spans="1:3" x14ac:dyDescent="0.3">
      <c r="A5950" t="s">
        <v>20</v>
      </c>
      <c r="B5950">
        <v>78</v>
      </c>
      <c r="C5950">
        <v>5564</v>
      </c>
    </row>
    <row r="5951" spans="1:3" x14ac:dyDescent="0.3">
      <c r="A5951" t="s">
        <v>21</v>
      </c>
      <c r="B5951">
        <v>24</v>
      </c>
      <c r="C5951">
        <v>5564</v>
      </c>
    </row>
    <row r="5952" spans="1:3" x14ac:dyDescent="0.3">
      <c r="A5952" t="s">
        <v>22</v>
      </c>
      <c r="B5952">
        <v>97</v>
      </c>
      <c r="C5952">
        <v>5564</v>
      </c>
    </row>
    <row r="5953" spans="1:3" x14ac:dyDescent="0.3">
      <c r="A5953" t="s">
        <v>25</v>
      </c>
      <c r="B5953" t="s">
        <v>123</v>
      </c>
      <c r="C5953">
        <v>5564</v>
      </c>
    </row>
    <row r="5954" spans="1:3" x14ac:dyDescent="0.3">
      <c r="A5954" t="s">
        <v>7</v>
      </c>
      <c r="B5954" t="s">
        <v>50</v>
      </c>
      <c r="C5954">
        <v>2131</v>
      </c>
    </row>
    <row r="5955" spans="1:3" x14ac:dyDescent="0.3">
      <c r="A5955" t="s">
        <v>17</v>
      </c>
      <c r="B5955">
        <v>1063</v>
      </c>
      <c r="C5955">
        <v>2131</v>
      </c>
    </row>
    <row r="5956" spans="1:3" x14ac:dyDescent="0.3">
      <c r="A5956" t="s">
        <v>18</v>
      </c>
      <c r="B5956">
        <v>89</v>
      </c>
      <c r="C5956">
        <v>2131</v>
      </c>
    </row>
    <row r="5957" spans="1:3" x14ac:dyDescent="0.3">
      <c r="A5957" t="s">
        <v>19</v>
      </c>
      <c r="B5957">
        <v>102</v>
      </c>
      <c r="C5957">
        <v>2131</v>
      </c>
    </row>
    <row r="5958" spans="1:3" x14ac:dyDescent="0.3">
      <c r="A5958" t="s">
        <v>20</v>
      </c>
      <c r="B5958">
        <v>16</v>
      </c>
      <c r="C5958">
        <v>2131</v>
      </c>
    </row>
    <row r="5959" spans="1:3" x14ac:dyDescent="0.3">
      <c r="A5959" t="s">
        <v>21</v>
      </c>
      <c r="B5959">
        <v>12</v>
      </c>
      <c r="C5959">
        <v>2131</v>
      </c>
    </row>
    <row r="5960" spans="1:3" x14ac:dyDescent="0.3">
      <c r="A5960" t="s">
        <v>22</v>
      </c>
      <c r="B5960">
        <v>25</v>
      </c>
      <c r="C5960">
        <v>2131</v>
      </c>
    </row>
    <row r="5961" spans="1:3" x14ac:dyDescent="0.3">
      <c r="A5961" t="s">
        <v>25</v>
      </c>
      <c r="B5961" t="s">
        <v>123</v>
      </c>
      <c r="C5961">
        <v>2131</v>
      </c>
    </row>
    <row r="5962" spans="1:3" x14ac:dyDescent="0.3">
      <c r="A5962" t="s">
        <v>7</v>
      </c>
      <c r="B5962" t="s">
        <v>120</v>
      </c>
      <c r="C5962">
        <v>6543</v>
      </c>
    </row>
    <row r="5963" spans="1:3" x14ac:dyDescent="0.3">
      <c r="A5963" t="s">
        <v>17</v>
      </c>
      <c r="B5963">
        <v>521</v>
      </c>
      <c r="C5963">
        <v>6543</v>
      </c>
    </row>
    <row r="5964" spans="1:3" x14ac:dyDescent="0.3">
      <c r="A5964" t="s">
        <v>18</v>
      </c>
      <c r="B5964">
        <v>168</v>
      </c>
      <c r="C5964">
        <v>6543</v>
      </c>
    </row>
    <row r="5965" spans="1:3" x14ac:dyDescent="0.3">
      <c r="A5965" t="s">
        <v>19</v>
      </c>
      <c r="B5965">
        <v>706</v>
      </c>
      <c r="C5965">
        <v>6543</v>
      </c>
    </row>
    <row r="5966" spans="1:3" x14ac:dyDescent="0.3">
      <c r="A5966" t="s">
        <v>20</v>
      </c>
      <c r="B5966">
        <v>80</v>
      </c>
      <c r="C5966">
        <v>6543</v>
      </c>
    </row>
    <row r="5967" spans="1:3" x14ac:dyDescent="0.3">
      <c r="A5967" t="s">
        <v>21</v>
      </c>
      <c r="B5967">
        <v>76</v>
      </c>
      <c r="C5967">
        <v>6543</v>
      </c>
    </row>
    <row r="5968" spans="1:3" x14ac:dyDescent="0.3">
      <c r="A5968" t="s">
        <v>22</v>
      </c>
      <c r="B5968">
        <v>61</v>
      </c>
      <c r="C5968">
        <v>6543</v>
      </c>
    </row>
    <row r="5969" spans="1:3" x14ac:dyDescent="0.3">
      <c r="A5969" t="s">
        <v>25</v>
      </c>
      <c r="B5969" t="s">
        <v>121</v>
      </c>
      <c r="C5969">
        <v>6543</v>
      </c>
    </row>
    <row r="5970" spans="1:3" x14ac:dyDescent="0.3">
      <c r="A5970" t="s">
        <v>7</v>
      </c>
      <c r="B5970" t="s">
        <v>120</v>
      </c>
      <c r="C5970">
        <v>4491</v>
      </c>
    </row>
    <row r="5971" spans="1:3" x14ac:dyDescent="0.3">
      <c r="A5971" t="s">
        <v>17</v>
      </c>
      <c r="B5971">
        <v>1099</v>
      </c>
      <c r="C5971">
        <v>4491</v>
      </c>
    </row>
    <row r="5972" spans="1:3" x14ac:dyDescent="0.3">
      <c r="A5972" t="s">
        <v>18</v>
      </c>
      <c r="B5972">
        <v>0</v>
      </c>
      <c r="C5972">
        <v>4491</v>
      </c>
    </row>
    <row r="5973" spans="1:3" x14ac:dyDescent="0.3">
      <c r="A5973" t="s">
        <v>19</v>
      </c>
      <c r="B5973">
        <v>45</v>
      </c>
      <c r="C5973">
        <v>4491</v>
      </c>
    </row>
    <row r="5974" spans="1:3" x14ac:dyDescent="0.3">
      <c r="A5974" t="s">
        <v>20</v>
      </c>
      <c r="B5974">
        <v>0</v>
      </c>
      <c r="C5974">
        <v>4491</v>
      </c>
    </row>
    <row r="5975" spans="1:3" x14ac:dyDescent="0.3">
      <c r="A5975" t="s">
        <v>21</v>
      </c>
      <c r="B5975">
        <v>0</v>
      </c>
      <c r="C5975">
        <v>4491</v>
      </c>
    </row>
    <row r="5976" spans="1:3" x14ac:dyDescent="0.3">
      <c r="A5976" t="s">
        <v>22</v>
      </c>
      <c r="B5976">
        <v>34</v>
      </c>
      <c r="C5976">
        <v>4491</v>
      </c>
    </row>
    <row r="5977" spans="1:3" x14ac:dyDescent="0.3">
      <c r="A5977" t="s">
        <v>25</v>
      </c>
      <c r="B5977" t="s">
        <v>121</v>
      </c>
      <c r="C5977">
        <v>4491</v>
      </c>
    </row>
    <row r="5978" spans="1:3" x14ac:dyDescent="0.3">
      <c r="A5978" t="s">
        <v>7</v>
      </c>
      <c r="B5978" t="s">
        <v>120</v>
      </c>
      <c r="C5978">
        <v>873</v>
      </c>
    </row>
    <row r="5979" spans="1:3" x14ac:dyDescent="0.3">
      <c r="A5979" t="s">
        <v>17</v>
      </c>
      <c r="B5979">
        <v>1099</v>
      </c>
      <c r="C5979">
        <v>873</v>
      </c>
    </row>
    <row r="5980" spans="1:3" x14ac:dyDescent="0.3">
      <c r="A5980" t="s">
        <v>18</v>
      </c>
      <c r="B5980">
        <v>0</v>
      </c>
      <c r="C5980">
        <v>873</v>
      </c>
    </row>
    <row r="5981" spans="1:3" x14ac:dyDescent="0.3">
      <c r="A5981" t="s">
        <v>19</v>
      </c>
      <c r="B5981">
        <v>45</v>
      </c>
      <c r="C5981">
        <v>873</v>
      </c>
    </row>
    <row r="5982" spans="1:3" x14ac:dyDescent="0.3">
      <c r="A5982" t="s">
        <v>20</v>
      </c>
      <c r="B5982">
        <v>0</v>
      </c>
      <c r="C5982">
        <v>873</v>
      </c>
    </row>
    <row r="5983" spans="1:3" x14ac:dyDescent="0.3">
      <c r="A5983" t="s">
        <v>21</v>
      </c>
      <c r="B5983">
        <v>0</v>
      </c>
      <c r="C5983">
        <v>873</v>
      </c>
    </row>
    <row r="5984" spans="1:3" x14ac:dyDescent="0.3">
      <c r="A5984" t="s">
        <v>22</v>
      </c>
      <c r="B5984">
        <v>34</v>
      </c>
      <c r="C5984">
        <v>873</v>
      </c>
    </row>
    <row r="5985" spans="1:3" x14ac:dyDescent="0.3">
      <c r="A5985" t="s">
        <v>25</v>
      </c>
      <c r="B5985" t="s">
        <v>121</v>
      </c>
      <c r="C5985">
        <v>873</v>
      </c>
    </row>
    <row r="5986" spans="1:3" x14ac:dyDescent="0.3">
      <c r="A5986" t="s">
        <v>7</v>
      </c>
      <c r="B5986" t="s">
        <v>120</v>
      </c>
      <c r="C5986">
        <v>9308</v>
      </c>
    </row>
    <row r="5987" spans="1:3" x14ac:dyDescent="0.3">
      <c r="A5987" t="s">
        <v>17</v>
      </c>
      <c r="B5987">
        <v>398</v>
      </c>
      <c r="C5987">
        <v>9308</v>
      </c>
    </row>
    <row r="5988" spans="1:3" x14ac:dyDescent="0.3">
      <c r="A5988" t="s">
        <v>18</v>
      </c>
      <c r="B5988">
        <v>61</v>
      </c>
      <c r="C5988">
        <v>9308</v>
      </c>
    </row>
    <row r="5989" spans="1:3" x14ac:dyDescent="0.3">
      <c r="A5989" t="s">
        <v>19</v>
      </c>
      <c r="B5989">
        <v>265</v>
      </c>
      <c r="C5989">
        <v>9308</v>
      </c>
    </row>
    <row r="5990" spans="1:3" x14ac:dyDescent="0.3">
      <c r="A5990" t="s">
        <v>20</v>
      </c>
      <c r="B5990">
        <v>138</v>
      </c>
      <c r="C5990">
        <v>9308</v>
      </c>
    </row>
    <row r="5991" spans="1:3" x14ac:dyDescent="0.3">
      <c r="A5991" t="s">
        <v>21</v>
      </c>
      <c r="B5991">
        <v>61</v>
      </c>
      <c r="C5991">
        <v>9308</v>
      </c>
    </row>
    <row r="5992" spans="1:3" x14ac:dyDescent="0.3">
      <c r="A5992" t="s">
        <v>22</v>
      </c>
      <c r="B5992">
        <v>53</v>
      </c>
      <c r="C5992">
        <v>9308</v>
      </c>
    </row>
    <row r="5993" spans="1:3" x14ac:dyDescent="0.3">
      <c r="A5993" t="s">
        <v>25</v>
      </c>
      <c r="B5993" t="s">
        <v>121</v>
      </c>
      <c r="C5993">
        <v>9308</v>
      </c>
    </row>
    <row r="5994" spans="1:3" x14ac:dyDescent="0.3">
      <c r="A5994" t="s">
        <v>7</v>
      </c>
      <c r="B5994" t="s">
        <v>120</v>
      </c>
      <c r="C5994">
        <v>544</v>
      </c>
    </row>
    <row r="5995" spans="1:3" x14ac:dyDescent="0.3">
      <c r="A5995" t="s">
        <v>17</v>
      </c>
      <c r="B5995">
        <v>398</v>
      </c>
      <c r="C5995">
        <v>544</v>
      </c>
    </row>
    <row r="5996" spans="1:3" x14ac:dyDescent="0.3">
      <c r="A5996" t="s">
        <v>18</v>
      </c>
      <c r="B5996">
        <v>61</v>
      </c>
      <c r="C5996">
        <v>544</v>
      </c>
    </row>
    <row r="5997" spans="1:3" x14ac:dyDescent="0.3">
      <c r="A5997" t="s">
        <v>19</v>
      </c>
      <c r="B5997">
        <v>265</v>
      </c>
      <c r="C5997">
        <v>544</v>
      </c>
    </row>
    <row r="5998" spans="1:3" x14ac:dyDescent="0.3">
      <c r="A5998" t="s">
        <v>20</v>
      </c>
      <c r="B5998">
        <v>138</v>
      </c>
      <c r="C5998">
        <v>544</v>
      </c>
    </row>
    <row r="5999" spans="1:3" x14ac:dyDescent="0.3">
      <c r="A5999" t="s">
        <v>21</v>
      </c>
      <c r="B5999">
        <v>61</v>
      </c>
      <c r="C5999">
        <v>544</v>
      </c>
    </row>
    <row r="6000" spans="1:3" x14ac:dyDescent="0.3">
      <c r="A6000" t="s">
        <v>22</v>
      </c>
      <c r="B6000">
        <v>53</v>
      </c>
      <c r="C6000">
        <v>544</v>
      </c>
    </row>
    <row r="6001" spans="1:3" x14ac:dyDescent="0.3">
      <c r="A6001" t="s">
        <v>25</v>
      </c>
      <c r="B6001" t="s">
        <v>121</v>
      </c>
      <c r="C6001">
        <v>544</v>
      </c>
    </row>
    <row r="6002" spans="1:3" x14ac:dyDescent="0.3">
      <c r="A6002" t="s">
        <v>7</v>
      </c>
      <c r="B6002" t="s">
        <v>120</v>
      </c>
      <c r="C6002">
        <v>2453</v>
      </c>
    </row>
    <row r="6003" spans="1:3" x14ac:dyDescent="0.3">
      <c r="A6003" t="s">
        <v>17</v>
      </c>
      <c r="B6003">
        <v>526</v>
      </c>
      <c r="C6003">
        <v>2453</v>
      </c>
    </row>
    <row r="6004" spans="1:3" x14ac:dyDescent="0.3">
      <c r="A6004" t="s">
        <v>18</v>
      </c>
      <c r="B6004">
        <v>28</v>
      </c>
      <c r="C6004">
        <v>2453</v>
      </c>
    </row>
    <row r="6005" spans="1:3" x14ac:dyDescent="0.3">
      <c r="A6005" t="s">
        <v>19</v>
      </c>
      <c r="B6005">
        <v>135</v>
      </c>
      <c r="C6005">
        <v>2453</v>
      </c>
    </row>
    <row r="6006" spans="1:3" x14ac:dyDescent="0.3">
      <c r="A6006" t="s">
        <v>20</v>
      </c>
      <c r="B6006">
        <v>10</v>
      </c>
      <c r="C6006">
        <v>2453</v>
      </c>
    </row>
    <row r="6007" spans="1:3" x14ac:dyDescent="0.3">
      <c r="A6007" t="s">
        <v>21</v>
      </c>
      <c r="B6007">
        <v>21</v>
      </c>
      <c r="C6007">
        <v>2453</v>
      </c>
    </row>
    <row r="6008" spans="1:3" x14ac:dyDescent="0.3">
      <c r="A6008" t="s">
        <v>22</v>
      </c>
      <c r="B6008">
        <v>99</v>
      </c>
      <c r="C6008">
        <v>2453</v>
      </c>
    </row>
    <row r="6009" spans="1:3" x14ac:dyDescent="0.3">
      <c r="A6009" t="s">
        <v>25</v>
      </c>
      <c r="B6009" t="s">
        <v>121</v>
      </c>
      <c r="C6009">
        <v>2453</v>
      </c>
    </row>
    <row r="6010" spans="1:3" x14ac:dyDescent="0.3">
      <c r="A6010" t="s">
        <v>7</v>
      </c>
      <c r="B6010" t="s">
        <v>120</v>
      </c>
      <c r="C6010">
        <v>7787</v>
      </c>
    </row>
    <row r="6011" spans="1:3" x14ac:dyDescent="0.3">
      <c r="A6011" t="s">
        <v>17</v>
      </c>
      <c r="B6011">
        <v>526</v>
      </c>
      <c r="C6011">
        <v>7787</v>
      </c>
    </row>
    <row r="6012" spans="1:3" x14ac:dyDescent="0.3">
      <c r="A6012" t="s">
        <v>18</v>
      </c>
      <c r="B6012">
        <v>28</v>
      </c>
      <c r="C6012">
        <v>7787</v>
      </c>
    </row>
    <row r="6013" spans="1:3" x14ac:dyDescent="0.3">
      <c r="A6013" t="s">
        <v>19</v>
      </c>
      <c r="B6013">
        <v>135</v>
      </c>
      <c r="C6013">
        <v>7787</v>
      </c>
    </row>
    <row r="6014" spans="1:3" x14ac:dyDescent="0.3">
      <c r="A6014" t="s">
        <v>20</v>
      </c>
      <c r="B6014">
        <v>10</v>
      </c>
      <c r="C6014">
        <v>7787</v>
      </c>
    </row>
    <row r="6015" spans="1:3" x14ac:dyDescent="0.3">
      <c r="A6015" t="s">
        <v>21</v>
      </c>
      <c r="B6015">
        <v>21</v>
      </c>
      <c r="C6015">
        <v>7787</v>
      </c>
    </row>
    <row r="6016" spans="1:3" x14ac:dyDescent="0.3">
      <c r="A6016" t="s">
        <v>22</v>
      </c>
      <c r="B6016">
        <v>99</v>
      </c>
      <c r="C6016">
        <v>7787</v>
      </c>
    </row>
    <row r="6017" spans="1:3" x14ac:dyDescent="0.3">
      <c r="A6017" t="s">
        <v>25</v>
      </c>
      <c r="B6017" t="s">
        <v>121</v>
      </c>
      <c r="C6017">
        <v>7787</v>
      </c>
    </row>
    <row r="6018" spans="1:3" x14ac:dyDescent="0.3">
      <c r="A6018" t="s">
        <v>7</v>
      </c>
      <c r="B6018" t="s">
        <v>50</v>
      </c>
      <c r="C6018">
        <v>6461</v>
      </c>
    </row>
    <row r="6019" spans="1:3" x14ac:dyDescent="0.3">
      <c r="A6019" t="s">
        <v>17</v>
      </c>
      <c r="B6019">
        <v>581</v>
      </c>
      <c r="C6019">
        <v>6461</v>
      </c>
    </row>
    <row r="6020" spans="1:3" x14ac:dyDescent="0.3">
      <c r="A6020" t="s">
        <v>18</v>
      </c>
      <c r="B6020">
        <v>49</v>
      </c>
      <c r="C6020">
        <v>6461</v>
      </c>
    </row>
    <row r="6021" spans="1:3" x14ac:dyDescent="0.3">
      <c r="A6021" t="s">
        <v>19</v>
      </c>
      <c r="B6021">
        <v>157</v>
      </c>
      <c r="C6021">
        <v>6461</v>
      </c>
    </row>
    <row r="6022" spans="1:3" x14ac:dyDescent="0.3">
      <c r="A6022" t="s">
        <v>20</v>
      </c>
      <c r="B6022">
        <v>43</v>
      </c>
      <c r="C6022">
        <v>6461</v>
      </c>
    </row>
    <row r="6023" spans="1:3" x14ac:dyDescent="0.3">
      <c r="A6023" t="s">
        <v>21</v>
      </c>
      <c r="B6023">
        <v>8</v>
      </c>
      <c r="C6023">
        <v>6461</v>
      </c>
    </row>
    <row r="6024" spans="1:3" x14ac:dyDescent="0.3">
      <c r="A6024" t="s">
        <v>22</v>
      </c>
      <c r="B6024">
        <v>108</v>
      </c>
      <c r="C6024">
        <v>6461</v>
      </c>
    </row>
    <row r="6025" spans="1:3" x14ac:dyDescent="0.3">
      <c r="A6025" t="s">
        <v>25</v>
      </c>
      <c r="B6025" t="s">
        <v>121</v>
      </c>
      <c r="C6025">
        <v>6461</v>
      </c>
    </row>
    <row r="6026" spans="1:3" x14ac:dyDescent="0.3">
      <c r="A6026" t="s">
        <v>7</v>
      </c>
      <c r="B6026" t="s">
        <v>120</v>
      </c>
      <c r="C6026">
        <v>3233</v>
      </c>
    </row>
    <row r="6027" spans="1:3" x14ac:dyDescent="0.3">
      <c r="A6027" t="s">
        <v>17</v>
      </c>
      <c r="B6027">
        <v>562</v>
      </c>
      <c r="C6027">
        <v>3233</v>
      </c>
    </row>
    <row r="6028" spans="1:3" x14ac:dyDescent="0.3">
      <c r="A6028" t="s">
        <v>18</v>
      </c>
      <c r="B6028">
        <v>21</v>
      </c>
      <c r="C6028">
        <v>3233</v>
      </c>
    </row>
    <row r="6029" spans="1:3" x14ac:dyDescent="0.3">
      <c r="A6029" t="s">
        <v>19</v>
      </c>
      <c r="B6029">
        <v>464</v>
      </c>
      <c r="C6029">
        <v>3233</v>
      </c>
    </row>
    <row r="6030" spans="1:3" x14ac:dyDescent="0.3">
      <c r="A6030" t="s">
        <v>20</v>
      </c>
      <c r="B6030">
        <v>28</v>
      </c>
      <c r="C6030">
        <v>3233</v>
      </c>
    </row>
    <row r="6031" spans="1:3" x14ac:dyDescent="0.3">
      <c r="A6031" t="s">
        <v>21</v>
      </c>
      <c r="B6031">
        <v>10</v>
      </c>
      <c r="C6031">
        <v>3233</v>
      </c>
    </row>
    <row r="6032" spans="1:3" x14ac:dyDescent="0.3">
      <c r="A6032" t="s">
        <v>22</v>
      </c>
      <c r="B6032">
        <v>32</v>
      </c>
      <c r="C6032">
        <v>3233</v>
      </c>
    </row>
    <row r="6033" spans="1:3" x14ac:dyDescent="0.3">
      <c r="A6033" t="s">
        <v>25</v>
      </c>
      <c r="B6033" t="s">
        <v>123</v>
      </c>
      <c r="C6033">
        <v>3233</v>
      </c>
    </row>
    <row r="6034" spans="1:3" x14ac:dyDescent="0.3">
      <c r="A6034" t="s">
        <v>7</v>
      </c>
      <c r="B6034" t="s">
        <v>120</v>
      </c>
      <c r="C6034">
        <v>3598</v>
      </c>
    </row>
    <row r="6035" spans="1:3" x14ac:dyDescent="0.3">
      <c r="A6035" t="s">
        <v>17</v>
      </c>
      <c r="B6035">
        <v>441</v>
      </c>
      <c r="C6035">
        <v>3598</v>
      </c>
    </row>
    <row r="6036" spans="1:3" x14ac:dyDescent="0.3">
      <c r="A6036" t="s">
        <v>18</v>
      </c>
      <c r="B6036">
        <v>35</v>
      </c>
      <c r="C6036">
        <v>3598</v>
      </c>
    </row>
    <row r="6037" spans="1:3" x14ac:dyDescent="0.3">
      <c r="A6037" t="s">
        <v>19</v>
      </c>
      <c r="B6037">
        <v>83</v>
      </c>
      <c r="C6037">
        <v>3598</v>
      </c>
    </row>
    <row r="6038" spans="1:3" x14ac:dyDescent="0.3">
      <c r="A6038" t="s">
        <v>20</v>
      </c>
      <c r="B6038">
        <v>7</v>
      </c>
      <c r="C6038">
        <v>3598</v>
      </c>
    </row>
    <row r="6039" spans="1:3" x14ac:dyDescent="0.3">
      <c r="A6039" t="s">
        <v>21</v>
      </c>
      <c r="B6039">
        <v>29</v>
      </c>
      <c r="C6039">
        <v>3598</v>
      </c>
    </row>
    <row r="6040" spans="1:3" x14ac:dyDescent="0.3">
      <c r="A6040" t="s">
        <v>22</v>
      </c>
      <c r="B6040">
        <v>11</v>
      </c>
      <c r="C6040">
        <v>3598</v>
      </c>
    </row>
    <row r="6041" spans="1:3" x14ac:dyDescent="0.3">
      <c r="A6041" t="s">
        <v>25</v>
      </c>
      <c r="B6041" t="s">
        <v>121</v>
      </c>
      <c r="C6041">
        <v>3598</v>
      </c>
    </row>
    <row r="6042" spans="1:3" x14ac:dyDescent="0.3">
      <c r="A6042" t="s">
        <v>7</v>
      </c>
      <c r="B6042" t="s">
        <v>120</v>
      </c>
      <c r="C6042">
        <v>1518</v>
      </c>
    </row>
    <row r="6043" spans="1:3" x14ac:dyDescent="0.3">
      <c r="A6043" t="s">
        <v>17</v>
      </c>
      <c r="B6043">
        <v>379</v>
      </c>
      <c r="C6043">
        <v>1518</v>
      </c>
    </row>
    <row r="6044" spans="1:3" x14ac:dyDescent="0.3">
      <c r="A6044" t="s">
        <v>18</v>
      </c>
      <c r="B6044">
        <v>6</v>
      </c>
      <c r="C6044">
        <v>1518</v>
      </c>
    </row>
    <row r="6045" spans="1:3" x14ac:dyDescent="0.3">
      <c r="A6045" t="s">
        <v>19</v>
      </c>
      <c r="B6045">
        <v>157</v>
      </c>
      <c r="C6045">
        <v>1518</v>
      </c>
    </row>
    <row r="6046" spans="1:3" x14ac:dyDescent="0.3">
      <c r="A6046" t="s">
        <v>20</v>
      </c>
      <c r="B6046">
        <v>25</v>
      </c>
      <c r="C6046">
        <v>1518</v>
      </c>
    </row>
    <row r="6047" spans="1:3" x14ac:dyDescent="0.3">
      <c r="A6047" t="s">
        <v>21</v>
      </c>
      <c r="B6047">
        <v>91</v>
      </c>
      <c r="C6047">
        <v>1518</v>
      </c>
    </row>
    <row r="6048" spans="1:3" x14ac:dyDescent="0.3">
      <c r="A6048" t="s">
        <v>22</v>
      </c>
      <c r="B6048">
        <v>91</v>
      </c>
      <c r="C6048">
        <v>1518</v>
      </c>
    </row>
    <row r="6049" spans="1:3" x14ac:dyDescent="0.3">
      <c r="A6049" t="s">
        <v>25</v>
      </c>
      <c r="B6049" t="s">
        <v>123</v>
      </c>
      <c r="C6049">
        <v>1518</v>
      </c>
    </row>
    <row r="6050" spans="1:3" x14ac:dyDescent="0.3">
      <c r="A6050" t="s">
        <v>7</v>
      </c>
      <c r="B6050" t="s">
        <v>120</v>
      </c>
      <c r="C6050">
        <v>2295</v>
      </c>
    </row>
    <row r="6051" spans="1:3" x14ac:dyDescent="0.3">
      <c r="A6051" t="s">
        <v>17</v>
      </c>
      <c r="B6051">
        <v>539</v>
      </c>
      <c r="C6051">
        <v>2295</v>
      </c>
    </row>
    <row r="6052" spans="1:3" x14ac:dyDescent="0.3">
      <c r="A6052" t="s">
        <v>18</v>
      </c>
      <c r="B6052">
        <v>30</v>
      </c>
      <c r="C6052">
        <v>2295</v>
      </c>
    </row>
    <row r="6053" spans="1:3" x14ac:dyDescent="0.3">
      <c r="A6053" t="s">
        <v>19</v>
      </c>
      <c r="B6053">
        <v>92</v>
      </c>
      <c r="C6053">
        <v>2295</v>
      </c>
    </row>
    <row r="6054" spans="1:3" x14ac:dyDescent="0.3">
      <c r="A6054" t="s">
        <v>20</v>
      </c>
      <c r="B6054">
        <v>80</v>
      </c>
      <c r="C6054">
        <v>2295</v>
      </c>
    </row>
    <row r="6055" spans="1:3" x14ac:dyDescent="0.3">
      <c r="A6055" t="s">
        <v>21</v>
      </c>
      <c r="B6055">
        <v>46</v>
      </c>
      <c r="C6055">
        <v>2295</v>
      </c>
    </row>
    <row r="6056" spans="1:3" x14ac:dyDescent="0.3">
      <c r="A6056" t="s">
        <v>22</v>
      </c>
      <c r="B6056">
        <v>38</v>
      </c>
      <c r="C6056">
        <v>2295</v>
      </c>
    </row>
    <row r="6057" spans="1:3" x14ac:dyDescent="0.3">
      <c r="A6057" t="s">
        <v>25</v>
      </c>
      <c r="B6057" t="s">
        <v>121</v>
      </c>
      <c r="C6057">
        <v>2295</v>
      </c>
    </row>
    <row r="6058" spans="1:3" x14ac:dyDescent="0.3">
      <c r="A6058" t="s">
        <v>7</v>
      </c>
      <c r="B6058" t="s">
        <v>50</v>
      </c>
      <c r="C6058">
        <v>2948</v>
      </c>
    </row>
    <row r="6059" spans="1:3" x14ac:dyDescent="0.3">
      <c r="A6059" t="s">
        <v>17</v>
      </c>
      <c r="B6059">
        <v>104</v>
      </c>
      <c r="C6059">
        <v>2948</v>
      </c>
    </row>
    <row r="6060" spans="1:3" x14ac:dyDescent="0.3">
      <c r="A6060" t="s">
        <v>18</v>
      </c>
      <c r="B6060">
        <v>12</v>
      </c>
      <c r="C6060">
        <v>2948</v>
      </c>
    </row>
    <row r="6061" spans="1:3" x14ac:dyDescent="0.3">
      <c r="A6061" t="s">
        <v>19</v>
      </c>
      <c r="B6061">
        <v>48</v>
      </c>
      <c r="C6061">
        <v>2948</v>
      </c>
    </row>
    <row r="6062" spans="1:3" x14ac:dyDescent="0.3">
      <c r="A6062" t="s">
        <v>20</v>
      </c>
      <c r="B6062">
        <v>4</v>
      </c>
      <c r="C6062">
        <v>2948</v>
      </c>
    </row>
    <row r="6063" spans="1:3" x14ac:dyDescent="0.3">
      <c r="A6063" t="s">
        <v>21</v>
      </c>
      <c r="B6063">
        <v>12</v>
      </c>
      <c r="C6063">
        <v>2948</v>
      </c>
    </row>
    <row r="6064" spans="1:3" x14ac:dyDescent="0.3">
      <c r="A6064" t="s">
        <v>22</v>
      </c>
      <c r="B6064">
        <v>5</v>
      </c>
      <c r="C6064">
        <v>2948</v>
      </c>
    </row>
    <row r="6065" spans="1:3" x14ac:dyDescent="0.3">
      <c r="A6065" t="s">
        <v>25</v>
      </c>
      <c r="B6065" t="s">
        <v>122</v>
      </c>
      <c r="C6065">
        <v>2948</v>
      </c>
    </row>
    <row r="6066" spans="1:3" x14ac:dyDescent="0.3">
      <c r="A6066" t="s">
        <v>7</v>
      </c>
      <c r="B6066" t="s">
        <v>120</v>
      </c>
      <c r="C6066">
        <v>2415</v>
      </c>
    </row>
    <row r="6067" spans="1:3" x14ac:dyDescent="0.3">
      <c r="A6067" t="s">
        <v>17</v>
      </c>
      <c r="B6067">
        <v>362</v>
      </c>
      <c r="C6067">
        <v>2415</v>
      </c>
    </row>
    <row r="6068" spans="1:3" x14ac:dyDescent="0.3">
      <c r="A6068" t="s">
        <v>18</v>
      </c>
      <c r="B6068">
        <v>17</v>
      </c>
      <c r="C6068">
        <v>2415</v>
      </c>
    </row>
    <row r="6069" spans="1:3" x14ac:dyDescent="0.3">
      <c r="A6069" t="s">
        <v>19</v>
      </c>
      <c r="B6069">
        <v>398</v>
      </c>
      <c r="C6069">
        <v>2415</v>
      </c>
    </row>
    <row r="6070" spans="1:3" x14ac:dyDescent="0.3">
      <c r="A6070" t="s">
        <v>20</v>
      </c>
      <c r="B6070">
        <v>80</v>
      </c>
      <c r="C6070">
        <v>2415</v>
      </c>
    </row>
    <row r="6071" spans="1:3" x14ac:dyDescent="0.3">
      <c r="A6071" t="s">
        <v>21</v>
      </c>
      <c r="B6071">
        <v>35</v>
      </c>
      <c r="C6071">
        <v>2415</v>
      </c>
    </row>
    <row r="6072" spans="1:3" x14ac:dyDescent="0.3">
      <c r="A6072" t="s">
        <v>22</v>
      </c>
      <c r="B6072">
        <v>61</v>
      </c>
      <c r="C6072">
        <v>2415</v>
      </c>
    </row>
    <row r="6073" spans="1:3" x14ac:dyDescent="0.3">
      <c r="A6073" t="s">
        <v>25</v>
      </c>
      <c r="B6073" t="s">
        <v>121</v>
      </c>
      <c r="C6073">
        <v>2415</v>
      </c>
    </row>
    <row r="6074" spans="1:3" x14ac:dyDescent="0.3">
      <c r="A6074" t="s">
        <v>7</v>
      </c>
      <c r="B6074" t="s">
        <v>50</v>
      </c>
      <c r="C6074">
        <v>10573</v>
      </c>
    </row>
    <row r="6075" spans="1:3" x14ac:dyDescent="0.3">
      <c r="A6075" t="s">
        <v>17</v>
      </c>
      <c r="B6075">
        <v>125</v>
      </c>
      <c r="C6075">
        <v>10573</v>
      </c>
    </row>
    <row r="6076" spans="1:3" x14ac:dyDescent="0.3">
      <c r="A6076" t="s">
        <v>18</v>
      </c>
      <c r="B6076">
        <v>16</v>
      </c>
      <c r="C6076">
        <v>10573</v>
      </c>
    </row>
    <row r="6077" spans="1:3" x14ac:dyDescent="0.3">
      <c r="A6077" t="s">
        <v>19</v>
      </c>
      <c r="B6077">
        <v>98</v>
      </c>
      <c r="C6077">
        <v>10573</v>
      </c>
    </row>
    <row r="6078" spans="1:3" x14ac:dyDescent="0.3">
      <c r="A6078" t="s">
        <v>20</v>
      </c>
      <c r="B6078">
        <v>134</v>
      </c>
      <c r="C6078">
        <v>10573</v>
      </c>
    </row>
    <row r="6079" spans="1:3" x14ac:dyDescent="0.3">
      <c r="A6079" t="s">
        <v>21</v>
      </c>
      <c r="B6079">
        <v>21</v>
      </c>
      <c r="C6079">
        <v>10573</v>
      </c>
    </row>
    <row r="6080" spans="1:3" x14ac:dyDescent="0.3">
      <c r="A6080" t="s">
        <v>22</v>
      </c>
      <c r="B6080">
        <v>27</v>
      </c>
      <c r="C6080">
        <v>10573</v>
      </c>
    </row>
    <row r="6081" spans="1:3" x14ac:dyDescent="0.3">
      <c r="A6081" t="s">
        <v>25</v>
      </c>
      <c r="B6081" t="s">
        <v>121</v>
      </c>
      <c r="C6081">
        <v>10573</v>
      </c>
    </row>
    <row r="6082" spans="1:3" x14ac:dyDescent="0.3">
      <c r="A6082" t="s">
        <v>7</v>
      </c>
      <c r="B6082" t="s">
        <v>50</v>
      </c>
      <c r="C6082">
        <v>7002</v>
      </c>
    </row>
    <row r="6083" spans="1:3" x14ac:dyDescent="0.3">
      <c r="A6083" t="s">
        <v>17</v>
      </c>
      <c r="B6083">
        <v>163</v>
      </c>
      <c r="C6083">
        <v>7002</v>
      </c>
    </row>
    <row r="6084" spans="1:3" x14ac:dyDescent="0.3">
      <c r="A6084" t="s">
        <v>18</v>
      </c>
      <c r="B6084">
        <v>48</v>
      </c>
      <c r="C6084">
        <v>7002</v>
      </c>
    </row>
    <row r="6085" spans="1:3" x14ac:dyDescent="0.3">
      <c r="A6085" t="s">
        <v>19</v>
      </c>
      <c r="B6085">
        <v>90</v>
      </c>
      <c r="C6085">
        <v>7002</v>
      </c>
    </row>
    <row r="6086" spans="1:3" x14ac:dyDescent="0.3">
      <c r="A6086" t="s">
        <v>20</v>
      </c>
      <c r="B6086">
        <v>0</v>
      </c>
      <c r="C6086">
        <v>7002</v>
      </c>
    </row>
    <row r="6087" spans="1:3" x14ac:dyDescent="0.3">
      <c r="A6087" t="s">
        <v>21</v>
      </c>
      <c r="B6087">
        <v>45</v>
      </c>
      <c r="C6087">
        <v>7002</v>
      </c>
    </row>
    <row r="6088" spans="1:3" x14ac:dyDescent="0.3">
      <c r="A6088" t="s">
        <v>22</v>
      </c>
      <c r="B6088">
        <v>52</v>
      </c>
      <c r="C6088">
        <v>7002</v>
      </c>
    </row>
    <row r="6089" spans="1:3" x14ac:dyDescent="0.3">
      <c r="A6089" t="s">
        <v>25</v>
      </c>
      <c r="B6089" t="s">
        <v>121</v>
      </c>
      <c r="C6089">
        <v>7002</v>
      </c>
    </row>
    <row r="6090" spans="1:3" x14ac:dyDescent="0.3">
      <c r="A6090" t="s">
        <v>7</v>
      </c>
      <c r="B6090" t="s">
        <v>120</v>
      </c>
      <c r="C6090">
        <v>7446</v>
      </c>
    </row>
    <row r="6091" spans="1:3" x14ac:dyDescent="0.3">
      <c r="A6091" t="s">
        <v>17</v>
      </c>
      <c r="B6091">
        <v>520</v>
      </c>
      <c r="C6091">
        <v>7446</v>
      </c>
    </row>
    <row r="6092" spans="1:3" x14ac:dyDescent="0.3">
      <c r="A6092" t="s">
        <v>18</v>
      </c>
      <c r="B6092">
        <v>42</v>
      </c>
      <c r="C6092">
        <v>7446</v>
      </c>
    </row>
    <row r="6093" spans="1:3" x14ac:dyDescent="0.3">
      <c r="A6093" t="s">
        <v>19</v>
      </c>
      <c r="B6093">
        <v>98</v>
      </c>
      <c r="C6093">
        <v>7446</v>
      </c>
    </row>
    <row r="6094" spans="1:3" x14ac:dyDescent="0.3">
      <c r="A6094" t="s">
        <v>20</v>
      </c>
      <c r="B6094">
        <v>0</v>
      </c>
      <c r="C6094">
        <v>7446</v>
      </c>
    </row>
    <row r="6095" spans="1:3" x14ac:dyDescent="0.3">
      <c r="A6095" t="s">
        <v>21</v>
      </c>
      <c r="B6095">
        <v>42</v>
      </c>
      <c r="C6095">
        <v>7446</v>
      </c>
    </row>
    <row r="6096" spans="1:3" x14ac:dyDescent="0.3">
      <c r="A6096" t="s">
        <v>22</v>
      </c>
      <c r="B6096">
        <v>14</v>
      </c>
      <c r="C6096">
        <v>7446</v>
      </c>
    </row>
    <row r="6097" spans="1:3" x14ac:dyDescent="0.3">
      <c r="A6097" t="s">
        <v>25</v>
      </c>
      <c r="B6097" t="s">
        <v>121</v>
      </c>
      <c r="C6097">
        <v>7446</v>
      </c>
    </row>
    <row r="6098" spans="1:3" x14ac:dyDescent="0.3">
      <c r="A6098" t="s">
        <v>7</v>
      </c>
      <c r="B6098" t="s">
        <v>120</v>
      </c>
      <c r="C6098">
        <v>178</v>
      </c>
    </row>
    <row r="6099" spans="1:3" x14ac:dyDescent="0.3">
      <c r="A6099" t="s">
        <v>17</v>
      </c>
      <c r="B6099">
        <v>478</v>
      </c>
      <c r="C6099">
        <v>178</v>
      </c>
    </row>
    <row r="6100" spans="1:3" x14ac:dyDescent="0.3">
      <c r="A6100" t="s">
        <v>18</v>
      </c>
      <c r="B6100">
        <v>0</v>
      </c>
      <c r="C6100">
        <v>178</v>
      </c>
    </row>
    <row r="6101" spans="1:3" x14ac:dyDescent="0.3">
      <c r="A6101" t="s">
        <v>19</v>
      </c>
      <c r="B6101">
        <v>193</v>
      </c>
      <c r="C6101">
        <v>178</v>
      </c>
    </row>
    <row r="6102" spans="1:3" x14ac:dyDescent="0.3">
      <c r="A6102" t="s">
        <v>20</v>
      </c>
      <c r="B6102">
        <v>110</v>
      </c>
      <c r="C6102">
        <v>178</v>
      </c>
    </row>
    <row r="6103" spans="1:3" x14ac:dyDescent="0.3">
      <c r="A6103" t="s">
        <v>21</v>
      </c>
      <c r="B6103">
        <v>75</v>
      </c>
      <c r="C6103">
        <v>178</v>
      </c>
    </row>
    <row r="6104" spans="1:3" x14ac:dyDescent="0.3">
      <c r="A6104" t="s">
        <v>22</v>
      </c>
      <c r="B6104">
        <v>117</v>
      </c>
      <c r="C6104">
        <v>178</v>
      </c>
    </row>
    <row r="6105" spans="1:3" x14ac:dyDescent="0.3">
      <c r="A6105" t="s">
        <v>25</v>
      </c>
      <c r="B6105" t="s">
        <v>123</v>
      </c>
      <c r="C6105">
        <v>178</v>
      </c>
    </row>
    <row r="6106" spans="1:3" x14ac:dyDescent="0.3">
      <c r="A6106" t="s">
        <v>7</v>
      </c>
      <c r="B6106" t="s">
        <v>120</v>
      </c>
      <c r="C6106">
        <v>5642</v>
      </c>
    </row>
    <row r="6107" spans="1:3" x14ac:dyDescent="0.3">
      <c r="A6107" t="s">
        <v>17</v>
      </c>
      <c r="B6107">
        <v>140</v>
      </c>
      <c r="C6107">
        <v>5642</v>
      </c>
    </row>
    <row r="6108" spans="1:3" x14ac:dyDescent="0.3">
      <c r="A6108" t="s">
        <v>18</v>
      </c>
      <c r="B6108">
        <v>4</v>
      </c>
      <c r="C6108">
        <v>5642</v>
      </c>
    </row>
    <row r="6109" spans="1:3" x14ac:dyDescent="0.3">
      <c r="A6109" t="s">
        <v>19</v>
      </c>
      <c r="B6109">
        <v>61</v>
      </c>
      <c r="C6109">
        <v>5642</v>
      </c>
    </row>
    <row r="6110" spans="1:3" x14ac:dyDescent="0.3">
      <c r="A6110" t="s">
        <v>20</v>
      </c>
      <c r="B6110">
        <v>0</v>
      </c>
      <c r="C6110">
        <v>5642</v>
      </c>
    </row>
    <row r="6111" spans="1:3" x14ac:dyDescent="0.3">
      <c r="A6111" t="s">
        <v>21</v>
      </c>
      <c r="B6111">
        <v>13</v>
      </c>
      <c r="C6111">
        <v>5642</v>
      </c>
    </row>
    <row r="6112" spans="1:3" x14ac:dyDescent="0.3">
      <c r="A6112" t="s">
        <v>22</v>
      </c>
      <c r="B6112">
        <v>4</v>
      </c>
      <c r="C6112">
        <v>5642</v>
      </c>
    </row>
    <row r="6113" spans="1:3" x14ac:dyDescent="0.3">
      <c r="A6113" t="s">
        <v>25</v>
      </c>
      <c r="B6113" t="s">
        <v>121</v>
      </c>
      <c r="C6113">
        <v>5642</v>
      </c>
    </row>
    <row r="6114" spans="1:3" x14ac:dyDescent="0.3">
      <c r="A6114" t="s">
        <v>7</v>
      </c>
      <c r="B6114" t="s">
        <v>120</v>
      </c>
      <c r="C6114">
        <v>10681</v>
      </c>
    </row>
    <row r="6115" spans="1:3" x14ac:dyDescent="0.3">
      <c r="A6115" t="s">
        <v>17</v>
      </c>
      <c r="B6115">
        <v>129</v>
      </c>
      <c r="C6115">
        <v>10681</v>
      </c>
    </row>
    <row r="6116" spans="1:3" x14ac:dyDescent="0.3">
      <c r="A6116" t="s">
        <v>18</v>
      </c>
      <c r="B6116">
        <v>129</v>
      </c>
      <c r="C6116">
        <v>10681</v>
      </c>
    </row>
    <row r="6117" spans="1:3" x14ac:dyDescent="0.3">
      <c r="A6117" t="s">
        <v>19</v>
      </c>
      <c r="B6117">
        <v>259</v>
      </c>
      <c r="C6117">
        <v>10681</v>
      </c>
    </row>
    <row r="6118" spans="1:3" x14ac:dyDescent="0.3">
      <c r="A6118" t="s">
        <v>20</v>
      </c>
      <c r="B6118">
        <v>168</v>
      </c>
      <c r="C6118">
        <v>10681</v>
      </c>
    </row>
    <row r="6119" spans="1:3" x14ac:dyDescent="0.3">
      <c r="A6119" t="s">
        <v>21</v>
      </c>
      <c r="B6119">
        <v>121</v>
      </c>
      <c r="C6119">
        <v>10681</v>
      </c>
    </row>
    <row r="6120" spans="1:3" x14ac:dyDescent="0.3">
      <c r="A6120" t="s">
        <v>22</v>
      </c>
      <c r="B6120">
        <v>83</v>
      </c>
      <c r="C6120">
        <v>10681</v>
      </c>
    </row>
    <row r="6121" spans="1:3" x14ac:dyDescent="0.3">
      <c r="A6121" t="s">
        <v>25</v>
      </c>
      <c r="B6121" t="s">
        <v>121</v>
      </c>
      <c r="C6121">
        <v>10681</v>
      </c>
    </row>
    <row r="6122" spans="1:3" x14ac:dyDescent="0.3">
      <c r="A6122" t="s">
        <v>7</v>
      </c>
      <c r="B6122" t="s">
        <v>120</v>
      </c>
      <c r="C6122">
        <v>5156</v>
      </c>
    </row>
    <row r="6123" spans="1:3" x14ac:dyDescent="0.3">
      <c r="A6123" t="s">
        <v>17</v>
      </c>
      <c r="B6123">
        <v>129</v>
      </c>
      <c r="C6123">
        <v>5156</v>
      </c>
    </row>
    <row r="6124" spans="1:3" x14ac:dyDescent="0.3">
      <c r="A6124" t="s">
        <v>18</v>
      </c>
      <c r="B6124">
        <v>129</v>
      </c>
      <c r="C6124">
        <v>5156</v>
      </c>
    </row>
    <row r="6125" spans="1:3" x14ac:dyDescent="0.3">
      <c r="A6125" t="s">
        <v>19</v>
      </c>
      <c r="B6125">
        <v>259</v>
      </c>
      <c r="C6125">
        <v>5156</v>
      </c>
    </row>
    <row r="6126" spans="1:3" x14ac:dyDescent="0.3">
      <c r="A6126" t="s">
        <v>20</v>
      </c>
      <c r="B6126">
        <v>168</v>
      </c>
      <c r="C6126">
        <v>5156</v>
      </c>
    </row>
    <row r="6127" spans="1:3" x14ac:dyDescent="0.3">
      <c r="A6127" t="s">
        <v>21</v>
      </c>
      <c r="B6127">
        <v>121</v>
      </c>
      <c r="C6127">
        <v>5156</v>
      </c>
    </row>
    <row r="6128" spans="1:3" x14ac:dyDescent="0.3">
      <c r="A6128" t="s">
        <v>22</v>
      </c>
      <c r="B6128">
        <v>83</v>
      </c>
      <c r="C6128">
        <v>5156</v>
      </c>
    </row>
    <row r="6129" spans="1:3" x14ac:dyDescent="0.3">
      <c r="A6129" t="s">
        <v>25</v>
      </c>
      <c r="B6129" t="s">
        <v>121</v>
      </c>
      <c r="C6129">
        <v>5156</v>
      </c>
    </row>
    <row r="6130" spans="1:3" x14ac:dyDescent="0.3">
      <c r="A6130" t="s">
        <v>7</v>
      </c>
      <c r="B6130" t="s">
        <v>50</v>
      </c>
      <c r="C6130">
        <v>9353</v>
      </c>
    </row>
    <row r="6131" spans="1:3" x14ac:dyDescent="0.3">
      <c r="A6131" t="s">
        <v>17</v>
      </c>
      <c r="B6131">
        <v>515</v>
      </c>
      <c r="C6131">
        <v>9353</v>
      </c>
    </row>
    <row r="6132" spans="1:3" x14ac:dyDescent="0.3">
      <c r="A6132" t="s">
        <v>18</v>
      </c>
      <c r="B6132">
        <v>47</v>
      </c>
      <c r="C6132">
        <v>9353</v>
      </c>
    </row>
    <row r="6133" spans="1:3" x14ac:dyDescent="0.3">
      <c r="A6133" t="s">
        <v>19</v>
      </c>
      <c r="B6133">
        <v>267</v>
      </c>
      <c r="C6133">
        <v>9353</v>
      </c>
    </row>
    <row r="6134" spans="1:3" x14ac:dyDescent="0.3">
      <c r="A6134" t="s">
        <v>20</v>
      </c>
      <c r="B6134">
        <v>62</v>
      </c>
      <c r="C6134">
        <v>9353</v>
      </c>
    </row>
    <row r="6135" spans="1:3" x14ac:dyDescent="0.3">
      <c r="A6135" t="s">
        <v>21</v>
      </c>
      <c r="B6135">
        <v>66</v>
      </c>
      <c r="C6135">
        <v>9353</v>
      </c>
    </row>
    <row r="6136" spans="1:3" x14ac:dyDescent="0.3">
      <c r="A6136" t="s">
        <v>22</v>
      </c>
      <c r="B6136">
        <v>38</v>
      </c>
      <c r="C6136">
        <v>9353</v>
      </c>
    </row>
    <row r="6137" spans="1:3" x14ac:dyDescent="0.3">
      <c r="A6137" t="s">
        <v>25</v>
      </c>
      <c r="B6137" t="s">
        <v>121</v>
      </c>
      <c r="C6137">
        <v>9353</v>
      </c>
    </row>
    <row r="6138" spans="1:3" x14ac:dyDescent="0.3">
      <c r="A6138" t="s">
        <v>7</v>
      </c>
      <c r="B6138" t="s">
        <v>50</v>
      </c>
      <c r="C6138">
        <v>550</v>
      </c>
    </row>
    <row r="6139" spans="1:3" x14ac:dyDescent="0.3">
      <c r="A6139" t="s">
        <v>17</v>
      </c>
      <c r="B6139">
        <v>243</v>
      </c>
      <c r="C6139">
        <v>550</v>
      </c>
    </row>
    <row r="6140" spans="1:3" x14ac:dyDescent="0.3">
      <c r="A6140" t="s">
        <v>18</v>
      </c>
      <c r="B6140">
        <v>131</v>
      </c>
      <c r="C6140">
        <v>550</v>
      </c>
    </row>
    <row r="6141" spans="1:3" x14ac:dyDescent="0.3">
      <c r="A6141" t="s">
        <v>19</v>
      </c>
      <c r="B6141">
        <v>217</v>
      </c>
      <c r="C6141">
        <v>550</v>
      </c>
    </row>
    <row r="6142" spans="1:3" x14ac:dyDescent="0.3">
      <c r="A6142" t="s">
        <v>20</v>
      </c>
      <c r="B6142">
        <v>85</v>
      </c>
      <c r="C6142">
        <v>550</v>
      </c>
    </row>
    <row r="6143" spans="1:3" x14ac:dyDescent="0.3">
      <c r="A6143" t="s">
        <v>21</v>
      </c>
      <c r="B6143">
        <v>6</v>
      </c>
      <c r="C6143">
        <v>550</v>
      </c>
    </row>
    <row r="6144" spans="1:3" x14ac:dyDescent="0.3">
      <c r="A6144" t="s">
        <v>22</v>
      </c>
      <c r="B6144">
        <v>26</v>
      </c>
      <c r="C6144">
        <v>550</v>
      </c>
    </row>
    <row r="6145" spans="1:3" x14ac:dyDescent="0.3">
      <c r="A6145" t="s">
        <v>25</v>
      </c>
      <c r="B6145" t="s">
        <v>121</v>
      </c>
      <c r="C6145">
        <v>550</v>
      </c>
    </row>
    <row r="6146" spans="1:3" x14ac:dyDescent="0.3">
      <c r="A6146" t="s">
        <v>7</v>
      </c>
      <c r="B6146" t="s">
        <v>50</v>
      </c>
      <c r="C6146">
        <v>3515</v>
      </c>
    </row>
    <row r="6147" spans="1:3" x14ac:dyDescent="0.3">
      <c r="A6147" t="s">
        <v>17</v>
      </c>
      <c r="B6147">
        <v>87</v>
      </c>
      <c r="C6147">
        <v>3515</v>
      </c>
    </row>
    <row r="6148" spans="1:3" x14ac:dyDescent="0.3">
      <c r="A6148" t="s">
        <v>18</v>
      </c>
      <c r="B6148">
        <v>13</v>
      </c>
      <c r="C6148">
        <v>3515</v>
      </c>
    </row>
    <row r="6149" spans="1:3" x14ac:dyDescent="0.3">
      <c r="A6149" t="s">
        <v>19</v>
      </c>
      <c r="B6149">
        <v>34</v>
      </c>
      <c r="C6149">
        <v>3515</v>
      </c>
    </row>
    <row r="6150" spans="1:3" x14ac:dyDescent="0.3">
      <c r="A6150" t="s">
        <v>20</v>
      </c>
      <c r="B6150">
        <v>10</v>
      </c>
      <c r="C6150">
        <v>3515</v>
      </c>
    </row>
    <row r="6151" spans="1:3" x14ac:dyDescent="0.3">
      <c r="A6151" t="s">
        <v>21</v>
      </c>
      <c r="B6151">
        <v>6</v>
      </c>
      <c r="C6151">
        <v>3515</v>
      </c>
    </row>
    <row r="6152" spans="1:3" x14ac:dyDescent="0.3">
      <c r="A6152" t="s">
        <v>22</v>
      </c>
      <c r="B6152">
        <v>10</v>
      </c>
      <c r="C6152">
        <v>3515</v>
      </c>
    </row>
    <row r="6153" spans="1:3" x14ac:dyDescent="0.3">
      <c r="A6153" t="s">
        <v>25</v>
      </c>
      <c r="B6153" t="s">
        <v>121</v>
      </c>
      <c r="C6153">
        <v>3515</v>
      </c>
    </row>
    <row r="6154" spans="1:3" x14ac:dyDescent="0.3">
      <c r="A6154" t="s">
        <v>7</v>
      </c>
      <c r="B6154" t="s">
        <v>120</v>
      </c>
      <c r="C6154">
        <v>4012</v>
      </c>
    </row>
    <row r="6155" spans="1:3" x14ac:dyDescent="0.3">
      <c r="A6155" t="s">
        <v>17</v>
      </c>
      <c r="B6155">
        <v>799</v>
      </c>
      <c r="C6155">
        <v>4012</v>
      </c>
    </row>
    <row r="6156" spans="1:3" x14ac:dyDescent="0.3">
      <c r="A6156" t="s">
        <v>18</v>
      </c>
      <c r="B6156">
        <v>12</v>
      </c>
      <c r="C6156">
        <v>4012</v>
      </c>
    </row>
    <row r="6157" spans="1:3" x14ac:dyDescent="0.3">
      <c r="A6157" t="s">
        <v>19</v>
      </c>
      <c r="B6157">
        <v>375</v>
      </c>
      <c r="C6157">
        <v>4012</v>
      </c>
    </row>
    <row r="6158" spans="1:3" x14ac:dyDescent="0.3">
      <c r="A6158" t="s">
        <v>20</v>
      </c>
      <c r="B6158">
        <v>16</v>
      </c>
      <c r="C6158">
        <v>4012</v>
      </c>
    </row>
    <row r="6159" spans="1:3" x14ac:dyDescent="0.3">
      <c r="A6159" t="s">
        <v>21</v>
      </c>
      <c r="B6159">
        <v>12</v>
      </c>
      <c r="C6159">
        <v>4012</v>
      </c>
    </row>
    <row r="6160" spans="1:3" x14ac:dyDescent="0.3">
      <c r="A6160" t="s">
        <v>22</v>
      </c>
      <c r="B6160">
        <v>12</v>
      </c>
      <c r="C6160">
        <v>4012</v>
      </c>
    </row>
    <row r="6161" spans="1:3" x14ac:dyDescent="0.3">
      <c r="A6161" t="s">
        <v>25</v>
      </c>
      <c r="B6161" t="s">
        <v>123</v>
      </c>
      <c r="C6161">
        <v>4012</v>
      </c>
    </row>
    <row r="6162" spans="1:3" x14ac:dyDescent="0.3">
      <c r="A6162" t="s">
        <v>7</v>
      </c>
      <c r="B6162" t="s">
        <v>50</v>
      </c>
      <c r="C6162">
        <v>10151</v>
      </c>
    </row>
    <row r="6163" spans="1:3" x14ac:dyDescent="0.3">
      <c r="A6163" t="s">
        <v>17</v>
      </c>
      <c r="B6163">
        <v>317</v>
      </c>
      <c r="C6163">
        <v>10151</v>
      </c>
    </row>
    <row r="6164" spans="1:3" x14ac:dyDescent="0.3">
      <c r="A6164" t="s">
        <v>18</v>
      </c>
      <c r="B6164">
        <v>46</v>
      </c>
      <c r="C6164">
        <v>10151</v>
      </c>
    </row>
    <row r="6165" spans="1:3" x14ac:dyDescent="0.3">
      <c r="A6165" t="s">
        <v>19</v>
      </c>
      <c r="B6165">
        <v>247</v>
      </c>
      <c r="C6165">
        <v>10151</v>
      </c>
    </row>
    <row r="6166" spans="1:3" x14ac:dyDescent="0.3">
      <c r="A6166" t="s">
        <v>20</v>
      </c>
      <c r="B6166">
        <v>151</v>
      </c>
      <c r="C6166">
        <v>10151</v>
      </c>
    </row>
    <row r="6167" spans="1:3" x14ac:dyDescent="0.3">
      <c r="A6167" t="s">
        <v>21</v>
      </c>
      <c r="B6167">
        <v>46</v>
      </c>
      <c r="C6167">
        <v>10151</v>
      </c>
    </row>
    <row r="6168" spans="1:3" x14ac:dyDescent="0.3">
      <c r="A6168" t="s">
        <v>22</v>
      </c>
      <c r="B6168">
        <v>139</v>
      </c>
      <c r="C6168">
        <v>10151</v>
      </c>
    </row>
    <row r="6169" spans="1:3" x14ac:dyDescent="0.3">
      <c r="A6169" t="s">
        <v>25</v>
      </c>
      <c r="B6169" t="s">
        <v>121</v>
      </c>
      <c r="C6169">
        <v>10151</v>
      </c>
    </row>
    <row r="6170" spans="1:3" x14ac:dyDescent="0.3">
      <c r="A6170" t="s">
        <v>7</v>
      </c>
      <c r="B6170" t="s">
        <v>120</v>
      </c>
      <c r="C6170">
        <v>7214</v>
      </c>
    </row>
    <row r="6171" spans="1:3" x14ac:dyDescent="0.3">
      <c r="A6171" t="s">
        <v>17</v>
      </c>
      <c r="B6171">
        <v>792</v>
      </c>
      <c r="C6171">
        <v>7214</v>
      </c>
    </row>
    <row r="6172" spans="1:3" x14ac:dyDescent="0.3">
      <c r="A6172" t="s">
        <v>18</v>
      </c>
      <c r="B6172">
        <v>0</v>
      </c>
      <c r="C6172">
        <v>7214</v>
      </c>
    </row>
    <row r="6173" spans="1:3" x14ac:dyDescent="0.3">
      <c r="A6173" t="s">
        <v>19</v>
      </c>
      <c r="B6173">
        <v>275</v>
      </c>
      <c r="C6173">
        <v>7214</v>
      </c>
    </row>
    <row r="6174" spans="1:3" x14ac:dyDescent="0.3">
      <c r="A6174" t="s">
        <v>20</v>
      </c>
      <c r="B6174">
        <v>45</v>
      </c>
      <c r="C6174">
        <v>7214</v>
      </c>
    </row>
    <row r="6175" spans="1:3" x14ac:dyDescent="0.3">
      <c r="A6175" t="s">
        <v>21</v>
      </c>
      <c r="B6175">
        <v>45</v>
      </c>
      <c r="C6175">
        <v>7214</v>
      </c>
    </row>
    <row r="6176" spans="1:3" x14ac:dyDescent="0.3">
      <c r="A6176" t="s">
        <v>22</v>
      </c>
      <c r="B6176">
        <v>126</v>
      </c>
      <c r="C6176">
        <v>7214</v>
      </c>
    </row>
    <row r="6177" spans="1:3" x14ac:dyDescent="0.3">
      <c r="A6177" t="s">
        <v>25</v>
      </c>
      <c r="B6177" t="s">
        <v>121</v>
      </c>
      <c r="C6177">
        <v>7214</v>
      </c>
    </row>
    <row r="6178" spans="1:3" x14ac:dyDescent="0.3">
      <c r="A6178" t="s">
        <v>7</v>
      </c>
      <c r="B6178" t="s">
        <v>50</v>
      </c>
      <c r="C6178">
        <v>9336</v>
      </c>
    </row>
    <row r="6179" spans="1:3" x14ac:dyDescent="0.3">
      <c r="A6179" t="s">
        <v>17</v>
      </c>
      <c r="B6179">
        <v>512</v>
      </c>
      <c r="C6179">
        <v>9336</v>
      </c>
    </row>
    <row r="6180" spans="1:3" x14ac:dyDescent="0.3">
      <c r="A6180" t="s">
        <v>18</v>
      </c>
      <c r="B6180">
        <v>0</v>
      </c>
      <c r="C6180">
        <v>9336</v>
      </c>
    </row>
    <row r="6181" spans="1:3" x14ac:dyDescent="0.3">
      <c r="A6181" t="s">
        <v>19</v>
      </c>
      <c r="B6181">
        <v>83</v>
      </c>
      <c r="C6181">
        <v>9336</v>
      </c>
    </row>
    <row r="6182" spans="1:3" x14ac:dyDescent="0.3">
      <c r="A6182" t="s">
        <v>20</v>
      </c>
      <c r="B6182">
        <v>0</v>
      </c>
      <c r="C6182">
        <v>9336</v>
      </c>
    </row>
    <row r="6183" spans="1:3" x14ac:dyDescent="0.3">
      <c r="A6183" t="s">
        <v>21</v>
      </c>
      <c r="B6183">
        <v>0</v>
      </c>
      <c r="C6183">
        <v>9336</v>
      </c>
    </row>
    <row r="6184" spans="1:3" x14ac:dyDescent="0.3">
      <c r="A6184" t="s">
        <v>22</v>
      </c>
      <c r="B6184">
        <v>41</v>
      </c>
      <c r="C6184">
        <v>9336</v>
      </c>
    </row>
    <row r="6185" spans="1:3" x14ac:dyDescent="0.3">
      <c r="A6185" t="s">
        <v>25</v>
      </c>
      <c r="B6185" t="s">
        <v>121</v>
      </c>
      <c r="C6185">
        <v>9336</v>
      </c>
    </row>
    <row r="6186" spans="1:3" x14ac:dyDescent="0.3">
      <c r="A6186" t="s">
        <v>7</v>
      </c>
      <c r="B6186" t="s">
        <v>50</v>
      </c>
      <c r="C6186">
        <v>7712</v>
      </c>
    </row>
    <row r="6187" spans="1:3" x14ac:dyDescent="0.3">
      <c r="A6187" t="s">
        <v>17</v>
      </c>
      <c r="B6187">
        <v>182</v>
      </c>
      <c r="C6187">
        <v>7712</v>
      </c>
    </row>
    <row r="6188" spans="1:3" x14ac:dyDescent="0.3">
      <c r="A6188" t="s">
        <v>18</v>
      </c>
      <c r="B6188">
        <v>17</v>
      </c>
      <c r="C6188">
        <v>7712</v>
      </c>
    </row>
    <row r="6189" spans="1:3" x14ac:dyDescent="0.3">
      <c r="A6189" t="s">
        <v>19</v>
      </c>
      <c r="B6189">
        <v>259</v>
      </c>
      <c r="C6189">
        <v>7712</v>
      </c>
    </row>
    <row r="6190" spans="1:3" x14ac:dyDescent="0.3">
      <c r="A6190" t="s">
        <v>20</v>
      </c>
      <c r="B6190">
        <v>77</v>
      </c>
      <c r="C6190">
        <v>7712</v>
      </c>
    </row>
    <row r="6191" spans="1:3" x14ac:dyDescent="0.3">
      <c r="A6191" t="s">
        <v>21</v>
      </c>
      <c r="B6191">
        <v>70</v>
      </c>
      <c r="C6191">
        <v>7712</v>
      </c>
    </row>
    <row r="6192" spans="1:3" x14ac:dyDescent="0.3">
      <c r="A6192" t="s">
        <v>22</v>
      </c>
      <c r="B6192">
        <v>29</v>
      </c>
      <c r="C6192">
        <v>7712</v>
      </c>
    </row>
    <row r="6193" spans="1:3" x14ac:dyDescent="0.3">
      <c r="A6193" t="s">
        <v>25</v>
      </c>
      <c r="B6193" t="s">
        <v>121</v>
      </c>
      <c r="C6193">
        <v>7712</v>
      </c>
    </row>
    <row r="6194" spans="1:3" x14ac:dyDescent="0.3">
      <c r="A6194" t="s">
        <v>7</v>
      </c>
      <c r="B6194" t="s">
        <v>120</v>
      </c>
      <c r="C6194">
        <v>7793</v>
      </c>
    </row>
    <row r="6195" spans="1:3" x14ac:dyDescent="0.3">
      <c r="A6195" t="s">
        <v>17</v>
      </c>
      <c r="B6195">
        <v>641</v>
      </c>
      <c r="C6195">
        <v>7793</v>
      </c>
    </row>
    <row r="6196" spans="1:3" x14ac:dyDescent="0.3">
      <c r="A6196" t="s">
        <v>18</v>
      </c>
      <c r="B6196">
        <v>7</v>
      </c>
      <c r="C6196">
        <v>7793</v>
      </c>
    </row>
    <row r="6197" spans="1:3" x14ac:dyDescent="0.3">
      <c r="A6197" t="s">
        <v>19</v>
      </c>
      <c r="B6197">
        <v>84</v>
      </c>
      <c r="C6197">
        <v>7793</v>
      </c>
    </row>
    <row r="6198" spans="1:3" x14ac:dyDescent="0.3">
      <c r="A6198" t="s">
        <v>20</v>
      </c>
      <c r="B6198">
        <v>0</v>
      </c>
      <c r="C6198">
        <v>7793</v>
      </c>
    </row>
    <row r="6199" spans="1:3" x14ac:dyDescent="0.3">
      <c r="A6199" t="s">
        <v>21</v>
      </c>
      <c r="B6199">
        <v>30</v>
      </c>
      <c r="C6199">
        <v>7793</v>
      </c>
    </row>
    <row r="6200" spans="1:3" x14ac:dyDescent="0.3">
      <c r="A6200" t="s">
        <v>22</v>
      </c>
      <c r="B6200">
        <v>38</v>
      </c>
      <c r="C6200">
        <v>7793</v>
      </c>
    </row>
    <row r="6201" spans="1:3" x14ac:dyDescent="0.3">
      <c r="A6201" t="s">
        <v>25</v>
      </c>
      <c r="B6201" t="s">
        <v>123</v>
      </c>
      <c r="C6201">
        <v>7793</v>
      </c>
    </row>
    <row r="6202" spans="1:3" x14ac:dyDescent="0.3">
      <c r="A6202" t="s">
        <v>7</v>
      </c>
      <c r="B6202" t="s">
        <v>120</v>
      </c>
      <c r="C6202">
        <v>8786</v>
      </c>
    </row>
    <row r="6203" spans="1:3" x14ac:dyDescent="0.3">
      <c r="A6203" t="s">
        <v>17</v>
      </c>
      <c r="B6203">
        <v>301</v>
      </c>
      <c r="C6203">
        <v>8786</v>
      </c>
    </row>
    <row r="6204" spans="1:3" x14ac:dyDescent="0.3">
      <c r="A6204" t="s">
        <v>18</v>
      </c>
      <c r="B6204">
        <v>7</v>
      </c>
      <c r="C6204">
        <v>8786</v>
      </c>
    </row>
    <row r="6205" spans="1:3" x14ac:dyDescent="0.3">
      <c r="A6205" t="s">
        <v>19</v>
      </c>
      <c r="B6205">
        <v>74</v>
      </c>
      <c r="C6205">
        <v>8786</v>
      </c>
    </row>
    <row r="6206" spans="1:3" x14ac:dyDescent="0.3">
      <c r="A6206" t="s">
        <v>20</v>
      </c>
      <c r="B6206">
        <v>10</v>
      </c>
      <c r="C6206">
        <v>8786</v>
      </c>
    </row>
    <row r="6207" spans="1:3" x14ac:dyDescent="0.3">
      <c r="A6207" t="s">
        <v>21</v>
      </c>
      <c r="B6207">
        <v>0</v>
      </c>
      <c r="C6207">
        <v>8786</v>
      </c>
    </row>
    <row r="6208" spans="1:3" x14ac:dyDescent="0.3">
      <c r="A6208" t="s">
        <v>22</v>
      </c>
      <c r="B6208">
        <v>58</v>
      </c>
      <c r="C6208">
        <v>8786</v>
      </c>
    </row>
    <row r="6209" spans="1:3" x14ac:dyDescent="0.3">
      <c r="A6209" t="s">
        <v>25</v>
      </c>
      <c r="B6209" t="s">
        <v>121</v>
      </c>
      <c r="C6209">
        <v>8786</v>
      </c>
    </row>
    <row r="6210" spans="1:3" x14ac:dyDescent="0.3">
      <c r="A6210" t="s">
        <v>7</v>
      </c>
      <c r="B6210" t="s">
        <v>120</v>
      </c>
      <c r="C6210">
        <v>8970</v>
      </c>
    </row>
    <row r="6211" spans="1:3" x14ac:dyDescent="0.3">
      <c r="A6211" t="s">
        <v>17</v>
      </c>
      <c r="B6211">
        <v>371</v>
      </c>
      <c r="C6211">
        <v>8970</v>
      </c>
    </row>
    <row r="6212" spans="1:3" x14ac:dyDescent="0.3">
      <c r="A6212" t="s">
        <v>18</v>
      </c>
      <c r="B6212">
        <v>22</v>
      </c>
      <c r="C6212">
        <v>8970</v>
      </c>
    </row>
    <row r="6213" spans="1:3" x14ac:dyDescent="0.3">
      <c r="A6213" t="s">
        <v>19</v>
      </c>
      <c r="B6213">
        <v>39</v>
      </c>
      <c r="C6213">
        <v>8970</v>
      </c>
    </row>
    <row r="6214" spans="1:3" x14ac:dyDescent="0.3">
      <c r="A6214" t="s">
        <v>20</v>
      </c>
      <c r="B6214">
        <v>6</v>
      </c>
      <c r="C6214">
        <v>8970</v>
      </c>
    </row>
    <row r="6215" spans="1:3" x14ac:dyDescent="0.3">
      <c r="A6215" t="s">
        <v>21</v>
      </c>
      <c r="B6215">
        <v>0</v>
      </c>
      <c r="C6215">
        <v>8970</v>
      </c>
    </row>
    <row r="6216" spans="1:3" x14ac:dyDescent="0.3">
      <c r="A6216" t="s">
        <v>22</v>
      </c>
      <c r="B6216">
        <v>92</v>
      </c>
      <c r="C6216">
        <v>8970</v>
      </c>
    </row>
    <row r="6217" spans="1:3" x14ac:dyDescent="0.3">
      <c r="A6217" t="s">
        <v>25</v>
      </c>
      <c r="B6217" t="s">
        <v>121</v>
      </c>
      <c r="C6217">
        <v>8970</v>
      </c>
    </row>
    <row r="6218" spans="1:3" x14ac:dyDescent="0.3">
      <c r="A6218" t="s">
        <v>7</v>
      </c>
      <c r="B6218" t="s">
        <v>50</v>
      </c>
      <c r="C6218">
        <v>9855</v>
      </c>
    </row>
    <row r="6219" spans="1:3" x14ac:dyDescent="0.3">
      <c r="A6219" t="s">
        <v>17</v>
      </c>
      <c r="B6219">
        <v>899</v>
      </c>
      <c r="C6219">
        <v>9855</v>
      </c>
    </row>
    <row r="6220" spans="1:3" x14ac:dyDescent="0.3">
      <c r="A6220" t="s">
        <v>18</v>
      </c>
      <c r="B6220">
        <v>0</v>
      </c>
      <c r="C6220">
        <v>9855</v>
      </c>
    </row>
    <row r="6221" spans="1:3" x14ac:dyDescent="0.3">
      <c r="A6221" t="s">
        <v>19</v>
      </c>
      <c r="B6221">
        <v>101</v>
      </c>
      <c r="C6221">
        <v>9855</v>
      </c>
    </row>
    <row r="6222" spans="1:3" x14ac:dyDescent="0.3">
      <c r="A6222" t="s">
        <v>20</v>
      </c>
      <c r="B6222">
        <v>0</v>
      </c>
      <c r="C6222">
        <v>9855</v>
      </c>
    </row>
    <row r="6223" spans="1:3" x14ac:dyDescent="0.3">
      <c r="A6223" t="s">
        <v>21</v>
      </c>
      <c r="B6223">
        <v>0</v>
      </c>
      <c r="C6223">
        <v>9855</v>
      </c>
    </row>
    <row r="6224" spans="1:3" x14ac:dyDescent="0.3">
      <c r="A6224" t="s">
        <v>22</v>
      </c>
      <c r="B6224">
        <v>20</v>
      </c>
      <c r="C6224">
        <v>9855</v>
      </c>
    </row>
    <row r="6225" spans="1:3" x14ac:dyDescent="0.3">
      <c r="A6225" t="s">
        <v>25</v>
      </c>
      <c r="B6225" t="s">
        <v>121</v>
      </c>
      <c r="C6225">
        <v>9855</v>
      </c>
    </row>
    <row r="6226" spans="1:3" x14ac:dyDescent="0.3">
      <c r="A6226" t="s">
        <v>7</v>
      </c>
      <c r="B6226" t="s">
        <v>120</v>
      </c>
      <c r="C6226">
        <v>2574</v>
      </c>
    </row>
    <row r="6227" spans="1:3" x14ac:dyDescent="0.3">
      <c r="A6227" t="s">
        <v>17</v>
      </c>
      <c r="B6227">
        <v>1050</v>
      </c>
      <c r="C6227">
        <v>2574</v>
      </c>
    </row>
    <row r="6228" spans="1:3" x14ac:dyDescent="0.3">
      <c r="A6228" t="s">
        <v>18</v>
      </c>
      <c r="B6228">
        <v>12</v>
      </c>
      <c r="C6228">
        <v>2574</v>
      </c>
    </row>
    <row r="6229" spans="1:3" x14ac:dyDescent="0.3">
      <c r="A6229" t="s">
        <v>19</v>
      </c>
      <c r="B6229">
        <v>144</v>
      </c>
      <c r="C6229">
        <v>2574</v>
      </c>
    </row>
    <row r="6230" spans="1:3" x14ac:dyDescent="0.3">
      <c r="A6230" t="s">
        <v>20</v>
      </c>
      <c r="B6230">
        <v>0</v>
      </c>
      <c r="C6230">
        <v>2574</v>
      </c>
    </row>
    <row r="6231" spans="1:3" x14ac:dyDescent="0.3">
      <c r="A6231" t="s">
        <v>21</v>
      </c>
      <c r="B6231">
        <v>0</v>
      </c>
      <c r="C6231">
        <v>2574</v>
      </c>
    </row>
    <row r="6232" spans="1:3" x14ac:dyDescent="0.3">
      <c r="A6232" t="s">
        <v>22</v>
      </c>
      <c r="B6232">
        <v>24</v>
      </c>
      <c r="C6232">
        <v>2574</v>
      </c>
    </row>
    <row r="6233" spans="1:3" x14ac:dyDescent="0.3">
      <c r="A6233" t="s">
        <v>25</v>
      </c>
      <c r="B6233" t="s">
        <v>121</v>
      </c>
      <c r="C6233">
        <v>2574</v>
      </c>
    </row>
    <row r="6234" spans="1:3" x14ac:dyDescent="0.3">
      <c r="A6234" t="s">
        <v>7</v>
      </c>
      <c r="B6234" t="s">
        <v>120</v>
      </c>
      <c r="C6234">
        <v>9239</v>
      </c>
    </row>
    <row r="6235" spans="1:3" x14ac:dyDescent="0.3">
      <c r="A6235" t="s">
        <v>17</v>
      </c>
      <c r="B6235">
        <v>92</v>
      </c>
      <c r="C6235">
        <v>9239</v>
      </c>
    </row>
    <row r="6236" spans="1:3" x14ac:dyDescent="0.3">
      <c r="A6236" t="s">
        <v>18</v>
      </c>
      <c r="B6236">
        <v>4</v>
      </c>
      <c r="C6236">
        <v>9239</v>
      </c>
    </row>
    <row r="6237" spans="1:3" x14ac:dyDescent="0.3">
      <c r="A6237" t="s">
        <v>19</v>
      </c>
      <c r="B6237">
        <v>18</v>
      </c>
      <c r="C6237">
        <v>9239</v>
      </c>
    </row>
    <row r="6238" spans="1:3" x14ac:dyDescent="0.3">
      <c r="A6238" t="s">
        <v>20</v>
      </c>
      <c r="B6238">
        <v>3</v>
      </c>
      <c r="C6238">
        <v>9239</v>
      </c>
    </row>
    <row r="6239" spans="1:3" x14ac:dyDescent="0.3">
      <c r="A6239" t="s">
        <v>21</v>
      </c>
      <c r="B6239">
        <v>3</v>
      </c>
      <c r="C6239">
        <v>9239</v>
      </c>
    </row>
    <row r="6240" spans="1:3" x14ac:dyDescent="0.3">
      <c r="A6240" t="s">
        <v>22</v>
      </c>
      <c r="B6240">
        <v>6</v>
      </c>
      <c r="C6240">
        <v>9239</v>
      </c>
    </row>
    <row r="6241" spans="1:3" x14ac:dyDescent="0.3">
      <c r="A6241" t="s">
        <v>25</v>
      </c>
      <c r="B6241" t="s">
        <v>122</v>
      </c>
      <c r="C6241">
        <v>9239</v>
      </c>
    </row>
    <row r="6242" spans="1:3" x14ac:dyDescent="0.3">
      <c r="A6242" t="s">
        <v>7</v>
      </c>
      <c r="B6242" t="s">
        <v>120</v>
      </c>
      <c r="C6242">
        <v>5734</v>
      </c>
    </row>
    <row r="6243" spans="1:3" x14ac:dyDescent="0.3">
      <c r="A6243" t="s">
        <v>17</v>
      </c>
      <c r="B6243">
        <v>46</v>
      </c>
      <c r="C6243">
        <v>5734</v>
      </c>
    </row>
    <row r="6244" spans="1:3" x14ac:dyDescent="0.3">
      <c r="A6244" t="s">
        <v>18</v>
      </c>
      <c r="B6244">
        <v>4</v>
      </c>
      <c r="C6244">
        <v>5734</v>
      </c>
    </row>
    <row r="6245" spans="1:3" x14ac:dyDescent="0.3">
      <c r="A6245" t="s">
        <v>19</v>
      </c>
      <c r="B6245">
        <v>36</v>
      </c>
      <c r="C6245">
        <v>5734</v>
      </c>
    </row>
    <row r="6246" spans="1:3" x14ac:dyDescent="0.3">
      <c r="A6246" t="s">
        <v>20</v>
      </c>
      <c r="B6246">
        <v>2</v>
      </c>
      <c r="C6246">
        <v>5734</v>
      </c>
    </row>
    <row r="6247" spans="1:3" x14ac:dyDescent="0.3">
      <c r="A6247" t="s">
        <v>21</v>
      </c>
      <c r="B6247">
        <v>2</v>
      </c>
      <c r="C6247">
        <v>5734</v>
      </c>
    </row>
    <row r="6248" spans="1:3" x14ac:dyDescent="0.3">
      <c r="A6248" t="s">
        <v>22</v>
      </c>
      <c r="B6248">
        <v>1</v>
      </c>
      <c r="C6248">
        <v>5734</v>
      </c>
    </row>
    <row r="6249" spans="1:3" x14ac:dyDescent="0.3">
      <c r="A6249" t="s">
        <v>25</v>
      </c>
      <c r="B6249" t="s">
        <v>122</v>
      </c>
      <c r="C6249">
        <v>5734</v>
      </c>
    </row>
    <row r="6250" spans="1:3" x14ac:dyDescent="0.3">
      <c r="A6250" t="s">
        <v>7</v>
      </c>
      <c r="B6250" t="s">
        <v>120</v>
      </c>
      <c r="C6250">
        <v>3066</v>
      </c>
    </row>
    <row r="6251" spans="1:3" x14ac:dyDescent="0.3">
      <c r="A6251" t="s">
        <v>17</v>
      </c>
      <c r="B6251">
        <v>167</v>
      </c>
      <c r="C6251">
        <v>3066</v>
      </c>
    </row>
    <row r="6252" spans="1:3" x14ac:dyDescent="0.3">
      <c r="A6252" t="s">
        <v>18</v>
      </c>
      <c r="B6252">
        <v>0</v>
      </c>
      <c r="C6252">
        <v>3066</v>
      </c>
    </row>
    <row r="6253" spans="1:3" x14ac:dyDescent="0.3">
      <c r="A6253" t="s">
        <v>19</v>
      </c>
      <c r="B6253">
        <v>43</v>
      </c>
      <c r="C6253">
        <v>3066</v>
      </c>
    </row>
    <row r="6254" spans="1:3" x14ac:dyDescent="0.3">
      <c r="A6254" t="s">
        <v>20</v>
      </c>
      <c r="B6254">
        <v>6</v>
      </c>
      <c r="C6254">
        <v>3066</v>
      </c>
    </row>
    <row r="6255" spans="1:3" x14ac:dyDescent="0.3">
      <c r="A6255" t="s">
        <v>21</v>
      </c>
      <c r="B6255">
        <v>2</v>
      </c>
      <c r="C6255">
        <v>3066</v>
      </c>
    </row>
    <row r="6256" spans="1:3" x14ac:dyDescent="0.3">
      <c r="A6256" t="s">
        <v>22</v>
      </c>
      <c r="B6256">
        <v>13</v>
      </c>
      <c r="C6256">
        <v>3066</v>
      </c>
    </row>
    <row r="6257" spans="1:3" x14ac:dyDescent="0.3">
      <c r="A6257" t="s">
        <v>25</v>
      </c>
      <c r="B6257" t="s">
        <v>121</v>
      </c>
      <c r="C6257">
        <v>3066</v>
      </c>
    </row>
    <row r="6258" spans="1:3" x14ac:dyDescent="0.3">
      <c r="A6258" t="s">
        <v>7</v>
      </c>
      <c r="B6258" t="s">
        <v>120</v>
      </c>
      <c r="C6258">
        <v>310</v>
      </c>
    </row>
    <row r="6259" spans="1:3" x14ac:dyDescent="0.3">
      <c r="A6259" t="s">
        <v>17</v>
      </c>
      <c r="B6259">
        <v>330</v>
      </c>
      <c r="C6259">
        <v>310</v>
      </c>
    </row>
    <row r="6260" spans="1:3" x14ac:dyDescent="0.3">
      <c r="A6260" t="s">
        <v>18</v>
      </c>
      <c r="B6260">
        <v>5</v>
      </c>
      <c r="C6260">
        <v>310</v>
      </c>
    </row>
    <row r="6261" spans="1:3" x14ac:dyDescent="0.3">
      <c r="A6261" t="s">
        <v>19</v>
      </c>
      <c r="B6261">
        <v>159</v>
      </c>
      <c r="C6261">
        <v>310</v>
      </c>
    </row>
    <row r="6262" spans="1:3" x14ac:dyDescent="0.3">
      <c r="A6262" t="s">
        <v>20</v>
      </c>
      <c r="B6262">
        <v>36</v>
      </c>
      <c r="C6262">
        <v>310</v>
      </c>
    </row>
    <row r="6263" spans="1:3" x14ac:dyDescent="0.3">
      <c r="A6263" t="s">
        <v>21</v>
      </c>
      <c r="B6263">
        <v>27</v>
      </c>
      <c r="C6263">
        <v>310</v>
      </c>
    </row>
    <row r="6264" spans="1:3" x14ac:dyDescent="0.3">
      <c r="A6264" t="s">
        <v>22</v>
      </c>
      <c r="B6264">
        <v>16</v>
      </c>
      <c r="C6264">
        <v>310</v>
      </c>
    </row>
    <row r="6265" spans="1:3" x14ac:dyDescent="0.3">
      <c r="A6265" t="s">
        <v>25</v>
      </c>
      <c r="B6265" t="s">
        <v>121</v>
      </c>
      <c r="C6265">
        <v>310</v>
      </c>
    </row>
    <row r="6266" spans="1:3" x14ac:dyDescent="0.3">
      <c r="A6266" t="s">
        <v>7</v>
      </c>
      <c r="B6266" t="s">
        <v>50</v>
      </c>
      <c r="C6266">
        <v>4702</v>
      </c>
    </row>
    <row r="6267" spans="1:3" x14ac:dyDescent="0.3">
      <c r="A6267" t="s">
        <v>17</v>
      </c>
      <c r="B6267">
        <v>1000</v>
      </c>
      <c r="C6267">
        <v>4702</v>
      </c>
    </row>
    <row r="6268" spans="1:3" x14ac:dyDescent="0.3">
      <c r="A6268" t="s">
        <v>18</v>
      </c>
      <c r="B6268">
        <v>155</v>
      </c>
      <c r="C6268">
        <v>4702</v>
      </c>
    </row>
    <row r="6269" spans="1:3" x14ac:dyDescent="0.3">
      <c r="A6269" t="s">
        <v>19</v>
      </c>
      <c r="B6269">
        <v>379</v>
      </c>
      <c r="C6269">
        <v>4702</v>
      </c>
    </row>
    <row r="6270" spans="1:3" x14ac:dyDescent="0.3">
      <c r="A6270" t="s">
        <v>20</v>
      </c>
      <c r="B6270">
        <v>224</v>
      </c>
      <c r="C6270">
        <v>4702</v>
      </c>
    </row>
    <row r="6271" spans="1:3" x14ac:dyDescent="0.3">
      <c r="A6271" t="s">
        <v>21</v>
      </c>
      <c r="B6271">
        <v>17</v>
      </c>
      <c r="C6271">
        <v>4702</v>
      </c>
    </row>
    <row r="6272" spans="1:3" x14ac:dyDescent="0.3">
      <c r="A6272" t="s">
        <v>22</v>
      </c>
      <c r="B6272">
        <v>120</v>
      </c>
      <c r="C6272">
        <v>4702</v>
      </c>
    </row>
    <row r="6273" spans="1:3" x14ac:dyDescent="0.3">
      <c r="A6273" t="s">
        <v>25</v>
      </c>
      <c r="B6273" t="s">
        <v>121</v>
      </c>
      <c r="C6273">
        <v>4702</v>
      </c>
    </row>
    <row r="6274" spans="1:3" x14ac:dyDescent="0.3">
      <c r="A6274" t="s">
        <v>7</v>
      </c>
      <c r="B6274" t="s">
        <v>50</v>
      </c>
      <c r="C6274">
        <v>9964</v>
      </c>
    </row>
    <row r="6275" spans="1:3" x14ac:dyDescent="0.3">
      <c r="A6275" t="s">
        <v>17</v>
      </c>
      <c r="B6275">
        <v>162</v>
      </c>
      <c r="C6275">
        <v>9964</v>
      </c>
    </row>
    <row r="6276" spans="1:3" x14ac:dyDescent="0.3">
      <c r="A6276" t="s">
        <v>18</v>
      </c>
      <c r="B6276">
        <v>50</v>
      </c>
      <c r="C6276">
        <v>9964</v>
      </c>
    </row>
    <row r="6277" spans="1:3" x14ac:dyDescent="0.3">
      <c r="A6277" t="s">
        <v>19</v>
      </c>
      <c r="B6277">
        <v>100</v>
      </c>
      <c r="C6277">
        <v>9964</v>
      </c>
    </row>
    <row r="6278" spans="1:3" x14ac:dyDescent="0.3">
      <c r="A6278" t="s">
        <v>20</v>
      </c>
      <c r="B6278">
        <v>55</v>
      </c>
      <c r="C6278">
        <v>9964</v>
      </c>
    </row>
    <row r="6279" spans="1:3" x14ac:dyDescent="0.3">
      <c r="A6279" t="s">
        <v>21</v>
      </c>
      <c r="B6279">
        <v>30</v>
      </c>
      <c r="C6279">
        <v>9964</v>
      </c>
    </row>
    <row r="6280" spans="1:3" x14ac:dyDescent="0.3">
      <c r="A6280" t="s">
        <v>22</v>
      </c>
      <c r="B6280">
        <v>27</v>
      </c>
      <c r="C6280">
        <v>9964</v>
      </c>
    </row>
    <row r="6281" spans="1:3" x14ac:dyDescent="0.3">
      <c r="A6281" t="s">
        <v>25</v>
      </c>
      <c r="B6281" t="s">
        <v>121</v>
      </c>
      <c r="C6281">
        <v>9964</v>
      </c>
    </row>
    <row r="6282" spans="1:3" x14ac:dyDescent="0.3">
      <c r="A6282" t="s">
        <v>7</v>
      </c>
      <c r="B6282" t="s">
        <v>50</v>
      </c>
      <c r="C6282">
        <v>1630</v>
      </c>
    </row>
    <row r="6283" spans="1:3" x14ac:dyDescent="0.3">
      <c r="A6283" t="s">
        <v>17</v>
      </c>
      <c r="B6283">
        <v>162</v>
      </c>
      <c r="C6283">
        <v>1630</v>
      </c>
    </row>
    <row r="6284" spans="1:3" x14ac:dyDescent="0.3">
      <c r="A6284" t="s">
        <v>18</v>
      </c>
      <c r="B6284">
        <v>50</v>
      </c>
      <c r="C6284">
        <v>1630</v>
      </c>
    </row>
    <row r="6285" spans="1:3" x14ac:dyDescent="0.3">
      <c r="A6285" t="s">
        <v>19</v>
      </c>
      <c r="B6285">
        <v>100</v>
      </c>
      <c r="C6285">
        <v>1630</v>
      </c>
    </row>
    <row r="6286" spans="1:3" x14ac:dyDescent="0.3">
      <c r="A6286" t="s">
        <v>20</v>
      </c>
      <c r="B6286">
        <v>55</v>
      </c>
      <c r="C6286">
        <v>1630</v>
      </c>
    </row>
    <row r="6287" spans="1:3" x14ac:dyDescent="0.3">
      <c r="A6287" t="s">
        <v>21</v>
      </c>
      <c r="B6287">
        <v>30</v>
      </c>
      <c r="C6287">
        <v>1630</v>
      </c>
    </row>
    <row r="6288" spans="1:3" x14ac:dyDescent="0.3">
      <c r="A6288" t="s">
        <v>22</v>
      </c>
      <c r="B6288">
        <v>27</v>
      </c>
      <c r="C6288">
        <v>1630</v>
      </c>
    </row>
    <row r="6289" spans="1:3" x14ac:dyDescent="0.3">
      <c r="A6289" t="s">
        <v>25</v>
      </c>
      <c r="B6289" t="s">
        <v>121</v>
      </c>
      <c r="C6289">
        <v>1630</v>
      </c>
    </row>
    <row r="6290" spans="1:3" x14ac:dyDescent="0.3">
      <c r="A6290" t="s">
        <v>7</v>
      </c>
      <c r="B6290" t="s">
        <v>50</v>
      </c>
      <c r="C6290">
        <v>1012</v>
      </c>
    </row>
    <row r="6291" spans="1:3" x14ac:dyDescent="0.3">
      <c r="A6291" t="s">
        <v>17</v>
      </c>
      <c r="B6291">
        <v>523</v>
      </c>
      <c r="C6291">
        <v>1012</v>
      </c>
    </row>
    <row r="6292" spans="1:3" x14ac:dyDescent="0.3">
      <c r="A6292" t="s">
        <v>18</v>
      </c>
      <c r="B6292">
        <v>7</v>
      </c>
      <c r="C6292">
        <v>1012</v>
      </c>
    </row>
    <row r="6293" spans="1:3" x14ac:dyDescent="0.3">
      <c r="A6293" t="s">
        <v>19</v>
      </c>
      <c r="B6293">
        <v>134</v>
      </c>
      <c r="C6293">
        <v>1012</v>
      </c>
    </row>
    <row r="6294" spans="1:3" x14ac:dyDescent="0.3">
      <c r="A6294" t="s">
        <v>20</v>
      </c>
      <c r="B6294">
        <v>37</v>
      </c>
      <c r="C6294">
        <v>1012</v>
      </c>
    </row>
    <row r="6295" spans="1:3" x14ac:dyDescent="0.3">
      <c r="A6295" t="s">
        <v>21</v>
      </c>
      <c r="B6295">
        <v>14</v>
      </c>
      <c r="C6295">
        <v>1012</v>
      </c>
    </row>
    <row r="6296" spans="1:3" x14ac:dyDescent="0.3">
      <c r="A6296" t="s">
        <v>22</v>
      </c>
      <c r="B6296">
        <v>169</v>
      </c>
      <c r="C6296">
        <v>1012</v>
      </c>
    </row>
    <row r="6297" spans="1:3" x14ac:dyDescent="0.3">
      <c r="A6297" t="s">
        <v>25</v>
      </c>
      <c r="B6297" t="s">
        <v>123</v>
      </c>
      <c r="C6297">
        <v>1012</v>
      </c>
    </row>
    <row r="6298" spans="1:3" x14ac:dyDescent="0.3">
      <c r="A6298" t="s">
        <v>7</v>
      </c>
      <c r="B6298" t="s">
        <v>50</v>
      </c>
      <c r="C6298">
        <v>5626</v>
      </c>
    </row>
    <row r="6299" spans="1:3" x14ac:dyDescent="0.3">
      <c r="A6299" t="s">
        <v>17</v>
      </c>
      <c r="B6299">
        <v>338</v>
      </c>
      <c r="C6299">
        <v>5626</v>
      </c>
    </row>
    <row r="6300" spans="1:3" x14ac:dyDescent="0.3">
      <c r="A6300" t="s">
        <v>18</v>
      </c>
      <c r="B6300">
        <v>4</v>
      </c>
      <c r="C6300">
        <v>5626</v>
      </c>
    </row>
    <row r="6301" spans="1:3" x14ac:dyDescent="0.3">
      <c r="A6301" t="s">
        <v>19</v>
      </c>
      <c r="B6301">
        <v>89</v>
      </c>
      <c r="C6301">
        <v>5626</v>
      </c>
    </row>
    <row r="6302" spans="1:3" x14ac:dyDescent="0.3">
      <c r="A6302" t="s">
        <v>20</v>
      </c>
      <c r="B6302">
        <v>11</v>
      </c>
      <c r="C6302">
        <v>5626</v>
      </c>
    </row>
    <row r="6303" spans="1:3" x14ac:dyDescent="0.3">
      <c r="A6303" t="s">
        <v>21</v>
      </c>
      <c r="B6303">
        <v>8</v>
      </c>
      <c r="C6303">
        <v>5626</v>
      </c>
    </row>
    <row r="6304" spans="1:3" x14ac:dyDescent="0.3">
      <c r="A6304" t="s">
        <v>22</v>
      </c>
      <c r="B6304">
        <v>13</v>
      </c>
      <c r="C6304">
        <v>5626</v>
      </c>
    </row>
    <row r="6305" spans="1:3" x14ac:dyDescent="0.3">
      <c r="A6305" t="s">
        <v>25</v>
      </c>
      <c r="B6305" t="s">
        <v>121</v>
      </c>
      <c r="C6305">
        <v>5626</v>
      </c>
    </row>
    <row r="6306" spans="1:3" x14ac:dyDescent="0.3">
      <c r="A6306" t="s">
        <v>7</v>
      </c>
      <c r="B6306" t="s">
        <v>120</v>
      </c>
      <c r="C6306">
        <v>5057</v>
      </c>
    </row>
    <row r="6307" spans="1:3" x14ac:dyDescent="0.3">
      <c r="A6307" t="s">
        <v>17</v>
      </c>
      <c r="B6307">
        <v>264</v>
      </c>
      <c r="C6307">
        <v>5057</v>
      </c>
    </row>
    <row r="6308" spans="1:3" x14ac:dyDescent="0.3">
      <c r="A6308" t="s">
        <v>18</v>
      </c>
      <c r="B6308">
        <v>47</v>
      </c>
      <c r="C6308">
        <v>5057</v>
      </c>
    </row>
    <row r="6309" spans="1:3" x14ac:dyDescent="0.3">
      <c r="A6309" t="s">
        <v>19</v>
      </c>
      <c r="B6309">
        <v>188</v>
      </c>
      <c r="C6309">
        <v>5057</v>
      </c>
    </row>
    <row r="6310" spans="1:3" x14ac:dyDescent="0.3">
      <c r="A6310" t="s">
        <v>20</v>
      </c>
      <c r="B6310">
        <v>54</v>
      </c>
      <c r="C6310">
        <v>5057</v>
      </c>
    </row>
    <row r="6311" spans="1:3" x14ac:dyDescent="0.3">
      <c r="A6311" t="s">
        <v>21</v>
      </c>
      <c r="B6311">
        <v>47</v>
      </c>
      <c r="C6311">
        <v>5057</v>
      </c>
    </row>
    <row r="6312" spans="1:3" x14ac:dyDescent="0.3">
      <c r="A6312" t="s">
        <v>22</v>
      </c>
      <c r="B6312">
        <v>11</v>
      </c>
      <c r="C6312">
        <v>5057</v>
      </c>
    </row>
    <row r="6313" spans="1:3" x14ac:dyDescent="0.3">
      <c r="A6313" t="s">
        <v>25</v>
      </c>
      <c r="B6313" t="s">
        <v>121</v>
      </c>
      <c r="C6313">
        <v>5057</v>
      </c>
    </row>
    <row r="6314" spans="1:3" x14ac:dyDescent="0.3">
      <c r="A6314" t="s">
        <v>7</v>
      </c>
      <c r="B6314" t="s">
        <v>50</v>
      </c>
      <c r="C6314">
        <v>6349</v>
      </c>
    </row>
    <row r="6315" spans="1:3" x14ac:dyDescent="0.3">
      <c r="A6315" t="s">
        <v>17</v>
      </c>
      <c r="B6315">
        <v>621</v>
      </c>
      <c r="C6315">
        <v>6349</v>
      </c>
    </row>
    <row r="6316" spans="1:3" x14ac:dyDescent="0.3">
      <c r="A6316" t="s">
        <v>18</v>
      </c>
      <c r="B6316">
        <v>73</v>
      </c>
      <c r="C6316">
        <v>6349</v>
      </c>
    </row>
    <row r="6317" spans="1:3" x14ac:dyDescent="0.3">
      <c r="A6317" t="s">
        <v>19</v>
      </c>
      <c r="B6317">
        <v>414</v>
      </c>
      <c r="C6317">
        <v>6349</v>
      </c>
    </row>
    <row r="6318" spans="1:3" x14ac:dyDescent="0.3">
      <c r="A6318" t="s">
        <v>20</v>
      </c>
      <c r="B6318">
        <v>78</v>
      </c>
      <c r="C6318">
        <v>6349</v>
      </c>
    </row>
    <row r="6319" spans="1:3" x14ac:dyDescent="0.3">
      <c r="A6319" t="s">
        <v>21</v>
      </c>
      <c r="B6319">
        <v>48</v>
      </c>
      <c r="C6319">
        <v>6349</v>
      </c>
    </row>
    <row r="6320" spans="1:3" x14ac:dyDescent="0.3">
      <c r="A6320" t="s">
        <v>22</v>
      </c>
      <c r="B6320">
        <v>85</v>
      </c>
      <c r="C6320">
        <v>6349</v>
      </c>
    </row>
    <row r="6321" spans="1:3" x14ac:dyDescent="0.3">
      <c r="A6321" t="s">
        <v>25</v>
      </c>
      <c r="B6321" t="s">
        <v>123</v>
      </c>
      <c r="C6321">
        <v>6349</v>
      </c>
    </row>
    <row r="6322" spans="1:3" x14ac:dyDescent="0.3">
      <c r="A6322" t="s">
        <v>7</v>
      </c>
      <c r="B6322" t="s">
        <v>50</v>
      </c>
      <c r="C6322">
        <v>6892</v>
      </c>
    </row>
    <row r="6323" spans="1:3" x14ac:dyDescent="0.3">
      <c r="A6323" t="s">
        <v>17</v>
      </c>
      <c r="B6323">
        <v>641</v>
      </c>
      <c r="C6323">
        <v>6892</v>
      </c>
    </row>
    <row r="6324" spans="1:3" x14ac:dyDescent="0.3">
      <c r="A6324" t="s">
        <v>18</v>
      </c>
      <c r="B6324">
        <v>7</v>
      </c>
      <c r="C6324">
        <v>6892</v>
      </c>
    </row>
    <row r="6325" spans="1:3" x14ac:dyDescent="0.3">
      <c r="A6325" t="s">
        <v>19</v>
      </c>
      <c r="B6325">
        <v>56</v>
      </c>
      <c r="C6325">
        <v>6892</v>
      </c>
    </row>
    <row r="6326" spans="1:3" x14ac:dyDescent="0.3">
      <c r="A6326" t="s">
        <v>20</v>
      </c>
      <c r="B6326">
        <v>0</v>
      </c>
      <c r="C6326">
        <v>6892</v>
      </c>
    </row>
    <row r="6327" spans="1:3" x14ac:dyDescent="0.3">
      <c r="A6327" t="s">
        <v>21</v>
      </c>
      <c r="B6327">
        <v>0</v>
      </c>
      <c r="C6327">
        <v>6892</v>
      </c>
    </row>
    <row r="6328" spans="1:3" x14ac:dyDescent="0.3">
      <c r="A6328" t="s">
        <v>22</v>
      </c>
      <c r="B6328">
        <v>28</v>
      </c>
      <c r="C6328">
        <v>6892</v>
      </c>
    </row>
    <row r="6329" spans="1:3" x14ac:dyDescent="0.3">
      <c r="A6329" t="s">
        <v>25</v>
      </c>
      <c r="B6329" t="s">
        <v>123</v>
      </c>
      <c r="C6329">
        <v>6892</v>
      </c>
    </row>
    <row r="6330" spans="1:3" x14ac:dyDescent="0.3">
      <c r="A6330" t="s">
        <v>7</v>
      </c>
      <c r="B6330" t="s">
        <v>50</v>
      </c>
      <c r="C6330">
        <v>10343</v>
      </c>
    </row>
    <row r="6331" spans="1:3" x14ac:dyDescent="0.3">
      <c r="A6331" t="s">
        <v>17</v>
      </c>
      <c r="B6331">
        <v>605</v>
      </c>
      <c r="C6331">
        <v>10343</v>
      </c>
    </row>
    <row r="6332" spans="1:3" x14ac:dyDescent="0.3">
      <c r="A6332" t="s">
        <v>18</v>
      </c>
      <c r="B6332">
        <v>91</v>
      </c>
      <c r="C6332">
        <v>10343</v>
      </c>
    </row>
    <row r="6333" spans="1:3" x14ac:dyDescent="0.3">
      <c r="A6333" t="s">
        <v>19</v>
      </c>
      <c r="B6333">
        <v>399</v>
      </c>
      <c r="C6333">
        <v>10343</v>
      </c>
    </row>
    <row r="6334" spans="1:3" x14ac:dyDescent="0.3">
      <c r="A6334" t="s">
        <v>20</v>
      </c>
      <c r="B6334">
        <v>0</v>
      </c>
      <c r="C6334">
        <v>10343</v>
      </c>
    </row>
    <row r="6335" spans="1:3" x14ac:dyDescent="0.3">
      <c r="A6335" t="s">
        <v>21</v>
      </c>
      <c r="B6335">
        <v>45</v>
      </c>
      <c r="C6335">
        <v>10343</v>
      </c>
    </row>
    <row r="6336" spans="1:3" x14ac:dyDescent="0.3">
      <c r="A6336" t="s">
        <v>22</v>
      </c>
      <c r="B6336">
        <v>205</v>
      </c>
      <c r="C6336">
        <v>10343</v>
      </c>
    </row>
    <row r="6337" spans="1:3" x14ac:dyDescent="0.3">
      <c r="A6337" t="s">
        <v>25</v>
      </c>
      <c r="B6337" t="s">
        <v>121</v>
      </c>
      <c r="C6337">
        <v>10343</v>
      </c>
    </row>
    <row r="6338" spans="1:3" x14ac:dyDescent="0.3">
      <c r="A6338" t="s">
        <v>7</v>
      </c>
      <c r="B6338" t="s">
        <v>50</v>
      </c>
      <c r="C6338">
        <v>232</v>
      </c>
    </row>
    <row r="6339" spans="1:3" x14ac:dyDescent="0.3">
      <c r="A6339" t="s">
        <v>17</v>
      </c>
      <c r="B6339">
        <v>279</v>
      </c>
      <c r="C6339">
        <v>232</v>
      </c>
    </row>
    <row r="6340" spans="1:3" x14ac:dyDescent="0.3">
      <c r="A6340" t="s">
        <v>18</v>
      </c>
      <c r="B6340">
        <v>83</v>
      </c>
      <c r="C6340">
        <v>232</v>
      </c>
    </row>
    <row r="6341" spans="1:3" x14ac:dyDescent="0.3">
      <c r="A6341" t="s">
        <v>19</v>
      </c>
      <c r="B6341">
        <v>88</v>
      </c>
      <c r="C6341">
        <v>232</v>
      </c>
    </row>
    <row r="6342" spans="1:3" x14ac:dyDescent="0.3">
      <c r="A6342" t="s">
        <v>20</v>
      </c>
      <c r="B6342">
        <v>32</v>
      </c>
      <c r="C6342">
        <v>232</v>
      </c>
    </row>
    <row r="6343" spans="1:3" x14ac:dyDescent="0.3">
      <c r="A6343" t="s">
        <v>21</v>
      </c>
      <c r="B6343">
        <v>14</v>
      </c>
      <c r="C6343">
        <v>232</v>
      </c>
    </row>
    <row r="6344" spans="1:3" x14ac:dyDescent="0.3">
      <c r="A6344" t="s">
        <v>22</v>
      </c>
      <c r="B6344">
        <v>34</v>
      </c>
      <c r="C6344">
        <v>232</v>
      </c>
    </row>
    <row r="6345" spans="1:3" x14ac:dyDescent="0.3">
      <c r="A6345" t="s">
        <v>25</v>
      </c>
      <c r="B6345" t="s">
        <v>121</v>
      </c>
      <c r="C6345">
        <v>232</v>
      </c>
    </row>
    <row r="6346" spans="1:3" x14ac:dyDescent="0.3">
      <c r="A6346" t="s">
        <v>7</v>
      </c>
      <c r="B6346" t="s">
        <v>120</v>
      </c>
      <c r="C6346">
        <v>2471</v>
      </c>
    </row>
    <row r="6347" spans="1:3" x14ac:dyDescent="0.3">
      <c r="A6347" t="s">
        <v>17</v>
      </c>
      <c r="B6347">
        <v>48</v>
      </c>
      <c r="C6347">
        <v>2471</v>
      </c>
    </row>
    <row r="6348" spans="1:3" x14ac:dyDescent="0.3">
      <c r="A6348" t="s">
        <v>18</v>
      </c>
      <c r="B6348">
        <v>58</v>
      </c>
      <c r="C6348">
        <v>2471</v>
      </c>
    </row>
    <row r="6349" spans="1:3" x14ac:dyDescent="0.3">
      <c r="A6349" t="s">
        <v>19</v>
      </c>
      <c r="B6349">
        <v>68</v>
      </c>
      <c r="C6349">
        <v>2471</v>
      </c>
    </row>
    <row r="6350" spans="1:3" x14ac:dyDescent="0.3">
      <c r="A6350" t="s">
        <v>20</v>
      </c>
      <c r="B6350">
        <v>16</v>
      </c>
      <c r="C6350">
        <v>2471</v>
      </c>
    </row>
    <row r="6351" spans="1:3" x14ac:dyDescent="0.3">
      <c r="A6351" t="s">
        <v>21</v>
      </c>
      <c r="B6351">
        <v>66</v>
      </c>
      <c r="C6351">
        <v>2471</v>
      </c>
    </row>
    <row r="6352" spans="1:3" x14ac:dyDescent="0.3">
      <c r="A6352" t="s">
        <v>22</v>
      </c>
      <c r="B6352">
        <v>43</v>
      </c>
      <c r="C6352">
        <v>2471</v>
      </c>
    </row>
    <row r="6353" spans="1:3" x14ac:dyDescent="0.3">
      <c r="A6353" t="s">
        <v>25</v>
      </c>
      <c r="B6353" t="s">
        <v>121</v>
      </c>
      <c r="C6353">
        <v>2471</v>
      </c>
    </row>
    <row r="6354" spans="1:3" x14ac:dyDescent="0.3">
      <c r="A6354" t="s">
        <v>7</v>
      </c>
      <c r="B6354" t="s">
        <v>120</v>
      </c>
      <c r="C6354">
        <v>895</v>
      </c>
    </row>
    <row r="6355" spans="1:3" x14ac:dyDescent="0.3">
      <c r="A6355" t="s">
        <v>17</v>
      </c>
      <c r="B6355">
        <v>410</v>
      </c>
      <c r="C6355">
        <v>895</v>
      </c>
    </row>
    <row r="6356" spans="1:3" x14ac:dyDescent="0.3">
      <c r="A6356" t="s">
        <v>18</v>
      </c>
      <c r="B6356">
        <v>16</v>
      </c>
      <c r="C6356">
        <v>895</v>
      </c>
    </row>
    <row r="6357" spans="1:3" x14ac:dyDescent="0.3">
      <c r="A6357" t="s">
        <v>19</v>
      </c>
      <c r="B6357">
        <v>114</v>
      </c>
      <c r="C6357">
        <v>895</v>
      </c>
    </row>
    <row r="6358" spans="1:3" x14ac:dyDescent="0.3">
      <c r="A6358" t="s">
        <v>20</v>
      </c>
      <c r="B6358">
        <v>0</v>
      </c>
      <c r="C6358">
        <v>895</v>
      </c>
    </row>
    <row r="6359" spans="1:3" x14ac:dyDescent="0.3">
      <c r="A6359" t="s">
        <v>21</v>
      </c>
      <c r="B6359">
        <v>5</v>
      </c>
      <c r="C6359">
        <v>895</v>
      </c>
    </row>
    <row r="6360" spans="1:3" x14ac:dyDescent="0.3">
      <c r="A6360" t="s">
        <v>22</v>
      </c>
      <c r="B6360">
        <v>49</v>
      </c>
      <c r="C6360">
        <v>895</v>
      </c>
    </row>
    <row r="6361" spans="1:3" x14ac:dyDescent="0.3">
      <c r="A6361" t="s">
        <v>25</v>
      </c>
      <c r="B6361" t="s">
        <v>121</v>
      </c>
      <c r="C6361">
        <v>895</v>
      </c>
    </row>
    <row r="6362" spans="1:3" x14ac:dyDescent="0.3">
      <c r="A6362" t="s">
        <v>7</v>
      </c>
      <c r="B6362" t="s">
        <v>120</v>
      </c>
      <c r="C6362">
        <v>2021</v>
      </c>
    </row>
    <row r="6363" spans="1:3" x14ac:dyDescent="0.3">
      <c r="A6363" t="s">
        <v>17</v>
      </c>
      <c r="B6363">
        <v>563</v>
      </c>
      <c r="C6363">
        <v>2021</v>
      </c>
    </row>
    <row r="6364" spans="1:3" x14ac:dyDescent="0.3">
      <c r="A6364" t="s">
        <v>18</v>
      </c>
      <c r="B6364">
        <v>76</v>
      </c>
      <c r="C6364">
        <v>2021</v>
      </c>
    </row>
    <row r="6365" spans="1:3" x14ac:dyDescent="0.3">
      <c r="A6365" t="s">
        <v>19</v>
      </c>
      <c r="B6365">
        <v>384</v>
      </c>
      <c r="C6365">
        <v>2021</v>
      </c>
    </row>
    <row r="6366" spans="1:3" x14ac:dyDescent="0.3">
      <c r="A6366" t="s">
        <v>20</v>
      </c>
      <c r="B6366">
        <v>84</v>
      </c>
      <c r="C6366">
        <v>2021</v>
      </c>
    </row>
    <row r="6367" spans="1:3" x14ac:dyDescent="0.3">
      <c r="A6367" t="s">
        <v>21</v>
      </c>
      <c r="B6367">
        <v>192</v>
      </c>
      <c r="C6367">
        <v>2021</v>
      </c>
    </row>
    <row r="6368" spans="1:3" x14ac:dyDescent="0.3">
      <c r="A6368" t="s">
        <v>22</v>
      </c>
      <c r="B6368">
        <v>89</v>
      </c>
      <c r="C6368">
        <v>2021</v>
      </c>
    </row>
    <row r="6369" spans="1:3" x14ac:dyDescent="0.3">
      <c r="A6369" t="s">
        <v>25</v>
      </c>
      <c r="B6369" t="s">
        <v>121</v>
      </c>
      <c r="C6369">
        <v>2021</v>
      </c>
    </row>
    <row r="6370" spans="1:3" x14ac:dyDescent="0.3">
      <c r="A6370" t="s">
        <v>7</v>
      </c>
      <c r="B6370" t="s">
        <v>120</v>
      </c>
      <c r="C6370">
        <v>5628</v>
      </c>
    </row>
    <row r="6371" spans="1:3" x14ac:dyDescent="0.3">
      <c r="A6371" t="s">
        <v>17</v>
      </c>
      <c r="B6371">
        <v>848</v>
      </c>
      <c r="C6371">
        <v>5628</v>
      </c>
    </row>
    <row r="6372" spans="1:3" x14ac:dyDescent="0.3">
      <c r="A6372" t="s">
        <v>18</v>
      </c>
      <c r="B6372">
        <v>154</v>
      </c>
      <c r="C6372">
        <v>5628</v>
      </c>
    </row>
    <row r="6373" spans="1:3" x14ac:dyDescent="0.3">
      <c r="A6373" t="s">
        <v>19</v>
      </c>
      <c r="B6373">
        <v>323</v>
      </c>
      <c r="C6373">
        <v>5628</v>
      </c>
    </row>
    <row r="6374" spans="1:3" x14ac:dyDescent="0.3">
      <c r="A6374" t="s">
        <v>20</v>
      </c>
      <c r="B6374">
        <v>201</v>
      </c>
      <c r="C6374">
        <v>5628</v>
      </c>
    </row>
    <row r="6375" spans="1:3" x14ac:dyDescent="0.3">
      <c r="A6375" t="s">
        <v>21</v>
      </c>
      <c r="B6375">
        <v>61</v>
      </c>
      <c r="C6375">
        <v>5628</v>
      </c>
    </row>
    <row r="6376" spans="1:3" x14ac:dyDescent="0.3">
      <c r="A6376" t="s">
        <v>22</v>
      </c>
      <c r="B6376">
        <v>78</v>
      </c>
      <c r="C6376">
        <v>5628</v>
      </c>
    </row>
    <row r="6377" spans="1:3" x14ac:dyDescent="0.3">
      <c r="A6377" t="s">
        <v>25</v>
      </c>
      <c r="B6377" t="s">
        <v>123</v>
      </c>
      <c r="C6377">
        <v>5628</v>
      </c>
    </row>
    <row r="6378" spans="1:3" x14ac:dyDescent="0.3">
      <c r="A6378" t="s">
        <v>7</v>
      </c>
      <c r="B6378" t="s">
        <v>120</v>
      </c>
      <c r="C6378">
        <v>7631</v>
      </c>
    </row>
    <row r="6379" spans="1:3" x14ac:dyDescent="0.3">
      <c r="A6379" t="s">
        <v>17</v>
      </c>
      <c r="B6379">
        <v>562</v>
      </c>
      <c r="C6379">
        <v>7631</v>
      </c>
    </row>
    <row r="6380" spans="1:3" x14ac:dyDescent="0.3">
      <c r="A6380" t="s">
        <v>18</v>
      </c>
      <c r="B6380">
        <v>58</v>
      </c>
      <c r="C6380">
        <v>7631</v>
      </c>
    </row>
    <row r="6381" spans="1:3" x14ac:dyDescent="0.3">
      <c r="A6381" t="s">
        <v>19</v>
      </c>
      <c r="B6381">
        <v>168</v>
      </c>
      <c r="C6381">
        <v>7631</v>
      </c>
    </row>
    <row r="6382" spans="1:3" x14ac:dyDescent="0.3">
      <c r="A6382" t="s">
        <v>20</v>
      </c>
      <c r="B6382">
        <v>43</v>
      </c>
      <c r="C6382">
        <v>7631</v>
      </c>
    </row>
    <row r="6383" spans="1:3" x14ac:dyDescent="0.3">
      <c r="A6383" t="s">
        <v>21</v>
      </c>
      <c r="B6383">
        <v>16</v>
      </c>
      <c r="C6383">
        <v>7631</v>
      </c>
    </row>
    <row r="6384" spans="1:3" x14ac:dyDescent="0.3">
      <c r="A6384" t="s">
        <v>22</v>
      </c>
      <c r="B6384">
        <v>142</v>
      </c>
      <c r="C6384">
        <v>7631</v>
      </c>
    </row>
    <row r="6385" spans="1:3" x14ac:dyDescent="0.3">
      <c r="A6385" t="s">
        <v>25</v>
      </c>
      <c r="B6385" t="s">
        <v>121</v>
      </c>
      <c r="C6385">
        <v>7631</v>
      </c>
    </row>
    <row r="6386" spans="1:3" x14ac:dyDescent="0.3">
      <c r="A6386" t="s">
        <v>7</v>
      </c>
      <c r="B6386" t="s">
        <v>50</v>
      </c>
      <c r="C6386">
        <v>433</v>
      </c>
    </row>
    <row r="6387" spans="1:3" x14ac:dyDescent="0.3">
      <c r="A6387" t="s">
        <v>17</v>
      </c>
      <c r="B6387">
        <v>534</v>
      </c>
      <c r="C6387">
        <v>433</v>
      </c>
    </row>
    <row r="6388" spans="1:3" x14ac:dyDescent="0.3">
      <c r="A6388" t="s">
        <v>18</v>
      </c>
      <c r="B6388">
        <v>5</v>
      </c>
      <c r="C6388">
        <v>433</v>
      </c>
    </row>
    <row r="6389" spans="1:3" x14ac:dyDescent="0.3">
      <c r="A6389" t="s">
        <v>19</v>
      </c>
      <c r="B6389">
        <v>47</v>
      </c>
      <c r="C6389">
        <v>433</v>
      </c>
    </row>
    <row r="6390" spans="1:3" x14ac:dyDescent="0.3">
      <c r="A6390" t="s">
        <v>20</v>
      </c>
      <c r="B6390">
        <v>0</v>
      </c>
      <c r="C6390">
        <v>433</v>
      </c>
    </row>
    <row r="6391" spans="1:3" x14ac:dyDescent="0.3">
      <c r="A6391" t="s">
        <v>21</v>
      </c>
      <c r="B6391">
        <v>5</v>
      </c>
      <c r="C6391">
        <v>433</v>
      </c>
    </row>
    <row r="6392" spans="1:3" x14ac:dyDescent="0.3">
      <c r="A6392" t="s">
        <v>22</v>
      </c>
      <c r="B6392">
        <v>41</v>
      </c>
      <c r="C6392">
        <v>433</v>
      </c>
    </row>
    <row r="6393" spans="1:3" x14ac:dyDescent="0.3">
      <c r="A6393" t="s">
        <v>25</v>
      </c>
      <c r="B6393" t="s">
        <v>123</v>
      </c>
      <c r="C6393">
        <v>433</v>
      </c>
    </row>
    <row r="6394" spans="1:3" x14ac:dyDescent="0.3">
      <c r="A6394" t="s">
        <v>7</v>
      </c>
      <c r="B6394" t="s">
        <v>120</v>
      </c>
      <c r="C6394">
        <v>3767</v>
      </c>
    </row>
    <row r="6395" spans="1:3" x14ac:dyDescent="0.3">
      <c r="A6395" t="s">
        <v>17</v>
      </c>
      <c r="B6395">
        <v>378</v>
      </c>
      <c r="C6395">
        <v>3767</v>
      </c>
    </row>
    <row r="6396" spans="1:3" x14ac:dyDescent="0.3">
      <c r="A6396" t="s">
        <v>18</v>
      </c>
      <c r="B6396">
        <v>0</v>
      </c>
      <c r="C6396">
        <v>3767</v>
      </c>
    </row>
    <row r="6397" spans="1:3" x14ac:dyDescent="0.3">
      <c r="A6397" t="s">
        <v>19</v>
      </c>
      <c r="B6397">
        <v>189</v>
      </c>
      <c r="C6397">
        <v>3767</v>
      </c>
    </row>
    <row r="6398" spans="1:3" x14ac:dyDescent="0.3">
      <c r="A6398" t="s">
        <v>20</v>
      </c>
      <c r="B6398">
        <v>97</v>
      </c>
      <c r="C6398">
        <v>3767</v>
      </c>
    </row>
    <row r="6399" spans="1:3" x14ac:dyDescent="0.3">
      <c r="A6399" t="s">
        <v>21</v>
      </c>
      <c r="B6399">
        <v>172</v>
      </c>
      <c r="C6399">
        <v>3767</v>
      </c>
    </row>
    <row r="6400" spans="1:3" x14ac:dyDescent="0.3">
      <c r="A6400" t="s">
        <v>22</v>
      </c>
      <c r="B6400">
        <v>172</v>
      </c>
      <c r="C6400">
        <v>3767</v>
      </c>
    </row>
    <row r="6401" spans="1:3" x14ac:dyDescent="0.3">
      <c r="A6401" t="s">
        <v>25</v>
      </c>
      <c r="B6401" t="s">
        <v>121</v>
      </c>
      <c r="C6401">
        <v>3767</v>
      </c>
    </row>
    <row r="6402" spans="1:3" x14ac:dyDescent="0.3">
      <c r="A6402" t="s">
        <v>7</v>
      </c>
      <c r="B6402" t="s">
        <v>120</v>
      </c>
      <c r="C6402">
        <v>3934</v>
      </c>
    </row>
    <row r="6403" spans="1:3" x14ac:dyDescent="0.3">
      <c r="A6403" t="s">
        <v>17</v>
      </c>
      <c r="B6403">
        <v>356</v>
      </c>
      <c r="C6403">
        <v>3934</v>
      </c>
    </row>
    <row r="6404" spans="1:3" x14ac:dyDescent="0.3">
      <c r="A6404" t="s">
        <v>18</v>
      </c>
      <c r="B6404">
        <v>0</v>
      </c>
      <c r="C6404">
        <v>3934</v>
      </c>
    </row>
    <row r="6405" spans="1:3" x14ac:dyDescent="0.3">
      <c r="A6405" t="s">
        <v>19</v>
      </c>
      <c r="B6405">
        <v>107</v>
      </c>
      <c r="C6405">
        <v>3934</v>
      </c>
    </row>
    <row r="6406" spans="1:3" x14ac:dyDescent="0.3">
      <c r="A6406" t="s">
        <v>20</v>
      </c>
      <c r="B6406">
        <v>19</v>
      </c>
      <c r="C6406">
        <v>3934</v>
      </c>
    </row>
    <row r="6407" spans="1:3" x14ac:dyDescent="0.3">
      <c r="A6407" t="s">
        <v>21</v>
      </c>
      <c r="B6407">
        <v>9</v>
      </c>
      <c r="C6407">
        <v>3934</v>
      </c>
    </row>
    <row r="6408" spans="1:3" x14ac:dyDescent="0.3">
      <c r="A6408" t="s">
        <v>22</v>
      </c>
      <c r="B6408">
        <v>117</v>
      </c>
      <c r="C6408">
        <v>3934</v>
      </c>
    </row>
    <row r="6409" spans="1:3" x14ac:dyDescent="0.3">
      <c r="A6409" t="s">
        <v>25</v>
      </c>
      <c r="B6409" t="s">
        <v>123</v>
      </c>
      <c r="C6409">
        <v>3934</v>
      </c>
    </row>
    <row r="6410" spans="1:3" x14ac:dyDescent="0.3">
      <c r="A6410" t="s">
        <v>7</v>
      </c>
      <c r="B6410" t="s">
        <v>120</v>
      </c>
      <c r="C6410">
        <v>2493</v>
      </c>
    </row>
    <row r="6411" spans="1:3" x14ac:dyDescent="0.3">
      <c r="A6411" t="s">
        <v>17</v>
      </c>
      <c r="B6411">
        <v>356</v>
      </c>
      <c r="C6411">
        <v>2493</v>
      </c>
    </row>
    <row r="6412" spans="1:3" x14ac:dyDescent="0.3">
      <c r="A6412" t="s">
        <v>18</v>
      </c>
      <c r="B6412">
        <v>0</v>
      </c>
      <c r="C6412">
        <v>2493</v>
      </c>
    </row>
    <row r="6413" spans="1:3" x14ac:dyDescent="0.3">
      <c r="A6413" t="s">
        <v>19</v>
      </c>
      <c r="B6413">
        <v>107</v>
      </c>
      <c r="C6413">
        <v>2493</v>
      </c>
    </row>
    <row r="6414" spans="1:3" x14ac:dyDescent="0.3">
      <c r="A6414" t="s">
        <v>20</v>
      </c>
      <c r="B6414">
        <v>19</v>
      </c>
      <c r="C6414">
        <v>2493</v>
      </c>
    </row>
    <row r="6415" spans="1:3" x14ac:dyDescent="0.3">
      <c r="A6415" t="s">
        <v>21</v>
      </c>
      <c r="B6415">
        <v>9</v>
      </c>
      <c r="C6415">
        <v>2493</v>
      </c>
    </row>
    <row r="6416" spans="1:3" x14ac:dyDescent="0.3">
      <c r="A6416" t="s">
        <v>22</v>
      </c>
      <c r="B6416">
        <v>117</v>
      </c>
      <c r="C6416">
        <v>2493</v>
      </c>
    </row>
    <row r="6417" spans="1:3" x14ac:dyDescent="0.3">
      <c r="A6417" t="s">
        <v>25</v>
      </c>
      <c r="B6417" t="s">
        <v>123</v>
      </c>
      <c r="C6417">
        <v>2493</v>
      </c>
    </row>
    <row r="6418" spans="1:3" x14ac:dyDescent="0.3">
      <c r="A6418" t="s">
        <v>7</v>
      </c>
      <c r="B6418" t="s">
        <v>50</v>
      </c>
      <c r="C6418">
        <v>4058</v>
      </c>
    </row>
    <row r="6419" spans="1:3" x14ac:dyDescent="0.3">
      <c r="A6419" t="s">
        <v>17</v>
      </c>
      <c r="B6419">
        <v>618</v>
      </c>
      <c r="C6419">
        <v>4058</v>
      </c>
    </row>
    <row r="6420" spans="1:3" x14ac:dyDescent="0.3">
      <c r="A6420" t="s">
        <v>18</v>
      </c>
      <c r="B6420">
        <v>15</v>
      </c>
      <c r="C6420">
        <v>4058</v>
      </c>
    </row>
    <row r="6421" spans="1:3" x14ac:dyDescent="0.3">
      <c r="A6421" t="s">
        <v>19</v>
      </c>
      <c r="B6421">
        <v>106</v>
      </c>
      <c r="C6421">
        <v>4058</v>
      </c>
    </row>
    <row r="6422" spans="1:3" x14ac:dyDescent="0.3">
      <c r="A6422" t="s">
        <v>20</v>
      </c>
      <c r="B6422">
        <v>20</v>
      </c>
      <c r="C6422">
        <v>4058</v>
      </c>
    </row>
    <row r="6423" spans="1:3" x14ac:dyDescent="0.3">
      <c r="A6423" t="s">
        <v>21</v>
      </c>
      <c r="B6423">
        <v>7</v>
      </c>
      <c r="C6423">
        <v>4058</v>
      </c>
    </row>
    <row r="6424" spans="1:3" x14ac:dyDescent="0.3">
      <c r="A6424" t="s">
        <v>22</v>
      </c>
      <c r="B6424">
        <v>45</v>
      </c>
      <c r="C6424">
        <v>4058</v>
      </c>
    </row>
    <row r="6425" spans="1:3" x14ac:dyDescent="0.3">
      <c r="A6425" t="s">
        <v>25</v>
      </c>
      <c r="B6425" t="s">
        <v>123</v>
      </c>
      <c r="C6425">
        <v>4058</v>
      </c>
    </row>
    <row r="6426" spans="1:3" x14ac:dyDescent="0.3">
      <c r="A6426" t="s">
        <v>7</v>
      </c>
      <c r="B6426" t="s">
        <v>120</v>
      </c>
      <c r="C6426">
        <v>2564</v>
      </c>
    </row>
    <row r="6427" spans="1:3" x14ac:dyDescent="0.3">
      <c r="A6427" t="s">
        <v>17</v>
      </c>
      <c r="B6427">
        <v>111</v>
      </c>
      <c r="C6427">
        <v>2564</v>
      </c>
    </row>
    <row r="6428" spans="1:3" x14ac:dyDescent="0.3">
      <c r="A6428" t="s">
        <v>18</v>
      </c>
      <c r="B6428">
        <v>3</v>
      </c>
      <c r="C6428">
        <v>2564</v>
      </c>
    </row>
    <row r="6429" spans="1:3" x14ac:dyDescent="0.3">
      <c r="A6429" t="s">
        <v>19</v>
      </c>
      <c r="B6429">
        <v>28</v>
      </c>
      <c r="C6429">
        <v>2564</v>
      </c>
    </row>
    <row r="6430" spans="1:3" x14ac:dyDescent="0.3">
      <c r="A6430" t="s">
        <v>20</v>
      </c>
      <c r="B6430">
        <v>2</v>
      </c>
      <c r="C6430">
        <v>2564</v>
      </c>
    </row>
    <row r="6431" spans="1:3" x14ac:dyDescent="0.3">
      <c r="A6431" t="s">
        <v>21</v>
      </c>
      <c r="B6431">
        <v>6</v>
      </c>
      <c r="C6431">
        <v>2564</v>
      </c>
    </row>
    <row r="6432" spans="1:3" x14ac:dyDescent="0.3">
      <c r="A6432" t="s">
        <v>22</v>
      </c>
      <c r="B6432">
        <v>15</v>
      </c>
      <c r="C6432">
        <v>2564</v>
      </c>
    </row>
    <row r="6433" spans="1:3" x14ac:dyDescent="0.3">
      <c r="A6433" t="s">
        <v>25</v>
      </c>
      <c r="B6433" t="s">
        <v>121</v>
      </c>
      <c r="C6433">
        <v>2564</v>
      </c>
    </row>
    <row r="6434" spans="1:3" x14ac:dyDescent="0.3">
      <c r="A6434" t="s">
        <v>7</v>
      </c>
      <c r="B6434" t="s">
        <v>50</v>
      </c>
      <c r="C6434">
        <v>8939</v>
      </c>
    </row>
    <row r="6435" spans="1:3" x14ac:dyDescent="0.3">
      <c r="A6435" t="s">
        <v>17</v>
      </c>
      <c r="B6435">
        <v>382</v>
      </c>
      <c r="C6435">
        <v>8939</v>
      </c>
    </row>
    <row r="6436" spans="1:3" x14ac:dyDescent="0.3">
      <c r="A6436" t="s">
        <v>18</v>
      </c>
      <c r="B6436">
        <v>138</v>
      </c>
      <c r="C6436">
        <v>8939</v>
      </c>
    </row>
    <row r="6437" spans="1:3" x14ac:dyDescent="0.3">
      <c r="A6437" t="s">
        <v>19</v>
      </c>
      <c r="B6437">
        <v>65</v>
      </c>
      <c r="C6437">
        <v>8939</v>
      </c>
    </row>
    <row r="6438" spans="1:3" x14ac:dyDescent="0.3">
      <c r="A6438" t="s">
        <v>20</v>
      </c>
      <c r="B6438">
        <v>60</v>
      </c>
      <c r="C6438">
        <v>8939</v>
      </c>
    </row>
    <row r="6439" spans="1:3" x14ac:dyDescent="0.3">
      <c r="A6439" t="s">
        <v>21</v>
      </c>
      <c r="B6439">
        <v>26</v>
      </c>
      <c r="C6439">
        <v>8939</v>
      </c>
    </row>
    <row r="6440" spans="1:3" x14ac:dyDescent="0.3">
      <c r="A6440" t="s">
        <v>22</v>
      </c>
      <c r="B6440">
        <v>59</v>
      </c>
      <c r="C6440">
        <v>8939</v>
      </c>
    </row>
    <row r="6441" spans="1:3" x14ac:dyDescent="0.3">
      <c r="A6441" t="s">
        <v>25</v>
      </c>
      <c r="B6441" t="s">
        <v>121</v>
      </c>
      <c r="C6441">
        <v>8939</v>
      </c>
    </row>
    <row r="6442" spans="1:3" x14ac:dyDescent="0.3">
      <c r="A6442" t="s">
        <v>7</v>
      </c>
      <c r="B6442" t="s">
        <v>120</v>
      </c>
      <c r="C6442">
        <v>10870</v>
      </c>
    </row>
    <row r="6443" spans="1:3" x14ac:dyDescent="0.3">
      <c r="A6443" t="s">
        <v>17</v>
      </c>
      <c r="B6443">
        <v>709</v>
      </c>
      <c r="C6443">
        <v>10870</v>
      </c>
    </row>
    <row r="6444" spans="1:3" x14ac:dyDescent="0.3">
      <c r="A6444" t="s">
        <v>18</v>
      </c>
      <c r="B6444">
        <v>43</v>
      </c>
      <c r="C6444">
        <v>10870</v>
      </c>
    </row>
    <row r="6445" spans="1:3" x14ac:dyDescent="0.3">
      <c r="A6445" t="s">
        <v>19</v>
      </c>
      <c r="B6445">
        <v>182</v>
      </c>
      <c r="C6445">
        <v>10870</v>
      </c>
    </row>
    <row r="6446" spans="1:3" x14ac:dyDescent="0.3">
      <c r="A6446" t="s">
        <v>20</v>
      </c>
      <c r="B6446">
        <v>42</v>
      </c>
      <c r="C6446">
        <v>10870</v>
      </c>
    </row>
    <row r="6447" spans="1:3" x14ac:dyDescent="0.3">
      <c r="A6447" t="s">
        <v>21</v>
      </c>
      <c r="B6447">
        <v>118</v>
      </c>
      <c r="C6447">
        <v>10870</v>
      </c>
    </row>
    <row r="6448" spans="1:3" x14ac:dyDescent="0.3">
      <c r="A6448" t="s">
        <v>22</v>
      </c>
      <c r="B6448">
        <v>247</v>
      </c>
      <c r="C6448">
        <v>10870</v>
      </c>
    </row>
    <row r="6449" spans="1:3" x14ac:dyDescent="0.3">
      <c r="A6449" t="s">
        <v>25</v>
      </c>
      <c r="B6449" t="s">
        <v>123</v>
      </c>
      <c r="C6449">
        <v>10870</v>
      </c>
    </row>
    <row r="6450" spans="1:3" x14ac:dyDescent="0.3">
      <c r="A6450" t="s">
        <v>7</v>
      </c>
      <c r="B6450" t="s">
        <v>50</v>
      </c>
      <c r="C6450">
        <v>143</v>
      </c>
    </row>
    <row r="6451" spans="1:3" x14ac:dyDescent="0.3">
      <c r="A6451" t="s">
        <v>17</v>
      </c>
      <c r="B6451">
        <v>466</v>
      </c>
      <c r="C6451">
        <v>143</v>
      </c>
    </row>
    <row r="6452" spans="1:3" x14ac:dyDescent="0.3">
      <c r="A6452" t="s">
        <v>18</v>
      </c>
      <c r="B6452">
        <v>0</v>
      </c>
      <c r="C6452">
        <v>143</v>
      </c>
    </row>
    <row r="6453" spans="1:3" x14ac:dyDescent="0.3">
      <c r="A6453" t="s">
        <v>19</v>
      </c>
      <c r="B6453">
        <v>224</v>
      </c>
      <c r="C6453">
        <v>143</v>
      </c>
    </row>
    <row r="6454" spans="1:3" x14ac:dyDescent="0.3">
      <c r="A6454" t="s">
        <v>20</v>
      </c>
      <c r="B6454">
        <v>119</v>
      </c>
      <c r="C6454">
        <v>143</v>
      </c>
    </row>
    <row r="6455" spans="1:3" x14ac:dyDescent="0.3">
      <c r="A6455" t="s">
        <v>21</v>
      </c>
      <c r="B6455">
        <v>49</v>
      </c>
      <c r="C6455">
        <v>143</v>
      </c>
    </row>
    <row r="6456" spans="1:3" x14ac:dyDescent="0.3">
      <c r="A6456" t="s">
        <v>22</v>
      </c>
      <c r="B6456">
        <v>99</v>
      </c>
      <c r="C6456">
        <v>143</v>
      </c>
    </row>
    <row r="6457" spans="1:3" x14ac:dyDescent="0.3">
      <c r="A6457" t="s">
        <v>25</v>
      </c>
      <c r="B6457" t="s">
        <v>121</v>
      </c>
      <c r="C6457">
        <v>143</v>
      </c>
    </row>
    <row r="6458" spans="1:3" x14ac:dyDescent="0.3">
      <c r="A6458" t="s">
        <v>7</v>
      </c>
      <c r="B6458" t="s">
        <v>120</v>
      </c>
      <c r="C6458">
        <v>3717</v>
      </c>
    </row>
    <row r="6459" spans="1:3" x14ac:dyDescent="0.3">
      <c r="A6459" t="s">
        <v>17</v>
      </c>
      <c r="B6459">
        <v>403</v>
      </c>
      <c r="C6459">
        <v>3717</v>
      </c>
    </row>
    <row r="6460" spans="1:3" x14ac:dyDescent="0.3">
      <c r="A6460" t="s">
        <v>18</v>
      </c>
      <c r="B6460">
        <v>24</v>
      </c>
      <c r="C6460">
        <v>3717</v>
      </c>
    </row>
    <row r="6461" spans="1:3" x14ac:dyDescent="0.3">
      <c r="A6461" t="s">
        <v>19</v>
      </c>
      <c r="B6461">
        <v>29</v>
      </c>
      <c r="C6461">
        <v>3717</v>
      </c>
    </row>
    <row r="6462" spans="1:3" x14ac:dyDescent="0.3">
      <c r="A6462" t="s">
        <v>20</v>
      </c>
      <c r="B6462">
        <v>6</v>
      </c>
      <c r="C6462">
        <v>3717</v>
      </c>
    </row>
    <row r="6463" spans="1:3" x14ac:dyDescent="0.3">
      <c r="A6463" t="s">
        <v>21</v>
      </c>
      <c r="B6463">
        <v>24</v>
      </c>
      <c r="C6463">
        <v>3717</v>
      </c>
    </row>
    <row r="6464" spans="1:3" x14ac:dyDescent="0.3">
      <c r="A6464" t="s">
        <v>22</v>
      </c>
      <c r="B6464">
        <v>218</v>
      </c>
      <c r="C6464">
        <v>3717</v>
      </c>
    </row>
    <row r="6465" spans="1:3" x14ac:dyDescent="0.3">
      <c r="A6465" t="s">
        <v>25</v>
      </c>
      <c r="B6465" t="s">
        <v>121</v>
      </c>
      <c r="C6465">
        <v>3717</v>
      </c>
    </row>
    <row r="6466" spans="1:3" x14ac:dyDescent="0.3">
      <c r="A6466" t="s">
        <v>7</v>
      </c>
      <c r="B6466" t="s">
        <v>120</v>
      </c>
      <c r="C6466">
        <v>6439</v>
      </c>
    </row>
    <row r="6467" spans="1:3" x14ac:dyDescent="0.3">
      <c r="A6467" t="s">
        <v>17</v>
      </c>
      <c r="B6467">
        <v>789</v>
      </c>
      <c r="C6467">
        <v>6439</v>
      </c>
    </row>
    <row r="6468" spans="1:3" x14ac:dyDescent="0.3">
      <c r="A6468" t="s">
        <v>18</v>
      </c>
      <c r="B6468">
        <v>0</v>
      </c>
      <c r="C6468">
        <v>6439</v>
      </c>
    </row>
    <row r="6469" spans="1:3" x14ac:dyDescent="0.3">
      <c r="A6469" t="s">
        <v>19</v>
      </c>
      <c r="B6469">
        <v>133</v>
      </c>
      <c r="C6469">
        <v>6439</v>
      </c>
    </row>
    <row r="6470" spans="1:3" x14ac:dyDescent="0.3">
      <c r="A6470" t="s">
        <v>20</v>
      </c>
      <c r="B6470">
        <v>0</v>
      </c>
      <c r="C6470">
        <v>6439</v>
      </c>
    </row>
    <row r="6471" spans="1:3" x14ac:dyDescent="0.3">
      <c r="A6471" t="s">
        <v>21</v>
      </c>
      <c r="B6471">
        <v>28</v>
      </c>
      <c r="C6471">
        <v>6439</v>
      </c>
    </row>
    <row r="6472" spans="1:3" x14ac:dyDescent="0.3">
      <c r="A6472" t="s">
        <v>22</v>
      </c>
      <c r="B6472">
        <v>152</v>
      </c>
      <c r="C6472">
        <v>6439</v>
      </c>
    </row>
    <row r="6473" spans="1:3" x14ac:dyDescent="0.3">
      <c r="A6473" t="s">
        <v>25</v>
      </c>
      <c r="B6473" t="s">
        <v>123</v>
      </c>
      <c r="C6473">
        <v>6439</v>
      </c>
    </row>
    <row r="6474" spans="1:3" x14ac:dyDescent="0.3">
      <c r="A6474" t="s">
        <v>7</v>
      </c>
      <c r="B6474" t="s">
        <v>120</v>
      </c>
      <c r="C6474">
        <v>8852</v>
      </c>
    </row>
    <row r="6475" spans="1:3" x14ac:dyDescent="0.3">
      <c r="A6475" t="s">
        <v>17</v>
      </c>
      <c r="B6475">
        <v>387</v>
      </c>
      <c r="C6475">
        <v>8852</v>
      </c>
    </row>
    <row r="6476" spans="1:3" x14ac:dyDescent="0.3">
      <c r="A6476" t="s">
        <v>18</v>
      </c>
      <c r="B6476">
        <v>126</v>
      </c>
      <c r="C6476">
        <v>8852</v>
      </c>
    </row>
    <row r="6477" spans="1:3" x14ac:dyDescent="0.3">
      <c r="A6477" t="s">
        <v>19</v>
      </c>
      <c r="B6477">
        <v>342</v>
      </c>
      <c r="C6477">
        <v>8852</v>
      </c>
    </row>
    <row r="6478" spans="1:3" x14ac:dyDescent="0.3">
      <c r="A6478" t="s">
        <v>20</v>
      </c>
      <c r="B6478">
        <v>0</v>
      </c>
      <c r="C6478">
        <v>8852</v>
      </c>
    </row>
    <row r="6479" spans="1:3" x14ac:dyDescent="0.3">
      <c r="A6479" t="s">
        <v>21</v>
      </c>
      <c r="B6479">
        <v>45</v>
      </c>
      <c r="C6479">
        <v>8852</v>
      </c>
    </row>
    <row r="6480" spans="1:3" x14ac:dyDescent="0.3">
      <c r="A6480" t="s">
        <v>22</v>
      </c>
      <c r="B6480">
        <v>180</v>
      </c>
      <c r="C6480">
        <v>8852</v>
      </c>
    </row>
    <row r="6481" spans="1:3" x14ac:dyDescent="0.3">
      <c r="A6481" t="s">
        <v>25</v>
      </c>
      <c r="B6481" t="s">
        <v>123</v>
      </c>
      <c r="C6481">
        <v>8852</v>
      </c>
    </row>
    <row r="6482" spans="1:3" x14ac:dyDescent="0.3">
      <c r="A6482" t="s">
        <v>7</v>
      </c>
      <c r="B6482" t="s">
        <v>120</v>
      </c>
      <c r="C6482">
        <v>1092</v>
      </c>
    </row>
    <row r="6483" spans="1:3" x14ac:dyDescent="0.3">
      <c r="A6483" t="s">
        <v>17</v>
      </c>
      <c r="B6483">
        <v>269</v>
      </c>
      <c r="C6483">
        <v>1092</v>
      </c>
    </row>
    <row r="6484" spans="1:3" x14ac:dyDescent="0.3">
      <c r="A6484" t="s">
        <v>18</v>
      </c>
      <c r="B6484">
        <v>129</v>
      </c>
      <c r="C6484">
        <v>1092</v>
      </c>
    </row>
    <row r="6485" spans="1:3" x14ac:dyDescent="0.3">
      <c r="A6485" t="s">
        <v>19</v>
      </c>
      <c r="B6485">
        <v>495</v>
      </c>
      <c r="C6485">
        <v>1092</v>
      </c>
    </row>
    <row r="6486" spans="1:3" x14ac:dyDescent="0.3">
      <c r="A6486" t="s">
        <v>20</v>
      </c>
      <c r="B6486">
        <v>182</v>
      </c>
      <c r="C6486">
        <v>1092</v>
      </c>
    </row>
    <row r="6487" spans="1:3" x14ac:dyDescent="0.3">
      <c r="A6487" t="s">
        <v>21</v>
      </c>
      <c r="B6487">
        <v>43</v>
      </c>
      <c r="C6487">
        <v>1092</v>
      </c>
    </row>
    <row r="6488" spans="1:3" x14ac:dyDescent="0.3">
      <c r="A6488" t="s">
        <v>22</v>
      </c>
      <c r="B6488">
        <v>29</v>
      </c>
      <c r="C6488">
        <v>1092</v>
      </c>
    </row>
    <row r="6489" spans="1:3" x14ac:dyDescent="0.3">
      <c r="A6489" t="s">
        <v>25</v>
      </c>
      <c r="B6489" t="s">
        <v>123</v>
      </c>
      <c r="C6489">
        <v>1092</v>
      </c>
    </row>
    <row r="6490" spans="1:3" x14ac:dyDescent="0.3">
      <c r="A6490" t="s">
        <v>7</v>
      </c>
      <c r="B6490" t="s">
        <v>120</v>
      </c>
      <c r="C6490">
        <v>7055</v>
      </c>
    </row>
    <row r="6491" spans="1:3" x14ac:dyDescent="0.3">
      <c r="A6491" t="s">
        <v>17</v>
      </c>
      <c r="B6491">
        <v>888</v>
      </c>
      <c r="C6491">
        <v>7055</v>
      </c>
    </row>
    <row r="6492" spans="1:3" x14ac:dyDescent="0.3">
      <c r="A6492" t="s">
        <v>18</v>
      </c>
      <c r="B6492">
        <v>0</v>
      </c>
      <c r="C6492">
        <v>7055</v>
      </c>
    </row>
    <row r="6493" spans="1:3" x14ac:dyDescent="0.3">
      <c r="A6493" t="s">
        <v>19</v>
      </c>
      <c r="B6493">
        <v>57</v>
      </c>
      <c r="C6493">
        <v>7055</v>
      </c>
    </row>
    <row r="6494" spans="1:3" x14ac:dyDescent="0.3">
      <c r="A6494" t="s">
        <v>20</v>
      </c>
      <c r="B6494">
        <v>0</v>
      </c>
      <c r="C6494">
        <v>7055</v>
      </c>
    </row>
    <row r="6495" spans="1:3" x14ac:dyDescent="0.3">
      <c r="A6495" t="s">
        <v>21</v>
      </c>
      <c r="B6495">
        <v>0</v>
      </c>
      <c r="C6495">
        <v>7055</v>
      </c>
    </row>
    <row r="6496" spans="1:3" x14ac:dyDescent="0.3">
      <c r="A6496" t="s">
        <v>22</v>
      </c>
      <c r="B6496">
        <v>76</v>
      </c>
      <c r="C6496">
        <v>7055</v>
      </c>
    </row>
    <row r="6497" spans="1:3" x14ac:dyDescent="0.3">
      <c r="A6497" t="s">
        <v>25</v>
      </c>
      <c r="B6497" t="s">
        <v>123</v>
      </c>
      <c r="C6497">
        <v>7055</v>
      </c>
    </row>
    <row r="6498" spans="1:3" x14ac:dyDescent="0.3">
      <c r="A6498" t="s">
        <v>7</v>
      </c>
      <c r="B6498" t="s">
        <v>120</v>
      </c>
      <c r="C6498">
        <v>4084</v>
      </c>
    </row>
    <row r="6499" spans="1:3" x14ac:dyDescent="0.3">
      <c r="A6499" t="s">
        <v>17</v>
      </c>
      <c r="B6499">
        <v>224</v>
      </c>
      <c r="C6499">
        <v>4084</v>
      </c>
    </row>
    <row r="6500" spans="1:3" x14ac:dyDescent="0.3">
      <c r="A6500" t="s">
        <v>18</v>
      </c>
      <c r="B6500">
        <v>155</v>
      </c>
      <c r="C6500">
        <v>4084</v>
      </c>
    </row>
    <row r="6501" spans="1:3" x14ac:dyDescent="0.3">
      <c r="A6501" t="s">
        <v>19</v>
      </c>
      <c r="B6501">
        <v>155</v>
      </c>
      <c r="C6501">
        <v>4084</v>
      </c>
    </row>
    <row r="6502" spans="1:3" x14ac:dyDescent="0.3">
      <c r="A6502" t="s">
        <v>20</v>
      </c>
      <c r="B6502">
        <v>192</v>
      </c>
      <c r="C6502">
        <v>4084</v>
      </c>
    </row>
    <row r="6503" spans="1:3" x14ac:dyDescent="0.3">
      <c r="A6503" t="s">
        <v>21</v>
      </c>
      <c r="B6503">
        <v>93</v>
      </c>
      <c r="C6503">
        <v>4084</v>
      </c>
    </row>
    <row r="6504" spans="1:3" x14ac:dyDescent="0.3">
      <c r="A6504" t="s">
        <v>22</v>
      </c>
      <c r="B6504">
        <v>54</v>
      </c>
      <c r="C6504">
        <v>4084</v>
      </c>
    </row>
    <row r="6505" spans="1:3" x14ac:dyDescent="0.3">
      <c r="A6505" t="s">
        <v>25</v>
      </c>
      <c r="B6505" t="s">
        <v>121</v>
      </c>
      <c r="C6505">
        <v>4084</v>
      </c>
    </row>
    <row r="6506" spans="1:3" x14ac:dyDescent="0.3">
      <c r="A6506" t="s">
        <v>7</v>
      </c>
      <c r="B6506" t="s">
        <v>120</v>
      </c>
      <c r="C6506">
        <v>9119</v>
      </c>
    </row>
    <row r="6507" spans="1:3" x14ac:dyDescent="0.3">
      <c r="A6507" t="s">
        <v>17</v>
      </c>
      <c r="B6507">
        <v>208</v>
      </c>
      <c r="C6507">
        <v>9119</v>
      </c>
    </row>
    <row r="6508" spans="1:3" x14ac:dyDescent="0.3">
      <c r="A6508" t="s">
        <v>18</v>
      </c>
      <c r="B6508">
        <v>17</v>
      </c>
      <c r="C6508">
        <v>9119</v>
      </c>
    </row>
    <row r="6509" spans="1:3" x14ac:dyDescent="0.3">
      <c r="A6509" t="s">
        <v>19</v>
      </c>
      <c r="B6509">
        <v>76</v>
      </c>
      <c r="C6509">
        <v>9119</v>
      </c>
    </row>
    <row r="6510" spans="1:3" x14ac:dyDescent="0.3">
      <c r="A6510" t="s">
        <v>20</v>
      </c>
      <c r="B6510">
        <v>36</v>
      </c>
      <c r="C6510">
        <v>9119</v>
      </c>
    </row>
    <row r="6511" spans="1:3" x14ac:dyDescent="0.3">
      <c r="A6511" t="s">
        <v>21</v>
      </c>
      <c r="B6511">
        <v>17</v>
      </c>
      <c r="C6511">
        <v>9119</v>
      </c>
    </row>
    <row r="6512" spans="1:3" x14ac:dyDescent="0.3">
      <c r="A6512" t="s">
        <v>22</v>
      </c>
      <c r="B6512">
        <v>38</v>
      </c>
      <c r="C6512">
        <v>9119</v>
      </c>
    </row>
    <row r="6513" spans="1:3" x14ac:dyDescent="0.3">
      <c r="A6513" t="s">
        <v>25</v>
      </c>
      <c r="B6513" t="s">
        <v>121</v>
      </c>
      <c r="C6513">
        <v>9119</v>
      </c>
    </row>
    <row r="6514" spans="1:3" x14ac:dyDescent="0.3">
      <c r="A6514" t="s">
        <v>7</v>
      </c>
      <c r="B6514" t="s">
        <v>120</v>
      </c>
      <c r="C6514">
        <v>5667</v>
      </c>
    </row>
    <row r="6515" spans="1:3" x14ac:dyDescent="0.3">
      <c r="A6515" t="s">
        <v>17</v>
      </c>
      <c r="B6515">
        <v>1013</v>
      </c>
      <c r="C6515">
        <v>5667</v>
      </c>
    </row>
    <row r="6516" spans="1:3" x14ac:dyDescent="0.3">
      <c r="A6516" t="s">
        <v>18</v>
      </c>
      <c r="B6516">
        <v>30</v>
      </c>
      <c r="C6516">
        <v>5667</v>
      </c>
    </row>
    <row r="6517" spans="1:3" x14ac:dyDescent="0.3">
      <c r="A6517" t="s">
        <v>19</v>
      </c>
      <c r="B6517">
        <v>399</v>
      </c>
      <c r="C6517">
        <v>5667</v>
      </c>
    </row>
    <row r="6518" spans="1:3" x14ac:dyDescent="0.3">
      <c r="A6518" t="s">
        <v>20</v>
      </c>
      <c r="B6518">
        <v>60</v>
      </c>
      <c r="C6518">
        <v>5667</v>
      </c>
    </row>
    <row r="6519" spans="1:3" x14ac:dyDescent="0.3">
      <c r="A6519" t="s">
        <v>21</v>
      </c>
      <c r="B6519">
        <v>46</v>
      </c>
      <c r="C6519">
        <v>5667</v>
      </c>
    </row>
    <row r="6520" spans="1:3" x14ac:dyDescent="0.3">
      <c r="A6520" t="s">
        <v>22</v>
      </c>
      <c r="B6520">
        <v>153</v>
      </c>
      <c r="C6520">
        <v>5667</v>
      </c>
    </row>
    <row r="6521" spans="1:3" x14ac:dyDescent="0.3">
      <c r="A6521" t="s">
        <v>25</v>
      </c>
      <c r="B6521" t="s">
        <v>123</v>
      </c>
      <c r="C6521">
        <v>5667</v>
      </c>
    </row>
    <row r="6522" spans="1:3" x14ac:dyDescent="0.3">
      <c r="A6522" t="s">
        <v>7</v>
      </c>
      <c r="B6522" t="s">
        <v>120</v>
      </c>
      <c r="C6522">
        <v>5841</v>
      </c>
    </row>
    <row r="6523" spans="1:3" x14ac:dyDescent="0.3">
      <c r="A6523" t="s">
        <v>17</v>
      </c>
      <c r="B6523">
        <v>606</v>
      </c>
      <c r="C6523">
        <v>5841</v>
      </c>
    </row>
    <row r="6524" spans="1:3" x14ac:dyDescent="0.3">
      <c r="A6524" t="s">
        <v>18</v>
      </c>
      <c r="B6524">
        <v>7</v>
      </c>
      <c r="C6524">
        <v>5841</v>
      </c>
    </row>
    <row r="6525" spans="1:3" x14ac:dyDescent="0.3">
      <c r="A6525" t="s">
        <v>19</v>
      </c>
      <c r="B6525">
        <v>155</v>
      </c>
      <c r="C6525">
        <v>5841</v>
      </c>
    </row>
    <row r="6526" spans="1:3" x14ac:dyDescent="0.3">
      <c r="A6526" t="s">
        <v>20</v>
      </c>
      <c r="B6526">
        <v>10</v>
      </c>
      <c r="C6526">
        <v>5841</v>
      </c>
    </row>
    <row r="6527" spans="1:3" x14ac:dyDescent="0.3">
      <c r="A6527" t="s">
        <v>21</v>
      </c>
      <c r="B6527">
        <v>0</v>
      </c>
      <c r="C6527">
        <v>5841</v>
      </c>
    </row>
    <row r="6528" spans="1:3" x14ac:dyDescent="0.3">
      <c r="A6528" t="s">
        <v>22</v>
      </c>
      <c r="B6528">
        <v>54</v>
      </c>
      <c r="C6528">
        <v>5841</v>
      </c>
    </row>
    <row r="6529" spans="1:3" x14ac:dyDescent="0.3">
      <c r="A6529" t="s">
        <v>25</v>
      </c>
      <c r="B6529" t="s">
        <v>123</v>
      </c>
      <c r="C6529">
        <v>5841</v>
      </c>
    </row>
    <row r="6530" spans="1:3" x14ac:dyDescent="0.3">
      <c r="A6530" t="s">
        <v>7</v>
      </c>
      <c r="B6530" t="s">
        <v>120</v>
      </c>
      <c r="C6530">
        <v>1513</v>
      </c>
    </row>
    <row r="6531" spans="1:3" x14ac:dyDescent="0.3">
      <c r="A6531" t="s">
        <v>17</v>
      </c>
      <c r="B6531">
        <v>600</v>
      </c>
      <c r="C6531">
        <v>1513</v>
      </c>
    </row>
    <row r="6532" spans="1:3" x14ac:dyDescent="0.3">
      <c r="A6532" t="s">
        <v>18</v>
      </c>
      <c r="B6532">
        <v>21</v>
      </c>
      <c r="C6532">
        <v>1513</v>
      </c>
    </row>
    <row r="6533" spans="1:3" x14ac:dyDescent="0.3">
      <c r="A6533" t="s">
        <v>19</v>
      </c>
      <c r="B6533">
        <v>128</v>
      </c>
      <c r="C6533">
        <v>1513</v>
      </c>
    </row>
    <row r="6534" spans="1:3" x14ac:dyDescent="0.3">
      <c r="A6534" t="s">
        <v>20</v>
      </c>
      <c r="B6534">
        <v>223</v>
      </c>
      <c r="C6534">
        <v>1513</v>
      </c>
    </row>
    <row r="6535" spans="1:3" x14ac:dyDescent="0.3">
      <c r="A6535" t="s">
        <v>21</v>
      </c>
      <c r="B6535">
        <v>150</v>
      </c>
      <c r="C6535">
        <v>1513</v>
      </c>
    </row>
    <row r="6536" spans="1:3" x14ac:dyDescent="0.3">
      <c r="A6536" t="s">
        <v>22</v>
      </c>
      <c r="B6536">
        <v>128</v>
      </c>
      <c r="C6536">
        <v>1513</v>
      </c>
    </row>
    <row r="6537" spans="1:3" x14ac:dyDescent="0.3">
      <c r="A6537" t="s">
        <v>25</v>
      </c>
      <c r="B6537" t="s">
        <v>122</v>
      </c>
      <c r="C6537">
        <v>1513</v>
      </c>
    </row>
    <row r="6538" spans="1:3" x14ac:dyDescent="0.3">
      <c r="A6538" t="s">
        <v>7</v>
      </c>
      <c r="B6538" t="s">
        <v>50</v>
      </c>
      <c r="C6538">
        <v>3445</v>
      </c>
    </row>
    <row r="6539" spans="1:3" x14ac:dyDescent="0.3">
      <c r="A6539" t="s">
        <v>17</v>
      </c>
      <c r="B6539">
        <v>216</v>
      </c>
      <c r="C6539">
        <v>3445</v>
      </c>
    </row>
    <row r="6540" spans="1:3" x14ac:dyDescent="0.3">
      <c r="A6540" t="s">
        <v>18</v>
      </c>
      <c r="B6540">
        <v>162</v>
      </c>
      <c r="C6540">
        <v>3445</v>
      </c>
    </row>
    <row r="6541" spans="1:3" x14ac:dyDescent="0.3">
      <c r="A6541" t="s">
        <v>19</v>
      </c>
      <c r="B6541">
        <v>224</v>
      </c>
      <c r="C6541">
        <v>3445</v>
      </c>
    </row>
    <row r="6542" spans="1:3" x14ac:dyDescent="0.3">
      <c r="A6542" t="s">
        <v>20</v>
      </c>
      <c r="B6542">
        <v>101</v>
      </c>
      <c r="C6542">
        <v>3445</v>
      </c>
    </row>
    <row r="6543" spans="1:3" x14ac:dyDescent="0.3">
      <c r="A6543" t="s">
        <v>21</v>
      </c>
      <c r="B6543">
        <v>92</v>
      </c>
      <c r="C6543">
        <v>3445</v>
      </c>
    </row>
    <row r="6544" spans="1:3" x14ac:dyDescent="0.3">
      <c r="A6544" t="s">
        <v>22</v>
      </c>
      <c r="B6544">
        <v>162</v>
      </c>
      <c r="C6544">
        <v>3445</v>
      </c>
    </row>
    <row r="6545" spans="1:3" x14ac:dyDescent="0.3">
      <c r="A6545" t="s">
        <v>25</v>
      </c>
      <c r="B6545" t="s">
        <v>123</v>
      </c>
      <c r="C6545">
        <v>3445</v>
      </c>
    </row>
    <row r="6546" spans="1:3" x14ac:dyDescent="0.3">
      <c r="A6546" t="s">
        <v>7</v>
      </c>
      <c r="B6546" t="s">
        <v>50</v>
      </c>
      <c r="C6546">
        <v>5872</v>
      </c>
    </row>
    <row r="6547" spans="1:3" x14ac:dyDescent="0.3">
      <c r="A6547" t="s">
        <v>17</v>
      </c>
      <c r="B6547">
        <v>240</v>
      </c>
      <c r="C6547">
        <v>5872</v>
      </c>
    </row>
    <row r="6548" spans="1:3" x14ac:dyDescent="0.3">
      <c r="A6548" t="s">
        <v>18</v>
      </c>
      <c r="B6548">
        <v>90</v>
      </c>
      <c r="C6548">
        <v>5872</v>
      </c>
    </row>
    <row r="6549" spans="1:3" x14ac:dyDescent="0.3">
      <c r="A6549" t="s">
        <v>19</v>
      </c>
      <c r="B6549">
        <v>216</v>
      </c>
      <c r="C6549">
        <v>5872</v>
      </c>
    </row>
    <row r="6550" spans="1:3" x14ac:dyDescent="0.3">
      <c r="A6550" t="s">
        <v>20</v>
      </c>
      <c r="B6550">
        <v>63</v>
      </c>
      <c r="C6550">
        <v>5872</v>
      </c>
    </row>
    <row r="6551" spans="1:3" x14ac:dyDescent="0.3">
      <c r="A6551" t="s">
        <v>21</v>
      </c>
      <c r="B6551">
        <v>6</v>
      </c>
      <c r="C6551">
        <v>5872</v>
      </c>
    </row>
    <row r="6552" spans="1:3" x14ac:dyDescent="0.3">
      <c r="A6552" t="s">
        <v>22</v>
      </c>
      <c r="B6552">
        <v>24</v>
      </c>
      <c r="C6552">
        <v>5872</v>
      </c>
    </row>
    <row r="6553" spans="1:3" x14ac:dyDescent="0.3">
      <c r="A6553" t="s">
        <v>25</v>
      </c>
      <c r="B6553" t="s">
        <v>121</v>
      </c>
      <c r="C6553">
        <v>5872</v>
      </c>
    </row>
    <row r="6554" spans="1:3" x14ac:dyDescent="0.3">
      <c r="A6554" t="s">
        <v>7</v>
      </c>
      <c r="B6554" t="s">
        <v>120</v>
      </c>
      <c r="C6554">
        <v>8132</v>
      </c>
    </row>
    <row r="6555" spans="1:3" x14ac:dyDescent="0.3">
      <c r="A6555" t="s">
        <v>17</v>
      </c>
      <c r="B6555">
        <v>565</v>
      </c>
      <c r="C6555">
        <v>8132</v>
      </c>
    </row>
    <row r="6556" spans="1:3" x14ac:dyDescent="0.3">
      <c r="A6556" t="s">
        <v>18</v>
      </c>
      <c r="B6556">
        <v>6</v>
      </c>
      <c r="C6556">
        <v>8132</v>
      </c>
    </row>
    <row r="6557" spans="1:3" x14ac:dyDescent="0.3">
      <c r="A6557" t="s">
        <v>19</v>
      </c>
      <c r="B6557">
        <v>65</v>
      </c>
      <c r="C6557">
        <v>8132</v>
      </c>
    </row>
    <row r="6558" spans="1:3" x14ac:dyDescent="0.3">
      <c r="A6558" t="s">
        <v>20</v>
      </c>
      <c r="B6558">
        <v>0</v>
      </c>
      <c r="C6558">
        <v>8132</v>
      </c>
    </row>
    <row r="6559" spans="1:3" x14ac:dyDescent="0.3">
      <c r="A6559" t="s">
        <v>21</v>
      </c>
      <c r="B6559">
        <v>6</v>
      </c>
      <c r="C6559">
        <v>8132</v>
      </c>
    </row>
    <row r="6560" spans="1:3" x14ac:dyDescent="0.3">
      <c r="A6560" t="s">
        <v>22</v>
      </c>
      <c r="B6560">
        <v>19</v>
      </c>
      <c r="C6560">
        <v>8132</v>
      </c>
    </row>
    <row r="6561" spans="1:3" x14ac:dyDescent="0.3">
      <c r="A6561" t="s">
        <v>25</v>
      </c>
      <c r="B6561" t="s">
        <v>123</v>
      </c>
      <c r="C6561">
        <v>8132</v>
      </c>
    </row>
    <row r="6562" spans="1:3" x14ac:dyDescent="0.3">
      <c r="A6562" t="s">
        <v>7</v>
      </c>
      <c r="B6562" t="s">
        <v>120</v>
      </c>
      <c r="C6562">
        <v>1992</v>
      </c>
    </row>
    <row r="6563" spans="1:3" x14ac:dyDescent="0.3">
      <c r="A6563" t="s">
        <v>17</v>
      </c>
      <c r="B6563">
        <v>522</v>
      </c>
      <c r="C6563">
        <v>1992</v>
      </c>
    </row>
    <row r="6564" spans="1:3" x14ac:dyDescent="0.3">
      <c r="A6564" t="s">
        <v>18</v>
      </c>
      <c r="B6564">
        <v>0</v>
      </c>
      <c r="C6564">
        <v>1992</v>
      </c>
    </row>
    <row r="6565" spans="1:3" x14ac:dyDescent="0.3">
      <c r="A6565" t="s">
        <v>19</v>
      </c>
      <c r="B6565">
        <v>257</v>
      </c>
      <c r="C6565">
        <v>1992</v>
      </c>
    </row>
    <row r="6566" spans="1:3" x14ac:dyDescent="0.3">
      <c r="A6566" t="s">
        <v>20</v>
      </c>
      <c r="B6566">
        <v>32</v>
      </c>
      <c r="C6566">
        <v>1992</v>
      </c>
    </row>
    <row r="6567" spans="1:3" x14ac:dyDescent="0.3">
      <c r="A6567" t="s">
        <v>21</v>
      </c>
      <c r="B6567">
        <v>16</v>
      </c>
      <c r="C6567">
        <v>1992</v>
      </c>
    </row>
    <row r="6568" spans="1:3" x14ac:dyDescent="0.3">
      <c r="A6568" t="s">
        <v>22</v>
      </c>
      <c r="B6568">
        <v>66</v>
      </c>
      <c r="C6568">
        <v>1992</v>
      </c>
    </row>
    <row r="6569" spans="1:3" x14ac:dyDescent="0.3">
      <c r="A6569" t="s">
        <v>25</v>
      </c>
      <c r="B6569" t="s">
        <v>122</v>
      </c>
      <c r="C6569">
        <v>1992</v>
      </c>
    </row>
    <row r="6570" spans="1:3" x14ac:dyDescent="0.3">
      <c r="A6570" t="s">
        <v>7</v>
      </c>
      <c r="B6570" t="s">
        <v>120</v>
      </c>
      <c r="C6570">
        <v>3478</v>
      </c>
    </row>
    <row r="6571" spans="1:3" x14ac:dyDescent="0.3">
      <c r="A6571" t="s">
        <v>17</v>
      </c>
      <c r="B6571">
        <v>267</v>
      </c>
      <c r="C6571">
        <v>3478</v>
      </c>
    </row>
    <row r="6572" spans="1:3" x14ac:dyDescent="0.3">
      <c r="A6572" t="s">
        <v>18</v>
      </c>
      <c r="B6572">
        <v>42</v>
      </c>
      <c r="C6572">
        <v>3478</v>
      </c>
    </row>
    <row r="6573" spans="1:3" x14ac:dyDescent="0.3">
      <c r="A6573" t="s">
        <v>19</v>
      </c>
      <c r="B6573">
        <v>309</v>
      </c>
      <c r="C6573">
        <v>3478</v>
      </c>
    </row>
    <row r="6574" spans="1:3" x14ac:dyDescent="0.3">
      <c r="A6574" t="s">
        <v>20</v>
      </c>
      <c r="B6574">
        <v>55</v>
      </c>
      <c r="C6574">
        <v>3478</v>
      </c>
    </row>
    <row r="6575" spans="1:3" x14ac:dyDescent="0.3">
      <c r="A6575" t="s">
        <v>21</v>
      </c>
      <c r="B6575">
        <v>42</v>
      </c>
      <c r="C6575">
        <v>3478</v>
      </c>
    </row>
    <row r="6576" spans="1:3" x14ac:dyDescent="0.3">
      <c r="A6576" t="s">
        <v>22</v>
      </c>
      <c r="B6576">
        <v>21</v>
      </c>
      <c r="C6576">
        <v>3478</v>
      </c>
    </row>
    <row r="6577" spans="1:3" x14ac:dyDescent="0.3">
      <c r="A6577" t="s">
        <v>25</v>
      </c>
      <c r="B6577" t="s">
        <v>123</v>
      </c>
      <c r="C6577">
        <v>3478</v>
      </c>
    </row>
    <row r="6578" spans="1:3" x14ac:dyDescent="0.3">
      <c r="A6578" t="s">
        <v>7</v>
      </c>
      <c r="B6578" t="s">
        <v>50</v>
      </c>
      <c r="C6578">
        <v>760</v>
      </c>
    </row>
    <row r="6579" spans="1:3" x14ac:dyDescent="0.3">
      <c r="A6579" t="s">
        <v>17</v>
      </c>
      <c r="B6579">
        <v>588</v>
      </c>
      <c r="C6579">
        <v>760</v>
      </c>
    </row>
    <row r="6580" spans="1:3" x14ac:dyDescent="0.3">
      <c r="A6580" t="s">
        <v>18</v>
      </c>
      <c r="B6580">
        <v>7</v>
      </c>
      <c r="C6580">
        <v>760</v>
      </c>
    </row>
    <row r="6581" spans="1:3" x14ac:dyDescent="0.3">
      <c r="A6581" t="s">
        <v>19</v>
      </c>
      <c r="B6581">
        <v>76</v>
      </c>
      <c r="C6581">
        <v>760</v>
      </c>
    </row>
    <row r="6582" spans="1:3" x14ac:dyDescent="0.3">
      <c r="A6582" t="s">
        <v>20</v>
      </c>
      <c r="B6582">
        <v>110</v>
      </c>
      <c r="C6582">
        <v>760</v>
      </c>
    </row>
    <row r="6583" spans="1:3" x14ac:dyDescent="0.3">
      <c r="A6583" t="s">
        <v>21</v>
      </c>
      <c r="B6583">
        <v>15</v>
      </c>
      <c r="C6583">
        <v>760</v>
      </c>
    </row>
    <row r="6584" spans="1:3" x14ac:dyDescent="0.3">
      <c r="A6584" t="s">
        <v>22</v>
      </c>
      <c r="B6584">
        <v>15</v>
      </c>
      <c r="C6584">
        <v>760</v>
      </c>
    </row>
    <row r="6585" spans="1:3" x14ac:dyDescent="0.3">
      <c r="A6585" t="s">
        <v>25</v>
      </c>
      <c r="B6585" t="s">
        <v>123</v>
      </c>
      <c r="C6585">
        <v>760</v>
      </c>
    </row>
    <row r="6586" spans="1:3" x14ac:dyDescent="0.3">
      <c r="A6586" t="s">
        <v>7</v>
      </c>
      <c r="B6586" t="s">
        <v>120</v>
      </c>
      <c r="C6586">
        <v>4094</v>
      </c>
    </row>
    <row r="6587" spans="1:3" x14ac:dyDescent="0.3">
      <c r="A6587" t="s">
        <v>17</v>
      </c>
      <c r="B6587">
        <v>201</v>
      </c>
      <c r="C6587">
        <v>4094</v>
      </c>
    </row>
    <row r="6588" spans="1:3" x14ac:dyDescent="0.3">
      <c r="A6588" t="s">
        <v>18</v>
      </c>
      <c r="B6588">
        <v>2</v>
      </c>
      <c r="C6588">
        <v>4094</v>
      </c>
    </row>
    <row r="6589" spans="1:3" x14ac:dyDescent="0.3">
      <c r="A6589" t="s">
        <v>19</v>
      </c>
      <c r="B6589">
        <v>43</v>
      </c>
      <c r="C6589">
        <v>4094</v>
      </c>
    </row>
    <row r="6590" spans="1:3" x14ac:dyDescent="0.3">
      <c r="A6590" t="s">
        <v>20</v>
      </c>
      <c r="B6590">
        <v>3</v>
      </c>
      <c r="C6590">
        <v>4094</v>
      </c>
    </row>
    <row r="6591" spans="1:3" x14ac:dyDescent="0.3">
      <c r="A6591" t="s">
        <v>21</v>
      </c>
      <c r="B6591">
        <v>5</v>
      </c>
      <c r="C6591">
        <v>4094</v>
      </c>
    </row>
    <row r="6592" spans="1:3" x14ac:dyDescent="0.3">
      <c r="A6592" t="s">
        <v>22</v>
      </c>
      <c r="B6592">
        <v>35</v>
      </c>
      <c r="C6592">
        <v>4094</v>
      </c>
    </row>
    <row r="6593" spans="1:3" x14ac:dyDescent="0.3">
      <c r="A6593" t="s">
        <v>25</v>
      </c>
      <c r="B6593" t="s">
        <v>121</v>
      </c>
      <c r="C6593">
        <v>4094</v>
      </c>
    </row>
    <row r="6594" spans="1:3" x14ac:dyDescent="0.3">
      <c r="A6594" t="s">
        <v>7</v>
      </c>
      <c r="B6594" t="s">
        <v>120</v>
      </c>
      <c r="C6594">
        <v>8588</v>
      </c>
    </row>
    <row r="6595" spans="1:3" x14ac:dyDescent="0.3">
      <c r="A6595" t="s">
        <v>17</v>
      </c>
      <c r="B6595">
        <v>201</v>
      </c>
      <c r="C6595">
        <v>8588</v>
      </c>
    </row>
    <row r="6596" spans="1:3" x14ac:dyDescent="0.3">
      <c r="A6596" t="s">
        <v>18</v>
      </c>
      <c r="B6596">
        <v>2</v>
      </c>
      <c r="C6596">
        <v>8588</v>
      </c>
    </row>
    <row r="6597" spans="1:3" x14ac:dyDescent="0.3">
      <c r="A6597" t="s">
        <v>19</v>
      </c>
      <c r="B6597">
        <v>43</v>
      </c>
      <c r="C6597">
        <v>8588</v>
      </c>
    </row>
    <row r="6598" spans="1:3" x14ac:dyDescent="0.3">
      <c r="A6598" t="s">
        <v>20</v>
      </c>
      <c r="B6598">
        <v>3</v>
      </c>
      <c r="C6598">
        <v>8588</v>
      </c>
    </row>
    <row r="6599" spans="1:3" x14ac:dyDescent="0.3">
      <c r="A6599" t="s">
        <v>21</v>
      </c>
      <c r="B6599">
        <v>5</v>
      </c>
      <c r="C6599">
        <v>8588</v>
      </c>
    </row>
    <row r="6600" spans="1:3" x14ac:dyDescent="0.3">
      <c r="A6600" t="s">
        <v>22</v>
      </c>
      <c r="B6600">
        <v>35</v>
      </c>
      <c r="C6600">
        <v>8588</v>
      </c>
    </row>
    <row r="6601" spans="1:3" x14ac:dyDescent="0.3">
      <c r="A6601" t="s">
        <v>25</v>
      </c>
      <c r="B6601" t="s">
        <v>121</v>
      </c>
      <c r="C6601">
        <v>8588</v>
      </c>
    </row>
    <row r="6602" spans="1:3" x14ac:dyDescent="0.3">
      <c r="A6602" t="s">
        <v>7</v>
      </c>
      <c r="B6602" t="s">
        <v>50</v>
      </c>
      <c r="C6602">
        <v>9240</v>
      </c>
    </row>
    <row r="6603" spans="1:3" x14ac:dyDescent="0.3">
      <c r="A6603" t="s">
        <v>17</v>
      </c>
      <c r="B6603">
        <v>458</v>
      </c>
      <c r="C6603">
        <v>9240</v>
      </c>
    </row>
    <row r="6604" spans="1:3" x14ac:dyDescent="0.3">
      <c r="A6604" t="s">
        <v>18</v>
      </c>
      <c r="B6604">
        <v>0</v>
      </c>
      <c r="C6604">
        <v>9240</v>
      </c>
    </row>
    <row r="6605" spans="1:3" x14ac:dyDescent="0.3">
      <c r="A6605" t="s">
        <v>19</v>
      </c>
      <c r="B6605">
        <v>24</v>
      </c>
      <c r="C6605">
        <v>9240</v>
      </c>
    </row>
    <row r="6606" spans="1:3" x14ac:dyDescent="0.3">
      <c r="A6606" t="s">
        <v>20</v>
      </c>
      <c r="B6606">
        <v>6</v>
      </c>
      <c r="C6606">
        <v>9240</v>
      </c>
    </row>
    <row r="6607" spans="1:3" x14ac:dyDescent="0.3">
      <c r="A6607" t="s">
        <v>21</v>
      </c>
      <c r="B6607">
        <v>4</v>
      </c>
      <c r="C6607">
        <v>9240</v>
      </c>
    </row>
    <row r="6608" spans="1:3" x14ac:dyDescent="0.3">
      <c r="A6608" t="s">
        <v>22</v>
      </c>
      <c r="B6608">
        <v>34</v>
      </c>
      <c r="C6608">
        <v>9240</v>
      </c>
    </row>
    <row r="6609" spans="1:3" x14ac:dyDescent="0.3">
      <c r="A6609" t="s">
        <v>25</v>
      </c>
      <c r="B6609" t="s">
        <v>121</v>
      </c>
      <c r="C6609">
        <v>9240</v>
      </c>
    </row>
    <row r="6610" spans="1:3" x14ac:dyDescent="0.3">
      <c r="A6610" t="s">
        <v>7</v>
      </c>
      <c r="B6610" t="s">
        <v>120</v>
      </c>
      <c r="C6610">
        <v>17</v>
      </c>
    </row>
    <row r="6611" spans="1:3" x14ac:dyDescent="0.3">
      <c r="A6611" t="s">
        <v>17</v>
      </c>
      <c r="B6611">
        <v>637</v>
      </c>
      <c r="C6611">
        <v>17</v>
      </c>
    </row>
    <row r="6612" spans="1:3" x14ac:dyDescent="0.3">
      <c r="A6612" t="s">
        <v>18</v>
      </c>
      <c r="B6612">
        <v>47</v>
      </c>
      <c r="C6612">
        <v>17</v>
      </c>
    </row>
    <row r="6613" spans="1:3" x14ac:dyDescent="0.3">
      <c r="A6613" t="s">
        <v>19</v>
      </c>
      <c r="B6613">
        <v>237</v>
      </c>
      <c r="C6613">
        <v>17</v>
      </c>
    </row>
    <row r="6614" spans="1:3" x14ac:dyDescent="0.3">
      <c r="A6614" t="s">
        <v>20</v>
      </c>
      <c r="B6614">
        <v>12</v>
      </c>
      <c r="C6614">
        <v>17</v>
      </c>
    </row>
    <row r="6615" spans="1:3" x14ac:dyDescent="0.3">
      <c r="A6615" t="s">
        <v>21</v>
      </c>
      <c r="B6615">
        <v>19</v>
      </c>
      <c r="C6615">
        <v>17</v>
      </c>
    </row>
    <row r="6616" spans="1:3" x14ac:dyDescent="0.3">
      <c r="A6616" t="s">
        <v>22</v>
      </c>
      <c r="B6616">
        <v>76</v>
      </c>
      <c r="C6616">
        <v>17</v>
      </c>
    </row>
    <row r="6617" spans="1:3" x14ac:dyDescent="0.3">
      <c r="A6617" t="s">
        <v>25</v>
      </c>
      <c r="B6617" t="s">
        <v>121</v>
      </c>
      <c r="C6617">
        <v>17</v>
      </c>
    </row>
    <row r="6618" spans="1:3" x14ac:dyDescent="0.3">
      <c r="A6618" t="s">
        <v>7</v>
      </c>
      <c r="B6618" t="s">
        <v>50</v>
      </c>
      <c r="C6618">
        <v>6257</v>
      </c>
    </row>
    <row r="6619" spans="1:3" x14ac:dyDescent="0.3">
      <c r="A6619" t="s">
        <v>17</v>
      </c>
      <c r="B6619">
        <v>255</v>
      </c>
      <c r="C6619">
        <v>6257</v>
      </c>
    </row>
    <row r="6620" spans="1:3" x14ac:dyDescent="0.3">
      <c r="A6620" t="s">
        <v>18</v>
      </c>
      <c r="B6620">
        <v>43</v>
      </c>
      <c r="C6620">
        <v>6257</v>
      </c>
    </row>
    <row r="6621" spans="1:3" x14ac:dyDescent="0.3">
      <c r="A6621" t="s">
        <v>19</v>
      </c>
      <c r="B6621">
        <v>134</v>
      </c>
      <c r="C6621">
        <v>6257</v>
      </c>
    </row>
    <row r="6622" spans="1:3" x14ac:dyDescent="0.3">
      <c r="A6622" t="s">
        <v>20</v>
      </c>
      <c r="B6622">
        <v>37</v>
      </c>
      <c r="C6622">
        <v>6257</v>
      </c>
    </row>
    <row r="6623" spans="1:3" x14ac:dyDescent="0.3">
      <c r="A6623" t="s">
        <v>21</v>
      </c>
      <c r="B6623">
        <v>14</v>
      </c>
      <c r="C6623">
        <v>6257</v>
      </c>
    </row>
    <row r="6624" spans="1:3" x14ac:dyDescent="0.3">
      <c r="A6624" t="s">
        <v>22</v>
      </c>
      <c r="B6624">
        <v>24</v>
      </c>
      <c r="C6624">
        <v>6257</v>
      </c>
    </row>
    <row r="6625" spans="1:3" x14ac:dyDescent="0.3">
      <c r="A6625" t="s">
        <v>25</v>
      </c>
      <c r="B6625" t="s">
        <v>123</v>
      </c>
      <c r="C6625">
        <v>6257</v>
      </c>
    </row>
    <row r="6626" spans="1:3" x14ac:dyDescent="0.3">
      <c r="A6626" t="s">
        <v>7</v>
      </c>
      <c r="B6626" t="s">
        <v>50</v>
      </c>
      <c r="C6626">
        <v>1456</v>
      </c>
    </row>
    <row r="6627" spans="1:3" x14ac:dyDescent="0.3">
      <c r="A6627" t="s">
        <v>17</v>
      </c>
      <c r="B6627">
        <v>265</v>
      </c>
      <c r="C6627">
        <v>1456</v>
      </c>
    </row>
    <row r="6628" spans="1:3" x14ac:dyDescent="0.3">
      <c r="A6628" t="s">
        <v>18</v>
      </c>
      <c r="B6628">
        <v>199</v>
      </c>
      <c r="C6628">
        <v>1456</v>
      </c>
    </row>
    <row r="6629" spans="1:3" x14ac:dyDescent="0.3">
      <c r="A6629" t="s">
        <v>19</v>
      </c>
      <c r="B6629">
        <v>303</v>
      </c>
      <c r="C6629">
        <v>1456</v>
      </c>
    </row>
    <row r="6630" spans="1:3" x14ac:dyDescent="0.3">
      <c r="A6630" t="s">
        <v>20</v>
      </c>
      <c r="B6630">
        <v>234</v>
      </c>
      <c r="C6630">
        <v>1456</v>
      </c>
    </row>
    <row r="6631" spans="1:3" x14ac:dyDescent="0.3">
      <c r="A6631" t="s">
        <v>21</v>
      </c>
      <c r="B6631">
        <v>9</v>
      </c>
      <c r="C6631">
        <v>1456</v>
      </c>
    </row>
    <row r="6632" spans="1:3" x14ac:dyDescent="0.3">
      <c r="A6632" t="s">
        <v>22</v>
      </c>
      <c r="B6632">
        <v>170</v>
      </c>
      <c r="C6632">
        <v>1456</v>
      </c>
    </row>
    <row r="6633" spans="1:3" x14ac:dyDescent="0.3">
      <c r="A6633" t="s">
        <v>25</v>
      </c>
      <c r="B6633" t="s">
        <v>123</v>
      </c>
      <c r="C6633">
        <v>1456</v>
      </c>
    </row>
    <row r="6634" spans="1:3" x14ac:dyDescent="0.3">
      <c r="A6634" t="s">
        <v>7</v>
      </c>
      <c r="B6634" t="s">
        <v>50</v>
      </c>
      <c r="C6634">
        <v>2849</v>
      </c>
    </row>
    <row r="6635" spans="1:3" x14ac:dyDescent="0.3">
      <c r="A6635" t="s">
        <v>17</v>
      </c>
      <c r="B6635">
        <v>265</v>
      </c>
      <c r="C6635">
        <v>2849</v>
      </c>
    </row>
    <row r="6636" spans="1:3" x14ac:dyDescent="0.3">
      <c r="A6636" t="s">
        <v>18</v>
      </c>
      <c r="B6636">
        <v>199</v>
      </c>
      <c r="C6636">
        <v>2849</v>
      </c>
    </row>
    <row r="6637" spans="1:3" x14ac:dyDescent="0.3">
      <c r="A6637" t="s">
        <v>19</v>
      </c>
      <c r="B6637">
        <v>303</v>
      </c>
      <c r="C6637">
        <v>2849</v>
      </c>
    </row>
    <row r="6638" spans="1:3" x14ac:dyDescent="0.3">
      <c r="A6638" t="s">
        <v>20</v>
      </c>
      <c r="B6638">
        <v>234</v>
      </c>
      <c r="C6638">
        <v>2849</v>
      </c>
    </row>
    <row r="6639" spans="1:3" x14ac:dyDescent="0.3">
      <c r="A6639" t="s">
        <v>21</v>
      </c>
      <c r="B6639">
        <v>9</v>
      </c>
      <c r="C6639">
        <v>2849</v>
      </c>
    </row>
    <row r="6640" spans="1:3" x14ac:dyDescent="0.3">
      <c r="A6640" t="s">
        <v>22</v>
      </c>
      <c r="B6640">
        <v>170</v>
      </c>
      <c r="C6640">
        <v>2849</v>
      </c>
    </row>
    <row r="6641" spans="1:3" x14ac:dyDescent="0.3">
      <c r="A6641" t="s">
        <v>25</v>
      </c>
      <c r="B6641" t="s">
        <v>123</v>
      </c>
      <c r="C6641">
        <v>2849</v>
      </c>
    </row>
    <row r="6642" spans="1:3" x14ac:dyDescent="0.3">
      <c r="A6642" t="s">
        <v>7</v>
      </c>
      <c r="B6642" t="s">
        <v>120</v>
      </c>
      <c r="C6642">
        <v>4480</v>
      </c>
    </row>
    <row r="6643" spans="1:3" x14ac:dyDescent="0.3">
      <c r="A6643" t="s">
        <v>17</v>
      </c>
      <c r="B6643">
        <v>365</v>
      </c>
      <c r="C6643">
        <v>4480</v>
      </c>
    </row>
    <row r="6644" spans="1:3" x14ac:dyDescent="0.3">
      <c r="A6644" t="s">
        <v>18</v>
      </c>
      <c r="B6644">
        <v>3</v>
      </c>
      <c r="C6644">
        <v>4480</v>
      </c>
    </row>
    <row r="6645" spans="1:3" x14ac:dyDescent="0.3">
      <c r="A6645" t="s">
        <v>19</v>
      </c>
      <c r="B6645">
        <v>15</v>
      </c>
      <c r="C6645">
        <v>4480</v>
      </c>
    </row>
    <row r="6646" spans="1:3" x14ac:dyDescent="0.3">
      <c r="A6646" t="s">
        <v>20</v>
      </c>
      <c r="B6646">
        <v>4</v>
      </c>
      <c r="C6646">
        <v>4480</v>
      </c>
    </row>
    <row r="6647" spans="1:3" x14ac:dyDescent="0.3">
      <c r="A6647" t="s">
        <v>21</v>
      </c>
      <c r="B6647">
        <v>3</v>
      </c>
      <c r="C6647">
        <v>4480</v>
      </c>
    </row>
    <row r="6648" spans="1:3" x14ac:dyDescent="0.3">
      <c r="A6648" t="s">
        <v>22</v>
      </c>
      <c r="B6648">
        <v>11</v>
      </c>
      <c r="C6648">
        <v>4480</v>
      </c>
    </row>
    <row r="6649" spans="1:3" x14ac:dyDescent="0.3">
      <c r="A6649" t="s">
        <v>25</v>
      </c>
      <c r="B6649" t="s">
        <v>123</v>
      </c>
      <c r="C6649">
        <v>4480</v>
      </c>
    </row>
    <row r="6650" spans="1:3" x14ac:dyDescent="0.3">
      <c r="A6650" t="s">
        <v>7</v>
      </c>
      <c r="B6650" t="s">
        <v>50</v>
      </c>
      <c r="C6650">
        <v>10091</v>
      </c>
    </row>
    <row r="6651" spans="1:3" x14ac:dyDescent="0.3">
      <c r="A6651" t="s">
        <v>17</v>
      </c>
      <c r="B6651">
        <v>520</v>
      </c>
      <c r="C6651">
        <v>10091</v>
      </c>
    </row>
    <row r="6652" spans="1:3" x14ac:dyDescent="0.3">
      <c r="A6652" t="s">
        <v>18</v>
      </c>
      <c r="B6652">
        <v>20</v>
      </c>
      <c r="C6652">
        <v>10091</v>
      </c>
    </row>
    <row r="6653" spans="1:3" x14ac:dyDescent="0.3">
      <c r="A6653" t="s">
        <v>19</v>
      </c>
      <c r="B6653">
        <v>367</v>
      </c>
      <c r="C6653">
        <v>10091</v>
      </c>
    </row>
    <row r="6654" spans="1:3" x14ac:dyDescent="0.3">
      <c r="A6654" t="s">
        <v>20</v>
      </c>
      <c r="B6654">
        <v>39</v>
      </c>
      <c r="C6654">
        <v>10091</v>
      </c>
    </row>
    <row r="6655" spans="1:3" x14ac:dyDescent="0.3">
      <c r="A6655" t="s">
        <v>21</v>
      </c>
      <c r="B6655">
        <v>81</v>
      </c>
      <c r="C6655">
        <v>10091</v>
      </c>
    </row>
    <row r="6656" spans="1:3" x14ac:dyDescent="0.3">
      <c r="A6656" t="s">
        <v>22</v>
      </c>
      <c r="B6656">
        <v>40</v>
      </c>
      <c r="C6656">
        <v>10091</v>
      </c>
    </row>
    <row r="6657" spans="1:3" x14ac:dyDescent="0.3">
      <c r="A6657" t="s">
        <v>25</v>
      </c>
      <c r="B6657" t="s">
        <v>121</v>
      </c>
      <c r="C6657">
        <v>10091</v>
      </c>
    </row>
    <row r="6658" spans="1:3" x14ac:dyDescent="0.3">
      <c r="A6658" t="s">
        <v>7</v>
      </c>
      <c r="B6658" t="s">
        <v>50</v>
      </c>
      <c r="C6658">
        <v>3678</v>
      </c>
    </row>
    <row r="6659" spans="1:3" x14ac:dyDescent="0.3">
      <c r="A6659" t="s">
        <v>17</v>
      </c>
      <c r="B6659">
        <v>488</v>
      </c>
      <c r="C6659">
        <v>3678</v>
      </c>
    </row>
    <row r="6660" spans="1:3" x14ac:dyDescent="0.3">
      <c r="A6660" t="s">
        <v>18</v>
      </c>
      <c r="B6660">
        <v>23</v>
      </c>
      <c r="C6660">
        <v>3678</v>
      </c>
    </row>
    <row r="6661" spans="1:3" x14ac:dyDescent="0.3">
      <c r="A6661" t="s">
        <v>19</v>
      </c>
      <c r="B6661">
        <v>71</v>
      </c>
      <c r="C6661">
        <v>3678</v>
      </c>
    </row>
    <row r="6662" spans="1:3" x14ac:dyDescent="0.3">
      <c r="A6662" t="s">
        <v>20</v>
      </c>
      <c r="B6662">
        <v>15</v>
      </c>
      <c r="C6662">
        <v>3678</v>
      </c>
    </row>
    <row r="6663" spans="1:3" x14ac:dyDescent="0.3">
      <c r="A6663" t="s">
        <v>21</v>
      </c>
      <c r="B6663">
        <v>0</v>
      </c>
      <c r="C6663">
        <v>3678</v>
      </c>
    </row>
    <row r="6664" spans="1:3" x14ac:dyDescent="0.3">
      <c r="A6664" t="s">
        <v>22</v>
      </c>
      <c r="B6664">
        <v>59</v>
      </c>
      <c r="C6664">
        <v>3678</v>
      </c>
    </row>
    <row r="6665" spans="1:3" x14ac:dyDescent="0.3">
      <c r="A6665" t="s">
        <v>25</v>
      </c>
      <c r="B6665" t="s">
        <v>123</v>
      </c>
      <c r="C6665">
        <v>3678</v>
      </c>
    </row>
    <row r="6666" spans="1:3" x14ac:dyDescent="0.3">
      <c r="A6666" t="s">
        <v>7</v>
      </c>
      <c r="B6666" t="s">
        <v>50</v>
      </c>
      <c r="C6666">
        <v>6715</v>
      </c>
    </row>
    <row r="6667" spans="1:3" x14ac:dyDescent="0.3">
      <c r="A6667" t="s">
        <v>17</v>
      </c>
      <c r="B6667">
        <v>502</v>
      </c>
      <c r="C6667">
        <v>6715</v>
      </c>
    </row>
    <row r="6668" spans="1:3" x14ac:dyDescent="0.3">
      <c r="A6668" t="s">
        <v>18</v>
      </c>
      <c r="B6668">
        <v>19</v>
      </c>
      <c r="C6668">
        <v>6715</v>
      </c>
    </row>
    <row r="6669" spans="1:3" x14ac:dyDescent="0.3">
      <c r="A6669" t="s">
        <v>19</v>
      </c>
      <c r="B6669">
        <v>132</v>
      </c>
      <c r="C6669">
        <v>6715</v>
      </c>
    </row>
    <row r="6670" spans="1:3" x14ac:dyDescent="0.3">
      <c r="A6670" t="s">
        <v>20</v>
      </c>
      <c r="B6670">
        <v>0</v>
      </c>
      <c r="C6670">
        <v>6715</v>
      </c>
    </row>
    <row r="6671" spans="1:3" x14ac:dyDescent="0.3">
      <c r="A6671" t="s">
        <v>21</v>
      </c>
      <c r="B6671">
        <v>6</v>
      </c>
      <c r="C6671">
        <v>6715</v>
      </c>
    </row>
    <row r="6672" spans="1:3" x14ac:dyDescent="0.3">
      <c r="A6672" t="s">
        <v>22</v>
      </c>
      <c r="B6672">
        <v>26</v>
      </c>
      <c r="C6672">
        <v>6715</v>
      </c>
    </row>
    <row r="6673" spans="1:3" x14ac:dyDescent="0.3">
      <c r="A6673" t="s">
        <v>25</v>
      </c>
      <c r="B6673" t="s">
        <v>121</v>
      </c>
      <c r="C6673">
        <v>6715</v>
      </c>
    </row>
    <row r="6674" spans="1:3" x14ac:dyDescent="0.3">
      <c r="A6674" t="s">
        <v>7</v>
      </c>
      <c r="B6674" t="s">
        <v>50</v>
      </c>
      <c r="C6674">
        <v>9283</v>
      </c>
    </row>
    <row r="6675" spans="1:3" x14ac:dyDescent="0.3">
      <c r="A6675" t="s">
        <v>17</v>
      </c>
      <c r="B6675">
        <v>8</v>
      </c>
      <c r="C6675">
        <v>9283</v>
      </c>
    </row>
    <row r="6676" spans="1:3" x14ac:dyDescent="0.3">
      <c r="A6676" t="s">
        <v>18</v>
      </c>
      <c r="B6676">
        <v>1</v>
      </c>
      <c r="C6676">
        <v>9283</v>
      </c>
    </row>
    <row r="6677" spans="1:3" x14ac:dyDescent="0.3">
      <c r="A6677" t="s">
        <v>19</v>
      </c>
      <c r="B6677">
        <v>7</v>
      </c>
      <c r="C6677">
        <v>9283</v>
      </c>
    </row>
    <row r="6678" spans="1:3" x14ac:dyDescent="0.3">
      <c r="A6678" t="s">
        <v>20</v>
      </c>
      <c r="B6678">
        <v>2</v>
      </c>
      <c r="C6678">
        <v>9283</v>
      </c>
    </row>
    <row r="6679" spans="1:3" x14ac:dyDescent="0.3">
      <c r="A6679" t="s">
        <v>21</v>
      </c>
      <c r="B6679">
        <v>0</v>
      </c>
      <c r="C6679">
        <v>9283</v>
      </c>
    </row>
    <row r="6680" spans="1:3" x14ac:dyDescent="0.3">
      <c r="A6680" t="s">
        <v>22</v>
      </c>
      <c r="B6680">
        <v>0</v>
      </c>
      <c r="C6680">
        <v>9283</v>
      </c>
    </row>
    <row r="6681" spans="1:3" x14ac:dyDescent="0.3">
      <c r="A6681" t="s">
        <v>25</v>
      </c>
      <c r="B6681" t="s">
        <v>122</v>
      </c>
      <c r="C6681">
        <v>9283</v>
      </c>
    </row>
    <row r="6682" spans="1:3" x14ac:dyDescent="0.3">
      <c r="A6682" t="s">
        <v>7</v>
      </c>
      <c r="B6682" t="s">
        <v>50</v>
      </c>
      <c r="C6682">
        <v>11004</v>
      </c>
    </row>
    <row r="6683" spans="1:3" x14ac:dyDescent="0.3">
      <c r="A6683" t="s">
        <v>17</v>
      </c>
      <c r="B6683">
        <v>8</v>
      </c>
      <c r="C6683">
        <v>11004</v>
      </c>
    </row>
    <row r="6684" spans="1:3" x14ac:dyDescent="0.3">
      <c r="A6684" t="s">
        <v>18</v>
      </c>
      <c r="B6684">
        <v>0</v>
      </c>
      <c r="C6684">
        <v>11004</v>
      </c>
    </row>
    <row r="6685" spans="1:3" x14ac:dyDescent="0.3">
      <c r="A6685" t="s">
        <v>19</v>
      </c>
      <c r="B6685">
        <v>5</v>
      </c>
      <c r="C6685">
        <v>11004</v>
      </c>
    </row>
    <row r="6686" spans="1:3" x14ac:dyDescent="0.3">
      <c r="A6686" t="s">
        <v>20</v>
      </c>
      <c r="B6686">
        <v>7</v>
      </c>
      <c r="C6686">
        <v>11004</v>
      </c>
    </row>
    <row r="6687" spans="1:3" x14ac:dyDescent="0.3">
      <c r="A6687" t="s">
        <v>21</v>
      </c>
      <c r="B6687">
        <v>0</v>
      </c>
      <c r="C6687">
        <v>11004</v>
      </c>
    </row>
    <row r="6688" spans="1:3" x14ac:dyDescent="0.3">
      <c r="A6688" t="s">
        <v>22</v>
      </c>
      <c r="B6688">
        <v>2</v>
      </c>
      <c r="C6688">
        <v>11004</v>
      </c>
    </row>
    <row r="6689" spans="1:3" x14ac:dyDescent="0.3">
      <c r="A6689" t="s">
        <v>25</v>
      </c>
      <c r="B6689" t="s">
        <v>122</v>
      </c>
      <c r="C6689">
        <v>11004</v>
      </c>
    </row>
    <row r="6690" spans="1:3" x14ac:dyDescent="0.3">
      <c r="A6690" t="s">
        <v>7</v>
      </c>
      <c r="B6690" t="s">
        <v>50</v>
      </c>
      <c r="C6690">
        <v>796</v>
      </c>
    </row>
    <row r="6691" spans="1:3" x14ac:dyDescent="0.3">
      <c r="A6691" t="s">
        <v>17</v>
      </c>
      <c r="B6691">
        <v>584</v>
      </c>
      <c r="C6691">
        <v>796</v>
      </c>
    </row>
    <row r="6692" spans="1:3" x14ac:dyDescent="0.3">
      <c r="A6692" t="s">
        <v>18</v>
      </c>
      <c r="B6692">
        <v>44</v>
      </c>
      <c r="C6692">
        <v>796</v>
      </c>
    </row>
    <row r="6693" spans="1:3" x14ac:dyDescent="0.3">
      <c r="A6693" t="s">
        <v>19</v>
      </c>
      <c r="B6693">
        <v>212</v>
      </c>
      <c r="C6693">
        <v>796</v>
      </c>
    </row>
    <row r="6694" spans="1:3" x14ac:dyDescent="0.3">
      <c r="A6694" t="s">
        <v>20</v>
      </c>
      <c r="B6694">
        <v>46</v>
      </c>
      <c r="C6694">
        <v>796</v>
      </c>
    </row>
    <row r="6695" spans="1:3" x14ac:dyDescent="0.3">
      <c r="A6695" t="s">
        <v>21</v>
      </c>
      <c r="B6695">
        <v>8</v>
      </c>
      <c r="C6695">
        <v>796</v>
      </c>
    </row>
    <row r="6696" spans="1:3" x14ac:dyDescent="0.3">
      <c r="A6696" t="s">
        <v>22</v>
      </c>
      <c r="B6696">
        <v>177</v>
      </c>
      <c r="C6696">
        <v>796</v>
      </c>
    </row>
    <row r="6697" spans="1:3" x14ac:dyDescent="0.3">
      <c r="A6697" t="s">
        <v>25</v>
      </c>
      <c r="B6697" t="s">
        <v>123</v>
      </c>
      <c r="C6697">
        <v>796</v>
      </c>
    </row>
    <row r="6698" spans="1:3" x14ac:dyDescent="0.3">
      <c r="A6698" t="s">
        <v>7</v>
      </c>
      <c r="B6698" t="s">
        <v>50</v>
      </c>
      <c r="C6698">
        <v>4320</v>
      </c>
    </row>
    <row r="6699" spans="1:3" x14ac:dyDescent="0.3">
      <c r="A6699" t="s">
        <v>17</v>
      </c>
      <c r="B6699">
        <v>325</v>
      </c>
      <c r="C6699">
        <v>4320</v>
      </c>
    </row>
    <row r="6700" spans="1:3" x14ac:dyDescent="0.3">
      <c r="A6700" t="s">
        <v>18</v>
      </c>
      <c r="B6700">
        <v>83</v>
      </c>
      <c r="C6700">
        <v>4320</v>
      </c>
    </row>
    <row r="6701" spans="1:3" x14ac:dyDescent="0.3">
      <c r="A6701" t="s">
        <v>19</v>
      </c>
      <c r="B6701">
        <v>300</v>
      </c>
      <c r="C6701">
        <v>4320</v>
      </c>
    </row>
    <row r="6702" spans="1:3" x14ac:dyDescent="0.3">
      <c r="A6702" t="s">
        <v>20</v>
      </c>
      <c r="B6702">
        <v>86</v>
      </c>
      <c r="C6702">
        <v>4320</v>
      </c>
    </row>
    <row r="6703" spans="1:3" x14ac:dyDescent="0.3">
      <c r="A6703" t="s">
        <v>21</v>
      </c>
      <c r="B6703">
        <v>58</v>
      </c>
      <c r="C6703">
        <v>4320</v>
      </c>
    </row>
    <row r="6704" spans="1:3" x14ac:dyDescent="0.3">
      <c r="A6704" t="s">
        <v>22</v>
      </c>
      <c r="B6704">
        <v>91</v>
      </c>
      <c r="C6704">
        <v>4320</v>
      </c>
    </row>
    <row r="6705" spans="1:3" x14ac:dyDescent="0.3">
      <c r="A6705" t="s">
        <v>25</v>
      </c>
      <c r="B6705" t="s">
        <v>121</v>
      </c>
      <c r="C6705">
        <v>4320</v>
      </c>
    </row>
    <row r="6706" spans="1:3" x14ac:dyDescent="0.3">
      <c r="A6706" t="s">
        <v>7</v>
      </c>
      <c r="B6706" t="s">
        <v>120</v>
      </c>
      <c r="C6706">
        <v>5562</v>
      </c>
    </row>
    <row r="6707" spans="1:3" x14ac:dyDescent="0.3">
      <c r="A6707" t="s">
        <v>17</v>
      </c>
      <c r="B6707">
        <v>502</v>
      </c>
      <c r="C6707">
        <v>5562</v>
      </c>
    </row>
    <row r="6708" spans="1:3" x14ac:dyDescent="0.3">
      <c r="A6708" t="s">
        <v>18</v>
      </c>
      <c r="B6708">
        <v>12</v>
      </c>
      <c r="C6708">
        <v>5562</v>
      </c>
    </row>
    <row r="6709" spans="1:3" x14ac:dyDescent="0.3">
      <c r="A6709" t="s">
        <v>19</v>
      </c>
      <c r="B6709">
        <v>109</v>
      </c>
      <c r="C6709">
        <v>5562</v>
      </c>
    </row>
    <row r="6710" spans="1:3" x14ac:dyDescent="0.3">
      <c r="A6710" t="s">
        <v>20</v>
      </c>
      <c r="B6710">
        <v>16</v>
      </c>
      <c r="C6710">
        <v>5562</v>
      </c>
    </row>
    <row r="6711" spans="1:3" x14ac:dyDescent="0.3">
      <c r="A6711" t="s">
        <v>21</v>
      </c>
      <c r="B6711">
        <v>6</v>
      </c>
      <c r="C6711">
        <v>5562</v>
      </c>
    </row>
    <row r="6712" spans="1:3" x14ac:dyDescent="0.3">
      <c r="A6712" t="s">
        <v>22</v>
      </c>
      <c r="B6712">
        <v>90</v>
      </c>
      <c r="C6712">
        <v>5562</v>
      </c>
    </row>
    <row r="6713" spans="1:3" x14ac:dyDescent="0.3">
      <c r="A6713" t="s">
        <v>25</v>
      </c>
      <c r="B6713" t="s">
        <v>123</v>
      </c>
      <c r="C6713">
        <v>5562</v>
      </c>
    </row>
    <row r="6714" spans="1:3" x14ac:dyDescent="0.3">
      <c r="A6714" t="s">
        <v>7</v>
      </c>
      <c r="B6714" t="s">
        <v>120</v>
      </c>
      <c r="C6714">
        <v>3551</v>
      </c>
    </row>
    <row r="6715" spans="1:3" x14ac:dyDescent="0.3">
      <c r="A6715" t="s">
        <v>17</v>
      </c>
      <c r="B6715">
        <v>62</v>
      </c>
      <c r="C6715">
        <v>3551</v>
      </c>
    </row>
    <row r="6716" spans="1:3" x14ac:dyDescent="0.3">
      <c r="A6716" t="s">
        <v>18</v>
      </c>
      <c r="B6716">
        <v>1</v>
      </c>
      <c r="C6716">
        <v>3551</v>
      </c>
    </row>
    <row r="6717" spans="1:3" x14ac:dyDescent="0.3">
      <c r="A6717" t="s">
        <v>19</v>
      </c>
      <c r="B6717">
        <v>57</v>
      </c>
      <c r="C6717">
        <v>3551</v>
      </c>
    </row>
    <row r="6718" spans="1:3" x14ac:dyDescent="0.3">
      <c r="A6718" t="s">
        <v>20</v>
      </c>
      <c r="B6718">
        <v>19</v>
      </c>
      <c r="C6718">
        <v>3551</v>
      </c>
    </row>
    <row r="6719" spans="1:3" x14ac:dyDescent="0.3">
      <c r="A6719" t="s">
        <v>21</v>
      </c>
      <c r="B6719">
        <v>11</v>
      </c>
      <c r="C6719">
        <v>3551</v>
      </c>
    </row>
    <row r="6720" spans="1:3" x14ac:dyDescent="0.3">
      <c r="A6720" t="s">
        <v>22</v>
      </c>
      <c r="B6720">
        <v>48</v>
      </c>
      <c r="C6720">
        <v>3551</v>
      </c>
    </row>
    <row r="6721" spans="1:3" x14ac:dyDescent="0.3">
      <c r="A6721" t="s">
        <v>25</v>
      </c>
      <c r="B6721" t="s">
        <v>122</v>
      </c>
      <c r="C6721">
        <v>3551</v>
      </c>
    </row>
    <row r="6722" spans="1:3" x14ac:dyDescent="0.3">
      <c r="A6722" t="s">
        <v>7</v>
      </c>
      <c r="B6722" t="s">
        <v>50</v>
      </c>
      <c r="C6722">
        <v>9365</v>
      </c>
    </row>
    <row r="6723" spans="1:3" x14ac:dyDescent="0.3">
      <c r="A6723" t="s">
        <v>17</v>
      </c>
      <c r="B6723">
        <v>1048</v>
      </c>
      <c r="C6723">
        <v>9365</v>
      </c>
    </row>
    <row r="6724" spans="1:3" x14ac:dyDescent="0.3">
      <c r="A6724" t="s">
        <v>18</v>
      </c>
      <c r="B6724">
        <v>0</v>
      </c>
      <c r="C6724">
        <v>9365</v>
      </c>
    </row>
    <row r="6725" spans="1:3" x14ac:dyDescent="0.3">
      <c r="A6725" t="s">
        <v>19</v>
      </c>
      <c r="B6725">
        <v>217</v>
      </c>
      <c r="C6725">
        <v>9365</v>
      </c>
    </row>
    <row r="6726" spans="1:3" x14ac:dyDescent="0.3">
      <c r="A6726" t="s">
        <v>20</v>
      </c>
      <c r="B6726">
        <v>0</v>
      </c>
      <c r="C6726">
        <v>9365</v>
      </c>
    </row>
    <row r="6727" spans="1:3" x14ac:dyDescent="0.3">
      <c r="A6727" t="s">
        <v>21</v>
      </c>
      <c r="B6727">
        <v>0</v>
      </c>
      <c r="C6727">
        <v>9365</v>
      </c>
    </row>
    <row r="6728" spans="1:3" x14ac:dyDescent="0.3">
      <c r="A6728" t="s">
        <v>22</v>
      </c>
      <c r="B6728">
        <v>12</v>
      </c>
      <c r="C6728">
        <v>9365</v>
      </c>
    </row>
    <row r="6729" spans="1:3" x14ac:dyDescent="0.3">
      <c r="A6729" t="s">
        <v>25</v>
      </c>
      <c r="B6729" t="s">
        <v>123</v>
      </c>
      <c r="C6729">
        <v>9365</v>
      </c>
    </row>
    <row r="6730" spans="1:3" x14ac:dyDescent="0.3">
      <c r="A6730" t="s">
        <v>7</v>
      </c>
      <c r="B6730" t="s">
        <v>120</v>
      </c>
      <c r="C6730">
        <v>3075</v>
      </c>
    </row>
    <row r="6731" spans="1:3" x14ac:dyDescent="0.3">
      <c r="A6731" t="s">
        <v>17</v>
      </c>
      <c r="B6731">
        <v>130</v>
      </c>
      <c r="C6731">
        <v>3075</v>
      </c>
    </row>
    <row r="6732" spans="1:3" x14ac:dyDescent="0.3">
      <c r="A6732" t="s">
        <v>18</v>
      </c>
      <c r="B6732">
        <v>30</v>
      </c>
      <c r="C6732">
        <v>3075</v>
      </c>
    </row>
    <row r="6733" spans="1:3" x14ac:dyDescent="0.3">
      <c r="A6733" t="s">
        <v>19</v>
      </c>
      <c r="B6733">
        <v>168</v>
      </c>
      <c r="C6733">
        <v>3075</v>
      </c>
    </row>
    <row r="6734" spans="1:3" x14ac:dyDescent="0.3">
      <c r="A6734" t="s">
        <v>20</v>
      </c>
      <c r="B6734">
        <v>20</v>
      </c>
      <c r="C6734">
        <v>3075</v>
      </c>
    </row>
    <row r="6735" spans="1:3" x14ac:dyDescent="0.3">
      <c r="A6735" t="s">
        <v>21</v>
      </c>
      <c r="B6735">
        <v>34</v>
      </c>
      <c r="C6735">
        <v>3075</v>
      </c>
    </row>
    <row r="6736" spans="1:3" x14ac:dyDescent="0.3">
      <c r="A6736" t="s">
        <v>22</v>
      </c>
      <c r="B6736">
        <v>0</v>
      </c>
      <c r="C6736">
        <v>3075</v>
      </c>
    </row>
    <row r="6737" spans="1:3" x14ac:dyDescent="0.3">
      <c r="A6737" t="s">
        <v>25</v>
      </c>
      <c r="B6737" t="s">
        <v>121</v>
      </c>
      <c r="C6737">
        <v>3075</v>
      </c>
    </row>
    <row r="6738" spans="1:3" x14ac:dyDescent="0.3">
      <c r="A6738" t="s">
        <v>7</v>
      </c>
      <c r="B6738" t="s">
        <v>120</v>
      </c>
      <c r="C6738">
        <v>3807</v>
      </c>
    </row>
    <row r="6739" spans="1:3" x14ac:dyDescent="0.3">
      <c r="A6739" t="s">
        <v>17</v>
      </c>
      <c r="B6739">
        <v>473</v>
      </c>
      <c r="C6739">
        <v>3807</v>
      </c>
    </row>
    <row r="6740" spans="1:3" x14ac:dyDescent="0.3">
      <c r="A6740" t="s">
        <v>18</v>
      </c>
      <c r="B6740">
        <v>21</v>
      </c>
      <c r="C6740">
        <v>3807</v>
      </c>
    </row>
    <row r="6741" spans="1:3" x14ac:dyDescent="0.3">
      <c r="A6741" t="s">
        <v>19</v>
      </c>
      <c r="B6741">
        <v>176</v>
      </c>
      <c r="C6741">
        <v>3807</v>
      </c>
    </row>
    <row r="6742" spans="1:3" x14ac:dyDescent="0.3">
      <c r="A6742" t="s">
        <v>20</v>
      </c>
      <c r="B6742">
        <v>19</v>
      </c>
      <c r="C6742">
        <v>3807</v>
      </c>
    </row>
    <row r="6743" spans="1:3" x14ac:dyDescent="0.3">
      <c r="A6743" t="s">
        <v>21</v>
      </c>
      <c r="B6743">
        <v>21</v>
      </c>
      <c r="C6743">
        <v>3807</v>
      </c>
    </row>
    <row r="6744" spans="1:3" x14ac:dyDescent="0.3">
      <c r="A6744" t="s">
        <v>22</v>
      </c>
      <c r="B6744">
        <v>56</v>
      </c>
      <c r="C6744">
        <v>3807</v>
      </c>
    </row>
    <row r="6745" spans="1:3" x14ac:dyDescent="0.3">
      <c r="A6745" t="s">
        <v>25</v>
      </c>
      <c r="B6745" t="s">
        <v>123</v>
      </c>
      <c r="C6745">
        <v>3807</v>
      </c>
    </row>
    <row r="6746" spans="1:3" x14ac:dyDescent="0.3">
      <c r="A6746" t="s">
        <v>7</v>
      </c>
      <c r="B6746" t="s">
        <v>120</v>
      </c>
      <c r="C6746">
        <v>4220</v>
      </c>
    </row>
    <row r="6747" spans="1:3" x14ac:dyDescent="0.3">
      <c r="A6747" t="s">
        <v>17</v>
      </c>
      <c r="B6747">
        <v>73</v>
      </c>
      <c r="C6747">
        <v>4220</v>
      </c>
    </row>
    <row r="6748" spans="1:3" x14ac:dyDescent="0.3">
      <c r="A6748" t="s">
        <v>18</v>
      </c>
      <c r="B6748">
        <v>0</v>
      </c>
      <c r="C6748">
        <v>4220</v>
      </c>
    </row>
    <row r="6749" spans="1:3" x14ac:dyDescent="0.3">
      <c r="A6749" t="s">
        <v>19</v>
      </c>
      <c r="B6749">
        <v>13</v>
      </c>
      <c r="C6749">
        <v>4220</v>
      </c>
    </row>
    <row r="6750" spans="1:3" x14ac:dyDescent="0.3">
      <c r="A6750" t="s">
        <v>20</v>
      </c>
      <c r="B6750">
        <v>0</v>
      </c>
      <c r="C6750">
        <v>4220</v>
      </c>
    </row>
    <row r="6751" spans="1:3" x14ac:dyDescent="0.3">
      <c r="A6751" t="s">
        <v>21</v>
      </c>
      <c r="B6751">
        <v>1</v>
      </c>
      <c r="C6751">
        <v>4220</v>
      </c>
    </row>
    <row r="6752" spans="1:3" x14ac:dyDescent="0.3">
      <c r="A6752" t="s">
        <v>22</v>
      </c>
      <c r="B6752">
        <v>0</v>
      </c>
      <c r="C6752">
        <v>4220</v>
      </c>
    </row>
    <row r="6753" spans="1:3" x14ac:dyDescent="0.3">
      <c r="A6753" t="s">
        <v>25</v>
      </c>
      <c r="B6753" t="s">
        <v>122</v>
      </c>
      <c r="C6753">
        <v>4220</v>
      </c>
    </row>
    <row r="6754" spans="1:3" x14ac:dyDescent="0.3">
      <c r="A6754" t="s">
        <v>7</v>
      </c>
      <c r="B6754" t="s">
        <v>120</v>
      </c>
      <c r="C6754">
        <v>6658</v>
      </c>
    </row>
    <row r="6755" spans="1:3" x14ac:dyDescent="0.3">
      <c r="A6755" t="s">
        <v>17</v>
      </c>
      <c r="B6755">
        <v>771</v>
      </c>
      <c r="C6755">
        <v>6658</v>
      </c>
    </row>
    <row r="6756" spans="1:3" x14ac:dyDescent="0.3">
      <c r="A6756" t="s">
        <v>18</v>
      </c>
      <c r="B6756">
        <v>51</v>
      </c>
      <c r="C6756">
        <v>6658</v>
      </c>
    </row>
    <row r="6757" spans="1:3" x14ac:dyDescent="0.3">
      <c r="A6757" t="s">
        <v>19</v>
      </c>
      <c r="B6757">
        <v>154</v>
      </c>
      <c r="C6757">
        <v>6658</v>
      </c>
    </row>
    <row r="6758" spans="1:3" x14ac:dyDescent="0.3">
      <c r="A6758" t="s">
        <v>20</v>
      </c>
      <c r="B6758">
        <v>54</v>
      </c>
      <c r="C6758">
        <v>6658</v>
      </c>
    </row>
    <row r="6759" spans="1:3" x14ac:dyDescent="0.3">
      <c r="A6759" t="s">
        <v>21</v>
      </c>
      <c r="B6759">
        <v>10</v>
      </c>
      <c r="C6759">
        <v>6658</v>
      </c>
    </row>
    <row r="6760" spans="1:3" x14ac:dyDescent="0.3">
      <c r="A6760" t="s">
        <v>22</v>
      </c>
      <c r="B6760">
        <v>154</v>
      </c>
      <c r="C6760">
        <v>6658</v>
      </c>
    </row>
    <row r="6761" spans="1:3" x14ac:dyDescent="0.3">
      <c r="A6761" t="s">
        <v>25</v>
      </c>
      <c r="B6761" t="s">
        <v>123</v>
      </c>
      <c r="C6761">
        <v>6658</v>
      </c>
    </row>
    <row r="6762" spans="1:3" x14ac:dyDescent="0.3">
      <c r="A6762" t="s">
        <v>7</v>
      </c>
      <c r="B6762" t="s">
        <v>120</v>
      </c>
      <c r="C6762">
        <v>3427</v>
      </c>
    </row>
    <row r="6763" spans="1:3" x14ac:dyDescent="0.3">
      <c r="A6763" t="s">
        <v>17</v>
      </c>
      <c r="B6763">
        <v>629</v>
      </c>
      <c r="C6763">
        <v>3427</v>
      </c>
    </row>
    <row r="6764" spans="1:3" x14ac:dyDescent="0.3">
      <c r="A6764" t="s">
        <v>18</v>
      </c>
      <c r="B6764">
        <v>0</v>
      </c>
      <c r="C6764">
        <v>3427</v>
      </c>
    </row>
    <row r="6765" spans="1:3" x14ac:dyDescent="0.3">
      <c r="A6765" t="s">
        <v>19</v>
      </c>
      <c r="B6765">
        <v>70</v>
      </c>
      <c r="C6765">
        <v>3427</v>
      </c>
    </row>
    <row r="6766" spans="1:3" x14ac:dyDescent="0.3">
      <c r="A6766" t="s">
        <v>20</v>
      </c>
      <c r="B6766">
        <v>0</v>
      </c>
      <c r="C6766">
        <v>3427</v>
      </c>
    </row>
    <row r="6767" spans="1:3" x14ac:dyDescent="0.3">
      <c r="A6767" t="s">
        <v>21</v>
      </c>
      <c r="B6767">
        <v>0</v>
      </c>
      <c r="C6767">
        <v>3427</v>
      </c>
    </row>
    <row r="6768" spans="1:3" x14ac:dyDescent="0.3">
      <c r="A6768" t="s">
        <v>22</v>
      </c>
      <c r="B6768">
        <v>35</v>
      </c>
      <c r="C6768">
        <v>3427</v>
      </c>
    </row>
    <row r="6769" spans="1:3" x14ac:dyDescent="0.3">
      <c r="A6769" t="s">
        <v>25</v>
      </c>
      <c r="B6769" t="s">
        <v>123</v>
      </c>
      <c r="C6769">
        <v>3427</v>
      </c>
    </row>
    <row r="6770" spans="1:3" x14ac:dyDescent="0.3">
      <c r="A6770" t="s">
        <v>7</v>
      </c>
      <c r="B6770" t="s">
        <v>120</v>
      </c>
      <c r="C6770">
        <v>9949</v>
      </c>
    </row>
    <row r="6771" spans="1:3" x14ac:dyDescent="0.3">
      <c r="A6771" t="s">
        <v>17</v>
      </c>
      <c r="B6771">
        <v>598</v>
      </c>
      <c r="C6771">
        <v>9949</v>
      </c>
    </row>
    <row r="6772" spans="1:3" x14ac:dyDescent="0.3">
      <c r="A6772" t="s">
        <v>18</v>
      </c>
      <c r="B6772">
        <v>16</v>
      </c>
      <c r="C6772">
        <v>9949</v>
      </c>
    </row>
    <row r="6773" spans="1:3" x14ac:dyDescent="0.3">
      <c r="A6773" t="s">
        <v>19</v>
      </c>
      <c r="B6773">
        <v>141</v>
      </c>
      <c r="C6773">
        <v>9949</v>
      </c>
    </row>
    <row r="6774" spans="1:3" x14ac:dyDescent="0.3">
      <c r="A6774" t="s">
        <v>20</v>
      </c>
      <c r="B6774">
        <v>32</v>
      </c>
      <c r="C6774">
        <v>9949</v>
      </c>
    </row>
    <row r="6775" spans="1:3" x14ac:dyDescent="0.3">
      <c r="A6775" t="s">
        <v>21</v>
      </c>
      <c r="B6775">
        <v>41</v>
      </c>
      <c r="C6775">
        <v>9949</v>
      </c>
    </row>
    <row r="6776" spans="1:3" x14ac:dyDescent="0.3">
      <c r="A6776" t="s">
        <v>22</v>
      </c>
      <c r="B6776">
        <v>49</v>
      </c>
      <c r="C6776">
        <v>9949</v>
      </c>
    </row>
    <row r="6777" spans="1:3" x14ac:dyDescent="0.3">
      <c r="A6777" t="s">
        <v>25</v>
      </c>
      <c r="B6777" t="s">
        <v>121</v>
      </c>
      <c r="C6777">
        <v>9949</v>
      </c>
    </row>
    <row r="6778" spans="1:3" x14ac:dyDescent="0.3">
      <c r="A6778" t="s">
        <v>7</v>
      </c>
      <c r="B6778" t="s">
        <v>120</v>
      </c>
      <c r="C6778">
        <v>5748</v>
      </c>
    </row>
    <row r="6779" spans="1:3" x14ac:dyDescent="0.3">
      <c r="A6779" t="s">
        <v>17</v>
      </c>
      <c r="B6779">
        <v>115</v>
      </c>
      <c r="C6779">
        <v>5748</v>
      </c>
    </row>
    <row r="6780" spans="1:3" x14ac:dyDescent="0.3">
      <c r="A6780" t="s">
        <v>18</v>
      </c>
      <c r="B6780">
        <v>27</v>
      </c>
      <c r="C6780">
        <v>5748</v>
      </c>
    </row>
    <row r="6781" spans="1:3" x14ac:dyDescent="0.3">
      <c r="A6781" t="s">
        <v>19</v>
      </c>
      <c r="B6781">
        <v>44</v>
      </c>
      <c r="C6781">
        <v>5748</v>
      </c>
    </row>
    <row r="6782" spans="1:3" x14ac:dyDescent="0.3">
      <c r="A6782" t="s">
        <v>20</v>
      </c>
      <c r="B6782">
        <v>4</v>
      </c>
      <c r="C6782">
        <v>5748</v>
      </c>
    </row>
    <row r="6783" spans="1:3" x14ac:dyDescent="0.3">
      <c r="A6783" t="s">
        <v>21</v>
      </c>
      <c r="B6783">
        <v>146</v>
      </c>
      <c r="C6783">
        <v>5748</v>
      </c>
    </row>
    <row r="6784" spans="1:3" x14ac:dyDescent="0.3">
      <c r="A6784" t="s">
        <v>22</v>
      </c>
      <c r="B6784">
        <v>139</v>
      </c>
      <c r="C6784">
        <v>5748</v>
      </c>
    </row>
    <row r="6785" spans="1:3" x14ac:dyDescent="0.3">
      <c r="A6785" t="s">
        <v>25</v>
      </c>
      <c r="B6785" t="s">
        <v>121</v>
      </c>
      <c r="C6785">
        <v>5748</v>
      </c>
    </row>
    <row r="6786" spans="1:3" x14ac:dyDescent="0.3">
      <c r="A6786" t="s">
        <v>7</v>
      </c>
      <c r="B6786" t="s">
        <v>50</v>
      </c>
      <c r="C6786">
        <v>10157</v>
      </c>
    </row>
    <row r="6787" spans="1:3" x14ac:dyDescent="0.3">
      <c r="A6787" t="s">
        <v>17</v>
      </c>
      <c r="B6787">
        <v>89</v>
      </c>
      <c r="C6787">
        <v>10157</v>
      </c>
    </row>
    <row r="6788" spans="1:3" x14ac:dyDescent="0.3">
      <c r="A6788" t="s">
        <v>18</v>
      </c>
      <c r="B6788">
        <v>15</v>
      </c>
      <c r="C6788">
        <v>10157</v>
      </c>
    </row>
    <row r="6789" spans="1:3" x14ac:dyDescent="0.3">
      <c r="A6789" t="s">
        <v>19</v>
      </c>
      <c r="B6789">
        <v>89</v>
      </c>
      <c r="C6789">
        <v>10157</v>
      </c>
    </row>
    <row r="6790" spans="1:3" x14ac:dyDescent="0.3">
      <c r="A6790" t="s">
        <v>20</v>
      </c>
      <c r="B6790">
        <v>34</v>
      </c>
      <c r="C6790">
        <v>10157</v>
      </c>
    </row>
    <row r="6791" spans="1:3" x14ac:dyDescent="0.3">
      <c r="A6791" t="s">
        <v>21</v>
      </c>
      <c r="B6791">
        <v>42</v>
      </c>
      <c r="C6791">
        <v>10157</v>
      </c>
    </row>
    <row r="6792" spans="1:3" x14ac:dyDescent="0.3">
      <c r="A6792" t="s">
        <v>22</v>
      </c>
      <c r="B6792">
        <v>5</v>
      </c>
      <c r="C6792">
        <v>10157</v>
      </c>
    </row>
    <row r="6793" spans="1:3" x14ac:dyDescent="0.3">
      <c r="A6793" t="s">
        <v>25</v>
      </c>
      <c r="B6793" t="s">
        <v>121</v>
      </c>
      <c r="C6793">
        <v>10157</v>
      </c>
    </row>
    <row r="6794" spans="1:3" x14ac:dyDescent="0.3">
      <c r="A6794" t="s">
        <v>7</v>
      </c>
      <c r="B6794" t="s">
        <v>120</v>
      </c>
      <c r="C6794">
        <v>2350</v>
      </c>
    </row>
    <row r="6795" spans="1:3" x14ac:dyDescent="0.3">
      <c r="A6795" t="s">
        <v>17</v>
      </c>
      <c r="B6795">
        <v>623</v>
      </c>
      <c r="C6795">
        <v>2350</v>
      </c>
    </row>
    <row r="6796" spans="1:3" x14ac:dyDescent="0.3">
      <c r="A6796" t="s">
        <v>18</v>
      </c>
      <c r="B6796">
        <v>53</v>
      </c>
      <c r="C6796">
        <v>2350</v>
      </c>
    </row>
    <row r="6797" spans="1:3" x14ac:dyDescent="0.3">
      <c r="A6797" t="s">
        <v>19</v>
      </c>
      <c r="B6797">
        <v>178</v>
      </c>
      <c r="C6797">
        <v>2350</v>
      </c>
    </row>
    <row r="6798" spans="1:3" x14ac:dyDescent="0.3">
      <c r="A6798" t="s">
        <v>20</v>
      </c>
      <c r="B6798">
        <v>23</v>
      </c>
      <c r="C6798">
        <v>2350</v>
      </c>
    </row>
    <row r="6799" spans="1:3" x14ac:dyDescent="0.3">
      <c r="A6799" t="s">
        <v>21</v>
      </c>
      <c r="B6799">
        <v>17</v>
      </c>
      <c r="C6799">
        <v>2350</v>
      </c>
    </row>
    <row r="6800" spans="1:3" x14ac:dyDescent="0.3">
      <c r="A6800" t="s">
        <v>22</v>
      </c>
      <c r="B6800">
        <v>133</v>
      </c>
      <c r="C6800">
        <v>2350</v>
      </c>
    </row>
    <row r="6801" spans="1:3" x14ac:dyDescent="0.3">
      <c r="A6801" t="s">
        <v>25</v>
      </c>
      <c r="B6801" t="s">
        <v>121</v>
      </c>
      <c r="C6801">
        <v>2350</v>
      </c>
    </row>
    <row r="6802" spans="1:3" x14ac:dyDescent="0.3">
      <c r="A6802" t="s">
        <v>7</v>
      </c>
      <c r="B6802" t="s">
        <v>50</v>
      </c>
      <c r="C6802">
        <v>10507</v>
      </c>
    </row>
    <row r="6803" spans="1:3" x14ac:dyDescent="0.3">
      <c r="A6803" t="s">
        <v>17</v>
      </c>
      <c r="B6803">
        <v>691</v>
      </c>
      <c r="C6803">
        <v>10507</v>
      </c>
    </row>
    <row r="6804" spans="1:3" x14ac:dyDescent="0.3">
      <c r="A6804" t="s">
        <v>18</v>
      </c>
      <c r="B6804">
        <v>7</v>
      </c>
      <c r="C6804">
        <v>10507</v>
      </c>
    </row>
    <row r="6805" spans="1:3" x14ac:dyDescent="0.3">
      <c r="A6805" t="s">
        <v>19</v>
      </c>
      <c r="B6805">
        <v>69</v>
      </c>
      <c r="C6805">
        <v>10507</v>
      </c>
    </row>
    <row r="6806" spans="1:3" x14ac:dyDescent="0.3">
      <c r="A6806" t="s">
        <v>20</v>
      </c>
      <c r="B6806">
        <v>0</v>
      </c>
      <c r="C6806">
        <v>10507</v>
      </c>
    </row>
    <row r="6807" spans="1:3" x14ac:dyDescent="0.3">
      <c r="A6807" t="s">
        <v>21</v>
      </c>
      <c r="B6807">
        <v>7</v>
      </c>
      <c r="C6807">
        <v>10507</v>
      </c>
    </row>
    <row r="6808" spans="1:3" x14ac:dyDescent="0.3">
      <c r="A6808" t="s">
        <v>22</v>
      </c>
      <c r="B6808">
        <v>23</v>
      </c>
      <c r="C6808">
        <v>10507</v>
      </c>
    </row>
    <row r="6809" spans="1:3" x14ac:dyDescent="0.3">
      <c r="A6809" t="s">
        <v>25</v>
      </c>
      <c r="B6809" t="s">
        <v>122</v>
      </c>
      <c r="C6809">
        <v>10507</v>
      </c>
    </row>
    <row r="6810" spans="1:3" x14ac:dyDescent="0.3">
      <c r="A6810" t="s">
        <v>7</v>
      </c>
      <c r="B6810" t="s">
        <v>120</v>
      </c>
      <c r="C6810">
        <v>6218</v>
      </c>
    </row>
    <row r="6811" spans="1:3" x14ac:dyDescent="0.3">
      <c r="A6811" t="s">
        <v>17</v>
      </c>
      <c r="B6811">
        <v>457</v>
      </c>
      <c r="C6811">
        <v>6218</v>
      </c>
    </row>
    <row r="6812" spans="1:3" x14ac:dyDescent="0.3">
      <c r="A6812" t="s">
        <v>18</v>
      </c>
      <c r="B6812">
        <v>4</v>
      </c>
      <c r="C6812">
        <v>6218</v>
      </c>
    </row>
    <row r="6813" spans="1:3" x14ac:dyDescent="0.3">
      <c r="A6813" t="s">
        <v>19</v>
      </c>
      <c r="B6813">
        <v>29</v>
      </c>
      <c r="C6813">
        <v>6218</v>
      </c>
    </row>
    <row r="6814" spans="1:3" x14ac:dyDescent="0.3">
      <c r="A6814" t="s">
        <v>20</v>
      </c>
      <c r="B6814">
        <v>0</v>
      </c>
      <c r="C6814">
        <v>6218</v>
      </c>
    </row>
    <row r="6815" spans="1:3" x14ac:dyDescent="0.3">
      <c r="A6815" t="s">
        <v>21</v>
      </c>
      <c r="B6815">
        <v>0</v>
      </c>
      <c r="C6815">
        <v>6218</v>
      </c>
    </row>
    <row r="6816" spans="1:3" x14ac:dyDescent="0.3">
      <c r="A6816" t="s">
        <v>22</v>
      </c>
      <c r="B6816">
        <v>9</v>
      </c>
      <c r="C6816">
        <v>6218</v>
      </c>
    </row>
    <row r="6817" spans="1:3" x14ac:dyDescent="0.3">
      <c r="A6817" t="s">
        <v>25</v>
      </c>
      <c r="B6817" t="s">
        <v>123</v>
      </c>
      <c r="C6817">
        <v>6218</v>
      </c>
    </row>
    <row r="6818" spans="1:3" x14ac:dyDescent="0.3">
      <c r="A6818" t="s">
        <v>7</v>
      </c>
      <c r="B6818" t="s">
        <v>120</v>
      </c>
      <c r="C6818">
        <v>6616</v>
      </c>
    </row>
    <row r="6819" spans="1:3" x14ac:dyDescent="0.3">
      <c r="A6819" t="s">
        <v>17</v>
      </c>
      <c r="B6819">
        <v>178</v>
      </c>
      <c r="C6819">
        <v>6616</v>
      </c>
    </row>
    <row r="6820" spans="1:3" x14ac:dyDescent="0.3">
      <c r="A6820" t="s">
        <v>18</v>
      </c>
      <c r="B6820">
        <v>3</v>
      </c>
      <c r="C6820">
        <v>6616</v>
      </c>
    </row>
    <row r="6821" spans="1:3" x14ac:dyDescent="0.3">
      <c r="A6821" t="s">
        <v>19</v>
      </c>
      <c r="B6821">
        <v>85</v>
      </c>
      <c r="C6821">
        <v>6616</v>
      </c>
    </row>
    <row r="6822" spans="1:3" x14ac:dyDescent="0.3">
      <c r="A6822" t="s">
        <v>20</v>
      </c>
      <c r="B6822">
        <v>71</v>
      </c>
      <c r="C6822">
        <v>6616</v>
      </c>
    </row>
    <row r="6823" spans="1:3" x14ac:dyDescent="0.3">
      <c r="A6823" t="s">
        <v>21</v>
      </c>
      <c r="B6823">
        <v>66</v>
      </c>
      <c r="C6823">
        <v>6616</v>
      </c>
    </row>
    <row r="6824" spans="1:3" x14ac:dyDescent="0.3">
      <c r="A6824" t="s">
        <v>22</v>
      </c>
      <c r="B6824">
        <v>58</v>
      </c>
      <c r="C6824">
        <v>6616</v>
      </c>
    </row>
    <row r="6825" spans="1:3" x14ac:dyDescent="0.3">
      <c r="A6825" t="s">
        <v>25</v>
      </c>
      <c r="B6825" t="s">
        <v>121</v>
      </c>
      <c r="C6825">
        <v>6616</v>
      </c>
    </row>
    <row r="6826" spans="1:3" x14ac:dyDescent="0.3">
      <c r="A6826" t="s">
        <v>7</v>
      </c>
      <c r="B6826" t="s">
        <v>120</v>
      </c>
      <c r="C6826">
        <v>10061</v>
      </c>
    </row>
    <row r="6827" spans="1:3" x14ac:dyDescent="0.3">
      <c r="A6827" t="s">
        <v>17</v>
      </c>
      <c r="B6827">
        <v>724</v>
      </c>
      <c r="C6827">
        <v>10061</v>
      </c>
    </row>
    <row r="6828" spans="1:3" x14ac:dyDescent="0.3">
      <c r="A6828" t="s">
        <v>18</v>
      </c>
      <c r="B6828">
        <v>17</v>
      </c>
      <c r="C6828">
        <v>10061</v>
      </c>
    </row>
    <row r="6829" spans="1:3" x14ac:dyDescent="0.3">
      <c r="A6829" t="s">
        <v>19</v>
      </c>
      <c r="B6829">
        <v>143</v>
      </c>
      <c r="C6829">
        <v>10061</v>
      </c>
    </row>
    <row r="6830" spans="1:3" x14ac:dyDescent="0.3">
      <c r="A6830" t="s">
        <v>20</v>
      </c>
      <c r="B6830">
        <v>0</v>
      </c>
      <c r="C6830">
        <v>10061</v>
      </c>
    </row>
    <row r="6831" spans="1:3" x14ac:dyDescent="0.3">
      <c r="A6831" t="s">
        <v>21</v>
      </c>
      <c r="B6831">
        <v>8</v>
      </c>
      <c r="C6831">
        <v>10061</v>
      </c>
    </row>
    <row r="6832" spans="1:3" x14ac:dyDescent="0.3">
      <c r="A6832" t="s">
        <v>22</v>
      </c>
      <c r="B6832">
        <v>196</v>
      </c>
      <c r="C6832">
        <v>10061</v>
      </c>
    </row>
    <row r="6833" spans="1:3" x14ac:dyDescent="0.3">
      <c r="A6833" t="s">
        <v>25</v>
      </c>
      <c r="B6833" t="s">
        <v>123</v>
      </c>
      <c r="C6833">
        <v>10061</v>
      </c>
    </row>
    <row r="6834" spans="1:3" x14ac:dyDescent="0.3">
      <c r="A6834" t="s">
        <v>7</v>
      </c>
      <c r="B6834" t="s">
        <v>50</v>
      </c>
      <c r="C6834">
        <v>3136</v>
      </c>
    </row>
    <row r="6835" spans="1:3" x14ac:dyDescent="0.3">
      <c r="A6835" t="s">
        <v>17</v>
      </c>
      <c r="B6835">
        <v>317</v>
      </c>
      <c r="C6835">
        <v>3136</v>
      </c>
    </row>
    <row r="6836" spans="1:3" x14ac:dyDescent="0.3">
      <c r="A6836" t="s">
        <v>18</v>
      </c>
      <c r="B6836">
        <v>25</v>
      </c>
      <c r="C6836">
        <v>3136</v>
      </c>
    </row>
    <row r="6837" spans="1:3" x14ac:dyDescent="0.3">
      <c r="A6837" t="s">
        <v>19</v>
      </c>
      <c r="B6837">
        <v>265</v>
      </c>
      <c r="C6837">
        <v>3136</v>
      </c>
    </row>
    <row r="6838" spans="1:3" x14ac:dyDescent="0.3">
      <c r="A6838" t="s">
        <v>20</v>
      </c>
      <c r="B6838">
        <v>25</v>
      </c>
      <c r="C6838">
        <v>3136</v>
      </c>
    </row>
    <row r="6839" spans="1:3" x14ac:dyDescent="0.3">
      <c r="A6839" t="s">
        <v>21</v>
      </c>
      <c r="B6839">
        <v>19</v>
      </c>
      <c r="C6839">
        <v>3136</v>
      </c>
    </row>
    <row r="6840" spans="1:3" x14ac:dyDescent="0.3">
      <c r="A6840" t="s">
        <v>22</v>
      </c>
      <c r="B6840">
        <v>12</v>
      </c>
      <c r="C6840">
        <v>3136</v>
      </c>
    </row>
    <row r="6841" spans="1:3" x14ac:dyDescent="0.3">
      <c r="A6841" t="s">
        <v>25</v>
      </c>
      <c r="B6841" t="s">
        <v>121</v>
      </c>
      <c r="C6841">
        <v>3136</v>
      </c>
    </row>
    <row r="6842" spans="1:3" x14ac:dyDescent="0.3">
      <c r="A6842" t="s">
        <v>7</v>
      </c>
      <c r="B6842" t="s">
        <v>120</v>
      </c>
      <c r="C6842">
        <v>10634</v>
      </c>
    </row>
    <row r="6843" spans="1:3" x14ac:dyDescent="0.3">
      <c r="A6843" t="s">
        <v>17</v>
      </c>
      <c r="B6843">
        <v>90</v>
      </c>
      <c r="C6843">
        <v>10634</v>
      </c>
    </row>
    <row r="6844" spans="1:3" x14ac:dyDescent="0.3">
      <c r="A6844" t="s">
        <v>18</v>
      </c>
      <c r="B6844">
        <v>67</v>
      </c>
      <c r="C6844">
        <v>10634</v>
      </c>
    </row>
    <row r="6845" spans="1:3" x14ac:dyDescent="0.3">
      <c r="A6845" t="s">
        <v>19</v>
      </c>
      <c r="B6845">
        <v>165</v>
      </c>
      <c r="C6845">
        <v>10634</v>
      </c>
    </row>
    <row r="6846" spans="1:3" x14ac:dyDescent="0.3">
      <c r="A6846" t="s">
        <v>20</v>
      </c>
      <c r="B6846">
        <v>30</v>
      </c>
      <c r="C6846">
        <v>10634</v>
      </c>
    </row>
    <row r="6847" spans="1:3" x14ac:dyDescent="0.3">
      <c r="A6847" t="s">
        <v>21</v>
      </c>
      <c r="B6847">
        <v>43</v>
      </c>
      <c r="C6847">
        <v>10634</v>
      </c>
    </row>
    <row r="6848" spans="1:3" x14ac:dyDescent="0.3">
      <c r="A6848" t="s">
        <v>22</v>
      </c>
      <c r="B6848">
        <v>11</v>
      </c>
      <c r="C6848">
        <v>10634</v>
      </c>
    </row>
    <row r="6849" spans="1:3" x14ac:dyDescent="0.3">
      <c r="A6849" t="s">
        <v>25</v>
      </c>
      <c r="B6849" t="s">
        <v>121</v>
      </c>
      <c r="C6849">
        <v>10634</v>
      </c>
    </row>
    <row r="6850" spans="1:3" x14ac:dyDescent="0.3">
      <c r="A6850" t="s">
        <v>7</v>
      </c>
      <c r="B6850" t="s">
        <v>120</v>
      </c>
      <c r="C6850">
        <v>6289</v>
      </c>
    </row>
    <row r="6851" spans="1:3" x14ac:dyDescent="0.3">
      <c r="A6851" t="s">
        <v>17</v>
      </c>
      <c r="B6851">
        <v>135</v>
      </c>
      <c r="C6851">
        <v>6289</v>
      </c>
    </row>
    <row r="6852" spans="1:3" x14ac:dyDescent="0.3">
      <c r="A6852" t="s">
        <v>18</v>
      </c>
      <c r="B6852">
        <v>0</v>
      </c>
      <c r="C6852">
        <v>6289</v>
      </c>
    </row>
    <row r="6853" spans="1:3" x14ac:dyDescent="0.3">
      <c r="A6853" t="s">
        <v>19</v>
      </c>
      <c r="B6853">
        <v>10</v>
      </c>
      <c r="C6853">
        <v>6289</v>
      </c>
    </row>
    <row r="6854" spans="1:3" x14ac:dyDescent="0.3">
      <c r="A6854" t="s">
        <v>20</v>
      </c>
      <c r="B6854">
        <v>0</v>
      </c>
      <c r="C6854">
        <v>6289</v>
      </c>
    </row>
    <row r="6855" spans="1:3" x14ac:dyDescent="0.3">
      <c r="A6855" t="s">
        <v>21</v>
      </c>
      <c r="B6855">
        <v>4</v>
      </c>
      <c r="C6855">
        <v>6289</v>
      </c>
    </row>
    <row r="6856" spans="1:3" x14ac:dyDescent="0.3">
      <c r="A6856" t="s">
        <v>22</v>
      </c>
      <c r="B6856">
        <v>36</v>
      </c>
      <c r="C6856">
        <v>6289</v>
      </c>
    </row>
    <row r="6857" spans="1:3" x14ac:dyDescent="0.3">
      <c r="A6857" t="s">
        <v>25</v>
      </c>
      <c r="B6857" t="s">
        <v>121</v>
      </c>
      <c r="C6857">
        <v>6289</v>
      </c>
    </row>
    <row r="6858" spans="1:3" x14ac:dyDescent="0.3">
      <c r="A6858" t="s">
        <v>7</v>
      </c>
      <c r="B6858" t="s">
        <v>120</v>
      </c>
      <c r="C6858">
        <v>3830</v>
      </c>
    </row>
    <row r="6859" spans="1:3" x14ac:dyDescent="0.3">
      <c r="A6859" t="s">
        <v>17</v>
      </c>
      <c r="B6859">
        <v>295</v>
      </c>
      <c r="C6859">
        <v>3830</v>
      </c>
    </row>
    <row r="6860" spans="1:3" x14ac:dyDescent="0.3">
      <c r="A6860" t="s">
        <v>18</v>
      </c>
      <c r="B6860">
        <v>21</v>
      </c>
      <c r="C6860">
        <v>3830</v>
      </c>
    </row>
    <row r="6861" spans="1:3" x14ac:dyDescent="0.3">
      <c r="A6861" t="s">
        <v>19</v>
      </c>
      <c r="B6861">
        <v>78</v>
      </c>
      <c r="C6861">
        <v>3830</v>
      </c>
    </row>
    <row r="6862" spans="1:3" x14ac:dyDescent="0.3">
      <c r="A6862" t="s">
        <v>20</v>
      </c>
      <c r="B6862">
        <v>39</v>
      </c>
      <c r="C6862">
        <v>3830</v>
      </c>
    </row>
    <row r="6863" spans="1:3" x14ac:dyDescent="0.3">
      <c r="A6863" t="s">
        <v>21</v>
      </c>
      <c r="B6863">
        <v>13</v>
      </c>
      <c r="C6863">
        <v>3830</v>
      </c>
    </row>
    <row r="6864" spans="1:3" x14ac:dyDescent="0.3">
      <c r="A6864" t="s">
        <v>22</v>
      </c>
      <c r="B6864">
        <v>13</v>
      </c>
      <c r="C6864">
        <v>3830</v>
      </c>
    </row>
    <row r="6865" spans="1:3" x14ac:dyDescent="0.3">
      <c r="A6865" t="s">
        <v>25</v>
      </c>
      <c r="B6865" t="s">
        <v>121</v>
      </c>
      <c r="C6865">
        <v>3830</v>
      </c>
    </row>
    <row r="6866" spans="1:3" x14ac:dyDescent="0.3">
      <c r="A6866" t="s">
        <v>7</v>
      </c>
      <c r="B6866" t="s">
        <v>50</v>
      </c>
      <c r="C6866">
        <v>8180</v>
      </c>
    </row>
    <row r="6867" spans="1:3" x14ac:dyDescent="0.3">
      <c r="A6867" t="s">
        <v>17</v>
      </c>
      <c r="B6867">
        <v>233</v>
      </c>
      <c r="C6867">
        <v>8180</v>
      </c>
    </row>
    <row r="6868" spans="1:3" x14ac:dyDescent="0.3">
      <c r="A6868" t="s">
        <v>18</v>
      </c>
      <c r="B6868">
        <v>2</v>
      </c>
      <c r="C6868">
        <v>8180</v>
      </c>
    </row>
    <row r="6869" spans="1:3" x14ac:dyDescent="0.3">
      <c r="A6869" t="s">
        <v>19</v>
      </c>
      <c r="B6869">
        <v>53</v>
      </c>
      <c r="C6869">
        <v>8180</v>
      </c>
    </row>
    <row r="6870" spans="1:3" x14ac:dyDescent="0.3">
      <c r="A6870" t="s">
        <v>20</v>
      </c>
      <c r="B6870">
        <v>3</v>
      </c>
      <c r="C6870">
        <v>8180</v>
      </c>
    </row>
    <row r="6871" spans="1:3" x14ac:dyDescent="0.3">
      <c r="A6871" t="s">
        <v>21</v>
      </c>
      <c r="B6871">
        <v>5</v>
      </c>
      <c r="C6871">
        <v>8180</v>
      </c>
    </row>
    <row r="6872" spans="1:3" x14ac:dyDescent="0.3">
      <c r="A6872" t="s">
        <v>22</v>
      </c>
      <c r="B6872">
        <v>14</v>
      </c>
      <c r="C6872">
        <v>8180</v>
      </c>
    </row>
    <row r="6873" spans="1:3" x14ac:dyDescent="0.3">
      <c r="A6873" t="s">
        <v>25</v>
      </c>
      <c r="B6873" t="s">
        <v>121</v>
      </c>
      <c r="C6873">
        <v>8180</v>
      </c>
    </row>
    <row r="6874" spans="1:3" x14ac:dyDescent="0.3">
      <c r="A6874" t="s">
        <v>7</v>
      </c>
      <c r="B6874" t="s">
        <v>120</v>
      </c>
      <c r="C6874">
        <v>9153</v>
      </c>
    </row>
    <row r="6875" spans="1:3" x14ac:dyDescent="0.3">
      <c r="A6875" t="s">
        <v>17</v>
      </c>
      <c r="B6875">
        <v>418</v>
      </c>
      <c r="C6875">
        <v>9153</v>
      </c>
    </row>
    <row r="6876" spans="1:3" x14ac:dyDescent="0.3">
      <c r="A6876" t="s">
        <v>18</v>
      </c>
      <c r="B6876">
        <v>61</v>
      </c>
      <c r="C6876">
        <v>9153</v>
      </c>
    </row>
    <row r="6877" spans="1:3" x14ac:dyDescent="0.3">
      <c r="A6877" t="s">
        <v>19</v>
      </c>
      <c r="B6877">
        <v>428</v>
      </c>
      <c r="C6877">
        <v>9153</v>
      </c>
    </row>
    <row r="6878" spans="1:3" x14ac:dyDescent="0.3">
      <c r="A6878" t="s">
        <v>20</v>
      </c>
      <c r="B6878">
        <v>80</v>
      </c>
      <c r="C6878">
        <v>9153</v>
      </c>
    </row>
    <row r="6879" spans="1:3" x14ac:dyDescent="0.3">
      <c r="A6879" t="s">
        <v>21</v>
      </c>
      <c r="B6879">
        <v>51</v>
      </c>
      <c r="C6879">
        <v>9153</v>
      </c>
    </row>
    <row r="6880" spans="1:3" x14ac:dyDescent="0.3">
      <c r="A6880" t="s">
        <v>22</v>
      </c>
      <c r="B6880">
        <v>10</v>
      </c>
      <c r="C6880">
        <v>9153</v>
      </c>
    </row>
    <row r="6881" spans="1:3" x14ac:dyDescent="0.3">
      <c r="A6881" t="s">
        <v>25</v>
      </c>
      <c r="B6881" t="s">
        <v>123</v>
      </c>
      <c r="C6881">
        <v>9153</v>
      </c>
    </row>
    <row r="6882" spans="1:3" x14ac:dyDescent="0.3">
      <c r="A6882" t="s">
        <v>7</v>
      </c>
      <c r="B6882" t="s">
        <v>120</v>
      </c>
      <c r="C6882">
        <v>6245</v>
      </c>
    </row>
    <row r="6883" spans="1:3" x14ac:dyDescent="0.3">
      <c r="A6883" t="s">
        <v>17</v>
      </c>
      <c r="B6883">
        <v>378</v>
      </c>
      <c r="C6883">
        <v>6245</v>
      </c>
    </row>
    <row r="6884" spans="1:3" x14ac:dyDescent="0.3">
      <c r="A6884" t="s">
        <v>18</v>
      </c>
      <c r="B6884">
        <v>14</v>
      </c>
      <c r="C6884">
        <v>6245</v>
      </c>
    </row>
    <row r="6885" spans="1:3" x14ac:dyDescent="0.3">
      <c r="A6885" t="s">
        <v>19</v>
      </c>
      <c r="B6885">
        <v>68</v>
      </c>
      <c r="C6885">
        <v>6245</v>
      </c>
    </row>
    <row r="6886" spans="1:3" x14ac:dyDescent="0.3">
      <c r="A6886" t="s">
        <v>20</v>
      </c>
      <c r="B6886">
        <v>19</v>
      </c>
      <c r="C6886">
        <v>6245</v>
      </c>
    </row>
    <row r="6887" spans="1:3" x14ac:dyDescent="0.3">
      <c r="A6887" t="s">
        <v>21</v>
      </c>
      <c r="B6887">
        <v>14</v>
      </c>
      <c r="C6887">
        <v>6245</v>
      </c>
    </row>
    <row r="6888" spans="1:3" x14ac:dyDescent="0.3">
      <c r="A6888" t="s">
        <v>22</v>
      </c>
      <c r="B6888">
        <v>14</v>
      </c>
      <c r="C6888">
        <v>6245</v>
      </c>
    </row>
    <row r="6889" spans="1:3" x14ac:dyDescent="0.3">
      <c r="A6889" t="s">
        <v>25</v>
      </c>
      <c r="B6889" t="s">
        <v>121</v>
      </c>
      <c r="C6889">
        <v>6245</v>
      </c>
    </row>
    <row r="6890" spans="1:3" x14ac:dyDescent="0.3">
      <c r="A6890" t="s">
        <v>7</v>
      </c>
      <c r="B6890" t="s">
        <v>120</v>
      </c>
      <c r="C6890">
        <v>8780</v>
      </c>
    </row>
    <row r="6891" spans="1:3" x14ac:dyDescent="0.3">
      <c r="A6891" t="s">
        <v>17</v>
      </c>
      <c r="B6891">
        <v>378</v>
      </c>
      <c r="C6891">
        <v>8780</v>
      </c>
    </row>
    <row r="6892" spans="1:3" x14ac:dyDescent="0.3">
      <c r="A6892" t="s">
        <v>18</v>
      </c>
      <c r="B6892">
        <v>14</v>
      </c>
      <c r="C6892">
        <v>8780</v>
      </c>
    </row>
    <row r="6893" spans="1:3" x14ac:dyDescent="0.3">
      <c r="A6893" t="s">
        <v>19</v>
      </c>
      <c r="B6893">
        <v>68</v>
      </c>
      <c r="C6893">
        <v>8780</v>
      </c>
    </row>
    <row r="6894" spans="1:3" x14ac:dyDescent="0.3">
      <c r="A6894" t="s">
        <v>20</v>
      </c>
      <c r="B6894">
        <v>19</v>
      </c>
      <c r="C6894">
        <v>8780</v>
      </c>
    </row>
    <row r="6895" spans="1:3" x14ac:dyDescent="0.3">
      <c r="A6895" t="s">
        <v>21</v>
      </c>
      <c r="B6895">
        <v>14</v>
      </c>
      <c r="C6895">
        <v>8780</v>
      </c>
    </row>
    <row r="6896" spans="1:3" x14ac:dyDescent="0.3">
      <c r="A6896" t="s">
        <v>22</v>
      </c>
      <c r="B6896">
        <v>14</v>
      </c>
      <c r="C6896">
        <v>8780</v>
      </c>
    </row>
    <row r="6897" spans="1:3" x14ac:dyDescent="0.3">
      <c r="A6897" t="s">
        <v>25</v>
      </c>
      <c r="B6897" t="s">
        <v>121</v>
      </c>
      <c r="C6897">
        <v>8780</v>
      </c>
    </row>
    <row r="6898" spans="1:3" x14ac:dyDescent="0.3">
      <c r="A6898" t="s">
        <v>7</v>
      </c>
      <c r="B6898" t="s">
        <v>50</v>
      </c>
      <c r="C6898">
        <v>10379</v>
      </c>
    </row>
    <row r="6899" spans="1:3" x14ac:dyDescent="0.3">
      <c r="A6899" t="s">
        <v>17</v>
      </c>
      <c r="B6899">
        <v>327</v>
      </c>
      <c r="C6899">
        <v>10379</v>
      </c>
    </row>
    <row r="6900" spans="1:3" x14ac:dyDescent="0.3">
      <c r="A6900" t="s">
        <v>18</v>
      </c>
      <c r="B6900">
        <v>9</v>
      </c>
      <c r="C6900">
        <v>10379</v>
      </c>
    </row>
    <row r="6901" spans="1:3" x14ac:dyDescent="0.3">
      <c r="A6901" t="s">
        <v>19</v>
      </c>
      <c r="B6901">
        <v>122</v>
      </c>
      <c r="C6901">
        <v>10379</v>
      </c>
    </row>
    <row r="6902" spans="1:3" x14ac:dyDescent="0.3">
      <c r="A6902" t="s">
        <v>20</v>
      </c>
      <c r="B6902">
        <v>19</v>
      </c>
      <c r="C6902">
        <v>10379</v>
      </c>
    </row>
    <row r="6903" spans="1:3" x14ac:dyDescent="0.3">
      <c r="A6903" t="s">
        <v>21</v>
      </c>
      <c r="B6903">
        <v>14</v>
      </c>
      <c r="C6903">
        <v>10379</v>
      </c>
    </row>
    <row r="6904" spans="1:3" x14ac:dyDescent="0.3">
      <c r="A6904" t="s">
        <v>22</v>
      </c>
      <c r="B6904">
        <v>83</v>
      </c>
      <c r="C6904">
        <v>10379</v>
      </c>
    </row>
    <row r="6905" spans="1:3" x14ac:dyDescent="0.3">
      <c r="A6905" t="s">
        <v>25</v>
      </c>
      <c r="B6905" t="s">
        <v>121</v>
      </c>
      <c r="C6905">
        <v>10379</v>
      </c>
    </row>
    <row r="6906" spans="1:3" x14ac:dyDescent="0.3">
      <c r="A6906" t="s">
        <v>7</v>
      </c>
      <c r="B6906" t="s">
        <v>50</v>
      </c>
      <c r="C6906">
        <v>8920</v>
      </c>
    </row>
    <row r="6907" spans="1:3" x14ac:dyDescent="0.3">
      <c r="A6907" t="s">
        <v>17</v>
      </c>
      <c r="B6907">
        <v>448</v>
      </c>
      <c r="C6907">
        <v>8920</v>
      </c>
    </row>
    <row r="6908" spans="1:3" x14ac:dyDescent="0.3">
      <c r="A6908" t="s">
        <v>18</v>
      </c>
      <c r="B6908">
        <v>40</v>
      </c>
      <c r="C6908">
        <v>8920</v>
      </c>
    </row>
    <row r="6909" spans="1:3" x14ac:dyDescent="0.3">
      <c r="A6909" t="s">
        <v>19</v>
      </c>
      <c r="B6909">
        <v>469</v>
      </c>
      <c r="C6909">
        <v>8920</v>
      </c>
    </row>
    <row r="6910" spans="1:3" x14ac:dyDescent="0.3">
      <c r="A6910" t="s">
        <v>20</v>
      </c>
      <c r="B6910">
        <v>80</v>
      </c>
      <c r="C6910">
        <v>8920</v>
      </c>
    </row>
    <row r="6911" spans="1:3" x14ac:dyDescent="0.3">
      <c r="A6911" t="s">
        <v>21</v>
      </c>
      <c r="B6911">
        <v>0</v>
      </c>
      <c r="C6911">
        <v>8920</v>
      </c>
    </row>
    <row r="6912" spans="1:3" x14ac:dyDescent="0.3">
      <c r="A6912" t="s">
        <v>22</v>
      </c>
      <c r="B6912">
        <v>91</v>
      </c>
      <c r="C6912">
        <v>8920</v>
      </c>
    </row>
    <row r="6913" spans="1:3" x14ac:dyDescent="0.3">
      <c r="A6913" t="s">
        <v>25</v>
      </c>
      <c r="B6913" t="s">
        <v>123</v>
      </c>
      <c r="C6913">
        <v>8920</v>
      </c>
    </row>
    <row r="6914" spans="1:3" x14ac:dyDescent="0.3">
      <c r="A6914" t="s">
        <v>7</v>
      </c>
      <c r="B6914" t="s">
        <v>50</v>
      </c>
      <c r="C6914">
        <v>7342</v>
      </c>
    </row>
    <row r="6915" spans="1:3" x14ac:dyDescent="0.3">
      <c r="A6915" t="s">
        <v>17</v>
      </c>
      <c r="B6915">
        <v>341</v>
      </c>
      <c r="C6915">
        <v>7342</v>
      </c>
    </row>
    <row r="6916" spans="1:3" x14ac:dyDescent="0.3">
      <c r="A6916" t="s">
        <v>18</v>
      </c>
      <c r="B6916">
        <v>142</v>
      </c>
      <c r="C6916">
        <v>7342</v>
      </c>
    </row>
    <row r="6917" spans="1:3" x14ac:dyDescent="0.3">
      <c r="A6917" t="s">
        <v>19</v>
      </c>
      <c r="B6917">
        <v>113</v>
      </c>
      <c r="C6917">
        <v>7342</v>
      </c>
    </row>
    <row r="6918" spans="1:3" x14ac:dyDescent="0.3">
      <c r="A6918" t="s">
        <v>20</v>
      </c>
      <c r="B6918">
        <v>259</v>
      </c>
      <c r="C6918">
        <v>7342</v>
      </c>
    </row>
    <row r="6919" spans="1:3" x14ac:dyDescent="0.3">
      <c r="A6919" t="s">
        <v>21</v>
      </c>
      <c r="B6919">
        <v>151</v>
      </c>
      <c r="C6919">
        <v>7342</v>
      </c>
    </row>
    <row r="6920" spans="1:3" x14ac:dyDescent="0.3">
      <c r="A6920" t="s">
        <v>22</v>
      </c>
      <c r="B6920">
        <v>66</v>
      </c>
      <c r="C6920">
        <v>7342</v>
      </c>
    </row>
    <row r="6921" spans="1:3" x14ac:dyDescent="0.3">
      <c r="A6921" t="s">
        <v>25</v>
      </c>
      <c r="B6921" t="s">
        <v>121</v>
      </c>
      <c r="C6921">
        <v>7342</v>
      </c>
    </row>
    <row r="6922" spans="1:3" x14ac:dyDescent="0.3">
      <c r="A6922" t="s">
        <v>7</v>
      </c>
      <c r="B6922" t="s">
        <v>120</v>
      </c>
      <c r="C6922">
        <v>4990</v>
      </c>
    </row>
    <row r="6923" spans="1:3" x14ac:dyDescent="0.3">
      <c r="A6923" t="s">
        <v>17</v>
      </c>
      <c r="B6923">
        <v>524</v>
      </c>
      <c r="C6923">
        <v>4990</v>
      </c>
    </row>
    <row r="6924" spans="1:3" x14ac:dyDescent="0.3">
      <c r="A6924" t="s">
        <v>18</v>
      </c>
      <c r="B6924">
        <v>0</v>
      </c>
      <c r="C6924">
        <v>4990</v>
      </c>
    </row>
    <row r="6925" spans="1:3" x14ac:dyDescent="0.3">
      <c r="A6925" t="s">
        <v>19</v>
      </c>
      <c r="B6925">
        <v>134</v>
      </c>
      <c r="C6925">
        <v>4990</v>
      </c>
    </row>
    <row r="6926" spans="1:3" x14ac:dyDescent="0.3">
      <c r="A6926" t="s">
        <v>20</v>
      </c>
      <c r="B6926">
        <v>28</v>
      </c>
      <c r="C6926">
        <v>4990</v>
      </c>
    </row>
    <row r="6927" spans="1:3" x14ac:dyDescent="0.3">
      <c r="A6927" t="s">
        <v>21</v>
      </c>
      <c r="B6927">
        <v>28</v>
      </c>
      <c r="C6927">
        <v>4990</v>
      </c>
    </row>
    <row r="6928" spans="1:3" x14ac:dyDescent="0.3">
      <c r="A6928" t="s">
        <v>22</v>
      </c>
      <c r="B6928">
        <v>155</v>
      </c>
      <c r="C6928">
        <v>4990</v>
      </c>
    </row>
    <row r="6929" spans="1:3" x14ac:dyDescent="0.3">
      <c r="A6929" t="s">
        <v>25</v>
      </c>
      <c r="B6929" t="s">
        <v>123</v>
      </c>
      <c r="C6929">
        <v>4990</v>
      </c>
    </row>
    <row r="6930" spans="1:3" x14ac:dyDescent="0.3">
      <c r="A6930" t="s">
        <v>7</v>
      </c>
      <c r="B6930" t="s">
        <v>120</v>
      </c>
      <c r="C6930">
        <v>1921</v>
      </c>
    </row>
    <row r="6931" spans="1:3" x14ac:dyDescent="0.3">
      <c r="A6931" t="s">
        <v>17</v>
      </c>
      <c r="B6931">
        <v>46</v>
      </c>
      <c r="C6931">
        <v>1921</v>
      </c>
    </row>
    <row r="6932" spans="1:3" x14ac:dyDescent="0.3">
      <c r="A6932" t="s">
        <v>18</v>
      </c>
      <c r="B6932">
        <v>1</v>
      </c>
      <c r="C6932">
        <v>1921</v>
      </c>
    </row>
    <row r="6933" spans="1:3" x14ac:dyDescent="0.3">
      <c r="A6933" t="s">
        <v>19</v>
      </c>
      <c r="B6933">
        <v>12</v>
      </c>
      <c r="C6933">
        <v>1921</v>
      </c>
    </row>
    <row r="6934" spans="1:3" x14ac:dyDescent="0.3">
      <c r="A6934" t="s">
        <v>20</v>
      </c>
      <c r="B6934">
        <v>3</v>
      </c>
      <c r="C6934">
        <v>1921</v>
      </c>
    </row>
    <row r="6935" spans="1:3" x14ac:dyDescent="0.3">
      <c r="A6935" t="s">
        <v>21</v>
      </c>
      <c r="B6935">
        <v>0</v>
      </c>
      <c r="C6935">
        <v>1921</v>
      </c>
    </row>
    <row r="6936" spans="1:3" x14ac:dyDescent="0.3">
      <c r="A6936" t="s">
        <v>22</v>
      </c>
      <c r="B6936">
        <v>9</v>
      </c>
      <c r="C6936">
        <v>1921</v>
      </c>
    </row>
    <row r="6937" spans="1:3" x14ac:dyDescent="0.3">
      <c r="A6937" t="s">
        <v>25</v>
      </c>
      <c r="B6937" t="s">
        <v>122</v>
      </c>
      <c r="C6937">
        <v>1921</v>
      </c>
    </row>
    <row r="6938" spans="1:3" x14ac:dyDescent="0.3">
      <c r="A6938" t="s">
        <v>7</v>
      </c>
      <c r="B6938" t="s">
        <v>120</v>
      </c>
      <c r="C6938">
        <v>8789</v>
      </c>
    </row>
    <row r="6939" spans="1:3" x14ac:dyDescent="0.3">
      <c r="A6939" t="s">
        <v>17</v>
      </c>
      <c r="B6939">
        <v>35</v>
      </c>
      <c r="C6939">
        <v>8789</v>
      </c>
    </row>
    <row r="6940" spans="1:3" x14ac:dyDescent="0.3">
      <c r="A6940" t="s">
        <v>18</v>
      </c>
      <c r="B6940">
        <v>40</v>
      </c>
      <c r="C6940">
        <v>8789</v>
      </c>
    </row>
    <row r="6941" spans="1:3" x14ac:dyDescent="0.3">
      <c r="A6941" t="s">
        <v>19</v>
      </c>
      <c r="B6941">
        <v>111</v>
      </c>
      <c r="C6941">
        <v>8789</v>
      </c>
    </row>
    <row r="6942" spans="1:3" x14ac:dyDescent="0.3">
      <c r="A6942" t="s">
        <v>20</v>
      </c>
      <c r="B6942">
        <v>36</v>
      </c>
      <c r="C6942">
        <v>8789</v>
      </c>
    </row>
    <row r="6943" spans="1:3" x14ac:dyDescent="0.3">
      <c r="A6943" t="s">
        <v>21</v>
      </c>
      <c r="B6943">
        <v>40</v>
      </c>
      <c r="C6943">
        <v>8789</v>
      </c>
    </row>
    <row r="6944" spans="1:3" x14ac:dyDescent="0.3">
      <c r="A6944" t="s">
        <v>22</v>
      </c>
      <c r="B6944">
        <v>12</v>
      </c>
      <c r="C6944">
        <v>8789</v>
      </c>
    </row>
    <row r="6945" spans="1:3" x14ac:dyDescent="0.3">
      <c r="A6945" t="s">
        <v>25</v>
      </c>
      <c r="B6945" t="s">
        <v>121</v>
      </c>
      <c r="C6945">
        <v>8789</v>
      </c>
    </row>
    <row r="6946" spans="1:3" x14ac:dyDescent="0.3">
      <c r="A6946" t="s">
        <v>7</v>
      </c>
      <c r="B6946" t="s">
        <v>50</v>
      </c>
      <c r="C6946">
        <v>6357</v>
      </c>
    </row>
    <row r="6947" spans="1:3" x14ac:dyDescent="0.3">
      <c r="A6947" t="s">
        <v>17</v>
      </c>
      <c r="B6947">
        <v>230</v>
      </c>
      <c r="C6947">
        <v>6357</v>
      </c>
    </row>
    <row r="6948" spans="1:3" x14ac:dyDescent="0.3">
      <c r="A6948" t="s">
        <v>18</v>
      </c>
      <c r="B6948">
        <v>35</v>
      </c>
      <c r="C6948">
        <v>6357</v>
      </c>
    </row>
    <row r="6949" spans="1:3" x14ac:dyDescent="0.3">
      <c r="A6949" t="s">
        <v>19</v>
      </c>
      <c r="B6949">
        <v>75</v>
      </c>
      <c r="C6949">
        <v>6357</v>
      </c>
    </row>
    <row r="6950" spans="1:3" x14ac:dyDescent="0.3">
      <c r="A6950" t="s">
        <v>20</v>
      </c>
      <c r="B6950">
        <v>63</v>
      </c>
      <c r="C6950">
        <v>6357</v>
      </c>
    </row>
    <row r="6951" spans="1:3" x14ac:dyDescent="0.3">
      <c r="A6951" t="s">
        <v>21</v>
      </c>
      <c r="B6951">
        <v>57</v>
      </c>
      <c r="C6951">
        <v>6357</v>
      </c>
    </row>
    <row r="6952" spans="1:3" x14ac:dyDescent="0.3">
      <c r="A6952" t="s">
        <v>22</v>
      </c>
      <c r="B6952">
        <v>31</v>
      </c>
      <c r="C6952">
        <v>6357</v>
      </c>
    </row>
    <row r="6953" spans="1:3" x14ac:dyDescent="0.3">
      <c r="A6953" t="s">
        <v>25</v>
      </c>
      <c r="B6953" t="s">
        <v>123</v>
      </c>
      <c r="C6953">
        <v>6357</v>
      </c>
    </row>
    <row r="6954" spans="1:3" x14ac:dyDescent="0.3">
      <c r="A6954" t="s">
        <v>7</v>
      </c>
      <c r="B6954" t="s">
        <v>120</v>
      </c>
      <c r="C6954">
        <v>1523</v>
      </c>
    </row>
    <row r="6955" spans="1:3" x14ac:dyDescent="0.3">
      <c r="A6955" t="s">
        <v>17</v>
      </c>
      <c r="B6955">
        <v>69</v>
      </c>
      <c r="C6955">
        <v>1523</v>
      </c>
    </row>
    <row r="6956" spans="1:3" x14ac:dyDescent="0.3">
      <c r="A6956" t="s">
        <v>18</v>
      </c>
      <c r="B6956">
        <v>2</v>
      </c>
      <c r="C6956">
        <v>1523</v>
      </c>
    </row>
    <row r="6957" spans="1:3" x14ac:dyDescent="0.3">
      <c r="A6957" t="s">
        <v>19</v>
      </c>
      <c r="B6957">
        <v>15</v>
      </c>
      <c r="C6957">
        <v>1523</v>
      </c>
    </row>
    <row r="6958" spans="1:3" x14ac:dyDescent="0.3">
      <c r="A6958" t="s">
        <v>20</v>
      </c>
      <c r="B6958">
        <v>2</v>
      </c>
      <c r="C6958">
        <v>1523</v>
      </c>
    </row>
    <row r="6959" spans="1:3" x14ac:dyDescent="0.3">
      <c r="A6959" t="s">
        <v>21</v>
      </c>
      <c r="B6959">
        <v>2</v>
      </c>
      <c r="C6959">
        <v>1523</v>
      </c>
    </row>
    <row r="6960" spans="1:3" x14ac:dyDescent="0.3">
      <c r="A6960" t="s">
        <v>22</v>
      </c>
      <c r="B6960">
        <v>6</v>
      </c>
      <c r="C6960">
        <v>1523</v>
      </c>
    </row>
    <row r="6961" spans="1:3" x14ac:dyDescent="0.3">
      <c r="A6961" t="s">
        <v>25</v>
      </c>
      <c r="B6961" t="s">
        <v>122</v>
      </c>
      <c r="C6961">
        <v>1523</v>
      </c>
    </row>
    <row r="6962" spans="1:3" x14ac:dyDescent="0.3">
      <c r="A6962" t="s">
        <v>7</v>
      </c>
      <c r="B6962" t="s">
        <v>120</v>
      </c>
      <c r="C6962">
        <v>6404</v>
      </c>
    </row>
    <row r="6963" spans="1:3" x14ac:dyDescent="0.3">
      <c r="A6963" t="s">
        <v>17</v>
      </c>
      <c r="B6963">
        <v>151</v>
      </c>
      <c r="C6963">
        <v>6404</v>
      </c>
    </row>
    <row r="6964" spans="1:3" x14ac:dyDescent="0.3">
      <c r="A6964" t="s">
        <v>18</v>
      </c>
      <c r="B6964">
        <v>7</v>
      </c>
      <c r="C6964">
        <v>6404</v>
      </c>
    </row>
    <row r="6965" spans="1:3" x14ac:dyDescent="0.3">
      <c r="A6965" t="s">
        <v>19</v>
      </c>
      <c r="B6965">
        <v>89</v>
      </c>
      <c r="C6965">
        <v>6404</v>
      </c>
    </row>
    <row r="6966" spans="1:3" x14ac:dyDescent="0.3">
      <c r="A6966" t="s">
        <v>20</v>
      </c>
      <c r="B6966">
        <v>0</v>
      </c>
      <c r="C6966">
        <v>6404</v>
      </c>
    </row>
    <row r="6967" spans="1:3" x14ac:dyDescent="0.3">
      <c r="A6967" t="s">
        <v>21</v>
      </c>
      <c r="B6967">
        <v>7</v>
      </c>
      <c r="C6967">
        <v>6404</v>
      </c>
    </row>
    <row r="6968" spans="1:3" x14ac:dyDescent="0.3">
      <c r="A6968" t="s">
        <v>22</v>
      </c>
      <c r="B6968">
        <v>28</v>
      </c>
      <c r="C6968">
        <v>6404</v>
      </c>
    </row>
    <row r="6969" spans="1:3" x14ac:dyDescent="0.3">
      <c r="A6969" t="s">
        <v>25</v>
      </c>
      <c r="B6969" t="s">
        <v>121</v>
      </c>
      <c r="C6969">
        <v>6404</v>
      </c>
    </row>
    <row r="6970" spans="1:3" x14ac:dyDescent="0.3">
      <c r="A6970" t="s">
        <v>7</v>
      </c>
      <c r="B6970" t="s">
        <v>120</v>
      </c>
      <c r="C6970">
        <v>5596</v>
      </c>
    </row>
    <row r="6971" spans="1:3" x14ac:dyDescent="0.3">
      <c r="A6971" t="s">
        <v>17</v>
      </c>
      <c r="B6971">
        <v>513</v>
      </c>
      <c r="C6971">
        <v>5596</v>
      </c>
    </row>
    <row r="6972" spans="1:3" x14ac:dyDescent="0.3">
      <c r="A6972" t="s">
        <v>18</v>
      </c>
      <c r="B6972">
        <v>14</v>
      </c>
      <c r="C6972">
        <v>5596</v>
      </c>
    </row>
    <row r="6973" spans="1:3" x14ac:dyDescent="0.3">
      <c r="A6973" t="s">
        <v>19</v>
      </c>
      <c r="B6973">
        <v>154</v>
      </c>
      <c r="C6973">
        <v>5596</v>
      </c>
    </row>
    <row r="6974" spans="1:3" x14ac:dyDescent="0.3">
      <c r="A6974" t="s">
        <v>20</v>
      </c>
      <c r="B6974">
        <v>19</v>
      </c>
      <c r="C6974">
        <v>5596</v>
      </c>
    </row>
    <row r="6975" spans="1:3" x14ac:dyDescent="0.3">
      <c r="A6975" t="s">
        <v>21</v>
      </c>
      <c r="B6975">
        <v>0</v>
      </c>
      <c r="C6975">
        <v>5596</v>
      </c>
    </row>
    <row r="6976" spans="1:3" x14ac:dyDescent="0.3">
      <c r="A6976" t="s">
        <v>22</v>
      </c>
      <c r="B6976">
        <v>28</v>
      </c>
      <c r="C6976">
        <v>5596</v>
      </c>
    </row>
    <row r="6977" spans="1:3" x14ac:dyDescent="0.3">
      <c r="A6977" t="s">
        <v>25</v>
      </c>
      <c r="B6977" t="s">
        <v>123</v>
      </c>
      <c r="C6977">
        <v>5596</v>
      </c>
    </row>
    <row r="6978" spans="1:3" x14ac:dyDescent="0.3">
      <c r="A6978" t="s">
        <v>7</v>
      </c>
      <c r="B6978" t="s">
        <v>50</v>
      </c>
      <c r="C6978">
        <v>10159</v>
      </c>
    </row>
    <row r="6979" spans="1:3" x14ac:dyDescent="0.3">
      <c r="A6979" t="s">
        <v>17</v>
      </c>
      <c r="B6979">
        <v>440</v>
      </c>
      <c r="C6979">
        <v>10159</v>
      </c>
    </row>
    <row r="6980" spans="1:3" x14ac:dyDescent="0.3">
      <c r="A6980" t="s">
        <v>18</v>
      </c>
      <c r="B6980">
        <v>81</v>
      </c>
      <c r="C6980">
        <v>10159</v>
      </c>
    </row>
    <row r="6981" spans="1:3" x14ac:dyDescent="0.3">
      <c r="A6981" t="s">
        <v>19</v>
      </c>
      <c r="B6981">
        <v>368</v>
      </c>
      <c r="C6981">
        <v>10159</v>
      </c>
    </row>
    <row r="6982" spans="1:3" x14ac:dyDescent="0.3">
      <c r="A6982" t="s">
        <v>20</v>
      </c>
      <c r="B6982">
        <v>0</v>
      </c>
      <c r="C6982">
        <v>10159</v>
      </c>
    </row>
    <row r="6983" spans="1:3" x14ac:dyDescent="0.3">
      <c r="A6983" t="s">
        <v>21</v>
      </c>
      <c r="B6983">
        <v>122</v>
      </c>
      <c r="C6983">
        <v>10159</v>
      </c>
    </row>
    <row r="6984" spans="1:3" x14ac:dyDescent="0.3">
      <c r="A6984" t="s">
        <v>22</v>
      </c>
      <c r="B6984">
        <v>174</v>
      </c>
      <c r="C6984">
        <v>10159</v>
      </c>
    </row>
    <row r="6985" spans="1:3" x14ac:dyDescent="0.3">
      <c r="A6985" t="s">
        <v>25</v>
      </c>
      <c r="B6985" t="s">
        <v>123</v>
      </c>
      <c r="C6985">
        <v>10159</v>
      </c>
    </row>
    <row r="6986" spans="1:3" x14ac:dyDescent="0.3">
      <c r="A6986" t="s">
        <v>7</v>
      </c>
      <c r="B6986" t="s">
        <v>120</v>
      </c>
      <c r="C6986">
        <v>10127</v>
      </c>
    </row>
    <row r="6987" spans="1:3" x14ac:dyDescent="0.3">
      <c r="A6987" t="s">
        <v>17</v>
      </c>
      <c r="B6987">
        <v>301</v>
      </c>
      <c r="C6987">
        <v>10127</v>
      </c>
    </row>
    <row r="6988" spans="1:3" x14ac:dyDescent="0.3">
      <c r="A6988" t="s">
        <v>18</v>
      </c>
      <c r="B6988">
        <v>11</v>
      </c>
      <c r="C6988">
        <v>10127</v>
      </c>
    </row>
    <row r="6989" spans="1:3" x14ac:dyDescent="0.3">
      <c r="A6989" t="s">
        <v>19</v>
      </c>
      <c r="B6989">
        <v>61</v>
      </c>
      <c r="C6989">
        <v>10127</v>
      </c>
    </row>
    <row r="6990" spans="1:3" x14ac:dyDescent="0.3">
      <c r="A6990" t="s">
        <v>20</v>
      </c>
      <c r="B6990">
        <v>4</v>
      </c>
      <c r="C6990">
        <v>10127</v>
      </c>
    </row>
    <row r="6991" spans="1:3" x14ac:dyDescent="0.3">
      <c r="A6991" t="s">
        <v>21</v>
      </c>
      <c r="B6991">
        <v>7</v>
      </c>
      <c r="C6991">
        <v>10127</v>
      </c>
    </row>
    <row r="6992" spans="1:3" x14ac:dyDescent="0.3">
      <c r="A6992" t="s">
        <v>22</v>
      </c>
      <c r="B6992">
        <v>11</v>
      </c>
      <c r="C6992">
        <v>10127</v>
      </c>
    </row>
    <row r="6993" spans="1:3" x14ac:dyDescent="0.3">
      <c r="A6993" t="s">
        <v>25</v>
      </c>
      <c r="B6993" t="s">
        <v>123</v>
      </c>
      <c r="C6993">
        <v>10127</v>
      </c>
    </row>
    <row r="6994" spans="1:3" x14ac:dyDescent="0.3">
      <c r="A6994" t="s">
        <v>7</v>
      </c>
      <c r="B6994" t="s">
        <v>50</v>
      </c>
      <c r="C6994">
        <v>7005</v>
      </c>
    </row>
    <row r="6995" spans="1:3" x14ac:dyDescent="0.3">
      <c r="A6995" t="s">
        <v>17</v>
      </c>
      <c r="B6995">
        <v>479</v>
      </c>
      <c r="C6995">
        <v>7005</v>
      </c>
    </row>
    <row r="6996" spans="1:3" x14ac:dyDescent="0.3">
      <c r="A6996" t="s">
        <v>18</v>
      </c>
      <c r="B6996">
        <v>35</v>
      </c>
      <c r="C6996">
        <v>7005</v>
      </c>
    </row>
    <row r="6997" spans="1:3" x14ac:dyDescent="0.3">
      <c r="A6997" t="s">
        <v>19</v>
      </c>
      <c r="B6997">
        <v>179</v>
      </c>
      <c r="C6997">
        <v>7005</v>
      </c>
    </row>
    <row r="6998" spans="1:3" x14ac:dyDescent="0.3">
      <c r="A6998" t="s">
        <v>20</v>
      </c>
      <c r="B6998">
        <v>28</v>
      </c>
      <c r="C6998">
        <v>7005</v>
      </c>
    </row>
    <row r="6999" spans="1:3" x14ac:dyDescent="0.3">
      <c r="A6999" t="s">
        <v>21</v>
      </c>
      <c r="B6999">
        <v>7</v>
      </c>
      <c r="C6999">
        <v>7005</v>
      </c>
    </row>
    <row r="7000" spans="1:3" x14ac:dyDescent="0.3">
      <c r="A7000" t="s">
        <v>22</v>
      </c>
      <c r="B7000">
        <v>85</v>
      </c>
      <c r="C7000">
        <v>7005</v>
      </c>
    </row>
    <row r="7001" spans="1:3" x14ac:dyDescent="0.3">
      <c r="A7001" t="s">
        <v>25</v>
      </c>
      <c r="B7001" t="s">
        <v>121</v>
      </c>
      <c r="C7001">
        <v>7005</v>
      </c>
    </row>
    <row r="7002" spans="1:3" x14ac:dyDescent="0.3">
      <c r="A7002" t="s">
        <v>7</v>
      </c>
      <c r="B7002" t="s">
        <v>120</v>
      </c>
      <c r="C7002">
        <v>1351</v>
      </c>
    </row>
    <row r="7003" spans="1:3" x14ac:dyDescent="0.3">
      <c r="A7003" t="s">
        <v>17</v>
      </c>
      <c r="B7003">
        <v>962</v>
      </c>
      <c r="C7003">
        <v>1351</v>
      </c>
    </row>
    <row r="7004" spans="1:3" x14ac:dyDescent="0.3">
      <c r="A7004" t="s">
        <v>18</v>
      </c>
      <c r="B7004">
        <v>12</v>
      </c>
      <c r="C7004">
        <v>1351</v>
      </c>
    </row>
    <row r="7005" spans="1:3" x14ac:dyDescent="0.3">
      <c r="A7005" t="s">
        <v>19</v>
      </c>
      <c r="B7005">
        <v>194</v>
      </c>
      <c r="C7005">
        <v>1351</v>
      </c>
    </row>
    <row r="7006" spans="1:3" x14ac:dyDescent="0.3">
      <c r="A7006" t="s">
        <v>20</v>
      </c>
      <c r="B7006">
        <v>16</v>
      </c>
      <c r="C7006">
        <v>1351</v>
      </c>
    </row>
    <row r="7007" spans="1:3" x14ac:dyDescent="0.3">
      <c r="A7007" t="s">
        <v>21</v>
      </c>
      <c r="B7007">
        <v>24</v>
      </c>
      <c r="C7007">
        <v>1351</v>
      </c>
    </row>
    <row r="7008" spans="1:3" x14ac:dyDescent="0.3">
      <c r="A7008" t="s">
        <v>22</v>
      </c>
      <c r="B7008">
        <v>12</v>
      </c>
      <c r="C7008">
        <v>1351</v>
      </c>
    </row>
    <row r="7009" spans="1:3" x14ac:dyDescent="0.3">
      <c r="A7009" t="s">
        <v>25</v>
      </c>
      <c r="B7009" t="s">
        <v>123</v>
      </c>
      <c r="C7009">
        <v>1351</v>
      </c>
    </row>
    <row r="7010" spans="1:3" x14ac:dyDescent="0.3">
      <c r="A7010" t="s">
        <v>7</v>
      </c>
      <c r="B7010" t="s">
        <v>120</v>
      </c>
      <c r="C7010">
        <v>4470</v>
      </c>
    </row>
    <row r="7011" spans="1:3" x14ac:dyDescent="0.3">
      <c r="A7011" t="s">
        <v>17</v>
      </c>
      <c r="B7011">
        <v>62</v>
      </c>
      <c r="C7011">
        <v>4470</v>
      </c>
    </row>
    <row r="7012" spans="1:3" x14ac:dyDescent="0.3">
      <c r="A7012" t="s">
        <v>18</v>
      </c>
      <c r="B7012">
        <v>1</v>
      </c>
      <c r="C7012">
        <v>4470</v>
      </c>
    </row>
    <row r="7013" spans="1:3" x14ac:dyDescent="0.3">
      <c r="A7013" t="s">
        <v>19</v>
      </c>
      <c r="B7013">
        <v>44</v>
      </c>
      <c r="C7013">
        <v>4470</v>
      </c>
    </row>
    <row r="7014" spans="1:3" x14ac:dyDescent="0.3">
      <c r="A7014" t="s">
        <v>20</v>
      </c>
      <c r="B7014">
        <v>6</v>
      </c>
      <c r="C7014">
        <v>4470</v>
      </c>
    </row>
    <row r="7015" spans="1:3" x14ac:dyDescent="0.3">
      <c r="A7015" t="s">
        <v>21</v>
      </c>
      <c r="B7015">
        <v>5</v>
      </c>
      <c r="C7015">
        <v>4470</v>
      </c>
    </row>
    <row r="7016" spans="1:3" x14ac:dyDescent="0.3">
      <c r="A7016" t="s">
        <v>22</v>
      </c>
      <c r="B7016">
        <v>22</v>
      </c>
      <c r="C7016">
        <v>4470</v>
      </c>
    </row>
    <row r="7017" spans="1:3" x14ac:dyDescent="0.3">
      <c r="A7017" t="s">
        <v>25</v>
      </c>
      <c r="B7017" t="s">
        <v>122</v>
      </c>
      <c r="C7017">
        <v>4470</v>
      </c>
    </row>
    <row r="7018" spans="1:3" x14ac:dyDescent="0.3">
      <c r="A7018" t="s">
        <v>7</v>
      </c>
      <c r="B7018" t="s">
        <v>120</v>
      </c>
      <c r="C7018">
        <v>6183</v>
      </c>
    </row>
    <row r="7019" spans="1:3" x14ac:dyDescent="0.3">
      <c r="A7019" t="s">
        <v>17</v>
      </c>
      <c r="B7019">
        <v>62</v>
      </c>
      <c r="C7019">
        <v>6183</v>
      </c>
    </row>
    <row r="7020" spans="1:3" x14ac:dyDescent="0.3">
      <c r="A7020" t="s">
        <v>18</v>
      </c>
      <c r="B7020">
        <v>1</v>
      </c>
      <c r="C7020">
        <v>6183</v>
      </c>
    </row>
    <row r="7021" spans="1:3" x14ac:dyDescent="0.3">
      <c r="A7021" t="s">
        <v>19</v>
      </c>
      <c r="B7021">
        <v>44</v>
      </c>
      <c r="C7021">
        <v>6183</v>
      </c>
    </row>
    <row r="7022" spans="1:3" x14ac:dyDescent="0.3">
      <c r="A7022" t="s">
        <v>20</v>
      </c>
      <c r="B7022">
        <v>6</v>
      </c>
      <c r="C7022">
        <v>6183</v>
      </c>
    </row>
    <row r="7023" spans="1:3" x14ac:dyDescent="0.3">
      <c r="A7023" t="s">
        <v>21</v>
      </c>
      <c r="B7023">
        <v>5</v>
      </c>
      <c r="C7023">
        <v>6183</v>
      </c>
    </row>
    <row r="7024" spans="1:3" x14ac:dyDescent="0.3">
      <c r="A7024" t="s">
        <v>22</v>
      </c>
      <c r="B7024">
        <v>22</v>
      </c>
      <c r="C7024">
        <v>6183</v>
      </c>
    </row>
    <row r="7025" spans="1:3" x14ac:dyDescent="0.3">
      <c r="A7025" t="s">
        <v>25</v>
      </c>
      <c r="B7025" t="s">
        <v>122</v>
      </c>
      <c r="C7025">
        <v>6183</v>
      </c>
    </row>
    <row r="7026" spans="1:3" x14ac:dyDescent="0.3">
      <c r="A7026" t="s">
        <v>7</v>
      </c>
      <c r="B7026" t="s">
        <v>120</v>
      </c>
      <c r="C7026">
        <v>1993</v>
      </c>
    </row>
    <row r="7027" spans="1:3" x14ac:dyDescent="0.3">
      <c r="A7027" t="s">
        <v>17</v>
      </c>
      <c r="B7027">
        <v>867</v>
      </c>
      <c r="C7027">
        <v>1993</v>
      </c>
    </row>
    <row r="7028" spans="1:3" x14ac:dyDescent="0.3">
      <c r="A7028" t="s">
        <v>18</v>
      </c>
      <c r="B7028">
        <v>0</v>
      </c>
      <c r="C7028">
        <v>1993</v>
      </c>
    </row>
    <row r="7029" spans="1:3" x14ac:dyDescent="0.3">
      <c r="A7029" t="s">
        <v>19</v>
      </c>
      <c r="B7029">
        <v>86</v>
      </c>
      <c r="C7029">
        <v>1993</v>
      </c>
    </row>
    <row r="7030" spans="1:3" x14ac:dyDescent="0.3">
      <c r="A7030" t="s">
        <v>20</v>
      </c>
      <c r="B7030">
        <v>0</v>
      </c>
      <c r="C7030">
        <v>1993</v>
      </c>
    </row>
    <row r="7031" spans="1:3" x14ac:dyDescent="0.3">
      <c r="A7031" t="s">
        <v>21</v>
      </c>
      <c r="B7031">
        <v>0</v>
      </c>
      <c r="C7031">
        <v>1993</v>
      </c>
    </row>
    <row r="7032" spans="1:3" x14ac:dyDescent="0.3">
      <c r="A7032" t="s">
        <v>22</v>
      </c>
      <c r="B7032">
        <v>19</v>
      </c>
      <c r="C7032">
        <v>1993</v>
      </c>
    </row>
    <row r="7033" spans="1:3" x14ac:dyDescent="0.3">
      <c r="A7033" t="s">
        <v>25</v>
      </c>
      <c r="B7033" t="s">
        <v>122</v>
      </c>
      <c r="C7033">
        <v>1993</v>
      </c>
    </row>
    <row r="7034" spans="1:3" x14ac:dyDescent="0.3">
      <c r="A7034" t="s">
        <v>7</v>
      </c>
      <c r="B7034" t="s">
        <v>120</v>
      </c>
      <c r="C7034">
        <v>2408</v>
      </c>
    </row>
    <row r="7035" spans="1:3" x14ac:dyDescent="0.3">
      <c r="A7035" t="s">
        <v>17</v>
      </c>
      <c r="B7035">
        <v>490</v>
      </c>
      <c r="C7035">
        <v>2408</v>
      </c>
    </row>
    <row r="7036" spans="1:3" x14ac:dyDescent="0.3">
      <c r="A7036" t="s">
        <v>18</v>
      </c>
      <c r="B7036">
        <v>0</v>
      </c>
      <c r="C7036">
        <v>2408</v>
      </c>
    </row>
    <row r="7037" spans="1:3" x14ac:dyDescent="0.3">
      <c r="A7037" t="s">
        <v>19</v>
      </c>
      <c r="B7037">
        <v>184</v>
      </c>
      <c r="C7037">
        <v>2408</v>
      </c>
    </row>
    <row r="7038" spans="1:3" x14ac:dyDescent="0.3">
      <c r="A7038" t="s">
        <v>20</v>
      </c>
      <c r="B7038">
        <v>10</v>
      </c>
      <c r="C7038">
        <v>2408</v>
      </c>
    </row>
    <row r="7039" spans="1:3" x14ac:dyDescent="0.3">
      <c r="A7039" t="s">
        <v>21</v>
      </c>
      <c r="B7039">
        <v>28</v>
      </c>
      <c r="C7039">
        <v>2408</v>
      </c>
    </row>
    <row r="7040" spans="1:3" x14ac:dyDescent="0.3">
      <c r="A7040" t="s">
        <v>22</v>
      </c>
      <c r="B7040">
        <v>21</v>
      </c>
      <c r="C7040">
        <v>2408</v>
      </c>
    </row>
    <row r="7041" spans="1:3" x14ac:dyDescent="0.3">
      <c r="A7041" t="s">
        <v>25</v>
      </c>
      <c r="B7041" t="s">
        <v>123</v>
      </c>
      <c r="C7041">
        <v>2408</v>
      </c>
    </row>
    <row r="7042" spans="1:3" x14ac:dyDescent="0.3">
      <c r="A7042" t="s">
        <v>7</v>
      </c>
      <c r="B7042" t="s">
        <v>120</v>
      </c>
      <c r="C7042">
        <v>5782</v>
      </c>
    </row>
    <row r="7043" spans="1:3" x14ac:dyDescent="0.3">
      <c r="A7043" t="s">
        <v>17</v>
      </c>
      <c r="B7043">
        <v>402</v>
      </c>
      <c r="C7043">
        <v>5782</v>
      </c>
    </row>
    <row r="7044" spans="1:3" x14ac:dyDescent="0.3">
      <c r="A7044" t="s">
        <v>18</v>
      </c>
      <c r="B7044">
        <v>35</v>
      </c>
      <c r="C7044">
        <v>5782</v>
      </c>
    </row>
    <row r="7045" spans="1:3" x14ac:dyDescent="0.3">
      <c r="A7045" t="s">
        <v>19</v>
      </c>
      <c r="B7045">
        <v>106</v>
      </c>
      <c r="C7045">
        <v>5782</v>
      </c>
    </row>
    <row r="7046" spans="1:3" x14ac:dyDescent="0.3">
      <c r="A7046" t="s">
        <v>20</v>
      </c>
      <c r="B7046">
        <v>101</v>
      </c>
      <c r="C7046">
        <v>5782</v>
      </c>
    </row>
    <row r="7047" spans="1:3" x14ac:dyDescent="0.3">
      <c r="A7047" t="s">
        <v>21</v>
      </c>
      <c r="B7047">
        <v>77</v>
      </c>
      <c r="C7047">
        <v>5782</v>
      </c>
    </row>
    <row r="7048" spans="1:3" x14ac:dyDescent="0.3">
      <c r="A7048" t="s">
        <v>22</v>
      </c>
      <c r="B7048">
        <v>42</v>
      </c>
      <c r="C7048">
        <v>5782</v>
      </c>
    </row>
    <row r="7049" spans="1:3" x14ac:dyDescent="0.3">
      <c r="A7049" t="s">
        <v>25</v>
      </c>
      <c r="B7049" t="s">
        <v>123</v>
      </c>
      <c r="C7049">
        <v>5782</v>
      </c>
    </row>
    <row r="7050" spans="1:3" x14ac:dyDescent="0.3">
      <c r="A7050" t="s">
        <v>7</v>
      </c>
      <c r="B7050" t="s">
        <v>120</v>
      </c>
      <c r="C7050">
        <v>1343</v>
      </c>
    </row>
    <row r="7051" spans="1:3" x14ac:dyDescent="0.3">
      <c r="A7051" t="s">
        <v>17</v>
      </c>
      <c r="B7051">
        <v>368</v>
      </c>
      <c r="C7051">
        <v>1343</v>
      </c>
    </row>
    <row r="7052" spans="1:3" x14ac:dyDescent="0.3">
      <c r="A7052" t="s">
        <v>18</v>
      </c>
      <c r="B7052">
        <v>24</v>
      </c>
      <c r="C7052">
        <v>1343</v>
      </c>
    </row>
    <row r="7053" spans="1:3" x14ac:dyDescent="0.3">
      <c r="A7053" t="s">
        <v>19</v>
      </c>
      <c r="B7053">
        <v>68</v>
      </c>
      <c r="C7053">
        <v>1343</v>
      </c>
    </row>
    <row r="7054" spans="1:3" x14ac:dyDescent="0.3">
      <c r="A7054" t="s">
        <v>20</v>
      </c>
      <c r="B7054">
        <v>38</v>
      </c>
      <c r="C7054">
        <v>1343</v>
      </c>
    </row>
    <row r="7055" spans="1:3" x14ac:dyDescent="0.3">
      <c r="A7055" t="s">
        <v>21</v>
      </c>
      <c r="B7055">
        <v>0</v>
      </c>
      <c r="C7055">
        <v>1343</v>
      </c>
    </row>
    <row r="7056" spans="1:3" x14ac:dyDescent="0.3">
      <c r="A7056" t="s">
        <v>22</v>
      </c>
      <c r="B7056">
        <v>88</v>
      </c>
      <c r="C7056">
        <v>1343</v>
      </c>
    </row>
    <row r="7057" spans="1:3" x14ac:dyDescent="0.3">
      <c r="A7057" t="s">
        <v>25</v>
      </c>
      <c r="B7057" t="s">
        <v>123</v>
      </c>
      <c r="C7057">
        <v>1343</v>
      </c>
    </row>
    <row r="7058" spans="1:3" x14ac:dyDescent="0.3">
      <c r="A7058" t="s">
        <v>7</v>
      </c>
      <c r="B7058" t="s">
        <v>120</v>
      </c>
      <c r="C7058">
        <v>4749</v>
      </c>
    </row>
    <row r="7059" spans="1:3" x14ac:dyDescent="0.3">
      <c r="A7059" t="s">
        <v>17</v>
      </c>
      <c r="B7059">
        <v>368</v>
      </c>
      <c r="C7059">
        <v>4749</v>
      </c>
    </row>
    <row r="7060" spans="1:3" x14ac:dyDescent="0.3">
      <c r="A7060" t="s">
        <v>18</v>
      </c>
      <c r="B7060">
        <v>24</v>
      </c>
      <c r="C7060">
        <v>4749</v>
      </c>
    </row>
    <row r="7061" spans="1:3" x14ac:dyDescent="0.3">
      <c r="A7061" t="s">
        <v>19</v>
      </c>
      <c r="B7061">
        <v>68</v>
      </c>
      <c r="C7061">
        <v>4749</v>
      </c>
    </row>
    <row r="7062" spans="1:3" x14ac:dyDescent="0.3">
      <c r="A7062" t="s">
        <v>20</v>
      </c>
      <c r="B7062">
        <v>38</v>
      </c>
      <c r="C7062">
        <v>4749</v>
      </c>
    </row>
    <row r="7063" spans="1:3" x14ac:dyDescent="0.3">
      <c r="A7063" t="s">
        <v>21</v>
      </c>
      <c r="B7063">
        <v>0</v>
      </c>
      <c r="C7063">
        <v>4749</v>
      </c>
    </row>
    <row r="7064" spans="1:3" x14ac:dyDescent="0.3">
      <c r="A7064" t="s">
        <v>22</v>
      </c>
      <c r="B7064">
        <v>88</v>
      </c>
      <c r="C7064">
        <v>4749</v>
      </c>
    </row>
    <row r="7065" spans="1:3" x14ac:dyDescent="0.3">
      <c r="A7065" t="s">
        <v>25</v>
      </c>
      <c r="B7065" t="s">
        <v>123</v>
      </c>
      <c r="C7065">
        <v>4749</v>
      </c>
    </row>
    <row r="7066" spans="1:3" x14ac:dyDescent="0.3">
      <c r="A7066" t="s">
        <v>7</v>
      </c>
      <c r="B7066" t="s">
        <v>120</v>
      </c>
      <c r="C7066">
        <v>5909</v>
      </c>
    </row>
    <row r="7067" spans="1:3" x14ac:dyDescent="0.3">
      <c r="A7067" t="s">
        <v>17</v>
      </c>
      <c r="B7067">
        <v>895</v>
      </c>
      <c r="C7067">
        <v>5909</v>
      </c>
    </row>
    <row r="7068" spans="1:3" x14ac:dyDescent="0.3">
      <c r="A7068" t="s">
        <v>18</v>
      </c>
      <c r="B7068">
        <v>10</v>
      </c>
      <c r="C7068">
        <v>5909</v>
      </c>
    </row>
    <row r="7069" spans="1:3" x14ac:dyDescent="0.3">
      <c r="A7069" t="s">
        <v>19</v>
      </c>
      <c r="B7069">
        <v>101</v>
      </c>
      <c r="C7069">
        <v>5909</v>
      </c>
    </row>
    <row r="7070" spans="1:3" x14ac:dyDescent="0.3">
      <c r="A7070" t="s">
        <v>20</v>
      </c>
      <c r="B7070">
        <v>13</v>
      </c>
      <c r="C7070">
        <v>5909</v>
      </c>
    </row>
    <row r="7071" spans="1:3" x14ac:dyDescent="0.3">
      <c r="A7071" t="s">
        <v>21</v>
      </c>
      <c r="B7071">
        <v>0</v>
      </c>
      <c r="C7071">
        <v>5909</v>
      </c>
    </row>
    <row r="7072" spans="1:3" x14ac:dyDescent="0.3">
      <c r="A7072" t="s">
        <v>22</v>
      </c>
      <c r="B7072">
        <v>152</v>
      </c>
      <c r="C7072">
        <v>5909</v>
      </c>
    </row>
    <row r="7073" spans="1:3" x14ac:dyDescent="0.3">
      <c r="A7073" t="s">
        <v>25</v>
      </c>
      <c r="B7073" t="s">
        <v>121</v>
      </c>
      <c r="C7073">
        <v>5909</v>
      </c>
    </row>
    <row r="7074" spans="1:3" x14ac:dyDescent="0.3">
      <c r="A7074" t="s">
        <v>7</v>
      </c>
      <c r="B7074" t="s">
        <v>120</v>
      </c>
      <c r="C7074">
        <v>5177</v>
      </c>
    </row>
    <row r="7075" spans="1:3" x14ac:dyDescent="0.3">
      <c r="A7075" t="s">
        <v>17</v>
      </c>
      <c r="B7075">
        <v>298</v>
      </c>
      <c r="C7075">
        <v>5177</v>
      </c>
    </row>
    <row r="7076" spans="1:3" x14ac:dyDescent="0.3">
      <c r="A7076" t="s">
        <v>18</v>
      </c>
      <c r="B7076">
        <v>7</v>
      </c>
      <c r="C7076">
        <v>5177</v>
      </c>
    </row>
    <row r="7077" spans="1:3" x14ac:dyDescent="0.3">
      <c r="A7077" t="s">
        <v>19</v>
      </c>
      <c r="B7077">
        <v>68</v>
      </c>
      <c r="C7077">
        <v>5177</v>
      </c>
    </row>
    <row r="7078" spans="1:3" x14ac:dyDescent="0.3">
      <c r="A7078" t="s">
        <v>20</v>
      </c>
      <c r="B7078">
        <v>4</v>
      </c>
      <c r="C7078">
        <v>5177</v>
      </c>
    </row>
    <row r="7079" spans="1:3" x14ac:dyDescent="0.3">
      <c r="A7079" t="s">
        <v>21</v>
      </c>
      <c r="B7079">
        <v>0</v>
      </c>
      <c r="C7079">
        <v>5177</v>
      </c>
    </row>
    <row r="7080" spans="1:3" x14ac:dyDescent="0.3">
      <c r="A7080" t="s">
        <v>22</v>
      </c>
      <c r="B7080">
        <v>19</v>
      </c>
      <c r="C7080">
        <v>5177</v>
      </c>
    </row>
    <row r="7081" spans="1:3" x14ac:dyDescent="0.3">
      <c r="A7081" t="s">
        <v>25</v>
      </c>
      <c r="B7081" t="s">
        <v>121</v>
      </c>
      <c r="C7081">
        <v>5177</v>
      </c>
    </row>
    <row r="7082" spans="1:3" x14ac:dyDescent="0.3">
      <c r="A7082" t="s">
        <v>7</v>
      </c>
      <c r="B7082" t="s">
        <v>120</v>
      </c>
      <c r="C7082">
        <v>5186</v>
      </c>
    </row>
    <row r="7083" spans="1:3" x14ac:dyDescent="0.3">
      <c r="A7083" t="s">
        <v>17</v>
      </c>
      <c r="B7083">
        <v>576</v>
      </c>
      <c r="C7083">
        <v>5186</v>
      </c>
    </row>
    <row r="7084" spans="1:3" x14ac:dyDescent="0.3">
      <c r="A7084" t="s">
        <v>18</v>
      </c>
      <c r="B7084">
        <v>7</v>
      </c>
      <c r="C7084">
        <v>5186</v>
      </c>
    </row>
    <row r="7085" spans="1:3" x14ac:dyDescent="0.3">
      <c r="A7085" t="s">
        <v>19</v>
      </c>
      <c r="B7085">
        <v>115</v>
      </c>
      <c r="C7085">
        <v>5186</v>
      </c>
    </row>
    <row r="7086" spans="1:3" x14ac:dyDescent="0.3">
      <c r="A7086" t="s">
        <v>20</v>
      </c>
      <c r="B7086">
        <v>19</v>
      </c>
      <c r="C7086">
        <v>5186</v>
      </c>
    </row>
    <row r="7087" spans="1:3" x14ac:dyDescent="0.3">
      <c r="A7087" t="s">
        <v>21</v>
      </c>
      <c r="B7087">
        <v>7</v>
      </c>
      <c r="C7087">
        <v>5186</v>
      </c>
    </row>
    <row r="7088" spans="1:3" x14ac:dyDescent="0.3">
      <c r="A7088" t="s">
        <v>22</v>
      </c>
      <c r="B7088">
        <v>7</v>
      </c>
      <c r="C7088">
        <v>5186</v>
      </c>
    </row>
    <row r="7089" spans="1:3" x14ac:dyDescent="0.3">
      <c r="A7089" t="s">
        <v>25</v>
      </c>
      <c r="B7089" t="s">
        <v>123</v>
      </c>
      <c r="C7089">
        <v>5186</v>
      </c>
    </row>
    <row r="7090" spans="1:3" x14ac:dyDescent="0.3">
      <c r="A7090" t="s">
        <v>7</v>
      </c>
      <c r="B7090" t="s">
        <v>50</v>
      </c>
      <c r="C7090">
        <v>2315</v>
      </c>
    </row>
    <row r="7091" spans="1:3" x14ac:dyDescent="0.3">
      <c r="A7091" t="s">
        <v>17</v>
      </c>
      <c r="B7091">
        <v>10</v>
      </c>
      <c r="C7091">
        <v>2315</v>
      </c>
    </row>
    <row r="7092" spans="1:3" x14ac:dyDescent="0.3">
      <c r="A7092" t="s">
        <v>18</v>
      </c>
      <c r="B7092">
        <v>0</v>
      </c>
      <c r="C7092">
        <v>2315</v>
      </c>
    </row>
    <row r="7093" spans="1:3" x14ac:dyDescent="0.3">
      <c r="A7093" t="s">
        <v>19</v>
      </c>
      <c r="B7093">
        <v>11</v>
      </c>
      <c r="C7093">
        <v>2315</v>
      </c>
    </row>
    <row r="7094" spans="1:3" x14ac:dyDescent="0.3">
      <c r="A7094" t="s">
        <v>20</v>
      </c>
      <c r="B7094">
        <v>17</v>
      </c>
      <c r="C7094">
        <v>2315</v>
      </c>
    </row>
    <row r="7095" spans="1:3" x14ac:dyDescent="0.3">
      <c r="A7095" t="s">
        <v>21</v>
      </c>
      <c r="B7095">
        <v>29</v>
      </c>
      <c r="C7095">
        <v>2315</v>
      </c>
    </row>
    <row r="7096" spans="1:3" x14ac:dyDescent="0.3">
      <c r="A7096" t="s">
        <v>22</v>
      </c>
      <c r="B7096">
        <v>29</v>
      </c>
      <c r="C7096">
        <v>2315</v>
      </c>
    </row>
    <row r="7097" spans="1:3" x14ac:dyDescent="0.3">
      <c r="A7097" t="s">
        <v>25</v>
      </c>
      <c r="B7097" t="s">
        <v>122</v>
      </c>
      <c r="C7097">
        <v>2315</v>
      </c>
    </row>
    <row r="7098" spans="1:3" x14ac:dyDescent="0.3">
      <c r="A7098" t="s">
        <v>7</v>
      </c>
      <c r="B7098" t="s">
        <v>120</v>
      </c>
      <c r="C7098">
        <v>1044</v>
      </c>
    </row>
    <row r="7099" spans="1:3" x14ac:dyDescent="0.3">
      <c r="A7099" t="s">
        <v>17</v>
      </c>
      <c r="B7099">
        <v>299</v>
      </c>
      <c r="C7099">
        <v>1044</v>
      </c>
    </row>
    <row r="7100" spans="1:3" x14ac:dyDescent="0.3">
      <c r="A7100" t="s">
        <v>18</v>
      </c>
      <c r="B7100">
        <v>5</v>
      </c>
      <c r="C7100">
        <v>1044</v>
      </c>
    </row>
    <row r="7101" spans="1:3" x14ac:dyDescent="0.3">
      <c r="A7101" t="s">
        <v>19</v>
      </c>
      <c r="B7101">
        <v>201</v>
      </c>
      <c r="C7101">
        <v>1044</v>
      </c>
    </row>
    <row r="7102" spans="1:3" x14ac:dyDescent="0.3">
      <c r="A7102" t="s">
        <v>20</v>
      </c>
      <c r="B7102">
        <v>21</v>
      </c>
      <c r="C7102">
        <v>1044</v>
      </c>
    </row>
    <row r="7103" spans="1:3" x14ac:dyDescent="0.3">
      <c r="A7103" t="s">
        <v>21</v>
      </c>
      <c r="B7103">
        <v>21</v>
      </c>
      <c r="C7103">
        <v>1044</v>
      </c>
    </row>
    <row r="7104" spans="1:3" x14ac:dyDescent="0.3">
      <c r="A7104" t="s">
        <v>22</v>
      </c>
      <c r="B7104">
        <v>49</v>
      </c>
      <c r="C7104">
        <v>1044</v>
      </c>
    </row>
    <row r="7105" spans="1:3" x14ac:dyDescent="0.3">
      <c r="A7105" t="s">
        <v>25</v>
      </c>
      <c r="B7105" t="s">
        <v>121</v>
      </c>
      <c r="C7105">
        <v>1044</v>
      </c>
    </row>
    <row r="7106" spans="1:3" x14ac:dyDescent="0.3">
      <c r="A7106" t="s">
        <v>7</v>
      </c>
      <c r="B7106" t="s">
        <v>50</v>
      </c>
      <c r="C7106">
        <v>9256</v>
      </c>
    </row>
    <row r="7107" spans="1:3" x14ac:dyDescent="0.3">
      <c r="A7107" t="s">
        <v>17</v>
      </c>
      <c r="B7107">
        <v>493</v>
      </c>
      <c r="C7107">
        <v>9256</v>
      </c>
    </row>
    <row r="7108" spans="1:3" x14ac:dyDescent="0.3">
      <c r="A7108" t="s">
        <v>18</v>
      </c>
      <c r="B7108">
        <v>26</v>
      </c>
      <c r="C7108">
        <v>9256</v>
      </c>
    </row>
    <row r="7109" spans="1:3" x14ac:dyDescent="0.3">
      <c r="A7109" t="s">
        <v>19</v>
      </c>
      <c r="B7109">
        <v>206</v>
      </c>
      <c r="C7109">
        <v>9256</v>
      </c>
    </row>
    <row r="7110" spans="1:3" x14ac:dyDescent="0.3">
      <c r="A7110" t="s">
        <v>20</v>
      </c>
      <c r="B7110">
        <v>116</v>
      </c>
      <c r="C7110">
        <v>9256</v>
      </c>
    </row>
    <row r="7111" spans="1:3" x14ac:dyDescent="0.3">
      <c r="A7111" t="s">
        <v>21</v>
      </c>
      <c r="B7111">
        <v>80</v>
      </c>
      <c r="C7111">
        <v>9256</v>
      </c>
    </row>
    <row r="7112" spans="1:3" x14ac:dyDescent="0.3">
      <c r="A7112" t="s">
        <v>22</v>
      </c>
      <c r="B7112">
        <v>80</v>
      </c>
      <c r="C7112">
        <v>9256</v>
      </c>
    </row>
    <row r="7113" spans="1:3" x14ac:dyDescent="0.3">
      <c r="A7113" t="s">
        <v>25</v>
      </c>
      <c r="B7113" t="s">
        <v>123</v>
      </c>
      <c r="C7113">
        <v>9256</v>
      </c>
    </row>
    <row r="7114" spans="1:3" x14ac:dyDescent="0.3">
      <c r="A7114" t="s">
        <v>7</v>
      </c>
      <c r="B7114" t="s">
        <v>50</v>
      </c>
      <c r="C7114">
        <v>5084</v>
      </c>
    </row>
    <row r="7115" spans="1:3" x14ac:dyDescent="0.3">
      <c r="A7115" t="s">
        <v>17</v>
      </c>
      <c r="B7115">
        <v>445</v>
      </c>
      <c r="C7115">
        <v>5084</v>
      </c>
    </row>
    <row r="7116" spans="1:3" x14ac:dyDescent="0.3">
      <c r="A7116" t="s">
        <v>18</v>
      </c>
      <c r="B7116">
        <v>53</v>
      </c>
      <c r="C7116">
        <v>5084</v>
      </c>
    </row>
    <row r="7117" spans="1:3" x14ac:dyDescent="0.3">
      <c r="A7117" t="s">
        <v>19</v>
      </c>
      <c r="B7117">
        <v>213</v>
      </c>
      <c r="C7117">
        <v>5084</v>
      </c>
    </row>
    <row r="7118" spans="1:3" x14ac:dyDescent="0.3">
      <c r="A7118" t="s">
        <v>20</v>
      </c>
      <c r="B7118">
        <v>104</v>
      </c>
      <c r="C7118">
        <v>5084</v>
      </c>
    </row>
    <row r="7119" spans="1:3" x14ac:dyDescent="0.3">
      <c r="A7119" t="s">
        <v>21</v>
      </c>
      <c r="B7119">
        <v>98</v>
      </c>
      <c r="C7119">
        <v>5084</v>
      </c>
    </row>
    <row r="7120" spans="1:3" x14ac:dyDescent="0.3">
      <c r="A7120" t="s">
        <v>22</v>
      </c>
      <c r="B7120">
        <v>151</v>
      </c>
      <c r="C7120">
        <v>5084</v>
      </c>
    </row>
    <row r="7121" spans="1:3" x14ac:dyDescent="0.3">
      <c r="A7121" t="s">
        <v>25</v>
      </c>
      <c r="B7121" t="s">
        <v>121</v>
      </c>
      <c r="C7121">
        <v>5084</v>
      </c>
    </row>
    <row r="7122" spans="1:3" x14ac:dyDescent="0.3">
      <c r="A7122" t="s">
        <v>7</v>
      </c>
      <c r="B7122" t="s">
        <v>50</v>
      </c>
      <c r="C7122">
        <v>7094</v>
      </c>
    </row>
    <row r="7123" spans="1:3" x14ac:dyDescent="0.3">
      <c r="A7123" t="s">
        <v>17</v>
      </c>
      <c r="B7123">
        <v>445</v>
      </c>
      <c r="C7123">
        <v>7094</v>
      </c>
    </row>
    <row r="7124" spans="1:3" x14ac:dyDescent="0.3">
      <c r="A7124" t="s">
        <v>18</v>
      </c>
      <c r="B7124">
        <v>53</v>
      </c>
      <c r="C7124">
        <v>7094</v>
      </c>
    </row>
    <row r="7125" spans="1:3" x14ac:dyDescent="0.3">
      <c r="A7125" t="s">
        <v>19</v>
      </c>
      <c r="B7125">
        <v>213</v>
      </c>
      <c r="C7125">
        <v>7094</v>
      </c>
    </row>
    <row r="7126" spans="1:3" x14ac:dyDescent="0.3">
      <c r="A7126" t="s">
        <v>20</v>
      </c>
      <c r="B7126">
        <v>104</v>
      </c>
      <c r="C7126">
        <v>7094</v>
      </c>
    </row>
    <row r="7127" spans="1:3" x14ac:dyDescent="0.3">
      <c r="A7127" t="s">
        <v>21</v>
      </c>
      <c r="B7127">
        <v>98</v>
      </c>
      <c r="C7127">
        <v>7094</v>
      </c>
    </row>
    <row r="7128" spans="1:3" x14ac:dyDescent="0.3">
      <c r="A7128" t="s">
        <v>22</v>
      </c>
      <c r="B7128">
        <v>151</v>
      </c>
      <c r="C7128">
        <v>7094</v>
      </c>
    </row>
    <row r="7129" spans="1:3" x14ac:dyDescent="0.3">
      <c r="A7129" t="s">
        <v>25</v>
      </c>
      <c r="B7129" t="s">
        <v>121</v>
      </c>
      <c r="C7129">
        <v>7094</v>
      </c>
    </row>
    <row r="7130" spans="1:3" x14ac:dyDescent="0.3">
      <c r="A7130" t="s">
        <v>7</v>
      </c>
      <c r="B7130" t="s">
        <v>50</v>
      </c>
      <c r="C7130">
        <v>9426</v>
      </c>
    </row>
    <row r="7131" spans="1:3" x14ac:dyDescent="0.3">
      <c r="A7131" t="s">
        <v>17</v>
      </c>
      <c r="B7131">
        <v>691</v>
      </c>
      <c r="C7131">
        <v>9426</v>
      </c>
    </row>
    <row r="7132" spans="1:3" x14ac:dyDescent="0.3">
      <c r="A7132" t="s">
        <v>18</v>
      </c>
      <c r="B7132">
        <v>0</v>
      </c>
      <c r="C7132">
        <v>9426</v>
      </c>
    </row>
    <row r="7133" spans="1:3" x14ac:dyDescent="0.3">
      <c r="A7133" t="s">
        <v>19</v>
      </c>
      <c r="B7133">
        <v>69</v>
      </c>
      <c r="C7133">
        <v>9426</v>
      </c>
    </row>
    <row r="7134" spans="1:3" x14ac:dyDescent="0.3">
      <c r="A7134" t="s">
        <v>20</v>
      </c>
      <c r="B7134">
        <v>10</v>
      </c>
      <c r="C7134">
        <v>9426</v>
      </c>
    </row>
    <row r="7135" spans="1:3" x14ac:dyDescent="0.3">
      <c r="A7135" t="s">
        <v>21</v>
      </c>
      <c r="B7135">
        <v>0</v>
      </c>
      <c r="C7135">
        <v>9426</v>
      </c>
    </row>
    <row r="7136" spans="1:3" x14ac:dyDescent="0.3">
      <c r="A7136" t="s">
        <v>22</v>
      </c>
      <c r="B7136">
        <v>130</v>
      </c>
      <c r="C7136">
        <v>9426</v>
      </c>
    </row>
    <row r="7137" spans="1:3" x14ac:dyDescent="0.3">
      <c r="A7137" t="s">
        <v>25</v>
      </c>
      <c r="B7137" t="s">
        <v>122</v>
      </c>
      <c r="C7137">
        <v>9426</v>
      </c>
    </row>
    <row r="7138" spans="1:3" x14ac:dyDescent="0.3">
      <c r="A7138" t="s">
        <v>7</v>
      </c>
      <c r="B7138" t="s">
        <v>120</v>
      </c>
      <c r="C7138">
        <v>5324</v>
      </c>
    </row>
    <row r="7139" spans="1:3" x14ac:dyDescent="0.3">
      <c r="A7139" t="s">
        <v>17</v>
      </c>
      <c r="B7139">
        <v>173</v>
      </c>
      <c r="C7139">
        <v>5324</v>
      </c>
    </row>
    <row r="7140" spans="1:3" x14ac:dyDescent="0.3">
      <c r="A7140" t="s">
        <v>18</v>
      </c>
      <c r="B7140">
        <v>43</v>
      </c>
      <c r="C7140">
        <v>5324</v>
      </c>
    </row>
    <row r="7141" spans="1:3" x14ac:dyDescent="0.3">
      <c r="A7141" t="s">
        <v>19</v>
      </c>
      <c r="B7141">
        <v>118</v>
      </c>
      <c r="C7141">
        <v>5324</v>
      </c>
    </row>
    <row r="7142" spans="1:3" x14ac:dyDescent="0.3">
      <c r="A7142" t="s">
        <v>20</v>
      </c>
      <c r="B7142">
        <v>46</v>
      </c>
      <c r="C7142">
        <v>5324</v>
      </c>
    </row>
    <row r="7143" spans="1:3" x14ac:dyDescent="0.3">
      <c r="A7143" t="s">
        <v>21</v>
      </c>
      <c r="B7143">
        <v>27</v>
      </c>
      <c r="C7143">
        <v>5324</v>
      </c>
    </row>
    <row r="7144" spans="1:3" x14ac:dyDescent="0.3">
      <c r="A7144" t="s">
        <v>22</v>
      </c>
      <c r="B7144">
        <v>15</v>
      </c>
      <c r="C7144">
        <v>5324</v>
      </c>
    </row>
    <row r="7145" spans="1:3" x14ac:dyDescent="0.3">
      <c r="A7145" t="s">
        <v>25</v>
      </c>
      <c r="B7145" t="s">
        <v>121</v>
      </c>
      <c r="C7145">
        <v>5324</v>
      </c>
    </row>
    <row r="7146" spans="1:3" x14ac:dyDescent="0.3">
      <c r="A7146" t="s">
        <v>7</v>
      </c>
      <c r="B7146" t="s">
        <v>50</v>
      </c>
      <c r="C7146">
        <v>9729</v>
      </c>
    </row>
    <row r="7147" spans="1:3" x14ac:dyDescent="0.3">
      <c r="A7147" t="s">
        <v>17</v>
      </c>
      <c r="B7147">
        <v>189</v>
      </c>
      <c r="C7147">
        <v>9729</v>
      </c>
    </row>
    <row r="7148" spans="1:3" x14ac:dyDescent="0.3">
      <c r="A7148" t="s">
        <v>18</v>
      </c>
      <c r="B7148">
        <v>10</v>
      </c>
      <c r="C7148">
        <v>9729</v>
      </c>
    </row>
    <row r="7149" spans="1:3" x14ac:dyDescent="0.3">
      <c r="A7149" t="s">
        <v>19</v>
      </c>
      <c r="B7149">
        <v>253</v>
      </c>
      <c r="C7149">
        <v>9729</v>
      </c>
    </row>
    <row r="7150" spans="1:3" x14ac:dyDescent="0.3">
      <c r="A7150" t="s">
        <v>20</v>
      </c>
      <c r="B7150">
        <v>56</v>
      </c>
      <c r="C7150">
        <v>9729</v>
      </c>
    </row>
    <row r="7151" spans="1:3" x14ac:dyDescent="0.3">
      <c r="A7151" t="s">
        <v>21</v>
      </c>
      <c r="B7151">
        <v>43</v>
      </c>
      <c r="C7151">
        <v>9729</v>
      </c>
    </row>
    <row r="7152" spans="1:3" x14ac:dyDescent="0.3">
      <c r="A7152" t="s">
        <v>22</v>
      </c>
      <c r="B7152">
        <v>64</v>
      </c>
      <c r="C7152">
        <v>9729</v>
      </c>
    </row>
    <row r="7153" spans="1:3" x14ac:dyDescent="0.3">
      <c r="A7153" t="s">
        <v>25</v>
      </c>
      <c r="B7153" t="s">
        <v>123</v>
      </c>
      <c r="C7153">
        <v>9729</v>
      </c>
    </row>
    <row r="7154" spans="1:3" x14ac:dyDescent="0.3">
      <c r="A7154" t="s">
        <v>7</v>
      </c>
      <c r="B7154" t="s">
        <v>50</v>
      </c>
      <c r="C7154">
        <v>6710</v>
      </c>
    </row>
    <row r="7155" spans="1:3" x14ac:dyDescent="0.3">
      <c r="A7155" t="s">
        <v>17</v>
      </c>
      <c r="B7155">
        <v>68</v>
      </c>
      <c r="C7155">
        <v>6710</v>
      </c>
    </row>
    <row r="7156" spans="1:3" x14ac:dyDescent="0.3">
      <c r="A7156" t="s">
        <v>18</v>
      </c>
      <c r="B7156">
        <v>1</v>
      </c>
      <c r="C7156">
        <v>6710</v>
      </c>
    </row>
    <row r="7157" spans="1:3" x14ac:dyDescent="0.3">
      <c r="A7157" t="s">
        <v>19</v>
      </c>
      <c r="B7157">
        <v>13</v>
      </c>
      <c r="C7157">
        <v>6710</v>
      </c>
    </row>
    <row r="7158" spans="1:3" x14ac:dyDescent="0.3">
      <c r="A7158" t="s">
        <v>20</v>
      </c>
      <c r="B7158">
        <v>3</v>
      </c>
      <c r="C7158">
        <v>6710</v>
      </c>
    </row>
    <row r="7159" spans="1:3" x14ac:dyDescent="0.3">
      <c r="A7159" t="s">
        <v>21</v>
      </c>
      <c r="B7159">
        <v>5</v>
      </c>
      <c r="C7159">
        <v>6710</v>
      </c>
    </row>
    <row r="7160" spans="1:3" x14ac:dyDescent="0.3">
      <c r="A7160" t="s">
        <v>22</v>
      </c>
      <c r="B7160">
        <v>13</v>
      </c>
      <c r="C7160">
        <v>6710</v>
      </c>
    </row>
    <row r="7161" spans="1:3" x14ac:dyDescent="0.3">
      <c r="A7161" t="s">
        <v>25</v>
      </c>
      <c r="B7161" t="s">
        <v>122</v>
      </c>
      <c r="C7161">
        <v>6710</v>
      </c>
    </row>
    <row r="7162" spans="1:3" x14ac:dyDescent="0.3">
      <c r="A7162" t="s">
        <v>7</v>
      </c>
      <c r="B7162" t="s">
        <v>50</v>
      </c>
      <c r="C7162">
        <v>5524</v>
      </c>
    </row>
    <row r="7163" spans="1:3" x14ac:dyDescent="0.3">
      <c r="A7163" t="s">
        <v>17</v>
      </c>
      <c r="B7163">
        <v>635</v>
      </c>
      <c r="C7163">
        <v>5524</v>
      </c>
    </row>
    <row r="7164" spans="1:3" x14ac:dyDescent="0.3">
      <c r="A7164" t="s">
        <v>18</v>
      </c>
      <c r="B7164">
        <v>88</v>
      </c>
      <c r="C7164">
        <v>5524</v>
      </c>
    </row>
    <row r="7165" spans="1:3" x14ac:dyDescent="0.3">
      <c r="A7165" t="s">
        <v>19</v>
      </c>
      <c r="B7165">
        <v>546</v>
      </c>
      <c r="C7165">
        <v>5524</v>
      </c>
    </row>
    <row r="7166" spans="1:3" x14ac:dyDescent="0.3">
      <c r="A7166" t="s">
        <v>20</v>
      </c>
      <c r="B7166">
        <v>172</v>
      </c>
      <c r="C7166">
        <v>5524</v>
      </c>
    </row>
    <row r="7167" spans="1:3" x14ac:dyDescent="0.3">
      <c r="A7167" t="s">
        <v>21</v>
      </c>
      <c r="B7167">
        <v>88</v>
      </c>
      <c r="C7167">
        <v>5524</v>
      </c>
    </row>
    <row r="7168" spans="1:3" x14ac:dyDescent="0.3">
      <c r="A7168" t="s">
        <v>22</v>
      </c>
      <c r="B7168">
        <v>88</v>
      </c>
      <c r="C7168">
        <v>5524</v>
      </c>
    </row>
    <row r="7169" spans="1:3" x14ac:dyDescent="0.3">
      <c r="A7169" t="s">
        <v>25</v>
      </c>
      <c r="B7169" t="s">
        <v>123</v>
      </c>
      <c r="C7169">
        <v>5524</v>
      </c>
    </row>
    <row r="7170" spans="1:3" x14ac:dyDescent="0.3">
      <c r="A7170" t="s">
        <v>7</v>
      </c>
      <c r="B7170" t="s">
        <v>120</v>
      </c>
      <c r="C7170">
        <v>9797</v>
      </c>
    </row>
    <row r="7171" spans="1:3" x14ac:dyDescent="0.3">
      <c r="A7171" t="s">
        <v>17</v>
      </c>
      <c r="B7171">
        <v>228</v>
      </c>
      <c r="C7171">
        <v>9797</v>
      </c>
    </row>
    <row r="7172" spans="1:3" x14ac:dyDescent="0.3">
      <c r="A7172" t="s">
        <v>18</v>
      </c>
      <c r="B7172">
        <v>19</v>
      </c>
      <c r="C7172">
        <v>9797</v>
      </c>
    </row>
    <row r="7173" spans="1:3" x14ac:dyDescent="0.3">
      <c r="A7173" t="s">
        <v>19</v>
      </c>
      <c r="B7173">
        <v>130</v>
      </c>
      <c r="C7173">
        <v>9797</v>
      </c>
    </row>
    <row r="7174" spans="1:3" x14ac:dyDescent="0.3">
      <c r="A7174" t="s">
        <v>20</v>
      </c>
      <c r="B7174">
        <v>4</v>
      </c>
      <c r="C7174">
        <v>9797</v>
      </c>
    </row>
    <row r="7175" spans="1:3" x14ac:dyDescent="0.3">
      <c r="A7175" t="s">
        <v>21</v>
      </c>
      <c r="B7175">
        <v>11</v>
      </c>
      <c r="C7175">
        <v>9797</v>
      </c>
    </row>
    <row r="7176" spans="1:3" x14ac:dyDescent="0.3">
      <c r="A7176" t="s">
        <v>22</v>
      </c>
      <c r="B7176">
        <v>51</v>
      </c>
      <c r="C7176">
        <v>9797</v>
      </c>
    </row>
    <row r="7177" spans="1:3" x14ac:dyDescent="0.3">
      <c r="A7177" t="s">
        <v>25</v>
      </c>
      <c r="B7177" t="s">
        <v>121</v>
      </c>
      <c r="C7177">
        <v>9797</v>
      </c>
    </row>
    <row r="7178" spans="1:3" x14ac:dyDescent="0.3">
      <c r="A7178" t="s">
        <v>7</v>
      </c>
      <c r="B7178" t="s">
        <v>120</v>
      </c>
      <c r="C7178">
        <v>9500</v>
      </c>
    </row>
    <row r="7179" spans="1:3" x14ac:dyDescent="0.3">
      <c r="A7179" t="s">
        <v>17</v>
      </c>
      <c r="B7179">
        <v>221</v>
      </c>
      <c r="C7179">
        <v>9500</v>
      </c>
    </row>
    <row r="7180" spans="1:3" x14ac:dyDescent="0.3">
      <c r="A7180" t="s">
        <v>18</v>
      </c>
      <c r="B7180">
        <v>104</v>
      </c>
      <c r="C7180">
        <v>9500</v>
      </c>
    </row>
    <row r="7181" spans="1:3" x14ac:dyDescent="0.3">
      <c r="A7181" t="s">
        <v>19</v>
      </c>
      <c r="B7181">
        <v>169</v>
      </c>
      <c r="C7181">
        <v>9500</v>
      </c>
    </row>
    <row r="7182" spans="1:3" x14ac:dyDescent="0.3">
      <c r="A7182" t="s">
        <v>20</v>
      </c>
      <c r="B7182">
        <v>102</v>
      </c>
      <c r="C7182">
        <v>9500</v>
      </c>
    </row>
    <row r="7183" spans="1:3" x14ac:dyDescent="0.3">
      <c r="A7183" t="s">
        <v>21</v>
      </c>
      <c r="B7183">
        <v>78</v>
      </c>
      <c r="C7183">
        <v>9500</v>
      </c>
    </row>
    <row r="7184" spans="1:3" x14ac:dyDescent="0.3">
      <c r="A7184" t="s">
        <v>22</v>
      </c>
      <c r="B7184">
        <v>84</v>
      </c>
      <c r="C7184">
        <v>9500</v>
      </c>
    </row>
    <row r="7185" spans="1:3" x14ac:dyDescent="0.3">
      <c r="A7185" t="s">
        <v>25</v>
      </c>
      <c r="B7185" t="s">
        <v>123</v>
      </c>
      <c r="C7185">
        <v>9500</v>
      </c>
    </row>
    <row r="7186" spans="1:3" x14ac:dyDescent="0.3">
      <c r="A7186" t="s">
        <v>7</v>
      </c>
      <c r="B7186" t="s">
        <v>50</v>
      </c>
      <c r="C7186">
        <v>9710</v>
      </c>
    </row>
    <row r="7187" spans="1:3" x14ac:dyDescent="0.3">
      <c r="A7187" t="s">
        <v>17</v>
      </c>
      <c r="B7187">
        <v>708</v>
      </c>
      <c r="C7187">
        <v>9710</v>
      </c>
    </row>
    <row r="7188" spans="1:3" x14ac:dyDescent="0.3">
      <c r="A7188" t="s">
        <v>18</v>
      </c>
      <c r="B7188">
        <v>7</v>
      </c>
      <c r="C7188">
        <v>9710</v>
      </c>
    </row>
    <row r="7189" spans="1:3" x14ac:dyDescent="0.3">
      <c r="A7189" t="s">
        <v>19</v>
      </c>
      <c r="B7189">
        <v>62</v>
      </c>
      <c r="C7189">
        <v>9710</v>
      </c>
    </row>
    <row r="7190" spans="1:3" x14ac:dyDescent="0.3">
      <c r="A7190" t="s">
        <v>20</v>
      </c>
      <c r="B7190">
        <v>0</v>
      </c>
      <c r="C7190">
        <v>9710</v>
      </c>
    </row>
    <row r="7191" spans="1:3" x14ac:dyDescent="0.3">
      <c r="A7191" t="s">
        <v>21</v>
      </c>
      <c r="B7191">
        <v>0</v>
      </c>
      <c r="C7191">
        <v>9710</v>
      </c>
    </row>
    <row r="7192" spans="1:3" x14ac:dyDescent="0.3">
      <c r="A7192" t="s">
        <v>22</v>
      </c>
      <c r="B7192">
        <v>15</v>
      </c>
      <c r="C7192">
        <v>9710</v>
      </c>
    </row>
    <row r="7193" spans="1:3" x14ac:dyDescent="0.3">
      <c r="A7193" t="s">
        <v>25</v>
      </c>
      <c r="B7193" t="s">
        <v>123</v>
      </c>
      <c r="C7193">
        <v>9710</v>
      </c>
    </row>
    <row r="7194" spans="1:3" x14ac:dyDescent="0.3">
      <c r="A7194" t="s">
        <v>7</v>
      </c>
      <c r="B7194" t="s">
        <v>120</v>
      </c>
      <c r="C7194">
        <v>6261</v>
      </c>
    </row>
    <row r="7195" spans="1:3" x14ac:dyDescent="0.3">
      <c r="A7195" t="s">
        <v>17</v>
      </c>
      <c r="B7195">
        <v>270</v>
      </c>
      <c r="C7195">
        <v>6261</v>
      </c>
    </row>
    <row r="7196" spans="1:3" x14ac:dyDescent="0.3">
      <c r="A7196" t="s">
        <v>18</v>
      </c>
      <c r="B7196">
        <v>31</v>
      </c>
      <c r="C7196">
        <v>6261</v>
      </c>
    </row>
    <row r="7197" spans="1:3" x14ac:dyDescent="0.3">
      <c r="A7197" t="s">
        <v>19</v>
      </c>
      <c r="B7197">
        <v>88</v>
      </c>
      <c r="C7197">
        <v>6261</v>
      </c>
    </row>
    <row r="7198" spans="1:3" x14ac:dyDescent="0.3">
      <c r="A7198" t="s">
        <v>20</v>
      </c>
      <c r="B7198">
        <v>11</v>
      </c>
      <c r="C7198">
        <v>6261</v>
      </c>
    </row>
    <row r="7199" spans="1:3" x14ac:dyDescent="0.3">
      <c r="A7199" t="s">
        <v>21</v>
      </c>
      <c r="B7199">
        <v>48</v>
      </c>
      <c r="C7199">
        <v>6261</v>
      </c>
    </row>
    <row r="7200" spans="1:3" x14ac:dyDescent="0.3">
      <c r="A7200" t="s">
        <v>22</v>
      </c>
      <c r="B7200">
        <v>22</v>
      </c>
      <c r="C7200">
        <v>6261</v>
      </c>
    </row>
    <row r="7201" spans="1:3" x14ac:dyDescent="0.3">
      <c r="A7201" t="s">
        <v>25</v>
      </c>
      <c r="B7201" t="s">
        <v>121</v>
      </c>
      <c r="C7201">
        <v>6261</v>
      </c>
    </row>
    <row r="7202" spans="1:3" x14ac:dyDescent="0.3">
      <c r="A7202" t="s">
        <v>7</v>
      </c>
      <c r="B7202" t="s">
        <v>50</v>
      </c>
      <c r="C7202">
        <v>4201</v>
      </c>
    </row>
    <row r="7203" spans="1:3" x14ac:dyDescent="0.3">
      <c r="A7203" t="s">
        <v>17</v>
      </c>
      <c r="B7203">
        <v>229</v>
      </c>
      <c r="C7203">
        <v>4201</v>
      </c>
    </row>
    <row r="7204" spans="1:3" x14ac:dyDescent="0.3">
      <c r="A7204" t="s">
        <v>18</v>
      </c>
      <c r="B7204">
        <v>7</v>
      </c>
      <c r="C7204">
        <v>4201</v>
      </c>
    </row>
    <row r="7205" spans="1:3" x14ac:dyDescent="0.3">
      <c r="A7205" t="s">
        <v>19</v>
      </c>
      <c r="B7205">
        <v>137</v>
      </c>
      <c r="C7205">
        <v>4201</v>
      </c>
    </row>
    <row r="7206" spans="1:3" x14ac:dyDescent="0.3">
      <c r="A7206" t="s">
        <v>20</v>
      </c>
      <c r="B7206">
        <v>4</v>
      </c>
      <c r="C7206">
        <v>4201</v>
      </c>
    </row>
    <row r="7207" spans="1:3" x14ac:dyDescent="0.3">
      <c r="A7207" t="s">
        <v>21</v>
      </c>
      <c r="B7207">
        <v>0</v>
      </c>
      <c r="C7207">
        <v>4201</v>
      </c>
    </row>
    <row r="7208" spans="1:3" x14ac:dyDescent="0.3">
      <c r="A7208" t="s">
        <v>22</v>
      </c>
      <c r="B7208">
        <v>91</v>
      </c>
      <c r="C7208">
        <v>4201</v>
      </c>
    </row>
    <row r="7209" spans="1:3" x14ac:dyDescent="0.3">
      <c r="A7209" t="s">
        <v>25</v>
      </c>
      <c r="B7209" t="s">
        <v>121</v>
      </c>
      <c r="C7209">
        <v>4201</v>
      </c>
    </row>
    <row r="7210" spans="1:3" x14ac:dyDescent="0.3">
      <c r="A7210" t="s">
        <v>7</v>
      </c>
      <c r="B7210" t="s">
        <v>50</v>
      </c>
      <c r="C7210">
        <v>2276</v>
      </c>
    </row>
    <row r="7211" spans="1:3" x14ac:dyDescent="0.3">
      <c r="A7211" t="s">
        <v>17</v>
      </c>
      <c r="B7211">
        <v>430</v>
      </c>
      <c r="C7211">
        <v>2276</v>
      </c>
    </row>
    <row r="7212" spans="1:3" x14ac:dyDescent="0.3">
      <c r="A7212" t="s">
        <v>18</v>
      </c>
      <c r="B7212">
        <v>16</v>
      </c>
      <c r="C7212">
        <v>2276</v>
      </c>
    </row>
    <row r="7213" spans="1:3" x14ac:dyDescent="0.3">
      <c r="A7213" t="s">
        <v>19</v>
      </c>
      <c r="B7213">
        <v>322</v>
      </c>
      <c r="C7213">
        <v>2276</v>
      </c>
    </row>
    <row r="7214" spans="1:3" x14ac:dyDescent="0.3">
      <c r="A7214" t="s">
        <v>20</v>
      </c>
      <c r="B7214">
        <v>43</v>
      </c>
      <c r="C7214">
        <v>2276</v>
      </c>
    </row>
    <row r="7215" spans="1:3" x14ac:dyDescent="0.3">
      <c r="A7215" t="s">
        <v>21</v>
      </c>
      <c r="B7215">
        <v>24</v>
      </c>
      <c r="C7215">
        <v>2276</v>
      </c>
    </row>
    <row r="7216" spans="1:3" x14ac:dyDescent="0.3">
      <c r="A7216" t="s">
        <v>22</v>
      </c>
      <c r="B7216">
        <v>33</v>
      </c>
      <c r="C7216">
        <v>2276</v>
      </c>
    </row>
    <row r="7217" spans="1:3" x14ac:dyDescent="0.3">
      <c r="A7217" t="s">
        <v>25</v>
      </c>
      <c r="B7217" t="s">
        <v>121</v>
      </c>
      <c r="C7217">
        <v>2276</v>
      </c>
    </row>
    <row r="7218" spans="1:3" x14ac:dyDescent="0.3">
      <c r="A7218" t="s">
        <v>7</v>
      </c>
      <c r="B7218" t="s">
        <v>120</v>
      </c>
      <c r="C7218">
        <v>9483</v>
      </c>
    </row>
    <row r="7219" spans="1:3" x14ac:dyDescent="0.3">
      <c r="A7219" t="s">
        <v>17</v>
      </c>
      <c r="B7219">
        <v>290</v>
      </c>
      <c r="C7219">
        <v>9483</v>
      </c>
    </row>
    <row r="7220" spans="1:3" x14ac:dyDescent="0.3">
      <c r="A7220" t="s">
        <v>18</v>
      </c>
      <c r="B7220">
        <v>59</v>
      </c>
      <c r="C7220">
        <v>9483</v>
      </c>
    </row>
    <row r="7221" spans="1:3" x14ac:dyDescent="0.3">
      <c r="A7221" t="s">
        <v>19</v>
      </c>
      <c r="B7221">
        <v>177</v>
      </c>
      <c r="C7221">
        <v>9483</v>
      </c>
    </row>
    <row r="7222" spans="1:3" x14ac:dyDescent="0.3">
      <c r="A7222" t="s">
        <v>20</v>
      </c>
      <c r="B7222">
        <v>77</v>
      </c>
      <c r="C7222">
        <v>9483</v>
      </c>
    </row>
    <row r="7223" spans="1:3" x14ac:dyDescent="0.3">
      <c r="A7223" t="s">
        <v>21</v>
      </c>
      <c r="B7223">
        <v>5</v>
      </c>
      <c r="C7223">
        <v>9483</v>
      </c>
    </row>
    <row r="7224" spans="1:3" x14ac:dyDescent="0.3">
      <c r="A7224" t="s">
        <v>22</v>
      </c>
      <c r="B7224">
        <v>29</v>
      </c>
      <c r="C7224">
        <v>9483</v>
      </c>
    </row>
    <row r="7225" spans="1:3" x14ac:dyDescent="0.3">
      <c r="A7225" t="s">
        <v>25</v>
      </c>
      <c r="B7225" t="s">
        <v>121</v>
      </c>
      <c r="C7225">
        <v>9483</v>
      </c>
    </row>
    <row r="7226" spans="1:3" x14ac:dyDescent="0.3">
      <c r="A7226" t="s">
        <v>7</v>
      </c>
      <c r="B7226" t="s">
        <v>120</v>
      </c>
      <c r="C7226">
        <v>4769</v>
      </c>
    </row>
    <row r="7227" spans="1:3" x14ac:dyDescent="0.3">
      <c r="A7227" t="s">
        <v>17</v>
      </c>
      <c r="B7227">
        <v>456</v>
      </c>
      <c r="C7227">
        <v>4769</v>
      </c>
    </row>
    <row r="7228" spans="1:3" x14ac:dyDescent="0.3">
      <c r="A7228" t="s">
        <v>18</v>
      </c>
      <c r="B7228">
        <v>4</v>
      </c>
      <c r="C7228">
        <v>4769</v>
      </c>
    </row>
    <row r="7229" spans="1:3" x14ac:dyDescent="0.3">
      <c r="A7229" t="s">
        <v>19</v>
      </c>
      <c r="B7229">
        <v>24</v>
      </c>
      <c r="C7229">
        <v>4769</v>
      </c>
    </row>
    <row r="7230" spans="1:3" x14ac:dyDescent="0.3">
      <c r="A7230" t="s">
        <v>20</v>
      </c>
      <c r="B7230">
        <v>0</v>
      </c>
      <c r="C7230">
        <v>4769</v>
      </c>
    </row>
    <row r="7231" spans="1:3" x14ac:dyDescent="0.3">
      <c r="A7231" t="s">
        <v>21</v>
      </c>
      <c r="B7231">
        <v>0</v>
      </c>
      <c r="C7231">
        <v>4769</v>
      </c>
    </row>
    <row r="7232" spans="1:3" x14ac:dyDescent="0.3">
      <c r="A7232" t="s">
        <v>22</v>
      </c>
      <c r="B7232">
        <v>9</v>
      </c>
      <c r="C7232">
        <v>4769</v>
      </c>
    </row>
    <row r="7233" spans="1:3" x14ac:dyDescent="0.3">
      <c r="A7233" t="s">
        <v>25</v>
      </c>
      <c r="B7233" t="s">
        <v>123</v>
      </c>
      <c r="C7233">
        <v>4769</v>
      </c>
    </row>
    <row r="7234" spans="1:3" x14ac:dyDescent="0.3">
      <c r="A7234" t="s">
        <v>7</v>
      </c>
      <c r="B7234" t="s">
        <v>120</v>
      </c>
      <c r="C7234">
        <v>1328</v>
      </c>
    </row>
    <row r="7235" spans="1:3" x14ac:dyDescent="0.3">
      <c r="A7235" t="s">
        <v>17</v>
      </c>
      <c r="B7235">
        <v>261</v>
      </c>
      <c r="C7235">
        <v>1328</v>
      </c>
    </row>
    <row r="7236" spans="1:3" x14ac:dyDescent="0.3">
      <c r="A7236" t="s">
        <v>18</v>
      </c>
      <c r="B7236">
        <v>42</v>
      </c>
      <c r="C7236">
        <v>1328</v>
      </c>
    </row>
    <row r="7237" spans="1:3" x14ac:dyDescent="0.3">
      <c r="A7237" t="s">
        <v>19</v>
      </c>
      <c r="B7237">
        <v>144</v>
      </c>
      <c r="C7237">
        <v>1328</v>
      </c>
    </row>
    <row r="7238" spans="1:3" x14ac:dyDescent="0.3">
      <c r="A7238" t="s">
        <v>20</v>
      </c>
      <c r="B7238">
        <v>55</v>
      </c>
      <c r="C7238">
        <v>1328</v>
      </c>
    </row>
    <row r="7239" spans="1:3" x14ac:dyDescent="0.3">
      <c r="A7239" t="s">
        <v>21</v>
      </c>
      <c r="B7239">
        <v>48</v>
      </c>
      <c r="C7239">
        <v>1328</v>
      </c>
    </row>
    <row r="7240" spans="1:3" x14ac:dyDescent="0.3">
      <c r="A7240" t="s">
        <v>22</v>
      </c>
      <c r="B7240">
        <v>133</v>
      </c>
      <c r="C7240">
        <v>1328</v>
      </c>
    </row>
    <row r="7241" spans="1:3" x14ac:dyDescent="0.3">
      <c r="A7241" t="s">
        <v>25</v>
      </c>
      <c r="B7241" t="s">
        <v>121</v>
      </c>
      <c r="C7241">
        <v>1328</v>
      </c>
    </row>
    <row r="7242" spans="1:3" x14ac:dyDescent="0.3">
      <c r="A7242" t="s">
        <v>7</v>
      </c>
      <c r="B7242" t="s">
        <v>50</v>
      </c>
      <c r="C7242">
        <v>3924</v>
      </c>
    </row>
    <row r="7243" spans="1:3" x14ac:dyDescent="0.3">
      <c r="A7243" t="s">
        <v>17</v>
      </c>
      <c r="B7243">
        <v>801</v>
      </c>
      <c r="C7243">
        <v>3924</v>
      </c>
    </row>
    <row r="7244" spans="1:3" x14ac:dyDescent="0.3">
      <c r="A7244" t="s">
        <v>18</v>
      </c>
      <c r="B7244">
        <v>0</v>
      </c>
      <c r="C7244">
        <v>3924</v>
      </c>
    </row>
    <row r="7245" spans="1:3" x14ac:dyDescent="0.3">
      <c r="A7245" t="s">
        <v>19</v>
      </c>
      <c r="B7245">
        <v>80</v>
      </c>
      <c r="C7245">
        <v>3924</v>
      </c>
    </row>
    <row r="7246" spans="1:3" x14ac:dyDescent="0.3">
      <c r="A7246" t="s">
        <v>20</v>
      </c>
      <c r="B7246">
        <v>0</v>
      </c>
      <c r="C7246">
        <v>3924</v>
      </c>
    </row>
    <row r="7247" spans="1:3" x14ac:dyDescent="0.3">
      <c r="A7247" t="s">
        <v>21</v>
      </c>
      <c r="B7247">
        <v>0</v>
      </c>
      <c r="C7247">
        <v>3924</v>
      </c>
    </row>
    <row r="7248" spans="1:3" x14ac:dyDescent="0.3">
      <c r="A7248" t="s">
        <v>22</v>
      </c>
      <c r="B7248">
        <v>35</v>
      </c>
      <c r="C7248">
        <v>3924</v>
      </c>
    </row>
    <row r="7249" spans="1:3" x14ac:dyDescent="0.3">
      <c r="A7249" t="s">
        <v>25</v>
      </c>
      <c r="B7249" t="s">
        <v>123</v>
      </c>
      <c r="C7249">
        <v>3924</v>
      </c>
    </row>
    <row r="7250" spans="1:3" x14ac:dyDescent="0.3">
      <c r="A7250" t="s">
        <v>7</v>
      </c>
      <c r="B7250" t="s">
        <v>120</v>
      </c>
      <c r="C7250">
        <v>2036</v>
      </c>
    </row>
    <row r="7251" spans="1:3" x14ac:dyDescent="0.3">
      <c r="A7251" t="s">
        <v>17</v>
      </c>
      <c r="B7251">
        <v>243</v>
      </c>
      <c r="C7251">
        <v>2036</v>
      </c>
    </row>
    <row r="7252" spans="1:3" x14ac:dyDescent="0.3">
      <c r="A7252" t="s">
        <v>18</v>
      </c>
      <c r="B7252">
        <v>11</v>
      </c>
      <c r="C7252">
        <v>2036</v>
      </c>
    </row>
    <row r="7253" spans="1:3" x14ac:dyDescent="0.3">
      <c r="A7253" t="s">
        <v>19</v>
      </c>
      <c r="B7253">
        <v>119</v>
      </c>
      <c r="C7253">
        <v>2036</v>
      </c>
    </row>
    <row r="7254" spans="1:3" x14ac:dyDescent="0.3">
      <c r="A7254" t="s">
        <v>20</v>
      </c>
      <c r="B7254">
        <v>10</v>
      </c>
      <c r="C7254">
        <v>2036</v>
      </c>
    </row>
    <row r="7255" spans="1:3" x14ac:dyDescent="0.3">
      <c r="A7255" t="s">
        <v>21</v>
      </c>
      <c r="B7255">
        <v>3</v>
      </c>
      <c r="C7255">
        <v>2036</v>
      </c>
    </row>
    <row r="7256" spans="1:3" x14ac:dyDescent="0.3">
      <c r="A7256" t="s">
        <v>22</v>
      </c>
      <c r="B7256">
        <v>15</v>
      </c>
      <c r="C7256">
        <v>2036</v>
      </c>
    </row>
    <row r="7257" spans="1:3" x14ac:dyDescent="0.3">
      <c r="A7257" t="s">
        <v>25</v>
      </c>
      <c r="B7257" t="s">
        <v>121</v>
      </c>
      <c r="C7257">
        <v>2036</v>
      </c>
    </row>
    <row r="7258" spans="1:3" x14ac:dyDescent="0.3">
      <c r="A7258" t="s">
        <v>7</v>
      </c>
      <c r="B7258" t="s">
        <v>120</v>
      </c>
      <c r="C7258">
        <v>7250</v>
      </c>
    </row>
    <row r="7259" spans="1:3" x14ac:dyDescent="0.3">
      <c r="A7259" t="s">
        <v>17</v>
      </c>
      <c r="B7259">
        <v>344</v>
      </c>
      <c r="C7259">
        <v>7250</v>
      </c>
    </row>
    <row r="7260" spans="1:3" x14ac:dyDescent="0.3">
      <c r="A7260" t="s">
        <v>18</v>
      </c>
      <c r="B7260">
        <v>35</v>
      </c>
      <c r="C7260">
        <v>7250</v>
      </c>
    </row>
    <row r="7261" spans="1:3" x14ac:dyDescent="0.3">
      <c r="A7261" t="s">
        <v>19</v>
      </c>
      <c r="B7261">
        <v>178</v>
      </c>
      <c r="C7261">
        <v>7250</v>
      </c>
    </row>
    <row r="7262" spans="1:3" x14ac:dyDescent="0.3">
      <c r="A7262" t="s">
        <v>20</v>
      </c>
      <c r="B7262">
        <v>15</v>
      </c>
      <c r="C7262">
        <v>7250</v>
      </c>
    </row>
    <row r="7263" spans="1:3" x14ac:dyDescent="0.3">
      <c r="A7263" t="s">
        <v>21</v>
      </c>
      <c r="B7263">
        <v>23</v>
      </c>
      <c r="C7263">
        <v>7250</v>
      </c>
    </row>
    <row r="7264" spans="1:3" x14ac:dyDescent="0.3">
      <c r="A7264" t="s">
        <v>22</v>
      </c>
      <c r="B7264">
        <v>17</v>
      </c>
      <c r="C7264">
        <v>7250</v>
      </c>
    </row>
    <row r="7265" spans="1:3" x14ac:dyDescent="0.3">
      <c r="A7265" t="s">
        <v>25</v>
      </c>
      <c r="B7265" t="s">
        <v>123</v>
      </c>
      <c r="C7265">
        <v>7250</v>
      </c>
    </row>
    <row r="7266" spans="1:3" x14ac:dyDescent="0.3">
      <c r="A7266" t="s">
        <v>7</v>
      </c>
      <c r="B7266" t="s">
        <v>120</v>
      </c>
      <c r="C7266">
        <v>5543</v>
      </c>
    </row>
    <row r="7267" spans="1:3" x14ac:dyDescent="0.3">
      <c r="A7267" t="s">
        <v>17</v>
      </c>
      <c r="B7267">
        <v>545</v>
      </c>
      <c r="C7267">
        <v>5543</v>
      </c>
    </row>
    <row r="7268" spans="1:3" x14ac:dyDescent="0.3">
      <c r="A7268" t="s">
        <v>18</v>
      </c>
      <c r="B7268">
        <v>7</v>
      </c>
      <c r="C7268">
        <v>5543</v>
      </c>
    </row>
    <row r="7269" spans="1:3" x14ac:dyDescent="0.3">
      <c r="A7269" t="s">
        <v>19</v>
      </c>
      <c r="B7269">
        <v>114</v>
      </c>
      <c r="C7269">
        <v>5543</v>
      </c>
    </row>
    <row r="7270" spans="1:3" x14ac:dyDescent="0.3">
      <c r="A7270" t="s">
        <v>20</v>
      </c>
      <c r="B7270">
        <v>37</v>
      </c>
      <c r="C7270">
        <v>5543</v>
      </c>
    </row>
    <row r="7271" spans="1:3" x14ac:dyDescent="0.3">
      <c r="A7271" t="s">
        <v>21</v>
      </c>
      <c r="B7271">
        <v>21</v>
      </c>
      <c r="C7271">
        <v>5543</v>
      </c>
    </row>
    <row r="7272" spans="1:3" x14ac:dyDescent="0.3">
      <c r="A7272" t="s">
        <v>22</v>
      </c>
      <c r="B7272">
        <v>78</v>
      </c>
      <c r="C7272">
        <v>5543</v>
      </c>
    </row>
    <row r="7273" spans="1:3" x14ac:dyDescent="0.3">
      <c r="A7273" t="s">
        <v>25</v>
      </c>
      <c r="B7273" t="s">
        <v>123</v>
      </c>
      <c r="C7273">
        <v>5543</v>
      </c>
    </row>
    <row r="7274" spans="1:3" x14ac:dyDescent="0.3">
      <c r="A7274" t="s">
        <v>7</v>
      </c>
      <c r="B7274" t="s">
        <v>120</v>
      </c>
      <c r="C7274">
        <v>7755</v>
      </c>
    </row>
    <row r="7275" spans="1:3" x14ac:dyDescent="0.3">
      <c r="A7275" t="s">
        <v>17</v>
      </c>
      <c r="B7275">
        <v>350</v>
      </c>
      <c r="C7275">
        <v>7755</v>
      </c>
    </row>
    <row r="7276" spans="1:3" x14ac:dyDescent="0.3">
      <c r="A7276" t="s">
        <v>18</v>
      </c>
      <c r="B7276">
        <v>3</v>
      </c>
      <c r="C7276">
        <v>7755</v>
      </c>
    </row>
    <row r="7277" spans="1:3" x14ac:dyDescent="0.3">
      <c r="A7277" t="s">
        <v>19</v>
      </c>
      <c r="B7277">
        <v>39</v>
      </c>
      <c r="C7277">
        <v>7755</v>
      </c>
    </row>
    <row r="7278" spans="1:3" x14ac:dyDescent="0.3">
      <c r="A7278" t="s">
        <v>20</v>
      </c>
      <c r="B7278">
        <v>0</v>
      </c>
      <c r="C7278">
        <v>7755</v>
      </c>
    </row>
    <row r="7279" spans="1:3" x14ac:dyDescent="0.3">
      <c r="A7279" t="s">
        <v>21</v>
      </c>
      <c r="B7279">
        <v>0</v>
      </c>
      <c r="C7279">
        <v>7755</v>
      </c>
    </row>
    <row r="7280" spans="1:3" x14ac:dyDescent="0.3">
      <c r="A7280" t="s">
        <v>22</v>
      </c>
      <c r="B7280">
        <v>19</v>
      </c>
      <c r="C7280">
        <v>7755</v>
      </c>
    </row>
    <row r="7281" spans="1:3" x14ac:dyDescent="0.3">
      <c r="A7281" t="s">
        <v>25</v>
      </c>
      <c r="B7281" t="s">
        <v>123</v>
      </c>
      <c r="C7281">
        <v>7755</v>
      </c>
    </row>
    <row r="7282" spans="1:3" x14ac:dyDescent="0.3">
      <c r="A7282" t="s">
        <v>7</v>
      </c>
      <c r="B7282" t="s">
        <v>50</v>
      </c>
      <c r="C7282">
        <v>10968</v>
      </c>
    </row>
    <row r="7283" spans="1:3" x14ac:dyDescent="0.3">
      <c r="A7283" t="s">
        <v>17</v>
      </c>
      <c r="B7283">
        <v>266</v>
      </c>
      <c r="C7283">
        <v>10968</v>
      </c>
    </row>
    <row r="7284" spans="1:3" x14ac:dyDescent="0.3">
      <c r="A7284" t="s">
        <v>18</v>
      </c>
      <c r="B7284">
        <v>21</v>
      </c>
      <c r="C7284">
        <v>10968</v>
      </c>
    </row>
    <row r="7285" spans="1:3" x14ac:dyDescent="0.3">
      <c r="A7285" t="s">
        <v>19</v>
      </c>
      <c r="B7285">
        <v>300</v>
      </c>
      <c r="C7285">
        <v>10968</v>
      </c>
    </row>
    <row r="7286" spans="1:3" x14ac:dyDescent="0.3">
      <c r="A7286" t="s">
        <v>20</v>
      </c>
      <c r="B7286">
        <v>65</v>
      </c>
      <c r="C7286">
        <v>10968</v>
      </c>
    </row>
    <row r="7287" spans="1:3" x14ac:dyDescent="0.3">
      <c r="A7287" t="s">
        <v>21</v>
      </c>
      <c r="B7287">
        <v>8</v>
      </c>
      <c r="C7287">
        <v>10968</v>
      </c>
    </row>
    <row r="7288" spans="1:3" x14ac:dyDescent="0.3">
      <c r="A7288" t="s">
        <v>22</v>
      </c>
      <c r="B7288">
        <v>44</v>
      </c>
      <c r="C7288">
        <v>10968</v>
      </c>
    </row>
    <row r="7289" spans="1:3" x14ac:dyDescent="0.3">
      <c r="A7289" t="s">
        <v>25</v>
      </c>
      <c r="B7289" t="s">
        <v>123</v>
      </c>
      <c r="C7289">
        <v>10968</v>
      </c>
    </row>
    <row r="7290" spans="1:3" x14ac:dyDescent="0.3">
      <c r="A7290" t="s">
        <v>7</v>
      </c>
      <c r="B7290" t="s">
        <v>120</v>
      </c>
      <c r="C7290">
        <v>4609</v>
      </c>
    </row>
    <row r="7291" spans="1:3" x14ac:dyDescent="0.3">
      <c r="A7291" t="s">
        <v>17</v>
      </c>
      <c r="B7291">
        <v>383</v>
      </c>
      <c r="C7291">
        <v>4609</v>
      </c>
    </row>
    <row r="7292" spans="1:3" x14ac:dyDescent="0.3">
      <c r="A7292" t="s">
        <v>18</v>
      </c>
      <c r="B7292">
        <v>0</v>
      </c>
      <c r="C7292">
        <v>4609</v>
      </c>
    </row>
    <row r="7293" spans="1:3" x14ac:dyDescent="0.3">
      <c r="A7293" t="s">
        <v>19</v>
      </c>
      <c r="B7293">
        <v>53</v>
      </c>
      <c r="C7293">
        <v>4609</v>
      </c>
    </row>
    <row r="7294" spans="1:3" x14ac:dyDescent="0.3">
      <c r="A7294" t="s">
        <v>20</v>
      </c>
      <c r="B7294">
        <v>6</v>
      </c>
      <c r="C7294">
        <v>4609</v>
      </c>
    </row>
    <row r="7295" spans="1:3" x14ac:dyDescent="0.3">
      <c r="A7295" t="s">
        <v>21</v>
      </c>
      <c r="B7295">
        <v>4</v>
      </c>
      <c r="C7295">
        <v>4609</v>
      </c>
    </row>
    <row r="7296" spans="1:3" x14ac:dyDescent="0.3">
      <c r="A7296" t="s">
        <v>22</v>
      </c>
      <c r="B7296">
        <v>40</v>
      </c>
      <c r="C7296">
        <v>4609</v>
      </c>
    </row>
    <row r="7297" spans="1:3" x14ac:dyDescent="0.3">
      <c r="A7297" t="s">
        <v>25</v>
      </c>
      <c r="B7297" t="s">
        <v>123</v>
      </c>
      <c r="C7297">
        <v>4609</v>
      </c>
    </row>
    <row r="7298" spans="1:3" x14ac:dyDescent="0.3">
      <c r="A7298" t="s">
        <v>7</v>
      </c>
      <c r="B7298" t="s">
        <v>50</v>
      </c>
      <c r="C7298">
        <v>4286</v>
      </c>
    </row>
    <row r="7299" spans="1:3" x14ac:dyDescent="0.3">
      <c r="A7299" t="s">
        <v>17</v>
      </c>
      <c r="B7299">
        <v>580</v>
      </c>
      <c r="C7299">
        <v>4286</v>
      </c>
    </row>
    <row r="7300" spans="1:3" x14ac:dyDescent="0.3">
      <c r="A7300" t="s">
        <v>18</v>
      </c>
      <c r="B7300">
        <v>6</v>
      </c>
      <c r="C7300">
        <v>4286</v>
      </c>
    </row>
    <row r="7301" spans="1:3" x14ac:dyDescent="0.3">
      <c r="A7301" t="s">
        <v>19</v>
      </c>
      <c r="B7301">
        <v>58</v>
      </c>
      <c r="C7301">
        <v>4286</v>
      </c>
    </row>
    <row r="7302" spans="1:3" x14ac:dyDescent="0.3">
      <c r="A7302" t="s">
        <v>20</v>
      </c>
      <c r="B7302">
        <v>8</v>
      </c>
      <c r="C7302">
        <v>4286</v>
      </c>
    </row>
    <row r="7303" spans="1:3" x14ac:dyDescent="0.3">
      <c r="A7303" t="s">
        <v>21</v>
      </c>
      <c r="B7303">
        <v>0</v>
      </c>
      <c r="C7303">
        <v>4286</v>
      </c>
    </row>
    <row r="7304" spans="1:3" x14ac:dyDescent="0.3">
      <c r="A7304" t="s">
        <v>22</v>
      </c>
      <c r="B7304">
        <v>27</v>
      </c>
      <c r="C7304">
        <v>4286</v>
      </c>
    </row>
    <row r="7305" spans="1:3" x14ac:dyDescent="0.3">
      <c r="A7305" t="s">
        <v>25</v>
      </c>
      <c r="B7305" t="s">
        <v>123</v>
      </c>
      <c r="C7305">
        <v>4286</v>
      </c>
    </row>
    <row r="7306" spans="1:3" x14ac:dyDescent="0.3">
      <c r="A7306" t="s">
        <v>7</v>
      </c>
      <c r="B7306" t="s">
        <v>50</v>
      </c>
      <c r="C7306">
        <v>6376</v>
      </c>
    </row>
    <row r="7307" spans="1:3" x14ac:dyDescent="0.3">
      <c r="A7307" t="s">
        <v>17</v>
      </c>
      <c r="B7307">
        <v>191</v>
      </c>
      <c r="C7307">
        <v>6376</v>
      </c>
    </row>
    <row r="7308" spans="1:3" x14ac:dyDescent="0.3">
      <c r="A7308" t="s">
        <v>18</v>
      </c>
      <c r="B7308">
        <v>56</v>
      </c>
      <c r="C7308">
        <v>6376</v>
      </c>
    </row>
    <row r="7309" spans="1:3" x14ac:dyDescent="0.3">
      <c r="A7309" t="s">
        <v>19</v>
      </c>
      <c r="B7309">
        <v>139</v>
      </c>
      <c r="C7309">
        <v>6376</v>
      </c>
    </row>
    <row r="7310" spans="1:3" x14ac:dyDescent="0.3">
      <c r="A7310" t="s">
        <v>20</v>
      </c>
      <c r="B7310">
        <v>51</v>
      </c>
      <c r="C7310">
        <v>6376</v>
      </c>
    </row>
    <row r="7311" spans="1:3" x14ac:dyDescent="0.3">
      <c r="A7311" t="s">
        <v>21</v>
      </c>
      <c r="B7311">
        <v>8</v>
      </c>
      <c r="C7311">
        <v>6376</v>
      </c>
    </row>
    <row r="7312" spans="1:3" x14ac:dyDescent="0.3">
      <c r="A7312" t="s">
        <v>22</v>
      </c>
      <c r="B7312">
        <v>100</v>
      </c>
      <c r="C7312">
        <v>6376</v>
      </c>
    </row>
    <row r="7313" spans="1:3" x14ac:dyDescent="0.3">
      <c r="A7313" t="s">
        <v>25</v>
      </c>
      <c r="B7313" t="s">
        <v>121</v>
      </c>
      <c r="C7313">
        <v>6376</v>
      </c>
    </row>
    <row r="7314" spans="1:3" x14ac:dyDescent="0.3">
      <c r="A7314" t="s">
        <v>7</v>
      </c>
      <c r="B7314" t="s">
        <v>50</v>
      </c>
      <c r="C7314">
        <v>2544</v>
      </c>
    </row>
    <row r="7315" spans="1:3" x14ac:dyDescent="0.3">
      <c r="A7315" t="s">
        <v>17</v>
      </c>
      <c r="B7315">
        <v>50</v>
      </c>
      <c r="C7315">
        <v>2544</v>
      </c>
    </row>
    <row r="7316" spans="1:3" x14ac:dyDescent="0.3">
      <c r="A7316" t="s">
        <v>18</v>
      </c>
      <c r="B7316">
        <v>1</v>
      </c>
      <c r="C7316">
        <v>2544</v>
      </c>
    </row>
    <row r="7317" spans="1:3" x14ac:dyDescent="0.3">
      <c r="A7317" t="s">
        <v>19</v>
      </c>
      <c r="B7317">
        <v>27</v>
      </c>
      <c r="C7317">
        <v>2544</v>
      </c>
    </row>
    <row r="7318" spans="1:3" x14ac:dyDescent="0.3">
      <c r="A7318" t="s">
        <v>20</v>
      </c>
      <c r="B7318">
        <v>6</v>
      </c>
      <c r="C7318">
        <v>2544</v>
      </c>
    </row>
    <row r="7319" spans="1:3" x14ac:dyDescent="0.3">
      <c r="A7319" t="s">
        <v>21</v>
      </c>
      <c r="B7319">
        <v>7</v>
      </c>
      <c r="C7319">
        <v>2544</v>
      </c>
    </row>
    <row r="7320" spans="1:3" x14ac:dyDescent="0.3">
      <c r="A7320" t="s">
        <v>22</v>
      </c>
      <c r="B7320">
        <v>1</v>
      </c>
      <c r="C7320">
        <v>2544</v>
      </c>
    </row>
    <row r="7321" spans="1:3" x14ac:dyDescent="0.3">
      <c r="A7321" t="s">
        <v>25</v>
      </c>
      <c r="B7321" t="s">
        <v>122</v>
      </c>
      <c r="C7321">
        <v>2544</v>
      </c>
    </row>
    <row r="7322" spans="1:3" x14ac:dyDescent="0.3">
      <c r="A7322" t="s">
        <v>7</v>
      </c>
      <c r="B7322" t="s">
        <v>50</v>
      </c>
      <c r="C7322">
        <v>1453</v>
      </c>
    </row>
    <row r="7323" spans="1:3" x14ac:dyDescent="0.3">
      <c r="A7323" t="s">
        <v>17</v>
      </c>
      <c r="B7323">
        <v>735</v>
      </c>
      <c r="C7323">
        <v>1453</v>
      </c>
    </row>
    <row r="7324" spans="1:3" x14ac:dyDescent="0.3">
      <c r="A7324" t="s">
        <v>18</v>
      </c>
      <c r="B7324">
        <v>40</v>
      </c>
      <c r="C7324">
        <v>1453</v>
      </c>
    </row>
    <row r="7325" spans="1:3" x14ac:dyDescent="0.3">
      <c r="A7325" t="s">
        <v>19</v>
      </c>
      <c r="B7325">
        <v>183</v>
      </c>
      <c r="C7325">
        <v>1453</v>
      </c>
    </row>
    <row r="7326" spans="1:3" x14ac:dyDescent="0.3">
      <c r="A7326" t="s">
        <v>20</v>
      </c>
      <c r="B7326">
        <v>52</v>
      </c>
      <c r="C7326">
        <v>1453</v>
      </c>
    </row>
    <row r="7327" spans="1:3" x14ac:dyDescent="0.3">
      <c r="A7327" t="s">
        <v>21</v>
      </c>
      <c r="B7327">
        <v>20</v>
      </c>
      <c r="C7327">
        <v>1453</v>
      </c>
    </row>
    <row r="7328" spans="1:3" x14ac:dyDescent="0.3">
      <c r="A7328" t="s">
        <v>22</v>
      </c>
      <c r="B7328">
        <v>30</v>
      </c>
      <c r="C7328">
        <v>1453</v>
      </c>
    </row>
    <row r="7329" spans="1:3" x14ac:dyDescent="0.3">
      <c r="A7329" t="s">
        <v>25</v>
      </c>
      <c r="B7329" t="s">
        <v>123</v>
      </c>
      <c r="C7329">
        <v>1453</v>
      </c>
    </row>
    <row r="7330" spans="1:3" x14ac:dyDescent="0.3">
      <c r="A7330" t="s">
        <v>7</v>
      </c>
      <c r="B7330" t="s">
        <v>120</v>
      </c>
      <c r="C7330">
        <v>8773</v>
      </c>
    </row>
    <row r="7331" spans="1:3" x14ac:dyDescent="0.3">
      <c r="A7331" t="s">
        <v>17</v>
      </c>
      <c r="B7331">
        <v>280</v>
      </c>
      <c r="C7331">
        <v>8773</v>
      </c>
    </row>
    <row r="7332" spans="1:3" x14ac:dyDescent="0.3">
      <c r="A7332" t="s">
        <v>18</v>
      </c>
      <c r="B7332">
        <v>0</v>
      </c>
      <c r="C7332">
        <v>8773</v>
      </c>
    </row>
    <row r="7333" spans="1:3" x14ac:dyDescent="0.3">
      <c r="A7333" t="s">
        <v>19</v>
      </c>
      <c r="B7333">
        <v>18</v>
      </c>
      <c r="C7333">
        <v>8773</v>
      </c>
    </row>
    <row r="7334" spans="1:3" x14ac:dyDescent="0.3">
      <c r="A7334" t="s">
        <v>20</v>
      </c>
      <c r="B7334">
        <v>0</v>
      </c>
      <c r="C7334">
        <v>8773</v>
      </c>
    </row>
    <row r="7335" spans="1:3" x14ac:dyDescent="0.3">
      <c r="A7335" t="s">
        <v>21</v>
      </c>
      <c r="B7335">
        <v>0</v>
      </c>
      <c r="C7335">
        <v>8773</v>
      </c>
    </row>
    <row r="7336" spans="1:3" x14ac:dyDescent="0.3">
      <c r="A7336" t="s">
        <v>22</v>
      </c>
      <c r="B7336">
        <v>24</v>
      </c>
      <c r="C7336">
        <v>8773</v>
      </c>
    </row>
    <row r="7337" spans="1:3" x14ac:dyDescent="0.3">
      <c r="A7337" t="s">
        <v>25</v>
      </c>
      <c r="B7337" t="s">
        <v>121</v>
      </c>
      <c r="C7337">
        <v>8773</v>
      </c>
    </row>
    <row r="7338" spans="1:3" x14ac:dyDescent="0.3">
      <c r="A7338" t="s">
        <v>7</v>
      </c>
      <c r="B7338" t="s">
        <v>50</v>
      </c>
      <c r="C7338">
        <v>5948</v>
      </c>
    </row>
    <row r="7339" spans="1:3" x14ac:dyDescent="0.3">
      <c r="A7339" t="s">
        <v>17</v>
      </c>
      <c r="B7339">
        <v>143</v>
      </c>
      <c r="C7339">
        <v>5948</v>
      </c>
    </row>
    <row r="7340" spans="1:3" x14ac:dyDescent="0.3">
      <c r="A7340" t="s">
        <v>18</v>
      </c>
      <c r="B7340">
        <v>6</v>
      </c>
      <c r="C7340">
        <v>5948</v>
      </c>
    </row>
    <row r="7341" spans="1:3" x14ac:dyDescent="0.3">
      <c r="A7341" t="s">
        <v>19</v>
      </c>
      <c r="B7341">
        <v>52</v>
      </c>
      <c r="C7341">
        <v>5948</v>
      </c>
    </row>
    <row r="7342" spans="1:3" x14ac:dyDescent="0.3">
      <c r="A7342" t="s">
        <v>20</v>
      </c>
      <c r="B7342">
        <v>11</v>
      </c>
      <c r="C7342">
        <v>5948</v>
      </c>
    </row>
    <row r="7343" spans="1:3" x14ac:dyDescent="0.3">
      <c r="A7343" t="s">
        <v>21</v>
      </c>
      <c r="B7343">
        <v>8</v>
      </c>
      <c r="C7343">
        <v>5948</v>
      </c>
    </row>
    <row r="7344" spans="1:3" x14ac:dyDescent="0.3">
      <c r="A7344" t="s">
        <v>22</v>
      </c>
      <c r="B7344">
        <v>17</v>
      </c>
      <c r="C7344">
        <v>5948</v>
      </c>
    </row>
    <row r="7345" spans="1:3" x14ac:dyDescent="0.3">
      <c r="A7345" t="s">
        <v>25</v>
      </c>
      <c r="B7345" t="s">
        <v>121</v>
      </c>
      <c r="C7345">
        <v>5948</v>
      </c>
    </row>
    <row r="7346" spans="1:3" x14ac:dyDescent="0.3">
      <c r="A7346" t="s">
        <v>7</v>
      </c>
      <c r="B7346" t="s">
        <v>50</v>
      </c>
      <c r="C7346">
        <v>531</v>
      </c>
    </row>
    <row r="7347" spans="1:3" x14ac:dyDescent="0.3">
      <c r="A7347" t="s">
        <v>17</v>
      </c>
      <c r="B7347">
        <v>941</v>
      </c>
      <c r="C7347">
        <v>531</v>
      </c>
    </row>
    <row r="7348" spans="1:3" x14ac:dyDescent="0.3">
      <c r="A7348" t="s">
        <v>18</v>
      </c>
      <c r="B7348">
        <v>14</v>
      </c>
      <c r="C7348">
        <v>531</v>
      </c>
    </row>
    <row r="7349" spans="1:3" x14ac:dyDescent="0.3">
      <c r="A7349" t="s">
        <v>19</v>
      </c>
      <c r="B7349">
        <v>397</v>
      </c>
      <c r="C7349">
        <v>531</v>
      </c>
    </row>
    <row r="7350" spans="1:3" x14ac:dyDescent="0.3">
      <c r="A7350" t="s">
        <v>20</v>
      </c>
      <c r="B7350">
        <v>76</v>
      </c>
      <c r="C7350">
        <v>531</v>
      </c>
    </row>
    <row r="7351" spans="1:3" x14ac:dyDescent="0.3">
      <c r="A7351" t="s">
        <v>21</v>
      </c>
      <c r="B7351">
        <v>58</v>
      </c>
      <c r="C7351">
        <v>531</v>
      </c>
    </row>
    <row r="7352" spans="1:3" x14ac:dyDescent="0.3">
      <c r="A7352" t="s">
        <v>22</v>
      </c>
      <c r="B7352">
        <v>176</v>
      </c>
      <c r="C7352">
        <v>531</v>
      </c>
    </row>
    <row r="7353" spans="1:3" x14ac:dyDescent="0.3">
      <c r="A7353" t="s">
        <v>25</v>
      </c>
      <c r="B7353" t="s">
        <v>123</v>
      </c>
      <c r="C7353">
        <v>531</v>
      </c>
    </row>
    <row r="7354" spans="1:3" x14ac:dyDescent="0.3">
      <c r="A7354" t="s">
        <v>7</v>
      </c>
      <c r="B7354" t="s">
        <v>120</v>
      </c>
      <c r="C7354">
        <v>640</v>
      </c>
    </row>
    <row r="7355" spans="1:3" x14ac:dyDescent="0.3">
      <c r="A7355" t="s">
        <v>17</v>
      </c>
      <c r="B7355">
        <v>356</v>
      </c>
      <c r="C7355">
        <v>640</v>
      </c>
    </row>
    <row r="7356" spans="1:3" x14ac:dyDescent="0.3">
      <c r="A7356" t="s">
        <v>18</v>
      </c>
      <c r="B7356">
        <v>80</v>
      </c>
      <c r="C7356">
        <v>640</v>
      </c>
    </row>
    <row r="7357" spans="1:3" x14ac:dyDescent="0.3">
      <c r="A7357" t="s">
        <v>19</v>
      </c>
      <c r="B7357">
        <v>329</v>
      </c>
      <c r="C7357">
        <v>640</v>
      </c>
    </row>
    <row r="7358" spans="1:3" x14ac:dyDescent="0.3">
      <c r="A7358" t="s">
        <v>20</v>
      </c>
      <c r="B7358">
        <v>138</v>
      </c>
      <c r="C7358">
        <v>640</v>
      </c>
    </row>
    <row r="7359" spans="1:3" x14ac:dyDescent="0.3">
      <c r="A7359" t="s">
        <v>21</v>
      </c>
      <c r="B7359">
        <v>17</v>
      </c>
      <c r="C7359">
        <v>640</v>
      </c>
    </row>
    <row r="7360" spans="1:3" x14ac:dyDescent="0.3">
      <c r="A7360" t="s">
        <v>22</v>
      </c>
      <c r="B7360">
        <v>106</v>
      </c>
      <c r="C7360">
        <v>640</v>
      </c>
    </row>
    <row r="7361" spans="1:3" x14ac:dyDescent="0.3">
      <c r="A7361" t="s">
        <v>25</v>
      </c>
      <c r="B7361" t="s">
        <v>123</v>
      </c>
      <c r="C7361">
        <v>640</v>
      </c>
    </row>
    <row r="7362" spans="1:3" x14ac:dyDescent="0.3">
      <c r="A7362" t="s">
        <v>7</v>
      </c>
      <c r="B7362" t="s">
        <v>120</v>
      </c>
      <c r="C7362">
        <v>3267</v>
      </c>
    </row>
    <row r="7363" spans="1:3" x14ac:dyDescent="0.3">
      <c r="A7363" t="s">
        <v>17</v>
      </c>
      <c r="B7363">
        <v>527</v>
      </c>
      <c r="C7363">
        <v>3267</v>
      </c>
    </row>
    <row r="7364" spans="1:3" x14ac:dyDescent="0.3">
      <c r="A7364" t="s">
        <v>18</v>
      </c>
      <c r="B7364">
        <v>0</v>
      </c>
      <c r="C7364">
        <v>3267</v>
      </c>
    </row>
    <row r="7365" spans="1:3" x14ac:dyDescent="0.3">
      <c r="A7365" t="s">
        <v>19</v>
      </c>
      <c r="B7365">
        <v>21</v>
      </c>
      <c r="C7365">
        <v>3267</v>
      </c>
    </row>
    <row r="7366" spans="1:3" x14ac:dyDescent="0.3">
      <c r="A7366" t="s">
        <v>20</v>
      </c>
      <c r="B7366">
        <v>0</v>
      </c>
      <c r="C7366">
        <v>3267</v>
      </c>
    </row>
    <row r="7367" spans="1:3" x14ac:dyDescent="0.3">
      <c r="A7367" t="s">
        <v>21</v>
      </c>
      <c r="B7367">
        <v>0</v>
      </c>
      <c r="C7367">
        <v>3267</v>
      </c>
    </row>
    <row r="7368" spans="1:3" x14ac:dyDescent="0.3">
      <c r="A7368" t="s">
        <v>22</v>
      </c>
      <c r="B7368">
        <v>60</v>
      </c>
      <c r="C7368">
        <v>3267</v>
      </c>
    </row>
    <row r="7369" spans="1:3" x14ac:dyDescent="0.3">
      <c r="A7369" t="s">
        <v>25</v>
      </c>
      <c r="B7369" t="s">
        <v>123</v>
      </c>
      <c r="C7369">
        <v>3267</v>
      </c>
    </row>
    <row r="7370" spans="1:3" x14ac:dyDescent="0.3">
      <c r="A7370" t="s">
        <v>7</v>
      </c>
      <c r="B7370" t="s">
        <v>120</v>
      </c>
      <c r="C7370">
        <v>11096</v>
      </c>
    </row>
    <row r="7371" spans="1:3" x14ac:dyDescent="0.3">
      <c r="A7371" t="s">
        <v>17</v>
      </c>
      <c r="B7371">
        <v>99</v>
      </c>
      <c r="C7371">
        <v>11096</v>
      </c>
    </row>
    <row r="7372" spans="1:3" x14ac:dyDescent="0.3">
      <c r="A7372" t="s">
        <v>18</v>
      </c>
      <c r="B7372">
        <v>4</v>
      </c>
      <c r="C7372">
        <v>11096</v>
      </c>
    </row>
    <row r="7373" spans="1:3" x14ac:dyDescent="0.3">
      <c r="A7373" t="s">
        <v>19</v>
      </c>
      <c r="B7373">
        <v>32</v>
      </c>
      <c r="C7373">
        <v>11096</v>
      </c>
    </row>
    <row r="7374" spans="1:3" x14ac:dyDescent="0.3">
      <c r="A7374" t="s">
        <v>20</v>
      </c>
      <c r="B7374">
        <v>37</v>
      </c>
      <c r="C7374">
        <v>11096</v>
      </c>
    </row>
    <row r="7375" spans="1:3" x14ac:dyDescent="0.3">
      <c r="A7375" t="s">
        <v>21</v>
      </c>
      <c r="B7375">
        <v>54</v>
      </c>
      <c r="C7375">
        <v>11096</v>
      </c>
    </row>
    <row r="7376" spans="1:3" x14ac:dyDescent="0.3">
      <c r="A7376" t="s">
        <v>22</v>
      </c>
      <c r="B7376">
        <v>6</v>
      </c>
      <c r="C7376">
        <v>11096</v>
      </c>
    </row>
    <row r="7377" spans="1:3" x14ac:dyDescent="0.3">
      <c r="A7377" t="s">
        <v>25</v>
      </c>
      <c r="B7377" t="s">
        <v>122</v>
      </c>
      <c r="C7377">
        <v>11096</v>
      </c>
    </row>
    <row r="7378" spans="1:3" x14ac:dyDescent="0.3">
      <c r="A7378" t="s">
        <v>7</v>
      </c>
      <c r="B7378" t="s">
        <v>120</v>
      </c>
      <c r="C7378">
        <v>6466</v>
      </c>
    </row>
    <row r="7379" spans="1:3" x14ac:dyDescent="0.3">
      <c r="A7379" t="s">
        <v>17</v>
      </c>
      <c r="B7379">
        <v>105</v>
      </c>
      <c r="C7379">
        <v>6466</v>
      </c>
    </row>
    <row r="7380" spans="1:3" x14ac:dyDescent="0.3">
      <c r="A7380" t="s">
        <v>18</v>
      </c>
      <c r="B7380">
        <v>0</v>
      </c>
      <c r="C7380">
        <v>6466</v>
      </c>
    </row>
    <row r="7381" spans="1:3" x14ac:dyDescent="0.3">
      <c r="A7381" t="s">
        <v>19</v>
      </c>
      <c r="B7381">
        <v>9</v>
      </c>
      <c r="C7381">
        <v>6466</v>
      </c>
    </row>
    <row r="7382" spans="1:3" x14ac:dyDescent="0.3">
      <c r="A7382" t="s">
        <v>20</v>
      </c>
      <c r="B7382">
        <v>2</v>
      </c>
      <c r="C7382">
        <v>6466</v>
      </c>
    </row>
    <row r="7383" spans="1:3" x14ac:dyDescent="0.3">
      <c r="A7383" t="s">
        <v>21</v>
      </c>
      <c r="B7383">
        <v>1</v>
      </c>
      <c r="C7383">
        <v>6466</v>
      </c>
    </row>
    <row r="7384" spans="1:3" x14ac:dyDescent="0.3">
      <c r="A7384" t="s">
        <v>22</v>
      </c>
      <c r="B7384">
        <v>4</v>
      </c>
      <c r="C7384">
        <v>6466</v>
      </c>
    </row>
    <row r="7385" spans="1:3" x14ac:dyDescent="0.3">
      <c r="A7385" t="s">
        <v>25</v>
      </c>
      <c r="B7385" t="s">
        <v>122</v>
      </c>
      <c r="C7385">
        <v>6466</v>
      </c>
    </row>
    <row r="7386" spans="1:3" x14ac:dyDescent="0.3">
      <c r="A7386" t="s">
        <v>7</v>
      </c>
      <c r="B7386" t="s">
        <v>120</v>
      </c>
      <c r="C7386">
        <v>635</v>
      </c>
    </row>
    <row r="7387" spans="1:3" x14ac:dyDescent="0.3">
      <c r="A7387" t="s">
        <v>17</v>
      </c>
      <c r="B7387">
        <v>464</v>
      </c>
      <c r="C7387">
        <v>635</v>
      </c>
    </row>
    <row r="7388" spans="1:3" x14ac:dyDescent="0.3">
      <c r="A7388" t="s">
        <v>18</v>
      </c>
      <c r="B7388">
        <v>5</v>
      </c>
      <c r="C7388">
        <v>635</v>
      </c>
    </row>
    <row r="7389" spans="1:3" x14ac:dyDescent="0.3">
      <c r="A7389" t="s">
        <v>19</v>
      </c>
      <c r="B7389">
        <v>64</v>
      </c>
      <c r="C7389">
        <v>635</v>
      </c>
    </row>
    <row r="7390" spans="1:3" x14ac:dyDescent="0.3">
      <c r="A7390" t="s">
        <v>20</v>
      </c>
      <c r="B7390">
        <v>7</v>
      </c>
      <c r="C7390">
        <v>635</v>
      </c>
    </row>
    <row r="7391" spans="1:3" x14ac:dyDescent="0.3">
      <c r="A7391" t="s">
        <v>21</v>
      </c>
      <c r="B7391">
        <v>0</v>
      </c>
      <c r="C7391">
        <v>635</v>
      </c>
    </row>
    <row r="7392" spans="1:3" x14ac:dyDescent="0.3">
      <c r="A7392" t="s">
        <v>22</v>
      </c>
      <c r="B7392">
        <v>70</v>
      </c>
      <c r="C7392">
        <v>635</v>
      </c>
    </row>
    <row r="7393" spans="1:3" x14ac:dyDescent="0.3">
      <c r="A7393" t="s">
        <v>25</v>
      </c>
      <c r="B7393" t="s">
        <v>123</v>
      </c>
      <c r="C7393">
        <v>635</v>
      </c>
    </row>
    <row r="7394" spans="1:3" x14ac:dyDescent="0.3">
      <c r="A7394" t="s">
        <v>7</v>
      </c>
      <c r="B7394" t="s">
        <v>120</v>
      </c>
      <c r="C7394">
        <v>851</v>
      </c>
    </row>
    <row r="7395" spans="1:3" x14ac:dyDescent="0.3">
      <c r="A7395" t="s">
        <v>17</v>
      </c>
      <c r="B7395">
        <v>306</v>
      </c>
      <c r="C7395">
        <v>851</v>
      </c>
    </row>
    <row r="7396" spans="1:3" x14ac:dyDescent="0.3">
      <c r="A7396" t="s">
        <v>18</v>
      </c>
      <c r="B7396">
        <v>5</v>
      </c>
      <c r="C7396">
        <v>851</v>
      </c>
    </row>
    <row r="7397" spans="1:3" x14ac:dyDescent="0.3">
      <c r="A7397" t="s">
        <v>19</v>
      </c>
      <c r="B7397">
        <v>109</v>
      </c>
      <c r="C7397">
        <v>851</v>
      </c>
    </row>
    <row r="7398" spans="1:3" x14ac:dyDescent="0.3">
      <c r="A7398" t="s">
        <v>20</v>
      </c>
      <c r="B7398">
        <v>21</v>
      </c>
      <c r="C7398">
        <v>851</v>
      </c>
    </row>
    <row r="7399" spans="1:3" x14ac:dyDescent="0.3">
      <c r="A7399" t="s">
        <v>21</v>
      </c>
      <c r="B7399">
        <v>109</v>
      </c>
      <c r="C7399">
        <v>851</v>
      </c>
    </row>
    <row r="7400" spans="1:3" x14ac:dyDescent="0.3">
      <c r="A7400" t="s">
        <v>22</v>
      </c>
      <c r="B7400">
        <v>92</v>
      </c>
      <c r="C7400">
        <v>851</v>
      </c>
    </row>
    <row r="7401" spans="1:3" x14ac:dyDescent="0.3">
      <c r="A7401" t="s">
        <v>25</v>
      </c>
      <c r="B7401" t="s">
        <v>121</v>
      </c>
      <c r="C7401">
        <v>851</v>
      </c>
    </row>
    <row r="7402" spans="1:3" x14ac:dyDescent="0.3">
      <c r="A7402" t="s">
        <v>7</v>
      </c>
      <c r="B7402" t="s">
        <v>50</v>
      </c>
      <c r="C7402">
        <v>6409</v>
      </c>
    </row>
    <row r="7403" spans="1:3" x14ac:dyDescent="0.3">
      <c r="A7403" t="s">
        <v>17</v>
      </c>
      <c r="B7403">
        <v>267</v>
      </c>
      <c r="C7403">
        <v>6409</v>
      </c>
    </row>
    <row r="7404" spans="1:3" x14ac:dyDescent="0.3">
      <c r="A7404" t="s">
        <v>18</v>
      </c>
      <c r="B7404">
        <v>140</v>
      </c>
      <c r="C7404">
        <v>6409</v>
      </c>
    </row>
    <row r="7405" spans="1:3" x14ac:dyDescent="0.3">
      <c r="A7405" t="s">
        <v>19</v>
      </c>
      <c r="B7405">
        <v>599</v>
      </c>
      <c r="C7405">
        <v>6409</v>
      </c>
    </row>
    <row r="7406" spans="1:3" x14ac:dyDescent="0.3">
      <c r="A7406" t="s">
        <v>20</v>
      </c>
      <c r="B7406">
        <v>34</v>
      </c>
      <c r="C7406">
        <v>6409</v>
      </c>
    </row>
    <row r="7407" spans="1:3" x14ac:dyDescent="0.3">
      <c r="A7407" t="s">
        <v>21</v>
      </c>
      <c r="B7407">
        <v>12</v>
      </c>
      <c r="C7407">
        <v>6409</v>
      </c>
    </row>
    <row r="7408" spans="1:3" x14ac:dyDescent="0.3">
      <c r="A7408" t="s">
        <v>22</v>
      </c>
      <c r="B7408">
        <v>127</v>
      </c>
      <c r="C7408">
        <v>6409</v>
      </c>
    </row>
    <row r="7409" spans="1:3" x14ac:dyDescent="0.3">
      <c r="A7409" t="s">
        <v>25</v>
      </c>
      <c r="B7409" t="s">
        <v>123</v>
      </c>
      <c r="C7409">
        <v>6409</v>
      </c>
    </row>
    <row r="7410" spans="1:3" x14ac:dyDescent="0.3">
      <c r="A7410" t="s">
        <v>7</v>
      </c>
      <c r="B7410" t="s">
        <v>120</v>
      </c>
      <c r="C7410">
        <v>10821</v>
      </c>
    </row>
    <row r="7411" spans="1:3" x14ac:dyDescent="0.3">
      <c r="A7411" t="s">
        <v>17</v>
      </c>
      <c r="B7411">
        <v>182</v>
      </c>
      <c r="C7411">
        <v>10821</v>
      </c>
    </row>
    <row r="7412" spans="1:3" x14ac:dyDescent="0.3">
      <c r="A7412" t="s">
        <v>18</v>
      </c>
      <c r="B7412">
        <v>4</v>
      </c>
      <c r="C7412">
        <v>10821</v>
      </c>
    </row>
    <row r="7413" spans="1:3" x14ac:dyDescent="0.3">
      <c r="A7413" t="s">
        <v>19</v>
      </c>
      <c r="B7413">
        <v>33</v>
      </c>
      <c r="C7413">
        <v>10821</v>
      </c>
    </row>
    <row r="7414" spans="1:3" x14ac:dyDescent="0.3">
      <c r="A7414" t="s">
        <v>20</v>
      </c>
      <c r="B7414">
        <v>0</v>
      </c>
      <c r="C7414">
        <v>10821</v>
      </c>
    </row>
    <row r="7415" spans="1:3" x14ac:dyDescent="0.3">
      <c r="A7415" t="s">
        <v>21</v>
      </c>
      <c r="B7415">
        <v>2</v>
      </c>
      <c r="C7415">
        <v>10821</v>
      </c>
    </row>
    <row r="7416" spans="1:3" x14ac:dyDescent="0.3">
      <c r="A7416" t="s">
        <v>22</v>
      </c>
      <c r="B7416">
        <v>42</v>
      </c>
      <c r="C7416">
        <v>10821</v>
      </c>
    </row>
    <row r="7417" spans="1:3" x14ac:dyDescent="0.3">
      <c r="A7417" t="s">
        <v>25</v>
      </c>
      <c r="B7417" t="s">
        <v>121</v>
      </c>
      <c r="C7417">
        <v>10821</v>
      </c>
    </row>
    <row r="7418" spans="1:3" x14ac:dyDescent="0.3">
      <c r="A7418" t="s">
        <v>7</v>
      </c>
      <c r="B7418" t="s">
        <v>50</v>
      </c>
      <c r="C7418">
        <v>10176</v>
      </c>
    </row>
    <row r="7419" spans="1:3" x14ac:dyDescent="0.3">
      <c r="A7419" t="s">
        <v>17</v>
      </c>
      <c r="B7419">
        <v>159</v>
      </c>
      <c r="C7419">
        <v>10176</v>
      </c>
    </row>
    <row r="7420" spans="1:3" x14ac:dyDescent="0.3">
      <c r="A7420" t="s">
        <v>18</v>
      </c>
      <c r="B7420">
        <v>0</v>
      </c>
      <c r="C7420">
        <v>10176</v>
      </c>
    </row>
    <row r="7421" spans="1:3" x14ac:dyDescent="0.3">
      <c r="A7421" t="s">
        <v>19</v>
      </c>
      <c r="B7421">
        <v>120</v>
      </c>
      <c r="C7421">
        <v>10176</v>
      </c>
    </row>
    <row r="7422" spans="1:3" x14ac:dyDescent="0.3">
      <c r="A7422" t="s">
        <v>20</v>
      </c>
      <c r="B7422">
        <v>0</v>
      </c>
      <c r="C7422">
        <v>10176</v>
      </c>
    </row>
    <row r="7423" spans="1:3" x14ac:dyDescent="0.3">
      <c r="A7423" t="s">
        <v>21</v>
      </c>
      <c r="B7423">
        <v>0</v>
      </c>
      <c r="C7423">
        <v>10176</v>
      </c>
    </row>
    <row r="7424" spans="1:3" x14ac:dyDescent="0.3">
      <c r="A7424" t="s">
        <v>22</v>
      </c>
      <c r="B7424">
        <v>137</v>
      </c>
      <c r="C7424">
        <v>10176</v>
      </c>
    </row>
    <row r="7425" spans="1:3" x14ac:dyDescent="0.3">
      <c r="A7425" t="s">
        <v>25</v>
      </c>
      <c r="B7425" t="s">
        <v>121</v>
      </c>
      <c r="C7425">
        <v>10176</v>
      </c>
    </row>
    <row r="7426" spans="1:3" x14ac:dyDescent="0.3">
      <c r="A7426" t="s">
        <v>7</v>
      </c>
      <c r="B7426" t="s">
        <v>120</v>
      </c>
      <c r="C7426">
        <v>2727</v>
      </c>
    </row>
    <row r="7427" spans="1:3" x14ac:dyDescent="0.3">
      <c r="A7427" t="s">
        <v>17</v>
      </c>
      <c r="B7427">
        <v>181</v>
      </c>
      <c r="C7427">
        <v>2727</v>
      </c>
    </row>
    <row r="7428" spans="1:3" x14ac:dyDescent="0.3">
      <c r="A7428" t="s">
        <v>18</v>
      </c>
      <c r="B7428">
        <v>21</v>
      </c>
      <c r="C7428">
        <v>2727</v>
      </c>
    </row>
    <row r="7429" spans="1:3" x14ac:dyDescent="0.3">
      <c r="A7429" t="s">
        <v>19</v>
      </c>
      <c r="B7429">
        <v>69</v>
      </c>
      <c r="C7429">
        <v>2727</v>
      </c>
    </row>
    <row r="7430" spans="1:3" x14ac:dyDescent="0.3">
      <c r="A7430" t="s">
        <v>20</v>
      </c>
      <c r="B7430">
        <v>39</v>
      </c>
      <c r="C7430">
        <v>2727</v>
      </c>
    </row>
    <row r="7431" spans="1:3" x14ac:dyDescent="0.3">
      <c r="A7431" t="s">
        <v>21</v>
      </c>
      <c r="B7431">
        <v>3</v>
      </c>
      <c r="C7431">
        <v>2727</v>
      </c>
    </row>
    <row r="7432" spans="1:3" x14ac:dyDescent="0.3">
      <c r="A7432" t="s">
        <v>22</v>
      </c>
      <c r="B7432">
        <v>96</v>
      </c>
      <c r="C7432">
        <v>2727</v>
      </c>
    </row>
    <row r="7433" spans="1:3" x14ac:dyDescent="0.3">
      <c r="A7433" t="s">
        <v>25</v>
      </c>
      <c r="B7433" t="s">
        <v>121</v>
      </c>
      <c r="C7433">
        <v>2727</v>
      </c>
    </row>
    <row r="7434" spans="1:3" x14ac:dyDescent="0.3">
      <c r="A7434" t="s">
        <v>7</v>
      </c>
      <c r="B7434" t="s">
        <v>50</v>
      </c>
      <c r="C7434">
        <v>940</v>
      </c>
    </row>
    <row r="7435" spans="1:3" x14ac:dyDescent="0.3">
      <c r="A7435" t="s">
        <v>17</v>
      </c>
      <c r="B7435">
        <v>158</v>
      </c>
      <c r="C7435">
        <v>940</v>
      </c>
    </row>
    <row r="7436" spans="1:3" x14ac:dyDescent="0.3">
      <c r="A7436" t="s">
        <v>18</v>
      </c>
      <c r="B7436">
        <v>11</v>
      </c>
      <c r="C7436">
        <v>940</v>
      </c>
    </row>
    <row r="7437" spans="1:3" x14ac:dyDescent="0.3">
      <c r="A7437" t="s">
        <v>19</v>
      </c>
      <c r="B7437">
        <v>99</v>
      </c>
      <c r="C7437">
        <v>940</v>
      </c>
    </row>
    <row r="7438" spans="1:3" x14ac:dyDescent="0.3">
      <c r="A7438" t="s">
        <v>20</v>
      </c>
      <c r="B7438">
        <v>15</v>
      </c>
      <c r="C7438">
        <v>940</v>
      </c>
    </row>
    <row r="7439" spans="1:3" x14ac:dyDescent="0.3">
      <c r="A7439" t="s">
        <v>21</v>
      </c>
      <c r="B7439">
        <v>11</v>
      </c>
      <c r="C7439">
        <v>940</v>
      </c>
    </row>
    <row r="7440" spans="1:3" x14ac:dyDescent="0.3">
      <c r="A7440" t="s">
        <v>22</v>
      </c>
      <c r="B7440">
        <v>17</v>
      </c>
      <c r="C7440">
        <v>940</v>
      </c>
    </row>
    <row r="7441" spans="1:3" x14ac:dyDescent="0.3">
      <c r="A7441" t="s">
        <v>25</v>
      </c>
      <c r="B7441" t="s">
        <v>121</v>
      </c>
      <c r="C7441">
        <v>940</v>
      </c>
    </row>
    <row r="7442" spans="1:3" x14ac:dyDescent="0.3">
      <c r="A7442" t="s">
        <v>7</v>
      </c>
      <c r="B7442" t="s">
        <v>50</v>
      </c>
      <c r="C7442">
        <v>1</v>
      </c>
    </row>
    <row r="7443" spans="1:3" x14ac:dyDescent="0.3">
      <c r="A7443" t="s">
        <v>17</v>
      </c>
      <c r="B7443">
        <v>464</v>
      </c>
      <c r="C7443">
        <v>1</v>
      </c>
    </row>
    <row r="7444" spans="1:3" x14ac:dyDescent="0.3">
      <c r="A7444" t="s">
        <v>18</v>
      </c>
      <c r="B7444">
        <v>5</v>
      </c>
      <c r="C7444">
        <v>1</v>
      </c>
    </row>
    <row r="7445" spans="1:3" x14ac:dyDescent="0.3">
      <c r="A7445" t="s">
        <v>19</v>
      </c>
      <c r="B7445">
        <v>64</v>
      </c>
      <c r="C7445">
        <v>1</v>
      </c>
    </row>
    <row r="7446" spans="1:3" x14ac:dyDescent="0.3">
      <c r="A7446" t="s">
        <v>20</v>
      </c>
      <c r="B7446">
        <v>7</v>
      </c>
      <c r="C7446">
        <v>1</v>
      </c>
    </row>
    <row r="7447" spans="1:3" x14ac:dyDescent="0.3">
      <c r="A7447" t="s">
        <v>21</v>
      </c>
      <c r="B7447">
        <v>0</v>
      </c>
      <c r="C7447">
        <v>1</v>
      </c>
    </row>
    <row r="7448" spans="1:3" x14ac:dyDescent="0.3">
      <c r="A7448" t="s">
        <v>22</v>
      </c>
      <c r="B7448">
        <v>37</v>
      </c>
      <c r="C7448">
        <v>1</v>
      </c>
    </row>
    <row r="7449" spans="1:3" x14ac:dyDescent="0.3">
      <c r="A7449" t="s">
        <v>25</v>
      </c>
      <c r="B7449" t="s">
        <v>123</v>
      </c>
      <c r="C7449">
        <v>1</v>
      </c>
    </row>
    <row r="7450" spans="1:3" x14ac:dyDescent="0.3">
      <c r="A7450" t="s">
        <v>7</v>
      </c>
      <c r="B7450" t="s">
        <v>120</v>
      </c>
      <c r="C7450">
        <v>339</v>
      </c>
    </row>
    <row r="7451" spans="1:3" x14ac:dyDescent="0.3">
      <c r="A7451" t="s">
        <v>17</v>
      </c>
      <c r="B7451">
        <v>462</v>
      </c>
      <c r="C7451">
        <v>339</v>
      </c>
    </row>
    <row r="7452" spans="1:3" x14ac:dyDescent="0.3">
      <c r="A7452" t="s">
        <v>18</v>
      </c>
      <c r="B7452">
        <v>0</v>
      </c>
      <c r="C7452">
        <v>339</v>
      </c>
    </row>
    <row r="7453" spans="1:3" x14ac:dyDescent="0.3">
      <c r="A7453" t="s">
        <v>19</v>
      </c>
      <c r="B7453">
        <v>24</v>
      </c>
      <c r="C7453">
        <v>339</v>
      </c>
    </row>
    <row r="7454" spans="1:3" x14ac:dyDescent="0.3">
      <c r="A7454" t="s">
        <v>20</v>
      </c>
      <c r="B7454">
        <v>6</v>
      </c>
      <c r="C7454">
        <v>339</v>
      </c>
    </row>
    <row r="7455" spans="1:3" x14ac:dyDescent="0.3">
      <c r="A7455" t="s">
        <v>21</v>
      </c>
      <c r="B7455">
        <v>0</v>
      </c>
      <c r="C7455">
        <v>339</v>
      </c>
    </row>
    <row r="7456" spans="1:3" x14ac:dyDescent="0.3">
      <c r="A7456" t="s">
        <v>22</v>
      </c>
      <c r="B7456">
        <v>4</v>
      </c>
      <c r="C7456">
        <v>339</v>
      </c>
    </row>
    <row r="7457" spans="1:3" x14ac:dyDescent="0.3">
      <c r="A7457" t="s">
        <v>25</v>
      </c>
      <c r="B7457" t="s">
        <v>123</v>
      </c>
      <c r="C7457">
        <v>339</v>
      </c>
    </row>
    <row r="7458" spans="1:3" x14ac:dyDescent="0.3">
      <c r="A7458" t="s">
        <v>7</v>
      </c>
      <c r="B7458" t="s">
        <v>120</v>
      </c>
      <c r="C7458">
        <v>9559</v>
      </c>
    </row>
    <row r="7459" spans="1:3" x14ac:dyDescent="0.3">
      <c r="A7459" t="s">
        <v>17</v>
      </c>
      <c r="B7459">
        <v>944</v>
      </c>
      <c r="C7459">
        <v>9559</v>
      </c>
    </row>
    <row r="7460" spans="1:3" x14ac:dyDescent="0.3">
      <c r="A7460" t="s">
        <v>18</v>
      </c>
      <c r="B7460">
        <v>0</v>
      </c>
      <c r="C7460">
        <v>9559</v>
      </c>
    </row>
    <row r="7461" spans="1:3" x14ac:dyDescent="0.3">
      <c r="A7461" t="s">
        <v>19</v>
      </c>
      <c r="B7461">
        <v>60</v>
      </c>
      <c r="C7461">
        <v>9559</v>
      </c>
    </row>
    <row r="7462" spans="1:3" x14ac:dyDescent="0.3">
      <c r="A7462" t="s">
        <v>20</v>
      </c>
      <c r="B7462">
        <v>0</v>
      </c>
      <c r="C7462">
        <v>9559</v>
      </c>
    </row>
    <row r="7463" spans="1:3" x14ac:dyDescent="0.3">
      <c r="A7463" t="s">
        <v>21</v>
      </c>
      <c r="B7463">
        <v>0</v>
      </c>
      <c r="C7463">
        <v>9559</v>
      </c>
    </row>
    <row r="7464" spans="1:3" x14ac:dyDescent="0.3">
      <c r="A7464" t="s">
        <v>22</v>
      </c>
      <c r="B7464">
        <v>30</v>
      </c>
      <c r="C7464">
        <v>9559</v>
      </c>
    </row>
    <row r="7465" spans="1:3" x14ac:dyDescent="0.3">
      <c r="A7465" t="s">
        <v>25</v>
      </c>
      <c r="B7465" t="s">
        <v>123</v>
      </c>
      <c r="C7465">
        <v>9559</v>
      </c>
    </row>
    <row r="7466" spans="1:3" x14ac:dyDescent="0.3">
      <c r="A7466" t="s">
        <v>7</v>
      </c>
      <c r="B7466" t="s">
        <v>120</v>
      </c>
      <c r="C7466">
        <v>8783</v>
      </c>
    </row>
    <row r="7467" spans="1:3" x14ac:dyDescent="0.3">
      <c r="A7467" t="s">
        <v>17</v>
      </c>
      <c r="B7467">
        <v>296</v>
      </c>
      <c r="C7467">
        <v>8783</v>
      </c>
    </row>
    <row r="7468" spans="1:3" x14ac:dyDescent="0.3">
      <c r="A7468" t="s">
        <v>18</v>
      </c>
      <c r="B7468">
        <v>13</v>
      </c>
      <c r="C7468">
        <v>8783</v>
      </c>
    </row>
    <row r="7469" spans="1:3" x14ac:dyDescent="0.3">
      <c r="A7469" t="s">
        <v>19</v>
      </c>
      <c r="B7469">
        <v>104</v>
      </c>
      <c r="C7469">
        <v>8783</v>
      </c>
    </row>
    <row r="7470" spans="1:3" x14ac:dyDescent="0.3">
      <c r="A7470" t="s">
        <v>20</v>
      </c>
      <c r="B7470">
        <v>11</v>
      </c>
      <c r="C7470">
        <v>8783</v>
      </c>
    </row>
    <row r="7471" spans="1:3" x14ac:dyDescent="0.3">
      <c r="A7471" t="s">
        <v>21</v>
      </c>
      <c r="B7471">
        <v>13</v>
      </c>
      <c r="C7471">
        <v>8783</v>
      </c>
    </row>
    <row r="7472" spans="1:3" x14ac:dyDescent="0.3">
      <c r="A7472" t="s">
        <v>22</v>
      </c>
      <c r="B7472">
        <v>17</v>
      </c>
      <c r="C7472">
        <v>8783</v>
      </c>
    </row>
    <row r="7473" spans="1:3" x14ac:dyDescent="0.3">
      <c r="A7473" t="s">
        <v>25</v>
      </c>
      <c r="B7473" t="s">
        <v>121</v>
      </c>
      <c r="C7473">
        <v>8783</v>
      </c>
    </row>
    <row r="7474" spans="1:3" x14ac:dyDescent="0.3">
      <c r="A7474" t="s">
        <v>7</v>
      </c>
      <c r="B7474" t="s">
        <v>120</v>
      </c>
      <c r="C7474">
        <v>6050</v>
      </c>
    </row>
    <row r="7475" spans="1:3" x14ac:dyDescent="0.3">
      <c r="A7475" t="s">
        <v>17</v>
      </c>
      <c r="B7475">
        <v>1171</v>
      </c>
      <c r="C7475">
        <v>6050</v>
      </c>
    </row>
    <row r="7476" spans="1:3" x14ac:dyDescent="0.3">
      <c r="A7476" t="s">
        <v>18</v>
      </c>
      <c r="B7476">
        <v>43</v>
      </c>
      <c r="C7476">
        <v>6050</v>
      </c>
    </row>
    <row r="7477" spans="1:3" x14ac:dyDescent="0.3">
      <c r="A7477" t="s">
        <v>19</v>
      </c>
      <c r="B7477">
        <v>219</v>
      </c>
      <c r="C7477">
        <v>6050</v>
      </c>
    </row>
    <row r="7478" spans="1:3" x14ac:dyDescent="0.3">
      <c r="A7478" t="s">
        <v>20</v>
      </c>
      <c r="B7478">
        <v>19</v>
      </c>
      <c r="C7478">
        <v>6050</v>
      </c>
    </row>
    <row r="7479" spans="1:3" x14ac:dyDescent="0.3">
      <c r="A7479" t="s">
        <v>21</v>
      </c>
      <c r="B7479">
        <v>14</v>
      </c>
      <c r="C7479">
        <v>6050</v>
      </c>
    </row>
    <row r="7480" spans="1:3" x14ac:dyDescent="0.3">
      <c r="A7480" t="s">
        <v>22</v>
      </c>
      <c r="B7480">
        <v>47</v>
      </c>
      <c r="C7480">
        <v>6050</v>
      </c>
    </row>
    <row r="7481" spans="1:3" x14ac:dyDescent="0.3">
      <c r="A7481" t="s">
        <v>25</v>
      </c>
      <c r="B7481" t="s">
        <v>121</v>
      </c>
      <c r="C7481">
        <v>6050</v>
      </c>
    </row>
    <row r="7482" spans="1:3" x14ac:dyDescent="0.3">
      <c r="A7482" t="s">
        <v>7</v>
      </c>
      <c r="B7482" t="s">
        <v>50</v>
      </c>
      <c r="C7482">
        <v>7270</v>
      </c>
    </row>
    <row r="7483" spans="1:3" x14ac:dyDescent="0.3">
      <c r="A7483" t="s">
        <v>17</v>
      </c>
      <c r="B7483">
        <v>908</v>
      </c>
      <c r="C7483">
        <v>7270</v>
      </c>
    </row>
    <row r="7484" spans="1:3" x14ac:dyDescent="0.3">
      <c r="A7484" t="s">
        <v>18</v>
      </c>
      <c r="B7484">
        <v>48</v>
      </c>
      <c r="C7484">
        <v>7270</v>
      </c>
    </row>
    <row r="7485" spans="1:3" x14ac:dyDescent="0.3">
      <c r="A7485" t="s">
        <v>19</v>
      </c>
      <c r="B7485">
        <v>217</v>
      </c>
      <c r="C7485">
        <v>7270</v>
      </c>
    </row>
    <row r="7486" spans="1:3" x14ac:dyDescent="0.3">
      <c r="A7486" t="s">
        <v>20</v>
      </c>
      <c r="B7486">
        <v>32</v>
      </c>
      <c r="C7486">
        <v>7270</v>
      </c>
    </row>
    <row r="7487" spans="1:3" x14ac:dyDescent="0.3">
      <c r="A7487" t="s">
        <v>21</v>
      </c>
      <c r="B7487">
        <v>12</v>
      </c>
      <c r="C7487">
        <v>7270</v>
      </c>
    </row>
    <row r="7488" spans="1:3" x14ac:dyDescent="0.3">
      <c r="A7488" t="s">
        <v>22</v>
      </c>
      <c r="B7488">
        <v>24</v>
      </c>
      <c r="C7488">
        <v>7270</v>
      </c>
    </row>
    <row r="7489" spans="1:3" x14ac:dyDescent="0.3">
      <c r="A7489" t="s">
        <v>25</v>
      </c>
      <c r="B7489" t="s">
        <v>122</v>
      </c>
      <c r="C7489">
        <v>7270</v>
      </c>
    </row>
    <row r="7490" spans="1:3" x14ac:dyDescent="0.3">
      <c r="A7490" t="s">
        <v>7</v>
      </c>
      <c r="B7490" t="s">
        <v>120</v>
      </c>
      <c r="C7490">
        <v>11171</v>
      </c>
    </row>
    <row r="7491" spans="1:3" x14ac:dyDescent="0.3">
      <c r="A7491" t="s">
        <v>17</v>
      </c>
      <c r="B7491">
        <v>292</v>
      </c>
      <c r="C7491">
        <v>11171</v>
      </c>
    </row>
    <row r="7492" spans="1:3" x14ac:dyDescent="0.3">
      <c r="A7492" t="s">
        <v>18</v>
      </c>
      <c r="B7492">
        <v>3</v>
      </c>
      <c r="C7492">
        <v>11171</v>
      </c>
    </row>
    <row r="7493" spans="1:3" x14ac:dyDescent="0.3">
      <c r="A7493" t="s">
        <v>19</v>
      </c>
      <c r="B7493">
        <v>77</v>
      </c>
      <c r="C7493">
        <v>11171</v>
      </c>
    </row>
    <row r="7494" spans="1:3" x14ac:dyDescent="0.3">
      <c r="A7494" t="s">
        <v>20</v>
      </c>
      <c r="B7494">
        <v>10</v>
      </c>
      <c r="C7494">
        <v>11171</v>
      </c>
    </row>
    <row r="7495" spans="1:3" x14ac:dyDescent="0.3">
      <c r="A7495" t="s">
        <v>21</v>
      </c>
      <c r="B7495">
        <v>3</v>
      </c>
      <c r="C7495">
        <v>11171</v>
      </c>
    </row>
    <row r="7496" spans="1:3" x14ac:dyDescent="0.3">
      <c r="A7496" t="s">
        <v>22</v>
      </c>
      <c r="B7496">
        <v>26</v>
      </c>
      <c r="C7496">
        <v>11171</v>
      </c>
    </row>
    <row r="7497" spans="1:3" x14ac:dyDescent="0.3">
      <c r="A7497" t="s">
        <v>25</v>
      </c>
      <c r="B7497" t="s">
        <v>121</v>
      </c>
      <c r="C7497">
        <v>11171</v>
      </c>
    </row>
    <row r="7498" spans="1:3" x14ac:dyDescent="0.3">
      <c r="A7498" t="s">
        <v>7</v>
      </c>
      <c r="B7498" t="s">
        <v>120</v>
      </c>
      <c r="C7498">
        <v>1600</v>
      </c>
    </row>
    <row r="7499" spans="1:3" x14ac:dyDescent="0.3">
      <c r="A7499" t="s">
        <v>17</v>
      </c>
      <c r="B7499">
        <v>292</v>
      </c>
      <c r="C7499">
        <v>1600</v>
      </c>
    </row>
    <row r="7500" spans="1:3" x14ac:dyDescent="0.3">
      <c r="A7500" t="s">
        <v>18</v>
      </c>
      <c r="B7500">
        <v>3</v>
      </c>
      <c r="C7500">
        <v>1600</v>
      </c>
    </row>
    <row r="7501" spans="1:3" x14ac:dyDescent="0.3">
      <c r="A7501" t="s">
        <v>19</v>
      </c>
      <c r="B7501">
        <v>77</v>
      </c>
      <c r="C7501">
        <v>1600</v>
      </c>
    </row>
    <row r="7502" spans="1:3" x14ac:dyDescent="0.3">
      <c r="A7502" t="s">
        <v>20</v>
      </c>
      <c r="B7502">
        <v>10</v>
      </c>
      <c r="C7502">
        <v>1600</v>
      </c>
    </row>
    <row r="7503" spans="1:3" x14ac:dyDescent="0.3">
      <c r="A7503" t="s">
        <v>21</v>
      </c>
      <c r="B7503">
        <v>3</v>
      </c>
      <c r="C7503">
        <v>1600</v>
      </c>
    </row>
    <row r="7504" spans="1:3" x14ac:dyDescent="0.3">
      <c r="A7504" t="s">
        <v>22</v>
      </c>
      <c r="B7504">
        <v>26</v>
      </c>
      <c r="C7504">
        <v>1600</v>
      </c>
    </row>
    <row r="7505" spans="1:3" x14ac:dyDescent="0.3">
      <c r="A7505" t="s">
        <v>25</v>
      </c>
      <c r="B7505" t="s">
        <v>121</v>
      </c>
      <c r="C7505">
        <v>1600</v>
      </c>
    </row>
    <row r="7506" spans="1:3" x14ac:dyDescent="0.3">
      <c r="A7506" t="s">
        <v>7</v>
      </c>
      <c r="B7506" t="s">
        <v>120</v>
      </c>
      <c r="C7506">
        <v>2162</v>
      </c>
    </row>
    <row r="7507" spans="1:3" x14ac:dyDescent="0.3">
      <c r="A7507" t="s">
        <v>17</v>
      </c>
      <c r="B7507">
        <v>256</v>
      </c>
      <c r="C7507">
        <v>2162</v>
      </c>
    </row>
    <row r="7508" spans="1:3" x14ac:dyDescent="0.3">
      <c r="A7508" t="s">
        <v>18</v>
      </c>
      <c r="B7508">
        <v>34</v>
      </c>
      <c r="C7508">
        <v>2162</v>
      </c>
    </row>
    <row r="7509" spans="1:3" x14ac:dyDescent="0.3">
      <c r="A7509" t="s">
        <v>19</v>
      </c>
      <c r="B7509">
        <v>103</v>
      </c>
      <c r="C7509">
        <v>2162</v>
      </c>
    </row>
    <row r="7510" spans="1:3" x14ac:dyDescent="0.3">
      <c r="A7510" t="s">
        <v>20</v>
      </c>
      <c r="B7510">
        <v>90</v>
      </c>
      <c r="C7510">
        <v>2162</v>
      </c>
    </row>
    <row r="7511" spans="1:3" x14ac:dyDescent="0.3">
      <c r="A7511" t="s">
        <v>21</v>
      </c>
      <c r="B7511">
        <v>29</v>
      </c>
      <c r="C7511">
        <v>2162</v>
      </c>
    </row>
    <row r="7512" spans="1:3" x14ac:dyDescent="0.3">
      <c r="A7512" t="s">
        <v>22</v>
      </c>
      <c r="B7512">
        <v>49</v>
      </c>
      <c r="C7512">
        <v>2162</v>
      </c>
    </row>
    <row r="7513" spans="1:3" x14ac:dyDescent="0.3">
      <c r="A7513" t="s">
        <v>25</v>
      </c>
      <c r="B7513" t="s">
        <v>121</v>
      </c>
      <c r="C7513">
        <v>2162</v>
      </c>
    </row>
    <row r="7514" spans="1:3" x14ac:dyDescent="0.3">
      <c r="A7514" t="s">
        <v>7</v>
      </c>
      <c r="B7514" t="s">
        <v>120</v>
      </c>
      <c r="C7514">
        <v>564</v>
      </c>
    </row>
    <row r="7515" spans="1:3" x14ac:dyDescent="0.3">
      <c r="A7515" t="s">
        <v>17</v>
      </c>
      <c r="B7515">
        <v>746</v>
      </c>
      <c r="C7515">
        <v>564</v>
      </c>
    </row>
    <row r="7516" spans="1:3" x14ac:dyDescent="0.3">
      <c r="A7516" t="s">
        <v>18</v>
      </c>
      <c r="B7516">
        <v>8</v>
      </c>
      <c r="C7516">
        <v>564</v>
      </c>
    </row>
    <row r="7517" spans="1:3" x14ac:dyDescent="0.3">
      <c r="A7517" t="s">
        <v>19</v>
      </c>
      <c r="B7517">
        <v>125</v>
      </c>
      <c r="C7517">
        <v>564</v>
      </c>
    </row>
    <row r="7518" spans="1:3" x14ac:dyDescent="0.3">
      <c r="A7518" t="s">
        <v>20</v>
      </c>
      <c r="B7518">
        <v>11</v>
      </c>
      <c r="C7518">
        <v>564</v>
      </c>
    </row>
    <row r="7519" spans="1:3" x14ac:dyDescent="0.3">
      <c r="A7519" t="s">
        <v>21</v>
      </c>
      <c r="B7519">
        <v>8</v>
      </c>
      <c r="C7519">
        <v>564</v>
      </c>
    </row>
    <row r="7520" spans="1:3" x14ac:dyDescent="0.3">
      <c r="A7520" t="s">
        <v>22</v>
      </c>
      <c r="B7520">
        <v>8</v>
      </c>
      <c r="C7520">
        <v>564</v>
      </c>
    </row>
    <row r="7521" spans="1:3" x14ac:dyDescent="0.3">
      <c r="A7521" t="s">
        <v>25</v>
      </c>
      <c r="B7521" t="s">
        <v>123</v>
      </c>
      <c r="C7521">
        <v>564</v>
      </c>
    </row>
    <row r="7522" spans="1:3" x14ac:dyDescent="0.3">
      <c r="A7522" t="s">
        <v>7</v>
      </c>
      <c r="B7522" t="s">
        <v>120</v>
      </c>
      <c r="C7522">
        <v>7326</v>
      </c>
    </row>
    <row r="7523" spans="1:3" x14ac:dyDescent="0.3">
      <c r="A7523" t="s">
        <v>17</v>
      </c>
      <c r="B7523">
        <v>34</v>
      </c>
      <c r="C7523">
        <v>7326</v>
      </c>
    </row>
    <row r="7524" spans="1:3" x14ac:dyDescent="0.3">
      <c r="A7524" t="s">
        <v>18</v>
      </c>
      <c r="B7524">
        <v>1</v>
      </c>
      <c r="C7524">
        <v>7326</v>
      </c>
    </row>
    <row r="7525" spans="1:3" x14ac:dyDescent="0.3">
      <c r="A7525" t="s">
        <v>19</v>
      </c>
      <c r="B7525">
        <v>19</v>
      </c>
      <c r="C7525">
        <v>7326</v>
      </c>
    </row>
    <row r="7526" spans="1:3" x14ac:dyDescent="0.3">
      <c r="A7526" t="s">
        <v>20</v>
      </c>
      <c r="B7526">
        <v>2</v>
      </c>
      <c r="C7526">
        <v>7326</v>
      </c>
    </row>
    <row r="7527" spans="1:3" x14ac:dyDescent="0.3">
      <c r="A7527" t="s">
        <v>21</v>
      </c>
      <c r="B7527">
        <v>7</v>
      </c>
      <c r="C7527">
        <v>7326</v>
      </c>
    </row>
    <row r="7528" spans="1:3" x14ac:dyDescent="0.3">
      <c r="A7528" t="s">
        <v>22</v>
      </c>
      <c r="B7528">
        <v>0</v>
      </c>
      <c r="C7528">
        <v>7326</v>
      </c>
    </row>
    <row r="7529" spans="1:3" x14ac:dyDescent="0.3">
      <c r="A7529" t="s">
        <v>25</v>
      </c>
      <c r="B7529" t="s">
        <v>122</v>
      </c>
      <c r="C7529">
        <v>7326</v>
      </c>
    </row>
    <row r="7530" spans="1:3" x14ac:dyDescent="0.3">
      <c r="A7530" t="s">
        <v>7</v>
      </c>
      <c r="B7530" t="s">
        <v>120</v>
      </c>
      <c r="C7530">
        <v>2807</v>
      </c>
    </row>
    <row r="7531" spans="1:3" x14ac:dyDescent="0.3">
      <c r="A7531" t="s">
        <v>17</v>
      </c>
      <c r="B7531">
        <v>656</v>
      </c>
      <c r="C7531">
        <v>2807</v>
      </c>
    </row>
    <row r="7532" spans="1:3" x14ac:dyDescent="0.3">
      <c r="A7532" t="s">
        <v>18</v>
      </c>
      <c r="B7532">
        <v>38</v>
      </c>
      <c r="C7532">
        <v>2807</v>
      </c>
    </row>
    <row r="7533" spans="1:3" x14ac:dyDescent="0.3">
      <c r="A7533" t="s">
        <v>19</v>
      </c>
      <c r="B7533">
        <v>161</v>
      </c>
      <c r="C7533">
        <v>2807</v>
      </c>
    </row>
    <row r="7534" spans="1:3" x14ac:dyDescent="0.3">
      <c r="A7534" t="s">
        <v>20</v>
      </c>
      <c r="B7534">
        <v>62</v>
      </c>
      <c r="C7534">
        <v>2807</v>
      </c>
    </row>
    <row r="7535" spans="1:3" x14ac:dyDescent="0.3">
      <c r="A7535" t="s">
        <v>21</v>
      </c>
      <c r="B7535">
        <v>47</v>
      </c>
      <c r="C7535">
        <v>2807</v>
      </c>
    </row>
    <row r="7536" spans="1:3" x14ac:dyDescent="0.3">
      <c r="A7536" t="s">
        <v>22</v>
      </c>
      <c r="B7536">
        <v>37</v>
      </c>
      <c r="C7536">
        <v>2807</v>
      </c>
    </row>
    <row r="7537" spans="1:3" x14ac:dyDescent="0.3">
      <c r="A7537" t="s">
        <v>25</v>
      </c>
      <c r="B7537" t="s">
        <v>123</v>
      </c>
      <c r="C7537">
        <v>2807</v>
      </c>
    </row>
    <row r="7538" spans="1:3" x14ac:dyDescent="0.3">
      <c r="A7538" t="s">
        <v>7</v>
      </c>
      <c r="B7538" t="s">
        <v>120</v>
      </c>
      <c r="C7538">
        <v>1052</v>
      </c>
    </row>
    <row r="7539" spans="1:3" x14ac:dyDescent="0.3">
      <c r="A7539" t="s">
        <v>17</v>
      </c>
      <c r="B7539">
        <v>656</v>
      </c>
      <c r="C7539">
        <v>1052</v>
      </c>
    </row>
    <row r="7540" spans="1:3" x14ac:dyDescent="0.3">
      <c r="A7540" t="s">
        <v>18</v>
      </c>
      <c r="B7540">
        <v>38</v>
      </c>
      <c r="C7540">
        <v>1052</v>
      </c>
    </row>
    <row r="7541" spans="1:3" x14ac:dyDescent="0.3">
      <c r="A7541" t="s">
        <v>19</v>
      </c>
      <c r="B7541">
        <v>161</v>
      </c>
      <c r="C7541">
        <v>1052</v>
      </c>
    </row>
    <row r="7542" spans="1:3" x14ac:dyDescent="0.3">
      <c r="A7542" t="s">
        <v>20</v>
      </c>
      <c r="B7542">
        <v>62</v>
      </c>
      <c r="C7542">
        <v>1052</v>
      </c>
    </row>
    <row r="7543" spans="1:3" x14ac:dyDescent="0.3">
      <c r="A7543" t="s">
        <v>21</v>
      </c>
      <c r="B7543">
        <v>47</v>
      </c>
      <c r="C7543">
        <v>1052</v>
      </c>
    </row>
    <row r="7544" spans="1:3" x14ac:dyDescent="0.3">
      <c r="A7544" t="s">
        <v>22</v>
      </c>
      <c r="B7544">
        <v>37</v>
      </c>
      <c r="C7544">
        <v>1052</v>
      </c>
    </row>
    <row r="7545" spans="1:3" x14ac:dyDescent="0.3">
      <c r="A7545" t="s">
        <v>25</v>
      </c>
      <c r="B7545" t="s">
        <v>123</v>
      </c>
      <c r="C7545">
        <v>1052</v>
      </c>
    </row>
    <row r="7546" spans="1:3" x14ac:dyDescent="0.3">
      <c r="A7546" t="s">
        <v>7</v>
      </c>
      <c r="B7546" t="s">
        <v>120</v>
      </c>
      <c r="C7546">
        <v>6001</v>
      </c>
    </row>
    <row r="7547" spans="1:3" x14ac:dyDescent="0.3">
      <c r="A7547" t="s">
        <v>17</v>
      </c>
      <c r="B7547">
        <v>614</v>
      </c>
      <c r="C7547">
        <v>6001</v>
      </c>
    </row>
    <row r="7548" spans="1:3" x14ac:dyDescent="0.3">
      <c r="A7548" t="s">
        <v>18</v>
      </c>
      <c r="B7548">
        <v>35</v>
      </c>
      <c r="C7548">
        <v>6001</v>
      </c>
    </row>
    <row r="7549" spans="1:3" x14ac:dyDescent="0.3">
      <c r="A7549" t="s">
        <v>19</v>
      </c>
      <c r="B7549">
        <v>160</v>
      </c>
      <c r="C7549">
        <v>6001</v>
      </c>
    </row>
    <row r="7550" spans="1:3" x14ac:dyDescent="0.3">
      <c r="A7550" t="s">
        <v>20</v>
      </c>
      <c r="B7550">
        <v>58</v>
      </c>
      <c r="C7550">
        <v>6001</v>
      </c>
    </row>
    <row r="7551" spans="1:3" x14ac:dyDescent="0.3">
      <c r="A7551" t="s">
        <v>21</v>
      </c>
      <c r="B7551">
        <v>35</v>
      </c>
      <c r="C7551">
        <v>6001</v>
      </c>
    </row>
    <row r="7552" spans="1:3" x14ac:dyDescent="0.3">
      <c r="A7552" t="s">
        <v>22</v>
      </c>
      <c r="B7552">
        <v>35</v>
      </c>
      <c r="C7552">
        <v>6001</v>
      </c>
    </row>
    <row r="7553" spans="1:3" x14ac:dyDescent="0.3">
      <c r="A7553" t="s">
        <v>25</v>
      </c>
      <c r="B7553" t="s">
        <v>121</v>
      </c>
      <c r="C7553">
        <v>6001</v>
      </c>
    </row>
    <row r="7554" spans="1:3" x14ac:dyDescent="0.3">
      <c r="A7554" t="s">
        <v>7</v>
      </c>
      <c r="B7554" t="s">
        <v>120</v>
      </c>
      <c r="C7554">
        <v>3439</v>
      </c>
    </row>
    <row r="7555" spans="1:3" x14ac:dyDescent="0.3">
      <c r="A7555" t="s">
        <v>17</v>
      </c>
      <c r="B7555">
        <v>157</v>
      </c>
      <c r="C7555">
        <v>3439</v>
      </c>
    </row>
    <row r="7556" spans="1:3" x14ac:dyDescent="0.3">
      <c r="A7556" t="s">
        <v>18</v>
      </c>
      <c r="B7556">
        <v>6</v>
      </c>
      <c r="C7556">
        <v>3439</v>
      </c>
    </row>
    <row r="7557" spans="1:3" x14ac:dyDescent="0.3">
      <c r="A7557" t="s">
        <v>19</v>
      </c>
      <c r="B7557">
        <v>39</v>
      </c>
      <c r="C7557">
        <v>3439</v>
      </c>
    </row>
    <row r="7558" spans="1:3" x14ac:dyDescent="0.3">
      <c r="A7558" t="s">
        <v>20</v>
      </c>
      <c r="B7558">
        <v>6</v>
      </c>
      <c r="C7558">
        <v>3439</v>
      </c>
    </row>
    <row r="7559" spans="1:3" x14ac:dyDescent="0.3">
      <c r="A7559" t="s">
        <v>21</v>
      </c>
      <c r="B7559">
        <v>13</v>
      </c>
      <c r="C7559">
        <v>3439</v>
      </c>
    </row>
    <row r="7560" spans="1:3" x14ac:dyDescent="0.3">
      <c r="A7560" t="s">
        <v>22</v>
      </c>
      <c r="B7560">
        <v>75</v>
      </c>
      <c r="C7560">
        <v>3439</v>
      </c>
    </row>
    <row r="7561" spans="1:3" x14ac:dyDescent="0.3">
      <c r="A7561" t="s">
        <v>25</v>
      </c>
      <c r="B7561" t="s">
        <v>121</v>
      </c>
      <c r="C7561">
        <v>3439</v>
      </c>
    </row>
    <row r="7562" spans="1:3" x14ac:dyDescent="0.3">
      <c r="A7562" t="s">
        <v>7</v>
      </c>
      <c r="B7562" t="s">
        <v>120</v>
      </c>
      <c r="C7562">
        <v>1077</v>
      </c>
    </row>
    <row r="7563" spans="1:3" x14ac:dyDescent="0.3">
      <c r="A7563" t="s">
        <v>17</v>
      </c>
      <c r="B7563">
        <v>258</v>
      </c>
      <c r="C7563">
        <v>1077</v>
      </c>
    </row>
    <row r="7564" spans="1:3" x14ac:dyDescent="0.3">
      <c r="A7564" t="s">
        <v>18</v>
      </c>
      <c r="B7564">
        <v>105</v>
      </c>
      <c r="C7564">
        <v>1077</v>
      </c>
    </row>
    <row r="7565" spans="1:3" x14ac:dyDescent="0.3">
      <c r="A7565" t="s">
        <v>19</v>
      </c>
      <c r="B7565">
        <v>239</v>
      </c>
      <c r="C7565">
        <v>1077</v>
      </c>
    </row>
    <row r="7566" spans="1:3" x14ac:dyDescent="0.3">
      <c r="A7566" t="s">
        <v>20</v>
      </c>
      <c r="B7566">
        <v>237</v>
      </c>
      <c r="C7566">
        <v>1077</v>
      </c>
    </row>
    <row r="7567" spans="1:3" x14ac:dyDescent="0.3">
      <c r="A7567" t="s">
        <v>21</v>
      </c>
      <c r="B7567">
        <v>172</v>
      </c>
      <c r="C7567">
        <v>1077</v>
      </c>
    </row>
    <row r="7568" spans="1:3" x14ac:dyDescent="0.3">
      <c r="A7568" t="s">
        <v>22</v>
      </c>
      <c r="B7568">
        <v>9</v>
      </c>
      <c r="C7568">
        <v>1077</v>
      </c>
    </row>
    <row r="7569" spans="1:3" x14ac:dyDescent="0.3">
      <c r="A7569" t="s">
        <v>25</v>
      </c>
      <c r="B7569" t="s">
        <v>123</v>
      </c>
      <c r="C7569">
        <v>1077</v>
      </c>
    </row>
    <row r="7570" spans="1:3" x14ac:dyDescent="0.3">
      <c r="A7570" t="s">
        <v>7</v>
      </c>
      <c r="B7570" t="s">
        <v>50</v>
      </c>
      <c r="C7570">
        <v>5121</v>
      </c>
    </row>
    <row r="7571" spans="1:3" x14ac:dyDescent="0.3">
      <c r="A7571" t="s">
        <v>17</v>
      </c>
      <c r="B7571">
        <v>479</v>
      </c>
      <c r="C7571">
        <v>5121</v>
      </c>
    </row>
    <row r="7572" spans="1:3" x14ac:dyDescent="0.3">
      <c r="A7572" t="s">
        <v>18</v>
      </c>
      <c r="B7572">
        <v>5</v>
      </c>
      <c r="C7572">
        <v>5121</v>
      </c>
    </row>
    <row r="7573" spans="1:3" x14ac:dyDescent="0.3">
      <c r="A7573" t="s">
        <v>19</v>
      </c>
      <c r="B7573">
        <v>82</v>
      </c>
      <c r="C7573">
        <v>5121</v>
      </c>
    </row>
    <row r="7574" spans="1:3" x14ac:dyDescent="0.3">
      <c r="A7574" t="s">
        <v>20</v>
      </c>
      <c r="B7574">
        <v>7</v>
      </c>
      <c r="C7574">
        <v>5121</v>
      </c>
    </row>
    <row r="7575" spans="1:3" x14ac:dyDescent="0.3">
      <c r="A7575" t="s">
        <v>21</v>
      </c>
      <c r="B7575">
        <v>17</v>
      </c>
      <c r="C7575">
        <v>5121</v>
      </c>
    </row>
    <row r="7576" spans="1:3" x14ac:dyDescent="0.3">
      <c r="A7576" t="s">
        <v>22</v>
      </c>
      <c r="B7576">
        <v>171</v>
      </c>
      <c r="C7576">
        <v>5121</v>
      </c>
    </row>
    <row r="7577" spans="1:3" x14ac:dyDescent="0.3">
      <c r="A7577" t="s">
        <v>25</v>
      </c>
      <c r="B7577" t="s">
        <v>123</v>
      </c>
      <c r="C7577">
        <v>5121</v>
      </c>
    </row>
    <row r="7578" spans="1:3" x14ac:dyDescent="0.3">
      <c r="A7578" t="s">
        <v>7</v>
      </c>
      <c r="B7578" t="s">
        <v>120</v>
      </c>
      <c r="C7578">
        <v>3321</v>
      </c>
    </row>
    <row r="7579" spans="1:3" x14ac:dyDescent="0.3">
      <c r="A7579" t="s">
        <v>17</v>
      </c>
      <c r="B7579">
        <v>421</v>
      </c>
      <c r="C7579">
        <v>3321</v>
      </c>
    </row>
    <row r="7580" spans="1:3" x14ac:dyDescent="0.3">
      <c r="A7580" t="s">
        <v>18</v>
      </c>
      <c r="B7580">
        <v>5</v>
      </c>
      <c r="C7580">
        <v>3321</v>
      </c>
    </row>
    <row r="7581" spans="1:3" x14ac:dyDescent="0.3">
      <c r="A7581" t="s">
        <v>19</v>
      </c>
      <c r="B7581">
        <v>90</v>
      </c>
      <c r="C7581">
        <v>3321</v>
      </c>
    </row>
    <row r="7582" spans="1:3" x14ac:dyDescent="0.3">
      <c r="A7582" t="s">
        <v>20</v>
      </c>
      <c r="B7582">
        <v>0</v>
      </c>
      <c r="C7582">
        <v>3321</v>
      </c>
    </row>
    <row r="7583" spans="1:3" x14ac:dyDescent="0.3">
      <c r="A7583" t="s">
        <v>21</v>
      </c>
      <c r="B7583">
        <v>16</v>
      </c>
      <c r="C7583">
        <v>3321</v>
      </c>
    </row>
    <row r="7584" spans="1:3" x14ac:dyDescent="0.3">
      <c r="A7584" t="s">
        <v>22</v>
      </c>
      <c r="B7584">
        <v>10</v>
      </c>
      <c r="C7584">
        <v>3321</v>
      </c>
    </row>
    <row r="7585" spans="1:3" x14ac:dyDescent="0.3">
      <c r="A7585" t="s">
        <v>25</v>
      </c>
      <c r="B7585" t="s">
        <v>123</v>
      </c>
      <c r="C7585">
        <v>3321</v>
      </c>
    </row>
    <row r="7586" spans="1:3" x14ac:dyDescent="0.3">
      <c r="A7586" t="s">
        <v>7</v>
      </c>
      <c r="B7586" t="s">
        <v>120</v>
      </c>
      <c r="C7586">
        <v>10841</v>
      </c>
    </row>
    <row r="7587" spans="1:3" x14ac:dyDescent="0.3">
      <c r="A7587" t="s">
        <v>17</v>
      </c>
      <c r="B7587">
        <v>226</v>
      </c>
      <c r="C7587">
        <v>10841</v>
      </c>
    </row>
    <row r="7588" spans="1:3" x14ac:dyDescent="0.3">
      <c r="A7588" t="s">
        <v>18</v>
      </c>
      <c r="B7588">
        <v>22</v>
      </c>
      <c r="C7588">
        <v>10841</v>
      </c>
    </row>
    <row r="7589" spans="1:3" x14ac:dyDescent="0.3">
      <c r="A7589" t="s">
        <v>19</v>
      </c>
      <c r="B7589">
        <v>133</v>
      </c>
      <c r="C7589">
        <v>10841</v>
      </c>
    </row>
    <row r="7590" spans="1:3" x14ac:dyDescent="0.3">
      <c r="A7590" t="s">
        <v>20</v>
      </c>
      <c r="B7590">
        <v>41</v>
      </c>
      <c r="C7590">
        <v>10841</v>
      </c>
    </row>
    <row r="7591" spans="1:3" x14ac:dyDescent="0.3">
      <c r="A7591" t="s">
        <v>21</v>
      </c>
      <c r="B7591">
        <v>31</v>
      </c>
      <c r="C7591">
        <v>10841</v>
      </c>
    </row>
    <row r="7592" spans="1:3" x14ac:dyDescent="0.3">
      <c r="A7592" t="s">
        <v>22</v>
      </c>
      <c r="B7592">
        <v>31</v>
      </c>
      <c r="C7592">
        <v>10841</v>
      </c>
    </row>
    <row r="7593" spans="1:3" x14ac:dyDescent="0.3">
      <c r="A7593" t="s">
        <v>25</v>
      </c>
      <c r="B7593" t="s">
        <v>121</v>
      </c>
      <c r="C7593">
        <v>10841</v>
      </c>
    </row>
    <row r="7594" spans="1:3" x14ac:dyDescent="0.3">
      <c r="A7594" t="s">
        <v>7</v>
      </c>
      <c r="B7594" t="s">
        <v>50</v>
      </c>
      <c r="C7594">
        <v>7485</v>
      </c>
    </row>
    <row r="7595" spans="1:3" x14ac:dyDescent="0.3">
      <c r="A7595" t="s">
        <v>17</v>
      </c>
      <c r="B7595">
        <v>67</v>
      </c>
      <c r="C7595">
        <v>7485</v>
      </c>
    </row>
    <row r="7596" spans="1:3" x14ac:dyDescent="0.3">
      <c r="A7596" t="s">
        <v>18</v>
      </c>
      <c r="B7596">
        <v>4</v>
      </c>
      <c r="C7596">
        <v>7485</v>
      </c>
    </row>
    <row r="7597" spans="1:3" x14ac:dyDescent="0.3">
      <c r="A7597" t="s">
        <v>19</v>
      </c>
      <c r="B7597">
        <v>32</v>
      </c>
      <c r="C7597">
        <v>7485</v>
      </c>
    </row>
    <row r="7598" spans="1:3" x14ac:dyDescent="0.3">
      <c r="A7598" t="s">
        <v>20</v>
      </c>
      <c r="B7598">
        <v>17</v>
      </c>
      <c r="C7598">
        <v>7485</v>
      </c>
    </row>
    <row r="7599" spans="1:3" x14ac:dyDescent="0.3">
      <c r="A7599" t="s">
        <v>21</v>
      </c>
      <c r="B7599">
        <v>2</v>
      </c>
      <c r="C7599">
        <v>7485</v>
      </c>
    </row>
    <row r="7600" spans="1:3" x14ac:dyDescent="0.3">
      <c r="A7600" t="s">
        <v>22</v>
      </c>
      <c r="B7600">
        <v>16</v>
      </c>
      <c r="C7600">
        <v>7485</v>
      </c>
    </row>
    <row r="7601" spans="1:3" x14ac:dyDescent="0.3">
      <c r="A7601" t="s">
        <v>25</v>
      </c>
      <c r="B7601" t="s">
        <v>122</v>
      </c>
      <c r="C7601">
        <v>7485</v>
      </c>
    </row>
    <row r="7602" spans="1:3" x14ac:dyDescent="0.3">
      <c r="A7602" t="s">
        <v>7</v>
      </c>
      <c r="B7602" t="s">
        <v>50</v>
      </c>
      <c r="C7602">
        <v>7530</v>
      </c>
    </row>
    <row r="7603" spans="1:3" x14ac:dyDescent="0.3">
      <c r="A7603" t="s">
        <v>17</v>
      </c>
      <c r="B7603">
        <v>67</v>
      </c>
      <c r="C7603">
        <v>7530</v>
      </c>
    </row>
    <row r="7604" spans="1:3" x14ac:dyDescent="0.3">
      <c r="A7604" t="s">
        <v>18</v>
      </c>
      <c r="B7604">
        <v>4</v>
      </c>
      <c r="C7604">
        <v>7530</v>
      </c>
    </row>
    <row r="7605" spans="1:3" x14ac:dyDescent="0.3">
      <c r="A7605" t="s">
        <v>19</v>
      </c>
      <c r="B7605">
        <v>32</v>
      </c>
      <c r="C7605">
        <v>7530</v>
      </c>
    </row>
    <row r="7606" spans="1:3" x14ac:dyDescent="0.3">
      <c r="A7606" t="s">
        <v>20</v>
      </c>
      <c r="B7606">
        <v>17</v>
      </c>
      <c r="C7606">
        <v>7530</v>
      </c>
    </row>
    <row r="7607" spans="1:3" x14ac:dyDescent="0.3">
      <c r="A7607" t="s">
        <v>21</v>
      </c>
      <c r="B7607">
        <v>2</v>
      </c>
      <c r="C7607">
        <v>7530</v>
      </c>
    </row>
    <row r="7608" spans="1:3" x14ac:dyDescent="0.3">
      <c r="A7608" t="s">
        <v>22</v>
      </c>
      <c r="B7608">
        <v>16</v>
      </c>
      <c r="C7608">
        <v>7530</v>
      </c>
    </row>
    <row r="7609" spans="1:3" x14ac:dyDescent="0.3">
      <c r="A7609" t="s">
        <v>25</v>
      </c>
      <c r="B7609" t="s">
        <v>122</v>
      </c>
      <c r="C7609">
        <v>7530</v>
      </c>
    </row>
    <row r="7610" spans="1:3" x14ac:dyDescent="0.3">
      <c r="A7610" t="s">
        <v>7</v>
      </c>
      <c r="B7610" t="s">
        <v>120</v>
      </c>
      <c r="C7610">
        <v>2570</v>
      </c>
    </row>
    <row r="7611" spans="1:3" x14ac:dyDescent="0.3">
      <c r="A7611" t="s">
        <v>17</v>
      </c>
      <c r="B7611">
        <v>691</v>
      </c>
      <c r="C7611">
        <v>2570</v>
      </c>
    </row>
    <row r="7612" spans="1:3" x14ac:dyDescent="0.3">
      <c r="A7612" t="s">
        <v>18</v>
      </c>
      <c r="B7612">
        <v>7</v>
      </c>
      <c r="C7612">
        <v>2570</v>
      </c>
    </row>
    <row r="7613" spans="1:3" x14ac:dyDescent="0.3">
      <c r="A7613" t="s">
        <v>19</v>
      </c>
      <c r="B7613">
        <v>61</v>
      </c>
      <c r="C7613">
        <v>2570</v>
      </c>
    </row>
    <row r="7614" spans="1:3" x14ac:dyDescent="0.3">
      <c r="A7614" t="s">
        <v>20</v>
      </c>
      <c r="B7614">
        <v>10</v>
      </c>
      <c r="C7614">
        <v>2570</v>
      </c>
    </row>
    <row r="7615" spans="1:3" x14ac:dyDescent="0.3">
      <c r="A7615" t="s">
        <v>21</v>
      </c>
      <c r="B7615">
        <v>0</v>
      </c>
      <c r="C7615">
        <v>2570</v>
      </c>
    </row>
    <row r="7616" spans="1:3" x14ac:dyDescent="0.3">
      <c r="A7616" t="s">
        <v>22</v>
      </c>
      <c r="B7616">
        <v>46</v>
      </c>
      <c r="C7616">
        <v>2570</v>
      </c>
    </row>
    <row r="7617" spans="1:3" x14ac:dyDescent="0.3">
      <c r="A7617" t="s">
        <v>25</v>
      </c>
      <c r="B7617" t="s">
        <v>123</v>
      </c>
      <c r="C7617">
        <v>2570</v>
      </c>
    </row>
    <row r="7618" spans="1:3" x14ac:dyDescent="0.3">
      <c r="A7618" t="s">
        <v>7</v>
      </c>
      <c r="B7618" t="s">
        <v>120</v>
      </c>
      <c r="C7618">
        <v>6575</v>
      </c>
    </row>
    <row r="7619" spans="1:3" x14ac:dyDescent="0.3">
      <c r="A7619" t="s">
        <v>17</v>
      </c>
      <c r="B7619">
        <v>230</v>
      </c>
      <c r="C7619">
        <v>6575</v>
      </c>
    </row>
    <row r="7620" spans="1:3" x14ac:dyDescent="0.3">
      <c r="A7620" t="s">
        <v>18</v>
      </c>
      <c r="B7620">
        <v>48</v>
      </c>
      <c r="C7620">
        <v>6575</v>
      </c>
    </row>
    <row r="7621" spans="1:3" x14ac:dyDescent="0.3">
      <c r="A7621" t="s">
        <v>19</v>
      </c>
      <c r="B7621">
        <v>214</v>
      </c>
      <c r="C7621">
        <v>6575</v>
      </c>
    </row>
    <row r="7622" spans="1:3" x14ac:dyDescent="0.3">
      <c r="A7622" t="s">
        <v>20</v>
      </c>
      <c r="B7622">
        <v>13</v>
      </c>
      <c r="C7622">
        <v>6575</v>
      </c>
    </row>
    <row r="7623" spans="1:3" x14ac:dyDescent="0.3">
      <c r="A7623" t="s">
        <v>21</v>
      </c>
      <c r="B7623">
        <v>32</v>
      </c>
      <c r="C7623">
        <v>6575</v>
      </c>
    </row>
    <row r="7624" spans="1:3" x14ac:dyDescent="0.3">
      <c r="A7624" t="s">
        <v>22</v>
      </c>
      <c r="B7624">
        <v>75</v>
      </c>
      <c r="C7624">
        <v>6575</v>
      </c>
    </row>
    <row r="7625" spans="1:3" x14ac:dyDescent="0.3">
      <c r="A7625" t="s">
        <v>25</v>
      </c>
      <c r="B7625" t="s">
        <v>123</v>
      </c>
      <c r="C7625">
        <v>6575</v>
      </c>
    </row>
    <row r="7626" spans="1:3" x14ac:dyDescent="0.3">
      <c r="A7626" t="s">
        <v>7</v>
      </c>
      <c r="B7626" t="s">
        <v>120</v>
      </c>
      <c r="C7626">
        <v>9984</v>
      </c>
    </row>
    <row r="7627" spans="1:3" x14ac:dyDescent="0.3">
      <c r="A7627" t="s">
        <v>17</v>
      </c>
      <c r="B7627">
        <v>349</v>
      </c>
      <c r="C7627">
        <v>9984</v>
      </c>
    </row>
    <row r="7628" spans="1:3" x14ac:dyDescent="0.3">
      <c r="A7628" t="s">
        <v>18</v>
      </c>
      <c r="B7628">
        <v>16</v>
      </c>
      <c r="C7628">
        <v>9984</v>
      </c>
    </row>
    <row r="7629" spans="1:3" x14ac:dyDescent="0.3">
      <c r="A7629" t="s">
        <v>19</v>
      </c>
      <c r="B7629">
        <v>144</v>
      </c>
      <c r="C7629">
        <v>9984</v>
      </c>
    </row>
    <row r="7630" spans="1:3" x14ac:dyDescent="0.3">
      <c r="A7630" t="s">
        <v>20</v>
      </c>
      <c r="B7630">
        <v>28</v>
      </c>
      <c r="C7630">
        <v>9984</v>
      </c>
    </row>
    <row r="7631" spans="1:3" x14ac:dyDescent="0.3">
      <c r="A7631" t="s">
        <v>21</v>
      </c>
      <c r="B7631">
        <v>5</v>
      </c>
      <c r="C7631">
        <v>9984</v>
      </c>
    </row>
    <row r="7632" spans="1:3" x14ac:dyDescent="0.3">
      <c r="A7632" t="s">
        <v>22</v>
      </c>
      <c r="B7632">
        <v>182</v>
      </c>
      <c r="C7632">
        <v>9984</v>
      </c>
    </row>
    <row r="7633" spans="1:3" x14ac:dyDescent="0.3">
      <c r="A7633" t="s">
        <v>25</v>
      </c>
      <c r="B7633" t="s">
        <v>123</v>
      </c>
      <c r="C7633">
        <v>9984</v>
      </c>
    </row>
    <row r="7634" spans="1:3" x14ac:dyDescent="0.3">
      <c r="A7634" t="s">
        <v>7</v>
      </c>
      <c r="B7634" t="s">
        <v>120</v>
      </c>
      <c r="C7634">
        <v>8911</v>
      </c>
    </row>
    <row r="7635" spans="1:3" x14ac:dyDescent="0.3">
      <c r="A7635" t="s">
        <v>17</v>
      </c>
      <c r="B7635">
        <v>201</v>
      </c>
      <c r="C7635">
        <v>8911</v>
      </c>
    </row>
    <row r="7636" spans="1:3" x14ac:dyDescent="0.3">
      <c r="A7636" t="s">
        <v>18</v>
      </c>
      <c r="B7636">
        <v>53</v>
      </c>
      <c r="C7636">
        <v>8911</v>
      </c>
    </row>
    <row r="7637" spans="1:3" x14ac:dyDescent="0.3">
      <c r="A7637" t="s">
        <v>19</v>
      </c>
      <c r="B7637">
        <v>172</v>
      </c>
      <c r="C7637">
        <v>8911</v>
      </c>
    </row>
    <row r="7638" spans="1:3" x14ac:dyDescent="0.3">
      <c r="A7638" t="s">
        <v>20</v>
      </c>
      <c r="B7638">
        <v>116</v>
      </c>
      <c r="C7638">
        <v>8911</v>
      </c>
    </row>
    <row r="7639" spans="1:3" x14ac:dyDescent="0.3">
      <c r="A7639" t="s">
        <v>21</v>
      </c>
      <c r="B7639">
        <v>77</v>
      </c>
      <c r="C7639">
        <v>8911</v>
      </c>
    </row>
    <row r="7640" spans="1:3" x14ac:dyDescent="0.3">
      <c r="A7640" t="s">
        <v>22</v>
      </c>
      <c r="B7640">
        <v>83</v>
      </c>
      <c r="C7640">
        <v>8911</v>
      </c>
    </row>
    <row r="7641" spans="1:3" x14ac:dyDescent="0.3">
      <c r="A7641" t="s">
        <v>25</v>
      </c>
      <c r="B7641" t="s">
        <v>121</v>
      </c>
      <c r="C7641">
        <v>8911</v>
      </c>
    </row>
    <row r="7642" spans="1:3" x14ac:dyDescent="0.3">
      <c r="A7642" t="s">
        <v>7</v>
      </c>
      <c r="B7642" t="s">
        <v>120</v>
      </c>
      <c r="C7642">
        <v>55</v>
      </c>
    </row>
    <row r="7643" spans="1:3" x14ac:dyDescent="0.3">
      <c r="A7643" t="s">
        <v>17</v>
      </c>
      <c r="B7643">
        <v>509</v>
      </c>
      <c r="C7643">
        <v>55</v>
      </c>
    </row>
    <row r="7644" spans="1:3" x14ac:dyDescent="0.3">
      <c r="A7644" t="s">
        <v>18</v>
      </c>
      <c r="B7644">
        <v>0</v>
      </c>
      <c r="C7644">
        <v>55</v>
      </c>
    </row>
    <row r="7645" spans="1:3" x14ac:dyDescent="0.3">
      <c r="A7645" t="s">
        <v>19</v>
      </c>
      <c r="B7645">
        <v>65</v>
      </c>
      <c r="C7645">
        <v>55</v>
      </c>
    </row>
    <row r="7646" spans="1:3" x14ac:dyDescent="0.3">
      <c r="A7646" t="s">
        <v>20</v>
      </c>
      <c r="B7646">
        <v>7</v>
      </c>
      <c r="C7646">
        <v>55</v>
      </c>
    </row>
    <row r="7647" spans="1:3" x14ac:dyDescent="0.3">
      <c r="A7647" t="s">
        <v>21</v>
      </c>
      <c r="B7647">
        <v>11</v>
      </c>
      <c r="C7647">
        <v>55</v>
      </c>
    </row>
    <row r="7648" spans="1:3" x14ac:dyDescent="0.3">
      <c r="A7648" t="s">
        <v>22</v>
      </c>
      <c r="B7648">
        <v>5</v>
      </c>
      <c r="C7648">
        <v>55</v>
      </c>
    </row>
    <row r="7649" spans="1:3" x14ac:dyDescent="0.3">
      <c r="A7649" t="s">
        <v>25</v>
      </c>
      <c r="B7649" t="s">
        <v>123</v>
      </c>
      <c r="C7649">
        <v>55</v>
      </c>
    </row>
    <row r="7650" spans="1:3" x14ac:dyDescent="0.3">
      <c r="A7650" t="s">
        <v>7</v>
      </c>
      <c r="B7650" t="s">
        <v>50</v>
      </c>
      <c r="C7650">
        <v>1542</v>
      </c>
    </row>
    <row r="7651" spans="1:3" x14ac:dyDescent="0.3">
      <c r="A7651" t="s">
        <v>17</v>
      </c>
      <c r="B7651">
        <v>347</v>
      </c>
      <c r="C7651">
        <v>1542</v>
      </c>
    </row>
    <row r="7652" spans="1:3" x14ac:dyDescent="0.3">
      <c r="A7652" t="s">
        <v>18</v>
      </c>
      <c r="B7652">
        <v>0</v>
      </c>
      <c r="C7652">
        <v>1542</v>
      </c>
    </row>
    <row r="7653" spans="1:3" x14ac:dyDescent="0.3">
      <c r="A7653" t="s">
        <v>19</v>
      </c>
      <c r="B7653">
        <v>35</v>
      </c>
      <c r="C7653">
        <v>1542</v>
      </c>
    </row>
    <row r="7654" spans="1:3" x14ac:dyDescent="0.3">
      <c r="A7654" t="s">
        <v>20</v>
      </c>
      <c r="B7654">
        <v>4</v>
      </c>
      <c r="C7654">
        <v>1542</v>
      </c>
    </row>
    <row r="7655" spans="1:3" x14ac:dyDescent="0.3">
      <c r="A7655" t="s">
        <v>21</v>
      </c>
      <c r="B7655">
        <v>3</v>
      </c>
      <c r="C7655">
        <v>1542</v>
      </c>
    </row>
    <row r="7656" spans="1:3" x14ac:dyDescent="0.3">
      <c r="A7656" t="s">
        <v>22</v>
      </c>
      <c r="B7656">
        <v>7</v>
      </c>
      <c r="C7656">
        <v>1542</v>
      </c>
    </row>
    <row r="7657" spans="1:3" x14ac:dyDescent="0.3">
      <c r="A7657" t="s">
        <v>25</v>
      </c>
      <c r="B7657" t="s">
        <v>121</v>
      </c>
      <c r="C7657">
        <v>1542</v>
      </c>
    </row>
    <row r="7658" spans="1:3" x14ac:dyDescent="0.3">
      <c r="A7658" t="s">
        <v>7</v>
      </c>
      <c r="B7658" t="s">
        <v>120</v>
      </c>
      <c r="C7658">
        <v>4743</v>
      </c>
    </row>
    <row r="7659" spans="1:3" x14ac:dyDescent="0.3">
      <c r="A7659" t="s">
        <v>17</v>
      </c>
      <c r="B7659">
        <v>689</v>
      </c>
      <c r="C7659">
        <v>4743</v>
      </c>
    </row>
    <row r="7660" spans="1:3" x14ac:dyDescent="0.3">
      <c r="A7660" t="s">
        <v>18</v>
      </c>
      <c r="B7660">
        <v>8</v>
      </c>
      <c r="C7660">
        <v>4743</v>
      </c>
    </row>
    <row r="7661" spans="1:3" x14ac:dyDescent="0.3">
      <c r="A7661" t="s">
        <v>19</v>
      </c>
      <c r="B7661">
        <v>167</v>
      </c>
      <c r="C7661">
        <v>4743</v>
      </c>
    </row>
    <row r="7662" spans="1:3" x14ac:dyDescent="0.3">
      <c r="A7662" t="s">
        <v>20</v>
      </c>
      <c r="B7662">
        <v>11</v>
      </c>
      <c r="C7662">
        <v>4743</v>
      </c>
    </row>
    <row r="7663" spans="1:3" x14ac:dyDescent="0.3">
      <c r="A7663" t="s">
        <v>21</v>
      </c>
      <c r="B7663">
        <v>8</v>
      </c>
      <c r="C7663">
        <v>4743</v>
      </c>
    </row>
    <row r="7664" spans="1:3" x14ac:dyDescent="0.3">
      <c r="A7664" t="s">
        <v>22</v>
      </c>
      <c r="B7664">
        <v>88</v>
      </c>
      <c r="C7664">
        <v>4743</v>
      </c>
    </row>
    <row r="7665" spans="1:3" x14ac:dyDescent="0.3">
      <c r="A7665" t="s">
        <v>25</v>
      </c>
      <c r="B7665" t="s">
        <v>123</v>
      </c>
      <c r="C7665">
        <v>4743</v>
      </c>
    </row>
    <row r="7666" spans="1:3" x14ac:dyDescent="0.3">
      <c r="A7666" t="s">
        <v>7</v>
      </c>
      <c r="B7666" t="s">
        <v>120</v>
      </c>
      <c r="C7666">
        <v>7495</v>
      </c>
    </row>
    <row r="7667" spans="1:3" x14ac:dyDescent="0.3">
      <c r="A7667" t="s">
        <v>17</v>
      </c>
      <c r="B7667">
        <v>77</v>
      </c>
      <c r="C7667">
        <v>7495</v>
      </c>
    </row>
    <row r="7668" spans="1:3" x14ac:dyDescent="0.3">
      <c r="A7668" t="s">
        <v>18</v>
      </c>
      <c r="B7668">
        <v>28</v>
      </c>
      <c r="C7668">
        <v>7495</v>
      </c>
    </row>
    <row r="7669" spans="1:3" x14ac:dyDescent="0.3">
      <c r="A7669" t="s">
        <v>19</v>
      </c>
      <c r="B7669">
        <v>31</v>
      </c>
      <c r="C7669">
        <v>7495</v>
      </c>
    </row>
    <row r="7670" spans="1:3" x14ac:dyDescent="0.3">
      <c r="A7670" t="s">
        <v>20</v>
      </c>
      <c r="B7670">
        <v>16</v>
      </c>
      <c r="C7670">
        <v>7495</v>
      </c>
    </row>
    <row r="7671" spans="1:3" x14ac:dyDescent="0.3">
      <c r="A7671" t="s">
        <v>21</v>
      </c>
      <c r="B7671">
        <v>0</v>
      </c>
      <c r="C7671">
        <v>7495</v>
      </c>
    </row>
    <row r="7672" spans="1:3" x14ac:dyDescent="0.3">
      <c r="A7672" t="s">
        <v>22</v>
      </c>
      <c r="B7672">
        <v>4</v>
      </c>
      <c r="C7672">
        <v>7495</v>
      </c>
    </row>
    <row r="7673" spans="1:3" x14ac:dyDescent="0.3">
      <c r="A7673" t="s">
        <v>25</v>
      </c>
      <c r="B7673" t="s">
        <v>122</v>
      </c>
      <c r="C7673">
        <v>7495</v>
      </c>
    </row>
    <row r="7674" spans="1:3" x14ac:dyDescent="0.3">
      <c r="A7674" t="s">
        <v>7</v>
      </c>
      <c r="B7674" t="s">
        <v>120</v>
      </c>
      <c r="C7674">
        <v>944</v>
      </c>
    </row>
    <row r="7675" spans="1:3" x14ac:dyDescent="0.3">
      <c r="A7675" t="s">
        <v>17</v>
      </c>
      <c r="B7675">
        <v>121</v>
      </c>
      <c r="C7675">
        <v>944</v>
      </c>
    </row>
    <row r="7676" spans="1:3" x14ac:dyDescent="0.3">
      <c r="A7676" t="s">
        <v>18</v>
      </c>
      <c r="B7676">
        <v>103</v>
      </c>
      <c r="C7676">
        <v>944</v>
      </c>
    </row>
    <row r="7677" spans="1:3" x14ac:dyDescent="0.3">
      <c r="A7677" t="s">
        <v>19</v>
      </c>
      <c r="B7677">
        <v>69</v>
      </c>
      <c r="C7677">
        <v>944</v>
      </c>
    </row>
    <row r="7678" spans="1:3" x14ac:dyDescent="0.3">
      <c r="A7678" t="s">
        <v>20</v>
      </c>
      <c r="B7678">
        <v>8</v>
      </c>
      <c r="C7678">
        <v>944</v>
      </c>
    </row>
    <row r="7679" spans="1:3" x14ac:dyDescent="0.3">
      <c r="A7679" t="s">
        <v>21</v>
      </c>
      <c r="B7679">
        <v>44</v>
      </c>
      <c r="C7679">
        <v>944</v>
      </c>
    </row>
    <row r="7680" spans="1:3" x14ac:dyDescent="0.3">
      <c r="A7680" t="s">
        <v>22</v>
      </c>
      <c r="B7680">
        <v>48</v>
      </c>
      <c r="C7680">
        <v>944</v>
      </c>
    </row>
    <row r="7681" spans="1:3" x14ac:dyDescent="0.3">
      <c r="A7681" t="s">
        <v>25</v>
      </c>
      <c r="B7681" t="s">
        <v>121</v>
      </c>
      <c r="C7681">
        <v>944</v>
      </c>
    </row>
    <row r="7682" spans="1:3" x14ac:dyDescent="0.3">
      <c r="A7682" t="s">
        <v>7</v>
      </c>
      <c r="B7682" t="s">
        <v>120</v>
      </c>
      <c r="C7682">
        <v>9805</v>
      </c>
    </row>
    <row r="7683" spans="1:3" x14ac:dyDescent="0.3">
      <c r="A7683" t="s">
        <v>17</v>
      </c>
      <c r="B7683">
        <v>320</v>
      </c>
      <c r="C7683">
        <v>9805</v>
      </c>
    </row>
    <row r="7684" spans="1:3" x14ac:dyDescent="0.3">
      <c r="A7684" t="s">
        <v>18</v>
      </c>
      <c r="B7684">
        <v>48</v>
      </c>
      <c r="C7684">
        <v>9805</v>
      </c>
    </row>
    <row r="7685" spans="1:3" x14ac:dyDescent="0.3">
      <c r="A7685" t="s">
        <v>19</v>
      </c>
      <c r="B7685">
        <v>133</v>
      </c>
      <c r="C7685">
        <v>9805</v>
      </c>
    </row>
    <row r="7686" spans="1:3" x14ac:dyDescent="0.3">
      <c r="A7686" t="s">
        <v>20</v>
      </c>
      <c r="B7686">
        <v>39</v>
      </c>
      <c r="C7686">
        <v>9805</v>
      </c>
    </row>
    <row r="7687" spans="1:3" x14ac:dyDescent="0.3">
      <c r="A7687" t="s">
        <v>21</v>
      </c>
      <c r="B7687">
        <v>72</v>
      </c>
      <c r="C7687">
        <v>9805</v>
      </c>
    </row>
    <row r="7688" spans="1:3" x14ac:dyDescent="0.3">
      <c r="A7688" t="s">
        <v>22</v>
      </c>
      <c r="B7688">
        <v>48</v>
      </c>
      <c r="C7688">
        <v>9805</v>
      </c>
    </row>
    <row r="7689" spans="1:3" x14ac:dyDescent="0.3">
      <c r="A7689" t="s">
        <v>25</v>
      </c>
      <c r="B7689" t="s">
        <v>121</v>
      </c>
      <c r="C7689">
        <v>9805</v>
      </c>
    </row>
    <row r="7690" spans="1:3" x14ac:dyDescent="0.3">
      <c r="A7690" t="s">
        <v>7</v>
      </c>
      <c r="B7690" t="s">
        <v>120</v>
      </c>
      <c r="C7690">
        <v>849</v>
      </c>
    </row>
    <row r="7691" spans="1:3" x14ac:dyDescent="0.3">
      <c r="A7691" t="s">
        <v>17</v>
      </c>
      <c r="B7691">
        <v>320</v>
      </c>
      <c r="C7691">
        <v>849</v>
      </c>
    </row>
    <row r="7692" spans="1:3" x14ac:dyDescent="0.3">
      <c r="A7692" t="s">
        <v>18</v>
      </c>
      <c r="B7692">
        <v>48</v>
      </c>
      <c r="C7692">
        <v>849</v>
      </c>
    </row>
    <row r="7693" spans="1:3" x14ac:dyDescent="0.3">
      <c r="A7693" t="s">
        <v>19</v>
      </c>
      <c r="B7693">
        <v>133</v>
      </c>
      <c r="C7693">
        <v>849</v>
      </c>
    </row>
    <row r="7694" spans="1:3" x14ac:dyDescent="0.3">
      <c r="A7694" t="s">
        <v>20</v>
      </c>
      <c r="B7694">
        <v>39</v>
      </c>
      <c r="C7694">
        <v>849</v>
      </c>
    </row>
    <row r="7695" spans="1:3" x14ac:dyDescent="0.3">
      <c r="A7695" t="s">
        <v>21</v>
      </c>
      <c r="B7695">
        <v>72</v>
      </c>
      <c r="C7695">
        <v>849</v>
      </c>
    </row>
    <row r="7696" spans="1:3" x14ac:dyDescent="0.3">
      <c r="A7696" t="s">
        <v>22</v>
      </c>
      <c r="B7696">
        <v>48</v>
      </c>
      <c r="C7696">
        <v>849</v>
      </c>
    </row>
    <row r="7697" spans="1:3" x14ac:dyDescent="0.3">
      <c r="A7697" t="s">
        <v>25</v>
      </c>
      <c r="B7697" t="s">
        <v>121</v>
      </c>
      <c r="C7697">
        <v>849</v>
      </c>
    </row>
    <row r="7698" spans="1:3" x14ac:dyDescent="0.3">
      <c r="A7698" t="s">
        <v>7</v>
      </c>
      <c r="B7698" t="s">
        <v>120</v>
      </c>
      <c r="C7698">
        <v>4128</v>
      </c>
    </row>
    <row r="7699" spans="1:3" x14ac:dyDescent="0.3">
      <c r="A7699" t="s">
        <v>17</v>
      </c>
      <c r="B7699">
        <v>517</v>
      </c>
      <c r="C7699">
        <v>4128</v>
      </c>
    </row>
    <row r="7700" spans="1:3" x14ac:dyDescent="0.3">
      <c r="A7700" t="s">
        <v>18</v>
      </c>
      <c r="B7700">
        <v>12</v>
      </c>
      <c r="C7700">
        <v>4128</v>
      </c>
    </row>
    <row r="7701" spans="1:3" x14ac:dyDescent="0.3">
      <c r="A7701" t="s">
        <v>19</v>
      </c>
      <c r="B7701">
        <v>54</v>
      </c>
      <c r="C7701">
        <v>4128</v>
      </c>
    </row>
    <row r="7702" spans="1:3" x14ac:dyDescent="0.3">
      <c r="A7702" t="s">
        <v>20</v>
      </c>
      <c r="B7702">
        <v>16</v>
      </c>
      <c r="C7702">
        <v>4128</v>
      </c>
    </row>
    <row r="7703" spans="1:3" x14ac:dyDescent="0.3">
      <c r="A7703" t="s">
        <v>21</v>
      </c>
      <c r="B7703">
        <v>6</v>
      </c>
      <c r="C7703">
        <v>4128</v>
      </c>
    </row>
    <row r="7704" spans="1:3" x14ac:dyDescent="0.3">
      <c r="A7704" t="s">
        <v>22</v>
      </c>
      <c r="B7704">
        <v>120</v>
      </c>
      <c r="C7704">
        <v>4128</v>
      </c>
    </row>
    <row r="7705" spans="1:3" x14ac:dyDescent="0.3">
      <c r="A7705" t="s">
        <v>25</v>
      </c>
      <c r="B7705" t="s">
        <v>123</v>
      </c>
      <c r="C7705">
        <v>4128</v>
      </c>
    </row>
    <row r="7706" spans="1:3" x14ac:dyDescent="0.3">
      <c r="A7706" t="s">
        <v>7</v>
      </c>
      <c r="B7706" t="s">
        <v>120</v>
      </c>
      <c r="C7706">
        <v>1618</v>
      </c>
    </row>
    <row r="7707" spans="1:3" x14ac:dyDescent="0.3">
      <c r="A7707" t="s">
        <v>17</v>
      </c>
      <c r="B7707">
        <v>577</v>
      </c>
      <c r="C7707">
        <v>1618</v>
      </c>
    </row>
    <row r="7708" spans="1:3" x14ac:dyDescent="0.3">
      <c r="A7708" t="s">
        <v>18</v>
      </c>
      <c r="B7708">
        <v>0</v>
      </c>
      <c r="C7708">
        <v>1618</v>
      </c>
    </row>
    <row r="7709" spans="1:3" x14ac:dyDescent="0.3">
      <c r="A7709" t="s">
        <v>19</v>
      </c>
      <c r="B7709">
        <v>64</v>
      </c>
      <c r="C7709">
        <v>1618</v>
      </c>
    </row>
    <row r="7710" spans="1:3" x14ac:dyDescent="0.3">
      <c r="A7710" t="s">
        <v>20</v>
      </c>
      <c r="B7710">
        <v>0</v>
      </c>
      <c r="C7710">
        <v>1618</v>
      </c>
    </row>
    <row r="7711" spans="1:3" x14ac:dyDescent="0.3">
      <c r="A7711" t="s">
        <v>21</v>
      </c>
      <c r="B7711">
        <v>0</v>
      </c>
      <c r="C7711">
        <v>1618</v>
      </c>
    </row>
    <row r="7712" spans="1:3" x14ac:dyDescent="0.3">
      <c r="A7712" t="s">
        <v>22</v>
      </c>
      <c r="B7712">
        <v>51</v>
      </c>
      <c r="C7712">
        <v>1618</v>
      </c>
    </row>
    <row r="7713" spans="1:3" x14ac:dyDescent="0.3">
      <c r="A7713" t="s">
        <v>25</v>
      </c>
      <c r="B7713" t="s">
        <v>123</v>
      </c>
      <c r="C7713">
        <v>1618</v>
      </c>
    </row>
    <row r="7714" spans="1:3" x14ac:dyDescent="0.3">
      <c r="A7714" t="s">
        <v>7</v>
      </c>
      <c r="B7714" t="s">
        <v>120</v>
      </c>
      <c r="C7714">
        <v>1740</v>
      </c>
    </row>
    <row r="7715" spans="1:3" x14ac:dyDescent="0.3">
      <c r="A7715" t="s">
        <v>17</v>
      </c>
      <c r="B7715">
        <v>760</v>
      </c>
      <c r="C7715">
        <v>1740</v>
      </c>
    </row>
    <row r="7716" spans="1:3" x14ac:dyDescent="0.3">
      <c r="A7716" t="s">
        <v>18</v>
      </c>
      <c r="B7716">
        <v>38</v>
      </c>
      <c r="C7716">
        <v>1740</v>
      </c>
    </row>
    <row r="7717" spans="1:3" x14ac:dyDescent="0.3">
      <c r="A7717" t="s">
        <v>19</v>
      </c>
      <c r="B7717">
        <v>104</v>
      </c>
      <c r="C7717">
        <v>1740</v>
      </c>
    </row>
    <row r="7718" spans="1:3" x14ac:dyDescent="0.3">
      <c r="A7718" t="s">
        <v>20</v>
      </c>
      <c r="B7718">
        <v>50</v>
      </c>
      <c r="C7718">
        <v>1740</v>
      </c>
    </row>
    <row r="7719" spans="1:3" x14ac:dyDescent="0.3">
      <c r="A7719" t="s">
        <v>21</v>
      </c>
      <c r="B7719">
        <v>9</v>
      </c>
      <c r="C7719">
        <v>1740</v>
      </c>
    </row>
    <row r="7720" spans="1:3" x14ac:dyDescent="0.3">
      <c r="A7720" t="s">
        <v>22</v>
      </c>
      <c r="B7720">
        <v>38</v>
      </c>
      <c r="C7720">
        <v>1740</v>
      </c>
    </row>
    <row r="7721" spans="1:3" x14ac:dyDescent="0.3">
      <c r="A7721" t="s">
        <v>25</v>
      </c>
      <c r="B7721" t="s">
        <v>123</v>
      </c>
      <c r="C7721">
        <v>1740</v>
      </c>
    </row>
    <row r="7722" spans="1:3" x14ac:dyDescent="0.3">
      <c r="A7722" t="s">
        <v>7</v>
      </c>
      <c r="B7722" t="s">
        <v>120</v>
      </c>
      <c r="C7722">
        <v>8375</v>
      </c>
    </row>
    <row r="7723" spans="1:3" x14ac:dyDescent="0.3">
      <c r="A7723" t="s">
        <v>17</v>
      </c>
      <c r="B7723">
        <v>447</v>
      </c>
      <c r="C7723">
        <v>8375</v>
      </c>
    </row>
    <row r="7724" spans="1:3" x14ac:dyDescent="0.3">
      <c r="A7724" t="s">
        <v>18</v>
      </c>
      <c r="B7724">
        <v>0</v>
      </c>
      <c r="C7724">
        <v>8375</v>
      </c>
    </row>
    <row r="7725" spans="1:3" x14ac:dyDescent="0.3">
      <c r="A7725" t="s">
        <v>19</v>
      </c>
      <c r="B7725">
        <v>28</v>
      </c>
      <c r="C7725">
        <v>8375</v>
      </c>
    </row>
    <row r="7726" spans="1:3" x14ac:dyDescent="0.3">
      <c r="A7726" t="s">
        <v>20</v>
      </c>
      <c r="B7726">
        <v>0</v>
      </c>
      <c r="C7726">
        <v>8375</v>
      </c>
    </row>
    <row r="7727" spans="1:3" x14ac:dyDescent="0.3">
      <c r="A7727" t="s">
        <v>21</v>
      </c>
      <c r="B7727">
        <v>0</v>
      </c>
      <c r="C7727">
        <v>8375</v>
      </c>
    </row>
    <row r="7728" spans="1:3" x14ac:dyDescent="0.3">
      <c r="A7728" t="s">
        <v>22</v>
      </c>
      <c r="B7728">
        <v>43</v>
      </c>
      <c r="C7728">
        <v>8375</v>
      </c>
    </row>
    <row r="7729" spans="1:3" x14ac:dyDescent="0.3">
      <c r="A7729" t="s">
        <v>25</v>
      </c>
      <c r="B7729" t="s">
        <v>123</v>
      </c>
      <c r="C7729">
        <v>8375</v>
      </c>
    </row>
    <row r="7730" spans="1:3" x14ac:dyDescent="0.3">
      <c r="A7730" t="s">
        <v>7</v>
      </c>
      <c r="B7730" t="s">
        <v>120</v>
      </c>
      <c r="C7730">
        <v>2926</v>
      </c>
    </row>
    <row r="7731" spans="1:3" x14ac:dyDescent="0.3">
      <c r="A7731" t="s">
        <v>17</v>
      </c>
      <c r="B7731">
        <v>1241</v>
      </c>
      <c r="C7731">
        <v>2926</v>
      </c>
    </row>
    <row r="7732" spans="1:3" x14ac:dyDescent="0.3">
      <c r="A7732" t="s">
        <v>18</v>
      </c>
      <c r="B7732">
        <v>0</v>
      </c>
      <c r="C7732">
        <v>2926</v>
      </c>
    </row>
    <row r="7733" spans="1:3" x14ac:dyDescent="0.3">
      <c r="A7733" t="s">
        <v>19</v>
      </c>
      <c r="B7733">
        <v>80</v>
      </c>
      <c r="C7733">
        <v>2926</v>
      </c>
    </row>
    <row r="7734" spans="1:3" x14ac:dyDescent="0.3">
      <c r="A7734" t="s">
        <v>20</v>
      </c>
      <c r="B7734">
        <v>0</v>
      </c>
      <c r="C7734">
        <v>2926</v>
      </c>
    </row>
    <row r="7735" spans="1:3" x14ac:dyDescent="0.3">
      <c r="A7735" t="s">
        <v>21</v>
      </c>
      <c r="B7735">
        <v>13</v>
      </c>
      <c r="C7735">
        <v>2926</v>
      </c>
    </row>
    <row r="7736" spans="1:3" x14ac:dyDescent="0.3">
      <c r="A7736" t="s">
        <v>22</v>
      </c>
      <c r="B7736">
        <v>40</v>
      </c>
      <c r="C7736">
        <v>2926</v>
      </c>
    </row>
    <row r="7737" spans="1:3" x14ac:dyDescent="0.3">
      <c r="A7737" t="s">
        <v>25</v>
      </c>
      <c r="B7737" t="s">
        <v>121</v>
      </c>
      <c r="C7737">
        <v>2926</v>
      </c>
    </row>
    <row r="7738" spans="1:3" x14ac:dyDescent="0.3">
      <c r="A7738" t="s">
        <v>7</v>
      </c>
      <c r="B7738" t="s">
        <v>120</v>
      </c>
      <c r="C7738">
        <v>3491</v>
      </c>
    </row>
    <row r="7739" spans="1:3" x14ac:dyDescent="0.3">
      <c r="A7739" t="s">
        <v>17</v>
      </c>
      <c r="B7739">
        <v>384</v>
      </c>
      <c r="C7739">
        <v>3491</v>
      </c>
    </row>
    <row r="7740" spans="1:3" x14ac:dyDescent="0.3">
      <c r="A7740" t="s">
        <v>18</v>
      </c>
      <c r="B7740">
        <v>60</v>
      </c>
      <c r="C7740">
        <v>3491</v>
      </c>
    </row>
    <row r="7741" spans="1:3" x14ac:dyDescent="0.3">
      <c r="A7741" t="s">
        <v>19</v>
      </c>
      <c r="B7741">
        <v>364</v>
      </c>
      <c r="C7741">
        <v>3491</v>
      </c>
    </row>
    <row r="7742" spans="1:3" x14ac:dyDescent="0.3">
      <c r="A7742" t="s">
        <v>20</v>
      </c>
      <c r="B7742">
        <v>119</v>
      </c>
      <c r="C7742">
        <v>3491</v>
      </c>
    </row>
    <row r="7743" spans="1:3" x14ac:dyDescent="0.3">
      <c r="A7743" t="s">
        <v>21</v>
      </c>
      <c r="B7743">
        <v>101</v>
      </c>
      <c r="C7743">
        <v>3491</v>
      </c>
    </row>
    <row r="7744" spans="1:3" x14ac:dyDescent="0.3">
      <c r="A7744" t="s">
        <v>22</v>
      </c>
      <c r="B7744">
        <v>232</v>
      </c>
      <c r="C7744">
        <v>3491</v>
      </c>
    </row>
    <row r="7745" spans="1:3" x14ac:dyDescent="0.3">
      <c r="A7745" t="s">
        <v>25</v>
      </c>
      <c r="B7745" t="s">
        <v>123</v>
      </c>
      <c r="C7745">
        <v>3491</v>
      </c>
    </row>
    <row r="7746" spans="1:3" x14ac:dyDescent="0.3">
      <c r="A7746" t="s">
        <v>7</v>
      </c>
      <c r="B7746" t="s">
        <v>120</v>
      </c>
      <c r="C7746">
        <v>5512</v>
      </c>
    </row>
    <row r="7747" spans="1:3" x14ac:dyDescent="0.3">
      <c r="A7747" t="s">
        <v>17</v>
      </c>
      <c r="B7747">
        <v>451</v>
      </c>
      <c r="C7747">
        <v>5512</v>
      </c>
    </row>
    <row r="7748" spans="1:3" x14ac:dyDescent="0.3">
      <c r="A7748" t="s">
        <v>18</v>
      </c>
      <c r="B7748">
        <v>0</v>
      </c>
      <c r="C7748">
        <v>5512</v>
      </c>
    </row>
    <row r="7749" spans="1:3" x14ac:dyDescent="0.3">
      <c r="A7749" t="s">
        <v>19</v>
      </c>
      <c r="B7749">
        <v>39</v>
      </c>
      <c r="C7749">
        <v>5512</v>
      </c>
    </row>
    <row r="7750" spans="1:3" x14ac:dyDescent="0.3">
      <c r="A7750" t="s">
        <v>20</v>
      </c>
      <c r="B7750">
        <v>0</v>
      </c>
      <c r="C7750">
        <v>5512</v>
      </c>
    </row>
    <row r="7751" spans="1:3" x14ac:dyDescent="0.3">
      <c r="A7751" t="s">
        <v>21</v>
      </c>
      <c r="B7751">
        <v>4</v>
      </c>
      <c r="C7751">
        <v>5512</v>
      </c>
    </row>
    <row r="7752" spans="1:3" x14ac:dyDescent="0.3">
      <c r="A7752" t="s">
        <v>22</v>
      </c>
      <c r="B7752">
        <v>24</v>
      </c>
      <c r="C7752">
        <v>5512</v>
      </c>
    </row>
    <row r="7753" spans="1:3" x14ac:dyDescent="0.3">
      <c r="A7753" t="s">
        <v>25</v>
      </c>
      <c r="B7753" t="s">
        <v>123</v>
      </c>
      <c r="C7753">
        <v>5512</v>
      </c>
    </row>
    <row r="7754" spans="1:3" x14ac:dyDescent="0.3">
      <c r="A7754" t="s">
        <v>7</v>
      </c>
      <c r="B7754" t="s">
        <v>50</v>
      </c>
      <c r="C7754">
        <v>4426</v>
      </c>
    </row>
    <row r="7755" spans="1:3" x14ac:dyDescent="0.3">
      <c r="A7755" t="s">
        <v>17</v>
      </c>
      <c r="B7755">
        <v>367</v>
      </c>
      <c r="C7755">
        <v>4426</v>
      </c>
    </row>
    <row r="7756" spans="1:3" x14ac:dyDescent="0.3">
      <c r="A7756" t="s">
        <v>18</v>
      </c>
      <c r="B7756">
        <v>4</v>
      </c>
      <c r="C7756">
        <v>4426</v>
      </c>
    </row>
    <row r="7757" spans="1:3" x14ac:dyDescent="0.3">
      <c r="A7757" t="s">
        <v>19</v>
      </c>
      <c r="B7757">
        <v>51</v>
      </c>
      <c r="C7757">
        <v>4426</v>
      </c>
    </row>
    <row r="7758" spans="1:3" x14ac:dyDescent="0.3">
      <c r="A7758" t="s">
        <v>20</v>
      </c>
      <c r="B7758">
        <v>6</v>
      </c>
      <c r="C7758">
        <v>4426</v>
      </c>
    </row>
    <row r="7759" spans="1:3" x14ac:dyDescent="0.3">
      <c r="A7759" t="s">
        <v>21</v>
      </c>
      <c r="B7759">
        <v>4</v>
      </c>
      <c r="C7759">
        <v>4426</v>
      </c>
    </row>
    <row r="7760" spans="1:3" x14ac:dyDescent="0.3">
      <c r="A7760" t="s">
        <v>22</v>
      </c>
      <c r="B7760">
        <v>95</v>
      </c>
      <c r="C7760">
        <v>4426</v>
      </c>
    </row>
    <row r="7761" spans="1:3" x14ac:dyDescent="0.3">
      <c r="A7761" t="s">
        <v>25</v>
      </c>
      <c r="B7761" t="s">
        <v>123</v>
      </c>
      <c r="C7761">
        <v>4426</v>
      </c>
    </row>
    <row r="7762" spans="1:3" x14ac:dyDescent="0.3">
      <c r="A7762" t="s">
        <v>7</v>
      </c>
      <c r="B7762" t="s">
        <v>120</v>
      </c>
      <c r="C7762">
        <v>48</v>
      </c>
    </row>
    <row r="7763" spans="1:3" x14ac:dyDescent="0.3">
      <c r="A7763" t="s">
        <v>17</v>
      </c>
      <c r="B7763">
        <v>136</v>
      </c>
      <c r="C7763">
        <v>48</v>
      </c>
    </row>
    <row r="7764" spans="1:3" x14ac:dyDescent="0.3">
      <c r="A7764" t="s">
        <v>18</v>
      </c>
      <c r="B7764">
        <v>1</v>
      </c>
      <c r="C7764">
        <v>48</v>
      </c>
    </row>
    <row r="7765" spans="1:3" x14ac:dyDescent="0.3">
      <c r="A7765" t="s">
        <v>19</v>
      </c>
      <c r="B7765">
        <v>12</v>
      </c>
      <c r="C7765">
        <v>48</v>
      </c>
    </row>
    <row r="7766" spans="1:3" x14ac:dyDescent="0.3">
      <c r="A7766" t="s">
        <v>20</v>
      </c>
      <c r="B7766">
        <v>0</v>
      </c>
      <c r="C7766">
        <v>48</v>
      </c>
    </row>
    <row r="7767" spans="1:3" x14ac:dyDescent="0.3">
      <c r="A7767" t="s">
        <v>21</v>
      </c>
      <c r="B7767">
        <v>3</v>
      </c>
      <c r="C7767">
        <v>48</v>
      </c>
    </row>
    <row r="7768" spans="1:3" x14ac:dyDescent="0.3">
      <c r="A7768" t="s">
        <v>22</v>
      </c>
      <c r="B7768">
        <v>32</v>
      </c>
      <c r="C7768">
        <v>48</v>
      </c>
    </row>
    <row r="7769" spans="1:3" x14ac:dyDescent="0.3">
      <c r="A7769" t="s">
        <v>25</v>
      </c>
      <c r="B7769" t="s">
        <v>121</v>
      </c>
      <c r="C7769">
        <v>48</v>
      </c>
    </row>
    <row r="7770" spans="1:3" x14ac:dyDescent="0.3">
      <c r="A7770" t="s">
        <v>7</v>
      </c>
      <c r="B7770" t="s">
        <v>120</v>
      </c>
      <c r="C7770">
        <v>1490</v>
      </c>
    </row>
    <row r="7771" spans="1:3" x14ac:dyDescent="0.3">
      <c r="A7771" t="s">
        <v>17</v>
      </c>
      <c r="B7771">
        <v>675</v>
      </c>
      <c r="C7771">
        <v>1490</v>
      </c>
    </row>
    <row r="7772" spans="1:3" x14ac:dyDescent="0.3">
      <c r="A7772" t="s">
        <v>18</v>
      </c>
      <c r="B7772">
        <v>0</v>
      </c>
      <c r="C7772">
        <v>1490</v>
      </c>
    </row>
    <row r="7773" spans="1:3" x14ac:dyDescent="0.3">
      <c r="A7773" t="s">
        <v>19</v>
      </c>
      <c r="B7773">
        <v>85</v>
      </c>
      <c r="C7773">
        <v>1490</v>
      </c>
    </row>
    <row r="7774" spans="1:3" x14ac:dyDescent="0.3">
      <c r="A7774" t="s">
        <v>20</v>
      </c>
      <c r="B7774">
        <v>10</v>
      </c>
      <c r="C7774">
        <v>1490</v>
      </c>
    </row>
    <row r="7775" spans="1:3" x14ac:dyDescent="0.3">
      <c r="A7775" t="s">
        <v>21</v>
      </c>
      <c r="B7775">
        <v>7</v>
      </c>
      <c r="C7775">
        <v>1490</v>
      </c>
    </row>
    <row r="7776" spans="1:3" x14ac:dyDescent="0.3">
      <c r="A7776" t="s">
        <v>22</v>
      </c>
      <c r="B7776">
        <v>77</v>
      </c>
      <c r="C7776">
        <v>1490</v>
      </c>
    </row>
    <row r="7777" spans="1:3" x14ac:dyDescent="0.3">
      <c r="A7777" t="s">
        <v>25</v>
      </c>
      <c r="B7777" t="s">
        <v>123</v>
      </c>
      <c r="C7777">
        <v>1490</v>
      </c>
    </row>
    <row r="7778" spans="1:3" x14ac:dyDescent="0.3">
      <c r="A7778" t="s">
        <v>7</v>
      </c>
      <c r="B7778" t="s">
        <v>120</v>
      </c>
      <c r="C7778">
        <v>1142</v>
      </c>
    </row>
    <row r="7779" spans="1:3" x14ac:dyDescent="0.3">
      <c r="A7779" t="s">
        <v>17</v>
      </c>
      <c r="B7779">
        <v>208</v>
      </c>
      <c r="C7779">
        <v>1142</v>
      </c>
    </row>
    <row r="7780" spans="1:3" x14ac:dyDescent="0.3">
      <c r="A7780" t="s">
        <v>18</v>
      </c>
      <c r="B7780">
        <v>7</v>
      </c>
      <c r="C7780">
        <v>1142</v>
      </c>
    </row>
    <row r="7781" spans="1:3" x14ac:dyDescent="0.3">
      <c r="A7781" t="s">
        <v>19</v>
      </c>
      <c r="B7781">
        <v>82</v>
      </c>
      <c r="C7781">
        <v>1142</v>
      </c>
    </row>
    <row r="7782" spans="1:3" x14ac:dyDescent="0.3">
      <c r="A7782" t="s">
        <v>20</v>
      </c>
      <c r="B7782">
        <v>30</v>
      </c>
      <c r="C7782">
        <v>1142</v>
      </c>
    </row>
    <row r="7783" spans="1:3" x14ac:dyDescent="0.3">
      <c r="A7783" t="s">
        <v>21</v>
      </c>
      <c r="B7783">
        <v>66</v>
      </c>
      <c r="C7783">
        <v>1142</v>
      </c>
    </row>
    <row r="7784" spans="1:3" x14ac:dyDescent="0.3">
      <c r="A7784" t="s">
        <v>22</v>
      </c>
      <c r="B7784">
        <v>35</v>
      </c>
      <c r="C7784">
        <v>1142</v>
      </c>
    </row>
    <row r="7785" spans="1:3" x14ac:dyDescent="0.3">
      <c r="A7785" t="s">
        <v>25</v>
      </c>
      <c r="B7785" t="s">
        <v>121</v>
      </c>
      <c r="C7785">
        <v>1142</v>
      </c>
    </row>
    <row r="7786" spans="1:3" x14ac:dyDescent="0.3">
      <c r="A7786" t="s">
        <v>7</v>
      </c>
      <c r="B7786" t="s">
        <v>50</v>
      </c>
      <c r="C7786">
        <v>6281</v>
      </c>
    </row>
    <row r="7787" spans="1:3" x14ac:dyDescent="0.3">
      <c r="A7787" t="s">
        <v>17</v>
      </c>
      <c r="B7787">
        <v>673</v>
      </c>
      <c r="C7787">
        <v>6281</v>
      </c>
    </row>
    <row r="7788" spans="1:3" x14ac:dyDescent="0.3">
      <c r="A7788" t="s">
        <v>18</v>
      </c>
      <c r="B7788">
        <v>0</v>
      </c>
      <c r="C7788">
        <v>6281</v>
      </c>
    </row>
    <row r="7789" spans="1:3" x14ac:dyDescent="0.3">
      <c r="A7789" t="s">
        <v>19</v>
      </c>
      <c r="B7789">
        <v>199</v>
      </c>
      <c r="C7789">
        <v>6281</v>
      </c>
    </row>
    <row r="7790" spans="1:3" x14ac:dyDescent="0.3">
      <c r="A7790" t="s">
        <v>20</v>
      </c>
      <c r="B7790">
        <v>37</v>
      </c>
      <c r="C7790">
        <v>6281</v>
      </c>
    </row>
    <row r="7791" spans="1:3" x14ac:dyDescent="0.3">
      <c r="A7791" t="s">
        <v>21</v>
      </c>
      <c r="B7791">
        <v>47</v>
      </c>
      <c r="C7791">
        <v>6281</v>
      </c>
    </row>
    <row r="7792" spans="1:3" x14ac:dyDescent="0.3">
      <c r="A7792" t="s">
        <v>22</v>
      </c>
      <c r="B7792">
        <v>26</v>
      </c>
      <c r="C7792">
        <v>6281</v>
      </c>
    </row>
    <row r="7793" spans="1:3" x14ac:dyDescent="0.3">
      <c r="A7793" t="s">
        <v>25</v>
      </c>
      <c r="B7793" t="s">
        <v>121</v>
      </c>
      <c r="C7793">
        <v>6281</v>
      </c>
    </row>
    <row r="7794" spans="1:3" x14ac:dyDescent="0.3">
      <c r="A7794" t="s">
        <v>7</v>
      </c>
      <c r="B7794" t="s">
        <v>50</v>
      </c>
      <c r="C7794">
        <v>965</v>
      </c>
    </row>
    <row r="7795" spans="1:3" x14ac:dyDescent="0.3">
      <c r="A7795" t="s">
        <v>17</v>
      </c>
      <c r="B7795">
        <v>235</v>
      </c>
      <c r="C7795">
        <v>965</v>
      </c>
    </row>
    <row r="7796" spans="1:3" x14ac:dyDescent="0.3">
      <c r="A7796" t="s">
        <v>18</v>
      </c>
      <c r="B7796">
        <v>65</v>
      </c>
      <c r="C7796">
        <v>965</v>
      </c>
    </row>
    <row r="7797" spans="1:3" x14ac:dyDescent="0.3">
      <c r="A7797" t="s">
        <v>19</v>
      </c>
      <c r="B7797">
        <v>164</v>
      </c>
      <c r="C7797">
        <v>965</v>
      </c>
    </row>
    <row r="7798" spans="1:3" x14ac:dyDescent="0.3">
      <c r="A7798" t="s">
        <v>20</v>
      </c>
      <c r="B7798">
        <v>50</v>
      </c>
      <c r="C7798">
        <v>965</v>
      </c>
    </row>
    <row r="7799" spans="1:3" x14ac:dyDescent="0.3">
      <c r="A7799" t="s">
        <v>21</v>
      </c>
      <c r="B7799">
        <v>49</v>
      </c>
      <c r="C7799">
        <v>965</v>
      </c>
    </row>
    <row r="7800" spans="1:3" x14ac:dyDescent="0.3">
      <c r="A7800" t="s">
        <v>22</v>
      </c>
      <c r="B7800">
        <v>27</v>
      </c>
      <c r="C7800">
        <v>965</v>
      </c>
    </row>
    <row r="7801" spans="1:3" x14ac:dyDescent="0.3">
      <c r="A7801" t="s">
        <v>25</v>
      </c>
      <c r="B7801" t="s">
        <v>123</v>
      </c>
      <c r="C7801">
        <v>965</v>
      </c>
    </row>
    <row r="7802" spans="1:3" x14ac:dyDescent="0.3">
      <c r="A7802" t="s">
        <v>7</v>
      </c>
      <c r="B7802" t="s">
        <v>50</v>
      </c>
      <c r="C7802">
        <v>6605</v>
      </c>
    </row>
    <row r="7803" spans="1:3" x14ac:dyDescent="0.3">
      <c r="A7803" t="s">
        <v>17</v>
      </c>
      <c r="B7803">
        <v>504</v>
      </c>
      <c r="C7803">
        <v>6605</v>
      </c>
    </row>
    <row r="7804" spans="1:3" x14ac:dyDescent="0.3">
      <c r="A7804" t="s">
        <v>18</v>
      </c>
      <c r="B7804">
        <v>13</v>
      </c>
      <c r="C7804">
        <v>6605</v>
      </c>
    </row>
    <row r="7805" spans="1:3" x14ac:dyDescent="0.3">
      <c r="A7805" t="s">
        <v>19</v>
      </c>
      <c r="B7805">
        <v>131</v>
      </c>
      <c r="C7805">
        <v>6605</v>
      </c>
    </row>
    <row r="7806" spans="1:3" x14ac:dyDescent="0.3">
      <c r="A7806" t="s">
        <v>20</v>
      </c>
      <c r="B7806">
        <v>8</v>
      </c>
      <c r="C7806">
        <v>6605</v>
      </c>
    </row>
    <row r="7807" spans="1:3" x14ac:dyDescent="0.3">
      <c r="A7807" t="s">
        <v>21</v>
      </c>
      <c r="B7807">
        <v>0</v>
      </c>
      <c r="C7807">
        <v>6605</v>
      </c>
    </row>
    <row r="7808" spans="1:3" x14ac:dyDescent="0.3">
      <c r="A7808" t="s">
        <v>22</v>
      </c>
      <c r="B7808">
        <v>26</v>
      </c>
      <c r="C7808">
        <v>6605</v>
      </c>
    </row>
    <row r="7809" spans="1:3" x14ac:dyDescent="0.3">
      <c r="A7809" t="s">
        <v>25</v>
      </c>
      <c r="B7809" t="s">
        <v>123</v>
      </c>
      <c r="C7809">
        <v>6605</v>
      </c>
    </row>
    <row r="7810" spans="1:3" x14ac:dyDescent="0.3">
      <c r="A7810" t="s">
        <v>7</v>
      </c>
      <c r="B7810" t="s">
        <v>120</v>
      </c>
      <c r="C7810">
        <v>10722</v>
      </c>
    </row>
    <row r="7811" spans="1:3" x14ac:dyDescent="0.3">
      <c r="A7811" t="s">
        <v>17</v>
      </c>
      <c r="B7811">
        <v>293</v>
      </c>
      <c r="C7811">
        <v>10722</v>
      </c>
    </row>
    <row r="7812" spans="1:3" x14ac:dyDescent="0.3">
      <c r="A7812" t="s">
        <v>18</v>
      </c>
      <c r="B7812">
        <v>8</v>
      </c>
      <c r="C7812">
        <v>10722</v>
      </c>
    </row>
    <row r="7813" spans="1:3" x14ac:dyDescent="0.3">
      <c r="A7813" t="s">
        <v>19</v>
      </c>
      <c r="B7813">
        <v>124</v>
      </c>
      <c r="C7813">
        <v>10722</v>
      </c>
    </row>
    <row r="7814" spans="1:3" x14ac:dyDescent="0.3">
      <c r="A7814" t="s">
        <v>20</v>
      </c>
      <c r="B7814">
        <v>11</v>
      </c>
      <c r="C7814">
        <v>10722</v>
      </c>
    </row>
    <row r="7815" spans="1:3" x14ac:dyDescent="0.3">
      <c r="A7815" t="s">
        <v>21</v>
      </c>
      <c r="B7815">
        <v>4</v>
      </c>
      <c r="C7815">
        <v>10722</v>
      </c>
    </row>
    <row r="7816" spans="1:3" x14ac:dyDescent="0.3">
      <c r="A7816" t="s">
        <v>22</v>
      </c>
      <c r="B7816">
        <v>106</v>
      </c>
      <c r="C7816">
        <v>10722</v>
      </c>
    </row>
    <row r="7817" spans="1:3" x14ac:dyDescent="0.3">
      <c r="A7817" t="s">
        <v>25</v>
      </c>
      <c r="B7817" t="s">
        <v>121</v>
      </c>
      <c r="C7817">
        <v>10722</v>
      </c>
    </row>
    <row r="7818" spans="1:3" x14ac:dyDescent="0.3">
      <c r="A7818" t="s">
        <v>7</v>
      </c>
      <c r="B7818" t="s">
        <v>50</v>
      </c>
      <c r="C7818">
        <v>8737</v>
      </c>
    </row>
    <row r="7819" spans="1:3" x14ac:dyDescent="0.3">
      <c r="A7819" t="s">
        <v>17</v>
      </c>
      <c r="B7819">
        <v>29</v>
      </c>
      <c r="C7819">
        <v>8737</v>
      </c>
    </row>
    <row r="7820" spans="1:3" x14ac:dyDescent="0.3">
      <c r="A7820" t="s">
        <v>18</v>
      </c>
      <c r="B7820">
        <v>1</v>
      </c>
      <c r="C7820">
        <v>8737</v>
      </c>
    </row>
    <row r="7821" spans="1:3" x14ac:dyDescent="0.3">
      <c r="A7821" t="s">
        <v>19</v>
      </c>
      <c r="B7821">
        <v>9</v>
      </c>
      <c r="C7821">
        <v>8737</v>
      </c>
    </row>
    <row r="7822" spans="1:3" x14ac:dyDescent="0.3">
      <c r="A7822" t="s">
        <v>20</v>
      </c>
      <c r="B7822">
        <v>2</v>
      </c>
      <c r="C7822">
        <v>8737</v>
      </c>
    </row>
    <row r="7823" spans="1:3" x14ac:dyDescent="0.3">
      <c r="A7823" t="s">
        <v>21</v>
      </c>
      <c r="B7823">
        <v>0</v>
      </c>
      <c r="C7823">
        <v>8737</v>
      </c>
    </row>
    <row r="7824" spans="1:3" x14ac:dyDescent="0.3">
      <c r="A7824" t="s">
        <v>22</v>
      </c>
      <c r="B7824">
        <v>2</v>
      </c>
      <c r="C7824">
        <v>8737</v>
      </c>
    </row>
    <row r="7825" spans="1:3" x14ac:dyDescent="0.3">
      <c r="A7825" t="s">
        <v>25</v>
      </c>
      <c r="B7825" t="s">
        <v>122</v>
      </c>
      <c r="C7825">
        <v>8737</v>
      </c>
    </row>
    <row r="7826" spans="1:3" x14ac:dyDescent="0.3">
      <c r="A7826" t="s">
        <v>7</v>
      </c>
      <c r="B7826" t="s">
        <v>50</v>
      </c>
      <c r="C7826">
        <v>2552</v>
      </c>
    </row>
    <row r="7827" spans="1:3" x14ac:dyDescent="0.3">
      <c r="A7827" t="s">
        <v>17</v>
      </c>
      <c r="B7827">
        <v>416</v>
      </c>
      <c r="C7827">
        <v>2552</v>
      </c>
    </row>
    <row r="7828" spans="1:3" x14ac:dyDescent="0.3">
      <c r="A7828" t="s">
        <v>18</v>
      </c>
      <c r="B7828">
        <v>0</v>
      </c>
      <c r="C7828">
        <v>2552</v>
      </c>
    </row>
    <row r="7829" spans="1:3" x14ac:dyDescent="0.3">
      <c r="A7829" t="s">
        <v>19</v>
      </c>
      <c r="B7829">
        <v>26</v>
      </c>
      <c r="C7829">
        <v>2552</v>
      </c>
    </row>
    <row r="7830" spans="1:3" x14ac:dyDescent="0.3">
      <c r="A7830" t="s">
        <v>20</v>
      </c>
      <c r="B7830">
        <v>0</v>
      </c>
      <c r="C7830">
        <v>2552</v>
      </c>
    </row>
    <row r="7831" spans="1:3" x14ac:dyDescent="0.3">
      <c r="A7831" t="s">
        <v>21</v>
      </c>
      <c r="B7831">
        <v>0</v>
      </c>
      <c r="C7831">
        <v>2552</v>
      </c>
    </row>
    <row r="7832" spans="1:3" x14ac:dyDescent="0.3">
      <c r="A7832" t="s">
        <v>22</v>
      </c>
      <c r="B7832">
        <v>4</v>
      </c>
      <c r="C7832">
        <v>2552</v>
      </c>
    </row>
    <row r="7833" spans="1:3" x14ac:dyDescent="0.3">
      <c r="A7833" t="s">
        <v>25</v>
      </c>
      <c r="B7833" t="s">
        <v>121</v>
      </c>
      <c r="C7833">
        <v>2552</v>
      </c>
    </row>
    <row r="7834" spans="1:3" x14ac:dyDescent="0.3">
      <c r="A7834" t="s">
        <v>7</v>
      </c>
      <c r="B7834" t="s">
        <v>120</v>
      </c>
      <c r="C7834">
        <v>10478</v>
      </c>
    </row>
    <row r="7835" spans="1:3" x14ac:dyDescent="0.3">
      <c r="A7835" t="s">
        <v>17</v>
      </c>
      <c r="B7835">
        <v>483</v>
      </c>
      <c r="C7835">
        <v>10478</v>
      </c>
    </row>
    <row r="7836" spans="1:3" x14ac:dyDescent="0.3">
      <c r="A7836" t="s">
        <v>18</v>
      </c>
      <c r="B7836">
        <v>0</v>
      </c>
      <c r="C7836">
        <v>10478</v>
      </c>
    </row>
    <row r="7837" spans="1:3" x14ac:dyDescent="0.3">
      <c r="A7837" t="s">
        <v>19</v>
      </c>
      <c r="B7837">
        <v>108</v>
      </c>
      <c r="C7837">
        <v>10478</v>
      </c>
    </row>
    <row r="7838" spans="1:3" x14ac:dyDescent="0.3">
      <c r="A7838" t="s">
        <v>20</v>
      </c>
      <c r="B7838">
        <v>0</v>
      </c>
      <c r="C7838">
        <v>10478</v>
      </c>
    </row>
    <row r="7839" spans="1:3" x14ac:dyDescent="0.3">
      <c r="A7839" t="s">
        <v>21</v>
      </c>
      <c r="B7839">
        <v>6</v>
      </c>
      <c r="C7839">
        <v>10478</v>
      </c>
    </row>
    <row r="7840" spans="1:3" x14ac:dyDescent="0.3">
      <c r="A7840" t="s">
        <v>22</v>
      </c>
      <c r="B7840">
        <v>36</v>
      </c>
      <c r="C7840">
        <v>10478</v>
      </c>
    </row>
    <row r="7841" spans="1:3" x14ac:dyDescent="0.3">
      <c r="A7841" t="s">
        <v>25</v>
      </c>
      <c r="B7841" t="s">
        <v>123</v>
      </c>
      <c r="C7841">
        <v>10478</v>
      </c>
    </row>
    <row r="7842" spans="1:3" x14ac:dyDescent="0.3">
      <c r="A7842" t="s">
        <v>7</v>
      </c>
      <c r="B7842" t="s">
        <v>120</v>
      </c>
      <c r="C7842">
        <v>10099</v>
      </c>
    </row>
    <row r="7843" spans="1:3" x14ac:dyDescent="0.3">
      <c r="A7843" t="s">
        <v>17</v>
      </c>
      <c r="B7843">
        <v>238</v>
      </c>
      <c r="C7843">
        <v>10099</v>
      </c>
    </row>
    <row r="7844" spans="1:3" x14ac:dyDescent="0.3">
      <c r="A7844" t="s">
        <v>18</v>
      </c>
      <c r="B7844">
        <v>115</v>
      </c>
      <c r="C7844">
        <v>10099</v>
      </c>
    </row>
    <row r="7845" spans="1:3" x14ac:dyDescent="0.3">
      <c r="A7845" t="s">
        <v>19</v>
      </c>
      <c r="B7845">
        <v>215</v>
      </c>
      <c r="C7845">
        <v>10099</v>
      </c>
    </row>
    <row r="7846" spans="1:3" x14ac:dyDescent="0.3">
      <c r="A7846" t="s">
        <v>20</v>
      </c>
      <c r="B7846">
        <v>169</v>
      </c>
      <c r="C7846">
        <v>10099</v>
      </c>
    </row>
    <row r="7847" spans="1:3" x14ac:dyDescent="0.3">
      <c r="A7847" t="s">
        <v>21</v>
      </c>
      <c r="B7847">
        <v>69</v>
      </c>
      <c r="C7847">
        <v>10099</v>
      </c>
    </row>
    <row r="7848" spans="1:3" x14ac:dyDescent="0.3">
      <c r="A7848" t="s">
        <v>22</v>
      </c>
      <c r="B7848">
        <v>76</v>
      </c>
      <c r="C7848">
        <v>10099</v>
      </c>
    </row>
    <row r="7849" spans="1:3" x14ac:dyDescent="0.3">
      <c r="A7849" t="s">
        <v>25</v>
      </c>
      <c r="B7849" t="s">
        <v>121</v>
      </c>
      <c r="C7849">
        <v>10099</v>
      </c>
    </row>
    <row r="7850" spans="1:3" x14ac:dyDescent="0.3">
      <c r="A7850" t="s">
        <v>7</v>
      </c>
      <c r="B7850" t="s">
        <v>120</v>
      </c>
      <c r="C7850">
        <v>3498</v>
      </c>
    </row>
    <row r="7851" spans="1:3" x14ac:dyDescent="0.3">
      <c r="A7851" t="s">
        <v>17</v>
      </c>
      <c r="B7851">
        <v>462</v>
      </c>
      <c r="C7851">
        <v>3498</v>
      </c>
    </row>
    <row r="7852" spans="1:3" x14ac:dyDescent="0.3">
      <c r="A7852" t="s">
        <v>18</v>
      </c>
      <c r="B7852">
        <v>61</v>
      </c>
      <c r="C7852">
        <v>3498</v>
      </c>
    </row>
    <row r="7853" spans="1:3" x14ac:dyDescent="0.3">
      <c r="A7853" t="s">
        <v>19</v>
      </c>
      <c r="B7853">
        <v>184</v>
      </c>
      <c r="C7853">
        <v>3498</v>
      </c>
    </row>
    <row r="7854" spans="1:3" x14ac:dyDescent="0.3">
      <c r="A7854" t="s">
        <v>20</v>
      </c>
      <c r="B7854">
        <v>10</v>
      </c>
      <c r="C7854">
        <v>3498</v>
      </c>
    </row>
    <row r="7855" spans="1:3" x14ac:dyDescent="0.3">
      <c r="A7855" t="s">
        <v>21</v>
      </c>
      <c r="B7855">
        <v>53</v>
      </c>
      <c r="C7855">
        <v>3498</v>
      </c>
    </row>
    <row r="7856" spans="1:3" x14ac:dyDescent="0.3">
      <c r="A7856" t="s">
        <v>22</v>
      </c>
      <c r="B7856">
        <v>107</v>
      </c>
      <c r="C7856">
        <v>3498</v>
      </c>
    </row>
    <row r="7857" spans="1:3" x14ac:dyDescent="0.3">
      <c r="A7857" t="s">
        <v>25</v>
      </c>
      <c r="B7857" t="s">
        <v>123</v>
      </c>
      <c r="C7857">
        <v>3498</v>
      </c>
    </row>
    <row r="7858" spans="1:3" x14ac:dyDescent="0.3">
      <c r="A7858" t="s">
        <v>7</v>
      </c>
      <c r="B7858" t="s">
        <v>50</v>
      </c>
      <c r="C7858">
        <v>4887</v>
      </c>
    </row>
    <row r="7859" spans="1:3" x14ac:dyDescent="0.3">
      <c r="A7859" t="s">
        <v>17</v>
      </c>
      <c r="B7859">
        <v>10</v>
      </c>
      <c r="C7859">
        <v>4887</v>
      </c>
    </row>
    <row r="7860" spans="1:3" x14ac:dyDescent="0.3">
      <c r="A7860" t="s">
        <v>18</v>
      </c>
      <c r="B7860">
        <v>5</v>
      </c>
      <c r="C7860">
        <v>4887</v>
      </c>
    </row>
    <row r="7861" spans="1:3" x14ac:dyDescent="0.3">
      <c r="A7861" t="s">
        <v>19</v>
      </c>
      <c r="B7861">
        <v>28</v>
      </c>
      <c r="C7861">
        <v>4887</v>
      </c>
    </row>
    <row r="7862" spans="1:3" x14ac:dyDescent="0.3">
      <c r="A7862" t="s">
        <v>20</v>
      </c>
      <c r="B7862">
        <v>11</v>
      </c>
      <c r="C7862">
        <v>4887</v>
      </c>
    </row>
    <row r="7863" spans="1:3" x14ac:dyDescent="0.3">
      <c r="A7863" t="s">
        <v>21</v>
      </c>
      <c r="B7863">
        <v>1</v>
      </c>
      <c r="C7863">
        <v>4887</v>
      </c>
    </row>
    <row r="7864" spans="1:3" x14ac:dyDescent="0.3">
      <c r="A7864" t="s">
        <v>22</v>
      </c>
      <c r="B7864">
        <v>8</v>
      </c>
      <c r="C7864">
        <v>4887</v>
      </c>
    </row>
    <row r="7865" spans="1:3" x14ac:dyDescent="0.3">
      <c r="A7865" t="s">
        <v>25</v>
      </c>
      <c r="B7865" t="s">
        <v>122</v>
      </c>
      <c r="C7865">
        <v>4887</v>
      </c>
    </row>
    <row r="7866" spans="1:3" x14ac:dyDescent="0.3">
      <c r="A7866" t="s">
        <v>7</v>
      </c>
      <c r="B7866" t="s">
        <v>120</v>
      </c>
      <c r="C7866">
        <v>9970</v>
      </c>
    </row>
    <row r="7867" spans="1:3" x14ac:dyDescent="0.3">
      <c r="A7867" t="s">
        <v>17</v>
      </c>
      <c r="B7867">
        <v>42</v>
      </c>
      <c r="C7867">
        <v>9970</v>
      </c>
    </row>
    <row r="7868" spans="1:3" x14ac:dyDescent="0.3">
      <c r="A7868" t="s">
        <v>18</v>
      </c>
      <c r="B7868">
        <v>11</v>
      </c>
      <c r="C7868">
        <v>9970</v>
      </c>
    </row>
    <row r="7869" spans="1:3" x14ac:dyDescent="0.3">
      <c r="A7869" t="s">
        <v>19</v>
      </c>
      <c r="B7869">
        <v>57</v>
      </c>
      <c r="C7869">
        <v>9970</v>
      </c>
    </row>
    <row r="7870" spans="1:3" x14ac:dyDescent="0.3">
      <c r="A7870" t="s">
        <v>20</v>
      </c>
      <c r="B7870">
        <v>10</v>
      </c>
      <c r="C7870">
        <v>9970</v>
      </c>
    </row>
    <row r="7871" spans="1:3" x14ac:dyDescent="0.3">
      <c r="A7871" t="s">
        <v>21</v>
      </c>
      <c r="B7871">
        <v>28</v>
      </c>
      <c r="C7871">
        <v>9970</v>
      </c>
    </row>
    <row r="7872" spans="1:3" x14ac:dyDescent="0.3">
      <c r="A7872" t="s">
        <v>22</v>
      </c>
      <c r="B7872">
        <v>14</v>
      </c>
      <c r="C7872">
        <v>9970</v>
      </c>
    </row>
    <row r="7873" spans="1:3" x14ac:dyDescent="0.3">
      <c r="A7873" t="s">
        <v>25</v>
      </c>
      <c r="B7873" t="s">
        <v>122</v>
      </c>
      <c r="C7873">
        <v>9970</v>
      </c>
    </row>
    <row r="7874" spans="1:3" x14ac:dyDescent="0.3">
      <c r="A7874" t="s">
        <v>7</v>
      </c>
      <c r="B7874" t="s">
        <v>120</v>
      </c>
      <c r="C7874">
        <v>425</v>
      </c>
    </row>
    <row r="7875" spans="1:3" x14ac:dyDescent="0.3">
      <c r="A7875" t="s">
        <v>17</v>
      </c>
      <c r="B7875">
        <v>374</v>
      </c>
      <c r="C7875">
        <v>425</v>
      </c>
    </row>
    <row r="7876" spans="1:3" x14ac:dyDescent="0.3">
      <c r="A7876" t="s">
        <v>18</v>
      </c>
      <c r="B7876">
        <v>64</v>
      </c>
      <c r="C7876">
        <v>425</v>
      </c>
    </row>
    <row r="7877" spans="1:3" x14ac:dyDescent="0.3">
      <c r="A7877" t="s">
        <v>19</v>
      </c>
      <c r="B7877">
        <v>116</v>
      </c>
      <c r="C7877">
        <v>425</v>
      </c>
    </row>
    <row r="7878" spans="1:3" x14ac:dyDescent="0.3">
      <c r="A7878" t="s">
        <v>20</v>
      </c>
      <c r="B7878">
        <v>84</v>
      </c>
      <c r="C7878">
        <v>425</v>
      </c>
    </row>
    <row r="7879" spans="1:3" x14ac:dyDescent="0.3">
      <c r="A7879" t="s">
        <v>21</v>
      </c>
      <c r="B7879">
        <v>25</v>
      </c>
      <c r="C7879">
        <v>425</v>
      </c>
    </row>
    <row r="7880" spans="1:3" x14ac:dyDescent="0.3">
      <c r="A7880" t="s">
        <v>22</v>
      </c>
      <c r="B7880">
        <v>64</v>
      </c>
      <c r="C7880">
        <v>425</v>
      </c>
    </row>
    <row r="7881" spans="1:3" x14ac:dyDescent="0.3">
      <c r="A7881" t="s">
        <v>25</v>
      </c>
      <c r="B7881" t="s">
        <v>121</v>
      </c>
      <c r="C7881">
        <v>425</v>
      </c>
    </row>
    <row r="7882" spans="1:3" x14ac:dyDescent="0.3">
      <c r="A7882" t="s">
        <v>7</v>
      </c>
      <c r="B7882" t="s">
        <v>50</v>
      </c>
      <c r="C7882">
        <v>5935</v>
      </c>
    </row>
    <row r="7883" spans="1:3" x14ac:dyDescent="0.3">
      <c r="A7883" t="s">
        <v>17</v>
      </c>
      <c r="B7883">
        <v>547</v>
      </c>
      <c r="C7883">
        <v>5935</v>
      </c>
    </row>
    <row r="7884" spans="1:3" x14ac:dyDescent="0.3">
      <c r="A7884" t="s">
        <v>18</v>
      </c>
      <c r="B7884">
        <v>7</v>
      </c>
      <c r="C7884">
        <v>5935</v>
      </c>
    </row>
    <row r="7885" spans="1:3" x14ac:dyDescent="0.3">
      <c r="A7885" t="s">
        <v>19</v>
      </c>
      <c r="B7885">
        <v>140</v>
      </c>
      <c r="C7885">
        <v>5935</v>
      </c>
    </row>
    <row r="7886" spans="1:3" x14ac:dyDescent="0.3">
      <c r="A7886" t="s">
        <v>20</v>
      </c>
      <c r="B7886">
        <v>0</v>
      </c>
      <c r="C7886">
        <v>5935</v>
      </c>
    </row>
    <row r="7887" spans="1:3" x14ac:dyDescent="0.3">
      <c r="A7887" t="s">
        <v>21</v>
      </c>
      <c r="B7887">
        <v>7</v>
      </c>
      <c r="C7887">
        <v>5935</v>
      </c>
    </row>
    <row r="7888" spans="1:3" x14ac:dyDescent="0.3">
      <c r="A7888" t="s">
        <v>22</v>
      </c>
      <c r="B7888">
        <v>63</v>
      </c>
      <c r="C7888">
        <v>5935</v>
      </c>
    </row>
    <row r="7889" spans="1:3" x14ac:dyDescent="0.3">
      <c r="A7889" t="s">
        <v>25</v>
      </c>
      <c r="B7889" t="s">
        <v>123</v>
      </c>
      <c r="C7889">
        <v>5935</v>
      </c>
    </row>
    <row r="7890" spans="1:3" x14ac:dyDescent="0.3">
      <c r="A7890" t="s">
        <v>7</v>
      </c>
      <c r="B7890" t="s">
        <v>50</v>
      </c>
      <c r="C7890">
        <v>3376</v>
      </c>
    </row>
    <row r="7891" spans="1:3" x14ac:dyDescent="0.3">
      <c r="A7891" t="s">
        <v>17</v>
      </c>
      <c r="B7891">
        <v>125</v>
      </c>
      <c r="C7891">
        <v>3376</v>
      </c>
    </row>
    <row r="7892" spans="1:3" x14ac:dyDescent="0.3">
      <c r="A7892" t="s">
        <v>18</v>
      </c>
      <c r="B7892">
        <v>6</v>
      </c>
      <c r="C7892">
        <v>3376</v>
      </c>
    </row>
    <row r="7893" spans="1:3" x14ac:dyDescent="0.3">
      <c r="A7893" t="s">
        <v>19</v>
      </c>
      <c r="B7893">
        <v>73</v>
      </c>
      <c r="C7893">
        <v>3376</v>
      </c>
    </row>
    <row r="7894" spans="1:3" x14ac:dyDescent="0.3">
      <c r="A7894" t="s">
        <v>20</v>
      </c>
      <c r="B7894">
        <v>8</v>
      </c>
      <c r="C7894">
        <v>3376</v>
      </c>
    </row>
    <row r="7895" spans="1:3" x14ac:dyDescent="0.3">
      <c r="A7895" t="s">
        <v>21</v>
      </c>
      <c r="B7895">
        <v>4</v>
      </c>
      <c r="C7895">
        <v>3376</v>
      </c>
    </row>
    <row r="7896" spans="1:3" x14ac:dyDescent="0.3">
      <c r="A7896" t="s">
        <v>22</v>
      </c>
      <c r="B7896">
        <v>19</v>
      </c>
      <c r="C7896">
        <v>3376</v>
      </c>
    </row>
    <row r="7897" spans="1:3" x14ac:dyDescent="0.3">
      <c r="A7897" t="s">
        <v>25</v>
      </c>
      <c r="B7897" t="s">
        <v>121</v>
      </c>
      <c r="C7897">
        <v>3376</v>
      </c>
    </row>
    <row r="7898" spans="1:3" x14ac:dyDescent="0.3">
      <c r="A7898" t="s">
        <v>7</v>
      </c>
      <c r="B7898" t="s">
        <v>120</v>
      </c>
      <c r="C7898">
        <v>7352</v>
      </c>
    </row>
    <row r="7899" spans="1:3" x14ac:dyDescent="0.3">
      <c r="A7899" t="s">
        <v>17</v>
      </c>
      <c r="B7899">
        <v>161</v>
      </c>
      <c r="C7899">
        <v>7352</v>
      </c>
    </row>
    <row r="7900" spans="1:3" x14ac:dyDescent="0.3">
      <c r="A7900" t="s">
        <v>18</v>
      </c>
      <c r="B7900">
        <v>28</v>
      </c>
      <c r="C7900">
        <v>7352</v>
      </c>
    </row>
    <row r="7901" spans="1:3" x14ac:dyDescent="0.3">
      <c r="A7901" t="s">
        <v>19</v>
      </c>
      <c r="B7901">
        <v>136</v>
      </c>
      <c r="C7901">
        <v>7352</v>
      </c>
    </row>
    <row r="7902" spans="1:3" x14ac:dyDescent="0.3">
      <c r="A7902" t="s">
        <v>20</v>
      </c>
      <c r="B7902">
        <v>32</v>
      </c>
      <c r="C7902">
        <v>7352</v>
      </c>
    </row>
    <row r="7903" spans="1:3" x14ac:dyDescent="0.3">
      <c r="A7903" t="s">
        <v>21</v>
      </c>
      <c r="B7903">
        <v>3</v>
      </c>
      <c r="C7903">
        <v>7352</v>
      </c>
    </row>
    <row r="7904" spans="1:3" x14ac:dyDescent="0.3">
      <c r="A7904" t="s">
        <v>22</v>
      </c>
      <c r="B7904">
        <v>45</v>
      </c>
      <c r="C7904">
        <v>7352</v>
      </c>
    </row>
    <row r="7905" spans="1:3" x14ac:dyDescent="0.3">
      <c r="A7905" t="s">
        <v>25</v>
      </c>
      <c r="B7905" t="s">
        <v>121</v>
      </c>
      <c r="C7905">
        <v>7352</v>
      </c>
    </row>
    <row r="7906" spans="1:3" x14ac:dyDescent="0.3">
      <c r="A7906" t="s">
        <v>7</v>
      </c>
      <c r="B7906" t="s">
        <v>50</v>
      </c>
      <c r="C7906">
        <v>9224</v>
      </c>
    </row>
    <row r="7907" spans="1:3" x14ac:dyDescent="0.3">
      <c r="A7907" t="s">
        <v>17</v>
      </c>
      <c r="B7907">
        <v>825</v>
      </c>
      <c r="C7907">
        <v>9224</v>
      </c>
    </row>
    <row r="7908" spans="1:3" x14ac:dyDescent="0.3">
      <c r="A7908" t="s">
        <v>18</v>
      </c>
      <c r="B7908">
        <v>8</v>
      </c>
      <c r="C7908">
        <v>9224</v>
      </c>
    </row>
    <row r="7909" spans="1:3" x14ac:dyDescent="0.3">
      <c r="A7909" t="s">
        <v>19</v>
      </c>
      <c r="B7909">
        <v>53</v>
      </c>
      <c r="C7909">
        <v>9224</v>
      </c>
    </row>
    <row r="7910" spans="1:3" x14ac:dyDescent="0.3">
      <c r="A7910" t="s">
        <v>20</v>
      </c>
      <c r="B7910">
        <v>11</v>
      </c>
      <c r="C7910">
        <v>9224</v>
      </c>
    </row>
    <row r="7911" spans="1:3" x14ac:dyDescent="0.3">
      <c r="A7911" t="s">
        <v>21</v>
      </c>
      <c r="B7911">
        <v>0</v>
      </c>
      <c r="C7911">
        <v>9224</v>
      </c>
    </row>
    <row r="7912" spans="1:3" x14ac:dyDescent="0.3">
      <c r="A7912" t="s">
        <v>22</v>
      </c>
      <c r="B7912">
        <v>242</v>
      </c>
      <c r="C7912">
        <v>9224</v>
      </c>
    </row>
    <row r="7913" spans="1:3" x14ac:dyDescent="0.3">
      <c r="A7913" t="s">
        <v>25</v>
      </c>
      <c r="B7913" t="s">
        <v>123</v>
      </c>
      <c r="C7913">
        <v>9224</v>
      </c>
    </row>
    <row r="7914" spans="1:3" x14ac:dyDescent="0.3">
      <c r="A7914" t="s">
        <v>7</v>
      </c>
      <c r="B7914" t="s">
        <v>50</v>
      </c>
      <c r="C7914">
        <v>1272</v>
      </c>
    </row>
    <row r="7915" spans="1:3" x14ac:dyDescent="0.3">
      <c r="A7915" t="s">
        <v>17</v>
      </c>
      <c r="B7915">
        <v>664</v>
      </c>
      <c r="C7915">
        <v>1272</v>
      </c>
    </row>
    <row r="7916" spans="1:3" x14ac:dyDescent="0.3">
      <c r="A7916" t="s">
        <v>18</v>
      </c>
      <c r="B7916">
        <v>58</v>
      </c>
      <c r="C7916">
        <v>1272</v>
      </c>
    </row>
    <row r="7917" spans="1:3" x14ac:dyDescent="0.3">
      <c r="A7917" t="s">
        <v>19</v>
      </c>
      <c r="B7917">
        <v>83</v>
      </c>
      <c r="C7917">
        <v>1272</v>
      </c>
    </row>
    <row r="7918" spans="1:3" x14ac:dyDescent="0.3">
      <c r="A7918" t="s">
        <v>20</v>
      </c>
      <c r="B7918">
        <v>32</v>
      </c>
      <c r="C7918">
        <v>1272</v>
      </c>
    </row>
    <row r="7919" spans="1:3" x14ac:dyDescent="0.3">
      <c r="A7919" t="s">
        <v>21</v>
      </c>
      <c r="B7919">
        <v>0</v>
      </c>
      <c r="C7919">
        <v>1272</v>
      </c>
    </row>
    <row r="7920" spans="1:3" x14ac:dyDescent="0.3">
      <c r="A7920" t="s">
        <v>22</v>
      </c>
      <c r="B7920">
        <v>66</v>
      </c>
      <c r="C7920">
        <v>1272</v>
      </c>
    </row>
    <row r="7921" spans="1:3" x14ac:dyDescent="0.3">
      <c r="A7921" t="s">
        <v>25</v>
      </c>
      <c r="B7921" t="s">
        <v>123</v>
      </c>
      <c r="C7921">
        <v>1272</v>
      </c>
    </row>
    <row r="7922" spans="1:3" x14ac:dyDescent="0.3">
      <c r="A7922" t="s">
        <v>7</v>
      </c>
      <c r="B7922" t="s">
        <v>120</v>
      </c>
      <c r="C7922">
        <v>4174</v>
      </c>
    </row>
    <row r="7923" spans="1:3" x14ac:dyDescent="0.3">
      <c r="A7923" t="s">
        <v>17</v>
      </c>
      <c r="B7923">
        <v>97</v>
      </c>
      <c r="C7923">
        <v>4174</v>
      </c>
    </row>
    <row r="7924" spans="1:3" x14ac:dyDescent="0.3">
      <c r="A7924" t="s">
        <v>18</v>
      </c>
      <c r="B7924">
        <v>1</v>
      </c>
      <c r="C7924">
        <v>4174</v>
      </c>
    </row>
    <row r="7925" spans="1:3" x14ac:dyDescent="0.3">
      <c r="A7925" t="s">
        <v>19</v>
      </c>
      <c r="B7925">
        <v>19</v>
      </c>
      <c r="C7925">
        <v>4174</v>
      </c>
    </row>
    <row r="7926" spans="1:3" x14ac:dyDescent="0.3">
      <c r="A7926" t="s">
        <v>20</v>
      </c>
      <c r="B7926">
        <v>2</v>
      </c>
      <c r="C7926">
        <v>4174</v>
      </c>
    </row>
    <row r="7927" spans="1:3" x14ac:dyDescent="0.3">
      <c r="A7927" t="s">
        <v>21</v>
      </c>
      <c r="B7927">
        <v>0</v>
      </c>
      <c r="C7927">
        <v>4174</v>
      </c>
    </row>
    <row r="7928" spans="1:3" x14ac:dyDescent="0.3">
      <c r="A7928" t="s">
        <v>22</v>
      </c>
      <c r="B7928">
        <v>11</v>
      </c>
      <c r="C7928">
        <v>4174</v>
      </c>
    </row>
    <row r="7929" spans="1:3" x14ac:dyDescent="0.3">
      <c r="A7929" t="s">
        <v>25</v>
      </c>
      <c r="B7929" t="s">
        <v>122</v>
      </c>
      <c r="C7929">
        <v>4174</v>
      </c>
    </row>
    <row r="7930" spans="1:3" x14ac:dyDescent="0.3">
      <c r="A7930" t="s">
        <v>7</v>
      </c>
      <c r="B7930" t="s">
        <v>50</v>
      </c>
      <c r="C7930">
        <v>3673</v>
      </c>
    </row>
    <row r="7931" spans="1:3" x14ac:dyDescent="0.3">
      <c r="A7931" t="s">
        <v>17</v>
      </c>
      <c r="B7931">
        <v>371</v>
      </c>
      <c r="C7931">
        <v>3673</v>
      </c>
    </row>
    <row r="7932" spans="1:3" x14ac:dyDescent="0.3">
      <c r="A7932" t="s">
        <v>18</v>
      </c>
      <c r="B7932">
        <v>17</v>
      </c>
      <c r="C7932">
        <v>3673</v>
      </c>
    </row>
    <row r="7933" spans="1:3" x14ac:dyDescent="0.3">
      <c r="A7933" t="s">
        <v>19</v>
      </c>
      <c r="B7933">
        <v>238</v>
      </c>
      <c r="C7933">
        <v>3673</v>
      </c>
    </row>
    <row r="7934" spans="1:3" x14ac:dyDescent="0.3">
      <c r="A7934" t="s">
        <v>20</v>
      </c>
      <c r="B7934">
        <v>23</v>
      </c>
      <c r="C7934">
        <v>3673</v>
      </c>
    </row>
    <row r="7935" spans="1:3" x14ac:dyDescent="0.3">
      <c r="A7935" t="s">
        <v>21</v>
      </c>
      <c r="B7935">
        <v>24</v>
      </c>
      <c r="C7935">
        <v>3673</v>
      </c>
    </row>
    <row r="7936" spans="1:3" x14ac:dyDescent="0.3">
      <c r="A7936" t="s">
        <v>22</v>
      </c>
      <c r="B7936">
        <v>106</v>
      </c>
      <c r="C7936">
        <v>3673</v>
      </c>
    </row>
    <row r="7937" spans="1:3" x14ac:dyDescent="0.3">
      <c r="A7937" t="s">
        <v>25</v>
      </c>
      <c r="B7937" t="s">
        <v>123</v>
      </c>
      <c r="C7937">
        <v>3673</v>
      </c>
    </row>
    <row r="7938" spans="1:3" x14ac:dyDescent="0.3">
      <c r="A7938" t="s">
        <v>7</v>
      </c>
      <c r="B7938" t="s">
        <v>120</v>
      </c>
      <c r="C7938">
        <v>9707</v>
      </c>
    </row>
    <row r="7939" spans="1:3" x14ac:dyDescent="0.3">
      <c r="A7939" t="s">
        <v>17</v>
      </c>
      <c r="B7939">
        <v>1103</v>
      </c>
      <c r="C7939">
        <v>9707</v>
      </c>
    </row>
    <row r="7940" spans="1:3" x14ac:dyDescent="0.3">
      <c r="A7940" t="s">
        <v>18</v>
      </c>
      <c r="B7940">
        <v>0</v>
      </c>
      <c r="C7940">
        <v>9707</v>
      </c>
    </row>
    <row r="7941" spans="1:3" x14ac:dyDescent="0.3">
      <c r="A7941" t="s">
        <v>19</v>
      </c>
      <c r="B7941">
        <v>45</v>
      </c>
      <c r="C7941">
        <v>9707</v>
      </c>
    </row>
    <row r="7942" spans="1:3" x14ac:dyDescent="0.3">
      <c r="A7942" t="s">
        <v>20</v>
      </c>
      <c r="B7942">
        <v>0</v>
      </c>
      <c r="C7942">
        <v>9707</v>
      </c>
    </row>
    <row r="7943" spans="1:3" x14ac:dyDescent="0.3">
      <c r="A7943" t="s">
        <v>21</v>
      </c>
      <c r="B7943">
        <v>0</v>
      </c>
      <c r="C7943">
        <v>9707</v>
      </c>
    </row>
    <row r="7944" spans="1:3" x14ac:dyDescent="0.3">
      <c r="A7944" t="s">
        <v>22</v>
      </c>
      <c r="B7944">
        <v>34</v>
      </c>
      <c r="C7944">
        <v>9707</v>
      </c>
    </row>
    <row r="7945" spans="1:3" x14ac:dyDescent="0.3">
      <c r="A7945" t="s">
        <v>25</v>
      </c>
      <c r="B7945" t="s">
        <v>121</v>
      </c>
      <c r="C7945">
        <v>9707</v>
      </c>
    </row>
    <row r="7946" spans="1:3" x14ac:dyDescent="0.3">
      <c r="A7946" t="s">
        <v>7</v>
      </c>
      <c r="B7946" t="s">
        <v>120</v>
      </c>
      <c r="C7946">
        <v>10872</v>
      </c>
    </row>
    <row r="7947" spans="1:3" x14ac:dyDescent="0.3">
      <c r="A7947" t="s">
        <v>17</v>
      </c>
      <c r="B7947">
        <v>1103</v>
      </c>
      <c r="C7947">
        <v>10872</v>
      </c>
    </row>
    <row r="7948" spans="1:3" x14ac:dyDescent="0.3">
      <c r="A7948" t="s">
        <v>18</v>
      </c>
      <c r="B7948">
        <v>0</v>
      </c>
      <c r="C7948">
        <v>10872</v>
      </c>
    </row>
    <row r="7949" spans="1:3" x14ac:dyDescent="0.3">
      <c r="A7949" t="s">
        <v>19</v>
      </c>
      <c r="B7949">
        <v>45</v>
      </c>
      <c r="C7949">
        <v>10872</v>
      </c>
    </row>
    <row r="7950" spans="1:3" x14ac:dyDescent="0.3">
      <c r="A7950" t="s">
        <v>20</v>
      </c>
      <c r="B7950">
        <v>0</v>
      </c>
      <c r="C7950">
        <v>10872</v>
      </c>
    </row>
    <row r="7951" spans="1:3" x14ac:dyDescent="0.3">
      <c r="A7951" t="s">
        <v>21</v>
      </c>
      <c r="B7951">
        <v>0</v>
      </c>
      <c r="C7951">
        <v>10872</v>
      </c>
    </row>
    <row r="7952" spans="1:3" x14ac:dyDescent="0.3">
      <c r="A7952" t="s">
        <v>22</v>
      </c>
      <c r="B7952">
        <v>34</v>
      </c>
      <c r="C7952">
        <v>10872</v>
      </c>
    </row>
    <row r="7953" spans="1:3" x14ac:dyDescent="0.3">
      <c r="A7953" t="s">
        <v>25</v>
      </c>
      <c r="B7953" t="s">
        <v>121</v>
      </c>
      <c r="C7953">
        <v>10872</v>
      </c>
    </row>
    <row r="7954" spans="1:3" x14ac:dyDescent="0.3">
      <c r="A7954" t="s">
        <v>7</v>
      </c>
      <c r="B7954" t="s">
        <v>120</v>
      </c>
      <c r="C7954">
        <v>6653</v>
      </c>
    </row>
    <row r="7955" spans="1:3" x14ac:dyDescent="0.3">
      <c r="A7955" t="s">
        <v>17</v>
      </c>
      <c r="B7955">
        <v>293</v>
      </c>
      <c r="C7955">
        <v>6653</v>
      </c>
    </row>
    <row r="7956" spans="1:3" x14ac:dyDescent="0.3">
      <c r="A7956" t="s">
        <v>18</v>
      </c>
      <c r="B7956">
        <v>0</v>
      </c>
      <c r="C7956">
        <v>6653</v>
      </c>
    </row>
    <row r="7957" spans="1:3" x14ac:dyDescent="0.3">
      <c r="A7957" t="s">
        <v>19</v>
      </c>
      <c r="B7957">
        <v>87</v>
      </c>
      <c r="C7957">
        <v>6653</v>
      </c>
    </row>
    <row r="7958" spans="1:3" x14ac:dyDescent="0.3">
      <c r="A7958" t="s">
        <v>20</v>
      </c>
      <c r="B7958">
        <v>4</v>
      </c>
      <c r="C7958">
        <v>6653</v>
      </c>
    </row>
    <row r="7959" spans="1:3" x14ac:dyDescent="0.3">
      <c r="A7959" t="s">
        <v>21</v>
      </c>
      <c r="B7959">
        <v>11</v>
      </c>
      <c r="C7959">
        <v>6653</v>
      </c>
    </row>
    <row r="7960" spans="1:3" x14ac:dyDescent="0.3">
      <c r="A7960" t="s">
        <v>22</v>
      </c>
      <c r="B7960">
        <v>23</v>
      </c>
      <c r="C7960">
        <v>6653</v>
      </c>
    </row>
    <row r="7961" spans="1:3" x14ac:dyDescent="0.3">
      <c r="A7961" t="s">
        <v>25</v>
      </c>
      <c r="B7961" t="s">
        <v>123</v>
      </c>
      <c r="C7961">
        <v>6653</v>
      </c>
    </row>
    <row r="7962" spans="1:3" x14ac:dyDescent="0.3">
      <c r="A7962" t="s">
        <v>7</v>
      </c>
      <c r="B7962" t="s">
        <v>120</v>
      </c>
      <c r="C7962">
        <v>1958</v>
      </c>
    </row>
    <row r="7963" spans="1:3" x14ac:dyDescent="0.3">
      <c r="A7963" t="s">
        <v>17</v>
      </c>
      <c r="B7963">
        <v>582</v>
      </c>
      <c r="C7963">
        <v>1958</v>
      </c>
    </row>
    <row r="7964" spans="1:3" x14ac:dyDescent="0.3">
      <c r="A7964" t="s">
        <v>18</v>
      </c>
      <c r="B7964">
        <v>0</v>
      </c>
      <c r="C7964">
        <v>1958</v>
      </c>
    </row>
    <row r="7965" spans="1:3" x14ac:dyDescent="0.3">
      <c r="A7965" t="s">
        <v>19</v>
      </c>
      <c r="B7965">
        <v>65</v>
      </c>
      <c r="C7965">
        <v>1958</v>
      </c>
    </row>
    <row r="7966" spans="1:3" x14ac:dyDescent="0.3">
      <c r="A7966" t="s">
        <v>20</v>
      </c>
      <c r="B7966">
        <v>0</v>
      </c>
      <c r="C7966">
        <v>1958</v>
      </c>
    </row>
    <row r="7967" spans="1:3" x14ac:dyDescent="0.3">
      <c r="A7967" t="s">
        <v>21</v>
      </c>
      <c r="B7967">
        <v>0</v>
      </c>
      <c r="C7967">
        <v>1958</v>
      </c>
    </row>
    <row r="7968" spans="1:3" x14ac:dyDescent="0.3">
      <c r="A7968" t="s">
        <v>22</v>
      </c>
      <c r="B7968">
        <v>13</v>
      </c>
      <c r="C7968">
        <v>1958</v>
      </c>
    </row>
    <row r="7969" spans="1:3" x14ac:dyDescent="0.3">
      <c r="A7969" t="s">
        <v>25</v>
      </c>
      <c r="B7969" t="s">
        <v>123</v>
      </c>
      <c r="C7969">
        <v>1958</v>
      </c>
    </row>
    <row r="7970" spans="1:3" x14ac:dyDescent="0.3">
      <c r="A7970" t="s">
        <v>7</v>
      </c>
      <c r="B7970" t="s">
        <v>50</v>
      </c>
      <c r="C7970">
        <v>4827</v>
      </c>
    </row>
    <row r="7971" spans="1:3" x14ac:dyDescent="0.3">
      <c r="A7971" t="s">
        <v>17</v>
      </c>
      <c r="B7971">
        <v>154</v>
      </c>
      <c r="C7971">
        <v>4827</v>
      </c>
    </row>
    <row r="7972" spans="1:3" x14ac:dyDescent="0.3">
      <c r="A7972" t="s">
        <v>18</v>
      </c>
      <c r="B7972">
        <v>22</v>
      </c>
      <c r="C7972">
        <v>4827</v>
      </c>
    </row>
    <row r="7973" spans="1:3" x14ac:dyDescent="0.3">
      <c r="A7973" t="s">
        <v>19</v>
      </c>
      <c r="B7973">
        <v>202</v>
      </c>
      <c r="C7973">
        <v>4827</v>
      </c>
    </row>
    <row r="7974" spans="1:3" x14ac:dyDescent="0.3">
      <c r="A7974" t="s">
        <v>20</v>
      </c>
      <c r="B7974">
        <v>39</v>
      </c>
      <c r="C7974">
        <v>4827</v>
      </c>
    </row>
    <row r="7975" spans="1:3" x14ac:dyDescent="0.3">
      <c r="A7975" t="s">
        <v>21</v>
      </c>
      <c r="B7975">
        <v>30</v>
      </c>
      <c r="C7975">
        <v>4827</v>
      </c>
    </row>
    <row r="7976" spans="1:3" x14ac:dyDescent="0.3">
      <c r="A7976" t="s">
        <v>22</v>
      </c>
      <c r="B7976">
        <v>8</v>
      </c>
      <c r="C7976">
        <v>4827</v>
      </c>
    </row>
    <row r="7977" spans="1:3" x14ac:dyDescent="0.3">
      <c r="A7977" t="s">
        <v>25</v>
      </c>
      <c r="B7977" t="s">
        <v>121</v>
      </c>
      <c r="C7977">
        <v>4827</v>
      </c>
    </row>
    <row r="7978" spans="1:3" x14ac:dyDescent="0.3">
      <c r="A7978" t="s">
        <v>7</v>
      </c>
      <c r="B7978" t="s">
        <v>120</v>
      </c>
      <c r="C7978">
        <v>10556</v>
      </c>
    </row>
    <row r="7979" spans="1:3" x14ac:dyDescent="0.3">
      <c r="A7979" t="s">
        <v>17</v>
      </c>
      <c r="B7979">
        <v>173</v>
      </c>
      <c r="C7979">
        <v>10556</v>
      </c>
    </row>
    <row r="7980" spans="1:3" x14ac:dyDescent="0.3">
      <c r="A7980" t="s">
        <v>18</v>
      </c>
      <c r="B7980">
        <v>13</v>
      </c>
      <c r="C7980">
        <v>10556</v>
      </c>
    </row>
    <row r="7981" spans="1:3" x14ac:dyDescent="0.3">
      <c r="A7981" t="s">
        <v>19</v>
      </c>
      <c r="B7981">
        <v>131</v>
      </c>
      <c r="C7981">
        <v>10556</v>
      </c>
    </row>
    <row r="7982" spans="1:3" x14ac:dyDescent="0.3">
      <c r="A7982" t="s">
        <v>20</v>
      </c>
      <c r="B7982">
        <v>32</v>
      </c>
      <c r="C7982">
        <v>10556</v>
      </c>
    </row>
    <row r="7983" spans="1:3" x14ac:dyDescent="0.3">
      <c r="A7983" t="s">
        <v>21</v>
      </c>
      <c r="B7983">
        <v>3</v>
      </c>
      <c r="C7983">
        <v>10556</v>
      </c>
    </row>
    <row r="7984" spans="1:3" x14ac:dyDescent="0.3">
      <c r="A7984" t="s">
        <v>22</v>
      </c>
      <c r="B7984">
        <v>6</v>
      </c>
      <c r="C7984">
        <v>10556</v>
      </c>
    </row>
    <row r="7985" spans="1:3" x14ac:dyDescent="0.3">
      <c r="A7985" t="s">
        <v>25</v>
      </c>
      <c r="B7985" t="s">
        <v>121</v>
      </c>
      <c r="C7985">
        <v>10556</v>
      </c>
    </row>
    <row r="7986" spans="1:3" x14ac:dyDescent="0.3">
      <c r="A7986" t="s">
        <v>7</v>
      </c>
      <c r="B7986" t="s">
        <v>50</v>
      </c>
      <c r="C7986">
        <v>1829</v>
      </c>
    </row>
    <row r="7987" spans="1:3" x14ac:dyDescent="0.3">
      <c r="A7987" t="s">
        <v>17</v>
      </c>
      <c r="B7987">
        <v>1148</v>
      </c>
      <c r="C7987">
        <v>1829</v>
      </c>
    </row>
    <row r="7988" spans="1:3" x14ac:dyDescent="0.3">
      <c r="A7988" t="s">
        <v>18</v>
      </c>
      <c r="B7988">
        <v>0</v>
      </c>
      <c r="C7988">
        <v>1829</v>
      </c>
    </row>
    <row r="7989" spans="1:3" x14ac:dyDescent="0.3">
      <c r="A7989" t="s">
        <v>19</v>
      </c>
      <c r="B7989">
        <v>60</v>
      </c>
      <c r="C7989">
        <v>1829</v>
      </c>
    </row>
    <row r="7990" spans="1:3" x14ac:dyDescent="0.3">
      <c r="A7990" t="s">
        <v>20</v>
      </c>
      <c r="B7990">
        <v>0</v>
      </c>
      <c r="C7990">
        <v>1829</v>
      </c>
    </row>
    <row r="7991" spans="1:3" x14ac:dyDescent="0.3">
      <c r="A7991" t="s">
        <v>21</v>
      </c>
      <c r="B7991">
        <v>0</v>
      </c>
      <c r="C7991">
        <v>1829</v>
      </c>
    </row>
    <row r="7992" spans="1:3" x14ac:dyDescent="0.3">
      <c r="A7992" t="s">
        <v>22</v>
      </c>
      <c r="B7992">
        <v>24</v>
      </c>
      <c r="C7992">
        <v>1829</v>
      </c>
    </row>
    <row r="7993" spans="1:3" x14ac:dyDescent="0.3">
      <c r="A7993" t="s">
        <v>25</v>
      </c>
      <c r="B7993" t="s">
        <v>123</v>
      </c>
      <c r="C7993">
        <v>1829</v>
      </c>
    </row>
    <row r="7994" spans="1:3" x14ac:dyDescent="0.3">
      <c r="A7994" t="s">
        <v>7</v>
      </c>
      <c r="B7994" t="s">
        <v>50</v>
      </c>
      <c r="C7994">
        <v>448</v>
      </c>
    </row>
    <row r="7995" spans="1:3" x14ac:dyDescent="0.3">
      <c r="A7995" t="s">
        <v>17</v>
      </c>
      <c r="B7995">
        <v>308</v>
      </c>
      <c r="C7995">
        <v>448</v>
      </c>
    </row>
    <row r="7996" spans="1:3" x14ac:dyDescent="0.3">
      <c r="A7996" t="s">
        <v>18</v>
      </c>
      <c r="B7996">
        <v>85</v>
      </c>
      <c r="C7996">
        <v>448</v>
      </c>
    </row>
    <row r="7997" spans="1:3" x14ac:dyDescent="0.3">
      <c r="A7997" t="s">
        <v>19</v>
      </c>
      <c r="B7997">
        <v>137</v>
      </c>
      <c r="C7997">
        <v>448</v>
      </c>
    </row>
    <row r="7998" spans="1:3" x14ac:dyDescent="0.3">
      <c r="A7998" t="s">
        <v>20</v>
      </c>
      <c r="B7998">
        <v>102</v>
      </c>
      <c r="C7998">
        <v>448</v>
      </c>
    </row>
    <row r="7999" spans="1:3" x14ac:dyDescent="0.3">
      <c r="A7999" t="s">
        <v>21</v>
      </c>
      <c r="B7999">
        <v>45</v>
      </c>
      <c r="C7999">
        <v>448</v>
      </c>
    </row>
    <row r="8000" spans="1:3" x14ac:dyDescent="0.3">
      <c r="A8000" t="s">
        <v>22</v>
      </c>
      <c r="B8000">
        <v>118</v>
      </c>
      <c r="C8000">
        <v>448</v>
      </c>
    </row>
    <row r="8001" spans="1:3" x14ac:dyDescent="0.3">
      <c r="A8001" t="s">
        <v>25</v>
      </c>
      <c r="B8001" t="s">
        <v>121</v>
      </c>
      <c r="C8001">
        <v>448</v>
      </c>
    </row>
    <row r="8002" spans="1:3" x14ac:dyDescent="0.3">
      <c r="A8002" t="s">
        <v>7</v>
      </c>
      <c r="B8002" t="s">
        <v>120</v>
      </c>
      <c r="C8002">
        <v>837</v>
      </c>
    </row>
    <row r="8003" spans="1:3" x14ac:dyDescent="0.3">
      <c r="A8003" t="s">
        <v>17</v>
      </c>
      <c r="B8003">
        <v>63</v>
      </c>
      <c r="C8003">
        <v>837</v>
      </c>
    </row>
    <row r="8004" spans="1:3" x14ac:dyDescent="0.3">
      <c r="A8004" t="s">
        <v>18</v>
      </c>
      <c r="B8004">
        <v>6</v>
      </c>
      <c r="C8004">
        <v>837</v>
      </c>
    </row>
    <row r="8005" spans="1:3" x14ac:dyDescent="0.3">
      <c r="A8005" t="s">
        <v>19</v>
      </c>
      <c r="B8005">
        <v>57</v>
      </c>
      <c r="C8005">
        <v>837</v>
      </c>
    </row>
    <row r="8006" spans="1:3" x14ac:dyDescent="0.3">
      <c r="A8006" t="s">
        <v>20</v>
      </c>
      <c r="B8006">
        <v>13</v>
      </c>
      <c r="C8006">
        <v>837</v>
      </c>
    </row>
    <row r="8007" spans="1:3" x14ac:dyDescent="0.3">
      <c r="A8007" t="s">
        <v>21</v>
      </c>
      <c r="B8007">
        <v>13</v>
      </c>
      <c r="C8007">
        <v>837</v>
      </c>
    </row>
    <row r="8008" spans="1:3" x14ac:dyDescent="0.3">
      <c r="A8008" t="s">
        <v>22</v>
      </c>
      <c r="B8008">
        <v>22</v>
      </c>
      <c r="C8008">
        <v>837</v>
      </c>
    </row>
    <row r="8009" spans="1:3" x14ac:dyDescent="0.3">
      <c r="A8009" t="s">
        <v>25</v>
      </c>
      <c r="B8009" t="s">
        <v>122</v>
      </c>
      <c r="C8009">
        <v>837</v>
      </c>
    </row>
    <row r="8010" spans="1:3" x14ac:dyDescent="0.3">
      <c r="A8010" t="s">
        <v>7</v>
      </c>
      <c r="B8010" t="s">
        <v>120</v>
      </c>
      <c r="C8010">
        <v>10521</v>
      </c>
    </row>
    <row r="8011" spans="1:3" x14ac:dyDescent="0.3">
      <c r="A8011" t="s">
        <v>17</v>
      </c>
      <c r="B8011">
        <v>63</v>
      </c>
      <c r="C8011">
        <v>10521</v>
      </c>
    </row>
    <row r="8012" spans="1:3" x14ac:dyDescent="0.3">
      <c r="A8012" t="s">
        <v>18</v>
      </c>
      <c r="B8012">
        <v>6</v>
      </c>
      <c r="C8012">
        <v>10521</v>
      </c>
    </row>
    <row r="8013" spans="1:3" x14ac:dyDescent="0.3">
      <c r="A8013" t="s">
        <v>19</v>
      </c>
      <c r="B8013">
        <v>57</v>
      </c>
      <c r="C8013">
        <v>10521</v>
      </c>
    </row>
    <row r="8014" spans="1:3" x14ac:dyDescent="0.3">
      <c r="A8014" t="s">
        <v>20</v>
      </c>
      <c r="B8014">
        <v>13</v>
      </c>
      <c r="C8014">
        <v>10521</v>
      </c>
    </row>
    <row r="8015" spans="1:3" x14ac:dyDescent="0.3">
      <c r="A8015" t="s">
        <v>21</v>
      </c>
      <c r="B8015">
        <v>13</v>
      </c>
      <c r="C8015">
        <v>10521</v>
      </c>
    </row>
    <row r="8016" spans="1:3" x14ac:dyDescent="0.3">
      <c r="A8016" t="s">
        <v>22</v>
      </c>
      <c r="B8016">
        <v>22</v>
      </c>
      <c r="C8016">
        <v>10521</v>
      </c>
    </row>
    <row r="8017" spans="1:3" x14ac:dyDescent="0.3">
      <c r="A8017" t="s">
        <v>25</v>
      </c>
      <c r="B8017" t="s">
        <v>122</v>
      </c>
      <c r="C8017">
        <v>10521</v>
      </c>
    </row>
    <row r="8018" spans="1:3" x14ac:dyDescent="0.3">
      <c r="A8018" t="s">
        <v>7</v>
      </c>
      <c r="B8018" t="s">
        <v>50</v>
      </c>
      <c r="C8018">
        <v>10704</v>
      </c>
    </row>
    <row r="8019" spans="1:3" x14ac:dyDescent="0.3">
      <c r="A8019" t="s">
        <v>17</v>
      </c>
      <c r="B8019">
        <v>404</v>
      </c>
      <c r="C8019">
        <v>10704</v>
      </c>
    </row>
    <row r="8020" spans="1:3" x14ac:dyDescent="0.3">
      <c r="A8020" t="s">
        <v>18</v>
      </c>
      <c r="B8020">
        <v>0</v>
      </c>
      <c r="C8020">
        <v>10704</v>
      </c>
    </row>
    <row r="8021" spans="1:3" x14ac:dyDescent="0.3">
      <c r="A8021" t="s">
        <v>19</v>
      </c>
      <c r="B8021">
        <v>92</v>
      </c>
      <c r="C8021">
        <v>10704</v>
      </c>
    </row>
    <row r="8022" spans="1:3" x14ac:dyDescent="0.3">
      <c r="A8022" t="s">
        <v>20</v>
      </c>
      <c r="B8022">
        <v>28</v>
      </c>
      <c r="C8022">
        <v>10704</v>
      </c>
    </row>
    <row r="8023" spans="1:3" x14ac:dyDescent="0.3">
      <c r="A8023" t="s">
        <v>21</v>
      </c>
      <c r="B8023">
        <v>27</v>
      </c>
      <c r="C8023">
        <v>10704</v>
      </c>
    </row>
    <row r="8024" spans="1:3" x14ac:dyDescent="0.3">
      <c r="A8024" t="s">
        <v>22</v>
      </c>
      <c r="B8024">
        <v>142</v>
      </c>
      <c r="C8024">
        <v>10704</v>
      </c>
    </row>
    <row r="8025" spans="1:3" x14ac:dyDescent="0.3">
      <c r="A8025" t="s">
        <v>25</v>
      </c>
      <c r="B8025" t="s">
        <v>121</v>
      </c>
      <c r="C8025">
        <v>10704</v>
      </c>
    </row>
    <row r="8026" spans="1:3" x14ac:dyDescent="0.3">
      <c r="A8026" t="s">
        <v>7</v>
      </c>
      <c r="B8026" t="s">
        <v>120</v>
      </c>
      <c r="C8026">
        <v>7801</v>
      </c>
    </row>
    <row r="8027" spans="1:3" x14ac:dyDescent="0.3">
      <c r="A8027" t="s">
        <v>17</v>
      </c>
      <c r="B8027">
        <v>197</v>
      </c>
      <c r="C8027">
        <v>7801</v>
      </c>
    </row>
    <row r="8028" spans="1:3" x14ac:dyDescent="0.3">
      <c r="A8028" t="s">
        <v>18</v>
      </c>
      <c r="B8028">
        <v>107</v>
      </c>
      <c r="C8028">
        <v>7801</v>
      </c>
    </row>
    <row r="8029" spans="1:3" x14ac:dyDescent="0.3">
      <c r="A8029" t="s">
        <v>19</v>
      </c>
      <c r="B8029">
        <v>227</v>
      </c>
      <c r="C8029">
        <v>7801</v>
      </c>
    </row>
    <row r="8030" spans="1:3" x14ac:dyDescent="0.3">
      <c r="A8030" t="s">
        <v>20</v>
      </c>
      <c r="B8030">
        <v>7</v>
      </c>
      <c r="C8030">
        <v>7801</v>
      </c>
    </row>
    <row r="8031" spans="1:3" x14ac:dyDescent="0.3">
      <c r="A8031" t="s">
        <v>21</v>
      </c>
      <c r="B8031">
        <v>59</v>
      </c>
      <c r="C8031">
        <v>7801</v>
      </c>
    </row>
    <row r="8032" spans="1:3" x14ac:dyDescent="0.3">
      <c r="A8032" t="s">
        <v>22</v>
      </c>
      <c r="B8032">
        <v>131</v>
      </c>
      <c r="C8032">
        <v>7801</v>
      </c>
    </row>
    <row r="8033" spans="1:3" x14ac:dyDescent="0.3">
      <c r="A8033" t="s">
        <v>25</v>
      </c>
      <c r="B8033" t="s">
        <v>121</v>
      </c>
      <c r="C8033">
        <v>7801</v>
      </c>
    </row>
    <row r="8034" spans="1:3" x14ac:dyDescent="0.3">
      <c r="A8034" t="s">
        <v>7</v>
      </c>
      <c r="B8034" t="s">
        <v>120</v>
      </c>
      <c r="C8034">
        <v>8210</v>
      </c>
    </row>
    <row r="8035" spans="1:3" x14ac:dyDescent="0.3">
      <c r="A8035" t="s">
        <v>17</v>
      </c>
      <c r="B8035">
        <v>318</v>
      </c>
      <c r="C8035">
        <v>8210</v>
      </c>
    </row>
    <row r="8036" spans="1:3" x14ac:dyDescent="0.3">
      <c r="A8036" t="s">
        <v>18</v>
      </c>
      <c r="B8036">
        <v>3</v>
      </c>
      <c r="C8036">
        <v>8210</v>
      </c>
    </row>
    <row r="8037" spans="1:3" x14ac:dyDescent="0.3">
      <c r="A8037" t="s">
        <v>19</v>
      </c>
      <c r="B8037">
        <v>17</v>
      </c>
      <c r="C8037">
        <v>8210</v>
      </c>
    </row>
    <row r="8038" spans="1:3" x14ac:dyDescent="0.3">
      <c r="A8038" t="s">
        <v>20</v>
      </c>
      <c r="B8038">
        <v>4</v>
      </c>
      <c r="C8038">
        <v>8210</v>
      </c>
    </row>
    <row r="8039" spans="1:3" x14ac:dyDescent="0.3">
      <c r="A8039" t="s">
        <v>21</v>
      </c>
      <c r="B8039">
        <v>7</v>
      </c>
      <c r="C8039">
        <v>8210</v>
      </c>
    </row>
    <row r="8040" spans="1:3" x14ac:dyDescent="0.3">
      <c r="A8040" t="s">
        <v>22</v>
      </c>
      <c r="B8040">
        <v>56</v>
      </c>
      <c r="C8040">
        <v>8210</v>
      </c>
    </row>
    <row r="8041" spans="1:3" x14ac:dyDescent="0.3">
      <c r="A8041" t="s">
        <v>25</v>
      </c>
      <c r="B8041" t="s">
        <v>121</v>
      </c>
      <c r="C8041">
        <v>8210</v>
      </c>
    </row>
    <row r="8042" spans="1:3" x14ac:dyDescent="0.3">
      <c r="A8042" t="s">
        <v>7</v>
      </c>
      <c r="B8042" t="s">
        <v>120</v>
      </c>
      <c r="C8042">
        <v>7129</v>
      </c>
    </row>
    <row r="8043" spans="1:3" x14ac:dyDescent="0.3">
      <c r="A8043" t="s">
        <v>17</v>
      </c>
      <c r="B8043">
        <v>686</v>
      </c>
      <c r="C8043">
        <v>7129</v>
      </c>
    </row>
    <row r="8044" spans="1:3" x14ac:dyDescent="0.3">
      <c r="A8044" t="s">
        <v>18</v>
      </c>
      <c r="B8044">
        <v>17</v>
      </c>
      <c r="C8044">
        <v>7129</v>
      </c>
    </row>
    <row r="8045" spans="1:3" x14ac:dyDescent="0.3">
      <c r="A8045" t="s">
        <v>19</v>
      </c>
      <c r="B8045">
        <v>142</v>
      </c>
      <c r="C8045">
        <v>7129</v>
      </c>
    </row>
    <row r="8046" spans="1:3" x14ac:dyDescent="0.3">
      <c r="A8046" t="s">
        <v>20</v>
      </c>
      <c r="B8046">
        <v>23</v>
      </c>
      <c r="C8046">
        <v>7129</v>
      </c>
    </row>
    <row r="8047" spans="1:3" x14ac:dyDescent="0.3">
      <c r="A8047" t="s">
        <v>21</v>
      </c>
      <c r="B8047">
        <v>26</v>
      </c>
      <c r="C8047">
        <v>7129</v>
      </c>
    </row>
    <row r="8048" spans="1:3" x14ac:dyDescent="0.3">
      <c r="A8048" t="s">
        <v>22</v>
      </c>
      <c r="B8048">
        <v>35</v>
      </c>
      <c r="C8048">
        <v>7129</v>
      </c>
    </row>
    <row r="8049" spans="1:3" x14ac:dyDescent="0.3">
      <c r="A8049" t="s">
        <v>25</v>
      </c>
      <c r="B8049" t="s">
        <v>121</v>
      </c>
      <c r="C8049">
        <v>7129</v>
      </c>
    </row>
    <row r="8050" spans="1:3" x14ac:dyDescent="0.3">
      <c r="A8050" t="s">
        <v>7</v>
      </c>
      <c r="B8050" t="s">
        <v>120</v>
      </c>
      <c r="C8050">
        <v>7426</v>
      </c>
    </row>
    <row r="8051" spans="1:3" x14ac:dyDescent="0.3">
      <c r="A8051" t="s">
        <v>17</v>
      </c>
      <c r="B8051">
        <v>111</v>
      </c>
      <c r="C8051">
        <v>7426</v>
      </c>
    </row>
    <row r="8052" spans="1:3" x14ac:dyDescent="0.3">
      <c r="A8052" t="s">
        <v>18</v>
      </c>
      <c r="B8052">
        <v>16</v>
      </c>
      <c r="C8052">
        <v>7426</v>
      </c>
    </row>
    <row r="8053" spans="1:3" x14ac:dyDescent="0.3">
      <c r="A8053" t="s">
        <v>19</v>
      </c>
      <c r="B8053">
        <v>37</v>
      </c>
      <c r="C8053">
        <v>7426</v>
      </c>
    </row>
    <row r="8054" spans="1:3" x14ac:dyDescent="0.3">
      <c r="A8054" t="s">
        <v>20</v>
      </c>
      <c r="B8054">
        <v>7</v>
      </c>
      <c r="C8054">
        <v>7426</v>
      </c>
    </row>
    <row r="8055" spans="1:3" x14ac:dyDescent="0.3">
      <c r="A8055" t="s">
        <v>21</v>
      </c>
      <c r="B8055">
        <v>9</v>
      </c>
      <c r="C8055">
        <v>7426</v>
      </c>
    </row>
    <row r="8056" spans="1:3" x14ac:dyDescent="0.3">
      <c r="A8056" t="s">
        <v>22</v>
      </c>
      <c r="B8056">
        <v>18</v>
      </c>
      <c r="C8056">
        <v>7426</v>
      </c>
    </row>
    <row r="8057" spans="1:3" x14ac:dyDescent="0.3">
      <c r="A8057" t="s">
        <v>25</v>
      </c>
      <c r="B8057" t="s">
        <v>121</v>
      </c>
      <c r="C8057">
        <v>7426</v>
      </c>
    </row>
    <row r="8058" spans="1:3" x14ac:dyDescent="0.3">
      <c r="A8058" t="s">
        <v>7</v>
      </c>
      <c r="B8058" t="s">
        <v>120</v>
      </c>
      <c r="C8058">
        <v>8360</v>
      </c>
    </row>
    <row r="8059" spans="1:3" x14ac:dyDescent="0.3">
      <c r="A8059" t="s">
        <v>17</v>
      </c>
      <c r="B8059">
        <v>111</v>
      </c>
      <c r="C8059">
        <v>8360</v>
      </c>
    </row>
    <row r="8060" spans="1:3" x14ac:dyDescent="0.3">
      <c r="A8060" t="s">
        <v>18</v>
      </c>
      <c r="B8060">
        <v>16</v>
      </c>
      <c r="C8060">
        <v>8360</v>
      </c>
    </row>
    <row r="8061" spans="1:3" x14ac:dyDescent="0.3">
      <c r="A8061" t="s">
        <v>19</v>
      </c>
      <c r="B8061">
        <v>37</v>
      </c>
      <c r="C8061">
        <v>8360</v>
      </c>
    </row>
    <row r="8062" spans="1:3" x14ac:dyDescent="0.3">
      <c r="A8062" t="s">
        <v>20</v>
      </c>
      <c r="B8062">
        <v>7</v>
      </c>
      <c r="C8062">
        <v>8360</v>
      </c>
    </row>
    <row r="8063" spans="1:3" x14ac:dyDescent="0.3">
      <c r="A8063" t="s">
        <v>21</v>
      </c>
      <c r="B8063">
        <v>9</v>
      </c>
      <c r="C8063">
        <v>8360</v>
      </c>
    </row>
    <row r="8064" spans="1:3" x14ac:dyDescent="0.3">
      <c r="A8064" t="s">
        <v>22</v>
      </c>
      <c r="B8064">
        <v>18</v>
      </c>
      <c r="C8064">
        <v>8360</v>
      </c>
    </row>
    <row r="8065" spans="1:3" x14ac:dyDescent="0.3">
      <c r="A8065" t="s">
        <v>25</v>
      </c>
      <c r="B8065" t="s">
        <v>121</v>
      </c>
      <c r="C8065">
        <v>8360</v>
      </c>
    </row>
    <row r="8066" spans="1:3" x14ac:dyDescent="0.3">
      <c r="A8066" t="s">
        <v>7</v>
      </c>
      <c r="B8066" t="s">
        <v>120</v>
      </c>
      <c r="C8066">
        <v>5253</v>
      </c>
    </row>
    <row r="8067" spans="1:3" x14ac:dyDescent="0.3">
      <c r="A8067" t="s">
        <v>17</v>
      </c>
      <c r="B8067">
        <v>145</v>
      </c>
      <c r="C8067">
        <v>5253</v>
      </c>
    </row>
    <row r="8068" spans="1:3" x14ac:dyDescent="0.3">
      <c r="A8068" t="s">
        <v>18</v>
      </c>
      <c r="B8068">
        <v>13</v>
      </c>
      <c r="C8068">
        <v>5253</v>
      </c>
    </row>
    <row r="8069" spans="1:3" x14ac:dyDescent="0.3">
      <c r="A8069" t="s">
        <v>19</v>
      </c>
      <c r="B8069">
        <v>46</v>
      </c>
      <c r="C8069">
        <v>5253</v>
      </c>
    </row>
    <row r="8070" spans="1:3" x14ac:dyDescent="0.3">
      <c r="A8070" t="s">
        <v>20</v>
      </c>
      <c r="B8070">
        <v>17</v>
      </c>
      <c r="C8070">
        <v>5253</v>
      </c>
    </row>
    <row r="8071" spans="1:3" x14ac:dyDescent="0.3">
      <c r="A8071" t="s">
        <v>21</v>
      </c>
      <c r="B8071">
        <v>2</v>
      </c>
      <c r="C8071">
        <v>5253</v>
      </c>
    </row>
    <row r="8072" spans="1:3" x14ac:dyDescent="0.3">
      <c r="A8072" t="s">
        <v>22</v>
      </c>
      <c r="B8072">
        <v>4</v>
      </c>
      <c r="C8072">
        <v>5253</v>
      </c>
    </row>
    <row r="8073" spans="1:3" x14ac:dyDescent="0.3">
      <c r="A8073" t="s">
        <v>25</v>
      </c>
      <c r="B8073" t="s">
        <v>121</v>
      </c>
      <c r="C8073">
        <v>5253</v>
      </c>
    </row>
    <row r="8074" spans="1:3" x14ac:dyDescent="0.3">
      <c r="A8074" t="s">
        <v>7</v>
      </c>
      <c r="B8074" t="s">
        <v>120</v>
      </c>
      <c r="C8074">
        <v>2406</v>
      </c>
    </row>
    <row r="8075" spans="1:3" x14ac:dyDescent="0.3">
      <c r="A8075" t="s">
        <v>17</v>
      </c>
      <c r="B8075">
        <v>376</v>
      </c>
      <c r="C8075">
        <v>2406</v>
      </c>
    </row>
    <row r="8076" spans="1:3" x14ac:dyDescent="0.3">
      <c r="A8076" t="s">
        <v>18</v>
      </c>
      <c r="B8076">
        <v>4</v>
      </c>
      <c r="C8076">
        <v>2406</v>
      </c>
    </row>
    <row r="8077" spans="1:3" x14ac:dyDescent="0.3">
      <c r="A8077" t="s">
        <v>19</v>
      </c>
      <c r="B8077">
        <v>94</v>
      </c>
      <c r="C8077">
        <v>2406</v>
      </c>
    </row>
    <row r="8078" spans="1:3" x14ac:dyDescent="0.3">
      <c r="A8078" t="s">
        <v>20</v>
      </c>
      <c r="B8078">
        <v>12</v>
      </c>
      <c r="C8078">
        <v>2406</v>
      </c>
    </row>
    <row r="8079" spans="1:3" x14ac:dyDescent="0.3">
      <c r="A8079" t="s">
        <v>21</v>
      </c>
      <c r="B8079">
        <v>9</v>
      </c>
      <c r="C8079">
        <v>2406</v>
      </c>
    </row>
    <row r="8080" spans="1:3" x14ac:dyDescent="0.3">
      <c r="A8080" t="s">
        <v>22</v>
      </c>
      <c r="B8080">
        <v>24</v>
      </c>
      <c r="C8080">
        <v>2406</v>
      </c>
    </row>
    <row r="8081" spans="1:3" x14ac:dyDescent="0.3">
      <c r="A8081" t="s">
        <v>25</v>
      </c>
      <c r="B8081" t="s">
        <v>121</v>
      </c>
      <c r="C8081">
        <v>2406</v>
      </c>
    </row>
    <row r="8082" spans="1:3" x14ac:dyDescent="0.3">
      <c r="A8082" t="s">
        <v>7</v>
      </c>
      <c r="B8082" t="s">
        <v>120</v>
      </c>
      <c r="C8082">
        <v>7408</v>
      </c>
    </row>
    <row r="8083" spans="1:3" x14ac:dyDescent="0.3">
      <c r="A8083" t="s">
        <v>17</v>
      </c>
      <c r="B8083">
        <v>216</v>
      </c>
      <c r="C8083">
        <v>7408</v>
      </c>
    </row>
    <row r="8084" spans="1:3" x14ac:dyDescent="0.3">
      <c r="A8084" t="s">
        <v>18</v>
      </c>
      <c r="B8084">
        <v>2</v>
      </c>
      <c r="C8084">
        <v>7408</v>
      </c>
    </row>
    <row r="8085" spans="1:3" x14ac:dyDescent="0.3">
      <c r="A8085" t="s">
        <v>19</v>
      </c>
      <c r="B8085">
        <v>6</v>
      </c>
      <c r="C8085">
        <v>7408</v>
      </c>
    </row>
    <row r="8086" spans="1:3" x14ac:dyDescent="0.3">
      <c r="A8086" t="s">
        <v>20</v>
      </c>
      <c r="B8086">
        <v>0</v>
      </c>
      <c r="C8086">
        <v>7408</v>
      </c>
    </row>
    <row r="8087" spans="1:3" x14ac:dyDescent="0.3">
      <c r="A8087" t="s">
        <v>21</v>
      </c>
      <c r="B8087">
        <v>0</v>
      </c>
      <c r="C8087">
        <v>7408</v>
      </c>
    </row>
    <row r="8088" spans="1:3" x14ac:dyDescent="0.3">
      <c r="A8088" t="s">
        <v>22</v>
      </c>
      <c r="B8088">
        <v>9</v>
      </c>
      <c r="C8088">
        <v>7408</v>
      </c>
    </row>
    <row r="8089" spans="1:3" x14ac:dyDescent="0.3">
      <c r="A8089" t="s">
        <v>25</v>
      </c>
      <c r="B8089" t="s">
        <v>121</v>
      </c>
      <c r="C8089">
        <v>7408</v>
      </c>
    </row>
    <row r="8090" spans="1:3" x14ac:dyDescent="0.3">
      <c r="A8090" t="s">
        <v>7</v>
      </c>
      <c r="B8090" t="s">
        <v>50</v>
      </c>
      <c r="C8090">
        <v>10022</v>
      </c>
    </row>
    <row r="8091" spans="1:3" x14ac:dyDescent="0.3">
      <c r="A8091" t="s">
        <v>17</v>
      </c>
      <c r="B8091">
        <v>12</v>
      </c>
      <c r="C8091">
        <v>10022</v>
      </c>
    </row>
    <row r="8092" spans="1:3" x14ac:dyDescent="0.3">
      <c r="A8092" t="s">
        <v>18</v>
      </c>
      <c r="B8092">
        <v>0</v>
      </c>
      <c r="C8092">
        <v>10022</v>
      </c>
    </row>
    <row r="8093" spans="1:3" x14ac:dyDescent="0.3">
      <c r="A8093" t="s">
        <v>19</v>
      </c>
      <c r="B8093">
        <v>4</v>
      </c>
      <c r="C8093">
        <v>10022</v>
      </c>
    </row>
    <row r="8094" spans="1:3" x14ac:dyDescent="0.3">
      <c r="A8094" t="s">
        <v>20</v>
      </c>
      <c r="B8094">
        <v>0</v>
      </c>
      <c r="C8094">
        <v>10022</v>
      </c>
    </row>
    <row r="8095" spans="1:3" x14ac:dyDescent="0.3">
      <c r="A8095" t="s">
        <v>21</v>
      </c>
      <c r="B8095">
        <v>0</v>
      </c>
      <c r="C8095">
        <v>10022</v>
      </c>
    </row>
    <row r="8096" spans="1:3" x14ac:dyDescent="0.3">
      <c r="A8096" t="s">
        <v>22</v>
      </c>
      <c r="B8096">
        <v>0</v>
      </c>
      <c r="C8096">
        <v>10022</v>
      </c>
    </row>
    <row r="8097" spans="1:3" x14ac:dyDescent="0.3">
      <c r="A8097" t="s">
        <v>25</v>
      </c>
      <c r="B8097" t="s">
        <v>122</v>
      </c>
      <c r="C8097">
        <v>10022</v>
      </c>
    </row>
    <row r="8098" spans="1:3" x14ac:dyDescent="0.3">
      <c r="A8098" t="s">
        <v>7</v>
      </c>
      <c r="B8098" t="s">
        <v>120</v>
      </c>
      <c r="C8098">
        <v>2782</v>
      </c>
    </row>
    <row r="8099" spans="1:3" x14ac:dyDescent="0.3">
      <c r="A8099" t="s">
        <v>17</v>
      </c>
      <c r="B8099">
        <v>352</v>
      </c>
      <c r="C8099">
        <v>2782</v>
      </c>
    </row>
    <row r="8100" spans="1:3" x14ac:dyDescent="0.3">
      <c r="A8100" t="s">
        <v>18</v>
      </c>
      <c r="B8100">
        <v>0</v>
      </c>
      <c r="C8100">
        <v>2782</v>
      </c>
    </row>
    <row r="8101" spans="1:3" x14ac:dyDescent="0.3">
      <c r="A8101" t="s">
        <v>19</v>
      </c>
      <c r="B8101">
        <v>27</v>
      </c>
      <c r="C8101">
        <v>2782</v>
      </c>
    </row>
    <row r="8102" spans="1:3" x14ac:dyDescent="0.3">
      <c r="A8102" t="s">
        <v>20</v>
      </c>
      <c r="B8102">
        <v>10</v>
      </c>
      <c r="C8102">
        <v>2782</v>
      </c>
    </row>
    <row r="8103" spans="1:3" x14ac:dyDescent="0.3">
      <c r="A8103" t="s">
        <v>21</v>
      </c>
      <c r="B8103">
        <v>0</v>
      </c>
      <c r="C8103">
        <v>2782</v>
      </c>
    </row>
    <row r="8104" spans="1:3" x14ac:dyDescent="0.3">
      <c r="A8104" t="s">
        <v>22</v>
      </c>
      <c r="B8104">
        <v>15</v>
      </c>
      <c r="C8104">
        <v>2782</v>
      </c>
    </row>
    <row r="8105" spans="1:3" x14ac:dyDescent="0.3">
      <c r="A8105" t="s">
        <v>25</v>
      </c>
      <c r="B8105" t="s">
        <v>121</v>
      </c>
      <c r="C8105">
        <v>2782</v>
      </c>
    </row>
    <row r="8106" spans="1:3" x14ac:dyDescent="0.3">
      <c r="A8106" t="s">
        <v>7</v>
      </c>
      <c r="B8106" t="s">
        <v>120</v>
      </c>
      <c r="C8106">
        <v>5430</v>
      </c>
    </row>
    <row r="8107" spans="1:3" x14ac:dyDescent="0.3">
      <c r="A8107" t="s">
        <v>17</v>
      </c>
      <c r="B8107">
        <v>454</v>
      </c>
      <c r="C8107">
        <v>5430</v>
      </c>
    </row>
    <row r="8108" spans="1:3" x14ac:dyDescent="0.3">
      <c r="A8108" t="s">
        <v>18</v>
      </c>
      <c r="B8108">
        <v>0</v>
      </c>
      <c r="C8108">
        <v>5430</v>
      </c>
    </row>
    <row r="8109" spans="1:3" x14ac:dyDescent="0.3">
      <c r="A8109" t="s">
        <v>19</v>
      </c>
      <c r="B8109">
        <v>171</v>
      </c>
      <c r="C8109">
        <v>5430</v>
      </c>
    </row>
    <row r="8110" spans="1:3" x14ac:dyDescent="0.3">
      <c r="A8110" t="s">
        <v>20</v>
      </c>
      <c r="B8110">
        <v>8</v>
      </c>
      <c r="C8110">
        <v>5430</v>
      </c>
    </row>
    <row r="8111" spans="1:3" x14ac:dyDescent="0.3">
      <c r="A8111" t="s">
        <v>21</v>
      </c>
      <c r="B8111">
        <v>19</v>
      </c>
      <c r="C8111">
        <v>5430</v>
      </c>
    </row>
    <row r="8112" spans="1:3" x14ac:dyDescent="0.3">
      <c r="A8112" t="s">
        <v>22</v>
      </c>
      <c r="B8112">
        <v>32</v>
      </c>
      <c r="C8112">
        <v>5430</v>
      </c>
    </row>
    <row r="8113" spans="1:3" x14ac:dyDescent="0.3">
      <c r="A8113" t="s">
        <v>25</v>
      </c>
      <c r="B8113" t="s">
        <v>123</v>
      </c>
      <c r="C8113">
        <v>5430</v>
      </c>
    </row>
    <row r="8114" spans="1:3" x14ac:dyDescent="0.3">
      <c r="A8114" t="s">
        <v>7</v>
      </c>
      <c r="B8114" t="s">
        <v>120</v>
      </c>
      <c r="C8114">
        <v>8432</v>
      </c>
    </row>
    <row r="8115" spans="1:3" x14ac:dyDescent="0.3">
      <c r="A8115" t="s">
        <v>17</v>
      </c>
      <c r="B8115">
        <v>454</v>
      </c>
      <c r="C8115">
        <v>8432</v>
      </c>
    </row>
    <row r="8116" spans="1:3" x14ac:dyDescent="0.3">
      <c r="A8116" t="s">
        <v>18</v>
      </c>
      <c r="B8116">
        <v>0</v>
      </c>
      <c r="C8116">
        <v>8432</v>
      </c>
    </row>
    <row r="8117" spans="1:3" x14ac:dyDescent="0.3">
      <c r="A8117" t="s">
        <v>19</v>
      </c>
      <c r="B8117">
        <v>171</v>
      </c>
      <c r="C8117">
        <v>8432</v>
      </c>
    </row>
    <row r="8118" spans="1:3" x14ac:dyDescent="0.3">
      <c r="A8118" t="s">
        <v>20</v>
      </c>
      <c r="B8118">
        <v>8</v>
      </c>
      <c r="C8118">
        <v>8432</v>
      </c>
    </row>
    <row r="8119" spans="1:3" x14ac:dyDescent="0.3">
      <c r="A8119" t="s">
        <v>21</v>
      </c>
      <c r="B8119">
        <v>19</v>
      </c>
      <c r="C8119">
        <v>8432</v>
      </c>
    </row>
    <row r="8120" spans="1:3" x14ac:dyDescent="0.3">
      <c r="A8120" t="s">
        <v>22</v>
      </c>
      <c r="B8120">
        <v>32</v>
      </c>
      <c r="C8120">
        <v>8432</v>
      </c>
    </row>
    <row r="8121" spans="1:3" x14ac:dyDescent="0.3">
      <c r="A8121" t="s">
        <v>25</v>
      </c>
      <c r="B8121" t="s">
        <v>123</v>
      </c>
      <c r="C8121">
        <v>8432</v>
      </c>
    </row>
    <row r="8122" spans="1:3" x14ac:dyDescent="0.3">
      <c r="A8122" t="s">
        <v>7</v>
      </c>
      <c r="B8122" t="s">
        <v>120</v>
      </c>
      <c r="C8122">
        <v>10350</v>
      </c>
    </row>
    <row r="8123" spans="1:3" x14ac:dyDescent="0.3">
      <c r="A8123" t="s">
        <v>17</v>
      </c>
      <c r="B8123">
        <v>33</v>
      </c>
      <c r="C8123">
        <v>10350</v>
      </c>
    </row>
    <row r="8124" spans="1:3" x14ac:dyDescent="0.3">
      <c r="A8124" t="s">
        <v>18</v>
      </c>
      <c r="B8124">
        <v>0</v>
      </c>
      <c r="C8124">
        <v>10350</v>
      </c>
    </row>
    <row r="8125" spans="1:3" x14ac:dyDescent="0.3">
      <c r="A8125" t="s">
        <v>19</v>
      </c>
      <c r="B8125">
        <v>5</v>
      </c>
      <c r="C8125">
        <v>10350</v>
      </c>
    </row>
    <row r="8126" spans="1:3" x14ac:dyDescent="0.3">
      <c r="A8126" t="s">
        <v>20</v>
      </c>
      <c r="B8126">
        <v>0</v>
      </c>
      <c r="C8126">
        <v>10350</v>
      </c>
    </row>
    <row r="8127" spans="1:3" x14ac:dyDescent="0.3">
      <c r="A8127" t="s">
        <v>21</v>
      </c>
      <c r="B8127">
        <v>0</v>
      </c>
      <c r="C8127">
        <v>10350</v>
      </c>
    </row>
    <row r="8128" spans="1:3" x14ac:dyDescent="0.3">
      <c r="A8128" t="s">
        <v>22</v>
      </c>
      <c r="B8128">
        <v>0</v>
      </c>
      <c r="C8128">
        <v>10350</v>
      </c>
    </row>
    <row r="8129" spans="1:3" x14ac:dyDescent="0.3">
      <c r="A8129" t="s">
        <v>25</v>
      </c>
      <c r="B8129" t="s">
        <v>122</v>
      </c>
      <c r="C8129">
        <v>10350</v>
      </c>
    </row>
    <row r="8130" spans="1:3" x14ac:dyDescent="0.3">
      <c r="A8130" t="s">
        <v>7</v>
      </c>
      <c r="B8130" t="s">
        <v>120</v>
      </c>
      <c r="C8130">
        <v>7019</v>
      </c>
    </row>
    <row r="8131" spans="1:3" x14ac:dyDescent="0.3">
      <c r="A8131" t="s">
        <v>17</v>
      </c>
      <c r="B8131">
        <v>109</v>
      </c>
      <c r="C8131">
        <v>7019</v>
      </c>
    </row>
    <row r="8132" spans="1:3" x14ac:dyDescent="0.3">
      <c r="A8132" t="s">
        <v>18</v>
      </c>
      <c r="B8132">
        <v>18</v>
      </c>
      <c r="C8132">
        <v>7019</v>
      </c>
    </row>
    <row r="8133" spans="1:3" x14ac:dyDescent="0.3">
      <c r="A8133" t="s">
        <v>19</v>
      </c>
      <c r="B8133">
        <v>16</v>
      </c>
      <c r="C8133">
        <v>7019</v>
      </c>
    </row>
    <row r="8134" spans="1:3" x14ac:dyDescent="0.3">
      <c r="A8134" t="s">
        <v>20</v>
      </c>
      <c r="B8134">
        <v>24</v>
      </c>
      <c r="C8134">
        <v>7019</v>
      </c>
    </row>
    <row r="8135" spans="1:3" x14ac:dyDescent="0.3">
      <c r="A8135" t="s">
        <v>21</v>
      </c>
      <c r="B8135">
        <v>26</v>
      </c>
      <c r="C8135">
        <v>7019</v>
      </c>
    </row>
    <row r="8136" spans="1:3" x14ac:dyDescent="0.3">
      <c r="A8136" t="s">
        <v>22</v>
      </c>
      <c r="B8136">
        <v>18</v>
      </c>
      <c r="C8136">
        <v>7019</v>
      </c>
    </row>
    <row r="8137" spans="1:3" x14ac:dyDescent="0.3">
      <c r="A8137" t="s">
        <v>25</v>
      </c>
      <c r="B8137" t="s">
        <v>121</v>
      </c>
      <c r="C8137">
        <v>7019</v>
      </c>
    </row>
    <row r="8138" spans="1:3" x14ac:dyDescent="0.3">
      <c r="A8138" t="s">
        <v>7</v>
      </c>
      <c r="B8138" t="s">
        <v>120</v>
      </c>
      <c r="C8138">
        <v>10669</v>
      </c>
    </row>
    <row r="8139" spans="1:3" x14ac:dyDescent="0.3">
      <c r="A8139" t="s">
        <v>17</v>
      </c>
      <c r="B8139">
        <v>277</v>
      </c>
      <c r="C8139">
        <v>10669</v>
      </c>
    </row>
    <row r="8140" spans="1:3" x14ac:dyDescent="0.3">
      <c r="A8140" t="s">
        <v>18</v>
      </c>
      <c r="B8140">
        <v>21</v>
      </c>
      <c r="C8140">
        <v>10669</v>
      </c>
    </row>
    <row r="8141" spans="1:3" x14ac:dyDescent="0.3">
      <c r="A8141" t="s">
        <v>19</v>
      </c>
      <c r="B8141">
        <v>64</v>
      </c>
      <c r="C8141">
        <v>10669</v>
      </c>
    </row>
    <row r="8142" spans="1:3" x14ac:dyDescent="0.3">
      <c r="A8142" t="s">
        <v>20</v>
      </c>
      <c r="B8142">
        <v>62</v>
      </c>
      <c r="C8142">
        <v>10669</v>
      </c>
    </row>
    <row r="8143" spans="1:3" x14ac:dyDescent="0.3">
      <c r="A8143" t="s">
        <v>21</v>
      </c>
      <c r="B8143">
        <v>21</v>
      </c>
      <c r="C8143">
        <v>10669</v>
      </c>
    </row>
    <row r="8144" spans="1:3" x14ac:dyDescent="0.3">
      <c r="A8144" t="s">
        <v>22</v>
      </c>
      <c r="B8144">
        <v>25</v>
      </c>
      <c r="C8144">
        <v>10669</v>
      </c>
    </row>
    <row r="8145" spans="1:3" x14ac:dyDescent="0.3">
      <c r="A8145" t="s">
        <v>25</v>
      </c>
      <c r="B8145" t="s">
        <v>121</v>
      </c>
      <c r="C8145">
        <v>10669</v>
      </c>
    </row>
    <row r="8146" spans="1:3" x14ac:dyDescent="0.3">
      <c r="A8146" t="s">
        <v>7</v>
      </c>
      <c r="B8146" t="s">
        <v>50</v>
      </c>
      <c r="C8146">
        <v>6250</v>
      </c>
    </row>
    <row r="8147" spans="1:3" x14ac:dyDescent="0.3">
      <c r="A8147" t="s">
        <v>17</v>
      </c>
      <c r="B8147">
        <v>710</v>
      </c>
      <c r="C8147">
        <v>6250</v>
      </c>
    </row>
    <row r="8148" spans="1:3" x14ac:dyDescent="0.3">
      <c r="A8148" t="s">
        <v>18</v>
      </c>
      <c r="B8148">
        <v>15</v>
      </c>
      <c r="C8148">
        <v>6250</v>
      </c>
    </row>
    <row r="8149" spans="1:3" x14ac:dyDescent="0.3">
      <c r="A8149" t="s">
        <v>19</v>
      </c>
      <c r="B8149">
        <v>30</v>
      </c>
      <c r="C8149">
        <v>6250</v>
      </c>
    </row>
    <row r="8150" spans="1:3" x14ac:dyDescent="0.3">
      <c r="A8150" t="s">
        <v>20</v>
      </c>
      <c r="B8150">
        <v>20</v>
      </c>
      <c r="C8150">
        <v>6250</v>
      </c>
    </row>
    <row r="8151" spans="1:3" x14ac:dyDescent="0.3">
      <c r="A8151" t="s">
        <v>21</v>
      </c>
      <c r="B8151">
        <v>0</v>
      </c>
      <c r="C8151">
        <v>6250</v>
      </c>
    </row>
    <row r="8152" spans="1:3" x14ac:dyDescent="0.3">
      <c r="A8152" t="s">
        <v>22</v>
      </c>
      <c r="B8152">
        <v>0</v>
      </c>
      <c r="C8152">
        <v>6250</v>
      </c>
    </row>
    <row r="8153" spans="1:3" x14ac:dyDescent="0.3">
      <c r="A8153" t="s">
        <v>25</v>
      </c>
      <c r="B8153" t="s">
        <v>123</v>
      </c>
      <c r="C8153">
        <v>6250</v>
      </c>
    </row>
    <row r="8154" spans="1:3" x14ac:dyDescent="0.3">
      <c r="A8154" t="s">
        <v>7</v>
      </c>
      <c r="B8154" t="s">
        <v>120</v>
      </c>
      <c r="C8154">
        <v>3381</v>
      </c>
    </row>
    <row r="8155" spans="1:3" x14ac:dyDescent="0.3">
      <c r="A8155" t="s">
        <v>17</v>
      </c>
      <c r="B8155">
        <v>70</v>
      </c>
      <c r="C8155">
        <v>3381</v>
      </c>
    </row>
    <row r="8156" spans="1:3" x14ac:dyDescent="0.3">
      <c r="A8156" t="s">
        <v>18</v>
      </c>
      <c r="B8156">
        <v>0</v>
      </c>
      <c r="C8156">
        <v>3381</v>
      </c>
    </row>
    <row r="8157" spans="1:3" x14ac:dyDescent="0.3">
      <c r="A8157" t="s">
        <v>19</v>
      </c>
      <c r="B8157">
        <v>16</v>
      </c>
      <c r="C8157">
        <v>3381</v>
      </c>
    </row>
    <row r="8158" spans="1:3" x14ac:dyDescent="0.3">
      <c r="A8158" t="s">
        <v>20</v>
      </c>
      <c r="B8158">
        <v>0</v>
      </c>
      <c r="C8158">
        <v>3381</v>
      </c>
    </row>
    <row r="8159" spans="1:3" x14ac:dyDescent="0.3">
      <c r="A8159" t="s">
        <v>21</v>
      </c>
      <c r="B8159">
        <v>0</v>
      </c>
      <c r="C8159">
        <v>3381</v>
      </c>
    </row>
    <row r="8160" spans="1:3" x14ac:dyDescent="0.3">
      <c r="A8160" t="s">
        <v>22</v>
      </c>
      <c r="B8160">
        <v>4</v>
      </c>
      <c r="C8160">
        <v>3381</v>
      </c>
    </row>
    <row r="8161" spans="1:3" x14ac:dyDescent="0.3">
      <c r="A8161" t="s">
        <v>25</v>
      </c>
      <c r="B8161" t="s">
        <v>122</v>
      </c>
      <c r="C8161">
        <v>3381</v>
      </c>
    </row>
    <row r="8162" spans="1:3" x14ac:dyDescent="0.3">
      <c r="A8162" t="s">
        <v>7</v>
      </c>
      <c r="B8162" t="s">
        <v>120</v>
      </c>
      <c r="C8162">
        <v>7514</v>
      </c>
    </row>
    <row r="8163" spans="1:3" x14ac:dyDescent="0.3">
      <c r="A8163" t="s">
        <v>17</v>
      </c>
      <c r="B8163">
        <v>84</v>
      </c>
      <c r="C8163">
        <v>7514</v>
      </c>
    </row>
    <row r="8164" spans="1:3" x14ac:dyDescent="0.3">
      <c r="A8164" t="s">
        <v>18</v>
      </c>
      <c r="B8164">
        <v>10</v>
      </c>
      <c r="C8164">
        <v>7514</v>
      </c>
    </row>
    <row r="8165" spans="1:3" x14ac:dyDescent="0.3">
      <c r="A8165" t="s">
        <v>19</v>
      </c>
      <c r="B8165">
        <v>34</v>
      </c>
      <c r="C8165">
        <v>7514</v>
      </c>
    </row>
    <row r="8166" spans="1:3" x14ac:dyDescent="0.3">
      <c r="A8166" t="s">
        <v>20</v>
      </c>
      <c r="B8166">
        <v>11</v>
      </c>
      <c r="C8166">
        <v>7514</v>
      </c>
    </row>
    <row r="8167" spans="1:3" x14ac:dyDescent="0.3">
      <c r="A8167" t="s">
        <v>21</v>
      </c>
      <c r="B8167">
        <v>10</v>
      </c>
      <c r="C8167">
        <v>7514</v>
      </c>
    </row>
    <row r="8168" spans="1:3" x14ac:dyDescent="0.3">
      <c r="A8168" t="s">
        <v>22</v>
      </c>
      <c r="B8168">
        <v>28</v>
      </c>
      <c r="C8168">
        <v>7514</v>
      </c>
    </row>
    <row r="8169" spans="1:3" x14ac:dyDescent="0.3">
      <c r="A8169" t="s">
        <v>25</v>
      </c>
      <c r="B8169" t="s">
        <v>121</v>
      </c>
      <c r="C8169">
        <v>7514</v>
      </c>
    </row>
    <row r="8170" spans="1:3" x14ac:dyDescent="0.3">
      <c r="A8170" t="s">
        <v>7</v>
      </c>
      <c r="B8170" t="s">
        <v>50</v>
      </c>
      <c r="C8170">
        <v>975</v>
      </c>
    </row>
    <row r="8171" spans="1:3" x14ac:dyDescent="0.3">
      <c r="A8171" t="s">
        <v>17</v>
      </c>
      <c r="B8171">
        <v>178</v>
      </c>
      <c r="C8171">
        <v>975</v>
      </c>
    </row>
    <row r="8172" spans="1:3" x14ac:dyDescent="0.3">
      <c r="A8172" t="s">
        <v>18</v>
      </c>
      <c r="B8172">
        <v>4</v>
      </c>
      <c r="C8172">
        <v>975</v>
      </c>
    </row>
    <row r="8173" spans="1:3" x14ac:dyDescent="0.3">
      <c r="A8173" t="s">
        <v>19</v>
      </c>
      <c r="B8173">
        <v>26</v>
      </c>
      <c r="C8173">
        <v>975</v>
      </c>
    </row>
    <row r="8174" spans="1:3" x14ac:dyDescent="0.3">
      <c r="A8174" t="s">
        <v>20</v>
      </c>
      <c r="B8174">
        <v>8</v>
      </c>
      <c r="C8174">
        <v>975</v>
      </c>
    </row>
    <row r="8175" spans="1:3" x14ac:dyDescent="0.3">
      <c r="A8175" t="s">
        <v>21</v>
      </c>
      <c r="B8175">
        <v>4</v>
      </c>
      <c r="C8175">
        <v>975</v>
      </c>
    </row>
    <row r="8176" spans="1:3" x14ac:dyDescent="0.3">
      <c r="A8176" t="s">
        <v>22</v>
      </c>
      <c r="B8176">
        <v>44</v>
      </c>
      <c r="C8176">
        <v>975</v>
      </c>
    </row>
    <row r="8177" spans="1:3" x14ac:dyDescent="0.3">
      <c r="A8177" t="s">
        <v>25</v>
      </c>
      <c r="B8177" t="s">
        <v>121</v>
      </c>
      <c r="C8177">
        <v>975</v>
      </c>
    </row>
    <row r="8178" spans="1:3" x14ac:dyDescent="0.3">
      <c r="A8178" t="s">
        <v>7</v>
      </c>
      <c r="B8178" t="s">
        <v>50</v>
      </c>
      <c r="C8178">
        <v>9665</v>
      </c>
    </row>
    <row r="8179" spans="1:3" x14ac:dyDescent="0.3">
      <c r="A8179" t="s">
        <v>17</v>
      </c>
      <c r="B8179">
        <v>267</v>
      </c>
      <c r="C8179">
        <v>9665</v>
      </c>
    </row>
    <row r="8180" spans="1:3" x14ac:dyDescent="0.3">
      <c r="A8180" t="s">
        <v>18</v>
      </c>
      <c r="B8180">
        <v>3</v>
      </c>
      <c r="C8180">
        <v>9665</v>
      </c>
    </row>
    <row r="8181" spans="1:3" x14ac:dyDescent="0.3">
      <c r="A8181" t="s">
        <v>19</v>
      </c>
      <c r="B8181">
        <v>30</v>
      </c>
      <c r="C8181">
        <v>9665</v>
      </c>
    </row>
    <row r="8182" spans="1:3" x14ac:dyDescent="0.3">
      <c r="A8182" t="s">
        <v>20</v>
      </c>
      <c r="B8182">
        <v>4</v>
      </c>
      <c r="C8182">
        <v>9665</v>
      </c>
    </row>
    <row r="8183" spans="1:3" x14ac:dyDescent="0.3">
      <c r="A8183" t="s">
        <v>21</v>
      </c>
      <c r="B8183">
        <v>0</v>
      </c>
      <c r="C8183">
        <v>9665</v>
      </c>
    </row>
    <row r="8184" spans="1:3" x14ac:dyDescent="0.3">
      <c r="A8184" t="s">
        <v>22</v>
      </c>
      <c r="B8184">
        <v>57</v>
      </c>
      <c r="C8184">
        <v>9665</v>
      </c>
    </row>
    <row r="8185" spans="1:3" x14ac:dyDescent="0.3">
      <c r="A8185" t="s">
        <v>25</v>
      </c>
      <c r="B8185" t="s">
        <v>121</v>
      </c>
      <c r="C8185">
        <v>9665</v>
      </c>
    </row>
    <row r="8186" spans="1:3" x14ac:dyDescent="0.3">
      <c r="A8186" t="s">
        <v>7</v>
      </c>
      <c r="B8186" t="s">
        <v>120</v>
      </c>
      <c r="C8186">
        <v>6295</v>
      </c>
    </row>
    <row r="8187" spans="1:3" x14ac:dyDescent="0.3">
      <c r="A8187" t="s">
        <v>17</v>
      </c>
      <c r="B8187">
        <v>652</v>
      </c>
      <c r="C8187">
        <v>6295</v>
      </c>
    </row>
    <row r="8188" spans="1:3" x14ac:dyDescent="0.3">
      <c r="A8188" t="s">
        <v>18</v>
      </c>
      <c r="B8188">
        <v>8</v>
      </c>
      <c r="C8188">
        <v>6295</v>
      </c>
    </row>
    <row r="8189" spans="1:3" x14ac:dyDescent="0.3">
      <c r="A8189" t="s">
        <v>19</v>
      </c>
      <c r="B8189">
        <v>158</v>
      </c>
      <c r="C8189">
        <v>6295</v>
      </c>
    </row>
    <row r="8190" spans="1:3" x14ac:dyDescent="0.3">
      <c r="A8190" t="s">
        <v>20</v>
      </c>
      <c r="B8190">
        <v>21</v>
      </c>
      <c r="C8190">
        <v>6295</v>
      </c>
    </row>
    <row r="8191" spans="1:3" x14ac:dyDescent="0.3">
      <c r="A8191" t="s">
        <v>21</v>
      </c>
      <c r="B8191">
        <v>0</v>
      </c>
      <c r="C8191">
        <v>6295</v>
      </c>
    </row>
    <row r="8192" spans="1:3" x14ac:dyDescent="0.3">
      <c r="A8192" t="s">
        <v>22</v>
      </c>
      <c r="B8192">
        <v>142</v>
      </c>
      <c r="C8192">
        <v>6295</v>
      </c>
    </row>
    <row r="8193" spans="1:3" x14ac:dyDescent="0.3">
      <c r="A8193" t="s">
        <v>25</v>
      </c>
      <c r="B8193" t="s">
        <v>123</v>
      </c>
      <c r="C8193">
        <v>6295</v>
      </c>
    </row>
    <row r="8194" spans="1:3" x14ac:dyDescent="0.3">
      <c r="A8194" t="s">
        <v>7</v>
      </c>
      <c r="B8194" t="s">
        <v>120</v>
      </c>
      <c r="C8194">
        <v>8070</v>
      </c>
    </row>
    <row r="8195" spans="1:3" x14ac:dyDescent="0.3">
      <c r="A8195" t="s">
        <v>17</v>
      </c>
      <c r="B8195">
        <v>199</v>
      </c>
      <c r="C8195">
        <v>8070</v>
      </c>
    </row>
    <row r="8196" spans="1:3" x14ac:dyDescent="0.3">
      <c r="A8196" t="s">
        <v>18</v>
      </c>
      <c r="B8196">
        <v>12</v>
      </c>
      <c r="C8196">
        <v>8070</v>
      </c>
    </row>
    <row r="8197" spans="1:3" x14ac:dyDescent="0.3">
      <c r="A8197" t="s">
        <v>19</v>
      </c>
      <c r="B8197">
        <v>31</v>
      </c>
      <c r="C8197">
        <v>8070</v>
      </c>
    </row>
    <row r="8198" spans="1:3" x14ac:dyDescent="0.3">
      <c r="A8198" t="s">
        <v>20</v>
      </c>
      <c r="B8198">
        <v>3</v>
      </c>
      <c r="C8198">
        <v>8070</v>
      </c>
    </row>
    <row r="8199" spans="1:3" x14ac:dyDescent="0.3">
      <c r="A8199" t="s">
        <v>21</v>
      </c>
      <c r="B8199">
        <v>12</v>
      </c>
      <c r="C8199">
        <v>8070</v>
      </c>
    </row>
    <row r="8200" spans="1:3" x14ac:dyDescent="0.3">
      <c r="A8200" t="s">
        <v>22</v>
      </c>
      <c r="B8200">
        <v>7</v>
      </c>
      <c r="C8200">
        <v>8070</v>
      </c>
    </row>
    <row r="8201" spans="1:3" x14ac:dyDescent="0.3">
      <c r="A8201" t="s">
        <v>25</v>
      </c>
      <c r="B8201" t="s">
        <v>121</v>
      </c>
      <c r="C8201">
        <v>8070</v>
      </c>
    </row>
    <row r="8202" spans="1:3" x14ac:dyDescent="0.3">
      <c r="A8202" t="s">
        <v>7</v>
      </c>
      <c r="B8202" t="s">
        <v>120</v>
      </c>
      <c r="C8202">
        <v>10552</v>
      </c>
    </row>
    <row r="8203" spans="1:3" x14ac:dyDescent="0.3">
      <c r="A8203" t="s">
        <v>17</v>
      </c>
      <c r="B8203">
        <v>70</v>
      </c>
      <c r="C8203">
        <v>10552</v>
      </c>
    </row>
    <row r="8204" spans="1:3" x14ac:dyDescent="0.3">
      <c r="A8204" t="s">
        <v>18</v>
      </c>
      <c r="B8204">
        <v>54</v>
      </c>
      <c r="C8204">
        <v>10552</v>
      </c>
    </row>
    <row r="8205" spans="1:3" x14ac:dyDescent="0.3">
      <c r="A8205" t="s">
        <v>19</v>
      </c>
      <c r="B8205">
        <v>109</v>
      </c>
      <c r="C8205">
        <v>10552</v>
      </c>
    </row>
    <row r="8206" spans="1:3" x14ac:dyDescent="0.3">
      <c r="A8206" t="s">
        <v>20</v>
      </c>
      <c r="B8206">
        <v>80</v>
      </c>
      <c r="C8206">
        <v>10552</v>
      </c>
    </row>
    <row r="8207" spans="1:3" x14ac:dyDescent="0.3">
      <c r="A8207" t="s">
        <v>21</v>
      </c>
      <c r="B8207">
        <v>9</v>
      </c>
      <c r="C8207">
        <v>10552</v>
      </c>
    </row>
    <row r="8208" spans="1:3" x14ac:dyDescent="0.3">
      <c r="A8208" t="s">
        <v>22</v>
      </c>
      <c r="B8208">
        <v>45</v>
      </c>
      <c r="C8208">
        <v>10552</v>
      </c>
    </row>
    <row r="8209" spans="1:3" x14ac:dyDescent="0.3">
      <c r="A8209" t="s">
        <v>25</v>
      </c>
      <c r="B8209" t="s">
        <v>121</v>
      </c>
      <c r="C8209">
        <v>10552</v>
      </c>
    </row>
    <row r="8210" spans="1:3" x14ac:dyDescent="0.3">
      <c r="A8210" t="s">
        <v>7</v>
      </c>
      <c r="B8210" t="s">
        <v>120</v>
      </c>
      <c r="C8210">
        <v>3050</v>
      </c>
    </row>
    <row r="8211" spans="1:3" x14ac:dyDescent="0.3">
      <c r="A8211" t="s">
        <v>17</v>
      </c>
      <c r="B8211">
        <v>185</v>
      </c>
      <c r="C8211">
        <v>3050</v>
      </c>
    </row>
    <row r="8212" spans="1:3" x14ac:dyDescent="0.3">
      <c r="A8212" t="s">
        <v>18</v>
      </c>
      <c r="B8212">
        <v>0</v>
      </c>
      <c r="C8212">
        <v>3050</v>
      </c>
    </row>
    <row r="8213" spans="1:3" x14ac:dyDescent="0.3">
      <c r="A8213" t="s">
        <v>19</v>
      </c>
      <c r="B8213">
        <v>28</v>
      </c>
      <c r="C8213">
        <v>3050</v>
      </c>
    </row>
    <row r="8214" spans="1:3" x14ac:dyDescent="0.3">
      <c r="A8214" t="s">
        <v>20</v>
      </c>
      <c r="B8214">
        <v>3</v>
      </c>
      <c r="C8214">
        <v>3050</v>
      </c>
    </row>
    <row r="8215" spans="1:3" x14ac:dyDescent="0.3">
      <c r="A8215" t="s">
        <v>21</v>
      </c>
      <c r="B8215">
        <v>2</v>
      </c>
      <c r="C8215">
        <v>3050</v>
      </c>
    </row>
    <row r="8216" spans="1:3" x14ac:dyDescent="0.3">
      <c r="A8216" t="s">
        <v>22</v>
      </c>
      <c r="B8216">
        <v>17</v>
      </c>
      <c r="C8216">
        <v>3050</v>
      </c>
    </row>
    <row r="8217" spans="1:3" x14ac:dyDescent="0.3">
      <c r="A8217" t="s">
        <v>25</v>
      </c>
      <c r="B8217" t="s">
        <v>121</v>
      </c>
      <c r="C8217">
        <v>3050</v>
      </c>
    </row>
    <row r="8218" spans="1:3" x14ac:dyDescent="0.3">
      <c r="A8218" t="s">
        <v>7</v>
      </c>
      <c r="B8218" t="s">
        <v>120</v>
      </c>
      <c r="C8218">
        <v>2613</v>
      </c>
    </row>
    <row r="8219" spans="1:3" x14ac:dyDescent="0.3">
      <c r="A8219" t="s">
        <v>17</v>
      </c>
      <c r="B8219">
        <v>162</v>
      </c>
      <c r="C8219">
        <v>2613</v>
      </c>
    </row>
    <row r="8220" spans="1:3" x14ac:dyDescent="0.3">
      <c r="A8220" t="s">
        <v>18</v>
      </c>
      <c r="B8220">
        <v>6</v>
      </c>
      <c r="C8220">
        <v>2613</v>
      </c>
    </row>
    <row r="8221" spans="1:3" x14ac:dyDescent="0.3">
      <c r="A8221" t="s">
        <v>19</v>
      </c>
      <c r="B8221">
        <v>37</v>
      </c>
      <c r="C8221">
        <v>2613</v>
      </c>
    </row>
    <row r="8222" spans="1:3" x14ac:dyDescent="0.3">
      <c r="A8222" t="s">
        <v>20</v>
      </c>
      <c r="B8222">
        <v>6</v>
      </c>
      <c r="C8222">
        <v>2613</v>
      </c>
    </row>
    <row r="8223" spans="1:3" x14ac:dyDescent="0.3">
      <c r="A8223" t="s">
        <v>21</v>
      </c>
      <c r="B8223">
        <v>13</v>
      </c>
      <c r="C8223">
        <v>2613</v>
      </c>
    </row>
    <row r="8224" spans="1:3" x14ac:dyDescent="0.3">
      <c r="A8224" t="s">
        <v>22</v>
      </c>
      <c r="B8224">
        <v>13</v>
      </c>
      <c r="C8224">
        <v>2613</v>
      </c>
    </row>
    <row r="8225" spans="1:3" x14ac:dyDescent="0.3">
      <c r="A8225" t="s">
        <v>25</v>
      </c>
      <c r="B8225" t="s">
        <v>122</v>
      </c>
      <c r="C8225">
        <v>2613</v>
      </c>
    </row>
    <row r="8226" spans="1:3" x14ac:dyDescent="0.3">
      <c r="A8226" t="s">
        <v>7</v>
      </c>
      <c r="B8226" t="s">
        <v>120</v>
      </c>
      <c r="C8226">
        <v>771</v>
      </c>
    </row>
    <row r="8227" spans="1:3" x14ac:dyDescent="0.3">
      <c r="A8227" t="s">
        <v>17</v>
      </c>
      <c r="B8227">
        <v>135</v>
      </c>
      <c r="C8227">
        <v>771</v>
      </c>
    </row>
    <row r="8228" spans="1:3" x14ac:dyDescent="0.3">
      <c r="A8228" t="s">
        <v>18</v>
      </c>
      <c r="B8228">
        <v>9</v>
      </c>
      <c r="C8228">
        <v>771</v>
      </c>
    </row>
    <row r="8229" spans="1:3" x14ac:dyDescent="0.3">
      <c r="A8229" t="s">
        <v>19</v>
      </c>
      <c r="B8229">
        <v>39</v>
      </c>
      <c r="C8229">
        <v>771</v>
      </c>
    </row>
    <row r="8230" spans="1:3" x14ac:dyDescent="0.3">
      <c r="A8230" t="s">
        <v>20</v>
      </c>
      <c r="B8230">
        <v>4</v>
      </c>
      <c r="C8230">
        <v>771</v>
      </c>
    </row>
    <row r="8231" spans="1:3" x14ac:dyDescent="0.3">
      <c r="A8231" t="s">
        <v>21</v>
      </c>
      <c r="B8231">
        <v>0</v>
      </c>
      <c r="C8231">
        <v>771</v>
      </c>
    </row>
    <row r="8232" spans="1:3" x14ac:dyDescent="0.3">
      <c r="A8232" t="s">
        <v>22</v>
      </c>
      <c r="B8232">
        <v>7</v>
      </c>
      <c r="C8232">
        <v>771</v>
      </c>
    </row>
    <row r="8233" spans="1:3" x14ac:dyDescent="0.3">
      <c r="A8233" t="s">
        <v>25</v>
      </c>
      <c r="B8233" t="s">
        <v>122</v>
      </c>
      <c r="C8233">
        <v>771</v>
      </c>
    </row>
    <row r="8234" spans="1:3" x14ac:dyDescent="0.3">
      <c r="A8234" t="s">
        <v>7</v>
      </c>
      <c r="B8234" t="s">
        <v>120</v>
      </c>
      <c r="C8234">
        <v>8562</v>
      </c>
    </row>
    <row r="8235" spans="1:3" x14ac:dyDescent="0.3">
      <c r="A8235" t="s">
        <v>17</v>
      </c>
      <c r="B8235">
        <v>127</v>
      </c>
      <c r="C8235">
        <v>8562</v>
      </c>
    </row>
    <row r="8236" spans="1:3" x14ac:dyDescent="0.3">
      <c r="A8236" t="s">
        <v>18</v>
      </c>
      <c r="B8236">
        <v>4</v>
      </c>
      <c r="C8236">
        <v>8562</v>
      </c>
    </row>
    <row r="8237" spans="1:3" x14ac:dyDescent="0.3">
      <c r="A8237" t="s">
        <v>19</v>
      </c>
      <c r="B8237">
        <v>73</v>
      </c>
      <c r="C8237">
        <v>8562</v>
      </c>
    </row>
    <row r="8238" spans="1:3" x14ac:dyDescent="0.3">
      <c r="A8238" t="s">
        <v>20</v>
      </c>
      <c r="B8238">
        <v>15</v>
      </c>
      <c r="C8238">
        <v>8562</v>
      </c>
    </row>
    <row r="8239" spans="1:3" x14ac:dyDescent="0.3">
      <c r="A8239" t="s">
        <v>21</v>
      </c>
      <c r="B8239">
        <v>6</v>
      </c>
      <c r="C8239">
        <v>8562</v>
      </c>
    </row>
    <row r="8240" spans="1:3" x14ac:dyDescent="0.3">
      <c r="A8240" t="s">
        <v>22</v>
      </c>
      <c r="B8240">
        <v>11</v>
      </c>
      <c r="C8240">
        <v>8562</v>
      </c>
    </row>
    <row r="8241" spans="1:3" x14ac:dyDescent="0.3">
      <c r="A8241" t="s">
        <v>25</v>
      </c>
      <c r="B8241" t="s">
        <v>122</v>
      </c>
      <c r="C8241">
        <v>8562</v>
      </c>
    </row>
    <row r="8242" spans="1:3" x14ac:dyDescent="0.3">
      <c r="A8242" t="s">
        <v>7</v>
      </c>
      <c r="B8242" t="s">
        <v>50</v>
      </c>
      <c r="C8242">
        <v>8650</v>
      </c>
    </row>
    <row r="8243" spans="1:3" x14ac:dyDescent="0.3">
      <c r="A8243" t="s">
        <v>17</v>
      </c>
      <c r="B8243">
        <v>5</v>
      </c>
      <c r="C8243">
        <v>8650</v>
      </c>
    </row>
    <row r="8244" spans="1:3" x14ac:dyDescent="0.3">
      <c r="A8244" t="s">
        <v>18</v>
      </c>
      <c r="B8244">
        <v>6</v>
      </c>
      <c r="C8244">
        <v>8650</v>
      </c>
    </row>
    <row r="8245" spans="1:3" x14ac:dyDescent="0.3">
      <c r="A8245" t="s">
        <v>19</v>
      </c>
      <c r="B8245">
        <v>10</v>
      </c>
      <c r="C8245">
        <v>8650</v>
      </c>
    </row>
    <row r="8246" spans="1:3" x14ac:dyDescent="0.3">
      <c r="A8246" t="s">
        <v>20</v>
      </c>
      <c r="B8246">
        <v>6</v>
      </c>
      <c r="C8246">
        <v>8650</v>
      </c>
    </row>
    <row r="8247" spans="1:3" x14ac:dyDescent="0.3">
      <c r="A8247" t="s">
        <v>21</v>
      </c>
      <c r="B8247">
        <v>5</v>
      </c>
      <c r="C8247">
        <v>8650</v>
      </c>
    </row>
    <row r="8248" spans="1:3" x14ac:dyDescent="0.3">
      <c r="A8248" t="s">
        <v>22</v>
      </c>
      <c r="B8248">
        <v>10</v>
      </c>
      <c r="C8248">
        <v>8650</v>
      </c>
    </row>
    <row r="8249" spans="1:3" x14ac:dyDescent="0.3">
      <c r="A8249" t="s">
        <v>25</v>
      </c>
      <c r="B8249" t="s">
        <v>122</v>
      </c>
      <c r="C8249">
        <v>8650</v>
      </c>
    </row>
    <row r="8250" spans="1:3" x14ac:dyDescent="0.3">
      <c r="A8250" t="s">
        <v>7</v>
      </c>
      <c r="B8250" t="s">
        <v>50</v>
      </c>
      <c r="C8250">
        <v>8945</v>
      </c>
    </row>
    <row r="8251" spans="1:3" x14ac:dyDescent="0.3">
      <c r="A8251" t="s">
        <v>17</v>
      </c>
      <c r="B8251">
        <v>171</v>
      </c>
      <c r="C8251">
        <v>8945</v>
      </c>
    </row>
    <row r="8252" spans="1:3" x14ac:dyDescent="0.3">
      <c r="A8252" t="s">
        <v>18</v>
      </c>
      <c r="B8252">
        <v>0</v>
      </c>
      <c r="C8252">
        <v>8945</v>
      </c>
    </row>
    <row r="8253" spans="1:3" x14ac:dyDescent="0.3">
      <c r="A8253" t="s">
        <v>19</v>
      </c>
      <c r="B8253">
        <v>11</v>
      </c>
      <c r="C8253">
        <v>8945</v>
      </c>
    </row>
    <row r="8254" spans="1:3" x14ac:dyDescent="0.3">
      <c r="A8254" t="s">
        <v>20</v>
      </c>
      <c r="B8254">
        <v>0</v>
      </c>
      <c r="C8254">
        <v>8945</v>
      </c>
    </row>
    <row r="8255" spans="1:3" x14ac:dyDescent="0.3">
      <c r="A8255" t="s">
        <v>21</v>
      </c>
      <c r="B8255">
        <v>1</v>
      </c>
      <c r="C8255">
        <v>8945</v>
      </c>
    </row>
    <row r="8256" spans="1:3" x14ac:dyDescent="0.3">
      <c r="A8256" t="s">
        <v>22</v>
      </c>
      <c r="B8256">
        <v>20</v>
      </c>
      <c r="C8256">
        <v>8945</v>
      </c>
    </row>
    <row r="8257" spans="1:3" x14ac:dyDescent="0.3">
      <c r="A8257" t="s">
        <v>25</v>
      </c>
      <c r="B8257" t="s">
        <v>121</v>
      </c>
      <c r="C8257">
        <v>8945</v>
      </c>
    </row>
    <row r="8258" spans="1:3" x14ac:dyDescent="0.3">
      <c r="A8258" t="s">
        <v>7</v>
      </c>
      <c r="B8258" t="s">
        <v>120</v>
      </c>
      <c r="C8258">
        <v>5229</v>
      </c>
    </row>
    <row r="8259" spans="1:3" x14ac:dyDescent="0.3">
      <c r="A8259" t="s">
        <v>17</v>
      </c>
      <c r="B8259">
        <v>30</v>
      </c>
      <c r="C8259">
        <v>5229</v>
      </c>
    </row>
    <row r="8260" spans="1:3" x14ac:dyDescent="0.3">
      <c r="A8260" t="s">
        <v>18</v>
      </c>
      <c r="B8260">
        <v>1</v>
      </c>
      <c r="C8260">
        <v>5229</v>
      </c>
    </row>
    <row r="8261" spans="1:3" x14ac:dyDescent="0.3">
      <c r="A8261" t="s">
        <v>19</v>
      </c>
      <c r="B8261">
        <v>8</v>
      </c>
      <c r="C8261">
        <v>5229</v>
      </c>
    </row>
    <row r="8262" spans="1:3" x14ac:dyDescent="0.3">
      <c r="A8262" t="s">
        <v>20</v>
      </c>
      <c r="B8262">
        <v>0</v>
      </c>
      <c r="C8262">
        <v>5229</v>
      </c>
    </row>
    <row r="8263" spans="1:3" x14ac:dyDescent="0.3">
      <c r="A8263" t="s">
        <v>21</v>
      </c>
      <c r="B8263">
        <v>0</v>
      </c>
      <c r="C8263">
        <v>5229</v>
      </c>
    </row>
    <row r="8264" spans="1:3" x14ac:dyDescent="0.3">
      <c r="A8264" t="s">
        <v>22</v>
      </c>
      <c r="B8264">
        <v>3</v>
      </c>
      <c r="C8264">
        <v>5229</v>
      </c>
    </row>
    <row r="8265" spans="1:3" x14ac:dyDescent="0.3">
      <c r="A8265" t="s">
        <v>25</v>
      </c>
      <c r="B8265" t="s">
        <v>122</v>
      </c>
      <c r="C8265">
        <v>5229</v>
      </c>
    </row>
    <row r="8266" spans="1:3" x14ac:dyDescent="0.3">
      <c r="A8266" t="s">
        <v>7</v>
      </c>
      <c r="B8266" t="s">
        <v>50</v>
      </c>
      <c r="C8266">
        <v>5441</v>
      </c>
    </row>
    <row r="8267" spans="1:3" x14ac:dyDescent="0.3">
      <c r="A8267" t="s">
        <v>17</v>
      </c>
      <c r="B8267">
        <v>267</v>
      </c>
      <c r="C8267">
        <v>5441</v>
      </c>
    </row>
    <row r="8268" spans="1:3" x14ac:dyDescent="0.3">
      <c r="A8268" t="s">
        <v>18</v>
      </c>
      <c r="B8268">
        <v>6</v>
      </c>
      <c r="C8268">
        <v>5441</v>
      </c>
    </row>
    <row r="8269" spans="1:3" x14ac:dyDescent="0.3">
      <c r="A8269" t="s">
        <v>19</v>
      </c>
      <c r="B8269">
        <v>54</v>
      </c>
      <c r="C8269">
        <v>5441</v>
      </c>
    </row>
    <row r="8270" spans="1:3" x14ac:dyDescent="0.3">
      <c r="A8270" t="s">
        <v>20</v>
      </c>
      <c r="B8270">
        <v>8</v>
      </c>
      <c r="C8270">
        <v>5441</v>
      </c>
    </row>
    <row r="8271" spans="1:3" x14ac:dyDescent="0.3">
      <c r="A8271" t="s">
        <v>21</v>
      </c>
      <c r="B8271">
        <v>3</v>
      </c>
      <c r="C8271">
        <v>5441</v>
      </c>
    </row>
    <row r="8272" spans="1:3" x14ac:dyDescent="0.3">
      <c r="A8272" t="s">
        <v>22</v>
      </c>
      <c r="B8272">
        <v>50</v>
      </c>
      <c r="C8272">
        <v>5441</v>
      </c>
    </row>
    <row r="8273" spans="1:3" x14ac:dyDescent="0.3">
      <c r="A8273" t="s">
        <v>25</v>
      </c>
      <c r="B8273" t="s">
        <v>121</v>
      </c>
      <c r="C8273">
        <v>5441</v>
      </c>
    </row>
    <row r="8274" spans="1:3" x14ac:dyDescent="0.3">
      <c r="A8274" t="s">
        <v>7</v>
      </c>
      <c r="B8274" t="s">
        <v>120</v>
      </c>
      <c r="C8274">
        <v>3594</v>
      </c>
    </row>
    <row r="8275" spans="1:3" x14ac:dyDescent="0.3">
      <c r="A8275" t="s">
        <v>17</v>
      </c>
      <c r="B8275">
        <v>539</v>
      </c>
      <c r="C8275">
        <v>3594</v>
      </c>
    </row>
    <row r="8276" spans="1:3" x14ac:dyDescent="0.3">
      <c r="A8276" t="s">
        <v>18</v>
      </c>
      <c r="B8276">
        <v>6</v>
      </c>
      <c r="C8276">
        <v>3594</v>
      </c>
    </row>
    <row r="8277" spans="1:3" x14ac:dyDescent="0.3">
      <c r="A8277" t="s">
        <v>19</v>
      </c>
      <c r="B8277">
        <v>91</v>
      </c>
      <c r="C8277">
        <v>3594</v>
      </c>
    </row>
    <row r="8278" spans="1:3" x14ac:dyDescent="0.3">
      <c r="A8278" t="s">
        <v>20</v>
      </c>
      <c r="B8278">
        <v>8</v>
      </c>
      <c r="C8278">
        <v>3594</v>
      </c>
    </row>
    <row r="8279" spans="1:3" x14ac:dyDescent="0.3">
      <c r="A8279" t="s">
        <v>21</v>
      </c>
      <c r="B8279">
        <v>6</v>
      </c>
      <c r="C8279">
        <v>3594</v>
      </c>
    </row>
    <row r="8280" spans="1:3" x14ac:dyDescent="0.3">
      <c r="A8280" t="s">
        <v>22</v>
      </c>
      <c r="B8280">
        <v>97</v>
      </c>
      <c r="C8280">
        <v>3594</v>
      </c>
    </row>
    <row r="8281" spans="1:3" x14ac:dyDescent="0.3">
      <c r="A8281" t="s">
        <v>25</v>
      </c>
      <c r="B8281" t="s">
        <v>123</v>
      </c>
      <c r="C8281">
        <v>3594</v>
      </c>
    </row>
    <row r="8282" spans="1:3" x14ac:dyDescent="0.3">
      <c r="A8282" t="s">
        <v>7</v>
      </c>
      <c r="B8282" t="s">
        <v>120</v>
      </c>
      <c r="C8282">
        <v>5062</v>
      </c>
    </row>
    <row r="8283" spans="1:3" x14ac:dyDescent="0.3">
      <c r="A8283" t="s">
        <v>17</v>
      </c>
      <c r="B8283">
        <v>35</v>
      </c>
      <c r="C8283">
        <v>5062</v>
      </c>
    </row>
    <row r="8284" spans="1:3" x14ac:dyDescent="0.3">
      <c r="A8284" t="s">
        <v>18</v>
      </c>
      <c r="B8284">
        <v>0</v>
      </c>
      <c r="C8284">
        <v>5062</v>
      </c>
    </row>
    <row r="8285" spans="1:3" x14ac:dyDescent="0.3">
      <c r="A8285" t="s">
        <v>19</v>
      </c>
      <c r="B8285">
        <v>4</v>
      </c>
      <c r="C8285">
        <v>5062</v>
      </c>
    </row>
    <row r="8286" spans="1:3" x14ac:dyDescent="0.3">
      <c r="A8286" t="s">
        <v>20</v>
      </c>
      <c r="B8286">
        <v>0</v>
      </c>
      <c r="C8286">
        <v>5062</v>
      </c>
    </row>
    <row r="8287" spans="1:3" x14ac:dyDescent="0.3">
      <c r="A8287" t="s">
        <v>21</v>
      </c>
      <c r="B8287">
        <v>0</v>
      </c>
      <c r="C8287">
        <v>5062</v>
      </c>
    </row>
    <row r="8288" spans="1:3" x14ac:dyDescent="0.3">
      <c r="A8288" t="s">
        <v>22</v>
      </c>
      <c r="B8288">
        <v>0</v>
      </c>
      <c r="C8288">
        <v>5062</v>
      </c>
    </row>
    <row r="8289" spans="1:3" x14ac:dyDescent="0.3">
      <c r="A8289" t="s">
        <v>25</v>
      </c>
      <c r="B8289" t="s">
        <v>122</v>
      </c>
      <c r="C8289">
        <v>5062</v>
      </c>
    </row>
    <row r="8290" spans="1:3" x14ac:dyDescent="0.3">
      <c r="A8290" t="s">
        <v>7</v>
      </c>
      <c r="B8290" t="s">
        <v>120</v>
      </c>
      <c r="C8290">
        <v>7822</v>
      </c>
    </row>
    <row r="8291" spans="1:3" x14ac:dyDescent="0.3">
      <c r="A8291" t="s">
        <v>17</v>
      </c>
      <c r="B8291">
        <v>198</v>
      </c>
      <c r="C8291">
        <v>7822</v>
      </c>
    </row>
    <row r="8292" spans="1:3" x14ac:dyDescent="0.3">
      <c r="A8292" t="s">
        <v>18</v>
      </c>
      <c r="B8292">
        <v>18</v>
      </c>
      <c r="C8292">
        <v>7822</v>
      </c>
    </row>
    <row r="8293" spans="1:3" x14ac:dyDescent="0.3">
      <c r="A8293" t="s">
        <v>19</v>
      </c>
      <c r="B8293">
        <v>252</v>
      </c>
      <c r="C8293">
        <v>7822</v>
      </c>
    </row>
    <row r="8294" spans="1:3" x14ac:dyDescent="0.3">
      <c r="A8294" t="s">
        <v>20</v>
      </c>
      <c r="B8294">
        <v>32</v>
      </c>
      <c r="C8294">
        <v>7822</v>
      </c>
    </row>
    <row r="8295" spans="1:3" x14ac:dyDescent="0.3">
      <c r="A8295" t="s">
        <v>21</v>
      </c>
      <c r="B8295">
        <v>108</v>
      </c>
      <c r="C8295">
        <v>7822</v>
      </c>
    </row>
    <row r="8296" spans="1:3" x14ac:dyDescent="0.3">
      <c r="A8296" t="s">
        <v>22</v>
      </c>
      <c r="B8296">
        <v>54</v>
      </c>
      <c r="C8296">
        <v>7822</v>
      </c>
    </row>
    <row r="8297" spans="1:3" x14ac:dyDescent="0.3">
      <c r="A8297" t="s">
        <v>25</v>
      </c>
      <c r="B8297" t="s">
        <v>121</v>
      </c>
      <c r="C8297">
        <v>7822</v>
      </c>
    </row>
    <row r="8298" spans="1:3" x14ac:dyDescent="0.3">
      <c r="A8298" t="s">
        <v>7</v>
      </c>
      <c r="B8298" t="s">
        <v>120</v>
      </c>
      <c r="C8298">
        <v>521</v>
      </c>
    </row>
    <row r="8299" spans="1:3" x14ac:dyDescent="0.3">
      <c r="A8299" t="s">
        <v>17</v>
      </c>
      <c r="B8299">
        <v>174</v>
      </c>
      <c r="C8299">
        <v>521</v>
      </c>
    </row>
    <row r="8300" spans="1:3" x14ac:dyDescent="0.3">
      <c r="A8300" t="s">
        <v>18</v>
      </c>
      <c r="B8300">
        <v>77</v>
      </c>
      <c r="C8300">
        <v>521</v>
      </c>
    </row>
    <row r="8301" spans="1:3" x14ac:dyDescent="0.3">
      <c r="A8301" t="s">
        <v>19</v>
      </c>
      <c r="B8301">
        <v>203</v>
      </c>
      <c r="C8301">
        <v>521</v>
      </c>
    </row>
    <row r="8302" spans="1:3" x14ac:dyDescent="0.3">
      <c r="A8302" t="s">
        <v>20</v>
      </c>
      <c r="B8302">
        <v>6</v>
      </c>
      <c r="C8302">
        <v>521</v>
      </c>
    </row>
    <row r="8303" spans="1:3" x14ac:dyDescent="0.3">
      <c r="A8303" t="s">
        <v>21</v>
      </c>
      <c r="B8303">
        <v>24</v>
      </c>
      <c r="C8303">
        <v>521</v>
      </c>
    </row>
    <row r="8304" spans="1:3" x14ac:dyDescent="0.3">
      <c r="A8304" t="s">
        <v>22</v>
      </c>
      <c r="B8304">
        <v>97</v>
      </c>
      <c r="C8304">
        <v>521</v>
      </c>
    </row>
    <row r="8305" spans="1:3" x14ac:dyDescent="0.3">
      <c r="A8305" t="s">
        <v>25</v>
      </c>
      <c r="B8305" t="s">
        <v>123</v>
      </c>
      <c r="C8305">
        <v>521</v>
      </c>
    </row>
    <row r="8306" spans="1:3" x14ac:dyDescent="0.3">
      <c r="A8306" t="s">
        <v>7</v>
      </c>
      <c r="B8306" t="s">
        <v>120</v>
      </c>
      <c r="C8306">
        <v>10128</v>
      </c>
    </row>
    <row r="8307" spans="1:3" x14ac:dyDescent="0.3">
      <c r="A8307" t="s">
        <v>17</v>
      </c>
      <c r="B8307">
        <v>620</v>
      </c>
      <c r="C8307">
        <v>10128</v>
      </c>
    </row>
    <row r="8308" spans="1:3" x14ac:dyDescent="0.3">
      <c r="A8308" t="s">
        <v>18</v>
      </c>
      <c r="B8308">
        <v>16</v>
      </c>
      <c r="C8308">
        <v>10128</v>
      </c>
    </row>
    <row r="8309" spans="1:3" x14ac:dyDescent="0.3">
      <c r="A8309" t="s">
        <v>19</v>
      </c>
      <c r="B8309">
        <v>165</v>
      </c>
      <c r="C8309">
        <v>10128</v>
      </c>
    </row>
    <row r="8310" spans="1:3" x14ac:dyDescent="0.3">
      <c r="A8310" t="s">
        <v>20</v>
      </c>
      <c r="B8310">
        <v>0</v>
      </c>
      <c r="C8310">
        <v>10128</v>
      </c>
    </row>
    <row r="8311" spans="1:3" x14ac:dyDescent="0.3">
      <c r="A8311" t="s">
        <v>21</v>
      </c>
      <c r="B8311">
        <v>24</v>
      </c>
      <c r="C8311">
        <v>10128</v>
      </c>
    </row>
    <row r="8312" spans="1:3" x14ac:dyDescent="0.3">
      <c r="A8312" t="s">
        <v>22</v>
      </c>
      <c r="B8312">
        <v>82</v>
      </c>
      <c r="C8312">
        <v>10128</v>
      </c>
    </row>
    <row r="8313" spans="1:3" x14ac:dyDescent="0.3">
      <c r="A8313" t="s">
        <v>25</v>
      </c>
      <c r="B8313" t="s">
        <v>121</v>
      </c>
      <c r="C8313">
        <v>10128</v>
      </c>
    </row>
    <row r="8314" spans="1:3" x14ac:dyDescent="0.3">
      <c r="A8314" t="s">
        <v>7</v>
      </c>
      <c r="B8314" t="s">
        <v>120</v>
      </c>
      <c r="C8314">
        <v>9284</v>
      </c>
    </row>
    <row r="8315" spans="1:3" x14ac:dyDescent="0.3">
      <c r="A8315" t="s">
        <v>17</v>
      </c>
      <c r="B8315">
        <v>620</v>
      </c>
      <c r="C8315">
        <v>9284</v>
      </c>
    </row>
    <row r="8316" spans="1:3" x14ac:dyDescent="0.3">
      <c r="A8316" t="s">
        <v>18</v>
      </c>
      <c r="B8316">
        <v>16</v>
      </c>
      <c r="C8316">
        <v>9284</v>
      </c>
    </row>
    <row r="8317" spans="1:3" x14ac:dyDescent="0.3">
      <c r="A8317" t="s">
        <v>19</v>
      </c>
      <c r="B8317">
        <v>165</v>
      </c>
      <c r="C8317">
        <v>9284</v>
      </c>
    </row>
    <row r="8318" spans="1:3" x14ac:dyDescent="0.3">
      <c r="A8318" t="s">
        <v>20</v>
      </c>
      <c r="B8318">
        <v>0</v>
      </c>
      <c r="C8318">
        <v>9284</v>
      </c>
    </row>
    <row r="8319" spans="1:3" x14ac:dyDescent="0.3">
      <c r="A8319" t="s">
        <v>21</v>
      </c>
      <c r="B8319">
        <v>24</v>
      </c>
      <c r="C8319">
        <v>9284</v>
      </c>
    </row>
    <row r="8320" spans="1:3" x14ac:dyDescent="0.3">
      <c r="A8320" t="s">
        <v>22</v>
      </c>
      <c r="B8320">
        <v>82</v>
      </c>
      <c r="C8320">
        <v>9284</v>
      </c>
    </row>
    <row r="8321" spans="1:3" x14ac:dyDescent="0.3">
      <c r="A8321" t="s">
        <v>25</v>
      </c>
      <c r="B8321" t="s">
        <v>121</v>
      </c>
      <c r="C8321">
        <v>9284</v>
      </c>
    </row>
    <row r="8322" spans="1:3" x14ac:dyDescent="0.3">
      <c r="A8322" t="s">
        <v>7</v>
      </c>
      <c r="B8322" t="s">
        <v>120</v>
      </c>
      <c r="C8322">
        <v>254</v>
      </c>
    </row>
    <row r="8323" spans="1:3" x14ac:dyDescent="0.3">
      <c r="A8323" t="s">
        <v>17</v>
      </c>
      <c r="B8323">
        <v>399</v>
      </c>
      <c r="C8323">
        <v>254</v>
      </c>
    </row>
    <row r="8324" spans="1:3" x14ac:dyDescent="0.3">
      <c r="A8324" t="s">
        <v>18</v>
      </c>
      <c r="B8324">
        <v>4</v>
      </c>
      <c r="C8324">
        <v>254</v>
      </c>
    </row>
    <row r="8325" spans="1:3" x14ac:dyDescent="0.3">
      <c r="A8325" t="s">
        <v>19</v>
      </c>
      <c r="B8325">
        <v>30</v>
      </c>
      <c r="C8325">
        <v>254</v>
      </c>
    </row>
    <row r="8326" spans="1:3" x14ac:dyDescent="0.3">
      <c r="A8326" t="s">
        <v>20</v>
      </c>
      <c r="B8326">
        <v>6</v>
      </c>
      <c r="C8326">
        <v>254</v>
      </c>
    </row>
    <row r="8327" spans="1:3" x14ac:dyDescent="0.3">
      <c r="A8327" t="s">
        <v>21</v>
      </c>
      <c r="B8327">
        <v>4</v>
      </c>
      <c r="C8327">
        <v>254</v>
      </c>
    </row>
    <row r="8328" spans="1:3" x14ac:dyDescent="0.3">
      <c r="A8328" t="s">
        <v>22</v>
      </c>
      <c r="B8328">
        <v>30</v>
      </c>
      <c r="C8328">
        <v>254</v>
      </c>
    </row>
    <row r="8329" spans="1:3" x14ac:dyDescent="0.3">
      <c r="A8329" t="s">
        <v>25</v>
      </c>
      <c r="B8329" t="s">
        <v>123</v>
      </c>
      <c r="C8329">
        <v>254</v>
      </c>
    </row>
    <row r="8330" spans="1:3" x14ac:dyDescent="0.3">
      <c r="A8330" t="s">
        <v>7</v>
      </c>
      <c r="B8330" t="s">
        <v>120</v>
      </c>
      <c r="C8330">
        <v>10882</v>
      </c>
    </row>
    <row r="8331" spans="1:3" x14ac:dyDescent="0.3">
      <c r="A8331" t="s">
        <v>17</v>
      </c>
      <c r="B8331">
        <v>407</v>
      </c>
      <c r="C8331">
        <v>10882</v>
      </c>
    </row>
    <row r="8332" spans="1:3" x14ac:dyDescent="0.3">
      <c r="A8332" t="s">
        <v>18</v>
      </c>
      <c r="B8332">
        <v>53</v>
      </c>
      <c r="C8332">
        <v>10882</v>
      </c>
    </row>
    <row r="8333" spans="1:3" x14ac:dyDescent="0.3">
      <c r="A8333" t="s">
        <v>19</v>
      </c>
      <c r="B8333">
        <v>221</v>
      </c>
      <c r="C8333">
        <v>10882</v>
      </c>
    </row>
    <row r="8334" spans="1:3" x14ac:dyDescent="0.3">
      <c r="A8334" t="s">
        <v>20</v>
      </c>
      <c r="B8334">
        <v>58</v>
      </c>
      <c r="C8334">
        <v>10882</v>
      </c>
    </row>
    <row r="8335" spans="1:3" x14ac:dyDescent="0.3">
      <c r="A8335" t="s">
        <v>21</v>
      </c>
      <c r="B8335">
        <v>150</v>
      </c>
      <c r="C8335">
        <v>10882</v>
      </c>
    </row>
    <row r="8336" spans="1:3" x14ac:dyDescent="0.3">
      <c r="A8336" t="s">
        <v>22</v>
      </c>
      <c r="B8336">
        <v>26</v>
      </c>
      <c r="C8336">
        <v>10882</v>
      </c>
    </row>
    <row r="8337" spans="1:3" x14ac:dyDescent="0.3">
      <c r="A8337" t="s">
        <v>25</v>
      </c>
      <c r="B8337" t="s">
        <v>121</v>
      </c>
      <c r="C8337">
        <v>10882</v>
      </c>
    </row>
    <row r="8338" spans="1:3" x14ac:dyDescent="0.3">
      <c r="A8338" t="s">
        <v>7</v>
      </c>
      <c r="B8338" t="s">
        <v>120</v>
      </c>
      <c r="C8338">
        <v>5272</v>
      </c>
    </row>
    <row r="8339" spans="1:3" x14ac:dyDescent="0.3">
      <c r="A8339" t="s">
        <v>17</v>
      </c>
      <c r="B8339">
        <v>378</v>
      </c>
      <c r="C8339">
        <v>5272</v>
      </c>
    </row>
    <row r="8340" spans="1:3" x14ac:dyDescent="0.3">
      <c r="A8340" t="s">
        <v>18</v>
      </c>
      <c r="B8340">
        <v>0</v>
      </c>
      <c r="C8340">
        <v>5272</v>
      </c>
    </row>
    <row r="8341" spans="1:3" x14ac:dyDescent="0.3">
      <c r="A8341" t="s">
        <v>19</v>
      </c>
      <c r="B8341">
        <v>88</v>
      </c>
      <c r="C8341">
        <v>5272</v>
      </c>
    </row>
    <row r="8342" spans="1:3" x14ac:dyDescent="0.3">
      <c r="A8342" t="s">
        <v>20</v>
      </c>
      <c r="B8342">
        <v>19</v>
      </c>
      <c r="C8342">
        <v>5272</v>
      </c>
    </row>
    <row r="8343" spans="1:3" x14ac:dyDescent="0.3">
      <c r="A8343" t="s">
        <v>21</v>
      </c>
      <c r="B8343">
        <v>4</v>
      </c>
      <c r="C8343">
        <v>5272</v>
      </c>
    </row>
    <row r="8344" spans="1:3" x14ac:dyDescent="0.3">
      <c r="A8344" t="s">
        <v>22</v>
      </c>
      <c r="B8344">
        <v>73</v>
      </c>
      <c r="C8344">
        <v>5272</v>
      </c>
    </row>
    <row r="8345" spans="1:3" x14ac:dyDescent="0.3">
      <c r="A8345" t="s">
        <v>25</v>
      </c>
      <c r="B8345" t="s">
        <v>123</v>
      </c>
      <c r="C8345">
        <v>5272</v>
      </c>
    </row>
    <row r="8346" spans="1:3" x14ac:dyDescent="0.3">
      <c r="A8346" t="s">
        <v>7</v>
      </c>
      <c r="B8346" t="s">
        <v>120</v>
      </c>
      <c r="C8346">
        <v>9697</v>
      </c>
    </row>
    <row r="8347" spans="1:3" x14ac:dyDescent="0.3">
      <c r="A8347" t="s">
        <v>17</v>
      </c>
      <c r="B8347">
        <v>335</v>
      </c>
      <c r="C8347">
        <v>9697</v>
      </c>
    </row>
    <row r="8348" spans="1:3" x14ac:dyDescent="0.3">
      <c r="A8348" t="s">
        <v>18</v>
      </c>
      <c r="B8348">
        <v>42</v>
      </c>
      <c r="C8348">
        <v>9697</v>
      </c>
    </row>
    <row r="8349" spans="1:3" x14ac:dyDescent="0.3">
      <c r="A8349" t="s">
        <v>19</v>
      </c>
      <c r="B8349">
        <v>127</v>
      </c>
      <c r="C8349">
        <v>9697</v>
      </c>
    </row>
    <row r="8350" spans="1:3" x14ac:dyDescent="0.3">
      <c r="A8350" t="s">
        <v>20</v>
      </c>
      <c r="B8350">
        <v>28</v>
      </c>
      <c r="C8350">
        <v>9697</v>
      </c>
    </row>
    <row r="8351" spans="1:3" x14ac:dyDescent="0.3">
      <c r="A8351" t="s">
        <v>21</v>
      </c>
      <c r="B8351">
        <v>5</v>
      </c>
      <c r="C8351">
        <v>9697</v>
      </c>
    </row>
    <row r="8352" spans="1:3" x14ac:dyDescent="0.3">
      <c r="A8352" t="s">
        <v>22</v>
      </c>
      <c r="B8352">
        <v>5</v>
      </c>
      <c r="C8352">
        <v>9697</v>
      </c>
    </row>
    <row r="8353" spans="1:3" x14ac:dyDescent="0.3">
      <c r="A8353" t="s">
        <v>25</v>
      </c>
      <c r="B8353" t="s">
        <v>123</v>
      </c>
      <c r="C8353">
        <v>9697</v>
      </c>
    </row>
    <row r="8354" spans="1:3" x14ac:dyDescent="0.3">
      <c r="A8354" t="s">
        <v>7</v>
      </c>
      <c r="B8354" t="s">
        <v>120</v>
      </c>
      <c r="C8354">
        <v>8216</v>
      </c>
    </row>
    <row r="8355" spans="1:3" x14ac:dyDescent="0.3">
      <c r="A8355" t="s">
        <v>17</v>
      </c>
      <c r="B8355">
        <v>158</v>
      </c>
      <c r="C8355">
        <v>8216</v>
      </c>
    </row>
    <row r="8356" spans="1:3" x14ac:dyDescent="0.3">
      <c r="A8356" t="s">
        <v>18</v>
      </c>
      <c r="B8356">
        <v>0</v>
      </c>
      <c r="C8356">
        <v>8216</v>
      </c>
    </row>
    <row r="8357" spans="1:3" x14ac:dyDescent="0.3">
      <c r="A8357" t="s">
        <v>19</v>
      </c>
      <c r="B8357">
        <v>76</v>
      </c>
      <c r="C8357">
        <v>8216</v>
      </c>
    </row>
    <row r="8358" spans="1:3" x14ac:dyDescent="0.3">
      <c r="A8358" t="s">
        <v>20</v>
      </c>
      <c r="B8358">
        <v>13</v>
      </c>
      <c r="C8358">
        <v>8216</v>
      </c>
    </row>
    <row r="8359" spans="1:3" x14ac:dyDescent="0.3">
      <c r="A8359" t="s">
        <v>21</v>
      </c>
      <c r="B8359">
        <v>7</v>
      </c>
      <c r="C8359">
        <v>8216</v>
      </c>
    </row>
    <row r="8360" spans="1:3" x14ac:dyDescent="0.3">
      <c r="A8360" t="s">
        <v>22</v>
      </c>
      <c r="B8360">
        <v>71</v>
      </c>
      <c r="C8360">
        <v>8216</v>
      </c>
    </row>
    <row r="8361" spans="1:3" x14ac:dyDescent="0.3">
      <c r="A8361" t="s">
        <v>25</v>
      </c>
      <c r="B8361" t="s">
        <v>121</v>
      </c>
      <c r="C8361">
        <v>8216</v>
      </c>
    </row>
    <row r="8362" spans="1:3" x14ac:dyDescent="0.3">
      <c r="A8362" t="s">
        <v>7</v>
      </c>
      <c r="B8362" t="s">
        <v>50</v>
      </c>
      <c r="C8362">
        <v>2134</v>
      </c>
    </row>
    <row r="8363" spans="1:3" x14ac:dyDescent="0.3">
      <c r="A8363" t="s">
        <v>17</v>
      </c>
      <c r="B8363">
        <v>263</v>
      </c>
      <c r="C8363">
        <v>2134</v>
      </c>
    </row>
    <row r="8364" spans="1:3" x14ac:dyDescent="0.3">
      <c r="A8364" t="s">
        <v>18</v>
      </c>
      <c r="B8364">
        <v>5</v>
      </c>
      <c r="C8364">
        <v>2134</v>
      </c>
    </row>
    <row r="8365" spans="1:3" x14ac:dyDescent="0.3">
      <c r="A8365" t="s">
        <v>19</v>
      </c>
      <c r="B8365">
        <v>233</v>
      </c>
      <c r="C8365">
        <v>2134</v>
      </c>
    </row>
    <row r="8366" spans="1:3" x14ac:dyDescent="0.3">
      <c r="A8366" t="s">
        <v>20</v>
      </c>
      <c r="B8366">
        <v>69</v>
      </c>
      <c r="C8366">
        <v>2134</v>
      </c>
    </row>
    <row r="8367" spans="1:3" x14ac:dyDescent="0.3">
      <c r="A8367" t="s">
        <v>21</v>
      </c>
      <c r="B8367">
        <v>41</v>
      </c>
      <c r="C8367">
        <v>2134</v>
      </c>
    </row>
    <row r="8368" spans="1:3" x14ac:dyDescent="0.3">
      <c r="A8368" t="s">
        <v>22</v>
      </c>
      <c r="B8368">
        <v>83</v>
      </c>
      <c r="C8368">
        <v>2134</v>
      </c>
    </row>
    <row r="8369" spans="1:3" x14ac:dyDescent="0.3">
      <c r="A8369" t="s">
        <v>25</v>
      </c>
      <c r="B8369" t="s">
        <v>121</v>
      </c>
      <c r="C8369">
        <v>2134</v>
      </c>
    </row>
    <row r="8370" spans="1:3" x14ac:dyDescent="0.3">
      <c r="A8370" t="s">
        <v>7</v>
      </c>
      <c r="B8370" t="s">
        <v>50</v>
      </c>
      <c r="C8370">
        <v>4945</v>
      </c>
    </row>
    <row r="8371" spans="1:3" x14ac:dyDescent="0.3">
      <c r="A8371" t="s">
        <v>17</v>
      </c>
      <c r="B8371">
        <v>815</v>
      </c>
      <c r="C8371">
        <v>4945</v>
      </c>
    </row>
    <row r="8372" spans="1:3" x14ac:dyDescent="0.3">
      <c r="A8372" t="s">
        <v>18</v>
      </c>
      <c r="B8372">
        <v>10</v>
      </c>
      <c r="C8372">
        <v>4945</v>
      </c>
    </row>
    <row r="8373" spans="1:3" x14ac:dyDescent="0.3">
      <c r="A8373" t="s">
        <v>19</v>
      </c>
      <c r="B8373">
        <v>239</v>
      </c>
      <c r="C8373">
        <v>4945</v>
      </c>
    </row>
    <row r="8374" spans="1:3" x14ac:dyDescent="0.3">
      <c r="A8374" t="s">
        <v>20</v>
      </c>
      <c r="B8374">
        <v>28</v>
      </c>
      <c r="C8374">
        <v>4945</v>
      </c>
    </row>
    <row r="8375" spans="1:3" x14ac:dyDescent="0.3">
      <c r="A8375" t="s">
        <v>21</v>
      </c>
      <c r="B8375">
        <v>10</v>
      </c>
      <c r="C8375">
        <v>4945</v>
      </c>
    </row>
    <row r="8376" spans="1:3" x14ac:dyDescent="0.3">
      <c r="A8376" t="s">
        <v>22</v>
      </c>
      <c r="B8376">
        <v>108</v>
      </c>
      <c r="C8376">
        <v>4945</v>
      </c>
    </row>
    <row r="8377" spans="1:3" x14ac:dyDescent="0.3">
      <c r="A8377" t="s">
        <v>25</v>
      </c>
      <c r="B8377" t="s">
        <v>123</v>
      </c>
      <c r="C8377">
        <v>4945</v>
      </c>
    </row>
    <row r="8378" spans="1:3" x14ac:dyDescent="0.3">
      <c r="A8378" t="s">
        <v>7</v>
      </c>
      <c r="B8378" t="s">
        <v>120</v>
      </c>
      <c r="C8378">
        <v>610</v>
      </c>
    </row>
    <row r="8379" spans="1:3" x14ac:dyDescent="0.3">
      <c r="A8379" t="s">
        <v>17</v>
      </c>
      <c r="B8379">
        <v>349</v>
      </c>
      <c r="C8379">
        <v>610</v>
      </c>
    </row>
    <row r="8380" spans="1:3" x14ac:dyDescent="0.3">
      <c r="A8380" t="s">
        <v>18</v>
      </c>
      <c r="B8380">
        <v>4</v>
      </c>
      <c r="C8380">
        <v>610</v>
      </c>
    </row>
    <row r="8381" spans="1:3" x14ac:dyDescent="0.3">
      <c r="A8381" t="s">
        <v>19</v>
      </c>
      <c r="B8381">
        <v>78</v>
      </c>
      <c r="C8381">
        <v>610</v>
      </c>
    </row>
    <row r="8382" spans="1:3" x14ac:dyDescent="0.3">
      <c r="A8382" t="s">
        <v>20</v>
      </c>
      <c r="B8382">
        <v>6</v>
      </c>
      <c r="C8382">
        <v>610</v>
      </c>
    </row>
    <row r="8383" spans="1:3" x14ac:dyDescent="0.3">
      <c r="A8383" t="s">
        <v>21</v>
      </c>
      <c r="B8383">
        <v>0</v>
      </c>
      <c r="C8383">
        <v>610</v>
      </c>
    </row>
    <row r="8384" spans="1:3" x14ac:dyDescent="0.3">
      <c r="A8384" t="s">
        <v>22</v>
      </c>
      <c r="B8384">
        <v>43</v>
      </c>
      <c r="C8384">
        <v>610</v>
      </c>
    </row>
    <row r="8385" spans="1:3" x14ac:dyDescent="0.3">
      <c r="A8385" t="s">
        <v>25</v>
      </c>
      <c r="B8385" t="s">
        <v>123</v>
      </c>
      <c r="C8385">
        <v>610</v>
      </c>
    </row>
    <row r="8386" spans="1:3" x14ac:dyDescent="0.3">
      <c r="A8386" t="s">
        <v>7</v>
      </c>
      <c r="B8386" t="s">
        <v>120</v>
      </c>
      <c r="C8386">
        <v>1880</v>
      </c>
    </row>
    <row r="8387" spans="1:3" x14ac:dyDescent="0.3">
      <c r="A8387" t="s">
        <v>17</v>
      </c>
      <c r="B8387">
        <v>81</v>
      </c>
      <c r="C8387">
        <v>1880</v>
      </c>
    </row>
    <row r="8388" spans="1:3" x14ac:dyDescent="0.3">
      <c r="A8388" t="s">
        <v>18</v>
      </c>
      <c r="B8388">
        <v>0</v>
      </c>
      <c r="C8388">
        <v>1880</v>
      </c>
    </row>
    <row r="8389" spans="1:3" x14ac:dyDescent="0.3">
      <c r="A8389" t="s">
        <v>19</v>
      </c>
      <c r="B8389">
        <v>6</v>
      </c>
      <c r="C8389">
        <v>1880</v>
      </c>
    </row>
    <row r="8390" spans="1:3" x14ac:dyDescent="0.3">
      <c r="A8390" t="s">
        <v>20</v>
      </c>
      <c r="B8390">
        <v>0</v>
      </c>
      <c r="C8390">
        <v>1880</v>
      </c>
    </row>
    <row r="8391" spans="1:3" x14ac:dyDescent="0.3">
      <c r="A8391" t="s">
        <v>21</v>
      </c>
      <c r="B8391">
        <v>0</v>
      </c>
      <c r="C8391">
        <v>1880</v>
      </c>
    </row>
    <row r="8392" spans="1:3" x14ac:dyDescent="0.3">
      <c r="A8392" t="s">
        <v>22</v>
      </c>
      <c r="B8392">
        <v>6</v>
      </c>
      <c r="C8392">
        <v>1880</v>
      </c>
    </row>
    <row r="8393" spans="1:3" x14ac:dyDescent="0.3">
      <c r="A8393" t="s">
        <v>25</v>
      </c>
      <c r="B8393" t="s">
        <v>122</v>
      </c>
      <c r="C8393">
        <v>1880</v>
      </c>
    </row>
    <row r="8394" spans="1:3" x14ac:dyDescent="0.3">
      <c r="A8394" t="s">
        <v>7</v>
      </c>
      <c r="B8394" t="s">
        <v>120</v>
      </c>
      <c r="C8394">
        <v>5207</v>
      </c>
    </row>
    <row r="8395" spans="1:3" x14ac:dyDescent="0.3">
      <c r="A8395" t="s">
        <v>17</v>
      </c>
      <c r="B8395">
        <v>489</v>
      </c>
      <c r="C8395">
        <v>5207</v>
      </c>
    </row>
    <row r="8396" spans="1:3" x14ac:dyDescent="0.3">
      <c r="A8396" t="s">
        <v>18</v>
      </c>
      <c r="B8396">
        <v>6</v>
      </c>
      <c r="C8396">
        <v>5207</v>
      </c>
    </row>
    <row r="8397" spans="1:3" x14ac:dyDescent="0.3">
      <c r="A8397" t="s">
        <v>19</v>
      </c>
      <c r="B8397">
        <v>152</v>
      </c>
      <c r="C8397">
        <v>5207</v>
      </c>
    </row>
    <row r="8398" spans="1:3" x14ac:dyDescent="0.3">
      <c r="A8398" t="s">
        <v>20</v>
      </c>
      <c r="B8398">
        <v>8</v>
      </c>
      <c r="C8398">
        <v>5207</v>
      </c>
    </row>
    <row r="8399" spans="1:3" x14ac:dyDescent="0.3">
      <c r="A8399" t="s">
        <v>21</v>
      </c>
      <c r="B8399">
        <v>6</v>
      </c>
      <c r="C8399">
        <v>5207</v>
      </c>
    </row>
    <row r="8400" spans="1:3" x14ac:dyDescent="0.3">
      <c r="A8400" t="s">
        <v>22</v>
      </c>
      <c r="B8400">
        <v>132</v>
      </c>
      <c r="C8400">
        <v>5207</v>
      </c>
    </row>
    <row r="8401" spans="1:3" x14ac:dyDescent="0.3">
      <c r="A8401" t="s">
        <v>25</v>
      </c>
      <c r="B8401" t="s">
        <v>123</v>
      </c>
      <c r="C8401">
        <v>5207</v>
      </c>
    </row>
    <row r="8402" spans="1:3" x14ac:dyDescent="0.3">
      <c r="A8402" t="s">
        <v>7</v>
      </c>
      <c r="B8402" t="s">
        <v>120</v>
      </c>
      <c r="C8402">
        <v>2072</v>
      </c>
    </row>
    <row r="8403" spans="1:3" x14ac:dyDescent="0.3">
      <c r="A8403" t="s">
        <v>17</v>
      </c>
      <c r="B8403">
        <v>896</v>
      </c>
      <c r="C8403">
        <v>2072</v>
      </c>
    </row>
    <row r="8404" spans="1:3" x14ac:dyDescent="0.3">
      <c r="A8404" t="s">
        <v>18</v>
      </c>
      <c r="B8404">
        <v>10</v>
      </c>
      <c r="C8404">
        <v>2072</v>
      </c>
    </row>
    <row r="8405" spans="1:3" x14ac:dyDescent="0.3">
      <c r="A8405" t="s">
        <v>19</v>
      </c>
      <c r="B8405">
        <v>101</v>
      </c>
      <c r="C8405">
        <v>2072</v>
      </c>
    </row>
    <row r="8406" spans="1:3" x14ac:dyDescent="0.3">
      <c r="A8406" t="s">
        <v>20</v>
      </c>
      <c r="B8406">
        <v>13</v>
      </c>
      <c r="C8406">
        <v>2072</v>
      </c>
    </row>
    <row r="8407" spans="1:3" x14ac:dyDescent="0.3">
      <c r="A8407" t="s">
        <v>21</v>
      </c>
      <c r="B8407">
        <v>10</v>
      </c>
      <c r="C8407">
        <v>2072</v>
      </c>
    </row>
    <row r="8408" spans="1:3" x14ac:dyDescent="0.3">
      <c r="A8408" t="s">
        <v>22</v>
      </c>
      <c r="B8408">
        <v>34</v>
      </c>
      <c r="C8408">
        <v>2072</v>
      </c>
    </row>
    <row r="8409" spans="1:3" x14ac:dyDescent="0.3">
      <c r="A8409" t="s">
        <v>25</v>
      </c>
      <c r="B8409" t="s">
        <v>121</v>
      </c>
      <c r="C8409">
        <v>2072</v>
      </c>
    </row>
    <row r="8410" spans="1:3" x14ac:dyDescent="0.3">
      <c r="A8410" t="s">
        <v>7</v>
      </c>
      <c r="B8410" t="s">
        <v>50</v>
      </c>
      <c r="C8410">
        <v>4865</v>
      </c>
    </row>
    <row r="8411" spans="1:3" x14ac:dyDescent="0.3">
      <c r="A8411" t="s">
        <v>17</v>
      </c>
      <c r="B8411">
        <v>229</v>
      </c>
      <c r="C8411">
        <v>4865</v>
      </c>
    </row>
    <row r="8412" spans="1:3" x14ac:dyDescent="0.3">
      <c r="A8412" t="s">
        <v>18</v>
      </c>
      <c r="B8412">
        <v>7</v>
      </c>
      <c r="C8412">
        <v>4865</v>
      </c>
    </row>
    <row r="8413" spans="1:3" x14ac:dyDescent="0.3">
      <c r="A8413" t="s">
        <v>19</v>
      </c>
      <c r="B8413">
        <v>140</v>
      </c>
      <c r="C8413">
        <v>4865</v>
      </c>
    </row>
    <row r="8414" spans="1:3" x14ac:dyDescent="0.3">
      <c r="A8414" t="s">
        <v>20</v>
      </c>
      <c r="B8414">
        <v>10</v>
      </c>
      <c r="C8414">
        <v>4865</v>
      </c>
    </row>
    <row r="8415" spans="1:3" x14ac:dyDescent="0.3">
      <c r="A8415" t="s">
        <v>21</v>
      </c>
      <c r="B8415">
        <v>3</v>
      </c>
      <c r="C8415">
        <v>4865</v>
      </c>
    </row>
    <row r="8416" spans="1:3" x14ac:dyDescent="0.3">
      <c r="A8416" t="s">
        <v>22</v>
      </c>
      <c r="B8416">
        <v>11</v>
      </c>
      <c r="C8416">
        <v>4865</v>
      </c>
    </row>
    <row r="8417" spans="1:3" x14ac:dyDescent="0.3">
      <c r="A8417" t="s">
        <v>25</v>
      </c>
      <c r="B8417" t="s">
        <v>121</v>
      </c>
      <c r="C8417">
        <v>4865</v>
      </c>
    </row>
    <row r="8418" spans="1:3" x14ac:dyDescent="0.3">
      <c r="A8418" t="s">
        <v>7</v>
      </c>
      <c r="B8418" t="s">
        <v>120</v>
      </c>
      <c r="C8418">
        <v>2404</v>
      </c>
    </row>
    <row r="8419" spans="1:3" x14ac:dyDescent="0.3">
      <c r="A8419" t="s">
        <v>17</v>
      </c>
      <c r="B8419">
        <v>173</v>
      </c>
      <c r="C8419">
        <v>2404</v>
      </c>
    </row>
    <row r="8420" spans="1:3" x14ac:dyDescent="0.3">
      <c r="A8420" t="s">
        <v>18</v>
      </c>
      <c r="B8420">
        <v>4</v>
      </c>
      <c r="C8420">
        <v>2404</v>
      </c>
    </row>
    <row r="8421" spans="1:3" x14ac:dyDescent="0.3">
      <c r="A8421" t="s">
        <v>19</v>
      </c>
      <c r="B8421">
        <v>30</v>
      </c>
      <c r="C8421">
        <v>2404</v>
      </c>
    </row>
    <row r="8422" spans="1:3" x14ac:dyDescent="0.3">
      <c r="A8422" t="s">
        <v>20</v>
      </c>
      <c r="B8422">
        <v>3</v>
      </c>
      <c r="C8422">
        <v>2404</v>
      </c>
    </row>
    <row r="8423" spans="1:3" x14ac:dyDescent="0.3">
      <c r="A8423" t="s">
        <v>21</v>
      </c>
      <c r="B8423">
        <v>6</v>
      </c>
      <c r="C8423">
        <v>2404</v>
      </c>
    </row>
    <row r="8424" spans="1:3" x14ac:dyDescent="0.3">
      <c r="A8424" t="s">
        <v>22</v>
      </c>
      <c r="B8424">
        <v>41</v>
      </c>
      <c r="C8424">
        <v>2404</v>
      </c>
    </row>
    <row r="8425" spans="1:3" x14ac:dyDescent="0.3">
      <c r="A8425" t="s">
        <v>25</v>
      </c>
      <c r="B8425" t="s">
        <v>121</v>
      </c>
      <c r="C8425">
        <v>2404</v>
      </c>
    </row>
    <row r="8426" spans="1:3" x14ac:dyDescent="0.3">
      <c r="A8426" t="s">
        <v>7</v>
      </c>
      <c r="B8426" t="s">
        <v>120</v>
      </c>
      <c r="C8426">
        <v>8104</v>
      </c>
    </row>
    <row r="8427" spans="1:3" x14ac:dyDescent="0.3">
      <c r="A8427" t="s">
        <v>17</v>
      </c>
      <c r="B8427">
        <v>241</v>
      </c>
      <c r="C8427">
        <v>8104</v>
      </c>
    </row>
    <row r="8428" spans="1:3" x14ac:dyDescent="0.3">
      <c r="A8428" t="s">
        <v>18</v>
      </c>
      <c r="B8428">
        <v>0</v>
      </c>
      <c r="C8428">
        <v>8104</v>
      </c>
    </row>
    <row r="8429" spans="1:3" x14ac:dyDescent="0.3">
      <c r="A8429" t="s">
        <v>19</v>
      </c>
      <c r="B8429">
        <v>12</v>
      </c>
      <c r="C8429">
        <v>8104</v>
      </c>
    </row>
    <row r="8430" spans="1:3" x14ac:dyDescent="0.3">
      <c r="A8430" t="s">
        <v>20</v>
      </c>
      <c r="B8430">
        <v>0</v>
      </c>
      <c r="C8430">
        <v>8104</v>
      </c>
    </row>
    <row r="8431" spans="1:3" x14ac:dyDescent="0.3">
      <c r="A8431" t="s">
        <v>21</v>
      </c>
      <c r="B8431">
        <v>0</v>
      </c>
      <c r="C8431">
        <v>8104</v>
      </c>
    </row>
    <row r="8432" spans="1:3" x14ac:dyDescent="0.3">
      <c r="A8432" t="s">
        <v>22</v>
      </c>
      <c r="B8432">
        <v>25</v>
      </c>
      <c r="C8432">
        <v>8104</v>
      </c>
    </row>
    <row r="8433" spans="1:3" x14ac:dyDescent="0.3">
      <c r="A8433" t="s">
        <v>25</v>
      </c>
      <c r="B8433" t="s">
        <v>121</v>
      </c>
      <c r="C8433">
        <v>8104</v>
      </c>
    </row>
    <row r="8434" spans="1:3" x14ac:dyDescent="0.3">
      <c r="A8434" t="s">
        <v>7</v>
      </c>
      <c r="B8434" t="s">
        <v>120</v>
      </c>
      <c r="C8434">
        <v>4093</v>
      </c>
    </row>
    <row r="8435" spans="1:3" x14ac:dyDescent="0.3">
      <c r="A8435" t="s">
        <v>17</v>
      </c>
      <c r="B8435">
        <v>216</v>
      </c>
      <c r="C8435">
        <v>4093</v>
      </c>
    </row>
    <row r="8436" spans="1:3" x14ac:dyDescent="0.3">
      <c r="A8436" t="s">
        <v>18</v>
      </c>
      <c r="B8436">
        <v>9</v>
      </c>
      <c r="C8436">
        <v>4093</v>
      </c>
    </row>
    <row r="8437" spans="1:3" x14ac:dyDescent="0.3">
      <c r="A8437" t="s">
        <v>19</v>
      </c>
      <c r="B8437">
        <v>57</v>
      </c>
      <c r="C8437">
        <v>4093</v>
      </c>
    </row>
    <row r="8438" spans="1:3" x14ac:dyDescent="0.3">
      <c r="A8438" t="s">
        <v>20</v>
      </c>
      <c r="B8438">
        <v>20</v>
      </c>
      <c r="C8438">
        <v>4093</v>
      </c>
    </row>
    <row r="8439" spans="1:3" x14ac:dyDescent="0.3">
      <c r="A8439" t="s">
        <v>21</v>
      </c>
      <c r="B8439">
        <v>9</v>
      </c>
      <c r="C8439">
        <v>4093</v>
      </c>
    </row>
    <row r="8440" spans="1:3" x14ac:dyDescent="0.3">
      <c r="A8440" t="s">
        <v>22</v>
      </c>
      <c r="B8440">
        <v>125</v>
      </c>
      <c r="C8440">
        <v>4093</v>
      </c>
    </row>
    <row r="8441" spans="1:3" x14ac:dyDescent="0.3">
      <c r="A8441" t="s">
        <v>25</v>
      </c>
      <c r="B8441" t="s">
        <v>121</v>
      </c>
      <c r="C8441">
        <v>4093</v>
      </c>
    </row>
    <row r="8442" spans="1:3" x14ac:dyDescent="0.3">
      <c r="A8442" t="s">
        <v>7</v>
      </c>
      <c r="B8442" t="s">
        <v>120</v>
      </c>
      <c r="C8442">
        <v>8207</v>
      </c>
    </row>
    <row r="8443" spans="1:3" x14ac:dyDescent="0.3">
      <c r="A8443" t="s">
        <v>17</v>
      </c>
      <c r="B8443">
        <v>28</v>
      </c>
      <c r="C8443">
        <v>8207</v>
      </c>
    </row>
    <row r="8444" spans="1:3" x14ac:dyDescent="0.3">
      <c r="A8444" t="s">
        <v>18</v>
      </c>
      <c r="B8444">
        <v>0</v>
      </c>
      <c r="C8444">
        <v>8207</v>
      </c>
    </row>
    <row r="8445" spans="1:3" x14ac:dyDescent="0.3">
      <c r="A8445" t="s">
        <v>19</v>
      </c>
      <c r="B8445">
        <v>9</v>
      </c>
      <c r="C8445">
        <v>8207</v>
      </c>
    </row>
    <row r="8446" spans="1:3" x14ac:dyDescent="0.3">
      <c r="A8446" t="s">
        <v>20</v>
      </c>
      <c r="B8446">
        <v>3</v>
      </c>
      <c r="C8446">
        <v>8207</v>
      </c>
    </row>
    <row r="8447" spans="1:3" x14ac:dyDescent="0.3">
      <c r="A8447" t="s">
        <v>21</v>
      </c>
      <c r="B8447">
        <v>0</v>
      </c>
      <c r="C8447">
        <v>8207</v>
      </c>
    </row>
    <row r="8448" spans="1:3" x14ac:dyDescent="0.3">
      <c r="A8448" t="s">
        <v>22</v>
      </c>
      <c r="B8448">
        <v>0</v>
      </c>
      <c r="C8448">
        <v>8207</v>
      </c>
    </row>
    <row r="8449" spans="1:3" x14ac:dyDescent="0.3">
      <c r="A8449" t="s">
        <v>25</v>
      </c>
      <c r="B8449" t="s">
        <v>122</v>
      </c>
      <c r="C8449">
        <v>8207</v>
      </c>
    </row>
    <row r="8450" spans="1:3" x14ac:dyDescent="0.3">
      <c r="A8450" t="s">
        <v>7</v>
      </c>
      <c r="B8450" t="s">
        <v>120</v>
      </c>
      <c r="C8450">
        <v>4915</v>
      </c>
    </row>
    <row r="8451" spans="1:3" x14ac:dyDescent="0.3">
      <c r="A8451" t="s">
        <v>17</v>
      </c>
      <c r="B8451">
        <v>176</v>
      </c>
      <c r="C8451">
        <v>4915</v>
      </c>
    </row>
    <row r="8452" spans="1:3" x14ac:dyDescent="0.3">
      <c r="A8452" t="s">
        <v>18</v>
      </c>
      <c r="B8452">
        <v>72</v>
      </c>
      <c r="C8452">
        <v>4915</v>
      </c>
    </row>
    <row r="8453" spans="1:3" x14ac:dyDescent="0.3">
      <c r="A8453" t="s">
        <v>19</v>
      </c>
      <c r="B8453">
        <v>98</v>
      </c>
      <c r="C8453">
        <v>4915</v>
      </c>
    </row>
    <row r="8454" spans="1:3" x14ac:dyDescent="0.3">
      <c r="A8454" t="s">
        <v>20</v>
      </c>
      <c r="B8454">
        <v>136</v>
      </c>
      <c r="C8454">
        <v>4915</v>
      </c>
    </row>
    <row r="8455" spans="1:3" x14ac:dyDescent="0.3">
      <c r="A8455" t="s">
        <v>21</v>
      </c>
      <c r="B8455">
        <v>21</v>
      </c>
      <c r="C8455">
        <v>4915</v>
      </c>
    </row>
    <row r="8456" spans="1:3" x14ac:dyDescent="0.3">
      <c r="A8456" t="s">
        <v>22</v>
      </c>
      <c r="B8456">
        <v>229</v>
      </c>
      <c r="C8456">
        <v>4915</v>
      </c>
    </row>
    <row r="8457" spans="1:3" x14ac:dyDescent="0.3">
      <c r="A8457" t="s">
        <v>25</v>
      </c>
      <c r="B8457" t="s">
        <v>121</v>
      </c>
      <c r="C8457">
        <v>4915</v>
      </c>
    </row>
    <row r="8458" spans="1:3" x14ac:dyDescent="0.3">
      <c r="A8458" t="s">
        <v>7</v>
      </c>
      <c r="B8458" t="s">
        <v>120</v>
      </c>
      <c r="C8458">
        <v>1055</v>
      </c>
    </row>
    <row r="8459" spans="1:3" x14ac:dyDescent="0.3">
      <c r="A8459" t="s">
        <v>17</v>
      </c>
      <c r="B8459">
        <v>29</v>
      </c>
      <c r="C8459">
        <v>1055</v>
      </c>
    </row>
    <row r="8460" spans="1:3" x14ac:dyDescent="0.3">
      <c r="A8460" t="s">
        <v>18</v>
      </c>
      <c r="B8460">
        <v>0</v>
      </c>
      <c r="C8460">
        <v>1055</v>
      </c>
    </row>
    <row r="8461" spans="1:3" x14ac:dyDescent="0.3">
      <c r="A8461" t="s">
        <v>19</v>
      </c>
      <c r="B8461">
        <v>8</v>
      </c>
      <c r="C8461">
        <v>1055</v>
      </c>
    </row>
    <row r="8462" spans="1:3" x14ac:dyDescent="0.3">
      <c r="A8462" t="s">
        <v>20</v>
      </c>
      <c r="B8462">
        <v>2</v>
      </c>
      <c r="C8462">
        <v>1055</v>
      </c>
    </row>
    <row r="8463" spans="1:3" x14ac:dyDescent="0.3">
      <c r="A8463" t="s">
        <v>21</v>
      </c>
      <c r="B8463">
        <v>0</v>
      </c>
      <c r="C8463">
        <v>1055</v>
      </c>
    </row>
    <row r="8464" spans="1:3" x14ac:dyDescent="0.3">
      <c r="A8464" t="s">
        <v>22</v>
      </c>
      <c r="B8464">
        <v>6</v>
      </c>
      <c r="C8464">
        <v>1055</v>
      </c>
    </row>
    <row r="8465" spans="1:3" x14ac:dyDescent="0.3">
      <c r="A8465" t="s">
        <v>25</v>
      </c>
      <c r="B8465" t="s">
        <v>122</v>
      </c>
      <c r="C8465">
        <v>1055</v>
      </c>
    </row>
    <row r="8466" spans="1:3" x14ac:dyDescent="0.3">
      <c r="A8466" t="s">
        <v>7</v>
      </c>
      <c r="B8466" t="s">
        <v>50</v>
      </c>
      <c r="C8466">
        <v>1406</v>
      </c>
    </row>
    <row r="8467" spans="1:3" x14ac:dyDescent="0.3">
      <c r="A8467" t="s">
        <v>17</v>
      </c>
      <c r="B8467">
        <v>280</v>
      </c>
      <c r="C8467">
        <v>1406</v>
      </c>
    </row>
    <row r="8468" spans="1:3" x14ac:dyDescent="0.3">
      <c r="A8468" t="s">
        <v>18</v>
      </c>
      <c r="B8468">
        <v>7</v>
      </c>
      <c r="C8468">
        <v>1406</v>
      </c>
    </row>
    <row r="8469" spans="1:3" x14ac:dyDescent="0.3">
      <c r="A8469" t="s">
        <v>19</v>
      </c>
      <c r="B8469">
        <v>81</v>
      </c>
      <c r="C8469">
        <v>1406</v>
      </c>
    </row>
    <row r="8470" spans="1:3" x14ac:dyDescent="0.3">
      <c r="A8470" t="s">
        <v>20</v>
      </c>
      <c r="B8470">
        <v>20</v>
      </c>
      <c r="C8470">
        <v>1406</v>
      </c>
    </row>
    <row r="8471" spans="1:3" x14ac:dyDescent="0.3">
      <c r="A8471" t="s">
        <v>21</v>
      </c>
      <c r="B8471">
        <v>0</v>
      </c>
      <c r="C8471">
        <v>1406</v>
      </c>
    </row>
    <row r="8472" spans="1:3" x14ac:dyDescent="0.3">
      <c r="A8472" t="s">
        <v>22</v>
      </c>
      <c r="B8472">
        <v>27</v>
      </c>
      <c r="C8472">
        <v>1406</v>
      </c>
    </row>
    <row r="8473" spans="1:3" x14ac:dyDescent="0.3">
      <c r="A8473" t="s">
        <v>25</v>
      </c>
      <c r="B8473" t="s">
        <v>121</v>
      </c>
      <c r="C8473">
        <v>1406</v>
      </c>
    </row>
    <row r="8474" spans="1:3" x14ac:dyDescent="0.3">
      <c r="A8474" t="s">
        <v>7</v>
      </c>
      <c r="B8474" t="s">
        <v>120</v>
      </c>
      <c r="C8474">
        <v>7409</v>
      </c>
    </row>
    <row r="8475" spans="1:3" x14ac:dyDescent="0.3">
      <c r="A8475" t="s">
        <v>17</v>
      </c>
      <c r="B8475">
        <v>211</v>
      </c>
      <c r="C8475">
        <v>7409</v>
      </c>
    </row>
    <row r="8476" spans="1:3" x14ac:dyDescent="0.3">
      <c r="A8476" t="s">
        <v>18</v>
      </c>
      <c r="B8476">
        <v>2</v>
      </c>
      <c r="C8476">
        <v>7409</v>
      </c>
    </row>
    <row r="8477" spans="1:3" x14ac:dyDescent="0.3">
      <c r="A8477" t="s">
        <v>19</v>
      </c>
      <c r="B8477">
        <v>30</v>
      </c>
      <c r="C8477">
        <v>7409</v>
      </c>
    </row>
    <row r="8478" spans="1:3" x14ac:dyDescent="0.3">
      <c r="A8478" t="s">
        <v>20</v>
      </c>
      <c r="B8478">
        <v>7</v>
      </c>
      <c r="C8478">
        <v>7409</v>
      </c>
    </row>
    <row r="8479" spans="1:3" x14ac:dyDescent="0.3">
      <c r="A8479" t="s">
        <v>21</v>
      </c>
      <c r="B8479">
        <v>7</v>
      </c>
      <c r="C8479">
        <v>7409</v>
      </c>
    </row>
    <row r="8480" spans="1:3" x14ac:dyDescent="0.3">
      <c r="A8480" t="s">
        <v>22</v>
      </c>
      <c r="B8480">
        <v>10</v>
      </c>
      <c r="C8480">
        <v>7409</v>
      </c>
    </row>
    <row r="8481" spans="1:3" x14ac:dyDescent="0.3">
      <c r="A8481" t="s">
        <v>25</v>
      </c>
      <c r="B8481" t="s">
        <v>121</v>
      </c>
      <c r="C8481">
        <v>7409</v>
      </c>
    </row>
    <row r="8482" spans="1:3" x14ac:dyDescent="0.3">
      <c r="A8482" t="s">
        <v>7</v>
      </c>
      <c r="B8482" t="s">
        <v>120</v>
      </c>
      <c r="C8482">
        <v>8687</v>
      </c>
    </row>
    <row r="8483" spans="1:3" x14ac:dyDescent="0.3">
      <c r="A8483" t="s">
        <v>17</v>
      </c>
      <c r="B8483">
        <v>121</v>
      </c>
      <c r="C8483">
        <v>8687</v>
      </c>
    </row>
    <row r="8484" spans="1:3" x14ac:dyDescent="0.3">
      <c r="A8484" t="s">
        <v>18</v>
      </c>
      <c r="B8484">
        <v>62</v>
      </c>
      <c r="C8484">
        <v>8687</v>
      </c>
    </row>
    <row r="8485" spans="1:3" x14ac:dyDescent="0.3">
      <c r="A8485" t="s">
        <v>19</v>
      </c>
      <c r="B8485">
        <v>90</v>
      </c>
      <c r="C8485">
        <v>8687</v>
      </c>
    </row>
    <row r="8486" spans="1:3" x14ac:dyDescent="0.3">
      <c r="A8486" t="s">
        <v>20</v>
      </c>
      <c r="B8486">
        <v>68</v>
      </c>
      <c r="C8486">
        <v>8687</v>
      </c>
    </row>
    <row r="8487" spans="1:3" x14ac:dyDescent="0.3">
      <c r="A8487" t="s">
        <v>21</v>
      </c>
      <c r="B8487">
        <v>20</v>
      </c>
      <c r="C8487">
        <v>8687</v>
      </c>
    </row>
    <row r="8488" spans="1:3" x14ac:dyDescent="0.3">
      <c r="A8488" t="s">
        <v>22</v>
      </c>
      <c r="B8488">
        <v>125</v>
      </c>
      <c r="C8488">
        <v>8687</v>
      </c>
    </row>
    <row r="8489" spans="1:3" x14ac:dyDescent="0.3">
      <c r="A8489" t="s">
        <v>25</v>
      </c>
      <c r="B8489" t="s">
        <v>122</v>
      </c>
      <c r="C8489">
        <v>8687</v>
      </c>
    </row>
    <row r="8490" spans="1:3" x14ac:dyDescent="0.3">
      <c r="A8490" t="s">
        <v>7</v>
      </c>
      <c r="B8490" t="s">
        <v>120</v>
      </c>
      <c r="C8490">
        <v>4268</v>
      </c>
    </row>
    <row r="8491" spans="1:3" x14ac:dyDescent="0.3">
      <c r="A8491" t="s">
        <v>17</v>
      </c>
      <c r="B8491">
        <v>129</v>
      </c>
      <c r="C8491">
        <v>4268</v>
      </c>
    </row>
    <row r="8492" spans="1:3" x14ac:dyDescent="0.3">
      <c r="A8492" t="s">
        <v>18</v>
      </c>
      <c r="B8492">
        <v>0</v>
      </c>
      <c r="C8492">
        <v>4268</v>
      </c>
    </row>
    <row r="8493" spans="1:3" x14ac:dyDescent="0.3">
      <c r="A8493" t="s">
        <v>19</v>
      </c>
      <c r="B8493">
        <v>21</v>
      </c>
      <c r="C8493">
        <v>4268</v>
      </c>
    </row>
    <row r="8494" spans="1:3" x14ac:dyDescent="0.3">
      <c r="A8494" t="s">
        <v>20</v>
      </c>
      <c r="B8494">
        <v>0</v>
      </c>
      <c r="C8494">
        <v>4268</v>
      </c>
    </row>
    <row r="8495" spans="1:3" x14ac:dyDescent="0.3">
      <c r="A8495" t="s">
        <v>21</v>
      </c>
      <c r="B8495">
        <v>1</v>
      </c>
      <c r="C8495">
        <v>4268</v>
      </c>
    </row>
    <row r="8496" spans="1:3" x14ac:dyDescent="0.3">
      <c r="A8496" t="s">
        <v>22</v>
      </c>
      <c r="B8496">
        <v>7</v>
      </c>
      <c r="C8496">
        <v>4268</v>
      </c>
    </row>
    <row r="8497" spans="1:3" x14ac:dyDescent="0.3">
      <c r="A8497" t="s">
        <v>25</v>
      </c>
      <c r="B8497" t="s">
        <v>121</v>
      </c>
      <c r="C8497">
        <v>4268</v>
      </c>
    </row>
    <row r="8498" spans="1:3" x14ac:dyDescent="0.3">
      <c r="A8498" t="s">
        <v>7</v>
      </c>
      <c r="B8498" t="s">
        <v>120</v>
      </c>
      <c r="C8498">
        <v>5407</v>
      </c>
    </row>
    <row r="8499" spans="1:3" x14ac:dyDescent="0.3">
      <c r="A8499" t="s">
        <v>17</v>
      </c>
      <c r="B8499">
        <v>729</v>
      </c>
      <c r="C8499">
        <v>5407</v>
      </c>
    </row>
    <row r="8500" spans="1:3" x14ac:dyDescent="0.3">
      <c r="A8500" t="s">
        <v>18</v>
      </c>
      <c r="B8500">
        <v>17</v>
      </c>
      <c r="C8500">
        <v>5407</v>
      </c>
    </row>
    <row r="8501" spans="1:3" x14ac:dyDescent="0.3">
      <c r="A8501" t="s">
        <v>19</v>
      </c>
      <c r="B8501">
        <v>133</v>
      </c>
      <c r="C8501">
        <v>5407</v>
      </c>
    </row>
    <row r="8502" spans="1:3" x14ac:dyDescent="0.3">
      <c r="A8502" t="s">
        <v>20</v>
      </c>
      <c r="B8502">
        <v>11</v>
      </c>
      <c r="C8502">
        <v>5407</v>
      </c>
    </row>
    <row r="8503" spans="1:3" x14ac:dyDescent="0.3">
      <c r="A8503" t="s">
        <v>21</v>
      </c>
      <c r="B8503">
        <v>0</v>
      </c>
      <c r="C8503">
        <v>5407</v>
      </c>
    </row>
    <row r="8504" spans="1:3" x14ac:dyDescent="0.3">
      <c r="A8504" t="s">
        <v>22</v>
      </c>
      <c r="B8504">
        <v>195</v>
      </c>
      <c r="C8504">
        <v>5407</v>
      </c>
    </row>
    <row r="8505" spans="1:3" x14ac:dyDescent="0.3">
      <c r="A8505" t="s">
        <v>25</v>
      </c>
      <c r="B8505" t="s">
        <v>123</v>
      </c>
      <c r="C8505">
        <v>5407</v>
      </c>
    </row>
    <row r="8506" spans="1:3" x14ac:dyDescent="0.3">
      <c r="A8506" t="s">
        <v>7</v>
      </c>
      <c r="B8506" t="s">
        <v>120</v>
      </c>
      <c r="C8506">
        <v>125</v>
      </c>
    </row>
    <row r="8507" spans="1:3" x14ac:dyDescent="0.3">
      <c r="A8507" t="s">
        <v>17</v>
      </c>
      <c r="B8507">
        <v>215</v>
      </c>
      <c r="C8507">
        <v>125</v>
      </c>
    </row>
    <row r="8508" spans="1:3" x14ac:dyDescent="0.3">
      <c r="A8508" t="s">
        <v>18</v>
      </c>
      <c r="B8508">
        <v>7</v>
      </c>
      <c r="C8508">
        <v>125</v>
      </c>
    </row>
    <row r="8509" spans="1:3" x14ac:dyDescent="0.3">
      <c r="A8509" t="s">
        <v>19</v>
      </c>
      <c r="B8509">
        <v>33</v>
      </c>
      <c r="C8509">
        <v>125</v>
      </c>
    </row>
    <row r="8510" spans="1:3" x14ac:dyDescent="0.3">
      <c r="A8510" t="s">
        <v>20</v>
      </c>
      <c r="B8510">
        <v>3</v>
      </c>
      <c r="C8510">
        <v>125</v>
      </c>
    </row>
    <row r="8511" spans="1:3" x14ac:dyDescent="0.3">
      <c r="A8511" t="s">
        <v>21</v>
      </c>
      <c r="B8511">
        <v>0</v>
      </c>
      <c r="C8511">
        <v>125</v>
      </c>
    </row>
    <row r="8512" spans="1:3" x14ac:dyDescent="0.3">
      <c r="A8512" t="s">
        <v>22</v>
      </c>
      <c r="B8512">
        <v>13</v>
      </c>
      <c r="C8512">
        <v>125</v>
      </c>
    </row>
    <row r="8513" spans="1:3" x14ac:dyDescent="0.3">
      <c r="A8513" t="s">
        <v>25</v>
      </c>
      <c r="B8513" t="s">
        <v>121</v>
      </c>
      <c r="C8513">
        <v>125</v>
      </c>
    </row>
    <row r="8514" spans="1:3" x14ac:dyDescent="0.3">
      <c r="A8514" t="s">
        <v>7</v>
      </c>
      <c r="B8514" t="s">
        <v>50</v>
      </c>
      <c r="C8514">
        <v>9967</v>
      </c>
    </row>
    <row r="8515" spans="1:3" x14ac:dyDescent="0.3">
      <c r="A8515" t="s">
        <v>17</v>
      </c>
      <c r="B8515">
        <v>160</v>
      </c>
      <c r="C8515">
        <v>9967</v>
      </c>
    </row>
    <row r="8516" spans="1:3" x14ac:dyDescent="0.3">
      <c r="A8516" t="s">
        <v>18</v>
      </c>
      <c r="B8516">
        <v>15</v>
      </c>
      <c r="C8516">
        <v>9967</v>
      </c>
    </row>
    <row r="8517" spans="1:3" x14ac:dyDescent="0.3">
      <c r="A8517" t="s">
        <v>19</v>
      </c>
      <c r="B8517">
        <v>196</v>
      </c>
      <c r="C8517">
        <v>9967</v>
      </c>
    </row>
    <row r="8518" spans="1:3" x14ac:dyDescent="0.3">
      <c r="A8518" t="s">
        <v>20</v>
      </c>
      <c r="B8518">
        <v>15</v>
      </c>
      <c r="C8518">
        <v>9967</v>
      </c>
    </row>
    <row r="8519" spans="1:3" x14ac:dyDescent="0.3">
      <c r="A8519" t="s">
        <v>21</v>
      </c>
      <c r="B8519">
        <v>11</v>
      </c>
      <c r="C8519">
        <v>9967</v>
      </c>
    </row>
    <row r="8520" spans="1:3" x14ac:dyDescent="0.3">
      <c r="A8520" t="s">
        <v>22</v>
      </c>
      <c r="B8520">
        <v>50</v>
      </c>
      <c r="C8520">
        <v>9967</v>
      </c>
    </row>
    <row r="8521" spans="1:3" x14ac:dyDescent="0.3">
      <c r="A8521" t="s">
        <v>25</v>
      </c>
      <c r="B8521" t="s">
        <v>121</v>
      </c>
      <c r="C8521">
        <v>9967</v>
      </c>
    </row>
    <row r="8522" spans="1:3" x14ac:dyDescent="0.3">
      <c r="A8522" t="s">
        <v>7</v>
      </c>
      <c r="B8522" t="s">
        <v>120</v>
      </c>
      <c r="C8522">
        <v>3298</v>
      </c>
    </row>
    <row r="8523" spans="1:3" x14ac:dyDescent="0.3">
      <c r="A8523" t="s">
        <v>17</v>
      </c>
      <c r="B8523">
        <v>856</v>
      </c>
      <c r="C8523">
        <v>3298</v>
      </c>
    </row>
    <row r="8524" spans="1:3" x14ac:dyDescent="0.3">
      <c r="A8524" t="s">
        <v>18</v>
      </c>
      <c r="B8524">
        <v>0</v>
      </c>
      <c r="C8524">
        <v>3298</v>
      </c>
    </row>
    <row r="8525" spans="1:3" x14ac:dyDescent="0.3">
      <c r="A8525" t="s">
        <v>19</v>
      </c>
      <c r="B8525">
        <v>76</v>
      </c>
      <c r="C8525">
        <v>3298</v>
      </c>
    </row>
    <row r="8526" spans="1:3" x14ac:dyDescent="0.3">
      <c r="A8526" t="s">
        <v>20</v>
      </c>
      <c r="B8526">
        <v>12</v>
      </c>
      <c r="C8526">
        <v>3298</v>
      </c>
    </row>
    <row r="8527" spans="1:3" x14ac:dyDescent="0.3">
      <c r="A8527" t="s">
        <v>21</v>
      </c>
      <c r="B8527">
        <v>9</v>
      </c>
      <c r="C8527">
        <v>3298</v>
      </c>
    </row>
    <row r="8528" spans="1:3" x14ac:dyDescent="0.3">
      <c r="A8528" t="s">
        <v>22</v>
      </c>
      <c r="B8528">
        <v>199</v>
      </c>
      <c r="C8528">
        <v>3298</v>
      </c>
    </row>
    <row r="8529" spans="1:3" x14ac:dyDescent="0.3">
      <c r="A8529" t="s">
        <v>25</v>
      </c>
      <c r="B8529" t="s">
        <v>123</v>
      </c>
      <c r="C8529">
        <v>3298</v>
      </c>
    </row>
    <row r="8530" spans="1:3" x14ac:dyDescent="0.3">
      <c r="A8530" t="s">
        <v>7</v>
      </c>
      <c r="B8530" t="s">
        <v>120</v>
      </c>
      <c r="C8530">
        <v>4377</v>
      </c>
    </row>
    <row r="8531" spans="1:3" x14ac:dyDescent="0.3">
      <c r="A8531" t="s">
        <v>17</v>
      </c>
      <c r="B8531">
        <v>254</v>
      </c>
      <c r="C8531">
        <v>4377</v>
      </c>
    </row>
    <row r="8532" spans="1:3" x14ac:dyDescent="0.3">
      <c r="A8532" t="s">
        <v>18</v>
      </c>
      <c r="B8532">
        <v>10</v>
      </c>
      <c r="C8532">
        <v>4377</v>
      </c>
    </row>
    <row r="8533" spans="1:3" x14ac:dyDescent="0.3">
      <c r="A8533" t="s">
        <v>19</v>
      </c>
      <c r="B8533">
        <v>44</v>
      </c>
      <c r="C8533">
        <v>4377</v>
      </c>
    </row>
    <row r="8534" spans="1:3" x14ac:dyDescent="0.3">
      <c r="A8534" t="s">
        <v>20</v>
      </c>
      <c r="B8534">
        <v>30</v>
      </c>
      <c r="C8534">
        <v>4377</v>
      </c>
    </row>
    <row r="8535" spans="1:3" x14ac:dyDescent="0.3">
      <c r="A8535" t="s">
        <v>21</v>
      </c>
      <c r="B8535">
        <v>10</v>
      </c>
      <c r="C8535">
        <v>4377</v>
      </c>
    </row>
    <row r="8536" spans="1:3" x14ac:dyDescent="0.3">
      <c r="A8536" t="s">
        <v>22</v>
      </c>
      <c r="B8536">
        <v>227</v>
      </c>
      <c r="C8536">
        <v>4377</v>
      </c>
    </row>
    <row r="8537" spans="1:3" x14ac:dyDescent="0.3">
      <c r="A8537" t="s">
        <v>25</v>
      </c>
      <c r="B8537" t="s">
        <v>123</v>
      </c>
      <c r="C8537">
        <v>4377</v>
      </c>
    </row>
    <row r="8538" spans="1:3" x14ac:dyDescent="0.3">
      <c r="A8538" t="s">
        <v>7</v>
      </c>
      <c r="B8538" t="s">
        <v>120</v>
      </c>
      <c r="C8538">
        <v>9405</v>
      </c>
    </row>
    <row r="8539" spans="1:3" x14ac:dyDescent="0.3">
      <c r="A8539" t="s">
        <v>17</v>
      </c>
      <c r="B8539">
        <v>84</v>
      </c>
      <c r="C8539">
        <v>9405</v>
      </c>
    </row>
    <row r="8540" spans="1:3" x14ac:dyDescent="0.3">
      <c r="A8540" t="s">
        <v>18</v>
      </c>
      <c r="B8540">
        <v>3</v>
      </c>
      <c r="C8540">
        <v>9405</v>
      </c>
    </row>
    <row r="8541" spans="1:3" x14ac:dyDescent="0.3">
      <c r="A8541" t="s">
        <v>19</v>
      </c>
      <c r="B8541">
        <v>61</v>
      </c>
      <c r="C8541">
        <v>9405</v>
      </c>
    </row>
    <row r="8542" spans="1:3" x14ac:dyDescent="0.3">
      <c r="A8542" t="s">
        <v>20</v>
      </c>
      <c r="B8542">
        <v>2</v>
      </c>
      <c r="C8542">
        <v>9405</v>
      </c>
    </row>
    <row r="8543" spans="1:3" x14ac:dyDescent="0.3">
      <c r="A8543" t="s">
        <v>21</v>
      </c>
      <c r="B8543">
        <v>1</v>
      </c>
      <c r="C8543">
        <v>9405</v>
      </c>
    </row>
    <row r="8544" spans="1:3" x14ac:dyDescent="0.3">
      <c r="A8544" t="s">
        <v>22</v>
      </c>
      <c r="B8544">
        <v>21</v>
      </c>
      <c r="C8544">
        <v>9405</v>
      </c>
    </row>
    <row r="8545" spans="1:3" x14ac:dyDescent="0.3">
      <c r="A8545" t="s">
        <v>25</v>
      </c>
      <c r="B8545" t="s">
        <v>121</v>
      </c>
      <c r="C8545">
        <v>9405</v>
      </c>
    </row>
    <row r="8546" spans="1:3" x14ac:dyDescent="0.3">
      <c r="A8546" t="s">
        <v>7</v>
      </c>
      <c r="B8546" t="s">
        <v>120</v>
      </c>
      <c r="C8546">
        <v>3783</v>
      </c>
    </row>
    <row r="8547" spans="1:3" x14ac:dyDescent="0.3">
      <c r="A8547" t="s">
        <v>17</v>
      </c>
      <c r="B8547">
        <v>105</v>
      </c>
      <c r="C8547">
        <v>3783</v>
      </c>
    </row>
    <row r="8548" spans="1:3" x14ac:dyDescent="0.3">
      <c r="A8548" t="s">
        <v>18</v>
      </c>
      <c r="B8548">
        <v>0</v>
      </c>
      <c r="C8548">
        <v>3783</v>
      </c>
    </row>
    <row r="8549" spans="1:3" x14ac:dyDescent="0.3">
      <c r="A8549" t="s">
        <v>19</v>
      </c>
      <c r="B8549">
        <v>10</v>
      </c>
      <c r="C8549">
        <v>3783</v>
      </c>
    </row>
    <row r="8550" spans="1:3" x14ac:dyDescent="0.3">
      <c r="A8550" t="s">
        <v>20</v>
      </c>
      <c r="B8550">
        <v>0</v>
      </c>
      <c r="C8550">
        <v>3783</v>
      </c>
    </row>
    <row r="8551" spans="1:3" x14ac:dyDescent="0.3">
      <c r="A8551" t="s">
        <v>21</v>
      </c>
      <c r="B8551">
        <v>1</v>
      </c>
      <c r="C8551">
        <v>3783</v>
      </c>
    </row>
    <row r="8552" spans="1:3" x14ac:dyDescent="0.3">
      <c r="A8552" t="s">
        <v>22</v>
      </c>
      <c r="B8552">
        <v>0</v>
      </c>
      <c r="C8552">
        <v>3783</v>
      </c>
    </row>
    <row r="8553" spans="1:3" x14ac:dyDescent="0.3">
      <c r="A8553" t="s">
        <v>25</v>
      </c>
      <c r="B8553" t="s">
        <v>122</v>
      </c>
      <c r="C8553">
        <v>3783</v>
      </c>
    </row>
    <row r="8554" spans="1:3" x14ac:dyDescent="0.3">
      <c r="A8554" t="s">
        <v>7</v>
      </c>
      <c r="B8554" t="s">
        <v>120</v>
      </c>
      <c r="C8554">
        <v>5221</v>
      </c>
    </row>
    <row r="8555" spans="1:3" x14ac:dyDescent="0.3">
      <c r="A8555" t="s">
        <v>17</v>
      </c>
      <c r="B8555">
        <v>714</v>
      </c>
      <c r="C8555">
        <v>5221</v>
      </c>
    </row>
    <row r="8556" spans="1:3" x14ac:dyDescent="0.3">
      <c r="A8556" t="s">
        <v>18</v>
      </c>
      <c r="B8556">
        <v>8</v>
      </c>
      <c r="C8556">
        <v>5221</v>
      </c>
    </row>
    <row r="8557" spans="1:3" x14ac:dyDescent="0.3">
      <c r="A8557" t="s">
        <v>19</v>
      </c>
      <c r="B8557">
        <v>99</v>
      </c>
      <c r="C8557">
        <v>5221</v>
      </c>
    </row>
    <row r="8558" spans="1:3" x14ac:dyDescent="0.3">
      <c r="A8558" t="s">
        <v>20</v>
      </c>
      <c r="B8558">
        <v>11</v>
      </c>
      <c r="C8558">
        <v>5221</v>
      </c>
    </row>
    <row r="8559" spans="1:3" x14ac:dyDescent="0.3">
      <c r="A8559" t="s">
        <v>21</v>
      </c>
      <c r="B8559">
        <v>0</v>
      </c>
      <c r="C8559">
        <v>5221</v>
      </c>
    </row>
    <row r="8560" spans="1:3" x14ac:dyDescent="0.3">
      <c r="A8560" t="s">
        <v>22</v>
      </c>
      <c r="B8560">
        <v>47</v>
      </c>
      <c r="C8560">
        <v>5221</v>
      </c>
    </row>
    <row r="8561" spans="1:3" x14ac:dyDescent="0.3">
      <c r="A8561" t="s">
        <v>25</v>
      </c>
      <c r="B8561" t="s">
        <v>123</v>
      </c>
      <c r="C8561">
        <v>5221</v>
      </c>
    </row>
    <row r="8562" spans="1:3" x14ac:dyDescent="0.3">
      <c r="A8562" t="s">
        <v>7</v>
      </c>
      <c r="B8562" t="s">
        <v>120</v>
      </c>
      <c r="C8562">
        <v>1212</v>
      </c>
    </row>
    <row r="8563" spans="1:3" x14ac:dyDescent="0.3">
      <c r="A8563" t="s">
        <v>17</v>
      </c>
      <c r="B8563">
        <v>384</v>
      </c>
      <c r="C8563">
        <v>1212</v>
      </c>
    </row>
    <row r="8564" spans="1:3" x14ac:dyDescent="0.3">
      <c r="A8564" t="s">
        <v>18</v>
      </c>
      <c r="B8564">
        <v>25</v>
      </c>
      <c r="C8564">
        <v>1212</v>
      </c>
    </row>
    <row r="8565" spans="1:3" x14ac:dyDescent="0.3">
      <c r="A8565" t="s">
        <v>19</v>
      </c>
      <c r="B8565">
        <v>292</v>
      </c>
      <c r="C8565">
        <v>1212</v>
      </c>
    </row>
    <row r="8566" spans="1:3" x14ac:dyDescent="0.3">
      <c r="A8566" t="s">
        <v>20</v>
      </c>
      <c r="B8566">
        <v>130</v>
      </c>
      <c r="C8566">
        <v>1212</v>
      </c>
    </row>
    <row r="8567" spans="1:3" x14ac:dyDescent="0.3">
      <c r="A8567" t="s">
        <v>21</v>
      </c>
      <c r="B8567">
        <v>41</v>
      </c>
      <c r="C8567">
        <v>1212</v>
      </c>
    </row>
    <row r="8568" spans="1:3" x14ac:dyDescent="0.3">
      <c r="A8568" t="s">
        <v>22</v>
      </c>
      <c r="B8568">
        <v>64</v>
      </c>
      <c r="C8568">
        <v>1212</v>
      </c>
    </row>
    <row r="8569" spans="1:3" x14ac:dyDescent="0.3">
      <c r="A8569" t="s">
        <v>25</v>
      </c>
      <c r="B8569" t="s">
        <v>123</v>
      </c>
      <c r="C8569">
        <v>1212</v>
      </c>
    </row>
    <row r="8570" spans="1:3" x14ac:dyDescent="0.3">
      <c r="A8570" t="s">
        <v>7</v>
      </c>
      <c r="B8570" t="s">
        <v>120</v>
      </c>
      <c r="C8570">
        <v>3732</v>
      </c>
    </row>
    <row r="8571" spans="1:3" x14ac:dyDescent="0.3">
      <c r="A8571" t="s">
        <v>17</v>
      </c>
      <c r="B8571">
        <v>393</v>
      </c>
      <c r="C8571">
        <v>3732</v>
      </c>
    </row>
    <row r="8572" spans="1:3" x14ac:dyDescent="0.3">
      <c r="A8572" t="s">
        <v>18</v>
      </c>
      <c r="B8572">
        <v>0</v>
      </c>
      <c r="C8572">
        <v>3732</v>
      </c>
    </row>
    <row r="8573" spans="1:3" x14ac:dyDescent="0.3">
      <c r="A8573" t="s">
        <v>19</v>
      </c>
      <c r="B8573">
        <v>239</v>
      </c>
      <c r="C8573">
        <v>3732</v>
      </c>
    </row>
    <row r="8574" spans="1:3" x14ac:dyDescent="0.3">
      <c r="A8574" t="s">
        <v>20</v>
      </c>
      <c r="B8574">
        <v>90</v>
      </c>
      <c r="C8574">
        <v>3732</v>
      </c>
    </row>
    <row r="8575" spans="1:3" x14ac:dyDescent="0.3">
      <c r="A8575" t="s">
        <v>21</v>
      </c>
      <c r="B8575">
        <v>69</v>
      </c>
      <c r="C8575">
        <v>3732</v>
      </c>
    </row>
    <row r="8576" spans="1:3" x14ac:dyDescent="0.3">
      <c r="A8576" t="s">
        <v>22</v>
      </c>
      <c r="B8576">
        <v>69</v>
      </c>
      <c r="C8576">
        <v>3732</v>
      </c>
    </row>
    <row r="8577" spans="1:3" x14ac:dyDescent="0.3">
      <c r="A8577" t="s">
        <v>25</v>
      </c>
      <c r="B8577" t="s">
        <v>121</v>
      </c>
      <c r="C8577">
        <v>3732</v>
      </c>
    </row>
    <row r="8578" spans="1:3" x14ac:dyDescent="0.3">
      <c r="A8578" t="s">
        <v>7</v>
      </c>
      <c r="B8578" t="s">
        <v>50</v>
      </c>
      <c r="C8578">
        <v>2928</v>
      </c>
    </row>
    <row r="8579" spans="1:3" x14ac:dyDescent="0.3">
      <c r="A8579" t="s">
        <v>17</v>
      </c>
      <c r="B8579">
        <v>789</v>
      </c>
      <c r="C8579">
        <v>2928</v>
      </c>
    </row>
    <row r="8580" spans="1:3" x14ac:dyDescent="0.3">
      <c r="A8580" t="s">
        <v>18</v>
      </c>
      <c r="B8580">
        <v>0</v>
      </c>
      <c r="C8580">
        <v>2928</v>
      </c>
    </row>
    <row r="8581" spans="1:3" x14ac:dyDescent="0.3">
      <c r="A8581" t="s">
        <v>19</v>
      </c>
      <c r="B8581">
        <v>142</v>
      </c>
      <c r="C8581">
        <v>2928</v>
      </c>
    </row>
    <row r="8582" spans="1:3" x14ac:dyDescent="0.3">
      <c r="A8582" t="s">
        <v>20</v>
      </c>
      <c r="B8582">
        <v>12</v>
      </c>
      <c r="C8582">
        <v>2928</v>
      </c>
    </row>
    <row r="8583" spans="1:3" x14ac:dyDescent="0.3">
      <c r="A8583" t="s">
        <v>21</v>
      </c>
      <c r="B8583">
        <v>9</v>
      </c>
      <c r="C8583">
        <v>2928</v>
      </c>
    </row>
    <row r="8584" spans="1:3" x14ac:dyDescent="0.3">
      <c r="A8584" t="s">
        <v>22</v>
      </c>
      <c r="B8584">
        <v>38</v>
      </c>
      <c r="C8584">
        <v>2928</v>
      </c>
    </row>
    <row r="8585" spans="1:3" x14ac:dyDescent="0.3">
      <c r="A8585" t="s">
        <v>25</v>
      </c>
      <c r="B8585" t="s">
        <v>122</v>
      </c>
      <c r="C8585">
        <v>2928</v>
      </c>
    </row>
    <row r="8586" spans="1:3" x14ac:dyDescent="0.3">
      <c r="A8586" t="s">
        <v>7</v>
      </c>
      <c r="B8586" t="s">
        <v>50</v>
      </c>
      <c r="C8586">
        <v>2920</v>
      </c>
    </row>
    <row r="8587" spans="1:3" x14ac:dyDescent="0.3">
      <c r="A8587" t="s">
        <v>17</v>
      </c>
      <c r="B8587">
        <v>789</v>
      </c>
      <c r="C8587">
        <v>2920</v>
      </c>
    </row>
    <row r="8588" spans="1:3" x14ac:dyDescent="0.3">
      <c r="A8588" t="s">
        <v>18</v>
      </c>
      <c r="B8588">
        <v>0</v>
      </c>
      <c r="C8588">
        <v>2920</v>
      </c>
    </row>
    <row r="8589" spans="1:3" x14ac:dyDescent="0.3">
      <c r="A8589" t="s">
        <v>19</v>
      </c>
      <c r="B8589">
        <v>142</v>
      </c>
      <c r="C8589">
        <v>2920</v>
      </c>
    </row>
    <row r="8590" spans="1:3" x14ac:dyDescent="0.3">
      <c r="A8590" t="s">
        <v>20</v>
      </c>
      <c r="B8590">
        <v>12</v>
      </c>
      <c r="C8590">
        <v>2920</v>
      </c>
    </row>
    <row r="8591" spans="1:3" x14ac:dyDescent="0.3">
      <c r="A8591" t="s">
        <v>21</v>
      </c>
      <c r="B8591">
        <v>9</v>
      </c>
      <c r="C8591">
        <v>2920</v>
      </c>
    </row>
    <row r="8592" spans="1:3" x14ac:dyDescent="0.3">
      <c r="A8592" t="s">
        <v>22</v>
      </c>
      <c r="B8592">
        <v>38</v>
      </c>
      <c r="C8592">
        <v>2920</v>
      </c>
    </row>
    <row r="8593" spans="1:3" x14ac:dyDescent="0.3">
      <c r="A8593" t="s">
        <v>25</v>
      </c>
      <c r="B8593" t="s">
        <v>122</v>
      </c>
      <c r="C8593">
        <v>2920</v>
      </c>
    </row>
    <row r="8594" spans="1:3" x14ac:dyDescent="0.3">
      <c r="A8594" t="s">
        <v>7</v>
      </c>
      <c r="B8594" t="s">
        <v>50</v>
      </c>
      <c r="C8594">
        <v>3635</v>
      </c>
    </row>
    <row r="8595" spans="1:3" x14ac:dyDescent="0.3">
      <c r="A8595" t="s">
        <v>17</v>
      </c>
      <c r="B8595">
        <v>492</v>
      </c>
      <c r="C8595">
        <v>3635</v>
      </c>
    </row>
    <row r="8596" spans="1:3" x14ac:dyDescent="0.3">
      <c r="A8596" t="s">
        <v>18</v>
      </c>
      <c r="B8596">
        <v>0</v>
      </c>
      <c r="C8596">
        <v>3635</v>
      </c>
    </row>
    <row r="8597" spans="1:3" x14ac:dyDescent="0.3">
      <c r="A8597" t="s">
        <v>19</v>
      </c>
      <c r="B8597">
        <v>37</v>
      </c>
      <c r="C8597">
        <v>3635</v>
      </c>
    </row>
    <row r="8598" spans="1:3" x14ac:dyDescent="0.3">
      <c r="A8598" t="s">
        <v>20</v>
      </c>
      <c r="B8598">
        <v>7</v>
      </c>
      <c r="C8598">
        <v>3635</v>
      </c>
    </row>
    <row r="8599" spans="1:3" x14ac:dyDescent="0.3">
      <c r="A8599" t="s">
        <v>21</v>
      </c>
      <c r="B8599">
        <v>0</v>
      </c>
      <c r="C8599">
        <v>3635</v>
      </c>
    </row>
    <row r="8600" spans="1:3" x14ac:dyDescent="0.3">
      <c r="A8600" t="s">
        <v>22</v>
      </c>
      <c r="B8600">
        <v>42</v>
      </c>
      <c r="C8600">
        <v>3635</v>
      </c>
    </row>
    <row r="8601" spans="1:3" x14ac:dyDescent="0.3">
      <c r="A8601" t="s">
        <v>25</v>
      </c>
      <c r="B8601" t="s">
        <v>121</v>
      </c>
      <c r="C8601">
        <v>3635</v>
      </c>
    </row>
    <row r="8602" spans="1:3" x14ac:dyDescent="0.3">
      <c r="A8602" t="s">
        <v>7</v>
      </c>
      <c r="B8602" t="s">
        <v>50</v>
      </c>
      <c r="C8602">
        <v>1131</v>
      </c>
    </row>
    <row r="8603" spans="1:3" x14ac:dyDescent="0.3">
      <c r="A8603" t="s">
        <v>17</v>
      </c>
      <c r="B8603">
        <v>85</v>
      </c>
      <c r="C8603">
        <v>1131</v>
      </c>
    </row>
    <row r="8604" spans="1:3" x14ac:dyDescent="0.3">
      <c r="A8604" t="s">
        <v>18</v>
      </c>
      <c r="B8604">
        <v>0</v>
      </c>
      <c r="C8604">
        <v>1131</v>
      </c>
    </row>
    <row r="8605" spans="1:3" x14ac:dyDescent="0.3">
      <c r="A8605" t="s">
        <v>19</v>
      </c>
      <c r="B8605">
        <v>3</v>
      </c>
      <c r="C8605">
        <v>1131</v>
      </c>
    </row>
    <row r="8606" spans="1:3" x14ac:dyDescent="0.3">
      <c r="A8606" t="s">
        <v>20</v>
      </c>
      <c r="B8606">
        <v>0</v>
      </c>
      <c r="C8606">
        <v>1131</v>
      </c>
    </row>
    <row r="8607" spans="1:3" x14ac:dyDescent="0.3">
      <c r="A8607" t="s">
        <v>21</v>
      </c>
      <c r="B8607">
        <v>0</v>
      </c>
      <c r="C8607">
        <v>1131</v>
      </c>
    </row>
    <row r="8608" spans="1:3" x14ac:dyDescent="0.3">
      <c r="A8608" t="s">
        <v>22</v>
      </c>
      <c r="B8608">
        <v>7</v>
      </c>
      <c r="C8608">
        <v>1131</v>
      </c>
    </row>
    <row r="8609" spans="1:3" x14ac:dyDescent="0.3">
      <c r="A8609" t="s">
        <v>25</v>
      </c>
      <c r="B8609" t="s">
        <v>122</v>
      </c>
      <c r="C8609">
        <v>1131</v>
      </c>
    </row>
    <row r="8610" spans="1:3" x14ac:dyDescent="0.3">
      <c r="A8610" t="s">
        <v>7</v>
      </c>
      <c r="B8610" t="s">
        <v>120</v>
      </c>
      <c r="C8610">
        <v>378</v>
      </c>
    </row>
    <row r="8611" spans="1:3" x14ac:dyDescent="0.3">
      <c r="A8611" t="s">
        <v>17</v>
      </c>
      <c r="B8611">
        <v>283</v>
      </c>
      <c r="C8611">
        <v>378</v>
      </c>
    </row>
    <row r="8612" spans="1:3" x14ac:dyDescent="0.3">
      <c r="A8612" t="s">
        <v>18</v>
      </c>
      <c r="B8612">
        <v>112</v>
      </c>
      <c r="C8612">
        <v>378</v>
      </c>
    </row>
    <row r="8613" spans="1:3" x14ac:dyDescent="0.3">
      <c r="A8613" t="s">
        <v>19</v>
      </c>
      <c r="B8613">
        <v>151</v>
      </c>
      <c r="C8613">
        <v>378</v>
      </c>
    </row>
    <row r="8614" spans="1:3" x14ac:dyDescent="0.3">
      <c r="A8614" t="s">
        <v>20</v>
      </c>
      <c r="B8614">
        <v>51</v>
      </c>
      <c r="C8614">
        <v>378</v>
      </c>
    </row>
    <row r="8615" spans="1:3" x14ac:dyDescent="0.3">
      <c r="A8615" t="s">
        <v>21</v>
      </c>
      <c r="B8615">
        <v>72</v>
      </c>
      <c r="C8615">
        <v>378</v>
      </c>
    </row>
    <row r="8616" spans="1:3" x14ac:dyDescent="0.3">
      <c r="A8616" t="s">
        <v>22</v>
      </c>
      <c r="B8616">
        <v>125</v>
      </c>
      <c r="C8616">
        <v>378</v>
      </c>
    </row>
    <row r="8617" spans="1:3" x14ac:dyDescent="0.3">
      <c r="A8617" t="s">
        <v>25</v>
      </c>
      <c r="B8617" t="s">
        <v>123</v>
      </c>
      <c r="C8617">
        <v>378</v>
      </c>
    </row>
    <row r="8618" spans="1:3" x14ac:dyDescent="0.3">
      <c r="A8618" t="s">
        <v>7</v>
      </c>
      <c r="B8618" t="s">
        <v>120</v>
      </c>
      <c r="C8618">
        <v>1440</v>
      </c>
    </row>
    <row r="8619" spans="1:3" x14ac:dyDescent="0.3">
      <c r="A8619" t="s">
        <v>17</v>
      </c>
      <c r="B8619">
        <v>367</v>
      </c>
      <c r="C8619">
        <v>1440</v>
      </c>
    </row>
    <row r="8620" spans="1:3" x14ac:dyDescent="0.3">
      <c r="A8620" t="s">
        <v>18</v>
      </c>
      <c r="B8620">
        <v>17</v>
      </c>
      <c r="C8620">
        <v>1440</v>
      </c>
    </row>
    <row r="8621" spans="1:3" x14ac:dyDescent="0.3">
      <c r="A8621" t="s">
        <v>19</v>
      </c>
      <c r="B8621">
        <v>241</v>
      </c>
      <c r="C8621">
        <v>1440</v>
      </c>
    </row>
    <row r="8622" spans="1:3" x14ac:dyDescent="0.3">
      <c r="A8622" t="s">
        <v>20</v>
      </c>
      <c r="B8622">
        <v>104</v>
      </c>
      <c r="C8622">
        <v>1440</v>
      </c>
    </row>
    <row r="8623" spans="1:3" x14ac:dyDescent="0.3">
      <c r="A8623" t="s">
        <v>21</v>
      </c>
      <c r="B8623">
        <v>188</v>
      </c>
      <c r="C8623">
        <v>1440</v>
      </c>
    </row>
    <row r="8624" spans="1:3" x14ac:dyDescent="0.3">
      <c r="A8624" t="s">
        <v>22</v>
      </c>
      <c r="B8624">
        <v>232</v>
      </c>
      <c r="C8624">
        <v>1440</v>
      </c>
    </row>
    <row r="8625" spans="1:3" x14ac:dyDescent="0.3">
      <c r="A8625" t="s">
        <v>25</v>
      </c>
      <c r="B8625" t="s">
        <v>123</v>
      </c>
      <c r="C8625">
        <v>1440</v>
      </c>
    </row>
    <row r="8626" spans="1:3" x14ac:dyDescent="0.3">
      <c r="A8626" t="s">
        <v>7</v>
      </c>
      <c r="B8626" t="s">
        <v>120</v>
      </c>
      <c r="C8626">
        <v>2683</v>
      </c>
    </row>
    <row r="8627" spans="1:3" x14ac:dyDescent="0.3">
      <c r="A8627" t="s">
        <v>17</v>
      </c>
      <c r="B8627">
        <v>295</v>
      </c>
      <c r="C8627">
        <v>2683</v>
      </c>
    </row>
    <row r="8628" spans="1:3" x14ac:dyDescent="0.3">
      <c r="A8628" t="s">
        <v>18</v>
      </c>
      <c r="B8628">
        <v>106</v>
      </c>
      <c r="C8628">
        <v>2683</v>
      </c>
    </row>
    <row r="8629" spans="1:3" x14ac:dyDescent="0.3">
      <c r="A8629" t="s">
        <v>19</v>
      </c>
      <c r="B8629">
        <v>271</v>
      </c>
      <c r="C8629">
        <v>2683</v>
      </c>
    </row>
    <row r="8630" spans="1:3" x14ac:dyDescent="0.3">
      <c r="A8630" t="s">
        <v>20</v>
      </c>
      <c r="B8630">
        <v>75</v>
      </c>
      <c r="C8630">
        <v>2683</v>
      </c>
    </row>
    <row r="8631" spans="1:3" x14ac:dyDescent="0.3">
      <c r="A8631" t="s">
        <v>21</v>
      </c>
      <c r="B8631">
        <v>98</v>
      </c>
      <c r="C8631">
        <v>2683</v>
      </c>
    </row>
    <row r="8632" spans="1:3" x14ac:dyDescent="0.3">
      <c r="A8632" t="s">
        <v>22</v>
      </c>
      <c r="B8632">
        <v>65</v>
      </c>
      <c r="C8632">
        <v>2683</v>
      </c>
    </row>
    <row r="8633" spans="1:3" x14ac:dyDescent="0.3">
      <c r="A8633" t="s">
        <v>25</v>
      </c>
      <c r="B8633" t="s">
        <v>121</v>
      </c>
      <c r="C8633">
        <v>2683</v>
      </c>
    </row>
    <row r="8634" spans="1:3" x14ac:dyDescent="0.3">
      <c r="A8634" t="s">
        <v>7</v>
      </c>
      <c r="B8634" t="s">
        <v>50</v>
      </c>
      <c r="C8634">
        <v>10702</v>
      </c>
    </row>
    <row r="8635" spans="1:3" x14ac:dyDescent="0.3">
      <c r="A8635" t="s">
        <v>17</v>
      </c>
      <c r="B8635">
        <v>185</v>
      </c>
      <c r="C8635">
        <v>10702</v>
      </c>
    </row>
    <row r="8636" spans="1:3" x14ac:dyDescent="0.3">
      <c r="A8636" t="s">
        <v>18</v>
      </c>
      <c r="B8636">
        <v>8</v>
      </c>
      <c r="C8636">
        <v>10702</v>
      </c>
    </row>
    <row r="8637" spans="1:3" x14ac:dyDescent="0.3">
      <c r="A8637" t="s">
        <v>19</v>
      </c>
      <c r="B8637">
        <v>133</v>
      </c>
      <c r="C8637">
        <v>10702</v>
      </c>
    </row>
    <row r="8638" spans="1:3" x14ac:dyDescent="0.3">
      <c r="A8638" t="s">
        <v>20</v>
      </c>
      <c r="B8638">
        <v>56</v>
      </c>
      <c r="C8638">
        <v>10702</v>
      </c>
    </row>
    <row r="8639" spans="1:3" x14ac:dyDescent="0.3">
      <c r="A8639" t="s">
        <v>21</v>
      </c>
      <c r="B8639">
        <v>56</v>
      </c>
      <c r="C8639">
        <v>10702</v>
      </c>
    </row>
    <row r="8640" spans="1:3" x14ac:dyDescent="0.3">
      <c r="A8640" t="s">
        <v>22</v>
      </c>
      <c r="B8640">
        <v>12</v>
      </c>
      <c r="C8640">
        <v>10702</v>
      </c>
    </row>
    <row r="8641" spans="1:3" x14ac:dyDescent="0.3">
      <c r="A8641" t="s">
        <v>25</v>
      </c>
      <c r="B8641" t="s">
        <v>123</v>
      </c>
      <c r="C8641">
        <v>10702</v>
      </c>
    </row>
    <row r="8642" spans="1:3" x14ac:dyDescent="0.3">
      <c r="A8642" t="s">
        <v>7</v>
      </c>
      <c r="B8642" t="s">
        <v>50</v>
      </c>
      <c r="C8642">
        <v>3712</v>
      </c>
    </row>
    <row r="8643" spans="1:3" x14ac:dyDescent="0.3">
      <c r="A8643" t="s">
        <v>17</v>
      </c>
      <c r="B8643">
        <v>212</v>
      </c>
      <c r="C8643">
        <v>3712</v>
      </c>
    </row>
    <row r="8644" spans="1:3" x14ac:dyDescent="0.3">
      <c r="A8644" t="s">
        <v>18</v>
      </c>
      <c r="B8644">
        <v>5</v>
      </c>
      <c r="C8644">
        <v>3712</v>
      </c>
    </row>
    <row r="8645" spans="1:3" x14ac:dyDescent="0.3">
      <c r="A8645" t="s">
        <v>19</v>
      </c>
      <c r="B8645">
        <v>33</v>
      </c>
      <c r="C8645">
        <v>3712</v>
      </c>
    </row>
    <row r="8646" spans="1:3" x14ac:dyDescent="0.3">
      <c r="A8646" t="s">
        <v>20</v>
      </c>
      <c r="B8646">
        <v>7</v>
      </c>
      <c r="C8646">
        <v>3712</v>
      </c>
    </row>
    <row r="8647" spans="1:3" x14ac:dyDescent="0.3">
      <c r="A8647" t="s">
        <v>21</v>
      </c>
      <c r="B8647">
        <v>0</v>
      </c>
      <c r="C8647">
        <v>3712</v>
      </c>
    </row>
    <row r="8648" spans="1:3" x14ac:dyDescent="0.3">
      <c r="A8648" t="s">
        <v>22</v>
      </c>
      <c r="B8648">
        <v>2</v>
      </c>
      <c r="C8648">
        <v>3712</v>
      </c>
    </row>
    <row r="8649" spans="1:3" x14ac:dyDescent="0.3">
      <c r="A8649" t="s">
        <v>25</v>
      </c>
      <c r="B8649" t="s">
        <v>121</v>
      </c>
      <c r="C8649">
        <v>3712</v>
      </c>
    </row>
    <row r="8650" spans="1:3" x14ac:dyDescent="0.3">
      <c r="A8650" t="s">
        <v>7</v>
      </c>
      <c r="B8650" t="s">
        <v>50</v>
      </c>
      <c r="C8650">
        <v>9760</v>
      </c>
    </row>
    <row r="8651" spans="1:3" x14ac:dyDescent="0.3">
      <c r="A8651" t="s">
        <v>17</v>
      </c>
      <c r="B8651">
        <v>953</v>
      </c>
      <c r="C8651">
        <v>9760</v>
      </c>
    </row>
    <row r="8652" spans="1:3" x14ac:dyDescent="0.3">
      <c r="A8652" t="s">
        <v>18</v>
      </c>
      <c r="B8652">
        <v>0</v>
      </c>
      <c r="C8652">
        <v>9760</v>
      </c>
    </row>
    <row r="8653" spans="1:3" x14ac:dyDescent="0.3">
      <c r="A8653" t="s">
        <v>19</v>
      </c>
      <c r="B8653">
        <v>71</v>
      </c>
      <c r="C8653">
        <v>9760</v>
      </c>
    </row>
    <row r="8654" spans="1:3" x14ac:dyDescent="0.3">
      <c r="A8654" t="s">
        <v>20</v>
      </c>
      <c r="B8654">
        <v>0</v>
      </c>
      <c r="C8654">
        <v>9760</v>
      </c>
    </row>
    <row r="8655" spans="1:3" x14ac:dyDescent="0.3">
      <c r="A8655" t="s">
        <v>21</v>
      </c>
      <c r="B8655">
        <v>0</v>
      </c>
      <c r="C8655">
        <v>9760</v>
      </c>
    </row>
    <row r="8656" spans="1:3" x14ac:dyDescent="0.3">
      <c r="A8656" t="s">
        <v>22</v>
      </c>
      <c r="B8656">
        <v>174</v>
      </c>
      <c r="C8656">
        <v>9760</v>
      </c>
    </row>
    <row r="8657" spans="1:3" x14ac:dyDescent="0.3">
      <c r="A8657" t="s">
        <v>25</v>
      </c>
      <c r="B8657" t="s">
        <v>123</v>
      </c>
      <c r="C8657">
        <v>9760</v>
      </c>
    </row>
    <row r="8658" spans="1:3" x14ac:dyDescent="0.3">
      <c r="A8658" t="s">
        <v>7</v>
      </c>
      <c r="B8658" t="s">
        <v>50</v>
      </c>
      <c r="C8658">
        <v>7101</v>
      </c>
    </row>
    <row r="8659" spans="1:3" x14ac:dyDescent="0.3">
      <c r="A8659" t="s">
        <v>17</v>
      </c>
      <c r="B8659">
        <v>953</v>
      </c>
      <c r="C8659">
        <v>7101</v>
      </c>
    </row>
    <row r="8660" spans="1:3" x14ac:dyDescent="0.3">
      <c r="A8660" t="s">
        <v>18</v>
      </c>
      <c r="B8660">
        <v>0</v>
      </c>
      <c r="C8660">
        <v>7101</v>
      </c>
    </row>
    <row r="8661" spans="1:3" x14ac:dyDescent="0.3">
      <c r="A8661" t="s">
        <v>19</v>
      </c>
      <c r="B8661">
        <v>71</v>
      </c>
      <c r="C8661">
        <v>7101</v>
      </c>
    </row>
    <row r="8662" spans="1:3" x14ac:dyDescent="0.3">
      <c r="A8662" t="s">
        <v>20</v>
      </c>
      <c r="B8662">
        <v>0</v>
      </c>
      <c r="C8662">
        <v>7101</v>
      </c>
    </row>
    <row r="8663" spans="1:3" x14ac:dyDescent="0.3">
      <c r="A8663" t="s">
        <v>21</v>
      </c>
      <c r="B8663">
        <v>0</v>
      </c>
      <c r="C8663">
        <v>7101</v>
      </c>
    </row>
    <row r="8664" spans="1:3" x14ac:dyDescent="0.3">
      <c r="A8664" t="s">
        <v>22</v>
      </c>
      <c r="B8664">
        <v>174</v>
      </c>
      <c r="C8664">
        <v>7101</v>
      </c>
    </row>
    <row r="8665" spans="1:3" x14ac:dyDescent="0.3">
      <c r="A8665" t="s">
        <v>25</v>
      </c>
      <c r="B8665" t="s">
        <v>123</v>
      </c>
      <c r="C8665">
        <v>7101</v>
      </c>
    </row>
    <row r="8666" spans="1:3" x14ac:dyDescent="0.3">
      <c r="A8666" t="s">
        <v>7</v>
      </c>
      <c r="B8666" t="s">
        <v>120</v>
      </c>
      <c r="C8666">
        <v>6181</v>
      </c>
    </row>
    <row r="8667" spans="1:3" x14ac:dyDescent="0.3">
      <c r="A8667" t="s">
        <v>17</v>
      </c>
      <c r="B8667">
        <v>488</v>
      </c>
      <c r="C8667">
        <v>6181</v>
      </c>
    </row>
    <row r="8668" spans="1:3" x14ac:dyDescent="0.3">
      <c r="A8668" t="s">
        <v>18</v>
      </c>
      <c r="B8668">
        <v>21</v>
      </c>
      <c r="C8668">
        <v>6181</v>
      </c>
    </row>
    <row r="8669" spans="1:3" x14ac:dyDescent="0.3">
      <c r="A8669" t="s">
        <v>19</v>
      </c>
      <c r="B8669">
        <v>238</v>
      </c>
      <c r="C8669">
        <v>6181</v>
      </c>
    </row>
    <row r="8670" spans="1:3" x14ac:dyDescent="0.3">
      <c r="A8670" t="s">
        <v>20</v>
      </c>
      <c r="B8670">
        <v>56</v>
      </c>
      <c r="C8670">
        <v>6181</v>
      </c>
    </row>
    <row r="8671" spans="1:3" x14ac:dyDescent="0.3">
      <c r="A8671" t="s">
        <v>21</v>
      </c>
      <c r="B8671">
        <v>108</v>
      </c>
      <c r="C8671">
        <v>6181</v>
      </c>
    </row>
    <row r="8672" spans="1:3" x14ac:dyDescent="0.3">
      <c r="A8672" t="s">
        <v>22</v>
      </c>
      <c r="B8672">
        <v>28</v>
      </c>
      <c r="C8672">
        <v>6181</v>
      </c>
    </row>
    <row r="8673" spans="1:3" x14ac:dyDescent="0.3">
      <c r="A8673" t="s">
        <v>25</v>
      </c>
      <c r="B8673" t="s">
        <v>123</v>
      </c>
      <c r="C8673">
        <v>6181</v>
      </c>
    </row>
    <row r="8674" spans="1:3" x14ac:dyDescent="0.3">
      <c r="A8674" t="s">
        <v>7</v>
      </c>
      <c r="B8674" t="s">
        <v>50</v>
      </c>
      <c r="C8674">
        <v>7264</v>
      </c>
    </row>
    <row r="8675" spans="1:3" x14ac:dyDescent="0.3">
      <c r="A8675" t="s">
        <v>17</v>
      </c>
      <c r="B8675">
        <v>12</v>
      </c>
      <c r="C8675">
        <v>7264</v>
      </c>
    </row>
    <row r="8676" spans="1:3" x14ac:dyDescent="0.3">
      <c r="A8676" t="s">
        <v>18</v>
      </c>
      <c r="B8676">
        <v>0</v>
      </c>
      <c r="C8676">
        <v>7264</v>
      </c>
    </row>
    <row r="8677" spans="1:3" x14ac:dyDescent="0.3">
      <c r="A8677" t="s">
        <v>19</v>
      </c>
      <c r="B8677">
        <v>4</v>
      </c>
      <c r="C8677">
        <v>7264</v>
      </c>
    </row>
    <row r="8678" spans="1:3" x14ac:dyDescent="0.3">
      <c r="A8678" t="s">
        <v>20</v>
      </c>
      <c r="B8678">
        <v>0</v>
      </c>
      <c r="C8678">
        <v>7264</v>
      </c>
    </row>
    <row r="8679" spans="1:3" x14ac:dyDescent="0.3">
      <c r="A8679" t="s">
        <v>21</v>
      </c>
      <c r="B8679">
        <v>0</v>
      </c>
      <c r="C8679">
        <v>7264</v>
      </c>
    </row>
    <row r="8680" spans="1:3" x14ac:dyDescent="0.3">
      <c r="A8680" t="s">
        <v>22</v>
      </c>
      <c r="B8680">
        <v>1</v>
      </c>
      <c r="C8680">
        <v>7264</v>
      </c>
    </row>
    <row r="8681" spans="1:3" x14ac:dyDescent="0.3">
      <c r="A8681" t="s">
        <v>25</v>
      </c>
      <c r="B8681" t="s">
        <v>122</v>
      </c>
      <c r="C8681">
        <v>7264</v>
      </c>
    </row>
    <row r="8682" spans="1:3" x14ac:dyDescent="0.3">
      <c r="A8682" t="s">
        <v>7</v>
      </c>
      <c r="B8682" t="s">
        <v>120</v>
      </c>
      <c r="C8682">
        <v>6387</v>
      </c>
    </row>
    <row r="8683" spans="1:3" x14ac:dyDescent="0.3">
      <c r="A8683" t="s">
        <v>17</v>
      </c>
      <c r="B8683">
        <v>42</v>
      </c>
      <c r="C8683">
        <v>6387</v>
      </c>
    </row>
    <row r="8684" spans="1:3" x14ac:dyDescent="0.3">
      <c r="A8684" t="s">
        <v>18</v>
      </c>
      <c r="B8684">
        <v>0</v>
      </c>
      <c r="C8684">
        <v>6387</v>
      </c>
    </row>
    <row r="8685" spans="1:3" x14ac:dyDescent="0.3">
      <c r="A8685" t="s">
        <v>19</v>
      </c>
      <c r="B8685">
        <v>17</v>
      </c>
      <c r="C8685">
        <v>6387</v>
      </c>
    </row>
    <row r="8686" spans="1:3" x14ac:dyDescent="0.3">
      <c r="A8686" t="s">
        <v>20</v>
      </c>
      <c r="B8686">
        <v>0</v>
      </c>
      <c r="C8686">
        <v>6387</v>
      </c>
    </row>
    <row r="8687" spans="1:3" x14ac:dyDescent="0.3">
      <c r="A8687" t="s">
        <v>21</v>
      </c>
      <c r="B8687">
        <v>0</v>
      </c>
      <c r="C8687">
        <v>6387</v>
      </c>
    </row>
    <row r="8688" spans="1:3" x14ac:dyDescent="0.3">
      <c r="A8688" t="s">
        <v>22</v>
      </c>
      <c r="B8688">
        <v>18</v>
      </c>
      <c r="C8688">
        <v>6387</v>
      </c>
    </row>
    <row r="8689" spans="1:3" x14ac:dyDescent="0.3">
      <c r="A8689" t="s">
        <v>25</v>
      </c>
      <c r="B8689" t="s">
        <v>122</v>
      </c>
      <c r="C8689">
        <v>6387</v>
      </c>
    </row>
    <row r="8690" spans="1:3" x14ac:dyDescent="0.3">
      <c r="A8690" t="s">
        <v>7</v>
      </c>
      <c r="B8690" t="s">
        <v>120</v>
      </c>
      <c r="C8690">
        <v>4184</v>
      </c>
    </row>
    <row r="8691" spans="1:3" x14ac:dyDescent="0.3">
      <c r="A8691" t="s">
        <v>17</v>
      </c>
      <c r="B8691">
        <v>189</v>
      </c>
      <c r="C8691">
        <v>4184</v>
      </c>
    </row>
    <row r="8692" spans="1:3" x14ac:dyDescent="0.3">
      <c r="A8692" t="s">
        <v>18</v>
      </c>
      <c r="B8692">
        <v>2</v>
      </c>
      <c r="C8692">
        <v>4184</v>
      </c>
    </row>
    <row r="8693" spans="1:3" x14ac:dyDescent="0.3">
      <c r="A8693" t="s">
        <v>19</v>
      </c>
      <c r="B8693">
        <v>29</v>
      </c>
      <c r="C8693">
        <v>4184</v>
      </c>
    </row>
    <row r="8694" spans="1:3" x14ac:dyDescent="0.3">
      <c r="A8694" t="s">
        <v>20</v>
      </c>
      <c r="B8694">
        <v>3</v>
      </c>
      <c r="C8694">
        <v>4184</v>
      </c>
    </row>
    <row r="8695" spans="1:3" x14ac:dyDescent="0.3">
      <c r="A8695" t="s">
        <v>21</v>
      </c>
      <c r="B8695">
        <v>2</v>
      </c>
      <c r="C8695">
        <v>4184</v>
      </c>
    </row>
    <row r="8696" spans="1:3" x14ac:dyDescent="0.3">
      <c r="A8696" t="s">
        <v>22</v>
      </c>
      <c r="B8696">
        <v>40</v>
      </c>
      <c r="C8696">
        <v>4184</v>
      </c>
    </row>
    <row r="8697" spans="1:3" x14ac:dyDescent="0.3">
      <c r="A8697" t="s">
        <v>25</v>
      </c>
      <c r="B8697" t="s">
        <v>121</v>
      </c>
      <c r="C8697">
        <v>4184</v>
      </c>
    </row>
    <row r="8698" spans="1:3" x14ac:dyDescent="0.3">
      <c r="A8698" t="s">
        <v>7</v>
      </c>
      <c r="B8698" t="s">
        <v>120</v>
      </c>
      <c r="C8698">
        <v>1045</v>
      </c>
    </row>
    <row r="8699" spans="1:3" x14ac:dyDescent="0.3">
      <c r="A8699" t="s">
        <v>17</v>
      </c>
      <c r="B8699">
        <v>112</v>
      </c>
      <c r="C8699">
        <v>1045</v>
      </c>
    </row>
    <row r="8700" spans="1:3" x14ac:dyDescent="0.3">
      <c r="A8700" t="s">
        <v>18</v>
      </c>
      <c r="B8700">
        <v>10</v>
      </c>
      <c r="C8700">
        <v>1045</v>
      </c>
    </row>
    <row r="8701" spans="1:3" x14ac:dyDescent="0.3">
      <c r="A8701" t="s">
        <v>19</v>
      </c>
      <c r="B8701">
        <v>107</v>
      </c>
      <c r="C8701">
        <v>1045</v>
      </c>
    </row>
    <row r="8702" spans="1:3" x14ac:dyDescent="0.3">
      <c r="A8702" t="s">
        <v>20</v>
      </c>
      <c r="B8702">
        <v>30</v>
      </c>
      <c r="C8702">
        <v>1045</v>
      </c>
    </row>
    <row r="8703" spans="1:3" x14ac:dyDescent="0.3">
      <c r="A8703" t="s">
        <v>21</v>
      </c>
      <c r="B8703">
        <v>0</v>
      </c>
      <c r="C8703">
        <v>1045</v>
      </c>
    </row>
    <row r="8704" spans="1:3" x14ac:dyDescent="0.3">
      <c r="A8704" t="s">
        <v>22</v>
      </c>
      <c r="B8704">
        <v>20</v>
      </c>
      <c r="C8704">
        <v>1045</v>
      </c>
    </row>
    <row r="8705" spans="1:3" x14ac:dyDescent="0.3">
      <c r="A8705" t="s">
        <v>25</v>
      </c>
      <c r="B8705" t="s">
        <v>121</v>
      </c>
      <c r="C8705">
        <v>1045</v>
      </c>
    </row>
    <row r="8706" spans="1:3" x14ac:dyDescent="0.3">
      <c r="A8706" t="s">
        <v>7</v>
      </c>
      <c r="B8706" t="s">
        <v>50</v>
      </c>
      <c r="C8706">
        <v>641</v>
      </c>
    </row>
    <row r="8707" spans="1:3" x14ac:dyDescent="0.3">
      <c r="A8707" t="s">
        <v>17</v>
      </c>
      <c r="B8707">
        <v>59</v>
      </c>
      <c r="C8707">
        <v>641</v>
      </c>
    </row>
    <row r="8708" spans="1:3" x14ac:dyDescent="0.3">
      <c r="A8708" t="s">
        <v>18</v>
      </c>
      <c r="B8708">
        <v>0</v>
      </c>
      <c r="C8708">
        <v>641</v>
      </c>
    </row>
    <row r="8709" spans="1:3" x14ac:dyDescent="0.3">
      <c r="A8709" t="s">
        <v>19</v>
      </c>
      <c r="B8709">
        <v>12</v>
      </c>
      <c r="C8709">
        <v>641</v>
      </c>
    </row>
    <row r="8710" spans="1:3" x14ac:dyDescent="0.3">
      <c r="A8710" t="s">
        <v>20</v>
      </c>
      <c r="B8710">
        <v>0</v>
      </c>
      <c r="C8710">
        <v>641</v>
      </c>
    </row>
    <row r="8711" spans="1:3" x14ac:dyDescent="0.3">
      <c r="A8711" t="s">
        <v>21</v>
      </c>
      <c r="B8711">
        <v>0</v>
      </c>
      <c r="C8711">
        <v>641</v>
      </c>
    </row>
    <row r="8712" spans="1:3" x14ac:dyDescent="0.3">
      <c r="A8712" t="s">
        <v>22</v>
      </c>
      <c r="B8712">
        <v>48</v>
      </c>
      <c r="C8712">
        <v>641</v>
      </c>
    </row>
    <row r="8713" spans="1:3" x14ac:dyDescent="0.3">
      <c r="A8713" t="s">
        <v>25</v>
      </c>
      <c r="B8713" t="s">
        <v>122</v>
      </c>
      <c r="C8713">
        <v>641</v>
      </c>
    </row>
    <row r="8714" spans="1:3" x14ac:dyDescent="0.3">
      <c r="A8714" t="s">
        <v>7</v>
      </c>
      <c r="B8714" t="s">
        <v>50</v>
      </c>
      <c r="C8714">
        <v>675</v>
      </c>
    </row>
    <row r="8715" spans="1:3" x14ac:dyDescent="0.3">
      <c r="A8715" t="s">
        <v>17</v>
      </c>
      <c r="B8715">
        <v>146</v>
      </c>
      <c r="C8715">
        <v>675</v>
      </c>
    </row>
    <row r="8716" spans="1:3" x14ac:dyDescent="0.3">
      <c r="A8716" t="s">
        <v>18</v>
      </c>
      <c r="B8716">
        <v>0</v>
      </c>
      <c r="C8716">
        <v>675</v>
      </c>
    </row>
    <row r="8717" spans="1:3" x14ac:dyDescent="0.3">
      <c r="A8717" t="s">
        <v>19</v>
      </c>
      <c r="B8717">
        <v>93</v>
      </c>
      <c r="C8717">
        <v>675</v>
      </c>
    </row>
    <row r="8718" spans="1:3" x14ac:dyDescent="0.3">
      <c r="A8718" t="s">
        <v>20</v>
      </c>
      <c r="B8718">
        <v>7</v>
      </c>
      <c r="C8718">
        <v>675</v>
      </c>
    </row>
    <row r="8719" spans="1:3" x14ac:dyDescent="0.3">
      <c r="A8719" t="s">
        <v>21</v>
      </c>
      <c r="B8719">
        <v>13</v>
      </c>
      <c r="C8719">
        <v>675</v>
      </c>
    </row>
    <row r="8720" spans="1:3" x14ac:dyDescent="0.3">
      <c r="A8720" t="s">
        <v>22</v>
      </c>
      <c r="B8720">
        <v>73</v>
      </c>
      <c r="C8720">
        <v>675</v>
      </c>
    </row>
    <row r="8721" spans="1:3" x14ac:dyDescent="0.3">
      <c r="A8721" t="s">
        <v>25</v>
      </c>
      <c r="B8721" t="s">
        <v>121</v>
      </c>
      <c r="C8721">
        <v>675</v>
      </c>
    </row>
    <row r="8722" spans="1:3" x14ac:dyDescent="0.3">
      <c r="A8722" t="s">
        <v>7</v>
      </c>
      <c r="B8722" t="s">
        <v>50</v>
      </c>
      <c r="C8722">
        <v>5589</v>
      </c>
    </row>
    <row r="8723" spans="1:3" x14ac:dyDescent="0.3">
      <c r="A8723" t="s">
        <v>17</v>
      </c>
      <c r="B8723">
        <v>631</v>
      </c>
      <c r="C8723">
        <v>5589</v>
      </c>
    </row>
    <row r="8724" spans="1:3" x14ac:dyDescent="0.3">
      <c r="A8724" t="s">
        <v>18</v>
      </c>
      <c r="B8724">
        <v>0</v>
      </c>
      <c r="C8724">
        <v>5589</v>
      </c>
    </row>
    <row r="8725" spans="1:3" x14ac:dyDescent="0.3">
      <c r="A8725" t="s">
        <v>19</v>
      </c>
      <c r="B8725">
        <v>115</v>
      </c>
      <c r="C8725">
        <v>5589</v>
      </c>
    </row>
    <row r="8726" spans="1:3" x14ac:dyDescent="0.3">
      <c r="A8726" t="s">
        <v>20</v>
      </c>
      <c r="B8726">
        <v>10</v>
      </c>
      <c r="C8726">
        <v>5589</v>
      </c>
    </row>
    <row r="8727" spans="1:3" x14ac:dyDescent="0.3">
      <c r="A8727" t="s">
        <v>21</v>
      </c>
      <c r="B8727">
        <v>7</v>
      </c>
      <c r="C8727">
        <v>5589</v>
      </c>
    </row>
    <row r="8728" spans="1:3" x14ac:dyDescent="0.3">
      <c r="A8728" t="s">
        <v>22</v>
      </c>
      <c r="B8728">
        <v>30</v>
      </c>
      <c r="C8728">
        <v>5589</v>
      </c>
    </row>
    <row r="8729" spans="1:3" x14ac:dyDescent="0.3">
      <c r="A8729" t="s">
        <v>25</v>
      </c>
      <c r="B8729" t="s">
        <v>123</v>
      </c>
      <c r="C8729">
        <v>5589</v>
      </c>
    </row>
    <row r="8730" spans="1:3" x14ac:dyDescent="0.3">
      <c r="A8730" t="s">
        <v>7</v>
      </c>
      <c r="B8730" t="s">
        <v>120</v>
      </c>
      <c r="C8730">
        <v>11039</v>
      </c>
    </row>
    <row r="8731" spans="1:3" x14ac:dyDescent="0.3">
      <c r="A8731" t="s">
        <v>17</v>
      </c>
      <c r="B8731">
        <v>82</v>
      </c>
      <c r="C8731">
        <v>11039</v>
      </c>
    </row>
    <row r="8732" spans="1:3" x14ac:dyDescent="0.3">
      <c r="A8732" t="s">
        <v>18</v>
      </c>
      <c r="B8732">
        <v>33</v>
      </c>
      <c r="C8732">
        <v>11039</v>
      </c>
    </row>
    <row r="8733" spans="1:3" x14ac:dyDescent="0.3">
      <c r="A8733" t="s">
        <v>19</v>
      </c>
      <c r="B8733">
        <v>54</v>
      </c>
      <c r="C8733">
        <v>11039</v>
      </c>
    </row>
    <row r="8734" spans="1:3" x14ac:dyDescent="0.3">
      <c r="A8734" t="s">
        <v>20</v>
      </c>
      <c r="B8734">
        <v>71</v>
      </c>
      <c r="C8734">
        <v>11039</v>
      </c>
    </row>
    <row r="8735" spans="1:3" x14ac:dyDescent="0.3">
      <c r="A8735" t="s">
        <v>21</v>
      </c>
      <c r="B8735">
        <v>30</v>
      </c>
      <c r="C8735">
        <v>11039</v>
      </c>
    </row>
    <row r="8736" spans="1:3" x14ac:dyDescent="0.3">
      <c r="A8736" t="s">
        <v>22</v>
      </c>
      <c r="B8736">
        <v>41</v>
      </c>
      <c r="C8736">
        <v>11039</v>
      </c>
    </row>
    <row r="8737" spans="1:3" x14ac:dyDescent="0.3">
      <c r="A8737" t="s">
        <v>25</v>
      </c>
      <c r="B8737" t="s">
        <v>121</v>
      </c>
      <c r="C8737">
        <v>11039</v>
      </c>
    </row>
    <row r="8738" spans="1:3" x14ac:dyDescent="0.3">
      <c r="A8738" t="s">
        <v>7</v>
      </c>
      <c r="B8738" t="s">
        <v>120</v>
      </c>
      <c r="C8738">
        <v>4682</v>
      </c>
    </row>
    <row r="8739" spans="1:3" x14ac:dyDescent="0.3">
      <c r="A8739" t="s">
        <v>17</v>
      </c>
      <c r="B8739">
        <v>99</v>
      </c>
      <c r="C8739">
        <v>4682</v>
      </c>
    </row>
    <row r="8740" spans="1:3" x14ac:dyDescent="0.3">
      <c r="A8740" t="s">
        <v>18</v>
      </c>
      <c r="B8740">
        <v>27</v>
      </c>
      <c r="C8740">
        <v>4682</v>
      </c>
    </row>
    <row r="8741" spans="1:3" x14ac:dyDescent="0.3">
      <c r="A8741" t="s">
        <v>19</v>
      </c>
      <c r="B8741">
        <v>102</v>
      </c>
      <c r="C8741">
        <v>4682</v>
      </c>
    </row>
    <row r="8742" spans="1:3" x14ac:dyDescent="0.3">
      <c r="A8742" t="s">
        <v>20</v>
      </c>
      <c r="B8742">
        <v>28</v>
      </c>
      <c r="C8742">
        <v>4682</v>
      </c>
    </row>
    <row r="8743" spans="1:3" x14ac:dyDescent="0.3">
      <c r="A8743" t="s">
        <v>21</v>
      </c>
      <c r="B8743">
        <v>48</v>
      </c>
      <c r="C8743">
        <v>4682</v>
      </c>
    </row>
    <row r="8744" spans="1:3" x14ac:dyDescent="0.3">
      <c r="A8744" t="s">
        <v>22</v>
      </c>
      <c r="B8744">
        <v>6</v>
      </c>
      <c r="C8744">
        <v>4682</v>
      </c>
    </row>
    <row r="8745" spans="1:3" x14ac:dyDescent="0.3">
      <c r="A8745" t="s">
        <v>25</v>
      </c>
      <c r="B8745" t="s">
        <v>122</v>
      </c>
      <c r="C8745">
        <v>4682</v>
      </c>
    </row>
    <row r="8746" spans="1:3" x14ac:dyDescent="0.3">
      <c r="A8746" t="s">
        <v>7</v>
      </c>
      <c r="B8746" t="s">
        <v>50</v>
      </c>
      <c r="C8746">
        <v>11100</v>
      </c>
    </row>
    <row r="8747" spans="1:3" x14ac:dyDescent="0.3">
      <c r="A8747" t="s">
        <v>17</v>
      </c>
      <c r="B8747">
        <v>51</v>
      </c>
      <c r="C8747">
        <v>11100</v>
      </c>
    </row>
    <row r="8748" spans="1:3" x14ac:dyDescent="0.3">
      <c r="A8748" t="s">
        <v>18</v>
      </c>
      <c r="B8748">
        <v>2</v>
      </c>
      <c r="C8748">
        <v>11100</v>
      </c>
    </row>
    <row r="8749" spans="1:3" x14ac:dyDescent="0.3">
      <c r="A8749" t="s">
        <v>19</v>
      </c>
      <c r="B8749">
        <v>7</v>
      </c>
      <c r="C8749">
        <v>11100</v>
      </c>
    </row>
    <row r="8750" spans="1:3" x14ac:dyDescent="0.3">
      <c r="A8750" t="s">
        <v>20</v>
      </c>
      <c r="B8750">
        <v>0</v>
      </c>
      <c r="C8750">
        <v>11100</v>
      </c>
    </row>
    <row r="8751" spans="1:3" x14ac:dyDescent="0.3">
      <c r="A8751" t="s">
        <v>21</v>
      </c>
      <c r="B8751">
        <v>1</v>
      </c>
      <c r="C8751">
        <v>11100</v>
      </c>
    </row>
    <row r="8752" spans="1:3" x14ac:dyDescent="0.3">
      <c r="A8752" t="s">
        <v>22</v>
      </c>
      <c r="B8752">
        <v>2</v>
      </c>
      <c r="C8752">
        <v>11100</v>
      </c>
    </row>
    <row r="8753" spans="1:3" x14ac:dyDescent="0.3">
      <c r="A8753" t="s">
        <v>25</v>
      </c>
      <c r="B8753" t="s">
        <v>122</v>
      </c>
      <c r="C8753">
        <v>11100</v>
      </c>
    </row>
    <row r="8754" spans="1:3" x14ac:dyDescent="0.3">
      <c r="A8754" t="s">
        <v>7</v>
      </c>
      <c r="B8754" t="s">
        <v>50</v>
      </c>
      <c r="C8754">
        <v>2853</v>
      </c>
    </row>
    <row r="8755" spans="1:3" x14ac:dyDescent="0.3">
      <c r="A8755" t="s">
        <v>17</v>
      </c>
      <c r="B8755">
        <v>60</v>
      </c>
      <c r="C8755">
        <v>2853</v>
      </c>
    </row>
    <row r="8756" spans="1:3" x14ac:dyDescent="0.3">
      <c r="A8756" t="s">
        <v>18</v>
      </c>
      <c r="B8756">
        <v>51</v>
      </c>
      <c r="C8756">
        <v>2853</v>
      </c>
    </row>
    <row r="8757" spans="1:3" x14ac:dyDescent="0.3">
      <c r="A8757" t="s">
        <v>19</v>
      </c>
      <c r="B8757">
        <v>87</v>
      </c>
      <c r="C8757">
        <v>2853</v>
      </c>
    </row>
    <row r="8758" spans="1:3" x14ac:dyDescent="0.3">
      <c r="A8758" t="s">
        <v>20</v>
      </c>
      <c r="B8758">
        <v>6</v>
      </c>
      <c r="C8758">
        <v>2853</v>
      </c>
    </row>
    <row r="8759" spans="1:3" x14ac:dyDescent="0.3">
      <c r="A8759" t="s">
        <v>21</v>
      </c>
      <c r="B8759">
        <v>20</v>
      </c>
      <c r="C8759">
        <v>2853</v>
      </c>
    </row>
    <row r="8760" spans="1:3" x14ac:dyDescent="0.3">
      <c r="A8760" t="s">
        <v>22</v>
      </c>
      <c r="B8760">
        <v>51</v>
      </c>
      <c r="C8760">
        <v>2853</v>
      </c>
    </row>
    <row r="8761" spans="1:3" x14ac:dyDescent="0.3">
      <c r="A8761" t="s">
        <v>25</v>
      </c>
      <c r="B8761" t="s">
        <v>121</v>
      </c>
      <c r="C8761">
        <v>2853</v>
      </c>
    </row>
    <row r="8762" spans="1:3" x14ac:dyDescent="0.3">
      <c r="A8762" t="s">
        <v>7</v>
      </c>
      <c r="B8762" t="s">
        <v>120</v>
      </c>
      <c r="C8762">
        <v>8286</v>
      </c>
    </row>
    <row r="8763" spans="1:3" x14ac:dyDescent="0.3">
      <c r="A8763" t="s">
        <v>17</v>
      </c>
      <c r="B8763">
        <v>98</v>
      </c>
      <c r="C8763">
        <v>8286</v>
      </c>
    </row>
    <row r="8764" spans="1:3" x14ac:dyDescent="0.3">
      <c r="A8764" t="s">
        <v>18</v>
      </c>
      <c r="B8764">
        <v>1</v>
      </c>
      <c r="C8764">
        <v>8286</v>
      </c>
    </row>
    <row r="8765" spans="1:3" x14ac:dyDescent="0.3">
      <c r="A8765" t="s">
        <v>19</v>
      </c>
      <c r="B8765">
        <v>17</v>
      </c>
      <c r="C8765">
        <v>8286</v>
      </c>
    </row>
    <row r="8766" spans="1:3" x14ac:dyDescent="0.3">
      <c r="A8766" t="s">
        <v>20</v>
      </c>
      <c r="B8766">
        <v>0</v>
      </c>
      <c r="C8766">
        <v>8286</v>
      </c>
    </row>
    <row r="8767" spans="1:3" x14ac:dyDescent="0.3">
      <c r="A8767" t="s">
        <v>21</v>
      </c>
      <c r="B8767">
        <v>1</v>
      </c>
      <c r="C8767">
        <v>8286</v>
      </c>
    </row>
    <row r="8768" spans="1:3" x14ac:dyDescent="0.3">
      <c r="A8768" t="s">
        <v>22</v>
      </c>
      <c r="B8768">
        <v>5</v>
      </c>
      <c r="C8768">
        <v>8286</v>
      </c>
    </row>
    <row r="8769" spans="1:3" x14ac:dyDescent="0.3">
      <c r="A8769" t="s">
        <v>25</v>
      </c>
      <c r="B8769" t="s">
        <v>121</v>
      </c>
      <c r="C8769">
        <v>8286</v>
      </c>
    </row>
    <row r="8770" spans="1:3" x14ac:dyDescent="0.3">
      <c r="A8770" t="s">
        <v>7</v>
      </c>
      <c r="B8770" t="s">
        <v>120</v>
      </c>
      <c r="C8770">
        <v>6497</v>
      </c>
    </row>
    <row r="8771" spans="1:3" x14ac:dyDescent="0.3">
      <c r="A8771" t="s">
        <v>17</v>
      </c>
      <c r="B8771">
        <v>293</v>
      </c>
      <c r="C8771">
        <v>6497</v>
      </c>
    </row>
    <row r="8772" spans="1:3" x14ac:dyDescent="0.3">
      <c r="A8772" t="s">
        <v>18</v>
      </c>
      <c r="B8772">
        <v>6</v>
      </c>
      <c r="C8772">
        <v>6497</v>
      </c>
    </row>
    <row r="8773" spans="1:3" x14ac:dyDescent="0.3">
      <c r="A8773" t="s">
        <v>19</v>
      </c>
      <c r="B8773">
        <v>23</v>
      </c>
      <c r="C8773">
        <v>6497</v>
      </c>
    </row>
    <row r="8774" spans="1:3" x14ac:dyDescent="0.3">
      <c r="A8774" t="s">
        <v>20</v>
      </c>
      <c r="B8774">
        <v>13</v>
      </c>
      <c r="C8774">
        <v>6497</v>
      </c>
    </row>
    <row r="8775" spans="1:3" x14ac:dyDescent="0.3">
      <c r="A8775" t="s">
        <v>21</v>
      </c>
      <c r="B8775">
        <v>6</v>
      </c>
      <c r="C8775">
        <v>6497</v>
      </c>
    </row>
    <row r="8776" spans="1:3" x14ac:dyDescent="0.3">
      <c r="A8776" t="s">
        <v>22</v>
      </c>
      <c r="B8776">
        <v>92</v>
      </c>
      <c r="C8776">
        <v>6497</v>
      </c>
    </row>
    <row r="8777" spans="1:3" x14ac:dyDescent="0.3">
      <c r="A8777" t="s">
        <v>25</v>
      </c>
      <c r="B8777" t="s">
        <v>121</v>
      </c>
      <c r="C8777">
        <v>6497</v>
      </c>
    </row>
    <row r="8778" spans="1:3" x14ac:dyDescent="0.3">
      <c r="A8778" t="s">
        <v>7</v>
      </c>
      <c r="B8778" t="s">
        <v>120</v>
      </c>
      <c r="C8778">
        <v>7698</v>
      </c>
    </row>
    <row r="8779" spans="1:3" x14ac:dyDescent="0.3">
      <c r="A8779" t="s">
        <v>17</v>
      </c>
      <c r="B8779">
        <v>152</v>
      </c>
      <c r="C8779">
        <v>7698</v>
      </c>
    </row>
    <row r="8780" spans="1:3" x14ac:dyDescent="0.3">
      <c r="A8780" t="s">
        <v>18</v>
      </c>
      <c r="B8780">
        <v>3</v>
      </c>
      <c r="C8780">
        <v>7698</v>
      </c>
    </row>
    <row r="8781" spans="1:3" x14ac:dyDescent="0.3">
      <c r="A8781" t="s">
        <v>19</v>
      </c>
      <c r="B8781">
        <v>22</v>
      </c>
      <c r="C8781">
        <v>7698</v>
      </c>
    </row>
    <row r="8782" spans="1:3" x14ac:dyDescent="0.3">
      <c r="A8782" t="s">
        <v>20</v>
      </c>
      <c r="B8782">
        <v>2</v>
      </c>
      <c r="C8782">
        <v>7698</v>
      </c>
    </row>
    <row r="8783" spans="1:3" x14ac:dyDescent="0.3">
      <c r="A8783" t="s">
        <v>21</v>
      </c>
      <c r="B8783">
        <v>5</v>
      </c>
      <c r="C8783">
        <v>7698</v>
      </c>
    </row>
    <row r="8784" spans="1:3" x14ac:dyDescent="0.3">
      <c r="A8784" t="s">
        <v>22</v>
      </c>
      <c r="B8784">
        <v>7</v>
      </c>
      <c r="C8784">
        <v>7698</v>
      </c>
    </row>
    <row r="8785" spans="1:3" x14ac:dyDescent="0.3">
      <c r="A8785" t="s">
        <v>25</v>
      </c>
      <c r="B8785" t="s">
        <v>121</v>
      </c>
      <c r="C8785">
        <v>7698</v>
      </c>
    </row>
    <row r="8786" spans="1:3" x14ac:dyDescent="0.3">
      <c r="A8786" t="s">
        <v>7</v>
      </c>
      <c r="B8786" t="s">
        <v>50</v>
      </c>
      <c r="C8786">
        <v>5092</v>
      </c>
    </row>
    <row r="8787" spans="1:3" x14ac:dyDescent="0.3">
      <c r="A8787" t="s">
        <v>17</v>
      </c>
      <c r="B8787">
        <v>380</v>
      </c>
      <c r="C8787">
        <v>5092</v>
      </c>
    </row>
    <row r="8788" spans="1:3" x14ac:dyDescent="0.3">
      <c r="A8788" t="s">
        <v>18</v>
      </c>
      <c r="B8788">
        <v>0</v>
      </c>
      <c r="C8788">
        <v>5092</v>
      </c>
    </row>
    <row r="8789" spans="1:3" x14ac:dyDescent="0.3">
      <c r="A8789" t="s">
        <v>19</v>
      </c>
      <c r="B8789">
        <v>47</v>
      </c>
      <c r="C8789">
        <v>5092</v>
      </c>
    </row>
    <row r="8790" spans="1:3" x14ac:dyDescent="0.3">
      <c r="A8790" t="s">
        <v>20</v>
      </c>
      <c r="B8790">
        <v>6</v>
      </c>
      <c r="C8790">
        <v>5092</v>
      </c>
    </row>
    <row r="8791" spans="1:3" x14ac:dyDescent="0.3">
      <c r="A8791" t="s">
        <v>21</v>
      </c>
      <c r="B8791">
        <v>0</v>
      </c>
      <c r="C8791">
        <v>5092</v>
      </c>
    </row>
    <row r="8792" spans="1:3" x14ac:dyDescent="0.3">
      <c r="A8792" t="s">
        <v>22</v>
      </c>
      <c r="B8792">
        <v>34</v>
      </c>
      <c r="C8792">
        <v>5092</v>
      </c>
    </row>
    <row r="8793" spans="1:3" x14ac:dyDescent="0.3">
      <c r="A8793" t="s">
        <v>25</v>
      </c>
      <c r="B8793" t="s">
        <v>123</v>
      </c>
      <c r="C8793">
        <v>5092</v>
      </c>
    </row>
    <row r="8794" spans="1:3" x14ac:dyDescent="0.3">
      <c r="A8794" t="s">
        <v>7</v>
      </c>
      <c r="B8794" t="s">
        <v>120</v>
      </c>
      <c r="C8794">
        <v>3202</v>
      </c>
    </row>
    <row r="8795" spans="1:3" x14ac:dyDescent="0.3">
      <c r="A8795" t="s">
        <v>17</v>
      </c>
      <c r="B8795">
        <v>1166</v>
      </c>
      <c r="C8795">
        <v>3202</v>
      </c>
    </row>
    <row r="8796" spans="1:3" x14ac:dyDescent="0.3">
      <c r="A8796" t="s">
        <v>18</v>
      </c>
      <c r="B8796">
        <v>0</v>
      </c>
      <c r="C8796">
        <v>3202</v>
      </c>
    </row>
    <row r="8797" spans="1:3" x14ac:dyDescent="0.3">
      <c r="A8797" t="s">
        <v>19</v>
      </c>
      <c r="B8797">
        <v>48</v>
      </c>
      <c r="C8797">
        <v>3202</v>
      </c>
    </row>
    <row r="8798" spans="1:3" x14ac:dyDescent="0.3">
      <c r="A8798" t="s">
        <v>20</v>
      </c>
      <c r="B8798">
        <v>0</v>
      </c>
      <c r="C8798">
        <v>3202</v>
      </c>
    </row>
    <row r="8799" spans="1:3" x14ac:dyDescent="0.3">
      <c r="A8799" t="s">
        <v>21</v>
      </c>
      <c r="B8799">
        <v>0</v>
      </c>
      <c r="C8799">
        <v>3202</v>
      </c>
    </row>
    <row r="8800" spans="1:3" x14ac:dyDescent="0.3">
      <c r="A8800" t="s">
        <v>22</v>
      </c>
      <c r="B8800">
        <v>36</v>
      </c>
      <c r="C8800">
        <v>3202</v>
      </c>
    </row>
    <row r="8801" spans="1:3" x14ac:dyDescent="0.3">
      <c r="A8801" t="s">
        <v>25</v>
      </c>
      <c r="B8801" t="s">
        <v>121</v>
      </c>
      <c r="C8801">
        <v>3202</v>
      </c>
    </row>
    <row r="8802" spans="1:3" x14ac:dyDescent="0.3">
      <c r="A8802" t="s">
        <v>7</v>
      </c>
      <c r="B8802" t="s">
        <v>50</v>
      </c>
      <c r="C8802">
        <v>709</v>
      </c>
    </row>
    <row r="8803" spans="1:3" x14ac:dyDescent="0.3">
      <c r="A8803" t="s">
        <v>17</v>
      </c>
      <c r="B8803">
        <v>787</v>
      </c>
      <c r="C8803">
        <v>709</v>
      </c>
    </row>
    <row r="8804" spans="1:3" x14ac:dyDescent="0.3">
      <c r="A8804" t="s">
        <v>18</v>
      </c>
      <c r="B8804">
        <v>20</v>
      </c>
      <c r="C8804">
        <v>709</v>
      </c>
    </row>
    <row r="8805" spans="1:3" x14ac:dyDescent="0.3">
      <c r="A8805" t="s">
        <v>19</v>
      </c>
      <c r="B8805">
        <v>204</v>
      </c>
      <c r="C8805">
        <v>709</v>
      </c>
    </row>
    <row r="8806" spans="1:3" x14ac:dyDescent="0.3">
      <c r="A8806" t="s">
        <v>20</v>
      </c>
      <c r="B8806">
        <v>0</v>
      </c>
      <c r="C8806">
        <v>709</v>
      </c>
    </row>
    <row r="8807" spans="1:3" x14ac:dyDescent="0.3">
      <c r="A8807" t="s">
        <v>21</v>
      </c>
      <c r="B8807">
        <v>0</v>
      </c>
      <c r="C8807">
        <v>709</v>
      </c>
    </row>
    <row r="8808" spans="1:3" x14ac:dyDescent="0.3">
      <c r="A8808" t="s">
        <v>22</v>
      </c>
      <c r="B8808">
        <v>92</v>
      </c>
      <c r="C8808">
        <v>709</v>
      </c>
    </row>
    <row r="8809" spans="1:3" x14ac:dyDescent="0.3">
      <c r="A8809" t="s">
        <v>25</v>
      </c>
      <c r="B8809" t="s">
        <v>122</v>
      </c>
      <c r="C8809">
        <v>709</v>
      </c>
    </row>
    <row r="8810" spans="1:3" x14ac:dyDescent="0.3">
      <c r="A8810" t="s">
        <v>7</v>
      </c>
      <c r="B8810" t="s">
        <v>50</v>
      </c>
      <c r="C8810">
        <v>10664</v>
      </c>
    </row>
    <row r="8811" spans="1:3" x14ac:dyDescent="0.3">
      <c r="A8811" t="s">
        <v>17</v>
      </c>
      <c r="B8811">
        <v>400</v>
      </c>
      <c r="C8811">
        <v>10664</v>
      </c>
    </row>
    <row r="8812" spans="1:3" x14ac:dyDescent="0.3">
      <c r="A8812" t="s">
        <v>18</v>
      </c>
      <c r="B8812">
        <v>4</v>
      </c>
      <c r="C8812">
        <v>10664</v>
      </c>
    </row>
    <row r="8813" spans="1:3" x14ac:dyDescent="0.3">
      <c r="A8813" t="s">
        <v>19</v>
      </c>
      <c r="B8813">
        <v>35</v>
      </c>
      <c r="C8813">
        <v>10664</v>
      </c>
    </row>
    <row r="8814" spans="1:3" x14ac:dyDescent="0.3">
      <c r="A8814" t="s">
        <v>20</v>
      </c>
      <c r="B8814">
        <v>6</v>
      </c>
      <c r="C8814">
        <v>10664</v>
      </c>
    </row>
    <row r="8815" spans="1:3" x14ac:dyDescent="0.3">
      <c r="A8815" t="s">
        <v>21</v>
      </c>
      <c r="B8815">
        <v>0</v>
      </c>
      <c r="C8815">
        <v>10664</v>
      </c>
    </row>
    <row r="8816" spans="1:3" x14ac:dyDescent="0.3">
      <c r="A8816" t="s">
        <v>22</v>
      </c>
      <c r="B8816">
        <v>22</v>
      </c>
      <c r="C8816">
        <v>10664</v>
      </c>
    </row>
    <row r="8817" spans="1:3" x14ac:dyDescent="0.3">
      <c r="A8817" t="s">
        <v>25</v>
      </c>
      <c r="B8817" t="s">
        <v>123</v>
      </c>
      <c r="C8817">
        <v>10664</v>
      </c>
    </row>
    <row r="8818" spans="1:3" x14ac:dyDescent="0.3">
      <c r="A8818" t="s">
        <v>7</v>
      </c>
      <c r="B8818" t="s">
        <v>120</v>
      </c>
      <c r="C8818">
        <v>7938</v>
      </c>
    </row>
    <row r="8819" spans="1:3" x14ac:dyDescent="0.3">
      <c r="A8819" t="s">
        <v>17</v>
      </c>
      <c r="B8819">
        <v>350</v>
      </c>
      <c r="C8819">
        <v>7938</v>
      </c>
    </row>
    <row r="8820" spans="1:3" x14ac:dyDescent="0.3">
      <c r="A8820" t="s">
        <v>18</v>
      </c>
      <c r="B8820">
        <v>8</v>
      </c>
      <c r="C8820">
        <v>7938</v>
      </c>
    </row>
    <row r="8821" spans="1:3" x14ac:dyDescent="0.3">
      <c r="A8821" t="s">
        <v>19</v>
      </c>
      <c r="B8821">
        <v>66</v>
      </c>
      <c r="C8821">
        <v>7938</v>
      </c>
    </row>
    <row r="8822" spans="1:3" x14ac:dyDescent="0.3">
      <c r="A8822" t="s">
        <v>20</v>
      </c>
      <c r="B8822">
        <v>17</v>
      </c>
      <c r="C8822">
        <v>7938</v>
      </c>
    </row>
    <row r="8823" spans="1:3" x14ac:dyDescent="0.3">
      <c r="A8823" t="s">
        <v>21</v>
      </c>
      <c r="B8823">
        <v>4</v>
      </c>
      <c r="C8823">
        <v>7938</v>
      </c>
    </row>
    <row r="8824" spans="1:3" x14ac:dyDescent="0.3">
      <c r="A8824" t="s">
        <v>22</v>
      </c>
      <c r="B8824">
        <v>4</v>
      </c>
      <c r="C8824">
        <v>7938</v>
      </c>
    </row>
    <row r="8825" spans="1:3" x14ac:dyDescent="0.3">
      <c r="A8825" t="s">
        <v>25</v>
      </c>
      <c r="B8825" t="s">
        <v>121</v>
      </c>
      <c r="C8825">
        <v>7938</v>
      </c>
    </row>
    <row r="8826" spans="1:3" x14ac:dyDescent="0.3">
      <c r="A8826" t="s">
        <v>7</v>
      </c>
      <c r="B8826" t="s">
        <v>120</v>
      </c>
      <c r="C8826">
        <v>5837</v>
      </c>
    </row>
    <row r="8827" spans="1:3" x14ac:dyDescent="0.3">
      <c r="A8827" t="s">
        <v>17</v>
      </c>
      <c r="B8827">
        <v>247</v>
      </c>
      <c r="C8827">
        <v>5837</v>
      </c>
    </row>
    <row r="8828" spans="1:3" x14ac:dyDescent="0.3">
      <c r="A8828" t="s">
        <v>18</v>
      </c>
      <c r="B8828">
        <v>8</v>
      </c>
      <c r="C8828">
        <v>5837</v>
      </c>
    </row>
    <row r="8829" spans="1:3" x14ac:dyDescent="0.3">
      <c r="A8829" t="s">
        <v>19</v>
      </c>
      <c r="B8829">
        <v>160</v>
      </c>
      <c r="C8829">
        <v>5837</v>
      </c>
    </row>
    <row r="8830" spans="1:3" x14ac:dyDescent="0.3">
      <c r="A8830" t="s">
        <v>20</v>
      </c>
      <c r="B8830">
        <v>6</v>
      </c>
      <c r="C8830">
        <v>5837</v>
      </c>
    </row>
    <row r="8831" spans="1:3" x14ac:dyDescent="0.3">
      <c r="A8831" t="s">
        <v>21</v>
      </c>
      <c r="B8831">
        <v>8</v>
      </c>
      <c r="C8831">
        <v>5837</v>
      </c>
    </row>
    <row r="8832" spans="1:3" x14ac:dyDescent="0.3">
      <c r="A8832" t="s">
        <v>22</v>
      </c>
      <c r="B8832">
        <v>65</v>
      </c>
      <c r="C8832">
        <v>5837</v>
      </c>
    </row>
    <row r="8833" spans="1:3" x14ac:dyDescent="0.3">
      <c r="A8833" t="s">
        <v>25</v>
      </c>
      <c r="B8833" t="s">
        <v>121</v>
      </c>
      <c r="C8833">
        <v>5837</v>
      </c>
    </row>
    <row r="8834" spans="1:3" x14ac:dyDescent="0.3">
      <c r="A8834" t="s">
        <v>7</v>
      </c>
      <c r="B8834" t="s">
        <v>120</v>
      </c>
      <c r="C8834">
        <v>3602</v>
      </c>
    </row>
    <row r="8835" spans="1:3" x14ac:dyDescent="0.3">
      <c r="A8835" t="s">
        <v>17</v>
      </c>
      <c r="B8835">
        <v>140</v>
      </c>
      <c r="C8835">
        <v>3602</v>
      </c>
    </row>
    <row r="8836" spans="1:3" x14ac:dyDescent="0.3">
      <c r="A8836" t="s">
        <v>18</v>
      </c>
      <c r="B8836">
        <v>3</v>
      </c>
      <c r="C8836">
        <v>3602</v>
      </c>
    </row>
    <row r="8837" spans="1:3" x14ac:dyDescent="0.3">
      <c r="A8837" t="s">
        <v>19</v>
      </c>
      <c r="B8837">
        <v>29</v>
      </c>
      <c r="C8837">
        <v>3602</v>
      </c>
    </row>
    <row r="8838" spans="1:3" x14ac:dyDescent="0.3">
      <c r="A8838" t="s">
        <v>20</v>
      </c>
      <c r="B8838">
        <v>4</v>
      </c>
      <c r="C8838">
        <v>3602</v>
      </c>
    </row>
    <row r="8839" spans="1:3" x14ac:dyDescent="0.3">
      <c r="A8839" t="s">
        <v>21</v>
      </c>
      <c r="B8839">
        <v>5</v>
      </c>
      <c r="C8839">
        <v>3602</v>
      </c>
    </row>
    <row r="8840" spans="1:3" x14ac:dyDescent="0.3">
      <c r="A8840" t="s">
        <v>22</v>
      </c>
      <c r="B8840">
        <v>14</v>
      </c>
      <c r="C8840">
        <v>3602</v>
      </c>
    </row>
    <row r="8841" spans="1:3" x14ac:dyDescent="0.3">
      <c r="A8841" t="s">
        <v>25</v>
      </c>
      <c r="B8841" t="s">
        <v>121</v>
      </c>
      <c r="C8841">
        <v>3602</v>
      </c>
    </row>
    <row r="8842" spans="1:3" x14ac:dyDescent="0.3">
      <c r="A8842" t="s">
        <v>7</v>
      </c>
      <c r="B8842" t="s">
        <v>50</v>
      </c>
      <c r="C8842">
        <v>73</v>
      </c>
    </row>
    <row r="8843" spans="1:3" x14ac:dyDescent="0.3">
      <c r="A8843" t="s">
        <v>17</v>
      </c>
      <c r="B8843">
        <v>14</v>
      </c>
      <c r="C8843">
        <v>73</v>
      </c>
    </row>
    <row r="8844" spans="1:3" x14ac:dyDescent="0.3">
      <c r="A8844" t="s">
        <v>18</v>
      </c>
      <c r="B8844">
        <v>0</v>
      </c>
      <c r="C8844">
        <v>73</v>
      </c>
    </row>
    <row r="8845" spans="1:3" x14ac:dyDescent="0.3">
      <c r="A8845" t="s">
        <v>19</v>
      </c>
      <c r="B8845">
        <v>3</v>
      </c>
      <c r="C8845">
        <v>73</v>
      </c>
    </row>
    <row r="8846" spans="1:3" x14ac:dyDescent="0.3">
      <c r="A8846" t="s">
        <v>20</v>
      </c>
      <c r="B8846">
        <v>0</v>
      </c>
      <c r="C8846">
        <v>73</v>
      </c>
    </row>
    <row r="8847" spans="1:3" x14ac:dyDescent="0.3">
      <c r="A8847" t="s">
        <v>21</v>
      </c>
      <c r="B8847">
        <v>0</v>
      </c>
      <c r="C8847">
        <v>73</v>
      </c>
    </row>
    <row r="8848" spans="1:3" x14ac:dyDescent="0.3">
      <c r="A8848" t="s">
        <v>22</v>
      </c>
      <c r="B8848">
        <v>1</v>
      </c>
      <c r="C8848">
        <v>73</v>
      </c>
    </row>
    <row r="8849" spans="1:3" x14ac:dyDescent="0.3">
      <c r="A8849" t="s">
        <v>25</v>
      </c>
      <c r="B8849" t="s">
        <v>122</v>
      </c>
      <c r="C8849">
        <v>73</v>
      </c>
    </row>
    <row r="8850" spans="1:3" x14ac:dyDescent="0.3">
      <c r="A8850" t="s">
        <v>7</v>
      </c>
      <c r="B8850" t="s">
        <v>50</v>
      </c>
      <c r="C8850">
        <v>7108</v>
      </c>
    </row>
    <row r="8851" spans="1:3" x14ac:dyDescent="0.3">
      <c r="A8851" t="s">
        <v>17</v>
      </c>
      <c r="B8851">
        <v>205</v>
      </c>
      <c r="C8851">
        <v>7108</v>
      </c>
    </row>
    <row r="8852" spans="1:3" x14ac:dyDescent="0.3">
      <c r="A8852" t="s">
        <v>18</v>
      </c>
      <c r="B8852">
        <v>20</v>
      </c>
      <c r="C8852">
        <v>7108</v>
      </c>
    </row>
    <row r="8853" spans="1:3" x14ac:dyDescent="0.3">
      <c r="A8853" t="s">
        <v>19</v>
      </c>
      <c r="B8853">
        <v>47</v>
      </c>
      <c r="C8853">
        <v>7108</v>
      </c>
    </row>
    <row r="8854" spans="1:3" x14ac:dyDescent="0.3">
      <c r="A8854" t="s">
        <v>20</v>
      </c>
      <c r="B8854">
        <v>23</v>
      </c>
      <c r="C8854">
        <v>7108</v>
      </c>
    </row>
    <row r="8855" spans="1:3" x14ac:dyDescent="0.3">
      <c r="A8855" t="s">
        <v>21</v>
      </c>
      <c r="B8855">
        <v>2</v>
      </c>
      <c r="C8855">
        <v>7108</v>
      </c>
    </row>
    <row r="8856" spans="1:3" x14ac:dyDescent="0.3">
      <c r="A8856" t="s">
        <v>22</v>
      </c>
      <c r="B8856">
        <v>56</v>
      </c>
      <c r="C8856">
        <v>7108</v>
      </c>
    </row>
    <row r="8857" spans="1:3" x14ac:dyDescent="0.3">
      <c r="A8857" t="s">
        <v>25</v>
      </c>
      <c r="B8857" t="s">
        <v>121</v>
      </c>
      <c r="C8857">
        <v>7108</v>
      </c>
    </row>
    <row r="8858" spans="1:3" x14ac:dyDescent="0.3">
      <c r="A8858" t="s">
        <v>7</v>
      </c>
      <c r="B8858" t="s">
        <v>120</v>
      </c>
      <c r="C8858">
        <v>4552</v>
      </c>
    </row>
    <row r="8859" spans="1:3" x14ac:dyDescent="0.3">
      <c r="A8859" t="s">
        <v>17</v>
      </c>
      <c r="B8859">
        <v>83</v>
      </c>
      <c r="C8859">
        <v>4552</v>
      </c>
    </row>
    <row r="8860" spans="1:3" x14ac:dyDescent="0.3">
      <c r="A8860" t="s">
        <v>18</v>
      </c>
      <c r="B8860">
        <v>2</v>
      </c>
      <c r="C8860">
        <v>4552</v>
      </c>
    </row>
    <row r="8861" spans="1:3" x14ac:dyDescent="0.3">
      <c r="A8861" t="s">
        <v>19</v>
      </c>
      <c r="B8861">
        <v>101</v>
      </c>
      <c r="C8861">
        <v>4552</v>
      </c>
    </row>
    <row r="8862" spans="1:3" x14ac:dyDescent="0.3">
      <c r="A8862" t="s">
        <v>20</v>
      </c>
      <c r="B8862">
        <v>64</v>
      </c>
      <c r="C8862">
        <v>4552</v>
      </c>
    </row>
    <row r="8863" spans="1:3" x14ac:dyDescent="0.3">
      <c r="A8863" t="s">
        <v>21</v>
      </c>
      <c r="B8863">
        <v>26</v>
      </c>
      <c r="C8863">
        <v>4552</v>
      </c>
    </row>
    <row r="8864" spans="1:3" x14ac:dyDescent="0.3">
      <c r="A8864" t="s">
        <v>22</v>
      </c>
      <c r="B8864">
        <v>117</v>
      </c>
      <c r="C8864">
        <v>4552</v>
      </c>
    </row>
    <row r="8865" spans="1:3" x14ac:dyDescent="0.3">
      <c r="A8865" t="s">
        <v>25</v>
      </c>
      <c r="B8865" t="s">
        <v>121</v>
      </c>
      <c r="C8865">
        <v>4552</v>
      </c>
    </row>
    <row r="8866" spans="1:3" x14ac:dyDescent="0.3">
      <c r="A8866" t="s">
        <v>7</v>
      </c>
      <c r="B8866" t="s">
        <v>120</v>
      </c>
      <c r="C8866">
        <v>7375</v>
      </c>
    </row>
    <row r="8867" spans="1:3" x14ac:dyDescent="0.3">
      <c r="A8867" t="s">
        <v>17</v>
      </c>
      <c r="B8867">
        <v>297</v>
      </c>
      <c r="C8867">
        <v>7375</v>
      </c>
    </row>
    <row r="8868" spans="1:3" x14ac:dyDescent="0.3">
      <c r="A8868" t="s">
        <v>18</v>
      </c>
      <c r="B8868">
        <v>7</v>
      </c>
      <c r="C8868">
        <v>7375</v>
      </c>
    </row>
    <row r="8869" spans="1:3" x14ac:dyDescent="0.3">
      <c r="A8869" t="s">
        <v>19</v>
      </c>
      <c r="B8869">
        <v>79</v>
      </c>
      <c r="C8869">
        <v>7375</v>
      </c>
    </row>
    <row r="8870" spans="1:3" x14ac:dyDescent="0.3">
      <c r="A8870" t="s">
        <v>20</v>
      </c>
      <c r="B8870">
        <v>0</v>
      </c>
      <c r="C8870">
        <v>7375</v>
      </c>
    </row>
    <row r="8871" spans="1:3" x14ac:dyDescent="0.3">
      <c r="A8871" t="s">
        <v>21</v>
      </c>
      <c r="B8871">
        <v>11</v>
      </c>
      <c r="C8871">
        <v>7375</v>
      </c>
    </row>
    <row r="8872" spans="1:3" x14ac:dyDescent="0.3">
      <c r="A8872" t="s">
        <v>22</v>
      </c>
      <c r="B8872">
        <v>182</v>
      </c>
      <c r="C8872">
        <v>7375</v>
      </c>
    </row>
    <row r="8873" spans="1:3" x14ac:dyDescent="0.3">
      <c r="A8873" t="s">
        <v>25</v>
      </c>
      <c r="B8873" t="s">
        <v>123</v>
      </c>
      <c r="C8873">
        <v>7375</v>
      </c>
    </row>
    <row r="8874" spans="1:3" x14ac:dyDescent="0.3">
      <c r="A8874" t="s">
        <v>7</v>
      </c>
      <c r="B8874" t="s">
        <v>120</v>
      </c>
      <c r="C8874">
        <v>10144</v>
      </c>
    </row>
    <row r="8875" spans="1:3" x14ac:dyDescent="0.3">
      <c r="A8875" t="s">
        <v>17</v>
      </c>
      <c r="B8875">
        <v>297</v>
      </c>
      <c r="C8875">
        <v>10144</v>
      </c>
    </row>
    <row r="8876" spans="1:3" x14ac:dyDescent="0.3">
      <c r="A8876" t="s">
        <v>18</v>
      </c>
      <c r="B8876">
        <v>7</v>
      </c>
      <c r="C8876">
        <v>10144</v>
      </c>
    </row>
    <row r="8877" spans="1:3" x14ac:dyDescent="0.3">
      <c r="A8877" t="s">
        <v>19</v>
      </c>
      <c r="B8877">
        <v>79</v>
      </c>
      <c r="C8877">
        <v>10144</v>
      </c>
    </row>
    <row r="8878" spans="1:3" x14ac:dyDescent="0.3">
      <c r="A8878" t="s">
        <v>20</v>
      </c>
      <c r="B8878">
        <v>0</v>
      </c>
      <c r="C8878">
        <v>10144</v>
      </c>
    </row>
    <row r="8879" spans="1:3" x14ac:dyDescent="0.3">
      <c r="A8879" t="s">
        <v>21</v>
      </c>
      <c r="B8879">
        <v>11</v>
      </c>
      <c r="C8879">
        <v>10144</v>
      </c>
    </row>
    <row r="8880" spans="1:3" x14ac:dyDescent="0.3">
      <c r="A8880" t="s">
        <v>22</v>
      </c>
      <c r="B8880">
        <v>182</v>
      </c>
      <c r="C8880">
        <v>10144</v>
      </c>
    </row>
    <row r="8881" spans="1:3" x14ac:dyDescent="0.3">
      <c r="A8881" t="s">
        <v>25</v>
      </c>
      <c r="B8881" t="s">
        <v>123</v>
      </c>
      <c r="C8881">
        <v>10144</v>
      </c>
    </row>
    <row r="8882" spans="1:3" x14ac:dyDescent="0.3">
      <c r="A8882" t="s">
        <v>7</v>
      </c>
      <c r="B8882" t="s">
        <v>120</v>
      </c>
      <c r="C8882">
        <v>10341</v>
      </c>
    </row>
    <row r="8883" spans="1:3" x14ac:dyDescent="0.3">
      <c r="A8883" t="s">
        <v>17</v>
      </c>
      <c r="B8883">
        <v>68</v>
      </c>
      <c r="C8883">
        <v>10341</v>
      </c>
    </row>
    <row r="8884" spans="1:3" x14ac:dyDescent="0.3">
      <c r="A8884" t="s">
        <v>18</v>
      </c>
      <c r="B8884">
        <v>28</v>
      </c>
      <c r="C8884">
        <v>10341</v>
      </c>
    </row>
    <row r="8885" spans="1:3" x14ac:dyDescent="0.3">
      <c r="A8885" t="s">
        <v>19</v>
      </c>
      <c r="B8885">
        <v>39</v>
      </c>
      <c r="C8885">
        <v>10341</v>
      </c>
    </row>
    <row r="8886" spans="1:3" x14ac:dyDescent="0.3">
      <c r="A8886" t="s">
        <v>20</v>
      </c>
      <c r="B8886">
        <v>16</v>
      </c>
      <c r="C8886">
        <v>10341</v>
      </c>
    </row>
    <row r="8887" spans="1:3" x14ac:dyDescent="0.3">
      <c r="A8887" t="s">
        <v>21</v>
      </c>
      <c r="B8887">
        <v>30</v>
      </c>
      <c r="C8887">
        <v>10341</v>
      </c>
    </row>
    <row r="8888" spans="1:3" x14ac:dyDescent="0.3">
      <c r="A8888" t="s">
        <v>22</v>
      </c>
      <c r="B8888">
        <v>41</v>
      </c>
      <c r="C8888">
        <v>10341</v>
      </c>
    </row>
    <row r="8889" spans="1:3" x14ac:dyDescent="0.3">
      <c r="A8889" t="s">
        <v>25</v>
      </c>
      <c r="B8889" t="s">
        <v>122</v>
      </c>
      <c r="C8889">
        <v>10341</v>
      </c>
    </row>
    <row r="8890" spans="1:3" x14ac:dyDescent="0.3">
      <c r="A8890" t="s">
        <v>7</v>
      </c>
      <c r="B8890" t="s">
        <v>120</v>
      </c>
      <c r="C8890">
        <v>8159</v>
      </c>
    </row>
    <row r="8891" spans="1:3" x14ac:dyDescent="0.3">
      <c r="A8891" t="s">
        <v>17</v>
      </c>
      <c r="B8891">
        <v>117</v>
      </c>
      <c r="C8891">
        <v>8159</v>
      </c>
    </row>
    <row r="8892" spans="1:3" x14ac:dyDescent="0.3">
      <c r="A8892" t="s">
        <v>18</v>
      </c>
      <c r="B8892">
        <v>0</v>
      </c>
      <c r="C8892">
        <v>8159</v>
      </c>
    </row>
    <row r="8893" spans="1:3" x14ac:dyDescent="0.3">
      <c r="A8893" t="s">
        <v>19</v>
      </c>
      <c r="B8893">
        <v>22</v>
      </c>
      <c r="C8893">
        <v>8159</v>
      </c>
    </row>
    <row r="8894" spans="1:3" x14ac:dyDescent="0.3">
      <c r="A8894" t="s">
        <v>20</v>
      </c>
      <c r="B8894">
        <v>13</v>
      </c>
      <c r="C8894">
        <v>8159</v>
      </c>
    </row>
    <row r="8895" spans="1:3" x14ac:dyDescent="0.3">
      <c r="A8895" t="s">
        <v>21</v>
      </c>
      <c r="B8895">
        <v>0</v>
      </c>
      <c r="C8895">
        <v>8159</v>
      </c>
    </row>
    <row r="8896" spans="1:3" x14ac:dyDescent="0.3">
      <c r="A8896" t="s">
        <v>22</v>
      </c>
      <c r="B8896">
        <v>30</v>
      </c>
      <c r="C8896">
        <v>8159</v>
      </c>
    </row>
    <row r="8897" spans="1:3" x14ac:dyDescent="0.3">
      <c r="A8897" t="s">
        <v>25</v>
      </c>
      <c r="B8897" t="s">
        <v>121</v>
      </c>
      <c r="C8897">
        <v>8159</v>
      </c>
    </row>
    <row r="8898" spans="1:3" x14ac:dyDescent="0.3">
      <c r="A8898" t="s">
        <v>7</v>
      </c>
      <c r="B8898" t="s">
        <v>120</v>
      </c>
      <c r="C8898">
        <v>11075</v>
      </c>
    </row>
    <row r="8899" spans="1:3" x14ac:dyDescent="0.3">
      <c r="A8899" t="s">
        <v>17</v>
      </c>
      <c r="B8899">
        <v>183</v>
      </c>
      <c r="C8899">
        <v>11075</v>
      </c>
    </row>
    <row r="8900" spans="1:3" x14ac:dyDescent="0.3">
      <c r="A8900" t="s">
        <v>18</v>
      </c>
      <c r="B8900">
        <v>2</v>
      </c>
      <c r="C8900">
        <v>11075</v>
      </c>
    </row>
    <row r="8901" spans="1:3" x14ac:dyDescent="0.3">
      <c r="A8901" t="s">
        <v>19</v>
      </c>
      <c r="B8901">
        <v>64</v>
      </c>
      <c r="C8901">
        <v>11075</v>
      </c>
    </row>
    <row r="8902" spans="1:3" x14ac:dyDescent="0.3">
      <c r="A8902" t="s">
        <v>20</v>
      </c>
      <c r="B8902">
        <v>7</v>
      </c>
      <c r="C8902">
        <v>11075</v>
      </c>
    </row>
    <row r="8903" spans="1:3" x14ac:dyDescent="0.3">
      <c r="A8903" t="s">
        <v>21</v>
      </c>
      <c r="B8903">
        <v>2</v>
      </c>
      <c r="C8903">
        <v>11075</v>
      </c>
    </row>
    <row r="8904" spans="1:3" x14ac:dyDescent="0.3">
      <c r="A8904" t="s">
        <v>22</v>
      </c>
      <c r="B8904">
        <v>12</v>
      </c>
      <c r="C8904">
        <v>11075</v>
      </c>
    </row>
    <row r="8905" spans="1:3" x14ac:dyDescent="0.3">
      <c r="A8905" t="s">
        <v>25</v>
      </c>
      <c r="B8905" t="s">
        <v>121</v>
      </c>
      <c r="C8905">
        <v>11075</v>
      </c>
    </row>
    <row r="8906" spans="1:3" x14ac:dyDescent="0.3">
      <c r="A8906" t="s">
        <v>7</v>
      </c>
      <c r="B8906" t="s">
        <v>50</v>
      </c>
      <c r="C8906">
        <v>4656</v>
      </c>
    </row>
    <row r="8907" spans="1:3" x14ac:dyDescent="0.3">
      <c r="A8907" t="s">
        <v>17</v>
      </c>
      <c r="B8907">
        <v>342</v>
      </c>
      <c r="C8907">
        <v>4656</v>
      </c>
    </row>
    <row r="8908" spans="1:3" x14ac:dyDescent="0.3">
      <c r="A8908" t="s">
        <v>18</v>
      </c>
      <c r="B8908">
        <v>32</v>
      </c>
      <c r="C8908">
        <v>4656</v>
      </c>
    </row>
    <row r="8909" spans="1:3" x14ac:dyDescent="0.3">
      <c r="A8909" t="s">
        <v>19</v>
      </c>
      <c r="B8909">
        <v>230</v>
      </c>
      <c r="C8909">
        <v>4656</v>
      </c>
    </row>
    <row r="8910" spans="1:3" x14ac:dyDescent="0.3">
      <c r="A8910" t="s">
        <v>20</v>
      </c>
      <c r="B8910">
        <v>34</v>
      </c>
      <c r="C8910">
        <v>4656</v>
      </c>
    </row>
    <row r="8911" spans="1:3" x14ac:dyDescent="0.3">
      <c r="A8911" t="s">
        <v>21</v>
      </c>
      <c r="B8911">
        <v>32</v>
      </c>
      <c r="C8911">
        <v>4656</v>
      </c>
    </row>
    <row r="8912" spans="1:3" x14ac:dyDescent="0.3">
      <c r="A8912" t="s">
        <v>22</v>
      </c>
      <c r="B8912">
        <v>40</v>
      </c>
      <c r="C8912">
        <v>4656</v>
      </c>
    </row>
    <row r="8913" spans="1:3" x14ac:dyDescent="0.3">
      <c r="A8913" t="s">
        <v>25</v>
      </c>
      <c r="B8913" t="s">
        <v>123</v>
      </c>
      <c r="C8913">
        <v>4656</v>
      </c>
    </row>
    <row r="8914" spans="1:3" x14ac:dyDescent="0.3">
      <c r="A8914" t="s">
        <v>7</v>
      </c>
      <c r="B8914" t="s">
        <v>120</v>
      </c>
      <c r="C8914">
        <v>8825</v>
      </c>
    </row>
    <row r="8915" spans="1:3" x14ac:dyDescent="0.3">
      <c r="A8915" t="s">
        <v>17</v>
      </c>
      <c r="B8915">
        <v>230</v>
      </c>
      <c r="C8915">
        <v>8825</v>
      </c>
    </row>
    <row r="8916" spans="1:3" x14ac:dyDescent="0.3">
      <c r="A8916" t="s">
        <v>18</v>
      </c>
      <c r="B8916">
        <v>14</v>
      </c>
      <c r="C8916">
        <v>8825</v>
      </c>
    </row>
    <row r="8917" spans="1:3" x14ac:dyDescent="0.3">
      <c r="A8917" t="s">
        <v>19</v>
      </c>
      <c r="B8917">
        <v>156</v>
      </c>
      <c r="C8917">
        <v>8825</v>
      </c>
    </row>
    <row r="8918" spans="1:3" x14ac:dyDescent="0.3">
      <c r="A8918" t="s">
        <v>20</v>
      </c>
      <c r="B8918">
        <v>82</v>
      </c>
      <c r="C8918">
        <v>8825</v>
      </c>
    </row>
    <row r="8919" spans="1:3" x14ac:dyDescent="0.3">
      <c r="A8919" t="s">
        <v>21</v>
      </c>
      <c r="B8919">
        <v>24</v>
      </c>
      <c r="C8919">
        <v>8825</v>
      </c>
    </row>
    <row r="8920" spans="1:3" x14ac:dyDescent="0.3">
      <c r="A8920" t="s">
        <v>22</v>
      </c>
      <c r="B8920">
        <v>58</v>
      </c>
      <c r="C8920">
        <v>8825</v>
      </c>
    </row>
    <row r="8921" spans="1:3" x14ac:dyDescent="0.3">
      <c r="A8921" t="s">
        <v>25</v>
      </c>
      <c r="B8921" t="s">
        <v>123</v>
      </c>
      <c r="C8921">
        <v>8825</v>
      </c>
    </row>
    <row r="8922" spans="1:3" x14ac:dyDescent="0.3">
      <c r="A8922" t="s">
        <v>7</v>
      </c>
      <c r="B8922" t="s">
        <v>120</v>
      </c>
      <c r="C8922">
        <v>326</v>
      </c>
    </row>
    <row r="8923" spans="1:3" x14ac:dyDescent="0.3">
      <c r="A8923" t="s">
        <v>17</v>
      </c>
      <c r="B8923">
        <v>235</v>
      </c>
      <c r="C8923">
        <v>326</v>
      </c>
    </row>
    <row r="8924" spans="1:3" x14ac:dyDescent="0.3">
      <c r="A8924" t="s">
        <v>18</v>
      </c>
      <c r="B8924">
        <v>6</v>
      </c>
      <c r="C8924">
        <v>326</v>
      </c>
    </row>
    <row r="8925" spans="1:3" x14ac:dyDescent="0.3">
      <c r="A8925" t="s">
        <v>19</v>
      </c>
      <c r="B8925">
        <v>45</v>
      </c>
      <c r="C8925">
        <v>326</v>
      </c>
    </row>
    <row r="8926" spans="1:3" x14ac:dyDescent="0.3">
      <c r="A8926" t="s">
        <v>20</v>
      </c>
      <c r="B8926">
        <v>8</v>
      </c>
      <c r="C8926">
        <v>326</v>
      </c>
    </row>
    <row r="8927" spans="1:3" x14ac:dyDescent="0.3">
      <c r="A8927" t="s">
        <v>21</v>
      </c>
      <c r="B8927">
        <v>9</v>
      </c>
      <c r="C8927">
        <v>326</v>
      </c>
    </row>
    <row r="8928" spans="1:3" x14ac:dyDescent="0.3">
      <c r="A8928" t="s">
        <v>22</v>
      </c>
      <c r="B8928">
        <v>12</v>
      </c>
      <c r="C8928">
        <v>326</v>
      </c>
    </row>
    <row r="8929" spans="1:3" x14ac:dyDescent="0.3">
      <c r="A8929" t="s">
        <v>25</v>
      </c>
      <c r="B8929" t="s">
        <v>121</v>
      </c>
      <c r="C8929">
        <v>326</v>
      </c>
    </row>
    <row r="8930" spans="1:3" x14ac:dyDescent="0.3">
      <c r="A8930" t="s">
        <v>7</v>
      </c>
      <c r="B8930" t="s">
        <v>50</v>
      </c>
      <c r="C8930">
        <v>6663</v>
      </c>
    </row>
    <row r="8931" spans="1:3" x14ac:dyDescent="0.3">
      <c r="A8931" t="s">
        <v>17</v>
      </c>
      <c r="B8931">
        <v>144</v>
      </c>
      <c r="C8931">
        <v>6663</v>
      </c>
    </row>
    <row r="8932" spans="1:3" x14ac:dyDescent="0.3">
      <c r="A8932" t="s">
        <v>18</v>
      </c>
      <c r="B8932">
        <v>0</v>
      </c>
      <c r="C8932">
        <v>6663</v>
      </c>
    </row>
    <row r="8933" spans="1:3" x14ac:dyDescent="0.3">
      <c r="A8933" t="s">
        <v>19</v>
      </c>
      <c r="B8933">
        <v>7</v>
      </c>
      <c r="C8933">
        <v>6663</v>
      </c>
    </row>
    <row r="8934" spans="1:3" x14ac:dyDescent="0.3">
      <c r="A8934" t="s">
        <v>20</v>
      </c>
      <c r="B8934">
        <v>0</v>
      </c>
      <c r="C8934">
        <v>6663</v>
      </c>
    </row>
    <row r="8935" spans="1:3" x14ac:dyDescent="0.3">
      <c r="A8935" t="s">
        <v>21</v>
      </c>
      <c r="B8935">
        <v>0</v>
      </c>
      <c r="C8935">
        <v>6663</v>
      </c>
    </row>
    <row r="8936" spans="1:3" x14ac:dyDescent="0.3">
      <c r="A8936" t="s">
        <v>22</v>
      </c>
      <c r="B8936">
        <v>6</v>
      </c>
      <c r="C8936">
        <v>6663</v>
      </c>
    </row>
    <row r="8937" spans="1:3" x14ac:dyDescent="0.3">
      <c r="A8937" t="s">
        <v>25</v>
      </c>
      <c r="B8937" t="s">
        <v>121</v>
      </c>
      <c r="C8937">
        <v>6663</v>
      </c>
    </row>
    <row r="8938" spans="1:3" x14ac:dyDescent="0.3">
      <c r="A8938" t="s">
        <v>7</v>
      </c>
      <c r="B8938" t="s">
        <v>50</v>
      </c>
      <c r="C8938">
        <v>2461</v>
      </c>
    </row>
    <row r="8939" spans="1:3" x14ac:dyDescent="0.3">
      <c r="A8939" t="s">
        <v>17</v>
      </c>
      <c r="B8939">
        <v>26</v>
      </c>
      <c r="C8939">
        <v>2461</v>
      </c>
    </row>
    <row r="8940" spans="1:3" x14ac:dyDescent="0.3">
      <c r="A8940" t="s">
        <v>18</v>
      </c>
      <c r="B8940">
        <v>1</v>
      </c>
      <c r="C8940">
        <v>2461</v>
      </c>
    </row>
    <row r="8941" spans="1:3" x14ac:dyDescent="0.3">
      <c r="A8941" t="s">
        <v>19</v>
      </c>
      <c r="B8941">
        <v>11</v>
      </c>
      <c r="C8941">
        <v>2461</v>
      </c>
    </row>
    <row r="8942" spans="1:3" x14ac:dyDescent="0.3">
      <c r="A8942" t="s">
        <v>20</v>
      </c>
      <c r="B8942">
        <v>0</v>
      </c>
      <c r="C8942">
        <v>2461</v>
      </c>
    </row>
    <row r="8943" spans="1:3" x14ac:dyDescent="0.3">
      <c r="A8943" t="s">
        <v>21</v>
      </c>
      <c r="B8943">
        <v>1</v>
      </c>
      <c r="C8943">
        <v>2461</v>
      </c>
    </row>
    <row r="8944" spans="1:3" x14ac:dyDescent="0.3">
      <c r="A8944" t="s">
        <v>22</v>
      </c>
      <c r="B8944">
        <v>4</v>
      </c>
      <c r="C8944">
        <v>2461</v>
      </c>
    </row>
    <row r="8945" spans="1:3" x14ac:dyDescent="0.3">
      <c r="A8945" t="s">
        <v>25</v>
      </c>
      <c r="B8945" t="s">
        <v>122</v>
      </c>
      <c r="C8945">
        <v>2461</v>
      </c>
    </row>
    <row r="8946" spans="1:3" x14ac:dyDescent="0.3">
      <c r="A8946" t="s">
        <v>7</v>
      </c>
      <c r="B8946" t="s">
        <v>120</v>
      </c>
      <c r="C8946">
        <v>8017</v>
      </c>
    </row>
    <row r="8947" spans="1:3" x14ac:dyDescent="0.3">
      <c r="A8947" t="s">
        <v>17</v>
      </c>
      <c r="B8947">
        <v>22</v>
      </c>
      <c r="C8947">
        <v>8017</v>
      </c>
    </row>
    <row r="8948" spans="1:3" x14ac:dyDescent="0.3">
      <c r="A8948" t="s">
        <v>18</v>
      </c>
      <c r="B8948">
        <v>0</v>
      </c>
      <c r="C8948">
        <v>8017</v>
      </c>
    </row>
    <row r="8949" spans="1:3" x14ac:dyDescent="0.3">
      <c r="A8949" t="s">
        <v>19</v>
      </c>
      <c r="B8949">
        <v>19</v>
      </c>
      <c r="C8949">
        <v>8017</v>
      </c>
    </row>
    <row r="8950" spans="1:3" x14ac:dyDescent="0.3">
      <c r="A8950" t="s">
        <v>20</v>
      </c>
      <c r="B8950">
        <v>6</v>
      </c>
      <c r="C8950">
        <v>8017</v>
      </c>
    </row>
    <row r="8951" spans="1:3" x14ac:dyDescent="0.3">
      <c r="A8951" t="s">
        <v>21</v>
      </c>
      <c r="B8951">
        <v>5</v>
      </c>
      <c r="C8951">
        <v>8017</v>
      </c>
    </row>
    <row r="8952" spans="1:3" x14ac:dyDescent="0.3">
      <c r="A8952" t="s">
        <v>22</v>
      </c>
      <c r="B8952">
        <v>3</v>
      </c>
      <c r="C8952">
        <v>8017</v>
      </c>
    </row>
    <row r="8953" spans="1:3" x14ac:dyDescent="0.3">
      <c r="A8953" t="s">
        <v>25</v>
      </c>
      <c r="B8953" t="s">
        <v>122</v>
      </c>
      <c r="C8953">
        <v>8017</v>
      </c>
    </row>
    <row r="8954" spans="1:3" x14ac:dyDescent="0.3">
      <c r="A8954" t="s">
        <v>7</v>
      </c>
      <c r="B8954" t="s">
        <v>120</v>
      </c>
      <c r="C8954">
        <v>10490</v>
      </c>
    </row>
    <row r="8955" spans="1:3" x14ac:dyDescent="0.3">
      <c r="A8955" t="s">
        <v>17</v>
      </c>
      <c r="B8955">
        <v>100</v>
      </c>
      <c r="C8955">
        <v>10490</v>
      </c>
    </row>
    <row r="8956" spans="1:3" x14ac:dyDescent="0.3">
      <c r="A8956" t="s">
        <v>18</v>
      </c>
      <c r="B8956">
        <v>64</v>
      </c>
      <c r="C8956">
        <v>10490</v>
      </c>
    </row>
    <row r="8957" spans="1:3" x14ac:dyDescent="0.3">
      <c r="A8957" t="s">
        <v>19</v>
      </c>
      <c r="B8957">
        <v>79</v>
      </c>
      <c r="C8957">
        <v>10490</v>
      </c>
    </row>
    <row r="8958" spans="1:3" x14ac:dyDescent="0.3">
      <c r="A8958" t="s">
        <v>20</v>
      </c>
      <c r="B8958">
        <v>65</v>
      </c>
      <c r="C8958">
        <v>10490</v>
      </c>
    </row>
    <row r="8959" spans="1:3" x14ac:dyDescent="0.3">
      <c r="A8959" t="s">
        <v>21</v>
      </c>
      <c r="B8959">
        <v>0</v>
      </c>
      <c r="C8959">
        <v>10490</v>
      </c>
    </row>
    <row r="8960" spans="1:3" x14ac:dyDescent="0.3">
      <c r="A8960" t="s">
        <v>22</v>
      </c>
      <c r="B8960">
        <v>109</v>
      </c>
      <c r="C8960">
        <v>10490</v>
      </c>
    </row>
    <row r="8961" spans="1:3" x14ac:dyDescent="0.3">
      <c r="A8961" t="s">
        <v>25</v>
      </c>
      <c r="B8961" t="s">
        <v>121</v>
      </c>
      <c r="C8961">
        <v>10490</v>
      </c>
    </row>
    <row r="8962" spans="1:3" x14ac:dyDescent="0.3">
      <c r="A8962" t="s">
        <v>7</v>
      </c>
      <c r="B8962" t="s">
        <v>120</v>
      </c>
      <c r="C8962">
        <v>455</v>
      </c>
    </row>
    <row r="8963" spans="1:3" x14ac:dyDescent="0.3">
      <c r="A8963" t="s">
        <v>17</v>
      </c>
      <c r="B8963">
        <v>102</v>
      </c>
      <c r="C8963">
        <v>455</v>
      </c>
    </row>
    <row r="8964" spans="1:3" x14ac:dyDescent="0.3">
      <c r="A8964" t="s">
        <v>18</v>
      </c>
      <c r="B8964">
        <v>9</v>
      </c>
      <c r="C8964">
        <v>455</v>
      </c>
    </row>
    <row r="8965" spans="1:3" x14ac:dyDescent="0.3">
      <c r="A8965" t="s">
        <v>19</v>
      </c>
      <c r="B8965">
        <v>63</v>
      </c>
      <c r="C8965">
        <v>455</v>
      </c>
    </row>
    <row r="8966" spans="1:3" x14ac:dyDescent="0.3">
      <c r="A8966" t="s">
        <v>20</v>
      </c>
      <c r="B8966">
        <v>2</v>
      </c>
      <c r="C8966">
        <v>455</v>
      </c>
    </row>
    <row r="8967" spans="1:3" x14ac:dyDescent="0.3">
      <c r="A8967" t="s">
        <v>21</v>
      </c>
      <c r="B8967">
        <v>9</v>
      </c>
      <c r="C8967">
        <v>455</v>
      </c>
    </row>
    <row r="8968" spans="1:3" x14ac:dyDescent="0.3">
      <c r="A8968" t="s">
        <v>22</v>
      </c>
      <c r="B8968">
        <v>24</v>
      </c>
      <c r="C8968">
        <v>455</v>
      </c>
    </row>
    <row r="8969" spans="1:3" x14ac:dyDescent="0.3">
      <c r="A8969" t="s">
        <v>25</v>
      </c>
      <c r="B8969" t="s">
        <v>121</v>
      </c>
      <c r="C8969">
        <v>455</v>
      </c>
    </row>
    <row r="8970" spans="1:3" x14ac:dyDescent="0.3">
      <c r="A8970" t="s">
        <v>7</v>
      </c>
      <c r="B8970" t="s">
        <v>120</v>
      </c>
      <c r="C8970">
        <v>7592</v>
      </c>
    </row>
    <row r="8971" spans="1:3" x14ac:dyDescent="0.3">
      <c r="A8971" t="s">
        <v>17</v>
      </c>
      <c r="B8971">
        <v>102</v>
      </c>
      <c r="C8971">
        <v>7592</v>
      </c>
    </row>
    <row r="8972" spans="1:3" x14ac:dyDescent="0.3">
      <c r="A8972" t="s">
        <v>18</v>
      </c>
      <c r="B8972">
        <v>9</v>
      </c>
      <c r="C8972">
        <v>7592</v>
      </c>
    </row>
    <row r="8973" spans="1:3" x14ac:dyDescent="0.3">
      <c r="A8973" t="s">
        <v>19</v>
      </c>
      <c r="B8973">
        <v>63</v>
      </c>
      <c r="C8973">
        <v>7592</v>
      </c>
    </row>
    <row r="8974" spans="1:3" x14ac:dyDescent="0.3">
      <c r="A8974" t="s">
        <v>20</v>
      </c>
      <c r="B8974">
        <v>2</v>
      </c>
      <c r="C8974">
        <v>7592</v>
      </c>
    </row>
    <row r="8975" spans="1:3" x14ac:dyDescent="0.3">
      <c r="A8975" t="s">
        <v>21</v>
      </c>
      <c r="B8975">
        <v>9</v>
      </c>
      <c r="C8975">
        <v>7592</v>
      </c>
    </row>
    <row r="8976" spans="1:3" x14ac:dyDescent="0.3">
      <c r="A8976" t="s">
        <v>22</v>
      </c>
      <c r="B8976">
        <v>24</v>
      </c>
      <c r="C8976">
        <v>7592</v>
      </c>
    </row>
    <row r="8977" spans="1:3" x14ac:dyDescent="0.3">
      <c r="A8977" t="s">
        <v>25</v>
      </c>
      <c r="B8977" t="s">
        <v>121</v>
      </c>
      <c r="C8977">
        <v>7592</v>
      </c>
    </row>
    <row r="8978" spans="1:3" x14ac:dyDescent="0.3">
      <c r="A8978" t="s">
        <v>7</v>
      </c>
      <c r="B8978" t="s">
        <v>120</v>
      </c>
      <c r="C8978">
        <v>1118</v>
      </c>
    </row>
    <row r="8979" spans="1:3" x14ac:dyDescent="0.3">
      <c r="A8979" t="s">
        <v>17</v>
      </c>
      <c r="B8979">
        <v>544</v>
      </c>
      <c r="C8979">
        <v>1118</v>
      </c>
    </row>
    <row r="8980" spans="1:3" x14ac:dyDescent="0.3">
      <c r="A8980" t="s">
        <v>18</v>
      </c>
      <c r="B8980">
        <v>13</v>
      </c>
      <c r="C8980">
        <v>1118</v>
      </c>
    </row>
    <row r="8981" spans="1:3" x14ac:dyDescent="0.3">
      <c r="A8981" t="s">
        <v>19</v>
      </c>
      <c r="B8981">
        <v>85</v>
      </c>
      <c r="C8981">
        <v>1118</v>
      </c>
    </row>
    <row r="8982" spans="1:3" x14ac:dyDescent="0.3">
      <c r="A8982" t="s">
        <v>20</v>
      </c>
      <c r="B8982">
        <v>8</v>
      </c>
      <c r="C8982">
        <v>1118</v>
      </c>
    </row>
    <row r="8983" spans="1:3" x14ac:dyDescent="0.3">
      <c r="A8983" t="s">
        <v>21</v>
      </c>
      <c r="B8983">
        <v>6</v>
      </c>
      <c r="C8983">
        <v>1118</v>
      </c>
    </row>
    <row r="8984" spans="1:3" x14ac:dyDescent="0.3">
      <c r="A8984" t="s">
        <v>22</v>
      </c>
      <c r="B8984">
        <v>29</v>
      </c>
      <c r="C8984">
        <v>1118</v>
      </c>
    </row>
    <row r="8985" spans="1:3" x14ac:dyDescent="0.3">
      <c r="A8985" t="s">
        <v>25</v>
      </c>
      <c r="B8985" t="s">
        <v>123</v>
      </c>
      <c r="C8985">
        <v>1118</v>
      </c>
    </row>
    <row r="8986" spans="1:3" x14ac:dyDescent="0.3">
      <c r="A8986" t="s">
        <v>7</v>
      </c>
      <c r="B8986" t="s">
        <v>120</v>
      </c>
      <c r="C8986">
        <v>9347</v>
      </c>
    </row>
    <row r="8987" spans="1:3" x14ac:dyDescent="0.3">
      <c r="A8987" t="s">
        <v>17</v>
      </c>
      <c r="B8987">
        <v>31</v>
      </c>
      <c r="C8987">
        <v>9347</v>
      </c>
    </row>
    <row r="8988" spans="1:3" x14ac:dyDescent="0.3">
      <c r="A8988" t="s">
        <v>18</v>
      </c>
      <c r="B8988">
        <v>0</v>
      </c>
      <c r="C8988">
        <v>9347</v>
      </c>
    </row>
    <row r="8989" spans="1:3" x14ac:dyDescent="0.3">
      <c r="A8989" t="s">
        <v>19</v>
      </c>
      <c r="B8989">
        <v>7</v>
      </c>
      <c r="C8989">
        <v>9347</v>
      </c>
    </row>
    <row r="8990" spans="1:3" x14ac:dyDescent="0.3">
      <c r="A8990" t="s">
        <v>20</v>
      </c>
      <c r="B8990">
        <v>2</v>
      </c>
      <c r="C8990">
        <v>9347</v>
      </c>
    </row>
    <row r="8991" spans="1:3" x14ac:dyDescent="0.3">
      <c r="A8991" t="s">
        <v>21</v>
      </c>
      <c r="B8991">
        <v>0</v>
      </c>
      <c r="C8991">
        <v>9347</v>
      </c>
    </row>
    <row r="8992" spans="1:3" x14ac:dyDescent="0.3">
      <c r="A8992" t="s">
        <v>22</v>
      </c>
      <c r="B8992">
        <v>6</v>
      </c>
      <c r="C8992">
        <v>9347</v>
      </c>
    </row>
    <row r="8993" spans="1:3" x14ac:dyDescent="0.3">
      <c r="A8993" t="s">
        <v>25</v>
      </c>
      <c r="B8993" t="s">
        <v>122</v>
      </c>
      <c r="C8993">
        <v>9347</v>
      </c>
    </row>
    <row r="8994" spans="1:3" x14ac:dyDescent="0.3">
      <c r="A8994" t="s">
        <v>7</v>
      </c>
      <c r="B8994" t="s">
        <v>120</v>
      </c>
      <c r="C8994">
        <v>10160</v>
      </c>
    </row>
    <row r="8995" spans="1:3" x14ac:dyDescent="0.3">
      <c r="A8995" t="s">
        <v>17</v>
      </c>
      <c r="B8995">
        <v>31</v>
      </c>
      <c r="C8995">
        <v>10160</v>
      </c>
    </row>
    <row r="8996" spans="1:3" x14ac:dyDescent="0.3">
      <c r="A8996" t="s">
        <v>18</v>
      </c>
      <c r="B8996">
        <v>0</v>
      </c>
      <c r="C8996">
        <v>10160</v>
      </c>
    </row>
    <row r="8997" spans="1:3" x14ac:dyDescent="0.3">
      <c r="A8997" t="s">
        <v>19</v>
      </c>
      <c r="B8997">
        <v>7</v>
      </c>
      <c r="C8997">
        <v>10160</v>
      </c>
    </row>
    <row r="8998" spans="1:3" x14ac:dyDescent="0.3">
      <c r="A8998" t="s">
        <v>20</v>
      </c>
      <c r="B8998">
        <v>2</v>
      </c>
      <c r="C8998">
        <v>10160</v>
      </c>
    </row>
    <row r="8999" spans="1:3" x14ac:dyDescent="0.3">
      <c r="A8999" t="s">
        <v>21</v>
      </c>
      <c r="B8999">
        <v>0</v>
      </c>
      <c r="C8999">
        <v>10160</v>
      </c>
    </row>
    <row r="9000" spans="1:3" x14ac:dyDescent="0.3">
      <c r="A9000" t="s">
        <v>22</v>
      </c>
      <c r="B9000">
        <v>6</v>
      </c>
      <c r="C9000">
        <v>10160</v>
      </c>
    </row>
    <row r="9001" spans="1:3" x14ac:dyDescent="0.3">
      <c r="A9001" t="s">
        <v>25</v>
      </c>
      <c r="B9001" t="s">
        <v>122</v>
      </c>
      <c r="C9001">
        <v>10160</v>
      </c>
    </row>
    <row r="9002" spans="1:3" x14ac:dyDescent="0.3">
      <c r="A9002" t="s">
        <v>7</v>
      </c>
      <c r="B9002" t="s">
        <v>120</v>
      </c>
      <c r="C9002">
        <v>8148</v>
      </c>
    </row>
    <row r="9003" spans="1:3" x14ac:dyDescent="0.3">
      <c r="A9003" t="s">
        <v>17</v>
      </c>
      <c r="B9003">
        <v>285</v>
      </c>
      <c r="C9003">
        <v>8148</v>
      </c>
    </row>
    <row r="9004" spans="1:3" x14ac:dyDescent="0.3">
      <c r="A9004" t="s">
        <v>18</v>
      </c>
      <c r="B9004">
        <v>28</v>
      </c>
      <c r="C9004">
        <v>8148</v>
      </c>
    </row>
    <row r="9005" spans="1:3" x14ac:dyDescent="0.3">
      <c r="A9005" t="s">
        <v>19</v>
      </c>
      <c r="B9005">
        <v>242</v>
      </c>
      <c r="C9005">
        <v>8148</v>
      </c>
    </row>
    <row r="9006" spans="1:3" x14ac:dyDescent="0.3">
      <c r="A9006" t="s">
        <v>20</v>
      </c>
      <c r="B9006">
        <v>55</v>
      </c>
      <c r="C9006">
        <v>8148</v>
      </c>
    </row>
    <row r="9007" spans="1:3" x14ac:dyDescent="0.3">
      <c r="A9007" t="s">
        <v>21</v>
      </c>
      <c r="B9007">
        <v>114</v>
      </c>
      <c r="C9007">
        <v>8148</v>
      </c>
    </row>
    <row r="9008" spans="1:3" x14ac:dyDescent="0.3">
      <c r="A9008" t="s">
        <v>22</v>
      </c>
      <c r="B9008">
        <v>135</v>
      </c>
      <c r="C9008">
        <v>8148</v>
      </c>
    </row>
    <row r="9009" spans="1:3" x14ac:dyDescent="0.3">
      <c r="A9009" t="s">
        <v>25</v>
      </c>
      <c r="B9009" t="s">
        <v>121</v>
      </c>
      <c r="C9009">
        <v>8148</v>
      </c>
    </row>
    <row r="9010" spans="1:3" x14ac:dyDescent="0.3">
      <c r="A9010" t="s">
        <v>7</v>
      </c>
      <c r="B9010" t="s">
        <v>120</v>
      </c>
      <c r="C9010">
        <v>6271</v>
      </c>
    </row>
    <row r="9011" spans="1:3" x14ac:dyDescent="0.3">
      <c r="A9011" t="s">
        <v>17</v>
      </c>
      <c r="B9011">
        <v>53</v>
      </c>
      <c r="C9011">
        <v>6271</v>
      </c>
    </row>
    <row r="9012" spans="1:3" x14ac:dyDescent="0.3">
      <c r="A9012" t="s">
        <v>18</v>
      </c>
      <c r="B9012">
        <v>0</v>
      </c>
      <c r="C9012">
        <v>6271</v>
      </c>
    </row>
    <row r="9013" spans="1:3" x14ac:dyDescent="0.3">
      <c r="A9013" t="s">
        <v>19</v>
      </c>
      <c r="B9013">
        <v>8</v>
      </c>
      <c r="C9013">
        <v>6271</v>
      </c>
    </row>
    <row r="9014" spans="1:3" x14ac:dyDescent="0.3">
      <c r="A9014" t="s">
        <v>20</v>
      </c>
      <c r="B9014">
        <v>0</v>
      </c>
      <c r="C9014">
        <v>6271</v>
      </c>
    </row>
    <row r="9015" spans="1:3" x14ac:dyDescent="0.3">
      <c r="A9015" t="s">
        <v>21</v>
      </c>
      <c r="B9015">
        <v>0</v>
      </c>
      <c r="C9015">
        <v>6271</v>
      </c>
    </row>
    <row r="9016" spans="1:3" x14ac:dyDescent="0.3">
      <c r="A9016" t="s">
        <v>22</v>
      </c>
      <c r="B9016">
        <v>2</v>
      </c>
      <c r="C9016">
        <v>6271</v>
      </c>
    </row>
    <row r="9017" spans="1:3" x14ac:dyDescent="0.3">
      <c r="A9017" t="s">
        <v>25</v>
      </c>
      <c r="B9017" t="s">
        <v>122</v>
      </c>
      <c r="C9017">
        <v>6271</v>
      </c>
    </row>
    <row r="9018" spans="1:3" x14ac:dyDescent="0.3">
      <c r="A9018" t="s">
        <v>7</v>
      </c>
      <c r="B9018" t="s">
        <v>50</v>
      </c>
      <c r="C9018">
        <v>2286</v>
      </c>
    </row>
    <row r="9019" spans="1:3" x14ac:dyDescent="0.3">
      <c r="A9019" t="s">
        <v>17</v>
      </c>
      <c r="B9019">
        <v>64</v>
      </c>
      <c r="C9019">
        <v>2286</v>
      </c>
    </row>
    <row r="9020" spans="1:3" x14ac:dyDescent="0.3">
      <c r="A9020" t="s">
        <v>18</v>
      </c>
      <c r="B9020">
        <v>1</v>
      </c>
      <c r="C9020">
        <v>2286</v>
      </c>
    </row>
    <row r="9021" spans="1:3" x14ac:dyDescent="0.3">
      <c r="A9021" t="s">
        <v>19</v>
      </c>
      <c r="B9021">
        <v>21</v>
      </c>
      <c r="C9021">
        <v>2286</v>
      </c>
    </row>
    <row r="9022" spans="1:3" x14ac:dyDescent="0.3">
      <c r="A9022" t="s">
        <v>20</v>
      </c>
      <c r="B9022">
        <v>0</v>
      </c>
      <c r="C9022">
        <v>2286</v>
      </c>
    </row>
    <row r="9023" spans="1:3" x14ac:dyDescent="0.3">
      <c r="A9023" t="s">
        <v>21</v>
      </c>
      <c r="B9023">
        <v>1</v>
      </c>
      <c r="C9023">
        <v>2286</v>
      </c>
    </row>
    <row r="9024" spans="1:3" x14ac:dyDescent="0.3">
      <c r="A9024" t="s">
        <v>22</v>
      </c>
      <c r="B9024">
        <v>27</v>
      </c>
      <c r="C9024">
        <v>2286</v>
      </c>
    </row>
    <row r="9025" spans="1:3" x14ac:dyDescent="0.3">
      <c r="A9025" t="s">
        <v>25</v>
      </c>
      <c r="B9025" t="s">
        <v>122</v>
      </c>
      <c r="C9025">
        <v>2286</v>
      </c>
    </row>
    <row r="9026" spans="1:3" x14ac:dyDescent="0.3">
      <c r="A9026" t="s">
        <v>7</v>
      </c>
      <c r="B9026" t="s">
        <v>120</v>
      </c>
      <c r="C9026">
        <v>2061</v>
      </c>
    </row>
    <row r="9027" spans="1:3" x14ac:dyDescent="0.3">
      <c r="A9027" t="s">
        <v>17</v>
      </c>
      <c r="B9027">
        <v>78</v>
      </c>
      <c r="C9027">
        <v>2061</v>
      </c>
    </row>
    <row r="9028" spans="1:3" x14ac:dyDescent="0.3">
      <c r="A9028" t="s">
        <v>18</v>
      </c>
      <c r="B9028">
        <v>0</v>
      </c>
      <c r="C9028">
        <v>2061</v>
      </c>
    </row>
    <row r="9029" spans="1:3" x14ac:dyDescent="0.3">
      <c r="A9029" t="s">
        <v>19</v>
      </c>
      <c r="B9029">
        <v>11</v>
      </c>
      <c r="C9029">
        <v>2061</v>
      </c>
    </row>
    <row r="9030" spans="1:3" x14ac:dyDescent="0.3">
      <c r="A9030" t="s">
        <v>20</v>
      </c>
      <c r="B9030">
        <v>0</v>
      </c>
      <c r="C9030">
        <v>2061</v>
      </c>
    </row>
    <row r="9031" spans="1:3" x14ac:dyDescent="0.3">
      <c r="A9031" t="s">
        <v>21</v>
      </c>
      <c r="B9031">
        <v>0</v>
      </c>
      <c r="C9031">
        <v>2061</v>
      </c>
    </row>
    <row r="9032" spans="1:3" x14ac:dyDescent="0.3">
      <c r="A9032" t="s">
        <v>22</v>
      </c>
      <c r="B9032">
        <v>10</v>
      </c>
      <c r="C9032">
        <v>2061</v>
      </c>
    </row>
    <row r="9033" spans="1:3" x14ac:dyDescent="0.3">
      <c r="A9033" t="s">
        <v>25</v>
      </c>
      <c r="B9033" t="s">
        <v>122</v>
      </c>
      <c r="C9033">
        <v>2061</v>
      </c>
    </row>
    <row r="9034" spans="1:3" x14ac:dyDescent="0.3">
      <c r="A9034" t="s">
        <v>7</v>
      </c>
      <c r="B9034" t="s">
        <v>50</v>
      </c>
      <c r="C9034">
        <v>1165</v>
      </c>
    </row>
    <row r="9035" spans="1:3" x14ac:dyDescent="0.3">
      <c r="A9035" t="s">
        <v>17</v>
      </c>
      <c r="B9035">
        <v>239</v>
      </c>
      <c r="C9035">
        <v>1165</v>
      </c>
    </row>
    <row r="9036" spans="1:3" x14ac:dyDescent="0.3">
      <c r="A9036" t="s">
        <v>18</v>
      </c>
      <c r="B9036">
        <v>13</v>
      </c>
      <c r="C9036">
        <v>1165</v>
      </c>
    </row>
    <row r="9037" spans="1:3" x14ac:dyDescent="0.3">
      <c r="A9037" t="s">
        <v>19</v>
      </c>
      <c r="B9037">
        <v>143</v>
      </c>
      <c r="C9037">
        <v>1165</v>
      </c>
    </row>
    <row r="9038" spans="1:3" x14ac:dyDescent="0.3">
      <c r="A9038" t="s">
        <v>20</v>
      </c>
      <c r="B9038">
        <v>45</v>
      </c>
      <c r="C9038">
        <v>1165</v>
      </c>
    </row>
    <row r="9039" spans="1:3" x14ac:dyDescent="0.3">
      <c r="A9039" t="s">
        <v>21</v>
      </c>
      <c r="B9039">
        <v>4</v>
      </c>
      <c r="C9039">
        <v>1165</v>
      </c>
    </row>
    <row r="9040" spans="1:3" x14ac:dyDescent="0.3">
      <c r="A9040" t="s">
        <v>22</v>
      </c>
      <c r="B9040">
        <v>52</v>
      </c>
      <c r="C9040">
        <v>1165</v>
      </c>
    </row>
    <row r="9041" spans="1:3" x14ac:dyDescent="0.3">
      <c r="A9041" t="s">
        <v>25</v>
      </c>
      <c r="B9041" t="s">
        <v>121</v>
      </c>
      <c r="C9041">
        <v>1165</v>
      </c>
    </row>
    <row r="9042" spans="1:3" x14ac:dyDescent="0.3">
      <c r="A9042" t="s">
        <v>7</v>
      </c>
      <c r="B9042" t="s">
        <v>120</v>
      </c>
      <c r="C9042">
        <v>4690</v>
      </c>
    </row>
    <row r="9043" spans="1:3" x14ac:dyDescent="0.3">
      <c r="A9043" t="s">
        <v>17</v>
      </c>
      <c r="B9043">
        <v>443</v>
      </c>
      <c r="C9043">
        <v>4690</v>
      </c>
    </row>
    <row r="9044" spans="1:3" x14ac:dyDescent="0.3">
      <c r="A9044" t="s">
        <v>18</v>
      </c>
      <c r="B9044">
        <v>10</v>
      </c>
      <c r="C9044">
        <v>4690</v>
      </c>
    </row>
    <row r="9045" spans="1:3" x14ac:dyDescent="0.3">
      <c r="A9045" t="s">
        <v>19</v>
      </c>
      <c r="B9045">
        <v>75</v>
      </c>
      <c r="C9045">
        <v>4690</v>
      </c>
    </row>
    <row r="9046" spans="1:3" x14ac:dyDescent="0.3">
      <c r="A9046" t="s">
        <v>20</v>
      </c>
      <c r="B9046">
        <v>0</v>
      </c>
      <c r="C9046">
        <v>4690</v>
      </c>
    </row>
    <row r="9047" spans="1:3" x14ac:dyDescent="0.3">
      <c r="A9047" t="s">
        <v>21</v>
      </c>
      <c r="B9047">
        <v>10</v>
      </c>
      <c r="C9047">
        <v>4690</v>
      </c>
    </row>
    <row r="9048" spans="1:3" x14ac:dyDescent="0.3">
      <c r="A9048" t="s">
        <v>22</v>
      </c>
      <c r="B9048">
        <v>48</v>
      </c>
      <c r="C9048">
        <v>4690</v>
      </c>
    </row>
    <row r="9049" spans="1:3" x14ac:dyDescent="0.3">
      <c r="A9049" t="s">
        <v>25</v>
      </c>
      <c r="B9049" t="s">
        <v>123</v>
      </c>
      <c r="C9049">
        <v>4690</v>
      </c>
    </row>
    <row r="9050" spans="1:3" x14ac:dyDescent="0.3">
      <c r="A9050" t="s">
        <v>7</v>
      </c>
      <c r="B9050" t="s">
        <v>50</v>
      </c>
      <c r="C9050">
        <v>6097</v>
      </c>
    </row>
    <row r="9051" spans="1:3" x14ac:dyDescent="0.3">
      <c r="A9051" t="s">
        <v>17</v>
      </c>
      <c r="B9051">
        <v>313</v>
      </c>
      <c r="C9051">
        <v>6097</v>
      </c>
    </row>
    <row r="9052" spans="1:3" x14ac:dyDescent="0.3">
      <c r="A9052" t="s">
        <v>18</v>
      </c>
      <c r="B9052">
        <v>8</v>
      </c>
      <c r="C9052">
        <v>6097</v>
      </c>
    </row>
    <row r="9053" spans="1:3" x14ac:dyDescent="0.3">
      <c r="A9053" t="s">
        <v>19</v>
      </c>
      <c r="B9053">
        <v>104</v>
      </c>
      <c r="C9053">
        <v>6097</v>
      </c>
    </row>
    <row r="9054" spans="1:3" x14ac:dyDescent="0.3">
      <c r="A9054" t="s">
        <v>20</v>
      </c>
      <c r="B9054">
        <v>6</v>
      </c>
      <c r="C9054">
        <v>6097</v>
      </c>
    </row>
    <row r="9055" spans="1:3" x14ac:dyDescent="0.3">
      <c r="A9055" t="s">
        <v>21</v>
      </c>
      <c r="B9055">
        <v>4</v>
      </c>
      <c r="C9055">
        <v>6097</v>
      </c>
    </row>
    <row r="9056" spans="1:3" x14ac:dyDescent="0.3">
      <c r="A9056" t="s">
        <v>22</v>
      </c>
      <c r="B9056">
        <v>126</v>
      </c>
      <c r="C9056">
        <v>6097</v>
      </c>
    </row>
    <row r="9057" spans="1:3" x14ac:dyDescent="0.3">
      <c r="A9057" t="s">
        <v>25</v>
      </c>
      <c r="B9057" t="s">
        <v>123</v>
      </c>
      <c r="C9057">
        <v>6097</v>
      </c>
    </row>
    <row r="9058" spans="1:3" x14ac:dyDescent="0.3">
      <c r="A9058" t="s">
        <v>7</v>
      </c>
      <c r="B9058" t="s">
        <v>50</v>
      </c>
      <c r="C9058">
        <v>5180</v>
      </c>
    </row>
    <row r="9059" spans="1:3" x14ac:dyDescent="0.3">
      <c r="A9059" t="s">
        <v>17</v>
      </c>
      <c r="B9059">
        <v>128</v>
      </c>
      <c r="C9059">
        <v>5180</v>
      </c>
    </row>
    <row r="9060" spans="1:3" x14ac:dyDescent="0.3">
      <c r="A9060" t="s">
        <v>18</v>
      </c>
      <c r="B9060">
        <v>0</v>
      </c>
      <c r="C9060">
        <v>5180</v>
      </c>
    </row>
    <row r="9061" spans="1:3" x14ac:dyDescent="0.3">
      <c r="A9061" t="s">
        <v>19</v>
      </c>
      <c r="B9061">
        <v>16</v>
      </c>
      <c r="C9061">
        <v>5180</v>
      </c>
    </row>
    <row r="9062" spans="1:3" x14ac:dyDescent="0.3">
      <c r="A9062" t="s">
        <v>20</v>
      </c>
      <c r="B9062">
        <v>0</v>
      </c>
      <c r="C9062">
        <v>5180</v>
      </c>
    </row>
    <row r="9063" spans="1:3" x14ac:dyDescent="0.3">
      <c r="A9063" t="s">
        <v>21</v>
      </c>
      <c r="B9063">
        <v>1</v>
      </c>
      <c r="C9063">
        <v>5180</v>
      </c>
    </row>
    <row r="9064" spans="1:3" x14ac:dyDescent="0.3">
      <c r="A9064" t="s">
        <v>22</v>
      </c>
      <c r="B9064">
        <v>4</v>
      </c>
      <c r="C9064">
        <v>5180</v>
      </c>
    </row>
    <row r="9065" spans="1:3" x14ac:dyDescent="0.3">
      <c r="A9065" t="s">
        <v>25</v>
      </c>
      <c r="B9065" t="s">
        <v>121</v>
      </c>
      <c r="C9065">
        <v>5180</v>
      </c>
    </row>
    <row r="9066" spans="1:3" x14ac:dyDescent="0.3">
      <c r="A9066" t="s">
        <v>7</v>
      </c>
      <c r="B9066" t="s">
        <v>120</v>
      </c>
      <c r="C9066">
        <v>4725</v>
      </c>
    </row>
    <row r="9067" spans="1:3" x14ac:dyDescent="0.3">
      <c r="A9067" t="s">
        <v>17</v>
      </c>
      <c r="B9067">
        <v>30</v>
      </c>
      <c r="C9067">
        <v>4725</v>
      </c>
    </row>
    <row r="9068" spans="1:3" x14ac:dyDescent="0.3">
      <c r="A9068" t="s">
        <v>18</v>
      </c>
      <c r="B9068">
        <v>2</v>
      </c>
      <c r="C9068">
        <v>4725</v>
      </c>
    </row>
    <row r="9069" spans="1:3" x14ac:dyDescent="0.3">
      <c r="A9069" t="s">
        <v>19</v>
      </c>
      <c r="B9069">
        <v>25</v>
      </c>
      <c r="C9069">
        <v>4725</v>
      </c>
    </row>
    <row r="9070" spans="1:3" x14ac:dyDescent="0.3">
      <c r="A9070" t="s">
        <v>20</v>
      </c>
      <c r="B9070">
        <v>0</v>
      </c>
      <c r="C9070">
        <v>4725</v>
      </c>
    </row>
    <row r="9071" spans="1:3" x14ac:dyDescent="0.3">
      <c r="A9071" t="s">
        <v>21</v>
      </c>
      <c r="B9071">
        <v>1</v>
      </c>
      <c r="C9071">
        <v>4725</v>
      </c>
    </row>
    <row r="9072" spans="1:3" x14ac:dyDescent="0.3">
      <c r="A9072" t="s">
        <v>22</v>
      </c>
      <c r="B9072">
        <v>9</v>
      </c>
      <c r="C9072">
        <v>4725</v>
      </c>
    </row>
    <row r="9073" spans="1:3" x14ac:dyDescent="0.3">
      <c r="A9073" t="s">
        <v>25</v>
      </c>
      <c r="B9073" t="s">
        <v>122</v>
      </c>
      <c r="C9073">
        <v>4725</v>
      </c>
    </row>
    <row r="9074" spans="1:3" x14ac:dyDescent="0.3">
      <c r="A9074" t="s">
        <v>7</v>
      </c>
      <c r="B9074" t="s">
        <v>50</v>
      </c>
      <c r="C9074">
        <v>7230</v>
      </c>
    </row>
    <row r="9075" spans="1:3" x14ac:dyDescent="0.3">
      <c r="A9075" t="s">
        <v>17</v>
      </c>
      <c r="B9075">
        <v>459</v>
      </c>
      <c r="C9075">
        <v>7230</v>
      </c>
    </row>
    <row r="9076" spans="1:3" x14ac:dyDescent="0.3">
      <c r="A9076" t="s">
        <v>18</v>
      </c>
      <c r="B9076">
        <v>0</v>
      </c>
      <c r="C9076">
        <v>7230</v>
      </c>
    </row>
    <row r="9077" spans="1:3" x14ac:dyDescent="0.3">
      <c r="A9077" t="s">
        <v>19</v>
      </c>
      <c r="B9077">
        <v>24</v>
      </c>
      <c r="C9077">
        <v>7230</v>
      </c>
    </row>
    <row r="9078" spans="1:3" x14ac:dyDescent="0.3">
      <c r="A9078" t="s">
        <v>20</v>
      </c>
      <c r="B9078">
        <v>6</v>
      </c>
      <c r="C9078">
        <v>7230</v>
      </c>
    </row>
    <row r="9079" spans="1:3" x14ac:dyDescent="0.3">
      <c r="A9079" t="s">
        <v>21</v>
      </c>
      <c r="B9079">
        <v>0</v>
      </c>
      <c r="C9079">
        <v>7230</v>
      </c>
    </row>
    <row r="9080" spans="1:3" x14ac:dyDescent="0.3">
      <c r="A9080" t="s">
        <v>22</v>
      </c>
      <c r="B9080">
        <v>4</v>
      </c>
      <c r="C9080">
        <v>7230</v>
      </c>
    </row>
    <row r="9081" spans="1:3" x14ac:dyDescent="0.3">
      <c r="A9081" t="s">
        <v>25</v>
      </c>
      <c r="B9081" t="s">
        <v>121</v>
      </c>
      <c r="C9081">
        <v>7230</v>
      </c>
    </row>
    <row r="9082" spans="1:3" x14ac:dyDescent="0.3">
      <c r="A9082" t="s">
        <v>7</v>
      </c>
      <c r="B9082" t="s">
        <v>50</v>
      </c>
      <c r="C9082">
        <v>5675</v>
      </c>
    </row>
    <row r="9083" spans="1:3" x14ac:dyDescent="0.3">
      <c r="A9083" t="s">
        <v>17</v>
      </c>
      <c r="B9083">
        <v>459</v>
      </c>
      <c r="C9083">
        <v>5675</v>
      </c>
    </row>
    <row r="9084" spans="1:3" x14ac:dyDescent="0.3">
      <c r="A9084" t="s">
        <v>18</v>
      </c>
      <c r="B9084">
        <v>0</v>
      </c>
      <c r="C9084">
        <v>5675</v>
      </c>
    </row>
    <row r="9085" spans="1:3" x14ac:dyDescent="0.3">
      <c r="A9085" t="s">
        <v>19</v>
      </c>
      <c r="B9085">
        <v>24</v>
      </c>
      <c r="C9085">
        <v>5675</v>
      </c>
    </row>
    <row r="9086" spans="1:3" x14ac:dyDescent="0.3">
      <c r="A9086" t="s">
        <v>20</v>
      </c>
      <c r="B9086">
        <v>6</v>
      </c>
      <c r="C9086">
        <v>5675</v>
      </c>
    </row>
    <row r="9087" spans="1:3" x14ac:dyDescent="0.3">
      <c r="A9087" t="s">
        <v>21</v>
      </c>
      <c r="B9087">
        <v>0</v>
      </c>
      <c r="C9087">
        <v>5675</v>
      </c>
    </row>
    <row r="9088" spans="1:3" x14ac:dyDescent="0.3">
      <c r="A9088" t="s">
        <v>22</v>
      </c>
      <c r="B9088">
        <v>4</v>
      </c>
      <c r="C9088">
        <v>5675</v>
      </c>
    </row>
    <row r="9089" spans="1:3" x14ac:dyDescent="0.3">
      <c r="A9089" t="s">
        <v>25</v>
      </c>
      <c r="B9089" t="s">
        <v>121</v>
      </c>
      <c r="C9089">
        <v>5675</v>
      </c>
    </row>
    <row r="9090" spans="1:3" x14ac:dyDescent="0.3">
      <c r="A9090" t="s">
        <v>7</v>
      </c>
      <c r="B9090" t="s">
        <v>120</v>
      </c>
      <c r="C9090">
        <v>9140</v>
      </c>
    </row>
    <row r="9091" spans="1:3" x14ac:dyDescent="0.3">
      <c r="A9091" t="s">
        <v>17</v>
      </c>
      <c r="B9091">
        <v>51</v>
      </c>
      <c r="C9091">
        <v>9140</v>
      </c>
    </row>
    <row r="9092" spans="1:3" x14ac:dyDescent="0.3">
      <c r="A9092" t="s">
        <v>18</v>
      </c>
      <c r="B9092">
        <v>4</v>
      </c>
      <c r="C9092">
        <v>9140</v>
      </c>
    </row>
    <row r="9093" spans="1:3" x14ac:dyDescent="0.3">
      <c r="A9093" t="s">
        <v>19</v>
      </c>
      <c r="B9093">
        <v>24</v>
      </c>
      <c r="C9093">
        <v>9140</v>
      </c>
    </row>
    <row r="9094" spans="1:3" x14ac:dyDescent="0.3">
      <c r="A9094" t="s">
        <v>20</v>
      </c>
      <c r="B9094">
        <v>4</v>
      </c>
      <c r="C9094">
        <v>9140</v>
      </c>
    </row>
    <row r="9095" spans="1:3" x14ac:dyDescent="0.3">
      <c r="A9095" t="s">
        <v>21</v>
      </c>
      <c r="B9095">
        <v>7</v>
      </c>
      <c r="C9095">
        <v>9140</v>
      </c>
    </row>
    <row r="9096" spans="1:3" x14ac:dyDescent="0.3">
      <c r="A9096" t="s">
        <v>22</v>
      </c>
      <c r="B9096">
        <v>1</v>
      </c>
      <c r="C9096">
        <v>9140</v>
      </c>
    </row>
    <row r="9097" spans="1:3" x14ac:dyDescent="0.3">
      <c r="A9097" t="s">
        <v>25</v>
      </c>
      <c r="B9097" t="s">
        <v>122</v>
      </c>
      <c r="C9097">
        <v>9140</v>
      </c>
    </row>
    <row r="9098" spans="1:3" x14ac:dyDescent="0.3">
      <c r="A9098" t="s">
        <v>7</v>
      </c>
      <c r="B9098" t="s">
        <v>50</v>
      </c>
      <c r="C9098">
        <v>8594</v>
      </c>
    </row>
    <row r="9099" spans="1:3" x14ac:dyDescent="0.3">
      <c r="A9099" t="s">
        <v>17</v>
      </c>
      <c r="B9099">
        <v>112</v>
      </c>
      <c r="C9099">
        <v>8594</v>
      </c>
    </row>
    <row r="9100" spans="1:3" x14ac:dyDescent="0.3">
      <c r="A9100" t="s">
        <v>18</v>
      </c>
      <c r="B9100">
        <v>0</v>
      </c>
      <c r="C9100">
        <v>8594</v>
      </c>
    </row>
    <row r="9101" spans="1:3" x14ac:dyDescent="0.3">
      <c r="A9101" t="s">
        <v>19</v>
      </c>
      <c r="B9101">
        <v>6</v>
      </c>
      <c r="C9101">
        <v>8594</v>
      </c>
    </row>
    <row r="9102" spans="1:3" x14ac:dyDescent="0.3">
      <c r="A9102" t="s">
        <v>20</v>
      </c>
      <c r="B9102">
        <v>2</v>
      </c>
      <c r="C9102">
        <v>8594</v>
      </c>
    </row>
    <row r="9103" spans="1:3" x14ac:dyDescent="0.3">
      <c r="A9103" t="s">
        <v>21</v>
      </c>
      <c r="B9103">
        <v>1</v>
      </c>
      <c r="C9103">
        <v>8594</v>
      </c>
    </row>
    <row r="9104" spans="1:3" x14ac:dyDescent="0.3">
      <c r="A9104" t="s">
        <v>22</v>
      </c>
      <c r="B9104">
        <v>14</v>
      </c>
      <c r="C9104">
        <v>8594</v>
      </c>
    </row>
    <row r="9105" spans="1:3" x14ac:dyDescent="0.3">
      <c r="A9105" t="s">
        <v>25</v>
      </c>
      <c r="B9105" t="s">
        <v>121</v>
      </c>
      <c r="C9105">
        <v>8594</v>
      </c>
    </row>
    <row r="9106" spans="1:3" x14ac:dyDescent="0.3">
      <c r="A9106" t="s">
        <v>7</v>
      </c>
      <c r="B9106" t="s">
        <v>120</v>
      </c>
      <c r="C9106">
        <v>2632</v>
      </c>
    </row>
    <row r="9107" spans="1:3" x14ac:dyDescent="0.3">
      <c r="A9107" t="s">
        <v>17</v>
      </c>
      <c r="B9107">
        <v>297</v>
      </c>
      <c r="C9107">
        <v>2632</v>
      </c>
    </row>
    <row r="9108" spans="1:3" x14ac:dyDescent="0.3">
      <c r="A9108" t="s">
        <v>18</v>
      </c>
      <c r="B9108">
        <v>0</v>
      </c>
      <c r="C9108">
        <v>2632</v>
      </c>
    </row>
    <row r="9109" spans="1:3" x14ac:dyDescent="0.3">
      <c r="A9109" t="s">
        <v>19</v>
      </c>
      <c r="B9109">
        <v>38</v>
      </c>
      <c r="C9109">
        <v>2632</v>
      </c>
    </row>
    <row r="9110" spans="1:3" x14ac:dyDescent="0.3">
      <c r="A9110" t="s">
        <v>20</v>
      </c>
      <c r="B9110">
        <v>13</v>
      </c>
      <c r="C9110">
        <v>2632</v>
      </c>
    </row>
    <row r="9111" spans="1:3" x14ac:dyDescent="0.3">
      <c r="A9111" t="s">
        <v>21</v>
      </c>
      <c r="B9111">
        <v>0</v>
      </c>
      <c r="C9111">
        <v>2632</v>
      </c>
    </row>
    <row r="9112" spans="1:3" x14ac:dyDescent="0.3">
      <c r="A9112" t="s">
        <v>22</v>
      </c>
      <c r="B9112">
        <v>152</v>
      </c>
      <c r="C9112">
        <v>2632</v>
      </c>
    </row>
    <row r="9113" spans="1:3" x14ac:dyDescent="0.3">
      <c r="A9113" t="s">
        <v>25</v>
      </c>
      <c r="B9113" t="s">
        <v>121</v>
      </c>
      <c r="C9113">
        <v>2632</v>
      </c>
    </row>
    <row r="9114" spans="1:3" x14ac:dyDescent="0.3">
      <c r="A9114" t="s">
        <v>7</v>
      </c>
      <c r="B9114" t="s">
        <v>120</v>
      </c>
      <c r="C9114">
        <v>1349</v>
      </c>
    </row>
    <row r="9115" spans="1:3" x14ac:dyDescent="0.3">
      <c r="A9115" t="s">
        <v>17</v>
      </c>
      <c r="B9115">
        <v>85</v>
      </c>
      <c r="C9115">
        <v>1349</v>
      </c>
    </row>
    <row r="9116" spans="1:3" x14ac:dyDescent="0.3">
      <c r="A9116" t="s">
        <v>18</v>
      </c>
      <c r="B9116">
        <v>7</v>
      </c>
      <c r="C9116">
        <v>1349</v>
      </c>
    </row>
    <row r="9117" spans="1:3" x14ac:dyDescent="0.3">
      <c r="A9117" t="s">
        <v>19</v>
      </c>
      <c r="B9117">
        <v>24</v>
      </c>
      <c r="C9117">
        <v>1349</v>
      </c>
    </row>
    <row r="9118" spans="1:3" x14ac:dyDescent="0.3">
      <c r="A9118" t="s">
        <v>20</v>
      </c>
      <c r="B9118">
        <v>2</v>
      </c>
      <c r="C9118">
        <v>1349</v>
      </c>
    </row>
    <row r="9119" spans="1:3" x14ac:dyDescent="0.3">
      <c r="A9119" t="s">
        <v>21</v>
      </c>
      <c r="B9119">
        <v>3</v>
      </c>
      <c r="C9119">
        <v>1349</v>
      </c>
    </row>
    <row r="9120" spans="1:3" x14ac:dyDescent="0.3">
      <c r="A9120" t="s">
        <v>22</v>
      </c>
      <c r="B9120">
        <v>27</v>
      </c>
      <c r="C9120">
        <v>1349</v>
      </c>
    </row>
    <row r="9121" spans="1:3" x14ac:dyDescent="0.3">
      <c r="A9121" t="s">
        <v>25</v>
      </c>
      <c r="B9121" t="s">
        <v>121</v>
      </c>
      <c r="C9121">
        <v>1349</v>
      </c>
    </row>
    <row r="9122" spans="1:3" x14ac:dyDescent="0.3">
      <c r="A9122" t="s">
        <v>7</v>
      </c>
      <c r="B9122" t="s">
        <v>120</v>
      </c>
      <c r="C9122">
        <v>9973</v>
      </c>
    </row>
    <row r="9123" spans="1:3" x14ac:dyDescent="0.3">
      <c r="A9123" t="s">
        <v>17</v>
      </c>
      <c r="B9123">
        <v>370</v>
      </c>
      <c r="C9123">
        <v>9973</v>
      </c>
    </row>
    <row r="9124" spans="1:3" x14ac:dyDescent="0.3">
      <c r="A9124" t="s">
        <v>18</v>
      </c>
      <c r="B9124">
        <v>9</v>
      </c>
      <c r="C9124">
        <v>9973</v>
      </c>
    </row>
    <row r="9125" spans="1:3" x14ac:dyDescent="0.3">
      <c r="A9125" t="s">
        <v>19</v>
      </c>
      <c r="B9125">
        <v>92</v>
      </c>
      <c r="C9125">
        <v>9973</v>
      </c>
    </row>
    <row r="9126" spans="1:3" x14ac:dyDescent="0.3">
      <c r="A9126" t="s">
        <v>20</v>
      </c>
      <c r="B9126">
        <v>6</v>
      </c>
      <c r="C9126">
        <v>9973</v>
      </c>
    </row>
    <row r="9127" spans="1:3" x14ac:dyDescent="0.3">
      <c r="A9127" t="s">
        <v>21</v>
      </c>
      <c r="B9127">
        <v>9</v>
      </c>
      <c r="C9127">
        <v>9973</v>
      </c>
    </row>
    <row r="9128" spans="1:3" x14ac:dyDescent="0.3">
      <c r="A9128" t="s">
        <v>22</v>
      </c>
      <c r="B9128">
        <v>4</v>
      </c>
      <c r="C9128">
        <v>9973</v>
      </c>
    </row>
    <row r="9129" spans="1:3" x14ac:dyDescent="0.3">
      <c r="A9129" t="s">
        <v>25</v>
      </c>
      <c r="B9129" t="s">
        <v>123</v>
      </c>
      <c r="C9129">
        <v>9973</v>
      </c>
    </row>
    <row r="9130" spans="1:3" x14ac:dyDescent="0.3">
      <c r="A9130" t="s">
        <v>7</v>
      </c>
      <c r="B9130" t="s">
        <v>50</v>
      </c>
      <c r="C9130">
        <v>4452</v>
      </c>
    </row>
    <row r="9131" spans="1:3" x14ac:dyDescent="0.3">
      <c r="A9131" t="s">
        <v>17</v>
      </c>
      <c r="B9131">
        <v>292</v>
      </c>
      <c r="C9131">
        <v>4452</v>
      </c>
    </row>
    <row r="9132" spans="1:3" x14ac:dyDescent="0.3">
      <c r="A9132" t="s">
        <v>18</v>
      </c>
      <c r="B9132">
        <v>6</v>
      </c>
      <c r="C9132">
        <v>4452</v>
      </c>
    </row>
    <row r="9133" spans="1:3" x14ac:dyDescent="0.3">
      <c r="A9133" t="s">
        <v>19</v>
      </c>
      <c r="B9133">
        <v>37</v>
      </c>
      <c r="C9133">
        <v>4452</v>
      </c>
    </row>
    <row r="9134" spans="1:3" x14ac:dyDescent="0.3">
      <c r="A9134" t="s">
        <v>20</v>
      </c>
      <c r="B9134">
        <v>0</v>
      </c>
      <c r="C9134">
        <v>4452</v>
      </c>
    </row>
    <row r="9135" spans="1:3" x14ac:dyDescent="0.3">
      <c r="A9135" t="s">
        <v>21</v>
      </c>
      <c r="B9135">
        <v>3</v>
      </c>
      <c r="C9135">
        <v>4452</v>
      </c>
    </row>
    <row r="9136" spans="1:3" x14ac:dyDescent="0.3">
      <c r="A9136" t="s">
        <v>22</v>
      </c>
      <c r="B9136">
        <v>34</v>
      </c>
      <c r="C9136">
        <v>4452</v>
      </c>
    </row>
    <row r="9137" spans="1:3" x14ac:dyDescent="0.3">
      <c r="A9137" t="s">
        <v>25</v>
      </c>
      <c r="B9137" t="s">
        <v>121</v>
      </c>
      <c r="C9137">
        <v>4452</v>
      </c>
    </row>
    <row r="9138" spans="1:3" x14ac:dyDescent="0.3">
      <c r="A9138" t="s">
        <v>7</v>
      </c>
      <c r="B9138" t="s">
        <v>120</v>
      </c>
      <c r="C9138">
        <v>10307</v>
      </c>
    </row>
    <row r="9139" spans="1:3" x14ac:dyDescent="0.3">
      <c r="A9139" t="s">
        <v>17</v>
      </c>
      <c r="B9139">
        <v>369</v>
      </c>
      <c r="C9139">
        <v>10307</v>
      </c>
    </row>
    <row r="9140" spans="1:3" x14ac:dyDescent="0.3">
      <c r="A9140" t="s">
        <v>18</v>
      </c>
      <c r="B9140">
        <v>9</v>
      </c>
      <c r="C9140">
        <v>10307</v>
      </c>
    </row>
    <row r="9141" spans="1:3" x14ac:dyDescent="0.3">
      <c r="A9141" t="s">
        <v>19</v>
      </c>
      <c r="B9141">
        <v>87</v>
      </c>
      <c r="C9141">
        <v>10307</v>
      </c>
    </row>
    <row r="9142" spans="1:3" x14ac:dyDescent="0.3">
      <c r="A9142" t="s">
        <v>20</v>
      </c>
      <c r="B9142">
        <v>12</v>
      </c>
      <c r="C9142">
        <v>10307</v>
      </c>
    </row>
    <row r="9143" spans="1:3" x14ac:dyDescent="0.3">
      <c r="A9143" t="s">
        <v>21</v>
      </c>
      <c r="B9143">
        <v>14</v>
      </c>
      <c r="C9143">
        <v>10307</v>
      </c>
    </row>
    <row r="9144" spans="1:3" x14ac:dyDescent="0.3">
      <c r="A9144" t="s">
        <v>22</v>
      </c>
      <c r="B9144">
        <v>34</v>
      </c>
      <c r="C9144">
        <v>10307</v>
      </c>
    </row>
    <row r="9145" spans="1:3" x14ac:dyDescent="0.3">
      <c r="A9145" t="s">
        <v>25</v>
      </c>
      <c r="B9145" t="s">
        <v>121</v>
      </c>
      <c r="C9145">
        <v>10307</v>
      </c>
    </row>
    <row r="9146" spans="1:3" x14ac:dyDescent="0.3">
      <c r="A9146" t="s">
        <v>7</v>
      </c>
      <c r="B9146" t="s">
        <v>120</v>
      </c>
      <c r="C9146">
        <v>713</v>
      </c>
    </row>
    <row r="9147" spans="1:3" x14ac:dyDescent="0.3">
      <c r="A9147" t="s">
        <v>17</v>
      </c>
      <c r="B9147">
        <v>141</v>
      </c>
      <c r="C9147">
        <v>713</v>
      </c>
    </row>
    <row r="9148" spans="1:3" x14ac:dyDescent="0.3">
      <c r="A9148" t="s">
        <v>18</v>
      </c>
      <c r="B9148">
        <v>15</v>
      </c>
      <c r="C9148">
        <v>713</v>
      </c>
    </row>
    <row r="9149" spans="1:3" x14ac:dyDescent="0.3">
      <c r="A9149" t="s">
        <v>19</v>
      </c>
      <c r="B9149">
        <v>153</v>
      </c>
      <c r="C9149">
        <v>713</v>
      </c>
    </row>
    <row r="9150" spans="1:3" x14ac:dyDescent="0.3">
      <c r="A9150" t="s">
        <v>20</v>
      </c>
      <c r="B9150">
        <v>67</v>
      </c>
      <c r="C9150">
        <v>713</v>
      </c>
    </row>
    <row r="9151" spans="1:3" x14ac:dyDescent="0.3">
      <c r="A9151" t="s">
        <v>21</v>
      </c>
      <c r="B9151">
        <v>31</v>
      </c>
      <c r="C9151">
        <v>713</v>
      </c>
    </row>
    <row r="9152" spans="1:3" x14ac:dyDescent="0.3">
      <c r="A9152" t="s">
        <v>22</v>
      </c>
      <c r="B9152">
        <v>35</v>
      </c>
      <c r="C9152">
        <v>713</v>
      </c>
    </row>
    <row r="9153" spans="1:3" x14ac:dyDescent="0.3">
      <c r="A9153" t="s">
        <v>25</v>
      </c>
      <c r="B9153" t="s">
        <v>121</v>
      </c>
      <c r="C9153">
        <v>713</v>
      </c>
    </row>
    <row r="9154" spans="1:3" x14ac:dyDescent="0.3">
      <c r="A9154" t="s">
        <v>7</v>
      </c>
      <c r="B9154" t="s">
        <v>120</v>
      </c>
      <c r="C9154">
        <v>1378</v>
      </c>
    </row>
    <row r="9155" spans="1:3" x14ac:dyDescent="0.3">
      <c r="A9155" t="s">
        <v>17</v>
      </c>
      <c r="B9155">
        <v>284</v>
      </c>
      <c r="C9155">
        <v>1378</v>
      </c>
    </row>
    <row r="9156" spans="1:3" x14ac:dyDescent="0.3">
      <c r="A9156" t="s">
        <v>18</v>
      </c>
      <c r="B9156">
        <v>16</v>
      </c>
      <c r="C9156">
        <v>1378</v>
      </c>
    </row>
    <row r="9157" spans="1:3" x14ac:dyDescent="0.3">
      <c r="A9157" t="s">
        <v>19</v>
      </c>
      <c r="B9157">
        <v>160</v>
      </c>
      <c r="C9157">
        <v>1378</v>
      </c>
    </row>
    <row r="9158" spans="1:3" x14ac:dyDescent="0.3">
      <c r="A9158" t="s">
        <v>20</v>
      </c>
      <c r="B9158">
        <v>84</v>
      </c>
      <c r="C9158">
        <v>1378</v>
      </c>
    </row>
    <row r="9159" spans="1:3" x14ac:dyDescent="0.3">
      <c r="A9159" t="s">
        <v>21</v>
      </c>
      <c r="B9159">
        <v>16</v>
      </c>
      <c r="C9159">
        <v>1378</v>
      </c>
    </row>
    <row r="9160" spans="1:3" x14ac:dyDescent="0.3">
      <c r="A9160" t="s">
        <v>22</v>
      </c>
      <c r="B9160">
        <v>134</v>
      </c>
      <c r="C9160">
        <v>1378</v>
      </c>
    </row>
    <row r="9161" spans="1:3" x14ac:dyDescent="0.3">
      <c r="A9161" t="s">
        <v>25</v>
      </c>
      <c r="B9161" t="s">
        <v>123</v>
      </c>
      <c r="C9161">
        <v>1378</v>
      </c>
    </row>
    <row r="9162" spans="1:3" x14ac:dyDescent="0.3">
      <c r="A9162" t="s">
        <v>7</v>
      </c>
      <c r="B9162" t="s">
        <v>120</v>
      </c>
      <c r="C9162">
        <v>7540</v>
      </c>
    </row>
    <row r="9163" spans="1:3" x14ac:dyDescent="0.3">
      <c r="A9163" t="s">
        <v>17</v>
      </c>
      <c r="B9163">
        <v>143</v>
      </c>
      <c r="C9163">
        <v>7540</v>
      </c>
    </row>
    <row r="9164" spans="1:3" x14ac:dyDescent="0.3">
      <c r="A9164" t="s">
        <v>18</v>
      </c>
      <c r="B9164">
        <v>15</v>
      </c>
      <c r="C9164">
        <v>7540</v>
      </c>
    </row>
    <row r="9165" spans="1:3" x14ac:dyDescent="0.3">
      <c r="A9165" t="s">
        <v>19</v>
      </c>
      <c r="B9165">
        <v>60</v>
      </c>
      <c r="C9165">
        <v>7540</v>
      </c>
    </row>
    <row r="9166" spans="1:3" x14ac:dyDescent="0.3">
      <c r="A9166" t="s">
        <v>20</v>
      </c>
      <c r="B9166">
        <v>24</v>
      </c>
      <c r="C9166">
        <v>7540</v>
      </c>
    </row>
    <row r="9167" spans="1:3" x14ac:dyDescent="0.3">
      <c r="A9167" t="s">
        <v>21</v>
      </c>
      <c r="B9167">
        <v>23</v>
      </c>
      <c r="C9167">
        <v>7540</v>
      </c>
    </row>
    <row r="9168" spans="1:3" x14ac:dyDescent="0.3">
      <c r="A9168" t="s">
        <v>22</v>
      </c>
      <c r="B9168">
        <v>5</v>
      </c>
      <c r="C9168">
        <v>7540</v>
      </c>
    </row>
    <row r="9169" spans="1:3" x14ac:dyDescent="0.3">
      <c r="A9169" t="s">
        <v>25</v>
      </c>
      <c r="B9169" t="s">
        <v>122</v>
      </c>
      <c r="C9169">
        <v>7540</v>
      </c>
    </row>
    <row r="9170" spans="1:3" x14ac:dyDescent="0.3">
      <c r="A9170" t="s">
        <v>7</v>
      </c>
      <c r="B9170" t="s">
        <v>120</v>
      </c>
      <c r="C9170">
        <v>6969</v>
      </c>
    </row>
    <row r="9171" spans="1:3" x14ac:dyDescent="0.3">
      <c r="A9171" t="s">
        <v>17</v>
      </c>
      <c r="B9171">
        <v>99</v>
      </c>
      <c r="C9171">
        <v>6969</v>
      </c>
    </row>
    <row r="9172" spans="1:3" x14ac:dyDescent="0.3">
      <c r="A9172" t="s">
        <v>18</v>
      </c>
      <c r="B9172">
        <v>13</v>
      </c>
      <c r="C9172">
        <v>6969</v>
      </c>
    </row>
    <row r="9173" spans="1:3" x14ac:dyDescent="0.3">
      <c r="A9173" t="s">
        <v>19</v>
      </c>
      <c r="B9173">
        <v>66</v>
      </c>
      <c r="C9173">
        <v>6969</v>
      </c>
    </row>
    <row r="9174" spans="1:3" x14ac:dyDescent="0.3">
      <c r="A9174" t="s">
        <v>20</v>
      </c>
      <c r="B9174">
        <v>43</v>
      </c>
      <c r="C9174">
        <v>6969</v>
      </c>
    </row>
    <row r="9175" spans="1:3" x14ac:dyDescent="0.3">
      <c r="A9175" t="s">
        <v>21</v>
      </c>
      <c r="B9175">
        <v>8</v>
      </c>
      <c r="C9175">
        <v>6969</v>
      </c>
    </row>
    <row r="9176" spans="1:3" x14ac:dyDescent="0.3">
      <c r="A9176" t="s">
        <v>22</v>
      </c>
      <c r="B9176">
        <v>4</v>
      </c>
      <c r="C9176">
        <v>6969</v>
      </c>
    </row>
    <row r="9177" spans="1:3" x14ac:dyDescent="0.3">
      <c r="A9177" t="s">
        <v>25</v>
      </c>
      <c r="B9177" t="s">
        <v>121</v>
      </c>
      <c r="C9177">
        <v>6969</v>
      </c>
    </row>
    <row r="9178" spans="1:3" x14ac:dyDescent="0.3">
      <c r="A9178" t="s">
        <v>7</v>
      </c>
      <c r="B9178" t="s">
        <v>120</v>
      </c>
      <c r="C9178">
        <v>3972</v>
      </c>
    </row>
    <row r="9179" spans="1:3" x14ac:dyDescent="0.3">
      <c r="A9179" t="s">
        <v>17</v>
      </c>
      <c r="B9179">
        <v>266</v>
      </c>
      <c r="C9179">
        <v>3972</v>
      </c>
    </row>
    <row r="9180" spans="1:3" x14ac:dyDescent="0.3">
      <c r="A9180" t="s">
        <v>18</v>
      </c>
      <c r="B9180">
        <v>6</v>
      </c>
      <c r="C9180">
        <v>3972</v>
      </c>
    </row>
    <row r="9181" spans="1:3" x14ac:dyDescent="0.3">
      <c r="A9181" t="s">
        <v>19</v>
      </c>
      <c r="B9181">
        <v>51</v>
      </c>
      <c r="C9181">
        <v>3972</v>
      </c>
    </row>
    <row r="9182" spans="1:3" x14ac:dyDescent="0.3">
      <c r="A9182" t="s">
        <v>20</v>
      </c>
      <c r="B9182">
        <v>8</v>
      </c>
      <c r="C9182">
        <v>3972</v>
      </c>
    </row>
    <row r="9183" spans="1:3" x14ac:dyDescent="0.3">
      <c r="A9183" t="s">
        <v>21</v>
      </c>
      <c r="B9183">
        <v>6</v>
      </c>
      <c r="C9183">
        <v>3972</v>
      </c>
    </row>
    <row r="9184" spans="1:3" x14ac:dyDescent="0.3">
      <c r="A9184" t="s">
        <v>22</v>
      </c>
      <c r="B9184">
        <v>64</v>
      </c>
      <c r="C9184">
        <v>3972</v>
      </c>
    </row>
    <row r="9185" spans="1:3" x14ac:dyDescent="0.3">
      <c r="A9185" t="s">
        <v>25</v>
      </c>
      <c r="B9185" t="s">
        <v>123</v>
      </c>
      <c r="C9185">
        <v>3972</v>
      </c>
    </row>
    <row r="9186" spans="1:3" x14ac:dyDescent="0.3">
      <c r="A9186" t="s">
        <v>7</v>
      </c>
      <c r="B9186" t="s">
        <v>120</v>
      </c>
      <c r="C9186">
        <v>5633</v>
      </c>
    </row>
    <row r="9187" spans="1:3" x14ac:dyDescent="0.3">
      <c r="A9187" t="s">
        <v>17</v>
      </c>
      <c r="B9187">
        <v>97</v>
      </c>
      <c r="C9187">
        <v>5633</v>
      </c>
    </row>
    <row r="9188" spans="1:3" x14ac:dyDescent="0.3">
      <c r="A9188" t="s">
        <v>18</v>
      </c>
      <c r="B9188">
        <v>12</v>
      </c>
      <c r="C9188">
        <v>5633</v>
      </c>
    </row>
    <row r="9189" spans="1:3" x14ac:dyDescent="0.3">
      <c r="A9189" t="s">
        <v>19</v>
      </c>
      <c r="B9189">
        <v>84</v>
      </c>
      <c r="C9189">
        <v>5633</v>
      </c>
    </row>
    <row r="9190" spans="1:3" x14ac:dyDescent="0.3">
      <c r="A9190" t="s">
        <v>20</v>
      </c>
      <c r="B9190">
        <v>13</v>
      </c>
      <c r="C9190">
        <v>5633</v>
      </c>
    </row>
    <row r="9191" spans="1:3" x14ac:dyDescent="0.3">
      <c r="A9191" t="s">
        <v>21</v>
      </c>
      <c r="B9191">
        <v>10</v>
      </c>
      <c r="C9191">
        <v>5633</v>
      </c>
    </row>
    <row r="9192" spans="1:3" x14ac:dyDescent="0.3">
      <c r="A9192" t="s">
        <v>22</v>
      </c>
      <c r="B9192">
        <v>15</v>
      </c>
      <c r="C9192">
        <v>5633</v>
      </c>
    </row>
    <row r="9193" spans="1:3" x14ac:dyDescent="0.3">
      <c r="A9193" t="s">
        <v>25</v>
      </c>
      <c r="B9193" t="s">
        <v>121</v>
      </c>
      <c r="C9193">
        <v>5633</v>
      </c>
    </row>
    <row r="9194" spans="1:3" x14ac:dyDescent="0.3">
      <c r="A9194" t="s">
        <v>7</v>
      </c>
      <c r="B9194" t="s">
        <v>120</v>
      </c>
      <c r="C9194">
        <v>3037</v>
      </c>
    </row>
    <row r="9195" spans="1:3" x14ac:dyDescent="0.3">
      <c r="A9195" t="s">
        <v>17</v>
      </c>
      <c r="B9195">
        <v>135</v>
      </c>
      <c r="C9195">
        <v>3037</v>
      </c>
    </row>
    <row r="9196" spans="1:3" x14ac:dyDescent="0.3">
      <c r="A9196" t="s">
        <v>18</v>
      </c>
      <c r="B9196">
        <v>46</v>
      </c>
      <c r="C9196">
        <v>3037</v>
      </c>
    </row>
    <row r="9197" spans="1:3" x14ac:dyDescent="0.3">
      <c r="A9197" t="s">
        <v>19</v>
      </c>
      <c r="B9197">
        <v>92</v>
      </c>
      <c r="C9197">
        <v>3037</v>
      </c>
    </row>
    <row r="9198" spans="1:3" x14ac:dyDescent="0.3">
      <c r="A9198" t="s">
        <v>20</v>
      </c>
      <c r="B9198">
        <v>65</v>
      </c>
      <c r="C9198">
        <v>3037</v>
      </c>
    </row>
    <row r="9199" spans="1:3" x14ac:dyDescent="0.3">
      <c r="A9199" t="s">
        <v>21</v>
      </c>
      <c r="B9199">
        <v>61</v>
      </c>
      <c r="C9199">
        <v>3037</v>
      </c>
    </row>
    <row r="9200" spans="1:3" x14ac:dyDescent="0.3">
      <c r="A9200" t="s">
        <v>22</v>
      </c>
      <c r="B9200">
        <v>11</v>
      </c>
      <c r="C9200">
        <v>3037</v>
      </c>
    </row>
    <row r="9201" spans="1:3" x14ac:dyDescent="0.3">
      <c r="A9201" t="s">
        <v>25</v>
      </c>
      <c r="B9201" t="s">
        <v>121</v>
      </c>
      <c r="C9201">
        <v>3037</v>
      </c>
    </row>
    <row r="9202" spans="1:3" x14ac:dyDescent="0.3">
      <c r="A9202" t="s">
        <v>7</v>
      </c>
      <c r="B9202" t="s">
        <v>120</v>
      </c>
      <c r="C9202">
        <v>4698</v>
      </c>
    </row>
    <row r="9203" spans="1:3" x14ac:dyDescent="0.3">
      <c r="A9203" t="s">
        <v>17</v>
      </c>
      <c r="B9203">
        <v>135</v>
      </c>
      <c r="C9203">
        <v>4698</v>
      </c>
    </row>
    <row r="9204" spans="1:3" x14ac:dyDescent="0.3">
      <c r="A9204" t="s">
        <v>18</v>
      </c>
      <c r="B9204">
        <v>46</v>
      </c>
      <c r="C9204">
        <v>4698</v>
      </c>
    </row>
    <row r="9205" spans="1:3" x14ac:dyDescent="0.3">
      <c r="A9205" t="s">
        <v>19</v>
      </c>
      <c r="B9205">
        <v>92</v>
      </c>
      <c r="C9205">
        <v>4698</v>
      </c>
    </row>
    <row r="9206" spans="1:3" x14ac:dyDescent="0.3">
      <c r="A9206" t="s">
        <v>20</v>
      </c>
      <c r="B9206">
        <v>65</v>
      </c>
      <c r="C9206">
        <v>4698</v>
      </c>
    </row>
    <row r="9207" spans="1:3" x14ac:dyDescent="0.3">
      <c r="A9207" t="s">
        <v>21</v>
      </c>
      <c r="B9207">
        <v>61</v>
      </c>
      <c r="C9207">
        <v>4698</v>
      </c>
    </row>
    <row r="9208" spans="1:3" x14ac:dyDescent="0.3">
      <c r="A9208" t="s">
        <v>22</v>
      </c>
      <c r="B9208">
        <v>11</v>
      </c>
      <c r="C9208">
        <v>4698</v>
      </c>
    </row>
    <row r="9209" spans="1:3" x14ac:dyDescent="0.3">
      <c r="A9209" t="s">
        <v>25</v>
      </c>
      <c r="B9209" t="s">
        <v>121</v>
      </c>
      <c r="C9209">
        <v>4698</v>
      </c>
    </row>
    <row r="9210" spans="1:3" x14ac:dyDescent="0.3">
      <c r="A9210" t="s">
        <v>7</v>
      </c>
      <c r="B9210" t="s">
        <v>120</v>
      </c>
      <c r="C9210">
        <v>9386</v>
      </c>
    </row>
    <row r="9211" spans="1:3" x14ac:dyDescent="0.3">
      <c r="A9211" t="s">
        <v>17</v>
      </c>
      <c r="B9211">
        <v>274</v>
      </c>
      <c r="C9211">
        <v>9386</v>
      </c>
    </row>
    <row r="9212" spans="1:3" x14ac:dyDescent="0.3">
      <c r="A9212" t="s">
        <v>18</v>
      </c>
      <c r="B9212">
        <v>0</v>
      </c>
      <c r="C9212">
        <v>9386</v>
      </c>
    </row>
    <row r="9213" spans="1:3" x14ac:dyDescent="0.3">
      <c r="A9213" t="s">
        <v>19</v>
      </c>
      <c r="B9213">
        <v>21</v>
      </c>
      <c r="C9213">
        <v>9386</v>
      </c>
    </row>
    <row r="9214" spans="1:3" x14ac:dyDescent="0.3">
      <c r="A9214" t="s">
        <v>20</v>
      </c>
      <c r="B9214">
        <v>4</v>
      </c>
      <c r="C9214">
        <v>9386</v>
      </c>
    </row>
    <row r="9215" spans="1:3" x14ac:dyDescent="0.3">
      <c r="A9215" t="s">
        <v>21</v>
      </c>
      <c r="B9215">
        <v>6</v>
      </c>
      <c r="C9215">
        <v>9386</v>
      </c>
    </row>
    <row r="9216" spans="1:3" x14ac:dyDescent="0.3">
      <c r="A9216" t="s">
        <v>22</v>
      </c>
      <c r="B9216">
        <v>15</v>
      </c>
      <c r="C9216">
        <v>9386</v>
      </c>
    </row>
    <row r="9217" spans="1:3" x14ac:dyDescent="0.3">
      <c r="A9217" t="s">
        <v>25</v>
      </c>
      <c r="B9217" t="s">
        <v>121</v>
      </c>
      <c r="C9217">
        <v>9386</v>
      </c>
    </row>
    <row r="9218" spans="1:3" x14ac:dyDescent="0.3">
      <c r="A9218" t="s">
        <v>7</v>
      </c>
      <c r="B9218" t="s">
        <v>120</v>
      </c>
      <c r="C9218">
        <v>2115</v>
      </c>
    </row>
    <row r="9219" spans="1:3" x14ac:dyDescent="0.3">
      <c r="A9219" t="s">
        <v>17</v>
      </c>
      <c r="B9219">
        <v>54</v>
      </c>
      <c r="C9219">
        <v>2115</v>
      </c>
    </row>
    <row r="9220" spans="1:3" x14ac:dyDescent="0.3">
      <c r="A9220" t="s">
        <v>18</v>
      </c>
      <c r="B9220">
        <v>0</v>
      </c>
      <c r="C9220">
        <v>2115</v>
      </c>
    </row>
    <row r="9221" spans="1:3" x14ac:dyDescent="0.3">
      <c r="A9221" t="s">
        <v>19</v>
      </c>
      <c r="B9221">
        <v>10</v>
      </c>
      <c r="C9221">
        <v>2115</v>
      </c>
    </row>
    <row r="9222" spans="1:3" x14ac:dyDescent="0.3">
      <c r="A9222" t="s">
        <v>20</v>
      </c>
      <c r="B9222">
        <v>0</v>
      </c>
      <c r="C9222">
        <v>2115</v>
      </c>
    </row>
    <row r="9223" spans="1:3" x14ac:dyDescent="0.3">
      <c r="A9223" t="s">
        <v>21</v>
      </c>
      <c r="B9223">
        <v>0</v>
      </c>
      <c r="C9223">
        <v>2115</v>
      </c>
    </row>
    <row r="9224" spans="1:3" x14ac:dyDescent="0.3">
      <c r="A9224" t="s">
        <v>22</v>
      </c>
      <c r="B9224">
        <v>2</v>
      </c>
      <c r="C9224">
        <v>2115</v>
      </c>
    </row>
    <row r="9225" spans="1:3" x14ac:dyDescent="0.3">
      <c r="A9225" t="s">
        <v>25</v>
      </c>
      <c r="B9225" t="s">
        <v>122</v>
      </c>
      <c r="C9225">
        <v>2115</v>
      </c>
    </row>
    <row r="9226" spans="1:3" x14ac:dyDescent="0.3">
      <c r="A9226" t="s">
        <v>7</v>
      </c>
      <c r="B9226" t="s">
        <v>50</v>
      </c>
      <c r="C9226">
        <v>10855</v>
      </c>
    </row>
    <row r="9227" spans="1:3" x14ac:dyDescent="0.3">
      <c r="A9227" t="s">
        <v>17</v>
      </c>
      <c r="B9227">
        <v>234</v>
      </c>
      <c r="C9227">
        <v>10855</v>
      </c>
    </row>
    <row r="9228" spans="1:3" x14ac:dyDescent="0.3">
      <c r="A9228" t="s">
        <v>18</v>
      </c>
      <c r="B9228">
        <v>14</v>
      </c>
      <c r="C9228">
        <v>10855</v>
      </c>
    </row>
    <row r="9229" spans="1:3" x14ac:dyDescent="0.3">
      <c r="A9229" t="s">
        <v>19</v>
      </c>
      <c r="B9229">
        <v>77</v>
      </c>
      <c r="C9229">
        <v>10855</v>
      </c>
    </row>
    <row r="9230" spans="1:3" x14ac:dyDescent="0.3">
      <c r="A9230" t="s">
        <v>20</v>
      </c>
      <c r="B9230">
        <v>19</v>
      </c>
      <c r="C9230">
        <v>10855</v>
      </c>
    </row>
    <row r="9231" spans="1:3" x14ac:dyDescent="0.3">
      <c r="A9231" t="s">
        <v>21</v>
      </c>
      <c r="B9231">
        <v>10</v>
      </c>
      <c r="C9231">
        <v>10855</v>
      </c>
    </row>
    <row r="9232" spans="1:3" x14ac:dyDescent="0.3">
      <c r="A9232" t="s">
        <v>22</v>
      </c>
      <c r="B9232">
        <v>42</v>
      </c>
      <c r="C9232">
        <v>10855</v>
      </c>
    </row>
    <row r="9233" spans="1:3" x14ac:dyDescent="0.3">
      <c r="A9233" t="s">
        <v>25</v>
      </c>
      <c r="B9233" t="s">
        <v>121</v>
      </c>
      <c r="C9233">
        <v>10855</v>
      </c>
    </row>
    <row r="9234" spans="1:3" x14ac:dyDescent="0.3">
      <c r="A9234" t="s">
        <v>7</v>
      </c>
      <c r="B9234" t="s">
        <v>50</v>
      </c>
      <c r="C9234">
        <v>5209</v>
      </c>
    </row>
    <row r="9235" spans="1:3" x14ac:dyDescent="0.3">
      <c r="A9235" t="s">
        <v>17</v>
      </c>
      <c r="B9235">
        <v>443</v>
      </c>
      <c r="C9235">
        <v>5209</v>
      </c>
    </row>
    <row r="9236" spans="1:3" x14ac:dyDescent="0.3">
      <c r="A9236" t="s">
        <v>18</v>
      </c>
      <c r="B9236">
        <v>5</v>
      </c>
      <c r="C9236">
        <v>5209</v>
      </c>
    </row>
    <row r="9237" spans="1:3" x14ac:dyDescent="0.3">
      <c r="A9237" t="s">
        <v>19</v>
      </c>
      <c r="B9237">
        <v>71</v>
      </c>
      <c r="C9237">
        <v>5209</v>
      </c>
    </row>
    <row r="9238" spans="1:3" x14ac:dyDescent="0.3">
      <c r="A9238" t="s">
        <v>20</v>
      </c>
      <c r="B9238">
        <v>21</v>
      </c>
      <c r="C9238">
        <v>5209</v>
      </c>
    </row>
    <row r="9239" spans="1:3" x14ac:dyDescent="0.3">
      <c r="A9239" t="s">
        <v>21</v>
      </c>
      <c r="B9239">
        <v>16</v>
      </c>
      <c r="C9239">
        <v>5209</v>
      </c>
    </row>
    <row r="9240" spans="1:3" x14ac:dyDescent="0.3">
      <c r="A9240" t="s">
        <v>22</v>
      </c>
      <c r="B9240">
        <v>82</v>
      </c>
      <c r="C9240">
        <v>5209</v>
      </c>
    </row>
    <row r="9241" spans="1:3" x14ac:dyDescent="0.3">
      <c r="A9241" t="s">
        <v>25</v>
      </c>
      <c r="B9241" t="s">
        <v>123</v>
      </c>
      <c r="C9241">
        <v>5209</v>
      </c>
    </row>
    <row r="9242" spans="1:3" x14ac:dyDescent="0.3">
      <c r="A9242" t="s">
        <v>7</v>
      </c>
      <c r="B9242" t="s">
        <v>50</v>
      </c>
      <c r="C9242">
        <v>2895</v>
      </c>
    </row>
    <row r="9243" spans="1:3" x14ac:dyDescent="0.3">
      <c r="A9243" t="s">
        <v>17</v>
      </c>
      <c r="B9243">
        <v>104</v>
      </c>
      <c r="C9243">
        <v>2895</v>
      </c>
    </row>
    <row r="9244" spans="1:3" x14ac:dyDescent="0.3">
      <c r="A9244" t="s">
        <v>18</v>
      </c>
      <c r="B9244">
        <v>1</v>
      </c>
      <c r="C9244">
        <v>2895</v>
      </c>
    </row>
    <row r="9245" spans="1:3" x14ac:dyDescent="0.3">
      <c r="A9245" t="s">
        <v>19</v>
      </c>
      <c r="B9245">
        <v>54</v>
      </c>
      <c r="C9245">
        <v>2895</v>
      </c>
    </row>
    <row r="9246" spans="1:3" x14ac:dyDescent="0.3">
      <c r="A9246" t="s">
        <v>20</v>
      </c>
      <c r="B9246">
        <v>13</v>
      </c>
      <c r="C9246">
        <v>2895</v>
      </c>
    </row>
    <row r="9247" spans="1:3" x14ac:dyDescent="0.3">
      <c r="A9247" t="s">
        <v>21</v>
      </c>
      <c r="B9247">
        <v>9</v>
      </c>
      <c r="C9247">
        <v>2895</v>
      </c>
    </row>
    <row r="9248" spans="1:3" x14ac:dyDescent="0.3">
      <c r="A9248" t="s">
        <v>22</v>
      </c>
      <c r="B9248">
        <v>14</v>
      </c>
      <c r="C9248">
        <v>2895</v>
      </c>
    </row>
    <row r="9249" spans="1:3" x14ac:dyDescent="0.3">
      <c r="A9249" t="s">
        <v>25</v>
      </c>
      <c r="B9249" t="s">
        <v>121</v>
      </c>
      <c r="C9249">
        <v>2895</v>
      </c>
    </row>
    <row r="9250" spans="1:3" x14ac:dyDescent="0.3">
      <c r="A9250" t="s">
        <v>7</v>
      </c>
      <c r="B9250" t="s">
        <v>50</v>
      </c>
      <c r="C9250">
        <v>3025</v>
      </c>
    </row>
    <row r="9251" spans="1:3" x14ac:dyDescent="0.3">
      <c r="A9251" t="s">
        <v>17</v>
      </c>
      <c r="B9251">
        <v>212</v>
      </c>
      <c r="C9251">
        <v>3025</v>
      </c>
    </row>
    <row r="9252" spans="1:3" x14ac:dyDescent="0.3">
      <c r="A9252" t="s">
        <v>18</v>
      </c>
      <c r="B9252">
        <v>6</v>
      </c>
      <c r="C9252">
        <v>3025</v>
      </c>
    </row>
    <row r="9253" spans="1:3" x14ac:dyDescent="0.3">
      <c r="A9253" t="s">
        <v>19</v>
      </c>
      <c r="B9253">
        <v>69</v>
      </c>
      <c r="C9253">
        <v>3025</v>
      </c>
    </row>
    <row r="9254" spans="1:3" x14ac:dyDescent="0.3">
      <c r="A9254" t="s">
        <v>20</v>
      </c>
      <c r="B9254">
        <v>4</v>
      </c>
      <c r="C9254">
        <v>3025</v>
      </c>
    </row>
    <row r="9255" spans="1:3" x14ac:dyDescent="0.3">
      <c r="A9255" t="s">
        <v>21</v>
      </c>
      <c r="B9255">
        <v>12</v>
      </c>
      <c r="C9255">
        <v>3025</v>
      </c>
    </row>
    <row r="9256" spans="1:3" x14ac:dyDescent="0.3">
      <c r="A9256" t="s">
        <v>22</v>
      </c>
      <c r="B9256">
        <v>3</v>
      </c>
      <c r="C9256">
        <v>3025</v>
      </c>
    </row>
    <row r="9257" spans="1:3" x14ac:dyDescent="0.3">
      <c r="A9257" t="s">
        <v>25</v>
      </c>
      <c r="B9257" t="s">
        <v>121</v>
      </c>
      <c r="C9257">
        <v>3025</v>
      </c>
    </row>
    <row r="9258" spans="1:3" x14ac:dyDescent="0.3">
      <c r="A9258" t="s">
        <v>7</v>
      </c>
      <c r="B9258" t="s">
        <v>120</v>
      </c>
      <c r="C9258">
        <v>9323</v>
      </c>
    </row>
    <row r="9259" spans="1:3" x14ac:dyDescent="0.3">
      <c r="A9259" t="s">
        <v>17</v>
      </c>
      <c r="B9259">
        <v>520</v>
      </c>
      <c r="C9259">
        <v>9323</v>
      </c>
    </row>
    <row r="9260" spans="1:3" x14ac:dyDescent="0.3">
      <c r="A9260" t="s">
        <v>18</v>
      </c>
      <c r="B9260">
        <v>8</v>
      </c>
      <c r="C9260">
        <v>9323</v>
      </c>
    </row>
    <row r="9261" spans="1:3" x14ac:dyDescent="0.3">
      <c r="A9261" t="s">
        <v>19</v>
      </c>
      <c r="B9261">
        <v>223</v>
      </c>
      <c r="C9261">
        <v>9323</v>
      </c>
    </row>
    <row r="9262" spans="1:3" x14ac:dyDescent="0.3">
      <c r="A9262" t="s">
        <v>20</v>
      </c>
      <c r="B9262">
        <v>32</v>
      </c>
      <c r="C9262">
        <v>9323</v>
      </c>
    </row>
    <row r="9263" spans="1:3" x14ac:dyDescent="0.3">
      <c r="A9263" t="s">
        <v>21</v>
      </c>
      <c r="B9263">
        <v>49</v>
      </c>
      <c r="C9263">
        <v>9323</v>
      </c>
    </row>
    <row r="9264" spans="1:3" x14ac:dyDescent="0.3">
      <c r="A9264" t="s">
        <v>22</v>
      </c>
      <c r="B9264">
        <v>42</v>
      </c>
      <c r="C9264">
        <v>9323</v>
      </c>
    </row>
    <row r="9265" spans="1:3" x14ac:dyDescent="0.3">
      <c r="A9265" t="s">
        <v>25</v>
      </c>
      <c r="B9265" t="s">
        <v>123</v>
      </c>
      <c r="C9265">
        <v>9323</v>
      </c>
    </row>
    <row r="9266" spans="1:3" x14ac:dyDescent="0.3">
      <c r="A9266" t="s">
        <v>7</v>
      </c>
      <c r="B9266" t="s">
        <v>120</v>
      </c>
      <c r="C9266">
        <v>1146</v>
      </c>
    </row>
    <row r="9267" spans="1:3" x14ac:dyDescent="0.3">
      <c r="A9267" t="s">
        <v>17</v>
      </c>
      <c r="B9267">
        <v>520</v>
      </c>
      <c r="C9267">
        <v>1146</v>
      </c>
    </row>
    <row r="9268" spans="1:3" x14ac:dyDescent="0.3">
      <c r="A9268" t="s">
        <v>18</v>
      </c>
      <c r="B9268">
        <v>8</v>
      </c>
      <c r="C9268">
        <v>1146</v>
      </c>
    </row>
    <row r="9269" spans="1:3" x14ac:dyDescent="0.3">
      <c r="A9269" t="s">
        <v>19</v>
      </c>
      <c r="B9269">
        <v>223</v>
      </c>
      <c r="C9269">
        <v>1146</v>
      </c>
    </row>
    <row r="9270" spans="1:3" x14ac:dyDescent="0.3">
      <c r="A9270" t="s">
        <v>20</v>
      </c>
      <c r="B9270">
        <v>32</v>
      </c>
      <c r="C9270">
        <v>1146</v>
      </c>
    </row>
    <row r="9271" spans="1:3" x14ac:dyDescent="0.3">
      <c r="A9271" t="s">
        <v>21</v>
      </c>
      <c r="B9271">
        <v>49</v>
      </c>
      <c r="C9271">
        <v>1146</v>
      </c>
    </row>
    <row r="9272" spans="1:3" x14ac:dyDescent="0.3">
      <c r="A9272" t="s">
        <v>22</v>
      </c>
      <c r="B9272">
        <v>42</v>
      </c>
      <c r="C9272">
        <v>1146</v>
      </c>
    </row>
    <row r="9273" spans="1:3" x14ac:dyDescent="0.3">
      <c r="A9273" t="s">
        <v>25</v>
      </c>
      <c r="B9273" t="s">
        <v>123</v>
      </c>
      <c r="C9273">
        <v>1146</v>
      </c>
    </row>
    <row r="9274" spans="1:3" x14ac:dyDescent="0.3">
      <c r="A9274" t="s">
        <v>7</v>
      </c>
      <c r="B9274" t="s">
        <v>120</v>
      </c>
      <c r="C9274">
        <v>5763</v>
      </c>
    </row>
    <row r="9275" spans="1:3" x14ac:dyDescent="0.3">
      <c r="A9275" t="s">
        <v>17</v>
      </c>
      <c r="B9275">
        <v>123</v>
      </c>
      <c r="C9275">
        <v>5763</v>
      </c>
    </row>
    <row r="9276" spans="1:3" x14ac:dyDescent="0.3">
      <c r="A9276" t="s">
        <v>18</v>
      </c>
      <c r="B9276">
        <v>17</v>
      </c>
      <c r="C9276">
        <v>5763</v>
      </c>
    </row>
    <row r="9277" spans="1:3" x14ac:dyDescent="0.3">
      <c r="A9277" t="s">
        <v>19</v>
      </c>
      <c r="B9277">
        <v>171</v>
      </c>
      <c r="C9277">
        <v>5763</v>
      </c>
    </row>
    <row r="9278" spans="1:3" x14ac:dyDescent="0.3">
      <c r="A9278" t="s">
        <v>20</v>
      </c>
      <c r="B9278">
        <v>39</v>
      </c>
      <c r="C9278">
        <v>5763</v>
      </c>
    </row>
    <row r="9279" spans="1:3" x14ac:dyDescent="0.3">
      <c r="A9279" t="s">
        <v>21</v>
      </c>
      <c r="B9279">
        <v>0</v>
      </c>
      <c r="C9279">
        <v>5763</v>
      </c>
    </row>
    <row r="9280" spans="1:3" x14ac:dyDescent="0.3">
      <c r="A9280" t="s">
        <v>22</v>
      </c>
      <c r="B9280">
        <v>30</v>
      </c>
      <c r="C9280">
        <v>5763</v>
      </c>
    </row>
    <row r="9281" spans="1:3" x14ac:dyDescent="0.3">
      <c r="A9281" t="s">
        <v>25</v>
      </c>
      <c r="B9281" t="s">
        <v>121</v>
      </c>
      <c r="C9281">
        <v>5763</v>
      </c>
    </row>
    <row r="9282" spans="1:3" x14ac:dyDescent="0.3">
      <c r="A9282" t="s">
        <v>7</v>
      </c>
      <c r="B9282" t="s">
        <v>50</v>
      </c>
      <c r="C9282">
        <v>5631</v>
      </c>
    </row>
    <row r="9283" spans="1:3" x14ac:dyDescent="0.3">
      <c r="A9283" t="s">
        <v>17</v>
      </c>
      <c r="B9283">
        <v>202</v>
      </c>
      <c r="C9283">
        <v>5631</v>
      </c>
    </row>
    <row r="9284" spans="1:3" x14ac:dyDescent="0.3">
      <c r="A9284" t="s">
        <v>18</v>
      </c>
      <c r="B9284">
        <v>47</v>
      </c>
      <c r="C9284">
        <v>5631</v>
      </c>
    </row>
    <row r="9285" spans="1:3" x14ac:dyDescent="0.3">
      <c r="A9285" t="s">
        <v>19</v>
      </c>
      <c r="B9285">
        <v>197</v>
      </c>
      <c r="C9285">
        <v>5631</v>
      </c>
    </row>
    <row r="9286" spans="1:3" x14ac:dyDescent="0.3">
      <c r="A9286" t="s">
        <v>20</v>
      </c>
      <c r="B9286">
        <v>55</v>
      </c>
      <c r="C9286">
        <v>5631</v>
      </c>
    </row>
    <row r="9287" spans="1:3" x14ac:dyDescent="0.3">
      <c r="A9287" t="s">
        <v>21</v>
      </c>
      <c r="B9287">
        <v>42</v>
      </c>
      <c r="C9287">
        <v>5631</v>
      </c>
    </row>
    <row r="9288" spans="1:3" x14ac:dyDescent="0.3">
      <c r="A9288" t="s">
        <v>22</v>
      </c>
      <c r="B9288">
        <v>149</v>
      </c>
      <c r="C9288">
        <v>5631</v>
      </c>
    </row>
    <row r="9289" spans="1:3" x14ac:dyDescent="0.3">
      <c r="A9289" t="s">
        <v>25</v>
      </c>
      <c r="B9289" t="s">
        <v>121</v>
      </c>
      <c r="C9289">
        <v>5631</v>
      </c>
    </row>
    <row r="9290" spans="1:3" x14ac:dyDescent="0.3">
      <c r="A9290" t="s">
        <v>7</v>
      </c>
      <c r="B9290" t="s">
        <v>120</v>
      </c>
      <c r="C9290">
        <v>4599</v>
      </c>
    </row>
    <row r="9291" spans="1:3" x14ac:dyDescent="0.3">
      <c r="A9291" t="s">
        <v>17</v>
      </c>
      <c r="B9291">
        <v>411</v>
      </c>
      <c r="C9291">
        <v>4599</v>
      </c>
    </row>
    <row r="9292" spans="1:3" x14ac:dyDescent="0.3">
      <c r="A9292" t="s">
        <v>18</v>
      </c>
      <c r="B9292">
        <v>0</v>
      </c>
      <c r="C9292">
        <v>4599</v>
      </c>
    </row>
    <row r="9293" spans="1:3" x14ac:dyDescent="0.3">
      <c r="A9293" t="s">
        <v>19</v>
      </c>
      <c r="B9293">
        <v>26</v>
      </c>
      <c r="C9293">
        <v>4599</v>
      </c>
    </row>
    <row r="9294" spans="1:3" x14ac:dyDescent="0.3">
      <c r="A9294" t="s">
        <v>20</v>
      </c>
      <c r="B9294">
        <v>0</v>
      </c>
      <c r="C9294">
        <v>4599</v>
      </c>
    </row>
    <row r="9295" spans="1:3" x14ac:dyDescent="0.3">
      <c r="A9295" t="s">
        <v>21</v>
      </c>
      <c r="B9295">
        <v>0</v>
      </c>
      <c r="C9295">
        <v>4599</v>
      </c>
    </row>
    <row r="9296" spans="1:3" x14ac:dyDescent="0.3">
      <c r="A9296" t="s">
        <v>22</v>
      </c>
      <c r="B9296">
        <v>21</v>
      </c>
      <c r="C9296">
        <v>4599</v>
      </c>
    </row>
    <row r="9297" spans="1:3" x14ac:dyDescent="0.3">
      <c r="A9297" t="s">
        <v>25</v>
      </c>
      <c r="B9297" t="s">
        <v>123</v>
      </c>
      <c r="C9297">
        <v>4599</v>
      </c>
    </row>
    <row r="9298" spans="1:3" x14ac:dyDescent="0.3">
      <c r="A9298" t="s">
        <v>7</v>
      </c>
      <c r="B9298" t="s">
        <v>120</v>
      </c>
      <c r="C9298">
        <v>879</v>
      </c>
    </row>
    <row r="9299" spans="1:3" x14ac:dyDescent="0.3">
      <c r="A9299" t="s">
        <v>17</v>
      </c>
      <c r="B9299">
        <v>411</v>
      </c>
      <c r="C9299">
        <v>879</v>
      </c>
    </row>
    <row r="9300" spans="1:3" x14ac:dyDescent="0.3">
      <c r="A9300" t="s">
        <v>18</v>
      </c>
      <c r="B9300">
        <v>0</v>
      </c>
      <c r="C9300">
        <v>879</v>
      </c>
    </row>
    <row r="9301" spans="1:3" x14ac:dyDescent="0.3">
      <c r="A9301" t="s">
        <v>19</v>
      </c>
      <c r="B9301">
        <v>26</v>
      </c>
      <c r="C9301">
        <v>879</v>
      </c>
    </row>
    <row r="9302" spans="1:3" x14ac:dyDescent="0.3">
      <c r="A9302" t="s">
        <v>20</v>
      </c>
      <c r="B9302">
        <v>0</v>
      </c>
      <c r="C9302">
        <v>879</v>
      </c>
    </row>
    <row r="9303" spans="1:3" x14ac:dyDescent="0.3">
      <c r="A9303" t="s">
        <v>21</v>
      </c>
      <c r="B9303">
        <v>0</v>
      </c>
      <c r="C9303">
        <v>879</v>
      </c>
    </row>
    <row r="9304" spans="1:3" x14ac:dyDescent="0.3">
      <c r="A9304" t="s">
        <v>22</v>
      </c>
      <c r="B9304">
        <v>21</v>
      </c>
      <c r="C9304">
        <v>879</v>
      </c>
    </row>
    <row r="9305" spans="1:3" x14ac:dyDescent="0.3">
      <c r="A9305" t="s">
        <v>25</v>
      </c>
      <c r="B9305" t="s">
        <v>123</v>
      </c>
      <c r="C9305">
        <v>879</v>
      </c>
    </row>
    <row r="9306" spans="1:3" x14ac:dyDescent="0.3">
      <c r="A9306" t="s">
        <v>7</v>
      </c>
      <c r="B9306" t="s">
        <v>120</v>
      </c>
      <c r="C9306">
        <v>11166</v>
      </c>
    </row>
    <row r="9307" spans="1:3" x14ac:dyDescent="0.3">
      <c r="A9307" t="s">
        <v>17</v>
      </c>
      <c r="B9307">
        <v>229</v>
      </c>
      <c r="C9307">
        <v>11166</v>
      </c>
    </row>
    <row r="9308" spans="1:3" x14ac:dyDescent="0.3">
      <c r="A9308" t="s">
        <v>18</v>
      </c>
      <c r="B9308">
        <v>5</v>
      </c>
      <c r="C9308">
        <v>11166</v>
      </c>
    </row>
    <row r="9309" spans="1:3" x14ac:dyDescent="0.3">
      <c r="A9309" t="s">
        <v>19</v>
      </c>
      <c r="B9309">
        <v>56</v>
      </c>
      <c r="C9309">
        <v>11166</v>
      </c>
    </row>
    <row r="9310" spans="1:3" x14ac:dyDescent="0.3">
      <c r="A9310" t="s">
        <v>20</v>
      </c>
      <c r="B9310">
        <v>3</v>
      </c>
      <c r="C9310">
        <v>11166</v>
      </c>
    </row>
    <row r="9311" spans="1:3" x14ac:dyDescent="0.3">
      <c r="A9311" t="s">
        <v>21</v>
      </c>
      <c r="B9311">
        <v>2</v>
      </c>
      <c r="C9311">
        <v>11166</v>
      </c>
    </row>
    <row r="9312" spans="1:3" x14ac:dyDescent="0.3">
      <c r="A9312" t="s">
        <v>22</v>
      </c>
      <c r="B9312">
        <v>20</v>
      </c>
      <c r="C9312">
        <v>11166</v>
      </c>
    </row>
    <row r="9313" spans="1:3" x14ac:dyDescent="0.3">
      <c r="A9313" t="s">
        <v>25</v>
      </c>
      <c r="B9313" t="s">
        <v>121</v>
      </c>
      <c r="C9313">
        <v>11166</v>
      </c>
    </row>
    <row r="9314" spans="1:3" x14ac:dyDescent="0.3">
      <c r="A9314" t="s">
        <v>7</v>
      </c>
      <c r="B9314" t="s">
        <v>120</v>
      </c>
      <c r="C9314">
        <v>7613</v>
      </c>
    </row>
    <row r="9315" spans="1:3" x14ac:dyDescent="0.3">
      <c r="A9315" t="s">
        <v>17</v>
      </c>
      <c r="B9315">
        <v>166</v>
      </c>
      <c r="C9315">
        <v>7613</v>
      </c>
    </row>
    <row r="9316" spans="1:3" x14ac:dyDescent="0.3">
      <c r="A9316" t="s">
        <v>18</v>
      </c>
      <c r="B9316">
        <v>5</v>
      </c>
      <c r="C9316">
        <v>7613</v>
      </c>
    </row>
    <row r="9317" spans="1:3" x14ac:dyDescent="0.3">
      <c r="A9317" t="s">
        <v>19</v>
      </c>
      <c r="B9317">
        <v>107</v>
      </c>
      <c r="C9317">
        <v>7613</v>
      </c>
    </row>
    <row r="9318" spans="1:3" x14ac:dyDescent="0.3">
      <c r="A9318" t="s">
        <v>20</v>
      </c>
      <c r="B9318">
        <v>11</v>
      </c>
      <c r="C9318">
        <v>7613</v>
      </c>
    </row>
    <row r="9319" spans="1:3" x14ac:dyDescent="0.3">
      <c r="A9319" t="s">
        <v>21</v>
      </c>
      <c r="B9319">
        <v>8</v>
      </c>
      <c r="C9319">
        <v>7613</v>
      </c>
    </row>
    <row r="9320" spans="1:3" x14ac:dyDescent="0.3">
      <c r="A9320" t="s">
        <v>22</v>
      </c>
      <c r="B9320">
        <v>29</v>
      </c>
      <c r="C9320">
        <v>7613</v>
      </c>
    </row>
    <row r="9321" spans="1:3" x14ac:dyDescent="0.3">
      <c r="A9321" t="s">
        <v>25</v>
      </c>
      <c r="B9321" t="s">
        <v>121</v>
      </c>
      <c r="C9321">
        <v>7613</v>
      </c>
    </row>
    <row r="9322" spans="1:3" x14ac:dyDescent="0.3">
      <c r="A9322" t="s">
        <v>7</v>
      </c>
      <c r="B9322" t="s">
        <v>50</v>
      </c>
      <c r="C9322">
        <v>3584</v>
      </c>
    </row>
    <row r="9323" spans="1:3" x14ac:dyDescent="0.3">
      <c r="A9323" t="s">
        <v>17</v>
      </c>
      <c r="B9323">
        <v>1181</v>
      </c>
      <c r="C9323">
        <v>3584</v>
      </c>
    </row>
    <row r="9324" spans="1:3" x14ac:dyDescent="0.3">
      <c r="A9324" t="s">
        <v>18</v>
      </c>
      <c r="B9324">
        <v>26</v>
      </c>
      <c r="C9324">
        <v>3584</v>
      </c>
    </row>
    <row r="9325" spans="1:3" x14ac:dyDescent="0.3">
      <c r="A9325" t="s">
        <v>19</v>
      </c>
      <c r="B9325">
        <v>120</v>
      </c>
      <c r="C9325">
        <v>3584</v>
      </c>
    </row>
    <row r="9326" spans="1:3" x14ac:dyDescent="0.3">
      <c r="A9326" t="s">
        <v>20</v>
      </c>
      <c r="B9326">
        <v>17</v>
      </c>
      <c r="C9326">
        <v>3584</v>
      </c>
    </row>
    <row r="9327" spans="1:3" x14ac:dyDescent="0.3">
      <c r="A9327" t="s">
        <v>21</v>
      </c>
      <c r="B9327">
        <v>13</v>
      </c>
      <c r="C9327">
        <v>3584</v>
      </c>
    </row>
    <row r="9328" spans="1:3" x14ac:dyDescent="0.3">
      <c r="A9328" t="s">
        <v>22</v>
      </c>
      <c r="B9328">
        <v>39</v>
      </c>
      <c r="C9328">
        <v>3584</v>
      </c>
    </row>
    <row r="9329" spans="1:3" x14ac:dyDescent="0.3">
      <c r="A9329" t="s">
        <v>25</v>
      </c>
      <c r="B9329" t="s">
        <v>121</v>
      </c>
      <c r="C9329">
        <v>3584</v>
      </c>
    </row>
    <row r="9330" spans="1:3" x14ac:dyDescent="0.3">
      <c r="A9330" t="s">
        <v>7</v>
      </c>
      <c r="B9330" t="s">
        <v>50</v>
      </c>
      <c r="C9330">
        <v>4796</v>
      </c>
    </row>
    <row r="9331" spans="1:3" x14ac:dyDescent="0.3">
      <c r="A9331" t="s">
        <v>17</v>
      </c>
      <c r="B9331">
        <v>18</v>
      </c>
      <c r="C9331">
        <v>4796</v>
      </c>
    </row>
    <row r="9332" spans="1:3" x14ac:dyDescent="0.3">
      <c r="A9332" t="s">
        <v>18</v>
      </c>
      <c r="B9332">
        <v>10</v>
      </c>
      <c r="C9332">
        <v>4796</v>
      </c>
    </row>
    <row r="9333" spans="1:3" x14ac:dyDescent="0.3">
      <c r="A9333" t="s">
        <v>19</v>
      </c>
      <c r="B9333">
        <v>3</v>
      </c>
      <c r="C9333">
        <v>4796</v>
      </c>
    </row>
    <row r="9334" spans="1:3" x14ac:dyDescent="0.3">
      <c r="A9334" t="s">
        <v>20</v>
      </c>
      <c r="B9334">
        <v>3</v>
      </c>
      <c r="C9334">
        <v>4796</v>
      </c>
    </row>
    <row r="9335" spans="1:3" x14ac:dyDescent="0.3">
      <c r="A9335" t="s">
        <v>21</v>
      </c>
      <c r="B9335">
        <v>5</v>
      </c>
      <c r="C9335">
        <v>4796</v>
      </c>
    </row>
    <row r="9336" spans="1:3" x14ac:dyDescent="0.3">
      <c r="A9336" t="s">
        <v>22</v>
      </c>
      <c r="B9336">
        <v>0</v>
      </c>
      <c r="C9336">
        <v>4796</v>
      </c>
    </row>
    <row r="9337" spans="1:3" x14ac:dyDescent="0.3">
      <c r="A9337" t="s">
        <v>25</v>
      </c>
      <c r="B9337" t="s">
        <v>122</v>
      </c>
      <c r="C9337">
        <v>4796</v>
      </c>
    </row>
    <row r="9338" spans="1:3" x14ac:dyDescent="0.3">
      <c r="A9338" t="s">
        <v>7</v>
      </c>
      <c r="B9338" t="s">
        <v>120</v>
      </c>
      <c r="C9338">
        <v>1177</v>
      </c>
    </row>
    <row r="9339" spans="1:3" x14ac:dyDescent="0.3">
      <c r="A9339" t="s">
        <v>17</v>
      </c>
      <c r="B9339">
        <v>80</v>
      </c>
      <c r="C9339">
        <v>1177</v>
      </c>
    </row>
    <row r="9340" spans="1:3" x14ac:dyDescent="0.3">
      <c r="A9340" t="s">
        <v>18</v>
      </c>
      <c r="B9340">
        <v>3</v>
      </c>
      <c r="C9340">
        <v>1177</v>
      </c>
    </row>
    <row r="9341" spans="1:3" x14ac:dyDescent="0.3">
      <c r="A9341" t="s">
        <v>19</v>
      </c>
      <c r="B9341">
        <v>26</v>
      </c>
      <c r="C9341">
        <v>1177</v>
      </c>
    </row>
    <row r="9342" spans="1:3" x14ac:dyDescent="0.3">
      <c r="A9342" t="s">
        <v>20</v>
      </c>
      <c r="B9342">
        <v>4</v>
      </c>
      <c r="C9342">
        <v>1177</v>
      </c>
    </row>
    <row r="9343" spans="1:3" x14ac:dyDescent="0.3">
      <c r="A9343" t="s">
        <v>21</v>
      </c>
      <c r="B9343">
        <v>2</v>
      </c>
      <c r="C9343">
        <v>1177</v>
      </c>
    </row>
    <row r="9344" spans="1:3" x14ac:dyDescent="0.3">
      <c r="A9344" t="s">
        <v>22</v>
      </c>
      <c r="B9344">
        <v>14</v>
      </c>
      <c r="C9344">
        <v>1177</v>
      </c>
    </row>
    <row r="9345" spans="1:3" x14ac:dyDescent="0.3">
      <c r="A9345" t="s">
        <v>25</v>
      </c>
      <c r="B9345" t="s">
        <v>121</v>
      </c>
      <c r="C9345">
        <v>1177</v>
      </c>
    </row>
    <row r="9346" spans="1:3" x14ac:dyDescent="0.3">
      <c r="A9346" t="s">
        <v>7</v>
      </c>
      <c r="B9346" t="s">
        <v>120</v>
      </c>
      <c r="C9346">
        <v>4050</v>
      </c>
    </row>
    <row r="9347" spans="1:3" x14ac:dyDescent="0.3">
      <c r="A9347" t="s">
        <v>17</v>
      </c>
      <c r="B9347">
        <v>42</v>
      </c>
      <c r="C9347">
        <v>4050</v>
      </c>
    </row>
    <row r="9348" spans="1:3" x14ac:dyDescent="0.3">
      <c r="A9348" t="s">
        <v>18</v>
      </c>
      <c r="B9348">
        <v>16</v>
      </c>
      <c r="C9348">
        <v>4050</v>
      </c>
    </row>
    <row r="9349" spans="1:3" x14ac:dyDescent="0.3">
      <c r="A9349" t="s">
        <v>19</v>
      </c>
      <c r="B9349">
        <v>29</v>
      </c>
      <c r="C9349">
        <v>4050</v>
      </c>
    </row>
    <row r="9350" spans="1:3" x14ac:dyDescent="0.3">
      <c r="A9350" t="s">
        <v>20</v>
      </c>
      <c r="B9350">
        <v>12</v>
      </c>
      <c r="C9350">
        <v>4050</v>
      </c>
    </row>
    <row r="9351" spans="1:3" x14ac:dyDescent="0.3">
      <c r="A9351" t="s">
        <v>21</v>
      </c>
      <c r="B9351">
        <v>20</v>
      </c>
      <c r="C9351">
        <v>4050</v>
      </c>
    </row>
    <row r="9352" spans="1:3" x14ac:dyDescent="0.3">
      <c r="A9352" t="s">
        <v>22</v>
      </c>
      <c r="B9352">
        <v>8</v>
      </c>
      <c r="C9352">
        <v>4050</v>
      </c>
    </row>
    <row r="9353" spans="1:3" x14ac:dyDescent="0.3">
      <c r="A9353" t="s">
        <v>25</v>
      </c>
      <c r="B9353" t="s">
        <v>122</v>
      </c>
      <c r="C9353">
        <v>4050</v>
      </c>
    </row>
    <row r="9354" spans="1:3" x14ac:dyDescent="0.3">
      <c r="A9354" t="s">
        <v>7</v>
      </c>
      <c r="B9354" t="s">
        <v>120</v>
      </c>
      <c r="C9354">
        <v>6950</v>
      </c>
    </row>
    <row r="9355" spans="1:3" x14ac:dyDescent="0.3">
      <c r="A9355" t="s">
        <v>17</v>
      </c>
      <c r="B9355">
        <v>35</v>
      </c>
      <c r="C9355">
        <v>6950</v>
      </c>
    </row>
    <row r="9356" spans="1:3" x14ac:dyDescent="0.3">
      <c r="A9356" t="s">
        <v>18</v>
      </c>
      <c r="B9356">
        <v>1</v>
      </c>
      <c r="C9356">
        <v>6950</v>
      </c>
    </row>
    <row r="9357" spans="1:3" x14ac:dyDescent="0.3">
      <c r="A9357" t="s">
        <v>19</v>
      </c>
      <c r="B9357">
        <v>16</v>
      </c>
      <c r="C9357">
        <v>6950</v>
      </c>
    </row>
    <row r="9358" spans="1:3" x14ac:dyDescent="0.3">
      <c r="A9358" t="s">
        <v>20</v>
      </c>
      <c r="B9358">
        <v>0</v>
      </c>
      <c r="C9358">
        <v>6950</v>
      </c>
    </row>
    <row r="9359" spans="1:3" x14ac:dyDescent="0.3">
      <c r="A9359" t="s">
        <v>21</v>
      </c>
      <c r="B9359">
        <v>1</v>
      </c>
      <c r="C9359">
        <v>6950</v>
      </c>
    </row>
    <row r="9360" spans="1:3" x14ac:dyDescent="0.3">
      <c r="A9360" t="s">
        <v>22</v>
      </c>
      <c r="B9360">
        <v>1</v>
      </c>
      <c r="C9360">
        <v>6950</v>
      </c>
    </row>
    <row r="9361" spans="1:3" x14ac:dyDescent="0.3">
      <c r="A9361" t="s">
        <v>25</v>
      </c>
      <c r="B9361" t="s">
        <v>122</v>
      </c>
      <c r="C9361">
        <v>6950</v>
      </c>
    </row>
    <row r="9362" spans="1:3" x14ac:dyDescent="0.3">
      <c r="A9362" t="s">
        <v>7</v>
      </c>
      <c r="B9362" t="s">
        <v>120</v>
      </c>
      <c r="C9362">
        <v>4065</v>
      </c>
    </row>
    <row r="9363" spans="1:3" x14ac:dyDescent="0.3">
      <c r="A9363" t="s">
        <v>17</v>
      </c>
      <c r="B9363">
        <v>308</v>
      </c>
      <c r="C9363">
        <v>4065</v>
      </c>
    </row>
    <row r="9364" spans="1:3" x14ac:dyDescent="0.3">
      <c r="A9364" t="s">
        <v>18</v>
      </c>
      <c r="B9364">
        <v>0</v>
      </c>
      <c r="C9364">
        <v>4065</v>
      </c>
    </row>
    <row r="9365" spans="1:3" x14ac:dyDescent="0.3">
      <c r="A9365" t="s">
        <v>19</v>
      </c>
      <c r="B9365">
        <v>73</v>
      </c>
      <c r="C9365">
        <v>4065</v>
      </c>
    </row>
    <row r="9366" spans="1:3" x14ac:dyDescent="0.3">
      <c r="A9366" t="s">
        <v>20</v>
      </c>
      <c r="B9366">
        <v>0</v>
      </c>
      <c r="C9366">
        <v>4065</v>
      </c>
    </row>
    <row r="9367" spans="1:3" x14ac:dyDescent="0.3">
      <c r="A9367" t="s">
        <v>21</v>
      </c>
      <c r="B9367">
        <v>0</v>
      </c>
      <c r="C9367">
        <v>4065</v>
      </c>
    </row>
    <row r="9368" spans="1:3" x14ac:dyDescent="0.3">
      <c r="A9368" t="s">
        <v>22</v>
      </c>
      <c r="B9368">
        <v>23</v>
      </c>
      <c r="C9368">
        <v>4065</v>
      </c>
    </row>
    <row r="9369" spans="1:3" x14ac:dyDescent="0.3">
      <c r="A9369" t="s">
        <v>25</v>
      </c>
      <c r="B9369" t="s">
        <v>121</v>
      </c>
      <c r="C9369">
        <v>4065</v>
      </c>
    </row>
    <row r="9370" spans="1:3" x14ac:dyDescent="0.3">
      <c r="A9370" t="s">
        <v>7</v>
      </c>
      <c r="B9370" t="s">
        <v>50</v>
      </c>
      <c r="C9370">
        <v>4120</v>
      </c>
    </row>
    <row r="9371" spans="1:3" x14ac:dyDescent="0.3">
      <c r="A9371" t="s">
        <v>17</v>
      </c>
      <c r="B9371">
        <v>88</v>
      </c>
      <c r="C9371">
        <v>4120</v>
      </c>
    </row>
    <row r="9372" spans="1:3" x14ac:dyDescent="0.3">
      <c r="A9372" t="s">
        <v>18</v>
      </c>
      <c r="B9372">
        <v>39</v>
      </c>
      <c r="C9372">
        <v>4120</v>
      </c>
    </row>
    <row r="9373" spans="1:3" x14ac:dyDescent="0.3">
      <c r="A9373" t="s">
        <v>19</v>
      </c>
      <c r="B9373">
        <v>78</v>
      </c>
      <c r="C9373">
        <v>4120</v>
      </c>
    </row>
    <row r="9374" spans="1:3" x14ac:dyDescent="0.3">
      <c r="A9374" t="s">
        <v>20</v>
      </c>
      <c r="B9374">
        <v>58</v>
      </c>
      <c r="C9374">
        <v>4120</v>
      </c>
    </row>
    <row r="9375" spans="1:3" x14ac:dyDescent="0.3">
      <c r="A9375" t="s">
        <v>21</v>
      </c>
      <c r="B9375">
        <v>13</v>
      </c>
      <c r="C9375">
        <v>4120</v>
      </c>
    </row>
    <row r="9376" spans="1:3" x14ac:dyDescent="0.3">
      <c r="A9376" t="s">
        <v>22</v>
      </c>
      <c r="B9376">
        <v>93</v>
      </c>
      <c r="C9376">
        <v>4120</v>
      </c>
    </row>
    <row r="9377" spans="1:3" x14ac:dyDescent="0.3">
      <c r="A9377" t="s">
        <v>25</v>
      </c>
      <c r="B9377" t="s">
        <v>121</v>
      </c>
      <c r="C9377">
        <v>4120</v>
      </c>
    </row>
    <row r="9378" spans="1:3" x14ac:dyDescent="0.3">
      <c r="A9378" t="s">
        <v>7</v>
      </c>
      <c r="B9378" t="s">
        <v>120</v>
      </c>
      <c r="C9378">
        <v>8581</v>
      </c>
    </row>
    <row r="9379" spans="1:3" x14ac:dyDescent="0.3">
      <c r="A9379" t="s">
        <v>17</v>
      </c>
      <c r="B9379">
        <v>604</v>
      </c>
      <c r="C9379">
        <v>8581</v>
      </c>
    </row>
    <row r="9380" spans="1:3" x14ac:dyDescent="0.3">
      <c r="A9380" t="s">
        <v>18</v>
      </c>
      <c r="B9380">
        <v>0</v>
      </c>
      <c r="C9380">
        <v>8581</v>
      </c>
    </row>
    <row r="9381" spans="1:3" x14ac:dyDescent="0.3">
      <c r="A9381" t="s">
        <v>19</v>
      </c>
      <c r="B9381">
        <v>100</v>
      </c>
      <c r="C9381">
        <v>8581</v>
      </c>
    </row>
    <row r="9382" spans="1:3" x14ac:dyDescent="0.3">
      <c r="A9382" t="s">
        <v>20</v>
      </c>
      <c r="B9382">
        <v>19</v>
      </c>
      <c r="C9382">
        <v>8581</v>
      </c>
    </row>
    <row r="9383" spans="1:3" x14ac:dyDescent="0.3">
      <c r="A9383" t="s">
        <v>21</v>
      </c>
      <c r="B9383">
        <v>0</v>
      </c>
      <c r="C9383">
        <v>8581</v>
      </c>
    </row>
    <row r="9384" spans="1:3" x14ac:dyDescent="0.3">
      <c r="A9384" t="s">
        <v>22</v>
      </c>
      <c r="B9384">
        <v>28</v>
      </c>
      <c r="C9384">
        <v>8581</v>
      </c>
    </row>
    <row r="9385" spans="1:3" x14ac:dyDescent="0.3">
      <c r="A9385" t="s">
        <v>25</v>
      </c>
      <c r="B9385" t="s">
        <v>123</v>
      </c>
      <c r="C9385">
        <v>8581</v>
      </c>
    </row>
    <row r="9386" spans="1:3" x14ac:dyDescent="0.3">
      <c r="A9386" t="s">
        <v>7</v>
      </c>
      <c r="B9386" t="s">
        <v>50</v>
      </c>
      <c r="C9386">
        <v>6141</v>
      </c>
    </row>
    <row r="9387" spans="1:3" x14ac:dyDescent="0.3">
      <c r="A9387" t="s">
        <v>17</v>
      </c>
      <c r="B9387">
        <v>191</v>
      </c>
      <c r="C9387">
        <v>6141</v>
      </c>
    </row>
    <row r="9388" spans="1:3" x14ac:dyDescent="0.3">
      <c r="A9388" t="s">
        <v>18</v>
      </c>
      <c r="B9388">
        <v>9</v>
      </c>
      <c r="C9388">
        <v>6141</v>
      </c>
    </row>
    <row r="9389" spans="1:3" x14ac:dyDescent="0.3">
      <c r="A9389" t="s">
        <v>19</v>
      </c>
      <c r="B9389">
        <v>97</v>
      </c>
      <c r="C9389">
        <v>6141</v>
      </c>
    </row>
    <row r="9390" spans="1:3" x14ac:dyDescent="0.3">
      <c r="A9390" t="s">
        <v>20</v>
      </c>
      <c r="B9390">
        <v>0</v>
      </c>
      <c r="C9390">
        <v>6141</v>
      </c>
    </row>
    <row r="9391" spans="1:3" x14ac:dyDescent="0.3">
      <c r="A9391" t="s">
        <v>21</v>
      </c>
      <c r="B9391">
        <v>6</v>
      </c>
      <c r="C9391">
        <v>6141</v>
      </c>
    </row>
    <row r="9392" spans="1:3" x14ac:dyDescent="0.3">
      <c r="A9392" t="s">
        <v>22</v>
      </c>
      <c r="B9392">
        <v>82</v>
      </c>
      <c r="C9392">
        <v>6141</v>
      </c>
    </row>
    <row r="9393" spans="1:3" x14ac:dyDescent="0.3">
      <c r="A9393" t="s">
        <v>25</v>
      </c>
      <c r="B9393" t="s">
        <v>121</v>
      </c>
      <c r="C9393">
        <v>6141</v>
      </c>
    </row>
    <row r="9394" spans="1:3" x14ac:dyDescent="0.3">
      <c r="A9394" t="s">
        <v>7</v>
      </c>
      <c r="B9394" t="s">
        <v>50</v>
      </c>
      <c r="C9394">
        <v>10524</v>
      </c>
    </row>
    <row r="9395" spans="1:3" x14ac:dyDescent="0.3">
      <c r="A9395" t="s">
        <v>17</v>
      </c>
      <c r="B9395">
        <v>386</v>
      </c>
      <c r="C9395">
        <v>10524</v>
      </c>
    </row>
    <row r="9396" spans="1:3" x14ac:dyDescent="0.3">
      <c r="A9396" t="s">
        <v>18</v>
      </c>
      <c r="B9396">
        <v>23</v>
      </c>
      <c r="C9396">
        <v>10524</v>
      </c>
    </row>
    <row r="9397" spans="1:3" x14ac:dyDescent="0.3">
      <c r="A9397" t="s">
        <v>19</v>
      </c>
      <c r="B9397">
        <v>95</v>
      </c>
      <c r="C9397">
        <v>10524</v>
      </c>
    </row>
    <row r="9398" spans="1:3" x14ac:dyDescent="0.3">
      <c r="A9398" t="s">
        <v>20</v>
      </c>
      <c r="B9398">
        <v>54</v>
      </c>
      <c r="C9398">
        <v>10524</v>
      </c>
    </row>
    <row r="9399" spans="1:3" x14ac:dyDescent="0.3">
      <c r="A9399" t="s">
        <v>21</v>
      </c>
      <c r="B9399">
        <v>41</v>
      </c>
      <c r="C9399">
        <v>10524</v>
      </c>
    </row>
    <row r="9400" spans="1:3" x14ac:dyDescent="0.3">
      <c r="A9400" t="s">
        <v>22</v>
      </c>
      <c r="B9400">
        <v>196</v>
      </c>
      <c r="C9400">
        <v>10524</v>
      </c>
    </row>
    <row r="9401" spans="1:3" x14ac:dyDescent="0.3">
      <c r="A9401" t="s">
        <v>25</v>
      </c>
      <c r="B9401" t="s">
        <v>122</v>
      </c>
      <c r="C9401">
        <v>10524</v>
      </c>
    </row>
    <row r="9402" spans="1:3" x14ac:dyDescent="0.3">
      <c r="A9402" t="s">
        <v>7</v>
      </c>
      <c r="B9402" t="s">
        <v>50</v>
      </c>
      <c r="C9402">
        <v>3277</v>
      </c>
    </row>
    <row r="9403" spans="1:3" x14ac:dyDescent="0.3">
      <c r="A9403" t="s">
        <v>17</v>
      </c>
      <c r="B9403">
        <v>219</v>
      </c>
      <c r="C9403">
        <v>3277</v>
      </c>
    </row>
    <row r="9404" spans="1:3" x14ac:dyDescent="0.3">
      <c r="A9404" t="s">
        <v>18</v>
      </c>
      <c r="B9404">
        <v>3</v>
      </c>
      <c r="C9404">
        <v>3277</v>
      </c>
    </row>
    <row r="9405" spans="1:3" x14ac:dyDescent="0.3">
      <c r="A9405" t="s">
        <v>19</v>
      </c>
      <c r="B9405">
        <v>100</v>
      </c>
      <c r="C9405">
        <v>3277</v>
      </c>
    </row>
    <row r="9406" spans="1:3" x14ac:dyDescent="0.3">
      <c r="A9406" t="s">
        <v>20</v>
      </c>
      <c r="B9406">
        <v>26</v>
      </c>
      <c r="C9406">
        <v>3277</v>
      </c>
    </row>
    <row r="9407" spans="1:3" x14ac:dyDescent="0.3">
      <c r="A9407" t="s">
        <v>21</v>
      </c>
      <c r="B9407">
        <v>0</v>
      </c>
      <c r="C9407">
        <v>3277</v>
      </c>
    </row>
    <row r="9408" spans="1:3" x14ac:dyDescent="0.3">
      <c r="A9408" t="s">
        <v>22</v>
      </c>
      <c r="B9408">
        <v>17</v>
      </c>
      <c r="C9408">
        <v>3277</v>
      </c>
    </row>
    <row r="9409" spans="1:3" x14ac:dyDescent="0.3">
      <c r="A9409" t="s">
        <v>25</v>
      </c>
      <c r="B9409" t="s">
        <v>123</v>
      </c>
      <c r="C9409">
        <v>3277</v>
      </c>
    </row>
    <row r="9410" spans="1:3" x14ac:dyDescent="0.3">
      <c r="A9410" t="s">
        <v>7</v>
      </c>
      <c r="B9410" t="s">
        <v>120</v>
      </c>
      <c r="C9410">
        <v>10323</v>
      </c>
    </row>
    <row r="9411" spans="1:3" x14ac:dyDescent="0.3">
      <c r="A9411" t="s">
        <v>17</v>
      </c>
      <c r="B9411">
        <v>205</v>
      </c>
      <c r="C9411">
        <v>10323</v>
      </c>
    </row>
    <row r="9412" spans="1:3" x14ac:dyDescent="0.3">
      <c r="A9412" t="s">
        <v>18</v>
      </c>
      <c r="B9412">
        <v>7</v>
      </c>
      <c r="C9412">
        <v>10323</v>
      </c>
    </row>
    <row r="9413" spans="1:3" x14ac:dyDescent="0.3">
      <c r="A9413" t="s">
        <v>19</v>
      </c>
      <c r="B9413">
        <v>41</v>
      </c>
      <c r="C9413">
        <v>10323</v>
      </c>
    </row>
    <row r="9414" spans="1:3" x14ac:dyDescent="0.3">
      <c r="A9414" t="s">
        <v>20</v>
      </c>
      <c r="B9414">
        <v>3</v>
      </c>
      <c r="C9414">
        <v>10323</v>
      </c>
    </row>
    <row r="9415" spans="1:3" x14ac:dyDescent="0.3">
      <c r="A9415" t="s">
        <v>21</v>
      </c>
      <c r="B9415">
        <v>2</v>
      </c>
      <c r="C9415">
        <v>10323</v>
      </c>
    </row>
    <row r="9416" spans="1:3" x14ac:dyDescent="0.3">
      <c r="A9416" t="s">
        <v>22</v>
      </c>
      <c r="B9416">
        <v>46</v>
      </c>
      <c r="C9416">
        <v>10323</v>
      </c>
    </row>
    <row r="9417" spans="1:3" x14ac:dyDescent="0.3">
      <c r="A9417" t="s">
        <v>25</v>
      </c>
      <c r="B9417" t="s">
        <v>121</v>
      </c>
      <c r="C9417">
        <v>10323</v>
      </c>
    </row>
    <row r="9418" spans="1:3" x14ac:dyDescent="0.3">
      <c r="A9418" t="s">
        <v>7</v>
      </c>
      <c r="B9418" t="s">
        <v>50</v>
      </c>
      <c r="C9418">
        <v>10738</v>
      </c>
    </row>
    <row r="9419" spans="1:3" x14ac:dyDescent="0.3">
      <c r="A9419" t="s">
        <v>17</v>
      </c>
      <c r="B9419">
        <v>40</v>
      </c>
      <c r="C9419">
        <v>10738</v>
      </c>
    </row>
    <row r="9420" spans="1:3" x14ac:dyDescent="0.3">
      <c r="A9420" t="s">
        <v>18</v>
      </c>
      <c r="B9420">
        <v>0</v>
      </c>
      <c r="C9420">
        <v>10738</v>
      </c>
    </row>
    <row r="9421" spans="1:3" x14ac:dyDescent="0.3">
      <c r="A9421" t="s">
        <v>19</v>
      </c>
      <c r="B9421">
        <v>19</v>
      </c>
      <c r="C9421">
        <v>10738</v>
      </c>
    </row>
    <row r="9422" spans="1:3" x14ac:dyDescent="0.3">
      <c r="A9422" t="s">
        <v>20</v>
      </c>
      <c r="B9422">
        <v>2</v>
      </c>
      <c r="C9422">
        <v>10738</v>
      </c>
    </row>
    <row r="9423" spans="1:3" x14ac:dyDescent="0.3">
      <c r="A9423" t="s">
        <v>21</v>
      </c>
      <c r="B9423">
        <v>1</v>
      </c>
      <c r="C9423">
        <v>10738</v>
      </c>
    </row>
    <row r="9424" spans="1:3" x14ac:dyDescent="0.3">
      <c r="A9424" t="s">
        <v>22</v>
      </c>
      <c r="B9424">
        <v>3</v>
      </c>
      <c r="C9424">
        <v>10738</v>
      </c>
    </row>
    <row r="9425" spans="1:3" x14ac:dyDescent="0.3">
      <c r="A9425" t="s">
        <v>25</v>
      </c>
      <c r="B9425" t="s">
        <v>122</v>
      </c>
      <c r="C9425">
        <v>10738</v>
      </c>
    </row>
    <row r="9426" spans="1:3" x14ac:dyDescent="0.3">
      <c r="A9426" t="s">
        <v>7</v>
      </c>
      <c r="B9426" t="s">
        <v>120</v>
      </c>
      <c r="C9426">
        <v>3916</v>
      </c>
    </row>
    <row r="9427" spans="1:3" x14ac:dyDescent="0.3">
      <c r="A9427" t="s">
        <v>17</v>
      </c>
      <c r="B9427">
        <v>639</v>
      </c>
      <c r="C9427">
        <v>3916</v>
      </c>
    </row>
    <row r="9428" spans="1:3" x14ac:dyDescent="0.3">
      <c r="A9428" t="s">
        <v>18</v>
      </c>
      <c r="B9428">
        <v>8</v>
      </c>
      <c r="C9428">
        <v>3916</v>
      </c>
    </row>
    <row r="9429" spans="1:3" x14ac:dyDescent="0.3">
      <c r="A9429" t="s">
        <v>19</v>
      </c>
      <c r="B9429">
        <v>166</v>
      </c>
      <c r="C9429">
        <v>3916</v>
      </c>
    </row>
    <row r="9430" spans="1:3" x14ac:dyDescent="0.3">
      <c r="A9430" t="s">
        <v>20</v>
      </c>
      <c r="B9430">
        <v>11</v>
      </c>
      <c r="C9430">
        <v>3916</v>
      </c>
    </row>
    <row r="9431" spans="1:3" x14ac:dyDescent="0.3">
      <c r="A9431" t="s">
        <v>21</v>
      </c>
      <c r="B9431">
        <v>8</v>
      </c>
      <c r="C9431">
        <v>3916</v>
      </c>
    </row>
    <row r="9432" spans="1:3" x14ac:dyDescent="0.3">
      <c r="A9432" t="s">
        <v>22</v>
      </c>
      <c r="B9432">
        <v>58</v>
      </c>
      <c r="C9432">
        <v>3916</v>
      </c>
    </row>
    <row r="9433" spans="1:3" x14ac:dyDescent="0.3">
      <c r="A9433" t="s">
        <v>25</v>
      </c>
      <c r="B9433" t="s">
        <v>123</v>
      </c>
      <c r="C9433">
        <v>3916</v>
      </c>
    </row>
    <row r="9434" spans="1:3" x14ac:dyDescent="0.3">
      <c r="A9434" t="s">
        <v>7</v>
      </c>
      <c r="B9434" t="s">
        <v>120</v>
      </c>
      <c r="C9434">
        <v>5723</v>
      </c>
    </row>
    <row r="9435" spans="1:3" x14ac:dyDescent="0.3">
      <c r="A9435" t="s">
        <v>17</v>
      </c>
      <c r="B9435">
        <v>81</v>
      </c>
      <c r="C9435">
        <v>5723</v>
      </c>
    </row>
    <row r="9436" spans="1:3" x14ac:dyDescent="0.3">
      <c r="A9436" t="s">
        <v>18</v>
      </c>
      <c r="B9436">
        <v>1</v>
      </c>
      <c r="C9436">
        <v>5723</v>
      </c>
    </row>
    <row r="9437" spans="1:3" x14ac:dyDescent="0.3">
      <c r="A9437" t="s">
        <v>19</v>
      </c>
      <c r="B9437">
        <v>31</v>
      </c>
      <c r="C9437">
        <v>5723</v>
      </c>
    </row>
    <row r="9438" spans="1:3" x14ac:dyDescent="0.3">
      <c r="A9438" t="s">
        <v>20</v>
      </c>
      <c r="B9438">
        <v>2</v>
      </c>
      <c r="C9438">
        <v>5723</v>
      </c>
    </row>
    <row r="9439" spans="1:3" x14ac:dyDescent="0.3">
      <c r="A9439" t="s">
        <v>21</v>
      </c>
      <c r="B9439">
        <v>1</v>
      </c>
      <c r="C9439">
        <v>5723</v>
      </c>
    </row>
    <row r="9440" spans="1:3" x14ac:dyDescent="0.3">
      <c r="A9440" t="s">
        <v>22</v>
      </c>
      <c r="B9440">
        <v>0</v>
      </c>
      <c r="C9440">
        <v>5723</v>
      </c>
    </row>
    <row r="9441" spans="1:3" x14ac:dyDescent="0.3">
      <c r="A9441" t="s">
        <v>25</v>
      </c>
      <c r="B9441" t="s">
        <v>122</v>
      </c>
      <c r="C9441">
        <v>5723</v>
      </c>
    </row>
    <row r="9442" spans="1:3" x14ac:dyDescent="0.3">
      <c r="A9442" t="s">
        <v>7</v>
      </c>
      <c r="B9442" t="s">
        <v>50</v>
      </c>
      <c r="C9442">
        <v>7848</v>
      </c>
    </row>
    <row r="9443" spans="1:3" x14ac:dyDescent="0.3">
      <c r="A9443" t="s">
        <v>17</v>
      </c>
      <c r="B9443">
        <v>224</v>
      </c>
      <c r="C9443">
        <v>7848</v>
      </c>
    </row>
    <row r="9444" spans="1:3" x14ac:dyDescent="0.3">
      <c r="A9444" t="s">
        <v>18</v>
      </c>
      <c r="B9444">
        <v>2</v>
      </c>
      <c r="C9444">
        <v>7848</v>
      </c>
    </row>
    <row r="9445" spans="1:3" x14ac:dyDescent="0.3">
      <c r="A9445" t="s">
        <v>19</v>
      </c>
      <c r="B9445">
        <v>25</v>
      </c>
      <c r="C9445">
        <v>7848</v>
      </c>
    </row>
    <row r="9446" spans="1:3" x14ac:dyDescent="0.3">
      <c r="A9446" t="s">
        <v>20</v>
      </c>
      <c r="B9446">
        <v>7</v>
      </c>
      <c r="C9446">
        <v>7848</v>
      </c>
    </row>
    <row r="9447" spans="1:3" x14ac:dyDescent="0.3">
      <c r="A9447" t="s">
        <v>21</v>
      </c>
      <c r="B9447">
        <v>0</v>
      </c>
      <c r="C9447">
        <v>7848</v>
      </c>
    </row>
    <row r="9448" spans="1:3" x14ac:dyDescent="0.3">
      <c r="A9448" t="s">
        <v>22</v>
      </c>
      <c r="B9448">
        <v>110</v>
      </c>
      <c r="C9448">
        <v>7848</v>
      </c>
    </row>
    <row r="9449" spans="1:3" x14ac:dyDescent="0.3">
      <c r="A9449" t="s">
        <v>25</v>
      </c>
      <c r="B9449" t="s">
        <v>121</v>
      </c>
      <c r="C9449">
        <v>7848</v>
      </c>
    </row>
    <row r="9450" spans="1:3" x14ac:dyDescent="0.3">
      <c r="A9450" t="s">
        <v>7</v>
      </c>
      <c r="B9450" t="s">
        <v>50</v>
      </c>
      <c r="C9450">
        <v>3578</v>
      </c>
    </row>
    <row r="9451" spans="1:3" x14ac:dyDescent="0.3">
      <c r="A9451" t="s">
        <v>17</v>
      </c>
      <c r="B9451">
        <v>122</v>
      </c>
      <c r="C9451">
        <v>3578</v>
      </c>
    </row>
    <row r="9452" spans="1:3" x14ac:dyDescent="0.3">
      <c r="A9452" t="s">
        <v>18</v>
      </c>
      <c r="B9452">
        <v>21</v>
      </c>
      <c r="C9452">
        <v>3578</v>
      </c>
    </row>
    <row r="9453" spans="1:3" x14ac:dyDescent="0.3">
      <c r="A9453" t="s">
        <v>19</v>
      </c>
      <c r="B9453">
        <v>43</v>
      </c>
      <c r="C9453">
        <v>3578</v>
      </c>
    </row>
    <row r="9454" spans="1:3" x14ac:dyDescent="0.3">
      <c r="A9454" t="s">
        <v>20</v>
      </c>
      <c r="B9454">
        <v>25</v>
      </c>
      <c r="C9454">
        <v>3578</v>
      </c>
    </row>
    <row r="9455" spans="1:3" x14ac:dyDescent="0.3">
      <c r="A9455" t="s">
        <v>21</v>
      </c>
      <c r="B9455">
        <v>10</v>
      </c>
      <c r="C9455">
        <v>3578</v>
      </c>
    </row>
    <row r="9456" spans="1:3" x14ac:dyDescent="0.3">
      <c r="A9456" t="s">
        <v>22</v>
      </c>
      <c r="B9456">
        <v>15</v>
      </c>
      <c r="C9456">
        <v>3578</v>
      </c>
    </row>
    <row r="9457" spans="1:3" x14ac:dyDescent="0.3">
      <c r="A9457" t="s">
        <v>25</v>
      </c>
      <c r="B9457" t="s">
        <v>121</v>
      </c>
      <c r="C9457">
        <v>3578</v>
      </c>
    </row>
    <row r="9458" spans="1:3" x14ac:dyDescent="0.3">
      <c r="A9458" t="s">
        <v>7</v>
      </c>
      <c r="B9458" t="s">
        <v>120</v>
      </c>
      <c r="C9458">
        <v>3281</v>
      </c>
    </row>
    <row r="9459" spans="1:3" x14ac:dyDescent="0.3">
      <c r="A9459" t="s">
        <v>17</v>
      </c>
      <c r="B9459">
        <v>206</v>
      </c>
      <c r="C9459">
        <v>3281</v>
      </c>
    </row>
    <row r="9460" spans="1:3" x14ac:dyDescent="0.3">
      <c r="A9460" t="s">
        <v>18</v>
      </c>
      <c r="B9460">
        <v>10</v>
      </c>
      <c r="C9460">
        <v>3281</v>
      </c>
    </row>
    <row r="9461" spans="1:3" x14ac:dyDescent="0.3">
      <c r="A9461" t="s">
        <v>19</v>
      </c>
      <c r="B9461">
        <v>67</v>
      </c>
      <c r="C9461">
        <v>3281</v>
      </c>
    </row>
    <row r="9462" spans="1:3" x14ac:dyDescent="0.3">
      <c r="A9462" t="s">
        <v>20</v>
      </c>
      <c r="B9462">
        <v>30</v>
      </c>
      <c r="C9462">
        <v>3281</v>
      </c>
    </row>
    <row r="9463" spans="1:3" x14ac:dyDescent="0.3">
      <c r="A9463" t="s">
        <v>21</v>
      </c>
      <c r="B9463">
        <v>27</v>
      </c>
      <c r="C9463">
        <v>3281</v>
      </c>
    </row>
    <row r="9464" spans="1:3" x14ac:dyDescent="0.3">
      <c r="A9464" t="s">
        <v>22</v>
      </c>
      <c r="B9464">
        <v>71</v>
      </c>
      <c r="C9464">
        <v>3281</v>
      </c>
    </row>
    <row r="9465" spans="1:3" x14ac:dyDescent="0.3">
      <c r="A9465" t="s">
        <v>25</v>
      </c>
      <c r="B9465" t="s">
        <v>121</v>
      </c>
      <c r="C9465">
        <v>3281</v>
      </c>
    </row>
    <row r="9466" spans="1:3" x14ac:dyDescent="0.3">
      <c r="A9466" t="s">
        <v>7</v>
      </c>
      <c r="B9466" t="s">
        <v>50</v>
      </c>
      <c r="C9466">
        <v>9516</v>
      </c>
    </row>
    <row r="9467" spans="1:3" x14ac:dyDescent="0.3">
      <c r="A9467" t="s">
        <v>17</v>
      </c>
      <c r="B9467">
        <v>620</v>
      </c>
      <c r="C9467">
        <v>9516</v>
      </c>
    </row>
    <row r="9468" spans="1:3" x14ac:dyDescent="0.3">
      <c r="A9468" t="s">
        <v>18</v>
      </c>
      <c r="B9468">
        <v>54</v>
      </c>
      <c r="C9468">
        <v>9516</v>
      </c>
    </row>
    <row r="9469" spans="1:3" x14ac:dyDescent="0.3">
      <c r="A9469" t="s">
        <v>19</v>
      </c>
      <c r="B9469">
        <v>239</v>
      </c>
      <c r="C9469">
        <v>9516</v>
      </c>
    </row>
    <row r="9470" spans="1:3" x14ac:dyDescent="0.3">
      <c r="A9470" t="s">
        <v>20</v>
      </c>
      <c r="B9470">
        <v>99</v>
      </c>
      <c r="C9470">
        <v>9516</v>
      </c>
    </row>
    <row r="9471" spans="1:3" x14ac:dyDescent="0.3">
      <c r="A9471" t="s">
        <v>21</v>
      </c>
      <c r="B9471">
        <v>98</v>
      </c>
      <c r="C9471">
        <v>9516</v>
      </c>
    </row>
    <row r="9472" spans="1:3" x14ac:dyDescent="0.3">
      <c r="A9472" t="s">
        <v>22</v>
      </c>
      <c r="B9472">
        <v>119</v>
      </c>
      <c r="C9472">
        <v>9516</v>
      </c>
    </row>
    <row r="9473" spans="1:3" x14ac:dyDescent="0.3">
      <c r="A9473" t="s">
        <v>25</v>
      </c>
      <c r="B9473" t="s">
        <v>123</v>
      </c>
      <c r="C9473">
        <v>9516</v>
      </c>
    </row>
    <row r="9474" spans="1:3" x14ac:dyDescent="0.3">
      <c r="A9474" t="s">
        <v>7</v>
      </c>
      <c r="B9474" t="s">
        <v>120</v>
      </c>
      <c r="C9474">
        <v>7533</v>
      </c>
    </row>
    <row r="9475" spans="1:3" x14ac:dyDescent="0.3">
      <c r="A9475" t="s">
        <v>17</v>
      </c>
      <c r="B9475">
        <v>144</v>
      </c>
      <c r="C9475">
        <v>7533</v>
      </c>
    </row>
    <row r="9476" spans="1:3" x14ac:dyDescent="0.3">
      <c r="A9476" t="s">
        <v>18</v>
      </c>
      <c r="B9476">
        <v>1</v>
      </c>
      <c r="C9476">
        <v>7533</v>
      </c>
    </row>
    <row r="9477" spans="1:3" x14ac:dyDescent="0.3">
      <c r="A9477" t="s">
        <v>19</v>
      </c>
      <c r="B9477">
        <v>32</v>
      </c>
      <c r="C9477">
        <v>7533</v>
      </c>
    </row>
    <row r="9478" spans="1:3" x14ac:dyDescent="0.3">
      <c r="A9478" t="s">
        <v>20</v>
      </c>
      <c r="B9478">
        <v>2</v>
      </c>
      <c r="C9478">
        <v>7533</v>
      </c>
    </row>
    <row r="9479" spans="1:3" x14ac:dyDescent="0.3">
      <c r="A9479" t="s">
        <v>21</v>
      </c>
      <c r="B9479">
        <v>1</v>
      </c>
      <c r="C9479">
        <v>7533</v>
      </c>
    </row>
    <row r="9480" spans="1:3" x14ac:dyDescent="0.3">
      <c r="A9480" t="s">
        <v>22</v>
      </c>
      <c r="B9480">
        <v>7</v>
      </c>
      <c r="C9480">
        <v>7533</v>
      </c>
    </row>
    <row r="9481" spans="1:3" x14ac:dyDescent="0.3">
      <c r="A9481" t="s">
        <v>25</v>
      </c>
      <c r="B9481" t="s">
        <v>121</v>
      </c>
      <c r="C9481">
        <v>7533</v>
      </c>
    </row>
    <row r="9482" spans="1:3" x14ac:dyDescent="0.3">
      <c r="A9482" t="s">
        <v>7</v>
      </c>
      <c r="B9482" t="s">
        <v>120</v>
      </c>
      <c r="C9482">
        <v>2870</v>
      </c>
    </row>
    <row r="9483" spans="1:3" x14ac:dyDescent="0.3">
      <c r="A9483" t="s">
        <v>17</v>
      </c>
      <c r="B9483">
        <v>376</v>
      </c>
      <c r="C9483">
        <v>2870</v>
      </c>
    </row>
    <row r="9484" spans="1:3" x14ac:dyDescent="0.3">
      <c r="A9484" t="s">
        <v>18</v>
      </c>
      <c r="B9484">
        <v>0</v>
      </c>
      <c r="C9484">
        <v>2870</v>
      </c>
    </row>
    <row r="9485" spans="1:3" x14ac:dyDescent="0.3">
      <c r="A9485" t="s">
        <v>19</v>
      </c>
      <c r="B9485">
        <v>38</v>
      </c>
      <c r="C9485">
        <v>2870</v>
      </c>
    </row>
    <row r="9486" spans="1:3" x14ac:dyDescent="0.3">
      <c r="A9486" t="s">
        <v>20</v>
      </c>
      <c r="B9486">
        <v>11</v>
      </c>
      <c r="C9486">
        <v>2870</v>
      </c>
    </row>
    <row r="9487" spans="1:3" x14ac:dyDescent="0.3">
      <c r="A9487" t="s">
        <v>21</v>
      </c>
      <c r="B9487">
        <v>8</v>
      </c>
      <c r="C9487">
        <v>2870</v>
      </c>
    </row>
    <row r="9488" spans="1:3" x14ac:dyDescent="0.3">
      <c r="A9488" t="s">
        <v>22</v>
      </c>
      <c r="B9488">
        <v>69</v>
      </c>
      <c r="C9488">
        <v>2870</v>
      </c>
    </row>
    <row r="9489" spans="1:3" x14ac:dyDescent="0.3">
      <c r="A9489" t="s">
        <v>25</v>
      </c>
      <c r="B9489" t="s">
        <v>121</v>
      </c>
      <c r="C9489">
        <v>2870</v>
      </c>
    </row>
    <row r="9490" spans="1:3" x14ac:dyDescent="0.3">
      <c r="A9490" t="s">
        <v>7</v>
      </c>
      <c r="B9490" t="s">
        <v>50</v>
      </c>
      <c r="C9490">
        <v>7397</v>
      </c>
    </row>
    <row r="9491" spans="1:3" x14ac:dyDescent="0.3">
      <c r="A9491" t="s">
        <v>17</v>
      </c>
      <c r="B9491">
        <v>494</v>
      </c>
      <c r="C9491">
        <v>7397</v>
      </c>
    </row>
    <row r="9492" spans="1:3" x14ac:dyDescent="0.3">
      <c r="A9492" t="s">
        <v>18</v>
      </c>
      <c r="B9492">
        <v>5</v>
      </c>
      <c r="C9492">
        <v>7397</v>
      </c>
    </row>
    <row r="9493" spans="1:3" x14ac:dyDescent="0.3">
      <c r="A9493" t="s">
        <v>19</v>
      </c>
      <c r="B9493">
        <v>82</v>
      </c>
      <c r="C9493">
        <v>7397</v>
      </c>
    </row>
    <row r="9494" spans="1:3" x14ac:dyDescent="0.3">
      <c r="A9494" t="s">
        <v>20</v>
      </c>
      <c r="B9494">
        <v>7</v>
      </c>
      <c r="C9494">
        <v>7397</v>
      </c>
    </row>
    <row r="9495" spans="1:3" x14ac:dyDescent="0.3">
      <c r="A9495" t="s">
        <v>21</v>
      </c>
      <c r="B9495">
        <v>0</v>
      </c>
      <c r="C9495">
        <v>7397</v>
      </c>
    </row>
    <row r="9496" spans="1:3" x14ac:dyDescent="0.3">
      <c r="A9496" t="s">
        <v>22</v>
      </c>
      <c r="B9496">
        <v>100</v>
      </c>
      <c r="C9496">
        <v>7397</v>
      </c>
    </row>
    <row r="9497" spans="1:3" x14ac:dyDescent="0.3">
      <c r="A9497" t="s">
        <v>25</v>
      </c>
      <c r="B9497" t="s">
        <v>123</v>
      </c>
      <c r="C9497">
        <v>7397</v>
      </c>
    </row>
    <row r="9498" spans="1:3" x14ac:dyDescent="0.3">
      <c r="A9498" t="s">
        <v>7</v>
      </c>
      <c r="B9498" t="s">
        <v>120</v>
      </c>
      <c r="C9498">
        <v>6116</v>
      </c>
    </row>
    <row r="9499" spans="1:3" x14ac:dyDescent="0.3">
      <c r="A9499" t="s">
        <v>17</v>
      </c>
      <c r="B9499">
        <v>19</v>
      </c>
      <c r="C9499">
        <v>6116</v>
      </c>
    </row>
    <row r="9500" spans="1:3" x14ac:dyDescent="0.3">
      <c r="A9500" t="s">
        <v>18</v>
      </c>
      <c r="B9500">
        <v>13</v>
      </c>
      <c r="C9500">
        <v>6116</v>
      </c>
    </row>
    <row r="9501" spans="1:3" x14ac:dyDescent="0.3">
      <c r="A9501" t="s">
        <v>19</v>
      </c>
      <c r="B9501">
        <v>18</v>
      </c>
      <c r="C9501">
        <v>6116</v>
      </c>
    </row>
    <row r="9502" spans="1:3" x14ac:dyDescent="0.3">
      <c r="A9502" t="s">
        <v>20</v>
      </c>
      <c r="B9502">
        <v>10</v>
      </c>
      <c r="C9502">
        <v>6116</v>
      </c>
    </row>
    <row r="9503" spans="1:3" x14ac:dyDescent="0.3">
      <c r="A9503" t="s">
        <v>21</v>
      </c>
      <c r="B9503">
        <v>7</v>
      </c>
      <c r="C9503">
        <v>6116</v>
      </c>
    </row>
    <row r="9504" spans="1:3" x14ac:dyDescent="0.3">
      <c r="A9504" t="s">
        <v>22</v>
      </c>
      <c r="B9504">
        <v>8</v>
      </c>
      <c r="C9504">
        <v>6116</v>
      </c>
    </row>
    <row r="9505" spans="1:3" x14ac:dyDescent="0.3">
      <c r="A9505" t="s">
        <v>25</v>
      </c>
      <c r="B9505" t="s">
        <v>122</v>
      </c>
      <c r="C9505">
        <v>6116</v>
      </c>
    </row>
    <row r="9506" spans="1:3" x14ac:dyDescent="0.3">
      <c r="A9506" t="s">
        <v>7</v>
      </c>
      <c r="B9506" t="s">
        <v>50</v>
      </c>
      <c r="C9506">
        <v>2968</v>
      </c>
    </row>
    <row r="9507" spans="1:3" x14ac:dyDescent="0.3">
      <c r="A9507" t="s">
        <v>17</v>
      </c>
      <c r="B9507">
        <v>437</v>
      </c>
      <c r="C9507">
        <v>2968</v>
      </c>
    </row>
    <row r="9508" spans="1:3" x14ac:dyDescent="0.3">
      <c r="A9508" t="s">
        <v>18</v>
      </c>
      <c r="B9508">
        <v>8</v>
      </c>
      <c r="C9508">
        <v>2968</v>
      </c>
    </row>
    <row r="9509" spans="1:3" x14ac:dyDescent="0.3">
      <c r="A9509" t="s">
        <v>19</v>
      </c>
      <c r="B9509">
        <v>206</v>
      </c>
      <c r="C9509">
        <v>2968</v>
      </c>
    </row>
    <row r="9510" spans="1:3" x14ac:dyDescent="0.3">
      <c r="A9510" t="s">
        <v>20</v>
      </c>
      <c r="B9510">
        <v>160</v>
      </c>
      <c r="C9510">
        <v>2968</v>
      </c>
    </row>
    <row r="9511" spans="1:3" x14ac:dyDescent="0.3">
      <c r="A9511" t="s">
        <v>21</v>
      </c>
      <c r="B9511">
        <v>49</v>
      </c>
      <c r="C9511">
        <v>2968</v>
      </c>
    </row>
    <row r="9512" spans="1:3" x14ac:dyDescent="0.3">
      <c r="A9512" t="s">
        <v>22</v>
      </c>
      <c r="B9512">
        <v>42</v>
      </c>
      <c r="C9512">
        <v>2968</v>
      </c>
    </row>
    <row r="9513" spans="1:3" x14ac:dyDescent="0.3">
      <c r="A9513" t="s">
        <v>25</v>
      </c>
      <c r="B9513" t="s">
        <v>123</v>
      </c>
      <c r="C9513">
        <v>2968</v>
      </c>
    </row>
    <row r="9514" spans="1:3" x14ac:dyDescent="0.3">
      <c r="A9514" t="s">
        <v>7</v>
      </c>
      <c r="B9514" t="s">
        <v>50</v>
      </c>
      <c r="C9514">
        <v>8800</v>
      </c>
    </row>
    <row r="9515" spans="1:3" x14ac:dyDescent="0.3">
      <c r="A9515" t="s">
        <v>17</v>
      </c>
      <c r="B9515">
        <v>437</v>
      </c>
      <c r="C9515">
        <v>8800</v>
      </c>
    </row>
    <row r="9516" spans="1:3" x14ac:dyDescent="0.3">
      <c r="A9516" t="s">
        <v>18</v>
      </c>
      <c r="B9516">
        <v>8</v>
      </c>
      <c r="C9516">
        <v>8800</v>
      </c>
    </row>
    <row r="9517" spans="1:3" x14ac:dyDescent="0.3">
      <c r="A9517" t="s">
        <v>19</v>
      </c>
      <c r="B9517">
        <v>206</v>
      </c>
      <c r="C9517">
        <v>8800</v>
      </c>
    </row>
    <row r="9518" spans="1:3" x14ac:dyDescent="0.3">
      <c r="A9518" t="s">
        <v>20</v>
      </c>
      <c r="B9518">
        <v>160</v>
      </c>
      <c r="C9518">
        <v>8800</v>
      </c>
    </row>
    <row r="9519" spans="1:3" x14ac:dyDescent="0.3">
      <c r="A9519" t="s">
        <v>21</v>
      </c>
      <c r="B9519">
        <v>49</v>
      </c>
      <c r="C9519">
        <v>8800</v>
      </c>
    </row>
    <row r="9520" spans="1:3" x14ac:dyDescent="0.3">
      <c r="A9520" t="s">
        <v>22</v>
      </c>
      <c r="B9520">
        <v>42</v>
      </c>
      <c r="C9520">
        <v>8800</v>
      </c>
    </row>
    <row r="9521" spans="1:3" x14ac:dyDescent="0.3">
      <c r="A9521" t="s">
        <v>25</v>
      </c>
      <c r="B9521" t="s">
        <v>123</v>
      </c>
      <c r="C9521">
        <v>8800</v>
      </c>
    </row>
    <row r="9522" spans="1:3" x14ac:dyDescent="0.3">
      <c r="A9522" t="s">
        <v>7</v>
      </c>
      <c r="B9522" t="s">
        <v>120</v>
      </c>
      <c r="C9522">
        <v>5389</v>
      </c>
    </row>
    <row r="9523" spans="1:3" x14ac:dyDescent="0.3">
      <c r="A9523" t="s">
        <v>17</v>
      </c>
      <c r="B9523">
        <v>238</v>
      </c>
      <c r="C9523">
        <v>5389</v>
      </c>
    </row>
    <row r="9524" spans="1:3" x14ac:dyDescent="0.3">
      <c r="A9524" t="s">
        <v>18</v>
      </c>
      <c r="B9524">
        <v>17</v>
      </c>
      <c r="C9524">
        <v>5389</v>
      </c>
    </row>
    <row r="9525" spans="1:3" x14ac:dyDescent="0.3">
      <c r="A9525" t="s">
        <v>19</v>
      </c>
      <c r="B9525">
        <v>68</v>
      </c>
      <c r="C9525">
        <v>5389</v>
      </c>
    </row>
    <row r="9526" spans="1:3" x14ac:dyDescent="0.3">
      <c r="A9526" t="s">
        <v>20</v>
      </c>
      <c r="B9526">
        <v>8</v>
      </c>
      <c r="C9526">
        <v>5389</v>
      </c>
    </row>
    <row r="9527" spans="1:3" x14ac:dyDescent="0.3">
      <c r="A9527" t="s">
        <v>21</v>
      </c>
      <c r="B9527">
        <v>10</v>
      </c>
      <c r="C9527">
        <v>5389</v>
      </c>
    </row>
    <row r="9528" spans="1:3" x14ac:dyDescent="0.3">
      <c r="A9528" t="s">
        <v>22</v>
      </c>
      <c r="B9528">
        <v>6</v>
      </c>
      <c r="C9528">
        <v>5389</v>
      </c>
    </row>
    <row r="9529" spans="1:3" x14ac:dyDescent="0.3">
      <c r="A9529" t="s">
        <v>25</v>
      </c>
      <c r="B9529" t="s">
        <v>121</v>
      </c>
      <c r="C9529">
        <v>5389</v>
      </c>
    </row>
    <row r="9530" spans="1:3" x14ac:dyDescent="0.3">
      <c r="A9530" t="s">
        <v>7</v>
      </c>
      <c r="B9530" t="s">
        <v>50</v>
      </c>
      <c r="C9530">
        <v>2811</v>
      </c>
    </row>
    <row r="9531" spans="1:3" x14ac:dyDescent="0.3">
      <c r="A9531" t="s">
        <v>17</v>
      </c>
      <c r="B9531">
        <v>52</v>
      </c>
      <c r="C9531">
        <v>2811</v>
      </c>
    </row>
    <row r="9532" spans="1:3" x14ac:dyDescent="0.3">
      <c r="A9532" t="s">
        <v>18</v>
      </c>
      <c r="B9532">
        <v>0</v>
      </c>
      <c r="C9532">
        <v>2811</v>
      </c>
    </row>
    <row r="9533" spans="1:3" x14ac:dyDescent="0.3">
      <c r="A9533" t="s">
        <v>19</v>
      </c>
      <c r="B9533">
        <v>9</v>
      </c>
      <c r="C9533">
        <v>2811</v>
      </c>
    </row>
    <row r="9534" spans="1:3" x14ac:dyDescent="0.3">
      <c r="A9534" t="s">
        <v>20</v>
      </c>
      <c r="B9534">
        <v>0</v>
      </c>
      <c r="C9534">
        <v>2811</v>
      </c>
    </row>
    <row r="9535" spans="1:3" x14ac:dyDescent="0.3">
      <c r="A9535" t="s">
        <v>21</v>
      </c>
      <c r="B9535">
        <v>0</v>
      </c>
      <c r="C9535">
        <v>2811</v>
      </c>
    </row>
    <row r="9536" spans="1:3" x14ac:dyDescent="0.3">
      <c r="A9536" t="s">
        <v>22</v>
      </c>
      <c r="B9536">
        <v>1</v>
      </c>
      <c r="C9536">
        <v>2811</v>
      </c>
    </row>
    <row r="9537" spans="1:3" x14ac:dyDescent="0.3">
      <c r="A9537" t="s">
        <v>25</v>
      </c>
      <c r="B9537" t="s">
        <v>122</v>
      </c>
      <c r="C9537">
        <v>2811</v>
      </c>
    </row>
    <row r="9538" spans="1:3" x14ac:dyDescent="0.3">
      <c r="A9538" t="s">
        <v>7</v>
      </c>
      <c r="B9538" t="s">
        <v>50</v>
      </c>
      <c r="C9538">
        <v>9150</v>
      </c>
    </row>
    <row r="9539" spans="1:3" x14ac:dyDescent="0.3">
      <c r="A9539" t="s">
        <v>17</v>
      </c>
      <c r="B9539">
        <v>52</v>
      </c>
      <c r="C9539">
        <v>9150</v>
      </c>
    </row>
    <row r="9540" spans="1:3" x14ac:dyDescent="0.3">
      <c r="A9540" t="s">
        <v>18</v>
      </c>
      <c r="B9540">
        <v>0</v>
      </c>
      <c r="C9540">
        <v>9150</v>
      </c>
    </row>
    <row r="9541" spans="1:3" x14ac:dyDescent="0.3">
      <c r="A9541" t="s">
        <v>19</v>
      </c>
      <c r="B9541">
        <v>9</v>
      </c>
      <c r="C9541">
        <v>9150</v>
      </c>
    </row>
    <row r="9542" spans="1:3" x14ac:dyDescent="0.3">
      <c r="A9542" t="s">
        <v>20</v>
      </c>
      <c r="B9542">
        <v>0</v>
      </c>
      <c r="C9542">
        <v>9150</v>
      </c>
    </row>
    <row r="9543" spans="1:3" x14ac:dyDescent="0.3">
      <c r="A9543" t="s">
        <v>21</v>
      </c>
      <c r="B9543">
        <v>0</v>
      </c>
      <c r="C9543">
        <v>9150</v>
      </c>
    </row>
    <row r="9544" spans="1:3" x14ac:dyDescent="0.3">
      <c r="A9544" t="s">
        <v>22</v>
      </c>
      <c r="B9544">
        <v>1</v>
      </c>
      <c r="C9544">
        <v>9150</v>
      </c>
    </row>
    <row r="9545" spans="1:3" x14ac:dyDescent="0.3">
      <c r="A9545" t="s">
        <v>25</v>
      </c>
      <c r="B9545" t="s">
        <v>122</v>
      </c>
      <c r="C9545">
        <v>9150</v>
      </c>
    </row>
    <row r="9546" spans="1:3" x14ac:dyDescent="0.3">
      <c r="A9546" t="s">
        <v>7</v>
      </c>
      <c r="B9546" t="s">
        <v>50</v>
      </c>
      <c r="C9546">
        <v>8805</v>
      </c>
    </row>
    <row r="9547" spans="1:3" x14ac:dyDescent="0.3">
      <c r="A9547" t="s">
        <v>17</v>
      </c>
      <c r="B9547">
        <v>283</v>
      </c>
      <c r="C9547">
        <v>8805</v>
      </c>
    </row>
    <row r="9548" spans="1:3" x14ac:dyDescent="0.3">
      <c r="A9548" t="s">
        <v>18</v>
      </c>
      <c r="B9548">
        <v>10</v>
      </c>
      <c r="C9548">
        <v>8805</v>
      </c>
    </row>
    <row r="9549" spans="1:3" x14ac:dyDescent="0.3">
      <c r="A9549" t="s">
        <v>19</v>
      </c>
      <c r="B9549">
        <v>38</v>
      </c>
      <c r="C9549">
        <v>8805</v>
      </c>
    </row>
    <row r="9550" spans="1:3" x14ac:dyDescent="0.3">
      <c r="A9550" t="s">
        <v>20</v>
      </c>
      <c r="B9550">
        <v>0</v>
      </c>
      <c r="C9550">
        <v>8805</v>
      </c>
    </row>
    <row r="9551" spans="1:3" x14ac:dyDescent="0.3">
      <c r="A9551" t="s">
        <v>21</v>
      </c>
      <c r="B9551">
        <v>13</v>
      </c>
      <c r="C9551">
        <v>8805</v>
      </c>
    </row>
    <row r="9552" spans="1:3" x14ac:dyDescent="0.3">
      <c r="A9552" t="s">
        <v>22</v>
      </c>
      <c r="B9552">
        <v>27</v>
      </c>
      <c r="C9552">
        <v>8805</v>
      </c>
    </row>
    <row r="9553" spans="1:3" x14ac:dyDescent="0.3">
      <c r="A9553" t="s">
        <v>25</v>
      </c>
      <c r="B9553" t="s">
        <v>123</v>
      </c>
      <c r="C9553">
        <v>8805</v>
      </c>
    </row>
    <row r="9554" spans="1:3" x14ac:dyDescent="0.3">
      <c r="A9554" t="s">
        <v>7</v>
      </c>
      <c r="B9554" t="s">
        <v>50</v>
      </c>
      <c r="C9554">
        <v>1158</v>
      </c>
    </row>
    <row r="9555" spans="1:3" x14ac:dyDescent="0.3">
      <c r="A9555" t="s">
        <v>17</v>
      </c>
      <c r="B9555">
        <v>102</v>
      </c>
      <c r="C9555">
        <v>1158</v>
      </c>
    </row>
    <row r="9556" spans="1:3" x14ac:dyDescent="0.3">
      <c r="A9556" t="s">
        <v>18</v>
      </c>
      <c r="B9556">
        <v>1</v>
      </c>
      <c r="C9556">
        <v>1158</v>
      </c>
    </row>
    <row r="9557" spans="1:3" x14ac:dyDescent="0.3">
      <c r="A9557" t="s">
        <v>19</v>
      </c>
      <c r="B9557">
        <v>15</v>
      </c>
      <c r="C9557">
        <v>1158</v>
      </c>
    </row>
    <row r="9558" spans="1:3" x14ac:dyDescent="0.3">
      <c r="A9558" t="s">
        <v>20</v>
      </c>
      <c r="B9558">
        <v>2</v>
      </c>
      <c r="C9558">
        <v>1158</v>
      </c>
    </row>
    <row r="9559" spans="1:3" x14ac:dyDescent="0.3">
      <c r="A9559" t="s">
        <v>21</v>
      </c>
      <c r="B9559">
        <v>0</v>
      </c>
      <c r="C9559">
        <v>1158</v>
      </c>
    </row>
    <row r="9560" spans="1:3" x14ac:dyDescent="0.3">
      <c r="A9560" t="s">
        <v>22</v>
      </c>
      <c r="B9560">
        <v>24</v>
      </c>
      <c r="C9560">
        <v>1158</v>
      </c>
    </row>
    <row r="9561" spans="1:3" x14ac:dyDescent="0.3">
      <c r="A9561" t="s">
        <v>25</v>
      </c>
      <c r="B9561" t="s">
        <v>121</v>
      </c>
      <c r="C9561">
        <v>1158</v>
      </c>
    </row>
    <row r="9562" spans="1:3" x14ac:dyDescent="0.3">
      <c r="A9562" t="s">
        <v>7</v>
      </c>
      <c r="B9562" t="s">
        <v>50</v>
      </c>
      <c r="C9562">
        <v>10232</v>
      </c>
    </row>
    <row r="9563" spans="1:3" x14ac:dyDescent="0.3">
      <c r="A9563" t="s">
        <v>17</v>
      </c>
      <c r="B9563">
        <v>174</v>
      </c>
      <c r="C9563">
        <v>10232</v>
      </c>
    </row>
    <row r="9564" spans="1:3" x14ac:dyDescent="0.3">
      <c r="A9564" t="s">
        <v>18</v>
      </c>
      <c r="B9564">
        <v>18</v>
      </c>
      <c r="C9564">
        <v>10232</v>
      </c>
    </row>
    <row r="9565" spans="1:3" x14ac:dyDescent="0.3">
      <c r="A9565" t="s">
        <v>19</v>
      </c>
      <c r="B9565">
        <v>81</v>
      </c>
      <c r="C9565">
        <v>10232</v>
      </c>
    </row>
    <row r="9566" spans="1:3" x14ac:dyDescent="0.3">
      <c r="A9566" t="s">
        <v>20</v>
      </c>
      <c r="B9566">
        <v>28</v>
      </c>
      <c r="C9566">
        <v>10232</v>
      </c>
    </row>
    <row r="9567" spans="1:3" x14ac:dyDescent="0.3">
      <c r="A9567" t="s">
        <v>21</v>
      </c>
      <c r="B9567">
        <v>6</v>
      </c>
      <c r="C9567">
        <v>10232</v>
      </c>
    </row>
    <row r="9568" spans="1:3" x14ac:dyDescent="0.3">
      <c r="A9568" t="s">
        <v>22</v>
      </c>
      <c r="B9568">
        <v>24</v>
      </c>
      <c r="C9568">
        <v>10232</v>
      </c>
    </row>
    <row r="9569" spans="1:3" x14ac:dyDescent="0.3">
      <c r="A9569" t="s">
        <v>25</v>
      </c>
      <c r="B9569" t="s">
        <v>121</v>
      </c>
      <c r="C9569">
        <v>10232</v>
      </c>
    </row>
    <row r="9570" spans="1:3" x14ac:dyDescent="0.3">
      <c r="A9570" t="s">
        <v>7</v>
      </c>
      <c r="B9570" t="s">
        <v>120</v>
      </c>
      <c r="C9570">
        <v>6382</v>
      </c>
    </row>
    <row r="9571" spans="1:3" x14ac:dyDescent="0.3">
      <c r="A9571" t="s">
        <v>17</v>
      </c>
      <c r="B9571">
        <v>25</v>
      </c>
      <c r="C9571">
        <v>6382</v>
      </c>
    </row>
    <row r="9572" spans="1:3" x14ac:dyDescent="0.3">
      <c r="A9572" t="s">
        <v>18</v>
      </c>
      <c r="B9572">
        <v>0</v>
      </c>
      <c r="C9572">
        <v>6382</v>
      </c>
    </row>
    <row r="9573" spans="1:3" x14ac:dyDescent="0.3">
      <c r="A9573" t="s">
        <v>19</v>
      </c>
      <c r="B9573">
        <v>11</v>
      </c>
      <c r="C9573">
        <v>6382</v>
      </c>
    </row>
    <row r="9574" spans="1:3" x14ac:dyDescent="0.3">
      <c r="A9574" t="s">
        <v>20</v>
      </c>
      <c r="B9574">
        <v>3</v>
      </c>
      <c r="C9574">
        <v>6382</v>
      </c>
    </row>
    <row r="9575" spans="1:3" x14ac:dyDescent="0.3">
      <c r="A9575" t="s">
        <v>21</v>
      </c>
      <c r="B9575">
        <v>0</v>
      </c>
      <c r="C9575">
        <v>6382</v>
      </c>
    </row>
    <row r="9576" spans="1:3" x14ac:dyDescent="0.3">
      <c r="A9576" t="s">
        <v>22</v>
      </c>
      <c r="B9576">
        <v>15</v>
      </c>
      <c r="C9576">
        <v>6382</v>
      </c>
    </row>
    <row r="9577" spans="1:3" x14ac:dyDescent="0.3">
      <c r="A9577" t="s">
        <v>25</v>
      </c>
      <c r="B9577" t="s">
        <v>122</v>
      </c>
      <c r="C9577">
        <v>6382</v>
      </c>
    </row>
    <row r="9578" spans="1:3" x14ac:dyDescent="0.3">
      <c r="A9578" t="s">
        <v>7</v>
      </c>
      <c r="B9578" t="s">
        <v>50</v>
      </c>
      <c r="C9578">
        <v>8560</v>
      </c>
    </row>
    <row r="9579" spans="1:3" x14ac:dyDescent="0.3">
      <c r="A9579" t="s">
        <v>17</v>
      </c>
      <c r="B9579">
        <v>351</v>
      </c>
      <c r="C9579">
        <v>8560</v>
      </c>
    </row>
    <row r="9580" spans="1:3" x14ac:dyDescent="0.3">
      <c r="A9580" t="s">
        <v>18</v>
      </c>
      <c r="B9580">
        <v>16</v>
      </c>
      <c r="C9580">
        <v>8560</v>
      </c>
    </row>
    <row r="9581" spans="1:3" x14ac:dyDescent="0.3">
      <c r="A9581" t="s">
        <v>19</v>
      </c>
      <c r="B9581">
        <v>156</v>
      </c>
      <c r="C9581">
        <v>8560</v>
      </c>
    </row>
    <row r="9582" spans="1:3" x14ac:dyDescent="0.3">
      <c r="A9582" t="s">
        <v>20</v>
      </c>
      <c r="B9582">
        <v>7</v>
      </c>
      <c r="C9582">
        <v>8560</v>
      </c>
    </row>
    <row r="9583" spans="1:3" x14ac:dyDescent="0.3">
      <c r="A9583" t="s">
        <v>21</v>
      </c>
      <c r="B9583">
        <v>5</v>
      </c>
      <c r="C9583">
        <v>8560</v>
      </c>
    </row>
    <row r="9584" spans="1:3" x14ac:dyDescent="0.3">
      <c r="A9584" t="s">
        <v>22</v>
      </c>
      <c r="B9584">
        <v>145</v>
      </c>
      <c r="C9584">
        <v>8560</v>
      </c>
    </row>
    <row r="9585" spans="1:3" x14ac:dyDescent="0.3">
      <c r="A9585" t="s">
        <v>25</v>
      </c>
      <c r="B9585" t="s">
        <v>121</v>
      </c>
      <c r="C9585">
        <v>8560</v>
      </c>
    </row>
    <row r="9586" spans="1:3" x14ac:dyDescent="0.3">
      <c r="A9586" t="s">
        <v>7</v>
      </c>
      <c r="B9586" t="s">
        <v>50</v>
      </c>
      <c r="C9586">
        <v>5237</v>
      </c>
    </row>
    <row r="9587" spans="1:3" x14ac:dyDescent="0.3">
      <c r="A9587" t="s">
        <v>17</v>
      </c>
      <c r="B9587">
        <v>28</v>
      </c>
      <c r="C9587">
        <v>5237</v>
      </c>
    </row>
    <row r="9588" spans="1:3" x14ac:dyDescent="0.3">
      <c r="A9588" t="s">
        <v>18</v>
      </c>
      <c r="B9588">
        <v>1</v>
      </c>
      <c r="C9588">
        <v>5237</v>
      </c>
    </row>
    <row r="9589" spans="1:3" x14ac:dyDescent="0.3">
      <c r="A9589" t="s">
        <v>19</v>
      </c>
      <c r="B9589">
        <v>21</v>
      </c>
      <c r="C9589">
        <v>5237</v>
      </c>
    </row>
    <row r="9590" spans="1:3" x14ac:dyDescent="0.3">
      <c r="A9590" t="s">
        <v>20</v>
      </c>
      <c r="B9590">
        <v>3</v>
      </c>
      <c r="C9590">
        <v>5237</v>
      </c>
    </row>
    <row r="9591" spans="1:3" x14ac:dyDescent="0.3">
      <c r="A9591" t="s">
        <v>21</v>
      </c>
      <c r="B9591">
        <v>0</v>
      </c>
      <c r="C9591">
        <v>5237</v>
      </c>
    </row>
    <row r="9592" spans="1:3" x14ac:dyDescent="0.3">
      <c r="A9592" t="s">
        <v>22</v>
      </c>
      <c r="B9592">
        <v>10</v>
      </c>
      <c r="C9592">
        <v>5237</v>
      </c>
    </row>
    <row r="9593" spans="1:3" x14ac:dyDescent="0.3">
      <c r="A9593" t="s">
        <v>25</v>
      </c>
      <c r="B9593" t="s">
        <v>122</v>
      </c>
      <c r="C9593">
        <v>5237</v>
      </c>
    </row>
    <row r="9594" spans="1:3" x14ac:dyDescent="0.3">
      <c r="A9594" t="s">
        <v>7</v>
      </c>
      <c r="B9594" t="s">
        <v>120</v>
      </c>
      <c r="C9594">
        <v>5621</v>
      </c>
    </row>
    <row r="9595" spans="1:3" x14ac:dyDescent="0.3">
      <c r="A9595" t="s">
        <v>17</v>
      </c>
      <c r="B9595">
        <v>73</v>
      </c>
      <c r="C9595">
        <v>5621</v>
      </c>
    </row>
    <row r="9596" spans="1:3" x14ac:dyDescent="0.3">
      <c r="A9596" t="s">
        <v>18</v>
      </c>
      <c r="B9596">
        <v>57</v>
      </c>
      <c r="C9596">
        <v>5621</v>
      </c>
    </row>
    <row r="9597" spans="1:3" x14ac:dyDescent="0.3">
      <c r="A9597" t="s">
        <v>19</v>
      </c>
      <c r="B9597">
        <v>100</v>
      </c>
      <c r="C9597">
        <v>5621</v>
      </c>
    </row>
    <row r="9598" spans="1:3" x14ac:dyDescent="0.3">
      <c r="A9598" t="s">
        <v>20</v>
      </c>
      <c r="B9598">
        <v>71</v>
      </c>
      <c r="C9598">
        <v>5621</v>
      </c>
    </row>
    <row r="9599" spans="1:3" x14ac:dyDescent="0.3">
      <c r="A9599" t="s">
        <v>21</v>
      </c>
      <c r="B9599">
        <v>15</v>
      </c>
      <c r="C9599">
        <v>5621</v>
      </c>
    </row>
    <row r="9600" spans="1:3" x14ac:dyDescent="0.3">
      <c r="A9600" t="s">
        <v>22</v>
      </c>
      <c r="B9600">
        <v>0</v>
      </c>
      <c r="C9600">
        <v>5621</v>
      </c>
    </row>
    <row r="9601" spans="1:3" x14ac:dyDescent="0.3">
      <c r="A9601" t="s">
        <v>25</v>
      </c>
      <c r="B9601" t="s">
        <v>121</v>
      </c>
      <c r="C9601">
        <v>5621</v>
      </c>
    </row>
    <row r="9602" spans="1:3" x14ac:dyDescent="0.3">
      <c r="A9602" t="s">
        <v>7</v>
      </c>
      <c r="B9602" t="s">
        <v>120</v>
      </c>
      <c r="C9602">
        <v>221</v>
      </c>
    </row>
    <row r="9603" spans="1:3" x14ac:dyDescent="0.3">
      <c r="A9603" t="s">
        <v>17</v>
      </c>
      <c r="B9603">
        <v>138</v>
      </c>
      <c r="C9603">
        <v>221</v>
      </c>
    </row>
    <row r="9604" spans="1:3" x14ac:dyDescent="0.3">
      <c r="A9604" t="s">
        <v>18</v>
      </c>
      <c r="B9604">
        <v>3</v>
      </c>
      <c r="C9604">
        <v>221</v>
      </c>
    </row>
    <row r="9605" spans="1:3" x14ac:dyDescent="0.3">
      <c r="A9605" t="s">
        <v>19</v>
      </c>
      <c r="B9605">
        <v>38</v>
      </c>
      <c r="C9605">
        <v>221</v>
      </c>
    </row>
    <row r="9606" spans="1:3" x14ac:dyDescent="0.3">
      <c r="A9606" t="s">
        <v>20</v>
      </c>
      <c r="B9606">
        <v>4</v>
      </c>
      <c r="C9606">
        <v>221</v>
      </c>
    </row>
    <row r="9607" spans="1:3" x14ac:dyDescent="0.3">
      <c r="A9607" t="s">
        <v>21</v>
      </c>
      <c r="B9607">
        <v>0</v>
      </c>
      <c r="C9607">
        <v>221</v>
      </c>
    </row>
    <row r="9608" spans="1:3" x14ac:dyDescent="0.3">
      <c r="A9608" t="s">
        <v>22</v>
      </c>
      <c r="B9608">
        <v>59</v>
      </c>
      <c r="C9608">
        <v>221</v>
      </c>
    </row>
    <row r="9609" spans="1:3" x14ac:dyDescent="0.3">
      <c r="A9609" t="s">
        <v>25</v>
      </c>
      <c r="B9609" t="s">
        <v>121</v>
      </c>
      <c r="C9609">
        <v>221</v>
      </c>
    </row>
    <row r="9610" spans="1:3" x14ac:dyDescent="0.3">
      <c r="A9610" t="s">
        <v>7</v>
      </c>
      <c r="B9610" t="s">
        <v>50</v>
      </c>
      <c r="C9610">
        <v>5552</v>
      </c>
    </row>
    <row r="9611" spans="1:3" x14ac:dyDescent="0.3">
      <c r="A9611" t="s">
        <v>17</v>
      </c>
      <c r="B9611">
        <v>81</v>
      </c>
      <c r="C9611">
        <v>5552</v>
      </c>
    </row>
    <row r="9612" spans="1:3" x14ac:dyDescent="0.3">
      <c r="A9612" t="s">
        <v>18</v>
      </c>
      <c r="B9612">
        <v>18</v>
      </c>
      <c r="C9612">
        <v>5552</v>
      </c>
    </row>
    <row r="9613" spans="1:3" x14ac:dyDescent="0.3">
      <c r="A9613" t="s">
        <v>19</v>
      </c>
      <c r="B9613">
        <v>113</v>
      </c>
      <c r="C9613">
        <v>5552</v>
      </c>
    </row>
    <row r="9614" spans="1:3" x14ac:dyDescent="0.3">
      <c r="A9614" t="s">
        <v>20</v>
      </c>
      <c r="B9614">
        <v>47</v>
      </c>
      <c r="C9614">
        <v>5552</v>
      </c>
    </row>
    <row r="9615" spans="1:3" x14ac:dyDescent="0.3">
      <c r="A9615" t="s">
        <v>21</v>
      </c>
      <c r="B9615">
        <v>13</v>
      </c>
      <c r="C9615">
        <v>5552</v>
      </c>
    </row>
    <row r="9616" spans="1:3" x14ac:dyDescent="0.3">
      <c r="A9616" t="s">
        <v>22</v>
      </c>
      <c r="B9616">
        <v>21</v>
      </c>
      <c r="C9616">
        <v>5552</v>
      </c>
    </row>
    <row r="9617" spans="1:3" x14ac:dyDescent="0.3">
      <c r="A9617" t="s">
        <v>25</v>
      </c>
      <c r="B9617" t="s">
        <v>121</v>
      </c>
      <c r="C9617">
        <v>5552</v>
      </c>
    </row>
    <row r="9618" spans="1:3" x14ac:dyDescent="0.3">
      <c r="A9618" t="s">
        <v>7</v>
      </c>
      <c r="B9618" t="s">
        <v>120</v>
      </c>
      <c r="C9618">
        <v>11031</v>
      </c>
    </row>
    <row r="9619" spans="1:3" x14ac:dyDescent="0.3">
      <c r="A9619" t="s">
        <v>17</v>
      </c>
      <c r="B9619">
        <v>26</v>
      </c>
      <c r="C9619">
        <v>11031</v>
      </c>
    </row>
    <row r="9620" spans="1:3" x14ac:dyDescent="0.3">
      <c r="A9620" t="s">
        <v>18</v>
      </c>
      <c r="B9620">
        <v>1</v>
      </c>
      <c r="C9620">
        <v>11031</v>
      </c>
    </row>
    <row r="9621" spans="1:3" x14ac:dyDescent="0.3">
      <c r="A9621" t="s">
        <v>19</v>
      </c>
      <c r="B9621">
        <v>10</v>
      </c>
      <c r="C9621">
        <v>11031</v>
      </c>
    </row>
    <row r="9622" spans="1:3" x14ac:dyDescent="0.3">
      <c r="A9622" t="s">
        <v>20</v>
      </c>
      <c r="B9622">
        <v>2</v>
      </c>
      <c r="C9622">
        <v>11031</v>
      </c>
    </row>
    <row r="9623" spans="1:3" x14ac:dyDescent="0.3">
      <c r="A9623" t="s">
        <v>21</v>
      </c>
      <c r="B9623">
        <v>0</v>
      </c>
      <c r="C9623">
        <v>11031</v>
      </c>
    </row>
    <row r="9624" spans="1:3" x14ac:dyDescent="0.3">
      <c r="A9624" t="s">
        <v>22</v>
      </c>
      <c r="B9624">
        <v>1</v>
      </c>
      <c r="C9624">
        <v>11031</v>
      </c>
    </row>
    <row r="9625" spans="1:3" x14ac:dyDescent="0.3">
      <c r="A9625" t="s">
        <v>25</v>
      </c>
      <c r="B9625" t="s">
        <v>122</v>
      </c>
      <c r="C9625">
        <v>11031</v>
      </c>
    </row>
    <row r="9626" spans="1:3" x14ac:dyDescent="0.3">
      <c r="A9626" t="s">
        <v>7</v>
      </c>
      <c r="B9626" t="s">
        <v>120</v>
      </c>
      <c r="C9626">
        <v>7284</v>
      </c>
    </row>
    <row r="9627" spans="1:3" x14ac:dyDescent="0.3">
      <c r="A9627" t="s">
        <v>17</v>
      </c>
      <c r="B9627">
        <v>10</v>
      </c>
      <c r="C9627">
        <v>7284</v>
      </c>
    </row>
    <row r="9628" spans="1:3" x14ac:dyDescent="0.3">
      <c r="A9628" t="s">
        <v>18</v>
      </c>
      <c r="B9628">
        <v>0</v>
      </c>
      <c r="C9628">
        <v>7284</v>
      </c>
    </row>
    <row r="9629" spans="1:3" x14ac:dyDescent="0.3">
      <c r="A9629" t="s">
        <v>19</v>
      </c>
      <c r="B9629">
        <v>7</v>
      </c>
      <c r="C9629">
        <v>7284</v>
      </c>
    </row>
    <row r="9630" spans="1:3" x14ac:dyDescent="0.3">
      <c r="A9630" t="s">
        <v>20</v>
      </c>
      <c r="B9630">
        <v>2</v>
      </c>
      <c r="C9630">
        <v>7284</v>
      </c>
    </row>
    <row r="9631" spans="1:3" x14ac:dyDescent="0.3">
      <c r="A9631" t="s">
        <v>21</v>
      </c>
      <c r="B9631">
        <v>0</v>
      </c>
      <c r="C9631">
        <v>7284</v>
      </c>
    </row>
    <row r="9632" spans="1:3" x14ac:dyDescent="0.3">
      <c r="A9632" t="s">
        <v>22</v>
      </c>
      <c r="B9632">
        <v>1</v>
      </c>
      <c r="C9632">
        <v>7284</v>
      </c>
    </row>
    <row r="9633" spans="1:3" x14ac:dyDescent="0.3">
      <c r="A9633" t="s">
        <v>25</v>
      </c>
      <c r="B9633" t="s">
        <v>122</v>
      </c>
      <c r="C9633">
        <v>7284</v>
      </c>
    </row>
    <row r="9634" spans="1:3" x14ac:dyDescent="0.3">
      <c r="A9634" t="s">
        <v>7</v>
      </c>
      <c r="B9634" t="s">
        <v>50</v>
      </c>
      <c r="C9634">
        <v>5025</v>
      </c>
    </row>
    <row r="9635" spans="1:3" x14ac:dyDescent="0.3">
      <c r="A9635" t="s">
        <v>17</v>
      </c>
      <c r="B9635">
        <v>23</v>
      </c>
      <c r="C9635">
        <v>5025</v>
      </c>
    </row>
    <row r="9636" spans="1:3" x14ac:dyDescent="0.3">
      <c r="A9636" t="s">
        <v>18</v>
      </c>
      <c r="B9636">
        <v>17</v>
      </c>
      <c r="C9636">
        <v>5025</v>
      </c>
    </row>
    <row r="9637" spans="1:3" x14ac:dyDescent="0.3">
      <c r="A9637" t="s">
        <v>19</v>
      </c>
      <c r="B9637">
        <v>23</v>
      </c>
      <c r="C9637">
        <v>5025</v>
      </c>
    </row>
    <row r="9638" spans="1:3" x14ac:dyDescent="0.3">
      <c r="A9638" t="s">
        <v>20</v>
      </c>
      <c r="B9638">
        <v>43</v>
      </c>
      <c r="C9638">
        <v>5025</v>
      </c>
    </row>
    <row r="9639" spans="1:3" x14ac:dyDescent="0.3">
      <c r="A9639" t="s">
        <v>21</v>
      </c>
      <c r="B9639">
        <v>20</v>
      </c>
      <c r="C9639">
        <v>5025</v>
      </c>
    </row>
    <row r="9640" spans="1:3" x14ac:dyDescent="0.3">
      <c r="A9640" t="s">
        <v>22</v>
      </c>
      <c r="B9640">
        <v>9</v>
      </c>
      <c r="C9640">
        <v>5025</v>
      </c>
    </row>
    <row r="9641" spans="1:3" x14ac:dyDescent="0.3">
      <c r="A9641" t="s">
        <v>25</v>
      </c>
      <c r="B9641" t="s">
        <v>122</v>
      </c>
      <c r="C9641">
        <v>5025</v>
      </c>
    </row>
    <row r="9642" spans="1:3" x14ac:dyDescent="0.3">
      <c r="A9642" t="s">
        <v>7</v>
      </c>
      <c r="B9642" t="s">
        <v>50</v>
      </c>
      <c r="C9642">
        <v>1041</v>
      </c>
    </row>
    <row r="9643" spans="1:3" x14ac:dyDescent="0.3">
      <c r="A9643" t="s">
        <v>17</v>
      </c>
      <c r="B9643">
        <v>322</v>
      </c>
      <c r="C9643">
        <v>1041</v>
      </c>
    </row>
    <row r="9644" spans="1:3" x14ac:dyDescent="0.3">
      <c r="A9644" t="s">
        <v>18</v>
      </c>
      <c r="B9644">
        <v>3</v>
      </c>
      <c r="C9644">
        <v>1041</v>
      </c>
    </row>
    <row r="9645" spans="1:3" x14ac:dyDescent="0.3">
      <c r="A9645" t="s">
        <v>19</v>
      </c>
      <c r="B9645">
        <v>50</v>
      </c>
      <c r="C9645">
        <v>1041</v>
      </c>
    </row>
    <row r="9646" spans="1:3" x14ac:dyDescent="0.3">
      <c r="A9646" t="s">
        <v>20</v>
      </c>
      <c r="B9646">
        <v>4</v>
      </c>
      <c r="C9646">
        <v>1041</v>
      </c>
    </row>
    <row r="9647" spans="1:3" x14ac:dyDescent="0.3">
      <c r="A9647" t="s">
        <v>21</v>
      </c>
      <c r="B9647">
        <v>3</v>
      </c>
      <c r="C9647">
        <v>1041</v>
      </c>
    </row>
    <row r="9648" spans="1:3" x14ac:dyDescent="0.3">
      <c r="A9648" t="s">
        <v>22</v>
      </c>
      <c r="B9648">
        <v>42</v>
      </c>
      <c r="C9648">
        <v>1041</v>
      </c>
    </row>
    <row r="9649" spans="1:3" x14ac:dyDescent="0.3">
      <c r="A9649" t="s">
        <v>25</v>
      </c>
      <c r="B9649" t="s">
        <v>123</v>
      </c>
      <c r="C9649">
        <v>1041</v>
      </c>
    </row>
    <row r="9650" spans="1:3" x14ac:dyDescent="0.3">
      <c r="A9650" t="s">
        <v>7</v>
      </c>
      <c r="B9650" t="s">
        <v>249</v>
      </c>
      <c r="C9650">
        <v>492</v>
      </c>
    </row>
    <row r="9651" spans="1:3" x14ac:dyDescent="0.3">
      <c r="A9651" t="s">
        <v>17</v>
      </c>
      <c r="B9651">
        <v>322</v>
      </c>
      <c r="C9651">
        <v>492</v>
      </c>
    </row>
    <row r="9652" spans="1:3" x14ac:dyDescent="0.3">
      <c r="A9652" t="s">
        <v>18</v>
      </c>
      <c r="B9652">
        <v>3</v>
      </c>
      <c r="C9652">
        <v>492</v>
      </c>
    </row>
    <row r="9653" spans="1:3" x14ac:dyDescent="0.3">
      <c r="A9653" t="s">
        <v>19</v>
      </c>
      <c r="B9653">
        <v>50</v>
      </c>
      <c r="C9653">
        <v>492</v>
      </c>
    </row>
    <row r="9654" spans="1:3" x14ac:dyDescent="0.3">
      <c r="A9654" t="s">
        <v>20</v>
      </c>
      <c r="B9654">
        <v>4</v>
      </c>
      <c r="C9654">
        <v>492</v>
      </c>
    </row>
    <row r="9655" spans="1:3" x14ac:dyDescent="0.3">
      <c r="A9655" t="s">
        <v>21</v>
      </c>
      <c r="B9655">
        <v>3</v>
      </c>
      <c r="C9655">
        <v>492</v>
      </c>
    </row>
    <row r="9656" spans="1:3" x14ac:dyDescent="0.3">
      <c r="A9656" t="s">
        <v>22</v>
      </c>
      <c r="B9656">
        <v>42</v>
      </c>
      <c r="C9656">
        <v>492</v>
      </c>
    </row>
    <row r="9657" spans="1:3" x14ac:dyDescent="0.3">
      <c r="A9657" t="s">
        <v>25</v>
      </c>
      <c r="B9657" t="s">
        <v>123</v>
      </c>
      <c r="C9657">
        <v>492</v>
      </c>
    </row>
    <row r="9658" spans="1:3" x14ac:dyDescent="0.3">
      <c r="A9658" t="s">
        <v>7</v>
      </c>
      <c r="B9658" t="s">
        <v>249</v>
      </c>
      <c r="C9658">
        <v>11133</v>
      </c>
    </row>
    <row r="9659" spans="1:3" x14ac:dyDescent="0.3">
      <c r="A9659" t="s">
        <v>17</v>
      </c>
      <c r="B9659">
        <v>322</v>
      </c>
      <c r="C9659">
        <v>11133</v>
      </c>
    </row>
    <row r="9660" spans="1:3" x14ac:dyDescent="0.3">
      <c r="A9660" t="s">
        <v>18</v>
      </c>
      <c r="B9660">
        <v>3</v>
      </c>
      <c r="C9660">
        <v>11133</v>
      </c>
    </row>
    <row r="9661" spans="1:3" x14ac:dyDescent="0.3">
      <c r="A9661" t="s">
        <v>19</v>
      </c>
      <c r="B9661">
        <v>50</v>
      </c>
      <c r="C9661">
        <v>11133</v>
      </c>
    </row>
    <row r="9662" spans="1:3" x14ac:dyDescent="0.3">
      <c r="A9662" t="s">
        <v>20</v>
      </c>
      <c r="B9662">
        <v>4</v>
      </c>
      <c r="C9662">
        <v>11133</v>
      </c>
    </row>
    <row r="9663" spans="1:3" x14ac:dyDescent="0.3">
      <c r="A9663" t="s">
        <v>21</v>
      </c>
      <c r="B9663">
        <v>3</v>
      </c>
      <c r="C9663">
        <v>11133</v>
      </c>
    </row>
    <row r="9664" spans="1:3" x14ac:dyDescent="0.3">
      <c r="A9664" t="s">
        <v>22</v>
      </c>
      <c r="B9664">
        <v>42</v>
      </c>
      <c r="C9664">
        <v>11133</v>
      </c>
    </row>
    <row r="9665" spans="1:3" x14ac:dyDescent="0.3">
      <c r="A9665" t="s">
        <v>25</v>
      </c>
      <c r="B9665" t="s">
        <v>123</v>
      </c>
      <c r="C9665">
        <v>11133</v>
      </c>
    </row>
    <row r="9666" spans="1:3" x14ac:dyDescent="0.3">
      <c r="A9666" t="s">
        <v>7</v>
      </c>
      <c r="B9666" t="s">
        <v>120</v>
      </c>
      <c r="C9666">
        <v>10623</v>
      </c>
    </row>
    <row r="9667" spans="1:3" x14ac:dyDescent="0.3">
      <c r="A9667" t="s">
        <v>17</v>
      </c>
      <c r="B9667">
        <v>28</v>
      </c>
      <c r="C9667">
        <v>10623</v>
      </c>
    </row>
    <row r="9668" spans="1:3" x14ac:dyDescent="0.3">
      <c r="A9668" t="s">
        <v>18</v>
      </c>
      <c r="B9668">
        <v>0</v>
      </c>
      <c r="C9668">
        <v>10623</v>
      </c>
    </row>
    <row r="9669" spans="1:3" x14ac:dyDescent="0.3">
      <c r="A9669" t="s">
        <v>19</v>
      </c>
      <c r="B9669">
        <v>4</v>
      </c>
      <c r="C9669">
        <v>10623</v>
      </c>
    </row>
    <row r="9670" spans="1:3" x14ac:dyDescent="0.3">
      <c r="A9670" t="s">
        <v>20</v>
      </c>
      <c r="B9670">
        <v>0</v>
      </c>
      <c r="C9670">
        <v>10623</v>
      </c>
    </row>
    <row r="9671" spans="1:3" x14ac:dyDescent="0.3">
      <c r="A9671" t="s">
        <v>21</v>
      </c>
      <c r="B9671">
        <v>0</v>
      </c>
      <c r="C9671">
        <v>10623</v>
      </c>
    </row>
    <row r="9672" spans="1:3" x14ac:dyDescent="0.3">
      <c r="A9672" t="s">
        <v>22</v>
      </c>
      <c r="B9672">
        <v>0</v>
      </c>
      <c r="C9672">
        <v>10623</v>
      </c>
    </row>
    <row r="9673" spans="1:3" x14ac:dyDescent="0.3">
      <c r="A9673" t="s">
        <v>25</v>
      </c>
      <c r="B9673" t="s">
        <v>122</v>
      </c>
      <c r="C9673">
        <v>10623</v>
      </c>
    </row>
    <row r="9674" spans="1:3" x14ac:dyDescent="0.3">
      <c r="A9674" t="s">
        <v>7</v>
      </c>
      <c r="B9674" t="s">
        <v>50</v>
      </c>
      <c r="C9674">
        <v>10299</v>
      </c>
    </row>
    <row r="9675" spans="1:3" x14ac:dyDescent="0.3">
      <c r="A9675" t="s">
        <v>17</v>
      </c>
      <c r="B9675">
        <v>389</v>
      </c>
      <c r="C9675">
        <v>10299</v>
      </c>
    </row>
    <row r="9676" spans="1:3" x14ac:dyDescent="0.3">
      <c r="A9676" t="s">
        <v>18</v>
      </c>
      <c r="B9676">
        <v>91</v>
      </c>
      <c r="C9676">
        <v>10299</v>
      </c>
    </row>
    <row r="9677" spans="1:3" x14ac:dyDescent="0.3">
      <c r="A9677" t="s">
        <v>19</v>
      </c>
      <c r="B9677">
        <v>248</v>
      </c>
      <c r="C9677">
        <v>10299</v>
      </c>
    </row>
    <row r="9678" spans="1:3" x14ac:dyDescent="0.3">
      <c r="A9678" t="s">
        <v>20</v>
      </c>
      <c r="B9678">
        <v>64</v>
      </c>
      <c r="C9678">
        <v>10299</v>
      </c>
    </row>
    <row r="9679" spans="1:3" x14ac:dyDescent="0.3">
      <c r="A9679" t="s">
        <v>21</v>
      </c>
      <c r="B9679">
        <v>49</v>
      </c>
      <c r="C9679">
        <v>10299</v>
      </c>
    </row>
    <row r="9680" spans="1:3" x14ac:dyDescent="0.3">
      <c r="A9680" t="s">
        <v>22</v>
      </c>
      <c r="B9680">
        <v>41</v>
      </c>
      <c r="C9680">
        <v>10299</v>
      </c>
    </row>
    <row r="9681" spans="1:3" x14ac:dyDescent="0.3">
      <c r="A9681" t="s">
        <v>25</v>
      </c>
      <c r="B9681" t="s">
        <v>121</v>
      </c>
      <c r="C9681">
        <v>10299</v>
      </c>
    </row>
    <row r="9682" spans="1:3" x14ac:dyDescent="0.3">
      <c r="A9682" t="s">
        <v>7</v>
      </c>
      <c r="B9682" t="s">
        <v>120</v>
      </c>
      <c r="C9682">
        <v>4954</v>
      </c>
    </row>
    <row r="9683" spans="1:3" x14ac:dyDescent="0.3">
      <c r="A9683" t="s">
        <v>17</v>
      </c>
      <c r="B9683">
        <v>106</v>
      </c>
      <c r="C9683">
        <v>4954</v>
      </c>
    </row>
    <row r="9684" spans="1:3" x14ac:dyDescent="0.3">
      <c r="A9684" t="s">
        <v>18</v>
      </c>
      <c r="B9684">
        <v>27</v>
      </c>
      <c r="C9684">
        <v>4954</v>
      </c>
    </row>
    <row r="9685" spans="1:3" x14ac:dyDescent="0.3">
      <c r="A9685" t="s">
        <v>19</v>
      </c>
      <c r="B9685">
        <v>68</v>
      </c>
      <c r="C9685">
        <v>4954</v>
      </c>
    </row>
    <row r="9686" spans="1:3" x14ac:dyDescent="0.3">
      <c r="A9686" t="s">
        <v>20</v>
      </c>
      <c r="B9686">
        <v>52</v>
      </c>
      <c r="C9686">
        <v>4954</v>
      </c>
    </row>
    <row r="9687" spans="1:3" x14ac:dyDescent="0.3">
      <c r="A9687" t="s">
        <v>21</v>
      </c>
      <c r="B9687">
        <v>7</v>
      </c>
      <c r="C9687">
        <v>4954</v>
      </c>
    </row>
    <row r="9688" spans="1:3" x14ac:dyDescent="0.3">
      <c r="A9688" t="s">
        <v>22</v>
      </c>
      <c r="B9688">
        <v>5</v>
      </c>
      <c r="C9688">
        <v>4954</v>
      </c>
    </row>
    <row r="9689" spans="1:3" x14ac:dyDescent="0.3">
      <c r="A9689" t="s">
        <v>25</v>
      </c>
      <c r="B9689" t="s">
        <v>121</v>
      </c>
      <c r="C9689">
        <v>4954</v>
      </c>
    </row>
    <row r="9690" spans="1:3" x14ac:dyDescent="0.3">
      <c r="A9690" t="s">
        <v>7</v>
      </c>
      <c r="B9690" t="s">
        <v>120</v>
      </c>
      <c r="C9690">
        <v>3483</v>
      </c>
    </row>
    <row r="9691" spans="1:3" x14ac:dyDescent="0.3">
      <c r="A9691" t="s">
        <v>17</v>
      </c>
      <c r="B9691">
        <v>1039</v>
      </c>
      <c r="C9691">
        <v>3483</v>
      </c>
    </row>
    <row r="9692" spans="1:3" x14ac:dyDescent="0.3">
      <c r="A9692" t="s">
        <v>18</v>
      </c>
      <c r="B9692">
        <v>43</v>
      </c>
      <c r="C9692">
        <v>3483</v>
      </c>
    </row>
    <row r="9693" spans="1:3" x14ac:dyDescent="0.3">
      <c r="A9693" t="s">
        <v>19</v>
      </c>
      <c r="B9693">
        <v>204</v>
      </c>
      <c r="C9693">
        <v>3483</v>
      </c>
    </row>
    <row r="9694" spans="1:3" x14ac:dyDescent="0.3">
      <c r="A9694" t="s">
        <v>20</v>
      </c>
      <c r="B9694">
        <v>153</v>
      </c>
      <c r="C9694">
        <v>3483</v>
      </c>
    </row>
    <row r="9695" spans="1:3" x14ac:dyDescent="0.3">
      <c r="A9695" t="s">
        <v>21</v>
      </c>
      <c r="B9695">
        <v>58</v>
      </c>
      <c r="C9695">
        <v>3483</v>
      </c>
    </row>
    <row r="9696" spans="1:3" x14ac:dyDescent="0.3">
      <c r="A9696" t="s">
        <v>22</v>
      </c>
      <c r="B9696">
        <v>29</v>
      </c>
      <c r="C9696">
        <v>3483</v>
      </c>
    </row>
    <row r="9697" spans="1:3" x14ac:dyDescent="0.3">
      <c r="A9697" t="s">
        <v>25</v>
      </c>
      <c r="B9697" t="s">
        <v>122</v>
      </c>
      <c r="C9697">
        <v>3483</v>
      </c>
    </row>
    <row r="9698" spans="1:3" x14ac:dyDescent="0.3">
      <c r="A9698" t="s">
        <v>7</v>
      </c>
      <c r="B9698" t="s">
        <v>120</v>
      </c>
      <c r="C9698">
        <v>5866</v>
      </c>
    </row>
    <row r="9699" spans="1:3" x14ac:dyDescent="0.3">
      <c r="A9699" t="s">
        <v>17</v>
      </c>
      <c r="B9699">
        <v>97</v>
      </c>
      <c r="C9699">
        <v>5866</v>
      </c>
    </row>
    <row r="9700" spans="1:3" x14ac:dyDescent="0.3">
      <c r="A9700" t="s">
        <v>18</v>
      </c>
      <c r="B9700">
        <v>3</v>
      </c>
      <c r="C9700">
        <v>5866</v>
      </c>
    </row>
    <row r="9701" spans="1:3" x14ac:dyDescent="0.3">
      <c r="A9701" t="s">
        <v>19</v>
      </c>
      <c r="B9701">
        <v>66</v>
      </c>
      <c r="C9701">
        <v>5866</v>
      </c>
    </row>
    <row r="9702" spans="1:3" x14ac:dyDescent="0.3">
      <c r="A9702" t="s">
        <v>20</v>
      </c>
      <c r="B9702">
        <v>12</v>
      </c>
      <c r="C9702">
        <v>5866</v>
      </c>
    </row>
    <row r="9703" spans="1:3" x14ac:dyDescent="0.3">
      <c r="A9703" t="s">
        <v>21</v>
      </c>
      <c r="B9703">
        <v>7</v>
      </c>
      <c r="C9703">
        <v>5866</v>
      </c>
    </row>
    <row r="9704" spans="1:3" x14ac:dyDescent="0.3">
      <c r="A9704" t="s">
        <v>22</v>
      </c>
      <c r="B9704">
        <v>34</v>
      </c>
      <c r="C9704">
        <v>5866</v>
      </c>
    </row>
    <row r="9705" spans="1:3" x14ac:dyDescent="0.3">
      <c r="A9705" t="s">
        <v>25</v>
      </c>
      <c r="B9705" t="s">
        <v>121</v>
      </c>
      <c r="C9705">
        <v>5866</v>
      </c>
    </row>
    <row r="9706" spans="1:3" x14ac:dyDescent="0.3">
      <c r="A9706" t="s">
        <v>7</v>
      </c>
      <c r="B9706" t="s">
        <v>120</v>
      </c>
      <c r="C9706">
        <v>10313</v>
      </c>
    </row>
    <row r="9707" spans="1:3" x14ac:dyDescent="0.3">
      <c r="A9707" t="s">
        <v>17</v>
      </c>
      <c r="B9707">
        <v>159</v>
      </c>
      <c r="C9707">
        <v>10313</v>
      </c>
    </row>
    <row r="9708" spans="1:3" x14ac:dyDescent="0.3">
      <c r="A9708" t="s">
        <v>18</v>
      </c>
      <c r="B9708">
        <v>4</v>
      </c>
      <c r="C9708">
        <v>10313</v>
      </c>
    </row>
    <row r="9709" spans="1:3" x14ac:dyDescent="0.3">
      <c r="A9709" t="s">
        <v>19</v>
      </c>
      <c r="B9709">
        <v>45</v>
      </c>
      <c r="C9709">
        <v>10313</v>
      </c>
    </row>
    <row r="9710" spans="1:3" x14ac:dyDescent="0.3">
      <c r="A9710" t="s">
        <v>20</v>
      </c>
      <c r="B9710">
        <v>6</v>
      </c>
      <c r="C9710">
        <v>10313</v>
      </c>
    </row>
    <row r="9711" spans="1:3" x14ac:dyDescent="0.3">
      <c r="A9711" t="s">
        <v>21</v>
      </c>
      <c r="B9711">
        <v>2</v>
      </c>
      <c r="C9711">
        <v>10313</v>
      </c>
    </row>
    <row r="9712" spans="1:3" x14ac:dyDescent="0.3">
      <c r="A9712" t="s">
        <v>22</v>
      </c>
      <c r="B9712">
        <v>38</v>
      </c>
      <c r="C9712">
        <v>10313</v>
      </c>
    </row>
    <row r="9713" spans="1:3" x14ac:dyDescent="0.3">
      <c r="A9713" t="s">
        <v>25</v>
      </c>
      <c r="B9713" t="s">
        <v>121</v>
      </c>
      <c r="C9713">
        <v>10313</v>
      </c>
    </row>
    <row r="9714" spans="1:3" x14ac:dyDescent="0.3">
      <c r="A9714" t="s">
        <v>7</v>
      </c>
      <c r="B9714" t="s">
        <v>120</v>
      </c>
      <c r="C9714">
        <v>5991</v>
      </c>
    </row>
    <row r="9715" spans="1:3" x14ac:dyDescent="0.3">
      <c r="A9715" t="s">
        <v>17</v>
      </c>
      <c r="B9715">
        <v>173</v>
      </c>
      <c r="C9715">
        <v>5991</v>
      </c>
    </row>
    <row r="9716" spans="1:3" x14ac:dyDescent="0.3">
      <c r="A9716" t="s">
        <v>18</v>
      </c>
      <c r="B9716">
        <v>2</v>
      </c>
      <c r="C9716">
        <v>5991</v>
      </c>
    </row>
    <row r="9717" spans="1:3" x14ac:dyDescent="0.3">
      <c r="A9717" t="s">
        <v>19</v>
      </c>
      <c r="B9717">
        <v>39</v>
      </c>
      <c r="C9717">
        <v>5991</v>
      </c>
    </row>
    <row r="9718" spans="1:3" x14ac:dyDescent="0.3">
      <c r="A9718" t="s">
        <v>20</v>
      </c>
      <c r="B9718">
        <v>3</v>
      </c>
      <c r="C9718">
        <v>5991</v>
      </c>
    </row>
    <row r="9719" spans="1:3" x14ac:dyDescent="0.3">
      <c r="A9719" t="s">
        <v>21</v>
      </c>
      <c r="B9719">
        <v>2</v>
      </c>
      <c r="C9719">
        <v>5991</v>
      </c>
    </row>
    <row r="9720" spans="1:3" x14ac:dyDescent="0.3">
      <c r="A9720" t="s">
        <v>22</v>
      </c>
      <c r="B9720">
        <v>47</v>
      </c>
      <c r="C9720">
        <v>5991</v>
      </c>
    </row>
    <row r="9721" spans="1:3" x14ac:dyDescent="0.3">
      <c r="A9721" t="s">
        <v>25</v>
      </c>
      <c r="B9721" t="s">
        <v>121</v>
      </c>
      <c r="C9721">
        <v>5991</v>
      </c>
    </row>
    <row r="9722" spans="1:3" x14ac:dyDescent="0.3">
      <c r="A9722" t="s">
        <v>7</v>
      </c>
      <c r="B9722" t="s">
        <v>120</v>
      </c>
      <c r="C9722">
        <v>359</v>
      </c>
    </row>
    <row r="9723" spans="1:3" x14ac:dyDescent="0.3">
      <c r="A9723" t="s">
        <v>17</v>
      </c>
      <c r="B9723">
        <v>373</v>
      </c>
      <c r="C9723">
        <v>359</v>
      </c>
    </row>
    <row r="9724" spans="1:3" x14ac:dyDescent="0.3">
      <c r="A9724" t="s">
        <v>18</v>
      </c>
      <c r="B9724">
        <v>14</v>
      </c>
      <c r="C9724">
        <v>359</v>
      </c>
    </row>
    <row r="9725" spans="1:3" x14ac:dyDescent="0.3">
      <c r="A9725" t="s">
        <v>19</v>
      </c>
      <c r="B9725">
        <v>83</v>
      </c>
      <c r="C9725">
        <v>359</v>
      </c>
    </row>
    <row r="9726" spans="1:3" x14ac:dyDescent="0.3">
      <c r="A9726" t="s">
        <v>20</v>
      </c>
      <c r="B9726">
        <v>6</v>
      </c>
      <c r="C9726">
        <v>359</v>
      </c>
    </row>
    <row r="9727" spans="1:3" x14ac:dyDescent="0.3">
      <c r="A9727" t="s">
        <v>21</v>
      </c>
      <c r="B9727">
        <v>9</v>
      </c>
      <c r="C9727">
        <v>359</v>
      </c>
    </row>
    <row r="9728" spans="1:3" x14ac:dyDescent="0.3">
      <c r="A9728" t="s">
        <v>22</v>
      </c>
      <c r="B9728">
        <v>19</v>
      </c>
      <c r="C9728">
        <v>359</v>
      </c>
    </row>
    <row r="9729" spans="1:3" x14ac:dyDescent="0.3">
      <c r="A9729" t="s">
        <v>25</v>
      </c>
      <c r="B9729" t="s">
        <v>123</v>
      </c>
      <c r="C9729">
        <v>359</v>
      </c>
    </row>
    <row r="9730" spans="1:3" x14ac:dyDescent="0.3">
      <c r="A9730" t="s">
        <v>7</v>
      </c>
      <c r="B9730" t="s">
        <v>120</v>
      </c>
      <c r="C9730">
        <v>194</v>
      </c>
    </row>
    <row r="9731" spans="1:3" x14ac:dyDescent="0.3">
      <c r="A9731" t="s">
        <v>17</v>
      </c>
      <c r="B9731">
        <v>23</v>
      </c>
      <c r="C9731">
        <v>194</v>
      </c>
    </row>
    <row r="9732" spans="1:3" x14ac:dyDescent="0.3">
      <c r="A9732" t="s">
        <v>18</v>
      </c>
      <c r="B9732">
        <v>0</v>
      </c>
      <c r="C9732">
        <v>194</v>
      </c>
    </row>
    <row r="9733" spans="1:3" x14ac:dyDescent="0.3">
      <c r="A9733" t="s">
        <v>19</v>
      </c>
      <c r="B9733">
        <v>11</v>
      </c>
      <c r="C9733">
        <v>194</v>
      </c>
    </row>
    <row r="9734" spans="1:3" x14ac:dyDescent="0.3">
      <c r="A9734" t="s">
        <v>20</v>
      </c>
      <c r="B9734">
        <v>3</v>
      </c>
      <c r="C9734">
        <v>194</v>
      </c>
    </row>
    <row r="9735" spans="1:3" x14ac:dyDescent="0.3">
      <c r="A9735" t="s">
        <v>21</v>
      </c>
      <c r="B9735">
        <v>2</v>
      </c>
      <c r="C9735">
        <v>194</v>
      </c>
    </row>
    <row r="9736" spans="1:3" x14ac:dyDescent="0.3">
      <c r="A9736" t="s">
        <v>22</v>
      </c>
      <c r="B9736">
        <v>2</v>
      </c>
      <c r="C9736">
        <v>194</v>
      </c>
    </row>
    <row r="9737" spans="1:3" x14ac:dyDescent="0.3">
      <c r="A9737" t="s">
        <v>25</v>
      </c>
      <c r="B9737" t="s">
        <v>122</v>
      </c>
      <c r="C9737">
        <v>194</v>
      </c>
    </row>
    <row r="9738" spans="1:3" x14ac:dyDescent="0.3">
      <c r="A9738" t="s">
        <v>7</v>
      </c>
      <c r="B9738" t="s">
        <v>50</v>
      </c>
      <c r="C9738">
        <v>1497</v>
      </c>
    </row>
    <row r="9739" spans="1:3" x14ac:dyDescent="0.3">
      <c r="A9739" t="s">
        <v>17</v>
      </c>
      <c r="B9739">
        <v>268</v>
      </c>
      <c r="C9739">
        <v>1497</v>
      </c>
    </row>
    <row r="9740" spans="1:3" x14ac:dyDescent="0.3">
      <c r="A9740" t="s">
        <v>18</v>
      </c>
      <c r="B9740">
        <v>11</v>
      </c>
      <c r="C9740">
        <v>1497</v>
      </c>
    </row>
    <row r="9741" spans="1:3" x14ac:dyDescent="0.3">
      <c r="A9741" t="s">
        <v>19</v>
      </c>
      <c r="B9741">
        <v>88</v>
      </c>
      <c r="C9741">
        <v>1497</v>
      </c>
    </row>
    <row r="9742" spans="1:3" x14ac:dyDescent="0.3">
      <c r="A9742" t="s">
        <v>20</v>
      </c>
      <c r="B9742">
        <v>15</v>
      </c>
      <c r="C9742">
        <v>1497</v>
      </c>
    </row>
    <row r="9743" spans="1:3" x14ac:dyDescent="0.3">
      <c r="A9743" t="s">
        <v>21</v>
      </c>
      <c r="B9743">
        <v>3</v>
      </c>
      <c r="C9743">
        <v>1497</v>
      </c>
    </row>
    <row r="9744" spans="1:3" x14ac:dyDescent="0.3">
      <c r="A9744" t="s">
        <v>22</v>
      </c>
      <c r="B9744">
        <v>22</v>
      </c>
      <c r="C9744">
        <v>1497</v>
      </c>
    </row>
    <row r="9745" spans="1:3" x14ac:dyDescent="0.3">
      <c r="A9745" t="s">
        <v>25</v>
      </c>
      <c r="B9745" t="s">
        <v>121</v>
      </c>
      <c r="C9745">
        <v>1497</v>
      </c>
    </row>
    <row r="9746" spans="1:3" x14ac:dyDescent="0.3">
      <c r="A9746" t="s">
        <v>7</v>
      </c>
      <c r="B9746" t="s">
        <v>50</v>
      </c>
      <c r="C9746">
        <v>7247</v>
      </c>
    </row>
    <row r="9747" spans="1:3" x14ac:dyDescent="0.3">
      <c r="A9747" t="s">
        <v>17</v>
      </c>
      <c r="B9747">
        <v>505</v>
      </c>
      <c r="C9747">
        <v>7247</v>
      </c>
    </row>
    <row r="9748" spans="1:3" x14ac:dyDescent="0.3">
      <c r="A9748" t="s">
        <v>18</v>
      </c>
      <c r="B9748">
        <v>0</v>
      </c>
      <c r="C9748">
        <v>7247</v>
      </c>
    </row>
    <row r="9749" spans="1:3" x14ac:dyDescent="0.3">
      <c r="A9749" t="s">
        <v>19</v>
      </c>
      <c r="B9749">
        <v>26</v>
      </c>
      <c r="C9749">
        <v>7247</v>
      </c>
    </row>
    <row r="9750" spans="1:3" x14ac:dyDescent="0.3">
      <c r="A9750" t="s">
        <v>20</v>
      </c>
      <c r="B9750">
        <v>0</v>
      </c>
      <c r="C9750">
        <v>7247</v>
      </c>
    </row>
    <row r="9751" spans="1:3" x14ac:dyDescent="0.3">
      <c r="A9751" t="s">
        <v>21</v>
      </c>
      <c r="B9751">
        <v>0</v>
      </c>
      <c r="C9751">
        <v>7247</v>
      </c>
    </row>
    <row r="9752" spans="1:3" x14ac:dyDescent="0.3">
      <c r="A9752" t="s">
        <v>22</v>
      </c>
      <c r="B9752">
        <v>75</v>
      </c>
      <c r="C9752">
        <v>7247</v>
      </c>
    </row>
    <row r="9753" spans="1:3" x14ac:dyDescent="0.3">
      <c r="A9753" t="s">
        <v>25</v>
      </c>
      <c r="B9753" t="s">
        <v>123</v>
      </c>
      <c r="C9753">
        <v>7247</v>
      </c>
    </row>
    <row r="9754" spans="1:3" x14ac:dyDescent="0.3">
      <c r="A9754" t="s">
        <v>7</v>
      </c>
      <c r="B9754" t="s">
        <v>120</v>
      </c>
      <c r="C9754">
        <v>6534</v>
      </c>
    </row>
    <row r="9755" spans="1:3" x14ac:dyDescent="0.3">
      <c r="A9755" t="s">
        <v>17</v>
      </c>
      <c r="B9755">
        <v>29</v>
      </c>
      <c r="C9755">
        <v>6534</v>
      </c>
    </row>
    <row r="9756" spans="1:3" x14ac:dyDescent="0.3">
      <c r="A9756" t="s">
        <v>18</v>
      </c>
      <c r="B9756">
        <v>0</v>
      </c>
      <c r="C9756">
        <v>6534</v>
      </c>
    </row>
    <row r="9757" spans="1:3" x14ac:dyDescent="0.3">
      <c r="A9757" t="s">
        <v>19</v>
      </c>
      <c r="B9757">
        <v>29</v>
      </c>
      <c r="C9757">
        <v>6534</v>
      </c>
    </row>
    <row r="9758" spans="1:3" x14ac:dyDescent="0.3">
      <c r="A9758" t="s">
        <v>20</v>
      </c>
      <c r="B9758">
        <v>0</v>
      </c>
      <c r="C9758">
        <v>6534</v>
      </c>
    </row>
    <row r="9759" spans="1:3" x14ac:dyDescent="0.3">
      <c r="A9759" t="s">
        <v>21</v>
      </c>
      <c r="B9759">
        <v>5</v>
      </c>
      <c r="C9759">
        <v>6534</v>
      </c>
    </row>
    <row r="9760" spans="1:3" x14ac:dyDescent="0.3">
      <c r="A9760" t="s">
        <v>22</v>
      </c>
      <c r="B9760">
        <v>4</v>
      </c>
      <c r="C9760">
        <v>6534</v>
      </c>
    </row>
    <row r="9761" spans="1:3" x14ac:dyDescent="0.3">
      <c r="A9761" t="s">
        <v>25</v>
      </c>
      <c r="B9761" t="s">
        <v>122</v>
      </c>
      <c r="C9761">
        <v>6534</v>
      </c>
    </row>
    <row r="9762" spans="1:3" x14ac:dyDescent="0.3">
      <c r="A9762" t="s">
        <v>7</v>
      </c>
      <c r="B9762" t="s">
        <v>120</v>
      </c>
      <c r="C9762">
        <v>4368</v>
      </c>
    </row>
    <row r="9763" spans="1:3" x14ac:dyDescent="0.3">
      <c r="A9763" t="s">
        <v>17</v>
      </c>
      <c r="B9763">
        <v>42</v>
      </c>
      <c r="C9763">
        <v>4368</v>
      </c>
    </row>
    <row r="9764" spans="1:3" x14ac:dyDescent="0.3">
      <c r="A9764" t="s">
        <v>18</v>
      </c>
      <c r="B9764">
        <v>7</v>
      </c>
      <c r="C9764">
        <v>4368</v>
      </c>
    </row>
    <row r="9765" spans="1:3" x14ac:dyDescent="0.3">
      <c r="A9765" t="s">
        <v>19</v>
      </c>
      <c r="B9765">
        <v>43</v>
      </c>
      <c r="C9765">
        <v>4368</v>
      </c>
    </row>
    <row r="9766" spans="1:3" x14ac:dyDescent="0.3">
      <c r="A9766" t="s">
        <v>20</v>
      </c>
      <c r="B9766">
        <v>20</v>
      </c>
      <c r="C9766">
        <v>4368</v>
      </c>
    </row>
    <row r="9767" spans="1:3" x14ac:dyDescent="0.3">
      <c r="A9767" t="s">
        <v>21</v>
      </c>
      <c r="B9767">
        <v>12</v>
      </c>
      <c r="C9767">
        <v>4368</v>
      </c>
    </row>
    <row r="9768" spans="1:3" x14ac:dyDescent="0.3">
      <c r="A9768" t="s">
        <v>22</v>
      </c>
      <c r="B9768">
        <v>10</v>
      </c>
      <c r="C9768">
        <v>4368</v>
      </c>
    </row>
    <row r="9769" spans="1:3" x14ac:dyDescent="0.3">
      <c r="A9769" t="s">
        <v>25</v>
      </c>
      <c r="B9769" t="s">
        <v>121</v>
      </c>
      <c r="C9769">
        <v>4368</v>
      </c>
    </row>
    <row r="9770" spans="1:3" x14ac:dyDescent="0.3">
      <c r="A9770" t="s">
        <v>7</v>
      </c>
      <c r="B9770" t="s">
        <v>50</v>
      </c>
      <c r="C9770">
        <v>1473</v>
      </c>
    </row>
    <row r="9771" spans="1:3" x14ac:dyDescent="0.3">
      <c r="A9771" t="s">
        <v>17</v>
      </c>
      <c r="B9771">
        <v>53</v>
      </c>
      <c r="C9771">
        <v>1473</v>
      </c>
    </row>
    <row r="9772" spans="1:3" x14ac:dyDescent="0.3">
      <c r="A9772" t="s">
        <v>18</v>
      </c>
      <c r="B9772">
        <v>1</v>
      </c>
      <c r="C9772">
        <v>1473</v>
      </c>
    </row>
    <row r="9773" spans="1:3" x14ac:dyDescent="0.3">
      <c r="A9773" t="s">
        <v>19</v>
      </c>
      <c r="B9773">
        <v>5</v>
      </c>
      <c r="C9773">
        <v>1473</v>
      </c>
    </row>
    <row r="9774" spans="1:3" x14ac:dyDescent="0.3">
      <c r="A9774" t="s">
        <v>20</v>
      </c>
      <c r="B9774">
        <v>2</v>
      </c>
      <c r="C9774">
        <v>1473</v>
      </c>
    </row>
    <row r="9775" spans="1:3" x14ac:dyDescent="0.3">
      <c r="A9775" t="s">
        <v>21</v>
      </c>
      <c r="B9775">
        <v>1</v>
      </c>
      <c r="C9775">
        <v>1473</v>
      </c>
    </row>
    <row r="9776" spans="1:3" x14ac:dyDescent="0.3">
      <c r="A9776" t="s">
        <v>22</v>
      </c>
      <c r="B9776">
        <v>10</v>
      </c>
      <c r="C9776">
        <v>1473</v>
      </c>
    </row>
    <row r="9777" spans="1:3" x14ac:dyDescent="0.3">
      <c r="A9777" t="s">
        <v>25</v>
      </c>
      <c r="B9777" t="s">
        <v>122</v>
      </c>
      <c r="C9777">
        <v>1473</v>
      </c>
    </row>
    <row r="9778" spans="1:3" x14ac:dyDescent="0.3">
      <c r="A9778" t="s">
        <v>7</v>
      </c>
      <c r="B9778" t="s">
        <v>120</v>
      </c>
      <c r="C9778">
        <v>5081</v>
      </c>
    </row>
    <row r="9779" spans="1:3" x14ac:dyDescent="0.3">
      <c r="A9779" t="s">
        <v>17</v>
      </c>
      <c r="B9779">
        <v>9</v>
      </c>
      <c r="C9779">
        <v>5081</v>
      </c>
    </row>
    <row r="9780" spans="1:3" x14ac:dyDescent="0.3">
      <c r="A9780" t="s">
        <v>18</v>
      </c>
      <c r="B9780">
        <v>0</v>
      </c>
      <c r="C9780">
        <v>5081</v>
      </c>
    </row>
    <row r="9781" spans="1:3" x14ac:dyDescent="0.3">
      <c r="A9781" t="s">
        <v>19</v>
      </c>
      <c r="B9781">
        <v>16</v>
      </c>
      <c r="C9781">
        <v>5081</v>
      </c>
    </row>
    <row r="9782" spans="1:3" x14ac:dyDescent="0.3">
      <c r="A9782" t="s">
        <v>20</v>
      </c>
      <c r="B9782">
        <v>6</v>
      </c>
      <c r="C9782">
        <v>5081</v>
      </c>
    </row>
    <row r="9783" spans="1:3" x14ac:dyDescent="0.3">
      <c r="A9783" t="s">
        <v>21</v>
      </c>
      <c r="B9783">
        <v>6</v>
      </c>
      <c r="C9783">
        <v>5081</v>
      </c>
    </row>
    <row r="9784" spans="1:3" x14ac:dyDescent="0.3">
      <c r="A9784" t="s">
        <v>22</v>
      </c>
      <c r="B9784">
        <v>10</v>
      </c>
      <c r="C9784">
        <v>5081</v>
      </c>
    </row>
    <row r="9785" spans="1:3" x14ac:dyDescent="0.3">
      <c r="A9785" t="s">
        <v>25</v>
      </c>
      <c r="B9785" t="s">
        <v>122</v>
      </c>
      <c r="C9785">
        <v>5081</v>
      </c>
    </row>
    <row r="9786" spans="1:3" x14ac:dyDescent="0.3">
      <c r="A9786" t="s">
        <v>7</v>
      </c>
      <c r="B9786" t="s">
        <v>120</v>
      </c>
      <c r="C9786">
        <v>5534</v>
      </c>
    </row>
    <row r="9787" spans="1:3" x14ac:dyDescent="0.3">
      <c r="A9787" t="s">
        <v>17</v>
      </c>
      <c r="B9787">
        <v>123</v>
      </c>
      <c r="C9787">
        <v>5534</v>
      </c>
    </row>
    <row r="9788" spans="1:3" x14ac:dyDescent="0.3">
      <c r="A9788" t="s">
        <v>18</v>
      </c>
      <c r="B9788">
        <v>1</v>
      </c>
      <c r="C9788">
        <v>5534</v>
      </c>
    </row>
    <row r="9789" spans="1:3" x14ac:dyDescent="0.3">
      <c r="A9789" t="s">
        <v>19</v>
      </c>
      <c r="B9789">
        <v>26</v>
      </c>
      <c r="C9789">
        <v>5534</v>
      </c>
    </row>
    <row r="9790" spans="1:3" x14ac:dyDescent="0.3">
      <c r="A9790" t="s">
        <v>20</v>
      </c>
      <c r="B9790">
        <v>2</v>
      </c>
      <c r="C9790">
        <v>5534</v>
      </c>
    </row>
    <row r="9791" spans="1:3" x14ac:dyDescent="0.3">
      <c r="A9791" t="s">
        <v>21</v>
      </c>
      <c r="B9791">
        <v>0</v>
      </c>
      <c r="C9791">
        <v>5534</v>
      </c>
    </row>
    <row r="9792" spans="1:3" x14ac:dyDescent="0.3">
      <c r="A9792" t="s">
        <v>22</v>
      </c>
      <c r="B9792">
        <v>72</v>
      </c>
      <c r="C9792">
        <v>5534</v>
      </c>
    </row>
    <row r="9793" spans="1:3" x14ac:dyDescent="0.3">
      <c r="A9793" t="s">
        <v>25</v>
      </c>
      <c r="B9793" t="s">
        <v>121</v>
      </c>
      <c r="C9793">
        <v>5534</v>
      </c>
    </row>
    <row r="9794" spans="1:3" x14ac:dyDescent="0.3">
      <c r="A9794" t="s">
        <v>7</v>
      </c>
      <c r="B9794" t="s">
        <v>120</v>
      </c>
      <c r="C9794">
        <v>332</v>
      </c>
    </row>
    <row r="9795" spans="1:3" x14ac:dyDescent="0.3">
      <c r="A9795" t="s">
        <v>17</v>
      </c>
      <c r="B9795">
        <v>198</v>
      </c>
      <c r="C9795">
        <v>332</v>
      </c>
    </row>
    <row r="9796" spans="1:3" x14ac:dyDescent="0.3">
      <c r="A9796" t="s">
        <v>18</v>
      </c>
      <c r="B9796">
        <v>2</v>
      </c>
      <c r="C9796">
        <v>332</v>
      </c>
    </row>
    <row r="9797" spans="1:3" x14ac:dyDescent="0.3">
      <c r="A9797" t="s">
        <v>19</v>
      </c>
      <c r="B9797">
        <v>43</v>
      </c>
      <c r="C9797">
        <v>332</v>
      </c>
    </row>
    <row r="9798" spans="1:3" x14ac:dyDescent="0.3">
      <c r="A9798" t="s">
        <v>20</v>
      </c>
      <c r="B9798">
        <v>0</v>
      </c>
      <c r="C9798">
        <v>332</v>
      </c>
    </row>
    <row r="9799" spans="1:3" x14ac:dyDescent="0.3">
      <c r="A9799" t="s">
        <v>21</v>
      </c>
      <c r="B9799">
        <v>12</v>
      </c>
      <c r="C9799">
        <v>332</v>
      </c>
    </row>
    <row r="9800" spans="1:3" x14ac:dyDescent="0.3">
      <c r="A9800" t="s">
        <v>22</v>
      </c>
      <c r="B9800">
        <v>20</v>
      </c>
      <c r="C9800">
        <v>332</v>
      </c>
    </row>
    <row r="9801" spans="1:3" x14ac:dyDescent="0.3">
      <c r="A9801" t="s">
        <v>25</v>
      </c>
      <c r="B9801" t="s">
        <v>121</v>
      </c>
      <c r="C9801">
        <v>332</v>
      </c>
    </row>
    <row r="9802" spans="1:3" x14ac:dyDescent="0.3">
      <c r="A9802" t="s">
        <v>7</v>
      </c>
      <c r="B9802" t="s">
        <v>120</v>
      </c>
      <c r="C9802">
        <v>5863</v>
      </c>
    </row>
    <row r="9803" spans="1:3" x14ac:dyDescent="0.3">
      <c r="A9803" t="s">
        <v>17</v>
      </c>
      <c r="B9803">
        <v>359</v>
      </c>
      <c r="C9803">
        <v>5863</v>
      </c>
    </row>
    <row r="9804" spans="1:3" x14ac:dyDescent="0.3">
      <c r="A9804" t="s">
        <v>18</v>
      </c>
      <c r="B9804">
        <v>0</v>
      </c>
      <c r="C9804">
        <v>5863</v>
      </c>
    </row>
    <row r="9805" spans="1:3" x14ac:dyDescent="0.3">
      <c r="A9805" t="s">
        <v>19</v>
      </c>
      <c r="B9805">
        <v>134</v>
      </c>
      <c r="C9805">
        <v>5863</v>
      </c>
    </row>
    <row r="9806" spans="1:3" x14ac:dyDescent="0.3">
      <c r="A9806" t="s">
        <v>20</v>
      </c>
      <c r="B9806">
        <v>13</v>
      </c>
      <c r="C9806">
        <v>5863</v>
      </c>
    </row>
    <row r="9807" spans="1:3" x14ac:dyDescent="0.3">
      <c r="A9807" t="s">
        <v>21</v>
      </c>
      <c r="B9807">
        <v>26</v>
      </c>
      <c r="C9807">
        <v>5863</v>
      </c>
    </row>
    <row r="9808" spans="1:3" x14ac:dyDescent="0.3">
      <c r="A9808" t="s">
        <v>22</v>
      </c>
      <c r="B9808">
        <v>123</v>
      </c>
      <c r="C9808">
        <v>5863</v>
      </c>
    </row>
    <row r="9809" spans="1:3" x14ac:dyDescent="0.3">
      <c r="A9809" t="s">
        <v>25</v>
      </c>
      <c r="B9809" t="s">
        <v>121</v>
      </c>
      <c r="C9809">
        <v>5863</v>
      </c>
    </row>
    <row r="9810" spans="1:3" x14ac:dyDescent="0.3">
      <c r="A9810" t="s">
        <v>7</v>
      </c>
      <c r="B9810" t="s">
        <v>50</v>
      </c>
      <c r="C9810">
        <v>10381</v>
      </c>
    </row>
    <row r="9811" spans="1:3" x14ac:dyDescent="0.3">
      <c r="A9811" t="s">
        <v>17</v>
      </c>
      <c r="B9811">
        <v>14</v>
      </c>
      <c r="C9811">
        <v>10381</v>
      </c>
    </row>
    <row r="9812" spans="1:3" x14ac:dyDescent="0.3">
      <c r="A9812" t="s">
        <v>18</v>
      </c>
      <c r="B9812">
        <v>0</v>
      </c>
      <c r="C9812">
        <v>10381</v>
      </c>
    </row>
    <row r="9813" spans="1:3" x14ac:dyDescent="0.3">
      <c r="A9813" t="s">
        <v>19</v>
      </c>
      <c r="B9813">
        <v>3</v>
      </c>
      <c r="C9813">
        <v>10381</v>
      </c>
    </row>
    <row r="9814" spans="1:3" x14ac:dyDescent="0.3">
      <c r="A9814" t="s">
        <v>20</v>
      </c>
      <c r="B9814">
        <v>0</v>
      </c>
      <c r="C9814">
        <v>10381</v>
      </c>
    </row>
    <row r="9815" spans="1:3" x14ac:dyDescent="0.3">
      <c r="A9815" t="s">
        <v>21</v>
      </c>
      <c r="B9815">
        <v>0</v>
      </c>
      <c r="C9815">
        <v>10381</v>
      </c>
    </row>
    <row r="9816" spans="1:3" x14ac:dyDescent="0.3">
      <c r="A9816" t="s">
        <v>22</v>
      </c>
      <c r="B9816">
        <v>4</v>
      </c>
      <c r="C9816">
        <v>10381</v>
      </c>
    </row>
    <row r="9817" spans="1:3" x14ac:dyDescent="0.3">
      <c r="A9817" t="s">
        <v>25</v>
      </c>
      <c r="B9817" t="s">
        <v>122</v>
      </c>
      <c r="C9817">
        <v>10381</v>
      </c>
    </row>
    <row r="9818" spans="1:3" x14ac:dyDescent="0.3">
      <c r="A9818" t="s">
        <v>7</v>
      </c>
      <c r="B9818" t="s">
        <v>50</v>
      </c>
      <c r="C9818">
        <v>702</v>
      </c>
    </row>
    <row r="9819" spans="1:3" x14ac:dyDescent="0.3">
      <c r="A9819" t="s">
        <v>17</v>
      </c>
      <c r="B9819">
        <v>162</v>
      </c>
      <c r="C9819">
        <v>702</v>
      </c>
    </row>
    <row r="9820" spans="1:3" x14ac:dyDescent="0.3">
      <c r="A9820" t="s">
        <v>18</v>
      </c>
      <c r="B9820">
        <v>61</v>
      </c>
      <c r="C9820">
        <v>702</v>
      </c>
    </row>
    <row r="9821" spans="1:3" x14ac:dyDescent="0.3">
      <c r="A9821" t="s">
        <v>19</v>
      </c>
      <c r="B9821">
        <v>83</v>
      </c>
      <c r="C9821">
        <v>702</v>
      </c>
    </row>
    <row r="9822" spans="1:3" x14ac:dyDescent="0.3">
      <c r="A9822" t="s">
        <v>20</v>
      </c>
      <c r="B9822">
        <v>97</v>
      </c>
      <c r="C9822">
        <v>702</v>
      </c>
    </row>
    <row r="9823" spans="1:3" x14ac:dyDescent="0.3">
      <c r="A9823" t="s">
        <v>21</v>
      </c>
      <c r="B9823">
        <v>57</v>
      </c>
      <c r="C9823">
        <v>702</v>
      </c>
    </row>
    <row r="9824" spans="1:3" x14ac:dyDescent="0.3">
      <c r="A9824" t="s">
        <v>22</v>
      </c>
      <c r="B9824">
        <v>61</v>
      </c>
      <c r="C9824">
        <v>702</v>
      </c>
    </row>
    <row r="9825" spans="1:3" x14ac:dyDescent="0.3">
      <c r="A9825" t="s">
        <v>25</v>
      </c>
      <c r="B9825" t="s">
        <v>121</v>
      </c>
      <c r="C9825">
        <v>702</v>
      </c>
    </row>
    <row r="9826" spans="1:3" x14ac:dyDescent="0.3">
      <c r="A9826" t="s">
        <v>7</v>
      </c>
      <c r="B9826" t="s">
        <v>50</v>
      </c>
      <c r="C9826">
        <v>6379</v>
      </c>
    </row>
    <row r="9827" spans="1:3" x14ac:dyDescent="0.3">
      <c r="A9827" t="s">
        <v>17</v>
      </c>
      <c r="B9827">
        <v>67</v>
      </c>
      <c r="C9827">
        <v>6379</v>
      </c>
    </row>
    <row r="9828" spans="1:3" x14ac:dyDescent="0.3">
      <c r="A9828" t="s">
        <v>18</v>
      </c>
      <c r="B9828">
        <v>1</v>
      </c>
      <c r="C9828">
        <v>6379</v>
      </c>
    </row>
    <row r="9829" spans="1:3" x14ac:dyDescent="0.3">
      <c r="A9829" t="s">
        <v>19</v>
      </c>
      <c r="B9829">
        <v>20</v>
      </c>
      <c r="C9829">
        <v>6379</v>
      </c>
    </row>
    <row r="9830" spans="1:3" x14ac:dyDescent="0.3">
      <c r="A9830" t="s">
        <v>20</v>
      </c>
      <c r="B9830">
        <v>0</v>
      </c>
      <c r="C9830">
        <v>6379</v>
      </c>
    </row>
    <row r="9831" spans="1:3" x14ac:dyDescent="0.3">
      <c r="A9831" t="s">
        <v>21</v>
      </c>
      <c r="B9831">
        <v>2</v>
      </c>
      <c r="C9831">
        <v>6379</v>
      </c>
    </row>
    <row r="9832" spans="1:3" x14ac:dyDescent="0.3">
      <c r="A9832" t="s">
        <v>22</v>
      </c>
      <c r="B9832">
        <v>31</v>
      </c>
      <c r="C9832">
        <v>6379</v>
      </c>
    </row>
    <row r="9833" spans="1:3" x14ac:dyDescent="0.3">
      <c r="A9833" t="s">
        <v>25</v>
      </c>
      <c r="B9833" t="s">
        <v>122</v>
      </c>
      <c r="C9833">
        <v>6379</v>
      </c>
    </row>
    <row r="9834" spans="1:3" x14ac:dyDescent="0.3">
      <c r="A9834" t="s">
        <v>7</v>
      </c>
      <c r="B9834" t="s">
        <v>120</v>
      </c>
      <c r="C9834">
        <v>10242</v>
      </c>
    </row>
    <row r="9835" spans="1:3" x14ac:dyDescent="0.3">
      <c r="A9835" t="s">
        <v>17</v>
      </c>
      <c r="B9835">
        <v>56</v>
      </c>
      <c r="C9835">
        <v>10242</v>
      </c>
    </row>
    <row r="9836" spans="1:3" x14ac:dyDescent="0.3">
      <c r="A9836" t="s">
        <v>18</v>
      </c>
      <c r="B9836">
        <v>0</v>
      </c>
      <c r="C9836">
        <v>10242</v>
      </c>
    </row>
    <row r="9837" spans="1:3" x14ac:dyDescent="0.3">
      <c r="A9837" t="s">
        <v>19</v>
      </c>
      <c r="B9837">
        <v>11</v>
      </c>
      <c r="C9837">
        <v>10242</v>
      </c>
    </row>
    <row r="9838" spans="1:3" x14ac:dyDescent="0.3">
      <c r="A9838" t="s">
        <v>20</v>
      </c>
      <c r="B9838">
        <v>0</v>
      </c>
      <c r="C9838">
        <v>10242</v>
      </c>
    </row>
    <row r="9839" spans="1:3" x14ac:dyDescent="0.3">
      <c r="A9839" t="s">
        <v>21</v>
      </c>
      <c r="B9839">
        <v>0</v>
      </c>
      <c r="C9839">
        <v>10242</v>
      </c>
    </row>
    <row r="9840" spans="1:3" x14ac:dyDescent="0.3">
      <c r="A9840" t="s">
        <v>22</v>
      </c>
      <c r="B9840">
        <v>8</v>
      </c>
      <c r="C9840">
        <v>10242</v>
      </c>
    </row>
    <row r="9841" spans="1:3" x14ac:dyDescent="0.3">
      <c r="A9841" t="s">
        <v>25</v>
      </c>
      <c r="B9841" t="s">
        <v>122</v>
      </c>
      <c r="C9841">
        <v>10242</v>
      </c>
    </row>
    <row r="9842" spans="1:3" x14ac:dyDescent="0.3">
      <c r="A9842" t="s">
        <v>7</v>
      </c>
      <c r="B9842" t="s">
        <v>120</v>
      </c>
      <c r="C9842">
        <v>1604</v>
      </c>
    </row>
    <row r="9843" spans="1:3" x14ac:dyDescent="0.3">
      <c r="A9843" t="s">
        <v>17</v>
      </c>
      <c r="B9843">
        <v>184</v>
      </c>
      <c r="C9843">
        <v>1604</v>
      </c>
    </row>
    <row r="9844" spans="1:3" x14ac:dyDescent="0.3">
      <c r="A9844" t="s">
        <v>18</v>
      </c>
      <c r="B9844">
        <v>2</v>
      </c>
      <c r="C9844">
        <v>1604</v>
      </c>
    </row>
    <row r="9845" spans="1:3" x14ac:dyDescent="0.3">
      <c r="A9845" t="s">
        <v>19</v>
      </c>
      <c r="B9845">
        <v>19</v>
      </c>
      <c r="C9845">
        <v>1604</v>
      </c>
    </row>
    <row r="9846" spans="1:3" x14ac:dyDescent="0.3">
      <c r="A9846" t="s">
        <v>20</v>
      </c>
      <c r="B9846">
        <v>8</v>
      </c>
      <c r="C9846">
        <v>1604</v>
      </c>
    </row>
    <row r="9847" spans="1:3" x14ac:dyDescent="0.3">
      <c r="A9847" t="s">
        <v>21</v>
      </c>
      <c r="B9847">
        <v>8</v>
      </c>
      <c r="C9847">
        <v>1604</v>
      </c>
    </row>
    <row r="9848" spans="1:3" x14ac:dyDescent="0.3">
      <c r="A9848" t="s">
        <v>22</v>
      </c>
      <c r="B9848">
        <v>4</v>
      </c>
      <c r="C9848">
        <v>1604</v>
      </c>
    </row>
    <row r="9849" spans="1:3" x14ac:dyDescent="0.3">
      <c r="A9849" t="s">
        <v>25</v>
      </c>
      <c r="B9849" t="s">
        <v>122</v>
      </c>
      <c r="C9849">
        <v>1604</v>
      </c>
    </row>
    <row r="9850" spans="1:3" x14ac:dyDescent="0.3">
      <c r="A9850" t="s">
        <v>7</v>
      </c>
      <c r="B9850" t="s">
        <v>120</v>
      </c>
      <c r="C9850">
        <v>10741</v>
      </c>
    </row>
    <row r="9851" spans="1:3" x14ac:dyDescent="0.3">
      <c r="A9851" t="s">
        <v>17</v>
      </c>
      <c r="B9851">
        <v>172</v>
      </c>
      <c r="C9851">
        <v>10741</v>
      </c>
    </row>
    <row r="9852" spans="1:3" x14ac:dyDescent="0.3">
      <c r="A9852" t="s">
        <v>18</v>
      </c>
      <c r="B9852">
        <v>12</v>
      </c>
      <c r="C9852">
        <v>10741</v>
      </c>
    </row>
    <row r="9853" spans="1:3" x14ac:dyDescent="0.3">
      <c r="A9853" t="s">
        <v>19</v>
      </c>
      <c r="B9853">
        <v>112</v>
      </c>
      <c r="C9853">
        <v>10741</v>
      </c>
    </row>
    <row r="9854" spans="1:3" x14ac:dyDescent="0.3">
      <c r="A9854" t="s">
        <v>20</v>
      </c>
      <c r="B9854">
        <v>8</v>
      </c>
      <c r="C9854">
        <v>10741</v>
      </c>
    </row>
    <row r="9855" spans="1:3" x14ac:dyDescent="0.3">
      <c r="A9855" t="s">
        <v>21</v>
      </c>
      <c r="B9855">
        <v>0</v>
      </c>
      <c r="C9855">
        <v>10741</v>
      </c>
    </row>
    <row r="9856" spans="1:3" x14ac:dyDescent="0.3">
      <c r="A9856" t="s">
        <v>22</v>
      </c>
      <c r="B9856">
        <v>15</v>
      </c>
      <c r="C9856">
        <v>10741</v>
      </c>
    </row>
    <row r="9857" spans="1:3" x14ac:dyDescent="0.3">
      <c r="A9857" t="s">
        <v>25</v>
      </c>
      <c r="B9857" t="s">
        <v>121</v>
      </c>
      <c r="C9857">
        <v>10741</v>
      </c>
    </row>
    <row r="9858" spans="1:3" x14ac:dyDescent="0.3">
      <c r="A9858" t="s">
        <v>7</v>
      </c>
      <c r="B9858" t="s">
        <v>120</v>
      </c>
      <c r="C9858">
        <v>5491</v>
      </c>
    </row>
    <row r="9859" spans="1:3" x14ac:dyDescent="0.3">
      <c r="A9859" t="s">
        <v>17</v>
      </c>
      <c r="B9859">
        <v>172</v>
      </c>
      <c r="C9859">
        <v>5491</v>
      </c>
    </row>
    <row r="9860" spans="1:3" x14ac:dyDescent="0.3">
      <c r="A9860" t="s">
        <v>18</v>
      </c>
      <c r="B9860">
        <v>12</v>
      </c>
      <c r="C9860">
        <v>5491</v>
      </c>
    </row>
    <row r="9861" spans="1:3" x14ac:dyDescent="0.3">
      <c r="A9861" t="s">
        <v>19</v>
      </c>
      <c r="B9861">
        <v>112</v>
      </c>
      <c r="C9861">
        <v>5491</v>
      </c>
    </row>
    <row r="9862" spans="1:3" x14ac:dyDescent="0.3">
      <c r="A9862" t="s">
        <v>20</v>
      </c>
      <c r="B9862">
        <v>8</v>
      </c>
      <c r="C9862">
        <v>5491</v>
      </c>
    </row>
    <row r="9863" spans="1:3" x14ac:dyDescent="0.3">
      <c r="A9863" t="s">
        <v>21</v>
      </c>
      <c r="B9863">
        <v>0</v>
      </c>
      <c r="C9863">
        <v>5491</v>
      </c>
    </row>
    <row r="9864" spans="1:3" x14ac:dyDescent="0.3">
      <c r="A9864" t="s">
        <v>22</v>
      </c>
      <c r="B9864">
        <v>15</v>
      </c>
      <c r="C9864">
        <v>5491</v>
      </c>
    </row>
    <row r="9865" spans="1:3" x14ac:dyDescent="0.3">
      <c r="A9865" t="s">
        <v>25</v>
      </c>
      <c r="B9865" t="s">
        <v>121</v>
      </c>
      <c r="C9865">
        <v>5491</v>
      </c>
    </row>
    <row r="9866" spans="1:3" x14ac:dyDescent="0.3">
      <c r="A9866" t="s">
        <v>7</v>
      </c>
      <c r="B9866" t="s">
        <v>120</v>
      </c>
      <c r="C9866">
        <v>977</v>
      </c>
    </row>
    <row r="9867" spans="1:3" x14ac:dyDescent="0.3">
      <c r="A9867" t="s">
        <v>17</v>
      </c>
      <c r="B9867">
        <v>200</v>
      </c>
      <c r="C9867">
        <v>977</v>
      </c>
    </row>
    <row r="9868" spans="1:3" x14ac:dyDescent="0.3">
      <c r="A9868" t="s">
        <v>18</v>
      </c>
      <c r="B9868">
        <v>19</v>
      </c>
      <c r="C9868">
        <v>977</v>
      </c>
    </row>
    <row r="9869" spans="1:3" x14ac:dyDescent="0.3">
      <c r="A9869" t="s">
        <v>19</v>
      </c>
      <c r="B9869">
        <v>111</v>
      </c>
      <c r="C9869">
        <v>977</v>
      </c>
    </row>
    <row r="9870" spans="1:3" x14ac:dyDescent="0.3">
      <c r="A9870" t="s">
        <v>20</v>
      </c>
      <c r="B9870">
        <v>50</v>
      </c>
      <c r="C9870">
        <v>977</v>
      </c>
    </row>
    <row r="9871" spans="1:3" x14ac:dyDescent="0.3">
      <c r="A9871" t="s">
        <v>21</v>
      </c>
      <c r="B9871">
        <v>15</v>
      </c>
      <c r="C9871">
        <v>977</v>
      </c>
    </row>
    <row r="9872" spans="1:3" x14ac:dyDescent="0.3">
      <c r="A9872" t="s">
        <v>22</v>
      </c>
      <c r="B9872">
        <v>19</v>
      </c>
      <c r="C9872">
        <v>977</v>
      </c>
    </row>
    <row r="9873" spans="1:3" x14ac:dyDescent="0.3">
      <c r="A9873" t="s">
        <v>25</v>
      </c>
      <c r="B9873" t="s">
        <v>121</v>
      </c>
      <c r="C9873">
        <v>977</v>
      </c>
    </row>
    <row r="9874" spans="1:3" x14ac:dyDescent="0.3">
      <c r="A9874" t="s">
        <v>7</v>
      </c>
      <c r="B9874" t="s">
        <v>120</v>
      </c>
      <c r="C9874">
        <v>955</v>
      </c>
    </row>
    <row r="9875" spans="1:3" x14ac:dyDescent="0.3">
      <c r="A9875" t="s">
        <v>17</v>
      </c>
      <c r="B9875">
        <v>167</v>
      </c>
      <c r="C9875">
        <v>955</v>
      </c>
    </row>
    <row r="9876" spans="1:3" x14ac:dyDescent="0.3">
      <c r="A9876" t="s">
        <v>18</v>
      </c>
      <c r="B9876">
        <v>2</v>
      </c>
      <c r="C9876">
        <v>955</v>
      </c>
    </row>
    <row r="9877" spans="1:3" x14ac:dyDescent="0.3">
      <c r="A9877" t="s">
        <v>19</v>
      </c>
      <c r="B9877">
        <v>44</v>
      </c>
      <c r="C9877">
        <v>955</v>
      </c>
    </row>
    <row r="9878" spans="1:3" x14ac:dyDescent="0.3">
      <c r="A9878" t="s">
        <v>20</v>
      </c>
      <c r="B9878">
        <v>6</v>
      </c>
      <c r="C9878">
        <v>955</v>
      </c>
    </row>
    <row r="9879" spans="1:3" x14ac:dyDescent="0.3">
      <c r="A9879" t="s">
        <v>21</v>
      </c>
      <c r="B9879">
        <v>2</v>
      </c>
      <c r="C9879">
        <v>955</v>
      </c>
    </row>
    <row r="9880" spans="1:3" x14ac:dyDescent="0.3">
      <c r="A9880" t="s">
        <v>22</v>
      </c>
      <c r="B9880">
        <v>19</v>
      </c>
      <c r="C9880">
        <v>955</v>
      </c>
    </row>
    <row r="9881" spans="1:3" x14ac:dyDescent="0.3">
      <c r="A9881" t="s">
        <v>25</v>
      </c>
      <c r="B9881" t="s">
        <v>121</v>
      </c>
      <c r="C9881">
        <v>955</v>
      </c>
    </row>
    <row r="9882" spans="1:3" x14ac:dyDescent="0.3">
      <c r="A9882" t="s">
        <v>7</v>
      </c>
      <c r="B9882" t="s">
        <v>50</v>
      </c>
      <c r="C9882">
        <v>1857</v>
      </c>
    </row>
    <row r="9883" spans="1:3" x14ac:dyDescent="0.3">
      <c r="A9883" t="s">
        <v>17</v>
      </c>
      <c r="B9883">
        <v>46</v>
      </c>
      <c r="C9883">
        <v>1857</v>
      </c>
    </row>
    <row r="9884" spans="1:3" x14ac:dyDescent="0.3">
      <c r="A9884" t="s">
        <v>18</v>
      </c>
      <c r="B9884">
        <v>0</v>
      </c>
      <c r="C9884">
        <v>1857</v>
      </c>
    </row>
    <row r="9885" spans="1:3" x14ac:dyDescent="0.3">
      <c r="A9885" t="s">
        <v>19</v>
      </c>
      <c r="B9885">
        <v>12</v>
      </c>
      <c r="C9885">
        <v>1857</v>
      </c>
    </row>
    <row r="9886" spans="1:3" x14ac:dyDescent="0.3">
      <c r="A9886" t="s">
        <v>20</v>
      </c>
      <c r="B9886">
        <v>0</v>
      </c>
      <c r="C9886">
        <v>1857</v>
      </c>
    </row>
    <row r="9887" spans="1:3" x14ac:dyDescent="0.3">
      <c r="A9887" t="s">
        <v>21</v>
      </c>
      <c r="B9887">
        <v>2</v>
      </c>
      <c r="C9887">
        <v>1857</v>
      </c>
    </row>
    <row r="9888" spans="1:3" x14ac:dyDescent="0.3">
      <c r="A9888" t="s">
        <v>22</v>
      </c>
      <c r="B9888">
        <v>23</v>
      </c>
      <c r="C9888">
        <v>1857</v>
      </c>
    </row>
    <row r="9889" spans="1:3" x14ac:dyDescent="0.3">
      <c r="A9889" t="s">
        <v>25</v>
      </c>
      <c r="B9889" t="s">
        <v>122</v>
      </c>
      <c r="C9889">
        <v>1857</v>
      </c>
    </row>
    <row r="9890" spans="1:3" x14ac:dyDescent="0.3">
      <c r="A9890" t="s">
        <v>7</v>
      </c>
      <c r="B9890" t="s">
        <v>50</v>
      </c>
      <c r="C9890">
        <v>8041</v>
      </c>
    </row>
    <row r="9891" spans="1:3" x14ac:dyDescent="0.3">
      <c r="A9891" t="s">
        <v>17</v>
      </c>
      <c r="B9891">
        <v>595</v>
      </c>
      <c r="C9891">
        <v>8041</v>
      </c>
    </row>
    <row r="9892" spans="1:3" x14ac:dyDescent="0.3">
      <c r="A9892" t="s">
        <v>18</v>
      </c>
      <c r="B9892">
        <v>71</v>
      </c>
      <c r="C9892">
        <v>8041</v>
      </c>
    </row>
    <row r="9893" spans="1:3" x14ac:dyDescent="0.3">
      <c r="A9893" t="s">
        <v>19</v>
      </c>
      <c r="B9893">
        <v>153</v>
      </c>
      <c r="C9893">
        <v>8041</v>
      </c>
    </row>
    <row r="9894" spans="1:3" x14ac:dyDescent="0.3">
      <c r="A9894" t="s">
        <v>20</v>
      </c>
      <c r="B9894">
        <v>120</v>
      </c>
      <c r="C9894">
        <v>8041</v>
      </c>
    </row>
    <row r="9895" spans="1:3" x14ac:dyDescent="0.3">
      <c r="A9895" t="s">
        <v>21</v>
      </c>
      <c r="B9895">
        <v>112</v>
      </c>
      <c r="C9895">
        <v>8041</v>
      </c>
    </row>
    <row r="9896" spans="1:3" x14ac:dyDescent="0.3">
      <c r="A9896" t="s">
        <v>22</v>
      </c>
      <c r="B9896">
        <v>41</v>
      </c>
      <c r="C9896">
        <v>8041</v>
      </c>
    </row>
    <row r="9897" spans="1:3" x14ac:dyDescent="0.3">
      <c r="A9897" t="s">
        <v>25</v>
      </c>
      <c r="B9897" t="s">
        <v>121</v>
      </c>
      <c r="C9897">
        <v>8041</v>
      </c>
    </row>
    <row r="9898" spans="1:3" x14ac:dyDescent="0.3">
      <c r="A9898" t="s">
        <v>7</v>
      </c>
      <c r="B9898" t="s">
        <v>120</v>
      </c>
      <c r="C9898">
        <v>2320</v>
      </c>
    </row>
    <row r="9899" spans="1:3" x14ac:dyDescent="0.3">
      <c r="A9899" t="s">
        <v>17</v>
      </c>
      <c r="B9899">
        <v>508</v>
      </c>
      <c r="C9899">
        <v>2320</v>
      </c>
    </row>
    <row r="9900" spans="1:3" x14ac:dyDescent="0.3">
      <c r="A9900" t="s">
        <v>18</v>
      </c>
      <c r="B9900">
        <v>11</v>
      </c>
      <c r="C9900">
        <v>2320</v>
      </c>
    </row>
    <row r="9901" spans="1:3" x14ac:dyDescent="0.3">
      <c r="A9901" t="s">
        <v>19</v>
      </c>
      <c r="B9901">
        <v>59</v>
      </c>
      <c r="C9901">
        <v>2320</v>
      </c>
    </row>
    <row r="9902" spans="1:3" x14ac:dyDescent="0.3">
      <c r="A9902" t="s">
        <v>20</v>
      </c>
      <c r="B9902">
        <v>23</v>
      </c>
      <c r="C9902">
        <v>2320</v>
      </c>
    </row>
    <row r="9903" spans="1:3" x14ac:dyDescent="0.3">
      <c r="A9903" t="s">
        <v>21</v>
      </c>
      <c r="B9903">
        <v>5</v>
      </c>
      <c r="C9903">
        <v>2320</v>
      </c>
    </row>
    <row r="9904" spans="1:3" x14ac:dyDescent="0.3">
      <c r="A9904" t="s">
        <v>22</v>
      </c>
      <c r="B9904">
        <v>29</v>
      </c>
      <c r="C9904">
        <v>2320</v>
      </c>
    </row>
    <row r="9905" spans="1:3" x14ac:dyDescent="0.3">
      <c r="A9905" t="s">
        <v>25</v>
      </c>
      <c r="B9905" t="s">
        <v>123</v>
      </c>
      <c r="C9905">
        <v>2320</v>
      </c>
    </row>
    <row r="9906" spans="1:3" x14ac:dyDescent="0.3">
      <c r="A9906" t="s">
        <v>7</v>
      </c>
      <c r="B9906" t="s">
        <v>50</v>
      </c>
      <c r="C9906">
        <v>2698</v>
      </c>
    </row>
    <row r="9907" spans="1:3" x14ac:dyDescent="0.3">
      <c r="A9907" t="s">
        <v>17</v>
      </c>
      <c r="B9907">
        <v>254</v>
      </c>
      <c r="C9907">
        <v>2698</v>
      </c>
    </row>
    <row r="9908" spans="1:3" x14ac:dyDescent="0.3">
      <c r="A9908" t="s">
        <v>18</v>
      </c>
      <c r="B9908">
        <v>7</v>
      </c>
      <c r="C9908">
        <v>2698</v>
      </c>
    </row>
    <row r="9909" spans="1:3" x14ac:dyDescent="0.3">
      <c r="A9909" t="s">
        <v>19</v>
      </c>
      <c r="B9909">
        <v>108</v>
      </c>
      <c r="C9909">
        <v>2698</v>
      </c>
    </row>
    <row r="9910" spans="1:3" x14ac:dyDescent="0.3">
      <c r="A9910" t="s">
        <v>20</v>
      </c>
      <c r="B9910">
        <v>20</v>
      </c>
      <c r="C9910">
        <v>2698</v>
      </c>
    </row>
    <row r="9911" spans="1:3" x14ac:dyDescent="0.3">
      <c r="A9911" t="s">
        <v>21</v>
      </c>
      <c r="B9911">
        <v>0</v>
      </c>
      <c r="C9911">
        <v>2698</v>
      </c>
    </row>
    <row r="9912" spans="1:3" x14ac:dyDescent="0.3">
      <c r="A9912" t="s">
        <v>22</v>
      </c>
      <c r="B9912">
        <v>26</v>
      </c>
      <c r="C9912">
        <v>2698</v>
      </c>
    </row>
    <row r="9913" spans="1:3" x14ac:dyDescent="0.3">
      <c r="A9913" t="s">
        <v>25</v>
      </c>
      <c r="B9913" t="s">
        <v>121</v>
      </c>
      <c r="C9913">
        <v>2698</v>
      </c>
    </row>
    <row r="9914" spans="1:3" x14ac:dyDescent="0.3">
      <c r="A9914" t="s">
        <v>7</v>
      </c>
      <c r="B9914" t="s">
        <v>50</v>
      </c>
      <c r="C9914">
        <v>8275</v>
      </c>
    </row>
    <row r="9915" spans="1:3" x14ac:dyDescent="0.3">
      <c r="A9915" t="s">
        <v>17</v>
      </c>
      <c r="B9915">
        <v>16</v>
      </c>
      <c r="C9915">
        <v>8275</v>
      </c>
    </row>
    <row r="9916" spans="1:3" x14ac:dyDescent="0.3">
      <c r="A9916" t="s">
        <v>18</v>
      </c>
      <c r="B9916">
        <v>0</v>
      </c>
      <c r="C9916">
        <v>8275</v>
      </c>
    </row>
    <row r="9917" spans="1:3" x14ac:dyDescent="0.3">
      <c r="A9917" t="s">
        <v>19</v>
      </c>
      <c r="B9917">
        <v>3</v>
      </c>
      <c r="C9917">
        <v>8275</v>
      </c>
    </row>
    <row r="9918" spans="1:3" x14ac:dyDescent="0.3">
      <c r="A9918" t="s">
        <v>20</v>
      </c>
      <c r="B9918">
        <v>0</v>
      </c>
      <c r="C9918">
        <v>8275</v>
      </c>
    </row>
    <row r="9919" spans="1:3" x14ac:dyDescent="0.3">
      <c r="A9919" t="s">
        <v>21</v>
      </c>
      <c r="B9919">
        <v>0</v>
      </c>
      <c r="C9919">
        <v>8275</v>
      </c>
    </row>
    <row r="9920" spans="1:3" x14ac:dyDescent="0.3">
      <c r="A9920" t="s">
        <v>22</v>
      </c>
      <c r="B9920">
        <v>1</v>
      </c>
      <c r="C9920">
        <v>8275</v>
      </c>
    </row>
    <row r="9921" spans="1:3" x14ac:dyDescent="0.3">
      <c r="A9921" t="s">
        <v>25</v>
      </c>
      <c r="B9921" t="s">
        <v>122</v>
      </c>
      <c r="C9921">
        <v>8275</v>
      </c>
    </row>
    <row r="9922" spans="1:3" x14ac:dyDescent="0.3">
      <c r="A9922" t="s">
        <v>7</v>
      </c>
      <c r="B9922" t="s">
        <v>120</v>
      </c>
      <c r="C9922">
        <v>4554</v>
      </c>
    </row>
    <row r="9923" spans="1:3" x14ac:dyDescent="0.3">
      <c r="A9923" t="s">
        <v>17</v>
      </c>
      <c r="B9923">
        <v>171</v>
      </c>
      <c r="C9923">
        <v>4554</v>
      </c>
    </row>
    <row r="9924" spans="1:3" x14ac:dyDescent="0.3">
      <c r="A9924" t="s">
        <v>18</v>
      </c>
      <c r="B9924">
        <v>45</v>
      </c>
      <c r="C9924">
        <v>4554</v>
      </c>
    </row>
    <row r="9925" spans="1:3" x14ac:dyDescent="0.3">
      <c r="A9925" t="s">
        <v>19</v>
      </c>
      <c r="B9925">
        <v>73</v>
      </c>
      <c r="C9925">
        <v>4554</v>
      </c>
    </row>
    <row r="9926" spans="1:3" x14ac:dyDescent="0.3">
      <c r="A9926" t="s">
        <v>20</v>
      </c>
      <c r="B9926">
        <v>59</v>
      </c>
      <c r="C9926">
        <v>4554</v>
      </c>
    </row>
    <row r="9927" spans="1:3" x14ac:dyDescent="0.3">
      <c r="A9927" t="s">
        <v>21</v>
      </c>
      <c r="B9927">
        <v>10</v>
      </c>
      <c r="C9927">
        <v>4554</v>
      </c>
    </row>
    <row r="9928" spans="1:3" x14ac:dyDescent="0.3">
      <c r="A9928" t="s">
        <v>22</v>
      </c>
      <c r="B9928">
        <v>90</v>
      </c>
      <c r="C9928">
        <v>4554</v>
      </c>
    </row>
    <row r="9929" spans="1:3" x14ac:dyDescent="0.3">
      <c r="A9929" t="s">
        <v>25</v>
      </c>
      <c r="B9929" t="s">
        <v>121</v>
      </c>
      <c r="C9929">
        <v>4554</v>
      </c>
    </row>
    <row r="9930" spans="1:3" x14ac:dyDescent="0.3">
      <c r="A9930" t="s">
        <v>7</v>
      </c>
      <c r="B9930" t="s">
        <v>50</v>
      </c>
      <c r="C9930">
        <v>10448</v>
      </c>
    </row>
    <row r="9931" spans="1:3" x14ac:dyDescent="0.3">
      <c r="A9931" t="s">
        <v>17</v>
      </c>
      <c r="B9931">
        <v>172</v>
      </c>
      <c r="C9931">
        <v>10448</v>
      </c>
    </row>
    <row r="9932" spans="1:3" x14ac:dyDescent="0.3">
      <c r="A9932" t="s">
        <v>18</v>
      </c>
      <c r="B9932">
        <v>41</v>
      </c>
      <c r="C9932">
        <v>10448</v>
      </c>
    </row>
    <row r="9933" spans="1:3" x14ac:dyDescent="0.3">
      <c r="A9933" t="s">
        <v>19</v>
      </c>
      <c r="B9933">
        <v>86</v>
      </c>
      <c r="C9933">
        <v>10448</v>
      </c>
    </row>
    <row r="9934" spans="1:3" x14ac:dyDescent="0.3">
      <c r="A9934" t="s">
        <v>20</v>
      </c>
      <c r="B9934">
        <v>45</v>
      </c>
      <c r="C9934">
        <v>10448</v>
      </c>
    </row>
    <row r="9935" spans="1:3" x14ac:dyDescent="0.3">
      <c r="A9935" t="s">
        <v>21</v>
      </c>
      <c r="B9935">
        <v>6</v>
      </c>
      <c r="C9935">
        <v>10448</v>
      </c>
    </row>
    <row r="9936" spans="1:3" x14ac:dyDescent="0.3">
      <c r="A9936" t="s">
        <v>22</v>
      </c>
      <c r="B9936">
        <v>27</v>
      </c>
      <c r="C9936">
        <v>10448</v>
      </c>
    </row>
    <row r="9937" spans="1:3" x14ac:dyDescent="0.3">
      <c r="A9937" t="s">
        <v>25</v>
      </c>
      <c r="B9937" t="s">
        <v>121</v>
      </c>
      <c r="C9937">
        <v>10448</v>
      </c>
    </row>
    <row r="9938" spans="1:3" x14ac:dyDescent="0.3">
      <c r="A9938" t="s">
        <v>7</v>
      </c>
      <c r="B9938" t="s">
        <v>50</v>
      </c>
      <c r="C9938">
        <v>8629</v>
      </c>
    </row>
    <row r="9939" spans="1:3" x14ac:dyDescent="0.3">
      <c r="A9939" t="s">
        <v>17</v>
      </c>
      <c r="B9939">
        <v>19</v>
      </c>
      <c r="C9939">
        <v>8629</v>
      </c>
    </row>
    <row r="9940" spans="1:3" x14ac:dyDescent="0.3">
      <c r="A9940" t="s">
        <v>18</v>
      </c>
      <c r="B9940">
        <v>1</v>
      </c>
      <c r="C9940">
        <v>8629</v>
      </c>
    </row>
    <row r="9941" spans="1:3" x14ac:dyDescent="0.3">
      <c r="A9941" t="s">
        <v>19</v>
      </c>
      <c r="B9941">
        <v>10</v>
      </c>
      <c r="C9941">
        <v>8629</v>
      </c>
    </row>
    <row r="9942" spans="1:3" x14ac:dyDescent="0.3">
      <c r="A9942" t="s">
        <v>20</v>
      </c>
      <c r="B9942">
        <v>2</v>
      </c>
      <c r="C9942">
        <v>8629</v>
      </c>
    </row>
    <row r="9943" spans="1:3" x14ac:dyDescent="0.3">
      <c r="A9943" t="s">
        <v>21</v>
      </c>
      <c r="B9943">
        <v>1</v>
      </c>
      <c r="C9943">
        <v>8629</v>
      </c>
    </row>
    <row r="9944" spans="1:3" x14ac:dyDescent="0.3">
      <c r="A9944" t="s">
        <v>22</v>
      </c>
      <c r="B9944">
        <v>8</v>
      </c>
      <c r="C9944">
        <v>8629</v>
      </c>
    </row>
    <row r="9945" spans="1:3" x14ac:dyDescent="0.3">
      <c r="A9945" t="s">
        <v>25</v>
      </c>
      <c r="B9945" t="s">
        <v>122</v>
      </c>
      <c r="C9945">
        <v>8629</v>
      </c>
    </row>
    <row r="9946" spans="1:3" x14ac:dyDescent="0.3">
      <c r="A9946" t="s">
        <v>7</v>
      </c>
      <c r="B9946" t="s">
        <v>120</v>
      </c>
      <c r="C9946">
        <v>1010</v>
      </c>
    </row>
    <row r="9947" spans="1:3" x14ac:dyDescent="0.3">
      <c r="A9947" t="s">
        <v>17</v>
      </c>
      <c r="B9947">
        <v>41</v>
      </c>
      <c r="C9947">
        <v>1010</v>
      </c>
    </row>
    <row r="9948" spans="1:3" x14ac:dyDescent="0.3">
      <c r="A9948" t="s">
        <v>18</v>
      </c>
      <c r="B9948">
        <v>0</v>
      </c>
      <c r="C9948">
        <v>1010</v>
      </c>
    </row>
    <row r="9949" spans="1:3" x14ac:dyDescent="0.3">
      <c r="A9949" t="s">
        <v>19</v>
      </c>
      <c r="B9949">
        <v>17</v>
      </c>
      <c r="C9949">
        <v>1010</v>
      </c>
    </row>
    <row r="9950" spans="1:3" x14ac:dyDescent="0.3">
      <c r="A9950" t="s">
        <v>20</v>
      </c>
      <c r="B9950">
        <v>3</v>
      </c>
      <c r="C9950">
        <v>1010</v>
      </c>
    </row>
    <row r="9951" spans="1:3" x14ac:dyDescent="0.3">
      <c r="A9951" t="s">
        <v>21</v>
      </c>
      <c r="B9951">
        <v>1</v>
      </c>
      <c r="C9951">
        <v>1010</v>
      </c>
    </row>
    <row r="9952" spans="1:3" x14ac:dyDescent="0.3">
      <c r="A9952" t="s">
        <v>22</v>
      </c>
      <c r="B9952">
        <v>16</v>
      </c>
      <c r="C9952">
        <v>1010</v>
      </c>
    </row>
    <row r="9953" spans="1:3" x14ac:dyDescent="0.3">
      <c r="A9953" t="s">
        <v>25</v>
      </c>
      <c r="B9953" t="s">
        <v>122</v>
      </c>
      <c r="C9953">
        <v>1010</v>
      </c>
    </row>
    <row r="9954" spans="1:3" x14ac:dyDescent="0.3">
      <c r="A9954" t="s">
        <v>7</v>
      </c>
      <c r="B9954" t="s">
        <v>50</v>
      </c>
      <c r="C9954">
        <v>7422</v>
      </c>
    </row>
    <row r="9955" spans="1:3" x14ac:dyDescent="0.3">
      <c r="A9955" t="s">
        <v>17</v>
      </c>
      <c r="B9955">
        <v>85</v>
      </c>
      <c r="C9955">
        <v>7422</v>
      </c>
    </row>
    <row r="9956" spans="1:3" x14ac:dyDescent="0.3">
      <c r="A9956" t="s">
        <v>18</v>
      </c>
      <c r="B9956">
        <v>44</v>
      </c>
      <c r="C9956">
        <v>7422</v>
      </c>
    </row>
    <row r="9957" spans="1:3" x14ac:dyDescent="0.3">
      <c r="A9957" t="s">
        <v>19</v>
      </c>
      <c r="B9957">
        <v>54</v>
      </c>
      <c r="C9957">
        <v>7422</v>
      </c>
    </row>
    <row r="9958" spans="1:3" x14ac:dyDescent="0.3">
      <c r="A9958" t="s">
        <v>20</v>
      </c>
      <c r="B9958">
        <v>102</v>
      </c>
      <c r="C9958">
        <v>7422</v>
      </c>
    </row>
    <row r="9959" spans="1:3" x14ac:dyDescent="0.3">
      <c r="A9959" t="s">
        <v>21</v>
      </c>
      <c r="B9959">
        <v>78</v>
      </c>
      <c r="C9959">
        <v>7422</v>
      </c>
    </row>
    <row r="9960" spans="1:3" x14ac:dyDescent="0.3">
      <c r="A9960" t="s">
        <v>22</v>
      </c>
      <c r="B9960">
        <v>6</v>
      </c>
      <c r="C9960">
        <v>7422</v>
      </c>
    </row>
    <row r="9961" spans="1:3" x14ac:dyDescent="0.3">
      <c r="A9961" t="s">
        <v>25</v>
      </c>
      <c r="B9961" t="s">
        <v>121</v>
      </c>
      <c r="C9961">
        <v>7422</v>
      </c>
    </row>
    <row r="9962" spans="1:3" x14ac:dyDescent="0.3">
      <c r="A9962" t="s">
        <v>7</v>
      </c>
      <c r="B9962" t="s">
        <v>120</v>
      </c>
      <c r="C9962">
        <v>8605</v>
      </c>
    </row>
    <row r="9963" spans="1:3" x14ac:dyDescent="0.3">
      <c r="A9963" t="s">
        <v>17</v>
      </c>
      <c r="B9963">
        <v>48</v>
      </c>
      <c r="C9963">
        <v>8605</v>
      </c>
    </row>
    <row r="9964" spans="1:3" x14ac:dyDescent="0.3">
      <c r="A9964" t="s">
        <v>18</v>
      </c>
      <c r="B9964">
        <v>0</v>
      </c>
      <c r="C9964">
        <v>8605</v>
      </c>
    </row>
    <row r="9965" spans="1:3" x14ac:dyDescent="0.3">
      <c r="A9965" t="s">
        <v>19</v>
      </c>
      <c r="B9965">
        <v>14</v>
      </c>
      <c r="C9965">
        <v>8605</v>
      </c>
    </row>
    <row r="9966" spans="1:3" x14ac:dyDescent="0.3">
      <c r="A9966" t="s">
        <v>20</v>
      </c>
      <c r="B9966">
        <v>0</v>
      </c>
      <c r="C9966">
        <v>8605</v>
      </c>
    </row>
    <row r="9967" spans="1:3" x14ac:dyDescent="0.3">
      <c r="A9967" t="s">
        <v>21</v>
      </c>
      <c r="B9967">
        <v>0</v>
      </c>
      <c r="C9967">
        <v>8605</v>
      </c>
    </row>
    <row r="9968" spans="1:3" x14ac:dyDescent="0.3">
      <c r="A9968" t="s">
        <v>22</v>
      </c>
      <c r="B9968">
        <v>6</v>
      </c>
      <c r="C9968">
        <v>8605</v>
      </c>
    </row>
    <row r="9969" spans="1:3" x14ac:dyDescent="0.3">
      <c r="A9969" t="s">
        <v>25</v>
      </c>
      <c r="B9969" t="s">
        <v>122</v>
      </c>
      <c r="C9969">
        <v>8605</v>
      </c>
    </row>
    <row r="9970" spans="1:3" x14ac:dyDescent="0.3">
      <c r="A9970" t="s">
        <v>7</v>
      </c>
      <c r="B9970" t="s">
        <v>50</v>
      </c>
      <c r="C9970">
        <v>9648</v>
      </c>
    </row>
    <row r="9971" spans="1:3" x14ac:dyDescent="0.3">
      <c r="A9971" t="s">
        <v>17</v>
      </c>
      <c r="B9971">
        <v>153</v>
      </c>
      <c r="C9971">
        <v>9648</v>
      </c>
    </row>
    <row r="9972" spans="1:3" x14ac:dyDescent="0.3">
      <c r="A9972" t="s">
        <v>18</v>
      </c>
      <c r="B9972">
        <v>4</v>
      </c>
      <c r="C9972">
        <v>9648</v>
      </c>
    </row>
    <row r="9973" spans="1:3" x14ac:dyDescent="0.3">
      <c r="A9973" t="s">
        <v>19</v>
      </c>
      <c r="B9973">
        <v>56</v>
      </c>
      <c r="C9973">
        <v>9648</v>
      </c>
    </row>
    <row r="9974" spans="1:3" x14ac:dyDescent="0.3">
      <c r="A9974" t="s">
        <v>20</v>
      </c>
      <c r="B9974">
        <v>0</v>
      </c>
      <c r="C9974">
        <v>9648</v>
      </c>
    </row>
    <row r="9975" spans="1:3" x14ac:dyDescent="0.3">
      <c r="A9975" t="s">
        <v>21</v>
      </c>
      <c r="B9975">
        <v>9</v>
      </c>
      <c r="C9975">
        <v>9648</v>
      </c>
    </row>
    <row r="9976" spans="1:3" x14ac:dyDescent="0.3">
      <c r="A9976" t="s">
        <v>22</v>
      </c>
      <c r="B9976">
        <v>31</v>
      </c>
      <c r="C9976">
        <v>9648</v>
      </c>
    </row>
    <row r="9977" spans="1:3" x14ac:dyDescent="0.3">
      <c r="A9977" t="s">
        <v>25</v>
      </c>
      <c r="B9977" t="s">
        <v>121</v>
      </c>
      <c r="C9977">
        <v>9648</v>
      </c>
    </row>
    <row r="9978" spans="1:3" x14ac:dyDescent="0.3">
      <c r="A9978" t="s">
        <v>7</v>
      </c>
      <c r="B9978" t="s">
        <v>120</v>
      </c>
      <c r="C9978">
        <v>20</v>
      </c>
    </row>
    <row r="9979" spans="1:3" x14ac:dyDescent="0.3">
      <c r="A9979" t="s">
        <v>17</v>
      </c>
      <c r="B9979">
        <v>43</v>
      </c>
      <c r="C9979">
        <v>20</v>
      </c>
    </row>
    <row r="9980" spans="1:3" x14ac:dyDescent="0.3">
      <c r="A9980" t="s">
        <v>18</v>
      </c>
      <c r="B9980">
        <v>12</v>
      </c>
      <c r="C9980">
        <v>20</v>
      </c>
    </row>
    <row r="9981" spans="1:3" x14ac:dyDescent="0.3">
      <c r="A9981" t="s">
        <v>19</v>
      </c>
      <c r="B9981">
        <v>23</v>
      </c>
      <c r="C9981">
        <v>20</v>
      </c>
    </row>
    <row r="9982" spans="1:3" x14ac:dyDescent="0.3">
      <c r="A9982" t="s">
        <v>20</v>
      </c>
      <c r="B9982">
        <v>29</v>
      </c>
      <c r="C9982">
        <v>20</v>
      </c>
    </row>
    <row r="9983" spans="1:3" x14ac:dyDescent="0.3">
      <c r="A9983" t="s">
        <v>21</v>
      </c>
      <c r="B9983">
        <v>15</v>
      </c>
      <c r="C9983">
        <v>20</v>
      </c>
    </row>
    <row r="9984" spans="1:3" x14ac:dyDescent="0.3">
      <c r="A9984" t="s">
        <v>22</v>
      </c>
      <c r="B9984">
        <v>61</v>
      </c>
      <c r="C9984">
        <v>20</v>
      </c>
    </row>
    <row r="9985" spans="1:3" x14ac:dyDescent="0.3">
      <c r="A9985" t="s">
        <v>25</v>
      </c>
      <c r="B9985" t="s">
        <v>122</v>
      </c>
      <c r="C9985">
        <v>20</v>
      </c>
    </row>
    <row r="9986" spans="1:3" x14ac:dyDescent="0.3">
      <c r="A9986" t="s">
        <v>7</v>
      </c>
      <c r="B9986" t="s">
        <v>120</v>
      </c>
      <c r="C9986">
        <v>2246</v>
      </c>
    </row>
    <row r="9987" spans="1:3" x14ac:dyDescent="0.3">
      <c r="A9987" t="s">
        <v>17</v>
      </c>
      <c r="B9987">
        <v>43</v>
      </c>
      <c r="C9987">
        <v>2246</v>
      </c>
    </row>
    <row r="9988" spans="1:3" x14ac:dyDescent="0.3">
      <c r="A9988" t="s">
        <v>18</v>
      </c>
      <c r="B9988">
        <v>12</v>
      </c>
      <c r="C9988">
        <v>2246</v>
      </c>
    </row>
    <row r="9989" spans="1:3" x14ac:dyDescent="0.3">
      <c r="A9989" t="s">
        <v>19</v>
      </c>
      <c r="B9989">
        <v>23</v>
      </c>
      <c r="C9989">
        <v>2246</v>
      </c>
    </row>
    <row r="9990" spans="1:3" x14ac:dyDescent="0.3">
      <c r="A9990" t="s">
        <v>20</v>
      </c>
      <c r="B9990">
        <v>29</v>
      </c>
      <c r="C9990">
        <v>2246</v>
      </c>
    </row>
    <row r="9991" spans="1:3" x14ac:dyDescent="0.3">
      <c r="A9991" t="s">
        <v>21</v>
      </c>
      <c r="B9991">
        <v>15</v>
      </c>
      <c r="C9991">
        <v>2246</v>
      </c>
    </row>
    <row r="9992" spans="1:3" x14ac:dyDescent="0.3">
      <c r="A9992" t="s">
        <v>22</v>
      </c>
      <c r="B9992">
        <v>61</v>
      </c>
      <c r="C9992">
        <v>2246</v>
      </c>
    </row>
    <row r="9993" spans="1:3" x14ac:dyDescent="0.3">
      <c r="A9993" t="s">
        <v>25</v>
      </c>
      <c r="B9993" t="s">
        <v>122</v>
      </c>
      <c r="C9993">
        <v>2246</v>
      </c>
    </row>
    <row r="9994" spans="1:3" x14ac:dyDescent="0.3">
      <c r="A9994" t="s">
        <v>7</v>
      </c>
      <c r="B9994" t="s">
        <v>50</v>
      </c>
      <c r="C9994">
        <v>3182</v>
      </c>
    </row>
    <row r="9995" spans="1:3" x14ac:dyDescent="0.3">
      <c r="A9995" t="s">
        <v>17</v>
      </c>
      <c r="B9995">
        <v>96</v>
      </c>
      <c r="C9995">
        <v>3182</v>
      </c>
    </row>
    <row r="9996" spans="1:3" x14ac:dyDescent="0.3">
      <c r="A9996" t="s">
        <v>18</v>
      </c>
      <c r="B9996">
        <v>1</v>
      </c>
      <c r="C9996">
        <v>3182</v>
      </c>
    </row>
    <row r="9997" spans="1:3" x14ac:dyDescent="0.3">
      <c r="A9997" t="s">
        <v>19</v>
      </c>
      <c r="B9997">
        <v>79</v>
      </c>
      <c r="C9997">
        <v>3182</v>
      </c>
    </row>
    <row r="9998" spans="1:3" x14ac:dyDescent="0.3">
      <c r="A9998" t="s">
        <v>20</v>
      </c>
      <c r="B9998">
        <v>7</v>
      </c>
      <c r="C9998">
        <v>3182</v>
      </c>
    </row>
    <row r="9999" spans="1:3" x14ac:dyDescent="0.3">
      <c r="A9999" t="s">
        <v>21</v>
      </c>
      <c r="B9999">
        <v>1</v>
      </c>
      <c r="C9999">
        <v>3182</v>
      </c>
    </row>
    <row r="10000" spans="1:3" x14ac:dyDescent="0.3">
      <c r="A10000" t="s">
        <v>22</v>
      </c>
      <c r="B10000">
        <v>79</v>
      </c>
      <c r="C10000">
        <v>3182</v>
      </c>
    </row>
    <row r="10001" spans="1:3" x14ac:dyDescent="0.3">
      <c r="A10001" t="s">
        <v>25</v>
      </c>
      <c r="B10001" t="s">
        <v>121</v>
      </c>
      <c r="C10001">
        <v>3182</v>
      </c>
    </row>
    <row r="10002" spans="1:3" x14ac:dyDescent="0.3">
      <c r="A10002" t="s">
        <v>7</v>
      </c>
      <c r="B10002" t="s">
        <v>120</v>
      </c>
      <c r="C10002">
        <v>2516</v>
      </c>
    </row>
    <row r="10003" spans="1:3" x14ac:dyDescent="0.3">
      <c r="A10003" t="s">
        <v>17</v>
      </c>
      <c r="B10003">
        <v>22</v>
      </c>
      <c r="C10003">
        <v>2516</v>
      </c>
    </row>
    <row r="10004" spans="1:3" x14ac:dyDescent="0.3">
      <c r="A10004" t="s">
        <v>18</v>
      </c>
      <c r="B10004">
        <v>2</v>
      </c>
      <c r="C10004">
        <v>2516</v>
      </c>
    </row>
    <row r="10005" spans="1:3" x14ac:dyDescent="0.3">
      <c r="A10005" t="s">
        <v>19</v>
      </c>
      <c r="B10005">
        <v>10</v>
      </c>
      <c r="C10005">
        <v>2516</v>
      </c>
    </row>
    <row r="10006" spans="1:3" x14ac:dyDescent="0.3">
      <c r="A10006" t="s">
        <v>20</v>
      </c>
      <c r="B10006">
        <v>6</v>
      </c>
      <c r="C10006">
        <v>2516</v>
      </c>
    </row>
    <row r="10007" spans="1:3" x14ac:dyDescent="0.3">
      <c r="A10007" t="s">
        <v>21</v>
      </c>
      <c r="B10007">
        <v>4</v>
      </c>
      <c r="C10007">
        <v>2516</v>
      </c>
    </row>
    <row r="10008" spans="1:3" x14ac:dyDescent="0.3">
      <c r="A10008" t="s">
        <v>22</v>
      </c>
      <c r="B10008">
        <v>34</v>
      </c>
      <c r="C10008">
        <v>2516</v>
      </c>
    </row>
    <row r="10009" spans="1:3" x14ac:dyDescent="0.3">
      <c r="A10009" t="s">
        <v>25</v>
      </c>
      <c r="B10009" t="s">
        <v>122</v>
      </c>
      <c r="C10009">
        <v>2516</v>
      </c>
    </row>
    <row r="10010" spans="1:3" x14ac:dyDescent="0.3">
      <c r="A10010" t="s">
        <v>7</v>
      </c>
      <c r="B10010" t="s">
        <v>50</v>
      </c>
      <c r="C10010">
        <v>2166</v>
      </c>
    </row>
    <row r="10011" spans="1:3" x14ac:dyDescent="0.3">
      <c r="A10011" t="s">
        <v>17</v>
      </c>
      <c r="B10011">
        <v>12</v>
      </c>
      <c r="C10011">
        <v>2166</v>
      </c>
    </row>
    <row r="10012" spans="1:3" x14ac:dyDescent="0.3">
      <c r="A10012" t="s">
        <v>18</v>
      </c>
      <c r="B10012">
        <v>1</v>
      </c>
      <c r="C10012">
        <v>2166</v>
      </c>
    </row>
    <row r="10013" spans="1:3" x14ac:dyDescent="0.3">
      <c r="A10013" t="s">
        <v>19</v>
      </c>
      <c r="B10013">
        <v>3</v>
      </c>
      <c r="C10013">
        <v>2166</v>
      </c>
    </row>
    <row r="10014" spans="1:3" x14ac:dyDescent="0.3">
      <c r="A10014" t="s">
        <v>20</v>
      </c>
      <c r="B10014">
        <v>0</v>
      </c>
      <c r="C10014">
        <v>2166</v>
      </c>
    </row>
    <row r="10015" spans="1:3" x14ac:dyDescent="0.3">
      <c r="A10015" t="s">
        <v>21</v>
      </c>
      <c r="B10015">
        <v>0</v>
      </c>
      <c r="C10015">
        <v>2166</v>
      </c>
    </row>
    <row r="10016" spans="1:3" x14ac:dyDescent="0.3">
      <c r="A10016" t="s">
        <v>22</v>
      </c>
      <c r="B10016">
        <v>7</v>
      </c>
      <c r="C10016">
        <v>2166</v>
      </c>
    </row>
    <row r="10017" spans="1:3" x14ac:dyDescent="0.3">
      <c r="A10017" t="s">
        <v>25</v>
      </c>
      <c r="B10017" t="s">
        <v>122</v>
      </c>
      <c r="C10017">
        <v>2166</v>
      </c>
    </row>
    <row r="10018" spans="1:3" x14ac:dyDescent="0.3">
      <c r="A10018" t="s">
        <v>7</v>
      </c>
      <c r="B10018" t="s">
        <v>120</v>
      </c>
      <c r="C10018">
        <v>7706</v>
      </c>
    </row>
    <row r="10019" spans="1:3" x14ac:dyDescent="0.3">
      <c r="A10019" t="s">
        <v>17</v>
      </c>
      <c r="B10019">
        <v>350</v>
      </c>
      <c r="C10019">
        <v>7706</v>
      </c>
    </row>
    <row r="10020" spans="1:3" x14ac:dyDescent="0.3">
      <c r="A10020" t="s">
        <v>18</v>
      </c>
      <c r="B10020">
        <v>104</v>
      </c>
      <c r="C10020">
        <v>7706</v>
      </c>
    </row>
    <row r="10021" spans="1:3" x14ac:dyDescent="0.3">
      <c r="A10021" t="s">
        <v>19</v>
      </c>
      <c r="B10021">
        <v>189</v>
      </c>
      <c r="C10021">
        <v>7706</v>
      </c>
    </row>
    <row r="10022" spans="1:3" x14ac:dyDescent="0.3">
      <c r="A10022" t="s">
        <v>20</v>
      </c>
      <c r="B10022">
        <v>197</v>
      </c>
      <c r="C10022">
        <v>7706</v>
      </c>
    </row>
    <row r="10023" spans="1:3" x14ac:dyDescent="0.3">
      <c r="A10023" t="s">
        <v>21</v>
      </c>
      <c r="B10023">
        <v>151</v>
      </c>
      <c r="C10023">
        <v>7706</v>
      </c>
    </row>
    <row r="10024" spans="1:3" x14ac:dyDescent="0.3">
      <c r="A10024" t="s">
        <v>22</v>
      </c>
      <c r="B10024">
        <v>57</v>
      </c>
      <c r="C10024">
        <v>7706</v>
      </c>
    </row>
    <row r="10025" spans="1:3" x14ac:dyDescent="0.3">
      <c r="A10025" t="s">
        <v>25</v>
      </c>
      <c r="B10025" t="s">
        <v>123</v>
      </c>
      <c r="C10025">
        <v>7706</v>
      </c>
    </row>
    <row r="10026" spans="1:3" x14ac:dyDescent="0.3">
      <c r="A10026" t="s">
        <v>7</v>
      </c>
      <c r="B10026" t="s">
        <v>50</v>
      </c>
      <c r="C10026">
        <v>269</v>
      </c>
    </row>
    <row r="10027" spans="1:3" x14ac:dyDescent="0.3">
      <c r="A10027" t="s">
        <v>17</v>
      </c>
      <c r="B10027">
        <v>777</v>
      </c>
      <c r="C10027">
        <v>269</v>
      </c>
    </row>
    <row r="10028" spans="1:3" x14ac:dyDescent="0.3">
      <c r="A10028" t="s">
        <v>18</v>
      </c>
      <c r="B10028">
        <v>30</v>
      </c>
      <c r="C10028">
        <v>269</v>
      </c>
    </row>
    <row r="10029" spans="1:3" x14ac:dyDescent="0.3">
      <c r="A10029" t="s">
        <v>19</v>
      </c>
      <c r="B10029">
        <v>163</v>
      </c>
      <c r="C10029">
        <v>269</v>
      </c>
    </row>
    <row r="10030" spans="1:3" x14ac:dyDescent="0.3">
      <c r="A10030" t="s">
        <v>20</v>
      </c>
      <c r="B10030">
        <v>0</v>
      </c>
      <c r="C10030">
        <v>269</v>
      </c>
    </row>
    <row r="10031" spans="1:3" x14ac:dyDescent="0.3">
      <c r="A10031" t="s">
        <v>21</v>
      </c>
      <c r="B10031">
        <v>51</v>
      </c>
      <c r="C10031">
        <v>269</v>
      </c>
    </row>
    <row r="10032" spans="1:3" x14ac:dyDescent="0.3">
      <c r="A10032" t="s">
        <v>22</v>
      </c>
      <c r="B10032">
        <v>122</v>
      </c>
      <c r="C10032">
        <v>269</v>
      </c>
    </row>
    <row r="10033" spans="1:3" x14ac:dyDescent="0.3">
      <c r="A10033" t="s">
        <v>25</v>
      </c>
      <c r="B10033" t="s">
        <v>121</v>
      </c>
      <c r="C10033">
        <v>269</v>
      </c>
    </row>
    <row r="10034" spans="1:3" x14ac:dyDescent="0.3">
      <c r="A10034" t="s">
        <v>7</v>
      </c>
      <c r="B10034" t="s">
        <v>120</v>
      </c>
      <c r="C10034">
        <v>2308</v>
      </c>
    </row>
    <row r="10035" spans="1:3" x14ac:dyDescent="0.3">
      <c r="A10035" t="s">
        <v>17</v>
      </c>
      <c r="B10035">
        <v>110</v>
      </c>
      <c r="C10035">
        <v>2308</v>
      </c>
    </row>
    <row r="10036" spans="1:3" x14ac:dyDescent="0.3">
      <c r="A10036" t="s">
        <v>18</v>
      </c>
      <c r="B10036">
        <v>5</v>
      </c>
      <c r="C10036">
        <v>2308</v>
      </c>
    </row>
    <row r="10037" spans="1:3" x14ac:dyDescent="0.3">
      <c r="A10037" t="s">
        <v>19</v>
      </c>
      <c r="B10037">
        <v>137</v>
      </c>
      <c r="C10037">
        <v>2308</v>
      </c>
    </row>
    <row r="10038" spans="1:3" x14ac:dyDescent="0.3">
      <c r="A10038" t="s">
        <v>20</v>
      </c>
      <c r="B10038">
        <v>26</v>
      </c>
      <c r="C10038">
        <v>2308</v>
      </c>
    </row>
    <row r="10039" spans="1:3" x14ac:dyDescent="0.3">
      <c r="A10039" t="s">
        <v>21</v>
      </c>
      <c r="B10039">
        <v>23</v>
      </c>
      <c r="C10039">
        <v>2308</v>
      </c>
    </row>
    <row r="10040" spans="1:3" x14ac:dyDescent="0.3">
      <c r="A10040" t="s">
        <v>22</v>
      </c>
      <c r="B10040">
        <v>29</v>
      </c>
      <c r="C10040">
        <v>2308</v>
      </c>
    </row>
    <row r="10041" spans="1:3" x14ac:dyDescent="0.3">
      <c r="A10041" t="s">
        <v>25</v>
      </c>
      <c r="B10041" t="s">
        <v>121</v>
      </c>
      <c r="C10041">
        <v>2308</v>
      </c>
    </row>
    <row r="10042" spans="1:3" x14ac:dyDescent="0.3">
      <c r="A10042" t="s">
        <v>7</v>
      </c>
      <c r="B10042" t="s">
        <v>50</v>
      </c>
      <c r="C10042">
        <v>6940</v>
      </c>
    </row>
    <row r="10043" spans="1:3" x14ac:dyDescent="0.3">
      <c r="A10043" t="s">
        <v>17</v>
      </c>
      <c r="B10043">
        <v>100</v>
      </c>
      <c r="C10043">
        <v>6940</v>
      </c>
    </row>
    <row r="10044" spans="1:3" x14ac:dyDescent="0.3">
      <c r="A10044" t="s">
        <v>18</v>
      </c>
      <c r="B10044">
        <v>1</v>
      </c>
      <c r="C10044">
        <v>6940</v>
      </c>
    </row>
    <row r="10045" spans="1:3" x14ac:dyDescent="0.3">
      <c r="A10045" t="s">
        <v>19</v>
      </c>
      <c r="B10045">
        <v>39</v>
      </c>
      <c r="C10045">
        <v>6940</v>
      </c>
    </row>
    <row r="10046" spans="1:3" x14ac:dyDescent="0.3">
      <c r="A10046" t="s">
        <v>20</v>
      </c>
      <c r="B10046">
        <v>6</v>
      </c>
      <c r="C10046">
        <v>6940</v>
      </c>
    </row>
    <row r="10047" spans="1:3" x14ac:dyDescent="0.3">
      <c r="A10047" t="s">
        <v>21</v>
      </c>
      <c r="B10047">
        <v>1</v>
      </c>
      <c r="C10047">
        <v>6940</v>
      </c>
    </row>
    <row r="10048" spans="1:3" x14ac:dyDescent="0.3">
      <c r="A10048" t="s">
        <v>22</v>
      </c>
      <c r="B10048">
        <v>76</v>
      </c>
      <c r="C10048">
        <v>6940</v>
      </c>
    </row>
    <row r="10049" spans="1:3" x14ac:dyDescent="0.3">
      <c r="A10049" t="s">
        <v>25</v>
      </c>
      <c r="B10049" t="s">
        <v>121</v>
      </c>
      <c r="C10049">
        <v>6940</v>
      </c>
    </row>
    <row r="10050" spans="1:3" x14ac:dyDescent="0.3">
      <c r="A10050" t="s">
        <v>7</v>
      </c>
      <c r="B10050" t="s">
        <v>120</v>
      </c>
      <c r="C10050">
        <v>10377</v>
      </c>
    </row>
    <row r="10051" spans="1:3" x14ac:dyDescent="0.3">
      <c r="A10051" t="s">
        <v>17</v>
      </c>
      <c r="B10051">
        <v>170</v>
      </c>
      <c r="C10051">
        <v>10377</v>
      </c>
    </row>
    <row r="10052" spans="1:3" x14ac:dyDescent="0.3">
      <c r="A10052" t="s">
        <v>18</v>
      </c>
      <c r="B10052">
        <v>6</v>
      </c>
      <c r="C10052">
        <v>10377</v>
      </c>
    </row>
    <row r="10053" spans="1:3" x14ac:dyDescent="0.3">
      <c r="A10053" t="s">
        <v>19</v>
      </c>
      <c r="B10053">
        <v>97</v>
      </c>
      <c r="C10053">
        <v>10377</v>
      </c>
    </row>
    <row r="10054" spans="1:3" x14ac:dyDescent="0.3">
      <c r="A10054" t="s">
        <v>20</v>
      </c>
      <c r="B10054">
        <v>24</v>
      </c>
      <c r="C10054">
        <v>10377</v>
      </c>
    </row>
    <row r="10055" spans="1:3" x14ac:dyDescent="0.3">
      <c r="A10055" t="s">
        <v>21</v>
      </c>
      <c r="B10055">
        <v>12</v>
      </c>
      <c r="C10055">
        <v>10377</v>
      </c>
    </row>
    <row r="10056" spans="1:3" x14ac:dyDescent="0.3">
      <c r="A10056" t="s">
        <v>22</v>
      </c>
      <c r="B10056">
        <v>88</v>
      </c>
      <c r="C10056">
        <v>10377</v>
      </c>
    </row>
    <row r="10057" spans="1:3" x14ac:dyDescent="0.3">
      <c r="A10057" t="s">
        <v>25</v>
      </c>
      <c r="B10057" t="s">
        <v>121</v>
      </c>
      <c r="C10057">
        <v>10377</v>
      </c>
    </row>
    <row r="10058" spans="1:3" x14ac:dyDescent="0.3">
      <c r="A10058" t="s">
        <v>7</v>
      </c>
      <c r="B10058" t="s">
        <v>120</v>
      </c>
      <c r="C10058">
        <v>4107</v>
      </c>
    </row>
    <row r="10059" spans="1:3" x14ac:dyDescent="0.3">
      <c r="A10059" t="s">
        <v>17</v>
      </c>
      <c r="B10059">
        <v>269</v>
      </c>
      <c r="C10059">
        <v>4107</v>
      </c>
    </row>
    <row r="10060" spans="1:3" x14ac:dyDescent="0.3">
      <c r="A10060" t="s">
        <v>18</v>
      </c>
      <c r="B10060">
        <v>15</v>
      </c>
      <c r="C10060">
        <v>4107</v>
      </c>
    </row>
    <row r="10061" spans="1:3" x14ac:dyDescent="0.3">
      <c r="A10061" t="s">
        <v>19</v>
      </c>
      <c r="B10061">
        <v>69</v>
      </c>
      <c r="C10061">
        <v>4107</v>
      </c>
    </row>
    <row r="10062" spans="1:3" x14ac:dyDescent="0.3">
      <c r="A10062" t="s">
        <v>20</v>
      </c>
      <c r="B10062">
        <v>15</v>
      </c>
      <c r="C10062">
        <v>4107</v>
      </c>
    </row>
    <row r="10063" spans="1:3" x14ac:dyDescent="0.3">
      <c r="A10063" t="s">
        <v>21</v>
      </c>
      <c r="B10063">
        <v>19</v>
      </c>
      <c r="C10063">
        <v>4107</v>
      </c>
    </row>
    <row r="10064" spans="1:3" x14ac:dyDescent="0.3">
      <c r="A10064" t="s">
        <v>22</v>
      </c>
      <c r="B10064">
        <v>38</v>
      </c>
      <c r="C10064">
        <v>4107</v>
      </c>
    </row>
    <row r="10065" spans="1:3" x14ac:dyDescent="0.3">
      <c r="A10065" t="s">
        <v>25</v>
      </c>
      <c r="B10065" t="s">
        <v>121</v>
      </c>
      <c r="C10065">
        <v>4107</v>
      </c>
    </row>
    <row r="10066" spans="1:3" x14ac:dyDescent="0.3">
      <c r="A10066" t="s">
        <v>7</v>
      </c>
      <c r="B10066" t="s">
        <v>120</v>
      </c>
      <c r="C10066">
        <v>10906</v>
      </c>
    </row>
    <row r="10067" spans="1:3" x14ac:dyDescent="0.3">
      <c r="A10067" t="s">
        <v>17</v>
      </c>
      <c r="B10067">
        <v>269</v>
      </c>
      <c r="C10067">
        <v>10906</v>
      </c>
    </row>
    <row r="10068" spans="1:3" x14ac:dyDescent="0.3">
      <c r="A10068" t="s">
        <v>18</v>
      </c>
      <c r="B10068">
        <v>15</v>
      </c>
      <c r="C10068">
        <v>10906</v>
      </c>
    </row>
    <row r="10069" spans="1:3" x14ac:dyDescent="0.3">
      <c r="A10069" t="s">
        <v>19</v>
      </c>
      <c r="B10069">
        <v>69</v>
      </c>
      <c r="C10069">
        <v>10906</v>
      </c>
    </row>
    <row r="10070" spans="1:3" x14ac:dyDescent="0.3">
      <c r="A10070" t="s">
        <v>20</v>
      </c>
      <c r="B10070">
        <v>15</v>
      </c>
      <c r="C10070">
        <v>10906</v>
      </c>
    </row>
    <row r="10071" spans="1:3" x14ac:dyDescent="0.3">
      <c r="A10071" t="s">
        <v>21</v>
      </c>
      <c r="B10071">
        <v>19</v>
      </c>
      <c r="C10071">
        <v>10906</v>
      </c>
    </row>
    <row r="10072" spans="1:3" x14ac:dyDescent="0.3">
      <c r="A10072" t="s">
        <v>22</v>
      </c>
      <c r="B10072">
        <v>38</v>
      </c>
      <c r="C10072">
        <v>10906</v>
      </c>
    </row>
    <row r="10073" spans="1:3" x14ac:dyDescent="0.3">
      <c r="A10073" t="s">
        <v>25</v>
      </c>
      <c r="B10073" t="s">
        <v>121</v>
      </c>
      <c r="C10073">
        <v>10906</v>
      </c>
    </row>
    <row r="10074" spans="1:3" x14ac:dyDescent="0.3">
      <c r="A10074" t="s">
        <v>7</v>
      </c>
      <c r="B10074" t="s">
        <v>120</v>
      </c>
      <c r="C10074">
        <v>10832</v>
      </c>
    </row>
    <row r="10075" spans="1:3" x14ac:dyDescent="0.3">
      <c r="A10075" t="s">
        <v>17</v>
      </c>
      <c r="B10075">
        <v>288</v>
      </c>
      <c r="C10075">
        <v>10832</v>
      </c>
    </row>
    <row r="10076" spans="1:3" x14ac:dyDescent="0.3">
      <c r="A10076" t="s">
        <v>18</v>
      </c>
      <c r="B10076">
        <v>10</v>
      </c>
      <c r="C10076">
        <v>10832</v>
      </c>
    </row>
    <row r="10077" spans="1:3" x14ac:dyDescent="0.3">
      <c r="A10077" t="s">
        <v>19</v>
      </c>
      <c r="B10077">
        <v>30</v>
      </c>
      <c r="C10077">
        <v>10832</v>
      </c>
    </row>
    <row r="10078" spans="1:3" x14ac:dyDescent="0.3">
      <c r="A10078" t="s">
        <v>20</v>
      </c>
      <c r="B10078">
        <v>4</v>
      </c>
      <c r="C10078">
        <v>10832</v>
      </c>
    </row>
    <row r="10079" spans="1:3" x14ac:dyDescent="0.3">
      <c r="A10079" t="s">
        <v>21</v>
      </c>
      <c r="B10079">
        <v>10</v>
      </c>
      <c r="C10079">
        <v>10832</v>
      </c>
    </row>
    <row r="10080" spans="1:3" x14ac:dyDescent="0.3">
      <c r="A10080" t="s">
        <v>22</v>
      </c>
      <c r="B10080">
        <v>125</v>
      </c>
      <c r="C10080">
        <v>10832</v>
      </c>
    </row>
    <row r="10081" spans="1:3" x14ac:dyDescent="0.3">
      <c r="A10081" t="s">
        <v>25</v>
      </c>
      <c r="B10081" t="s">
        <v>121</v>
      </c>
      <c r="C10081">
        <v>10832</v>
      </c>
    </row>
    <row r="10082" spans="1:3" x14ac:dyDescent="0.3">
      <c r="A10082" t="s">
        <v>7</v>
      </c>
      <c r="B10082" t="s">
        <v>50</v>
      </c>
      <c r="C10082">
        <v>7373</v>
      </c>
    </row>
    <row r="10083" spans="1:3" x14ac:dyDescent="0.3">
      <c r="A10083" t="s">
        <v>17</v>
      </c>
      <c r="B10083">
        <v>96</v>
      </c>
      <c r="C10083">
        <v>7373</v>
      </c>
    </row>
    <row r="10084" spans="1:3" x14ac:dyDescent="0.3">
      <c r="A10084" t="s">
        <v>18</v>
      </c>
      <c r="B10084">
        <v>12</v>
      </c>
      <c r="C10084">
        <v>7373</v>
      </c>
    </row>
    <row r="10085" spans="1:3" x14ac:dyDescent="0.3">
      <c r="A10085" t="s">
        <v>19</v>
      </c>
      <c r="B10085">
        <v>96</v>
      </c>
      <c r="C10085">
        <v>7373</v>
      </c>
    </row>
    <row r="10086" spans="1:3" x14ac:dyDescent="0.3">
      <c r="A10086" t="s">
        <v>20</v>
      </c>
      <c r="B10086">
        <v>33</v>
      </c>
      <c r="C10086">
        <v>7373</v>
      </c>
    </row>
    <row r="10087" spans="1:3" x14ac:dyDescent="0.3">
      <c r="A10087" t="s">
        <v>21</v>
      </c>
      <c r="B10087">
        <v>22</v>
      </c>
      <c r="C10087">
        <v>7373</v>
      </c>
    </row>
    <row r="10088" spans="1:3" x14ac:dyDescent="0.3">
      <c r="A10088" t="s">
        <v>22</v>
      </c>
      <c r="B10088">
        <v>43</v>
      </c>
      <c r="C10088">
        <v>7373</v>
      </c>
    </row>
    <row r="10089" spans="1:3" x14ac:dyDescent="0.3">
      <c r="A10089" t="s">
        <v>25</v>
      </c>
      <c r="B10089" t="s">
        <v>121</v>
      </c>
      <c r="C10089">
        <v>7373</v>
      </c>
    </row>
    <row r="10090" spans="1:3" x14ac:dyDescent="0.3">
      <c r="A10090" t="s">
        <v>7</v>
      </c>
      <c r="B10090" t="s">
        <v>50</v>
      </c>
      <c r="C10090">
        <v>4442</v>
      </c>
    </row>
    <row r="10091" spans="1:3" x14ac:dyDescent="0.3">
      <c r="A10091" t="s">
        <v>17</v>
      </c>
      <c r="B10091">
        <v>31</v>
      </c>
      <c r="C10091">
        <v>4442</v>
      </c>
    </row>
    <row r="10092" spans="1:3" x14ac:dyDescent="0.3">
      <c r="A10092" t="s">
        <v>18</v>
      </c>
      <c r="B10092">
        <v>19</v>
      </c>
      <c r="C10092">
        <v>4442</v>
      </c>
    </row>
    <row r="10093" spans="1:3" x14ac:dyDescent="0.3">
      <c r="A10093" t="s">
        <v>19</v>
      </c>
      <c r="B10093">
        <v>35</v>
      </c>
      <c r="C10093">
        <v>4442</v>
      </c>
    </row>
    <row r="10094" spans="1:3" x14ac:dyDescent="0.3">
      <c r="A10094" t="s">
        <v>20</v>
      </c>
      <c r="B10094">
        <v>26</v>
      </c>
      <c r="C10094">
        <v>4442</v>
      </c>
    </row>
    <row r="10095" spans="1:3" x14ac:dyDescent="0.3">
      <c r="A10095" t="s">
        <v>21</v>
      </c>
      <c r="B10095">
        <v>14</v>
      </c>
      <c r="C10095">
        <v>4442</v>
      </c>
    </row>
    <row r="10096" spans="1:3" x14ac:dyDescent="0.3">
      <c r="A10096" t="s">
        <v>22</v>
      </c>
      <c r="B10096">
        <v>52</v>
      </c>
      <c r="C10096">
        <v>4442</v>
      </c>
    </row>
    <row r="10097" spans="1:3" x14ac:dyDescent="0.3">
      <c r="A10097" t="s">
        <v>25</v>
      </c>
      <c r="B10097" t="s">
        <v>122</v>
      </c>
      <c r="C10097">
        <v>4442</v>
      </c>
    </row>
    <row r="10098" spans="1:3" x14ac:dyDescent="0.3">
      <c r="A10098" t="s">
        <v>7</v>
      </c>
      <c r="B10098" t="s">
        <v>120</v>
      </c>
      <c r="C10098">
        <v>4381</v>
      </c>
    </row>
    <row r="10099" spans="1:3" x14ac:dyDescent="0.3">
      <c r="A10099" t="s">
        <v>17</v>
      </c>
      <c r="B10099">
        <v>163</v>
      </c>
      <c r="C10099">
        <v>4381</v>
      </c>
    </row>
    <row r="10100" spans="1:3" x14ac:dyDescent="0.3">
      <c r="A10100" t="s">
        <v>18</v>
      </c>
      <c r="B10100">
        <v>2</v>
      </c>
      <c r="C10100">
        <v>4381</v>
      </c>
    </row>
    <row r="10101" spans="1:3" x14ac:dyDescent="0.3">
      <c r="A10101" t="s">
        <v>19</v>
      </c>
      <c r="B10101">
        <v>40</v>
      </c>
      <c r="C10101">
        <v>4381</v>
      </c>
    </row>
    <row r="10102" spans="1:3" x14ac:dyDescent="0.3">
      <c r="A10102" t="s">
        <v>20</v>
      </c>
      <c r="B10102">
        <v>8</v>
      </c>
      <c r="C10102">
        <v>4381</v>
      </c>
    </row>
    <row r="10103" spans="1:3" x14ac:dyDescent="0.3">
      <c r="A10103" t="s">
        <v>21</v>
      </c>
      <c r="B10103">
        <v>11</v>
      </c>
      <c r="C10103">
        <v>4381</v>
      </c>
    </row>
    <row r="10104" spans="1:3" x14ac:dyDescent="0.3">
      <c r="A10104" t="s">
        <v>22</v>
      </c>
      <c r="B10104">
        <v>11</v>
      </c>
      <c r="C10104">
        <v>4381</v>
      </c>
    </row>
    <row r="10105" spans="1:3" x14ac:dyDescent="0.3">
      <c r="A10105" t="s">
        <v>25</v>
      </c>
      <c r="B10105" t="s">
        <v>121</v>
      </c>
      <c r="C10105">
        <v>4381</v>
      </c>
    </row>
    <row r="10106" spans="1:3" x14ac:dyDescent="0.3">
      <c r="A10106" t="s">
        <v>7</v>
      </c>
      <c r="B10106" t="s">
        <v>50</v>
      </c>
      <c r="C10106">
        <v>67</v>
      </c>
    </row>
    <row r="10107" spans="1:3" x14ac:dyDescent="0.3">
      <c r="A10107" t="s">
        <v>17</v>
      </c>
      <c r="B10107">
        <v>68</v>
      </c>
      <c r="C10107">
        <v>67</v>
      </c>
    </row>
    <row r="10108" spans="1:3" x14ac:dyDescent="0.3">
      <c r="A10108" t="s">
        <v>18</v>
      </c>
      <c r="B10108">
        <v>0</v>
      </c>
      <c r="C10108">
        <v>67</v>
      </c>
    </row>
    <row r="10109" spans="1:3" x14ac:dyDescent="0.3">
      <c r="A10109" t="s">
        <v>19</v>
      </c>
      <c r="B10109">
        <v>16</v>
      </c>
      <c r="C10109">
        <v>67</v>
      </c>
    </row>
    <row r="10110" spans="1:3" x14ac:dyDescent="0.3">
      <c r="A10110" t="s">
        <v>20</v>
      </c>
      <c r="B10110">
        <v>0</v>
      </c>
      <c r="C10110">
        <v>67</v>
      </c>
    </row>
    <row r="10111" spans="1:3" x14ac:dyDescent="0.3">
      <c r="A10111" t="s">
        <v>21</v>
      </c>
      <c r="B10111">
        <v>0</v>
      </c>
      <c r="C10111">
        <v>67</v>
      </c>
    </row>
    <row r="10112" spans="1:3" x14ac:dyDescent="0.3">
      <c r="A10112" t="s">
        <v>22</v>
      </c>
      <c r="B10112">
        <v>8</v>
      </c>
      <c r="C10112">
        <v>67</v>
      </c>
    </row>
    <row r="10113" spans="1:3" x14ac:dyDescent="0.3">
      <c r="A10113" t="s">
        <v>25</v>
      </c>
      <c r="B10113" t="s">
        <v>122</v>
      </c>
      <c r="C10113">
        <v>67</v>
      </c>
    </row>
    <row r="10114" spans="1:3" x14ac:dyDescent="0.3">
      <c r="A10114" t="s">
        <v>7</v>
      </c>
      <c r="B10114" t="s">
        <v>50</v>
      </c>
      <c r="C10114">
        <v>9923</v>
      </c>
    </row>
    <row r="10115" spans="1:3" x14ac:dyDescent="0.3">
      <c r="A10115" t="s">
        <v>17</v>
      </c>
      <c r="B10115">
        <v>68</v>
      </c>
      <c r="C10115">
        <v>9923</v>
      </c>
    </row>
    <row r="10116" spans="1:3" x14ac:dyDescent="0.3">
      <c r="A10116" t="s">
        <v>18</v>
      </c>
      <c r="B10116">
        <v>0</v>
      </c>
      <c r="C10116">
        <v>9923</v>
      </c>
    </row>
    <row r="10117" spans="1:3" x14ac:dyDescent="0.3">
      <c r="A10117" t="s">
        <v>19</v>
      </c>
      <c r="B10117">
        <v>16</v>
      </c>
      <c r="C10117">
        <v>9923</v>
      </c>
    </row>
    <row r="10118" spans="1:3" x14ac:dyDescent="0.3">
      <c r="A10118" t="s">
        <v>20</v>
      </c>
      <c r="B10118">
        <v>0</v>
      </c>
      <c r="C10118">
        <v>9923</v>
      </c>
    </row>
    <row r="10119" spans="1:3" x14ac:dyDescent="0.3">
      <c r="A10119" t="s">
        <v>21</v>
      </c>
      <c r="B10119">
        <v>0</v>
      </c>
      <c r="C10119">
        <v>9923</v>
      </c>
    </row>
    <row r="10120" spans="1:3" x14ac:dyDescent="0.3">
      <c r="A10120" t="s">
        <v>22</v>
      </c>
      <c r="B10120">
        <v>8</v>
      </c>
      <c r="C10120">
        <v>9923</v>
      </c>
    </row>
    <row r="10121" spans="1:3" x14ac:dyDescent="0.3">
      <c r="A10121" t="s">
        <v>25</v>
      </c>
      <c r="B10121" t="s">
        <v>122</v>
      </c>
      <c r="C10121">
        <v>9923</v>
      </c>
    </row>
    <row r="10122" spans="1:3" x14ac:dyDescent="0.3">
      <c r="A10122" t="s">
        <v>7</v>
      </c>
      <c r="B10122" t="s">
        <v>50</v>
      </c>
      <c r="C10122">
        <v>10420</v>
      </c>
    </row>
    <row r="10123" spans="1:3" x14ac:dyDescent="0.3">
      <c r="A10123" t="s">
        <v>17</v>
      </c>
      <c r="B10123">
        <v>95</v>
      </c>
      <c r="C10123">
        <v>10420</v>
      </c>
    </row>
    <row r="10124" spans="1:3" x14ac:dyDescent="0.3">
      <c r="A10124" t="s">
        <v>18</v>
      </c>
      <c r="B10124">
        <v>14</v>
      </c>
      <c r="C10124">
        <v>10420</v>
      </c>
    </row>
    <row r="10125" spans="1:3" x14ac:dyDescent="0.3">
      <c r="A10125" t="s">
        <v>19</v>
      </c>
      <c r="B10125">
        <v>64</v>
      </c>
      <c r="C10125">
        <v>10420</v>
      </c>
    </row>
    <row r="10126" spans="1:3" x14ac:dyDescent="0.3">
      <c r="A10126" t="s">
        <v>20</v>
      </c>
      <c r="B10126">
        <v>2</v>
      </c>
      <c r="C10126">
        <v>10420</v>
      </c>
    </row>
    <row r="10127" spans="1:3" x14ac:dyDescent="0.3">
      <c r="A10127" t="s">
        <v>21</v>
      </c>
      <c r="B10127">
        <v>9</v>
      </c>
      <c r="C10127">
        <v>10420</v>
      </c>
    </row>
    <row r="10128" spans="1:3" x14ac:dyDescent="0.3">
      <c r="A10128" t="s">
        <v>22</v>
      </c>
      <c r="B10128">
        <v>38</v>
      </c>
      <c r="C10128">
        <v>10420</v>
      </c>
    </row>
    <row r="10129" spans="1:3" x14ac:dyDescent="0.3">
      <c r="A10129" t="s">
        <v>25</v>
      </c>
      <c r="B10129" t="s">
        <v>121</v>
      </c>
      <c r="C10129">
        <v>10420</v>
      </c>
    </row>
    <row r="10130" spans="1:3" x14ac:dyDescent="0.3">
      <c r="A10130" t="s">
        <v>7</v>
      </c>
      <c r="B10130" t="s">
        <v>120</v>
      </c>
      <c r="C10130">
        <v>10812</v>
      </c>
    </row>
    <row r="10131" spans="1:3" x14ac:dyDescent="0.3">
      <c r="A10131" t="s">
        <v>17</v>
      </c>
      <c r="B10131">
        <v>37</v>
      </c>
      <c r="C10131">
        <v>10812</v>
      </c>
    </row>
    <row r="10132" spans="1:3" x14ac:dyDescent="0.3">
      <c r="A10132" t="s">
        <v>18</v>
      </c>
      <c r="B10132">
        <v>0</v>
      </c>
      <c r="C10132">
        <v>10812</v>
      </c>
    </row>
    <row r="10133" spans="1:3" x14ac:dyDescent="0.3">
      <c r="A10133" t="s">
        <v>19</v>
      </c>
      <c r="B10133">
        <v>46</v>
      </c>
      <c r="C10133">
        <v>10812</v>
      </c>
    </row>
    <row r="10134" spans="1:3" x14ac:dyDescent="0.3">
      <c r="A10134" t="s">
        <v>20</v>
      </c>
      <c r="B10134">
        <v>4</v>
      </c>
      <c r="C10134">
        <v>10812</v>
      </c>
    </row>
    <row r="10135" spans="1:3" x14ac:dyDescent="0.3">
      <c r="A10135" t="s">
        <v>21</v>
      </c>
      <c r="B10135">
        <v>3</v>
      </c>
      <c r="C10135">
        <v>10812</v>
      </c>
    </row>
    <row r="10136" spans="1:3" x14ac:dyDescent="0.3">
      <c r="A10136" t="s">
        <v>22</v>
      </c>
      <c r="B10136">
        <v>0</v>
      </c>
      <c r="C10136">
        <v>10812</v>
      </c>
    </row>
    <row r="10137" spans="1:3" x14ac:dyDescent="0.3">
      <c r="A10137" t="s">
        <v>25</v>
      </c>
      <c r="B10137" t="s">
        <v>122</v>
      </c>
      <c r="C10137">
        <v>10812</v>
      </c>
    </row>
    <row r="10138" spans="1:3" x14ac:dyDescent="0.3">
      <c r="A10138" t="s">
        <v>7</v>
      </c>
      <c r="B10138" t="s">
        <v>120</v>
      </c>
      <c r="C10138">
        <v>5794</v>
      </c>
    </row>
    <row r="10139" spans="1:3" x14ac:dyDescent="0.3">
      <c r="A10139" t="s">
        <v>17</v>
      </c>
      <c r="B10139">
        <v>408</v>
      </c>
      <c r="C10139">
        <v>5794</v>
      </c>
    </row>
    <row r="10140" spans="1:3" x14ac:dyDescent="0.3">
      <c r="A10140" t="s">
        <v>18</v>
      </c>
      <c r="B10140">
        <v>0</v>
      </c>
      <c r="C10140">
        <v>5794</v>
      </c>
    </row>
    <row r="10141" spans="1:3" x14ac:dyDescent="0.3">
      <c r="A10141" t="s">
        <v>19</v>
      </c>
      <c r="B10141">
        <v>21</v>
      </c>
      <c r="C10141">
        <v>5794</v>
      </c>
    </row>
    <row r="10142" spans="1:3" x14ac:dyDescent="0.3">
      <c r="A10142" t="s">
        <v>20</v>
      </c>
      <c r="B10142">
        <v>0</v>
      </c>
      <c r="C10142">
        <v>5794</v>
      </c>
    </row>
    <row r="10143" spans="1:3" x14ac:dyDescent="0.3">
      <c r="A10143" t="s">
        <v>21</v>
      </c>
      <c r="B10143">
        <v>0</v>
      </c>
      <c r="C10143">
        <v>5794</v>
      </c>
    </row>
    <row r="10144" spans="1:3" x14ac:dyDescent="0.3">
      <c r="A10144" t="s">
        <v>22</v>
      </c>
      <c r="B10144">
        <v>17</v>
      </c>
      <c r="C10144">
        <v>5794</v>
      </c>
    </row>
    <row r="10145" spans="1:3" x14ac:dyDescent="0.3">
      <c r="A10145" t="s">
        <v>25</v>
      </c>
      <c r="B10145" t="s">
        <v>123</v>
      </c>
      <c r="C10145">
        <v>5794</v>
      </c>
    </row>
    <row r="10146" spans="1:3" x14ac:dyDescent="0.3">
      <c r="A10146" t="s">
        <v>7</v>
      </c>
      <c r="B10146" t="s">
        <v>120</v>
      </c>
      <c r="C10146">
        <v>7798</v>
      </c>
    </row>
    <row r="10147" spans="1:3" x14ac:dyDescent="0.3">
      <c r="A10147" t="s">
        <v>17</v>
      </c>
      <c r="B10147">
        <v>233</v>
      </c>
      <c r="C10147">
        <v>7798</v>
      </c>
    </row>
    <row r="10148" spans="1:3" x14ac:dyDescent="0.3">
      <c r="A10148" t="s">
        <v>18</v>
      </c>
      <c r="B10148">
        <v>20</v>
      </c>
      <c r="C10148">
        <v>7798</v>
      </c>
    </row>
    <row r="10149" spans="1:3" x14ac:dyDescent="0.3">
      <c r="A10149" t="s">
        <v>19</v>
      </c>
      <c r="B10149">
        <v>57</v>
      </c>
      <c r="C10149">
        <v>7798</v>
      </c>
    </row>
    <row r="10150" spans="1:3" x14ac:dyDescent="0.3">
      <c r="A10150" t="s">
        <v>20</v>
      </c>
      <c r="B10150">
        <v>8</v>
      </c>
      <c r="C10150">
        <v>7798</v>
      </c>
    </row>
    <row r="10151" spans="1:3" x14ac:dyDescent="0.3">
      <c r="A10151" t="s">
        <v>21</v>
      </c>
      <c r="B10151">
        <v>20</v>
      </c>
      <c r="C10151">
        <v>7798</v>
      </c>
    </row>
    <row r="10152" spans="1:3" x14ac:dyDescent="0.3">
      <c r="A10152" t="s">
        <v>22</v>
      </c>
      <c r="B10152">
        <v>91</v>
      </c>
      <c r="C10152">
        <v>7798</v>
      </c>
    </row>
    <row r="10153" spans="1:3" x14ac:dyDescent="0.3">
      <c r="A10153" t="s">
        <v>25</v>
      </c>
      <c r="B10153" t="s">
        <v>123</v>
      </c>
      <c r="C10153">
        <v>7798</v>
      </c>
    </row>
    <row r="10154" spans="1:3" x14ac:dyDescent="0.3">
      <c r="A10154" t="s">
        <v>7</v>
      </c>
      <c r="B10154" t="s">
        <v>50</v>
      </c>
      <c r="C10154">
        <v>2174</v>
      </c>
    </row>
    <row r="10155" spans="1:3" x14ac:dyDescent="0.3">
      <c r="A10155" t="s">
        <v>17</v>
      </c>
      <c r="B10155">
        <v>11</v>
      </c>
      <c r="C10155">
        <v>2174</v>
      </c>
    </row>
    <row r="10156" spans="1:3" x14ac:dyDescent="0.3">
      <c r="A10156" t="s">
        <v>18</v>
      </c>
      <c r="B10156">
        <v>1</v>
      </c>
      <c r="C10156">
        <v>2174</v>
      </c>
    </row>
    <row r="10157" spans="1:3" x14ac:dyDescent="0.3">
      <c r="A10157" t="s">
        <v>19</v>
      </c>
      <c r="B10157">
        <v>6</v>
      </c>
      <c r="C10157">
        <v>2174</v>
      </c>
    </row>
    <row r="10158" spans="1:3" x14ac:dyDescent="0.3">
      <c r="A10158" t="s">
        <v>20</v>
      </c>
      <c r="B10158">
        <v>2</v>
      </c>
      <c r="C10158">
        <v>2174</v>
      </c>
    </row>
    <row r="10159" spans="1:3" x14ac:dyDescent="0.3">
      <c r="A10159" t="s">
        <v>21</v>
      </c>
      <c r="B10159">
        <v>1</v>
      </c>
      <c r="C10159">
        <v>2174</v>
      </c>
    </row>
    <row r="10160" spans="1:3" x14ac:dyDescent="0.3">
      <c r="A10160" t="s">
        <v>22</v>
      </c>
      <c r="B10160">
        <v>6</v>
      </c>
      <c r="C10160">
        <v>2174</v>
      </c>
    </row>
    <row r="10161" spans="1:3" x14ac:dyDescent="0.3">
      <c r="A10161" t="s">
        <v>25</v>
      </c>
      <c r="B10161" t="s">
        <v>122</v>
      </c>
      <c r="C10161">
        <v>2174</v>
      </c>
    </row>
    <row r="10162" spans="1:3" x14ac:dyDescent="0.3">
      <c r="A10162" t="s">
        <v>7</v>
      </c>
      <c r="B10162" t="s">
        <v>50</v>
      </c>
      <c r="C10162">
        <v>22</v>
      </c>
    </row>
    <row r="10163" spans="1:3" x14ac:dyDescent="0.3">
      <c r="A10163" t="s">
        <v>17</v>
      </c>
      <c r="B10163">
        <v>185</v>
      </c>
      <c r="C10163">
        <v>22</v>
      </c>
    </row>
    <row r="10164" spans="1:3" x14ac:dyDescent="0.3">
      <c r="A10164" t="s">
        <v>18</v>
      </c>
      <c r="B10164">
        <v>2</v>
      </c>
      <c r="C10164">
        <v>22</v>
      </c>
    </row>
    <row r="10165" spans="1:3" x14ac:dyDescent="0.3">
      <c r="A10165" t="s">
        <v>19</v>
      </c>
      <c r="B10165">
        <v>88</v>
      </c>
      <c r="C10165">
        <v>22</v>
      </c>
    </row>
    <row r="10166" spans="1:3" x14ac:dyDescent="0.3">
      <c r="A10166" t="s">
        <v>20</v>
      </c>
      <c r="B10166">
        <v>15</v>
      </c>
      <c r="C10166">
        <v>22</v>
      </c>
    </row>
    <row r="10167" spans="1:3" x14ac:dyDescent="0.3">
      <c r="A10167" t="s">
        <v>21</v>
      </c>
      <c r="B10167">
        <v>5</v>
      </c>
      <c r="C10167">
        <v>22</v>
      </c>
    </row>
    <row r="10168" spans="1:3" x14ac:dyDescent="0.3">
      <c r="A10168" t="s">
        <v>22</v>
      </c>
      <c r="B10168">
        <v>14</v>
      </c>
      <c r="C10168">
        <v>22</v>
      </c>
    </row>
    <row r="10169" spans="1:3" x14ac:dyDescent="0.3">
      <c r="A10169" t="s">
        <v>25</v>
      </c>
      <c r="B10169" t="s">
        <v>121</v>
      </c>
      <c r="C10169">
        <v>22</v>
      </c>
    </row>
    <row r="10170" spans="1:3" x14ac:dyDescent="0.3">
      <c r="A10170" t="s">
        <v>7</v>
      </c>
      <c r="B10170" t="s">
        <v>50</v>
      </c>
      <c r="C10170">
        <v>7023</v>
      </c>
    </row>
    <row r="10171" spans="1:3" x14ac:dyDescent="0.3">
      <c r="A10171" t="s">
        <v>17</v>
      </c>
      <c r="B10171">
        <v>189</v>
      </c>
      <c r="C10171">
        <v>7023</v>
      </c>
    </row>
    <row r="10172" spans="1:3" x14ac:dyDescent="0.3">
      <c r="A10172" t="s">
        <v>18</v>
      </c>
      <c r="B10172">
        <v>2</v>
      </c>
      <c r="C10172">
        <v>7023</v>
      </c>
    </row>
    <row r="10173" spans="1:3" x14ac:dyDescent="0.3">
      <c r="A10173" t="s">
        <v>19</v>
      </c>
      <c r="B10173">
        <v>55</v>
      </c>
      <c r="C10173">
        <v>7023</v>
      </c>
    </row>
    <row r="10174" spans="1:3" x14ac:dyDescent="0.3">
      <c r="A10174" t="s">
        <v>20</v>
      </c>
      <c r="B10174">
        <v>0</v>
      </c>
      <c r="C10174">
        <v>7023</v>
      </c>
    </row>
    <row r="10175" spans="1:3" x14ac:dyDescent="0.3">
      <c r="A10175" t="s">
        <v>21</v>
      </c>
      <c r="B10175">
        <v>5</v>
      </c>
      <c r="C10175">
        <v>7023</v>
      </c>
    </row>
    <row r="10176" spans="1:3" x14ac:dyDescent="0.3">
      <c r="A10176" t="s">
        <v>22</v>
      </c>
      <c r="B10176">
        <v>12</v>
      </c>
      <c r="C10176">
        <v>7023</v>
      </c>
    </row>
    <row r="10177" spans="1:3" x14ac:dyDescent="0.3">
      <c r="A10177" t="s">
        <v>25</v>
      </c>
      <c r="B10177" t="s">
        <v>121</v>
      </c>
      <c r="C10177">
        <v>7023</v>
      </c>
    </row>
    <row r="10178" spans="1:3" x14ac:dyDescent="0.3">
      <c r="A10178" t="s">
        <v>7</v>
      </c>
      <c r="B10178" t="s">
        <v>120</v>
      </c>
      <c r="C10178">
        <v>907</v>
      </c>
    </row>
    <row r="10179" spans="1:3" x14ac:dyDescent="0.3">
      <c r="A10179" t="s">
        <v>17</v>
      </c>
      <c r="B10179">
        <v>254</v>
      </c>
      <c r="C10179">
        <v>907</v>
      </c>
    </row>
    <row r="10180" spans="1:3" x14ac:dyDescent="0.3">
      <c r="A10180" t="s">
        <v>18</v>
      </c>
      <c r="B10180">
        <v>6</v>
      </c>
      <c r="C10180">
        <v>907</v>
      </c>
    </row>
    <row r="10181" spans="1:3" x14ac:dyDescent="0.3">
      <c r="A10181" t="s">
        <v>19</v>
      </c>
      <c r="B10181">
        <v>71</v>
      </c>
      <c r="C10181">
        <v>907</v>
      </c>
    </row>
    <row r="10182" spans="1:3" x14ac:dyDescent="0.3">
      <c r="A10182" t="s">
        <v>20</v>
      </c>
      <c r="B10182">
        <v>4</v>
      </c>
      <c r="C10182">
        <v>907</v>
      </c>
    </row>
    <row r="10183" spans="1:3" x14ac:dyDescent="0.3">
      <c r="A10183" t="s">
        <v>21</v>
      </c>
      <c r="B10183">
        <v>0</v>
      </c>
      <c r="C10183">
        <v>907</v>
      </c>
    </row>
    <row r="10184" spans="1:3" x14ac:dyDescent="0.3">
      <c r="A10184" t="s">
        <v>22</v>
      </c>
      <c r="B10184">
        <v>27</v>
      </c>
      <c r="C10184">
        <v>907</v>
      </c>
    </row>
    <row r="10185" spans="1:3" x14ac:dyDescent="0.3">
      <c r="A10185" t="s">
        <v>25</v>
      </c>
      <c r="B10185" t="s">
        <v>121</v>
      </c>
      <c r="C10185">
        <v>907</v>
      </c>
    </row>
    <row r="10186" spans="1:3" x14ac:dyDescent="0.3">
      <c r="A10186" t="s">
        <v>7</v>
      </c>
      <c r="B10186" t="s">
        <v>50</v>
      </c>
      <c r="C10186">
        <v>538</v>
      </c>
    </row>
    <row r="10187" spans="1:3" x14ac:dyDescent="0.3">
      <c r="A10187" t="s">
        <v>17</v>
      </c>
      <c r="B10187">
        <v>31</v>
      </c>
      <c r="C10187">
        <v>538</v>
      </c>
    </row>
    <row r="10188" spans="1:3" x14ac:dyDescent="0.3">
      <c r="A10188" t="s">
        <v>18</v>
      </c>
      <c r="B10188">
        <v>9</v>
      </c>
      <c r="C10188">
        <v>538</v>
      </c>
    </row>
    <row r="10189" spans="1:3" x14ac:dyDescent="0.3">
      <c r="A10189" t="s">
        <v>19</v>
      </c>
      <c r="B10189">
        <v>27</v>
      </c>
      <c r="C10189">
        <v>538</v>
      </c>
    </row>
    <row r="10190" spans="1:3" x14ac:dyDescent="0.3">
      <c r="A10190" t="s">
        <v>20</v>
      </c>
      <c r="B10190">
        <v>16</v>
      </c>
      <c r="C10190">
        <v>538</v>
      </c>
    </row>
    <row r="10191" spans="1:3" x14ac:dyDescent="0.3">
      <c r="A10191" t="s">
        <v>21</v>
      </c>
      <c r="B10191">
        <v>9</v>
      </c>
      <c r="C10191">
        <v>538</v>
      </c>
    </row>
    <row r="10192" spans="1:3" x14ac:dyDescent="0.3">
      <c r="A10192" t="s">
        <v>22</v>
      </c>
      <c r="B10192">
        <v>33</v>
      </c>
      <c r="C10192">
        <v>538</v>
      </c>
    </row>
    <row r="10193" spans="1:3" x14ac:dyDescent="0.3">
      <c r="A10193" t="s">
        <v>25</v>
      </c>
      <c r="B10193" t="s">
        <v>122</v>
      </c>
      <c r="C10193">
        <v>538</v>
      </c>
    </row>
    <row r="10194" spans="1:3" x14ac:dyDescent="0.3">
      <c r="A10194" t="s">
        <v>7</v>
      </c>
      <c r="B10194" t="s">
        <v>120</v>
      </c>
      <c r="C10194">
        <v>8146</v>
      </c>
    </row>
    <row r="10195" spans="1:3" x14ac:dyDescent="0.3">
      <c r="A10195" t="s">
        <v>17</v>
      </c>
      <c r="B10195">
        <v>30</v>
      </c>
      <c r="C10195">
        <v>8146</v>
      </c>
    </row>
    <row r="10196" spans="1:3" x14ac:dyDescent="0.3">
      <c r="A10196" t="s">
        <v>18</v>
      </c>
      <c r="B10196">
        <v>0</v>
      </c>
      <c r="C10196">
        <v>8146</v>
      </c>
    </row>
    <row r="10197" spans="1:3" x14ac:dyDescent="0.3">
      <c r="A10197" t="s">
        <v>19</v>
      </c>
      <c r="B10197">
        <v>8</v>
      </c>
      <c r="C10197">
        <v>8146</v>
      </c>
    </row>
    <row r="10198" spans="1:3" x14ac:dyDescent="0.3">
      <c r="A10198" t="s">
        <v>20</v>
      </c>
      <c r="B10198">
        <v>2</v>
      </c>
      <c r="C10198">
        <v>8146</v>
      </c>
    </row>
    <row r="10199" spans="1:3" x14ac:dyDescent="0.3">
      <c r="A10199" t="s">
        <v>21</v>
      </c>
      <c r="B10199">
        <v>0</v>
      </c>
      <c r="C10199">
        <v>8146</v>
      </c>
    </row>
    <row r="10200" spans="1:3" x14ac:dyDescent="0.3">
      <c r="A10200" t="s">
        <v>22</v>
      </c>
      <c r="B10200">
        <v>14</v>
      </c>
      <c r="C10200">
        <v>8146</v>
      </c>
    </row>
    <row r="10201" spans="1:3" x14ac:dyDescent="0.3">
      <c r="A10201" t="s">
        <v>25</v>
      </c>
      <c r="B10201" t="s">
        <v>122</v>
      </c>
      <c r="C10201">
        <v>8146</v>
      </c>
    </row>
    <row r="10202" spans="1:3" x14ac:dyDescent="0.3">
      <c r="A10202" t="s">
        <v>7</v>
      </c>
      <c r="B10202" t="s">
        <v>50</v>
      </c>
      <c r="C10202">
        <v>8461</v>
      </c>
    </row>
    <row r="10203" spans="1:3" x14ac:dyDescent="0.3">
      <c r="A10203" t="s">
        <v>17</v>
      </c>
      <c r="B10203">
        <v>14</v>
      </c>
      <c r="C10203">
        <v>8461</v>
      </c>
    </row>
    <row r="10204" spans="1:3" x14ac:dyDescent="0.3">
      <c r="A10204" t="s">
        <v>18</v>
      </c>
      <c r="B10204">
        <v>0</v>
      </c>
      <c r="C10204">
        <v>8461</v>
      </c>
    </row>
    <row r="10205" spans="1:3" x14ac:dyDescent="0.3">
      <c r="A10205" t="s">
        <v>19</v>
      </c>
      <c r="B10205">
        <v>1</v>
      </c>
      <c r="C10205">
        <v>8461</v>
      </c>
    </row>
    <row r="10206" spans="1:3" x14ac:dyDescent="0.3">
      <c r="A10206" t="s">
        <v>20</v>
      </c>
      <c r="B10206">
        <v>0</v>
      </c>
      <c r="C10206">
        <v>8461</v>
      </c>
    </row>
    <row r="10207" spans="1:3" x14ac:dyDescent="0.3">
      <c r="A10207" t="s">
        <v>21</v>
      </c>
      <c r="B10207">
        <v>0</v>
      </c>
      <c r="C10207">
        <v>8461</v>
      </c>
    </row>
    <row r="10208" spans="1:3" x14ac:dyDescent="0.3">
      <c r="A10208" t="s">
        <v>22</v>
      </c>
      <c r="B10208">
        <v>1</v>
      </c>
      <c r="C10208">
        <v>8461</v>
      </c>
    </row>
    <row r="10209" spans="1:3" x14ac:dyDescent="0.3">
      <c r="A10209" t="s">
        <v>25</v>
      </c>
      <c r="B10209" t="s">
        <v>122</v>
      </c>
      <c r="C10209">
        <v>8461</v>
      </c>
    </row>
    <row r="10210" spans="1:3" x14ac:dyDescent="0.3">
      <c r="A10210" t="s">
        <v>7</v>
      </c>
      <c r="B10210" t="s">
        <v>50</v>
      </c>
      <c r="C10210">
        <v>10703</v>
      </c>
    </row>
    <row r="10211" spans="1:3" x14ac:dyDescent="0.3">
      <c r="A10211" t="s">
        <v>17</v>
      </c>
      <c r="B10211">
        <v>57</v>
      </c>
      <c r="C10211">
        <v>10703</v>
      </c>
    </row>
    <row r="10212" spans="1:3" x14ac:dyDescent="0.3">
      <c r="A10212" t="s">
        <v>18</v>
      </c>
      <c r="B10212">
        <v>0</v>
      </c>
      <c r="C10212">
        <v>10703</v>
      </c>
    </row>
    <row r="10213" spans="1:3" x14ac:dyDescent="0.3">
      <c r="A10213" t="s">
        <v>19</v>
      </c>
      <c r="B10213">
        <v>27</v>
      </c>
      <c r="C10213">
        <v>10703</v>
      </c>
    </row>
    <row r="10214" spans="1:3" x14ac:dyDescent="0.3">
      <c r="A10214" t="s">
        <v>20</v>
      </c>
      <c r="B10214">
        <v>0</v>
      </c>
      <c r="C10214">
        <v>10703</v>
      </c>
    </row>
    <row r="10215" spans="1:3" x14ac:dyDescent="0.3">
      <c r="A10215" t="s">
        <v>21</v>
      </c>
      <c r="B10215">
        <v>0</v>
      </c>
      <c r="C10215">
        <v>10703</v>
      </c>
    </row>
    <row r="10216" spans="1:3" x14ac:dyDescent="0.3">
      <c r="A10216" t="s">
        <v>22</v>
      </c>
      <c r="B10216">
        <v>36</v>
      </c>
      <c r="C10216">
        <v>10703</v>
      </c>
    </row>
    <row r="10217" spans="1:3" x14ac:dyDescent="0.3">
      <c r="A10217" t="s">
        <v>25</v>
      </c>
      <c r="B10217" t="s">
        <v>121</v>
      </c>
      <c r="C10217">
        <v>10703</v>
      </c>
    </row>
    <row r="10218" spans="1:3" x14ac:dyDescent="0.3">
      <c r="A10218" t="s">
        <v>7</v>
      </c>
      <c r="B10218" t="s">
        <v>50</v>
      </c>
      <c r="C10218">
        <v>9</v>
      </c>
    </row>
    <row r="10219" spans="1:3" x14ac:dyDescent="0.3">
      <c r="A10219" t="s">
        <v>17</v>
      </c>
      <c r="B10219">
        <v>57</v>
      </c>
      <c r="C10219">
        <v>9</v>
      </c>
    </row>
    <row r="10220" spans="1:3" x14ac:dyDescent="0.3">
      <c r="A10220" t="s">
        <v>18</v>
      </c>
      <c r="B10220">
        <v>0</v>
      </c>
      <c r="C10220">
        <v>9</v>
      </c>
    </row>
    <row r="10221" spans="1:3" x14ac:dyDescent="0.3">
      <c r="A10221" t="s">
        <v>19</v>
      </c>
      <c r="B10221">
        <v>27</v>
      </c>
      <c r="C10221">
        <v>9</v>
      </c>
    </row>
    <row r="10222" spans="1:3" x14ac:dyDescent="0.3">
      <c r="A10222" t="s">
        <v>20</v>
      </c>
      <c r="B10222">
        <v>0</v>
      </c>
      <c r="C10222">
        <v>9</v>
      </c>
    </row>
    <row r="10223" spans="1:3" x14ac:dyDescent="0.3">
      <c r="A10223" t="s">
        <v>21</v>
      </c>
      <c r="B10223">
        <v>0</v>
      </c>
      <c r="C10223">
        <v>9</v>
      </c>
    </row>
    <row r="10224" spans="1:3" x14ac:dyDescent="0.3">
      <c r="A10224" t="s">
        <v>22</v>
      </c>
      <c r="B10224">
        <v>36</v>
      </c>
      <c r="C10224">
        <v>9</v>
      </c>
    </row>
    <row r="10225" spans="1:3" x14ac:dyDescent="0.3">
      <c r="A10225" t="s">
        <v>25</v>
      </c>
      <c r="B10225" t="s">
        <v>121</v>
      </c>
      <c r="C10225">
        <v>9</v>
      </c>
    </row>
    <row r="10226" spans="1:3" x14ac:dyDescent="0.3">
      <c r="A10226" t="s">
        <v>7</v>
      </c>
      <c r="B10226" t="s">
        <v>50</v>
      </c>
      <c r="C10226">
        <v>2804</v>
      </c>
    </row>
    <row r="10227" spans="1:3" x14ac:dyDescent="0.3">
      <c r="A10227" t="s">
        <v>17</v>
      </c>
      <c r="B10227">
        <v>57</v>
      </c>
      <c r="C10227">
        <v>2804</v>
      </c>
    </row>
    <row r="10228" spans="1:3" x14ac:dyDescent="0.3">
      <c r="A10228" t="s">
        <v>18</v>
      </c>
      <c r="B10228">
        <v>0</v>
      </c>
      <c r="C10228">
        <v>2804</v>
      </c>
    </row>
    <row r="10229" spans="1:3" x14ac:dyDescent="0.3">
      <c r="A10229" t="s">
        <v>19</v>
      </c>
      <c r="B10229">
        <v>27</v>
      </c>
      <c r="C10229">
        <v>2804</v>
      </c>
    </row>
    <row r="10230" spans="1:3" x14ac:dyDescent="0.3">
      <c r="A10230" t="s">
        <v>20</v>
      </c>
      <c r="B10230">
        <v>0</v>
      </c>
      <c r="C10230">
        <v>2804</v>
      </c>
    </row>
    <row r="10231" spans="1:3" x14ac:dyDescent="0.3">
      <c r="A10231" t="s">
        <v>21</v>
      </c>
      <c r="B10231">
        <v>0</v>
      </c>
      <c r="C10231">
        <v>2804</v>
      </c>
    </row>
    <row r="10232" spans="1:3" x14ac:dyDescent="0.3">
      <c r="A10232" t="s">
        <v>22</v>
      </c>
      <c r="B10232">
        <v>36</v>
      </c>
      <c r="C10232">
        <v>2804</v>
      </c>
    </row>
    <row r="10233" spans="1:3" x14ac:dyDescent="0.3">
      <c r="A10233" t="s">
        <v>25</v>
      </c>
      <c r="B10233" t="s">
        <v>121</v>
      </c>
      <c r="C10233">
        <v>2804</v>
      </c>
    </row>
    <row r="10234" spans="1:3" x14ac:dyDescent="0.3">
      <c r="A10234" t="s">
        <v>7</v>
      </c>
      <c r="B10234" t="s">
        <v>120</v>
      </c>
      <c r="C10234">
        <v>2677</v>
      </c>
    </row>
    <row r="10235" spans="1:3" x14ac:dyDescent="0.3">
      <c r="A10235" t="s">
        <v>17</v>
      </c>
      <c r="B10235">
        <v>72</v>
      </c>
      <c r="C10235">
        <v>2677</v>
      </c>
    </row>
    <row r="10236" spans="1:3" x14ac:dyDescent="0.3">
      <c r="A10236" t="s">
        <v>18</v>
      </c>
      <c r="B10236">
        <v>24</v>
      </c>
      <c r="C10236">
        <v>2677</v>
      </c>
    </row>
    <row r="10237" spans="1:3" x14ac:dyDescent="0.3">
      <c r="A10237" t="s">
        <v>19</v>
      </c>
      <c r="B10237">
        <v>68</v>
      </c>
      <c r="C10237">
        <v>2677</v>
      </c>
    </row>
    <row r="10238" spans="1:3" x14ac:dyDescent="0.3">
      <c r="A10238" t="s">
        <v>20</v>
      </c>
      <c r="B10238">
        <v>65</v>
      </c>
      <c r="C10238">
        <v>2677</v>
      </c>
    </row>
    <row r="10239" spans="1:3" x14ac:dyDescent="0.3">
      <c r="A10239" t="s">
        <v>21</v>
      </c>
      <c r="B10239">
        <v>4</v>
      </c>
      <c r="C10239">
        <v>2677</v>
      </c>
    </row>
    <row r="10240" spans="1:3" x14ac:dyDescent="0.3">
      <c r="A10240" t="s">
        <v>22</v>
      </c>
      <c r="B10240">
        <v>8</v>
      </c>
      <c r="C10240">
        <v>2677</v>
      </c>
    </row>
    <row r="10241" spans="1:3" x14ac:dyDescent="0.3">
      <c r="A10241" t="s">
        <v>25</v>
      </c>
      <c r="B10241" t="s">
        <v>121</v>
      </c>
      <c r="C10241">
        <v>2677</v>
      </c>
    </row>
    <row r="10242" spans="1:3" x14ac:dyDescent="0.3">
      <c r="A10242" t="s">
        <v>7</v>
      </c>
      <c r="B10242" t="s">
        <v>120</v>
      </c>
      <c r="C10242">
        <v>4937</v>
      </c>
    </row>
    <row r="10243" spans="1:3" x14ac:dyDescent="0.3">
      <c r="A10243" t="s">
        <v>17</v>
      </c>
      <c r="B10243">
        <v>12</v>
      </c>
      <c r="C10243">
        <v>4937</v>
      </c>
    </row>
    <row r="10244" spans="1:3" x14ac:dyDescent="0.3">
      <c r="A10244" t="s">
        <v>18</v>
      </c>
      <c r="B10244">
        <v>2</v>
      </c>
      <c r="C10244">
        <v>4937</v>
      </c>
    </row>
    <row r="10245" spans="1:3" x14ac:dyDescent="0.3">
      <c r="A10245" t="s">
        <v>19</v>
      </c>
      <c r="B10245">
        <v>20</v>
      </c>
      <c r="C10245">
        <v>4937</v>
      </c>
    </row>
    <row r="10246" spans="1:3" x14ac:dyDescent="0.3">
      <c r="A10246" t="s">
        <v>20</v>
      </c>
      <c r="B10246">
        <v>3</v>
      </c>
      <c r="C10246">
        <v>4937</v>
      </c>
    </row>
    <row r="10247" spans="1:3" x14ac:dyDescent="0.3">
      <c r="A10247" t="s">
        <v>21</v>
      </c>
      <c r="B10247">
        <v>2</v>
      </c>
      <c r="C10247">
        <v>4937</v>
      </c>
    </row>
    <row r="10248" spans="1:3" x14ac:dyDescent="0.3">
      <c r="A10248" t="s">
        <v>22</v>
      </c>
      <c r="B10248">
        <v>5</v>
      </c>
      <c r="C10248">
        <v>4937</v>
      </c>
    </row>
    <row r="10249" spans="1:3" x14ac:dyDescent="0.3">
      <c r="A10249" t="s">
        <v>25</v>
      </c>
      <c r="B10249" t="s">
        <v>122</v>
      </c>
      <c r="C10249">
        <v>4937</v>
      </c>
    </row>
    <row r="10250" spans="1:3" x14ac:dyDescent="0.3">
      <c r="A10250" t="s">
        <v>7</v>
      </c>
      <c r="B10250" t="s">
        <v>50</v>
      </c>
      <c r="C10250">
        <v>9097</v>
      </c>
    </row>
    <row r="10251" spans="1:3" x14ac:dyDescent="0.3">
      <c r="A10251" t="s">
        <v>17</v>
      </c>
      <c r="B10251">
        <v>244</v>
      </c>
      <c r="C10251">
        <v>9097</v>
      </c>
    </row>
    <row r="10252" spans="1:3" x14ac:dyDescent="0.3">
      <c r="A10252" t="s">
        <v>18</v>
      </c>
      <c r="B10252">
        <v>8</v>
      </c>
      <c r="C10252">
        <v>9097</v>
      </c>
    </row>
    <row r="10253" spans="1:3" x14ac:dyDescent="0.3">
      <c r="A10253" t="s">
        <v>19</v>
      </c>
      <c r="B10253">
        <v>32</v>
      </c>
      <c r="C10253">
        <v>9097</v>
      </c>
    </row>
    <row r="10254" spans="1:3" x14ac:dyDescent="0.3">
      <c r="A10254" t="s">
        <v>20</v>
      </c>
      <c r="B10254">
        <v>7</v>
      </c>
      <c r="C10254">
        <v>9097</v>
      </c>
    </row>
    <row r="10255" spans="1:3" x14ac:dyDescent="0.3">
      <c r="A10255" t="s">
        <v>21</v>
      </c>
      <c r="B10255">
        <v>2</v>
      </c>
      <c r="C10255">
        <v>9097</v>
      </c>
    </row>
    <row r="10256" spans="1:3" x14ac:dyDescent="0.3">
      <c r="A10256" t="s">
        <v>22</v>
      </c>
      <c r="B10256">
        <v>50</v>
      </c>
      <c r="C10256">
        <v>9097</v>
      </c>
    </row>
    <row r="10257" spans="1:3" x14ac:dyDescent="0.3">
      <c r="A10257" t="s">
        <v>25</v>
      </c>
      <c r="B10257" t="s">
        <v>121</v>
      </c>
      <c r="C10257">
        <v>9097</v>
      </c>
    </row>
    <row r="10258" spans="1:3" x14ac:dyDescent="0.3">
      <c r="A10258" t="s">
        <v>7</v>
      </c>
      <c r="B10258" t="s">
        <v>120</v>
      </c>
      <c r="C10258">
        <v>5788</v>
      </c>
    </row>
    <row r="10259" spans="1:3" x14ac:dyDescent="0.3">
      <c r="A10259" t="s">
        <v>17</v>
      </c>
      <c r="B10259">
        <v>56</v>
      </c>
      <c r="C10259">
        <v>5788</v>
      </c>
    </row>
    <row r="10260" spans="1:3" x14ac:dyDescent="0.3">
      <c r="A10260" t="s">
        <v>18</v>
      </c>
      <c r="B10260">
        <v>10</v>
      </c>
      <c r="C10260">
        <v>5788</v>
      </c>
    </row>
    <row r="10261" spans="1:3" x14ac:dyDescent="0.3">
      <c r="A10261" t="s">
        <v>19</v>
      </c>
      <c r="B10261">
        <v>92</v>
      </c>
      <c r="C10261">
        <v>5788</v>
      </c>
    </row>
    <row r="10262" spans="1:3" x14ac:dyDescent="0.3">
      <c r="A10262" t="s">
        <v>20</v>
      </c>
      <c r="B10262">
        <v>19</v>
      </c>
      <c r="C10262">
        <v>5788</v>
      </c>
    </row>
    <row r="10263" spans="1:3" x14ac:dyDescent="0.3">
      <c r="A10263" t="s">
        <v>21</v>
      </c>
      <c r="B10263">
        <v>7</v>
      </c>
      <c r="C10263">
        <v>5788</v>
      </c>
    </row>
    <row r="10264" spans="1:3" x14ac:dyDescent="0.3">
      <c r="A10264" t="s">
        <v>22</v>
      </c>
      <c r="B10264">
        <v>25</v>
      </c>
      <c r="C10264">
        <v>5788</v>
      </c>
    </row>
    <row r="10265" spans="1:3" x14ac:dyDescent="0.3">
      <c r="A10265" t="s">
        <v>25</v>
      </c>
      <c r="B10265" t="s">
        <v>121</v>
      </c>
      <c r="C10265">
        <v>5788</v>
      </c>
    </row>
    <row r="10266" spans="1:3" x14ac:dyDescent="0.3">
      <c r="A10266" t="s">
        <v>7</v>
      </c>
      <c r="B10266" t="s">
        <v>120</v>
      </c>
      <c r="C10266">
        <v>967</v>
      </c>
    </row>
    <row r="10267" spans="1:3" x14ac:dyDescent="0.3">
      <c r="A10267" t="s">
        <v>17</v>
      </c>
      <c r="B10267">
        <v>342</v>
      </c>
      <c r="C10267">
        <v>967</v>
      </c>
    </row>
    <row r="10268" spans="1:3" x14ac:dyDescent="0.3">
      <c r="A10268" t="s">
        <v>18</v>
      </c>
      <c r="B10268">
        <v>9</v>
      </c>
      <c r="C10268">
        <v>967</v>
      </c>
    </row>
    <row r="10269" spans="1:3" x14ac:dyDescent="0.3">
      <c r="A10269" t="s">
        <v>19</v>
      </c>
      <c r="B10269">
        <v>112</v>
      </c>
      <c r="C10269">
        <v>967</v>
      </c>
    </row>
    <row r="10270" spans="1:3" x14ac:dyDescent="0.3">
      <c r="A10270" t="s">
        <v>20</v>
      </c>
      <c r="B10270">
        <v>19</v>
      </c>
      <c r="C10270">
        <v>967</v>
      </c>
    </row>
    <row r="10271" spans="1:3" x14ac:dyDescent="0.3">
      <c r="A10271" t="s">
        <v>21</v>
      </c>
      <c r="B10271">
        <v>14</v>
      </c>
      <c r="C10271">
        <v>967</v>
      </c>
    </row>
    <row r="10272" spans="1:3" x14ac:dyDescent="0.3">
      <c r="A10272" t="s">
        <v>22</v>
      </c>
      <c r="B10272">
        <v>19</v>
      </c>
      <c r="C10272">
        <v>967</v>
      </c>
    </row>
    <row r="10273" spans="1:3" x14ac:dyDescent="0.3">
      <c r="A10273" t="s">
        <v>25</v>
      </c>
      <c r="B10273" t="s">
        <v>121</v>
      </c>
      <c r="C10273">
        <v>967</v>
      </c>
    </row>
    <row r="10274" spans="1:3" x14ac:dyDescent="0.3">
      <c r="A10274" t="s">
        <v>7</v>
      </c>
      <c r="B10274" t="s">
        <v>120</v>
      </c>
      <c r="C10274">
        <v>9972</v>
      </c>
    </row>
    <row r="10275" spans="1:3" x14ac:dyDescent="0.3">
      <c r="A10275" t="s">
        <v>17</v>
      </c>
      <c r="B10275">
        <v>38</v>
      </c>
      <c r="C10275">
        <v>9972</v>
      </c>
    </row>
    <row r="10276" spans="1:3" x14ac:dyDescent="0.3">
      <c r="A10276" t="s">
        <v>18</v>
      </c>
      <c r="B10276">
        <v>0</v>
      </c>
      <c r="C10276">
        <v>9972</v>
      </c>
    </row>
    <row r="10277" spans="1:3" x14ac:dyDescent="0.3">
      <c r="A10277" t="s">
        <v>19</v>
      </c>
      <c r="B10277">
        <v>2</v>
      </c>
      <c r="C10277">
        <v>9972</v>
      </c>
    </row>
    <row r="10278" spans="1:3" x14ac:dyDescent="0.3">
      <c r="A10278" t="s">
        <v>20</v>
      </c>
      <c r="B10278">
        <v>0</v>
      </c>
      <c r="C10278">
        <v>9972</v>
      </c>
    </row>
    <row r="10279" spans="1:3" x14ac:dyDescent="0.3">
      <c r="A10279" t="s">
        <v>21</v>
      </c>
      <c r="B10279">
        <v>0</v>
      </c>
      <c r="C10279">
        <v>9972</v>
      </c>
    </row>
    <row r="10280" spans="1:3" x14ac:dyDescent="0.3">
      <c r="A10280" t="s">
        <v>22</v>
      </c>
      <c r="B10280">
        <v>6</v>
      </c>
      <c r="C10280">
        <v>9972</v>
      </c>
    </row>
    <row r="10281" spans="1:3" x14ac:dyDescent="0.3">
      <c r="A10281" t="s">
        <v>25</v>
      </c>
      <c r="B10281" t="s">
        <v>122</v>
      </c>
      <c r="C10281">
        <v>9972</v>
      </c>
    </row>
    <row r="10282" spans="1:3" x14ac:dyDescent="0.3">
      <c r="A10282" t="s">
        <v>7</v>
      </c>
      <c r="B10282" t="s">
        <v>120</v>
      </c>
      <c r="C10282">
        <v>2945</v>
      </c>
    </row>
    <row r="10283" spans="1:3" x14ac:dyDescent="0.3">
      <c r="A10283" t="s">
        <v>17</v>
      </c>
      <c r="B10283">
        <v>38</v>
      </c>
      <c r="C10283">
        <v>2945</v>
      </c>
    </row>
    <row r="10284" spans="1:3" x14ac:dyDescent="0.3">
      <c r="A10284" t="s">
        <v>18</v>
      </c>
      <c r="B10284">
        <v>0</v>
      </c>
      <c r="C10284">
        <v>2945</v>
      </c>
    </row>
    <row r="10285" spans="1:3" x14ac:dyDescent="0.3">
      <c r="A10285" t="s">
        <v>19</v>
      </c>
      <c r="B10285">
        <v>2</v>
      </c>
      <c r="C10285">
        <v>2945</v>
      </c>
    </row>
    <row r="10286" spans="1:3" x14ac:dyDescent="0.3">
      <c r="A10286" t="s">
        <v>20</v>
      </c>
      <c r="B10286">
        <v>0</v>
      </c>
      <c r="C10286">
        <v>2945</v>
      </c>
    </row>
    <row r="10287" spans="1:3" x14ac:dyDescent="0.3">
      <c r="A10287" t="s">
        <v>21</v>
      </c>
      <c r="B10287">
        <v>0</v>
      </c>
      <c r="C10287">
        <v>2945</v>
      </c>
    </row>
    <row r="10288" spans="1:3" x14ac:dyDescent="0.3">
      <c r="A10288" t="s">
        <v>22</v>
      </c>
      <c r="B10288">
        <v>6</v>
      </c>
      <c r="C10288">
        <v>2945</v>
      </c>
    </row>
    <row r="10289" spans="1:3" x14ac:dyDescent="0.3">
      <c r="A10289" t="s">
        <v>25</v>
      </c>
      <c r="B10289" t="s">
        <v>122</v>
      </c>
      <c r="C10289">
        <v>2945</v>
      </c>
    </row>
    <row r="10290" spans="1:3" x14ac:dyDescent="0.3">
      <c r="A10290" t="s">
        <v>7</v>
      </c>
      <c r="B10290" t="s">
        <v>120</v>
      </c>
      <c r="C10290">
        <v>2877</v>
      </c>
    </row>
    <row r="10291" spans="1:3" x14ac:dyDescent="0.3">
      <c r="A10291" t="s">
        <v>17</v>
      </c>
      <c r="B10291">
        <v>410</v>
      </c>
      <c r="C10291">
        <v>2877</v>
      </c>
    </row>
    <row r="10292" spans="1:3" x14ac:dyDescent="0.3">
      <c r="A10292" t="s">
        <v>18</v>
      </c>
      <c r="B10292">
        <v>0</v>
      </c>
      <c r="C10292">
        <v>2877</v>
      </c>
    </row>
    <row r="10293" spans="1:3" x14ac:dyDescent="0.3">
      <c r="A10293" t="s">
        <v>19</v>
      </c>
      <c r="B10293">
        <v>59</v>
      </c>
      <c r="C10293">
        <v>2877</v>
      </c>
    </row>
    <row r="10294" spans="1:3" x14ac:dyDescent="0.3">
      <c r="A10294" t="s">
        <v>20</v>
      </c>
      <c r="B10294">
        <v>19</v>
      </c>
      <c r="C10294">
        <v>2877</v>
      </c>
    </row>
    <row r="10295" spans="1:3" x14ac:dyDescent="0.3">
      <c r="A10295" t="s">
        <v>21</v>
      </c>
      <c r="B10295">
        <v>9</v>
      </c>
      <c r="C10295">
        <v>2877</v>
      </c>
    </row>
    <row r="10296" spans="1:3" x14ac:dyDescent="0.3">
      <c r="A10296" t="s">
        <v>22</v>
      </c>
      <c r="B10296">
        <v>44</v>
      </c>
      <c r="C10296">
        <v>2877</v>
      </c>
    </row>
    <row r="10297" spans="1:3" x14ac:dyDescent="0.3">
      <c r="A10297" t="s">
        <v>25</v>
      </c>
      <c r="B10297" t="s">
        <v>123</v>
      </c>
      <c r="C10297">
        <v>2877</v>
      </c>
    </row>
    <row r="10298" spans="1:3" x14ac:dyDescent="0.3">
      <c r="A10298" t="s">
        <v>7</v>
      </c>
      <c r="B10298" t="s">
        <v>50</v>
      </c>
      <c r="C10298">
        <v>3406</v>
      </c>
    </row>
    <row r="10299" spans="1:3" x14ac:dyDescent="0.3">
      <c r="A10299" t="s">
        <v>17</v>
      </c>
      <c r="B10299">
        <v>138</v>
      </c>
      <c r="C10299">
        <v>3406</v>
      </c>
    </row>
    <row r="10300" spans="1:3" x14ac:dyDescent="0.3">
      <c r="A10300" t="s">
        <v>18</v>
      </c>
      <c r="B10300">
        <v>33</v>
      </c>
      <c r="C10300">
        <v>3406</v>
      </c>
    </row>
    <row r="10301" spans="1:3" x14ac:dyDescent="0.3">
      <c r="A10301" t="s">
        <v>19</v>
      </c>
      <c r="B10301">
        <v>87</v>
      </c>
      <c r="C10301">
        <v>3406</v>
      </c>
    </row>
    <row r="10302" spans="1:3" x14ac:dyDescent="0.3">
      <c r="A10302" t="s">
        <v>20</v>
      </c>
      <c r="B10302">
        <v>28</v>
      </c>
      <c r="C10302">
        <v>3406</v>
      </c>
    </row>
    <row r="10303" spans="1:3" x14ac:dyDescent="0.3">
      <c r="A10303" t="s">
        <v>21</v>
      </c>
      <c r="B10303">
        <v>24</v>
      </c>
      <c r="C10303">
        <v>3406</v>
      </c>
    </row>
    <row r="10304" spans="1:3" x14ac:dyDescent="0.3">
      <c r="A10304" t="s">
        <v>22</v>
      </c>
      <c r="B10304">
        <v>12</v>
      </c>
      <c r="C10304">
        <v>3406</v>
      </c>
    </row>
    <row r="10305" spans="1:3" x14ac:dyDescent="0.3">
      <c r="A10305" t="s">
        <v>25</v>
      </c>
      <c r="B10305" t="s">
        <v>121</v>
      </c>
      <c r="C10305">
        <v>3406</v>
      </c>
    </row>
    <row r="10306" spans="1:3" x14ac:dyDescent="0.3">
      <c r="A10306" t="s">
        <v>7</v>
      </c>
      <c r="B10306" t="s">
        <v>50</v>
      </c>
      <c r="C10306">
        <v>10888</v>
      </c>
    </row>
    <row r="10307" spans="1:3" x14ac:dyDescent="0.3">
      <c r="A10307" t="s">
        <v>17</v>
      </c>
      <c r="B10307">
        <v>273</v>
      </c>
      <c r="C10307">
        <v>10888</v>
      </c>
    </row>
    <row r="10308" spans="1:3" x14ac:dyDescent="0.3">
      <c r="A10308" t="s">
        <v>18</v>
      </c>
      <c r="B10308">
        <v>11</v>
      </c>
      <c r="C10308">
        <v>10888</v>
      </c>
    </row>
    <row r="10309" spans="1:3" x14ac:dyDescent="0.3">
      <c r="A10309" t="s">
        <v>19</v>
      </c>
      <c r="B10309">
        <v>178</v>
      </c>
      <c r="C10309">
        <v>10888</v>
      </c>
    </row>
    <row r="10310" spans="1:3" x14ac:dyDescent="0.3">
      <c r="A10310" t="s">
        <v>20</v>
      </c>
      <c r="B10310">
        <v>62</v>
      </c>
      <c r="C10310">
        <v>10888</v>
      </c>
    </row>
    <row r="10311" spans="1:3" x14ac:dyDescent="0.3">
      <c r="A10311" t="s">
        <v>21</v>
      </c>
      <c r="B10311">
        <v>83</v>
      </c>
      <c r="C10311">
        <v>10888</v>
      </c>
    </row>
    <row r="10312" spans="1:3" x14ac:dyDescent="0.3">
      <c r="A10312" t="s">
        <v>22</v>
      </c>
      <c r="B10312">
        <v>29</v>
      </c>
      <c r="C10312">
        <v>10888</v>
      </c>
    </row>
    <row r="10313" spans="1:3" x14ac:dyDescent="0.3">
      <c r="A10313" t="s">
        <v>25</v>
      </c>
      <c r="B10313" t="s">
        <v>123</v>
      </c>
      <c r="C10313">
        <v>10888</v>
      </c>
    </row>
    <row r="10314" spans="1:3" x14ac:dyDescent="0.3">
      <c r="A10314" t="s">
        <v>7</v>
      </c>
      <c r="B10314" t="s">
        <v>120</v>
      </c>
      <c r="C10314">
        <v>9485</v>
      </c>
    </row>
    <row r="10315" spans="1:3" x14ac:dyDescent="0.3">
      <c r="A10315" t="s">
        <v>17</v>
      </c>
      <c r="B10315">
        <v>102</v>
      </c>
      <c r="C10315">
        <v>9485</v>
      </c>
    </row>
    <row r="10316" spans="1:3" x14ac:dyDescent="0.3">
      <c r="A10316" t="s">
        <v>18</v>
      </c>
      <c r="B10316">
        <v>9</v>
      </c>
      <c r="C10316">
        <v>9485</v>
      </c>
    </row>
    <row r="10317" spans="1:3" x14ac:dyDescent="0.3">
      <c r="A10317" t="s">
        <v>19</v>
      </c>
      <c r="B10317">
        <v>49</v>
      </c>
      <c r="C10317">
        <v>9485</v>
      </c>
    </row>
    <row r="10318" spans="1:3" x14ac:dyDescent="0.3">
      <c r="A10318" t="s">
        <v>20</v>
      </c>
      <c r="B10318">
        <v>24</v>
      </c>
      <c r="C10318">
        <v>9485</v>
      </c>
    </row>
    <row r="10319" spans="1:3" x14ac:dyDescent="0.3">
      <c r="A10319" t="s">
        <v>21</v>
      </c>
      <c r="B10319">
        <v>3</v>
      </c>
      <c r="C10319">
        <v>9485</v>
      </c>
    </row>
    <row r="10320" spans="1:3" x14ac:dyDescent="0.3">
      <c r="A10320" t="s">
        <v>22</v>
      </c>
      <c r="B10320">
        <v>12</v>
      </c>
      <c r="C10320">
        <v>9485</v>
      </c>
    </row>
    <row r="10321" spans="1:3" x14ac:dyDescent="0.3">
      <c r="A10321" t="s">
        <v>25</v>
      </c>
      <c r="B10321" t="s">
        <v>122</v>
      </c>
      <c r="C10321">
        <v>9485</v>
      </c>
    </row>
    <row r="10322" spans="1:3" x14ac:dyDescent="0.3">
      <c r="A10322" t="s">
        <v>7</v>
      </c>
      <c r="B10322" t="s">
        <v>50</v>
      </c>
      <c r="C10322">
        <v>2942</v>
      </c>
    </row>
    <row r="10323" spans="1:3" x14ac:dyDescent="0.3">
      <c r="A10323" t="s">
        <v>17</v>
      </c>
      <c r="B10323">
        <v>305</v>
      </c>
      <c r="C10323">
        <v>2942</v>
      </c>
    </row>
    <row r="10324" spans="1:3" x14ac:dyDescent="0.3">
      <c r="A10324" t="s">
        <v>18</v>
      </c>
      <c r="B10324">
        <v>3</v>
      </c>
      <c r="C10324">
        <v>2942</v>
      </c>
    </row>
    <row r="10325" spans="1:3" x14ac:dyDescent="0.3">
      <c r="A10325" t="s">
        <v>19</v>
      </c>
      <c r="B10325">
        <v>27</v>
      </c>
      <c r="C10325">
        <v>2942</v>
      </c>
    </row>
    <row r="10326" spans="1:3" x14ac:dyDescent="0.3">
      <c r="A10326" t="s">
        <v>20</v>
      </c>
      <c r="B10326">
        <v>4</v>
      </c>
      <c r="C10326">
        <v>2942</v>
      </c>
    </row>
    <row r="10327" spans="1:3" x14ac:dyDescent="0.3">
      <c r="A10327" t="s">
        <v>21</v>
      </c>
      <c r="B10327">
        <v>3</v>
      </c>
      <c r="C10327">
        <v>2942</v>
      </c>
    </row>
    <row r="10328" spans="1:3" x14ac:dyDescent="0.3">
      <c r="A10328" t="s">
        <v>22</v>
      </c>
      <c r="B10328">
        <v>144</v>
      </c>
      <c r="C10328">
        <v>2942</v>
      </c>
    </row>
    <row r="10329" spans="1:3" x14ac:dyDescent="0.3">
      <c r="A10329" t="s">
        <v>25</v>
      </c>
      <c r="B10329" t="s">
        <v>121</v>
      </c>
      <c r="C10329">
        <v>2942</v>
      </c>
    </row>
    <row r="10330" spans="1:3" x14ac:dyDescent="0.3">
      <c r="A10330" t="s">
        <v>7</v>
      </c>
      <c r="B10330" t="s">
        <v>120</v>
      </c>
      <c r="C10330">
        <v>5223</v>
      </c>
    </row>
    <row r="10331" spans="1:3" x14ac:dyDescent="0.3">
      <c r="A10331" t="s">
        <v>17</v>
      </c>
      <c r="B10331">
        <v>33</v>
      </c>
      <c r="C10331">
        <v>5223</v>
      </c>
    </row>
    <row r="10332" spans="1:3" x14ac:dyDescent="0.3">
      <c r="A10332" t="s">
        <v>18</v>
      </c>
      <c r="B10332">
        <v>8</v>
      </c>
      <c r="C10332">
        <v>5223</v>
      </c>
    </row>
    <row r="10333" spans="1:3" x14ac:dyDescent="0.3">
      <c r="A10333" t="s">
        <v>19</v>
      </c>
      <c r="B10333">
        <v>10</v>
      </c>
      <c r="C10333">
        <v>5223</v>
      </c>
    </row>
    <row r="10334" spans="1:3" x14ac:dyDescent="0.3">
      <c r="A10334" t="s">
        <v>20</v>
      </c>
      <c r="B10334">
        <v>2</v>
      </c>
      <c r="C10334">
        <v>5223</v>
      </c>
    </row>
    <row r="10335" spans="1:3" x14ac:dyDescent="0.3">
      <c r="A10335" t="s">
        <v>21</v>
      </c>
      <c r="B10335">
        <v>10</v>
      </c>
      <c r="C10335">
        <v>5223</v>
      </c>
    </row>
    <row r="10336" spans="1:3" x14ac:dyDescent="0.3">
      <c r="A10336" t="s">
        <v>22</v>
      </c>
      <c r="B10336">
        <v>3</v>
      </c>
      <c r="C10336">
        <v>5223</v>
      </c>
    </row>
    <row r="10337" spans="1:3" x14ac:dyDescent="0.3">
      <c r="A10337" t="s">
        <v>25</v>
      </c>
      <c r="B10337" t="s">
        <v>122</v>
      </c>
      <c r="C10337">
        <v>5223</v>
      </c>
    </row>
    <row r="10338" spans="1:3" x14ac:dyDescent="0.3">
      <c r="A10338" t="s">
        <v>7</v>
      </c>
      <c r="B10338" t="s">
        <v>120</v>
      </c>
      <c r="C10338">
        <v>5231</v>
      </c>
    </row>
    <row r="10339" spans="1:3" x14ac:dyDescent="0.3">
      <c r="A10339" t="s">
        <v>17</v>
      </c>
      <c r="B10339">
        <v>27</v>
      </c>
      <c r="C10339">
        <v>5231</v>
      </c>
    </row>
    <row r="10340" spans="1:3" x14ac:dyDescent="0.3">
      <c r="A10340" t="s">
        <v>18</v>
      </c>
      <c r="B10340">
        <v>2</v>
      </c>
      <c r="C10340">
        <v>5231</v>
      </c>
    </row>
    <row r="10341" spans="1:3" x14ac:dyDescent="0.3">
      <c r="A10341" t="s">
        <v>19</v>
      </c>
      <c r="B10341">
        <v>7</v>
      </c>
      <c r="C10341">
        <v>5231</v>
      </c>
    </row>
    <row r="10342" spans="1:3" x14ac:dyDescent="0.3">
      <c r="A10342" t="s">
        <v>20</v>
      </c>
      <c r="B10342">
        <v>0</v>
      </c>
      <c r="C10342">
        <v>5231</v>
      </c>
    </row>
    <row r="10343" spans="1:3" x14ac:dyDescent="0.3">
      <c r="A10343" t="s">
        <v>21</v>
      </c>
      <c r="B10343">
        <v>2</v>
      </c>
      <c r="C10343">
        <v>5231</v>
      </c>
    </row>
    <row r="10344" spans="1:3" x14ac:dyDescent="0.3">
      <c r="A10344" t="s">
        <v>22</v>
      </c>
      <c r="B10344">
        <v>13</v>
      </c>
      <c r="C10344">
        <v>5231</v>
      </c>
    </row>
    <row r="10345" spans="1:3" x14ac:dyDescent="0.3">
      <c r="A10345" t="s">
        <v>25</v>
      </c>
      <c r="B10345" t="s">
        <v>122</v>
      </c>
      <c r="C10345">
        <v>5231</v>
      </c>
    </row>
    <row r="10346" spans="1:3" x14ac:dyDescent="0.3">
      <c r="A10346" t="s">
        <v>7</v>
      </c>
      <c r="B10346" t="s">
        <v>50</v>
      </c>
      <c r="C10346">
        <v>10856</v>
      </c>
    </row>
    <row r="10347" spans="1:3" x14ac:dyDescent="0.3">
      <c r="A10347" t="s">
        <v>17</v>
      </c>
      <c r="B10347">
        <v>31</v>
      </c>
      <c r="C10347">
        <v>10856</v>
      </c>
    </row>
    <row r="10348" spans="1:3" x14ac:dyDescent="0.3">
      <c r="A10348" t="s">
        <v>18</v>
      </c>
      <c r="B10348">
        <v>0</v>
      </c>
      <c r="C10348">
        <v>10856</v>
      </c>
    </row>
    <row r="10349" spans="1:3" x14ac:dyDescent="0.3">
      <c r="A10349" t="s">
        <v>19</v>
      </c>
      <c r="B10349">
        <v>6</v>
      </c>
      <c r="C10349">
        <v>10856</v>
      </c>
    </row>
    <row r="10350" spans="1:3" x14ac:dyDescent="0.3">
      <c r="A10350" t="s">
        <v>20</v>
      </c>
      <c r="B10350">
        <v>0</v>
      </c>
      <c r="C10350">
        <v>10856</v>
      </c>
    </row>
    <row r="10351" spans="1:3" x14ac:dyDescent="0.3">
      <c r="A10351" t="s">
        <v>21</v>
      </c>
      <c r="B10351">
        <v>1</v>
      </c>
      <c r="C10351">
        <v>10856</v>
      </c>
    </row>
    <row r="10352" spans="1:3" x14ac:dyDescent="0.3">
      <c r="A10352" t="s">
        <v>22</v>
      </c>
      <c r="B10352">
        <v>8</v>
      </c>
      <c r="C10352">
        <v>10856</v>
      </c>
    </row>
    <row r="10353" spans="1:3" x14ac:dyDescent="0.3">
      <c r="A10353" t="s">
        <v>25</v>
      </c>
      <c r="B10353" t="s">
        <v>122</v>
      </c>
      <c r="C10353">
        <v>10856</v>
      </c>
    </row>
    <row r="10354" spans="1:3" x14ac:dyDescent="0.3">
      <c r="A10354" t="s">
        <v>7</v>
      </c>
      <c r="B10354" t="s">
        <v>120</v>
      </c>
      <c r="C10354">
        <v>3083</v>
      </c>
    </row>
    <row r="10355" spans="1:3" x14ac:dyDescent="0.3">
      <c r="A10355" t="s">
        <v>17</v>
      </c>
      <c r="B10355">
        <v>215</v>
      </c>
      <c r="C10355">
        <v>3083</v>
      </c>
    </row>
    <row r="10356" spans="1:3" x14ac:dyDescent="0.3">
      <c r="A10356" t="s">
        <v>18</v>
      </c>
      <c r="B10356">
        <v>13</v>
      </c>
      <c r="C10356">
        <v>3083</v>
      </c>
    </row>
    <row r="10357" spans="1:3" x14ac:dyDescent="0.3">
      <c r="A10357" t="s">
        <v>19</v>
      </c>
      <c r="B10357">
        <v>87</v>
      </c>
      <c r="C10357">
        <v>3083</v>
      </c>
    </row>
    <row r="10358" spans="1:3" x14ac:dyDescent="0.3">
      <c r="A10358" t="s">
        <v>20</v>
      </c>
      <c r="B10358">
        <v>17</v>
      </c>
      <c r="C10358">
        <v>3083</v>
      </c>
    </row>
    <row r="10359" spans="1:3" x14ac:dyDescent="0.3">
      <c r="A10359" t="s">
        <v>21</v>
      </c>
      <c r="B10359">
        <v>17</v>
      </c>
      <c r="C10359">
        <v>3083</v>
      </c>
    </row>
    <row r="10360" spans="1:3" x14ac:dyDescent="0.3">
      <c r="A10360" t="s">
        <v>22</v>
      </c>
      <c r="B10360">
        <v>24</v>
      </c>
      <c r="C10360">
        <v>3083</v>
      </c>
    </row>
    <row r="10361" spans="1:3" x14ac:dyDescent="0.3">
      <c r="A10361" t="s">
        <v>25</v>
      </c>
      <c r="B10361" t="s">
        <v>121</v>
      </c>
      <c r="C10361">
        <v>3083</v>
      </c>
    </row>
    <row r="10362" spans="1:3" x14ac:dyDescent="0.3">
      <c r="A10362" t="s">
        <v>7</v>
      </c>
      <c r="B10362" t="s">
        <v>120</v>
      </c>
      <c r="C10362">
        <v>6431</v>
      </c>
    </row>
    <row r="10363" spans="1:3" x14ac:dyDescent="0.3">
      <c r="A10363" t="s">
        <v>17</v>
      </c>
      <c r="B10363">
        <v>42</v>
      </c>
      <c r="C10363">
        <v>6431</v>
      </c>
    </row>
    <row r="10364" spans="1:3" x14ac:dyDescent="0.3">
      <c r="A10364" t="s">
        <v>18</v>
      </c>
      <c r="B10364">
        <v>1</v>
      </c>
      <c r="C10364">
        <v>6431</v>
      </c>
    </row>
    <row r="10365" spans="1:3" x14ac:dyDescent="0.3">
      <c r="A10365" t="s">
        <v>19</v>
      </c>
      <c r="B10365">
        <v>18</v>
      </c>
      <c r="C10365">
        <v>6431</v>
      </c>
    </row>
    <row r="10366" spans="1:3" x14ac:dyDescent="0.3">
      <c r="A10366" t="s">
        <v>20</v>
      </c>
      <c r="B10366">
        <v>3</v>
      </c>
      <c r="C10366">
        <v>6431</v>
      </c>
    </row>
    <row r="10367" spans="1:3" x14ac:dyDescent="0.3">
      <c r="A10367" t="s">
        <v>21</v>
      </c>
      <c r="B10367">
        <v>0</v>
      </c>
      <c r="C10367">
        <v>6431</v>
      </c>
    </row>
    <row r="10368" spans="1:3" x14ac:dyDescent="0.3">
      <c r="A10368" t="s">
        <v>22</v>
      </c>
      <c r="B10368">
        <v>4</v>
      </c>
      <c r="C10368">
        <v>6431</v>
      </c>
    </row>
    <row r="10369" spans="1:3" x14ac:dyDescent="0.3">
      <c r="A10369" t="s">
        <v>25</v>
      </c>
      <c r="B10369" t="s">
        <v>122</v>
      </c>
      <c r="C10369">
        <v>6431</v>
      </c>
    </row>
    <row r="10370" spans="1:3" x14ac:dyDescent="0.3">
      <c r="A10370" t="s">
        <v>7</v>
      </c>
      <c r="B10370" t="s">
        <v>120</v>
      </c>
      <c r="C10370">
        <v>10789</v>
      </c>
    </row>
    <row r="10371" spans="1:3" x14ac:dyDescent="0.3">
      <c r="A10371" t="s">
        <v>17</v>
      </c>
      <c r="B10371">
        <v>42</v>
      </c>
      <c r="C10371">
        <v>10789</v>
      </c>
    </row>
    <row r="10372" spans="1:3" x14ac:dyDescent="0.3">
      <c r="A10372" t="s">
        <v>18</v>
      </c>
      <c r="B10372">
        <v>1</v>
      </c>
      <c r="C10372">
        <v>10789</v>
      </c>
    </row>
    <row r="10373" spans="1:3" x14ac:dyDescent="0.3">
      <c r="A10373" t="s">
        <v>19</v>
      </c>
      <c r="B10373">
        <v>18</v>
      </c>
      <c r="C10373">
        <v>10789</v>
      </c>
    </row>
    <row r="10374" spans="1:3" x14ac:dyDescent="0.3">
      <c r="A10374" t="s">
        <v>20</v>
      </c>
      <c r="B10374">
        <v>3</v>
      </c>
      <c r="C10374">
        <v>10789</v>
      </c>
    </row>
    <row r="10375" spans="1:3" x14ac:dyDescent="0.3">
      <c r="A10375" t="s">
        <v>21</v>
      </c>
      <c r="B10375">
        <v>0</v>
      </c>
      <c r="C10375">
        <v>10789</v>
      </c>
    </row>
    <row r="10376" spans="1:3" x14ac:dyDescent="0.3">
      <c r="A10376" t="s">
        <v>22</v>
      </c>
      <c r="B10376">
        <v>4</v>
      </c>
      <c r="C10376">
        <v>10789</v>
      </c>
    </row>
    <row r="10377" spans="1:3" x14ac:dyDescent="0.3">
      <c r="A10377" t="s">
        <v>25</v>
      </c>
      <c r="B10377" t="s">
        <v>122</v>
      </c>
      <c r="C10377">
        <v>10789</v>
      </c>
    </row>
    <row r="10378" spans="1:3" x14ac:dyDescent="0.3">
      <c r="A10378" t="s">
        <v>7</v>
      </c>
      <c r="B10378" t="s">
        <v>120</v>
      </c>
      <c r="C10378">
        <v>1916</v>
      </c>
    </row>
    <row r="10379" spans="1:3" x14ac:dyDescent="0.3">
      <c r="A10379" t="s">
        <v>17</v>
      </c>
      <c r="B10379">
        <v>188</v>
      </c>
      <c r="C10379">
        <v>1916</v>
      </c>
    </row>
    <row r="10380" spans="1:3" x14ac:dyDescent="0.3">
      <c r="A10380" t="s">
        <v>18</v>
      </c>
      <c r="B10380">
        <v>3</v>
      </c>
      <c r="C10380">
        <v>1916</v>
      </c>
    </row>
    <row r="10381" spans="1:3" x14ac:dyDescent="0.3">
      <c r="A10381" t="s">
        <v>19</v>
      </c>
      <c r="B10381">
        <v>180</v>
      </c>
      <c r="C10381">
        <v>1916</v>
      </c>
    </row>
    <row r="10382" spans="1:3" x14ac:dyDescent="0.3">
      <c r="A10382" t="s">
        <v>20</v>
      </c>
      <c r="B10382">
        <v>20</v>
      </c>
      <c r="C10382">
        <v>1916</v>
      </c>
    </row>
    <row r="10383" spans="1:3" x14ac:dyDescent="0.3">
      <c r="A10383" t="s">
        <v>21</v>
      </c>
      <c r="B10383">
        <v>3</v>
      </c>
      <c r="C10383">
        <v>1916</v>
      </c>
    </row>
    <row r="10384" spans="1:3" x14ac:dyDescent="0.3">
      <c r="A10384" t="s">
        <v>22</v>
      </c>
      <c r="B10384">
        <v>43</v>
      </c>
      <c r="C10384">
        <v>1916</v>
      </c>
    </row>
    <row r="10385" spans="1:3" x14ac:dyDescent="0.3">
      <c r="A10385" t="s">
        <v>25</v>
      </c>
      <c r="B10385" t="s">
        <v>123</v>
      </c>
      <c r="C10385">
        <v>1916</v>
      </c>
    </row>
    <row r="10386" spans="1:3" x14ac:dyDescent="0.3">
      <c r="A10386" t="s">
        <v>7</v>
      </c>
      <c r="B10386" t="s">
        <v>120</v>
      </c>
      <c r="C10386">
        <v>10951</v>
      </c>
    </row>
    <row r="10387" spans="1:3" x14ac:dyDescent="0.3">
      <c r="A10387" t="s">
        <v>17</v>
      </c>
      <c r="B10387">
        <v>279</v>
      </c>
      <c r="C10387">
        <v>10951</v>
      </c>
    </row>
    <row r="10388" spans="1:3" x14ac:dyDescent="0.3">
      <c r="A10388" t="s">
        <v>18</v>
      </c>
      <c r="B10388">
        <v>0</v>
      </c>
      <c r="C10388">
        <v>10951</v>
      </c>
    </row>
    <row r="10389" spans="1:3" x14ac:dyDescent="0.3">
      <c r="A10389" t="s">
        <v>19</v>
      </c>
      <c r="B10389">
        <v>18</v>
      </c>
      <c r="C10389">
        <v>10951</v>
      </c>
    </row>
    <row r="10390" spans="1:3" x14ac:dyDescent="0.3">
      <c r="A10390" t="s">
        <v>20</v>
      </c>
      <c r="B10390">
        <v>0</v>
      </c>
      <c r="C10390">
        <v>10951</v>
      </c>
    </row>
    <row r="10391" spans="1:3" x14ac:dyDescent="0.3">
      <c r="A10391" t="s">
        <v>21</v>
      </c>
      <c r="B10391">
        <v>0</v>
      </c>
      <c r="C10391">
        <v>10951</v>
      </c>
    </row>
    <row r="10392" spans="1:3" x14ac:dyDescent="0.3">
      <c r="A10392" t="s">
        <v>22</v>
      </c>
      <c r="B10392">
        <v>9</v>
      </c>
      <c r="C10392">
        <v>10951</v>
      </c>
    </row>
    <row r="10393" spans="1:3" x14ac:dyDescent="0.3">
      <c r="A10393" t="s">
        <v>25</v>
      </c>
      <c r="B10393" t="s">
        <v>121</v>
      </c>
      <c r="C10393">
        <v>10951</v>
      </c>
    </row>
    <row r="10394" spans="1:3" x14ac:dyDescent="0.3">
      <c r="A10394" t="s">
        <v>7</v>
      </c>
      <c r="B10394" t="s">
        <v>50</v>
      </c>
      <c r="C10394">
        <v>1968</v>
      </c>
    </row>
    <row r="10395" spans="1:3" x14ac:dyDescent="0.3">
      <c r="A10395" t="s">
        <v>17</v>
      </c>
      <c r="B10395">
        <v>5</v>
      </c>
      <c r="C10395">
        <v>1968</v>
      </c>
    </row>
    <row r="10396" spans="1:3" x14ac:dyDescent="0.3">
      <c r="A10396" t="s">
        <v>18</v>
      </c>
      <c r="B10396">
        <v>1</v>
      </c>
      <c r="C10396">
        <v>1968</v>
      </c>
    </row>
    <row r="10397" spans="1:3" x14ac:dyDescent="0.3">
      <c r="A10397" t="s">
        <v>19</v>
      </c>
      <c r="B10397">
        <v>5</v>
      </c>
      <c r="C10397">
        <v>1968</v>
      </c>
    </row>
    <row r="10398" spans="1:3" x14ac:dyDescent="0.3">
      <c r="A10398" t="s">
        <v>20</v>
      </c>
      <c r="B10398">
        <v>10</v>
      </c>
      <c r="C10398">
        <v>1968</v>
      </c>
    </row>
    <row r="10399" spans="1:3" x14ac:dyDescent="0.3">
      <c r="A10399" t="s">
        <v>21</v>
      </c>
      <c r="B10399">
        <v>0</v>
      </c>
      <c r="C10399">
        <v>1968</v>
      </c>
    </row>
    <row r="10400" spans="1:3" x14ac:dyDescent="0.3">
      <c r="A10400" t="s">
        <v>22</v>
      </c>
      <c r="B10400">
        <v>7</v>
      </c>
      <c r="C10400">
        <v>1968</v>
      </c>
    </row>
    <row r="10401" spans="1:3" x14ac:dyDescent="0.3">
      <c r="A10401" t="s">
        <v>25</v>
      </c>
      <c r="B10401" t="s">
        <v>122</v>
      </c>
      <c r="C10401">
        <v>1968</v>
      </c>
    </row>
    <row r="10402" spans="1:3" x14ac:dyDescent="0.3">
      <c r="A10402" t="s">
        <v>7</v>
      </c>
      <c r="B10402" t="s">
        <v>120</v>
      </c>
      <c r="C10402">
        <v>5429</v>
      </c>
    </row>
    <row r="10403" spans="1:3" x14ac:dyDescent="0.3">
      <c r="A10403" t="s">
        <v>17</v>
      </c>
      <c r="B10403">
        <v>145</v>
      </c>
      <c r="C10403">
        <v>5429</v>
      </c>
    </row>
    <row r="10404" spans="1:3" x14ac:dyDescent="0.3">
      <c r="A10404" t="s">
        <v>18</v>
      </c>
      <c r="B10404">
        <v>1</v>
      </c>
      <c r="C10404">
        <v>5429</v>
      </c>
    </row>
    <row r="10405" spans="1:3" x14ac:dyDescent="0.3">
      <c r="A10405" t="s">
        <v>19</v>
      </c>
      <c r="B10405">
        <v>33</v>
      </c>
      <c r="C10405">
        <v>5429</v>
      </c>
    </row>
    <row r="10406" spans="1:3" x14ac:dyDescent="0.3">
      <c r="A10406" t="s">
        <v>20</v>
      </c>
      <c r="B10406">
        <v>2</v>
      </c>
      <c r="C10406">
        <v>5429</v>
      </c>
    </row>
    <row r="10407" spans="1:3" x14ac:dyDescent="0.3">
      <c r="A10407" t="s">
        <v>21</v>
      </c>
      <c r="B10407">
        <v>1</v>
      </c>
      <c r="C10407">
        <v>5429</v>
      </c>
    </row>
    <row r="10408" spans="1:3" x14ac:dyDescent="0.3">
      <c r="A10408" t="s">
        <v>22</v>
      </c>
      <c r="B10408">
        <v>1</v>
      </c>
      <c r="C10408">
        <v>5429</v>
      </c>
    </row>
    <row r="10409" spans="1:3" x14ac:dyDescent="0.3">
      <c r="A10409" t="s">
        <v>25</v>
      </c>
      <c r="B10409" t="s">
        <v>121</v>
      </c>
      <c r="C10409">
        <v>5429</v>
      </c>
    </row>
    <row r="10410" spans="1:3" x14ac:dyDescent="0.3">
      <c r="A10410" t="s">
        <v>7</v>
      </c>
      <c r="B10410" t="s">
        <v>50</v>
      </c>
      <c r="C10410">
        <v>263</v>
      </c>
    </row>
    <row r="10411" spans="1:3" x14ac:dyDescent="0.3">
      <c r="A10411" t="s">
        <v>17</v>
      </c>
      <c r="B10411">
        <v>56</v>
      </c>
      <c r="C10411">
        <v>263</v>
      </c>
    </row>
    <row r="10412" spans="1:3" x14ac:dyDescent="0.3">
      <c r="A10412" t="s">
        <v>18</v>
      </c>
      <c r="B10412">
        <v>19</v>
      </c>
      <c r="C10412">
        <v>263</v>
      </c>
    </row>
    <row r="10413" spans="1:3" x14ac:dyDescent="0.3">
      <c r="A10413" t="s">
        <v>19</v>
      </c>
      <c r="B10413">
        <v>29</v>
      </c>
      <c r="C10413">
        <v>263</v>
      </c>
    </row>
    <row r="10414" spans="1:3" x14ac:dyDescent="0.3">
      <c r="A10414" t="s">
        <v>20</v>
      </c>
      <c r="B10414">
        <v>2</v>
      </c>
      <c r="C10414">
        <v>263</v>
      </c>
    </row>
    <row r="10415" spans="1:3" x14ac:dyDescent="0.3">
      <c r="A10415" t="s">
        <v>21</v>
      </c>
      <c r="B10415">
        <v>14</v>
      </c>
      <c r="C10415">
        <v>263</v>
      </c>
    </row>
    <row r="10416" spans="1:3" x14ac:dyDescent="0.3">
      <c r="A10416" t="s">
        <v>22</v>
      </c>
      <c r="B10416">
        <v>25</v>
      </c>
      <c r="C10416">
        <v>263</v>
      </c>
    </row>
    <row r="10417" spans="1:3" x14ac:dyDescent="0.3">
      <c r="A10417" t="s">
        <v>25</v>
      </c>
      <c r="B10417" t="s">
        <v>121</v>
      </c>
      <c r="C10417">
        <v>263</v>
      </c>
    </row>
    <row r="10418" spans="1:3" x14ac:dyDescent="0.3">
      <c r="A10418" t="s">
        <v>7</v>
      </c>
      <c r="B10418" t="s">
        <v>120</v>
      </c>
      <c r="C10418">
        <v>839</v>
      </c>
    </row>
    <row r="10419" spans="1:3" x14ac:dyDescent="0.3">
      <c r="A10419" t="s">
        <v>17</v>
      </c>
      <c r="B10419">
        <v>97</v>
      </c>
      <c r="C10419">
        <v>839</v>
      </c>
    </row>
    <row r="10420" spans="1:3" x14ac:dyDescent="0.3">
      <c r="A10420" t="s">
        <v>18</v>
      </c>
      <c r="B10420">
        <v>4</v>
      </c>
      <c r="C10420">
        <v>839</v>
      </c>
    </row>
    <row r="10421" spans="1:3" x14ac:dyDescent="0.3">
      <c r="A10421" t="s">
        <v>19</v>
      </c>
      <c r="B10421">
        <v>44</v>
      </c>
      <c r="C10421">
        <v>839</v>
      </c>
    </row>
    <row r="10422" spans="1:3" x14ac:dyDescent="0.3">
      <c r="A10422" t="s">
        <v>20</v>
      </c>
      <c r="B10422">
        <v>6</v>
      </c>
      <c r="C10422">
        <v>839</v>
      </c>
    </row>
    <row r="10423" spans="1:3" x14ac:dyDescent="0.3">
      <c r="A10423" t="s">
        <v>21</v>
      </c>
      <c r="B10423">
        <v>1</v>
      </c>
      <c r="C10423">
        <v>839</v>
      </c>
    </row>
    <row r="10424" spans="1:3" x14ac:dyDescent="0.3">
      <c r="A10424" t="s">
        <v>22</v>
      </c>
      <c r="B10424">
        <v>18</v>
      </c>
      <c r="C10424">
        <v>839</v>
      </c>
    </row>
    <row r="10425" spans="1:3" x14ac:dyDescent="0.3">
      <c r="A10425" t="s">
        <v>25</v>
      </c>
      <c r="B10425" t="s">
        <v>121</v>
      </c>
      <c r="C10425">
        <v>839</v>
      </c>
    </row>
    <row r="10426" spans="1:3" x14ac:dyDescent="0.3">
      <c r="A10426" t="s">
        <v>7</v>
      </c>
      <c r="B10426" t="s">
        <v>120</v>
      </c>
      <c r="C10426">
        <v>5966</v>
      </c>
    </row>
    <row r="10427" spans="1:3" x14ac:dyDescent="0.3">
      <c r="A10427" t="s">
        <v>17</v>
      </c>
      <c r="B10427">
        <v>203</v>
      </c>
      <c r="C10427">
        <v>5966</v>
      </c>
    </row>
    <row r="10428" spans="1:3" x14ac:dyDescent="0.3">
      <c r="A10428" t="s">
        <v>18</v>
      </c>
      <c r="B10428">
        <v>0</v>
      </c>
      <c r="C10428">
        <v>5966</v>
      </c>
    </row>
    <row r="10429" spans="1:3" x14ac:dyDescent="0.3">
      <c r="A10429" t="s">
        <v>19</v>
      </c>
      <c r="B10429">
        <v>10</v>
      </c>
      <c r="C10429">
        <v>5966</v>
      </c>
    </row>
    <row r="10430" spans="1:3" x14ac:dyDescent="0.3">
      <c r="A10430" t="s">
        <v>20</v>
      </c>
      <c r="B10430">
        <v>0</v>
      </c>
      <c r="C10430">
        <v>5966</v>
      </c>
    </row>
    <row r="10431" spans="1:3" x14ac:dyDescent="0.3">
      <c r="A10431" t="s">
        <v>21</v>
      </c>
      <c r="B10431">
        <v>0</v>
      </c>
      <c r="C10431">
        <v>5966</v>
      </c>
    </row>
    <row r="10432" spans="1:3" x14ac:dyDescent="0.3">
      <c r="A10432" t="s">
        <v>22</v>
      </c>
      <c r="B10432">
        <v>2</v>
      </c>
      <c r="C10432">
        <v>5966</v>
      </c>
    </row>
    <row r="10433" spans="1:3" x14ac:dyDescent="0.3">
      <c r="A10433" t="s">
        <v>25</v>
      </c>
      <c r="B10433" t="s">
        <v>121</v>
      </c>
      <c r="C10433">
        <v>5966</v>
      </c>
    </row>
    <row r="10434" spans="1:3" x14ac:dyDescent="0.3">
      <c r="A10434" t="s">
        <v>7</v>
      </c>
      <c r="B10434" t="s">
        <v>120</v>
      </c>
      <c r="C10434">
        <v>1755</v>
      </c>
    </row>
    <row r="10435" spans="1:3" x14ac:dyDescent="0.3">
      <c r="A10435" t="s">
        <v>17</v>
      </c>
      <c r="B10435">
        <v>30</v>
      </c>
      <c r="C10435">
        <v>1755</v>
      </c>
    </row>
    <row r="10436" spans="1:3" x14ac:dyDescent="0.3">
      <c r="A10436" t="s">
        <v>18</v>
      </c>
      <c r="B10436">
        <v>11</v>
      </c>
      <c r="C10436">
        <v>1755</v>
      </c>
    </row>
    <row r="10437" spans="1:3" x14ac:dyDescent="0.3">
      <c r="A10437" t="s">
        <v>19</v>
      </c>
      <c r="B10437">
        <v>25</v>
      </c>
      <c r="C10437">
        <v>1755</v>
      </c>
    </row>
    <row r="10438" spans="1:3" x14ac:dyDescent="0.3">
      <c r="A10438" t="s">
        <v>20</v>
      </c>
      <c r="B10438">
        <v>29</v>
      </c>
      <c r="C10438">
        <v>1755</v>
      </c>
    </row>
    <row r="10439" spans="1:3" x14ac:dyDescent="0.3">
      <c r="A10439" t="s">
        <v>21</v>
      </c>
      <c r="B10439">
        <v>1</v>
      </c>
      <c r="C10439">
        <v>1755</v>
      </c>
    </row>
    <row r="10440" spans="1:3" x14ac:dyDescent="0.3">
      <c r="A10440" t="s">
        <v>22</v>
      </c>
      <c r="B10440">
        <v>18</v>
      </c>
      <c r="C10440">
        <v>1755</v>
      </c>
    </row>
    <row r="10441" spans="1:3" x14ac:dyDescent="0.3">
      <c r="A10441" t="s">
        <v>25</v>
      </c>
      <c r="B10441" t="s">
        <v>122</v>
      </c>
      <c r="C10441">
        <v>1755</v>
      </c>
    </row>
    <row r="10442" spans="1:3" x14ac:dyDescent="0.3">
      <c r="A10442" t="s">
        <v>7</v>
      </c>
      <c r="B10442" t="s">
        <v>120</v>
      </c>
      <c r="C10442">
        <v>2130</v>
      </c>
    </row>
    <row r="10443" spans="1:3" x14ac:dyDescent="0.3">
      <c r="A10443" t="s">
        <v>17</v>
      </c>
      <c r="B10443">
        <v>35</v>
      </c>
      <c r="C10443">
        <v>2130</v>
      </c>
    </row>
    <row r="10444" spans="1:3" x14ac:dyDescent="0.3">
      <c r="A10444" t="s">
        <v>18</v>
      </c>
      <c r="B10444">
        <v>3</v>
      </c>
      <c r="C10444">
        <v>2130</v>
      </c>
    </row>
    <row r="10445" spans="1:3" x14ac:dyDescent="0.3">
      <c r="A10445" t="s">
        <v>19</v>
      </c>
      <c r="B10445">
        <v>67</v>
      </c>
      <c r="C10445">
        <v>2130</v>
      </c>
    </row>
    <row r="10446" spans="1:3" x14ac:dyDescent="0.3">
      <c r="A10446" t="s">
        <v>20</v>
      </c>
      <c r="B10446">
        <v>10</v>
      </c>
      <c r="C10446">
        <v>2130</v>
      </c>
    </row>
    <row r="10447" spans="1:3" x14ac:dyDescent="0.3">
      <c r="A10447" t="s">
        <v>21</v>
      </c>
      <c r="B10447">
        <v>8</v>
      </c>
      <c r="C10447">
        <v>2130</v>
      </c>
    </row>
    <row r="10448" spans="1:3" x14ac:dyDescent="0.3">
      <c r="A10448" t="s">
        <v>22</v>
      </c>
      <c r="B10448">
        <v>24</v>
      </c>
      <c r="C10448">
        <v>2130</v>
      </c>
    </row>
    <row r="10449" spans="1:3" x14ac:dyDescent="0.3">
      <c r="A10449" t="s">
        <v>25</v>
      </c>
      <c r="B10449" t="s">
        <v>121</v>
      </c>
      <c r="C10449">
        <v>2130</v>
      </c>
    </row>
    <row r="10450" spans="1:3" x14ac:dyDescent="0.3">
      <c r="A10450" t="s">
        <v>7</v>
      </c>
      <c r="B10450" t="s">
        <v>50</v>
      </c>
      <c r="C10450">
        <v>199</v>
      </c>
    </row>
    <row r="10451" spans="1:3" x14ac:dyDescent="0.3">
      <c r="A10451" t="s">
        <v>17</v>
      </c>
      <c r="B10451">
        <v>219</v>
      </c>
      <c r="C10451">
        <v>199</v>
      </c>
    </row>
    <row r="10452" spans="1:3" x14ac:dyDescent="0.3">
      <c r="A10452" t="s">
        <v>18</v>
      </c>
      <c r="B10452">
        <v>3</v>
      </c>
      <c r="C10452">
        <v>199</v>
      </c>
    </row>
    <row r="10453" spans="1:3" x14ac:dyDescent="0.3">
      <c r="A10453" t="s">
        <v>19</v>
      </c>
      <c r="B10453">
        <v>60</v>
      </c>
      <c r="C10453">
        <v>199</v>
      </c>
    </row>
    <row r="10454" spans="1:3" x14ac:dyDescent="0.3">
      <c r="A10454" t="s">
        <v>20</v>
      </c>
      <c r="B10454">
        <v>12</v>
      </c>
      <c r="C10454">
        <v>199</v>
      </c>
    </row>
    <row r="10455" spans="1:3" x14ac:dyDescent="0.3">
      <c r="A10455" t="s">
        <v>21</v>
      </c>
      <c r="B10455">
        <v>9</v>
      </c>
      <c r="C10455">
        <v>199</v>
      </c>
    </row>
    <row r="10456" spans="1:3" x14ac:dyDescent="0.3">
      <c r="A10456" t="s">
        <v>22</v>
      </c>
      <c r="B10456">
        <v>12</v>
      </c>
      <c r="C10456">
        <v>199</v>
      </c>
    </row>
    <row r="10457" spans="1:3" x14ac:dyDescent="0.3">
      <c r="A10457" t="s">
        <v>25</v>
      </c>
      <c r="B10457" t="s">
        <v>121</v>
      </c>
      <c r="C10457">
        <v>199</v>
      </c>
    </row>
    <row r="10458" spans="1:3" x14ac:dyDescent="0.3">
      <c r="A10458" t="s">
        <v>7</v>
      </c>
      <c r="B10458" t="s">
        <v>50</v>
      </c>
      <c r="C10458">
        <v>1463</v>
      </c>
    </row>
    <row r="10459" spans="1:3" x14ac:dyDescent="0.3">
      <c r="A10459" t="s">
        <v>17</v>
      </c>
      <c r="B10459">
        <v>8</v>
      </c>
      <c r="C10459">
        <v>1463</v>
      </c>
    </row>
    <row r="10460" spans="1:3" x14ac:dyDescent="0.3">
      <c r="A10460" t="s">
        <v>18</v>
      </c>
      <c r="B10460">
        <v>2</v>
      </c>
      <c r="C10460">
        <v>1463</v>
      </c>
    </row>
    <row r="10461" spans="1:3" x14ac:dyDescent="0.3">
      <c r="A10461" t="s">
        <v>19</v>
      </c>
      <c r="B10461">
        <v>5</v>
      </c>
      <c r="C10461">
        <v>1463</v>
      </c>
    </row>
    <row r="10462" spans="1:3" x14ac:dyDescent="0.3">
      <c r="A10462" t="s">
        <v>20</v>
      </c>
      <c r="B10462">
        <v>3</v>
      </c>
      <c r="C10462">
        <v>1463</v>
      </c>
    </row>
    <row r="10463" spans="1:3" x14ac:dyDescent="0.3">
      <c r="A10463" t="s">
        <v>21</v>
      </c>
      <c r="B10463">
        <v>0</v>
      </c>
      <c r="C10463">
        <v>1463</v>
      </c>
    </row>
    <row r="10464" spans="1:3" x14ac:dyDescent="0.3">
      <c r="A10464" t="s">
        <v>22</v>
      </c>
      <c r="B10464">
        <v>3</v>
      </c>
      <c r="C10464">
        <v>1463</v>
      </c>
    </row>
    <row r="10465" spans="1:3" x14ac:dyDescent="0.3">
      <c r="A10465" t="s">
        <v>25</v>
      </c>
      <c r="B10465" t="s">
        <v>122</v>
      </c>
      <c r="C10465">
        <v>1463</v>
      </c>
    </row>
    <row r="10466" spans="1:3" x14ac:dyDescent="0.3">
      <c r="A10466" t="s">
        <v>7</v>
      </c>
      <c r="B10466" t="s">
        <v>50</v>
      </c>
      <c r="C10466">
        <v>6168</v>
      </c>
    </row>
    <row r="10467" spans="1:3" x14ac:dyDescent="0.3">
      <c r="A10467" t="s">
        <v>17</v>
      </c>
      <c r="B10467">
        <v>33</v>
      </c>
      <c r="C10467">
        <v>6168</v>
      </c>
    </row>
    <row r="10468" spans="1:3" x14ac:dyDescent="0.3">
      <c r="A10468" t="s">
        <v>18</v>
      </c>
      <c r="B10468">
        <v>0</v>
      </c>
      <c r="C10468">
        <v>6168</v>
      </c>
    </row>
    <row r="10469" spans="1:3" x14ac:dyDescent="0.3">
      <c r="A10469" t="s">
        <v>19</v>
      </c>
      <c r="B10469">
        <v>5</v>
      </c>
      <c r="C10469">
        <v>6168</v>
      </c>
    </row>
    <row r="10470" spans="1:3" x14ac:dyDescent="0.3">
      <c r="A10470" t="s">
        <v>20</v>
      </c>
      <c r="B10470">
        <v>0</v>
      </c>
      <c r="C10470">
        <v>6168</v>
      </c>
    </row>
    <row r="10471" spans="1:3" x14ac:dyDescent="0.3">
      <c r="A10471" t="s">
        <v>21</v>
      </c>
      <c r="B10471">
        <v>0</v>
      </c>
      <c r="C10471">
        <v>6168</v>
      </c>
    </row>
    <row r="10472" spans="1:3" x14ac:dyDescent="0.3">
      <c r="A10472" t="s">
        <v>22</v>
      </c>
      <c r="B10472">
        <v>15</v>
      </c>
      <c r="C10472">
        <v>6168</v>
      </c>
    </row>
    <row r="10473" spans="1:3" x14ac:dyDescent="0.3">
      <c r="A10473" t="s">
        <v>25</v>
      </c>
      <c r="B10473" t="s">
        <v>122</v>
      </c>
      <c r="C10473">
        <v>6168</v>
      </c>
    </row>
    <row r="10474" spans="1:3" x14ac:dyDescent="0.3">
      <c r="A10474" t="s">
        <v>7</v>
      </c>
      <c r="B10474" t="s">
        <v>120</v>
      </c>
      <c r="C10474">
        <v>10260</v>
      </c>
    </row>
    <row r="10475" spans="1:3" x14ac:dyDescent="0.3">
      <c r="A10475" t="s">
        <v>17</v>
      </c>
      <c r="B10475">
        <v>202</v>
      </c>
      <c r="C10475">
        <v>10260</v>
      </c>
    </row>
    <row r="10476" spans="1:3" x14ac:dyDescent="0.3">
      <c r="A10476" t="s">
        <v>18</v>
      </c>
      <c r="B10476">
        <v>5</v>
      </c>
      <c r="C10476">
        <v>10260</v>
      </c>
    </row>
    <row r="10477" spans="1:3" x14ac:dyDescent="0.3">
      <c r="A10477" t="s">
        <v>19</v>
      </c>
      <c r="B10477">
        <v>74</v>
      </c>
      <c r="C10477">
        <v>10260</v>
      </c>
    </row>
    <row r="10478" spans="1:3" x14ac:dyDescent="0.3">
      <c r="A10478" t="s">
        <v>20</v>
      </c>
      <c r="B10478">
        <v>11</v>
      </c>
      <c r="C10478">
        <v>10260</v>
      </c>
    </row>
    <row r="10479" spans="1:3" x14ac:dyDescent="0.3">
      <c r="A10479" t="s">
        <v>21</v>
      </c>
      <c r="B10479">
        <v>5</v>
      </c>
      <c r="C10479">
        <v>10260</v>
      </c>
    </row>
    <row r="10480" spans="1:3" x14ac:dyDescent="0.3">
      <c r="A10480" t="s">
        <v>22</v>
      </c>
      <c r="B10480">
        <v>14</v>
      </c>
      <c r="C10480">
        <v>10260</v>
      </c>
    </row>
    <row r="10481" spans="1:3" x14ac:dyDescent="0.3">
      <c r="A10481" t="s">
        <v>25</v>
      </c>
      <c r="B10481" t="s">
        <v>121</v>
      </c>
      <c r="C10481">
        <v>10260</v>
      </c>
    </row>
    <row r="10482" spans="1:3" x14ac:dyDescent="0.3">
      <c r="A10482" t="s">
        <v>7</v>
      </c>
      <c r="B10482" t="s">
        <v>120</v>
      </c>
      <c r="C10482">
        <v>2262</v>
      </c>
    </row>
    <row r="10483" spans="1:3" x14ac:dyDescent="0.3">
      <c r="A10483" t="s">
        <v>17</v>
      </c>
      <c r="B10483">
        <v>202</v>
      </c>
      <c r="C10483">
        <v>2262</v>
      </c>
    </row>
    <row r="10484" spans="1:3" x14ac:dyDescent="0.3">
      <c r="A10484" t="s">
        <v>18</v>
      </c>
      <c r="B10484">
        <v>5</v>
      </c>
      <c r="C10484">
        <v>2262</v>
      </c>
    </row>
    <row r="10485" spans="1:3" x14ac:dyDescent="0.3">
      <c r="A10485" t="s">
        <v>19</v>
      </c>
      <c r="B10485">
        <v>74</v>
      </c>
      <c r="C10485">
        <v>2262</v>
      </c>
    </row>
    <row r="10486" spans="1:3" x14ac:dyDescent="0.3">
      <c r="A10486" t="s">
        <v>20</v>
      </c>
      <c r="B10486">
        <v>11</v>
      </c>
      <c r="C10486">
        <v>2262</v>
      </c>
    </row>
    <row r="10487" spans="1:3" x14ac:dyDescent="0.3">
      <c r="A10487" t="s">
        <v>21</v>
      </c>
      <c r="B10487">
        <v>5</v>
      </c>
      <c r="C10487">
        <v>2262</v>
      </c>
    </row>
    <row r="10488" spans="1:3" x14ac:dyDescent="0.3">
      <c r="A10488" t="s">
        <v>22</v>
      </c>
      <c r="B10488">
        <v>14</v>
      </c>
      <c r="C10488">
        <v>2262</v>
      </c>
    </row>
    <row r="10489" spans="1:3" x14ac:dyDescent="0.3">
      <c r="A10489" t="s">
        <v>25</v>
      </c>
      <c r="B10489" t="s">
        <v>121</v>
      </c>
      <c r="C10489">
        <v>2262</v>
      </c>
    </row>
    <row r="10490" spans="1:3" x14ac:dyDescent="0.3">
      <c r="A10490" t="s">
        <v>7</v>
      </c>
      <c r="B10490" t="s">
        <v>50</v>
      </c>
      <c r="C10490">
        <v>5956</v>
      </c>
    </row>
    <row r="10491" spans="1:3" x14ac:dyDescent="0.3">
      <c r="A10491" t="s">
        <v>17</v>
      </c>
      <c r="B10491">
        <v>144</v>
      </c>
      <c r="C10491">
        <v>5956</v>
      </c>
    </row>
    <row r="10492" spans="1:3" x14ac:dyDescent="0.3">
      <c r="A10492" t="s">
        <v>18</v>
      </c>
      <c r="B10492">
        <v>2</v>
      </c>
      <c r="C10492">
        <v>5956</v>
      </c>
    </row>
    <row r="10493" spans="1:3" x14ac:dyDescent="0.3">
      <c r="A10493" t="s">
        <v>19</v>
      </c>
      <c r="B10493">
        <v>99</v>
      </c>
      <c r="C10493">
        <v>5956</v>
      </c>
    </row>
    <row r="10494" spans="1:3" x14ac:dyDescent="0.3">
      <c r="A10494" t="s">
        <v>20</v>
      </c>
      <c r="B10494">
        <v>7</v>
      </c>
      <c r="C10494">
        <v>5956</v>
      </c>
    </row>
    <row r="10495" spans="1:3" x14ac:dyDescent="0.3">
      <c r="A10495" t="s">
        <v>21</v>
      </c>
      <c r="B10495">
        <v>2</v>
      </c>
      <c r="C10495">
        <v>5956</v>
      </c>
    </row>
    <row r="10496" spans="1:3" x14ac:dyDescent="0.3">
      <c r="A10496" t="s">
        <v>22</v>
      </c>
      <c r="B10496">
        <v>30</v>
      </c>
      <c r="C10496">
        <v>5956</v>
      </c>
    </row>
    <row r="10497" spans="1:3" x14ac:dyDescent="0.3">
      <c r="A10497" t="s">
        <v>25</v>
      </c>
      <c r="B10497" t="s">
        <v>121</v>
      </c>
      <c r="C10497">
        <v>5956</v>
      </c>
    </row>
    <row r="10498" spans="1:3" x14ac:dyDescent="0.3">
      <c r="A10498" t="s">
        <v>7</v>
      </c>
      <c r="B10498" t="s">
        <v>120</v>
      </c>
      <c r="C10498">
        <v>8754</v>
      </c>
    </row>
    <row r="10499" spans="1:3" x14ac:dyDescent="0.3">
      <c r="A10499" t="s">
        <v>17</v>
      </c>
      <c r="B10499">
        <v>14</v>
      </c>
      <c r="C10499">
        <v>8754</v>
      </c>
    </row>
    <row r="10500" spans="1:3" x14ac:dyDescent="0.3">
      <c r="A10500" t="s">
        <v>18</v>
      </c>
      <c r="B10500">
        <v>0</v>
      </c>
      <c r="C10500">
        <v>8754</v>
      </c>
    </row>
    <row r="10501" spans="1:3" x14ac:dyDescent="0.3">
      <c r="A10501" t="s">
        <v>19</v>
      </c>
      <c r="B10501">
        <v>3</v>
      </c>
      <c r="C10501">
        <v>8754</v>
      </c>
    </row>
    <row r="10502" spans="1:3" x14ac:dyDescent="0.3">
      <c r="A10502" t="s">
        <v>20</v>
      </c>
      <c r="B10502">
        <v>0</v>
      </c>
      <c r="C10502">
        <v>8754</v>
      </c>
    </row>
    <row r="10503" spans="1:3" x14ac:dyDescent="0.3">
      <c r="A10503" t="s">
        <v>21</v>
      </c>
      <c r="B10503">
        <v>0</v>
      </c>
      <c r="C10503">
        <v>8754</v>
      </c>
    </row>
    <row r="10504" spans="1:3" x14ac:dyDescent="0.3">
      <c r="A10504" t="s">
        <v>22</v>
      </c>
      <c r="B10504">
        <v>3</v>
      </c>
      <c r="C10504">
        <v>8754</v>
      </c>
    </row>
    <row r="10505" spans="1:3" x14ac:dyDescent="0.3">
      <c r="A10505" t="s">
        <v>25</v>
      </c>
      <c r="B10505" t="s">
        <v>122</v>
      </c>
      <c r="C10505">
        <v>8754</v>
      </c>
    </row>
    <row r="10506" spans="1:3" x14ac:dyDescent="0.3">
      <c r="A10506" t="s">
        <v>7</v>
      </c>
      <c r="B10506" t="s">
        <v>120</v>
      </c>
      <c r="C10506">
        <v>5454</v>
      </c>
    </row>
    <row r="10507" spans="1:3" x14ac:dyDescent="0.3">
      <c r="A10507" t="s">
        <v>17</v>
      </c>
      <c r="B10507">
        <v>37</v>
      </c>
      <c r="C10507">
        <v>5454</v>
      </c>
    </row>
    <row r="10508" spans="1:3" x14ac:dyDescent="0.3">
      <c r="A10508" t="s">
        <v>18</v>
      </c>
      <c r="B10508">
        <v>0</v>
      </c>
      <c r="C10508">
        <v>5454</v>
      </c>
    </row>
    <row r="10509" spans="1:3" x14ac:dyDescent="0.3">
      <c r="A10509" t="s">
        <v>19</v>
      </c>
      <c r="B10509">
        <v>7</v>
      </c>
      <c r="C10509">
        <v>5454</v>
      </c>
    </row>
    <row r="10510" spans="1:3" x14ac:dyDescent="0.3">
      <c r="A10510" t="s">
        <v>20</v>
      </c>
      <c r="B10510">
        <v>3</v>
      </c>
      <c r="C10510">
        <v>5454</v>
      </c>
    </row>
    <row r="10511" spans="1:3" x14ac:dyDescent="0.3">
      <c r="A10511" t="s">
        <v>21</v>
      </c>
      <c r="B10511">
        <v>0</v>
      </c>
      <c r="C10511">
        <v>5454</v>
      </c>
    </row>
    <row r="10512" spans="1:3" x14ac:dyDescent="0.3">
      <c r="A10512" t="s">
        <v>22</v>
      </c>
      <c r="B10512">
        <v>3</v>
      </c>
      <c r="C10512">
        <v>5454</v>
      </c>
    </row>
    <row r="10513" spans="1:3" x14ac:dyDescent="0.3">
      <c r="A10513" t="s">
        <v>25</v>
      </c>
      <c r="B10513" t="s">
        <v>122</v>
      </c>
      <c r="C10513">
        <v>5454</v>
      </c>
    </row>
    <row r="10514" spans="1:3" x14ac:dyDescent="0.3">
      <c r="A10514" t="s">
        <v>7</v>
      </c>
      <c r="B10514" t="s">
        <v>50</v>
      </c>
      <c r="C10514">
        <v>4587</v>
      </c>
    </row>
    <row r="10515" spans="1:3" x14ac:dyDescent="0.3">
      <c r="A10515" t="s">
        <v>17</v>
      </c>
      <c r="B10515">
        <v>162</v>
      </c>
      <c r="C10515">
        <v>4587</v>
      </c>
    </row>
    <row r="10516" spans="1:3" x14ac:dyDescent="0.3">
      <c r="A10516" t="s">
        <v>18</v>
      </c>
      <c r="B10516">
        <v>25</v>
      </c>
      <c r="C10516">
        <v>4587</v>
      </c>
    </row>
    <row r="10517" spans="1:3" x14ac:dyDescent="0.3">
      <c r="A10517" t="s">
        <v>19</v>
      </c>
      <c r="B10517">
        <v>53</v>
      </c>
      <c r="C10517">
        <v>4587</v>
      </c>
    </row>
    <row r="10518" spans="1:3" x14ac:dyDescent="0.3">
      <c r="A10518" t="s">
        <v>20</v>
      </c>
      <c r="B10518">
        <v>16</v>
      </c>
      <c r="C10518">
        <v>4587</v>
      </c>
    </row>
    <row r="10519" spans="1:3" x14ac:dyDescent="0.3">
      <c r="A10519" t="s">
        <v>21</v>
      </c>
      <c r="B10519">
        <v>0</v>
      </c>
      <c r="C10519">
        <v>4587</v>
      </c>
    </row>
    <row r="10520" spans="1:3" x14ac:dyDescent="0.3">
      <c r="A10520" t="s">
        <v>22</v>
      </c>
      <c r="B10520">
        <v>10</v>
      </c>
      <c r="C10520">
        <v>4587</v>
      </c>
    </row>
    <row r="10521" spans="1:3" x14ac:dyDescent="0.3">
      <c r="A10521" t="s">
        <v>25</v>
      </c>
      <c r="B10521" t="s">
        <v>121</v>
      </c>
      <c r="C10521">
        <v>4587</v>
      </c>
    </row>
    <row r="10522" spans="1:3" x14ac:dyDescent="0.3">
      <c r="A10522" t="s">
        <v>7</v>
      </c>
      <c r="B10522" t="s">
        <v>120</v>
      </c>
      <c r="C10522">
        <v>6818</v>
      </c>
    </row>
    <row r="10523" spans="1:3" x14ac:dyDescent="0.3">
      <c r="A10523" t="s">
        <v>17</v>
      </c>
      <c r="B10523">
        <v>98</v>
      </c>
      <c r="C10523">
        <v>6818</v>
      </c>
    </row>
    <row r="10524" spans="1:3" x14ac:dyDescent="0.3">
      <c r="A10524" t="s">
        <v>18</v>
      </c>
      <c r="B10524">
        <v>0</v>
      </c>
      <c r="C10524">
        <v>6818</v>
      </c>
    </row>
    <row r="10525" spans="1:3" x14ac:dyDescent="0.3">
      <c r="A10525" t="s">
        <v>19</v>
      </c>
      <c r="B10525">
        <v>106</v>
      </c>
      <c r="C10525">
        <v>6818</v>
      </c>
    </row>
    <row r="10526" spans="1:3" x14ac:dyDescent="0.3">
      <c r="A10526" t="s">
        <v>20</v>
      </c>
      <c r="B10526">
        <v>49</v>
      </c>
      <c r="C10526">
        <v>6818</v>
      </c>
    </row>
    <row r="10527" spans="1:3" x14ac:dyDescent="0.3">
      <c r="A10527" t="s">
        <v>21</v>
      </c>
      <c r="B10527">
        <v>10</v>
      </c>
      <c r="C10527">
        <v>6818</v>
      </c>
    </row>
    <row r="10528" spans="1:3" x14ac:dyDescent="0.3">
      <c r="A10528" t="s">
        <v>22</v>
      </c>
      <c r="B10528">
        <v>106</v>
      </c>
      <c r="C10528">
        <v>6818</v>
      </c>
    </row>
    <row r="10529" spans="1:3" x14ac:dyDescent="0.3">
      <c r="A10529" t="s">
        <v>25</v>
      </c>
      <c r="B10529" t="s">
        <v>121</v>
      </c>
      <c r="C10529">
        <v>6818</v>
      </c>
    </row>
    <row r="10530" spans="1:3" x14ac:dyDescent="0.3">
      <c r="A10530" t="s">
        <v>7</v>
      </c>
      <c r="B10530" t="s">
        <v>120</v>
      </c>
      <c r="C10530">
        <v>7807</v>
      </c>
    </row>
    <row r="10531" spans="1:3" x14ac:dyDescent="0.3">
      <c r="A10531" t="s">
        <v>17</v>
      </c>
      <c r="B10531">
        <v>98</v>
      </c>
      <c r="C10531">
        <v>7807</v>
      </c>
    </row>
    <row r="10532" spans="1:3" x14ac:dyDescent="0.3">
      <c r="A10532" t="s">
        <v>18</v>
      </c>
      <c r="B10532">
        <v>0</v>
      </c>
      <c r="C10532">
        <v>7807</v>
      </c>
    </row>
    <row r="10533" spans="1:3" x14ac:dyDescent="0.3">
      <c r="A10533" t="s">
        <v>19</v>
      </c>
      <c r="B10533">
        <v>106</v>
      </c>
      <c r="C10533">
        <v>7807</v>
      </c>
    </row>
    <row r="10534" spans="1:3" x14ac:dyDescent="0.3">
      <c r="A10534" t="s">
        <v>20</v>
      </c>
      <c r="B10534">
        <v>49</v>
      </c>
      <c r="C10534">
        <v>7807</v>
      </c>
    </row>
    <row r="10535" spans="1:3" x14ac:dyDescent="0.3">
      <c r="A10535" t="s">
        <v>21</v>
      </c>
      <c r="B10535">
        <v>10</v>
      </c>
      <c r="C10535">
        <v>7807</v>
      </c>
    </row>
    <row r="10536" spans="1:3" x14ac:dyDescent="0.3">
      <c r="A10536" t="s">
        <v>22</v>
      </c>
      <c r="B10536">
        <v>106</v>
      </c>
      <c r="C10536">
        <v>7807</v>
      </c>
    </row>
    <row r="10537" spans="1:3" x14ac:dyDescent="0.3">
      <c r="A10537" t="s">
        <v>25</v>
      </c>
      <c r="B10537" t="s">
        <v>121</v>
      </c>
      <c r="C10537">
        <v>7807</v>
      </c>
    </row>
    <row r="10538" spans="1:3" x14ac:dyDescent="0.3">
      <c r="A10538" t="s">
        <v>7</v>
      </c>
      <c r="B10538" t="s">
        <v>120</v>
      </c>
      <c r="C10538">
        <v>4791</v>
      </c>
    </row>
    <row r="10539" spans="1:3" x14ac:dyDescent="0.3">
      <c r="A10539" t="s">
        <v>17</v>
      </c>
      <c r="B10539">
        <v>19</v>
      </c>
      <c r="C10539">
        <v>4791</v>
      </c>
    </row>
    <row r="10540" spans="1:3" x14ac:dyDescent="0.3">
      <c r="A10540" t="s">
        <v>18</v>
      </c>
      <c r="B10540">
        <v>1</v>
      </c>
      <c r="C10540">
        <v>4791</v>
      </c>
    </row>
    <row r="10541" spans="1:3" x14ac:dyDescent="0.3">
      <c r="A10541" t="s">
        <v>19</v>
      </c>
      <c r="B10541">
        <v>17</v>
      </c>
      <c r="C10541">
        <v>4791</v>
      </c>
    </row>
    <row r="10542" spans="1:3" x14ac:dyDescent="0.3">
      <c r="A10542" t="s">
        <v>20</v>
      </c>
      <c r="B10542">
        <v>2</v>
      </c>
      <c r="C10542">
        <v>4791</v>
      </c>
    </row>
    <row r="10543" spans="1:3" x14ac:dyDescent="0.3">
      <c r="A10543" t="s">
        <v>21</v>
      </c>
      <c r="B10543">
        <v>0</v>
      </c>
      <c r="C10543">
        <v>4791</v>
      </c>
    </row>
    <row r="10544" spans="1:3" x14ac:dyDescent="0.3">
      <c r="A10544" t="s">
        <v>22</v>
      </c>
      <c r="B10544">
        <v>2</v>
      </c>
      <c r="C10544">
        <v>4791</v>
      </c>
    </row>
    <row r="10545" spans="1:3" x14ac:dyDescent="0.3">
      <c r="A10545" t="s">
        <v>25</v>
      </c>
      <c r="B10545" t="s">
        <v>122</v>
      </c>
      <c r="C10545">
        <v>4791</v>
      </c>
    </row>
    <row r="10546" spans="1:3" x14ac:dyDescent="0.3">
      <c r="A10546" t="s">
        <v>7</v>
      </c>
      <c r="B10546" t="s">
        <v>120</v>
      </c>
      <c r="C10546">
        <v>1008</v>
      </c>
    </row>
    <row r="10547" spans="1:3" x14ac:dyDescent="0.3">
      <c r="A10547" t="s">
        <v>17</v>
      </c>
      <c r="B10547">
        <v>728</v>
      </c>
      <c r="C10547">
        <v>1008</v>
      </c>
    </row>
    <row r="10548" spans="1:3" x14ac:dyDescent="0.3">
      <c r="A10548" t="s">
        <v>18</v>
      </c>
      <c r="B10548">
        <v>17</v>
      </c>
      <c r="C10548">
        <v>1008</v>
      </c>
    </row>
    <row r="10549" spans="1:3" x14ac:dyDescent="0.3">
      <c r="A10549" t="s">
        <v>19</v>
      </c>
      <c r="B10549">
        <v>133</v>
      </c>
      <c r="C10549">
        <v>1008</v>
      </c>
    </row>
    <row r="10550" spans="1:3" x14ac:dyDescent="0.3">
      <c r="A10550" t="s">
        <v>20</v>
      </c>
      <c r="B10550">
        <v>11</v>
      </c>
      <c r="C10550">
        <v>1008</v>
      </c>
    </row>
    <row r="10551" spans="1:3" x14ac:dyDescent="0.3">
      <c r="A10551" t="s">
        <v>21</v>
      </c>
      <c r="B10551">
        <v>8</v>
      </c>
      <c r="C10551">
        <v>1008</v>
      </c>
    </row>
    <row r="10552" spans="1:3" x14ac:dyDescent="0.3">
      <c r="A10552" t="s">
        <v>22</v>
      </c>
      <c r="B10552">
        <v>124</v>
      </c>
      <c r="C10552">
        <v>1008</v>
      </c>
    </row>
    <row r="10553" spans="1:3" x14ac:dyDescent="0.3">
      <c r="A10553" t="s">
        <v>25</v>
      </c>
      <c r="B10553" t="s">
        <v>123</v>
      </c>
      <c r="C10553">
        <v>1008</v>
      </c>
    </row>
    <row r="10554" spans="1:3" x14ac:dyDescent="0.3">
      <c r="A10554" t="s">
        <v>7</v>
      </c>
      <c r="B10554" t="s">
        <v>120</v>
      </c>
      <c r="C10554">
        <v>1991</v>
      </c>
    </row>
    <row r="10555" spans="1:3" x14ac:dyDescent="0.3">
      <c r="A10555" t="s">
        <v>17</v>
      </c>
      <c r="B10555">
        <v>78</v>
      </c>
      <c r="C10555">
        <v>1991</v>
      </c>
    </row>
    <row r="10556" spans="1:3" x14ac:dyDescent="0.3">
      <c r="A10556" t="s">
        <v>18</v>
      </c>
      <c r="B10556">
        <v>0</v>
      </c>
      <c r="C10556">
        <v>1991</v>
      </c>
    </row>
    <row r="10557" spans="1:3" x14ac:dyDescent="0.3">
      <c r="A10557" t="s">
        <v>19</v>
      </c>
      <c r="B10557">
        <v>11</v>
      </c>
      <c r="C10557">
        <v>1991</v>
      </c>
    </row>
    <row r="10558" spans="1:3" x14ac:dyDescent="0.3">
      <c r="A10558" t="s">
        <v>20</v>
      </c>
      <c r="B10558">
        <v>0</v>
      </c>
      <c r="C10558">
        <v>1991</v>
      </c>
    </row>
    <row r="10559" spans="1:3" x14ac:dyDescent="0.3">
      <c r="A10559" t="s">
        <v>21</v>
      </c>
      <c r="B10559">
        <v>0</v>
      </c>
      <c r="C10559">
        <v>1991</v>
      </c>
    </row>
    <row r="10560" spans="1:3" x14ac:dyDescent="0.3">
      <c r="A10560" t="s">
        <v>22</v>
      </c>
      <c r="B10560">
        <v>7</v>
      </c>
      <c r="C10560">
        <v>1991</v>
      </c>
    </row>
    <row r="10561" spans="1:3" x14ac:dyDescent="0.3">
      <c r="A10561" t="s">
        <v>25</v>
      </c>
      <c r="B10561" t="s">
        <v>122</v>
      </c>
      <c r="C10561">
        <v>1991</v>
      </c>
    </row>
    <row r="10562" spans="1:3" x14ac:dyDescent="0.3">
      <c r="A10562" t="s">
        <v>7</v>
      </c>
      <c r="B10562" t="s">
        <v>120</v>
      </c>
      <c r="C10562">
        <v>9860</v>
      </c>
    </row>
    <row r="10563" spans="1:3" x14ac:dyDescent="0.3">
      <c r="A10563" t="s">
        <v>17</v>
      </c>
      <c r="B10563">
        <v>159</v>
      </c>
      <c r="C10563">
        <v>9860</v>
      </c>
    </row>
    <row r="10564" spans="1:3" x14ac:dyDescent="0.3">
      <c r="A10564" t="s">
        <v>18</v>
      </c>
      <c r="B10564">
        <v>0</v>
      </c>
      <c r="C10564">
        <v>9860</v>
      </c>
    </row>
    <row r="10565" spans="1:3" x14ac:dyDescent="0.3">
      <c r="A10565" t="s">
        <v>19</v>
      </c>
      <c r="B10565">
        <v>22</v>
      </c>
      <c r="C10565">
        <v>9860</v>
      </c>
    </row>
    <row r="10566" spans="1:3" x14ac:dyDescent="0.3">
      <c r="A10566" t="s">
        <v>20</v>
      </c>
      <c r="B10566">
        <v>2</v>
      </c>
      <c r="C10566">
        <v>9860</v>
      </c>
    </row>
    <row r="10567" spans="1:3" x14ac:dyDescent="0.3">
      <c r="A10567" t="s">
        <v>21</v>
      </c>
      <c r="B10567">
        <v>1</v>
      </c>
      <c r="C10567">
        <v>9860</v>
      </c>
    </row>
    <row r="10568" spans="1:3" x14ac:dyDescent="0.3">
      <c r="A10568" t="s">
        <v>22</v>
      </c>
      <c r="B10568">
        <v>31</v>
      </c>
      <c r="C10568">
        <v>9860</v>
      </c>
    </row>
    <row r="10569" spans="1:3" x14ac:dyDescent="0.3">
      <c r="A10569" t="s">
        <v>25</v>
      </c>
      <c r="B10569" t="s">
        <v>121</v>
      </c>
      <c r="C10569">
        <v>9860</v>
      </c>
    </row>
    <row r="10570" spans="1:3" x14ac:dyDescent="0.3">
      <c r="A10570" t="s">
        <v>7</v>
      </c>
      <c r="B10570" t="s">
        <v>50</v>
      </c>
      <c r="C10570">
        <v>9817</v>
      </c>
    </row>
    <row r="10571" spans="1:3" x14ac:dyDescent="0.3">
      <c r="A10571" t="s">
        <v>17</v>
      </c>
      <c r="B10571">
        <v>853</v>
      </c>
      <c r="C10571">
        <v>9817</v>
      </c>
    </row>
    <row r="10572" spans="1:3" x14ac:dyDescent="0.3">
      <c r="A10572" t="s">
        <v>18</v>
      </c>
      <c r="B10572">
        <v>10</v>
      </c>
      <c r="C10572">
        <v>9817</v>
      </c>
    </row>
    <row r="10573" spans="1:3" x14ac:dyDescent="0.3">
      <c r="A10573" t="s">
        <v>19</v>
      </c>
      <c r="B10573">
        <v>143</v>
      </c>
      <c r="C10573">
        <v>9817</v>
      </c>
    </row>
    <row r="10574" spans="1:3" x14ac:dyDescent="0.3">
      <c r="A10574" t="s">
        <v>20</v>
      </c>
      <c r="B10574">
        <v>13</v>
      </c>
      <c r="C10574">
        <v>9817</v>
      </c>
    </row>
    <row r="10575" spans="1:3" x14ac:dyDescent="0.3">
      <c r="A10575" t="s">
        <v>21</v>
      </c>
      <c r="B10575">
        <v>10</v>
      </c>
      <c r="C10575">
        <v>9817</v>
      </c>
    </row>
    <row r="10576" spans="1:3" x14ac:dyDescent="0.3">
      <c r="A10576" t="s">
        <v>22</v>
      </c>
      <c r="B10576">
        <v>20</v>
      </c>
      <c r="C10576">
        <v>9817</v>
      </c>
    </row>
    <row r="10577" spans="1:3" x14ac:dyDescent="0.3">
      <c r="A10577" t="s">
        <v>25</v>
      </c>
      <c r="B10577" t="s">
        <v>123</v>
      </c>
      <c r="C10577">
        <v>9817</v>
      </c>
    </row>
    <row r="10578" spans="1:3" x14ac:dyDescent="0.3">
      <c r="A10578" t="s">
        <v>7</v>
      </c>
      <c r="B10578" t="s">
        <v>120</v>
      </c>
      <c r="C10578">
        <v>868</v>
      </c>
    </row>
    <row r="10579" spans="1:3" x14ac:dyDescent="0.3">
      <c r="A10579" t="s">
        <v>17</v>
      </c>
      <c r="B10579">
        <v>54</v>
      </c>
      <c r="C10579">
        <v>868</v>
      </c>
    </row>
    <row r="10580" spans="1:3" x14ac:dyDescent="0.3">
      <c r="A10580" t="s">
        <v>18</v>
      </c>
      <c r="B10580">
        <v>0</v>
      </c>
      <c r="C10580">
        <v>868</v>
      </c>
    </row>
    <row r="10581" spans="1:3" x14ac:dyDescent="0.3">
      <c r="A10581" t="s">
        <v>19</v>
      </c>
      <c r="B10581">
        <v>7</v>
      </c>
      <c r="C10581">
        <v>868</v>
      </c>
    </row>
    <row r="10582" spans="1:3" x14ac:dyDescent="0.3">
      <c r="A10582" t="s">
        <v>20</v>
      </c>
      <c r="B10582">
        <v>0</v>
      </c>
      <c r="C10582">
        <v>868</v>
      </c>
    </row>
    <row r="10583" spans="1:3" x14ac:dyDescent="0.3">
      <c r="A10583" t="s">
        <v>21</v>
      </c>
      <c r="B10583">
        <v>0</v>
      </c>
      <c r="C10583">
        <v>868</v>
      </c>
    </row>
    <row r="10584" spans="1:3" x14ac:dyDescent="0.3">
      <c r="A10584" t="s">
        <v>22</v>
      </c>
      <c r="B10584">
        <v>4</v>
      </c>
      <c r="C10584">
        <v>868</v>
      </c>
    </row>
    <row r="10585" spans="1:3" x14ac:dyDescent="0.3">
      <c r="A10585" t="s">
        <v>25</v>
      </c>
      <c r="B10585" t="s">
        <v>122</v>
      </c>
      <c r="C10585">
        <v>868</v>
      </c>
    </row>
    <row r="10586" spans="1:3" x14ac:dyDescent="0.3">
      <c r="A10586" t="s">
        <v>7</v>
      </c>
      <c r="B10586" t="s">
        <v>120</v>
      </c>
      <c r="C10586">
        <v>7212</v>
      </c>
    </row>
    <row r="10587" spans="1:3" x14ac:dyDescent="0.3">
      <c r="A10587" t="s">
        <v>17</v>
      </c>
      <c r="B10587">
        <v>54</v>
      </c>
      <c r="C10587">
        <v>7212</v>
      </c>
    </row>
    <row r="10588" spans="1:3" x14ac:dyDescent="0.3">
      <c r="A10588" t="s">
        <v>18</v>
      </c>
      <c r="B10588">
        <v>0</v>
      </c>
      <c r="C10588">
        <v>7212</v>
      </c>
    </row>
    <row r="10589" spans="1:3" x14ac:dyDescent="0.3">
      <c r="A10589" t="s">
        <v>19</v>
      </c>
      <c r="B10589">
        <v>7</v>
      </c>
      <c r="C10589">
        <v>7212</v>
      </c>
    </row>
    <row r="10590" spans="1:3" x14ac:dyDescent="0.3">
      <c r="A10590" t="s">
        <v>20</v>
      </c>
      <c r="B10590">
        <v>0</v>
      </c>
      <c r="C10590">
        <v>7212</v>
      </c>
    </row>
    <row r="10591" spans="1:3" x14ac:dyDescent="0.3">
      <c r="A10591" t="s">
        <v>21</v>
      </c>
      <c r="B10591">
        <v>0</v>
      </c>
      <c r="C10591">
        <v>7212</v>
      </c>
    </row>
    <row r="10592" spans="1:3" x14ac:dyDescent="0.3">
      <c r="A10592" t="s">
        <v>22</v>
      </c>
      <c r="B10592">
        <v>4</v>
      </c>
      <c r="C10592">
        <v>7212</v>
      </c>
    </row>
    <row r="10593" spans="1:3" x14ac:dyDescent="0.3">
      <c r="A10593" t="s">
        <v>25</v>
      </c>
      <c r="B10593" t="s">
        <v>122</v>
      </c>
      <c r="C10593">
        <v>7212</v>
      </c>
    </row>
    <row r="10594" spans="1:3" x14ac:dyDescent="0.3">
      <c r="A10594" t="s">
        <v>7</v>
      </c>
      <c r="B10594" t="s">
        <v>120</v>
      </c>
      <c r="C10594">
        <v>8397</v>
      </c>
    </row>
    <row r="10595" spans="1:3" x14ac:dyDescent="0.3">
      <c r="A10595" t="s">
        <v>17</v>
      </c>
      <c r="B10595">
        <v>18</v>
      </c>
      <c r="C10595">
        <v>8397</v>
      </c>
    </row>
    <row r="10596" spans="1:3" x14ac:dyDescent="0.3">
      <c r="A10596" t="s">
        <v>18</v>
      </c>
      <c r="B10596">
        <v>0</v>
      </c>
      <c r="C10596">
        <v>8397</v>
      </c>
    </row>
    <row r="10597" spans="1:3" x14ac:dyDescent="0.3">
      <c r="A10597" t="s">
        <v>19</v>
      </c>
      <c r="B10597">
        <v>5</v>
      </c>
      <c r="C10597">
        <v>8397</v>
      </c>
    </row>
    <row r="10598" spans="1:3" x14ac:dyDescent="0.3">
      <c r="A10598" t="s">
        <v>20</v>
      </c>
      <c r="B10598">
        <v>0</v>
      </c>
      <c r="C10598">
        <v>8397</v>
      </c>
    </row>
    <row r="10599" spans="1:3" x14ac:dyDescent="0.3">
      <c r="A10599" t="s">
        <v>21</v>
      </c>
      <c r="B10599">
        <v>0</v>
      </c>
      <c r="C10599">
        <v>8397</v>
      </c>
    </row>
    <row r="10600" spans="1:3" x14ac:dyDescent="0.3">
      <c r="A10600" t="s">
        <v>22</v>
      </c>
      <c r="B10600">
        <v>11</v>
      </c>
      <c r="C10600">
        <v>8397</v>
      </c>
    </row>
    <row r="10601" spans="1:3" x14ac:dyDescent="0.3">
      <c r="A10601" t="s">
        <v>25</v>
      </c>
      <c r="B10601" t="s">
        <v>122</v>
      </c>
      <c r="C10601">
        <v>8397</v>
      </c>
    </row>
    <row r="10602" spans="1:3" x14ac:dyDescent="0.3">
      <c r="A10602" t="s">
        <v>7</v>
      </c>
      <c r="B10602" t="s">
        <v>50</v>
      </c>
      <c r="C10602">
        <v>5684</v>
      </c>
    </row>
    <row r="10603" spans="1:3" x14ac:dyDescent="0.3">
      <c r="A10603" t="s">
        <v>17</v>
      </c>
      <c r="B10603">
        <v>56</v>
      </c>
      <c r="C10603">
        <v>5684</v>
      </c>
    </row>
    <row r="10604" spans="1:3" x14ac:dyDescent="0.3">
      <c r="A10604" t="s">
        <v>18</v>
      </c>
      <c r="B10604">
        <v>0</v>
      </c>
      <c r="C10604">
        <v>5684</v>
      </c>
    </row>
    <row r="10605" spans="1:3" x14ac:dyDescent="0.3">
      <c r="A10605" t="s">
        <v>19</v>
      </c>
      <c r="B10605">
        <v>9</v>
      </c>
      <c r="C10605">
        <v>5684</v>
      </c>
    </row>
    <row r="10606" spans="1:3" x14ac:dyDescent="0.3">
      <c r="A10606" t="s">
        <v>20</v>
      </c>
      <c r="B10606">
        <v>0</v>
      </c>
      <c r="C10606">
        <v>5684</v>
      </c>
    </row>
    <row r="10607" spans="1:3" x14ac:dyDescent="0.3">
      <c r="A10607" t="s">
        <v>21</v>
      </c>
      <c r="B10607">
        <v>0</v>
      </c>
      <c r="C10607">
        <v>5684</v>
      </c>
    </row>
    <row r="10608" spans="1:3" x14ac:dyDescent="0.3">
      <c r="A10608" t="s">
        <v>22</v>
      </c>
      <c r="B10608">
        <v>3</v>
      </c>
      <c r="C10608">
        <v>5684</v>
      </c>
    </row>
    <row r="10609" spans="1:3" x14ac:dyDescent="0.3">
      <c r="A10609" t="s">
        <v>25</v>
      </c>
      <c r="B10609" t="s">
        <v>122</v>
      </c>
      <c r="C10609">
        <v>5684</v>
      </c>
    </row>
    <row r="10610" spans="1:3" x14ac:dyDescent="0.3">
      <c r="A10610" t="s">
        <v>7</v>
      </c>
      <c r="B10610" t="s">
        <v>120</v>
      </c>
      <c r="C10610">
        <v>807</v>
      </c>
    </row>
    <row r="10611" spans="1:3" x14ac:dyDescent="0.3">
      <c r="A10611" t="s">
        <v>17</v>
      </c>
      <c r="B10611">
        <v>167</v>
      </c>
      <c r="C10611">
        <v>807</v>
      </c>
    </row>
    <row r="10612" spans="1:3" x14ac:dyDescent="0.3">
      <c r="A10612" t="s">
        <v>18</v>
      </c>
      <c r="B10612">
        <v>2</v>
      </c>
      <c r="C10612">
        <v>807</v>
      </c>
    </row>
    <row r="10613" spans="1:3" x14ac:dyDescent="0.3">
      <c r="A10613" t="s">
        <v>19</v>
      </c>
      <c r="B10613">
        <v>89</v>
      </c>
      <c r="C10613">
        <v>807</v>
      </c>
    </row>
    <row r="10614" spans="1:3" x14ac:dyDescent="0.3">
      <c r="A10614" t="s">
        <v>20</v>
      </c>
      <c r="B10614">
        <v>0</v>
      </c>
      <c r="C10614">
        <v>807</v>
      </c>
    </row>
    <row r="10615" spans="1:3" x14ac:dyDescent="0.3">
      <c r="A10615" t="s">
        <v>21</v>
      </c>
      <c r="B10615">
        <v>0</v>
      </c>
      <c r="C10615">
        <v>807</v>
      </c>
    </row>
    <row r="10616" spans="1:3" x14ac:dyDescent="0.3">
      <c r="A10616" t="s">
        <v>22</v>
      </c>
      <c r="B10616">
        <v>34</v>
      </c>
      <c r="C10616">
        <v>807</v>
      </c>
    </row>
    <row r="10617" spans="1:3" x14ac:dyDescent="0.3">
      <c r="A10617" t="s">
        <v>25</v>
      </c>
      <c r="B10617" t="s">
        <v>121</v>
      </c>
      <c r="C10617">
        <v>807</v>
      </c>
    </row>
    <row r="10618" spans="1:3" x14ac:dyDescent="0.3">
      <c r="A10618" t="s">
        <v>7</v>
      </c>
      <c r="B10618" t="s">
        <v>50</v>
      </c>
      <c r="C10618">
        <v>1377</v>
      </c>
    </row>
    <row r="10619" spans="1:3" x14ac:dyDescent="0.3">
      <c r="A10619" t="s">
        <v>17</v>
      </c>
      <c r="B10619">
        <v>182</v>
      </c>
      <c r="C10619">
        <v>1377</v>
      </c>
    </row>
    <row r="10620" spans="1:3" x14ac:dyDescent="0.3">
      <c r="A10620" t="s">
        <v>18</v>
      </c>
      <c r="B10620">
        <v>4</v>
      </c>
      <c r="C10620">
        <v>1377</v>
      </c>
    </row>
    <row r="10621" spans="1:3" x14ac:dyDescent="0.3">
      <c r="A10621" t="s">
        <v>19</v>
      </c>
      <c r="B10621">
        <v>33</v>
      </c>
      <c r="C10621">
        <v>1377</v>
      </c>
    </row>
    <row r="10622" spans="1:3" x14ac:dyDescent="0.3">
      <c r="A10622" t="s">
        <v>20</v>
      </c>
      <c r="B10622">
        <v>0</v>
      </c>
      <c r="C10622">
        <v>1377</v>
      </c>
    </row>
    <row r="10623" spans="1:3" x14ac:dyDescent="0.3">
      <c r="A10623" t="s">
        <v>21</v>
      </c>
      <c r="B10623">
        <v>0</v>
      </c>
      <c r="C10623">
        <v>1377</v>
      </c>
    </row>
    <row r="10624" spans="1:3" x14ac:dyDescent="0.3">
      <c r="A10624" t="s">
        <v>22</v>
      </c>
      <c r="B10624">
        <v>66</v>
      </c>
      <c r="C10624">
        <v>1377</v>
      </c>
    </row>
    <row r="10625" spans="1:3" x14ac:dyDescent="0.3">
      <c r="A10625" t="s">
        <v>25</v>
      </c>
      <c r="B10625" t="s">
        <v>121</v>
      </c>
      <c r="C10625">
        <v>1377</v>
      </c>
    </row>
    <row r="10626" spans="1:3" x14ac:dyDescent="0.3">
      <c r="A10626" t="s">
        <v>7</v>
      </c>
      <c r="B10626" t="s">
        <v>120</v>
      </c>
      <c r="C10626">
        <v>966</v>
      </c>
    </row>
    <row r="10627" spans="1:3" x14ac:dyDescent="0.3">
      <c r="A10627" t="s">
        <v>17</v>
      </c>
      <c r="B10627">
        <v>538</v>
      </c>
      <c r="C10627">
        <v>966</v>
      </c>
    </row>
    <row r="10628" spans="1:3" x14ac:dyDescent="0.3">
      <c r="A10628" t="s">
        <v>18</v>
      </c>
      <c r="B10628">
        <v>13</v>
      </c>
      <c r="C10628">
        <v>966</v>
      </c>
    </row>
    <row r="10629" spans="1:3" x14ac:dyDescent="0.3">
      <c r="A10629" t="s">
        <v>19</v>
      </c>
      <c r="B10629">
        <v>91</v>
      </c>
      <c r="C10629">
        <v>966</v>
      </c>
    </row>
    <row r="10630" spans="1:3" x14ac:dyDescent="0.3">
      <c r="A10630" t="s">
        <v>20</v>
      </c>
      <c r="B10630">
        <v>17</v>
      </c>
      <c r="C10630">
        <v>966</v>
      </c>
    </row>
    <row r="10631" spans="1:3" x14ac:dyDescent="0.3">
      <c r="A10631" t="s">
        <v>21</v>
      </c>
      <c r="B10631">
        <v>6</v>
      </c>
      <c r="C10631">
        <v>966</v>
      </c>
    </row>
    <row r="10632" spans="1:3" x14ac:dyDescent="0.3">
      <c r="A10632" t="s">
        <v>22</v>
      </c>
      <c r="B10632">
        <v>26</v>
      </c>
      <c r="C10632">
        <v>966</v>
      </c>
    </row>
    <row r="10633" spans="1:3" x14ac:dyDescent="0.3">
      <c r="A10633" t="s">
        <v>25</v>
      </c>
      <c r="B10633" t="s">
        <v>121</v>
      </c>
      <c r="C10633">
        <v>966</v>
      </c>
    </row>
    <row r="10634" spans="1:3" x14ac:dyDescent="0.3">
      <c r="A10634" t="s">
        <v>7</v>
      </c>
      <c r="B10634" t="s">
        <v>120</v>
      </c>
      <c r="C10634">
        <v>800</v>
      </c>
    </row>
    <row r="10635" spans="1:3" x14ac:dyDescent="0.3">
      <c r="A10635" t="s">
        <v>17</v>
      </c>
      <c r="B10635">
        <v>23</v>
      </c>
      <c r="C10635">
        <v>800</v>
      </c>
    </row>
    <row r="10636" spans="1:3" x14ac:dyDescent="0.3">
      <c r="A10636" t="s">
        <v>18</v>
      </c>
      <c r="B10636">
        <v>1</v>
      </c>
      <c r="C10636">
        <v>800</v>
      </c>
    </row>
    <row r="10637" spans="1:3" x14ac:dyDescent="0.3">
      <c r="A10637" t="s">
        <v>19</v>
      </c>
      <c r="B10637">
        <v>6</v>
      </c>
      <c r="C10637">
        <v>800</v>
      </c>
    </row>
    <row r="10638" spans="1:3" x14ac:dyDescent="0.3">
      <c r="A10638" t="s">
        <v>20</v>
      </c>
      <c r="B10638">
        <v>0</v>
      </c>
      <c r="C10638">
        <v>800</v>
      </c>
    </row>
    <row r="10639" spans="1:3" x14ac:dyDescent="0.3">
      <c r="A10639" t="s">
        <v>21</v>
      </c>
      <c r="B10639">
        <v>0</v>
      </c>
      <c r="C10639">
        <v>800</v>
      </c>
    </row>
    <row r="10640" spans="1:3" x14ac:dyDescent="0.3">
      <c r="A10640" t="s">
        <v>22</v>
      </c>
      <c r="B10640">
        <v>2</v>
      </c>
      <c r="C10640">
        <v>800</v>
      </c>
    </row>
    <row r="10641" spans="1:3" x14ac:dyDescent="0.3">
      <c r="A10641" t="s">
        <v>25</v>
      </c>
      <c r="B10641" t="s">
        <v>122</v>
      </c>
      <c r="C10641">
        <v>800</v>
      </c>
    </row>
    <row r="10642" spans="1:3" x14ac:dyDescent="0.3">
      <c r="A10642" t="s">
        <v>7</v>
      </c>
      <c r="B10642" t="s">
        <v>120</v>
      </c>
      <c r="C10642">
        <v>6613</v>
      </c>
    </row>
    <row r="10643" spans="1:3" x14ac:dyDescent="0.3">
      <c r="A10643" t="s">
        <v>17</v>
      </c>
      <c r="B10643">
        <v>513</v>
      </c>
      <c r="C10643">
        <v>6613</v>
      </c>
    </row>
    <row r="10644" spans="1:3" x14ac:dyDescent="0.3">
      <c r="A10644" t="s">
        <v>18</v>
      </c>
      <c r="B10644">
        <v>7</v>
      </c>
      <c r="C10644">
        <v>6613</v>
      </c>
    </row>
    <row r="10645" spans="1:3" x14ac:dyDescent="0.3">
      <c r="A10645" t="s">
        <v>19</v>
      </c>
      <c r="B10645">
        <v>133</v>
      </c>
      <c r="C10645">
        <v>6613</v>
      </c>
    </row>
    <row r="10646" spans="1:3" x14ac:dyDescent="0.3">
      <c r="A10646" t="s">
        <v>20</v>
      </c>
      <c r="B10646">
        <v>46</v>
      </c>
      <c r="C10646">
        <v>6613</v>
      </c>
    </row>
    <row r="10647" spans="1:3" x14ac:dyDescent="0.3">
      <c r="A10647" t="s">
        <v>21</v>
      </c>
      <c r="B10647">
        <v>14</v>
      </c>
      <c r="C10647">
        <v>6613</v>
      </c>
    </row>
    <row r="10648" spans="1:3" x14ac:dyDescent="0.3">
      <c r="A10648" t="s">
        <v>22</v>
      </c>
      <c r="B10648">
        <v>14</v>
      </c>
      <c r="C10648">
        <v>6613</v>
      </c>
    </row>
    <row r="10649" spans="1:3" x14ac:dyDescent="0.3">
      <c r="A10649" t="s">
        <v>25</v>
      </c>
      <c r="B10649" t="s">
        <v>123</v>
      </c>
      <c r="C10649">
        <v>6613</v>
      </c>
    </row>
    <row r="10650" spans="1:3" x14ac:dyDescent="0.3">
      <c r="A10650" t="s">
        <v>7</v>
      </c>
      <c r="B10650" t="s">
        <v>50</v>
      </c>
      <c r="C10650">
        <v>3722</v>
      </c>
    </row>
    <row r="10651" spans="1:3" x14ac:dyDescent="0.3">
      <c r="A10651" t="s">
        <v>17</v>
      </c>
      <c r="B10651">
        <v>31</v>
      </c>
      <c r="C10651">
        <v>3722</v>
      </c>
    </row>
    <row r="10652" spans="1:3" x14ac:dyDescent="0.3">
      <c r="A10652" t="s">
        <v>18</v>
      </c>
      <c r="B10652">
        <v>1</v>
      </c>
      <c r="C10652">
        <v>3722</v>
      </c>
    </row>
    <row r="10653" spans="1:3" x14ac:dyDescent="0.3">
      <c r="A10653" t="s">
        <v>19</v>
      </c>
      <c r="B10653">
        <v>8</v>
      </c>
      <c r="C10653">
        <v>3722</v>
      </c>
    </row>
    <row r="10654" spans="1:3" x14ac:dyDescent="0.3">
      <c r="A10654" t="s">
        <v>20</v>
      </c>
      <c r="B10654">
        <v>0</v>
      </c>
      <c r="C10654">
        <v>3722</v>
      </c>
    </row>
    <row r="10655" spans="1:3" x14ac:dyDescent="0.3">
      <c r="A10655" t="s">
        <v>21</v>
      </c>
      <c r="B10655">
        <v>0</v>
      </c>
      <c r="C10655">
        <v>3722</v>
      </c>
    </row>
    <row r="10656" spans="1:3" x14ac:dyDescent="0.3">
      <c r="A10656" t="s">
        <v>22</v>
      </c>
      <c r="B10656">
        <v>8</v>
      </c>
      <c r="C10656">
        <v>3722</v>
      </c>
    </row>
    <row r="10657" spans="1:3" x14ac:dyDescent="0.3">
      <c r="A10657" t="s">
        <v>25</v>
      </c>
      <c r="B10657" t="s">
        <v>122</v>
      </c>
      <c r="C10657">
        <v>3722</v>
      </c>
    </row>
    <row r="10658" spans="1:3" x14ac:dyDescent="0.3">
      <c r="A10658" t="s">
        <v>7</v>
      </c>
      <c r="B10658" t="s">
        <v>50</v>
      </c>
      <c r="C10658">
        <v>6230</v>
      </c>
    </row>
    <row r="10659" spans="1:3" x14ac:dyDescent="0.3">
      <c r="A10659" t="s">
        <v>17</v>
      </c>
      <c r="B10659">
        <v>110</v>
      </c>
      <c r="C10659">
        <v>6230</v>
      </c>
    </row>
    <row r="10660" spans="1:3" x14ac:dyDescent="0.3">
      <c r="A10660" t="s">
        <v>18</v>
      </c>
      <c r="B10660">
        <v>5</v>
      </c>
      <c r="C10660">
        <v>6230</v>
      </c>
    </row>
    <row r="10661" spans="1:3" x14ac:dyDescent="0.3">
      <c r="A10661" t="s">
        <v>19</v>
      </c>
      <c r="B10661">
        <v>59</v>
      </c>
      <c r="C10661">
        <v>6230</v>
      </c>
    </row>
    <row r="10662" spans="1:3" x14ac:dyDescent="0.3">
      <c r="A10662" t="s">
        <v>20</v>
      </c>
      <c r="B10662">
        <v>7</v>
      </c>
      <c r="C10662">
        <v>6230</v>
      </c>
    </row>
    <row r="10663" spans="1:3" x14ac:dyDescent="0.3">
      <c r="A10663" t="s">
        <v>21</v>
      </c>
      <c r="B10663">
        <v>1</v>
      </c>
      <c r="C10663">
        <v>6230</v>
      </c>
    </row>
    <row r="10664" spans="1:3" x14ac:dyDescent="0.3">
      <c r="A10664" t="s">
        <v>22</v>
      </c>
      <c r="B10664">
        <v>7</v>
      </c>
      <c r="C10664">
        <v>6230</v>
      </c>
    </row>
    <row r="10665" spans="1:3" x14ac:dyDescent="0.3">
      <c r="A10665" t="s">
        <v>25</v>
      </c>
      <c r="B10665" t="s">
        <v>121</v>
      </c>
      <c r="C10665">
        <v>6230</v>
      </c>
    </row>
    <row r="10666" spans="1:3" x14ac:dyDescent="0.3">
      <c r="A10666" t="s">
        <v>7</v>
      </c>
      <c r="B10666" t="s">
        <v>120</v>
      </c>
      <c r="C10666">
        <v>10466</v>
      </c>
    </row>
    <row r="10667" spans="1:3" x14ac:dyDescent="0.3">
      <c r="A10667" t="s">
        <v>17</v>
      </c>
      <c r="B10667">
        <v>24</v>
      </c>
      <c r="C10667">
        <v>10466</v>
      </c>
    </row>
    <row r="10668" spans="1:3" x14ac:dyDescent="0.3">
      <c r="A10668" t="s">
        <v>18</v>
      </c>
      <c r="B10668">
        <v>2</v>
      </c>
      <c r="C10668">
        <v>10466</v>
      </c>
    </row>
    <row r="10669" spans="1:3" x14ac:dyDescent="0.3">
      <c r="A10669" t="s">
        <v>19</v>
      </c>
      <c r="B10669">
        <v>20</v>
      </c>
      <c r="C10669">
        <v>10466</v>
      </c>
    </row>
    <row r="10670" spans="1:3" x14ac:dyDescent="0.3">
      <c r="A10670" t="s">
        <v>20</v>
      </c>
      <c r="B10670">
        <v>2</v>
      </c>
      <c r="C10670">
        <v>10466</v>
      </c>
    </row>
    <row r="10671" spans="1:3" x14ac:dyDescent="0.3">
      <c r="A10671" t="s">
        <v>21</v>
      </c>
      <c r="B10671">
        <v>2</v>
      </c>
      <c r="C10671">
        <v>10466</v>
      </c>
    </row>
    <row r="10672" spans="1:3" x14ac:dyDescent="0.3">
      <c r="A10672" t="s">
        <v>22</v>
      </c>
      <c r="B10672">
        <v>10</v>
      </c>
      <c r="C10672">
        <v>10466</v>
      </c>
    </row>
    <row r="10673" spans="1:3" x14ac:dyDescent="0.3">
      <c r="A10673" t="s">
        <v>25</v>
      </c>
      <c r="B10673" t="s">
        <v>122</v>
      </c>
      <c r="C10673">
        <v>10466</v>
      </c>
    </row>
    <row r="10674" spans="1:3" x14ac:dyDescent="0.3">
      <c r="A10674" t="s">
        <v>7</v>
      </c>
      <c r="B10674" t="s">
        <v>120</v>
      </c>
      <c r="C10674">
        <v>10640</v>
      </c>
    </row>
    <row r="10675" spans="1:3" x14ac:dyDescent="0.3">
      <c r="A10675" t="s">
        <v>17</v>
      </c>
      <c r="B10675">
        <v>87</v>
      </c>
      <c r="C10675">
        <v>10640</v>
      </c>
    </row>
    <row r="10676" spans="1:3" x14ac:dyDescent="0.3">
      <c r="A10676" t="s">
        <v>18</v>
      </c>
      <c r="B10676">
        <v>5</v>
      </c>
      <c r="C10676">
        <v>10640</v>
      </c>
    </row>
    <row r="10677" spans="1:3" x14ac:dyDescent="0.3">
      <c r="A10677" t="s">
        <v>19</v>
      </c>
      <c r="B10677">
        <v>71</v>
      </c>
      <c r="C10677">
        <v>10640</v>
      </c>
    </row>
    <row r="10678" spans="1:3" x14ac:dyDescent="0.3">
      <c r="A10678" t="s">
        <v>20</v>
      </c>
      <c r="B10678">
        <v>7</v>
      </c>
      <c r="C10678">
        <v>10640</v>
      </c>
    </row>
    <row r="10679" spans="1:3" x14ac:dyDescent="0.3">
      <c r="A10679" t="s">
        <v>21</v>
      </c>
      <c r="B10679">
        <v>12</v>
      </c>
      <c r="C10679">
        <v>10640</v>
      </c>
    </row>
    <row r="10680" spans="1:3" x14ac:dyDescent="0.3">
      <c r="A10680" t="s">
        <v>22</v>
      </c>
      <c r="B10680">
        <v>29</v>
      </c>
      <c r="C10680">
        <v>10640</v>
      </c>
    </row>
    <row r="10681" spans="1:3" x14ac:dyDescent="0.3">
      <c r="A10681" t="s">
        <v>25</v>
      </c>
      <c r="B10681" t="s">
        <v>121</v>
      </c>
      <c r="C10681">
        <v>10640</v>
      </c>
    </row>
    <row r="10682" spans="1:3" x14ac:dyDescent="0.3">
      <c r="A10682" t="s">
        <v>7</v>
      </c>
      <c r="B10682" t="s">
        <v>120</v>
      </c>
      <c r="C10682">
        <v>6927</v>
      </c>
    </row>
    <row r="10683" spans="1:3" x14ac:dyDescent="0.3">
      <c r="A10683" t="s">
        <v>17</v>
      </c>
      <c r="B10683">
        <v>224</v>
      </c>
      <c r="C10683">
        <v>6927</v>
      </c>
    </row>
    <row r="10684" spans="1:3" x14ac:dyDescent="0.3">
      <c r="A10684" t="s">
        <v>18</v>
      </c>
      <c r="B10684">
        <v>0</v>
      </c>
      <c r="C10684">
        <v>6927</v>
      </c>
    </row>
    <row r="10685" spans="1:3" x14ac:dyDescent="0.3">
      <c r="A10685" t="s">
        <v>19</v>
      </c>
      <c r="B10685">
        <v>30</v>
      </c>
      <c r="C10685">
        <v>6927</v>
      </c>
    </row>
    <row r="10686" spans="1:3" x14ac:dyDescent="0.3">
      <c r="A10686" t="s">
        <v>20</v>
      </c>
      <c r="B10686">
        <v>0</v>
      </c>
      <c r="C10686">
        <v>6927</v>
      </c>
    </row>
    <row r="10687" spans="1:3" x14ac:dyDescent="0.3">
      <c r="A10687" t="s">
        <v>21</v>
      </c>
      <c r="B10687">
        <v>0</v>
      </c>
      <c r="C10687">
        <v>6927</v>
      </c>
    </row>
    <row r="10688" spans="1:3" x14ac:dyDescent="0.3">
      <c r="A10688" t="s">
        <v>22</v>
      </c>
      <c r="B10688">
        <v>10</v>
      </c>
      <c r="C10688">
        <v>6927</v>
      </c>
    </row>
    <row r="10689" spans="1:3" x14ac:dyDescent="0.3">
      <c r="A10689" t="s">
        <v>25</v>
      </c>
      <c r="B10689" t="s">
        <v>121</v>
      </c>
      <c r="C10689">
        <v>6927</v>
      </c>
    </row>
    <row r="10690" spans="1:3" x14ac:dyDescent="0.3">
      <c r="A10690" t="s">
        <v>7</v>
      </c>
      <c r="B10690" t="s">
        <v>120</v>
      </c>
      <c r="C10690">
        <v>4252</v>
      </c>
    </row>
    <row r="10691" spans="1:3" x14ac:dyDescent="0.3">
      <c r="A10691" t="s">
        <v>17</v>
      </c>
      <c r="B10691">
        <v>213</v>
      </c>
      <c r="C10691">
        <v>4252</v>
      </c>
    </row>
    <row r="10692" spans="1:3" x14ac:dyDescent="0.3">
      <c r="A10692" t="s">
        <v>18</v>
      </c>
      <c r="B10692">
        <v>5</v>
      </c>
      <c r="C10692">
        <v>4252</v>
      </c>
    </row>
    <row r="10693" spans="1:3" x14ac:dyDescent="0.3">
      <c r="A10693" t="s">
        <v>19</v>
      </c>
      <c r="B10693">
        <v>28</v>
      </c>
      <c r="C10693">
        <v>4252</v>
      </c>
    </row>
    <row r="10694" spans="1:3" x14ac:dyDescent="0.3">
      <c r="A10694" t="s">
        <v>20</v>
      </c>
      <c r="B10694">
        <v>7</v>
      </c>
      <c r="C10694">
        <v>4252</v>
      </c>
    </row>
    <row r="10695" spans="1:3" x14ac:dyDescent="0.3">
      <c r="A10695" t="s">
        <v>21</v>
      </c>
      <c r="B10695">
        <v>7</v>
      </c>
      <c r="C10695">
        <v>4252</v>
      </c>
    </row>
    <row r="10696" spans="1:3" x14ac:dyDescent="0.3">
      <c r="A10696" t="s">
        <v>22</v>
      </c>
      <c r="B10696">
        <v>41</v>
      </c>
      <c r="C10696">
        <v>4252</v>
      </c>
    </row>
    <row r="10697" spans="1:3" x14ac:dyDescent="0.3">
      <c r="A10697" t="s">
        <v>25</v>
      </c>
      <c r="B10697" t="s">
        <v>121</v>
      </c>
      <c r="C10697">
        <v>4252</v>
      </c>
    </row>
    <row r="10698" spans="1:3" x14ac:dyDescent="0.3">
      <c r="A10698" t="s">
        <v>7</v>
      </c>
      <c r="B10698" t="s">
        <v>120</v>
      </c>
      <c r="C10698">
        <v>6355</v>
      </c>
    </row>
    <row r="10699" spans="1:3" x14ac:dyDescent="0.3">
      <c r="A10699" t="s">
        <v>17</v>
      </c>
      <c r="B10699">
        <v>20</v>
      </c>
      <c r="C10699">
        <v>6355</v>
      </c>
    </row>
    <row r="10700" spans="1:3" x14ac:dyDescent="0.3">
      <c r="A10700" t="s">
        <v>18</v>
      </c>
      <c r="B10700">
        <v>0</v>
      </c>
      <c r="C10700">
        <v>6355</v>
      </c>
    </row>
    <row r="10701" spans="1:3" x14ac:dyDescent="0.3">
      <c r="A10701" t="s">
        <v>19</v>
      </c>
      <c r="B10701">
        <v>14</v>
      </c>
      <c r="C10701">
        <v>6355</v>
      </c>
    </row>
    <row r="10702" spans="1:3" x14ac:dyDescent="0.3">
      <c r="A10702" t="s">
        <v>20</v>
      </c>
      <c r="B10702">
        <v>7</v>
      </c>
      <c r="C10702">
        <v>6355</v>
      </c>
    </row>
    <row r="10703" spans="1:3" x14ac:dyDescent="0.3">
      <c r="A10703" t="s">
        <v>21</v>
      </c>
      <c r="B10703">
        <v>3</v>
      </c>
      <c r="C10703">
        <v>6355</v>
      </c>
    </row>
    <row r="10704" spans="1:3" x14ac:dyDescent="0.3">
      <c r="A10704" t="s">
        <v>22</v>
      </c>
      <c r="B10704">
        <v>1</v>
      </c>
      <c r="C10704">
        <v>6355</v>
      </c>
    </row>
    <row r="10705" spans="1:3" x14ac:dyDescent="0.3">
      <c r="A10705" t="s">
        <v>25</v>
      </c>
      <c r="B10705" t="s">
        <v>122</v>
      </c>
      <c r="C10705">
        <v>6355</v>
      </c>
    </row>
    <row r="10706" spans="1:3" x14ac:dyDescent="0.3">
      <c r="A10706" t="s">
        <v>7</v>
      </c>
      <c r="B10706" t="s">
        <v>120</v>
      </c>
      <c r="C10706">
        <v>8858</v>
      </c>
    </row>
    <row r="10707" spans="1:3" x14ac:dyDescent="0.3">
      <c r="A10707" t="s">
        <v>17</v>
      </c>
      <c r="B10707">
        <v>516</v>
      </c>
      <c r="C10707">
        <v>8858</v>
      </c>
    </row>
    <row r="10708" spans="1:3" x14ac:dyDescent="0.3">
      <c r="A10708" t="s">
        <v>18</v>
      </c>
      <c r="B10708">
        <v>0</v>
      </c>
      <c r="C10708">
        <v>8858</v>
      </c>
    </row>
    <row r="10709" spans="1:3" x14ac:dyDescent="0.3">
      <c r="A10709" t="s">
        <v>19</v>
      </c>
      <c r="B10709">
        <v>21</v>
      </c>
      <c r="C10709">
        <v>8858</v>
      </c>
    </row>
    <row r="10710" spans="1:3" x14ac:dyDescent="0.3">
      <c r="A10710" t="s">
        <v>20</v>
      </c>
      <c r="B10710">
        <v>0</v>
      </c>
      <c r="C10710">
        <v>8858</v>
      </c>
    </row>
    <row r="10711" spans="1:3" x14ac:dyDescent="0.3">
      <c r="A10711" t="s">
        <v>21</v>
      </c>
      <c r="B10711">
        <v>0</v>
      </c>
      <c r="C10711">
        <v>8858</v>
      </c>
    </row>
    <row r="10712" spans="1:3" x14ac:dyDescent="0.3">
      <c r="A10712" t="s">
        <v>22</v>
      </c>
      <c r="B10712">
        <v>5</v>
      </c>
      <c r="C10712">
        <v>8858</v>
      </c>
    </row>
    <row r="10713" spans="1:3" x14ac:dyDescent="0.3">
      <c r="A10713" t="s">
        <v>25</v>
      </c>
      <c r="B10713" t="s">
        <v>123</v>
      </c>
      <c r="C10713">
        <v>8858</v>
      </c>
    </row>
    <row r="10714" spans="1:3" x14ac:dyDescent="0.3">
      <c r="A10714" t="s">
        <v>7</v>
      </c>
      <c r="B10714" t="s">
        <v>120</v>
      </c>
      <c r="C10714">
        <v>10699</v>
      </c>
    </row>
    <row r="10715" spans="1:3" x14ac:dyDescent="0.3">
      <c r="A10715" t="s">
        <v>17</v>
      </c>
      <c r="B10715">
        <v>46</v>
      </c>
      <c r="C10715">
        <v>10699</v>
      </c>
    </row>
    <row r="10716" spans="1:3" x14ac:dyDescent="0.3">
      <c r="A10716" t="s">
        <v>18</v>
      </c>
      <c r="B10716">
        <v>0</v>
      </c>
      <c r="C10716">
        <v>10699</v>
      </c>
    </row>
    <row r="10717" spans="1:3" x14ac:dyDescent="0.3">
      <c r="A10717" t="s">
        <v>19</v>
      </c>
      <c r="B10717">
        <v>40</v>
      </c>
      <c r="C10717">
        <v>10699</v>
      </c>
    </row>
    <row r="10718" spans="1:3" x14ac:dyDescent="0.3">
      <c r="A10718" t="s">
        <v>20</v>
      </c>
      <c r="B10718">
        <v>3</v>
      </c>
      <c r="C10718">
        <v>10699</v>
      </c>
    </row>
    <row r="10719" spans="1:3" x14ac:dyDescent="0.3">
      <c r="A10719" t="s">
        <v>21</v>
      </c>
      <c r="B10719">
        <v>0</v>
      </c>
      <c r="C10719">
        <v>10699</v>
      </c>
    </row>
    <row r="10720" spans="1:3" x14ac:dyDescent="0.3">
      <c r="A10720" t="s">
        <v>22</v>
      </c>
      <c r="B10720">
        <v>3</v>
      </c>
      <c r="C10720">
        <v>10699</v>
      </c>
    </row>
    <row r="10721" spans="1:3" x14ac:dyDescent="0.3">
      <c r="A10721" t="s">
        <v>25</v>
      </c>
      <c r="B10721" t="s">
        <v>121</v>
      </c>
      <c r="C10721">
        <v>10699</v>
      </c>
    </row>
    <row r="10722" spans="1:3" x14ac:dyDescent="0.3">
      <c r="A10722" t="s">
        <v>7</v>
      </c>
      <c r="B10722" t="s">
        <v>120</v>
      </c>
      <c r="C10722">
        <v>8962</v>
      </c>
    </row>
    <row r="10723" spans="1:3" x14ac:dyDescent="0.3">
      <c r="A10723" t="s">
        <v>17</v>
      </c>
      <c r="B10723">
        <v>26</v>
      </c>
      <c r="C10723">
        <v>8962</v>
      </c>
    </row>
    <row r="10724" spans="1:3" x14ac:dyDescent="0.3">
      <c r="A10724" t="s">
        <v>18</v>
      </c>
      <c r="B10724">
        <v>0</v>
      </c>
      <c r="C10724">
        <v>8962</v>
      </c>
    </row>
    <row r="10725" spans="1:3" x14ac:dyDescent="0.3">
      <c r="A10725" t="s">
        <v>19</v>
      </c>
      <c r="B10725">
        <v>8</v>
      </c>
      <c r="C10725">
        <v>8962</v>
      </c>
    </row>
    <row r="10726" spans="1:3" x14ac:dyDescent="0.3">
      <c r="A10726" t="s">
        <v>20</v>
      </c>
      <c r="B10726">
        <v>0</v>
      </c>
      <c r="C10726">
        <v>8962</v>
      </c>
    </row>
    <row r="10727" spans="1:3" x14ac:dyDescent="0.3">
      <c r="A10727" t="s">
        <v>21</v>
      </c>
      <c r="B10727">
        <v>0</v>
      </c>
      <c r="C10727">
        <v>8962</v>
      </c>
    </row>
    <row r="10728" spans="1:3" x14ac:dyDescent="0.3">
      <c r="A10728" t="s">
        <v>22</v>
      </c>
      <c r="B10728">
        <v>3</v>
      </c>
      <c r="C10728">
        <v>8962</v>
      </c>
    </row>
    <row r="10729" spans="1:3" x14ac:dyDescent="0.3">
      <c r="A10729" t="s">
        <v>25</v>
      </c>
      <c r="B10729" t="s">
        <v>122</v>
      </c>
      <c r="C10729">
        <v>8962</v>
      </c>
    </row>
    <row r="10730" spans="1:3" x14ac:dyDescent="0.3">
      <c r="A10730" t="s">
        <v>7</v>
      </c>
      <c r="B10730" t="s">
        <v>120</v>
      </c>
      <c r="C10730">
        <v>8553</v>
      </c>
    </row>
    <row r="10731" spans="1:3" x14ac:dyDescent="0.3">
      <c r="A10731" t="s">
        <v>17</v>
      </c>
      <c r="B10731">
        <v>30</v>
      </c>
      <c r="C10731">
        <v>8553</v>
      </c>
    </row>
    <row r="10732" spans="1:3" x14ac:dyDescent="0.3">
      <c r="A10732" t="s">
        <v>18</v>
      </c>
      <c r="B10732">
        <v>0</v>
      </c>
      <c r="C10732">
        <v>8553</v>
      </c>
    </row>
    <row r="10733" spans="1:3" x14ac:dyDescent="0.3">
      <c r="A10733" t="s">
        <v>19</v>
      </c>
      <c r="B10733">
        <v>9</v>
      </c>
      <c r="C10733">
        <v>8553</v>
      </c>
    </row>
    <row r="10734" spans="1:3" x14ac:dyDescent="0.3">
      <c r="A10734" t="s">
        <v>20</v>
      </c>
      <c r="B10734">
        <v>0</v>
      </c>
      <c r="C10734">
        <v>8553</v>
      </c>
    </row>
    <row r="10735" spans="1:3" x14ac:dyDescent="0.3">
      <c r="A10735" t="s">
        <v>21</v>
      </c>
      <c r="B10735">
        <v>0</v>
      </c>
      <c r="C10735">
        <v>8553</v>
      </c>
    </row>
    <row r="10736" spans="1:3" x14ac:dyDescent="0.3">
      <c r="A10736" t="s">
        <v>22</v>
      </c>
      <c r="B10736">
        <v>3</v>
      </c>
      <c r="C10736">
        <v>8553</v>
      </c>
    </row>
    <row r="10737" spans="1:3" x14ac:dyDescent="0.3">
      <c r="A10737" t="s">
        <v>25</v>
      </c>
      <c r="B10737" t="s">
        <v>122</v>
      </c>
      <c r="C10737">
        <v>8553</v>
      </c>
    </row>
    <row r="10738" spans="1:3" x14ac:dyDescent="0.3">
      <c r="A10738" t="s">
        <v>7</v>
      </c>
      <c r="B10738" t="s">
        <v>50</v>
      </c>
      <c r="C10738">
        <v>3099</v>
      </c>
    </row>
    <row r="10739" spans="1:3" x14ac:dyDescent="0.3">
      <c r="A10739" t="s">
        <v>17</v>
      </c>
      <c r="B10739">
        <v>183</v>
      </c>
      <c r="C10739">
        <v>3099</v>
      </c>
    </row>
    <row r="10740" spans="1:3" x14ac:dyDescent="0.3">
      <c r="A10740" t="s">
        <v>18</v>
      </c>
      <c r="B10740">
        <v>5</v>
      </c>
      <c r="C10740">
        <v>3099</v>
      </c>
    </row>
    <row r="10741" spans="1:3" x14ac:dyDescent="0.3">
      <c r="A10741" t="s">
        <v>19</v>
      </c>
      <c r="B10741">
        <v>65</v>
      </c>
      <c r="C10741">
        <v>3099</v>
      </c>
    </row>
    <row r="10742" spans="1:3" x14ac:dyDescent="0.3">
      <c r="A10742" t="s">
        <v>20</v>
      </c>
      <c r="B10742">
        <v>3</v>
      </c>
      <c r="C10742">
        <v>3099</v>
      </c>
    </row>
    <row r="10743" spans="1:3" x14ac:dyDescent="0.3">
      <c r="A10743" t="s">
        <v>21</v>
      </c>
      <c r="B10743">
        <v>5</v>
      </c>
      <c r="C10743">
        <v>3099</v>
      </c>
    </row>
    <row r="10744" spans="1:3" x14ac:dyDescent="0.3">
      <c r="A10744" t="s">
        <v>22</v>
      </c>
      <c r="B10744">
        <v>49</v>
      </c>
      <c r="C10744">
        <v>3099</v>
      </c>
    </row>
    <row r="10745" spans="1:3" x14ac:dyDescent="0.3">
      <c r="A10745" t="s">
        <v>25</v>
      </c>
      <c r="B10745" t="s">
        <v>121</v>
      </c>
      <c r="C10745">
        <v>3099</v>
      </c>
    </row>
    <row r="10746" spans="1:3" x14ac:dyDescent="0.3">
      <c r="A10746" t="s">
        <v>7</v>
      </c>
      <c r="B10746" t="s">
        <v>50</v>
      </c>
      <c r="C10746">
        <v>286</v>
      </c>
    </row>
    <row r="10747" spans="1:3" x14ac:dyDescent="0.3">
      <c r="A10747" t="s">
        <v>17</v>
      </c>
      <c r="B10747">
        <v>95</v>
      </c>
      <c r="C10747">
        <v>286</v>
      </c>
    </row>
    <row r="10748" spans="1:3" x14ac:dyDescent="0.3">
      <c r="A10748" t="s">
        <v>18</v>
      </c>
      <c r="B10748">
        <v>11</v>
      </c>
      <c r="C10748">
        <v>286</v>
      </c>
    </row>
    <row r="10749" spans="1:3" x14ac:dyDescent="0.3">
      <c r="A10749" t="s">
        <v>19</v>
      </c>
      <c r="B10749">
        <v>35</v>
      </c>
      <c r="C10749">
        <v>286</v>
      </c>
    </row>
    <row r="10750" spans="1:3" x14ac:dyDescent="0.3">
      <c r="A10750" t="s">
        <v>20</v>
      </c>
      <c r="B10750">
        <v>0</v>
      </c>
      <c r="C10750">
        <v>286</v>
      </c>
    </row>
    <row r="10751" spans="1:3" x14ac:dyDescent="0.3">
      <c r="A10751" t="s">
        <v>21</v>
      </c>
      <c r="B10751">
        <v>4</v>
      </c>
      <c r="C10751">
        <v>286</v>
      </c>
    </row>
    <row r="10752" spans="1:3" x14ac:dyDescent="0.3">
      <c r="A10752" t="s">
        <v>22</v>
      </c>
      <c r="B10752">
        <v>7</v>
      </c>
      <c r="C10752">
        <v>286</v>
      </c>
    </row>
    <row r="10753" spans="1:3" x14ac:dyDescent="0.3">
      <c r="A10753" t="s">
        <v>25</v>
      </c>
      <c r="B10753" t="s">
        <v>122</v>
      </c>
      <c r="C10753">
        <v>286</v>
      </c>
    </row>
    <row r="10754" spans="1:3" x14ac:dyDescent="0.3">
      <c r="A10754" t="s">
        <v>7</v>
      </c>
      <c r="B10754" t="s">
        <v>120</v>
      </c>
      <c r="C10754">
        <v>4200</v>
      </c>
    </row>
    <row r="10755" spans="1:3" x14ac:dyDescent="0.3">
      <c r="A10755" t="s">
        <v>17</v>
      </c>
      <c r="B10755">
        <v>167</v>
      </c>
      <c r="C10755">
        <v>4200</v>
      </c>
    </row>
    <row r="10756" spans="1:3" x14ac:dyDescent="0.3">
      <c r="A10756" t="s">
        <v>18</v>
      </c>
      <c r="B10756">
        <v>2</v>
      </c>
      <c r="C10756">
        <v>4200</v>
      </c>
    </row>
    <row r="10757" spans="1:3" x14ac:dyDescent="0.3">
      <c r="A10757" t="s">
        <v>19</v>
      </c>
      <c r="B10757">
        <v>62</v>
      </c>
      <c r="C10757">
        <v>4200</v>
      </c>
    </row>
    <row r="10758" spans="1:3" x14ac:dyDescent="0.3">
      <c r="A10758" t="s">
        <v>20</v>
      </c>
      <c r="B10758">
        <v>24</v>
      </c>
      <c r="C10758">
        <v>4200</v>
      </c>
    </row>
    <row r="10759" spans="1:3" x14ac:dyDescent="0.3">
      <c r="A10759" t="s">
        <v>21</v>
      </c>
      <c r="B10759">
        <v>13</v>
      </c>
      <c r="C10759">
        <v>4200</v>
      </c>
    </row>
    <row r="10760" spans="1:3" x14ac:dyDescent="0.3">
      <c r="A10760" t="s">
        <v>22</v>
      </c>
      <c r="B10760">
        <v>7</v>
      </c>
      <c r="C10760">
        <v>4200</v>
      </c>
    </row>
    <row r="10761" spans="1:3" x14ac:dyDescent="0.3">
      <c r="A10761" t="s">
        <v>25</v>
      </c>
      <c r="B10761" t="s">
        <v>121</v>
      </c>
      <c r="C10761">
        <v>4200</v>
      </c>
    </row>
    <row r="10762" spans="1:3" x14ac:dyDescent="0.3">
      <c r="A10762" t="s">
        <v>7</v>
      </c>
      <c r="B10762" t="s">
        <v>120</v>
      </c>
      <c r="C10762">
        <v>7505</v>
      </c>
    </row>
    <row r="10763" spans="1:3" x14ac:dyDescent="0.3">
      <c r="A10763" t="s">
        <v>17</v>
      </c>
      <c r="B10763">
        <v>22</v>
      </c>
      <c r="C10763">
        <v>7505</v>
      </c>
    </row>
    <row r="10764" spans="1:3" x14ac:dyDescent="0.3">
      <c r="A10764" t="s">
        <v>18</v>
      </c>
      <c r="B10764">
        <v>1</v>
      </c>
      <c r="C10764">
        <v>7505</v>
      </c>
    </row>
    <row r="10765" spans="1:3" x14ac:dyDescent="0.3">
      <c r="A10765" t="s">
        <v>19</v>
      </c>
      <c r="B10765">
        <v>9</v>
      </c>
      <c r="C10765">
        <v>7505</v>
      </c>
    </row>
    <row r="10766" spans="1:3" x14ac:dyDescent="0.3">
      <c r="A10766" t="s">
        <v>20</v>
      </c>
      <c r="B10766">
        <v>0</v>
      </c>
      <c r="C10766">
        <v>7505</v>
      </c>
    </row>
    <row r="10767" spans="1:3" x14ac:dyDescent="0.3">
      <c r="A10767" t="s">
        <v>21</v>
      </c>
      <c r="B10767">
        <v>0</v>
      </c>
      <c r="C10767">
        <v>7505</v>
      </c>
    </row>
    <row r="10768" spans="1:3" x14ac:dyDescent="0.3">
      <c r="A10768" t="s">
        <v>22</v>
      </c>
      <c r="B10768">
        <v>14</v>
      </c>
      <c r="C10768">
        <v>7505</v>
      </c>
    </row>
    <row r="10769" spans="1:3" x14ac:dyDescent="0.3">
      <c r="A10769" t="s">
        <v>25</v>
      </c>
      <c r="B10769" t="s">
        <v>122</v>
      </c>
      <c r="C10769">
        <v>7505</v>
      </c>
    </row>
    <row r="10770" spans="1:3" x14ac:dyDescent="0.3">
      <c r="A10770" t="s">
        <v>7</v>
      </c>
      <c r="B10770" t="s">
        <v>120</v>
      </c>
      <c r="C10770">
        <v>182</v>
      </c>
    </row>
    <row r="10771" spans="1:3" x14ac:dyDescent="0.3">
      <c r="A10771" t="s">
        <v>17</v>
      </c>
      <c r="B10771">
        <v>284</v>
      </c>
      <c r="C10771">
        <v>182</v>
      </c>
    </row>
    <row r="10772" spans="1:3" x14ac:dyDescent="0.3">
      <c r="A10772" t="s">
        <v>18</v>
      </c>
      <c r="B10772">
        <v>0</v>
      </c>
      <c r="C10772">
        <v>182</v>
      </c>
    </row>
    <row r="10773" spans="1:3" x14ac:dyDescent="0.3">
      <c r="A10773" t="s">
        <v>19</v>
      </c>
      <c r="B10773">
        <v>55</v>
      </c>
      <c r="C10773">
        <v>182</v>
      </c>
    </row>
    <row r="10774" spans="1:3" x14ac:dyDescent="0.3">
      <c r="A10774" t="s">
        <v>20</v>
      </c>
      <c r="B10774">
        <v>0</v>
      </c>
      <c r="C10774">
        <v>182</v>
      </c>
    </row>
    <row r="10775" spans="1:3" x14ac:dyDescent="0.3">
      <c r="A10775" t="s">
        <v>21</v>
      </c>
      <c r="B10775">
        <v>6</v>
      </c>
      <c r="C10775">
        <v>182</v>
      </c>
    </row>
    <row r="10776" spans="1:3" x14ac:dyDescent="0.3">
      <c r="A10776" t="s">
        <v>22</v>
      </c>
      <c r="B10776">
        <v>52</v>
      </c>
      <c r="C10776">
        <v>182</v>
      </c>
    </row>
    <row r="10777" spans="1:3" x14ac:dyDescent="0.3">
      <c r="A10777" t="s">
        <v>25</v>
      </c>
      <c r="B10777" t="s">
        <v>121</v>
      </c>
      <c r="C10777">
        <v>182</v>
      </c>
    </row>
    <row r="10778" spans="1:3" x14ac:dyDescent="0.3">
      <c r="A10778" t="s">
        <v>7</v>
      </c>
      <c r="B10778" t="s">
        <v>120</v>
      </c>
      <c r="C10778">
        <v>10785</v>
      </c>
    </row>
    <row r="10779" spans="1:3" x14ac:dyDescent="0.3">
      <c r="A10779" t="s">
        <v>17</v>
      </c>
      <c r="B10779">
        <v>24</v>
      </c>
      <c r="C10779">
        <v>10785</v>
      </c>
    </row>
    <row r="10780" spans="1:3" x14ac:dyDescent="0.3">
      <c r="A10780" t="s">
        <v>18</v>
      </c>
      <c r="B10780">
        <v>1</v>
      </c>
      <c r="C10780">
        <v>10785</v>
      </c>
    </row>
    <row r="10781" spans="1:3" x14ac:dyDescent="0.3">
      <c r="A10781" t="s">
        <v>19</v>
      </c>
      <c r="B10781">
        <v>10</v>
      </c>
      <c r="C10781">
        <v>10785</v>
      </c>
    </row>
    <row r="10782" spans="1:3" x14ac:dyDescent="0.3">
      <c r="A10782" t="s">
        <v>20</v>
      </c>
      <c r="B10782">
        <v>2</v>
      </c>
      <c r="C10782">
        <v>10785</v>
      </c>
    </row>
    <row r="10783" spans="1:3" x14ac:dyDescent="0.3">
      <c r="A10783" t="s">
        <v>21</v>
      </c>
      <c r="B10783">
        <v>0</v>
      </c>
      <c r="C10783">
        <v>10785</v>
      </c>
    </row>
    <row r="10784" spans="1:3" x14ac:dyDescent="0.3">
      <c r="A10784" t="s">
        <v>22</v>
      </c>
      <c r="B10784">
        <v>4</v>
      </c>
      <c r="C10784">
        <v>10785</v>
      </c>
    </row>
    <row r="10785" spans="1:3" x14ac:dyDescent="0.3">
      <c r="A10785" t="s">
        <v>25</v>
      </c>
      <c r="B10785" t="s">
        <v>122</v>
      </c>
      <c r="C10785">
        <v>10785</v>
      </c>
    </row>
    <row r="10786" spans="1:3" x14ac:dyDescent="0.3">
      <c r="A10786" t="s">
        <v>7</v>
      </c>
      <c r="B10786" t="s">
        <v>50</v>
      </c>
      <c r="C10786">
        <v>5320</v>
      </c>
    </row>
    <row r="10787" spans="1:3" x14ac:dyDescent="0.3">
      <c r="A10787" t="s">
        <v>17</v>
      </c>
      <c r="B10787">
        <v>79</v>
      </c>
      <c r="C10787">
        <v>5320</v>
      </c>
    </row>
    <row r="10788" spans="1:3" x14ac:dyDescent="0.3">
      <c r="A10788" t="s">
        <v>18</v>
      </c>
      <c r="B10788">
        <v>7</v>
      </c>
      <c r="C10788">
        <v>5320</v>
      </c>
    </row>
    <row r="10789" spans="1:3" x14ac:dyDescent="0.3">
      <c r="A10789" t="s">
        <v>19</v>
      </c>
      <c r="B10789">
        <v>58</v>
      </c>
      <c r="C10789">
        <v>5320</v>
      </c>
    </row>
    <row r="10790" spans="1:3" x14ac:dyDescent="0.3">
      <c r="A10790" t="s">
        <v>20</v>
      </c>
      <c r="B10790">
        <v>6</v>
      </c>
      <c r="C10790">
        <v>5320</v>
      </c>
    </row>
    <row r="10791" spans="1:3" x14ac:dyDescent="0.3">
      <c r="A10791" t="s">
        <v>21</v>
      </c>
      <c r="B10791">
        <v>3</v>
      </c>
      <c r="C10791">
        <v>5320</v>
      </c>
    </row>
    <row r="10792" spans="1:3" x14ac:dyDescent="0.3">
      <c r="A10792" t="s">
        <v>22</v>
      </c>
      <c r="B10792">
        <v>18</v>
      </c>
      <c r="C10792">
        <v>5320</v>
      </c>
    </row>
    <row r="10793" spans="1:3" x14ac:dyDescent="0.3">
      <c r="A10793" t="s">
        <v>25</v>
      </c>
      <c r="B10793" t="s">
        <v>121</v>
      </c>
      <c r="C10793">
        <v>5320</v>
      </c>
    </row>
    <row r="10794" spans="1:3" x14ac:dyDescent="0.3">
      <c r="A10794" t="s">
        <v>7</v>
      </c>
      <c r="B10794" t="s">
        <v>120</v>
      </c>
      <c r="C10794">
        <v>3933</v>
      </c>
    </row>
    <row r="10795" spans="1:3" x14ac:dyDescent="0.3">
      <c r="A10795" t="s">
        <v>17</v>
      </c>
      <c r="B10795">
        <v>186</v>
      </c>
      <c r="C10795">
        <v>3933</v>
      </c>
    </row>
    <row r="10796" spans="1:3" x14ac:dyDescent="0.3">
      <c r="A10796" t="s">
        <v>18</v>
      </c>
      <c r="B10796">
        <v>36</v>
      </c>
      <c r="C10796">
        <v>3933</v>
      </c>
    </row>
    <row r="10797" spans="1:3" x14ac:dyDescent="0.3">
      <c r="A10797" t="s">
        <v>19</v>
      </c>
      <c r="B10797">
        <v>234</v>
      </c>
      <c r="C10797">
        <v>3933</v>
      </c>
    </row>
    <row r="10798" spans="1:3" x14ac:dyDescent="0.3">
      <c r="A10798" t="s">
        <v>20</v>
      </c>
      <c r="B10798">
        <v>86</v>
      </c>
      <c r="C10798">
        <v>3933</v>
      </c>
    </row>
    <row r="10799" spans="1:3" x14ac:dyDescent="0.3">
      <c r="A10799" t="s">
        <v>21</v>
      </c>
      <c r="B10799">
        <v>72</v>
      </c>
      <c r="C10799">
        <v>3933</v>
      </c>
    </row>
    <row r="10800" spans="1:3" x14ac:dyDescent="0.3">
      <c r="A10800" t="s">
        <v>22</v>
      </c>
      <c r="B10800">
        <v>48</v>
      </c>
      <c r="C10800">
        <v>3933</v>
      </c>
    </row>
    <row r="10801" spans="1:3" x14ac:dyDescent="0.3">
      <c r="A10801" t="s">
        <v>25</v>
      </c>
      <c r="B10801" t="s">
        <v>123</v>
      </c>
      <c r="C10801">
        <v>3933</v>
      </c>
    </row>
    <row r="10802" spans="1:3" x14ac:dyDescent="0.3">
      <c r="A10802" t="s">
        <v>7</v>
      </c>
      <c r="B10802" t="s">
        <v>120</v>
      </c>
      <c r="C10802">
        <v>9215</v>
      </c>
    </row>
    <row r="10803" spans="1:3" x14ac:dyDescent="0.3">
      <c r="A10803" t="s">
        <v>17</v>
      </c>
      <c r="B10803">
        <v>378</v>
      </c>
      <c r="C10803">
        <v>9215</v>
      </c>
    </row>
    <row r="10804" spans="1:3" x14ac:dyDescent="0.3">
      <c r="A10804" t="s">
        <v>18</v>
      </c>
      <c r="B10804">
        <v>0</v>
      </c>
      <c r="C10804">
        <v>9215</v>
      </c>
    </row>
    <row r="10805" spans="1:3" x14ac:dyDescent="0.3">
      <c r="A10805" t="s">
        <v>19</v>
      </c>
      <c r="B10805">
        <v>101</v>
      </c>
      <c r="C10805">
        <v>9215</v>
      </c>
    </row>
    <row r="10806" spans="1:3" x14ac:dyDescent="0.3">
      <c r="A10806" t="s">
        <v>20</v>
      </c>
      <c r="B10806">
        <v>0</v>
      </c>
      <c r="C10806">
        <v>9215</v>
      </c>
    </row>
    <row r="10807" spans="1:3" x14ac:dyDescent="0.3">
      <c r="A10807" t="s">
        <v>21</v>
      </c>
      <c r="B10807">
        <v>0</v>
      </c>
      <c r="C10807">
        <v>9215</v>
      </c>
    </row>
    <row r="10808" spans="1:3" x14ac:dyDescent="0.3">
      <c r="A10808" t="s">
        <v>22</v>
      </c>
      <c r="B10808">
        <v>72</v>
      </c>
      <c r="C10808">
        <v>9215</v>
      </c>
    </row>
    <row r="10809" spans="1:3" x14ac:dyDescent="0.3">
      <c r="A10809" t="s">
        <v>25</v>
      </c>
      <c r="B10809" t="s">
        <v>121</v>
      </c>
      <c r="C10809">
        <v>9215</v>
      </c>
    </row>
    <row r="10810" spans="1:3" x14ac:dyDescent="0.3">
      <c r="A10810" t="s">
        <v>7</v>
      </c>
      <c r="B10810" t="s">
        <v>120</v>
      </c>
      <c r="C10810">
        <v>7414</v>
      </c>
    </row>
    <row r="10811" spans="1:3" x14ac:dyDescent="0.3">
      <c r="A10811" t="s">
        <v>17</v>
      </c>
      <c r="B10811">
        <v>96</v>
      </c>
      <c r="C10811">
        <v>7414</v>
      </c>
    </row>
    <row r="10812" spans="1:3" x14ac:dyDescent="0.3">
      <c r="A10812" t="s">
        <v>18</v>
      </c>
      <c r="B10812">
        <v>1</v>
      </c>
      <c r="C10812">
        <v>7414</v>
      </c>
    </row>
    <row r="10813" spans="1:3" x14ac:dyDescent="0.3">
      <c r="A10813" t="s">
        <v>19</v>
      </c>
      <c r="B10813">
        <v>42</v>
      </c>
      <c r="C10813">
        <v>7414</v>
      </c>
    </row>
    <row r="10814" spans="1:3" x14ac:dyDescent="0.3">
      <c r="A10814" t="s">
        <v>20</v>
      </c>
      <c r="B10814">
        <v>12</v>
      </c>
      <c r="C10814">
        <v>7414</v>
      </c>
    </row>
    <row r="10815" spans="1:3" x14ac:dyDescent="0.3">
      <c r="A10815" t="s">
        <v>21</v>
      </c>
      <c r="B10815">
        <v>3</v>
      </c>
      <c r="C10815">
        <v>7414</v>
      </c>
    </row>
    <row r="10816" spans="1:3" x14ac:dyDescent="0.3">
      <c r="A10816" t="s">
        <v>22</v>
      </c>
      <c r="B10816">
        <v>32</v>
      </c>
      <c r="C10816">
        <v>7414</v>
      </c>
    </row>
    <row r="10817" spans="1:3" x14ac:dyDescent="0.3">
      <c r="A10817" t="s">
        <v>25</v>
      </c>
      <c r="B10817" t="s">
        <v>121</v>
      </c>
      <c r="C10817">
        <v>7414</v>
      </c>
    </row>
    <row r="10818" spans="1:3" x14ac:dyDescent="0.3">
      <c r="A10818" t="s">
        <v>7</v>
      </c>
      <c r="B10818" t="s">
        <v>120</v>
      </c>
      <c r="C10818">
        <v>6214</v>
      </c>
    </row>
    <row r="10819" spans="1:3" x14ac:dyDescent="0.3">
      <c r="A10819" t="s">
        <v>17</v>
      </c>
      <c r="B10819">
        <v>14</v>
      </c>
      <c r="C10819">
        <v>6214</v>
      </c>
    </row>
    <row r="10820" spans="1:3" x14ac:dyDescent="0.3">
      <c r="A10820" t="s">
        <v>18</v>
      </c>
      <c r="B10820">
        <v>10</v>
      </c>
      <c r="C10820">
        <v>6214</v>
      </c>
    </row>
    <row r="10821" spans="1:3" x14ac:dyDescent="0.3">
      <c r="A10821" t="s">
        <v>19</v>
      </c>
      <c r="B10821">
        <v>29</v>
      </c>
      <c r="C10821">
        <v>6214</v>
      </c>
    </row>
    <row r="10822" spans="1:3" x14ac:dyDescent="0.3">
      <c r="A10822" t="s">
        <v>20</v>
      </c>
      <c r="B10822">
        <v>4</v>
      </c>
      <c r="C10822">
        <v>6214</v>
      </c>
    </row>
    <row r="10823" spans="1:3" x14ac:dyDescent="0.3">
      <c r="A10823" t="s">
        <v>21</v>
      </c>
      <c r="B10823">
        <v>7</v>
      </c>
      <c r="C10823">
        <v>6214</v>
      </c>
    </row>
    <row r="10824" spans="1:3" x14ac:dyDescent="0.3">
      <c r="A10824" t="s">
        <v>22</v>
      </c>
      <c r="B10824">
        <v>15</v>
      </c>
      <c r="C10824">
        <v>6214</v>
      </c>
    </row>
    <row r="10825" spans="1:3" x14ac:dyDescent="0.3">
      <c r="A10825" t="s">
        <v>25</v>
      </c>
      <c r="B10825" t="s">
        <v>122</v>
      </c>
      <c r="C10825">
        <v>6214</v>
      </c>
    </row>
    <row r="10826" spans="1:3" x14ac:dyDescent="0.3">
      <c r="A10826" t="s">
        <v>7</v>
      </c>
      <c r="B10826" t="s">
        <v>120</v>
      </c>
      <c r="C10826">
        <v>6720</v>
      </c>
    </row>
    <row r="10827" spans="1:3" x14ac:dyDescent="0.3">
      <c r="A10827" t="s">
        <v>17</v>
      </c>
      <c r="B10827">
        <v>314</v>
      </c>
      <c r="C10827">
        <v>6720</v>
      </c>
    </row>
    <row r="10828" spans="1:3" x14ac:dyDescent="0.3">
      <c r="A10828" t="s">
        <v>18</v>
      </c>
      <c r="B10828">
        <v>11</v>
      </c>
      <c r="C10828">
        <v>6720</v>
      </c>
    </row>
    <row r="10829" spans="1:3" x14ac:dyDescent="0.3">
      <c r="A10829" t="s">
        <v>19</v>
      </c>
      <c r="B10829">
        <v>53</v>
      </c>
      <c r="C10829">
        <v>6720</v>
      </c>
    </row>
    <row r="10830" spans="1:3" x14ac:dyDescent="0.3">
      <c r="A10830" t="s">
        <v>20</v>
      </c>
      <c r="B10830">
        <v>4</v>
      </c>
      <c r="C10830">
        <v>6720</v>
      </c>
    </row>
    <row r="10831" spans="1:3" x14ac:dyDescent="0.3">
      <c r="A10831" t="s">
        <v>21</v>
      </c>
      <c r="B10831">
        <v>3</v>
      </c>
      <c r="C10831">
        <v>6720</v>
      </c>
    </row>
    <row r="10832" spans="1:3" x14ac:dyDescent="0.3">
      <c r="A10832" t="s">
        <v>22</v>
      </c>
      <c r="B10832">
        <v>107</v>
      </c>
      <c r="C10832">
        <v>6720</v>
      </c>
    </row>
    <row r="10833" spans="1:3" x14ac:dyDescent="0.3">
      <c r="A10833" t="s">
        <v>25</v>
      </c>
      <c r="B10833" t="s">
        <v>123</v>
      </c>
      <c r="C10833">
        <v>6720</v>
      </c>
    </row>
    <row r="10834" spans="1:3" x14ac:dyDescent="0.3">
      <c r="A10834" t="s">
        <v>7</v>
      </c>
      <c r="B10834" t="s">
        <v>120</v>
      </c>
      <c r="C10834">
        <v>10846</v>
      </c>
    </row>
    <row r="10835" spans="1:3" x14ac:dyDescent="0.3">
      <c r="A10835" t="s">
        <v>17</v>
      </c>
      <c r="B10835">
        <v>327</v>
      </c>
      <c r="C10835">
        <v>10846</v>
      </c>
    </row>
    <row r="10836" spans="1:3" x14ac:dyDescent="0.3">
      <c r="A10836" t="s">
        <v>18</v>
      </c>
      <c r="B10836">
        <v>9</v>
      </c>
      <c r="C10836">
        <v>10846</v>
      </c>
    </row>
    <row r="10837" spans="1:3" x14ac:dyDescent="0.3">
      <c r="A10837" t="s">
        <v>19</v>
      </c>
      <c r="B10837">
        <v>125</v>
      </c>
      <c r="C10837">
        <v>10846</v>
      </c>
    </row>
    <row r="10838" spans="1:3" x14ac:dyDescent="0.3">
      <c r="A10838" t="s">
        <v>20</v>
      </c>
      <c r="B10838">
        <v>25</v>
      </c>
      <c r="C10838">
        <v>10846</v>
      </c>
    </row>
    <row r="10839" spans="1:3" x14ac:dyDescent="0.3">
      <c r="A10839" t="s">
        <v>21</v>
      </c>
      <c r="B10839">
        <v>4</v>
      </c>
      <c r="C10839">
        <v>10846</v>
      </c>
    </row>
    <row r="10840" spans="1:3" x14ac:dyDescent="0.3">
      <c r="A10840" t="s">
        <v>22</v>
      </c>
      <c r="B10840">
        <v>139</v>
      </c>
      <c r="C10840">
        <v>10846</v>
      </c>
    </row>
    <row r="10841" spans="1:3" x14ac:dyDescent="0.3">
      <c r="A10841" t="s">
        <v>25</v>
      </c>
      <c r="B10841" t="s">
        <v>123</v>
      </c>
      <c r="C10841">
        <v>10846</v>
      </c>
    </row>
    <row r="10842" spans="1:3" x14ac:dyDescent="0.3">
      <c r="A10842" t="s">
        <v>7</v>
      </c>
      <c r="B10842" t="s">
        <v>120</v>
      </c>
      <c r="C10842">
        <v>2387</v>
      </c>
    </row>
    <row r="10843" spans="1:3" x14ac:dyDescent="0.3">
      <c r="A10843" t="s">
        <v>17</v>
      </c>
      <c r="B10843">
        <v>177</v>
      </c>
      <c r="C10843">
        <v>2387</v>
      </c>
    </row>
    <row r="10844" spans="1:3" x14ac:dyDescent="0.3">
      <c r="A10844" t="s">
        <v>18</v>
      </c>
      <c r="B10844">
        <v>2</v>
      </c>
      <c r="C10844">
        <v>2387</v>
      </c>
    </row>
    <row r="10845" spans="1:3" x14ac:dyDescent="0.3">
      <c r="A10845" t="s">
        <v>19</v>
      </c>
      <c r="B10845">
        <v>71</v>
      </c>
      <c r="C10845">
        <v>2387</v>
      </c>
    </row>
    <row r="10846" spans="1:3" x14ac:dyDescent="0.3">
      <c r="A10846" t="s">
        <v>20</v>
      </c>
      <c r="B10846">
        <v>3</v>
      </c>
      <c r="C10846">
        <v>2387</v>
      </c>
    </row>
    <row r="10847" spans="1:3" x14ac:dyDescent="0.3">
      <c r="A10847" t="s">
        <v>21</v>
      </c>
      <c r="B10847">
        <v>2</v>
      </c>
      <c r="C10847">
        <v>2387</v>
      </c>
    </row>
    <row r="10848" spans="1:3" x14ac:dyDescent="0.3">
      <c r="A10848" t="s">
        <v>22</v>
      </c>
      <c r="B10848">
        <v>20</v>
      </c>
      <c r="C10848">
        <v>2387</v>
      </c>
    </row>
    <row r="10849" spans="1:3" x14ac:dyDescent="0.3">
      <c r="A10849" t="s">
        <v>25</v>
      </c>
      <c r="B10849" t="s">
        <v>121</v>
      </c>
      <c r="C10849">
        <v>2387</v>
      </c>
    </row>
    <row r="10850" spans="1:3" x14ac:dyDescent="0.3">
      <c r="A10850" t="s">
        <v>7</v>
      </c>
      <c r="B10850" t="s">
        <v>120</v>
      </c>
      <c r="C10850">
        <v>5577</v>
      </c>
    </row>
    <row r="10851" spans="1:3" x14ac:dyDescent="0.3">
      <c r="A10851" t="s">
        <v>17</v>
      </c>
      <c r="B10851">
        <v>8</v>
      </c>
      <c r="C10851">
        <v>5577</v>
      </c>
    </row>
    <row r="10852" spans="1:3" x14ac:dyDescent="0.3">
      <c r="A10852" t="s">
        <v>18</v>
      </c>
      <c r="B10852">
        <v>0</v>
      </c>
      <c r="C10852">
        <v>5577</v>
      </c>
    </row>
    <row r="10853" spans="1:3" x14ac:dyDescent="0.3">
      <c r="A10853" t="s">
        <v>19</v>
      </c>
      <c r="B10853">
        <v>9</v>
      </c>
      <c r="C10853">
        <v>5577</v>
      </c>
    </row>
    <row r="10854" spans="1:3" x14ac:dyDescent="0.3">
      <c r="A10854" t="s">
        <v>20</v>
      </c>
      <c r="B10854">
        <v>2</v>
      </c>
      <c r="C10854">
        <v>5577</v>
      </c>
    </row>
    <row r="10855" spans="1:3" x14ac:dyDescent="0.3">
      <c r="A10855" t="s">
        <v>21</v>
      </c>
      <c r="B10855">
        <v>1</v>
      </c>
      <c r="C10855">
        <v>5577</v>
      </c>
    </row>
    <row r="10856" spans="1:3" x14ac:dyDescent="0.3">
      <c r="A10856" t="s">
        <v>22</v>
      </c>
      <c r="B10856">
        <v>3</v>
      </c>
      <c r="C10856">
        <v>5577</v>
      </c>
    </row>
    <row r="10857" spans="1:3" x14ac:dyDescent="0.3">
      <c r="A10857" t="s">
        <v>25</v>
      </c>
      <c r="B10857" t="s">
        <v>122</v>
      </c>
      <c r="C10857">
        <v>5577</v>
      </c>
    </row>
    <row r="10858" spans="1:3" x14ac:dyDescent="0.3">
      <c r="A10858" t="s">
        <v>7</v>
      </c>
      <c r="B10858" t="s">
        <v>120</v>
      </c>
      <c r="C10858">
        <v>2245</v>
      </c>
    </row>
    <row r="10859" spans="1:3" x14ac:dyDescent="0.3">
      <c r="A10859" t="s">
        <v>17</v>
      </c>
      <c r="B10859">
        <v>57</v>
      </c>
      <c r="C10859">
        <v>2245</v>
      </c>
    </row>
    <row r="10860" spans="1:3" x14ac:dyDescent="0.3">
      <c r="A10860" t="s">
        <v>18</v>
      </c>
      <c r="B10860">
        <v>2</v>
      </c>
      <c r="C10860">
        <v>2245</v>
      </c>
    </row>
    <row r="10861" spans="1:3" x14ac:dyDescent="0.3">
      <c r="A10861" t="s">
        <v>19</v>
      </c>
      <c r="B10861">
        <v>51</v>
      </c>
      <c r="C10861">
        <v>2245</v>
      </c>
    </row>
    <row r="10862" spans="1:3" x14ac:dyDescent="0.3">
      <c r="A10862" t="s">
        <v>20</v>
      </c>
      <c r="B10862">
        <v>4</v>
      </c>
      <c r="C10862">
        <v>2245</v>
      </c>
    </row>
    <row r="10863" spans="1:3" x14ac:dyDescent="0.3">
      <c r="A10863" t="s">
        <v>21</v>
      </c>
      <c r="B10863">
        <v>2</v>
      </c>
      <c r="C10863">
        <v>2245</v>
      </c>
    </row>
    <row r="10864" spans="1:3" x14ac:dyDescent="0.3">
      <c r="A10864" t="s">
        <v>22</v>
      </c>
      <c r="B10864">
        <v>23</v>
      </c>
      <c r="C10864">
        <v>2245</v>
      </c>
    </row>
    <row r="10865" spans="1:3" x14ac:dyDescent="0.3">
      <c r="A10865" t="s">
        <v>25</v>
      </c>
      <c r="B10865" t="s">
        <v>122</v>
      </c>
      <c r="C10865">
        <v>2245</v>
      </c>
    </row>
    <row r="10866" spans="1:3" x14ac:dyDescent="0.3">
      <c r="A10866" t="s">
        <v>7</v>
      </c>
      <c r="B10866" t="s">
        <v>50</v>
      </c>
      <c r="C10866">
        <v>10591</v>
      </c>
    </row>
    <row r="10867" spans="1:3" x14ac:dyDescent="0.3">
      <c r="A10867" t="s">
        <v>17</v>
      </c>
      <c r="B10867">
        <v>63</v>
      </c>
      <c r="C10867">
        <v>10591</v>
      </c>
    </row>
    <row r="10868" spans="1:3" x14ac:dyDescent="0.3">
      <c r="A10868" t="s">
        <v>18</v>
      </c>
      <c r="B10868">
        <v>10</v>
      </c>
      <c r="C10868">
        <v>10591</v>
      </c>
    </row>
    <row r="10869" spans="1:3" x14ac:dyDescent="0.3">
      <c r="A10869" t="s">
        <v>19</v>
      </c>
      <c r="B10869">
        <v>83</v>
      </c>
      <c r="C10869">
        <v>10591</v>
      </c>
    </row>
    <row r="10870" spans="1:3" x14ac:dyDescent="0.3">
      <c r="A10870" t="s">
        <v>20</v>
      </c>
      <c r="B10870">
        <v>7</v>
      </c>
      <c r="C10870">
        <v>10591</v>
      </c>
    </row>
    <row r="10871" spans="1:3" x14ac:dyDescent="0.3">
      <c r="A10871" t="s">
        <v>21</v>
      </c>
      <c r="B10871">
        <v>19</v>
      </c>
      <c r="C10871">
        <v>10591</v>
      </c>
    </row>
    <row r="10872" spans="1:3" x14ac:dyDescent="0.3">
      <c r="A10872" t="s">
        <v>22</v>
      </c>
      <c r="B10872">
        <v>19</v>
      </c>
      <c r="C10872">
        <v>10591</v>
      </c>
    </row>
    <row r="10873" spans="1:3" x14ac:dyDescent="0.3">
      <c r="A10873" t="s">
        <v>25</v>
      </c>
      <c r="B10873" t="s">
        <v>121</v>
      </c>
      <c r="C10873">
        <v>10591</v>
      </c>
    </row>
    <row r="10874" spans="1:3" x14ac:dyDescent="0.3">
      <c r="A10874" t="s">
        <v>7</v>
      </c>
      <c r="B10874" t="s">
        <v>50</v>
      </c>
      <c r="C10874">
        <v>2639</v>
      </c>
    </row>
    <row r="10875" spans="1:3" x14ac:dyDescent="0.3">
      <c r="A10875" t="s">
        <v>17</v>
      </c>
      <c r="B10875">
        <v>19</v>
      </c>
      <c r="C10875">
        <v>2639</v>
      </c>
    </row>
    <row r="10876" spans="1:3" x14ac:dyDescent="0.3">
      <c r="A10876" t="s">
        <v>18</v>
      </c>
      <c r="B10876">
        <v>5</v>
      </c>
      <c r="C10876">
        <v>2639</v>
      </c>
    </row>
    <row r="10877" spans="1:3" x14ac:dyDescent="0.3">
      <c r="A10877" t="s">
        <v>19</v>
      </c>
      <c r="B10877">
        <v>12</v>
      </c>
      <c r="C10877">
        <v>2639</v>
      </c>
    </row>
    <row r="10878" spans="1:3" x14ac:dyDescent="0.3">
      <c r="A10878" t="s">
        <v>20</v>
      </c>
      <c r="B10878">
        <v>10</v>
      </c>
      <c r="C10878">
        <v>2639</v>
      </c>
    </row>
    <row r="10879" spans="1:3" x14ac:dyDescent="0.3">
      <c r="A10879" t="s">
        <v>21</v>
      </c>
      <c r="B10879">
        <v>3</v>
      </c>
      <c r="C10879">
        <v>2639</v>
      </c>
    </row>
    <row r="10880" spans="1:3" x14ac:dyDescent="0.3">
      <c r="A10880" t="s">
        <v>22</v>
      </c>
      <c r="B10880">
        <v>19</v>
      </c>
      <c r="C10880">
        <v>2639</v>
      </c>
    </row>
    <row r="10881" spans="1:3" x14ac:dyDescent="0.3">
      <c r="A10881" t="s">
        <v>25</v>
      </c>
      <c r="B10881" t="s">
        <v>121</v>
      </c>
      <c r="C10881">
        <v>2639</v>
      </c>
    </row>
    <row r="10882" spans="1:3" x14ac:dyDescent="0.3">
      <c r="A10882" t="s">
        <v>7</v>
      </c>
      <c r="B10882" t="s">
        <v>120</v>
      </c>
      <c r="C10882">
        <v>7532</v>
      </c>
    </row>
    <row r="10883" spans="1:3" x14ac:dyDescent="0.3">
      <c r="A10883" t="s">
        <v>17</v>
      </c>
      <c r="B10883">
        <v>99</v>
      </c>
      <c r="C10883">
        <v>7532</v>
      </c>
    </row>
    <row r="10884" spans="1:3" x14ac:dyDescent="0.3">
      <c r="A10884" t="s">
        <v>18</v>
      </c>
      <c r="B10884">
        <v>2</v>
      </c>
      <c r="C10884">
        <v>7532</v>
      </c>
    </row>
    <row r="10885" spans="1:3" x14ac:dyDescent="0.3">
      <c r="A10885" t="s">
        <v>19</v>
      </c>
      <c r="B10885">
        <v>11</v>
      </c>
      <c r="C10885">
        <v>7532</v>
      </c>
    </row>
    <row r="10886" spans="1:3" x14ac:dyDescent="0.3">
      <c r="A10886" t="s">
        <v>20</v>
      </c>
      <c r="B10886">
        <v>4</v>
      </c>
      <c r="C10886">
        <v>7532</v>
      </c>
    </row>
    <row r="10887" spans="1:3" x14ac:dyDescent="0.3">
      <c r="A10887" t="s">
        <v>21</v>
      </c>
      <c r="B10887">
        <v>0</v>
      </c>
      <c r="C10887">
        <v>7532</v>
      </c>
    </row>
    <row r="10888" spans="1:3" x14ac:dyDescent="0.3">
      <c r="A10888" t="s">
        <v>22</v>
      </c>
      <c r="B10888">
        <v>16</v>
      </c>
      <c r="C10888">
        <v>7532</v>
      </c>
    </row>
    <row r="10889" spans="1:3" x14ac:dyDescent="0.3">
      <c r="A10889" t="s">
        <v>25</v>
      </c>
      <c r="B10889" t="s">
        <v>121</v>
      </c>
      <c r="C10889">
        <v>7532</v>
      </c>
    </row>
    <row r="10890" spans="1:3" x14ac:dyDescent="0.3">
      <c r="A10890" t="s">
        <v>7</v>
      </c>
      <c r="B10890" t="s">
        <v>120</v>
      </c>
      <c r="C10890">
        <v>4370</v>
      </c>
    </row>
    <row r="10891" spans="1:3" x14ac:dyDescent="0.3">
      <c r="A10891" t="s">
        <v>17</v>
      </c>
      <c r="B10891">
        <v>18</v>
      </c>
      <c r="C10891">
        <v>4370</v>
      </c>
    </row>
    <row r="10892" spans="1:3" x14ac:dyDescent="0.3">
      <c r="A10892" t="s">
        <v>18</v>
      </c>
      <c r="B10892">
        <v>1</v>
      </c>
      <c r="C10892">
        <v>4370</v>
      </c>
    </row>
    <row r="10893" spans="1:3" x14ac:dyDescent="0.3">
      <c r="A10893" t="s">
        <v>19</v>
      </c>
      <c r="B10893">
        <v>32</v>
      </c>
      <c r="C10893">
        <v>4370</v>
      </c>
    </row>
    <row r="10894" spans="1:3" x14ac:dyDescent="0.3">
      <c r="A10894" t="s">
        <v>20</v>
      </c>
      <c r="B10894">
        <v>6</v>
      </c>
      <c r="C10894">
        <v>4370</v>
      </c>
    </row>
    <row r="10895" spans="1:3" x14ac:dyDescent="0.3">
      <c r="A10895" t="s">
        <v>21</v>
      </c>
      <c r="B10895">
        <v>3</v>
      </c>
      <c r="C10895">
        <v>4370</v>
      </c>
    </row>
    <row r="10896" spans="1:3" x14ac:dyDescent="0.3">
      <c r="A10896" t="s">
        <v>22</v>
      </c>
      <c r="B10896">
        <v>28</v>
      </c>
      <c r="C10896">
        <v>4370</v>
      </c>
    </row>
    <row r="10897" spans="1:3" x14ac:dyDescent="0.3">
      <c r="A10897" t="s">
        <v>25</v>
      </c>
      <c r="B10897" t="s">
        <v>122</v>
      </c>
      <c r="C10897">
        <v>4370</v>
      </c>
    </row>
    <row r="10898" spans="1:3" x14ac:dyDescent="0.3">
      <c r="A10898" t="s">
        <v>7</v>
      </c>
      <c r="B10898" t="s">
        <v>120</v>
      </c>
      <c r="C10898">
        <v>8692</v>
      </c>
    </row>
    <row r="10899" spans="1:3" x14ac:dyDescent="0.3">
      <c r="A10899" t="s">
        <v>17</v>
      </c>
      <c r="B10899">
        <v>90</v>
      </c>
      <c r="C10899">
        <v>8692</v>
      </c>
    </row>
    <row r="10900" spans="1:3" x14ac:dyDescent="0.3">
      <c r="A10900" t="s">
        <v>18</v>
      </c>
      <c r="B10900">
        <v>17</v>
      </c>
      <c r="C10900">
        <v>8692</v>
      </c>
    </row>
    <row r="10901" spans="1:3" x14ac:dyDescent="0.3">
      <c r="A10901" t="s">
        <v>19</v>
      </c>
      <c r="B10901">
        <v>97</v>
      </c>
      <c r="C10901">
        <v>8692</v>
      </c>
    </row>
    <row r="10902" spans="1:3" x14ac:dyDescent="0.3">
      <c r="A10902" t="s">
        <v>20</v>
      </c>
      <c r="B10902">
        <v>15</v>
      </c>
      <c r="C10902">
        <v>8692</v>
      </c>
    </row>
    <row r="10903" spans="1:3" x14ac:dyDescent="0.3">
      <c r="A10903" t="s">
        <v>21</v>
      </c>
      <c r="B10903">
        <v>6</v>
      </c>
      <c r="C10903">
        <v>8692</v>
      </c>
    </row>
    <row r="10904" spans="1:3" x14ac:dyDescent="0.3">
      <c r="A10904" t="s">
        <v>22</v>
      </c>
      <c r="B10904">
        <v>15</v>
      </c>
      <c r="C10904">
        <v>8692</v>
      </c>
    </row>
    <row r="10905" spans="1:3" x14ac:dyDescent="0.3">
      <c r="A10905" t="s">
        <v>25</v>
      </c>
      <c r="B10905" t="s">
        <v>121</v>
      </c>
      <c r="C10905">
        <v>8692</v>
      </c>
    </row>
    <row r="10906" spans="1:3" x14ac:dyDescent="0.3">
      <c r="A10906" t="s">
        <v>7</v>
      </c>
      <c r="B10906" t="s">
        <v>50</v>
      </c>
      <c r="C10906">
        <v>115</v>
      </c>
    </row>
    <row r="10907" spans="1:3" x14ac:dyDescent="0.3">
      <c r="A10907" t="s">
        <v>17</v>
      </c>
      <c r="B10907">
        <v>275</v>
      </c>
      <c r="C10907">
        <v>115</v>
      </c>
    </row>
    <row r="10908" spans="1:3" x14ac:dyDescent="0.3">
      <c r="A10908" t="s">
        <v>18</v>
      </c>
      <c r="B10908">
        <v>11</v>
      </c>
      <c r="C10908">
        <v>115</v>
      </c>
    </row>
    <row r="10909" spans="1:3" x14ac:dyDescent="0.3">
      <c r="A10909" t="s">
        <v>19</v>
      </c>
      <c r="B10909">
        <v>68</v>
      </c>
      <c r="C10909">
        <v>115</v>
      </c>
    </row>
    <row r="10910" spans="1:3" x14ac:dyDescent="0.3">
      <c r="A10910" t="s">
        <v>20</v>
      </c>
      <c r="B10910">
        <v>25</v>
      </c>
      <c r="C10910">
        <v>115</v>
      </c>
    </row>
    <row r="10911" spans="1:3" x14ac:dyDescent="0.3">
      <c r="A10911" t="s">
        <v>21</v>
      </c>
      <c r="B10911">
        <v>7</v>
      </c>
      <c r="C10911">
        <v>115</v>
      </c>
    </row>
    <row r="10912" spans="1:3" x14ac:dyDescent="0.3">
      <c r="A10912" t="s">
        <v>22</v>
      </c>
      <c r="B10912">
        <v>7</v>
      </c>
      <c r="C10912">
        <v>115</v>
      </c>
    </row>
    <row r="10913" spans="1:3" x14ac:dyDescent="0.3">
      <c r="A10913" t="s">
        <v>25</v>
      </c>
      <c r="B10913" t="s">
        <v>121</v>
      </c>
      <c r="C10913">
        <v>115</v>
      </c>
    </row>
    <row r="10914" spans="1:3" x14ac:dyDescent="0.3">
      <c r="A10914" t="s">
        <v>7</v>
      </c>
      <c r="B10914" t="s">
        <v>50</v>
      </c>
      <c r="C10914">
        <v>1839</v>
      </c>
    </row>
    <row r="10915" spans="1:3" x14ac:dyDescent="0.3">
      <c r="A10915" t="s">
        <v>17</v>
      </c>
      <c r="B10915">
        <v>56</v>
      </c>
      <c r="C10915">
        <v>1839</v>
      </c>
    </row>
    <row r="10916" spans="1:3" x14ac:dyDescent="0.3">
      <c r="A10916" t="s">
        <v>18</v>
      </c>
      <c r="B10916">
        <v>7</v>
      </c>
      <c r="C10916">
        <v>1839</v>
      </c>
    </row>
    <row r="10917" spans="1:3" x14ac:dyDescent="0.3">
      <c r="A10917" t="s">
        <v>19</v>
      </c>
      <c r="B10917">
        <v>48</v>
      </c>
      <c r="C10917">
        <v>1839</v>
      </c>
    </row>
    <row r="10918" spans="1:3" x14ac:dyDescent="0.3">
      <c r="A10918" t="s">
        <v>20</v>
      </c>
      <c r="B10918">
        <v>10</v>
      </c>
      <c r="C10918">
        <v>1839</v>
      </c>
    </row>
    <row r="10919" spans="1:3" x14ac:dyDescent="0.3">
      <c r="A10919" t="s">
        <v>21</v>
      </c>
      <c r="B10919">
        <v>2</v>
      </c>
      <c r="C10919">
        <v>1839</v>
      </c>
    </row>
    <row r="10920" spans="1:3" x14ac:dyDescent="0.3">
      <c r="A10920" t="s">
        <v>22</v>
      </c>
      <c r="B10920">
        <v>18</v>
      </c>
      <c r="C10920">
        <v>1839</v>
      </c>
    </row>
    <row r="10921" spans="1:3" x14ac:dyDescent="0.3">
      <c r="A10921" t="s">
        <v>25</v>
      </c>
      <c r="B10921" t="s">
        <v>121</v>
      </c>
      <c r="C10921">
        <v>1839</v>
      </c>
    </row>
    <row r="10922" spans="1:3" x14ac:dyDescent="0.3">
      <c r="A10922" t="s">
        <v>7</v>
      </c>
      <c r="B10922" t="s">
        <v>50</v>
      </c>
      <c r="C10922">
        <v>4042</v>
      </c>
    </row>
    <row r="10923" spans="1:3" x14ac:dyDescent="0.3">
      <c r="A10923" t="s">
        <v>17</v>
      </c>
      <c r="B10923">
        <v>91</v>
      </c>
      <c r="C10923">
        <v>4042</v>
      </c>
    </row>
    <row r="10924" spans="1:3" x14ac:dyDescent="0.3">
      <c r="A10924" t="s">
        <v>18</v>
      </c>
      <c r="B10924">
        <v>3</v>
      </c>
      <c r="C10924">
        <v>4042</v>
      </c>
    </row>
    <row r="10925" spans="1:3" x14ac:dyDescent="0.3">
      <c r="A10925" t="s">
        <v>19</v>
      </c>
      <c r="B10925">
        <v>52</v>
      </c>
      <c r="C10925">
        <v>4042</v>
      </c>
    </row>
    <row r="10926" spans="1:3" x14ac:dyDescent="0.3">
      <c r="A10926" t="s">
        <v>20</v>
      </c>
      <c r="B10926">
        <v>2</v>
      </c>
      <c r="C10926">
        <v>4042</v>
      </c>
    </row>
    <row r="10927" spans="1:3" x14ac:dyDescent="0.3">
      <c r="A10927" t="s">
        <v>21</v>
      </c>
      <c r="B10927">
        <v>1</v>
      </c>
      <c r="C10927">
        <v>4042</v>
      </c>
    </row>
    <row r="10928" spans="1:3" x14ac:dyDescent="0.3">
      <c r="A10928" t="s">
        <v>22</v>
      </c>
      <c r="B10928">
        <v>31</v>
      </c>
      <c r="C10928">
        <v>4042</v>
      </c>
    </row>
    <row r="10929" spans="1:3" x14ac:dyDescent="0.3">
      <c r="A10929" t="s">
        <v>25</v>
      </c>
      <c r="B10929" t="s">
        <v>121</v>
      </c>
      <c r="C10929">
        <v>4042</v>
      </c>
    </row>
    <row r="10930" spans="1:3" x14ac:dyDescent="0.3">
      <c r="A10930" t="s">
        <v>7</v>
      </c>
      <c r="B10930" t="s">
        <v>120</v>
      </c>
      <c r="C10930">
        <v>2836</v>
      </c>
    </row>
    <row r="10931" spans="1:3" x14ac:dyDescent="0.3">
      <c r="A10931" t="s">
        <v>17</v>
      </c>
      <c r="B10931">
        <v>10</v>
      </c>
      <c r="C10931">
        <v>2836</v>
      </c>
    </row>
    <row r="10932" spans="1:3" x14ac:dyDescent="0.3">
      <c r="A10932" t="s">
        <v>18</v>
      </c>
      <c r="B10932">
        <v>1</v>
      </c>
      <c r="C10932">
        <v>2836</v>
      </c>
    </row>
    <row r="10933" spans="1:3" x14ac:dyDescent="0.3">
      <c r="A10933" t="s">
        <v>19</v>
      </c>
      <c r="B10933">
        <v>7</v>
      </c>
      <c r="C10933">
        <v>2836</v>
      </c>
    </row>
    <row r="10934" spans="1:3" x14ac:dyDescent="0.3">
      <c r="A10934" t="s">
        <v>20</v>
      </c>
      <c r="B10934">
        <v>0</v>
      </c>
      <c r="C10934">
        <v>2836</v>
      </c>
    </row>
    <row r="10935" spans="1:3" x14ac:dyDescent="0.3">
      <c r="A10935" t="s">
        <v>21</v>
      </c>
      <c r="B10935">
        <v>0</v>
      </c>
      <c r="C10935">
        <v>2836</v>
      </c>
    </row>
    <row r="10936" spans="1:3" x14ac:dyDescent="0.3">
      <c r="A10936" t="s">
        <v>22</v>
      </c>
      <c r="B10936">
        <v>1</v>
      </c>
      <c r="C10936">
        <v>2836</v>
      </c>
    </row>
    <row r="10937" spans="1:3" x14ac:dyDescent="0.3">
      <c r="A10937" t="s">
        <v>25</v>
      </c>
      <c r="B10937" t="s">
        <v>122</v>
      </c>
      <c r="C10937">
        <v>2836</v>
      </c>
    </row>
    <row r="10938" spans="1:3" x14ac:dyDescent="0.3">
      <c r="A10938" t="s">
        <v>7</v>
      </c>
      <c r="B10938" t="s">
        <v>120</v>
      </c>
      <c r="C10938">
        <v>5510</v>
      </c>
    </row>
    <row r="10939" spans="1:3" x14ac:dyDescent="0.3">
      <c r="A10939" t="s">
        <v>17</v>
      </c>
      <c r="B10939">
        <v>262</v>
      </c>
      <c r="C10939">
        <v>5510</v>
      </c>
    </row>
    <row r="10940" spans="1:3" x14ac:dyDescent="0.3">
      <c r="A10940" t="s">
        <v>18</v>
      </c>
      <c r="B10940">
        <v>6</v>
      </c>
      <c r="C10940">
        <v>5510</v>
      </c>
    </row>
    <row r="10941" spans="1:3" x14ac:dyDescent="0.3">
      <c r="A10941" t="s">
        <v>19</v>
      </c>
      <c r="B10941">
        <v>61</v>
      </c>
      <c r="C10941">
        <v>5510</v>
      </c>
    </row>
    <row r="10942" spans="1:3" x14ac:dyDescent="0.3">
      <c r="A10942" t="s">
        <v>20</v>
      </c>
      <c r="B10942">
        <v>0</v>
      </c>
      <c r="C10942">
        <v>5510</v>
      </c>
    </row>
    <row r="10943" spans="1:3" x14ac:dyDescent="0.3">
      <c r="A10943" t="s">
        <v>21</v>
      </c>
      <c r="B10943">
        <v>10</v>
      </c>
      <c r="C10943">
        <v>5510</v>
      </c>
    </row>
    <row r="10944" spans="1:3" x14ac:dyDescent="0.3">
      <c r="A10944" t="s">
        <v>22</v>
      </c>
      <c r="B10944">
        <v>102</v>
      </c>
      <c r="C10944">
        <v>5510</v>
      </c>
    </row>
    <row r="10945" spans="1:3" x14ac:dyDescent="0.3">
      <c r="A10945" t="s">
        <v>25</v>
      </c>
      <c r="B10945" t="s">
        <v>121</v>
      </c>
      <c r="C10945">
        <v>5510</v>
      </c>
    </row>
    <row r="10946" spans="1:3" x14ac:dyDescent="0.3">
      <c r="A10946" t="s">
        <v>7</v>
      </c>
      <c r="B10946" t="s">
        <v>50</v>
      </c>
      <c r="C10946">
        <v>6991</v>
      </c>
    </row>
    <row r="10947" spans="1:3" x14ac:dyDescent="0.3">
      <c r="A10947" t="s">
        <v>17</v>
      </c>
      <c r="B10947">
        <v>537</v>
      </c>
      <c r="C10947">
        <v>6991</v>
      </c>
    </row>
    <row r="10948" spans="1:3" x14ac:dyDescent="0.3">
      <c r="A10948" t="s">
        <v>18</v>
      </c>
      <c r="B10948">
        <v>6</v>
      </c>
      <c r="C10948">
        <v>6991</v>
      </c>
    </row>
    <row r="10949" spans="1:3" x14ac:dyDescent="0.3">
      <c r="A10949" t="s">
        <v>19</v>
      </c>
      <c r="B10949">
        <v>42</v>
      </c>
      <c r="C10949">
        <v>6991</v>
      </c>
    </row>
    <row r="10950" spans="1:3" x14ac:dyDescent="0.3">
      <c r="A10950" t="s">
        <v>20</v>
      </c>
      <c r="B10950">
        <v>16</v>
      </c>
      <c r="C10950">
        <v>6991</v>
      </c>
    </row>
    <row r="10951" spans="1:3" x14ac:dyDescent="0.3">
      <c r="A10951" t="s">
        <v>21</v>
      </c>
      <c r="B10951">
        <v>6</v>
      </c>
      <c r="C10951">
        <v>6991</v>
      </c>
    </row>
    <row r="10952" spans="1:3" x14ac:dyDescent="0.3">
      <c r="A10952" t="s">
        <v>22</v>
      </c>
      <c r="B10952">
        <v>30</v>
      </c>
      <c r="C10952">
        <v>6991</v>
      </c>
    </row>
    <row r="10953" spans="1:3" x14ac:dyDescent="0.3">
      <c r="A10953" t="s">
        <v>25</v>
      </c>
      <c r="B10953" t="s">
        <v>123</v>
      </c>
      <c r="C10953">
        <v>6991</v>
      </c>
    </row>
    <row r="10954" spans="1:3" x14ac:dyDescent="0.3">
      <c r="A10954" t="s">
        <v>7</v>
      </c>
      <c r="B10954" t="s">
        <v>120</v>
      </c>
      <c r="C10954">
        <v>361</v>
      </c>
    </row>
    <row r="10955" spans="1:3" x14ac:dyDescent="0.3">
      <c r="A10955" t="s">
        <v>17</v>
      </c>
      <c r="B10955">
        <v>5</v>
      </c>
      <c r="C10955">
        <v>361</v>
      </c>
    </row>
    <row r="10956" spans="1:3" x14ac:dyDescent="0.3">
      <c r="A10956" t="s">
        <v>18</v>
      </c>
      <c r="B10956">
        <v>1</v>
      </c>
      <c r="C10956">
        <v>361</v>
      </c>
    </row>
    <row r="10957" spans="1:3" x14ac:dyDescent="0.3">
      <c r="A10957" t="s">
        <v>19</v>
      </c>
      <c r="B10957">
        <v>7</v>
      </c>
      <c r="C10957">
        <v>361</v>
      </c>
    </row>
    <row r="10958" spans="1:3" x14ac:dyDescent="0.3">
      <c r="A10958" t="s">
        <v>20</v>
      </c>
      <c r="B10958">
        <v>2</v>
      </c>
      <c r="C10958">
        <v>361</v>
      </c>
    </row>
    <row r="10959" spans="1:3" x14ac:dyDescent="0.3">
      <c r="A10959" t="s">
        <v>21</v>
      </c>
      <c r="B10959">
        <v>1</v>
      </c>
      <c r="C10959">
        <v>361</v>
      </c>
    </row>
    <row r="10960" spans="1:3" x14ac:dyDescent="0.3">
      <c r="A10960" t="s">
        <v>22</v>
      </c>
      <c r="B10960">
        <v>4</v>
      </c>
      <c r="C10960">
        <v>361</v>
      </c>
    </row>
    <row r="10961" spans="1:3" x14ac:dyDescent="0.3">
      <c r="A10961" t="s">
        <v>25</v>
      </c>
      <c r="B10961" t="s">
        <v>122</v>
      </c>
      <c r="C10961">
        <v>361</v>
      </c>
    </row>
    <row r="10962" spans="1:3" x14ac:dyDescent="0.3">
      <c r="A10962" t="s">
        <v>7</v>
      </c>
      <c r="B10962" t="s">
        <v>120</v>
      </c>
      <c r="C10962">
        <v>8387</v>
      </c>
    </row>
    <row r="10963" spans="1:3" x14ac:dyDescent="0.3">
      <c r="A10963" t="s">
        <v>17</v>
      </c>
      <c r="B10963">
        <v>134</v>
      </c>
      <c r="C10963">
        <v>8387</v>
      </c>
    </row>
    <row r="10964" spans="1:3" x14ac:dyDescent="0.3">
      <c r="A10964" t="s">
        <v>18</v>
      </c>
      <c r="B10964">
        <v>8</v>
      </c>
      <c r="C10964">
        <v>8387</v>
      </c>
    </row>
    <row r="10965" spans="1:3" x14ac:dyDescent="0.3">
      <c r="A10965" t="s">
        <v>19</v>
      </c>
      <c r="B10965">
        <v>76</v>
      </c>
      <c r="C10965">
        <v>8387</v>
      </c>
    </row>
    <row r="10966" spans="1:3" x14ac:dyDescent="0.3">
      <c r="A10966" t="s">
        <v>20</v>
      </c>
      <c r="B10966">
        <v>6</v>
      </c>
      <c r="C10966">
        <v>8387</v>
      </c>
    </row>
    <row r="10967" spans="1:3" x14ac:dyDescent="0.3">
      <c r="A10967" t="s">
        <v>21</v>
      </c>
      <c r="B10967">
        <v>0</v>
      </c>
      <c r="C10967">
        <v>8387</v>
      </c>
    </row>
    <row r="10968" spans="1:3" x14ac:dyDescent="0.3">
      <c r="A10968" t="s">
        <v>22</v>
      </c>
      <c r="B10968">
        <v>11</v>
      </c>
      <c r="C10968">
        <v>8387</v>
      </c>
    </row>
    <row r="10969" spans="1:3" x14ac:dyDescent="0.3">
      <c r="A10969" t="s">
        <v>25</v>
      </c>
      <c r="B10969" t="s">
        <v>121</v>
      </c>
      <c r="C10969">
        <v>8387</v>
      </c>
    </row>
    <row r="10970" spans="1:3" x14ac:dyDescent="0.3">
      <c r="A10970" t="s">
        <v>7</v>
      </c>
      <c r="B10970" t="s">
        <v>120</v>
      </c>
      <c r="C10970">
        <v>1676</v>
      </c>
    </row>
    <row r="10971" spans="1:3" x14ac:dyDescent="0.3">
      <c r="A10971" t="s">
        <v>17</v>
      </c>
      <c r="B10971">
        <v>213</v>
      </c>
      <c r="C10971">
        <v>1676</v>
      </c>
    </row>
    <row r="10972" spans="1:3" x14ac:dyDescent="0.3">
      <c r="A10972" t="s">
        <v>18</v>
      </c>
      <c r="B10972">
        <v>2</v>
      </c>
      <c r="C10972">
        <v>1676</v>
      </c>
    </row>
    <row r="10973" spans="1:3" x14ac:dyDescent="0.3">
      <c r="A10973" t="s">
        <v>19</v>
      </c>
      <c r="B10973">
        <v>44</v>
      </c>
      <c r="C10973">
        <v>1676</v>
      </c>
    </row>
    <row r="10974" spans="1:3" x14ac:dyDescent="0.3">
      <c r="A10974" t="s">
        <v>20</v>
      </c>
      <c r="B10974">
        <v>0</v>
      </c>
      <c r="C10974">
        <v>1676</v>
      </c>
    </row>
    <row r="10975" spans="1:3" x14ac:dyDescent="0.3">
      <c r="A10975" t="s">
        <v>21</v>
      </c>
      <c r="B10975">
        <v>2</v>
      </c>
      <c r="C10975">
        <v>1676</v>
      </c>
    </row>
    <row r="10976" spans="1:3" x14ac:dyDescent="0.3">
      <c r="A10976" t="s">
        <v>22</v>
      </c>
      <c r="B10976">
        <v>5</v>
      </c>
      <c r="C10976">
        <v>1676</v>
      </c>
    </row>
    <row r="10977" spans="1:3" x14ac:dyDescent="0.3">
      <c r="A10977" t="s">
        <v>25</v>
      </c>
      <c r="B10977" t="s">
        <v>121</v>
      </c>
      <c r="C10977">
        <v>1676</v>
      </c>
    </row>
    <row r="10978" spans="1:3" x14ac:dyDescent="0.3">
      <c r="A10978" t="s">
        <v>7</v>
      </c>
      <c r="B10978" t="s">
        <v>120</v>
      </c>
      <c r="C10978">
        <v>7628</v>
      </c>
    </row>
    <row r="10979" spans="1:3" x14ac:dyDescent="0.3">
      <c r="A10979" t="s">
        <v>17</v>
      </c>
      <c r="B10979">
        <v>30</v>
      </c>
      <c r="C10979">
        <v>7628</v>
      </c>
    </row>
    <row r="10980" spans="1:3" x14ac:dyDescent="0.3">
      <c r="A10980" t="s">
        <v>18</v>
      </c>
      <c r="B10980">
        <v>5</v>
      </c>
      <c r="C10980">
        <v>7628</v>
      </c>
    </row>
    <row r="10981" spans="1:3" x14ac:dyDescent="0.3">
      <c r="A10981" t="s">
        <v>19</v>
      </c>
      <c r="B10981">
        <v>24</v>
      </c>
      <c r="C10981">
        <v>7628</v>
      </c>
    </row>
    <row r="10982" spans="1:3" x14ac:dyDescent="0.3">
      <c r="A10982" t="s">
        <v>20</v>
      </c>
      <c r="B10982">
        <v>6</v>
      </c>
      <c r="C10982">
        <v>7628</v>
      </c>
    </row>
    <row r="10983" spans="1:3" x14ac:dyDescent="0.3">
      <c r="A10983" t="s">
        <v>21</v>
      </c>
      <c r="B10983">
        <v>3</v>
      </c>
      <c r="C10983">
        <v>7628</v>
      </c>
    </row>
    <row r="10984" spans="1:3" x14ac:dyDescent="0.3">
      <c r="A10984" t="s">
        <v>22</v>
      </c>
      <c r="B10984">
        <v>8</v>
      </c>
      <c r="C10984">
        <v>7628</v>
      </c>
    </row>
    <row r="10985" spans="1:3" x14ac:dyDescent="0.3">
      <c r="A10985" t="s">
        <v>25</v>
      </c>
      <c r="B10985" t="s">
        <v>122</v>
      </c>
      <c r="C10985">
        <v>7628</v>
      </c>
    </row>
    <row r="10986" spans="1:3" x14ac:dyDescent="0.3">
      <c r="A10986" t="s">
        <v>7</v>
      </c>
      <c r="B10986" t="s">
        <v>50</v>
      </c>
      <c r="C10986">
        <v>5474</v>
      </c>
    </row>
    <row r="10987" spans="1:3" x14ac:dyDescent="0.3">
      <c r="A10987" t="s">
        <v>17</v>
      </c>
      <c r="B10987">
        <v>45</v>
      </c>
      <c r="C10987">
        <v>5474</v>
      </c>
    </row>
    <row r="10988" spans="1:3" x14ac:dyDescent="0.3">
      <c r="A10988" t="s">
        <v>18</v>
      </c>
      <c r="B10988">
        <v>7</v>
      </c>
      <c r="C10988">
        <v>5474</v>
      </c>
    </row>
    <row r="10989" spans="1:3" x14ac:dyDescent="0.3">
      <c r="A10989" t="s">
        <v>19</v>
      </c>
      <c r="B10989">
        <v>99</v>
      </c>
      <c r="C10989">
        <v>5474</v>
      </c>
    </row>
    <row r="10990" spans="1:3" x14ac:dyDescent="0.3">
      <c r="A10990" t="s">
        <v>20</v>
      </c>
      <c r="B10990">
        <v>4</v>
      </c>
      <c r="C10990">
        <v>5474</v>
      </c>
    </row>
    <row r="10991" spans="1:3" x14ac:dyDescent="0.3">
      <c r="A10991" t="s">
        <v>21</v>
      </c>
      <c r="B10991">
        <v>25</v>
      </c>
      <c r="C10991">
        <v>5474</v>
      </c>
    </row>
    <row r="10992" spans="1:3" x14ac:dyDescent="0.3">
      <c r="A10992" t="s">
        <v>22</v>
      </c>
      <c r="B10992">
        <v>43</v>
      </c>
      <c r="C10992">
        <v>5474</v>
      </c>
    </row>
    <row r="10993" spans="1:3" x14ac:dyDescent="0.3">
      <c r="A10993" t="s">
        <v>25</v>
      </c>
      <c r="B10993" t="s">
        <v>121</v>
      </c>
      <c r="C10993">
        <v>5474</v>
      </c>
    </row>
    <row r="10994" spans="1:3" x14ac:dyDescent="0.3">
      <c r="A10994" t="s">
        <v>7</v>
      </c>
      <c r="B10994" t="s">
        <v>120</v>
      </c>
      <c r="C10994">
        <v>3969</v>
      </c>
    </row>
    <row r="10995" spans="1:3" x14ac:dyDescent="0.3">
      <c r="A10995" t="s">
        <v>17</v>
      </c>
      <c r="B10995">
        <v>35</v>
      </c>
      <c r="C10995">
        <v>3969</v>
      </c>
    </row>
    <row r="10996" spans="1:3" x14ac:dyDescent="0.3">
      <c r="A10996" t="s">
        <v>18</v>
      </c>
      <c r="B10996">
        <v>4</v>
      </c>
      <c r="C10996">
        <v>3969</v>
      </c>
    </row>
    <row r="10997" spans="1:3" x14ac:dyDescent="0.3">
      <c r="A10997" t="s">
        <v>19</v>
      </c>
      <c r="B10997">
        <v>17</v>
      </c>
      <c r="C10997">
        <v>3969</v>
      </c>
    </row>
    <row r="10998" spans="1:3" x14ac:dyDescent="0.3">
      <c r="A10998" t="s">
        <v>20</v>
      </c>
      <c r="B10998">
        <v>7</v>
      </c>
      <c r="C10998">
        <v>3969</v>
      </c>
    </row>
    <row r="10999" spans="1:3" x14ac:dyDescent="0.3">
      <c r="A10999" t="s">
        <v>21</v>
      </c>
      <c r="B10999">
        <v>6</v>
      </c>
      <c r="C10999">
        <v>3969</v>
      </c>
    </row>
    <row r="11000" spans="1:3" x14ac:dyDescent="0.3">
      <c r="A11000" t="s">
        <v>22</v>
      </c>
      <c r="B11000">
        <v>64</v>
      </c>
      <c r="C11000">
        <v>3969</v>
      </c>
    </row>
    <row r="11001" spans="1:3" x14ac:dyDescent="0.3">
      <c r="A11001" t="s">
        <v>25</v>
      </c>
      <c r="B11001" t="s">
        <v>122</v>
      </c>
      <c r="C11001">
        <v>3969</v>
      </c>
    </row>
    <row r="11002" spans="1:3" x14ac:dyDescent="0.3">
      <c r="A11002" t="s">
        <v>7</v>
      </c>
      <c r="B11002" t="s">
        <v>50</v>
      </c>
      <c r="C11002">
        <v>7128</v>
      </c>
    </row>
    <row r="11003" spans="1:3" x14ac:dyDescent="0.3">
      <c r="A11003" t="s">
        <v>17</v>
      </c>
      <c r="B11003">
        <v>4</v>
      </c>
      <c r="C11003">
        <v>7128</v>
      </c>
    </row>
    <row r="11004" spans="1:3" x14ac:dyDescent="0.3">
      <c r="A11004" t="s">
        <v>18</v>
      </c>
      <c r="B11004">
        <v>0</v>
      </c>
      <c r="C11004">
        <v>7128</v>
      </c>
    </row>
    <row r="11005" spans="1:3" x14ac:dyDescent="0.3">
      <c r="A11005" t="s">
        <v>19</v>
      </c>
      <c r="B11005">
        <v>5</v>
      </c>
      <c r="C11005">
        <v>7128</v>
      </c>
    </row>
    <row r="11006" spans="1:3" x14ac:dyDescent="0.3">
      <c r="A11006" t="s">
        <v>20</v>
      </c>
      <c r="B11006">
        <v>0</v>
      </c>
      <c r="C11006">
        <v>7128</v>
      </c>
    </row>
    <row r="11007" spans="1:3" x14ac:dyDescent="0.3">
      <c r="A11007" t="s">
        <v>21</v>
      </c>
      <c r="B11007">
        <v>1</v>
      </c>
      <c r="C11007">
        <v>7128</v>
      </c>
    </row>
    <row r="11008" spans="1:3" x14ac:dyDescent="0.3">
      <c r="A11008" t="s">
        <v>22</v>
      </c>
      <c r="B11008">
        <v>5</v>
      </c>
      <c r="C11008">
        <v>7128</v>
      </c>
    </row>
    <row r="11009" spans="1:3" x14ac:dyDescent="0.3">
      <c r="A11009" t="s">
        <v>25</v>
      </c>
      <c r="B11009" t="s">
        <v>122</v>
      </c>
      <c r="C11009">
        <v>7128</v>
      </c>
    </row>
    <row r="11010" spans="1:3" x14ac:dyDescent="0.3">
      <c r="A11010" t="s">
        <v>7</v>
      </c>
      <c r="B11010" t="s">
        <v>50</v>
      </c>
      <c r="C11010">
        <v>7494</v>
      </c>
    </row>
    <row r="11011" spans="1:3" x14ac:dyDescent="0.3">
      <c r="A11011" t="s">
        <v>17</v>
      </c>
      <c r="B11011">
        <v>209</v>
      </c>
      <c r="C11011">
        <v>7494</v>
      </c>
    </row>
    <row r="11012" spans="1:3" x14ac:dyDescent="0.3">
      <c r="A11012" t="s">
        <v>18</v>
      </c>
      <c r="B11012">
        <v>0</v>
      </c>
      <c r="C11012">
        <v>7494</v>
      </c>
    </row>
    <row r="11013" spans="1:3" x14ac:dyDescent="0.3">
      <c r="A11013" t="s">
        <v>19</v>
      </c>
      <c r="B11013">
        <v>40</v>
      </c>
      <c r="C11013">
        <v>7494</v>
      </c>
    </row>
    <row r="11014" spans="1:3" x14ac:dyDescent="0.3">
      <c r="A11014" t="s">
        <v>20</v>
      </c>
      <c r="B11014">
        <v>3</v>
      </c>
      <c r="C11014">
        <v>7494</v>
      </c>
    </row>
    <row r="11015" spans="1:3" x14ac:dyDescent="0.3">
      <c r="A11015" t="s">
        <v>21</v>
      </c>
      <c r="B11015">
        <v>2</v>
      </c>
      <c r="C11015">
        <v>7494</v>
      </c>
    </row>
    <row r="11016" spans="1:3" x14ac:dyDescent="0.3">
      <c r="A11016" t="s">
        <v>22</v>
      </c>
      <c r="B11016">
        <v>15</v>
      </c>
      <c r="C11016">
        <v>7494</v>
      </c>
    </row>
    <row r="11017" spans="1:3" x14ac:dyDescent="0.3">
      <c r="A11017" t="s">
        <v>25</v>
      </c>
      <c r="B11017" t="s">
        <v>121</v>
      </c>
      <c r="C11017">
        <v>7494</v>
      </c>
    </row>
    <row r="11018" spans="1:3" x14ac:dyDescent="0.3">
      <c r="A11018" t="s">
        <v>7</v>
      </c>
      <c r="B11018" t="s">
        <v>50</v>
      </c>
      <c r="C11018">
        <v>773</v>
      </c>
    </row>
    <row r="11019" spans="1:3" x14ac:dyDescent="0.3">
      <c r="A11019" t="s">
        <v>17</v>
      </c>
      <c r="B11019">
        <v>379</v>
      </c>
      <c r="C11019">
        <v>773</v>
      </c>
    </row>
    <row r="11020" spans="1:3" x14ac:dyDescent="0.3">
      <c r="A11020" t="s">
        <v>18</v>
      </c>
      <c r="B11020">
        <v>4</v>
      </c>
      <c r="C11020">
        <v>773</v>
      </c>
    </row>
    <row r="11021" spans="1:3" x14ac:dyDescent="0.3">
      <c r="A11021" t="s">
        <v>19</v>
      </c>
      <c r="B11021">
        <v>93</v>
      </c>
      <c r="C11021">
        <v>773</v>
      </c>
    </row>
    <row r="11022" spans="1:3" x14ac:dyDescent="0.3">
      <c r="A11022" t="s">
        <v>20</v>
      </c>
      <c r="B11022">
        <v>12</v>
      </c>
      <c r="C11022">
        <v>773</v>
      </c>
    </row>
    <row r="11023" spans="1:3" x14ac:dyDescent="0.3">
      <c r="A11023" t="s">
        <v>21</v>
      </c>
      <c r="B11023">
        <v>9</v>
      </c>
      <c r="C11023">
        <v>773</v>
      </c>
    </row>
    <row r="11024" spans="1:3" x14ac:dyDescent="0.3">
      <c r="A11024" t="s">
        <v>22</v>
      </c>
      <c r="B11024">
        <v>98</v>
      </c>
      <c r="C11024">
        <v>773</v>
      </c>
    </row>
    <row r="11025" spans="1:3" x14ac:dyDescent="0.3">
      <c r="A11025" t="s">
        <v>25</v>
      </c>
      <c r="B11025" t="s">
        <v>121</v>
      </c>
      <c r="C11025">
        <v>773</v>
      </c>
    </row>
    <row r="11026" spans="1:3" x14ac:dyDescent="0.3">
      <c r="A11026" t="s">
        <v>7</v>
      </c>
      <c r="B11026" t="s">
        <v>120</v>
      </c>
      <c r="C11026">
        <v>10609</v>
      </c>
    </row>
    <row r="11027" spans="1:3" x14ac:dyDescent="0.3">
      <c r="A11027" t="s">
        <v>17</v>
      </c>
      <c r="B11027">
        <v>71</v>
      </c>
      <c r="C11027">
        <v>10609</v>
      </c>
    </row>
    <row r="11028" spans="1:3" x14ac:dyDescent="0.3">
      <c r="A11028" t="s">
        <v>18</v>
      </c>
      <c r="B11028">
        <v>0</v>
      </c>
      <c r="C11028">
        <v>10609</v>
      </c>
    </row>
    <row r="11029" spans="1:3" x14ac:dyDescent="0.3">
      <c r="A11029" t="s">
        <v>19</v>
      </c>
      <c r="B11029">
        <v>13</v>
      </c>
      <c r="C11029">
        <v>10609</v>
      </c>
    </row>
    <row r="11030" spans="1:3" x14ac:dyDescent="0.3">
      <c r="A11030" t="s">
        <v>20</v>
      </c>
      <c r="B11030">
        <v>3</v>
      </c>
      <c r="C11030">
        <v>10609</v>
      </c>
    </row>
    <row r="11031" spans="1:3" x14ac:dyDescent="0.3">
      <c r="A11031" t="s">
        <v>21</v>
      </c>
      <c r="B11031">
        <v>1</v>
      </c>
      <c r="C11031">
        <v>10609</v>
      </c>
    </row>
    <row r="11032" spans="1:3" x14ac:dyDescent="0.3">
      <c r="A11032" t="s">
        <v>22</v>
      </c>
      <c r="B11032">
        <v>0</v>
      </c>
      <c r="C11032">
        <v>10609</v>
      </c>
    </row>
    <row r="11033" spans="1:3" x14ac:dyDescent="0.3">
      <c r="A11033" t="s">
        <v>25</v>
      </c>
      <c r="B11033" t="s">
        <v>122</v>
      </c>
      <c r="C11033">
        <v>10609</v>
      </c>
    </row>
    <row r="11034" spans="1:3" x14ac:dyDescent="0.3">
      <c r="A11034" t="s">
        <v>7</v>
      </c>
      <c r="B11034" t="s">
        <v>50</v>
      </c>
      <c r="C11034">
        <v>5048</v>
      </c>
    </row>
    <row r="11035" spans="1:3" x14ac:dyDescent="0.3">
      <c r="A11035" t="s">
        <v>17</v>
      </c>
      <c r="B11035">
        <v>20</v>
      </c>
      <c r="C11035">
        <v>5048</v>
      </c>
    </row>
    <row r="11036" spans="1:3" x14ac:dyDescent="0.3">
      <c r="A11036" t="s">
        <v>18</v>
      </c>
      <c r="B11036">
        <v>6</v>
      </c>
      <c r="C11036">
        <v>5048</v>
      </c>
    </row>
    <row r="11037" spans="1:3" x14ac:dyDescent="0.3">
      <c r="A11037" t="s">
        <v>19</v>
      </c>
      <c r="B11037">
        <v>43</v>
      </c>
      <c r="C11037">
        <v>5048</v>
      </c>
    </row>
    <row r="11038" spans="1:3" x14ac:dyDescent="0.3">
      <c r="A11038" t="s">
        <v>20</v>
      </c>
      <c r="B11038">
        <v>19</v>
      </c>
      <c r="C11038">
        <v>5048</v>
      </c>
    </row>
    <row r="11039" spans="1:3" x14ac:dyDescent="0.3">
      <c r="A11039" t="s">
        <v>21</v>
      </c>
      <c r="B11039">
        <v>5</v>
      </c>
      <c r="C11039">
        <v>5048</v>
      </c>
    </row>
    <row r="11040" spans="1:3" x14ac:dyDescent="0.3">
      <c r="A11040" t="s">
        <v>22</v>
      </c>
      <c r="B11040">
        <v>38</v>
      </c>
      <c r="C11040">
        <v>5048</v>
      </c>
    </row>
    <row r="11041" spans="1:3" x14ac:dyDescent="0.3">
      <c r="A11041" t="s">
        <v>25</v>
      </c>
      <c r="B11041" t="s">
        <v>121</v>
      </c>
      <c r="C11041">
        <v>5048</v>
      </c>
    </row>
    <row r="11042" spans="1:3" x14ac:dyDescent="0.3">
      <c r="A11042" t="s">
        <v>7</v>
      </c>
      <c r="B11042" t="s">
        <v>120</v>
      </c>
      <c r="C11042">
        <v>3570</v>
      </c>
    </row>
    <row r="11043" spans="1:3" x14ac:dyDescent="0.3">
      <c r="A11043" t="s">
        <v>17</v>
      </c>
      <c r="B11043">
        <v>159</v>
      </c>
      <c r="C11043">
        <v>3570</v>
      </c>
    </row>
    <row r="11044" spans="1:3" x14ac:dyDescent="0.3">
      <c r="A11044" t="s">
        <v>18</v>
      </c>
      <c r="B11044">
        <v>2</v>
      </c>
      <c r="C11044">
        <v>3570</v>
      </c>
    </row>
    <row r="11045" spans="1:3" x14ac:dyDescent="0.3">
      <c r="A11045" t="s">
        <v>19</v>
      </c>
      <c r="B11045">
        <v>51</v>
      </c>
      <c r="C11045">
        <v>3570</v>
      </c>
    </row>
    <row r="11046" spans="1:3" x14ac:dyDescent="0.3">
      <c r="A11046" t="s">
        <v>20</v>
      </c>
      <c r="B11046">
        <v>6</v>
      </c>
      <c r="C11046">
        <v>3570</v>
      </c>
    </row>
    <row r="11047" spans="1:3" x14ac:dyDescent="0.3">
      <c r="A11047" t="s">
        <v>21</v>
      </c>
      <c r="B11047">
        <v>2</v>
      </c>
      <c r="C11047">
        <v>3570</v>
      </c>
    </row>
    <row r="11048" spans="1:3" x14ac:dyDescent="0.3">
      <c r="A11048" t="s">
        <v>22</v>
      </c>
      <c r="B11048">
        <v>24</v>
      </c>
      <c r="C11048">
        <v>3570</v>
      </c>
    </row>
    <row r="11049" spans="1:3" x14ac:dyDescent="0.3">
      <c r="A11049" t="s">
        <v>25</v>
      </c>
      <c r="B11049" t="s">
        <v>121</v>
      </c>
      <c r="C11049">
        <v>3570</v>
      </c>
    </row>
    <row r="11050" spans="1:3" x14ac:dyDescent="0.3">
      <c r="A11050" t="s">
        <v>7</v>
      </c>
      <c r="B11050" t="s">
        <v>50</v>
      </c>
      <c r="C11050">
        <v>8897</v>
      </c>
    </row>
    <row r="11051" spans="1:3" x14ac:dyDescent="0.3">
      <c r="A11051" t="s">
        <v>17</v>
      </c>
      <c r="B11051">
        <v>392</v>
      </c>
      <c r="C11051">
        <v>8897</v>
      </c>
    </row>
    <row r="11052" spans="1:3" x14ac:dyDescent="0.3">
      <c r="A11052" t="s">
        <v>18</v>
      </c>
      <c r="B11052">
        <v>5</v>
      </c>
      <c r="C11052">
        <v>8897</v>
      </c>
    </row>
    <row r="11053" spans="1:3" x14ac:dyDescent="0.3">
      <c r="A11053" t="s">
        <v>19</v>
      </c>
      <c r="B11053">
        <v>91</v>
      </c>
      <c r="C11053">
        <v>8897</v>
      </c>
    </row>
    <row r="11054" spans="1:3" x14ac:dyDescent="0.3">
      <c r="A11054" t="s">
        <v>20</v>
      </c>
      <c r="B11054">
        <v>28</v>
      </c>
      <c r="C11054">
        <v>8897</v>
      </c>
    </row>
    <row r="11055" spans="1:3" x14ac:dyDescent="0.3">
      <c r="A11055" t="s">
        <v>21</v>
      </c>
      <c r="B11055">
        <v>26</v>
      </c>
      <c r="C11055">
        <v>8897</v>
      </c>
    </row>
    <row r="11056" spans="1:3" x14ac:dyDescent="0.3">
      <c r="A11056" t="s">
        <v>22</v>
      </c>
      <c r="B11056">
        <v>112</v>
      </c>
      <c r="C11056">
        <v>8897</v>
      </c>
    </row>
    <row r="11057" spans="1:3" x14ac:dyDescent="0.3">
      <c r="A11057" t="s">
        <v>25</v>
      </c>
      <c r="B11057" t="s">
        <v>123</v>
      </c>
      <c r="C11057">
        <v>8897</v>
      </c>
    </row>
    <row r="11058" spans="1:3" x14ac:dyDescent="0.3">
      <c r="A11058" t="s">
        <v>7</v>
      </c>
      <c r="B11058" t="s">
        <v>50</v>
      </c>
      <c r="C11058">
        <v>5036</v>
      </c>
    </row>
    <row r="11059" spans="1:3" x14ac:dyDescent="0.3">
      <c r="A11059" t="s">
        <v>17</v>
      </c>
      <c r="B11059">
        <v>252</v>
      </c>
      <c r="C11059">
        <v>5036</v>
      </c>
    </row>
    <row r="11060" spans="1:3" x14ac:dyDescent="0.3">
      <c r="A11060" t="s">
        <v>18</v>
      </c>
      <c r="B11060">
        <v>3</v>
      </c>
      <c r="C11060">
        <v>5036</v>
      </c>
    </row>
    <row r="11061" spans="1:3" x14ac:dyDescent="0.3">
      <c r="A11061" t="s">
        <v>19</v>
      </c>
      <c r="B11061">
        <v>42</v>
      </c>
      <c r="C11061">
        <v>5036</v>
      </c>
    </row>
    <row r="11062" spans="1:3" x14ac:dyDescent="0.3">
      <c r="A11062" t="s">
        <v>20</v>
      </c>
      <c r="B11062">
        <v>4</v>
      </c>
      <c r="C11062">
        <v>5036</v>
      </c>
    </row>
    <row r="11063" spans="1:3" x14ac:dyDescent="0.3">
      <c r="A11063" t="s">
        <v>21</v>
      </c>
      <c r="B11063">
        <v>3</v>
      </c>
      <c r="C11063">
        <v>5036</v>
      </c>
    </row>
    <row r="11064" spans="1:3" x14ac:dyDescent="0.3">
      <c r="A11064" t="s">
        <v>22</v>
      </c>
      <c r="B11064">
        <v>102</v>
      </c>
      <c r="C11064">
        <v>5036</v>
      </c>
    </row>
    <row r="11065" spans="1:3" x14ac:dyDescent="0.3">
      <c r="A11065" t="s">
        <v>25</v>
      </c>
      <c r="B11065" t="s">
        <v>121</v>
      </c>
      <c r="C11065">
        <v>5036</v>
      </c>
    </row>
    <row r="11066" spans="1:3" x14ac:dyDescent="0.3">
      <c r="A11066" t="s">
        <v>7</v>
      </c>
      <c r="B11066" t="s">
        <v>120</v>
      </c>
      <c r="C11066">
        <v>5961</v>
      </c>
    </row>
    <row r="11067" spans="1:3" x14ac:dyDescent="0.3">
      <c r="A11067" t="s">
        <v>17</v>
      </c>
      <c r="B11067">
        <v>8</v>
      </c>
      <c r="C11067">
        <v>5961</v>
      </c>
    </row>
    <row r="11068" spans="1:3" x14ac:dyDescent="0.3">
      <c r="A11068" t="s">
        <v>18</v>
      </c>
      <c r="B11068">
        <v>4</v>
      </c>
      <c r="C11068">
        <v>5961</v>
      </c>
    </row>
    <row r="11069" spans="1:3" x14ac:dyDescent="0.3">
      <c r="A11069" t="s">
        <v>19</v>
      </c>
      <c r="B11069">
        <v>20</v>
      </c>
      <c r="C11069">
        <v>5961</v>
      </c>
    </row>
    <row r="11070" spans="1:3" x14ac:dyDescent="0.3">
      <c r="A11070" t="s">
        <v>20</v>
      </c>
      <c r="B11070">
        <v>6</v>
      </c>
      <c r="C11070">
        <v>5961</v>
      </c>
    </row>
    <row r="11071" spans="1:3" x14ac:dyDescent="0.3">
      <c r="A11071" t="s">
        <v>21</v>
      </c>
      <c r="B11071">
        <v>3</v>
      </c>
      <c r="C11071">
        <v>5961</v>
      </c>
    </row>
    <row r="11072" spans="1:3" x14ac:dyDescent="0.3">
      <c r="A11072" t="s">
        <v>22</v>
      </c>
      <c r="B11072">
        <v>16</v>
      </c>
      <c r="C11072">
        <v>5961</v>
      </c>
    </row>
    <row r="11073" spans="1:3" x14ac:dyDescent="0.3">
      <c r="A11073" t="s">
        <v>25</v>
      </c>
      <c r="B11073" t="s">
        <v>122</v>
      </c>
      <c r="C11073">
        <v>5961</v>
      </c>
    </row>
    <row r="11074" spans="1:3" x14ac:dyDescent="0.3">
      <c r="A11074" t="s">
        <v>7</v>
      </c>
      <c r="B11074" t="s">
        <v>120</v>
      </c>
      <c r="C11074">
        <v>9214</v>
      </c>
    </row>
    <row r="11075" spans="1:3" x14ac:dyDescent="0.3">
      <c r="A11075" t="s">
        <v>17</v>
      </c>
      <c r="B11075">
        <v>179</v>
      </c>
      <c r="C11075">
        <v>9214</v>
      </c>
    </row>
    <row r="11076" spans="1:3" x14ac:dyDescent="0.3">
      <c r="A11076" t="s">
        <v>18</v>
      </c>
      <c r="B11076">
        <v>2</v>
      </c>
      <c r="C11076">
        <v>9214</v>
      </c>
    </row>
    <row r="11077" spans="1:3" x14ac:dyDescent="0.3">
      <c r="A11077" t="s">
        <v>19</v>
      </c>
      <c r="B11077">
        <v>64</v>
      </c>
      <c r="C11077">
        <v>9214</v>
      </c>
    </row>
    <row r="11078" spans="1:3" x14ac:dyDescent="0.3">
      <c r="A11078" t="s">
        <v>20</v>
      </c>
      <c r="B11078">
        <v>38</v>
      </c>
      <c r="C11078">
        <v>9214</v>
      </c>
    </row>
    <row r="11079" spans="1:3" x14ac:dyDescent="0.3">
      <c r="A11079" t="s">
        <v>21</v>
      </c>
      <c r="B11079">
        <v>17</v>
      </c>
      <c r="C11079">
        <v>9214</v>
      </c>
    </row>
    <row r="11080" spans="1:3" x14ac:dyDescent="0.3">
      <c r="A11080" t="s">
        <v>22</v>
      </c>
      <c r="B11080">
        <v>58</v>
      </c>
      <c r="C11080">
        <v>9214</v>
      </c>
    </row>
    <row r="11081" spans="1:3" x14ac:dyDescent="0.3">
      <c r="A11081" t="s">
        <v>25</v>
      </c>
      <c r="B11081" t="s">
        <v>121</v>
      </c>
      <c r="C11081">
        <v>9214</v>
      </c>
    </row>
    <row r="11082" spans="1:3" x14ac:dyDescent="0.3">
      <c r="A11082" t="s">
        <v>7</v>
      </c>
      <c r="B11082" t="s">
        <v>120</v>
      </c>
      <c r="C11082">
        <v>1379</v>
      </c>
    </row>
    <row r="11083" spans="1:3" x14ac:dyDescent="0.3">
      <c r="A11083" t="s">
        <v>17</v>
      </c>
      <c r="B11083">
        <v>154</v>
      </c>
      <c r="C11083">
        <v>1379</v>
      </c>
    </row>
    <row r="11084" spans="1:3" x14ac:dyDescent="0.3">
      <c r="A11084" t="s">
        <v>18</v>
      </c>
      <c r="B11084">
        <v>2</v>
      </c>
      <c r="C11084">
        <v>1379</v>
      </c>
    </row>
    <row r="11085" spans="1:3" x14ac:dyDescent="0.3">
      <c r="A11085" t="s">
        <v>19</v>
      </c>
      <c r="B11085">
        <v>46</v>
      </c>
      <c r="C11085">
        <v>1379</v>
      </c>
    </row>
    <row r="11086" spans="1:3" x14ac:dyDescent="0.3">
      <c r="A11086" t="s">
        <v>20</v>
      </c>
      <c r="B11086">
        <v>20</v>
      </c>
      <c r="C11086">
        <v>1379</v>
      </c>
    </row>
    <row r="11087" spans="1:3" x14ac:dyDescent="0.3">
      <c r="A11087" t="s">
        <v>21</v>
      </c>
      <c r="B11087">
        <v>4</v>
      </c>
      <c r="C11087">
        <v>1379</v>
      </c>
    </row>
    <row r="11088" spans="1:3" x14ac:dyDescent="0.3">
      <c r="A11088" t="s">
        <v>22</v>
      </c>
      <c r="B11088">
        <v>15</v>
      </c>
      <c r="C11088">
        <v>1379</v>
      </c>
    </row>
    <row r="11089" spans="1:3" x14ac:dyDescent="0.3">
      <c r="A11089" t="s">
        <v>25</v>
      </c>
      <c r="B11089" t="s">
        <v>121</v>
      </c>
      <c r="C11089">
        <v>1379</v>
      </c>
    </row>
    <row r="11090" spans="1:3" x14ac:dyDescent="0.3">
      <c r="A11090" t="s">
        <v>7</v>
      </c>
      <c r="B11090" t="s">
        <v>120</v>
      </c>
      <c r="C11090">
        <v>2694</v>
      </c>
    </row>
    <row r="11091" spans="1:3" x14ac:dyDescent="0.3">
      <c r="A11091" t="s">
        <v>17</v>
      </c>
      <c r="B11091">
        <v>21</v>
      </c>
      <c r="C11091">
        <v>2694</v>
      </c>
    </row>
    <row r="11092" spans="1:3" x14ac:dyDescent="0.3">
      <c r="A11092" t="s">
        <v>18</v>
      </c>
      <c r="B11092">
        <v>0</v>
      </c>
      <c r="C11092">
        <v>2694</v>
      </c>
    </row>
    <row r="11093" spans="1:3" x14ac:dyDescent="0.3">
      <c r="A11093" t="s">
        <v>19</v>
      </c>
      <c r="B11093">
        <v>3</v>
      </c>
      <c r="C11093">
        <v>2694</v>
      </c>
    </row>
    <row r="11094" spans="1:3" x14ac:dyDescent="0.3">
      <c r="A11094" t="s">
        <v>20</v>
      </c>
      <c r="B11094">
        <v>0</v>
      </c>
      <c r="C11094">
        <v>2694</v>
      </c>
    </row>
    <row r="11095" spans="1:3" x14ac:dyDescent="0.3">
      <c r="A11095" t="s">
        <v>21</v>
      </c>
      <c r="B11095">
        <v>0</v>
      </c>
      <c r="C11095">
        <v>2694</v>
      </c>
    </row>
    <row r="11096" spans="1:3" x14ac:dyDescent="0.3">
      <c r="A11096" t="s">
        <v>22</v>
      </c>
      <c r="B11096">
        <v>0</v>
      </c>
      <c r="C11096">
        <v>2694</v>
      </c>
    </row>
    <row r="11097" spans="1:3" x14ac:dyDescent="0.3">
      <c r="A11097" t="s">
        <v>25</v>
      </c>
      <c r="B11097" t="s">
        <v>122</v>
      </c>
      <c r="C11097">
        <v>2694</v>
      </c>
    </row>
    <row r="11098" spans="1:3" x14ac:dyDescent="0.3">
      <c r="A11098" t="s">
        <v>7</v>
      </c>
      <c r="B11098" t="s">
        <v>50</v>
      </c>
      <c r="C11098">
        <v>5954</v>
      </c>
    </row>
    <row r="11099" spans="1:3" x14ac:dyDescent="0.3">
      <c r="A11099" t="s">
        <v>17</v>
      </c>
      <c r="B11099">
        <v>76</v>
      </c>
      <c r="C11099">
        <v>5954</v>
      </c>
    </row>
    <row r="11100" spans="1:3" x14ac:dyDescent="0.3">
      <c r="A11100" t="s">
        <v>18</v>
      </c>
      <c r="B11100">
        <v>14</v>
      </c>
      <c r="C11100">
        <v>5954</v>
      </c>
    </row>
    <row r="11101" spans="1:3" x14ac:dyDescent="0.3">
      <c r="A11101" t="s">
        <v>19</v>
      </c>
      <c r="B11101">
        <v>74</v>
      </c>
      <c r="C11101">
        <v>5954</v>
      </c>
    </row>
    <row r="11102" spans="1:3" x14ac:dyDescent="0.3">
      <c r="A11102" t="s">
        <v>20</v>
      </c>
      <c r="B11102">
        <v>13</v>
      </c>
      <c r="C11102">
        <v>5954</v>
      </c>
    </row>
    <row r="11103" spans="1:3" x14ac:dyDescent="0.3">
      <c r="A11103" t="s">
        <v>21</v>
      </c>
      <c r="B11103">
        <v>5</v>
      </c>
      <c r="C11103">
        <v>5954</v>
      </c>
    </row>
    <row r="11104" spans="1:3" x14ac:dyDescent="0.3">
      <c r="A11104" t="s">
        <v>22</v>
      </c>
      <c r="B11104">
        <v>10</v>
      </c>
      <c r="C11104">
        <v>5954</v>
      </c>
    </row>
    <row r="11105" spans="1:3" x14ac:dyDescent="0.3">
      <c r="A11105" t="s">
        <v>25</v>
      </c>
      <c r="B11105" t="s">
        <v>121</v>
      </c>
      <c r="C11105">
        <v>5954</v>
      </c>
    </row>
    <row r="11106" spans="1:3" x14ac:dyDescent="0.3">
      <c r="A11106" t="s">
        <v>7</v>
      </c>
      <c r="B11106" t="s">
        <v>50</v>
      </c>
      <c r="C11106">
        <v>2625</v>
      </c>
    </row>
    <row r="11107" spans="1:3" x14ac:dyDescent="0.3">
      <c r="A11107" t="s">
        <v>17</v>
      </c>
      <c r="B11107">
        <v>156</v>
      </c>
      <c r="C11107">
        <v>2625</v>
      </c>
    </row>
    <row r="11108" spans="1:3" x14ac:dyDescent="0.3">
      <c r="A11108" t="s">
        <v>18</v>
      </c>
      <c r="B11108">
        <v>29</v>
      </c>
      <c r="C11108">
        <v>2625</v>
      </c>
    </row>
    <row r="11109" spans="1:3" x14ac:dyDescent="0.3">
      <c r="A11109" t="s">
        <v>19</v>
      </c>
      <c r="B11109">
        <v>56</v>
      </c>
      <c r="C11109">
        <v>2625</v>
      </c>
    </row>
    <row r="11110" spans="1:3" x14ac:dyDescent="0.3">
      <c r="A11110" t="s">
        <v>20</v>
      </c>
      <c r="B11110">
        <v>30</v>
      </c>
      <c r="C11110">
        <v>2625</v>
      </c>
    </row>
    <row r="11111" spans="1:3" x14ac:dyDescent="0.3">
      <c r="A11111" t="s">
        <v>21</v>
      </c>
      <c r="B11111">
        <v>32</v>
      </c>
      <c r="C11111">
        <v>2625</v>
      </c>
    </row>
    <row r="11112" spans="1:3" x14ac:dyDescent="0.3">
      <c r="A11112" t="s">
        <v>22</v>
      </c>
      <c r="B11112">
        <v>47</v>
      </c>
      <c r="C11112">
        <v>2625</v>
      </c>
    </row>
    <row r="11113" spans="1:3" x14ac:dyDescent="0.3">
      <c r="A11113" t="s">
        <v>25</v>
      </c>
      <c r="B11113" t="s">
        <v>121</v>
      </c>
      <c r="C11113">
        <v>2625</v>
      </c>
    </row>
    <row r="11114" spans="1:3" x14ac:dyDescent="0.3">
      <c r="A11114" t="s">
        <v>7</v>
      </c>
      <c r="B11114" t="s">
        <v>120</v>
      </c>
      <c r="C11114">
        <v>10905</v>
      </c>
    </row>
    <row r="11115" spans="1:3" x14ac:dyDescent="0.3">
      <c r="A11115" t="s">
        <v>17</v>
      </c>
      <c r="B11115">
        <v>194</v>
      </c>
      <c r="C11115">
        <v>10905</v>
      </c>
    </row>
    <row r="11116" spans="1:3" x14ac:dyDescent="0.3">
      <c r="A11116" t="s">
        <v>18</v>
      </c>
      <c r="B11116">
        <v>2</v>
      </c>
      <c r="C11116">
        <v>10905</v>
      </c>
    </row>
    <row r="11117" spans="1:3" x14ac:dyDescent="0.3">
      <c r="A11117" t="s">
        <v>19</v>
      </c>
      <c r="B11117">
        <v>56</v>
      </c>
      <c r="C11117">
        <v>10905</v>
      </c>
    </row>
    <row r="11118" spans="1:3" x14ac:dyDescent="0.3">
      <c r="A11118" t="s">
        <v>20</v>
      </c>
      <c r="B11118">
        <v>0</v>
      </c>
      <c r="C11118">
        <v>10905</v>
      </c>
    </row>
    <row r="11119" spans="1:3" x14ac:dyDescent="0.3">
      <c r="A11119" t="s">
        <v>21</v>
      </c>
      <c r="B11119">
        <v>0</v>
      </c>
      <c r="C11119">
        <v>10905</v>
      </c>
    </row>
    <row r="11120" spans="1:3" x14ac:dyDescent="0.3">
      <c r="A11120" t="s">
        <v>22</v>
      </c>
      <c r="B11120">
        <v>0</v>
      </c>
      <c r="C11120">
        <v>10905</v>
      </c>
    </row>
    <row r="11121" spans="1:3" x14ac:dyDescent="0.3">
      <c r="A11121" t="s">
        <v>25</v>
      </c>
      <c r="B11121" t="s">
        <v>121</v>
      </c>
      <c r="C11121">
        <v>10905</v>
      </c>
    </row>
    <row r="11122" spans="1:3" x14ac:dyDescent="0.3">
      <c r="A11122" t="s">
        <v>7</v>
      </c>
      <c r="B11122" t="s">
        <v>120</v>
      </c>
      <c r="C11122">
        <v>8910</v>
      </c>
    </row>
    <row r="11123" spans="1:3" x14ac:dyDescent="0.3">
      <c r="A11123" t="s">
        <v>17</v>
      </c>
      <c r="B11123">
        <v>194</v>
      </c>
      <c r="C11123">
        <v>8910</v>
      </c>
    </row>
    <row r="11124" spans="1:3" x14ac:dyDescent="0.3">
      <c r="A11124" t="s">
        <v>18</v>
      </c>
      <c r="B11124">
        <v>2</v>
      </c>
      <c r="C11124">
        <v>8910</v>
      </c>
    </row>
    <row r="11125" spans="1:3" x14ac:dyDescent="0.3">
      <c r="A11125" t="s">
        <v>19</v>
      </c>
      <c r="B11125">
        <v>56</v>
      </c>
      <c r="C11125">
        <v>8910</v>
      </c>
    </row>
    <row r="11126" spans="1:3" x14ac:dyDescent="0.3">
      <c r="A11126" t="s">
        <v>20</v>
      </c>
      <c r="B11126">
        <v>0</v>
      </c>
      <c r="C11126">
        <v>8910</v>
      </c>
    </row>
    <row r="11127" spans="1:3" x14ac:dyDescent="0.3">
      <c r="A11127" t="s">
        <v>21</v>
      </c>
      <c r="B11127">
        <v>0</v>
      </c>
      <c r="C11127">
        <v>8910</v>
      </c>
    </row>
    <row r="11128" spans="1:3" x14ac:dyDescent="0.3">
      <c r="A11128" t="s">
        <v>22</v>
      </c>
      <c r="B11128">
        <v>0</v>
      </c>
      <c r="C11128">
        <v>8910</v>
      </c>
    </row>
    <row r="11129" spans="1:3" x14ac:dyDescent="0.3">
      <c r="A11129" t="s">
        <v>25</v>
      </c>
      <c r="B11129" t="s">
        <v>121</v>
      </c>
      <c r="C11129">
        <v>8910</v>
      </c>
    </row>
    <row r="11130" spans="1:3" x14ac:dyDescent="0.3">
      <c r="A11130" t="s">
        <v>7</v>
      </c>
      <c r="B11130" t="s">
        <v>50</v>
      </c>
      <c r="C11130">
        <v>6299</v>
      </c>
    </row>
    <row r="11131" spans="1:3" x14ac:dyDescent="0.3">
      <c r="A11131" t="s">
        <v>17</v>
      </c>
      <c r="B11131">
        <v>324</v>
      </c>
      <c r="C11131">
        <v>6299</v>
      </c>
    </row>
    <row r="11132" spans="1:3" x14ac:dyDescent="0.3">
      <c r="A11132" t="s">
        <v>18</v>
      </c>
      <c r="B11132">
        <v>48</v>
      </c>
      <c r="C11132">
        <v>6299</v>
      </c>
    </row>
    <row r="11133" spans="1:3" x14ac:dyDescent="0.3">
      <c r="A11133" t="s">
        <v>19</v>
      </c>
      <c r="B11133">
        <v>186</v>
      </c>
      <c r="C11133">
        <v>6299</v>
      </c>
    </row>
    <row r="11134" spans="1:3" x14ac:dyDescent="0.3">
      <c r="A11134" t="s">
        <v>20</v>
      </c>
      <c r="B11134">
        <v>39</v>
      </c>
      <c r="C11134">
        <v>6299</v>
      </c>
    </row>
    <row r="11135" spans="1:3" x14ac:dyDescent="0.3">
      <c r="A11135" t="s">
        <v>21</v>
      </c>
      <c r="B11135">
        <v>18</v>
      </c>
      <c r="C11135">
        <v>6299</v>
      </c>
    </row>
    <row r="11136" spans="1:3" x14ac:dyDescent="0.3">
      <c r="A11136" t="s">
        <v>22</v>
      </c>
      <c r="B11136">
        <v>198</v>
      </c>
      <c r="C11136">
        <v>6299</v>
      </c>
    </row>
    <row r="11137" spans="1:3" x14ac:dyDescent="0.3">
      <c r="A11137" t="s">
        <v>25</v>
      </c>
      <c r="B11137" t="s">
        <v>121</v>
      </c>
      <c r="C11137">
        <v>6299</v>
      </c>
    </row>
    <row r="11138" spans="1:3" x14ac:dyDescent="0.3">
      <c r="A11138" t="s">
        <v>7</v>
      </c>
      <c r="B11138" t="s">
        <v>120</v>
      </c>
      <c r="C11138">
        <v>3846</v>
      </c>
    </row>
    <row r="11139" spans="1:3" x14ac:dyDescent="0.3">
      <c r="A11139" t="s">
        <v>17</v>
      </c>
      <c r="B11139">
        <v>192</v>
      </c>
      <c r="C11139">
        <v>3846</v>
      </c>
    </row>
    <row r="11140" spans="1:3" x14ac:dyDescent="0.3">
      <c r="A11140" t="s">
        <v>18</v>
      </c>
      <c r="B11140">
        <v>5</v>
      </c>
      <c r="C11140">
        <v>3846</v>
      </c>
    </row>
    <row r="11141" spans="1:3" x14ac:dyDescent="0.3">
      <c r="A11141" t="s">
        <v>19</v>
      </c>
      <c r="B11141">
        <v>53</v>
      </c>
      <c r="C11141">
        <v>3846</v>
      </c>
    </row>
    <row r="11142" spans="1:3" x14ac:dyDescent="0.3">
      <c r="A11142" t="s">
        <v>20</v>
      </c>
      <c r="B11142">
        <v>0</v>
      </c>
      <c r="C11142">
        <v>3846</v>
      </c>
    </row>
    <row r="11143" spans="1:3" x14ac:dyDescent="0.3">
      <c r="A11143" t="s">
        <v>21</v>
      </c>
      <c r="B11143">
        <v>5</v>
      </c>
      <c r="C11143">
        <v>3846</v>
      </c>
    </row>
    <row r="11144" spans="1:3" x14ac:dyDescent="0.3">
      <c r="A11144" t="s">
        <v>22</v>
      </c>
      <c r="B11144">
        <v>15</v>
      </c>
      <c r="C11144">
        <v>3846</v>
      </c>
    </row>
    <row r="11145" spans="1:3" x14ac:dyDescent="0.3">
      <c r="A11145" t="s">
        <v>25</v>
      </c>
      <c r="B11145" t="s">
        <v>121</v>
      </c>
      <c r="C11145">
        <v>3846</v>
      </c>
    </row>
    <row r="11146" spans="1:3" x14ac:dyDescent="0.3">
      <c r="A11146" t="s">
        <v>7</v>
      </c>
      <c r="B11146" t="s">
        <v>120</v>
      </c>
      <c r="C11146">
        <v>322</v>
      </c>
    </row>
    <row r="11147" spans="1:3" x14ac:dyDescent="0.3">
      <c r="A11147" t="s">
        <v>17</v>
      </c>
      <c r="B11147">
        <v>29</v>
      </c>
      <c r="C11147">
        <v>322</v>
      </c>
    </row>
    <row r="11148" spans="1:3" x14ac:dyDescent="0.3">
      <c r="A11148" t="s">
        <v>18</v>
      </c>
      <c r="B11148">
        <v>1</v>
      </c>
      <c r="C11148">
        <v>322</v>
      </c>
    </row>
    <row r="11149" spans="1:3" x14ac:dyDescent="0.3">
      <c r="A11149" t="s">
        <v>19</v>
      </c>
      <c r="B11149">
        <v>11</v>
      </c>
      <c r="C11149">
        <v>322</v>
      </c>
    </row>
    <row r="11150" spans="1:3" x14ac:dyDescent="0.3">
      <c r="A11150" t="s">
        <v>20</v>
      </c>
      <c r="B11150">
        <v>0</v>
      </c>
      <c r="C11150">
        <v>322</v>
      </c>
    </row>
    <row r="11151" spans="1:3" x14ac:dyDescent="0.3">
      <c r="A11151" t="s">
        <v>21</v>
      </c>
      <c r="B11151">
        <v>0</v>
      </c>
      <c r="C11151">
        <v>322</v>
      </c>
    </row>
    <row r="11152" spans="1:3" x14ac:dyDescent="0.3">
      <c r="A11152" t="s">
        <v>22</v>
      </c>
      <c r="B11152">
        <v>0</v>
      </c>
      <c r="C11152">
        <v>322</v>
      </c>
    </row>
    <row r="11153" spans="1:3" x14ac:dyDescent="0.3">
      <c r="A11153" t="s">
        <v>25</v>
      </c>
      <c r="B11153" t="s">
        <v>122</v>
      </c>
      <c r="C11153">
        <v>322</v>
      </c>
    </row>
    <row r="11154" spans="1:3" x14ac:dyDescent="0.3">
      <c r="A11154" t="s">
        <v>7</v>
      </c>
      <c r="B11154" t="s">
        <v>120</v>
      </c>
      <c r="C11154">
        <v>574</v>
      </c>
    </row>
    <row r="11155" spans="1:3" x14ac:dyDescent="0.3">
      <c r="A11155" t="s">
        <v>17</v>
      </c>
      <c r="B11155">
        <v>14</v>
      </c>
      <c r="C11155">
        <v>574</v>
      </c>
    </row>
    <row r="11156" spans="1:3" x14ac:dyDescent="0.3">
      <c r="A11156" t="s">
        <v>18</v>
      </c>
      <c r="B11156">
        <v>36</v>
      </c>
      <c r="C11156">
        <v>574</v>
      </c>
    </row>
    <row r="11157" spans="1:3" x14ac:dyDescent="0.3">
      <c r="A11157" t="s">
        <v>19</v>
      </c>
      <c r="B11157">
        <v>11</v>
      </c>
      <c r="C11157">
        <v>574</v>
      </c>
    </row>
    <row r="11158" spans="1:3" x14ac:dyDescent="0.3">
      <c r="A11158" t="s">
        <v>20</v>
      </c>
      <c r="B11158">
        <v>3</v>
      </c>
      <c r="C11158">
        <v>574</v>
      </c>
    </row>
    <row r="11159" spans="1:3" x14ac:dyDescent="0.3">
      <c r="A11159" t="s">
        <v>21</v>
      </c>
      <c r="B11159">
        <v>26</v>
      </c>
      <c r="C11159">
        <v>574</v>
      </c>
    </row>
    <row r="11160" spans="1:3" x14ac:dyDescent="0.3">
      <c r="A11160" t="s">
        <v>22</v>
      </c>
      <c r="B11160">
        <v>35</v>
      </c>
      <c r="C11160">
        <v>574</v>
      </c>
    </row>
    <row r="11161" spans="1:3" x14ac:dyDescent="0.3">
      <c r="A11161" t="s">
        <v>25</v>
      </c>
      <c r="B11161" t="s">
        <v>122</v>
      </c>
      <c r="C11161">
        <v>574</v>
      </c>
    </row>
    <row r="11162" spans="1:3" x14ac:dyDescent="0.3">
      <c r="A11162" t="s">
        <v>7</v>
      </c>
      <c r="B11162" t="s">
        <v>120</v>
      </c>
      <c r="C11162">
        <v>3266</v>
      </c>
    </row>
    <row r="11163" spans="1:3" x14ac:dyDescent="0.3">
      <c r="A11163" t="s">
        <v>17</v>
      </c>
      <c r="B11163">
        <v>14</v>
      </c>
      <c r="C11163">
        <v>3266</v>
      </c>
    </row>
    <row r="11164" spans="1:3" x14ac:dyDescent="0.3">
      <c r="A11164" t="s">
        <v>18</v>
      </c>
      <c r="B11164">
        <v>36</v>
      </c>
      <c r="C11164">
        <v>3266</v>
      </c>
    </row>
    <row r="11165" spans="1:3" x14ac:dyDescent="0.3">
      <c r="A11165" t="s">
        <v>19</v>
      </c>
      <c r="B11165">
        <v>11</v>
      </c>
      <c r="C11165">
        <v>3266</v>
      </c>
    </row>
    <row r="11166" spans="1:3" x14ac:dyDescent="0.3">
      <c r="A11166" t="s">
        <v>20</v>
      </c>
      <c r="B11166">
        <v>3</v>
      </c>
      <c r="C11166">
        <v>3266</v>
      </c>
    </row>
    <row r="11167" spans="1:3" x14ac:dyDescent="0.3">
      <c r="A11167" t="s">
        <v>21</v>
      </c>
      <c r="B11167">
        <v>26</v>
      </c>
      <c r="C11167">
        <v>3266</v>
      </c>
    </row>
    <row r="11168" spans="1:3" x14ac:dyDescent="0.3">
      <c r="A11168" t="s">
        <v>22</v>
      </c>
      <c r="B11168">
        <v>35</v>
      </c>
      <c r="C11168">
        <v>3266</v>
      </c>
    </row>
    <row r="11169" spans="1:3" x14ac:dyDescent="0.3">
      <c r="A11169" t="s">
        <v>25</v>
      </c>
      <c r="B11169" t="s">
        <v>122</v>
      </c>
      <c r="C11169">
        <v>3266</v>
      </c>
    </row>
    <row r="11170" spans="1:3" x14ac:dyDescent="0.3">
      <c r="A11170" t="s">
        <v>7</v>
      </c>
      <c r="B11170" t="s">
        <v>50</v>
      </c>
      <c r="C11170">
        <v>5283</v>
      </c>
    </row>
    <row r="11171" spans="1:3" x14ac:dyDescent="0.3">
      <c r="A11171" t="s">
        <v>17</v>
      </c>
      <c r="B11171">
        <v>93</v>
      </c>
      <c r="C11171">
        <v>5283</v>
      </c>
    </row>
    <row r="11172" spans="1:3" x14ac:dyDescent="0.3">
      <c r="A11172" t="s">
        <v>18</v>
      </c>
      <c r="B11172">
        <v>1</v>
      </c>
      <c r="C11172">
        <v>5283</v>
      </c>
    </row>
    <row r="11173" spans="1:3" x14ac:dyDescent="0.3">
      <c r="A11173" t="s">
        <v>19</v>
      </c>
      <c r="B11173">
        <v>21</v>
      </c>
      <c r="C11173">
        <v>5283</v>
      </c>
    </row>
    <row r="11174" spans="1:3" x14ac:dyDescent="0.3">
      <c r="A11174" t="s">
        <v>20</v>
      </c>
      <c r="B11174">
        <v>0</v>
      </c>
      <c r="C11174">
        <v>5283</v>
      </c>
    </row>
    <row r="11175" spans="1:3" x14ac:dyDescent="0.3">
      <c r="A11175" t="s">
        <v>21</v>
      </c>
      <c r="B11175">
        <v>4</v>
      </c>
      <c r="C11175">
        <v>5283</v>
      </c>
    </row>
    <row r="11176" spans="1:3" x14ac:dyDescent="0.3">
      <c r="A11176" t="s">
        <v>22</v>
      </c>
      <c r="B11176">
        <v>25</v>
      </c>
      <c r="C11176">
        <v>5283</v>
      </c>
    </row>
    <row r="11177" spans="1:3" x14ac:dyDescent="0.3">
      <c r="A11177" t="s">
        <v>25</v>
      </c>
      <c r="B11177" t="s">
        <v>122</v>
      </c>
      <c r="C11177">
        <v>5283</v>
      </c>
    </row>
    <row r="11178" spans="1:3" x14ac:dyDescent="0.3">
      <c r="A11178" t="s">
        <v>7</v>
      </c>
      <c r="B11178" t="s">
        <v>50</v>
      </c>
      <c r="C11178">
        <v>8595</v>
      </c>
    </row>
    <row r="11179" spans="1:3" x14ac:dyDescent="0.3">
      <c r="A11179" t="s">
        <v>17</v>
      </c>
      <c r="B11179">
        <v>55</v>
      </c>
      <c r="C11179">
        <v>8595</v>
      </c>
    </row>
    <row r="11180" spans="1:3" x14ac:dyDescent="0.3">
      <c r="A11180" t="s">
        <v>18</v>
      </c>
      <c r="B11180">
        <v>0</v>
      </c>
      <c r="C11180">
        <v>8595</v>
      </c>
    </row>
    <row r="11181" spans="1:3" x14ac:dyDescent="0.3">
      <c r="A11181" t="s">
        <v>19</v>
      </c>
      <c r="B11181">
        <v>6</v>
      </c>
      <c r="C11181">
        <v>8595</v>
      </c>
    </row>
    <row r="11182" spans="1:3" x14ac:dyDescent="0.3">
      <c r="A11182" t="s">
        <v>20</v>
      </c>
      <c r="B11182">
        <v>2</v>
      </c>
      <c r="C11182">
        <v>8595</v>
      </c>
    </row>
    <row r="11183" spans="1:3" x14ac:dyDescent="0.3">
      <c r="A11183" t="s">
        <v>21</v>
      </c>
      <c r="B11183">
        <v>0</v>
      </c>
      <c r="C11183">
        <v>8595</v>
      </c>
    </row>
    <row r="11184" spans="1:3" x14ac:dyDescent="0.3">
      <c r="A11184" t="s">
        <v>22</v>
      </c>
      <c r="B11184">
        <v>4</v>
      </c>
      <c r="C11184">
        <v>8595</v>
      </c>
    </row>
    <row r="11185" spans="1:3" x14ac:dyDescent="0.3">
      <c r="A11185" t="s">
        <v>25</v>
      </c>
      <c r="B11185" t="s">
        <v>122</v>
      </c>
      <c r="C11185">
        <v>8595</v>
      </c>
    </row>
    <row r="11186" spans="1:3" x14ac:dyDescent="0.3">
      <c r="A11186" t="s">
        <v>7</v>
      </c>
      <c r="B11186" t="s">
        <v>50</v>
      </c>
      <c r="C11186">
        <v>7232</v>
      </c>
    </row>
    <row r="11187" spans="1:3" x14ac:dyDescent="0.3">
      <c r="A11187" t="s">
        <v>17</v>
      </c>
      <c r="B11187">
        <v>55</v>
      </c>
      <c r="C11187">
        <v>7232</v>
      </c>
    </row>
    <row r="11188" spans="1:3" x14ac:dyDescent="0.3">
      <c r="A11188" t="s">
        <v>18</v>
      </c>
      <c r="B11188">
        <v>0</v>
      </c>
      <c r="C11188">
        <v>7232</v>
      </c>
    </row>
    <row r="11189" spans="1:3" x14ac:dyDescent="0.3">
      <c r="A11189" t="s">
        <v>19</v>
      </c>
      <c r="B11189">
        <v>6</v>
      </c>
      <c r="C11189">
        <v>7232</v>
      </c>
    </row>
    <row r="11190" spans="1:3" x14ac:dyDescent="0.3">
      <c r="A11190" t="s">
        <v>20</v>
      </c>
      <c r="B11190">
        <v>2</v>
      </c>
      <c r="C11190">
        <v>7232</v>
      </c>
    </row>
    <row r="11191" spans="1:3" x14ac:dyDescent="0.3">
      <c r="A11191" t="s">
        <v>21</v>
      </c>
      <c r="B11191">
        <v>0</v>
      </c>
      <c r="C11191">
        <v>7232</v>
      </c>
    </row>
    <row r="11192" spans="1:3" x14ac:dyDescent="0.3">
      <c r="A11192" t="s">
        <v>22</v>
      </c>
      <c r="B11192">
        <v>4</v>
      </c>
      <c r="C11192">
        <v>7232</v>
      </c>
    </row>
    <row r="11193" spans="1:3" x14ac:dyDescent="0.3">
      <c r="A11193" t="s">
        <v>25</v>
      </c>
      <c r="B11193" t="s">
        <v>122</v>
      </c>
      <c r="C11193">
        <v>7232</v>
      </c>
    </row>
    <row r="11194" spans="1:3" x14ac:dyDescent="0.3">
      <c r="A11194" t="s">
        <v>7</v>
      </c>
      <c r="B11194" t="s">
        <v>120</v>
      </c>
      <c r="C11194">
        <v>1064</v>
      </c>
    </row>
    <row r="11195" spans="1:3" x14ac:dyDescent="0.3">
      <c r="A11195" t="s">
        <v>17</v>
      </c>
      <c r="B11195">
        <v>22</v>
      </c>
      <c r="C11195">
        <v>1064</v>
      </c>
    </row>
    <row r="11196" spans="1:3" x14ac:dyDescent="0.3">
      <c r="A11196" t="s">
        <v>18</v>
      </c>
      <c r="B11196">
        <v>1</v>
      </c>
      <c r="C11196">
        <v>1064</v>
      </c>
    </row>
    <row r="11197" spans="1:3" x14ac:dyDescent="0.3">
      <c r="A11197" t="s">
        <v>19</v>
      </c>
      <c r="B11197">
        <v>11</v>
      </c>
      <c r="C11197">
        <v>1064</v>
      </c>
    </row>
    <row r="11198" spans="1:3" x14ac:dyDescent="0.3">
      <c r="A11198" t="s">
        <v>20</v>
      </c>
      <c r="B11198">
        <v>0</v>
      </c>
      <c r="C11198">
        <v>1064</v>
      </c>
    </row>
    <row r="11199" spans="1:3" x14ac:dyDescent="0.3">
      <c r="A11199" t="s">
        <v>21</v>
      </c>
      <c r="B11199">
        <v>5</v>
      </c>
      <c r="C11199">
        <v>1064</v>
      </c>
    </row>
    <row r="11200" spans="1:3" x14ac:dyDescent="0.3">
      <c r="A11200" t="s">
        <v>22</v>
      </c>
      <c r="B11200">
        <v>3</v>
      </c>
      <c r="C11200">
        <v>1064</v>
      </c>
    </row>
    <row r="11201" spans="1:3" x14ac:dyDescent="0.3">
      <c r="A11201" t="s">
        <v>25</v>
      </c>
      <c r="B11201" t="s">
        <v>122</v>
      </c>
      <c r="C11201">
        <v>1064</v>
      </c>
    </row>
    <row r="11202" spans="1:3" x14ac:dyDescent="0.3">
      <c r="A11202" t="s">
        <v>7</v>
      </c>
      <c r="B11202" t="s">
        <v>50</v>
      </c>
      <c r="C11202">
        <v>738</v>
      </c>
    </row>
    <row r="11203" spans="1:3" x14ac:dyDescent="0.3">
      <c r="A11203" t="s">
        <v>17</v>
      </c>
      <c r="B11203">
        <v>48</v>
      </c>
      <c r="C11203">
        <v>738</v>
      </c>
    </row>
    <row r="11204" spans="1:3" x14ac:dyDescent="0.3">
      <c r="A11204" t="s">
        <v>18</v>
      </c>
      <c r="B11204">
        <v>13</v>
      </c>
      <c r="C11204">
        <v>738</v>
      </c>
    </row>
    <row r="11205" spans="1:3" x14ac:dyDescent="0.3">
      <c r="A11205" t="s">
        <v>19</v>
      </c>
      <c r="B11205">
        <v>57</v>
      </c>
      <c r="C11205">
        <v>738</v>
      </c>
    </row>
    <row r="11206" spans="1:3" x14ac:dyDescent="0.3">
      <c r="A11206" t="s">
        <v>20</v>
      </c>
      <c r="B11206">
        <v>24</v>
      </c>
      <c r="C11206">
        <v>738</v>
      </c>
    </row>
    <row r="11207" spans="1:3" x14ac:dyDescent="0.3">
      <c r="A11207" t="s">
        <v>21</v>
      </c>
      <c r="B11207">
        <v>15</v>
      </c>
      <c r="C11207">
        <v>738</v>
      </c>
    </row>
    <row r="11208" spans="1:3" x14ac:dyDescent="0.3">
      <c r="A11208" t="s">
        <v>22</v>
      </c>
      <c r="B11208">
        <v>25</v>
      </c>
      <c r="C11208">
        <v>738</v>
      </c>
    </row>
    <row r="11209" spans="1:3" x14ac:dyDescent="0.3">
      <c r="A11209" t="s">
        <v>25</v>
      </c>
      <c r="B11209" t="s">
        <v>121</v>
      </c>
      <c r="C11209">
        <v>738</v>
      </c>
    </row>
    <row r="11210" spans="1:3" x14ac:dyDescent="0.3">
      <c r="A11210" t="s">
        <v>7</v>
      </c>
      <c r="B11210" t="s">
        <v>50</v>
      </c>
      <c r="C11210">
        <v>11178</v>
      </c>
    </row>
    <row r="11211" spans="1:3" x14ac:dyDescent="0.3">
      <c r="A11211" t="s">
        <v>17</v>
      </c>
      <c r="B11211">
        <v>15</v>
      </c>
      <c r="C11211">
        <v>11178</v>
      </c>
    </row>
    <row r="11212" spans="1:3" x14ac:dyDescent="0.3">
      <c r="A11212" t="s">
        <v>18</v>
      </c>
      <c r="B11212">
        <v>2</v>
      </c>
      <c r="C11212">
        <v>11178</v>
      </c>
    </row>
    <row r="11213" spans="1:3" x14ac:dyDescent="0.3">
      <c r="A11213" t="s">
        <v>19</v>
      </c>
      <c r="B11213">
        <v>10</v>
      </c>
      <c r="C11213">
        <v>11178</v>
      </c>
    </row>
    <row r="11214" spans="1:3" x14ac:dyDescent="0.3">
      <c r="A11214" t="s">
        <v>20</v>
      </c>
      <c r="B11214">
        <v>0</v>
      </c>
      <c r="C11214">
        <v>11178</v>
      </c>
    </row>
    <row r="11215" spans="1:3" x14ac:dyDescent="0.3">
      <c r="A11215" t="s">
        <v>21</v>
      </c>
      <c r="B11215">
        <v>1</v>
      </c>
      <c r="C11215">
        <v>11178</v>
      </c>
    </row>
    <row r="11216" spans="1:3" x14ac:dyDescent="0.3">
      <c r="A11216" t="s">
        <v>22</v>
      </c>
      <c r="B11216">
        <v>4</v>
      </c>
      <c r="C11216">
        <v>11178</v>
      </c>
    </row>
    <row r="11217" spans="1:3" x14ac:dyDescent="0.3">
      <c r="A11217" t="s">
        <v>25</v>
      </c>
      <c r="B11217" t="s">
        <v>122</v>
      </c>
      <c r="C11217">
        <v>11178</v>
      </c>
    </row>
    <row r="11218" spans="1:3" x14ac:dyDescent="0.3">
      <c r="A11218" t="s">
        <v>7</v>
      </c>
      <c r="B11218" t="s">
        <v>120</v>
      </c>
      <c r="C11218">
        <v>4324</v>
      </c>
    </row>
    <row r="11219" spans="1:3" x14ac:dyDescent="0.3">
      <c r="A11219" t="s">
        <v>17</v>
      </c>
      <c r="B11219">
        <v>235</v>
      </c>
      <c r="C11219">
        <v>4324</v>
      </c>
    </row>
    <row r="11220" spans="1:3" x14ac:dyDescent="0.3">
      <c r="A11220" t="s">
        <v>18</v>
      </c>
      <c r="B11220">
        <v>0</v>
      </c>
      <c r="C11220">
        <v>4324</v>
      </c>
    </row>
    <row r="11221" spans="1:3" x14ac:dyDescent="0.3">
      <c r="A11221" t="s">
        <v>19</v>
      </c>
      <c r="B11221">
        <v>235</v>
      </c>
      <c r="C11221">
        <v>4324</v>
      </c>
    </row>
    <row r="11222" spans="1:3" x14ac:dyDescent="0.3">
      <c r="A11222" t="s">
        <v>20</v>
      </c>
      <c r="B11222">
        <v>19</v>
      </c>
      <c r="C11222">
        <v>4324</v>
      </c>
    </row>
    <row r="11223" spans="1:3" x14ac:dyDescent="0.3">
      <c r="A11223" t="s">
        <v>21</v>
      </c>
      <c r="B11223">
        <v>4</v>
      </c>
      <c r="C11223">
        <v>4324</v>
      </c>
    </row>
    <row r="11224" spans="1:3" x14ac:dyDescent="0.3">
      <c r="A11224" t="s">
        <v>22</v>
      </c>
      <c r="B11224">
        <v>191</v>
      </c>
      <c r="C11224">
        <v>4324</v>
      </c>
    </row>
    <row r="11225" spans="1:3" x14ac:dyDescent="0.3">
      <c r="A11225" t="s">
        <v>25</v>
      </c>
      <c r="B11225" t="s">
        <v>123</v>
      </c>
      <c r="C11225">
        <v>4324</v>
      </c>
    </row>
    <row r="11226" spans="1:3" x14ac:dyDescent="0.3">
      <c r="A11226" t="s">
        <v>7</v>
      </c>
      <c r="B11226" t="s">
        <v>120</v>
      </c>
      <c r="C11226">
        <v>9738</v>
      </c>
    </row>
    <row r="11227" spans="1:3" x14ac:dyDescent="0.3">
      <c r="A11227" t="s">
        <v>17</v>
      </c>
      <c r="B11227">
        <v>65</v>
      </c>
      <c r="C11227">
        <v>9738</v>
      </c>
    </row>
    <row r="11228" spans="1:3" x14ac:dyDescent="0.3">
      <c r="A11228" t="s">
        <v>18</v>
      </c>
      <c r="B11228">
        <v>4</v>
      </c>
      <c r="C11228">
        <v>9738</v>
      </c>
    </row>
    <row r="11229" spans="1:3" x14ac:dyDescent="0.3">
      <c r="A11229" t="s">
        <v>19</v>
      </c>
      <c r="B11229">
        <v>16</v>
      </c>
      <c r="C11229">
        <v>9738</v>
      </c>
    </row>
    <row r="11230" spans="1:3" x14ac:dyDescent="0.3">
      <c r="A11230" t="s">
        <v>20</v>
      </c>
      <c r="B11230">
        <v>0</v>
      </c>
      <c r="C11230">
        <v>9738</v>
      </c>
    </row>
    <row r="11231" spans="1:3" x14ac:dyDescent="0.3">
      <c r="A11231" t="s">
        <v>21</v>
      </c>
      <c r="B11231">
        <v>4</v>
      </c>
      <c r="C11231">
        <v>9738</v>
      </c>
    </row>
    <row r="11232" spans="1:3" x14ac:dyDescent="0.3">
      <c r="A11232" t="s">
        <v>22</v>
      </c>
      <c r="B11232">
        <v>11</v>
      </c>
      <c r="C11232">
        <v>9738</v>
      </c>
    </row>
    <row r="11233" spans="1:3" x14ac:dyDescent="0.3">
      <c r="A11233" t="s">
        <v>25</v>
      </c>
      <c r="B11233" t="s">
        <v>121</v>
      </c>
      <c r="C11233">
        <v>9738</v>
      </c>
    </row>
    <row r="11234" spans="1:3" x14ac:dyDescent="0.3">
      <c r="A11234" t="s">
        <v>7</v>
      </c>
      <c r="B11234" t="s">
        <v>120</v>
      </c>
      <c r="C11234">
        <v>10212</v>
      </c>
    </row>
    <row r="11235" spans="1:3" x14ac:dyDescent="0.3">
      <c r="A11235" t="s">
        <v>17</v>
      </c>
      <c r="B11235">
        <v>65</v>
      </c>
      <c r="C11235">
        <v>10212</v>
      </c>
    </row>
    <row r="11236" spans="1:3" x14ac:dyDescent="0.3">
      <c r="A11236" t="s">
        <v>18</v>
      </c>
      <c r="B11236">
        <v>4</v>
      </c>
      <c r="C11236">
        <v>10212</v>
      </c>
    </row>
    <row r="11237" spans="1:3" x14ac:dyDescent="0.3">
      <c r="A11237" t="s">
        <v>19</v>
      </c>
      <c r="B11237">
        <v>16</v>
      </c>
      <c r="C11237">
        <v>10212</v>
      </c>
    </row>
    <row r="11238" spans="1:3" x14ac:dyDescent="0.3">
      <c r="A11238" t="s">
        <v>20</v>
      </c>
      <c r="B11238">
        <v>0</v>
      </c>
      <c r="C11238">
        <v>10212</v>
      </c>
    </row>
    <row r="11239" spans="1:3" x14ac:dyDescent="0.3">
      <c r="A11239" t="s">
        <v>21</v>
      </c>
      <c r="B11239">
        <v>4</v>
      </c>
      <c r="C11239">
        <v>10212</v>
      </c>
    </row>
    <row r="11240" spans="1:3" x14ac:dyDescent="0.3">
      <c r="A11240" t="s">
        <v>22</v>
      </c>
      <c r="B11240">
        <v>11</v>
      </c>
      <c r="C11240">
        <v>10212</v>
      </c>
    </row>
    <row r="11241" spans="1:3" x14ac:dyDescent="0.3">
      <c r="A11241" t="s">
        <v>25</v>
      </c>
      <c r="B11241" t="s">
        <v>121</v>
      </c>
      <c r="C11241">
        <v>10212</v>
      </c>
    </row>
    <row r="11242" spans="1:3" x14ac:dyDescent="0.3">
      <c r="A11242" t="s">
        <v>7</v>
      </c>
      <c r="B11242" t="s">
        <v>50</v>
      </c>
      <c r="C11242">
        <v>7617</v>
      </c>
    </row>
    <row r="11243" spans="1:3" x14ac:dyDescent="0.3">
      <c r="A11243" t="s">
        <v>17</v>
      </c>
      <c r="B11243">
        <v>67</v>
      </c>
      <c r="C11243">
        <v>7617</v>
      </c>
    </row>
    <row r="11244" spans="1:3" x14ac:dyDescent="0.3">
      <c r="A11244" t="s">
        <v>18</v>
      </c>
      <c r="B11244">
        <v>5</v>
      </c>
      <c r="C11244">
        <v>7617</v>
      </c>
    </row>
    <row r="11245" spans="1:3" x14ac:dyDescent="0.3">
      <c r="A11245" t="s">
        <v>19</v>
      </c>
      <c r="B11245">
        <v>61</v>
      </c>
      <c r="C11245">
        <v>7617</v>
      </c>
    </row>
    <row r="11246" spans="1:3" x14ac:dyDescent="0.3">
      <c r="A11246" t="s">
        <v>20</v>
      </c>
      <c r="B11246">
        <v>3</v>
      </c>
      <c r="C11246">
        <v>7617</v>
      </c>
    </row>
    <row r="11247" spans="1:3" x14ac:dyDescent="0.3">
      <c r="A11247" t="s">
        <v>21</v>
      </c>
      <c r="B11247">
        <v>8</v>
      </c>
      <c r="C11247">
        <v>7617</v>
      </c>
    </row>
    <row r="11248" spans="1:3" x14ac:dyDescent="0.3">
      <c r="A11248" t="s">
        <v>22</v>
      </c>
      <c r="B11248">
        <v>19</v>
      </c>
      <c r="C11248">
        <v>7617</v>
      </c>
    </row>
    <row r="11249" spans="1:3" x14ac:dyDescent="0.3">
      <c r="A11249" t="s">
        <v>25</v>
      </c>
      <c r="B11249" t="s">
        <v>122</v>
      </c>
      <c r="C11249">
        <v>7617</v>
      </c>
    </row>
    <row r="11250" spans="1:3" x14ac:dyDescent="0.3">
      <c r="A11250" t="s">
        <v>7</v>
      </c>
      <c r="B11250" t="s">
        <v>120</v>
      </c>
      <c r="C11250">
        <v>450</v>
      </c>
    </row>
    <row r="11251" spans="1:3" x14ac:dyDescent="0.3">
      <c r="A11251" t="s">
        <v>17</v>
      </c>
      <c r="B11251">
        <v>67</v>
      </c>
      <c r="C11251">
        <v>450</v>
      </c>
    </row>
    <row r="11252" spans="1:3" x14ac:dyDescent="0.3">
      <c r="A11252" t="s">
        <v>18</v>
      </c>
      <c r="B11252">
        <v>15</v>
      </c>
      <c r="C11252">
        <v>450</v>
      </c>
    </row>
    <row r="11253" spans="1:3" x14ac:dyDescent="0.3">
      <c r="A11253" t="s">
        <v>19</v>
      </c>
      <c r="B11253">
        <v>80</v>
      </c>
      <c r="C11253">
        <v>450</v>
      </c>
    </row>
    <row r="11254" spans="1:3" x14ac:dyDescent="0.3">
      <c r="A11254" t="s">
        <v>20</v>
      </c>
      <c r="B11254">
        <v>17</v>
      </c>
      <c r="C11254">
        <v>450</v>
      </c>
    </row>
    <row r="11255" spans="1:3" x14ac:dyDescent="0.3">
      <c r="A11255" t="s">
        <v>21</v>
      </c>
      <c r="B11255">
        <v>11</v>
      </c>
      <c r="C11255">
        <v>450</v>
      </c>
    </row>
    <row r="11256" spans="1:3" x14ac:dyDescent="0.3">
      <c r="A11256" t="s">
        <v>22</v>
      </c>
      <c r="B11256">
        <v>80</v>
      </c>
      <c r="C11256">
        <v>450</v>
      </c>
    </row>
    <row r="11257" spans="1:3" x14ac:dyDescent="0.3">
      <c r="A11257" t="s">
        <v>25</v>
      </c>
      <c r="B11257" t="s">
        <v>122</v>
      </c>
      <c r="C11257">
        <v>450</v>
      </c>
    </row>
    <row r="11258" spans="1:3" x14ac:dyDescent="0.3">
      <c r="A11258" t="s">
        <v>7</v>
      </c>
      <c r="B11258" t="s">
        <v>120</v>
      </c>
      <c r="C11258">
        <v>8086</v>
      </c>
    </row>
    <row r="11259" spans="1:3" x14ac:dyDescent="0.3">
      <c r="A11259" t="s">
        <v>17</v>
      </c>
      <c r="B11259">
        <v>48</v>
      </c>
      <c r="C11259">
        <v>8086</v>
      </c>
    </row>
    <row r="11260" spans="1:3" x14ac:dyDescent="0.3">
      <c r="A11260" t="s">
        <v>18</v>
      </c>
      <c r="B11260">
        <v>0</v>
      </c>
      <c r="C11260">
        <v>8086</v>
      </c>
    </row>
    <row r="11261" spans="1:3" x14ac:dyDescent="0.3">
      <c r="A11261" t="s">
        <v>19</v>
      </c>
      <c r="B11261">
        <v>2</v>
      </c>
      <c r="C11261">
        <v>8086</v>
      </c>
    </row>
    <row r="11262" spans="1:3" x14ac:dyDescent="0.3">
      <c r="A11262" t="s">
        <v>20</v>
      </c>
      <c r="B11262">
        <v>0</v>
      </c>
      <c r="C11262">
        <v>8086</v>
      </c>
    </row>
    <row r="11263" spans="1:3" x14ac:dyDescent="0.3">
      <c r="A11263" t="s">
        <v>21</v>
      </c>
      <c r="B11263">
        <v>0</v>
      </c>
      <c r="C11263">
        <v>8086</v>
      </c>
    </row>
    <row r="11264" spans="1:3" x14ac:dyDescent="0.3">
      <c r="A11264" t="s">
        <v>22</v>
      </c>
      <c r="B11264">
        <v>5</v>
      </c>
      <c r="C11264">
        <v>8086</v>
      </c>
    </row>
    <row r="11265" spans="1:3" x14ac:dyDescent="0.3">
      <c r="A11265" t="s">
        <v>25</v>
      </c>
      <c r="B11265" t="s">
        <v>122</v>
      </c>
      <c r="C11265">
        <v>8086</v>
      </c>
    </row>
    <row r="11266" spans="1:3" x14ac:dyDescent="0.3">
      <c r="A11266" t="s">
        <v>7</v>
      </c>
      <c r="B11266" t="s">
        <v>120</v>
      </c>
      <c r="C11266">
        <v>7947</v>
      </c>
    </row>
    <row r="11267" spans="1:3" x14ac:dyDescent="0.3">
      <c r="A11267" t="s">
        <v>17</v>
      </c>
      <c r="B11267">
        <v>24</v>
      </c>
      <c r="C11267">
        <v>7947</v>
      </c>
    </row>
    <row r="11268" spans="1:3" x14ac:dyDescent="0.3">
      <c r="A11268" t="s">
        <v>18</v>
      </c>
      <c r="B11268">
        <v>0</v>
      </c>
      <c r="C11268">
        <v>7947</v>
      </c>
    </row>
    <row r="11269" spans="1:3" x14ac:dyDescent="0.3">
      <c r="A11269" t="s">
        <v>19</v>
      </c>
      <c r="B11269">
        <v>8</v>
      </c>
      <c r="C11269">
        <v>7947</v>
      </c>
    </row>
    <row r="11270" spans="1:3" x14ac:dyDescent="0.3">
      <c r="A11270" t="s">
        <v>20</v>
      </c>
      <c r="B11270">
        <v>0</v>
      </c>
      <c r="C11270">
        <v>7947</v>
      </c>
    </row>
    <row r="11271" spans="1:3" x14ac:dyDescent="0.3">
      <c r="A11271" t="s">
        <v>21</v>
      </c>
      <c r="B11271">
        <v>1</v>
      </c>
      <c r="C11271">
        <v>7947</v>
      </c>
    </row>
    <row r="11272" spans="1:3" x14ac:dyDescent="0.3">
      <c r="A11272" t="s">
        <v>22</v>
      </c>
      <c r="B11272">
        <v>4</v>
      </c>
      <c r="C11272">
        <v>7947</v>
      </c>
    </row>
    <row r="11273" spans="1:3" x14ac:dyDescent="0.3">
      <c r="A11273" t="s">
        <v>25</v>
      </c>
      <c r="B11273" t="s">
        <v>122</v>
      </c>
      <c r="C11273">
        <v>7947</v>
      </c>
    </row>
    <row r="11274" spans="1:3" x14ac:dyDescent="0.3">
      <c r="A11274" t="s">
        <v>7</v>
      </c>
      <c r="B11274" t="s">
        <v>120</v>
      </c>
      <c r="C11274">
        <v>5644</v>
      </c>
    </row>
    <row r="11275" spans="1:3" x14ac:dyDescent="0.3">
      <c r="A11275" t="s">
        <v>17</v>
      </c>
      <c r="B11275">
        <v>309</v>
      </c>
      <c r="C11275">
        <v>5644</v>
      </c>
    </row>
    <row r="11276" spans="1:3" x14ac:dyDescent="0.3">
      <c r="A11276" t="s">
        <v>18</v>
      </c>
      <c r="B11276">
        <v>3</v>
      </c>
      <c r="C11276">
        <v>5644</v>
      </c>
    </row>
    <row r="11277" spans="1:3" x14ac:dyDescent="0.3">
      <c r="A11277" t="s">
        <v>19</v>
      </c>
      <c r="B11277">
        <v>24</v>
      </c>
      <c r="C11277">
        <v>5644</v>
      </c>
    </row>
    <row r="11278" spans="1:3" x14ac:dyDescent="0.3">
      <c r="A11278" t="s">
        <v>20</v>
      </c>
      <c r="B11278">
        <v>4</v>
      </c>
      <c r="C11278">
        <v>5644</v>
      </c>
    </row>
    <row r="11279" spans="1:3" x14ac:dyDescent="0.3">
      <c r="A11279" t="s">
        <v>21</v>
      </c>
      <c r="B11279">
        <v>3</v>
      </c>
      <c r="C11279">
        <v>5644</v>
      </c>
    </row>
    <row r="11280" spans="1:3" x14ac:dyDescent="0.3">
      <c r="A11280" t="s">
        <v>22</v>
      </c>
      <c r="B11280">
        <v>20</v>
      </c>
      <c r="C11280">
        <v>5644</v>
      </c>
    </row>
    <row r="11281" spans="1:3" x14ac:dyDescent="0.3">
      <c r="A11281" t="s">
        <v>25</v>
      </c>
      <c r="B11281" t="s">
        <v>121</v>
      </c>
      <c r="C11281">
        <v>5644</v>
      </c>
    </row>
    <row r="11282" spans="1:3" x14ac:dyDescent="0.3">
      <c r="A11282" t="s">
        <v>7</v>
      </c>
      <c r="B11282" t="s">
        <v>120</v>
      </c>
      <c r="C11282">
        <v>3225</v>
      </c>
    </row>
    <row r="11283" spans="1:3" x14ac:dyDescent="0.3">
      <c r="A11283" t="s">
        <v>17</v>
      </c>
      <c r="B11283">
        <v>116</v>
      </c>
      <c r="C11283">
        <v>3225</v>
      </c>
    </row>
    <row r="11284" spans="1:3" x14ac:dyDescent="0.3">
      <c r="A11284" t="s">
        <v>18</v>
      </c>
      <c r="B11284">
        <v>11</v>
      </c>
      <c r="C11284">
        <v>3225</v>
      </c>
    </row>
    <row r="11285" spans="1:3" x14ac:dyDescent="0.3">
      <c r="A11285" t="s">
        <v>19</v>
      </c>
      <c r="B11285">
        <v>72</v>
      </c>
      <c r="C11285">
        <v>3225</v>
      </c>
    </row>
    <row r="11286" spans="1:3" x14ac:dyDescent="0.3">
      <c r="A11286" t="s">
        <v>20</v>
      </c>
      <c r="B11286">
        <v>3</v>
      </c>
      <c r="C11286">
        <v>3225</v>
      </c>
    </row>
    <row r="11287" spans="1:3" x14ac:dyDescent="0.3">
      <c r="A11287" t="s">
        <v>21</v>
      </c>
      <c r="B11287">
        <v>17</v>
      </c>
      <c r="C11287">
        <v>3225</v>
      </c>
    </row>
    <row r="11288" spans="1:3" x14ac:dyDescent="0.3">
      <c r="A11288" t="s">
        <v>22</v>
      </c>
      <c r="B11288">
        <v>46</v>
      </c>
      <c r="C11288">
        <v>3225</v>
      </c>
    </row>
    <row r="11289" spans="1:3" x14ac:dyDescent="0.3">
      <c r="A11289" t="s">
        <v>25</v>
      </c>
      <c r="B11289" t="s">
        <v>121</v>
      </c>
      <c r="C11289">
        <v>3225</v>
      </c>
    </row>
    <row r="11290" spans="1:3" x14ac:dyDescent="0.3">
      <c r="A11290" t="s">
        <v>7</v>
      </c>
      <c r="B11290" t="s">
        <v>120</v>
      </c>
      <c r="C11290">
        <v>6103</v>
      </c>
    </row>
    <row r="11291" spans="1:3" x14ac:dyDescent="0.3">
      <c r="A11291" t="s">
        <v>17</v>
      </c>
      <c r="B11291">
        <v>40</v>
      </c>
      <c r="C11291">
        <v>6103</v>
      </c>
    </row>
    <row r="11292" spans="1:3" x14ac:dyDescent="0.3">
      <c r="A11292" t="s">
        <v>18</v>
      </c>
      <c r="B11292">
        <v>15</v>
      </c>
      <c r="C11292">
        <v>6103</v>
      </c>
    </row>
    <row r="11293" spans="1:3" x14ac:dyDescent="0.3">
      <c r="A11293" t="s">
        <v>19</v>
      </c>
      <c r="B11293">
        <v>15</v>
      </c>
      <c r="C11293">
        <v>6103</v>
      </c>
    </row>
    <row r="11294" spans="1:3" x14ac:dyDescent="0.3">
      <c r="A11294" t="s">
        <v>20</v>
      </c>
      <c r="B11294">
        <v>17</v>
      </c>
      <c r="C11294">
        <v>6103</v>
      </c>
    </row>
    <row r="11295" spans="1:3" x14ac:dyDescent="0.3">
      <c r="A11295" t="s">
        <v>21</v>
      </c>
      <c r="B11295">
        <v>6</v>
      </c>
      <c r="C11295">
        <v>6103</v>
      </c>
    </row>
    <row r="11296" spans="1:3" x14ac:dyDescent="0.3">
      <c r="A11296" t="s">
        <v>22</v>
      </c>
      <c r="B11296">
        <v>7</v>
      </c>
      <c r="C11296">
        <v>6103</v>
      </c>
    </row>
    <row r="11297" spans="1:3" x14ac:dyDescent="0.3">
      <c r="A11297" t="s">
        <v>25</v>
      </c>
      <c r="B11297" t="s">
        <v>122</v>
      </c>
      <c r="C11297">
        <v>6103</v>
      </c>
    </row>
    <row r="11298" spans="1:3" x14ac:dyDescent="0.3">
      <c r="A11298" t="s">
        <v>7</v>
      </c>
      <c r="B11298" t="s">
        <v>120</v>
      </c>
      <c r="C11298">
        <v>7444</v>
      </c>
    </row>
    <row r="11299" spans="1:3" x14ac:dyDescent="0.3">
      <c r="A11299" t="s">
        <v>17</v>
      </c>
      <c r="B11299">
        <v>19</v>
      </c>
      <c r="C11299">
        <v>7444</v>
      </c>
    </row>
    <row r="11300" spans="1:3" x14ac:dyDescent="0.3">
      <c r="A11300" t="s">
        <v>18</v>
      </c>
      <c r="B11300">
        <v>0</v>
      </c>
      <c r="C11300">
        <v>7444</v>
      </c>
    </row>
    <row r="11301" spans="1:3" x14ac:dyDescent="0.3">
      <c r="A11301" t="s">
        <v>19</v>
      </c>
      <c r="B11301">
        <v>9</v>
      </c>
      <c r="C11301">
        <v>7444</v>
      </c>
    </row>
    <row r="11302" spans="1:3" x14ac:dyDescent="0.3">
      <c r="A11302" t="s">
        <v>20</v>
      </c>
      <c r="B11302">
        <v>0</v>
      </c>
      <c r="C11302">
        <v>7444</v>
      </c>
    </row>
    <row r="11303" spans="1:3" x14ac:dyDescent="0.3">
      <c r="A11303" t="s">
        <v>21</v>
      </c>
      <c r="B11303">
        <v>0</v>
      </c>
      <c r="C11303">
        <v>7444</v>
      </c>
    </row>
    <row r="11304" spans="1:3" x14ac:dyDescent="0.3">
      <c r="A11304" t="s">
        <v>22</v>
      </c>
      <c r="B11304">
        <v>2</v>
      </c>
      <c r="C11304">
        <v>7444</v>
      </c>
    </row>
    <row r="11305" spans="1:3" x14ac:dyDescent="0.3">
      <c r="A11305" t="s">
        <v>25</v>
      </c>
      <c r="B11305" t="s">
        <v>122</v>
      </c>
      <c r="C11305">
        <v>7444</v>
      </c>
    </row>
    <row r="11306" spans="1:3" x14ac:dyDescent="0.3">
      <c r="A11306" t="s">
        <v>7</v>
      </c>
      <c r="B11306" t="s">
        <v>120</v>
      </c>
      <c r="C11306">
        <v>749</v>
      </c>
    </row>
    <row r="11307" spans="1:3" x14ac:dyDescent="0.3">
      <c r="A11307" t="s">
        <v>17</v>
      </c>
      <c r="B11307">
        <v>46</v>
      </c>
      <c r="C11307">
        <v>749</v>
      </c>
    </row>
    <row r="11308" spans="1:3" x14ac:dyDescent="0.3">
      <c r="A11308" t="s">
        <v>18</v>
      </c>
      <c r="B11308">
        <v>7</v>
      </c>
      <c r="C11308">
        <v>749</v>
      </c>
    </row>
    <row r="11309" spans="1:3" x14ac:dyDescent="0.3">
      <c r="A11309" t="s">
        <v>19</v>
      </c>
      <c r="B11309">
        <v>59</v>
      </c>
      <c r="C11309">
        <v>749</v>
      </c>
    </row>
    <row r="11310" spans="1:3" x14ac:dyDescent="0.3">
      <c r="A11310" t="s">
        <v>20</v>
      </c>
      <c r="B11310">
        <v>2</v>
      </c>
      <c r="C11310">
        <v>749</v>
      </c>
    </row>
    <row r="11311" spans="1:3" x14ac:dyDescent="0.3">
      <c r="A11311" t="s">
        <v>21</v>
      </c>
      <c r="B11311">
        <v>4</v>
      </c>
      <c r="C11311">
        <v>749</v>
      </c>
    </row>
    <row r="11312" spans="1:3" x14ac:dyDescent="0.3">
      <c r="A11312" t="s">
        <v>22</v>
      </c>
      <c r="B11312">
        <v>27</v>
      </c>
      <c r="C11312">
        <v>749</v>
      </c>
    </row>
    <row r="11313" spans="1:3" x14ac:dyDescent="0.3">
      <c r="A11313" t="s">
        <v>25</v>
      </c>
      <c r="B11313" t="s">
        <v>121</v>
      </c>
      <c r="C11313">
        <v>749</v>
      </c>
    </row>
    <row r="11314" spans="1:3" x14ac:dyDescent="0.3">
      <c r="A11314" t="s">
        <v>7</v>
      </c>
      <c r="B11314" t="s">
        <v>50</v>
      </c>
      <c r="C11314">
        <v>1506</v>
      </c>
    </row>
    <row r="11315" spans="1:3" x14ac:dyDescent="0.3">
      <c r="A11315" t="s">
        <v>17</v>
      </c>
      <c r="B11315">
        <v>48</v>
      </c>
      <c r="C11315">
        <v>1506</v>
      </c>
    </row>
    <row r="11316" spans="1:3" x14ac:dyDescent="0.3">
      <c r="A11316" t="s">
        <v>18</v>
      </c>
      <c r="B11316">
        <v>9</v>
      </c>
      <c r="C11316">
        <v>1506</v>
      </c>
    </row>
    <row r="11317" spans="1:3" x14ac:dyDescent="0.3">
      <c r="A11317" t="s">
        <v>19</v>
      </c>
      <c r="B11317">
        <v>45</v>
      </c>
      <c r="C11317">
        <v>1506</v>
      </c>
    </row>
    <row r="11318" spans="1:3" x14ac:dyDescent="0.3">
      <c r="A11318" t="s">
        <v>20</v>
      </c>
      <c r="B11318">
        <v>3</v>
      </c>
      <c r="C11318">
        <v>1506</v>
      </c>
    </row>
    <row r="11319" spans="1:3" x14ac:dyDescent="0.3">
      <c r="A11319" t="s">
        <v>21</v>
      </c>
      <c r="B11319">
        <v>15</v>
      </c>
      <c r="C11319">
        <v>1506</v>
      </c>
    </row>
    <row r="11320" spans="1:3" x14ac:dyDescent="0.3">
      <c r="A11320" t="s">
        <v>22</v>
      </c>
      <c r="B11320">
        <v>20</v>
      </c>
      <c r="C11320">
        <v>1506</v>
      </c>
    </row>
    <row r="11321" spans="1:3" x14ac:dyDescent="0.3">
      <c r="A11321" t="s">
        <v>25</v>
      </c>
      <c r="B11321" t="s">
        <v>122</v>
      </c>
      <c r="C11321">
        <v>1506</v>
      </c>
    </row>
    <row r="11322" spans="1:3" x14ac:dyDescent="0.3">
      <c r="A11322" t="s">
        <v>7</v>
      </c>
      <c r="B11322" t="s">
        <v>120</v>
      </c>
      <c r="C11322">
        <v>2961</v>
      </c>
    </row>
    <row r="11323" spans="1:3" x14ac:dyDescent="0.3">
      <c r="A11323" t="s">
        <v>17</v>
      </c>
      <c r="B11323">
        <v>175</v>
      </c>
      <c r="C11323">
        <v>2961</v>
      </c>
    </row>
    <row r="11324" spans="1:3" x14ac:dyDescent="0.3">
      <c r="A11324" t="s">
        <v>18</v>
      </c>
      <c r="B11324">
        <v>10</v>
      </c>
      <c r="C11324">
        <v>2961</v>
      </c>
    </row>
    <row r="11325" spans="1:3" x14ac:dyDescent="0.3">
      <c r="A11325" t="s">
        <v>19</v>
      </c>
      <c r="B11325">
        <v>110</v>
      </c>
      <c r="C11325">
        <v>2961</v>
      </c>
    </row>
    <row r="11326" spans="1:3" x14ac:dyDescent="0.3">
      <c r="A11326" t="s">
        <v>20</v>
      </c>
      <c r="B11326">
        <v>54</v>
      </c>
      <c r="C11326">
        <v>2961</v>
      </c>
    </row>
    <row r="11327" spans="1:3" x14ac:dyDescent="0.3">
      <c r="A11327" t="s">
        <v>21</v>
      </c>
      <c r="B11327">
        <v>6</v>
      </c>
      <c r="C11327">
        <v>2961</v>
      </c>
    </row>
    <row r="11328" spans="1:3" x14ac:dyDescent="0.3">
      <c r="A11328" t="s">
        <v>22</v>
      </c>
      <c r="B11328">
        <v>27</v>
      </c>
      <c r="C11328">
        <v>2961</v>
      </c>
    </row>
    <row r="11329" spans="1:3" x14ac:dyDescent="0.3">
      <c r="A11329" t="s">
        <v>25</v>
      </c>
      <c r="B11329" t="s">
        <v>121</v>
      </c>
      <c r="C11329">
        <v>2961</v>
      </c>
    </row>
    <row r="11330" spans="1:3" x14ac:dyDescent="0.3">
      <c r="A11330" t="s">
        <v>7</v>
      </c>
      <c r="B11330" t="s">
        <v>120</v>
      </c>
      <c r="C11330">
        <v>1890</v>
      </c>
    </row>
    <row r="11331" spans="1:3" x14ac:dyDescent="0.3">
      <c r="A11331" t="s">
        <v>17</v>
      </c>
      <c r="B11331">
        <v>11</v>
      </c>
      <c r="C11331">
        <v>1890</v>
      </c>
    </row>
    <row r="11332" spans="1:3" x14ac:dyDescent="0.3">
      <c r="A11332" t="s">
        <v>18</v>
      </c>
      <c r="B11332">
        <v>1</v>
      </c>
      <c r="C11332">
        <v>1890</v>
      </c>
    </row>
    <row r="11333" spans="1:3" x14ac:dyDescent="0.3">
      <c r="A11333" t="s">
        <v>19</v>
      </c>
      <c r="B11333">
        <v>4</v>
      </c>
      <c r="C11333">
        <v>1890</v>
      </c>
    </row>
    <row r="11334" spans="1:3" x14ac:dyDescent="0.3">
      <c r="A11334" t="s">
        <v>20</v>
      </c>
      <c r="B11334">
        <v>2</v>
      </c>
      <c r="C11334">
        <v>1890</v>
      </c>
    </row>
    <row r="11335" spans="1:3" x14ac:dyDescent="0.3">
      <c r="A11335" t="s">
        <v>21</v>
      </c>
      <c r="B11335">
        <v>0</v>
      </c>
      <c r="C11335">
        <v>1890</v>
      </c>
    </row>
    <row r="11336" spans="1:3" x14ac:dyDescent="0.3">
      <c r="A11336" t="s">
        <v>22</v>
      </c>
      <c r="B11336">
        <v>7</v>
      </c>
      <c r="C11336">
        <v>1890</v>
      </c>
    </row>
    <row r="11337" spans="1:3" x14ac:dyDescent="0.3">
      <c r="A11337" t="s">
        <v>25</v>
      </c>
      <c r="B11337" t="s">
        <v>122</v>
      </c>
      <c r="C11337">
        <v>1890</v>
      </c>
    </row>
    <row r="11338" spans="1:3" x14ac:dyDescent="0.3">
      <c r="A11338" t="s">
        <v>7</v>
      </c>
      <c r="B11338" t="s">
        <v>120</v>
      </c>
      <c r="C11338">
        <v>7378</v>
      </c>
    </row>
    <row r="11339" spans="1:3" x14ac:dyDescent="0.3">
      <c r="A11339" t="s">
        <v>17</v>
      </c>
      <c r="B11339">
        <v>393</v>
      </c>
      <c r="C11339">
        <v>7378</v>
      </c>
    </row>
    <row r="11340" spans="1:3" x14ac:dyDescent="0.3">
      <c r="A11340" t="s">
        <v>18</v>
      </c>
      <c r="B11340">
        <v>5</v>
      </c>
      <c r="C11340">
        <v>7378</v>
      </c>
    </row>
    <row r="11341" spans="1:3" x14ac:dyDescent="0.3">
      <c r="A11341" t="s">
        <v>19</v>
      </c>
      <c r="B11341">
        <v>136</v>
      </c>
      <c r="C11341">
        <v>7378</v>
      </c>
    </row>
    <row r="11342" spans="1:3" x14ac:dyDescent="0.3">
      <c r="A11342" t="s">
        <v>20</v>
      </c>
      <c r="B11342">
        <v>7</v>
      </c>
      <c r="C11342">
        <v>7378</v>
      </c>
    </row>
    <row r="11343" spans="1:3" x14ac:dyDescent="0.3">
      <c r="A11343" t="s">
        <v>21</v>
      </c>
      <c r="B11343">
        <v>5</v>
      </c>
      <c r="C11343">
        <v>7378</v>
      </c>
    </row>
    <row r="11344" spans="1:3" x14ac:dyDescent="0.3">
      <c r="A11344" t="s">
        <v>22</v>
      </c>
      <c r="B11344">
        <v>27</v>
      </c>
      <c r="C11344">
        <v>7378</v>
      </c>
    </row>
    <row r="11345" spans="1:3" x14ac:dyDescent="0.3">
      <c r="A11345" t="s">
        <v>25</v>
      </c>
      <c r="B11345" t="s">
        <v>123</v>
      </c>
      <c r="C11345">
        <v>7378</v>
      </c>
    </row>
    <row r="11346" spans="1:3" x14ac:dyDescent="0.3">
      <c r="A11346" t="s">
        <v>7</v>
      </c>
      <c r="B11346" t="s">
        <v>120</v>
      </c>
      <c r="C11346">
        <v>3340</v>
      </c>
    </row>
    <row r="11347" spans="1:3" x14ac:dyDescent="0.3">
      <c r="A11347" t="s">
        <v>17</v>
      </c>
      <c r="B11347">
        <v>244</v>
      </c>
      <c r="C11347">
        <v>3340</v>
      </c>
    </row>
    <row r="11348" spans="1:3" x14ac:dyDescent="0.3">
      <c r="A11348" t="s">
        <v>18</v>
      </c>
      <c r="B11348">
        <v>15</v>
      </c>
      <c r="C11348">
        <v>3340</v>
      </c>
    </row>
    <row r="11349" spans="1:3" x14ac:dyDescent="0.3">
      <c r="A11349" t="s">
        <v>19</v>
      </c>
      <c r="B11349">
        <v>108</v>
      </c>
      <c r="C11349">
        <v>3340</v>
      </c>
    </row>
    <row r="11350" spans="1:3" x14ac:dyDescent="0.3">
      <c r="A11350" t="s">
        <v>20</v>
      </c>
      <c r="B11350">
        <v>4</v>
      </c>
      <c r="C11350">
        <v>3340</v>
      </c>
    </row>
    <row r="11351" spans="1:3" x14ac:dyDescent="0.3">
      <c r="A11351" t="s">
        <v>21</v>
      </c>
      <c r="B11351">
        <v>15</v>
      </c>
      <c r="C11351">
        <v>3340</v>
      </c>
    </row>
    <row r="11352" spans="1:3" x14ac:dyDescent="0.3">
      <c r="A11352" t="s">
        <v>22</v>
      </c>
      <c r="B11352">
        <v>50</v>
      </c>
      <c r="C11352">
        <v>3340</v>
      </c>
    </row>
    <row r="11353" spans="1:3" x14ac:dyDescent="0.3">
      <c r="A11353" t="s">
        <v>25</v>
      </c>
      <c r="B11353" t="s">
        <v>123</v>
      </c>
      <c r="C11353">
        <v>3340</v>
      </c>
    </row>
    <row r="11354" spans="1:3" x14ac:dyDescent="0.3">
      <c r="A11354" t="s">
        <v>7</v>
      </c>
      <c r="B11354" t="s">
        <v>120</v>
      </c>
      <c r="C11354">
        <v>8685</v>
      </c>
    </row>
    <row r="11355" spans="1:3" x14ac:dyDescent="0.3">
      <c r="A11355" t="s">
        <v>17</v>
      </c>
      <c r="B11355">
        <v>244</v>
      </c>
      <c r="C11355">
        <v>8685</v>
      </c>
    </row>
    <row r="11356" spans="1:3" x14ac:dyDescent="0.3">
      <c r="A11356" t="s">
        <v>18</v>
      </c>
      <c r="B11356">
        <v>15</v>
      </c>
      <c r="C11356">
        <v>8685</v>
      </c>
    </row>
    <row r="11357" spans="1:3" x14ac:dyDescent="0.3">
      <c r="A11357" t="s">
        <v>19</v>
      </c>
      <c r="B11357">
        <v>108</v>
      </c>
      <c r="C11357">
        <v>8685</v>
      </c>
    </row>
    <row r="11358" spans="1:3" x14ac:dyDescent="0.3">
      <c r="A11358" t="s">
        <v>20</v>
      </c>
      <c r="B11358">
        <v>4</v>
      </c>
      <c r="C11358">
        <v>8685</v>
      </c>
    </row>
    <row r="11359" spans="1:3" x14ac:dyDescent="0.3">
      <c r="A11359" t="s">
        <v>21</v>
      </c>
      <c r="B11359">
        <v>15</v>
      </c>
      <c r="C11359">
        <v>8685</v>
      </c>
    </row>
    <row r="11360" spans="1:3" x14ac:dyDescent="0.3">
      <c r="A11360" t="s">
        <v>22</v>
      </c>
      <c r="B11360">
        <v>50</v>
      </c>
      <c r="C11360">
        <v>8685</v>
      </c>
    </row>
    <row r="11361" spans="1:3" x14ac:dyDescent="0.3">
      <c r="A11361" t="s">
        <v>25</v>
      </c>
      <c r="B11361" t="s">
        <v>123</v>
      </c>
      <c r="C11361">
        <v>8685</v>
      </c>
    </row>
    <row r="11362" spans="1:3" x14ac:dyDescent="0.3">
      <c r="A11362" t="s">
        <v>7</v>
      </c>
      <c r="B11362" t="s">
        <v>120</v>
      </c>
      <c r="C11362">
        <v>4653</v>
      </c>
    </row>
    <row r="11363" spans="1:3" x14ac:dyDescent="0.3">
      <c r="A11363" t="s">
        <v>17</v>
      </c>
      <c r="B11363">
        <v>131</v>
      </c>
      <c r="C11363">
        <v>4653</v>
      </c>
    </row>
    <row r="11364" spans="1:3" x14ac:dyDescent="0.3">
      <c r="A11364" t="s">
        <v>18</v>
      </c>
      <c r="B11364">
        <v>0</v>
      </c>
      <c r="C11364">
        <v>4653</v>
      </c>
    </row>
    <row r="11365" spans="1:3" x14ac:dyDescent="0.3">
      <c r="A11365" t="s">
        <v>19</v>
      </c>
      <c r="B11365">
        <v>16</v>
      </c>
      <c r="C11365">
        <v>4653</v>
      </c>
    </row>
    <row r="11366" spans="1:3" x14ac:dyDescent="0.3">
      <c r="A11366" t="s">
        <v>20</v>
      </c>
      <c r="B11366">
        <v>2</v>
      </c>
      <c r="C11366">
        <v>4653</v>
      </c>
    </row>
    <row r="11367" spans="1:3" x14ac:dyDescent="0.3">
      <c r="A11367" t="s">
        <v>21</v>
      </c>
      <c r="B11367">
        <v>1</v>
      </c>
      <c r="C11367">
        <v>4653</v>
      </c>
    </row>
    <row r="11368" spans="1:3" x14ac:dyDescent="0.3">
      <c r="A11368" t="s">
        <v>22</v>
      </c>
      <c r="B11368">
        <v>39</v>
      </c>
      <c r="C11368">
        <v>4653</v>
      </c>
    </row>
    <row r="11369" spans="1:3" x14ac:dyDescent="0.3">
      <c r="A11369" t="s">
        <v>25</v>
      </c>
      <c r="B11369" t="s">
        <v>121</v>
      </c>
      <c r="C11369">
        <v>4653</v>
      </c>
    </row>
    <row r="11370" spans="1:3" x14ac:dyDescent="0.3">
      <c r="A11370" t="s">
        <v>7</v>
      </c>
      <c r="B11370" t="s">
        <v>50</v>
      </c>
      <c r="C11370">
        <v>1162</v>
      </c>
    </row>
    <row r="11371" spans="1:3" x14ac:dyDescent="0.3">
      <c r="A11371" t="s">
        <v>17</v>
      </c>
      <c r="B11371">
        <v>124</v>
      </c>
      <c r="C11371">
        <v>1162</v>
      </c>
    </row>
    <row r="11372" spans="1:3" x14ac:dyDescent="0.3">
      <c r="A11372" t="s">
        <v>18</v>
      </c>
      <c r="B11372">
        <v>83</v>
      </c>
      <c r="C11372">
        <v>1162</v>
      </c>
    </row>
    <row r="11373" spans="1:3" x14ac:dyDescent="0.3">
      <c r="A11373" t="s">
        <v>19</v>
      </c>
      <c r="B11373">
        <v>267</v>
      </c>
      <c r="C11373">
        <v>1162</v>
      </c>
    </row>
    <row r="11374" spans="1:3" x14ac:dyDescent="0.3">
      <c r="A11374" t="s">
        <v>20</v>
      </c>
      <c r="B11374">
        <v>85</v>
      </c>
      <c r="C11374">
        <v>1162</v>
      </c>
    </row>
    <row r="11375" spans="1:3" x14ac:dyDescent="0.3">
      <c r="A11375" t="s">
        <v>21</v>
      </c>
      <c r="B11375">
        <v>59</v>
      </c>
      <c r="C11375">
        <v>1162</v>
      </c>
    </row>
    <row r="11376" spans="1:3" x14ac:dyDescent="0.3">
      <c r="A11376" t="s">
        <v>22</v>
      </c>
      <c r="B11376">
        <v>35</v>
      </c>
      <c r="C11376">
        <v>1162</v>
      </c>
    </row>
    <row r="11377" spans="1:3" x14ac:dyDescent="0.3">
      <c r="A11377" t="s">
        <v>25</v>
      </c>
      <c r="B11377" t="s">
        <v>121</v>
      </c>
      <c r="C11377">
        <v>1162</v>
      </c>
    </row>
    <row r="11378" spans="1:3" x14ac:dyDescent="0.3">
      <c r="A11378" t="s">
        <v>7</v>
      </c>
      <c r="B11378" t="s">
        <v>50</v>
      </c>
      <c r="C11378">
        <v>10643</v>
      </c>
    </row>
    <row r="11379" spans="1:3" x14ac:dyDescent="0.3">
      <c r="A11379" t="s">
        <v>17</v>
      </c>
      <c r="B11379">
        <v>124</v>
      </c>
      <c r="C11379">
        <v>10643</v>
      </c>
    </row>
    <row r="11380" spans="1:3" x14ac:dyDescent="0.3">
      <c r="A11380" t="s">
        <v>18</v>
      </c>
      <c r="B11380">
        <v>83</v>
      </c>
      <c r="C11380">
        <v>10643</v>
      </c>
    </row>
    <row r="11381" spans="1:3" x14ac:dyDescent="0.3">
      <c r="A11381" t="s">
        <v>19</v>
      </c>
      <c r="B11381">
        <v>267</v>
      </c>
      <c r="C11381">
        <v>10643</v>
      </c>
    </row>
    <row r="11382" spans="1:3" x14ac:dyDescent="0.3">
      <c r="A11382" t="s">
        <v>20</v>
      </c>
      <c r="B11382">
        <v>85</v>
      </c>
      <c r="C11382">
        <v>10643</v>
      </c>
    </row>
    <row r="11383" spans="1:3" x14ac:dyDescent="0.3">
      <c r="A11383" t="s">
        <v>21</v>
      </c>
      <c r="B11383">
        <v>59</v>
      </c>
      <c r="C11383">
        <v>10643</v>
      </c>
    </row>
    <row r="11384" spans="1:3" x14ac:dyDescent="0.3">
      <c r="A11384" t="s">
        <v>22</v>
      </c>
      <c r="B11384">
        <v>35</v>
      </c>
      <c r="C11384">
        <v>10643</v>
      </c>
    </row>
    <row r="11385" spans="1:3" x14ac:dyDescent="0.3">
      <c r="A11385" t="s">
        <v>25</v>
      </c>
      <c r="B11385" t="s">
        <v>121</v>
      </c>
      <c r="C11385">
        <v>10643</v>
      </c>
    </row>
    <row r="11386" spans="1:3" x14ac:dyDescent="0.3">
      <c r="A11386" t="s">
        <v>7</v>
      </c>
      <c r="B11386" t="s">
        <v>50</v>
      </c>
      <c r="C11386">
        <v>1307</v>
      </c>
    </row>
    <row r="11387" spans="1:3" x14ac:dyDescent="0.3">
      <c r="A11387" t="s">
        <v>17</v>
      </c>
      <c r="B11387">
        <v>27</v>
      </c>
      <c r="C11387">
        <v>1307</v>
      </c>
    </row>
    <row r="11388" spans="1:3" x14ac:dyDescent="0.3">
      <c r="A11388" t="s">
        <v>18</v>
      </c>
      <c r="B11388">
        <v>5</v>
      </c>
      <c r="C11388">
        <v>1307</v>
      </c>
    </row>
    <row r="11389" spans="1:3" x14ac:dyDescent="0.3">
      <c r="A11389" t="s">
        <v>19</v>
      </c>
      <c r="B11389">
        <v>8</v>
      </c>
      <c r="C11389">
        <v>1307</v>
      </c>
    </row>
    <row r="11390" spans="1:3" x14ac:dyDescent="0.3">
      <c r="A11390" t="s">
        <v>20</v>
      </c>
      <c r="B11390">
        <v>8</v>
      </c>
      <c r="C11390">
        <v>1307</v>
      </c>
    </row>
    <row r="11391" spans="1:3" x14ac:dyDescent="0.3">
      <c r="A11391" t="s">
        <v>21</v>
      </c>
      <c r="B11391">
        <v>3</v>
      </c>
      <c r="C11391">
        <v>1307</v>
      </c>
    </row>
    <row r="11392" spans="1:3" x14ac:dyDescent="0.3">
      <c r="A11392" t="s">
        <v>22</v>
      </c>
      <c r="B11392">
        <v>12</v>
      </c>
      <c r="C11392">
        <v>1307</v>
      </c>
    </row>
    <row r="11393" spans="1:3" x14ac:dyDescent="0.3">
      <c r="A11393" t="s">
        <v>25</v>
      </c>
      <c r="B11393" t="s">
        <v>121</v>
      </c>
      <c r="C11393">
        <v>1307</v>
      </c>
    </row>
    <row r="11394" spans="1:3" x14ac:dyDescent="0.3">
      <c r="A11394" t="s">
        <v>7</v>
      </c>
      <c r="B11394" t="s">
        <v>50</v>
      </c>
      <c r="C11394">
        <v>4548</v>
      </c>
    </row>
    <row r="11395" spans="1:3" x14ac:dyDescent="0.3">
      <c r="A11395" t="s">
        <v>17</v>
      </c>
      <c r="B11395">
        <v>23</v>
      </c>
      <c r="C11395">
        <v>4548</v>
      </c>
    </row>
    <row r="11396" spans="1:3" x14ac:dyDescent="0.3">
      <c r="A11396" t="s">
        <v>18</v>
      </c>
      <c r="B11396">
        <v>4</v>
      </c>
      <c r="C11396">
        <v>4548</v>
      </c>
    </row>
    <row r="11397" spans="1:3" x14ac:dyDescent="0.3">
      <c r="A11397" t="s">
        <v>19</v>
      </c>
      <c r="B11397">
        <v>10</v>
      </c>
      <c r="C11397">
        <v>4548</v>
      </c>
    </row>
    <row r="11398" spans="1:3" x14ac:dyDescent="0.3">
      <c r="A11398" t="s">
        <v>20</v>
      </c>
      <c r="B11398">
        <v>0</v>
      </c>
      <c r="C11398">
        <v>4548</v>
      </c>
    </row>
    <row r="11399" spans="1:3" x14ac:dyDescent="0.3">
      <c r="A11399" t="s">
        <v>21</v>
      </c>
      <c r="B11399">
        <v>2</v>
      </c>
      <c r="C11399">
        <v>4548</v>
      </c>
    </row>
    <row r="11400" spans="1:3" x14ac:dyDescent="0.3">
      <c r="A11400" t="s">
        <v>22</v>
      </c>
      <c r="B11400">
        <v>15</v>
      </c>
      <c r="C11400">
        <v>4548</v>
      </c>
    </row>
    <row r="11401" spans="1:3" x14ac:dyDescent="0.3">
      <c r="A11401" t="s">
        <v>25</v>
      </c>
      <c r="B11401" t="s">
        <v>122</v>
      </c>
      <c r="C11401">
        <v>4548</v>
      </c>
    </row>
    <row r="11402" spans="1:3" x14ac:dyDescent="0.3">
      <c r="A11402" t="s">
        <v>7</v>
      </c>
      <c r="B11402" t="s">
        <v>120</v>
      </c>
      <c r="C11402">
        <v>9701</v>
      </c>
    </row>
    <row r="11403" spans="1:3" x14ac:dyDescent="0.3">
      <c r="A11403" t="s">
        <v>17</v>
      </c>
      <c r="B11403">
        <v>32</v>
      </c>
      <c r="C11403">
        <v>9701</v>
      </c>
    </row>
    <row r="11404" spans="1:3" x14ac:dyDescent="0.3">
      <c r="A11404" t="s">
        <v>18</v>
      </c>
      <c r="B11404">
        <v>34</v>
      </c>
      <c r="C11404">
        <v>9701</v>
      </c>
    </row>
    <row r="11405" spans="1:3" x14ac:dyDescent="0.3">
      <c r="A11405" t="s">
        <v>19</v>
      </c>
      <c r="B11405">
        <v>41</v>
      </c>
      <c r="C11405">
        <v>9701</v>
      </c>
    </row>
    <row r="11406" spans="1:3" x14ac:dyDescent="0.3">
      <c r="A11406" t="s">
        <v>20</v>
      </c>
      <c r="B11406">
        <v>73</v>
      </c>
      <c r="C11406">
        <v>9701</v>
      </c>
    </row>
    <row r="11407" spans="1:3" x14ac:dyDescent="0.3">
      <c r="A11407" t="s">
        <v>21</v>
      </c>
      <c r="B11407">
        <v>16</v>
      </c>
      <c r="C11407">
        <v>9701</v>
      </c>
    </row>
    <row r="11408" spans="1:3" x14ac:dyDescent="0.3">
      <c r="A11408" t="s">
        <v>22</v>
      </c>
      <c r="B11408">
        <v>116</v>
      </c>
      <c r="C11408">
        <v>9701</v>
      </c>
    </row>
    <row r="11409" spans="1:3" x14ac:dyDescent="0.3">
      <c r="A11409" t="s">
        <v>25</v>
      </c>
      <c r="B11409" t="s">
        <v>121</v>
      </c>
      <c r="C11409">
        <v>9701</v>
      </c>
    </row>
    <row r="11410" spans="1:3" x14ac:dyDescent="0.3">
      <c r="A11410" t="s">
        <v>7</v>
      </c>
      <c r="B11410" t="s">
        <v>120</v>
      </c>
      <c r="C11410">
        <v>9736</v>
      </c>
    </row>
    <row r="11411" spans="1:3" x14ac:dyDescent="0.3">
      <c r="A11411" t="s">
        <v>17</v>
      </c>
      <c r="B11411">
        <v>53</v>
      </c>
      <c r="C11411">
        <v>9736</v>
      </c>
    </row>
    <row r="11412" spans="1:3" x14ac:dyDescent="0.3">
      <c r="A11412" t="s">
        <v>18</v>
      </c>
      <c r="B11412">
        <v>5</v>
      </c>
      <c r="C11412">
        <v>9736</v>
      </c>
    </row>
    <row r="11413" spans="1:3" x14ac:dyDescent="0.3">
      <c r="A11413" t="s">
        <v>19</v>
      </c>
      <c r="B11413">
        <v>19</v>
      </c>
      <c r="C11413">
        <v>9736</v>
      </c>
    </row>
    <row r="11414" spans="1:3" x14ac:dyDescent="0.3">
      <c r="A11414" t="s">
        <v>20</v>
      </c>
      <c r="B11414">
        <v>2</v>
      </c>
      <c r="C11414">
        <v>9736</v>
      </c>
    </row>
    <row r="11415" spans="1:3" x14ac:dyDescent="0.3">
      <c r="A11415" t="s">
        <v>21</v>
      </c>
      <c r="B11415">
        <v>13</v>
      </c>
      <c r="C11415">
        <v>9736</v>
      </c>
    </row>
    <row r="11416" spans="1:3" x14ac:dyDescent="0.3">
      <c r="A11416" t="s">
        <v>22</v>
      </c>
      <c r="B11416">
        <v>4</v>
      </c>
      <c r="C11416">
        <v>9736</v>
      </c>
    </row>
    <row r="11417" spans="1:3" x14ac:dyDescent="0.3">
      <c r="A11417" t="s">
        <v>25</v>
      </c>
      <c r="B11417" t="s">
        <v>121</v>
      </c>
      <c r="C11417">
        <v>9736</v>
      </c>
    </row>
    <row r="11418" spans="1:3" x14ac:dyDescent="0.3">
      <c r="A11418" t="s">
        <v>7</v>
      </c>
      <c r="B11418" t="s">
        <v>50</v>
      </c>
      <c r="C11418">
        <v>607</v>
      </c>
    </row>
    <row r="11419" spans="1:3" x14ac:dyDescent="0.3">
      <c r="A11419" t="s">
        <v>17</v>
      </c>
      <c r="B11419">
        <v>302</v>
      </c>
      <c r="C11419">
        <v>607</v>
      </c>
    </row>
    <row r="11420" spans="1:3" x14ac:dyDescent="0.3">
      <c r="A11420" t="s">
        <v>18</v>
      </c>
      <c r="B11420">
        <v>29</v>
      </c>
      <c r="C11420">
        <v>607</v>
      </c>
    </row>
    <row r="11421" spans="1:3" x14ac:dyDescent="0.3">
      <c r="A11421" t="s">
        <v>19</v>
      </c>
      <c r="B11421">
        <v>131</v>
      </c>
      <c r="C11421">
        <v>607</v>
      </c>
    </row>
    <row r="11422" spans="1:3" x14ac:dyDescent="0.3">
      <c r="A11422" t="s">
        <v>20</v>
      </c>
      <c r="B11422">
        <v>32</v>
      </c>
      <c r="C11422">
        <v>607</v>
      </c>
    </row>
    <row r="11423" spans="1:3" x14ac:dyDescent="0.3">
      <c r="A11423" t="s">
        <v>21</v>
      </c>
      <c r="B11423">
        <v>0</v>
      </c>
      <c r="C11423">
        <v>607</v>
      </c>
    </row>
    <row r="11424" spans="1:3" x14ac:dyDescent="0.3">
      <c r="A11424" t="s">
        <v>22</v>
      </c>
      <c r="B11424">
        <v>27</v>
      </c>
      <c r="C11424">
        <v>607</v>
      </c>
    </row>
    <row r="11425" spans="1:3" x14ac:dyDescent="0.3">
      <c r="A11425" t="s">
        <v>25</v>
      </c>
      <c r="B11425" t="s">
        <v>123</v>
      </c>
      <c r="C11425">
        <v>607</v>
      </c>
    </row>
    <row r="11426" spans="1:3" x14ac:dyDescent="0.3">
      <c r="A11426" t="s">
        <v>7</v>
      </c>
      <c r="B11426" t="s">
        <v>120</v>
      </c>
      <c r="C11426">
        <v>7286</v>
      </c>
    </row>
    <row r="11427" spans="1:3" x14ac:dyDescent="0.3">
      <c r="A11427" t="s">
        <v>17</v>
      </c>
      <c r="B11427">
        <v>13</v>
      </c>
      <c r="C11427">
        <v>7286</v>
      </c>
    </row>
    <row r="11428" spans="1:3" x14ac:dyDescent="0.3">
      <c r="A11428" t="s">
        <v>18</v>
      </c>
      <c r="B11428">
        <v>6</v>
      </c>
      <c r="C11428">
        <v>7286</v>
      </c>
    </row>
    <row r="11429" spans="1:3" x14ac:dyDescent="0.3">
      <c r="A11429" t="s">
        <v>19</v>
      </c>
      <c r="B11429">
        <v>15</v>
      </c>
      <c r="C11429">
        <v>7286</v>
      </c>
    </row>
    <row r="11430" spans="1:3" x14ac:dyDescent="0.3">
      <c r="A11430" t="s">
        <v>20</v>
      </c>
      <c r="B11430">
        <v>3</v>
      </c>
      <c r="C11430">
        <v>7286</v>
      </c>
    </row>
    <row r="11431" spans="1:3" x14ac:dyDescent="0.3">
      <c r="A11431" t="s">
        <v>21</v>
      </c>
      <c r="B11431">
        <v>5</v>
      </c>
      <c r="C11431">
        <v>7286</v>
      </c>
    </row>
    <row r="11432" spans="1:3" x14ac:dyDescent="0.3">
      <c r="A11432" t="s">
        <v>22</v>
      </c>
      <c r="B11432">
        <v>13</v>
      </c>
      <c r="C11432">
        <v>7286</v>
      </c>
    </row>
    <row r="11433" spans="1:3" x14ac:dyDescent="0.3">
      <c r="A11433" t="s">
        <v>25</v>
      </c>
      <c r="B11433" t="s">
        <v>122</v>
      </c>
      <c r="C11433">
        <v>7286</v>
      </c>
    </row>
    <row r="11434" spans="1:3" x14ac:dyDescent="0.3">
      <c r="A11434" t="s">
        <v>7</v>
      </c>
      <c r="B11434" t="s">
        <v>50</v>
      </c>
      <c r="C11434">
        <v>8726</v>
      </c>
    </row>
    <row r="11435" spans="1:3" x14ac:dyDescent="0.3">
      <c r="A11435" t="s">
        <v>17</v>
      </c>
      <c r="B11435">
        <v>77</v>
      </c>
      <c r="C11435">
        <v>8726</v>
      </c>
    </row>
    <row r="11436" spans="1:3" x14ac:dyDescent="0.3">
      <c r="A11436" t="s">
        <v>18</v>
      </c>
      <c r="B11436">
        <v>8</v>
      </c>
      <c r="C11436">
        <v>8726</v>
      </c>
    </row>
    <row r="11437" spans="1:3" x14ac:dyDescent="0.3">
      <c r="A11437" t="s">
        <v>19</v>
      </c>
      <c r="B11437">
        <v>44</v>
      </c>
      <c r="C11437">
        <v>8726</v>
      </c>
    </row>
    <row r="11438" spans="1:3" x14ac:dyDescent="0.3">
      <c r="A11438" t="s">
        <v>20</v>
      </c>
      <c r="B11438">
        <v>10</v>
      </c>
      <c r="C11438">
        <v>8726</v>
      </c>
    </row>
    <row r="11439" spans="1:3" x14ac:dyDescent="0.3">
      <c r="A11439" t="s">
        <v>21</v>
      </c>
      <c r="B11439">
        <v>10</v>
      </c>
      <c r="C11439">
        <v>8726</v>
      </c>
    </row>
    <row r="11440" spans="1:3" x14ac:dyDescent="0.3">
      <c r="A11440" t="s">
        <v>22</v>
      </c>
      <c r="B11440">
        <v>25</v>
      </c>
      <c r="C11440">
        <v>8726</v>
      </c>
    </row>
    <row r="11441" spans="1:3" x14ac:dyDescent="0.3">
      <c r="A11441" t="s">
        <v>25</v>
      </c>
      <c r="B11441" t="s">
        <v>121</v>
      </c>
      <c r="C11441">
        <v>8726</v>
      </c>
    </row>
    <row r="11442" spans="1:3" x14ac:dyDescent="0.3">
      <c r="A11442" t="s">
        <v>7</v>
      </c>
      <c r="B11442" t="s">
        <v>50</v>
      </c>
      <c r="C11442">
        <v>5289</v>
      </c>
    </row>
    <row r="11443" spans="1:3" x14ac:dyDescent="0.3">
      <c r="A11443" t="s">
        <v>17</v>
      </c>
      <c r="B11443">
        <v>8</v>
      </c>
      <c r="C11443">
        <v>5289</v>
      </c>
    </row>
    <row r="11444" spans="1:3" x14ac:dyDescent="0.3">
      <c r="A11444" t="s">
        <v>18</v>
      </c>
      <c r="B11444">
        <v>4</v>
      </c>
      <c r="C11444">
        <v>5289</v>
      </c>
    </row>
    <row r="11445" spans="1:3" x14ac:dyDescent="0.3">
      <c r="A11445" t="s">
        <v>19</v>
      </c>
      <c r="B11445">
        <v>12</v>
      </c>
      <c r="C11445">
        <v>5289</v>
      </c>
    </row>
    <row r="11446" spans="1:3" x14ac:dyDescent="0.3">
      <c r="A11446" t="s">
        <v>20</v>
      </c>
      <c r="B11446">
        <v>15</v>
      </c>
      <c r="C11446">
        <v>5289</v>
      </c>
    </row>
    <row r="11447" spans="1:3" x14ac:dyDescent="0.3">
      <c r="A11447" t="s">
        <v>21</v>
      </c>
      <c r="B11447">
        <v>4</v>
      </c>
      <c r="C11447">
        <v>5289</v>
      </c>
    </row>
    <row r="11448" spans="1:3" x14ac:dyDescent="0.3">
      <c r="A11448" t="s">
        <v>22</v>
      </c>
      <c r="B11448">
        <v>29</v>
      </c>
      <c r="C11448">
        <v>5289</v>
      </c>
    </row>
    <row r="11449" spans="1:3" x14ac:dyDescent="0.3">
      <c r="A11449" t="s">
        <v>25</v>
      </c>
      <c r="B11449" t="s">
        <v>122</v>
      </c>
      <c r="C11449">
        <v>5289</v>
      </c>
    </row>
    <row r="11450" spans="1:3" x14ac:dyDescent="0.3">
      <c r="A11450" t="s">
        <v>7</v>
      </c>
      <c r="B11450" t="s">
        <v>50</v>
      </c>
      <c r="C11450">
        <v>916</v>
      </c>
    </row>
    <row r="11451" spans="1:3" x14ac:dyDescent="0.3">
      <c r="A11451" t="s">
        <v>17</v>
      </c>
      <c r="B11451">
        <v>20</v>
      </c>
      <c r="C11451">
        <v>916</v>
      </c>
    </row>
    <row r="11452" spans="1:3" x14ac:dyDescent="0.3">
      <c r="A11452" t="s">
        <v>18</v>
      </c>
      <c r="B11452">
        <v>3</v>
      </c>
      <c r="C11452">
        <v>916</v>
      </c>
    </row>
    <row r="11453" spans="1:3" x14ac:dyDescent="0.3">
      <c r="A11453" t="s">
        <v>19</v>
      </c>
      <c r="B11453">
        <v>4</v>
      </c>
      <c r="C11453">
        <v>916</v>
      </c>
    </row>
    <row r="11454" spans="1:3" x14ac:dyDescent="0.3">
      <c r="A11454" t="s">
        <v>20</v>
      </c>
      <c r="B11454">
        <v>2</v>
      </c>
      <c r="C11454">
        <v>916</v>
      </c>
    </row>
    <row r="11455" spans="1:3" x14ac:dyDescent="0.3">
      <c r="A11455" t="s">
        <v>21</v>
      </c>
      <c r="B11455">
        <v>0</v>
      </c>
      <c r="C11455">
        <v>916</v>
      </c>
    </row>
    <row r="11456" spans="1:3" x14ac:dyDescent="0.3">
      <c r="A11456" t="s">
        <v>22</v>
      </c>
      <c r="B11456">
        <v>2</v>
      </c>
      <c r="C11456">
        <v>916</v>
      </c>
    </row>
    <row r="11457" spans="1:3" x14ac:dyDescent="0.3">
      <c r="A11457" t="s">
        <v>25</v>
      </c>
      <c r="B11457" t="s">
        <v>122</v>
      </c>
      <c r="C11457">
        <v>916</v>
      </c>
    </row>
    <row r="11458" spans="1:3" x14ac:dyDescent="0.3">
      <c r="A11458" t="s">
        <v>7</v>
      </c>
      <c r="B11458" t="s">
        <v>50</v>
      </c>
      <c r="C11458">
        <v>405</v>
      </c>
    </row>
    <row r="11459" spans="1:3" x14ac:dyDescent="0.3">
      <c r="A11459" t="s">
        <v>17</v>
      </c>
      <c r="B11459">
        <v>315</v>
      </c>
      <c r="C11459">
        <v>405</v>
      </c>
    </row>
    <row r="11460" spans="1:3" x14ac:dyDescent="0.3">
      <c r="A11460" t="s">
        <v>18</v>
      </c>
      <c r="B11460">
        <v>0</v>
      </c>
      <c r="C11460">
        <v>405</v>
      </c>
    </row>
    <row r="11461" spans="1:3" x14ac:dyDescent="0.3">
      <c r="A11461" t="s">
        <v>19</v>
      </c>
      <c r="B11461">
        <v>31</v>
      </c>
      <c r="C11461">
        <v>405</v>
      </c>
    </row>
    <row r="11462" spans="1:3" x14ac:dyDescent="0.3">
      <c r="A11462" t="s">
        <v>20</v>
      </c>
      <c r="B11462">
        <v>4</v>
      </c>
      <c r="C11462">
        <v>405</v>
      </c>
    </row>
    <row r="11463" spans="1:3" x14ac:dyDescent="0.3">
      <c r="A11463" t="s">
        <v>21</v>
      </c>
      <c r="B11463">
        <v>0</v>
      </c>
      <c r="C11463">
        <v>405</v>
      </c>
    </row>
    <row r="11464" spans="1:3" x14ac:dyDescent="0.3">
      <c r="A11464" t="s">
        <v>22</v>
      </c>
      <c r="B11464">
        <v>91</v>
      </c>
      <c r="C11464">
        <v>405</v>
      </c>
    </row>
    <row r="11465" spans="1:3" x14ac:dyDescent="0.3">
      <c r="A11465" t="s">
        <v>25</v>
      </c>
      <c r="B11465" t="s">
        <v>121</v>
      </c>
      <c r="C11465">
        <v>405</v>
      </c>
    </row>
    <row r="11466" spans="1:3" x14ac:dyDescent="0.3">
      <c r="A11466" t="s">
        <v>7</v>
      </c>
      <c r="B11466" t="s">
        <v>120</v>
      </c>
      <c r="C11466">
        <v>7393</v>
      </c>
    </row>
    <row r="11467" spans="1:3" x14ac:dyDescent="0.3">
      <c r="A11467" t="s">
        <v>17</v>
      </c>
      <c r="B11467">
        <v>56</v>
      </c>
      <c r="C11467">
        <v>7393</v>
      </c>
    </row>
    <row r="11468" spans="1:3" x14ac:dyDescent="0.3">
      <c r="A11468" t="s">
        <v>18</v>
      </c>
      <c r="B11468">
        <v>5</v>
      </c>
      <c r="C11468">
        <v>7393</v>
      </c>
    </row>
    <row r="11469" spans="1:3" x14ac:dyDescent="0.3">
      <c r="A11469" t="s">
        <v>19</v>
      </c>
      <c r="B11469">
        <v>24</v>
      </c>
      <c r="C11469">
        <v>7393</v>
      </c>
    </row>
    <row r="11470" spans="1:3" x14ac:dyDescent="0.3">
      <c r="A11470" t="s">
        <v>20</v>
      </c>
      <c r="B11470">
        <v>4</v>
      </c>
      <c r="C11470">
        <v>7393</v>
      </c>
    </row>
    <row r="11471" spans="1:3" x14ac:dyDescent="0.3">
      <c r="A11471" t="s">
        <v>21</v>
      </c>
      <c r="B11471">
        <v>0</v>
      </c>
      <c r="C11471">
        <v>7393</v>
      </c>
    </row>
    <row r="11472" spans="1:3" x14ac:dyDescent="0.3">
      <c r="A11472" t="s">
        <v>22</v>
      </c>
      <c r="B11472">
        <v>3</v>
      </c>
      <c r="C11472">
        <v>7393</v>
      </c>
    </row>
    <row r="11473" spans="1:3" x14ac:dyDescent="0.3">
      <c r="A11473" t="s">
        <v>25</v>
      </c>
      <c r="B11473" t="s">
        <v>122</v>
      </c>
      <c r="C11473">
        <v>7393</v>
      </c>
    </row>
    <row r="11474" spans="1:3" x14ac:dyDescent="0.3">
      <c r="A11474" t="s">
        <v>7</v>
      </c>
      <c r="B11474" t="s">
        <v>120</v>
      </c>
      <c r="C11474">
        <v>5290</v>
      </c>
    </row>
    <row r="11475" spans="1:3" x14ac:dyDescent="0.3">
      <c r="A11475" t="s">
        <v>17</v>
      </c>
      <c r="B11475">
        <v>220</v>
      </c>
      <c r="C11475">
        <v>5290</v>
      </c>
    </row>
    <row r="11476" spans="1:3" x14ac:dyDescent="0.3">
      <c r="A11476" t="s">
        <v>18</v>
      </c>
      <c r="B11476">
        <v>0</v>
      </c>
      <c r="C11476">
        <v>5290</v>
      </c>
    </row>
    <row r="11477" spans="1:3" x14ac:dyDescent="0.3">
      <c r="A11477" t="s">
        <v>19</v>
      </c>
      <c r="B11477">
        <v>33</v>
      </c>
      <c r="C11477">
        <v>5290</v>
      </c>
    </row>
    <row r="11478" spans="1:3" x14ac:dyDescent="0.3">
      <c r="A11478" t="s">
        <v>20</v>
      </c>
      <c r="B11478">
        <v>3</v>
      </c>
      <c r="C11478">
        <v>5290</v>
      </c>
    </row>
    <row r="11479" spans="1:3" x14ac:dyDescent="0.3">
      <c r="A11479" t="s">
        <v>21</v>
      </c>
      <c r="B11479">
        <v>0</v>
      </c>
      <c r="C11479">
        <v>5290</v>
      </c>
    </row>
    <row r="11480" spans="1:3" x14ac:dyDescent="0.3">
      <c r="A11480" t="s">
        <v>22</v>
      </c>
      <c r="B11480">
        <v>23</v>
      </c>
      <c r="C11480">
        <v>5290</v>
      </c>
    </row>
    <row r="11481" spans="1:3" x14ac:dyDescent="0.3">
      <c r="A11481" t="s">
        <v>25</v>
      </c>
      <c r="B11481" t="s">
        <v>121</v>
      </c>
      <c r="C11481">
        <v>5290</v>
      </c>
    </row>
    <row r="11482" spans="1:3" x14ac:dyDescent="0.3">
      <c r="A11482" t="s">
        <v>7</v>
      </c>
      <c r="B11482" t="s">
        <v>50</v>
      </c>
      <c r="C11482">
        <v>6437</v>
      </c>
    </row>
    <row r="11483" spans="1:3" x14ac:dyDescent="0.3">
      <c r="A11483" t="s">
        <v>17</v>
      </c>
      <c r="B11483">
        <v>21</v>
      </c>
      <c r="C11483">
        <v>6437</v>
      </c>
    </row>
    <row r="11484" spans="1:3" x14ac:dyDescent="0.3">
      <c r="A11484" t="s">
        <v>18</v>
      </c>
      <c r="B11484">
        <v>8</v>
      </c>
      <c r="C11484">
        <v>6437</v>
      </c>
    </row>
    <row r="11485" spans="1:3" x14ac:dyDescent="0.3">
      <c r="A11485" t="s">
        <v>19</v>
      </c>
      <c r="B11485">
        <v>20</v>
      </c>
      <c r="C11485">
        <v>6437</v>
      </c>
    </row>
    <row r="11486" spans="1:3" x14ac:dyDescent="0.3">
      <c r="A11486" t="s">
        <v>20</v>
      </c>
      <c r="B11486">
        <v>15</v>
      </c>
      <c r="C11486">
        <v>6437</v>
      </c>
    </row>
    <row r="11487" spans="1:3" x14ac:dyDescent="0.3">
      <c r="A11487" t="s">
        <v>21</v>
      </c>
      <c r="B11487">
        <v>3</v>
      </c>
      <c r="C11487">
        <v>6437</v>
      </c>
    </row>
    <row r="11488" spans="1:3" x14ac:dyDescent="0.3">
      <c r="A11488" t="s">
        <v>22</v>
      </c>
      <c r="B11488">
        <v>9</v>
      </c>
      <c r="C11488">
        <v>6437</v>
      </c>
    </row>
    <row r="11489" spans="1:3" x14ac:dyDescent="0.3">
      <c r="A11489" t="s">
        <v>25</v>
      </c>
      <c r="B11489" t="s">
        <v>122</v>
      </c>
      <c r="C11489">
        <v>6437</v>
      </c>
    </row>
    <row r="11490" spans="1:3" x14ac:dyDescent="0.3">
      <c r="A11490" t="s">
        <v>7</v>
      </c>
      <c r="B11490" t="s">
        <v>120</v>
      </c>
      <c r="C11490">
        <v>6825</v>
      </c>
    </row>
    <row r="11491" spans="1:3" x14ac:dyDescent="0.3">
      <c r="A11491" t="s">
        <v>17</v>
      </c>
      <c r="B11491">
        <v>13</v>
      </c>
      <c r="C11491">
        <v>6825</v>
      </c>
    </row>
    <row r="11492" spans="1:3" x14ac:dyDescent="0.3">
      <c r="A11492" t="s">
        <v>18</v>
      </c>
      <c r="B11492">
        <v>0</v>
      </c>
      <c r="C11492">
        <v>6825</v>
      </c>
    </row>
    <row r="11493" spans="1:3" x14ac:dyDescent="0.3">
      <c r="A11493" t="s">
        <v>19</v>
      </c>
      <c r="B11493">
        <v>3</v>
      </c>
      <c r="C11493">
        <v>6825</v>
      </c>
    </row>
    <row r="11494" spans="1:3" x14ac:dyDescent="0.3">
      <c r="A11494" t="s">
        <v>20</v>
      </c>
      <c r="B11494">
        <v>0</v>
      </c>
      <c r="C11494">
        <v>6825</v>
      </c>
    </row>
    <row r="11495" spans="1:3" x14ac:dyDescent="0.3">
      <c r="A11495" t="s">
        <v>21</v>
      </c>
      <c r="B11495">
        <v>0</v>
      </c>
      <c r="C11495">
        <v>6825</v>
      </c>
    </row>
    <row r="11496" spans="1:3" x14ac:dyDescent="0.3">
      <c r="A11496" t="s">
        <v>22</v>
      </c>
      <c r="B11496">
        <v>0</v>
      </c>
      <c r="C11496">
        <v>6825</v>
      </c>
    </row>
    <row r="11497" spans="1:3" x14ac:dyDescent="0.3">
      <c r="A11497" t="s">
        <v>25</v>
      </c>
      <c r="B11497" t="s">
        <v>122</v>
      </c>
      <c r="C11497">
        <v>6825</v>
      </c>
    </row>
    <row r="11498" spans="1:3" x14ac:dyDescent="0.3">
      <c r="A11498" t="s">
        <v>7</v>
      </c>
      <c r="B11498" t="s">
        <v>120</v>
      </c>
      <c r="C11498">
        <v>1584</v>
      </c>
    </row>
    <row r="11499" spans="1:3" x14ac:dyDescent="0.3">
      <c r="A11499" t="s">
        <v>17</v>
      </c>
      <c r="B11499">
        <v>171</v>
      </c>
      <c r="C11499">
        <v>1584</v>
      </c>
    </row>
    <row r="11500" spans="1:3" x14ac:dyDescent="0.3">
      <c r="A11500" t="s">
        <v>18</v>
      </c>
      <c r="B11500">
        <v>7</v>
      </c>
      <c r="C11500">
        <v>1584</v>
      </c>
    </row>
    <row r="11501" spans="1:3" x14ac:dyDescent="0.3">
      <c r="A11501" t="s">
        <v>19</v>
      </c>
      <c r="B11501">
        <v>171</v>
      </c>
      <c r="C11501">
        <v>1584</v>
      </c>
    </row>
    <row r="11502" spans="1:3" x14ac:dyDescent="0.3">
      <c r="A11502" t="s">
        <v>20</v>
      </c>
      <c r="B11502">
        <v>25</v>
      </c>
      <c r="C11502">
        <v>1584</v>
      </c>
    </row>
    <row r="11503" spans="1:3" x14ac:dyDescent="0.3">
      <c r="A11503" t="s">
        <v>21</v>
      </c>
      <c r="B11503">
        <v>19</v>
      </c>
      <c r="C11503">
        <v>1584</v>
      </c>
    </row>
    <row r="11504" spans="1:3" x14ac:dyDescent="0.3">
      <c r="A11504" t="s">
        <v>22</v>
      </c>
      <c r="B11504">
        <v>89</v>
      </c>
      <c r="C11504">
        <v>1584</v>
      </c>
    </row>
    <row r="11505" spans="1:3" x14ac:dyDescent="0.3">
      <c r="A11505" t="s">
        <v>25</v>
      </c>
      <c r="B11505" t="s">
        <v>123</v>
      </c>
      <c r="C11505">
        <v>1584</v>
      </c>
    </row>
    <row r="11506" spans="1:3" x14ac:dyDescent="0.3">
      <c r="A11506" t="s">
        <v>7</v>
      </c>
      <c r="B11506" t="s">
        <v>50</v>
      </c>
      <c r="C11506">
        <v>10356</v>
      </c>
    </row>
    <row r="11507" spans="1:3" x14ac:dyDescent="0.3">
      <c r="A11507" t="s">
        <v>17</v>
      </c>
      <c r="B11507">
        <v>29</v>
      </c>
      <c r="C11507">
        <v>10356</v>
      </c>
    </row>
    <row r="11508" spans="1:3" x14ac:dyDescent="0.3">
      <c r="A11508" t="s">
        <v>18</v>
      </c>
      <c r="B11508">
        <v>0</v>
      </c>
      <c r="C11508">
        <v>10356</v>
      </c>
    </row>
    <row r="11509" spans="1:3" x14ac:dyDescent="0.3">
      <c r="A11509" t="s">
        <v>19</v>
      </c>
      <c r="B11509">
        <v>2</v>
      </c>
      <c r="C11509">
        <v>10356</v>
      </c>
    </row>
    <row r="11510" spans="1:3" x14ac:dyDescent="0.3">
      <c r="A11510" t="s">
        <v>20</v>
      </c>
      <c r="B11510">
        <v>0</v>
      </c>
      <c r="C11510">
        <v>10356</v>
      </c>
    </row>
    <row r="11511" spans="1:3" x14ac:dyDescent="0.3">
      <c r="A11511" t="s">
        <v>21</v>
      </c>
      <c r="B11511">
        <v>0</v>
      </c>
      <c r="C11511">
        <v>10356</v>
      </c>
    </row>
    <row r="11512" spans="1:3" x14ac:dyDescent="0.3">
      <c r="A11512" t="s">
        <v>22</v>
      </c>
      <c r="B11512">
        <v>1</v>
      </c>
      <c r="C11512">
        <v>10356</v>
      </c>
    </row>
    <row r="11513" spans="1:3" x14ac:dyDescent="0.3">
      <c r="A11513" t="s">
        <v>25</v>
      </c>
      <c r="B11513" t="s">
        <v>122</v>
      </c>
      <c r="C11513">
        <v>10356</v>
      </c>
    </row>
    <row r="11514" spans="1:3" x14ac:dyDescent="0.3">
      <c r="A11514" t="s">
        <v>7</v>
      </c>
      <c r="B11514" t="s">
        <v>50</v>
      </c>
      <c r="C11514">
        <v>11191</v>
      </c>
    </row>
    <row r="11515" spans="1:3" x14ac:dyDescent="0.3">
      <c r="A11515" t="s">
        <v>17</v>
      </c>
      <c r="B11515">
        <v>37</v>
      </c>
      <c r="C11515">
        <v>11191</v>
      </c>
    </row>
    <row r="11516" spans="1:3" x14ac:dyDescent="0.3">
      <c r="A11516" t="s">
        <v>18</v>
      </c>
      <c r="B11516">
        <v>32</v>
      </c>
      <c r="C11516">
        <v>11191</v>
      </c>
    </row>
    <row r="11517" spans="1:3" x14ac:dyDescent="0.3">
      <c r="A11517" t="s">
        <v>19</v>
      </c>
      <c r="B11517">
        <v>38</v>
      </c>
      <c r="C11517">
        <v>11191</v>
      </c>
    </row>
    <row r="11518" spans="1:3" x14ac:dyDescent="0.3">
      <c r="A11518" t="s">
        <v>20</v>
      </c>
      <c r="B11518">
        <v>11</v>
      </c>
      <c r="C11518">
        <v>11191</v>
      </c>
    </row>
    <row r="11519" spans="1:3" x14ac:dyDescent="0.3">
      <c r="A11519" t="s">
        <v>21</v>
      </c>
      <c r="B11519">
        <v>3</v>
      </c>
      <c r="C11519">
        <v>11191</v>
      </c>
    </row>
    <row r="11520" spans="1:3" x14ac:dyDescent="0.3">
      <c r="A11520" t="s">
        <v>22</v>
      </c>
      <c r="B11520">
        <v>18</v>
      </c>
      <c r="C11520">
        <v>11191</v>
      </c>
    </row>
    <row r="11521" spans="1:3" x14ac:dyDescent="0.3">
      <c r="A11521" t="s">
        <v>25</v>
      </c>
      <c r="B11521" t="s">
        <v>122</v>
      </c>
      <c r="C11521">
        <v>11191</v>
      </c>
    </row>
    <row r="11522" spans="1:3" x14ac:dyDescent="0.3">
      <c r="A11522" t="s">
        <v>7</v>
      </c>
      <c r="B11522" t="s">
        <v>50</v>
      </c>
      <c r="C11522">
        <v>968</v>
      </c>
    </row>
    <row r="11523" spans="1:3" x14ac:dyDescent="0.3">
      <c r="A11523" t="s">
        <v>17</v>
      </c>
      <c r="B11523">
        <v>112</v>
      </c>
      <c r="C11523">
        <v>968</v>
      </c>
    </row>
    <row r="11524" spans="1:3" x14ac:dyDescent="0.3">
      <c r="A11524" t="s">
        <v>18</v>
      </c>
      <c r="B11524">
        <v>19</v>
      </c>
      <c r="C11524">
        <v>968</v>
      </c>
    </row>
    <row r="11525" spans="1:3" x14ac:dyDescent="0.3">
      <c r="A11525" t="s">
        <v>19</v>
      </c>
      <c r="B11525">
        <v>21</v>
      </c>
      <c r="C11525">
        <v>968</v>
      </c>
    </row>
    <row r="11526" spans="1:3" x14ac:dyDescent="0.3">
      <c r="A11526" t="s">
        <v>20</v>
      </c>
      <c r="B11526">
        <v>16</v>
      </c>
      <c r="C11526">
        <v>968</v>
      </c>
    </row>
    <row r="11527" spans="1:3" x14ac:dyDescent="0.3">
      <c r="A11527" t="s">
        <v>21</v>
      </c>
      <c r="B11527">
        <v>14</v>
      </c>
      <c r="C11527">
        <v>968</v>
      </c>
    </row>
    <row r="11528" spans="1:3" x14ac:dyDescent="0.3">
      <c r="A11528" t="s">
        <v>22</v>
      </c>
      <c r="B11528">
        <v>5</v>
      </c>
      <c r="C11528">
        <v>968</v>
      </c>
    </row>
    <row r="11529" spans="1:3" x14ac:dyDescent="0.3">
      <c r="A11529" t="s">
        <v>25</v>
      </c>
      <c r="B11529" t="s">
        <v>121</v>
      </c>
      <c r="C11529">
        <v>968</v>
      </c>
    </row>
    <row r="11530" spans="1:3" x14ac:dyDescent="0.3">
      <c r="A11530" t="s">
        <v>7</v>
      </c>
      <c r="B11530" t="s">
        <v>50</v>
      </c>
      <c r="C11530">
        <v>4096</v>
      </c>
    </row>
    <row r="11531" spans="1:3" x14ac:dyDescent="0.3">
      <c r="A11531" t="s">
        <v>17</v>
      </c>
      <c r="B11531">
        <v>112</v>
      </c>
      <c r="C11531">
        <v>4096</v>
      </c>
    </row>
    <row r="11532" spans="1:3" x14ac:dyDescent="0.3">
      <c r="A11532" t="s">
        <v>18</v>
      </c>
      <c r="B11532">
        <v>19</v>
      </c>
      <c r="C11532">
        <v>4096</v>
      </c>
    </row>
    <row r="11533" spans="1:3" x14ac:dyDescent="0.3">
      <c r="A11533" t="s">
        <v>19</v>
      </c>
      <c r="B11533">
        <v>21</v>
      </c>
      <c r="C11533">
        <v>4096</v>
      </c>
    </row>
    <row r="11534" spans="1:3" x14ac:dyDescent="0.3">
      <c r="A11534" t="s">
        <v>20</v>
      </c>
      <c r="B11534">
        <v>16</v>
      </c>
      <c r="C11534">
        <v>4096</v>
      </c>
    </row>
    <row r="11535" spans="1:3" x14ac:dyDescent="0.3">
      <c r="A11535" t="s">
        <v>21</v>
      </c>
      <c r="B11535">
        <v>14</v>
      </c>
      <c r="C11535">
        <v>4096</v>
      </c>
    </row>
    <row r="11536" spans="1:3" x14ac:dyDescent="0.3">
      <c r="A11536" t="s">
        <v>22</v>
      </c>
      <c r="B11536">
        <v>5</v>
      </c>
      <c r="C11536">
        <v>4096</v>
      </c>
    </row>
    <row r="11537" spans="1:3" x14ac:dyDescent="0.3">
      <c r="A11537" t="s">
        <v>25</v>
      </c>
      <c r="B11537" t="s">
        <v>121</v>
      </c>
      <c r="C11537">
        <v>4096</v>
      </c>
    </row>
    <row r="11538" spans="1:3" x14ac:dyDescent="0.3">
      <c r="A11538" t="s">
        <v>7</v>
      </c>
      <c r="B11538" t="s">
        <v>120</v>
      </c>
      <c r="C11538">
        <v>1100</v>
      </c>
    </row>
    <row r="11539" spans="1:3" x14ac:dyDescent="0.3">
      <c r="A11539" t="s">
        <v>17</v>
      </c>
      <c r="B11539">
        <v>24</v>
      </c>
      <c r="C11539">
        <v>1100</v>
      </c>
    </row>
    <row r="11540" spans="1:3" x14ac:dyDescent="0.3">
      <c r="A11540" t="s">
        <v>18</v>
      </c>
      <c r="B11540">
        <v>4</v>
      </c>
      <c r="C11540">
        <v>1100</v>
      </c>
    </row>
    <row r="11541" spans="1:3" x14ac:dyDescent="0.3">
      <c r="A11541" t="s">
        <v>19</v>
      </c>
      <c r="B11541">
        <v>22</v>
      </c>
      <c r="C11541">
        <v>1100</v>
      </c>
    </row>
    <row r="11542" spans="1:3" x14ac:dyDescent="0.3">
      <c r="A11542" t="s">
        <v>20</v>
      </c>
      <c r="B11542">
        <v>0</v>
      </c>
      <c r="C11542">
        <v>1100</v>
      </c>
    </row>
    <row r="11543" spans="1:3" x14ac:dyDescent="0.3">
      <c r="A11543" t="s">
        <v>21</v>
      </c>
      <c r="B11543">
        <v>2</v>
      </c>
      <c r="C11543">
        <v>1100</v>
      </c>
    </row>
    <row r="11544" spans="1:3" x14ac:dyDescent="0.3">
      <c r="A11544" t="s">
        <v>22</v>
      </c>
      <c r="B11544">
        <v>9</v>
      </c>
      <c r="C11544">
        <v>1100</v>
      </c>
    </row>
    <row r="11545" spans="1:3" x14ac:dyDescent="0.3">
      <c r="A11545" t="s">
        <v>25</v>
      </c>
      <c r="B11545" t="s">
        <v>121</v>
      </c>
      <c r="C11545">
        <v>1100</v>
      </c>
    </row>
    <row r="11546" spans="1:3" x14ac:dyDescent="0.3">
      <c r="A11546" t="s">
        <v>7</v>
      </c>
      <c r="B11546" t="s">
        <v>120</v>
      </c>
      <c r="C11546">
        <v>2202</v>
      </c>
    </row>
    <row r="11547" spans="1:3" x14ac:dyDescent="0.3">
      <c r="A11547" t="s">
        <v>17</v>
      </c>
      <c r="B11547">
        <v>44</v>
      </c>
      <c r="C11547">
        <v>2202</v>
      </c>
    </row>
    <row r="11548" spans="1:3" x14ac:dyDescent="0.3">
      <c r="A11548" t="s">
        <v>18</v>
      </c>
      <c r="B11548">
        <v>2</v>
      </c>
      <c r="C11548">
        <v>2202</v>
      </c>
    </row>
    <row r="11549" spans="1:3" x14ac:dyDescent="0.3">
      <c r="A11549" t="s">
        <v>19</v>
      </c>
      <c r="B11549">
        <v>11</v>
      </c>
      <c r="C11549">
        <v>2202</v>
      </c>
    </row>
    <row r="11550" spans="1:3" x14ac:dyDescent="0.3">
      <c r="A11550" t="s">
        <v>20</v>
      </c>
      <c r="B11550">
        <v>2</v>
      </c>
      <c r="C11550">
        <v>2202</v>
      </c>
    </row>
    <row r="11551" spans="1:3" x14ac:dyDescent="0.3">
      <c r="A11551" t="s">
        <v>21</v>
      </c>
      <c r="B11551">
        <v>3</v>
      </c>
      <c r="C11551">
        <v>2202</v>
      </c>
    </row>
    <row r="11552" spans="1:3" x14ac:dyDescent="0.3">
      <c r="A11552" t="s">
        <v>22</v>
      </c>
      <c r="B11552">
        <v>7</v>
      </c>
      <c r="C11552">
        <v>2202</v>
      </c>
    </row>
    <row r="11553" spans="1:3" x14ac:dyDescent="0.3">
      <c r="A11553" t="s">
        <v>25</v>
      </c>
      <c r="B11553" t="s">
        <v>122</v>
      </c>
      <c r="C11553">
        <v>2202</v>
      </c>
    </row>
    <row r="11554" spans="1:3" x14ac:dyDescent="0.3">
      <c r="A11554" t="s">
        <v>7</v>
      </c>
      <c r="B11554" t="s">
        <v>120</v>
      </c>
      <c r="C11554">
        <v>7196</v>
      </c>
    </row>
    <row r="11555" spans="1:3" x14ac:dyDescent="0.3">
      <c r="A11555" t="s">
        <v>17</v>
      </c>
      <c r="B11555">
        <v>9</v>
      </c>
      <c r="C11555">
        <v>7196</v>
      </c>
    </row>
    <row r="11556" spans="1:3" x14ac:dyDescent="0.3">
      <c r="A11556" t="s">
        <v>18</v>
      </c>
      <c r="B11556">
        <v>0</v>
      </c>
      <c r="C11556">
        <v>7196</v>
      </c>
    </row>
    <row r="11557" spans="1:3" x14ac:dyDescent="0.3">
      <c r="A11557" t="s">
        <v>19</v>
      </c>
      <c r="B11557">
        <v>3</v>
      </c>
      <c r="C11557">
        <v>7196</v>
      </c>
    </row>
    <row r="11558" spans="1:3" x14ac:dyDescent="0.3">
      <c r="A11558" t="s">
        <v>20</v>
      </c>
      <c r="B11558">
        <v>0</v>
      </c>
      <c r="C11558">
        <v>7196</v>
      </c>
    </row>
    <row r="11559" spans="1:3" x14ac:dyDescent="0.3">
      <c r="A11559" t="s">
        <v>21</v>
      </c>
      <c r="B11559">
        <v>0</v>
      </c>
      <c r="C11559">
        <v>7196</v>
      </c>
    </row>
    <row r="11560" spans="1:3" x14ac:dyDescent="0.3">
      <c r="A11560" t="s">
        <v>22</v>
      </c>
      <c r="B11560">
        <v>1</v>
      </c>
      <c r="C11560">
        <v>7196</v>
      </c>
    </row>
    <row r="11561" spans="1:3" x14ac:dyDescent="0.3">
      <c r="A11561" t="s">
        <v>25</v>
      </c>
      <c r="B11561" t="s">
        <v>122</v>
      </c>
      <c r="C11561">
        <v>7196</v>
      </c>
    </row>
    <row r="11562" spans="1:3" x14ac:dyDescent="0.3">
      <c r="A11562" t="s">
        <v>7</v>
      </c>
      <c r="B11562" t="s">
        <v>120</v>
      </c>
      <c r="C11562">
        <v>10581</v>
      </c>
    </row>
    <row r="11563" spans="1:3" x14ac:dyDescent="0.3">
      <c r="A11563" t="s">
        <v>17</v>
      </c>
      <c r="B11563">
        <v>281</v>
      </c>
      <c r="C11563">
        <v>10581</v>
      </c>
    </row>
    <row r="11564" spans="1:3" x14ac:dyDescent="0.3">
      <c r="A11564" t="s">
        <v>18</v>
      </c>
      <c r="B11564">
        <v>7</v>
      </c>
      <c r="C11564">
        <v>10581</v>
      </c>
    </row>
    <row r="11565" spans="1:3" x14ac:dyDescent="0.3">
      <c r="A11565" t="s">
        <v>19</v>
      </c>
      <c r="B11565">
        <v>84</v>
      </c>
      <c r="C11565">
        <v>10581</v>
      </c>
    </row>
    <row r="11566" spans="1:3" x14ac:dyDescent="0.3">
      <c r="A11566" t="s">
        <v>20</v>
      </c>
      <c r="B11566">
        <v>15</v>
      </c>
      <c r="C11566">
        <v>10581</v>
      </c>
    </row>
    <row r="11567" spans="1:3" x14ac:dyDescent="0.3">
      <c r="A11567" t="s">
        <v>21</v>
      </c>
      <c r="B11567">
        <v>0</v>
      </c>
      <c r="C11567">
        <v>10581</v>
      </c>
    </row>
    <row r="11568" spans="1:3" x14ac:dyDescent="0.3">
      <c r="A11568" t="s">
        <v>22</v>
      </c>
      <c r="B11568">
        <v>119</v>
      </c>
      <c r="C11568">
        <v>10581</v>
      </c>
    </row>
    <row r="11569" spans="1:3" x14ac:dyDescent="0.3">
      <c r="A11569" t="s">
        <v>25</v>
      </c>
      <c r="B11569" t="s">
        <v>123</v>
      </c>
      <c r="C11569">
        <v>10581</v>
      </c>
    </row>
    <row r="11570" spans="1:3" x14ac:dyDescent="0.3">
      <c r="A11570" t="s">
        <v>7</v>
      </c>
      <c r="B11570" t="s">
        <v>120</v>
      </c>
      <c r="C11570">
        <v>3798</v>
      </c>
    </row>
    <row r="11571" spans="1:3" x14ac:dyDescent="0.3">
      <c r="A11571" t="s">
        <v>17</v>
      </c>
      <c r="B11571">
        <v>24</v>
      </c>
      <c r="C11571">
        <v>3798</v>
      </c>
    </row>
    <row r="11572" spans="1:3" x14ac:dyDescent="0.3">
      <c r="A11572" t="s">
        <v>18</v>
      </c>
      <c r="B11572">
        <v>2</v>
      </c>
      <c r="C11572">
        <v>3798</v>
      </c>
    </row>
    <row r="11573" spans="1:3" x14ac:dyDescent="0.3">
      <c r="A11573" t="s">
        <v>19</v>
      </c>
      <c r="B11573">
        <v>23</v>
      </c>
      <c r="C11573">
        <v>3798</v>
      </c>
    </row>
    <row r="11574" spans="1:3" x14ac:dyDescent="0.3">
      <c r="A11574" t="s">
        <v>20</v>
      </c>
      <c r="B11574">
        <v>0</v>
      </c>
      <c r="C11574">
        <v>3798</v>
      </c>
    </row>
    <row r="11575" spans="1:3" x14ac:dyDescent="0.3">
      <c r="A11575" t="s">
        <v>21</v>
      </c>
      <c r="B11575">
        <v>8</v>
      </c>
      <c r="C11575">
        <v>3798</v>
      </c>
    </row>
    <row r="11576" spans="1:3" x14ac:dyDescent="0.3">
      <c r="A11576" t="s">
        <v>22</v>
      </c>
      <c r="B11576">
        <v>24</v>
      </c>
      <c r="C11576">
        <v>3798</v>
      </c>
    </row>
    <row r="11577" spans="1:3" x14ac:dyDescent="0.3">
      <c r="A11577" t="s">
        <v>25</v>
      </c>
      <c r="B11577" t="s">
        <v>122</v>
      </c>
      <c r="C11577">
        <v>3798</v>
      </c>
    </row>
    <row r="11578" spans="1:3" x14ac:dyDescent="0.3">
      <c r="A11578" t="s">
        <v>7</v>
      </c>
      <c r="B11578" t="s">
        <v>120</v>
      </c>
      <c r="C11578">
        <v>75</v>
      </c>
    </row>
    <row r="11579" spans="1:3" x14ac:dyDescent="0.3">
      <c r="A11579" t="s">
        <v>17</v>
      </c>
      <c r="B11579">
        <v>34</v>
      </c>
      <c r="C11579">
        <v>75</v>
      </c>
    </row>
    <row r="11580" spans="1:3" x14ac:dyDescent="0.3">
      <c r="A11580" t="s">
        <v>18</v>
      </c>
      <c r="B11580">
        <v>11</v>
      </c>
      <c r="C11580">
        <v>75</v>
      </c>
    </row>
    <row r="11581" spans="1:3" x14ac:dyDescent="0.3">
      <c r="A11581" t="s">
        <v>19</v>
      </c>
      <c r="B11581">
        <v>137</v>
      </c>
      <c r="C11581">
        <v>75</v>
      </c>
    </row>
    <row r="11582" spans="1:3" x14ac:dyDescent="0.3">
      <c r="A11582" t="s">
        <v>20</v>
      </c>
      <c r="B11582">
        <v>179</v>
      </c>
      <c r="C11582">
        <v>75</v>
      </c>
    </row>
    <row r="11583" spans="1:3" x14ac:dyDescent="0.3">
      <c r="A11583" t="s">
        <v>21</v>
      </c>
      <c r="B11583">
        <v>61</v>
      </c>
      <c r="C11583">
        <v>75</v>
      </c>
    </row>
    <row r="11584" spans="1:3" x14ac:dyDescent="0.3">
      <c r="A11584" t="s">
        <v>22</v>
      </c>
      <c r="B11584">
        <v>45</v>
      </c>
      <c r="C11584">
        <v>75</v>
      </c>
    </row>
    <row r="11585" spans="1:3" x14ac:dyDescent="0.3">
      <c r="A11585" t="s">
        <v>25</v>
      </c>
      <c r="B11585" t="s">
        <v>123</v>
      </c>
      <c r="C11585">
        <v>75</v>
      </c>
    </row>
    <row r="11586" spans="1:3" x14ac:dyDescent="0.3">
      <c r="A11586" t="s">
        <v>7</v>
      </c>
      <c r="B11586" t="s">
        <v>120</v>
      </c>
      <c r="C11586">
        <v>3547</v>
      </c>
    </row>
    <row r="11587" spans="1:3" x14ac:dyDescent="0.3">
      <c r="A11587" t="s">
        <v>17</v>
      </c>
      <c r="B11587">
        <v>14</v>
      </c>
      <c r="C11587">
        <v>3547</v>
      </c>
    </row>
    <row r="11588" spans="1:3" x14ac:dyDescent="0.3">
      <c r="A11588" t="s">
        <v>18</v>
      </c>
      <c r="B11588">
        <v>7</v>
      </c>
      <c r="C11588">
        <v>3547</v>
      </c>
    </row>
    <row r="11589" spans="1:3" x14ac:dyDescent="0.3">
      <c r="A11589" t="s">
        <v>19</v>
      </c>
      <c r="B11589">
        <v>9</v>
      </c>
      <c r="C11589">
        <v>3547</v>
      </c>
    </row>
    <row r="11590" spans="1:3" x14ac:dyDescent="0.3">
      <c r="A11590" t="s">
        <v>20</v>
      </c>
      <c r="B11590">
        <v>6</v>
      </c>
      <c r="C11590">
        <v>3547</v>
      </c>
    </row>
    <row r="11591" spans="1:3" x14ac:dyDescent="0.3">
      <c r="A11591" t="s">
        <v>21</v>
      </c>
      <c r="B11591">
        <v>16</v>
      </c>
      <c r="C11591">
        <v>3547</v>
      </c>
    </row>
    <row r="11592" spans="1:3" x14ac:dyDescent="0.3">
      <c r="A11592" t="s">
        <v>22</v>
      </c>
      <c r="B11592">
        <v>12</v>
      </c>
      <c r="C11592">
        <v>3547</v>
      </c>
    </row>
    <row r="11593" spans="1:3" x14ac:dyDescent="0.3">
      <c r="A11593" t="s">
        <v>25</v>
      </c>
      <c r="B11593" t="s">
        <v>122</v>
      </c>
      <c r="C11593">
        <v>3547</v>
      </c>
    </row>
    <row r="11594" spans="1:3" x14ac:dyDescent="0.3">
      <c r="A11594" t="s">
        <v>7</v>
      </c>
      <c r="B11594" t="s">
        <v>50</v>
      </c>
      <c r="C11594">
        <v>5286</v>
      </c>
    </row>
    <row r="11595" spans="1:3" x14ac:dyDescent="0.3">
      <c r="A11595" t="s">
        <v>17</v>
      </c>
      <c r="B11595">
        <v>112</v>
      </c>
      <c r="C11595">
        <v>5286</v>
      </c>
    </row>
    <row r="11596" spans="1:3" x14ac:dyDescent="0.3">
      <c r="A11596" t="s">
        <v>18</v>
      </c>
      <c r="B11596">
        <v>1</v>
      </c>
      <c r="C11596">
        <v>5286</v>
      </c>
    </row>
    <row r="11597" spans="1:3" x14ac:dyDescent="0.3">
      <c r="A11597" t="s">
        <v>19</v>
      </c>
      <c r="B11597">
        <v>54</v>
      </c>
      <c r="C11597">
        <v>5286</v>
      </c>
    </row>
    <row r="11598" spans="1:3" x14ac:dyDescent="0.3">
      <c r="A11598" t="s">
        <v>20</v>
      </c>
      <c r="B11598">
        <v>7</v>
      </c>
      <c r="C11598">
        <v>5286</v>
      </c>
    </row>
    <row r="11599" spans="1:3" x14ac:dyDescent="0.3">
      <c r="A11599" t="s">
        <v>21</v>
      </c>
      <c r="B11599">
        <v>7</v>
      </c>
      <c r="C11599">
        <v>5286</v>
      </c>
    </row>
    <row r="11600" spans="1:3" x14ac:dyDescent="0.3">
      <c r="A11600" t="s">
        <v>22</v>
      </c>
      <c r="B11600">
        <v>36</v>
      </c>
      <c r="C11600">
        <v>5286</v>
      </c>
    </row>
    <row r="11601" spans="1:3" x14ac:dyDescent="0.3">
      <c r="A11601" t="s">
        <v>25</v>
      </c>
      <c r="B11601" t="s">
        <v>121</v>
      </c>
      <c r="C11601">
        <v>5286</v>
      </c>
    </row>
    <row r="11602" spans="1:3" x14ac:dyDescent="0.3">
      <c r="A11602" t="s">
        <v>7</v>
      </c>
      <c r="B11602" t="s">
        <v>120</v>
      </c>
      <c r="C11602">
        <v>3081</v>
      </c>
    </row>
    <row r="11603" spans="1:3" x14ac:dyDescent="0.3">
      <c r="A11603" t="s">
        <v>17</v>
      </c>
      <c r="B11603">
        <v>7</v>
      </c>
      <c r="C11603">
        <v>3081</v>
      </c>
    </row>
    <row r="11604" spans="1:3" x14ac:dyDescent="0.3">
      <c r="A11604" t="s">
        <v>18</v>
      </c>
      <c r="B11604">
        <v>2</v>
      </c>
      <c r="C11604">
        <v>3081</v>
      </c>
    </row>
    <row r="11605" spans="1:3" x14ac:dyDescent="0.3">
      <c r="A11605" t="s">
        <v>19</v>
      </c>
      <c r="B11605">
        <v>6</v>
      </c>
      <c r="C11605">
        <v>3081</v>
      </c>
    </row>
    <row r="11606" spans="1:3" x14ac:dyDescent="0.3">
      <c r="A11606" t="s">
        <v>20</v>
      </c>
      <c r="B11606">
        <v>2</v>
      </c>
      <c r="C11606">
        <v>3081</v>
      </c>
    </row>
    <row r="11607" spans="1:3" x14ac:dyDescent="0.3">
      <c r="A11607" t="s">
        <v>21</v>
      </c>
      <c r="B11607">
        <v>0</v>
      </c>
      <c r="C11607">
        <v>3081</v>
      </c>
    </row>
    <row r="11608" spans="1:3" x14ac:dyDescent="0.3">
      <c r="A11608" t="s">
        <v>22</v>
      </c>
      <c r="B11608">
        <v>3</v>
      </c>
      <c r="C11608">
        <v>3081</v>
      </c>
    </row>
    <row r="11609" spans="1:3" x14ac:dyDescent="0.3">
      <c r="A11609" t="s">
        <v>25</v>
      </c>
      <c r="B11609" t="s">
        <v>122</v>
      </c>
      <c r="C11609">
        <v>3081</v>
      </c>
    </row>
    <row r="11610" spans="1:3" x14ac:dyDescent="0.3">
      <c r="A11610" t="s">
        <v>7</v>
      </c>
      <c r="B11610" t="s">
        <v>50</v>
      </c>
      <c r="C11610">
        <v>252</v>
      </c>
    </row>
    <row r="11611" spans="1:3" x14ac:dyDescent="0.3">
      <c r="A11611" t="s">
        <v>17</v>
      </c>
      <c r="B11611">
        <v>123</v>
      </c>
      <c r="C11611">
        <v>252</v>
      </c>
    </row>
    <row r="11612" spans="1:3" x14ac:dyDescent="0.3">
      <c r="A11612" t="s">
        <v>18</v>
      </c>
      <c r="B11612">
        <v>133</v>
      </c>
      <c r="C11612">
        <v>252</v>
      </c>
    </row>
    <row r="11613" spans="1:3" x14ac:dyDescent="0.3">
      <c r="A11613" t="s">
        <v>19</v>
      </c>
      <c r="B11613">
        <v>142</v>
      </c>
      <c r="C11613">
        <v>252</v>
      </c>
    </row>
    <row r="11614" spans="1:3" x14ac:dyDescent="0.3">
      <c r="A11614" t="s">
        <v>20</v>
      </c>
      <c r="B11614">
        <v>71</v>
      </c>
      <c r="C11614">
        <v>252</v>
      </c>
    </row>
    <row r="11615" spans="1:3" x14ac:dyDescent="0.3">
      <c r="A11615" t="s">
        <v>21</v>
      </c>
      <c r="B11615">
        <v>44</v>
      </c>
      <c r="C11615">
        <v>252</v>
      </c>
    </row>
    <row r="11616" spans="1:3" x14ac:dyDescent="0.3">
      <c r="A11616" t="s">
        <v>22</v>
      </c>
      <c r="B11616">
        <v>88</v>
      </c>
      <c r="C11616">
        <v>252</v>
      </c>
    </row>
    <row r="11617" spans="1:3" x14ac:dyDescent="0.3">
      <c r="A11617" t="s">
        <v>25</v>
      </c>
      <c r="B11617" t="s">
        <v>121</v>
      </c>
      <c r="C11617">
        <v>252</v>
      </c>
    </row>
    <row r="11618" spans="1:3" x14ac:dyDescent="0.3">
      <c r="A11618" t="s">
        <v>7</v>
      </c>
      <c r="B11618" t="s">
        <v>50</v>
      </c>
      <c r="C11618">
        <v>3517</v>
      </c>
    </row>
    <row r="11619" spans="1:3" x14ac:dyDescent="0.3">
      <c r="A11619" t="s">
        <v>17</v>
      </c>
      <c r="B11619">
        <v>50</v>
      </c>
      <c r="C11619">
        <v>3517</v>
      </c>
    </row>
    <row r="11620" spans="1:3" x14ac:dyDescent="0.3">
      <c r="A11620" t="s">
        <v>18</v>
      </c>
      <c r="B11620">
        <v>4</v>
      </c>
      <c r="C11620">
        <v>3517</v>
      </c>
    </row>
    <row r="11621" spans="1:3" x14ac:dyDescent="0.3">
      <c r="A11621" t="s">
        <v>19</v>
      </c>
      <c r="B11621">
        <v>44</v>
      </c>
      <c r="C11621">
        <v>3517</v>
      </c>
    </row>
    <row r="11622" spans="1:3" x14ac:dyDescent="0.3">
      <c r="A11622" t="s">
        <v>20</v>
      </c>
      <c r="B11622">
        <v>10</v>
      </c>
      <c r="C11622">
        <v>3517</v>
      </c>
    </row>
    <row r="11623" spans="1:3" x14ac:dyDescent="0.3">
      <c r="A11623" t="s">
        <v>21</v>
      </c>
      <c r="B11623">
        <v>10</v>
      </c>
      <c r="C11623">
        <v>3517</v>
      </c>
    </row>
    <row r="11624" spans="1:3" x14ac:dyDescent="0.3">
      <c r="A11624" t="s">
        <v>22</v>
      </c>
      <c r="B11624">
        <v>43</v>
      </c>
      <c r="C11624">
        <v>3517</v>
      </c>
    </row>
    <row r="11625" spans="1:3" x14ac:dyDescent="0.3">
      <c r="A11625" t="s">
        <v>25</v>
      </c>
      <c r="B11625" t="s">
        <v>121</v>
      </c>
      <c r="C11625">
        <v>3517</v>
      </c>
    </row>
    <row r="11626" spans="1:3" x14ac:dyDescent="0.3">
      <c r="A11626" t="s">
        <v>7</v>
      </c>
      <c r="B11626" t="s">
        <v>50</v>
      </c>
      <c r="C11626">
        <v>2656</v>
      </c>
    </row>
    <row r="11627" spans="1:3" x14ac:dyDescent="0.3">
      <c r="A11627" t="s">
        <v>17</v>
      </c>
      <c r="B11627">
        <v>23</v>
      </c>
      <c r="C11627">
        <v>2656</v>
      </c>
    </row>
    <row r="11628" spans="1:3" x14ac:dyDescent="0.3">
      <c r="A11628" t="s">
        <v>18</v>
      </c>
      <c r="B11628">
        <v>1</v>
      </c>
      <c r="C11628">
        <v>2656</v>
      </c>
    </row>
    <row r="11629" spans="1:3" x14ac:dyDescent="0.3">
      <c r="A11629" t="s">
        <v>19</v>
      </c>
      <c r="B11629">
        <v>7</v>
      </c>
      <c r="C11629">
        <v>2656</v>
      </c>
    </row>
    <row r="11630" spans="1:3" x14ac:dyDescent="0.3">
      <c r="A11630" t="s">
        <v>20</v>
      </c>
      <c r="B11630">
        <v>0</v>
      </c>
      <c r="C11630">
        <v>2656</v>
      </c>
    </row>
    <row r="11631" spans="1:3" x14ac:dyDescent="0.3">
      <c r="A11631" t="s">
        <v>21</v>
      </c>
      <c r="B11631">
        <v>4</v>
      </c>
      <c r="C11631">
        <v>2656</v>
      </c>
    </row>
    <row r="11632" spans="1:3" x14ac:dyDescent="0.3">
      <c r="A11632" t="s">
        <v>22</v>
      </c>
      <c r="B11632">
        <v>24</v>
      </c>
      <c r="C11632">
        <v>2656</v>
      </c>
    </row>
    <row r="11633" spans="1:3" x14ac:dyDescent="0.3">
      <c r="A11633" t="s">
        <v>25</v>
      </c>
      <c r="B11633" t="s">
        <v>122</v>
      </c>
      <c r="C11633">
        <v>2656</v>
      </c>
    </row>
    <row r="11634" spans="1:3" x14ac:dyDescent="0.3">
      <c r="A11634" t="s">
        <v>7</v>
      </c>
      <c r="B11634" t="s">
        <v>120</v>
      </c>
      <c r="C11634">
        <v>10637</v>
      </c>
    </row>
    <row r="11635" spans="1:3" x14ac:dyDescent="0.3">
      <c r="A11635" t="s">
        <v>17</v>
      </c>
      <c r="B11635">
        <v>24</v>
      </c>
      <c r="C11635">
        <v>10637</v>
      </c>
    </row>
    <row r="11636" spans="1:3" x14ac:dyDescent="0.3">
      <c r="A11636" t="s">
        <v>18</v>
      </c>
      <c r="B11636">
        <v>0</v>
      </c>
      <c r="C11636">
        <v>10637</v>
      </c>
    </row>
    <row r="11637" spans="1:3" x14ac:dyDescent="0.3">
      <c r="A11637" t="s">
        <v>19</v>
      </c>
      <c r="B11637">
        <v>27</v>
      </c>
      <c r="C11637">
        <v>10637</v>
      </c>
    </row>
    <row r="11638" spans="1:3" x14ac:dyDescent="0.3">
      <c r="A11638" t="s">
        <v>20</v>
      </c>
      <c r="B11638">
        <v>8</v>
      </c>
      <c r="C11638">
        <v>10637</v>
      </c>
    </row>
    <row r="11639" spans="1:3" x14ac:dyDescent="0.3">
      <c r="A11639" t="s">
        <v>21</v>
      </c>
      <c r="B11639">
        <v>30</v>
      </c>
      <c r="C11639">
        <v>10637</v>
      </c>
    </row>
    <row r="11640" spans="1:3" x14ac:dyDescent="0.3">
      <c r="A11640" t="s">
        <v>22</v>
      </c>
      <c r="B11640">
        <v>10</v>
      </c>
      <c r="C11640">
        <v>10637</v>
      </c>
    </row>
    <row r="11641" spans="1:3" x14ac:dyDescent="0.3">
      <c r="A11641" t="s">
        <v>25</v>
      </c>
      <c r="B11641" t="s">
        <v>121</v>
      </c>
      <c r="C11641">
        <v>10637</v>
      </c>
    </row>
    <row r="11642" spans="1:3" x14ac:dyDescent="0.3">
      <c r="A11642" t="s">
        <v>7</v>
      </c>
      <c r="B11642" t="s">
        <v>120</v>
      </c>
      <c r="C11642">
        <v>9507</v>
      </c>
    </row>
    <row r="11643" spans="1:3" x14ac:dyDescent="0.3">
      <c r="A11643" t="s">
        <v>17</v>
      </c>
      <c r="B11643">
        <v>261</v>
      </c>
      <c r="C11643">
        <v>9507</v>
      </c>
    </row>
    <row r="11644" spans="1:3" x14ac:dyDescent="0.3">
      <c r="A11644" t="s">
        <v>18</v>
      </c>
      <c r="B11644">
        <v>23</v>
      </c>
      <c r="C11644">
        <v>9507</v>
      </c>
    </row>
    <row r="11645" spans="1:3" x14ac:dyDescent="0.3">
      <c r="A11645" t="s">
        <v>19</v>
      </c>
      <c r="B11645">
        <v>73</v>
      </c>
      <c r="C11645">
        <v>9507</v>
      </c>
    </row>
    <row r="11646" spans="1:3" x14ac:dyDescent="0.3">
      <c r="A11646" t="s">
        <v>20</v>
      </c>
      <c r="B11646">
        <v>4</v>
      </c>
      <c r="C11646">
        <v>9507</v>
      </c>
    </row>
    <row r="11647" spans="1:3" x14ac:dyDescent="0.3">
      <c r="A11647" t="s">
        <v>21</v>
      </c>
      <c r="B11647">
        <v>23</v>
      </c>
      <c r="C11647">
        <v>9507</v>
      </c>
    </row>
    <row r="11648" spans="1:3" x14ac:dyDescent="0.3">
      <c r="A11648" t="s">
        <v>22</v>
      </c>
      <c r="B11648">
        <v>50</v>
      </c>
      <c r="C11648">
        <v>9507</v>
      </c>
    </row>
    <row r="11649" spans="1:3" x14ac:dyDescent="0.3">
      <c r="A11649" t="s">
        <v>25</v>
      </c>
      <c r="B11649" t="s">
        <v>121</v>
      </c>
      <c r="C11649">
        <v>9507</v>
      </c>
    </row>
    <row r="11650" spans="1:3" x14ac:dyDescent="0.3">
      <c r="A11650" t="s">
        <v>7</v>
      </c>
      <c r="B11650" t="s">
        <v>50</v>
      </c>
      <c r="C11650">
        <v>347</v>
      </c>
    </row>
    <row r="11651" spans="1:3" x14ac:dyDescent="0.3">
      <c r="A11651" t="s">
        <v>17</v>
      </c>
      <c r="B11651">
        <v>229</v>
      </c>
      <c r="C11651">
        <v>347</v>
      </c>
    </row>
    <row r="11652" spans="1:3" x14ac:dyDescent="0.3">
      <c r="A11652" t="s">
        <v>18</v>
      </c>
      <c r="B11652">
        <v>27</v>
      </c>
      <c r="C11652">
        <v>347</v>
      </c>
    </row>
    <row r="11653" spans="1:3" x14ac:dyDescent="0.3">
      <c r="A11653" t="s">
        <v>19</v>
      </c>
      <c r="B11653">
        <v>71</v>
      </c>
      <c r="C11653">
        <v>347</v>
      </c>
    </row>
    <row r="11654" spans="1:3" x14ac:dyDescent="0.3">
      <c r="A11654" t="s">
        <v>20</v>
      </c>
      <c r="B11654">
        <v>13</v>
      </c>
      <c r="C11654">
        <v>347</v>
      </c>
    </row>
    <row r="11655" spans="1:3" x14ac:dyDescent="0.3">
      <c r="A11655" t="s">
        <v>21</v>
      </c>
      <c r="B11655">
        <v>3</v>
      </c>
      <c r="C11655">
        <v>347</v>
      </c>
    </row>
    <row r="11656" spans="1:3" x14ac:dyDescent="0.3">
      <c r="A11656" t="s">
        <v>22</v>
      </c>
      <c r="B11656">
        <v>34</v>
      </c>
      <c r="C11656">
        <v>347</v>
      </c>
    </row>
    <row r="11657" spans="1:3" x14ac:dyDescent="0.3">
      <c r="A11657" t="s">
        <v>25</v>
      </c>
      <c r="B11657" t="s">
        <v>123</v>
      </c>
      <c r="C11657">
        <v>347</v>
      </c>
    </row>
    <row r="11658" spans="1:3" x14ac:dyDescent="0.3">
      <c r="A11658" t="s">
        <v>7</v>
      </c>
      <c r="B11658" t="s">
        <v>50</v>
      </c>
      <c r="C11658">
        <v>1072</v>
      </c>
    </row>
    <row r="11659" spans="1:3" x14ac:dyDescent="0.3">
      <c r="A11659" t="s">
        <v>17</v>
      </c>
      <c r="B11659">
        <v>70</v>
      </c>
      <c r="C11659">
        <v>1072</v>
      </c>
    </row>
    <row r="11660" spans="1:3" x14ac:dyDescent="0.3">
      <c r="A11660" t="s">
        <v>18</v>
      </c>
      <c r="B11660">
        <v>0</v>
      </c>
      <c r="C11660">
        <v>1072</v>
      </c>
    </row>
    <row r="11661" spans="1:3" x14ac:dyDescent="0.3">
      <c r="A11661" t="s">
        <v>19</v>
      </c>
      <c r="B11661">
        <v>17</v>
      </c>
      <c r="C11661">
        <v>1072</v>
      </c>
    </row>
    <row r="11662" spans="1:3" x14ac:dyDescent="0.3">
      <c r="A11662" t="s">
        <v>20</v>
      </c>
      <c r="B11662">
        <v>0</v>
      </c>
      <c r="C11662">
        <v>1072</v>
      </c>
    </row>
    <row r="11663" spans="1:3" x14ac:dyDescent="0.3">
      <c r="A11663" t="s">
        <v>21</v>
      </c>
      <c r="B11663">
        <v>0</v>
      </c>
      <c r="C11663">
        <v>1072</v>
      </c>
    </row>
    <row r="11664" spans="1:3" x14ac:dyDescent="0.3">
      <c r="A11664" t="s">
        <v>22</v>
      </c>
      <c r="B11664">
        <v>6</v>
      </c>
      <c r="C11664">
        <v>1072</v>
      </c>
    </row>
    <row r="11665" spans="1:3" x14ac:dyDescent="0.3">
      <c r="A11665" t="s">
        <v>25</v>
      </c>
      <c r="B11665" t="s">
        <v>122</v>
      </c>
      <c r="C11665">
        <v>1072</v>
      </c>
    </row>
    <row r="11666" spans="1:3" x14ac:dyDescent="0.3">
      <c r="A11666" t="s">
        <v>7</v>
      </c>
      <c r="B11666" t="s">
        <v>50</v>
      </c>
      <c r="C11666">
        <v>3153</v>
      </c>
    </row>
    <row r="11667" spans="1:3" x14ac:dyDescent="0.3">
      <c r="A11667" t="s">
        <v>17</v>
      </c>
      <c r="B11667">
        <v>11</v>
      </c>
      <c r="C11667">
        <v>3153</v>
      </c>
    </row>
    <row r="11668" spans="1:3" x14ac:dyDescent="0.3">
      <c r="A11668" t="s">
        <v>18</v>
      </c>
      <c r="B11668">
        <v>0</v>
      </c>
      <c r="C11668">
        <v>3153</v>
      </c>
    </row>
    <row r="11669" spans="1:3" x14ac:dyDescent="0.3">
      <c r="A11669" t="s">
        <v>19</v>
      </c>
      <c r="B11669">
        <v>4</v>
      </c>
      <c r="C11669">
        <v>3153</v>
      </c>
    </row>
    <row r="11670" spans="1:3" x14ac:dyDescent="0.3">
      <c r="A11670" t="s">
        <v>20</v>
      </c>
      <c r="B11670">
        <v>0</v>
      </c>
      <c r="C11670">
        <v>3153</v>
      </c>
    </row>
    <row r="11671" spans="1:3" x14ac:dyDescent="0.3">
      <c r="A11671" t="s">
        <v>21</v>
      </c>
      <c r="B11671">
        <v>0</v>
      </c>
      <c r="C11671">
        <v>3153</v>
      </c>
    </row>
    <row r="11672" spans="1:3" x14ac:dyDescent="0.3">
      <c r="A11672" t="s">
        <v>22</v>
      </c>
      <c r="B11672">
        <v>2</v>
      </c>
      <c r="C11672">
        <v>3153</v>
      </c>
    </row>
    <row r="11673" spans="1:3" x14ac:dyDescent="0.3">
      <c r="A11673" t="s">
        <v>25</v>
      </c>
      <c r="B11673" t="s">
        <v>122</v>
      </c>
      <c r="C11673">
        <v>3153</v>
      </c>
    </row>
    <row r="11674" spans="1:3" x14ac:dyDescent="0.3">
      <c r="A11674" t="s">
        <v>7</v>
      </c>
      <c r="B11674" t="s">
        <v>120</v>
      </c>
      <c r="C11674">
        <v>1734</v>
      </c>
    </row>
    <row r="11675" spans="1:3" x14ac:dyDescent="0.3">
      <c r="A11675" t="s">
        <v>17</v>
      </c>
      <c r="B11675">
        <v>59</v>
      </c>
      <c r="C11675">
        <v>1734</v>
      </c>
    </row>
    <row r="11676" spans="1:3" x14ac:dyDescent="0.3">
      <c r="A11676" t="s">
        <v>18</v>
      </c>
      <c r="B11676">
        <v>0</v>
      </c>
      <c r="C11676">
        <v>1734</v>
      </c>
    </row>
    <row r="11677" spans="1:3" x14ac:dyDescent="0.3">
      <c r="A11677" t="s">
        <v>19</v>
      </c>
      <c r="B11677">
        <v>11</v>
      </c>
      <c r="C11677">
        <v>1734</v>
      </c>
    </row>
    <row r="11678" spans="1:3" x14ac:dyDescent="0.3">
      <c r="A11678" t="s">
        <v>20</v>
      </c>
      <c r="B11678">
        <v>4</v>
      </c>
      <c r="C11678">
        <v>1734</v>
      </c>
    </row>
    <row r="11679" spans="1:3" x14ac:dyDescent="0.3">
      <c r="A11679" t="s">
        <v>21</v>
      </c>
      <c r="B11679">
        <v>2</v>
      </c>
      <c r="C11679">
        <v>1734</v>
      </c>
    </row>
    <row r="11680" spans="1:3" x14ac:dyDescent="0.3">
      <c r="A11680" t="s">
        <v>22</v>
      </c>
      <c r="B11680">
        <v>5</v>
      </c>
      <c r="C11680">
        <v>1734</v>
      </c>
    </row>
    <row r="11681" spans="1:3" x14ac:dyDescent="0.3">
      <c r="A11681" t="s">
        <v>25</v>
      </c>
      <c r="B11681" t="s">
        <v>121</v>
      </c>
      <c r="C11681">
        <v>1734</v>
      </c>
    </row>
    <row r="11682" spans="1:3" x14ac:dyDescent="0.3">
      <c r="A11682" t="s">
        <v>7</v>
      </c>
      <c r="B11682" t="s">
        <v>120</v>
      </c>
      <c r="C11682">
        <v>1409</v>
      </c>
    </row>
    <row r="11683" spans="1:3" x14ac:dyDescent="0.3">
      <c r="A11683" t="s">
        <v>17</v>
      </c>
      <c r="B11683">
        <v>270</v>
      </c>
      <c r="C11683">
        <v>1409</v>
      </c>
    </row>
    <row r="11684" spans="1:3" x14ac:dyDescent="0.3">
      <c r="A11684" t="s">
        <v>18</v>
      </c>
      <c r="B11684">
        <v>3</v>
      </c>
      <c r="C11684">
        <v>1409</v>
      </c>
    </row>
    <row r="11685" spans="1:3" x14ac:dyDescent="0.3">
      <c r="A11685" t="s">
        <v>19</v>
      </c>
      <c r="B11685">
        <v>27</v>
      </c>
      <c r="C11685">
        <v>1409</v>
      </c>
    </row>
    <row r="11686" spans="1:3" x14ac:dyDescent="0.3">
      <c r="A11686" t="s">
        <v>20</v>
      </c>
      <c r="B11686">
        <v>39</v>
      </c>
      <c r="C11686">
        <v>1409</v>
      </c>
    </row>
    <row r="11687" spans="1:3" x14ac:dyDescent="0.3">
      <c r="A11687" t="s">
        <v>21</v>
      </c>
      <c r="B11687">
        <v>6</v>
      </c>
      <c r="C11687">
        <v>1409</v>
      </c>
    </row>
    <row r="11688" spans="1:3" x14ac:dyDescent="0.3">
      <c r="A11688" t="s">
        <v>22</v>
      </c>
      <c r="B11688">
        <v>99</v>
      </c>
      <c r="C11688">
        <v>1409</v>
      </c>
    </row>
    <row r="11689" spans="1:3" x14ac:dyDescent="0.3">
      <c r="A11689" t="s">
        <v>25</v>
      </c>
      <c r="B11689" t="s">
        <v>123</v>
      </c>
      <c r="C11689">
        <v>1409</v>
      </c>
    </row>
    <row r="11690" spans="1:3" x14ac:dyDescent="0.3">
      <c r="A11690" t="s">
        <v>7</v>
      </c>
      <c r="B11690" t="s">
        <v>120</v>
      </c>
      <c r="C11690">
        <v>5314</v>
      </c>
    </row>
    <row r="11691" spans="1:3" x14ac:dyDescent="0.3">
      <c r="A11691" t="s">
        <v>17</v>
      </c>
      <c r="B11691">
        <v>270</v>
      </c>
      <c r="C11691">
        <v>5314</v>
      </c>
    </row>
    <row r="11692" spans="1:3" x14ac:dyDescent="0.3">
      <c r="A11692" t="s">
        <v>18</v>
      </c>
      <c r="B11692">
        <v>3</v>
      </c>
      <c r="C11692">
        <v>5314</v>
      </c>
    </row>
    <row r="11693" spans="1:3" x14ac:dyDescent="0.3">
      <c r="A11693" t="s">
        <v>19</v>
      </c>
      <c r="B11693">
        <v>27</v>
      </c>
      <c r="C11693">
        <v>5314</v>
      </c>
    </row>
    <row r="11694" spans="1:3" x14ac:dyDescent="0.3">
      <c r="A11694" t="s">
        <v>20</v>
      </c>
      <c r="B11694">
        <v>39</v>
      </c>
      <c r="C11694">
        <v>5314</v>
      </c>
    </row>
    <row r="11695" spans="1:3" x14ac:dyDescent="0.3">
      <c r="A11695" t="s">
        <v>21</v>
      </c>
      <c r="B11695">
        <v>6</v>
      </c>
      <c r="C11695">
        <v>5314</v>
      </c>
    </row>
    <row r="11696" spans="1:3" x14ac:dyDescent="0.3">
      <c r="A11696" t="s">
        <v>22</v>
      </c>
      <c r="B11696">
        <v>99</v>
      </c>
      <c r="C11696">
        <v>5314</v>
      </c>
    </row>
    <row r="11697" spans="1:3" x14ac:dyDescent="0.3">
      <c r="A11697" t="s">
        <v>25</v>
      </c>
      <c r="B11697" t="s">
        <v>123</v>
      </c>
      <c r="C11697">
        <v>5314</v>
      </c>
    </row>
    <row r="11698" spans="1:3" x14ac:dyDescent="0.3">
      <c r="A11698" t="s">
        <v>7</v>
      </c>
      <c r="B11698" t="s">
        <v>120</v>
      </c>
      <c r="C11698">
        <v>10470</v>
      </c>
    </row>
    <row r="11699" spans="1:3" x14ac:dyDescent="0.3">
      <c r="A11699" t="s">
        <v>17</v>
      </c>
      <c r="B11699">
        <v>40</v>
      </c>
      <c r="C11699">
        <v>10470</v>
      </c>
    </row>
    <row r="11700" spans="1:3" x14ac:dyDescent="0.3">
      <c r="A11700" t="s">
        <v>18</v>
      </c>
      <c r="B11700">
        <v>2</v>
      </c>
      <c r="C11700">
        <v>10470</v>
      </c>
    </row>
    <row r="11701" spans="1:3" x14ac:dyDescent="0.3">
      <c r="A11701" t="s">
        <v>19</v>
      </c>
      <c r="B11701">
        <v>23</v>
      </c>
      <c r="C11701">
        <v>10470</v>
      </c>
    </row>
    <row r="11702" spans="1:3" x14ac:dyDescent="0.3">
      <c r="A11702" t="s">
        <v>20</v>
      </c>
      <c r="B11702">
        <v>0</v>
      </c>
      <c r="C11702">
        <v>10470</v>
      </c>
    </row>
    <row r="11703" spans="1:3" x14ac:dyDescent="0.3">
      <c r="A11703" t="s">
        <v>21</v>
      </c>
      <c r="B11703">
        <v>4</v>
      </c>
      <c r="C11703">
        <v>10470</v>
      </c>
    </row>
    <row r="11704" spans="1:3" x14ac:dyDescent="0.3">
      <c r="A11704" t="s">
        <v>22</v>
      </c>
      <c r="B11704">
        <v>23</v>
      </c>
      <c r="C11704">
        <v>10470</v>
      </c>
    </row>
    <row r="11705" spans="1:3" x14ac:dyDescent="0.3">
      <c r="A11705" t="s">
        <v>25</v>
      </c>
      <c r="B11705" t="s">
        <v>122</v>
      </c>
      <c r="C11705">
        <v>10470</v>
      </c>
    </row>
    <row r="11706" spans="1:3" x14ac:dyDescent="0.3">
      <c r="A11706" t="s">
        <v>7</v>
      </c>
      <c r="B11706" t="s">
        <v>50</v>
      </c>
      <c r="C11706">
        <v>1030</v>
      </c>
    </row>
    <row r="11707" spans="1:3" x14ac:dyDescent="0.3">
      <c r="A11707" t="s">
        <v>17</v>
      </c>
      <c r="B11707">
        <v>22</v>
      </c>
      <c r="C11707">
        <v>1030</v>
      </c>
    </row>
    <row r="11708" spans="1:3" x14ac:dyDescent="0.3">
      <c r="A11708" t="s">
        <v>18</v>
      </c>
      <c r="B11708">
        <v>0</v>
      </c>
      <c r="C11708">
        <v>1030</v>
      </c>
    </row>
    <row r="11709" spans="1:3" x14ac:dyDescent="0.3">
      <c r="A11709" t="s">
        <v>19</v>
      </c>
      <c r="B11709">
        <v>13</v>
      </c>
      <c r="C11709">
        <v>1030</v>
      </c>
    </row>
    <row r="11710" spans="1:3" x14ac:dyDescent="0.3">
      <c r="A11710" t="s">
        <v>20</v>
      </c>
      <c r="B11710">
        <v>0</v>
      </c>
      <c r="C11710">
        <v>1030</v>
      </c>
    </row>
    <row r="11711" spans="1:3" x14ac:dyDescent="0.3">
      <c r="A11711" t="s">
        <v>21</v>
      </c>
      <c r="B11711">
        <v>0</v>
      </c>
      <c r="C11711">
        <v>1030</v>
      </c>
    </row>
    <row r="11712" spans="1:3" x14ac:dyDescent="0.3">
      <c r="A11712" t="s">
        <v>22</v>
      </c>
      <c r="B11712">
        <v>3</v>
      </c>
      <c r="C11712">
        <v>1030</v>
      </c>
    </row>
    <row r="11713" spans="1:3" x14ac:dyDescent="0.3">
      <c r="A11713" t="s">
        <v>25</v>
      </c>
      <c r="B11713" t="s">
        <v>122</v>
      </c>
      <c r="C11713">
        <v>1030</v>
      </c>
    </row>
    <row r="11714" spans="1:3" x14ac:dyDescent="0.3">
      <c r="A11714" t="s">
        <v>7</v>
      </c>
      <c r="B11714" t="s">
        <v>50</v>
      </c>
      <c r="C11714">
        <v>271</v>
      </c>
    </row>
    <row r="11715" spans="1:3" x14ac:dyDescent="0.3">
      <c r="A11715" t="s">
        <v>17</v>
      </c>
      <c r="B11715">
        <v>154</v>
      </c>
      <c r="C11715">
        <v>271</v>
      </c>
    </row>
    <row r="11716" spans="1:3" x14ac:dyDescent="0.3">
      <c r="A11716" t="s">
        <v>18</v>
      </c>
      <c r="B11716">
        <v>0</v>
      </c>
      <c r="C11716">
        <v>271</v>
      </c>
    </row>
    <row r="11717" spans="1:3" x14ac:dyDescent="0.3">
      <c r="A11717" t="s">
        <v>19</v>
      </c>
      <c r="B11717">
        <v>50</v>
      </c>
      <c r="C11717">
        <v>271</v>
      </c>
    </row>
    <row r="11718" spans="1:3" x14ac:dyDescent="0.3">
      <c r="A11718" t="s">
        <v>20</v>
      </c>
      <c r="B11718">
        <v>6</v>
      </c>
      <c r="C11718">
        <v>271</v>
      </c>
    </row>
    <row r="11719" spans="1:3" x14ac:dyDescent="0.3">
      <c r="A11719" t="s">
        <v>21</v>
      </c>
      <c r="B11719">
        <v>11</v>
      </c>
      <c r="C11719">
        <v>271</v>
      </c>
    </row>
    <row r="11720" spans="1:3" x14ac:dyDescent="0.3">
      <c r="A11720" t="s">
        <v>22</v>
      </c>
      <c r="B11720">
        <v>37</v>
      </c>
      <c r="C11720">
        <v>271</v>
      </c>
    </row>
    <row r="11721" spans="1:3" x14ac:dyDescent="0.3">
      <c r="A11721" t="s">
        <v>25</v>
      </c>
      <c r="B11721" t="s">
        <v>121</v>
      </c>
      <c r="C11721">
        <v>271</v>
      </c>
    </row>
    <row r="11722" spans="1:3" x14ac:dyDescent="0.3">
      <c r="A11722" t="s">
        <v>7</v>
      </c>
      <c r="B11722" t="s">
        <v>50</v>
      </c>
      <c r="C11722">
        <v>7699</v>
      </c>
    </row>
    <row r="11723" spans="1:3" x14ac:dyDescent="0.3">
      <c r="A11723" t="s">
        <v>17</v>
      </c>
      <c r="B11723">
        <v>154</v>
      </c>
      <c r="C11723">
        <v>7699</v>
      </c>
    </row>
    <row r="11724" spans="1:3" x14ac:dyDescent="0.3">
      <c r="A11724" t="s">
        <v>18</v>
      </c>
      <c r="B11724">
        <v>0</v>
      </c>
      <c r="C11724">
        <v>7699</v>
      </c>
    </row>
    <row r="11725" spans="1:3" x14ac:dyDescent="0.3">
      <c r="A11725" t="s">
        <v>19</v>
      </c>
      <c r="B11725">
        <v>50</v>
      </c>
      <c r="C11725">
        <v>7699</v>
      </c>
    </row>
    <row r="11726" spans="1:3" x14ac:dyDescent="0.3">
      <c r="A11726" t="s">
        <v>20</v>
      </c>
      <c r="B11726">
        <v>6</v>
      </c>
      <c r="C11726">
        <v>7699</v>
      </c>
    </row>
    <row r="11727" spans="1:3" x14ac:dyDescent="0.3">
      <c r="A11727" t="s">
        <v>21</v>
      </c>
      <c r="B11727">
        <v>11</v>
      </c>
      <c r="C11727">
        <v>7699</v>
      </c>
    </row>
    <row r="11728" spans="1:3" x14ac:dyDescent="0.3">
      <c r="A11728" t="s">
        <v>22</v>
      </c>
      <c r="B11728">
        <v>37</v>
      </c>
      <c r="C11728">
        <v>7699</v>
      </c>
    </row>
    <row r="11729" spans="1:3" x14ac:dyDescent="0.3">
      <c r="A11729" t="s">
        <v>25</v>
      </c>
      <c r="B11729" t="s">
        <v>121</v>
      </c>
      <c r="C11729">
        <v>7699</v>
      </c>
    </row>
    <row r="11730" spans="1:3" x14ac:dyDescent="0.3">
      <c r="A11730" t="s">
        <v>7</v>
      </c>
      <c r="B11730" t="s">
        <v>120</v>
      </c>
      <c r="C11730">
        <v>5710</v>
      </c>
    </row>
    <row r="11731" spans="1:3" x14ac:dyDescent="0.3">
      <c r="A11731" t="s">
        <v>17</v>
      </c>
      <c r="B11731">
        <v>110</v>
      </c>
      <c r="C11731">
        <v>5710</v>
      </c>
    </row>
    <row r="11732" spans="1:3" x14ac:dyDescent="0.3">
      <c r="A11732" t="s">
        <v>18</v>
      </c>
      <c r="B11732">
        <v>0</v>
      </c>
      <c r="C11732">
        <v>5710</v>
      </c>
    </row>
    <row r="11733" spans="1:3" x14ac:dyDescent="0.3">
      <c r="A11733" t="s">
        <v>19</v>
      </c>
      <c r="B11733">
        <v>5</v>
      </c>
      <c r="C11733">
        <v>5710</v>
      </c>
    </row>
    <row r="11734" spans="1:3" x14ac:dyDescent="0.3">
      <c r="A11734" t="s">
        <v>20</v>
      </c>
      <c r="B11734">
        <v>2</v>
      </c>
      <c r="C11734">
        <v>5710</v>
      </c>
    </row>
    <row r="11735" spans="1:3" x14ac:dyDescent="0.3">
      <c r="A11735" t="s">
        <v>21</v>
      </c>
      <c r="B11735">
        <v>0</v>
      </c>
      <c r="C11735">
        <v>5710</v>
      </c>
    </row>
    <row r="11736" spans="1:3" x14ac:dyDescent="0.3">
      <c r="A11736" t="s">
        <v>22</v>
      </c>
      <c r="B11736">
        <v>3</v>
      </c>
      <c r="C11736">
        <v>5710</v>
      </c>
    </row>
    <row r="11737" spans="1:3" x14ac:dyDescent="0.3">
      <c r="A11737" t="s">
        <v>25</v>
      </c>
      <c r="B11737" t="s">
        <v>122</v>
      </c>
      <c r="C11737">
        <v>5710</v>
      </c>
    </row>
    <row r="11738" spans="1:3" x14ac:dyDescent="0.3">
      <c r="A11738" t="s">
        <v>7</v>
      </c>
      <c r="B11738" t="s">
        <v>120</v>
      </c>
      <c r="C11738">
        <v>803</v>
      </c>
    </row>
    <row r="11739" spans="1:3" x14ac:dyDescent="0.3">
      <c r="A11739" t="s">
        <v>17</v>
      </c>
      <c r="B11739">
        <v>12</v>
      </c>
      <c r="C11739">
        <v>803</v>
      </c>
    </row>
    <row r="11740" spans="1:3" x14ac:dyDescent="0.3">
      <c r="A11740" t="s">
        <v>18</v>
      </c>
      <c r="B11740">
        <v>0</v>
      </c>
      <c r="C11740">
        <v>803</v>
      </c>
    </row>
    <row r="11741" spans="1:3" x14ac:dyDescent="0.3">
      <c r="A11741" t="s">
        <v>19</v>
      </c>
      <c r="B11741">
        <v>5</v>
      </c>
      <c r="C11741">
        <v>803</v>
      </c>
    </row>
    <row r="11742" spans="1:3" x14ac:dyDescent="0.3">
      <c r="A11742" t="s">
        <v>20</v>
      </c>
      <c r="B11742">
        <v>0</v>
      </c>
      <c r="C11742">
        <v>803</v>
      </c>
    </row>
    <row r="11743" spans="1:3" x14ac:dyDescent="0.3">
      <c r="A11743" t="s">
        <v>21</v>
      </c>
      <c r="B11743">
        <v>0</v>
      </c>
      <c r="C11743">
        <v>803</v>
      </c>
    </row>
    <row r="11744" spans="1:3" x14ac:dyDescent="0.3">
      <c r="A11744" t="s">
        <v>22</v>
      </c>
      <c r="B11744">
        <v>4</v>
      </c>
      <c r="C11744">
        <v>803</v>
      </c>
    </row>
    <row r="11745" spans="1:3" x14ac:dyDescent="0.3">
      <c r="A11745" t="s">
        <v>25</v>
      </c>
      <c r="B11745" t="s">
        <v>122</v>
      </c>
      <c r="C11745">
        <v>803</v>
      </c>
    </row>
    <row r="11746" spans="1:3" x14ac:dyDescent="0.3">
      <c r="A11746" t="s">
        <v>7</v>
      </c>
      <c r="B11746" t="s">
        <v>120</v>
      </c>
      <c r="C11746">
        <v>9523</v>
      </c>
    </row>
    <row r="11747" spans="1:3" x14ac:dyDescent="0.3">
      <c r="A11747" t="s">
        <v>17</v>
      </c>
      <c r="B11747">
        <v>5</v>
      </c>
      <c r="C11747">
        <v>9523</v>
      </c>
    </row>
    <row r="11748" spans="1:3" x14ac:dyDescent="0.3">
      <c r="A11748" t="s">
        <v>18</v>
      </c>
      <c r="B11748">
        <v>0</v>
      </c>
      <c r="C11748">
        <v>9523</v>
      </c>
    </row>
    <row r="11749" spans="1:3" x14ac:dyDescent="0.3">
      <c r="A11749" t="s">
        <v>19</v>
      </c>
      <c r="B11749">
        <v>8</v>
      </c>
      <c r="C11749">
        <v>9523</v>
      </c>
    </row>
    <row r="11750" spans="1:3" x14ac:dyDescent="0.3">
      <c r="A11750" t="s">
        <v>20</v>
      </c>
      <c r="B11750">
        <v>2</v>
      </c>
      <c r="C11750">
        <v>9523</v>
      </c>
    </row>
    <row r="11751" spans="1:3" x14ac:dyDescent="0.3">
      <c r="A11751" t="s">
        <v>21</v>
      </c>
      <c r="B11751">
        <v>0</v>
      </c>
      <c r="C11751">
        <v>9523</v>
      </c>
    </row>
    <row r="11752" spans="1:3" x14ac:dyDescent="0.3">
      <c r="A11752" t="s">
        <v>22</v>
      </c>
      <c r="B11752">
        <v>0</v>
      </c>
      <c r="C11752">
        <v>9523</v>
      </c>
    </row>
    <row r="11753" spans="1:3" x14ac:dyDescent="0.3">
      <c r="A11753" t="s">
        <v>25</v>
      </c>
      <c r="B11753" t="s">
        <v>122</v>
      </c>
      <c r="C11753">
        <v>9523</v>
      </c>
    </row>
    <row r="11754" spans="1:3" x14ac:dyDescent="0.3">
      <c r="A11754" t="s">
        <v>7</v>
      </c>
      <c r="B11754" t="s">
        <v>50</v>
      </c>
      <c r="C11754">
        <v>2607</v>
      </c>
    </row>
    <row r="11755" spans="1:3" x14ac:dyDescent="0.3">
      <c r="A11755" t="s">
        <v>17</v>
      </c>
      <c r="B11755">
        <v>424</v>
      </c>
      <c r="C11755">
        <v>2607</v>
      </c>
    </row>
    <row r="11756" spans="1:3" x14ac:dyDescent="0.3">
      <c r="A11756" t="s">
        <v>18</v>
      </c>
      <c r="B11756">
        <v>17</v>
      </c>
      <c r="C11756">
        <v>2607</v>
      </c>
    </row>
    <row r="11757" spans="1:3" x14ac:dyDescent="0.3">
      <c r="A11757" t="s">
        <v>19</v>
      </c>
      <c r="B11757">
        <v>118</v>
      </c>
      <c r="C11757">
        <v>2607</v>
      </c>
    </row>
    <row r="11758" spans="1:3" x14ac:dyDescent="0.3">
      <c r="A11758" t="s">
        <v>20</v>
      </c>
      <c r="B11758">
        <v>7</v>
      </c>
      <c r="C11758">
        <v>2607</v>
      </c>
    </row>
    <row r="11759" spans="1:3" x14ac:dyDescent="0.3">
      <c r="A11759" t="s">
        <v>21</v>
      </c>
      <c r="B11759">
        <v>23</v>
      </c>
      <c r="C11759">
        <v>2607</v>
      </c>
    </row>
    <row r="11760" spans="1:3" x14ac:dyDescent="0.3">
      <c r="A11760" t="s">
        <v>22</v>
      </c>
      <c r="B11760">
        <v>41</v>
      </c>
      <c r="C11760">
        <v>2607</v>
      </c>
    </row>
    <row r="11761" spans="1:3" x14ac:dyDescent="0.3">
      <c r="A11761" t="s">
        <v>25</v>
      </c>
      <c r="B11761" t="s">
        <v>123</v>
      </c>
      <c r="C11761">
        <v>2607</v>
      </c>
    </row>
    <row r="11762" spans="1:3" x14ac:dyDescent="0.3">
      <c r="A11762" t="s">
        <v>7</v>
      </c>
      <c r="B11762" t="s">
        <v>120</v>
      </c>
      <c r="C11762">
        <v>8955</v>
      </c>
    </row>
    <row r="11763" spans="1:3" x14ac:dyDescent="0.3">
      <c r="A11763" t="s">
        <v>17</v>
      </c>
      <c r="B11763">
        <v>35</v>
      </c>
      <c r="C11763">
        <v>8955</v>
      </c>
    </row>
    <row r="11764" spans="1:3" x14ac:dyDescent="0.3">
      <c r="A11764" t="s">
        <v>18</v>
      </c>
      <c r="B11764">
        <v>0</v>
      </c>
      <c r="C11764">
        <v>8955</v>
      </c>
    </row>
    <row r="11765" spans="1:3" x14ac:dyDescent="0.3">
      <c r="A11765" t="s">
        <v>19</v>
      </c>
      <c r="B11765">
        <v>4</v>
      </c>
      <c r="C11765">
        <v>8955</v>
      </c>
    </row>
    <row r="11766" spans="1:3" x14ac:dyDescent="0.3">
      <c r="A11766" t="s">
        <v>20</v>
      </c>
      <c r="B11766">
        <v>0</v>
      </c>
      <c r="C11766">
        <v>8955</v>
      </c>
    </row>
    <row r="11767" spans="1:3" x14ac:dyDescent="0.3">
      <c r="A11767" t="s">
        <v>21</v>
      </c>
      <c r="B11767">
        <v>0</v>
      </c>
      <c r="C11767">
        <v>8955</v>
      </c>
    </row>
    <row r="11768" spans="1:3" x14ac:dyDescent="0.3">
      <c r="A11768" t="s">
        <v>22</v>
      </c>
      <c r="B11768">
        <v>10</v>
      </c>
      <c r="C11768">
        <v>8955</v>
      </c>
    </row>
    <row r="11769" spans="1:3" x14ac:dyDescent="0.3">
      <c r="A11769" t="s">
        <v>25</v>
      </c>
      <c r="B11769" t="s">
        <v>122</v>
      </c>
      <c r="C11769">
        <v>8955</v>
      </c>
    </row>
    <row r="11770" spans="1:3" x14ac:dyDescent="0.3">
      <c r="A11770" t="s">
        <v>7</v>
      </c>
      <c r="B11770" t="s">
        <v>120</v>
      </c>
      <c r="C11770">
        <v>4764</v>
      </c>
    </row>
    <row r="11771" spans="1:3" x14ac:dyDescent="0.3">
      <c r="A11771" t="s">
        <v>17</v>
      </c>
      <c r="B11771">
        <v>45</v>
      </c>
      <c r="C11771">
        <v>4764</v>
      </c>
    </row>
    <row r="11772" spans="1:3" x14ac:dyDescent="0.3">
      <c r="A11772" t="s">
        <v>18</v>
      </c>
      <c r="B11772">
        <v>12</v>
      </c>
      <c r="C11772">
        <v>4764</v>
      </c>
    </row>
    <row r="11773" spans="1:3" x14ac:dyDescent="0.3">
      <c r="A11773" t="s">
        <v>19</v>
      </c>
      <c r="B11773">
        <v>52</v>
      </c>
      <c r="C11773">
        <v>4764</v>
      </c>
    </row>
    <row r="11774" spans="1:3" x14ac:dyDescent="0.3">
      <c r="A11774" t="s">
        <v>20</v>
      </c>
      <c r="B11774">
        <v>25</v>
      </c>
      <c r="C11774">
        <v>4764</v>
      </c>
    </row>
    <row r="11775" spans="1:3" x14ac:dyDescent="0.3">
      <c r="A11775" t="s">
        <v>21</v>
      </c>
      <c r="B11775">
        <v>22</v>
      </c>
      <c r="C11775">
        <v>4764</v>
      </c>
    </row>
    <row r="11776" spans="1:3" x14ac:dyDescent="0.3">
      <c r="A11776" t="s">
        <v>22</v>
      </c>
      <c r="B11776">
        <v>13</v>
      </c>
      <c r="C11776">
        <v>4764</v>
      </c>
    </row>
    <row r="11777" spans="1:3" x14ac:dyDescent="0.3">
      <c r="A11777" t="s">
        <v>25</v>
      </c>
      <c r="B11777" t="s">
        <v>121</v>
      </c>
      <c r="C11777">
        <v>4764</v>
      </c>
    </row>
    <row r="11778" spans="1:3" x14ac:dyDescent="0.3">
      <c r="A11778" t="s">
        <v>7</v>
      </c>
      <c r="B11778" t="s">
        <v>120</v>
      </c>
      <c r="C11778">
        <v>5922</v>
      </c>
    </row>
    <row r="11779" spans="1:3" x14ac:dyDescent="0.3">
      <c r="A11779" t="s">
        <v>17</v>
      </c>
      <c r="B11779">
        <v>210</v>
      </c>
      <c r="C11779">
        <v>5922</v>
      </c>
    </row>
    <row r="11780" spans="1:3" x14ac:dyDescent="0.3">
      <c r="A11780" t="s">
        <v>18</v>
      </c>
      <c r="B11780">
        <v>0</v>
      </c>
      <c r="C11780">
        <v>5922</v>
      </c>
    </row>
    <row r="11781" spans="1:3" x14ac:dyDescent="0.3">
      <c r="A11781" t="s">
        <v>19</v>
      </c>
      <c r="B11781">
        <v>6</v>
      </c>
      <c r="C11781">
        <v>5922</v>
      </c>
    </row>
    <row r="11782" spans="1:3" x14ac:dyDescent="0.3">
      <c r="A11782" t="s">
        <v>20</v>
      </c>
      <c r="B11782">
        <v>0</v>
      </c>
      <c r="C11782">
        <v>5922</v>
      </c>
    </row>
    <row r="11783" spans="1:3" x14ac:dyDescent="0.3">
      <c r="A11783" t="s">
        <v>21</v>
      </c>
      <c r="B11783">
        <v>0</v>
      </c>
      <c r="C11783">
        <v>5922</v>
      </c>
    </row>
    <row r="11784" spans="1:3" x14ac:dyDescent="0.3">
      <c r="A11784" t="s">
        <v>22</v>
      </c>
      <c r="B11784">
        <v>2</v>
      </c>
      <c r="C11784">
        <v>5922</v>
      </c>
    </row>
    <row r="11785" spans="1:3" x14ac:dyDescent="0.3">
      <c r="A11785" t="s">
        <v>25</v>
      </c>
      <c r="B11785" t="s">
        <v>121</v>
      </c>
      <c r="C11785">
        <v>5922</v>
      </c>
    </row>
    <row r="11786" spans="1:3" x14ac:dyDescent="0.3">
      <c r="A11786" t="s">
        <v>7</v>
      </c>
      <c r="B11786" t="s">
        <v>120</v>
      </c>
      <c r="C11786">
        <v>2392</v>
      </c>
    </row>
    <row r="11787" spans="1:3" x14ac:dyDescent="0.3">
      <c r="A11787" t="s">
        <v>17</v>
      </c>
      <c r="B11787">
        <v>44</v>
      </c>
      <c r="C11787">
        <v>2392</v>
      </c>
    </row>
    <row r="11788" spans="1:3" x14ac:dyDescent="0.3">
      <c r="A11788" t="s">
        <v>18</v>
      </c>
      <c r="B11788">
        <v>4</v>
      </c>
      <c r="C11788">
        <v>2392</v>
      </c>
    </row>
    <row r="11789" spans="1:3" x14ac:dyDescent="0.3">
      <c r="A11789" t="s">
        <v>19</v>
      </c>
      <c r="B11789">
        <v>21</v>
      </c>
      <c r="C11789">
        <v>2392</v>
      </c>
    </row>
    <row r="11790" spans="1:3" x14ac:dyDescent="0.3">
      <c r="A11790" t="s">
        <v>20</v>
      </c>
      <c r="B11790">
        <v>6</v>
      </c>
      <c r="C11790">
        <v>2392</v>
      </c>
    </row>
    <row r="11791" spans="1:3" x14ac:dyDescent="0.3">
      <c r="A11791" t="s">
        <v>21</v>
      </c>
      <c r="B11791">
        <v>0</v>
      </c>
      <c r="C11791">
        <v>2392</v>
      </c>
    </row>
    <row r="11792" spans="1:3" x14ac:dyDescent="0.3">
      <c r="A11792" t="s">
        <v>22</v>
      </c>
      <c r="B11792">
        <v>27</v>
      </c>
      <c r="C11792">
        <v>2392</v>
      </c>
    </row>
    <row r="11793" spans="1:3" x14ac:dyDescent="0.3">
      <c r="A11793" t="s">
        <v>25</v>
      </c>
      <c r="B11793" t="s">
        <v>121</v>
      </c>
      <c r="C11793">
        <v>2392</v>
      </c>
    </row>
    <row r="11794" spans="1:3" x14ac:dyDescent="0.3">
      <c r="A11794" t="s">
        <v>7</v>
      </c>
      <c r="B11794" t="s">
        <v>120</v>
      </c>
      <c r="C11794">
        <v>1920</v>
      </c>
    </row>
    <row r="11795" spans="1:3" x14ac:dyDescent="0.3">
      <c r="A11795" t="s">
        <v>17</v>
      </c>
      <c r="B11795">
        <v>44</v>
      </c>
      <c r="C11795">
        <v>1920</v>
      </c>
    </row>
    <row r="11796" spans="1:3" x14ac:dyDescent="0.3">
      <c r="A11796" t="s">
        <v>18</v>
      </c>
      <c r="B11796">
        <v>4</v>
      </c>
      <c r="C11796">
        <v>1920</v>
      </c>
    </row>
    <row r="11797" spans="1:3" x14ac:dyDescent="0.3">
      <c r="A11797" t="s">
        <v>19</v>
      </c>
      <c r="B11797">
        <v>21</v>
      </c>
      <c r="C11797">
        <v>1920</v>
      </c>
    </row>
    <row r="11798" spans="1:3" x14ac:dyDescent="0.3">
      <c r="A11798" t="s">
        <v>20</v>
      </c>
      <c r="B11798">
        <v>6</v>
      </c>
      <c r="C11798">
        <v>1920</v>
      </c>
    </row>
    <row r="11799" spans="1:3" x14ac:dyDescent="0.3">
      <c r="A11799" t="s">
        <v>21</v>
      </c>
      <c r="B11799">
        <v>0</v>
      </c>
      <c r="C11799">
        <v>1920</v>
      </c>
    </row>
    <row r="11800" spans="1:3" x14ac:dyDescent="0.3">
      <c r="A11800" t="s">
        <v>22</v>
      </c>
      <c r="B11800">
        <v>27</v>
      </c>
      <c r="C11800">
        <v>1920</v>
      </c>
    </row>
    <row r="11801" spans="1:3" x14ac:dyDescent="0.3">
      <c r="A11801" t="s">
        <v>25</v>
      </c>
      <c r="B11801" t="s">
        <v>121</v>
      </c>
      <c r="C11801">
        <v>1920</v>
      </c>
    </row>
    <row r="11802" spans="1:3" x14ac:dyDescent="0.3">
      <c r="A11802" t="s">
        <v>7</v>
      </c>
      <c r="B11802" t="s">
        <v>50</v>
      </c>
      <c r="C11802">
        <v>5975</v>
      </c>
    </row>
    <row r="11803" spans="1:3" x14ac:dyDescent="0.3">
      <c r="A11803" t="s">
        <v>17</v>
      </c>
      <c r="B11803">
        <v>37</v>
      </c>
      <c r="C11803">
        <v>5975</v>
      </c>
    </row>
    <row r="11804" spans="1:3" x14ac:dyDescent="0.3">
      <c r="A11804" t="s">
        <v>18</v>
      </c>
      <c r="B11804">
        <v>0</v>
      </c>
      <c r="C11804">
        <v>5975</v>
      </c>
    </row>
    <row r="11805" spans="1:3" x14ac:dyDescent="0.3">
      <c r="A11805" t="s">
        <v>19</v>
      </c>
      <c r="B11805">
        <v>17</v>
      </c>
      <c r="C11805">
        <v>5975</v>
      </c>
    </row>
    <row r="11806" spans="1:3" x14ac:dyDescent="0.3">
      <c r="A11806" t="s">
        <v>20</v>
      </c>
      <c r="B11806">
        <v>0</v>
      </c>
      <c r="C11806">
        <v>5975</v>
      </c>
    </row>
    <row r="11807" spans="1:3" x14ac:dyDescent="0.3">
      <c r="A11807" t="s">
        <v>21</v>
      </c>
      <c r="B11807">
        <v>0</v>
      </c>
      <c r="C11807">
        <v>5975</v>
      </c>
    </row>
    <row r="11808" spans="1:3" x14ac:dyDescent="0.3">
      <c r="A11808" t="s">
        <v>22</v>
      </c>
      <c r="B11808">
        <v>3</v>
      </c>
      <c r="C11808">
        <v>5975</v>
      </c>
    </row>
    <row r="11809" spans="1:3" x14ac:dyDescent="0.3">
      <c r="A11809" t="s">
        <v>25</v>
      </c>
      <c r="B11809" t="s">
        <v>122</v>
      </c>
      <c r="C11809">
        <v>5975</v>
      </c>
    </row>
    <row r="11810" spans="1:3" x14ac:dyDescent="0.3">
      <c r="A11810" t="s">
        <v>7</v>
      </c>
      <c r="B11810" t="s">
        <v>50</v>
      </c>
      <c r="C11810">
        <v>5846</v>
      </c>
    </row>
    <row r="11811" spans="1:3" x14ac:dyDescent="0.3">
      <c r="A11811" t="s">
        <v>17</v>
      </c>
      <c r="B11811">
        <v>2</v>
      </c>
      <c r="C11811">
        <v>5846</v>
      </c>
    </row>
    <row r="11812" spans="1:3" x14ac:dyDescent="0.3">
      <c r="A11812" t="s">
        <v>18</v>
      </c>
      <c r="B11812">
        <v>1</v>
      </c>
      <c r="C11812">
        <v>5846</v>
      </c>
    </row>
    <row r="11813" spans="1:3" x14ac:dyDescent="0.3">
      <c r="A11813" t="s">
        <v>19</v>
      </c>
      <c r="B11813">
        <v>6</v>
      </c>
      <c r="C11813">
        <v>5846</v>
      </c>
    </row>
    <row r="11814" spans="1:3" x14ac:dyDescent="0.3">
      <c r="A11814" t="s">
        <v>20</v>
      </c>
      <c r="B11814">
        <v>2</v>
      </c>
      <c r="C11814">
        <v>5846</v>
      </c>
    </row>
    <row r="11815" spans="1:3" x14ac:dyDescent="0.3">
      <c r="A11815" t="s">
        <v>21</v>
      </c>
      <c r="B11815">
        <v>1</v>
      </c>
      <c r="C11815">
        <v>5846</v>
      </c>
    </row>
    <row r="11816" spans="1:3" x14ac:dyDescent="0.3">
      <c r="A11816" t="s">
        <v>22</v>
      </c>
      <c r="B11816">
        <v>1</v>
      </c>
      <c r="C11816">
        <v>5846</v>
      </c>
    </row>
    <row r="11817" spans="1:3" x14ac:dyDescent="0.3">
      <c r="A11817" t="s">
        <v>25</v>
      </c>
      <c r="B11817" t="s">
        <v>122</v>
      </c>
      <c r="C11817">
        <v>5846</v>
      </c>
    </row>
    <row r="11818" spans="1:3" x14ac:dyDescent="0.3">
      <c r="A11818" t="s">
        <v>7</v>
      </c>
      <c r="B11818" t="s">
        <v>120</v>
      </c>
      <c r="C11818">
        <v>2456</v>
      </c>
    </row>
    <row r="11819" spans="1:3" x14ac:dyDescent="0.3">
      <c r="A11819" t="s">
        <v>17</v>
      </c>
      <c r="B11819">
        <v>80</v>
      </c>
      <c r="C11819">
        <v>2456</v>
      </c>
    </row>
    <row r="11820" spans="1:3" x14ac:dyDescent="0.3">
      <c r="A11820" t="s">
        <v>18</v>
      </c>
      <c r="B11820">
        <v>4</v>
      </c>
      <c r="C11820">
        <v>2456</v>
      </c>
    </row>
    <row r="11821" spans="1:3" x14ac:dyDescent="0.3">
      <c r="A11821" t="s">
        <v>19</v>
      </c>
      <c r="B11821">
        <v>46</v>
      </c>
      <c r="C11821">
        <v>2456</v>
      </c>
    </row>
    <row r="11822" spans="1:3" x14ac:dyDescent="0.3">
      <c r="A11822" t="s">
        <v>20</v>
      </c>
      <c r="B11822">
        <v>0</v>
      </c>
      <c r="C11822">
        <v>2456</v>
      </c>
    </row>
    <row r="11823" spans="1:3" x14ac:dyDescent="0.3">
      <c r="A11823" t="s">
        <v>21</v>
      </c>
      <c r="B11823">
        <v>17</v>
      </c>
      <c r="C11823">
        <v>2456</v>
      </c>
    </row>
    <row r="11824" spans="1:3" x14ac:dyDescent="0.3">
      <c r="A11824" t="s">
        <v>22</v>
      </c>
      <c r="B11824">
        <v>2</v>
      </c>
      <c r="C11824">
        <v>2456</v>
      </c>
    </row>
    <row r="11825" spans="1:3" x14ac:dyDescent="0.3">
      <c r="A11825" t="s">
        <v>25</v>
      </c>
      <c r="B11825" t="s">
        <v>122</v>
      </c>
      <c r="C11825">
        <v>2456</v>
      </c>
    </row>
    <row r="11826" spans="1:3" x14ac:dyDescent="0.3">
      <c r="A11826" t="s">
        <v>7</v>
      </c>
      <c r="B11826" t="s">
        <v>120</v>
      </c>
      <c r="C11826">
        <v>938</v>
      </c>
    </row>
    <row r="11827" spans="1:3" x14ac:dyDescent="0.3">
      <c r="A11827" t="s">
        <v>17</v>
      </c>
      <c r="B11827">
        <v>51</v>
      </c>
      <c r="C11827">
        <v>938</v>
      </c>
    </row>
    <row r="11828" spans="1:3" x14ac:dyDescent="0.3">
      <c r="A11828" t="s">
        <v>18</v>
      </c>
      <c r="B11828">
        <v>1</v>
      </c>
      <c r="C11828">
        <v>938</v>
      </c>
    </row>
    <row r="11829" spans="1:3" x14ac:dyDescent="0.3">
      <c r="A11829" t="s">
        <v>19</v>
      </c>
      <c r="B11829">
        <v>7</v>
      </c>
      <c r="C11829">
        <v>938</v>
      </c>
    </row>
    <row r="11830" spans="1:3" x14ac:dyDescent="0.3">
      <c r="A11830" t="s">
        <v>20</v>
      </c>
      <c r="B11830">
        <v>2</v>
      </c>
      <c r="C11830">
        <v>938</v>
      </c>
    </row>
    <row r="11831" spans="1:3" x14ac:dyDescent="0.3">
      <c r="A11831" t="s">
        <v>21</v>
      </c>
      <c r="B11831">
        <v>1</v>
      </c>
      <c r="C11831">
        <v>938</v>
      </c>
    </row>
    <row r="11832" spans="1:3" x14ac:dyDescent="0.3">
      <c r="A11832" t="s">
        <v>22</v>
      </c>
      <c r="B11832">
        <v>25</v>
      </c>
      <c r="C11832">
        <v>938</v>
      </c>
    </row>
    <row r="11833" spans="1:3" x14ac:dyDescent="0.3">
      <c r="A11833" t="s">
        <v>25</v>
      </c>
      <c r="B11833" t="s">
        <v>122</v>
      </c>
      <c r="C11833">
        <v>938</v>
      </c>
    </row>
    <row r="11834" spans="1:3" x14ac:dyDescent="0.3">
      <c r="A11834" t="s">
        <v>7</v>
      </c>
      <c r="B11834" t="s">
        <v>120</v>
      </c>
      <c r="C11834">
        <v>9246</v>
      </c>
    </row>
    <row r="11835" spans="1:3" x14ac:dyDescent="0.3">
      <c r="A11835" t="s">
        <v>17</v>
      </c>
      <c r="B11835">
        <v>171</v>
      </c>
      <c r="C11835">
        <v>9246</v>
      </c>
    </row>
    <row r="11836" spans="1:3" x14ac:dyDescent="0.3">
      <c r="A11836" t="s">
        <v>18</v>
      </c>
      <c r="B11836">
        <v>3</v>
      </c>
      <c r="C11836">
        <v>9246</v>
      </c>
    </row>
    <row r="11837" spans="1:3" x14ac:dyDescent="0.3">
      <c r="A11837" t="s">
        <v>19</v>
      </c>
      <c r="B11837">
        <v>129</v>
      </c>
      <c r="C11837">
        <v>9246</v>
      </c>
    </row>
    <row r="11838" spans="1:3" x14ac:dyDescent="0.3">
      <c r="A11838" t="s">
        <v>20</v>
      </c>
      <c r="B11838">
        <v>26</v>
      </c>
      <c r="C11838">
        <v>9246</v>
      </c>
    </row>
    <row r="11839" spans="1:3" x14ac:dyDescent="0.3">
      <c r="A11839" t="s">
        <v>21</v>
      </c>
      <c r="B11839">
        <v>24</v>
      </c>
      <c r="C11839">
        <v>9246</v>
      </c>
    </row>
    <row r="11840" spans="1:3" x14ac:dyDescent="0.3">
      <c r="A11840" t="s">
        <v>22</v>
      </c>
      <c r="B11840">
        <v>62</v>
      </c>
      <c r="C11840">
        <v>9246</v>
      </c>
    </row>
    <row r="11841" spans="1:3" x14ac:dyDescent="0.3">
      <c r="A11841" t="s">
        <v>25</v>
      </c>
      <c r="B11841" t="s">
        <v>121</v>
      </c>
      <c r="C11841">
        <v>9246</v>
      </c>
    </row>
    <row r="11842" spans="1:3" x14ac:dyDescent="0.3">
      <c r="A11842" t="s">
        <v>7</v>
      </c>
      <c r="B11842" t="s">
        <v>120</v>
      </c>
      <c r="C11842">
        <v>983</v>
      </c>
    </row>
    <row r="11843" spans="1:3" x14ac:dyDescent="0.3">
      <c r="A11843" t="s">
        <v>17</v>
      </c>
      <c r="B11843">
        <v>110</v>
      </c>
      <c r="C11843">
        <v>983</v>
      </c>
    </row>
    <row r="11844" spans="1:3" x14ac:dyDescent="0.3">
      <c r="A11844" t="s">
        <v>18</v>
      </c>
      <c r="B11844">
        <v>29</v>
      </c>
      <c r="C11844">
        <v>983</v>
      </c>
    </row>
    <row r="11845" spans="1:3" x14ac:dyDescent="0.3">
      <c r="A11845" t="s">
        <v>19</v>
      </c>
      <c r="B11845">
        <v>92</v>
      </c>
      <c r="C11845">
        <v>983</v>
      </c>
    </row>
    <row r="11846" spans="1:3" x14ac:dyDescent="0.3">
      <c r="A11846" t="s">
        <v>20</v>
      </c>
      <c r="B11846">
        <v>28</v>
      </c>
      <c r="C11846">
        <v>983</v>
      </c>
    </row>
    <row r="11847" spans="1:3" x14ac:dyDescent="0.3">
      <c r="A11847" t="s">
        <v>21</v>
      </c>
      <c r="B11847">
        <v>10</v>
      </c>
      <c r="C11847">
        <v>983</v>
      </c>
    </row>
    <row r="11848" spans="1:3" x14ac:dyDescent="0.3">
      <c r="A11848" t="s">
        <v>22</v>
      </c>
      <c r="B11848">
        <v>145</v>
      </c>
      <c r="C11848">
        <v>983</v>
      </c>
    </row>
    <row r="11849" spans="1:3" x14ac:dyDescent="0.3">
      <c r="A11849" t="s">
        <v>25</v>
      </c>
      <c r="B11849" t="s">
        <v>121</v>
      </c>
      <c r="C11849">
        <v>983</v>
      </c>
    </row>
    <row r="11850" spans="1:3" x14ac:dyDescent="0.3">
      <c r="A11850" t="s">
        <v>7</v>
      </c>
      <c r="B11850" t="s">
        <v>120</v>
      </c>
      <c r="C11850">
        <v>368</v>
      </c>
    </row>
    <row r="11851" spans="1:3" x14ac:dyDescent="0.3">
      <c r="A11851" t="s">
        <v>17</v>
      </c>
      <c r="B11851">
        <v>91</v>
      </c>
      <c r="C11851">
        <v>368</v>
      </c>
    </row>
    <row r="11852" spans="1:3" x14ac:dyDescent="0.3">
      <c r="A11852" t="s">
        <v>18</v>
      </c>
      <c r="B11852">
        <v>65</v>
      </c>
      <c r="C11852">
        <v>368</v>
      </c>
    </row>
    <row r="11853" spans="1:3" x14ac:dyDescent="0.3">
      <c r="A11853" t="s">
        <v>19</v>
      </c>
      <c r="B11853">
        <v>52</v>
      </c>
      <c r="C11853">
        <v>368</v>
      </c>
    </row>
    <row r="11854" spans="1:3" x14ac:dyDescent="0.3">
      <c r="A11854" t="s">
        <v>20</v>
      </c>
      <c r="B11854">
        <v>10</v>
      </c>
      <c r="C11854">
        <v>368</v>
      </c>
    </row>
    <row r="11855" spans="1:3" x14ac:dyDescent="0.3">
      <c r="A11855" t="s">
        <v>21</v>
      </c>
      <c r="B11855">
        <v>44</v>
      </c>
      <c r="C11855">
        <v>368</v>
      </c>
    </row>
    <row r="11856" spans="1:3" x14ac:dyDescent="0.3">
      <c r="A11856" t="s">
        <v>22</v>
      </c>
      <c r="B11856">
        <v>28</v>
      </c>
      <c r="C11856">
        <v>368</v>
      </c>
    </row>
    <row r="11857" spans="1:3" x14ac:dyDescent="0.3">
      <c r="A11857" t="s">
        <v>25</v>
      </c>
      <c r="B11857" t="s">
        <v>121</v>
      </c>
      <c r="C11857">
        <v>368</v>
      </c>
    </row>
    <row r="11858" spans="1:3" x14ac:dyDescent="0.3">
      <c r="A11858" t="s">
        <v>7</v>
      </c>
      <c r="B11858" t="s">
        <v>50</v>
      </c>
      <c r="C11858">
        <v>2173</v>
      </c>
    </row>
    <row r="11859" spans="1:3" x14ac:dyDescent="0.3">
      <c r="A11859" t="s">
        <v>17</v>
      </c>
      <c r="B11859">
        <v>13</v>
      </c>
      <c r="C11859">
        <v>2173</v>
      </c>
    </row>
    <row r="11860" spans="1:3" x14ac:dyDescent="0.3">
      <c r="A11860" t="s">
        <v>18</v>
      </c>
      <c r="B11860">
        <v>6</v>
      </c>
      <c r="C11860">
        <v>2173</v>
      </c>
    </row>
    <row r="11861" spans="1:3" x14ac:dyDescent="0.3">
      <c r="A11861" t="s">
        <v>19</v>
      </c>
      <c r="B11861">
        <v>7</v>
      </c>
      <c r="C11861">
        <v>2173</v>
      </c>
    </row>
    <row r="11862" spans="1:3" x14ac:dyDescent="0.3">
      <c r="A11862" t="s">
        <v>20</v>
      </c>
      <c r="B11862">
        <v>0</v>
      </c>
      <c r="C11862">
        <v>2173</v>
      </c>
    </row>
    <row r="11863" spans="1:3" x14ac:dyDescent="0.3">
      <c r="A11863" t="s">
        <v>21</v>
      </c>
      <c r="B11863">
        <v>3</v>
      </c>
      <c r="C11863">
        <v>2173</v>
      </c>
    </row>
    <row r="11864" spans="1:3" x14ac:dyDescent="0.3">
      <c r="A11864" t="s">
        <v>22</v>
      </c>
      <c r="B11864">
        <v>3</v>
      </c>
      <c r="C11864">
        <v>2173</v>
      </c>
    </row>
    <row r="11865" spans="1:3" x14ac:dyDescent="0.3">
      <c r="A11865" t="s">
        <v>25</v>
      </c>
      <c r="B11865" t="s">
        <v>122</v>
      </c>
      <c r="C11865">
        <v>2173</v>
      </c>
    </row>
    <row r="11866" spans="1:3" x14ac:dyDescent="0.3">
      <c r="A11866" t="s">
        <v>7</v>
      </c>
      <c r="B11866" t="s">
        <v>50</v>
      </c>
      <c r="C11866">
        <v>8663</v>
      </c>
    </row>
    <row r="11867" spans="1:3" x14ac:dyDescent="0.3">
      <c r="A11867" t="s">
        <v>17</v>
      </c>
      <c r="B11867">
        <v>11</v>
      </c>
      <c r="C11867">
        <v>8663</v>
      </c>
    </row>
    <row r="11868" spans="1:3" x14ac:dyDescent="0.3">
      <c r="A11868" t="s">
        <v>18</v>
      </c>
      <c r="B11868">
        <v>0</v>
      </c>
      <c r="C11868">
        <v>8663</v>
      </c>
    </row>
    <row r="11869" spans="1:3" x14ac:dyDescent="0.3">
      <c r="A11869" t="s">
        <v>19</v>
      </c>
      <c r="B11869">
        <v>3</v>
      </c>
      <c r="C11869">
        <v>8663</v>
      </c>
    </row>
    <row r="11870" spans="1:3" x14ac:dyDescent="0.3">
      <c r="A11870" t="s">
        <v>20</v>
      </c>
      <c r="B11870">
        <v>0</v>
      </c>
      <c r="C11870">
        <v>8663</v>
      </c>
    </row>
    <row r="11871" spans="1:3" x14ac:dyDescent="0.3">
      <c r="A11871" t="s">
        <v>21</v>
      </c>
      <c r="B11871">
        <v>0</v>
      </c>
      <c r="C11871">
        <v>8663</v>
      </c>
    </row>
    <row r="11872" spans="1:3" x14ac:dyDescent="0.3">
      <c r="A11872" t="s">
        <v>22</v>
      </c>
      <c r="B11872">
        <v>1</v>
      </c>
      <c r="C11872">
        <v>8663</v>
      </c>
    </row>
    <row r="11873" spans="1:3" x14ac:dyDescent="0.3">
      <c r="A11873" t="s">
        <v>25</v>
      </c>
      <c r="B11873" t="s">
        <v>122</v>
      </c>
      <c r="C11873">
        <v>8663</v>
      </c>
    </row>
    <row r="11874" spans="1:3" x14ac:dyDescent="0.3">
      <c r="A11874" t="s">
        <v>7</v>
      </c>
      <c r="B11874" t="s">
        <v>120</v>
      </c>
      <c r="C11874">
        <v>10602</v>
      </c>
    </row>
    <row r="11875" spans="1:3" x14ac:dyDescent="0.3">
      <c r="A11875" t="s">
        <v>17</v>
      </c>
      <c r="B11875">
        <v>29</v>
      </c>
      <c r="C11875">
        <v>10602</v>
      </c>
    </row>
    <row r="11876" spans="1:3" x14ac:dyDescent="0.3">
      <c r="A11876" t="s">
        <v>18</v>
      </c>
      <c r="B11876">
        <v>12</v>
      </c>
      <c r="C11876">
        <v>10602</v>
      </c>
    </row>
    <row r="11877" spans="1:3" x14ac:dyDescent="0.3">
      <c r="A11877" t="s">
        <v>19</v>
      </c>
      <c r="B11877">
        <v>59</v>
      </c>
      <c r="C11877">
        <v>10602</v>
      </c>
    </row>
    <row r="11878" spans="1:3" x14ac:dyDescent="0.3">
      <c r="A11878" t="s">
        <v>20</v>
      </c>
      <c r="B11878">
        <v>19</v>
      </c>
      <c r="C11878">
        <v>10602</v>
      </c>
    </row>
    <row r="11879" spans="1:3" x14ac:dyDescent="0.3">
      <c r="A11879" t="s">
        <v>21</v>
      </c>
      <c r="B11879">
        <v>1</v>
      </c>
      <c r="C11879">
        <v>10602</v>
      </c>
    </row>
    <row r="11880" spans="1:3" x14ac:dyDescent="0.3">
      <c r="A11880" t="s">
        <v>22</v>
      </c>
      <c r="B11880">
        <v>36</v>
      </c>
      <c r="C11880">
        <v>10602</v>
      </c>
    </row>
    <row r="11881" spans="1:3" x14ac:dyDescent="0.3">
      <c r="A11881" t="s">
        <v>25</v>
      </c>
      <c r="B11881" t="s">
        <v>121</v>
      </c>
      <c r="C11881">
        <v>10602</v>
      </c>
    </row>
    <row r="11882" spans="1:3" x14ac:dyDescent="0.3">
      <c r="A11882" t="s">
        <v>7</v>
      </c>
      <c r="B11882" t="s">
        <v>120</v>
      </c>
      <c r="C11882">
        <v>3220</v>
      </c>
    </row>
    <row r="11883" spans="1:3" x14ac:dyDescent="0.3">
      <c r="A11883" t="s">
        <v>17</v>
      </c>
      <c r="B11883">
        <v>29</v>
      </c>
      <c r="C11883">
        <v>3220</v>
      </c>
    </row>
    <row r="11884" spans="1:3" x14ac:dyDescent="0.3">
      <c r="A11884" t="s">
        <v>18</v>
      </c>
      <c r="B11884">
        <v>12</v>
      </c>
      <c r="C11884">
        <v>3220</v>
      </c>
    </row>
    <row r="11885" spans="1:3" x14ac:dyDescent="0.3">
      <c r="A11885" t="s">
        <v>19</v>
      </c>
      <c r="B11885">
        <v>59</v>
      </c>
      <c r="C11885">
        <v>3220</v>
      </c>
    </row>
    <row r="11886" spans="1:3" x14ac:dyDescent="0.3">
      <c r="A11886" t="s">
        <v>20</v>
      </c>
      <c r="B11886">
        <v>19</v>
      </c>
      <c r="C11886">
        <v>3220</v>
      </c>
    </row>
    <row r="11887" spans="1:3" x14ac:dyDescent="0.3">
      <c r="A11887" t="s">
        <v>21</v>
      </c>
      <c r="B11887">
        <v>1</v>
      </c>
      <c r="C11887">
        <v>3220</v>
      </c>
    </row>
    <row r="11888" spans="1:3" x14ac:dyDescent="0.3">
      <c r="A11888" t="s">
        <v>22</v>
      </c>
      <c r="B11888">
        <v>36</v>
      </c>
      <c r="C11888">
        <v>3220</v>
      </c>
    </row>
    <row r="11889" spans="1:3" x14ac:dyDescent="0.3">
      <c r="A11889" t="s">
        <v>25</v>
      </c>
      <c r="B11889" t="s">
        <v>121</v>
      </c>
      <c r="C11889">
        <v>3220</v>
      </c>
    </row>
    <row r="11890" spans="1:3" x14ac:dyDescent="0.3">
      <c r="A11890" t="s">
        <v>7</v>
      </c>
      <c r="B11890" t="s">
        <v>120</v>
      </c>
      <c r="C11890">
        <v>5424</v>
      </c>
    </row>
    <row r="11891" spans="1:3" x14ac:dyDescent="0.3">
      <c r="A11891" t="s">
        <v>17</v>
      </c>
      <c r="B11891">
        <v>29</v>
      </c>
      <c r="C11891">
        <v>5424</v>
      </c>
    </row>
    <row r="11892" spans="1:3" x14ac:dyDescent="0.3">
      <c r="A11892" t="s">
        <v>18</v>
      </c>
      <c r="B11892">
        <v>12</v>
      </c>
      <c r="C11892">
        <v>5424</v>
      </c>
    </row>
    <row r="11893" spans="1:3" x14ac:dyDescent="0.3">
      <c r="A11893" t="s">
        <v>19</v>
      </c>
      <c r="B11893">
        <v>59</v>
      </c>
      <c r="C11893">
        <v>5424</v>
      </c>
    </row>
    <row r="11894" spans="1:3" x14ac:dyDescent="0.3">
      <c r="A11894" t="s">
        <v>20</v>
      </c>
      <c r="B11894">
        <v>19</v>
      </c>
      <c r="C11894">
        <v>5424</v>
      </c>
    </row>
    <row r="11895" spans="1:3" x14ac:dyDescent="0.3">
      <c r="A11895" t="s">
        <v>21</v>
      </c>
      <c r="B11895">
        <v>1</v>
      </c>
      <c r="C11895">
        <v>5424</v>
      </c>
    </row>
    <row r="11896" spans="1:3" x14ac:dyDescent="0.3">
      <c r="A11896" t="s">
        <v>22</v>
      </c>
      <c r="B11896">
        <v>36</v>
      </c>
      <c r="C11896">
        <v>5424</v>
      </c>
    </row>
    <row r="11897" spans="1:3" x14ac:dyDescent="0.3">
      <c r="A11897" t="s">
        <v>25</v>
      </c>
      <c r="B11897" t="s">
        <v>121</v>
      </c>
      <c r="C11897">
        <v>5424</v>
      </c>
    </row>
    <row r="11898" spans="1:3" x14ac:dyDescent="0.3">
      <c r="A11898" t="s">
        <v>7</v>
      </c>
      <c r="B11898" t="s">
        <v>120</v>
      </c>
      <c r="C11898">
        <v>3697</v>
      </c>
    </row>
    <row r="11899" spans="1:3" x14ac:dyDescent="0.3">
      <c r="A11899" t="s">
        <v>17</v>
      </c>
      <c r="B11899">
        <v>69</v>
      </c>
      <c r="C11899">
        <v>3697</v>
      </c>
    </row>
    <row r="11900" spans="1:3" x14ac:dyDescent="0.3">
      <c r="A11900" t="s">
        <v>18</v>
      </c>
      <c r="B11900">
        <v>8</v>
      </c>
      <c r="C11900">
        <v>3697</v>
      </c>
    </row>
    <row r="11901" spans="1:3" x14ac:dyDescent="0.3">
      <c r="A11901" t="s">
        <v>19</v>
      </c>
      <c r="B11901">
        <v>26</v>
      </c>
      <c r="C11901">
        <v>3697</v>
      </c>
    </row>
    <row r="11902" spans="1:3" x14ac:dyDescent="0.3">
      <c r="A11902" t="s">
        <v>20</v>
      </c>
      <c r="B11902">
        <v>12</v>
      </c>
      <c r="C11902">
        <v>3697</v>
      </c>
    </row>
    <row r="11903" spans="1:3" x14ac:dyDescent="0.3">
      <c r="A11903" t="s">
        <v>21</v>
      </c>
      <c r="B11903">
        <v>7</v>
      </c>
      <c r="C11903">
        <v>3697</v>
      </c>
    </row>
    <row r="11904" spans="1:3" x14ac:dyDescent="0.3">
      <c r="A11904" t="s">
        <v>22</v>
      </c>
      <c r="B11904">
        <v>12</v>
      </c>
      <c r="C11904">
        <v>3697</v>
      </c>
    </row>
    <row r="11905" spans="1:3" x14ac:dyDescent="0.3">
      <c r="A11905" t="s">
        <v>25</v>
      </c>
      <c r="B11905" t="s">
        <v>121</v>
      </c>
      <c r="C11905">
        <v>3697</v>
      </c>
    </row>
    <row r="11906" spans="1:3" x14ac:dyDescent="0.3">
      <c r="A11906" t="s">
        <v>7</v>
      </c>
      <c r="B11906" t="s">
        <v>120</v>
      </c>
      <c r="C11906">
        <v>9955</v>
      </c>
    </row>
    <row r="11907" spans="1:3" x14ac:dyDescent="0.3">
      <c r="A11907" t="s">
        <v>17</v>
      </c>
      <c r="B11907">
        <v>69</v>
      </c>
      <c r="C11907">
        <v>9955</v>
      </c>
    </row>
    <row r="11908" spans="1:3" x14ac:dyDescent="0.3">
      <c r="A11908" t="s">
        <v>18</v>
      </c>
      <c r="B11908">
        <v>8</v>
      </c>
      <c r="C11908">
        <v>9955</v>
      </c>
    </row>
    <row r="11909" spans="1:3" x14ac:dyDescent="0.3">
      <c r="A11909" t="s">
        <v>19</v>
      </c>
      <c r="B11909">
        <v>26</v>
      </c>
      <c r="C11909">
        <v>9955</v>
      </c>
    </row>
    <row r="11910" spans="1:3" x14ac:dyDescent="0.3">
      <c r="A11910" t="s">
        <v>20</v>
      </c>
      <c r="B11910">
        <v>12</v>
      </c>
      <c r="C11910">
        <v>9955</v>
      </c>
    </row>
    <row r="11911" spans="1:3" x14ac:dyDescent="0.3">
      <c r="A11911" t="s">
        <v>21</v>
      </c>
      <c r="B11911">
        <v>7</v>
      </c>
      <c r="C11911">
        <v>9955</v>
      </c>
    </row>
    <row r="11912" spans="1:3" x14ac:dyDescent="0.3">
      <c r="A11912" t="s">
        <v>22</v>
      </c>
      <c r="B11912">
        <v>12</v>
      </c>
      <c r="C11912">
        <v>9955</v>
      </c>
    </row>
    <row r="11913" spans="1:3" x14ac:dyDescent="0.3">
      <c r="A11913" t="s">
        <v>25</v>
      </c>
      <c r="B11913" t="s">
        <v>121</v>
      </c>
      <c r="C11913">
        <v>9955</v>
      </c>
    </row>
    <row r="11914" spans="1:3" x14ac:dyDescent="0.3">
      <c r="A11914" t="s">
        <v>7</v>
      </c>
      <c r="B11914" t="s">
        <v>50</v>
      </c>
      <c r="C11914">
        <v>4487</v>
      </c>
    </row>
    <row r="11915" spans="1:3" x14ac:dyDescent="0.3">
      <c r="A11915" t="s">
        <v>17</v>
      </c>
      <c r="B11915">
        <v>15</v>
      </c>
      <c r="C11915">
        <v>4487</v>
      </c>
    </row>
    <row r="11916" spans="1:3" x14ac:dyDescent="0.3">
      <c r="A11916" t="s">
        <v>18</v>
      </c>
      <c r="B11916">
        <v>20</v>
      </c>
      <c r="C11916">
        <v>4487</v>
      </c>
    </row>
    <row r="11917" spans="1:3" x14ac:dyDescent="0.3">
      <c r="A11917" t="s">
        <v>19</v>
      </c>
      <c r="B11917">
        <v>25</v>
      </c>
      <c r="C11917">
        <v>4487</v>
      </c>
    </row>
    <row r="11918" spans="1:3" x14ac:dyDescent="0.3">
      <c r="A11918" t="s">
        <v>20</v>
      </c>
      <c r="B11918">
        <v>2</v>
      </c>
      <c r="C11918">
        <v>4487</v>
      </c>
    </row>
    <row r="11919" spans="1:3" x14ac:dyDescent="0.3">
      <c r="A11919" t="s">
        <v>21</v>
      </c>
      <c r="B11919">
        <v>7</v>
      </c>
      <c r="C11919">
        <v>4487</v>
      </c>
    </row>
    <row r="11920" spans="1:3" x14ac:dyDescent="0.3">
      <c r="A11920" t="s">
        <v>22</v>
      </c>
      <c r="B11920">
        <v>26</v>
      </c>
      <c r="C11920">
        <v>4487</v>
      </c>
    </row>
    <row r="11921" spans="1:3" x14ac:dyDescent="0.3">
      <c r="A11921" t="s">
        <v>25</v>
      </c>
      <c r="B11921" t="s">
        <v>122</v>
      </c>
      <c r="C11921">
        <v>4487</v>
      </c>
    </row>
    <row r="11922" spans="1:3" x14ac:dyDescent="0.3">
      <c r="A11922" t="s">
        <v>7</v>
      </c>
      <c r="B11922" t="s">
        <v>120</v>
      </c>
      <c r="C11922">
        <v>8212</v>
      </c>
    </row>
    <row r="11923" spans="1:3" x14ac:dyDescent="0.3">
      <c r="A11923" t="s">
        <v>17</v>
      </c>
      <c r="B11923">
        <v>85</v>
      </c>
      <c r="C11923">
        <v>8212</v>
      </c>
    </row>
    <row r="11924" spans="1:3" x14ac:dyDescent="0.3">
      <c r="A11924" t="s">
        <v>18</v>
      </c>
      <c r="B11924">
        <v>15</v>
      </c>
      <c r="C11924">
        <v>8212</v>
      </c>
    </row>
    <row r="11925" spans="1:3" x14ac:dyDescent="0.3">
      <c r="A11925" t="s">
        <v>19</v>
      </c>
      <c r="B11925">
        <v>27</v>
      </c>
      <c r="C11925">
        <v>8212</v>
      </c>
    </row>
    <row r="11926" spans="1:3" x14ac:dyDescent="0.3">
      <c r="A11926" t="s">
        <v>20</v>
      </c>
      <c r="B11926">
        <v>13</v>
      </c>
      <c r="C11926">
        <v>8212</v>
      </c>
    </row>
    <row r="11927" spans="1:3" x14ac:dyDescent="0.3">
      <c r="A11927" t="s">
        <v>21</v>
      </c>
      <c r="B11927">
        <v>13</v>
      </c>
      <c r="C11927">
        <v>8212</v>
      </c>
    </row>
    <row r="11928" spans="1:3" x14ac:dyDescent="0.3">
      <c r="A11928" t="s">
        <v>22</v>
      </c>
      <c r="B11928">
        <v>21</v>
      </c>
      <c r="C11928">
        <v>8212</v>
      </c>
    </row>
    <row r="11929" spans="1:3" x14ac:dyDescent="0.3">
      <c r="A11929" t="s">
        <v>25</v>
      </c>
      <c r="B11929" t="s">
        <v>121</v>
      </c>
      <c r="C11929">
        <v>8212</v>
      </c>
    </row>
    <row r="11930" spans="1:3" x14ac:dyDescent="0.3">
      <c r="A11930" t="s">
        <v>7</v>
      </c>
      <c r="B11930" t="s">
        <v>120</v>
      </c>
      <c r="C11930">
        <v>6515</v>
      </c>
    </row>
    <row r="11931" spans="1:3" x14ac:dyDescent="0.3">
      <c r="A11931" t="s">
        <v>17</v>
      </c>
      <c r="B11931">
        <v>6</v>
      </c>
      <c r="C11931">
        <v>6515</v>
      </c>
    </row>
    <row r="11932" spans="1:3" x14ac:dyDescent="0.3">
      <c r="A11932" t="s">
        <v>18</v>
      </c>
      <c r="B11932">
        <v>2</v>
      </c>
      <c r="C11932">
        <v>6515</v>
      </c>
    </row>
    <row r="11933" spans="1:3" x14ac:dyDescent="0.3">
      <c r="A11933" t="s">
        <v>19</v>
      </c>
      <c r="B11933">
        <v>18</v>
      </c>
      <c r="C11933">
        <v>6515</v>
      </c>
    </row>
    <row r="11934" spans="1:3" x14ac:dyDescent="0.3">
      <c r="A11934" t="s">
        <v>20</v>
      </c>
      <c r="B11934">
        <v>2</v>
      </c>
      <c r="C11934">
        <v>6515</v>
      </c>
    </row>
    <row r="11935" spans="1:3" x14ac:dyDescent="0.3">
      <c r="A11935" t="s">
        <v>21</v>
      </c>
      <c r="B11935">
        <v>8</v>
      </c>
      <c r="C11935">
        <v>6515</v>
      </c>
    </row>
    <row r="11936" spans="1:3" x14ac:dyDescent="0.3">
      <c r="A11936" t="s">
        <v>22</v>
      </c>
      <c r="B11936">
        <v>14</v>
      </c>
      <c r="C11936">
        <v>6515</v>
      </c>
    </row>
    <row r="11937" spans="1:3" x14ac:dyDescent="0.3">
      <c r="A11937" t="s">
        <v>25</v>
      </c>
      <c r="B11937" t="s">
        <v>122</v>
      </c>
      <c r="C11937">
        <v>6515</v>
      </c>
    </row>
    <row r="11938" spans="1:3" x14ac:dyDescent="0.3">
      <c r="A11938" t="s">
        <v>7</v>
      </c>
      <c r="B11938" t="s">
        <v>120</v>
      </c>
      <c r="C11938">
        <v>7384</v>
      </c>
    </row>
    <row r="11939" spans="1:3" x14ac:dyDescent="0.3">
      <c r="A11939" t="s">
        <v>17</v>
      </c>
      <c r="B11939">
        <v>113</v>
      </c>
      <c r="C11939">
        <v>7384</v>
      </c>
    </row>
    <row r="11940" spans="1:3" x14ac:dyDescent="0.3">
      <c r="A11940" t="s">
        <v>18</v>
      </c>
      <c r="B11940">
        <v>61</v>
      </c>
      <c r="C11940">
        <v>7384</v>
      </c>
    </row>
    <row r="11941" spans="1:3" x14ac:dyDescent="0.3">
      <c r="A11941" t="s">
        <v>19</v>
      </c>
      <c r="B11941">
        <v>204</v>
      </c>
      <c r="C11941">
        <v>7384</v>
      </c>
    </row>
    <row r="11942" spans="1:3" x14ac:dyDescent="0.3">
      <c r="A11942" t="s">
        <v>20</v>
      </c>
      <c r="B11942">
        <v>34</v>
      </c>
      <c r="C11942">
        <v>7384</v>
      </c>
    </row>
    <row r="11943" spans="1:3" x14ac:dyDescent="0.3">
      <c r="A11943" t="s">
        <v>21</v>
      </c>
      <c r="B11943">
        <v>26</v>
      </c>
      <c r="C11943">
        <v>7384</v>
      </c>
    </row>
    <row r="11944" spans="1:3" x14ac:dyDescent="0.3">
      <c r="A11944" t="s">
        <v>22</v>
      </c>
      <c r="B11944">
        <v>47</v>
      </c>
      <c r="C11944">
        <v>7384</v>
      </c>
    </row>
    <row r="11945" spans="1:3" x14ac:dyDescent="0.3">
      <c r="A11945" t="s">
        <v>25</v>
      </c>
      <c r="B11945" t="s">
        <v>123</v>
      </c>
      <c r="C11945">
        <v>7384</v>
      </c>
    </row>
    <row r="11946" spans="1:3" x14ac:dyDescent="0.3">
      <c r="A11946" t="s">
        <v>7</v>
      </c>
      <c r="B11946" t="s">
        <v>50</v>
      </c>
      <c r="C11946">
        <v>3524</v>
      </c>
    </row>
    <row r="11947" spans="1:3" x14ac:dyDescent="0.3">
      <c r="A11947" t="s">
        <v>17</v>
      </c>
      <c r="B11947">
        <v>80</v>
      </c>
      <c r="C11947">
        <v>3524</v>
      </c>
    </row>
    <row r="11948" spans="1:3" x14ac:dyDescent="0.3">
      <c r="A11948" t="s">
        <v>18</v>
      </c>
      <c r="B11948">
        <v>1</v>
      </c>
      <c r="C11948">
        <v>3524</v>
      </c>
    </row>
    <row r="11949" spans="1:3" x14ac:dyDescent="0.3">
      <c r="A11949" t="s">
        <v>19</v>
      </c>
      <c r="B11949">
        <v>60</v>
      </c>
      <c r="C11949">
        <v>3524</v>
      </c>
    </row>
    <row r="11950" spans="1:3" x14ac:dyDescent="0.3">
      <c r="A11950" t="s">
        <v>20</v>
      </c>
      <c r="B11950">
        <v>4</v>
      </c>
      <c r="C11950">
        <v>3524</v>
      </c>
    </row>
    <row r="11951" spans="1:3" x14ac:dyDescent="0.3">
      <c r="A11951" t="s">
        <v>21</v>
      </c>
      <c r="B11951">
        <v>6</v>
      </c>
      <c r="C11951">
        <v>3524</v>
      </c>
    </row>
    <row r="11952" spans="1:3" x14ac:dyDescent="0.3">
      <c r="A11952" t="s">
        <v>22</v>
      </c>
      <c r="B11952">
        <v>16</v>
      </c>
      <c r="C11952">
        <v>3524</v>
      </c>
    </row>
    <row r="11953" spans="1:3" x14ac:dyDescent="0.3">
      <c r="A11953" t="s">
        <v>25</v>
      </c>
      <c r="B11953" t="s">
        <v>121</v>
      </c>
      <c r="C11953">
        <v>3524</v>
      </c>
    </row>
    <row r="11954" spans="1:3" x14ac:dyDescent="0.3">
      <c r="A11954" t="s">
        <v>7</v>
      </c>
      <c r="B11954" t="s">
        <v>50</v>
      </c>
      <c r="C11954">
        <v>1717</v>
      </c>
    </row>
    <row r="11955" spans="1:3" x14ac:dyDescent="0.3">
      <c r="A11955" t="s">
        <v>17</v>
      </c>
      <c r="B11955">
        <v>80</v>
      </c>
      <c r="C11955">
        <v>1717</v>
      </c>
    </row>
    <row r="11956" spans="1:3" x14ac:dyDescent="0.3">
      <c r="A11956" t="s">
        <v>18</v>
      </c>
      <c r="B11956">
        <v>15</v>
      </c>
      <c r="C11956">
        <v>1717</v>
      </c>
    </row>
    <row r="11957" spans="1:3" x14ac:dyDescent="0.3">
      <c r="A11957" t="s">
        <v>19</v>
      </c>
      <c r="B11957">
        <v>93</v>
      </c>
      <c r="C11957">
        <v>1717</v>
      </c>
    </row>
    <row r="11958" spans="1:3" x14ac:dyDescent="0.3">
      <c r="A11958" t="s">
        <v>20</v>
      </c>
      <c r="B11958">
        <v>20</v>
      </c>
      <c r="C11958">
        <v>1717</v>
      </c>
    </row>
    <row r="11959" spans="1:3" x14ac:dyDescent="0.3">
      <c r="A11959" t="s">
        <v>21</v>
      </c>
      <c r="B11959">
        <v>13</v>
      </c>
      <c r="C11959">
        <v>1717</v>
      </c>
    </row>
    <row r="11960" spans="1:3" x14ac:dyDescent="0.3">
      <c r="A11960" t="s">
        <v>22</v>
      </c>
      <c r="B11960">
        <v>52</v>
      </c>
      <c r="C11960">
        <v>1717</v>
      </c>
    </row>
    <row r="11961" spans="1:3" x14ac:dyDescent="0.3">
      <c r="A11961" t="s">
        <v>25</v>
      </c>
      <c r="B11961" t="s">
        <v>121</v>
      </c>
      <c r="C11961">
        <v>1717</v>
      </c>
    </row>
    <row r="11962" spans="1:3" x14ac:dyDescent="0.3">
      <c r="A11962" t="s">
        <v>7</v>
      </c>
      <c r="B11962" t="s">
        <v>120</v>
      </c>
      <c r="C11962">
        <v>9197</v>
      </c>
    </row>
    <row r="11963" spans="1:3" x14ac:dyDescent="0.3">
      <c r="A11963" t="s">
        <v>17</v>
      </c>
      <c r="B11963">
        <v>32</v>
      </c>
      <c r="C11963">
        <v>9197</v>
      </c>
    </row>
    <row r="11964" spans="1:3" x14ac:dyDescent="0.3">
      <c r="A11964" t="s">
        <v>18</v>
      </c>
      <c r="B11964">
        <v>0</v>
      </c>
      <c r="C11964">
        <v>9197</v>
      </c>
    </row>
    <row r="11965" spans="1:3" x14ac:dyDescent="0.3">
      <c r="A11965" t="s">
        <v>19</v>
      </c>
      <c r="B11965">
        <v>5</v>
      </c>
      <c r="C11965">
        <v>9197</v>
      </c>
    </row>
    <row r="11966" spans="1:3" x14ac:dyDescent="0.3">
      <c r="A11966" t="s">
        <v>20</v>
      </c>
      <c r="B11966">
        <v>2</v>
      </c>
      <c r="C11966">
        <v>9197</v>
      </c>
    </row>
    <row r="11967" spans="1:3" x14ac:dyDescent="0.3">
      <c r="A11967" t="s">
        <v>21</v>
      </c>
      <c r="B11967">
        <v>0</v>
      </c>
      <c r="C11967">
        <v>9197</v>
      </c>
    </row>
    <row r="11968" spans="1:3" x14ac:dyDescent="0.3">
      <c r="A11968" t="s">
        <v>22</v>
      </c>
      <c r="B11968">
        <v>8</v>
      </c>
      <c r="C11968">
        <v>9197</v>
      </c>
    </row>
    <row r="11969" spans="1:3" x14ac:dyDescent="0.3">
      <c r="A11969" t="s">
        <v>25</v>
      </c>
      <c r="B11969" t="s">
        <v>122</v>
      </c>
      <c r="C11969">
        <v>9197</v>
      </c>
    </row>
    <row r="11970" spans="1:3" x14ac:dyDescent="0.3">
      <c r="A11970" t="s">
        <v>7</v>
      </c>
      <c r="B11970" t="s">
        <v>50</v>
      </c>
      <c r="C11970">
        <v>3710</v>
      </c>
    </row>
    <row r="11971" spans="1:3" x14ac:dyDescent="0.3">
      <c r="A11971" t="s">
        <v>17</v>
      </c>
      <c r="B11971">
        <v>19</v>
      </c>
      <c r="C11971">
        <v>3710</v>
      </c>
    </row>
    <row r="11972" spans="1:3" x14ac:dyDescent="0.3">
      <c r="A11972" t="s">
        <v>18</v>
      </c>
      <c r="B11972">
        <v>0</v>
      </c>
      <c r="C11972">
        <v>3710</v>
      </c>
    </row>
    <row r="11973" spans="1:3" x14ac:dyDescent="0.3">
      <c r="A11973" t="s">
        <v>19</v>
      </c>
      <c r="B11973">
        <v>35</v>
      </c>
      <c r="C11973">
        <v>3710</v>
      </c>
    </row>
    <row r="11974" spans="1:3" x14ac:dyDescent="0.3">
      <c r="A11974" t="s">
        <v>20</v>
      </c>
      <c r="B11974">
        <v>6</v>
      </c>
      <c r="C11974">
        <v>3710</v>
      </c>
    </row>
    <row r="11975" spans="1:3" x14ac:dyDescent="0.3">
      <c r="A11975" t="s">
        <v>21</v>
      </c>
      <c r="B11975">
        <v>4</v>
      </c>
      <c r="C11975">
        <v>3710</v>
      </c>
    </row>
    <row r="11976" spans="1:3" x14ac:dyDescent="0.3">
      <c r="A11976" t="s">
        <v>22</v>
      </c>
      <c r="B11976">
        <v>17</v>
      </c>
      <c r="C11976">
        <v>3710</v>
      </c>
    </row>
    <row r="11977" spans="1:3" x14ac:dyDescent="0.3">
      <c r="A11977" t="s">
        <v>25</v>
      </c>
      <c r="B11977" t="s">
        <v>122</v>
      </c>
      <c r="C11977">
        <v>3710</v>
      </c>
    </row>
    <row r="11978" spans="1:3" x14ac:dyDescent="0.3">
      <c r="A11978" t="s">
        <v>7</v>
      </c>
      <c r="B11978" t="s">
        <v>120</v>
      </c>
      <c r="C11978">
        <v>9925</v>
      </c>
    </row>
    <row r="11979" spans="1:3" x14ac:dyDescent="0.3">
      <c r="A11979" t="s">
        <v>17</v>
      </c>
      <c r="B11979">
        <v>127</v>
      </c>
      <c r="C11979">
        <v>9925</v>
      </c>
    </row>
    <row r="11980" spans="1:3" x14ac:dyDescent="0.3">
      <c r="A11980" t="s">
        <v>18</v>
      </c>
      <c r="B11980">
        <v>1</v>
      </c>
      <c r="C11980">
        <v>9925</v>
      </c>
    </row>
    <row r="11981" spans="1:3" x14ac:dyDescent="0.3">
      <c r="A11981" t="s">
        <v>19</v>
      </c>
      <c r="B11981">
        <v>56</v>
      </c>
      <c r="C11981">
        <v>9925</v>
      </c>
    </row>
    <row r="11982" spans="1:3" x14ac:dyDescent="0.3">
      <c r="A11982" t="s">
        <v>20</v>
      </c>
      <c r="B11982">
        <v>0</v>
      </c>
      <c r="C11982">
        <v>9925</v>
      </c>
    </row>
    <row r="11983" spans="1:3" x14ac:dyDescent="0.3">
      <c r="A11983" t="s">
        <v>21</v>
      </c>
      <c r="B11983">
        <v>1</v>
      </c>
      <c r="C11983">
        <v>9925</v>
      </c>
    </row>
    <row r="11984" spans="1:3" x14ac:dyDescent="0.3">
      <c r="A11984" t="s">
        <v>22</v>
      </c>
      <c r="B11984">
        <v>31</v>
      </c>
      <c r="C11984">
        <v>9925</v>
      </c>
    </row>
    <row r="11985" spans="1:3" x14ac:dyDescent="0.3">
      <c r="A11985" t="s">
        <v>25</v>
      </c>
      <c r="B11985" t="s">
        <v>121</v>
      </c>
      <c r="C11985">
        <v>9925</v>
      </c>
    </row>
    <row r="11986" spans="1:3" x14ac:dyDescent="0.3">
      <c r="A11986" t="s">
        <v>7</v>
      </c>
      <c r="B11986" t="s">
        <v>50</v>
      </c>
      <c r="C11986">
        <v>942</v>
      </c>
    </row>
    <row r="11987" spans="1:3" x14ac:dyDescent="0.3">
      <c r="A11987" t="s">
        <v>17</v>
      </c>
      <c r="B11987">
        <v>139</v>
      </c>
      <c r="C11987">
        <v>942</v>
      </c>
    </row>
    <row r="11988" spans="1:3" x14ac:dyDescent="0.3">
      <c r="A11988" t="s">
        <v>18</v>
      </c>
      <c r="B11988">
        <v>13</v>
      </c>
      <c r="C11988">
        <v>942</v>
      </c>
    </row>
    <row r="11989" spans="1:3" x14ac:dyDescent="0.3">
      <c r="A11989" t="s">
        <v>19</v>
      </c>
      <c r="B11989">
        <v>78</v>
      </c>
      <c r="C11989">
        <v>942</v>
      </c>
    </row>
    <row r="11990" spans="1:3" x14ac:dyDescent="0.3">
      <c r="A11990" t="s">
        <v>20</v>
      </c>
      <c r="B11990">
        <v>20</v>
      </c>
      <c r="C11990">
        <v>942</v>
      </c>
    </row>
    <row r="11991" spans="1:3" x14ac:dyDescent="0.3">
      <c r="A11991" t="s">
        <v>21</v>
      </c>
      <c r="B11991">
        <v>13</v>
      </c>
      <c r="C11991">
        <v>942</v>
      </c>
    </row>
    <row r="11992" spans="1:3" x14ac:dyDescent="0.3">
      <c r="A11992" t="s">
        <v>22</v>
      </c>
      <c r="B11992">
        <v>36</v>
      </c>
      <c r="C11992">
        <v>942</v>
      </c>
    </row>
    <row r="11993" spans="1:3" x14ac:dyDescent="0.3">
      <c r="A11993" t="s">
        <v>25</v>
      </c>
      <c r="B11993" t="s">
        <v>123</v>
      </c>
      <c r="C11993">
        <v>942</v>
      </c>
    </row>
    <row r="11994" spans="1:3" x14ac:dyDescent="0.3">
      <c r="A11994" t="s">
        <v>7</v>
      </c>
      <c r="B11994" t="s">
        <v>50</v>
      </c>
      <c r="C11994">
        <v>5995</v>
      </c>
    </row>
    <row r="11995" spans="1:3" x14ac:dyDescent="0.3">
      <c r="A11995" t="s">
        <v>17</v>
      </c>
      <c r="B11995">
        <v>165</v>
      </c>
      <c r="C11995">
        <v>5995</v>
      </c>
    </row>
    <row r="11996" spans="1:3" x14ac:dyDescent="0.3">
      <c r="A11996" t="s">
        <v>18</v>
      </c>
      <c r="B11996">
        <v>3</v>
      </c>
      <c r="C11996">
        <v>5995</v>
      </c>
    </row>
    <row r="11997" spans="1:3" x14ac:dyDescent="0.3">
      <c r="A11997" t="s">
        <v>19</v>
      </c>
      <c r="B11997">
        <v>147</v>
      </c>
      <c r="C11997">
        <v>5995</v>
      </c>
    </row>
    <row r="11998" spans="1:3" x14ac:dyDescent="0.3">
      <c r="A11998" t="s">
        <v>20</v>
      </c>
      <c r="B11998">
        <v>4</v>
      </c>
      <c r="C11998">
        <v>5995</v>
      </c>
    </row>
    <row r="11999" spans="1:3" x14ac:dyDescent="0.3">
      <c r="A11999" t="s">
        <v>21</v>
      </c>
      <c r="B11999">
        <v>24</v>
      </c>
      <c r="C11999">
        <v>5995</v>
      </c>
    </row>
    <row r="12000" spans="1:3" x14ac:dyDescent="0.3">
      <c r="A12000" t="s">
        <v>22</v>
      </c>
      <c r="B12000">
        <v>41</v>
      </c>
      <c r="C12000">
        <v>5995</v>
      </c>
    </row>
    <row r="12001" spans="1:3" x14ac:dyDescent="0.3">
      <c r="A12001" t="s">
        <v>25</v>
      </c>
      <c r="B12001" t="s">
        <v>121</v>
      </c>
      <c r="C12001">
        <v>5995</v>
      </c>
    </row>
    <row r="12002" spans="1:3" x14ac:dyDescent="0.3">
      <c r="A12002" t="s">
        <v>7</v>
      </c>
      <c r="B12002" t="s">
        <v>50</v>
      </c>
      <c r="C12002">
        <v>4279</v>
      </c>
    </row>
    <row r="12003" spans="1:3" x14ac:dyDescent="0.3">
      <c r="A12003" t="s">
        <v>17</v>
      </c>
      <c r="B12003">
        <v>15</v>
      </c>
      <c r="C12003">
        <v>4279</v>
      </c>
    </row>
    <row r="12004" spans="1:3" x14ac:dyDescent="0.3">
      <c r="A12004" t="s">
        <v>18</v>
      </c>
      <c r="B12004">
        <v>4</v>
      </c>
      <c r="C12004">
        <v>4279</v>
      </c>
    </row>
    <row r="12005" spans="1:3" x14ac:dyDescent="0.3">
      <c r="A12005" t="s">
        <v>19</v>
      </c>
      <c r="B12005">
        <v>10</v>
      </c>
      <c r="C12005">
        <v>4279</v>
      </c>
    </row>
    <row r="12006" spans="1:3" x14ac:dyDescent="0.3">
      <c r="A12006" t="s">
        <v>20</v>
      </c>
      <c r="B12006">
        <v>3</v>
      </c>
      <c r="C12006">
        <v>4279</v>
      </c>
    </row>
    <row r="12007" spans="1:3" x14ac:dyDescent="0.3">
      <c r="A12007" t="s">
        <v>21</v>
      </c>
      <c r="B12007">
        <v>4</v>
      </c>
      <c r="C12007">
        <v>4279</v>
      </c>
    </row>
    <row r="12008" spans="1:3" x14ac:dyDescent="0.3">
      <c r="A12008" t="s">
        <v>22</v>
      </c>
      <c r="B12008">
        <v>18</v>
      </c>
      <c r="C12008">
        <v>4279</v>
      </c>
    </row>
    <row r="12009" spans="1:3" x14ac:dyDescent="0.3">
      <c r="A12009" t="s">
        <v>25</v>
      </c>
      <c r="B12009" t="s">
        <v>122</v>
      </c>
      <c r="C12009">
        <v>4279</v>
      </c>
    </row>
    <row r="12010" spans="1:3" x14ac:dyDescent="0.3">
      <c r="A12010" t="s">
        <v>7</v>
      </c>
      <c r="B12010" t="s">
        <v>120</v>
      </c>
      <c r="C12010">
        <v>5756</v>
      </c>
    </row>
    <row r="12011" spans="1:3" x14ac:dyDescent="0.3">
      <c r="A12011" t="s">
        <v>17</v>
      </c>
      <c r="B12011">
        <v>46</v>
      </c>
      <c r="C12011">
        <v>5756</v>
      </c>
    </row>
    <row r="12012" spans="1:3" x14ac:dyDescent="0.3">
      <c r="A12012" t="s">
        <v>18</v>
      </c>
      <c r="B12012">
        <v>0</v>
      </c>
      <c r="C12012">
        <v>5756</v>
      </c>
    </row>
    <row r="12013" spans="1:3" x14ac:dyDescent="0.3">
      <c r="A12013" t="s">
        <v>19</v>
      </c>
      <c r="B12013">
        <v>7</v>
      </c>
      <c r="C12013">
        <v>5756</v>
      </c>
    </row>
    <row r="12014" spans="1:3" x14ac:dyDescent="0.3">
      <c r="A12014" t="s">
        <v>20</v>
      </c>
      <c r="B12014">
        <v>0</v>
      </c>
      <c r="C12014">
        <v>5756</v>
      </c>
    </row>
    <row r="12015" spans="1:3" x14ac:dyDescent="0.3">
      <c r="A12015" t="s">
        <v>21</v>
      </c>
      <c r="B12015">
        <v>0</v>
      </c>
      <c r="C12015">
        <v>5756</v>
      </c>
    </row>
    <row r="12016" spans="1:3" x14ac:dyDescent="0.3">
      <c r="A12016" t="s">
        <v>22</v>
      </c>
      <c r="B12016">
        <v>2</v>
      </c>
      <c r="C12016">
        <v>5756</v>
      </c>
    </row>
    <row r="12017" spans="1:3" x14ac:dyDescent="0.3">
      <c r="A12017" t="s">
        <v>25</v>
      </c>
      <c r="B12017" t="s">
        <v>122</v>
      </c>
      <c r="C12017">
        <v>5756</v>
      </c>
    </row>
    <row r="12018" spans="1:3" x14ac:dyDescent="0.3">
      <c r="A12018" t="s">
        <v>7</v>
      </c>
      <c r="B12018" t="s">
        <v>120</v>
      </c>
      <c r="C12018">
        <v>10477</v>
      </c>
    </row>
    <row r="12019" spans="1:3" x14ac:dyDescent="0.3">
      <c r="A12019" t="s">
        <v>17</v>
      </c>
      <c r="B12019">
        <v>71</v>
      </c>
      <c r="C12019">
        <v>10477</v>
      </c>
    </row>
    <row r="12020" spans="1:3" x14ac:dyDescent="0.3">
      <c r="A12020" t="s">
        <v>18</v>
      </c>
      <c r="B12020">
        <v>0</v>
      </c>
      <c r="C12020">
        <v>10477</v>
      </c>
    </row>
    <row r="12021" spans="1:3" x14ac:dyDescent="0.3">
      <c r="A12021" t="s">
        <v>19</v>
      </c>
      <c r="B12021">
        <v>18</v>
      </c>
      <c r="C12021">
        <v>10477</v>
      </c>
    </row>
    <row r="12022" spans="1:3" x14ac:dyDescent="0.3">
      <c r="A12022" t="s">
        <v>20</v>
      </c>
      <c r="B12022">
        <v>0</v>
      </c>
      <c r="C12022">
        <v>10477</v>
      </c>
    </row>
    <row r="12023" spans="1:3" x14ac:dyDescent="0.3">
      <c r="A12023" t="s">
        <v>21</v>
      </c>
      <c r="B12023">
        <v>0</v>
      </c>
      <c r="C12023">
        <v>10477</v>
      </c>
    </row>
    <row r="12024" spans="1:3" x14ac:dyDescent="0.3">
      <c r="A12024" t="s">
        <v>22</v>
      </c>
      <c r="B12024">
        <v>13</v>
      </c>
      <c r="C12024">
        <v>10477</v>
      </c>
    </row>
    <row r="12025" spans="1:3" x14ac:dyDescent="0.3">
      <c r="A12025" t="s">
        <v>25</v>
      </c>
      <c r="B12025" t="s">
        <v>121</v>
      </c>
      <c r="C12025">
        <v>10477</v>
      </c>
    </row>
    <row r="12026" spans="1:3" x14ac:dyDescent="0.3">
      <c r="A12026" t="s">
        <v>7</v>
      </c>
      <c r="B12026" t="s">
        <v>120</v>
      </c>
      <c r="C12026">
        <v>5493</v>
      </c>
    </row>
    <row r="12027" spans="1:3" x14ac:dyDescent="0.3">
      <c r="A12027" t="s">
        <v>17</v>
      </c>
      <c r="B12027">
        <v>15</v>
      </c>
      <c r="C12027">
        <v>5493</v>
      </c>
    </row>
    <row r="12028" spans="1:3" x14ac:dyDescent="0.3">
      <c r="A12028" t="s">
        <v>18</v>
      </c>
      <c r="B12028">
        <v>0</v>
      </c>
      <c r="C12028">
        <v>5493</v>
      </c>
    </row>
    <row r="12029" spans="1:3" x14ac:dyDescent="0.3">
      <c r="A12029" t="s">
        <v>19</v>
      </c>
      <c r="B12029">
        <v>2</v>
      </c>
      <c r="C12029">
        <v>5493</v>
      </c>
    </row>
    <row r="12030" spans="1:3" x14ac:dyDescent="0.3">
      <c r="A12030" t="s">
        <v>20</v>
      </c>
      <c r="B12030">
        <v>0</v>
      </c>
      <c r="C12030">
        <v>5493</v>
      </c>
    </row>
    <row r="12031" spans="1:3" x14ac:dyDescent="0.3">
      <c r="A12031" t="s">
        <v>21</v>
      </c>
      <c r="B12031">
        <v>0</v>
      </c>
      <c r="C12031">
        <v>5493</v>
      </c>
    </row>
    <row r="12032" spans="1:3" x14ac:dyDescent="0.3">
      <c r="A12032" t="s">
        <v>22</v>
      </c>
      <c r="B12032">
        <v>6</v>
      </c>
      <c r="C12032">
        <v>5493</v>
      </c>
    </row>
    <row r="12033" spans="1:3" x14ac:dyDescent="0.3">
      <c r="A12033" t="s">
        <v>25</v>
      </c>
      <c r="B12033" t="s">
        <v>122</v>
      </c>
      <c r="C12033">
        <v>5493</v>
      </c>
    </row>
    <row r="12034" spans="1:3" x14ac:dyDescent="0.3">
      <c r="A12034" t="s">
        <v>7</v>
      </c>
      <c r="B12034" t="s">
        <v>50</v>
      </c>
      <c r="C12034">
        <v>10141</v>
      </c>
    </row>
    <row r="12035" spans="1:3" x14ac:dyDescent="0.3">
      <c r="A12035" t="s">
        <v>17</v>
      </c>
      <c r="B12035">
        <v>7</v>
      </c>
      <c r="C12035">
        <v>10141</v>
      </c>
    </row>
    <row r="12036" spans="1:3" x14ac:dyDescent="0.3">
      <c r="A12036" t="s">
        <v>18</v>
      </c>
      <c r="B12036">
        <v>1</v>
      </c>
      <c r="C12036">
        <v>10141</v>
      </c>
    </row>
    <row r="12037" spans="1:3" x14ac:dyDescent="0.3">
      <c r="A12037" t="s">
        <v>19</v>
      </c>
      <c r="B12037">
        <v>6</v>
      </c>
      <c r="C12037">
        <v>10141</v>
      </c>
    </row>
    <row r="12038" spans="1:3" x14ac:dyDescent="0.3">
      <c r="A12038" t="s">
        <v>20</v>
      </c>
      <c r="B12038">
        <v>0</v>
      </c>
      <c r="C12038">
        <v>10141</v>
      </c>
    </row>
    <row r="12039" spans="1:3" x14ac:dyDescent="0.3">
      <c r="A12039" t="s">
        <v>21</v>
      </c>
      <c r="B12039">
        <v>3</v>
      </c>
      <c r="C12039">
        <v>10141</v>
      </c>
    </row>
    <row r="12040" spans="1:3" x14ac:dyDescent="0.3">
      <c r="A12040" t="s">
        <v>22</v>
      </c>
      <c r="B12040">
        <v>3</v>
      </c>
      <c r="C12040">
        <v>10141</v>
      </c>
    </row>
    <row r="12041" spans="1:3" x14ac:dyDescent="0.3">
      <c r="A12041" t="s">
        <v>25</v>
      </c>
      <c r="B12041" t="s">
        <v>122</v>
      </c>
      <c r="C12041">
        <v>10141</v>
      </c>
    </row>
    <row r="12042" spans="1:3" x14ac:dyDescent="0.3">
      <c r="A12042" t="s">
        <v>7</v>
      </c>
      <c r="B12042" t="s">
        <v>50</v>
      </c>
      <c r="C12042">
        <v>1833</v>
      </c>
    </row>
    <row r="12043" spans="1:3" x14ac:dyDescent="0.3">
      <c r="A12043" t="s">
        <v>17</v>
      </c>
      <c r="B12043">
        <v>68</v>
      </c>
      <c r="C12043">
        <v>1833</v>
      </c>
    </row>
    <row r="12044" spans="1:3" x14ac:dyDescent="0.3">
      <c r="A12044" t="s">
        <v>18</v>
      </c>
      <c r="B12044">
        <v>8</v>
      </c>
      <c r="C12044">
        <v>1833</v>
      </c>
    </row>
    <row r="12045" spans="1:3" x14ac:dyDescent="0.3">
      <c r="A12045" t="s">
        <v>19</v>
      </c>
      <c r="B12045">
        <v>18</v>
      </c>
      <c r="C12045">
        <v>1833</v>
      </c>
    </row>
    <row r="12046" spans="1:3" x14ac:dyDescent="0.3">
      <c r="A12046" t="s">
        <v>20</v>
      </c>
      <c r="B12046">
        <v>19</v>
      </c>
      <c r="C12046">
        <v>1833</v>
      </c>
    </row>
    <row r="12047" spans="1:3" x14ac:dyDescent="0.3">
      <c r="A12047" t="s">
        <v>21</v>
      </c>
      <c r="B12047">
        <v>8</v>
      </c>
      <c r="C12047">
        <v>1833</v>
      </c>
    </row>
    <row r="12048" spans="1:3" x14ac:dyDescent="0.3">
      <c r="A12048" t="s">
        <v>22</v>
      </c>
      <c r="B12048">
        <v>12</v>
      </c>
      <c r="C12048">
        <v>1833</v>
      </c>
    </row>
    <row r="12049" spans="1:3" x14ac:dyDescent="0.3">
      <c r="A12049" t="s">
        <v>25</v>
      </c>
      <c r="B12049" t="s">
        <v>122</v>
      </c>
      <c r="C12049">
        <v>1833</v>
      </c>
    </row>
    <row r="12050" spans="1:3" x14ac:dyDescent="0.3">
      <c r="A12050" t="s">
        <v>7</v>
      </c>
      <c r="B12050" t="s">
        <v>50</v>
      </c>
      <c r="C12050">
        <v>3657</v>
      </c>
    </row>
    <row r="12051" spans="1:3" x14ac:dyDescent="0.3">
      <c r="A12051" t="s">
        <v>17</v>
      </c>
      <c r="B12051">
        <v>94</v>
      </c>
      <c r="C12051">
        <v>3657</v>
      </c>
    </row>
    <row r="12052" spans="1:3" x14ac:dyDescent="0.3">
      <c r="A12052" t="s">
        <v>18</v>
      </c>
      <c r="B12052">
        <v>1</v>
      </c>
      <c r="C12052">
        <v>3657</v>
      </c>
    </row>
    <row r="12053" spans="1:3" x14ac:dyDescent="0.3">
      <c r="A12053" t="s">
        <v>19</v>
      </c>
      <c r="B12053">
        <v>33</v>
      </c>
      <c r="C12053">
        <v>3657</v>
      </c>
    </row>
    <row r="12054" spans="1:3" x14ac:dyDescent="0.3">
      <c r="A12054" t="s">
        <v>20</v>
      </c>
      <c r="B12054">
        <v>13</v>
      </c>
      <c r="C12054">
        <v>3657</v>
      </c>
    </row>
    <row r="12055" spans="1:3" x14ac:dyDescent="0.3">
      <c r="A12055" t="s">
        <v>21</v>
      </c>
      <c r="B12055">
        <v>12</v>
      </c>
      <c r="C12055">
        <v>3657</v>
      </c>
    </row>
    <row r="12056" spans="1:3" x14ac:dyDescent="0.3">
      <c r="A12056" t="s">
        <v>22</v>
      </c>
      <c r="B12056">
        <v>12</v>
      </c>
      <c r="C12056">
        <v>3657</v>
      </c>
    </row>
    <row r="12057" spans="1:3" x14ac:dyDescent="0.3">
      <c r="A12057" t="s">
        <v>25</v>
      </c>
      <c r="B12057" t="s">
        <v>121</v>
      </c>
      <c r="C12057">
        <v>3657</v>
      </c>
    </row>
    <row r="12058" spans="1:3" x14ac:dyDescent="0.3">
      <c r="A12058" t="s">
        <v>7</v>
      </c>
      <c r="B12058" t="s">
        <v>50</v>
      </c>
      <c r="C12058">
        <v>4338</v>
      </c>
    </row>
    <row r="12059" spans="1:3" x14ac:dyDescent="0.3">
      <c r="A12059" t="s">
        <v>17</v>
      </c>
      <c r="B12059">
        <v>23</v>
      </c>
      <c r="C12059">
        <v>4338</v>
      </c>
    </row>
    <row r="12060" spans="1:3" x14ac:dyDescent="0.3">
      <c r="A12060" t="s">
        <v>18</v>
      </c>
      <c r="B12060">
        <v>0</v>
      </c>
      <c r="C12060">
        <v>4338</v>
      </c>
    </row>
    <row r="12061" spans="1:3" x14ac:dyDescent="0.3">
      <c r="A12061" t="s">
        <v>19</v>
      </c>
      <c r="B12061">
        <v>9</v>
      </c>
      <c r="C12061">
        <v>4338</v>
      </c>
    </row>
    <row r="12062" spans="1:3" x14ac:dyDescent="0.3">
      <c r="A12062" t="s">
        <v>20</v>
      </c>
      <c r="B12062">
        <v>0</v>
      </c>
      <c r="C12062">
        <v>4338</v>
      </c>
    </row>
    <row r="12063" spans="1:3" x14ac:dyDescent="0.3">
      <c r="A12063" t="s">
        <v>21</v>
      </c>
      <c r="B12063">
        <v>0</v>
      </c>
      <c r="C12063">
        <v>4338</v>
      </c>
    </row>
    <row r="12064" spans="1:3" x14ac:dyDescent="0.3">
      <c r="A12064" t="s">
        <v>22</v>
      </c>
      <c r="B12064">
        <v>12</v>
      </c>
      <c r="C12064">
        <v>4338</v>
      </c>
    </row>
    <row r="12065" spans="1:3" x14ac:dyDescent="0.3">
      <c r="A12065" t="s">
        <v>25</v>
      </c>
      <c r="B12065" t="s">
        <v>122</v>
      </c>
      <c r="C12065">
        <v>4338</v>
      </c>
    </row>
    <row r="12066" spans="1:3" x14ac:dyDescent="0.3">
      <c r="A12066" t="s">
        <v>7</v>
      </c>
      <c r="B12066" t="s">
        <v>120</v>
      </c>
      <c r="C12066">
        <v>6730</v>
      </c>
    </row>
    <row r="12067" spans="1:3" x14ac:dyDescent="0.3">
      <c r="A12067" t="s">
        <v>17</v>
      </c>
      <c r="B12067">
        <v>34</v>
      </c>
      <c r="C12067">
        <v>6730</v>
      </c>
    </row>
    <row r="12068" spans="1:3" x14ac:dyDescent="0.3">
      <c r="A12068" t="s">
        <v>18</v>
      </c>
      <c r="B12068">
        <v>1</v>
      </c>
      <c r="C12068">
        <v>6730</v>
      </c>
    </row>
    <row r="12069" spans="1:3" x14ac:dyDescent="0.3">
      <c r="A12069" t="s">
        <v>19</v>
      </c>
      <c r="B12069">
        <v>14</v>
      </c>
      <c r="C12069">
        <v>6730</v>
      </c>
    </row>
    <row r="12070" spans="1:3" x14ac:dyDescent="0.3">
      <c r="A12070" t="s">
        <v>20</v>
      </c>
      <c r="B12070">
        <v>0</v>
      </c>
      <c r="C12070">
        <v>6730</v>
      </c>
    </row>
    <row r="12071" spans="1:3" x14ac:dyDescent="0.3">
      <c r="A12071" t="s">
        <v>21</v>
      </c>
      <c r="B12071">
        <v>0</v>
      </c>
      <c r="C12071">
        <v>6730</v>
      </c>
    </row>
    <row r="12072" spans="1:3" x14ac:dyDescent="0.3">
      <c r="A12072" t="s">
        <v>22</v>
      </c>
      <c r="B12072">
        <v>5</v>
      </c>
      <c r="C12072">
        <v>6730</v>
      </c>
    </row>
    <row r="12073" spans="1:3" x14ac:dyDescent="0.3">
      <c r="A12073" t="s">
        <v>25</v>
      </c>
      <c r="B12073" t="s">
        <v>122</v>
      </c>
      <c r="C12073">
        <v>6730</v>
      </c>
    </row>
    <row r="12074" spans="1:3" x14ac:dyDescent="0.3">
      <c r="A12074" t="s">
        <v>7</v>
      </c>
      <c r="B12074" t="s">
        <v>120</v>
      </c>
      <c r="C12074">
        <v>9916</v>
      </c>
    </row>
    <row r="12075" spans="1:3" x14ac:dyDescent="0.3">
      <c r="A12075" t="s">
        <v>17</v>
      </c>
      <c r="B12075">
        <v>34</v>
      </c>
      <c r="C12075">
        <v>9916</v>
      </c>
    </row>
    <row r="12076" spans="1:3" x14ac:dyDescent="0.3">
      <c r="A12076" t="s">
        <v>18</v>
      </c>
      <c r="B12076">
        <v>1</v>
      </c>
      <c r="C12076">
        <v>9916</v>
      </c>
    </row>
    <row r="12077" spans="1:3" x14ac:dyDescent="0.3">
      <c r="A12077" t="s">
        <v>19</v>
      </c>
      <c r="B12077">
        <v>14</v>
      </c>
      <c r="C12077">
        <v>9916</v>
      </c>
    </row>
    <row r="12078" spans="1:3" x14ac:dyDescent="0.3">
      <c r="A12078" t="s">
        <v>20</v>
      </c>
      <c r="B12078">
        <v>0</v>
      </c>
      <c r="C12078">
        <v>9916</v>
      </c>
    </row>
    <row r="12079" spans="1:3" x14ac:dyDescent="0.3">
      <c r="A12079" t="s">
        <v>21</v>
      </c>
      <c r="B12079">
        <v>0</v>
      </c>
      <c r="C12079">
        <v>9916</v>
      </c>
    </row>
    <row r="12080" spans="1:3" x14ac:dyDescent="0.3">
      <c r="A12080" t="s">
        <v>22</v>
      </c>
      <c r="B12080">
        <v>5</v>
      </c>
      <c r="C12080">
        <v>9916</v>
      </c>
    </row>
    <row r="12081" spans="1:3" x14ac:dyDescent="0.3">
      <c r="A12081" t="s">
        <v>25</v>
      </c>
      <c r="B12081" t="s">
        <v>122</v>
      </c>
      <c r="C12081">
        <v>9916</v>
      </c>
    </row>
    <row r="12082" spans="1:3" x14ac:dyDescent="0.3">
      <c r="A12082" t="s">
        <v>7</v>
      </c>
      <c r="B12082" t="s">
        <v>120</v>
      </c>
      <c r="C12082">
        <v>4148</v>
      </c>
    </row>
    <row r="12083" spans="1:3" x14ac:dyDescent="0.3">
      <c r="A12083" t="s">
        <v>17</v>
      </c>
      <c r="B12083">
        <v>164</v>
      </c>
      <c r="C12083">
        <v>4148</v>
      </c>
    </row>
    <row r="12084" spans="1:3" x14ac:dyDescent="0.3">
      <c r="A12084" t="s">
        <v>18</v>
      </c>
      <c r="B12084">
        <v>24</v>
      </c>
      <c r="C12084">
        <v>4148</v>
      </c>
    </row>
    <row r="12085" spans="1:3" x14ac:dyDescent="0.3">
      <c r="A12085" t="s">
        <v>19</v>
      </c>
      <c r="B12085">
        <v>103</v>
      </c>
      <c r="C12085">
        <v>4148</v>
      </c>
    </row>
    <row r="12086" spans="1:3" x14ac:dyDescent="0.3">
      <c r="A12086" t="s">
        <v>20</v>
      </c>
      <c r="B12086">
        <v>12</v>
      </c>
      <c r="C12086">
        <v>4148</v>
      </c>
    </row>
    <row r="12087" spans="1:3" x14ac:dyDescent="0.3">
      <c r="A12087" t="s">
        <v>21</v>
      </c>
      <c r="B12087">
        <v>3</v>
      </c>
      <c r="C12087">
        <v>4148</v>
      </c>
    </row>
    <row r="12088" spans="1:3" x14ac:dyDescent="0.3">
      <c r="A12088" t="s">
        <v>22</v>
      </c>
      <c r="B12088">
        <v>42</v>
      </c>
      <c r="C12088">
        <v>4148</v>
      </c>
    </row>
    <row r="12089" spans="1:3" x14ac:dyDescent="0.3">
      <c r="A12089" t="s">
        <v>25</v>
      </c>
      <c r="B12089" t="s">
        <v>121</v>
      </c>
      <c r="C12089">
        <v>4148</v>
      </c>
    </row>
    <row r="12090" spans="1:3" x14ac:dyDescent="0.3">
      <c r="A12090" t="s">
        <v>7</v>
      </c>
      <c r="B12090" t="s">
        <v>120</v>
      </c>
      <c r="C12090">
        <v>5300</v>
      </c>
    </row>
    <row r="12091" spans="1:3" x14ac:dyDescent="0.3">
      <c r="A12091" t="s">
        <v>17</v>
      </c>
      <c r="B12091">
        <v>19</v>
      </c>
      <c r="C12091">
        <v>5300</v>
      </c>
    </row>
    <row r="12092" spans="1:3" x14ac:dyDescent="0.3">
      <c r="A12092" t="s">
        <v>18</v>
      </c>
      <c r="B12092">
        <v>7</v>
      </c>
      <c r="C12092">
        <v>5300</v>
      </c>
    </row>
    <row r="12093" spans="1:3" x14ac:dyDescent="0.3">
      <c r="A12093" t="s">
        <v>19</v>
      </c>
      <c r="B12093">
        <v>19</v>
      </c>
      <c r="C12093">
        <v>5300</v>
      </c>
    </row>
    <row r="12094" spans="1:3" x14ac:dyDescent="0.3">
      <c r="A12094" t="s">
        <v>20</v>
      </c>
      <c r="B12094">
        <v>0</v>
      </c>
      <c r="C12094">
        <v>5300</v>
      </c>
    </row>
    <row r="12095" spans="1:3" x14ac:dyDescent="0.3">
      <c r="A12095" t="s">
        <v>21</v>
      </c>
      <c r="B12095">
        <v>1</v>
      </c>
      <c r="C12095">
        <v>5300</v>
      </c>
    </row>
    <row r="12096" spans="1:3" x14ac:dyDescent="0.3">
      <c r="A12096" t="s">
        <v>22</v>
      </c>
      <c r="B12096">
        <v>24</v>
      </c>
      <c r="C12096">
        <v>5300</v>
      </c>
    </row>
    <row r="12097" spans="1:3" x14ac:dyDescent="0.3">
      <c r="A12097" t="s">
        <v>25</v>
      </c>
      <c r="B12097" t="s">
        <v>122</v>
      </c>
      <c r="C12097">
        <v>5300</v>
      </c>
    </row>
    <row r="12098" spans="1:3" x14ac:dyDescent="0.3">
      <c r="A12098" t="s">
        <v>7</v>
      </c>
      <c r="B12098" t="s">
        <v>120</v>
      </c>
      <c r="C12098">
        <v>10120</v>
      </c>
    </row>
    <row r="12099" spans="1:3" x14ac:dyDescent="0.3">
      <c r="A12099" t="s">
        <v>17</v>
      </c>
      <c r="B12099">
        <v>116</v>
      </c>
      <c r="C12099">
        <v>10120</v>
      </c>
    </row>
    <row r="12100" spans="1:3" x14ac:dyDescent="0.3">
      <c r="A12100" t="s">
        <v>18</v>
      </c>
      <c r="B12100">
        <v>6</v>
      </c>
      <c r="C12100">
        <v>10120</v>
      </c>
    </row>
    <row r="12101" spans="1:3" x14ac:dyDescent="0.3">
      <c r="A12101" t="s">
        <v>19</v>
      </c>
      <c r="B12101">
        <v>82</v>
      </c>
      <c r="C12101">
        <v>10120</v>
      </c>
    </row>
    <row r="12102" spans="1:3" x14ac:dyDescent="0.3">
      <c r="A12102" t="s">
        <v>20</v>
      </c>
      <c r="B12102">
        <v>6</v>
      </c>
      <c r="C12102">
        <v>10120</v>
      </c>
    </row>
    <row r="12103" spans="1:3" x14ac:dyDescent="0.3">
      <c r="A12103" t="s">
        <v>21</v>
      </c>
      <c r="B12103">
        <v>6</v>
      </c>
      <c r="C12103">
        <v>10120</v>
      </c>
    </row>
    <row r="12104" spans="1:3" x14ac:dyDescent="0.3">
      <c r="A12104" t="s">
        <v>22</v>
      </c>
      <c r="B12104">
        <v>41</v>
      </c>
      <c r="C12104">
        <v>10120</v>
      </c>
    </row>
    <row r="12105" spans="1:3" x14ac:dyDescent="0.3">
      <c r="A12105" t="s">
        <v>25</v>
      </c>
      <c r="B12105" t="s">
        <v>121</v>
      </c>
      <c r="C12105">
        <v>10120</v>
      </c>
    </row>
    <row r="12106" spans="1:3" x14ac:dyDescent="0.3">
      <c r="A12106" t="s">
        <v>7</v>
      </c>
      <c r="B12106" t="s">
        <v>120</v>
      </c>
      <c r="C12106">
        <v>4541</v>
      </c>
    </row>
    <row r="12107" spans="1:3" x14ac:dyDescent="0.3">
      <c r="A12107" t="s">
        <v>17</v>
      </c>
      <c r="B12107">
        <v>116</v>
      </c>
      <c r="C12107">
        <v>4541</v>
      </c>
    </row>
    <row r="12108" spans="1:3" x14ac:dyDescent="0.3">
      <c r="A12108" t="s">
        <v>18</v>
      </c>
      <c r="B12108">
        <v>6</v>
      </c>
      <c r="C12108">
        <v>4541</v>
      </c>
    </row>
    <row r="12109" spans="1:3" x14ac:dyDescent="0.3">
      <c r="A12109" t="s">
        <v>19</v>
      </c>
      <c r="B12109">
        <v>82</v>
      </c>
      <c r="C12109">
        <v>4541</v>
      </c>
    </row>
    <row r="12110" spans="1:3" x14ac:dyDescent="0.3">
      <c r="A12110" t="s">
        <v>20</v>
      </c>
      <c r="B12110">
        <v>6</v>
      </c>
      <c r="C12110">
        <v>4541</v>
      </c>
    </row>
    <row r="12111" spans="1:3" x14ac:dyDescent="0.3">
      <c r="A12111" t="s">
        <v>21</v>
      </c>
      <c r="B12111">
        <v>6</v>
      </c>
      <c r="C12111">
        <v>4541</v>
      </c>
    </row>
    <row r="12112" spans="1:3" x14ac:dyDescent="0.3">
      <c r="A12112" t="s">
        <v>22</v>
      </c>
      <c r="B12112">
        <v>41</v>
      </c>
      <c r="C12112">
        <v>4541</v>
      </c>
    </row>
    <row r="12113" spans="1:3" x14ac:dyDescent="0.3">
      <c r="A12113" t="s">
        <v>25</v>
      </c>
      <c r="B12113" t="s">
        <v>121</v>
      </c>
      <c r="C12113">
        <v>4541</v>
      </c>
    </row>
    <row r="12114" spans="1:3" x14ac:dyDescent="0.3">
      <c r="A12114" t="s">
        <v>7</v>
      </c>
      <c r="B12114" t="s">
        <v>120</v>
      </c>
      <c r="C12114">
        <v>10146</v>
      </c>
    </row>
    <row r="12115" spans="1:3" x14ac:dyDescent="0.3">
      <c r="A12115" t="s">
        <v>17</v>
      </c>
      <c r="B12115">
        <v>25</v>
      </c>
      <c r="C12115">
        <v>10146</v>
      </c>
    </row>
    <row r="12116" spans="1:3" x14ac:dyDescent="0.3">
      <c r="A12116" t="s">
        <v>18</v>
      </c>
      <c r="B12116">
        <v>1</v>
      </c>
      <c r="C12116">
        <v>10146</v>
      </c>
    </row>
    <row r="12117" spans="1:3" x14ac:dyDescent="0.3">
      <c r="A12117" t="s">
        <v>19</v>
      </c>
      <c r="B12117">
        <v>13</v>
      </c>
      <c r="C12117">
        <v>10146</v>
      </c>
    </row>
    <row r="12118" spans="1:3" x14ac:dyDescent="0.3">
      <c r="A12118" t="s">
        <v>20</v>
      </c>
      <c r="B12118">
        <v>0</v>
      </c>
      <c r="C12118">
        <v>10146</v>
      </c>
    </row>
    <row r="12119" spans="1:3" x14ac:dyDescent="0.3">
      <c r="A12119" t="s">
        <v>21</v>
      </c>
      <c r="B12119">
        <v>0</v>
      </c>
      <c r="C12119">
        <v>10146</v>
      </c>
    </row>
    <row r="12120" spans="1:3" x14ac:dyDescent="0.3">
      <c r="A12120" t="s">
        <v>22</v>
      </c>
      <c r="B12120">
        <v>3</v>
      </c>
      <c r="C12120">
        <v>10146</v>
      </c>
    </row>
    <row r="12121" spans="1:3" x14ac:dyDescent="0.3">
      <c r="A12121" t="s">
        <v>25</v>
      </c>
      <c r="B12121" t="s">
        <v>122</v>
      </c>
      <c r="C12121">
        <v>10146</v>
      </c>
    </row>
    <row r="12122" spans="1:3" x14ac:dyDescent="0.3">
      <c r="A12122" t="s">
        <v>7</v>
      </c>
      <c r="B12122" t="s">
        <v>120</v>
      </c>
      <c r="C12122">
        <v>1324</v>
      </c>
    </row>
    <row r="12123" spans="1:3" x14ac:dyDescent="0.3">
      <c r="A12123" t="s">
        <v>17</v>
      </c>
      <c r="B12123">
        <v>23</v>
      </c>
      <c r="C12123">
        <v>1324</v>
      </c>
    </row>
    <row r="12124" spans="1:3" x14ac:dyDescent="0.3">
      <c r="A12124" t="s">
        <v>18</v>
      </c>
      <c r="B12124">
        <v>3</v>
      </c>
      <c r="C12124">
        <v>1324</v>
      </c>
    </row>
    <row r="12125" spans="1:3" x14ac:dyDescent="0.3">
      <c r="A12125" t="s">
        <v>19</v>
      </c>
      <c r="B12125">
        <v>21</v>
      </c>
      <c r="C12125">
        <v>1324</v>
      </c>
    </row>
    <row r="12126" spans="1:3" x14ac:dyDescent="0.3">
      <c r="A12126" t="s">
        <v>20</v>
      </c>
      <c r="B12126">
        <v>3</v>
      </c>
      <c r="C12126">
        <v>1324</v>
      </c>
    </row>
    <row r="12127" spans="1:3" x14ac:dyDescent="0.3">
      <c r="A12127" t="s">
        <v>21</v>
      </c>
      <c r="B12127">
        <v>19</v>
      </c>
      <c r="C12127">
        <v>1324</v>
      </c>
    </row>
    <row r="12128" spans="1:3" x14ac:dyDescent="0.3">
      <c r="A12128" t="s">
        <v>22</v>
      </c>
      <c r="B12128">
        <v>22</v>
      </c>
      <c r="C12128">
        <v>1324</v>
      </c>
    </row>
    <row r="12129" spans="1:3" x14ac:dyDescent="0.3">
      <c r="A12129" t="s">
        <v>25</v>
      </c>
      <c r="B12129" t="s">
        <v>121</v>
      </c>
      <c r="C12129">
        <v>1324</v>
      </c>
    </row>
    <row r="12130" spans="1:3" x14ac:dyDescent="0.3">
      <c r="A12130" t="s">
        <v>7</v>
      </c>
      <c r="B12130" t="s">
        <v>120</v>
      </c>
      <c r="C12130">
        <v>10854</v>
      </c>
    </row>
    <row r="12131" spans="1:3" x14ac:dyDescent="0.3">
      <c r="A12131" t="s">
        <v>17</v>
      </c>
      <c r="B12131">
        <v>29</v>
      </c>
      <c r="C12131">
        <v>10854</v>
      </c>
    </row>
    <row r="12132" spans="1:3" x14ac:dyDescent="0.3">
      <c r="A12132" t="s">
        <v>18</v>
      </c>
      <c r="B12132">
        <v>0</v>
      </c>
      <c r="C12132">
        <v>10854</v>
      </c>
    </row>
    <row r="12133" spans="1:3" x14ac:dyDescent="0.3">
      <c r="A12133" t="s">
        <v>19</v>
      </c>
      <c r="B12133">
        <v>14</v>
      </c>
      <c r="C12133">
        <v>10854</v>
      </c>
    </row>
    <row r="12134" spans="1:3" x14ac:dyDescent="0.3">
      <c r="A12134" t="s">
        <v>20</v>
      </c>
      <c r="B12134">
        <v>0</v>
      </c>
      <c r="C12134">
        <v>10854</v>
      </c>
    </row>
    <row r="12135" spans="1:3" x14ac:dyDescent="0.3">
      <c r="A12135" t="s">
        <v>21</v>
      </c>
      <c r="B12135">
        <v>0</v>
      </c>
      <c r="C12135">
        <v>10854</v>
      </c>
    </row>
    <row r="12136" spans="1:3" x14ac:dyDescent="0.3">
      <c r="A12136" t="s">
        <v>22</v>
      </c>
      <c r="B12136">
        <v>2</v>
      </c>
      <c r="C12136">
        <v>10854</v>
      </c>
    </row>
    <row r="12137" spans="1:3" x14ac:dyDescent="0.3">
      <c r="A12137" t="s">
        <v>25</v>
      </c>
      <c r="B12137" t="s">
        <v>122</v>
      </c>
      <c r="C12137">
        <v>10854</v>
      </c>
    </row>
    <row r="12138" spans="1:3" x14ac:dyDescent="0.3">
      <c r="A12138" t="s">
        <v>7</v>
      </c>
      <c r="B12138" t="s">
        <v>120</v>
      </c>
      <c r="C12138">
        <v>6488</v>
      </c>
    </row>
    <row r="12139" spans="1:3" x14ac:dyDescent="0.3">
      <c r="A12139" t="s">
        <v>17</v>
      </c>
      <c r="B12139">
        <v>76</v>
      </c>
      <c r="C12139">
        <v>6488</v>
      </c>
    </row>
    <row r="12140" spans="1:3" x14ac:dyDescent="0.3">
      <c r="A12140" t="s">
        <v>18</v>
      </c>
      <c r="B12140">
        <v>0</v>
      </c>
      <c r="C12140">
        <v>6488</v>
      </c>
    </row>
    <row r="12141" spans="1:3" x14ac:dyDescent="0.3">
      <c r="A12141" t="s">
        <v>19</v>
      </c>
      <c r="B12141">
        <v>7</v>
      </c>
      <c r="C12141">
        <v>6488</v>
      </c>
    </row>
    <row r="12142" spans="1:3" x14ac:dyDescent="0.3">
      <c r="A12142" t="s">
        <v>20</v>
      </c>
      <c r="B12142">
        <v>0</v>
      </c>
      <c r="C12142">
        <v>6488</v>
      </c>
    </row>
    <row r="12143" spans="1:3" x14ac:dyDescent="0.3">
      <c r="A12143" t="s">
        <v>21</v>
      </c>
      <c r="B12143">
        <v>0</v>
      </c>
      <c r="C12143">
        <v>6488</v>
      </c>
    </row>
    <row r="12144" spans="1:3" x14ac:dyDescent="0.3">
      <c r="A12144" t="s">
        <v>22</v>
      </c>
      <c r="B12144">
        <v>16</v>
      </c>
      <c r="C12144">
        <v>6488</v>
      </c>
    </row>
    <row r="12145" spans="1:3" x14ac:dyDescent="0.3">
      <c r="A12145" t="s">
        <v>25</v>
      </c>
      <c r="B12145" t="s">
        <v>121</v>
      </c>
      <c r="C12145">
        <v>6488</v>
      </c>
    </row>
    <row r="12146" spans="1:3" x14ac:dyDescent="0.3">
      <c r="A12146" t="s">
        <v>7</v>
      </c>
      <c r="B12146" t="s">
        <v>120</v>
      </c>
      <c r="C12146">
        <v>2066</v>
      </c>
    </row>
    <row r="12147" spans="1:3" x14ac:dyDescent="0.3">
      <c r="A12147" t="s">
        <v>17</v>
      </c>
      <c r="B12147">
        <v>70</v>
      </c>
      <c r="C12147">
        <v>2066</v>
      </c>
    </row>
    <row r="12148" spans="1:3" x14ac:dyDescent="0.3">
      <c r="A12148" t="s">
        <v>18</v>
      </c>
      <c r="B12148">
        <v>0</v>
      </c>
      <c r="C12148">
        <v>2066</v>
      </c>
    </row>
    <row r="12149" spans="1:3" x14ac:dyDescent="0.3">
      <c r="A12149" t="s">
        <v>19</v>
      </c>
      <c r="B12149">
        <v>11</v>
      </c>
      <c r="C12149">
        <v>2066</v>
      </c>
    </row>
    <row r="12150" spans="1:3" x14ac:dyDescent="0.3">
      <c r="A12150" t="s">
        <v>20</v>
      </c>
      <c r="B12150">
        <v>2</v>
      </c>
      <c r="C12150">
        <v>2066</v>
      </c>
    </row>
    <row r="12151" spans="1:3" x14ac:dyDescent="0.3">
      <c r="A12151" t="s">
        <v>21</v>
      </c>
      <c r="B12151">
        <v>8</v>
      </c>
      <c r="C12151">
        <v>2066</v>
      </c>
    </row>
    <row r="12152" spans="1:3" x14ac:dyDescent="0.3">
      <c r="A12152" t="s">
        <v>22</v>
      </c>
      <c r="B12152">
        <v>23</v>
      </c>
      <c r="C12152">
        <v>2066</v>
      </c>
    </row>
    <row r="12153" spans="1:3" x14ac:dyDescent="0.3">
      <c r="A12153" t="s">
        <v>25</v>
      </c>
      <c r="B12153" t="s">
        <v>122</v>
      </c>
      <c r="C12153">
        <v>2066</v>
      </c>
    </row>
    <row r="12154" spans="1:3" x14ac:dyDescent="0.3">
      <c r="A12154" t="s">
        <v>7</v>
      </c>
      <c r="B12154" t="s">
        <v>50</v>
      </c>
      <c r="C12154">
        <v>195</v>
      </c>
    </row>
    <row r="12155" spans="1:3" x14ac:dyDescent="0.3">
      <c r="A12155" t="s">
        <v>17</v>
      </c>
      <c r="B12155">
        <v>125</v>
      </c>
      <c r="C12155">
        <v>195</v>
      </c>
    </row>
    <row r="12156" spans="1:3" x14ac:dyDescent="0.3">
      <c r="A12156" t="s">
        <v>18</v>
      </c>
      <c r="B12156">
        <v>17</v>
      </c>
      <c r="C12156">
        <v>195</v>
      </c>
    </row>
    <row r="12157" spans="1:3" x14ac:dyDescent="0.3">
      <c r="A12157" t="s">
        <v>19</v>
      </c>
      <c r="B12157">
        <v>52</v>
      </c>
      <c r="C12157">
        <v>195</v>
      </c>
    </row>
    <row r="12158" spans="1:3" x14ac:dyDescent="0.3">
      <c r="A12158" t="s">
        <v>20</v>
      </c>
      <c r="B12158">
        <v>3</v>
      </c>
      <c r="C12158">
        <v>195</v>
      </c>
    </row>
    <row r="12159" spans="1:3" x14ac:dyDescent="0.3">
      <c r="A12159" t="s">
        <v>21</v>
      </c>
      <c r="B12159">
        <v>19</v>
      </c>
      <c r="C12159">
        <v>195</v>
      </c>
    </row>
    <row r="12160" spans="1:3" x14ac:dyDescent="0.3">
      <c r="A12160" t="s">
        <v>22</v>
      </c>
      <c r="B12160">
        <v>30</v>
      </c>
      <c r="C12160">
        <v>195</v>
      </c>
    </row>
    <row r="12161" spans="1:3" x14ac:dyDescent="0.3">
      <c r="A12161" t="s">
        <v>25</v>
      </c>
      <c r="B12161" t="s">
        <v>121</v>
      </c>
      <c r="C12161">
        <v>195</v>
      </c>
    </row>
    <row r="12162" spans="1:3" x14ac:dyDescent="0.3">
      <c r="A12162" t="s">
        <v>7</v>
      </c>
      <c r="B12162" t="s">
        <v>50</v>
      </c>
      <c r="C12162">
        <v>8418</v>
      </c>
    </row>
    <row r="12163" spans="1:3" x14ac:dyDescent="0.3">
      <c r="A12163" t="s">
        <v>17</v>
      </c>
      <c r="B12163">
        <v>7</v>
      </c>
      <c r="C12163">
        <v>8418</v>
      </c>
    </row>
    <row r="12164" spans="1:3" x14ac:dyDescent="0.3">
      <c r="A12164" t="s">
        <v>18</v>
      </c>
      <c r="B12164">
        <v>10</v>
      </c>
      <c r="C12164">
        <v>8418</v>
      </c>
    </row>
    <row r="12165" spans="1:3" x14ac:dyDescent="0.3">
      <c r="A12165" t="s">
        <v>19</v>
      </c>
      <c r="B12165">
        <v>17</v>
      </c>
      <c r="C12165">
        <v>8418</v>
      </c>
    </row>
    <row r="12166" spans="1:3" x14ac:dyDescent="0.3">
      <c r="A12166" t="s">
        <v>20</v>
      </c>
      <c r="B12166">
        <v>8</v>
      </c>
      <c r="C12166">
        <v>8418</v>
      </c>
    </row>
    <row r="12167" spans="1:3" x14ac:dyDescent="0.3">
      <c r="A12167" t="s">
        <v>21</v>
      </c>
      <c r="B12167">
        <v>6</v>
      </c>
      <c r="C12167">
        <v>8418</v>
      </c>
    </row>
    <row r="12168" spans="1:3" x14ac:dyDescent="0.3">
      <c r="A12168" t="s">
        <v>22</v>
      </c>
      <c r="B12168">
        <v>13</v>
      </c>
      <c r="C12168">
        <v>8418</v>
      </c>
    </row>
    <row r="12169" spans="1:3" x14ac:dyDescent="0.3">
      <c r="A12169" t="s">
        <v>25</v>
      </c>
      <c r="B12169" t="s">
        <v>122</v>
      </c>
      <c r="C12169">
        <v>8418</v>
      </c>
    </row>
    <row r="12170" spans="1:3" x14ac:dyDescent="0.3">
      <c r="A12170" t="s">
        <v>7</v>
      </c>
      <c r="B12170" t="s">
        <v>120</v>
      </c>
      <c r="C12170">
        <v>5247</v>
      </c>
    </row>
    <row r="12171" spans="1:3" x14ac:dyDescent="0.3">
      <c r="A12171" t="s">
        <v>17</v>
      </c>
      <c r="B12171">
        <v>31</v>
      </c>
      <c r="C12171">
        <v>5247</v>
      </c>
    </row>
    <row r="12172" spans="1:3" x14ac:dyDescent="0.3">
      <c r="A12172" t="s">
        <v>18</v>
      </c>
      <c r="B12172">
        <v>0</v>
      </c>
      <c r="C12172">
        <v>5247</v>
      </c>
    </row>
    <row r="12173" spans="1:3" x14ac:dyDescent="0.3">
      <c r="A12173" t="s">
        <v>19</v>
      </c>
      <c r="B12173">
        <v>6</v>
      </c>
      <c r="C12173">
        <v>5247</v>
      </c>
    </row>
    <row r="12174" spans="1:3" x14ac:dyDescent="0.3">
      <c r="A12174" t="s">
        <v>20</v>
      </c>
      <c r="B12174">
        <v>2</v>
      </c>
      <c r="C12174">
        <v>5247</v>
      </c>
    </row>
    <row r="12175" spans="1:3" x14ac:dyDescent="0.3">
      <c r="A12175" t="s">
        <v>21</v>
      </c>
      <c r="B12175">
        <v>1</v>
      </c>
      <c r="C12175">
        <v>5247</v>
      </c>
    </row>
    <row r="12176" spans="1:3" x14ac:dyDescent="0.3">
      <c r="A12176" t="s">
        <v>22</v>
      </c>
      <c r="B12176">
        <v>5</v>
      </c>
      <c r="C12176">
        <v>5247</v>
      </c>
    </row>
    <row r="12177" spans="1:3" x14ac:dyDescent="0.3">
      <c r="A12177" t="s">
        <v>25</v>
      </c>
      <c r="B12177" t="s">
        <v>122</v>
      </c>
      <c r="C12177">
        <v>5247</v>
      </c>
    </row>
    <row r="12178" spans="1:3" x14ac:dyDescent="0.3">
      <c r="A12178" t="s">
        <v>7</v>
      </c>
      <c r="B12178" t="s">
        <v>120</v>
      </c>
      <c r="C12178">
        <v>7761</v>
      </c>
    </row>
    <row r="12179" spans="1:3" x14ac:dyDescent="0.3">
      <c r="A12179" t="s">
        <v>17</v>
      </c>
      <c r="B12179">
        <v>13</v>
      </c>
      <c r="C12179">
        <v>7761</v>
      </c>
    </row>
    <row r="12180" spans="1:3" x14ac:dyDescent="0.3">
      <c r="A12180" t="s">
        <v>18</v>
      </c>
      <c r="B12180">
        <v>11</v>
      </c>
      <c r="C12180">
        <v>7761</v>
      </c>
    </row>
    <row r="12181" spans="1:3" x14ac:dyDescent="0.3">
      <c r="A12181" t="s">
        <v>19</v>
      </c>
      <c r="B12181">
        <v>24</v>
      </c>
      <c r="C12181">
        <v>7761</v>
      </c>
    </row>
    <row r="12182" spans="1:3" x14ac:dyDescent="0.3">
      <c r="A12182" t="s">
        <v>20</v>
      </c>
      <c r="B12182">
        <v>13</v>
      </c>
      <c r="C12182">
        <v>7761</v>
      </c>
    </row>
    <row r="12183" spans="1:3" x14ac:dyDescent="0.3">
      <c r="A12183" t="s">
        <v>21</v>
      </c>
      <c r="B12183">
        <v>8</v>
      </c>
      <c r="C12183">
        <v>7761</v>
      </c>
    </row>
    <row r="12184" spans="1:3" x14ac:dyDescent="0.3">
      <c r="A12184" t="s">
        <v>22</v>
      </c>
      <c r="B12184">
        <v>40</v>
      </c>
      <c r="C12184">
        <v>7761</v>
      </c>
    </row>
    <row r="12185" spans="1:3" x14ac:dyDescent="0.3">
      <c r="A12185" t="s">
        <v>25</v>
      </c>
      <c r="B12185" t="s">
        <v>121</v>
      </c>
      <c r="C12185">
        <v>7761</v>
      </c>
    </row>
    <row r="12186" spans="1:3" x14ac:dyDescent="0.3">
      <c r="A12186" t="s">
        <v>7</v>
      </c>
      <c r="B12186" t="s">
        <v>120</v>
      </c>
      <c r="C12186">
        <v>4271</v>
      </c>
    </row>
    <row r="12187" spans="1:3" x14ac:dyDescent="0.3">
      <c r="A12187" t="s">
        <v>17</v>
      </c>
      <c r="B12187">
        <v>46</v>
      </c>
      <c r="C12187">
        <v>4271</v>
      </c>
    </row>
    <row r="12188" spans="1:3" x14ac:dyDescent="0.3">
      <c r="A12188" t="s">
        <v>18</v>
      </c>
      <c r="B12188">
        <v>35</v>
      </c>
      <c r="C12188">
        <v>4271</v>
      </c>
    </row>
    <row r="12189" spans="1:3" x14ac:dyDescent="0.3">
      <c r="A12189" t="s">
        <v>19</v>
      </c>
      <c r="B12189">
        <v>69</v>
      </c>
      <c r="C12189">
        <v>4271</v>
      </c>
    </row>
    <row r="12190" spans="1:3" x14ac:dyDescent="0.3">
      <c r="A12190" t="s">
        <v>20</v>
      </c>
      <c r="B12190">
        <v>84</v>
      </c>
      <c r="C12190">
        <v>4271</v>
      </c>
    </row>
    <row r="12191" spans="1:3" x14ac:dyDescent="0.3">
      <c r="A12191" t="s">
        <v>21</v>
      </c>
      <c r="B12191">
        <v>41</v>
      </c>
      <c r="C12191">
        <v>4271</v>
      </c>
    </row>
    <row r="12192" spans="1:3" x14ac:dyDescent="0.3">
      <c r="A12192" t="s">
        <v>22</v>
      </c>
      <c r="B12192">
        <v>66</v>
      </c>
      <c r="C12192">
        <v>4271</v>
      </c>
    </row>
    <row r="12193" spans="1:3" x14ac:dyDescent="0.3">
      <c r="A12193" t="s">
        <v>25</v>
      </c>
      <c r="B12193" t="s">
        <v>121</v>
      </c>
      <c r="C12193">
        <v>4271</v>
      </c>
    </row>
    <row r="12194" spans="1:3" x14ac:dyDescent="0.3">
      <c r="A12194" t="s">
        <v>7</v>
      </c>
      <c r="B12194" t="s">
        <v>120</v>
      </c>
      <c r="C12194">
        <v>6568</v>
      </c>
    </row>
    <row r="12195" spans="1:3" x14ac:dyDescent="0.3">
      <c r="A12195" t="s">
        <v>17</v>
      </c>
      <c r="B12195">
        <v>11</v>
      </c>
      <c r="C12195">
        <v>6568</v>
      </c>
    </row>
    <row r="12196" spans="1:3" x14ac:dyDescent="0.3">
      <c r="A12196" t="s">
        <v>18</v>
      </c>
      <c r="B12196">
        <v>0</v>
      </c>
      <c r="C12196">
        <v>6568</v>
      </c>
    </row>
    <row r="12197" spans="1:3" x14ac:dyDescent="0.3">
      <c r="A12197" t="s">
        <v>19</v>
      </c>
      <c r="B12197">
        <v>36</v>
      </c>
      <c r="C12197">
        <v>6568</v>
      </c>
    </row>
    <row r="12198" spans="1:3" x14ac:dyDescent="0.3">
      <c r="A12198" t="s">
        <v>20</v>
      </c>
      <c r="B12198">
        <v>15</v>
      </c>
      <c r="C12198">
        <v>6568</v>
      </c>
    </row>
    <row r="12199" spans="1:3" x14ac:dyDescent="0.3">
      <c r="A12199" t="s">
        <v>21</v>
      </c>
      <c r="B12199">
        <v>5</v>
      </c>
      <c r="C12199">
        <v>6568</v>
      </c>
    </row>
    <row r="12200" spans="1:3" x14ac:dyDescent="0.3">
      <c r="A12200" t="s">
        <v>22</v>
      </c>
      <c r="B12200">
        <v>12</v>
      </c>
      <c r="C12200">
        <v>6568</v>
      </c>
    </row>
    <row r="12201" spans="1:3" x14ac:dyDescent="0.3">
      <c r="A12201" t="s">
        <v>25</v>
      </c>
      <c r="B12201" t="s">
        <v>122</v>
      </c>
      <c r="C12201">
        <v>6568</v>
      </c>
    </row>
    <row r="12202" spans="1:3" x14ac:dyDescent="0.3">
      <c r="A12202" t="s">
        <v>7</v>
      </c>
      <c r="B12202" t="s">
        <v>50</v>
      </c>
      <c r="C12202">
        <v>6201</v>
      </c>
    </row>
    <row r="12203" spans="1:3" x14ac:dyDescent="0.3">
      <c r="A12203" t="s">
        <v>17</v>
      </c>
      <c r="B12203">
        <v>22</v>
      </c>
      <c r="C12203">
        <v>6201</v>
      </c>
    </row>
    <row r="12204" spans="1:3" x14ac:dyDescent="0.3">
      <c r="A12204" t="s">
        <v>18</v>
      </c>
      <c r="B12204">
        <v>2</v>
      </c>
      <c r="C12204">
        <v>6201</v>
      </c>
    </row>
    <row r="12205" spans="1:3" x14ac:dyDescent="0.3">
      <c r="A12205" t="s">
        <v>19</v>
      </c>
      <c r="B12205">
        <v>14</v>
      </c>
      <c r="C12205">
        <v>6201</v>
      </c>
    </row>
    <row r="12206" spans="1:3" x14ac:dyDescent="0.3">
      <c r="A12206" t="s">
        <v>20</v>
      </c>
      <c r="B12206">
        <v>0</v>
      </c>
      <c r="C12206">
        <v>6201</v>
      </c>
    </row>
    <row r="12207" spans="1:3" x14ac:dyDescent="0.3">
      <c r="A12207" t="s">
        <v>21</v>
      </c>
      <c r="B12207">
        <v>1</v>
      </c>
      <c r="C12207">
        <v>6201</v>
      </c>
    </row>
    <row r="12208" spans="1:3" x14ac:dyDescent="0.3">
      <c r="A12208" t="s">
        <v>22</v>
      </c>
      <c r="B12208">
        <v>10</v>
      </c>
      <c r="C12208">
        <v>6201</v>
      </c>
    </row>
    <row r="12209" spans="1:3" x14ac:dyDescent="0.3">
      <c r="A12209" t="s">
        <v>25</v>
      </c>
      <c r="B12209" t="s">
        <v>122</v>
      </c>
      <c r="C12209">
        <v>6201</v>
      </c>
    </row>
    <row r="12210" spans="1:3" x14ac:dyDescent="0.3">
      <c r="A12210" t="s">
        <v>7</v>
      </c>
      <c r="B12210" t="s">
        <v>120</v>
      </c>
      <c r="C12210">
        <v>3033</v>
      </c>
    </row>
    <row r="12211" spans="1:3" x14ac:dyDescent="0.3">
      <c r="A12211" t="s">
        <v>17</v>
      </c>
      <c r="B12211">
        <v>112</v>
      </c>
      <c r="C12211">
        <v>3033</v>
      </c>
    </row>
    <row r="12212" spans="1:3" x14ac:dyDescent="0.3">
      <c r="A12212" t="s">
        <v>18</v>
      </c>
      <c r="B12212">
        <v>17</v>
      </c>
      <c r="C12212">
        <v>3033</v>
      </c>
    </row>
    <row r="12213" spans="1:3" x14ac:dyDescent="0.3">
      <c r="A12213" t="s">
        <v>19</v>
      </c>
      <c r="B12213">
        <v>44</v>
      </c>
      <c r="C12213">
        <v>3033</v>
      </c>
    </row>
    <row r="12214" spans="1:3" x14ac:dyDescent="0.3">
      <c r="A12214" t="s">
        <v>20</v>
      </c>
      <c r="B12214">
        <v>34</v>
      </c>
      <c r="C12214">
        <v>3033</v>
      </c>
    </row>
    <row r="12215" spans="1:3" x14ac:dyDescent="0.3">
      <c r="A12215" t="s">
        <v>21</v>
      </c>
      <c r="B12215">
        <v>22</v>
      </c>
      <c r="C12215">
        <v>3033</v>
      </c>
    </row>
    <row r="12216" spans="1:3" x14ac:dyDescent="0.3">
      <c r="A12216" t="s">
        <v>22</v>
      </c>
      <c r="B12216">
        <v>89</v>
      </c>
      <c r="C12216">
        <v>3033</v>
      </c>
    </row>
    <row r="12217" spans="1:3" x14ac:dyDescent="0.3">
      <c r="A12217" t="s">
        <v>25</v>
      </c>
      <c r="B12217" t="s">
        <v>122</v>
      </c>
      <c r="C12217">
        <v>3033</v>
      </c>
    </row>
    <row r="12218" spans="1:3" x14ac:dyDescent="0.3">
      <c r="A12218" t="s">
        <v>7</v>
      </c>
      <c r="B12218" t="s">
        <v>120</v>
      </c>
      <c r="C12218">
        <v>4119</v>
      </c>
    </row>
    <row r="12219" spans="1:3" x14ac:dyDescent="0.3">
      <c r="A12219" t="s">
        <v>17</v>
      </c>
      <c r="B12219">
        <v>112</v>
      </c>
      <c r="C12219">
        <v>4119</v>
      </c>
    </row>
    <row r="12220" spans="1:3" x14ac:dyDescent="0.3">
      <c r="A12220" t="s">
        <v>18</v>
      </c>
      <c r="B12220">
        <v>17</v>
      </c>
      <c r="C12220">
        <v>4119</v>
      </c>
    </row>
    <row r="12221" spans="1:3" x14ac:dyDescent="0.3">
      <c r="A12221" t="s">
        <v>19</v>
      </c>
      <c r="B12221">
        <v>44</v>
      </c>
      <c r="C12221">
        <v>4119</v>
      </c>
    </row>
    <row r="12222" spans="1:3" x14ac:dyDescent="0.3">
      <c r="A12222" t="s">
        <v>20</v>
      </c>
      <c r="B12222">
        <v>34</v>
      </c>
      <c r="C12222">
        <v>4119</v>
      </c>
    </row>
    <row r="12223" spans="1:3" x14ac:dyDescent="0.3">
      <c r="A12223" t="s">
        <v>21</v>
      </c>
      <c r="B12223">
        <v>22</v>
      </c>
      <c r="C12223">
        <v>4119</v>
      </c>
    </row>
    <row r="12224" spans="1:3" x14ac:dyDescent="0.3">
      <c r="A12224" t="s">
        <v>22</v>
      </c>
      <c r="B12224">
        <v>89</v>
      </c>
      <c r="C12224">
        <v>4119</v>
      </c>
    </row>
    <row r="12225" spans="1:3" x14ac:dyDescent="0.3">
      <c r="A12225" t="s">
        <v>25</v>
      </c>
      <c r="B12225" t="s">
        <v>122</v>
      </c>
      <c r="C12225">
        <v>4119</v>
      </c>
    </row>
    <row r="12226" spans="1:3" x14ac:dyDescent="0.3">
      <c r="A12226" t="s">
        <v>7</v>
      </c>
      <c r="B12226" t="s">
        <v>50</v>
      </c>
      <c r="C12226">
        <v>8181</v>
      </c>
    </row>
    <row r="12227" spans="1:3" x14ac:dyDescent="0.3">
      <c r="A12227" t="s">
        <v>17</v>
      </c>
      <c r="B12227">
        <v>51</v>
      </c>
      <c r="C12227">
        <v>8181</v>
      </c>
    </row>
    <row r="12228" spans="1:3" x14ac:dyDescent="0.3">
      <c r="A12228" t="s">
        <v>18</v>
      </c>
      <c r="B12228">
        <v>12</v>
      </c>
      <c r="C12228">
        <v>8181</v>
      </c>
    </row>
    <row r="12229" spans="1:3" x14ac:dyDescent="0.3">
      <c r="A12229" t="s">
        <v>19</v>
      </c>
      <c r="B12229">
        <v>49</v>
      </c>
      <c r="C12229">
        <v>8181</v>
      </c>
    </row>
    <row r="12230" spans="1:3" x14ac:dyDescent="0.3">
      <c r="A12230" t="s">
        <v>20</v>
      </c>
      <c r="B12230">
        <v>17</v>
      </c>
      <c r="C12230">
        <v>8181</v>
      </c>
    </row>
    <row r="12231" spans="1:3" x14ac:dyDescent="0.3">
      <c r="A12231" t="s">
        <v>21</v>
      </c>
      <c r="B12231">
        <v>24</v>
      </c>
      <c r="C12231">
        <v>8181</v>
      </c>
    </row>
    <row r="12232" spans="1:3" x14ac:dyDescent="0.3">
      <c r="A12232" t="s">
        <v>22</v>
      </c>
      <c r="B12232">
        <v>24</v>
      </c>
      <c r="C12232">
        <v>8181</v>
      </c>
    </row>
    <row r="12233" spans="1:3" x14ac:dyDescent="0.3">
      <c r="A12233" t="s">
        <v>25</v>
      </c>
      <c r="B12233" t="s">
        <v>121</v>
      </c>
      <c r="C12233">
        <v>8181</v>
      </c>
    </row>
    <row r="12234" spans="1:3" x14ac:dyDescent="0.3">
      <c r="A12234" t="s">
        <v>7</v>
      </c>
      <c r="B12234" t="s">
        <v>120</v>
      </c>
      <c r="C12234">
        <v>1606</v>
      </c>
    </row>
    <row r="12235" spans="1:3" x14ac:dyDescent="0.3">
      <c r="A12235" t="s">
        <v>17</v>
      </c>
      <c r="B12235">
        <v>3</v>
      </c>
      <c r="C12235">
        <v>1606</v>
      </c>
    </row>
    <row r="12236" spans="1:3" x14ac:dyDescent="0.3">
      <c r="A12236" t="s">
        <v>18</v>
      </c>
      <c r="B12236">
        <v>1</v>
      </c>
      <c r="C12236">
        <v>1606</v>
      </c>
    </row>
    <row r="12237" spans="1:3" x14ac:dyDescent="0.3">
      <c r="A12237" t="s">
        <v>19</v>
      </c>
      <c r="B12237">
        <v>8</v>
      </c>
      <c r="C12237">
        <v>1606</v>
      </c>
    </row>
    <row r="12238" spans="1:3" x14ac:dyDescent="0.3">
      <c r="A12238" t="s">
        <v>20</v>
      </c>
      <c r="B12238">
        <v>4</v>
      </c>
      <c r="C12238">
        <v>1606</v>
      </c>
    </row>
    <row r="12239" spans="1:3" x14ac:dyDescent="0.3">
      <c r="A12239" t="s">
        <v>21</v>
      </c>
      <c r="B12239">
        <v>3</v>
      </c>
      <c r="C12239">
        <v>1606</v>
      </c>
    </row>
    <row r="12240" spans="1:3" x14ac:dyDescent="0.3">
      <c r="A12240" t="s">
        <v>22</v>
      </c>
      <c r="B12240">
        <v>3</v>
      </c>
      <c r="C12240">
        <v>1606</v>
      </c>
    </row>
    <row r="12241" spans="1:3" x14ac:dyDescent="0.3">
      <c r="A12241" t="s">
        <v>25</v>
      </c>
      <c r="B12241" t="s">
        <v>122</v>
      </c>
      <c r="C12241">
        <v>1606</v>
      </c>
    </row>
    <row r="12242" spans="1:3" x14ac:dyDescent="0.3">
      <c r="A12242" t="s">
        <v>7</v>
      </c>
      <c r="B12242" t="s">
        <v>50</v>
      </c>
      <c r="C12242">
        <v>1519</v>
      </c>
    </row>
    <row r="12243" spans="1:3" x14ac:dyDescent="0.3">
      <c r="A12243" t="s">
        <v>17</v>
      </c>
      <c r="B12243">
        <v>38</v>
      </c>
      <c r="C12243">
        <v>1519</v>
      </c>
    </row>
    <row r="12244" spans="1:3" x14ac:dyDescent="0.3">
      <c r="A12244" t="s">
        <v>18</v>
      </c>
      <c r="B12244">
        <v>4</v>
      </c>
      <c r="C12244">
        <v>1519</v>
      </c>
    </row>
    <row r="12245" spans="1:3" x14ac:dyDescent="0.3">
      <c r="A12245" t="s">
        <v>19</v>
      </c>
      <c r="B12245">
        <v>22</v>
      </c>
      <c r="C12245">
        <v>1519</v>
      </c>
    </row>
    <row r="12246" spans="1:3" x14ac:dyDescent="0.3">
      <c r="A12246" t="s">
        <v>20</v>
      </c>
      <c r="B12246">
        <v>3</v>
      </c>
      <c r="C12246">
        <v>1519</v>
      </c>
    </row>
    <row r="12247" spans="1:3" x14ac:dyDescent="0.3">
      <c r="A12247" t="s">
        <v>21</v>
      </c>
      <c r="B12247">
        <v>3</v>
      </c>
      <c r="C12247">
        <v>1519</v>
      </c>
    </row>
    <row r="12248" spans="1:3" x14ac:dyDescent="0.3">
      <c r="A12248" t="s">
        <v>22</v>
      </c>
      <c r="B12248">
        <v>3</v>
      </c>
      <c r="C12248">
        <v>1519</v>
      </c>
    </row>
    <row r="12249" spans="1:3" x14ac:dyDescent="0.3">
      <c r="A12249" t="s">
        <v>25</v>
      </c>
      <c r="B12249" t="s">
        <v>121</v>
      </c>
      <c r="C12249">
        <v>1519</v>
      </c>
    </row>
    <row r="12250" spans="1:3" x14ac:dyDescent="0.3">
      <c r="A12250" t="s">
        <v>7</v>
      </c>
      <c r="B12250" t="s">
        <v>50</v>
      </c>
      <c r="C12250">
        <v>9080</v>
      </c>
    </row>
    <row r="12251" spans="1:3" x14ac:dyDescent="0.3">
      <c r="A12251" t="s">
        <v>17</v>
      </c>
      <c r="B12251">
        <v>38</v>
      </c>
      <c r="C12251">
        <v>9080</v>
      </c>
    </row>
    <row r="12252" spans="1:3" x14ac:dyDescent="0.3">
      <c r="A12252" t="s">
        <v>18</v>
      </c>
      <c r="B12252">
        <v>4</v>
      </c>
      <c r="C12252">
        <v>9080</v>
      </c>
    </row>
    <row r="12253" spans="1:3" x14ac:dyDescent="0.3">
      <c r="A12253" t="s">
        <v>19</v>
      </c>
      <c r="B12253">
        <v>22</v>
      </c>
      <c r="C12253">
        <v>9080</v>
      </c>
    </row>
    <row r="12254" spans="1:3" x14ac:dyDescent="0.3">
      <c r="A12254" t="s">
        <v>20</v>
      </c>
      <c r="B12254">
        <v>3</v>
      </c>
      <c r="C12254">
        <v>9080</v>
      </c>
    </row>
    <row r="12255" spans="1:3" x14ac:dyDescent="0.3">
      <c r="A12255" t="s">
        <v>21</v>
      </c>
      <c r="B12255">
        <v>3</v>
      </c>
      <c r="C12255">
        <v>9080</v>
      </c>
    </row>
    <row r="12256" spans="1:3" x14ac:dyDescent="0.3">
      <c r="A12256" t="s">
        <v>22</v>
      </c>
      <c r="B12256">
        <v>3</v>
      </c>
      <c r="C12256">
        <v>9080</v>
      </c>
    </row>
    <row r="12257" spans="1:3" x14ac:dyDescent="0.3">
      <c r="A12257" t="s">
        <v>25</v>
      </c>
      <c r="B12257" t="s">
        <v>121</v>
      </c>
      <c r="C12257">
        <v>9080</v>
      </c>
    </row>
    <row r="12258" spans="1:3" x14ac:dyDescent="0.3">
      <c r="A12258" t="s">
        <v>7</v>
      </c>
      <c r="B12258" t="s">
        <v>120</v>
      </c>
      <c r="C12258">
        <v>4877</v>
      </c>
    </row>
    <row r="12259" spans="1:3" x14ac:dyDescent="0.3">
      <c r="A12259" t="s">
        <v>17</v>
      </c>
      <c r="B12259">
        <v>34</v>
      </c>
      <c r="C12259">
        <v>4877</v>
      </c>
    </row>
    <row r="12260" spans="1:3" x14ac:dyDescent="0.3">
      <c r="A12260" t="s">
        <v>18</v>
      </c>
      <c r="B12260">
        <v>0</v>
      </c>
      <c r="C12260">
        <v>4877</v>
      </c>
    </row>
    <row r="12261" spans="1:3" x14ac:dyDescent="0.3">
      <c r="A12261" t="s">
        <v>19</v>
      </c>
      <c r="B12261">
        <v>7</v>
      </c>
      <c r="C12261">
        <v>4877</v>
      </c>
    </row>
    <row r="12262" spans="1:3" x14ac:dyDescent="0.3">
      <c r="A12262" t="s">
        <v>20</v>
      </c>
      <c r="B12262">
        <v>0</v>
      </c>
      <c r="C12262">
        <v>4877</v>
      </c>
    </row>
    <row r="12263" spans="1:3" x14ac:dyDescent="0.3">
      <c r="A12263" t="s">
        <v>21</v>
      </c>
      <c r="B12263">
        <v>0</v>
      </c>
      <c r="C12263">
        <v>4877</v>
      </c>
    </row>
    <row r="12264" spans="1:3" x14ac:dyDescent="0.3">
      <c r="A12264" t="s">
        <v>22</v>
      </c>
      <c r="B12264">
        <v>0</v>
      </c>
      <c r="C12264">
        <v>4877</v>
      </c>
    </row>
    <row r="12265" spans="1:3" x14ac:dyDescent="0.3">
      <c r="A12265" t="s">
        <v>25</v>
      </c>
      <c r="B12265" t="s">
        <v>122</v>
      </c>
      <c r="C12265">
        <v>4877</v>
      </c>
    </row>
    <row r="12266" spans="1:3" x14ac:dyDescent="0.3">
      <c r="A12266" t="s">
        <v>7</v>
      </c>
      <c r="B12266" t="s">
        <v>50</v>
      </c>
      <c r="C12266">
        <v>3629</v>
      </c>
    </row>
    <row r="12267" spans="1:3" x14ac:dyDescent="0.3">
      <c r="A12267" t="s">
        <v>17</v>
      </c>
      <c r="B12267">
        <v>76</v>
      </c>
      <c r="C12267">
        <v>3629</v>
      </c>
    </row>
    <row r="12268" spans="1:3" x14ac:dyDescent="0.3">
      <c r="A12268" t="s">
        <v>18</v>
      </c>
      <c r="B12268">
        <v>3</v>
      </c>
      <c r="C12268">
        <v>3629</v>
      </c>
    </row>
    <row r="12269" spans="1:3" x14ac:dyDescent="0.3">
      <c r="A12269" t="s">
        <v>19</v>
      </c>
      <c r="B12269">
        <v>31</v>
      </c>
      <c r="C12269">
        <v>3629</v>
      </c>
    </row>
    <row r="12270" spans="1:3" x14ac:dyDescent="0.3">
      <c r="A12270" t="s">
        <v>20</v>
      </c>
      <c r="B12270">
        <v>4</v>
      </c>
      <c r="C12270">
        <v>3629</v>
      </c>
    </row>
    <row r="12271" spans="1:3" x14ac:dyDescent="0.3">
      <c r="A12271" t="s">
        <v>21</v>
      </c>
      <c r="B12271">
        <v>4</v>
      </c>
      <c r="C12271">
        <v>3629</v>
      </c>
    </row>
    <row r="12272" spans="1:3" x14ac:dyDescent="0.3">
      <c r="A12272" t="s">
        <v>22</v>
      </c>
      <c r="B12272">
        <v>27</v>
      </c>
      <c r="C12272">
        <v>3629</v>
      </c>
    </row>
    <row r="12273" spans="1:3" x14ac:dyDescent="0.3">
      <c r="A12273" t="s">
        <v>25</v>
      </c>
      <c r="B12273" t="s">
        <v>121</v>
      </c>
      <c r="C12273">
        <v>3629</v>
      </c>
    </row>
    <row r="12274" spans="1:3" x14ac:dyDescent="0.3">
      <c r="A12274" t="s">
        <v>7</v>
      </c>
      <c r="B12274" t="s">
        <v>120</v>
      </c>
      <c r="C12274">
        <v>3120</v>
      </c>
    </row>
    <row r="12275" spans="1:3" x14ac:dyDescent="0.3">
      <c r="A12275" t="s">
        <v>17</v>
      </c>
      <c r="B12275">
        <v>6</v>
      </c>
      <c r="C12275">
        <v>3120</v>
      </c>
    </row>
    <row r="12276" spans="1:3" x14ac:dyDescent="0.3">
      <c r="A12276" t="s">
        <v>18</v>
      </c>
      <c r="B12276">
        <v>1</v>
      </c>
      <c r="C12276">
        <v>3120</v>
      </c>
    </row>
    <row r="12277" spans="1:3" x14ac:dyDescent="0.3">
      <c r="A12277" t="s">
        <v>19</v>
      </c>
      <c r="B12277">
        <v>10</v>
      </c>
      <c r="C12277">
        <v>3120</v>
      </c>
    </row>
    <row r="12278" spans="1:3" x14ac:dyDescent="0.3">
      <c r="A12278" t="s">
        <v>20</v>
      </c>
      <c r="B12278">
        <v>0</v>
      </c>
      <c r="C12278">
        <v>3120</v>
      </c>
    </row>
    <row r="12279" spans="1:3" x14ac:dyDescent="0.3">
      <c r="A12279" t="s">
        <v>21</v>
      </c>
      <c r="B12279">
        <v>1</v>
      </c>
      <c r="C12279">
        <v>3120</v>
      </c>
    </row>
    <row r="12280" spans="1:3" x14ac:dyDescent="0.3">
      <c r="A12280" t="s">
        <v>22</v>
      </c>
      <c r="B12280">
        <v>4</v>
      </c>
      <c r="C12280">
        <v>3120</v>
      </c>
    </row>
    <row r="12281" spans="1:3" x14ac:dyDescent="0.3">
      <c r="A12281" t="s">
        <v>25</v>
      </c>
      <c r="B12281" t="s">
        <v>122</v>
      </c>
      <c r="C12281">
        <v>3120</v>
      </c>
    </row>
    <row r="12282" spans="1:3" x14ac:dyDescent="0.3">
      <c r="A12282" t="s">
        <v>7</v>
      </c>
      <c r="B12282" t="s">
        <v>50</v>
      </c>
      <c r="C12282">
        <v>1381</v>
      </c>
    </row>
    <row r="12283" spans="1:3" x14ac:dyDescent="0.3">
      <c r="A12283" t="s">
        <v>17</v>
      </c>
      <c r="B12283">
        <v>172</v>
      </c>
      <c r="C12283">
        <v>1381</v>
      </c>
    </row>
    <row r="12284" spans="1:3" x14ac:dyDescent="0.3">
      <c r="A12284" t="s">
        <v>18</v>
      </c>
      <c r="B12284">
        <v>3</v>
      </c>
      <c r="C12284">
        <v>1381</v>
      </c>
    </row>
    <row r="12285" spans="1:3" x14ac:dyDescent="0.3">
      <c r="A12285" t="s">
        <v>19</v>
      </c>
      <c r="B12285">
        <v>115</v>
      </c>
      <c r="C12285">
        <v>1381</v>
      </c>
    </row>
    <row r="12286" spans="1:3" x14ac:dyDescent="0.3">
      <c r="A12286" t="s">
        <v>20</v>
      </c>
      <c r="B12286">
        <v>16</v>
      </c>
      <c r="C12286">
        <v>1381</v>
      </c>
    </row>
    <row r="12287" spans="1:3" x14ac:dyDescent="0.3">
      <c r="A12287" t="s">
        <v>21</v>
      </c>
      <c r="B12287">
        <v>0</v>
      </c>
      <c r="C12287">
        <v>1381</v>
      </c>
    </row>
    <row r="12288" spans="1:3" x14ac:dyDescent="0.3">
      <c r="A12288" t="s">
        <v>22</v>
      </c>
      <c r="B12288">
        <v>18</v>
      </c>
      <c r="C12288">
        <v>1381</v>
      </c>
    </row>
    <row r="12289" spans="1:3" x14ac:dyDescent="0.3">
      <c r="A12289" t="s">
        <v>25</v>
      </c>
      <c r="B12289" t="s">
        <v>121</v>
      </c>
      <c r="C12289">
        <v>1381</v>
      </c>
    </row>
    <row r="12290" spans="1:3" x14ac:dyDescent="0.3">
      <c r="A12290" t="s">
        <v>7</v>
      </c>
      <c r="B12290" t="s">
        <v>120</v>
      </c>
      <c r="C12290">
        <v>1545</v>
      </c>
    </row>
    <row r="12291" spans="1:3" x14ac:dyDescent="0.3">
      <c r="A12291" t="s">
        <v>17</v>
      </c>
      <c r="B12291">
        <v>120</v>
      </c>
      <c r="C12291">
        <v>1545</v>
      </c>
    </row>
    <row r="12292" spans="1:3" x14ac:dyDescent="0.3">
      <c r="A12292" t="s">
        <v>18</v>
      </c>
      <c r="B12292">
        <v>19</v>
      </c>
      <c r="C12292">
        <v>1545</v>
      </c>
    </row>
    <row r="12293" spans="1:3" x14ac:dyDescent="0.3">
      <c r="A12293" t="s">
        <v>19</v>
      </c>
      <c r="B12293">
        <v>206</v>
      </c>
      <c r="C12293">
        <v>1545</v>
      </c>
    </row>
    <row r="12294" spans="1:3" x14ac:dyDescent="0.3">
      <c r="A12294" t="s">
        <v>20</v>
      </c>
      <c r="B12294">
        <v>25</v>
      </c>
      <c r="C12294">
        <v>1545</v>
      </c>
    </row>
    <row r="12295" spans="1:3" x14ac:dyDescent="0.3">
      <c r="A12295" t="s">
        <v>21</v>
      </c>
      <c r="B12295">
        <v>19</v>
      </c>
      <c r="C12295">
        <v>1545</v>
      </c>
    </row>
    <row r="12296" spans="1:3" x14ac:dyDescent="0.3">
      <c r="A12296" t="s">
        <v>22</v>
      </c>
      <c r="B12296">
        <v>54</v>
      </c>
      <c r="C12296">
        <v>1545</v>
      </c>
    </row>
    <row r="12297" spans="1:3" x14ac:dyDescent="0.3">
      <c r="A12297" t="s">
        <v>25</v>
      </c>
      <c r="B12297" t="s">
        <v>123</v>
      </c>
      <c r="C12297">
        <v>1545</v>
      </c>
    </row>
    <row r="12298" spans="1:3" x14ac:dyDescent="0.3">
      <c r="A12298" t="s">
        <v>7</v>
      </c>
      <c r="B12298" t="s">
        <v>120</v>
      </c>
      <c r="C12298">
        <v>833</v>
      </c>
    </row>
    <row r="12299" spans="1:3" x14ac:dyDescent="0.3">
      <c r="A12299" t="s">
        <v>17</v>
      </c>
      <c r="B12299">
        <v>56</v>
      </c>
      <c r="C12299">
        <v>833</v>
      </c>
    </row>
    <row r="12300" spans="1:3" x14ac:dyDescent="0.3">
      <c r="A12300" t="s">
        <v>18</v>
      </c>
      <c r="B12300">
        <v>0</v>
      </c>
      <c r="C12300">
        <v>833</v>
      </c>
    </row>
    <row r="12301" spans="1:3" x14ac:dyDescent="0.3">
      <c r="A12301" t="s">
        <v>19</v>
      </c>
      <c r="B12301">
        <v>14</v>
      </c>
      <c r="C12301">
        <v>833</v>
      </c>
    </row>
    <row r="12302" spans="1:3" x14ac:dyDescent="0.3">
      <c r="A12302" t="s">
        <v>20</v>
      </c>
      <c r="B12302">
        <v>0</v>
      </c>
      <c r="C12302">
        <v>833</v>
      </c>
    </row>
    <row r="12303" spans="1:3" x14ac:dyDescent="0.3">
      <c r="A12303" t="s">
        <v>21</v>
      </c>
      <c r="B12303">
        <v>0</v>
      </c>
      <c r="C12303">
        <v>833</v>
      </c>
    </row>
    <row r="12304" spans="1:3" x14ac:dyDescent="0.3">
      <c r="A12304" t="s">
        <v>22</v>
      </c>
      <c r="B12304">
        <v>2</v>
      </c>
      <c r="C12304">
        <v>833</v>
      </c>
    </row>
    <row r="12305" spans="1:3" x14ac:dyDescent="0.3">
      <c r="A12305" t="s">
        <v>25</v>
      </c>
      <c r="B12305" t="s">
        <v>121</v>
      </c>
      <c r="C12305">
        <v>833</v>
      </c>
    </row>
    <row r="12306" spans="1:3" x14ac:dyDescent="0.3">
      <c r="A12306" t="s">
        <v>7</v>
      </c>
      <c r="B12306" t="s">
        <v>120</v>
      </c>
      <c r="C12306">
        <v>3565</v>
      </c>
    </row>
    <row r="12307" spans="1:3" x14ac:dyDescent="0.3">
      <c r="A12307" t="s">
        <v>17</v>
      </c>
      <c r="B12307">
        <v>56</v>
      </c>
      <c r="C12307">
        <v>3565</v>
      </c>
    </row>
    <row r="12308" spans="1:3" x14ac:dyDescent="0.3">
      <c r="A12308" t="s">
        <v>18</v>
      </c>
      <c r="B12308">
        <v>0</v>
      </c>
      <c r="C12308">
        <v>3565</v>
      </c>
    </row>
    <row r="12309" spans="1:3" x14ac:dyDescent="0.3">
      <c r="A12309" t="s">
        <v>19</v>
      </c>
      <c r="B12309">
        <v>14</v>
      </c>
      <c r="C12309">
        <v>3565</v>
      </c>
    </row>
    <row r="12310" spans="1:3" x14ac:dyDescent="0.3">
      <c r="A12310" t="s">
        <v>20</v>
      </c>
      <c r="B12310">
        <v>0</v>
      </c>
      <c r="C12310">
        <v>3565</v>
      </c>
    </row>
    <row r="12311" spans="1:3" x14ac:dyDescent="0.3">
      <c r="A12311" t="s">
        <v>21</v>
      </c>
      <c r="B12311">
        <v>0</v>
      </c>
      <c r="C12311">
        <v>3565</v>
      </c>
    </row>
    <row r="12312" spans="1:3" x14ac:dyDescent="0.3">
      <c r="A12312" t="s">
        <v>22</v>
      </c>
      <c r="B12312">
        <v>2</v>
      </c>
      <c r="C12312">
        <v>3565</v>
      </c>
    </row>
    <row r="12313" spans="1:3" x14ac:dyDescent="0.3">
      <c r="A12313" t="s">
        <v>25</v>
      </c>
      <c r="B12313" t="s">
        <v>121</v>
      </c>
      <c r="C12313">
        <v>3565</v>
      </c>
    </row>
    <row r="12314" spans="1:3" x14ac:dyDescent="0.3">
      <c r="A12314" t="s">
        <v>7</v>
      </c>
      <c r="B12314" t="s">
        <v>120</v>
      </c>
      <c r="C12314">
        <v>3526</v>
      </c>
    </row>
    <row r="12315" spans="1:3" x14ac:dyDescent="0.3">
      <c r="A12315" t="s">
        <v>17</v>
      </c>
      <c r="B12315">
        <v>32</v>
      </c>
      <c r="C12315">
        <v>3526</v>
      </c>
    </row>
    <row r="12316" spans="1:3" x14ac:dyDescent="0.3">
      <c r="A12316" t="s">
        <v>18</v>
      </c>
      <c r="B12316">
        <v>0</v>
      </c>
      <c r="C12316">
        <v>3526</v>
      </c>
    </row>
    <row r="12317" spans="1:3" x14ac:dyDescent="0.3">
      <c r="A12317" t="s">
        <v>19</v>
      </c>
      <c r="B12317">
        <v>5</v>
      </c>
      <c r="C12317">
        <v>3526</v>
      </c>
    </row>
    <row r="12318" spans="1:3" x14ac:dyDescent="0.3">
      <c r="A12318" t="s">
        <v>20</v>
      </c>
      <c r="B12318">
        <v>0</v>
      </c>
      <c r="C12318">
        <v>3526</v>
      </c>
    </row>
    <row r="12319" spans="1:3" x14ac:dyDescent="0.3">
      <c r="A12319" t="s">
        <v>21</v>
      </c>
      <c r="B12319">
        <v>0</v>
      </c>
      <c r="C12319">
        <v>3526</v>
      </c>
    </row>
    <row r="12320" spans="1:3" x14ac:dyDescent="0.3">
      <c r="A12320" t="s">
        <v>22</v>
      </c>
      <c r="B12320">
        <v>1</v>
      </c>
      <c r="C12320">
        <v>3526</v>
      </c>
    </row>
    <row r="12321" spans="1:3" x14ac:dyDescent="0.3">
      <c r="A12321" t="s">
        <v>25</v>
      </c>
      <c r="B12321" t="s">
        <v>122</v>
      </c>
      <c r="C12321">
        <v>3526</v>
      </c>
    </row>
    <row r="12322" spans="1:3" x14ac:dyDescent="0.3">
      <c r="A12322" t="s">
        <v>7</v>
      </c>
      <c r="B12322" t="s">
        <v>120</v>
      </c>
      <c r="C12322">
        <v>6619</v>
      </c>
    </row>
    <row r="12323" spans="1:3" x14ac:dyDescent="0.3">
      <c r="A12323" t="s">
        <v>17</v>
      </c>
      <c r="B12323">
        <v>22</v>
      </c>
      <c r="C12323">
        <v>6619</v>
      </c>
    </row>
    <row r="12324" spans="1:3" x14ac:dyDescent="0.3">
      <c r="A12324" t="s">
        <v>18</v>
      </c>
      <c r="B12324">
        <v>1</v>
      </c>
      <c r="C12324">
        <v>6619</v>
      </c>
    </row>
    <row r="12325" spans="1:3" x14ac:dyDescent="0.3">
      <c r="A12325" t="s">
        <v>19</v>
      </c>
      <c r="B12325">
        <v>13</v>
      </c>
      <c r="C12325">
        <v>6619</v>
      </c>
    </row>
    <row r="12326" spans="1:3" x14ac:dyDescent="0.3">
      <c r="A12326" t="s">
        <v>20</v>
      </c>
      <c r="B12326">
        <v>4</v>
      </c>
      <c r="C12326">
        <v>6619</v>
      </c>
    </row>
    <row r="12327" spans="1:3" x14ac:dyDescent="0.3">
      <c r="A12327" t="s">
        <v>21</v>
      </c>
      <c r="B12327">
        <v>0</v>
      </c>
      <c r="C12327">
        <v>6619</v>
      </c>
    </row>
    <row r="12328" spans="1:3" x14ac:dyDescent="0.3">
      <c r="A12328" t="s">
        <v>22</v>
      </c>
      <c r="B12328">
        <v>4</v>
      </c>
      <c r="C12328">
        <v>6619</v>
      </c>
    </row>
    <row r="12329" spans="1:3" x14ac:dyDescent="0.3">
      <c r="A12329" t="s">
        <v>25</v>
      </c>
      <c r="B12329" t="s">
        <v>122</v>
      </c>
      <c r="C12329">
        <v>6619</v>
      </c>
    </row>
    <row r="12330" spans="1:3" x14ac:dyDescent="0.3">
      <c r="A12330" t="s">
        <v>7</v>
      </c>
      <c r="B12330" t="s">
        <v>120</v>
      </c>
      <c r="C12330">
        <v>2525</v>
      </c>
    </row>
    <row r="12331" spans="1:3" x14ac:dyDescent="0.3">
      <c r="A12331" t="s">
        <v>17</v>
      </c>
      <c r="B12331">
        <v>153</v>
      </c>
      <c r="C12331">
        <v>2525</v>
      </c>
    </row>
    <row r="12332" spans="1:3" x14ac:dyDescent="0.3">
      <c r="A12332" t="s">
        <v>18</v>
      </c>
      <c r="B12332">
        <v>64</v>
      </c>
      <c r="C12332">
        <v>2525</v>
      </c>
    </row>
    <row r="12333" spans="1:3" x14ac:dyDescent="0.3">
      <c r="A12333" t="s">
        <v>19</v>
      </c>
      <c r="B12333">
        <v>123</v>
      </c>
      <c r="C12333">
        <v>2525</v>
      </c>
    </row>
    <row r="12334" spans="1:3" x14ac:dyDescent="0.3">
      <c r="A12334" t="s">
        <v>20</v>
      </c>
      <c r="B12334">
        <v>116</v>
      </c>
      <c r="C12334">
        <v>2525</v>
      </c>
    </row>
    <row r="12335" spans="1:3" x14ac:dyDescent="0.3">
      <c r="A12335" t="s">
        <v>21</v>
      </c>
      <c r="B12335">
        <v>64</v>
      </c>
      <c r="C12335">
        <v>2525</v>
      </c>
    </row>
    <row r="12336" spans="1:3" x14ac:dyDescent="0.3">
      <c r="A12336" t="s">
        <v>22</v>
      </c>
      <c r="B12336">
        <v>14</v>
      </c>
      <c r="C12336">
        <v>2525</v>
      </c>
    </row>
    <row r="12337" spans="1:3" x14ac:dyDescent="0.3">
      <c r="A12337" t="s">
        <v>25</v>
      </c>
      <c r="B12337" t="s">
        <v>121</v>
      </c>
      <c r="C12337">
        <v>2525</v>
      </c>
    </row>
    <row r="12338" spans="1:3" x14ac:dyDescent="0.3">
      <c r="A12338" t="s">
        <v>7</v>
      </c>
      <c r="B12338" t="s">
        <v>120</v>
      </c>
      <c r="C12338">
        <v>7254</v>
      </c>
    </row>
    <row r="12339" spans="1:3" x14ac:dyDescent="0.3">
      <c r="A12339" t="s">
        <v>17</v>
      </c>
      <c r="B12339">
        <v>39</v>
      </c>
      <c r="C12339">
        <v>7254</v>
      </c>
    </row>
    <row r="12340" spans="1:3" x14ac:dyDescent="0.3">
      <c r="A12340" t="s">
        <v>18</v>
      </c>
      <c r="B12340">
        <v>0</v>
      </c>
      <c r="C12340">
        <v>7254</v>
      </c>
    </row>
    <row r="12341" spans="1:3" x14ac:dyDescent="0.3">
      <c r="A12341" t="s">
        <v>19</v>
      </c>
      <c r="B12341">
        <v>56</v>
      </c>
      <c r="C12341">
        <v>7254</v>
      </c>
    </row>
    <row r="12342" spans="1:3" x14ac:dyDescent="0.3">
      <c r="A12342" t="s">
        <v>20</v>
      </c>
      <c r="B12342">
        <v>20</v>
      </c>
      <c r="C12342">
        <v>7254</v>
      </c>
    </row>
    <row r="12343" spans="1:3" x14ac:dyDescent="0.3">
      <c r="A12343" t="s">
        <v>21</v>
      </c>
      <c r="B12343">
        <v>8</v>
      </c>
      <c r="C12343">
        <v>7254</v>
      </c>
    </row>
    <row r="12344" spans="1:3" x14ac:dyDescent="0.3">
      <c r="A12344" t="s">
        <v>22</v>
      </c>
      <c r="B12344">
        <v>14</v>
      </c>
      <c r="C12344">
        <v>7254</v>
      </c>
    </row>
    <row r="12345" spans="1:3" x14ac:dyDescent="0.3">
      <c r="A12345" t="s">
        <v>25</v>
      </c>
      <c r="B12345" t="s">
        <v>121</v>
      </c>
      <c r="C12345">
        <v>7254</v>
      </c>
    </row>
    <row r="12346" spans="1:3" x14ac:dyDescent="0.3">
      <c r="A12346" t="s">
        <v>7</v>
      </c>
      <c r="B12346" t="s">
        <v>120</v>
      </c>
      <c r="C12346">
        <v>8775</v>
      </c>
    </row>
    <row r="12347" spans="1:3" x14ac:dyDescent="0.3">
      <c r="A12347" t="s">
        <v>17</v>
      </c>
      <c r="B12347">
        <v>39</v>
      </c>
      <c r="C12347">
        <v>8775</v>
      </c>
    </row>
    <row r="12348" spans="1:3" x14ac:dyDescent="0.3">
      <c r="A12348" t="s">
        <v>18</v>
      </c>
      <c r="B12348">
        <v>0</v>
      </c>
      <c r="C12348">
        <v>8775</v>
      </c>
    </row>
    <row r="12349" spans="1:3" x14ac:dyDescent="0.3">
      <c r="A12349" t="s">
        <v>19</v>
      </c>
      <c r="B12349">
        <v>56</v>
      </c>
      <c r="C12349">
        <v>8775</v>
      </c>
    </row>
    <row r="12350" spans="1:3" x14ac:dyDescent="0.3">
      <c r="A12350" t="s">
        <v>20</v>
      </c>
      <c r="B12350">
        <v>20</v>
      </c>
      <c r="C12350">
        <v>8775</v>
      </c>
    </row>
    <row r="12351" spans="1:3" x14ac:dyDescent="0.3">
      <c r="A12351" t="s">
        <v>21</v>
      </c>
      <c r="B12351">
        <v>8</v>
      </c>
      <c r="C12351">
        <v>8775</v>
      </c>
    </row>
    <row r="12352" spans="1:3" x14ac:dyDescent="0.3">
      <c r="A12352" t="s">
        <v>22</v>
      </c>
      <c r="B12352">
        <v>14</v>
      </c>
      <c r="C12352">
        <v>8775</v>
      </c>
    </row>
    <row r="12353" spans="1:3" x14ac:dyDescent="0.3">
      <c r="A12353" t="s">
        <v>25</v>
      </c>
      <c r="B12353" t="s">
        <v>121</v>
      </c>
      <c r="C12353">
        <v>8775</v>
      </c>
    </row>
    <row r="12354" spans="1:3" x14ac:dyDescent="0.3">
      <c r="A12354" t="s">
        <v>7</v>
      </c>
      <c r="B12354" t="s">
        <v>120</v>
      </c>
      <c r="C12354">
        <v>9422</v>
      </c>
    </row>
    <row r="12355" spans="1:3" x14ac:dyDescent="0.3">
      <c r="A12355" t="s">
        <v>17</v>
      </c>
      <c r="B12355">
        <v>36</v>
      </c>
      <c r="C12355">
        <v>9422</v>
      </c>
    </row>
    <row r="12356" spans="1:3" x14ac:dyDescent="0.3">
      <c r="A12356" t="s">
        <v>18</v>
      </c>
      <c r="B12356">
        <v>2</v>
      </c>
      <c r="C12356">
        <v>9422</v>
      </c>
    </row>
    <row r="12357" spans="1:3" x14ac:dyDescent="0.3">
      <c r="A12357" t="s">
        <v>19</v>
      </c>
      <c r="B12357">
        <v>42</v>
      </c>
      <c r="C12357">
        <v>9422</v>
      </c>
    </row>
    <row r="12358" spans="1:3" x14ac:dyDescent="0.3">
      <c r="A12358" t="s">
        <v>20</v>
      </c>
      <c r="B12358">
        <v>20</v>
      </c>
      <c r="C12358">
        <v>9422</v>
      </c>
    </row>
    <row r="12359" spans="1:3" x14ac:dyDescent="0.3">
      <c r="A12359" t="s">
        <v>21</v>
      </c>
      <c r="B12359">
        <v>21</v>
      </c>
      <c r="C12359">
        <v>9422</v>
      </c>
    </row>
    <row r="12360" spans="1:3" x14ac:dyDescent="0.3">
      <c r="A12360" t="s">
        <v>22</v>
      </c>
      <c r="B12360">
        <v>10</v>
      </c>
      <c r="C12360">
        <v>9422</v>
      </c>
    </row>
    <row r="12361" spans="1:3" x14ac:dyDescent="0.3">
      <c r="A12361" t="s">
        <v>25</v>
      </c>
      <c r="B12361" t="s">
        <v>122</v>
      </c>
      <c r="C12361">
        <v>9422</v>
      </c>
    </row>
    <row r="12362" spans="1:3" x14ac:dyDescent="0.3">
      <c r="A12362" t="s">
        <v>7</v>
      </c>
      <c r="B12362" t="s">
        <v>120</v>
      </c>
      <c r="C12362">
        <v>10492</v>
      </c>
    </row>
    <row r="12363" spans="1:3" x14ac:dyDescent="0.3">
      <c r="A12363" t="s">
        <v>17</v>
      </c>
      <c r="B12363">
        <v>2</v>
      </c>
      <c r="C12363">
        <v>10492</v>
      </c>
    </row>
    <row r="12364" spans="1:3" x14ac:dyDescent="0.3">
      <c r="A12364" t="s">
        <v>18</v>
      </c>
      <c r="B12364">
        <v>0</v>
      </c>
      <c r="C12364">
        <v>10492</v>
      </c>
    </row>
    <row r="12365" spans="1:3" x14ac:dyDescent="0.3">
      <c r="A12365" t="s">
        <v>19</v>
      </c>
      <c r="B12365">
        <v>5</v>
      </c>
      <c r="C12365">
        <v>10492</v>
      </c>
    </row>
    <row r="12366" spans="1:3" x14ac:dyDescent="0.3">
      <c r="A12366" t="s">
        <v>20</v>
      </c>
      <c r="B12366">
        <v>2</v>
      </c>
      <c r="C12366">
        <v>10492</v>
      </c>
    </row>
    <row r="12367" spans="1:3" x14ac:dyDescent="0.3">
      <c r="A12367" t="s">
        <v>21</v>
      </c>
      <c r="B12367">
        <v>0</v>
      </c>
      <c r="C12367">
        <v>10492</v>
      </c>
    </row>
    <row r="12368" spans="1:3" x14ac:dyDescent="0.3">
      <c r="A12368" t="s">
        <v>22</v>
      </c>
      <c r="B12368">
        <v>1</v>
      </c>
      <c r="C12368">
        <v>10492</v>
      </c>
    </row>
    <row r="12369" spans="1:3" x14ac:dyDescent="0.3">
      <c r="A12369" t="s">
        <v>25</v>
      </c>
      <c r="B12369" t="s">
        <v>122</v>
      </c>
      <c r="C12369">
        <v>10492</v>
      </c>
    </row>
    <row r="12370" spans="1:3" x14ac:dyDescent="0.3">
      <c r="A12370" t="s">
        <v>7</v>
      </c>
      <c r="B12370" t="s">
        <v>50</v>
      </c>
      <c r="C12370">
        <v>4867</v>
      </c>
    </row>
    <row r="12371" spans="1:3" x14ac:dyDescent="0.3">
      <c r="A12371" t="s">
        <v>17</v>
      </c>
      <c r="B12371">
        <v>58</v>
      </c>
      <c r="C12371">
        <v>4867</v>
      </c>
    </row>
    <row r="12372" spans="1:3" x14ac:dyDescent="0.3">
      <c r="A12372" t="s">
        <v>18</v>
      </c>
      <c r="B12372">
        <v>0</v>
      </c>
      <c r="C12372">
        <v>4867</v>
      </c>
    </row>
    <row r="12373" spans="1:3" x14ac:dyDescent="0.3">
      <c r="A12373" t="s">
        <v>19</v>
      </c>
      <c r="B12373">
        <v>18</v>
      </c>
      <c r="C12373">
        <v>4867</v>
      </c>
    </row>
    <row r="12374" spans="1:3" x14ac:dyDescent="0.3">
      <c r="A12374" t="s">
        <v>20</v>
      </c>
      <c r="B12374">
        <v>2</v>
      </c>
      <c r="C12374">
        <v>4867</v>
      </c>
    </row>
    <row r="12375" spans="1:3" x14ac:dyDescent="0.3">
      <c r="A12375" t="s">
        <v>21</v>
      </c>
      <c r="B12375">
        <v>0</v>
      </c>
      <c r="C12375">
        <v>4867</v>
      </c>
    </row>
    <row r="12376" spans="1:3" x14ac:dyDescent="0.3">
      <c r="A12376" t="s">
        <v>22</v>
      </c>
      <c r="B12376">
        <v>10</v>
      </c>
      <c r="C12376">
        <v>4867</v>
      </c>
    </row>
    <row r="12377" spans="1:3" x14ac:dyDescent="0.3">
      <c r="A12377" t="s">
        <v>25</v>
      </c>
      <c r="B12377" t="s">
        <v>121</v>
      </c>
      <c r="C12377">
        <v>4867</v>
      </c>
    </row>
    <row r="12378" spans="1:3" x14ac:dyDescent="0.3">
      <c r="A12378" t="s">
        <v>7</v>
      </c>
      <c r="B12378" t="s">
        <v>120</v>
      </c>
      <c r="C12378">
        <v>5939</v>
      </c>
    </row>
    <row r="12379" spans="1:3" x14ac:dyDescent="0.3">
      <c r="A12379" t="s">
        <v>17</v>
      </c>
      <c r="B12379">
        <v>43</v>
      </c>
      <c r="C12379">
        <v>5939</v>
      </c>
    </row>
    <row r="12380" spans="1:3" x14ac:dyDescent="0.3">
      <c r="A12380" t="s">
        <v>18</v>
      </c>
      <c r="B12380">
        <v>5</v>
      </c>
      <c r="C12380">
        <v>5939</v>
      </c>
    </row>
    <row r="12381" spans="1:3" x14ac:dyDescent="0.3">
      <c r="A12381" t="s">
        <v>19</v>
      </c>
      <c r="B12381">
        <v>28</v>
      </c>
      <c r="C12381">
        <v>5939</v>
      </c>
    </row>
    <row r="12382" spans="1:3" x14ac:dyDescent="0.3">
      <c r="A12382" t="s">
        <v>20</v>
      </c>
      <c r="B12382">
        <v>7</v>
      </c>
      <c r="C12382">
        <v>5939</v>
      </c>
    </row>
    <row r="12383" spans="1:3" x14ac:dyDescent="0.3">
      <c r="A12383" t="s">
        <v>21</v>
      </c>
      <c r="B12383">
        <v>6</v>
      </c>
      <c r="C12383">
        <v>5939</v>
      </c>
    </row>
    <row r="12384" spans="1:3" x14ac:dyDescent="0.3">
      <c r="A12384" t="s">
        <v>22</v>
      </c>
      <c r="B12384">
        <v>33</v>
      </c>
      <c r="C12384">
        <v>5939</v>
      </c>
    </row>
    <row r="12385" spans="1:3" x14ac:dyDescent="0.3">
      <c r="A12385" t="s">
        <v>25</v>
      </c>
      <c r="B12385" t="s">
        <v>121</v>
      </c>
      <c r="C12385">
        <v>5939</v>
      </c>
    </row>
    <row r="12386" spans="1:3" x14ac:dyDescent="0.3">
      <c r="A12386" t="s">
        <v>7</v>
      </c>
      <c r="B12386" t="s">
        <v>120</v>
      </c>
      <c r="C12386">
        <v>4967</v>
      </c>
    </row>
    <row r="12387" spans="1:3" x14ac:dyDescent="0.3">
      <c r="A12387" t="s">
        <v>17</v>
      </c>
      <c r="B12387">
        <v>233</v>
      </c>
      <c r="C12387">
        <v>4967</v>
      </c>
    </row>
    <row r="12388" spans="1:3" x14ac:dyDescent="0.3">
      <c r="A12388" t="s">
        <v>18</v>
      </c>
      <c r="B12388">
        <v>0</v>
      </c>
      <c r="C12388">
        <v>4967</v>
      </c>
    </row>
    <row r="12389" spans="1:3" x14ac:dyDescent="0.3">
      <c r="A12389" t="s">
        <v>19</v>
      </c>
      <c r="B12389">
        <v>23</v>
      </c>
      <c r="C12389">
        <v>4967</v>
      </c>
    </row>
    <row r="12390" spans="1:3" x14ac:dyDescent="0.3">
      <c r="A12390" t="s">
        <v>20</v>
      </c>
      <c r="B12390">
        <v>0</v>
      </c>
      <c r="C12390">
        <v>4967</v>
      </c>
    </row>
    <row r="12391" spans="1:3" x14ac:dyDescent="0.3">
      <c r="A12391" t="s">
        <v>21</v>
      </c>
      <c r="B12391">
        <v>0</v>
      </c>
      <c r="C12391">
        <v>4967</v>
      </c>
    </row>
    <row r="12392" spans="1:3" x14ac:dyDescent="0.3">
      <c r="A12392" t="s">
        <v>22</v>
      </c>
      <c r="B12392">
        <v>12</v>
      </c>
      <c r="C12392">
        <v>4967</v>
      </c>
    </row>
    <row r="12393" spans="1:3" x14ac:dyDescent="0.3">
      <c r="A12393" t="s">
        <v>25</v>
      </c>
      <c r="B12393" t="s">
        <v>121</v>
      </c>
      <c r="C12393">
        <v>4967</v>
      </c>
    </row>
    <row r="12394" spans="1:3" x14ac:dyDescent="0.3">
      <c r="A12394" t="s">
        <v>7</v>
      </c>
      <c r="B12394" t="s">
        <v>120</v>
      </c>
      <c r="C12394">
        <v>3525</v>
      </c>
    </row>
    <row r="12395" spans="1:3" x14ac:dyDescent="0.3">
      <c r="A12395" t="s">
        <v>17</v>
      </c>
      <c r="B12395">
        <v>12</v>
      </c>
      <c r="C12395">
        <v>3525</v>
      </c>
    </row>
    <row r="12396" spans="1:3" x14ac:dyDescent="0.3">
      <c r="A12396" t="s">
        <v>18</v>
      </c>
      <c r="B12396">
        <v>0</v>
      </c>
      <c r="C12396">
        <v>3525</v>
      </c>
    </row>
    <row r="12397" spans="1:3" x14ac:dyDescent="0.3">
      <c r="A12397" t="s">
        <v>19</v>
      </c>
      <c r="B12397">
        <v>4</v>
      </c>
      <c r="C12397">
        <v>3525</v>
      </c>
    </row>
    <row r="12398" spans="1:3" x14ac:dyDescent="0.3">
      <c r="A12398" t="s">
        <v>20</v>
      </c>
      <c r="B12398">
        <v>0</v>
      </c>
      <c r="C12398">
        <v>3525</v>
      </c>
    </row>
    <row r="12399" spans="1:3" x14ac:dyDescent="0.3">
      <c r="A12399" t="s">
        <v>21</v>
      </c>
      <c r="B12399">
        <v>0</v>
      </c>
      <c r="C12399">
        <v>3525</v>
      </c>
    </row>
    <row r="12400" spans="1:3" x14ac:dyDescent="0.3">
      <c r="A12400" t="s">
        <v>22</v>
      </c>
      <c r="B12400">
        <v>1</v>
      </c>
      <c r="C12400">
        <v>3525</v>
      </c>
    </row>
    <row r="12401" spans="1:3" x14ac:dyDescent="0.3">
      <c r="A12401" t="s">
        <v>25</v>
      </c>
      <c r="B12401" t="s">
        <v>122</v>
      </c>
      <c r="C12401">
        <v>3525</v>
      </c>
    </row>
    <row r="12402" spans="1:3" x14ac:dyDescent="0.3">
      <c r="A12402" t="s">
        <v>7</v>
      </c>
      <c r="B12402" t="s">
        <v>120</v>
      </c>
      <c r="C12402">
        <v>7325</v>
      </c>
    </row>
    <row r="12403" spans="1:3" x14ac:dyDescent="0.3">
      <c r="A12403" t="s">
        <v>17</v>
      </c>
      <c r="B12403">
        <v>23</v>
      </c>
      <c r="C12403">
        <v>7325</v>
      </c>
    </row>
    <row r="12404" spans="1:3" x14ac:dyDescent="0.3">
      <c r="A12404" t="s">
        <v>18</v>
      </c>
      <c r="B12404">
        <v>0</v>
      </c>
      <c r="C12404">
        <v>7325</v>
      </c>
    </row>
    <row r="12405" spans="1:3" x14ac:dyDescent="0.3">
      <c r="A12405" t="s">
        <v>19</v>
      </c>
      <c r="B12405">
        <v>11</v>
      </c>
      <c r="C12405">
        <v>7325</v>
      </c>
    </row>
    <row r="12406" spans="1:3" x14ac:dyDescent="0.3">
      <c r="A12406" t="s">
        <v>20</v>
      </c>
      <c r="B12406">
        <v>2</v>
      </c>
      <c r="C12406">
        <v>7325</v>
      </c>
    </row>
    <row r="12407" spans="1:3" x14ac:dyDescent="0.3">
      <c r="A12407" t="s">
        <v>21</v>
      </c>
      <c r="B12407">
        <v>1</v>
      </c>
      <c r="C12407">
        <v>7325</v>
      </c>
    </row>
    <row r="12408" spans="1:3" x14ac:dyDescent="0.3">
      <c r="A12408" t="s">
        <v>22</v>
      </c>
      <c r="B12408">
        <v>3</v>
      </c>
      <c r="C12408">
        <v>7325</v>
      </c>
    </row>
    <row r="12409" spans="1:3" x14ac:dyDescent="0.3">
      <c r="A12409" t="s">
        <v>25</v>
      </c>
      <c r="B12409" t="s">
        <v>122</v>
      </c>
      <c r="C12409">
        <v>7325</v>
      </c>
    </row>
    <row r="12410" spans="1:3" x14ac:dyDescent="0.3">
      <c r="A12410" t="s">
        <v>7</v>
      </c>
      <c r="B12410" t="s">
        <v>120</v>
      </c>
      <c r="C12410">
        <v>5313</v>
      </c>
    </row>
    <row r="12411" spans="1:3" x14ac:dyDescent="0.3">
      <c r="A12411" t="s">
        <v>17</v>
      </c>
      <c r="B12411">
        <v>30</v>
      </c>
      <c r="C12411">
        <v>5313</v>
      </c>
    </row>
    <row r="12412" spans="1:3" x14ac:dyDescent="0.3">
      <c r="A12412" t="s">
        <v>18</v>
      </c>
      <c r="B12412">
        <v>0</v>
      </c>
      <c r="C12412">
        <v>5313</v>
      </c>
    </row>
    <row r="12413" spans="1:3" x14ac:dyDescent="0.3">
      <c r="A12413" t="s">
        <v>19</v>
      </c>
      <c r="B12413">
        <v>11</v>
      </c>
      <c r="C12413">
        <v>5313</v>
      </c>
    </row>
    <row r="12414" spans="1:3" x14ac:dyDescent="0.3">
      <c r="A12414" t="s">
        <v>20</v>
      </c>
      <c r="B12414">
        <v>0</v>
      </c>
      <c r="C12414">
        <v>5313</v>
      </c>
    </row>
    <row r="12415" spans="1:3" x14ac:dyDescent="0.3">
      <c r="A12415" t="s">
        <v>21</v>
      </c>
      <c r="B12415">
        <v>0</v>
      </c>
      <c r="C12415">
        <v>5313</v>
      </c>
    </row>
    <row r="12416" spans="1:3" x14ac:dyDescent="0.3">
      <c r="A12416" t="s">
        <v>22</v>
      </c>
      <c r="B12416">
        <v>3</v>
      </c>
      <c r="C12416">
        <v>5313</v>
      </c>
    </row>
    <row r="12417" spans="1:3" x14ac:dyDescent="0.3">
      <c r="A12417" t="s">
        <v>25</v>
      </c>
      <c r="B12417" t="s">
        <v>122</v>
      </c>
      <c r="C12417">
        <v>5313</v>
      </c>
    </row>
    <row r="12418" spans="1:3" x14ac:dyDescent="0.3">
      <c r="A12418" t="s">
        <v>7</v>
      </c>
      <c r="B12418" t="s">
        <v>120</v>
      </c>
      <c r="C12418">
        <v>6690</v>
      </c>
    </row>
    <row r="12419" spans="1:3" x14ac:dyDescent="0.3">
      <c r="A12419" t="s">
        <v>17</v>
      </c>
      <c r="B12419">
        <v>38</v>
      </c>
      <c r="C12419">
        <v>6690</v>
      </c>
    </row>
    <row r="12420" spans="1:3" x14ac:dyDescent="0.3">
      <c r="A12420" t="s">
        <v>18</v>
      </c>
      <c r="B12420">
        <v>4</v>
      </c>
      <c r="C12420">
        <v>6690</v>
      </c>
    </row>
    <row r="12421" spans="1:3" x14ac:dyDescent="0.3">
      <c r="A12421" t="s">
        <v>19</v>
      </c>
      <c r="B12421">
        <v>22</v>
      </c>
      <c r="C12421">
        <v>6690</v>
      </c>
    </row>
    <row r="12422" spans="1:3" x14ac:dyDescent="0.3">
      <c r="A12422" t="s">
        <v>20</v>
      </c>
      <c r="B12422">
        <v>4</v>
      </c>
      <c r="C12422">
        <v>6690</v>
      </c>
    </row>
    <row r="12423" spans="1:3" x14ac:dyDescent="0.3">
      <c r="A12423" t="s">
        <v>21</v>
      </c>
      <c r="B12423">
        <v>2</v>
      </c>
      <c r="C12423">
        <v>6690</v>
      </c>
    </row>
    <row r="12424" spans="1:3" x14ac:dyDescent="0.3">
      <c r="A12424" t="s">
        <v>22</v>
      </c>
      <c r="B12424">
        <v>20</v>
      </c>
      <c r="C12424">
        <v>6690</v>
      </c>
    </row>
    <row r="12425" spans="1:3" x14ac:dyDescent="0.3">
      <c r="A12425" t="s">
        <v>25</v>
      </c>
      <c r="B12425" t="s">
        <v>121</v>
      </c>
      <c r="C12425">
        <v>6690</v>
      </c>
    </row>
    <row r="12426" spans="1:3" x14ac:dyDescent="0.3">
      <c r="A12426" t="s">
        <v>7</v>
      </c>
      <c r="B12426" t="s">
        <v>120</v>
      </c>
      <c r="C12426">
        <v>8799</v>
      </c>
    </row>
    <row r="12427" spans="1:3" x14ac:dyDescent="0.3">
      <c r="A12427" t="s">
        <v>17</v>
      </c>
      <c r="B12427">
        <v>70</v>
      </c>
      <c r="C12427">
        <v>8799</v>
      </c>
    </row>
    <row r="12428" spans="1:3" x14ac:dyDescent="0.3">
      <c r="A12428" t="s">
        <v>18</v>
      </c>
      <c r="B12428">
        <v>6</v>
      </c>
      <c r="C12428">
        <v>8799</v>
      </c>
    </row>
    <row r="12429" spans="1:3" x14ac:dyDescent="0.3">
      <c r="A12429" t="s">
        <v>19</v>
      </c>
      <c r="B12429">
        <v>69</v>
      </c>
      <c r="C12429">
        <v>8799</v>
      </c>
    </row>
    <row r="12430" spans="1:3" x14ac:dyDescent="0.3">
      <c r="A12430" t="s">
        <v>20</v>
      </c>
      <c r="B12430">
        <v>2</v>
      </c>
      <c r="C12430">
        <v>8799</v>
      </c>
    </row>
    <row r="12431" spans="1:3" x14ac:dyDescent="0.3">
      <c r="A12431" t="s">
        <v>21</v>
      </c>
      <c r="B12431">
        <v>3</v>
      </c>
      <c r="C12431">
        <v>8799</v>
      </c>
    </row>
    <row r="12432" spans="1:3" x14ac:dyDescent="0.3">
      <c r="A12432" t="s">
        <v>22</v>
      </c>
      <c r="B12432">
        <v>3</v>
      </c>
      <c r="C12432">
        <v>8799</v>
      </c>
    </row>
    <row r="12433" spans="1:3" x14ac:dyDescent="0.3">
      <c r="A12433" t="s">
        <v>25</v>
      </c>
      <c r="B12433" t="s">
        <v>121</v>
      </c>
      <c r="C12433">
        <v>8799</v>
      </c>
    </row>
    <row r="12434" spans="1:3" x14ac:dyDescent="0.3">
      <c r="A12434" t="s">
        <v>7</v>
      </c>
      <c r="B12434" t="s">
        <v>120</v>
      </c>
      <c r="C12434">
        <v>7912</v>
      </c>
    </row>
    <row r="12435" spans="1:3" x14ac:dyDescent="0.3">
      <c r="A12435" t="s">
        <v>17</v>
      </c>
      <c r="B12435">
        <v>8</v>
      </c>
      <c r="C12435">
        <v>7912</v>
      </c>
    </row>
    <row r="12436" spans="1:3" x14ac:dyDescent="0.3">
      <c r="A12436" t="s">
        <v>18</v>
      </c>
      <c r="B12436">
        <v>15</v>
      </c>
      <c r="C12436">
        <v>7912</v>
      </c>
    </row>
    <row r="12437" spans="1:3" x14ac:dyDescent="0.3">
      <c r="A12437" t="s">
        <v>19</v>
      </c>
      <c r="B12437">
        <v>27</v>
      </c>
      <c r="C12437">
        <v>7912</v>
      </c>
    </row>
    <row r="12438" spans="1:3" x14ac:dyDescent="0.3">
      <c r="A12438" t="s">
        <v>20</v>
      </c>
      <c r="B12438">
        <v>0</v>
      </c>
      <c r="C12438">
        <v>7912</v>
      </c>
    </row>
    <row r="12439" spans="1:3" x14ac:dyDescent="0.3">
      <c r="A12439" t="s">
        <v>21</v>
      </c>
      <c r="B12439">
        <v>20</v>
      </c>
      <c r="C12439">
        <v>7912</v>
      </c>
    </row>
    <row r="12440" spans="1:3" x14ac:dyDescent="0.3">
      <c r="A12440" t="s">
        <v>22</v>
      </c>
      <c r="B12440">
        <v>33</v>
      </c>
      <c r="C12440">
        <v>7912</v>
      </c>
    </row>
    <row r="12441" spans="1:3" x14ac:dyDescent="0.3">
      <c r="A12441" t="s">
        <v>25</v>
      </c>
      <c r="B12441" t="s">
        <v>121</v>
      </c>
      <c r="C12441">
        <v>7912</v>
      </c>
    </row>
    <row r="12442" spans="1:3" x14ac:dyDescent="0.3">
      <c r="A12442" t="s">
        <v>7</v>
      </c>
      <c r="B12442" t="s">
        <v>120</v>
      </c>
      <c r="C12442">
        <v>9703</v>
      </c>
    </row>
    <row r="12443" spans="1:3" x14ac:dyDescent="0.3">
      <c r="A12443" t="s">
        <v>17</v>
      </c>
      <c r="B12443">
        <v>77</v>
      </c>
      <c r="C12443">
        <v>9703</v>
      </c>
    </row>
    <row r="12444" spans="1:3" x14ac:dyDescent="0.3">
      <c r="A12444" t="s">
        <v>18</v>
      </c>
      <c r="B12444">
        <v>2</v>
      </c>
      <c r="C12444">
        <v>9703</v>
      </c>
    </row>
    <row r="12445" spans="1:3" x14ac:dyDescent="0.3">
      <c r="A12445" t="s">
        <v>19</v>
      </c>
      <c r="B12445">
        <v>35</v>
      </c>
      <c r="C12445">
        <v>9703</v>
      </c>
    </row>
    <row r="12446" spans="1:3" x14ac:dyDescent="0.3">
      <c r="A12446" t="s">
        <v>20</v>
      </c>
      <c r="B12446">
        <v>0</v>
      </c>
      <c r="C12446">
        <v>9703</v>
      </c>
    </row>
    <row r="12447" spans="1:3" x14ac:dyDescent="0.3">
      <c r="A12447" t="s">
        <v>21</v>
      </c>
      <c r="B12447">
        <v>1</v>
      </c>
      <c r="C12447">
        <v>9703</v>
      </c>
    </row>
    <row r="12448" spans="1:3" x14ac:dyDescent="0.3">
      <c r="A12448" t="s">
        <v>22</v>
      </c>
      <c r="B12448">
        <v>69</v>
      </c>
      <c r="C12448">
        <v>9703</v>
      </c>
    </row>
    <row r="12449" spans="1:3" x14ac:dyDescent="0.3">
      <c r="A12449" t="s">
        <v>25</v>
      </c>
      <c r="B12449" t="s">
        <v>121</v>
      </c>
      <c r="C12449">
        <v>9703</v>
      </c>
    </row>
    <row r="12450" spans="1:3" x14ac:dyDescent="0.3">
      <c r="A12450" t="s">
        <v>7</v>
      </c>
      <c r="B12450" t="s">
        <v>50</v>
      </c>
      <c r="C12450">
        <v>6983</v>
      </c>
    </row>
    <row r="12451" spans="1:3" x14ac:dyDescent="0.3">
      <c r="A12451" t="s">
        <v>17</v>
      </c>
      <c r="B12451">
        <v>23</v>
      </c>
      <c r="C12451">
        <v>6983</v>
      </c>
    </row>
    <row r="12452" spans="1:3" x14ac:dyDescent="0.3">
      <c r="A12452" t="s">
        <v>18</v>
      </c>
      <c r="B12452">
        <v>2</v>
      </c>
      <c r="C12452">
        <v>6983</v>
      </c>
    </row>
    <row r="12453" spans="1:3" x14ac:dyDescent="0.3">
      <c r="A12453" t="s">
        <v>19</v>
      </c>
      <c r="B12453">
        <v>17</v>
      </c>
      <c r="C12453">
        <v>6983</v>
      </c>
    </row>
    <row r="12454" spans="1:3" x14ac:dyDescent="0.3">
      <c r="A12454" t="s">
        <v>20</v>
      </c>
      <c r="B12454">
        <v>2</v>
      </c>
      <c r="C12454">
        <v>6983</v>
      </c>
    </row>
    <row r="12455" spans="1:3" x14ac:dyDescent="0.3">
      <c r="A12455" t="s">
        <v>21</v>
      </c>
      <c r="B12455">
        <v>1</v>
      </c>
      <c r="C12455">
        <v>6983</v>
      </c>
    </row>
    <row r="12456" spans="1:3" x14ac:dyDescent="0.3">
      <c r="A12456" t="s">
        <v>22</v>
      </c>
      <c r="B12456">
        <v>0</v>
      </c>
      <c r="C12456">
        <v>6983</v>
      </c>
    </row>
    <row r="12457" spans="1:3" x14ac:dyDescent="0.3">
      <c r="A12457" t="s">
        <v>25</v>
      </c>
      <c r="B12457" t="s">
        <v>122</v>
      </c>
      <c r="C12457">
        <v>6983</v>
      </c>
    </row>
    <row r="12458" spans="1:3" x14ac:dyDescent="0.3">
      <c r="A12458" t="s">
        <v>7</v>
      </c>
      <c r="B12458" t="s">
        <v>120</v>
      </c>
      <c r="C12458">
        <v>3231</v>
      </c>
    </row>
    <row r="12459" spans="1:3" x14ac:dyDescent="0.3">
      <c r="A12459" t="s">
        <v>17</v>
      </c>
      <c r="B12459">
        <v>5</v>
      </c>
      <c r="C12459">
        <v>3231</v>
      </c>
    </row>
    <row r="12460" spans="1:3" x14ac:dyDescent="0.3">
      <c r="A12460" t="s">
        <v>18</v>
      </c>
      <c r="B12460">
        <v>4</v>
      </c>
      <c r="C12460">
        <v>3231</v>
      </c>
    </row>
    <row r="12461" spans="1:3" x14ac:dyDescent="0.3">
      <c r="A12461" t="s">
        <v>19</v>
      </c>
      <c r="B12461">
        <v>10</v>
      </c>
      <c r="C12461">
        <v>3231</v>
      </c>
    </row>
    <row r="12462" spans="1:3" x14ac:dyDescent="0.3">
      <c r="A12462" t="s">
        <v>20</v>
      </c>
      <c r="B12462">
        <v>2</v>
      </c>
      <c r="C12462">
        <v>3231</v>
      </c>
    </row>
    <row r="12463" spans="1:3" x14ac:dyDescent="0.3">
      <c r="A12463" t="s">
        <v>21</v>
      </c>
      <c r="B12463">
        <v>2</v>
      </c>
      <c r="C12463">
        <v>3231</v>
      </c>
    </row>
    <row r="12464" spans="1:3" x14ac:dyDescent="0.3">
      <c r="A12464" t="s">
        <v>22</v>
      </c>
      <c r="B12464">
        <v>7</v>
      </c>
      <c r="C12464">
        <v>3231</v>
      </c>
    </row>
    <row r="12465" spans="1:3" x14ac:dyDescent="0.3">
      <c r="A12465" t="s">
        <v>25</v>
      </c>
      <c r="B12465" t="s">
        <v>122</v>
      </c>
      <c r="C12465">
        <v>3231</v>
      </c>
    </row>
    <row r="12466" spans="1:3" x14ac:dyDescent="0.3">
      <c r="A12466" t="s">
        <v>7</v>
      </c>
      <c r="B12466" t="s">
        <v>50</v>
      </c>
      <c r="C12466">
        <v>8143</v>
      </c>
    </row>
    <row r="12467" spans="1:3" x14ac:dyDescent="0.3">
      <c r="A12467" t="s">
        <v>17</v>
      </c>
      <c r="B12467">
        <v>202</v>
      </c>
      <c r="C12467">
        <v>8143</v>
      </c>
    </row>
    <row r="12468" spans="1:3" x14ac:dyDescent="0.3">
      <c r="A12468" t="s">
        <v>18</v>
      </c>
      <c r="B12468">
        <v>2</v>
      </c>
      <c r="C12468">
        <v>8143</v>
      </c>
    </row>
    <row r="12469" spans="1:3" x14ac:dyDescent="0.3">
      <c r="A12469" t="s">
        <v>19</v>
      </c>
      <c r="B12469">
        <v>46</v>
      </c>
      <c r="C12469">
        <v>8143</v>
      </c>
    </row>
    <row r="12470" spans="1:3" x14ac:dyDescent="0.3">
      <c r="A12470" t="s">
        <v>20</v>
      </c>
      <c r="B12470">
        <v>3</v>
      </c>
      <c r="C12470">
        <v>8143</v>
      </c>
    </row>
    <row r="12471" spans="1:3" x14ac:dyDescent="0.3">
      <c r="A12471" t="s">
        <v>21</v>
      </c>
      <c r="B12471">
        <v>2</v>
      </c>
      <c r="C12471">
        <v>8143</v>
      </c>
    </row>
    <row r="12472" spans="1:3" x14ac:dyDescent="0.3">
      <c r="A12472" t="s">
        <v>22</v>
      </c>
      <c r="B12472">
        <v>10</v>
      </c>
      <c r="C12472">
        <v>8143</v>
      </c>
    </row>
    <row r="12473" spans="1:3" x14ac:dyDescent="0.3">
      <c r="A12473" t="s">
        <v>25</v>
      </c>
      <c r="B12473" t="s">
        <v>121</v>
      </c>
      <c r="C12473">
        <v>8143</v>
      </c>
    </row>
    <row r="12474" spans="1:3" x14ac:dyDescent="0.3">
      <c r="A12474" t="s">
        <v>7</v>
      </c>
      <c r="B12474" t="s">
        <v>50</v>
      </c>
      <c r="C12474">
        <v>6768</v>
      </c>
    </row>
    <row r="12475" spans="1:3" x14ac:dyDescent="0.3">
      <c r="A12475" t="s">
        <v>17</v>
      </c>
      <c r="B12475">
        <v>22</v>
      </c>
      <c r="C12475">
        <v>6768</v>
      </c>
    </row>
    <row r="12476" spans="1:3" x14ac:dyDescent="0.3">
      <c r="A12476" t="s">
        <v>18</v>
      </c>
      <c r="B12476">
        <v>1</v>
      </c>
      <c r="C12476">
        <v>6768</v>
      </c>
    </row>
    <row r="12477" spans="1:3" x14ac:dyDescent="0.3">
      <c r="A12477" t="s">
        <v>19</v>
      </c>
      <c r="B12477">
        <v>8</v>
      </c>
      <c r="C12477">
        <v>6768</v>
      </c>
    </row>
    <row r="12478" spans="1:3" x14ac:dyDescent="0.3">
      <c r="A12478" t="s">
        <v>20</v>
      </c>
      <c r="B12478">
        <v>2</v>
      </c>
      <c r="C12478">
        <v>6768</v>
      </c>
    </row>
    <row r="12479" spans="1:3" x14ac:dyDescent="0.3">
      <c r="A12479" t="s">
        <v>21</v>
      </c>
      <c r="B12479">
        <v>1</v>
      </c>
      <c r="C12479">
        <v>6768</v>
      </c>
    </row>
    <row r="12480" spans="1:3" x14ac:dyDescent="0.3">
      <c r="A12480" t="s">
        <v>22</v>
      </c>
      <c r="B12480">
        <v>2</v>
      </c>
      <c r="C12480">
        <v>6768</v>
      </c>
    </row>
    <row r="12481" spans="1:3" x14ac:dyDescent="0.3">
      <c r="A12481" t="s">
        <v>25</v>
      </c>
      <c r="B12481" t="s">
        <v>122</v>
      </c>
      <c r="C12481">
        <v>6768</v>
      </c>
    </row>
    <row r="12482" spans="1:3" x14ac:dyDescent="0.3">
      <c r="A12482" t="s">
        <v>7</v>
      </c>
      <c r="B12482" t="s">
        <v>120</v>
      </c>
      <c r="C12482">
        <v>10380</v>
      </c>
    </row>
    <row r="12483" spans="1:3" x14ac:dyDescent="0.3">
      <c r="A12483" t="s">
        <v>17</v>
      </c>
      <c r="B12483">
        <v>40</v>
      </c>
      <c r="C12483">
        <v>10380</v>
      </c>
    </row>
    <row r="12484" spans="1:3" x14ac:dyDescent="0.3">
      <c r="A12484" t="s">
        <v>18</v>
      </c>
      <c r="B12484">
        <v>1</v>
      </c>
      <c r="C12484">
        <v>10380</v>
      </c>
    </row>
    <row r="12485" spans="1:3" x14ac:dyDescent="0.3">
      <c r="A12485" t="s">
        <v>19</v>
      </c>
      <c r="B12485">
        <v>40</v>
      </c>
      <c r="C12485">
        <v>10380</v>
      </c>
    </row>
    <row r="12486" spans="1:3" x14ac:dyDescent="0.3">
      <c r="A12486" t="s">
        <v>20</v>
      </c>
      <c r="B12486">
        <v>4</v>
      </c>
      <c r="C12486">
        <v>10380</v>
      </c>
    </row>
    <row r="12487" spans="1:3" x14ac:dyDescent="0.3">
      <c r="A12487" t="s">
        <v>21</v>
      </c>
      <c r="B12487">
        <v>3</v>
      </c>
      <c r="C12487">
        <v>10380</v>
      </c>
    </row>
    <row r="12488" spans="1:3" x14ac:dyDescent="0.3">
      <c r="A12488" t="s">
        <v>22</v>
      </c>
      <c r="B12488">
        <v>18</v>
      </c>
      <c r="C12488">
        <v>10380</v>
      </c>
    </row>
    <row r="12489" spans="1:3" x14ac:dyDescent="0.3">
      <c r="A12489" t="s">
        <v>25</v>
      </c>
      <c r="B12489" t="s">
        <v>121</v>
      </c>
      <c r="C12489">
        <v>10380</v>
      </c>
    </row>
    <row r="12490" spans="1:3" x14ac:dyDescent="0.3">
      <c r="A12490" t="s">
        <v>7</v>
      </c>
      <c r="B12490" t="s">
        <v>50</v>
      </c>
      <c r="C12490">
        <v>10971</v>
      </c>
    </row>
    <row r="12491" spans="1:3" x14ac:dyDescent="0.3">
      <c r="A12491" t="s">
        <v>17</v>
      </c>
      <c r="B12491">
        <v>173</v>
      </c>
      <c r="C12491">
        <v>10971</v>
      </c>
    </row>
    <row r="12492" spans="1:3" x14ac:dyDescent="0.3">
      <c r="A12492" t="s">
        <v>18</v>
      </c>
      <c r="B12492">
        <v>8</v>
      </c>
      <c r="C12492">
        <v>10971</v>
      </c>
    </row>
    <row r="12493" spans="1:3" x14ac:dyDescent="0.3">
      <c r="A12493" t="s">
        <v>19</v>
      </c>
      <c r="B12493">
        <v>107</v>
      </c>
      <c r="C12493">
        <v>10971</v>
      </c>
    </row>
    <row r="12494" spans="1:3" x14ac:dyDescent="0.3">
      <c r="A12494" t="s">
        <v>20</v>
      </c>
      <c r="B12494">
        <v>7</v>
      </c>
      <c r="C12494">
        <v>10971</v>
      </c>
    </row>
    <row r="12495" spans="1:3" x14ac:dyDescent="0.3">
      <c r="A12495" t="s">
        <v>21</v>
      </c>
      <c r="B12495">
        <v>2</v>
      </c>
      <c r="C12495">
        <v>10971</v>
      </c>
    </row>
    <row r="12496" spans="1:3" x14ac:dyDescent="0.3">
      <c r="A12496" t="s">
        <v>22</v>
      </c>
      <c r="B12496">
        <v>176</v>
      </c>
      <c r="C12496">
        <v>10971</v>
      </c>
    </row>
    <row r="12497" spans="1:3" x14ac:dyDescent="0.3">
      <c r="A12497" t="s">
        <v>25</v>
      </c>
      <c r="B12497" t="s">
        <v>123</v>
      </c>
      <c r="C12497">
        <v>10971</v>
      </c>
    </row>
    <row r="12498" spans="1:3" x14ac:dyDescent="0.3">
      <c r="A12498" t="s">
        <v>7</v>
      </c>
      <c r="B12498" t="s">
        <v>120</v>
      </c>
      <c r="C12498">
        <v>4939</v>
      </c>
    </row>
    <row r="12499" spans="1:3" x14ac:dyDescent="0.3">
      <c r="A12499" t="s">
        <v>17</v>
      </c>
      <c r="B12499">
        <v>84</v>
      </c>
      <c r="C12499">
        <v>4939</v>
      </c>
    </row>
    <row r="12500" spans="1:3" x14ac:dyDescent="0.3">
      <c r="A12500" t="s">
        <v>18</v>
      </c>
      <c r="B12500">
        <v>5</v>
      </c>
      <c r="C12500">
        <v>4939</v>
      </c>
    </row>
    <row r="12501" spans="1:3" x14ac:dyDescent="0.3">
      <c r="A12501" t="s">
        <v>19</v>
      </c>
      <c r="B12501">
        <v>38</v>
      </c>
      <c r="C12501">
        <v>4939</v>
      </c>
    </row>
    <row r="12502" spans="1:3" x14ac:dyDescent="0.3">
      <c r="A12502" t="s">
        <v>20</v>
      </c>
      <c r="B12502">
        <v>150</v>
      </c>
      <c r="C12502">
        <v>4939</v>
      </c>
    </row>
    <row r="12503" spans="1:3" x14ac:dyDescent="0.3">
      <c r="A12503" t="s">
        <v>21</v>
      </c>
      <c r="B12503">
        <v>12</v>
      </c>
      <c r="C12503">
        <v>4939</v>
      </c>
    </row>
    <row r="12504" spans="1:3" x14ac:dyDescent="0.3">
      <c r="A12504" t="s">
        <v>22</v>
      </c>
      <c r="B12504">
        <v>28</v>
      </c>
      <c r="C12504">
        <v>4939</v>
      </c>
    </row>
    <row r="12505" spans="1:3" x14ac:dyDescent="0.3">
      <c r="A12505" t="s">
        <v>25</v>
      </c>
      <c r="B12505" t="s">
        <v>121</v>
      </c>
      <c r="C12505">
        <v>4939</v>
      </c>
    </row>
    <row r="12506" spans="1:3" x14ac:dyDescent="0.3">
      <c r="A12506" t="s">
        <v>7</v>
      </c>
      <c r="B12506" t="s">
        <v>120</v>
      </c>
      <c r="C12506">
        <v>8652</v>
      </c>
    </row>
    <row r="12507" spans="1:3" x14ac:dyDescent="0.3">
      <c r="A12507" t="s">
        <v>17</v>
      </c>
      <c r="B12507">
        <v>84</v>
      </c>
      <c r="C12507">
        <v>8652</v>
      </c>
    </row>
    <row r="12508" spans="1:3" x14ac:dyDescent="0.3">
      <c r="A12508" t="s">
        <v>18</v>
      </c>
      <c r="B12508">
        <v>5</v>
      </c>
      <c r="C12508">
        <v>8652</v>
      </c>
    </row>
    <row r="12509" spans="1:3" x14ac:dyDescent="0.3">
      <c r="A12509" t="s">
        <v>19</v>
      </c>
      <c r="B12509">
        <v>38</v>
      </c>
      <c r="C12509">
        <v>8652</v>
      </c>
    </row>
    <row r="12510" spans="1:3" x14ac:dyDescent="0.3">
      <c r="A12510" t="s">
        <v>20</v>
      </c>
      <c r="B12510">
        <v>150</v>
      </c>
      <c r="C12510">
        <v>8652</v>
      </c>
    </row>
    <row r="12511" spans="1:3" x14ac:dyDescent="0.3">
      <c r="A12511" t="s">
        <v>21</v>
      </c>
      <c r="B12511">
        <v>12</v>
      </c>
      <c r="C12511">
        <v>8652</v>
      </c>
    </row>
    <row r="12512" spans="1:3" x14ac:dyDescent="0.3">
      <c r="A12512" t="s">
        <v>22</v>
      </c>
      <c r="B12512">
        <v>28</v>
      </c>
      <c r="C12512">
        <v>8652</v>
      </c>
    </row>
    <row r="12513" spans="1:3" x14ac:dyDescent="0.3">
      <c r="A12513" t="s">
        <v>25</v>
      </c>
      <c r="B12513" t="s">
        <v>121</v>
      </c>
      <c r="C12513">
        <v>8652</v>
      </c>
    </row>
    <row r="12514" spans="1:3" x14ac:dyDescent="0.3">
      <c r="A12514" t="s">
        <v>7</v>
      </c>
      <c r="B12514" t="s">
        <v>50</v>
      </c>
      <c r="C12514">
        <v>5154</v>
      </c>
    </row>
    <row r="12515" spans="1:3" x14ac:dyDescent="0.3">
      <c r="A12515" t="s">
        <v>17</v>
      </c>
      <c r="B12515">
        <v>26</v>
      </c>
      <c r="C12515">
        <v>5154</v>
      </c>
    </row>
    <row r="12516" spans="1:3" x14ac:dyDescent="0.3">
      <c r="A12516" t="s">
        <v>18</v>
      </c>
      <c r="B12516">
        <v>3</v>
      </c>
      <c r="C12516">
        <v>5154</v>
      </c>
    </row>
    <row r="12517" spans="1:3" x14ac:dyDescent="0.3">
      <c r="A12517" t="s">
        <v>19</v>
      </c>
      <c r="B12517">
        <v>13</v>
      </c>
      <c r="C12517">
        <v>5154</v>
      </c>
    </row>
    <row r="12518" spans="1:3" x14ac:dyDescent="0.3">
      <c r="A12518" t="s">
        <v>20</v>
      </c>
      <c r="B12518">
        <v>2</v>
      </c>
      <c r="C12518">
        <v>5154</v>
      </c>
    </row>
    <row r="12519" spans="1:3" x14ac:dyDescent="0.3">
      <c r="A12519" t="s">
        <v>21</v>
      </c>
      <c r="B12519">
        <v>10</v>
      </c>
      <c r="C12519">
        <v>5154</v>
      </c>
    </row>
    <row r="12520" spans="1:3" x14ac:dyDescent="0.3">
      <c r="A12520" t="s">
        <v>22</v>
      </c>
      <c r="B12520">
        <v>0</v>
      </c>
      <c r="C12520">
        <v>5154</v>
      </c>
    </row>
    <row r="12521" spans="1:3" x14ac:dyDescent="0.3">
      <c r="A12521" t="s">
        <v>25</v>
      </c>
      <c r="B12521" t="s">
        <v>122</v>
      </c>
      <c r="C12521">
        <v>5154</v>
      </c>
    </row>
    <row r="12522" spans="1:3" x14ac:dyDescent="0.3">
      <c r="A12522" t="s">
        <v>7</v>
      </c>
      <c r="B12522" t="s">
        <v>120</v>
      </c>
      <c r="C12522">
        <v>3007</v>
      </c>
    </row>
    <row r="12523" spans="1:3" x14ac:dyDescent="0.3">
      <c r="A12523" t="s">
        <v>17</v>
      </c>
      <c r="B12523">
        <v>27</v>
      </c>
      <c r="C12523">
        <v>3007</v>
      </c>
    </row>
    <row r="12524" spans="1:3" x14ac:dyDescent="0.3">
      <c r="A12524" t="s">
        <v>18</v>
      </c>
      <c r="B12524">
        <v>2</v>
      </c>
      <c r="C12524">
        <v>3007</v>
      </c>
    </row>
    <row r="12525" spans="1:3" x14ac:dyDescent="0.3">
      <c r="A12525" t="s">
        <v>19</v>
      </c>
      <c r="B12525">
        <v>10</v>
      </c>
      <c r="C12525">
        <v>3007</v>
      </c>
    </row>
    <row r="12526" spans="1:3" x14ac:dyDescent="0.3">
      <c r="A12526" t="s">
        <v>20</v>
      </c>
      <c r="B12526">
        <v>0</v>
      </c>
      <c r="C12526">
        <v>3007</v>
      </c>
    </row>
    <row r="12527" spans="1:3" x14ac:dyDescent="0.3">
      <c r="A12527" t="s">
        <v>21</v>
      </c>
      <c r="B12527">
        <v>0</v>
      </c>
      <c r="C12527">
        <v>3007</v>
      </c>
    </row>
    <row r="12528" spans="1:3" x14ac:dyDescent="0.3">
      <c r="A12528" t="s">
        <v>22</v>
      </c>
      <c r="B12528">
        <v>1</v>
      </c>
      <c r="C12528">
        <v>3007</v>
      </c>
    </row>
    <row r="12529" spans="1:3" x14ac:dyDescent="0.3">
      <c r="A12529" t="s">
        <v>25</v>
      </c>
      <c r="B12529" t="s">
        <v>122</v>
      </c>
      <c r="C12529">
        <v>3007</v>
      </c>
    </row>
    <row r="12530" spans="1:3" x14ac:dyDescent="0.3">
      <c r="A12530" t="s">
        <v>7</v>
      </c>
      <c r="B12530" t="s">
        <v>120</v>
      </c>
      <c r="C12530">
        <v>5513</v>
      </c>
    </row>
    <row r="12531" spans="1:3" x14ac:dyDescent="0.3">
      <c r="A12531" t="s">
        <v>17</v>
      </c>
      <c r="B12531">
        <v>27</v>
      </c>
      <c r="C12531">
        <v>5513</v>
      </c>
    </row>
    <row r="12532" spans="1:3" x14ac:dyDescent="0.3">
      <c r="A12532" t="s">
        <v>18</v>
      </c>
      <c r="B12532">
        <v>2</v>
      </c>
      <c r="C12532">
        <v>5513</v>
      </c>
    </row>
    <row r="12533" spans="1:3" x14ac:dyDescent="0.3">
      <c r="A12533" t="s">
        <v>19</v>
      </c>
      <c r="B12533">
        <v>10</v>
      </c>
      <c r="C12533">
        <v>5513</v>
      </c>
    </row>
    <row r="12534" spans="1:3" x14ac:dyDescent="0.3">
      <c r="A12534" t="s">
        <v>20</v>
      </c>
      <c r="B12534">
        <v>0</v>
      </c>
      <c r="C12534">
        <v>5513</v>
      </c>
    </row>
    <row r="12535" spans="1:3" x14ac:dyDescent="0.3">
      <c r="A12535" t="s">
        <v>21</v>
      </c>
      <c r="B12535">
        <v>0</v>
      </c>
      <c r="C12535">
        <v>5513</v>
      </c>
    </row>
    <row r="12536" spans="1:3" x14ac:dyDescent="0.3">
      <c r="A12536" t="s">
        <v>22</v>
      </c>
      <c r="B12536">
        <v>1</v>
      </c>
      <c r="C12536">
        <v>5513</v>
      </c>
    </row>
    <row r="12537" spans="1:3" x14ac:dyDescent="0.3">
      <c r="A12537" t="s">
        <v>25</v>
      </c>
      <c r="B12537" t="s">
        <v>122</v>
      </c>
      <c r="C12537">
        <v>5513</v>
      </c>
    </row>
    <row r="12538" spans="1:3" x14ac:dyDescent="0.3">
      <c r="A12538" t="s">
        <v>7</v>
      </c>
      <c r="B12538" t="s">
        <v>120</v>
      </c>
      <c r="C12538">
        <v>9396</v>
      </c>
    </row>
    <row r="12539" spans="1:3" x14ac:dyDescent="0.3">
      <c r="A12539" t="s">
        <v>17</v>
      </c>
      <c r="B12539">
        <v>9</v>
      </c>
      <c r="C12539">
        <v>9396</v>
      </c>
    </row>
    <row r="12540" spans="1:3" x14ac:dyDescent="0.3">
      <c r="A12540" t="s">
        <v>18</v>
      </c>
      <c r="B12540">
        <v>0</v>
      </c>
      <c r="C12540">
        <v>9396</v>
      </c>
    </row>
    <row r="12541" spans="1:3" x14ac:dyDescent="0.3">
      <c r="A12541" t="s">
        <v>19</v>
      </c>
      <c r="B12541">
        <v>6</v>
      </c>
      <c r="C12541">
        <v>9396</v>
      </c>
    </row>
    <row r="12542" spans="1:3" x14ac:dyDescent="0.3">
      <c r="A12542" t="s">
        <v>20</v>
      </c>
      <c r="B12542">
        <v>4</v>
      </c>
      <c r="C12542">
        <v>9396</v>
      </c>
    </row>
    <row r="12543" spans="1:3" x14ac:dyDescent="0.3">
      <c r="A12543" t="s">
        <v>21</v>
      </c>
      <c r="B12543">
        <v>1</v>
      </c>
      <c r="C12543">
        <v>9396</v>
      </c>
    </row>
    <row r="12544" spans="1:3" x14ac:dyDescent="0.3">
      <c r="A12544" t="s">
        <v>22</v>
      </c>
      <c r="B12544">
        <v>5</v>
      </c>
      <c r="C12544">
        <v>9396</v>
      </c>
    </row>
    <row r="12545" spans="1:3" x14ac:dyDescent="0.3">
      <c r="A12545" t="s">
        <v>25</v>
      </c>
      <c r="B12545" t="s">
        <v>122</v>
      </c>
      <c r="C12545">
        <v>9396</v>
      </c>
    </row>
    <row r="12546" spans="1:3" x14ac:dyDescent="0.3">
      <c r="A12546" t="s">
        <v>7</v>
      </c>
      <c r="B12546" t="s">
        <v>120</v>
      </c>
      <c r="C12546">
        <v>933</v>
      </c>
    </row>
    <row r="12547" spans="1:3" x14ac:dyDescent="0.3">
      <c r="A12547" t="s">
        <v>17</v>
      </c>
      <c r="B12547">
        <v>9</v>
      </c>
      <c r="C12547">
        <v>933</v>
      </c>
    </row>
    <row r="12548" spans="1:3" x14ac:dyDescent="0.3">
      <c r="A12548" t="s">
        <v>18</v>
      </c>
      <c r="B12548">
        <v>0</v>
      </c>
      <c r="C12548">
        <v>933</v>
      </c>
    </row>
    <row r="12549" spans="1:3" x14ac:dyDescent="0.3">
      <c r="A12549" t="s">
        <v>19</v>
      </c>
      <c r="B12549">
        <v>6</v>
      </c>
      <c r="C12549">
        <v>933</v>
      </c>
    </row>
    <row r="12550" spans="1:3" x14ac:dyDescent="0.3">
      <c r="A12550" t="s">
        <v>20</v>
      </c>
      <c r="B12550">
        <v>4</v>
      </c>
      <c r="C12550">
        <v>933</v>
      </c>
    </row>
    <row r="12551" spans="1:3" x14ac:dyDescent="0.3">
      <c r="A12551" t="s">
        <v>21</v>
      </c>
      <c r="B12551">
        <v>1</v>
      </c>
      <c r="C12551">
        <v>933</v>
      </c>
    </row>
    <row r="12552" spans="1:3" x14ac:dyDescent="0.3">
      <c r="A12552" t="s">
        <v>22</v>
      </c>
      <c r="B12552">
        <v>5</v>
      </c>
      <c r="C12552">
        <v>933</v>
      </c>
    </row>
    <row r="12553" spans="1:3" x14ac:dyDescent="0.3">
      <c r="A12553" t="s">
        <v>25</v>
      </c>
      <c r="B12553" t="s">
        <v>122</v>
      </c>
      <c r="C12553">
        <v>933</v>
      </c>
    </row>
    <row r="12554" spans="1:3" x14ac:dyDescent="0.3">
      <c r="A12554" t="s">
        <v>7</v>
      </c>
      <c r="B12554" t="s">
        <v>120</v>
      </c>
      <c r="C12554">
        <v>2534</v>
      </c>
    </row>
    <row r="12555" spans="1:3" x14ac:dyDescent="0.3">
      <c r="A12555" t="s">
        <v>17</v>
      </c>
      <c r="B12555">
        <v>97</v>
      </c>
      <c r="C12555">
        <v>2534</v>
      </c>
    </row>
    <row r="12556" spans="1:3" x14ac:dyDescent="0.3">
      <c r="A12556" t="s">
        <v>18</v>
      </c>
      <c r="B12556">
        <v>1</v>
      </c>
      <c r="C12556">
        <v>2534</v>
      </c>
    </row>
    <row r="12557" spans="1:3" x14ac:dyDescent="0.3">
      <c r="A12557" t="s">
        <v>19</v>
      </c>
      <c r="B12557">
        <v>41</v>
      </c>
      <c r="C12557">
        <v>2534</v>
      </c>
    </row>
    <row r="12558" spans="1:3" x14ac:dyDescent="0.3">
      <c r="A12558" t="s">
        <v>20</v>
      </c>
      <c r="B12558">
        <v>6</v>
      </c>
      <c r="C12558">
        <v>2534</v>
      </c>
    </row>
    <row r="12559" spans="1:3" x14ac:dyDescent="0.3">
      <c r="A12559" t="s">
        <v>21</v>
      </c>
      <c r="B12559">
        <v>2</v>
      </c>
      <c r="C12559">
        <v>2534</v>
      </c>
    </row>
    <row r="12560" spans="1:3" x14ac:dyDescent="0.3">
      <c r="A12560" t="s">
        <v>22</v>
      </c>
      <c r="B12560">
        <v>41</v>
      </c>
      <c r="C12560">
        <v>2534</v>
      </c>
    </row>
    <row r="12561" spans="1:3" x14ac:dyDescent="0.3">
      <c r="A12561" t="s">
        <v>25</v>
      </c>
      <c r="B12561" t="s">
        <v>121</v>
      </c>
      <c r="C12561">
        <v>2534</v>
      </c>
    </row>
    <row r="12562" spans="1:3" x14ac:dyDescent="0.3">
      <c r="A12562" t="s">
        <v>7</v>
      </c>
      <c r="B12562" t="s">
        <v>50</v>
      </c>
      <c r="C12562">
        <v>1998</v>
      </c>
    </row>
    <row r="12563" spans="1:3" x14ac:dyDescent="0.3">
      <c r="A12563" t="s">
        <v>17</v>
      </c>
      <c r="B12563">
        <v>34</v>
      </c>
      <c r="C12563">
        <v>1998</v>
      </c>
    </row>
    <row r="12564" spans="1:3" x14ac:dyDescent="0.3">
      <c r="A12564" t="s">
        <v>18</v>
      </c>
      <c r="B12564">
        <v>6</v>
      </c>
      <c r="C12564">
        <v>1998</v>
      </c>
    </row>
    <row r="12565" spans="1:3" x14ac:dyDescent="0.3">
      <c r="A12565" t="s">
        <v>19</v>
      </c>
      <c r="B12565">
        <v>21</v>
      </c>
      <c r="C12565">
        <v>1998</v>
      </c>
    </row>
    <row r="12566" spans="1:3" x14ac:dyDescent="0.3">
      <c r="A12566" t="s">
        <v>20</v>
      </c>
      <c r="B12566">
        <v>11</v>
      </c>
      <c r="C12566">
        <v>1998</v>
      </c>
    </row>
    <row r="12567" spans="1:3" x14ac:dyDescent="0.3">
      <c r="A12567" t="s">
        <v>21</v>
      </c>
      <c r="B12567">
        <v>4</v>
      </c>
      <c r="C12567">
        <v>1998</v>
      </c>
    </row>
    <row r="12568" spans="1:3" x14ac:dyDescent="0.3">
      <c r="A12568" t="s">
        <v>22</v>
      </c>
      <c r="B12568">
        <v>8</v>
      </c>
      <c r="C12568">
        <v>1998</v>
      </c>
    </row>
    <row r="12569" spans="1:3" x14ac:dyDescent="0.3">
      <c r="A12569" t="s">
        <v>25</v>
      </c>
      <c r="B12569" t="s">
        <v>122</v>
      </c>
      <c r="C12569">
        <v>1998</v>
      </c>
    </row>
    <row r="12570" spans="1:3" x14ac:dyDescent="0.3">
      <c r="A12570" t="s">
        <v>7</v>
      </c>
      <c r="B12570" t="s">
        <v>50</v>
      </c>
      <c r="C12570">
        <v>1250</v>
      </c>
    </row>
    <row r="12571" spans="1:3" x14ac:dyDescent="0.3">
      <c r="A12571" t="s">
        <v>17</v>
      </c>
      <c r="B12571">
        <v>34</v>
      </c>
      <c r="C12571">
        <v>1250</v>
      </c>
    </row>
    <row r="12572" spans="1:3" x14ac:dyDescent="0.3">
      <c r="A12572" t="s">
        <v>18</v>
      </c>
      <c r="B12572">
        <v>6</v>
      </c>
      <c r="C12572">
        <v>1250</v>
      </c>
    </row>
    <row r="12573" spans="1:3" x14ac:dyDescent="0.3">
      <c r="A12573" t="s">
        <v>19</v>
      </c>
      <c r="B12573">
        <v>21</v>
      </c>
      <c r="C12573">
        <v>1250</v>
      </c>
    </row>
    <row r="12574" spans="1:3" x14ac:dyDescent="0.3">
      <c r="A12574" t="s">
        <v>20</v>
      </c>
      <c r="B12574">
        <v>11</v>
      </c>
      <c r="C12574">
        <v>1250</v>
      </c>
    </row>
    <row r="12575" spans="1:3" x14ac:dyDescent="0.3">
      <c r="A12575" t="s">
        <v>21</v>
      </c>
      <c r="B12575">
        <v>4</v>
      </c>
      <c r="C12575">
        <v>1250</v>
      </c>
    </row>
    <row r="12576" spans="1:3" x14ac:dyDescent="0.3">
      <c r="A12576" t="s">
        <v>22</v>
      </c>
      <c r="B12576">
        <v>8</v>
      </c>
      <c r="C12576">
        <v>1250</v>
      </c>
    </row>
    <row r="12577" spans="1:3" x14ac:dyDescent="0.3">
      <c r="A12577" t="s">
        <v>25</v>
      </c>
      <c r="B12577" t="s">
        <v>122</v>
      </c>
      <c r="C12577">
        <v>1250</v>
      </c>
    </row>
    <row r="12578" spans="1:3" x14ac:dyDescent="0.3">
      <c r="A12578" t="s">
        <v>7</v>
      </c>
      <c r="B12578" t="s">
        <v>120</v>
      </c>
      <c r="C12578">
        <v>679</v>
      </c>
    </row>
    <row r="12579" spans="1:3" x14ac:dyDescent="0.3">
      <c r="A12579" t="s">
        <v>17</v>
      </c>
      <c r="B12579">
        <v>13</v>
      </c>
      <c r="C12579">
        <v>679</v>
      </c>
    </row>
    <row r="12580" spans="1:3" x14ac:dyDescent="0.3">
      <c r="A12580" t="s">
        <v>18</v>
      </c>
      <c r="B12580">
        <v>4</v>
      </c>
      <c r="C12580">
        <v>679</v>
      </c>
    </row>
    <row r="12581" spans="1:3" x14ac:dyDescent="0.3">
      <c r="A12581" t="s">
        <v>19</v>
      </c>
      <c r="B12581">
        <v>20</v>
      </c>
      <c r="C12581">
        <v>679</v>
      </c>
    </row>
    <row r="12582" spans="1:3" x14ac:dyDescent="0.3">
      <c r="A12582" t="s">
        <v>20</v>
      </c>
      <c r="B12582">
        <v>0</v>
      </c>
      <c r="C12582">
        <v>679</v>
      </c>
    </row>
    <row r="12583" spans="1:3" x14ac:dyDescent="0.3">
      <c r="A12583" t="s">
        <v>21</v>
      </c>
      <c r="B12583">
        <v>0</v>
      </c>
      <c r="C12583">
        <v>679</v>
      </c>
    </row>
    <row r="12584" spans="1:3" x14ac:dyDescent="0.3">
      <c r="A12584" t="s">
        <v>22</v>
      </c>
      <c r="B12584">
        <v>1</v>
      </c>
      <c r="C12584">
        <v>679</v>
      </c>
    </row>
    <row r="12585" spans="1:3" x14ac:dyDescent="0.3">
      <c r="A12585" t="s">
        <v>25</v>
      </c>
      <c r="B12585" t="s">
        <v>122</v>
      </c>
      <c r="C12585">
        <v>679</v>
      </c>
    </row>
    <row r="12586" spans="1:3" x14ac:dyDescent="0.3">
      <c r="A12586" t="s">
        <v>7</v>
      </c>
      <c r="B12586" t="s">
        <v>120</v>
      </c>
      <c r="C12586">
        <v>8832</v>
      </c>
    </row>
    <row r="12587" spans="1:3" x14ac:dyDescent="0.3">
      <c r="A12587" t="s">
        <v>17</v>
      </c>
      <c r="B12587">
        <v>37</v>
      </c>
      <c r="C12587">
        <v>8832</v>
      </c>
    </row>
    <row r="12588" spans="1:3" x14ac:dyDescent="0.3">
      <c r="A12588" t="s">
        <v>18</v>
      </c>
      <c r="B12588">
        <v>5</v>
      </c>
      <c r="C12588">
        <v>8832</v>
      </c>
    </row>
    <row r="12589" spans="1:3" x14ac:dyDescent="0.3">
      <c r="A12589" t="s">
        <v>19</v>
      </c>
      <c r="B12589">
        <v>56</v>
      </c>
      <c r="C12589">
        <v>8832</v>
      </c>
    </row>
    <row r="12590" spans="1:3" x14ac:dyDescent="0.3">
      <c r="A12590" t="s">
        <v>20</v>
      </c>
      <c r="B12590">
        <v>12</v>
      </c>
      <c r="C12590">
        <v>8832</v>
      </c>
    </row>
    <row r="12591" spans="1:3" x14ac:dyDescent="0.3">
      <c r="A12591" t="s">
        <v>21</v>
      </c>
      <c r="B12591">
        <v>8</v>
      </c>
      <c r="C12591">
        <v>8832</v>
      </c>
    </row>
    <row r="12592" spans="1:3" x14ac:dyDescent="0.3">
      <c r="A12592" t="s">
        <v>22</v>
      </c>
      <c r="B12592">
        <v>5</v>
      </c>
      <c r="C12592">
        <v>8832</v>
      </c>
    </row>
    <row r="12593" spans="1:3" x14ac:dyDescent="0.3">
      <c r="A12593" t="s">
        <v>25</v>
      </c>
      <c r="B12593" t="s">
        <v>121</v>
      </c>
      <c r="C12593">
        <v>8832</v>
      </c>
    </row>
    <row r="12594" spans="1:3" x14ac:dyDescent="0.3">
      <c r="A12594" t="s">
        <v>7</v>
      </c>
      <c r="B12594" t="s">
        <v>120</v>
      </c>
      <c r="C12594">
        <v>1581</v>
      </c>
    </row>
    <row r="12595" spans="1:3" x14ac:dyDescent="0.3">
      <c r="A12595" t="s">
        <v>17</v>
      </c>
      <c r="B12595">
        <v>2</v>
      </c>
      <c r="C12595">
        <v>1581</v>
      </c>
    </row>
    <row r="12596" spans="1:3" x14ac:dyDescent="0.3">
      <c r="A12596" t="s">
        <v>18</v>
      </c>
      <c r="B12596">
        <v>0</v>
      </c>
      <c r="C12596">
        <v>1581</v>
      </c>
    </row>
    <row r="12597" spans="1:3" x14ac:dyDescent="0.3">
      <c r="A12597" t="s">
        <v>19</v>
      </c>
      <c r="B12597">
        <v>8</v>
      </c>
      <c r="C12597">
        <v>1581</v>
      </c>
    </row>
    <row r="12598" spans="1:3" x14ac:dyDescent="0.3">
      <c r="A12598" t="s">
        <v>20</v>
      </c>
      <c r="B12598">
        <v>2</v>
      </c>
      <c r="C12598">
        <v>1581</v>
      </c>
    </row>
    <row r="12599" spans="1:3" x14ac:dyDescent="0.3">
      <c r="A12599" t="s">
        <v>21</v>
      </c>
      <c r="B12599">
        <v>2</v>
      </c>
      <c r="C12599">
        <v>1581</v>
      </c>
    </row>
    <row r="12600" spans="1:3" x14ac:dyDescent="0.3">
      <c r="A12600" t="s">
        <v>22</v>
      </c>
      <c r="B12600">
        <v>3</v>
      </c>
      <c r="C12600">
        <v>1581</v>
      </c>
    </row>
    <row r="12601" spans="1:3" x14ac:dyDescent="0.3">
      <c r="A12601" t="s">
        <v>25</v>
      </c>
      <c r="B12601" t="s">
        <v>122</v>
      </c>
      <c r="C12601">
        <v>1581</v>
      </c>
    </row>
    <row r="12602" spans="1:3" x14ac:dyDescent="0.3">
      <c r="A12602" t="s">
        <v>7</v>
      </c>
      <c r="B12602" t="s">
        <v>120</v>
      </c>
      <c r="C12602">
        <v>5929</v>
      </c>
    </row>
    <row r="12603" spans="1:3" x14ac:dyDescent="0.3">
      <c r="A12603" t="s">
        <v>17</v>
      </c>
      <c r="B12603">
        <v>19</v>
      </c>
      <c r="C12603">
        <v>5929</v>
      </c>
    </row>
    <row r="12604" spans="1:3" x14ac:dyDescent="0.3">
      <c r="A12604" t="s">
        <v>18</v>
      </c>
      <c r="B12604">
        <v>3</v>
      </c>
      <c r="C12604">
        <v>5929</v>
      </c>
    </row>
    <row r="12605" spans="1:3" x14ac:dyDescent="0.3">
      <c r="A12605" t="s">
        <v>19</v>
      </c>
      <c r="B12605">
        <v>19</v>
      </c>
      <c r="C12605">
        <v>5929</v>
      </c>
    </row>
    <row r="12606" spans="1:3" x14ac:dyDescent="0.3">
      <c r="A12606" t="s">
        <v>20</v>
      </c>
      <c r="B12606">
        <v>3</v>
      </c>
      <c r="C12606">
        <v>5929</v>
      </c>
    </row>
    <row r="12607" spans="1:3" x14ac:dyDescent="0.3">
      <c r="A12607" t="s">
        <v>21</v>
      </c>
      <c r="B12607">
        <v>1</v>
      </c>
      <c r="C12607">
        <v>5929</v>
      </c>
    </row>
    <row r="12608" spans="1:3" x14ac:dyDescent="0.3">
      <c r="A12608" t="s">
        <v>22</v>
      </c>
      <c r="B12608">
        <v>3</v>
      </c>
      <c r="C12608">
        <v>5929</v>
      </c>
    </row>
    <row r="12609" spans="1:3" x14ac:dyDescent="0.3">
      <c r="A12609" t="s">
        <v>25</v>
      </c>
      <c r="B12609" t="s">
        <v>122</v>
      </c>
      <c r="C12609">
        <v>5929</v>
      </c>
    </row>
    <row r="12610" spans="1:3" x14ac:dyDescent="0.3">
      <c r="A12610" t="s">
        <v>7</v>
      </c>
      <c r="B12610" t="s">
        <v>120</v>
      </c>
      <c r="C12610">
        <v>10795</v>
      </c>
    </row>
    <row r="12611" spans="1:3" x14ac:dyDescent="0.3">
      <c r="A12611" t="s">
        <v>17</v>
      </c>
      <c r="B12611">
        <v>19</v>
      </c>
      <c r="C12611">
        <v>10795</v>
      </c>
    </row>
    <row r="12612" spans="1:3" x14ac:dyDescent="0.3">
      <c r="A12612" t="s">
        <v>18</v>
      </c>
      <c r="B12612">
        <v>3</v>
      </c>
      <c r="C12612">
        <v>10795</v>
      </c>
    </row>
    <row r="12613" spans="1:3" x14ac:dyDescent="0.3">
      <c r="A12613" t="s">
        <v>19</v>
      </c>
      <c r="B12613">
        <v>19</v>
      </c>
      <c r="C12613">
        <v>10795</v>
      </c>
    </row>
    <row r="12614" spans="1:3" x14ac:dyDescent="0.3">
      <c r="A12614" t="s">
        <v>20</v>
      </c>
      <c r="B12614">
        <v>3</v>
      </c>
      <c r="C12614">
        <v>10795</v>
      </c>
    </row>
    <row r="12615" spans="1:3" x14ac:dyDescent="0.3">
      <c r="A12615" t="s">
        <v>21</v>
      </c>
      <c r="B12615">
        <v>1</v>
      </c>
      <c r="C12615">
        <v>10795</v>
      </c>
    </row>
    <row r="12616" spans="1:3" x14ac:dyDescent="0.3">
      <c r="A12616" t="s">
        <v>22</v>
      </c>
      <c r="B12616">
        <v>3</v>
      </c>
      <c r="C12616">
        <v>10795</v>
      </c>
    </row>
    <row r="12617" spans="1:3" x14ac:dyDescent="0.3">
      <c r="A12617" t="s">
        <v>25</v>
      </c>
      <c r="B12617" t="s">
        <v>122</v>
      </c>
      <c r="C12617">
        <v>10795</v>
      </c>
    </row>
    <row r="12618" spans="1:3" x14ac:dyDescent="0.3">
      <c r="A12618" t="s">
        <v>7</v>
      </c>
      <c r="B12618" t="s">
        <v>120</v>
      </c>
      <c r="C12618">
        <v>6211</v>
      </c>
    </row>
    <row r="12619" spans="1:3" x14ac:dyDescent="0.3">
      <c r="A12619" t="s">
        <v>17</v>
      </c>
      <c r="B12619">
        <v>18</v>
      </c>
      <c r="C12619">
        <v>6211</v>
      </c>
    </row>
    <row r="12620" spans="1:3" x14ac:dyDescent="0.3">
      <c r="A12620" t="s">
        <v>18</v>
      </c>
      <c r="B12620">
        <v>0</v>
      </c>
      <c r="C12620">
        <v>6211</v>
      </c>
    </row>
    <row r="12621" spans="1:3" x14ac:dyDescent="0.3">
      <c r="A12621" t="s">
        <v>19</v>
      </c>
      <c r="B12621">
        <v>9</v>
      </c>
      <c r="C12621">
        <v>6211</v>
      </c>
    </row>
    <row r="12622" spans="1:3" x14ac:dyDescent="0.3">
      <c r="A12622" t="s">
        <v>20</v>
      </c>
      <c r="B12622">
        <v>0</v>
      </c>
      <c r="C12622">
        <v>6211</v>
      </c>
    </row>
    <row r="12623" spans="1:3" x14ac:dyDescent="0.3">
      <c r="A12623" t="s">
        <v>21</v>
      </c>
      <c r="B12623">
        <v>1</v>
      </c>
      <c r="C12623">
        <v>6211</v>
      </c>
    </row>
    <row r="12624" spans="1:3" x14ac:dyDescent="0.3">
      <c r="A12624" t="s">
        <v>22</v>
      </c>
      <c r="B12624">
        <v>11</v>
      </c>
      <c r="C12624">
        <v>6211</v>
      </c>
    </row>
    <row r="12625" spans="1:3" x14ac:dyDescent="0.3">
      <c r="A12625" t="s">
        <v>25</v>
      </c>
      <c r="B12625" t="s">
        <v>122</v>
      </c>
      <c r="C12625">
        <v>6211</v>
      </c>
    </row>
    <row r="12626" spans="1:3" x14ac:dyDescent="0.3">
      <c r="A12626" t="s">
        <v>7</v>
      </c>
      <c r="B12626" t="s">
        <v>120</v>
      </c>
      <c r="C12626">
        <v>2296</v>
      </c>
    </row>
    <row r="12627" spans="1:3" x14ac:dyDescent="0.3">
      <c r="A12627" t="s">
        <v>17</v>
      </c>
      <c r="B12627">
        <v>3</v>
      </c>
      <c r="C12627">
        <v>2296</v>
      </c>
    </row>
    <row r="12628" spans="1:3" x14ac:dyDescent="0.3">
      <c r="A12628" t="s">
        <v>18</v>
      </c>
      <c r="B12628">
        <v>2</v>
      </c>
      <c r="C12628">
        <v>2296</v>
      </c>
    </row>
    <row r="12629" spans="1:3" x14ac:dyDescent="0.3">
      <c r="A12629" t="s">
        <v>19</v>
      </c>
      <c r="B12629">
        <v>11</v>
      </c>
      <c r="C12629">
        <v>2296</v>
      </c>
    </row>
    <row r="12630" spans="1:3" x14ac:dyDescent="0.3">
      <c r="A12630" t="s">
        <v>20</v>
      </c>
      <c r="B12630">
        <v>2</v>
      </c>
      <c r="C12630">
        <v>2296</v>
      </c>
    </row>
    <row r="12631" spans="1:3" x14ac:dyDescent="0.3">
      <c r="A12631" t="s">
        <v>21</v>
      </c>
      <c r="B12631">
        <v>2</v>
      </c>
      <c r="C12631">
        <v>2296</v>
      </c>
    </row>
    <row r="12632" spans="1:3" x14ac:dyDescent="0.3">
      <c r="A12632" t="s">
        <v>22</v>
      </c>
      <c r="B12632">
        <v>10</v>
      </c>
      <c r="C12632">
        <v>2296</v>
      </c>
    </row>
    <row r="12633" spans="1:3" x14ac:dyDescent="0.3">
      <c r="A12633" t="s">
        <v>25</v>
      </c>
      <c r="B12633" t="s">
        <v>122</v>
      </c>
      <c r="C12633">
        <v>2296</v>
      </c>
    </row>
    <row r="12634" spans="1:3" x14ac:dyDescent="0.3">
      <c r="A12634" t="s">
        <v>7</v>
      </c>
      <c r="B12634" t="s">
        <v>120</v>
      </c>
      <c r="C12634">
        <v>10613</v>
      </c>
    </row>
    <row r="12635" spans="1:3" x14ac:dyDescent="0.3">
      <c r="A12635" t="s">
        <v>17</v>
      </c>
      <c r="B12635">
        <v>26</v>
      </c>
      <c r="C12635">
        <v>10613</v>
      </c>
    </row>
    <row r="12636" spans="1:3" x14ac:dyDescent="0.3">
      <c r="A12636" t="s">
        <v>18</v>
      </c>
      <c r="B12636">
        <v>1</v>
      </c>
      <c r="C12636">
        <v>10613</v>
      </c>
    </row>
    <row r="12637" spans="1:3" x14ac:dyDescent="0.3">
      <c r="A12637" t="s">
        <v>19</v>
      </c>
      <c r="B12637">
        <v>16</v>
      </c>
      <c r="C12637">
        <v>10613</v>
      </c>
    </row>
    <row r="12638" spans="1:3" x14ac:dyDescent="0.3">
      <c r="A12638" t="s">
        <v>20</v>
      </c>
      <c r="B12638">
        <v>2</v>
      </c>
      <c r="C12638">
        <v>10613</v>
      </c>
    </row>
    <row r="12639" spans="1:3" x14ac:dyDescent="0.3">
      <c r="A12639" t="s">
        <v>21</v>
      </c>
      <c r="B12639">
        <v>2</v>
      </c>
      <c r="C12639">
        <v>10613</v>
      </c>
    </row>
    <row r="12640" spans="1:3" x14ac:dyDescent="0.3">
      <c r="A12640" t="s">
        <v>22</v>
      </c>
      <c r="B12640">
        <v>15</v>
      </c>
      <c r="C12640">
        <v>10613</v>
      </c>
    </row>
    <row r="12641" spans="1:3" x14ac:dyDescent="0.3">
      <c r="A12641" t="s">
        <v>25</v>
      </c>
      <c r="B12641" t="s">
        <v>121</v>
      </c>
      <c r="C12641">
        <v>10613</v>
      </c>
    </row>
    <row r="12642" spans="1:3" x14ac:dyDescent="0.3">
      <c r="A12642" t="s">
        <v>7</v>
      </c>
      <c r="B12642" t="s">
        <v>120</v>
      </c>
      <c r="C12642">
        <v>7610</v>
      </c>
    </row>
    <row r="12643" spans="1:3" x14ac:dyDescent="0.3">
      <c r="A12643" t="s">
        <v>17</v>
      </c>
      <c r="B12643">
        <v>275</v>
      </c>
      <c r="C12643">
        <v>7610</v>
      </c>
    </row>
    <row r="12644" spans="1:3" x14ac:dyDescent="0.3">
      <c r="A12644" t="s">
        <v>18</v>
      </c>
      <c r="B12644">
        <v>0</v>
      </c>
      <c r="C12644">
        <v>7610</v>
      </c>
    </row>
    <row r="12645" spans="1:3" x14ac:dyDescent="0.3">
      <c r="A12645" t="s">
        <v>19</v>
      </c>
      <c r="B12645">
        <v>86</v>
      </c>
      <c r="C12645">
        <v>7610</v>
      </c>
    </row>
    <row r="12646" spans="1:3" x14ac:dyDescent="0.3">
      <c r="A12646" t="s">
        <v>20</v>
      </c>
      <c r="B12646">
        <v>10</v>
      </c>
      <c r="C12646">
        <v>7610</v>
      </c>
    </row>
    <row r="12647" spans="1:3" x14ac:dyDescent="0.3">
      <c r="A12647" t="s">
        <v>21</v>
      </c>
      <c r="B12647">
        <v>23</v>
      </c>
      <c r="C12647">
        <v>7610</v>
      </c>
    </row>
    <row r="12648" spans="1:3" x14ac:dyDescent="0.3">
      <c r="A12648" t="s">
        <v>22</v>
      </c>
      <c r="B12648">
        <v>66</v>
      </c>
      <c r="C12648">
        <v>7610</v>
      </c>
    </row>
    <row r="12649" spans="1:3" x14ac:dyDescent="0.3">
      <c r="A12649" t="s">
        <v>25</v>
      </c>
      <c r="B12649" t="s">
        <v>121</v>
      </c>
      <c r="C12649">
        <v>7610</v>
      </c>
    </row>
    <row r="12650" spans="1:3" x14ac:dyDescent="0.3">
      <c r="A12650" t="s">
        <v>7</v>
      </c>
      <c r="B12650" t="s">
        <v>120</v>
      </c>
      <c r="C12650">
        <v>2217</v>
      </c>
    </row>
    <row r="12651" spans="1:3" x14ac:dyDescent="0.3">
      <c r="A12651" t="s">
        <v>17</v>
      </c>
      <c r="B12651">
        <v>11</v>
      </c>
      <c r="C12651">
        <v>2217</v>
      </c>
    </row>
    <row r="12652" spans="1:3" x14ac:dyDescent="0.3">
      <c r="A12652" t="s">
        <v>18</v>
      </c>
      <c r="B12652">
        <v>1</v>
      </c>
      <c r="C12652">
        <v>2217</v>
      </c>
    </row>
    <row r="12653" spans="1:3" x14ac:dyDescent="0.3">
      <c r="A12653" t="s">
        <v>19</v>
      </c>
      <c r="B12653">
        <v>2</v>
      </c>
      <c r="C12653">
        <v>2217</v>
      </c>
    </row>
    <row r="12654" spans="1:3" x14ac:dyDescent="0.3">
      <c r="A12654" t="s">
        <v>20</v>
      </c>
      <c r="B12654">
        <v>2</v>
      </c>
      <c r="C12654">
        <v>2217</v>
      </c>
    </row>
    <row r="12655" spans="1:3" x14ac:dyDescent="0.3">
      <c r="A12655" t="s">
        <v>21</v>
      </c>
      <c r="B12655">
        <v>1</v>
      </c>
      <c r="C12655">
        <v>2217</v>
      </c>
    </row>
    <row r="12656" spans="1:3" x14ac:dyDescent="0.3">
      <c r="A12656" t="s">
        <v>22</v>
      </c>
      <c r="B12656">
        <v>6</v>
      </c>
      <c r="C12656">
        <v>2217</v>
      </c>
    </row>
    <row r="12657" spans="1:3" x14ac:dyDescent="0.3">
      <c r="A12657" t="s">
        <v>25</v>
      </c>
      <c r="B12657" t="s">
        <v>122</v>
      </c>
      <c r="C12657">
        <v>2217</v>
      </c>
    </row>
    <row r="12658" spans="1:3" x14ac:dyDescent="0.3">
      <c r="A12658" t="s">
        <v>7</v>
      </c>
      <c r="B12658" t="s">
        <v>120</v>
      </c>
      <c r="C12658">
        <v>4102</v>
      </c>
    </row>
    <row r="12659" spans="1:3" x14ac:dyDescent="0.3">
      <c r="A12659" t="s">
        <v>17</v>
      </c>
      <c r="B12659">
        <v>11</v>
      </c>
      <c r="C12659">
        <v>4102</v>
      </c>
    </row>
    <row r="12660" spans="1:3" x14ac:dyDescent="0.3">
      <c r="A12660" t="s">
        <v>18</v>
      </c>
      <c r="B12660">
        <v>1</v>
      </c>
      <c r="C12660">
        <v>4102</v>
      </c>
    </row>
    <row r="12661" spans="1:3" x14ac:dyDescent="0.3">
      <c r="A12661" t="s">
        <v>19</v>
      </c>
      <c r="B12661">
        <v>2</v>
      </c>
      <c r="C12661">
        <v>4102</v>
      </c>
    </row>
    <row r="12662" spans="1:3" x14ac:dyDescent="0.3">
      <c r="A12662" t="s">
        <v>20</v>
      </c>
      <c r="B12662">
        <v>2</v>
      </c>
      <c r="C12662">
        <v>4102</v>
      </c>
    </row>
    <row r="12663" spans="1:3" x14ac:dyDescent="0.3">
      <c r="A12663" t="s">
        <v>21</v>
      </c>
      <c r="B12663">
        <v>1</v>
      </c>
      <c r="C12663">
        <v>4102</v>
      </c>
    </row>
    <row r="12664" spans="1:3" x14ac:dyDescent="0.3">
      <c r="A12664" t="s">
        <v>22</v>
      </c>
      <c r="B12664">
        <v>6</v>
      </c>
      <c r="C12664">
        <v>4102</v>
      </c>
    </row>
    <row r="12665" spans="1:3" x14ac:dyDescent="0.3">
      <c r="A12665" t="s">
        <v>25</v>
      </c>
      <c r="B12665" t="s">
        <v>122</v>
      </c>
      <c r="C12665">
        <v>4102</v>
      </c>
    </row>
    <row r="12666" spans="1:3" x14ac:dyDescent="0.3">
      <c r="A12666" t="s">
        <v>7</v>
      </c>
      <c r="B12666" t="s">
        <v>50</v>
      </c>
      <c r="C12666">
        <v>4351</v>
      </c>
    </row>
    <row r="12667" spans="1:3" x14ac:dyDescent="0.3">
      <c r="A12667" t="s">
        <v>17</v>
      </c>
      <c r="B12667">
        <v>18</v>
      </c>
      <c r="C12667">
        <v>4351</v>
      </c>
    </row>
    <row r="12668" spans="1:3" x14ac:dyDescent="0.3">
      <c r="A12668" t="s">
        <v>18</v>
      </c>
      <c r="B12668">
        <v>2</v>
      </c>
      <c r="C12668">
        <v>4351</v>
      </c>
    </row>
    <row r="12669" spans="1:3" x14ac:dyDescent="0.3">
      <c r="A12669" t="s">
        <v>19</v>
      </c>
      <c r="B12669">
        <v>10</v>
      </c>
      <c r="C12669">
        <v>4351</v>
      </c>
    </row>
    <row r="12670" spans="1:3" x14ac:dyDescent="0.3">
      <c r="A12670" t="s">
        <v>20</v>
      </c>
      <c r="B12670">
        <v>0</v>
      </c>
      <c r="C12670">
        <v>4351</v>
      </c>
    </row>
    <row r="12671" spans="1:3" x14ac:dyDescent="0.3">
      <c r="A12671" t="s">
        <v>21</v>
      </c>
      <c r="B12671">
        <v>0</v>
      </c>
      <c r="C12671">
        <v>4351</v>
      </c>
    </row>
    <row r="12672" spans="1:3" x14ac:dyDescent="0.3">
      <c r="A12672" t="s">
        <v>22</v>
      </c>
      <c r="B12672">
        <v>25</v>
      </c>
      <c r="C12672">
        <v>4351</v>
      </c>
    </row>
    <row r="12673" spans="1:3" x14ac:dyDescent="0.3">
      <c r="A12673" t="s">
        <v>25</v>
      </c>
      <c r="B12673" t="s">
        <v>122</v>
      </c>
      <c r="C12673">
        <v>4351</v>
      </c>
    </row>
    <row r="12674" spans="1:3" x14ac:dyDescent="0.3">
      <c r="A12674" t="s">
        <v>7</v>
      </c>
      <c r="B12674" t="s">
        <v>120</v>
      </c>
      <c r="C12674">
        <v>8749</v>
      </c>
    </row>
    <row r="12675" spans="1:3" x14ac:dyDescent="0.3">
      <c r="A12675" t="s">
        <v>17</v>
      </c>
      <c r="B12675">
        <v>20</v>
      </c>
      <c r="C12675">
        <v>8749</v>
      </c>
    </row>
    <row r="12676" spans="1:3" x14ac:dyDescent="0.3">
      <c r="A12676" t="s">
        <v>18</v>
      </c>
      <c r="B12676">
        <v>2</v>
      </c>
      <c r="C12676">
        <v>8749</v>
      </c>
    </row>
    <row r="12677" spans="1:3" x14ac:dyDescent="0.3">
      <c r="A12677" t="s">
        <v>19</v>
      </c>
      <c r="B12677">
        <v>9</v>
      </c>
      <c r="C12677">
        <v>8749</v>
      </c>
    </row>
    <row r="12678" spans="1:3" x14ac:dyDescent="0.3">
      <c r="A12678" t="s">
        <v>20</v>
      </c>
      <c r="B12678">
        <v>4</v>
      </c>
      <c r="C12678">
        <v>8749</v>
      </c>
    </row>
    <row r="12679" spans="1:3" x14ac:dyDescent="0.3">
      <c r="A12679" t="s">
        <v>21</v>
      </c>
      <c r="B12679">
        <v>6</v>
      </c>
      <c r="C12679">
        <v>8749</v>
      </c>
    </row>
    <row r="12680" spans="1:3" x14ac:dyDescent="0.3">
      <c r="A12680" t="s">
        <v>22</v>
      </c>
      <c r="B12680">
        <v>20</v>
      </c>
      <c r="C12680">
        <v>8749</v>
      </c>
    </row>
    <row r="12681" spans="1:3" x14ac:dyDescent="0.3">
      <c r="A12681" t="s">
        <v>25</v>
      </c>
      <c r="B12681" t="s">
        <v>122</v>
      </c>
      <c r="C12681">
        <v>8749</v>
      </c>
    </row>
    <row r="12682" spans="1:3" x14ac:dyDescent="0.3">
      <c r="A12682" t="s">
        <v>7</v>
      </c>
      <c r="B12682" t="s">
        <v>120</v>
      </c>
      <c r="C12682">
        <v>523</v>
      </c>
    </row>
    <row r="12683" spans="1:3" x14ac:dyDescent="0.3">
      <c r="A12683" t="s">
        <v>17</v>
      </c>
      <c r="B12683">
        <v>23</v>
      </c>
      <c r="C12683">
        <v>523</v>
      </c>
    </row>
    <row r="12684" spans="1:3" x14ac:dyDescent="0.3">
      <c r="A12684" t="s">
        <v>18</v>
      </c>
      <c r="B12684">
        <v>0</v>
      </c>
      <c r="C12684">
        <v>523</v>
      </c>
    </row>
    <row r="12685" spans="1:3" x14ac:dyDescent="0.3">
      <c r="A12685" t="s">
        <v>19</v>
      </c>
      <c r="B12685">
        <v>26</v>
      </c>
      <c r="C12685">
        <v>523</v>
      </c>
    </row>
    <row r="12686" spans="1:3" x14ac:dyDescent="0.3">
      <c r="A12686" t="s">
        <v>20</v>
      </c>
      <c r="B12686">
        <v>7</v>
      </c>
      <c r="C12686">
        <v>523</v>
      </c>
    </row>
    <row r="12687" spans="1:3" x14ac:dyDescent="0.3">
      <c r="A12687" t="s">
        <v>21</v>
      </c>
      <c r="B12687">
        <v>15</v>
      </c>
      <c r="C12687">
        <v>523</v>
      </c>
    </row>
    <row r="12688" spans="1:3" x14ac:dyDescent="0.3">
      <c r="A12688" t="s">
        <v>22</v>
      </c>
      <c r="B12688">
        <v>3</v>
      </c>
      <c r="C12688">
        <v>523</v>
      </c>
    </row>
    <row r="12689" spans="1:3" x14ac:dyDescent="0.3">
      <c r="A12689" t="s">
        <v>25</v>
      </c>
      <c r="B12689" t="s">
        <v>122</v>
      </c>
      <c r="C12689">
        <v>523</v>
      </c>
    </row>
    <row r="12690" spans="1:3" x14ac:dyDescent="0.3">
      <c r="A12690" t="s">
        <v>7</v>
      </c>
      <c r="B12690" t="s">
        <v>120</v>
      </c>
      <c r="C12690">
        <v>4095</v>
      </c>
    </row>
    <row r="12691" spans="1:3" x14ac:dyDescent="0.3">
      <c r="A12691" t="s">
        <v>17</v>
      </c>
      <c r="B12691">
        <v>167</v>
      </c>
      <c r="C12691">
        <v>4095</v>
      </c>
    </row>
    <row r="12692" spans="1:3" x14ac:dyDescent="0.3">
      <c r="A12692" t="s">
        <v>18</v>
      </c>
      <c r="B12692">
        <v>37</v>
      </c>
      <c r="C12692">
        <v>4095</v>
      </c>
    </row>
    <row r="12693" spans="1:3" x14ac:dyDescent="0.3">
      <c r="A12693" t="s">
        <v>19</v>
      </c>
      <c r="B12693">
        <v>64</v>
      </c>
      <c r="C12693">
        <v>4095</v>
      </c>
    </row>
    <row r="12694" spans="1:3" x14ac:dyDescent="0.3">
      <c r="A12694" t="s">
        <v>20</v>
      </c>
      <c r="B12694">
        <v>49</v>
      </c>
      <c r="C12694">
        <v>4095</v>
      </c>
    </row>
    <row r="12695" spans="1:3" x14ac:dyDescent="0.3">
      <c r="A12695" t="s">
        <v>21</v>
      </c>
      <c r="B12695">
        <v>34</v>
      </c>
      <c r="C12695">
        <v>4095</v>
      </c>
    </row>
    <row r="12696" spans="1:3" x14ac:dyDescent="0.3">
      <c r="A12696" t="s">
        <v>22</v>
      </c>
      <c r="B12696">
        <v>116</v>
      </c>
      <c r="C12696">
        <v>4095</v>
      </c>
    </row>
    <row r="12697" spans="1:3" x14ac:dyDescent="0.3">
      <c r="A12697" t="s">
        <v>25</v>
      </c>
      <c r="B12697" t="s">
        <v>121</v>
      </c>
      <c r="C12697">
        <v>4095</v>
      </c>
    </row>
    <row r="12698" spans="1:3" x14ac:dyDescent="0.3">
      <c r="A12698" t="s">
        <v>7</v>
      </c>
      <c r="B12698" t="s">
        <v>120</v>
      </c>
      <c r="C12698">
        <v>6019</v>
      </c>
    </row>
    <row r="12699" spans="1:3" x14ac:dyDescent="0.3">
      <c r="A12699" t="s">
        <v>17</v>
      </c>
      <c r="B12699">
        <v>45</v>
      </c>
      <c r="C12699">
        <v>6019</v>
      </c>
    </row>
    <row r="12700" spans="1:3" x14ac:dyDescent="0.3">
      <c r="A12700" t="s">
        <v>18</v>
      </c>
      <c r="B12700">
        <v>3</v>
      </c>
      <c r="C12700">
        <v>6019</v>
      </c>
    </row>
    <row r="12701" spans="1:3" x14ac:dyDescent="0.3">
      <c r="A12701" t="s">
        <v>19</v>
      </c>
      <c r="B12701">
        <v>9</v>
      </c>
      <c r="C12701">
        <v>6019</v>
      </c>
    </row>
    <row r="12702" spans="1:3" x14ac:dyDescent="0.3">
      <c r="A12702" t="s">
        <v>20</v>
      </c>
      <c r="B12702">
        <v>4</v>
      </c>
      <c r="C12702">
        <v>6019</v>
      </c>
    </row>
    <row r="12703" spans="1:3" x14ac:dyDescent="0.3">
      <c r="A12703" t="s">
        <v>21</v>
      </c>
      <c r="B12703">
        <v>4</v>
      </c>
      <c r="C12703">
        <v>6019</v>
      </c>
    </row>
    <row r="12704" spans="1:3" x14ac:dyDescent="0.3">
      <c r="A12704" t="s">
        <v>22</v>
      </c>
      <c r="B12704">
        <v>7</v>
      </c>
      <c r="C12704">
        <v>6019</v>
      </c>
    </row>
    <row r="12705" spans="1:3" x14ac:dyDescent="0.3">
      <c r="A12705" t="s">
        <v>25</v>
      </c>
      <c r="B12705" t="s">
        <v>122</v>
      </c>
      <c r="C12705">
        <v>6019</v>
      </c>
    </row>
    <row r="12706" spans="1:3" x14ac:dyDescent="0.3">
      <c r="A12706" t="s">
        <v>7</v>
      </c>
      <c r="B12706" t="s">
        <v>120</v>
      </c>
      <c r="C12706">
        <v>7037</v>
      </c>
    </row>
    <row r="12707" spans="1:3" x14ac:dyDescent="0.3">
      <c r="A12707" t="s">
        <v>17</v>
      </c>
      <c r="B12707">
        <v>194</v>
      </c>
      <c r="C12707">
        <v>7037</v>
      </c>
    </row>
    <row r="12708" spans="1:3" x14ac:dyDescent="0.3">
      <c r="A12708" t="s">
        <v>18</v>
      </c>
      <c r="B12708">
        <v>55</v>
      </c>
      <c r="C12708">
        <v>7037</v>
      </c>
    </row>
    <row r="12709" spans="1:3" x14ac:dyDescent="0.3">
      <c r="A12709" t="s">
        <v>19</v>
      </c>
      <c r="B12709">
        <v>134</v>
      </c>
      <c r="C12709">
        <v>7037</v>
      </c>
    </row>
    <row r="12710" spans="1:3" x14ac:dyDescent="0.3">
      <c r="A12710" t="s">
        <v>20</v>
      </c>
      <c r="B12710">
        <v>15</v>
      </c>
      <c r="C12710">
        <v>7037</v>
      </c>
    </row>
    <row r="12711" spans="1:3" x14ac:dyDescent="0.3">
      <c r="A12711" t="s">
        <v>21</v>
      </c>
      <c r="B12711">
        <v>0</v>
      </c>
      <c r="C12711">
        <v>7037</v>
      </c>
    </row>
    <row r="12712" spans="1:3" x14ac:dyDescent="0.3">
      <c r="A12712" t="s">
        <v>22</v>
      </c>
      <c r="B12712">
        <v>3</v>
      </c>
      <c r="C12712">
        <v>7037</v>
      </c>
    </row>
    <row r="12713" spans="1:3" x14ac:dyDescent="0.3">
      <c r="A12713" t="s">
        <v>25</v>
      </c>
      <c r="B12713" t="s">
        <v>121</v>
      </c>
      <c r="C12713">
        <v>7037</v>
      </c>
    </row>
    <row r="12714" spans="1:3" x14ac:dyDescent="0.3">
      <c r="A12714" t="s">
        <v>7</v>
      </c>
      <c r="B12714" t="s">
        <v>120</v>
      </c>
      <c r="C12714">
        <v>9014</v>
      </c>
    </row>
    <row r="12715" spans="1:3" x14ac:dyDescent="0.3">
      <c r="A12715" t="s">
        <v>17</v>
      </c>
      <c r="B12715">
        <v>39</v>
      </c>
      <c r="C12715">
        <v>9014</v>
      </c>
    </row>
    <row r="12716" spans="1:3" x14ac:dyDescent="0.3">
      <c r="A12716" t="s">
        <v>18</v>
      </c>
      <c r="B12716">
        <v>1</v>
      </c>
      <c r="C12716">
        <v>9014</v>
      </c>
    </row>
    <row r="12717" spans="1:3" x14ac:dyDescent="0.3">
      <c r="A12717" t="s">
        <v>19</v>
      </c>
      <c r="B12717">
        <v>16</v>
      </c>
      <c r="C12717">
        <v>9014</v>
      </c>
    </row>
    <row r="12718" spans="1:3" x14ac:dyDescent="0.3">
      <c r="A12718" t="s">
        <v>20</v>
      </c>
      <c r="B12718">
        <v>2</v>
      </c>
      <c r="C12718">
        <v>9014</v>
      </c>
    </row>
    <row r="12719" spans="1:3" x14ac:dyDescent="0.3">
      <c r="A12719" t="s">
        <v>21</v>
      </c>
      <c r="B12719">
        <v>0</v>
      </c>
      <c r="C12719">
        <v>9014</v>
      </c>
    </row>
    <row r="12720" spans="1:3" x14ac:dyDescent="0.3">
      <c r="A12720" t="s">
        <v>22</v>
      </c>
      <c r="B12720">
        <v>3</v>
      </c>
      <c r="C12720">
        <v>9014</v>
      </c>
    </row>
    <row r="12721" spans="1:3" x14ac:dyDescent="0.3">
      <c r="A12721" t="s">
        <v>25</v>
      </c>
      <c r="B12721" t="s">
        <v>121</v>
      </c>
      <c r="C12721">
        <v>9014</v>
      </c>
    </row>
    <row r="12722" spans="1:3" x14ac:dyDescent="0.3">
      <c r="A12722" t="s">
        <v>7</v>
      </c>
      <c r="B12722" t="s">
        <v>50</v>
      </c>
      <c r="C12722">
        <v>6798</v>
      </c>
    </row>
    <row r="12723" spans="1:3" x14ac:dyDescent="0.3">
      <c r="A12723" t="s">
        <v>17</v>
      </c>
      <c r="B12723">
        <v>231</v>
      </c>
      <c r="C12723">
        <v>6798</v>
      </c>
    </row>
    <row r="12724" spans="1:3" x14ac:dyDescent="0.3">
      <c r="A12724" t="s">
        <v>18</v>
      </c>
      <c r="B12724">
        <v>7</v>
      </c>
      <c r="C12724">
        <v>6798</v>
      </c>
    </row>
    <row r="12725" spans="1:3" x14ac:dyDescent="0.3">
      <c r="A12725" t="s">
        <v>19</v>
      </c>
      <c r="B12725">
        <v>137</v>
      </c>
      <c r="C12725">
        <v>6798</v>
      </c>
    </row>
    <row r="12726" spans="1:3" x14ac:dyDescent="0.3">
      <c r="A12726" t="s">
        <v>20</v>
      </c>
      <c r="B12726">
        <v>4</v>
      </c>
      <c r="C12726">
        <v>6798</v>
      </c>
    </row>
    <row r="12727" spans="1:3" x14ac:dyDescent="0.3">
      <c r="A12727" t="s">
        <v>21</v>
      </c>
      <c r="B12727">
        <v>15</v>
      </c>
      <c r="C12727">
        <v>6798</v>
      </c>
    </row>
    <row r="12728" spans="1:3" x14ac:dyDescent="0.3">
      <c r="A12728" t="s">
        <v>22</v>
      </c>
      <c r="B12728">
        <v>39</v>
      </c>
      <c r="C12728">
        <v>6798</v>
      </c>
    </row>
    <row r="12729" spans="1:3" x14ac:dyDescent="0.3">
      <c r="A12729" t="s">
        <v>25</v>
      </c>
      <c r="B12729" t="s">
        <v>121</v>
      </c>
      <c r="C12729">
        <v>6798</v>
      </c>
    </row>
    <row r="12730" spans="1:3" x14ac:dyDescent="0.3">
      <c r="A12730" t="s">
        <v>7</v>
      </c>
      <c r="B12730" t="s">
        <v>50</v>
      </c>
      <c r="C12730">
        <v>4168</v>
      </c>
    </row>
    <row r="12731" spans="1:3" x14ac:dyDescent="0.3">
      <c r="A12731" t="s">
        <v>17</v>
      </c>
      <c r="B12731">
        <v>231</v>
      </c>
      <c r="C12731">
        <v>4168</v>
      </c>
    </row>
    <row r="12732" spans="1:3" x14ac:dyDescent="0.3">
      <c r="A12732" t="s">
        <v>18</v>
      </c>
      <c r="B12732">
        <v>7</v>
      </c>
      <c r="C12732">
        <v>4168</v>
      </c>
    </row>
    <row r="12733" spans="1:3" x14ac:dyDescent="0.3">
      <c r="A12733" t="s">
        <v>19</v>
      </c>
      <c r="B12733">
        <v>137</v>
      </c>
      <c r="C12733">
        <v>4168</v>
      </c>
    </row>
    <row r="12734" spans="1:3" x14ac:dyDescent="0.3">
      <c r="A12734" t="s">
        <v>20</v>
      </c>
      <c r="B12734">
        <v>4</v>
      </c>
      <c r="C12734">
        <v>4168</v>
      </c>
    </row>
    <row r="12735" spans="1:3" x14ac:dyDescent="0.3">
      <c r="A12735" t="s">
        <v>21</v>
      </c>
      <c r="B12735">
        <v>15</v>
      </c>
      <c r="C12735">
        <v>4168</v>
      </c>
    </row>
    <row r="12736" spans="1:3" x14ac:dyDescent="0.3">
      <c r="A12736" t="s">
        <v>22</v>
      </c>
      <c r="B12736">
        <v>39</v>
      </c>
      <c r="C12736">
        <v>4168</v>
      </c>
    </row>
    <row r="12737" spans="1:3" x14ac:dyDescent="0.3">
      <c r="A12737" t="s">
        <v>25</v>
      </c>
      <c r="B12737" t="s">
        <v>121</v>
      </c>
      <c r="C12737">
        <v>4168</v>
      </c>
    </row>
    <row r="12738" spans="1:3" x14ac:dyDescent="0.3">
      <c r="A12738" t="s">
        <v>7</v>
      </c>
      <c r="B12738" t="s">
        <v>120</v>
      </c>
      <c r="C12738">
        <v>7791</v>
      </c>
    </row>
    <row r="12739" spans="1:3" x14ac:dyDescent="0.3">
      <c r="A12739" t="s">
        <v>17</v>
      </c>
      <c r="B12739">
        <v>12</v>
      </c>
      <c r="C12739">
        <v>7791</v>
      </c>
    </row>
    <row r="12740" spans="1:3" x14ac:dyDescent="0.3">
      <c r="A12740" t="s">
        <v>18</v>
      </c>
      <c r="B12740">
        <v>1</v>
      </c>
      <c r="C12740">
        <v>7791</v>
      </c>
    </row>
    <row r="12741" spans="1:3" x14ac:dyDescent="0.3">
      <c r="A12741" t="s">
        <v>19</v>
      </c>
      <c r="B12741">
        <v>6</v>
      </c>
      <c r="C12741">
        <v>7791</v>
      </c>
    </row>
    <row r="12742" spans="1:3" x14ac:dyDescent="0.3">
      <c r="A12742" t="s">
        <v>20</v>
      </c>
      <c r="B12742">
        <v>0</v>
      </c>
      <c r="C12742">
        <v>7791</v>
      </c>
    </row>
    <row r="12743" spans="1:3" x14ac:dyDescent="0.3">
      <c r="A12743" t="s">
        <v>21</v>
      </c>
      <c r="B12743">
        <v>1</v>
      </c>
      <c r="C12743">
        <v>7791</v>
      </c>
    </row>
    <row r="12744" spans="1:3" x14ac:dyDescent="0.3">
      <c r="A12744" t="s">
        <v>22</v>
      </c>
      <c r="B12744">
        <v>5</v>
      </c>
      <c r="C12744">
        <v>7791</v>
      </c>
    </row>
    <row r="12745" spans="1:3" x14ac:dyDescent="0.3">
      <c r="A12745" t="s">
        <v>25</v>
      </c>
      <c r="B12745" t="s">
        <v>122</v>
      </c>
      <c r="C12745">
        <v>7791</v>
      </c>
    </row>
    <row r="12746" spans="1:3" x14ac:dyDescent="0.3">
      <c r="A12746" t="s">
        <v>7</v>
      </c>
      <c r="B12746" t="s">
        <v>120</v>
      </c>
      <c r="C12746">
        <v>9360</v>
      </c>
    </row>
    <row r="12747" spans="1:3" x14ac:dyDescent="0.3">
      <c r="A12747" t="s">
        <v>17</v>
      </c>
      <c r="B12747">
        <v>86</v>
      </c>
      <c r="C12747">
        <v>9360</v>
      </c>
    </row>
    <row r="12748" spans="1:3" x14ac:dyDescent="0.3">
      <c r="A12748" t="s">
        <v>18</v>
      </c>
      <c r="B12748">
        <v>2</v>
      </c>
      <c r="C12748">
        <v>9360</v>
      </c>
    </row>
    <row r="12749" spans="1:3" x14ac:dyDescent="0.3">
      <c r="A12749" t="s">
        <v>19</v>
      </c>
      <c r="B12749">
        <v>73</v>
      </c>
      <c r="C12749">
        <v>9360</v>
      </c>
    </row>
    <row r="12750" spans="1:3" x14ac:dyDescent="0.3">
      <c r="A12750" t="s">
        <v>20</v>
      </c>
      <c r="B12750">
        <v>69</v>
      </c>
      <c r="C12750">
        <v>9360</v>
      </c>
    </row>
    <row r="12751" spans="1:3" x14ac:dyDescent="0.3">
      <c r="A12751" t="s">
        <v>21</v>
      </c>
      <c r="B12751">
        <v>38</v>
      </c>
      <c r="C12751">
        <v>9360</v>
      </c>
    </row>
    <row r="12752" spans="1:3" x14ac:dyDescent="0.3">
      <c r="A12752" t="s">
        <v>22</v>
      </c>
      <c r="B12752">
        <v>48</v>
      </c>
      <c r="C12752">
        <v>9360</v>
      </c>
    </row>
    <row r="12753" spans="1:3" x14ac:dyDescent="0.3">
      <c r="A12753" t="s">
        <v>25</v>
      </c>
      <c r="B12753" t="s">
        <v>121</v>
      </c>
      <c r="C12753">
        <v>9360</v>
      </c>
    </row>
    <row r="12754" spans="1:3" x14ac:dyDescent="0.3">
      <c r="A12754" t="s">
        <v>7</v>
      </c>
      <c r="B12754" t="s">
        <v>50</v>
      </c>
      <c r="C12754">
        <v>7124</v>
      </c>
    </row>
    <row r="12755" spans="1:3" x14ac:dyDescent="0.3">
      <c r="A12755" t="s">
        <v>17</v>
      </c>
      <c r="B12755">
        <v>43</v>
      </c>
      <c r="C12755">
        <v>7124</v>
      </c>
    </row>
    <row r="12756" spans="1:3" x14ac:dyDescent="0.3">
      <c r="A12756" t="s">
        <v>18</v>
      </c>
      <c r="B12756">
        <v>4</v>
      </c>
      <c r="C12756">
        <v>7124</v>
      </c>
    </row>
    <row r="12757" spans="1:3" x14ac:dyDescent="0.3">
      <c r="A12757" t="s">
        <v>19</v>
      </c>
      <c r="B12757">
        <v>12</v>
      </c>
      <c r="C12757">
        <v>7124</v>
      </c>
    </row>
    <row r="12758" spans="1:3" x14ac:dyDescent="0.3">
      <c r="A12758" t="s">
        <v>20</v>
      </c>
      <c r="B12758">
        <v>8</v>
      </c>
      <c r="C12758">
        <v>7124</v>
      </c>
    </row>
    <row r="12759" spans="1:3" x14ac:dyDescent="0.3">
      <c r="A12759" t="s">
        <v>21</v>
      </c>
      <c r="B12759">
        <v>0</v>
      </c>
      <c r="C12759">
        <v>7124</v>
      </c>
    </row>
    <row r="12760" spans="1:3" x14ac:dyDescent="0.3">
      <c r="A12760" t="s">
        <v>22</v>
      </c>
      <c r="B12760">
        <v>27</v>
      </c>
      <c r="C12760">
        <v>7124</v>
      </c>
    </row>
    <row r="12761" spans="1:3" x14ac:dyDescent="0.3">
      <c r="A12761" t="s">
        <v>25</v>
      </c>
      <c r="B12761" t="s">
        <v>122</v>
      </c>
      <c r="C12761">
        <v>7124</v>
      </c>
    </row>
    <row r="12762" spans="1:3" x14ac:dyDescent="0.3">
      <c r="A12762" t="s">
        <v>7</v>
      </c>
      <c r="B12762" t="s">
        <v>50</v>
      </c>
      <c r="C12762">
        <v>10708</v>
      </c>
    </row>
    <row r="12763" spans="1:3" x14ac:dyDescent="0.3">
      <c r="A12763" t="s">
        <v>17</v>
      </c>
      <c r="B12763">
        <v>10</v>
      </c>
      <c r="C12763">
        <v>10708</v>
      </c>
    </row>
    <row r="12764" spans="1:3" x14ac:dyDescent="0.3">
      <c r="A12764" t="s">
        <v>18</v>
      </c>
      <c r="B12764">
        <v>6</v>
      </c>
      <c r="C12764">
        <v>10708</v>
      </c>
    </row>
    <row r="12765" spans="1:3" x14ac:dyDescent="0.3">
      <c r="A12765" t="s">
        <v>19</v>
      </c>
      <c r="B12765">
        <v>11</v>
      </c>
      <c r="C12765">
        <v>10708</v>
      </c>
    </row>
    <row r="12766" spans="1:3" x14ac:dyDescent="0.3">
      <c r="A12766" t="s">
        <v>20</v>
      </c>
      <c r="B12766">
        <v>0</v>
      </c>
      <c r="C12766">
        <v>10708</v>
      </c>
    </row>
    <row r="12767" spans="1:3" x14ac:dyDescent="0.3">
      <c r="A12767" t="s">
        <v>21</v>
      </c>
      <c r="B12767">
        <v>4</v>
      </c>
      <c r="C12767">
        <v>10708</v>
      </c>
    </row>
    <row r="12768" spans="1:3" x14ac:dyDescent="0.3">
      <c r="A12768" t="s">
        <v>22</v>
      </c>
      <c r="B12768">
        <v>2</v>
      </c>
      <c r="C12768">
        <v>10708</v>
      </c>
    </row>
    <row r="12769" spans="1:3" x14ac:dyDescent="0.3">
      <c r="A12769" t="s">
        <v>25</v>
      </c>
      <c r="B12769" t="s">
        <v>122</v>
      </c>
      <c r="C12769">
        <v>10708</v>
      </c>
    </row>
    <row r="12770" spans="1:3" x14ac:dyDescent="0.3">
      <c r="A12770" t="s">
        <v>7</v>
      </c>
      <c r="B12770" t="s">
        <v>120</v>
      </c>
      <c r="C12770">
        <v>7369</v>
      </c>
    </row>
    <row r="12771" spans="1:3" x14ac:dyDescent="0.3">
      <c r="A12771" t="s">
        <v>17</v>
      </c>
      <c r="B12771">
        <v>25</v>
      </c>
      <c r="C12771">
        <v>7369</v>
      </c>
    </row>
    <row r="12772" spans="1:3" x14ac:dyDescent="0.3">
      <c r="A12772" t="s">
        <v>18</v>
      </c>
      <c r="B12772">
        <v>6</v>
      </c>
      <c r="C12772">
        <v>7369</v>
      </c>
    </row>
    <row r="12773" spans="1:3" x14ac:dyDescent="0.3">
      <c r="A12773" t="s">
        <v>19</v>
      </c>
      <c r="B12773">
        <v>25</v>
      </c>
      <c r="C12773">
        <v>7369</v>
      </c>
    </row>
    <row r="12774" spans="1:3" x14ac:dyDescent="0.3">
      <c r="A12774" t="s">
        <v>20</v>
      </c>
      <c r="B12774">
        <v>6</v>
      </c>
      <c r="C12774">
        <v>7369</v>
      </c>
    </row>
    <row r="12775" spans="1:3" x14ac:dyDescent="0.3">
      <c r="A12775" t="s">
        <v>21</v>
      </c>
      <c r="B12775">
        <v>0</v>
      </c>
      <c r="C12775">
        <v>7369</v>
      </c>
    </row>
    <row r="12776" spans="1:3" x14ac:dyDescent="0.3">
      <c r="A12776" t="s">
        <v>22</v>
      </c>
      <c r="B12776">
        <v>0</v>
      </c>
      <c r="C12776">
        <v>7369</v>
      </c>
    </row>
    <row r="12777" spans="1:3" x14ac:dyDescent="0.3">
      <c r="A12777" t="s">
        <v>25</v>
      </c>
      <c r="B12777" t="s">
        <v>122</v>
      </c>
      <c r="C12777">
        <v>7369</v>
      </c>
    </row>
    <row r="12778" spans="1:3" x14ac:dyDescent="0.3">
      <c r="A12778" t="s">
        <v>7</v>
      </c>
      <c r="B12778" t="s">
        <v>50</v>
      </c>
      <c r="C12778">
        <v>10010</v>
      </c>
    </row>
    <row r="12779" spans="1:3" x14ac:dyDescent="0.3">
      <c r="A12779" t="s">
        <v>17</v>
      </c>
      <c r="B12779">
        <v>100</v>
      </c>
      <c r="C12779">
        <v>10010</v>
      </c>
    </row>
    <row r="12780" spans="1:3" x14ac:dyDescent="0.3">
      <c r="A12780" t="s">
        <v>18</v>
      </c>
      <c r="B12780">
        <v>2</v>
      </c>
      <c r="C12780">
        <v>10010</v>
      </c>
    </row>
    <row r="12781" spans="1:3" x14ac:dyDescent="0.3">
      <c r="A12781" t="s">
        <v>19</v>
      </c>
      <c r="B12781">
        <v>16</v>
      </c>
      <c r="C12781">
        <v>10010</v>
      </c>
    </row>
    <row r="12782" spans="1:3" x14ac:dyDescent="0.3">
      <c r="A12782" t="s">
        <v>20</v>
      </c>
      <c r="B12782">
        <v>2</v>
      </c>
      <c r="C12782">
        <v>10010</v>
      </c>
    </row>
    <row r="12783" spans="1:3" x14ac:dyDescent="0.3">
      <c r="A12783" t="s">
        <v>21</v>
      </c>
      <c r="B12783">
        <v>1</v>
      </c>
      <c r="C12783">
        <v>10010</v>
      </c>
    </row>
    <row r="12784" spans="1:3" x14ac:dyDescent="0.3">
      <c r="A12784" t="s">
        <v>22</v>
      </c>
      <c r="B12784">
        <v>31</v>
      </c>
      <c r="C12784">
        <v>10010</v>
      </c>
    </row>
    <row r="12785" spans="1:3" x14ac:dyDescent="0.3">
      <c r="A12785" t="s">
        <v>25</v>
      </c>
      <c r="B12785" t="s">
        <v>121</v>
      </c>
      <c r="C12785">
        <v>10010</v>
      </c>
    </row>
    <row r="12786" spans="1:3" x14ac:dyDescent="0.3">
      <c r="A12786" t="s">
        <v>7</v>
      </c>
      <c r="B12786" t="s">
        <v>120</v>
      </c>
      <c r="C12786">
        <v>10827</v>
      </c>
    </row>
    <row r="12787" spans="1:3" x14ac:dyDescent="0.3">
      <c r="A12787" t="s">
        <v>17</v>
      </c>
      <c r="B12787">
        <v>88</v>
      </c>
      <c r="C12787">
        <v>10827</v>
      </c>
    </row>
    <row r="12788" spans="1:3" x14ac:dyDescent="0.3">
      <c r="A12788" t="s">
        <v>18</v>
      </c>
      <c r="B12788">
        <v>3</v>
      </c>
      <c r="C12788">
        <v>10827</v>
      </c>
    </row>
    <row r="12789" spans="1:3" x14ac:dyDescent="0.3">
      <c r="A12789" t="s">
        <v>19</v>
      </c>
      <c r="B12789">
        <v>21</v>
      </c>
      <c r="C12789">
        <v>10827</v>
      </c>
    </row>
    <row r="12790" spans="1:3" x14ac:dyDescent="0.3">
      <c r="A12790" t="s">
        <v>20</v>
      </c>
      <c r="B12790">
        <v>4</v>
      </c>
      <c r="C12790">
        <v>10827</v>
      </c>
    </row>
    <row r="12791" spans="1:3" x14ac:dyDescent="0.3">
      <c r="A12791" t="s">
        <v>21</v>
      </c>
      <c r="B12791">
        <v>1</v>
      </c>
      <c r="C12791">
        <v>10827</v>
      </c>
    </row>
    <row r="12792" spans="1:3" x14ac:dyDescent="0.3">
      <c r="A12792" t="s">
        <v>22</v>
      </c>
      <c r="B12792">
        <v>29</v>
      </c>
      <c r="C12792">
        <v>10827</v>
      </c>
    </row>
    <row r="12793" spans="1:3" x14ac:dyDescent="0.3">
      <c r="A12793" t="s">
        <v>25</v>
      </c>
      <c r="B12793" t="s">
        <v>121</v>
      </c>
      <c r="C12793">
        <v>10827</v>
      </c>
    </row>
    <row r="12794" spans="1:3" x14ac:dyDescent="0.3">
      <c r="A12794" t="s">
        <v>7</v>
      </c>
      <c r="B12794" t="s">
        <v>120</v>
      </c>
      <c r="C12794">
        <v>6374</v>
      </c>
    </row>
    <row r="12795" spans="1:3" x14ac:dyDescent="0.3">
      <c r="A12795" t="s">
        <v>17</v>
      </c>
      <c r="B12795">
        <v>223</v>
      </c>
      <c r="C12795">
        <v>6374</v>
      </c>
    </row>
    <row r="12796" spans="1:3" x14ac:dyDescent="0.3">
      <c r="A12796" t="s">
        <v>18</v>
      </c>
      <c r="B12796">
        <v>2</v>
      </c>
      <c r="C12796">
        <v>6374</v>
      </c>
    </row>
    <row r="12797" spans="1:3" x14ac:dyDescent="0.3">
      <c r="A12797" t="s">
        <v>19</v>
      </c>
      <c r="B12797">
        <v>31</v>
      </c>
      <c r="C12797">
        <v>6374</v>
      </c>
    </row>
    <row r="12798" spans="1:3" x14ac:dyDescent="0.3">
      <c r="A12798" t="s">
        <v>20</v>
      </c>
      <c r="B12798">
        <v>0</v>
      </c>
      <c r="C12798">
        <v>6374</v>
      </c>
    </row>
    <row r="12799" spans="1:3" x14ac:dyDescent="0.3">
      <c r="A12799" t="s">
        <v>21</v>
      </c>
      <c r="B12799">
        <v>2</v>
      </c>
      <c r="C12799">
        <v>6374</v>
      </c>
    </row>
    <row r="12800" spans="1:3" x14ac:dyDescent="0.3">
      <c r="A12800" t="s">
        <v>22</v>
      </c>
      <c r="B12800">
        <v>39</v>
      </c>
      <c r="C12800">
        <v>6374</v>
      </c>
    </row>
    <row r="12801" spans="1:3" x14ac:dyDescent="0.3">
      <c r="A12801" t="s">
        <v>25</v>
      </c>
      <c r="B12801" t="s">
        <v>121</v>
      </c>
      <c r="C12801">
        <v>6374</v>
      </c>
    </row>
    <row r="12802" spans="1:3" x14ac:dyDescent="0.3">
      <c r="A12802" t="s">
        <v>7</v>
      </c>
      <c r="B12802" t="s">
        <v>50</v>
      </c>
      <c r="C12802">
        <v>10509</v>
      </c>
    </row>
    <row r="12803" spans="1:3" x14ac:dyDescent="0.3">
      <c r="A12803" t="s">
        <v>17</v>
      </c>
      <c r="B12803">
        <v>51</v>
      </c>
      <c r="C12803">
        <v>10509</v>
      </c>
    </row>
    <row r="12804" spans="1:3" x14ac:dyDescent="0.3">
      <c r="A12804" t="s">
        <v>18</v>
      </c>
      <c r="B12804">
        <v>0</v>
      </c>
      <c r="C12804">
        <v>10509</v>
      </c>
    </row>
    <row r="12805" spans="1:3" x14ac:dyDescent="0.3">
      <c r="A12805" t="s">
        <v>19</v>
      </c>
      <c r="B12805">
        <v>16</v>
      </c>
      <c r="C12805">
        <v>10509</v>
      </c>
    </row>
    <row r="12806" spans="1:3" x14ac:dyDescent="0.3">
      <c r="A12806" t="s">
        <v>20</v>
      </c>
      <c r="B12806">
        <v>0</v>
      </c>
      <c r="C12806">
        <v>10509</v>
      </c>
    </row>
    <row r="12807" spans="1:3" x14ac:dyDescent="0.3">
      <c r="A12807" t="s">
        <v>21</v>
      </c>
      <c r="B12807">
        <v>0</v>
      </c>
      <c r="C12807">
        <v>10509</v>
      </c>
    </row>
    <row r="12808" spans="1:3" x14ac:dyDescent="0.3">
      <c r="A12808" t="s">
        <v>22</v>
      </c>
      <c r="B12808">
        <v>4</v>
      </c>
      <c r="C12808">
        <v>10509</v>
      </c>
    </row>
    <row r="12809" spans="1:3" x14ac:dyDescent="0.3">
      <c r="A12809" t="s">
        <v>25</v>
      </c>
      <c r="B12809" t="s">
        <v>121</v>
      </c>
      <c r="C12809">
        <v>10509</v>
      </c>
    </row>
    <row r="12810" spans="1:3" x14ac:dyDescent="0.3">
      <c r="A12810" t="s">
        <v>7</v>
      </c>
      <c r="B12810" t="s">
        <v>50</v>
      </c>
      <c r="C12810">
        <v>1461</v>
      </c>
    </row>
    <row r="12811" spans="1:3" x14ac:dyDescent="0.3">
      <c r="A12811" t="s">
        <v>17</v>
      </c>
      <c r="B12811">
        <v>17</v>
      </c>
      <c r="C12811">
        <v>1461</v>
      </c>
    </row>
    <row r="12812" spans="1:3" x14ac:dyDescent="0.3">
      <c r="A12812" t="s">
        <v>18</v>
      </c>
      <c r="B12812">
        <v>1</v>
      </c>
      <c r="C12812">
        <v>1461</v>
      </c>
    </row>
    <row r="12813" spans="1:3" x14ac:dyDescent="0.3">
      <c r="A12813" t="s">
        <v>19</v>
      </c>
      <c r="B12813">
        <v>12</v>
      </c>
      <c r="C12813">
        <v>1461</v>
      </c>
    </row>
    <row r="12814" spans="1:3" x14ac:dyDescent="0.3">
      <c r="A12814" t="s">
        <v>20</v>
      </c>
      <c r="B12814">
        <v>3</v>
      </c>
      <c r="C12814">
        <v>1461</v>
      </c>
    </row>
    <row r="12815" spans="1:3" x14ac:dyDescent="0.3">
      <c r="A12815" t="s">
        <v>21</v>
      </c>
      <c r="B12815">
        <v>1</v>
      </c>
      <c r="C12815">
        <v>1461</v>
      </c>
    </row>
    <row r="12816" spans="1:3" x14ac:dyDescent="0.3">
      <c r="A12816" t="s">
        <v>22</v>
      </c>
      <c r="B12816">
        <v>4</v>
      </c>
      <c r="C12816">
        <v>1461</v>
      </c>
    </row>
    <row r="12817" spans="1:3" x14ac:dyDescent="0.3">
      <c r="A12817" t="s">
        <v>25</v>
      </c>
      <c r="B12817" t="s">
        <v>122</v>
      </c>
      <c r="C12817">
        <v>1461</v>
      </c>
    </row>
    <row r="12818" spans="1:3" x14ac:dyDescent="0.3">
      <c r="A12818" t="s">
        <v>7</v>
      </c>
      <c r="B12818" t="s">
        <v>50</v>
      </c>
      <c r="C12818">
        <v>4188</v>
      </c>
    </row>
    <row r="12819" spans="1:3" x14ac:dyDescent="0.3">
      <c r="A12819" t="s">
        <v>17</v>
      </c>
      <c r="B12819">
        <v>204</v>
      </c>
      <c r="C12819">
        <v>4188</v>
      </c>
    </row>
    <row r="12820" spans="1:3" x14ac:dyDescent="0.3">
      <c r="A12820" t="s">
        <v>18</v>
      </c>
      <c r="B12820">
        <v>5</v>
      </c>
      <c r="C12820">
        <v>4188</v>
      </c>
    </row>
    <row r="12821" spans="1:3" x14ac:dyDescent="0.3">
      <c r="A12821" t="s">
        <v>19</v>
      </c>
      <c r="B12821">
        <v>39</v>
      </c>
      <c r="C12821">
        <v>4188</v>
      </c>
    </row>
    <row r="12822" spans="1:3" x14ac:dyDescent="0.3">
      <c r="A12822" t="s">
        <v>20</v>
      </c>
      <c r="B12822">
        <v>17</v>
      </c>
      <c r="C12822">
        <v>4188</v>
      </c>
    </row>
    <row r="12823" spans="1:3" x14ac:dyDescent="0.3">
      <c r="A12823" t="s">
        <v>21</v>
      </c>
      <c r="B12823">
        <v>0</v>
      </c>
      <c r="C12823">
        <v>4188</v>
      </c>
    </row>
    <row r="12824" spans="1:3" x14ac:dyDescent="0.3">
      <c r="A12824" t="s">
        <v>22</v>
      </c>
      <c r="B12824">
        <v>89</v>
      </c>
      <c r="C12824">
        <v>4188</v>
      </c>
    </row>
    <row r="12825" spans="1:3" x14ac:dyDescent="0.3">
      <c r="A12825" t="s">
        <v>25</v>
      </c>
      <c r="B12825" t="s">
        <v>121</v>
      </c>
      <c r="C12825">
        <v>4188</v>
      </c>
    </row>
    <row r="12826" spans="1:3" x14ac:dyDescent="0.3">
      <c r="A12826" t="s">
        <v>7</v>
      </c>
      <c r="B12826" t="s">
        <v>120</v>
      </c>
      <c r="C12826">
        <v>692</v>
      </c>
    </row>
    <row r="12827" spans="1:3" x14ac:dyDescent="0.3">
      <c r="A12827" t="s">
        <v>17</v>
      </c>
      <c r="B12827">
        <v>4</v>
      </c>
      <c r="C12827">
        <v>692</v>
      </c>
    </row>
    <row r="12828" spans="1:3" x14ac:dyDescent="0.3">
      <c r="A12828" t="s">
        <v>18</v>
      </c>
      <c r="B12828">
        <v>2</v>
      </c>
      <c r="C12828">
        <v>692</v>
      </c>
    </row>
    <row r="12829" spans="1:3" x14ac:dyDescent="0.3">
      <c r="A12829" t="s">
        <v>19</v>
      </c>
      <c r="B12829">
        <v>5</v>
      </c>
      <c r="C12829">
        <v>692</v>
      </c>
    </row>
    <row r="12830" spans="1:3" x14ac:dyDescent="0.3">
      <c r="A12830" t="s">
        <v>20</v>
      </c>
      <c r="B12830">
        <v>0</v>
      </c>
      <c r="C12830">
        <v>692</v>
      </c>
    </row>
    <row r="12831" spans="1:3" x14ac:dyDescent="0.3">
      <c r="A12831" t="s">
        <v>21</v>
      </c>
      <c r="B12831">
        <v>0</v>
      </c>
      <c r="C12831">
        <v>692</v>
      </c>
    </row>
    <row r="12832" spans="1:3" x14ac:dyDescent="0.3">
      <c r="A12832" t="s">
        <v>22</v>
      </c>
      <c r="B12832">
        <v>5</v>
      </c>
      <c r="C12832">
        <v>692</v>
      </c>
    </row>
    <row r="12833" spans="1:3" x14ac:dyDescent="0.3">
      <c r="A12833" t="s">
        <v>25</v>
      </c>
      <c r="B12833" t="s">
        <v>122</v>
      </c>
      <c r="C12833">
        <v>692</v>
      </c>
    </row>
    <row r="12834" spans="1:3" x14ac:dyDescent="0.3">
      <c r="A12834" t="s">
        <v>7</v>
      </c>
      <c r="B12834" t="s">
        <v>50</v>
      </c>
      <c r="C12834">
        <v>10560</v>
      </c>
    </row>
    <row r="12835" spans="1:3" x14ac:dyDescent="0.3">
      <c r="A12835" t="s">
        <v>17</v>
      </c>
      <c r="B12835">
        <v>16</v>
      </c>
      <c r="C12835">
        <v>10560</v>
      </c>
    </row>
    <row r="12836" spans="1:3" x14ac:dyDescent="0.3">
      <c r="A12836" t="s">
        <v>18</v>
      </c>
      <c r="B12836">
        <v>1</v>
      </c>
      <c r="C12836">
        <v>10560</v>
      </c>
    </row>
    <row r="12837" spans="1:3" x14ac:dyDescent="0.3">
      <c r="A12837" t="s">
        <v>19</v>
      </c>
      <c r="B12837">
        <v>2</v>
      </c>
      <c r="C12837">
        <v>10560</v>
      </c>
    </row>
    <row r="12838" spans="1:3" x14ac:dyDescent="0.3">
      <c r="A12838" t="s">
        <v>20</v>
      </c>
      <c r="B12838">
        <v>0</v>
      </c>
      <c r="C12838">
        <v>10560</v>
      </c>
    </row>
    <row r="12839" spans="1:3" x14ac:dyDescent="0.3">
      <c r="A12839" t="s">
        <v>21</v>
      </c>
      <c r="B12839">
        <v>0</v>
      </c>
      <c r="C12839">
        <v>10560</v>
      </c>
    </row>
    <row r="12840" spans="1:3" x14ac:dyDescent="0.3">
      <c r="A12840" t="s">
        <v>22</v>
      </c>
      <c r="B12840">
        <v>1</v>
      </c>
      <c r="C12840">
        <v>10560</v>
      </c>
    </row>
    <row r="12841" spans="1:3" x14ac:dyDescent="0.3">
      <c r="A12841" t="s">
        <v>25</v>
      </c>
      <c r="B12841" t="s">
        <v>122</v>
      </c>
      <c r="C12841">
        <v>10560</v>
      </c>
    </row>
    <row r="12842" spans="1:3" x14ac:dyDescent="0.3">
      <c r="A12842" t="s">
        <v>7</v>
      </c>
      <c r="B12842" t="s">
        <v>120</v>
      </c>
      <c r="C12842">
        <v>7042</v>
      </c>
    </row>
    <row r="12843" spans="1:3" x14ac:dyDescent="0.3">
      <c r="A12843" t="s">
        <v>17</v>
      </c>
      <c r="B12843">
        <v>3</v>
      </c>
      <c r="C12843">
        <v>7042</v>
      </c>
    </row>
    <row r="12844" spans="1:3" x14ac:dyDescent="0.3">
      <c r="A12844" t="s">
        <v>18</v>
      </c>
      <c r="B12844">
        <v>3</v>
      </c>
      <c r="C12844">
        <v>7042</v>
      </c>
    </row>
    <row r="12845" spans="1:3" x14ac:dyDescent="0.3">
      <c r="A12845" t="s">
        <v>19</v>
      </c>
      <c r="B12845">
        <v>14</v>
      </c>
      <c r="C12845">
        <v>7042</v>
      </c>
    </row>
    <row r="12846" spans="1:3" x14ac:dyDescent="0.3">
      <c r="A12846" t="s">
        <v>20</v>
      </c>
      <c r="B12846">
        <v>15</v>
      </c>
      <c r="C12846">
        <v>7042</v>
      </c>
    </row>
    <row r="12847" spans="1:3" x14ac:dyDescent="0.3">
      <c r="A12847" t="s">
        <v>21</v>
      </c>
      <c r="B12847">
        <v>21</v>
      </c>
      <c r="C12847">
        <v>7042</v>
      </c>
    </row>
    <row r="12848" spans="1:3" x14ac:dyDescent="0.3">
      <c r="A12848" t="s">
        <v>22</v>
      </c>
      <c r="B12848">
        <v>10</v>
      </c>
      <c r="C12848">
        <v>7042</v>
      </c>
    </row>
    <row r="12849" spans="1:3" x14ac:dyDescent="0.3">
      <c r="A12849" t="s">
        <v>25</v>
      </c>
      <c r="B12849" t="s">
        <v>122</v>
      </c>
      <c r="C12849">
        <v>7042</v>
      </c>
    </row>
    <row r="12850" spans="1:3" x14ac:dyDescent="0.3">
      <c r="A12850" t="s">
        <v>7</v>
      </c>
      <c r="B12850" t="s">
        <v>120</v>
      </c>
      <c r="C12850">
        <v>9289</v>
      </c>
    </row>
    <row r="12851" spans="1:3" x14ac:dyDescent="0.3">
      <c r="A12851" t="s">
        <v>17</v>
      </c>
      <c r="B12851">
        <v>29</v>
      </c>
      <c r="C12851">
        <v>9289</v>
      </c>
    </row>
    <row r="12852" spans="1:3" x14ac:dyDescent="0.3">
      <c r="A12852" t="s">
        <v>18</v>
      </c>
      <c r="B12852">
        <v>1</v>
      </c>
      <c r="C12852">
        <v>9289</v>
      </c>
    </row>
    <row r="12853" spans="1:3" x14ac:dyDescent="0.3">
      <c r="A12853" t="s">
        <v>19</v>
      </c>
      <c r="B12853">
        <v>17</v>
      </c>
      <c r="C12853">
        <v>9289</v>
      </c>
    </row>
    <row r="12854" spans="1:3" x14ac:dyDescent="0.3">
      <c r="A12854" t="s">
        <v>20</v>
      </c>
      <c r="B12854">
        <v>0</v>
      </c>
      <c r="C12854">
        <v>9289</v>
      </c>
    </row>
    <row r="12855" spans="1:3" x14ac:dyDescent="0.3">
      <c r="A12855" t="s">
        <v>21</v>
      </c>
      <c r="B12855">
        <v>3</v>
      </c>
      <c r="C12855">
        <v>9289</v>
      </c>
    </row>
    <row r="12856" spans="1:3" x14ac:dyDescent="0.3">
      <c r="A12856" t="s">
        <v>22</v>
      </c>
      <c r="B12856">
        <v>13</v>
      </c>
      <c r="C12856">
        <v>9289</v>
      </c>
    </row>
    <row r="12857" spans="1:3" x14ac:dyDescent="0.3">
      <c r="A12857" t="s">
        <v>25</v>
      </c>
      <c r="B12857" t="s">
        <v>122</v>
      </c>
      <c r="C12857">
        <v>9289</v>
      </c>
    </row>
    <row r="12858" spans="1:3" x14ac:dyDescent="0.3">
      <c r="A12858" t="s">
        <v>7</v>
      </c>
      <c r="B12858" t="s">
        <v>120</v>
      </c>
      <c r="C12858">
        <v>10542</v>
      </c>
    </row>
    <row r="12859" spans="1:3" x14ac:dyDescent="0.3">
      <c r="A12859" t="s">
        <v>17</v>
      </c>
      <c r="B12859">
        <v>29</v>
      </c>
      <c r="C12859">
        <v>10542</v>
      </c>
    </row>
    <row r="12860" spans="1:3" x14ac:dyDescent="0.3">
      <c r="A12860" t="s">
        <v>18</v>
      </c>
      <c r="B12860">
        <v>4</v>
      </c>
      <c r="C12860">
        <v>10542</v>
      </c>
    </row>
    <row r="12861" spans="1:3" x14ac:dyDescent="0.3">
      <c r="A12861" t="s">
        <v>19</v>
      </c>
      <c r="B12861">
        <v>34</v>
      </c>
      <c r="C12861">
        <v>10542</v>
      </c>
    </row>
    <row r="12862" spans="1:3" x14ac:dyDescent="0.3">
      <c r="A12862" t="s">
        <v>20</v>
      </c>
      <c r="B12862">
        <v>2</v>
      </c>
      <c r="C12862">
        <v>10542</v>
      </c>
    </row>
    <row r="12863" spans="1:3" x14ac:dyDescent="0.3">
      <c r="A12863" t="s">
        <v>21</v>
      </c>
      <c r="B12863">
        <v>4</v>
      </c>
      <c r="C12863">
        <v>10542</v>
      </c>
    </row>
    <row r="12864" spans="1:3" x14ac:dyDescent="0.3">
      <c r="A12864" t="s">
        <v>22</v>
      </c>
      <c r="B12864">
        <v>4</v>
      </c>
      <c r="C12864">
        <v>10542</v>
      </c>
    </row>
    <row r="12865" spans="1:3" x14ac:dyDescent="0.3">
      <c r="A12865" t="s">
        <v>25</v>
      </c>
      <c r="B12865" t="s">
        <v>121</v>
      </c>
      <c r="C12865">
        <v>10542</v>
      </c>
    </row>
    <row r="12866" spans="1:3" x14ac:dyDescent="0.3">
      <c r="A12866" t="s">
        <v>7</v>
      </c>
      <c r="B12866" t="s">
        <v>50</v>
      </c>
      <c r="C12866">
        <v>6119</v>
      </c>
    </row>
    <row r="12867" spans="1:3" x14ac:dyDescent="0.3">
      <c r="A12867" t="s">
        <v>17</v>
      </c>
      <c r="B12867">
        <v>10</v>
      </c>
      <c r="C12867">
        <v>6119</v>
      </c>
    </row>
    <row r="12868" spans="1:3" x14ac:dyDescent="0.3">
      <c r="A12868" t="s">
        <v>18</v>
      </c>
      <c r="B12868">
        <v>0</v>
      </c>
      <c r="C12868">
        <v>6119</v>
      </c>
    </row>
    <row r="12869" spans="1:3" x14ac:dyDescent="0.3">
      <c r="A12869" t="s">
        <v>19</v>
      </c>
      <c r="B12869">
        <v>3</v>
      </c>
      <c r="C12869">
        <v>6119</v>
      </c>
    </row>
    <row r="12870" spans="1:3" x14ac:dyDescent="0.3">
      <c r="A12870" t="s">
        <v>20</v>
      </c>
      <c r="B12870">
        <v>0</v>
      </c>
      <c r="C12870">
        <v>6119</v>
      </c>
    </row>
    <row r="12871" spans="1:3" x14ac:dyDescent="0.3">
      <c r="A12871" t="s">
        <v>21</v>
      </c>
      <c r="B12871">
        <v>0</v>
      </c>
      <c r="C12871">
        <v>6119</v>
      </c>
    </row>
    <row r="12872" spans="1:3" x14ac:dyDescent="0.3">
      <c r="A12872" t="s">
        <v>22</v>
      </c>
      <c r="B12872">
        <v>4</v>
      </c>
      <c r="C12872">
        <v>6119</v>
      </c>
    </row>
    <row r="12873" spans="1:3" x14ac:dyDescent="0.3">
      <c r="A12873" t="s">
        <v>25</v>
      </c>
      <c r="B12873" t="s">
        <v>122</v>
      </c>
      <c r="C12873">
        <v>6119</v>
      </c>
    </row>
    <row r="12874" spans="1:3" x14ac:dyDescent="0.3">
      <c r="A12874" t="s">
        <v>7</v>
      </c>
      <c r="B12874" t="s">
        <v>120</v>
      </c>
      <c r="C12874">
        <v>7327</v>
      </c>
    </row>
    <row r="12875" spans="1:3" x14ac:dyDescent="0.3">
      <c r="A12875" t="s">
        <v>17</v>
      </c>
      <c r="B12875">
        <v>21</v>
      </c>
      <c r="C12875">
        <v>7327</v>
      </c>
    </row>
    <row r="12876" spans="1:3" x14ac:dyDescent="0.3">
      <c r="A12876" t="s">
        <v>18</v>
      </c>
      <c r="B12876">
        <v>5</v>
      </c>
      <c r="C12876">
        <v>7327</v>
      </c>
    </row>
    <row r="12877" spans="1:3" x14ac:dyDescent="0.3">
      <c r="A12877" t="s">
        <v>19</v>
      </c>
      <c r="B12877">
        <v>3</v>
      </c>
      <c r="C12877">
        <v>7327</v>
      </c>
    </row>
    <row r="12878" spans="1:3" x14ac:dyDescent="0.3">
      <c r="A12878" t="s">
        <v>20</v>
      </c>
      <c r="B12878">
        <v>10</v>
      </c>
      <c r="C12878">
        <v>7327</v>
      </c>
    </row>
    <row r="12879" spans="1:3" x14ac:dyDescent="0.3">
      <c r="A12879" t="s">
        <v>21</v>
      </c>
      <c r="B12879">
        <v>1</v>
      </c>
      <c r="C12879">
        <v>7327</v>
      </c>
    </row>
    <row r="12880" spans="1:3" x14ac:dyDescent="0.3">
      <c r="A12880" t="s">
        <v>22</v>
      </c>
      <c r="B12880">
        <v>7</v>
      </c>
      <c r="C12880">
        <v>7327</v>
      </c>
    </row>
    <row r="12881" spans="1:3" x14ac:dyDescent="0.3">
      <c r="A12881" t="s">
        <v>25</v>
      </c>
      <c r="B12881" t="s">
        <v>122</v>
      </c>
      <c r="C12881">
        <v>7327</v>
      </c>
    </row>
    <row r="12882" spans="1:3" x14ac:dyDescent="0.3">
      <c r="A12882" t="s">
        <v>7</v>
      </c>
      <c r="B12882" t="s">
        <v>120</v>
      </c>
      <c r="C12882">
        <v>247</v>
      </c>
    </row>
    <row r="12883" spans="1:3" x14ac:dyDescent="0.3">
      <c r="A12883" t="s">
        <v>17</v>
      </c>
      <c r="B12883">
        <v>172</v>
      </c>
      <c r="C12883">
        <v>247</v>
      </c>
    </row>
    <row r="12884" spans="1:3" x14ac:dyDescent="0.3">
      <c r="A12884" t="s">
        <v>18</v>
      </c>
      <c r="B12884">
        <v>10</v>
      </c>
      <c r="C12884">
        <v>247</v>
      </c>
    </row>
    <row r="12885" spans="1:3" x14ac:dyDescent="0.3">
      <c r="A12885" t="s">
        <v>19</v>
      </c>
      <c r="B12885">
        <v>125</v>
      </c>
      <c r="C12885">
        <v>247</v>
      </c>
    </row>
    <row r="12886" spans="1:3" x14ac:dyDescent="0.3">
      <c r="A12886" t="s">
        <v>20</v>
      </c>
      <c r="B12886">
        <v>21</v>
      </c>
      <c r="C12886">
        <v>247</v>
      </c>
    </row>
    <row r="12887" spans="1:3" x14ac:dyDescent="0.3">
      <c r="A12887" t="s">
        <v>21</v>
      </c>
      <c r="B12887">
        <v>13</v>
      </c>
      <c r="C12887">
        <v>247</v>
      </c>
    </row>
    <row r="12888" spans="1:3" x14ac:dyDescent="0.3">
      <c r="A12888" t="s">
        <v>22</v>
      </c>
      <c r="B12888">
        <v>16</v>
      </c>
      <c r="C12888">
        <v>247</v>
      </c>
    </row>
    <row r="12889" spans="1:3" x14ac:dyDescent="0.3">
      <c r="A12889" t="s">
        <v>25</v>
      </c>
      <c r="B12889" t="s">
        <v>123</v>
      </c>
      <c r="C12889">
        <v>247</v>
      </c>
    </row>
    <row r="12890" spans="1:3" x14ac:dyDescent="0.3">
      <c r="A12890" t="s">
        <v>7</v>
      </c>
      <c r="B12890" t="s">
        <v>120</v>
      </c>
      <c r="C12890">
        <v>7943</v>
      </c>
    </row>
    <row r="12891" spans="1:3" x14ac:dyDescent="0.3">
      <c r="A12891" t="s">
        <v>17</v>
      </c>
      <c r="B12891">
        <v>18</v>
      </c>
      <c r="C12891">
        <v>7943</v>
      </c>
    </row>
    <row r="12892" spans="1:3" x14ac:dyDescent="0.3">
      <c r="A12892" t="s">
        <v>18</v>
      </c>
      <c r="B12892">
        <v>0</v>
      </c>
      <c r="C12892">
        <v>7943</v>
      </c>
    </row>
    <row r="12893" spans="1:3" x14ac:dyDescent="0.3">
      <c r="A12893" t="s">
        <v>19</v>
      </c>
      <c r="B12893">
        <v>6</v>
      </c>
      <c r="C12893">
        <v>7943</v>
      </c>
    </row>
    <row r="12894" spans="1:3" x14ac:dyDescent="0.3">
      <c r="A12894" t="s">
        <v>20</v>
      </c>
      <c r="B12894">
        <v>3</v>
      </c>
      <c r="C12894">
        <v>7943</v>
      </c>
    </row>
    <row r="12895" spans="1:3" x14ac:dyDescent="0.3">
      <c r="A12895" t="s">
        <v>21</v>
      </c>
      <c r="B12895">
        <v>3</v>
      </c>
      <c r="C12895">
        <v>7943</v>
      </c>
    </row>
    <row r="12896" spans="1:3" x14ac:dyDescent="0.3">
      <c r="A12896" t="s">
        <v>22</v>
      </c>
      <c r="B12896">
        <v>5</v>
      </c>
      <c r="C12896">
        <v>7943</v>
      </c>
    </row>
    <row r="12897" spans="1:3" x14ac:dyDescent="0.3">
      <c r="A12897" t="s">
        <v>25</v>
      </c>
      <c r="B12897" t="s">
        <v>122</v>
      </c>
      <c r="C12897">
        <v>7943</v>
      </c>
    </row>
    <row r="12898" spans="1:3" x14ac:dyDescent="0.3">
      <c r="A12898" t="s">
        <v>7</v>
      </c>
      <c r="B12898" t="s">
        <v>50</v>
      </c>
      <c r="C12898">
        <v>7829</v>
      </c>
    </row>
    <row r="12899" spans="1:3" x14ac:dyDescent="0.3">
      <c r="A12899" t="s">
        <v>17</v>
      </c>
      <c r="B12899">
        <v>15</v>
      </c>
      <c r="C12899">
        <v>7829</v>
      </c>
    </row>
    <row r="12900" spans="1:3" x14ac:dyDescent="0.3">
      <c r="A12900" t="s">
        <v>18</v>
      </c>
      <c r="B12900">
        <v>6</v>
      </c>
      <c r="C12900">
        <v>7829</v>
      </c>
    </row>
    <row r="12901" spans="1:3" x14ac:dyDescent="0.3">
      <c r="A12901" t="s">
        <v>19</v>
      </c>
      <c r="B12901">
        <v>8</v>
      </c>
      <c r="C12901">
        <v>7829</v>
      </c>
    </row>
    <row r="12902" spans="1:3" x14ac:dyDescent="0.3">
      <c r="A12902" t="s">
        <v>20</v>
      </c>
      <c r="B12902">
        <v>7</v>
      </c>
      <c r="C12902">
        <v>7829</v>
      </c>
    </row>
    <row r="12903" spans="1:3" x14ac:dyDescent="0.3">
      <c r="A12903" t="s">
        <v>21</v>
      </c>
      <c r="B12903">
        <v>4</v>
      </c>
      <c r="C12903">
        <v>7829</v>
      </c>
    </row>
    <row r="12904" spans="1:3" x14ac:dyDescent="0.3">
      <c r="A12904" t="s">
        <v>22</v>
      </c>
      <c r="B12904">
        <v>25</v>
      </c>
      <c r="C12904">
        <v>7829</v>
      </c>
    </row>
    <row r="12905" spans="1:3" x14ac:dyDescent="0.3">
      <c r="A12905" t="s">
        <v>25</v>
      </c>
      <c r="B12905" t="s">
        <v>122</v>
      </c>
      <c r="C12905">
        <v>7829</v>
      </c>
    </row>
    <row r="12906" spans="1:3" x14ac:dyDescent="0.3">
      <c r="A12906" t="s">
        <v>7</v>
      </c>
      <c r="B12906" t="s">
        <v>120</v>
      </c>
      <c r="C12906">
        <v>2285</v>
      </c>
    </row>
    <row r="12907" spans="1:3" x14ac:dyDescent="0.3">
      <c r="A12907" t="s">
        <v>17</v>
      </c>
      <c r="B12907">
        <v>213</v>
      </c>
      <c r="C12907">
        <v>2285</v>
      </c>
    </row>
    <row r="12908" spans="1:3" x14ac:dyDescent="0.3">
      <c r="A12908" t="s">
        <v>18</v>
      </c>
      <c r="B12908">
        <v>9</v>
      </c>
      <c r="C12908">
        <v>2285</v>
      </c>
    </row>
    <row r="12909" spans="1:3" x14ac:dyDescent="0.3">
      <c r="A12909" t="s">
        <v>19</v>
      </c>
      <c r="B12909">
        <v>76</v>
      </c>
      <c r="C12909">
        <v>2285</v>
      </c>
    </row>
    <row r="12910" spans="1:3" x14ac:dyDescent="0.3">
      <c r="A12910" t="s">
        <v>20</v>
      </c>
      <c r="B12910">
        <v>4</v>
      </c>
      <c r="C12910">
        <v>2285</v>
      </c>
    </row>
    <row r="12911" spans="1:3" x14ac:dyDescent="0.3">
      <c r="A12911" t="s">
        <v>21</v>
      </c>
      <c r="B12911">
        <v>3</v>
      </c>
      <c r="C12911">
        <v>2285</v>
      </c>
    </row>
    <row r="12912" spans="1:3" x14ac:dyDescent="0.3">
      <c r="A12912" t="s">
        <v>22</v>
      </c>
      <c r="B12912">
        <v>30</v>
      </c>
      <c r="C12912">
        <v>2285</v>
      </c>
    </row>
    <row r="12913" spans="1:3" x14ac:dyDescent="0.3">
      <c r="A12913" t="s">
        <v>25</v>
      </c>
      <c r="B12913" t="s">
        <v>121</v>
      </c>
      <c r="C12913">
        <v>2285</v>
      </c>
    </row>
    <row r="12914" spans="1:3" x14ac:dyDescent="0.3">
      <c r="A12914" t="s">
        <v>7</v>
      </c>
      <c r="B12914" t="s">
        <v>50</v>
      </c>
      <c r="C12914">
        <v>8916</v>
      </c>
    </row>
    <row r="12915" spans="1:3" x14ac:dyDescent="0.3">
      <c r="A12915" t="s">
        <v>17</v>
      </c>
      <c r="B12915">
        <v>9</v>
      </c>
      <c r="C12915">
        <v>8916</v>
      </c>
    </row>
    <row r="12916" spans="1:3" x14ac:dyDescent="0.3">
      <c r="A12916" t="s">
        <v>18</v>
      </c>
      <c r="B12916">
        <v>1</v>
      </c>
      <c r="C12916">
        <v>8916</v>
      </c>
    </row>
    <row r="12917" spans="1:3" x14ac:dyDescent="0.3">
      <c r="A12917" t="s">
        <v>19</v>
      </c>
      <c r="B12917">
        <v>5</v>
      </c>
      <c r="C12917">
        <v>8916</v>
      </c>
    </row>
    <row r="12918" spans="1:3" x14ac:dyDescent="0.3">
      <c r="A12918" t="s">
        <v>20</v>
      </c>
      <c r="B12918">
        <v>0</v>
      </c>
      <c r="C12918">
        <v>8916</v>
      </c>
    </row>
    <row r="12919" spans="1:3" x14ac:dyDescent="0.3">
      <c r="A12919" t="s">
        <v>21</v>
      </c>
      <c r="B12919">
        <v>0</v>
      </c>
      <c r="C12919">
        <v>8916</v>
      </c>
    </row>
    <row r="12920" spans="1:3" x14ac:dyDescent="0.3">
      <c r="A12920" t="s">
        <v>22</v>
      </c>
      <c r="B12920">
        <v>1</v>
      </c>
      <c r="C12920">
        <v>8916</v>
      </c>
    </row>
    <row r="12921" spans="1:3" x14ac:dyDescent="0.3">
      <c r="A12921" t="s">
        <v>25</v>
      </c>
      <c r="B12921" t="s">
        <v>122</v>
      </c>
      <c r="C12921">
        <v>8916</v>
      </c>
    </row>
    <row r="12922" spans="1:3" x14ac:dyDescent="0.3">
      <c r="A12922" t="s">
        <v>7</v>
      </c>
      <c r="B12922" t="s">
        <v>120</v>
      </c>
      <c r="C12922">
        <v>367</v>
      </c>
    </row>
    <row r="12923" spans="1:3" x14ac:dyDescent="0.3">
      <c r="A12923" t="s">
        <v>17</v>
      </c>
      <c r="B12923">
        <v>47</v>
      </c>
      <c r="C12923">
        <v>367</v>
      </c>
    </row>
    <row r="12924" spans="1:3" x14ac:dyDescent="0.3">
      <c r="A12924" t="s">
        <v>18</v>
      </c>
      <c r="B12924">
        <v>90</v>
      </c>
      <c r="C12924">
        <v>367</v>
      </c>
    </row>
    <row r="12925" spans="1:3" x14ac:dyDescent="0.3">
      <c r="A12925" t="s">
        <v>19</v>
      </c>
      <c r="B12925">
        <v>94</v>
      </c>
      <c r="C12925">
        <v>367</v>
      </c>
    </row>
    <row r="12926" spans="1:3" x14ac:dyDescent="0.3">
      <c r="A12926" t="s">
        <v>20</v>
      </c>
      <c r="B12926">
        <v>123</v>
      </c>
      <c r="C12926">
        <v>367</v>
      </c>
    </row>
    <row r="12927" spans="1:3" x14ac:dyDescent="0.3">
      <c r="A12927" t="s">
        <v>21</v>
      </c>
      <c r="B12927">
        <v>103</v>
      </c>
      <c r="C12927">
        <v>367</v>
      </c>
    </row>
    <row r="12928" spans="1:3" x14ac:dyDescent="0.3">
      <c r="A12928" t="s">
        <v>22</v>
      </c>
      <c r="B12928">
        <v>120</v>
      </c>
      <c r="C12928">
        <v>367</v>
      </c>
    </row>
    <row r="12929" spans="1:3" x14ac:dyDescent="0.3">
      <c r="A12929" t="s">
        <v>25</v>
      </c>
      <c r="B12929" t="s">
        <v>123</v>
      </c>
      <c r="C12929">
        <v>367</v>
      </c>
    </row>
    <row r="12930" spans="1:3" x14ac:dyDescent="0.3">
      <c r="A12930" t="s">
        <v>7</v>
      </c>
      <c r="B12930" t="s">
        <v>120</v>
      </c>
      <c r="C12930">
        <v>11025</v>
      </c>
    </row>
    <row r="12931" spans="1:3" x14ac:dyDescent="0.3">
      <c r="A12931" t="s">
        <v>17</v>
      </c>
      <c r="B12931">
        <v>65</v>
      </c>
      <c r="C12931">
        <v>11025</v>
      </c>
    </row>
    <row r="12932" spans="1:3" x14ac:dyDescent="0.3">
      <c r="A12932" t="s">
        <v>18</v>
      </c>
      <c r="B12932">
        <v>0</v>
      </c>
      <c r="C12932">
        <v>11025</v>
      </c>
    </row>
    <row r="12933" spans="1:3" x14ac:dyDescent="0.3">
      <c r="A12933" t="s">
        <v>19</v>
      </c>
      <c r="B12933">
        <v>46</v>
      </c>
      <c r="C12933">
        <v>11025</v>
      </c>
    </row>
    <row r="12934" spans="1:3" x14ac:dyDescent="0.3">
      <c r="A12934" t="s">
        <v>20</v>
      </c>
      <c r="B12934">
        <v>4</v>
      </c>
      <c r="C12934">
        <v>11025</v>
      </c>
    </row>
    <row r="12935" spans="1:3" x14ac:dyDescent="0.3">
      <c r="A12935" t="s">
        <v>21</v>
      </c>
      <c r="B12935">
        <v>3</v>
      </c>
      <c r="C12935">
        <v>11025</v>
      </c>
    </row>
    <row r="12936" spans="1:3" x14ac:dyDescent="0.3">
      <c r="A12936" t="s">
        <v>22</v>
      </c>
      <c r="B12936">
        <v>20</v>
      </c>
      <c r="C12936">
        <v>11025</v>
      </c>
    </row>
    <row r="12937" spans="1:3" x14ac:dyDescent="0.3">
      <c r="A12937" t="s">
        <v>25</v>
      </c>
      <c r="B12937" t="s">
        <v>121</v>
      </c>
      <c r="C12937">
        <v>11025</v>
      </c>
    </row>
    <row r="12938" spans="1:3" x14ac:dyDescent="0.3">
      <c r="A12938" t="s">
        <v>7</v>
      </c>
      <c r="B12938" t="s">
        <v>120</v>
      </c>
      <c r="C12938">
        <v>1183</v>
      </c>
    </row>
    <row r="12939" spans="1:3" x14ac:dyDescent="0.3">
      <c r="A12939" t="s">
        <v>17</v>
      </c>
      <c r="B12939">
        <v>9</v>
      </c>
      <c r="C12939">
        <v>1183</v>
      </c>
    </row>
    <row r="12940" spans="1:3" x14ac:dyDescent="0.3">
      <c r="A12940" t="s">
        <v>18</v>
      </c>
      <c r="B12940">
        <v>1</v>
      </c>
      <c r="C12940">
        <v>1183</v>
      </c>
    </row>
    <row r="12941" spans="1:3" x14ac:dyDescent="0.3">
      <c r="A12941" t="s">
        <v>19</v>
      </c>
      <c r="B12941">
        <v>4</v>
      </c>
      <c r="C12941">
        <v>1183</v>
      </c>
    </row>
    <row r="12942" spans="1:3" x14ac:dyDescent="0.3">
      <c r="A12942" t="s">
        <v>20</v>
      </c>
      <c r="B12942">
        <v>3</v>
      </c>
      <c r="C12942">
        <v>1183</v>
      </c>
    </row>
    <row r="12943" spans="1:3" x14ac:dyDescent="0.3">
      <c r="A12943" t="s">
        <v>21</v>
      </c>
      <c r="B12943">
        <v>2</v>
      </c>
      <c r="C12943">
        <v>1183</v>
      </c>
    </row>
    <row r="12944" spans="1:3" x14ac:dyDescent="0.3">
      <c r="A12944" t="s">
        <v>22</v>
      </c>
      <c r="B12944">
        <v>3</v>
      </c>
      <c r="C12944">
        <v>1183</v>
      </c>
    </row>
    <row r="12945" spans="1:3" x14ac:dyDescent="0.3">
      <c r="A12945" t="s">
        <v>25</v>
      </c>
      <c r="B12945" t="s">
        <v>122</v>
      </c>
      <c r="C12945">
        <v>1183</v>
      </c>
    </row>
    <row r="12946" spans="1:3" x14ac:dyDescent="0.3">
      <c r="A12946" t="s">
        <v>7</v>
      </c>
      <c r="B12946" t="s">
        <v>120</v>
      </c>
      <c r="C12946">
        <v>945</v>
      </c>
    </row>
    <row r="12947" spans="1:3" x14ac:dyDescent="0.3">
      <c r="A12947" t="s">
        <v>17</v>
      </c>
      <c r="B12947">
        <v>87</v>
      </c>
      <c r="C12947">
        <v>945</v>
      </c>
    </row>
    <row r="12948" spans="1:3" x14ac:dyDescent="0.3">
      <c r="A12948" t="s">
        <v>18</v>
      </c>
      <c r="B12948">
        <v>3</v>
      </c>
      <c r="C12948">
        <v>945</v>
      </c>
    </row>
    <row r="12949" spans="1:3" x14ac:dyDescent="0.3">
      <c r="A12949" t="s">
        <v>19</v>
      </c>
      <c r="B12949">
        <v>25</v>
      </c>
      <c r="C12949">
        <v>945</v>
      </c>
    </row>
    <row r="12950" spans="1:3" x14ac:dyDescent="0.3">
      <c r="A12950" t="s">
        <v>20</v>
      </c>
      <c r="B12950">
        <v>3</v>
      </c>
      <c r="C12950">
        <v>945</v>
      </c>
    </row>
    <row r="12951" spans="1:3" x14ac:dyDescent="0.3">
      <c r="A12951" t="s">
        <v>21</v>
      </c>
      <c r="B12951">
        <v>2</v>
      </c>
      <c r="C12951">
        <v>945</v>
      </c>
    </row>
    <row r="12952" spans="1:3" x14ac:dyDescent="0.3">
      <c r="A12952" t="s">
        <v>22</v>
      </c>
      <c r="B12952">
        <v>13</v>
      </c>
      <c r="C12952">
        <v>945</v>
      </c>
    </row>
    <row r="12953" spans="1:3" x14ac:dyDescent="0.3">
      <c r="A12953" t="s">
        <v>25</v>
      </c>
      <c r="B12953" t="s">
        <v>121</v>
      </c>
      <c r="C12953">
        <v>945</v>
      </c>
    </row>
    <row r="12954" spans="1:3" x14ac:dyDescent="0.3">
      <c r="A12954" t="s">
        <v>7</v>
      </c>
      <c r="B12954" t="s">
        <v>120</v>
      </c>
      <c r="C12954">
        <v>3276</v>
      </c>
    </row>
    <row r="12955" spans="1:3" x14ac:dyDescent="0.3">
      <c r="A12955" t="s">
        <v>17</v>
      </c>
      <c r="B12955">
        <v>11</v>
      </c>
      <c r="C12955">
        <v>3276</v>
      </c>
    </row>
    <row r="12956" spans="1:3" x14ac:dyDescent="0.3">
      <c r="A12956" t="s">
        <v>18</v>
      </c>
      <c r="B12956">
        <v>12</v>
      </c>
      <c r="C12956">
        <v>3276</v>
      </c>
    </row>
    <row r="12957" spans="1:3" x14ac:dyDescent="0.3">
      <c r="A12957" t="s">
        <v>19</v>
      </c>
      <c r="B12957">
        <v>35</v>
      </c>
      <c r="C12957">
        <v>3276</v>
      </c>
    </row>
    <row r="12958" spans="1:3" x14ac:dyDescent="0.3">
      <c r="A12958" t="s">
        <v>20</v>
      </c>
      <c r="B12958">
        <v>3</v>
      </c>
      <c r="C12958">
        <v>3276</v>
      </c>
    </row>
    <row r="12959" spans="1:3" x14ac:dyDescent="0.3">
      <c r="A12959" t="s">
        <v>21</v>
      </c>
      <c r="B12959">
        <v>5</v>
      </c>
      <c r="C12959">
        <v>3276</v>
      </c>
    </row>
    <row r="12960" spans="1:3" x14ac:dyDescent="0.3">
      <c r="A12960" t="s">
        <v>22</v>
      </c>
      <c r="B12960">
        <v>12</v>
      </c>
      <c r="C12960">
        <v>3276</v>
      </c>
    </row>
    <row r="12961" spans="1:3" x14ac:dyDescent="0.3">
      <c r="A12961" t="s">
        <v>25</v>
      </c>
      <c r="B12961" t="s">
        <v>121</v>
      </c>
      <c r="C12961">
        <v>3276</v>
      </c>
    </row>
    <row r="12962" spans="1:3" x14ac:dyDescent="0.3">
      <c r="A12962" t="s">
        <v>7</v>
      </c>
      <c r="B12962" t="s">
        <v>120</v>
      </c>
      <c r="C12962">
        <v>10839</v>
      </c>
    </row>
    <row r="12963" spans="1:3" x14ac:dyDescent="0.3">
      <c r="A12963" t="s">
        <v>17</v>
      </c>
      <c r="B12963">
        <v>6</v>
      </c>
      <c r="C12963">
        <v>10839</v>
      </c>
    </row>
    <row r="12964" spans="1:3" x14ac:dyDescent="0.3">
      <c r="A12964" t="s">
        <v>18</v>
      </c>
      <c r="B12964">
        <v>5</v>
      </c>
      <c r="C12964">
        <v>10839</v>
      </c>
    </row>
    <row r="12965" spans="1:3" x14ac:dyDescent="0.3">
      <c r="A12965" t="s">
        <v>19</v>
      </c>
      <c r="B12965">
        <v>5</v>
      </c>
      <c r="C12965">
        <v>10839</v>
      </c>
    </row>
    <row r="12966" spans="1:3" x14ac:dyDescent="0.3">
      <c r="A12966" t="s">
        <v>20</v>
      </c>
      <c r="B12966">
        <v>8</v>
      </c>
      <c r="C12966">
        <v>10839</v>
      </c>
    </row>
    <row r="12967" spans="1:3" x14ac:dyDescent="0.3">
      <c r="A12967" t="s">
        <v>21</v>
      </c>
      <c r="B12967">
        <v>0</v>
      </c>
      <c r="C12967">
        <v>10839</v>
      </c>
    </row>
    <row r="12968" spans="1:3" x14ac:dyDescent="0.3">
      <c r="A12968" t="s">
        <v>22</v>
      </c>
      <c r="B12968">
        <v>5</v>
      </c>
      <c r="C12968">
        <v>10839</v>
      </c>
    </row>
    <row r="12969" spans="1:3" x14ac:dyDescent="0.3">
      <c r="A12969" t="s">
        <v>25</v>
      </c>
      <c r="B12969" t="s">
        <v>122</v>
      </c>
      <c r="C12969">
        <v>10839</v>
      </c>
    </row>
    <row r="12970" spans="1:3" x14ac:dyDescent="0.3">
      <c r="A12970" t="s">
        <v>7</v>
      </c>
      <c r="B12970" t="s">
        <v>50</v>
      </c>
      <c r="C12970">
        <v>2952</v>
      </c>
    </row>
    <row r="12971" spans="1:3" x14ac:dyDescent="0.3">
      <c r="A12971" t="s">
        <v>17</v>
      </c>
      <c r="B12971">
        <v>29</v>
      </c>
      <c r="C12971">
        <v>2952</v>
      </c>
    </row>
    <row r="12972" spans="1:3" x14ac:dyDescent="0.3">
      <c r="A12972" t="s">
        <v>18</v>
      </c>
      <c r="B12972">
        <v>3</v>
      </c>
      <c r="C12972">
        <v>2952</v>
      </c>
    </row>
    <row r="12973" spans="1:3" x14ac:dyDescent="0.3">
      <c r="A12973" t="s">
        <v>19</v>
      </c>
      <c r="B12973">
        <v>30</v>
      </c>
      <c r="C12973">
        <v>2952</v>
      </c>
    </row>
    <row r="12974" spans="1:3" x14ac:dyDescent="0.3">
      <c r="A12974" t="s">
        <v>20</v>
      </c>
      <c r="B12974">
        <v>3</v>
      </c>
      <c r="C12974">
        <v>2952</v>
      </c>
    </row>
    <row r="12975" spans="1:3" x14ac:dyDescent="0.3">
      <c r="A12975" t="s">
        <v>21</v>
      </c>
      <c r="B12975">
        <v>2</v>
      </c>
      <c r="C12975">
        <v>2952</v>
      </c>
    </row>
    <row r="12976" spans="1:3" x14ac:dyDescent="0.3">
      <c r="A12976" t="s">
        <v>22</v>
      </c>
      <c r="B12976">
        <v>9</v>
      </c>
      <c r="C12976">
        <v>2952</v>
      </c>
    </row>
    <row r="12977" spans="1:3" x14ac:dyDescent="0.3">
      <c r="A12977" t="s">
        <v>25</v>
      </c>
      <c r="B12977" t="s">
        <v>121</v>
      </c>
      <c r="C12977">
        <v>2952</v>
      </c>
    </row>
    <row r="12978" spans="1:3" x14ac:dyDescent="0.3">
      <c r="A12978" t="s">
        <v>7</v>
      </c>
      <c r="B12978" t="s">
        <v>120</v>
      </c>
      <c r="C12978">
        <v>1175</v>
      </c>
    </row>
    <row r="12979" spans="1:3" x14ac:dyDescent="0.3">
      <c r="A12979" t="s">
        <v>17</v>
      </c>
      <c r="B12979">
        <v>88</v>
      </c>
      <c r="C12979">
        <v>1175</v>
      </c>
    </row>
    <row r="12980" spans="1:3" x14ac:dyDescent="0.3">
      <c r="A12980" t="s">
        <v>18</v>
      </c>
      <c r="B12980">
        <v>39</v>
      </c>
      <c r="C12980">
        <v>1175</v>
      </c>
    </row>
    <row r="12981" spans="1:3" x14ac:dyDescent="0.3">
      <c r="A12981" t="s">
        <v>19</v>
      </c>
      <c r="B12981">
        <v>54</v>
      </c>
      <c r="C12981">
        <v>1175</v>
      </c>
    </row>
    <row r="12982" spans="1:3" x14ac:dyDescent="0.3">
      <c r="A12982" t="s">
        <v>20</v>
      </c>
      <c r="B12982">
        <v>64</v>
      </c>
      <c r="C12982">
        <v>1175</v>
      </c>
    </row>
    <row r="12983" spans="1:3" x14ac:dyDescent="0.3">
      <c r="A12983" t="s">
        <v>21</v>
      </c>
      <c r="B12983">
        <v>28</v>
      </c>
      <c r="C12983">
        <v>1175</v>
      </c>
    </row>
    <row r="12984" spans="1:3" x14ac:dyDescent="0.3">
      <c r="A12984" t="s">
        <v>22</v>
      </c>
      <c r="B12984">
        <v>153</v>
      </c>
      <c r="C12984">
        <v>1175</v>
      </c>
    </row>
    <row r="12985" spans="1:3" x14ac:dyDescent="0.3">
      <c r="A12985" t="s">
        <v>25</v>
      </c>
      <c r="B12985" t="s">
        <v>121</v>
      </c>
      <c r="C12985">
        <v>1175</v>
      </c>
    </row>
    <row r="12986" spans="1:3" x14ac:dyDescent="0.3">
      <c r="A12986" t="s">
        <v>7</v>
      </c>
      <c r="B12986" t="s">
        <v>50</v>
      </c>
      <c r="C12986">
        <v>6471</v>
      </c>
    </row>
    <row r="12987" spans="1:3" x14ac:dyDescent="0.3">
      <c r="A12987" t="s">
        <v>17</v>
      </c>
      <c r="B12987">
        <v>14</v>
      </c>
      <c r="C12987">
        <v>6471</v>
      </c>
    </row>
    <row r="12988" spans="1:3" x14ac:dyDescent="0.3">
      <c r="A12988" t="s">
        <v>18</v>
      </c>
      <c r="B12988">
        <v>2</v>
      </c>
      <c r="C12988">
        <v>6471</v>
      </c>
    </row>
    <row r="12989" spans="1:3" x14ac:dyDescent="0.3">
      <c r="A12989" t="s">
        <v>19</v>
      </c>
      <c r="B12989">
        <v>30</v>
      </c>
      <c r="C12989">
        <v>6471</v>
      </c>
    </row>
    <row r="12990" spans="1:3" x14ac:dyDescent="0.3">
      <c r="A12990" t="s">
        <v>20</v>
      </c>
      <c r="B12990">
        <v>8</v>
      </c>
      <c r="C12990">
        <v>6471</v>
      </c>
    </row>
    <row r="12991" spans="1:3" x14ac:dyDescent="0.3">
      <c r="A12991" t="s">
        <v>21</v>
      </c>
      <c r="B12991">
        <v>2</v>
      </c>
      <c r="C12991">
        <v>6471</v>
      </c>
    </row>
    <row r="12992" spans="1:3" x14ac:dyDescent="0.3">
      <c r="A12992" t="s">
        <v>22</v>
      </c>
      <c r="B12992">
        <v>3</v>
      </c>
      <c r="C12992">
        <v>6471</v>
      </c>
    </row>
    <row r="12993" spans="1:3" x14ac:dyDescent="0.3">
      <c r="A12993" t="s">
        <v>25</v>
      </c>
      <c r="B12993" t="s">
        <v>122</v>
      </c>
      <c r="C12993">
        <v>6471</v>
      </c>
    </row>
    <row r="12994" spans="1:3" x14ac:dyDescent="0.3">
      <c r="A12994" t="s">
        <v>7</v>
      </c>
      <c r="B12994" t="s">
        <v>120</v>
      </c>
      <c r="C12994">
        <v>8779</v>
      </c>
    </row>
    <row r="12995" spans="1:3" x14ac:dyDescent="0.3">
      <c r="A12995" t="s">
        <v>17</v>
      </c>
      <c r="B12995">
        <v>56</v>
      </c>
      <c r="C12995">
        <v>8779</v>
      </c>
    </row>
    <row r="12996" spans="1:3" x14ac:dyDescent="0.3">
      <c r="A12996" t="s">
        <v>18</v>
      </c>
      <c r="B12996">
        <v>4</v>
      </c>
      <c r="C12996">
        <v>8779</v>
      </c>
    </row>
    <row r="12997" spans="1:3" x14ac:dyDescent="0.3">
      <c r="A12997" t="s">
        <v>19</v>
      </c>
      <c r="B12997">
        <v>76</v>
      </c>
      <c r="C12997">
        <v>8779</v>
      </c>
    </row>
    <row r="12998" spans="1:3" x14ac:dyDescent="0.3">
      <c r="A12998" t="s">
        <v>20</v>
      </c>
      <c r="B12998">
        <v>17</v>
      </c>
      <c r="C12998">
        <v>8779</v>
      </c>
    </row>
    <row r="12999" spans="1:3" x14ac:dyDescent="0.3">
      <c r="A12999" t="s">
        <v>21</v>
      </c>
      <c r="B12999">
        <v>1</v>
      </c>
      <c r="C12999">
        <v>8779</v>
      </c>
    </row>
    <row r="13000" spans="1:3" x14ac:dyDescent="0.3">
      <c r="A13000" t="s">
        <v>22</v>
      </c>
      <c r="B13000">
        <v>18</v>
      </c>
      <c r="C13000">
        <v>8779</v>
      </c>
    </row>
    <row r="13001" spans="1:3" x14ac:dyDescent="0.3">
      <c r="A13001" t="s">
        <v>25</v>
      </c>
      <c r="B13001" t="s">
        <v>121</v>
      </c>
      <c r="C13001">
        <v>8779</v>
      </c>
    </row>
    <row r="13002" spans="1:3" x14ac:dyDescent="0.3">
      <c r="A13002" t="s">
        <v>7</v>
      </c>
      <c r="B13002" t="s">
        <v>50</v>
      </c>
      <c r="C13002">
        <v>2724</v>
      </c>
    </row>
    <row r="13003" spans="1:3" x14ac:dyDescent="0.3">
      <c r="A13003" t="s">
        <v>17</v>
      </c>
      <c r="B13003">
        <v>12</v>
      </c>
      <c r="C13003">
        <v>2724</v>
      </c>
    </row>
    <row r="13004" spans="1:3" x14ac:dyDescent="0.3">
      <c r="A13004" t="s">
        <v>18</v>
      </c>
      <c r="B13004">
        <v>0</v>
      </c>
      <c r="C13004">
        <v>2724</v>
      </c>
    </row>
    <row r="13005" spans="1:3" x14ac:dyDescent="0.3">
      <c r="A13005" t="s">
        <v>19</v>
      </c>
      <c r="B13005">
        <v>1</v>
      </c>
      <c r="C13005">
        <v>2724</v>
      </c>
    </row>
    <row r="13006" spans="1:3" x14ac:dyDescent="0.3">
      <c r="A13006" t="s">
        <v>20</v>
      </c>
      <c r="B13006">
        <v>0</v>
      </c>
      <c r="C13006">
        <v>2724</v>
      </c>
    </row>
    <row r="13007" spans="1:3" x14ac:dyDescent="0.3">
      <c r="A13007" t="s">
        <v>21</v>
      </c>
      <c r="B13007">
        <v>0</v>
      </c>
      <c r="C13007">
        <v>2724</v>
      </c>
    </row>
    <row r="13008" spans="1:3" x14ac:dyDescent="0.3">
      <c r="A13008" t="s">
        <v>22</v>
      </c>
      <c r="B13008">
        <v>6</v>
      </c>
      <c r="C13008">
        <v>2724</v>
      </c>
    </row>
    <row r="13009" spans="1:3" x14ac:dyDescent="0.3">
      <c r="A13009" t="s">
        <v>25</v>
      </c>
      <c r="B13009" t="s">
        <v>122</v>
      </c>
      <c r="C13009">
        <v>2724</v>
      </c>
    </row>
    <row r="13010" spans="1:3" x14ac:dyDescent="0.3">
      <c r="A13010" t="s">
        <v>7</v>
      </c>
      <c r="B13010" t="s">
        <v>120</v>
      </c>
      <c r="C13010">
        <v>273</v>
      </c>
    </row>
    <row r="13011" spans="1:3" x14ac:dyDescent="0.3">
      <c r="A13011" t="s">
        <v>17</v>
      </c>
      <c r="B13011">
        <v>130</v>
      </c>
      <c r="C13011">
        <v>273</v>
      </c>
    </row>
    <row r="13012" spans="1:3" x14ac:dyDescent="0.3">
      <c r="A13012" t="s">
        <v>18</v>
      </c>
      <c r="B13012">
        <v>0</v>
      </c>
      <c r="C13012">
        <v>273</v>
      </c>
    </row>
    <row r="13013" spans="1:3" x14ac:dyDescent="0.3">
      <c r="A13013" t="s">
        <v>19</v>
      </c>
      <c r="B13013">
        <v>16</v>
      </c>
      <c r="C13013">
        <v>273</v>
      </c>
    </row>
    <row r="13014" spans="1:3" x14ac:dyDescent="0.3">
      <c r="A13014" t="s">
        <v>20</v>
      </c>
      <c r="B13014">
        <v>0</v>
      </c>
      <c r="C13014">
        <v>273</v>
      </c>
    </row>
    <row r="13015" spans="1:3" x14ac:dyDescent="0.3">
      <c r="A13015" t="s">
        <v>21</v>
      </c>
      <c r="B13015">
        <v>0</v>
      </c>
      <c r="C13015">
        <v>273</v>
      </c>
    </row>
    <row r="13016" spans="1:3" x14ac:dyDescent="0.3">
      <c r="A13016" t="s">
        <v>22</v>
      </c>
      <c r="B13016">
        <v>5</v>
      </c>
      <c r="C13016">
        <v>273</v>
      </c>
    </row>
    <row r="13017" spans="1:3" x14ac:dyDescent="0.3">
      <c r="A13017" t="s">
        <v>25</v>
      </c>
      <c r="B13017" t="s">
        <v>121</v>
      </c>
      <c r="C13017">
        <v>273</v>
      </c>
    </row>
    <row r="13018" spans="1:3" x14ac:dyDescent="0.3">
      <c r="A13018" t="s">
        <v>7</v>
      </c>
      <c r="B13018" t="s">
        <v>50</v>
      </c>
      <c r="C13018">
        <v>7453</v>
      </c>
    </row>
    <row r="13019" spans="1:3" x14ac:dyDescent="0.3">
      <c r="A13019" t="s">
        <v>17</v>
      </c>
      <c r="B13019">
        <v>157</v>
      </c>
      <c r="C13019">
        <v>7453</v>
      </c>
    </row>
    <row r="13020" spans="1:3" x14ac:dyDescent="0.3">
      <c r="A13020" t="s">
        <v>18</v>
      </c>
      <c r="B13020">
        <v>43</v>
      </c>
      <c r="C13020">
        <v>7453</v>
      </c>
    </row>
    <row r="13021" spans="1:3" x14ac:dyDescent="0.3">
      <c r="A13021" t="s">
        <v>19</v>
      </c>
      <c r="B13021">
        <v>127</v>
      </c>
      <c r="C13021">
        <v>7453</v>
      </c>
    </row>
    <row r="13022" spans="1:3" x14ac:dyDescent="0.3">
      <c r="A13022" t="s">
        <v>20</v>
      </c>
      <c r="B13022">
        <v>68</v>
      </c>
      <c r="C13022">
        <v>7453</v>
      </c>
    </row>
    <row r="13023" spans="1:3" x14ac:dyDescent="0.3">
      <c r="A13023" t="s">
        <v>21</v>
      </c>
      <c r="B13023">
        <v>56</v>
      </c>
      <c r="C13023">
        <v>7453</v>
      </c>
    </row>
    <row r="13024" spans="1:3" x14ac:dyDescent="0.3">
      <c r="A13024" t="s">
        <v>22</v>
      </c>
      <c r="B13024">
        <v>37</v>
      </c>
      <c r="C13024">
        <v>7453</v>
      </c>
    </row>
    <row r="13025" spans="1:3" x14ac:dyDescent="0.3">
      <c r="A13025" t="s">
        <v>25</v>
      </c>
      <c r="B13025" t="s">
        <v>121</v>
      </c>
      <c r="C13025">
        <v>7453</v>
      </c>
    </row>
    <row r="13026" spans="1:3" x14ac:dyDescent="0.3">
      <c r="A13026" t="s">
        <v>7</v>
      </c>
      <c r="B13026" t="s">
        <v>50</v>
      </c>
      <c r="C13026">
        <v>3409</v>
      </c>
    </row>
    <row r="13027" spans="1:3" x14ac:dyDescent="0.3">
      <c r="A13027" t="s">
        <v>17</v>
      </c>
      <c r="B13027">
        <v>141</v>
      </c>
      <c r="C13027">
        <v>3409</v>
      </c>
    </row>
    <row r="13028" spans="1:3" x14ac:dyDescent="0.3">
      <c r="A13028" t="s">
        <v>18</v>
      </c>
      <c r="B13028">
        <v>8</v>
      </c>
      <c r="C13028">
        <v>3409</v>
      </c>
    </row>
    <row r="13029" spans="1:3" x14ac:dyDescent="0.3">
      <c r="A13029" t="s">
        <v>19</v>
      </c>
      <c r="B13029">
        <v>129</v>
      </c>
      <c r="C13029">
        <v>3409</v>
      </c>
    </row>
    <row r="13030" spans="1:3" x14ac:dyDescent="0.3">
      <c r="A13030" t="s">
        <v>20</v>
      </c>
      <c r="B13030">
        <v>3</v>
      </c>
      <c r="C13030">
        <v>3409</v>
      </c>
    </row>
    <row r="13031" spans="1:3" x14ac:dyDescent="0.3">
      <c r="A13031" t="s">
        <v>21</v>
      </c>
      <c r="B13031">
        <v>11</v>
      </c>
      <c r="C13031">
        <v>3409</v>
      </c>
    </row>
    <row r="13032" spans="1:3" x14ac:dyDescent="0.3">
      <c r="A13032" t="s">
        <v>22</v>
      </c>
      <c r="B13032">
        <v>47</v>
      </c>
      <c r="C13032">
        <v>3409</v>
      </c>
    </row>
    <row r="13033" spans="1:3" x14ac:dyDescent="0.3">
      <c r="A13033" t="s">
        <v>25</v>
      </c>
      <c r="B13033" t="s">
        <v>123</v>
      </c>
      <c r="C13033">
        <v>3409</v>
      </c>
    </row>
    <row r="13034" spans="1:3" x14ac:dyDescent="0.3">
      <c r="A13034" t="s">
        <v>7</v>
      </c>
      <c r="B13034" t="s">
        <v>120</v>
      </c>
      <c r="C13034">
        <v>8008</v>
      </c>
    </row>
    <row r="13035" spans="1:3" x14ac:dyDescent="0.3">
      <c r="A13035" t="s">
        <v>17</v>
      </c>
      <c r="B13035">
        <v>46</v>
      </c>
      <c r="C13035">
        <v>8008</v>
      </c>
    </row>
    <row r="13036" spans="1:3" x14ac:dyDescent="0.3">
      <c r="A13036" t="s">
        <v>18</v>
      </c>
      <c r="B13036">
        <v>0</v>
      </c>
      <c r="C13036">
        <v>8008</v>
      </c>
    </row>
    <row r="13037" spans="1:3" x14ac:dyDescent="0.3">
      <c r="A13037" t="s">
        <v>19</v>
      </c>
      <c r="B13037">
        <v>30</v>
      </c>
      <c r="C13037">
        <v>8008</v>
      </c>
    </row>
    <row r="13038" spans="1:3" x14ac:dyDescent="0.3">
      <c r="A13038" t="s">
        <v>20</v>
      </c>
      <c r="B13038">
        <v>12</v>
      </c>
      <c r="C13038">
        <v>8008</v>
      </c>
    </row>
    <row r="13039" spans="1:3" x14ac:dyDescent="0.3">
      <c r="A13039" t="s">
        <v>21</v>
      </c>
      <c r="B13039">
        <v>1</v>
      </c>
      <c r="C13039">
        <v>8008</v>
      </c>
    </row>
    <row r="13040" spans="1:3" x14ac:dyDescent="0.3">
      <c r="A13040" t="s">
        <v>22</v>
      </c>
      <c r="B13040">
        <v>30</v>
      </c>
      <c r="C13040">
        <v>8008</v>
      </c>
    </row>
    <row r="13041" spans="1:3" x14ac:dyDescent="0.3">
      <c r="A13041" t="s">
        <v>25</v>
      </c>
      <c r="B13041" t="s">
        <v>122</v>
      </c>
      <c r="C13041">
        <v>8008</v>
      </c>
    </row>
    <row r="13042" spans="1:3" x14ac:dyDescent="0.3">
      <c r="A13042" t="s">
        <v>7</v>
      </c>
      <c r="B13042" t="s">
        <v>50</v>
      </c>
      <c r="C13042">
        <v>7842</v>
      </c>
    </row>
    <row r="13043" spans="1:3" x14ac:dyDescent="0.3">
      <c r="A13043" t="s">
        <v>17</v>
      </c>
      <c r="B13043">
        <v>18</v>
      </c>
      <c r="C13043">
        <v>7842</v>
      </c>
    </row>
    <row r="13044" spans="1:3" x14ac:dyDescent="0.3">
      <c r="A13044" t="s">
        <v>18</v>
      </c>
      <c r="B13044">
        <v>7</v>
      </c>
      <c r="C13044">
        <v>7842</v>
      </c>
    </row>
    <row r="13045" spans="1:3" x14ac:dyDescent="0.3">
      <c r="A13045" t="s">
        <v>19</v>
      </c>
      <c r="B13045">
        <v>34</v>
      </c>
      <c r="C13045">
        <v>7842</v>
      </c>
    </row>
    <row r="13046" spans="1:3" x14ac:dyDescent="0.3">
      <c r="A13046" t="s">
        <v>20</v>
      </c>
      <c r="B13046">
        <v>10</v>
      </c>
      <c r="C13046">
        <v>7842</v>
      </c>
    </row>
    <row r="13047" spans="1:3" x14ac:dyDescent="0.3">
      <c r="A13047" t="s">
        <v>21</v>
      </c>
      <c r="B13047">
        <v>2</v>
      </c>
      <c r="C13047">
        <v>7842</v>
      </c>
    </row>
    <row r="13048" spans="1:3" x14ac:dyDescent="0.3">
      <c r="A13048" t="s">
        <v>22</v>
      </c>
      <c r="B13048">
        <v>3</v>
      </c>
      <c r="C13048">
        <v>7842</v>
      </c>
    </row>
    <row r="13049" spans="1:3" x14ac:dyDescent="0.3">
      <c r="A13049" t="s">
        <v>25</v>
      </c>
      <c r="B13049" t="s">
        <v>121</v>
      </c>
      <c r="C13049">
        <v>7842</v>
      </c>
    </row>
    <row r="13050" spans="1:3" x14ac:dyDescent="0.3">
      <c r="A13050" t="s">
        <v>7</v>
      </c>
      <c r="B13050" t="s">
        <v>50</v>
      </c>
      <c r="C13050">
        <v>4385</v>
      </c>
    </row>
    <row r="13051" spans="1:3" x14ac:dyDescent="0.3">
      <c r="A13051" t="s">
        <v>17</v>
      </c>
      <c r="B13051">
        <v>23</v>
      </c>
      <c r="C13051">
        <v>4385</v>
      </c>
    </row>
    <row r="13052" spans="1:3" x14ac:dyDescent="0.3">
      <c r="A13052" t="s">
        <v>18</v>
      </c>
      <c r="B13052">
        <v>0</v>
      </c>
      <c r="C13052">
        <v>4385</v>
      </c>
    </row>
    <row r="13053" spans="1:3" x14ac:dyDescent="0.3">
      <c r="A13053" t="s">
        <v>19</v>
      </c>
      <c r="B13053">
        <v>15</v>
      </c>
      <c r="C13053">
        <v>4385</v>
      </c>
    </row>
    <row r="13054" spans="1:3" x14ac:dyDescent="0.3">
      <c r="A13054" t="s">
        <v>20</v>
      </c>
      <c r="B13054">
        <v>0</v>
      </c>
      <c r="C13054">
        <v>4385</v>
      </c>
    </row>
    <row r="13055" spans="1:3" x14ac:dyDescent="0.3">
      <c r="A13055" t="s">
        <v>21</v>
      </c>
      <c r="B13055">
        <v>2</v>
      </c>
      <c r="C13055">
        <v>4385</v>
      </c>
    </row>
    <row r="13056" spans="1:3" x14ac:dyDescent="0.3">
      <c r="A13056" t="s">
        <v>22</v>
      </c>
      <c r="B13056">
        <v>7</v>
      </c>
      <c r="C13056">
        <v>4385</v>
      </c>
    </row>
    <row r="13057" spans="1:3" x14ac:dyDescent="0.3">
      <c r="A13057" t="s">
        <v>25</v>
      </c>
      <c r="B13057" t="s">
        <v>121</v>
      </c>
      <c r="C13057">
        <v>4385</v>
      </c>
    </row>
    <row r="13058" spans="1:3" x14ac:dyDescent="0.3">
      <c r="A13058" t="s">
        <v>7</v>
      </c>
      <c r="B13058" t="s">
        <v>120</v>
      </c>
      <c r="C13058">
        <v>5654</v>
      </c>
    </row>
    <row r="13059" spans="1:3" x14ac:dyDescent="0.3">
      <c r="A13059" t="s">
        <v>17</v>
      </c>
      <c r="B13059">
        <v>20</v>
      </c>
      <c r="C13059">
        <v>5654</v>
      </c>
    </row>
    <row r="13060" spans="1:3" x14ac:dyDescent="0.3">
      <c r="A13060" t="s">
        <v>18</v>
      </c>
      <c r="B13060">
        <v>4</v>
      </c>
      <c r="C13060">
        <v>5654</v>
      </c>
    </row>
    <row r="13061" spans="1:3" x14ac:dyDescent="0.3">
      <c r="A13061" t="s">
        <v>19</v>
      </c>
      <c r="B13061">
        <v>10</v>
      </c>
      <c r="C13061">
        <v>5654</v>
      </c>
    </row>
    <row r="13062" spans="1:3" x14ac:dyDescent="0.3">
      <c r="A13062" t="s">
        <v>20</v>
      </c>
      <c r="B13062">
        <v>6</v>
      </c>
      <c r="C13062">
        <v>5654</v>
      </c>
    </row>
    <row r="13063" spans="1:3" x14ac:dyDescent="0.3">
      <c r="A13063" t="s">
        <v>21</v>
      </c>
      <c r="B13063">
        <v>4</v>
      </c>
      <c r="C13063">
        <v>5654</v>
      </c>
    </row>
    <row r="13064" spans="1:3" x14ac:dyDescent="0.3">
      <c r="A13064" t="s">
        <v>22</v>
      </c>
      <c r="B13064">
        <v>17</v>
      </c>
      <c r="C13064">
        <v>5654</v>
      </c>
    </row>
    <row r="13065" spans="1:3" x14ac:dyDescent="0.3">
      <c r="A13065" t="s">
        <v>25</v>
      </c>
      <c r="B13065" t="s">
        <v>122</v>
      </c>
      <c r="C13065">
        <v>5654</v>
      </c>
    </row>
    <row r="13066" spans="1:3" x14ac:dyDescent="0.3">
      <c r="A13066" t="s">
        <v>7</v>
      </c>
      <c r="B13066" t="s">
        <v>50</v>
      </c>
      <c r="C13066">
        <v>5329</v>
      </c>
    </row>
    <row r="13067" spans="1:3" x14ac:dyDescent="0.3">
      <c r="A13067" t="s">
        <v>17</v>
      </c>
      <c r="B13067">
        <v>8</v>
      </c>
      <c r="C13067">
        <v>5329</v>
      </c>
    </row>
    <row r="13068" spans="1:3" x14ac:dyDescent="0.3">
      <c r="A13068" t="s">
        <v>18</v>
      </c>
      <c r="B13068">
        <v>0</v>
      </c>
      <c r="C13068">
        <v>5329</v>
      </c>
    </row>
    <row r="13069" spans="1:3" x14ac:dyDescent="0.3">
      <c r="A13069" t="s">
        <v>19</v>
      </c>
      <c r="B13069">
        <v>3</v>
      </c>
      <c r="C13069">
        <v>5329</v>
      </c>
    </row>
    <row r="13070" spans="1:3" x14ac:dyDescent="0.3">
      <c r="A13070" t="s">
        <v>20</v>
      </c>
      <c r="B13070">
        <v>0</v>
      </c>
      <c r="C13070">
        <v>5329</v>
      </c>
    </row>
    <row r="13071" spans="1:3" x14ac:dyDescent="0.3">
      <c r="A13071" t="s">
        <v>21</v>
      </c>
      <c r="B13071">
        <v>0</v>
      </c>
      <c r="C13071">
        <v>5329</v>
      </c>
    </row>
    <row r="13072" spans="1:3" x14ac:dyDescent="0.3">
      <c r="A13072" t="s">
        <v>22</v>
      </c>
      <c r="B13072">
        <v>0</v>
      </c>
      <c r="C13072">
        <v>5329</v>
      </c>
    </row>
    <row r="13073" spans="1:3" x14ac:dyDescent="0.3">
      <c r="A13073" t="s">
        <v>25</v>
      </c>
      <c r="B13073" t="s">
        <v>122</v>
      </c>
      <c r="C13073">
        <v>5329</v>
      </c>
    </row>
    <row r="13074" spans="1:3" x14ac:dyDescent="0.3">
      <c r="A13074" t="s">
        <v>7</v>
      </c>
      <c r="B13074" t="s">
        <v>120</v>
      </c>
      <c r="C13074">
        <v>6866</v>
      </c>
    </row>
    <row r="13075" spans="1:3" x14ac:dyDescent="0.3">
      <c r="A13075" t="s">
        <v>17</v>
      </c>
      <c r="B13075">
        <v>8</v>
      </c>
      <c r="C13075">
        <v>6866</v>
      </c>
    </row>
    <row r="13076" spans="1:3" x14ac:dyDescent="0.3">
      <c r="A13076" t="s">
        <v>18</v>
      </c>
      <c r="B13076">
        <v>0</v>
      </c>
      <c r="C13076">
        <v>6866</v>
      </c>
    </row>
    <row r="13077" spans="1:3" x14ac:dyDescent="0.3">
      <c r="A13077" t="s">
        <v>19</v>
      </c>
      <c r="B13077">
        <v>14</v>
      </c>
      <c r="C13077">
        <v>6866</v>
      </c>
    </row>
    <row r="13078" spans="1:3" x14ac:dyDescent="0.3">
      <c r="A13078" t="s">
        <v>20</v>
      </c>
      <c r="B13078">
        <v>2</v>
      </c>
      <c r="C13078">
        <v>6866</v>
      </c>
    </row>
    <row r="13079" spans="1:3" x14ac:dyDescent="0.3">
      <c r="A13079" t="s">
        <v>21</v>
      </c>
      <c r="B13079">
        <v>3</v>
      </c>
      <c r="C13079">
        <v>6866</v>
      </c>
    </row>
    <row r="13080" spans="1:3" x14ac:dyDescent="0.3">
      <c r="A13080" t="s">
        <v>22</v>
      </c>
      <c r="B13080">
        <v>7</v>
      </c>
      <c r="C13080">
        <v>6866</v>
      </c>
    </row>
    <row r="13081" spans="1:3" x14ac:dyDescent="0.3">
      <c r="A13081" t="s">
        <v>25</v>
      </c>
      <c r="B13081" t="s">
        <v>122</v>
      </c>
      <c r="C13081">
        <v>6866</v>
      </c>
    </row>
    <row r="13082" spans="1:3" x14ac:dyDescent="0.3">
      <c r="A13082" t="s">
        <v>7</v>
      </c>
      <c r="B13082" t="s">
        <v>50</v>
      </c>
      <c r="C13082">
        <v>5959</v>
      </c>
    </row>
    <row r="13083" spans="1:3" x14ac:dyDescent="0.3">
      <c r="A13083" t="s">
        <v>17</v>
      </c>
      <c r="B13083">
        <v>158</v>
      </c>
      <c r="C13083">
        <v>5959</v>
      </c>
    </row>
    <row r="13084" spans="1:3" x14ac:dyDescent="0.3">
      <c r="A13084" t="s">
        <v>18</v>
      </c>
      <c r="B13084">
        <v>0</v>
      </c>
      <c r="C13084">
        <v>5959</v>
      </c>
    </row>
    <row r="13085" spans="1:3" x14ac:dyDescent="0.3">
      <c r="A13085" t="s">
        <v>19</v>
      </c>
      <c r="B13085">
        <v>23</v>
      </c>
      <c r="C13085">
        <v>5959</v>
      </c>
    </row>
    <row r="13086" spans="1:3" x14ac:dyDescent="0.3">
      <c r="A13086" t="s">
        <v>20</v>
      </c>
      <c r="B13086">
        <v>0</v>
      </c>
      <c r="C13086">
        <v>5959</v>
      </c>
    </row>
    <row r="13087" spans="1:3" x14ac:dyDescent="0.3">
      <c r="A13087" t="s">
        <v>21</v>
      </c>
      <c r="B13087">
        <v>0</v>
      </c>
      <c r="C13087">
        <v>5959</v>
      </c>
    </row>
    <row r="13088" spans="1:3" x14ac:dyDescent="0.3">
      <c r="A13088" t="s">
        <v>22</v>
      </c>
      <c r="B13088">
        <v>18</v>
      </c>
      <c r="C13088">
        <v>5959</v>
      </c>
    </row>
    <row r="13089" spans="1:3" x14ac:dyDescent="0.3">
      <c r="A13089" t="s">
        <v>25</v>
      </c>
      <c r="B13089" t="s">
        <v>121</v>
      </c>
      <c r="C13089">
        <v>5959</v>
      </c>
    </row>
    <row r="13090" spans="1:3" x14ac:dyDescent="0.3">
      <c r="A13090" t="s">
        <v>7</v>
      </c>
      <c r="B13090" t="s">
        <v>120</v>
      </c>
      <c r="C13090">
        <v>9635</v>
      </c>
    </row>
    <row r="13091" spans="1:3" x14ac:dyDescent="0.3">
      <c r="A13091" t="s">
        <v>17</v>
      </c>
      <c r="B13091">
        <v>66</v>
      </c>
      <c r="C13091">
        <v>9635</v>
      </c>
    </row>
    <row r="13092" spans="1:3" x14ac:dyDescent="0.3">
      <c r="A13092" t="s">
        <v>18</v>
      </c>
      <c r="B13092">
        <v>2</v>
      </c>
      <c r="C13092">
        <v>9635</v>
      </c>
    </row>
    <row r="13093" spans="1:3" x14ac:dyDescent="0.3">
      <c r="A13093" t="s">
        <v>19</v>
      </c>
      <c r="B13093">
        <v>40</v>
      </c>
      <c r="C13093">
        <v>9635</v>
      </c>
    </row>
    <row r="13094" spans="1:3" x14ac:dyDescent="0.3">
      <c r="A13094" t="s">
        <v>20</v>
      </c>
      <c r="B13094">
        <v>4</v>
      </c>
      <c r="C13094">
        <v>9635</v>
      </c>
    </row>
    <row r="13095" spans="1:3" x14ac:dyDescent="0.3">
      <c r="A13095" t="s">
        <v>21</v>
      </c>
      <c r="B13095">
        <v>3</v>
      </c>
      <c r="C13095">
        <v>9635</v>
      </c>
    </row>
    <row r="13096" spans="1:3" x14ac:dyDescent="0.3">
      <c r="A13096" t="s">
        <v>22</v>
      </c>
      <c r="B13096">
        <v>14</v>
      </c>
      <c r="C13096">
        <v>9635</v>
      </c>
    </row>
    <row r="13097" spans="1:3" x14ac:dyDescent="0.3">
      <c r="A13097" t="s">
        <v>25</v>
      </c>
      <c r="B13097" t="s">
        <v>121</v>
      </c>
      <c r="C13097">
        <v>9635</v>
      </c>
    </row>
    <row r="13098" spans="1:3" x14ac:dyDescent="0.3">
      <c r="A13098" t="s">
        <v>7</v>
      </c>
      <c r="B13098" t="s">
        <v>50</v>
      </c>
      <c r="C13098">
        <v>7660</v>
      </c>
    </row>
    <row r="13099" spans="1:3" x14ac:dyDescent="0.3">
      <c r="A13099" t="s">
        <v>17</v>
      </c>
      <c r="B13099">
        <v>15</v>
      </c>
      <c r="C13099">
        <v>7660</v>
      </c>
    </row>
    <row r="13100" spans="1:3" x14ac:dyDescent="0.3">
      <c r="A13100" t="s">
        <v>18</v>
      </c>
      <c r="B13100">
        <v>0</v>
      </c>
      <c r="C13100">
        <v>7660</v>
      </c>
    </row>
    <row r="13101" spans="1:3" x14ac:dyDescent="0.3">
      <c r="A13101" t="s">
        <v>19</v>
      </c>
      <c r="B13101">
        <v>8</v>
      </c>
      <c r="C13101">
        <v>7660</v>
      </c>
    </row>
    <row r="13102" spans="1:3" x14ac:dyDescent="0.3">
      <c r="A13102" t="s">
        <v>20</v>
      </c>
      <c r="B13102">
        <v>4</v>
      </c>
      <c r="C13102">
        <v>7660</v>
      </c>
    </row>
    <row r="13103" spans="1:3" x14ac:dyDescent="0.3">
      <c r="A13103" t="s">
        <v>21</v>
      </c>
      <c r="B13103">
        <v>2</v>
      </c>
      <c r="C13103">
        <v>7660</v>
      </c>
    </row>
    <row r="13104" spans="1:3" x14ac:dyDescent="0.3">
      <c r="A13104" t="s">
        <v>22</v>
      </c>
      <c r="B13104">
        <v>20</v>
      </c>
      <c r="C13104">
        <v>7660</v>
      </c>
    </row>
    <row r="13105" spans="1:3" x14ac:dyDescent="0.3">
      <c r="A13105" t="s">
        <v>25</v>
      </c>
      <c r="B13105" t="s">
        <v>122</v>
      </c>
      <c r="C13105">
        <v>7660</v>
      </c>
    </row>
    <row r="13106" spans="1:3" x14ac:dyDescent="0.3">
      <c r="A13106" t="s">
        <v>7</v>
      </c>
      <c r="B13106" t="s">
        <v>50</v>
      </c>
      <c r="C13106">
        <v>2055</v>
      </c>
    </row>
    <row r="13107" spans="1:3" x14ac:dyDescent="0.3">
      <c r="A13107" t="s">
        <v>17</v>
      </c>
      <c r="B13107">
        <v>15</v>
      </c>
      <c r="C13107">
        <v>2055</v>
      </c>
    </row>
    <row r="13108" spans="1:3" x14ac:dyDescent="0.3">
      <c r="A13108" t="s">
        <v>18</v>
      </c>
      <c r="B13108">
        <v>0</v>
      </c>
      <c r="C13108">
        <v>2055</v>
      </c>
    </row>
    <row r="13109" spans="1:3" x14ac:dyDescent="0.3">
      <c r="A13109" t="s">
        <v>19</v>
      </c>
      <c r="B13109">
        <v>8</v>
      </c>
      <c r="C13109">
        <v>2055</v>
      </c>
    </row>
    <row r="13110" spans="1:3" x14ac:dyDescent="0.3">
      <c r="A13110" t="s">
        <v>20</v>
      </c>
      <c r="B13110">
        <v>4</v>
      </c>
      <c r="C13110">
        <v>2055</v>
      </c>
    </row>
    <row r="13111" spans="1:3" x14ac:dyDescent="0.3">
      <c r="A13111" t="s">
        <v>21</v>
      </c>
      <c r="B13111">
        <v>2</v>
      </c>
      <c r="C13111">
        <v>2055</v>
      </c>
    </row>
    <row r="13112" spans="1:3" x14ac:dyDescent="0.3">
      <c r="A13112" t="s">
        <v>22</v>
      </c>
      <c r="B13112">
        <v>20</v>
      </c>
      <c r="C13112">
        <v>2055</v>
      </c>
    </row>
    <row r="13113" spans="1:3" x14ac:dyDescent="0.3">
      <c r="A13113" t="s">
        <v>25</v>
      </c>
      <c r="B13113" t="s">
        <v>122</v>
      </c>
      <c r="C13113">
        <v>2055</v>
      </c>
    </row>
    <row r="13114" spans="1:3" x14ac:dyDescent="0.3">
      <c r="A13114" t="s">
        <v>7</v>
      </c>
      <c r="B13114" t="s">
        <v>50</v>
      </c>
      <c r="C13114">
        <v>5107</v>
      </c>
    </row>
    <row r="13115" spans="1:3" x14ac:dyDescent="0.3">
      <c r="A13115" t="s">
        <v>17</v>
      </c>
      <c r="B13115">
        <v>15</v>
      </c>
      <c r="C13115">
        <v>5107</v>
      </c>
    </row>
    <row r="13116" spans="1:3" x14ac:dyDescent="0.3">
      <c r="A13116" t="s">
        <v>18</v>
      </c>
      <c r="B13116">
        <v>0</v>
      </c>
      <c r="C13116">
        <v>5107</v>
      </c>
    </row>
    <row r="13117" spans="1:3" x14ac:dyDescent="0.3">
      <c r="A13117" t="s">
        <v>19</v>
      </c>
      <c r="B13117">
        <v>8</v>
      </c>
      <c r="C13117">
        <v>5107</v>
      </c>
    </row>
    <row r="13118" spans="1:3" x14ac:dyDescent="0.3">
      <c r="A13118" t="s">
        <v>20</v>
      </c>
      <c r="B13118">
        <v>4</v>
      </c>
      <c r="C13118">
        <v>5107</v>
      </c>
    </row>
    <row r="13119" spans="1:3" x14ac:dyDescent="0.3">
      <c r="A13119" t="s">
        <v>21</v>
      </c>
      <c r="B13119">
        <v>2</v>
      </c>
      <c r="C13119">
        <v>5107</v>
      </c>
    </row>
    <row r="13120" spans="1:3" x14ac:dyDescent="0.3">
      <c r="A13120" t="s">
        <v>22</v>
      </c>
      <c r="B13120">
        <v>20</v>
      </c>
      <c r="C13120">
        <v>5107</v>
      </c>
    </row>
    <row r="13121" spans="1:3" x14ac:dyDescent="0.3">
      <c r="A13121" t="s">
        <v>25</v>
      </c>
      <c r="B13121" t="s">
        <v>122</v>
      </c>
      <c r="C13121">
        <v>5107</v>
      </c>
    </row>
    <row r="13122" spans="1:3" x14ac:dyDescent="0.3">
      <c r="A13122" t="s">
        <v>7</v>
      </c>
      <c r="B13122" t="s">
        <v>50</v>
      </c>
      <c r="C13122">
        <v>1626</v>
      </c>
    </row>
    <row r="13123" spans="1:3" x14ac:dyDescent="0.3">
      <c r="A13123" t="s">
        <v>17</v>
      </c>
      <c r="B13123">
        <v>15</v>
      </c>
      <c r="C13123">
        <v>1626</v>
      </c>
    </row>
    <row r="13124" spans="1:3" x14ac:dyDescent="0.3">
      <c r="A13124" t="s">
        <v>18</v>
      </c>
      <c r="B13124">
        <v>0</v>
      </c>
      <c r="C13124">
        <v>1626</v>
      </c>
    </row>
    <row r="13125" spans="1:3" x14ac:dyDescent="0.3">
      <c r="A13125" t="s">
        <v>19</v>
      </c>
      <c r="B13125">
        <v>8</v>
      </c>
      <c r="C13125">
        <v>1626</v>
      </c>
    </row>
    <row r="13126" spans="1:3" x14ac:dyDescent="0.3">
      <c r="A13126" t="s">
        <v>20</v>
      </c>
      <c r="B13126">
        <v>4</v>
      </c>
      <c r="C13126">
        <v>1626</v>
      </c>
    </row>
    <row r="13127" spans="1:3" x14ac:dyDescent="0.3">
      <c r="A13127" t="s">
        <v>21</v>
      </c>
      <c r="B13127">
        <v>2</v>
      </c>
      <c r="C13127">
        <v>1626</v>
      </c>
    </row>
    <row r="13128" spans="1:3" x14ac:dyDescent="0.3">
      <c r="A13128" t="s">
        <v>22</v>
      </c>
      <c r="B13128">
        <v>20</v>
      </c>
      <c r="C13128">
        <v>1626</v>
      </c>
    </row>
    <row r="13129" spans="1:3" x14ac:dyDescent="0.3">
      <c r="A13129" t="s">
        <v>25</v>
      </c>
      <c r="B13129" t="s">
        <v>122</v>
      </c>
      <c r="C13129">
        <v>1626</v>
      </c>
    </row>
    <row r="13130" spans="1:3" x14ac:dyDescent="0.3">
      <c r="A13130" t="s">
        <v>7</v>
      </c>
      <c r="B13130" t="s">
        <v>120</v>
      </c>
      <c r="C13130">
        <v>9653</v>
      </c>
    </row>
    <row r="13131" spans="1:3" x14ac:dyDescent="0.3">
      <c r="A13131" t="s">
        <v>17</v>
      </c>
      <c r="B13131">
        <v>27</v>
      </c>
      <c r="C13131">
        <v>9653</v>
      </c>
    </row>
    <row r="13132" spans="1:3" x14ac:dyDescent="0.3">
      <c r="A13132" t="s">
        <v>18</v>
      </c>
      <c r="B13132">
        <v>1</v>
      </c>
      <c r="C13132">
        <v>9653</v>
      </c>
    </row>
    <row r="13133" spans="1:3" x14ac:dyDescent="0.3">
      <c r="A13133" t="s">
        <v>19</v>
      </c>
      <c r="B13133">
        <v>14</v>
      </c>
      <c r="C13133">
        <v>9653</v>
      </c>
    </row>
    <row r="13134" spans="1:3" x14ac:dyDescent="0.3">
      <c r="A13134" t="s">
        <v>20</v>
      </c>
      <c r="B13134">
        <v>4</v>
      </c>
      <c r="C13134">
        <v>9653</v>
      </c>
    </row>
    <row r="13135" spans="1:3" x14ac:dyDescent="0.3">
      <c r="A13135" t="s">
        <v>21</v>
      </c>
      <c r="B13135">
        <v>1</v>
      </c>
      <c r="C13135">
        <v>9653</v>
      </c>
    </row>
    <row r="13136" spans="1:3" x14ac:dyDescent="0.3">
      <c r="A13136" t="s">
        <v>22</v>
      </c>
      <c r="B13136">
        <v>21</v>
      </c>
      <c r="C13136">
        <v>9653</v>
      </c>
    </row>
    <row r="13137" spans="1:3" x14ac:dyDescent="0.3">
      <c r="A13137" t="s">
        <v>25</v>
      </c>
      <c r="B13137" t="s">
        <v>122</v>
      </c>
      <c r="C13137">
        <v>9653</v>
      </c>
    </row>
    <row r="13138" spans="1:3" x14ac:dyDescent="0.3">
      <c r="A13138" t="s">
        <v>7</v>
      </c>
      <c r="B13138" t="s">
        <v>50</v>
      </c>
      <c r="C13138">
        <v>8953</v>
      </c>
    </row>
    <row r="13139" spans="1:3" x14ac:dyDescent="0.3">
      <c r="A13139" t="s">
        <v>17</v>
      </c>
      <c r="B13139">
        <v>27</v>
      </c>
      <c r="C13139">
        <v>8953</v>
      </c>
    </row>
    <row r="13140" spans="1:3" x14ac:dyDescent="0.3">
      <c r="A13140" t="s">
        <v>18</v>
      </c>
      <c r="B13140">
        <v>0</v>
      </c>
      <c r="C13140">
        <v>8953</v>
      </c>
    </row>
    <row r="13141" spans="1:3" x14ac:dyDescent="0.3">
      <c r="A13141" t="s">
        <v>19</v>
      </c>
      <c r="B13141">
        <v>5</v>
      </c>
      <c r="C13141">
        <v>8953</v>
      </c>
    </row>
    <row r="13142" spans="1:3" x14ac:dyDescent="0.3">
      <c r="A13142" t="s">
        <v>20</v>
      </c>
      <c r="B13142">
        <v>0</v>
      </c>
      <c r="C13142">
        <v>8953</v>
      </c>
    </row>
    <row r="13143" spans="1:3" x14ac:dyDescent="0.3">
      <c r="A13143" t="s">
        <v>21</v>
      </c>
      <c r="B13143">
        <v>0</v>
      </c>
      <c r="C13143">
        <v>8953</v>
      </c>
    </row>
    <row r="13144" spans="1:3" x14ac:dyDescent="0.3">
      <c r="A13144" t="s">
        <v>22</v>
      </c>
      <c r="B13144">
        <v>3</v>
      </c>
      <c r="C13144">
        <v>8953</v>
      </c>
    </row>
    <row r="13145" spans="1:3" x14ac:dyDescent="0.3">
      <c r="A13145" t="s">
        <v>25</v>
      </c>
      <c r="B13145" t="s">
        <v>122</v>
      </c>
      <c r="C13145">
        <v>8953</v>
      </c>
    </row>
    <row r="13146" spans="1:3" x14ac:dyDescent="0.3">
      <c r="A13146" t="s">
        <v>7</v>
      </c>
      <c r="B13146" t="s">
        <v>50</v>
      </c>
      <c r="C13146">
        <v>10258</v>
      </c>
    </row>
    <row r="13147" spans="1:3" x14ac:dyDescent="0.3">
      <c r="A13147" t="s">
        <v>17</v>
      </c>
      <c r="B13147">
        <v>27</v>
      </c>
      <c r="C13147">
        <v>10258</v>
      </c>
    </row>
    <row r="13148" spans="1:3" x14ac:dyDescent="0.3">
      <c r="A13148" t="s">
        <v>18</v>
      </c>
      <c r="B13148">
        <v>0</v>
      </c>
      <c r="C13148">
        <v>10258</v>
      </c>
    </row>
    <row r="13149" spans="1:3" x14ac:dyDescent="0.3">
      <c r="A13149" t="s">
        <v>19</v>
      </c>
      <c r="B13149">
        <v>5</v>
      </c>
      <c r="C13149">
        <v>10258</v>
      </c>
    </row>
    <row r="13150" spans="1:3" x14ac:dyDescent="0.3">
      <c r="A13150" t="s">
        <v>20</v>
      </c>
      <c r="B13150">
        <v>0</v>
      </c>
      <c r="C13150">
        <v>10258</v>
      </c>
    </row>
    <row r="13151" spans="1:3" x14ac:dyDescent="0.3">
      <c r="A13151" t="s">
        <v>21</v>
      </c>
      <c r="B13151">
        <v>0</v>
      </c>
      <c r="C13151">
        <v>10258</v>
      </c>
    </row>
    <row r="13152" spans="1:3" x14ac:dyDescent="0.3">
      <c r="A13152" t="s">
        <v>22</v>
      </c>
      <c r="B13152">
        <v>3</v>
      </c>
      <c r="C13152">
        <v>10258</v>
      </c>
    </row>
    <row r="13153" spans="1:3" x14ac:dyDescent="0.3">
      <c r="A13153" t="s">
        <v>25</v>
      </c>
      <c r="B13153" t="s">
        <v>122</v>
      </c>
      <c r="C13153">
        <v>10258</v>
      </c>
    </row>
    <row r="13154" spans="1:3" x14ac:dyDescent="0.3">
      <c r="A13154" t="s">
        <v>7</v>
      </c>
      <c r="B13154" t="s">
        <v>50</v>
      </c>
      <c r="C13154">
        <v>1331</v>
      </c>
    </row>
    <row r="13155" spans="1:3" x14ac:dyDescent="0.3">
      <c r="A13155" t="s">
        <v>17</v>
      </c>
      <c r="B13155">
        <v>12</v>
      </c>
      <c r="C13155">
        <v>1331</v>
      </c>
    </row>
    <row r="13156" spans="1:3" x14ac:dyDescent="0.3">
      <c r="A13156" t="s">
        <v>18</v>
      </c>
      <c r="B13156">
        <v>6</v>
      </c>
      <c r="C13156">
        <v>1331</v>
      </c>
    </row>
    <row r="13157" spans="1:3" x14ac:dyDescent="0.3">
      <c r="A13157" t="s">
        <v>19</v>
      </c>
      <c r="B13157">
        <v>20</v>
      </c>
      <c r="C13157">
        <v>1331</v>
      </c>
    </row>
    <row r="13158" spans="1:3" x14ac:dyDescent="0.3">
      <c r="A13158" t="s">
        <v>20</v>
      </c>
      <c r="B13158">
        <v>30</v>
      </c>
      <c r="C13158">
        <v>1331</v>
      </c>
    </row>
    <row r="13159" spans="1:3" x14ac:dyDescent="0.3">
      <c r="A13159" t="s">
        <v>21</v>
      </c>
      <c r="B13159">
        <v>1</v>
      </c>
      <c r="C13159">
        <v>1331</v>
      </c>
    </row>
    <row r="13160" spans="1:3" x14ac:dyDescent="0.3">
      <c r="A13160" t="s">
        <v>22</v>
      </c>
      <c r="B13160">
        <v>3</v>
      </c>
      <c r="C13160">
        <v>1331</v>
      </c>
    </row>
    <row r="13161" spans="1:3" x14ac:dyDescent="0.3">
      <c r="A13161" t="s">
        <v>25</v>
      </c>
      <c r="B13161" t="s">
        <v>122</v>
      </c>
      <c r="C13161">
        <v>1331</v>
      </c>
    </row>
    <row r="13162" spans="1:3" x14ac:dyDescent="0.3">
      <c r="A13162" t="s">
        <v>7</v>
      </c>
      <c r="B13162" t="s">
        <v>120</v>
      </c>
      <c r="C13162">
        <v>9216</v>
      </c>
    </row>
    <row r="13163" spans="1:3" x14ac:dyDescent="0.3">
      <c r="A13163" t="s">
        <v>17</v>
      </c>
      <c r="B13163">
        <v>23</v>
      </c>
      <c r="C13163">
        <v>9216</v>
      </c>
    </row>
    <row r="13164" spans="1:3" x14ac:dyDescent="0.3">
      <c r="A13164" t="s">
        <v>18</v>
      </c>
      <c r="B13164">
        <v>2</v>
      </c>
      <c r="C13164">
        <v>9216</v>
      </c>
    </row>
    <row r="13165" spans="1:3" x14ac:dyDescent="0.3">
      <c r="A13165" t="s">
        <v>19</v>
      </c>
      <c r="B13165">
        <v>11</v>
      </c>
      <c r="C13165">
        <v>9216</v>
      </c>
    </row>
    <row r="13166" spans="1:3" x14ac:dyDescent="0.3">
      <c r="A13166" t="s">
        <v>20</v>
      </c>
      <c r="B13166">
        <v>3</v>
      </c>
      <c r="C13166">
        <v>9216</v>
      </c>
    </row>
    <row r="13167" spans="1:3" x14ac:dyDescent="0.3">
      <c r="A13167" t="s">
        <v>21</v>
      </c>
      <c r="B13167">
        <v>1</v>
      </c>
      <c r="C13167">
        <v>9216</v>
      </c>
    </row>
    <row r="13168" spans="1:3" x14ac:dyDescent="0.3">
      <c r="A13168" t="s">
        <v>22</v>
      </c>
      <c r="B13168">
        <v>4</v>
      </c>
      <c r="C13168">
        <v>9216</v>
      </c>
    </row>
    <row r="13169" spans="1:3" x14ac:dyDescent="0.3">
      <c r="A13169" t="s">
        <v>25</v>
      </c>
      <c r="B13169" t="s">
        <v>122</v>
      </c>
      <c r="C13169">
        <v>9216</v>
      </c>
    </row>
    <row r="13170" spans="1:3" x14ac:dyDescent="0.3">
      <c r="A13170" t="s">
        <v>7</v>
      </c>
      <c r="B13170" t="s">
        <v>120</v>
      </c>
      <c r="C13170">
        <v>2005</v>
      </c>
    </row>
    <row r="13171" spans="1:3" x14ac:dyDescent="0.3">
      <c r="A13171" t="s">
        <v>17</v>
      </c>
      <c r="B13171">
        <v>22</v>
      </c>
      <c r="C13171">
        <v>2005</v>
      </c>
    </row>
    <row r="13172" spans="1:3" x14ac:dyDescent="0.3">
      <c r="A13172" t="s">
        <v>18</v>
      </c>
      <c r="B13172">
        <v>3</v>
      </c>
      <c r="C13172">
        <v>2005</v>
      </c>
    </row>
    <row r="13173" spans="1:3" x14ac:dyDescent="0.3">
      <c r="A13173" t="s">
        <v>19</v>
      </c>
      <c r="B13173">
        <v>30</v>
      </c>
      <c r="C13173">
        <v>2005</v>
      </c>
    </row>
    <row r="13174" spans="1:3" x14ac:dyDescent="0.3">
      <c r="A13174" t="s">
        <v>20</v>
      </c>
      <c r="B13174">
        <v>0</v>
      </c>
      <c r="C13174">
        <v>2005</v>
      </c>
    </row>
    <row r="13175" spans="1:3" x14ac:dyDescent="0.3">
      <c r="A13175" t="s">
        <v>21</v>
      </c>
      <c r="B13175">
        <v>5</v>
      </c>
      <c r="C13175">
        <v>2005</v>
      </c>
    </row>
    <row r="13176" spans="1:3" x14ac:dyDescent="0.3">
      <c r="A13176" t="s">
        <v>22</v>
      </c>
      <c r="B13176">
        <v>15</v>
      </c>
      <c r="C13176">
        <v>2005</v>
      </c>
    </row>
    <row r="13177" spans="1:3" x14ac:dyDescent="0.3">
      <c r="A13177" t="s">
        <v>25</v>
      </c>
      <c r="B13177" t="s">
        <v>122</v>
      </c>
      <c r="C13177">
        <v>2005</v>
      </c>
    </row>
    <row r="13178" spans="1:3" x14ac:dyDescent="0.3">
      <c r="A13178" t="s">
        <v>7</v>
      </c>
      <c r="B13178" t="s">
        <v>120</v>
      </c>
      <c r="C13178">
        <v>3308</v>
      </c>
    </row>
    <row r="13179" spans="1:3" x14ac:dyDescent="0.3">
      <c r="A13179" t="s">
        <v>17</v>
      </c>
      <c r="B13179">
        <v>30</v>
      </c>
      <c r="C13179">
        <v>3308</v>
      </c>
    </row>
    <row r="13180" spans="1:3" x14ac:dyDescent="0.3">
      <c r="A13180" t="s">
        <v>18</v>
      </c>
      <c r="B13180">
        <v>9</v>
      </c>
      <c r="C13180">
        <v>3308</v>
      </c>
    </row>
    <row r="13181" spans="1:3" x14ac:dyDescent="0.3">
      <c r="A13181" t="s">
        <v>19</v>
      </c>
      <c r="B13181">
        <v>12</v>
      </c>
      <c r="C13181">
        <v>3308</v>
      </c>
    </row>
    <row r="13182" spans="1:3" x14ac:dyDescent="0.3">
      <c r="A13182" t="s">
        <v>20</v>
      </c>
      <c r="B13182">
        <v>2</v>
      </c>
      <c r="C13182">
        <v>3308</v>
      </c>
    </row>
    <row r="13183" spans="1:3" x14ac:dyDescent="0.3">
      <c r="A13183" t="s">
        <v>21</v>
      </c>
      <c r="B13183">
        <v>11</v>
      </c>
      <c r="C13183">
        <v>3308</v>
      </c>
    </row>
    <row r="13184" spans="1:3" x14ac:dyDescent="0.3">
      <c r="A13184" t="s">
        <v>22</v>
      </c>
      <c r="B13184">
        <v>30</v>
      </c>
      <c r="C13184">
        <v>3308</v>
      </c>
    </row>
    <row r="13185" spans="1:3" x14ac:dyDescent="0.3">
      <c r="A13185" t="s">
        <v>25</v>
      </c>
      <c r="B13185" t="s">
        <v>122</v>
      </c>
      <c r="C13185">
        <v>3308</v>
      </c>
    </row>
    <row r="13186" spans="1:3" x14ac:dyDescent="0.3">
      <c r="A13186" t="s">
        <v>7</v>
      </c>
      <c r="B13186" t="s">
        <v>120</v>
      </c>
      <c r="C13186">
        <v>3265</v>
      </c>
    </row>
    <row r="13187" spans="1:3" x14ac:dyDescent="0.3">
      <c r="A13187" t="s">
        <v>17</v>
      </c>
      <c r="B13187">
        <v>21</v>
      </c>
      <c r="C13187">
        <v>3265</v>
      </c>
    </row>
    <row r="13188" spans="1:3" x14ac:dyDescent="0.3">
      <c r="A13188" t="s">
        <v>18</v>
      </c>
      <c r="B13188">
        <v>1</v>
      </c>
      <c r="C13188">
        <v>3265</v>
      </c>
    </row>
    <row r="13189" spans="1:3" x14ac:dyDescent="0.3">
      <c r="A13189" t="s">
        <v>19</v>
      </c>
      <c r="B13189">
        <v>9</v>
      </c>
      <c r="C13189">
        <v>3265</v>
      </c>
    </row>
    <row r="13190" spans="1:3" x14ac:dyDescent="0.3">
      <c r="A13190" t="s">
        <v>20</v>
      </c>
      <c r="B13190">
        <v>7</v>
      </c>
      <c r="C13190">
        <v>3265</v>
      </c>
    </row>
    <row r="13191" spans="1:3" x14ac:dyDescent="0.3">
      <c r="A13191" t="s">
        <v>21</v>
      </c>
      <c r="B13191">
        <v>3</v>
      </c>
      <c r="C13191">
        <v>3265</v>
      </c>
    </row>
    <row r="13192" spans="1:3" x14ac:dyDescent="0.3">
      <c r="A13192" t="s">
        <v>22</v>
      </c>
      <c r="B13192">
        <v>5</v>
      </c>
      <c r="C13192">
        <v>3265</v>
      </c>
    </row>
    <row r="13193" spans="1:3" x14ac:dyDescent="0.3">
      <c r="A13193" t="s">
        <v>25</v>
      </c>
      <c r="B13193" t="s">
        <v>122</v>
      </c>
      <c r="C13193">
        <v>3265</v>
      </c>
    </row>
    <row r="13194" spans="1:3" x14ac:dyDescent="0.3">
      <c r="A13194" t="s">
        <v>7</v>
      </c>
      <c r="B13194" t="s">
        <v>120</v>
      </c>
      <c r="C13194">
        <v>5885</v>
      </c>
    </row>
    <row r="13195" spans="1:3" x14ac:dyDescent="0.3">
      <c r="A13195" t="s">
        <v>17</v>
      </c>
      <c r="B13195">
        <v>73</v>
      </c>
      <c r="C13195">
        <v>5885</v>
      </c>
    </row>
    <row r="13196" spans="1:3" x14ac:dyDescent="0.3">
      <c r="A13196" t="s">
        <v>18</v>
      </c>
      <c r="B13196">
        <v>3</v>
      </c>
      <c r="C13196">
        <v>5885</v>
      </c>
    </row>
    <row r="13197" spans="1:3" x14ac:dyDescent="0.3">
      <c r="A13197" t="s">
        <v>19</v>
      </c>
      <c r="B13197">
        <v>90</v>
      </c>
      <c r="C13197">
        <v>5885</v>
      </c>
    </row>
    <row r="13198" spans="1:3" x14ac:dyDescent="0.3">
      <c r="A13198" t="s">
        <v>20</v>
      </c>
      <c r="B13198">
        <v>12</v>
      </c>
      <c r="C13198">
        <v>5885</v>
      </c>
    </row>
    <row r="13199" spans="1:3" x14ac:dyDescent="0.3">
      <c r="A13199" t="s">
        <v>21</v>
      </c>
      <c r="B13199">
        <v>1</v>
      </c>
      <c r="C13199">
        <v>5885</v>
      </c>
    </row>
    <row r="13200" spans="1:3" x14ac:dyDescent="0.3">
      <c r="A13200" t="s">
        <v>22</v>
      </c>
      <c r="B13200">
        <v>32</v>
      </c>
      <c r="C13200">
        <v>5885</v>
      </c>
    </row>
    <row r="13201" spans="1:3" x14ac:dyDescent="0.3">
      <c r="A13201" t="s">
        <v>25</v>
      </c>
      <c r="B13201" t="s">
        <v>121</v>
      </c>
      <c r="C13201">
        <v>5885</v>
      </c>
    </row>
    <row r="13202" spans="1:3" x14ac:dyDescent="0.3">
      <c r="A13202" t="s">
        <v>7</v>
      </c>
      <c r="B13202" t="s">
        <v>120</v>
      </c>
      <c r="C13202">
        <v>3310</v>
      </c>
    </row>
    <row r="13203" spans="1:3" x14ac:dyDescent="0.3">
      <c r="A13203" t="s">
        <v>17</v>
      </c>
      <c r="B13203">
        <v>73</v>
      </c>
      <c r="C13203">
        <v>3310</v>
      </c>
    </row>
    <row r="13204" spans="1:3" x14ac:dyDescent="0.3">
      <c r="A13204" t="s">
        <v>18</v>
      </c>
      <c r="B13204">
        <v>3</v>
      </c>
      <c r="C13204">
        <v>3310</v>
      </c>
    </row>
    <row r="13205" spans="1:3" x14ac:dyDescent="0.3">
      <c r="A13205" t="s">
        <v>19</v>
      </c>
      <c r="B13205">
        <v>90</v>
      </c>
      <c r="C13205">
        <v>3310</v>
      </c>
    </row>
    <row r="13206" spans="1:3" x14ac:dyDescent="0.3">
      <c r="A13206" t="s">
        <v>20</v>
      </c>
      <c r="B13206">
        <v>12</v>
      </c>
      <c r="C13206">
        <v>3310</v>
      </c>
    </row>
    <row r="13207" spans="1:3" x14ac:dyDescent="0.3">
      <c r="A13207" t="s">
        <v>21</v>
      </c>
      <c r="B13207">
        <v>1</v>
      </c>
      <c r="C13207">
        <v>3310</v>
      </c>
    </row>
    <row r="13208" spans="1:3" x14ac:dyDescent="0.3">
      <c r="A13208" t="s">
        <v>22</v>
      </c>
      <c r="B13208">
        <v>32</v>
      </c>
      <c r="C13208">
        <v>3310</v>
      </c>
    </row>
    <row r="13209" spans="1:3" x14ac:dyDescent="0.3">
      <c r="A13209" t="s">
        <v>25</v>
      </c>
      <c r="B13209" t="s">
        <v>121</v>
      </c>
      <c r="C13209">
        <v>3310</v>
      </c>
    </row>
    <row r="13210" spans="1:3" x14ac:dyDescent="0.3">
      <c r="A13210" t="s">
        <v>7</v>
      </c>
      <c r="B13210" t="s">
        <v>120</v>
      </c>
      <c r="C13210">
        <v>5680</v>
      </c>
    </row>
    <row r="13211" spans="1:3" x14ac:dyDescent="0.3">
      <c r="A13211" t="s">
        <v>17</v>
      </c>
      <c r="B13211">
        <v>10</v>
      </c>
      <c r="C13211">
        <v>5680</v>
      </c>
    </row>
    <row r="13212" spans="1:3" x14ac:dyDescent="0.3">
      <c r="A13212" t="s">
        <v>18</v>
      </c>
      <c r="B13212">
        <v>4</v>
      </c>
      <c r="C13212">
        <v>5680</v>
      </c>
    </row>
    <row r="13213" spans="1:3" x14ac:dyDescent="0.3">
      <c r="A13213" t="s">
        <v>19</v>
      </c>
      <c r="B13213">
        <v>7</v>
      </c>
      <c r="C13213">
        <v>5680</v>
      </c>
    </row>
    <row r="13214" spans="1:3" x14ac:dyDescent="0.3">
      <c r="A13214" t="s">
        <v>20</v>
      </c>
      <c r="B13214">
        <v>0</v>
      </c>
      <c r="C13214">
        <v>5680</v>
      </c>
    </row>
    <row r="13215" spans="1:3" x14ac:dyDescent="0.3">
      <c r="A13215" t="s">
        <v>21</v>
      </c>
      <c r="B13215">
        <v>6</v>
      </c>
      <c r="C13215">
        <v>5680</v>
      </c>
    </row>
    <row r="13216" spans="1:3" x14ac:dyDescent="0.3">
      <c r="A13216" t="s">
        <v>22</v>
      </c>
      <c r="B13216">
        <v>3</v>
      </c>
      <c r="C13216">
        <v>5680</v>
      </c>
    </row>
    <row r="13217" spans="1:3" x14ac:dyDescent="0.3">
      <c r="A13217" t="s">
        <v>25</v>
      </c>
      <c r="B13217" t="s">
        <v>122</v>
      </c>
      <c r="C13217">
        <v>5680</v>
      </c>
    </row>
    <row r="13218" spans="1:3" x14ac:dyDescent="0.3">
      <c r="A13218" t="s">
        <v>7</v>
      </c>
      <c r="B13218" t="s">
        <v>50</v>
      </c>
      <c r="C13218">
        <v>4472</v>
      </c>
    </row>
    <row r="13219" spans="1:3" x14ac:dyDescent="0.3">
      <c r="A13219" t="s">
        <v>17</v>
      </c>
      <c r="B13219">
        <v>23</v>
      </c>
      <c r="C13219">
        <v>4472</v>
      </c>
    </row>
    <row r="13220" spans="1:3" x14ac:dyDescent="0.3">
      <c r="A13220" t="s">
        <v>18</v>
      </c>
      <c r="B13220">
        <v>0</v>
      </c>
      <c r="C13220">
        <v>4472</v>
      </c>
    </row>
    <row r="13221" spans="1:3" x14ac:dyDescent="0.3">
      <c r="A13221" t="s">
        <v>19</v>
      </c>
      <c r="B13221">
        <v>8</v>
      </c>
      <c r="C13221">
        <v>4472</v>
      </c>
    </row>
    <row r="13222" spans="1:3" x14ac:dyDescent="0.3">
      <c r="A13222" t="s">
        <v>20</v>
      </c>
      <c r="B13222">
        <v>6</v>
      </c>
      <c r="C13222">
        <v>4472</v>
      </c>
    </row>
    <row r="13223" spans="1:3" x14ac:dyDescent="0.3">
      <c r="A13223" t="s">
        <v>21</v>
      </c>
      <c r="B13223">
        <v>2</v>
      </c>
      <c r="C13223">
        <v>4472</v>
      </c>
    </row>
    <row r="13224" spans="1:3" x14ac:dyDescent="0.3">
      <c r="A13224" t="s">
        <v>22</v>
      </c>
      <c r="B13224">
        <v>18</v>
      </c>
      <c r="C13224">
        <v>4472</v>
      </c>
    </row>
    <row r="13225" spans="1:3" x14ac:dyDescent="0.3">
      <c r="A13225" t="s">
        <v>25</v>
      </c>
      <c r="B13225" t="s">
        <v>122</v>
      </c>
      <c r="C13225">
        <v>4472</v>
      </c>
    </row>
    <row r="13226" spans="1:3" x14ac:dyDescent="0.3">
      <c r="A13226" t="s">
        <v>7</v>
      </c>
      <c r="B13226" t="s">
        <v>120</v>
      </c>
      <c r="C13226">
        <v>1048</v>
      </c>
    </row>
    <row r="13227" spans="1:3" x14ac:dyDescent="0.3">
      <c r="A13227" t="s">
        <v>17</v>
      </c>
      <c r="B13227">
        <v>63</v>
      </c>
      <c r="C13227">
        <v>1048</v>
      </c>
    </row>
    <row r="13228" spans="1:3" x14ac:dyDescent="0.3">
      <c r="A13228" t="s">
        <v>18</v>
      </c>
      <c r="B13228">
        <v>3</v>
      </c>
      <c r="C13228">
        <v>1048</v>
      </c>
    </row>
    <row r="13229" spans="1:3" x14ac:dyDescent="0.3">
      <c r="A13229" t="s">
        <v>19</v>
      </c>
      <c r="B13229">
        <v>67</v>
      </c>
      <c r="C13229">
        <v>1048</v>
      </c>
    </row>
    <row r="13230" spans="1:3" x14ac:dyDescent="0.3">
      <c r="A13230" t="s">
        <v>20</v>
      </c>
      <c r="B13230">
        <v>8</v>
      </c>
      <c r="C13230">
        <v>1048</v>
      </c>
    </row>
    <row r="13231" spans="1:3" x14ac:dyDescent="0.3">
      <c r="A13231" t="s">
        <v>21</v>
      </c>
      <c r="B13231">
        <v>9</v>
      </c>
      <c r="C13231">
        <v>1048</v>
      </c>
    </row>
    <row r="13232" spans="1:3" x14ac:dyDescent="0.3">
      <c r="A13232" t="s">
        <v>22</v>
      </c>
      <c r="B13232">
        <v>28</v>
      </c>
      <c r="C13232">
        <v>1048</v>
      </c>
    </row>
    <row r="13233" spans="1:3" x14ac:dyDescent="0.3">
      <c r="A13233" t="s">
        <v>25</v>
      </c>
      <c r="B13233" t="s">
        <v>121</v>
      </c>
      <c r="C13233">
        <v>1048</v>
      </c>
    </row>
    <row r="13234" spans="1:3" x14ac:dyDescent="0.3">
      <c r="A13234" t="s">
        <v>7</v>
      </c>
      <c r="B13234" t="s">
        <v>50</v>
      </c>
      <c r="C13234">
        <v>1834</v>
      </c>
    </row>
    <row r="13235" spans="1:3" x14ac:dyDescent="0.3">
      <c r="A13235" t="s">
        <v>17</v>
      </c>
      <c r="B13235">
        <v>30</v>
      </c>
      <c r="C13235">
        <v>1834</v>
      </c>
    </row>
    <row r="13236" spans="1:3" x14ac:dyDescent="0.3">
      <c r="A13236" t="s">
        <v>18</v>
      </c>
      <c r="B13236">
        <v>5</v>
      </c>
      <c r="C13236">
        <v>1834</v>
      </c>
    </row>
    <row r="13237" spans="1:3" x14ac:dyDescent="0.3">
      <c r="A13237" t="s">
        <v>19</v>
      </c>
      <c r="B13237">
        <v>23</v>
      </c>
      <c r="C13237">
        <v>1834</v>
      </c>
    </row>
    <row r="13238" spans="1:3" x14ac:dyDescent="0.3">
      <c r="A13238" t="s">
        <v>20</v>
      </c>
      <c r="B13238">
        <v>4</v>
      </c>
      <c r="C13238">
        <v>1834</v>
      </c>
    </row>
    <row r="13239" spans="1:3" x14ac:dyDescent="0.3">
      <c r="A13239" t="s">
        <v>21</v>
      </c>
      <c r="B13239">
        <v>1</v>
      </c>
      <c r="C13239">
        <v>1834</v>
      </c>
    </row>
    <row r="13240" spans="1:3" x14ac:dyDescent="0.3">
      <c r="A13240" t="s">
        <v>22</v>
      </c>
      <c r="B13240">
        <v>4</v>
      </c>
      <c r="C13240">
        <v>1834</v>
      </c>
    </row>
    <row r="13241" spans="1:3" x14ac:dyDescent="0.3">
      <c r="A13241" t="s">
        <v>25</v>
      </c>
      <c r="B13241" t="s">
        <v>122</v>
      </c>
      <c r="C13241">
        <v>1834</v>
      </c>
    </row>
    <row r="13242" spans="1:3" x14ac:dyDescent="0.3">
      <c r="A13242" t="s">
        <v>7</v>
      </c>
      <c r="B13242" t="s">
        <v>120</v>
      </c>
      <c r="C13242">
        <v>10270</v>
      </c>
    </row>
    <row r="13243" spans="1:3" x14ac:dyDescent="0.3">
      <c r="A13243" t="s">
        <v>17</v>
      </c>
      <c r="B13243">
        <v>11</v>
      </c>
      <c r="C13243">
        <v>10270</v>
      </c>
    </row>
    <row r="13244" spans="1:3" x14ac:dyDescent="0.3">
      <c r="A13244" t="s">
        <v>18</v>
      </c>
      <c r="B13244">
        <v>5</v>
      </c>
      <c r="C13244">
        <v>10270</v>
      </c>
    </row>
    <row r="13245" spans="1:3" x14ac:dyDescent="0.3">
      <c r="A13245" t="s">
        <v>19</v>
      </c>
      <c r="B13245">
        <v>22</v>
      </c>
      <c r="C13245">
        <v>10270</v>
      </c>
    </row>
    <row r="13246" spans="1:3" x14ac:dyDescent="0.3">
      <c r="A13246" t="s">
        <v>20</v>
      </c>
      <c r="B13246">
        <v>12</v>
      </c>
      <c r="C13246">
        <v>10270</v>
      </c>
    </row>
    <row r="13247" spans="1:3" x14ac:dyDescent="0.3">
      <c r="A13247" t="s">
        <v>21</v>
      </c>
      <c r="B13247">
        <v>5</v>
      </c>
      <c r="C13247">
        <v>10270</v>
      </c>
    </row>
    <row r="13248" spans="1:3" x14ac:dyDescent="0.3">
      <c r="A13248" t="s">
        <v>22</v>
      </c>
      <c r="B13248">
        <v>11</v>
      </c>
      <c r="C13248">
        <v>10270</v>
      </c>
    </row>
    <row r="13249" spans="1:3" x14ac:dyDescent="0.3">
      <c r="A13249" t="s">
        <v>25</v>
      </c>
      <c r="B13249" t="s">
        <v>121</v>
      </c>
      <c r="C13249">
        <v>10270</v>
      </c>
    </row>
    <row r="13250" spans="1:3" x14ac:dyDescent="0.3">
      <c r="A13250" t="s">
        <v>7</v>
      </c>
      <c r="B13250" t="s">
        <v>120</v>
      </c>
      <c r="C13250">
        <v>10402</v>
      </c>
    </row>
    <row r="13251" spans="1:3" x14ac:dyDescent="0.3">
      <c r="A13251" t="s">
        <v>17</v>
      </c>
      <c r="B13251">
        <v>25</v>
      </c>
      <c r="C13251">
        <v>10402</v>
      </c>
    </row>
    <row r="13252" spans="1:3" x14ac:dyDescent="0.3">
      <c r="A13252" t="s">
        <v>18</v>
      </c>
      <c r="B13252">
        <v>1</v>
      </c>
      <c r="C13252">
        <v>10402</v>
      </c>
    </row>
    <row r="13253" spans="1:3" x14ac:dyDescent="0.3">
      <c r="A13253" t="s">
        <v>19</v>
      </c>
      <c r="B13253">
        <v>9</v>
      </c>
      <c r="C13253">
        <v>10402</v>
      </c>
    </row>
    <row r="13254" spans="1:3" x14ac:dyDescent="0.3">
      <c r="A13254" t="s">
        <v>20</v>
      </c>
      <c r="B13254">
        <v>2</v>
      </c>
      <c r="C13254">
        <v>10402</v>
      </c>
    </row>
    <row r="13255" spans="1:3" x14ac:dyDescent="0.3">
      <c r="A13255" t="s">
        <v>21</v>
      </c>
      <c r="B13255">
        <v>1</v>
      </c>
      <c r="C13255">
        <v>10402</v>
      </c>
    </row>
    <row r="13256" spans="1:3" x14ac:dyDescent="0.3">
      <c r="A13256" t="s">
        <v>22</v>
      </c>
      <c r="B13256">
        <v>1</v>
      </c>
      <c r="C13256">
        <v>10402</v>
      </c>
    </row>
    <row r="13257" spans="1:3" x14ac:dyDescent="0.3">
      <c r="A13257" t="s">
        <v>25</v>
      </c>
      <c r="B13257" t="s">
        <v>122</v>
      </c>
      <c r="C13257">
        <v>10402</v>
      </c>
    </row>
    <row r="13258" spans="1:3" x14ac:dyDescent="0.3">
      <c r="A13258" t="s">
        <v>7</v>
      </c>
      <c r="B13258" t="s">
        <v>50</v>
      </c>
      <c r="C13258">
        <v>4697</v>
      </c>
    </row>
    <row r="13259" spans="1:3" x14ac:dyDescent="0.3">
      <c r="A13259" t="s">
        <v>17</v>
      </c>
      <c r="B13259">
        <v>248</v>
      </c>
      <c r="C13259">
        <v>4697</v>
      </c>
    </row>
    <row r="13260" spans="1:3" x14ac:dyDescent="0.3">
      <c r="A13260" t="s">
        <v>18</v>
      </c>
      <c r="B13260">
        <v>3</v>
      </c>
      <c r="C13260">
        <v>4697</v>
      </c>
    </row>
    <row r="13261" spans="1:3" x14ac:dyDescent="0.3">
      <c r="A13261" t="s">
        <v>19</v>
      </c>
      <c r="B13261">
        <v>81</v>
      </c>
      <c r="C13261">
        <v>4697</v>
      </c>
    </row>
    <row r="13262" spans="1:3" x14ac:dyDescent="0.3">
      <c r="A13262" t="s">
        <v>20</v>
      </c>
      <c r="B13262">
        <v>4</v>
      </c>
      <c r="C13262">
        <v>4697</v>
      </c>
    </row>
    <row r="13263" spans="1:3" x14ac:dyDescent="0.3">
      <c r="A13263" t="s">
        <v>21</v>
      </c>
      <c r="B13263">
        <v>3</v>
      </c>
      <c r="C13263">
        <v>4697</v>
      </c>
    </row>
    <row r="13264" spans="1:3" x14ac:dyDescent="0.3">
      <c r="A13264" t="s">
        <v>22</v>
      </c>
      <c r="B13264">
        <v>51</v>
      </c>
      <c r="C13264">
        <v>4697</v>
      </c>
    </row>
    <row r="13265" spans="1:3" x14ac:dyDescent="0.3">
      <c r="A13265" t="s">
        <v>25</v>
      </c>
      <c r="B13265" t="s">
        <v>123</v>
      </c>
      <c r="C13265">
        <v>4697</v>
      </c>
    </row>
    <row r="13266" spans="1:3" x14ac:dyDescent="0.3">
      <c r="A13266" t="s">
        <v>7</v>
      </c>
      <c r="B13266" t="s">
        <v>50</v>
      </c>
      <c r="C13266">
        <v>2874</v>
      </c>
    </row>
    <row r="13267" spans="1:3" x14ac:dyDescent="0.3">
      <c r="A13267" t="s">
        <v>17</v>
      </c>
      <c r="B13267">
        <v>6</v>
      </c>
      <c r="C13267">
        <v>2874</v>
      </c>
    </row>
    <row r="13268" spans="1:3" x14ac:dyDescent="0.3">
      <c r="A13268" t="s">
        <v>18</v>
      </c>
      <c r="B13268">
        <v>4</v>
      </c>
      <c r="C13268">
        <v>2874</v>
      </c>
    </row>
    <row r="13269" spans="1:3" x14ac:dyDescent="0.3">
      <c r="A13269" t="s">
        <v>19</v>
      </c>
      <c r="B13269">
        <v>7</v>
      </c>
      <c r="C13269">
        <v>2874</v>
      </c>
    </row>
    <row r="13270" spans="1:3" x14ac:dyDescent="0.3">
      <c r="A13270" t="s">
        <v>20</v>
      </c>
      <c r="B13270">
        <v>4</v>
      </c>
      <c r="C13270">
        <v>2874</v>
      </c>
    </row>
    <row r="13271" spans="1:3" x14ac:dyDescent="0.3">
      <c r="A13271" t="s">
        <v>21</v>
      </c>
      <c r="B13271">
        <v>3</v>
      </c>
      <c r="C13271">
        <v>2874</v>
      </c>
    </row>
    <row r="13272" spans="1:3" x14ac:dyDescent="0.3">
      <c r="A13272" t="s">
        <v>22</v>
      </c>
      <c r="B13272">
        <v>8</v>
      </c>
      <c r="C13272">
        <v>2874</v>
      </c>
    </row>
    <row r="13273" spans="1:3" x14ac:dyDescent="0.3">
      <c r="A13273" t="s">
        <v>25</v>
      </c>
      <c r="B13273" t="s">
        <v>122</v>
      </c>
      <c r="C13273">
        <v>2874</v>
      </c>
    </row>
    <row r="13274" spans="1:3" x14ac:dyDescent="0.3">
      <c r="A13274" t="s">
        <v>7</v>
      </c>
      <c r="B13274" t="s">
        <v>50</v>
      </c>
      <c r="C13274">
        <v>453</v>
      </c>
    </row>
    <row r="13275" spans="1:3" x14ac:dyDescent="0.3">
      <c r="A13275" t="s">
        <v>17</v>
      </c>
      <c r="B13275">
        <v>27</v>
      </c>
      <c r="C13275">
        <v>453</v>
      </c>
    </row>
    <row r="13276" spans="1:3" x14ac:dyDescent="0.3">
      <c r="A13276" t="s">
        <v>18</v>
      </c>
      <c r="B13276">
        <v>0</v>
      </c>
      <c r="C13276">
        <v>453</v>
      </c>
    </row>
    <row r="13277" spans="1:3" x14ac:dyDescent="0.3">
      <c r="A13277" t="s">
        <v>19</v>
      </c>
      <c r="B13277">
        <v>12</v>
      </c>
      <c r="C13277">
        <v>453</v>
      </c>
    </row>
    <row r="13278" spans="1:3" x14ac:dyDescent="0.3">
      <c r="A13278" t="s">
        <v>20</v>
      </c>
      <c r="B13278">
        <v>0</v>
      </c>
      <c r="C13278">
        <v>453</v>
      </c>
    </row>
    <row r="13279" spans="1:3" x14ac:dyDescent="0.3">
      <c r="A13279" t="s">
        <v>21</v>
      </c>
      <c r="B13279">
        <v>1</v>
      </c>
      <c r="C13279">
        <v>453</v>
      </c>
    </row>
    <row r="13280" spans="1:3" x14ac:dyDescent="0.3">
      <c r="A13280" t="s">
        <v>22</v>
      </c>
      <c r="B13280">
        <v>5</v>
      </c>
      <c r="C13280">
        <v>453</v>
      </c>
    </row>
    <row r="13281" spans="1:3" x14ac:dyDescent="0.3">
      <c r="A13281" t="s">
        <v>25</v>
      </c>
      <c r="B13281" t="s">
        <v>122</v>
      </c>
      <c r="C13281">
        <v>453</v>
      </c>
    </row>
    <row r="13282" spans="1:3" x14ac:dyDescent="0.3">
      <c r="A13282" t="s">
        <v>7</v>
      </c>
      <c r="B13282" t="s">
        <v>120</v>
      </c>
      <c r="C13282">
        <v>6263</v>
      </c>
    </row>
    <row r="13283" spans="1:3" x14ac:dyDescent="0.3">
      <c r="A13283" t="s">
        <v>17</v>
      </c>
      <c r="B13283">
        <v>28</v>
      </c>
      <c r="C13283">
        <v>6263</v>
      </c>
    </row>
    <row r="13284" spans="1:3" x14ac:dyDescent="0.3">
      <c r="A13284" t="s">
        <v>18</v>
      </c>
      <c r="B13284">
        <v>9</v>
      </c>
      <c r="C13284">
        <v>6263</v>
      </c>
    </row>
    <row r="13285" spans="1:3" x14ac:dyDescent="0.3">
      <c r="A13285" t="s">
        <v>19</v>
      </c>
      <c r="B13285">
        <v>37</v>
      </c>
      <c r="C13285">
        <v>6263</v>
      </c>
    </row>
    <row r="13286" spans="1:3" x14ac:dyDescent="0.3">
      <c r="A13286" t="s">
        <v>20</v>
      </c>
      <c r="B13286">
        <v>12</v>
      </c>
      <c r="C13286">
        <v>6263</v>
      </c>
    </row>
    <row r="13287" spans="1:3" x14ac:dyDescent="0.3">
      <c r="A13287" t="s">
        <v>21</v>
      </c>
      <c r="B13287">
        <v>7</v>
      </c>
      <c r="C13287">
        <v>6263</v>
      </c>
    </row>
    <row r="13288" spans="1:3" x14ac:dyDescent="0.3">
      <c r="A13288" t="s">
        <v>22</v>
      </c>
      <c r="B13288">
        <v>13</v>
      </c>
      <c r="C13288">
        <v>6263</v>
      </c>
    </row>
    <row r="13289" spans="1:3" x14ac:dyDescent="0.3">
      <c r="A13289" t="s">
        <v>25</v>
      </c>
      <c r="B13289" t="s">
        <v>122</v>
      </c>
      <c r="C13289">
        <v>6263</v>
      </c>
    </row>
    <row r="13290" spans="1:3" x14ac:dyDescent="0.3">
      <c r="A13290" t="s">
        <v>7</v>
      </c>
      <c r="B13290" t="s">
        <v>50</v>
      </c>
      <c r="C13290">
        <v>5827</v>
      </c>
    </row>
    <row r="13291" spans="1:3" x14ac:dyDescent="0.3">
      <c r="A13291" t="s">
        <v>17</v>
      </c>
      <c r="B13291">
        <v>36</v>
      </c>
      <c r="C13291">
        <v>5827</v>
      </c>
    </row>
    <row r="13292" spans="1:3" x14ac:dyDescent="0.3">
      <c r="A13292" t="s">
        <v>18</v>
      </c>
      <c r="B13292">
        <v>0</v>
      </c>
      <c r="C13292">
        <v>5827</v>
      </c>
    </row>
    <row r="13293" spans="1:3" x14ac:dyDescent="0.3">
      <c r="A13293" t="s">
        <v>19</v>
      </c>
      <c r="B13293">
        <v>12</v>
      </c>
      <c r="C13293">
        <v>5827</v>
      </c>
    </row>
    <row r="13294" spans="1:3" x14ac:dyDescent="0.3">
      <c r="A13294" t="s">
        <v>20</v>
      </c>
      <c r="B13294">
        <v>2</v>
      </c>
      <c r="C13294">
        <v>5827</v>
      </c>
    </row>
    <row r="13295" spans="1:3" x14ac:dyDescent="0.3">
      <c r="A13295" t="s">
        <v>21</v>
      </c>
      <c r="B13295">
        <v>2</v>
      </c>
      <c r="C13295">
        <v>5827</v>
      </c>
    </row>
    <row r="13296" spans="1:3" x14ac:dyDescent="0.3">
      <c r="A13296" t="s">
        <v>22</v>
      </c>
      <c r="B13296">
        <v>10</v>
      </c>
      <c r="C13296">
        <v>5827</v>
      </c>
    </row>
    <row r="13297" spans="1:3" x14ac:dyDescent="0.3">
      <c r="A13297" t="s">
        <v>25</v>
      </c>
      <c r="B13297" t="s">
        <v>121</v>
      </c>
      <c r="C13297">
        <v>5827</v>
      </c>
    </row>
    <row r="13298" spans="1:3" x14ac:dyDescent="0.3">
      <c r="A13298" t="s">
        <v>7</v>
      </c>
      <c r="B13298" t="s">
        <v>120</v>
      </c>
      <c r="C13298">
        <v>8870</v>
      </c>
    </row>
    <row r="13299" spans="1:3" x14ac:dyDescent="0.3">
      <c r="A13299" t="s">
        <v>17</v>
      </c>
      <c r="B13299">
        <v>75</v>
      </c>
      <c r="C13299">
        <v>8870</v>
      </c>
    </row>
    <row r="13300" spans="1:3" x14ac:dyDescent="0.3">
      <c r="A13300" t="s">
        <v>18</v>
      </c>
      <c r="B13300">
        <v>12</v>
      </c>
      <c r="C13300">
        <v>8870</v>
      </c>
    </row>
    <row r="13301" spans="1:3" x14ac:dyDescent="0.3">
      <c r="A13301" t="s">
        <v>19</v>
      </c>
      <c r="B13301">
        <v>141</v>
      </c>
      <c r="C13301">
        <v>8870</v>
      </c>
    </row>
    <row r="13302" spans="1:3" x14ac:dyDescent="0.3">
      <c r="A13302" t="s">
        <v>20</v>
      </c>
      <c r="B13302">
        <v>43</v>
      </c>
      <c r="C13302">
        <v>8870</v>
      </c>
    </row>
    <row r="13303" spans="1:3" x14ac:dyDescent="0.3">
      <c r="A13303" t="s">
        <v>21</v>
      </c>
      <c r="B13303">
        <v>39</v>
      </c>
      <c r="C13303">
        <v>8870</v>
      </c>
    </row>
    <row r="13304" spans="1:3" x14ac:dyDescent="0.3">
      <c r="A13304" t="s">
        <v>22</v>
      </c>
      <c r="B13304">
        <v>187</v>
      </c>
      <c r="C13304">
        <v>8870</v>
      </c>
    </row>
    <row r="13305" spans="1:3" x14ac:dyDescent="0.3">
      <c r="A13305" t="s">
        <v>25</v>
      </c>
      <c r="B13305" t="s">
        <v>121</v>
      </c>
      <c r="C13305">
        <v>8870</v>
      </c>
    </row>
    <row r="13306" spans="1:3" x14ac:dyDescent="0.3">
      <c r="A13306" t="s">
        <v>7</v>
      </c>
      <c r="B13306" t="s">
        <v>120</v>
      </c>
      <c r="C13306">
        <v>10340</v>
      </c>
    </row>
    <row r="13307" spans="1:3" x14ac:dyDescent="0.3">
      <c r="A13307" t="s">
        <v>17</v>
      </c>
      <c r="B13307">
        <v>75</v>
      </c>
      <c r="C13307">
        <v>10340</v>
      </c>
    </row>
    <row r="13308" spans="1:3" x14ac:dyDescent="0.3">
      <c r="A13308" t="s">
        <v>18</v>
      </c>
      <c r="B13308">
        <v>12</v>
      </c>
      <c r="C13308">
        <v>10340</v>
      </c>
    </row>
    <row r="13309" spans="1:3" x14ac:dyDescent="0.3">
      <c r="A13309" t="s">
        <v>19</v>
      </c>
      <c r="B13309">
        <v>141</v>
      </c>
      <c r="C13309">
        <v>10340</v>
      </c>
    </row>
    <row r="13310" spans="1:3" x14ac:dyDescent="0.3">
      <c r="A13310" t="s">
        <v>20</v>
      </c>
      <c r="B13310">
        <v>43</v>
      </c>
      <c r="C13310">
        <v>10340</v>
      </c>
    </row>
    <row r="13311" spans="1:3" x14ac:dyDescent="0.3">
      <c r="A13311" t="s">
        <v>21</v>
      </c>
      <c r="B13311">
        <v>39</v>
      </c>
      <c r="C13311">
        <v>10340</v>
      </c>
    </row>
    <row r="13312" spans="1:3" x14ac:dyDescent="0.3">
      <c r="A13312" t="s">
        <v>22</v>
      </c>
      <c r="B13312">
        <v>187</v>
      </c>
      <c r="C13312">
        <v>10340</v>
      </c>
    </row>
    <row r="13313" spans="1:3" x14ac:dyDescent="0.3">
      <c r="A13313" t="s">
        <v>25</v>
      </c>
      <c r="B13313" t="s">
        <v>121</v>
      </c>
      <c r="C13313">
        <v>10340</v>
      </c>
    </row>
    <row r="13314" spans="1:3" x14ac:dyDescent="0.3">
      <c r="A13314" t="s">
        <v>7</v>
      </c>
      <c r="B13314" t="s">
        <v>120</v>
      </c>
      <c r="C13314">
        <v>2521</v>
      </c>
    </row>
    <row r="13315" spans="1:3" x14ac:dyDescent="0.3">
      <c r="A13315" t="s">
        <v>17</v>
      </c>
      <c r="B13315">
        <v>23</v>
      </c>
      <c r="C13315">
        <v>2521</v>
      </c>
    </row>
    <row r="13316" spans="1:3" x14ac:dyDescent="0.3">
      <c r="A13316" t="s">
        <v>18</v>
      </c>
      <c r="B13316">
        <v>1</v>
      </c>
      <c r="C13316">
        <v>2521</v>
      </c>
    </row>
    <row r="13317" spans="1:3" x14ac:dyDescent="0.3">
      <c r="A13317" t="s">
        <v>19</v>
      </c>
      <c r="B13317">
        <v>13</v>
      </c>
      <c r="C13317">
        <v>2521</v>
      </c>
    </row>
    <row r="13318" spans="1:3" x14ac:dyDescent="0.3">
      <c r="A13318" t="s">
        <v>20</v>
      </c>
      <c r="B13318">
        <v>2</v>
      </c>
      <c r="C13318">
        <v>2521</v>
      </c>
    </row>
    <row r="13319" spans="1:3" x14ac:dyDescent="0.3">
      <c r="A13319" t="s">
        <v>21</v>
      </c>
      <c r="B13319">
        <v>2</v>
      </c>
      <c r="C13319">
        <v>2521</v>
      </c>
    </row>
    <row r="13320" spans="1:3" x14ac:dyDescent="0.3">
      <c r="A13320" t="s">
        <v>22</v>
      </c>
      <c r="B13320">
        <v>18</v>
      </c>
      <c r="C13320">
        <v>2521</v>
      </c>
    </row>
    <row r="13321" spans="1:3" x14ac:dyDescent="0.3">
      <c r="A13321" t="s">
        <v>25</v>
      </c>
      <c r="B13321" t="s">
        <v>122</v>
      </c>
      <c r="C13321">
        <v>2521</v>
      </c>
    </row>
    <row r="13322" spans="1:3" x14ac:dyDescent="0.3">
      <c r="A13322" t="s">
        <v>7</v>
      </c>
      <c r="B13322" t="s">
        <v>120</v>
      </c>
      <c r="C13322">
        <v>4301</v>
      </c>
    </row>
    <row r="13323" spans="1:3" x14ac:dyDescent="0.3">
      <c r="A13323" t="s">
        <v>17</v>
      </c>
      <c r="B13323">
        <v>23</v>
      </c>
      <c r="C13323">
        <v>4301</v>
      </c>
    </row>
    <row r="13324" spans="1:3" x14ac:dyDescent="0.3">
      <c r="A13324" t="s">
        <v>18</v>
      </c>
      <c r="B13324">
        <v>1</v>
      </c>
      <c r="C13324">
        <v>4301</v>
      </c>
    </row>
    <row r="13325" spans="1:3" x14ac:dyDescent="0.3">
      <c r="A13325" t="s">
        <v>19</v>
      </c>
      <c r="B13325">
        <v>13</v>
      </c>
      <c r="C13325">
        <v>4301</v>
      </c>
    </row>
    <row r="13326" spans="1:3" x14ac:dyDescent="0.3">
      <c r="A13326" t="s">
        <v>20</v>
      </c>
      <c r="B13326">
        <v>2</v>
      </c>
      <c r="C13326">
        <v>4301</v>
      </c>
    </row>
    <row r="13327" spans="1:3" x14ac:dyDescent="0.3">
      <c r="A13327" t="s">
        <v>21</v>
      </c>
      <c r="B13327">
        <v>2</v>
      </c>
      <c r="C13327">
        <v>4301</v>
      </c>
    </row>
    <row r="13328" spans="1:3" x14ac:dyDescent="0.3">
      <c r="A13328" t="s">
        <v>22</v>
      </c>
      <c r="B13328">
        <v>18</v>
      </c>
      <c r="C13328">
        <v>4301</v>
      </c>
    </row>
    <row r="13329" spans="1:3" x14ac:dyDescent="0.3">
      <c r="A13329" t="s">
        <v>25</v>
      </c>
      <c r="B13329" t="s">
        <v>122</v>
      </c>
      <c r="C13329">
        <v>4301</v>
      </c>
    </row>
    <row r="13330" spans="1:3" x14ac:dyDescent="0.3">
      <c r="A13330" t="s">
        <v>7</v>
      </c>
      <c r="B13330" t="s">
        <v>120</v>
      </c>
      <c r="C13330">
        <v>1403</v>
      </c>
    </row>
    <row r="13331" spans="1:3" x14ac:dyDescent="0.3">
      <c r="A13331" t="s">
        <v>17</v>
      </c>
      <c r="B13331">
        <v>8</v>
      </c>
      <c r="C13331">
        <v>1403</v>
      </c>
    </row>
    <row r="13332" spans="1:3" x14ac:dyDescent="0.3">
      <c r="A13332" t="s">
        <v>18</v>
      </c>
      <c r="B13332">
        <v>4</v>
      </c>
      <c r="C13332">
        <v>1403</v>
      </c>
    </row>
    <row r="13333" spans="1:3" x14ac:dyDescent="0.3">
      <c r="A13333" t="s">
        <v>19</v>
      </c>
      <c r="B13333">
        <v>15</v>
      </c>
      <c r="C13333">
        <v>1403</v>
      </c>
    </row>
    <row r="13334" spans="1:3" x14ac:dyDescent="0.3">
      <c r="A13334" t="s">
        <v>20</v>
      </c>
      <c r="B13334">
        <v>3</v>
      </c>
      <c r="C13334">
        <v>1403</v>
      </c>
    </row>
    <row r="13335" spans="1:3" x14ac:dyDescent="0.3">
      <c r="A13335" t="s">
        <v>21</v>
      </c>
      <c r="B13335">
        <v>5</v>
      </c>
      <c r="C13335">
        <v>1403</v>
      </c>
    </row>
    <row r="13336" spans="1:3" x14ac:dyDescent="0.3">
      <c r="A13336" t="s">
        <v>22</v>
      </c>
      <c r="B13336">
        <v>3</v>
      </c>
      <c r="C13336">
        <v>1403</v>
      </c>
    </row>
    <row r="13337" spans="1:3" x14ac:dyDescent="0.3">
      <c r="A13337" t="s">
        <v>25</v>
      </c>
      <c r="B13337" t="s">
        <v>122</v>
      </c>
      <c r="C13337">
        <v>1403</v>
      </c>
    </row>
    <row r="13338" spans="1:3" x14ac:dyDescent="0.3">
      <c r="A13338" t="s">
        <v>7</v>
      </c>
      <c r="B13338" t="s">
        <v>120</v>
      </c>
      <c r="C13338">
        <v>5892</v>
      </c>
    </row>
    <row r="13339" spans="1:3" x14ac:dyDescent="0.3">
      <c r="A13339" t="s">
        <v>17</v>
      </c>
      <c r="B13339">
        <v>158</v>
      </c>
      <c r="C13339">
        <v>5892</v>
      </c>
    </row>
    <row r="13340" spans="1:3" x14ac:dyDescent="0.3">
      <c r="A13340" t="s">
        <v>18</v>
      </c>
      <c r="B13340">
        <v>6</v>
      </c>
      <c r="C13340">
        <v>5892</v>
      </c>
    </row>
    <row r="13341" spans="1:3" x14ac:dyDescent="0.3">
      <c r="A13341" t="s">
        <v>19</v>
      </c>
      <c r="B13341">
        <v>45</v>
      </c>
      <c r="C13341">
        <v>5892</v>
      </c>
    </row>
    <row r="13342" spans="1:3" x14ac:dyDescent="0.3">
      <c r="A13342" t="s">
        <v>20</v>
      </c>
      <c r="B13342">
        <v>8</v>
      </c>
      <c r="C13342">
        <v>5892</v>
      </c>
    </row>
    <row r="13343" spans="1:3" x14ac:dyDescent="0.3">
      <c r="A13343" t="s">
        <v>21</v>
      </c>
      <c r="B13343">
        <v>2</v>
      </c>
      <c r="C13343">
        <v>5892</v>
      </c>
    </row>
    <row r="13344" spans="1:3" x14ac:dyDescent="0.3">
      <c r="A13344" t="s">
        <v>22</v>
      </c>
      <c r="B13344">
        <v>2</v>
      </c>
      <c r="C13344">
        <v>5892</v>
      </c>
    </row>
    <row r="13345" spans="1:3" x14ac:dyDescent="0.3">
      <c r="A13345" t="s">
        <v>25</v>
      </c>
      <c r="B13345" t="s">
        <v>121</v>
      </c>
      <c r="C13345">
        <v>5892</v>
      </c>
    </row>
    <row r="13346" spans="1:3" x14ac:dyDescent="0.3">
      <c r="A13346" t="s">
        <v>7</v>
      </c>
      <c r="B13346" t="s">
        <v>120</v>
      </c>
      <c r="C13346">
        <v>5287</v>
      </c>
    </row>
    <row r="13347" spans="1:3" x14ac:dyDescent="0.3">
      <c r="A13347" t="s">
        <v>17</v>
      </c>
      <c r="B13347">
        <v>45</v>
      </c>
      <c r="C13347">
        <v>5287</v>
      </c>
    </row>
    <row r="13348" spans="1:3" x14ac:dyDescent="0.3">
      <c r="A13348" t="s">
        <v>18</v>
      </c>
      <c r="B13348">
        <v>2</v>
      </c>
      <c r="C13348">
        <v>5287</v>
      </c>
    </row>
    <row r="13349" spans="1:3" x14ac:dyDescent="0.3">
      <c r="A13349" t="s">
        <v>19</v>
      </c>
      <c r="B13349">
        <v>26</v>
      </c>
      <c r="C13349">
        <v>5287</v>
      </c>
    </row>
    <row r="13350" spans="1:3" x14ac:dyDescent="0.3">
      <c r="A13350" t="s">
        <v>20</v>
      </c>
      <c r="B13350">
        <v>4</v>
      </c>
      <c r="C13350">
        <v>5287</v>
      </c>
    </row>
    <row r="13351" spans="1:3" x14ac:dyDescent="0.3">
      <c r="A13351" t="s">
        <v>21</v>
      </c>
      <c r="B13351">
        <v>1</v>
      </c>
      <c r="C13351">
        <v>5287</v>
      </c>
    </row>
    <row r="13352" spans="1:3" x14ac:dyDescent="0.3">
      <c r="A13352" t="s">
        <v>22</v>
      </c>
      <c r="B13352">
        <v>1</v>
      </c>
      <c r="C13352">
        <v>5287</v>
      </c>
    </row>
    <row r="13353" spans="1:3" x14ac:dyDescent="0.3">
      <c r="A13353" t="s">
        <v>25</v>
      </c>
      <c r="B13353" t="s">
        <v>121</v>
      </c>
      <c r="C13353">
        <v>5287</v>
      </c>
    </row>
    <row r="13354" spans="1:3" x14ac:dyDescent="0.3">
      <c r="A13354" t="s">
        <v>7</v>
      </c>
      <c r="B13354" t="s">
        <v>120</v>
      </c>
      <c r="C13354">
        <v>7458</v>
      </c>
    </row>
    <row r="13355" spans="1:3" x14ac:dyDescent="0.3">
      <c r="A13355" t="s">
        <v>17</v>
      </c>
      <c r="B13355">
        <v>39</v>
      </c>
      <c r="C13355">
        <v>7458</v>
      </c>
    </row>
    <row r="13356" spans="1:3" x14ac:dyDescent="0.3">
      <c r="A13356" t="s">
        <v>18</v>
      </c>
      <c r="B13356">
        <v>2</v>
      </c>
      <c r="C13356">
        <v>7458</v>
      </c>
    </row>
    <row r="13357" spans="1:3" x14ac:dyDescent="0.3">
      <c r="A13357" t="s">
        <v>19</v>
      </c>
      <c r="B13357">
        <v>25</v>
      </c>
      <c r="C13357">
        <v>7458</v>
      </c>
    </row>
    <row r="13358" spans="1:3" x14ac:dyDescent="0.3">
      <c r="A13358" t="s">
        <v>20</v>
      </c>
      <c r="B13358">
        <v>4</v>
      </c>
      <c r="C13358">
        <v>7458</v>
      </c>
    </row>
    <row r="13359" spans="1:3" x14ac:dyDescent="0.3">
      <c r="A13359" t="s">
        <v>21</v>
      </c>
      <c r="B13359">
        <v>3</v>
      </c>
      <c r="C13359">
        <v>7458</v>
      </c>
    </row>
    <row r="13360" spans="1:3" x14ac:dyDescent="0.3">
      <c r="A13360" t="s">
        <v>22</v>
      </c>
      <c r="B13360">
        <v>24</v>
      </c>
      <c r="C13360">
        <v>7458</v>
      </c>
    </row>
    <row r="13361" spans="1:3" x14ac:dyDescent="0.3">
      <c r="A13361" t="s">
        <v>25</v>
      </c>
      <c r="B13361" t="s">
        <v>121</v>
      </c>
      <c r="C13361">
        <v>7458</v>
      </c>
    </row>
    <row r="13362" spans="1:3" x14ac:dyDescent="0.3">
      <c r="A13362" t="s">
        <v>7</v>
      </c>
      <c r="B13362" t="s">
        <v>120</v>
      </c>
      <c r="C13362">
        <v>3386</v>
      </c>
    </row>
    <row r="13363" spans="1:3" x14ac:dyDescent="0.3">
      <c r="A13363" t="s">
        <v>17</v>
      </c>
      <c r="B13363">
        <v>34</v>
      </c>
      <c r="C13363">
        <v>3386</v>
      </c>
    </row>
    <row r="13364" spans="1:3" x14ac:dyDescent="0.3">
      <c r="A13364" t="s">
        <v>18</v>
      </c>
      <c r="B13364">
        <v>4</v>
      </c>
      <c r="C13364">
        <v>3386</v>
      </c>
    </row>
    <row r="13365" spans="1:3" x14ac:dyDescent="0.3">
      <c r="A13365" t="s">
        <v>19</v>
      </c>
      <c r="B13365">
        <v>66</v>
      </c>
      <c r="C13365">
        <v>3386</v>
      </c>
    </row>
    <row r="13366" spans="1:3" x14ac:dyDescent="0.3">
      <c r="A13366" t="s">
        <v>20</v>
      </c>
      <c r="B13366">
        <v>3</v>
      </c>
      <c r="C13366">
        <v>3386</v>
      </c>
    </row>
    <row r="13367" spans="1:3" x14ac:dyDescent="0.3">
      <c r="A13367" t="s">
        <v>21</v>
      </c>
      <c r="B13367">
        <v>10</v>
      </c>
      <c r="C13367">
        <v>3386</v>
      </c>
    </row>
    <row r="13368" spans="1:3" x14ac:dyDescent="0.3">
      <c r="A13368" t="s">
        <v>22</v>
      </c>
      <c r="B13368">
        <v>20</v>
      </c>
      <c r="C13368">
        <v>3386</v>
      </c>
    </row>
    <row r="13369" spans="1:3" x14ac:dyDescent="0.3">
      <c r="A13369" t="s">
        <v>25</v>
      </c>
      <c r="B13369" t="s">
        <v>122</v>
      </c>
      <c r="C13369">
        <v>3386</v>
      </c>
    </row>
    <row r="13370" spans="1:3" x14ac:dyDescent="0.3">
      <c r="A13370" t="s">
        <v>7</v>
      </c>
      <c r="B13370" t="s">
        <v>120</v>
      </c>
      <c r="C13370">
        <v>8175</v>
      </c>
    </row>
    <row r="13371" spans="1:3" x14ac:dyDescent="0.3">
      <c r="A13371" t="s">
        <v>17</v>
      </c>
      <c r="B13371">
        <v>34</v>
      </c>
      <c r="C13371">
        <v>8175</v>
      </c>
    </row>
    <row r="13372" spans="1:3" x14ac:dyDescent="0.3">
      <c r="A13372" t="s">
        <v>18</v>
      </c>
      <c r="B13372">
        <v>4</v>
      </c>
      <c r="C13372">
        <v>8175</v>
      </c>
    </row>
    <row r="13373" spans="1:3" x14ac:dyDescent="0.3">
      <c r="A13373" t="s">
        <v>19</v>
      </c>
      <c r="B13373">
        <v>66</v>
      </c>
      <c r="C13373">
        <v>8175</v>
      </c>
    </row>
    <row r="13374" spans="1:3" x14ac:dyDescent="0.3">
      <c r="A13374" t="s">
        <v>20</v>
      </c>
      <c r="B13374">
        <v>3</v>
      </c>
      <c r="C13374">
        <v>8175</v>
      </c>
    </row>
    <row r="13375" spans="1:3" x14ac:dyDescent="0.3">
      <c r="A13375" t="s">
        <v>21</v>
      </c>
      <c r="B13375">
        <v>10</v>
      </c>
      <c r="C13375">
        <v>8175</v>
      </c>
    </row>
    <row r="13376" spans="1:3" x14ac:dyDescent="0.3">
      <c r="A13376" t="s">
        <v>22</v>
      </c>
      <c r="B13376">
        <v>20</v>
      </c>
      <c r="C13376">
        <v>8175</v>
      </c>
    </row>
    <row r="13377" spans="1:3" x14ac:dyDescent="0.3">
      <c r="A13377" t="s">
        <v>25</v>
      </c>
      <c r="B13377" t="s">
        <v>122</v>
      </c>
      <c r="C13377">
        <v>8175</v>
      </c>
    </row>
    <row r="13378" spans="1:3" x14ac:dyDescent="0.3">
      <c r="A13378" t="s">
        <v>7</v>
      </c>
      <c r="B13378" t="s">
        <v>120</v>
      </c>
      <c r="C13378">
        <v>1404</v>
      </c>
    </row>
    <row r="13379" spans="1:3" x14ac:dyDescent="0.3">
      <c r="A13379" t="s">
        <v>17</v>
      </c>
      <c r="B13379">
        <v>51</v>
      </c>
      <c r="C13379">
        <v>1404</v>
      </c>
    </row>
    <row r="13380" spans="1:3" x14ac:dyDescent="0.3">
      <c r="A13380" t="s">
        <v>18</v>
      </c>
      <c r="B13380">
        <v>23</v>
      </c>
      <c r="C13380">
        <v>1404</v>
      </c>
    </row>
    <row r="13381" spans="1:3" x14ac:dyDescent="0.3">
      <c r="A13381" t="s">
        <v>19</v>
      </c>
      <c r="B13381">
        <v>82</v>
      </c>
      <c r="C13381">
        <v>1404</v>
      </c>
    </row>
    <row r="13382" spans="1:3" x14ac:dyDescent="0.3">
      <c r="A13382" t="s">
        <v>20</v>
      </c>
      <c r="B13382">
        <v>33</v>
      </c>
      <c r="C13382">
        <v>1404</v>
      </c>
    </row>
    <row r="13383" spans="1:3" x14ac:dyDescent="0.3">
      <c r="A13383" t="s">
        <v>21</v>
      </c>
      <c r="B13383">
        <v>0</v>
      </c>
      <c r="C13383">
        <v>1404</v>
      </c>
    </row>
    <row r="13384" spans="1:3" x14ac:dyDescent="0.3">
      <c r="A13384" t="s">
        <v>22</v>
      </c>
      <c r="B13384">
        <v>42</v>
      </c>
      <c r="C13384">
        <v>1404</v>
      </c>
    </row>
    <row r="13385" spans="1:3" x14ac:dyDescent="0.3">
      <c r="A13385" t="s">
        <v>25</v>
      </c>
      <c r="B13385" t="s">
        <v>121</v>
      </c>
      <c r="C13385">
        <v>1404</v>
      </c>
    </row>
    <row r="13386" spans="1:3" x14ac:dyDescent="0.3">
      <c r="A13386" t="s">
        <v>7</v>
      </c>
      <c r="B13386" t="s">
        <v>50</v>
      </c>
      <c r="C13386">
        <v>274</v>
      </c>
    </row>
    <row r="13387" spans="1:3" x14ac:dyDescent="0.3">
      <c r="A13387" t="s">
        <v>17</v>
      </c>
      <c r="B13387">
        <v>9</v>
      </c>
      <c r="C13387">
        <v>274</v>
      </c>
    </row>
    <row r="13388" spans="1:3" x14ac:dyDescent="0.3">
      <c r="A13388" t="s">
        <v>18</v>
      </c>
      <c r="B13388">
        <v>3</v>
      </c>
      <c r="C13388">
        <v>274</v>
      </c>
    </row>
    <row r="13389" spans="1:3" x14ac:dyDescent="0.3">
      <c r="A13389" t="s">
        <v>19</v>
      </c>
      <c r="B13389">
        <v>15</v>
      </c>
      <c r="C13389">
        <v>274</v>
      </c>
    </row>
    <row r="13390" spans="1:3" x14ac:dyDescent="0.3">
      <c r="A13390" t="s">
        <v>20</v>
      </c>
      <c r="B13390">
        <v>2</v>
      </c>
      <c r="C13390">
        <v>274</v>
      </c>
    </row>
    <row r="13391" spans="1:3" x14ac:dyDescent="0.3">
      <c r="A13391" t="s">
        <v>21</v>
      </c>
      <c r="B13391">
        <v>3</v>
      </c>
      <c r="C13391">
        <v>274</v>
      </c>
    </row>
    <row r="13392" spans="1:3" x14ac:dyDescent="0.3">
      <c r="A13392" t="s">
        <v>22</v>
      </c>
      <c r="B13392">
        <v>2</v>
      </c>
      <c r="C13392">
        <v>274</v>
      </c>
    </row>
    <row r="13393" spans="1:3" x14ac:dyDescent="0.3">
      <c r="A13393" t="s">
        <v>25</v>
      </c>
      <c r="B13393" t="s">
        <v>122</v>
      </c>
      <c r="C13393">
        <v>274</v>
      </c>
    </row>
    <row r="13394" spans="1:3" x14ac:dyDescent="0.3">
      <c r="A13394" t="s">
        <v>7</v>
      </c>
      <c r="B13394" t="s">
        <v>120</v>
      </c>
      <c r="C13394">
        <v>236</v>
      </c>
    </row>
    <row r="13395" spans="1:3" x14ac:dyDescent="0.3">
      <c r="A13395" t="s">
        <v>17</v>
      </c>
      <c r="B13395">
        <v>28</v>
      </c>
      <c r="C13395">
        <v>236</v>
      </c>
    </row>
    <row r="13396" spans="1:3" x14ac:dyDescent="0.3">
      <c r="A13396" t="s">
        <v>18</v>
      </c>
      <c r="B13396">
        <v>23</v>
      </c>
      <c r="C13396">
        <v>236</v>
      </c>
    </row>
    <row r="13397" spans="1:3" x14ac:dyDescent="0.3">
      <c r="A13397" t="s">
        <v>19</v>
      </c>
      <c r="B13397">
        <v>29</v>
      </c>
      <c r="C13397">
        <v>236</v>
      </c>
    </row>
    <row r="13398" spans="1:3" x14ac:dyDescent="0.3">
      <c r="A13398" t="s">
        <v>20</v>
      </c>
      <c r="B13398">
        <v>29</v>
      </c>
      <c r="C13398">
        <v>236</v>
      </c>
    </row>
    <row r="13399" spans="1:3" x14ac:dyDescent="0.3">
      <c r="A13399" t="s">
        <v>21</v>
      </c>
      <c r="B13399">
        <v>14</v>
      </c>
      <c r="C13399">
        <v>236</v>
      </c>
    </row>
    <row r="13400" spans="1:3" x14ac:dyDescent="0.3">
      <c r="A13400" t="s">
        <v>22</v>
      </c>
      <c r="B13400">
        <v>47</v>
      </c>
      <c r="C13400">
        <v>236</v>
      </c>
    </row>
    <row r="13401" spans="1:3" x14ac:dyDescent="0.3">
      <c r="A13401" t="s">
        <v>25</v>
      </c>
      <c r="B13401" t="s">
        <v>122</v>
      </c>
      <c r="C13401">
        <v>236</v>
      </c>
    </row>
    <row r="13402" spans="1:3" x14ac:dyDescent="0.3">
      <c r="A13402" t="s">
        <v>7</v>
      </c>
      <c r="B13402" t="s">
        <v>50</v>
      </c>
      <c r="C13402">
        <v>8315</v>
      </c>
    </row>
    <row r="13403" spans="1:3" x14ac:dyDescent="0.3">
      <c r="A13403" t="s">
        <v>17</v>
      </c>
      <c r="B13403">
        <v>4</v>
      </c>
      <c r="C13403">
        <v>8315</v>
      </c>
    </row>
    <row r="13404" spans="1:3" x14ac:dyDescent="0.3">
      <c r="A13404" t="s">
        <v>18</v>
      </c>
      <c r="B13404">
        <v>2</v>
      </c>
      <c r="C13404">
        <v>8315</v>
      </c>
    </row>
    <row r="13405" spans="1:3" x14ac:dyDescent="0.3">
      <c r="A13405" t="s">
        <v>19</v>
      </c>
      <c r="B13405">
        <v>11</v>
      </c>
      <c r="C13405">
        <v>8315</v>
      </c>
    </row>
    <row r="13406" spans="1:3" x14ac:dyDescent="0.3">
      <c r="A13406" t="s">
        <v>20</v>
      </c>
      <c r="B13406">
        <v>2</v>
      </c>
      <c r="C13406">
        <v>8315</v>
      </c>
    </row>
    <row r="13407" spans="1:3" x14ac:dyDescent="0.3">
      <c r="A13407" t="s">
        <v>21</v>
      </c>
      <c r="B13407">
        <v>0</v>
      </c>
      <c r="C13407">
        <v>8315</v>
      </c>
    </row>
    <row r="13408" spans="1:3" x14ac:dyDescent="0.3">
      <c r="A13408" t="s">
        <v>22</v>
      </c>
      <c r="B13408">
        <v>4</v>
      </c>
      <c r="C13408">
        <v>8315</v>
      </c>
    </row>
    <row r="13409" spans="1:3" x14ac:dyDescent="0.3">
      <c r="A13409" t="s">
        <v>25</v>
      </c>
      <c r="B13409" t="s">
        <v>122</v>
      </c>
      <c r="C13409">
        <v>8315</v>
      </c>
    </row>
    <row r="13410" spans="1:3" x14ac:dyDescent="0.3">
      <c r="A13410" t="s">
        <v>7</v>
      </c>
      <c r="B13410" t="s">
        <v>50</v>
      </c>
      <c r="C13410">
        <v>5184</v>
      </c>
    </row>
    <row r="13411" spans="1:3" x14ac:dyDescent="0.3">
      <c r="A13411" t="s">
        <v>17</v>
      </c>
      <c r="B13411">
        <v>4</v>
      </c>
      <c r="C13411">
        <v>5184</v>
      </c>
    </row>
    <row r="13412" spans="1:3" x14ac:dyDescent="0.3">
      <c r="A13412" t="s">
        <v>18</v>
      </c>
      <c r="B13412">
        <v>2</v>
      </c>
      <c r="C13412">
        <v>5184</v>
      </c>
    </row>
    <row r="13413" spans="1:3" x14ac:dyDescent="0.3">
      <c r="A13413" t="s">
        <v>19</v>
      </c>
      <c r="B13413">
        <v>11</v>
      </c>
      <c r="C13413">
        <v>5184</v>
      </c>
    </row>
    <row r="13414" spans="1:3" x14ac:dyDescent="0.3">
      <c r="A13414" t="s">
        <v>20</v>
      </c>
      <c r="B13414">
        <v>2</v>
      </c>
      <c r="C13414">
        <v>5184</v>
      </c>
    </row>
    <row r="13415" spans="1:3" x14ac:dyDescent="0.3">
      <c r="A13415" t="s">
        <v>21</v>
      </c>
      <c r="B13415">
        <v>0</v>
      </c>
      <c r="C13415">
        <v>5184</v>
      </c>
    </row>
    <row r="13416" spans="1:3" x14ac:dyDescent="0.3">
      <c r="A13416" t="s">
        <v>22</v>
      </c>
      <c r="B13416">
        <v>4</v>
      </c>
      <c r="C13416">
        <v>5184</v>
      </c>
    </row>
    <row r="13417" spans="1:3" x14ac:dyDescent="0.3">
      <c r="A13417" t="s">
        <v>25</v>
      </c>
      <c r="B13417" t="s">
        <v>122</v>
      </c>
      <c r="C13417">
        <v>5184</v>
      </c>
    </row>
    <row r="13418" spans="1:3" x14ac:dyDescent="0.3">
      <c r="A13418" t="s">
        <v>7</v>
      </c>
      <c r="B13418" t="s">
        <v>50</v>
      </c>
      <c r="C13418">
        <v>9467</v>
      </c>
    </row>
    <row r="13419" spans="1:3" x14ac:dyDescent="0.3">
      <c r="A13419" t="s">
        <v>17</v>
      </c>
      <c r="B13419">
        <v>3</v>
      </c>
      <c r="C13419">
        <v>9467</v>
      </c>
    </row>
    <row r="13420" spans="1:3" x14ac:dyDescent="0.3">
      <c r="A13420" t="s">
        <v>18</v>
      </c>
      <c r="B13420">
        <v>2</v>
      </c>
      <c r="C13420">
        <v>9467</v>
      </c>
    </row>
    <row r="13421" spans="1:3" x14ac:dyDescent="0.3">
      <c r="A13421" t="s">
        <v>19</v>
      </c>
      <c r="B13421">
        <v>10</v>
      </c>
      <c r="C13421">
        <v>9467</v>
      </c>
    </row>
    <row r="13422" spans="1:3" x14ac:dyDescent="0.3">
      <c r="A13422" t="s">
        <v>20</v>
      </c>
      <c r="B13422">
        <v>3</v>
      </c>
      <c r="C13422">
        <v>9467</v>
      </c>
    </row>
    <row r="13423" spans="1:3" x14ac:dyDescent="0.3">
      <c r="A13423" t="s">
        <v>21</v>
      </c>
      <c r="B13423">
        <v>0</v>
      </c>
      <c r="C13423">
        <v>9467</v>
      </c>
    </row>
    <row r="13424" spans="1:3" x14ac:dyDescent="0.3">
      <c r="A13424" t="s">
        <v>22</v>
      </c>
      <c r="B13424">
        <v>2</v>
      </c>
      <c r="C13424">
        <v>9467</v>
      </c>
    </row>
    <row r="13425" spans="1:3" x14ac:dyDescent="0.3">
      <c r="A13425" t="s">
        <v>25</v>
      </c>
      <c r="B13425" t="s">
        <v>122</v>
      </c>
      <c r="C13425">
        <v>9467</v>
      </c>
    </row>
    <row r="13426" spans="1:3" x14ac:dyDescent="0.3">
      <c r="A13426" t="s">
        <v>7</v>
      </c>
      <c r="B13426" t="s">
        <v>120</v>
      </c>
      <c r="C13426">
        <v>6287</v>
      </c>
    </row>
    <row r="13427" spans="1:3" x14ac:dyDescent="0.3">
      <c r="A13427" t="s">
        <v>17</v>
      </c>
      <c r="B13427">
        <v>14</v>
      </c>
      <c r="C13427">
        <v>6287</v>
      </c>
    </row>
    <row r="13428" spans="1:3" x14ac:dyDescent="0.3">
      <c r="A13428" t="s">
        <v>18</v>
      </c>
      <c r="B13428">
        <v>0</v>
      </c>
      <c r="C13428">
        <v>6287</v>
      </c>
    </row>
    <row r="13429" spans="1:3" x14ac:dyDescent="0.3">
      <c r="A13429" t="s">
        <v>19</v>
      </c>
      <c r="B13429">
        <v>16</v>
      </c>
      <c r="C13429">
        <v>6287</v>
      </c>
    </row>
    <row r="13430" spans="1:3" x14ac:dyDescent="0.3">
      <c r="A13430" t="s">
        <v>20</v>
      </c>
      <c r="B13430">
        <v>0</v>
      </c>
      <c r="C13430">
        <v>6287</v>
      </c>
    </row>
    <row r="13431" spans="1:3" x14ac:dyDescent="0.3">
      <c r="A13431" t="s">
        <v>21</v>
      </c>
      <c r="B13431">
        <v>0</v>
      </c>
      <c r="C13431">
        <v>6287</v>
      </c>
    </row>
    <row r="13432" spans="1:3" x14ac:dyDescent="0.3">
      <c r="A13432" t="s">
        <v>22</v>
      </c>
      <c r="B13432">
        <v>6</v>
      </c>
      <c r="C13432">
        <v>6287</v>
      </c>
    </row>
    <row r="13433" spans="1:3" x14ac:dyDescent="0.3">
      <c r="A13433" t="s">
        <v>25</v>
      </c>
      <c r="B13433" t="s">
        <v>122</v>
      </c>
      <c r="C13433">
        <v>6287</v>
      </c>
    </row>
    <row r="13434" spans="1:3" x14ac:dyDescent="0.3">
      <c r="A13434" t="s">
        <v>7</v>
      </c>
      <c r="B13434" t="s">
        <v>50</v>
      </c>
      <c r="C13434">
        <v>4706</v>
      </c>
    </row>
    <row r="13435" spans="1:3" x14ac:dyDescent="0.3">
      <c r="A13435" t="s">
        <v>17</v>
      </c>
      <c r="B13435">
        <v>29</v>
      </c>
      <c r="C13435">
        <v>4706</v>
      </c>
    </row>
    <row r="13436" spans="1:3" x14ac:dyDescent="0.3">
      <c r="A13436" t="s">
        <v>18</v>
      </c>
      <c r="B13436">
        <v>0</v>
      </c>
      <c r="C13436">
        <v>4706</v>
      </c>
    </row>
    <row r="13437" spans="1:3" x14ac:dyDescent="0.3">
      <c r="A13437" t="s">
        <v>19</v>
      </c>
      <c r="B13437">
        <v>5</v>
      </c>
      <c r="C13437">
        <v>4706</v>
      </c>
    </row>
    <row r="13438" spans="1:3" x14ac:dyDescent="0.3">
      <c r="A13438" t="s">
        <v>20</v>
      </c>
      <c r="B13438">
        <v>0</v>
      </c>
      <c r="C13438">
        <v>4706</v>
      </c>
    </row>
    <row r="13439" spans="1:3" x14ac:dyDescent="0.3">
      <c r="A13439" t="s">
        <v>21</v>
      </c>
      <c r="B13439">
        <v>1</v>
      </c>
      <c r="C13439">
        <v>4706</v>
      </c>
    </row>
    <row r="13440" spans="1:3" x14ac:dyDescent="0.3">
      <c r="A13440" t="s">
        <v>22</v>
      </c>
      <c r="B13440">
        <v>5</v>
      </c>
      <c r="C13440">
        <v>4706</v>
      </c>
    </row>
    <row r="13441" spans="1:3" x14ac:dyDescent="0.3">
      <c r="A13441" t="s">
        <v>25</v>
      </c>
      <c r="B13441" t="s">
        <v>122</v>
      </c>
      <c r="C13441">
        <v>4706</v>
      </c>
    </row>
    <row r="13442" spans="1:3" x14ac:dyDescent="0.3">
      <c r="A13442" t="s">
        <v>7</v>
      </c>
      <c r="B13442" t="s">
        <v>120</v>
      </c>
      <c r="C13442">
        <v>3790</v>
      </c>
    </row>
    <row r="13443" spans="1:3" x14ac:dyDescent="0.3">
      <c r="A13443" t="s">
        <v>17</v>
      </c>
      <c r="B13443">
        <v>8</v>
      </c>
      <c r="C13443">
        <v>3790</v>
      </c>
    </row>
    <row r="13444" spans="1:3" x14ac:dyDescent="0.3">
      <c r="A13444" t="s">
        <v>18</v>
      </c>
      <c r="B13444">
        <v>1</v>
      </c>
      <c r="C13444">
        <v>3790</v>
      </c>
    </row>
    <row r="13445" spans="1:3" x14ac:dyDescent="0.3">
      <c r="A13445" t="s">
        <v>19</v>
      </c>
      <c r="B13445">
        <v>5</v>
      </c>
      <c r="C13445">
        <v>3790</v>
      </c>
    </row>
    <row r="13446" spans="1:3" x14ac:dyDescent="0.3">
      <c r="A13446" t="s">
        <v>20</v>
      </c>
      <c r="B13446">
        <v>0</v>
      </c>
      <c r="C13446">
        <v>3790</v>
      </c>
    </row>
    <row r="13447" spans="1:3" x14ac:dyDescent="0.3">
      <c r="A13447" t="s">
        <v>21</v>
      </c>
      <c r="B13447">
        <v>0</v>
      </c>
      <c r="C13447">
        <v>3790</v>
      </c>
    </row>
    <row r="13448" spans="1:3" x14ac:dyDescent="0.3">
      <c r="A13448" t="s">
        <v>22</v>
      </c>
      <c r="B13448">
        <v>1</v>
      </c>
      <c r="C13448">
        <v>3790</v>
      </c>
    </row>
    <row r="13449" spans="1:3" x14ac:dyDescent="0.3">
      <c r="A13449" t="s">
        <v>25</v>
      </c>
      <c r="B13449" t="s">
        <v>122</v>
      </c>
      <c r="C13449">
        <v>3790</v>
      </c>
    </row>
    <row r="13450" spans="1:3" x14ac:dyDescent="0.3">
      <c r="A13450" t="s">
        <v>7</v>
      </c>
      <c r="B13450" t="s">
        <v>120</v>
      </c>
      <c r="C13450">
        <v>7261</v>
      </c>
    </row>
    <row r="13451" spans="1:3" x14ac:dyDescent="0.3">
      <c r="A13451" t="s">
        <v>17</v>
      </c>
      <c r="B13451">
        <v>199</v>
      </c>
      <c r="C13451">
        <v>7261</v>
      </c>
    </row>
    <row r="13452" spans="1:3" x14ac:dyDescent="0.3">
      <c r="A13452" t="s">
        <v>18</v>
      </c>
      <c r="B13452">
        <v>33</v>
      </c>
      <c r="C13452">
        <v>7261</v>
      </c>
    </row>
    <row r="13453" spans="1:3" x14ac:dyDescent="0.3">
      <c r="A13453" t="s">
        <v>19</v>
      </c>
      <c r="B13453">
        <v>60</v>
      </c>
      <c r="C13453">
        <v>7261</v>
      </c>
    </row>
    <row r="13454" spans="1:3" x14ac:dyDescent="0.3">
      <c r="A13454" t="s">
        <v>20</v>
      </c>
      <c r="B13454">
        <v>8</v>
      </c>
      <c r="C13454">
        <v>7261</v>
      </c>
    </row>
    <row r="13455" spans="1:3" x14ac:dyDescent="0.3">
      <c r="A13455" t="s">
        <v>21</v>
      </c>
      <c r="B13455">
        <v>3</v>
      </c>
      <c r="C13455">
        <v>7261</v>
      </c>
    </row>
    <row r="13456" spans="1:3" x14ac:dyDescent="0.3">
      <c r="A13456" t="s">
        <v>22</v>
      </c>
      <c r="B13456">
        <v>15</v>
      </c>
      <c r="C13456">
        <v>7261</v>
      </c>
    </row>
    <row r="13457" spans="1:3" x14ac:dyDescent="0.3">
      <c r="A13457" t="s">
        <v>25</v>
      </c>
      <c r="B13457" t="s">
        <v>121</v>
      </c>
      <c r="C13457">
        <v>7261</v>
      </c>
    </row>
    <row r="13458" spans="1:3" x14ac:dyDescent="0.3">
      <c r="A13458" t="s">
        <v>7</v>
      </c>
      <c r="B13458" t="s">
        <v>120</v>
      </c>
      <c r="C13458">
        <v>2452</v>
      </c>
    </row>
    <row r="13459" spans="1:3" x14ac:dyDescent="0.3">
      <c r="A13459" t="s">
        <v>17</v>
      </c>
      <c r="B13459">
        <v>199</v>
      </c>
      <c r="C13459">
        <v>2452</v>
      </c>
    </row>
    <row r="13460" spans="1:3" x14ac:dyDescent="0.3">
      <c r="A13460" t="s">
        <v>18</v>
      </c>
      <c r="B13460">
        <v>33</v>
      </c>
      <c r="C13460">
        <v>2452</v>
      </c>
    </row>
    <row r="13461" spans="1:3" x14ac:dyDescent="0.3">
      <c r="A13461" t="s">
        <v>19</v>
      </c>
      <c r="B13461">
        <v>60</v>
      </c>
      <c r="C13461">
        <v>2452</v>
      </c>
    </row>
    <row r="13462" spans="1:3" x14ac:dyDescent="0.3">
      <c r="A13462" t="s">
        <v>20</v>
      </c>
      <c r="B13462">
        <v>8</v>
      </c>
      <c r="C13462">
        <v>2452</v>
      </c>
    </row>
    <row r="13463" spans="1:3" x14ac:dyDescent="0.3">
      <c r="A13463" t="s">
        <v>21</v>
      </c>
      <c r="B13463">
        <v>3</v>
      </c>
      <c r="C13463">
        <v>2452</v>
      </c>
    </row>
    <row r="13464" spans="1:3" x14ac:dyDescent="0.3">
      <c r="A13464" t="s">
        <v>22</v>
      </c>
      <c r="B13464">
        <v>15</v>
      </c>
      <c r="C13464">
        <v>2452</v>
      </c>
    </row>
    <row r="13465" spans="1:3" x14ac:dyDescent="0.3">
      <c r="A13465" t="s">
        <v>25</v>
      </c>
      <c r="B13465" t="s">
        <v>121</v>
      </c>
      <c r="C13465">
        <v>2452</v>
      </c>
    </row>
    <row r="13466" spans="1:3" x14ac:dyDescent="0.3">
      <c r="A13466" t="s">
        <v>7</v>
      </c>
      <c r="B13466" t="s">
        <v>120</v>
      </c>
      <c r="C13466">
        <v>2620</v>
      </c>
    </row>
    <row r="13467" spans="1:3" x14ac:dyDescent="0.3">
      <c r="A13467" t="s">
        <v>17</v>
      </c>
      <c r="B13467">
        <v>14</v>
      </c>
      <c r="C13467">
        <v>2620</v>
      </c>
    </row>
    <row r="13468" spans="1:3" x14ac:dyDescent="0.3">
      <c r="A13468" t="s">
        <v>18</v>
      </c>
      <c r="B13468">
        <v>0</v>
      </c>
      <c r="C13468">
        <v>2620</v>
      </c>
    </row>
    <row r="13469" spans="1:3" x14ac:dyDescent="0.3">
      <c r="A13469" t="s">
        <v>19</v>
      </c>
      <c r="B13469">
        <v>2</v>
      </c>
      <c r="C13469">
        <v>2620</v>
      </c>
    </row>
    <row r="13470" spans="1:3" x14ac:dyDescent="0.3">
      <c r="A13470" t="s">
        <v>20</v>
      </c>
      <c r="B13470">
        <v>0</v>
      </c>
      <c r="C13470">
        <v>2620</v>
      </c>
    </row>
    <row r="13471" spans="1:3" x14ac:dyDescent="0.3">
      <c r="A13471" t="s">
        <v>21</v>
      </c>
      <c r="B13471">
        <v>0</v>
      </c>
      <c r="C13471">
        <v>2620</v>
      </c>
    </row>
    <row r="13472" spans="1:3" x14ac:dyDescent="0.3">
      <c r="A13472" t="s">
        <v>22</v>
      </c>
      <c r="B13472">
        <v>7</v>
      </c>
      <c r="C13472">
        <v>2620</v>
      </c>
    </row>
    <row r="13473" spans="1:3" x14ac:dyDescent="0.3">
      <c r="A13473" t="s">
        <v>25</v>
      </c>
      <c r="B13473" t="s">
        <v>122</v>
      </c>
      <c r="C13473">
        <v>2620</v>
      </c>
    </row>
    <row r="13474" spans="1:3" x14ac:dyDescent="0.3">
      <c r="A13474" t="s">
        <v>7</v>
      </c>
      <c r="B13474" t="s">
        <v>120</v>
      </c>
      <c r="C13474">
        <v>8254</v>
      </c>
    </row>
    <row r="13475" spans="1:3" x14ac:dyDescent="0.3">
      <c r="A13475" t="s">
        <v>17</v>
      </c>
      <c r="B13475">
        <v>14</v>
      </c>
      <c r="C13475">
        <v>8254</v>
      </c>
    </row>
    <row r="13476" spans="1:3" x14ac:dyDescent="0.3">
      <c r="A13476" t="s">
        <v>18</v>
      </c>
      <c r="B13476">
        <v>0</v>
      </c>
      <c r="C13476">
        <v>8254</v>
      </c>
    </row>
    <row r="13477" spans="1:3" x14ac:dyDescent="0.3">
      <c r="A13477" t="s">
        <v>19</v>
      </c>
      <c r="B13477">
        <v>2</v>
      </c>
      <c r="C13477">
        <v>8254</v>
      </c>
    </row>
    <row r="13478" spans="1:3" x14ac:dyDescent="0.3">
      <c r="A13478" t="s">
        <v>20</v>
      </c>
      <c r="B13478">
        <v>0</v>
      </c>
      <c r="C13478">
        <v>8254</v>
      </c>
    </row>
    <row r="13479" spans="1:3" x14ac:dyDescent="0.3">
      <c r="A13479" t="s">
        <v>21</v>
      </c>
      <c r="B13479">
        <v>0</v>
      </c>
      <c r="C13479">
        <v>8254</v>
      </c>
    </row>
    <row r="13480" spans="1:3" x14ac:dyDescent="0.3">
      <c r="A13480" t="s">
        <v>22</v>
      </c>
      <c r="B13480">
        <v>7</v>
      </c>
      <c r="C13480">
        <v>8254</v>
      </c>
    </row>
    <row r="13481" spans="1:3" x14ac:dyDescent="0.3">
      <c r="A13481" t="s">
        <v>25</v>
      </c>
      <c r="B13481" t="s">
        <v>122</v>
      </c>
      <c r="C13481">
        <v>8254</v>
      </c>
    </row>
    <row r="13482" spans="1:3" x14ac:dyDescent="0.3">
      <c r="A13482" t="s">
        <v>7</v>
      </c>
      <c r="B13482" t="s">
        <v>120</v>
      </c>
      <c r="C13482">
        <v>11091</v>
      </c>
    </row>
    <row r="13483" spans="1:3" x14ac:dyDescent="0.3">
      <c r="A13483" t="s">
        <v>17</v>
      </c>
      <c r="B13483">
        <v>7</v>
      </c>
      <c r="C13483">
        <v>11091</v>
      </c>
    </row>
    <row r="13484" spans="1:3" x14ac:dyDescent="0.3">
      <c r="A13484" t="s">
        <v>18</v>
      </c>
      <c r="B13484">
        <v>2</v>
      </c>
      <c r="C13484">
        <v>11091</v>
      </c>
    </row>
    <row r="13485" spans="1:3" x14ac:dyDescent="0.3">
      <c r="A13485" t="s">
        <v>19</v>
      </c>
      <c r="B13485">
        <v>9</v>
      </c>
      <c r="C13485">
        <v>11091</v>
      </c>
    </row>
    <row r="13486" spans="1:3" x14ac:dyDescent="0.3">
      <c r="A13486" t="s">
        <v>20</v>
      </c>
      <c r="B13486">
        <v>2</v>
      </c>
      <c r="C13486">
        <v>11091</v>
      </c>
    </row>
    <row r="13487" spans="1:3" x14ac:dyDescent="0.3">
      <c r="A13487" t="s">
        <v>21</v>
      </c>
      <c r="B13487">
        <v>0</v>
      </c>
      <c r="C13487">
        <v>11091</v>
      </c>
    </row>
    <row r="13488" spans="1:3" x14ac:dyDescent="0.3">
      <c r="A13488" t="s">
        <v>22</v>
      </c>
      <c r="B13488">
        <v>2</v>
      </c>
      <c r="C13488">
        <v>11091</v>
      </c>
    </row>
    <row r="13489" spans="1:3" x14ac:dyDescent="0.3">
      <c r="A13489" t="s">
        <v>25</v>
      </c>
      <c r="B13489" t="s">
        <v>122</v>
      </c>
      <c r="C13489">
        <v>11091</v>
      </c>
    </row>
    <row r="13490" spans="1:3" x14ac:dyDescent="0.3">
      <c r="A13490" t="s">
        <v>7</v>
      </c>
      <c r="B13490" t="s">
        <v>120</v>
      </c>
      <c r="C13490">
        <v>5824</v>
      </c>
    </row>
    <row r="13491" spans="1:3" x14ac:dyDescent="0.3">
      <c r="A13491" t="s">
        <v>17</v>
      </c>
      <c r="B13491">
        <v>7</v>
      </c>
      <c r="C13491">
        <v>5824</v>
      </c>
    </row>
    <row r="13492" spans="1:3" x14ac:dyDescent="0.3">
      <c r="A13492" t="s">
        <v>18</v>
      </c>
      <c r="B13492">
        <v>0</v>
      </c>
      <c r="C13492">
        <v>5824</v>
      </c>
    </row>
    <row r="13493" spans="1:3" x14ac:dyDescent="0.3">
      <c r="A13493" t="s">
        <v>19</v>
      </c>
      <c r="B13493">
        <v>1</v>
      </c>
      <c r="C13493">
        <v>5824</v>
      </c>
    </row>
    <row r="13494" spans="1:3" x14ac:dyDescent="0.3">
      <c r="A13494" t="s">
        <v>20</v>
      </c>
      <c r="B13494">
        <v>0</v>
      </c>
      <c r="C13494">
        <v>5824</v>
      </c>
    </row>
    <row r="13495" spans="1:3" x14ac:dyDescent="0.3">
      <c r="A13495" t="s">
        <v>21</v>
      </c>
      <c r="B13495">
        <v>0</v>
      </c>
      <c r="C13495">
        <v>5824</v>
      </c>
    </row>
    <row r="13496" spans="1:3" x14ac:dyDescent="0.3">
      <c r="A13496" t="s">
        <v>22</v>
      </c>
      <c r="B13496">
        <v>0</v>
      </c>
      <c r="C13496">
        <v>5824</v>
      </c>
    </row>
    <row r="13497" spans="1:3" x14ac:dyDescent="0.3">
      <c r="A13497" t="s">
        <v>25</v>
      </c>
      <c r="B13497" t="s">
        <v>122</v>
      </c>
      <c r="C13497">
        <v>5824</v>
      </c>
    </row>
    <row r="13498" spans="1:3" x14ac:dyDescent="0.3">
      <c r="A13498" t="s">
        <v>7</v>
      </c>
      <c r="B13498" t="s">
        <v>50</v>
      </c>
      <c r="C13498">
        <v>1016</v>
      </c>
    </row>
    <row r="13499" spans="1:3" x14ac:dyDescent="0.3">
      <c r="A13499" t="s">
        <v>17</v>
      </c>
      <c r="B13499">
        <v>41</v>
      </c>
      <c r="C13499">
        <v>1016</v>
      </c>
    </row>
    <row r="13500" spans="1:3" x14ac:dyDescent="0.3">
      <c r="A13500" t="s">
        <v>18</v>
      </c>
      <c r="B13500">
        <v>1</v>
      </c>
      <c r="C13500">
        <v>1016</v>
      </c>
    </row>
    <row r="13501" spans="1:3" x14ac:dyDescent="0.3">
      <c r="A13501" t="s">
        <v>19</v>
      </c>
      <c r="B13501">
        <v>6</v>
      </c>
      <c r="C13501">
        <v>1016</v>
      </c>
    </row>
    <row r="13502" spans="1:3" x14ac:dyDescent="0.3">
      <c r="A13502" t="s">
        <v>20</v>
      </c>
      <c r="B13502">
        <v>2</v>
      </c>
      <c r="C13502">
        <v>1016</v>
      </c>
    </row>
    <row r="13503" spans="1:3" x14ac:dyDescent="0.3">
      <c r="A13503" t="s">
        <v>21</v>
      </c>
      <c r="B13503">
        <v>0</v>
      </c>
      <c r="C13503">
        <v>1016</v>
      </c>
    </row>
    <row r="13504" spans="1:3" x14ac:dyDescent="0.3">
      <c r="A13504" t="s">
        <v>22</v>
      </c>
      <c r="B13504">
        <v>5</v>
      </c>
      <c r="C13504">
        <v>1016</v>
      </c>
    </row>
    <row r="13505" spans="1:3" x14ac:dyDescent="0.3">
      <c r="A13505" t="s">
        <v>25</v>
      </c>
      <c r="B13505" t="s">
        <v>122</v>
      </c>
      <c r="C13505">
        <v>1016</v>
      </c>
    </row>
    <row r="13506" spans="1:3" x14ac:dyDescent="0.3">
      <c r="A13506" t="s">
        <v>7</v>
      </c>
      <c r="B13506" t="s">
        <v>120</v>
      </c>
      <c r="C13506">
        <v>5015</v>
      </c>
    </row>
    <row r="13507" spans="1:3" x14ac:dyDescent="0.3">
      <c r="A13507" t="s">
        <v>17</v>
      </c>
      <c r="B13507">
        <v>68</v>
      </c>
      <c r="C13507">
        <v>5015</v>
      </c>
    </row>
    <row r="13508" spans="1:3" x14ac:dyDescent="0.3">
      <c r="A13508" t="s">
        <v>18</v>
      </c>
      <c r="B13508">
        <v>6</v>
      </c>
      <c r="C13508">
        <v>5015</v>
      </c>
    </row>
    <row r="13509" spans="1:3" x14ac:dyDescent="0.3">
      <c r="A13509" t="s">
        <v>19</v>
      </c>
      <c r="B13509">
        <v>38</v>
      </c>
      <c r="C13509">
        <v>5015</v>
      </c>
    </row>
    <row r="13510" spans="1:3" x14ac:dyDescent="0.3">
      <c r="A13510" t="s">
        <v>20</v>
      </c>
      <c r="B13510">
        <v>3</v>
      </c>
      <c r="C13510">
        <v>5015</v>
      </c>
    </row>
    <row r="13511" spans="1:3" x14ac:dyDescent="0.3">
      <c r="A13511" t="s">
        <v>21</v>
      </c>
      <c r="B13511">
        <v>6</v>
      </c>
      <c r="C13511">
        <v>5015</v>
      </c>
    </row>
    <row r="13512" spans="1:3" x14ac:dyDescent="0.3">
      <c r="A13512" t="s">
        <v>22</v>
      </c>
      <c r="B13512">
        <v>41</v>
      </c>
      <c r="C13512">
        <v>5015</v>
      </c>
    </row>
    <row r="13513" spans="1:3" x14ac:dyDescent="0.3">
      <c r="A13513" t="s">
        <v>25</v>
      </c>
      <c r="B13513" t="s">
        <v>122</v>
      </c>
      <c r="C13513">
        <v>5015</v>
      </c>
    </row>
    <row r="13514" spans="1:3" x14ac:dyDescent="0.3">
      <c r="A13514" t="s">
        <v>7</v>
      </c>
      <c r="B13514" t="s">
        <v>50</v>
      </c>
      <c r="C13514">
        <v>3469</v>
      </c>
    </row>
    <row r="13515" spans="1:3" x14ac:dyDescent="0.3">
      <c r="A13515" t="s">
        <v>17</v>
      </c>
      <c r="B13515">
        <v>19</v>
      </c>
      <c r="C13515">
        <v>3469</v>
      </c>
    </row>
    <row r="13516" spans="1:3" x14ac:dyDescent="0.3">
      <c r="A13516" t="s">
        <v>18</v>
      </c>
      <c r="B13516">
        <v>18</v>
      </c>
      <c r="C13516">
        <v>3469</v>
      </c>
    </row>
    <row r="13517" spans="1:3" x14ac:dyDescent="0.3">
      <c r="A13517" t="s">
        <v>19</v>
      </c>
      <c r="B13517">
        <v>33</v>
      </c>
      <c r="C13517">
        <v>3469</v>
      </c>
    </row>
    <row r="13518" spans="1:3" x14ac:dyDescent="0.3">
      <c r="A13518" t="s">
        <v>20</v>
      </c>
      <c r="B13518">
        <v>24</v>
      </c>
      <c r="C13518">
        <v>3469</v>
      </c>
    </row>
    <row r="13519" spans="1:3" x14ac:dyDescent="0.3">
      <c r="A13519" t="s">
        <v>21</v>
      </c>
      <c r="B13519">
        <v>1</v>
      </c>
      <c r="C13519">
        <v>3469</v>
      </c>
    </row>
    <row r="13520" spans="1:3" x14ac:dyDescent="0.3">
      <c r="A13520" t="s">
        <v>22</v>
      </c>
      <c r="B13520">
        <v>8</v>
      </c>
      <c r="C13520">
        <v>3469</v>
      </c>
    </row>
    <row r="13521" spans="1:3" x14ac:dyDescent="0.3">
      <c r="A13521" t="s">
        <v>25</v>
      </c>
      <c r="B13521" t="s">
        <v>121</v>
      </c>
      <c r="C13521">
        <v>3469</v>
      </c>
    </row>
    <row r="13522" spans="1:3" x14ac:dyDescent="0.3">
      <c r="A13522" t="s">
        <v>7</v>
      </c>
      <c r="B13522" t="s">
        <v>120</v>
      </c>
      <c r="C13522">
        <v>4988</v>
      </c>
    </row>
    <row r="13523" spans="1:3" x14ac:dyDescent="0.3">
      <c r="A13523" t="s">
        <v>17</v>
      </c>
      <c r="B13523">
        <v>19</v>
      </c>
      <c r="C13523">
        <v>4988</v>
      </c>
    </row>
    <row r="13524" spans="1:3" x14ac:dyDescent="0.3">
      <c r="A13524" t="s">
        <v>18</v>
      </c>
      <c r="B13524">
        <v>6</v>
      </c>
      <c r="C13524">
        <v>4988</v>
      </c>
    </row>
    <row r="13525" spans="1:3" x14ac:dyDescent="0.3">
      <c r="A13525" t="s">
        <v>19</v>
      </c>
      <c r="B13525">
        <v>20</v>
      </c>
      <c r="C13525">
        <v>4988</v>
      </c>
    </row>
    <row r="13526" spans="1:3" x14ac:dyDescent="0.3">
      <c r="A13526" t="s">
        <v>20</v>
      </c>
      <c r="B13526">
        <v>0</v>
      </c>
      <c r="C13526">
        <v>4988</v>
      </c>
    </row>
    <row r="13527" spans="1:3" x14ac:dyDescent="0.3">
      <c r="A13527" t="s">
        <v>21</v>
      </c>
      <c r="B13527">
        <v>5</v>
      </c>
      <c r="C13527">
        <v>4988</v>
      </c>
    </row>
    <row r="13528" spans="1:3" x14ac:dyDescent="0.3">
      <c r="A13528" t="s">
        <v>22</v>
      </c>
      <c r="B13528">
        <v>12</v>
      </c>
      <c r="C13528">
        <v>4988</v>
      </c>
    </row>
    <row r="13529" spans="1:3" x14ac:dyDescent="0.3">
      <c r="A13529" t="s">
        <v>25</v>
      </c>
      <c r="B13529" t="s">
        <v>122</v>
      </c>
      <c r="C13529">
        <v>4988</v>
      </c>
    </row>
    <row r="13530" spans="1:3" x14ac:dyDescent="0.3">
      <c r="A13530" t="s">
        <v>7</v>
      </c>
      <c r="B13530" t="s">
        <v>120</v>
      </c>
      <c r="C13530">
        <v>1951</v>
      </c>
    </row>
    <row r="13531" spans="1:3" x14ac:dyDescent="0.3">
      <c r="A13531" t="s">
        <v>17</v>
      </c>
      <c r="B13531">
        <v>228</v>
      </c>
      <c r="C13531">
        <v>1951</v>
      </c>
    </row>
    <row r="13532" spans="1:3" x14ac:dyDescent="0.3">
      <c r="A13532" t="s">
        <v>18</v>
      </c>
      <c r="B13532">
        <v>122</v>
      </c>
      <c r="C13532">
        <v>1951</v>
      </c>
    </row>
    <row r="13533" spans="1:3" x14ac:dyDescent="0.3">
      <c r="A13533" t="s">
        <v>19</v>
      </c>
      <c r="B13533">
        <v>122</v>
      </c>
      <c r="C13533">
        <v>1951</v>
      </c>
    </row>
    <row r="13534" spans="1:3" x14ac:dyDescent="0.3">
      <c r="A13534" t="s">
        <v>20</v>
      </c>
      <c r="B13534">
        <v>208</v>
      </c>
      <c r="C13534">
        <v>1951</v>
      </c>
    </row>
    <row r="13535" spans="1:3" x14ac:dyDescent="0.3">
      <c r="A13535" t="s">
        <v>21</v>
      </c>
      <c r="B13535">
        <v>129</v>
      </c>
      <c r="C13535">
        <v>1951</v>
      </c>
    </row>
    <row r="13536" spans="1:3" x14ac:dyDescent="0.3">
      <c r="A13536" t="s">
        <v>22</v>
      </c>
      <c r="B13536">
        <v>30</v>
      </c>
      <c r="C13536">
        <v>1951</v>
      </c>
    </row>
    <row r="13537" spans="1:3" x14ac:dyDescent="0.3">
      <c r="A13537" t="s">
        <v>25</v>
      </c>
      <c r="B13537" t="s">
        <v>123</v>
      </c>
      <c r="C13537">
        <v>1951</v>
      </c>
    </row>
    <row r="13538" spans="1:3" x14ac:dyDescent="0.3">
      <c r="A13538" t="s">
        <v>7</v>
      </c>
      <c r="B13538" t="s">
        <v>120</v>
      </c>
      <c r="C13538">
        <v>520</v>
      </c>
    </row>
    <row r="13539" spans="1:3" x14ac:dyDescent="0.3">
      <c r="A13539" t="s">
        <v>17</v>
      </c>
      <c r="B13539">
        <v>3</v>
      </c>
      <c r="C13539">
        <v>520</v>
      </c>
    </row>
    <row r="13540" spans="1:3" x14ac:dyDescent="0.3">
      <c r="A13540" t="s">
        <v>18</v>
      </c>
      <c r="B13540">
        <v>3</v>
      </c>
      <c r="C13540">
        <v>520</v>
      </c>
    </row>
    <row r="13541" spans="1:3" x14ac:dyDescent="0.3">
      <c r="A13541" t="s">
        <v>19</v>
      </c>
      <c r="B13541">
        <v>7</v>
      </c>
      <c r="C13541">
        <v>520</v>
      </c>
    </row>
    <row r="13542" spans="1:3" x14ac:dyDescent="0.3">
      <c r="A13542" t="s">
        <v>20</v>
      </c>
      <c r="B13542">
        <v>6</v>
      </c>
      <c r="C13542">
        <v>520</v>
      </c>
    </row>
    <row r="13543" spans="1:3" x14ac:dyDescent="0.3">
      <c r="A13543" t="s">
        <v>21</v>
      </c>
      <c r="B13543">
        <v>2</v>
      </c>
      <c r="C13543">
        <v>520</v>
      </c>
    </row>
    <row r="13544" spans="1:3" x14ac:dyDescent="0.3">
      <c r="A13544" t="s">
        <v>22</v>
      </c>
      <c r="B13544">
        <v>9</v>
      </c>
      <c r="C13544">
        <v>520</v>
      </c>
    </row>
    <row r="13545" spans="1:3" x14ac:dyDescent="0.3">
      <c r="A13545" t="s">
        <v>25</v>
      </c>
      <c r="B13545" t="s">
        <v>122</v>
      </c>
      <c r="C13545">
        <v>520</v>
      </c>
    </row>
    <row r="13546" spans="1:3" x14ac:dyDescent="0.3">
      <c r="A13546" t="s">
        <v>7</v>
      </c>
      <c r="B13546" t="s">
        <v>120</v>
      </c>
      <c r="C13546">
        <v>8372</v>
      </c>
    </row>
    <row r="13547" spans="1:3" x14ac:dyDescent="0.3">
      <c r="A13547" t="s">
        <v>17</v>
      </c>
      <c r="B13547">
        <v>3</v>
      </c>
      <c r="C13547">
        <v>8372</v>
      </c>
    </row>
    <row r="13548" spans="1:3" x14ac:dyDescent="0.3">
      <c r="A13548" t="s">
        <v>18</v>
      </c>
      <c r="B13548">
        <v>3</v>
      </c>
      <c r="C13548">
        <v>8372</v>
      </c>
    </row>
    <row r="13549" spans="1:3" x14ac:dyDescent="0.3">
      <c r="A13549" t="s">
        <v>19</v>
      </c>
      <c r="B13549">
        <v>7</v>
      </c>
      <c r="C13549">
        <v>8372</v>
      </c>
    </row>
    <row r="13550" spans="1:3" x14ac:dyDescent="0.3">
      <c r="A13550" t="s">
        <v>20</v>
      </c>
      <c r="B13550">
        <v>6</v>
      </c>
      <c r="C13550">
        <v>8372</v>
      </c>
    </row>
    <row r="13551" spans="1:3" x14ac:dyDescent="0.3">
      <c r="A13551" t="s">
        <v>21</v>
      </c>
      <c r="B13551">
        <v>2</v>
      </c>
      <c r="C13551">
        <v>8372</v>
      </c>
    </row>
    <row r="13552" spans="1:3" x14ac:dyDescent="0.3">
      <c r="A13552" t="s">
        <v>22</v>
      </c>
      <c r="B13552">
        <v>9</v>
      </c>
      <c r="C13552">
        <v>8372</v>
      </c>
    </row>
    <row r="13553" spans="1:3" x14ac:dyDescent="0.3">
      <c r="A13553" t="s">
        <v>25</v>
      </c>
      <c r="B13553" t="s">
        <v>122</v>
      </c>
      <c r="C13553">
        <v>8372</v>
      </c>
    </row>
    <row r="13554" spans="1:3" x14ac:dyDescent="0.3">
      <c r="A13554" t="s">
        <v>7</v>
      </c>
      <c r="B13554" t="s">
        <v>50</v>
      </c>
      <c r="C13554">
        <v>2678</v>
      </c>
    </row>
    <row r="13555" spans="1:3" x14ac:dyDescent="0.3">
      <c r="A13555" t="s">
        <v>17</v>
      </c>
      <c r="B13555">
        <v>52</v>
      </c>
      <c r="C13555">
        <v>2678</v>
      </c>
    </row>
    <row r="13556" spans="1:3" x14ac:dyDescent="0.3">
      <c r="A13556" t="s">
        <v>18</v>
      </c>
      <c r="B13556">
        <v>12</v>
      </c>
      <c r="C13556">
        <v>2678</v>
      </c>
    </row>
    <row r="13557" spans="1:3" x14ac:dyDescent="0.3">
      <c r="A13557" t="s">
        <v>19</v>
      </c>
      <c r="B13557">
        <v>50</v>
      </c>
      <c r="C13557">
        <v>2678</v>
      </c>
    </row>
    <row r="13558" spans="1:3" x14ac:dyDescent="0.3">
      <c r="A13558" t="s">
        <v>20</v>
      </c>
      <c r="B13558">
        <v>4</v>
      </c>
      <c r="C13558">
        <v>2678</v>
      </c>
    </row>
    <row r="13559" spans="1:3" x14ac:dyDescent="0.3">
      <c r="A13559" t="s">
        <v>21</v>
      </c>
      <c r="B13559">
        <v>36</v>
      </c>
      <c r="C13559">
        <v>2678</v>
      </c>
    </row>
    <row r="13560" spans="1:3" x14ac:dyDescent="0.3">
      <c r="A13560" t="s">
        <v>22</v>
      </c>
      <c r="B13560">
        <v>55</v>
      </c>
      <c r="C13560">
        <v>2678</v>
      </c>
    </row>
    <row r="13561" spans="1:3" x14ac:dyDescent="0.3">
      <c r="A13561" t="s">
        <v>25</v>
      </c>
      <c r="B13561" t="s">
        <v>121</v>
      </c>
      <c r="C13561">
        <v>2678</v>
      </c>
    </row>
    <row r="13562" spans="1:3" x14ac:dyDescent="0.3">
      <c r="A13562" t="s">
        <v>7</v>
      </c>
      <c r="B13562" t="s">
        <v>120</v>
      </c>
      <c r="C13562">
        <v>4864</v>
      </c>
    </row>
    <row r="13563" spans="1:3" x14ac:dyDescent="0.3">
      <c r="A13563" t="s">
        <v>17</v>
      </c>
      <c r="B13563">
        <v>72</v>
      </c>
      <c r="C13563">
        <v>4864</v>
      </c>
    </row>
    <row r="13564" spans="1:3" x14ac:dyDescent="0.3">
      <c r="A13564" t="s">
        <v>18</v>
      </c>
      <c r="B13564">
        <v>7</v>
      </c>
      <c r="C13564">
        <v>4864</v>
      </c>
    </row>
    <row r="13565" spans="1:3" x14ac:dyDescent="0.3">
      <c r="A13565" t="s">
        <v>19</v>
      </c>
      <c r="B13565">
        <v>58</v>
      </c>
      <c r="C13565">
        <v>4864</v>
      </c>
    </row>
    <row r="13566" spans="1:3" x14ac:dyDescent="0.3">
      <c r="A13566" t="s">
        <v>20</v>
      </c>
      <c r="B13566">
        <v>13</v>
      </c>
      <c r="C13566">
        <v>4864</v>
      </c>
    </row>
    <row r="13567" spans="1:3" x14ac:dyDescent="0.3">
      <c r="A13567" t="s">
        <v>21</v>
      </c>
      <c r="B13567">
        <v>1</v>
      </c>
      <c r="C13567">
        <v>4864</v>
      </c>
    </row>
    <row r="13568" spans="1:3" x14ac:dyDescent="0.3">
      <c r="A13568" t="s">
        <v>22</v>
      </c>
      <c r="B13568">
        <v>24</v>
      </c>
      <c r="C13568">
        <v>4864</v>
      </c>
    </row>
    <row r="13569" spans="1:3" x14ac:dyDescent="0.3">
      <c r="A13569" t="s">
        <v>25</v>
      </c>
      <c r="B13569" t="s">
        <v>121</v>
      </c>
      <c r="C13569">
        <v>4864</v>
      </c>
    </row>
    <row r="13570" spans="1:3" x14ac:dyDescent="0.3">
      <c r="A13570" t="s">
        <v>7</v>
      </c>
      <c r="B13570" t="s">
        <v>50</v>
      </c>
      <c r="C13570">
        <v>9739</v>
      </c>
    </row>
    <row r="13571" spans="1:3" x14ac:dyDescent="0.3">
      <c r="A13571" t="s">
        <v>17</v>
      </c>
      <c r="B13571">
        <v>62</v>
      </c>
      <c r="C13571">
        <v>9739</v>
      </c>
    </row>
    <row r="13572" spans="1:3" x14ac:dyDescent="0.3">
      <c r="A13572" t="s">
        <v>18</v>
      </c>
      <c r="B13572">
        <v>0</v>
      </c>
      <c r="C13572">
        <v>9739</v>
      </c>
    </row>
    <row r="13573" spans="1:3" x14ac:dyDescent="0.3">
      <c r="A13573" t="s">
        <v>19</v>
      </c>
      <c r="B13573">
        <v>22</v>
      </c>
      <c r="C13573">
        <v>9739</v>
      </c>
    </row>
    <row r="13574" spans="1:3" x14ac:dyDescent="0.3">
      <c r="A13574" t="s">
        <v>20</v>
      </c>
      <c r="B13574">
        <v>3</v>
      </c>
      <c r="C13574">
        <v>9739</v>
      </c>
    </row>
    <row r="13575" spans="1:3" x14ac:dyDescent="0.3">
      <c r="A13575" t="s">
        <v>21</v>
      </c>
      <c r="B13575">
        <v>1</v>
      </c>
      <c r="C13575">
        <v>9739</v>
      </c>
    </row>
    <row r="13576" spans="1:3" x14ac:dyDescent="0.3">
      <c r="A13576" t="s">
        <v>22</v>
      </c>
      <c r="B13576">
        <v>26</v>
      </c>
      <c r="C13576">
        <v>9739</v>
      </c>
    </row>
    <row r="13577" spans="1:3" x14ac:dyDescent="0.3">
      <c r="A13577" t="s">
        <v>25</v>
      </c>
      <c r="B13577" t="s">
        <v>122</v>
      </c>
      <c r="C13577">
        <v>9739</v>
      </c>
    </row>
    <row r="13578" spans="1:3" x14ac:dyDescent="0.3">
      <c r="A13578" t="s">
        <v>7</v>
      </c>
      <c r="B13578" t="s">
        <v>120</v>
      </c>
      <c r="C13578">
        <v>1655</v>
      </c>
    </row>
    <row r="13579" spans="1:3" x14ac:dyDescent="0.3">
      <c r="A13579" t="s">
        <v>17</v>
      </c>
      <c r="B13579">
        <v>16</v>
      </c>
      <c r="C13579">
        <v>1655</v>
      </c>
    </row>
    <row r="13580" spans="1:3" x14ac:dyDescent="0.3">
      <c r="A13580" t="s">
        <v>18</v>
      </c>
      <c r="B13580">
        <v>3</v>
      </c>
      <c r="C13580">
        <v>1655</v>
      </c>
    </row>
    <row r="13581" spans="1:3" x14ac:dyDescent="0.3">
      <c r="A13581" t="s">
        <v>19</v>
      </c>
      <c r="B13581">
        <v>15</v>
      </c>
      <c r="C13581">
        <v>1655</v>
      </c>
    </row>
    <row r="13582" spans="1:3" x14ac:dyDescent="0.3">
      <c r="A13582" t="s">
        <v>20</v>
      </c>
      <c r="B13582">
        <v>2</v>
      </c>
      <c r="C13582">
        <v>1655</v>
      </c>
    </row>
    <row r="13583" spans="1:3" x14ac:dyDescent="0.3">
      <c r="A13583" t="s">
        <v>21</v>
      </c>
      <c r="B13583">
        <v>1</v>
      </c>
      <c r="C13583">
        <v>1655</v>
      </c>
    </row>
    <row r="13584" spans="1:3" x14ac:dyDescent="0.3">
      <c r="A13584" t="s">
        <v>22</v>
      </c>
      <c r="B13584">
        <v>11</v>
      </c>
      <c r="C13584">
        <v>1655</v>
      </c>
    </row>
    <row r="13585" spans="1:3" x14ac:dyDescent="0.3">
      <c r="A13585" t="s">
        <v>25</v>
      </c>
      <c r="B13585" t="s">
        <v>122</v>
      </c>
      <c r="C13585">
        <v>1655</v>
      </c>
    </row>
    <row r="13586" spans="1:3" x14ac:dyDescent="0.3">
      <c r="A13586" t="s">
        <v>7</v>
      </c>
      <c r="B13586" t="s">
        <v>120</v>
      </c>
      <c r="C13586">
        <v>3726</v>
      </c>
    </row>
    <row r="13587" spans="1:3" x14ac:dyDescent="0.3">
      <c r="A13587" t="s">
        <v>17</v>
      </c>
      <c r="B13587">
        <v>4</v>
      </c>
      <c r="C13587">
        <v>3726</v>
      </c>
    </row>
    <row r="13588" spans="1:3" x14ac:dyDescent="0.3">
      <c r="A13588" t="s">
        <v>18</v>
      </c>
      <c r="B13588">
        <v>1</v>
      </c>
      <c r="C13588">
        <v>3726</v>
      </c>
    </row>
    <row r="13589" spans="1:3" x14ac:dyDescent="0.3">
      <c r="A13589" t="s">
        <v>19</v>
      </c>
      <c r="B13589">
        <v>9</v>
      </c>
      <c r="C13589">
        <v>3726</v>
      </c>
    </row>
    <row r="13590" spans="1:3" x14ac:dyDescent="0.3">
      <c r="A13590" t="s">
        <v>20</v>
      </c>
      <c r="B13590">
        <v>3</v>
      </c>
      <c r="C13590">
        <v>3726</v>
      </c>
    </row>
    <row r="13591" spans="1:3" x14ac:dyDescent="0.3">
      <c r="A13591" t="s">
        <v>21</v>
      </c>
      <c r="B13591">
        <v>0</v>
      </c>
      <c r="C13591">
        <v>3726</v>
      </c>
    </row>
    <row r="13592" spans="1:3" x14ac:dyDescent="0.3">
      <c r="A13592" t="s">
        <v>22</v>
      </c>
      <c r="B13592">
        <v>0</v>
      </c>
      <c r="C13592">
        <v>3726</v>
      </c>
    </row>
    <row r="13593" spans="1:3" x14ac:dyDescent="0.3">
      <c r="A13593" t="s">
        <v>25</v>
      </c>
      <c r="B13593" t="s">
        <v>122</v>
      </c>
      <c r="C13593">
        <v>3726</v>
      </c>
    </row>
    <row r="13594" spans="1:3" x14ac:dyDescent="0.3">
      <c r="A13594" t="s">
        <v>7</v>
      </c>
      <c r="B13594" t="s">
        <v>120</v>
      </c>
      <c r="C13594">
        <v>9291</v>
      </c>
    </row>
    <row r="13595" spans="1:3" x14ac:dyDescent="0.3">
      <c r="A13595" t="s">
        <v>17</v>
      </c>
      <c r="B13595">
        <v>8</v>
      </c>
      <c r="C13595">
        <v>9291</v>
      </c>
    </row>
    <row r="13596" spans="1:3" x14ac:dyDescent="0.3">
      <c r="A13596" t="s">
        <v>18</v>
      </c>
      <c r="B13596">
        <v>2</v>
      </c>
      <c r="C13596">
        <v>9291</v>
      </c>
    </row>
    <row r="13597" spans="1:3" x14ac:dyDescent="0.3">
      <c r="A13597" t="s">
        <v>19</v>
      </c>
      <c r="B13597">
        <v>4</v>
      </c>
      <c r="C13597">
        <v>9291</v>
      </c>
    </row>
    <row r="13598" spans="1:3" x14ac:dyDescent="0.3">
      <c r="A13598" t="s">
        <v>20</v>
      </c>
      <c r="B13598">
        <v>0</v>
      </c>
      <c r="C13598">
        <v>9291</v>
      </c>
    </row>
    <row r="13599" spans="1:3" x14ac:dyDescent="0.3">
      <c r="A13599" t="s">
        <v>21</v>
      </c>
      <c r="B13599">
        <v>0</v>
      </c>
      <c r="C13599">
        <v>9291</v>
      </c>
    </row>
    <row r="13600" spans="1:3" x14ac:dyDescent="0.3">
      <c r="A13600" t="s">
        <v>22</v>
      </c>
      <c r="B13600">
        <v>1</v>
      </c>
      <c r="C13600">
        <v>9291</v>
      </c>
    </row>
    <row r="13601" spans="1:3" x14ac:dyDescent="0.3">
      <c r="A13601" t="s">
        <v>25</v>
      </c>
      <c r="B13601" t="s">
        <v>122</v>
      </c>
      <c r="C13601">
        <v>9291</v>
      </c>
    </row>
    <row r="13602" spans="1:3" x14ac:dyDescent="0.3">
      <c r="A13602" t="s">
        <v>7</v>
      </c>
      <c r="B13602" t="s">
        <v>120</v>
      </c>
      <c r="C13602">
        <v>10686</v>
      </c>
    </row>
    <row r="13603" spans="1:3" x14ac:dyDescent="0.3">
      <c r="A13603" t="s">
        <v>17</v>
      </c>
      <c r="B13603">
        <v>15</v>
      </c>
      <c r="C13603">
        <v>10686</v>
      </c>
    </row>
    <row r="13604" spans="1:3" x14ac:dyDescent="0.3">
      <c r="A13604" t="s">
        <v>18</v>
      </c>
      <c r="B13604">
        <v>0</v>
      </c>
      <c r="C13604">
        <v>10686</v>
      </c>
    </row>
    <row r="13605" spans="1:3" x14ac:dyDescent="0.3">
      <c r="A13605" t="s">
        <v>19</v>
      </c>
      <c r="B13605">
        <v>4</v>
      </c>
      <c r="C13605">
        <v>10686</v>
      </c>
    </row>
    <row r="13606" spans="1:3" x14ac:dyDescent="0.3">
      <c r="A13606" t="s">
        <v>20</v>
      </c>
      <c r="B13606">
        <v>0</v>
      </c>
      <c r="C13606">
        <v>10686</v>
      </c>
    </row>
    <row r="13607" spans="1:3" x14ac:dyDescent="0.3">
      <c r="A13607" t="s">
        <v>21</v>
      </c>
      <c r="B13607">
        <v>0</v>
      </c>
      <c r="C13607">
        <v>10686</v>
      </c>
    </row>
    <row r="13608" spans="1:3" x14ac:dyDescent="0.3">
      <c r="A13608" t="s">
        <v>22</v>
      </c>
      <c r="B13608">
        <v>2</v>
      </c>
      <c r="C13608">
        <v>10686</v>
      </c>
    </row>
    <row r="13609" spans="1:3" x14ac:dyDescent="0.3">
      <c r="A13609" t="s">
        <v>25</v>
      </c>
      <c r="B13609" t="s">
        <v>122</v>
      </c>
      <c r="C13609">
        <v>10686</v>
      </c>
    </row>
    <row r="13610" spans="1:3" x14ac:dyDescent="0.3">
      <c r="A13610" t="s">
        <v>7</v>
      </c>
      <c r="B13610" t="s">
        <v>50</v>
      </c>
      <c r="C13610">
        <v>10352</v>
      </c>
    </row>
    <row r="13611" spans="1:3" x14ac:dyDescent="0.3">
      <c r="A13611" t="s">
        <v>17</v>
      </c>
      <c r="B13611">
        <v>50</v>
      </c>
      <c r="C13611">
        <v>10352</v>
      </c>
    </row>
    <row r="13612" spans="1:3" x14ac:dyDescent="0.3">
      <c r="A13612" t="s">
        <v>18</v>
      </c>
      <c r="B13612">
        <v>4</v>
      </c>
      <c r="C13612">
        <v>10352</v>
      </c>
    </row>
    <row r="13613" spans="1:3" x14ac:dyDescent="0.3">
      <c r="A13613" t="s">
        <v>19</v>
      </c>
      <c r="B13613">
        <v>28</v>
      </c>
      <c r="C13613">
        <v>10352</v>
      </c>
    </row>
    <row r="13614" spans="1:3" x14ac:dyDescent="0.3">
      <c r="A13614" t="s">
        <v>20</v>
      </c>
      <c r="B13614">
        <v>6</v>
      </c>
      <c r="C13614">
        <v>10352</v>
      </c>
    </row>
    <row r="13615" spans="1:3" x14ac:dyDescent="0.3">
      <c r="A13615" t="s">
        <v>21</v>
      </c>
      <c r="B13615">
        <v>3</v>
      </c>
      <c r="C13615">
        <v>10352</v>
      </c>
    </row>
    <row r="13616" spans="1:3" x14ac:dyDescent="0.3">
      <c r="A13616" t="s">
        <v>22</v>
      </c>
      <c r="B13616">
        <v>26</v>
      </c>
      <c r="C13616">
        <v>10352</v>
      </c>
    </row>
    <row r="13617" spans="1:3" x14ac:dyDescent="0.3">
      <c r="A13617" t="s">
        <v>25</v>
      </c>
      <c r="B13617" t="s">
        <v>121</v>
      </c>
      <c r="C13617">
        <v>10352</v>
      </c>
    </row>
    <row r="13618" spans="1:3" x14ac:dyDescent="0.3">
      <c r="A13618" t="s">
        <v>7</v>
      </c>
      <c r="B13618" t="s">
        <v>120</v>
      </c>
      <c r="C13618">
        <v>1515</v>
      </c>
    </row>
    <row r="13619" spans="1:3" x14ac:dyDescent="0.3">
      <c r="A13619" t="s">
        <v>17</v>
      </c>
      <c r="B13619">
        <v>11</v>
      </c>
      <c r="C13619">
        <v>1515</v>
      </c>
    </row>
    <row r="13620" spans="1:3" x14ac:dyDescent="0.3">
      <c r="A13620" t="s">
        <v>18</v>
      </c>
      <c r="B13620">
        <v>2</v>
      </c>
      <c r="C13620">
        <v>1515</v>
      </c>
    </row>
    <row r="13621" spans="1:3" x14ac:dyDescent="0.3">
      <c r="A13621" t="s">
        <v>19</v>
      </c>
      <c r="B13621">
        <v>7</v>
      </c>
      <c r="C13621">
        <v>1515</v>
      </c>
    </row>
    <row r="13622" spans="1:3" x14ac:dyDescent="0.3">
      <c r="A13622" t="s">
        <v>20</v>
      </c>
      <c r="B13622">
        <v>4</v>
      </c>
      <c r="C13622">
        <v>1515</v>
      </c>
    </row>
    <row r="13623" spans="1:3" x14ac:dyDescent="0.3">
      <c r="A13623" t="s">
        <v>21</v>
      </c>
      <c r="B13623">
        <v>2</v>
      </c>
      <c r="C13623">
        <v>1515</v>
      </c>
    </row>
    <row r="13624" spans="1:3" x14ac:dyDescent="0.3">
      <c r="A13624" t="s">
        <v>22</v>
      </c>
      <c r="B13624">
        <v>2</v>
      </c>
      <c r="C13624">
        <v>1515</v>
      </c>
    </row>
    <row r="13625" spans="1:3" x14ac:dyDescent="0.3">
      <c r="A13625" t="s">
        <v>25</v>
      </c>
      <c r="B13625" t="s">
        <v>122</v>
      </c>
      <c r="C13625">
        <v>1515</v>
      </c>
    </row>
    <row r="13626" spans="1:3" x14ac:dyDescent="0.3">
      <c r="A13626" t="s">
        <v>7</v>
      </c>
      <c r="B13626" t="s">
        <v>50</v>
      </c>
      <c r="C13626">
        <v>92</v>
      </c>
    </row>
    <row r="13627" spans="1:3" x14ac:dyDescent="0.3">
      <c r="A13627" t="s">
        <v>17</v>
      </c>
      <c r="B13627">
        <v>5</v>
      </c>
      <c r="C13627">
        <v>92</v>
      </c>
    </row>
    <row r="13628" spans="1:3" x14ac:dyDescent="0.3">
      <c r="A13628" t="s">
        <v>18</v>
      </c>
      <c r="B13628">
        <v>7</v>
      </c>
      <c r="C13628">
        <v>92</v>
      </c>
    </row>
    <row r="13629" spans="1:3" x14ac:dyDescent="0.3">
      <c r="A13629" t="s">
        <v>19</v>
      </c>
      <c r="B13629">
        <v>24</v>
      </c>
      <c r="C13629">
        <v>92</v>
      </c>
    </row>
    <row r="13630" spans="1:3" x14ac:dyDescent="0.3">
      <c r="A13630" t="s">
        <v>20</v>
      </c>
      <c r="B13630">
        <v>19</v>
      </c>
      <c r="C13630">
        <v>92</v>
      </c>
    </row>
    <row r="13631" spans="1:3" x14ac:dyDescent="0.3">
      <c r="A13631" t="s">
        <v>21</v>
      </c>
      <c r="B13631">
        <v>14</v>
      </c>
      <c r="C13631">
        <v>92</v>
      </c>
    </row>
    <row r="13632" spans="1:3" x14ac:dyDescent="0.3">
      <c r="A13632" t="s">
        <v>22</v>
      </c>
      <c r="B13632">
        <v>20</v>
      </c>
      <c r="C13632">
        <v>92</v>
      </c>
    </row>
    <row r="13633" spans="1:3" x14ac:dyDescent="0.3">
      <c r="A13633" t="s">
        <v>25</v>
      </c>
      <c r="B13633" t="s">
        <v>121</v>
      </c>
      <c r="C13633">
        <v>92</v>
      </c>
    </row>
    <row r="13634" spans="1:3" x14ac:dyDescent="0.3">
      <c r="A13634" t="s">
        <v>7</v>
      </c>
      <c r="B13634" t="s">
        <v>50</v>
      </c>
      <c r="C13634">
        <v>3312</v>
      </c>
    </row>
    <row r="13635" spans="1:3" x14ac:dyDescent="0.3">
      <c r="A13635" t="s">
        <v>17</v>
      </c>
      <c r="B13635">
        <v>5</v>
      </c>
      <c r="C13635">
        <v>3312</v>
      </c>
    </row>
    <row r="13636" spans="1:3" x14ac:dyDescent="0.3">
      <c r="A13636" t="s">
        <v>18</v>
      </c>
      <c r="B13636">
        <v>7</v>
      </c>
      <c r="C13636">
        <v>3312</v>
      </c>
    </row>
    <row r="13637" spans="1:3" x14ac:dyDescent="0.3">
      <c r="A13637" t="s">
        <v>19</v>
      </c>
      <c r="B13637">
        <v>24</v>
      </c>
      <c r="C13637">
        <v>3312</v>
      </c>
    </row>
    <row r="13638" spans="1:3" x14ac:dyDescent="0.3">
      <c r="A13638" t="s">
        <v>20</v>
      </c>
      <c r="B13638">
        <v>19</v>
      </c>
      <c r="C13638">
        <v>3312</v>
      </c>
    </row>
    <row r="13639" spans="1:3" x14ac:dyDescent="0.3">
      <c r="A13639" t="s">
        <v>21</v>
      </c>
      <c r="B13639">
        <v>14</v>
      </c>
      <c r="C13639">
        <v>3312</v>
      </c>
    </row>
    <row r="13640" spans="1:3" x14ac:dyDescent="0.3">
      <c r="A13640" t="s">
        <v>22</v>
      </c>
      <c r="B13640">
        <v>20</v>
      </c>
      <c r="C13640">
        <v>3312</v>
      </c>
    </row>
    <row r="13641" spans="1:3" x14ac:dyDescent="0.3">
      <c r="A13641" t="s">
        <v>25</v>
      </c>
      <c r="B13641" t="s">
        <v>121</v>
      </c>
      <c r="C13641">
        <v>3312</v>
      </c>
    </row>
    <row r="13642" spans="1:3" x14ac:dyDescent="0.3">
      <c r="A13642" t="s">
        <v>7</v>
      </c>
      <c r="B13642" t="s">
        <v>120</v>
      </c>
      <c r="C13642">
        <v>7901</v>
      </c>
    </row>
    <row r="13643" spans="1:3" x14ac:dyDescent="0.3">
      <c r="A13643" t="s">
        <v>17</v>
      </c>
      <c r="B13643">
        <v>9</v>
      </c>
      <c r="C13643">
        <v>7901</v>
      </c>
    </row>
    <row r="13644" spans="1:3" x14ac:dyDescent="0.3">
      <c r="A13644" t="s">
        <v>18</v>
      </c>
      <c r="B13644">
        <v>1</v>
      </c>
      <c r="C13644">
        <v>7901</v>
      </c>
    </row>
    <row r="13645" spans="1:3" x14ac:dyDescent="0.3">
      <c r="A13645" t="s">
        <v>19</v>
      </c>
      <c r="B13645">
        <v>5</v>
      </c>
      <c r="C13645">
        <v>7901</v>
      </c>
    </row>
    <row r="13646" spans="1:3" x14ac:dyDescent="0.3">
      <c r="A13646" t="s">
        <v>20</v>
      </c>
      <c r="B13646">
        <v>2</v>
      </c>
      <c r="C13646">
        <v>7901</v>
      </c>
    </row>
    <row r="13647" spans="1:3" x14ac:dyDescent="0.3">
      <c r="A13647" t="s">
        <v>21</v>
      </c>
      <c r="B13647">
        <v>1</v>
      </c>
      <c r="C13647">
        <v>7901</v>
      </c>
    </row>
    <row r="13648" spans="1:3" x14ac:dyDescent="0.3">
      <c r="A13648" t="s">
        <v>22</v>
      </c>
      <c r="B13648">
        <v>4</v>
      </c>
      <c r="C13648">
        <v>7901</v>
      </c>
    </row>
    <row r="13649" spans="1:3" x14ac:dyDescent="0.3">
      <c r="A13649" t="s">
        <v>25</v>
      </c>
      <c r="B13649" t="s">
        <v>122</v>
      </c>
      <c r="C13649">
        <v>7901</v>
      </c>
    </row>
    <row r="13650" spans="1:3" x14ac:dyDescent="0.3">
      <c r="A13650" t="s">
        <v>7</v>
      </c>
      <c r="B13650" t="s">
        <v>120</v>
      </c>
      <c r="C13650">
        <v>9905</v>
      </c>
    </row>
    <row r="13651" spans="1:3" x14ac:dyDescent="0.3">
      <c r="A13651" t="s">
        <v>17</v>
      </c>
      <c r="B13651">
        <v>135</v>
      </c>
      <c r="C13651">
        <v>9905</v>
      </c>
    </row>
    <row r="13652" spans="1:3" x14ac:dyDescent="0.3">
      <c r="A13652" t="s">
        <v>18</v>
      </c>
      <c r="B13652">
        <v>1</v>
      </c>
      <c r="C13652">
        <v>9905</v>
      </c>
    </row>
    <row r="13653" spans="1:3" x14ac:dyDescent="0.3">
      <c r="A13653" t="s">
        <v>19</v>
      </c>
      <c r="B13653">
        <v>41</v>
      </c>
      <c r="C13653">
        <v>9905</v>
      </c>
    </row>
    <row r="13654" spans="1:3" x14ac:dyDescent="0.3">
      <c r="A13654" t="s">
        <v>20</v>
      </c>
      <c r="B13654">
        <v>10</v>
      </c>
      <c r="C13654">
        <v>9905</v>
      </c>
    </row>
    <row r="13655" spans="1:3" x14ac:dyDescent="0.3">
      <c r="A13655" t="s">
        <v>21</v>
      </c>
      <c r="B13655">
        <v>1</v>
      </c>
      <c r="C13655">
        <v>9905</v>
      </c>
    </row>
    <row r="13656" spans="1:3" x14ac:dyDescent="0.3">
      <c r="A13656" t="s">
        <v>22</v>
      </c>
      <c r="B13656">
        <v>67</v>
      </c>
      <c r="C13656">
        <v>9905</v>
      </c>
    </row>
    <row r="13657" spans="1:3" x14ac:dyDescent="0.3">
      <c r="A13657" t="s">
        <v>25</v>
      </c>
      <c r="B13657" t="s">
        <v>121</v>
      </c>
      <c r="C13657">
        <v>9905</v>
      </c>
    </row>
    <row r="13658" spans="1:3" x14ac:dyDescent="0.3">
      <c r="A13658" t="s">
        <v>7</v>
      </c>
      <c r="B13658" t="s">
        <v>120</v>
      </c>
      <c r="C13658">
        <v>1970</v>
      </c>
    </row>
    <row r="13659" spans="1:3" x14ac:dyDescent="0.3">
      <c r="A13659" t="s">
        <v>17</v>
      </c>
      <c r="B13659">
        <v>63</v>
      </c>
      <c r="C13659">
        <v>1970</v>
      </c>
    </row>
    <row r="13660" spans="1:3" x14ac:dyDescent="0.3">
      <c r="A13660" t="s">
        <v>18</v>
      </c>
      <c r="B13660">
        <v>0</v>
      </c>
      <c r="C13660">
        <v>1970</v>
      </c>
    </row>
    <row r="13661" spans="1:3" x14ac:dyDescent="0.3">
      <c r="A13661" t="s">
        <v>19</v>
      </c>
      <c r="B13661">
        <v>21</v>
      </c>
      <c r="C13661">
        <v>1970</v>
      </c>
    </row>
    <row r="13662" spans="1:3" x14ac:dyDescent="0.3">
      <c r="A13662" t="s">
        <v>20</v>
      </c>
      <c r="B13662">
        <v>7</v>
      </c>
      <c r="C13662">
        <v>1970</v>
      </c>
    </row>
    <row r="13663" spans="1:3" x14ac:dyDescent="0.3">
      <c r="A13663" t="s">
        <v>21</v>
      </c>
      <c r="B13663">
        <v>0</v>
      </c>
      <c r="C13663">
        <v>1970</v>
      </c>
    </row>
    <row r="13664" spans="1:3" x14ac:dyDescent="0.3">
      <c r="A13664" t="s">
        <v>22</v>
      </c>
      <c r="B13664">
        <v>12</v>
      </c>
      <c r="C13664">
        <v>1970</v>
      </c>
    </row>
    <row r="13665" spans="1:3" x14ac:dyDescent="0.3">
      <c r="A13665" t="s">
        <v>25</v>
      </c>
      <c r="B13665" t="s">
        <v>121</v>
      </c>
      <c r="C13665">
        <v>1970</v>
      </c>
    </row>
    <row r="13666" spans="1:3" x14ac:dyDescent="0.3">
      <c r="A13666" t="s">
        <v>7</v>
      </c>
      <c r="B13666" t="s">
        <v>120</v>
      </c>
      <c r="C13666">
        <v>1663</v>
      </c>
    </row>
    <row r="13667" spans="1:3" x14ac:dyDescent="0.3">
      <c r="A13667" t="s">
        <v>17</v>
      </c>
      <c r="B13667">
        <v>20</v>
      </c>
      <c r="C13667">
        <v>1663</v>
      </c>
    </row>
    <row r="13668" spans="1:3" x14ac:dyDescent="0.3">
      <c r="A13668" t="s">
        <v>18</v>
      </c>
      <c r="B13668">
        <v>2</v>
      </c>
      <c r="C13668">
        <v>1663</v>
      </c>
    </row>
    <row r="13669" spans="1:3" x14ac:dyDescent="0.3">
      <c r="A13669" t="s">
        <v>19</v>
      </c>
      <c r="B13669">
        <v>14</v>
      </c>
      <c r="C13669">
        <v>1663</v>
      </c>
    </row>
    <row r="13670" spans="1:3" x14ac:dyDescent="0.3">
      <c r="A13670" t="s">
        <v>20</v>
      </c>
      <c r="B13670">
        <v>3</v>
      </c>
      <c r="C13670">
        <v>1663</v>
      </c>
    </row>
    <row r="13671" spans="1:3" x14ac:dyDescent="0.3">
      <c r="A13671" t="s">
        <v>21</v>
      </c>
      <c r="B13671">
        <v>0</v>
      </c>
      <c r="C13671">
        <v>1663</v>
      </c>
    </row>
    <row r="13672" spans="1:3" x14ac:dyDescent="0.3">
      <c r="A13672" t="s">
        <v>22</v>
      </c>
      <c r="B13672">
        <v>10</v>
      </c>
      <c r="C13672">
        <v>1663</v>
      </c>
    </row>
    <row r="13673" spans="1:3" x14ac:dyDescent="0.3">
      <c r="A13673" t="s">
        <v>25</v>
      </c>
      <c r="B13673" t="s">
        <v>122</v>
      </c>
      <c r="C13673">
        <v>1663</v>
      </c>
    </row>
    <row r="13674" spans="1:3" x14ac:dyDescent="0.3">
      <c r="A13674" t="s">
        <v>7</v>
      </c>
      <c r="B13674" t="s">
        <v>120</v>
      </c>
      <c r="C13674">
        <v>4186</v>
      </c>
    </row>
    <row r="13675" spans="1:3" x14ac:dyDescent="0.3">
      <c r="A13675" t="s">
        <v>17</v>
      </c>
      <c r="B13675">
        <v>18</v>
      </c>
      <c r="C13675">
        <v>4186</v>
      </c>
    </row>
    <row r="13676" spans="1:3" x14ac:dyDescent="0.3">
      <c r="A13676" t="s">
        <v>18</v>
      </c>
      <c r="B13676">
        <v>6</v>
      </c>
      <c r="C13676">
        <v>4186</v>
      </c>
    </row>
    <row r="13677" spans="1:3" x14ac:dyDescent="0.3">
      <c r="A13677" t="s">
        <v>19</v>
      </c>
      <c r="B13677">
        <v>15</v>
      </c>
      <c r="C13677">
        <v>4186</v>
      </c>
    </row>
    <row r="13678" spans="1:3" x14ac:dyDescent="0.3">
      <c r="A13678" t="s">
        <v>20</v>
      </c>
      <c r="B13678">
        <v>12</v>
      </c>
      <c r="C13678">
        <v>4186</v>
      </c>
    </row>
    <row r="13679" spans="1:3" x14ac:dyDescent="0.3">
      <c r="A13679" t="s">
        <v>21</v>
      </c>
      <c r="B13679">
        <v>8</v>
      </c>
      <c r="C13679">
        <v>4186</v>
      </c>
    </row>
    <row r="13680" spans="1:3" x14ac:dyDescent="0.3">
      <c r="A13680" t="s">
        <v>22</v>
      </c>
      <c r="B13680">
        <v>17</v>
      </c>
      <c r="C13680">
        <v>4186</v>
      </c>
    </row>
    <row r="13681" spans="1:3" x14ac:dyDescent="0.3">
      <c r="A13681" t="s">
        <v>25</v>
      </c>
      <c r="B13681" t="s">
        <v>122</v>
      </c>
      <c r="C13681">
        <v>4186</v>
      </c>
    </row>
    <row r="13682" spans="1:3" x14ac:dyDescent="0.3">
      <c r="A13682" t="s">
        <v>7</v>
      </c>
      <c r="B13682" t="s">
        <v>120</v>
      </c>
      <c r="C13682">
        <v>1419</v>
      </c>
    </row>
    <row r="13683" spans="1:3" x14ac:dyDescent="0.3">
      <c r="A13683" t="s">
        <v>17</v>
      </c>
      <c r="B13683">
        <v>18</v>
      </c>
      <c r="C13683">
        <v>1419</v>
      </c>
    </row>
    <row r="13684" spans="1:3" x14ac:dyDescent="0.3">
      <c r="A13684" t="s">
        <v>18</v>
      </c>
      <c r="B13684">
        <v>6</v>
      </c>
      <c r="C13684">
        <v>1419</v>
      </c>
    </row>
    <row r="13685" spans="1:3" x14ac:dyDescent="0.3">
      <c r="A13685" t="s">
        <v>19</v>
      </c>
      <c r="B13685">
        <v>15</v>
      </c>
      <c r="C13685">
        <v>1419</v>
      </c>
    </row>
    <row r="13686" spans="1:3" x14ac:dyDescent="0.3">
      <c r="A13686" t="s">
        <v>20</v>
      </c>
      <c r="B13686">
        <v>12</v>
      </c>
      <c r="C13686">
        <v>1419</v>
      </c>
    </row>
    <row r="13687" spans="1:3" x14ac:dyDescent="0.3">
      <c r="A13687" t="s">
        <v>21</v>
      </c>
      <c r="B13687">
        <v>8</v>
      </c>
      <c r="C13687">
        <v>1419</v>
      </c>
    </row>
    <row r="13688" spans="1:3" x14ac:dyDescent="0.3">
      <c r="A13688" t="s">
        <v>22</v>
      </c>
      <c r="B13688">
        <v>17</v>
      </c>
      <c r="C13688">
        <v>1419</v>
      </c>
    </row>
    <row r="13689" spans="1:3" x14ac:dyDescent="0.3">
      <c r="A13689" t="s">
        <v>25</v>
      </c>
      <c r="B13689" t="s">
        <v>122</v>
      </c>
      <c r="C13689">
        <v>1419</v>
      </c>
    </row>
    <row r="13690" spans="1:3" x14ac:dyDescent="0.3">
      <c r="A13690" t="s">
        <v>7</v>
      </c>
      <c r="B13690" t="s">
        <v>50</v>
      </c>
      <c r="C13690">
        <v>663</v>
      </c>
    </row>
    <row r="13691" spans="1:3" x14ac:dyDescent="0.3">
      <c r="A13691" t="s">
        <v>17</v>
      </c>
      <c r="B13691">
        <v>40</v>
      </c>
      <c r="C13691">
        <v>663</v>
      </c>
    </row>
    <row r="13692" spans="1:3" x14ac:dyDescent="0.3">
      <c r="A13692" t="s">
        <v>18</v>
      </c>
      <c r="B13692">
        <v>2</v>
      </c>
      <c r="C13692">
        <v>663</v>
      </c>
    </row>
    <row r="13693" spans="1:3" x14ac:dyDescent="0.3">
      <c r="A13693" t="s">
        <v>19</v>
      </c>
      <c r="B13693">
        <v>15</v>
      </c>
      <c r="C13693">
        <v>663</v>
      </c>
    </row>
    <row r="13694" spans="1:3" x14ac:dyDescent="0.3">
      <c r="A13694" t="s">
        <v>20</v>
      </c>
      <c r="B13694">
        <v>8</v>
      </c>
      <c r="C13694">
        <v>663</v>
      </c>
    </row>
    <row r="13695" spans="1:3" x14ac:dyDescent="0.3">
      <c r="A13695" t="s">
        <v>21</v>
      </c>
      <c r="B13695">
        <v>0</v>
      </c>
      <c r="C13695">
        <v>663</v>
      </c>
    </row>
    <row r="13696" spans="1:3" x14ac:dyDescent="0.3">
      <c r="A13696" t="s">
        <v>22</v>
      </c>
      <c r="B13696">
        <v>6</v>
      </c>
      <c r="C13696">
        <v>663</v>
      </c>
    </row>
    <row r="13697" spans="1:3" x14ac:dyDescent="0.3">
      <c r="A13697" t="s">
        <v>25</v>
      </c>
      <c r="B13697" t="s">
        <v>122</v>
      </c>
      <c r="C13697">
        <v>663</v>
      </c>
    </row>
    <row r="13698" spans="1:3" x14ac:dyDescent="0.3">
      <c r="A13698" t="s">
        <v>7</v>
      </c>
      <c r="B13698" t="s">
        <v>50</v>
      </c>
      <c r="C13698">
        <v>8299</v>
      </c>
    </row>
    <row r="13699" spans="1:3" x14ac:dyDescent="0.3">
      <c r="A13699" t="s">
        <v>17</v>
      </c>
      <c r="B13699">
        <v>40</v>
      </c>
      <c r="C13699">
        <v>8299</v>
      </c>
    </row>
    <row r="13700" spans="1:3" x14ac:dyDescent="0.3">
      <c r="A13700" t="s">
        <v>18</v>
      </c>
      <c r="B13700">
        <v>2</v>
      </c>
      <c r="C13700">
        <v>8299</v>
      </c>
    </row>
    <row r="13701" spans="1:3" x14ac:dyDescent="0.3">
      <c r="A13701" t="s">
        <v>19</v>
      </c>
      <c r="B13701">
        <v>15</v>
      </c>
      <c r="C13701">
        <v>8299</v>
      </c>
    </row>
    <row r="13702" spans="1:3" x14ac:dyDescent="0.3">
      <c r="A13702" t="s">
        <v>20</v>
      </c>
      <c r="B13702">
        <v>8</v>
      </c>
      <c r="C13702">
        <v>8299</v>
      </c>
    </row>
    <row r="13703" spans="1:3" x14ac:dyDescent="0.3">
      <c r="A13703" t="s">
        <v>21</v>
      </c>
      <c r="B13703">
        <v>0</v>
      </c>
      <c r="C13703">
        <v>8299</v>
      </c>
    </row>
    <row r="13704" spans="1:3" x14ac:dyDescent="0.3">
      <c r="A13704" t="s">
        <v>22</v>
      </c>
      <c r="B13704">
        <v>6</v>
      </c>
      <c r="C13704">
        <v>8299</v>
      </c>
    </row>
    <row r="13705" spans="1:3" x14ac:dyDescent="0.3">
      <c r="A13705" t="s">
        <v>25</v>
      </c>
      <c r="B13705" t="s">
        <v>122</v>
      </c>
      <c r="C13705">
        <v>8299</v>
      </c>
    </row>
    <row r="13706" spans="1:3" x14ac:dyDescent="0.3">
      <c r="A13706" t="s">
        <v>7</v>
      </c>
      <c r="B13706" t="s">
        <v>50</v>
      </c>
      <c r="C13706">
        <v>5267</v>
      </c>
    </row>
    <row r="13707" spans="1:3" x14ac:dyDescent="0.3">
      <c r="A13707" t="s">
        <v>17</v>
      </c>
      <c r="B13707">
        <v>16</v>
      </c>
      <c r="C13707">
        <v>5267</v>
      </c>
    </row>
    <row r="13708" spans="1:3" x14ac:dyDescent="0.3">
      <c r="A13708" t="s">
        <v>18</v>
      </c>
      <c r="B13708">
        <v>2</v>
      </c>
      <c r="C13708">
        <v>5267</v>
      </c>
    </row>
    <row r="13709" spans="1:3" x14ac:dyDescent="0.3">
      <c r="A13709" t="s">
        <v>19</v>
      </c>
      <c r="B13709">
        <v>18</v>
      </c>
      <c r="C13709">
        <v>5267</v>
      </c>
    </row>
    <row r="13710" spans="1:3" x14ac:dyDescent="0.3">
      <c r="A13710" t="s">
        <v>20</v>
      </c>
      <c r="B13710">
        <v>2</v>
      </c>
      <c r="C13710">
        <v>5267</v>
      </c>
    </row>
    <row r="13711" spans="1:3" x14ac:dyDescent="0.3">
      <c r="A13711" t="s">
        <v>21</v>
      </c>
      <c r="B13711">
        <v>1</v>
      </c>
      <c r="C13711">
        <v>5267</v>
      </c>
    </row>
    <row r="13712" spans="1:3" x14ac:dyDescent="0.3">
      <c r="A13712" t="s">
        <v>22</v>
      </c>
      <c r="B13712">
        <v>5</v>
      </c>
      <c r="C13712">
        <v>5267</v>
      </c>
    </row>
    <row r="13713" spans="1:3" x14ac:dyDescent="0.3">
      <c r="A13713" t="s">
        <v>25</v>
      </c>
      <c r="B13713" t="s">
        <v>122</v>
      </c>
      <c r="C13713">
        <v>5267</v>
      </c>
    </row>
    <row r="13714" spans="1:3" x14ac:dyDescent="0.3">
      <c r="A13714" t="s">
        <v>7</v>
      </c>
      <c r="B13714" t="s">
        <v>50</v>
      </c>
      <c r="C13714">
        <v>1764</v>
      </c>
    </row>
    <row r="13715" spans="1:3" x14ac:dyDescent="0.3">
      <c r="A13715" t="s">
        <v>17</v>
      </c>
      <c r="B13715">
        <v>100</v>
      </c>
      <c r="C13715">
        <v>1764</v>
      </c>
    </row>
    <row r="13716" spans="1:3" x14ac:dyDescent="0.3">
      <c r="A13716" t="s">
        <v>18</v>
      </c>
      <c r="B13716">
        <v>2</v>
      </c>
      <c r="C13716">
        <v>1764</v>
      </c>
    </row>
    <row r="13717" spans="1:3" x14ac:dyDescent="0.3">
      <c r="A13717" t="s">
        <v>19</v>
      </c>
      <c r="B13717">
        <v>128</v>
      </c>
      <c r="C13717">
        <v>1764</v>
      </c>
    </row>
    <row r="13718" spans="1:3" x14ac:dyDescent="0.3">
      <c r="A13718" t="s">
        <v>20</v>
      </c>
      <c r="B13718">
        <v>23</v>
      </c>
      <c r="C13718">
        <v>1764</v>
      </c>
    </row>
    <row r="13719" spans="1:3" x14ac:dyDescent="0.3">
      <c r="A13719" t="s">
        <v>21</v>
      </c>
      <c r="B13719">
        <v>7</v>
      </c>
      <c r="C13719">
        <v>1764</v>
      </c>
    </row>
    <row r="13720" spans="1:3" x14ac:dyDescent="0.3">
      <c r="A13720" t="s">
        <v>22</v>
      </c>
      <c r="B13720">
        <v>10</v>
      </c>
      <c r="C13720">
        <v>1764</v>
      </c>
    </row>
    <row r="13721" spans="1:3" x14ac:dyDescent="0.3">
      <c r="A13721" t="s">
        <v>25</v>
      </c>
      <c r="B13721" t="s">
        <v>121</v>
      </c>
      <c r="C13721">
        <v>1764</v>
      </c>
    </row>
    <row r="13722" spans="1:3" x14ac:dyDescent="0.3">
      <c r="A13722" t="s">
        <v>7</v>
      </c>
      <c r="B13722" t="s">
        <v>50</v>
      </c>
      <c r="C13722">
        <v>2278</v>
      </c>
    </row>
    <row r="13723" spans="1:3" x14ac:dyDescent="0.3">
      <c r="A13723" t="s">
        <v>17</v>
      </c>
      <c r="B13723">
        <v>4</v>
      </c>
      <c r="C13723">
        <v>2278</v>
      </c>
    </row>
    <row r="13724" spans="1:3" x14ac:dyDescent="0.3">
      <c r="A13724" t="s">
        <v>18</v>
      </c>
      <c r="B13724">
        <v>17</v>
      </c>
      <c r="C13724">
        <v>2278</v>
      </c>
    </row>
    <row r="13725" spans="1:3" x14ac:dyDescent="0.3">
      <c r="A13725" t="s">
        <v>19</v>
      </c>
      <c r="B13725">
        <v>19</v>
      </c>
      <c r="C13725">
        <v>2278</v>
      </c>
    </row>
    <row r="13726" spans="1:3" x14ac:dyDescent="0.3">
      <c r="A13726" t="s">
        <v>20</v>
      </c>
      <c r="B13726">
        <v>30</v>
      </c>
      <c r="C13726">
        <v>2278</v>
      </c>
    </row>
    <row r="13727" spans="1:3" x14ac:dyDescent="0.3">
      <c r="A13727" t="s">
        <v>21</v>
      </c>
      <c r="B13727">
        <v>24</v>
      </c>
      <c r="C13727">
        <v>2278</v>
      </c>
    </row>
    <row r="13728" spans="1:3" x14ac:dyDescent="0.3">
      <c r="A13728" t="s">
        <v>22</v>
      </c>
      <c r="B13728">
        <v>39</v>
      </c>
      <c r="C13728">
        <v>2278</v>
      </c>
    </row>
    <row r="13729" spans="1:3" x14ac:dyDescent="0.3">
      <c r="A13729" t="s">
        <v>25</v>
      </c>
      <c r="B13729" t="s">
        <v>122</v>
      </c>
      <c r="C13729">
        <v>2278</v>
      </c>
    </row>
    <row r="13730" spans="1:3" x14ac:dyDescent="0.3">
      <c r="A13730" t="s">
        <v>7</v>
      </c>
      <c r="B13730" t="s">
        <v>120</v>
      </c>
      <c r="C13730">
        <v>9579</v>
      </c>
    </row>
    <row r="13731" spans="1:3" x14ac:dyDescent="0.3">
      <c r="A13731" t="s">
        <v>17</v>
      </c>
      <c r="B13731">
        <v>53</v>
      </c>
      <c r="C13731">
        <v>9579</v>
      </c>
    </row>
    <row r="13732" spans="1:3" x14ac:dyDescent="0.3">
      <c r="A13732" t="s">
        <v>18</v>
      </c>
      <c r="B13732">
        <v>1</v>
      </c>
      <c r="C13732">
        <v>9579</v>
      </c>
    </row>
    <row r="13733" spans="1:3" x14ac:dyDescent="0.3">
      <c r="A13733" t="s">
        <v>19</v>
      </c>
      <c r="B13733">
        <v>34</v>
      </c>
      <c r="C13733">
        <v>9579</v>
      </c>
    </row>
    <row r="13734" spans="1:3" x14ac:dyDescent="0.3">
      <c r="A13734" t="s">
        <v>20</v>
      </c>
      <c r="B13734">
        <v>2</v>
      </c>
      <c r="C13734">
        <v>9579</v>
      </c>
    </row>
    <row r="13735" spans="1:3" x14ac:dyDescent="0.3">
      <c r="A13735" t="s">
        <v>21</v>
      </c>
      <c r="B13735">
        <v>0</v>
      </c>
      <c r="C13735">
        <v>9579</v>
      </c>
    </row>
    <row r="13736" spans="1:3" x14ac:dyDescent="0.3">
      <c r="A13736" t="s">
        <v>22</v>
      </c>
      <c r="B13736">
        <v>16</v>
      </c>
      <c r="C13736">
        <v>9579</v>
      </c>
    </row>
    <row r="13737" spans="1:3" x14ac:dyDescent="0.3">
      <c r="A13737" t="s">
        <v>25</v>
      </c>
      <c r="B13737" t="s">
        <v>122</v>
      </c>
      <c r="C13737">
        <v>9579</v>
      </c>
    </row>
    <row r="13738" spans="1:3" x14ac:dyDescent="0.3">
      <c r="A13738" t="s">
        <v>7</v>
      </c>
      <c r="B13738" t="s">
        <v>50</v>
      </c>
      <c r="C13738">
        <v>2281</v>
      </c>
    </row>
    <row r="13739" spans="1:3" x14ac:dyDescent="0.3">
      <c r="A13739" t="s">
        <v>17</v>
      </c>
      <c r="B13739">
        <v>4</v>
      </c>
      <c r="C13739">
        <v>2281</v>
      </c>
    </row>
    <row r="13740" spans="1:3" x14ac:dyDescent="0.3">
      <c r="A13740" t="s">
        <v>18</v>
      </c>
      <c r="B13740">
        <v>3</v>
      </c>
      <c r="C13740">
        <v>2281</v>
      </c>
    </row>
    <row r="13741" spans="1:3" x14ac:dyDescent="0.3">
      <c r="A13741" t="s">
        <v>19</v>
      </c>
      <c r="B13741">
        <v>7</v>
      </c>
      <c r="C13741">
        <v>2281</v>
      </c>
    </row>
    <row r="13742" spans="1:3" x14ac:dyDescent="0.3">
      <c r="A13742" t="s">
        <v>20</v>
      </c>
      <c r="B13742">
        <v>0</v>
      </c>
      <c r="C13742">
        <v>2281</v>
      </c>
    </row>
    <row r="13743" spans="1:3" x14ac:dyDescent="0.3">
      <c r="A13743" t="s">
        <v>21</v>
      </c>
      <c r="B13743">
        <v>3</v>
      </c>
      <c r="C13743">
        <v>2281</v>
      </c>
    </row>
    <row r="13744" spans="1:3" x14ac:dyDescent="0.3">
      <c r="A13744" t="s">
        <v>22</v>
      </c>
      <c r="B13744">
        <v>11</v>
      </c>
      <c r="C13744">
        <v>2281</v>
      </c>
    </row>
    <row r="13745" spans="1:3" x14ac:dyDescent="0.3">
      <c r="A13745" t="s">
        <v>25</v>
      </c>
      <c r="B13745" t="s">
        <v>122</v>
      </c>
      <c r="C13745">
        <v>2281</v>
      </c>
    </row>
    <row r="13746" spans="1:3" x14ac:dyDescent="0.3">
      <c r="A13746" t="s">
        <v>7</v>
      </c>
      <c r="B13746" t="s">
        <v>120</v>
      </c>
      <c r="C13746">
        <v>8876</v>
      </c>
    </row>
    <row r="13747" spans="1:3" x14ac:dyDescent="0.3">
      <c r="A13747" t="s">
        <v>17</v>
      </c>
      <c r="B13747">
        <v>132</v>
      </c>
      <c r="C13747">
        <v>8876</v>
      </c>
    </row>
    <row r="13748" spans="1:3" x14ac:dyDescent="0.3">
      <c r="A13748" t="s">
        <v>18</v>
      </c>
      <c r="B13748">
        <v>0</v>
      </c>
      <c r="C13748">
        <v>8876</v>
      </c>
    </row>
    <row r="13749" spans="1:3" x14ac:dyDescent="0.3">
      <c r="A13749" t="s">
        <v>19</v>
      </c>
      <c r="B13749">
        <v>16</v>
      </c>
      <c r="C13749">
        <v>8876</v>
      </c>
    </row>
    <row r="13750" spans="1:3" x14ac:dyDescent="0.3">
      <c r="A13750" t="s">
        <v>20</v>
      </c>
      <c r="B13750">
        <v>0</v>
      </c>
      <c r="C13750">
        <v>8876</v>
      </c>
    </row>
    <row r="13751" spans="1:3" x14ac:dyDescent="0.3">
      <c r="A13751" t="s">
        <v>21</v>
      </c>
      <c r="B13751">
        <v>0</v>
      </c>
      <c r="C13751">
        <v>8876</v>
      </c>
    </row>
    <row r="13752" spans="1:3" x14ac:dyDescent="0.3">
      <c r="A13752" t="s">
        <v>22</v>
      </c>
      <c r="B13752">
        <v>4</v>
      </c>
      <c r="C13752">
        <v>8876</v>
      </c>
    </row>
    <row r="13753" spans="1:3" x14ac:dyDescent="0.3">
      <c r="A13753" t="s">
        <v>25</v>
      </c>
      <c r="B13753" t="s">
        <v>121</v>
      </c>
      <c r="C13753">
        <v>8876</v>
      </c>
    </row>
    <row r="13754" spans="1:3" x14ac:dyDescent="0.3">
      <c r="A13754" t="s">
        <v>7</v>
      </c>
      <c r="B13754" t="s">
        <v>120</v>
      </c>
      <c r="C13754">
        <v>2371</v>
      </c>
    </row>
    <row r="13755" spans="1:3" x14ac:dyDescent="0.3">
      <c r="A13755" t="s">
        <v>17</v>
      </c>
      <c r="B13755">
        <v>39</v>
      </c>
      <c r="C13755">
        <v>2371</v>
      </c>
    </row>
    <row r="13756" spans="1:3" x14ac:dyDescent="0.3">
      <c r="A13756" t="s">
        <v>18</v>
      </c>
      <c r="B13756">
        <v>1</v>
      </c>
      <c r="C13756">
        <v>2371</v>
      </c>
    </row>
    <row r="13757" spans="1:3" x14ac:dyDescent="0.3">
      <c r="A13757" t="s">
        <v>19</v>
      </c>
      <c r="B13757">
        <v>22</v>
      </c>
      <c r="C13757">
        <v>2371</v>
      </c>
    </row>
    <row r="13758" spans="1:3" x14ac:dyDescent="0.3">
      <c r="A13758" t="s">
        <v>20</v>
      </c>
      <c r="B13758">
        <v>3</v>
      </c>
      <c r="C13758">
        <v>2371</v>
      </c>
    </row>
    <row r="13759" spans="1:3" x14ac:dyDescent="0.3">
      <c r="A13759" t="s">
        <v>21</v>
      </c>
      <c r="B13759">
        <v>4</v>
      </c>
      <c r="C13759">
        <v>2371</v>
      </c>
    </row>
    <row r="13760" spans="1:3" x14ac:dyDescent="0.3">
      <c r="A13760" t="s">
        <v>22</v>
      </c>
      <c r="B13760">
        <v>12</v>
      </c>
      <c r="C13760">
        <v>2371</v>
      </c>
    </row>
    <row r="13761" spans="1:3" x14ac:dyDescent="0.3">
      <c r="A13761" t="s">
        <v>25</v>
      </c>
      <c r="B13761" t="s">
        <v>122</v>
      </c>
      <c r="C13761">
        <v>2371</v>
      </c>
    </row>
    <row r="13762" spans="1:3" x14ac:dyDescent="0.3">
      <c r="A13762" t="s">
        <v>7</v>
      </c>
      <c r="B13762" t="s">
        <v>120</v>
      </c>
      <c r="C13762">
        <v>10104</v>
      </c>
    </row>
    <row r="13763" spans="1:3" x14ac:dyDescent="0.3">
      <c r="A13763" t="s">
        <v>17</v>
      </c>
      <c r="B13763">
        <v>4</v>
      </c>
      <c r="C13763">
        <v>10104</v>
      </c>
    </row>
    <row r="13764" spans="1:3" x14ac:dyDescent="0.3">
      <c r="A13764" t="s">
        <v>18</v>
      </c>
      <c r="B13764">
        <v>0</v>
      </c>
      <c r="C13764">
        <v>10104</v>
      </c>
    </row>
    <row r="13765" spans="1:3" x14ac:dyDescent="0.3">
      <c r="A13765" t="s">
        <v>19</v>
      </c>
      <c r="B13765">
        <v>2</v>
      </c>
      <c r="C13765">
        <v>10104</v>
      </c>
    </row>
    <row r="13766" spans="1:3" x14ac:dyDescent="0.3">
      <c r="A13766" t="s">
        <v>20</v>
      </c>
      <c r="B13766">
        <v>0</v>
      </c>
      <c r="C13766">
        <v>10104</v>
      </c>
    </row>
    <row r="13767" spans="1:3" x14ac:dyDescent="0.3">
      <c r="A13767" t="s">
        <v>21</v>
      </c>
      <c r="B13767">
        <v>0</v>
      </c>
      <c r="C13767">
        <v>10104</v>
      </c>
    </row>
    <row r="13768" spans="1:3" x14ac:dyDescent="0.3">
      <c r="A13768" t="s">
        <v>22</v>
      </c>
      <c r="B13768">
        <v>2</v>
      </c>
      <c r="C13768">
        <v>10104</v>
      </c>
    </row>
    <row r="13769" spans="1:3" x14ac:dyDescent="0.3">
      <c r="A13769" t="s">
        <v>25</v>
      </c>
      <c r="B13769" t="s">
        <v>122</v>
      </c>
      <c r="C13769">
        <v>10104</v>
      </c>
    </row>
    <row r="13770" spans="1:3" x14ac:dyDescent="0.3">
      <c r="A13770" t="s">
        <v>7</v>
      </c>
      <c r="B13770" t="s">
        <v>120</v>
      </c>
      <c r="C13770">
        <v>4754</v>
      </c>
    </row>
    <row r="13771" spans="1:3" x14ac:dyDescent="0.3">
      <c r="A13771" t="s">
        <v>17</v>
      </c>
      <c r="B13771">
        <v>30</v>
      </c>
      <c r="C13771">
        <v>4754</v>
      </c>
    </row>
    <row r="13772" spans="1:3" x14ac:dyDescent="0.3">
      <c r="A13772" t="s">
        <v>18</v>
      </c>
      <c r="B13772">
        <v>11</v>
      </c>
      <c r="C13772">
        <v>4754</v>
      </c>
    </row>
    <row r="13773" spans="1:3" x14ac:dyDescent="0.3">
      <c r="A13773" t="s">
        <v>19</v>
      </c>
      <c r="B13773">
        <v>33</v>
      </c>
      <c r="C13773">
        <v>4754</v>
      </c>
    </row>
    <row r="13774" spans="1:3" x14ac:dyDescent="0.3">
      <c r="A13774" t="s">
        <v>20</v>
      </c>
      <c r="B13774">
        <v>13</v>
      </c>
      <c r="C13774">
        <v>4754</v>
      </c>
    </row>
    <row r="13775" spans="1:3" x14ac:dyDescent="0.3">
      <c r="A13775" t="s">
        <v>21</v>
      </c>
      <c r="B13775">
        <v>6</v>
      </c>
      <c r="C13775">
        <v>4754</v>
      </c>
    </row>
    <row r="13776" spans="1:3" x14ac:dyDescent="0.3">
      <c r="A13776" t="s">
        <v>22</v>
      </c>
      <c r="B13776">
        <v>29</v>
      </c>
      <c r="C13776">
        <v>4754</v>
      </c>
    </row>
    <row r="13777" spans="1:3" x14ac:dyDescent="0.3">
      <c r="A13777" t="s">
        <v>25</v>
      </c>
      <c r="B13777" t="s">
        <v>122</v>
      </c>
      <c r="C13777">
        <v>4754</v>
      </c>
    </row>
    <row r="13778" spans="1:3" x14ac:dyDescent="0.3">
      <c r="A13778" t="s">
        <v>7</v>
      </c>
      <c r="B13778" t="s">
        <v>120</v>
      </c>
      <c r="C13778">
        <v>2098</v>
      </c>
    </row>
    <row r="13779" spans="1:3" x14ac:dyDescent="0.3">
      <c r="A13779" t="s">
        <v>17</v>
      </c>
      <c r="B13779">
        <v>11</v>
      </c>
      <c r="C13779">
        <v>2098</v>
      </c>
    </row>
    <row r="13780" spans="1:3" x14ac:dyDescent="0.3">
      <c r="A13780" t="s">
        <v>18</v>
      </c>
      <c r="B13780">
        <v>0</v>
      </c>
      <c r="C13780">
        <v>2098</v>
      </c>
    </row>
    <row r="13781" spans="1:3" x14ac:dyDescent="0.3">
      <c r="A13781" t="s">
        <v>19</v>
      </c>
      <c r="B13781">
        <v>5</v>
      </c>
      <c r="C13781">
        <v>2098</v>
      </c>
    </row>
    <row r="13782" spans="1:3" x14ac:dyDescent="0.3">
      <c r="A13782" t="s">
        <v>20</v>
      </c>
      <c r="B13782">
        <v>0</v>
      </c>
      <c r="C13782">
        <v>2098</v>
      </c>
    </row>
    <row r="13783" spans="1:3" x14ac:dyDescent="0.3">
      <c r="A13783" t="s">
        <v>21</v>
      </c>
      <c r="B13783">
        <v>0</v>
      </c>
      <c r="C13783">
        <v>2098</v>
      </c>
    </row>
    <row r="13784" spans="1:3" x14ac:dyDescent="0.3">
      <c r="A13784" t="s">
        <v>22</v>
      </c>
      <c r="B13784">
        <v>1</v>
      </c>
      <c r="C13784">
        <v>2098</v>
      </c>
    </row>
    <row r="13785" spans="1:3" x14ac:dyDescent="0.3">
      <c r="A13785" t="s">
        <v>25</v>
      </c>
      <c r="B13785" t="s">
        <v>122</v>
      </c>
      <c r="C13785">
        <v>2098</v>
      </c>
    </row>
    <row r="13786" spans="1:3" x14ac:dyDescent="0.3">
      <c r="A13786" t="s">
        <v>7</v>
      </c>
      <c r="B13786" t="s">
        <v>120</v>
      </c>
      <c r="C13786">
        <v>3885</v>
      </c>
    </row>
    <row r="13787" spans="1:3" x14ac:dyDescent="0.3">
      <c r="A13787" t="s">
        <v>17</v>
      </c>
      <c r="B13787">
        <v>16</v>
      </c>
      <c r="C13787">
        <v>3885</v>
      </c>
    </row>
    <row r="13788" spans="1:3" x14ac:dyDescent="0.3">
      <c r="A13788" t="s">
        <v>18</v>
      </c>
      <c r="B13788">
        <v>2</v>
      </c>
      <c r="C13788">
        <v>3885</v>
      </c>
    </row>
    <row r="13789" spans="1:3" x14ac:dyDescent="0.3">
      <c r="A13789" t="s">
        <v>19</v>
      </c>
      <c r="B13789">
        <v>18</v>
      </c>
      <c r="C13789">
        <v>3885</v>
      </c>
    </row>
    <row r="13790" spans="1:3" x14ac:dyDescent="0.3">
      <c r="A13790" t="s">
        <v>20</v>
      </c>
      <c r="B13790">
        <v>3</v>
      </c>
      <c r="C13790">
        <v>3885</v>
      </c>
    </row>
    <row r="13791" spans="1:3" x14ac:dyDescent="0.3">
      <c r="A13791" t="s">
        <v>21</v>
      </c>
      <c r="B13791">
        <v>0</v>
      </c>
      <c r="C13791">
        <v>3885</v>
      </c>
    </row>
    <row r="13792" spans="1:3" x14ac:dyDescent="0.3">
      <c r="A13792" t="s">
        <v>22</v>
      </c>
      <c r="B13792">
        <v>24</v>
      </c>
      <c r="C13792">
        <v>3885</v>
      </c>
    </row>
    <row r="13793" spans="1:3" x14ac:dyDescent="0.3">
      <c r="A13793" t="s">
        <v>25</v>
      </c>
      <c r="B13793" t="s">
        <v>122</v>
      </c>
      <c r="C13793">
        <v>3885</v>
      </c>
    </row>
    <row r="13794" spans="1:3" x14ac:dyDescent="0.3">
      <c r="A13794" t="s">
        <v>7</v>
      </c>
      <c r="B13794" t="s">
        <v>120</v>
      </c>
      <c r="C13794">
        <v>4550</v>
      </c>
    </row>
    <row r="13795" spans="1:3" x14ac:dyDescent="0.3">
      <c r="A13795" t="s">
        <v>17</v>
      </c>
      <c r="B13795">
        <v>61</v>
      </c>
      <c r="C13795">
        <v>4550</v>
      </c>
    </row>
    <row r="13796" spans="1:3" x14ac:dyDescent="0.3">
      <c r="A13796" t="s">
        <v>18</v>
      </c>
      <c r="B13796">
        <v>0</v>
      </c>
      <c r="C13796">
        <v>4550</v>
      </c>
    </row>
    <row r="13797" spans="1:3" x14ac:dyDescent="0.3">
      <c r="A13797" t="s">
        <v>19</v>
      </c>
      <c r="B13797">
        <v>3</v>
      </c>
      <c r="C13797">
        <v>4550</v>
      </c>
    </row>
    <row r="13798" spans="1:3" x14ac:dyDescent="0.3">
      <c r="A13798" t="s">
        <v>20</v>
      </c>
      <c r="B13798">
        <v>0</v>
      </c>
      <c r="C13798">
        <v>4550</v>
      </c>
    </row>
    <row r="13799" spans="1:3" x14ac:dyDescent="0.3">
      <c r="A13799" t="s">
        <v>21</v>
      </c>
      <c r="B13799">
        <v>0</v>
      </c>
      <c r="C13799">
        <v>4550</v>
      </c>
    </row>
    <row r="13800" spans="1:3" x14ac:dyDescent="0.3">
      <c r="A13800" t="s">
        <v>22</v>
      </c>
      <c r="B13800">
        <v>7</v>
      </c>
      <c r="C13800">
        <v>4550</v>
      </c>
    </row>
    <row r="13801" spans="1:3" x14ac:dyDescent="0.3">
      <c r="A13801" t="s">
        <v>25</v>
      </c>
      <c r="B13801" t="s">
        <v>122</v>
      </c>
      <c r="C13801">
        <v>4550</v>
      </c>
    </row>
    <row r="13802" spans="1:3" x14ac:dyDescent="0.3">
      <c r="A13802" t="s">
        <v>7</v>
      </c>
      <c r="B13802" t="s">
        <v>120</v>
      </c>
      <c r="C13802">
        <v>1448</v>
      </c>
    </row>
    <row r="13803" spans="1:3" x14ac:dyDescent="0.3">
      <c r="A13803" t="s">
        <v>17</v>
      </c>
      <c r="B13803">
        <v>21</v>
      </c>
      <c r="C13803">
        <v>1448</v>
      </c>
    </row>
    <row r="13804" spans="1:3" x14ac:dyDescent="0.3">
      <c r="A13804" t="s">
        <v>18</v>
      </c>
      <c r="B13804">
        <v>12</v>
      </c>
      <c r="C13804">
        <v>1448</v>
      </c>
    </row>
    <row r="13805" spans="1:3" x14ac:dyDescent="0.3">
      <c r="A13805" t="s">
        <v>19</v>
      </c>
      <c r="B13805">
        <v>12</v>
      </c>
      <c r="C13805">
        <v>1448</v>
      </c>
    </row>
    <row r="13806" spans="1:3" x14ac:dyDescent="0.3">
      <c r="A13806" t="s">
        <v>20</v>
      </c>
      <c r="B13806">
        <v>0</v>
      </c>
      <c r="C13806">
        <v>1448</v>
      </c>
    </row>
    <row r="13807" spans="1:3" x14ac:dyDescent="0.3">
      <c r="A13807" t="s">
        <v>21</v>
      </c>
      <c r="B13807">
        <v>3</v>
      </c>
      <c r="C13807">
        <v>1448</v>
      </c>
    </row>
    <row r="13808" spans="1:3" x14ac:dyDescent="0.3">
      <c r="A13808" t="s">
        <v>22</v>
      </c>
      <c r="B13808">
        <v>3</v>
      </c>
      <c r="C13808">
        <v>1448</v>
      </c>
    </row>
    <row r="13809" spans="1:3" x14ac:dyDescent="0.3">
      <c r="A13809" t="s">
        <v>25</v>
      </c>
      <c r="B13809" t="s">
        <v>122</v>
      </c>
      <c r="C13809">
        <v>1448</v>
      </c>
    </row>
    <row r="13810" spans="1:3" x14ac:dyDescent="0.3">
      <c r="A13810" t="s">
        <v>7</v>
      </c>
      <c r="B13810" t="s">
        <v>120</v>
      </c>
      <c r="C13810">
        <v>7011</v>
      </c>
    </row>
    <row r="13811" spans="1:3" x14ac:dyDescent="0.3">
      <c r="A13811" t="s">
        <v>17</v>
      </c>
      <c r="B13811">
        <v>43</v>
      </c>
      <c r="C13811">
        <v>7011</v>
      </c>
    </row>
    <row r="13812" spans="1:3" x14ac:dyDescent="0.3">
      <c r="A13812" t="s">
        <v>18</v>
      </c>
      <c r="B13812">
        <v>2</v>
      </c>
      <c r="C13812">
        <v>7011</v>
      </c>
    </row>
    <row r="13813" spans="1:3" x14ac:dyDescent="0.3">
      <c r="A13813" t="s">
        <v>19</v>
      </c>
      <c r="B13813">
        <v>27</v>
      </c>
      <c r="C13813">
        <v>7011</v>
      </c>
    </row>
    <row r="13814" spans="1:3" x14ac:dyDescent="0.3">
      <c r="A13814" t="s">
        <v>20</v>
      </c>
      <c r="B13814">
        <v>0</v>
      </c>
      <c r="C13814">
        <v>7011</v>
      </c>
    </row>
    <row r="13815" spans="1:3" x14ac:dyDescent="0.3">
      <c r="A13815" t="s">
        <v>21</v>
      </c>
      <c r="B13815">
        <v>9</v>
      </c>
      <c r="C13815">
        <v>7011</v>
      </c>
    </row>
    <row r="13816" spans="1:3" x14ac:dyDescent="0.3">
      <c r="A13816" t="s">
        <v>22</v>
      </c>
      <c r="B13816">
        <v>12</v>
      </c>
      <c r="C13816">
        <v>7011</v>
      </c>
    </row>
    <row r="13817" spans="1:3" x14ac:dyDescent="0.3">
      <c r="A13817" t="s">
        <v>25</v>
      </c>
      <c r="B13817" t="s">
        <v>121</v>
      </c>
      <c r="C13817">
        <v>7011</v>
      </c>
    </row>
    <row r="13818" spans="1:3" x14ac:dyDescent="0.3">
      <c r="A13818" t="s">
        <v>7</v>
      </c>
      <c r="B13818" t="s">
        <v>50</v>
      </c>
      <c r="C13818">
        <v>6634</v>
      </c>
    </row>
    <row r="13819" spans="1:3" x14ac:dyDescent="0.3">
      <c r="A13819" t="s">
        <v>17</v>
      </c>
      <c r="B13819">
        <v>22</v>
      </c>
      <c r="C13819">
        <v>6634</v>
      </c>
    </row>
    <row r="13820" spans="1:3" x14ac:dyDescent="0.3">
      <c r="A13820" t="s">
        <v>18</v>
      </c>
      <c r="B13820">
        <v>3</v>
      </c>
      <c r="C13820">
        <v>6634</v>
      </c>
    </row>
    <row r="13821" spans="1:3" x14ac:dyDescent="0.3">
      <c r="A13821" t="s">
        <v>19</v>
      </c>
      <c r="B13821">
        <v>18</v>
      </c>
      <c r="C13821">
        <v>6634</v>
      </c>
    </row>
    <row r="13822" spans="1:3" x14ac:dyDescent="0.3">
      <c r="A13822" t="s">
        <v>20</v>
      </c>
      <c r="B13822">
        <v>0</v>
      </c>
      <c r="C13822">
        <v>6634</v>
      </c>
    </row>
    <row r="13823" spans="1:3" x14ac:dyDescent="0.3">
      <c r="A13823" t="s">
        <v>21</v>
      </c>
      <c r="B13823">
        <v>0</v>
      </c>
      <c r="C13823">
        <v>6634</v>
      </c>
    </row>
    <row r="13824" spans="1:3" x14ac:dyDescent="0.3">
      <c r="A13824" t="s">
        <v>22</v>
      </c>
      <c r="B13824">
        <v>11</v>
      </c>
      <c r="C13824">
        <v>6634</v>
      </c>
    </row>
    <row r="13825" spans="1:3" x14ac:dyDescent="0.3">
      <c r="A13825" t="s">
        <v>25</v>
      </c>
      <c r="B13825" t="s">
        <v>122</v>
      </c>
      <c r="C13825">
        <v>6634</v>
      </c>
    </row>
    <row r="13826" spans="1:3" x14ac:dyDescent="0.3">
      <c r="A13826" t="s">
        <v>7</v>
      </c>
      <c r="B13826" t="s">
        <v>120</v>
      </c>
      <c r="C13826">
        <v>5610</v>
      </c>
    </row>
    <row r="13827" spans="1:3" x14ac:dyDescent="0.3">
      <c r="A13827" t="s">
        <v>17</v>
      </c>
      <c r="B13827">
        <v>7</v>
      </c>
      <c r="C13827">
        <v>5610</v>
      </c>
    </row>
    <row r="13828" spans="1:3" x14ac:dyDescent="0.3">
      <c r="A13828" t="s">
        <v>18</v>
      </c>
      <c r="B13828">
        <v>3</v>
      </c>
      <c r="C13828">
        <v>5610</v>
      </c>
    </row>
    <row r="13829" spans="1:3" x14ac:dyDescent="0.3">
      <c r="A13829" t="s">
        <v>19</v>
      </c>
      <c r="B13829">
        <v>10</v>
      </c>
      <c r="C13829">
        <v>5610</v>
      </c>
    </row>
    <row r="13830" spans="1:3" x14ac:dyDescent="0.3">
      <c r="A13830" t="s">
        <v>20</v>
      </c>
      <c r="B13830">
        <v>8</v>
      </c>
      <c r="C13830">
        <v>5610</v>
      </c>
    </row>
    <row r="13831" spans="1:3" x14ac:dyDescent="0.3">
      <c r="A13831" t="s">
        <v>21</v>
      </c>
      <c r="B13831">
        <v>1</v>
      </c>
      <c r="C13831">
        <v>5610</v>
      </c>
    </row>
    <row r="13832" spans="1:3" x14ac:dyDescent="0.3">
      <c r="A13832" t="s">
        <v>22</v>
      </c>
      <c r="B13832">
        <v>7</v>
      </c>
      <c r="C13832">
        <v>5610</v>
      </c>
    </row>
    <row r="13833" spans="1:3" x14ac:dyDescent="0.3">
      <c r="A13833" t="s">
        <v>25</v>
      </c>
      <c r="B13833" t="s">
        <v>122</v>
      </c>
      <c r="C13833">
        <v>5610</v>
      </c>
    </row>
    <row r="13834" spans="1:3" x14ac:dyDescent="0.3">
      <c r="A13834" t="s">
        <v>7</v>
      </c>
      <c r="B13834" t="s">
        <v>120</v>
      </c>
      <c r="C13834">
        <v>6177</v>
      </c>
    </row>
    <row r="13835" spans="1:3" x14ac:dyDescent="0.3">
      <c r="A13835" t="s">
        <v>17</v>
      </c>
      <c r="B13835">
        <v>76</v>
      </c>
      <c r="C13835">
        <v>6177</v>
      </c>
    </row>
    <row r="13836" spans="1:3" x14ac:dyDescent="0.3">
      <c r="A13836" t="s">
        <v>18</v>
      </c>
      <c r="B13836">
        <v>10</v>
      </c>
      <c r="C13836">
        <v>6177</v>
      </c>
    </row>
    <row r="13837" spans="1:3" x14ac:dyDescent="0.3">
      <c r="A13837" t="s">
        <v>19</v>
      </c>
      <c r="B13837">
        <v>56</v>
      </c>
      <c r="C13837">
        <v>6177</v>
      </c>
    </row>
    <row r="13838" spans="1:3" x14ac:dyDescent="0.3">
      <c r="A13838" t="s">
        <v>20</v>
      </c>
      <c r="B13838">
        <v>3</v>
      </c>
      <c r="C13838">
        <v>6177</v>
      </c>
    </row>
    <row r="13839" spans="1:3" x14ac:dyDescent="0.3">
      <c r="A13839" t="s">
        <v>21</v>
      </c>
      <c r="B13839">
        <v>1</v>
      </c>
      <c r="C13839">
        <v>6177</v>
      </c>
    </row>
    <row r="13840" spans="1:3" x14ac:dyDescent="0.3">
      <c r="A13840" t="s">
        <v>22</v>
      </c>
      <c r="B13840">
        <v>23</v>
      </c>
      <c r="C13840">
        <v>6177</v>
      </c>
    </row>
    <row r="13841" spans="1:3" x14ac:dyDescent="0.3">
      <c r="A13841" t="s">
        <v>25</v>
      </c>
      <c r="B13841" t="s">
        <v>121</v>
      </c>
      <c r="C13841">
        <v>6177</v>
      </c>
    </row>
    <row r="13842" spans="1:3" x14ac:dyDescent="0.3">
      <c r="A13842" t="s">
        <v>7</v>
      </c>
      <c r="B13842" t="s">
        <v>120</v>
      </c>
      <c r="C13842">
        <v>5907</v>
      </c>
    </row>
    <row r="13843" spans="1:3" x14ac:dyDescent="0.3">
      <c r="A13843" t="s">
        <v>17</v>
      </c>
      <c r="B13843">
        <v>8</v>
      </c>
      <c r="C13843">
        <v>5907</v>
      </c>
    </row>
    <row r="13844" spans="1:3" x14ac:dyDescent="0.3">
      <c r="A13844" t="s">
        <v>18</v>
      </c>
      <c r="B13844">
        <v>0</v>
      </c>
      <c r="C13844">
        <v>5907</v>
      </c>
    </row>
    <row r="13845" spans="1:3" x14ac:dyDescent="0.3">
      <c r="A13845" t="s">
        <v>19</v>
      </c>
      <c r="B13845">
        <v>8</v>
      </c>
      <c r="C13845">
        <v>5907</v>
      </c>
    </row>
    <row r="13846" spans="1:3" x14ac:dyDescent="0.3">
      <c r="A13846" t="s">
        <v>20</v>
      </c>
      <c r="B13846">
        <v>0</v>
      </c>
      <c r="C13846">
        <v>5907</v>
      </c>
    </row>
    <row r="13847" spans="1:3" x14ac:dyDescent="0.3">
      <c r="A13847" t="s">
        <v>21</v>
      </c>
      <c r="B13847">
        <v>0</v>
      </c>
      <c r="C13847">
        <v>5907</v>
      </c>
    </row>
    <row r="13848" spans="1:3" x14ac:dyDescent="0.3">
      <c r="A13848" t="s">
        <v>22</v>
      </c>
      <c r="B13848">
        <v>2</v>
      </c>
      <c r="C13848">
        <v>5907</v>
      </c>
    </row>
    <row r="13849" spans="1:3" x14ac:dyDescent="0.3">
      <c r="A13849" t="s">
        <v>25</v>
      </c>
      <c r="B13849" t="s">
        <v>122</v>
      </c>
      <c r="C13849">
        <v>5907</v>
      </c>
    </row>
    <row r="13850" spans="1:3" x14ac:dyDescent="0.3">
      <c r="A13850" t="s">
        <v>7</v>
      </c>
      <c r="B13850" t="s">
        <v>50</v>
      </c>
      <c r="C13850">
        <v>2740</v>
      </c>
    </row>
    <row r="13851" spans="1:3" x14ac:dyDescent="0.3">
      <c r="A13851" t="s">
        <v>17</v>
      </c>
      <c r="B13851">
        <v>62</v>
      </c>
      <c r="C13851">
        <v>2740</v>
      </c>
    </row>
    <row r="13852" spans="1:3" x14ac:dyDescent="0.3">
      <c r="A13852" t="s">
        <v>18</v>
      </c>
      <c r="B13852">
        <v>1</v>
      </c>
      <c r="C13852">
        <v>2740</v>
      </c>
    </row>
    <row r="13853" spans="1:3" x14ac:dyDescent="0.3">
      <c r="A13853" t="s">
        <v>19</v>
      </c>
      <c r="B13853">
        <v>16</v>
      </c>
      <c r="C13853">
        <v>2740</v>
      </c>
    </row>
    <row r="13854" spans="1:3" x14ac:dyDescent="0.3">
      <c r="A13854" t="s">
        <v>20</v>
      </c>
      <c r="B13854">
        <v>3</v>
      </c>
      <c r="C13854">
        <v>2740</v>
      </c>
    </row>
    <row r="13855" spans="1:3" x14ac:dyDescent="0.3">
      <c r="A13855" t="s">
        <v>21</v>
      </c>
      <c r="B13855">
        <v>2</v>
      </c>
      <c r="C13855">
        <v>2740</v>
      </c>
    </row>
    <row r="13856" spans="1:3" x14ac:dyDescent="0.3">
      <c r="A13856" t="s">
        <v>22</v>
      </c>
      <c r="B13856">
        <v>6</v>
      </c>
      <c r="C13856">
        <v>2740</v>
      </c>
    </row>
    <row r="13857" spans="1:3" x14ac:dyDescent="0.3">
      <c r="A13857" t="s">
        <v>25</v>
      </c>
      <c r="B13857" t="s">
        <v>122</v>
      </c>
      <c r="C13857">
        <v>2740</v>
      </c>
    </row>
    <row r="13858" spans="1:3" x14ac:dyDescent="0.3">
      <c r="A13858" t="s">
        <v>7</v>
      </c>
      <c r="B13858" t="s">
        <v>50</v>
      </c>
      <c r="C13858">
        <v>8414</v>
      </c>
    </row>
    <row r="13859" spans="1:3" x14ac:dyDescent="0.3">
      <c r="A13859" t="s">
        <v>17</v>
      </c>
      <c r="B13859">
        <v>56</v>
      </c>
      <c r="C13859">
        <v>8414</v>
      </c>
    </row>
    <row r="13860" spans="1:3" x14ac:dyDescent="0.3">
      <c r="A13860" t="s">
        <v>18</v>
      </c>
      <c r="B13860">
        <v>0</v>
      </c>
      <c r="C13860">
        <v>8414</v>
      </c>
    </row>
    <row r="13861" spans="1:3" x14ac:dyDescent="0.3">
      <c r="A13861" t="s">
        <v>19</v>
      </c>
      <c r="B13861">
        <v>12</v>
      </c>
      <c r="C13861">
        <v>8414</v>
      </c>
    </row>
    <row r="13862" spans="1:3" x14ac:dyDescent="0.3">
      <c r="A13862" t="s">
        <v>20</v>
      </c>
      <c r="B13862">
        <v>0</v>
      </c>
      <c r="C13862">
        <v>8414</v>
      </c>
    </row>
    <row r="13863" spans="1:3" x14ac:dyDescent="0.3">
      <c r="A13863" t="s">
        <v>21</v>
      </c>
      <c r="B13863">
        <v>0</v>
      </c>
      <c r="C13863">
        <v>8414</v>
      </c>
    </row>
    <row r="13864" spans="1:3" x14ac:dyDescent="0.3">
      <c r="A13864" t="s">
        <v>22</v>
      </c>
      <c r="B13864">
        <v>18</v>
      </c>
      <c r="C13864">
        <v>8414</v>
      </c>
    </row>
    <row r="13865" spans="1:3" x14ac:dyDescent="0.3">
      <c r="A13865" t="s">
        <v>25</v>
      </c>
      <c r="B13865" t="s">
        <v>122</v>
      </c>
      <c r="C13865">
        <v>8414</v>
      </c>
    </row>
    <row r="13866" spans="1:3" x14ac:dyDescent="0.3">
      <c r="A13866" t="s">
        <v>7</v>
      </c>
      <c r="B13866" t="s">
        <v>120</v>
      </c>
      <c r="C13866">
        <v>5967</v>
      </c>
    </row>
    <row r="13867" spans="1:3" x14ac:dyDescent="0.3">
      <c r="A13867" t="s">
        <v>17</v>
      </c>
      <c r="B13867">
        <v>26</v>
      </c>
      <c r="C13867">
        <v>5967</v>
      </c>
    </row>
    <row r="13868" spans="1:3" x14ac:dyDescent="0.3">
      <c r="A13868" t="s">
        <v>18</v>
      </c>
      <c r="B13868">
        <v>2</v>
      </c>
      <c r="C13868">
        <v>5967</v>
      </c>
    </row>
    <row r="13869" spans="1:3" x14ac:dyDescent="0.3">
      <c r="A13869" t="s">
        <v>19</v>
      </c>
      <c r="B13869">
        <v>19</v>
      </c>
      <c r="C13869">
        <v>5967</v>
      </c>
    </row>
    <row r="13870" spans="1:3" x14ac:dyDescent="0.3">
      <c r="A13870" t="s">
        <v>20</v>
      </c>
      <c r="B13870">
        <v>10</v>
      </c>
      <c r="C13870">
        <v>5967</v>
      </c>
    </row>
    <row r="13871" spans="1:3" x14ac:dyDescent="0.3">
      <c r="A13871" t="s">
        <v>21</v>
      </c>
      <c r="B13871">
        <v>5</v>
      </c>
      <c r="C13871">
        <v>5967</v>
      </c>
    </row>
    <row r="13872" spans="1:3" x14ac:dyDescent="0.3">
      <c r="A13872" t="s">
        <v>22</v>
      </c>
      <c r="B13872">
        <v>8</v>
      </c>
      <c r="C13872">
        <v>5967</v>
      </c>
    </row>
    <row r="13873" spans="1:3" x14ac:dyDescent="0.3">
      <c r="A13873" t="s">
        <v>25</v>
      </c>
      <c r="B13873" t="s">
        <v>122</v>
      </c>
      <c r="C13873">
        <v>5967</v>
      </c>
    </row>
    <row r="13874" spans="1:3" x14ac:dyDescent="0.3">
      <c r="A13874" t="s">
        <v>7</v>
      </c>
      <c r="B13874" t="s">
        <v>50</v>
      </c>
      <c r="C13874">
        <v>10967</v>
      </c>
    </row>
    <row r="13875" spans="1:3" x14ac:dyDescent="0.3">
      <c r="A13875" t="s">
        <v>17</v>
      </c>
      <c r="B13875">
        <v>33</v>
      </c>
      <c r="C13875">
        <v>10967</v>
      </c>
    </row>
    <row r="13876" spans="1:3" x14ac:dyDescent="0.3">
      <c r="A13876" t="s">
        <v>18</v>
      </c>
      <c r="B13876">
        <v>6</v>
      </c>
      <c r="C13876">
        <v>10967</v>
      </c>
    </row>
    <row r="13877" spans="1:3" x14ac:dyDescent="0.3">
      <c r="A13877" t="s">
        <v>19</v>
      </c>
      <c r="B13877">
        <v>40</v>
      </c>
      <c r="C13877">
        <v>10967</v>
      </c>
    </row>
    <row r="13878" spans="1:3" x14ac:dyDescent="0.3">
      <c r="A13878" t="s">
        <v>20</v>
      </c>
      <c r="B13878">
        <v>3</v>
      </c>
      <c r="C13878">
        <v>10967</v>
      </c>
    </row>
    <row r="13879" spans="1:3" x14ac:dyDescent="0.3">
      <c r="A13879" t="s">
        <v>21</v>
      </c>
      <c r="B13879">
        <v>7</v>
      </c>
      <c r="C13879">
        <v>10967</v>
      </c>
    </row>
    <row r="13880" spans="1:3" x14ac:dyDescent="0.3">
      <c r="A13880" t="s">
        <v>22</v>
      </c>
      <c r="B13880">
        <v>10</v>
      </c>
      <c r="C13880">
        <v>10967</v>
      </c>
    </row>
    <row r="13881" spans="1:3" x14ac:dyDescent="0.3">
      <c r="A13881" t="s">
        <v>25</v>
      </c>
      <c r="B13881" t="s">
        <v>122</v>
      </c>
      <c r="C13881">
        <v>10967</v>
      </c>
    </row>
    <row r="13882" spans="1:3" x14ac:dyDescent="0.3">
      <c r="A13882" t="s">
        <v>7</v>
      </c>
      <c r="B13882" t="s">
        <v>50</v>
      </c>
      <c r="C13882">
        <v>7275</v>
      </c>
    </row>
    <row r="13883" spans="1:3" x14ac:dyDescent="0.3">
      <c r="A13883" t="s">
        <v>17</v>
      </c>
      <c r="B13883">
        <v>79</v>
      </c>
      <c r="C13883">
        <v>7275</v>
      </c>
    </row>
    <row r="13884" spans="1:3" x14ac:dyDescent="0.3">
      <c r="A13884" t="s">
        <v>18</v>
      </c>
      <c r="B13884">
        <v>1</v>
      </c>
      <c r="C13884">
        <v>7275</v>
      </c>
    </row>
    <row r="13885" spans="1:3" x14ac:dyDescent="0.3">
      <c r="A13885" t="s">
        <v>19</v>
      </c>
      <c r="B13885">
        <v>31</v>
      </c>
      <c r="C13885">
        <v>7275</v>
      </c>
    </row>
    <row r="13886" spans="1:3" x14ac:dyDescent="0.3">
      <c r="A13886" t="s">
        <v>20</v>
      </c>
      <c r="B13886">
        <v>4</v>
      </c>
      <c r="C13886">
        <v>7275</v>
      </c>
    </row>
    <row r="13887" spans="1:3" x14ac:dyDescent="0.3">
      <c r="A13887" t="s">
        <v>21</v>
      </c>
      <c r="B13887">
        <v>4</v>
      </c>
      <c r="C13887">
        <v>7275</v>
      </c>
    </row>
    <row r="13888" spans="1:3" x14ac:dyDescent="0.3">
      <c r="A13888" t="s">
        <v>22</v>
      </c>
      <c r="B13888">
        <v>12</v>
      </c>
      <c r="C13888">
        <v>7275</v>
      </c>
    </row>
    <row r="13889" spans="1:3" x14ac:dyDescent="0.3">
      <c r="A13889" t="s">
        <v>25</v>
      </c>
      <c r="B13889" t="s">
        <v>122</v>
      </c>
      <c r="C13889">
        <v>7275</v>
      </c>
    </row>
    <row r="13890" spans="1:3" x14ac:dyDescent="0.3">
      <c r="A13890" t="s">
        <v>7</v>
      </c>
      <c r="B13890" t="s">
        <v>50</v>
      </c>
      <c r="C13890">
        <v>8334</v>
      </c>
    </row>
    <row r="13891" spans="1:3" x14ac:dyDescent="0.3">
      <c r="A13891" t="s">
        <v>17</v>
      </c>
      <c r="B13891">
        <v>79</v>
      </c>
      <c r="C13891">
        <v>8334</v>
      </c>
    </row>
    <row r="13892" spans="1:3" x14ac:dyDescent="0.3">
      <c r="A13892" t="s">
        <v>18</v>
      </c>
      <c r="B13892">
        <v>1</v>
      </c>
      <c r="C13892">
        <v>8334</v>
      </c>
    </row>
    <row r="13893" spans="1:3" x14ac:dyDescent="0.3">
      <c r="A13893" t="s">
        <v>19</v>
      </c>
      <c r="B13893">
        <v>31</v>
      </c>
      <c r="C13893">
        <v>8334</v>
      </c>
    </row>
    <row r="13894" spans="1:3" x14ac:dyDescent="0.3">
      <c r="A13894" t="s">
        <v>20</v>
      </c>
      <c r="B13894">
        <v>4</v>
      </c>
      <c r="C13894">
        <v>8334</v>
      </c>
    </row>
    <row r="13895" spans="1:3" x14ac:dyDescent="0.3">
      <c r="A13895" t="s">
        <v>21</v>
      </c>
      <c r="B13895">
        <v>4</v>
      </c>
      <c r="C13895">
        <v>8334</v>
      </c>
    </row>
    <row r="13896" spans="1:3" x14ac:dyDescent="0.3">
      <c r="A13896" t="s">
        <v>22</v>
      </c>
      <c r="B13896">
        <v>12</v>
      </c>
      <c r="C13896">
        <v>8334</v>
      </c>
    </row>
    <row r="13897" spans="1:3" x14ac:dyDescent="0.3">
      <c r="A13897" t="s">
        <v>25</v>
      </c>
      <c r="B13897" t="s">
        <v>122</v>
      </c>
      <c r="C13897">
        <v>8334</v>
      </c>
    </row>
    <row r="13898" spans="1:3" x14ac:dyDescent="0.3">
      <c r="A13898" t="s">
        <v>7</v>
      </c>
      <c r="B13898" t="s">
        <v>50</v>
      </c>
      <c r="C13898">
        <v>6679</v>
      </c>
    </row>
    <row r="13899" spans="1:3" x14ac:dyDescent="0.3">
      <c r="A13899" t="s">
        <v>17</v>
      </c>
      <c r="B13899">
        <v>10</v>
      </c>
      <c r="C13899">
        <v>6679</v>
      </c>
    </row>
    <row r="13900" spans="1:3" x14ac:dyDescent="0.3">
      <c r="A13900" t="s">
        <v>18</v>
      </c>
      <c r="B13900">
        <v>3</v>
      </c>
      <c r="C13900">
        <v>6679</v>
      </c>
    </row>
    <row r="13901" spans="1:3" x14ac:dyDescent="0.3">
      <c r="A13901" t="s">
        <v>19</v>
      </c>
      <c r="B13901">
        <v>3</v>
      </c>
      <c r="C13901">
        <v>6679</v>
      </c>
    </row>
    <row r="13902" spans="1:3" x14ac:dyDescent="0.3">
      <c r="A13902" t="s">
        <v>20</v>
      </c>
      <c r="B13902">
        <v>0</v>
      </c>
      <c r="C13902">
        <v>6679</v>
      </c>
    </row>
    <row r="13903" spans="1:3" x14ac:dyDescent="0.3">
      <c r="A13903" t="s">
        <v>21</v>
      </c>
      <c r="B13903">
        <v>0</v>
      </c>
      <c r="C13903">
        <v>6679</v>
      </c>
    </row>
    <row r="13904" spans="1:3" x14ac:dyDescent="0.3">
      <c r="A13904" t="s">
        <v>22</v>
      </c>
      <c r="B13904">
        <v>0</v>
      </c>
      <c r="C13904">
        <v>6679</v>
      </c>
    </row>
    <row r="13905" spans="1:3" x14ac:dyDescent="0.3">
      <c r="A13905" t="s">
        <v>25</v>
      </c>
      <c r="B13905" t="s">
        <v>122</v>
      </c>
      <c r="C13905">
        <v>6679</v>
      </c>
    </row>
    <row r="13906" spans="1:3" x14ac:dyDescent="0.3">
      <c r="A13906" t="s">
        <v>7</v>
      </c>
      <c r="B13906" t="s">
        <v>50</v>
      </c>
      <c r="C13906">
        <v>1388</v>
      </c>
    </row>
    <row r="13907" spans="1:3" x14ac:dyDescent="0.3">
      <c r="A13907" t="s">
        <v>17</v>
      </c>
      <c r="B13907">
        <v>6</v>
      </c>
      <c r="C13907">
        <v>1388</v>
      </c>
    </row>
    <row r="13908" spans="1:3" x14ac:dyDescent="0.3">
      <c r="A13908" t="s">
        <v>18</v>
      </c>
      <c r="B13908">
        <v>10</v>
      </c>
      <c r="C13908">
        <v>1388</v>
      </c>
    </row>
    <row r="13909" spans="1:3" x14ac:dyDescent="0.3">
      <c r="A13909" t="s">
        <v>19</v>
      </c>
      <c r="B13909">
        <v>21</v>
      </c>
      <c r="C13909">
        <v>1388</v>
      </c>
    </row>
    <row r="13910" spans="1:3" x14ac:dyDescent="0.3">
      <c r="A13910" t="s">
        <v>20</v>
      </c>
      <c r="B13910">
        <v>19</v>
      </c>
      <c r="C13910">
        <v>1388</v>
      </c>
    </row>
    <row r="13911" spans="1:3" x14ac:dyDescent="0.3">
      <c r="A13911" t="s">
        <v>21</v>
      </c>
      <c r="B13911">
        <v>14</v>
      </c>
      <c r="C13911">
        <v>1388</v>
      </c>
    </row>
    <row r="13912" spans="1:3" x14ac:dyDescent="0.3">
      <c r="A13912" t="s">
        <v>22</v>
      </c>
      <c r="B13912">
        <v>42</v>
      </c>
      <c r="C13912">
        <v>1388</v>
      </c>
    </row>
    <row r="13913" spans="1:3" x14ac:dyDescent="0.3">
      <c r="A13913" t="s">
        <v>25</v>
      </c>
      <c r="B13913" t="s">
        <v>122</v>
      </c>
      <c r="C13913">
        <v>1388</v>
      </c>
    </row>
    <row r="13914" spans="1:3" x14ac:dyDescent="0.3">
      <c r="A13914" t="s">
        <v>7</v>
      </c>
      <c r="B13914" t="s">
        <v>50</v>
      </c>
      <c r="C13914">
        <v>979</v>
      </c>
    </row>
    <row r="13915" spans="1:3" x14ac:dyDescent="0.3">
      <c r="A13915" t="s">
        <v>17</v>
      </c>
      <c r="B13915">
        <v>6</v>
      </c>
      <c r="C13915">
        <v>979</v>
      </c>
    </row>
    <row r="13916" spans="1:3" x14ac:dyDescent="0.3">
      <c r="A13916" t="s">
        <v>18</v>
      </c>
      <c r="B13916">
        <v>10</v>
      </c>
      <c r="C13916">
        <v>979</v>
      </c>
    </row>
    <row r="13917" spans="1:3" x14ac:dyDescent="0.3">
      <c r="A13917" t="s">
        <v>19</v>
      </c>
      <c r="B13917">
        <v>21</v>
      </c>
      <c r="C13917">
        <v>979</v>
      </c>
    </row>
    <row r="13918" spans="1:3" x14ac:dyDescent="0.3">
      <c r="A13918" t="s">
        <v>20</v>
      </c>
      <c r="B13918">
        <v>19</v>
      </c>
      <c r="C13918">
        <v>979</v>
      </c>
    </row>
    <row r="13919" spans="1:3" x14ac:dyDescent="0.3">
      <c r="A13919" t="s">
        <v>21</v>
      </c>
      <c r="B13919">
        <v>14</v>
      </c>
      <c r="C13919">
        <v>979</v>
      </c>
    </row>
    <row r="13920" spans="1:3" x14ac:dyDescent="0.3">
      <c r="A13920" t="s">
        <v>22</v>
      </c>
      <c r="B13920">
        <v>42</v>
      </c>
      <c r="C13920">
        <v>979</v>
      </c>
    </row>
    <row r="13921" spans="1:3" x14ac:dyDescent="0.3">
      <c r="A13921" t="s">
        <v>25</v>
      </c>
      <c r="B13921" t="s">
        <v>122</v>
      </c>
      <c r="C13921">
        <v>979</v>
      </c>
    </row>
    <row r="13922" spans="1:3" x14ac:dyDescent="0.3">
      <c r="A13922" t="s">
        <v>7</v>
      </c>
      <c r="B13922" t="s">
        <v>120</v>
      </c>
      <c r="C13922">
        <v>10680</v>
      </c>
    </row>
    <row r="13923" spans="1:3" x14ac:dyDescent="0.3">
      <c r="A13923" t="s">
        <v>17</v>
      </c>
      <c r="B13923">
        <v>45</v>
      </c>
      <c r="C13923">
        <v>10680</v>
      </c>
    </row>
    <row r="13924" spans="1:3" x14ac:dyDescent="0.3">
      <c r="A13924" t="s">
        <v>18</v>
      </c>
      <c r="B13924">
        <v>0</v>
      </c>
      <c r="C13924">
        <v>10680</v>
      </c>
    </row>
    <row r="13925" spans="1:3" x14ac:dyDescent="0.3">
      <c r="A13925" t="s">
        <v>19</v>
      </c>
      <c r="B13925">
        <v>16</v>
      </c>
      <c r="C13925">
        <v>10680</v>
      </c>
    </row>
    <row r="13926" spans="1:3" x14ac:dyDescent="0.3">
      <c r="A13926" t="s">
        <v>20</v>
      </c>
      <c r="B13926">
        <v>2</v>
      </c>
      <c r="C13926">
        <v>10680</v>
      </c>
    </row>
    <row r="13927" spans="1:3" x14ac:dyDescent="0.3">
      <c r="A13927" t="s">
        <v>21</v>
      </c>
      <c r="B13927">
        <v>1</v>
      </c>
      <c r="C13927">
        <v>10680</v>
      </c>
    </row>
    <row r="13928" spans="1:3" x14ac:dyDescent="0.3">
      <c r="A13928" t="s">
        <v>22</v>
      </c>
      <c r="B13928">
        <v>6</v>
      </c>
      <c r="C13928">
        <v>10680</v>
      </c>
    </row>
    <row r="13929" spans="1:3" x14ac:dyDescent="0.3">
      <c r="A13929" t="s">
        <v>25</v>
      </c>
      <c r="B13929" t="s">
        <v>121</v>
      </c>
      <c r="C13929">
        <v>10680</v>
      </c>
    </row>
    <row r="13930" spans="1:3" x14ac:dyDescent="0.3">
      <c r="A13930" t="s">
        <v>7</v>
      </c>
      <c r="B13930" t="s">
        <v>120</v>
      </c>
      <c r="C13930">
        <v>8230</v>
      </c>
    </row>
    <row r="13931" spans="1:3" x14ac:dyDescent="0.3">
      <c r="A13931" t="s">
        <v>17</v>
      </c>
      <c r="B13931">
        <v>22</v>
      </c>
      <c r="C13931">
        <v>8230</v>
      </c>
    </row>
    <row r="13932" spans="1:3" x14ac:dyDescent="0.3">
      <c r="A13932" t="s">
        <v>18</v>
      </c>
      <c r="B13932">
        <v>2</v>
      </c>
      <c r="C13932">
        <v>8230</v>
      </c>
    </row>
    <row r="13933" spans="1:3" x14ac:dyDescent="0.3">
      <c r="A13933" t="s">
        <v>19</v>
      </c>
      <c r="B13933">
        <v>31</v>
      </c>
      <c r="C13933">
        <v>8230</v>
      </c>
    </row>
    <row r="13934" spans="1:3" x14ac:dyDescent="0.3">
      <c r="A13934" t="s">
        <v>20</v>
      </c>
      <c r="B13934">
        <v>7</v>
      </c>
      <c r="C13934">
        <v>8230</v>
      </c>
    </row>
    <row r="13935" spans="1:3" x14ac:dyDescent="0.3">
      <c r="A13935" t="s">
        <v>21</v>
      </c>
      <c r="B13935">
        <v>4</v>
      </c>
      <c r="C13935">
        <v>8230</v>
      </c>
    </row>
    <row r="13936" spans="1:3" x14ac:dyDescent="0.3">
      <c r="A13936" t="s">
        <v>22</v>
      </c>
      <c r="B13936">
        <v>5</v>
      </c>
      <c r="C13936">
        <v>8230</v>
      </c>
    </row>
    <row r="13937" spans="1:3" x14ac:dyDescent="0.3">
      <c r="A13937" t="s">
        <v>25</v>
      </c>
      <c r="B13937" t="s">
        <v>122</v>
      </c>
      <c r="C13937">
        <v>8230</v>
      </c>
    </row>
    <row r="13938" spans="1:3" x14ac:dyDescent="0.3">
      <c r="A13938" t="s">
        <v>7</v>
      </c>
      <c r="B13938" t="s">
        <v>120</v>
      </c>
      <c r="C13938">
        <v>2815</v>
      </c>
    </row>
    <row r="13939" spans="1:3" x14ac:dyDescent="0.3">
      <c r="A13939" t="s">
        <v>17</v>
      </c>
      <c r="B13939">
        <v>7</v>
      </c>
      <c r="C13939">
        <v>2815</v>
      </c>
    </row>
    <row r="13940" spans="1:3" x14ac:dyDescent="0.3">
      <c r="A13940" t="s">
        <v>18</v>
      </c>
      <c r="B13940">
        <v>5</v>
      </c>
      <c r="C13940">
        <v>2815</v>
      </c>
    </row>
    <row r="13941" spans="1:3" x14ac:dyDescent="0.3">
      <c r="A13941" t="s">
        <v>19</v>
      </c>
      <c r="B13941">
        <v>39</v>
      </c>
      <c r="C13941">
        <v>2815</v>
      </c>
    </row>
    <row r="13942" spans="1:3" x14ac:dyDescent="0.3">
      <c r="A13942" t="s">
        <v>20</v>
      </c>
      <c r="B13942">
        <v>17</v>
      </c>
      <c r="C13942">
        <v>2815</v>
      </c>
    </row>
    <row r="13943" spans="1:3" x14ac:dyDescent="0.3">
      <c r="A13943" t="s">
        <v>21</v>
      </c>
      <c r="B13943">
        <v>15</v>
      </c>
      <c r="C13943">
        <v>2815</v>
      </c>
    </row>
    <row r="13944" spans="1:3" x14ac:dyDescent="0.3">
      <c r="A13944" t="s">
        <v>22</v>
      </c>
      <c r="B13944">
        <v>37</v>
      </c>
      <c r="C13944">
        <v>2815</v>
      </c>
    </row>
    <row r="13945" spans="1:3" x14ac:dyDescent="0.3">
      <c r="A13945" t="s">
        <v>25</v>
      </c>
      <c r="B13945" t="s">
        <v>121</v>
      </c>
      <c r="C13945">
        <v>2815</v>
      </c>
    </row>
    <row r="13946" spans="1:3" x14ac:dyDescent="0.3">
      <c r="A13946" t="s">
        <v>7</v>
      </c>
      <c r="B13946" t="s">
        <v>120</v>
      </c>
      <c r="C13946">
        <v>11030</v>
      </c>
    </row>
    <row r="13947" spans="1:3" x14ac:dyDescent="0.3">
      <c r="A13947" t="s">
        <v>17</v>
      </c>
      <c r="B13947">
        <v>9</v>
      </c>
      <c r="C13947">
        <v>11030</v>
      </c>
    </row>
    <row r="13948" spans="1:3" x14ac:dyDescent="0.3">
      <c r="A13948" t="s">
        <v>18</v>
      </c>
      <c r="B13948">
        <v>0</v>
      </c>
      <c r="C13948">
        <v>11030</v>
      </c>
    </row>
    <row r="13949" spans="1:3" x14ac:dyDescent="0.3">
      <c r="A13949" t="s">
        <v>19</v>
      </c>
      <c r="B13949">
        <v>3</v>
      </c>
      <c r="C13949">
        <v>11030</v>
      </c>
    </row>
    <row r="13950" spans="1:3" x14ac:dyDescent="0.3">
      <c r="A13950" t="s">
        <v>20</v>
      </c>
      <c r="B13950">
        <v>0</v>
      </c>
      <c r="C13950">
        <v>11030</v>
      </c>
    </row>
    <row r="13951" spans="1:3" x14ac:dyDescent="0.3">
      <c r="A13951" t="s">
        <v>21</v>
      </c>
      <c r="B13951">
        <v>0</v>
      </c>
      <c r="C13951">
        <v>11030</v>
      </c>
    </row>
    <row r="13952" spans="1:3" x14ac:dyDescent="0.3">
      <c r="A13952" t="s">
        <v>22</v>
      </c>
      <c r="B13952">
        <v>4</v>
      </c>
      <c r="C13952">
        <v>11030</v>
      </c>
    </row>
    <row r="13953" spans="1:3" x14ac:dyDescent="0.3">
      <c r="A13953" t="s">
        <v>25</v>
      </c>
      <c r="B13953" t="s">
        <v>122</v>
      </c>
      <c r="C13953">
        <v>11030</v>
      </c>
    </row>
    <row r="13954" spans="1:3" x14ac:dyDescent="0.3">
      <c r="A13954" t="s">
        <v>7</v>
      </c>
      <c r="B13954" t="s">
        <v>120</v>
      </c>
      <c r="C13954">
        <v>6424</v>
      </c>
    </row>
    <row r="13955" spans="1:3" x14ac:dyDescent="0.3">
      <c r="A13955" t="s">
        <v>17</v>
      </c>
      <c r="B13955">
        <v>12</v>
      </c>
      <c r="C13955">
        <v>6424</v>
      </c>
    </row>
    <row r="13956" spans="1:3" x14ac:dyDescent="0.3">
      <c r="A13956" t="s">
        <v>18</v>
      </c>
      <c r="B13956">
        <v>6</v>
      </c>
      <c r="C13956">
        <v>6424</v>
      </c>
    </row>
    <row r="13957" spans="1:3" x14ac:dyDescent="0.3">
      <c r="A13957" t="s">
        <v>19</v>
      </c>
      <c r="B13957">
        <v>2</v>
      </c>
      <c r="C13957">
        <v>6424</v>
      </c>
    </row>
    <row r="13958" spans="1:3" x14ac:dyDescent="0.3">
      <c r="A13958" t="s">
        <v>20</v>
      </c>
      <c r="B13958">
        <v>11</v>
      </c>
      <c r="C13958">
        <v>6424</v>
      </c>
    </row>
    <row r="13959" spans="1:3" x14ac:dyDescent="0.3">
      <c r="A13959" t="s">
        <v>21</v>
      </c>
      <c r="B13959">
        <v>2</v>
      </c>
      <c r="C13959">
        <v>6424</v>
      </c>
    </row>
    <row r="13960" spans="1:3" x14ac:dyDescent="0.3">
      <c r="A13960" t="s">
        <v>22</v>
      </c>
      <c r="B13960">
        <v>16</v>
      </c>
      <c r="C13960">
        <v>6424</v>
      </c>
    </row>
    <row r="13961" spans="1:3" x14ac:dyDescent="0.3">
      <c r="A13961" t="s">
        <v>25</v>
      </c>
      <c r="B13961" t="s">
        <v>122</v>
      </c>
      <c r="C13961">
        <v>6424</v>
      </c>
    </row>
    <row r="13962" spans="1:3" x14ac:dyDescent="0.3">
      <c r="A13962" t="s">
        <v>7</v>
      </c>
      <c r="B13962" t="s">
        <v>50</v>
      </c>
      <c r="C13962">
        <v>5985</v>
      </c>
    </row>
    <row r="13963" spans="1:3" x14ac:dyDescent="0.3">
      <c r="A13963" t="s">
        <v>17</v>
      </c>
      <c r="B13963">
        <v>80</v>
      </c>
      <c r="C13963">
        <v>5985</v>
      </c>
    </row>
    <row r="13964" spans="1:3" x14ac:dyDescent="0.3">
      <c r="A13964" t="s">
        <v>18</v>
      </c>
      <c r="B13964">
        <v>1</v>
      </c>
      <c r="C13964">
        <v>5985</v>
      </c>
    </row>
    <row r="13965" spans="1:3" x14ac:dyDescent="0.3">
      <c r="A13965" t="s">
        <v>19</v>
      </c>
      <c r="B13965">
        <v>37</v>
      </c>
      <c r="C13965">
        <v>5985</v>
      </c>
    </row>
    <row r="13966" spans="1:3" x14ac:dyDescent="0.3">
      <c r="A13966" t="s">
        <v>20</v>
      </c>
      <c r="B13966">
        <v>0</v>
      </c>
      <c r="C13966">
        <v>5985</v>
      </c>
    </row>
    <row r="13967" spans="1:3" x14ac:dyDescent="0.3">
      <c r="A13967" t="s">
        <v>21</v>
      </c>
      <c r="B13967">
        <v>1</v>
      </c>
      <c r="C13967">
        <v>5985</v>
      </c>
    </row>
    <row r="13968" spans="1:3" x14ac:dyDescent="0.3">
      <c r="A13968" t="s">
        <v>22</v>
      </c>
      <c r="B13968">
        <v>3</v>
      </c>
      <c r="C13968">
        <v>5985</v>
      </c>
    </row>
    <row r="13969" spans="1:3" x14ac:dyDescent="0.3">
      <c r="A13969" t="s">
        <v>25</v>
      </c>
      <c r="B13969" t="s">
        <v>122</v>
      </c>
      <c r="C13969">
        <v>5985</v>
      </c>
    </row>
    <row r="13970" spans="1:3" x14ac:dyDescent="0.3">
      <c r="A13970" t="s">
        <v>7</v>
      </c>
      <c r="B13970" t="s">
        <v>50</v>
      </c>
      <c r="C13970">
        <v>3766</v>
      </c>
    </row>
    <row r="13971" spans="1:3" x14ac:dyDescent="0.3">
      <c r="A13971" t="s">
        <v>17</v>
      </c>
      <c r="B13971">
        <v>100</v>
      </c>
      <c r="C13971">
        <v>3766</v>
      </c>
    </row>
    <row r="13972" spans="1:3" x14ac:dyDescent="0.3">
      <c r="A13972" t="s">
        <v>18</v>
      </c>
      <c r="B13972">
        <v>71</v>
      </c>
      <c r="C13972">
        <v>3766</v>
      </c>
    </row>
    <row r="13973" spans="1:3" x14ac:dyDescent="0.3">
      <c r="A13973" t="s">
        <v>19</v>
      </c>
      <c r="B13973">
        <v>243</v>
      </c>
      <c r="C13973">
        <v>3766</v>
      </c>
    </row>
    <row r="13974" spans="1:3" x14ac:dyDescent="0.3">
      <c r="A13974" t="s">
        <v>20</v>
      </c>
      <c r="B13974">
        <v>108</v>
      </c>
      <c r="C13974">
        <v>3766</v>
      </c>
    </row>
    <row r="13975" spans="1:3" x14ac:dyDescent="0.3">
      <c r="A13975" t="s">
        <v>21</v>
      </c>
      <c r="B13975">
        <v>94</v>
      </c>
      <c r="C13975">
        <v>3766</v>
      </c>
    </row>
    <row r="13976" spans="1:3" x14ac:dyDescent="0.3">
      <c r="A13976" t="s">
        <v>22</v>
      </c>
      <c r="B13976">
        <v>219</v>
      </c>
      <c r="C13976">
        <v>3766</v>
      </c>
    </row>
    <row r="13977" spans="1:3" x14ac:dyDescent="0.3">
      <c r="A13977" t="s">
        <v>25</v>
      </c>
      <c r="B13977" t="s">
        <v>123</v>
      </c>
      <c r="C13977">
        <v>3766</v>
      </c>
    </row>
    <row r="13978" spans="1:3" x14ac:dyDescent="0.3">
      <c r="A13978" t="s">
        <v>7</v>
      </c>
      <c r="B13978" t="s">
        <v>120</v>
      </c>
      <c r="C13978">
        <v>7685</v>
      </c>
    </row>
    <row r="13979" spans="1:3" x14ac:dyDescent="0.3">
      <c r="A13979" t="s">
        <v>17</v>
      </c>
      <c r="B13979">
        <v>30</v>
      </c>
      <c r="C13979">
        <v>7685</v>
      </c>
    </row>
    <row r="13980" spans="1:3" x14ac:dyDescent="0.3">
      <c r="A13980" t="s">
        <v>18</v>
      </c>
      <c r="B13980">
        <v>8</v>
      </c>
      <c r="C13980">
        <v>7685</v>
      </c>
    </row>
    <row r="13981" spans="1:3" x14ac:dyDescent="0.3">
      <c r="A13981" t="s">
        <v>19</v>
      </c>
      <c r="B13981">
        <v>12</v>
      </c>
      <c r="C13981">
        <v>7685</v>
      </c>
    </row>
    <row r="13982" spans="1:3" x14ac:dyDescent="0.3">
      <c r="A13982" t="s">
        <v>20</v>
      </c>
      <c r="B13982">
        <v>8</v>
      </c>
      <c r="C13982">
        <v>7685</v>
      </c>
    </row>
    <row r="13983" spans="1:3" x14ac:dyDescent="0.3">
      <c r="A13983" t="s">
        <v>21</v>
      </c>
      <c r="B13983">
        <v>8</v>
      </c>
      <c r="C13983">
        <v>7685</v>
      </c>
    </row>
    <row r="13984" spans="1:3" x14ac:dyDescent="0.3">
      <c r="A13984" t="s">
        <v>22</v>
      </c>
      <c r="B13984">
        <v>12</v>
      </c>
      <c r="C13984">
        <v>7685</v>
      </c>
    </row>
    <row r="13985" spans="1:3" x14ac:dyDescent="0.3">
      <c r="A13985" t="s">
        <v>25</v>
      </c>
      <c r="B13985" t="s">
        <v>122</v>
      </c>
      <c r="C13985">
        <v>7685</v>
      </c>
    </row>
    <row r="13986" spans="1:3" x14ac:dyDescent="0.3">
      <c r="A13986" t="s">
        <v>7</v>
      </c>
      <c r="B13986" t="s">
        <v>120</v>
      </c>
      <c r="C13986">
        <v>6310</v>
      </c>
    </row>
    <row r="13987" spans="1:3" x14ac:dyDescent="0.3">
      <c r="A13987" t="s">
        <v>17</v>
      </c>
      <c r="B13987">
        <v>30</v>
      </c>
      <c r="C13987">
        <v>6310</v>
      </c>
    </row>
    <row r="13988" spans="1:3" x14ac:dyDescent="0.3">
      <c r="A13988" t="s">
        <v>18</v>
      </c>
      <c r="B13988">
        <v>8</v>
      </c>
      <c r="C13988">
        <v>6310</v>
      </c>
    </row>
    <row r="13989" spans="1:3" x14ac:dyDescent="0.3">
      <c r="A13989" t="s">
        <v>19</v>
      </c>
      <c r="B13989">
        <v>12</v>
      </c>
      <c r="C13989">
        <v>6310</v>
      </c>
    </row>
    <row r="13990" spans="1:3" x14ac:dyDescent="0.3">
      <c r="A13990" t="s">
        <v>20</v>
      </c>
      <c r="B13990">
        <v>8</v>
      </c>
      <c r="C13990">
        <v>6310</v>
      </c>
    </row>
    <row r="13991" spans="1:3" x14ac:dyDescent="0.3">
      <c r="A13991" t="s">
        <v>21</v>
      </c>
      <c r="B13991">
        <v>8</v>
      </c>
      <c r="C13991">
        <v>6310</v>
      </c>
    </row>
    <row r="13992" spans="1:3" x14ac:dyDescent="0.3">
      <c r="A13992" t="s">
        <v>22</v>
      </c>
      <c r="B13992">
        <v>12</v>
      </c>
      <c r="C13992">
        <v>6310</v>
      </c>
    </row>
    <row r="13993" spans="1:3" x14ac:dyDescent="0.3">
      <c r="A13993" t="s">
        <v>25</v>
      </c>
      <c r="B13993" t="s">
        <v>122</v>
      </c>
      <c r="C13993">
        <v>6310</v>
      </c>
    </row>
    <row r="13994" spans="1:3" x14ac:dyDescent="0.3">
      <c r="A13994" t="s">
        <v>7</v>
      </c>
      <c r="B13994" t="s">
        <v>50</v>
      </c>
      <c r="C13994">
        <v>6885</v>
      </c>
    </row>
    <row r="13995" spans="1:3" x14ac:dyDescent="0.3">
      <c r="A13995" t="s">
        <v>17</v>
      </c>
      <c r="B13995">
        <v>38</v>
      </c>
      <c r="C13995">
        <v>6885</v>
      </c>
    </row>
    <row r="13996" spans="1:3" x14ac:dyDescent="0.3">
      <c r="A13996" t="s">
        <v>18</v>
      </c>
      <c r="B13996">
        <v>0</v>
      </c>
      <c r="C13996">
        <v>6885</v>
      </c>
    </row>
    <row r="13997" spans="1:3" x14ac:dyDescent="0.3">
      <c r="A13997" t="s">
        <v>19</v>
      </c>
      <c r="B13997">
        <v>12</v>
      </c>
      <c r="C13997">
        <v>6885</v>
      </c>
    </row>
    <row r="13998" spans="1:3" x14ac:dyDescent="0.3">
      <c r="A13998" t="s">
        <v>20</v>
      </c>
      <c r="B13998">
        <v>3</v>
      </c>
      <c r="C13998">
        <v>6885</v>
      </c>
    </row>
    <row r="13999" spans="1:3" x14ac:dyDescent="0.3">
      <c r="A13999" t="s">
        <v>21</v>
      </c>
      <c r="B13999">
        <v>1</v>
      </c>
      <c r="C13999">
        <v>6885</v>
      </c>
    </row>
    <row r="14000" spans="1:3" x14ac:dyDescent="0.3">
      <c r="A14000" t="s">
        <v>22</v>
      </c>
      <c r="B14000">
        <v>1</v>
      </c>
      <c r="C14000">
        <v>6885</v>
      </c>
    </row>
    <row r="14001" spans="1:3" x14ac:dyDescent="0.3">
      <c r="A14001" t="s">
        <v>25</v>
      </c>
      <c r="B14001" t="s">
        <v>122</v>
      </c>
      <c r="C14001">
        <v>6885</v>
      </c>
    </row>
    <row r="14002" spans="1:3" x14ac:dyDescent="0.3">
      <c r="A14002" t="s">
        <v>7</v>
      </c>
      <c r="B14002" t="s">
        <v>120</v>
      </c>
      <c r="C14002">
        <v>6383</v>
      </c>
    </row>
    <row r="14003" spans="1:3" x14ac:dyDescent="0.3">
      <c r="A14003" t="s">
        <v>17</v>
      </c>
      <c r="B14003">
        <v>26</v>
      </c>
      <c r="C14003">
        <v>6383</v>
      </c>
    </row>
    <row r="14004" spans="1:3" x14ac:dyDescent="0.3">
      <c r="A14004" t="s">
        <v>18</v>
      </c>
      <c r="B14004">
        <v>0</v>
      </c>
      <c r="C14004">
        <v>6383</v>
      </c>
    </row>
    <row r="14005" spans="1:3" x14ac:dyDescent="0.3">
      <c r="A14005" t="s">
        <v>19</v>
      </c>
      <c r="B14005">
        <v>15</v>
      </c>
      <c r="C14005">
        <v>6383</v>
      </c>
    </row>
    <row r="14006" spans="1:3" x14ac:dyDescent="0.3">
      <c r="A14006" t="s">
        <v>20</v>
      </c>
      <c r="B14006">
        <v>2</v>
      </c>
      <c r="C14006">
        <v>6383</v>
      </c>
    </row>
    <row r="14007" spans="1:3" x14ac:dyDescent="0.3">
      <c r="A14007" t="s">
        <v>21</v>
      </c>
      <c r="B14007">
        <v>1</v>
      </c>
      <c r="C14007">
        <v>6383</v>
      </c>
    </row>
    <row r="14008" spans="1:3" x14ac:dyDescent="0.3">
      <c r="A14008" t="s">
        <v>22</v>
      </c>
      <c r="B14008">
        <v>2</v>
      </c>
      <c r="C14008">
        <v>6383</v>
      </c>
    </row>
    <row r="14009" spans="1:3" x14ac:dyDescent="0.3">
      <c r="A14009" t="s">
        <v>25</v>
      </c>
      <c r="B14009" t="s">
        <v>121</v>
      </c>
      <c r="C14009">
        <v>6383</v>
      </c>
    </row>
    <row r="14010" spans="1:3" x14ac:dyDescent="0.3">
      <c r="A14010" t="s">
        <v>7</v>
      </c>
      <c r="B14010" t="s">
        <v>120</v>
      </c>
      <c r="C14010">
        <v>10536</v>
      </c>
    </row>
    <row r="14011" spans="1:3" x14ac:dyDescent="0.3">
      <c r="A14011" t="s">
        <v>17</v>
      </c>
      <c r="B14011">
        <v>26</v>
      </c>
      <c r="C14011">
        <v>10536</v>
      </c>
    </row>
    <row r="14012" spans="1:3" x14ac:dyDescent="0.3">
      <c r="A14012" t="s">
        <v>18</v>
      </c>
      <c r="B14012">
        <v>0</v>
      </c>
      <c r="C14012">
        <v>10536</v>
      </c>
    </row>
    <row r="14013" spans="1:3" x14ac:dyDescent="0.3">
      <c r="A14013" t="s">
        <v>19</v>
      </c>
      <c r="B14013">
        <v>15</v>
      </c>
      <c r="C14013">
        <v>10536</v>
      </c>
    </row>
    <row r="14014" spans="1:3" x14ac:dyDescent="0.3">
      <c r="A14014" t="s">
        <v>20</v>
      </c>
      <c r="B14014">
        <v>2</v>
      </c>
      <c r="C14014">
        <v>10536</v>
      </c>
    </row>
    <row r="14015" spans="1:3" x14ac:dyDescent="0.3">
      <c r="A14015" t="s">
        <v>21</v>
      </c>
      <c r="B14015">
        <v>1</v>
      </c>
      <c r="C14015">
        <v>10536</v>
      </c>
    </row>
    <row r="14016" spans="1:3" x14ac:dyDescent="0.3">
      <c r="A14016" t="s">
        <v>22</v>
      </c>
      <c r="B14016">
        <v>2</v>
      </c>
      <c r="C14016">
        <v>10536</v>
      </c>
    </row>
    <row r="14017" spans="1:3" x14ac:dyDescent="0.3">
      <c r="A14017" t="s">
        <v>25</v>
      </c>
      <c r="B14017" t="s">
        <v>121</v>
      </c>
      <c r="C14017">
        <v>10536</v>
      </c>
    </row>
    <row r="14018" spans="1:3" x14ac:dyDescent="0.3">
      <c r="A14018" t="s">
        <v>7</v>
      </c>
      <c r="B14018" t="s">
        <v>120</v>
      </c>
      <c r="C14018">
        <v>4227</v>
      </c>
    </row>
    <row r="14019" spans="1:3" x14ac:dyDescent="0.3">
      <c r="A14019" t="s">
        <v>17</v>
      </c>
      <c r="B14019">
        <v>28</v>
      </c>
      <c r="C14019">
        <v>4227</v>
      </c>
    </row>
    <row r="14020" spans="1:3" x14ac:dyDescent="0.3">
      <c r="A14020" t="s">
        <v>18</v>
      </c>
      <c r="B14020">
        <v>0</v>
      </c>
      <c r="C14020">
        <v>4227</v>
      </c>
    </row>
    <row r="14021" spans="1:3" x14ac:dyDescent="0.3">
      <c r="A14021" t="s">
        <v>19</v>
      </c>
      <c r="B14021">
        <v>13</v>
      </c>
      <c r="C14021">
        <v>4227</v>
      </c>
    </row>
    <row r="14022" spans="1:3" x14ac:dyDescent="0.3">
      <c r="A14022" t="s">
        <v>20</v>
      </c>
      <c r="B14022">
        <v>4</v>
      </c>
      <c r="C14022">
        <v>4227</v>
      </c>
    </row>
    <row r="14023" spans="1:3" x14ac:dyDescent="0.3">
      <c r="A14023" t="s">
        <v>21</v>
      </c>
      <c r="B14023">
        <v>2</v>
      </c>
      <c r="C14023">
        <v>4227</v>
      </c>
    </row>
    <row r="14024" spans="1:3" x14ac:dyDescent="0.3">
      <c r="A14024" t="s">
        <v>22</v>
      </c>
      <c r="B14024">
        <v>8</v>
      </c>
      <c r="C14024">
        <v>4227</v>
      </c>
    </row>
    <row r="14025" spans="1:3" x14ac:dyDescent="0.3">
      <c r="A14025" t="s">
        <v>25</v>
      </c>
      <c r="B14025" t="s">
        <v>122</v>
      </c>
      <c r="C14025">
        <v>4227</v>
      </c>
    </row>
    <row r="14026" spans="1:3" x14ac:dyDescent="0.3">
      <c r="A14026" t="s">
        <v>7</v>
      </c>
      <c r="B14026" t="s">
        <v>120</v>
      </c>
      <c r="C14026">
        <v>2258</v>
      </c>
    </row>
    <row r="14027" spans="1:3" x14ac:dyDescent="0.3">
      <c r="A14027" t="s">
        <v>17</v>
      </c>
      <c r="B14027">
        <v>8</v>
      </c>
      <c r="C14027">
        <v>2258</v>
      </c>
    </row>
    <row r="14028" spans="1:3" x14ac:dyDescent="0.3">
      <c r="A14028" t="s">
        <v>18</v>
      </c>
      <c r="B14028">
        <v>4</v>
      </c>
      <c r="C14028">
        <v>2258</v>
      </c>
    </row>
    <row r="14029" spans="1:3" x14ac:dyDescent="0.3">
      <c r="A14029" t="s">
        <v>19</v>
      </c>
      <c r="B14029">
        <v>15</v>
      </c>
      <c r="C14029">
        <v>2258</v>
      </c>
    </row>
    <row r="14030" spans="1:3" x14ac:dyDescent="0.3">
      <c r="A14030" t="s">
        <v>20</v>
      </c>
      <c r="B14030">
        <v>7</v>
      </c>
      <c r="C14030">
        <v>2258</v>
      </c>
    </row>
    <row r="14031" spans="1:3" x14ac:dyDescent="0.3">
      <c r="A14031" t="s">
        <v>21</v>
      </c>
      <c r="B14031">
        <v>6</v>
      </c>
      <c r="C14031">
        <v>2258</v>
      </c>
    </row>
    <row r="14032" spans="1:3" x14ac:dyDescent="0.3">
      <c r="A14032" t="s">
        <v>22</v>
      </c>
      <c r="B14032">
        <v>2</v>
      </c>
      <c r="C14032">
        <v>2258</v>
      </c>
    </row>
    <row r="14033" spans="1:3" x14ac:dyDescent="0.3">
      <c r="A14033" t="s">
        <v>25</v>
      </c>
      <c r="B14033" t="s">
        <v>122</v>
      </c>
      <c r="C14033">
        <v>2258</v>
      </c>
    </row>
    <row r="14034" spans="1:3" x14ac:dyDescent="0.3">
      <c r="A14034" t="s">
        <v>7</v>
      </c>
      <c r="B14034" t="s">
        <v>120</v>
      </c>
      <c r="C14034">
        <v>626</v>
      </c>
    </row>
    <row r="14035" spans="1:3" x14ac:dyDescent="0.3">
      <c r="A14035" t="s">
        <v>17</v>
      </c>
      <c r="B14035">
        <v>22</v>
      </c>
      <c r="C14035">
        <v>626</v>
      </c>
    </row>
    <row r="14036" spans="1:3" x14ac:dyDescent="0.3">
      <c r="A14036" t="s">
        <v>18</v>
      </c>
      <c r="B14036">
        <v>2</v>
      </c>
      <c r="C14036">
        <v>626</v>
      </c>
    </row>
    <row r="14037" spans="1:3" x14ac:dyDescent="0.3">
      <c r="A14037" t="s">
        <v>19</v>
      </c>
      <c r="B14037">
        <v>12</v>
      </c>
      <c r="C14037">
        <v>626</v>
      </c>
    </row>
    <row r="14038" spans="1:3" x14ac:dyDescent="0.3">
      <c r="A14038" t="s">
        <v>20</v>
      </c>
      <c r="B14038">
        <v>0</v>
      </c>
      <c r="C14038">
        <v>626</v>
      </c>
    </row>
    <row r="14039" spans="1:3" x14ac:dyDescent="0.3">
      <c r="A14039" t="s">
        <v>21</v>
      </c>
      <c r="B14039">
        <v>2</v>
      </c>
      <c r="C14039">
        <v>626</v>
      </c>
    </row>
    <row r="14040" spans="1:3" x14ac:dyDescent="0.3">
      <c r="A14040" t="s">
        <v>22</v>
      </c>
      <c r="B14040">
        <v>5</v>
      </c>
      <c r="C14040">
        <v>626</v>
      </c>
    </row>
    <row r="14041" spans="1:3" x14ac:dyDescent="0.3">
      <c r="A14041" t="s">
        <v>25</v>
      </c>
      <c r="B14041" t="s">
        <v>122</v>
      </c>
      <c r="C14041">
        <v>626</v>
      </c>
    </row>
    <row r="14042" spans="1:3" x14ac:dyDescent="0.3">
      <c r="A14042" t="s">
        <v>7</v>
      </c>
      <c r="B14042" t="s">
        <v>120</v>
      </c>
      <c r="C14042">
        <v>9423</v>
      </c>
    </row>
    <row r="14043" spans="1:3" x14ac:dyDescent="0.3">
      <c r="A14043" t="s">
        <v>17</v>
      </c>
      <c r="B14043">
        <v>13</v>
      </c>
      <c r="C14043">
        <v>9423</v>
      </c>
    </row>
    <row r="14044" spans="1:3" x14ac:dyDescent="0.3">
      <c r="A14044" t="s">
        <v>18</v>
      </c>
      <c r="B14044">
        <v>3</v>
      </c>
      <c r="C14044">
        <v>9423</v>
      </c>
    </row>
    <row r="14045" spans="1:3" x14ac:dyDescent="0.3">
      <c r="A14045" t="s">
        <v>19</v>
      </c>
      <c r="B14045">
        <v>17</v>
      </c>
      <c r="C14045">
        <v>9423</v>
      </c>
    </row>
    <row r="14046" spans="1:3" x14ac:dyDescent="0.3">
      <c r="A14046" t="s">
        <v>20</v>
      </c>
      <c r="B14046">
        <v>7</v>
      </c>
      <c r="C14046">
        <v>9423</v>
      </c>
    </row>
    <row r="14047" spans="1:3" x14ac:dyDescent="0.3">
      <c r="A14047" t="s">
        <v>21</v>
      </c>
      <c r="B14047">
        <v>3</v>
      </c>
      <c r="C14047">
        <v>9423</v>
      </c>
    </row>
    <row r="14048" spans="1:3" x14ac:dyDescent="0.3">
      <c r="A14048" t="s">
        <v>22</v>
      </c>
      <c r="B14048">
        <v>3</v>
      </c>
      <c r="C14048">
        <v>9423</v>
      </c>
    </row>
    <row r="14049" spans="1:3" x14ac:dyDescent="0.3">
      <c r="A14049" t="s">
        <v>25</v>
      </c>
      <c r="B14049" t="s">
        <v>122</v>
      </c>
      <c r="C14049">
        <v>9423</v>
      </c>
    </row>
    <row r="14050" spans="1:3" x14ac:dyDescent="0.3">
      <c r="A14050" t="s">
        <v>7</v>
      </c>
      <c r="B14050" t="s">
        <v>120</v>
      </c>
      <c r="C14050">
        <v>6875</v>
      </c>
    </row>
    <row r="14051" spans="1:3" x14ac:dyDescent="0.3">
      <c r="A14051" t="s">
        <v>17</v>
      </c>
      <c r="B14051">
        <v>167</v>
      </c>
      <c r="C14051">
        <v>6875</v>
      </c>
    </row>
    <row r="14052" spans="1:3" x14ac:dyDescent="0.3">
      <c r="A14052" t="s">
        <v>18</v>
      </c>
      <c r="B14052">
        <v>13</v>
      </c>
      <c r="C14052">
        <v>6875</v>
      </c>
    </row>
    <row r="14053" spans="1:3" x14ac:dyDescent="0.3">
      <c r="A14053" t="s">
        <v>19</v>
      </c>
      <c r="B14053">
        <v>180</v>
      </c>
      <c r="C14053">
        <v>6875</v>
      </c>
    </row>
    <row r="14054" spans="1:3" x14ac:dyDescent="0.3">
      <c r="A14054" t="s">
        <v>20</v>
      </c>
      <c r="B14054">
        <v>86</v>
      </c>
      <c r="C14054">
        <v>6875</v>
      </c>
    </row>
    <row r="14055" spans="1:3" x14ac:dyDescent="0.3">
      <c r="A14055" t="s">
        <v>21</v>
      </c>
      <c r="B14055">
        <v>13</v>
      </c>
      <c r="C14055">
        <v>6875</v>
      </c>
    </row>
    <row r="14056" spans="1:3" x14ac:dyDescent="0.3">
      <c r="A14056" t="s">
        <v>22</v>
      </c>
      <c r="B14056">
        <v>70</v>
      </c>
      <c r="C14056">
        <v>6875</v>
      </c>
    </row>
    <row r="14057" spans="1:3" x14ac:dyDescent="0.3">
      <c r="A14057" t="s">
        <v>25</v>
      </c>
      <c r="B14057" t="s">
        <v>123</v>
      </c>
      <c r="C14057">
        <v>6875</v>
      </c>
    </row>
    <row r="14058" spans="1:3" x14ac:dyDescent="0.3">
      <c r="A14058" t="s">
        <v>7</v>
      </c>
      <c r="B14058" t="s">
        <v>120</v>
      </c>
      <c r="C14058">
        <v>5370</v>
      </c>
    </row>
    <row r="14059" spans="1:3" x14ac:dyDescent="0.3">
      <c r="A14059" t="s">
        <v>17</v>
      </c>
      <c r="B14059">
        <v>239</v>
      </c>
      <c r="C14059">
        <v>5370</v>
      </c>
    </row>
    <row r="14060" spans="1:3" x14ac:dyDescent="0.3">
      <c r="A14060" t="s">
        <v>18</v>
      </c>
      <c r="B14060">
        <v>3</v>
      </c>
      <c r="C14060">
        <v>5370</v>
      </c>
    </row>
    <row r="14061" spans="1:3" x14ac:dyDescent="0.3">
      <c r="A14061" t="s">
        <v>19</v>
      </c>
      <c r="B14061">
        <v>141</v>
      </c>
      <c r="C14061">
        <v>5370</v>
      </c>
    </row>
    <row r="14062" spans="1:3" x14ac:dyDescent="0.3">
      <c r="A14062" t="s">
        <v>20</v>
      </c>
      <c r="B14062">
        <v>0</v>
      </c>
      <c r="C14062">
        <v>5370</v>
      </c>
    </row>
    <row r="14063" spans="1:3" x14ac:dyDescent="0.3">
      <c r="A14063" t="s">
        <v>21</v>
      </c>
      <c r="B14063">
        <v>7</v>
      </c>
      <c r="C14063">
        <v>5370</v>
      </c>
    </row>
    <row r="14064" spans="1:3" x14ac:dyDescent="0.3">
      <c r="A14064" t="s">
        <v>22</v>
      </c>
      <c r="B14064">
        <v>23</v>
      </c>
      <c r="C14064">
        <v>5370</v>
      </c>
    </row>
    <row r="14065" spans="1:3" x14ac:dyDescent="0.3">
      <c r="A14065" t="s">
        <v>25</v>
      </c>
      <c r="B14065" t="s">
        <v>123</v>
      </c>
      <c r="C14065">
        <v>5370</v>
      </c>
    </row>
    <row r="14066" spans="1:3" x14ac:dyDescent="0.3">
      <c r="A14066" t="s">
        <v>7</v>
      </c>
      <c r="B14066" t="s">
        <v>120</v>
      </c>
      <c r="C14066">
        <v>5117</v>
      </c>
    </row>
    <row r="14067" spans="1:3" x14ac:dyDescent="0.3">
      <c r="A14067" t="s">
        <v>17</v>
      </c>
      <c r="B14067">
        <v>63</v>
      </c>
      <c r="C14067">
        <v>5117</v>
      </c>
    </row>
    <row r="14068" spans="1:3" x14ac:dyDescent="0.3">
      <c r="A14068" t="s">
        <v>18</v>
      </c>
      <c r="B14068">
        <v>151</v>
      </c>
      <c r="C14068">
        <v>5117</v>
      </c>
    </row>
    <row r="14069" spans="1:3" x14ac:dyDescent="0.3">
      <c r="A14069" t="s">
        <v>19</v>
      </c>
      <c r="B14069">
        <v>137</v>
      </c>
      <c r="C14069">
        <v>5117</v>
      </c>
    </row>
    <row r="14070" spans="1:3" x14ac:dyDescent="0.3">
      <c r="A14070" t="s">
        <v>20</v>
      </c>
      <c r="B14070">
        <v>153</v>
      </c>
      <c r="C14070">
        <v>5117</v>
      </c>
    </row>
    <row r="14071" spans="1:3" x14ac:dyDescent="0.3">
      <c r="A14071" t="s">
        <v>21</v>
      </c>
      <c r="B14071">
        <v>19</v>
      </c>
      <c r="C14071">
        <v>5117</v>
      </c>
    </row>
    <row r="14072" spans="1:3" x14ac:dyDescent="0.3">
      <c r="A14072" t="s">
        <v>22</v>
      </c>
      <c r="B14072">
        <v>53</v>
      </c>
      <c r="C14072">
        <v>5117</v>
      </c>
    </row>
    <row r="14073" spans="1:3" x14ac:dyDescent="0.3">
      <c r="A14073" t="s">
        <v>25</v>
      </c>
      <c r="B14073" t="s">
        <v>121</v>
      </c>
      <c r="C14073">
        <v>5117</v>
      </c>
    </row>
    <row r="14074" spans="1:3" x14ac:dyDescent="0.3">
      <c r="A14074" t="s">
        <v>7</v>
      </c>
      <c r="B14074" t="s">
        <v>120</v>
      </c>
      <c r="C14074">
        <v>8566</v>
      </c>
    </row>
    <row r="14075" spans="1:3" x14ac:dyDescent="0.3">
      <c r="A14075" t="s">
        <v>17</v>
      </c>
      <c r="B14075">
        <v>5</v>
      </c>
      <c r="C14075">
        <v>8566</v>
      </c>
    </row>
    <row r="14076" spans="1:3" x14ac:dyDescent="0.3">
      <c r="A14076" t="s">
        <v>18</v>
      </c>
      <c r="B14076">
        <v>0</v>
      </c>
      <c r="C14076">
        <v>8566</v>
      </c>
    </row>
    <row r="14077" spans="1:3" x14ac:dyDescent="0.3">
      <c r="A14077" t="s">
        <v>19</v>
      </c>
      <c r="B14077">
        <v>3</v>
      </c>
      <c r="C14077">
        <v>8566</v>
      </c>
    </row>
    <row r="14078" spans="1:3" x14ac:dyDescent="0.3">
      <c r="A14078" t="s">
        <v>20</v>
      </c>
      <c r="B14078">
        <v>0</v>
      </c>
      <c r="C14078">
        <v>8566</v>
      </c>
    </row>
    <row r="14079" spans="1:3" x14ac:dyDescent="0.3">
      <c r="A14079" t="s">
        <v>21</v>
      </c>
      <c r="B14079">
        <v>0</v>
      </c>
      <c r="C14079">
        <v>8566</v>
      </c>
    </row>
    <row r="14080" spans="1:3" x14ac:dyDescent="0.3">
      <c r="A14080" t="s">
        <v>22</v>
      </c>
      <c r="B14080">
        <v>1</v>
      </c>
      <c r="C14080">
        <v>8566</v>
      </c>
    </row>
    <row r="14081" spans="1:3" x14ac:dyDescent="0.3">
      <c r="A14081" t="s">
        <v>25</v>
      </c>
      <c r="B14081" t="s">
        <v>122</v>
      </c>
      <c r="C14081">
        <v>8566</v>
      </c>
    </row>
    <row r="14082" spans="1:3" x14ac:dyDescent="0.3">
      <c r="A14082" t="s">
        <v>7</v>
      </c>
      <c r="B14082" t="s">
        <v>50</v>
      </c>
      <c r="C14082">
        <v>6205</v>
      </c>
    </row>
    <row r="14083" spans="1:3" x14ac:dyDescent="0.3">
      <c r="A14083" t="s">
        <v>17</v>
      </c>
      <c r="B14083">
        <v>34</v>
      </c>
      <c r="C14083">
        <v>6205</v>
      </c>
    </row>
    <row r="14084" spans="1:3" x14ac:dyDescent="0.3">
      <c r="A14084" t="s">
        <v>18</v>
      </c>
      <c r="B14084">
        <v>3</v>
      </c>
      <c r="C14084">
        <v>6205</v>
      </c>
    </row>
    <row r="14085" spans="1:3" x14ac:dyDescent="0.3">
      <c r="A14085" t="s">
        <v>19</v>
      </c>
      <c r="B14085">
        <v>29</v>
      </c>
      <c r="C14085">
        <v>6205</v>
      </c>
    </row>
    <row r="14086" spans="1:3" x14ac:dyDescent="0.3">
      <c r="A14086" t="s">
        <v>20</v>
      </c>
      <c r="B14086">
        <v>0</v>
      </c>
      <c r="C14086">
        <v>6205</v>
      </c>
    </row>
    <row r="14087" spans="1:3" x14ac:dyDescent="0.3">
      <c r="A14087" t="s">
        <v>21</v>
      </c>
      <c r="B14087">
        <v>4</v>
      </c>
      <c r="C14087">
        <v>6205</v>
      </c>
    </row>
    <row r="14088" spans="1:3" x14ac:dyDescent="0.3">
      <c r="A14088" t="s">
        <v>22</v>
      </c>
      <c r="B14088">
        <v>10</v>
      </c>
      <c r="C14088">
        <v>6205</v>
      </c>
    </row>
    <row r="14089" spans="1:3" x14ac:dyDescent="0.3">
      <c r="A14089" t="s">
        <v>25</v>
      </c>
      <c r="B14089" t="s">
        <v>122</v>
      </c>
      <c r="C14089">
        <v>6205</v>
      </c>
    </row>
    <row r="14090" spans="1:3" x14ac:dyDescent="0.3">
      <c r="A14090" t="s">
        <v>7</v>
      </c>
      <c r="B14090" t="s">
        <v>120</v>
      </c>
      <c r="C14090">
        <v>1386</v>
      </c>
    </row>
    <row r="14091" spans="1:3" x14ac:dyDescent="0.3">
      <c r="A14091" t="s">
        <v>17</v>
      </c>
      <c r="B14091">
        <v>10</v>
      </c>
      <c r="C14091">
        <v>1386</v>
      </c>
    </row>
    <row r="14092" spans="1:3" x14ac:dyDescent="0.3">
      <c r="A14092" t="s">
        <v>18</v>
      </c>
      <c r="B14092">
        <v>0</v>
      </c>
      <c r="C14092">
        <v>1386</v>
      </c>
    </row>
    <row r="14093" spans="1:3" x14ac:dyDescent="0.3">
      <c r="A14093" t="s">
        <v>19</v>
      </c>
      <c r="B14093">
        <v>1</v>
      </c>
      <c r="C14093">
        <v>1386</v>
      </c>
    </row>
    <row r="14094" spans="1:3" x14ac:dyDescent="0.3">
      <c r="A14094" t="s">
        <v>20</v>
      </c>
      <c r="B14094">
        <v>0</v>
      </c>
      <c r="C14094">
        <v>1386</v>
      </c>
    </row>
    <row r="14095" spans="1:3" x14ac:dyDescent="0.3">
      <c r="A14095" t="s">
        <v>21</v>
      </c>
      <c r="B14095">
        <v>0</v>
      </c>
      <c r="C14095">
        <v>1386</v>
      </c>
    </row>
    <row r="14096" spans="1:3" x14ac:dyDescent="0.3">
      <c r="A14096" t="s">
        <v>22</v>
      </c>
      <c r="B14096">
        <v>0</v>
      </c>
      <c r="C14096">
        <v>1386</v>
      </c>
    </row>
    <row r="14097" spans="1:3" x14ac:dyDescent="0.3">
      <c r="A14097" t="s">
        <v>25</v>
      </c>
      <c r="B14097" t="s">
        <v>122</v>
      </c>
      <c r="C14097">
        <v>1386</v>
      </c>
    </row>
    <row r="14098" spans="1:3" x14ac:dyDescent="0.3">
      <c r="A14098" t="s">
        <v>7</v>
      </c>
      <c r="B14098" t="s">
        <v>120</v>
      </c>
      <c r="C14098">
        <v>9262</v>
      </c>
    </row>
    <row r="14099" spans="1:3" x14ac:dyDescent="0.3">
      <c r="A14099" t="s">
        <v>17</v>
      </c>
      <c r="B14099">
        <v>20</v>
      </c>
      <c r="C14099">
        <v>9262</v>
      </c>
    </row>
    <row r="14100" spans="1:3" x14ac:dyDescent="0.3">
      <c r="A14100" t="s">
        <v>18</v>
      </c>
      <c r="B14100">
        <v>6</v>
      </c>
      <c r="C14100">
        <v>9262</v>
      </c>
    </row>
    <row r="14101" spans="1:3" x14ac:dyDescent="0.3">
      <c r="A14101" t="s">
        <v>19</v>
      </c>
      <c r="B14101">
        <v>5</v>
      </c>
      <c r="C14101">
        <v>9262</v>
      </c>
    </row>
    <row r="14102" spans="1:3" x14ac:dyDescent="0.3">
      <c r="A14102" t="s">
        <v>20</v>
      </c>
      <c r="B14102">
        <v>0</v>
      </c>
      <c r="C14102">
        <v>9262</v>
      </c>
    </row>
    <row r="14103" spans="1:3" x14ac:dyDescent="0.3">
      <c r="A14103" t="s">
        <v>21</v>
      </c>
      <c r="B14103">
        <v>9</v>
      </c>
      <c r="C14103">
        <v>9262</v>
      </c>
    </row>
    <row r="14104" spans="1:3" x14ac:dyDescent="0.3">
      <c r="A14104" t="s">
        <v>22</v>
      </c>
      <c r="B14104">
        <v>12</v>
      </c>
      <c r="C14104">
        <v>9262</v>
      </c>
    </row>
    <row r="14105" spans="1:3" x14ac:dyDescent="0.3">
      <c r="A14105" t="s">
        <v>25</v>
      </c>
      <c r="B14105" t="s">
        <v>122</v>
      </c>
      <c r="C14105">
        <v>9262</v>
      </c>
    </row>
    <row r="14106" spans="1:3" x14ac:dyDescent="0.3">
      <c r="A14106" t="s">
        <v>7</v>
      </c>
      <c r="B14106" t="s">
        <v>120</v>
      </c>
      <c r="C14106">
        <v>9576</v>
      </c>
    </row>
    <row r="14107" spans="1:3" x14ac:dyDescent="0.3">
      <c r="A14107" t="s">
        <v>17</v>
      </c>
      <c r="B14107">
        <v>86</v>
      </c>
      <c r="C14107">
        <v>9576</v>
      </c>
    </row>
    <row r="14108" spans="1:3" x14ac:dyDescent="0.3">
      <c r="A14108" t="s">
        <v>18</v>
      </c>
      <c r="B14108">
        <v>4</v>
      </c>
      <c r="C14108">
        <v>9576</v>
      </c>
    </row>
    <row r="14109" spans="1:3" x14ac:dyDescent="0.3">
      <c r="A14109" t="s">
        <v>19</v>
      </c>
      <c r="B14109">
        <v>56</v>
      </c>
      <c r="C14109">
        <v>9576</v>
      </c>
    </row>
    <row r="14110" spans="1:3" x14ac:dyDescent="0.3">
      <c r="A14110" t="s">
        <v>20</v>
      </c>
      <c r="B14110">
        <v>2</v>
      </c>
      <c r="C14110">
        <v>9576</v>
      </c>
    </row>
    <row r="14111" spans="1:3" x14ac:dyDescent="0.3">
      <c r="A14111" t="s">
        <v>21</v>
      </c>
      <c r="B14111">
        <v>4</v>
      </c>
      <c r="C14111">
        <v>9576</v>
      </c>
    </row>
    <row r="14112" spans="1:3" x14ac:dyDescent="0.3">
      <c r="A14112" t="s">
        <v>22</v>
      </c>
      <c r="B14112">
        <v>7</v>
      </c>
      <c r="C14112">
        <v>9576</v>
      </c>
    </row>
    <row r="14113" spans="1:3" x14ac:dyDescent="0.3">
      <c r="A14113" t="s">
        <v>25</v>
      </c>
      <c r="B14113" t="s">
        <v>121</v>
      </c>
      <c r="C14113">
        <v>9576</v>
      </c>
    </row>
    <row r="14114" spans="1:3" x14ac:dyDescent="0.3">
      <c r="A14114" t="s">
        <v>7</v>
      </c>
      <c r="B14114" t="s">
        <v>50</v>
      </c>
      <c r="C14114">
        <v>5823</v>
      </c>
    </row>
    <row r="14115" spans="1:3" x14ac:dyDescent="0.3">
      <c r="A14115" t="s">
        <v>17</v>
      </c>
      <c r="B14115">
        <v>35</v>
      </c>
      <c r="C14115">
        <v>5823</v>
      </c>
    </row>
    <row r="14116" spans="1:3" x14ac:dyDescent="0.3">
      <c r="A14116" t="s">
        <v>18</v>
      </c>
      <c r="B14116">
        <v>0</v>
      </c>
      <c r="C14116">
        <v>5823</v>
      </c>
    </row>
    <row r="14117" spans="1:3" x14ac:dyDescent="0.3">
      <c r="A14117" t="s">
        <v>19</v>
      </c>
      <c r="B14117">
        <v>2</v>
      </c>
      <c r="C14117">
        <v>5823</v>
      </c>
    </row>
    <row r="14118" spans="1:3" x14ac:dyDescent="0.3">
      <c r="A14118" t="s">
        <v>20</v>
      </c>
      <c r="B14118">
        <v>0</v>
      </c>
      <c r="C14118">
        <v>5823</v>
      </c>
    </row>
    <row r="14119" spans="1:3" x14ac:dyDescent="0.3">
      <c r="A14119" t="s">
        <v>21</v>
      </c>
      <c r="B14119">
        <v>0</v>
      </c>
      <c r="C14119">
        <v>5823</v>
      </c>
    </row>
    <row r="14120" spans="1:3" x14ac:dyDescent="0.3">
      <c r="A14120" t="s">
        <v>22</v>
      </c>
      <c r="B14120">
        <v>2</v>
      </c>
      <c r="C14120">
        <v>5823</v>
      </c>
    </row>
    <row r="14121" spans="1:3" x14ac:dyDescent="0.3">
      <c r="A14121" t="s">
        <v>25</v>
      </c>
      <c r="B14121" t="s">
        <v>122</v>
      </c>
      <c r="C14121">
        <v>5823</v>
      </c>
    </row>
    <row r="14122" spans="1:3" x14ac:dyDescent="0.3">
      <c r="A14122" t="s">
        <v>7</v>
      </c>
      <c r="B14122" t="s">
        <v>120</v>
      </c>
      <c r="C14122">
        <v>3158</v>
      </c>
    </row>
    <row r="14123" spans="1:3" x14ac:dyDescent="0.3">
      <c r="A14123" t="s">
        <v>17</v>
      </c>
      <c r="B14123">
        <v>13</v>
      </c>
      <c r="C14123">
        <v>3158</v>
      </c>
    </row>
    <row r="14124" spans="1:3" x14ac:dyDescent="0.3">
      <c r="A14124" t="s">
        <v>18</v>
      </c>
      <c r="B14124">
        <v>3</v>
      </c>
      <c r="C14124">
        <v>3158</v>
      </c>
    </row>
    <row r="14125" spans="1:3" x14ac:dyDescent="0.3">
      <c r="A14125" t="s">
        <v>19</v>
      </c>
      <c r="B14125">
        <v>6</v>
      </c>
      <c r="C14125">
        <v>3158</v>
      </c>
    </row>
    <row r="14126" spans="1:3" x14ac:dyDescent="0.3">
      <c r="A14126" t="s">
        <v>20</v>
      </c>
      <c r="B14126">
        <v>6</v>
      </c>
      <c r="C14126">
        <v>3158</v>
      </c>
    </row>
    <row r="14127" spans="1:3" x14ac:dyDescent="0.3">
      <c r="A14127" t="s">
        <v>21</v>
      </c>
      <c r="B14127">
        <v>5</v>
      </c>
      <c r="C14127">
        <v>3158</v>
      </c>
    </row>
    <row r="14128" spans="1:3" x14ac:dyDescent="0.3">
      <c r="A14128" t="s">
        <v>22</v>
      </c>
      <c r="B14128">
        <v>6</v>
      </c>
      <c r="C14128">
        <v>3158</v>
      </c>
    </row>
    <row r="14129" spans="1:3" x14ac:dyDescent="0.3">
      <c r="A14129" t="s">
        <v>25</v>
      </c>
      <c r="B14129" t="s">
        <v>122</v>
      </c>
      <c r="C14129">
        <v>3158</v>
      </c>
    </row>
    <row r="14130" spans="1:3" x14ac:dyDescent="0.3">
      <c r="A14130" t="s">
        <v>7</v>
      </c>
      <c r="B14130" t="s">
        <v>50</v>
      </c>
      <c r="C14130">
        <v>8346</v>
      </c>
    </row>
    <row r="14131" spans="1:3" x14ac:dyDescent="0.3">
      <c r="A14131" t="s">
        <v>17</v>
      </c>
      <c r="B14131">
        <v>138</v>
      </c>
      <c r="C14131">
        <v>8346</v>
      </c>
    </row>
    <row r="14132" spans="1:3" x14ac:dyDescent="0.3">
      <c r="A14132" t="s">
        <v>18</v>
      </c>
      <c r="B14132">
        <v>15</v>
      </c>
      <c r="C14132">
        <v>8346</v>
      </c>
    </row>
    <row r="14133" spans="1:3" x14ac:dyDescent="0.3">
      <c r="A14133" t="s">
        <v>19</v>
      </c>
      <c r="B14133">
        <v>35</v>
      </c>
      <c r="C14133">
        <v>8346</v>
      </c>
    </row>
    <row r="14134" spans="1:3" x14ac:dyDescent="0.3">
      <c r="A14134" t="s">
        <v>20</v>
      </c>
      <c r="B14134">
        <v>25</v>
      </c>
      <c r="C14134">
        <v>8346</v>
      </c>
    </row>
    <row r="14135" spans="1:3" x14ac:dyDescent="0.3">
      <c r="A14135" t="s">
        <v>21</v>
      </c>
      <c r="B14135">
        <v>11</v>
      </c>
      <c r="C14135">
        <v>8346</v>
      </c>
    </row>
    <row r="14136" spans="1:3" x14ac:dyDescent="0.3">
      <c r="A14136" t="s">
        <v>22</v>
      </c>
      <c r="B14136">
        <v>72</v>
      </c>
      <c r="C14136">
        <v>8346</v>
      </c>
    </row>
    <row r="14137" spans="1:3" x14ac:dyDescent="0.3">
      <c r="A14137" t="s">
        <v>25</v>
      </c>
      <c r="B14137" t="s">
        <v>121</v>
      </c>
      <c r="C14137">
        <v>8346</v>
      </c>
    </row>
    <row r="14138" spans="1:3" x14ac:dyDescent="0.3">
      <c r="A14138" t="s">
        <v>7</v>
      </c>
      <c r="B14138" t="s">
        <v>50</v>
      </c>
      <c r="C14138">
        <v>4376</v>
      </c>
    </row>
    <row r="14139" spans="1:3" x14ac:dyDescent="0.3">
      <c r="A14139" t="s">
        <v>17</v>
      </c>
      <c r="B14139">
        <v>10</v>
      </c>
      <c r="C14139">
        <v>4376</v>
      </c>
    </row>
    <row r="14140" spans="1:3" x14ac:dyDescent="0.3">
      <c r="A14140" t="s">
        <v>18</v>
      </c>
      <c r="B14140">
        <v>24</v>
      </c>
      <c r="C14140">
        <v>4376</v>
      </c>
    </row>
    <row r="14141" spans="1:3" x14ac:dyDescent="0.3">
      <c r="A14141" t="s">
        <v>19</v>
      </c>
      <c r="B14141">
        <v>15</v>
      </c>
      <c r="C14141">
        <v>4376</v>
      </c>
    </row>
    <row r="14142" spans="1:3" x14ac:dyDescent="0.3">
      <c r="A14142" t="s">
        <v>20</v>
      </c>
      <c r="B14142">
        <v>13</v>
      </c>
      <c r="C14142">
        <v>4376</v>
      </c>
    </row>
    <row r="14143" spans="1:3" x14ac:dyDescent="0.3">
      <c r="A14143" t="s">
        <v>21</v>
      </c>
      <c r="B14143">
        <v>1</v>
      </c>
      <c r="C14143">
        <v>4376</v>
      </c>
    </row>
    <row r="14144" spans="1:3" x14ac:dyDescent="0.3">
      <c r="A14144" t="s">
        <v>22</v>
      </c>
      <c r="B14144">
        <v>30</v>
      </c>
      <c r="C14144">
        <v>4376</v>
      </c>
    </row>
    <row r="14145" spans="1:3" x14ac:dyDescent="0.3">
      <c r="A14145" t="s">
        <v>25</v>
      </c>
      <c r="B14145" t="s">
        <v>122</v>
      </c>
      <c r="C14145">
        <v>4376</v>
      </c>
    </row>
    <row r="14146" spans="1:3" x14ac:dyDescent="0.3">
      <c r="A14146" t="s">
        <v>7</v>
      </c>
      <c r="B14146" t="s">
        <v>50</v>
      </c>
      <c r="C14146">
        <v>10175</v>
      </c>
    </row>
    <row r="14147" spans="1:3" x14ac:dyDescent="0.3">
      <c r="A14147" t="s">
        <v>17</v>
      </c>
      <c r="B14147">
        <v>18</v>
      </c>
      <c r="C14147">
        <v>10175</v>
      </c>
    </row>
    <row r="14148" spans="1:3" x14ac:dyDescent="0.3">
      <c r="A14148" t="s">
        <v>18</v>
      </c>
      <c r="B14148">
        <v>0</v>
      </c>
      <c r="C14148">
        <v>10175</v>
      </c>
    </row>
    <row r="14149" spans="1:3" x14ac:dyDescent="0.3">
      <c r="A14149" t="s">
        <v>19</v>
      </c>
      <c r="B14149">
        <v>2</v>
      </c>
      <c r="C14149">
        <v>10175</v>
      </c>
    </row>
    <row r="14150" spans="1:3" x14ac:dyDescent="0.3">
      <c r="A14150" t="s">
        <v>20</v>
      </c>
      <c r="B14150">
        <v>0</v>
      </c>
      <c r="C14150">
        <v>10175</v>
      </c>
    </row>
    <row r="14151" spans="1:3" x14ac:dyDescent="0.3">
      <c r="A14151" t="s">
        <v>21</v>
      </c>
      <c r="B14151">
        <v>0</v>
      </c>
      <c r="C14151">
        <v>10175</v>
      </c>
    </row>
    <row r="14152" spans="1:3" x14ac:dyDescent="0.3">
      <c r="A14152" t="s">
        <v>22</v>
      </c>
      <c r="B14152">
        <v>2</v>
      </c>
      <c r="C14152">
        <v>10175</v>
      </c>
    </row>
    <row r="14153" spans="1:3" x14ac:dyDescent="0.3">
      <c r="A14153" t="s">
        <v>25</v>
      </c>
      <c r="B14153" t="s">
        <v>122</v>
      </c>
      <c r="C14153">
        <v>10175</v>
      </c>
    </row>
    <row r="14154" spans="1:3" x14ac:dyDescent="0.3">
      <c r="A14154" t="s">
        <v>7</v>
      </c>
      <c r="B14154" t="s">
        <v>120</v>
      </c>
      <c r="C14154">
        <v>8933</v>
      </c>
    </row>
    <row r="14155" spans="1:3" x14ac:dyDescent="0.3">
      <c r="A14155" t="s">
        <v>17</v>
      </c>
      <c r="B14155">
        <v>26</v>
      </c>
      <c r="C14155">
        <v>8933</v>
      </c>
    </row>
    <row r="14156" spans="1:3" x14ac:dyDescent="0.3">
      <c r="A14156" t="s">
        <v>18</v>
      </c>
      <c r="B14156">
        <v>3</v>
      </c>
      <c r="C14156">
        <v>8933</v>
      </c>
    </row>
    <row r="14157" spans="1:3" x14ac:dyDescent="0.3">
      <c r="A14157" t="s">
        <v>19</v>
      </c>
      <c r="B14157">
        <v>23</v>
      </c>
      <c r="C14157">
        <v>8933</v>
      </c>
    </row>
    <row r="14158" spans="1:3" x14ac:dyDescent="0.3">
      <c r="A14158" t="s">
        <v>20</v>
      </c>
      <c r="B14158">
        <v>4</v>
      </c>
      <c r="C14158">
        <v>8933</v>
      </c>
    </row>
    <row r="14159" spans="1:3" x14ac:dyDescent="0.3">
      <c r="A14159" t="s">
        <v>21</v>
      </c>
      <c r="B14159">
        <v>7</v>
      </c>
      <c r="C14159">
        <v>8933</v>
      </c>
    </row>
    <row r="14160" spans="1:3" x14ac:dyDescent="0.3">
      <c r="A14160" t="s">
        <v>22</v>
      </c>
      <c r="B14160">
        <v>3</v>
      </c>
      <c r="C14160">
        <v>8933</v>
      </c>
    </row>
    <row r="14161" spans="1:3" x14ac:dyDescent="0.3">
      <c r="A14161" t="s">
        <v>25</v>
      </c>
      <c r="B14161" t="s">
        <v>122</v>
      </c>
      <c r="C14161">
        <v>8933</v>
      </c>
    </row>
    <row r="14162" spans="1:3" x14ac:dyDescent="0.3">
      <c r="A14162" t="s">
        <v>7</v>
      </c>
      <c r="B14162" t="s">
        <v>120</v>
      </c>
      <c r="C14162">
        <v>4333</v>
      </c>
    </row>
    <row r="14163" spans="1:3" x14ac:dyDescent="0.3">
      <c r="A14163" t="s">
        <v>17</v>
      </c>
      <c r="B14163">
        <v>41</v>
      </c>
      <c r="C14163">
        <v>4333</v>
      </c>
    </row>
    <row r="14164" spans="1:3" x14ac:dyDescent="0.3">
      <c r="A14164" t="s">
        <v>18</v>
      </c>
      <c r="B14164">
        <v>0</v>
      </c>
      <c r="C14164">
        <v>4333</v>
      </c>
    </row>
    <row r="14165" spans="1:3" x14ac:dyDescent="0.3">
      <c r="A14165" t="s">
        <v>19</v>
      </c>
      <c r="B14165">
        <v>10</v>
      </c>
      <c r="C14165">
        <v>4333</v>
      </c>
    </row>
    <row r="14166" spans="1:3" x14ac:dyDescent="0.3">
      <c r="A14166" t="s">
        <v>20</v>
      </c>
      <c r="B14166">
        <v>0</v>
      </c>
      <c r="C14166">
        <v>4333</v>
      </c>
    </row>
    <row r="14167" spans="1:3" x14ac:dyDescent="0.3">
      <c r="A14167" t="s">
        <v>21</v>
      </c>
      <c r="B14167">
        <v>0</v>
      </c>
      <c r="C14167">
        <v>4333</v>
      </c>
    </row>
    <row r="14168" spans="1:3" x14ac:dyDescent="0.3">
      <c r="A14168" t="s">
        <v>22</v>
      </c>
      <c r="B14168">
        <v>3</v>
      </c>
      <c r="C14168">
        <v>4333</v>
      </c>
    </row>
    <row r="14169" spans="1:3" x14ac:dyDescent="0.3">
      <c r="A14169" t="s">
        <v>25</v>
      </c>
      <c r="B14169" t="s">
        <v>122</v>
      </c>
      <c r="C14169">
        <v>4333</v>
      </c>
    </row>
    <row r="14170" spans="1:3" x14ac:dyDescent="0.3">
      <c r="A14170" t="s">
        <v>7</v>
      </c>
      <c r="B14170" t="s">
        <v>120</v>
      </c>
      <c r="C14170">
        <v>5455</v>
      </c>
    </row>
    <row r="14171" spans="1:3" x14ac:dyDescent="0.3">
      <c r="A14171" t="s">
        <v>17</v>
      </c>
      <c r="B14171">
        <v>99</v>
      </c>
      <c r="C14171">
        <v>5455</v>
      </c>
    </row>
    <row r="14172" spans="1:3" x14ac:dyDescent="0.3">
      <c r="A14172" t="s">
        <v>18</v>
      </c>
      <c r="B14172">
        <v>0</v>
      </c>
      <c r="C14172">
        <v>5455</v>
      </c>
    </row>
    <row r="14173" spans="1:3" x14ac:dyDescent="0.3">
      <c r="A14173" t="s">
        <v>19</v>
      </c>
      <c r="B14173">
        <v>15</v>
      </c>
      <c r="C14173">
        <v>5455</v>
      </c>
    </row>
    <row r="14174" spans="1:3" x14ac:dyDescent="0.3">
      <c r="A14174" t="s">
        <v>20</v>
      </c>
      <c r="B14174">
        <v>2</v>
      </c>
      <c r="C14174">
        <v>5455</v>
      </c>
    </row>
    <row r="14175" spans="1:3" x14ac:dyDescent="0.3">
      <c r="A14175" t="s">
        <v>21</v>
      </c>
      <c r="B14175">
        <v>1</v>
      </c>
      <c r="C14175">
        <v>5455</v>
      </c>
    </row>
    <row r="14176" spans="1:3" x14ac:dyDescent="0.3">
      <c r="A14176" t="s">
        <v>22</v>
      </c>
      <c r="B14176">
        <v>5</v>
      </c>
      <c r="C14176">
        <v>5455</v>
      </c>
    </row>
    <row r="14177" spans="1:3" x14ac:dyDescent="0.3">
      <c r="A14177" t="s">
        <v>25</v>
      </c>
      <c r="B14177" t="s">
        <v>122</v>
      </c>
      <c r="C14177">
        <v>5455</v>
      </c>
    </row>
    <row r="14178" spans="1:3" x14ac:dyDescent="0.3">
      <c r="A14178" t="s">
        <v>7</v>
      </c>
      <c r="B14178" t="s">
        <v>120</v>
      </c>
      <c r="C14178">
        <v>6678</v>
      </c>
    </row>
    <row r="14179" spans="1:3" x14ac:dyDescent="0.3">
      <c r="A14179" t="s">
        <v>17</v>
      </c>
      <c r="B14179">
        <v>33</v>
      </c>
      <c r="C14179">
        <v>6678</v>
      </c>
    </row>
    <row r="14180" spans="1:3" x14ac:dyDescent="0.3">
      <c r="A14180" t="s">
        <v>18</v>
      </c>
      <c r="B14180">
        <v>4</v>
      </c>
      <c r="C14180">
        <v>6678</v>
      </c>
    </row>
    <row r="14181" spans="1:3" x14ac:dyDescent="0.3">
      <c r="A14181" t="s">
        <v>19</v>
      </c>
      <c r="B14181">
        <v>24</v>
      </c>
      <c r="C14181">
        <v>6678</v>
      </c>
    </row>
    <row r="14182" spans="1:3" x14ac:dyDescent="0.3">
      <c r="A14182" t="s">
        <v>20</v>
      </c>
      <c r="B14182">
        <v>4</v>
      </c>
      <c r="C14182">
        <v>6678</v>
      </c>
    </row>
    <row r="14183" spans="1:3" x14ac:dyDescent="0.3">
      <c r="A14183" t="s">
        <v>21</v>
      </c>
      <c r="B14183">
        <v>2</v>
      </c>
      <c r="C14183">
        <v>6678</v>
      </c>
    </row>
    <row r="14184" spans="1:3" x14ac:dyDescent="0.3">
      <c r="A14184" t="s">
        <v>22</v>
      </c>
      <c r="B14184">
        <v>5</v>
      </c>
      <c r="C14184">
        <v>6678</v>
      </c>
    </row>
    <row r="14185" spans="1:3" x14ac:dyDescent="0.3">
      <c r="A14185" t="s">
        <v>25</v>
      </c>
      <c r="B14185" t="s">
        <v>121</v>
      </c>
      <c r="C14185">
        <v>6678</v>
      </c>
    </row>
    <row r="14186" spans="1:3" x14ac:dyDescent="0.3">
      <c r="A14186" t="s">
        <v>7</v>
      </c>
      <c r="B14186" t="s">
        <v>50</v>
      </c>
      <c r="C14186">
        <v>1362</v>
      </c>
    </row>
    <row r="14187" spans="1:3" x14ac:dyDescent="0.3">
      <c r="A14187" t="s">
        <v>17</v>
      </c>
      <c r="B14187">
        <v>33</v>
      </c>
      <c r="C14187">
        <v>1362</v>
      </c>
    </row>
    <row r="14188" spans="1:3" x14ac:dyDescent="0.3">
      <c r="A14188" t="s">
        <v>18</v>
      </c>
      <c r="B14188">
        <v>87</v>
      </c>
      <c r="C14188">
        <v>1362</v>
      </c>
    </row>
    <row r="14189" spans="1:3" x14ac:dyDescent="0.3">
      <c r="A14189" t="s">
        <v>19</v>
      </c>
      <c r="B14189">
        <v>64</v>
      </c>
      <c r="C14189">
        <v>1362</v>
      </c>
    </row>
    <row r="14190" spans="1:3" x14ac:dyDescent="0.3">
      <c r="A14190" t="s">
        <v>20</v>
      </c>
      <c r="B14190">
        <v>175</v>
      </c>
      <c r="C14190">
        <v>1362</v>
      </c>
    </row>
    <row r="14191" spans="1:3" x14ac:dyDescent="0.3">
      <c r="A14191" t="s">
        <v>21</v>
      </c>
      <c r="B14191">
        <v>16</v>
      </c>
      <c r="C14191">
        <v>1362</v>
      </c>
    </row>
    <row r="14192" spans="1:3" x14ac:dyDescent="0.3">
      <c r="A14192" t="s">
        <v>22</v>
      </c>
      <c r="B14192">
        <v>74</v>
      </c>
      <c r="C14192">
        <v>1362</v>
      </c>
    </row>
    <row r="14193" spans="1:3" x14ac:dyDescent="0.3">
      <c r="A14193" t="s">
        <v>25</v>
      </c>
      <c r="B14193" t="s">
        <v>121</v>
      </c>
      <c r="C14193">
        <v>1362</v>
      </c>
    </row>
    <row r="14194" spans="1:3" x14ac:dyDescent="0.3">
      <c r="A14194" t="s">
        <v>7</v>
      </c>
      <c r="B14194" t="s">
        <v>50</v>
      </c>
      <c r="C14194">
        <v>9213</v>
      </c>
    </row>
    <row r="14195" spans="1:3" x14ac:dyDescent="0.3">
      <c r="A14195" t="s">
        <v>17</v>
      </c>
      <c r="B14195">
        <v>4</v>
      </c>
      <c r="C14195">
        <v>9213</v>
      </c>
    </row>
    <row r="14196" spans="1:3" x14ac:dyDescent="0.3">
      <c r="A14196" t="s">
        <v>18</v>
      </c>
      <c r="B14196">
        <v>1</v>
      </c>
      <c r="C14196">
        <v>9213</v>
      </c>
    </row>
    <row r="14197" spans="1:3" x14ac:dyDescent="0.3">
      <c r="A14197" t="s">
        <v>19</v>
      </c>
      <c r="B14197">
        <v>5</v>
      </c>
      <c r="C14197">
        <v>9213</v>
      </c>
    </row>
    <row r="14198" spans="1:3" x14ac:dyDescent="0.3">
      <c r="A14198" t="s">
        <v>20</v>
      </c>
      <c r="B14198">
        <v>2</v>
      </c>
      <c r="C14198">
        <v>9213</v>
      </c>
    </row>
    <row r="14199" spans="1:3" x14ac:dyDescent="0.3">
      <c r="A14199" t="s">
        <v>21</v>
      </c>
      <c r="B14199">
        <v>0</v>
      </c>
      <c r="C14199">
        <v>9213</v>
      </c>
    </row>
    <row r="14200" spans="1:3" x14ac:dyDescent="0.3">
      <c r="A14200" t="s">
        <v>22</v>
      </c>
      <c r="B14200">
        <v>3</v>
      </c>
      <c r="C14200">
        <v>9213</v>
      </c>
    </row>
    <row r="14201" spans="1:3" x14ac:dyDescent="0.3">
      <c r="A14201" t="s">
        <v>25</v>
      </c>
      <c r="B14201" t="s">
        <v>122</v>
      </c>
      <c r="C14201">
        <v>9213</v>
      </c>
    </row>
    <row r="14202" spans="1:3" x14ac:dyDescent="0.3">
      <c r="A14202" t="s">
        <v>7</v>
      </c>
      <c r="B14202" t="s">
        <v>50</v>
      </c>
      <c r="C14202">
        <v>2546</v>
      </c>
    </row>
    <row r="14203" spans="1:3" x14ac:dyDescent="0.3">
      <c r="A14203" t="s">
        <v>17</v>
      </c>
      <c r="B14203">
        <v>23</v>
      </c>
      <c r="C14203">
        <v>2546</v>
      </c>
    </row>
    <row r="14204" spans="1:3" x14ac:dyDescent="0.3">
      <c r="A14204" t="s">
        <v>18</v>
      </c>
      <c r="B14204">
        <v>4</v>
      </c>
      <c r="C14204">
        <v>2546</v>
      </c>
    </row>
    <row r="14205" spans="1:3" x14ac:dyDescent="0.3">
      <c r="A14205" t="s">
        <v>19</v>
      </c>
      <c r="B14205">
        <v>5</v>
      </c>
      <c r="C14205">
        <v>2546</v>
      </c>
    </row>
    <row r="14206" spans="1:3" x14ac:dyDescent="0.3">
      <c r="A14206" t="s">
        <v>20</v>
      </c>
      <c r="B14206">
        <v>10</v>
      </c>
      <c r="C14206">
        <v>2546</v>
      </c>
    </row>
    <row r="14207" spans="1:3" x14ac:dyDescent="0.3">
      <c r="A14207" t="s">
        <v>21</v>
      </c>
      <c r="B14207">
        <v>5</v>
      </c>
      <c r="C14207">
        <v>2546</v>
      </c>
    </row>
    <row r="14208" spans="1:3" x14ac:dyDescent="0.3">
      <c r="A14208" t="s">
        <v>22</v>
      </c>
      <c r="B14208">
        <v>23</v>
      </c>
      <c r="C14208">
        <v>2546</v>
      </c>
    </row>
    <row r="14209" spans="1:3" x14ac:dyDescent="0.3">
      <c r="A14209" t="s">
        <v>25</v>
      </c>
      <c r="B14209" t="s">
        <v>122</v>
      </c>
      <c r="C14209">
        <v>2546</v>
      </c>
    </row>
    <row r="14210" spans="1:3" x14ac:dyDescent="0.3">
      <c r="A14210" t="s">
        <v>7</v>
      </c>
      <c r="B14210" t="s">
        <v>50</v>
      </c>
      <c r="C14210">
        <v>3878</v>
      </c>
    </row>
    <row r="14211" spans="1:3" x14ac:dyDescent="0.3">
      <c r="A14211" t="s">
        <v>17</v>
      </c>
      <c r="B14211">
        <v>3</v>
      </c>
      <c r="C14211">
        <v>3878</v>
      </c>
    </row>
    <row r="14212" spans="1:3" x14ac:dyDescent="0.3">
      <c r="A14212" t="s">
        <v>18</v>
      </c>
      <c r="B14212">
        <v>4</v>
      </c>
      <c r="C14212">
        <v>3878</v>
      </c>
    </row>
    <row r="14213" spans="1:3" x14ac:dyDescent="0.3">
      <c r="A14213" t="s">
        <v>19</v>
      </c>
      <c r="B14213">
        <v>7</v>
      </c>
      <c r="C14213">
        <v>3878</v>
      </c>
    </row>
    <row r="14214" spans="1:3" x14ac:dyDescent="0.3">
      <c r="A14214" t="s">
        <v>20</v>
      </c>
      <c r="B14214">
        <v>15</v>
      </c>
      <c r="C14214">
        <v>3878</v>
      </c>
    </row>
    <row r="14215" spans="1:3" x14ac:dyDescent="0.3">
      <c r="A14215" t="s">
        <v>21</v>
      </c>
      <c r="B14215">
        <v>8</v>
      </c>
      <c r="C14215">
        <v>3878</v>
      </c>
    </row>
    <row r="14216" spans="1:3" x14ac:dyDescent="0.3">
      <c r="A14216" t="s">
        <v>22</v>
      </c>
      <c r="B14216">
        <v>11</v>
      </c>
      <c r="C14216">
        <v>3878</v>
      </c>
    </row>
    <row r="14217" spans="1:3" x14ac:dyDescent="0.3">
      <c r="A14217" t="s">
        <v>25</v>
      </c>
      <c r="B14217" t="s">
        <v>122</v>
      </c>
      <c r="C14217">
        <v>3878</v>
      </c>
    </row>
    <row r="14218" spans="1:3" x14ac:dyDescent="0.3">
      <c r="A14218" t="s">
        <v>7</v>
      </c>
      <c r="B14218" t="s">
        <v>50</v>
      </c>
      <c r="C14218">
        <v>4037</v>
      </c>
    </row>
    <row r="14219" spans="1:3" x14ac:dyDescent="0.3">
      <c r="A14219" t="s">
        <v>17</v>
      </c>
      <c r="B14219">
        <v>3</v>
      </c>
      <c r="C14219">
        <v>4037</v>
      </c>
    </row>
    <row r="14220" spans="1:3" x14ac:dyDescent="0.3">
      <c r="A14220" t="s">
        <v>18</v>
      </c>
      <c r="B14220">
        <v>1</v>
      </c>
      <c r="C14220">
        <v>4037</v>
      </c>
    </row>
    <row r="14221" spans="1:3" x14ac:dyDescent="0.3">
      <c r="A14221" t="s">
        <v>19</v>
      </c>
      <c r="B14221">
        <v>3</v>
      </c>
      <c r="C14221">
        <v>4037</v>
      </c>
    </row>
    <row r="14222" spans="1:3" x14ac:dyDescent="0.3">
      <c r="A14222" t="s">
        <v>20</v>
      </c>
      <c r="B14222">
        <v>8</v>
      </c>
      <c r="C14222">
        <v>4037</v>
      </c>
    </row>
    <row r="14223" spans="1:3" x14ac:dyDescent="0.3">
      <c r="A14223" t="s">
        <v>21</v>
      </c>
      <c r="B14223">
        <v>0</v>
      </c>
      <c r="C14223">
        <v>4037</v>
      </c>
    </row>
    <row r="14224" spans="1:3" x14ac:dyDescent="0.3">
      <c r="A14224" t="s">
        <v>22</v>
      </c>
      <c r="B14224">
        <v>5</v>
      </c>
      <c r="C14224">
        <v>4037</v>
      </c>
    </row>
    <row r="14225" spans="1:3" x14ac:dyDescent="0.3">
      <c r="A14225" t="s">
        <v>25</v>
      </c>
      <c r="B14225" t="s">
        <v>122</v>
      </c>
      <c r="C14225">
        <v>4037</v>
      </c>
    </row>
    <row r="14226" spans="1:3" x14ac:dyDescent="0.3">
      <c r="A14226" t="s">
        <v>7</v>
      </c>
      <c r="B14226" t="s">
        <v>120</v>
      </c>
      <c r="C14226">
        <v>1928</v>
      </c>
    </row>
    <row r="14227" spans="1:3" x14ac:dyDescent="0.3">
      <c r="A14227" t="s">
        <v>17</v>
      </c>
      <c r="B14227">
        <v>35</v>
      </c>
      <c r="C14227">
        <v>1928</v>
      </c>
    </row>
    <row r="14228" spans="1:3" x14ac:dyDescent="0.3">
      <c r="A14228" t="s">
        <v>18</v>
      </c>
      <c r="B14228">
        <v>3</v>
      </c>
      <c r="C14228">
        <v>1928</v>
      </c>
    </row>
    <row r="14229" spans="1:3" x14ac:dyDescent="0.3">
      <c r="A14229" t="s">
        <v>19</v>
      </c>
      <c r="B14229">
        <v>20</v>
      </c>
      <c r="C14229">
        <v>1928</v>
      </c>
    </row>
    <row r="14230" spans="1:3" x14ac:dyDescent="0.3">
      <c r="A14230" t="s">
        <v>20</v>
      </c>
      <c r="B14230">
        <v>4</v>
      </c>
      <c r="C14230">
        <v>1928</v>
      </c>
    </row>
    <row r="14231" spans="1:3" x14ac:dyDescent="0.3">
      <c r="A14231" t="s">
        <v>21</v>
      </c>
      <c r="B14231">
        <v>1</v>
      </c>
      <c r="C14231">
        <v>1928</v>
      </c>
    </row>
    <row r="14232" spans="1:3" x14ac:dyDescent="0.3">
      <c r="A14232" t="s">
        <v>22</v>
      </c>
      <c r="B14232">
        <v>20</v>
      </c>
      <c r="C14232">
        <v>1928</v>
      </c>
    </row>
    <row r="14233" spans="1:3" x14ac:dyDescent="0.3">
      <c r="A14233" t="s">
        <v>25</v>
      </c>
      <c r="B14233" t="s">
        <v>122</v>
      </c>
      <c r="C14233">
        <v>1928</v>
      </c>
    </row>
    <row r="14234" spans="1:3" x14ac:dyDescent="0.3">
      <c r="A14234" t="s">
        <v>7</v>
      </c>
      <c r="B14234" t="s">
        <v>50</v>
      </c>
      <c r="C14234">
        <v>5726</v>
      </c>
    </row>
    <row r="14235" spans="1:3" x14ac:dyDescent="0.3">
      <c r="A14235" t="s">
        <v>17</v>
      </c>
      <c r="B14235">
        <v>16</v>
      </c>
      <c r="C14235">
        <v>5726</v>
      </c>
    </row>
    <row r="14236" spans="1:3" x14ac:dyDescent="0.3">
      <c r="A14236" t="s">
        <v>18</v>
      </c>
      <c r="B14236">
        <v>7</v>
      </c>
      <c r="C14236">
        <v>5726</v>
      </c>
    </row>
    <row r="14237" spans="1:3" x14ac:dyDescent="0.3">
      <c r="A14237" t="s">
        <v>19</v>
      </c>
      <c r="B14237">
        <v>23</v>
      </c>
      <c r="C14237">
        <v>5726</v>
      </c>
    </row>
    <row r="14238" spans="1:3" x14ac:dyDescent="0.3">
      <c r="A14238" t="s">
        <v>20</v>
      </c>
      <c r="B14238">
        <v>0</v>
      </c>
      <c r="C14238">
        <v>5726</v>
      </c>
    </row>
    <row r="14239" spans="1:3" x14ac:dyDescent="0.3">
      <c r="A14239" t="s">
        <v>21</v>
      </c>
      <c r="B14239">
        <v>8</v>
      </c>
      <c r="C14239">
        <v>5726</v>
      </c>
    </row>
    <row r="14240" spans="1:3" x14ac:dyDescent="0.3">
      <c r="A14240" t="s">
        <v>22</v>
      </c>
      <c r="B14240">
        <v>6</v>
      </c>
      <c r="C14240">
        <v>5726</v>
      </c>
    </row>
    <row r="14241" spans="1:3" x14ac:dyDescent="0.3">
      <c r="A14241" t="s">
        <v>25</v>
      </c>
      <c r="B14241" t="s">
        <v>121</v>
      </c>
      <c r="C14241">
        <v>5726</v>
      </c>
    </row>
    <row r="14242" spans="1:3" x14ac:dyDescent="0.3">
      <c r="A14242" t="s">
        <v>7</v>
      </c>
      <c r="B14242" t="s">
        <v>120</v>
      </c>
      <c r="C14242">
        <v>10500</v>
      </c>
    </row>
    <row r="14243" spans="1:3" x14ac:dyDescent="0.3">
      <c r="A14243" t="s">
        <v>17</v>
      </c>
      <c r="B14243">
        <v>19</v>
      </c>
      <c r="C14243">
        <v>10500</v>
      </c>
    </row>
    <row r="14244" spans="1:3" x14ac:dyDescent="0.3">
      <c r="A14244" t="s">
        <v>18</v>
      </c>
      <c r="B14244">
        <v>1</v>
      </c>
      <c r="C14244">
        <v>10500</v>
      </c>
    </row>
    <row r="14245" spans="1:3" x14ac:dyDescent="0.3">
      <c r="A14245" t="s">
        <v>19</v>
      </c>
      <c r="B14245">
        <v>20</v>
      </c>
      <c r="C14245">
        <v>10500</v>
      </c>
    </row>
    <row r="14246" spans="1:3" x14ac:dyDescent="0.3">
      <c r="A14246" t="s">
        <v>20</v>
      </c>
      <c r="B14246">
        <v>16</v>
      </c>
      <c r="C14246">
        <v>10500</v>
      </c>
    </row>
    <row r="14247" spans="1:3" x14ac:dyDescent="0.3">
      <c r="A14247" t="s">
        <v>21</v>
      </c>
      <c r="B14247">
        <v>14</v>
      </c>
      <c r="C14247">
        <v>10500</v>
      </c>
    </row>
    <row r="14248" spans="1:3" x14ac:dyDescent="0.3">
      <c r="A14248" t="s">
        <v>22</v>
      </c>
      <c r="B14248">
        <v>28</v>
      </c>
      <c r="C14248">
        <v>10500</v>
      </c>
    </row>
    <row r="14249" spans="1:3" x14ac:dyDescent="0.3">
      <c r="A14249" t="s">
        <v>25</v>
      </c>
      <c r="B14249" t="s">
        <v>121</v>
      </c>
      <c r="C14249">
        <v>10500</v>
      </c>
    </row>
    <row r="14250" spans="1:3" x14ac:dyDescent="0.3">
      <c r="A14250" t="s">
        <v>7</v>
      </c>
      <c r="B14250" t="s">
        <v>120</v>
      </c>
      <c r="C14250">
        <v>7411</v>
      </c>
    </row>
    <row r="14251" spans="1:3" x14ac:dyDescent="0.3">
      <c r="A14251" t="s">
        <v>17</v>
      </c>
      <c r="B14251">
        <v>11</v>
      </c>
      <c r="C14251">
        <v>7411</v>
      </c>
    </row>
    <row r="14252" spans="1:3" x14ac:dyDescent="0.3">
      <c r="A14252" t="s">
        <v>18</v>
      </c>
      <c r="B14252">
        <v>0</v>
      </c>
      <c r="C14252">
        <v>7411</v>
      </c>
    </row>
    <row r="14253" spans="1:3" x14ac:dyDescent="0.3">
      <c r="A14253" t="s">
        <v>19</v>
      </c>
      <c r="B14253">
        <v>5</v>
      </c>
      <c r="C14253">
        <v>7411</v>
      </c>
    </row>
    <row r="14254" spans="1:3" x14ac:dyDescent="0.3">
      <c r="A14254" t="s">
        <v>20</v>
      </c>
      <c r="B14254">
        <v>0</v>
      </c>
      <c r="C14254">
        <v>7411</v>
      </c>
    </row>
    <row r="14255" spans="1:3" x14ac:dyDescent="0.3">
      <c r="A14255" t="s">
        <v>21</v>
      </c>
      <c r="B14255">
        <v>0</v>
      </c>
      <c r="C14255">
        <v>7411</v>
      </c>
    </row>
    <row r="14256" spans="1:3" x14ac:dyDescent="0.3">
      <c r="A14256" t="s">
        <v>22</v>
      </c>
      <c r="B14256">
        <v>1</v>
      </c>
      <c r="C14256">
        <v>7411</v>
      </c>
    </row>
    <row r="14257" spans="1:3" x14ac:dyDescent="0.3">
      <c r="A14257" t="s">
        <v>25</v>
      </c>
      <c r="B14257" t="s">
        <v>122</v>
      </c>
      <c r="C14257">
        <v>7411</v>
      </c>
    </row>
    <row r="14258" spans="1:3" x14ac:dyDescent="0.3">
      <c r="A14258" t="s">
        <v>7</v>
      </c>
      <c r="B14258" t="s">
        <v>50</v>
      </c>
      <c r="C14258">
        <v>6941</v>
      </c>
    </row>
    <row r="14259" spans="1:3" x14ac:dyDescent="0.3">
      <c r="A14259" t="s">
        <v>17</v>
      </c>
      <c r="B14259">
        <v>17</v>
      </c>
      <c r="C14259">
        <v>6941</v>
      </c>
    </row>
    <row r="14260" spans="1:3" x14ac:dyDescent="0.3">
      <c r="A14260" t="s">
        <v>18</v>
      </c>
      <c r="B14260">
        <v>8</v>
      </c>
      <c r="C14260">
        <v>6941</v>
      </c>
    </row>
    <row r="14261" spans="1:3" x14ac:dyDescent="0.3">
      <c r="A14261" t="s">
        <v>19</v>
      </c>
      <c r="B14261">
        <v>12</v>
      </c>
      <c r="C14261">
        <v>6941</v>
      </c>
    </row>
    <row r="14262" spans="1:3" x14ac:dyDescent="0.3">
      <c r="A14262" t="s">
        <v>20</v>
      </c>
      <c r="B14262">
        <v>11</v>
      </c>
      <c r="C14262">
        <v>6941</v>
      </c>
    </row>
    <row r="14263" spans="1:3" x14ac:dyDescent="0.3">
      <c r="A14263" t="s">
        <v>21</v>
      </c>
      <c r="B14263">
        <v>15</v>
      </c>
      <c r="C14263">
        <v>6941</v>
      </c>
    </row>
    <row r="14264" spans="1:3" x14ac:dyDescent="0.3">
      <c r="A14264" t="s">
        <v>22</v>
      </c>
      <c r="B14264">
        <v>32</v>
      </c>
      <c r="C14264">
        <v>6941</v>
      </c>
    </row>
    <row r="14265" spans="1:3" x14ac:dyDescent="0.3">
      <c r="A14265" t="s">
        <v>25</v>
      </c>
      <c r="B14265" t="s">
        <v>122</v>
      </c>
      <c r="C14265">
        <v>6941</v>
      </c>
    </row>
    <row r="14266" spans="1:3" x14ac:dyDescent="0.3">
      <c r="A14266" t="s">
        <v>7</v>
      </c>
      <c r="B14266" t="s">
        <v>50</v>
      </c>
      <c r="C14266">
        <v>7573</v>
      </c>
    </row>
    <row r="14267" spans="1:3" x14ac:dyDescent="0.3">
      <c r="A14267" t="s">
        <v>17</v>
      </c>
      <c r="B14267">
        <v>39</v>
      </c>
      <c r="C14267">
        <v>7573</v>
      </c>
    </row>
    <row r="14268" spans="1:3" x14ac:dyDescent="0.3">
      <c r="A14268" t="s">
        <v>18</v>
      </c>
      <c r="B14268">
        <v>1</v>
      </c>
      <c r="C14268">
        <v>7573</v>
      </c>
    </row>
    <row r="14269" spans="1:3" x14ac:dyDescent="0.3">
      <c r="A14269" t="s">
        <v>19</v>
      </c>
      <c r="B14269">
        <v>9</v>
      </c>
      <c r="C14269">
        <v>7573</v>
      </c>
    </row>
    <row r="14270" spans="1:3" x14ac:dyDescent="0.3">
      <c r="A14270" t="s">
        <v>20</v>
      </c>
      <c r="B14270">
        <v>2</v>
      </c>
      <c r="C14270">
        <v>7573</v>
      </c>
    </row>
    <row r="14271" spans="1:3" x14ac:dyDescent="0.3">
      <c r="A14271" t="s">
        <v>21</v>
      </c>
      <c r="B14271">
        <v>1</v>
      </c>
      <c r="C14271">
        <v>7573</v>
      </c>
    </row>
    <row r="14272" spans="1:3" x14ac:dyDescent="0.3">
      <c r="A14272" t="s">
        <v>22</v>
      </c>
      <c r="B14272">
        <v>34</v>
      </c>
      <c r="C14272">
        <v>7573</v>
      </c>
    </row>
    <row r="14273" spans="1:3" x14ac:dyDescent="0.3">
      <c r="A14273" t="s">
        <v>25</v>
      </c>
      <c r="B14273" t="s">
        <v>122</v>
      </c>
      <c r="C14273">
        <v>7573</v>
      </c>
    </row>
    <row r="14274" spans="1:3" x14ac:dyDescent="0.3">
      <c r="A14274" t="s">
        <v>7</v>
      </c>
      <c r="B14274" t="s">
        <v>50</v>
      </c>
      <c r="C14274">
        <v>4432</v>
      </c>
    </row>
    <row r="14275" spans="1:3" x14ac:dyDescent="0.3">
      <c r="A14275" t="s">
        <v>17</v>
      </c>
      <c r="B14275">
        <v>2</v>
      </c>
      <c r="C14275">
        <v>4432</v>
      </c>
    </row>
    <row r="14276" spans="1:3" x14ac:dyDescent="0.3">
      <c r="A14276" t="s">
        <v>18</v>
      </c>
      <c r="B14276">
        <v>3</v>
      </c>
      <c r="C14276">
        <v>4432</v>
      </c>
    </row>
    <row r="14277" spans="1:3" x14ac:dyDescent="0.3">
      <c r="A14277" t="s">
        <v>19</v>
      </c>
      <c r="B14277">
        <v>20</v>
      </c>
      <c r="C14277">
        <v>4432</v>
      </c>
    </row>
    <row r="14278" spans="1:3" x14ac:dyDescent="0.3">
      <c r="A14278" t="s">
        <v>20</v>
      </c>
      <c r="B14278">
        <v>6</v>
      </c>
      <c r="C14278">
        <v>4432</v>
      </c>
    </row>
    <row r="14279" spans="1:3" x14ac:dyDescent="0.3">
      <c r="A14279" t="s">
        <v>21</v>
      </c>
      <c r="B14279">
        <v>11</v>
      </c>
      <c r="C14279">
        <v>4432</v>
      </c>
    </row>
    <row r="14280" spans="1:3" x14ac:dyDescent="0.3">
      <c r="A14280" t="s">
        <v>22</v>
      </c>
      <c r="B14280">
        <v>9</v>
      </c>
      <c r="C14280">
        <v>4432</v>
      </c>
    </row>
    <row r="14281" spans="1:3" x14ac:dyDescent="0.3">
      <c r="A14281" t="s">
        <v>25</v>
      </c>
      <c r="B14281" t="s">
        <v>122</v>
      </c>
      <c r="C14281">
        <v>4432</v>
      </c>
    </row>
    <row r="14282" spans="1:3" x14ac:dyDescent="0.3">
      <c r="A14282" t="s">
        <v>7</v>
      </c>
      <c r="B14282" t="s">
        <v>120</v>
      </c>
      <c r="C14282">
        <v>4713</v>
      </c>
    </row>
    <row r="14283" spans="1:3" x14ac:dyDescent="0.3">
      <c r="A14283" t="s">
        <v>17</v>
      </c>
      <c r="B14283">
        <v>74</v>
      </c>
      <c r="C14283">
        <v>4713</v>
      </c>
    </row>
    <row r="14284" spans="1:3" x14ac:dyDescent="0.3">
      <c r="A14284" t="s">
        <v>18</v>
      </c>
      <c r="B14284">
        <v>0</v>
      </c>
      <c r="C14284">
        <v>4713</v>
      </c>
    </row>
    <row r="14285" spans="1:3" x14ac:dyDescent="0.3">
      <c r="A14285" t="s">
        <v>19</v>
      </c>
      <c r="B14285">
        <v>42</v>
      </c>
      <c r="C14285">
        <v>4713</v>
      </c>
    </row>
    <row r="14286" spans="1:3" x14ac:dyDescent="0.3">
      <c r="A14286" t="s">
        <v>20</v>
      </c>
      <c r="B14286">
        <v>2</v>
      </c>
      <c r="C14286">
        <v>4713</v>
      </c>
    </row>
    <row r="14287" spans="1:3" x14ac:dyDescent="0.3">
      <c r="A14287" t="s">
        <v>21</v>
      </c>
      <c r="B14287">
        <v>1</v>
      </c>
      <c r="C14287">
        <v>4713</v>
      </c>
    </row>
    <row r="14288" spans="1:3" x14ac:dyDescent="0.3">
      <c r="A14288" t="s">
        <v>22</v>
      </c>
      <c r="B14288">
        <v>6</v>
      </c>
      <c r="C14288">
        <v>4713</v>
      </c>
    </row>
    <row r="14289" spans="1:3" x14ac:dyDescent="0.3">
      <c r="A14289" t="s">
        <v>25</v>
      </c>
      <c r="B14289" t="s">
        <v>122</v>
      </c>
      <c r="C14289">
        <v>4713</v>
      </c>
    </row>
    <row r="14290" spans="1:3" x14ac:dyDescent="0.3">
      <c r="A14290" t="s">
        <v>7</v>
      </c>
      <c r="B14290" t="s">
        <v>120</v>
      </c>
      <c r="C14290">
        <v>10219</v>
      </c>
    </row>
    <row r="14291" spans="1:3" x14ac:dyDescent="0.3">
      <c r="A14291" t="s">
        <v>17</v>
      </c>
      <c r="B14291">
        <v>6</v>
      </c>
      <c r="C14291">
        <v>10219</v>
      </c>
    </row>
    <row r="14292" spans="1:3" x14ac:dyDescent="0.3">
      <c r="A14292" t="s">
        <v>18</v>
      </c>
      <c r="B14292">
        <v>2</v>
      </c>
      <c r="C14292">
        <v>10219</v>
      </c>
    </row>
    <row r="14293" spans="1:3" x14ac:dyDescent="0.3">
      <c r="A14293" t="s">
        <v>19</v>
      </c>
      <c r="B14293">
        <v>15</v>
      </c>
      <c r="C14293">
        <v>10219</v>
      </c>
    </row>
    <row r="14294" spans="1:3" x14ac:dyDescent="0.3">
      <c r="A14294" t="s">
        <v>20</v>
      </c>
      <c r="B14294">
        <v>6</v>
      </c>
      <c r="C14294">
        <v>10219</v>
      </c>
    </row>
    <row r="14295" spans="1:3" x14ac:dyDescent="0.3">
      <c r="A14295" t="s">
        <v>21</v>
      </c>
      <c r="B14295">
        <v>6</v>
      </c>
      <c r="C14295">
        <v>10219</v>
      </c>
    </row>
    <row r="14296" spans="1:3" x14ac:dyDescent="0.3">
      <c r="A14296" t="s">
        <v>22</v>
      </c>
      <c r="B14296">
        <v>3</v>
      </c>
      <c r="C14296">
        <v>10219</v>
      </c>
    </row>
    <row r="14297" spans="1:3" x14ac:dyDescent="0.3">
      <c r="A14297" t="s">
        <v>25</v>
      </c>
      <c r="B14297" t="s">
        <v>122</v>
      </c>
      <c r="C14297">
        <v>10219</v>
      </c>
    </row>
    <row r="14298" spans="1:3" x14ac:dyDescent="0.3">
      <c r="A14298" t="s">
        <v>7</v>
      </c>
      <c r="B14298" t="s">
        <v>50</v>
      </c>
      <c r="C14298">
        <v>9706</v>
      </c>
    </row>
    <row r="14299" spans="1:3" x14ac:dyDescent="0.3">
      <c r="A14299" t="s">
        <v>17</v>
      </c>
      <c r="B14299">
        <v>62</v>
      </c>
      <c r="C14299">
        <v>9706</v>
      </c>
    </row>
    <row r="14300" spans="1:3" x14ac:dyDescent="0.3">
      <c r="A14300" t="s">
        <v>18</v>
      </c>
      <c r="B14300">
        <v>1</v>
      </c>
      <c r="C14300">
        <v>9706</v>
      </c>
    </row>
    <row r="14301" spans="1:3" x14ac:dyDescent="0.3">
      <c r="A14301" t="s">
        <v>19</v>
      </c>
      <c r="B14301">
        <v>20</v>
      </c>
      <c r="C14301">
        <v>9706</v>
      </c>
    </row>
    <row r="14302" spans="1:3" x14ac:dyDescent="0.3">
      <c r="A14302" t="s">
        <v>20</v>
      </c>
      <c r="B14302">
        <v>4</v>
      </c>
      <c r="C14302">
        <v>9706</v>
      </c>
    </row>
    <row r="14303" spans="1:3" x14ac:dyDescent="0.3">
      <c r="A14303" t="s">
        <v>21</v>
      </c>
      <c r="B14303">
        <v>0</v>
      </c>
      <c r="C14303">
        <v>9706</v>
      </c>
    </row>
    <row r="14304" spans="1:3" x14ac:dyDescent="0.3">
      <c r="A14304" t="s">
        <v>22</v>
      </c>
      <c r="B14304">
        <v>7</v>
      </c>
      <c r="C14304">
        <v>9706</v>
      </c>
    </row>
    <row r="14305" spans="1:3" x14ac:dyDescent="0.3">
      <c r="A14305" t="s">
        <v>25</v>
      </c>
      <c r="B14305" t="s">
        <v>122</v>
      </c>
      <c r="C14305">
        <v>9706</v>
      </c>
    </row>
    <row r="14306" spans="1:3" x14ac:dyDescent="0.3">
      <c r="A14306" t="s">
        <v>7</v>
      </c>
      <c r="B14306" t="s">
        <v>120</v>
      </c>
      <c r="C14306">
        <v>5623</v>
      </c>
    </row>
    <row r="14307" spans="1:3" x14ac:dyDescent="0.3">
      <c r="A14307" t="s">
        <v>17</v>
      </c>
      <c r="B14307">
        <v>15</v>
      </c>
      <c r="C14307">
        <v>5623</v>
      </c>
    </row>
    <row r="14308" spans="1:3" x14ac:dyDescent="0.3">
      <c r="A14308" t="s">
        <v>18</v>
      </c>
      <c r="B14308">
        <v>4</v>
      </c>
      <c r="C14308">
        <v>5623</v>
      </c>
    </row>
    <row r="14309" spans="1:3" x14ac:dyDescent="0.3">
      <c r="A14309" t="s">
        <v>19</v>
      </c>
      <c r="B14309">
        <v>13</v>
      </c>
      <c r="C14309">
        <v>5623</v>
      </c>
    </row>
    <row r="14310" spans="1:3" x14ac:dyDescent="0.3">
      <c r="A14310" t="s">
        <v>20</v>
      </c>
      <c r="B14310">
        <v>0</v>
      </c>
      <c r="C14310">
        <v>5623</v>
      </c>
    </row>
    <row r="14311" spans="1:3" x14ac:dyDescent="0.3">
      <c r="A14311" t="s">
        <v>21</v>
      </c>
      <c r="B14311">
        <v>0</v>
      </c>
      <c r="C14311">
        <v>5623</v>
      </c>
    </row>
    <row r="14312" spans="1:3" x14ac:dyDescent="0.3">
      <c r="A14312" t="s">
        <v>22</v>
      </c>
      <c r="B14312">
        <v>19</v>
      </c>
      <c r="C14312">
        <v>5623</v>
      </c>
    </row>
    <row r="14313" spans="1:3" x14ac:dyDescent="0.3">
      <c r="A14313" t="s">
        <v>25</v>
      </c>
      <c r="B14313" t="s">
        <v>122</v>
      </c>
      <c r="C14313">
        <v>5623</v>
      </c>
    </row>
    <row r="14314" spans="1:3" x14ac:dyDescent="0.3">
      <c r="A14314" t="s">
        <v>7</v>
      </c>
      <c r="B14314" t="s">
        <v>120</v>
      </c>
      <c r="C14314">
        <v>4088</v>
      </c>
    </row>
    <row r="14315" spans="1:3" x14ac:dyDescent="0.3">
      <c r="A14315" t="s">
        <v>17</v>
      </c>
      <c r="B14315">
        <v>108</v>
      </c>
      <c r="C14315">
        <v>4088</v>
      </c>
    </row>
    <row r="14316" spans="1:3" x14ac:dyDescent="0.3">
      <c r="A14316" t="s">
        <v>18</v>
      </c>
      <c r="B14316">
        <v>1</v>
      </c>
      <c r="C14316">
        <v>4088</v>
      </c>
    </row>
    <row r="14317" spans="1:3" x14ac:dyDescent="0.3">
      <c r="A14317" t="s">
        <v>19</v>
      </c>
      <c r="B14317">
        <v>28</v>
      </c>
      <c r="C14317">
        <v>4088</v>
      </c>
    </row>
    <row r="14318" spans="1:3" x14ac:dyDescent="0.3">
      <c r="A14318" t="s">
        <v>20</v>
      </c>
      <c r="B14318">
        <v>13</v>
      </c>
      <c r="C14318">
        <v>4088</v>
      </c>
    </row>
    <row r="14319" spans="1:3" x14ac:dyDescent="0.3">
      <c r="A14319" t="s">
        <v>21</v>
      </c>
      <c r="B14319">
        <v>1</v>
      </c>
      <c r="C14319">
        <v>4088</v>
      </c>
    </row>
    <row r="14320" spans="1:3" x14ac:dyDescent="0.3">
      <c r="A14320" t="s">
        <v>22</v>
      </c>
      <c r="B14320">
        <v>4</v>
      </c>
      <c r="C14320">
        <v>4088</v>
      </c>
    </row>
    <row r="14321" spans="1:3" x14ac:dyDescent="0.3">
      <c r="A14321" t="s">
        <v>25</v>
      </c>
      <c r="B14321" t="s">
        <v>121</v>
      </c>
      <c r="C14321">
        <v>4088</v>
      </c>
    </row>
    <row r="14322" spans="1:3" x14ac:dyDescent="0.3">
      <c r="A14322" t="s">
        <v>7</v>
      </c>
      <c r="B14322" t="s">
        <v>120</v>
      </c>
      <c r="C14322">
        <v>4971</v>
      </c>
    </row>
    <row r="14323" spans="1:3" x14ac:dyDescent="0.3">
      <c r="A14323" t="s">
        <v>17</v>
      </c>
      <c r="B14323">
        <v>108</v>
      </c>
      <c r="C14323">
        <v>4971</v>
      </c>
    </row>
    <row r="14324" spans="1:3" x14ac:dyDescent="0.3">
      <c r="A14324" t="s">
        <v>18</v>
      </c>
      <c r="B14324">
        <v>1</v>
      </c>
      <c r="C14324">
        <v>4971</v>
      </c>
    </row>
    <row r="14325" spans="1:3" x14ac:dyDescent="0.3">
      <c r="A14325" t="s">
        <v>19</v>
      </c>
      <c r="B14325">
        <v>28</v>
      </c>
      <c r="C14325">
        <v>4971</v>
      </c>
    </row>
    <row r="14326" spans="1:3" x14ac:dyDescent="0.3">
      <c r="A14326" t="s">
        <v>20</v>
      </c>
      <c r="B14326">
        <v>13</v>
      </c>
      <c r="C14326">
        <v>4971</v>
      </c>
    </row>
    <row r="14327" spans="1:3" x14ac:dyDescent="0.3">
      <c r="A14327" t="s">
        <v>21</v>
      </c>
      <c r="B14327">
        <v>1</v>
      </c>
      <c r="C14327">
        <v>4971</v>
      </c>
    </row>
    <row r="14328" spans="1:3" x14ac:dyDescent="0.3">
      <c r="A14328" t="s">
        <v>22</v>
      </c>
      <c r="B14328">
        <v>4</v>
      </c>
      <c r="C14328">
        <v>4971</v>
      </c>
    </row>
    <row r="14329" spans="1:3" x14ac:dyDescent="0.3">
      <c r="A14329" t="s">
        <v>25</v>
      </c>
      <c r="B14329" t="s">
        <v>121</v>
      </c>
      <c r="C14329">
        <v>4971</v>
      </c>
    </row>
    <row r="14330" spans="1:3" x14ac:dyDescent="0.3">
      <c r="A14330" t="s">
        <v>7</v>
      </c>
      <c r="B14330" t="s">
        <v>120</v>
      </c>
      <c r="C14330">
        <v>8147</v>
      </c>
    </row>
    <row r="14331" spans="1:3" x14ac:dyDescent="0.3">
      <c r="A14331" t="s">
        <v>17</v>
      </c>
      <c r="B14331">
        <v>28</v>
      </c>
      <c r="C14331">
        <v>8147</v>
      </c>
    </row>
    <row r="14332" spans="1:3" x14ac:dyDescent="0.3">
      <c r="A14332" t="s">
        <v>18</v>
      </c>
      <c r="B14332">
        <v>0</v>
      </c>
      <c r="C14332">
        <v>8147</v>
      </c>
    </row>
    <row r="14333" spans="1:3" x14ac:dyDescent="0.3">
      <c r="A14333" t="s">
        <v>19</v>
      </c>
      <c r="B14333">
        <v>11</v>
      </c>
      <c r="C14333">
        <v>8147</v>
      </c>
    </row>
    <row r="14334" spans="1:3" x14ac:dyDescent="0.3">
      <c r="A14334" t="s">
        <v>20</v>
      </c>
      <c r="B14334">
        <v>0</v>
      </c>
      <c r="C14334">
        <v>8147</v>
      </c>
    </row>
    <row r="14335" spans="1:3" x14ac:dyDescent="0.3">
      <c r="A14335" t="s">
        <v>21</v>
      </c>
      <c r="B14335">
        <v>0</v>
      </c>
      <c r="C14335">
        <v>8147</v>
      </c>
    </row>
    <row r="14336" spans="1:3" x14ac:dyDescent="0.3">
      <c r="A14336" t="s">
        <v>22</v>
      </c>
      <c r="B14336">
        <v>9</v>
      </c>
      <c r="C14336">
        <v>8147</v>
      </c>
    </row>
    <row r="14337" spans="1:3" x14ac:dyDescent="0.3">
      <c r="A14337" t="s">
        <v>25</v>
      </c>
      <c r="B14337" t="s">
        <v>122</v>
      </c>
      <c r="C14337">
        <v>8147</v>
      </c>
    </row>
    <row r="14338" spans="1:3" x14ac:dyDescent="0.3">
      <c r="A14338" t="s">
        <v>7</v>
      </c>
      <c r="B14338" t="s">
        <v>50</v>
      </c>
      <c r="C14338">
        <v>2488</v>
      </c>
    </row>
    <row r="14339" spans="1:3" x14ac:dyDescent="0.3">
      <c r="A14339" t="s">
        <v>17</v>
      </c>
      <c r="B14339">
        <v>23</v>
      </c>
      <c r="C14339">
        <v>2488</v>
      </c>
    </row>
    <row r="14340" spans="1:3" x14ac:dyDescent="0.3">
      <c r="A14340" t="s">
        <v>18</v>
      </c>
      <c r="B14340">
        <v>1</v>
      </c>
      <c r="C14340">
        <v>2488</v>
      </c>
    </row>
    <row r="14341" spans="1:3" x14ac:dyDescent="0.3">
      <c r="A14341" t="s">
        <v>19</v>
      </c>
      <c r="B14341">
        <v>25</v>
      </c>
      <c r="C14341">
        <v>2488</v>
      </c>
    </row>
    <row r="14342" spans="1:3" x14ac:dyDescent="0.3">
      <c r="A14342" t="s">
        <v>20</v>
      </c>
      <c r="B14342">
        <v>0</v>
      </c>
      <c r="C14342">
        <v>2488</v>
      </c>
    </row>
    <row r="14343" spans="1:3" x14ac:dyDescent="0.3">
      <c r="A14343" t="s">
        <v>21</v>
      </c>
      <c r="B14343">
        <v>8</v>
      </c>
      <c r="C14343">
        <v>2488</v>
      </c>
    </row>
    <row r="14344" spans="1:3" x14ac:dyDescent="0.3">
      <c r="A14344" t="s">
        <v>22</v>
      </c>
      <c r="B14344">
        <v>7</v>
      </c>
      <c r="C14344">
        <v>2488</v>
      </c>
    </row>
    <row r="14345" spans="1:3" x14ac:dyDescent="0.3">
      <c r="A14345" t="s">
        <v>25</v>
      </c>
      <c r="B14345" t="s">
        <v>122</v>
      </c>
      <c r="C14345">
        <v>2488</v>
      </c>
    </row>
    <row r="14346" spans="1:3" x14ac:dyDescent="0.3">
      <c r="A14346" t="s">
        <v>7</v>
      </c>
      <c r="B14346" t="s">
        <v>50</v>
      </c>
      <c r="C14346">
        <v>10913</v>
      </c>
    </row>
    <row r="14347" spans="1:3" x14ac:dyDescent="0.3">
      <c r="A14347" t="s">
        <v>17</v>
      </c>
      <c r="B14347">
        <v>3</v>
      </c>
      <c r="C14347">
        <v>10913</v>
      </c>
    </row>
    <row r="14348" spans="1:3" x14ac:dyDescent="0.3">
      <c r="A14348" t="s">
        <v>18</v>
      </c>
      <c r="B14348">
        <v>2</v>
      </c>
      <c r="C14348">
        <v>10913</v>
      </c>
    </row>
    <row r="14349" spans="1:3" x14ac:dyDescent="0.3">
      <c r="A14349" t="s">
        <v>19</v>
      </c>
      <c r="B14349">
        <v>12</v>
      </c>
      <c r="C14349">
        <v>10913</v>
      </c>
    </row>
    <row r="14350" spans="1:3" x14ac:dyDescent="0.3">
      <c r="A14350" t="s">
        <v>20</v>
      </c>
      <c r="B14350">
        <v>0</v>
      </c>
      <c r="C14350">
        <v>10913</v>
      </c>
    </row>
    <row r="14351" spans="1:3" x14ac:dyDescent="0.3">
      <c r="A14351" t="s">
        <v>21</v>
      </c>
      <c r="B14351">
        <v>1</v>
      </c>
      <c r="C14351">
        <v>10913</v>
      </c>
    </row>
    <row r="14352" spans="1:3" x14ac:dyDescent="0.3">
      <c r="A14352" t="s">
        <v>22</v>
      </c>
      <c r="B14352">
        <v>9</v>
      </c>
      <c r="C14352">
        <v>10913</v>
      </c>
    </row>
    <row r="14353" spans="1:3" x14ac:dyDescent="0.3">
      <c r="A14353" t="s">
        <v>25</v>
      </c>
      <c r="B14353" t="s">
        <v>122</v>
      </c>
      <c r="C14353">
        <v>10913</v>
      </c>
    </row>
    <row r="14354" spans="1:3" x14ac:dyDescent="0.3">
      <c r="A14354" t="s">
        <v>7</v>
      </c>
      <c r="B14354" t="s">
        <v>120</v>
      </c>
      <c r="C14354">
        <v>7224</v>
      </c>
    </row>
    <row r="14355" spans="1:3" x14ac:dyDescent="0.3">
      <c r="A14355" t="s">
        <v>17</v>
      </c>
      <c r="B14355">
        <v>10</v>
      </c>
      <c r="C14355">
        <v>7224</v>
      </c>
    </row>
    <row r="14356" spans="1:3" x14ac:dyDescent="0.3">
      <c r="A14356" t="s">
        <v>18</v>
      </c>
      <c r="B14356">
        <v>0</v>
      </c>
      <c r="C14356">
        <v>7224</v>
      </c>
    </row>
    <row r="14357" spans="1:3" x14ac:dyDescent="0.3">
      <c r="A14357" t="s">
        <v>19</v>
      </c>
      <c r="B14357">
        <v>10</v>
      </c>
      <c r="C14357">
        <v>7224</v>
      </c>
    </row>
    <row r="14358" spans="1:3" x14ac:dyDescent="0.3">
      <c r="A14358" t="s">
        <v>20</v>
      </c>
      <c r="B14358">
        <v>3</v>
      </c>
      <c r="C14358">
        <v>7224</v>
      </c>
    </row>
    <row r="14359" spans="1:3" x14ac:dyDescent="0.3">
      <c r="A14359" t="s">
        <v>21</v>
      </c>
      <c r="B14359">
        <v>1</v>
      </c>
      <c r="C14359">
        <v>7224</v>
      </c>
    </row>
    <row r="14360" spans="1:3" x14ac:dyDescent="0.3">
      <c r="A14360" t="s">
        <v>22</v>
      </c>
      <c r="B14360">
        <v>7</v>
      </c>
      <c r="C14360">
        <v>7224</v>
      </c>
    </row>
    <row r="14361" spans="1:3" x14ac:dyDescent="0.3">
      <c r="A14361" t="s">
        <v>25</v>
      </c>
      <c r="B14361" t="s">
        <v>122</v>
      </c>
      <c r="C14361">
        <v>7224</v>
      </c>
    </row>
    <row r="14362" spans="1:3" x14ac:dyDescent="0.3">
      <c r="A14362" t="s">
        <v>7</v>
      </c>
      <c r="B14362" t="s">
        <v>120</v>
      </c>
      <c r="C14362">
        <v>6215</v>
      </c>
    </row>
    <row r="14363" spans="1:3" x14ac:dyDescent="0.3">
      <c r="A14363" t="s">
        <v>17</v>
      </c>
      <c r="B14363">
        <v>10</v>
      </c>
      <c r="C14363">
        <v>6215</v>
      </c>
    </row>
    <row r="14364" spans="1:3" x14ac:dyDescent="0.3">
      <c r="A14364" t="s">
        <v>18</v>
      </c>
      <c r="B14364">
        <v>0</v>
      </c>
      <c r="C14364">
        <v>6215</v>
      </c>
    </row>
    <row r="14365" spans="1:3" x14ac:dyDescent="0.3">
      <c r="A14365" t="s">
        <v>19</v>
      </c>
      <c r="B14365">
        <v>10</v>
      </c>
      <c r="C14365">
        <v>6215</v>
      </c>
    </row>
    <row r="14366" spans="1:3" x14ac:dyDescent="0.3">
      <c r="A14366" t="s">
        <v>20</v>
      </c>
      <c r="B14366">
        <v>3</v>
      </c>
      <c r="C14366">
        <v>6215</v>
      </c>
    </row>
    <row r="14367" spans="1:3" x14ac:dyDescent="0.3">
      <c r="A14367" t="s">
        <v>21</v>
      </c>
      <c r="B14367">
        <v>1</v>
      </c>
      <c r="C14367">
        <v>6215</v>
      </c>
    </row>
    <row r="14368" spans="1:3" x14ac:dyDescent="0.3">
      <c r="A14368" t="s">
        <v>22</v>
      </c>
      <c r="B14368">
        <v>7</v>
      </c>
      <c r="C14368">
        <v>6215</v>
      </c>
    </row>
    <row r="14369" spans="1:3" x14ac:dyDescent="0.3">
      <c r="A14369" t="s">
        <v>25</v>
      </c>
      <c r="B14369" t="s">
        <v>122</v>
      </c>
      <c r="C14369">
        <v>6215</v>
      </c>
    </row>
    <row r="14370" spans="1:3" x14ac:dyDescent="0.3">
      <c r="A14370" t="s">
        <v>7</v>
      </c>
      <c r="B14370" t="s">
        <v>50</v>
      </c>
      <c r="C14370">
        <v>10033</v>
      </c>
    </row>
    <row r="14371" spans="1:3" x14ac:dyDescent="0.3">
      <c r="A14371" t="s">
        <v>17</v>
      </c>
      <c r="B14371">
        <v>2</v>
      </c>
      <c r="C14371">
        <v>10033</v>
      </c>
    </row>
    <row r="14372" spans="1:3" x14ac:dyDescent="0.3">
      <c r="A14372" t="s">
        <v>18</v>
      </c>
      <c r="B14372">
        <v>3</v>
      </c>
      <c r="C14372">
        <v>10033</v>
      </c>
    </row>
    <row r="14373" spans="1:3" x14ac:dyDescent="0.3">
      <c r="A14373" t="s">
        <v>19</v>
      </c>
      <c r="B14373">
        <v>10</v>
      </c>
      <c r="C14373">
        <v>10033</v>
      </c>
    </row>
    <row r="14374" spans="1:3" x14ac:dyDescent="0.3">
      <c r="A14374" t="s">
        <v>20</v>
      </c>
      <c r="B14374">
        <v>11</v>
      </c>
      <c r="C14374">
        <v>10033</v>
      </c>
    </row>
    <row r="14375" spans="1:3" x14ac:dyDescent="0.3">
      <c r="A14375" t="s">
        <v>21</v>
      </c>
      <c r="B14375">
        <v>2</v>
      </c>
      <c r="C14375">
        <v>10033</v>
      </c>
    </row>
    <row r="14376" spans="1:3" x14ac:dyDescent="0.3">
      <c r="A14376" t="s">
        <v>22</v>
      </c>
      <c r="B14376">
        <v>10</v>
      </c>
      <c r="C14376">
        <v>10033</v>
      </c>
    </row>
    <row r="14377" spans="1:3" x14ac:dyDescent="0.3">
      <c r="A14377" t="s">
        <v>25</v>
      </c>
      <c r="B14377" t="s">
        <v>122</v>
      </c>
      <c r="C14377">
        <v>10033</v>
      </c>
    </row>
    <row r="14378" spans="1:3" x14ac:dyDescent="0.3">
      <c r="A14378" t="s">
        <v>7</v>
      </c>
      <c r="B14378" t="s">
        <v>50</v>
      </c>
      <c r="C14378">
        <v>5751</v>
      </c>
    </row>
    <row r="14379" spans="1:3" x14ac:dyDescent="0.3">
      <c r="A14379" t="s">
        <v>17</v>
      </c>
      <c r="B14379">
        <v>2</v>
      </c>
      <c r="C14379">
        <v>5751</v>
      </c>
    </row>
    <row r="14380" spans="1:3" x14ac:dyDescent="0.3">
      <c r="A14380" t="s">
        <v>18</v>
      </c>
      <c r="B14380">
        <v>3</v>
      </c>
      <c r="C14380">
        <v>5751</v>
      </c>
    </row>
    <row r="14381" spans="1:3" x14ac:dyDescent="0.3">
      <c r="A14381" t="s">
        <v>19</v>
      </c>
      <c r="B14381">
        <v>10</v>
      </c>
      <c r="C14381">
        <v>5751</v>
      </c>
    </row>
    <row r="14382" spans="1:3" x14ac:dyDescent="0.3">
      <c r="A14382" t="s">
        <v>20</v>
      </c>
      <c r="B14382">
        <v>11</v>
      </c>
      <c r="C14382">
        <v>5751</v>
      </c>
    </row>
    <row r="14383" spans="1:3" x14ac:dyDescent="0.3">
      <c r="A14383" t="s">
        <v>21</v>
      </c>
      <c r="B14383">
        <v>2</v>
      </c>
      <c r="C14383">
        <v>5751</v>
      </c>
    </row>
    <row r="14384" spans="1:3" x14ac:dyDescent="0.3">
      <c r="A14384" t="s">
        <v>22</v>
      </c>
      <c r="B14384">
        <v>10</v>
      </c>
      <c r="C14384">
        <v>5751</v>
      </c>
    </row>
    <row r="14385" spans="1:3" x14ac:dyDescent="0.3">
      <c r="A14385" t="s">
        <v>25</v>
      </c>
      <c r="B14385" t="s">
        <v>122</v>
      </c>
      <c r="C14385">
        <v>5751</v>
      </c>
    </row>
    <row r="14386" spans="1:3" x14ac:dyDescent="0.3">
      <c r="A14386" t="s">
        <v>7</v>
      </c>
      <c r="B14386" t="s">
        <v>50</v>
      </c>
      <c r="C14386">
        <v>10236</v>
      </c>
    </row>
    <row r="14387" spans="1:3" x14ac:dyDescent="0.3">
      <c r="A14387" t="s">
        <v>17</v>
      </c>
      <c r="B14387">
        <v>16</v>
      </c>
      <c r="C14387">
        <v>10236</v>
      </c>
    </row>
    <row r="14388" spans="1:3" x14ac:dyDescent="0.3">
      <c r="A14388" t="s">
        <v>18</v>
      </c>
      <c r="B14388">
        <v>3</v>
      </c>
      <c r="C14388">
        <v>10236</v>
      </c>
    </row>
    <row r="14389" spans="1:3" x14ac:dyDescent="0.3">
      <c r="A14389" t="s">
        <v>19</v>
      </c>
      <c r="B14389">
        <v>25</v>
      </c>
      <c r="C14389">
        <v>10236</v>
      </c>
    </row>
    <row r="14390" spans="1:3" x14ac:dyDescent="0.3">
      <c r="A14390" t="s">
        <v>20</v>
      </c>
      <c r="B14390">
        <v>6</v>
      </c>
      <c r="C14390">
        <v>10236</v>
      </c>
    </row>
    <row r="14391" spans="1:3" x14ac:dyDescent="0.3">
      <c r="A14391" t="s">
        <v>21</v>
      </c>
      <c r="B14391">
        <v>1</v>
      </c>
      <c r="C14391">
        <v>10236</v>
      </c>
    </row>
    <row r="14392" spans="1:3" x14ac:dyDescent="0.3">
      <c r="A14392" t="s">
        <v>22</v>
      </c>
      <c r="B14392">
        <v>13</v>
      </c>
      <c r="C14392">
        <v>10236</v>
      </c>
    </row>
    <row r="14393" spans="1:3" x14ac:dyDescent="0.3">
      <c r="A14393" t="s">
        <v>25</v>
      </c>
      <c r="B14393" t="s">
        <v>122</v>
      </c>
      <c r="C14393">
        <v>10236</v>
      </c>
    </row>
    <row r="14394" spans="1:3" x14ac:dyDescent="0.3">
      <c r="A14394" t="s">
        <v>7</v>
      </c>
      <c r="B14394" t="s">
        <v>120</v>
      </c>
      <c r="C14394">
        <v>5790</v>
      </c>
    </row>
    <row r="14395" spans="1:3" x14ac:dyDescent="0.3">
      <c r="A14395" t="s">
        <v>17</v>
      </c>
      <c r="B14395">
        <v>25</v>
      </c>
      <c r="C14395">
        <v>5790</v>
      </c>
    </row>
    <row r="14396" spans="1:3" x14ac:dyDescent="0.3">
      <c r="A14396" t="s">
        <v>18</v>
      </c>
      <c r="B14396">
        <v>6</v>
      </c>
      <c r="C14396">
        <v>5790</v>
      </c>
    </row>
    <row r="14397" spans="1:3" x14ac:dyDescent="0.3">
      <c r="A14397" t="s">
        <v>19</v>
      </c>
      <c r="B14397">
        <v>16</v>
      </c>
      <c r="C14397">
        <v>5790</v>
      </c>
    </row>
    <row r="14398" spans="1:3" x14ac:dyDescent="0.3">
      <c r="A14398" t="s">
        <v>20</v>
      </c>
      <c r="B14398">
        <v>20</v>
      </c>
      <c r="C14398">
        <v>5790</v>
      </c>
    </row>
    <row r="14399" spans="1:3" x14ac:dyDescent="0.3">
      <c r="A14399" t="s">
        <v>21</v>
      </c>
      <c r="B14399">
        <v>0</v>
      </c>
      <c r="C14399">
        <v>5790</v>
      </c>
    </row>
    <row r="14400" spans="1:3" x14ac:dyDescent="0.3">
      <c r="A14400" t="s">
        <v>22</v>
      </c>
      <c r="B14400">
        <v>5</v>
      </c>
      <c r="C14400">
        <v>5790</v>
      </c>
    </row>
    <row r="14401" spans="1:3" x14ac:dyDescent="0.3">
      <c r="A14401" t="s">
        <v>25</v>
      </c>
      <c r="B14401" t="s">
        <v>122</v>
      </c>
      <c r="C14401">
        <v>5790</v>
      </c>
    </row>
    <row r="14402" spans="1:3" x14ac:dyDescent="0.3">
      <c r="A14402" t="s">
        <v>7</v>
      </c>
      <c r="B14402" t="s">
        <v>120</v>
      </c>
      <c r="C14402">
        <v>3537</v>
      </c>
    </row>
    <row r="14403" spans="1:3" x14ac:dyDescent="0.3">
      <c r="A14403" t="s">
        <v>17</v>
      </c>
      <c r="B14403">
        <v>31</v>
      </c>
      <c r="C14403">
        <v>3537</v>
      </c>
    </row>
    <row r="14404" spans="1:3" x14ac:dyDescent="0.3">
      <c r="A14404" t="s">
        <v>18</v>
      </c>
      <c r="B14404">
        <v>3</v>
      </c>
      <c r="C14404">
        <v>3537</v>
      </c>
    </row>
    <row r="14405" spans="1:3" x14ac:dyDescent="0.3">
      <c r="A14405" t="s">
        <v>19</v>
      </c>
      <c r="B14405">
        <v>31</v>
      </c>
      <c r="C14405">
        <v>3537</v>
      </c>
    </row>
    <row r="14406" spans="1:3" x14ac:dyDescent="0.3">
      <c r="A14406" t="s">
        <v>20</v>
      </c>
      <c r="B14406">
        <v>2</v>
      </c>
      <c r="C14406">
        <v>3537</v>
      </c>
    </row>
    <row r="14407" spans="1:3" x14ac:dyDescent="0.3">
      <c r="A14407" t="s">
        <v>21</v>
      </c>
      <c r="B14407">
        <v>8</v>
      </c>
      <c r="C14407">
        <v>3537</v>
      </c>
    </row>
    <row r="14408" spans="1:3" x14ac:dyDescent="0.3">
      <c r="A14408" t="s">
        <v>22</v>
      </c>
      <c r="B14408">
        <v>4</v>
      </c>
      <c r="C14408">
        <v>3537</v>
      </c>
    </row>
    <row r="14409" spans="1:3" x14ac:dyDescent="0.3">
      <c r="A14409" t="s">
        <v>25</v>
      </c>
      <c r="B14409" t="s">
        <v>121</v>
      </c>
      <c r="C14409">
        <v>3537</v>
      </c>
    </row>
    <row r="14410" spans="1:3" x14ac:dyDescent="0.3">
      <c r="A14410" t="s">
        <v>7</v>
      </c>
      <c r="B14410" t="s">
        <v>120</v>
      </c>
      <c r="C14410">
        <v>922</v>
      </c>
    </row>
    <row r="14411" spans="1:3" x14ac:dyDescent="0.3">
      <c r="A14411" t="s">
        <v>17</v>
      </c>
      <c r="B14411">
        <v>16</v>
      </c>
      <c r="C14411">
        <v>922</v>
      </c>
    </row>
    <row r="14412" spans="1:3" x14ac:dyDescent="0.3">
      <c r="A14412" t="s">
        <v>18</v>
      </c>
      <c r="B14412">
        <v>2</v>
      </c>
      <c r="C14412">
        <v>922</v>
      </c>
    </row>
    <row r="14413" spans="1:3" x14ac:dyDescent="0.3">
      <c r="A14413" t="s">
        <v>19</v>
      </c>
      <c r="B14413">
        <v>11</v>
      </c>
      <c r="C14413">
        <v>922</v>
      </c>
    </row>
    <row r="14414" spans="1:3" x14ac:dyDescent="0.3">
      <c r="A14414" t="s">
        <v>20</v>
      </c>
      <c r="B14414">
        <v>3</v>
      </c>
      <c r="C14414">
        <v>922</v>
      </c>
    </row>
    <row r="14415" spans="1:3" x14ac:dyDescent="0.3">
      <c r="A14415" t="s">
        <v>21</v>
      </c>
      <c r="B14415">
        <v>0</v>
      </c>
      <c r="C14415">
        <v>922</v>
      </c>
    </row>
    <row r="14416" spans="1:3" x14ac:dyDescent="0.3">
      <c r="A14416" t="s">
        <v>22</v>
      </c>
      <c r="B14416">
        <v>16</v>
      </c>
      <c r="C14416">
        <v>922</v>
      </c>
    </row>
    <row r="14417" spans="1:3" x14ac:dyDescent="0.3">
      <c r="A14417" t="s">
        <v>25</v>
      </c>
      <c r="B14417" t="s">
        <v>122</v>
      </c>
      <c r="C14417">
        <v>922</v>
      </c>
    </row>
    <row r="14418" spans="1:3" x14ac:dyDescent="0.3">
      <c r="A14418" t="s">
        <v>7</v>
      </c>
      <c r="B14418" t="s">
        <v>120</v>
      </c>
      <c r="C14418">
        <v>5263</v>
      </c>
    </row>
    <row r="14419" spans="1:3" x14ac:dyDescent="0.3">
      <c r="A14419" t="s">
        <v>17</v>
      </c>
      <c r="B14419">
        <v>5</v>
      </c>
      <c r="C14419">
        <v>5263</v>
      </c>
    </row>
    <row r="14420" spans="1:3" x14ac:dyDescent="0.3">
      <c r="A14420" t="s">
        <v>18</v>
      </c>
      <c r="B14420">
        <v>10</v>
      </c>
      <c r="C14420">
        <v>5263</v>
      </c>
    </row>
    <row r="14421" spans="1:3" x14ac:dyDescent="0.3">
      <c r="A14421" t="s">
        <v>19</v>
      </c>
      <c r="B14421">
        <v>13</v>
      </c>
      <c r="C14421">
        <v>5263</v>
      </c>
    </row>
    <row r="14422" spans="1:3" x14ac:dyDescent="0.3">
      <c r="A14422" t="s">
        <v>20</v>
      </c>
      <c r="B14422">
        <v>3</v>
      </c>
      <c r="C14422">
        <v>5263</v>
      </c>
    </row>
    <row r="14423" spans="1:3" x14ac:dyDescent="0.3">
      <c r="A14423" t="s">
        <v>21</v>
      </c>
      <c r="B14423">
        <v>8</v>
      </c>
      <c r="C14423">
        <v>5263</v>
      </c>
    </row>
    <row r="14424" spans="1:3" x14ac:dyDescent="0.3">
      <c r="A14424" t="s">
        <v>22</v>
      </c>
      <c r="B14424">
        <v>16</v>
      </c>
      <c r="C14424">
        <v>5263</v>
      </c>
    </row>
    <row r="14425" spans="1:3" x14ac:dyDescent="0.3">
      <c r="A14425" t="s">
        <v>25</v>
      </c>
      <c r="B14425" t="s">
        <v>122</v>
      </c>
      <c r="C14425">
        <v>5263</v>
      </c>
    </row>
    <row r="14426" spans="1:3" x14ac:dyDescent="0.3">
      <c r="A14426" t="s">
        <v>7</v>
      </c>
      <c r="B14426" t="s">
        <v>50</v>
      </c>
      <c r="C14426">
        <v>7386</v>
      </c>
    </row>
    <row r="14427" spans="1:3" x14ac:dyDescent="0.3">
      <c r="A14427" t="s">
        <v>17</v>
      </c>
      <c r="B14427">
        <v>17</v>
      </c>
      <c r="C14427">
        <v>7386</v>
      </c>
    </row>
    <row r="14428" spans="1:3" x14ac:dyDescent="0.3">
      <c r="A14428" t="s">
        <v>18</v>
      </c>
      <c r="B14428">
        <v>0</v>
      </c>
      <c r="C14428">
        <v>7386</v>
      </c>
    </row>
    <row r="14429" spans="1:3" x14ac:dyDescent="0.3">
      <c r="A14429" t="s">
        <v>19</v>
      </c>
      <c r="B14429">
        <v>14</v>
      </c>
      <c r="C14429">
        <v>7386</v>
      </c>
    </row>
    <row r="14430" spans="1:3" x14ac:dyDescent="0.3">
      <c r="A14430" t="s">
        <v>20</v>
      </c>
      <c r="B14430">
        <v>7</v>
      </c>
      <c r="C14430">
        <v>7386</v>
      </c>
    </row>
    <row r="14431" spans="1:3" x14ac:dyDescent="0.3">
      <c r="A14431" t="s">
        <v>21</v>
      </c>
      <c r="B14431">
        <v>3</v>
      </c>
      <c r="C14431">
        <v>7386</v>
      </c>
    </row>
    <row r="14432" spans="1:3" x14ac:dyDescent="0.3">
      <c r="A14432" t="s">
        <v>22</v>
      </c>
      <c r="B14432">
        <v>2</v>
      </c>
      <c r="C14432">
        <v>7386</v>
      </c>
    </row>
    <row r="14433" spans="1:3" x14ac:dyDescent="0.3">
      <c r="A14433" t="s">
        <v>25</v>
      </c>
      <c r="B14433" t="s">
        <v>122</v>
      </c>
      <c r="C14433">
        <v>7386</v>
      </c>
    </row>
    <row r="14434" spans="1:3" x14ac:dyDescent="0.3">
      <c r="A14434" t="s">
        <v>7</v>
      </c>
      <c r="B14434" t="s">
        <v>50</v>
      </c>
      <c r="C14434">
        <v>3006</v>
      </c>
    </row>
    <row r="14435" spans="1:3" x14ac:dyDescent="0.3">
      <c r="A14435" t="s">
        <v>17</v>
      </c>
      <c r="B14435">
        <v>17</v>
      </c>
      <c r="C14435">
        <v>3006</v>
      </c>
    </row>
    <row r="14436" spans="1:3" x14ac:dyDescent="0.3">
      <c r="A14436" t="s">
        <v>18</v>
      </c>
      <c r="B14436">
        <v>0</v>
      </c>
      <c r="C14436">
        <v>3006</v>
      </c>
    </row>
    <row r="14437" spans="1:3" x14ac:dyDescent="0.3">
      <c r="A14437" t="s">
        <v>19</v>
      </c>
      <c r="B14437">
        <v>14</v>
      </c>
      <c r="C14437">
        <v>3006</v>
      </c>
    </row>
    <row r="14438" spans="1:3" x14ac:dyDescent="0.3">
      <c r="A14438" t="s">
        <v>20</v>
      </c>
      <c r="B14438">
        <v>7</v>
      </c>
      <c r="C14438">
        <v>3006</v>
      </c>
    </row>
    <row r="14439" spans="1:3" x14ac:dyDescent="0.3">
      <c r="A14439" t="s">
        <v>21</v>
      </c>
      <c r="B14439">
        <v>3</v>
      </c>
      <c r="C14439">
        <v>3006</v>
      </c>
    </row>
    <row r="14440" spans="1:3" x14ac:dyDescent="0.3">
      <c r="A14440" t="s">
        <v>22</v>
      </c>
      <c r="B14440">
        <v>2</v>
      </c>
      <c r="C14440">
        <v>3006</v>
      </c>
    </row>
    <row r="14441" spans="1:3" x14ac:dyDescent="0.3">
      <c r="A14441" t="s">
        <v>25</v>
      </c>
      <c r="B14441" t="s">
        <v>122</v>
      </c>
      <c r="C14441">
        <v>3006</v>
      </c>
    </row>
    <row r="14442" spans="1:3" x14ac:dyDescent="0.3">
      <c r="A14442" t="s">
        <v>7</v>
      </c>
      <c r="B14442" t="s">
        <v>50</v>
      </c>
      <c r="C14442">
        <v>5636</v>
      </c>
    </row>
    <row r="14443" spans="1:3" x14ac:dyDescent="0.3">
      <c r="A14443" t="s">
        <v>17</v>
      </c>
      <c r="B14443">
        <v>51</v>
      </c>
      <c r="C14443">
        <v>5636</v>
      </c>
    </row>
    <row r="14444" spans="1:3" x14ac:dyDescent="0.3">
      <c r="A14444" t="s">
        <v>18</v>
      </c>
      <c r="B14444">
        <v>4</v>
      </c>
      <c r="C14444">
        <v>5636</v>
      </c>
    </row>
    <row r="14445" spans="1:3" x14ac:dyDescent="0.3">
      <c r="A14445" t="s">
        <v>19</v>
      </c>
      <c r="B14445">
        <v>50</v>
      </c>
      <c r="C14445">
        <v>5636</v>
      </c>
    </row>
    <row r="14446" spans="1:3" x14ac:dyDescent="0.3">
      <c r="A14446" t="s">
        <v>20</v>
      </c>
      <c r="B14446">
        <v>12</v>
      </c>
      <c r="C14446">
        <v>5636</v>
      </c>
    </row>
    <row r="14447" spans="1:3" x14ac:dyDescent="0.3">
      <c r="A14447" t="s">
        <v>21</v>
      </c>
      <c r="B14447">
        <v>1</v>
      </c>
      <c r="C14447">
        <v>5636</v>
      </c>
    </row>
    <row r="14448" spans="1:3" x14ac:dyDescent="0.3">
      <c r="A14448" t="s">
        <v>22</v>
      </c>
      <c r="B14448">
        <v>49</v>
      </c>
      <c r="C14448">
        <v>5636</v>
      </c>
    </row>
    <row r="14449" spans="1:3" x14ac:dyDescent="0.3">
      <c r="A14449" t="s">
        <v>25</v>
      </c>
      <c r="B14449" t="s">
        <v>121</v>
      </c>
      <c r="C14449">
        <v>5636</v>
      </c>
    </row>
    <row r="14450" spans="1:3" x14ac:dyDescent="0.3">
      <c r="A14450" t="s">
        <v>7</v>
      </c>
      <c r="B14450" t="s">
        <v>50</v>
      </c>
      <c r="C14450">
        <v>5304</v>
      </c>
    </row>
    <row r="14451" spans="1:3" x14ac:dyDescent="0.3">
      <c r="A14451" t="s">
        <v>17</v>
      </c>
      <c r="B14451">
        <v>24</v>
      </c>
      <c r="C14451">
        <v>5304</v>
      </c>
    </row>
    <row r="14452" spans="1:3" x14ac:dyDescent="0.3">
      <c r="A14452" t="s">
        <v>18</v>
      </c>
      <c r="B14452">
        <v>0</v>
      </c>
      <c r="C14452">
        <v>5304</v>
      </c>
    </row>
    <row r="14453" spans="1:3" x14ac:dyDescent="0.3">
      <c r="A14453" t="s">
        <v>19</v>
      </c>
      <c r="B14453">
        <v>8</v>
      </c>
      <c r="C14453">
        <v>5304</v>
      </c>
    </row>
    <row r="14454" spans="1:3" x14ac:dyDescent="0.3">
      <c r="A14454" t="s">
        <v>20</v>
      </c>
      <c r="B14454">
        <v>0</v>
      </c>
      <c r="C14454">
        <v>5304</v>
      </c>
    </row>
    <row r="14455" spans="1:3" x14ac:dyDescent="0.3">
      <c r="A14455" t="s">
        <v>21</v>
      </c>
      <c r="B14455">
        <v>0</v>
      </c>
      <c r="C14455">
        <v>5304</v>
      </c>
    </row>
    <row r="14456" spans="1:3" x14ac:dyDescent="0.3">
      <c r="A14456" t="s">
        <v>22</v>
      </c>
      <c r="B14456">
        <v>1</v>
      </c>
      <c r="C14456">
        <v>5304</v>
      </c>
    </row>
    <row r="14457" spans="1:3" x14ac:dyDescent="0.3">
      <c r="A14457" t="s">
        <v>25</v>
      </c>
      <c r="B14457" t="s">
        <v>122</v>
      </c>
      <c r="C14457">
        <v>5304</v>
      </c>
    </row>
    <row r="14458" spans="1:3" x14ac:dyDescent="0.3">
      <c r="A14458" t="s">
        <v>7</v>
      </c>
      <c r="B14458" t="s">
        <v>120</v>
      </c>
      <c r="C14458">
        <v>7186</v>
      </c>
    </row>
    <row r="14459" spans="1:3" x14ac:dyDescent="0.3">
      <c r="A14459" t="s">
        <v>17</v>
      </c>
      <c r="B14459">
        <v>24</v>
      </c>
      <c r="C14459">
        <v>7186</v>
      </c>
    </row>
    <row r="14460" spans="1:3" x14ac:dyDescent="0.3">
      <c r="A14460" t="s">
        <v>18</v>
      </c>
      <c r="B14460">
        <v>0</v>
      </c>
      <c r="C14460">
        <v>7186</v>
      </c>
    </row>
    <row r="14461" spans="1:3" x14ac:dyDescent="0.3">
      <c r="A14461" t="s">
        <v>19</v>
      </c>
      <c r="B14461">
        <v>2</v>
      </c>
      <c r="C14461">
        <v>7186</v>
      </c>
    </row>
    <row r="14462" spans="1:3" x14ac:dyDescent="0.3">
      <c r="A14462" t="s">
        <v>20</v>
      </c>
      <c r="B14462">
        <v>0</v>
      </c>
      <c r="C14462">
        <v>7186</v>
      </c>
    </row>
    <row r="14463" spans="1:3" x14ac:dyDescent="0.3">
      <c r="A14463" t="s">
        <v>21</v>
      </c>
      <c r="B14463">
        <v>0</v>
      </c>
      <c r="C14463">
        <v>7186</v>
      </c>
    </row>
    <row r="14464" spans="1:3" x14ac:dyDescent="0.3">
      <c r="A14464" t="s">
        <v>22</v>
      </c>
      <c r="B14464">
        <v>9</v>
      </c>
      <c r="C14464">
        <v>7186</v>
      </c>
    </row>
    <row r="14465" spans="1:3" x14ac:dyDescent="0.3">
      <c r="A14465" t="s">
        <v>25</v>
      </c>
      <c r="B14465" t="s">
        <v>122</v>
      </c>
      <c r="C14465">
        <v>7186</v>
      </c>
    </row>
    <row r="14466" spans="1:3" x14ac:dyDescent="0.3">
      <c r="A14466" t="s">
        <v>7</v>
      </c>
      <c r="B14466" t="s">
        <v>120</v>
      </c>
      <c r="C14466">
        <v>113</v>
      </c>
    </row>
    <row r="14467" spans="1:3" x14ac:dyDescent="0.3">
      <c r="A14467" t="s">
        <v>17</v>
      </c>
      <c r="B14467">
        <v>11</v>
      </c>
      <c r="C14467">
        <v>113</v>
      </c>
    </row>
    <row r="14468" spans="1:3" x14ac:dyDescent="0.3">
      <c r="A14468" t="s">
        <v>18</v>
      </c>
      <c r="B14468">
        <v>0</v>
      </c>
      <c r="C14468">
        <v>113</v>
      </c>
    </row>
    <row r="14469" spans="1:3" x14ac:dyDescent="0.3">
      <c r="A14469" t="s">
        <v>19</v>
      </c>
      <c r="B14469">
        <v>7</v>
      </c>
      <c r="C14469">
        <v>113</v>
      </c>
    </row>
    <row r="14470" spans="1:3" x14ac:dyDescent="0.3">
      <c r="A14470" t="s">
        <v>20</v>
      </c>
      <c r="B14470">
        <v>3</v>
      </c>
      <c r="C14470">
        <v>113</v>
      </c>
    </row>
    <row r="14471" spans="1:3" x14ac:dyDescent="0.3">
      <c r="A14471" t="s">
        <v>21</v>
      </c>
      <c r="B14471">
        <v>1</v>
      </c>
      <c r="C14471">
        <v>113</v>
      </c>
    </row>
    <row r="14472" spans="1:3" x14ac:dyDescent="0.3">
      <c r="A14472" t="s">
        <v>22</v>
      </c>
      <c r="B14472">
        <v>6</v>
      </c>
      <c r="C14472">
        <v>113</v>
      </c>
    </row>
    <row r="14473" spans="1:3" x14ac:dyDescent="0.3">
      <c r="A14473" t="s">
        <v>25</v>
      </c>
      <c r="B14473" t="s">
        <v>122</v>
      </c>
      <c r="C14473">
        <v>113</v>
      </c>
    </row>
    <row r="14474" spans="1:3" x14ac:dyDescent="0.3">
      <c r="A14474" t="s">
        <v>7</v>
      </c>
      <c r="B14474" t="s">
        <v>50</v>
      </c>
      <c r="C14474">
        <v>6507</v>
      </c>
    </row>
    <row r="14475" spans="1:3" x14ac:dyDescent="0.3">
      <c r="A14475" t="s">
        <v>17</v>
      </c>
      <c r="B14475">
        <v>16</v>
      </c>
      <c r="C14475">
        <v>6507</v>
      </c>
    </row>
    <row r="14476" spans="1:3" x14ac:dyDescent="0.3">
      <c r="A14476" t="s">
        <v>18</v>
      </c>
      <c r="B14476">
        <v>11</v>
      </c>
      <c r="C14476">
        <v>6507</v>
      </c>
    </row>
    <row r="14477" spans="1:3" x14ac:dyDescent="0.3">
      <c r="A14477" t="s">
        <v>19</v>
      </c>
      <c r="B14477">
        <v>15</v>
      </c>
      <c r="C14477">
        <v>6507</v>
      </c>
    </row>
    <row r="14478" spans="1:3" x14ac:dyDescent="0.3">
      <c r="A14478" t="s">
        <v>20</v>
      </c>
      <c r="B14478">
        <v>2</v>
      </c>
      <c r="C14478">
        <v>6507</v>
      </c>
    </row>
    <row r="14479" spans="1:3" x14ac:dyDescent="0.3">
      <c r="A14479" t="s">
        <v>21</v>
      </c>
      <c r="B14479">
        <v>0</v>
      </c>
      <c r="C14479">
        <v>6507</v>
      </c>
    </row>
    <row r="14480" spans="1:3" x14ac:dyDescent="0.3">
      <c r="A14480" t="s">
        <v>22</v>
      </c>
      <c r="B14480">
        <v>12</v>
      </c>
      <c r="C14480">
        <v>6507</v>
      </c>
    </row>
    <row r="14481" spans="1:3" x14ac:dyDescent="0.3">
      <c r="A14481" t="s">
        <v>25</v>
      </c>
      <c r="B14481" t="s">
        <v>122</v>
      </c>
      <c r="C14481">
        <v>6507</v>
      </c>
    </row>
    <row r="14482" spans="1:3" x14ac:dyDescent="0.3">
      <c r="A14482" t="s">
        <v>7</v>
      </c>
      <c r="B14482" t="s">
        <v>50</v>
      </c>
      <c r="C14482">
        <v>1517</v>
      </c>
    </row>
    <row r="14483" spans="1:3" x14ac:dyDescent="0.3">
      <c r="A14483" t="s">
        <v>17</v>
      </c>
      <c r="B14483">
        <v>3</v>
      </c>
      <c r="C14483">
        <v>1517</v>
      </c>
    </row>
    <row r="14484" spans="1:3" x14ac:dyDescent="0.3">
      <c r="A14484" t="s">
        <v>18</v>
      </c>
      <c r="B14484">
        <v>9</v>
      </c>
      <c r="C14484">
        <v>1517</v>
      </c>
    </row>
    <row r="14485" spans="1:3" x14ac:dyDescent="0.3">
      <c r="A14485" t="s">
        <v>19</v>
      </c>
      <c r="B14485">
        <v>13</v>
      </c>
      <c r="C14485">
        <v>1517</v>
      </c>
    </row>
    <row r="14486" spans="1:3" x14ac:dyDescent="0.3">
      <c r="A14486" t="s">
        <v>20</v>
      </c>
      <c r="B14486">
        <v>2</v>
      </c>
      <c r="C14486">
        <v>1517</v>
      </c>
    </row>
    <row r="14487" spans="1:3" x14ac:dyDescent="0.3">
      <c r="A14487" t="s">
        <v>21</v>
      </c>
      <c r="B14487">
        <v>12</v>
      </c>
      <c r="C14487">
        <v>1517</v>
      </c>
    </row>
    <row r="14488" spans="1:3" x14ac:dyDescent="0.3">
      <c r="A14488" t="s">
        <v>22</v>
      </c>
      <c r="B14488">
        <v>12</v>
      </c>
      <c r="C14488">
        <v>1517</v>
      </c>
    </row>
    <row r="14489" spans="1:3" x14ac:dyDescent="0.3">
      <c r="A14489" t="s">
        <v>25</v>
      </c>
      <c r="B14489" t="s">
        <v>122</v>
      </c>
      <c r="C14489">
        <v>1517</v>
      </c>
    </row>
    <row r="14490" spans="1:3" x14ac:dyDescent="0.3">
      <c r="A14490" t="s">
        <v>7</v>
      </c>
      <c r="B14490" t="s">
        <v>120</v>
      </c>
      <c r="C14490">
        <v>2457</v>
      </c>
    </row>
    <row r="14491" spans="1:3" x14ac:dyDescent="0.3">
      <c r="A14491" t="s">
        <v>17</v>
      </c>
      <c r="B14491">
        <v>8</v>
      </c>
      <c r="C14491">
        <v>2457</v>
      </c>
    </row>
    <row r="14492" spans="1:3" x14ac:dyDescent="0.3">
      <c r="A14492" t="s">
        <v>18</v>
      </c>
      <c r="B14492">
        <v>4</v>
      </c>
      <c r="C14492">
        <v>2457</v>
      </c>
    </row>
    <row r="14493" spans="1:3" x14ac:dyDescent="0.3">
      <c r="A14493" t="s">
        <v>19</v>
      </c>
      <c r="B14493">
        <v>5</v>
      </c>
      <c r="C14493">
        <v>2457</v>
      </c>
    </row>
    <row r="14494" spans="1:3" x14ac:dyDescent="0.3">
      <c r="A14494" t="s">
        <v>20</v>
      </c>
      <c r="B14494">
        <v>15</v>
      </c>
      <c r="C14494">
        <v>2457</v>
      </c>
    </row>
    <row r="14495" spans="1:3" x14ac:dyDescent="0.3">
      <c r="A14495" t="s">
        <v>21</v>
      </c>
      <c r="B14495">
        <v>2</v>
      </c>
      <c r="C14495">
        <v>2457</v>
      </c>
    </row>
    <row r="14496" spans="1:3" x14ac:dyDescent="0.3">
      <c r="A14496" t="s">
        <v>22</v>
      </c>
      <c r="B14496">
        <v>11</v>
      </c>
      <c r="C14496">
        <v>2457</v>
      </c>
    </row>
    <row r="14497" spans="1:3" x14ac:dyDescent="0.3">
      <c r="A14497" t="s">
        <v>25</v>
      </c>
      <c r="B14497" t="s">
        <v>122</v>
      </c>
      <c r="C14497">
        <v>2457</v>
      </c>
    </row>
    <row r="14498" spans="1:3" x14ac:dyDescent="0.3">
      <c r="A14498" t="s">
        <v>7</v>
      </c>
      <c r="B14498" t="s">
        <v>120</v>
      </c>
      <c r="C14498">
        <v>2986</v>
      </c>
    </row>
    <row r="14499" spans="1:3" x14ac:dyDescent="0.3">
      <c r="A14499" t="s">
        <v>17</v>
      </c>
      <c r="B14499">
        <v>7</v>
      </c>
      <c r="C14499">
        <v>2986</v>
      </c>
    </row>
    <row r="14500" spans="1:3" x14ac:dyDescent="0.3">
      <c r="A14500" t="s">
        <v>18</v>
      </c>
      <c r="B14500">
        <v>2</v>
      </c>
      <c r="C14500">
        <v>2986</v>
      </c>
    </row>
    <row r="14501" spans="1:3" x14ac:dyDescent="0.3">
      <c r="A14501" t="s">
        <v>19</v>
      </c>
      <c r="B14501">
        <v>4</v>
      </c>
      <c r="C14501">
        <v>2986</v>
      </c>
    </row>
    <row r="14502" spans="1:3" x14ac:dyDescent="0.3">
      <c r="A14502" t="s">
        <v>20</v>
      </c>
      <c r="B14502">
        <v>2</v>
      </c>
      <c r="C14502">
        <v>2986</v>
      </c>
    </row>
    <row r="14503" spans="1:3" x14ac:dyDescent="0.3">
      <c r="A14503" t="s">
        <v>21</v>
      </c>
      <c r="B14503">
        <v>1</v>
      </c>
      <c r="C14503">
        <v>2986</v>
      </c>
    </row>
    <row r="14504" spans="1:3" x14ac:dyDescent="0.3">
      <c r="A14504" t="s">
        <v>22</v>
      </c>
      <c r="B14504">
        <v>4</v>
      </c>
      <c r="C14504">
        <v>2986</v>
      </c>
    </row>
    <row r="14505" spans="1:3" x14ac:dyDescent="0.3">
      <c r="A14505" t="s">
        <v>25</v>
      </c>
      <c r="B14505" t="s">
        <v>122</v>
      </c>
      <c r="C14505">
        <v>2986</v>
      </c>
    </row>
    <row r="14506" spans="1:3" x14ac:dyDescent="0.3">
      <c r="A14506" t="s">
        <v>7</v>
      </c>
      <c r="B14506" t="s">
        <v>120</v>
      </c>
      <c r="C14506">
        <v>5234</v>
      </c>
    </row>
    <row r="14507" spans="1:3" x14ac:dyDescent="0.3">
      <c r="A14507" t="s">
        <v>17</v>
      </c>
      <c r="B14507">
        <v>12</v>
      </c>
      <c r="C14507">
        <v>5234</v>
      </c>
    </row>
    <row r="14508" spans="1:3" x14ac:dyDescent="0.3">
      <c r="A14508" t="s">
        <v>18</v>
      </c>
      <c r="B14508">
        <v>5</v>
      </c>
      <c r="C14508">
        <v>5234</v>
      </c>
    </row>
    <row r="14509" spans="1:3" x14ac:dyDescent="0.3">
      <c r="A14509" t="s">
        <v>19</v>
      </c>
      <c r="B14509">
        <v>25</v>
      </c>
      <c r="C14509">
        <v>5234</v>
      </c>
    </row>
    <row r="14510" spans="1:3" x14ac:dyDescent="0.3">
      <c r="A14510" t="s">
        <v>20</v>
      </c>
      <c r="B14510">
        <v>0</v>
      </c>
      <c r="C14510">
        <v>5234</v>
      </c>
    </row>
    <row r="14511" spans="1:3" x14ac:dyDescent="0.3">
      <c r="A14511" t="s">
        <v>21</v>
      </c>
      <c r="B14511">
        <v>9</v>
      </c>
      <c r="C14511">
        <v>5234</v>
      </c>
    </row>
    <row r="14512" spans="1:3" x14ac:dyDescent="0.3">
      <c r="A14512" t="s">
        <v>22</v>
      </c>
      <c r="B14512">
        <v>30</v>
      </c>
      <c r="C14512">
        <v>5234</v>
      </c>
    </row>
    <row r="14513" spans="1:3" x14ac:dyDescent="0.3">
      <c r="A14513" t="s">
        <v>25</v>
      </c>
      <c r="B14513" t="s">
        <v>122</v>
      </c>
      <c r="C14513">
        <v>5234</v>
      </c>
    </row>
    <row r="14514" spans="1:3" x14ac:dyDescent="0.3">
      <c r="A14514" t="s">
        <v>7</v>
      </c>
      <c r="B14514" t="s">
        <v>120</v>
      </c>
      <c r="C14514">
        <v>9076</v>
      </c>
    </row>
    <row r="14515" spans="1:3" x14ac:dyDescent="0.3">
      <c r="A14515" t="s">
        <v>17</v>
      </c>
      <c r="B14515">
        <v>155</v>
      </c>
      <c r="C14515">
        <v>9076</v>
      </c>
    </row>
    <row r="14516" spans="1:3" x14ac:dyDescent="0.3">
      <c r="A14516" t="s">
        <v>18</v>
      </c>
      <c r="B14516">
        <v>1</v>
      </c>
      <c r="C14516">
        <v>9076</v>
      </c>
    </row>
    <row r="14517" spans="1:3" x14ac:dyDescent="0.3">
      <c r="A14517" t="s">
        <v>19</v>
      </c>
      <c r="B14517">
        <v>25</v>
      </c>
      <c r="C14517">
        <v>9076</v>
      </c>
    </row>
    <row r="14518" spans="1:3" x14ac:dyDescent="0.3">
      <c r="A14518" t="s">
        <v>20</v>
      </c>
      <c r="B14518">
        <v>0</v>
      </c>
      <c r="C14518">
        <v>9076</v>
      </c>
    </row>
    <row r="14519" spans="1:3" x14ac:dyDescent="0.3">
      <c r="A14519" t="s">
        <v>21</v>
      </c>
      <c r="B14519">
        <v>1</v>
      </c>
      <c r="C14519">
        <v>9076</v>
      </c>
    </row>
    <row r="14520" spans="1:3" x14ac:dyDescent="0.3">
      <c r="A14520" t="s">
        <v>22</v>
      </c>
      <c r="B14520">
        <v>3</v>
      </c>
      <c r="C14520">
        <v>9076</v>
      </c>
    </row>
    <row r="14521" spans="1:3" x14ac:dyDescent="0.3">
      <c r="A14521" t="s">
        <v>25</v>
      </c>
      <c r="B14521" t="s">
        <v>121</v>
      </c>
      <c r="C14521">
        <v>9076</v>
      </c>
    </row>
    <row r="14522" spans="1:3" x14ac:dyDescent="0.3">
      <c r="A14522" t="s">
        <v>7</v>
      </c>
      <c r="B14522" t="s">
        <v>120</v>
      </c>
      <c r="C14522">
        <v>4099</v>
      </c>
    </row>
    <row r="14523" spans="1:3" x14ac:dyDescent="0.3">
      <c r="A14523" t="s">
        <v>17</v>
      </c>
      <c r="B14523">
        <v>10</v>
      </c>
      <c r="C14523">
        <v>4099</v>
      </c>
    </row>
    <row r="14524" spans="1:3" x14ac:dyDescent="0.3">
      <c r="A14524" t="s">
        <v>18</v>
      </c>
      <c r="B14524">
        <v>2</v>
      </c>
      <c r="C14524">
        <v>4099</v>
      </c>
    </row>
    <row r="14525" spans="1:3" x14ac:dyDescent="0.3">
      <c r="A14525" t="s">
        <v>19</v>
      </c>
      <c r="B14525">
        <v>16</v>
      </c>
      <c r="C14525">
        <v>4099</v>
      </c>
    </row>
    <row r="14526" spans="1:3" x14ac:dyDescent="0.3">
      <c r="A14526" t="s">
        <v>20</v>
      </c>
      <c r="B14526">
        <v>11</v>
      </c>
      <c r="C14526">
        <v>4099</v>
      </c>
    </row>
    <row r="14527" spans="1:3" x14ac:dyDescent="0.3">
      <c r="A14527" t="s">
        <v>21</v>
      </c>
      <c r="B14527">
        <v>2</v>
      </c>
      <c r="C14527">
        <v>4099</v>
      </c>
    </row>
    <row r="14528" spans="1:3" x14ac:dyDescent="0.3">
      <c r="A14528" t="s">
        <v>22</v>
      </c>
      <c r="B14528">
        <v>21</v>
      </c>
      <c r="C14528">
        <v>4099</v>
      </c>
    </row>
    <row r="14529" spans="1:3" x14ac:dyDescent="0.3">
      <c r="A14529" t="s">
        <v>25</v>
      </c>
      <c r="B14529" t="s">
        <v>122</v>
      </c>
      <c r="C14529">
        <v>4099</v>
      </c>
    </row>
    <row r="14530" spans="1:3" x14ac:dyDescent="0.3">
      <c r="A14530" t="s">
        <v>7</v>
      </c>
      <c r="B14530" t="s">
        <v>120</v>
      </c>
      <c r="C14530">
        <v>9974</v>
      </c>
    </row>
    <row r="14531" spans="1:3" x14ac:dyDescent="0.3">
      <c r="A14531" t="s">
        <v>17</v>
      </c>
      <c r="B14531">
        <v>15</v>
      </c>
      <c r="C14531">
        <v>9974</v>
      </c>
    </row>
    <row r="14532" spans="1:3" x14ac:dyDescent="0.3">
      <c r="A14532" t="s">
        <v>18</v>
      </c>
      <c r="B14532">
        <v>6</v>
      </c>
      <c r="C14532">
        <v>9974</v>
      </c>
    </row>
    <row r="14533" spans="1:3" x14ac:dyDescent="0.3">
      <c r="A14533" t="s">
        <v>19</v>
      </c>
      <c r="B14533">
        <v>20</v>
      </c>
      <c r="C14533">
        <v>9974</v>
      </c>
    </row>
    <row r="14534" spans="1:3" x14ac:dyDescent="0.3">
      <c r="A14534" t="s">
        <v>20</v>
      </c>
      <c r="B14534">
        <v>4</v>
      </c>
      <c r="C14534">
        <v>9974</v>
      </c>
    </row>
    <row r="14535" spans="1:3" x14ac:dyDescent="0.3">
      <c r="A14535" t="s">
        <v>21</v>
      </c>
      <c r="B14535">
        <v>5</v>
      </c>
      <c r="C14535">
        <v>9974</v>
      </c>
    </row>
    <row r="14536" spans="1:3" x14ac:dyDescent="0.3">
      <c r="A14536" t="s">
        <v>22</v>
      </c>
      <c r="B14536">
        <v>20</v>
      </c>
      <c r="C14536">
        <v>9974</v>
      </c>
    </row>
    <row r="14537" spans="1:3" x14ac:dyDescent="0.3">
      <c r="A14537" t="s">
        <v>25</v>
      </c>
      <c r="B14537" t="s">
        <v>121</v>
      </c>
      <c r="C14537">
        <v>9974</v>
      </c>
    </row>
    <row r="14538" spans="1:3" x14ac:dyDescent="0.3">
      <c r="A14538" t="s">
        <v>7</v>
      </c>
      <c r="B14538" t="s">
        <v>50</v>
      </c>
      <c r="C14538">
        <v>3696</v>
      </c>
    </row>
    <row r="14539" spans="1:3" x14ac:dyDescent="0.3">
      <c r="A14539" t="s">
        <v>17</v>
      </c>
      <c r="B14539">
        <v>27</v>
      </c>
      <c r="C14539">
        <v>3696</v>
      </c>
    </row>
    <row r="14540" spans="1:3" x14ac:dyDescent="0.3">
      <c r="A14540" t="s">
        <v>18</v>
      </c>
      <c r="B14540">
        <v>1</v>
      </c>
      <c r="C14540">
        <v>3696</v>
      </c>
    </row>
    <row r="14541" spans="1:3" x14ac:dyDescent="0.3">
      <c r="A14541" t="s">
        <v>19</v>
      </c>
      <c r="B14541">
        <v>12</v>
      </c>
      <c r="C14541">
        <v>3696</v>
      </c>
    </row>
    <row r="14542" spans="1:3" x14ac:dyDescent="0.3">
      <c r="A14542" t="s">
        <v>20</v>
      </c>
      <c r="B14542">
        <v>2</v>
      </c>
      <c r="C14542">
        <v>3696</v>
      </c>
    </row>
    <row r="14543" spans="1:3" x14ac:dyDescent="0.3">
      <c r="A14543" t="s">
        <v>21</v>
      </c>
      <c r="B14543">
        <v>0</v>
      </c>
      <c r="C14543">
        <v>3696</v>
      </c>
    </row>
    <row r="14544" spans="1:3" x14ac:dyDescent="0.3">
      <c r="A14544" t="s">
        <v>22</v>
      </c>
      <c r="B14544">
        <v>10</v>
      </c>
      <c r="C14544">
        <v>3696</v>
      </c>
    </row>
    <row r="14545" spans="1:3" x14ac:dyDescent="0.3">
      <c r="A14545" t="s">
        <v>25</v>
      </c>
      <c r="B14545" t="s">
        <v>122</v>
      </c>
      <c r="C14545">
        <v>3696</v>
      </c>
    </row>
    <row r="14546" spans="1:3" x14ac:dyDescent="0.3">
      <c r="A14546" t="s">
        <v>7</v>
      </c>
      <c r="B14546" t="s">
        <v>120</v>
      </c>
      <c r="C14546">
        <v>2814</v>
      </c>
    </row>
    <row r="14547" spans="1:3" x14ac:dyDescent="0.3">
      <c r="A14547" t="s">
        <v>17</v>
      </c>
      <c r="B14547">
        <v>9</v>
      </c>
      <c r="C14547">
        <v>2814</v>
      </c>
    </row>
    <row r="14548" spans="1:3" x14ac:dyDescent="0.3">
      <c r="A14548" t="s">
        <v>18</v>
      </c>
      <c r="B14548">
        <v>1</v>
      </c>
      <c r="C14548">
        <v>2814</v>
      </c>
    </row>
    <row r="14549" spans="1:3" x14ac:dyDescent="0.3">
      <c r="A14549" t="s">
        <v>19</v>
      </c>
      <c r="B14549">
        <v>5</v>
      </c>
      <c r="C14549">
        <v>2814</v>
      </c>
    </row>
    <row r="14550" spans="1:3" x14ac:dyDescent="0.3">
      <c r="A14550" t="s">
        <v>20</v>
      </c>
      <c r="B14550">
        <v>4</v>
      </c>
      <c r="C14550">
        <v>2814</v>
      </c>
    </row>
    <row r="14551" spans="1:3" x14ac:dyDescent="0.3">
      <c r="A14551" t="s">
        <v>21</v>
      </c>
      <c r="B14551">
        <v>5</v>
      </c>
      <c r="C14551">
        <v>2814</v>
      </c>
    </row>
    <row r="14552" spans="1:3" x14ac:dyDescent="0.3">
      <c r="A14552" t="s">
        <v>22</v>
      </c>
      <c r="B14552">
        <v>7</v>
      </c>
      <c r="C14552">
        <v>2814</v>
      </c>
    </row>
    <row r="14553" spans="1:3" x14ac:dyDescent="0.3">
      <c r="A14553" t="s">
        <v>25</v>
      </c>
      <c r="B14553" t="s">
        <v>122</v>
      </c>
      <c r="C14553">
        <v>2814</v>
      </c>
    </row>
    <row r="14554" spans="1:3" x14ac:dyDescent="0.3">
      <c r="A14554" t="s">
        <v>7</v>
      </c>
      <c r="B14554" t="s">
        <v>120</v>
      </c>
      <c r="C14554">
        <v>2711</v>
      </c>
    </row>
    <row r="14555" spans="1:3" x14ac:dyDescent="0.3">
      <c r="A14555" t="s">
        <v>17</v>
      </c>
      <c r="B14555">
        <v>9</v>
      </c>
      <c r="C14555">
        <v>2711</v>
      </c>
    </row>
    <row r="14556" spans="1:3" x14ac:dyDescent="0.3">
      <c r="A14556" t="s">
        <v>18</v>
      </c>
      <c r="B14556">
        <v>1</v>
      </c>
      <c r="C14556">
        <v>2711</v>
      </c>
    </row>
    <row r="14557" spans="1:3" x14ac:dyDescent="0.3">
      <c r="A14557" t="s">
        <v>19</v>
      </c>
      <c r="B14557">
        <v>5</v>
      </c>
      <c r="C14557">
        <v>2711</v>
      </c>
    </row>
    <row r="14558" spans="1:3" x14ac:dyDescent="0.3">
      <c r="A14558" t="s">
        <v>20</v>
      </c>
      <c r="B14558">
        <v>4</v>
      </c>
      <c r="C14558">
        <v>2711</v>
      </c>
    </row>
    <row r="14559" spans="1:3" x14ac:dyDescent="0.3">
      <c r="A14559" t="s">
        <v>21</v>
      </c>
      <c r="B14559">
        <v>5</v>
      </c>
      <c r="C14559">
        <v>2711</v>
      </c>
    </row>
    <row r="14560" spans="1:3" x14ac:dyDescent="0.3">
      <c r="A14560" t="s">
        <v>22</v>
      </c>
      <c r="B14560">
        <v>7</v>
      </c>
      <c r="C14560">
        <v>2711</v>
      </c>
    </row>
    <row r="14561" spans="1:3" x14ac:dyDescent="0.3">
      <c r="A14561" t="s">
        <v>25</v>
      </c>
      <c r="B14561" t="s">
        <v>122</v>
      </c>
      <c r="C14561">
        <v>2711</v>
      </c>
    </row>
    <row r="14562" spans="1:3" x14ac:dyDescent="0.3">
      <c r="A14562" t="s">
        <v>7</v>
      </c>
      <c r="B14562" t="s">
        <v>120</v>
      </c>
      <c r="C14562">
        <v>2447</v>
      </c>
    </row>
    <row r="14563" spans="1:3" x14ac:dyDescent="0.3">
      <c r="A14563" t="s">
        <v>17</v>
      </c>
      <c r="B14563">
        <v>4</v>
      </c>
      <c r="C14563">
        <v>2447</v>
      </c>
    </row>
    <row r="14564" spans="1:3" x14ac:dyDescent="0.3">
      <c r="A14564" t="s">
        <v>18</v>
      </c>
      <c r="B14564">
        <v>12</v>
      </c>
      <c r="C14564">
        <v>2447</v>
      </c>
    </row>
    <row r="14565" spans="1:3" x14ac:dyDescent="0.3">
      <c r="A14565" t="s">
        <v>19</v>
      </c>
      <c r="B14565">
        <v>15</v>
      </c>
      <c r="C14565">
        <v>2447</v>
      </c>
    </row>
    <row r="14566" spans="1:3" x14ac:dyDescent="0.3">
      <c r="A14566" t="s">
        <v>20</v>
      </c>
      <c r="B14566">
        <v>19</v>
      </c>
      <c r="C14566">
        <v>2447</v>
      </c>
    </row>
    <row r="14567" spans="1:3" x14ac:dyDescent="0.3">
      <c r="A14567" t="s">
        <v>21</v>
      </c>
      <c r="B14567">
        <v>7</v>
      </c>
      <c r="C14567">
        <v>2447</v>
      </c>
    </row>
    <row r="14568" spans="1:3" x14ac:dyDescent="0.3">
      <c r="A14568" t="s">
        <v>22</v>
      </c>
      <c r="B14568">
        <v>12</v>
      </c>
      <c r="C14568">
        <v>2447</v>
      </c>
    </row>
    <row r="14569" spans="1:3" x14ac:dyDescent="0.3">
      <c r="A14569" t="s">
        <v>25</v>
      </c>
      <c r="B14569" t="s">
        <v>122</v>
      </c>
      <c r="C14569">
        <v>2447</v>
      </c>
    </row>
    <row r="14570" spans="1:3" x14ac:dyDescent="0.3">
      <c r="A14570" t="s">
        <v>7</v>
      </c>
      <c r="B14570" t="s">
        <v>120</v>
      </c>
      <c r="C14570">
        <v>8486</v>
      </c>
    </row>
    <row r="14571" spans="1:3" x14ac:dyDescent="0.3">
      <c r="A14571" t="s">
        <v>17</v>
      </c>
      <c r="B14571">
        <v>284</v>
      </c>
      <c r="C14571">
        <v>8486</v>
      </c>
    </row>
    <row r="14572" spans="1:3" x14ac:dyDescent="0.3">
      <c r="A14572" t="s">
        <v>18</v>
      </c>
      <c r="B14572">
        <v>0</v>
      </c>
      <c r="C14572">
        <v>8486</v>
      </c>
    </row>
    <row r="14573" spans="1:3" x14ac:dyDescent="0.3">
      <c r="A14573" t="s">
        <v>19</v>
      </c>
      <c r="B14573">
        <v>52</v>
      </c>
      <c r="C14573">
        <v>8486</v>
      </c>
    </row>
    <row r="14574" spans="1:3" x14ac:dyDescent="0.3">
      <c r="A14574" t="s">
        <v>20</v>
      </c>
      <c r="B14574">
        <v>8</v>
      </c>
      <c r="C14574">
        <v>8486</v>
      </c>
    </row>
    <row r="14575" spans="1:3" x14ac:dyDescent="0.3">
      <c r="A14575" t="s">
        <v>21</v>
      </c>
      <c r="B14575">
        <v>3</v>
      </c>
      <c r="C14575">
        <v>8486</v>
      </c>
    </row>
    <row r="14576" spans="1:3" x14ac:dyDescent="0.3">
      <c r="A14576" t="s">
        <v>22</v>
      </c>
      <c r="B14576">
        <v>20</v>
      </c>
      <c r="C14576">
        <v>8486</v>
      </c>
    </row>
    <row r="14577" spans="1:3" x14ac:dyDescent="0.3">
      <c r="A14577" t="s">
        <v>25</v>
      </c>
      <c r="B14577" t="s">
        <v>123</v>
      </c>
      <c r="C14577">
        <v>8486</v>
      </c>
    </row>
    <row r="14578" spans="1:3" x14ac:dyDescent="0.3">
      <c r="A14578" t="s">
        <v>7</v>
      </c>
      <c r="B14578" t="s">
        <v>50</v>
      </c>
      <c r="C14578">
        <v>2795</v>
      </c>
    </row>
    <row r="14579" spans="1:3" x14ac:dyDescent="0.3">
      <c r="A14579" t="s">
        <v>17</v>
      </c>
      <c r="B14579">
        <v>5</v>
      </c>
      <c r="C14579">
        <v>2795</v>
      </c>
    </row>
    <row r="14580" spans="1:3" x14ac:dyDescent="0.3">
      <c r="A14580" t="s">
        <v>18</v>
      </c>
      <c r="B14580">
        <v>0</v>
      </c>
      <c r="C14580">
        <v>2795</v>
      </c>
    </row>
    <row r="14581" spans="1:3" x14ac:dyDescent="0.3">
      <c r="A14581" t="s">
        <v>19</v>
      </c>
      <c r="B14581">
        <v>3</v>
      </c>
      <c r="C14581">
        <v>2795</v>
      </c>
    </row>
    <row r="14582" spans="1:3" x14ac:dyDescent="0.3">
      <c r="A14582" t="s">
        <v>20</v>
      </c>
      <c r="B14582">
        <v>0</v>
      </c>
      <c r="C14582">
        <v>2795</v>
      </c>
    </row>
    <row r="14583" spans="1:3" x14ac:dyDescent="0.3">
      <c r="A14583" t="s">
        <v>21</v>
      </c>
      <c r="B14583">
        <v>0</v>
      </c>
      <c r="C14583">
        <v>2795</v>
      </c>
    </row>
    <row r="14584" spans="1:3" x14ac:dyDescent="0.3">
      <c r="A14584" t="s">
        <v>22</v>
      </c>
      <c r="B14584">
        <v>5</v>
      </c>
      <c r="C14584">
        <v>2795</v>
      </c>
    </row>
    <row r="14585" spans="1:3" x14ac:dyDescent="0.3">
      <c r="A14585" t="s">
        <v>25</v>
      </c>
      <c r="B14585" t="s">
        <v>122</v>
      </c>
      <c r="C14585">
        <v>2795</v>
      </c>
    </row>
    <row r="14586" spans="1:3" x14ac:dyDescent="0.3">
      <c r="A14586" t="s">
        <v>7</v>
      </c>
      <c r="B14586" t="s">
        <v>120</v>
      </c>
      <c r="C14586">
        <v>10862</v>
      </c>
    </row>
    <row r="14587" spans="1:3" x14ac:dyDescent="0.3">
      <c r="A14587" t="s">
        <v>17</v>
      </c>
      <c r="B14587">
        <v>179</v>
      </c>
      <c r="C14587">
        <v>10862</v>
      </c>
    </row>
    <row r="14588" spans="1:3" x14ac:dyDescent="0.3">
      <c r="A14588" t="s">
        <v>18</v>
      </c>
      <c r="B14588">
        <v>8</v>
      </c>
      <c r="C14588">
        <v>10862</v>
      </c>
    </row>
    <row r="14589" spans="1:3" x14ac:dyDescent="0.3">
      <c r="A14589" t="s">
        <v>19</v>
      </c>
      <c r="B14589">
        <v>83</v>
      </c>
      <c r="C14589">
        <v>10862</v>
      </c>
    </row>
    <row r="14590" spans="1:3" x14ac:dyDescent="0.3">
      <c r="A14590" t="s">
        <v>20</v>
      </c>
      <c r="B14590">
        <v>19</v>
      </c>
      <c r="C14590">
        <v>10862</v>
      </c>
    </row>
    <row r="14591" spans="1:3" x14ac:dyDescent="0.3">
      <c r="A14591" t="s">
        <v>21</v>
      </c>
      <c r="B14591">
        <v>11</v>
      </c>
      <c r="C14591">
        <v>10862</v>
      </c>
    </row>
    <row r="14592" spans="1:3" x14ac:dyDescent="0.3">
      <c r="A14592" t="s">
        <v>22</v>
      </c>
      <c r="B14592">
        <v>26</v>
      </c>
      <c r="C14592">
        <v>10862</v>
      </c>
    </row>
    <row r="14593" spans="1:3" x14ac:dyDescent="0.3">
      <c r="A14593" t="s">
        <v>25</v>
      </c>
      <c r="B14593" t="s">
        <v>122</v>
      </c>
      <c r="C14593">
        <v>10862</v>
      </c>
    </row>
    <row r="14594" spans="1:3" x14ac:dyDescent="0.3">
      <c r="A14594" t="s">
        <v>7</v>
      </c>
      <c r="B14594" t="s">
        <v>120</v>
      </c>
      <c r="C14594">
        <v>615</v>
      </c>
    </row>
    <row r="14595" spans="1:3" x14ac:dyDescent="0.3">
      <c r="A14595" t="s">
        <v>17</v>
      </c>
      <c r="B14595">
        <v>65</v>
      </c>
      <c r="C14595">
        <v>615</v>
      </c>
    </row>
    <row r="14596" spans="1:3" x14ac:dyDescent="0.3">
      <c r="A14596" t="s">
        <v>18</v>
      </c>
      <c r="B14596">
        <v>36</v>
      </c>
      <c r="C14596">
        <v>615</v>
      </c>
    </row>
    <row r="14597" spans="1:3" x14ac:dyDescent="0.3">
      <c r="A14597" t="s">
        <v>19</v>
      </c>
      <c r="B14597">
        <v>74</v>
      </c>
      <c r="C14597">
        <v>615</v>
      </c>
    </row>
    <row r="14598" spans="1:3" x14ac:dyDescent="0.3">
      <c r="A14598" t="s">
        <v>20</v>
      </c>
      <c r="B14598">
        <v>38</v>
      </c>
      <c r="C14598">
        <v>615</v>
      </c>
    </row>
    <row r="14599" spans="1:3" x14ac:dyDescent="0.3">
      <c r="A14599" t="s">
        <v>21</v>
      </c>
      <c r="B14599">
        <v>20</v>
      </c>
      <c r="C14599">
        <v>615</v>
      </c>
    </row>
    <row r="14600" spans="1:3" x14ac:dyDescent="0.3">
      <c r="A14600" t="s">
        <v>22</v>
      </c>
      <c r="B14600">
        <v>110</v>
      </c>
      <c r="C14600">
        <v>615</v>
      </c>
    </row>
    <row r="14601" spans="1:3" x14ac:dyDescent="0.3">
      <c r="A14601" t="s">
        <v>25</v>
      </c>
      <c r="B14601" t="s">
        <v>121</v>
      </c>
      <c r="C14601">
        <v>615</v>
      </c>
    </row>
    <row r="14602" spans="1:3" x14ac:dyDescent="0.3">
      <c r="A14602" t="s">
        <v>7</v>
      </c>
      <c r="B14602" t="s">
        <v>120</v>
      </c>
      <c r="C14602">
        <v>10796</v>
      </c>
    </row>
    <row r="14603" spans="1:3" x14ac:dyDescent="0.3">
      <c r="A14603" t="s">
        <v>17</v>
      </c>
      <c r="B14603">
        <v>47</v>
      </c>
      <c r="C14603">
        <v>10796</v>
      </c>
    </row>
    <row r="14604" spans="1:3" x14ac:dyDescent="0.3">
      <c r="A14604" t="s">
        <v>18</v>
      </c>
      <c r="B14604">
        <v>1</v>
      </c>
      <c r="C14604">
        <v>10796</v>
      </c>
    </row>
    <row r="14605" spans="1:3" x14ac:dyDescent="0.3">
      <c r="A14605" t="s">
        <v>19</v>
      </c>
      <c r="B14605">
        <v>6</v>
      </c>
      <c r="C14605">
        <v>10796</v>
      </c>
    </row>
    <row r="14606" spans="1:3" x14ac:dyDescent="0.3">
      <c r="A14606" t="s">
        <v>20</v>
      </c>
      <c r="B14606">
        <v>0</v>
      </c>
      <c r="C14606">
        <v>10796</v>
      </c>
    </row>
    <row r="14607" spans="1:3" x14ac:dyDescent="0.3">
      <c r="A14607" t="s">
        <v>21</v>
      </c>
      <c r="B14607">
        <v>0</v>
      </c>
      <c r="C14607">
        <v>10796</v>
      </c>
    </row>
    <row r="14608" spans="1:3" x14ac:dyDescent="0.3">
      <c r="A14608" t="s">
        <v>22</v>
      </c>
      <c r="B14608">
        <v>12</v>
      </c>
      <c r="C14608">
        <v>10796</v>
      </c>
    </row>
    <row r="14609" spans="1:3" x14ac:dyDescent="0.3">
      <c r="A14609" t="s">
        <v>25</v>
      </c>
      <c r="B14609" t="s">
        <v>122</v>
      </c>
      <c r="C14609">
        <v>10796</v>
      </c>
    </row>
    <row r="14610" spans="1:3" x14ac:dyDescent="0.3">
      <c r="A14610" t="s">
        <v>7</v>
      </c>
      <c r="B14610" t="s">
        <v>120</v>
      </c>
      <c r="C14610">
        <v>4290</v>
      </c>
    </row>
    <row r="14611" spans="1:3" x14ac:dyDescent="0.3">
      <c r="A14611" t="s">
        <v>17</v>
      </c>
      <c r="B14611">
        <v>1</v>
      </c>
      <c r="C14611">
        <v>4290</v>
      </c>
    </row>
    <row r="14612" spans="1:3" x14ac:dyDescent="0.3">
      <c r="A14612" t="s">
        <v>18</v>
      </c>
      <c r="B14612">
        <v>3</v>
      </c>
      <c r="C14612">
        <v>4290</v>
      </c>
    </row>
    <row r="14613" spans="1:3" x14ac:dyDescent="0.3">
      <c r="A14613" t="s">
        <v>19</v>
      </c>
      <c r="B14613">
        <v>8</v>
      </c>
      <c r="C14613">
        <v>4290</v>
      </c>
    </row>
    <row r="14614" spans="1:3" x14ac:dyDescent="0.3">
      <c r="A14614" t="s">
        <v>20</v>
      </c>
      <c r="B14614">
        <v>2</v>
      </c>
      <c r="C14614">
        <v>4290</v>
      </c>
    </row>
    <row r="14615" spans="1:3" x14ac:dyDescent="0.3">
      <c r="A14615" t="s">
        <v>21</v>
      </c>
      <c r="B14615">
        <v>5</v>
      </c>
      <c r="C14615">
        <v>4290</v>
      </c>
    </row>
    <row r="14616" spans="1:3" x14ac:dyDescent="0.3">
      <c r="A14616" t="s">
        <v>22</v>
      </c>
      <c r="B14616">
        <v>5</v>
      </c>
      <c r="C14616">
        <v>4290</v>
      </c>
    </row>
    <row r="14617" spans="1:3" x14ac:dyDescent="0.3">
      <c r="A14617" t="s">
        <v>25</v>
      </c>
      <c r="B14617" t="s">
        <v>122</v>
      </c>
      <c r="C14617">
        <v>4290</v>
      </c>
    </row>
    <row r="14618" spans="1:3" x14ac:dyDescent="0.3">
      <c r="A14618" t="s">
        <v>7</v>
      </c>
      <c r="B14618" t="s">
        <v>120</v>
      </c>
      <c r="C14618">
        <v>8341</v>
      </c>
    </row>
    <row r="14619" spans="1:3" x14ac:dyDescent="0.3">
      <c r="A14619" t="s">
        <v>17</v>
      </c>
      <c r="B14619">
        <v>15</v>
      </c>
      <c r="C14619">
        <v>8341</v>
      </c>
    </row>
    <row r="14620" spans="1:3" x14ac:dyDescent="0.3">
      <c r="A14620" t="s">
        <v>18</v>
      </c>
      <c r="B14620">
        <v>0</v>
      </c>
      <c r="C14620">
        <v>8341</v>
      </c>
    </row>
    <row r="14621" spans="1:3" x14ac:dyDescent="0.3">
      <c r="A14621" t="s">
        <v>19</v>
      </c>
      <c r="B14621">
        <v>6</v>
      </c>
      <c r="C14621">
        <v>8341</v>
      </c>
    </row>
    <row r="14622" spans="1:3" x14ac:dyDescent="0.3">
      <c r="A14622" t="s">
        <v>20</v>
      </c>
      <c r="B14622">
        <v>0</v>
      </c>
      <c r="C14622">
        <v>8341</v>
      </c>
    </row>
    <row r="14623" spans="1:3" x14ac:dyDescent="0.3">
      <c r="A14623" t="s">
        <v>21</v>
      </c>
      <c r="B14623">
        <v>1</v>
      </c>
      <c r="C14623">
        <v>8341</v>
      </c>
    </row>
    <row r="14624" spans="1:3" x14ac:dyDescent="0.3">
      <c r="A14624" t="s">
        <v>22</v>
      </c>
      <c r="B14624">
        <v>12</v>
      </c>
      <c r="C14624">
        <v>8341</v>
      </c>
    </row>
    <row r="14625" spans="1:3" x14ac:dyDescent="0.3">
      <c r="A14625" t="s">
        <v>25</v>
      </c>
      <c r="B14625" t="s">
        <v>122</v>
      </c>
      <c r="C14625">
        <v>8341</v>
      </c>
    </row>
    <row r="14626" spans="1:3" x14ac:dyDescent="0.3">
      <c r="A14626" t="s">
        <v>7</v>
      </c>
      <c r="B14626" t="s">
        <v>120</v>
      </c>
      <c r="C14626">
        <v>6365</v>
      </c>
    </row>
    <row r="14627" spans="1:3" x14ac:dyDescent="0.3">
      <c r="A14627" t="s">
        <v>17</v>
      </c>
      <c r="B14627">
        <v>10</v>
      </c>
      <c r="C14627">
        <v>6365</v>
      </c>
    </row>
    <row r="14628" spans="1:3" x14ac:dyDescent="0.3">
      <c r="A14628" t="s">
        <v>18</v>
      </c>
      <c r="B14628">
        <v>12</v>
      </c>
      <c r="C14628">
        <v>6365</v>
      </c>
    </row>
    <row r="14629" spans="1:3" x14ac:dyDescent="0.3">
      <c r="A14629" t="s">
        <v>19</v>
      </c>
      <c r="B14629">
        <v>12</v>
      </c>
      <c r="C14629">
        <v>6365</v>
      </c>
    </row>
    <row r="14630" spans="1:3" x14ac:dyDescent="0.3">
      <c r="A14630" t="s">
        <v>20</v>
      </c>
      <c r="B14630">
        <v>25</v>
      </c>
      <c r="C14630">
        <v>6365</v>
      </c>
    </row>
    <row r="14631" spans="1:3" x14ac:dyDescent="0.3">
      <c r="A14631" t="s">
        <v>21</v>
      </c>
      <c r="B14631">
        <v>1</v>
      </c>
      <c r="C14631">
        <v>6365</v>
      </c>
    </row>
    <row r="14632" spans="1:3" x14ac:dyDescent="0.3">
      <c r="A14632" t="s">
        <v>22</v>
      </c>
      <c r="B14632">
        <v>20</v>
      </c>
      <c r="C14632">
        <v>6365</v>
      </c>
    </row>
    <row r="14633" spans="1:3" x14ac:dyDescent="0.3">
      <c r="A14633" t="s">
        <v>25</v>
      </c>
      <c r="B14633" t="s">
        <v>122</v>
      </c>
      <c r="C14633">
        <v>6365</v>
      </c>
    </row>
    <row r="14634" spans="1:3" x14ac:dyDescent="0.3">
      <c r="A14634" t="s">
        <v>7</v>
      </c>
      <c r="B14634" t="s">
        <v>50</v>
      </c>
      <c r="C14634">
        <v>8842</v>
      </c>
    </row>
    <row r="14635" spans="1:3" x14ac:dyDescent="0.3">
      <c r="A14635" t="s">
        <v>17</v>
      </c>
      <c r="B14635">
        <v>15</v>
      </c>
      <c r="C14635">
        <v>8842</v>
      </c>
    </row>
    <row r="14636" spans="1:3" x14ac:dyDescent="0.3">
      <c r="A14636" t="s">
        <v>18</v>
      </c>
      <c r="B14636">
        <v>0</v>
      </c>
      <c r="C14636">
        <v>8842</v>
      </c>
    </row>
    <row r="14637" spans="1:3" x14ac:dyDescent="0.3">
      <c r="A14637" t="s">
        <v>19</v>
      </c>
      <c r="B14637">
        <v>12</v>
      </c>
      <c r="C14637">
        <v>8842</v>
      </c>
    </row>
    <row r="14638" spans="1:3" x14ac:dyDescent="0.3">
      <c r="A14638" t="s">
        <v>20</v>
      </c>
      <c r="B14638">
        <v>7</v>
      </c>
      <c r="C14638">
        <v>8842</v>
      </c>
    </row>
    <row r="14639" spans="1:3" x14ac:dyDescent="0.3">
      <c r="A14639" t="s">
        <v>21</v>
      </c>
      <c r="B14639">
        <v>3</v>
      </c>
      <c r="C14639">
        <v>8842</v>
      </c>
    </row>
    <row r="14640" spans="1:3" x14ac:dyDescent="0.3">
      <c r="A14640" t="s">
        <v>22</v>
      </c>
      <c r="B14640">
        <v>7</v>
      </c>
      <c r="C14640">
        <v>8842</v>
      </c>
    </row>
    <row r="14641" spans="1:3" x14ac:dyDescent="0.3">
      <c r="A14641" t="s">
        <v>25</v>
      </c>
      <c r="B14641" t="s">
        <v>122</v>
      </c>
      <c r="C14641">
        <v>8842</v>
      </c>
    </row>
    <row r="14642" spans="1:3" x14ac:dyDescent="0.3">
      <c r="A14642" t="s">
        <v>7</v>
      </c>
      <c r="B14642" t="s">
        <v>50</v>
      </c>
      <c r="C14642">
        <v>2154</v>
      </c>
    </row>
    <row r="14643" spans="1:3" x14ac:dyDescent="0.3">
      <c r="A14643" t="s">
        <v>17</v>
      </c>
      <c r="B14643">
        <v>15</v>
      </c>
      <c r="C14643">
        <v>2154</v>
      </c>
    </row>
    <row r="14644" spans="1:3" x14ac:dyDescent="0.3">
      <c r="A14644" t="s">
        <v>18</v>
      </c>
      <c r="B14644">
        <v>0</v>
      </c>
      <c r="C14644">
        <v>2154</v>
      </c>
    </row>
    <row r="14645" spans="1:3" x14ac:dyDescent="0.3">
      <c r="A14645" t="s">
        <v>19</v>
      </c>
      <c r="B14645">
        <v>12</v>
      </c>
      <c r="C14645">
        <v>2154</v>
      </c>
    </row>
    <row r="14646" spans="1:3" x14ac:dyDescent="0.3">
      <c r="A14646" t="s">
        <v>20</v>
      </c>
      <c r="B14646">
        <v>7</v>
      </c>
      <c r="C14646">
        <v>2154</v>
      </c>
    </row>
    <row r="14647" spans="1:3" x14ac:dyDescent="0.3">
      <c r="A14647" t="s">
        <v>21</v>
      </c>
      <c r="B14647">
        <v>3</v>
      </c>
      <c r="C14647">
        <v>2154</v>
      </c>
    </row>
    <row r="14648" spans="1:3" x14ac:dyDescent="0.3">
      <c r="A14648" t="s">
        <v>22</v>
      </c>
      <c r="B14648">
        <v>7</v>
      </c>
      <c r="C14648">
        <v>2154</v>
      </c>
    </row>
    <row r="14649" spans="1:3" x14ac:dyDescent="0.3">
      <c r="A14649" t="s">
        <v>25</v>
      </c>
      <c r="B14649" t="s">
        <v>122</v>
      </c>
      <c r="C14649">
        <v>2154</v>
      </c>
    </row>
    <row r="14650" spans="1:3" x14ac:dyDescent="0.3">
      <c r="A14650" t="s">
        <v>7</v>
      </c>
      <c r="B14650" t="s">
        <v>120</v>
      </c>
      <c r="C14650">
        <v>7181</v>
      </c>
    </row>
    <row r="14651" spans="1:3" x14ac:dyDescent="0.3">
      <c r="A14651" t="s">
        <v>17</v>
      </c>
      <c r="B14651">
        <v>35</v>
      </c>
      <c r="C14651">
        <v>7181</v>
      </c>
    </row>
    <row r="14652" spans="1:3" x14ac:dyDescent="0.3">
      <c r="A14652" t="s">
        <v>18</v>
      </c>
      <c r="B14652">
        <v>0</v>
      </c>
      <c r="C14652">
        <v>7181</v>
      </c>
    </row>
    <row r="14653" spans="1:3" x14ac:dyDescent="0.3">
      <c r="A14653" t="s">
        <v>19</v>
      </c>
      <c r="B14653">
        <v>13</v>
      </c>
      <c r="C14653">
        <v>7181</v>
      </c>
    </row>
    <row r="14654" spans="1:3" x14ac:dyDescent="0.3">
      <c r="A14654" t="s">
        <v>20</v>
      </c>
      <c r="B14654">
        <v>2</v>
      </c>
      <c r="C14654">
        <v>7181</v>
      </c>
    </row>
    <row r="14655" spans="1:3" x14ac:dyDescent="0.3">
      <c r="A14655" t="s">
        <v>21</v>
      </c>
      <c r="B14655">
        <v>0</v>
      </c>
      <c r="C14655">
        <v>7181</v>
      </c>
    </row>
    <row r="14656" spans="1:3" x14ac:dyDescent="0.3">
      <c r="A14656" t="s">
        <v>22</v>
      </c>
      <c r="B14656">
        <v>2</v>
      </c>
      <c r="C14656">
        <v>7181</v>
      </c>
    </row>
    <row r="14657" spans="1:3" x14ac:dyDescent="0.3">
      <c r="A14657" t="s">
        <v>25</v>
      </c>
      <c r="B14657" t="s">
        <v>122</v>
      </c>
      <c r="C14657">
        <v>7181</v>
      </c>
    </row>
    <row r="14658" spans="1:3" x14ac:dyDescent="0.3">
      <c r="A14658" t="s">
        <v>7</v>
      </c>
      <c r="B14658" t="s">
        <v>120</v>
      </c>
      <c r="C14658">
        <v>4855</v>
      </c>
    </row>
    <row r="14659" spans="1:3" x14ac:dyDescent="0.3">
      <c r="A14659" t="s">
        <v>17</v>
      </c>
      <c r="B14659">
        <v>14</v>
      </c>
      <c r="C14659">
        <v>4855</v>
      </c>
    </row>
    <row r="14660" spans="1:3" x14ac:dyDescent="0.3">
      <c r="A14660" t="s">
        <v>18</v>
      </c>
      <c r="B14660">
        <v>0</v>
      </c>
      <c r="C14660">
        <v>4855</v>
      </c>
    </row>
    <row r="14661" spans="1:3" x14ac:dyDescent="0.3">
      <c r="A14661" t="s">
        <v>19</v>
      </c>
      <c r="B14661">
        <v>24</v>
      </c>
      <c r="C14661">
        <v>4855</v>
      </c>
    </row>
    <row r="14662" spans="1:3" x14ac:dyDescent="0.3">
      <c r="A14662" t="s">
        <v>20</v>
      </c>
      <c r="B14662">
        <v>3</v>
      </c>
      <c r="C14662">
        <v>4855</v>
      </c>
    </row>
    <row r="14663" spans="1:3" x14ac:dyDescent="0.3">
      <c r="A14663" t="s">
        <v>21</v>
      </c>
      <c r="B14663">
        <v>3</v>
      </c>
      <c r="C14663">
        <v>4855</v>
      </c>
    </row>
    <row r="14664" spans="1:3" x14ac:dyDescent="0.3">
      <c r="A14664" t="s">
        <v>22</v>
      </c>
      <c r="B14664">
        <v>2</v>
      </c>
      <c r="C14664">
        <v>4855</v>
      </c>
    </row>
    <row r="14665" spans="1:3" x14ac:dyDescent="0.3">
      <c r="A14665" t="s">
        <v>25</v>
      </c>
      <c r="B14665" t="s">
        <v>121</v>
      </c>
      <c r="C14665">
        <v>4855</v>
      </c>
    </row>
    <row r="14666" spans="1:3" x14ac:dyDescent="0.3">
      <c r="A14666" t="s">
        <v>7</v>
      </c>
      <c r="B14666" t="s">
        <v>120</v>
      </c>
      <c r="C14666">
        <v>5049</v>
      </c>
    </row>
    <row r="14667" spans="1:3" x14ac:dyDescent="0.3">
      <c r="A14667" t="s">
        <v>17</v>
      </c>
      <c r="B14667">
        <v>14</v>
      </c>
      <c r="C14667">
        <v>5049</v>
      </c>
    </row>
    <row r="14668" spans="1:3" x14ac:dyDescent="0.3">
      <c r="A14668" t="s">
        <v>18</v>
      </c>
      <c r="B14668">
        <v>0</v>
      </c>
      <c r="C14668">
        <v>5049</v>
      </c>
    </row>
    <row r="14669" spans="1:3" x14ac:dyDescent="0.3">
      <c r="A14669" t="s">
        <v>19</v>
      </c>
      <c r="B14669">
        <v>24</v>
      </c>
      <c r="C14669">
        <v>5049</v>
      </c>
    </row>
    <row r="14670" spans="1:3" x14ac:dyDescent="0.3">
      <c r="A14670" t="s">
        <v>20</v>
      </c>
      <c r="B14670">
        <v>3</v>
      </c>
      <c r="C14670">
        <v>5049</v>
      </c>
    </row>
    <row r="14671" spans="1:3" x14ac:dyDescent="0.3">
      <c r="A14671" t="s">
        <v>21</v>
      </c>
      <c r="B14671">
        <v>3</v>
      </c>
      <c r="C14671">
        <v>5049</v>
      </c>
    </row>
    <row r="14672" spans="1:3" x14ac:dyDescent="0.3">
      <c r="A14672" t="s">
        <v>22</v>
      </c>
      <c r="B14672">
        <v>2</v>
      </c>
      <c r="C14672">
        <v>5049</v>
      </c>
    </row>
    <row r="14673" spans="1:3" x14ac:dyDescent="0.3">
      <c r="A14673" t="s">
        <v>25</v>
      </c>
      <c r="B14673" t="s">
        <v>121</v>
      </c>
      <c r="C14673">
        <v>5049</v>
      </c>
    </row>
    <row r="14674" spans="1:3" x14ac:dyDescent="0.3">
      <c r="A14674" t="s">
        <v>7</v>
      </c>
      <c r="B14674" t="s">
        <v>50</v>
      </c>
      <c r="C14674">
        <v>7679</v>
      </c>
    </row>
    <row r="14675" spans="1:3" x14ac:dyDescent="0.3">
      <c r="A14675" t="s">
        <v>17</v>
      </c>
      <c r="B14675">
        <v>6</v>
      </c>
      <c r="C14675">
        <v>7679</v>
      </c>
    </row>
    <row r="14676" spans="1:3" x14ac:dyDescent="0.3">
      <c r="A14676" t="s">
        <v>18</v>
      </c>
      <c r="B14676">
        <v>3</v>
      </c>
      <c r="C14676">
        <v>7679</v>
      </c>
    </row>
    <row r="14677" spans="1:3" x14ac:dyDescent="0.3">
      <c r="A14677" t="s">
        <v>19</v>
      </c>
      <c r="B14677">
        <v>12</v>
      </c>
      <c r="C14677">
        <v>7679</v>
      </c>
    </row>
    <row r="14678" spans="1:3" x14ac:dyDescent="0.3">
      <c r="A14678" t="s">
        <v>20</v>
      </c>
      <c r="B14678">
        <v>6</v>
      </c>
      <c r="C14678">
        <v>7679</v>
      </c>
    </row>
    <row r="14679" spans="1:3" x14ac:dyDescent="0.3">
      <c r="A14679" t="s">
        <v>21</v>
      </c>
      <c r="B14679">
        <v>1</v>
      </c>
      <c r="C14679">
        <v>7679</v>
      </c>
    </row>
    <row r="14680" spans="1:3" x14ac:dyDescent="0.3">
      <c r="A14680" t="s">
        <v>22</v>
      </c>
      <c r="B14680">
        <v>0</v>
      </c>
      <c r="C14680">
        <v>7679</v>
      </c>
    </row>
    <row r="14681" spans="1:3" x14ac:dyDescent="0.3">
      <c r="A14681" t="s">
        <v>25</v>
      </c>
      <c r="B14681" t="s">
        <v>122</v>
      </c>
      <c r="C14681">
        <v>7679</v>
      </c>
    </row>
    <row r="14682" spans="1:3" x14ac:dyDescent="0.3">
      <c r="A14682" t="s">
        <v>7</v>
      </c>
      <c r="B14682" t="s">
        <v>50</v>
      </c>
      <c r="C14682">
        <v>4459</v>
      </c>
    </row>
    <row r="14683" spans="1:3" x14ac:dyDescent="0.3">
      <c r="A14683" t="s">
        <v>17</v>
      </c>
      <c r="B14683">
        <v>10</v>
      </c>
      <c r="C14683">
        <v>4459</v>
      </c>
    </row>
    <row r="14684" spans="1:3" x14ac:dyDescent="0.3">
      <c r="A14684" t="s">
        <v>18</v>
      </c>
      <c r="B14684">
        <v>4</v>
      </c>
      <c r="C14684">
        <v>4459</v>
      </c>
    </row>
    <row r="14685" spans="1:3" x14ac:dyDescent="0.3">
      <c r="A14685" t="s">
        <v>19</v>
      </c>
      <c r="B14685">
        <v>14</v>
      </c>
      <c r="C14685">
        <v>4459</v>
      </c>
    </row>
    <row r="14686" spans="1:3" x14ac:dyDescent="0.3">
      <c r="A14686" t="s">
        <v>20</v>
      </c>
      <c r="B14686">
        <v>4</v>
      </c>
      <c r="C14686">
        <v>4459</v>
      </c>
    </row>
    <row r="14687" spans="1:3" x14ac:dyDescent="0.3">
      <c r="A14687" t="s">
        <v>21</v>
      </c>
      <c r="B14687">
        <v>4</v>
      </c>
      <c r="C14687">
        <v>4459</v>
      </c>
    </row>
    <row r="14688" spans="1:3" x14ac:dyDescent="0.3">
      <c r="A14688" t="s">
        <v>22</v>
      </c>
      <c r="B14688">
        <v>1</v>
      </c>
      <c r="C14688">
        <v>4459</v>
      </c>
    </row>
    <row r="14689" spans="1:3" x14ac:dyDescent="0.3">
      <c r="A14689" t="s">
        <v>25</v>
      </c>
      <c r="B14689" t="s">
        <v>122</v>
      </c>
      <c r="C14689">
        <v>4459</v>
      </c>
    </row>
    <row r="14690" spans="1:3" x14ac:dyDescent="0.3">
      <c r="A14690" t="s">
        <v>7</v>
      </c>
      <c r="B14690" t="s">
        <v>50</v>
      </c>
      <c r="C14690">
        <v>10642</v>
      </c>
    </row>
    <row r="14691" spans="1:3" x14ac:dyDescent="0.3">
      <c r="A14691" t="s">
        <v>17</v>
      </c>
      <c r="B14691">
        <v>10</v>
      </c>
      <c r="C14691">
        <v>10642</v>
      </c>
    </row>
    <row r="14692" spans="1:3" x14ac:dyDescent="0.3">
      <c r="A14692" t="s">
        <v>18</v>
      </c>
      <c r="B14692">
        <v>4</v>
      </c>
      <c r="C14692">
        <v>10642</v>
      </c>
    </row>
    <row r="14693" spans="1:3" x14ac:dyDescent="0.3">
      <c r="A14693" t="s">
        <v>19</v>
      </c>
      <c r="B14693">
        <v>14</v>
      </c>
      <c r="C14693">
        <v>10642</v>
      </c>
    </row>
    <row r="14694" spans="1:3" x14ac:dyDescent="0.3">
      <c r="A14694" t="s">
        <v>20</v>
      </c>
      <c r="B14694">
        <v>4</v>
      </c>
      <c r="C14694">
        <v>10642</v>
      </c>
    </row>
    <row r="14695" spans="1:3" x14ac:dyDescent="0.3">
      <c r="A14695" t="s">
        <v>21</v>
      </c>
      <c r="B14695">
        <v>4</v>
      </c>
      <c r="C14695">
        <v>10642</v>
      </c>
    </row>
    <row r="14696" spans="1:3" x14ac:dyDescent="0.3">
      <c r="A14696" t="s">
        <v>22</v>
      </c>
      <c r="B14696">
        <v>1</v>
      </c>
      <c r="C14696">
        <v>10642</v>
      </c>
    </row>
    <row r="14697" spans="1:3" x14ac:dyDescent="0.3">
      <c r="A14697" t="s">
        <v>25</v>
      </c>
      <c r="B14697" t="s">
        <v>122</v>
      </c>
      <c r="C14697">
        <v>10642</v>
      </c>
    </row>
    <row r="14698" spans="1:3" x14ac:dyDescent="0.3">
      <c r="A14698" t="s">
        <v>7</v>
      </c>
      <c r="B14698" t="s">
        <v>120</v>
      </c>
      <c r="C14698">
        <v>2375</v>
      </c>
    </row>
    <row r="14699" spans="1:3" x14ac:dyDescent="0.3">
      <c r="A14699" t="s">
        <v>17</v>
      </c>
      <c r="B14699">
        <v>8</v>
      </c>
      <c r="C14699">
        <v>2375</v>
      </c>
    </row>
    <row r="14700" spans="1:3" x14ac:dyDescent="0.3">
      <c r="A14700" t="s">
        <v>18</v>
      </c>
      <c r="B14700">
        <v>0</v>
      </c>
      <c r="C14700">
        <v>2375</v>
      </c>
    </row>
    <row r="14701" spans="1:3" x14ac:dyDescent="0.3">
      <c r="A14701" t="s">
        <v>19</v>
      </c>
      <c r="B14701">
        <v>5</v>
      </c>
      <c r="C14701">
        <v>2375</v>
      </c>
    </row>
    <row r="14702" spans="1:3" x14ac:dyDescent="0.3">
      <c r="A14702" t="s">
        <v>20</v>
      </c>
      <c r="B14702">
        <v>0</v>
      </c>
      <c r="C14702">
        <v>2375</v>
      </c>
    </row>
    <row r="14703" spans="1:3" x14ac:dyDescent="0.3">
      <c r="A14703" t="s">
        <v>21</v>
      </c>
      <c r="B14703">
        <v>3</v>
      </c>
      <c r="C14703">
        <v>2375</v>
      </c>
    </row>
    <row r="14704" spans="1:3" x14ac:dyDescent="0.3">
      <c r="A14704" t="s">
        <v>22</v>
      </c>
      <c r="B14704">
        <v>6</v>
      </c>
      <c r="C14704">
        <v>2375</v>
      </c>
    </row>
    <row r="14705" spans="1:3" x14ac:dyDescent="0.3">
      <c r="A14705" t="s">
        <v>25</v>
      </c>
      <c r="B14705" t="s">
        <v>122</v>
      </c>
      <c r="C14705">
        <v>2375</v>
      </c>
    </row>
    <row r="14706" spans="1:3" x14ac:dyDescent="0.3">
      <c r="A14706" t="s">
        <v>7</v>
      </c>
      <c r="B14706" t="s">
        <v>50</v>
      </c>
      <c r="C14706">
        <v>1710</v>
      </c>
    </row>
    <row r="14707" spans="1:3" x14ac:dyDescent="0.3">
      <c r="A14707" t="s">
        <v>17</v>
      </c>
      <c r="B14707">
        <v>154</v>
      </c>
      <c r="C14707">
        <v>1710</v>
      </c>
    </row>
    <row r="14708" spans="1:3" x14ac:dyDescent="0.3">
      <c r="A14708" t="s">
        <v>18</v>
      </c>
      <c r="B14708">
        <v>20</v>
      </c>
      <c r="C14708">
        <v>1710</v>
      </c>
    </row>
    <row r="14709" spans="1:3" x14ac:dyDescent="0.3">
      <c r="A14709" t="s">
        <v>19</v>
      </c>
      <c r="B14709">
        <v>66</v>
      </c>
      <c r="C14709">
        <v>1710</v>
      </c>
    </row>
    <row r="14710" spans="1:3" x14ac:dyDescent="0.3">
      <c r="A14710" t="s">
        <v>20</v>
      </c>
      <c r="B14710">
        <v>0</v>
      </c>
      <c r="C14710">
        <v>1710</v>
      </c>
    </row>
    <row r="14711" spans="1:3" x14ac:dyDescent="0.3">
      <c r="A14711" t="s">
        <v>21</v>
      </c>
      <c r="B14711">
        <v>12</v>
      </c>
      <c r="C14711">
        <v>1710</v>
      </c>
    </row>
    <row r="14712" spans="1:3" x14ac:dyDescent="0.3">
      <c r="A14712" t="s">
        <v>22</v>
      </c>
      <c r="B14712">
        <v>27</v>
      </c>
      <c r="C14712">
        <v>1710</v>
      </c>
    </row>
    <row r="14713" spans="1:3" x14ac:dyDescent="0.3">
      <c r="A14713" t="s">
        <v>25</v>
      </c>
      <c r="B14713" t="s">
        <v>121</v>
      </c>
      <c r="C14713">
        <v>1710</v>
      </c>
    </row>
    <row r="14714" spans="1:3" x14ac:dyDescent="0.3">
      <c r="A14714" t="s">
        <v>7</v>
      </c>
      <c r="B14714" t="s">
        <v>120</v>
      </c>
      <c r="C14714">
        <v>7516</v>
      </c>
    </row>
    <row r="14715" spans="1:3" x14ac:dyDescent="0.3">
      <c r="A14715" t="s">
        <v>17</v>
      </c>
      <c r="B14715">
        <v>5</v>
      </c>
      <c r="C14715">
        <v>7516</v>
      </c>
    </row>
    <row r="14716" spans="1:3" x14ac:dyDescent="0.3">
      <c r="A14716" t="s">
        <v>18</v>
      </c>
      <c r="B14716">
        <v>3</v>
      </c>
      <c r="C14716">
        <v>7516</v>
      </c>
    </row>
    <row r="14717" spans="1:3" x14ac:dyDescent="0.3">
      <c r="A14717" t="s">
        <v>19</v>
      </c>
      <c r="B14717">
        <v>11</v>
      </c>
      <c r="C14717">
        <v>7516</v>
      </c>
    </row>
    <row r="14718" spans="1:3" x14ac:dyDescent="0.3">
      <c r="A14718" t="s">
        <v>20</v>
      </c>
      <c r="B14718">
        <v>12</v>
      </c>
      <c r="C14718">
        <v>7516</v>
      </c>
    </row>
    <row r="14719" spans="1:3" x14ac:dyDescent="0.3">
      <c r="A14719" t="s">
        <v>21</v>
      </c>
      <c r="B14719">
        <v>5</v>
      </c>
      <c r="C14719">
        <v>7516</v>
      </c>
    </row>
    <row r="14720" spans="1:3" x14ac:dyDescent="0.3">
      <c r="A14720" t="s">
        <v>22</v>
      </c>
      <c r="B14720">
        <v>9</v>
      </c>
      <c r="C14720">
        <v>7516</v>
      </c>
    </row>
    <row r="14721" spans="1:3" x14ac:dyDescent="0.3">
      <c r="A14721" t="s">
        <v>25</v>
      </c>
      <c r="B14721" t="s">
        <v>122</v>
      </c>
      <c r="C14721">
        <v>7516</v>
      </c>
    </row>
    <row r="14722" spans="1:3" x14ac:dyDescent="0.3">
      <c r="A14722" t="s">
        <v>7</v>
      </c>
      <c r="B14722" t="s">
        <v>120</v>
      </c>
      <c r="C14722">
        <v>3129</v>
      </c>
    </row>
    <row r="14723" spans="1:3" x14ac:dyDescent="0.3">
      <c r="A14723" t="s">
        <v>17</v>
      </c>
      <c r="B14723">
        <v>5</v>
      </c>
      <c r="C14723">
        <v>3129</v>
      </c>
    </row>
    <row r="14724" spans="1:3" x14ac:dyDescent="0.3">
      <c r="A14724" t="s">
        <v>18</v>
      </c>
      <c r="B14724">
        <v>3</v>
      </c>
      <c r="C14724">
        <v>3129</v>
      </c>
    </row>
    <row r="14725" spans="1:3" x14ac:dyDescent="0.3">
      <c r="A14725" t="s">
        <v>19</v>
      </c>
      <c r="B14725">
        <v>11</v>
      </c>
      <c r="C14725">
        <v>3129</v>
      </c>
    </row>
    <row r="14726" spans="1:3" x14ac:dyDescent="0.3">
      <c r="A14726" t="s">
        <v>20</v>
      </c>
      <c r="B14726">
        <v>12</v>
      </c>
      <c r="C14726">
        <v>3129</v>
      </c>
    </row>
    <row r="14727" spans="1:3" x14ac:dyDescent="0.3">
      <c r="A14727" t="s">
        <v>21</v>
      </c>
      <c r="B14727">
        <v>5</v>
      </c>
      <c r="C14727">
        <v>3129</v>
      </c>
    </row>
    <row r="14728" spans="1:3" x14ac:dyDescent="0.3">
      <c r="A14728" t="s">
        <v>22</v>
      </c>
      <c r="B14728">
        <v>9</v>
      </c>
      <c r="C14728">
        <v>3129</v>
      </c>
    </row>
    <row r="14729" spans="1:3" x14ac:dyDescent="0.3">
      <c r="A14729" t="s">
        <v>25</v>
      </c>
      <c r="B14729" t="s">
        <v>122</v>
      </c>
      <c r="C14729">
        <v>3129</v>
      </c>
    </row>
    <row r="14730" spans="1:3" x14ac:dyDescent="0.3">
      <c r="A14730" t="s">
        <v>7</v>
      </c>
      <c r="B14730" t="s">
        <v>120</v>
      </c>
      <c r="C14730">
        <v>10595</v>
      </c>
    </row>
    <row r="14731" spans="1:3" x14ac:dyDescent="0.3">
      <c r="A14731" t="s">
        <v>17</v>
      </c>
      <c r="B14731">
        <v>2</v>
      </c>
      <c r="C14731">
        <v>10595</v>
      </c>
    </row>
    <row r="14732" spans="1:3" x14ac:dyDescent="0.3">
      <c r="A14732" t="s">
        <v>18</v>
      </c>
      <c r="B14732">
        <v>6</v>
      </c>
      <c r="C14732">
        <v>10595</v>
      </c>
    </row>
    <row r="14733" spans="1:3" x14ac:dyDescent="0.3">
      <c r="A14733" t="s">
        <v>19</v>
      </c>
      <c r="B14733">
        <v>28</v>
      </c>
      <c r="C14733">
        <v>10595</v>
      </c>
    </row>
    <row r="14734" spans="1:3" x14ac:dyDescent="0.3">
      <c r="A14734" t="s">
        <v>20</v>
      </c>
      <c r="B14734">
        <v>13</v>
      </c>
      <c r="C14734">
        <v>10595</v>
      </c>
    </row>
    <row r="14735" spans="1:3" x14ac:dyDescent="0.3">
      <c r="A14735" t="s">
        <v>21</v>
      </c>
      <c r="B14735">
        <v>4</v>
      </c>
      <c r="C14735">
        <v>10595</v>
      </c>
    </row>
    <row r="14736" spans="1:3" x14ac:dyDescent="0.3">
      <c r="A14736" t="s">
        <v>22</v>
      </c>
      <c r="B14736">
        <v>16</v>
      </c>
      <c r="C14736">
        <v>10595</v>
      </c>
    </row>
    <row r="14737" spans="1:3" x14ac:dyDescent="0.3">
      <c r="A14737" t="s">
        <v>25</v>
      </c>
      <c r="B14737" t="s">
        <v>122</v>
      </c>
      <c r="C14737">
        <v>10595</v>
      </c>
    </row>
    <row r="14738" spans="1:3" x14ac:dyDescent="0.3">
      <c r="A14738" t="s">
        <v>7</v>
      </c>
      <c r="B14738" t="s">
        <v>50</v>
      </c>
      <c r="C14738">
        <v>10277</v>
      </c>
    </row>
    <row r="14739" spans="1:3" x14ac:dyDescent="0.3">
      <c r="A14739" t="s">
        <v>17</v>
      </c>
      <c r="B14739">
        <v>36</v>
      </c>
      <c r="C14739">
        <v>10277</v>
      </c>
    </row>
    <row r="14740" spans="1:3" x14ac:dyDescent="0.3">
      <c r="A14740" t="s">
        <v>18</v>
      </c>
      <c r="B14740">
        <v>0</v>
      </c>
      <c r="C14740">
        <v>10277</v>
      </c>
    </row>
    <row r="14741" spans="1:3" x14ac:dyDescent="0.3">
      <c r="A14741" t="s">
        <v>19</v>
      </c>
      <c r="B14741">
        <v>2</v>
      </c>
      <c r="C14741">
        <v>10277</v>
      </c>
    </row>
    <row r="14742" spans="1:3" x14ac:dyDescent="0.3">
      <c r="A14742" t="s">
        <v>20</v>
      </c>
      <c r="B14742">
        <v>0</v>
      </c>
      <c r="C14742">
        <v>10277</v>
      </c>
    </row>
    <row r="14743" spans="1:3" x14ac:dyDescent="0.3">
      <c r="A14743" t="s">
        <v>21</v>
      </c>
      <c r="B14743">
        <v>0</v>
      </c>
      <c r="C14743">
        <v>10277</v>
      </c>
    </row>
    <row r="14744" spans="1:3" x14ac:dyDescent="0.3">
      <c r="A14744" t="s">
        <v>22</v>
      </c>
      <c r="B14744">
        <v>4</v>
      </c>
      <c r="C14744">
        <v>10277</v>
      </c>
    </row>
    <row r="14745" spans="1:3" x14ac:dyDescent="0.3">
      <c r="A14745" t="s">
        <v>25</v>
      </c>
      <c r="B14745" t="s">
        <v>122</v>
      </c>
      <c r="C14745">
        <v>10277</v>
      </c>
    </row>
    <row r="14746" spans="1:3" x14ac:dyDescent="0.3">
      <c r="A14746" t="s">
        <v>7</v>
      </c>
      <c r="B14746" t="s">
        <v>120</v>
      </c>
      <c r="C14746">
        <v>4444</v>
      </c>
    </row>
    <row r="14747" spans="1:3" x14ac:dyDescent="0.3">
      <c r="A14747" t="s">
        <v>17</v>
      </c>
      <c r="B14747">
        <v>11</v>
      </c>
      <c r="C14747">
        <v>4444</v>
      </c>
    </row>
    <row r="14748" spans="1:3" x14ac:dyDescent="0.3">
      <c r="A14748" t="s">
        <v>18</v>
      </c>
      <c r="B14748">
        <v>0</v>
      </c>
      <c r="C14748">
        <v>4444</v>
      </c>
    </row>
    <row r="14749" spans="1:3" x14ac:dyDescent="0.3">
      <c r="A14749" t="s">
        <v>19</v>
      </c>
      <c r="B14749">
        <v>16</v>
      </c>
      <c r="C14749">
        <v>4444</v>
      </c>
    </row>
    <row r="14750" spans="1:3" x14ac:dyDescent="0.3">
      <c r="A14750" t="s">
        <v>20</v>
      </c>
      <c r="B14750">
        <v>7</v>
      </c>
      <c r="C14750">
        <v>4444</v>
      </c>
    </row>
    <row r="14751" spans="1:3" x14ac:dyDescent="0.3">
      <c r="A14751" t="s">
        <v>21</v>
      </c>
      <c r="B14751">
        <v>6</v>
      </c>
      <c r="C14751">
        <v>4444</v>
      </c>
    </row>
    <row r="14752" spans="1:3" x14ac:dyDescent="0.3">
      <c r="A14752" t="s">
        <v>22</v>
      </c>
      <c r="B14752">
        <v>21</v>
      </c>
      <c r="C14752">
        <v>4444</v>
      </c>
    </row>
    <row r="14753" spans="1:3" x14ac:dyDescent="0.3">
      <c r="A14753" t="s">
        <v>25</v>
      </c>
      <c r="B14753" t="s">
        <v>122</v>
      </c>
      <c r="C14753">
        <v>4444</v>
      </c>
    </row>
    <row r="14754" spans="1:3" x14ac:dyDescent="0.3">
      <c r="A14754" t="s">
        <v>7</v>
      </c>
      <c r="B14754" t="s">
        <v>50</v>
      </c>
      <c r="C14754">
        <v>498</v>
      </c>
    </row>
    <row r="14755" spans="1:3" x14ac:dyDescent="0.3">
      <c r="A14755" t="s">
        <v>17</v>
      </c>
      <c r="B14755">
        <v>25</v>
      </c>
      <c r="C14755">
        <v>498</v>
      </c>
    </row>
    <row r="14756" spans="1:3" x14ac:dyDescent="0.3">
      <c r="A14756" t="s">
        <v>18</v>
      </c>
      <c r="B14756">
        <v>0</v>
      </c>
      <c r="C14756">
        <v>498</v>
      </c>
    </row>
    <row r="14757" spans="1:3" x14ac:dyDescent="0.3">
      <c r="A14757" t="s">
        <v>19</v>
      </c>
      <c r="B14757">
        <v>22</v>
      </c>
      <c r="C14757">
        <v>498</v>
      </c>
    </row>
    <row r="14758" spans="1:3" x14ac:dyDescent="0.3">
      <c r="A14758" t="s">
        <v>20</v>
      </c>
      <c r="B14758">
        <v>2</v>
      </c>
      <c r="C14758">
        <v>498</v>
      </c>
    </row>
    <row r="14759" spans="1:3" x14ac:dyDescent="0.3">
      <c r="A14759" t="s">
        <v>21</v>
      </c>
      <c r="B14759">
        <v>3</v>
      </c>
      <c r="C14759">
        <v>498</v>
      </c>
    </row>
    <row r="14760" spans="1:3" x14ac:dyDescent="0.3">
      <c r="A14760" t="s">
        <v>22</v>
      </c>
      <c r="B14760">
        <v>5</v>
      </c>
      <c r="C14760">
        <v>498</v>
      </c>
    </row>
    <row r="14761" spans="1:3" x14ac:dyDescent="0.3">
      <c r="A14761" t="s">
        <v>25</v>
      </c>
      <c r="B14761" t="s">
        <v>122</v>
      </c>
      <c r="C14761">
        <v>498</v>
      </c>
    </row>
    <row r="14762" spans="1:3" x14ac:dyDescent="0.3">
      <c r="A14762" t="s">
        <v>7</v>
      </c>
      <c r="B14762" t="s">
        <v>50</v>
      </c>
      <c r="C14762">
        <v>7786</v>
      </c>
    </row>
    <row r="14763" spans="1:3" x14ac:dyDescent="0.3">
      <c r="A14763" t="s">
        <v>17</v>
      </c>
      <c r="B14763">
        <v>68</v>
      </c>
      <c r="C14763">
        <v>7786</v>
      </c>
    </row>
    <row r="14764" spans="1:3" x14ac:dyDescent="0.3">
      <c r="A14764" t="s">
        <v>18</v>
      </c>
      <c r="B14764">
        <v>7</v>
      </c>
      <c r="C14764">
        <v>7786</v>
      </c>
    </row>
    <row r="14765" spans="1:3" x14ac:dyDescent="0.3">
      <c r="A14765" t="s">
        <v>19</v>
      </c>
      <c r="B14765">
        <v>59</v>
      </c>
      <c r="C14765">
        <v>7786</v>
      </c>
    </row>
    <row r="14766" spans="1:3" x14ac:dyDescent="0.3">
      <c r="A14766" t="s">
        <v>20</v>
      </c>
      <c r="B14766">
        <v>10</v>
      </c>
      <c r="C14766">
        <v>7786</v>
      </c>
    </row>
    <row r="14767" spans="1:3" x14ac:dyDescent="0.3">
      <c r="A14767" t="s">
        <v>21</v>
      </c>
      <c r="B14767">
        <v>5</v>
      </c>
      <c r="C14767">
        <v>7786</v>
      </c>
    </row>
    <row r="14768" spans="1:3" x14ac:dyDescent="0.3">
      <c r="A14768" t="s">
        <v>22</v>
      </c>
      <c r="B14768">
        <v>11</v>
      </c>
      <c r="C14768">
        <v>7786</v>
      </c>
    </row>
    <row r="14769" spans="1:3" x14ac:dyDescent="0.3">
      <c r="A14769" t="s">
        <v>25</v>
      </c>
      <c r="B14769" t="s">
        <v>121</v>
      </c>
      <c r="C14769">
        <v>7786</v>
      </c>
    </row>
    <row r="14770" spans="1:3" x14ac:dyDescent="0.3">
      <c r="A14770" t="s">
        <v>7</v>
      </c>
      <c r="B14770" t="s">
        <v>50</v>
      </c>
      <c r="C14770">
        <v>6340</v>
      </c>
    </row>
    <row r="14771" spans="1:3" x14ac:dyDescent="0.3">
      <c r="A14771" t="s">
        <v>17</v>
      </c>
      <c r="B14771">
        <v>3</v>
      </c>
      <c r="C14771">
        <v>6340</v>
      </c>
    </row>
    <row r="14772" spans="1:3" x14ac:dyDescent="0.3">
      <c r="A14772" t="s">
        <v>18</v>
      </c>
      <c r="B14772">
        <v>3</v>
      </c>
      <c r="C14772">
        <v>6340</v>
      </c>
    </row>
    <row r="14773" spans="1:3" x14ac:dyDescent="0.3">
      <c r="A14773" t="s">
        <v>19</v>
      </c>
      <c r="B14773">
        <v>7</v>
      </c>
      <c r="C14773">
        <v>6340</v>
      </c>
    </row>
    <row r="14774" spans="1:3" x14ac:dyDescent="0.3">
      <c r="A14774" t="s">
        <v>20</v>
      </c>
      <c r="B14774">
        <v>0</v>
      </c>
      <c r="C14774">
        <v>6340</v>
      </c>
    </row>
    <row r="14775" spans="1:3" x14ac:dyDescent="0.3">
      <c r="A14775" t="s">
        <v>21</v>
      </c>
      <c r="B14775">
        <v>2</v>
      </c>
      <c r="C14775">
        <v>6340</v>
      </c>
    </row>
    <row r="14776" spans="1:3" x14ac:dyDescent="0.3">
      <c r="A14776" t="s">
        <v>22</v>
      </c>
      <c r="B14776">
        <v>11</v>
      </c>
      <c r="C14776">
        <v>6340</v>
      </c>
    </row>
    <row r="14777" spans="1:3" x14ac:dyDescent="0.3">
      <c r="A14777" t="s">
        <v>25</v>
      </c>
      <c r="B14777" t="s">
        <v>122</v>
      </c>
      <c r="C14777">
        <v>6340</v>
      </c>
    </row>
    <row r="14778" spans="1:3" x14ac:dyDescent="0.3">
      <c r="A14778" t="s">
        <v>7</v>
      </c>
      <c r="B14778" t="s">
        <v>50</v>
      </c>
      <c r="C14778">
        <v>2337</v>
      </c>
    </row>
    <row r="14779" spans="1:3" x14ac:dyDescent="0.3">
      <c r="A14779" t="s">
        <v>17</v>
      </c>
      <c r="B14779">
        <v>9</v>
      </c>
      <c r="C14779">
        <v>2337</v>
      </c>
    </row>
    <row r="14780" spans="1:3" x14ac:dyDescent="0.3">
      <c r="A14780" t="s">
        <v>18</v>
      </c>
      <c r="B14780">
        <v>1</v>
      </c>
      <c r="C14780">
        <v>2337</v>
      </c>
    </row>
    <row r="14781" spans="1:3" x14ac:dyDescent="0.3">
      <c r="A14781" t="s">
        <v>19</v>
      </c>
      <c r="B14781">
        <v>24</v>
      </c>
      <c r="C14781">
        <v>2337</v>
      </c>
    </row>
    <row r="14782" spans="1:3" x14ac:dyDescent="0.3">
      <c r="A14782" t="s">
        <v>20</v>
      </c>
      <c r="B14782">
        <v>2</v>
      </c>
      <c r="C14782">
        <v>2337</v>
      </c>
    </row>
    <row r="14783" spans="1:3" x14ac:dyDescent="0.3">
      <c r="A14783" t="s">
        <v>21</v>
      </c>
      <c r="B14783">
        <v>1</v>
      </c>
      <c r="C14783">
        <v>2337</v>
      </c>
    </row>
    <row r="14784" spans="1:3" x14ac:dyDescent="0.3">
      <c r="A14784" t="s">
        <v>22</v>
      </c>
      <c r="B14784">
        <v>2</v>
      </c>
      <c r="C14784">
        <v>2337</v>
      </c>
    </row>
    <row r="14785" spans="1:3" x14ac:dyDescent="0.3">
      <c r="A14785" t="s">
        <v>25</v>
      </c>
      <c r="B14785" t="s">
        <v>121</v>
      </c>
      <c r="C14785">
        <v>2337</v>
      </c>
    </row>
    <row r="14786" spans="1:3" x14ac:dyDescent="0.3">
      <c r="A14786" t="s">
        <v>7</v>
      </c>
      <c r="B14786" t="s">
        <v>120</v>
      </c>
      <c r="C14786">
        <v>2587</v>
      </c>
    </row>
    <row r="14787" spans="1:3" x14ac:dyDescent="0.3">
      <c r="A14787" t="s">
        <v>17</v>
      </c>
      <c r="B14787">
        <v>14</v>
      </c>
      <c r="C14787">
        <v>2587</v>
      </c>
    </row>
    <row r="14788" spans="1:3" x14ac:dyDescent="0.3">
      <c r="A14788" t="s">
        <v>18</v>
      </c>
      <c r="B14788">
        <v>0</v>
      </c>
      <c r="C14788">
        <v>2587</v>
      </c>
    </row>
    <row r="14789" spans="1:3" x14ac:dyDescent="0.3">
      <c r="A14789" t="s">
        <v>19</v>
      </c>
      <c r="B14789">
        <v>6</v>
      </c>
      <c r="C14789">
        <v>2587</v>
      </c>
    </row>
    <row r="14790" spans="1:3" x14ac:dyDescent="0.3">
      <c r="A14790" t="s">
        <v>20</v>
      </c>
      <c r="B14790">
        <v>0</v>
      </c>
      <c r="C14790">
        <v>2587</v>
      </c>
    </row>
    <row r="14791" spans="1:3" x14ac:dyDescent="0.3">
      <c r="A14791" t="s">
        <v>21</v>
      </c>
      <c r="B14791">
        <v>0</v>
      </c>
      <c r="C14791">
        <v>2587</v>
      </c>
    </row>
    <row r="14792" spans="1:3" x14ac:dyDescent="0.3">
      <c r="A14792" t="s">
        <v>22</v>
      </c>
      <c r="B14792">
        <v>0</v>
      </c>
      <c r="C14792">
        <v>2587</v>
      </c>
    </row>
    <row r="14793" spans="1:3" x14ac:dyDescent="0.3">
      <c r="A14793" t="s">
        <v>25</v>
      </c>
      <c r="B14793" t="s">
        <v>122</v>
      </c>
      <c r="C14793">
        <v>2587</v>
      </c>
    </row>
    <row r="14794" spans="1:3" x14ac:dyDescent="0.3">
      <c r="A14794" t="s">
        <v>7</v>
      </c>
      <c r="B14794" t="s">
        <v>50</v>
      </c>
      <c r="C14794">
        <v>3332</v>
      </c>
    </row>
    <row r="14795" spans="1:3" x14ac:dyDescent="0.3">
      <c r="A14795" t="s">
        <v>17</v>
      </c>
      <c r="B14795">
        <v>64</v>
      </c>
      <c r="C14795">
        <v>3332</v>
      </c>
    </row>
    <row r="14796" spans="1:3" x14ac:dyDescent="0.3">
      <c r="A14796" t="s">
        <v>18</v>
      </c>
      <c r="B14796">
        <v>4</v>
      </c>
      <c r="C14796">
        <v>3332</v>
      </c>
    </row>
    <row r="14797" spans="1:3" x14ac:dyDescent="0.3">
      <c r="A14797" t="s">
        <v>19</v>
      </c>
      <c r="B14797">
        <v>68</v>
      </c>
      <c r="C14797">
        <v>3332</v>
      </c>
    </row>
    <row r="14798" spans="1:3" x14ac:dyDescent="0.3">
      <c r="A14798" t="s">
        <v>20</v>
      </c>
      <c r="B14798">
        <v>7</v>
      </c>
      <c r="C14798">
        <v>3332</v>
      </c>
    </row>
    <row r="14799" spans="1:3" x14ac:dyDescent="0.3">
      <c r="A14799" t="s">
        <v>21</v>
      </c>
      <c r="B14799">
        <v>5</v>
      </c>
      <c r="C14799">
        <v>3332</v>
      </c>
    </row>
    <row r="14800" spans="1:3" x14ac:dyDescent="0.3">
      <c r="A14800" t="s">
        <v>22</v>
      </c>
      <c r="B14800">
        <v>17</v>
      </c>
      <c r="C14800">
        <v>3332</v>
      </c>
    </row>
    <row r="14801" spans="1:3" x14ac:dyDescent="0.3">
      <c r="A14801" t="s">
        <v>25</v>
      </c>
      <c r="B14801" t="s">
        <v>121</v>
      </c>
      <c r="C14801">
        <v>3332</v>
      </c>
    </row>
    <row r="14802" spans="1:3" x14ac:dyDescent="0.3">
      <c r="A14802" t="s">
        <v>7</v>
      </c>
      <c r="B14802" t="s">
        <v>50</v>
      </c>
      <c r="C14802">
        <v>7433</v>
      </c>
    </row>
    <row r="14803" spans="1:3" x14ac:dyDescent="0.3">
      <c r="A14803" t="s">
        <v>17</v>
      </c>
      <c r="B14803">
        <v>64</v>
      </c>
      <c r="C14803">
        <v>7433</v>
      </c>
    </row>
    <row r="14804" spans="1:3" x14ac:dyDescent="0.3">
      <c r="A14804" t="s">
        <v>18</v>
      </c>
      <c r="B14804">
        <v>4</v>
      </c>
      <c r="C14804">
        <v>7433</v>
      </c>
    </row>
    <row r="14805" spans="1:3" x14ac:dyDescent="0.3">
      <c r="A14805" t="s">
        <v>19</v>
      </c>
      <c r="B14805">
        <v>68</v>
      </c>
      <c r="C14805">
        <v>7433</v>
      </c>
    </row>
    <row r="14806" spans="1:3" x14ac:dyDescent="0.3">
      <c r="A14806" t="s">
        <v>20</v>
      </c>
      <c r="B14806">
        <v>7</v>
      </c>
      <c r="C14806">
        <v>7433</v>
      </c>
    </row>
    <row r="14807" spans="1:3" x14ac:dyDescent="0.3">
      <c r="A14807" t="s">
        <v>21</v>
      </c>
      <c r="B14807">
        <v>5</v>
      </c>
      <c r="C14807">
        <v>7433</v>
      </c>
    </row>
    <row r="14808" spans="1:3" x14ac:dyDescent="0.3">
      <c r="A14808" t="s">
        <v>22</v>
      </c>
      <c r="B14808">
        <v>17</v>
      </c>
      <c r="C14808">
        <v>7433</v>
      </c>
    </row>
    <row r="14809" spans="1:3" x14ac:dyDescent="0.3">
      <c r="A14809" t="s">
        <v>25</v>
      </c>
      <c r="B14809" t="s">
        <v>121</v>
      </c>
      <c r="C14809">
        <v>7433</v>
      </c>
    </row>
    <row r="14810" spans="1:3" x14ac:dyDescent="0.3">
      <c r="A14810" t="s">
        <v>7</v>
      </c>
      <c r="B14810" t="s">
        <v>120</v>
      </c>
      <c r="C14810">
        <v>1818</v>
      </c>
    </row>
    <row r="14811" spans="1:3" x14ac:dyDescent="0.3">
      <c r="A14811" t="s">
        <v>17</v>
      </c>
      <c r="B14811">
        <v>25</v>
      </c>
      <c r="C14811">
        <v>1818</v>
      </c>
    </row>
    <row r="14812" spans="1:3" x14ac:dyDescent="0.3">
      <c r="A14812" t="s">
        <v>18</v>
      </c>
      <c r="B14812">
        <v>0</v>
      </c>
      <c r="C14812">
        <v>1818</v>
      </c>
    </row>
    <row r="14813" spans="1:3" x14ac:dyDescent="0.3">
      <c r="A14813" t="s">
        <v>19</v>
      </c>
      <c r="B14813">
        <v>8</v>
      </c>
      <c r="C14813">
        <v>1818</v>
      </c>
    </row>
    <row r="14814" spans="1:3" x14ac:dyDescent="0.3">
      <c r="A14814" t="s">
        <v>20</v>
      </c>
      <c r="B14814">
        <v>0</v>
      </c>
      <c r="C14814">
        <v>1818</v>
      </c>
    </row>
    <row r="14815" spans="1:3" x14ac:dyDescent="0.3">
      <c r="A14815" t="s">
        <v>21</v>
      </c>
      <c r="B14815">
        <v>1</v>
      </c>
      <c r="C14815">
        <v>1818</v>
      </c>
    </row>
    <row r="14816" spans="1:3" x14ac:dyDescent="0.3">
      <c r="A14816" t="s">
        <v>22</v>
      </c>
      <c r="B14816">
        <v>4</v>
      </c>
      <c r="C14816">
        <v>1818</v>
      </c>
    </row>
    <row r="14817" spans="1:3" x14ac:dyDescent="0.3">
      <c r="A14817" t="s">
        <v>25</v>
      </c>
      <c r="B14817" t="s">
        <v>122</v>
      </c>
      <c r="C14817">
        <v>1818</v>
      </c>
    </row>
    <row r="14818" spans="1:3" x14ac:dyDescent="0.3">
      <c r="A14818" t="s">
        <v>7</v>
      </c>
      <c r="B14818" t="s">
        <v>120</v>
      </c>
      <c r="C14818">
        <v>10451</v>
      </c>
    </row>
    <row r="14819" spans="1:3" x14ac:dyDescent="0.3">
      <c r="A14819" t="s">
        <v>17</v>
      </c>
      <c r="B14819">
        <v>9</v>
      </c>
      <c r="C14819">
        <v>10451</v>
      </c>
    </row>
    <row r="14820" spans="1:3" x14ac:dyDescent="0.3">
      <c r="A14820" t="s">
        <v>18</v>
      </c>
      <c r="B14820">
        <v>1</v>
      </c>
      <c r="C14820">
        <v>10451</v>
      </c>
    </row>
    <row r="14821" spans="1:3" x14ac:dyDescent="0.3">
      <c r="A14821" t="s">
        <v>19</v>
      </c>
      <c r="B14821">
        <v>3</v>
      </c>
      <c r="C14821">
        <v>10451</v>
      </c>
    </row>
    <row r="14822" spans="1:3" x14ac:dyDescent="0.3">
      <c r="A14822" t="s">
        <v>20</v>
      </c>
      <c r="B14822">
        <v>0</v>
      </c>
      <c r="C14822">
        <v>10451</v>
      </c>
    </row>
    <row r="14823" spans="1:3" x14ac:dyDescent="0.3">
      <c r="A14823" t="s">
        <v>21</v>
      </c>
      <c r="B14823">
        <v>4</v>
      </c>
      <c r="C14823">
        <v>10451</v>
      </c>
    </row>
    <row r="14824" spans="1:3" x14ac:dyDescent="0.3">
      <c r="A14824" t="s">
        <v>22</v>
      </c>
      <c r="B14824">
        <v>8</v>
      </c>
      <c r="C14824">
        <v>10451</v>
      </c>
    </row>
    <row r="14825" spans="1:3" x14ac:dyDescent="0.3">
      <c r="A14825" t="s">
        <v>25</v>
      </c>
      <c r="B14825" t="s">
        <v>122</v>
      </c>
      <c r="C14825">
        <v>10451</v>
      </c>
    </row>
    <row r="14826" spans="1:3" x14ac:dyDescent="0.3">
      <c r="A14826" t="s">
        <v>7</v>
      </c>
      <c r="B14826" t="s">
        <v>120</v>
      </c>
      <c r="C14826">
        <v>4198</v>
      </c>
    </row>
    <row r="14827" spans="1:3" x14ac:dyDescent="0.3">
      <c r="A14827" t="s">
        <v>17</v>
      </c>
      <c r="B14827">
        <v>9</v>
      </c>
      <c r="C14827">
        <v>4198</v>
      </c>
    </row>
    <row r="14828" spans="1:3" x14ac:dyDescent="0.3">
      <c r="A14828" t="s">
        <v>18</v>
      </c>
      <c r="B14828">
        <v>1</v>
      </c>
      <c r="C14828">
        <v>4198</v>
      </c>
    </row>
    <row r="14829" spans="1:3" x14ac:dyDescent="0.3">
      <c r="A14829" t="s">
        <v>19</v>
      </c>
      <c r="B14829">
        <v>3</v>
      </c>
      <c r="C14829">
        <v>4198</v>
      </c>
    </row>
    <row r="14830" spans="1:3" x14ac:dyDescent="0.3">
      <c r="A14830" t="s">
        <v>20</v>
      </c>
      <c r="B14830">
        <v>0</v>
      </c>
      <c r="C14830">
        <v>4198</v>
      </c>
    </row>
    <row r="14831" spans="1:3" x14ac:dyDescent="0.3">
      <c r="A14831" t="s">
        <v>21</v>
      </c>
      <c r="B14831">
        <v>4</v>
      </c>
      <c r="C14831">
        <v>4198</v>
      </c>
    </row>
    <row r="14832" spans="1:3" x14ac:dyDescent="0.3">
      <c r="A14832" t="s">
        <v>22</v>
      </c>
      <c r="B14832">
        <v>8</v>
      </c>
      <c r="C14832">
        <v>4198</v>
      </c>
    </row>
    <row r="14833" spans="1:3" x14ac:dyDescent="0.3">
      <c r="A14833" t="s">
        <v>25</v>
      </c>
      <c r="B14833" t="s">
        <v>122</v>
      </c>
      <c r="C14833">
        <v>4198</v>
      </c>
    </row>
    <row r="14834" spans="1:3" x14ac:dyDescent="0.3">
      <c r="A14834" t="s">
        <v>7</v>
      </c>
      <c r="B14834" t="s">
        <v>120</v>
      </c>
      <c r="C14834">
        <v>5176</v>
      </c>
    </row>
    <row r="14835" spans="1:3" x14ac:dyDescent="0.3">
      <c r="A14835" t="s">
        <v>17</v>
      </c>
      <c r="B14835">
        <v>7</v>
      </c>
      <c r="C14835">
        <v>5176</v>
      </c>
    </row>
    <row r="14836" spans="1:3" x14ac:dyDescent="0.3">
      <c r="A14836" t="s">
        <v>18</v>
      </c>
      <c r="B14836">
        <v>6</v>
      </c>
      <c r="C14836">
        <v>5176</v>
      </c>
    </row>
    <row r="14837" spans="1:3" x14ac:dyDescent="0.3">
      <c r="A14837" t="s">
        <v>19</v>
      </c>
      <c r="B14837">
        <v>13</v>
      </c>
      <c r="C14837">
        <v>5176</v>
      </c>
    </row>
    <row r="14838" spans="1:3" x14ac:dyDescent="0.3">
      <c r="A14838" t="s">
        <v>20</v>
      </c>
      <c r="B14838">
        <v>7</v>
      </c>
      <c r="C14838">
        <v>5176</v>
      </c>
    </row>
    <row r="14839" spans="1:3" x14ac:dyDescent="0.3">
      <c r="A14839" t="s">
        <v>21</v>
      </c>
      <c r="B14839">
        <v>6</v>
      </c>
      <c r="C14839">
        <v>5176</v>
      </c>
    </row>
    <row r="14840" spans="1:3" x14ac:dyDescent="0.3">
      <c r="A14840" t="s">
        <v>22</v>
      </c>
      <c r="B14840">
        <v>14</v>
      </c>
      <c r="C14840">
        <v>5176</v>
      </c>
    </row>
    <row r="14841" spans="1:3" x14ac:dyDescent="0.3">
      <c r="A14841" t="s">
        <v>25</v>
      </c>
      <c r="B14841" t="s">
        <v>122</v>
      </c>
      <c r="C14841">
        <v>5176</v>
      </c>
    </row>
    <row r="14842" spans="1:3" x14ac:dyDescent="0.3">
      <c r="A14842" t="s">
        <v>7</v>
      </c>
      <c r="B14842" t="s">
        <v>50</v>
      </c>
      <c r="C14842">
        <v>2557</v>
      </c>
    </row>
    <row r="14843" spans="1:3" x14ac:dyDescent="0.3">
      <c r="A14843" t="s">
        <v>17</v>
      </c>
      <c r="B14843">
        <v>7</v>
      </c>
      <c r="C14843">
        <v>2557</v>
      </c>
    </row>
    <row r="14844" spans="1:3" x14ac:dyDescent="0.3">
      <c r="A14844" t="s">
        <v>18</v>
      </c>
      <c r="B14844">
        <v>1</v>
      </c>
      <c r="C14844">
        <v>2557</v>
      </c>
    </row>
    <row r="14845" spans="1:3" x14ac:dyDescent="0.3">
      <c r="A14845" t="s">
        <v>19</v>
      </c>
      <c r="B14845">
        <v>6</v>
      </c>
      <c r="C14845">
        <v>2557</v>
      </c>
    </row>
    <row r="14846" spans="1:3" x14ac:dyDescent="0.3">
      <c r="A14846" t="s">
        <v>20</v>
      </c>
      <c r="B14846">
        <v>3</v>
      </c>
      <c r="C14846">
        <v>2557</v>
      </c>
    </row>
    <row r="14847" spans="1:3" x14ac:dyDescent="0.3">
      <c r="A14847" t="s">
        <v>21</v>
      </c>
      <c r="B14847">
        <v>1</v>
      </c>
      <c r="C14847">
        <v>2557</v>
      </c>
    </row>
    <row r="14848" spans="1:3" x14ac:dyDescent="0.3">
      <c r="A14848" t="s">
        <v>22</v>
      </c>
      <c r="B14848">
        <v>11</v>
      </c>
      <c r="C14848">
        <v>2557</v>
      </c>
    </row>
    <row r="14849" spans="1:3" x14ac:dyDescent="0.3">
      <c r="A14849" t="s">
        <v>25</v>
      </c>
      <c r="B14849" t="s">
        <v>122</v>
      </c>
      <c r="C14849">
        <v>2557</v>
      </c>
    </row>
    <row r="14850" spans="1:3" x14ac:dyDescent="0.3">
      <c r="A14850" t="s">
        <v>7</v>
      </c>
      <c r="B14850" t="s">
        <v>120</v>
      </c>
      <c r="C14850">
        <v>7007</v>
      </c>
    </row>
    <row r="14851" spans="1:3" x14ac:dyDescent="0.3">
      <c r="A14851" t="s">
        <v>17</v>
      </c>
      <c r="B14851">
        <v>17</v>
      </c>
      <c r="C14851">
        <v>7007</v>
      </c>
    </row>
    <row r="14852" spans="1:3" x14ac:dyDescent="0.3">
      <c r="A14852" t="s">
        <v>18</v>
      </c>
      <c r="B14852">
        <v>3</v>
      </c>
      <c r="C14852">
        <v>7007</v>
      </c>
    </row>
    <row r="14853" spans="1:3" x14ac:dyDescent="0.3">
      <c r="A14853" t="s">
        <v>19</v>
      </c>
      <c r="B14853">
        <v>18</v>
      </c>
      <c r="C14853">
        <v>7007</v>
      </c>
    </row>
    <row r="14854" spans="1:3" x14ac:dyDescent="0.3">
      <c r="A14854" t="s">
        <v>20</v>
      </c>
      <c r="B14854">
        <v>3</v>
      </c>
      <c r="C14854">
        <v>7007</v>
      </c>
    </row>
    <row r="14855" spans="1:3" x14ac:dyDescent="0.3">
      <c r="A14855" t="s">
        <v>21</v>
      </c>
      <c r="B14855">
        <v>4</v>
      </c>
      <c r="C14855">
        <v>7007</v>
      </c>
    </row>
    <row r="14856" spans="1:3" x14ac:dyDescent="0.3">
      <c r="A14856" t="s">
        <v>22</v>
      </c>
      <c r="B14856">
        <v>18</v>
      </c>
      <c r="C14856">
        <v>7007</v>
      </c>
    </row>
    <row r="14857" spans="1:3" x14ac:dyDescent="0.3">
      <c r="A14857" t="s">
        <v>25</v>
      </c>
      <c r="B14857" t="s">
        <v>121</v>
      </c>
      <c r="C14857">
        <v>7007</v>
      </c>
    </row>
    <row r="14858" spans="1:3" x14ac:dyDescent="0.3">
      <c r="A14858" t="s">
        <v>7</v>
      </c>
      <c r="B14858" t="s">
        <v>120</v>
      </c>
      <c r="C14858">
        <v>8514</v>
      </c>
    </row>
    <row r="14859" spans="1:3" x14ac:dyDescent="0.3">
      <c r="A14859" t="s">
        <v>17</v>
      </c>
      <c r="B14859">
        <v>8</v>
      </c>
      <c r="C14859">
        <v>8514</v>
      </c>
    </row>
    <row r="14860" spans="1:3" x14ac:dyDescent="0.3">
      <c r="A14860" t="s">
        <v>18</v>
      </c>
      <c r="B14860">
        <v>0</v>
      </c>
      <c r="C14860">
        <v>8514</v>
      </c>
    </row>
    <row r="14861" spans="1:3" x14ac:dyDescent="0.3">
      <c r="A14861" t="s">
        <v>19</v>
      </c>
      <c r="B14861">
        <v>7</v>
      </c>
      <c r="C14861">
        <v>8514</v>
      </c>
    </row>
    <row r="14862" spans="1:3" x14ac:dyDescent="0.3">
      <c r="A14862" t="s">
        <v>20</v>
      </c>
      <c r="B14862">
        <v>3</v>
      </c>
      <c r="C14862">
        <v>8514</v>
      </c>
    </row>
    <row r="14863" spans="1:3" x14ac:dyDescent="0.3">
      <c r="A14863" t="s">
        <v>21</v>
      </c>
      <c r="B14863">
        <v>1</v>
      </c>
      <c r="C14863">
        <v>8514</v>
      </c>
    </row>
    <row r="14864" spans="1:3" x14ac:dyDescent="0.3">
      <c r="A14864" t="s">
        <v>22</v>
      </c>
      <c r="B14864">
        <v>1</v>
      </c>
      <c r="C14864">
        <v>8514</v>
      </c>
    </row>
    <row r="14865" spans="1:3" x14ac:dyDescent="0.3">
      <c r="A14865" t="s">
        <v>25</v>
      </c>
      <c r="B14865" t="s">
        <v>122</v>
      </c>
      <c r="C14865">
        <v>8514</v>
      </c>
    </row>
    <row r="14866" spans="1:3" x14ac:dyDescent="0.3">
      <c r="A14866" t="s">
        <v>7</v>
      </c>
      <c r="B14866" t="s">
        <v>120</v>
      </c>
      <c r="C14866">
        <v>5268</v>
      </c>
    </row>
    <row r="14867" spans="1:3" x14ac:dyDescent="0.3">
      <c r="A14867" t="s">
        <v>17</v>
      </c>
      <c r="B14867">
        <v>17</v>
      </c>
      <c r="C14867">
        <v>5268</v>
      </c>
    </row>
    <row r="14868" spans="1:3" x14ac:dyDescent="0.3">
      <c r="A14868" t="s">
        <v>18</v>
      </c>
      <c r="B14868">
        <v>8</v>
      </c>
      <c r="C14868">
        <v>5268</v>
      </c>
    </row>
    <row r="14869" spans="1:3" x14ac:dyDescent="0.3">
      <c r="A14869" t="s">
        <v>19</v>
      </c>
      <c r="B14869">
        <v>14</v>
      </c>
      <c r="C14869">
        <v>5268</v>
      </c>
    </row>
    <row r="14870" spans="1:3" x14ac:dyDescent="0.3">
      <c r="A14870" t="s">
        <v>20</v>
      </c>
      <c r="B14870">
        <v>10</v>
      </c>
      <c r="C14870">
        <v>5268</v>
      </c>
    </row>
    <row r="14871" spans="1:3" x14ac:dyDescent="0.3">
      <c r="A14871" t="s">
        <v>21</v>
      </c>
      <c r="B14871">
        <v>4</v>
      </c>
      <c r="C14871">
        <v>5268</v>
      </c>
    </row>
    <row r="14872" spans="1:3" x14ac:dyDescent="0.3">
      <c r="A14872" t="s">
        <v>22</v>
      </c>
      <c r="B14872">
        <v>3</v>
      </c>
      <c r="C14872">
        <v>5268</v>
      </c>
    </row>
    <row r="14873" spans="1:3" x14ac:dyDescent="0.3">
      <c r="A14873" t="s">
        <v>25</v>
      </c>
      <c r="B14873" t="s">
        <v>122</v>
      </c>
      <c r="C14873">
        <v>5268</v>
      </c>
    </row>
    <row r="14874" spans="1:3" x14ac:dyDescent="0.3">
      <c r="A14874" t="s">
        <v>7</v>
      </c>
      <c r="B14874" t="s">
        <v>50</v>
      </c>
      <c r="C14874">
        <v>2715</v>
      </c>
    </row>
    <row r="14875" spans="1:3" x14ac:dyDescent="0.3">
      <c r="A14875" t="s">
        <v>17</v>
      </c>
      <c r="B14875">
        <v>70</v>
      </c>
      <c r="C14875">
        <v>2715</v>
      </c>
    </row>
    <row r="14876" spans="1:3" x14ac:dyDescent="0.3">
      <c r="A14876" t="s">
        <v>18</v>
      </c>
      <c r="B14876">
        <v>3</v>
      </c>
      <c r="C14876">
        <v>2715</v>
      </c>
    </row>
    <row r="14877" spans="1:3" x14ac:dyDescent="0.3">
      <c r="A14877" t="s">
        <v>19</v>
      </c>
      <c r="B14877">
        <v>37</v>
      </c>
      <c r="C14877">
        <v>2715</v>
      </c>
    </row>
    <row r="14878" spans="1:3" x14ac:dyDescent="0.3">
      <c r="A14878" t="s">
        <v>20</v>
      </c>
      <c r="B14878">
        <v>4</v>
      </c>
      <c r="C14878">
        <v>2715</v>
      </c>
    </row>
    <row r="14879" spans="1:3" x14ac:dyDescent="0.3">
      <c r="A14879" t="s">
        <v>21</v>
      </c>
      <c r="B14879">
        <v>2</v>
      </c>
      <c r="C14879">
        <v>2715</v>
      </c>
    </row>
    <row r="14880" spans="1:3" x14ac:dyDescent="0.3">
      <c r="A14880" t="s">
        <v>22</v>
      </c>
      <c r="B14880">
        <v>64</v>
      </c>
      <c r="C14880">
        <v>2715</v>
      </c>
    </row>
    <row r="14881" spans="1:3" x14ac:dyDescent="0.3">
      <c r="A14881" t="s">
        <v>25</v>
      </c>
      <c r="B14881" t="s">
        <v>121</v>
      </c>
      <c r="C14881">
        <v>2715</v>
      </c>
    </row>
    <row r="14882" spans="1:3" x14ac:dyDescent="0.3">
      <c r="A14882" t="s">
        <v>7</v>
      </c>
      <c r="B14882" t="s">
        <v>120</v>
      </c>
      <c r="C14882">
        <v>6336</v>
      </c>
    </row>
    <row r="14883" spans="1:3" x14ac:dyDescent="0.3">
      <c r="A14883" t="s">
        <v>17</v>
      </c>
      <c r="B14883">
        <v>13</v>
      </c>
      <c r="C14883">
        <v>6336</v>
      </c>
    </row>
    <row r="14884" spans="1:3" x14ac:dyDescent="0.3">
      <c r="A14884" t="s">
        <v>18</v>
      </c>
      <c r="B14884">
        <v>2</v>
      </c>
      <c r="C14884">
        <v>6336</v>
      </c>
    </row>
    <row r="14885" spans="1:3" x14ac:dyDescent="0.3">
      <c r="A14885" t="s">
        <v>19</v>
      </c>
      <c r="B14885">
        <v>14</v>
      </c>
      <c r="C14885">
        <v>6336</v>
      </c>
    </row>
    <row r="14886" spans="1:3" x14ac:dyDescent="0.3">
      <c r="A14886" t="s">
        <v>20</v>
      </c>
      <c r="B14886">
        <v>8</v>
      </c>
      <c r="C14886">
        <v>6336</v>
      </c>
    </row>
    <row r="14887" spans="1:3" x14ac:dyDescent="0.3">
      <c r="A14887" t="s">
        <v>21</v>
      </c>
      <c r="B14887">
        <v>7</v>
      </c>
      <c r="C14887">
        <v>6336</v>
      </c>
    </row>
    <row r="14888" spans="1:3" x14ac:dyDescent="0.3">
      <c r="A14888" t="s">
        <v>22</v>
      </c>
      <c r="B14888">
        <v>4</v>
      </c>
      <c r="C14888">
        <v>6336</v>
      </c>
    </row>
    <row r="14889" spans="1:3" x14ac:dyDescent="0.3">
      <c r="A14889" t="s">
        <v>25</v>
      </c>
      <c r="B14889" t="s">
        <v>122</v>
      </c>
      <c r="C14889">
        <v>6336</v>
      </c>
    </row>
    <row r="14890" spans="1:3" x14ac:dyDescent="0.3">
      <c r="A14890" t="s">
        <v>7</v>
      </c>
      <c r="B14890" t="s">
        <v>120</v>
      </c>
      <c r="C14890">
        <v>891</v>
      </c>
    </row>
    <row r="14891" spans="1:3" x14ac:dyDescent="0.3">
      <c r="A14891" t="s">
        <v>17</v>
      </c>
      <c r="B14891">
        <v>6</v>
      </c>
      <c r="C14891">
        <v>891</v>
      </c>
    </row>
    <row r="14892" spans="1:3" x14ac:dyDescent="0.3">
      <c r="A14892" t="s">
        <v>18</v>
      </c>
      <c r="B14892">
        <v>0</v>
      </c>
      <c r="C14892">
        <v>891</v>
      </c>
    </row>
    <row r="14893" spans="1:3" x14ac:dyDescent="0.3">
      <c r="A14893" t="s">
        <v>19</v>
      </c>
      <c r="B14893">
        <v>2</v>
      </c>
      <c r="C14893">
        <v>891</v>
      </c>
    </row>
    <row r="14894" spans="1:3" x14ac:dyDescent="0.3">
      <c r="A14894" t="s">
        <v>20</v>
      </c>
      <c r="B14894">
        <v>2</v>
      </c>
      <c r="C14894">
        <v>891</v>
      </c>
    </row>
    <row r="14895" spans="1:3" x14ac:dyDescent="0.3">
      <c r="A14895" t="s">
        <v>21</v>
      </c>
      <c r="B14895">
        <v>0</v>
      </c>
      <c r="C14895">
        <v>891</v>
      </c>
    </row>
    <row r="14896" spans="1:3" x14ac:dyDescent="0.3">
      <c r="A14896" t="s">
        <v>22</v>
      </c>
      <c r="B14896">
        <v>1</v>
      </c>
      <c r="C14896">
        <v>891</v>
      </c>
    </row>
    <row r="14897" spans="1:3" x14ac:dyDescent="0.3">
      <c r="A14897" t="s">
        <v>25</v>
      </c>
      <c r="B14897" t="s">
        <v>122</v>
      </c>
      <c r="C14897">
        <v>891</v>
      </c>
    </row>
    <row r="14898" spans="1:3" x14ac:dyDescent="0.3">
      <c r="A14898" t="s">
        <v>7</v>
      </c>
      <c r="B14898" t="s">
        <v>50</v>
      </c>
      <c r="C14898">
        <v>6859</v>
      </c>
    </row>
    <row r="14899" spans="1:3" x14ac:dyDescent="0.3">
      <c r="A14899" t="s">
        <v>17</v>
      </c>
      <c r="B14899">
        <v>37</v>
      </c>
      <c r="C14899">
        <v>6859</v>
      </c>
    </row>
    <row r="14900" spans="1:3" x14ac:dyDescent="0.3">
      <c r="A14900" t="s">
        <v>18</v>
      </c>
      <c r="B14900">
        <v>4</v>
      </c>
      <c r="C14900">
        <v>6859</v>
      </c>
    </row>
    <row r="14901" spans="1:3" x14ac:dyDescent="0.3">
      <c r="A14901" t="s">
        <v>19</v>
      </c>
      <c r="B14901">
        <v>24</v>
      </c>
      <c r="C14901">
        <v>6859</v>
      </c>
    </row>
    <row r="14902" spans="1:3" x14ac:dyDescent="0.3">
      <c r="A14902" t="s">
        <v>20</v>
      </c>
      <c r="B14902">
        <v>16</v>
      </c>
      <c r="C14902">
        <v>6859</v>
      </c>
    </row>
    <row r="14903" spans="1:3" x14ac:dyDescent="0.3">
      <c r="A14903" t="s">
        <v>21</v>
      </c>
      <c r="B14903">
        <v>9</v>
      </c>
      <c r="C14903">
        <v>6859</v>
      </c>
    </row>
    <row r="14904" spans="1:3" x14ac:dyDescent="0.3">
      <c r="A14904" t="s">
        <v>22</v>
      </c>
      <c r="B14904">
        <v>9</v>
      </c>
      <c r="C14904">
        <v>6859</v>
      </c>
    </row>
    <row r="14905" spans="1:3" x14ac:dyDescent="0.3">
      <c r="A14905" t="s">
        <v>25</v>
      </c>
      <c r="B14905" t="s">
        <v>121</v>
      </c>
      <c r="C14905">
        <v>6859</v>
      </c>
    </row>
    <row r="14906" spans="1:3" x14ac:dyDescent="0.3">
      <c r="A14906" t="s">
        <v>7</v>
      </c>
      <c r="B14906" t="s">
        <v>120</v>
      </c>
      <c r="C14906">
        <v>11007</v>
      </c>
    </row>
    <row r="14907" spans="1:3" x14ac:dyDescent="0.3">
      <c r="A14907" t="s">
        <v>17</v>
      </c>
      <c r="B14907">
        <v>26</v>
      </c>
      <c r="C14907">
        <v>11007</v>
      </c>
    </row>
    <row r="14908" spans="1:3" x14ac:dyDescent="0.3">
      <c r="A14908" t="s">
        <v>18</v>
      </c>
      <c r="B14908">
        <v>0</v>
      </c>
      <c r="C14908">
        <v>11007</v>
      </c>
    </row>
    <row r="14909" spans="1:3" x14ac:dyDescent="0.3">
      <c r="A14909" t="s">
        <v>19</v>
      </c>
      <c r="B14909">
        <v>6</v>
      </c>
      <c r="C14909">
        <v>11007</v>
      </c>
    </row>
    <row r="14910" spans="1:3" x14ac:dyDescent="0.3">
      <c r="A14910" t="s">
        <v>20</v>
      </c>
      <c r="B14910">
        <v>0</v>
      </c>
      <c r="C14910">
        <v>11007</v>
      </c>
    </row>
    <row r="14911" spans="1:3" x14ac:dyDescent="0.3">
      <c r="A14911" t="s">
        <v>21</v>
      </c>
      <c r="B14911">
        <v>0</v>
      </c>
      <c r="C14911">
        <v>11007</v>
      </c>
    </row>
    <row r="14912" spans="1:3" x14ac:dyDescent="0.3">
      <c r="A14912" t="s">
        <v>22</v>
      </c>
      <c r="B14912">
        <v>2</v>
      </c>
      <c r="C14912">
        <v>11007</v>
      </c>
    </row>
    <row r="14913" spans="1:3" x14ac:dyDescent="0.3">
      <c r="A14913" t="s">
        <v>25</v>
      </c>
      <c r="B14913" t="s">
        <v>122</v>
      </c>
      <c r="C14913">
        <v>11007</v>
      </c>
    </row>
    <row r="14914" spans="1:3" x14ac:dyDescent="0.3">
      <c r="A14914" t="s">
        <v>7</v>
      </c>
      <c r="B14914" t="s">
        <v>120</v>
      </c>
      <c r="C14914">
        <v>6728</v>
      </c>
    </row>
    <row r="14915" spans="1:3" x14ac:dyDescent="0.3">
      <c r="A14915" t="s">
        <v>17</v>
      </c>
      <c r="B14915">
        <v>16</v>
      </c>
      <c r="C14915">
        <v>6728</v>
      </c>
    </row>
    <row r="14916" spans="1:3" x14ac:dyDescent="0.3">
      <c r="A14916" t="s">
        <v>18</v>
      </c>
      <c r="B14916">
        <v>0</v>
      </c>
      <c r="C14916">
        <v>6728</v>
      </c>
    </row>
    <row r="14917" spans="1:3" x14ac:dyDescent="0.3">
      <c r="A14917" t="s">
        <v>19</v>
      </c>
      <c r="B14917">
        <v>17</v>
      </c>
      <c r="C14917">
        <v>6728</v>
      </c>
    </row>
    <row r="14918" spans="1:3" x14ac:dyDescent="0.3">
      <c r="A14918" t="s">
        <v>20</v>
      </c>
      <c r="B14918">
        <v>6</v>
      </c>
      <c r="C14918">
        <v>6728</v>
      </c>
    </row>
    <row r="14919" spans="1:3" x14ac:dyDescent="0.3">
      <c r="A14919" t="s">
        <v>21</v>
      </c>
      <c r="B14919">
        <v>3</v>
      </c>
      <c r="C14919">
        <v>6728</v>
      </c>
    </row>
    <row r="14920" spans="1:3" x14ac:dyDescent="0.3">
      <c r="A14920" t="s">
        <v>22</v>
      </c>
      <c r="B14920">
        <v>6</v>
      </c>
      <c r="C14920">
        <v>6728</v>
      </c>
    </row>
    <row r="14921" spans="1:3" x14ac:dyDescent="0.3">
      <c r="A14921" t="s">
        <v>25</v>
      </c>
      <c r="B14921" t="s">
        <v>122</v>
      </c>
      <c r="C14921">
        <v>6728</v>
      </c>
    </row>
    <row r="14922" spans="1:3" x14ac:dyDescent="0.3">
      <c r="A14922" t="s">
        <v>7</v>
      </c>
      <c r="B14922" t="s">
        <v>120</v>
      </c>
      <c r="C14922">
        <v>8416</v>
      </c>
    </row>
    <row r="14923" spans="1:3" x14ac:dyDescent="0.3">
      <c r="A14923" t="s">
        <v>17</v>
      </c>
      <c r="B14923">
        <v>6</v>
      </c>
      <c r="C14923">
        <v>8416</v>
      </c>
    </row>
    <row r="14924" spans="1:3" x14ac:dyDescent="0.3">
      <c r="A14924" t="s">
        <v>18</v>
      </c>
      <c r="B14924">
        <v>6</v>
      </c>
      <c r="C14924">
        <v>8416</v>
      </c>
    </row>
    <row r="14925" spans="1:3" x14ac:dyDescent="0.3">
      <c r="A14925" t="s">
        <v>19</v>
      </c>
      <c r="B14925">
        <v>15</v>
      </c>
      <c r="C14925">
        <v>8416</v>
      </c>
    </row>
    <row r="14926" spans="1:3" x14ac:dyDescent="0.3">
      <c r="A14926" t="s">
        <v>20</v>
      </c>
      <c r="B14926">
        <v>10</v>
      </c>
      <c r="C14926">
        <v>8416</v>
      </c>
    </row>
    <row r="14927" spans="1:3" x14ac:dyDescent="0.3">
      <c r="A14927" t="s">
        <v>21</v>
      </c>
      <c r="B14927">
        <v>5</v>
      </c>
      <c r="C14927">
        <v>8416</v>
      </c>
    </row>
    <row r="14928" spans="1:3" x14ac:dyDescent="0.3">
      <c r="A14928" t="s">
        <v>22</v>
      </c>
      <c r="B14928">
        <v>2</v>
      </c>
      <c r="C14928">
        <v>8416</v>
      </c>
    </row>
    <row r="14929" spans="1:3" x14ac:dyDescent="0.3">
      <c r="A14929" t="s">
        <v>25</v>
      </c>
      <c r="B14929" t="s">
        <v>122</v>
      </c>
      <c r="C14929">
        <v>8416</v>
      </c>
    </row>
    <row r="14930" spans="1:3" x14ac:dyDescent="0.3">
      <c r="A14930" t="s">
        <v>7</v>
      </c>
      <c r="B14930" t="s">
        <v>120</v>
      </c>
      <c r="C14930">
        <v>164</v>
      </c>
    </row>
    <row r="14931" spans="1:3" x14ac:dyDescent="0.3">
      <c r="A14931" t="s">
        <v>17</v>
      </c>
      <c r="B14931">
        <v>206</v>
      </c>
      <c r="C14931">
        <v>164</v>
      </c>
    </row>
    <row r="14932" spans="1:3" x14ac:dyDescent="0.3">
      <c r="A14932" t="s">
        <v>18</v>
      </c>
      <c r="B14932">
        <v>0</v>
      </c>
      <c r="C14932">
        <v>164</v>
      </c>
    </row>
    <row r="14933" spans="1:3" x14ac:dyDescent="0.3">
      <c r="A14933" t="s">
        <v>19</v>
      </c>
      <c r="B14933">
        <v>46</v>
      </c>
      <c r="C14933">
        <v>164</v>
      </c>
    </row>
    <row r="14934" spans="1:3" x14ac:dyDescent="0.3">
      <c r="A14934" t="s">
        <v>20</v>
      </c>
      <c r="B14934">
        <v>3</v>
      </c>
      <c r="C14934">
        <v>164</v>
      </c>
    </row>
    <row r="14935" spans="1:3" x14ac:dyDescent="0.3">
      <c r="A14935" t="s">
        <v>21</v>
      </c>
      <c r="B14935">
        <v>2</v>
      </c>
      <c r="C14935">
        <v>164</v>
      </c>
    </row>
    <row r="14936" spans="1:3" x14ac:dyDescent="0.3">
      <c r="A14936" t="s">
        <v>22</v>
      </c>
      <c r="B14936">
        <v>12</v>
      </c>
      <c r="C14936">
        <v>164</v>
      </c>
    </row>
    <row r="14937" spans="1:3" x14ac:dyDescent="0.3">
      <c r="A14937" t="s">
        <v>25</v>
      </c>
      <c r="B14937" t="s">
        <v>121</v>
      </c>
      <c r="C14937">
        <v>164</v>
      </c>
    </row>
    <row r="14938" spans="1:3" x14ac:dyDescent="0.3">
      <c r="A14938" t="s">
        <v>7</v>
      </c>
      <c r="B14938" t="s">
        <v>120</v>
      </c>
      <c r="C14938">
        <v>231</v>
      </c>
    </row>
    <row r="14939" spans="1:3" x14ac:dyDescent="0.3">
      <c r="A14939" t="s">
        <v>17</v>
      </c>
      <c r="B14939">
        <v>24</v>
      </c>
      <c r="C14939">
        <v>231</v>
      </c>
    </row>
    <row r="14940" spans="1:3" x14ac:dyDescent="0.3">
      <c r="A14940" t="s">
        <v>18</v>
      </c>
      <c r="B14940">
        <v>0</v>
      </c>
      <c r="C14940">
        <v>231</v>
      </c>
    </row>
    <row r="14941" spans="1:3" x14ac:dyDescent="0.3">
      <c r="A14941" t="s">
        <v>19</v>
      </c>
      <c r="B14941">
        <v>7</v>
      </c>
      <c r="C14941">
        <v>231</v>
      </c>
    </row>
    <row r="14942" spans="1:3" x14ac:dyDescent="0.3">
      <c r="A14942" t="s">
        <v>20</v>
      </c>
      <c r="B14942">
        <v>0</v>
      </c>
      <c r="C14942">
        <v>231</v>
      </c>
    </row>
    <row r="14943" spans="1:3" x14ac:dyDescent="0.3">
      <c r="A14943" t="s">
        <v>21</v>
      </c>
      <c r="B14943">
        <v>0</v>
      </c>
      <c r="C14943">
        <v>231</v>
      </c>
    </row>
    <row r="14944" spans="1:3" x14ac:dyDescent="0.3">
      <c r="A14944" t="s">
        <v>22</v>
      </c>
      <c r="B14944">
        <v>1</v>
      </c>
      <c r="C14944">
        <v>231</v>
      </c>
    </row>
    <row r="14945" spans="1:3" x14ac:dyDescent="0.3">
      <c r="A14945" t="s">
        <v>25</v>
      </c>
      <c r="B14945" t="s">
        <v>122</v>
      </c>
      <c r="C14945">
        <v>231</v>
      </c>
    </row>
    <row r="14946" spans="1:3" x14ac:dyDescent="0.3">
      <c r="A14946" t="s">
        <v>7</v>
      </c>
      <c r="B14946" t="s">
        <v>50</v>
      </c>
      <c r="C14946">
        <v>5063</v>
      </c>
    </row>
    <row r="14947" spans="1:3" x14ac:dyDescent="0.3">
      <c r="A14947" t="s">
        <v>17</v>
      </c>
      <c r="B14947">
        <v>41</v>
      </c>
      <c r="C14947">
        <v>5063</v>
      </c>
    </row>
    <row r="14948" spans="1:3" x14ac:dyDescent="0.3">
      <c r="A14948" t="s">
        <v>18</v>
      </c>
      <c r="B14948">
        <v>5</v>
      </c>
      <c r="C14948">
        <v>5063</v>
      </c>
    </row>
    <row r="14949" spans="1:3" x14ac:dyDescent="0.3">
      <c r="A14949" t="s">
        <v>19</v>
      </c>
      <c r="B14949">
        <v>129</v>
      </c>
      <c r="C14949">
        <v>5063</v>
      </c>
    </row>
    <row r="14950" spans="1:3" x14ac:dyDescent="0.3">
      <c r="A14950" t="s">
        <v>20</v>
      </c>
      <c r="B14950">
        <v>10</v>
      </c>
      <c r="C14950">
        <v>5063</v>
      </c>
    </row>
    <row r="14951" spans="1:3" x14ac:dyDescent="0.3">
      <c r="A14951" t="s">
        <v>21</v>
      </c>
      <c r="B14951">
        <v>3</v>
      </c>
      <c r="C14951">
        <v>5063</v>
      </c>
    </row>
    <row r="14952" spans="1:3" x14ac:dyDescent="0.3">
      <c r="A14952" t="s">
        <v>22</v>
      </c>
      <c r="B14952">
        <v>3</v>
      </c>
      <c r="C14952">
        <v>5063</v>
      </c>
    </row>
    <row r="14953" spans="1:3" x14ac:dyDescent="0.3">
      <c r="A14953" t="s">
        <v>25</v>
      </c>
      <c r="B14953" t="s">
        <v>121</v>
      </c>
      <c r="C14953">
        <v>5063</v>
      </c>
    </row>
    <row r="14954" spans="1:3" x14ac:dyDescent="0.3">
      <c r="A14954" t="s">
        <v>7</v>
      </c>
      <c r="B14954" t="s">
        <v>120</v>
      </c>
      <c r="C14954">
        <v>9725</v>
      </c>
    </row>
    <row r="14955" spans="1:3" x14ac:dyDescent="0.3">
      <c r="A14955" t="s">
        <v>17</v>
      </c>
      <c r="B14955">
        <v>8</v>
      </c>
      <c r="C14955">
        <v>9725</v>
      </c>
    </row>
    <row r="14956" spans="1:3" x14ac:dyDescent="0.3">
      <c r="A14956" t="s">
        <v>18</v>
      </c>
      <c r="B14956">
        <v>0</v>
      </c>
      <c r="C14956">
        <v>9725</v>
      </c>
    </row>
    <row r="14957" spans="1:3" x14ac:dyDescent="0.3">
      <c r="A14957" t="s">
        <v>19</v>
      </c>
      <c r="B14957">
        <v>3</v>
      </c>
      <c r="C14957">
        <v>9725</v>
      </c>
    </row>
    <row r="14958" spans="1:3" x14ac:dyDescent="0.3">
      <c r="A14958" t="s">
        <v>20</v>
      </c>
      <c r="B14958">
        <v>0</v>
      </c>
      <c r="C14958">
        <v>9725</v>
      </c>
    </row>
    <row r="14959" spans="1:3" x14ac:dyDescent="0.3">
      <c r="A14959" t="s">
        <v>21</v>
      </c>
      <c r="B14959">
        <v>0</v>
      </c>
      <c r="C14959">
        <v>9725</v>
      </c>
    </row>
    <row r="14960" spans="1:3" x14ac:dyDescent="0.3">
      <c r="A14960" t="s">
        <v>22</v>
      </c>
      <c r="B14960">
        <v>1</v>
      </c>
      <c r="C14960">
        <v>9725</v>
      </c>
    </row>
    <row r="14961" spans="1:3" x14ac:dyDescent="0.3">
      <c r="A14961" t="s">
        <v>25</v>
      </c>
      <c r="B14961" t="s">
        <v>122</v>
      </c>
      <c r="C14961">
        <v>9725</v>
      </c>
    </row>
    <row r="14962" spans="1:3" x14ac:dyDescent="0.3">
      <c r="A14962" t="s">
        <v>7</v>
      </c>
      <c r="B14962" t="s">
        <v>120</v>
      </c>
      <c r="C14962">
        <v>6460</v>
      </c>
    </row>
    <row r="14963" spans="1:3" x14ac:dyDescent="0.3">
      <c r="A14963" t="s">
        <v>17</v>
      </c>
      <c r="B14963">
        <v>12</v>
      </c>
      <c r="C14963">
        <v>6460</v>
      </c>
    </row>
    <row r="14964" spans="1:3" x14ac:dyDescent="0.3">
      <c r="A14964" t="s">
        <v>18</v>
      </c>
      <c r="B14964">
        <v>4</v>
      </c>
      <c r="C14964">
        <v>6460</v>
      </c>
    </row>
    <row r="14965" spans="1:3" x14ac:dyDescent="0.3">
      <c r="A14965" t="s">
        <v>19</v>
      </c>
      <c r="B14965">
        <v>6</v>
      </c>
      <c r="C14965">
        <v>6460</v>
      </c>
    </row>
    <row r="14966" spans="1:3" x14ac:dyDescent="0.3">
      <c r="A14966" t="s">
        <v>20</v>
      </c>
      <c r="B14966">
        <v>11</v>
      </c>
      <c r="C14966">
        <v>6460</v>
      </c>
    </row>
    <row r="14967" spans="1:3" x14ac:dyDescent="0.3">
      <c r="A14967" t="s">
        <v>21</v>
      </c>
      <c r="B14967">
        <v>8</v>
      </c>
      <c r="C14967">
        <v>6460</v>
      </c>
    </row>
    <row r="14968" spans="1:3" x14ac:dyDescent="0.3">
      <c r="A14968" t="s">
        <v>22</v>
      </c>
      <c r="B14968">
        <v>16</v>
      </c>
      <c r="C14968">
        <v>6460</v>
      </c>
    </row>
    <row r="14969" spans="1:3" x14ac:dyDescent="0.3">
      <c r="A14969" t="s">
        <v>25</v>
      </c>
      <c r="B14969" t="s">
        <v>122</v>
      </c>
      <c r="C14969">
        <v>6460</v>
      </c>
    </row>
    <row r="14970" spans="1:3" x14ac:dyDescent="0.3">
      <c r="A14970" t="s">
        <v>7</v>
      </c>
      <c r="B14970" t="s">
        <v>120</v>
      </c>
      <c r="C14970">
        <v>5012</v>
      </c>
    </row>
    <row r="14971" spans="1:3" x14ac:dyDescent="0.3">
      <c r="A14971" t="s">
        <v>17</v>
      </c>
      <c r="B14971">
        <v>5</v>
      </c>
      <c r="C14971">
        <v>5012</v>
      </c>
    </row>
    <row r="14972" spans="1:3" x14ac:dyDescent="0.3">
      <c r="A14972" t="s">
        <v>18</v>
      </c>
      <c r="B14972">
        <v>4</v>
      </c>
      <c r="C14972">
        <v>5012</v>
      </c>
    </row>
    <row r="14973" spans="1:3" x14ac:dyDescent="0.3">
      <c r="A14973" t="s">
        <v>19</v>
      </c>
      <c r="B14973">
        <v>13</v>
      </c>
      <c r="C14973">
        <v>5012</v>
      </c>
    </row>
    <row r="14974" spans="1:3" x14ac:dyDescent="0.3">
      <c r="A14974" t="s">
        <v>20</v>
      </c>
      <c r="B14974">
        <v>8</v>
      </c>
      <c r="C14974">
        <v>5012</v>
      </c>
    </row>
    <row r="14975" spans="1:3" x14ac:dyDescent="0.3">
      <c r="A14975" t="s">
        <v>21</v>
      </c>
      <c r="B14975">
        <v>0</v>
      </c>
      <c r="C14975">
        <v>5012</v>
      </c>
    </row>
    <row r="14976" spans="1:3" x14ac:dyDescent="0.3">
      <c r="A14976" t="s">
        <v>22</v>
      </c>
      <c r="B14976">
        <v>4</v>
      </c>
      <c r="C14976">
        <v>5012</v>
      </c>
    </row>
    <row r="14977" spans="1:3" x14ac:dyDescent="0.3">
      <c r="A14977" t="s">
        <v>25</v>
      </c>
      <c r="B14977" t="s">
        <v>122</v>
      </c>
      <c r="C14977">
        <v>5012</v>
      </c>
    </row>
    <row r="14978" spans="1:3" x14ac:dyDescent="0.3">
      <c r="A14978" t="s">
        <v>7</v>
      </c>
      <c r="B14978" t="s">
        <v>120</v>
      </c>
      <c r="C14978">
        <v>6918</v>
      </c>
    </row>
    <row r="14979" spans="1:3" x14ac:dyDescent="0.3">
      <c r="A14979" t="s">
        <v>17</v>
      </c>
      <c r="B14979">
        <v>5</v>
      </c>
      <c r="C14979">
        <v>6918</v>
      </c>
    </row>
    <row r="14980" spans="1:3" x14ac:dyDescent="0.3">
      <c r="A14980" t="s">
        <v>18</v>
      </c>
      <c r="B14980">
        <v>4</v>
      </c>
      <c r="C14980">
        <v>6918</v>
      </c>
    </row>
    <row r="14981" spans="1:3" x14ac:dyDescent="0.3">
      <c r="A14981" t="s">
        <v>19</v>
      </c>
      <c r="B14981">
        <v>13</v>
      </c>
      <c r="C14981">
        <v>6918</v>
      </c>
    </row>
    <row r="14982" spans="1:3" x14ac:dyDescent="0.3">
      <c r="A14982" t="s">
        <v>20</v>
      </c>
      <c r="B14982">
        <v>8</v>
      </c>
      <c r="C14982">
        <v>6918</v>
      </c>
    </row>
    <row r="14983" spans="1:3" x14ac:dyDescent="0.3">
      <c r="A14983" t="s">
        <v>21</v>
      </c>
      <c r="B14983">
        <v>0</v>
      </c>
      <c r="C14983">
        <v>6918</v>
      </c>
    </row>
    <row r="14984" spans="1:3" x14ac:dyDescent="0.3">
      <c r="A14984" t="s">
        <v>22</v>
      </c>
      <c r="B14984">
        <v>4</v>
      </c>
      <c r="C14984">
        <v>6918</v>
      </c>
    </row>
    <row r="14985" spans="1:3" x14ac:dyDescent="0.3">
      <c r="A14985" t="s">
        <v>25</v>
      </c>
      <c r="B14985" t="s">
        <v>122</v>
      </c>
      <c r="C14985">
        <v>6918</v>
      </c>
    </row>
    <row r="14986" spans="1:3" x14ac:dyDescent="0.3">
      <c r="A14986" t="s">
        <v>7</v>
      </c>
      <c r="B14986" t="s">
        <v>50</v>
      </c>
      <c r="C14986">
        <v>3706</v>
      </c>
    </row>
    <row r="14987" spans="1:3" x14ac:dyDescent="0.3">
      <c r="A14987" t="s">
        <v>17</v>
      </c>
      <c r="B14987">
        <v>19</v>
      </c>
      <c r="C14987">
        <v>3706</v>
      </c>
    </row>
    <row r="14988" spans="1:3" x14ac:dyDescent="0.3">
      <c r="A14988" t="s">
        <v>18</v>
      </c>
      <c r="B14988">
        <v>8</v>
      </c>
      <c r="C14988">
        <v>3706</v>
      </c>
    </row>
    <row r="14989" spans="1:3" x14ac:dyDescent="0.3">
      <c r="A14989" t="s">
        <v>19</v>
      </c>
      <c r="B14989">
        <v>29</v>
      </c>
      <c r="C14989">
        <v>3706</v>
      </c>
    </row>
    <row r="14990" spans="1:3" x14ac:dyDescent="0.3">
      <c r="A14990" t="s">
        <v>20</v>
      </c>
      <c r="B14990">
        <v>0</v>
      </c>
      <c r="C14990">
        <v>3706</v>
      </c>
    </row>
    <row r="14991" spans="1:3" x14ac:dyDescent="0.3">
      <c r="A14991" t="s">
        <v>21</v>
      </c>
      <c r="B14991">
        <v>12</v>
      </c>
      <c r="C14991">
        <v>3706</v>
      </c>
    </row>
    <row r="14992" spans="1:3" x14ac:dyDescent="0.3">
      <c r="A14992" t="s">
        <v>22</v>
      </c>
      <c r="B14992">
        <v>26</v>
      </c>
      <c r="C14992">
        <v>3706</v>
      </c>
    </row>
    <row r="14993" spans="1:3" x14ac:dyDescent="0.3">
      <c r="A14993" t="s">
        <v>25</v>
      </c>
      <c r="B14993" t="s">
        <v>122</v>
      </c>
      <c r="C14993">
        <v>3706</v>
      </c>
    </row>
    <row r="14994" spans="1:3" x14ac:dyDescent="0.3">
      <c r="A14994" t="s">
        <v>7</v>
      </c>
      <c r="B14994" t="s">
        <v>120</v>
      </c>
      <c r="C14994">
        <v>9829</v>
      </c>
    </row>
    <row r="14995" spans="1:3" x14ac:dyDescent="0.3">
      <c r="A14995" t="s">
        <v>17</v>
      </c>
      <c r="B14995">
        <v>22</v>
      </c>
      <c r="C14995">
        <v>9829</v>
      </c>
    </row>
    <row r="14996" spans="1:3" x14ac:dyDescent="0.3">
      <c r="A14996" t="s">
        <v>18</v>
      </c>
      <c r="B14996">
        <v>4</v>
      </c>
      <c r="C14996">
        <v>9829</v>
      </c>
    </row>
    <row r="14997" spans="1:3" x14ac:dyDescent="0.3">
      <c r="A14997" t="s">
        <v>19</v>
      </c>
      <c r="B14997">
        <v>17</v>
      </c>
      <c r="C14997">
        <v>9829</v>
      </c>
    </row>
    <row r="14998" spans="1:3" x14ac:dyDescent="0.3">
      <c r="A14998" t="s">
        <v>20</v>
      </c>
      <c r="B14998">
        <v>12</v>
      </c>
      <c r="C14998">
        <v>9829</v>
      </c>
    </row>
    <row r="14999" spans="1:3" x14ac:dyDescent="0.3">
      <c r="A14999" t="s">
        <v>21</v>
      </c>
      <c r="B14999">
        <v>10</v>
      </c>
      <c r="C14999">
        <v>9829</v>
      </c>
    </row>
    <row r="15000" spans="1:3" x14ac:dyDescent="0.3">
      <c r="A15000" t="s">
        <v>22</v>
      </c>
      <c r="B15000">
        <v>13</v>
      </c>
      <c r="C15000">
        <v>9829</v>
      </c>
    </row>
    <row r="15001" spans="1:3" x14ac:dyDescent="0.3">
      <c r="A15001" t="s">
        <v>25</v>
      </c>
      <c r="B15001" t="s">
        <v>122</v>
      </c>
      <c r="C15001">
        <v>9829</v>
      </c>
    </row>
    <row r="15002" spans="1:3" x14ac:dyDescent="0.3">
      <c r="A15002" t="s">
        <v>7</v>
      </c>
      <c r="B15002" t="s">
        <v>50</v>
      </c>
      <c r="C15002">
        <v>8724</v>
      </c>
    </row>
    <row r="15003" spans="1:3" x14ac:dyDescent="0.3">
      <c r="A15003" t="s">
        <v>17</v>
      </c>
      <c r="B15003">
        <v>11</v>
      </c>
      <c r="C15003">
        <v>8724</v>
      </c>
    </row>
    <row r="15004" spans="1:3" x14ac:dyDescent="0.3">
      <c r="A15004" t="s">
        <v>18</v>
      </c>
      <c r="B15004">
        <v>3</v>
      </c>
      <c r="C15004">
        <v>8724</v>
      </c>
    </row>
    <row r="15005" spans="1:3" x14ac:dyDescent="0.3">
      <c r="A15005" t="s">
        <v>19</v>
      </c>
      <c r="B15005">
        <v>22</v>
      </c>
      <c r="C15005">
        <v>8724</v>
      </c>
    </row>
    <row r="15006" spans="1:3" x14ac:dyDescent="0.3">
      <c r="A15006" t="s">
        <v>20</v>
      </c>
      <c r="B15006">
        <v>2</v>
      </c>
      <c r="C15006">
        <v>8724</v>
      </c>
    </row>
    <row r="15007" spans="1:3" x14ac:dyDescent="0.3">
      <c r="A15007" t="s">
        <v>21</v>
      </c>
      <c r="B15007">
        <v>2</v>
      </c>
      <c r="C15007">
        <v>8724</v>
      </c>
    </row>
    <row r="15008" spans="1:3" x14ac:dyDescent="0.3">
      <c r="A15008" t="s">
        <v>22</v>
      </c>
      <c r="B15008">
        <v>6</v>
      </c>
      <c r="C15008">
        <v>8724</v>
      </c>
    </row>
    <row r="15009" spans="1:3" x14ac:dyDescent="0.3">
      <c r="A15009" t="s">
        <v>25</v>
      </c>
      <c r="B15009" t="s">
        <v>122</v>
      </c>
      <c r="C15009">
        <v>8724</v>
      </c>
    </row>
    <row r="15010" spans="1:3" x14ac:dyDescent="0.3">
      <c r="A15010" t="s">
        <v>7</v>
      </c>
      <c r="B15010" t="s">
        <v>120</v>
      </c>
      <c r="C15010">
        <v>10691</v>
      </c>
    </row>
    <row r="15011" spans="1:3" x14ac:dyDescent="0.3">
      <c r="A15011" t="s">
        <v>17</v>
      </c>
      <c r="B15011">
        <v>11</v>
      </c>
      <c r="C15011">
        <v>10691</v>
      </c>
    </row>
    <row r="15012" spans="1:3" x14ac:dyDescent="0.3">
      <c r="A15012" t="s">
        <v>18</v>
      </c>
      <c r="B15012">
        <v>0</v>
      </c>
      <c r="C15012">
        <v>10691</v>
      </c>
    </row>
    <row r="15013" spans="1:3" x14ac:dyDescent="0.3">
      <c r="A15013" t="s">
        <v>19</v>
      </c>
      <c r="B15013">
        <v>10</v>
      </c>
      <c r="C15013">
        <v>10691</v>
      </c>
    </row>
    <row r="15014" spans="1:3" x14ac:dyDescent="0.3">
      <c r="A15014" t="s">
        <v>20</v>
      </c>
      <c r="B15014">
        <v>0</v>
      </c>
      <c r="C15014">
        <v>10691</v>
      </c>
    </row>
    <row r="15015" spans="1:3" x14ac:dyDescent="0.3">
      <c r="A15015" t="s">
        <v>21</v>
      </c>
      <c r="B15015">
        <v>2</v>
      </c>
      <c r="C15015">
        <v>10691</v>
      </c>
    </row>
    <row r="15016" spans="1:3" x14ac:dyDescent="0.3">
      <c r="A15016" t="s">
        <v>22</v>
      </c>
      <c r="B15016">
        <v>20</v>
      </c>
      <c r="C15016">
        <v>10691</v>
      </c>
    </row>
    <row r="15017" spans="1:3" x14ac:dyDescent="0.3">
      <c r="A15017" t="s">
        <v>25</v>
      </c>
      <c r="B15017" t="s">
        <v>122</v>
      </c>
      <c r="C15017">
        <v>10691</v>
      </c>
    </row>
    <row r="15018" spans="1:3" x14ac:dyDescent="0.3">
      <c r="A15018" t="s">
        <v>7</v>
      </c>
      <c r="B15018" t="s">
        <v>50</v>
      </c>
      <c r="C15018">
        <v>2918</v>
      </c>
    </row>
    <row r="15019" spans="1:3" x14ac:dyDescent="0.3">
      <c r="A15019" t="s">
        <v>17</v>
      </c>
      <c r="B15019">
        <v>44</v>
      </c>
      <c r="C15019">
        <v>2918</v>
      </c>
    </row>
    <row r="15020" spans="1:3" x14ac:dyDescent="0.3">
      <c r="A15020" t="s">
        <v>18</v>
      </c>
      <c r="B15020">
        <v>5</v>
      </c>
      <c r="C15020">
        <v>2918</v>
      </c>
    </row>
    <row r="15021" spans="1:3" x14ac:dyDescent="0.3">
      <c r="A15021" t="s">
        <v>19</v>
      </c>
      <c r="B15021">
        <v>19</v>
      </c>
      <c r="C15021">
        <v>2918</v>
      </c>
    </row>
    <row r="15022" spans="1:3" x14ac:dyDescent="0.3">
      <c r="A15022" t="s">
        <v>20</v>
      </c>
      <c r="B15022">
        <v>0</v>
      </c>
      <c r="C15022">
        <v>2918</v>
      </c>
    </row>
    <row r="15023" spans="1:3" x14ac:dyDescent="0.3">
      <c r="A15023" t="s">
        <v>21</v>
      </c>
      <c r="B15023">
        <v>4</v>
      </c>
      <c r="C15023">
        <v>2918</v>
      </c>
    </row>
    <row r="15024" spans="1:3" x14ac:dyDescent="0.3">
      <c r="A15024" t="s">
        <v>22</v>
      </c>
      <c r="B15024">
        <v>19</v>
      </c>
      <c r="C15024">
        <v>2918</v>
      </c>
    </row>
    <row r="15025" spans="1:3" x14ac:dyDescent="0.3">
      <c r="A15025" t="s">
        <v>25</v>
      </c>
      <c r="B15025" t="s">
        <v>122</v>
      </c>
      <c r="C15025">
        <v>2918</v>
      </c>
    </row>
    <row r="15026" spans="1:3" x14ac:dyDescent="0.3">
      <c r="A15026" t="s">
        <v>7</v>
      </c>
      <c r="B15026" t="s">
        <v>50</v>
      </c>
      <c r="C15026">
        <v>3921</v>
      </c>
    </row>
    <row r="15027" spans="1:3" x14ac:dyDescent="0.3">
      <c r="A15027" t="s">
        <v>17</v>
      </c>
      <c r="B15027">
        <v>24</v>
      </c>
      <c r="C15027">
        <v>3921</v>
      </c>
    </row>
    <row r="15028" spans="1:3" x14ac:dyDescent="0.3">
      <c r="A15028" t="s">
        <v>18</v>
      </c>
      <c r="B15028">
        <v>1</v>
      </c>
      <c r="C15028">
        <v>3921</v>
      </c>
    </row>
    <row r="15029" spans="1:3" x14ac:dyDescent="0.3">
      <c r="A15029" t="s">
        <v>19</v>
      </c>
      <c r="B15029">
        <v>108</v>
      </c>
      <c r="C15029">
        <v>3921</v>
      </c>
    </row>
    <row r="15030" spans="1:3" x14ac:dyDescent="0.3">
      <c r="A15030" t="s">
        <v>20</v>
      </c>
      <c r="B15030">
        <v>29</v>
      </c>
      <c r="C15030">
        <v>3921</v>
      </c>
    </row>
    <row r="15031" spans="1:3" x14ac:dyDescent="0.3">
      <c r="A15031" t="s">
        <v>21</v>
      </c>
      <c r="B15031">
        <v>29</v>
      </c>
      <c r="C15031">
        <v>3921</v>
      </c>
    </row>
    <row r="15032" spans="1:3" x14ac:dyDescent="0.3">
      <c r="A15032" t="s">
        <v>22</v>
      </c>
      <c r="B15032">
        <v>14</v>
      </c>
      <c r="C15032">
        <v>3921</v>
      </c>
    </row>
    <row r="15033" spans="1:3" x14ac:dyDescent="0.3">
      <c r="A15033" t="s">
        <v>25</v>
      </c>
      <c r="B15033" t="s">
        <v>121</v>
      </c>
      <c r="C15033">
        <v>3921</v>
      </c>
    </row>
    <row r="15034" spans="1:3" x14ac:dyDescent="0.3">
      <c r="A15034" t="s">
        <v>7</v>
      </c>
      <c r="B15034" t="s">
        <v>120</v>
      </c>
      <c r="C15034">
        <v>2958</v>
      </c>
    </row>
    <row r="15035" spans="1:3" x14ac:dyDescent="0.3">
      <c r="A15035" t="s">
        <v>17</v>
      </c>
      <c r="B15035">
        <v>19</v>
      </c>
      <c r="C15035">
        <v>2958</v>
      </c>
    </row>
    <row r="15036" spans="1:3" x14ac:dyDescent="0.3">
      <c r="A15036" t="s">
        <v>18</v>
      </c>
      <c r="B15036">
        <v>3</v>
      </c>
      <c r="C15036">
        <v>2958</v>
      </c>
    </row>
    <row r="15037" spans="1:3" x14ac:dyDescent="0.3">
      <c r="A15037" t="s">
        <v>19</v>
      </c>
      <c r="B15037">
        <v>10</v>
      </c>
      <c r="C15037">
        <v>2958</v>
      </c>
    </row>
    <row r="15038" spans="1:3" x14ac:dyDescent="0.3">
      <c r="A15038" t="s">
        <v>20</v>
      </c>
      <c r="B15038">
        <v>11</v>
      </c>
      <c r="C15038">
        <v>2958</v>
      </c>
    </row>
    <row r="15039" spans="1:3" x14ac:dyDescent="0.3">
      <c r="A15039" t="s">
        <v>21</v>
      </c>
      <c r="B15039">
        <v>8</v>
      </c>
      <c r="C15039">
        <v>2958</v>
      </c>
    </row>
    <row r="15040" spans="1:3" x14ac:dyDescent="0.3">
      <c r="A15040" t="s">
        <v>22</v>
      </c>
      <c r="B15040">
        <v>6</v>
      </c>
      <c r="C15040">
        <v>2958</v>
      </c>
    </row>
    <row r="15041" spans="1:3" x14ac:dyDescent="0.3">
      <c r="A15041" t="s">
        <v>25</v>
      </c>
      <c r="B15041" t="s">
        <v>122</v>
      </c>
      <c r="C15041">
        <v>2958</v>
      </c>
    </row>
    <row r="15042" spans="1:3" x14ac:dyDescent="0.3">
      <c r="A15042" t="s">
        <v>7</v>
      </c>
      <c r="B15042" t="s">
        <v>120</v>
      </c>
      <c r="C15042">
        <v>2445</v>
      </c>
    </row>
    <row r="15043" spans="1:3" x14ac:dyDescent="0.3">
      <c r="A15043" t="s">
        <v>17</v>
      </c>
      <c r="B15043">
        <v>38</v>
      </c>
      <c r="C15043">
        <v>2445</v>
      </c>
    </row>
    <row r="15044" spans="1:3" x14ac:dyDescent="0.3">
      <c r="A15044" t="s">
        <v>18</v>
      </c>
      <c r="B15044">
        <v>1</v>
      </c>
      <c r="C15044">
        <v>2445</v>
      </c>
    </row>
    <row r="15045" spans="1:3" x14ac:dyDescent="0.3">
      <c r="A15045" t="s">
        <v>19</v>
      </c>
      <c r="B15045">
        <v>24</v>
      </c>
      <c r="C15045">
        <v>2445</v>
      </c>
    </row>
    <row r="15046" spans="1:3" x14ac:dyDescent="0.3">
      <c r="A15046" t="s">
        <v>20</v>
      </c>
      <c r="B15046">
        <v>0</v>
      </c>
      <c r="C15046">
        <v>2445</v>
      </c>
    </row>
    <row r="15047" spans="1:3" x14ac:dyDescent="0.3">
      <c r="A15047" t="s">
        <v>21</v>
      </c>
      <c r="B15047">
        <v>0</v>
      </c>
      <c r="C15047">
        <v>2445</v>
      </c>
    </row>
    <row r="15048" spans="1:3" x14ac:dyDescent="0.3">
      <c r="A15048" t="s">
        <v>22</v>
      </c>
      <c r="B15048">
        <v>0</v>
      </c>
      <c r="C15048">
        <v>2445</v>
      </c>
    </row>
    <row r="15049" spans="1:3" x14ac:dyDescent="0.3">
      <c r="A15049" t="s">
        <v>25</v>
      </c>
      <c r="B15049" t="s">
        <v>122</v>
      </c>
      <c r="C15049">
        <v>2445</v>
      </c>
    </row>
    <row r="15050" spans="1:3" x14ac:dyDescent="0.3">
      <c r="A15050" t="s">
        <v>7</v>
      </c>
      <c r="B15050" t="s">
        <v>120</v>
      </c>
      <c r="C15050">
        <v>1502</v>
      </c>
    </row>
    <row r="15051" spans="1:3" x14ac:dyDescent="0.3">
      <c r="A15051" t="s">
        <v>17</v>
      </c>
      <c r="B15051">
        <v>18</v>
      </c>
      <c r="C15051">
        <v>1502</v>
      </c>
    </row>
    <row r="15052" spans="1:3" x14ac:dyDescent="0.3">
      <c r="A15052" t="s">
        <v>18</v>
      </c>
      <c r="B15052">
        <v>3</v>
      </c>
      <c r="C15052">
        <v>1502</v>
      </c>
    </row>
    <row r="15053" spans="1:3" x14ac:dyDescent="0.3">
      <c r="A15053" t="s">
        <v>19</v>
      </c>
      <c r="B15053">
        <v>19</v>
      </c>
      <c r="C15053">
        <v>1502</v>
      </c>
    </row>
    <row r="15054" spans="1:3" x14ac:dyDescent="0.3">
      <c r="A15054" t="s">
        <v>20</v>
      </c>
      <c r="B15054">
        <v>3</v>
      </c>
      <c r="C15054">
        <v>1502</v>
      </c>
    </row>
    <row r="15055" spans="1:3" x14ac:dyDescent="0.3">
      <c r="A15055" t="s">
        <v>21</v>
      </c>
      <c r="B15055">
        <v>3</v>
      </c>
      <c r="C15055">
        <v>1502</v>
      </c>
    </row>
    <row r="15056" spans="1:3" x14ac:dyDescent="0.3">
      <c r="A15056" t="s">
        <v>22</v>
      </c>
      <c r="B15056">
        <v>6</v>
      </c>
      <c r="C15056">
        <v>1502</v>
      </c>
    </row>
    <row r="15057" spans="1:3" x14ac:dyDescent="0.3">
      <c r="A15057" t="s">
        <v>25</v>
      </c>
      <c r="B15057" t="s">
        <v>122</v>
      </c>
      <c r="C15057">
        <v>1502</v>
      </c>
    </row>
    <row r="15058" spans="1:3" x14ac:dyDescent="0.3">
      <c r="A15058" t="s">
        <v>7</v>
      </c>
      <c r="B15058" t="s">
        <v>120</v>
      </c>
      <c r="C15058">
        <v>736</v>
      </c>
    </row>
    <row r="15059" spans="1:3" x14ac:dyDescent="0.3">
      <c r="A15059" t="s">
        <v>17</v>
      </c>
      <c r="B15059">
        <v>18</v>
      </c>
      <c r="C15059">
        <v>736</v>
      </c>
    </row>
    <row r="15060" spans="1:3" x14ac:dyDescent="0.3">
      <c r="A15060" t="s">
        <v>18</v>
      </c>
      <c r="B15060">
        <v>3</v>
      </c>
      <c r="C15060">
        <v>736</v>
      </c>
    </row>
    <row r="15061" spans="1:3" x14ac:dyDescent="0.3">
      <c r="A15061" t="s">
        <v>19</v>
      </c>
      <c r="B15061">
        <v>19</v>
      </c>
      <c r="C15061">
        <v>736</v>
      </c>
    </row>
    <row r="15062" spans="1:3" x14ac:dyDescent="0.3">
      <c r="A15062" t="s">
        <v>20</v>
      </c>
      <c r="B15062">
        <v>3</v>
      </c>
      <c r="C15062">
        <v>736</v>
      </c>
    </row>
    <row r="15063" spans="1:3" x14ac:dyDescent="0.3">
      <c r="A15063" t="s">
        <v>21</v>
      </c>
      <c r="B15063">
        <v>3</v>
      </c>
      <c r="C15063">
        <v>736</v>
      </c>
    </row>
    <row r="15064" spans="1:3" x14ac:dyDescent="0.3">
      <c r="A15064" t="s">
        <v>22</v>
      </c>
      <c r="B15064">
        <v>6</v>
      </c>
      <c r="C15064">
        <v>736</v>
      </c>
    </row>
    <row r="15065" spans="1:3" x14ac:dyDescent="0.3">
      <c r="A15065" t="s">
        <v>25</v>
      </c>
      <c r="B15065" t="s">
        <v>122</v>
      </c>
      <c r="C15065">
        <v>736</v>
      </c>
    </row>
    <row r="15066" spans="1:3" x14ac:dyDescent="0.3">
      <c r="A15066" t="s">
        <v>7</v>
      </c>
      <c r="B15066" t="s">
        <v>50</v>
      </c>
      <c r="C15066">
        <v>10757</v>
      </c>
    </row>
    <row r="15067" spans="1:3" x14ac:dyDescent="0.3">
      <c r="A15067" t="s">
        <v>17</v>
      </c>
      <c r="B15067">
        <v>4</v>
      </c>
      <c r="C15067">
        <v>10757</v>
      </c>
    </row>
    <row r="15068" spans="1:3" x14ac:dyDescent="0.3">
      <c r="A15068" t="s">
        <v>18</v>
      </c>
      <c r="B15068">
        <v>2</v>
      </c>
      <c r="C15068">
        <v>10757</v>
      </c>
    </row>
    <row r="15069" spans="1:3" x14ac:dyDescent="0.3">
      <c r="A15069" t="s">
        <v>19</v>
      </c>
      <c r="B15069">
        <v>5</v>
      </c>
      <c r="C15069">
        <v>10757</v>
      </c>
    </row>
    <row r="15070" spans="1:3" x14ac:dyDescent="0.3">
      <c r="A15070" t="s">
        <v>20</v>
      </c>
      <c r="B15070">
        <v>2</v>
      </c>
      <c r="C15070">
        <v>10757</v>
      </c>
    </row>
    <row r="15071" spans="1:3" x14ac:dyDescent="0.3">
      <c r="A15071" t="s">
        <v>21</v>
      </c>
      <c r="B15071">
        <v>0</v>
      </c>
      <c r="C15071">
        <v>10757</v>
      </c>
    </row>
    <row r="15072" spans="1:3" x14ac:dyDescent="0.3">
      <c r="A15072" t="s">
        <v>22</v>
      </c>
      <c r="B15072">
        <v>0</v>
      </c>
      <c r="C15072">
        <v>10757</v>
      </c>
    </row>
    <row r="15073" spans="1:3" x14ac:dyDescent="0.3">
      <c r="A15073" t="s">
        <v>25</v>
      </c>
      <c r="B15073" t="s">
        <v>122</v>
      </c>
      <c r="C15073">
        <v>10757</v>
      </c>
    </row>
    <row r="15074" spans="1:3" x14ac:dyDescent="0.3">
      <c r="A15074" t="s">
        <v>7</v>
      </c>
      <c r="B15074" t="s">
        <v>120</v>
      </c>
      <c r="C15074">
        <v>10250</v>
      </c>
    </row>
    <row r="15075" spans="1:3" x14ac:dyDescent="0.3">
      <c r="A15075" t="s">
        <v>17</v>
      </c>
      <c r="B15075">
        <v>1</v>
      </c>
      <c r="C15075">
        <v>10250</v>
      </c>
    </row>
    <row r="15076" spans="1:3" x14ac:dyDescent="0.3">
      <c r="A15076" t="s">
        <v>18</v>
      </c>
      <c r="B15076">
        <v>5</v>
      </c>
      <c r="C15076">
        <v>10250</v>
      </c>
    </row>
    <row r="15077" spans="1:3" x14ac:dyDescent="0.3">
      <c r="A15077" t="s">
        <v>19</v>
      </c>
      <c r="B15077">
        <v>3</v>
      </c>
      <c r="C15077">
        <v>10250</v>
      </c>
    </row>
    <row r="15078" spans="1:3" x14ac:dyDescent="0.3">
      <c r="A15078" t="s">
        <v>20</v>
      </c>
      <c r="B15078">
        <v>7</v>
      </c>
      <c r="C15078">
        <v>10250</v>
      </c>
    </row>
    <row r="15079" spans="1:3" x14ac:dyDescent="0.3">
      <c r="A15079" t="s">
        <v>21</v>
      </c>
      <c r="B15079">
        <v>4</v>
      </c>
      <c r="C15079">
        <v>10250</v>
      </c>
    </row>
    <row r="15080" spans="1:3" x14ac:dyDescent="0.3">
      <c r="A15080" t="s">
        <v>22</v>
      </c>
      <c r="B15080">
        <v>8</v>
      </c>
      <c r="C15080">
        <v>10250</v>
      </c>
    </row>
    <row r="15081" spans="1:3" x14ac:dyDescent="0.3">
      <c r="A15081" t="s">
        <v>25</v>
      </c>
      <c r="B15081" t="s">
        <v>122</v>
      </c>
      <c r="C15081">
        <v>10250</v>
      </c>
    </row>
    <row r="15082" spans="1:3" x14ac:dyDescent="0.3">
      <c r="A15082" t="s">
        <v>7</v>
      </c>
      <c r="B15082" t="s">
        <v>120</v>
      </c>
      <c r="C15082">
        <v>5423</v>
      </c>
    </row>
    <row r="15083" spans="1:3" x14ac:dyDescent="0.3">
      <c r="A15083" t="s">
        <v>17</v>
      </c>
      <c r="B15083">
        <v>6</v>
      </c>
      <c r="C15083">
        <v>5423</v>
      </c>
    </row>
    <row r="15084" spans="1:3" x14ac:dyDescent="0.3">
      <c r="A15084" t="s">
        <v>18</v>
      </c>
      <c r="B15084">
        <v>0</v>
      </c>
      <c r="C15084">
        <v>5423</v>
      </c>
    </row>
    <row r="15085" spans="1:3" x14ac:dyDescent="0.3">
      <c r="A15085" t="s">
        <v>19</v>
      </c>
      <c r="B15085">
        <v>5</v>
      </c>
      <c r="C15085">
        <v>5423</v>
      </c>
    </row>
    <row r="15086" spans="1:3" x14ac:dyDescent="0.3">
      <c r="A15086" t="s">
        <v>20</v>
      </c>
      <c r="B15086">
        <v>2</v>
      </c>
      <c r="C15086">
        <v>5423</v>
      </c>
    </row>
    <row r="15087" spans="1:3" x14ac:dyDescent="0.3">
      <c r="A15087" t="s">
        <v>21</v>
      </c>
      <c r="B15087">
        <v>1</v>
      </c>
      <c r="C15087">
        <v>5423</v>
      </c>
    </row>
    <row r="15088" spans="1:3" x14ac:dyDescent="0.3">
      <c r="A15088" t="s">
        <v>22</v>
      </c>
      <c r="B15088">
        <v>2</v>
      </c>
      <c r="C15088">
        <v>5423</v>
      </c>
    </row>
    <row r="15089" spans="1:3" x14ac:dyDescent="0.3">
      <c r="A15089" t="s">
        <v>25</v>
      </c>
      <c r="B15089" t="s">
        <v>122</v>
      </c>
      <c r="C15089">
        <v>5423</v>
      </c>
    </row>
    <row r="15090" spans="1:3" x14ac:dyDescent="0.3">
      <c r="A15090" t="s">
        <v>7</v>
      </c>
      <c r="B15090" t="s">
        <v>120</v>
      </c>
      <c r="C15090">
        <v>1050</v>
      </c>
    </row>
    <row r="15091" spans="1:3" x14ac:dyDescent="0.3">
      <c r="A15091" t="s">
        <v>17</v>
      </c>
      <c r="B15091">
        <v>14</v>
      </c>
      <c r="C15091">
        <v>1050</v>
      </c>
    </row>
    <row r="15092" spans="1:3" x14ac:dyDescent="0.3">
      <c r="A15092" t="s">
        <v>18</v>
      </c>
      <c r="B15092">
        <v>10</v>
      </c>
      <c r="C15092">
        <v>1050</v>
      </c>
    </row>
    <row r="15093" spans="1:3" x14ac:dyDescent="0.3">
      <c r="A15093" t="s">
        <v>19</v>
      </c>
      <c r="B15093">
        <v>13</v>
      </c>
      <c r="C15093">
        <v>1050</v>
      </c>
    </row>
    <row r="15094" spans="1:3" x14ac:dyDescent="0.3">
      <c r="A15094" t="s">
        <v>20</v>
      </c>
      <c r="B15094">
        <v>4</v>
      </c>
      <c r="C15094">
        <v>1050</v>
      </c>
    </row>
    <row r="15095" spans="1:3" x14ac:dyDescent="0.3">
      <c r="A15095" t="s">
        <v>21</v>
      </c>
      <c r="B15095">
        <v>15</v>
      </c>
      <c r="C15095">
        <v>1050</v>
      </c>
    </row>
    <row r="15096" spans="1:3" x14ac:dyDescent="0.3">
      <c r="A15096" t="s">
        <v>22</v>
      </c>
      <c r="B15096">
        <v>9</v>
      </c>
      <c r="C15096">
        <v>1050</v>
      </c>
    </row>
    <row r="15097" spans="1:3" x14ac:dyDescent="0.3">
      <c r="A15097" t="s">
        <v>25</v>
      </c>
      <c r="B15097" t="s">
        <v>122</v>
      </c>
      <c r="C15097">
        <v>1050</v>
      </c>
    </row>
    <row r="15098" spans="1:3" x14ac:dyDescent="0.3">
      <c r="A15098" t="s">
        <v>7</v>
      </c>
      <c r="B15098" t="s">
        <v>120</v>
      </c>
      <c r="C15098">
        <v>5138</v>
      </c>
    </row>
    <row r="15099" spans="1:3" x14ac:dyDescent="0.3">
      <c r="A15099" t="s">
        <v>17</v>
      </c>
      <c r="B15099">
        <v>19</v>
      </c>
      <c r="C15099">
        <v>5138</v>
      </c>
    </row>
    <row r="15100" spans="1:3" x14ac:dyDescent="0.3">
      <c r="A15100" t="s">
        <v>18</v>
      </c>
      <c r="B15100">
        <v>1</v>
      </c>
      <c r="C15100">
        <v>5138</v>
      </c>
    </row>
    <row r="15101" spans="1:3" x14ac:dyDescent="0.3">
      <c r="A15101" t="s">
        <v>19</v>
      </c>
      <c r="B15101">
        <v>14</v>
      </c>
      <c r="C15101">
        <v>5138</v>
      </c>
    </row>
    <row r="15102" spans="1:3" x14ac:dyDescent="0.3">
      <c r="A15102" t="s">
        <v>20</v>
      </c>
      <c r="B15102">
        <v>3</v>
      </c>
      <c r="C15102">
        <v>5138</v>
      </c>
    </row>
    <row r="15103" spans="1:3" x14ac:dyDescent="0.3">
      <c r="A15103" t="s">
        <v>21</v>
      </c>
      <c r="B15103">
        <v>2</v>
      </c>
      <c r="C15103">
        <v>5138</v>
      </c>
    </row>
    <row r="15104" spans="1:3" x14ac:dyDescent="0.3">
      <c r="A15104" t="s">
        <v>22</v>
      </c>
      <c r="B15104">
        <v>4</v>
      </c>
      <c r="C15104">
        <v>5138</v>
      </c>
    </row>
    <row r="15105" spans="1:3" x14ac:dyDescent="0.3">
      <c r="A15105" t="s">
        <v>25</v>
      </c>
      <c r="B15105" t="s">
        <v>122</v>
      </c>
      <c r="C15105">
        <v>5138</v>
      </c>
    </row>
    <row r="15106" spans="1:3" x14ac:dyDescent="0.3">
      <c r="A15106" t="s">
        <v>7</v>
      </c>
      <c r="B15106" t="s">
        <v>120</v>
      </c>
      <c r="C15106">
        <v>2563</v>
      </c>
    </row>
    <row r="15107" spans="1:3" x14ac:dyDescent="0.3">
      <c r="A15107" t="s">
        <v>17</v>
      </c>
      <c r="B15107">
        <v>1</v>
      </c>
      <c r="C15107">
        <v>2563</v>
      </c>
    </row>
    <row r="15108" spans="1:3" x14ac:dyDescent="0.3">
      <c r="A15108" t="s">
        <v>18</v>
      </c>
      <c r="B15108">
        <v>9</v>
      </c>
      <c r="C15108">
        <v>2563</v>
      </c>
    </row>
    <row r="15109" spans="1:3" x14ac:dyDescent="0.3">
      <c r="A15109" t="s">
        <v>19</v>
      </c>
      <c r="B15109">
        <v>7</v>
      </c>
      <c r="C15109">
        <v>2563</v>
      </c>
    </row>
    <row r="15110" spans="1:3" x14ac:dyDescent="0.3">
      <c r="A15110" t="s">
        <v>20</v>
      </c>
      <c r="B15110">
        <v>2</v>
      </c>
      <c r="C15110">
        <v>2563</v>
      </c>
    </row>
    <row r="15111" spans="1:3" x14ac:dyDescent="0.3">
      <c r="A15111" t="s">
        <v>21</v>
      </c>
      <c r="B15111">
        <v>14</v>
      </c>
      <c r="C15111">
        <v>2563</v>
      </c>
    </row>
    <row r="15112" spans="1:3" x14ac:dyDescent="0.3">
      <c r="A15112" t="s">
        <v>22</v>
      </c>
      <c r="B15112">
        <v>10</v>
      </c>
      <c r="C15112">
        <v>2563</v>
      </c>
    </row>
    <row r="15113" spans="1:3" x14ac:dyDescent="0.3">
      <c r="A15113" t="s">
        <v>25</v>
      </c>
      <c r="B15113" t="s">
        <v>122</v>
      </c>
      <c r="C15113">
        <v>2563</v>
      </c>
    </row>
    <row r="15114" spans="1:3" x14ac:dyDescent="0.3">
      <c r="A15114" t="s">
        <v>7</v>
      </c>
      <c r="B15114" t="s">
        <v>120</v>
      </c>
      <c r="C15114">
        <v>8312</v>
      </c>
    </row>
    <row r="15115" spans="1:3" x14ac:dyDescent="0.3">
      <c r="A15115" t="s">
        <v>17</v>
      </c>
      <c r="B15115">
        <v>1</v>
      </c>
      <c r="C15115">
        <v>8312</v>
      </c>
    </row>
    <row r="15116" spans="1:3" x14ac:dyDescent="0.3">
      <c r="A15116" t="s">
        <v>18</v>
      </c>
      <c r="B15116">
        <v>9</v>
      </c>
      <c r="C15116">
        <v>8312</v>
      </c>
    </row>
    <row r="15117" spans="1:3" x14ac:dyDescent="0.3">
      <c r="A15117" t="s">
        <v>19</v>
      </c>
      <c r="B15117">
        <v>7</v>
      </c>
      <c r="C15117">
        <v>8312</v>
      </c>
    </row>
    <row r="15118" spans="1:3" x14ac:dyDescent="0.3">
      <c r="A15118" t="s">
        <v>20</v>
      </c>
      <c r="B15118">
        <v>2</v>
      </c>
      <c r="C15118">
        <v>8312</v>
      </c>
    </row>
    <row r="15119" spans="1:3" x14ac:dyDescent="0.3">
      <c r="A15119" t="s">
        <v>21</v>
      </c>
      <c r="B15119">
        <v>14</v>
      </c>
      <c r="C15119">
        <v>8312</v>
      </c>
    </row>
    <row r="15120" spans="1:3" x14ac:dyDescent="0.3">
      <c r="A15120" t="s">
        <v>22</v>
      </c>
      <c r="B15120">
        <v>10</v>
      </c>
      <c r="C15120">
        <v>8312</v>
      </c>
    </row>
    <row r="15121" spans="1:3" x14ac:dyDescent="0.3">
      <c r="A15121" t="s">
        <v>25</v>
      </c>
      <c r="B15121" t="s">
        <v>122</v>
      </c>
      <c r="C15121">
        <v>8312</v>
      </c>
    </row>
    <row r="15122" spans="1:3" x14ac:dyDescent="0.3">
      <c r="A15122" t="s">
        <v>7</v>
      </c>
      <c r="B15122" t="s">
        <v>120</v>
      </c>
      <c r="C15122">
        <v>2428</v>
      </c>
    </row>
    <row r="15123" spans="1:3" x14ac:dyDescent="0.3">
      <c r="A15123" t="s">
        <v>17</v>
      </c>
      <c r="B15123">
        <v>3</v>
      </c>
      <c r="C15123">
        <v>2428</v>
      </c>
    </row>
    <row r="15124" spans="1:3" x14ac:dyDescent="0.3">
      <c r="A15124" t="s">
        <v>18</v>
      </c>
      <c r="B15124">
        <v>18</v>
      </c>
      <c r="C15124">
        <v>2428</v>
      </c>
    </row>
    <row r="15125" spans="1:3" x14ac:dyDescent="0.3">
      <c r="A15125" t="s">
        <v>19</v>
      </c>
      <c r="B15125">
        <v>26</v>
      </c>
      <c r="C15125">
        <v>2428</v>
      </c>
    </row>
    <row r="15126" spans="1:3" x14ac:dyDescent="0.3">
      <c r="A15126" t="s">
        <v>20</v>
      </c>
      <c r="B15126">
        <v>11</v>
      </c>
      <c r="C15126">
        <v>2428</v>
      </c>
    </row>
    <row r="15127" spans="1:3" x14ac:dyDescent="0.3">
      <c r="A15127" t="s">
        <v>21</v>
      </c>
      <c r="B15127">
        <v>8</v>
      </c>
      <c r="C15127">
        <v>2428</v>
      </c>
    </row>
    <row r="15128" spans="1:3" x14ac:dyDescent="0.3">
      <c r="A15128" t="s">
        <v>22</v>
      </c>
      <c r="B15128">
        <v>12</v>
      </c>
      <c r="C15128">
        <v>2428</v>
      </c>
    </row>
    <row r="15129" spans="1:3" x14ac:dyDescent="0.3">
      <c r="A15129" t="s">
        <v>25</v>
      </c>
      <c r="B15129" t="s">
        <v>122</v>
      </c>
      <c r="C15129">
        <v>2428</v>
      </c>
    </row>
    <row r="15130" spans="1:3" x14ac:dyDescent="0.3">
      <c r="A15130" t="s">
        <v>7</v>
      </c>
      <c r="B15130" t="s">
        <v>120</v>
      </c>
      <c r="C15130">
        <v>7998</v>
      </c>
    </row>
    <row r="15131" spans="1:3" x14ac:dyDescent="0.3">
      <c r="A15131" t="s">
        <v>17</v>
      </c>
      <c r="B15131">
        <v>53</v>
      </c>
      <c r="C15131">
        <v>7998</v>
      </c>
    </row>
    <row r="15132" spans="1:3" x14ac:dyDescent="0.3">
      <c r="A15132" t="s">
        <v>18</v>
      </c>
      <c r="B15132">
        <v>8</v>
      </c>
      <c r="C15132">
        <v>7998</v>
      </c>
    </row>
    <row r="15133" spans="1:3" x14ac:dyDescent="0.3">
      <c r="A15133" t="s">
        <v>19</v>
      </c>
      <c r="B15133">
        <v>17</v>
      </c>
      <c r="C15133">
        <v>7998</v>
      </c>
    </row>
    <row r="15134" spans="1:3" x14ac:dyDescent="0.3">
      <c r="A15134" t="s">
        <v>20</v>
      </c>
      <c r="B15134">
        <v>13</v>
      </c>
      <c r="C15134">
        <v>7998</v>
      </c>
    </row>
    <row r="15135" spans="1:3" x14ac:dyDescent="0.3">
      <c r="A15135" t="s">
        <v>21</v>
      </c>
      <c r="B15135">
        <v>0</v>
      </c>
      <c r="C15135">
        <v>7998</v>
      </c>
    </row>
    <row r="15136" spans="1:3" x14ac:dyDescent="0.3">
      <c r="A15136" t="s">
        <v>22</v>
      </c>
      <c r="B15136">
        <v>21</v>
      </c>
      <c r="C15136">
        <v>7998</v>
      </c>
    </row>
    <row r="15137" spans="1:3" x14ac:dyDescent="0.3">
      <c r="A15137" t="s">
        <v>25</v>
      </c>
      <c r="B15137" t="s">
        <v>122</v>
      </c>
      <c r="C15137">
        <v>7998</v>
      </c>
    </row>
    <row r="15138" spans="1:3" x14ac:dyDescent="0.3">
      <c r="A15138" t="s">
        <v>7</v>
      </c>
      <c r="B15138" t="s">
        <v>120</v>
      </c>
      <c r="C15138">
        <v>5074</v>
      </c>
    </row>
    <row r="15139" spans="1:3" x14ac:dyDescent="0.3">
      <c r="A15139" t="s">
        <v>17</v>
      </c>
      <c r="B15139">
        <v>30</v>
      </c>
      <c r="C15139">
        <v>5074</v>
      </c>
    </row>
    <row r="15140" spans="1:3" x14ac:dyDescent="0.3">
      <c r="A15140" t="s">
        <v>18</v>
      </c>
      <c r="B15140">
        <v>0</v>
      </c>
      <c r="C15140">
        <v>5074</v>
      </c>
    </row>
    <row r="15141" spans="1:3" x14ac:dyDescent="0.3">
      <c r="A15141" t="s">
        <v>19</v>
      </c>
      <c r="B15141">
        <v>10</v>
      </c>
      <c r="C15141">
        <v>5074</v>
      </c>
    </row>
    <row r="15142" spans="1:3" x14ac:dyDescent="0.3">
      <c r="A15142" t="s">
        <v>20</v>
      </c>
      <c r="B15142">
        <v>2</v>
      </c>
      <c r="C15142">
        <v>5074</v>
      </c>
    </row>
    <row r="15143" spans="1:3" x14ac:dyDescent="0.3">
      <c r="A15143" t="s">
        <v>21</v>
      </c>
      <c r="B15143">
        <v>0</v>
      </c>
      <c r="C15143">
        <v>5074</v>
      </c>
    </row>
    <row r="15144" spans="1:3" x14ac:dyDescent="0.3">
      <c r="A15144" t="s">
        <v>22</v>
      </c>
      <c r="B15144">
        <v>5</v>
      </c>
      <c r="C15144">
        <v>5074</v>
      </c>
    </row>
    <row r="15145" spans="1:3" x14ac:dyDescent="0.3">
      <c r="A15145" t="s">
        <v>25</v>
      </c>
      <c r="B15145" t="s">
        <v>122</v>
      </c>
      <c r="C15145">
        <v>5074</v>
      </c>
    </row>
    <row r="15146" spans="1:3" x14ac:dyDescent="0.3">
      <c r="A15146" t="s">
        <v>7</v>
      </c>
      <c r="B15146" t="s">
        <v>50</v>
      </c>
      <c r="C15146">
        <v>9503</v>
      </c>
    </row>
    <row r="15147" spans="1:3" x14ac:dyDescent="0.3">
      <c r="A15147" t="s">
        <v>17</v>
      </c>
      <c r="B15147">
        <v>39</v>
      </c>
      <c r="C15147">
        <v>9503</v>
      </c>
    </row>
    <row r="15148" spans="1:3" x14ac:dyDescent="0.3">
      <c r="A15148" t="s">
        <v>18</v>
      </c>
      <c r="B15148">
        <v>33</v>
      </c>
      <c r="C15148">
        <v>9503</v>
      </c>
    </row>
    <row r="15149" spans="1:3" x14ac:dyDescent="0.3">
      <c r="A15149" t="s">
        <v>19</v>
      </c>
      <c r="B15149">
        <v>130</v>
      </c>
      <c r="C15149">
        <v>9503</v>
      </c>
    </row>
    <row r="15150" spans="1:3" x14ac:dyDescent="0.3">
      <c r="A15150" t="s">
        <v>20</v>
      </c>
      <c r="B15150">
        <v>41</v>
      </c>
      <c r="C15150">
        <v>9503</v>
      </c>
    </row>
    <row r="15151" spans="1:3" x14ac:dyDescent="0.3">
      <c r="A15151" t="s">
        <v>21</v>
      </c>
      <c r="B15151">
        <v>26</v>
      </c>
      <c r="C15151">
        <v>9503</v>
      </c>
    </row>
    <row r="15152" spans="1:3" x14ac:dyDescent="0.3">
      <c r="A15152" t="s">
        <v>22</v>
      </c>
      <c r="B15152">
        <v>44</v>
      </c>
      <c r="C15152">
        <v>9503</v>
      </c>
    </row>
    <row r="15153" spans="1:3" x14ac:dyDescent="0.3">
      <c r="A15153" t="s">
        <v>25</v>
      </c>
      <c r="B15153" t="s">
        <v>121</v>
      </c>
      <c r="C15153">
        <v>9503</v>
      </c>
    </row>
    <row r="15154" spans="1:3" x14ac:dyDescent="0.3">
      <c r="A15154" t="s">
        <v>7</v>
      </c>
      <c r="B15154" t="s">
        <v>120</v>
      </c>
      <c r="C15154">
        <v>10598</v>
      </c>
    </row>
    <row r="15155" spans="1:3" x14ac:dyDescent="0.3">
      <c r="A15155" t="s">
        <v>17</v>
      </c>
      <c r="B15155">
        <v>12</v>
      </c>
      <c r="C15155">
        <v>10598</v>
      </c>
    </row>
    <row r="15156" spans="1:3" x14ac:dyDescent="0.3">
      <c r="A15156" t="s">
        <v>18</v>
      </c>
      <c r="B15156">
        <v>1</v>
      </c>
      <c r="C15156">
        <v>10598</v>
      </c>
    </row>
    <row r="15157" spans="1:3" x14ac:dyDescent="0.3">
      <c r="A15157" t="s">
        <v>19</v>
      </c>
      <c r="B15157">
        <v>16</v>
      </c>
      <c r="C15157">
        <v>10598</v>
      </c>
    </row>
    <row r="15158" spans="1:3" x14ac:dyDescent="0.3">
      <c r="A15158" t="s">
        <v>20</v>
      </c>
      <c r="B15158">
        <v>4</v>
      </c>
      <c r="C15158">
        <v>10598</v>
      </c>
    </row>
    <row r="15159" spans="1:3" x14ac:dyDescent="0.3">
      <c r="A15159" t="s">
        <v>21</v>
      </c>
      <c r="B15159">
        <v>1</v>
      </c>
      <c r="C15159">
        <v>10598</v>
      </c>
    </row>
    <row r="15160" spans="1:3" x14ac:dyDescent="0.3">
      <c r="A15160" t="s">
        <v>22</v>
      </c>
      <c r="B15160">
        <v>3</v>
      </c>
      <c r="C15160">
        <v>10598</v>
      </c>
    </row>
    <row r="15161" spans="1:3" x14ac:dyDescent="0.3">
      <c r="A15161" t="s">
        <v>25</v>
      </c>
      <c r="B15161" t="s">
        <v>122</v>
      </c>
      <c r="C15161">
        <v>10598</v>
      </c>
    </row>
    <row r="15162" spans="1:3" x14ac:dyDescent="0.3">
      <c r="A15162" t="s">
        <v>7</v>
      </c>
      <c r="B15162" t="s">
        <v>50</v>
      </c>
      <c r="C15162">
        <v>7437</v>
      </c>
    </row>
    <row r="15163" spans="1:3" x14ac:dyDescent="0.3">
      <c r="A15163" t="s">
        <v>17</v>
      </c>
      <c r="B15163">
        <v>13</v>
      </c>
      <c r="C15163">
        <v>7437</v>
      </c>
    </row>
    <row r="15164" spans="1:3" x14ac:dyDescent="0.3">
      <c r="A15164" t="s">
        <v>18</v>
      </c>
      <c r="B15164">
        <v>0</v>
      </c>
      <c r="C15164">
        <v>7437</v>
      </c>
    </row>
    <row r="15165" spans="1:3" x14ac:dyDescent="0.3">
      <c r="A15165" t="s">
        <v>19</v>
      </c>
      <c r="B15165">
        <v>8</v>
      </c>
      <c r="C15165">
        <v>7437</v>
      </c>
    </row>
    <row r="15166" spans="1:3" x14ac:dyDescent="0.3">
      <c r="A15166" t="s">
        <v>20</v>
      </c>
      <c r="B15166">
        <v>2</v>
      </c>
      <c r="C15166">
        <v>7437</v>
      </c>
    </row>
    <row r="15167" spans="1:3" x14ac:dyDescent="0.3">
      <c r="A15167" t="s">
        <v>21</v>
      </c>
      <c r="B15167">
        <v>1</v>
      </c>
      <c r="C15167">
        <v>7437</v>
      </c>
    </row>
    <row r="15168" spans="1:3" x14ac:dyDescent="0.3">
      <c r="A15168" t="s">
        <v>22</v>
      </c>
      <c r="B15168">
        <v>5</v>
      </c>
      <c r="C15168">
        <v>7437</v>
      </c>
    </row>
    <row r="15169" spans="1:3" x14ac:dyDescent="0.3">
      <c r="A15169" t="s">
        <v>25</v>
      </c>
      <c r="B15169" t="s">
        <v>122</v>
      </c>
      <c r="C15169">
        <v>7437</v>
      </c>
    </row>
    <row r="15170" spans="1:3" x14ac:dyDescent="0.3">
      <c r="A15170" t="s">
        <v>7</v>
      </c>
      <c r="B15170" t="s">
        <v>120</v>
      </c>
      <c r="C15170">
        <v>7574</v>
      </c>
    </row>
    <row r="15171" spans="1:3" x14ac:dyDescent="0.3">
      <c r="A15171" t="s">
        <v>17</v>
      </c>
      <c r="B15171">
        <v>11</v>
      </c>
      <c r="C15171">
        <v>7574</v>
      </c>
    </row>
    <row r="15172" spans="1:3" x14ac:dyDescent="0.3">
      <c r="A15172" t="s">
        <v>18</v>
      </c>
      <c r="B15172">
        <v>0</v>
      </c>
      <c r="C15172">
        <v>7574</v>
      </c>
    </row>
    <row r="15173" spans="1:3" x14ac:dyDescent="0.3">
      <c r="A15173" t="s">
        <v>19</v>
      </c>
      <c r="B15173">
        <v>13</v>
      </c>
      <c r="C15173">
        <v>7574</v>
      </c>
    </row>
    <row r="15174" spans="1:3" x14ac:dyDescent="0.3">
      <c r="A15174" t="s">
        <v>20</v>
      </c>
      <c r="B15174">
        <v>2</v>
      </c>
      <c r="C15174">
        <v>7574</v>
      </c>
    </row>
    <row r="15175" spans="1:3" x14ac:dyDescent="0.3">
      <c r="A15175" t="s">
        <v>21</v>
      </c>
      <c r="B15175">
        <v>4</v>
      </c>
      <c r="C15175">
        <v>7574</v>
      </c>
    </row>
    <row r="15176" spans="1:3" x14ac:dyDescent="0.3">
      <c r="A15176" t="s">
        <v>22</v>
      </c>
      <c r="B15176">
        <v>11</v>
      </c>
      <c r="C15176">
        <v>7574</v>
      </c>
    </row>
    <row r="15177" spans="1:3" x14ac:dyDescent="0.3">
      <c r="A15177" t="s">
        <v>25</v>
      </c>
      <c r="B15177" t="s">
        <v>122</v>
      </c>
      <c r="C15177">
        <v>7574</v>
      </c>
    </row>
    <row r="15178" spans="1:3" x14ac:dyDescent="0.3">
      <c r="A15178" t="s">
        <v>7</v>
      </c>
      <c r="B15178" t="s">
        <v>120</v>
      </c>
      <c r="C15178">
        <v>6958</v>
      </c>
    </row>
    <row r="15179" spans="1:3" x14ac:dyDescent="0.3">
      <c r="A15179" t="s">
        <v>17</v>
      </c>
      <c r="B15179">
        <v>14</v>
      </c>
      <c r="C15179">
        <v>6958</v>
      </c>
    </row>
    <row r="15180" spans="1:3" x14ac:dyDescent="0.3">
      <c r="A15180" t="s">
        <v>18</v>
      </c>
      <c r="B15180">
        <v>0</v>
      </c>
      <c r="C15180">
        <v>6958</v>
      </c>
    </row>
    <row r="15181" spans="1:3" x14ac:dyDescent="0.3">
      <c r="A15181" t="s">
        <v>19</v>
      </c>
      <c r="B15181">
        <v>4</v>
      </c>
      <c r="C15181">
        <v>6958</v>
      </c>
    </row>
    <row r="15182" spans="1:3" x14ac:dyDescent="0.3">
      <c r="A15182" t="s">
        <v>20</v>
      </c>
      <c r="B15182">
        <v>0</v>
      </c>
      <c r="C15182">
        <v>6958</v>
      </c>
    </row>
    <row r="15183" spans="1:3" x14ac:dyDescent="0.3">
      <c r="A15183" t="s">
        <v>21</v>
      </c>
      <c r="B15183">
        <v>0</v>
      </c>
      <c r="C15183">
        <v>6958</v>
      </c>
    </row>
    <row r="15184" spans="1:3" x14ac:dyDescent="0.3">
      <c r="A15184" t="s">
        <v>22</v>
      </c>
      <c r="B15184">
        <v>8</v>
      </c>
      <c r="C15184">
        <v>6958</v>
      </c>
    </row>
    <row r="15185" spans="1:3" x14ac:dyDescent="0.3">
      <c r="A15185" t="s">
        <v>25</v>
      </c>
      <c r="B15185" t="s">
        <v>122</v>
      </c>
      <c r="C15185">
        <v>6958</v>
      </c>
    </row>
    <row r="15186" spans="1:3" x14ac:dyDescent="0.3">
      <c r="A15186" t="s">
        <v>7</v>
      </c>
      <c r="B15186" t="s">
        <v>120</v>
      </c>
      <c r="C15186">
        <v>4643</v>
      </c>
    </row>
    <row r="15187" spans="1:3" x14ac:dyDescent="0.3">
      <c r="A15187" t="s">
        <v>17</v>
      </c>
      <c r="B15187">
        <v>8</v>
      </c>
      <c r="C15187">
        <v>4643</v>
      </c>
    </row>
    <row r="15188" spans="1:3" x14ac:dyDescent="0.3">
      <c r="A15188" t="s">
        <v>18</v>
      </c>
      <c r="B15188">
        <v>26</v>
      </c>
      <c r="C15188">
        <v>4643</v>
      </c>
    </row>
    <row r="15189" spans="1:3" x14ac:dyDescent="0.3">
      <c r="A15189" t="s">
        <v>19</v>
      </c>
      <c r="B15189">
        <v>46</v>
      </c>
      <c r="C15189">
        <v>4643</v>
      </c>
    </row>
    <row r="15190" spans="1:3" x14ac:dyDescent="0.3">
      <c r="A15190" t="s">
        <v>20</v>
      </c>
      <c r="B15190">
        <v>38</v>
      </c>
      <c r="C15190">
        <v>4643</v>
      </c>
    </row>
    <row r="15191" spans="1:3" x14ac:dyDescent="0.3">
      <c r="A15191" t="s">
        <v>21</v>
      </c>
      <c r="B15191">
        <v>9</v>
      </c>
      <c r="C15191">
        <v>4643</v>
      </c>
    </row>
    <row r="15192" spans="1:3" x14ac:dyDescent="0.3">
      <c r="A15192" t="s">
        <v>22</v>
      </c>
      <c r="B15192">
        <v>49</v>
      </c>
      <c r="C15192">
        <v>4643</v>
      </c>
    </row>
    <row r="15193" spans="1:3" x14ac:dyDescent="0.3">
      <c r="A15193" t="s">
        <v>25</v>
      </c>
      <c r="B15193" t="s">
        <v>121</v>
      </c>
      <c r="C15193">
        <v>4643</v>
      </c>
    </row>
    <row r="15194" spans="1:3" x14ac:dyDescent="0.3">
      <c r="A15194" t="s">
        <v>7</v>
      </c>
      <c r="B15194" t="s">
        <v>120</v>
      </c>
      <c r="C15194">
        <v>87</v>
      </c>
    </row>
    <row r="15195" spans="1:3" x14ac:dyDescent="0.3">
      <c r="A15195" t="s">
        <v>17</v>
      </c>
      <c r="B15195">
        <v>0</v>
      </c>
      <c r="C15195">
        <v>87</v>
      </c>
    </row>
    <row r="15196" spans="1:3" x14ac:dyDescent="0.3">
      <c r="A15196" t="s">
        <v>18</v>
      </c>
      <c r="B15196">
        <v>7</v>
      </c>
      <c r="C15196">
        <v>87</v>
      </c>
    </row>
    <row r="15197" spans="1:3" x14ac:dyDescent="0.3">
      <c r="A15197" t="s">
        <v>19</v>
      </c>
      <c r="B15197">
        <v>5</v>
      </c>
      <c r="C15197">
        <v>87</v>
      </c>
    </row>
    <row r="15198" spans="1:3" x14ac:dyDescent="0.3">
      <c r="A15198" t="s">
        <v>20</v>
      </c>
      <c r="B15198">
        <v>26</v>
      </c>
      <c r="C15198">
        <v>87</v>
      </c>
    </row>
    <row r="15199" spans="1:3" x14ac:dyDescent="0.3">
      <c r="A15199" t="s">
        <v>21</v>
      </c>
      <c r="B15199">
        <v>2</v>
      </c>
      <c r="C15199">
        <v>87</v>
      </c>
    </row>
    <row r="15200" spans="1:3" x14ac:dyDescent="0.3">
      <c r="A15200" t="s">
        <v>22</v>
      </c>
      <c r="B15200">
        <v>17</v>
      </c>
      <c r="C15200">
        <v>87</v>
      </c>
    </row>
    <row r="15201" spans="1:3" x14ac:dyDescent="0.3">
      <c r="A15201" t="s">
        <v>25</v>
      </c>
      <c r="B15201" t="s">
        <v>122</v>
      </c>
      <c r="C15201">
        <v>87</v>
      </c>
    </row>
    <row r="15202" spans="1:3" x14ac:dyDescent="0.3">
      <c r="A15202" t="s">
        <v>7</v>
      </c>
      <c r="B15202" t="s">
        <v>120</v>
      </c>
      <c r="C15202">
        <v>1291</v>
      </c>
    </row>
    <row r="15203" spans="1:3" x14ac:dyDescent="0.3">
      <c r="A15203" t="s">
        <v>17</v>
      </c>
      <c r="B15203">
        <v>152</v>
      </c>
      <c r="C15203">
        <v>1291</v>
      </c>
    </row>
    <row r="15204" spans="1:3" x14ac:dyDescent="0.3">
      <c r="A15204" t="s">
        <v>18</v>
      </c>
      <c r="B15204">
        <v>9</v>
      </c>
      <c r="C15204">
        <v>1291</v>
      </c>
    </row>
    <row r="15205" spans="1:3" x14ac:dyDescent="0.3">
      <c r="A15205" t="s">
        <v>19</v>
      </c>
      <c r="B15205">
        <v>121</v>
      </c>
      <c r="C15205">
        <v>1291</v>
      </c>
    </row>
    <row r="15206" spans="1:3" x14ac:dyDescent="0.3">
      <c r="A15206" t="s">
        <v>20</v>
      </c>
      <c r="B15206">
        <v>12</v>
      </c>
      <c r="C15206">
        <v>1291</v>
      </c>
    </row>
    <row r="15207" spans="1:3" x14ac:dyDescent="0.3">
      <c r="A15207" t="s">
        <v>21</v>
      </c>
      <c r="B15207">
        <v>12</v>
      </c>
      <c r="C15207">
        <v>1291</v>
      </c>
    </row>
    <row r="15208" spans="1:3" x14ac:dyDescent="0.3">
      <c r="A15208" t="s">
        <v>22</v>
      </c>
      <c r="B15208">
        <v>45</v>
      </c>
      <c r="C15208">
        <v>1291</v>
      </c>
    </row>
    <row r="15209" spans="1:3" x14ac:dyDescent="0.3">
      <c r="A15209" t="s">
        <v>25</v>
      </c>
      <c r="B15209" t="s">
        <v>121</v>
      </c>
      <c r="C15209">
        <v>1291</v>
      </c>
    </row>
    <row r="15210" spans="1:3" x14ac:dyDescent="0.3">
      <c r="A15210" t="s">
        <v>7</v>
      </c>
      <c r="B15210" t="s">
        <v>120</v>
      </c>
      <c r="C15210">
        <v>1109</v>
      </c>
    </row>
    <row r="15211" spans="1:3" x14ac:dyDescent="0.3">
      <c r="A15211" t="s">
        <v>17</v>
      </c>
      <c r="B15211">
        <v>6</v>
      </c>
      <c r="C15211">
        <v>1109</v>
      </c>
    </row>
    <row r="15212" spans="1:3" x14ac:dyDescent="0.3">
      <c r="A15212" t="s">
        <v>18</v>
      </c>
      <c r="B15212">
        <v>0</v>
      </c>
      <c r="C15212">
        <v>1109</v>
      </c>
    </row>
    <row r="15213" spans="1:3" x14ac:dyDescent="0.3">
      <c r="A15213" t="s">
        <v>19</v>
      </c>
      <c r="B15213">
        <v>5</v>
      </c>
      <c r="C15213">
        <v>1109</v>
      </c>
    </row>
    <row r="15214" spans="1:3" x14ac:dyDescent="0.3">
      <c r="A15214" t="s">
        <v>20</v>
      </c>
      <c r="B15214">
        <v>0</v>
      </c>
      <c r="C15214">
        <v>1109</v>
      </c>
    </row>
    <row r="15215" spans="1:3" x14ac:dyDescent="0.3">
      <c r="A15215" t="s">
        <v>21</v>
      </c>
      <c r="B15215">
        <v>0</v>
      </c>
      <c r="C15215">
        <v>1109</v>
      </c>
    </row>
    <row r="15216" spans="1:3" x14ac:dyDescent="0.3">
      <c r="A15216" t="s">
        <v>22</v>
      </c>
      <c r="B15216">
        <v>1</v>
      </c>
      <c r="C15216">
        <v>1109</v>
      </c>
    </row>
    <row r="15217" spans="1:3" x14ac:dyDescent="0.3">
      <c r="A15217" t="s">
        <v>25</v>
      </c>
      <c r="B15217" t="s">
        <v>122</v>
      </c>
      <c r="C15217">
        <v>1109</v>
      </c>
    </row>
    <row r="15218" spans="1:3" x14ac:dyDescent="0.3">
      <c r="A15218" t="s">
        <v>7</v>
      </c>
      <c r="B15218" t="s">
        <v>120</v>
      </c>
      <c r="C15218">
        <v>1170</v>
      </c>
    </row>
    <row r="15219" spans="1:3" x14ac:dyDescent="0.3">
      <c r="A15219" t="s">
        <v>17</v>
      </c>
      <c r="B15219">
        <v>50</v>
      </c>
      <c r="C15219">
        <v>1170</v>
      </c>
    </row>
    <row r="15220" spans="1:3" x14ac:dyDescent="0.3">
      <c r="A15220" t="s">
        <v>18</v>
      </c>
      <c r="B15220">
        <v>15</v>
      </c>
      <c r="C15220">
        <v>1170</v>
      </c>
    </row>
    <row r="15221" spans="1:3" x14ac:dyDescent="0.3">
      <c r="A15221" t="s">
        <v>19</v>
      </c>
      <c r="B15221">
        <v>110</v>
      </c>
      <c r="C15221">
        <v>1170</v>
      </c>
    </row>
    <row r="15222" spans="1:3" x14ac:dyDescent="0.3">
      <c r="A15222" t="s">
        <v>20</v>
      </c>
      <c r="B15222">
        <v>39</v>
      </c>
      <c r="C15222">
        <v>1170</v>
      </c>
    </row>
    <row r="15223" spans="1:3" x14ac:dyDescent="0.3">
      <c r="A15223" t="s">
        <v>21</v>
      </c>
      <c r="B15223">
        <v>15</v>
      </c>
      <c r="C15223">
        <v>1170</v>
      </c>
    </row>
    <row r="15224" spans="1:3" x14ac:dyDescent="0.3">
      <c r="A15224" t="s">
        <v>22</v>
      </c>
      <c r="B15224">
        <v>15</v>
      </c>
      <c r="C15224">
        <v>1170</v>
      </c>
    </row>
    <row r="15225" spans="1:3" x14ac:dyDescent="0.3">
      <c r="A15225" t="s">
        <v>25</v>
      </c>
      <c r="B15225" t="s">
        <v>121</v>
      </c>
      <c r="C15225">
        <v>1170</v>
      </c>
    </row>
    <row r="15226" spans="1:3" x14ac:dyDescent="0.3">
      <c r="A15226" t="s">
        <v>7</v>
      </c>
      <c r="B15226" t="s">
        <v>120</v>
      </c>
      <c r="C15226">
        <v>7990</v>
      </c>
    </row>
    <row r="15227" spans="1:3" x14ac:dyDescent="0.3">
      <c r="A15227" t="s">
        <v>17</v>
      </c>
      <c r="B15227">
        <v>9</v>
      </c>
      <c r="C15227">
        <v>7990</v>
      </c>
    </row>
    <row r="15228" spans="1:3" x14ac:dyDescent="0.3">
      <c r="A15228" t="s">
        <v>18</v>
      </c>
      <c r="B15228">
        <v>1</v>
      </c>
      <c r="C15228">
        <v>7990</v>
      </c>
    </row>
    <row r="15229" spans="1:3" x14ac:dyDescent="0.3">
      <c r="A15229" t="s">
        <v>19</v>
      </c>
      <c r="B15229">
        <v>2</v>
      </c>
      <c r="C15229">
        <v>7990</v>
      </c>
    </row>
    <row r="15230" spans="1:3" x14ac:dyDescent="0.3">
      <c r="A15230" t="s">
        <v>20</v>
      </c>
      <c r="B15230">
        <v>3</v>
      </c>
      <c r="C15230">
        <v>7990</v>
      </c>
    </row>
    <row r="15231" spans="1:3" x14ac:dyDescent="0.3">
      <c r="A15231" t="s">
        <v>21</v>
      </c>
      <c r="B15231">
        <v>2</v>
      </c>
      <c r="C15231">
        <v>7990</v>
      </c>
    </row>
    <row r="15232" spans="1:3" x14ac:dyDescent="0.3">
      <c r="A15232" t="s">
        <v>22</v>
      </c>
      <c r="B15232">
        <v>0</v>
      </c>
      <c r="C15232">
        <v>7990</v>
      </c>
    </row>
    <row r="15233" spans="1:3" x14ac:dyDescent="0.3">
      <c r="A15233" t="s">
        <v>25</v>
      </c>
      <c r="B15233" t="s">
        <v>122</v>
      </c>
      <c r="C15233">
        <v>7990</v>
      </c>
    </row>
    <row r="15234" spans="1:3" x14ac:dyDescent="0.3">
      <c r="A15234" t="s">
        <v>7</v>
      </c>
      <c r="B15234" t="s">
        <v>120</v>
      </c>
      <c r="C15234">
        <v>5123</v>
      </c>
    </row>
    <row r="15235" spans="1:3" x14ac:dyDescent="0.3">
      <c r="A15235" t="s">
        <v>17</v>
      </c>
      <c r="B15235">
        <v>37</v>
      </c>
      <c r="C15235">
        <v>5123</v>
      </c>
    </row>
    <row r="15236" spans="1:3" x14ac:dyDescent="0.3">
      <c r="A15236" t="s">
        <v>18</v>
      </c>
      <c r="B15236">
        <v>12</v>
      </c>
      <c r="C15236">
        <v>5123</v>
      </c>
    </row>
    <row r="15237" spans="1:3" x14ac:dyDescent="0.3">
      <c r="A15237" t="s">
        <v>19</v>
      </c>
      <c r="B15237">
        <v>23</v>
      </c>
      <c r="C15237">
        <v>5123</v>
      </c>
    </row>
    <row r="15238" spans="1:3" x14ac:dyDescent="0.3">
      <c r="A15238" t="s">
        <v>20</v>
      </c>
      <c r="B15238">
        <v>8</v>
      </c>
      <c r="C15238">
        <v>5123</v>
      </c>
    </row>
    <row r="15239" spans="1:3" x14ac:dyDescent="0.3">
      <c r="A15239" t="s">
        <v>21</v>
      </c>
      <c r="B15239">
        <v>11</v>
      </c>
      <c r="C15239">
        <v>5123</v>
      </c>
    </row>
    <row r="15240" spans="1:3" x14ac:dyDescent="0.3">
      <c r="A15240" t="s">
        <v>22</v>
      </c>
      <c r="B15240">
        <v>52</v>
      </c>
      <c r="C15240">
        <v>5123</v>
      </c>
    </row>
    <row r="15241" spans="1:3" x14ac:dyDescent="0.3">
      <c r="A15241" t="s">
        <v>25</v>
      </c>
      <c r="B15241" t="s">
        <v>122</v>
      </c>
      <c r="C15241">
        <v>5123</v>
      </c>
    </row>
    <row r="15242" spans="1:3" x14ac:dyDescent="0.3">
      <c r="A15242" t="s">
        <v>7</v>
      </c>
      <c r="B15242" t="s">
        <v>50</v>
      </c>
      <c r="C15242">
        <v>6878</v>
      </c>
    </row>
    <row r="15243" spans="1:3" x14ac:dyDescent="0.3">
      <c r="A15243" t="s">
        <v>17</v>
      </c>
      <c r="B15243">
        <v>43</v>
      </c>
      <c r="C15243">
        <v>6878</v>
      </c>
    </row>
    <row r="15244" spans="1:3" x14ac:dyDescent="0.3">
      <c r="A15244" t="s">
        <v>18</v>
      </c>
      <c r="B15244">
        <v>12</v>
      </c>
      <c r="C15244">
        <v>6878</v>
      </c>
    </row>
    <row r="15245" spans="1:3" x14ac:dyDescent="0.3">
      <c r="A15245" t="s">
        <v>19</v>
      </c>
      <c r="B15245">
        <v>96</v>
      </c>
      <c r="C15245">
        <v>6878</v>
      </c>
    </row>
    <row r="15246" spans="1:3" x14ac:dyDescent="0.3">
      <c r="A15246" t="s">
        <v>20</v>
      </c>
      <c r="B15246">
        <v>78</v>
      </c>
      <c r="C15246">
        <v>6878</v>
      </c>
    </row>
    <row r="15247" spans="1:3" x14ac:dyDescent="0.3">
      <c r="A15247" t="s">
        <v>21</v>
      </c>
      <c r="B15247">
        <v>40</v>
      </c>
      <c r="C15247">
        <v>6878</v>
      </c>
    </row>
    <row r="15248" spans="1:3" x14ac:dyDescent="0.3">
      <c r="A15248" t="s">
        <v>22</v>
      </c>
      <c r="B15248">
        <v>55</v>
      </c>
      <c r="C15248">
        <v>6878</v>
      </c>
    </row>
    <row r="15249" spans="1:3" x14ac:dyDescent="0.3">
      <c r="A15249" t="s">
        <v>25</v>
      </c>
      <c r="B15249" t="s">
        <v>121</v>
      </c>
      <c r="C15249">
        <v>6878</v>
      </c>
    </row>
    <row r="15250" spans="1:3" x14ac:dyDescent="0.3">
      <c r="A15250" t="s">
        <v>7</v>
      </c>
      <c r="B15250" t="s">
        <v>120</v>
      </c>
      <c r="C15250">
        <v>3896</v>
      </c>
    </row>
    <row r="15251" spans="1:3" x14ac:dyDescent="0.3">
      <c r="A15251" t="s">
        <v>17</v>
      </c>
      <c r="B15251">
        <v>22</v>
      </c>
      <c r="C15251">
        <v>3896</v>
      </c>
    </row>
    <row r="15252" spans="1:3" x14ac:dyDescent="0.3">
      <c r="A15252" t="s">
        <v>18</v>
      </c>
      <c r="B15252">
        <v>1</v>
      </c>
      <c r="C15252">
        <v>3896</v>
      </c>
    </row>
    <row r="15253" spans="1:3" x14ac:dyDescent="0.3">
      <c r="A15253" t="s">
        <v>19</v>
      </c>
      <c r="B15253">
        <v>11</v>
      </c>
      <c r="C15253">
        <v>3896</v>
      </c>
    </row>
    <row r="15254" spans="1:3" x14ac:dyDescent="0.3">
      <c r="A15254" t="s">
        <v>20</v>
      </c>
      <c r="B15254">
        <v>0</v>
      </c>
      <c r="C15254">
        <v>3896</v>
      </c>
    </row>
    <row r="15255" spans="1:3" x14ac:dyDescent="0.3">
      <c r="A15255" t="s">
        <v>21</v>
      </c>
      <c r="B15255">
        <v>1</v>
      </c>
      <c r="C15255">
        <v>3896</v>
      </c>
    </row>
    <row r="15256" spans="1:3" x14ac:dyDescent="0.3">
      <c r="A15256" t="s">
        <v>22</v>
      </c>
      <c r="B15256">
        <v>2</v>
      </c>
      <c r="C15256">
        <v>3896</v>
      </c>
    </row>
    <row r="15257" spans="1:3" x14ac:dyDescent="0.3">
      <c r="A15257" t="s">
        <v>25</v>
      </c>
      <c r="B15257" t="s">
        <v>122</v>
      </c>
      <c r="C15257">
        <v>3896</v>
      </c>
    </row>
    <row r="15258" spans="1:3" x14ac:dyDescent="0.3">
      <c r="A15258" t="s">
        <v>7</v>
      </c>
      <c r="B15258" t="s">
        <v>120</v>
      </c>
      <c r="C15258">
        <v>4832</v>
      </c>
    </row>
    <row r="15259" spans="1:3" x14ac:dyDescent="0.3">
      <c r="A15259" t="s">
        <v>17</v>
      </c>
      <c r="B15259">
        <v>6</v>
      </c>
      <c r="C15259">
        <v>4832</v>
      </c>
    </row>
    <row r="15260" spans="1:3" x14ac:dyDescent="0.3">
      <c r="A15260" t="s">
        <v>18</v>
      </c>
      <c r="B15260">
        <v>5</v>
      </c>
      <c r="C15260">
        <v>4832</v>
      </c>
    </row>
    <row r="15261" spans="1:3" x14ac:dyDescent="0.3">
      <c r="A15261" t="s">
        <v>19</v>
      </c>
      <c r="B15261">
        <v>17</v>
      </c>
      <c r="C15261">
        <v>4832</v>
      </c>
    </row>
    <row r="15262" spans="1:3" x14ac:dyDescent="0.3">
      <c r="A15262" t="s">
        <v>20</v>
      </c>
      <c r="B15262">
        <v>3</v>
      </c>
      <c r="C15262">
        <v>4832</v>
      </c>
    </row>
    <row r="15263" spans="1:3" x14ac:dyDescent="0.3">
      <c r="A15263" t="s">
        <v>21</v>
      </c>
      <c r="B15263">
        <v>24</v>
      </c>
      <c r="C15263">
        <v>4832</v>
      </c>
    </row>
    <row r="15264" spans="1:3" x14ac:dyDescent="0.3">
      <c r="A15264" t="s">
        <v>22</v>
      </c>
      <c r="B15264">
        <v>46</v>
      </c>
      <c r="C15264">
        <v>4832</v>
      </c>
    </row>
    <row r="15265" spans="1:3" x14ac:dyDescent="0.3">
      <c r="A15265" t="s">
        <v>25</v>
      </c>
      <c r="B15265" t="s">
        <v>122</v>
      </c>
      <c r="C15265">
        <v>4832</v>
      </c>
    </row>
    <row r="15266" spans="1:3" x14ac:dyDescent="0.3">
      <c r="A15266" t="s">
        <v>7</v>
      </c>
      <c r="B15266" t="s">
        <v>50</v>
      </c>
      <c r="C15266">
        <v>3887</v>
      </c>
    </row>
    <row r="15267" spans="1:3" x14ac:dyDescent="0.3">
      <c r="A15267" t="s">
        <v>17</v>
      </c>
      <c r="B15267">
        <v>3</v>
      </c>
      <c r="C15267">
        <v>3887</v>
      </c>
    </row>
    <row r="15268" spans="1:3" x14ac:dyDescent="0.3">
      <c r="A15268" t="s">
        <v>18</v>
      </c>
      <c r="B15268">
        <v>17</v>
      </c>
      <c r="C15268">
        <v>3887</v>
      </c>
    </row>
    <row r="15269" spans="1:3" x14ac:dyDescent="0.3">
      <c r="A15269" t="s">
        <v>19</v>
      </c>
      <c r="B15269">
        <v>26</v>
      </c>
      <c r="C15269">
        <v>3887</v>
      </c>
    </row>
    <row r="15270" spans="1:3" x14ac:dyDescent="0.3">
      <c r="A15270" t="s">
        <v>20</v>
      </c>
      <c r="B15270">
        <v>20</v>
      </c>
      <c r="C15270">
        <v>3887</v>
      </c>
    </row>
    <row r="15271" spans="1:3" x14ac:dyDescent="0.3">
      <c r="A15271" t="s">
        <v>21</v>
      </c>
      <c r="B15271">
        <v>1</v>
      </c>
      <c r="C15271">
        <v>3887</v>
      </c>
    </row>
    <row r="15272" spans="1:3" x14ac:dyDescent="0.3">
      <c r="A15272" t="s">
        <v>22</v>
      </c>
      <c r="B15272">
        <v>39</v>
      </c>
      <c r="C15272">
        <v>3887</v>
      </c>
    </row>
    <row r="15273" spans="1:3" x14ac:dyDescent="0.3">
      <c r="A15273" t="s">
        <v>25</v>
      </c>
      <c r="B15273" t="s">
        <v>122</v>
      </c>
      <c r="C15273">
        <v>3887</v>
      </c>
    </row>
    <row r="15274" spans="1:3" x14ac:dyDescent="0.3">
      <c r="A15274" t="s">
        <v>7</v>
      </c>
      <c r="B15274" t="s">
        <v>50</v>
      </c>
      <c r="C15274">
        <v>6197</v>
      </c>
    </row>
    <row r="15275" spans="1:3" x14ac:dyDescent="0.3">
      <c r="A15275" t="s">
        <v>17</v>
      </c>
      <c r="B15275">
        <v>37</v>
      </c>
      <c r="C15275">
        <v>6197</v>
      </c>
    </row>
    <row r="15276" spans="1:3" x14ac:dyDescent="0.3">
      <c r="A15276" t="s">
        <v>18</v>
      </c>
      <c r="B15276">
        <v>0</v>
      </c>
      <c r="C15276">
        <v>6197</v>
      </c>
    </row>
    <row r="15277" spans="1:3" x14ac:dyDescent="0.3">
      <c r="A15277" t="s">
        <v>19</v>
      </c>
      <c r="B15277">
        <v>17</v>
      </c>
      <c r="C15277">
        <v>6197</v>
      </c>
    </row>
    <row r="15278" spans="1:3" x14ac:dyDescent="0.3">
      <c r="A15278" t="s">
        <v>20</v>
      </c>
      <c r="B15278">
        <v>0</v>
      </c>
      <c r="C15278">
        <v>6197</v>
      </c>
    </row>
    <row r="15279" spans="1:3" x14ac:dyDescent="0.3">
      <c r="A15279" t="s">
        <v>21</v>
      </c>
      <c r="B15279">
        <v>0</v>
      </c>
      <c r="C15279">
        <v>6197</v>
      </c>
    </row>
    <row r="15280" spans="1:3" x14ac:dyDescent="0.3">
      <c r="A15280" t="s">
        <v>22</v>
      </c>
      <c r="B15280">
        <v>3</v>
      </c>
      <c r="C15280">
        <v>6197</v>
      </c>
    </row>
    <row r="15281" spans="1:3" x14ac:dyDescent="0.3">
      <c r="A15281" t="s">
        <v>25</v>
      </c>
      <c r="B15281" t="s">
        <v>121</v>
      </c>
      <c r="C15281">
        <v>6197</v>
      </c>
    </row>
    <row r="15282" spans="1:3" x14ac:dyDescent="0.3">
      <c r="A15282" t="s">
        <v>7</v>
      </c>
      <c r="B15282" t="s">
        <v>50</v>
      </c>
      <c r="C15282">
        <v>6642</v>
      </c>
    </row>
    <row r="15283" spans="1:3" x14ac:dyDescent="0.3">
      <c r="A15283" t="s">
        <v>17</v>
      </c>
      <c r="B15283">
        <v>30</v>
      </c>
      <c r="C15283">
        <v>6642</v>
      </c>
    </row>
    <row r="15284" spans="1:3" x14ac:dyDescent="0.3">
      <c r="A15284" t="s">
        <v>18</v>
      </c>
      <c r="B15284">
        <v>5</v>
      </c>
      <c r="C15284">
        <v>6642</v>
      </c>
    </row>
    <row r="15285" spans="1:3" x14ac:dyDescent="0.3">
      <c r="A15285" t="s">
        <v>19</v>
      </c>
      <c r="B15285">
        <v>22</v>
      </c>
      <c r="C15285">
        <v>6642</v>
      </c>
    </row>
    <row r="15286" spans="1:3" x14ac:dyDescent="0.3">
      <c r="A15286" t="s">
        <v>20</v>
      </c>
      <c r="B15286">
        <v>8</v>
      </c>
      <c r="C15286">
        <v>6642</v>
      </c>
    </row>
    <row r="15287" spans="1:3" x14ac:dyDescent="0.3">
      <c r="A15287" t="s">
        <v>21</v>
      </c>
      <c r="B15287">
        <v>9</v>
      </c>
      <c r="C15287">
        <v>6642</v>
      </c>
    </row>
    <row r="15288" spans="1:3" x14ac:dyDescent="0.3">
      <c r="A15288" t="s">
        <v>22</v>
      </c>
      <c r="B15288">
        <v>28</v>
      </c>
      <c r="C15288">
        <v>6642</v>
      </c>
    </row>
    <row r="15289" spans="1:3" x14ac:dyDescent="0.3">
      <c r="A15289" t="s">
        <v>25</v>
      </c>
      <c r="B15289" t="s">
        <v>122</v>
      </c>
      <c r="C15289">
        <v>6642</v>
      </c>
    </row>
    <row r="15290" spans="1:3" x14ac:dyDescent="0.3">
      <c r="A15290" t="s">
        <v>7</v>
      </c>
      <c r="B15290" t="s">
        <v>50</v>
      </c>
      <c r="C15290">
        <v>3645</v>
      </c>
    </row>
    <row r="15291" spans="1:3" x14ac:dyDescent="0.3">
      <c r="A15291" t="s">
        <v>17</v>
      </c>
      <c r="B15291">
        <v>19</v>
      </c>
      <c r="C15291">
        <v>3645</v>
      </c>
    </row>
    <row r="15292" spans="1:3" x14ac:dyDescent="0.3">
      <c r="A15292" t="s">
        <v>18</v>
      </c>
      <c r="B15292">
        <v>3</v>
      </c>
      <c r="C15292">
        <v>3645</v>
      </c>
    </row>
    <row r="15293" spans="1:3" x14ac:dyDescent="0.3">
      <c r="A15293" t="s">
        <v>19</v>
      </c>
      <c r="B15293">
        <v>26</v>
      </c>
      <c r="C15293">
        <v>3645</v>
      </c>
    </row>
    <row r="15294" spans="1:3" x14ac:dyDescent="0.3">
      <c r="A15294" t="s">
        <v>20</v>
      </c>
      <c r="B15294">
        <v>10</v>
      </c>
      <c r="C15294">
        <v>3645</v>
      </c>
    </row>
    <row r="15295" spans="1:3" x14ac:dyDescent="0.3">
      <c r="A15295" t="s">
        <v>21</v>
      </c>
      <c r="B15295">
        <v>9</v>
      </c>
      <c r="C15295">
        <v>3645</v>
      </c>
    </row>
    <row r="15296" spans="1:3" x14ac:dyDescent="0.3">
      <c r="A15296" t="s">
        <v>22</v>
      </c>
      <c r="B15296">
        <v>3</v>
      </c>
      <c r="C15296">
        <v>3645</v>
      </c>
    </row>
    <row r="15297" spans="1:3" x14ac:dyDescent="0.3">
      <c r="A15297" t="s">
        <v>25</v>
      </c>
      <c r="B15297" t="s">
        <v>122</v>
      </c>
      <c r="C15297">
        <v>3645</v>
      </c>
    </row>
    <row r="15298" spans="1:3" x14ac:dyDescent="0.3">
      <c r="A15298" t="s">
        <v>7</v>
      </c>
      <c r="B15298" t="s">
        <v>120</v>
      </c>
      <c r="C15298">
        <v>9135</v>
      </c>
    </row>
    <row r="15299" spans="1:3" x14ac:dyDescent="0.3">
      <c r="A15299" t="s">
        <v>17</v>
      </c>
      <c r="B15299">
        <v>13</v>
      </c>
      <c r="C15299">
        <v>9135</v>
      </c>
    </row>
    <row r="15300" spans="1:3" x14ac:dyDescent="0.3">
      <c r="A15300" t="s">
        <v>18</v>
      </c>
      <c r="B15300">
        <v>2</v>
      </c>
      <c r="C15300">
        <v>9135</v>
      </c>
    </row>
    <row r="15301" spans="1:3" x14ac:dyDescent="0.3">
      <c r="A15301" t="s">
        <v>19</v>
      </c>
      <c r="B15301">
        <v>21</v>
      </c>
      <c r="C15301">
        <v>9135</v>
      </c>
    </row>
    <row r="15302" spans="1:3" x14ac:dyDescent="0.3">
      <c r="A15302" t="s">
        <v>20</v>
      </c>
      <c r="B15302">
        <v>4</v>
      </c>
      <c r="C15302">
        <v>9135</v>
      </c>
    </row>
    <row r="15303" spans="1:3" x14ac:dyDescent="0.3">
      <c r="A15303" t="s">
        <v>21</v>
      </c>
      <c r="B15303">
        <v>0</v>
      </c>
      <c r="C15303">
        <v>9135</v>
      </c>
    </row>
    <row r="15304" spans="1:3" x14ac:dyDescent="0.3">
      <c r="A15304" t="s">
        <v>22</v>
      </c>
      <c r="B15304">
        <v>24</v>
      </c>
      <c r="C15304">
        <v>9135</v>
      </c>
    </row>
    <row r="15305" spans="1:3" x14ac:dyDescent="0.3">
      <c r="A15305" t="s">
        <v>25</v>
      </c>
      <c r="B15305" t="s">
        <v>122</v>
      </c>
      <c r="C15305">
        <v>9135</v>
      </c>
    </row>
    <row r="15306" spans="1:3" x14ac:dyDescent="0.3">
      <c r="A15306" t="s">
        <v>7</v>
      </c>
      <c r="B15306" t="s">
        <v>120</v>
      </c>
      <c r="C15306">
        <v>8234</v>
      </c>
    </row>
    <row r="15307" spans="1:3" x14ac:dyDescent="0.3">
      <c r="A15307" t="s">
        <v>17</v>
      </c>
      <c r="B15307">
        <v>1</v>
      </c>
      <c r="C15307">
        <v>8234</v>
      </c>
    </row>
    <row r="15308" spans="1:3" x14ac:dyDescent="0.3">
      <c r="A15308" t="s">
        <v>18</v>
      </c>
      <c r="B15308">
        <v>6</v>
      </c>
      <c r="C15308">
        <v>8234</v>
      </c>
    </row>
    <row r="15309" spans="1:3" x14ac:dyDescent="0.3">
      <c r="A15309" t="s">
        <v>19</v>
      </c>
      <c r="B15309">
        <v>7</v>
      </c>
      <c r="C15309">
        <v>8234</v>
      </c>
    </row>
    <row r="15310" spans="1:3" x14ac:dyDescent="0.3">
      <c r="A15310" t="s">
        <v>20</v>
      </c>
      <c r="B15310">
        <v>0</v>
      </c>
      <c r="C15310">
        <v>8234</v>
      </c>
    </row>
    <row r="15311" spans="1:3" x14ac:dyDescent="0.3">
      <c r="A15311" t="s">
        <v>21</v>
      </c>
      <c r="B15311">
        <v>1</v>
      </c>
      <c r="C15311">
        <v>8234</v>
      </c>
    </row>
    <row r="15312" spans="1:3" x14ac:dyDescent="0.3">
      <c r="A15312" t="s">
        <v>22</v>
      </c>
      <c r="B15312">
        <v>3</v>
      </c>
      <c r="C15312">
        <v>8234</v>
      </c>
    </row>
    <row r="15313" spans="1:3" x14ac:dyDescent="0.3">
      <c r="A15313" t="s">
        <v>25</v>
      </c>
      <c r="B15313" t="s">
        <v>122</v>
      </c>
      <c r="C15313">
        <v>8234</v>
      </c>
    </row>
    <row r="15314" spans="1:3" x14ac:dyDescent="0.3">
      <c r="A15314" t="s">
        <v>7</v>
      </c>
      <c r="B15314" t="s">
        <v>120</v>
      </c>
      <c r="C15314">
        <v>8135</v>
      </c>
    </row>
    <row r="15315" spans="1:3" x14ac:dyDescent="0.3">
      <c r="A15315" t="s">
        <v>17</v>
      </c>
      <c r="B15315">
        <v>7</v>
      </c>
      <c r="C15315">
        <v>8135</v>
      </c>
    </row>
    <row r="15316" spans="1:3" x14ac:dyDescent="0.3">
      <c r="A15316" t="s">
        <v>18</v>
      </c>
      <c r="B15316">
        <v>4</v>
      </c>
      <c r="C15316">
        <v>8135</v>
      </c>
    </row>
    <row r="15317" spans="1:3" x14ac:dyDescent="0.3">
      <c r="A15317" t="s">
        <v>19</v>
      </c>
      <c r="B15317">
        <v>23</v>
      </c>
      <c r="C15317">
        <v>8135</v>
      </c>
    </row>
    <row r="15318" spans="1:3" x14ac:dyDescent="0.3">
      <c r="A15318" t="s">
        <v>20</v>
      </c>
      <c r="B15318">
        <v>7</v>
      </c>
      <c r="C15318">
        <v>8135</v>
      </c>
    </row>
    <row r="15319" spans="1:3" x14ac:dyDescent="0.3">
      <c r="A15319" t="s">
        <v>21</v>
      </c>
      <c r="B15319">
        <v>0</v>
      </c>
      <c r="C15319">
        <v>8135</v>
      </c>
    </row>
    <row r="15320" spans="1:3" x14ac:dyDescent="0.3">
      <c r="A15320" t="s">
        <v>22</v>
      </c>
      <c r="B15320">
        <v>11</v>
      </c>
      <c r="C15320">
        <v>8135</v>
      </c>
    </row>
    <row r="15321" spans="1:3" x14ac:dyDescent="0.3">
      <c r="A15321" t="s">
        <v>25</v>
      </c>
      <c r="B15321" t="s">
        <v>122</v>
      </c>
      <c r="C15321">
        <v>8135</v>
      </c>
    </row>
    <row r="15322" spans="1:3" x14ac:dyDescent="0.3">
      <c r="A15322" t="s">
        <v>7</v>
      </c>
      <c r="B15322" t="s">
        <v>120</v>
      </c>
      <c r="C15322">
        <v>2256</v>
      </c>
    </row>
    <row r="15323" spans="1:3" x14ac:dyDescent="0.3">
      <c r="A15323" t="s">
        <v>17</v>
      </c>
      <c r="B15323">
        <v>17</v>
      </c>
      <c r="C15323">
        <v>2256</v>
      </c>
    </row>
    <row r="15324" spans="1:3" x14ac:dyDescent="0.3">
      <c r="A15324" t="s">
        <v>18</v>
      </c>
      <c r="B15324">
        <v>0</v>
      </c>
      <c r="C15324">
        <v>2256</v>
      </c>
    </row>
    <row r="15325" spans="1:3" x14ac:dyDescent="0.3">
      <c r="A15325" t="s">
        <v>19</v>
      </c>
      <c r="B15325">
        <v>3</v>
      </c>
      <c r="C15325">
        <v>2256</v>
      </c>
    </row>
    <row r="15326" spans="1:3" x14ac:dyDescent="0.3">
      <c r="A15326" t="s">
        <v>20</v>
      </c>
      <c r="B15326">
        <v>0</v>
      </c>
      <c r="C15326">
        <v>2256</v>
      </c>
    </row>
    <row r="15327" spans="1:3" x14ac:dyDescent="0.3">
      <c r="A15327" t="s">
        <v>21</v>
      </c>
      <c r="B15327">
        <v>0</v>
      </c>
      <c r="C15327">
        <v>2256</v>
      </c>
    </row>
    <row r="15328" spans="1:3" x14ac:dyDescent="0.3">
      <c r="A15328" t="s">
        <v>22</v>
      </c>
      <c r="B15328">
        <v>1</v>
      </c>
      <c r="C15328">
        <v>2256</v>
      </c>
    </row>
    <row r="15329" spans="1:3" x14ac:dyDescent="0.3">
      <c r="A15329" t="s">
        <v>25</v>
      </c>
      <c r="B15329" t="s">
        <v>122</v>
      </c>
      <c r="C15329">
        <v>2256</v>
      </c>
    </row>
    <row r="15330" spans="1:3" x14ac:dyDescent="0.3">
      <c r="A15330" t="s">
        <v>7</v>
      </c>
      <c r="B15330" t="s">
        <v>120</v>
      </c>
      <c r="C15330">
        <v>11092</v>
      </c>
    </row>
    <row r="15331" spans="1:3" x14ac:dyDescent="0.3">
      <c r="A15331" t="s">
        <v>17</v>
      </c>
      <c r="B15331">
        <v>12</v>
      </c>
      <c r="C15331">
        <v>11092</v>
      </c>
    </row>
    <row r="15332" spans="1:3" x14ac:dyDescent="0.3">
      <c r="A15332" t="s">
        <v>18</v>
      </c>
      <c r="B15332">
        <v>1</v>
      </c>
      <c r="C15332">
        <v>11092</v>
      </c>
    </row>
    <row r="15333" spans="1:3" x14ac:dyDescent="0.3">
      <c r="A15333" t="s">
        <v>19</v>
      </c>
      <c r="B15333">
        <v>21</v>
      </c>
      <c r="C15333">
        <v>11092</v>
      </c>
    </row>
    <row r="15334" spans="1:3" x14ac:dyDescent="0.3">
      <c r="A15334" t="s">
        <v>20</v>
      </c>
      <c r="B15334">
        <v>2</v>
      </c>
      <c r="C15334">
        <v>11092</v>
      </c>
    </row>
    <row r="15335" spans="1:3" x14ac:dyDescent="0.3">
      <c r="A15335" t="s">
        <v>21</v>
      </c>
      <c r="B15335">
        <v>2</v>
      </c>
      <c r="C15335">
        <v>11092</v>
      </c>
    </row>
    <row r="15336" spans="1:3" x14ac:dyDescent="0.3">
      <c r="A15336" t="s">
        <v>22</v>
      </c>
      <c r="B15336">
        <v>3</v>
      </c>
      <c r="C15336">
        <v>11092</v>
      </c>
    </row>
    <row r="15337" spans="1:3" x14ac:dyDescent="0.3">
      <c r="A15337" t="s">
        <v>25</v>
      </c>
      <c r="B15337" t="s">
        <v>122</v>
      </c>
      <c r="C15337">
        <v>11092</v>
      </c>
    </row>
    <row r="15338" spans="1:3" x14ac:dyDescent="0.3">
      <c r="A15338" t="s">
        <v>7</v>
      </c>
      <c r="B15338" t="s">
        <v>120</v>
      </c>
      <c r="C15338">
        <v>5731</v>
      </c>
    </row>
    <row r="15339" spans="1:3" x14ac:dyDescent="0.3">
      <c r="A15339" t="s">
        <v>17</v>
      </c>
      <c r="B15339">
        <v>12</v>
      </c>
      <c r="C15339">
        <v>5731</v>
      </c>
    </row>
    <row r="15340" spans="1:3" x14ac:dyDescent="0.3">
      <c r="A15340" t="s">
        <v>18</v>
      </c>
      <c r="B15340">
        <v>0</v>
      </c>
      <c r="C15340">
        <v>5731</v>
      </c>
    </row>
    <row r="15341" spans="1:3" x14ac:dyDescent="0.3">
      <c r="A15341" t="s">
        <v>19</v>
      </c>
      <c r="B15341">
        <v>13</v>
      </c>
      <c r="C15341">
        <v>5731</v>
      </c>
    </row>
    <row r="15342" spans="1:3" x14ac:dyDescent="0.3">
      <c r="A15342" t="s">
        <v>20</v>
      </c>
      <c r="B15342">
        <v>2</v>
      </c>
      <c r="C15342">
        <v>5731</v>
      </c>
    </row>
    <row r="15343" spans="1:3" x14ac:dyDescent="0.3">
      <c r="A15343" t="s">
        <v>21</v>
      </c>
      <c r="B15343">
        <v>0</v>
      </c>
      <c r="C15343">
        <v>5731</v>
      </c>
    </row>
    <row r="15344" spans="1:3" x14ac:dyDescent="0.3">
      <c r="A15344" t="s">
        <v>22</v>
      </c>
      <c r="B15344">
        <v>10</v>
      </c>
      <c r="C15344">
        <v>5731</v>
      </c>
    </row>
    <row r="15345" spans="1:3" x14ac:dyDescent="0.3">
      <c r="A15345" t="s">
        <v>25</v>
      </c>
      <c r="B15345" t="s">
        <v>122</v>
      </c>
      <c r="C15345">
        <v>5731</v>
      </c>
    </row>
    <row r="15346" spans="1:3" x14ac:dyDescent="0.3">
      <c r="A15346" t="s">
        <v>7</v>
      </c>
      <c r="B15346" t="s">
        <v>120</v>
      </c>
      <c r="C15346">
        <v>7152</v>
      </c>
    </row>
    <row r="15347" spans="1:3" x14ac:dyDescent="0.3">
      <c r="A15347" t="s">
        <v>17</v>
      </c>
      <c r="B15347">
        <v>12</v>
      </c>
      <c r="C15347">
        <v>7152</v>
      </c>
    </row>
    <row r="15348" spans="1:3" x14ac:dyDescent="0.3">
      <c r="A15348" t="s">
        <v>18</v>
      </c>
      <c r="B15348">
        <v>0</v>
      </c>
      <c r="C15348">
        <v>7152</v>
      </c>
    </row>
    <row r="15349" spans="1:3" x14ac:dyDescent="0.3">
      <c r="A15349" t="s">
        <v>19</v>
      </c>
      <c r="B15349">
        <v>13</v>
      </c>
      <c r="C15349">
        <v>7152</v>
      </c>
    </row>
    <row r="15350" spans="1:3" x14ac:dyDescent="0.3">
      <c r="A15350" t="s">
        <v>20</v>
      </c>
      <c r="B15350">
        <v>2</v>
      </c>
      <c r="C15350">
        <v>7152</v>
      </c>
    </row>
    <row r="15351" spans="1:3" x14ac:dyDescent="0.3">
      <c r="A15351" t="s">
        <v>21</v>
      </c>
      <c r="B15351">
        <v>0</v>
      </c>
      <c r="C15351">
        <v>7152</v>
      </c>
    </row>
    <row r="15352" spans="1:3" x14ac:dyDescent="0.3">
      <c r="A15352" t="s">
        <v>22</v>
      </c>
      <c r="B15352">
        <v>10</v>
      </c>
      <c r="C15352">
        <v>7152</v>
      </c>
    </row>
    <row r="15353" spans="1:3" x14ac:dyDescent="0.3">
      <c r="A15353" t="s">
        <v>25</v>
      </c>
      <c r="B15353" t="s">
        <v>122</v>
      </c>
      <c r="C15353">
        <v>7152</v>
      </c>
    </row>
    <row r="15354" spans="1:3" x14ac:dyDescent="0.3">
      <c r="A15354" t="s">
        <v>7</v>
      </c>
      <c r="B15354" t="s">
        <v>50</v>
      </c>
      <c r="C15354">
        <v>7419</v>
      </c>
    </row>
    <row r="15355" spans="1:3" x14ac:dyDescent="0.3">
      <c r="A15355" t="s">
        <v>17</v>
      </c>
      <c r="B15355">
        <v>8</v>
      </c>
      <c r="C15355">
        <v>7419</v>
      </c>
    </row>
    <row r="15356" spans="1:3" x14ac:dyDescent="0.3">
      <c r="A15356" t="s">
        <v>18</v>
      </c>
      <c r="B15356">
        <v>3</v>
      </c>
      <c r="C15356">
        <v>7419</v>
      </c>
    </row>
    <row r="15357" spans="1:3" x14ac:dyDescent="0.3">
      <c r="A15357" t="s">
        <v>19</v>
      </c>
      <c r="B15357">
        <v>19</v>
      </c>
      <c r="C15357">
        <v>7419</v>
      </c>
    </row>
    <row r="15358" spans="1:3" x14ac:dyDescent="0.3">
      <c r="A15358" t="s">
        <v>20</v>
      </c>
      <c r="B15358">
        <v>0</v>
      </c>
      <c r="C15358">
        <v>7419</v>
      </c>
    </row>
    <row r="15359" spans="1:3" x14ac:dyDescent="0.3">
      <c r="A15359" t="s">
        <v>21</v>
      </c>
      <c r="B15359">
        <v>2</v>
      </c>
      <c r="C15359">
        <v>7419</v>
      </c>
    </row>
    <row r="15360" spans="1:3" x14ac:dyDescent="0.3">
      <c r="A15360" t="s">
        <v>22</v>
      </c>
      <c r="B15360">
        <v>3</v>
      </c>
      <c r="C15360">
        <v>7419</v>
      </c>
    </row>
    <row r="15361" spans="1:3" x14ac:dyDescent="0.3">
      <c r="A15361" t="s">
        <v>25</v>
      </c>
      <c r="B15361" t="s">
        <v>122</v>
      </c>
      <c r="C15361">
        <v>7419</v>
      </c>
    </row>
    <row r="15362" spans="1:3" x14ac:dyDescent="0.3">
      <c r="A15362" t="s">
        <v>7</v>
      </c>
      <c r="B15362" t="s">
        <v>50</v>
      </c>
      <c r="C15362">
        <v>6609</v>
      </c>
    </row>
    <row r="15363" spans="1:3" x14ac:dyDescent="0.3">
      <c r="A15363" t="s">
        <v>17</v>
      </c>
      <c r="B15363">
        <v>1</v>
      </c>
      <c r="C15363">
        <v>6609</v>
      </c>
    </row>
    <row r="15364" spans="1:3" x14ac:dyDescent="0.3">
      <c r="A15364" t="s">
        <v>18</v>
      </c>
      <c r="B15364">
        <v>26</v>
      </c>
      <c r="C15364">
        <v>6609</v>
      </c>
    </row>
    <row r="15365" spans="1:3" x14ac:dyDescent="0.3">
      <c r="A15365" t="s">
        <v>19</v>
      </c>
      <c r="B15365">
        <v>25</v>
      </c>
      <c r="C15365">
        <v>6609</v>
      </c>
    </row>
    <row r="15366" spans="1:3" x14ac:dyDescent="0.3">
      <c r="A15366" t="s">
        <v>20</v>
      </c>
      <c r="B15366">
        <v>17</v>
      </c>
      <c r="C15366">
        <v>6609</v>
      </c>
    </row>
    <row r="15367" spans="1:3" x14ac:dyDescent="0.3">
      <c r="A15367" t="s">
        <v>21</v>
      </c>
      <c r="B15367">
        <v>23</v>
      </c>
      <c r="C15367">
        <v>6609</v>
      </c>
    </row>
    <row r="15368" spans="1:3" x14ac:dyDescent="0.3">
      <c r="A15368" t="s">
        <v>22</v>
      </c>
      <c r="B15368">
        <v>15</v>
      </c>
      <c r="C15368">
        <v>6609</v>
      </c>
    </row>
    <row r="15369" spans="1:3" x14ac:dyDescent="0.3">
      <c r="A15369" t="s">
        <v>25</v>
      </c>
      <c r="B15369" t="s">
        <v>121</v>
      </c>
      <c r="C15369">
        <v>6609</v>
      </c>
    </row>
    <row r="15370" spans="1:3" x14ac:dyDescent="0.3">
      <c r="A15370" t="s">
        <v>7</v>
      </c>
      <c r="B15370" t="s">
        <v>120</v>
      </c>
      <c r="C15370">
        <v>5043</v>
      </c>
    </row>
    <row r="15371" spans="1:3" x14ac:dyDescent="0.3">
      <c r="A15371" t="s">
        <v>17</v>
      </c>
      <c r="B15371">
        <v>7</v>
      </c>
      <c r="C15371">
        <v>5043</v>
      </c>
    </row>
    <row r="15372" spans="1:3" x14ac:dyDescent="0.3">
      <c r="A15372" t="s">
        <v>18</v>
      </c>
      <c r="B15372">
        <v>23</v>
      </c>
      <c r="C15372">
        <v>5043</v>
      </c>
    </row>
    <row r="15373" spans="1:3" x14ac:dyDescent="0.3">
      <c r="A15373" t="s">
        <v>19</v>
      </c>
      <c r="B15373">
        <v>78</v>
      </c>
      <c r="C15373">
        <v>5043</v>
      </c>
    </row>
    <row r="15374" spans="1:3" x14ac:dyDescent="0.3">
      <c r="A15374" t="s">
        <v>20</v>
      </c>
      <c r="B15374">
        <v>133</v>
      </c>
      <c r="C15374">
        <v>5043</v>
      </c>
    </row>
    <row r="15375" spans="1:3" x14ac:dyDescent="0.3">
      <c r="A15375" t="s">
        <v>21</v>
      </c>
      <c r="B15375">
        <v>49</v>
      </c>
      <c r="C15375">
        <v>5043</v>
      </c>
    </row>
    <row r="15376" spans="1:3" x14ac:dyDescent="0.3">
      <c r="A15376" t="s">
        <v>22</v>
      </c>
      <c r="B15376">
        <v>144</v>
      </c>
      <c r="C15376">
        <v>5043</v>
      </c>
    </row>
    <row r="15377" spans="1:3" x14ac:dyDescent="0.3">
      <c r="A15377" t="s">
        <v>25</v>
      </c>
      <c r="B15377" t="s">
        <v>121</v>
      </c>
      <c r="C15377">
        <v>5043</v>
      </c>
    </row>
    <row r="15378" spans="1:3" x14ac:dyDescent="0.3">
      <c r="A15378" t="s">
        <v>7</v>
      </c>
      <c r="B15378" t="s">
        <v>50</v>
      </c>
      <c r="C15378">
        <v>9392</v>
      </c>
    </row>
    <row r="15379" spans="1:3" x14ac:dyDescent="0.3">
      <c r="A15379" t="s">
        <v>17</v>
      </c>
      <c r="B15379">
        <v>4</v>
      </c>
      <c r="C15379">
        <v>9392</v>
      </c>
    </row>
    <row r="15380" spans="1:3" x14ac:dyDescent="0.3">
      <c r="A15380" t="s">
        <v>18</v>
      </c>
      <c r="B15380">
        <v>1</v>
      </c>
      <c r="C15380">
        <v>9392</v>
      </c>
    </row>
    <row r="15381" spans="1:3" x14ac:dyDescent="0.3">
      <c r="A15381" t="s">
        <v>19</v>
      </c>
      <c r="B15381">
        <v>11</v>
      </c>
      <c r="C15381">
        <v>9392</v>
      </c>
    </row>
    <row r="15382" spans="1:3" x14ac:dyDescent="0.3">
      <c r="A15382" t="s">
        <v>20</v>
      </c>
      <c r="B15382">
        <v>0</v>
      </c>
      <c r="C15382">
        <v>9392</v>
      </c>
    </row>
    <row r="15383" spans="1:3" x14ac:dyDescent="0.3">
      <c r="A15383" t="s">
        <v>21</v>
      </c>
      <c r="B15383">
        <v>0</v>
      </c>
      <c r="C15383">
        <v>9392</v>
      </c>
    </row>
    <row r="15384" spans="1:3" x14ac:dyDescent="0.3">
      <c r="A15384" t="s">
        <v>22</v>
      </c>
      <c r="B15384">
        <v>1</v>
      </c>
      <c r="C15384">
        <v>9392</v>
      </c>
    </row>
    <row r="15385" spans="1:3" x14ac:dyDescent="0.3">
      <c r="A15385" t="s">
        <v>25</v>
      </c>
      <c r="B15385" t="s">
        <v>122</v>
      </c>
      <c r="C15385">
        <v>9392</v>
      </c>
    </row>
    <row r="15386" spans="1:3" x14ac:dyDescent="0.3">
      <c r="A15386" t="s">
        <v>7</v>
      </c>
      <c r="B15386" t="s">
        <v>120</v>
      </c>
      <c r="C15386">
        <v>577</v>
      </c>
    </row>
    <row r="15387" spans="1:3" x14ac:dyDescent="0.3">
      <c r="A15387" t="s">
        <v>17</v>
      </c>
      <c r="B15387">
        <v>9</v>
      </c>
      <c r="C15387">
        <v>577</v>
      </c>
    </row>
    <row r="15388" spans="1:3" x14ac:dyDescent="0.3">
      <c r="A15388" t="s">
        <v>18</v>
      </c>
      <c r="B15388">
        <v>1</v>
      </c>
      <c r="C15388">
        <v>577</v>
      </c>
    </row>
    <row r="15389" spans="1:3" x14ac:dyDescent="0.3">
      <c r="A15389" t="s">
        <v>19</v>
      </c>
      <c r="B15389">
        <v>7</v>
      </c>
      <c r="C15389">
        <v>577</v>
      </c>
    </row>
    <row r="15390" spans="1:3" x14ac:dyDescent="0.3">
      <c r="A15390" t="s">
        <v>20</v>
      </c>
      <c r="B15390">
        <v>0</v>
      </c>
      <c r="C15390">
        <v>577</v>
      </c>
    </row>
    <row r="15391" spans="1:3" x14ac:dyDescent="0.3">
      <c r="A15391" t="s">
        <v>21</v>
      </c>
      <c r="B15391">
        <v>3</v>
      </c>
      <c r="C15391">
        <v>577</v>
      </c>
    </row>
    <row r="15392" spans="1:3" x14ac:dyDescent="0.3">
      <c r="A15392" t="s">
        <v>22</v>
      </c>
      <c r="B15392">
        <v>2</v>
      </c>
      <c r="C15392">
        <v>577</v>
      </c>
    </row>
    <row r="15393" spans="1:3" x14ac:dyDescent="0.3">
      <c r="A15393" t="s">
        <v>25</v>
      </c>
      <c r="B15393" t="s">
        <v>122</v>
      </c>
      <c r="C15393">
        <v>577</v>
      </c>
    </row>
    <row r="15394" spans="1:3" x14ac:dyDescent="0.3">
      <c r="A15394" t="s">
        <v>7</v>
      </c>
      <c r="B15394" t="s">
        <v>120</v>
      </c>
      <c r="C15394">
        <v>8702</v>
      </c>
    </row>
    <row r="15395" spans="1:3" x14ac:dyDescent="0.3">
      <c r="A15395" t="s">
        <v>17</v>
      </c>
      <c r="B15395">
        <v>9</v>
      </c>
      <c r="C15395">
        <v>8702</v>
      </c>
    </row>
    <row r="15396" spans="1:3" x14ac:dyDescent="0.3">
      <c r="A15396" t="s">
        <v>18</v>
      </c>
      <c r="B15396">
        <v>1</v>
      </c>
      <c r="C15396">
        <v>8702</v>
      </c>
    </row>
    <row r="15397" spans="1:3" x14ac:dyDescent="0.3">
      <c r="A15397" t="s">
        <v>19</v>
      </c>
      <c r="B15397">
        <v>7</v>
      </c>
      <c r="C15397">
        <v>8702</v>
      </c>
    </row>
    <row r="15398" spans="1:3" x14ac:dyDescent="0.3">
      <c r="A15398" t="s">
        <v>20</v>
      </c>
      <c r="B15398">
        <v>0</v>
      </c>
      <c r="C15398">
        <v>8702</v>
      </c>
    </row>
    <row r="15399" spans="1:3" x14ac:dyDescent="0.3">
      <c r="A15399" t="s">
        <v>21</v>
      </c>
      <c r="B15399">
        <v>3</v>
      </c>
      <c r="C15399">
        <v>8702</v>
      </c>
    </row>
    <row r="15400" spans="1:3" x14ac:dyDescent="0.3">
      <c r="A15400" t="s">
        <v>22</v>
      </c>
      <c r="B15400">
        <v>2</v>
      </c>
      <c r="C15400">
        <v>8702</v>
      </c>
    </row>
    <row r="15401" spans="1:3" x14ac:dyDescent="0.3">
      <c r="A15401" t="s">
        <v>25</v>
      </c>
      <c r="B15401" t="s">
        <v>122</v>
      </c>
      <c r="C15401">
        <v>8702</v>
      </c>
    </row>
    <row r="15402" spans="1:3" x14ac:dyDescent="0.3">
      <c r="A15402" t="s">
        <v>7</v>
      </c>
      <c r="B15402" t="s">
        <v>120</v>
      </c>
      <c r="C15402">
        <v>10390</v>
      </c>
    </row>
    <row r="15403" spans="1:3" x14ac:dyDescent="0.3">
      <c r="A15403" t="s">
        <v>17</v>
      </c>
      <c r="B15403">
        <v>6</v>
      </c>
      <c r="C15403">
        <v>10390</v>
      </c>
    </row>
    <row r="15404" spans="1:3" x14ac:dyDescent="0.3">
      <c r="A15404" t="s">
        <v>18</v>
      </c>
      <c r="B15404">
        <v>7</v>
      </c>
      <c r="C15404">
        <v>10390</v>
      </c>
    </row>
    <row r="15405" spans="1:3" x14ac:dyDescent="0.3">
      <c r="A15405" t="s">
        <v>19</v>
      </c>
      <c r="B15405">
        <v>4</v>
      </c>
      <c r="C15405">
        <v>10390</v>
      </c>
    </row>
    <row r="15406" spans="1:3" x14ac:dyDescent="0.3">
      <c r="A15406" t="s">
        <v>20</v>
      </c>
      <c r="B15406">
        <v>3</v>
      </c>
      <c r="C15406">
        <v>10390</v>
      </c>
    </row>
    <row r="15407" spans="1:3" x14ac:dyDescent="0.3">
      <c r="A15407" t="s">
        <v>21</v>
      </c>
      <c r="B15407">
        <v>4</v>
      </c>
      <c r="C15407">
        <v>10390</v>
      </c>
    </row>
    <row r="15408" spans="1:3" x14ac:dyDescent="0.3">
      <c r="A15408" t="s">
        <v>22</v>
      </c>
      <c r="B15408">
        <v>6</v>
      </c>
      <c r="C15408">
        <v>10390</v>
      </c>
    </row>
    <row r="15409" spans="1:3" x14ac:dyDescent="0.3">
      <c r="A15409" t="s">
        <v>25</v>
      </c>
      <c r="B15409" t="s">
        <v>122</v>
      </c>
      <c r="C15409">
        <v>10390</v>
      </c>
    </row>
    <row r="15410" spans="1:3" x14ac:dyDescent="0.3">
      <c r="A15410" t="s">
        <v>7</v>
      </c>
      <c r="B15410" t="s">
        <v>50</v>
      </c>
      <c r="C15410">
        <v>7930</v>
      </c>
    </row>
    <row r="15411" spans="1:3" x14ac:dyDescent="0.3">
      <c r="A15411" t="s">
        <v>17</v>
      </c>
      <c r="B15411">
        <v>101</v>
      </c>
      <c r="C15411">
        <v>7930</v>
      </c>
    </row>
    <row r="15412" spans="1:3" x14ac:dyDescent="0.3">
      <c r="A15412" t="s">
        <v>18</v>
      </c>
      <c r="B15412">
        <v>13</v>
      </c>
      <c r="C15412">
        <v>7930</v>
      </c>
    </row>
    <row r="15413" spans="1:3" x14ac:dyDescent="0.3">
      <c r="A15413" t="s">
        <v>19</v>
      </c>
      <c r="B15413">
        <v>76</v>
      </c>
      <c r="C15413">
        <v>7930</v>
      </c>
    </row>
    <row r="15414" spans="1:3" x14ac:dyDescent="0.3">
      <c r="A15414" t="s">
        <v>20</v>
      </c>
      <c r="B15414">
        <v>20</v>
      </c>
      <c r="C15414">
        <v>7930</v>
      </c>
    </row>
    <row r="15415" spans="1:3" x14ac:dyDescent="0.3">
      <c r="A15415" t="s">
        <v>21</v>
      </c>
      <c r="B15415">
        <v>18</v>
      </c>
      <c r="C15415">
        <v>7930</v>
      </c>
    </row>
    <row r="15416" spans="1:3" x14ac:dyDescent="0.3">
      <c r="A15416" t="s">
        <v>22</v>
      </c>
      <c r="B15416">
        <v>40</v>
      </c>
      <c r="C15416">
        <v>7930</v>
      </c>
    </row>
    <row r="15417" spans="1:3" x14ac:dyDescent="0.3">
      <c r="A15417" t="s">
        <v>25</v>
      </c>
      <c r="B15417" t="s">
        <v>121</v>
      </c>
      <c r="C15417">
        <v>7930</v>
      </c>
    </row>
    <row r="15418" spans="1:3" x14ac:dyDescent="0.3">
      <c r="A15418" t="s">
        <v>7</v>
      </c>
      <c r="B15418" t="s">
        <v>120</v>
      </c>
      <c r="C15418">
        <v>2964</v>
      </c>
    </row>
    <row r="15419" spans="1:3" x14ac:dyDescent="0.3">
      <c r="A15419" t="s">
        <v>17</v>
      </c>
      <c r="B15419">
        <v>3</v>
      </c>
      <c r="C15419">
        <v>2964</v>
      </c>
    </row>
    <row r="15420" spans="1:3" x14ac:dyDescent="0.3">
      <c r="A15420" t="s">
        <v>18</v>
      </c>
      <c r="B15420">
        <v>10</v>
      </c>
      <c r="C15420">
        <v>2964</v>
      </c>
    </row>
    <row r="15421" spans="1:3" x14ac:dyDescent="0.3">
      <c r="A15421" t="s">
        <v>19</v>
      </c>
      <c r="B15421">
        <v>8</v>
      </c>
      <c r="C15421">
        <v>2964</v>
      </c>
    </row>
    <row r="15422" spans="1:3" x14ac:dyDescent="0.3">
      <c r="A15422" t="s">
        <v>20</v>
      </c>
      <c r="B15422">
        <v>3</v>
      </c>
      <c r="C15422">
        <v>2964</v>
      </c>
    </row>
    <row r="15423" spans="1:3" x14ac:dyDescent="0.3">
      <c r="A15423" t="s">
        <v>21</v>
      </c>
      <c r="B15423">
        <v>16</v>
      </c>
      <c r="C15423">
        <v>2964</v>
      </c>
    </row>
    <row r="15424" spans="1:3" x14ac:dyDescent="0.3">
      <c r="A15424" t="s">
        <v>22</v>
      </c>
      <c r="B15424">
        <v>32</v>
      </c>
      <c r="C15424">
        <v>2964</v>
      </c>
    </row>
    <row r="15425" spans="1:3" x14ac:dyDescent="0.3">
      <c r="A15425" t="s">
        <v>25</v>
      </c>
      <c r="B15425" t="s">
        <v>122</v>
      </c>
      <c r="C15425">
        <v>2964</v>
      </c>
    </row>
    <row r="15426" spans="1:3" x14ac:dyDescent="0.3">
      <c r="A15426" t="s">
        <v>7</v>
      </c>
      <c r="B15426" t="s">
        <v>50</v>
      </c>
      <c r="C15426">
        <v>9960</v>
      </c>
    </row>
    <row r="15427" spans="1:3" x14ac:dyDescent="0.3">
      <c r="A15427" t="s">
        <v>17</v>
      </c>
      <c r="B15427">
        <v>0</v>
      </c>
      <c r="C15427">
        <v>9960</v>
      </c>
    </row>
    <row r="15428" spans="1:3" x14ac:dyDescent="0.3">
      <c r="A15428" t="s">
        <v>18</v>
      </c>
      <c r="B15428">
        <v>0</v>
      </c>
      <c r="C15428">
        <v>9960</v>
      </c>
    </row>
    <row r="15429" spans="1:3" x14ac:dyDescent="0.3">
      <c r="A15429" t="s">
        <v>19</v>
      </c>
      <c r="B15429">
        <v>1</v>
      </c>
      <c r="C15429">
        <v>9960</v>
      </c>
    </row>
    <row r="15430" spans="1:3" x14ac:dyDescent="0.3">
      <c r="A15430" t="s">
        <v>20</v>
      </c>
      <c r="B15430">
        <v>8</v>
      </c>
      <c r="C15430">
        <v>9960</v>
      </c>
    </row>
    <row r="15431" spans="1:3" x14ac:dyDescent="0.3">
      <c r="A15431" t="s">
        <v>21</v>
      </c>
      <c r="B15431">
        <v>3</v>
      </c>
      <c r="C15431">
        <v>9960</v>
      </c>
    </row>
    <row r="15432" spans="1:3" x14ac:dyDescent="0.3">
      <c r="A15432" t="s">
        <v>22</v>
      </c>
      <c r="B15432">
        <v>2</v>
      </c>
      <c r="C15432">
        <v>9960</v>
      </c>
    </row>
    <row r="15433" spans="1:3" x14ac:dyDescent="0.3">
      <c r="A15433" t="s">
        <v>25</v>
      </c>
      <c r="B15433" t="s">
        <v>122</v>
      </c>
      <c r="C15433">
        <v>9960</v>
      </c>
    </row>
    <row r="15434" spans="1:3" x14ac:dyDescent="0.3">
      <c r="A15434" t="s">
        <v>7</v>
      </c>
      <c r="B15434" t="s">
        <v>120</v>
      </c>
      <c r="C15434">
        <v>8036</v>
      </c>
    </row>
    <row r="15435" spans="1:3" x14ac:dyDescent="0.3">
      <c r="A15435" t="s">
        <v>17</v>
      </c>
      <c r="B15435">
        <v>31</v>
      </c>
      <c r="C15435">
        <v>8036</v>
      </c>
    </row>
    <row r="15436" spans="1:3" x14ac:dyDescent="0.3">
      <c r="A15436" t="s">
        <v>18</v>
      </c>
      <c r="B15436">
        <v>1</v>
      </c>
      <c r="C15436">
        <v>8036</v>
      </c>
    </row>
    <row r="15437" spans="1:3" x14ac:dyDescent="0.3">
      <c r="A15437" t="s">
        <v>19</v>
      </c>
      <c r="B15437">
        <v>13</v>
      </c>
      <c r="C15437">
        <v>8036</v>
      </c>
    </row>
    <row r="15438" spans="1:3" x14ac:dyDescent="0.3">
      <c r="A15438" t="s">
        <v>20</v>
      </c>
      <c r="B15438">
        <v>7</v>
      </c>
      <c r="C15438">
        <v>8036</v>
      </c>
    </row>
    <row r="15439" spans="1:3" x14ac:dyDescent="0.3">
      <c r="A15439" t="s">
        <v>21</v>
      </c>
      <c r="B15439">
        <v>2</v>
      </c>
      <c r="C15439">
        <v>8036</v>
      </c>
    </row>
    <row r="15440" spans="1:3" x14ac:dyDescent="0.3">
      <c r="A15440" t="s">
        <v>22</v>
      </c>
      <c r="B15440">
        <v>9</v>
      </c>
      <c r="C15440">
        <v>8036</v>
      </c>
    </row>
    <row r="15441" spans="1:3" x14ac:dyDescent="0.3">
      <c r="A15441" t="s">
        <v>25</v>
      </c>
      <c r="B15441" t="s">
        <v>122</v>
      </c>
      <c r="C15441">
        <v>8036</v>
      </c>
    </row>
    <row r="15442" spans="1:3" x14ac:dyDescent="0.3">
      <c r="A15442" t="s">
        <v>7</v>
      </c>
      <c r="B15442" t="s">
        <v>50</v>
      </c>
      <c r="C15442">
        <v>8080</v>
      </c>
    </row>
    <row r="15443" spans="1:3" x14ac:dyDescent="0.3">
      <c r="A15443" t="s">
        <v>17</v>
      </c>
      <c r="B15443">
        <v>5</v>
      </c>
      <c r="C15443">
        <v>8080</v>
      </c>
    </row>
    <row r="15444" spans="1:3" x14ac:dyDescent="0.3">
      <c r="A15444" t="s">
        <v>18</v>
      </c>
      <c r="B15444">
        <v>1</v>
      </c>
      <c r="C15444">
        <v>8080</v>
      </c>
    </row>
    <row r="15445" spans="1:3" x14ac:dyDescent="0.3">
      <c r="A15445" t="s">
        <v>19</v>
      </c>
      <c r="B15445">
        <v>6</v>
      </c>
      <c r="C15445">
        <v>8080</v>
      </c>
    </row>
    <row r="15446" spans="1:3" x14ac:dyDescent="0.3">
      <c r="A15446" t="s">
        <v>20</v>
      </c>
      <c r="B15446">
        <v>3</v>
      </c>
      <c r="C15446">
        <v>8080</v>
      </c>
    </row>
    <row r="15447" spans="1:3" x14ac:dyDescent="0.3">
      <c r="A15447" t="s">
        <v>21</v>
      </c>
      <c r="B15447">
        <v>4</v>
      </c>
      <c r="C15447">
        <v>8080</v>
      </c>
    </row>
    <row r="15448" spans="1:3" x14ac:dyDescent="0.3">
      <c r="A15448" t="s">
        <v>22</v>
      </c>
      <c r="B15448">
        <v>3</v>
      </c>
      <c r="C15448">
        <v>8080</v>
      </c>
    </row>
    <row r="15449" spans="1:3" x14ac:dyDescent="0.3">
      <c r="A15449" t="s">
        <v>25</v>
      </c>
      <c r="B15449" t="s">
        <v>122</v>
      </c>
      <c r="C15449">
        <v>8080</v>
      </c>
    </row>
    <row r="15450" spans="1:3" x14ac:dyDescent="0.3">
      <c r="A15450" t="s">
        <v>7</v>
      </c>
      <c r="B15450" t="s">
        <v>50</v>
      </c>
      <c r="C15450">
        <v>2589</v>
      </c>
    </row>
    <row r="15451" spans="1:3" x14ac:dyDescent="0.3">
      <c r="A15451" t="s">
        <v>17</v>
      </c>
      <c r="B15451">
        <v>25</v>
      </c>
      <c r="C15451">
        <v>2589</v>
      </c>
    </row>
    <row r="15452" spans="1:3" x14ac:dyDescent="0.3">
      <c r="A15452" t="s">
        <v>18</v>
      </c>
      <c r="B15452">
        <v>3</v>
      </c>
      <c r="C15452">
        <v>2589</v>
      </c>
    </row>
    <row r="15453" spans="1:3" x14ac:dyDescent="0.3">
      <c r="A15453" t="s">
        <v>19</v>
      </c>
      <c r="B15453">
        <v>16</v>
      </c>
      <c r="C15453">
        <v>2589</v>
      </c>
    </row>
    <row r="15454" spans="1:3" x14ac:dyDescent="0.3">
      <c r="A15454" t="s">
        <v>20</v>
      </c>
      <c r="B15454">
        <v>8</v>
      </c>
      <c r="C15454">
        <v>2589</v>
      </c>
    </row>
    <row r="15455" spans="1:3" x14ac:dyDescent="0.3">
      <c r="A15455" t="s">
        <v>21</v>
      </c>
      <c r="B15455">
        <v>5</v>
      </c>
      <c r="C15455">
        <v>2589</v>
      </c>
    </row>
    <row r="15456" spans="1:3" x14ac:dyDescent="0.3">
      <c r="A15456" t="s">
        <v>22</v>
      </c>
      <c r="B15456">
        <v>2</v>
      </c>
      <c r="C15456">
        <v>2589</v>
      </c>
    </row>
    <row r="15457" spans="1:3" x14ac:dyDescent="0.3">
      <c r="A15457" t="s">
        <v>25</v>
      </c>
      <c r="B15457" t="s">
        <v>122</v>
      </c>
      <c r="C15457">
        <v>2589</v>
      </c>
    </row>
    <row r="15458" spans="1:3" x14ac:dyDescent="0.3">
      <c r="A15458" t="s">
        <v>7</v>
      </c>
      <c r="B15458" t="s">
        <v>120</v>
      </c>
      <c r="C15458">
        <v>6961</v>
      </c>
    </row>
    <row r="15459" spans="1:3" x14ac:dyDescent="0.3">
      <c r="A15459" t="s">
        <v>17</v>
      </c>
      <c r="B15459">
        <v>1</v>
      </c>
      <c r="C15459">
        <v>6961</v>
      </c>
    </row>
    <row r="15460" spans="1:3" x14ac:dyDescent="0.3">
      <c r="A15460" t="s">
        <v>18</v>
      </c>
      <c r="B15460">
        <v>1</v>
      </c>
      <c r="C15460">
        <v>6961</v>
      </c>
    </row>
    <row r="15461" spans="1:3" x14ac:dyDescent="0.3">
      <c r="A15461" t="s">
        <v>19</v>
      </c>
      <c r="B15461">
        <v>5</v>
      </c>
      <c r="C15461">
        <v>6961</v>
      </c>
    </row>
    <row r="15462" spans="1:3" x14ac:dyDescent="0.3">
      <c r="A15462" t="s">
        <v>20</v>
      </c>
      <c r="B15462">
        <v>0</v>
      </c>
      <c r="C15462">
        <v>6961</v>
      </c>
    </row>
    <row r="15463" spans="1:3" x14ac:dyDescent="0.3">
      <c r="A15463" t="s">
        <v>21</v>
      </c>
      <c r="B15463">
        <v>3</v>
      </c>
      <c r="C15463">
        <v>6961</v>
      </c>
    </row>
    <row r="15464" spans="1:3" x14ac:dyDescent="0.3">
      <c r="A15464" t="s">
        <v>22</v>
      </c>
      <c r="B15464">
        <v>1</v>
      </c>
      <c r="C15464">
        <v>6961</v>
      </c>
    </row>
    <row r="15465" spans="1:3" x14ac:dyDescent="0.3">
      <c r="A15465" t="s">
        <v>25</v>
      </c>
      <c r="B15465" t="s">
        <v>122</v>
      </c>
      <c r="C15465">
        <v>6961</v>
      </c>
    </row>
    <row r="15466" spans="1:3" x14ac:dyDescent="0.3">
      <c r="A15466" t="s">
        <v>7</v>
      </c>
      <c r="B15466" t="s">
        <v>120</v>
      </c>
      <c r="C15466">
        <v>6182</v>
      </c>
    </row>
    <row r="15467" spans="1:3" x14ac:dyDescent="0.3">
      <c r="A15467" t="s">
        <v>17</v>
      </c>
      <c r="B15467">
        <v>11</v>
      </c>
      <c r="C15467">
        <v>6182</v>
      </c>
    </row>
    <row r="15468" spans="1:3" x14ac:dyDescent="0.3">
      <c r="A15468" t="s">
        <v>18</v>
      </c>
      <c r="B15468">
        <v>4</v>
      </c>
      <c r="C15468">
        <v>6182</v>
      </c>
    </row>
    <row r="15469" spans="1:3" x14ac:dyDescent="0.3">
      <c r="A15469" t="s">
        <v>19</v>
      </c>
      <c r="B15469">
        <v>20</v>
      </c>
      <c r="C15469">
        <v>6182</v>
      </c>
    </row>
    <row r="15470" spans="1:3" x14ac:dyDescent="0.3">
      <c r="A15470" t="s">
        <v>20</v>
      </c>
      <c r="B15470">
        <v>10</v>
      </c>
      <c r="C15470">
        <v>6182</v>
      </c>
    </row>
    <row r="15471" spans="1:3" x14ac:dyDescent="0.3">
      <c r="A15471" t="s">
        <v>21</v>
      </c>
      <c r="B15471">
        <v>3</v>
      </c>
      <c r="C15471">
        <v>6182</v>
      </c>
    </row>
    <row r="15472" spans="1:3" x14ac:dyDescent="0.3">
      <c r="A15472" t="s">
        <v>22</v>
      </c>
      <c r="B15472">
        <v>5</v>
      </c>
      <c r="C15472">
        <v>6182</v>
      </c>
    </row>
    <row r="15473" spans="1:3" x14ac:dyDescent="0.3">
      <c r="A15473" t="s">
        <v>25</v>
      </c>
      <c r="B15473" t="s">
        <v>122</v>
      </c>
      <c r="C15473">
        <v>6182</v>
      </c>
    </row>
    <row r="15474" spans="1:3" x14ac:dyDescent="0.3">
      <c r="A15474" t="s">
        <v>7</v>
      </c>
      <c r="B15474" t="s">
        <v>50</v>
      </c>
      <c r="C15474">
        <v>3286</v>
      </c>
    </row>
    <row r="15475" spans="1:3" x14ac:dyDescent="0.3">
      <c r="A15475" t="s">
        <v>17</v>
      </c>
      <c r="B15475">
        <v>13</v>
      </c>
      <c r="C15475">
        <v>3286</v>
      </c>
    </row>
    <row r="15476" spans="1:3" x14ac:dyDescent="0.3">
      <c r="A15476" t="s">
        <v>18</v>
      </c>
      <c r="B15476">
        <v>2</v>
      </c>
      <c r="C15476">
        <v>3286</v>
      </c>
    </row>
    <row r="15477" spans="1:3" x14ac:dyDescent="0.3">
      <c r="A15477" t="s">
        <v>19</v>
      </c>
      <c r="B15477">
        <v>15</v>
      </c>
      <c r="C15477">
        <v>3286</v>
      </c>
    </row>
    <row r="15478" spans="1:3" x14ac:dyDescent="0.3">
      <c r="A15478" t="s">
        <v>20</v>
      </c>
      <c r="B15478">
        <v>2</v>
      </c>
      <c r="C15478">
        <v>3286</v>
      </c>
    </row>
    <row r="15479" spans="1:3" x14ac:dyDescent="0.3">
      <c r="A15479" t="s">
        <v>21</v>
      </c>
      <c r="B15479">
        <v>2</v>
      </c>
      <c r="C15479">
        <v>3286</v>
      </c>
    </row>
    <row r="15480" spans="1:3" x14ac:dyDescent="0.3">
      <c r="A15480" t="s">
        <v>22</v>
      </c>
      <c r="B15480">
        <v>8</v>
      </c>
      <c r="C15480">
        <v>3286</v>
      </c>
    </row>
    <row r="15481" spans="1:3" x14ac:dyDescent="0.3">
      <c r="A15481" t="s">
        <v>25</v>
      </c>
      <c r="B15481" t="s">
        <v>122</v>
      </c>
      <c r="C15481">
        <v>3286</v>
      </c>
    </row>
    <row r="15482" spans="1:3" x14ac:dyDescent="0.3">
      <c r="A15482" t="s">
        <v>7</v>
      </c>
      <c r="B15482" t="s">
        <v>50</v>
      </c>
      <c r="C15482">
        <v>10525</v>
      </c>
    </row>
    <row r="15483" spans="1:3" x14ac:dyDescent="0.3">
      <c r="A15483" t="s">
        <v>17</v>
      </c>
      <c r="B15483">
        <v>10</v>
      </c>
      <c r="C15483">
        <v>10525</v>
      </c>
    </row>
    <row r="15484" spans="1:3" x14ac:dyDescent="0.3">
      <c r="A15484" t="s">
        <v>18</v>
      </c>
      <c r="B15484">
        <v>0</v>
      </c>
      <c r="C15484">
        <v>10525</v>
      </c>
    </row>
    <row r="15485" spans="1:3" x14ac:dyDescent="0.3">
      <c r="A15485" t="s">
        <v>19</v>
      </c>
      <c r="B15485">
        <v>8</v>
      </c>
      <c r="C15485">
        <v>10525</v>
      </c>
    </row>
    <row r="15486" spans="1:3" x14ac:dyDescent="0.3">
      <c r="A15486" t="s">
        <v>20</v>
      </c>
      <c r="B15486">
        <v>0</v>
      </c>
      <c r="C15486">
        <v>10525</v>
      </c>
    </row>
    <row r="15487" spans="1:3" x14ac:dyDescent="0.3">
      <c r="A15487" t="s">
        <v>21</v>
      </c>
      <c r="B15487">
        <v>0</v>
      </c>
      <c r="C15487">
        <v>10525</v>
      </c>
    </row>
    <row r="15488" spans="1:3" x14ac:dyDescent="0.3">
      <c r="A15488" t="s">
        <v>22</v>
      </c>
      <c r="B15488">
        <v>9</v>
      </c>
      <c r="C15488">
        <v>10525</v>
      </c>
    </row>
    <row r="15489" spans="1:3" x14ac:dyDescent="0.3">
      <c r="A15489" t="s">
        <v>25</v>
      </c>
      <c r="B15489" t="s">
        <v>122</v>
      </c>
      <c r="C15489">
        <v>10525</v>
      </c>
    </row>
    <row r="15490" spans="1:3" x14ac:dyDescent="0.3">
      <c r="A15490" t="s">
        <v>7</v>
      </c>
      <c r="B15490" t="s">
        <v>50</v>
      </c>
      <c r="C15490">
        <v>2868</v>
      </c>
    </row>
    <row r="15491" spans="1:3" x14ac:dyDescent="0.3">
      <c r="A15491" t="s">
        <v>17</v>
      </c>
      <c r="B15491">
        <v>20</v>
      </c>
      <c r="C15491">
        <v>2868</v>
      </c>
    </row>
    <row r="15492" spans="1:3" x14ac:dyDescent="0.3">
      <c r="A15492" t="s">
        <v>18</v>
      </c>
      <c r="B15492">
        <v>1</v>
      </c>
      <c r="C15492">
        <v>2868</v>
      </c>
    </row>
    <row r="15493" spans="1:3" x14ac:dyDescent="0.3">
      <c r="A15493" t="s">
        <v>19</v>
      </c>
      <c r="B15493">
        <v>28</v>
      </c>
      <c r="C15493">
        <v>2868</v>
      </c>
    </row>
    <row r="15494" spans="1:3" x14ac:dyDescent="0.3">
      <c r="A15494" t="s">
        <v>20</v>
      </c>
      <c r="B15494">
        <v>3</v>
      </c>
      <c r="C15494">
        <v>2868</v>
      </c>
    </row>
    <row r="15495" spans="1:3" x14ac:dyDescent="0.3">
      <c r="A15495" t="s">
        <v>21</v>
      </c>
      <c r="B15495">
        <v>3</v>
      </c>
      <c r="C15495">
        <v>2868</v>
      </c>
    </row>
    <row r="15496" spans="1:3" x14ac:dyDescent="0.3">
      <c r="A15496" t="s">
        <v>22</v>
      </c>
      <c r="B15496">
        <v>2</v>
      </c>
      <c r="C15496">
        <v>2868</v>
      </c>
    </row>
    <row r="15497" spans="1:3" x14ac:dyDescent="0.3">
      <c r="A15497" t="s">
        <v>25</v>
      </c>
      <c r="B15497" t="s">
        <v>122</v>
      </c>
      <c r="C15497">
        <v>2868</v>
      </c>
    </row>
    <row r="15498" spans="1:3" x14ac:dyDescent="0.3">
      <c r="A15498" t="s">
        <v>7</v>
      </c>
      <c r="B15498" t="s">
        <v>120</v>
      </c>
      <c r="C15498">
        <v>2227</v>
      </c>
    </row>
    <row r="15499" spans="1:3" x14ac:dyDescent="0.3">
      <c r="A15499" t="s">
        <v>17</v>
      </c>
      <c r="B15499">
        <v>45</v>
      </c>
      <c r="C15499">
        <v>2227</v>
      </c>
    </row>
    <row r="15500" spans="1:3" x14ac:dyDescent="0.3">
      <c r="A15500" t="s">
        <v>18</v>
      </c>
      <c r="B15500">
        <v>47</v>
      </c>
      <c r="C15500">
        <v>2227</v>
      </c>
    </row>
    <row r="15501" spans="1:3" x14ac:dyDescent="0.3">
      <c r="A15501" t="s">
        <v>19</v>
      </c>
      <c r="B15501">
        <v>52</v>
      </c>
      <c r="C15501">
        <v>2227</v>
      </c>
    </row>
    <row r="15502" spans="1:3" x14ac:dyDescent="0.3">
      <c r="A15502" t="s">
        <v>20</v>
      </c>
      <c r="B15502">
        <v>21</v>
      </c>
      <c r="C15502">
        <v>2227</v>
      </c>
    </row>
    <row r="15503" spans="1:3" x14ac:dyDescent="0.3">
      <c r="A15503" t="s">
        <v>21</v>
      </c>
      <c r="B15503">
        <v>20</v>
      </c>
      <c r="C15503">
        <v>2227</v>
      </c>
    </row>
    <row r="15504" spans="1:3" x14ac:dyDescent="0.3">
      <c r="A15504" t="s">
        <v>22</v>
      </c>
      <c r="B15504">
        <v>25</v>
      </c>
      <c r="C15504">
        <v>2227</v>
      </c>
    </row>
    <row r="15505" spans="1:3" x14ac:dyDescent="0.3">
      <c r="A15505" t="s">
        <v>25</v>
      </c>
      <c r="B15505" t="s">
        <v>121</v>
      </c>
      <c r="C15505">
        <v>2227</v>
      </c>
    </row>
    <row r="15506" spans="1:3" x14ac:dyDescent="0.3">
      <c r="A15506" t="s">
        <v>7</v>
      </c>
      <c r="B15506" t="s">
        <v>120</v>
      </c>
      <c r="C15506">
        <v>946</v>
      </c>
    </row>
    <row r="15507" spans="1:3" x14ac:dyDescent="0.3">
      <c r="A15507" t="s">
        <v>17</v>
      </c>
      <c r="B15507">
        <v>45</v>
      </c>
      <c r="C15507">
        <v>946</v>
      </c>
    </row>
    <row r="15508" spans="1:3" x14ac:dyDescent="0.3">
      <c r="A15508" t="s">
        <v>18</v>
      </c>
      <c r="B15508">
        <v>47</v>
      </c>
      <c r="C15508">
        <v>946</v>
      </c>
    </row>
    <row r="15509" spans="1:3" x14ac:dyDescent="0.3">
      <c r="A15509" t="s">
        <v>19</v>
      </c>
      <c r="B15509">
        <v>52</v>
      </c>
      <c r="C15509">
        <v>946</v>
      </c>
    </row>
    <row r="15510" spans="1:3" x14ac:dyDescent="0.3">
      <c r="A15510" t="s">
        <v>20</v>
      </c>
      <c r="B15510">
        <v>21</v>
      </c>
      <c r="C15510">
        <v>946</v>
      </c>
    </row>
    <row r="15511" spans="1:3" x14ac:dyDescent="0.3">
      <c r="A15511" t="s">
        <v>21</v>
      </c>
      <c r="B15511">
        <v>20</v>
      </c>
      <c r="C15511">
        <v>946</v>
      </c>
    </row>
    <row r="15512" spans="1:3" x14ac:dyDescent="0.3">
      <c r="A15512" t="s">
        <v>22</v>
      </c>
      <c r="B15512">
        <v>25</v>
      </c>
      <c r="C15512">
        <v>946</v>
      </c>
    </row>
    <row r="15513" spans="1:3" x14ac:dyDescent="0.3">
      <c r="A15513" t="s">
        <v>25</v>
      </c>
      <c r="B15513" t="s">
        <v>121</v>
      </c>
      <c r="C15513">
        <v>946</v>
      </c>
    </row>
    <row r="15514" spans="1:3" x14ac:dyDescent="0.3">
      <c r="A15514" t="s">
        <v>7</v>
      </c>
      <c r="B15514" t="s">
        <v>50</v>
      </c>
      <c r="C15514">
        <v>11187</v>
      </c>
    </row>
    <row r="15515" spans="1:3" x14ac:dyDescent="0.3">
      <c r="A15515" t="s">
        <v>17</v>
      </c>
      <c r="B15515">
        <v>2</v>
      </c>
      <c r="C15515">
        <v>11187</v>
      </c>
    </row>
    <row r="15516" spans="1:3" x14ac:dyDescent="0.3">
      <c r="A15516" t="s">
        <v>18</v>
      </c>
      <c r="B15516">
        <v>8</v>
      </c>
      <c r="C15516">
        <v>11187</v>
      </c>
    </row>
    <row r="15517" spans="1:3" x14ac:dyDescent="0.3">
      <c r="A15517" t="s">
        <v>19</v>
      </c>
      <c r="B15517">
        <v>10</v>
      </c>
      <c r="C15517">
        <v>11187</v>
      </c>
    </row>
    <row r="15518" spans="1:3" x14ac:dyDescent="0.3">
      <c r="A15518" t="s">
        <v>20</v>
      </c>
      <c r="B15518">
        <v>12</v>
      </c>
      <c r="C15518">
        <v>11187</v>
      </c>
    </row>
    <row r="15519" spans="1:3" x14ac:dyDescent="0.3">
      <c r="A15519" t="s">
        <v>21</v>
      </c>
      <c r="B15519">
        <v>14</v>
      </c>
      <c r="C15519">
        <v>11187</v>
      </c>
    </row>
    <row r="15520" spans="1:3" x14ac:dyDescent="0.3">
      <c r="A15520" t="s">
        <v>22</v>
      </c>
      <c r="B15520">
        <v>23</v>
      </c>
      <c r="C15520">
        <v>11187</v>
      </c>
    </row>
    <row r="15521" spans="1:3" x14ac:dyDescent="0.3">
      <c r="A15521" t="s">
        <v>25</v>
      </c>
      <c r="B15521" t="s">
        <v>122</v>
      </c>
      <c r="C15521">
        <v>11187</v>
      </c>
    </row>
    <row r="15522" spans="1:3" x14ac:dyDescent="0.3">
      <c r="A15522" t="s">
        <v>7</v>
      </c>
      <c r="B15522" t="s">
        <v>120</v>
      </c>
      <c r="C15522">
        <v>10401</v>
      </c>
    </row>
    <row r="15523" spans="1:3" x14ac:dyDescent="0.3">
      <c r="A15523" t="s">
        <v>17</v>
      </c>
      <c r="B15523">
        <v>1</v>
      </c>
      <c r="C15523">
        <v>10401</v>
      </c>
    </row>
    <row r="15524" spans="1:3" x14ac:dyDescent="0.3">
      <c r="A15524" t="s">
        <v>18</v>
      </c>
      <c r="B15524">
        <v>0</v>
      </c>
      <c r="C15524">
        <v>10401</v>
      </c>
    </row>
    <row r="15525" spans="1:3" x14ac:dyDescent="0.3">
      <c r="A15525" t="s">
        <v>19</v>
      </c>
      <c r="B15525">
        <v>5</v>
      </c>
      <c r="C15525">
        <v>10401</v>
      </c>
    </row>
    <row r="15526" spans="1:3" x14ac:dyDescent="0.3">
      <c r="A15526" t="s">
        <v>20</v>
      </c>
      <c r="B15526">
        <v>0</v>
      </c>
      <c r="C15526">
        <v>10401</v>
      </c>
    </row>
    <row r="15527" spans="1:3" x14ac:dyDescent="0.3">
      <c r="A15527" t="s">
        <v>21</v>
      </c>
      <c r="B15527">
        <v>3</v>
      </c>
      <c r="C15527">
        <v>10401</v>
      </c>
    </row>
    <row r="15528" spans="1:3" x14ac:dyDescent="0.3">
      <c r="A15528" t="s">
        <v>22</v>
      </c>
      <c r="B15528">
        <v>9</v>
      </c>
      <c r="C15528">
        <v>10401</v>
      </c>
    </row>
    <row r="15529" spans="1:3" x14ac:dyDescent="0.3">
      <c r="A15529" t="s">
        <v>25</v>
      </c>
      <c r="B15529" t="s">
        <v>122</v>
      </c>
      <c r="C15529">
        <v>10401</v>
      </c>
    </row>
    <row r="15530" spans="1:3" x14ac:dyDescent="0.3">
      <c r="A15530" t="s">
        <v>7</v>
      </c>
      <c r="B15530" t="s">
        <v>120</v>
      </c>
      <c r="C15530">
        <v>2261</v>
      </c>
    </row>
    <row r="15531" spans="1:3" x14ac:dyDescent="0.3">
      <c r="A15531" t="s">
        <v>17</v>
      </c>
      <c r="B15531">
        <v>4</v>
      </c>
      <c r="C15531">
        <v>2261</v>
      </c>
    </row>
    <row r="15532" spans="1:3" x14ac:dyDescent="0.3">
      <c r="A15532" t="s">
        <v>18</v>
      </c>
      <c r="B15532">
        <v>1</v>
      </c>
      <c r="C15532">
        <v>2261</v>
      </c>
    </row>
    <row r="15533" spans="1:3" x14ac:dyDescent="0.3">
      <c r="A15533" t="s">
        <v>19</v>
      </c>
      <c r="B15533">
        <v>5</v>
      </c>
      <c r="C15533">
        <v>2261</v>
      </c>
    </row>
    <row r="15534" spans="1:3" x14ac:dyDescent="0.3">
      <c r="A15534" t="s">
        <v>20</v>
      </c>
      <c r="B15534">
        <v>2</v>
      </c>
      <c r="C15534">
        <v>2261</v>
      </c>
    </row>
    <row r="15535" spans="1:3" x14ac:dyDescent="0.3">
      <c r="A15535" t="s">
        <v>21</v>
      </c>
      <c r="B15535">
        <v>0</v>
      </c>
      <c r="C15535">
        <v>2261</v>
      </c>
    </row>
    <row r="15536" spans="1:3" x14ac:dyDescent="0.3">
      <c r="A15536" t="s">
        <v>22</v>
      </c>
      <c r="B15536">
        <v>4</v>
      </c>
      <c r="C15536">
        <v>2261</v>
      </c>
    </row>
    <row r="15537" spans="1:3" x14ac:dyDescent="0.3">
      <c r="A15537" t="s">
        <v>25</v>
      </c>
      <c r="B15537" t="s">
        <v>122</v>
      </c>
      <c r="C15537">
        <v>2261</v>
      </c>
    </row>
    <row r="15538" spans="1:3" x14ac:dyDescent="0.3">
      <c r="A15538" t="s">
        <v>7</v>
      </c>
      <c r="B15538" t="s">
        <v>120</v>
      </c>
      <c r="C15538">
        <v>2157</v>
      </c>
    </row>
    <row r="15539" spans="1:3" x14ac:dyDescent="0.3">
      <c r="A15539" t="s">
        <v>17</v>
      </c>
      <c r="B15539">
        <v>15</v>
      </c>
      <c r="C15539">
        <v>2157</v>
      </c>
    </row>
    <row r="15540" spans="1:3" x14ac:dyDescent="0.3">
      <c r="A15540" t="s">
        <v>18</v>
      </c>
      <c r="B15540">
        <v>8</v>
      </c>
      <c r="C15540">
        <v>2157</v>
      </c>
    </row>
    <row r="15541" spans="1:3" x14ac:dyDescent="0.3">
      <c r="A15541" t="s">
        <v>19</v>
      </c>
      <c r="B15541">
        <v>16</v>
      </c>
      <c r="C15541">
        <v>2157</v>
      </c>
    </row>
    <row r="15542" spans="1:3" x14ac:dyDescent="0.3">
      <c r="A15542" t="s">
        <v>20</v>
      </c>
      <c r="B15542">
        <v>11</v>
      </c>
      <c r="C15542">
        <v>2157</v>
      </c>
    </row>
    <row r="15543" spans="1:3" x14ac:dyDescent="0.3">
      <c r="A15543" t="s">
        <v>21</v>
      </c>
      <c r="B15543">
        <v>5</v>
      </c>
      <c r="C15543">
        <v>2157</v>
      </c>
    </row>
    <row r="15544" spans="1:3" x14ac:dyDescent="0.3">
      <c r="A15544" t="s">
        <v>22</v>
      </c>
      <c r="B15544">
        <v>22</v>
      </c>
      <c r="C15544">
        <v>2157</v>
      </c>
    </row>
    <row r="15545" spans="1:3" x14ac:dyDescent="0.3">
      <c r="A15545" t="s">
        <v>25</v>
      </c>
      <c r="B15545" t="s">
        <v>122</v>
      </c>
      <c r="C15545">
        <v>2157</v>
      </c>
    </row>
    <row r="15546" spans="1:3" x14ac:dyDescent="0.3">
      <c r="A15546" t="s">
        <v>7</v>
      </c>
      <c r="B15546" t="s">
        <v>120</v>
      </c>
      <c r="C15546">
        <v>1176</v>
      </c>
    </row>
    <row r="15547" spans="1:3" x14ac:dyDescent="0.3">
      <c r="A15547" t="s">
        <v>17</v>
      </c>
      <c r="B15547">
        <v>2</v>
      </c>
      <c r="C15547">
        <v>1176</v>
      </c>
    </row>
    <row r="15548" spans="1:3" x14ac:dyDescent="0.3">
      <c r="A15548" t="s">
        <v>18</v>
      </c>
      <c r="B15548">
        <v>6</v>
      </c>
      <c r="C15548">
        <v>1176</v>
      </c>
    </row>
    <row r="15549" spans="1:3" x14ac:dyDescent="0.3">
      <c r="A15549" t="s">
        <v>19</v>
      </c>
      <c r="B15549">
        <v>4</v>
      </c>
      <c r="C15549">
        <v>1176</v>
      </c>
    </row>
    <row r="15550" spans="1:3" x14ac:dyDescent="0.3">
      <c r="A15550" t="s">
        <v>20</v>
      </c>
      <c r="B15550">
        <v>3</v>
      </c>
      <c r="C15550">
        <v>1176</v>
      </c>
    </row>
    <row r="15551" spans="1:3" x14ac:dyDescent="0.3">
      <c r="A15551" t="s">
        <v>21</v>
      </c>
      <c r="B15551">
        <v>1</v>
      </c>
      <c r="C15551">
        <v>1176</v>
      </c>
    </row>
    <row r="15552" spans="1:3" x14ac:dyDescent="0.3">
      <c r="A15552" t="s">
        <v>22</v>
      </c>
      <c r="B15552">
        <v>9</v>
      </c>
      <c r="C15552">
        <v>1176</v>
      </c>
    </row>
    <row r="15553" spans="1:3" x14ac:dyDescent="0.3">
      <c r="A15553" t="s">
        <v>25</v>
      </c>
      <c r="B15553" t="s">
        <v>122</v>
      </c>
      <c r="C15553">
        <v>1176</v>
      </c>
    </row>
    <row r="15554" spans="1:3" x14ac:dyDescent="0.3">
      <c r="A15554" t="s">
        <v>7</v>
      </c>
      <c r="B15554" t="s">
        <v>120</v>
      </c>
      <c r="C15554">
        <v>6919</v>
      </c>
    </row>
    <row r="15555" spans="1:3" x14ac:dyDescent="0.3">
      <c r="A15555" t="s">
        <v>17</v>
      </c>
      <c r="B15555">
        <v>4</v>
      </c>
      <c r="C15555">
        <v>6919</v>
      </c>
    </row>
    <row r="15556" spans="1:3" x14ac:dyDescent="0.3">
      <c r="A15556" t="s">
        <v>18</v>
      </c>
      <c r="B15556">
        <v>7</v>
      </c>
      <c r="C15556">
        <v>6919</v>
      </c>
    </row>
    <row r="15557" spans="1:3" x14ac:dyDescent="0.3">
      <c r="A15557" t="s">
        <v>19</v>
      </c>
      <c r="B15557">
        <v>15</v>
      </c>
      <c r="C15557">
        <v>6919</v>
      </c>
    </row>
    <row r="15558" spans="1:3" x14ac:dyDescent="0.3">
      <c r="A15558" t="s">
        <v>20</v>
      </c>
      <c r="B15558">
        <v>13</v>
      </c>
      <c r="C15558">
        <v>6919</v>
      </c>
    </row>
    <row r="15559" spans="1:3" x14ac:dyDescent="0.3">
      <c r="A15559" t="s">
        <v>21</v>
      </c>
      <c r="B15559">
        <v>9</v>
      </c>
      <c r="C15559">
        <v>6919</v>
      </c>
    </row>
    <row r="15560" spans="1:3" x14ac:dyDescent="0.3">
      <c r="A15560" t="s">
        <v>22</v>
      </c>
      <c r="B15560">
        <v>15</v>
      </c>
      <c r="C15560">
        <v>6919</v>
      </c>
    </row>
    <row r="15561" spans="1:3" x14ac:dyDescent="0.3">
      <c r="A15561" t="s">
        <v>25</v>
      </c>
      <c r="B15561" t="s">
        <v>122</v>
      </c>
      <c r="C15561">
        <v>6919</v>
      </c>
    </row>
    <row r="15562" spans="1:3" x14ac:dyDescent="0.3">
      <c r="A15562" t="s">
        <v>7</v>
      </c>
      <c r="B15562" t="s">
        <v>50</v>
      </c>
      <c r="C15562">
        <v>8477</v>
      </c>
    </row>
    <row r="15563" spans="1:3" x14ac:dyDescent="0.3">
      <c r="A15563" t="s">
        <v>17</v>
      </c>
      <c r="B15563">
        <v>5</v>
      </c>
      <c r="C15563">
        <v>8477</v>
      </c>
    </row>
    <row r="15564" spans="1:3" x14ac:dyDescent="0.3">
      <c r="A15564" t="s">
        <v>18</v>
      </c>
      <c r="B15564">
        <v>1</v>
      </c>
      <c r="C15564">
        <v>8477</v>
      </c>
    </row>
    <row r="15565" spans="1:3" x14ac:dyDescent="0.3">
      <c r="A15565" t="s">
        <v>19</v>
      </c>
      <c r="B15565">
        <v>13</v>
      </c>
      <c r="C15565">
        <v>8477</v>
      </c>
    </row>
    <row r="15566" spans="1:3" x14ac:dyDescent="0.3">
      <c r="A15566" t="s">
        <v>20</v>
      </c>
      <c r="B15566">
        <v>3</v>
      </c>
      <c r="C15566">
        <v>8477</v>
      </c>
    </row>
    <row r="15567" spans="1:3" x14ac:dyDescent="0.3">
      <c r="A15567" t="s">
        <v>21</v>
      </c>
      <c r="B15567">
        <v>5</v>
      </c>
      <c r="C15567">
        <v>8477</v>
      </c>
    </row>
    <row r="15568" spans="1:3" x14ac:dyDescent="0.3">
      <c r="A15568" t="s">
        <v>22</v>
      </c>
      <c r="B15568">
        <v>1</v>
      </c>
      <c r="C15568">
        <v>8477</v>
      </c>
    </row>
    <row r="15569" spans="1:3" x14ac:dyDescent="0.3">
      <c r="A15569" t="s">
        <v>25</v>
      </c>
      <c r="B15569" t="s">
        <v>122</v>
      </c>
      <c r="C15569">
        <v>8477</v>
      </c>
    </row>
    <row r="15570" spans="1:3" x14ac:dyDescent="0.3">
      <c r="A15570" t="s">
        <v>7</v>
      </c>
      <c r="B15570" t="s">
        <v>50</v>
      </c>
      <c r="C15570">
        <v>10203</v>
      </c>
    </row>
    <row r="15571" spans="1:3" x14ac:dyDescent="0.3">
      <c r="A15571" t="s">
        <v>17</v>
      </c>
      <c r="B15571">
        <v>11</v>
      </c>
      <c r="C15571">
        <v>10203</v>
      </c>
    </row>
    <row r="15572" spans="1:3" x14ac:dyDescent="0.3">
      <c r="A15572" t="s">
        <v>18</v>
      </c>
      <c r="B15572">
        <v>7</v>
      </c>
      <c r="C15572">
        <v>10203</v>
      </c>
    </row>
    <row r="15573" spans="1:3" x14ac:dyDescent="0.3">
      <c r="A15573" t="s">
        <v>19</v>
      </c>
      <c r="B15573">
        <v>9</v>
      </c>
      <c r="C15573">
        <v>10203</v>
      </c>
    </row>
    <row r="15574" spans="1:3" x14ac:dyDescent="0.3">
      <c r="A15574" t="s">
        <v>20</v>
      </c>
      <c r="B15574">
        <v>3</v>
      </c>
      <c r="C15574">
        <v>10203</v>
      </c>
    </row>
    <row r="15575" spans="1:3" x14ac:dyDescent="0.3">
      <c r="A15575" t="s">
        <v>21</v>
      </c>
      <c r="B15575">
        <v>1</v>
      </c>
      <c r="C15575">
        <v>10203</v>
      </c>
    </row>
    <row r="15576" spans="1:3" x14ac:dyDescent="0.3">
      <c r="A15576" t="s">
        <v>22</v>
      </c>
      <c r="B15576">
        <v>11</v>
      </c>
      <c r="C15576">
        <v>10203</v>
      </c>
    </row>
    <row r="15577" spans="1:3" x14ac:dyDescent="0.3">
      <c r="A15577" t="s">
        <v>25</v>
      </c>
      <c r="B15577" t="s">
        <v>122</v>
      </c>
      <c r="C15577">
        <v>10203</v>
      </c>
    </row>
    <row r="15578" spans="1:3" x14ac:dyDescent="0.3">
      <c r="A15578" t="s">
        <v>7</v>
      </c>
      <c r="B15578" t="s">
        <v>120</v>
      </c>
      <c r="C15578">
        <v>3152</v>
      </c>
    </row>
    <row r="15579" spans="1:3" x14ac:dyDescent="0.3">
      <c r="A15579" t="s">
        <v>17</v>
      </c>
      <c r="B15579">
        <v>15</v>
      </c>
      <c r="C15579">
        <v>3152</v>
      </c>
    </row>
    <row r="15580" spans="1:3" x14ac:dyDescent="0.3">
      <c r="A15580" t="s">
        <v>18</v>
      </c>
      <c r="B15580">
        <v>10</v>
      </c>
      <c r="C15580">
        <v>3152</v>
      </c>
    </row>
    <row r="15581" spans="1:3" x14ac:dyDescent="0.3">
      <c r="A15581" t="s">
        <v>19</v>
      </c>
      <c r="B15581">
        <v>19</v>
      </c>
      <c r="C15581">
        <v>3152</v>
      </c>
    </row>
    <row r="15582" spans="1:3" x14ac:dyDescent="0.3">
      <c r="A15582" t="s">
        <v>20</v>
      </c>
      <c r="B15582">
        <v>8</v>
      </c>
      <c r="C15582">
        <v>3152</v>
      </c>
    </row>
    <row r="15583" spans="1:3" x14ac:dyDescent="0.3">
      <c r="A15583" t="s">
        <v>21</v>
      </c>
      <c r="B15583">
        <v>17</v>
      </c>
      <c r="C15583">
        <v>3152</v>
      </c>
    </row>
    <row r="15584" spans="1:3" x14ac:dyDescent="0.3">
      <c r="A15584" t="s">
        <v>22</v>
      </c>
      <c r="B15584">
        <v>20</v>
      </c>
      <c r="C15584">
        <v>3152</v>
      </c>
    </row>
    <row r="15585" spans="1:3" x14ac:dyDescent="0.3">
      <c r="A15585" t="s">
        <v>25</v>
      </c>
      <c r="B15585" t="s">
        <v>122</v>
      </c>
      <c r="C15585">
        <v>3152</v>
      </c>
    </row>
    <row r="15586" spans="1:3" x14ac:dyDescent="0.3">
      <c r="A15586" t="s">
        <v>7</v>
      </c>
      <c r="B15586" t="s">
        <v>120</v>
      </c>
      <c r="C15586">
        <v>11188</v>
      </c>
    </row>
    <row r="15587" spans="1:3" x14ac:dyDescent="0.3">
      <c r="A15587" t="s">
        <v>17</v>
      </c>
      <c r="B15587">
        <v>15</v>
      </c>
      <c r="C15587">
        <v>11188</v>
      </c>
    </row>
    <row r="15588" spans="1:3" x14ac:dyDescent="0.3">
      <c r="A15588" t="s">
        <v>18</v>
      </c>
      <c r="B15588">
        <v>10</v>
      </c>
      <c r="C15588">
        <v>11188</v>
      </c>
    </row>
    <row r="15589" spans="1:3" x14ac:dyDescent="0.3">
      <c r="A15589" t="s">
        <v>19</v>
      </c>
      <c r="B15589">
        <v>19</v>
      </c>
      <c r="C15589">
        <v>11188</v>
      </c>
    </row>
    <row r="15590" spans="1:3" x14ac:dyDescent="0.3">
      <c r="A15590" t="s">
        <v>20</v>
      </c>
      <c r="B15590">
        <v>8</v>
      </c>
      <c r="C15590">
        <v>11188</v>
      </c>
    </row>
    <row r="15591" spans="1:3" x14ac:dyDescent="0.3">
      <c r="A15591" t="s">
        <v>21</v>
      </c>
      <c r="B15591">
        <v>17</v>
      </c>
      <c r="C15591">
        <v>11188</v>
      </c>
    </row>
    <row r="15592" spans="1:3" x14ac:dyDescent="0.3">
      <c r="A15592" t="s">
        <v>22</v>
      </c>
      <c r="B15592">
        <v>20</v>
      </c>
      <c r="C15592">
        <v>11188</v>
      </c>
    </row>
    <row r="15593" spans="1:3" x14ac:dyDescent="0.3">
      <c r="A15593" t="s">
        <v>25</v>
      </c>
      <c r="B15593" t="s">
        <v>122</v>
      </c>
      <c r="C15593">
        <v>11188</v>
      </c>
    </row>
    <row r="15594" spans="1:3" x14ac:dyDescent="0.3">
      <c r="A15594" t="s">
        <v>7</v>
      </c>
      <c r="B15594" t="s">
        <v>120</v>
      </c>
      <c r="C15594">
        <v>1321</v>
      </c>
    </row>
    <row r="15595" spans="1:3" x14ac:dyDescent="0.3">
      <c r="A15595" t="s">
        <v>17</v>
      </c>
      <c r="B15595">
        <v>22</v>
      </c>
      <c r="C15595">
        <v>1321</v>
      </c>
    </row>
    <row r="15596" spans="1:3" x14ac:dyDescent="0.3">
      <c r="A15596" t="s">
        <v>18</v>
      </c>
      <c r="B15596">
        <v>2</v>
      </c>
      <c r="C15596">
        <v>1321</v>
      </c>
    </row>
    <row r="15597" spans="1:3" x14ac:dyDescent="0.3">
      <c r="A15597" t="s">
        <v>19</v>
      </c>
      <c r="B15597">
        <v>18</v>
      </c>
      <c r="C15597">
        <v>1321</v>
      </c>
    </row>
    <row r="15598" spans="1:3" x14ac:dyDescent="0.3">
      <c r="A15598" t="s">
        <v>20</v>
      </c>
      <c r="B15598">
        <v>0</v>
      </c>
      <c r="C15598">
        <v>1321</v>
      </c>
    </row>
    <row r="15599" spans="1:3" x14ac:dyDescent="0.3">
      <c r="A15599" t="s">
        <v>21</v>
      </c>
      <c r="B15599">
        <v>2</v>
      </c>
      <c r="C15599">
        <v>1321</v>
      </c>
    </row>
    <row r="15600" spans="1:3" x14ac:dyDescent="0.3">
      <c r="A15600" t="s">
        <v>22</v>
      </c>
      <c r="B15600">
        <v>12</v>
      </c>
      <c r="C15600">
        <v>1321</v>
      </c>
    </row>
    <row r="15601" spans="1:3" x14ac:dyDescent="0.3">
      <c r="A15601" t="s">
        <v>25</v>
      </c>
      <c r="B15601" t="s">
        <v>121</v>
      </c>
      <c r="C15601">
        <v>1321</v>
      </c>
    </row>
    <row r="15602" spans="1:3" x14ac:dyDescent="0.3">
      <c r="A15602" t="s">
        <v>7</v>
      </c>
      <c r="B15602" t="s">
        <v>120</v>
      </c>
      <c r="C15602">
        <v>1777</v>
      </c>
    </row>
    <row r="15603" spans="1:3" x14ac:dyDescent="0.3">
      <c r="A15603" t="s">
        <v>17</v>
      </c>
      <c r="B15603">
        <v>2</v>
      </c>
      <c r="C15603">
        <v>1777</v>
      </c>
    </row>
    <row r="15604" spans="1:3" x14ac:dyDescent="0.3">
      <c r="A15604" t="s">
        <v>18</v>
      </c>
      <c r="B15604">
        <v>2</v>
      </c>
      <c r="C15604">
        <v>1777</v>
      </c>
    </row>
    <row r="15605" spans="1:3" x14ac:dyDescent="0.3">
      <c r="A15605" t="s">
        <v>19</v>
      </c>
      <c r="B15605">
        <v>11</v>
      </c>
      <c r="C15605">
        <v>1777</v>
      </c>
    </row>
    <row r="15606" spans="1:3" x14ac:dyDescent="0.3">
      <c r="A15606" t="s">
        <v>20</v>
      </c>
      <c r="B15606">
        <v>41</v>
      </c>
      <c r="C15606">
        <v>1777</v>
      </c>
    </row>
    <row r="15607" spans="1:3" x14ac:dyDescent="0.3">
      <c r="A15607" t="s">
        <v>21</v>
      </c>
      <c r="B15607">
        <v>7</v>
      </c>
      <c r="C15607">
        <v>1777</v>
      </c>
    </row>
    <row r="15608" spans="1:3" x14ac:dyDescent="0.3">
      <c r="A15608" t="s">
        <v>22</v>
      </c>
      <c r="B15608">
        <v>11</v>
      </c>
      <c r="C15608">
        <v>1777</v>
      </c>
    </row>
    <row r="15609" spans="1:3" x14ac:dyDescent="0.3">
      <c r="A15609" t="s">
        <v>25</v>
      </c>
      <c r="B15609" t="s">
        <v>122</v>
      </c>
      <c r="C15609">
        <v>1777</v>
      </c>
    </row>
    <row r="15610" spans="1:3" x14ac:dyDescent="0.3">
      <c r="A15610" t="s">
        <v>7</v>
      </c>
      <c r="B15610" t="s">
        <v>50</v>
      </c>
      <c r="C15610">
        <v>5740</v>
      </c>
    </row>
    <row r="15611" spans="1:3" x14ac:dyDescent="0.3">
      <c r="A15611" t="s">
        <v>17</v>
      </c>
      <c r="B15611">
        <v>4</v>
      </c>
      <c r="C15611">
        <v>5740</v>
      </c>
    </row>
    <row r="15612" spans="1:3" x14ac:dyDescent="0.3">
      <c r="A15612" t="s">
        <v>18</v>
      </c>
      <c r="B15612">
        <v>2</v>
      </c>
      <c r="C15612">
        <v>5740</v>
      </c>
    </row>
    <row r="15613" spans="1:3" x14ac:dyDescent="0.3">
      <c r="A15613" t="s">
        <v>19</v>
      </c>
      <c r="B15613">
        <v>12</v>
      </c>
      <c r="C15613">
        <v>5740</v>
      </c>
    </row>
    <row r="15614" spans="1:3" x14ac:dyDescent="0.3">
      <c r="A15614" t="s">
        <v>20</v>
      </c>
      <c r="B15614">
        <v>7</v>
      </c>
      <c r="C15614">
        <v>5740</v>
      </c>
    </row>
    <row r="15615" spans="1:3" x14ac:dyDescent="0.3">
      <c r="A15615" t="s">
        <v>21</v>
      </c>
      <c r="B15615">
        <v>5</v>
      </c>
      <c r="C15615">
        <v>5740</v>
      </c>
    </row>
    <row r="15616" spans="1:3" x14ac:dyDescent="0.3">
      <c r="A15616" t="s">
        <v>22</v>
      </c>
      <c r="B15616">
        <v>26</v>
      </c>
      <c r="C15616">
        <v>5740</v>
      </c>
    </row>
    <row r="15617" spans="1:3" x14ac:dyDescent="0.3">
      <c r="A15617" t="s">
        <v>25</v>
      </c>
      <c r="B15617" t="s">
        <v>122</v>
      </c>
      <c r="C15617">
        <v>5740</v>
      </c>
    </row>
    <row r="15618" spans="1:3" x14ac:dyDescent="0.3">
      <c r="A15618" t="s">
        <v>7</v>
      </c>
      <c r="B15618" t="s">
        <v>50</v>
      </c>
      <c r="C15618">
        <v>606</v>
      </c>
    </row>
    <row r="15619" spans="1:3" x14ac:dyDescent="0.3">
      <c r="A15619" t="s">
        <v>17</v>
      </c>
      <c r="B15619">
        <v>6</v>
      </c>
      <c r="C15619">
        <v>606</v>
      </c>
    </row>
    <row r="15620" spans="1:3" x14ac:dyDescent="0.3">
      <c r="A15620" t="s">
        <v>18</v>
      </c>
      <c r="B15620">
        <v>1</v>
      </c>
      <c r="C15620">
        <v>606</v>
      </c>
    </row>
    <row r="15621" spans="1:3" x14ac:dyDescent="0.3">
      <c r="A15621" t="s">
        <v>19</v>
      </c>
      <c r="B15621">
        <v>2</v>
      </c>
      <c r="C15621">
        <v>606</v>
      </c>
    </row>
    <row r="15622" spans="1:3" x14ac:dyDescent="0.3">
      <c r="A15622" t="s">
        <v>20</v>
      </c>
      <c r="B15622">
        <v>2</v>
      </c>
      <c r="C15622">
        <v>606</v>
      </c>
    </row>
    <row r="15623" spans="1:3" x14ac:dyDescent="0.3">
      <c r="A15623" t="s">
        <v>21</v>
      </c>
      <c r="B15623">
        <v>0</v>
      </c>
      <c r="C15623">
        <v>606</v>
      </c>
    </row>
    <row r="15624" spans="1:3" x14ac:dyDescent="0.3">
      <c r="A15624" t="s">
        <v>22</v>
      </c>
      <c r="B15624">
        <v>4</v>
      </c>
      <c r="C15624">
        <v>606</v>
      </c>
    </row>
    <row r="15625" spans="1:3" x14ac:dyDescent="0.3">
      <c r="A15625" t="s">
        <v>25</v>
      </c>
      <c r="B15625" t="s">
        <v>122</v>
      </c>
      <c r="C15625">
        <v>606</v>
      </c>
    </row>
    <row r="15626" spans="1:3" x14ac:dyDescent="0.3">
      <c r="A15626" t="s">
        <v>7</v>
      </c>
      <c r="B15626" t="s">
        <v>120</v>
      </c>
      <c r="C15626">
        <v>1715</v>
      </c>
    </row>
    <row r="15627" spans="1:3" x14ac:dyDescent="0.3">
      <c r="A15627" t="s">
        <v>17</v>
      </c>
      <c r="B15627">
        <v>9</v>
      </c>
      <c r="C15627">
        <v>1715</v>
      </c>
    </row>
    <row r="15628" spans="1:3" x14ac:dyDescent="0.3">
      <c r="A15628" t="s">
        <v>18</v>
      </c>
      <c r="B15628">
        <v>4</v>
      </c>
      <c r="C15628">
        <v>1715</v>
      </c>
    </row>
    <row r="15629" spans="1:3" x14ac:dyDescent="0.3">
      <c r="A15629" t="s">
        <v>19</v>
      </c>
      <c r="B15629">
        <v>18</v>
      </c>
      <c r="C15629">
        <v>1715</v>
      </c>
    </row>
    <row r="15630" spans="1:3" x14ac:dyDescent="0.3">
      <c r="A15630" t="s">
        <v>20</v>
      </c>
      <c r="B15630">
        <v>7</v>
      </c>
      <c r="C15630">
        <v>1715</v>
      </c>
    </row>
    <row r="15631" spans="1:3" x14ac:dyDescent="0.3">
      <c r="A15631" t="s">
        <v>21</v>
      </c>
      <c r="B15631">
        <v>5</v>
      </c>
      <c r="C15631">
        <v>1715</v>
      </c>
    </row>
    <row r="15632" spans="1:3" x14ac:dyDescent="0.3">
      <c r="A15632" t="s">
        <v>22</v>
      </c>
      <c r="B15632">
        <v>5</v>
      </c>
      <c r="C15632">
        <v>1715</v>
      </c>
    </row>
    <row r="15633" spans="1:3" x14ac:dyDescent="0.3">
      <c r="A15633" t="s">
        <v>25</v>
      </c>
      <c r="B15633" t="s">
        <v>122</v>
      </c>
      <c r="C15633">
        <v>1715</v>
      </c>
    </row>
    <row r="15634" spans="1:3" x14ac:dyDescent="0.3">
      <c r="A15634" t="s">
        <v>7</v>
      </c>
      <c r="B15634" t="s">
        <v>50</v>
      </c>
      <c r="C15634">
        <v>6147</v>
      </c>
    </row>
    <row r="15635" spans="1:3" x14ac:dyDescent="0.3">
      <c r="A15635" t="s">
        <v>17</v>
      </c>
      <c r="B15635">
        <v>5</v>
      </c>
      <c r="C15635">
        <v>6147</v>
      </c>
    </row>
    <row r="15636" spans="1:3" x14ac:dyDescent="0.3">
      <c r="A15636" t="s">
        <v>18</v>
      </c>
      <c r="B15636">
        <v>2</v>
      </c>
      <c r="C15636">
        <v>6147</v>
      </c>
    </row>
    <row r="15637" spans="1:3" x14ac:dyDescent="0.3">
      <c r="A15637" t="s">
        <v>19</v>
      </c>
      <c r="B15637">
        <v>8</v>
      </c>
      <c r="C15637">
        <v>6147</v>
      </c>
    </row>
    <row r="15638" spans="1:3" x14ac:dyDescent="0.3">
      <c r="A15638" t="s">
        <v>20</v>
      </c>
      <c r="B15638">
        <v>2</v>
      </c>
      <c r="C15638">
        <v>6147</v>
      </c>
    </row>
    <row r="15639" spans="1:3" x14ac:dyDescent="0.3">
      <c r="A15639" t="s">
        <v>21</v>
      </c>
      <c r="B15639">
        <v>2</v>
      </c>
      <c r="C15639">
        <v>6147</v>
      </c>
    </row>
    <row r="15640" spans="1:3" x14ac:dyDescent="0.3">
      <c r="A15640" t="s">
        <v>22</v>
      </c>
      <c r="B15640">
        <v>9</v>
      </c>
      <c r="C15640">
        <v>6147</v>
      </c>
    </row>
    <row r="15641" spans="1:3" x14ac:dyDescent="0.3">
      <c r="A15641" t="s">
        <v>25</v>
      </c>
      <c r="B15641" t="s">
        <v>122</v>
      </c>
      <c r="C15641">
        <v>6147</v>
      </c>
    </row>
    <row r="15642" spans="1:3" x14ac:dyDescent="0.3">
      <c r="A15642" t="s">
        <v>7</v>
      </c>
      <c r="B15642" t="s">
        <v>120</v>
      </c>
      <c r="C15642">
        <v>7034</v>
      </c>
    </row>
    <row r="15643" spans="1:3" x14ac:dyDescent="0.3">
      <c r="A15643" t="s">
        <v>17</v>
      </c>
      <c r="B15643">
        <v>8</v>
      </c>
      <c r="C15643">
        <v>7034</v>
      </c>
    </row>
    <row r="15644" spans="1:3" x14ac:dyDescent="0.3">
      <c r="A15644" t="s">
        <v>18</v>
      </c>
      <c r="B15644">
        <v>7</v>
      </c>
      <c r="C15644">
        <v>7034</v>
      </c>
    </row>
    <row r="15645" spans="1:3" x14ac:dyDescent="0.3">
      <c r="A15645" t="s">
        <v>19</v>
      </c>
      <c r="B15645">
        <v>9</v>
      </c>
      <c r="C15645">
        <v>7034</v>
      </c>
    </row>
    <row r="15646" spans="1:3" x14ac:dyDescent="0.3">
      <c r="A15646" t="s">
        <v>20</v>
      </c>
      <c r="B15646">
        <v>13</v>
      </c>
      <c r="C15646">
        <v>7034</v>
      </c>
    </row>
    <row r="15647" spans="1:3" x14ac:dyDescent="0.3">
      <c r="A15647" t="s">
        <v>21</v>
      </c>
      <c r="B15647">
        <v>6</v>
      </c>
      <c r="C15647">
        <v>7034</v>
      </c>
    </row>
    <row r="15648" spans="1:3" x14ac:dyDescent="0.3">
      <c r="A15648" t="s">
        <v>22</v>
      </c>
      <c r="B15648">
        <v>12</v>
      </c>
      <c r="C15648">
        <v>7034</v>
      </c>
    </row>
    <row r="15649" spans="1:3" x14ac:dyDescent="0.3">
      <c r="A15649" t="s">
        <v>25</v>
      </c>
      <c r="B15649" t="s">
        <v>122</v>
      </c>
      <c r="C15649">
        <v>7034</v>
      </c>
    </row>
    <row r="15650" spans="1:3" x14ac:dyDescent="0.3">
      <c r="A15650" t="s">
        <v>7</v>
      </c>
      <c r="B15650" t="s">
        <v>120</v>
      </c>
      <c r="C15650">
        <v>8082</v>
      </c>
    </row>
    <row r="15651" spans="1:3" x14ac:dyDescent="0.3">
      <c r="A15651" t="s">
        <v>17</v>
      </c>
      <c r="B15651">
        <v>1</v>
      </c>
      <c r="C15651">
        <v>8082</v>
      </c>
    </row>
    <row r="15652" spans="1:3" x14ac:dyDescent="0.3">
      <c r="A15652" t="s">
        <v>18</v>
      </c>
      <c r="B15652">
        <v>3</v>
      </c>
      <c r="C15652">
        <v>8082</v>
      </c>
    </row>
    <row r="15653" spans="1:3" x14ac:dyDescent="0.3">
      <c r="A15653" t="s">
        <v>19</v>
      </c>
      <c r="B15653">
        <v>6</v>
      </c>
      <c r="C15653">
        <v>8082</v>
      </c>
    </row>
    <row r="15654" spans="1:3" x14ac:dyDescent="0.3">
      <c r="A15654" t="s">
        <v>20</v>
      </c>
      <c r="B15654">
        <v>3</v>
      </c>
      <c r="C15654">
        <v>8082</v>
      </c>
    </row>
    <row r="15655" spans="1:3" x14ac:dyDescent="0.3">
      <c r="A15655" t="s">
        <v>21</v>
      </c>
      <c r="B15655">
        <v>6</v>
      </c>
      <c r="C15655">
        <v>8082</v>
      </c>
    </row>
    <row r="15656" spans="1:3" x14ac:dyDescent="0.3">
      <c r="A15656" t="s">
        <v>22</v>
      </c>
      <c r="B15656">
        <v>15</v>
      </c>
      <c r="C15656">
        <v>8082</v>
      </c>
    </row>
    <row r="15657" spans="1:3" x14ac:dyDescent="0.3">
      <c r="A15657" t="s">
        <v>25</v>
      </c>
      <c r="B15657" t="s">
        <v>122</v>
      </c>
      <c r="C15657">
        <v>8082</v>
      </c>
    </row>
    <row r="15658" spans="1:3" x14ac:dyDescent="0.3">
      <c r="A15658" t="s">
        <v>7</v>
      </c>
      <c r="B15658" t="s">
        <v>50</v>
      </c>
      <c r="C15658">
        <v>11086</v>
      </c>
    </row>
    <row r="15659" spans="1:3" x14ac:dyDescent="0.3">
      <c r="A15659" t="s">
        <v>17</v>
      </c>
      <c r="B15659">
        <v>1</v>
      </c>
      <c r="C15659">
        <v>11086</v>
      </c>
    </row>
    <row r="15660" spans="1:3" x14ac:dyDescent="0.3">
      <c r="A15660" t="s">
        <v>18</v>
      </c>
      <c r="B15660">
        <v>6</v>
      </c>
      <c r="C15660">
        <v>11086</v>
      </c>
    </row>
    <row r="15661" spans="1:3" x14ac:dyDescent="0.3">
      <c r="A15661" t="s">
        <v>19</v>
      </c>
      <c r="B15661">
        <v>2</v>
      </c>
      <c r="C15661">
        <v>11086</v>
      </c>
    </row>
    <row r="15662" spans="1:3" x14ac:dyDescent="0.3">
      <c r="A15662" t="s">
        <v>20</v>
      </c>
      <c r="B15662">
        <v>3</v>
      </c>
      <c r="C15662">
        <v>11086</v>
      </c>
    </row>
    <row r="15663" spans="1:3" x14ac:dyDescent="0.3">
      <c r="A15663" t="s">
        <v>21</v>
      </c>
      <c r="B15663">
        <v>6</v>
      </c>
      <c r="C15663">
        <v>11086</v>
      </c>
    </row>
    <row r="15664" spans="1:3" x14ac:dyDescent="0.3">
      <c r="A15664" t="s">
        <v>22</v>
      </c>
      <c r="B15664">
        <v>3</v>
      </c>
      <c r="C15664">
        <v>11086</v>
      </c>
    </row>
    <row r="15665" spans="1:3" x14ac:dyDescent="0.3">
      <c r="A15665" t="s">
        <v>25</v>
      </c>
      <c r="B15665" t="s">
        <v>122</v>
      </c>
      <c r="C15665">
        <v>11086</v>
      </c>
    </row>
    <row r="15666" spans="1:3" x14ac:dyDescent="0.3">
      <c r="A15666" t="s">
        <v>7</v>
      </c>
      <c r="B15666" t="s">
        <v>120</v>
      </c>
      <c r="C15666">
        <v>35</v>
      </c>
    </row>
    <row r="15667" spans="1:3" x14ac:dyDescent="0.3">
      <c r="A15667" t="s">
        <v>17</v>
      </c>
      <c r="B15667">
        <v>32</v>
      </c>
      <c r="C15667">
        <v>35</v>
      </c>
    </row>
    <row r="15668" spans="1:3" x14ac:dyDescent="0.3">
      <c r="A15668" t="s">
        <v>18</v>
      </c>
      <c r="B15668">
        <v>1</v>
      </c>
      <c r="C15668">
        <v>35</v>
      </c>
    </row>
    <row r="15669" spans="1:3" x14ac:dyDescent="0.3">
      <c r="A15669" t="s">
        <v>19</v>
      </c>
      <c r="B15669">
        <v>64</v>
      </c>
      <c r="C15669">
        <v>35</v>
      </c>
    </row>
    <row r="15670" spans="1:3" x14ac:dyDescent="0.3">
      <c r="A15670" t="s">
        <v>20</v>
      </c>
      <c r="B15670">
        <v>16</v>
      </c>
      <c r="C15670">
        <v>35</v>
      </c>
    </row>
    <row r="15671" spans="1:3" x14ac:dyDescent="0.3">
      <c r="A15671" t="s">
        <v>21</v>
      </c>
      <c r="B15671">
        <v>12</v>
      </c>
      <c r="C15671">
        <v>35</v>
      </c>
    </row>
    <row r="15672" spans="1:3" x14ac:dyDescent="0.3">
      <c r="A15672" t="s">
        <v>22</v>
      </c>
      <c r="B15672">
        <v>85</v>
      </c>
      <c r="C15672">
        <v>35</v>
      </c>
    </row>
    <row r="15673" spans="1:3" x14ac:dyDescent="0.3">
      <c r="A15673" t="s">
        <v>25</v>
      </c>
      <c r="B15673" t="s">
        <v>122</v>
      </c>
      <c r="C15673">
        <v>35</v>
      </c>
    </row>
    <row r="15674" spans="1:3" x14ac:dyDescent="0.3">
      <c r="A15674" t="s">
        <v>7</v>
      </c>
      <c r="B15674" t="s">
        <v>50</v>
      </c>
      <c r="C15674">
        <v>5093</v>
      </c>
    </row>
    <row r="15675" spans="1:3" x14ac:dyDescent="0.3">
      <c r="A15675" t="s">
        <v>17</v>
      </c>
      <c r="B15675">
        <v>40</v>
      </c>
      <c r="C15675">
        <v>5093</v>
      </c>
    </row>
    <row r="15676" spans="1:3" x14ac:dyDescent="0.3">
      <c r="A15676" t="s">
        <v>18</v>
      </c>
      <c r="B15676">
        <v>3</v>
      </c>
      <c r="C15676">
        <v>5093</v>
      </c>
    </row>
    <row r="15677" spans="1:3" x14ac:dyDescent="0.3">
      <c r="A15677" t="s">
        <v>19</v>
      </c>
      <c r="B15677">
        <v>30</v>
      </c>
      <c r="C15677">
        <v>5093</v>
      </c>
    </row>
    <row r="15678" spans="1:3" x14ac:dyDescent="0.3">
      <c r="A15678" t="s">
        <v>20</v>
      </c>
      <c r="B15678">
        <v>10</v>
      </c>
      <c r="C15678">
        <v>5093</v>
      </c>
    </row>
    <row r="15679" spans="1:3" x14ac:dyDescent="0.3">
      <c r="A15679" t="s">
        <v>21</v>
      </c>
      <c r="B15679">
        <v>7</v>
      </c>
      <c r="C15679">
        <v>5093</v>
      </c>
    </row>
    <row r="15680" spans="1:3" x14ac:dyDescent="0.3">
      <c r="A15680" t="s">
        <v>22</v>
      </c>
      <c r="B15680">
        <v>11</v>
      </c>
      <c r="C15680">
        <v>5093</v>
      </c>
    </row>
    <row r="15681" spans="1:3" x14ac:dyDescent="0.3">
      <c r="A15681" t="s">
        <v>25</v>
      </c>
      <c r="B15681" t="s">
        <v>121</v>
      </c>
      <c r="C15681">
        <v>5093</v>
      </c>
    </row>
    <row r="15682" spans="1:3" x14ac:dyDescent="0.3">
      <c r="A15682" t="s">
        <v>7</v>
      </c>
      <c r="B15682" t="s">
        <v>50</v>
      </c>
      <c r="C15682">
        <v>8524</v>
      </c>
    </row>
    <row r="15683" spans="1:3" x14ac:dyDescent="0.3">
      <c r="A15683" t="s">
        <v>17</v>
      </c>
      <c r="B15683">
        <v>40</v>
      </c>
      <c r="C15683">
        <v>8524</v>
      </c>
    </row>
    <row r="15684" spans="1:3" x14ac:dyDescent="0.3">
      <c r="A15684" t="s">
        <v>18</v>
      </c>
      <c r="B15684">
        <v>3</v>
      </c>
      <c r="C15684">
        <v>8524</v>
      </c>
    </row>
    <row r="15685" spans="1:3" x14ac:dyDescent="0.3">
      <c r="A15685" t="s">
        <v>19</v>
      </c>
      <c r="B15685">
        <v>30</v>
      </c>
      <c r="C15685">
        <v>8524</v>
      </c>
    </row>
    <row r="15686" spans="1:3" x14ac:dyDescent="0.3">
      <c r="A15686" t="s">
        <v>20</v>
      </c>
      <c r="B15686">
        <v>10</v>
      </c>
      <c r="C15686">
        <v>8524</v>
      </c>
    </row>
    <row r="15687" spans="1:3" x14ac:dyDescent="0.3">
      <c r="A15687" t="s">
        <v>21</v>
      </c>
      <c r="B15687">
        <v>7</v>
      </c>
      <c r="C15687">
        <v>8524</v>
      </c>
    </row>
    <row r="15688" spans="1:3" x14ac:dyDescent="0.3">
      <c r="A15688" t="s">
        <v>22</v>
      </c>
      <c r="B15688">
        <v>11</v>
      </c>
      <c r="C15688">
        <v>8524</v>
      </c>
    </row>
    <row r="15689" spans="1:3" x14ac:dyDescent="0.3">
      <c r="A15689" t="s">
        <v>25</v>
      </c>
      <c r="B15689" t="s">
        <v>121</v>
      </c>
      <c r="C15689">
        <v>8524</v>
      </c>
    </row>
    <row r="15690" spans="1:3" x14ac:dyDescent="0.3">
      <c r="A15690" t="s">
        <v>7</v>
      </c>
      <c r="B15690" t="s">
        <v>120</v>
      </c>
      <c r="C15690">
        <v>5692</v>
      </c>
    </row>
    <row r="15691" spans="1:3" x14ac:dyDescent="0.3">
      <c r="A15691" t="s">
        <v>17</v>
      </c>
      <c r="B15691">
        <v>1</v>
      </c>
      <c r="C15691">
        <v>5692</v>
      </c>
    </row>
    <row r="15692" spans="1:3" x14ac:dyDescent="0.3">
      <c r="A15692" t="s">
        <v>18</v>
      </c>
      <c r="B15692">
        <v>4</v>
      </c>
      <c r="C15692">
        <v>5692</v>
      </c>
    </row>
    <row r="15693" spans="1:3" x14ac:dyDescent="0.3">
      <c r="A15693" t="s">
        <v>19</v>
      </c>
      <c r="B15693">
        <v>3</v>
      </c>
      <c r="C15693">
        <v>5692</v>
      </c>
    </row>
    <row r="15694" spans="1:3" x14ac:dyDescent="0.3">
      <c r="A15694" t="s">
        <v>20</v>
      </c>
      <c r="B15694">
        <v>8</v>
      </c>
      <c r="C15694">
        <v>5692</v>
      </c>
    </row>
    <row r="15695" spans="1:3" x14ac:dyDescent="0.3">
      <c r="A15695" t="s">
        <v>21</v>
      </c>
      <c r="B15695">
        <v>9</v>
      </c>
      <c r="C15695">
        <v>5692</v>
      </c>
    </row>
    <row r="15696" spans="1:3" x14ac:dyDescent="0.3">
      <c r="A15696" t="s">
        <v>22</v>
      </c>
      <c r="B15696">
        <v>7</v>
      </c>
      <c r="C15696">
        <v>5692</v>
      </c>
    </row>
    <row r="15697" spans="1:3" x14ac:dyDescent="0.3">
      <c r="A15697" t="s">
        <v>25</v>
      </c>
      <c r="B15697" t="s">
        <v>122</v>
      </c>
      <c r="C15697">
        <v>5692</v>
      </c>
    </row>
    <row r="15698" spans="1:3" x14ac:dyDescent="0.3">
      <c r="A15698" t="s">
        <v>7</v>
      </c>
      <c r="B15698" t="s">
        <v>120</v>
      </c>
      <c r="C15698">
        <v>2478</v>
      </c>
    </row>
    <row r="15699" spans="1:3" x14ac:dyDescent="0.3">
      <c r="A15699" t="s">
        <v>17</v>
      </c>
      <c r="B15699">
        <v>2</v>
      </c>
      <c r="C15699">
        <v>2478</v>
      </c>
    </row>
    <row r="15700" spans="1:3" x14ac:dyDescent="0.3">
      <c r="A15700" t="s">
        <v>18</v>
      </c>
      <c r="B15700">
        <v>2</v>
      </c>
      <c r="C15700">
        <v>2478</v>
      </c>
    </row>
    <row r="15701" spans="1:3" x14ac:dyDescent="0.3">
      <c r="A15701" t="s">
        <v>19</v>
      </c>
      <c r="B15701">
        <v>4</v>
      </c>
      <c r="C15701">
        <v>2478</v>
      </c>
    </row>
    <row r="15702" spans="1:3" x14ac:dyDescent="0.3">
      <c r="A15702" t="s">
        <v>20</v>
      </c>
      <c r="B15702">
        <v>13</v>
      </c>
      <c r="C15702">
        <v>2478</v>
      </c>
    </row>
    <row r="15703" spans="1:3" x14ac:dyDescent="0.3">
      <c r="A15703" t="s">
        <v>21</v>
      </c>
      <c r="B15703">
        <v>13</v>
      </c>
      <c r="C15703">
        <v>2478</v>
      </c>
    </row>
    <row r="15704" spans="1:3" x14ac:dyDescent="0.3">
      <c r="A15704" t="s">
        <v>22</v>
      </c>
      <c r="B15704">
        <v>4</v>
      </c>
      <c r="C15704">
        <v>2478</v>
      </c>
    </row>
    <row r="15705" spans="1:3" x14ac:dyDescent="0.3">
      <c r="A15705" t="s">
        <v>25</v>
      </c>
      <c r="B15705" t="s">
        <v>122</v>
      </c>
      <c r="C15705">
        <v>2478</v>
      </c>
    </row>
    <row r="15706" spans="1:3" x14ac:dyDescent="0.3">
      <c r="A15706" t="s">
        <v>7</v>
      </c>
      <c r="B15706" t="s">
        <v>50</v>
      </c>
      <c r="C15706">
        <v>13</v>
      </c>
    </row>
    <row r="15707" spans="1:3" x14ac:dyDescent="0.3">
      <c r="A15707" t="s">
        <v>17</v>
      </c>
      <c r="B15707">
        <v>19</v>
      </c>
      <c r="C15707">
        <v>13</v>
      </c>
    </row>
    <row r="15708" spans="1:3" x14ac:dyDescent="0.3">
      <c r="A15708" t="s">
        <v>18</v>
      </c>
      <c r="B15708">
        <v>0</v>
      </c>
      <c r="C15708">
        <v>13</v>
      </c>
    </row>
    <row r="15709" spans="1:3" x14ac:dyDescent="0.3">
      <c r="A15709" t="s">
        <v>19</v>
      </c>
      <c r="B15709">
        <v>5</v>
      </c>
      <c r="C15709">
        <v>13</v>
      </c>
    </row>
    <row r="15710" spans="1:3" x14ac:dyDescent="0.3">
      <c r="A15710" t="s">
        <v>20</v>
      </c>
      <c r="B15710">
        <v>0</v>
      </c>
      <c r="C15710">
        <v>13</v>
      </c>
    </row>
    <row r="15711" spans="1:3" x14ac:dyDescent="0.3">
      <c r="A15711" t="s">
        <v>21</v>
      </c>
      <c r="B15711">
        <v>0</v>
      </c>
      <c r="C15711">
        <v>13</v>
      </c>
    </row>
    <row r="15712" spans="1:3" x14ac:dyDescent="0.3">
      <c r="A15712" t="s">
        <v>22</v>
      </c>
      <c r="B15712">
        <v>8</v>
      </c>
      <c r="C15712">
        <v>13</v>
      </c>
    </row>
    <row r="15713" spans="1:3" x14ac:dyDescent="0.3">
      <c r="A15713" t="s">
        <v>25</v>
      </c>
      <c r="B15713" t="s">
        <v>122</v>
      </c>
      <c r="C15713">
        <v>13</v>
      </c>
    </row>
    <row r="15714" spans="1:3" x14ac:dyDescent="0.3">
      <c r="A15714" t="s">
        <v>7</v>
      </c>
      <c r="B15714" t="s">
        <v>120</v>
      </c>
      <c r="C15714">
        <v>3665</v>
      </c>
    </row>
    <row r="15715" spans="1:3" x14ac:dyDescent="0.3">
      <c r="A15715" t="s">
        <v>17</v>
      </c>
      <c r="B15715">
        <v>1</v>
      </c>
      <c r="C15715">
        <v>3665</v>
      </c>
    </row>
    <row r="15716" spans="1:3" x14ac:dyDescent="0.3">
      <c r="A15716" t="s">
        <v>18</v>
      </c>
      <c r="B15716">
        <v>9</v>
      </c>
      <c r="C15716">
        <v>3665</v>
      </c>
    </row>
    <row r="15717" spans="1:3" x14ac:dyDescent="0.3">
      <c r="A15717" t="s">
        <v>19</v>
      </c>
      <c r="B15717">
        <v>8</v>
      </c>
      <c r="C15717">
        <v>3665</v>
      </c>
    </row>
    <row r="15718" spans="1:3" x14ac:dyDescent="0.3">
      <c r="A15718" t="s">
        <v>20</v>
      </c>
      <c r="B15718">
        <v>11</v>
      </c>
      <c r="C15718">
        <v>3665</v>
      </c>
    </row>
    <row r="15719" spans="1:3" x14ac:dyDescent="0.3">
      <c r="A15719" t="s">
        <v>21</v>
      </c>
      <c r="B15719">
        <v>3</v>
      </c>
      <c r="C15719">
        <v>3665</v>
      </c>
    </row>
    <row r="15720" spans="1:3" x14ac:dyDescent="0.3">
      <c r="A15720" t="s">
        <v>22</v>
      </c>
      <c r="B15720">
        <v>22</v>
      </c>
      <c r="C15720">
        <v>3665</v>
      </c>
    </row>
    <row r="15721" spans="1:3" x14ac:dyDescent="0.3">
      <c r="A15721" t="s">
        <v>25</v>
      </c>
      <c r="B15721" t="s">
        <v>121</v>
      </c>
      <c r="C15721">
        <v>3665</v>
      </c>
    </row>
    <row r="15722" spans="1:3" x14ac:dyDescent="0.3">
      <c r="A15722" t="s">
        <v>7</v>
      </c>
      <c r="B15722" t="s">
        <v>120</v>
      </c>
      <c r="C15722">
        <v>78</v>
      </c>
    </row>
    <row r="15723" spans="1:3" x14ac:dyDescent="0.3">
      <c r="A15723" t="s">
        <v>17</v>
      </c>
      <c r="B15723">
        <v>15</v>
      </c>
      <c r="C15723">
        <v>78</v>
      </c>
    </row>
    <row r="15724" spans="1:3" x14ac:dyDescent="0.3">
      <c r="A15724" t="s">
        <v>18</v>
      </c>
      <c r="B15724">
        <v>0</v>
      </c>
      <c r="C15724">
        <v>78</v>
      </c>
    </row>
    <row r="15725" spans="1:3" x14ac:dyDescent="0.3">
      <c r="A15725" t="s">
        <v>19</v>
      </c>
      <c r="B15725">
        <v>11</v>
      </c>
      <c r="C15725">
        <v>78</v>
      </c>
    </row>
    <row r="15726" spans="1:3" x14ac:dyDescent="0.3">
      <c r="A15726" t="s">
        <v>20</v>
      </c>
      <c r="B15726">
        <v>0</v>
      </c>
      <c r="C15726">
        <v>78</v>
      </c>
    </row>
    <row r="15727" spans="1:3" x14ac:dyDescent="0.3">
      <c r="A15727" t="s">
        <v>21</v>
      </c>
      <c r="B15727">
        <v>2</v>
      </c>
      <c r="C15727">
        <v>78</v>
      </c>
    </row>
    <row r="15728" spans="1:3" x14ac:dyDescent="0.3">
      <c r="A15728" t="s">
        <v>22</v>
      </c>
      <c r="B15728">
        <v>9</v>
      </c>
      <c r="C15728">
        <v>78</v>
      </c>
    </row>
    <row r="15729" spans="1:3" x14ac:dyDescent="0.3">
      <c r="A15729" t="s">
        <v>25</v>
      </c>
      <c r="B15729" t="s">
        <v>122</v>
      </c>
      <c r="C15729">
        <v>78</v>
      </c>
    </row>
    <row r="15730" spans="1:3" x14ac:dyDescent="0.3">
      <c r="A15730" t="s">
        <v>7</v>
      </c>
      <c r="B15730" t="s">
        <v>120</v>
      </c>
      <c r="C15730">
        <v>5517</v>
      </c>
    </row>
    <row r="15731" spans="1:3" x14ac:dyDescent="0.3">
      <c r="A15731" t="s">
        <v>17</v>
      </c>
      <c r="B15731">
        <v>15</v>
      </c>
      <c r="C15731">
        <v>5517</v>
      </c>
    </row>
    <row r="15732" spans="1:3" x14ac:dyDescent="0.3">
      <c r="A15732" t="s">
        <v>18</v>
      </c>
      <c r="B15732">
        <v>0</v>
      </c>
      <c r="C15732">
        <v>5517</v>
      </c>
    </row>
    <row r="15733" spans="1:3" x14ac:dyDescent="0.3">
      <c r="A15733" t="s">
        <v>19</v>
      </c>
      <c r="B15733">
        <v>11</v>
      </c>
      <c r="C15733">
        <v>5517</v>
      </c>
    </row>
    <row r="15734" spans="1:3" x14ac:dyDescent="0.3">
      <c r="A15734" t="s">
        <v>20</v>
      </c>
      <c r="B15734">
        <v>0</v>
      </c>
      <c r="C15734">
        <v>5517</v>
      </c>
    </row>
    <row r="15735" spans="1:3" x14ac:dyDescent="0.3">
      <c r="A15735" t="s">
        <v>21</v>
      </c>
      <c r="B15735">
        <v>2</v>
      </c>
      <c r="C15735">
        <v>5517</v>
      </c>
    </row>
    <row r="15736" spans="1:3" x14ac:dyDescent="0.3">
      <c r="A15736" t="s">
        <v>22</v>
      </c>
      <c r="B15736">
        <v>9</v>
      </c>
      <c r="C15736">
        <v>5517</v>
      </c>
    </row>
    <row r="15737" spans="1:3" x14ac:dyDescent="0.3">
      <c r="A15737" t="s">
        <v>25</v>
      </c>
      <c r="B15737" t="s">
        <v>122</v>
      </c>
      <c r="C15737">
        <v>5517</v>
      </c>
    </row>
    <row r="15738" spans="1:3" x14ac:dyDescent="0.3">
      <c r="A15738" t="s">
        <v>7</v>
      </c>
      <c r="B15738" t="s">
        <v>120</v>
      </c>
      <c r="C15738">
        <v>3518</v>
      </c>
    </row>
    <row r="15739" spans="1:3" x14ac:dyDescent="0.3">
      <c r="A15739" t="s">
        <v>17</v>
      </c>
      <c r="B15739">
        <v>10</v>
      </c>
      <c r="C15739">
        <v>3518</v>
      </c>
    </row>
    <row r="15740" spans="1:3" x14ac:dyDescent="0.3">
      <c r="A15740" t="s">
        <v>18</v>
      </c>
      <c r="B15740">
        <v>1</v>
      </c>
      <c r="C15740">
        <v>3518</v>
      </c>
    </row>
    <row r="15741" spans="1:3" x14ac:dyDescent="0.3">
      <c r="A15741" t="s">
        <v>19</v>
      </c>
      <c r="B15741">
        <v>18</v>
      </c>
      <c r="C15741">
        <v>3518</v>
      </c>
    </row>
    <row r="15742" spans="1:3" x14ac:dyDescent="0.3">
      <c r="A15742" t="s">
        <v>20</v>
      </c>
      <c r="B15742">
        <v>10</v>
      </c>
      <c r="C15742">
        <v>3518</v>
      </c>
    </row>
    <row r="15743" spans="1:3" x14ac:dyDescent="0.3">
      <c r="A15743" t="s">
        <v>21</v>
      </c>
      <c r="B15743">
        <v>4</v>
      </c>
      <c r="C15743">
        <v>3518</v>
      </c>
    </row>
    <row r="15744" spans="1:3" x14ac:dyDescent="0.3">
      <c r="A15744" t="s">
        <v>22</v>
      </c>
      <c r="B15744">
        <v>7</v>
      </c>
      <c r="C15744">
        <v>3518</v>
      </c>
    </row>
    <row r="15745" spans="1:3" x14ac:dyDescent="0.3">
      <c r="A15745" t="s">
        <v>25</v>
      </c>
      <c r="B15745" t="s">
        <v>122</v>
      </c>
      <c r="C15745">
        <v>3518</v>
      </c>
    </row>
    <row r="15746" spans="1:3" x14ac:dyDescent="0.3">
      <c r="A15746" t="s">
        <v>7</v>
      </c>
      <c r="B15746" t="s">
        <v>120</v>
      </c>
      <c r="C15746">
        <v>1940</v>
      </c>
    </row>
    <row r="15747" spans="1:3" x14ac:dyDescent="0.3">
      <c r="A15747" t="s">
        <v>17</v>
      </c>
      <c r="B15747">
        <v>1</v>
      </c>
      <c r="C15747">
        <v>1940</v>
      </c>
    </row>
    <row r="15748" spans="1:3" x14ac:dyDescent="0.3">
      <c r="A15748" t="s">
        <v>18</v>
      </c>
      <c r="B15748">
        <v>3</v>
      </c>
      <c r="C15748">
        <v>1940</v>
      </c>
    </row>
    <row r="15749" spans="1:3" x14ac:dyDescent="0.3">
      <c r="A15749" t="s">
        <v>19</v>
      </c>
      <c r="B15749">
        <v>4</v>
      </c>
      <c r="C15749">
        <v>1940</v>
      </c>
    </row>
    <row r="15750" spans="1:3" x14ac:dyDescent="0.3">
      <c r="A15750" t="s">
        <v>20</v>
      </c>
      <c r="B15750">
        <v>2</v>
      </c>
      <c r="C15750">
        <v>1940</v>
      </c>
    </row>
    <row r="15751" spans="1:3" x14ac:dyDescent="0.3">
      <c r="A15751" t="s">
        <v>21</v>
      </c>
      <c r="B15751">
        <v>2</v>
      </c>
      <c r="C15751">
        <v>1940</v>
      </c>
    </row>
    <row r="15752" spans="1:3" x14ac:dyDescent="0.3">
      <c r="A15752" t="s">
        <v>22</v>
      </c>
      <c r="B15752">
        <v>6</v>
      </c>
      <c r="C15752">
        <v>1940</v>
      </c>
    </row>
    <row r="15753" spans="1:3" x14ac:dyDescent="0.3">
      <c r="A15753" t="s">
        <v>25</v>
      </c>
      <c r="B15753" t="s">
        <v>122</v>
      </c>
      <c r="C15753">
        <v>1940</v>
      </c>
    </row>
    <row r="15754" spans="1:3" x14ac:dyDescent="0.3">
      <c r="A15754" t="s">
        <v>7</v>
      </c>
      <c r="B15754" t="s">
        <v>120</v>
      </c>
      <c r="C15754">
        <v>1646</v>
      </c>
    </row>
    <row r="15755" spans="1:3" x14ac:dyDescent="0.3">
      <c r="A15755" t="s">
        <v>17</v>
      </c>
      <c r="B15755">
        <v>4</v>
      </c>
      <c r="C15755">
        <v>1646</v>
      </c>
    </row>
    <row r="15756" spans="1:3" x14ac:dyDescent="0.3">
      <c r="A15756" t="s">
        <v>18</v>
      </c>
      <c r="B15756">
        <v>9</v>
      </c>
      <c r="C15756">
        <v>1646</v>
      </c>
    </row>
    <row r="15757" spans="1:3" x14ac:dyDescent="0.3">
      <c r="A15757" t="s">
        <v>19</v>
      </c>
      <c r="B15757">
        <v>12</v>
      </c>
      <c r="C15757">
        <v>1646</v>
      </c>
    </row>
    <row r="15758" spans="1:3" x14ac:dyDescent="0.3">
      <c r="A15758" t="s">
        <v>20</v>
      </c>
      <c r="B15758">
        <v>11</v>
      </c>
      <c r="C15758">
        <v>1646</v>
      </c>
    </row>
    <row r="15759" spans="1:3" x14ac:dyDescent="0.3">
      <c r="A15759" t="s">
        <v>21</v>
      </c>
      <c r="B15759">
        <v>2</v>
      </c>
      <c r="C15759">
        <v>1646</v>
      </c>
    </row>
    <row r="15760" spans="1:3" x14ac:dyDescent="0.3">
      <c r="A15760" t="s">
        <v>22</v>
      </c>
      <c r="B15760">
        <v>8</v>
      </c>
      <c r="C15760">
        <v>1646</v>
      </c>
    </row>
    <row r="15761" spans="1:3" x14ac:dyDescent="0.3">
      <c r="A15761" t="s">
        <v>25</v>
      </c>
      <c r="B15761" t="s">
        <v>122</v>
      </c>
      <c r="C15761">
        <v>1646</v>
      </c>
    </row>
    <row r="15762" spans="1:3" x14ac:dyDescent="0.3">
      <c r="A15762" t="s">
        <v>7</v>
      </c>
      <c r="B15762" t="s">
        <v>120</v>
      </c>
      <c r="C15762">
        <v>10067</v>
      </c>
    </row>
    <row r="15763" spans="1:3" x14ac:dyDescent="0.3">
      <c r="A15763" t="s">
        <v>17</v>
      </c>
      <c r="B15763">
        <v>4</v>
      </c>
      <c r="C15763">
        <v>10067</v>
      </c>
    </row>
    <row r="15764" spans="1:3" x14ac:dyDescent="0.3">
      <c r="A15764" t="s">
        <v>18</v>
      </c>
      <c r="B15764">
        <v>0</v>
      </c>
      <c r="C15764">
        <v>10067</v>
      </c>
    </row>
    <row r="15765" spans="1:3" x14ac:dyDescent="0.3">
      <c r="A15765" t="s">
        <v>19</v>
      </c>
      <c r="B15765">
        <v>4</v>
      </c>
      <c r="C15765">
        <v>10067</v>
      </c>
    </row>
    <row r="15766" spans="1:3" x14ac:dyDescent="0.3">
      <c r="A15766" t="s">
        <v>20</v>
      </c>
      <c r="B15766">
        <v>0</v>
      </c>
      <c r="C15766">
        <v>10067</v>
      </c>
    </row>
    <row r="15767" spans="1:3" x14ac:dyDescent="0.3">
      <c r="A15767" t="s">
        <v>21</v>
      </c>
      <c r="B15767">
        <v>0</v>
      </c>
      <c r="C15767">
        <v>10067</v>
      </c>
    </row>
    <row r="15768" spans="1:3" x14ac:dyDescent="0.3">
      <c r="A15768" t="s">
        <v>22</v>
      </c>
      <c r="B15768">
        <v>5</v>
      </c>
      <c r="C15768">
        <v>10067</v>
      </c>
    </row>
    <row r="15769" spans="1:3" x14ac:dyDescent="0.3">
      <c r="A15769" t="s">
        <v>25</v>
      </c>
      <c r="B15769" t="s">
        <v>122</v>
      </c>
      <c r="C15769">
        <v>10067</v>
      </c>
    </row>
    <row r="15770" spans="1:3" x14ac:dyDescent="0.3">
      <c r="A15770" t="s">
        <v>7</v>
      </c>
      <c r="B15770" t="s">
        <v>120</v>
      </c>
      <c r="C15770">
        <v>11003</v>
      </c>
    </row>
    <row r="15771" spans="1:3" x14ac:dyDescent="0.3">
      <c r="A15771" t="s">
        <v>17</v>
      </c>
      <c r="B15771">
        <v>2</v>
      </c>
      <c r="C15771">
        <v>11003</v>
      </c>
    </row>
    <row r="15772" spans="1:3" x14ac:dyDescent="0.3">
      <c r="A15772" t="s">
        <v>18</v>
      </c>
      <c r="B15772">
        <v>5</v>
      </c>
      <c r="C15772">
        <v>11003</v>
      </c>
    </row>
    <row r="15773" spans="1:3" x14ac:dyDescent="0.3">
      <c r="A15773" t="s">
        <v>19</v>
      </c>
      <c r="B15773">
        <v>7</v>
      </c>
      <c r="C15773">
        <v>11003</v>
      </c>
    </row>
    <row r="15774" spans="1:3" x14ac:dyDescent="0.3">
      <c r="A15774" t="s">
        <v>20</v>
      </c>
      <c r="B15774">
        <v>0</v>
      </c>
      <c r="C15774">
        <v>11003</v>
      </c>
    </row>
    <row r="15775" spans="1:3" x14ac:dyDescent="0.3">
      <c r="A15775" t="s">
        <v>21</v>
      </c>
      <c r="B15775">
        <v>18</v>
      </c>
      <c r="C15775">
        <v>11003</v>
      </c>
    </row>
    <row r="15776" spans="1:3" x14ac:dyDescent="0.3">
      <c r="A15776" t="s">
        <v>22</v>
      </c>
      <c r="B15776">
        <v>18</v>
      </c>
      <c r="C15776">
        <v>11003</v>
      </c>
    </row>
    <row r="15777" spans="1:3" x14ac:dyDescent="0.3">
      <c r="A15777" t="s">
        <v>25</v>
      </c>
      <c r="B15777" t="s">
        <v>122</v>
      </c>
      <c r="C15777">
        <v>11003</v>
      </c>
    </row>
    <row r="15778" spans="1:3" x14ac:dyDescent="0.3">
      <c r="A15778" t="s">
        <v>7</v>
      </c>
      <c r="B15778" t="s">
        <v>50</v>
      </c>
      <c r="C15778">
        <v>5010</v>
      </c>
    </row>
    <row r="15779" spans="1:3" x14ac:dyDescent="0.3">
      <c r="A15779" t="s">
        <v>17</v>
      </c>
      <c r="B15779">
        <v>2</v>
      </c>
      <c r="C15779">
        <v>5010</v>
      </c>
    </row>
    <row r="15780" spans="1:3" x14ac:dyDescent="0.3">
      <c r="A15780" t="s">
        <v>18</v>
      </c>
      <c r="B15780">
        <v>8</v>
      </c>
      <c r="C15780">
        <v>5010</v>
      </c>
    </row>
    <row r="15781" spans="1:3" x14ac:dyDescent="0.3">
      <c r="A15781" t="s">
        <v>19</v>
      </c>
      <c r="B15781">
        <v>8</v>
      </c>
      <c r="C15781">
        <v>5010</v>
      </c>
    </row>
    <row r="15782" spans="1:3" x14ac:dyDescent="0.3">
      <c r="A15782" t="s">
        <v>20</v>
      </c>
      <c r="B15782">
        <v>6</v>
      </c>
      <c r="C15782">
        <v>5010</v>
      </c>
    </row>
    <row r="15783" spans="1:3" x14ac:dyDescent="0.3">
      <c r="A15783" t="s">
        <v>21</v>
      </c>
      <c r="B15783">
        <v>1</v>
      </c>
      <c r="C15783">
        <v>5010</v>
      </c>
    </row>
    <row r="15784" spans="1:3" x14ac:dyDescent="0.3">
      <c r="A15784" t="s">
        <v>22</v>
      </c>
      <c r="B15784">
        <v>9</v>
      </c>
      <c r="C15784">
        <v>5010</v>
      </c>
    </row>
    <row r="15785" spans="1:3" x14ac:dyDescent="0.3">
      <c r="A15785" t="s">
        <v>25</v>
      </c>
      <c r="B15785" t="s">
        <v>122</v>
      </c>
      <c r="C15785">
        <v>5010</v>
      </c>
    </row>
    <row r="15786" spans="1:3" x14ac:dyDescent="0.3">
      <c r="A15786" t="s">
        <v>7</v>
      </c>
      <c r="B15786" t="s">
        <v>120</v>
      </c>
      <c r="C15786">
        <v>9850</v>
      </c>
    </row>
    <row r="15787" spans="1:3" x14ac:dyDescent="0.3">
      <c r="A15787" t="s">
        <v>17</v>
      </c>
      <c r="B15787">
        <v>3</v>
      </c>
      <c r="C15787">
        <v>9850</v>
      </c>
    </row>
    <row r="15788" spans="1:3" x14ac:dyDescent="0.3">
      <c r="A15788" t="s">
        <v>18</v>
      </c>
      <c r="B15788">
        <v>6</v>
      </c>
      <c r="C15788">
        <v>9850</v>
      </c>
    </row>
    <row r="15789" spans="1:3" x14ac:dyDescent="0.3">
      <c r="A15789" t="s">
        <v>19</v>
      </c>
      <c r="B15789">
        <v>7</v>
      </c>
      <c r="C15789">
        <v>9850</v>
      </c>
    </row>
    <row r="15790" spans="1:3" x14ac:dyDescent="0.3">
      <c r="A15790" t="s">
        <v>20</v>
      </c>
      <c r="B15790">
        <v>0</v>
      </c>
      <c r="C15790">
        <v>9850</v>
      </c>
    </row>
    <row r="15791" spans="1:3" x14ac:dyDescent="0.3">
      <c r="A15791" t="s">
        <v>21</v>
      </c>
      <c r="B15791">
        <v>0</v>
      </c>
      <c r="C15791">
        <v>9850</v>
      </c>
    </row>
    <row r="15792" spans="1:3" x14ac:dyDescent="0.3">
      <c r="A15792" t="s">
        <v>22</v>
      </c>
      <c r="B15792">
        <v>3</v>
      </c>
      <c r="C15792">
        <v>9850</v>
      </c>
    </row>
    <row r="15793" spans="1:3" x14ac:dyDescent="0.3">
      <c r="A15793" t="s">
        <v>25</v>
      </c>
      <c r="B15793" t="s">
        <v>122</v>
      </c>
      <c r="C15793">
        <v>9850</v>
      </c>
    </row>
    <row r="15794" spans="1:3" x14ac:dyDescent="0.3">
      <c r="A15794" t="s">
        <v>7</v>
      </c>
      <c r="B15794" t="s">
        <v>120</v>
      </c>
      <c r="C15794">
        <v>9733</v>
      </c>
    </row>
    <row r="15795" spans="1:3" x14ac:dyDescent="0.3">
      <c r="A15795" t="s">
        <v>17</v>
      </c>
      <c r="B15795">
        <v>1</v>
      </c>
      <c r="C15795">
        <v>9733</v>
      </c>
    </row>
    <row r="15796" spans="1:3" x14ac:dyDescent="0.3">
      <c r="A15796" t="s">
        <v>18</v>
      </c>
      <c r="B15796">
        <v>4</v>
      </c>
      <c r="C15796">
        <v>9733</v>
      </c>
    </row>
    <row r="15797" spans="1:3" x14ac:dyDescent="0.3">
      <c r="A15797" t="s">
        <v>19</v>
      </c>
      <c r="B15797">
        <v>10</v>
      </c>
      <c r="C15797">
        <v>9733</v>
      </c>
    </row>
    <row r="15798" spans="1:3" x14ac:dyDescent="0.3">
      <c r="A15798" t="s">
        <v>20</v>
      </c>
      <c r="B15798">
        <v>29</v>
      </c>
      <c r="C15798">
        <v>9733</v>
      </c>
    </row>
    <row r="15799" spans="1:3" x14ac:dyDescent="0.3">
      <c r="A15799" t="s">
        <v>21</v>
      </c>
      <c r="B15799">
        <v>0</v>
      </c>
      <c r="C15799">
        <v>9733</v>
      </c>
    </row>
    <row r="15800" spans="1:3" x14ac:dyDescent="0.3">
      <c r="A15800" t="s">
        <v>22</v>
      </c>
      <c r="B15800">
        <v>36</v>
      </c>
      <c r="C15800">
        <v>9733</v>
      </c>
    </row>
    <row r="15801" spans="1:3" x14ac:dyDescent="0.3">
      <c r="A15801" t="s">
        <v>25</v>
      </c>
      <c r="B15801" t="s">
        <v>122</v>
      </c>
      <c r="C15801">
        <v>9733</v>
      </c>
    </row>
    <row r="15802" spans="1:3" x14ac:dyDescent="0.3">
      <c r="A15802" t="s">
        <v>7</v>
      </c>
      <c r="B15802" t="s">
        <v>120</v>
      </c>
      <c r="C15802">
        <v>8462</v>
      </c>
    </row>
    <row r="15803" spans="1:3" x14ac:dyDescent="0.3">
      <c r="A15803" t="s">
        <v>17</v>
      </c>
      <c r="B15803">
        <v>1</v>
      </c>
      <c r="C15803">
        <v>8462</v>
      </c>
    </row>
    <row r="15804" spans="1:3" x14ac:dyDescent="0.3">
      <c r="A15804" t="s">
        <v>18</v>
      </c>
      <c r="B15804">
        <v>4</v>
      </c>
      <c r="C15804">
        <v>8462</v>
      </c>
    </row>
    <row r="15805" spans="1:3" x14ac:dyDescent="0.3">
      <c r="A15805" t="s">
        <v>19</v>
      </c>
      <c r="B15805">
        <v>10</v>
      </c>
      <c r="C15805">
        <v>8462</v>
      </c>
    </row>
    <row r="15806" spans="1:3" x14ac:dyDescent="0.3">
      <c r="A15806" t="s">
        <v>20</v>
      </c>
      <c r="B15806">
        <v>29</v>
      </c>
      <c r="C15806">
        <v>8462</v>
      </c>
    </row>
    <row r="15807" spans="1:3" x14ac:dyDescent="0.3">
      <c r="A15807" t="s">
        <v>21</v>
      </c>
      <c r="B15807">
        <v>0</v>
      </c>
      <c r="C15807">
        <v>8462</v>
      </c>
    </row>
    <row r="15808" spans="1:3" x14ac:dyDescent="0.3">
      <c r="A15808" t="s">
        <v>22</v>
      </c>
      <c r="B15808">
        <v>36</v>
      </c>
      <c r="C15808">
        <v>8462</v>
      </c>
    </row>
    <row r="15809" spans="1:3" x14ac:dyDescent="0.3">
      <c r="A15809" t="s">
        <v>25</v>
      </c>
      <c r="B15809" t="s">
        <v>122</v>
      </c>
      <c r="C15809">
        <v>8462</v>
      </c>
    </row>
    <row r="15810" spans="1:3" x14ac:dyDescent="0.3">
      <c r="A15810" t="s">
        <v>7</v>
      </c>
      <c r="B15810" t="s">
        <v>50</v>
      </c>
      <c r="C15810">
        <v>8443</v>
      </c>
    </row>
    <row r="15811" spans="1:3" x14ac:dyDescent="0.3">
      <c r="A15811" t="s">
        <v>17</v>
      </c>
      <c r="B15811">
        <v>6</v>
      </c>
      <c r="C15811">
        <v>8443</v>
      </c>
    </row>
    <row r="15812" spans="1:3" x14ac:dyDescent="0.3">
      <c r="A15812" t="s">
        <v>18</v>
      </c>
      <c r="B15812">
        <v>10</v>
      </c>
      <c r="C15812">
        <v>8443</v>
      </c>
    </row>
    <row r="15813" spans="1:3" x14ac:dyDescent="0.3">
      <c r="A15813" t="s">
        <v>19</v>
      </c>
      <c r="B15813">
        <v>12</v>
      </c>
      <c r="C15813">
        <v>8443</v>
      </c>
    </row>
    <row r="15814" spans="1:3" x14ac:dyDescent="0.3">
      <c r="A15814" t="s">
        <v>20</v>
      </c>
      <c r="B15814">
        <v>3</v>
      </c>
      <c r="C15814">
        <v>8443</v>
      </c>
    </row>
    <row r="15815" spans="1:3" x14ac:dyDescent="0.3">
      <c r="A15815" t="s">
        <v>21</v>
      </c>
      <c r="B15815">
        <v>15</v>
      </c>
      <c r="C15815">
        <v>8443</v>
      </c>
    </row>
    <row r="15816" spans="1:3" x14ac:dyDescent="0.3">
      <c r="A15816" t="s">
        <v>22</v>
      </c>
      <c r="B15816">
        <v>40</v>
      </c>
      <c r="C15816">
        <v>8443</v>
      </c>
    </row>
    <row r="15817" spans="1:3" x14ac:dyDescent="0.3">
      <c r="A15817" t="s">
        <v>25</v>
      </c>
      <c r="B15817" t="s">
        <v>121</v>
      </c>
      <c r="C15817">
        <v>8443</v>
      </c>
    </row>
    <row r="15818" spans="1:3" x14ac:dyDescent="0.3">
      <c r="A15818" t="s">
        <v>7</v>
      </c>
      <c r="B15818" t="s">
        <v>120</v>
      </c>
      <c r="C15818">
        <v>7937</v>
      </c>
    </row>
    <row r="15819" spans="1:3" x14ac:dyDescent="0.3">
      <c r="A15819" t="s">
        <v>17</v>
      </c>
      <c r="B15819">
        <v>10</v>
      </c>
      <c r="C15819">
        <v>7937</v>
      </c>
    </row>
    <row r="15820" spans="1:3" x14ac:dyDescent="0.3">
      <c r="A15820" t="s">
        <v>18</v>
      </c>
      <c r="B15820">
        <v>7</v>
      </c>
      <c r="C15820">
        <v>7937</v>
      </c>
    </row>
    <row r="15821" spans="1:3" x14ac:dyDescent="0.3">
      <c r="A15821" t="s">
        <v>19</v>
      </c>
      <c r="B15821">
        <v>25</v>
      </c>
      <c r="C15821">
        <v>7937</v>
      </c>
    </row>
    <row r="15822" spans="1:3" x14ac:dyDescent="0.3">
      <c r="A15822" t="s">
        <v>20</v>
      </c>
      <c r="B15822">
        <v>6</v>
      </c>
      <c r="C15822">
        <v>7937</v>
      </c>
    </row>
    <row r="15823" spans="1:3" x14ac:dyDescent="0.3">
      <c r="A15823" t="s">
        <v>21</v>
      </c>
      <c r="B15823">
        <v>3</v>
      </c>
      <c r="C15823">
        <v>7937</v>
      </c>
    </row>
    <row r="15824" spans="1:3" x14ac:dyDescent="0.3">
      <c r="A15824" t="s">
        <v>22</v>
      </c>
      <c r="B15824">
        <v>7</v>
      </c>
      <c r="C15824">
        <v>7937</v>
      </c>
    </row>
    <row r="15825" spans="1:3" x14ac:dyDescent="0.3">
      <c r="A15825" t="s">
        <v>25</v>
      </c>
      <c r="B15825" t="s">
        <v>121</v>
      </c>
      <c r="C15825">
        <v>7937</v>
      </c>
    </row>
    <row r="15826" spans="1:3" x14ac:dyDescent="0.3">
      <c r="A15826" t="s">
        <v>7</v>
      </c>
      <c r="B15826" t="s">
        <v>120</v>
      </c>
      <c r="C15826">
        <v>8541</v>
      </c>
    </row>
    <row r="15827" spans="1:3" x14ac:dyDescent="0.3">
      <c r="A15827" t="s">
        <v>17</v>
      </c>
      <c r="B15827">
        <v>8</v>
      </c>
      <c r="C15827">
        <v>8541</v>
      </c>
    </row>
    <row r="15828" spans="1:3" x14ac:dyDescent="0.3">
      <c r="A15828" t="s">
        <v>18</v>
      </c>
      <c r="B15828">
        <v>4</v>
      </c>
      <c r="C15828">
        <v>8541</v>
      </c>
    </row>
    <row r="15829" spans="1:3" x14ac:dyDescent="0.3">
      <c r="A15829" t="s">
        <v>19</v>
      </c>
      <c r="B15829">
        <v>10</v>
      </c>
      <c r="C15829">
        <v>8541</v>
      </c>
    </row>
    <row r="15830" spans="1:3" x14ac:dyDescent="0.3">
      <c r="A15830" t="s">
        <v>20</v>
      </c>
      <c r="B15830">
        <v>6</v>
      </c>
      <c r="C15830">
        <v>8541</v>
      </c>
    </row>
    <row r="15831" spans="1:3" x14ac:dyDescent="0.3">
      <c r="A15831" t="s">
        <v>21</v>
      </c>
      <c r="B15831">
        <v>7</v>
      </c>
      <c r="C15831">
        <v>8541</v>
      </c>
    </row>
    <row r="15832" spans="1:3" x14ac:dyDescent="0.3">
      <c r="A15832" t="s">
        <v>22</v>
      </c>
      <c r="B15832">
        <v>6</v>
      </c>
      <c r="C15832">
        <v>8541</v>
      </c>
    </row>
    <row r="15833" spans="1:3" x14ac:dyDescent="0.3">
      <c r="A15833" t="s">
        <v>25</v>
      </c>
      <c r="B15833" t="s">
        <v>122</v>
      </c>
      <c r="C15833">
        <v>8541</v>
      </c>
    </row>
    <row r="15834" spans="1:3" x14ac:dyDescent="0.3">
      <c r="A15834" t="s">
        <v>7</v>
      </c>
      <c r="B15834" t="s">
        <v>120</v>
      </c>
      <c r="C15834">
        <v>9530</v>
      </c>
    </row>
    <row r="15835" spans="1:3" x14ac:dyDescent="0.3">
      <c r="A15835" t="s">
        <v>17</v>
      </c>
      <c r="B15835">
        <v>5</v>
      </c>
      <c r="C15835">
        <v>9530</v>
      </c>
    </row>
    <row r="15836" spans="1:3" x14ac:dyDescent="0.3">
      <c r="A15836" t="s">
        <v>18</v>
      </c>
      <c r="B15836">
        <v>3</v>
      </c>
      <c r="C15836">
        <v>9530</v>
      </c>
    </row>
    <row r="15837" spans="1:3" x14ac:dyDescent="0.3">
      <c r="A15837" t="s">
        <v>19</v>
      </c>
      <c r="B15837">
        <v>4</v>
      </c>
      <c r="C15837">
        <v>9530</v>
      </c>
    </row>
    <row r="15838" spans="1:3" x14ac:dyDescent="0.3">
      <c r="A15838" t="s">
        <v>20</v>
      </c>
      <c r="B15838">
        <v>4</v>
      </c>
      <c r="C15838">
        <v>9530</v>
      </c>
    </row>
    <row r="15839" spans="1:3" x14ac:dyDescent="0.3">
      <c r="A15839" t="s">
        <v>21</v>
      </c>
      <c r="B15839">
        <v>1</v>
      </c>
      <c r="C15839">
        <v>9530</v>
      </c>
    </row>
    <row r="15840" spans="1:3" x14ac:dyDescent="0.3">
      <c r="A15840" t="s">
        <v>22</v>
      </c>
      <c r="B15840">
        <v>0</v>
      </c>
      <c r="C15840">
        <v>9530</v>
      </c>
    </row>
    <row r="15841" spans="1:3" x14ac:dyDescent="0.3">
      <c r="A15841" t="s">
        <v>25</v>
      </c>
      <c r="B15841" t="s">
        <v>122</v>
      </c>
      <c r="C15841">
        <v>9530</v>
      </c>
    </row>
    <row r="15842" spans="1:3" x14ac:dyDescent="0.3">
      <c r="A15842" t="s">
        <v>7</v>
      </c>
      <c r="B15842" t="s">
        <v>120</v>
      </c>
      <c r="C15842">
        <v>4098</v>
      </c>
    </row>
    <row r="15843" spans="1:3" x14ac:dyDescent="0.3">
      <c r="A15843" t="s">
        <v>17</v>
      </c>
      <c r="B15843">
        <v>20</v>
      </c>
      <c r="C15843">
        <v>4098</v>
      </c>
    </row>
    <row r="15844" spans="1:3" x14ac:dyDescent="0.3">
      <c r="A15844" t="s">
        <v>18</v>
      </c>
      <c r="B15844">
        <v>3</v>
      </c>
      <c r="C15844">
        <v>4098</v>
      </c>
    </row>
    <row r="15845" spans="1:3" x14ac:dyDescent="0.3">
      <c r="A15845" t="s">
        <v>19</v>
      </c>
      <c r="B15845">
        <v>16</v>
      </c>
      <c r="C15845">
        <v>4098</v>
      </c>
    </row>
    <row r="15846" spans="1:3" x14ac:dyDescent="0.3">
      <c r="A15846" t="s">
        <v>20</v>
      </c>
      <c r="B15846">
        <v>0</v>
      </c>
      <c r="C15846">
        <v>4098</v>
      </c>
    </row>
    <row r="15847" spans="1:3" x14ac:dyDescent="0.3">
      <c r="A15847" t="s">
        <v>21</v>
      </c>
      <c r="B15847">
        <v>4</v>
      </c>
      <c r="C15847">
        <v>4098</v>
      </c>
    </row>
    <row r="15848" spans="1:3" x14ac:dyDescent="0.3">
      <c r="A15848" t="s">
        <v>22</v>
      </c>
      <c r="B15848">
        <v>1</v>
      </c>
      <c r="C15848">
        <v>4098</v>
      </c>
    </row>
    <row r="15849" spans="1:3" x14ac:dyDescent="0.3">
      <c r="A15849" t="s">
        <v>25</v>
      </c>
      <c r="B15849" t="s">
        <v>122</v>
      </c>
      <c r="C15849">
        <v>4098</v>
      </c>
    </row>
    <row r="15850" spans="1:3" x14ac:dyDescent="0.3">
      <c r="A15850" t="s">
        <v>7</v>
      </c>
      <c r="B15850" t="s">
        <v>120</v>
      </c>
      <c r="C15850">
        <v>8373</v>
      </c>
    </row>
    <row r="15851" spans="1:3" x14ac:dyDescent="0.3">
      <c r="A15851" t="s">
        <v>17</v>
      </c>
      <c r="B15851">
        <v>1</v>
      </c>
      <c r="C15851">
        <v>8373</v>
      </c>
    </row>
    <row r="15852" spans="1:3" x14ac:dyDescent="0.3">
      <c r="A15852" t="s">
        <v>18</v>
      </c>
      <c r="B15852">
        <v>3</v>
      </c>
      <c r="C15852">
        <v>8373</v>
      </c>
    </row>
    <row r="15853" spans="1:3" x14ac:dyDescent="0.3">
      <c r="A15853" t="s">
        <v>19</v>
      </c>
      <c r="B15853">
        <v>6</v>
      </c>
      <c r="C15853">
        <v>8373</v>
      </c>
    </row>
    <row r="15854" spans="1:3" x14ac:dyDescent="0.3">
      <c r="A15854" t="s">
        <v>20</v>
      </c>
      <c r="B15854">
        <v>10</v>
      </c>
      <c r="C15854">
        <v>8373</v>
      </c>
    </row>
    <row r="15855" spans="1:3" x14ac:dyDescent="0.3">
      <c r="A15855" t="s">
        <v>21</v>
      </c>
      <c r="B15855">
        <v>0</v>
      </c>
      <c r="C15855">
        <v>8373</v>
      </c>
    </row>
    <row r="15856" spans="1:3" x14ac:dyDescent="0.3">
      <c r="A15856" t="s">
        <v>22</v>
      </c>
      <c r="B15856">
        <v>9</v>
      </c>
      <c r="C15856">
        <v>8373</v>
      </c>
    </row>
    <row r="15857" spans="1:3" x14ac:dyDescent="0.3">
      <c r="A15857" t="s">
        <v>25</v>
      </c>
      <c r="B15857" t="s">
        <v>122</v>
      </c>
      <c r="C15857">
        <v>8373</v>
      </c>
    </row>
    <row r="15858" spans="1:3" x14ac:dyDescent="0.3">
      <c r="A15858" t="s">
        <v>7</v>
      </c>
      <c r="B15858" t="s">
        <v>120</v>
      </c>
      <c r="C15858">
        <v>3829</v>
      </c>
    </row>
    <row r="15859" spans="1:3" x14ac:dyDescent="0.3">
      <c r="A15859" t="s">
        <v>17</v>
      </c>
      <c r="B15859">
        <v>1</v>
      </c>
      <c r="C15859">
        <v>3829</v>
      </c>
    </row>
    <row r="15860" spans="1:3" x14ac:dyDescent="0.3">
      <c r="A15860" t="s">
        <v>18</v>
      </c>
      <c r="B15860">
        <v>3</v>
      </c>
      <c r="C15860">
        <v>3829</v>
      </c>
    </row>
    <row r="15861" spans="1:3" x14ac:dyDescent="0.3">
      <c r="A15861" t="s">
        <v>19</v>
      </c>
      <c r="B15861">
        <v>6</v>
      </c>
      <c r="C15861">
        <v>3829</v>
      </c>
    </row>
    <row r="15862" spans="1:3" x14ac:dyDescent="0.3">
      <c r="A15862" t="s">
        <v>20</v>
      </c>
      <c r="B15862">
        <v>10</v>
      </c>
      <c r="C15862">
        <v>3829</v>
      </c>
    </row>
    <row r="15863" spans="1:3" x14ac:dyDescent="0.3">
      <c r="A15863" t="s">
        <v>21</v>
      </c>
      <c r="B15863">
        <v>0</v>
      </c>
      <c r="C15863">
        <v>3829</v>
      </c>
    </row>
    <row r="15864" spans="1:3" x14ac:dyDescent="0.3">
      <c r="A15864" t="s">
        <v>22</v>
      </c>
      <c r="B15864">
        <v>9</v>
      </c>
      <c r="C15864">
        <v>3829</v>
      </c>
    </row>
    <row r="15865" spans="1:3" x14ac:dyDescent="0.3">
      <c r="A15865" t="s">
        <v>25</v>
      </c>
      <c r="B15865" t="s">
        <v>122</v>
      </c>
      <c r="C15865">
        <v>3829</v>
      </c>
    </row>
    <row r="15866" spans="1:3" x14ac:dyDescent="0.3">
      <c r="A15866" t="s">
        <v>7</v>
      </c>
      <c r="B15866" t="s">
        <v>120</v>
      </c>
      <c r="C15866">
        <v>3032</v>
      </c>
    </row>
    <row r="15867" spans="1:3" x14ac:dyDescent="0.3">
      <c r="A15867" t="s">
        <v>17</v>
      </c>
      <c r="B15867">
        <v>28</v>
      </c>
      <c r="C15867">
        <v>3032</v>
      </c>
    </row>
    <row r="15868" spans="1:3" x14ac:dyDescent="0.3">
      <c r="A15868" t="s">
        <v>18</v>
      </c>
      <c r="B15868">
        <v>34</v>
      </c>
      <c r="C15868">
        <v>3032</v>
      </c>
    </row>
    <row r="15869" spans="1:3" x14ac:dyDescent="0.3">
      <c r="A15869" t="s">
        <v>19</v>
      </c>
      <c r="B15869">
        <v>62</v>
      </c>
      <c r="C15869">
        <v>3032</v>
      </c>
    </row>
    <row r="15870" spans="1:3" x14ac:dyDescent="0.3">
      <c r="A15870" t="s">
        <v>20</v>
      </c>
      <c r="B15870">
        <v>11</v>
      </c>
      <c r="C15870">
        <v>3032</v>
      </c>
    </row>
    <row r="15871" spans="1:3" x14ac:dyDescent="0.3">
      <c r="A15871" t="s">
        <v>21</v>
      </c>
      <c r="B15871">
        <v>14</v>
      </c>
      <c r="C15871">
        <v>3032</v>
      </c>
    </row>
    <row r="15872" spans="1:3" x14ac:dyDescent="0.3">
      <c r="A15872" t="s">
        <v>22</v>
      </c>
      <c r="B15872">
        <v>44</v>
      </c>
      <c r="C15872">
        <v>3032</v>
      </c>
    </row>
    <row r="15873" spans="1:3" x14ac:dyDescent="0.3">
      <c r="A15873" t="s">
        <v>25</v>
      </c>
      <c r="B15873" t="s">
        <v>121</v>
      </c>
      <c r="C15873">
        <v>3032</v>
      </c>
    </row>
    <row r="15874" spans="1:3" x14ac:dyDescent="0.3">
      <c r="A15874" t="s">
        <v>7</v>
      </c>
      <c r="B15874" t="s">
        <v>120</v>
      </c>
      <c r="C15874">
        <v>4669</v>
      </c>
    </row>
    <row r="15875" spans="1:3" x14ac:dyDescent="0.3">
      <c r="A15875" t="s">
        <v>17</v>
      </c>
      <c r="B15875">
        <v>4</v>
      </c>
      <c r="C15875">
        <v>4669</v>
      </c>
    </row>
    <row r="15876" spans="1:3" x14ac:dyDescent="0.3">
      <c r="A15876" t="s">
        <v>18</v>
      </c>
      <c r="B15876">
        <v>19</v>
      </c>
      <c r="C15876">
        <v>4669</v>
      </c>
    </row>
    <row r="15877" spans="1:3" x14ac:dyDescent="0.3">
      <c r="A15877" t="s">
        <v>19</v>
      </c>
      <c r="B15877">
        <v>9</v>
      </c>
      <c r="C15877">
        <v>4669</v>
      </c>
    </row>
    <row r="15878" spans="1:3" x14ac:dyDescent="0.3">
      <c r="A15878" t="s">
        <v>20</v>
      </c>
      <c r="B15878">
        <v>28</v>
      </c>
      <c r="C15878">
        <v>4669</v>
      </c>
    </row>
    <row r="15879" spans="1:3" x14ac:dyDescent="0.3">
      <c r="A15879" t="s">
        <v>21</v>
      </c>
      <c r="B15879">
        <v>25</v>
      </c>
      <c r="C15879">
        <v>4669</v>
      </c>
    </row>
    <row r="15880" spans="1:3" x14ac:dyDescent="0.3">
      <c r="A15880" t="s">
        <v>22</v>
      </c>
      <c r="B15880">
        <v>17</v>
      </c>
      <c r="C15880">
        <v>4669</v>
      </c>
    </row>
    <row r="15881" spans="1:3" x14ac:dyDescent="0.3">
      <c r="A15881" t="s">
        <v>25</v>
      </c>
      <c r="B15881" t="s">
        <v>121</v>
      </c>
      <c r="C15881">
        <v>4669</v>
      </c>
    </row>
    <row r="15882" spans="1:3" x14ac:dyDescent="0.3">
      <c r="A15882" t="s">
        <v>7</v>
      </c>
      <c r="B15882" t="s">
        <v>120</v>
      </c>
      <c r="C15882">
        <v>10084</v>
      </c>
    </row>
    <row r="15883" spans="1:3" x14ac:dyDescent="0.3">
      <c r="A15883" t="s">
        <v>17</v>
      </c>
      <c r="B15883">
        <v>3</v>
      </c>
      <c r="C15883">
        <v>10084</v>
      </c>
    </row>
    <row r="15884" spans="1:3" x14ac:dyDescent="0.3">
      <c r="A15884" t="s">
        <v>18</v>
      </c>
      <c r="B15884">
        <v>2</v>
      </c>
      <c r="C15884">
        <v>10084</v>
      </c>
    </row>
    <row r="15885" spans="1:3" x14ac:dyDescent="0.3">
      <c r="A15885" t="s">
        <v>19</v>
      </c>
      <c r="B15885">
        <v>8</v>
      </c>
      <c r="C15885">
        <v>10084</v>
      </c>
    </row>
    <row r="15886" spans="1:3" x14ac:dyDescent="0.3">
      <c r="A15886" t="s">
        <v>20</v>
      </c>
      <c r="B15886">
        <v>20</v>
      </c>
      <c r="C15886">
        <v>10084</v>
      </c>
    </row>
    <row r="15887" spans="1:3" x14ac:dyDescent="0.3">
      <c r="A15887" t="s">
        <v>21</v>
      </c>
      <c r="B15887">
        <v>0</v>
      </c>
      <c r="C15887">
        <v>10084</v>
      </c>
    </row>
    <row r="15888" spans="1:3" x14ac:dyDescent="0.3">
      <c r="A15888" t="s">
        <v>22</v>
      </c>
      <c r="B15888">
        <v>17</v>
      </c>
      <c r="C15888">
        <v>10084</v>
      </c>
    </row>
    <row r="15889" spans="1:3" x14ac:dyDescent="0.3">
      <c r="A15889" t="s">
        <v>25</v>
      </c>
      <c r="B15889" t="s">
        <v>122</v>
      </c>
      <c r="C15889">
        <v>10084</v>
      </c>
    </row>
    <row r="15890" spans="1:3" x14ac:dyDescent="0.3">
      <c r="A15890" t="s">
        <v>7</v>
      </c>
      <c r="B15890" t="s">
        <v>120</v>
      </c>
      <c r="C15890">
        <v>5871</v>
      </c>
    </row>
    <row r="15891" spans="1:3" x14ac:dyDescent="0.3">
      <c r="A15891" t="s">
        <v>17</v>
      </c>
      <c r="B15891">
        <v>73</v>
      </c>
      <c r="C15891">
        <v>5871</v>
      </c>
    </row>
    <row r="15892" spans="1:3" x14ac:dyDescent="0.3">
      <c r="A15892" t="s">
        <v>18</v>
      </c>
      <c r="B15892">
        <v>28</v>
      </c>
      <c r="C15892">
        <v>5871</v>
      </c>
    </row>
    <row r="15893" spans="1:3" x14ac:dyDescent="0.3">
      <c r="A15893" t="s">
        <v>19</v>
      </c>
      <c r="B15893">
        <v>217</v>
      </c>
      <c r="C15893">
        <v>5871</v>
      </c>
    </row>
    <row r="15894" spans="1:3" x14ac:dyDescent="0.3">
      <c r="A15894" t="s">
        <v>20</v>
      </c>
      <c r="B15894">
        <v>10</v>
      </c>
      <c r="C15894">
        <v>5871</v>
      </c>
    </row>
    <row r="15895" spans="1:3" x14ac:dyDescent="0.3">
      <c r="A15895" t="s">
        <v>21</v>
      </c>
      <c r="B15895">
        <v>24</v>
      </c>
      <c r="C15895">
        <v>5871</v>
      </c>
    </row>
    <row r="15896" spans="1:3" x14ac:dyDescent="0.3">
      <c r="A15896" t="s">
        <v>22</v>
      </c>
      <c r="B15896">
        <v>115</v>
      </c>
      <c r="C15896">
        <v>5871</v>
      </c>
    </row>
    <row r="15897" spans="1:3" x14ac:dyDescent="0.3">
      <c r="A15897" t="s">
        <v>25</v>
      </c>
      <c r="B15897" t="s">
        <v>121</v>
      </c>
      <c r="C15897">
        <v>5871</v>
      </c>
    </row>
    <row r="15898" spans="1:3" x14ac:dyDescent="0.3">
      <c r="A15898" t="s">
        <v>7</v>
      </c>
      <c r="B15898" t="s">
        <v>50</v>
      </c>
      <c r="C15898">
        <v>5181</v>
      </c>
    </row>
    <row r="15899" spans="1:3" x14ac:dyDescent="0.3">
      <c r="A15899" t="s">
        <v>17</v>
      </c>
      <c r="B15899">
        <v>2</v>
      </c>
      <c r="C15899">
        <v>5181</v>
      </c>
    </row>
    <row r="15900" spans="1:3" x14ac:dyDescent="0.3">
      <c r="A15900" t="s">
        <v>18</v>
      </c>
      <c r="B15900">
        <v>4</v>
      </c>
      <c r="C15900">
        <v>5181</v>
      </c>
    </row>
    <row r="15901" spans="1:3" x14ac:dyDescent="0.3">
      <c r="A15901" t="s">
        <v>19</v>
      </c>
      <c r="B15901">
        <v>2</v>
      </c>
      <c r="C15901">
        <v>5181</v>
      </c>
    </row>
    <row r="15902" spans="1:3" x14ac:dyDescent="0.3">
      <c r="A15902" t="s">
        <v>20</v>
      </c>
      <c r="B15902">
        <v>0</v>
      </c>
      <c r="C15902">
        <v>5181</v>
      </c>
    </row>
    <row r="15903" spans="1:3" x14ac:dyDescent="0.3">
      <c r="A15903" t="s">
        <v>21</v>
      </c>
      <c r="B15903">
        <v>11</v>
      </c>
      <c r="C15903">
        <v>5181</v>
      </c>
    </row>
    <row r="15904" spans="1:3" x14ac:dyDescent="0.3">
      <c r="A15904" t="s">
        <v>22</v>
      </c>
      <c r="B15904">
        <v>5</v>
      </c>
      <c r="C15904">
        <v>5181</v>
      </c>
    </row>
    <row r="15905" spans="1:3" x14ac:dyDescent="0.3">
      <c r="A15905" t="s">
        <v>25</v>
      </c>
      <c r="B15905" t="s">
        <v>122</v>
      </c>
      <c r="C15905">
        <v>5181</v>
      </c>
    </row>
    <row r="15906" spans="1:3" x14ac:dyDescent="0.3">
      <c r="A15906" t="s">
        <v>7</v>
      </c>
      <c r="B15906" t="s">
        <v>50</v>
      </c>
      <c r="C15906">
        <v>10398</v>
      </c>
    </row>
    <row r="15907" spans="1:3" x14ac:dyDescent="0.3">
      <c r="A15907" t="s">
        <v>17</v>
      </c>
      <c r="B15907">
        <v>1</v>
      </c>
      <c r="C15907">
        <v>10398</v>
      </c>
    </row>
    <row r="15908" spans="1:3" x14ac:dyDescent="0.3">
      <c r="A15908" t="s">
        <v>18</v>
      </c>
      <c r="B15908">
        <v>6</v>
      </c>
      <c r="C15908">
        <v>10398</v>
      </c>
    </row>
    <row r="15909" spans="1:3" x14ac:dyDescent="0.3">
      <c r="A15909" t="s">
        <v>19</v>
      </c>
      <c r="B15909">
        <v>2</v>
      </c>
      <c r="C15909">
        <v>10398</v>
      </c>
    </row>
    <row r="15910" spans="1:3" x14ac:dyDescent="0.3">
      <c r="A15910" t="s">
        <v>20</v>
      </c>
      <c r="B15910">
        <v>8</v>
      </c>
      <c r="C15910">
        <v>10398</v>
      </c>
    </row>
    <row r="15911" spans="1:3" x14ac:dyDescent="0.3">
      <c r="A15911" t="s">
        <v>21</v>
      </c>
      <c r="B15911">
        <v>2</v>
      </c>
      <c r="C15911">
        <v>10398</v>
      </c>
    </row>
    <row r="15912" spans="1:3" x14ac:dyDescent="0.3">
      <c r="A15912" t="s">
        <v>22</v>
      </c>
      <c r="B15912">
        <v>12</v>
      </c>
      <c r="C15912">
        <v>10398</v>
      </c>
    </row>
    <row r="15913" spans="1:3" x14ac:dyDescent="0.3">
      <c r="A15913" t="s">
        <v>25</v>
      </c>
      <c r="B15913" t="s">
        <v>122</v>
      </c>
      <c r="C15913">
        <v>10398</v>
      </c>
    </row>
    <row r="15914" spans="1:3" x14ac:dyDescent="0.3">
      <c r="A15914" t="s">
        <v>7</v>
      </c>
      <c r="B15914" t="s">
        <v>120</v>
      </c>
      <c r="C15914">
        <v>8151</v>
      </c>
    </row>
    <row r="15915" spans="1:3" x14ac:dyDescent="0.3">
      <c r="A15915" t="s">
        <v>17</v>
      </c>
      <c r="B15915">
        <v>16</v>
      </c>
      <c r="C15915">
        <v>8151</v>
      </c>
    </row>
    <row r="15916" spans="1:3" x14ac:dyDescent="0.3">
      <c r="A15916" t="s">
        <v>18</v>
      </c>
      <c r="B15916">
        <v>36</v>
      </c>
      <c r="C15916">
        <v>8151</v>
      </c>
    </row>
    <row r="15917" spans="1:3" x14ac:dyDescent="0.3">
      <c r="A15917" t="s">
        <v>19</v>
      </c>
      <c r="B15917">
        <v>21</v>
      </c>
      <c r="C15917">
        <v>8151</v>
      </c>
    </row>
    <row r="15918" spans="1:3" x14ac:dyDescent="0.3">
      <c r="A15918" t="s">
        <v>20</v>
      </c>
      <c r="B15918">
        <v>20</v>
      </c>
      <c r="C15918">
        <v>8151</v>
      </c>
    </row>
    <row r="15919" spans="1:3" x14ac:dyDescent="0.3">
      <c r="A15919" t="s">
        <v>21</v>
      </c>
      <c r="B15919">
        <v>62</v>
      </c>
      <c r="C15919">
        <v>8151</v>
      </c>
    </row>
    <row r="15920" spans="1:3" x14ac:dyDescent="0.3">
      <c r="A15920" t="s">
        <v>22</v>
      </c>
      <c r="B15920">
        <v>108</v>
      </c>
      <c r="C15920">
        <v>8151</v>
      </c>
    </row>
    <row r="15921" spans="1:3" x14ac:dyDescent="0.3">
      <c r="A15921" t="s">
        <v>25</v>
      </c>
      <c r="B15921" t="s">
        <v>121</v>
      </c>
      <c r="C15921">
        <v>8151</v>
      </c>
    </row>
    <row r="15922" spans="1:3" x14ac:dyDescent="0.3">
      <c r="A15922" t="s">
        <v>7</v>
      </c>
      <c r="B15922" t="s">
        <v>120</v>
      </c>
      <c r="C15922">
        <v>4179</v>
      </c>
    </row>
    <row r="15923" spans="1:3" x14ac:dyDescent="0.3">
      <c r="A15923" t="s">
        <v>17</v>
      </c>
      <c r="B15923">
        <v>8</v>
      </c>
      <c r="C15923">
        <v>4179</v>
      </c>
    </row>
    <row r="15924" spans="1:3" x14ac:dyDescent="0.3">
      <c r="A15924" t="s">
        <v>18</v>
      </c>
      <c r="B15924">
        <v>9</v>
      </c>
      <c r="C15924">
        <v>4179</v>
      </c>
    </row>
    <row r="15925" spans="1:3" x14ac:dyDescent="0.3">
      <c r="A15925" t="s">
        <v>19</v>
      </c>
      <c r="B15925">
        <v>9</v>
      </c>
      <c r="C15925">
        <v>4179</v>
      </c>
    </row>
    <row r="15926" spans="1:3" x14ac:dyDescent="0.3">
      <c r="A15926" t="s">
        <v>20</v>
      </c>
      <c r="B15926">
        <v>2</v>
      </c>
      <c r="C15926">
        <v>4179</v>
      </c>
    </row>
    <row r="15927" spans="1:3" x14ac:dyDescent="0.3">
      <c r="A15927" t="s">
        <v>21</v>
      </c>
      <c r="B15927">
        <v>5</v>
      </c>
      <c r="C15927">
        <v>4179</v>
      </c>
    </row>
    <row r="15928" spans="1:3" x14ac:dyDescent="0.3">
      <c r="A15928" t="s">
        <v>22</v>
      </c>
      <c r="B15928">
        <v>22</v>
      </c>
      <c r="C15928">
        <v>4179</v>
      </c>
    </row>
    <row r="15929" spans="1:3" x14ac:dyDescent="0.3">
      <c r="A15929" t="s">
        <v>25</v>
      </c>
      <c r="B15929" t="s">
        <v>122</v>
      </c>
      <c r="C15929">
        <v>4179</v>
      </c>
    </row>
    <row r="15930" spans="1:3" x14ac:dyDescent="0.3">
      <c r="A15930" t="s">
        <v>7</v>
      </c>
      <c r="B15930" t="s">
        <v>50</v>
      </c>
      <c r="C15930">
        <v>4860</v>
      </c>
    </row>
    <row r="15931" spans="1:3" x14ac:dyDescent="0.3">
      <c r="A15931" t="s">
        <v>17</v>
      </c>
      <c r="B15931">
        <v>7</v>
      </c>
      <c r="C15931">
        <v>4860</v>
      </c>
    </row>
    <row r="15932" spans="1:3" x14ac:dyDescent="0.3">
      <c r="A15932" t="s">
        <v>18</v>
      </c>
      <c r="B15932">
        <v>2</v>
      </c>
      <c r="C15932">
        <v>4860</v>
      </c>
    </row>
    <row r="15933" spans="1:3" x14ac:dyDescent="0.3">
      <c r="A15933" t="s">
        <v>19</v>
      </c>
      <c r="B15933">
        <v>8</v>
      </c>
      <c r="C15933">
        <v>4860</v>
      </c>
    </row>
    <row r="15934" spans="1:3" x14ac:dyDescent="0.3">
      <c r="A15934" t="s">
        <v>20</v>
      </c>
      <c r="B15934">
        <v>3</v>
      </c>
      <c r="C15934">
        <v>4860</v>
      </c>
    </row>
    <row r="15935" spans="1:3" x14ac:dyDescent="0.3">
      <c r="A15935" t="s">
        <v>21</v>
      </c>
      <c r="B15935">
        <v>2</v>
      </c>
      <c r="C15935">
        <v>4860</v>
      </c>
    </row>
    <row r="15936" spans="1:3" x14ac:dyDescent="0.3">
      <c r="A15936" t="s">
        <v>22</v>
      </c>
      <c r="B15936">
        <v>3</v>
      </c>
      <c r="C15936">
        <v>4860</v>
      </c>
    </row>
    <row r="15937" spans="1:3" x14ac:dyDescent="0.3">
      <c r="A15937" t="s">
        <v>25</v>
      </c>
      <c r="B15937" t="s">
        <v>122</v>
      </c>
      <c r="C15937">
        <v>4860</v>
      </c>
    </row>
    <row r="15938" spans="1:3" x14ac:dyDescent="0.3">
      <c r="A15938" t="s">
        <v>7</v>
      </c>
      <c r="B15938" t="s">
        <v>50</v>
      </c>
      <c r="C15938">
        <v>10914</v>
      </c>
    </row>
    <row r="15939" spans="1:3" x14ac:dyDescent="0.3">
      <c r="A15939" t="s">
        <v>17</v>
      </c>
      <c r="B15939">
        <v>4</v>
      </c>
      <c r="C15939">
        <v>10914</v>
      </c>
    </row>
    <row r="15940" spans="1:3" x14ac:dyDescent="0.3">
      <c r="A15940" t="s">
        <v>18</v>
      </c>
      <c r="B15940">
        <v>1</v>
      </c>
      <c r="C15940">
        <v>10914</v>
      </c>
    </row>
    <row r="15941" spans="1:3" x14ac:dyDescent="0.3">
      <c r="A15941" t="s">
        <v>19</v>
      </c>
      <c r="B15941">
        <v>7</v>
      </c>
      <c r="C15941">
        <v>10914</v>
      </c>
    </row>
    <row r="15942" spans="1:3" x14ac:dyDescent="0.3">
      <c r="A15942" t="s">
        <v>20</v>
      </c>
      <c r="B15942">
        <v>2</v>
      </c>
      <c r="C15942">
        <v>10914</v>
      </c>
    </row>
    <row r="15943" spans="1:3" x14ac:dyDescent="0.3">
      <c r="A15943" t="s">
        <v>21</v>
      </c>
      <c r="B15943">
        <v>1</v>
      </c>
      <c r="C15943">
        <v>10914</v>
      </c>
    </row>
    <row r="15944" spans="1:3" x14ac:dyDescent="0.3">
      <c r="A15944" t="s">
        <v>22</v>
      </c>
      <c r="B15944">
        <v>2</v>
      </c>
      <c r="C15944">
        <v>10914</v>
      </c>
    </row>
    <row r="15945" spans="1:3" x14ac:dyDescent="0.3">
      <c r="A15945" t="s">
        <v>25</v>
      </c>
      <c r="B15945" t="s">
        <v>122</v>
      </c>
      <c r="C15945">
        <v>10914</v>
      </c>
    </row>
    <row r="15946" spans="1:3" x14ac:dyDescent="0.3">
      <c r="A15946" t="s">
        <v>7</v>
      </c>
      <c r="B15946" t="s">
        <v>50</v>
      </c>
      <c r="C15946">
        <v>2861</v>
      </c>
    </row>
    <row r="15947" spans="1:3" x14ac:dyDescent="0.3">
      <c r="A15947" t="s">
        <v>17</v>
      </c>
      <c r="B15947">
        <v>9</v>
      </c>
      <c r="C15947">
        <v>2861</v>
      </c>
    </row>
    <row r="15948" spans="1:3" x14ac:dyDescent="0.3">
      <c r="A15948" t="s">
        <v>18</v>
      </c>
      <c r="B15948">
        <v>1</v>
      </c>
      <c r="C15948">
        <v>2861</v>
      </c>
    </row>
    <row r="15949" spans="1:3" x14ac:dyDescent="0.3">
      <c r="A15949" t="s">
        <v>19</v>
      </c>
      <c r="B15949">
        <v>6</v>
      </c>
      <c r="C15949">
        <v>2861</v>
      </c>
    </row>
    <row r="15950" spans="1:3" x14ac:dyDescent="0.3">
      <c r="A15950" t="s">
        <v>20</v>
      </c>
      <c r="B15950">
        <v>3</v>
      </c>
      <c r="C15950">
        <v>2861</v>
      </c>
    </row>
    <row r="15951" spans="1:3" x14ac:dyDescent="0.3">
      <c r="A15951" t="s">
        <v>21</v>
      </c>
      <c r="B15951">
        <v>0</v>
      </c>
      <c r="C15951">
        <v>2861</v>
      </c>
    </row>
    <row r="15952" spans="1:3" x14ac:dyDescent="0.3">
      <c r="A15952" t="s">
        <v>22</v>
      </c>
      <c r="B15952">
        <v>4</v>
      </c>
      <c r="C15952">
        <v>2861</v>
      </c>
    </row>
    <row r="15953" spans="1:3" x14ac:dyDescent="0.3">
      <c r="A15953" t="s">
        <v>25</v>
      </c>
      <c r="B15953" t="s">
        <v>122</v>
      </c>
      <c r="C15953">
        <v>2861</v>
      </c>
    </row>
    <row r="15954" spans="1:3" x14ac:dyDescent="0.3">
      <c r="A15954" t="s">
        <v>7</v>
      </c>
      <c r="B15954" t="s">
        <v>120</v>
      </c>
      <c r="C15954">
        <v>2541</v>
      </c>
    </row>
    <row r="15955" spans="1:3" x14ac:dyDescent="0.3">
      <c r="A15955" t="s">
        <v>17</v>
      </c>
      <c r="B15955">
        <v>14</v>
      </c>
      <c r="C15955">
        <v>2541</v>
      </c>
    </row>
    <row r="15956" spans="1:3" x14ac:dyDescent="0.3">
      <c r="A15956" t="s">
        <v>18</v>
      </c>
      <c r="B15956">
        <v>7</v>
      </c>
      <c r="C15956">
        <v>2541</v>
      </c>
    </row>
    <row r="15957" spans="1:3" x14ac:dyDescent="0.3">
      <c r="A15957" t="s">
        <v>19</v>
      </c>
      <c r="B15957">
        <v>11</v>
      </c>
      <c r="C15957">
        <v>2541</v>
      </c>
    </row>
    <row r="15958" spans="1:3" x14ac:dyDescent="0.3">
      <c r="A15958" t="s">
        <v>20</v>
      </c>
      <c r="B15958">
        <v>11</v>
      </c>
      <c r="C15958">
        <v>2541</v>
      </c>
    </row>
    <row r="15959" spans="1:3" x14ac:dyDescent="0.3">
      <c r="A15959" t="s">
        <v>21</v>
      </c>
      <c r="B15959">
        <v>0</v>
      </c>
      <c r="C15959">
        <v>2541</v>
      </c>
    </row>
    <row r="15960" spans="1:3" x14ac:dyDescent="0.3">
      <c r="A15960" t="s">
        <v>22</v>
      </c>
      <c r="B15960">
        <v>5</v>
      </c>
      <c r="C15960">
        <v>2541</v>
      </c>
    </row>
    <row r="15961" spans="1:3" x14ac:dyDescent="0.3">
      <c r="A15961" t="s">
        <v>25</v>
      </c>
      <c r="B15961" t="s">
        <v>122</v>
      </c>
      <c r="C15961">
        <v>2541</v>
      </c>
    </row>
    <row r="15962" spans="1:3" x14ac:dyDescent="0.3">
      <c r="A15962" t="s">
        <v>7</v>
      </c>
      <c r="B15962" t="s">
        <v>120</v>
      </c>
      <c r="C15962">
        <v>9491</v>
      </c>
    </row>
    <row r="15963" spans="1:3" x14ac:dyDescent="0.3">
      <c r="A15963" t="s">
        <v>17</v>
      </c>
      <c r="B15963">
        <v>14</v>
      </c>
      <c r="C15963">
        <v>9491</v>
      </c>
    </row>
    <row r="15964" spans="1:3" x14ac:dyDescent="0.3">
      <c r="A15964" t="s">
        <v>18</v>
      </c>
      <c r="B15964">
        <v>1</v>
      </c>
      <c r="C15964">
        <v>9491</v>
      </c>
    </row>
    <row r="15965" spans="1:3" x14ac:dyDescent="0.3">
      <c r="A15965" t="s">
        <v>19</v>
      </c>
      <c r="B15965">
        <v>21</v>
      </c>
      <c r="C15965">
        <v>9491</v>
      </c>
    </row>
    <row r="15966" spans="1:3" x14ac:dyDescent="0.3">
      <c r="A15966" t="s">
        <v>20</v>
      </c>
      <c r="B15966">
        <v>2</v>
      </c>
      <c r="C15966">
        <v>9491</v>
      </c>
    </row>
    <row r="15967" spans="1:3" x14ac:dyDescent="0.3">
      <c r="A15967" t="s">
        <v>21</v>
      </c>
      <c r="B15967">
        <v>3</v>
      </c>
      <c r="C15967">
        <v>9491</v>
      </c>
    </row>
    <row r="15968" spans="1:3" x14ac:dyDescent="0.3">
      <c r="A15968" t="s">
        <v>22</v>
      </c>
      <c r="B15968">
        <v>25</v>
      </c>
      <c r="C15968">
        <v>9491</v>
      </c>
    </row>
    <row r="15969" spans="1:3" x14ac:dyDescent="0.3">
      <c r="A15969" t="s">
        <v>25</v>
      </c>
      <c r="B15969" t="s">
        <v>121</v>
      </c>
      <c r="C15969">
        <v>9491</v>
      </c>
    </row>
    <row r="15970" spans="1:3" x14ac:dyDescent="0.3">
      <c r="A15970" t="s">
        <v>7</v>
      </c>
      <c r="B15970" t="s">
        <v>120</v>
      </c>
      <c r="C15970">
        <v>10837</v>
      </c>
    </row>
    <row r="15971" spans="1:3" x14ac:dyDescent="0.3">
      <c r="A15971" t="s">
        <v>17</v>
      </c>
      <c r="B15971">
        <v>2</v>
      </c>
      <c r="C15971">
        <v>10837</v>
      </c>
    </row>
    <row r="15972" spans="1:3" x14ac:dyDescent="0.3">
      <c r="A15972" t="s">
        <v>18</v>
      </c>
      <c r="B15972">
        <v>1</v>
      </c>
      <c r="C15972">
        <v>10837</v>
      </c>
    </row>
    <row r="15973" spans="1:3" x14ac:dyDescent="0.3">
      <c r="A15973" t="s">
        <v>19</v>
      </c>
      <c r="B15973">
        <v>18</v>
      </c>
      <c r="C15973">
        <v>10837</v>
      </c>
    </row>
    <row r="15974" spans="1:3" x14ac:dyDescent="0.3">
      <c r="A15974" t="s">
        <v>20</v>
      </c>
      <c r="B15974">
        <v>20</v>
      </c>
      <c r="C15974">
        <v>10837</v>
      </c>
    </row>
    <row r="15975" spans="1:3" x14ac:dyDescent="0.3">
      <c r="A15975" t="s">
        <v>21</v>
      </c>
      <c r="B15975">
        <v>11</v>
      </c>
      <c r="C15975">
        <v>10837</v>
      </c>
    </row>
    <row r="15976" spans="1:3" x14ac:dyDescent="0.3">
      <c r="A15976" t="s">
        <v>22</v>
      </c>
      <c r="B15976">
        <v>16</v>
      </c>
      <c r="C15976">
        <v>10837</v>
      </c>
    </row>
    <row r="15977" spans="1:3" x14ac:dyDescent="0.3">
      <c r="A15977" t="s">
        <v>25</v>
      </c>
      <c r="B15977" t="s">
        <v>122</v>
      </c>
      <c r="C15977">
        <v>10837</v>
      </c>
    </row>
    <row r="15978" spans="1:3" x14ac:dyDescent="0.3">
      <c r="A15978" t="s">
        <v>7</v>
      </c>
      <c r="B15978" t="s">
        <v>50</v>
      </c>
      <c r="C15978">
        <v>5252</v>
      </c>
    </row>
    <row r="15979" spans="1:3" x14ac:dyDescent="0.3">
      <c r="A15979" t="s">
        <v>17</v>
      </c>
      <c r="B15979">
        <v>16</v>
      </c>
      <c r="C15979">
        <v>5252</v>
      </c>
    </row>
    <row r="15980" spans="1:3" x14ac:dyDescent="0.3">
      <c r="A15980" t="s">
        <v>18</v>
      </c>
      <c r="B15980">
        <v>12</v>
      </c>
      <c r="C15980">
        <v>5252</v>
      </c>
    </row>
    <row r="15981" spans="1:3" x14ac:dyDescent="0.3">
      <c r="A15981" t="s">
        <v>19</v>
      </c>
      <c r="B15981">
        <v>18</v>
      </c>
      <c r="C15981">
        <v>5252</v>
      </c>
    </row>
    <row r="15982" spans="1:3" x14ac:dyDescent="0.3">
      <c r="A15982" t="s">
        <v>20</v>
      </c>
      <c r="B15982">
        <v>7</v>
      </c>
      <c r="C15982">
        <v>5252</v>
      </c>
    </row>
    <row r="15983" spans="1:3" x14ac:dyDescent="0.3">
      <c r="A15983" t="s">
        <v>21</v>
      </c>
      <c r="B15983">
        <v>1</v>
      </c>
      <c r="C15983">
        <v>5252</v>
      </c>
    </row>
    <row r="15984" spans="1:3" x14ac:dyDescent="0.3">
      <c r="A15984" t="s">
        <v>22</v>
      </c>
      <c r="B15984">
        <v>13</v>
      </c>
      <c r="C15984">
        <v>5252</v>
      </c>
    </row>
    <row r="15985" spans="1:3" x14ac:dyDescent="0.3">
      <c r="A15985" t="s">
        <v>25</v>
      </c>
      <c r="B15985" t="s">
        <v>122</v>
      </c>
      <c r="C15985">
        <v>5252</v>
      </c>
    </row>
    <row r="15986" spans="1:3" x14ac:dyDescent="0.3">
      <c r="A15986" t="s">
        <v>7</v>
      </c>
      <c r="B15986" t="s">
        <v>50</v>
      </c>
      <c r="C15986">
        <v>9612</v>
      </c>
    </row>
    <row r="15987" spans="1:3" x14ac:dyDescent="0.3">
      <c r="A15987" t="s">
        <v>17</v>
      </c>
      <c r="B15987">
        <v>1</v>
      </c>
      <c r="C15987">
        <v>9612</v>
      </c>
    </row>
    <row r="15988" spans="1:3" x14ac:dyDescent="0.3">
      <c r="A15988" t="s">
        <v>18</v>
      </c>
      <c r="B15988">
        <v>8</v>
      </c>
      <c r="C15988">
        <v>9612</v>
      </c>
    </row>
    <row r="15989" spans="1:3" x14ac:dyDescent="0.3">
      <c r="A15989" t="s">
        <v>19</v>
      </c>
      <c r="B15989">
        <v>6</v>
      </c>
      <c r="C15989">
        <v>9612</v>
      </c>
    </row>
    <row r="15990" spans="1:3" x14ac:dyDescent="0.3">
      <c r="A15990" t="s">
        <v>20</v>
      </c>
      <c r="B15990">
        <v>4</v>
      </c>
      <c r="C15990">
        <v>9612</v>
      </c>
    </row>
    <row r="15991" spans="1:3" x14ac:dyDescent="0.3">
      <c r="A15991" t="s">
        <v>21</v>
      </c>
      <c r="B15991">
        <v>8</v>
      </c>
      <c r="C15991">
        <v>9612</v>
      </c>
    </row>
    <row r="15992" spans="1:3" x14ac:dyDescent="0.3">
      <c r="A15992" t="s">
        <v>22</v>
      </c>
      <c r="B15992">
        <v>16</v>
      </c>
      <c r="C15992">
        <v>9612</v>
      </c>
    </row>
    <row r="15993" spans="1:3" x14ac:dyDescent="0.3">
      <c r="A15993" t="s">
        <v>25</v>
      </c>
      <c r="B15993" t="s">
        <v>122</v>
      </c>
      <c r="C15993">
        <v>9612</v>
      </c>
    </row>
    <row r="15994" spans="1:3" x14ac:dyDescent="0.3">
      <c r="A15994" t="s">
        <v>7</v>
      </c>
      <c r="B15994" t="s">
        <v>50</v>
      </c>
      <c r="C15994">
        <v>5393</v>
      </c>
    </row>
    <row r="15995" spans="1:3" x14ac:dyDescent="0.3">
      <c r="A15995" t="s">
        <v>17</v>
      </c>
      <c r="B15995">
        <v>22</v>
      </c>
      <c r="C15995">
        <v>5393</v>
      </c>
    </row>
    <row r="15996" spans="1:3" x14ac:dyDescent="0.3">
      <c r="A15996" t="s">
        <v>18</v>
      </c>
      <c r="B15996">
        <v>0</v>
      </c>
      <c r="C15996">
        <v>5393</v>
      </c>
    </row>
    <row r="15997" spans="1:3" x14ac:dyDescent="0.3">
      <c r="A15997" t="s">
        <v>19</v>
      </c>
      <c r="B15997">
        <v>6</v>
      </c>
      <c r="C15997">
        <v>5393</v>
      </c>
    </row>
    <row r="15998" spans="1:3" x14ac:dyDescent="0.3">
      <c r="A15998" t="s">
        <v>20</v>
      </c>
      <c r="B15998">
        <v>6</v>
      </c>
      <c r="C15998">
        <v>5393</v>
      </c>
    </row>
    <row r="15999" spans="1:3" x14ac:dyDescent="0.3">
      <c r="A15999" t="s">
        <v>21</v>
      </c>
      <c r="B15999">
        <v>2</v>
      </c>
      <c r="C15999">
        <v>5393</v>
      </c>
    </row>
    <row r="16000" spans="1:3" x14ac:dyDescent="0.3">
      <c r="A16000" t="s">
        <v>22</v>
      </c>
      <c r="B16000">
        <v>6</v>
      </c>
      <c r="C16000">
        <v>5393</v>
      </c>
    </row>
    <row r="16001" spans="1:3" x14ac:dyDescent="0.3">
      <c r="A16001" t="s">
        <v>25</v>
      </c>
      <c r="B16001" t="s">
        <v>122</v>
      </c>
      <c r="C16001">
        <v>5393</v>
      </c>
    </row>
    <row r="16002" spans="1:3" x14ac:dyDescent="0.3">
      <c r="A16002" t="s">
        <v>7</v>
      </c>
      <c r="B16002" t="s">
        <v>50</v>
      </c>
      <c r="C16002">
        <v>7527</v>
      </c>
    </row>
    <row r="16003" spans="1:3" x14ac:dyDescent="0.3">
      <c r="A16003" t="s">
        <v>17</v>
      </c>
      <c r="B16003">
        <v>6</v>
      </c>
      <c r="C16003">
        <v>7527</v>
      </c>
    </row>
    <row r="16004" spans="1:3" x14ac:dyDescent="0.3">
      <c r="A16004" t="s">
        <v>18</v>
      </c>
      <c r="B16004">
        <v>6</v>
      </c>
      <c r="C16004">
        <v>7527</v>
      </c>
    </row>
    <row r="16005" spans="1:3" x14ac:dyDescent="0.3">
      <c r="A16005" t="s">
        <v>19</v>
      </c>
      <c r="B16005">
        <v>29</v>
      </c>
      <c r="C16005">
        <v>7527</v>
      </c>
    </row>
    <row r="16006" spans="1:3" x14ac:dyDescent="0.3">
      <c r="A16006" t="s">
        <v>20</v>
      </c>
      <c r="B16006">
        <v>12</v>
      </c>
      <c r="C16006">
        <v>7527</v>
      </c>
    </row>
    <row r="16007" spans="1:3" x14ac:dyDescent="0.3">
      <c r="A16007" t="s">
        <v>21</v>
      </c>
      <c r="B16007">
        <v>15</v>
      </c>
      <c r="C16007">
        <v>7527</v>
      </c>
    </row>
    <row r="16008" spans="1:3" x14ac:dyDescent="0.3">
      <c r="A16008" t="s">
        <v>22</v>
      </c>
      <c r="B16008">
        <v>8</v>
      </c>
      <c r="C16008">
        <v>7527</v>
      </c>
    </row>
    <row r="16009" spans="1:3" x14ac:dyDescent="0.3">
      <c r="A16009" t="s">
        <v>25</v>
      </c>
      <c r="B16009" t="s">
        <v>122</v>
      </c>
      <c r="C16009">
        <v>7527</v>
      </c>
    </row>
    <row r="16010" spans="1:3" x14ac:dyDescent="0.3">
      <c r="A16010" t="s">
        <v>7</v>
      </c>
      <c r="B16010" t="s">
        <v>120</v>
      </c>
      <c r="C16010">
        <v>8686</v>
      </c>
    </row>
    <row r="16011" spans="1:3" x14ac:dyDescent="0.3">
      <c r="A16011" t="s">
        <v>17</v>
      </c>
      <c r="B16011">
        <v>5</v>
      </c>
      <c r="C16011">
        <v>8686</v>
      </c>
    </row>
    <row r="16012" spans="1:3" x14ac:dyDescent="0.3">
      <c r="A16012" t="s">
        <v>18</v>
      </c>
      <c r="B16012">
        <v>23</v>
      </c>
      <c r="C16012">
        <v>8686</v>
      </c>
    </row>
    <row r="16013" spans="1:3" x14ac:dyDescent="0.3">
      <c r="A16013" t="s">
        <v>19</v>
      </c>
      <c r="B16013">
        <v>15</v>
      </c>
      <c r="C16013">
        <v>8686</v>
      </c>
    </row>
    <row r="16014" spans="1:3" x14ac:dyDescent="0.3">
      <c r="A16014" t="s">
        <v>20</v>
      </c>
      <c r="B16014">
        <v>0</v>
      </c>
      <c r="C16014">
        <v>8686</v>
      </c>
    </row>
    <row r="16015" spans="1:3" x14ac:dyDescent="0.3">
      <c r="A16015" t="s">
        <v>21</v>
      </c>
      <c r="B16015">
        <v>18</v>
      </c>
      <c r="C16015">
        <v>8686</v>
      </c>
    </row>
    <row r="16016" spans="1:3" x14ac:dyDescent="0.3">
      <c r="A16016" t="s">
        <v>22</v>
      </c>
      <c r="B16016">
        <v>14</v>
      </c>
      <c r="C16016">
        <v>8686</v>
      </c>
    </row>
    <row r="16017" spans="1:3" x14ac:dyDescent="0.3">
      <c r="A16017" t="s">
        <v>25</v>
      </c>
      <c r="B16017" t="s">
        <v>122</v>
      </c>
      <c r="C16017">
        <v>8686</v>
      </c>
    </row>
    <row r="16018" spans="1:3" x14ac:dyDescent="0.3">
      <c r="A16018" t="s">
        <v>7</v>
      </c>
      <c r="B16018" t="s">
        <v>120</v>
      </c>
      <c r="C16018">
        <v>10755</v>
      </c>
    </row>
    <row r="16019" spans="1:3" x14ac:dyDescent="0.3">
      <c r="A16019" t="s">
        <v>17</v>
      </c>
      <c r="B16019">
        <v>6</v>
      </c>
      <c r="C16019">
        <v>10755</v>
      </c>
    </row>
    <row r="16020" spans="1:3" x14ac:dyDescent="0.3">
      <c r="A16020" t="s">
        <v>18</v>
      </c>
      <c r="B16020">
        <v>3</v>
      </c>
      <c r="C16020">
        <v>10755</v>
      </c>
    </row>
    <row r="16021" spans="1:3" x14ac:dyDescent="0.3">
      <c r="A16021" t="s">
        <v>19</v>
      </c>
      <c r="B16021">
        <v>14</v>
      </c>
      <c r="C16021">
        <v>10755</v>
      </c>
    </row>
    <row r="16022" spans="1:3" x14ac:dyDescent="0.3">
      <c r="A16022" t="s">
        <v>20</v>
      </c>
      <c r="B16022">
        <v>15</v>
      </c>
      <c r="C16022">
        <v>10755</v>
      </c>
    </row>
    <row r="16023" spans="1:3" x14ac:dyDescent="0.3">
      <c r="A16023" t="s">
        <v>21</v>
      </c>
      <c r="B16023">
        <v>7</v>
      </c>
      <c r="C16023">
        <v>10755</v>
      </c>
    </row>
    <row r="16024" spans="1:3" x14ac:dyDescent="0.3">
      <c r="A16024" t="s">
        <v>22</v>
      </c>
      <c r="B16024">
        <v>36</v>
      </c>
      <c r="C16024">
        <v>10755</v>
      </c>
    </row>
    <row r="16025" spans="1:3" x14ac:dyDescent="0.3">
      <c r="A16025" t="s">
        <v>25</v>
      </c>
      <c r="B16025" t="s">
        <v>121</v>
      </c>
      <c r="C16025">
        <v>10755</v>
      </c>
    </row>
    <row r="16026" spans="1:3" x14ac:dyDescent="0.3">
      <c r="A16026" t="s">
        <v>7</v>
      </c>
      <c r="B16026" t="s">
        <v>120</v>
      </c>
      <c r="C16026">
        <v>2936</v>
      </c>
    </row>
    <row r="16027" spans="1:3" x14ac:dyDescent="0.3">
      <c r="A16027" t="s">
        <v>17</v>
      </c>
      <c r="B16027">
        <v>18</v>
      </c>
      <c r="C16027">
        <v>2936</v>
      </c>
    </row>
    <row r="16028" spans="1:3" x14ac:dyDescent="0.3">
      <c r="A16028" t="s">
        <v>18</v>
      </c>
      <c r="B16028">
        <v>0</v>
      </c>
      <c r="C16028">
        <v>2936</v>
      </c>
    </row>
    <row r="16029" spans="1:3" x14ac:dyDescent="0.3">
      <c r="A16029" t="s">
        <v>19</v>
      </c>
      <c r="B16029">
        <v>4</v>
      </c>
      <c r="C16029">
        <v>2936</v>
      </c>
    </row>
    <row r="16030" spans="1:3" x14ac:dyDescent="0.3">
      <c r="A16030" t="s">
        <v>20</v>
      </c>
      <c r="B16030">
        <v>0</v>
      </c>
      <c r="C16030">
        <v>2936</v>
      </c>
    </row>
    <row r="16031" spans="1:3" x14ac:dyDescent="0.3">
      <c r="A16031" t="s">
        <v>21</v>
      </c>
      <c r="B16031">
        <v>0</v>
      </c>
      <c r="C16031">
        <v>2936</v>
      </c>
    </row>
    <row r="16032" spans="1:3" x14ac:dyDescent="0.3">
      <c r="A16032" t="s">
        <v>22</v>
      </c>
      <c r="B16032">
        <v>1</v>
      </c>
      <c r="C16032">
        <v>2936</v>
      </c>
    </row>
    <row r="16033" spans="1:3" x14ac:dyDescent="0.3">
      <c r="A16033" t="s">
        <v>25</v>
      </c>
      <c r="B16033" t="s">
        <v>122</v>
      </c>
      <c r="C16033">
        <v>2936</v>
      </c>
    </row>
    <row r="16034" spans="1:3" x14ac:dyDescent="0.3">
      <c r="A16034" t="s">
        <v>7</v>
      </c>
      <c r="B16034" t="s">
        <v>120</v>
      </c>
      <c r="C16034">
        <v>2230</v>
      </c>
    </row>
    <row r="16035" spans="1:3" x14ac:dyDescent="0.3">
      <c r="A16035" t="s">
        <v>17</v>
      </c>
      <c r="B16035">
        <v>27</v>
      </c>
      <c r="C16035">
        <v>2230</v>
      </c>
    </row>
    <row r="16036" spans="1:3" x14ac:dyDescent="0.3">
      <c r="A16036" t="s">
        <v>18</v>
      </c>
      <c r="B16036">
        <v>2</v>
      </c>
      <c r="C16036">
        <v>2230</v>
      </c>
    </row>
    <row r="16037" spans="1:3" x14ac:dyDescent="0.3">
      <c r="A16037" t="s">
        <v>19</v>
      </c>
      <c r="B16037">
        <v>14</v>
      </c>
      <c r="C16037">
        <v>2230</v>
      </c>
    </row>
    <row r="16038" spans="1:3" x14ac:dyDescent="0.3">
      <c r="A16038" t="s">
        <v>20</v>
      </c>
      <c r="B16038">
        <v>0</v>
      </c>
      <c r="C16038">
        <v>2230</v>
      </c>
    </row>
    <row r="16039" spans="1:3" x14ac:dyDescent="0.3">
      <c r="A16039" t="s">
        <v>21</v>
      </c>
      <c r="B16039">
        <v>0</v>
      </c>
      <c r="C16039">
        <v>2230</v>
      </c>
    </row>
    <row r="16040" spans="1:3" x14ac:dyDescent="0.3">
      <c r="A16040" t="s">
        <v>22</v>
      </c>
      <c r="B16040">
        <v>0</v>
      </c>
      <c r="C16040">
        <v>2230</v>
      </c>
    </row>
    <row r="16041" spans="1:3" x14ac:dyDescent="0.3">
      <c r="A16041" t="s">
        <v>25</v>
      </c>
      <c r="B16041" t="s">
        <v>121</v>
      </c>
      <c r="C16041">
        <v>2230</v>
      </c>
    </row>
    <row r="16042" spans="1:3" x14ac:dyDescent="0.3">
      <c r="A16042" t="s">
        <v>7</v>
      </c>
      <c r="B16042" t="s">
        <v>50</v>
      </c>
      <c r="C16042">
        <v>7301</v>
      </c>
    </row>
    <row r="16043" spans="1:3" x14ac:dyDescent="0.3">
      <c r="A16043" t="s">
        <v>17</v>
      </c>
      <c r="B16043">
        <v>4</v>
      </c>
      <c r="C16043">
        <v>7301</v>
      </c>
    </row>
    <row r="16044" spans="1:3" x14ac:dyDescent="0.3">
      <c r="A16044" t="s">
        <v>18</v>
      </c>
      <c r="B16044">
        <v>22</v>
      </c>
      <c r="C16044">
        <v>7301</v>
      </c>
    </row>
    <row r="16045" spans="1:3" x14ac:dyDescent="0.3">
      <c r="A16045" t="s">
        <v>19</v>
      </c>
      <c r="B16045">
        <v>11</v>
      </c>
      <c r="C16045">
        <v>7301</v>
      </c>
    </row>
    <row r="16046" spans="1:3" x14ac:dyDescent="0.3">
      <c r="A16046" t="s">
        <v>20</v>
      </c>
      <c r="B16046">
        <v>3</v>
      </c>
      <c r="C16046">
        <v>7301</v>
      </c>
    </row>
    <row r="16047" spans="1:3" x14ac:dyDescent="0.3">
      <c r="A16047" t="s">
        <v>21</v>
      </c>
      <c r="B16047">
        <v>7</v>
      </c>
      <c r="C16047">
        <v>7301</v>
      </c>
    </row>
    <row r="16048" spans="1:3" x14ac:dyDescent="0.3">
      <c r="A16048" t="s">
        <v>22</v>
      </c>
      <c r="B16048">
        <v>32</v>
      </c>
      <c r="C16048">
        <v>7301</v>
      </c>
    </row>
    <row r="16049" spans="1:3" x14ac:dyDescent="0.3">
      <c r="A16049" t="s">
        <v>25</v>
      </c>
      <c r="B16049" t="s">
        <v>121</v>
      </c>
      <c r="C16049">
        <v>7301</v>
      </c>
    </row>
    <row r="16050" spans="1:3" x14ac:dyDescent="0.3">
      <c r="A16050" t="s">
        <v>7</v>
      </c>
      <c r="B16050" t="s">
        <v>120</v>
      </c>
      <c r="C16050">
        <v>5346</v>
      </c>
    </row>
    <row r="16051" spans="1:3" x14ac:dyDescent="0.3">
      <c r="A16051" t="s">
        <v>17</v>
      </c>
      <c r="B16051">
        <v>25</v>
      </c>
      <c r="C16051">
        <v>5346</v>
      </c>
    </row>
    <row r="16052" spans="1:3" x14ac:dyDescent="0.3">
      <c r="A16052" t="s">
        <v>18</v>
      </c>
      <c r="B16052">
        <v>5</v>
      </c>
      <c r="C16052">
        <v>5346</v>
      </c>
    </row>
    <row r="16053" spans="1:3" x14ac:dyDescent="0.3">
      <c r="A16053" t="s">
        <v>19</v>
      </c>
      <c r="B16053">
        <v>19</v>
      </c>
      <c r="C16053">
        <v>5346</v>
      </c>
    </row>
    <row r="16054" spans="1:3" x14ac:dyDescent="0.3">
      <c r="A16054" t="s">
        <v>20</v>
      </c>
      <c r="B16054">
        <v>7</v>
      </c>
      <c r="C16054">
        <v>5346</v>
      </c>
    </row>
    <row r="16055" spans="1:3" x14ac:dyDescent="0.3">
      <c r="A16055" t="s">
        <v>21</v>
      </c>
      <c r="B16055">
        <v>0</v>
      </c>
      <c r="C16055">
        <v>5346</v>
      </c>
    </row>
    <row r="16056" spans="1:3" x14ac:dyDescent="0.3">
      <c r="A16056" t="s">
        <v>22</v>
      </c>
      <c r="B16056">
        <v>23</v>
      </c>
      <c r="C16056">
        <v>5346</v>
      </c>
    </row>
    <row r="16057" spans="1:3" x14ac:dyDescent="0.3">
      <c r="A16057" t="s">
        <v>25</v>
      </c>
      <c r="B16057" t="s">
        <v>121</v>
      </c>
      <c r="C16057">
        <v>5346</v>
      </c>
    </row>
    <row r="16058" spans="1:3" x14ac:dyDescent="0.3">
      <c r="A16058" t="s">
        <v>7</v>
      </c>
      <c r="B16058" t="s">
        <v>120</v>
      </c>
      <c r="C16058">
        <v>9727</v>
      </c>
    </row>
    <row r="16059" spans="1:3" x14ac:dyDescent="0.3">
      <c r="A16059" t="s">
        <v>17</v>
      </c>
      <c r="B16059">
        <v>4</v>
      </c>
      <c r="C16059">
        <v>9727</v>
      </c>
    </row>
    <row r="16060" spans="1:3" x14ac:dyDescent="0.3">
      <c r="A16060" t="s">
        <v>18</v>
      </c>
      <c r="B16060">
        <v>24</v>
      </c>
      <c r="C16060">
        <v>9727</v>
      </c>
    </row>
    <row r="16061" spans="1:3" x14ac:dyDescent="0.3">
      <c r="A16061" t="s">
        <v>19</v>
      </c>
      <c r="B16061">
        <v>11</v>
      </c>
      <c r="C16061">
        <v>9727</v>
      </c>
    </row>
    <row r="16062" spans="1:3" x14ac:dyDescent="0.3">
      <c r="A16062" t="s">
        <v>20</v>
      </c>
      <c r="B16062">
        <v>16</v>
      </c>
      <c r="C16062">
        <v>9727</v>
      </c>
    </row>
    <row r="16063" spans="1:3" x14ac:dyDescent="0.3">
      <c r="A16063" t="s">
        <v>21</v>
      </c>
      <c r="B16063">
        <v>1</v>
      </c>
      <c r="C16063">
        <v>9727</v>
      </c>
    </row>
    <row r="16064" spans="1:3" x14ac:dyDescent="0.3">
      <c r="A16064" t="s">
        <v>22</v>
      </c>
      <c r="B16064">
        <v>25</v>
      </c>
      <c r="C16064">
        <v>9727</v>
      </c>
    </row>
    <row r="16065" spans="1:3" x14ac:dyDescent="0.3">
      <c r="A16065" t="s">
        <v>25</v>
      </c>
      <c r="B16065" t="s">
        <v>122</v>
      </c>
      <c r="C16065">
        <v>9727</v>
      </c>
    </row>
    <row r="16066" spans="1:3" x14ac:dyDescent="0.3">
      <c r="A16066" t="s">
        <v>7</v>
      </c>
      <c r="B16066" t="s">
        <v>120</v>
      </c>
      <c r="C16066">
        <v>7788</v>
      </c>
    </row>
    <row r="16067" spans="1:3" x14ac:dyDescent="0.3">
      <c r="A16067" t="s">
        <v>17</v>
      </c>
      <c r="B16067">
        <v>6</v>
      </c>
      <c r="C16067">
        <v>7788</v>
      </c>
    </row>
    <row r="16068" spans="1:3" x14ac:dyDescent="0.3">
      <c r="A16068" t="s">
        <v>18</v>
      </c>
      <c r="B16068">
        <v>0</v>
      </c>
      <c r="C16068">
        <v>7788</v>
      </c>
    </row>
    <row r="16069" spans="1:3" x14ac:dyDescent="0.3">
      <c r="A16069" t="s">
        <v>19</v>
      </c>
      <c r="B16069">
        <v>3</v>
      </c>
      <c r="C16069">
        <v>7788</v>
      </c>
    </row>
    <row r="16070" spans="1:3" x14ac:dyDescent="0.3">
      <c r="A16070" t="s">
        <v>20</v>
      </c>
      <c r="B16070">
        <v>0</v>
      </c>
      <c r="C16070">
        <v>7788</v>
      </c>
    </row>
    <row r="16071" spans="1:3" x14ac:dyDescent="0.3">
      <c r="A16071" t="s">
        <v>21</v>
      </c>
      <c r="B16071">
        <v>0</v>
      </c>
      <c r="C16071">
        <v>7788</v>
      </c>
    </row>
    <row r="16072" spans="1:3" x14ac:dyDescent="0.3">
      <c r="A16072" t="s">
        <v>22</v>
      </c>
      <c r="B16072">
        <v>1</v>
      </c>
      <c r="C16072">
        <v>7788</v>
      </c>
    </row>
    <row r="16073" spans="1:3" x14ac:dyDescent="0.3">
      <c r="A16073" t="s">
        <v>25</v>
      </c>
      <c r="B16073" t="s">
        <v>122</v>
      </c>
      <c r="C16073">
        <v>7788</v>
      </c>
    </row>
    <row r="16074" spans="1:3" x14ac:dyDescent="0.3">
      <c r="A16074" t="s">
        <v>7</v>
      </c>
      <c r="B16074" t="s">
        <v>50</v>
      </c>
      <c r="C16074">
        <v>1744</v>
      </c>
    </row>
    <row r="16075" spans="1:3" x14ac:dyDescent="0.3">
      <c r="A16075" t="s">
        <v>17</v>
      </c>
      <c r="B16075">
        <v>9</v>
      </c>
      <c r="C16075">
        <v>1744</v>
      </c>
    </row>
    <row r="16076" spans="1:3" x14ac:dyDescent="0.3">
      <c r="A16076" t="s">
        <v>18</v>
      </c>
      <c r="B16076">
        <v>7</v>
      </c>
      <c r="C16076">
        <v>1744</v>
      </c>
    </row>
    <row r="16077" spans="1:3" x14ac:dyDescent="0.3">
      <c r="A16077" t="s">
        <v>19</v>
      </c>
      <c r="B16077">
        <v>13</v>
      </c>
      <c r="C16077">
        <v>1744</v>
      </c>
    </row>
    <row r="16078" spans="1:3" x14ac:dyDescent="0.3">
      <c r="A16078" t="s">
        <v>20</v>
      </c>
      <c r="B16078">
        <v>3</v>
      </c>
      <c r="C16078">
        <v>1744</v>
      </c>
    </row>
    <row r="16079" spans="1:3" x14ac:dyDescent="0.3">
      <c r="A16079" t="s">
        <v>21</v>
      </c>
      <c r="B16079">
        <v>2</v>
      </c>
      <c r="C16079">
        <v>1744</v>
      </c>
    </row>
    <row r="16080" spans="1:3" x14ac:dyDescent="0.3">
      <c r="A16080" t="s">
        <v>22</v>
      </c>
      <c r="B16080">
        <v>20</v>
      </c>
      <c r="C16080">
        <v>1744</v>
      </c>
    </row>
    <row r="16081" spans="1:3" x14ac:dyDescent="0.3">
      <c r="A16081" t="s">
        <v>25</v>
      </c>
      <c r="B16081" t="s">
        <v>122</v>
      </c>
      <c r="C16081">
        <v>1744</v>
      </c>
    </row>
    <row r="16082" spans="1:3" x14ac:dyDescent="0.3">
      <c r="A16082" t="s">
        <v>7</v>
      </c>
      <c r="B16082" t="s">
        <v>50</v>
      </c>
      <c r="C16082">
        <v>6673</v>
      </c>
    </row>
    <row r="16083" spans="1:3" x14ac:dyDescent="0.3">
      <c r="A16083" t="s">
        <v>17</v>
      </c>
      <c r="B16083">
        <v>28</v>
      </c>
      <c r="C16083">
        <v>6673</v>
      </c>
    </row>
    <row r="16084" spans="1:3" x14ac:dyDescent="0.3">
      <c r="A16084" t="s">
        <v>18</v>
      </c>
      <c r="B16084">
        <v>6</v>
      </c>
      <c r="C16084">
        <v>6673</v>
      </c>
    </row>
    <row r="16085" spans="1:3" x14ac:dyDescent="0.3">
      <c r="A16085" t="s">
        <v>19</v>
      </c>
      <c r="B16085">
        <v>27</v>
      </c>
      <c r="C16085">
        <v>6673</v>
      </c>
    </row>
    <row r="16086" spans="1:3" x14ac:dyDescent="0.3">
      <c r="A16086" t="s">
        <v>20</v>
      </c>
      <c r="B16086">
        <v>12</v>
      </c>
      <c r="C16086">
        <v>6673</v>
      </c>
    </row>
    <row r="16087" spans="1:3" x14ac:dyDescent="0.3">
      <c r="A16087" t="s">
        <v>21</v>
      </c>
      <c r="B16087">
        <v>17</v>
      </c>
      <c r="C16087">
        <v>6673</v>
      </c>
    </row>
    <row r="16088" spans="1:3" x14ac:dyDescent="0.3">
      <c r="A16088" t="s">
        <v>22</v>
      </c>
      <c r="B16088">
        <v>39</v>
      </c>
      <c r="C16088">
        <v>6673</v>
      </c>
    </row>
    <row r="16089" spans="1:3" x14ac:dyDescent="0.3">
      <c r="A16089" t="s">
        <v>25</v>
      </c>
      <c r="B16089" t="s">
        <v>121</v>
      </c>
      <c r="C16089">
        <v>6673</v>
      </c>
    </row>
    <row r="16090" spans="1:3" x14ac:dyDescent="0.3">
      <c r="A16090" t="s">
        <v>7</v>
      </c>
      <c r="B16090" t="s">
        <v>120</v>
      </c>
      <c r="C16090">
        <v>898</v>
      </c>
    </row>
    <row r="16091" spans="1:3" x14ac:dyDescent="0.3">
      <c r="A16091" t="s">
        <v>17</v>
      </c>
      <c r="B16091">
        <v>38</v>
      </c>
      <c r="C16091">
        <v>898</v>
      </c>
    </row>
    <row r="16092" spans="1:3" x14ac:dyDescent="0.3">
      <c r="A16092" t="s">
        <v>18</v>
      </c>
      <c r="B16092">
        <v>15</v>
      </c>
      <c r="C16092">
        <v>898</v>
      </c>
    </row>
    <row r="16093" spans="1:3" x14ac:dyDescent="0.3">
      <c r="A16093" t="s">
        <v>19</v>
      </c>
      <c r="B16093">
        <v>54</v>
      </c>
      <c r="C16093">
        <v>898</v>
      </c>
    </row>
    <row r="16094" spans="1:3" x14ac:dyDescent="0.3">
      <c r="A16094" t="s">
        <v>20</v>
      </c>
      <c r="B16094">
        <v>3</v>
      </c>
      <c r="C16094">
        <v>898</v>
      </c>
    </row>
    <row r="16095" spans="1:3" x14ac:dyDescent="0.3">
      <c r="A16095" t="s">
        <v>21</v>
      </c>
      <c r="B16095">
        <v>8</v>
      </c>
      <c r="C16095">
        <v>898</v>
      </c>
    </row>
    <row r="16096" spans="1:3" x14ac:dyDescent="0.3">
      <c r="A16096" t="s">
        <v>22</v>
      </c>
      <c r="B16096">
        <v>29</v>
      </c>
      <c r="C16096">
        <v>898</v>
      </c>
    </row>
    <row r="16097" spans="1:3" x14ac:dyDescent="0.3">
      <c r="A16097" t="s">
        <v>25</v>
      </c>
      <c r="B16097" t="s">
        <v>121</v>
      </c>
      <c r="C16097">
        <v>898</v>
      </c>
    </row>
    <row r="16098" spans="1:3" x14ac:dyDescent="0.3">
      <c r="A16098" t="s">
        <v>7</v>
      </c>
      <c r="B16098" t="s">
        <v>50</v>
      </c>
      <c r="C16098">
        <v>798</v>
      </c>
    </row>
    <row r="16099" spans="1:3" x14ac:dyDescent="0.3">
      <c r="A16099" t="s">
        <v>17</v>
      </c>
      <c r="B16099">
        <v>2</v>
      </c>
      <c r="C16099">
        <v>798</v>
      </c>
    </row>
    <row r="16100" spans="1:3" x14ac:dyDescent="0.3">
      <c r="A16100" t="s">
        <v>18</v>
      </c>
      <c r="B16100">
        <v>0</v>
      </c>
      <c r="C16100">
        <v>798</v>
      </c>
    </row>
    <row r="16101" spans="1:3" x14ac:dyDescent="0.3">
      <c r="A16101" t="s">
        <v>19</v>
      </c>
      <c r="B16101">
        <v>6</v>
      </c>
      <c r="C16101">
        <v>798</v>
      </c>
    </row>
    <row r="16102" spans="1:3" x14ac:dyDescent="0.3">
      <c r="A16102" t="s">
        <v>20</v>
      </c>
      <c r="B16102">
        <v>8</v>
      </c>
      <c r="C16102">
        <v>798</v>
      </c>
    </row>
    <row r="16103" spans="1:3" x14ac:dyDescent="0.3">
      <c r="A16103" t="s">
        <v>21</v>
      </c>
      <c r="B16103">
        <v>6</v>
      </c>
      <c r="C16103">
        <v>798</v>
      </c>
    </row>
    <row r="16104" spans="1:3" x14ac:dyDescent="0.3">
      <c r="A16104" t="s">
        <v>22</v>
      </c>
      <c r="B16104">
        <v>5</v>
      </c>
      <c r="C16104">
        <v>798</v>
      </c>
    </row>
    <row r="16105" spans="1:3" x14ac:dyDescent="0.3">
      <c r="A16105" t="s">
        <v>25</v>
      </c>
      <c r="B16105" t="s">
        <v>122</v>
      </c>
      <c r="C16105">
        <v>798</v>
      </c>
    </row>
    <row r="16106" spans="1:3" x14ac:dyDescent="0.3">
      <c r="A16106" t="s">
        <v>7</v>
      </c>
      <c r="B16106" t="s">
        <v>50</v>
      </c>
      <c r="C16106">
        <v>9771</v>
      </c>
    </row>
    <row r="16107" spans="1:3" x14ac:dyDescent="0.3">
      <c r="A16107" t="s">
        <v>17</v>
      </c>
      <c r="B16107">
        <v>104</v>
      </c>
      <c r="C16107">
        <v>9771</v>
      </c>
    </row>
    <row r="16108" spans="1:3" x14ac:dyDescent="0.3">
      <c r="A16108" t="s">
        <v>18</v>
      </c>
      <c r="B16108">
        <v>20</v>
      </c>
      <c r="C16108">
        <v>9771</v>
      </c>
    </row>
    <row r="16109" spans="1:3" x14ac:dyDescent="0.3">
      <c r="A16109" t="s">
        <v>19</v>
      </c>
      <c r="B16109">
        <v>101</v>
      </c>
      <c r="C16109">
        <v>9771</v>
      </c>
    </row>
    <row r="16110" spans="1:3" x14ac:dyDescent="0.3">
      <c r="A16110" t="s">
        <v>20</v>
      </c>
      <c r="B16110">
        <v>24</v>
      </c>
      <c r="C16110">
        <v>9771</v>
      </c>
    </row>
    <row r="16111" spans="1:3" x14ac:dyDescent="0.3">
      <c r="A16111" t="s">
        <v>21</v>
      </c>
      <c r="B16111">
        <v>15</v>
      </c>
      <c r="C16111">
        <v>9771</v>
      </c>
    </row>
    <row r="16112" spans="1:3" x14ac:dyDescent="0.3">
      <c r="A16112" t="s">
        <v>22</v>
      </c>
      <c r="B16112">
        <v>5</v>
      </c>
      <c r="C16112">
        <v>9771</v>
      </c>
    </row>
    <row r="16113" spans="1:3" x14ac:dyDescent="0.3">
      <c r="A16113" t="s">
        <v>25</v>
      </c>
      <c r="B16113" t="s">
        <v>121</v>
      </c>
      <c r="C16113">
        <v>9771</v>
      </c>
    </row>
    <row r="16114" spans="1:3" x14ac:dyDescent="0.3">
      <c r="A16114" t="s">
        <v>7</v>
      </c>
      <c r="B16114" t="s">
        <v>120</v>
      </c>
      <c r="C16114">
        <v>3745</v>
      </c>
    </row>
    <row r="16115" spans="1:3" x14ac:dyDescent="0.3">
      <c r="A16115" t="s">
        <v>17</v>
      </c>
      <c r="B16115">
        <v>5</v>
      </c>
      <c r="C16115">
        <v>3745</v>
      </c>
    </row>
    <row r="16116" spans="1:3" x14ac:dyDescent="0.3">
      <c r="A16116" t="s">
        <v>18</v>
      </c>
      <c r="B16116">
        <v>36</v>
      </c>
      <c r="C16116">
        <v>3745</v>
      </c>
    </row>
    <row r="16117" spans="1:3" x14ac:dyDescent="0.3">
      <c r="A16117" t="s">
        <v>19</v>
      </c>
      <c r="B16117">
        <v>7</v>
      </c>
      <c r="C16117">
        <v>3745</v>
      </c>
    </row>
    <row r="16118" spans="1:3" x14ac:dyDescent="0.3">
      <c r="A16118" t="s">
        <v>20</v>
      </c>
      <c r="B16118">
        <v>0</v>
      </c>
      <c r="C16118">
        <v>3745</v>
      </c>
    </row>
    <row r="16119" spans="1:3" x14ac:dyDescent="0.3">
      <c r="A16119" t="s">
        <v>21</v>
      </c>
      <c r="B16119">
        <v>10</v>
      </c>
      <c r="C16119">
        <v>3745</v>
      </c>
    </row>
    <row r="16120" spans="1:3" x14ac:dyDescent="0.3">
      <c r="A16120" t="s">
        <v>22</v>
      </c>
      <c r="B16120">
        <v>45</v>
      </c>
      <c r="C16120">
        <v>3745</v>
      </c>
    </row>
    <row r="16121" spans="1:3" x14ac:dyDescent="0.3">
      <c r="A16121" t="s">
        <v>25</v>
      </c>
      <c r="B16121" t="s">
        <v>121</v>
      </c>
      <c r="C16121">
        <v>3745</v>
      </c>
    </row>
    <row r="16122" spans="1:3" x14ac:dyDescent="0.3">
      <c r="A16122" t="s">
        <v>7</v>
      </c>
      <c r="B16122" t="s">
        <v>50</v>
      </c>
      <c r="C16122">
        <v>10364</v>
      </c>
    </row>
    <row r="16123" spans="1:3" x14ac:dyDescent="0.3">
      <c r="A16123" t="s">
        <v>17</v>
      </c>
      <c r="B16123">
        <v>0</v>
      </c>
      <c r="C16123">
        <v>10364</v>
      </c>
    </row>
    <row r="16124" spans="1:3" x14ac:dyDescent="0.3">
      <c r="A16124" t="s">
        <v>18</v>
      </c>
      <c r="B16124">
        <v>0</v>
      </c>
      <c r="C16124">
        <v>10364</v>
      </c>
    </row>
    <row r="16125" spans="1:3" x14ac:dyDescent="0.3">
      <c r="A16125" t="s">
        <v>19</v>
      </c>
      <c r="B16125">
        <v>1</v>
      </c>
      <c r="C16125">
        <v>10364</v>
      </c>
    </row>
    <row r="16126" spans="1:3" x14ac:dyDescent="0.3">
      <c r="A16126" t="s">
        <v>20</v>
      </c>
      <c r="B16126">
        <v>2</v>
      </c>
      <c r="C16126">
        <v>10364</v>
      </c>
    </row>
    <row r="16127" spans="1:3" x14ac:dyDescent="0.3">
      <c r="A16127" t="s">
        <v>21</v>
      </c>
      <c r="B16127">
        <v>12</v>
      </c>
      <c r="C16127">
        <v>10364</v>
      </c>
    </row>
    <row r="16128" spans="1:3" x14ac:dyDescent="0.3">
      <c r="A16128" t="s">
        <v>22</v>
      </c>
      <c r="B16128">
        <v>5</v>
      </c>
      <c r="C16128">
        <v>10364</v>
      </c>
    </row>
    <row r="16129" spans="1:3" x14ac:dyDescent="0.3">
      <c r="A16129" t="s">
        <v>25</v>
      </c>
      <c r="B16129" t="s">
        <v>122</v>
      </c>
      <c r="C16129">
        <v>10364</v>
      </c>
    </row>
    <row r="16130" spans="1:3" x14ac:dyDescent="0.3">
      <c r="A16130" t="s">
        <v>7</v>
      </c>
      <c r="B16130" t="s">
        <v>50</v>
      </c>
      <c r="C16130">
        <v>153</v>
      </c>
    </row>
    <row r="16131" spans="1:3" x14ac:dyDescent="0.3">
      <c r="A16131" t="s">
        <v>17</v>
      </c>
      <c r="B16131">
        <v>19</v>
      </c>
      <c r="C16131">
        <v>153</v>
      </c>
    </row>
    <row r="16132" spans="1:3" x14ac:dyDescent="0.3">
      <c r="A16132" t="s">
        <v>18</v>
      </c>
      <c r="B16132">
        <v>3</v>
      </c>
      <c r="C16132">
        <v>153</v>
      </c>
    </row>
    <row r="16133" spans="1:3" x14ac:dyDescent="0.3">
      <c r="A16133" t="s">
        <v>19</v>
      </c>
      <c r="B16133">
        <v>6</v>
      </c>
      <c r="C16133">
        <v>153</v>
      </c>
    </row>
    <row r="16134" spans="1:3" x14ac:dyDescent="0.3">
      <c r="A16134" t="s">
        <v>20</v>
      </c>
      <c r="B16134">
        <v>4</v>
      </c>
      <c r="C16134">
        <v>153</v>
      </c>
    </row>
    <row r="16135" spans="1:3" x14ac:dyDescent="0.3">
      <c r="A16135" t="s">
        <v>21</v>
      </c>
      <c r="B16135">
        <v>2</v>
      </c>
      <c r="C16135">
        <v>153</v>
      </c>
    </row>
    <row r="16136" spans="1:3" x14ac:dyDescent="0.3">
      <c r="A16136" t="s">
        <v>22</v>
      </c>
      <c r="B16136">
        <v>12</v>
      </c>
      <c r="C16136">
        <v>153</v>
      </c>
    </row>
    <row r="16137" spans="1:3" x14ac:dyDescent="0.3">
      <c r="A16137" t="s">
        <v>25</v>
      </c>
      <c r="B16137" t="s">
        <v>122</v>
      </c>
      <c r="C16137">
        <v>153</v>
      </c>
    </row>
    <row r="16138" spans="1:3" x14ac:dyDescent="0.3">
      <c r="A16138" t="s">
        <v>7</v>
      </c>
      <c r="B16138" t="s">
        <v>120</v>
      </c>
      <c r="C16138">
        <v>8182</v>
      </c>
    </row>
    <row r="16139" spans="1:3" x14ac:dyDescent="0.3">
      <c r="A16139" t="s">
        <v>17</v>
      </c>
      <c r="B16139">
        <v>53</v>
      </c>
      <c r="C16139">
        <v>8182</v>
      </c>
    </row>
    <row r="16140" spans="1:3" x14ac:dyDescent="0.3">
      <c r="A16140" t="s">
        <v>18</v>
      </c>
      <c r="B16140">
        <v>3</v>
      </c>
      <c r="C16140">
        <v>8182</v>
      </c>
    </row>
    <row r="16141" spans="1:3" x14ac:dyDescent="0.3">
      <c r="A16141" t="s">
        <v>19</v>
      </c>
      <c r="B16141">
        <v>49</v>
      </c>
      <c r="C16141">
        <v>8182</v>
      </c>
    </row>
    <row r="16142" spans="1:3" x14ac:dyDescent="0.3">
      <c r="A16142" t="s">
        <v>20</v>
      </c>
      <c r="B16142">
        <v>7</v>
      </c>
      <c r="C16142">
        <v>8182</v>
      </c>
    </row>
    <row r="16143" spans="1:3" x14ac:dyDescent="0.3">
      <c r="A16143" t="s">
        <v>21</v>
      </c>
      <c r="B16143">
        <v>4</v>
      </c>
      <c r="C16143">
        <v>8182</v>
      </c>
    </row>
    <row r="16144" spans="1:3" x14ac:dyDescent="0.3">
      <c r="A16144" t="s">
        <v>22</v>
      </c>
      <c r="B16144">
        <v>5</v>
      </c>
      <c r="C16144">
        <v>8182</v>
      </c>
    </row>
    <row r="16145" spans="1:3" x14ac:dyDescent="0.3">
      <c r="A16145" t="s">
        <v>25</v>
      </c>
      <c r="B16145" t="s">
        <v>121</v>
      </c>
      <c r="C16145">
        <v>8182</v>
      </c>
    </row>
    <row r="16146" spans="1:3" x14ac:dyDescent="0.3">
      <c r="A16146" t="s">
        <v>7</v>
      </c>
      <c r="B16146" t="s">
        <v>120</v>
      </c>
      <c r="C16146">
        <v>4297</v>
      </c>
    </row>
    <row r="16147" spans="1:3" x14ac:dyDescent="0.3">
      <c r="A16147" t="s">
        <v>17</v>
      </c>
      <c r="B16147">
        <v>13</v>
      </c>
      <c r="C16147">
        <v>4297</v>
      </c>
    </row>
    <row r="16148" spans="1:3" x14ac:dyDescent="0.3">
      <c r="A16148" t="s">
        <v>18</v>
      </c>
      <c r="B16148">
        <v>2</v>
      </c>
      <c r="C16148">
        <v>4297</v>
      </c>
    </row>
    <row r="16149" spans="1:3" x14ac:dyDescent="0.3">
      <c r="A16149" t="s">
        <v>19</v>
      </c>
      <c r="B16149">
        <v>18</v>
      </c>
      <c r="C16149">
        <v>4297</v>
      </c>
    </row>
    <row r="16150" spans="1:3" x14ac:dyDescent="0.3">
      <c r="A16150" t="s">
        <v>20</v>
      </c>
      <c r="B16150">
        <v>6</v>
      </c>
      <c r="C16150">
        <v>4297</v>
      </c>
    </row>
    <row r="16151" spans="1:3" x14ac:dyDescent="0.3">
      <c r="A16151" t="s">
        <v>21</v>
      </c>
      <c r="B16151">
        <v>1</v>
      </c>
      <c r="C16151">
        <v>4297</v>
      </c>
    </row>
    <row r="16152" spans="1:3" x14ac:dyDescent="0.3">
      <c r="A16152" t="s">
        <v>22</v>
      </c>
      <c r="B16152">
        <v>0</v>
      </c>
      <c r="C16152">
        <v>4297</v>
      </c>
    </row>
    <row r="16153" spans="1:3" x14ac:dyDescent="0.3">
      <c r="A16153" t="s">
        <v>25</v>
      </c>
      <c r="B16153" t="s">
        <v>122</v>
      </c>
      <c r="C16153">
        <v>4297</v>
      </c>
    </row>
    <row r="16154" spans="1:3" x14ac:dyDescent="0.3">
      <c r="A16154" t="s">
        <v>7</v>
      </c>
      <c r="B16154" t="s">
        <v>120</v>
      </c>
      <c r="C16154">
        <v>9672</v>
      </c>
    </row>
    <row r="16155" spans="1:3" x14ac:dyDescent="0.3">
      <c r="A16155" t="s">
        <v>17</v>
      </c>
      <c r="B16155">
        <v>8</v>
      </c>
      <c r="C16155">
        <v>9672</v>
      </c>
    </row>
    <row r="16156" spans="1:3" x14ac:dyDescent="0.3">
      <c r="A16156" t="s">
        <v>18</v>
      </c>
      <c r="B16156">
        <v>3</v>
      </c>
      <c r="C16156">
        <v>9672</v>
      </c>
    </row>
    <row r="16157" spans="1:3" x14ac:dyDescent="0.3">
      <c r="A16157" t="s">
        <v>19</v>
      </c>
      <c r="B16157">
        <v>9</v>
      </c>
      <c r="C16157">
        <v>9672</v>
      </c>
    </row>
    <row r="16158" spans="1:3" x14ac:dyDescent="0.3">
      <c r="A16158" t="s">
        <v>20</v>
      </c>
      <c r="B16158">
        <v>19</v>
      </c>
      <c r="C16158">
        <v>9672</v>
      </c>
    </row>
    <row r="16159" spans="1:3" x14ac:dyDescent="0.3">
      <c r="A16159" t="s">
        <v>21</v>
      </c>
      <c r="B16159">
        <v>4</v>
      </c>
      <c r="C16159">
        <v>9672</v>
      </c>
    </row>
    <row r="16160" spans="1:3" x14ac:dyDescent="0.3">
      <c r="A16160" t="s">
        <v>22</v>
      </c>
      <c r="B16160">
        <v>22</v>
      </c>
      <c r="C16160">
        <v>9672</v>
      </c>
    </row>
    <row r="16161" spans="1:3" x14ac:dyDescent="0.3">
      <c r="A16161" t="s">
        <v>25</v>
      </c>
      <c r="B16161" t="s">
        <v>122</v>
      </c>
      <c r="C16161">
        <v>9672</v>
      </c>
    </row>
    <row r="16162" spans="1:3" x14ac:dyDescent="0.3">
      <c r="A16162" t="s">
        <v>7</v>
      </c>
      <c r="B16162" t="s">
        <v>120</v>
      </c>
      <c r="C16162">
        <v>1878</v>
      </c>
    </row>
    <row r="16163" spans="1:3" x14ac:dyDescent="0.3">
      <c r="A16163" t="s">
        <v>17</v>
      </c>
      <c r="B16163">
        <v>4</v>
      </c>
      <c r="C16163">
        <v>1878</v>
      </c>
    </row>
    <row r="16164" spans="1:3" x14ac:dyDescent="0.3">
      <c r="A16164" t="s">
        <v>18</v>
      </c>
      <c r="B16164">
        <v>6</v>
      </c>
      <c r="C16164">
        <v>1878</v>
      </c>
    </row>
    <row r="16165" spans="1:3" x14ac:dyDescent="0.3">
      <c r="A16165" t="s">
        <v>19</v>
      </c>
      <c r="B16165">
        <v>8</v>
      </c>
      <c r="C16165">
        <v>1878</v>
      </c>
    </row>
    <row r="16166" spans="1:3" x14ac:dyDescent="0.3">
      <c r="A16166" t="s">
        <v>20</v>
      </c>
      <c r="B16166">
        <v>6</v>
      </c>
      <c r="C16166">
        <v>1878</v>
      </c>
    </row>
    <row r="16167" spans="1:3" x14ac:dyDescent="0.3">
      <c r="A16167" t="s">
        <v>21</v>
      </c>
      <c r="B16167">
        <v>3</v>
      </c>
      <c r="C16167">
        <v>1878</v>
      </c>
    </row>
    <row r="16168" spans="1:3" x14ac:dyDescent="0.3">
      <c r="A16168" t="s">
        <v>22</v>
      </c>
      <c r="B16168">
        <v>10</v>
      </c>
      <c r="C16168">
        <v>1878</v>
      </c>
    </row>
    <row r="16169" spans="1:3" x14ac:dyDescent="0.3">
      <c r="A16169" t="s">
        <v>25</v>
      </c>
      <c r="B16169" t="s">
        <v>122</v>
      </c>
      <c r="C16169">
        <v>1878</v>
      </c>
    </row>
    <row r="16170" spans="1:3" x14ac:dyDescent="0.3">
      <c r="A16170" t="s">
        <v>7</v>
      </c>
      <c r="B16170" t="s">
        <v>50</v>
      </c>
      <c r="C16170">
        <v>213</v>
      </c>
    </row>
    <row r="16171" spans="1:3" x14ac:dyDescent="0.3">
      <c r="A16171" t="s">
        <v>17</v>
      </c>
      <c r="B16171">
        <v>35</v>
      </c>
      <c r="C16171">
        <v>213</v>
      </c>
    </row>
    <row r="16172" spans="1:3" x14ac:dyDescent="0.3">
      <c r="A16172" t="s">
        <v>18</v>
      </c>
      <c r="B16172">
        <v>0</v>
      </c>
      <c r="C16172">
        <v>213</v>
      </c>
    </row>
    <row r="16173" spans="1:3" x14ac:dyDescent="0.3">
      <c r="A16173" t="s">
        <v>19</v>
      </c>
      <c r="B16173">
        <v>11</v>
      </c>
      <c r="C16173">
        <v>213</v>
      </c>
    </row>
    <row r="16174" spans="1:3" x14ac:dyDescent="0.3">
      <c r="A16174" t="s">
        <v>20</v>
      </c>
      <c r="B16174">
        <v>0</v>
      </c>
      <c r="C16174">
        <v>213</v>
      </c>
    </row>
    <row r="16175" spans="1:3" x14ac:dyDescent="0.3">
      <c r="A16175" t="s">
        <v>21</v>
      </c>
      <c r="B16175">
        <v>0</v>
      </c>
      <c r="C16175">
        <v>213</v>
      </c>
    </row>
    <row r="16176" spans="1:3" x14ac:dyDescent="0.3">
      <c r="A16176" t="s">
        <v>22</v>
      </c>
      <c r="B16176">
        <v>2</v>
      </c>
      <c r="C16176">
        <v>213</v>
      </c>
    </row>
    <row r="16177" spans="1:3" x14ac:dyDescent="0.3">
      <c r="A16177" t="s">
        <v>25</v>
      </c>
      <c r="B16177" t="s">
        <v>122</v>
      </c>
      <c r="C16177">
        <v>213</v>
      </c>
    </row>
    <row r="16178" spans="1:3" x14ac:dyDescent="0.3">
      <c r="A16178" t="s">
        <v>7</v>
      </c>
      <c r="B16178" t="s">
        <v>120</v>
      </c>
      <c r="C16178">
        <v>4023</v>
      </c>
    </row>
    <row r="16179" spans="1:3" x14ac:dyDescent="0.3">
      <c r="A16179" t="s">
        <v>17</v>
      </c>
      <c r="B16179">
        <v>16</v>
      </c>
      <c r="C16179">
        <v>4023</v>
      </c>
    </row>
    <row r="16180" spans="1:3" x14ac:dyDescent="0.3">
      <c r="A16180" t="s">
        <v>18</v>
      </c>
      <c r="B16180">
        <v>17</v>
      </c>
      <c r="C16180">
        <v>4023</v>
      </c>
    </row>
    <row r="16181" spans="1:3" x14ac:dyDescent="0.3">
      <c r="A16181" t="s">
        <v>19</v>
      </c>
      <c r="B16181">
        <v>19</v>
      </c>
      <c r="C16181">
        <v>4023</v>
      </c>
    </row>
    <row r="16182" spans="1:3" x14ac:dyDescent="0.3">
      <c r="A16182" t="s">
        <v>20</v>
      </c>
      <c r="B16182">
        <v>20</v>
      </c>
      <c r="C16182">
        <v>4023</v>
      </c>
    </row>
    <row r="16183" spans="1:3" x14ac:dyDescent="0.3">
      <c r="A16183" t="s">
        <v>21</v>
      </c>
      <c r="B16183">
        <v>21</v>
      </c>
      <c r="C16183">
        <v>4023</v>
      </c>
    </row>
    <row r="16184" spans="1:3" x14ac:dyDescent="0.3">
      <c r="A16184" t="s">
        <v>22</v>
      </c>
      <c r="B16184">
        <v>22</v>
      </c>
      <c r="C16184">
        <v>4023</v>
      </c>
    </row>
    <row r="16185" spans="1:3" x14ac:dyDescent="0.3">
      <c r="A16185" t="s">
        <v>25</v>
      </c>
      <c r="B16185" t="s">
        <v>121</v>
      </c>
      <c r="C16185">
        <v>4023</v>
      </c>
    </row>
    <row r="16186" spans="1:3" x14ac:dyDescent="0.3">
      <c r="A16186" t="s">
        <v>7</v>
      </c>
      <c r="B16186" t="s">
        <v>50</v>
      </c>
      <c r="C16186">
        <v>304</v>
      </c>
    </row>
    <row r="16187" spans="1:3" x14ac:dyDescent="0.3">
      <c r="A16187" t="s">
        <v>17</v>
      </c>
      <c r="B16187">
        <v>19</v>
      </c>
      <c r="C16187">
        <v>304</v>
      </c>
    </row>
    <row r="16188" spans="1:3" x14ac:dyDescent="0.3">
      <c r="A16188" t="s">
        <v>18</v>
      </c>
      <c r="B16188">
        <v>3</v>
      </c>
      <c r="C16188">
        <v>304</v>
      </c>
    </row>
    <row r="16189" spans="1:3" x14ac:dyDescent="0.3">
      <c r="A16189" t="s">
        <v>19</v>
      </c>
      <c r="B16189">
        <v>19</v>
      </c>
      <c r="C16189">
        <v>304</v>
      </c>
    </row>
    <row r="16190" spans="1:3" x14ac:dyDescent="0.3">
      <c r="A16190" t="s">
        <v>20</v>
      </c>
      <c r="B16190">
        <v>4</v>
      </c>
      <c r="C16190">
        <v>304</v>
      </c>
    </row>
    <row r="16191" spans="1:3" x14ac:dyDescent="0.3">
      <c r="A16191" t="s">
        <v>21</v>
      </c>
      <c r="B16191">
        <v>5</v>
      </c>
      <c r="C16191">
        <v>304</v>
      </c>
    </row>
    <row r="16192" spans="1:3" x14ac:dyDescent="0.3">
      <c r="A16192" t="s">
        <v>22</v>
      </c>
      <c r="B16192">
        <v>26</v>
      </c>
      <c r="C16192">
        <v>304</v>
      </c>
    </row>
    <row r="16193" spans="1:3" x14ac:dyDescent="0.3">
      <c r="A16193" t="s">
        <v>25</v>
      </c>
      <c r="B16193" t="s">
        <v>121</v>
      </c>
      <c r="C16193">
        <v>304</v>
      </c>
    </row>
    <row r="16194" spans="1:3" x14ac:dyDescent="0.3">
      <c r="A16194" t="s">
        <v>7</v>
      </c>
      <c r="B16194" t="s">
        <v>50</v>
      </c>
      <c r="C16194">
        <v>10735</v>
      </c>
    </row>
    <row r="16195" spans="1:3" x14ac:dyDescent="0.3">
      <c r="A16195" t="s">
        <v>17</v>
      </c>
      <c r="B16195">
        <v>14</v>
      </c>
      <c r="C16195">
        <v>10735</v>
      </c>
    </row>
    <row r="16196" spans="1:3" x14ac:dyDescent="0.3">
      <c r="A16196" t="s">
        <v>18</v>
      </c>
      <c r="B16196">
        <v>1</v>
      </c>
      <c r="C16196">
        <v>10735</v>
      </c>
    </row>
    <row r="16197" spans="1:3" x14ac:dyDescent="0.3">
      <c r="A16197" t="s">
        <v>19</v>
      </c>
      <c r="B16197">
        <v>7</v>
      </c>
      <c r="C16197">
        <v>10735</v>
      </c>
    </row>
    <row r="16198" spans="1:3" x14ac:dyDescent="0.3">
      <c r="A16198" t="s">
        <v>20</v>
      </c>
      <c r="B16198">
        <v>2</v>
      </c>
      <c r="C16198">
        <v>10735</v>
      </c>
    </row>
    <row r="16199" spans="1:3" x14ac:dyDescent="0.3">
      <c r="A16199" t="s">
        <v>21</v>
      </c>
      <c r="B16199">
        <v>1</v>
      </c>
      <c r="C16199">
        <v>10735</v>
      </c>
    </row>
    <row r="16200" spans="1:3" x14ac:dyDescent="0.3">
      <c r="A16200" t="s">
        <v>22</v>
      </c>
      <c r="B16200">
        <v>1</v>
      </c>
      <c r="C16200">
        <v>10735</v>
      </c>
    </row>
    <row r="16201" spans="1:3" x14ac:dyDescent="0.3">
      <c r="A16201" t="s">
        <v>25</v>
      </c>
      <c r="B16201" t="s">
        <v>122</v>
      </c>
      <c r="C16201">
        <v>10735</v>
      </c>
    </row>
    <row r="16202" spans="1:3" x14ac:dyDescent="0.3">
      <c r="A16202" t="s">
        <v>7</v>
      </c>
      <c r="B16202" t="s">
        <v>50</v>
      </c>
      <c r="C16202">
        <v>5068</v>
      </c>
    </row>
    <row r="16203" spans="1:3" x14ac:dyDescent="0.3">
      <c r="A16203" t="s">
        <v>17</v>
      </c>
      <c r="B16203">
        <v>14</v>
      </c>
      <c r="C16203">
        <v>5068</v>
      </c>
    </row>
    <row r="16204" spans="1:3" x14ac:dyDescent="0.3">
      <c r="A16204" t="s">
        <v>18</v>
      </c>
      <c r="B16204">
        <v>1</v>
      </c>
      <c r="C16204">
        <v>5068</v>
      </c>
    </row>
    <row r="16205" spans="1:3" x14ac:dyDescent="0.3">
      <c r="A16205" t="s">
        <v>19</v>
      </c>
      <c r="B16205">
        <v>7</v>
      </c>
      <c r="C16205">
        <v>5068</v>
      </c>
    </row>
    <row r="16206" spans="1:3" x14ac:dyDescent="0.3">
      <c r="A16206" t="s">
        <v>20</v>
      </c>
      <c r="B16206">
        <v>2</v>
      </c>
      <c r="C16206">
        <v>5068</v>
      </c>
    </row>
    <row r="16207" spans="1:3" x14ac:dyDescent="0.3">
      <c r="A16207" t="s">
        <v>21</v>
      </c>
      <c r="B16207">
        <v>1</v>
      </c>
      <c r="C16207">
        <v>5068</v>
      </c>
    </row>
    <row r="16208" spans="1:3" x14ac:dyDescent="0.3">
      <c r="A16208" t="s">
        <v>22</v>
      </c>
      <c r="B16208">
        <v>1</v>
      </c>
      <c r="C16208">
        <v>5068</v>
      </c>
    </row>
    <row r="16209" spans="1:3" x14ac:dyDescent="0.3">
      <c r="A16209" t="s">
        <v>25</v>
      </c>
      <c r="B16209" t="s">
        <v>122</v>
      </c>
      <c r="C16209">
        <v>5068</v>
      </c>
    </row>
    <row r="16210" spans="1:3" x14ac:dyDescent="0.3">
      <c r="A16210" t="s">
        <v>7</v>
      </c>
      <c r="B16210" t="s">
        <v>120</v>
      </c>
      <c r="C16210">
        <v>10207</v>
      </c>
    </row>
    <row r="16211" spans="1:3" x14ac:dyDescent="0.3">
      <c r="A16211" t="s">
        <v>17</v>
      </c>
      <c r="B16211">
        <v>5</v>
      </c>
      <c r="C16211">
        <v>10207</v>
      </c>
    </row>
    <row r="16212" spans="1:3" x14ac:dyDescent="0.3">
      <c r="A16212" t="s">
        <v>18</v>
      </c>
      <c r="B16212">
        <v>1</v>
      </c>
      <c r="C16212">
        <v>10207</v>
      </c>
    </row>
    <row r="16213" spans="1:3" x14ac:dyDescent="0.3">
      <c r="A16213" t="s">
        <v>19</v>
      </c>
      <c r="B16213">
        <v>8</v>
      </c>
      <c r="C16213">
        <v>10207</v>
      </c>
    </row>
    <row r="16214" spans="1:3" x14ac:dyDescent="0.3">
      <c r="A16214" t="s">
        <v>20</v>
      </c>
      <c r="B16214">
        <v>0</v>
      </c>
      <c r="C16214">
        <v>10207</v>
      </c>
    </row>
    <row r="16215" spans="1:3" x14ac:dyDescent="0.3">
      <c r="A16215" t="s">
        <v>21</v>
      </c>
      <c r="B16215">
        <v>0</v>
      </c>
      <c r="C16215">
        <v>10207</v>
      </c>
    </row>
    <row r="16216" spans="1:3" x14ac:dyDescent="0.3">
      <c r="A16216" t="s">
        <v>22</v>
      </c>
      <c r="B16216">
        <v>1</v>
      </c>
      <c r="C16216">
        <v>10207</v>
      </c>
    </row>
    <row r="16217" spans="1:3" x14ac:dyDescent="0.3">
      <c r="A16217" t="s">
        <v>25</v>
      </c>
      <c r="B16217" t="s">
        <v>122</v>
      </c>
      <c r="C16217">
        <v>10207</v>
      </c>
    </row>
    <row r="16218" spans="1:3" x14ac:dyDescent="0.3">
      <c r="A16218" t="s">
        <v>7</v>
      </c>
      <c r="B16218" t="s">
        <v>120</v>
      </c>
      <c r="C16218">
        <v>4838</v>
      </c>
    </row>
    <row r="16219" spans="1:3" x14ac:dyDescent="0.3">
      <c r="A16219" t="s">
        <v>17</v>
      </c>
      <c r="B16219">
        <v>5</v>
      </c>
      <c r="C16219">
        <v>4838</v>
      </c>
    </row>
    <row r="16220" spans="1:3" x14ac:dyDescent="0.3">
      <c r="A16220" t="s">
        <v>18</v>
      </c>
      <c r="B16220">
        <v>1</v>
      </c>
      <c r="C16220">
        <v>4838</v>
      </c>
    </row>
    <row r="16221" spans="1:3" x14ac:dyDescent="0.3">
      <c r="A16221" t="s">
        <v>19</v>
      </c>
      <c r="B16221">
        <v>8</v>
      </c>
      <c r="C16221">
        <v>4838</v>
      </c>
    </row>
    <row r="16222" spans="1:3" x14ac:dyDescent="0.3">
      <c r="A16222" t="s">
        <v>20</v>
      </c>
      <c r="B16222">
        <v>0</v>
      </c>
      <c r="C16222">
        <v>4838</v>
      </c>
    </row>
    <row r="16223" spans="1:3" x14ac:dyDescent="0.3">
      <c r="A16223" t="s">
        <v>21</v>
      </c>
      <c r="B16223">
        <v>0</v>
      </c>
      <c r="C16223">
        <v>4838</v>
      </c>
    </row>
    <row r="16224" spans="1:3" x14ac:dyDescent="0.3">
      <c r="A16224" t="s">
        <v>22</v>
      </c>
      <c r="B16224">
        <v>1</v>
      </c>
      <c r="C16224">
        <v>4838</v>
      </c>
    </row>
    <row r="16225" spans="1:3" x14ac:dyDescent="0.3">
      <c r="A16225" t="s">
        <v>25</v>
      </c>
      <c r="B16225" t="s">
        <v>122</v>
      </c>
      <c r="C16225">
        <v>4838</v>
      </c>
    </row>
    <row r="16226" spans="1:3" x14ac:dyDescent="0.3">
      <c r="A16226" t="s">
        <v>7</v>
      </c>
      <c r="B16226" t="s">
        <v>120</v>
      </c>
      <c r="C16226">
        <v>3112</v>
      </c>
    </row>
    <row r="16227" spans="1:3" x14ac:dyDescent="0.3">
      <c r="A16227" t="s">
        <v>17</v>
      </c>
      <c r="B16227">
        <v>2</v>
      </c>
      <c r="C16227">
        <v>3112</v>
      </c>
    </row>
    <row r="16228" spans="1:3" x14ac:dyDescent="0.3">
      <c r="A16228" t="s">
        <v>18</v>
      </c>
      <c r="B16228">
        <v>4</v>
      </c>
      <c r="C16228">
        <v>3112</v>
      </c>
    </row>
    <row r="16229" spans="1:3" x14ac:dyDescent="0.3">
      <c r="A16229" t="s">
        <v>19</v>
      </c>
      <c r="B16229">
        <v>9</v>
      </c>
      <c r="C16229">
        <v>3112</v>
      </c>
    </row>
    <row r="16230" spans="1:3" x14ac:dyDescent="0.3">
      <c r="A16230" t="s">
        <v>20</v>
      </c>
      <c r="B16230">
        <v>0</v>
      </c>
      <c r="C16230">
        <v>3112</v>
      </c>
    </row>
    <row r="16231" spans="1:3" x14ac:dyDescent="0.3">
      <c r="A16231" t="s">
        <v>21</v>
      </c>
      <c r="B16231">
        <v>4</v>
      </c>
      <c r="C16231">
        <v>3112</v>
      </c>
    </row>
    <row r="16232" spans="1:3" x14ac:dyDescent="0.3">
      <c r="A16232" t="s">
        <v>22</v>
      </c>
      <c r="B16232">
        <v>5</v>
      </c>
      <c r="C16232">
        <v>3112</v>
      </c>
    </row>
    <row r="16233" spans="1:3" x14ac:dyDescent="0.3">
      <c r="A16233" t="s">
        <v>25</v>
      </c>
      <c r="B16233" t="s">
        <v>122</v>
      </c>
      <c r="C16233">
        <v>3112</v>
      </c>
    </row>
    <row r="16234" spans="1:3" x14ac:dyDescent="0.3">
      <c r="A16234" t="s">
        <v>7</v>
      </c>
      <c r="B16234" t="s">
        <v>120</v>
      </c>
      <c r="C16234">
        <v>8140</v>
      </c>
    </row>
    <row r="16235" spans="1:3" x14ac:dyDescent="0.3">
      <c r="A16235" t="s">
        <v>17</v>
      </c>
      <c r="B16235">
        <v>10</v>
      </c>
      <c r="C16235">
        <v>8140</v>
      </c>
    </row>
    <row r="16236" spans="1:3" x14ac:dyDescent="0.3">
      <c r="A16236" t="s">
        <v>18</v>
      </c>
      <c r="B16236">
        <v>14</v>
      </c>
      <c r="C16236">
        <v>8140</v>
      </c>
    </row>
    <row r="16237" spans="1:3" x14ac:dyDescent="0.3">
      <c r="A16237" t="s">
        <v>19</v>
      </c>
      <c r="B16237">
        <v>29</v>
      </c>
      <c r="C16237">
        <v>8140</v>
      </c>
    </row>
    <row r="16238" spans="1:3" x14ac:dyDescent="0.3">
      <c r="A16238" t="s">
        <v>20</v>
      </c>
      <c r="B16238">
        <v>4</v>
      </c>
      <c r="C16238">
        <v>8140</v>
      </c>
    </row>
    <row r="16239" spans="1:3" x14ac:dyDescent="0.3">
      <c r="A16239" t="s">
        <v>21</v>
      </c>
      <c r="B16239">
        <v>2</v>
      </c>
      <c r="C16239">
        <v>8140</v>
      </c>
    </row>
    <row r="16240" spans="1:3" x14ac:dyDescent="0.3">
      <c r="A16240" t="s">
        <v>22</v>
      </c>
      <c r="B16240">
        <v>36</v>
      </c>
      <c r="C16240">
        <v>8140</v>
      </c>
    </row>
    <row r="16241" spans="1:3" x14ac:dyDescent="0.3">
      <c r="A16241" t="s">
        <v>25</v>
      </c>
      <c r="B16241" t="s">
        <v>122</v>
      </c>
      <c r="C16241">
        <v>8140</v>
      </c>
    </row>
    <row r="16242" spans="1:3" x14ac:dyDescent="0.3">
      <c r="A16242" t="s">
        <v>7</v>
      </c>
      <c r="B16242" t="s">
        <v>120</v>
      </c>
      <c r="C16242">
        <v>1087</v>
      </c>
    </row>
    <row r="16243" spans="1:3" x14ac:dyDescent="0.3">
      <c r="A16243" t="s">
        <v>17</v>
      </c>
      <c r="B16243">
        <v>16</v>
      </c>
      <c r="C16243">
        <v>1087</v>
      </c>
    </row>
    <row r="16244" spans="1:3" x14ac:dyDescent="0.3">
      <c r="A16244" t="s">
        <v>18</v>
      </c>
      <c r="B16244">
        <v>14</v>
      </c>
      <c r="C16244">
        <v>1087</v>
      </c>
    </row>
    <row r="16245" spans="1:3" x14ac:dyDescent="0.3">
      <c r="A16245" t="s">
        <v>19</v>
      </c>
      <c r="B16245">
        <v>36</v>
      </c>
      <c r="C16245">
        <v>1087</v>
      </c>
    </row>
    <row r="16246" spans="1:3" x14ac:dyDescent="0.3">
      <c r="A16246" t="s">
        <v>20</v>
      </c>
      <c r="B16246">
        <v>37</v>
      </c>
      <c r="C16246">
        <v>1087</v>
      </c>
    </row>
    <row r="16247" spans="1:3" x14ac:dyDescent="0.3">
      <c r="A16247" t="s">
        <v>21</v>
      </c>
      <c r="B16247">
        <v>22</v>
      </c>
      <c r="C16247">
        <v>1087</v>
      </c>
    </row>
    <row r="16248" spans="1:3" x14ac:dyDescent="0.3">
      <c r="A16248" t="s">
        <v>22</v>
      </c>
      <c r="B16248">
        <v>48</v>
      </c>
      <c r="C16248">
        <v>1087</v>
      </c>
    </row>
    <row r="16249" spans="1:3" x14ac:dyDescent="0.3">
      <c r="A16249" t="s">
        <v>25</v>
      </c>
      <c r="B16249" t="s">
        <v>121</v>
      </c>
      <c r="C16249">
        <v>1087</v>
      </c>
    </row>
    <row r="16250" spans="1:3" x14ac:dyDescent="0.3">
      <c r="A16250" t="s">
        <v>7</v>
      </c>
      <c r="B16250" t="s">
        <v>120</v>
      </c>
      <c r="C16250">
        <v>880</v>
      </c>
    </row>
    <row r="16251" spans="1:3" x14ac:dyDescent="0.3">
      <c r="A16251" t="s">
        <v>17</v>
      </c>
      <c r="B16251">
        <v>2</v>
      </c>
      <c r="C16251">
        <v>880</v>
      </c>
    </row>
    <row r="16252" spans="1:3" x14ac:dyDescent="0.3">
      <c r="A16252" t="s">
        <v>18</v>
      </c>
      <c r="B16252">
        <v>23</v>
      </c>
      <c r="C16252">
        <v>880</v>
      </c>
    </row>
    <row r="16253" spans="1:3" x14ac:dyDescent="0.3">
      <c r="A16253" t="s">
        <v>19</v>
      </c>
      <c r="B16253">
        <v>11</v>
      </c>
      <c r="C16253">
        <v>880</v>
      </c>
    </row>
    <row r="16254" spans="1:3" x14ac:dyDescent="0.3">
      <c r="A16254" t="s">
        <v>20</v>
      </c>
      <c r="B16254">
        <v>8</v>
      </c>
      <c r="C16254">
        <v>880</v>
      </c>
    </row>
    <row r="16255" spans="1:3" x14ac:dyDescent="0.3">
      <c r="A16255" t="s">
        <v>21</v>
      </c>
      <c r="B16255">
        <v>6</v>
      </c>
      <c r="C16255">
        <v>880</v>
      </c>
    </row>
    <row r="16256" spans="1:3" x14ac:dyDescent="0.3">
      <c r="A16256" t="s">
        <v>22</v>
      </c>
      <c r="B16256">
        <v>46</v>
      </c>
      <c r="C16256">
        <v>880</v>
      </c>
    </row>
    <row r="16257" spans="1:3" x14ac:dyDescent="0.3">
      <c r="A16257" t="s">
        <v>25</v>
      </c>
      <c r="B16257" t="s">
        <v>122</v>
      </c>
      <c r="C16257">
        <v>880</v>
      </c>
    </row>
    <row r="16258" spans="1:3" x14ac:dyDescent="0.3">
      <c r="A16258" t="s">
        <v>7</v>
      </c>
      <c r="B16258" t="s">
        <v>120</v>
      </c>
      <c r="C16258">
        <v>524</v>
      </c>
    </row>
    <row r="16259" spans="1:3" x14ac:dyDescent="0.3">
      <c r="A16259" t="s">
        <v>17</v>
      </c>
      <c r="B16259">
        <v>2</v>
      </c>
      <c r="C16259">
        <v>524</v>
      </c>
    </row>
    <row r="16260" spans="1:3" x14ac:dyDescent="0.3">
      <c r="A16260" t="s">
        <v>18</v>
      </c>
      <c r="B16260">
        <v>23</v>
      </c>
      <c r="C16260">
        <v>524</v>
      </c>
    </row>
    <row r="16261" spans="1:3" x14ac:dyDescent="0.3">
      <c r="A16261" t="s">
        <v>19</v>
      </c>
      <c r="B16261">
        <v>11</v>
      </c>
      <c r="C16261">
        <v>524</v>
      </c>
    </row>
    <row r="16262" spans="1:3" x14ac:dyDescent="0.3">
      <c r="A16262" t="s">
        <v>20</v>
      </c>
      <c r="B16262">
        <v>8</v>
      </c>
      <c r="C16262">
        <v>524</v>
      </c>
    </row>
    <row r="16263" spans="1:3" x14ac:dyDescent="0.3">
      <c r="A16263" t="s">
        <v>21</v>
      </c>
      <c r="B16263">
        <v>6</v>
      </c>
      <c r="C16263">
        <v>524</v>
      </c>
    </row>
    <row r="16264" spans="1:3" x14ac:dyDescent="0.3">
      <c r="A16264" t="s">
        <v>22</v>
      </c>
      <c r="B16264">
        <v>46</v>
      </c>
      <c r="C16264">
        <v>524</v>
      </c>
    </row>
    <row r="16265" spans="1:3" x14ac:dyDescent="0.3">
      <c r="A16265" t="s">
        <v>25</v>
      </c>
      <c r="B16265" t="s">
        <v>122</v>
      </c>
      <c r="C16265">
        <v>524</v>
      </c>
    </row>
    <row r="16266" spans="1:3" x14ac:dyDescent="0.3">
      <c r="A16266" t="s">
        <v>7</v>
      </c>
      <c r="B16266" t="s">
        <v>50</v>
      </c>
      <c r="C16266">
        <v>1726</v>
      </c>
    </row>
    <row r="16267" spans="1:3" x14ac:dyDescent="0.3">
      <c r="A16267" t="s">
        <v>17</v>
      </c>
      <c r="B16267">
        <v>3</v>
      </c>
      <c r="C16267">
        <v>1726</v>
      </c>
    </row>
    <row r="16268" spans="1:3" x14ac:dyDescent="0.3">
      <c r="A16268" t="s">
        <v>18</v>
      </c>
      <c r="B16268">
        <v>9</v>
      </c>
      <c r="C16268">
        <v>1726</v>
      </c>
    </row>
    <row r="16269" spans="1:3" x14ac:dyDescent="0.3">
      <c r="A16269" t="s">
        <v>19</v>
      </c>
      <c r="B16269">
        <v>15</v>
      </c>
      <c r="C16269">
        <v>1726</v>
      </c>
    </row>
    <row r="16270" spans="1:3" x14ac:dyDescent="0.3">
      <c r="A16270" t="s">
        <v>20</v>
      </c>
      <c r="B16270">
        <v>13</v>
      </c>
      <c r="C16270">
        <v>1726</v>
      </c>
    </row>
    <row r="16271" spans="1:3" x14ac:dyDescent="0.3">
      <c r="A16271" t="s">
        <v>21</v>
      </c>
      <c r="B16271">
        <v>2</v>
      </c>
      <c r="C16271">
        <v>1726</v>
      </c>
    </row>
    <row r="16272" spans="1:3" x14ac:dyDescent="0.3">
      <c r="A16272" t="s">
        <v>22</v>
      </c>
      <c r="B16272">
        <v>39</v>
      </c>
      <c r="C16272">
        <v>1726</v>
      </c>
    </row>
    <row r="16273" spans="1:3" x14ac:dyDescent="0.3">
      <c r="A16273" t="s">
        <v>25</v>
      </c>
      <c r="B16273" t="s">
        <v>122</v>
      </c>
      <c r="C16273">
        <v>1726</v>
      </c>
    </row>
    <row r="16274" spans="1:3" x14ac:dyDescent="0.3">
      <c r="A16274" t="s">
        <v>7</v>
      </c>
      <c r="B16274" t="s">
        <v>120</v>
      </c>
      <c r="C16274">
        <v>2826</v>
      </c>
    </row>
    <row r="16275" spans="1:3" x14ac:dyDescent="0.3">
      <c r="A16275" t="s">
        <v>17</v>
      </c>
      <c r="B16275">
        <v>25</v>
      </c>
      <c r="C16275">
        <v>2826</v>
      </c>
    </row>
    <row r="16276" spans="1:3" x14ac:dyDescent="0.3">
      <c r="A16276" t="s">
        <v>18</v>
      </c>
      <c r="B16276">
        <v>0</v>
      </c>
      <c r="C16276">
        <v>2826</v>
      </c>
    </row>
    <row r="16277" spans="1:3" x14ac:dyDescent="0.3">
      <c r="A16277" t="s">
        <v>19</v>
      </c>
      <c r="B16277">
        <v>8</v>
      </c>
      <c r="C16277">
        <v>2826</v>
      </c>
    </row>
    <row r="16278" spans="1:3" x14ac:dyDescent="0.3">
      <c r="A16278" t="s">
        <v>20</v>
      </c>
      <c r="B16278">
        <v>2</v>
      </c>
      <c r="C16278">
        <v>2826</v>
      </c>
    </row>
    <row r="16279" spans="1:3" x14ac:dyDescent="0.3">
      <c r="A16279" t="s">
        <v>21</v>
      </c>
      <c r="B16279">
        <v>0</v>
      </c>
      <c r="C16279">
        <v>2826</v>
      </c>
    </row>
    <row r="16280" spans="1:3" x14ac:dyDescent="0.3">
      <c r="A16280" t="s">
        <v>22</v>
      </c>
      <c r="B16280">
        <v>2</v>
      </c>
      <c r="C16280">
        <v>2826</v>
      </c>
    </row>
    <row r="16281" spans="1:3" x14ac:dyDescent="0.3">
      <c r="A16281" t="s">
        <v>25</v>
      </c>
      <c r="B16281" t="s">
        <v>122</v>
      </c>
      <c r="C16281">
        <v>2826</v>
      </c>
    </row>
    <row r="16282" spans="1:3" x14ac:dyDescent="0.3">
      <c r="A16282" t="s">
        <v>7</v>
      </c>
      <c r="B16282" t="s">
        <v>120</v>
      </c>
      <c r="C16282">
        <v>6222</v>
      </c>
    </row>
    <row r="16283" spans="1:3" x14ac:dyDescent="0.3">
      <c r="A16283" t="s">
        <v>17</v>
      </c>
      <c r="B16283">
        <v>25</v>
      </c>
      <c r="C16283">
        <v>6222</v>
      </c>
    </row>
    <row r="16284" spans="1:3" x14ac:dyDescent="0.3">
      <c r="A16284" t="s">
        <v>18</v>
      </c>
      <c r="B16284">
        <v>0</v>
      </c>
      <c r="C16284">
        <v>6222</v>
      </c>
    </row>
    <row r="16285" spans="1:3" x14ac:dyDescent="0.3">
      <c r="A16285" t="s">
        <v>19</v>
      </c>
      <c r="B16285">
        <v>8</v>
      </c>
      <c r="C16285">
        <v>6222</v>
      </c>
    </row>
    <row r="16286" spans="1:3" x14ac:dyDescent="0.3">
      <c r="A16286" t="s">
        <v>20</v>
      </c>
      <c r="B16286">
        <v>2</v>
      </c>
      <c r="C16286">
        <v>6222</v>
      </c>
    </row>
    <row r="16287" spans="1:3" x14ac:dyDescent="0.3">
      <c r="A16287" t="s">
        <v>21</v>
      </c>
      <c r="B16287">
        <v>0</v>
      </c>
      <c r="C16287">
        <v>6222</v>
      </c>
    </row>
    <row r="16288" spans="1:3" x14ac:dyDescent="0.3">
      <c r="A16288" t="s">
        <v>22</v>
      </c>
      <c r="B16288">
        <v>2</v>
      </c>
      <c r="C16288">
        <v>6222</v>
      </c>
    </row>
    <row r="16289" spans="1:3" x14ac:dyDescent="0.3">
      <c r="A16289" t="s">
        <v>25</v>
      </c>
      <c r="B16289" t="s">
        <v>122</v>
      </c>
      <c r="C16289">
        <v>6222</v>
      </c>
    </row>
    <row r="16290" spans="1:3" x14ac:dyDescent="0.3">
      <c r="A16290" t="s">
        <v>7</v>
      </c>
      <c r="B16290" t="s">
        <v>120</v>
      </c>
      <c r="C16290">
        <v>2156</v>
      </c>
    </row>
    <row r="16291" spans="1:3" x14ac:dyDescent="0.3">
      <c r="A16291" t="s">
        <v>17</v>
      </c>
      <c r="B16291">
        <v>27</v>
      </c>
      <c r="C16291">
        <v>2156</v>
      </c>
    </row>
    <row r="16292" spans="1:3" x14ac:dyDescent="0.3">
      <c r="A16292" t="s">
        <v>18</v>
      </c>
      <c r="B16292">
        <v>0</v>
      </c>
      <c r="C16292">
        <v>2156</v>
      </c>
    </row>
    <row r="16293" spans="1:3" x14ac:dyDescent="0.3">
      <c r="A16293" t="s">
        <v>19</v>
      </c>
      <c r="B16293">
        <v>10</v>
      </c>
      <c r="C16293">
        <v>2156</v>
      </c>
    </row>
    <row r="16294" spans="1:3" x14ac:dyDescent="0.3">
      <c r="A16294" t="s">
        <v>20</v>
      </c>
      <c r="B16294">
        <v>0</v>
      </c>
      <c r="C16294">
        <v>2156</v>
      </c>
    </row>
    <row r="16295" spans="1:3" x14ac:dyDescent="0.3">
      <c r="A16295" t="s">
        <v>21</v>
      </c>
      <c r="B16295">
        <v>0</v>
      </c>
      <c r="C16295">
        <v>2156</v>
      </c>
    </row>
    <row r="16296" spans="1:3" x14ac:dyDescent="0.3">
      <c r="A16296" t="s">
        <v>22</v>
      </c>
      <c r="B16296">
        <v>4</v>
      </c>
      <c r="C16296">
        <v>2156</v>
      </c>
    </row>
    <row r="16297" spans="1:3" x14ac:dyDescent="0.3">
      <c r="A16297" t="s">
        <v>25</v>
      </c>
      <c r="B16297" t="s">
        <v>122</v>
      </c>
      <c r="C16297">
        <v>2156</v>
      </c>
    </row>
    <row r="16298" spans="1:3" x14ac:dyDescent="0.3">
      <c r="A16298" t="s">
        <v>7</v>
      </c>
      <c r="B16298" t="s">
        <v>120</v>
      </c>
      <c r="C16298">
        <v>7736</v>
      </c>
    </row>
    <row r="16299" spans="1:3" x14ac:dyDescent="0.3">
      <c r="A16299" t="s">
        <v>17</v>
      </c>
      <c r="B16299">
        <v>11</v>
      </c>
      <c r="C16299">
        <v>7736</v>
      </c>
    </row>
    <row r="16300" spans="1:3" x14ac:dyDescent="0.3">
      <c r="A16300" t="s">
        <v>18</v>
      </c>
      <c r="B16300">
        <v>7</v>
      </c>
      <c r="C16300">
        <v>7736</v>
      </c>
    </row>
    <row r="16301" spans="1:3" x14ac:dyDescent="0.3">
      <c r="A16301" t="s">
        <v>19</v>
      </c>
      <c r="B16301">
        <v>12</v>
      </c>
      <c r="C16301">
        <v>7736</v>
      </c>
    </row>
    <row r="16302" spans="1:3" x14ac:dyDescent="0.3">
      <c r="A16302" t="s">
        <v>20</v>
      </c>
      <c r="B16302">
        <v>2</v>
      </c>
      <c r="C16302">
        <v>7736</v>
      </c>
    </row>
    <row r="16303" spans="1:3" x14ac:dyDescent="0.3">
      <c r="A16303" t="s">
        <v>21</v>
      </c>
      <c r="B16303">
        <v>2</v>
      </c>
      <c r="C16303">
        <v>7736</v>
      </c>
    </row>
    <row r="16304" spans="1:3" x14ac:dyDescent="0.3">
      <c r="A16304" t="s">
        <v>22</v>
      </c>
      <c r="B16304">
        <v>27</v>
      </c>
      <c r="C16304">
        <v>7736</v>
      </c>
    </row>
    <row r="16305" spans="1:3" x14ac:dyDescent="0.3">
      <c r="A16305" t="s">
        <v>25</v>
      </c>
      <c r="B16305" t="s">
        <v>122</v>
      </c>
      <c r="C16305">
        <v>7736</v>
      </c>
    </row>
    <row r="16306" spans="1:3" x14ac:dyDescent="0.3">
      <c r="A16306" t="s">
        <v>7</v>
      </c>
      <c r="B16306" t="s">
        <v>50</v>
      </c>
      <c r="C16306">
        <v>7462</v>
      </c>
    </row>
    <row r="16307" spans="1:3" x14ac:dyDescent="0.3">
      <c r="A16307" t="s">
        <v>17</v>
      </c>
      <c r="B16307">
        <v>68</v>
      </c>
      <c r="C16307">
        <v>7462</v>
      </c>
    </row>
    <row r="16308" spans="1:3" x14ac:dyDescent="0.3">
      <c r="A16308" t="s">
        <v>18</v>
      </c>
      <c r="B16308">
        <v>0</v>
      </c>
      <c r="C16308">
        <v>7462</v>
      </c>
    </row>
    <row r="16309" spans="1:3" x14ac:dyDescent="0.3">
      <c r="A16309" t="s">
        <v>19</v>
      </c>
      <c r="B16309">
        <v>226</v>
      </c>
      <c r="C16309">
        <v>7462</v>
      </c>
    </row>
    <row r="16310" spans="1:3" x14ac:dyDescent="0.3">
      <c r="A16310" t="s">
        <v>20</v>
      </c>
      <c r="B16310">
        <v>51</v>
      </c>
      <c r="C16310">
        <v>7462</v>
      </c>
    </row>
    <row r="16311" spans="1:3" x14ac:dyDescent="0.3">
      <c r="A16311" t="s">
        <v>21</v>
      </c>
      <c r="B16311">
        <v>157</v>
      </c>
      <c r="C16311">
        <v>7462</v>
      </c>
    </row>
    <row r="16312" spans="1:3" x14ac:dyDescent="0.3">
      <c r="A16312" t="s">
        <v>22</v>
      </c>
      <c r="B16312">
        <v>68</v>
      </c>
      <c r="C16312">
        <v>7462</v>
      </c>
    </row>
    <row r="16313" spans="1:3" x14ac:dyDescent="0.3">
      <c r="A16313" t="s">
        <v>25</v>
      </c>
      <c r="B16313" t="s">
        <v>123</v>
      </c>
      <c r="C16313">
        <v>7462</v>
      </c>
    </row>
    <row r="16314" spans="1:3" x14ac:dyDescent="0.3">
      <c r="A16314" t="s">
        <v>7</v>
      </c>
      <c r="B16314" t="s">
        <v>120</v>
      </c>
      <c r="C16314">
        <v>8079</v>
      </c>
    </row>
    <row r="16315" spans="1:3" x14ac:dyDescent="0.3">
      <c r="A16315" t="s">
        <v>17</v>
      </c>
      <c r="B16315">
        <v>3</v>
      </c>
      <c r="C16315">
        <v>8079</v>
      </c>
    </row>
    <row r="16316" spans="1:3" x14ac:dyDescent="0.3">
      <c r="A16316" t="s">
        <v>18</v>
      </c>
      <c r="B16316">
        <v>1</v>
      </c>
      <c r="C16316">
        <v>8079</v>
      </c>
    </row>
    <row r="16317" spans="1:3" x14ac:dyDescent="0.3">
      <c r="A16317" t="s">
        <v>19</v>
      </c>
      <c r="B16317">
        <v>8</v>
      </c>
      <c r="C16317">
        <v>8079</v>
      </c>
    </row>
    <row r="16318" spans="1:3" x14ac:dyDescent="0.3">
      <c r="A16318" t="s">
        <v>20</v>
      </c>
      <c r="B16318">
        <v>23</v>
      </c>
      <c r="C16318">
        <v>8079</v>
      </c>
    </row>
    <row r="16319" spans="1:3" x14ac:dyDescent="0.3">
      <c r="A16319" t="s">
        <v>21</v>
      </c>
      <c r="B16319">
        <v>2</v>
      </c>
      <c r="C16319">
        <v>8079</v>
      </c>
    </row>
    <row r="16320" spans="1:3" x14ac:dyDescent="0.3">
      <c r="A16320" t="s">
        <v>22</v>
      </c>
      <c r="B16320">
        <v>18</v>
      </c>
      <c r="C16320">
        <v>8079</v>
      </c>
    </row>
    <row r="16321" spans="1:3" x14ac:dyDescent="0.3">
      <c r="A16321" t="s">
        <v>25</v>
      </c>
      <c r="B16321" t="s">
        <v>122</v>
      </c>
      <c r="C16321">
        <v>8079</v>
      </c>
    </row>
    <row r="16322" spans="1:3" x14ac:dyDescent="0.3">
      <c r="A16322" t="s">
        <v>7</v>
      </c>
      <c r="B16322" t="s">
        <v>120</v>
      </c>
      <c r="C16322">
        <v>5527</v>
      </c>
    </row>
    <row r="16323" spans="1:3" x14ac:dyDescent="0.3">
      <c r="A16323" t="s">
        <v>17</v>
      </c>
      <c r="B16323">
        <v>4</v>
      </c>
      <c r="C16323">
        <v>5527</v>
      </c>
    </row>
    <row r="16324" spans="1:3" x14ac:dyDescent="0.3">
      <c r="A16324" t="s">
        <v>18</v>
      </c>
      <c r="B16324">
        <v>12</v>
      </c>
      <c r="C16324">
        <v>5527</v>
      </c>
    </row>
    <row r="16325" spans="1:3" x14ac:dyDescent="0.3">
      <c r="A16325" t="s">
        <v>19</v>
      </c>
      <c r="B16325">
        <v>11</v>
      </c>
      <c r="C16325">
        <v>5527</v>
      </c>
    </row>
    <row r="16326" spans="1:3" x14ac:dyDescent="0.3">
      <c r="A16326" t="s">
        <v>20</v>
      </c>
      <c r="B16326">
        <v>3</v>
      </c>
      <c r="C16326">
        <v>5527</v>
      </c>
    </row>
    <row r="16327" spans="1:3" x14ac:dyDescent="0.3">
      <c r="A16327" t="s">
        <v>21</v>
      </c>
      <c r="B16327">
        <v>13</v>
      </c>
      <c r="C16327">
        <v>5527</v>
      </c>
    </row>
    <row r="16328" spans="1:3" x14ac:dyDescent="0.3">
      <c r="A16328" t="s">
        <v>22</v>
      </c>
      <c r="B16328">
        <v>15</v>
      </c>
      <c r="C16328">
        <v>5527</v>
      </c>
    </row>
    <row r="16329" spans="1:3" x14ac:dyDescent="0.3">
      <c r="A16329" t="s">
        <v>25</v>
      </c>
      <c r="B16329" t="s">
        <v>122</v>
      </c>
      <c r="C16329">
        <v>5527</v>
      </c>
    </row>
    <row r="16330" spans="1:3" x14ac:dyDescent="0.3">
      <c r="A16330" t="s">
        <v>7</v>
      </c>
      <c r="B16330" t="s">
        <v>120</v>
      </c>
      <c r="C16330">
        <v>9460</v>
      </c>
    </row>
    <row r="16331" spans="1:3" x14ac:dyDescent="0.3">
      <c r="A16331" t="s">
        <v>17</v>
      </c>
      <c r="B16331">
        <v>30</v>
      </c>
      <c r="C16331">
        <v>9460</v>
      </c>
    </row>
    <row r="16332" spans="1:3" x14ac:dyDescent="0.3">
      <c r="A16332" t="s">
        <v>18</v>
      </c>
      <c r="B16332">
        <v>3</v>
      </c>
      <c r="C16332">
        <v>9460</v>
      </c>
    </row>
    <row r="16333" spans="1:3" x14ac:dyDescent="0.3">
      <c r="A16333" t="s">
        <v>19</v>
      </c>
      <c r="B16333">
        <v>47</v>
      </c>
      <c r="C16333">
        <v>9460</v>
      </c>
    </row>
    <row r="16334" spans="1:3" x14ac:dyDescent="0.3">
      <c r="A16334" t="s">
        <v>20</v>
      </c>
      <c r="B16334">
        <v>19</v>
      </c>
      <c r="C16334">
        <v>9460</v>
      </c>
    </row>
    <row r="16335" spans="1:3" x14ac:dyDescent="0.3">
      <c r="A16335" t="s">
        <v>21</v>
      </c>
      <c r="B16335">
        <v>21</v>
      </c>
      <c r="C16335">
        <v>9460</v>
      </c>
    </row>
    <row r="16336" spans="1:3" x14ac:dyDescent="0.3">
      <c r="A16336" t="s">
        <v>22</v>
      </c>
      <c r="B16336">
        <v>42</v>
      </c>
      <c r="C16336">
        <v>9460</v>
      </c>
    </row>
    <row r="16337" spans="1:3" x14ac:dyDescent="0.3">
      <c r="A16337" t="s">
        <v>25</v>
      </c>
      <c r="B16337" t="s">
        <v>121</v>
      </c>
      <c r="C16337">
        <v>9460</v>
      </c>
    </row>
    <row r="16338" spans="1:3" x14ac:dyDescent="0.3">
      <c r="A16338" t="s">
        <v>7</v>
      </c>
      <c r="B16338" t="s">
        <v>120</v>
      </c>
      <c r="C16338">
        <v>3855</v>
      </c>
    </row>
    <row r="16339" spans="1:3" x14ac:dyDescent="0.3">
      <c r="A16339" t="s">
        <v>17</v>
      </c>
      <c r="B16339">
        <v>30</v>
      </c>
      <c r="C16339">
        <v>3855</v>
      </c>
    </row>
    <row r="16340" spans="1:3" x14ac:dyDescent="0.3">
      <c r="A16340" t="s">
        <v>18</v>
      </c>
      <c r="B16340">
        <v>3</v>
      </c>
      <c r="C16340">
        <v>3855</v>
      </c>
    </row>
    <row r="16341" spans="1:3" x14ac:dyDescent="0.3">
      <c r="A16341" t="s">
        <v>19</v>
      </c>
      <c r="B16341">
        <v>47</v>
      </c>
      <c r="C16341">
        <v>3855</v>
      </c>
    </row>
    <row r="16342" spans="1:3" x14ac:dyDescent="0.3">
      <c r="A16342" t="s">
        <v>20</v>
      </c>
      <c r="B16342">
        <v>19</v>
      </c>
      <c r="C16342">
        <v>3855</v>
      </c>
    </row>
    <row r="16343" spans="1:3" x14ac:dyDescent="0.3">
      <c r="A16343" t="s">
        <v>21</v>
      </c>
      <c r="B16343">
        <v>21</v>
      </c>
      <c r="C16343">
        <v>3855</v>
      </c>
    </row>
    <row r="16344" spans="1:3" x14ac:dyDescent="0.3">
      <c r="A16344" t="s">
        <v>22</v>
      </c>
      <c r="B16344">
        <v>42</v>
      </c>
      <c r="C16344">
        <v>3855</v>
      </c>
    </row>
    <row r="16345" spans="1:3" x14ac:dyDescent="0.3">
      <c r="A16345" t="s">
        <v>25</v>
      </c>
      <c r="B16345" t="s">
        <v>121</v>
      </c>
      <c r="C16345">
        <v>3855</v>
      </c>
    </row>
    <row r="16346" spans="1:3" x14ac:dyDescent="0.3">
      <c r="A16346" t="s">
        <v>7</v>
      </c>
      <c r="B16346" t="s">
        <v>120</v>
      </c>
      <c r="C16346">
        <v>2686</v>
      </c>
    </row>
    <row r="16347" spans="1:3" x14ac:dyDescent="0.3">
      <c r="A16347" t="s">
        <v>17</v>
      </c>
      <c r="B16347">
        <v>0</v>
      </c>
      <c r="C16347">
        <v>2686</v>
      </c>
    </row>
    <row r="16348" spans="1:3" x14ac:dyDescent="0.3">
      <c r="A16348" t="s">
        <v>18</v>
      </c>
      <c r="B16348">
        <v>1</v>
      </c>
      <c r="C16348">
        <v>2686</v>
      </c>
    </row>
    <row r="16349" spans="1:3" x14ac:dyDescent="0.3">
      <c r="A16349" t="s">
        <v>19</v>
      </c>
      <c r="B16349">
        <v>4</v>
      </c>
      <c r="C16349">
        <v>2686</v>
      </c>
    </row>
    <row r="16350" spans="1:3" x14ac:dyDescent="0.3">
      <c r="A16350" t="s">
        <v>20</v>
      </c>
      <c r="B16350">
        <v>15</v>
      </c>
      <c r="C16350">
        <v>2686</v>
      </c>
    </row>
    <row r="16351" spans="1:3" x14ac:dyDescent="0.3">
      <c r="A16351" t="s">
        <v>21</v>
      </c>
      <c r="B16351">
        <v>1</v>
      </c>
      <c r="C16351">
        <v>2686</v>
      </c>
    </row>
    <row r="16352" spans="1:3" x14ac:dyDescent="0.3">
      <c r="A16352" t="s">
        <v>22</v>
      </c>
      <c r="B16352">
        <v>5</v>
      </c>
      <c r="C16352">
        <v>2686</v>
      </c>
    </row>
    <row r="16353" spans="1:3" x14ac:dyDescent="0.3">
      <c r="A16353" t="s">
        <v>25</v>
      </c>
      <c r="B16353" t="s">
        <v>122</v>
      </c>
      <c r="C16353">
        <v>2686</v>
      </c>
    </row>
    <row r="16354" spans="1:3" x14ac:dyDescent="0.3">
      <c r="A16354" t="s">
        <v>7</v>
      </c>
      <c r="B16354" t="s">
        <v>50</v>
      </c>
      <c r="C16354">
        <v>2292</v>
      </c>
    </row>
    <row r="16355" spans="1:3" x14ac:dyDescent="0.3">
      <c r="A16355" t="s">
        <v>17</v>
      </c>
      <c r="B16355">
        <v>5</v>
      </c>
      <c r="C16355">
        <v>2292</v>
      </c>
    </row>
    <row r="16356" spans="1:3" x14ac:dyDescent="0.3">
      <c r="A16356" t="s">
        <v>18</v>
      </c>
      <c r="B16356">
        <v>4</v>
      </c>
      <c r="C16356">
        <v>2292</v>
      </c>
    </row>
    <row r="16357" spans="1:3" x14ac:dyDescent="0.3">
      <c r="A16357" t="s">
        <v>19</v>
      </c>
      <c r="B16357">
        <v>8</v>
      </c>
      <c r="C16357">
        <v>2292</v>
      </c>
    </row>
    <row r="16358" spans="1:3" x14ac:dyDescent="0.3">
      <c r="A16358" t="s">
        <v>20</v>
      </c>
      <c r="B16358">
        <v>2</v>
      </c>
      <c r="C16358">
        <v>2292</v>
      </c>
    </row>
    <row r="16359" spans="1:3" x14ac:dyDescent="0.3">
      <c r="A16359" t="s">
        <v>21</v>
      </c>
      <c r="B16359">
        <v>0</v>
      </c>
      <c r="C16359">
        <v>2292</v>
      </c>
    </row>
    <row r="16360" spans="1:3" x14ac:dyDescent="0.3">
      <c r="A16360" t="s">
        <v>22</v>
      </c>
      <c r="B16360">
        <v>5</v>
      </c>
      <c r="C16360">
        <v>2292</v>
      </c>
    </row>
    <row r="16361" spans="1:3" x14ac:dyDescent="0.3">
      <c r="A16361" t="s">
        <v>25</v>
      </c>
      <c r="B16361" t="s">
        <v>122</v>
      </c>
      <c r="C16361">
        <v>2292</v>
      </c>
    </row>
    <row r="16362" spans="1:3" x14ac:dyDescent="0.3">
      <c r="A16362" t="s">
        <v>7</v>
      </c>
      <c r="B16362" t="s">
        <v>50</v>
      </c>
      <c r="C16362">
        <v>4817</v>
      </c>
    </row>
    <row r="16363" spans="1:3" x14ac:dyDescent="0.3">
      <c r="A16363" t="s">
        <v>17</v>
      </c>
      <c r="B16363">
        <v>3</v>
      </c>
      <c r="C16363">
        <v>4817</v>
      </c>
    </row>
    <row r="16364" spans="1:3" x14ac:dyDescent="0.3">
      <c r="A16364" t="s">
        <v>18</v>
      </c>
      <c r="B16364">
        <v>2</v>
      </c>
      <c r="C16364">
        <v>4817</v>
      </c>
    </row>
    <row r="16365" spans="1:3" x14ac:dyDescent="0.3">
      <c r="A16365" t="s">
        <v>19</v>
      </c>
      <c r="B16365">
        <v>7</v>
      </c>
      <c r="C16365">
        <v>4817</v>
      </c>
    </row>
    <row r="16366" spans="1:3" x14ac:dyDescent="0.3">
      <c r="A16366" t="s">
        <v>20</v>
      </c>
      <c r="B16366">
        <v>0</v>
      </c>
      <c r="C16366">
        <v>4817</v>
      </c>
    </row>
    <row r="16367" spans="1:3" x14ac:dyDescent="0.3">
      <c r="A16367" t="s">
        <v>21</v>
      </c>
      <c r="B16367">
        <v>4</v>
      </c>
      <c r="C16367">
        <v>4817</v>
      </c>
    </row>
    <row r="16368" spans="1:3" x14ac:dyDescent="0.3">
      <c r="A16368" t="s">
        <v>22</v>
      </c>
      <c r="B16368">
        <v>2</v>
      </c>
      <c r="C16368">
        <v>4817</v>
      </c>
    </row>
    <row r="16369" spans="1:3" x14ac:dyDescent="0.3">
      <c r="A16369" t="s">
        <v>25</v>
      </c>
      <c r="B16369" t="s">
        <v>122</v>
      </c>
      <c r="C16369">
        <v>4817</v>
      </c>
    </row>
    <row r="16370" spans="1:3" x14ac:dyDescent="0.3">
      <c r="A16370" t="s">
        <v>7</v>
      </c>
      <c r="B16370" t="s">
        <v>120</v>
      </c>
      <c r="C16370">
        <v>11148</v>
      </c>
    </row>
    <row r="16371" spans="1:3" x14ac:dyDescent="0.3">
      <c r="A16371" t="s">
        <v>17</v>
      </c>
      <c r="B16371">
        <v>2</v>
      </c>
      <c r="C16371">
        <v>11148</v>
      </c>
    </row>
    <row r="16372" spans="1:3" x14ac:dyDescent="0.3">
      <c r="A16372" t="s">
        <v>18</v>
      </c>
      <c r="B16372">
        <v>1</v>
      </c>
      <c r="C16372">
        <v>11148</v>
      </c>
    </row>
    <row r="16373" spans="1:3" x14ac:dyDescent="0.3">
      <c r="A16373" t="s">
        <v>19</v>
      </c>
      <c r="B16373">
        <v>4</v>
      </c>
      <c r="C16373">
        <v>11148</v>
      </c>
    </row>
    <row r="16374" spans="1:3" x14ac:dyDescent="0.3">
      <c r="A16374" t="s">
        <v>20</v>
      </c>
      <c r="B16374">
        <v>3</v>
      </c>
      <c r="C16374">
        <v>11148</v>
      </c>
    </row>
    <row r="16375" spans="1:3" x14ac:dyDescent="0.3">
      <c r="A16375" t="s">
        <v>21</v>
      </c>
      <c r="B16375">
        <v>1</v>
      </c>
      <c r="C16375">
        <v>11148</v>
      </c>
    </row>
    <row r="16376" spans="1:3" x14ac:dyDescent="0.3">
      <c r="A16376" t="s">
        <v>22</v>
      </c>
      <c r="B16376">
        <v>2</v>
      </c>
      <c r="C16376">
        <v>11148</v>
      </c>
    </row>
    <row r="16377" spans="1:3" x14ac:dyDescent="0.3">
      <c r="A16377" t="s">
        <v>25</v>
      </c>
      <c r="B16377" t="s">
        <v>122</v>
      </c>
      <c r="C16377">
        <v>11148</v>
      </c>
    </row>
    <row r="16378" spans="1:3" x14ac:dyDescent="0.3">
      <c r="A16378" t="s">
        <v>7</v>
      </c>
      <c r="B16378" t="s">
        <v>50</v>
      </c>
      <c r="C16378">
        <v>255</v>
      </c>
    </row>
    <row r="16379" spans="1:3" x14ac:dyDescent="0.3">
      <c r="A16379" t="s">
        <v>17</v>
      </c>
      <c r="B16379">
        <v>17</v>
      </c>
      <c r="C16379">
        <v>255</v>
      </c>
    </row>
    <row r="16380" spans="1:3" x14ac:dyDescent="0.3">
      <c r="A16380" t="s">
        <v>18</v>
      </c>
      <c r="B16380">
        <v>0</v>
      </c>
      <c r="C16380">
        <v>255</v>
      </c>
    </row>
    <row r="16381" spans="1:3" x14ac:dyDescent="0.3">
      <c r="A16381" t="s">
        <v>19</v>
      </c>
      <c r="B16381">
        <v>2</v>
      </c>
      <c r="C16381">
        <v>255</v>
      </c>
    </row>
    <row r="16382" spans="1:3" x14ac:dyDescent="0.3">
      <c r="A16382" t="s">
        <v>20</v>
      </c>
      <c r="B16382">
        <v>0</v>
      </c>
      <c r="C16382">
        <v>255</v>
      </c>
    </row>
    <row r="16383" spans="1:3" x14ac:dyDescent="0.3">
      <c r="A16383" t="s">
        <v>21</v>
      </c>
      <c r="B16383">
        <v>0</v>
      </c>
      <c r="C16383">
        <v>255</v>
      </c>
    </row>
    <row r="16384" spans="1:3" x14ac:dyDescent="0.3">
      <c r="A16384" t="s">
        <v>22</v>
      </c>
      <c r="B16384">
        <v>2</v>
      </c>
      <c r="C16384">
        <v>255</v>
      </c>
    </row>
    <row r="16385" spans="1:3" x14ac:dyDescent="0.3">
      <c r="A16385" t="s">
        <v>25</v>
      </c>
      <c r="B16385" t="s">
        <v>122</v>
      </c>
      <c r="C16385">
        <v>255</v>
      </c>
    </row>
    <row r="16386" spans="1:3" x14ac:dyDescent="0.3">
      <c r="A16386" t="s">
        <v>7</v>
      </c>
      <c r="B16386" t="s">
        <v>120</v>
      </c>
      <c r="C16386">
        <v>89</v>
      </c>
    </row>
    <row r="16387" spans="1:3" x14ac:dyDescent="0.3">
      <c r="A16387" t="s">
        <v>17</v>
      </c>
      <c r="B16387">
        <v>5</v>
      </c>
      <c r="C16387">
        <v>89</v>
      </c>
    </row>
    <row r="16388" spans="1:3" x14ac:dyDescent="0.3">
      <c r="A16388" t="s">
        <v>18</v>
      </c>
      <c r="B16388">
        <v>9</v>
      </c>
      <c r="C16388">
        <v>89</v>
      </c>
    </row>
    <row r="16389" spans="1:3" x14ac:dyDescent="0.3">
      <c r="A16389" t="s">
        <v>19</v>
      </c>
      <c r="B16389">
        <v>20</v>
      </c>
      <c r="C16389">
        <v>89</v>
      </c>
    </row>
    <row r="16390" spans="1:3" x14ac:dyDescent="0.3">
      <c r="A16390" t="s">
        <v>20</v>
      </c>
      <c r="B16390">
        <v>6</v>
      </c>
      <c r="C16390">
        <v>89</v>
      </c>
    </row>
    <row r="16391" spans="1:3" x14ac:dyDescent="0.3">
      <c r="A16391" t="s">
        <v>21</v>
      </c>
      <c r="B16391">
        <v>8</v>
      </c>
      <c r="C16391">
        <v>89</v>
      </c>
    </row>
    <row r="16392" spans="1:3" x14ac:dyDescent="0.3">
      <c r="A16392" t="s">
        <v>22</v>
      </c>
      <c r="B16392">
        <v>21</v>
      </c>
      <c r="C16392">
        <v>89</v>
      </c>
    </row>
    <row r="16393" spans="1:3" x14ac:dyDescent="0.3">
      <c r="A16393" t="s">
        <v>25</v>
      </c>
      <c r="B16393" t="s">
        <v>122</v>
      </c>
      <c r="C16393">
        <v>89</v>
      </c>
    </row>
    <row r="16394" spans="1:3" x14ac:dyDescent="0.3">
      <c r="A16394" t="s">
        <v>7</v>
      </c>
      <c r="B16394" t="s">
        <v>50</v>
      </c>
      <c r="C16394">
        <v>10779</v>
      </c>
    </row>
    <row r="16395" spans="1:3" x14ac:dyDescent="0.3">
      <c r="A16395" t="s">
        <v>17</v>
      </c>
      <c r="B16395">
        <v>15</v>
      </c>
      <c r="C16395">
        <v>10779</v>
      </c>
    </row>
    <row r="16396" spans="1:3" x14ac:dyDescent="0.3">
      <c r="A16396" t="s">
        <v>18</v>
      </c>
      <c r="B16396">
        <v>5</v>
      </c>
      <c r="C16396">
        <v>10779</v>
      </c>
    </row>
    <row r="16397" spans="1:3" x14ac:dyDescent="0.3">
      <c r="A16397" t="s">
        <v>19</v>
      </c>
      <c r="B16397">
        <v>14</v>
      </c>
      <c r="C16397">
        <v>10779</v>
      </c>
    </row>
    <row r="16398" spans="1:3" x14ac:dyDescent="0.3">
      <c r="A16398" t="s">
        <v>20</v>
      </c>
      <c r="B16398">
        <v>0</v>
      </c>
      <c r="C16398">
        <v>10779</v>
      </c>
    </row>
    <row r="16399" spans="1:3" x14ac:dyDescent="0.3">
      <c r="A16399" t="s">
        <v>21</v>
      </c>
      <c r="B16399">
        <v>4</v>
      </c>
      <c r="C16399">
        <v>10779</v>
      </c>
    </row>
    <row r="16400" spans="1:3" x14ac:dyDescent="0.3">
      <c r="A16400" t="s">
        <v>22</v>
      </c>
      <c r="B16400">
        <v>11</v>
      </c>
      <c r="C16400">
        <v>10779</v>
      </c>
    </row>
    <row r="16401" spans="1:3" x14ac:dyDescent="0.3">
      <c r="A16401" t="s">
        <v>25</v>
      </c>
      <c r="B16401" t="s">
        <v>122</v>
      </c>
      <c r="C16401">
        <v>10779</v>
      </c>
    </row>
    <row r="16402" spans="1:3" x14ac:dyDescent="0.3">
      <c r="A16402" t="s">
        <v>7</v>
      </c>
      <c r="B16402" t="s">
        <v>50</v>
      </c>
      <c r="C16402">
        <v>954</v>
      </c>
    </row>
    <row r="16403" spans="1:3" x14ac:dyDescent="0.3">
      <c r="A16403" t="s">
        <v>17</v>
      </c>
      <c r="B16403">
        <v>3</v>
      </c>
      <c r="C16403">
        <v>954</v>
      </c>
    </row>
    <row r="16404" spans="1:3" x14ac:dyDescent="0.3">
      <c r="A16404" t="s">
        <v>18</v>
      </c>
      <c r="B16404">
        <v>3</v>
      </c>
      <c r="C16404">
        <v>954</v>
      </c>
    </row>
    <row r="16405" spans="1:3" x14ac:dyDescent="0.3">
      <c r="A16405" t="s">
        <v>19</v>
      </c>
      <c r="B16405">
        <v>24</v>
      </c>
      <c r="C16405">
        <v>954</v>
      </c>
    </row>
    <row r="16406" spans="1:3" x14ac:dyDescent="0.3">
      <c r="A16406" t="s">
        <v>20</v>
      </c>
      <c r="B16406">
        <v>34</v>
      </c>
      <c r="C16406">
        <v>954</v>
      </c>
    </row>
    <row r="16407" spans="1:3" x14ac:dyDescent="0.3">
      <c r="A16407" t="s">
        <v>21</v>
      </c>
      <c r="B16407">
        <v>7</v>
      </c>
      <c r="C16407">
        <v>954</v>
      </c>
    </row>
    <row r="16408" spans="1:3" x14ac:dyDescent="0.3">
      <c r="A16408" t="s">
        <v>22</v>
      </c>
      <c r="B16408">
        <v>31</v>
      </c>
      <c r="C16408">
        <v>954</v>
      </c>
    </row>
    <row r="16409" spans="1:3" x14ac:dyDescent="0.3">
      <c r="A16409" t="s">
        <v>25</v>
      </c>
      <c r="B16409" t="s">
        <v>122</v>
      </c>
      <c r="C16409">
        <v>954</v>
      </c>
    </row>
    <row r="16410" spans="1:3" x14ac:dyDescent="0.3">
      <c r="A16410" t="s">
        <v>7</v>
      </c>
      <c r="B16410" t="s">
        <v>120</v>
      </c>
      <c r="C16410">
        <v>7629</v>
      </c>
    </row>
    <row r="16411" spans="1:3" x14ac:dyDescent="0.3">
      <c r="A16411" t="s">
        <v>17</v>
      </c>
      <c r="B16411">
        <v>5</v>
      </c>
      <c r="C16411">
        <v>7629</v>
      </c>
    </row>
    <row r="16412" spans="1:3" x14ac:dyDescent="0.3">
      <c r="A16412" t="s">
        <v>18</v>
      </c>
      <c r="B16412">
        <v>3</v>
      </c>
      <c r="C16412">
        <v>7629</v>
      </c>
    </row>
    <row r="16413" spans="1:3" x14ac:dyDescent="0.3">
      <c r="A16413" t="s">
        <v>19</v>
      </c>
      <c r="B16413">
        <v>9</v>
      </c>
      <c r="C16413">
        <v>7629</v>
      </c>
    </row>
    <row r="16414" spans="1:3" x14ac:dyDescent="0.3">
      <c r="A16414" t="s">
        <v>20</v>
      </c>
      <c r="B16414">
        <v>6</v>
      </c>
      <c r="C16414">
        <v>7629</v>
      </c>
    </row>
    <row r="16415" spans="1:3" x14ac:dyDescent="0.3">
      <c r="A16415" t="s">
        <v>21</v>
      </c>
      <c r="B16415">
        <v>2</v>
      </c>
      <c r="C16415">
        <v>7629</v>
      </c>
    </row>
    <row r="16416" spans="1:3" x14ac:dyDescent="0.3">
      <c r="A16416" t="s">
        <v>22</v>
      </c>
      <c r="B16416">
        <v>6</v>
      </c>
      <c r="C16416">
        <v>7629</v>
      </c>
    </row>
    <row r="16417" spans="1:3" x14ac:dyDescent="0.3">
      <c r="A16417" t="s">
        <v>25</v>
      </c>
      <c r="B16417" t="s">
        <v>122</v>
      </c>
      <c r="C16417">
        <v>7629</v>
      </c>
    </row>
    <row r="16418" spans="1:3" x14ac:dyDescent="0.3">
      <c r="A16418" t="s">
        <v>7</v>
      </c>
      <c r="B16418" t="s">
        <v>120</v>
      </c>
      <c r="C16418">
        <v>4557</v>
      </c>
    </row>
    <row r="16419" spans="1:3" x14ac:dyDescent="0.3">
      <c r="A16419" t="s">
        <v>17</v>
      </c>
      <c r="B16419">
        <v>10</v>
      </c>
      <c r="C16419">
        <v>4557</v>
      </c>
    </row>
    <row r="16420" spans="1:3" x14ac:dyDescent="0.3">
      <c r="A16420" t="s">
        <v>18</v>
      </c>
      <c r="B16420">
        <v>7</v>
      </c>
      <c r="C16420">
        <v>4557</v>
      </c>
    </row>
    <row r="16421" spans="1:3" x14ac:dyDescent="0.3">
      <c r="A16421" t="s">
        <v>19</v>
      </c>
      <c r="B16421">
        <v>19</v>
      </c>
      <c r="C16421">
        <v>4557</v>
      </c>
    </row>
    <row r="16422" spans="1:3" x14ac:dyDescent="0.3">
      <c r="A16422" t="s">
        <v>20</v>
      </c>
      <c r="B16422">
        <v>8</v>
      </c>
      <c r="C16422">
        <v>4557</v>
      </c>
    </row>
    <row r="16423" spans="1:3" x14ac:dyDescent="0.3">
      <c r="A16423" t="s">
        <v>21</v>
      </c>
      <c r="B16423">
        <v>2</v>
      </c>
      <c r="C16423">
        <v>4557</v>
      </c>
    </row>
    <row r="16424" spans="1:3" x14ac:dyDescent="0.3">
      <c r="A16424" t="s">
        <v>22</v>
      </c>
      <c r="B16424">
        <v>21</v>
      </c>
      <c r="C16424">
        <v>4557</v>
      </c>
    </row>
    <row r="16425" spans="1:3" x14ac:dyDescent="0.3">
      <c r="A16425" t="s">
        <v>25</v>
      </c>
      <c r="B16425" t="s">
        <v>122</v>
      </c>
      <c r="C16425">
        <v>4557</v>
      </c>
    </row>
    <row r="16426" spans="1:3" x14ac:dyDescent="0.3">
      <c r="A16426" t="s">
        <v>7</v>
      </c>
      <c r="B16426" t="s">
        <v>120</v>
      </c>
      <c r="C16426">
        <v>1143</v>
      </c>
    </row>
    <row r="16427" spans="1:3" x14ac:dyDescent="0.3">
      <c r="A16427" t="s">
        <v>17</v>
      </c>
      <c r="B16427">
        <v>7</v>
      </c>
      <c r="C16427">
        <v>1143</v>
      </c>
    </row>
    <row r="16428" spans="1:3" x14ac:dyDescent="0.3">
      <c r="A16428" t="s">
        <v>18</v>
      </c>
      <c r="B16428">
        <v>10</v>
      </c>
      <c r="C16428">
        <v>1143</v>
      </c>
    </row>
    <row r="16429" spans="1:3" x14ac:dyDescent="0.3">
      <c r="A16429" t="s">
        <v>19</v>
      </c>
      <c r="B16429">
        <v>13</v>
      </c>
      <c r="C16429">
        <v>1143</v>
      </c>
    </row>
    <row r="16430" spans="1:3" x14ac:dyDescent="0.3">
      <c r="A16430" t="s">
        <v>20</v>
      </c>
      <c r="B16430">
        <v>3</v>
      </c>
      <c r="C16430">
        <v>1143</v>
      </c>
    </row>
    <row r="16431" spans="1:3" x14ac:dyDescent="0.3">
      <c r="A16431" t="s">
        <v>21</v>
      </c>
      <c r="B16431">
        <v>11</v>
      </c>
      <c r="C16431">
        <v>1143</v>
      </c>
    </row>
    <row r="16432" spans="1:3" x14ac:dyDescent="0.3">
      <c r="A16432" t="s">
        <v>22</v>
      </c>
      <c r="B16432">
        <v>11</v>
      </c>
      <c r="C16432">
        <v>1143</v>
      </c>
    </row>
    <row r="16433" spans="1:3" x14ac:dyDescent="0.3">
      <c r="A16433" t="s">
        <v>25</v>
      </c>
      <c r="B16433" t="s">
        <v>122</v>
      </c>
      <c r="C16433">
        <v>1143</v>
      </c>
    </row>
    <row r="16434" spans="1:3" x14ac:dyDescent="0.3">
      <c r="A16434" t="s">
        <v>7</v>
      </c>
      <c r="B16434" t="s">
        <v>120</v>
      </c>
      <c r="C16434">
        <v>9592</v>
      </c>
    </row>
    <row r="16435" spans="1:3" x14ac:dyDescent="0.3">
      <c r="A16435" t="s">
        <v>17</v>
      </c>
      <c r="B16435">
        <v>11</v>
      </c>
      <c r="C16435">
        <v>9592</v>
      </c>
    </row>
    <row r="16436" spans="1:3" x14ac:dyDescent="0.3">
      <c r="A16436" t="s">
        <v>18</v>
      </c>
      <c r="B16436">
        <v>2</v>
      </c>
      <c r="C16436">
        <v>9592</v>
      </c>
    </row>
    <row r="16437" spans="1:3" x14ac:dyDescent="0.3">
      <c r="A16437" t="s">
        <v>19</v>
      </c>
      <c r="B16437">
        <v>9</v>
      </c>
      <c r="C16437">
        <v>9592</v>
      </c>
    </row>
    <row r="16438" spans="1:3" x14ac:dyDescent="0.3">
      <c r="A16438" t="s">
        <v>20</v>
      </c>
      <c r="B16438">
        <v>3</v>
      </c>
      <c r="C16438">
        <v>9592</v>
      </c>
    </row>
    <row r="16439" spans="1:3" x14ac:dyDescent="0.3">
      <c r="A16439" t="s">
        <v>21</v>
      </c>
      <c r="B16439">
        <v>0</v>
      </c>
      <c r="C16439">
        <v>9592</v>
      </c>
    </row>
    <row r="16440" spans="1:3" x14ac:dyDescent="0.3">
      <c r="A16440" t="s">
        <v>22</v>
      </c>
      <c r="B16440">
        <v>8</v>
      </c>
      <c r="C16440">
        <v>9592</v>
      </c>
    </row>
    <row r="16441" spans="1:3" x14ac:dyDescent="0.3">
      <c r="A16441" t="s">
        <v>25</v>
      </c>
      <c r="B16441" t="s">
        <v>122</v>
      </c>
      <c r="C16441">
        <v>9592</v>
      </c>
    </row>
    <row r="16442" spans="1:3" x14ac:dyDescent="0.3">
      <c r="A16442" t="s">
        <v>7</v>
      </c>
      <c r="B16442" t="s">
        <v>120</v>
      </c>
      <c r="C16442">
        <v>8430</v>
      </c>
    </row>
    <row r="16443" spans="1:3" x14ac:dyDescent="0.3">
      <c r="A16443" t="s">
        <v>17</v>
      </c>
      <c r="B16443">
        <v>9</v>
      </c>
      <c r="C16443">
        <v>8430</v>
      </c>
    </row>
    <row r="16444" spans="1:3" x14ac:dyDescent="0.3">
      <c r="A16444" t="s">
        <v>18</v>
      </c>
      <c r="B16444">
        <v>0</v>
      </c>
      <c r="C16444">
        <v>8430</v>
      </c>
    </row>
    <row r="16445" spans="1:3" x14ac:dyDescent="0.3">
      <c r="A16445" t="s">
        <v>19</v>
      </c>
      <c r="B16445">
        <v>6</v>
      </c>
      <c r="C16445">
        <v>8430</v>
      </c>
    </row>
    <row r="16446" spans="1:3" x14ac:dyDescent="0.3">
      <c r="A16446" t="s">
        <v>20</v>
      </c>
      <c r="B16446">
        <v>3</v>
      </c>
      <c r="C16446">
        <v>8430</v>
      </c>
    </row>
    <row r="16447" spans="1:3" x14ac:dyDescent="0.3">
      <c r="A16447" t="s">
        <v>21</v>
      </c>
      <c r="B16447">
        <v>1</v>
      </c>
      <c r="C16447">
        <v>8430</v>
      </c>
    </row>
    <row r="16448" spans="1:3" x14ac:dyDescent="0.3">
      <c r="A16448" t="s">
        <v>22</v>
      </c>
      <c r="B16448">
        <v>3</v>
      </c>
      <c r="C16448">
        <v>8430</v>
      </c>
    </row>
    <row r="16449" spans="1:3" x14ac:dyDescent="0.3">
      <c r="A16449" t="s">
        <v>25</v>
      </c>
      <c r="B16449" t="s">
        <v>122</v>
      </c>
      <c r="C16449">
        <v>8430</v>
      </c>
    </row>
    <row r="16450" spans="1:3" x14ac:dyDescent="0.3">
      <c r="A16450" t="s">
        <v>7</v>
      </c>
      <c r="B16450" t="s">
        <v>120</v>
      </c>
      <c r="C16450">
        <v>8619</v>
      </c>
    </row>
    <row r="16451" spans="1:3" x14ac:dyDescent="0.3">
      <c r="A16451" t="s">
        <v>17</v>
      </c>
      <c r="B16451">
        <v>9</v>
      </c>
      <c r="C16451">
        <v>8619</v>
      </c>
    </row>
    <row r="16452" spans="1:3" x14ac:dyDescent="0.3">
      <c r="A16452" t="s">
        <v>18</v>
      </c>
      <c r="B16452">
        <v>0</v>
      </c>
      <c r="C16452">
        <v>8619</v>
      </c>
    </row>
    <row r="16453" spans="1:3" x14ac:dyDescent="0.3">
      <c r="A16453" t="s">
        <v>19</v>
      </c>
      <c r="B16453">
        <v>6</v>
      </c>
      <c r="C16453">
        <v>8619</v>
      </c>
    </row>
    <row r="16454" spans="1:3" x14ac:dyDescent="0.3">
      <c r="A16454" t="s">
        <v>20</v>
      </c>
      <c r="B16454">
        <v>3</v>
      </c>
      <c r="C16454">
        <v>8619</v>
      </c>
    </row>
    <row r="16455" spans="1:3" x14ac:dyDescent="0.3">
      <c r="A16455" t="s">
        <v>21</v>
      </c>
      <c r="B16455">
        <v>1</v>
      </c>
      <c r="C16455">
        <v>8619</v>
      </c>
    </row>
    <row r="16456" spans="1:3" x14ac:dyDescent="0.3">
      <c r="A16456" t="s">
        <v>22</v>
      </c>
      <c r="B16456">
        <v>3</v>
      </c>
      <c r="C16456">
        <v>8619</v>
      </c>
    </row>
    <row r="16457" spans="1:3" x14ac:dyDescent="0.3">
      <c r="A16457" t="s">
        <v>25</v>
      </c>
      <c r="B16457" t="s">
        <v>122</v>
      </c>
      <c r="C16457">
        <v>8619</v>
      </c>
    </row>
    <row r="16458" spans="1:3" x14ac:dyDescent="0.3">
      <c r="A16458" t="s">
        <v>7</v>
      </c>
      <c r="B16458" t="s">
        <v>120</v>
      </c>
      <c r="C16458">
        <v>4328</v>
      </c>
    </row>
    <row r="16459" spans="1:3" x14ac:dyDescent="0.3">
      <c r="A16459" t="s">
        <v>17</v>
      </c>
      <c r="B16459">
        <v>5</v>
      </c>
      <c r="C16459">
        <v>4328</v>
      </c>
    </row>
    <row r="16460" spans="1:3" x14ac:dyDescent="0.3">
      <c r="A16460" t="s">
        <v>18</v>
      </c>
      <c r="B16460">
        <v>1</v>
      </c>
      <c r="C16460">
        <v>4328</v>
      </c>
    </row>
    <row r="16461" spans="1:3" x14ac:dyDescent="0.3">
      <c r="A16461" t="s">
        <v>19</v>
      </c>
      <c r="B16461">
        <v>7</v>
      </c>
      <c r="C16461">
        <v>4328</v>
      </c>
    </row>
    <row r="16462" spans="1:3" x14ac:dyDescent="0.3">
      <c r="A16462" t="s">
        <v>20</v>
      </c>
      <c r="B16462">
        <v>17</v>
      </c>
      <c r="C16462">
        <v>4328</v>
      </c>
    </row>
    <row r="16463" spans="1:3" x14ac:dyDescent="0.3">
      <c r="A16463" t="s">
        <v>21</v>
      </c>
      <c r="B16463">
        <v>14</v>
      </c>
      <c r="C16463">
        <v>4328</v>
      </c>
    </row>
    <row r="16464" spans="1:3" x14ac:dyDescent="0.3">
      <c r="A16464" t="s">
        <v>22</v>
      </c>
      <c r="B16464">
        <v>11</v>
      </c>
      <c r="C16464">
        <v>4328</v>
      </c>
    </row>
    <row r="16465" spans="1:3" x14ac:dyDescent="0.3">
      <c r="A16465" t="s">
        <v>25</v>
      </c>
      <c r="B16465" t="s">
        <v>122</v>
      </c>
      <c r="C16465">
        <v>4328</v>
      </c>
    </row>
    <row r="16466" spans="1:3" x14ac:dyDescent="0.3">
      <c r="A16466" t="s">
        <v>7</v>
      </c>
      <c r="B16466" t="s">
        <v>120</v>
      </c>
      <c r="C16466">
        <v>9862</v>
      </c>
    </row>
    <row r="16467" spans="1:3" x14ac:dyDescent="0.3">
      <c r="A16467" t="s">
        <v>17</v>
      </c>
      <c r="B16467">
        <v>1</v>
      </c>
      <c r="C16467">
        <v>9862</v>
      </c>
    </row>
    <row r="16468" spans="1:3" x14ac:dyDescent="0.3">
      <c r="A16468" t="s">
        <v>18</v>
      </c>
      <c r="B16468">
        <v>6</v>
      </c>
      <c r="C16468">
        <v>9862</v>
      </c>
    </row>
    <row r="16469" spans="1:3" x14ac:dyDescent="0.3">
      <c r="A16469" t="s">
        <v>19</v>
      </c>
      <c r="B16469">
        <v>7</v>
      </c>
      <c r="C16469">
        <v>9862</v>
      </c>
    </row>
    <row r="16470" spans="1:3" x14ac:dyDescent="0.3">
      <c r="A16470" t="s">
        <v>20</v>
      </c>
      <c r="B16470">
        <v>11</v>
      </c>
      <c r="C16470">
        <v>9862</v>
      </c>
    </row>
    <row r="16471" spans="1:3" x14ac:dyDescent="0.3">
      <c r="A16471" t="s">
        <v>21</v>
      </c>
      <c r="B16471">
        <v>5</v>
      </c>
      <c r="C16471">
        <v>9862</v>
      </c>
    </row>
    <row r="16472" spans="1:3" x14ac:dyDescent="0.3">
      <c r="A16472" t="s">
        <v>22</v>
      </c>
      <c r="B16472">
        <v>3</v>
      </c>
      <c r="C16472">
        <v>9862</v>
      </c>
    </row>
    <row r="16473" spans="1:3" x14ac:dyDescent="0.3">
      <c r="A16473" t="s">
        <v>25</v>
      </c>
      <c r="B16473" t="s">
        <v>122</v>
      </c>
      <c r="C16473">
        <v>9862</v>
      </c>
    </row>
    <row r="16474" spans="1:3" x14ac:dyDescent="0.3">
      <c r="A16474" t="s">
        <v>7</v>
      </c>
      <c r="B16474" t="s">
        <v>50</v>
      </c>
      <c r="C16474">
        <v>7141</v>
      </c>
    </row>
    <row r="16475" spans="1:3" x14ac:dyDescent="0.3">
      <c r="A16475" t="s">
        <v>17</v>
      </c>
      <c r="B16475">
        <v>88</v>
      </c>
      <c r="C16475">
        <v>7141</v>
      </c>
    </row>
    <row r="16476" spans="1:3" x14ac:dyDescent="0.3">
      <c r="A16476" t="s">
        <v>18</v>
      </c>
      <c r="B16476">
        <v>10</v>
      </c>
      <c r="C16476">
        <v>7141</v>
      </c>
    </row>
    <row r="16477" spans="1:3" x14ac:dyDescent="0.3">
      <c r="A16477" t="s">
        <v>19</v>
      </c>
      <c r="B16477">
        <v>46</v>
      </c>
      <c r="C16477">
        <v>7141</v>
      </c>
    </row>
    <row r="16478" spans="1:3" x14ac:dyDescent="0.3">
      <c r="A16478" t="s">
        <v>20</v>
      </c>
      <c r="B16478">
        <v>2</v>
      </c>
      <c r="C16478">
        <v>7141</v>
      </c>
    </row>
    <row r="16479" spans="1:3" x14ac:dyDescent="0.3">
      <c r="A16479" t="s">
        <v>21</v>
      </c>
      <c r="B16479">
        <v>3</v>
      </c>
      <c r="C16479">
        <v>7141</v>
      </c>
    </row>
    <row r="16480" spans="1:3" x14ac:dyDescent="0.3">
      <c r="A16480" t="s">
        <v>22</v>
      </c>
      <c r="B16480">
        <v>64</v>
      </c>
      <c r="C16480">
        <v>7141</v>
      </c>
    </row>
    <row r="16481" spans="1:3" x14ac:dyDescent="0.3">
      <c r="A16481" t="s">
        <v>25</v>
      </c>
      <c r="B16481" t="s">
        <v>121</v>
      </c>
      <c r="C16481">
        <v>7141</v>
      </c>
    </row>
    <row r="16482" spans="1:3" x14ac:dyDescent="0.3">
      <c r="A16482" t="s">
        <v>7</v>
      </c>
      <c r="B16482" t="s">
        <v>50</v>
      </c>
      <c r="C16482">
        <v>905</v>
      </c>
    </row>
    <row r="16483" spans="1:3" x14ac:dyDescent="0.3">
      <c r="A16483" t="s">
        <v>17</v>
      </c>
      <c r="B16483">
        <v>7</v>
      </c>
      <c r="C16483">
        <v>905</v>
      </c>
    </row>
    <row r="16484" spans="1:3" x14ac:dyDescent="0.3">
      <c r="A16484" t="s">
        <v>18</v>
      </c>
      <c r="B16484">
        <v>17</v>
      </c>
      <c r="C16484">
        <v>905</v>
      </c>
    </row>
    <row r="16485" spans="1:3" x14ac:dyDescent="0.3">
      <c r="A16485" t="s">
        <v>19</v>
      </c>
      <c r="B16485">
        <v>18</v>
      </c>
      <c r="C16485">
        <v>905</v>
      </c>
    </row>
    <row r="16486" spans="1:3" x14ac:dyDescent="0.3">
      <c r="A16486" t="s">
        <v>20</v>
      </c>
      <c r="B16486">
        <v>6</v>
      </c>
      <c r="C16486">
        <v>905</v>
      </c>
    </row>
    <row r="16487" spans="1:3" x14ac:dyDescent="0.3">
      <c r="A16487" t="s">
        <v>21</v>
      </c>
      <c r="B16487">
        <v>10</v>
      </c>
      <c r="C16487">
        <v>905</v>
      </c>
    </row>
    <row r="16488" spans="1:3" x14ac:dyDescent="0.3">
      <c r="A16488" t="s">
        <v>22</v>
      </c>
      <c r="B16488">
        <v>26</v>
      </c>
      <c r="C16488">
        <v>905</v>
      </c>
    </row>
    <row r="16489" spans="1:3" x14ac:dyDescent="0.3">
      <c r="A16489" t="s">
        <v>25</v>
      </c>
      <c r="B16489" t="s">
        <v>121</v>
      </c>
      <c r="C16489">
        <v>905</v>
      </c>
    </row>
    <row r="16490" spans="1:3" x14ac:dyDescent="0.3">
      <c r="A16490" t="s">
        <v>7</v>
      </c>
      <c r="B16490" t="s">
        <v>120</v>
      </c>
      <c r="C16490">
        <v>2549</v>
      </c>
    </row>
    <row r="16491" spans="1:3" x14ac:dyDescent="0.3">
      <c r="A16491" t="s">
        <v>17</v>
      </c>
      <c r="B16491">
        <v>17</v>
      </c>
      <c r="C16491">
        <v>2549</v>
      </c>
    </row>
    <row r="16492" spans="1:3" x14ac:dyDescent="0.3">
      <c r="A16492" t="s">
        <v>18</v>
      </c>
      <c r="B16492">
        <v>0</v>
      </c>
      <c r="C16492">
        <v>2549</v>
      </c>
    </row>
    <row r="16493" spans="1:3" x14ac:dyDescent="0.3">
      <c r="A16493" t="s">
        <v>19</v>
      </c>
      <c r="B16493">
        <v>9</v>
      </c>
      <c r="C16493">
        <v>2549</v>
      </c>
    </row>
    <row r="16494" spans="1:3" x14ac:dyDescent="0.3">
      <c r="A16494" t="s">
        <v>20</v>
      </c>
      <c r="B16494">
        <v>0</v>
      </c>
      <c r="C16494">
        <v>2549</v>
      </c>
    </row>
    <row r="16495" spans="1:3" x14ac:dyDescent="0.3">
      <c r="A16495" t="s">
        <v>21</v>
      </c>
      <c r="B16495">
        <v>0</v>
      </c>
      <c r="C16495">
        <v>2549</v>
      </c>
    </row>
    <row r="16496" spans="1:3" x14ac:dyDescent="0.3">
      <c r="A16496" t="s">
        <v>22</v>
      </c>
      <c r="B16496">
        <v>1</v>
      </c>
      <c r="C16496">
        <v>2549</v>
      </c>
    </row>
    <row r="16497" spans="1:3" x14ac:dyDescent="0.3">
      <c r="A16497" t="s">
        <v>25</v>
      </c>
      <c r="B16497" t="s">
        <v>122</v>
      </c>
      <c r="C16497">
        <v>2549</v>
      </c>
    </row>
    <row r="16498" spans="1:3" x14ac:dyDescent="0.3">
      <c r="A16498" t="s">
        <v>7</v>
      </c>
      <c r="B16498" t="s">
        <v>120</v>
      </c>
      <c r="C16498">
        <v>3623</v>
      </c>
    </row>
    <row r="16499" spans="1:3" x14ac:dyDescent="0.3">
      <c r="A16499" t="s">
        <v>17</v>
      </c>
      <c r="B16499">
        <v>4</v>
      </c>
      <c r="C16499">
        <v>3623</v>
      </c>
    </row>
    <row r="16500" spans="1:3" x14ac:dyDescent="0.3">
      <c r="A16500" t="s">
        <v>18</v>
      </c>
      <c r="B16500">
        <v>0</v>
      </c>
      <c r="C16500">
        <v>3623</v>
      </c>
    </row>
    <row r="16501" spans="1:3" x14ac:dyDescent="0.3">
      <c r="A16501" t="s">
        <v>19</v>
      </c>
      <c r="B16501">
        <v>16</v>
      </c>
      <c r="C16501">
        <v>3623</v>
      </c>
    </row>
    <row r="16502" spans="1:3" x14ac:dyDescent="0.3">
      <c r="A16502" t="s">
        <v>20</v>
      </c>
      <c r="B16502">
        <v>17</v>
      </c>
      <c r="C16502">
        <v>3623</v>
      </c>
    </row>
    <row r="16503" spans="1:3" x14ac:dyDescent="0.3">
      <c r="A16503" t="s">
        <v>21</v>
      </c>
      <c r="B16503">
        <v>4</v>
      </c>
      <c r="C16503">
        <v>3623</v>
      </c>
    </row>
    <row r="16504" spans="1:3" x14ac:dyDescent="0.3">
      <c r="A16504" t="s">
        <v>22</v>
      </c>
      <c r="B16504">
        <v>4</v>
      </c>
      <c r="C16504">
        <v>3623</v>
      </c>
    </row>
    <row r="16505" spans="1:3" x14ac:dyDescent="0.3">
      <c r="A16505" t="s">
        <v>25</v>
      </c>
      <c r="B16505" t="s">
        <v>121</v>
      </c>
      <c r="C16505">
        <v>3623</v>
      </c>
    </row>
    <row r="16506" spans="1:3" x14ac:dyDescent="0.3">
      <c r="A16506" t="s">
        <v>7</v>
      </c>
      <c r="B16506" t="s">
        <v>120</v>
      </c>
      <c r="C16506">
        <v>6856</v>
      </c>
    </row>
    <row r="16507" spans="1:3" x14ac:dyDescent="0.3">
      <c r="A16507" t="s">
        <v>17</v>
      </c>
      <c r="B16507">
        <v>14</v>
      </c>
      <c r="C16507">
        <v>6856</v>
      </c>
    </row>
    <row r="16508" spans="1:3" x14ac:dyDescent="0.3">
      <c r="A16508" t="s">
        <v>18</v>
      </c>
      <c r="B16508">
        <v>0</v>
      </c>
      <c r="C16508">
        <v>6856</v>
      </c>
    </row>
    <row r="16509" spans="1:3" x14ac:dyDescent="0.3">
      <c r="A16509" t="s">
        <v>19</v>
      </c>
      <c r="B16509">
        <v>23</v>
      </c>
      <c r="C16509">
        <v>6856</v>
      </c>
    </row>
    <row r="16510" spans="1:3" x14ac:dyDescent="0.3">
      <c r="A16510" t="s">
        <v>20</v>
      </c>
      <c r="B16510">
        <v>4</v>
      </c>
      <c r="C16510">
        <v>6856</v>
      </c>
    </row>
    <row r="16511" spans="1:3" x14ac:dyDescent="0.3">
      <c r="A16511" t="s">
        <v>21</v>
      </c>
      <c r="B16511">
        <v>5</v>
      </c>
      <c r="C16511">
        <v>6856</v>
      </c>
    </row>
    <row r="16512" spans="1:3" x14ac:dyDescent="0.3">
      <c r="A16512" t="s">
        <v>22</v>
      </c>
      <c r="B16512">
        <v>19</v>
      </c>
      <c r="C16512">
        <v>6856</v>
      </c>
    </row>
    <row r="16513" spans="1:3" x14ac:dyDescent="0.3">
      <c r="A16513" t="s">
        <v>25</v>
      </c>
      <c r="B16513" t="s">
        <v>121</v>
      </c>
      <c r="C16513">
        <v>6856</v>
      </c>
    </row>
    <row r="16514" spans="1:3" x14ac:dyDescent="0.3">
      <c r="A16514" t="s">
        <v>7</v>
      </c>
      <c r="B16514" t="s">
        <v>50</v>
      </c>
      <c r="C16514">
        <v>5371</v>
      </c>
    </row>
    <row r="16515" spans="1:3" x14ac:dyDescent="0.3">
      <c r="A16515" t="s">
        <v>17</v>
      </c>
      <c r="B16515">
        <v>6</v>
      </c>
      <c r="C16515">
        <v>5371</v>
      </c>
    </row>
    <row r="16516" spans="1:3" x14ac:dyDescent="0.3">
      <c r="A16516" t="s">
        <v>18</v>
      </c>
      <c r="B16516">
        <v>16</v>
      </c>
      <c r="C16516">
        <v>5371</v>
      </c>
    </row>
    <row r="16517" spans="1:3" x14ac:dyDescent="0.3">
      <c r="A16517" t="s">
        <v>19</v>
      </c>
      <c r="B16517">
        <v>24</v>
      </c>
      <c r="C16517">
        <v>5371</v>
      </c>
    </row>
    <row r="16518" spans="1:3" x14ac:dyDescent="0.3">
      <c r="A16518" t="s">
        <v>20</v>
      </c>
      <c r="B16518">
        <v>11</v>
      </c>
      <c r="C16518">
        <v>5371</v>
      </c>
    </row>
    <row r="16519" spans="1:3" x14ac:dyDescent="0.3">
      <c r="A16519" t="s">
        <v>21</v>
      </c>
      <c r="B16519">
        <v>0</v>
      </c>
      <c r="C16519">
        <v>5371</v>
      </c>
    </row>
    <row r="16520" spans="1:3" x14ac:dyDescent="0.3">
      <c r="A16520" t="s">
        <v>22</v>
      </c>
      <c r="B16520">
        <v>34</v>
      </c>
      <c r="C16520">
        <v>5371</v>
      </c>
    </row>
    <row r="16521" spans="1:3" x14ac:dyDescent="0.3">
      <c r="A16521" t="s">
        <v>25</v>
      </c>
      <c r="B16521" t="s">
        <v>121</v>
      </c>
      <c r="C16521">
        <v>5371</v>
      </c>
    </row>
    <row r="16522" spans="1:3" x14ac:dyDescent="0.3">
      <c r="A16522" t="s">
        <v>7</v>
      </c>
      <c r="B16522" t="s">
        <v>50</v>
      </c>
      <c r="C16522">
        <v>5585</v>
      </c>
    </row>
    <row r="16523" spans="1:3" x14ac:dyDescent="0.3">
      <c r="A16523" t="s">
        <v>17</v>
      </c>
      <c r="B16523">
        <v>12</v>
      </c>
      <c r="C16523">
        <v>5585</v>
      </c>
    </row>
    <row r="16524" spans="1:3" x14ac:dyDescent="0.3">
      <c r="A16524" t="s">
        <v>18</v>
      </c>
      <c r="B16524">
        <v>2</v>
      </c>
      <c r="C16524">
        <v>5585</v>
      </c>
    </row>
    <row r="16525" spans="1:3" x14ac:dyDescent="0.3">
      <c r="A16525" t="s">
        <v>19</v>
      </c>
      <c r="B16525">
        <v>17</v>
      </c>
      <c r="C16525">
        <v>5585</v>
      </c>
    </row>
    <row r="16526" spans="1:3" x14ac:dyDescent="0.3">
      <c r="A16526" t="s">
        <v>20</v>
      </c>
      <c r="B16526">
        <v>6</v>
      </c>
      <c r="C16526">
        <v>5585</v>
      </c>
    </row>
    <row r="16527" spans="1:3" x14ac:dyDescent="0.3">
      <c r="A16527" t="s">
        <v>21</v>
      </c>
      <c r="B16527">
        <v>1</v>
      </c>
      <c r="C16527">
        <v>5585</v>
      </c>
    </row>
    <row r="16528" spans="1:3" x14ac:dyDescent="0.3">
      <c r="A16528" t="s">
        <v>22</v>
      </c>
      <c r="B16528">
        <v>10</v>
      </c>
      <c r="C16528">
        <v>5585</v>
      </c>
    </row>
    <row r="16529" spans="1:3" x14ac:dyDescent="0.3">
      <c r="A16529" t="s">
        <v>25</v>
      </c>
      <c r="B16529" t="s">
        <v>122</v>
      </c>
      <c r="C16529">
        <v>5585</v>
      </c>
    </row>
    <row r="16530" spans="1:3" x14ac:dyDescent="0.3">
      <c r="A16530" t="s">
        <v>7</v>
      </c>
      <c r="B16530" t="s">
        <v>120</v>
      </c>
      <c r="C16530">
        <v>6770</v>
      </c>
    </row>
    <row r="16531" spans="1:3" x14ac:dyDescent="0.3">
      <c r="A16531" t="s">
        <v>17</v>
      </c>
      <c r="B16531">
        <v>5</v>
      </c>
      <c r="C16531">
        <v>6770</v>
      </c>
    </row>
    <row r="16532" spans="1:3" x14ac:dyDescent="0.3">
      <c r="A16532" t="s">
        <v>18</v>
      </c>
      <c r="B16532">
        <v>13</v>
      </c>
      <c r="C16532">
        <v>6770</v>
      </c>
    </row>
    <row r="16533" spans="1:3" x14ac:dyDescent="0.3">
      <c r="A16533" t="s">
        <v>19</v>
      </c>
      <c r="B16533">
        <v>14</v>
      </c>
      <c r="C16533">
        <v>6770</v>
      </c>
    </row>
    <row r="16534" spans="1:3" x14ac:dyDescent="0.3">
      <c r="A16534" t="s">
        <v>20</v>
      </c>
      <c r="B16534">
        <v>0</v>
      </c>
      <c r="C16534">
        <v>6770</v>
      </c>
    </row>
    <row r="16535" spans="1:3" x14ac:dyDescent="0.3">
      <c r="A16535" t="s">
        <v>21</v>
      </c>
      <c r="B16535">
        <v>5</v>
      </c>
      <c r="C16535">
        <v>6770</v>
      </c>
    </row>
    <row r="16536" spans="1:3" x14ac:dyDescent="0.3">
      <c r="A16536" t="s">
        <v>22</v>
      </c>
      <c r="B16536">
        <v>31</v>
      </c>
      <c r="C16536">
        <v>6770</v>
      </c>
    </row>
    <row r="16537" spans="1:3" x14ac:dyDescent="0.3">
      <c r="A16537" t="s">
        <v>25</v>
      </c>
      <c r="B16537" t="s">
        <v>122</v>
      </c>
      <c r="C16537">
        <v>6770</v>
      </c>
    </row>
    <row r="16538" spans="1:3" x14ac:dyDescent="0.3">
      <c r="A16538" t="s">
        <v>7</v>
      </c>
      <c r="B16538" t="s">
        <v>50</v>
      </c>
      <c r="C16538">
        <v>4066</v>
      </c>
    </row>
    <row r="16539" spans="1:3" x14ac:dyDescent="0.3">
      <c r="A16539" t="s">
        <v>17</v>
      </c>
      <c r="B16539">
        <v>1</v>
      </c>
      <c r="C16539">
        <v>4066</v>
      </c>
    </row>
    <row r="16540" spans="1:3" x14ac:dyDescent="0.3">
      <c r="A16540" t="s">
        <v>18</v>
      </c>
      <c r="B16540">
        <v>5</v>
      </c>
      <c r="C16540">
        <v>4066</v>
      </c>
    </row>
    <row r="16541" spans="1:3" x14ac:dyDescent="0.3">
      <c r="A16541" t="s">
        <v>19</v>
      </c>
      <c r="B16541">
        <v>8</v>
      </c>
      <c r="C16541">
        <v>4066</v>
      </c>
    </row>
    <row r="16542" spans="1:3" x14ac:dyDescent="0.3">
      <c r="A16542" t="s">
        <v>20</v>
      </c>
      <c r="B16542">
        <v>4</v>
      </c>
      <c r="C16542">
        <v>4066</v>
      </c>
    </row>
    <row r="16543" spans="1:3" x14ac:dyDescent="0.3">
      <c r="A16543" t="s">
        <v>21</v>
      </c>
      <c r="B16543">
        <v>8</v>
      </c>
      <c r="C16543">
        <v>4066</v>
      </c>
    </row>
    <row r="16544" spans="1:3" x14ac:dyDescent="0.3">
      <c r="A16544" t="s">
        <v>22</v>
      </c>
      <c r="B16544">
        <v>20</v>
      </c>
      <c r="C16544">
        <v>4066</v>
      </c>
    </row>
    <row r="16545" spans="1:3" x14ac:dyDescent="0.3">
      <c r="A16545" t="s">
        <v>25</v>
      </c>
      <c r="B16545" t="s">
        <v>122</v>
      </c>
      <c r="C16545">
        <v>4066</v>
      </c>
    </row>
    <row r="16546" spans="1:3" x14ac:dyDescent="0.3">
      <c r="A16546" t="s">
        <v>7</v>
      </c>
      <c r="B16546" t="s">
        <v>120</v>
      </c>
      <c r="C16546">
        <v>4961</v>
      </c>
    </row>
    <row r="16547" spans="1:3" x14ac:dyDescent="0.3">
      <c r="A16547" t="s">
        <v>17</v>
      </c>
      <c r="B16547">
        <v>29</v>
      </c>
      <c r="C16547">
        <v>4961</v>
      </c>
    </row>
    <row r="16548" spans="1:3" x14ac:dyDescent="0.3">
      <c r="A16548" t="s">
        <v>18</v>
      </c>
      <c r="B16548">
        <v>0</v>
      </c>
      <c r="C16548">
        <v>4961</v>
      </c>
    </row>
    <row r="16549" spans="1:3" x14ac:dyDescent="0.3">
      <c r="A16549" t="s">
        <v>19</v>
      </c>
      <c r="B16549">
        <v>25</v>
      </c>
      <c r="C16549">
        <v>4961</v>
      </c>
    </row>
    <row r="16550" spans="1:3" x14ac:dyDescent="0.3">
      <c r="A16550" t="s">
        <v>20</v>
      </c>
      <c r="B16550">
        <v>2</v>
      </c>
      <c r="C16550">
        <v>4961</v>
      </c>
    </row>
    <row r="16551" spans="1:3" x14ac:dyDescent="0.3">
      <c r="A16551" t="s">
        <v>21</v>
      </c>
      <c r="B16551">
        <v>2</v>
      </c>
      <c r="C16551">
        <v>4961</v>
      </c>
    </row>
    <row r="16552" spans="1:3" x14ac:dyDescent="0.3">
      <c r="A16552" t="s">
        <v>22</v>
      </c>
      <c r="B16552">
        <v>3</v>
      </c>
      <c r="C16552">
        <v>4961</v>
      </c>
    </row>
    <row r="16553" spans="1:3" x14ac:dyDescent="0.3">
      <c r="A16553" t="s">
        <v>25</v>
      </c>
      <c r="B16553" t="s">
        <v>122</v>
      </c>
      <c r="C16553">
        <v>4961</v>
      </c>
    </row>
    <row r="16554" spans="1:3" x14ac:dyDescent="0.3">
      <c r="A16554" t="s">
        <v>7</v>
      </c>
      <c r="B16554" t="s">
        <v>50</v>
      </c>
      <c r="C16554">
        <v>1987</v>
      </c>
    </row>
    <row r="16555" spans="1:3" x14ac:dyDescent="0.3">
      <c r="A16555" t="s">
        <v>17</v>
      </c>
      <c r="B16555">
        <v>1</v>
      </c>
      <c r="C16555">
        <v>1987</v>
      </c>
    </row>
    <row r="16556" spans="1:3" x14ac:dyDescent="0.3">
      <c r="A16556" t="s">
        <v>18</v>
      </c>
      <c r="B16556">
        <v>10</v>
      </c>
      <c r="C16556">
        <v>1987</v>
      </c>
    </row>
    <row r="16557" spans="1:3" x14ac:dyDescent="0.3">
      <c r="A16557" t="s">
        <v>19</v>
      </c>
      <c r="B16557">
        <v>11</v>
      </c>
      <c r="C16557">
        <v>1987</v>
      </c>
    </row>
    <row r="16558" spans="1:3" x14ac:dyDescent="0.3">
      <c r="A16558" t="s">
        <v>20</v>
      </c>
      <c r="B16558">
        <v>19</v>
      </c>
      <c r="C16558">
        <v>1987</v>
      </c>
    </row>
    <row r="16559" spans="1:3" x14ac:dyDescent="0.3">
      <c r="A16559" t="s">
        <v>21</v>
      </c>
      <c r="B16559">
        <v>3</v>
      </c>
      <c r="C16559">
        <v>1987</v>
      </c>
    </row>
    <row r="16560" spans="1:3" x14ac:dyDescent="0.3">
      <c r="A16560" t="s">
        <v>22</v>
      </c>
      <c r="B16560">
        <v>15</v>
      </c>
      <c r="C16560">
        <v>1987</v>
      </c>
    </row>
    <row r="16561" spans="1:3" x14ac:dyDescent="0.3">
      <c r="A16561" t="s">
        <v>25</v>
      </c>
      <c r="B16561" t="s">
        <v>122</v>
      </c>
      <c r="C16561">
        <v>1987</v>
      </c>
    </row>
    <row r="16562" spans="1:3" x14ac:dyDescent="0.3">
      <c r="A16562" t="s">
        <v>7</v>
      </c>
      <c r="B16562" t="s">
        <v>120</v>
      </c>
      <c r="C16562">
        <v>1458</v>
      </c>
    </row>
    <row r="16563" spans="1:3" x14ac:dyDescent="0.3">
      <c r="A16563" t="s">
        <v>17</v>
      </c>
      <c r="B16563">
        <v>8</v>
      </c>
      <c r="C16563">
        <v>1458</v>
      </c>
    </row>
    <row r="16564" spans="1:3" x14ac:dyDescent="0.3">
      <c r="A16564" t="s">
        <v>18</v>
      </c>
      <c r="B16564">
        <v>3</v>
      </c>
      <c r="C16564">
        <v>1458</v>
      </c>
    </row>
    <row r="16565" spans="1:3" x14ac:dyDescent="0.3">
      <c r="A16565" t="s">
        <v>19</v>
      </c>
      <c r="B16565">
        <v>19</v>
      </c>
      <c r="C16565">
        <v>1458</v>
      </c>
    </row>
    <row r="16566" spans="1:3" x14ac:dyDescent="0.3">
      <c r="A16566" t="s">
        <v>20</v>
      </c>
      <c r="B16566">
        <v>3</v>
      </c>
      <c r="C16566">
        <v>1458</v>
      </c>
    </row>
    <row r="16567" spans="1:3" x14ac:dyDescent="0.3">
      <c r="A16567" t="s">
        <v>21</v>
      </c>
      <c r="B16567">
        <v>3</v>
      </c>
      <c r="C16567">
        <v>1458</v>
      </c>
    </row>
    <row r="16568" spans="1:3" x14ac:dyDescent="0.3">
      <c r="A16568" t="s">
        <v>22</v>
      </c>
      <c r="B16568">
        <v>8</v>
      </c>
      <c r="C16568">
        <v>1458</v>
      </c>
    </row>
    <row r="16569" spans="1:3" x14ac:dyDescent="0.3">
      <c r="A16569" t="s">
        <v>25</v>
      </c>
      <c r="B16569" t="s">
        <v>121</v>
      </c>
      <c r="C16569">
        <v>1458</v>
      </c>
    </row>
    <row r="16570" spans="1:3" x14ac:dyDescent="0.3">
      <c r="A16570" t="s">
        <v>7</v>
      </c>
      <c r="B16570" t="s">
        <v>120</v>
      </c>
      <c r="C16570">
        <v>5316</v>
      </c>
    </row>
    <row r="16571" spans="1:3" x14ac:dyDescent="0.3">
      <c r="A16571" t="s">
        <v>17</v>
      </c>
      <c r="B16571">
        <v>36</v>
      </c>
      <c r="C16571">
        <v>5316</v>
      </c>
    </row>
    <row r="16572" spans="1:3" x14ac:dyDescent="0.3">
      <c r="A16572" t="s">
        <v>18</v>
      </c>
      <c r="B16572">
        <v>4</v>
      </c>
      <c r="C16572">
        <v>5316</v>
      </c>
    </row>
    <row r="16573" spans="1:3" x14ac:dyDescent="0.3">
      <c r="A16573" t="s">
        <v>19</v>
      </c>
      <c r="B16573">
        <v>18</v>
      </c>
      <c r="C16573">
        <v>5316</v>
      </c>
    </row>
    <row r="16574" spans="1:3" x14ac:dyDescent="0.3">
      <c r="A16574" t="s">
        <v>20</v>
      </c>
      <c r="B16574">
        <v>6</v>
      </c>
      <c r="C16574">
        <v>5316</v>
      </c>
    </row>
    <row r="16575" spans="1:3" x14ac:dyDescent="0.3">
      <c r="A16575" t="s">
        <v>21</v>
      </c>
      <c r="B16575">
        <v>2</v>
      </c>
      <c r="C16575">
        <v>5316</v>
      </c>
    </row>
    <row r="16576" spans="1:3" x14ac:dyDescent="0.3">
      <c r="A16576" t="s">
        <v>22</v>
      </c>
      <c r="B16576">
        <v>18</v>
      </c>
      <c r="C16576">
        <v>5316</v>
      </c>
    </row>
    <row r="16577" spans="1:3" x14ac:dyDescent="0.3">
      <c r="A16577" t="s">
        <v>25</v>
      </c>
      <c r="B16577" t="s">
        <v>122</v>
      </c>
      <c r="C16577">
        <v>5316</v>
      </c>
    </row>
    <row r="16578" spans="1:3" x14ac:dyDescent="0.3">
      <c r="A16578" t="s">
        <v>7</v>
      </c>
      <c r="B16578" t="s">
        <v>120</v>
      </c>
      <c r="C16578">
        <v>3865</v>
      </c>
    </row>
    <row r="16579" spans="1:3" x14ac:dyDescent="0.3">
      <c r="A16579" t="s">
        <v>17</v>
      </c>
      <c r="B16579">
        <v>2</v>
      </c>
      <c r="C16579">
        <v>3865</v>
      </c>
    </row>
    <row r="16580" spans="1:3" x14ac:dyDescent="0.3">
      <c r="A16580" t="s">
        <v>18</v>
      </c>
      <c r="B16580">
        <v>12</v>
      </c>
      <c r="C16580">
        <v>3865</v>
      </c>
    </row>
    <row r="16581" spans="1:3" x14ac:dyDescent="0.3">
      <c r="A16581" t="s">
        <v>19</v>
      </c>
      <c r="B16581">
        <v>10</v>
      </c>
      <c r="C16581">
        <v>3865</v>
      </c>
    </row>
    <row r="16582" spans="1:3" x14ac:dyDescent="0.3">
      <c r="A16582" t="s">
        <v>20</v>
      </c>
      <c r="B16582">
        <v>6</v>
      </c>
      <c r="C16582">
        <v>3865</v>
      </c>
    </row>
    <row r="16583" spans="1:3" x14ac:dyDescent="0.3">
      <c r="A16583" t="s">
        <v>21</v>
      </c>
      <c r="B16583">
        <v>13</v>
      </c>
      <c r="C16583">
        <v>3865</v>
      </c>
    </row>
    <row r="16584" spans="1:3" x14ac:dyDescent="0.3">
      <c r="A16584" t="s">
        <v>22</v>
      </c>
      <c r="B16584">
        <v>30</v>
      </c>
      <c r="C16584">
        <v>3865</v>
      </c>
    </row>
    <row r="16585" spans="1:3" x14ac:dyDescent="0.3">
      <c r="A16585" t="s">
        <v>25</v>
      </c>
      <c r="B16585" t="s">
        <v>121</v>
      </c>
      <c r="C16585">
        <v>3865</v>
      </c>
    </row>
    <row r="16586" spans="1:3" x14ac:dyDescent="0.3">
      <c r="A16586" t="s">
        <v>7</v>
      </c>
      <c r="B16586" t="s">
        <v>120</v>
      </c>
      <c r="C16586">
        <v>793</v>
      </c>
    </row>
    <row r="16587" spans="1:3" x14ac:dyDescent="0.3">
      <c r="A16587" t="s">
        <v>17</v>
      </c>
      <c r="B16587">
        <v>18</v>
      </c>
      <c r="C16587">
        <v>793</v>
      </c>
    </row>
    <row r="16588" spans="1:3" x14ac:dyDescent="0.3">
      <c r="A16588" t="s">
        <v>18</v>
      </c>
      <c r="B16588">
        <v>3</v>
      </c>
      <c r="C16588">
        <v>793</v>
      </c>
    </row>
    <row r="16589" spans="1:3" x14ac:dyDescent="0.3">
      <c r="A16589" t="s">
        <v>19</v>
      </c>
      <c r="B16589">
        <v>17</v>
      </c>
      <c r="C16589">
        <v>793</v>
      </c>
    </row>
    <row r="16590" spans="1:3" x14ac:dyDescent="0.3">
      <c r="A16590" t="s">
        <v>20</v>
      </c>
      <c r="B16590">
        <v>3</v>
      </c>
      <c r="C16590">
        <v>793</v>
      </c>
    </row>
    <row r="16591" spans="1:3" x14ac:dyDescent="0.3">
      <c r="A16591" t="s">
        <v>21</v>
      </c>
      <c r="B16591">
        <v>0</v>
      </c>
      <c r="C16591">
        <v>793</v>
      </c>
    </row>
    <row r="16592" spans="1:3" x14ac:dyDescent="0.3">
      <c r="A16592" t="s">
        <v>22</v>
      </c>
      <c r="B16592">
        <v>4</v>
      </c>
      <c r="C16592">
        <v>793</v>
      </c>
    </row>
    <row r="16593" spans="1:3" x14ac:dyDescent="0.3">
      <c r="A16593" t="s">
        <v>25</v>
      </c>
      <c r="B16593" t="s">
        <v>122</v>
      </c>
      <c r="C16593">
        <v>793</v>
      </c>
    </row>
    <row r="16594" spans="1:3" x14ac:dyDescent="0.3">
      <c r="A16594" t="s">
        <v>7</v>
      </c>
      <c r="B16594" t="s">
        <v>50</v>
      </c>
      <c r="C16594">
        <v>49</v>
      </c>
    </row>
    <row r="16595" spans="1:3" x14ac:dyDescent="0.3">
      <c r="A16595" t="s">
        <v>17</v>
      </c>
      <c r="B16595">
        <v>2</v>
      </c>
      <c r="C16595">
        <v>49</v>
      </c>
    </row>
    <row r="16596" spans="1:3" x14ac:dyDescent="0.3">
      <c r="A16596" t="s">
        <v>18</v>
      </c>
      <c r="B16596">
        <v>3</v>
      </c>
      <c r="C16596">
        <v>49</v>
      </c>
    </row>
    <row r="16597" spans="1:3" x14ac:dyDescent="0.3">
      <c r="A16597" t="s">
        <v>19</v>
      </c>
      <c r="B16597">
        <v>6</v>
      </c>
      <c r="C16597">
        <v>49</v>
      </c>
    </row>
    <row r="16598" spans="1:3" x14ac:dyDescent="0.3">
      <c r="A16598" t="s">
        <v>20</v>
      </c>
      <c r="B16598">
        <v>4</v>
      </c>
      <c r="C16598">
        <v>49</v>
      </c>
    </row>
    <row r="16599" spans="1:3" x14ac:dyDescent="0.3">
      <c r="A16599" t="s">
        <v>21</v>
      </c>
      <c r="B16599">
        <v>1</v>
      </c>
      <c r="C16599">
        <v>49</v>
      </c>
    </row>
    <row r="16600" spans="1:3" x14ac:dyDescent="0.3">
      <c r="A16600" t="s">
        <v>22</v>
      </c>
      <c r="B16600">
        <v>9</v>
      </c>
      <c r="C16600">
        <v>49</v>
      </c>
    </row>
    <row r="16601" spans="1:3" x14ac:dyDescent="0.3">
      <c r="A16601" t="s">
        <v>25</v>
      </c>
      <c r="B16601" t="s">
        <v>122</v>
      </c>
      <c r="C16601">
        <v>49</v>
      </c>
    </row>
    <row r="16602" spans="1:3" x14ac:dyDescent="0.3">
      <c r="A16602" t="s">
        <v>7</v>
      </c>
      <c r="B16602" t="s">
        <v>50</v>
      </c>
      <c r="C16602">
        <v>4973</v>
      </c>
    </row>
    <row r="16603" spans="1:3" x14ac:dyDescent="0.3">
      <c r="A16603" t="s">
        <v>17</v>
      </c>
      <c r="B16603">
        <v>2</v>
      </c>
      <c r="C16603">
        <v>4973</v>
      </c>
    </row>
    <row r="16604" spans="1:3" x14ac:dyDescent="0.3">
      <c r="A16604" t="s">
        <v>18</v>
      </c>
      <c r="B16604">
        <v>3</v>
      </c>
      <c r="C16604">
        <v>4973</v>
      </c>
    </row>
    <row r="16605" spans="1:3" x14ac:dyDescent="0.3">
      <c r="A16605" t="s">
        <v>19</v>
      </c>
      <c r="B16605">
        <v>6</v>
      </c>
      <c r="C16605">
        <v>4973</v>
      </c>
    </row>
    <row r="16606" spans="1:3" x14ac:dyDescent="0.3">
      <c r="A16606" t="s">
        <v>20</v>
      </c>
      <c r="B16606">
        <v>4</v>
      </c>
      <c r="C16606">
        <v>4973</v>
      </c>
    </row>
    <row r="16607" spans="1:3" x14ac:dyDescent="0.3">
      <c r="A16607" t="s">
        <v>21</v>
      </c>
      <c r="B16607">
        <v>1</v>
      </c>
      <c r="C16607">
        <v>4973</v>
      </c>
    </row>
    <row r="16608" spans="1:3" x14ac:dyDescent="0.3">
      <c r="A16608" t="s">
        <v>22</v>
      </c>
      <c r="B16608">
        <v>9</v>
      </c>
      <c r="C16608">
        <v>4973</v>
      </c>
    </row>
    <row r="16609" spans="1:3" x14ac:dyDescent="0.3">
      <c r="A16609" t="s">
        <v>25</v>
      </c>
      <c r="B16609" t="s">
        <v>122</v>
      </c>
      <c r="C16609">
        <v>4973</v>
      </c>
    </row>
    <row r="16610" spans="1:3" x14ac:dyDescent="0.3">
      <c r="A16610" t="s">
        <v>7</v>
      </c>
      <c r="B16610" t="s">
        <v>120</v>
      </c>
      <c r="C16610">
        <v>503</v>
      </c>
    </row>
    <row r="16611" spans="1:3" x14ac:dyDescent="0.3">
      <c r="A16611" t="s">
        <v>17</v>
      </c>
      <c r="B16611">
        <v>13</v>
      </c>
      <c r="C16611">
        <v>503</v>
      </c>
    </row>
    <row r="16612" spans="1:3" x14ac:dyDescent="0.3">
      <c r="A16612" t="s">
        <v>18</v>
      </c>
      <c r="B16612">
        <v>1</v>
      </c>
      <c r="C16612">
        <v>503</v>
      </c>
    </row>
    <row r="16613" spans="1:3" x14ac:dyDescent="0.3">
      <c r="A16613" t="s">
        <v>19</v>
      </c>
      <c r="B16613">
        <v>29</v>
      </c>
      <c r="C16613">
        <v>503</v>
      </c>
    </row>
    <row r="16614" spans="1:3" x14ac:dyDescent="0.3">
      <c r="A16614" t="s">
        <v>20</v>
      </c>
      <c r="B16614">
        <v>3</v>
      </c>
      <c r="C16614">
        <v>503</v>
      </c>
    </row>
    <row r="16615" spans="1:3" x14ac:dyDescent="0.3">
      <c r="A16615" t="s">
        <v>21</v>
      </c>
      <c r="B16615">
        <v>0</v>
      </c>
      <c r="C16615">
        <v>503</v>
      </c>
    </row>
    <row r="16616" spans="1:3" x14ac:dyDescent="0.3">
      <c r="A16616" t="s">
        <v>22</v>
      </c>
      <c r="B16616">
        <v>7</v>
      </c>
      <c r="C16616">
        <v>503</v>
      </c>
    </row>
    <row r="16617" spans="1:3" x14ac:dyDescent="0.3">
      <c r="A16617" t="s">
        <v>25</v>
      </c>
      <c r="B16617" t="s">
        <v>122</v>
      </c>
      <c r="C16617">
        <v>503</v>
      </c>
    </row>
    <row r="16618" spans="1:3" x14ac:dyDescent="0.3">
      <c r="A16618" t="s">
        <v>7</v>
      </c>
      <c r="B16618" t="s">
        <v>50</v>
      </c>
      <c r="C16618">
        <v>9081</v>
      </c>
    </row>
    <row r="16619" spans="1:3" x14ac:dyDescent="0.3">
      <c r="A16619" t="s">
        <v>17</v>
      </c>
      <c r="B16619">
        <v>4</v>
      </c>
      <c r="C16619">
        <v>9081</v>
      </c>
    </row>
    <row r="16620" spans="1:3" x14ac:dyDescent="0.3">
      <c r="A16620" t="s">
        <v>18</v>
      </c>
      <c r="B16620">
        <v>1</v>
      </c>
      <c r="C16620">
        <v>9081</v>
      </c>
    </row>
    <row r="16621" spans="1:3" x14ac:dyDescent="0.3">
      <c r="A16621" t="s">
        <v>19</v>
      </c>
      <c r="B16621">
        <v>6</v>
      </c>
      <c r="C16621">
        <v>9081</v>
      </c>
    </row>
    <row r="16622" spans="1:3" x14ac:dyDescent="0.3">
      <c r="A16622" t="s">
        <v>20</v>
      </c>
      <c r="B16622">
        <v>4</v>
      </c>
      <c r="C16622">
        <v>9081</v>
      </c>
    </row>
    <row r="16623" spans="1:3" x14ac:dyDescent="0.3">
      <c r="A16623" t="s">
        <v>21</v>
      </c>
      <c r="B16623">
        <v>1</v>
      </c>
      <c r="C16623">
        <v>9081</v>
      </c>
    </row>
    <row r="16624" spans="1:3" x14ac:dyDescent="0.3">
      <c r="A16624" t="s">
        <v>22</v>
      </c>
      <c r="B16624">
        <v>9</v>
      </c>
      <c r="C16624">
        <v>9081</v>
      </c>
    </row>
    <row r="16625" spans="1:3" x14ac:dyDescent="0.3">
      <c r="A16625" t="s">
        <v>25</v>
      </c>
      <c r="B16625" t="s">
        <v>122</v>
      </c>
      <c r="C16625">
        <v>9081</v>
      </c>
    </row>
    <row r="16626" spans="1:3" x14ac:dyDescent="0.3">
      <c r="A16626" t="s">
        <v>7</v>
      </c>
      <c r="B16626" t="s">
        <v>120</v>
      </c>
      <c r="C16626">
        <v>2518</v>
      </c>
    </row>
    <row r="16627" spans="1:3" x14ac:dyDescent="0.3">
      <c r="A16627" t="s">
        <v>17</v>
      </c>
      <c r="B16627">
        <v>5</v>
      </c>
      <c r="C16627">
        <v>2518</v>
      </c>
    </row>
    <row r="16628" spans="1:3" x14ac:dyDescent="0.3">
      <c r="A16628" t="s">
        <v>18</v>
      </c>
      <c r="B16628">
        <v>4</v>
      </c>
      <c r="C16628">
        <v>2518</v>
      </c>
    </row>
    <row r="16629" spans="1:3" x14ac:dyDescent="0.3">
      <c r="A16629" t="s">
        <v>19</v>
      </c>
      <c r="B16629">
        <v>5</v>
      </c>
      <c r="C16629">
        <v>2518</v>
      </c>
    </row>
    <row r="16630" spans="1:3" x14ac:dyDescent="0.3">
      <c r="A16630" t="s">
        <v>20</v>
      </c>
      <c r="B16630">
        <v>4</v>
      </c>
      <c r="C16630">
        <v>2518</v>
      </c>
    </row>
    <row r="16631" spans="1:3" x14ac:dyDescent="0.3">
      <c r="A16631" t="s">
        <v>21</v>
      </c>
      <c r="B16631">
        <v>2</v>
      </c>
      <c r="C16631">
        <v>2518</v>
      </c>
    </row>
    <row r="16632" spans="1:3" x14ac:dyDescent="0.3">
      <c r="A16632" t="s">
        <v>22</v>
      </c>
      <c r="B16632">
        <v>10</v>
      </c>
      <c r="C16632">
        <v>2518</v>
      </c>
    </row>
    <row r="16633" spans="1:3" x14ac:dyDescent="0.3">
      <c r="A16633" t="s">
        <v>25</v>
      </c>
      <c r="B16633" t="s">
        <v>122</v>
      </c>
      <c r="C16633">
        <v>2518</v>
      </c>
    </row>
    <row r="16634" spans="1:3" x14ac:dyDescent="0.3">
      <c r="A16634" t="s">
        <v>7</v>
      </c>
      <c r="B16634" t="s">
        <v>120</v>
      </c>
      <c r="C16634">
        <v>4298</v>
      </c>
    </row>
    <row r="16635" spans="1:3" x14ac:dyDescent="0.3">
      <c r="A16635" t="s">
        <v>17</v>
      </c>
      <c r="B16635">
        <v>5</v>
      </c>
      <c r="C16635">
        <v>4298</v>
      </c>
    </row>
    <row r="16636" spans="1:3" x14ac:dyDescent="0.3">
      <c r="A16636" t="s">
        <v>18</v>
      </c>
      <c r="B16636">
        <v>0</v>
      </c>
      <c r="C16636">
        <v>4298</v>
      </c>
    </row>
    <row r="16637" spans="1:3" x14ac:dyDescent="0.3">
      <c r="A16637" t="s">
        <v>19</v>
      </c>
      <c r="B16637">
        <v>4</v>
      </c>
      <c r="C16637">
        <v>4298</v>
      </c>
    </row>
    <row r="16638" spans="1:3" x14ac:dyDescent="0.3">
      <c r="A16638" t="s">
        <v>20</v>
      </c>
      <c r="B16638">
        <v>0</v>
      </c>
      <c r="C16638">
        <v>4298</v>
      </c>
    </row>
    <row r="16639" spans="1:3" x14ac:dyDescent="0.3">
      <c r="A16639" t="s">
        <v>21</v>
      </c>
      <c r="B16639">
        <v>0</v>
      </c>
      <c r="C16639">
        <v>4298</v>
      </c>
    </row>
    <row r="16640" spans="1:3" x14ac:dyDescent="0.3">
      <c r="A16640" t="s">
        <v>22</v>
      </c>
      <c r="B16640">
        <v>1</v>
      </c>
      <c r="C16640">
        <v>4298</v>
      </c>
    </row>
    <row r="16641" spans="1:3" x14ac:dyDescent="0.3">
      <c r="A16641" t="s">
        <v>25</v>
      </c>
      <c r="B16641" t="s">
        <v>122</v>
      </c>
      <c r="C16641">
        <v>4298</v>
      </c>
    </row>
    <row r="16642" spans="1:3" x14ac:dyDescent="0.3">
      <c r="A16642" t="s">
        <v>7</v>
      </c>
      <c r="B16642" t="s">
        <v>120</v>
      </c>
      <c r="C16642">
        <v>4211</v>
      </c>
    </row>
    <row r="16643" spans="1:3" x14ac:dyDescent="0.3">
      <c r="A16643" t="s">
        <v>17</v>
      </c>
      <c r="B16643">
        <v>4</v>
      </c>
      <c r="C16643">
        <v>4211</v>
      </c>
    </row>
    <row r="16644" spans="1:3" x14ac:dyDescent="0.3">
      <c r="A16644" t="s">
        <v>18</v>
      </c>
      <c r="B16644">
        <v>12</v>
      </c>
      <c r="C16644">
        <v>4211</v>
      </c>
    </row>
    <row r="16645" spans="1:3" x14ac:dyDescent="0.3">
      <c r="A16645" t="s">
        <v>19</v>
      </c>
      <c r="B16645">
        <v>5</v>
      </c>
      <c r="C16645">
        <v>4211</v>
      </c>
    </row>
    <row r="16646" spans="1:3" x14ac:dyDescent="0.3">
      <c r="A16646" t="s">
        <v>20</v>
      </c>
      <c r="B16646">
        <v>3</v>
      </c>
      <c r="C16646">
        <v>4211</v>
      </c>
    </row>
    <row r="16647" spans="1:3" x14ac:dyDescent="0.3">
      <c r="A16647" t="s">
        <v>21</v>
      </c>
      <c r="B16647">
        <v>16</v>
      </c>
      <c r="C16647">
        <v>4211</v>
      </c>
    </row>
    <row r="16648" spans="1:3" x14ac:dyDescent="0.3">
      <c r="A16648" t="s">
        <v>22</v>
      </c>
      <c r="B16648">
        <v>17</v>
      </c>
      <c r="C16648">
        <v>4211</v>
      </c>
    </row>
    <row r="16649" spans="1:3" x14ac:dyDescent="0.3">
      <c r="A16649" t="s">
        <v>25</v>
      </c>
      <c r="B16649" t="s">
        <v>122</v>
      </c>
      <c r="C16649">
        <v>4211</v>
      </c>
    </row>
    <row r="16650" spans="1:3" x14ac:dyDescent="0.3">
      <c r="A16650" t="s">
        <v>7</v>
      </c>
      <c r="B16650" t="s">
        <v>120</v>
      </c>
      <c r="C16650">
        <v>1407</v>
      </c>
    </row>
    <row r="16651" spans="1:3" x14ac:dyDescent="0.3">
      <c r="A16651" t="s">
        <v>17</v>
      </c>
      <c r="B16651">
        <v>4</v>
      </c>
      <c r="C16651">
        <v>1407</v>
      </c>
    </row>
    <row r="16652" spans="1:3" x14ac:dyDescent="0.3">
      <c r="A16652" t="s">
        <v>18</v>
      </c>
      <c r="B16652">
        <v>12</v>
      </c>
      <c r="C16652">
        <v>1407</v>
      </c>
    </row>
    <row r="16653" spans="1:3" x14ac:dyDescent="0.3">
      <c r="A16653" t="s">
        <v>19</v>
      </c>
      <c r="B16653">
        <v>5</v>
      </c>
      <c r="C16653">
        <v>1407</v>
      </c>
    </row>
    <row r="16654" spans="1:3" x14ac:dyDescent="0.3">
      <c r="A16654" t="s">
        <v>20</v>
      </c>
      <c r="B16654">
        <v>3</v>
      </c>
      <c r="C16654">
        <v>1407</v>
      </c>
    </row>
    <row r="16655" spans="1:3" x14ac:dyDescent="0.3">
      <c r="A16655" t="s">
        <v>21</v>
      </c>
      <c r="B16655">
        <v>16</v>
      </c>
      <c r="C16655">
        <v>1407</v>
      </c>
    </row>
    <row r="16656" spans="1:3" x14ac:dyDescent="0.3">
      <c r="A16656" t="s">
        <v>22</v>
      </c>
      <c r="B16656">
        <v>17</v>
      </c>
      <c r="C16656">
        <v>1407</v>
      </c>
    </row>
    <row r="16657" spans="1:3" x14ac:dyDescent="0.3">
      <c r="A16657" t="s">
        <v>25</v>
      </c>
      <c r="B16657" t="s">
        <v>122</v>
      </c>
      <c r="C16657">
        <v>1407</v>
      </c>
    </row>
    <row r="16658" spans="1:3" x14ac:dyDescent="0.3">
      <c r="A16658" t="s">
        <v>7</v>
      </c>
      <c r="B16658" t="s">
        <v>50</v>
      </c>
      <c r="C16658">
        <v>5150</v>
      </c>
    </row>
    <row r="16659" spans="1:3" x14ac:dyDescent="0.3">
      <c r="A16659" t="s">
        <v>17</v>
      </c>
      <c r="B16659">
        <v>0</v>
      </c>
      <c r="C16659">
        <v>5150</v>
      </c>
    </row>
    <row r="16660" spans="1:3" x14ac:dyDescent="0.3">
      <c r="A16660" t="s">
        <v>18</v>
      </c>
      <c r="B16660">
        <v>4</v>
      </c>
      <c r="C16660">
        <v>5150</v>
      </c>
    </row>
    <row r="16661" spans="1:3" x14ac:dyDescent="0.3">
      <c r="A16661" t="s">
        <v>19</v>
      </c>
      <c r="B16661">
        <v>7</v>
      </c>
      <c r="C16661">
        <v>5150</v>
      </c>
    </row>
    <row r="16662" spans="1:3" x14ac:dyDescent="0.3">
      <c r="A16662" t="s">
        <v>20</v>
      </c>
      <c r="B16662">
        <v>11</v>
      </c>
      <c r="C16662">
        <v>5150</v>
      </c>
    </row>
    <row r="16663" spans="1:3" x14ac:dyDescent="0.3">
      <c r="A16663" t="s">
        <v>21</v>
      </c>
      <c r="B16663">
        <v>10</v>
      </c>
      <c r="C16663">
        <v>5150</v>
      </c>
    </row>
    <row r="16664" spans="1:3" x14ac:dyDescent="0.3">
      <c r="A16664" t="s">
        <v>22</v>
      </c>
      <c r="B16664">
        <v>15</v>
      </c>
      <c r="C16664">
        <v>5150</v>
      </c>
    </row>
    <row r="16665" spans="1:3" x14ac:dyDescent="0.3">
      <c r="A16665" t="s">
        <v>25</v>
      </c>
      <c r="B16665" t="s">
        <v>122</v>
      </c>
      <c r="C16665">
        <v>5150</v>
      </c>
    </row>
    <row r="16666" spans="1:3" x14ac:dyDescent="0.3">
      <c r="A16666" t="s">
        <v>7</v>
      </c>
      <c r="B16666" t="s">
        <v>120</v>
      </c>
      <c r="C16666">
        <v>4712</v>
      </c>
    </row>
    <row r="16667" spans="1:3" x14ac:dyDescent="0.3">
      <c r="A16667" t="s">
        <v>17</v>
      </c>
      <c r="B16667">
        <v>8</v>
      </c>
      <c r="C16667">
        <v>4712</v>
      </c>
    </row>
    <row r="16668" spans="1:3" x14ac:dyDescent="0.3">
      <c r="A16668" t="s">
        <v>18</v>
      </c>
      <c r="B16668">
        <v>8</v>
      </c>
      <c r="C16668">
        <v>4712</v>
      </c>
    </row>
    <row r="16669" spans="1:3" x14ac:dyDescent="0.3">
      <c r="A16669" t="s">
        <v>19</v>
      </c>
      <c r="B16669">
        <v>22</v>
      </c>
      <c r="C16669">
        <v>4712</v>
      </c>
    </row>
    <row r="16670" spans="1:3" x14ac:dyDescent="0.3">
      <c r="A16670" t="s">
        <v>20</v>
      </c>
      <c r="B16670">
        <v>24</v>
      </c>
      <c r="C16670">
        <v>4712</v>
      </c>
    </row>
    <row r="16671" spans="1:3" x14ac:dyDescent="0.3">
      <c r="A16671" t="s">
        <v>21</v>
      </c>
      <c r="B16671">
        <v>11</v>
      </c>
      <c r="C16671">
        <v>4712</v>
      </c>
    </row>
    <row r="16672" spans="1:3" x14ac:dyDescent="0.3">
      <c r="A16672" t="s">
        <v>22</v>
      </c>
      <c r="B16672">
        <v>9</v>
      </c>
      <c r="C16672">
        <v>4712</v>
      </c>
    </row>
    <row r="16673" spans="1:3" x14ac:dyDescent="0.3">
      <c r="A16673" t="s">
        <v>25</v>
      </c>
      <c r="B16673" t="s">
        <v>122</v>
      </c>
      <c r="C16673">
        <v>4712</v>
      </c>
    </row>
    <row r="16674" spans="1:3" x14ac:dyDescent="0.3">
      <c r="A16674" t="s">
        <v>7</v>
      </c>
      <c r="B16674" t="s">
        <v>50</v>
      </c>
      <c r="C16674">
        <v>4436</v>
      </c>
    </row>
    <row r="16675" spans="1:3" x14ac:dyDescent="0.3">
      <c r="A16675" t="s">
        <v>17</v>
      </c>
      <c r="B16675">
        <v>18</v>
      </c>
      <c r="C16675">
        <v>4436</v>
      </c>
    </row>
    <row r="16676" spans="1:3" x14ac:dyDescent="0.3">
      <c r="A16676" t="s">
        <v>18</v>
      </c>
      <c r="B16676">
        <v>42</v>
      </c>
      <c r="C16676">
        <v>4436</v>
      </c>
    </row>
    <row r="16677" spans="1:3" x14ac:dyDescent="0.3">
      <c r="A16677" t="s">
        <v>19</v>
      </c>
      <c r="B16677">
        <v>24</v>
      </c>
      <c r="C16677">
        <v>4436</v>
      </c>
    </row>
    <row r="16678" spans="1:3" x14ac:dyDescent="0.3">
      <c r="A16678" t="s">
        <v>20</v>
      </c>
      <c r="B16678">
        <v>15</v>
      </c>
      <c r="C16678">
        <v>4436</v>
      </c>
    </row>
    <row r="16679" spans="1:3" x14ac:dyDescent="0.3">
      <c r="A16679" t="s">
        <v>21</v>
      </c>
      <c r="B16679">
        <v>20</v>
      </c>
      <c r="C16679">
        <v>4436</v>
      </c>
    </row>
    <row r="16680" spans="1:3" x14ac:dyDescent="0.3">
      <c r="A16680" t="s">
        <v>22</v>
      </c>
      <c r="B16680">
        <v>18</v>
      </c>
      <c r="C16680">
        <v>4436</v>
      </c>
    </row>
    <row r="16681" spans="1:3" x14ac:dyDescent="0.3">
      <c r="A16681" t="s">
        <v>25</v>
      </c>
      <c r="B16681" t="s">
        <v>122</v>
      </c>
      <c r="C16681">
        <v>4436</v>
      </c>
    </row>
    <row r="16682" spans="1:3" x14ac:dyDescent="0.3">
      <c r="A16682" t="s">
        <v>7</v>
      </c>
      <c r="B16682" t="s">
        <v>50</v>
      </c>
      <c r="C16682">
        <v>2929</v>
      </c>
    </row>
    <row r="16683" spans="1:3" x14ac:dyDescent="0.3">
      <c r="A16683" t="s">
        <v>17</v>
      </c>
      <c r="B16683">
        <v>18</v>
      </c>
      <c r="C16683">
        <v>2929</v>
      </c>
    </row>
    <row r="16684" spans="1:3" x14ac:dyDescent="0.3">
      <c r="A16684" t="s">
        <v>18</v>
      </c>
      <c r="B16684">
        <v>42</v>
      </c>
      <c r="C16684">
        <v>2929</v>
      </c>
    </row>
    <row r="16685" spans="1:3" x14ac:dyDescent="0.3">
      <c r="A16685" t="s">
        <v>19</v>
      </c>
      <c r="B16685">
        <v>24</v>
      </c>
      <c r="C16685">
        <v>2929</v>
      </c>
    </row>
    <row r="16686" spans="1:3" x14ac:dyDescent="0.3">
      <c r="A16686" t="s">
        <v>20</v>
      </c>
      <c r="B16686">
        <v>15</v>
      </c>
      <c r="C16686">
        <v>2929</v>
      </c>
    </row>
    <row r="16687" spans="1:3" x14ac:dyDescent="0.3">
      <c r="A16687" t="s">
        <v>21</v>
      </c>
      <c r="B16687">
        <v>20</v>
      </c>
      <c r="C16687">
        <v>2929</v>
      </c>
    </row>
    <row r="16688" spans="1:3" x14ac:dyDescent="0.3">
      <c r="A16688" t="s">
        <v>22</v>
      </c>
      <c r="B16688">
        <v>18</v>
      </c>
      <c r="C16688">
        <v>2929</v>
      </c>
    </row>
    <row r="16689" spans="1:3" x14ac:dyDescent="0.3">
      <c r="A16689" t="s">
        <v>25</v>
      </c>
      <c r="B16689" t="s">
        <v>122</v>
      </c>
      <c r="C16689">
        <v>2929</v>
      </c>
    </row>
    <row r="16690" spans="1:3" x14ac:dyDescent="0.3">
      <c r="A16690" t="s">
        <v>7</v>
      </c>
      <c r="B16690" t="s">
        <v>120</v>
      </c>
      <c r="C16690">
        <v>2106</v>
      </c>
    </row>
    <row r="16691" spans="1:3" x14ac:dyDescent="0.3">
      <c r="A16691" t="s">
        <v>17</v>
      </c>
      <c r="B16691">
        <v>0</v>
      </c>
      <c r="C16691">
        <v>2106</v>
      </c>
    </row>
    <row r="16692" spans="1:3" x14ac:dyDescent="0.3">
      <c r="A16692" t="s">
        <v>18</v>
      </c>
      <c r="B16692">
        <v>6</v>
      </c>
      <c r="C16692">
        <v>2106</v>
      </c>
    </row>
    <row r="16693" spans="1:3" x14ac:dyDescent="0.3">
      <c r="A16693" t="s">
        <v>19</v>
      </c>
      <c r="B16693">
        <v>3</v>
      </c>
      <c r="C16693">
        <v>2106</v>
      </c>
    </row>
    <row r="16694" spans="1:3" x14ac:dyDescent="0.3">
      <c r="A16694" t="s">
        <v>20</v>
      </c>
      <c r="B16694">
        <v>7</v>
      </c>
      <c r="C16694">
        <v>2106</v>
      </c>
    </row>
    <row r="16695" spans="1:3" x14ac:dyDescent="0.3">
      <c r="A16695" t="s">
        <v>21</v>
      </c>
      <c r="B16695">
        <v>6</v>
      </c>
      <c r="C16695">
        <v>2106</v>
      </c>
    </row>
    <row r="16696" spans="1:3" x14ac:dyDescent="0.3">
      <c r="A16696" t="s">
        <v>22</v>
      </c>
      <c r="B16696">
        <v>12</v>
      </c>
      <c r="C16696">
        <v>2106</v>
      </c>
    </row>
    <row r="16697" spans="1:3" x14ac:dyDescent="0.3">
      <c r="A16697" t="s">
        <v>25</v>
      </c>
      <c r="B16697" t="s">
        <v>122</v>
      </c>
      <c r="C16697">
        <v>2106</v>
      </c>
    </row>
    <row r="16698" spans="1:3" x14ac:dyDescent="0.3">
      <c r="A16698" t="s">
        <v>7</v>
      </c>
      <c r="B16698" t="s">
        <v>120</v>
      </c>
      <c r="C16698">
        <v>3363</v>
      </c>
    </row>
    <row r="16699" spans="1:3" x14ac:dyDescent="0.3">
      <c r="A16699" t="s">
        <v>17</v>
      </c>
      <c r="B16699">
        <v>0</v>
      </c>
      <c r="C16699">
        <v>3363</v>
      </c>
    </row>
    <row r="16700" spans="1:3" x14ac:dyDescent="0.3">
      <c r="A16700" t="s">
        <v>18</v>
      </c>
      <c r="B16700">
        <v>6</v>
      </c>
      <c r="C16700">
        <v>3363</v>
      </c>
    </row>
    <row r="16701" spans="1:3" x14ac:dyDescent="0.3">
      <c r="A16701" t="s">
        <v>19</v>
      </c>
      <c r="B16701">
        <v>3</v>
      </c>
      <c r="C16701">
        <v>3363</v>
      </c>
    </row>
    <row r="16702" spans="1:3" x14ac:dyDescent="0.3">
      <c r="A16702" t="s">
        <v>20</v>
      </c>
      <c r="B16702">
        <v>7</v>
      </c>
      <c r="C16702">
        <v>3363</v>
      </c>
    </row>
    <row r="16703" spans="1:3" x14ac:dyDescent="0.3">
      <c r="A16703" t="s">
        <v>21</v>
      </c>
      <c r="B16703">
        <v>6</v>
      </c>
      <c r="C16703">
        <v>3363</v>
      </c>
    </row>
    <row r="16704" spans="1:3" x14ac:dyDescent="0.3">
      <c r="A16704" t="s">
        <v>22</v>
      </c>
      <c r="B16704">
        <v>12</v>
      </c>
      <c r="C16704">
        <v>3363</v>
      </c>
    </row>
    <row r="16705" spans="1:3" x14ac:dyDescent="0.3">
      <c r="A16705" t="s">
        <v>25</v>
      </c>
      <c r="B16705" t="s">
        <v>122</v>
      </c>
      <c r="C16705">
        <v>3363</v>
      </c>
    </row>
    <row r="16706" spans="1:3" x14ac:dyDescent="0.3">
      <c r="A16706" t="s">
        <v>7</v>
      </c>
      <c r="B16706" t="s">
        <v>120</v>
      </c>
      <c r="C16706">
        <v>9543</v>
      </c>
    </row>
    <row r="16707" spans="1:3" x14ac:dyDescent="0.3">
      <c r="A16707" t="s">
        <v>17</v>
      </c>
      <c r="B16707">
        <v>3</v>
      </c>
      <c r="C16707">
        <v>9543</v>
      </c>
    </row>
    <row r="16708" spans="1:3" x14ac:dyDescent="0.3">
      <c r="A16708" t="s">
        <v>18</v>
      </c>
      <c r="B16708">
        <v>6</v>
      </c>
      <c r="C16708">
        <v>9543</v>
      </c>
    </row>
    <row r="16709" spans="1:3" x14ac:dyDescent="0.3">
      <c r="A16709" t="s">
        <v>19</v>
      </c>
      <c r="B16709">
        <v>5</v>
      </c>
      <c r="C16709">
        <v>9543</v>
      </c>
    </row>
    <row r="16710" spans="1:3" x14ac:dyDescent="0.3">
      <c r="A16710" t="s">
        <v>20</v>
      </c>
      <c r="B16710">
        <v>0</v>
      </c>
      <c r="C16710">
        <v>9543</v>
      </c>
    </row>
    <row r="16711" spans="1:3" x14ac:dyDescent="0.3">
      <c r="A16711" t="s">
        <v>21</v>
      </c>
      <c r="B16711">
        <v>2</v>
      </c>
      <c r="C16711">
        <v>9543</v>
      </c>
    </row>
    <row r="16712" spans="1:3" x14ac:dyDescent="0.3">
      <c r="A16712" t="s">
        <v>22</v>
      </c>
      <c r="B16712">
        <v>6</v>
      </c>
      <c r="C16712">
        <v>9543</v>
      </c>
    </row>
    <row r="16713" spans="1:3" x14ac:dyDescent="0.3">
      <c r="A16713" t="s">
        <v>25</v>
      </c>
      <c r="B16713" t="s">
        <v>122</v>
      </c>
      <c r="C16713">
        <v>9543</v>
      </c>
    </row>
    <row r="16714" spans="1:3" x14ac:dyDescent="0.3">
      <c r="A16714" t="s">
        <v>7</v>
      </c>
      <c r="B16714" t="s">
        <v>120</v>
      </c>
      <c r="C16714">
        <v>7093</v>
      </c>
    </row>
    <row r="16715" spans="1:3" x14ac:dyDescent="0.3">
      <c r="A16715" t="s">
        <v>17</v>
      </c>
      <c r="B16715">
        <v>3</v>
      </c>
      <c r="C16715">
        <v>7093</v>
      </c>
    </row>
    <row r="16716" spans="1:3" x14ac:dyDescent="0.3">
      <c r="A16716" t="s">
        <v>18</v>
      </c>
      <c r="B16716">
        <v>6</v>
      </c>
      <c r="C16716">
        <v>7093</v>
      </c>
    </row>
    <row r="16717" spans="1:3" x14ac:dyDescent="0.3">
      <c r="A16717" t="s">
        <v>19</v>
      </c>
      <c r="B16717">
        <v>5</v>
      </c>
      <c r="C16717">
        <v>7093</v>
      </c>
    </row>
    <row r="16718" spans="1:3" x14ac:dyDescent="0.3">
      <c r="A16718" t="s">
        <v>20</v>
      </c>
      <c r="B16718">
        <v>0</v>
      </c>
      <c r="C16718">
        <v>7093</v>
      </c>
    </row>
    <row r="16719" spans="1:3" x14ac:dyDescent="0.3">
      <c r="A16719" t="s">
        <v>21</v>
      </c>
      <c r="B16719">
        <v>2</v>
      </c>
      <c r="C16719">
        <v>7093</v>
      </c>
    </row>
    <row r="16720" spans="1:3" x14ac:dyDescent="0.3">
      <c r="A16720" t="s">
        <v>22</v>
      </c>
      <c r="B16720">
        <v>6</v>
      </c>
      <c r="C16720">
        <v>7093</v>
      </c>
    </row>
    <row r="16721" spans="1:3" x14ac:dyDescent="0.3">
      <c r="A16721" t="s">
        <v>25</v>
      </c>
      <c r="B16721" t="s">
        <v>122</v>
      </c>
      <c r="C16721">
        <v>7093</v>
      </c>
    </row>
    <row r="16722" spans="1:3" x14ac:dyDescent="0.3">
      <c r="A16722" t="s">
        <v>7</v>
      </c>
      <c r="B16722" t="s">
        <v>120</v>
      </c>
      <c r="C16722">
        <v>6504</v>
      </c>
    </row>
    <row r="16723" spans="1:3" x14ac:dyDescent="0.3">
      <c r="A16723" t="s">
        <v>17</v>
      </c>
      <c r="B16723">
        <v>2</v>
      </c>
      <c r="C16723">
        <v>6504</v>
      </c>
    </row>
    <row r="16724" spans="1:3" x14ac:dyDescent="0.3">
      <c r="A16724" t="s">
        <v>18</v>
      </c>
      <c r="B16724">
        <v>5</v>
      </c>
      <c r="C16724">
        <v>6504</v>
      </c>
    </row>
    <row r="16725" spans="1:3" x14ac:dyDescent="0.3">
      <c r="A16725" t="s">
        <v>19</v>
      </c>
      <c r="B16725">
        <v>9</v>
      </c>
      <c r="C16725">
        <v>6504</v>
      </c>
    </row>
    <row r="16726" spans="1:3" x14ac:dyDescent="0.3">
      <c r="A16726" t="s">
        <v>20</v>
      </c>
      <c r="B16726">
        <v>28</v>
      </c>
      <c r="C16726">
        <v>6504</v>
      </c>
    </row>
    <row r="16727" spans="1:3" x14ac:dyDescent="0.3">
      <c r="A16727" t="s">
        <v>21</v>
      </c>
      <c r="B16727">
        <v>6</v>
      </c>
      <c r="C16727">
        <v>6504</v>
      </c>
    </row>
    <row r="16728" spans="1:3" x14ac:dyDescent="0.3">
      <c r="A16728" t="s">
        <v>22</v>
      </c>
      <c r="B16728">
        <v>28</v>
      </c>
      <c r="C16728">
        <v>6504</v>
      </c>
    </row>
    <row r="16729" spans="1:3" x14ac:dyDescent="0.3">
      <c r="A16729" t="s">
        <v>25</v>
      </c>
      <c r="B16729" t="s">
        <v>122</v>
      </c>
      <c r="C16729">
        <v>6504</v>
      </c>
    </row>
    <row r="16730" spans="1:3" x14ac:dyDescent="0.3">
      <c r="A16730" t="s">
        <v>7</v>
      </c>
      <c r="B16730" t="s">
        <v>120</v>
      </c>
      <c r="C16730">
        <v>3536</v>
      </c>
    </row>
    <row r="16731" spans="1:3" x14ac:dyDescent="0.3">
      <c r="A16731" t="s">
        <v>17</v>
      </c>
      <c r="B16731">
        <v>7</v>
      </c>
      <c r="C16731">
        <v>3536</v>
      </c>
    </row>
    <row r="16732" spans="1:3" x14ac:dyDescent="0.3">
      <c r="A16732" t="s">
        <v>18</v>
      </c>
      <c r="B16732">
        <v>11</v>
      </c>
      <c r="C16732">
        <v>3536</v>
      </c>
    </row>
    <row r="16733" spans="1:3" x14ac:dyDescent="0.3">
      <c r="A16733" t="s">
        <v>19</v>
      </c>
      <c r="B16733">
        <v>3</v>
      </c>
      <c r="C16733">
        <v>3536</v>
      </c>
    </row>
    <row r="16734" spans="1:3" x14ac:dyDescent="0.3">
      <c r="A16734" t="s">
        <v>20</v>
      </c>
      <c r="B16734">
        <v>10</v>
      </c>
      <c r="C16734">
        <v>3536</v>
      </c>
    </row>
    <row r="16735" spans="1:3" x14ac:dyDescent="0.3">
      <c r="A16735" t="s">
        <v>21</v>
      </c>
      <c r="B16735">
        <v>4</v>
      </c>
      <c r="C16735">
        <v>3536</v>
      </c>
    </row>
    <row r="16736" spans="1:3" x14ac:dyDescent="0.3">
      <c r="A16736" t="s">
        <v>22</v>
      </c>
      <c r="B16736">
        <v>20</v>
      </c>
      <c r="C16736">
        <v>3536</v>
      </c>
    </row>
    <row r="16737" spans="1:3" x14ac:dyDescent="0.3">
      <c r="A16737" t="s">
        <v>25</v>
      </c>
      <c r="B16737" t="s">
        <v>122</v>
      </c>
      <c r="C16737">
        <v>3536</v>
      </c>
    </row>
    <row r="16738" spans="1:3" x14ac:dyDescent="0.3">
      <c r="A16738" t="s">
        <v>7</v>
      </c>
      <c r="B16738" t="s">
        <v>120</v>
      </c>
      <c r="C16738">
        <v>11114</v>
      </c>
    </row>
    <row r="16739" spans="1:3" x14ac:dyDescent="0.3">
      <c r="A16739" t="s">
        <v>17</v>
      </c>
      <c r="B16739">
        <v>25</v>
      </c>
      <c r="C16739">
        <v>11114</v>
      </c>
    </row>
    <row r="16740" spans="1:3" x14ac:dyDescent="0.3">
      <c r="A16740" t="s">
        <v>18</v>
      </c>
      <c r="B16740">
        <v>4</v>
      </c>
      <c r="C16740">
        <v>11114</v>
      </c>
    </row>
    <row r="16741" spans="1:3" x14ac:dyDescent="0.3">
      <c r="A16741" t="s">
        <v>19</v>
      </c>
      <c r="B16741">
        <v>9</v>
      </c>
      <c r="C16741">
        <v>11114</v>
      </c>
    </row>
    <row r="16742" spans="1:3" x14ac:dyDescent="0.3">
      <c r="A16742" t="s">
        <v>20</v>
      </c>
      <c r="B16742">
        <v>6</v>
      </c>
      <c r="C16742">
        <v>11114</v>
      </c>
    </row>
    <row r="16743" spans="1:3" x14ac:dyDescent="0.3">
      <c r="A16743" t="s">
        <v>21</v>
      </c>
      <c r="B16743">
        <v>8</v>
      </c>
      <c r="C16743">
        <v>11114</v>
      </c>
    </row>
    <row r="16744" spans="1:3" x14ac:dyDescent="0.3">
      <c r="A16744" t="s">
        <v>22</v>
      </c>
      <c r="B16744">
        <v>32</v>
      </c>
      <c r="C16744">
        <v>11114</v>
      </c>
    </row>
    <row r="16745" spans="1:3" x14ac:dyDescent="0.3">
      <c r="A16745" t="s">
        <v>25</v>
      </c>
      <c r="B16745" t="s">
        <v>122</v>
      </c>
      <c r="C16745">
        <v>11114</v>
      </c>
    </row>
    <row r="16746" spans="1:3" x14ac:dyDescent="0.3">
      <c r="A16746" t="s">
        <v>7</v>
      </c>
      <c r="B16746" t="s">
        <v>120</v>
      </c>
      <c r="C16746">
        <v>9671</v>
      </c>
    </row>
    <row r="16747" spans="1:3" x14ac:dyDescent="0.3">
      <c r="A16747" t="s">
        <v>17</v>
      </c>
      <c r="B16747">
        <v>14</v>
      </c>
      <c r="C16747">
        <v>9671</v>
      </c>
    </row>
    <row r="16748" spans="1:3" x14ac:dyDescent="0.3">
      <c r="A16748" t="s">
        <v>18</v>
      </c>
      <c r="B16748">
        <v>3</v>
      </c>
      <c r="C16748">
        <v>9671</v>
      </c>
    </row>
    <row r="16749" spans="1:3" x14ac:dyDescent="0.3">
      <c r="A16749" t="s">
        <v>19</v>
      </c>
      <c r="B16749">
        <v>21</v>
      </c>
      <c r="C16749">
        <v>9671</v>
      </c>
    </row>
    <row r="16750" spans="1:3" x14ac:dyDescent="0.3">
      <c r="A16750" t="s">
        <v>20</v>
      </c>
      <c r="B16750">
        <v>2</v>
      </c>
      <c r="C16750">
        <v>9671</v>
      </c>
    </row>
    <row r="16751" spans="1:3" x14ac:dyDescent="0.3">
      <c r="A16751" t="s">
        <v>21</v>
      </c>
      <c r="B16751">
        <v>1</v>
      </c>
      <c r="C16751">
        <v>9671</v>
      </c>
    </row>
    <row r="16752" spans="1:3" x14ac:dyDescent="0.3">
      <c r="A16752" t="s">
        <v>22</v>
      </c>
      <c r="B16752">
        <v>28</v>
      </c>
      <c r="C16752">
        <v>9671</v>
      </c>
    </row>
    <row r="16753" spans="1:3" x14ac:dyDescent="0.3">
      <c r="A16753" t="s">
        <v>25</v>
      </c>
      <c r="B16753" t="s">
        <v>121</v>
      </c>
      <c r="C16753">
        <v>9671</v>
      </c>
    </row>
    <row r="16754" spans="1:3" x14ac:dyDescent="0.3">
      <c r="A16754" t="s">
        <v>7</v>
      </c>
      <c r="B16754" t="s">
        <v>120</v>
      </c>
      <c r="C16754">
        <v>8975</v>
      </c>
    </row>
    <row r="16755" spans="1:3" x14ac:dyDescent="0.3">
      <c r="A16755" t="s">
        <v>17</v>
      </c>
      <c r="B16755">
        <v>14</v>
      </c>
      <c r="C16755">
        <v>8975</v>
      </c>
    </row>
    <row r="16756" spans="1:3" x14ac:dyDescent="0.3">
      <c r="A16756" t="s">
        <v>18</v>
      </c>
      <c r="B16756">
        <v>3</v>
      </c>
      <c r="C16756">
        <v>8975</v>
      </c>
    </row>
    <row r="16757" spans="1:3" x14ac:dyDescent="0.3">
      <c r="A16757" t="s">
        <v>19</v>
      </c>
      <c r="B16757">
        <v>21</v>
      </c>
      <c r="C16757">
        <v>8975</v>
      </c>
    </row>
    <row r="16758" spans="1:3" x14ac:dyDescent="0.3">
      <c r="A16758" t="s">
        <v>20</v>
      </c>
      <c r="B16758">
        <v>2</v>
      </c>
      <c r="C16758">
        <v>8975</v>
      </c>
    </row>
    <row r="16759" spans="1:3" x14ac:dyDescent="0.3">
      <c r="A16759" t="s">
        <v>21</v>
      </c>
      <c r="B16759">
        <v>1</v>
      </c>
      <c r="C16759">
        <v>8975</v>
      </c>
    </row>
    <row r="16760" spans="1:3" x14ac:dyDescent="0.3">
      <c r="A16760" t="s">
        <v>22</v>
      </c>
      <c r="B16760">
        <v>28</v>
      </c>
      <c r="C16760">
        <v>8975</v>
      </c>
    </row>
    <row r="16761" spans="1:3" x14ac:dyDescent="0.3">
      <c r="A16761" t="s">
        <v>25</v>
      </c>
      <c r="B16761" t="s">
        <v>121</v>
      </c>
      <c r="C16761">
        <v>8975</v>
      </c>
    </row>
    <row r="16762" spans="1:3" x14ac:dyDescent="0.3">
      <c r="A16762" t="s">
        <v>7</v>
      </c>
      <c r="B16762" t="s">
        <v>120</v>
      </c>
      <c r="C16762">
        <v>8442</v>
      </c>
    </row>
    <row r="16763" spans="1:3" x14ac:dyDescent="0.3">
      <c r="A16763" t="s">
        <v>17</v>
      </c>
      <c r="B16763">
        <v>9</v>
      </c>
      <c r="C16763">
        <v>8442</v>
      </c>
    </row>
    <row r="16764" spans="1:3" x14ac:dyDescent="0.3">
      <c r="A16764" t="s">
        <v>18</v>
      </c>
      <c r="B16764">
        <v>0</v>
      </c>
      <c r="C16764">
        <v>8442</v>
      </c>
    </row>
    <row r="16765" spans="1:3" x14ac:dyDescent="0.3">
      <c r="A16765" t="s">
        <v>19</v>
      </c>
      <c r="B16765">
        <v>7</v>
      </c>
      <c r="C16765">
        <v>8442</v>
      </c>
    </row>
    <row r="16766" spans="1:3" x14ac:dyDescent="0.3">
      <c r="A16766" t="s">
        <v>20</v>
      </c>
      <c r="B16766">
        <v>3</v>
      </c>
      <c r="C16766">
        <v>8442</v>
      </c>
    </row>
    <row r="16767" spans="1:3" x14ac:dyDescent="0.3">
      <c r="A16767" t="s">
        <v>21</v>
      </c>
      <c r="B16767">
        <v>4</v>
      </c>
      <c r="C16767">
        <v>8442</v>
      </c>
    </row>
    <row r="16768" spans="1:3" x14ac:dyDescent="0.3">
      <c r="A16768" t="s">
        <v>22</v>
      </c>
      <c r="B16768">
        <v>7</v>
      </c>
      <c r="C16768">
        <v>8442</v>
      </c>
    </row>
    <row r="16769" spans="1:3" x14ac:dyDescent="0.3">
      <c r="A16769" t="s">
        <v>25</v>
      </c>
      <c r="B16769" t="s">
        <v>122</v>
      </c>
      <c r="C16769">
        <v>8442</v>
      </c>
    </row>
    <row r="16770" spans="1:3" x14ac:dyDescent="0.3">
      <c r="A16770" t="s">
        <v>7</v>
      </c>
      <c r="B16770" t="s">
        <v>50</v>
      </c>
      <c r="C16770">
        <v>4259</v>
      </c>
    </row>
    <row r="16771" spans="1:3" x14ac:dyDescent="0.3">
      <c r="A16771" t="s">
        <v>17</v>
      </c>
      <c r="B16771">
        <v>6</v>
      </c>
      <c r="C16771">
        <v>4259</v>
      </c>
    </row>
    <row r="16772" spans="1:3" x14ac:dyDescent="0.3">
      <c r="A16772" t="s">
        <v>18</v>
      </c>
      <c r="B16772">
        <v>0</v>
      </c>
      <c r="C16772">
        <v>4259</v>
      </c>
    </row>
    <row r="16773" spans="1:3" x14ac:dyDescent="0.3">
      <c r="A16773" t="s">
        <v>19</v>
      </c>
      <c r="B16773">
        <v>4</v>
      </c>
      <c r="C16773">
        <v>4259</v>
      </c>
    </row>
    <row r="16774" spans="1:3" x14ac:dyDescent="0.3">
      <c r="A16774" t="s">
        <v>20</v>
      </c>
      <c r="B16774">
        <v>0</v>
      </c>
      <c r="C16774">
        <v>4259</v>
      </c>
    </row>
    <row r="16775" spans="1:3" x14ac:dyDescent="0.3">
      <c r="A16775" t="s">
        <v>21</v>
      </c>
      <c r="B16775">
        <v>0</v>
      </c>
      <c r="C16775">
        <v>4259</v>
      </c>
    </row>
    <row r="16776" spans="1:3" x14ac:dyDescent="0.3">
      <c r="A16776" t="s">
        <v>22</v>
      </c>
      <c r="B16776">
        <v>0</v>
      </c>
      <c r="C16776">
        <v>4259</v>
      </c>
    </row>
    <row r="16777" spans="1:3" x14ac:dyDescent="0.3">
      <c r="A16777" t="s">
        <v>25</v>
      </c>
      <c r="B16777" t="s">
        <v>122</v>
      </c>
      <c r="C16777">
        <v>4259</v>
      </c>
    </row>
    <row r="16778" spans="1:3" x14ac:dyDescent="0.3">
      <c r="A16778" t="s">
        <v>7</v>
      </c>
      <c r="B16778" t="s">
        <v>120</v>
      </c>
      <c r="C16778">
        <v>9986</v>
      </c>
    </row>
    <row r="16779" spans="1:3" x14ac:dyDescent="0.3">
      <c r="A16779" t="s">
        <v>17</v>
      </c>
      <c r="B16779">
        <v>16</v>
      </c>
      <c r="C16779">
        <v>9986</v>
      </c>
    </row>
    <row r="16780" spans="1:3" x14ac:dyDescent="0.3">
      <c r="A16780" t="s">
        <v>18</v>
      </c>
      <c r="B16780">
        <v>0</v>
      </c>
      <c r="C16780">
        <v>9986</v>
      </c>
    </row>
    <row r="16781" spans="1:3" x14ac:dyDescent="0.3">
      <c r="A16781" t="s">
        <v>19</v>
      </c>
      <c r="B16781">
        <v>23</v>
      </c>
      <c r="C16781">
        <v>9986</v>
      </c>
    </row>
    <row r="16782" spans="1:3" x14ac:dyDescent="0.3">
      <c r="A16782" t="s">
        <v>20</v>
      </c>
      <c r="B16782">
        <v>3</v>
      </c>
      <c r="C16782">
        <v>9986</v>
      </c>
    </row>
    <row r="16783" spans="1:3" x14ac:dyDescent="0.3">
      <c r="A16783" t="s">
        <v>21</v>
      </c>
      <c r="B16783">
        <v>2</v>
      </c>
      <c r="C16783">
        <v>9986</v>
      </c>
    </row>
    <row r="16784" spans="1:3" x14ac:dyDescent="0.3">
      <c r="A16784" t="s">
        <v>22</v>
      </c>
      <c r="B16784">
        <v>10</v>
      </c>
      <c r="C16784">
        <v>9986</v>
      </c>
    </row>
    <row r="16785" spans="1:3" x14ac:dyDescent="0.3">
      <c r="A16785" t="s">
        <v>25</v>
      </c>
      <c r="B16785" t="s">
        <v>121</v>
      </c>
      <c r="C16785">
        <v>9986</v>
      </c>
    </row>
    <row r="16786" spans="1:3" x14ac:dyDescent="0.3">
      <c r="A16786" t="s">
        <v>7</v>
      </c>
      <c r="B16786" t="s">
        <v>120</v>
      </c>
      <c r="C16786">
        <v>11121</v>
      </c>
    </row>
    <row r="16787" spans="1:3" x14ac:dyDescent="0.3">
      <c r="A16787" t="s">
        <v>17</v>
      </c>
      <c r="B16787">
        <v>2</v>
      </c>
      <c r="C16787">
        <v>11121</v>
      </c>
    </row>
    <row r="16788" spans="1:3" x14ac:dyDescent="0.3">
      <c r="A16788" t="s">
        <v>18</v>
      </c>
      <c r="B16788">
        <v>14</v>
      </c>
      <c r="C16788">
        <v>11121</v>
      </c>
    </row>
    <row r="16789" spans="1:3" x14ac:dyDescent="0.3">
      <c r="A16789" t="s">
        <v>19</v>
      </c>
      <c r="B16789">
        <v>28</v>
      </c>
      <c r="C16789">
        <v>11121</v>
      </c>
    </row>
    <row r="16790" spans="1:3" x14ac:dyDescent="0.3">
      <c r="A16790" t="s">
        <v>20</v>
      </c>
      <c r="B16790">
        <v>16</v>
      </c>
      <c r="C16790">
        <v>11121</v>
      </c>
    </row>
    <row r="16791" spans="1:3" x14ac:dyDescent="0.3">
      <c r="A16791" t="s">
        <v>21</v>
      </c>
      <c r="B16791">
        <v>3</v>
      </c>
      <c r="C16791">
        <v>11121</v>
      </c>
    </row>
    <row r="16792" spans="1:3" x14ac:dyDescent="0.3">
      <c r="A16792" t="s">
        <v>22</v>
      </c>
      <c r="B16792">
        <v>7</v>
      </c>
      <c r="C16792">
        <v>11121</v>
      </c>
    </row>
    <row r="16793" spans="1:3" x14ac:dyDescent="0.3">
      <c r="A16793" t="s">
        <v>25</v>
      </c>
      <c r="B16793" t="s">
        <v>121</v>
      </c>
      <c r="C16793">
        <v>11121</v>
      </c>
    </row>
    <row r="16794" spans="1:3" x14ac:dyDescent="0.3">
      <c r="A16794" t="s">
        <v>7</v>
      </c>
      <c r="B16794" t="s">
        <v>120</v>
      </c>
      <c r="C16794">
        <v>3102</v>
      </c>
    </row>
    <row r="16795" spans="1:3" x14ac:dyDescent="0.3">
      <c r="A16795" t="s">
        <v>17</v>
      </c>
      <c r="B16795">
        <v>2</v>
      </c>
      <c r="C16795">
        <v>3102</v>
      </c>
    </row>
    <row r="16796" spans="1:3" x14ac:dyDescent="0.3">
      <c r="A16796" t="s">
        <v>18</v>
      </c>
      <c r="B16796">
        <v>3</v>
      </c>
      <c r="C16796">
        <v>3102</v>
      </c>
    </row>
    <row r="16797" spans="1:3" x14ac:dyDescent="0.3">
      <c r="A16797" t="s">
        <v>19</v>
      </c>
      <c r="B16797">
        <v>12</v>
      </c>
      <c r="C16797">
        <v>3102</v>
      </c>
    </row>
    <row r="16798" spans="1:3" x14ac:dyDescent="0.3">
      <c r="A16798" t="s">
        <v>20</v>
      </c>
      <c r="B16798">
        <v>3</v>
      </c>
      <c r="C16798">
        <v>3102</v>
      </c>
    </row>
    <row r="16799" spans="1:3" x14ac:dyDescent="0.3">
      <c r="A16799" t="s">
        <v>21</v>
      </c>
      <c r="B16799">
        <v>5</v>
      </c>
      <c r="C16799">
        <v>3102</v>
      </c>
    </row>
    <row r="16800" spans="1:3" x14ac:dyDescent="0.3">
      <c r="A16800" t="s">
        <v>22</v>
      </c>
      <c r="B16800">
        <v>7</v>
      </c>
      <c r="C16800">
        <v>3102</v>
      </c>
    </row>
    <row r="16801" spans="1:3" x14ac:dyDescent="0.3">
      <c r="A16801" t="s">
        <v>25</v>
      </c>
      <c r="B16801" t="s">
        <v>122</v>
      </c>
      <c r="C16801">
        <v>3102</v>
      </c>
    </row>
    <row r="16802" spans="1:3" x14ac:dyDescent="0.3">
      <c r="A16802" t="s">
        <v>7</v>
      </c>
      <c r="B16802" t="s">
        <v>50</v>
      </c>
      <c r="C16802">
        <v>10432</v>
      </c>
    </row>
    <row r="16803" spans="1:3" x14ac:dyDescent="0.3">
      <c r="A16803" t="s">
        <v>17</v>
      </c>
      <c r="B16803">
        <v>2</v>
      </c>
      <c r="C16803">
        <v>10432</v>
      </c>
    </row>
    <row r="16804" spans="1:3" x14ac:dyDescent="0.3">
      <c r="A16804" t="s">
        <v>18</v>
      </c>
      <c r="B16804">
        <v>0</v>
      </c>
      <c r="C16804">
        <v>10432</v>
      </c>
    </row>
    <row r="16805" spans="1:3" x14ac:dyDescent="0.3">
      <c r="A16805" t="s">
        <v>19</v>
      </c>
      <c r="B16805">
        <v>9</v>
      </c>
      <c r="C16805">
        <v>10432</v>
      </c>
    </row>
    <row r="16806" spans="1:3" x14ac:dyDescent="0.3">
      <c r="A16806" t="s">
        <v>20</v>
      </c>
      <c r="B16806">
        <v>3</v>
      </c>
      <c r="C16806">
        <v>10432</v>
      </c>
    </row>
    <row r="16807" spans="1:3" x14ac:dyDescent="0.3">
      <c r="A16807" t="s">
        <v>21</v>
      </c>
      <c r="B16807">
        <v>6</v>
      </c>
      <c r="C16807">
        <v>10432</v>
      </c>
    </row>
    <row r="16808" spans="1:3" x14ac:dyDescent="0.3">
      <c r="A16808" t="s">
        <v>22</v>
      </c>
      <c r="B16808">
        <v>2</v>
      </c>
      <c r="C16808">
        <v>10432</v>
      </c>
    </row>
    <row r="16809" spans="1:3" x14ac:dyDescent="0.3">
      <c r="A16809" t="s">
        <v>25</v>
      </c>
      <c r="B16809" t="s">
        <v>122</v>
      </c>
      <c r="C16809">
        <v>10432</v>
      </c>
    </row>
    <row r="16810" spans="1:3" x14ac:dyDescent="0.3">
      <c r="A16810" t="s">
        <v>7</v>
      </c>
      <c r="B16810" t="s">
        <v>120</v>
      </c>
      <c r="C16810">
        <v>8523</v>
      </c>
    </row>
    <row r="16811" spans="1:3" x14ac:dyDescent="0.3">
      <c r="A16811" t="s">
        <v>17</v>
      </c>
      <c r="B16811">
        <v>24</v>
      </c>
      <c r="C16811">
        <v>8523</v>
      </c>
    </row>
    <row r="16812" spans="1:3" x14ac:dyDescent="0.3">
      <c r="A16812" t="s">
        <v>18</v>
      </c>
      <c r="B16812">
        <v>1</v>
      </c>
      <c r="C16812">
        <v>8523</v>
      </c>
    </row>
    <row r="16813" spans="1:3" x14ac:dyDescent="0.3">
      <c r="A16813" t="s">
        <v>19</v>
      </c>
      <c r="B16813">
        <v>16</v>
      </c>
      <c r="C16813">
        <v>8523</v>
      </c>
    </row>
    <row r="16814" spans="1:3" x14ac:dyDescent="0.3">
      <c r="A16814" t="s">
        <v>20</v>
      </c>
      <c r="B16814">
        <v>12</v>
      </c>
      <c r="C16814">
        <v>8523</v>
      </c>
    </row>
    <row r="16815" spans="1:3" x14ac:dyDescent="0.3">
      <c r="A16815" t="s">
        <v>21</v>
      </c>
      <c r="B16815">
        <v>2</v>
      </c>
      <c r="C16815">
        <v>8523</v>
      </c>
    </row>
    <row r="16816" spans="1:3" x14ac:dyDescent="0.3">
      <c r="A16816" t="s">
        <v>22</v>
      </c>
      <c r="B16816">
        <v>5</v>
      </c>
      <c r="C16816">
        <v>8523</v>
      </c>
    </row>
    <row r="16817" spans="1:3" x14ac:dyDescent="0.3">
      <c r="A16817" t="s">
        <v>25</v>
      </c>
      <c r="B16817" t="s">
        <v>121</v>
      </c>
      <c r="C16817">
        <v>8523</v>
      </c>
    </row>
    <row r="16818" spans="1:3" x14ac:dyDescent="0.3">
      <c r="A16818" t="s">
        <v>7</v>
      </c>
      <c r="B16818" t="s">
        <v>120</v>
      </c>
      <c r="C16818">
        <v>5868</v>
      </c>
    </row>
    <row r="16819" spans="1:3" x14ac:dyDescent="0.3">
      <c r="A16819" t="s">
        <v>17</v>
      </c>
      <c r="B16819">
        <v>2</v>
      </c>
      <c r="C16819">
        <v>5868</v>
      </c>
    </row>
    <row r="16820" spans="1:3" x14ac:dyDescent="0.3">
      <c r="A16820" t="s">
        <v>18</v>
      </c>
      <c r="B16820">
        <v>4</v>
      </c>
      <c r="C16820">
        <v>5868</v>
      </c>
    </row>
    <row r="16821" spans="1:3" x14ac:dyDescent="0.3">
      <c r="A16821" t="s">
        <v>19</v>
      </c>
      <c r="B16821">
        <v>9</v>
      </c>
      <c r="C16821">
        <v>5868</v>
      </c>
    </row>
    <row r="16822" spans="1:3" x14ac:dyDescent="0.3">
      <c r="A16822" t="s">
        <v>20</v>
      </c>
      <c r="B16822">
        <v>10</v>
      </c>
      <c r="C16822">
        <v>5868</v>
      </c>
    </row>
    <row r="16823" spans="1:3" x14ac:dyDescent="0.3">
      <c r="A16823" t="s">
        <v>21</v>
      </c>
      <c r="B16823">
        <v>5</v>
      </c>
      <c r="C16823">
        <v>5868</v>
      </c>
    </row>
    <row r="16824" spans="1:3" x14ac:dyDescent="0.3">
      <c r="A16824" t="s">
        <v>22</v>
      </c>
      <c r="B16824">
        <v>16</v>
      </c>
      <c r="C16824">
        <v>5868</v>
      </c>
    </row>
    <row r="16825" spans="1:3" x14ac:dyDescent="0.3">
      <c r="A16825" t="s">
        <v>25</v>
      </c>
      <c r="B16825" t="s">
        <v>122</v>
      </c>
      <c r="C16825">
        <v>5868</v>
      </c>
    </row>
    <row r="16826" spans="1:3" x14ac:dyDescent="0.3">
      <c r="A16826" t="s">
        <v>7</v>
      </c>
      <c r="B16826" t="s">
        <v>120</v>
      </c>
      <c r="C16826">
        <v>4329</v>
      </c>
    </row>
    <row r="16827" spans="1:3" x14ac:dyDescent="0.3">
      <c r="A16827" t="s">
        <v>17</v>
      </c>
      <c r="B16827">
        <v>6</v>
      </c>
      <c r="C16827">
        <v>4329</v>
      </c>
    </row>
    <row r="16828" spans="1:3" x14ac:dyDescent="0.3">
      <c r="A16828" t="s">
        <v>18</v>
      </c>
      <c r="B16828">
        <v>0</v>
      </c>
      <c r="C16828">
        <v>4329</v>
      </c>
    </row>
    <row r="16829" spans="1:3" x14ac:dyDescent="0.3">
      <c r="A16829" t="s">
        <v>19</v>
      </c>
      <c r="B16829">
        <v>6</v>
      </c>
      <c r="C16829">
        <v>4329</v>
      </c>
    </row>
    <row r="16830" spans="1:3" x14ac:dyDescent="0.3">
      <c r="A16830" t="s">
        <v>20</v>
      </c>
      <c r="B16830">
        <v>2</v>
      </c>
      <c r="C16830">
        <v>4329</v>
      </c>
    </row>
    <row r="16831" spans="1:3" x14ac:dyDescent="0.3">
      <c r="A16831" t="s">
        <v>21</v>
      </c>
      <c r="B16831">
        <v>1</v>
      </c>
      <c r="C16831">
        <v>4329</v>
      </c>
    </row>
    <row r="16832" spans="1:3" x14ac:dyDescent="0.3">
      <c r="A16832" t="s">
        <v>22</v>
      </c>
      <c r="B16832">
        <v>1</v>
      </c>
      <c r="C16832">
        <v>4329</v>
      </c>
    </row>
    <row r="16833" spans="1:3" x14ac:dyDescent="0.3">
      <c r="A16833" t="s">
        <v>25</v>
      </c>
      <c r="B16833" t="s">
        <v>122</v>
      </c>
      <c r="C16833">
        <v>4329</v>
      </c>
    </row>
    <row r="16834" spans="1:3" x14ac:dyDescent="0.3">
      <c r="A16834" t="s">
        <v>7</v>
      </c>
      <c r="B16834" t="s">
        <v>120</v>
      </c>
      <c r="C16834">
        <v>6682</v>
      </c>
    </row>
    <row r="16835" spans="1:3" x14ac:dyDescent="0.3">
      <c r="A16835" t="s">
        <v>17</v>
      </c>
      <c r="B16835">
        <v>2</v>
      </c>
      <c r="C16835">
        <v>6682</v>
      </c>
    </row>
    <row r="16836" spans="1:3" x14ac:dyDescent="0.3">
      <c r="A16836" t="s">
        <v>18</v>
      </c>
      <c r="B16836">
        <v>8</v>
      </c>
      <c r="C16836">
        <v>6682</v>
      </c>
    </row>
    <row r="16837" spans="1:3" x14ac:dyDescent="0.3">
      <c r="A16837" t="s">
        <v>19</v>
      </c>
      <c r="B16837">
        <v>1</v>
      </c>
      <c r="C16837">
        <v>6682</v>
      </c>
    </row>
    <row r="16838" spans="1:3" x14ac:dyDescent="0.3">
      <c r="A16838" t="s">
        <v>20</v>
      </c>
      <c r="B16838">
        <v>4</v>
      </c>
      <c r="C16838">
        <v>6682</v>
      </c>
    </row>
    <row r="16839" spans="1:3" x14ac:dyDescent="0.3">
      <c r="A16839" t="s">
        <v>21</v>
      </c>
      <c r="B16839">
        <v>7</v>
      </c>
      <c r="C16839">
        <v>6682</v>
      </c>
    </row>
    <row r="16840" spans="1:3" x14ac:dyDescent="0.3">
      <c r="A16840" t="s">
        <v>22</v>
      </c>
      <c r="B16840">
        <v>15</v>
      </c>
      <c r="C16840">
        <v>6682</v>
      </c>
    </row>
    <row r="16841" spans="1:3" x14ac:dyDescent="0.3">
      <c r="A16841" t="s">
        <v>25</v>
      </c>
      <c r="B16841" t="s">
        <v>122</v>
      </c>
      <c r="C16841">
        <v>6682</v>
      </c>
    </row>
    <row r="16842" spans="1:3" x14ac:dyDescent="0.3">
      <c r="A16842" t="s">
        <v>7</v>
      </c>
      <c r="B16842" t="s">
        <v>120</v>
      </c>
      <c r="C16842">
        <v>2253</v>
      </c>
    </row>
    <row r="16843" spans="1:3" x14ac:dyDescent="0.3">
      <c r="A16843" t="s">
        <v>17</v>
      </c>
      <c r="B16843">
        <v>32</v>
      </c>
      <c r="C16843">
        <v>2253</v>
      </c>
    </row>
    <row r="16844" spans="1:3" x14ac:dyDescent="0.3">
      <c r="A16844" t="s">
        <v>18</v>
      </c>
      <c r="B16844">
        <v>0</v>
      </c>
      <c r="C16844">
        <v>2253</v>
      </c>
    </row>
    <row r="16845" spans="1:3" x14ac:dyDescent="0.3">
      <c r="A16845" t="s">
        <v>19</v>
      </c>
      <c r="B16845">
        <v>8</v>
      </c>
      <c r="C16845">
        <v>2253</v>
      </c>
    </row>
    <row r="16846" spans="1:3" x14ac:dyDescent="0.3">
      <c r="A16846" t="s">
        <v>20</v>
      </c>
      <c r="B16846">
        <v>23</v>
      </c>
      <c r="C16846">
        <v>2253</v>
      </c>
    </row>
    <row r="16847" spans="1:3" x14ac:dyDescent="0.3">
      <c r="A16847" t="s">
        <v>21</v>
      </c>
      <c r="B16847">
        <v>4</v>
      </c>
      <c r="C16847">
        <v>2253</v>
      </c>
    </row>
    <row r="16848" spans="1:3" x14ac:dyDescent="0.3">
      <c r="A16848" t="s">
        <v>22</v>
      </c>
      <c r="B16848">
        <v>18</v>
      </c>
      <c r="C16848">
        <v>2253</v>
      </c>
    </row>
    <row r="16849" spans="1:3" x14ac:dyDescent="0.3">
      <c r="A16849" t="s">
        <v>25</v>
      </c>
      <c r="B16849" t="s">
        <v>122</v>
      </c>
      <c r="C16849">
        <v>2253</v>
      </c>
    </row>
    <row r="16850" spans="1:3" x14ac:dyDescent="0.3">
      <c r="A16850" t="s">
        <v>7</v>
      </c>
      <c r="B16850" t="s">
        <v>120</v>
      </c>
      <c r="C16850">
        <v>2326</v>
      </c>
    </row>
    <row r="16851" spans="1:3" x14ac:dyDescent="0.3">
      <c r="A16851" t="s">
        <v>17</v>
      </c>
      <c r="B16851">
        <v>32</v>
      </c>
      <c r="C16851">
        <v>2326</v>
      </c>
    </row>
    <row r="16852" spans="1:3" x14ac:dyDescent="0.3">
      <c r="A16852" t="s">
        <v>18</v>
      </c>
      <c r="B16852">
        <v>0</v>
      </c>
      <c r="C16852">
        <v>2326</v>
      </c>
    </row>
    <row r="16853" spans="1:3" x14ac:dyDescent="0.3">
      <c r="A16853" t="s">
        <v>19</v>
      </c>
      <c r="B16853">
        <v>8</v>
      </c>
      <c r="C16853">
        <v>2326</v>
      </c>
    </row>
    <row r="16854" spans="1:3" x14ac:dyDescent="0.3">
      <c r="A16854" t="s">
        <v>20</v>
      </c>
      <c r="B16854">
        <v>23</v>
      </c>
      <c r="C16854">
        <v>2326</v>
      </c>
    </row>
    <row r="16855" spans="1:3" x14ac:dyDescent="0.3">
      <c r="A16855" t="s">
        <v>21</v>
      </c>
      <c r="B16855">
        <v>4</v>
      </c>
      <c r="C16855">
        <v>2326</v>
      </c>
    </row>
    <row r="16856" spans="1:3" x14ac:dyDescent="0.3">
      <c r="A16856" t="s">
        <v>22</v>
      </c>
      <c r="B16856">
        <v>18</v>
      </c>
      <c r="C16856">
        <v>2326</v>
      </c>
    </row>
    <row r="16857" spans="1:3" x14ac:dyDescent="0.3">
      <c r="A16857" t="s">
        <v>25</v>
      </c>
      <c r="B16857" t="s">
        <v>122</v>
      </c>
      <c r="C16857">
        <v>2326</v>
      </c>
    </row>
    <row r="16858" spans="1:3" x14ac:dyDescent="0.3">
      <c r="A16858" t="s">
        <v>7</v>
      </c>
      <c r="B16858" t="s">
        <v>120</v>
      </c>
      <c r="C16858">
        <v>1876</v>
      </c>
    </row>
    <row r="16859" spans="1:3" x14ac:dyDescent="0.3">
      <c r="A16859" t="s">
        <v>17</v>
      </c>
      <c r="B16859">
        <v>32</v>
      </c>
      <c r="C16859">
        <v>1876</v>
      </c>
    </row>
    <row r="16860" spans="1:3" x14ac:dyDescent="0.3">
      <c r="A16860" t="s">
        <v>18</v>
      </c>
      <c r="B16860">
        <v>0</v>
      </c>
      <c r="C16860">
        <v>1876</v>
      </c>
    </row>
    <row r="16861" spans="1:3" x14ac:dyDescent="0.3">
      <c r="A16861" t="s">
        <v>19</v>
      </c>
      <c r="B16861">
        <v>8</v>
      </c>
      <c r="C16861">
        <v>1876</v>
      </c>
    </row>
    <row r="16862" spans="1:3" x14ac:dyDescent="0.3">
      <c r="A16862" t="s">
        <v>20</v>
      </c>
      <c r="B16862">
        <v>23</v>
      </c>
      <c r="C16862">
        <v>1876</v>
      </c>
    </row>
    <row r="16863" spans="1:3" x14ac:dyDescent="0.3">
      <c r="A16863" t="s">
        <v>21</v>
      </c>
      <c r="B16863">
        <v>4</v>
      </c>
      <c r="C16863">
        <v>1876</v>
      </c>
    </row>
    <row r="16864" spans="1:3" x14ac:dyDescent="0.3">
      <c r="A16864" t="s">
        <v>22</v>
      </c>
      <c r="B16864">
        <v>18</v>
      </c>
      <c r="C16864">
        <v>1876</v>
      </c>
    </row>
    <row r="16865" spans="1:3" x14ac:dyDescent="0.3">
      <c r="A16865" t="s">
        <v>25</v>
      </c>
      <c r="B16865" t="s">
        <v>122</v>
      </c>
      <c r="C16865">
        <v>1876</v>
      </c>
    </row>
    <row r="16866" spans="1:3" x14ac:dyDescent="0.3">
      <c r="A16866" t="s">
        <v>7</v>
      </c>
      <c r="B16866" t="s">
        <v>50</v>
      </c>
      <c r="C16866">
        <v>624</v>
      </c>
    </row>
    <row r="16867" spans="1:3" x14ac:dyDescent="0.3">
      <c r="A16867" t="s">
        <v>17</v>
      </c>
      <c r="B16867">
        <v>6</v>
      </c>
      <c r="C16867">
        <v>624</v>
      </c>
    </row>
    <row r="16868" spans="1:3" x14ac:dyDescent="0.3">
      <c r="A16868" t="s">
        <v>18</v>
      </c>
      <c r="B16868">
        <v>4</v>
      </c>
      <c r="C16868">
        <v>624</v>
      </c>
    </row>
    <row r="16869" spans="1:3" x14ac:dyDescent="0.3">
      <c r="A16869" t="s">
        <v>19</v>
      </c>
      <c r="B16869">
        <v>1</v>
      </c>
      <c r="C16869">
        <v>624</v>
      </c>
    </row>
    <row r="16870" spans="1:3" x14ac:dyDescent="0.3">
      <c r="A16870" t="s">
        <v>20</v>
      </c>
      <c r="B16870">
        <v>7</v>
      </c>
      <c r="C16870">
        <v>624</v>
      </c>
    </row>
    <row r="16871" spans="1:3" x14ac:dyDescent="0.3">
      <c r="A16871" t="s">
        <v>21</v>
      </c>
      <c r="B16871">
        <v>2</v>
      </c>
      <c r="C16871">
        <v>624</v>
      </c>
    </row>
    <row r="16872" spans="1:3" x14ac:dyDescent="0.3">
      <c r="A16872" t="s">
        <v>22</v>
      </c>
      <c r="B16872">
        <v>15</v>
      </c>
      <c r="C16872">
        <v>624</v>
      </c>
    </row>
    <row r="16873" spans="1:3" x14ac:dyDescent="0.3">
      <c r="A16873" t="s">
        <v>25</v>
      </c>
      <c r="B16873" t="s">
        <v>122</v>
      </c>
      <c r="C16873">
        <v>624</v>
      </c>
    </row>
    <row r="16874" spans="1:3" x14ac:dyDescent="0.3">
      <c r="A16874" t="s">
        <v>7</v>
      </c>
      <c r="B16874" t="s">
        <v>120</v>
      </c>
      <c r="C16874">
        <v>9668</v>
      </c>
    </row>
    <row r="16875" spans="1:3" x14ac:dyDescent="0.3">
      <c r="A16875" t="s">
        <v>17</v>
      </c>
      <c r="B16875">
        <v>4</v>
      </c>
      <c r="C16875">
        <v>9668</v>
      </c>
    </row>
    <row r="16876" spans="1:3" x14ac:dyDescent="0.3">
      <c r="A16876" t="s">
        <v>18</v>
      </c>
      <c r="B16876">
        <v>16</v>
      </c>
      <c r="C16876">
        <v>9668</v>
      </c>
    </row>
    <row r="16877" spans="1:3" x14ac:dyDescent="0.3">
      <c r="A16877" t="s">
        <v>19</v>
      </c>
      <c r="B16877">
        <v>20</v>
      </c>
      <c r="C16877">
        <v>9668</v>
      </c>
    </row>
    <row r="16878" spans="1:3" x14ac:dyDescent="0.3">
      <c r="A16878" t="s">
        <v>20</v>
      </c>
      <c r="B16878">
        <v>0</v>
      </c>
      <c r="C16878">
        <v>9668</v>
      </c>
    </row>
    <row r="16879" spans="1:3" x14ac:dyDescent="0.3">
      <c r="A16879" t="s">
        <v>21</v>
      </c>
      <c r="B16879">
        <v>17</v>
      </c>
      <c r="C16879">
        <v>9668</v>
      </c>
    </row>
    <row r="16880" spans="1:3" x14ac:dyDescent="0.3">
      <c r="A16880" t="s">
        <v>22</v>
      </c>
      <c r="B16880">
        <v>20</v>
      </c>
      <c r="C16880">
        <v>9668</v>
      </c>
    </row>
    <row r="16881" spans="1:3" x14ac:dyDescent="0.3">
      <c r="A16881" t="s">
        <v>25</v>
      </c>
      <c r="B16881" t="s">
        <v>122</v>
      </c>
      <c r="C16881">
        <v>9668</v>
      </c>
    </row>
    <row r="16882" spans="1:3" x14ac:dyDescent="0.3">
      <c r="A16882" t="s">
        <v>7</v>
      </c>
      <c r="B16882" t="s">
        <v>50</v>
      </c>
      <c r="C16882">
        <v>4055</v>
      </c>
    </row>
    <row r="16883" spans="1:3" x14ac:dyDescent="0.3">
      <c r="A16883" t="s">
        <v>17</v>
      </c>
      <c r="B16883">
        <v>2</v>
      </c>
      <c r="C16883">
        <v>4055</v>
      </c>
    </row>
    <row r="16884" spans="1:3" x14ac:dyDescent="0.3">
      <c r="A16884" t="s">
        <v>18</v>
      </c>
      <c r="B16884">
        <v>10</v>
      </c>
      <c r="C16884">
        <v>4055</v>
      </c>
    </row>
    <row r="16885" spans="1:3" x14ac:dyDescent="0.3">
      <c r="A16885" t="s">
        <v>19</v>
      </c>
      <c r="B16885">
        <v>11</v>
      </c>
      <c r="C16885">
        <v>4055</v>
      </c>
    </row>
    <row r="16886" spans="1:3" x14ac:dyDescent="0.3">
      <c r="A16886" t="s">
        <v>20</v>
      </c>
      <c r="B16886">
        <v>12</v>
      </c>
      <c r="C16886">
        <v>4055</v>
      </c>
    </row>
    <row r="16887" spans="1:3" x14ac:dyDescent="0.3">
      <c r="A16887" t="s">
        <v>21</v>
      </c>
      <c r="B16887">
        <v>9</v>
      </c>
      <c r="C16887">
        <v>4055</v>
      </c>
    </row>
    <row r="16888" spans="1:3" x14ac:dyDescent="0.3">
      <c r="A16888" t="s">
        <v>22</v>
      </c>
      <c r="B16888">
        <v>20</v>
      </c>
      <c r="C16888">
        <v>4055</v>
      </c>
    </row>
    <row r="16889" spans="1:3" x14ac:dyDescent="0.3">
      <c r="A16889" t="s">
        <v>25</v>
      </c>
      <c r="B16889" t="s">
        <v>121</v>
      </c>
      <c r="C16889">
        <v>4055</v>
      </c>
    </row>
    <row r="16890" spans="1:3" x14ac:dyDescent="0.3">
      <c r="A16890" t="s">
        <v>7</v>
      </c>
      <c r="B16890" t="s">
        <v>50</v>
      </c>
      <c r="C16890">
        <v>2661</v>
      </c>
    </row>
    <row r="16891" spans="1:3" x14ac:dyDescent="0.3">
      <c r="A16891" t="s">
        <v>17</v>
      </c>
      <c r="B16891">
        <v>12</v>
      </c>
      <c r="C16891">
        <v>2661</v>
      </c>
    </row>
    <row r="16892" spans="1:3" x14ac:dyDescent="0.3">
      <c r="A16892" t="s">
        <v>18</v>
      </c>
      <c r="B16892">
        <v>4</v>
      </c>
      <c r="C16892">
        <v>2661</v>
      </c>
    </row>
    <row r="16893" spans="1:3" x14ac:dyDescent="0.3">
      <c r="A16893" t="s">
        <v>19</v>
      </c>
      <c r="B16893">
        <v>2</v>
      </c>
      <c r="C16893">
        <v>2661</v>
      </c>
    </row>
    <row r="16894" spans="1:3" x14ac:dyDescent="0.3">
      <c r="A16894" t="s">
        <v>20</v>
      </c>
      <c r="B16894">
        <v>10</v>
      </c>
      <c r="C16894">
        <v>2661</v>
      </c>
    </row>
    <row r="16895" spans="1:3" x14ac:dyDescent="0.3">
      <c r="A16895" t="s">
        <v>21</v>
      </c>
      <c r="B16895">
        <v>6</v>
      </c>
      <c r="C16895">
        <v>2661</v>
      </c>
    </row>
    <row r="16896" spans="1:3" x14ac:dyDescent="0.3">
      <c r="A16896" t="s">
        <v>22</v>
      </c>
      <c r="B16896">
        <v>10</v>
      </c>
      <c r="C16896">
        <v>2661</v>
      </c>
    </row>
    <row r="16897" spans="1:3" x14ac:dyDescent="0.3">
      <c r="A16897" t="s">
        <v>25</v>
      </c>
      <c r="B16897" t="s">
        <v>122</v>
      </c>
      <c r="C16897">
        <v>2661</v>
      </c>
    </row>
    <row r="16898" spans="1:3" x14ac:dyDescent="0.3">
      <c r="A16898" t="s">
        <v>7</v>
      </c>
      <c r="B16898" t="s">
        <v>50</v>
      </c>
      <c r="C16898">
        <v>3130</v>
      </c>
    </row>
    <row r="16899" spans="1:3" x14ac:dyDescent="0.3">
      <c r="A16899" t="s">
        <v>17</v>
      </c>
      <c r="B16899">
        <v>12</v>
      </c>
      <c r="C16899">
        <v>3130</v>
      </c>
    </row>
    <row r="16900" spans="1:3" x14ac:dyDescent="0.3">
      <c r="A16900" t="s">
        <v>18</v>
      </c>
      <c r="B16900">
        <v>4</v>
      </c>
      <c r="C16900">
        <v>3130</v>
      </c>
    </row>
    <row r="16901" spans="1:3" x14ac:dyDescent="0.3">
      <c r="A16901" t="s">
        <v>19</v>
      </c>
      <c r="B16901">
        <v>2</v>
      </c>
      <c r="C16901">
        <v>3130</v>
      </c>
    </row>
    <row r="16902" spans="1:3" x14ac:dyDescent="0.3">
      <c r="A16902" t="s">
        <v>20</v>
      </c>
      <c r="B16902">
        <v>10</v>
      </c>
      <c r="C16902">
        <v>3130</v>
      </c>
    </row>
    <row r="16903" spans="1:3" x14ac:dyDescent="0.3">
      <c r="A16903" t="s">
        <v>21</v>
      </c>
      <c r="B16903">
        <v>6</v>
      </c>
      <c r="C16903">
        <v>3130</v>
      </c>
    </row>
    <row r="16904" spans="1:3" x14ac:dyDescent="0.3">
      <c r="A16904" t="s">
        <v>22</v>
      </c>
      <c r="B16904">
        <v>10</v>
      </c>
      <c r="C16904">
        <v>3130</v>
      </c>
    </row>
    <row r="16905" spans="1:3" x14ac:dyDescent="0.3">
      <c r="A16905" t="s">
        <v>25</v>
      </c>
      <c r="B16905" t="s">
        <v>122</v>
      </c>
      <c r="C16905">
        <v>3130</v>
      </c>
    </row>
    <row r="16906" spans="1:3" x14ac:dyDescent="0.3">
      <c r="A16906" t="s">
        <v>7</v>
      </c>
      <c r="B16906" t="s">
        <v>120</v>
      </c>
      <c r="C16906">
        <v>10826</v>
      </c>
    </row>
    <row r="16907" spans="1:3" x14ac:dyDescent="0.3">
      <c r="A16907" t="s">
        <v>17</v>
      </c>
      <c r="B16907">
        <v>6</v>
      </c>
      <c r="C16907">
        <v>10826</v>
      </c>
    </row>
    <row r="16908" spans="1:3" x14ac:dyDescent="0.3">
      <c r="A16908" t="s">
        <v>18</v>
      </c>
      <c r="B16908">
        <v>1</v>
      </c>
      <c r="C16908">
        <v>10826</v>
      </c>
    </row>
    <row r="16909" spans="1:3" x14ac:dyDescent="0.3">
      <c r="A16909" t="s">
        <v>19</v>
      </c>
      <c r="B16909">
        <v>7</v>
      </c>
      <c r="C16909">
        <v>10826</v>
      </c>
    </row>
    <row r="16910" spans="1:3" x14ac:dyDescent="0.3">
      <c r="A16910" t="s">
        <v>20</v>
      </c>
      <c r="B16910">
        <v>23</v>
      </c>
      <c r="C16910">
        <v>10826</v>
      </c>
    </row>
    <row r="16911" spans="1:3" x14ac:dyDescent="0.3">
      <c r="A16911" t="s">
        <v>21</v>
      </c>
      <c r="B16911">
        <v>4</v>
      </c>
      <c r="C16911">
        <v>10826</v>
      </c>
    </row>
    <row r="16912" spans="1:3" x14ac:dyDescent="0.3">
      <c r="A16912" t="s">
        <v>22</v>
      </c>
      <c r="B16912">
        <v>19</v>
      </c>
      <c r="C16912">
        <v>10826</v>
      </c>
    </row>
    <row r="16913" spans="1:3" x14ac:dyDescent="0.3">
      <c r="A16913" t="s">
        <v>25</v>
      </c>
      <c r="B16913" t="s">
        <v>122</v>
      </c>
      <c r="C16913">
        <v>10826</v>
      </c>
    </row>
    <row r="16914" spans="1:3" x14ac:dyDescent="0.3">
      <c r="A16914" t="s">
        <v>7</v>
      </c>
      <c r="B16914" t="s">
        <v>120</v>
      </c>
      <c r="C16914">
        <v>4086</v>
      </c>
    </row>
    <row r="16915" spans="1:3" x14ac:dyDescent="0.3">
      <c r="A16915" t="s">
        <v>17</v>
      </c>
      <c r="B16915">
        <v>6</v>
      </c>
      <c r="C16915">
        <v>4086</v>
      </c>
    </row>
    <row r="16916" spans="1:3" x14ac:dyDescent="0.3">
      <c r="A16916" t="s">
        <v>18</v>
      </c>
      <c r="B16916">
        <v>1</v>
      </c>
      <c r="C16916">
        <v>4086</v>
      </c>
    </row>
    <row r="16917" spans="1:3" x14ac:dyDescent="0.3">
      <c r="A16917" t="s">
        <v>19</v>
      </c>
      <c r="B16917">
        <v>7</v>
      </c>
      <c r="C16917">
        <v>4086</v>
      </c>
    </row>
    <row r="16918" spans="1:3" x14ac:dyDescent="0.3">
      <c r="A16918" t="s">
        <v>20</v>
      </c>
      <c r="B16918">
        <v>23</v>
      </c>
      <c r="C16918">
        <v>4086</v>
      </c>
    </row>
    <row r="16919" spans="1:3" x14ac:dyDescent="0.3">
      <c r="A16919" t="s">
        <v>21</v>
      </c>
      <c r="B16919">
        <v>4</v>
      </c>
      <c r="C16919">
        <v>4086</v>
      </c>
    </row>
    <row r="16920" spans="1:3" x14ac:dyDescent="0.3">
      <c r="A16920" t="s">
        <v>22</v>
      </c>
      <c r="B16920">
        <v>19</v>
      </c>
      <c r="C16920">
        <v>4086</v>
      </c>
    </row>
    <row r="16921" spans="1:3" x14ac:dyDescent="0.3">
      <c r="A16921" t="s">
        <v>25</v>
      </c>
      <c r="B16921" t="s">
        <v>122</v>
      </c>
      <c r="C16921">
        <v>4086</v>
      </c>
    </row>
    <row r="16922" spans="1:3" x14ac:dyDescent="0.3">
      <c r="A16922" t="s">
        <v>7</v>
      </c>
      <c r="B16922" t="s">
        <v>120</v>
      </c>
      <c r="C16922">
        <v>10304</v>
      </c>
    </row>
    <row r="16923" spans="1:3" x14ac:dyDescent="0.3">
      <c r="A16923" t="s">
        <v>17</v>
      </c>
      <c r="B16923">
        <v>6</v>
      </c>
      <c r="C16923">
        <v>10304</v>
      </c>
    </row>
    <row r="16924" spans="1:3" x14ac:dyDescent="0.3">
      <c r="A16924" t="s">
        <v>18</v>
      </c>
      <c r="B16924">
        <v>1</v>
      </c>
      <c r="C16924">
        <v>10304</v>
      </c>
    </row>
    <row r="16925" spans="1:3" x14ac:dyDescent="0.3">
      <c r="A16925" t="s">
        <v>19</v>
      </c>
      <c r="B16925">
        <v>7</v>
      </c>
      <c r="C16925">
        <v>10304</v>
      </c>
    </row>
    <row r="16926" spans="1:3" x14ac:dyDescent="0.3">
      <c r="A16926" t="s">
        <v>20</v>
      </c>
      <c r="B16926">
        <v>23</v>
      </c>
      <c r="C16926">
        <v>10304</v>
      </c>
    </row>
    <row r="16927" spans="1:3" x14ac:dyDescent="0.3">
      <c r="A16927" t="s">
        <v>21</v>
      </c>
      <c r="B16927">
        <v>4</v>
      </c>
      <c r="C16927">
        <v>10304</v>
      </c>
    </row>
    <row r="16928" spans="1:3" x14ac:dyDescent="0.3">
      <c r="A16928" t="s">
        <v>22</v>
      </c>
      <c r="B16928">
        <v>19</v>
      </c>
      <c r="C16928">
        <v>10304</v>
      </c>
    </row>
    <row r="16929" spans="1:3" x14ac:dyDescent="0.3">
      <c r="A16929" t="s">
        <v>25</v>
      </c>
      <c r="B16929" t="s">
        <v>122</v>
      </c>
      <c r="C16929">
        <v>10304</v>
      </c>
    </row>
    <row r="16930" spans="1:3" x14ac:dyDescent="0.3">
      <c r="A16930" t="s">
        <v>7</v>
      </c>
      <c r="B16930" t="s">
        <v>50</v>
      </c>
      <c r="C16930">
        <v>7892</v>
      </c>
    </row>
    <row r="16931" spans="1:3" x14ac:dyDescent="0.3">
      <c r="A16931" t="s">
        <v>17</v>
      </c>
      <c r="B16931">
        <v>6</v>
      </c>
      <c r="C16931">
        <v>7892</v>
      </c>
    </row>
    <row r="16932" spans="1:3" x14ac:dyDescent="0.3">
      <c r="A16932" t="s">
        <v>18</v>
      </c>
      <c r="B16932">
        <v>4</v>
      </c>
      <c r="C16932">
        <v>7892</v>
      </c>
    </row>
    <row r="16933" spans="1:3" x14ac:dyDescent="0.3">
      <c r="A16933" t="s">
        <v>19</v>
      </c>
      <c r="B16933">
        <v>25</v>
      </c>
      <c r="C16933">
        <v>7892</v>
      </c>
    </row>
    <row r="16934" spans="1:3" x14ac:dyDescent="0.3">
      <c r="A16934" t="s">
        <v>20</v>
      </c>
      <c r="B16934">
        <v>15</v>
      </c>
      <c r="C16934">
        <v>7892</v>
      </c>
    </row>
    <row r="16935" spans="1:3" x14ac:dyDescent="0.3">
      <c r="A16935" t="s">
        <v>21</v>
      </c>
      <c r="B16935">
        <v>12</v>
      </c>
      <c r="C16935">
        <v>7892</v>
      </c>
    </row>
    <row r="16936" spans="1:3" x14ac:dyDescent="0.3">
      <c r="A16936" t="s">
        <v>22</v>
      </c>
      <c r="B16936">
        <v>13</v>
      </c>
      <c r="C16936">
        <v>7892</v>
      </c>
    </row>
    <row r="16937" spans="1:3" x14ac:dyDescent="0.3">
      <c r="A16937" t="s">
        <v>25</v>
      </c>
      <c r="B16937" t="s">
        <v>122</v>
      </c>
      <c r="C16937">
        <v>7892</v>
      </c>
    </row>
    <row r="16938" spans="1:3" x14ac:dyDescent="0.3">
      <c r="A16938" t="s">
        <v>7</v>
      </c>
      <c r="B16938" t="s">
        <v>120</v>
      </c>
      <c r="C16938">
        <v>6528</v>
      </c>
    </row>
    <row r="16939" spans="1:3" x14ac:dyDescent="0.3">
      <c r="A16939" t="s">
        <v>17</v>
      </c>
      <c r="B16939">
        <v>2</v>
      </c>
      <c r="C16939">
        <v>6528</v>
      </c>
    </row>
    <row r="16940" spans="1:3" x14ac:dyDescent="0.3">
      <c r="A16940" t="s">
        <v>18</v>
      </c>
      <c r="B16940">
        <v>2</v>
      </c>
      <c r="C16940">
        <v>6528</v>
      </c>
    </row>
    <row r="16941" spans="1:3" x14ac:dyDescent="0.3">
      <c r="A16941" t="s">
        <v>19</v>
      </c>
      <c r="B16941">
        <v>2</v>
      </c>
      <c r="C16941">
        <v>6528</v>
      </c>
    </row>
    <row r="16942" spans="1:3" x14ac:dyDescent="0.3">
      <c r="A16942" t="s">
        <v>20</v>
      </c>
      <c r="B16942">
        <v>2</v>
      </c>
      <c r="C16942">
        <v>6528</v>
      </c>
    </row>
    <row r="16943" spans="1:3" x14ac:dyDescent="0.3">
      <c r="A16943" t="s">
        <v>21</v>
      </c>
      <c r="B16943">
        <v>1</v>
      </c>
      <c r="C16943">
        <v>6528</v>
      </c>
    </row>
    <row r="16944" spans="1:3" x14ac:dyDescent="0.3">
      <c r="A16944" t="s">
        <v>22</v>
      </c>
      <c r="B16944">
        <v>1</v>
      </c>
      <c r="C16944">
        <v>6528</v>
      </c>
    </row>
    <row r="16945" spans="1:3" x14ac:dyDescent="0.3">
      <c r="A16945" t="s">
        <v>25</v>
      </c>
      <c r="B16945" t="s">
        <v>122</v>
      </c>
      <c r="C16945">
        <v>6528</v>
      </c>
    </row>
    <row r="16946" spans="1:3" x14ac:dyDescent="0.3">
      <c r="A16946" t="s">
        <v>7</v>
      </c>
      <c r="B16946" t="s">
        <v>120</v>
      </c>
      <c r="C16946">
        <v>6398</v>
      </c>
    </row>
    <row r="16947" spans="1:3" x14ac:dyDescent="0.3">
      <c r="A16947" t="s">
        <v>17</v>
      </c>
      <c r="B16947">
        <v>7</v>
      </c>
      <c r="C16947">
        <v>6398</v>
      </c>
    </row>
    <row r="16948" spans="1:3" x14ac:dyDescent="0.3">
      <c r="A16948" t="s">
        <v>18</v>
      </c>
      <c r="B16948">
        <v>10</v>
      </c>
      <c r="C16948">
        <v>6398</v>
      </c>
    </row>
    <row r="16949" spans="1:3" x14ac:dyDescent="0.3">
      <c r="A16949" t="s">
        <v>19</v>
      </c>
      <c r="B16949">
        <v>13</v>
      </c>
      <c r="C16949">
        <v>6398</v>
      </c>
    </row>
    <row r="16950" spans="1:3" x14ac:dyDescent="0.3">
      <c r="A16950" t="s">
        <v>20</v>
      </c>
      <c r="B16950">
        <v>16</v>
      </c>
      <c r="C16950">
        <v>6398</v>
      </c>
    </row>
    <row r="16951" spans="1:3" x14ac:dyDescent="0.3">
      <c r="A16951" t="s">
        <v>21</v>
      </c>
      <c r="B16951">
        <v>0</v>
      </c>
      <c r="C16951">
        <v>6398</v>
      </c>
    </row>
    <row r="16952" spans="1:3" x14ac:dyDescent="0.3">
      <c r="A16952" t="s">
        <v>22</v>
      </c>
      <c r="B16952">
        <v>4</v>
      </c>
      <c r="C16952">
        <v>6398</v>
      </c>
    </row>
    <row r="16953" spans="1:3" x14ac:dyDescent="0.3">
      <c r="A16953" t="s">
        <v>25</v>
      </c>
      <c r="B16953" t="s">
        <v>121</v>
      </c>
      <c r="C16953">
        <v>6398</v>
      </c>
    </row>
    <row r="16954" spans="1:3" x14ac:dyDescent="0.3">
      <c r="A16954" t="s">
        <v>7</v>
      </c>
      <c r="B16954" t="s">
        <v>50</v>
      </c>
      <c r="C16954">
        <v>5294</v>
      </c>
    </row>
    <row r="16955" spans="1:3" x14ac:dyDescent="0.3">
      <c r="A16955" t="s">
        <v>17</v>
      </c>
      <c r="B16955">
        <v>6</v>
      </c>
      <c r="C16955">
        <v>5294</v>
      </c>
    </row>
    <row r="16956" spans="1:3" x14ac:dyDescent="0.3">
      <c r="A16956" t="s">
        <v>18</v>
      </c>
      <c r="B16956">
        <v>8</v>
      </c>
      <c r="C16956">
        <v>5294</v>
      </c>
    </row>
    <row r="16957" spans="1:3" x14ac:dyDescent="0.3">
      <c r="A16957" t="s">
        <v>19</v>
      </c>
      <c r="B16957">
        <v>19</v>
      </c>
      <c r="C16957">
        <v>5294</v>
      </c>
    </row>
    <row r="16958" spans="1:3" x14ac:dyDescent="0.3">
      <c r="A16958" t="s">
        <v>20</v>
      </c>
      <c r="B16958">
        <v>16</v>
      </c>
      <c r="C16958">
        <v>5294</v>
      </c>
    </row>
    <row r="16959" spans="1:3" x14ac:dyDescent="0.3">
      <c r="A16959" t="s">
        <v>21</v>
      </c>
      <c r="B16959">
        <v>4</v>
      </c>
      <c r="C16959">
        <v>5294</v>
      </c>
    </row>
    <row r="16960" spans="1:3" x14ac:dyDescent="0.3">
      <c r="A16960" t="s">
        <v>22</v>
      </c>
      <c r="B16960">
        <v>4</v>
      </c>
      <c r="C16960">
        <v>5294</v>
      </c>
    </row>
    <row r="16961" spans="1:3" x14ac:dyDescent="0.3">
      <c r="A16961" t="s">
        <v>25</v>
      </c>
      <c r="B16961" t="s">
        <v>121</v>
      </c>
      <c r="C16961">
        <v>5294</v>
      </c>
    </row>
    <row r="16962" spans="1:3" x14ac:dyDescent="0.3">
      <c r="A16962" t="s">
        <v>7</v>
      </c>
      <c r="B16962" t="s">
        <v>120</v>
      </c>
      <c r="C16962">
        <v>3068</v>
      </c>
    </row>
    <row r="16963" spans="1:3" x14ac:dyDescent="0.3">
      <c r="A16963" t="s">
        <v>17</v>
      </c>
      <c r="B16963">
        <v>1</v>
      </c>
      <c r="C16963">
        <v>3068</v>
      </c>
    </row>
    <row r="16964" spans="1:3" x14ac:dyDescent="0.3">
      <c r="A16964" t="s">
        <v>18</v>
      </c>
      <c r="B16964">
        <v>12</v>
      </c>
      <c r="C16964">
        <v>3068</v>
      </c>
    </row>
    <row r="16965" spans="1:3" x14ac:dyDescent="0.3">
      <c r="A16965" t="s">
        <v>19</v>
      </c>
      <c r="B16965">
        <v>9</v>
      </c>
      <c r="C16965">
        <v>3068</v>
      </c>
    </row>
    <row r="16966" spans="1:3" x14ac:dyDescent="0.3">
      <c r="A16966" t="s">
        <v>20</v>
      </c>
      <c r="B16966">
        <v>0</v>
      </c>
      <c r="C16966">
        <v>3068</v>
      </c>
    </row>
    <row r="16967" spans="1:3" x14ac:dyDescent="0.3">
      <c r="A16967" t="s">
        <v>21</v>
      </c>
      <c r="B16967">
        <v>14</v>
      </c>
      <c r="C16967">
        <v>3068</v>
      </c>
    </row>
    <row r="16968" spans="1:3" x14ac:dyDescent="0.3">
      <c r="A16968" t="s">
        <v>22</v>
      </c>
      <c r="B16968">
        <v>7</v>
      </c>
      <c r="C16968">
        <v>3068</v>
      </c>
    </row>
    <row r="16969" spans="1:3" x14ac:dyDescent="0.3">
      <c r="A16969" t="s">
        <v>25</v>
      </c>
      <c r="B16969" t="s">
        <v>122</v>
      </c>
      <c r="C16969">
        <v>3068</v>
      </c>
    </row>
    <row r="16970" spans="1:3" x14ac:dyDescent="0.3">
      <c r="A16970" t="s">
        <v>7</v>
      </c>
      <c r="B16970" t="s">
        <v>120</v>
      </c>
      <c r="C16970">
        <v>8369</v>
      </c>
    </row>
    <row r="16971" spans="1:3" x14ac:dyDescent="0.3">
      <c r="A16971" t="s">
        <v>17</v>
      </c>
      <c r="B16971">
        <v>1</v>
      </c>
      <c r="C16971">
        <v>8369</v>
      </c>
    </row>
    <row r="16972" spans="1:3" x14ac:dyDescent="0.3">
      <c r="A16972" t="s">
        <v>18</v>
      </c>
      <c r="B16972">
        <v>2</v>
      </c>
      <c r="C16972">
        <v>8369</v>
      </c>
    </row>
    <row r="16973" spans="1:3" x14ac:dyDescent="0.3">
      <c r="A16973" t="s">
        <v>19</v>
      </c>
      <c r="B16973">
        <v>7</v>
      </c>
      <c r="C16973">
        <v>8369</v>
      </c>
    </row>
    <row r="16974" spans="1:3" x14ac:dyDescent="0.3">
      <c r="A16974" t="s">
        <v>20</v>
      </c>
      <c r="B16974">
        <v>4</v>
      </c>
      <c r="C16974">
        <v>8369</v>
      </c>
    </row>
    <row r="16975" spans="1:3" x14ac:dyDescent="0.3">
      <c r="A16975" t="s">
        <v>21</v>
      </c>
      <c r="B16975">
        <v>3</v>
      </c>
      <c r="C16975">
        <v>8369</v>
      </c>
    </row>
    <row r="16976" spans="1:3" x14ac:dyDescent="0.3">
      <c r="A16976" t="s">
        <v>22</v>
      </c>
      <c r="B16976">
        <v>11</v>
      </c>
      <c r="C16976">
        <v>8369</v>
      </c>
    </row>
    <row r="16977" spans="1:3" x14ac:dyDescent="0.3">
      <c r="A16977" t="s">
        <v>25</v>
      </c>
      <c r="B16977" t="s">
        <v>122</v>
      </c>
      <c r="C16977">
        <v>8369</v>
      </c>
    </row>
    <row r="16978" spans="1:3" x14ac:dyDescent="0.3">
      <c r="A16978" t="s">
        <v>7</v>
      </c>
      <c r="B16978" t="s">
        <v>120</v>
      </c>
      <c r="C16978">
        <v>2431</v>
      </c>
    </row>
    <row r="16979" spans="1:3" x14ac:dyDescent="0.3">
      <c r="A16979" t="s">
        <v>17</v>
      </c>
      <c r="B16979">
        <v>12</v>
      </c>
      <c r="C16979">
        <v>2431</v>
      </c>
    </row>
    <row r="16980" spans="1:3" x14ac:dyDescent="0.3">
      <c r="A16980" t="s">
        <v>18</v>
      </c>
      <c r="B16980">
        <v>4</v>
      </c>
      <c r="C16980">
        <v>2431</v>
      </c>
    </row>
    <row r="16981" spans="1:3" x14ac:dyDescent="0.3">
      <c r="A16981" t="s">
        <v>19</v>
      </c>
      <c r="B16981">
        <v>19</v>
      </c>
      <c r="C16981">
        <v>2431</v>
      </c>
    </row>
    <row r="16982" spans="1:3" x14ac:dyDescent="0.3">
      <c r="A16982" t="s">
        <v>20</v>
      </c>
      <c r="B16982">
        <v>12</v>
      </c>
      <c r="C16982">
        <v>2431</v>
      </c>
    </row>
    <row r="16983" spans="1:3" x14ac:dyDescent="0.3">
      <c r="A16983" t="s">
        <v>21</v>
      </c>
      <c r="B16983">
        <v>6</v>
      </c>
      <c r="C16983">
        <v>2431</v>
      </c>
    </row>
    <row r="16984" spans="1:3" x14ac:dyDescent="0.3">
      <c r="A16984" t="s">
        <v>22</v>
      </c>
      <c r="B16984">
        <v>14</v>
      </c>
      <c r="C16984">
        <v>2431</v>
      </c>
    </row>
    <row r="16985" spans="1:3" x14ac:dyDescent="0.3">
      <c r="A16985" t="s">
        <v>25</v>
      </c>
      <c r="B16985" t="s">
        <v>122</v>
      </c>
      <c r="C16985">
        <v>2431</v>
      </c>
    </row>
    <row r="16986" spans="1:3" x14ac:dyDescent="0.3">
      <c r="A16986" t="s">
        <v>7</v>
      </c>
      <c r="B16986" t="s">
        <v>120</v>
      </c>
      <c r="C16986">
        <v>10790</v>
      </c>
    </row>
    <row r="16987" spans="1:3" x14ac:dyDescent="0.3">
      <c r="A16987" t="s">
        <v>17</v>
      </c>
      <c r="B16987">
        <v>9</v>
      </c>
      <c r="C16987">
        <v>10790</v>
      </c>
    </row>
    <row r="16988" spans="1:3" x14ac:dyDescent="0.3">
      <c r="A16988" t="s">
        <v>18</v>
      </c>
      <c r="B16988">
        <v>0</v>
      </c>
      <c r="C16988">
        <v>10790</v>
      </c>
    </row>
    <row r="16989" spans="1:3" x14ac:dyDescent="0.3">
      <c r="A16989" t="s">
        <v>19</v>
      </c>
      <c r="B16989">
        <v>5</v>
      </c>
      <c r="C16989">
        <v>10790</v>
      </c>
    </row>
    <row r="16990" spans="1:3" x14ac:dyDescent="0.3">
      <c r="A16990" t="s">
        <v>20</v>
      </c>
      <c r="B16990">
        <v>0</v>
      </c>
      <c r="C16990">
        <v>10790</v>
      </c>
    </row>
    <row r="16991" spans="1:3" x14ac:dyDescent="0.3">
      <c r="A16991" t="s">
        <v>21</v>
      </c>
      <c r="B16991">
        <v>0</v>
      </c>
      <c r="C16991">
        <v>10790</v>
      </c>
    </row>
    <row r="16992" spans="1:3" x14ac:dyDescent="0.3">
      <c r="A16992" t="s">
        <v>22</v>
      </c>
      <c r="B16992">
        <v>7</v>
      </c>
      <c r="C16992">
        <v>10790</v>
      </c>
    </row>
    <row r="16993" spans="1:3" x14ac:dyDescent="0.3">
      <c r="A16993" t="s">
        <v>25</v>
      </c>
      <c r="B16993" t="s">
        <v>122</v>
      </c>
      <c r="C16993">
        <v>10790</v>
      </c>
    </row>
    <row r="16994" spans="1:3" x14ac:dyDescent="0.3">
      <c r="A16994" t="s">
        <v>7</v>
      </c>
      <c r="B16994" t="s">
        <v>120</v>
      </c>
      <c r="C16994">
        <v>5029</v>
      </c>
    </row>
    <row r="16995" spans="1:3" x14ac:dyDescent="0.3">
      <c r="A16995" t="s">
        <v>17</v>
      </c>
      <c r="B16995">
        <v>3</v>
      </c>
      <c r="C16995">
        <v>5029</v>
      </c>
    </row>
    <row r="16996" spans="1:3" x14ac:dyDescent="0.3">
      <c r="A16996" t="s">
        <v>18</v>
      </c>
      <c r="B16996">
        <v>1</v>
      </c>
      <c r="C16996">
        <v>5029</v>
      </c>
    </row>
    <row r="16997" spans="1:3" x14ac:dyDescent="0.3">
      <c r="A16997" t="s">
        <v>19</v>
      </c>
      <c r="B16997">
        <v>2</v>
      </c>
      <c r="C16997">
        <v>5029</v>
      </c>
    </row>
    <row r="16998" spans="1:3" x14ac:dyDescent="0.3">
      <c r="A16998" t="s">
        <v>20</v>
      </c>
      <c r="B16998">
        <v>4</v>
      </c>
      <c r="C16998">
        <v>5029</v>
      </c>
    </row>
    <row r="16999" spans="1:3" x14ac:dyDescent="0.3">
      <c r="A16999" t="s">
        <v>21</v>
      </c>
      <c r="B16999">
        <v>3</v>
      </c>
      <c r="C16999">
        <v>5029</v>
      </c>
    </row>
    <row r="17000" spans="1:3" x14ac:dyDescent="0.3">
      <c r="A17000" t="s">
        <v>22</v>
      </c>
      <c r="B17000">
        <v>1</v>
      </c>
      <c r="C17000">
        <v>5029</v>
      </c>
    </row>
    <row r="17001" spans="1:3" x14ac:dyDescent="0.3">
      <c r="A17001" t="s">
        <v>25</v>
      </c>
      <c r="B17001" t="s">
        <v>122</v>
      </c>
      <c r="C17001">
        <v>5029</v>
      </c>
    </row>
    <row r="17002" spans="1:3" x14ac:dyDescent="0.3">
      <c r="A17002" t="s">
        <v>7</v>
      </c>
      <c r="B17002" t="s">
        <v>120</v>
      </c>
      <c r="C17002">
        <v>6742</v>
      </c>
    </row>
    <row r="17003" spans="1:3" x14ac:dyDescent="0.3">
      <c r="A17003" t="s">
        <v>17</v>
      </c>
      <c r="B17003">
        <v>2</v>
      </c>
      <c r="C17003">
        <v>6742</v>
      </c>
    </row>
    <row r="17004" spans="1:3" x14ac:dyDescent="0.3">
      <c r="A17004" t="s">
        <v>18</v>
      </c>
      <c r="B17004">
        <v>2</v>
      </c>
      <c r="C17004">
        <v>6742</v>
      </c>
    </row>
    <row r="17005" spans="1:3" x14ac:dyDescent="0.3">
      <c r="A17005" t="s">
        <v>19</v>
      </c>
      <c r="B17005">
        <v>1</v>
      </c>
      <c r="C17005">
        <v>6742</v>
      </c>
    </row>
    <row r="17006" spans="1:3" x14ac:dyDescent="0.3">
      <c r="A17006" t="s">
        <v>20</v>
      </c>
      <c r="B17006">
        <v>3</v>
      </c>
      <c r="C17006">
        <v>6742</v>
      </c>
    </row>
    <row r="17007" spans="1:3" x14ac:dyDescent="0.3">
      <c r="A17007" t="s">
        <v>21</v>
      </c>
      <c r="B17007">
        <v>1</v>
      </c>
      <c r="C17007">
        <v>6742</v>
      </c>
    </row>
    <row r="17008" spans="1:3" x14ac:dyDescent="0.3">
      <c r="A17008" t="s">
        <v>22</v>
      </c>
      <c r="B17008">
        <v>2</v>
      </c>
      <c r="C17008">
        <v>6742</v>
      </c>
    </row>
    <row r="17009" spans="1:3" x14ac:dyDescent="0.3">
      <c r="A17009" t="s">
        <v>25</v>
      </c>
      <c r="B17009" t="s">
        <v>122</v>
      </c>
      <c r="C17009">
        <v>6742</v>
      </c>
    </row>
    <row r="17010" spans="1:3" x14ac:dyDescent="0.3">
      <c r="A17010" t="s">
        <v>7</v>
      </c>
      <c r="B17010" t="s">
        <v>120</v>
      </c>
      <c r="C17010">
        <v>8625</v>
      </c>
    </row>
    <row r="17011" spans="1:3" x14ac:dyDescent="0.3">
      <c r="A17011" t="s">
        <v>17</v>
      </c>
      <c r="B17011">
        <v>15</v>
      </c>
      <c r="C17011">
        <v>8625</v>
      </c>
    </row>
    <row r="17012" spans="1:3" x14ac:dyDescent="0.3">
      <c r="A17012" t="s">
        <v>18</v>
      </c>
      <c r="B17012">
        <v>1</v>
      </c>
      <c r="C17012">
        <v>8625</v>
      </c>
    </row>
    <row r="17013" spans="1:3" x14ac:dyDescent="0.3">
      <c r="A17013" t="s">
        <v>19</v>
      </c>
      <c r="B17013">
        <v>23</v>
      </c>
      <c r="C17013">
        <v>8625</v>
      </c>
    </row>
    <row r="17014" spans="1:3" x14ac:dyDescent="0.3">
      <c r="A17014" t="s">
        <v>20</v>
      </c>
      <c r="B17014">
        <v>0</v>
      </c>
      <c r="C17014">
        <v>8625</v>
      </c>
    </row>
    <row r="17015" spans="1:3" x14ac:dyDescent="0.3">
      <c r="A17015" t="s">
        <v>21</v>
      </c>
      <c r="B17015">
        <v>5</v>
      </c>
      <c r="C17015">
        <v>8625</v>
      </c>
    </row>
    <row r="17016" spans="1:3" x14ac:dyDescent="0.3">
      <c r="A17016" t="s">
        <v>22</v>
      </c>
      <c r="B17016">
        <v>1</v>
      </c>
      <c r="C17016">
        <v>8625</v>
      </c>
    </row>
    <row r="17017" spans="1:3" x14ac:dyDescent="0.3">
      <c r="A17017" t="s">
        <v>25</v>
      </c>
      <c r="B17017" t="s">
        <v>121</v>
      </c>
      <c r="C17017">
        <v>8625</v>
      </c>
    </row>
    <row r="17018" spans="1:3" x14ac:dyDescent="0.3">
      <c r="A17018" t="s">
        <v>7</v>
      </c>
      <c r="B17018" t="s">
        <v>120</v>
      </c>
      <c r="C17018">
        <v>6516</v>
      </c>
    </row>
    <row r="17019" spans="1:3" x14ac:dyDescent="0.3">
      <c r="A17019" t="s">
        <v>17</v>
      </c>
      <c r="B17019">
        <v>0</v>
      </c>
      <c r="C17019">
        <v>6516</v>
      </c>
    </row>
    <row r="17020" spans="1:3" x14ac:dyDescent="0.3">
      <c r="A17020" t="s">
        <v>18</v>
      </c>
      <c r="B17020">
        <v>0</v>
      </c>
      <c r="C17020">
        <v>6516</v>
      </c>
    </row>
    <row r="17021" spans="1:3" x14ac:dyDescent="0.3">
      <c r="A17021" t="s">
        <v>19</v>
      </c>
      <c r="B17021">
        <v>1</v>
      </c>
      <c r="C17021">
        <v>6516</v>
      </c>
    </row>
    <row r="17022" spans="1:3" x14ac:dyDescent="0.3">
      <c r="A17022" t="s">
        <v>20</v>
      </c>
      <c r="B17022">
        <v>7</v>
      </c>
      <c r="C17022">
        <v>6516</v>
      </c>
    </row>
    <row r="17023" spans="1:3" x14ac:dyDescent="0.3">
      <c r="A17023" t="s">
        <v>21</v>
      </c>
      <c r="B17023">
        <v>4</v>
      </c>
      <c r="C17023">
        <v>6516</v>
      </c>
    </row>
    <row r="17024" spans="1:3" x14ac:dyDescent="0.3">
      <c r="A17024" t="s">
        <v>22</v>
      </c>
      <c r="B17024">
        <v>6</v>
      </c>
      <c r="C17024">
        <v>6516</v>
      </c>
    </row>
    <row r="17025" spans="1:3" x14ac:dyDescent="0.3">
      <c r="A17025" t="s">
        <v>25</v>
      </c>
      <c r="B17025" t="s">
        <v>122</v>
      </c>
      <c r="C17025">
        <v>6516</v>
      </c>
    </row>
    <row r="17026" spans="1:3" x14ac:dyDescent="0.3">
      <c r="A17026" t="s">
        <v>7</v>
      </c>
      <c r="B17026" t="s">
        <v>120</v>
      </c>
      <c r="C17026">
        <v>4992</v>
      </c>
    </row>
    <row r="17027" spans="1:3" x14ac:dyDescent="0.3">
      <c r="A17027" t="s">
        <v>17</v>
      </c>
      <c r="B17027">
        <v>6</v>
      </c>
      <c r="C17027">
        <v>4992</v>
      </c>
    </row>
    <row r="17028" spans="1:3" x14ac:dyDescent="0.3">
      <c r="A17028" t="s">
        <v>18</v>
      </c>
      <c r="B17028">
        <v>4</v>
      </c>
      <c r="C17028">
        <v>4992</v>
      </c>
    </row>
    <row r="17029" spans="1:3" x14ac:dyDescent="0.3">
      <c r="A17029" t="s">
        <v>19</v>
      </c>
      <c r="B17029">
        <v>16</v>
      </c>
      <c r="C17029">
        <v>4992</v>
      </c>
    </row>
    <row r="17030" spans="1:3" x14ac:dyDescent="0.3">
      <c r="A17030" t="s">
        <v>20</v>
      </c>
      <c r="B17030">
        <v>3</v>
      </c>
      <c r="C17030">
        <v>4992</v>
      </c>
    </row>
    <row r="17031" spans="1:3" x14ac:dyDescent="0.3">
      <c r="A17031" t="s">
        <v>21</v>
      </c>
      <c r="B17031">
        <v>10</v>
      </c>
      <c r="C17031">
        <v>4992</v>
      </c>
    </row>
    <row r="17032" spans="1:3" x14ac:dyDescent="0.3">
      <c r="A17032" t="s">
        <v>22</v>
      </c>
      <c r="B17032">
        <v>30</v>
      </c>
      <c r="C17032">
        <v>4992</v>
      </c>
    </row>
    <row r="17033" spans="1:3" x14ac:dyDescent="0.3">
      <c r="A17033" t="s">
        <v>25</v>
      </c>
      <c r="B17033" t="s">
        <v>121</v>
      </c>
      <c r="C17033">
        <v>4992</v>
      </c>
    </row>
    <row r="17034" spans="1:3" x14ac:dyDescent="0.3">
      <c r="A17034" t="s">
        <v>7</v>
      </c>
      <c r="B17034" t="s">
        <v>120</v>
      </c>
      <c r="C17034">
        <v>4240</v>
      </c>
    </row>
    <row r="17035" spans="1:3" x14ac:dyDescent="0.3">
      <c r="A17035" t="s">
        <v>17</v>
      </c>
      <c r="B17035">
        <v>4</v>
      </c>
      <c r="C17035">
        <v>4240</v>
      </c>
    </row>
    <row r="17036" spans="1:3" x14ac:dyDescent="0.3">
      <c r="A17036" t="s">
        <v>18</v>
      </c>
      <c r="B17036">
        <v>9</v>
      </c>
      <c r="C17036">
        <v>4240</v>
      </c>
    </row>
    <row r="17037" spans="1:3" x14ac:dyDescent="0.3">
      <c r="A17037" t="s">
        <v>19</v>
      </c>
      <c r="B17037">
        <v>16</v>
      </c>
      <c r="C17037">
        <v>4240</v>
      </c>
    </row>
    <row r="17038" spans="1:3" x14ac:dyDescent="0.3">
      <c r="A17038" t="s">
        <v>20</v>
      </c>
      <c r="B17038">
        <v>17</v>
      </c>
      <c r="C17038">
        <v>4240</v>
      </c>
    </row>
    <row r="17039" spans="1:3" x14ac:dyDescent="0.3">
      <c r="A17039" t="s">
        <v>21</v>
      </c>
      <c r="B17039">
        <v>0</v>
      </c>
      <c r="C17039">
        <v>4240</v>
      </c>
    </row>
    <row r="17040" spans="1:3" x14ac:dyDescent="0.3">
      <c r="A17040" t="s">
        <v>22</v>
      </c>
      <c r="B17040">
        <v>12</v>
      </c>
      <c r="C17040">
        <v>4240</v>
      </c>
    </row>
    <row r="17041" spans="1:3" x14ac:dyDescent="0.3">
      <c r="A17041" t="s">
        <v>25</v>
      </c>
      <c r="B17041" t="s">
        <v>122</v>
      </c>
      <c r="C17041">
        <v>4240</v>
      </c>
    </row>
    <row r="17042" spans="1:3" x14ac:dyDescent="0.3">
      <c r="A17042" t="s">
        <v>7</v>
      </c>
      <c r="B17042" t="s">
        <v>120</v>
      </c>
      <c r="C17042">
        <v>2569</v>
      </c>
    </row>
    <row r="17043" spans="1:3" x14ac:dyDescent="0.3">
      <c r="A17043" t="s">
        <v>17</v>
      </c>
      <c r="B17043">
        <v>3</v>
      </c>
      <c r="C17043">
        <v>2569</v>
      </c>
    </row>
    <row r="17044" spans="1:3" x14ac:dyDescent="0.3">
      <c r="A17044" t="s">
        <v>18</v>
      </c>
      <c r="B17044">
        <v>14</v>
      </c>
      <c r="C17044">
        <v>2569</v>
      </c>
    </row>
    <row r="17045" spans="1:3" x14ac:dyDescent="0.3">
      <c r="A17045" t="s">
        <v>19</v>
      </c>
      <c r="B17045">
        <v>17</v>
      </c>
      <c r="C17045">
        <v>2569</v>
      </c>
    </row>
    <row r="17046" spans="1:3" x14ac:dyDescent="0.3">
      <c r="A17046" t="s">
        <v>20</v>
      </c>
      <c r="B17046">
        <v>6</v>
      </c>
      <c r="C17046">
        <v>2569</v>
      </c>
    </row>
    <row r="17047" spans="1:3" x14ac:dyDescent="0.3">
      <c r="A17047" t="s">
        <v>21</v>
      </c>
      <c r="B17047">
        <v>1</v>
      </c>
      <c r="C17047">
        <v>2569</v>
      </c>
    </row>
    <row r="17048" spans="1:3" x14ac:dyDescent="0.3">
      <c r="A17048" t="s">
        <v>22</v>
      </c>
      <c r="B17048">
        <v>5</v>
      </c>
      <c r="C17048">
        <v>2569</v>
      </c>
    </row>
    <row r="17049" spans="1:3" x14ac:dyDescent="0.3">
      <c r="A17049" t="s">
        <v>25</v>
      </c>
      <c r="B17049" t="s">
        <v>122</v>
      </c>
      <c r="C17049">
        <v>2569</v>
      </c>
    </row>
    <row r="17050" spans="1:3" x14ac:dyDescent="0.3">
      <c r="A17050" t="s">
        <v>7</v>
      </c>
      <c r="B17050" t="s">
        <v>120</v>
      </c>
      <c r="C17050">
        <v>1384</v>
      </c>
    </row>
    <row r="17051" spans="1:3" x14ac:dyDescent="0.3">
      <c r="A17051" t="s">
        <v>17</v>
      </c>
      <c r="B17051">
        <v>6</v>
      </c>
      <c r="C17051">
        <v>1384</v>
      </c>
    </row>
    <row r="17052" spans="1:3" x14ac:dyDescent="0.3">
      <c r="A17052" t="s">
        <v>18</v>
      </c>
      <c r="B17052">
        <v>4</v>
      </c>
      <c r="C17052">
        <v>1384</v>
      </c>
    </row>
    <row r="17053" spans="1:3" x14ac:dyDescent="0.3">
      <c r="A17053" t="s">
        <v>19</v>
      </c>
      <c r="B17053">
        <v>14</v>
      </c>
      <c r="C17053">
        <v>1384</v>
      </c>
    </row>
    <row r="17054" spans="1:3" x14ac:dyDescent="0.3">
      <c r="A17054" t="s">
        <v>20</v>
      </c>
      <c r="B17054">
        <v>8</v>
      </c>
      <c r="C17054">
        <v>1384</v>
      </c>
    </row>
    <row r="17055" spans="1:3" x14ac:dyDescent="0.3">
      <c r="A17055" t="s">
        <v>21</v>
      </c>
      <c r="B17055">
        <v>8</v>
      </c>
      <c r="C17055">
        <v>1384</v>
      </c>
    </row>
    <row r="17056" spans="1:3" x14ac:dyDescent="0.3">
      <c r="A17056" t="s">
        <v>22</v>
      </c>
      <c r="B17056">
        <v>22</v>
      </c>
      <c r="C17056">
        <v>1384</v>
      </c>
    </row>
    <row r="17057" spans="1:3" x14ac:dyDescent="0.3">
      <c r="A17057" t="s">
        <v>25</v>
      </c>
      <c r="B17057" t="s">
        <v>122</v>
      </c>
      <c r="C17057">
        <v>1384</v>
      </c>
    </row>
    <row r="17058" spans="1:3" x14ac:dyDescent="0.3">
      <c r="A17058" t="s">
        <v>7</v>
      </c>
      <c r="B17058" t="s">
        <v>120</v>
      </c>
      <c r="C17058">
        <v>9481</v>
      </c>
    </row>
    <row r="17059" spans="1:3" x14ac:dyDescent="0.3">
      <c r="A17059" t="s">
        <v>17</v>
      </c>
      <c r="B17059">
        <v>9</v>
      </c>
      <c r="C17059">
        <v>9481</v>
      </c>
    </row>
    <row r="17060" spans="1:3" x14ac:dyDescent="0.3">
      <c r="A17060" t="s">
        <v>18</v>
      </c>
      <c r="B17060">
        <v>9</v>
      </c>
      <c r="C17060">
        <v>9481</v>
      </c>
    </row>
    <row r="17061" spans="1:3" x14ac:dyDescent="0.3">
      <c r="A17061" t="s">
        <v>19</v>
      </c>
      <c r="B17061">
        <v>11</v>
      </c>
      <c r="C17061">
        <v>9481</v>
      </c>
    </row>
    <row r="17062" spans="1:3" x14ac:dyDescent="0.3">
      <c r="A17062" t="s">
        <v>20</v>
      </c>
      <c r="B17062">
        <v>13</v>
      </c>
      <c r="C17062">
        <v>9481</v>
      </c>
    </row>
    <row r="17063" spans="1:3" x14ac:dyDescent="0.3">
      <c r="A17063" t="s">
        <v>21</v>
      </c>
      <c r="B17063">
        <v>10</v>
      </c>
      <c r="C17063">
        <v>9481</v>
      </c>
    </row>
    <row r="17064" spans="1:3" x14ac:dyDescent="0.3">
      <c r="A17064" t="s">
        <v>22</v>
      </c>
      <c r="B17064">
        <v>16</v>
      </c>
      <c r="C17064">
        <v>9481</v>
      </c>
    </row>
    <row r="17065" spans="1:3" x14ac:dyDescent="0.3">
      <c r="A17065" t="s">
        <v>25</v>
      </c>
      <c r="B17065" t="s">
        <v>121</v>
      </c>
      <c r="C17065">
        <v>9481</v>
      </c>
    </row>
    <row r="17066" spans="1:3" x14ac:dyDescent="0.3">
      <c r="A17066" t="s">
        <v>7</v>
      </c>
      <c r="B17066" t="s">
        <v>120</v>
      </c>
      <c r="C17066">
        <v>1135</v>
      </c>
    </row>
    <row r="17067" spans="1:3" x14ac:dyDescent="0.3">
      <c r="A17067" t="s">
        <v>17</v>
      </c>
      <c r="B17067">
        <v>18</v>
      </c>
      <c r="C17067">
        <v>1135</v>
      </c>
    </row>
    <row r="17068" spans="1:3" x14ac:dyDescent="0.3">
      <c r="A17068" t="s">
        <v>18</v>
      </c>
      <c r="B17068">
        <v>2</v>
      </c>
      <c r="C17068">
        <v>1135</v>
      </c>
    </row>
    <row r="17069" spans="1:3" x14ac:dyDescent="0.3">
      <c r="A17069" t="s">
        <v>19</v>
      </c>
      <c r="B17069">
        <v>19</v>
      </c>
      <c r="C17069">
        <v>1135</v>
      </c>
    </row>
    <row r="17070" spans="1:3" x14ac:dyDescent="0.3">
      <c r="A17070" t="s">
        <v>20</v>
      </c>
      <c r="B17070">
        <v>0</v>
      </c>
      <c r="C17070">
        <v>1135</v>
      </c>
    </row>
    <row r="17071" spans="1:3" x14ac:dyDescent="0.3">
      <c r="A17071" t="s">
        <v>21</v>
      </c>
      <c r="B17071">
        <v>2</v>
      </c>
      <c r="C17071">
        <v>1135</v>
      </c>
    </row>
    <row r="17072" spans="1:3" x14ac:dyDescent="0.3">
      <c r="A17072" t="s">
        <v>22</v>
      </c>
      <c r="B17072">
        <v>6</v>
      </c>
      <c r="C17072">
        <v>1135</v>
      </c>
    </row>
    <row r="17073" spans="1:3" x14ac:dyDescent="0.3">
      <c r="A17073" t="s">
        <v>25</v>
      </c>
      <c r="B17073" t="s">
        <v>121</v>
      </c>
      <c r="C17073">
        <v>1135</v>
      </c>
    </row>
    <row r="17074" spans="1:3" x14ac:dyDescent="0.3">
      <c r="A17074" t="s">
        <v>7</v>
      </c>
      <c r="B17074" t="s">
        <v>120</v>
      </c>
      <c r="C17074">
        <v>24</v>
      </c>
    </row>
    <row r="17075" spans="1:3" x14ac:dyDescent="0.3">
      <c r="A17075" t="s">
        <v>17</v>
      </c>
      <c r="B17075">
        <v>18</v>
      </c>
      <c r="C17075">
        <v>24</v>
      </c>
    </row>
    <row r="17076" spans="1:3" x14ac:dyDescent="0.3">
      <c r="A17076" t="s">
        <v>18</v>
      </c>
      <c r="B17076">
        <v>2</v>
      </c>
      <c r="C17076">
        <v>24</v>
      </c>
    </row>
    <row r="17077" spans="1:3" x14ac:dyDescent="0.3">
      <c r="A17077" t="s">
        <v>19</v>
      </c>
      <c r="B17077">
        <v>19</v>
      </c>
      <c r="C17077">
        <v>24</v>
      </c>
    </row>
    <row r="17078" spans="1:3" x14ac:dyDescent="0.3">
      <c r="A17078" t="s">
        <v>20</v>
      </c>
      <c r="B17078">
        <v>0</v>
      </c>
      <c r="C17078">
        <v>24</v>
      </c>
    </row>
    <row r="17079" spans="1:3" x14ac:dyDescent="0.3">
      <c r="A17079" t="s">
        <v>21</v>
      </c>
      <c r="B17079">
        <v>2</v>
      </c>
      <c r="C17079">
        <v>24</v>
      </c>
    </row>
    <row r="17080" spans="1:3" x14ac:dyDescent="0.3">
      <c r="A17080" t="s">
        <v>22</v>
      </c>
      <c r="B17080">
        <v>6</v>
      </c>
      <c r="C17080">
        <v>24</v>
      </c>
    </row>
    <row r="17081" spans="1:3" x14ac:dyDescent="0.3">
      <c r="A17081" t="s">
        <v>25</v>
      </c>
      <c r="B17081" t="s">
        <v>121</v>
      </c>
      <c r="C17081">
        <v>24</v>
      </c>
    </row>
    <row r="17082" spans="1:3" x14ac:dyDescent="0.3">
      <c r="A17082" t="s">
        <v>7</v>
      </c>
      <c r="B17082" t="s">
        <v>120</v>
      </c>
      <c r="C17082">
        <v>3270</v>
      </c>
    </row>
    <row r="17083" spans="1:3" x14ac:dyDescent="0.3">
      <c r="A17083" t="s">
        <v>17</v>
      </c>
      <c r="B17083">
        <v>12</v>
      </c>
      <c r="C17083">
        <v>3270</v>
      </c>
    </row>
    <row r="17084" spans="1:3" x14ac:dyDescent="0.3">
      <c r="A17084" t="s">
        <v>18</v>
      </c>
      <c r="B17084">
        <v>23</v>
      </c>
      <c r="C17084">
        <v>3270</v>
      </c>
    </row>
    <row r="17085" spans="1:3" x14ac:dyDescent="0.3">
      <c r="A17085" t="s">
        <v>19</v>
      </c>
      <c r="B17085">
        <v>38</v>
      </c>
      <c r="C17085">
        <v>3270</v>
      </c>
    </row>
    <row r="17086" spans="1:3" x14ac:dyDescent="0.3">
      <c r="A17086" t="s">
        <v>20</v>
      </c>
      <c r="B17086">
        <v>30</v>
      </c>
      <c r="C17086">
        <v>3270</v>
      </c>
    </row>
    <row r="17087" spans="1:3" x14ac:dyDescent="0.3">
      <c r="A17087" t="s">
        <v>21</v>
      </c>
      <c r="B17087">
        <v>18</v>
      </c>
      <c r="C17087">
        <v>3270</v>
      </c>
    </row>
    <row r="17088" spans="1:3" x14ac:dyDescent="0.3">
      <c r="A17088" t="s">
        <v>22</v>
      </c>
      <c r="B17088">
        <v>7</v>
      </c>
      <c r="C17088">
        <v>3270</v>
      </c>
    </row>
    <row r="17089" spans="1:3" x14ac:dyDescent="0.3">
      <c r="A17089" t="s">
        <v>25</v>
      </c>
      <c r="B17089" t="s">
        <v>121</v>
      </c>
      <c r="C17089">
        <v>3270</v>
      </c>
    </row>
    <row r="17090" spans="1:3" x14ac:dyDescent="0.3">
      <c r="A17090" t="s">
        <v>7</v>
      </c>
      <c r="B17090" t="s">
        <v>120</v>
      </c>
      <c r="C17090">
        <v>7235</v>
      </c>
    </row>
    <row r="17091" spans="1:3" x14ac:dyDescent="0.3">
      <c r="A17091" t="s">
        <v>17</v>
      </c>
      <c r="B17091">
        <v>2</v>
      </c>
      <c r="C17091">
        <v>7235</v>
      </c>
    </row>
    <row r="17092" spans="1:3" x14ac:dyDescent="0.3">
      <c r="A17092" t="s">
        <v>18</v>
      </c>
      <c r="B17092">
        <v>5</v>
      </c>
      <c r="C17092">
        <v>7235</v>
      </c>
    </row>
    <row r="17093" spans="1:3" x14ac:dyDescent="0.3">
      <c r="A17093" t="s">
        <v>19</v>
      </c>
      <c r="B17093">
        <v>12</v>
      </c>
      <c r="C17093">
        <v>7235</v>
      </c>
    </row>
    <row r="17094" spans="1:3" x14ac:dyDescent="0.3">
      <c r="A17094" t="s">
        <v>20</v>
      </c>
      <c r="B17094">
        <v>4</v>
      </c>
      <c r="C17094">
        <v>7235</v>
      </c>
    </row>
    <row r="17095" spans="1:3" x14ac:dyDescent="0.3">
      <c r="A17095" t="s">
        <v>21</v>
      </c>
      <c r="B17095">
        <v>8</v>
      </c>
      <c r="C17095">
        <v>7235</v>
      </c>
    </row>
    <row r="17096" spans="1:3" x14ac:dyDescent="0.3">
      <c r="A17096" t="s">
        <v>22</v>
      </c>
      <c r="B17096">
        <v>7</v>
      </c>
      <c r="C17096">
        <v>7235</v>
      </c>
    </row>
    <row r="17097" spans="1:3" x14ac:dyDescent="0.3">
      <c r="A17097" t="s">
        <v>25</v>
      </c>
      <c r="B17097" t="s">
        <v>122</v>
      </c>
      <c r="C17097">
        <v>7235</v>
      </c>
    </row>
    <row r="17098" spans="1:3" x14ac:dyDescent="0.3">
      <c r="A17098" t="s">
        <v>7</v>
      </c>
      <c r="B17098" t="s">
        <v>120</v>
      </c>
      <c r="C17098">
        <v>10031</v>
      </c>
    </row>
    <row r="17099" spans="1:3" x14ac:dyDescent="0.3">
      <c r="A17099" t="s">
        <v>17</v>
      </c>
      <c r="B17099">
        <v>20</v>
      </c>
      <c r="C17099">
        <v>10031</v>
      </c>
    </row>
    <row r="17100" spans="1:3" x14ac:dyDescent="0.3">
      <c r="A17100" t="s">
        <v>18</v>
      </c>
      <c r="B17100">
        <v>2</v>
      </c>
      <c r="C17100">
        <v>10031</v>
      </c>
    </row>
    <row r="17101" spans="1:3" x14ac:dyDescent="0.3">
      <c r="A17101" t="s">
        <v>19</v>
      </c>
      <c r="B17101">
        <v>23</v>
      </c>
      <c r="C17101">
        <v>10031</v>
      </c>
    </row>
    <row r="17102" spans="1:3" x14ac:dyDescent="0.3">
      <c r="A17102" t="s">
        <v>20</v>
      </c>
      <c r="B17102">
        <v>3</v>
      </c>
      <c r="C17102">
        <v>10031</v>
      </c>
    </row>
    <row r="17103" spans="1:3" x14ac:dyDescent="0.3">
      <c r="A17103" t="s">
        <v>21</v>
      </c>
      <c r="B17103">
        <v>1</v>
      </c>
      <c r="C17103">
        <v>10031</v>
      </c>
    </row>
    <row r="17104" spans="1:3" x14ac:dyDescent="0.3">
      <c r="A17104" t="s">
        <v>22</v>
      </c>
      <c r="B17104">
        <v>4</v>
      </c>
      <c r="C17104">
        <v>10031</v>
      </c>
    </row>
    <row r="17105" spans="1:3" x14ac:dyDescent="0.3">
      <c r="A17105" t="s">
        <v>25</v>
      </c>
      <c r="B17105" t="s">
        <v>121</v>
      </c>
      <c r="C17105">
        <v>10031</v>
      </c>
    </row>
    <row r="17106" spans="1:3" x14ac:dyDescent="0.3">
      <c r="A17106" t="s">
        <v>7</v>
      </c>
      <c r="B17106" t="s">
        <v>120</v>
      </c>
      <c r="C17106">
        <v>4415</v>
      </c>
    </row>
    <row r="17107" spans="1:3" x14ac:dyDescent="0.3">
      <c r="A17107" t="s">
        <v>17</v>
      </c>
      <c r="B17107">
        <v>10</v>
      </c>
      <c r="C17107">
        <v>4415</v>
      </c>
    </row>
    <row r="17108" spans="1:3" x14ac:dyDescent="0.3">
      <c r="A17108" t="s">
        <v>18</v>
      </c>
      <c r="B17108">
        <v>4</v>
      </c>
      <c r="C17108">
        <v>4415</v>
      </c>
    </row>
    <row r="17109" spans="1:3" x14ac:dyDescent="0.3">
      <c r="A17109" t="s">
        <v>19</v>
      </c>
      <c r="B17109">
        <v>4</v>
      </c>
      <c r="C17109">
        <v>4415</v>
      </c>
    </row>
    <row r="17110" spans="1:3" x14ac:dyDescent="0.3">
      <c r="A17110" t="s">
        <v>20</v>
      </c>
      <c r="B17110">
        <v>3</v>
      </c>
      <c r="C17110">
        <v>4415</v>
      </c>
    </row>
    <row r="17111" spans="1:3" x14ac:dyDescent="0.3">
      <c r="A17111" t="s">
        <v>21</v>
      </c>
      <c r="B17111">
        <v>3</v>
      </c>
      <c r="C17111">
        <v>4415</v>
      </c>
    </row>
    <row r="17112" spans="1:3" x14ac:dyDescent="0.3">
      <c r="A17112" t="s">
        <v>22</v>
      </c>
      <c r="B17112">
        <v>14</v>
      </c>
      <c r="C17112">
        <v>4415</v>
      </c>
    </row>
    <row r="17113" spans="1:3" x14ac:dyDescent="0.3">
      <c r="A17113" t="s">
        <v>25</v>
      </c>
      <c r="B17113" t="s">
        <v>122</v>
      </c>
      <c r="C17113">
        <v>4415</v>
      </c>
    </row>
    <row r="17114" spans="1:3" x14ac:dyDescent="0.3">
      <c r="A17114" t="s">
        <v>7</v>
      </c>
      <c r="B17114" t="s">
        <v>50</v>
      </c>
      <c r="C17114">
        <v>3479</v>
      </c>
    </row>
    <row r="17115" spans="1:3" x14ac:dyDescent="0.3">
      <c r="A17115" t="s">
        <v>17</v>
      </c>
      <c r="B17115">
        <v>4</v>
      </c>
      <c r="C17115">
        <v>3479</v>
      </c>
    </row>
    <row r="17116" spans="1:3" x14ac:dyDescent="0.3">
      <c r="A17116" t="s">
        <v>18</v>
      </c>
      <c r="B17116">
        <v>8</v>
      </c>
      <c r="C17116">
        <v>3479</v>
      </c>
    </row>
    <row r="17117" spans="1:3" x14ac:dyDescent="0.3">
      <c r="A17117" t="s">
        <v>19</v>
      </c>
      <c r="B17117">
        <v>11</v>
      </c>
      <c r="C17117">
        <v>3479</v>
      </c>
    </row>
    <row r="17118" spans="1:3" x14ac:dyDescent="0.3">
      <c r="A17118" t="s">
        <v>20</v>
      </c>
      <c r="B17118">
        <v>12</v>
      </c>
      <c r="C17118">
        <v>3479</v>
      </c>
    </row>
    <row r="17119" spans="1:3" x14ac:dyDescent="0.3">
      <c r="A17119" t="s">
        <v>21</v>
      </c>
      <c r="B17119">
        <v>2</v>
      </c>
      <c r="C17119">
        <v>3479</v>
      </c>
    </row>
    <row r="17120" spans="1:3" x14ac:dyDescent="0.3">
      <c r="A17120" t="s">
        <v>22</v>
      </c>
      <c r="B17120">
        <v>13</v>
      </c>
      <c r="C17120">
        <v>3479</v>
      </c>
    </row>
    <row r="17121" spans="1:3" x14ac:dyDescent="0.3">
      <c r="A17121" t="s">
        <v>25</v>
      </c>
      <c r="B17121" t="s">
        <v>122</v>
      </c>
      <c r="C17121">
        <v>3479</v>
      </c>
    </row>
    <row r="17122" spans="1:3" x14ac:dyDescent="0.3">
      <c r="A17122" t="s">
        <v>7</v>
      </c>
      <c r="B17122" t="s">
        <v>50</v>
      </c>
      <c r="C17122">
        <v>2634</v>
      </c>
    </row>
    <row r="17123" spans="1:3" x14ac:dyDescent="0.3">
      <c r="A17123" t="s">
        <v>17</v>
      </c>
      <c r="B17123">
        <v>5</v>
      </c>
      <c r="C17123">
        <v>2634</v>
      </c>
    </row>
    <row r="17124" spans="1:3" x14ac:dyDescent="0.3">
      <c r="A17124" t="s">
        <v>18</v>
      </c>
      <c r="B17124">
        <v>7</v>
      </c>
      <c r="C17124">
        <v>2634</v>
      </c>
    </row>
    <row r="17125" spans="1:3" x14ac:dyDescent="0.3">
      <c r="A17125" t="s">
        <v>19</v>
      </c>
      <c r="B17125">
        <v>31</v>
      </c>
      <c r="C17125">
        <v>2634</v>
      </c>
    </row>
    <row r="17126" spans="1:3" x14ac:dyDescent="0.3">
      <c r="A17126" t="s">
        <v>20</v>
      </c>
      <c r="B17126">
        <v>15</v>
      </c>
      <c r="C17126">
        <v>2634</v>
      </c>
    </row>
    <row r="17127" spans="1:3" x14ac:dyDescent="0.3">
      <c r="A17127" t="s">
        <v>21</v>
      </c>
      <c r="B17127">
        <v>4</v>
      </c>
      <c r="C17127">
        <v>2634</v>
      </c>
    </row>
    <row r="17128" spans="1:3" x14ac:dyDescent="0.3">
      <c r="A17128" t="s">
        <v>22</v>
      </c>
      <c r="B17128">
        <v>7</v>
      </c>
      <c r="C17128">
        <v>2634</v>
      </c>
    </row>
    <row r="17129" spans="1:3" x14ac:dyDescent="0.3">
      <c r="A17129" t="s">
        <v>25</v>
      </c>
      <c r="B17129" t="s">
        <v>122</v>
      </c>
      <c r="C17129">
        <v>2634</v>
      </c>
    </row>
    <row r="17130" spans="1:3" x14ac:dyDescent="0.3">
      <c r="A17130" t="s">
        <v>7</v>
      </c>
      <c r="B17130" t="s">
        <v>120</v>
      </c>
      <c r="C17130">
        <v>4927</v>
      </c>
    </row>
    <row r="17131" spans="1:3" x14ac:dyDescent="0.3">
      <c r="A17131" t="s">
        <v>17</v>
      </c>
      <c r="B17131">
        <v>8</v>
      </c>
      <c r="C17131">
        <v>4927</v>
      </c>
    </row>
    <row r="17132" spans="1:3" x14ac:dyDescent="0.3">
      <c r="A17132" t="s">
        <v>18</v>
      </c>
      <c r="B17132">
        <v>3</v>
      </c>
      <c r="C17132">
        <v>4927</v>
      </c>
    </row>
    <row r="17133" spans="1:3" x14ac:dyDescent="0.3">
      <c r="A17133" t="s">
        <v>19</v>
      </c>
      <c r="B17133">
        <v>22</v>
      </c>
      <c r="C17133">
        <v>4927</v>
      </c>
    </row>
    <row r="17134" spans="1:3" x14ac:dyDescent="0.3">
      <c r="A17134" t="s">
        <v>20</v>
      </c>
      <c r="B17134">
        <v>21</v>
      </c>
      <c r="C17134">
        <v>4927</v>
      </c>
    </row>
    <row r="17135" spans="1:3" x14ac:dyDescent="0.3">
      <c r="A17135" t="s">
        <v>21</v>
      </c>
      <c r="B17135">
        <v>1</v>
      </c>
      <c r="C17135">
        <v>4927</v>
      </c>
    </row>
    <row r="17136" spans="1:3" x14ac:dyDescent="0.3">
      <c r="A17136" t="s">
        <v>22</v>
      </c>
      <c r="B17136">
        <v>13</v>
      </c>
      <c r="C17136">
        <v>4927</v>
      </c>
    </row>
    <row r="17137" spans="1:3" x14ac:dyDescent="0.3">
      <c r="A17137" t="s">
        <v>25</v>
      </c>
      <c r="B17137" t="s">
        <v>121</v>
      </c>
      <c r="C17137">
        <v>4927</v>
      </c>
    </row>
    <row r="17138" spans="1:3" x14ac:dyDescent="0.3">
      <c r="A17138" t="s">
        <v>7</v>
      </c>
      <c r="B17138" t="s">
        <v>50</v>
      </c>
      <c r="C17138">
        <v>8977</v>
      </c>
    </row>
    <row r="17139" spans="1:3" x14ac:dyDescent="0.3">
      <c r="A17139" t="s">
        <v>17</v>
      </c>
      <c r="B17139">
        <v>1</v>
      </c>
      <c r="C17139">
        <v>8977</v>
      </c>
    </row>
    <row r="17140" spans="1:3" x14ac:dyDescent="0.3">
      <c r="A17140" t="s">
        <v>18</v>
      </c>
      <c r="B17140">
        <v>3</v>
      </c>
      <c r="C17140">
        <v>8977</v>
      </c>
    </row>
    <row r="17141" spans="1:3" x14ac:dyDescent="0.3">
      <c r="A17141" t="s">
        <v>19</v>
      </c>
      <c r="B17141">
        <v>4</v>
      </c>
      <c r="C17141">
        <v>8977</v>
      </c>
    </row>
    <row r="17142" spans="1:3" x14ac:dyDescent="0.3">
      <c r="A17142" t="s">
        <v>20</v>
      </c>
      <c r="B17142">
        <v>2</v>
      </c>
      <c r="C17142">
        <v>8977</v>
      </c>
    </row>
    <row r="17143" spans="1:3" x14ac:dyDescent="0.3">
      <c r="A17143" t="s">
        <v>21</v>
      </c>
      <c r="B17143">
        <v>3</v>
      </c>
      <c r="C17143">
        <v>8977</v>
      </c>
    </row>
    <row r="17144" spans="1:3" x14ac:dyDescent="0.3">
      <c r="A17144" t="s">
        <v>22</v>
      </c>
      <c r="B17144">
        <v>11</v>
      </c>
      <c r="C17144">
        <v>8977</v>
      </c>
    </row>
    <row r="17145" spans="1:3" x14ac:dyDescent="0.3">
      <c r="A17145" t="s">
        <v>25</v>
      </c>
      <c r="B17145" t="s">
        <v>122</v>
      </c>
      <c r="C17145">
        <v>8977</v>
      </c>
    </row>
    <row r="17146" spans="1:3" x14ac:dyDescent="0.3">
      <c r="A17146" t="s">
        <v>7</v>
      </c>
      <c r="B17146" t="s">
        <v>120</v>
      </c>
      <c r="C17146">
        <v>10403</v>
      </c>
    </row>
    <row r="17147" spans="1:3" x14ac:dyDescent="0.3">
      <c r="A17147" t="s">
        <v>17</v>
      </c>
      <c r="B17147">
        <v>2</v>
      </c>
      <c r="C17147">
        <v>10403</v>
      </c>
    </row>
    <row r="17148" spans="1:3" x14ac:dyDescent="0.3">
      <c r="A17148" t="s">
        <v>18</v>
      </c>
      <c r="B17148">
        <v>13</v>
      </c>
      <c r="C17148">
        <v>10403</v>
      </c>
    </row>
    <row r="17149" spans="1:3" x14ac:dyDescent="0.3">
      <c r="A17149" t="s">
        <v>19</v>
      </c>
      <c r="B17149">
        <v>6</v>
      </c>
      <c r="C17149">
        <v>10403</v>
      </c>
    </row>
    <row r="17150" spans="1:3" x14ac:dyDescent="0.3">
      <c r="A17150" t="s">
        <v>20</v>
      </c>
      <c r="B17150">
        <v>7</v>
      </c>
      <c r="C17150">
        <v>10403</v>
      </c>
    </row>
    <row r="17151" spans="1:3" x14ac:dyDescent="0.3">
      <c r="A17151" t="s">
        <v>21</v>
      </c>
      <c r="B17151">
        <v>5</v>
      </c>
      <c r="C17151">
        <v>10403</v>
      </c>
    </row>
    <row r="17152" spans="1:3" x14ac:dyDescent="0.3">
      <c r="A17152" t="s">
        <v>22</v>
      </c>
      <c r="B17152">
        <v>11</v>
      </c>
      <c r="C17152">
        <v>10403</v>
      </c>
    </row>
    <row r="17153" spans="1:3" x14ac:dyDescent="0.3">
      <c r="A17153" t="s">
        <v>25</v>
      </c>
      <c r="B17153" t="s">
        <v>121</v>
      </c>
      <c r="C17153">
        <v>10403</v>
      </c>
    </row>
    <row r="17154" spans="1:3" x14ac:dyDescent="0.3">
      <c r="A17154" t="s">
        <v>7</v>
      </c>
      <c r="B17154" t="s">
        <v>120</v>
      </c>
      <c r="C17154">
        <v>6646</v>
      </c>
    </row>
    <row r="17155" spans="1:3" x14ac:dyDescent="0.3">
      <c r="A17155" t="s">
        <v>17</v>
      </c>
      <c r="B17155">
        <v>3</v>
      </c>
      <c r="C17155">
        <v>6646</v>
      </c>
    </row>
    <row r="17156" spans="1:3" x14ac:dyDescent="0.3">
      <c r="A17156" t="s">
        <v>18</v>
      </c>
      <c r="B17156">
        <v>0</v>
      </c>
      <c r="C17156">
        <v>6646</v>
      </c>
    </row>
    <row r="17157" spans="1:3" x14ac:dyDescent="0.3">
      <c r="A17157" t="s">
        <v>19</v>
      </c>
      <c r="B17157">
        <v>5</v>
      </c>
      <c r="C17157">
        <v>6646</v>
      </c>
    </row>
    <row r="17158" spans="1:3" x14ac:dyDescent="0.3">
      <c r="A17158" t="s">
        <v>20</v>
      </c>
      <c r="B17158">
        <v>13</v>
      </c>
      <c r="C17158">
        <v>6646</v>
      </c>
    </row>
    <row r="17159" spans="1:3" x14ac:dyDescent="0.3">
      <c r="A17159" t="s">
        <v>21</v>
      </c>
      <c r="B17159">
        <v>0</v>
      </c>
      <c r="C17159">
        <v>6646</v>
      </c>
    </row>
    <row r="17160" spans="1:3" x14ac:dyDescent="0.3">
      <c r="A17160" t="s">
        <v>22</v>
      </c>
      <c r="B17160">
        <v>1</v>
      </c>
      <c r="C17160">
        <v>6646</v>
      </c>
    </row>
    <row r="17161" spans="1:3" x14ac:dyDescent="0.3">
      <c r="A17161" t="s">
        <v>25</v>
      </c>
      <c r="B17161" t="s">
        <v>122</v>
      </c>
      <c r="C17161">
        <v>6646</v>
      </c>
    </row>
    <row r="17162" spans="1:3" x14ac:dyDescent="0.3">
      <c r="A17162" t="s">
        <v>7</v>
      </c>
      <c r="B17162" t="s">
        <v>50</v>
      </c>
      <c r="C17162">
        <v>11010</v>
      </c>
    </row>
    <row r="17163" spans="1:3" x14ac:dyDescent="0.3">
      <c r="A17163" t="s">
        <v>17</v>
      </c>
      <c r="B17163">
        <v>19</v>
      </c>
      <c r="C17163">
        <v>11010</v>
      </c>
    </row>
    <row r="17164" spans="1:3" x14ac:dyDescent="0.3">
      <c r="A17164" t="s">
        <v>18</v>
      </c>
      <c r="B17164">
        <v>3</v>
      </c>
      <c r="C17164">
        <v>11010</v>
      </c>
    </row>
    <row r="17165" spans="1:3" x14ac:dyDescent="0.3">
      <c r="A17165" t="s">
        <v>19</v>
      </c>
      <c r="B17165">
        <v>18</v>
      </c>
      <c r="C17165">
        <v>11010</v>
      </c>
    </row>
    <row r="17166" spans="1:3" x14ac:dyDescent="0.3">
      <c r="A17166" t="s">
        <v>20</v>
      </c>
      <c r="B17166">
        <v>3</v>
      </c>
      <c r="C17166">
        <v>11010</v>
      </c>
    </row>
    <row r="17167" spans="1:3" x14ac:dyDescent="0.3">
      <c r="A17167" t="s">
        <v>21</v>
      </c>
      <c r="B17167">
        <v>1</v>
      </c>
      <c r="C17167">
        <v>11010</v>
      </c>
    </row>
    <row r="17168" spans="1:3" x14ac:dyDescent="0.3">
      <c r="A17168" t="s">
        <v>22</v>
      </c>
      <c r="B17168">
        <v>0</v>
      </c>
      <c r="C17168">
        <v>11010</v>
      </c>
    </row>
    <row r="17169" spans="1:3" x14ac:dyDescent="0.3">
      <c r="A17169" t="s">
        <v>25</v>
      </c>
      <c r="B17169" t="s">
        <v>121</v>
      </c>
      <c r="C17169">
        <v>11010</v>
      </c>
    </row>
    <row r="17170" spans="1:3" x14ac:dyDescent="0.3">
      <c r="A17170" t="s">
        <v>7</v>
      </c>
      <c r="B17170" t="s">
        <v>120</v>
      </c>
      <c r="C17170">
        <v>3559</v>
      </c>
    </row>
    <row r="17171" spans="1:3" x14ac:dyDescent="0.3">
      <c r="A17171" t="s">
        <v>17</v>
      </c>
      <c r="B17171">
        <v>12</v>
      </c>
      <c r="C17171">
        <v>3559</v>
      </c>
    </row>
    <row r="17172" spans="1:3" x14ac:dyDescent="0.3">
      <c r="A17172" t="s">
        <v>18</v>
      </c>
      <c r="B17172">
        <v>11</v>
      </c>
      <c r="C17172">
        <v>3559</v>
      </c>
    </row>
    <row r="17173" spans="1:3" x14ac:dyDescent="0.3">
      <c r="A17173" t="s">
        <v>19</v>
      </c>
      <c r="B17173">
        <v>10</v>
      </c>
      <c r="C17173">
        <v>3559</v>
      </c>
    </row>
    <row r="17174" spans="1:3" x14ac:dyDescent="0.3">
      <c r="A17174" t="s">
        <v>20</v>
      </c>
      <c r="B17174">
        <v>3</v>
      </c>
      <c r="C17174">
        <v>3559</v>
      </c>
    </row>
    <row r="17175" spans="1:3" x14ac:dyDescent="0.3">
      <c r="A17175" t="s">
        <v>21</v>
      </c>
      <c r="B17175">
        <v>12</v>
      </c>
      <c r="C17175">
        <v>3559</v>
      </c>
    </row>
    <row r="17176" spans="1:3" x14ac:dyDescent="0.3">
      <c r="A17176" t="s">
        <v>22</v>
      </c>
      <c r="B17176">
        <v>9</v>
      </c>
      <c r="C17176">
        <v>3559</v>
      </c>
    </row>
    <row r="17177" spans="1:3" x14ac:dyDescent="0.3">
      <c r="A17177" t="s">
        <v>25</v>
      </c>
      <c r="B17177" t="s">
        <v>122</v>
      </c>
      <c r="C17177">
        <v>3559</v>
      </c>
    </row>
    <row r="17178" spans="1:3" x14ac:dyDescent="0.3">
      <c r="A17178" t="s">
        <v>7</v>
      </c>
      <c r="B17178" t="s">
        <v>50</v>
      </c>
      <c r="C17178">
        <v>7620</v>
      </c>
    </row>
    <row r="17179" spans="1:3" x14ac:dyDescent="0.3">
      <c r="A17179" t="s">
        <v>17</v>
      </c>
      <c r="B17179">
        <v>5</v>
      </c>
      <c r="C17179">
        <v>7620</v>
      </c>
    </row>
    <row r="17180" spans="1:3" x14ac:dyDescent="0.3">
      <c r="A17180" t="s">
        <v>18</v>
      </c>
      <c r="B17180">
        <v>11</v>
      </c>
      <c r="C17180">
        <v>7620</v>
      </c>
    </row>
    <row r="17181" spans="1:3" x14ac:dyDescent="0.3">
      <c r="A17181" t="s">
        <v>19</v>
      </c>
      <c r="B17181">
        <v>16</v>
      </c>
      <c r="C17181">
        <v>7620</v>
      </c>
    </row>
    <row r="17182" spans="1:3" x14ac:dyDescent="0.3">
      <c r="A17182" t="s">
        <v>20</v>
      </c>
      <c r="B17182">
        <v>21</v>
      </c>
      <c r="C17182">
        <v>7620</v>
      </c>
    </row>
    <row r="17183" spans="1:3" x14ac:dyDescent="0.3">
      <c r="A17183" t="s">
        <v>21</v>
      </c>
      <c r="B17183">
        <v>8</v>
      </c>
      <c r="C17183">
        <v>7620</v>
      </c>
    </row>
    <row r="17184" spans="1:3" x14ac:dyDescent="0.3">
      <c r="A17184" t="s">
        <v>22</v>
      </c>
      <c r="B17184">
        <v>45</v>
      </c>
      <c r="C17184">
        <v>7620</v>
      </c>
    </row>
    <row r="17185" spans="1:3" x14ac:dyDescent="0.3">
      <c r="A17185" t="s">
        <v>25</v>
      </c>
      <c r="B17185" t="s">
        <v>122</v>
      </c>
      <c r="C17185">
        <v>7620</v>
      </c>
    </row>
    <row r="17186" spans="1:3" x14ac:dyDescent="0.3">
      <c r="A17186" t="s">
        <v>7</v>
      </c>
      <c r="B17186" t="s">
        <v>50</v>
      </c>
      <c r="C17186">
        <v>5394</v>
      </c>
    </row>
    <row r="17187" spans="1:3" x14ac:dyDescent="0.3">
      <c r="A17187" t="s">
        <v>17</v>
      </c>
      <c r="B17187">
        <v>3</v>
      </c>
      <c r="C17187">
        <v>5394</v>
      </c>
    </row>
    <row r="17188" spans="1:3" x14ac:dyDescent="0.3">
      <c r="A17188" t="s">
        <v>18</v>
      </c>
      <c r="B17188">
        <v>9</v>
      </c>
      <c r="C17188">
        <v>5394</v>
      </c>
    </row>
    <row r="17189" spans="1:3" x14ac:dyDescent="0.3">
      <c r="A17189" t="s">
        <v>19</v>
      </c>
      <c r="B17189">
        <v>4</v>
      </c>
      <c r="C17189">
        <v>5394</v>
      </c>
    </row>
    <row r="17190" spans="1:3" x14ac:dyDescent="0.3">
      <c r="A17190" t="s">
        <v>20</v>
      </c>
      <c r="B17190">
        <v>7</v>
      </c>
      <c r="C17190">
        <v>5394</v>
      </c>
    </row>
    <row r="17191" spans="1:3" x14ac:dyDescent="0.3">
      <c r="A17191" t="s">
        <v>21</v>
      </c>
      <c r="B17191">
        <v>8</v>
      </c>
      <c r="C17191">
        <v>5394</v>
      </c>
    </row>
    <row r="17192" spans="1:3" x14ac:dyDescent="0.3">
      <c r="A17192" t="s">
        <v>22</v>
      </c>
      <c r="B17192">
        <v>7</v>
      </c>
      <c r="C17192">
        <v>5394</v>
      </c>
    </row>
    <row r="17193" spans="1:3" x14ac:dyDescent="0.3">
      <c r="A17193" t="s">
        <v>25</v>
      </c>
      <c r="B17193" t="s">
        <v>122</v>
      </c>
      <c r="C17193">
        <v>5394</v>
      </c>
    </row>
    <row r="17194" spans="1:3" x14ac:dyDescent="0.3">
      <c r="A17194" t="s">
        <v>7</v>
      </c>
      <c r="B17194" t="s">
        <v>120</v>
      </c>
      <c r="C17194">
        <v>642</v>
      </c>
    </row>
    <row r="17195" spans="1:3" x14ac:dyDescent="0.3">
      <c r="A17195" t="s">
        <v>17</v>
      </c>
      <c r="B17195">
        <v>1</v>
      </c>
      <c r="C17195">
        <v>642</v>
      </c>
    </row>
    <row r="17196" spans="1:3" x14ac:dyDescent="0.3">
      <c r="A17196" t="s">
        <v>18</v>
      </c>
      <c r="B17196">
        <v>3</v>
      </c>
      <c r="C17196">
        <v>642</v>
      </c>
    </row>
    <row r="17197" spans="1:3" x14ac:dyDescent="0.3">
      <c r="A17197" t="s">
        <v>19</v>
      </c>
      <c r="B17197">
        <v>2</v>
      </c>
      <c r="C17197">
        <v>642</v>
      </c>
    </row>
    <row r="17198" spans="1:3" x14ac:dyDescent="0.3">
      <c r="A17198" t="s">
        <v>20</v>
      </c>
      <c r="B17198">
        <v>20</v>
      </c>
      <c r="C17198">
        <v>642</v>
      </c>
    </row>
    <row r="17199" spans="1:3" x14ac:dyDescent="0.3">
      <c r="A17199" t="s">
        <v>21</v>
      </c>
      <c r="B17199">
        <v>30</v>
      </c>
      <c r="C17199">
        <v>642</v>
      </c>
    </row>
    <row r="17200" spans="1:3" x14ac:dyDescent="0.3">
      <c r="A17200" t="s">
        <v>22</v>
      </c>
      <c r="B17200">
        <v>47</v>
      </c>
      <c r="C17200">
        <v>642</v>
      </c>
    </row>
    <row r="17201" spans="1:3" x14ac:dyDescent="0.3">
      <c r="A17201" t="s">
        <v>25</v>
      </c>
      <c r="B17201" t="s">
        <v>122</v>
      </c>
      <c r="C17201">
        <v>642</v>
      </c>
    </row>
    <row r="17202" spans="1:3" x14ac:dyDescent="0.3">
      <c r="A17202" t="s">
        <v>7</v>
      </c>
      <c r="B17202" t="s">
        <v>50</v>
      </c>
      <c r="C17202">
        <v>6347</v>
      </c>
    </row>
    <row r="17203" spans="1:3" x14ac:dyDescent="0.3">
      <c r="A17203" t="s">
        <v>17</v>
      </c>
      <c r="B17203">
        <v>1</v>
      </c>
      <c r="C17203">
        <v>6347</v>
      </c>
    </row>
    <row r="17204" spans="1:3" x14ac:dyDescent="0.3">
      <c r="A17204" t="s">
        <v>18</v>
      </c>
      <c r="B17204">
        <v>1</v>
      </c>
      <c r="C17204">
        <v>6347</v>
      </c>
    </row>
    <row r="17205" spans="1:3" x14ac:dyDescent="0.3">
      <c r="A17205" t="s">
        <v>19</v>
      </c>
      <c r="B17205">
        <v>4</v>
      </c>
      <c r="C17205">
        <v>6347</v>
      </c>
    </row>
    <row r="17206" spans="1:3" x14ac:dyDescent="0.3">
      <c r="A17206" t="s">
        <v>20</v>
      </c>
      <c r="B17206">
        <v>11</v>
      </c>
      <c r="C17206">
        <v>6347</v>
      </c>
    </row>
    <row r="17207" spans="1:3" x14ac:dyDescent="0.3">
      <c r="A17207" t="s">
        <v>21</v>
      </c>
      <c r="B17207">
        <v>9</v>
      </c>
      <c r="C17207">
        <v>6347</v>
      </c>
    </row>
    <row r="17208" spans="1:3" x14ac:dyDescent="0.3">
      <c r="A17208" t="s">
        <v>22</v>
      </c>
      <c r="B17208">
        <v>10</v>
      </c>
      <c r="C17208">
        <v>6347</v>
      </c>
    </row>
    <row r="17209" spans="1:3" x14ac:dyDescent="0.3">
      <c r="A17209" t="s">
        <v>25</v>
      </c>
      <c r="B17209" t="s">
        <v>122</v>
      </c>
      <c r="C17209">
        <v>6347</v>
      </c>
    </row>
    <row r="17210" spans="1:3" x14ac:dyDescent="0.3">
      <c r="A17210" t="s">
        <v>7</v>
      </c>
      <c r="B17210" t="s">
        <v>120</v>
      </c>
      <c r="C17210">
        <v>4808</v>
      </c>
    </row>
    <row r="17211" spans="1:3" x14ac:dyDescent="0.3">
      <c r="A17211" t="s">
        <v>17</v>
      </c>
      <c r="B17211">
        <v>1</v>
      </c>
      <c r="C17211">
        <v>4808</v>
      </c>
    </row>
    <row r="17212" spans="1:3" x14ac:dyDescent="0.3">
      <c r="A17212" t="s">
        <v>18</v>
      </c>
      <c r="B17212">
        <v>2</v>
      </c>
      <c r="C17212">
        <v>4808</v>
      </c>
    </row>
    <row r="17213" spans="1:3" x14ac:dyDescent="0.3">
      <c r="A17213" t="s">
        <v>19</v>
      </c>
      <c r="B17213">
        <v>5</v>
      </c>
      <c r="C17213">
        <v>4808</v>
      </c>
    </row>
    <row r="17214" spans="1:3" x14ac:dyDescent="0.3">
      <c r="A17214" t="s">
        <v>20</v>
      </c>
      <c r="B17214">
        <v>6</v>
      </c>
      <c r="C17214">
        <v>4808</v>
      </c>
    </row>
    <row r="17215" spans="1:3" x14ac:dyDescent="0.3">
      <c r="A17215" t="s">
        <v>21</v>
      </c>
      <c r="B17215">
        <v>0</v>
      </c>
      <c r="C17215">
        <v>4808</v>
      </c>
    </row>
    <row r="17216" spans="1:3" x14ac:dyDescent="0.3">
      <c r="A17216" t="s">
        <v>22</v>
      </c>
      <c r="B17216">
        <v>3</v>
      </c>
      <c r="C17216">
        <v>4808</v>
      </c>
    </row>
    <row r="17217" spans="1:3" x14ac:dyDescent="0.3">
      <c r="A17217" t="s">
        <v>25</v>
      </c>
      <c r="B17217" t="s">
        <v>122</v>
      </c>
      <c r="C17217">
        <v>4808</v>
      </c>
    </row>
    <row r="17218" spans="1:3" x14ac:dyDescent="0.3">
      <c r="A17218" t="s">
        <v>7</v>
      </c>
      <c r="B17218" t="s">
        <v>120</v>
      </c>
      <c r="C17218">
        <v>10995</v>
      </c>
    </row>
    <row r="17219" spans="1:3" x14ac:dyDescent="0.3">
      <c r="A17219" t="s">
        <v>17</v>
      </c>
      <c r="B17219">
        <v>16</v>
      </c>
      <c r="C17219">
        <v>10995</v>
      </c>
    </row>
    <row r="17220" spans="1:3" x14ac:dyDescent="0.3">
      <c r="A17220" t="s">
        <v>18</v>
      </c>
      <c r="B17220">
        <v>5</v>
      </c>
      <c r="C17220">
        <v>10995</v>
      </c>
    </row>
    <row r="17221" spans="1:3" x14ac:dyDescent="0.3">
      <c r="A17221" t="s">
        <v>19</v>
      </c>
      <c r="B17221">
        <v>30</v>
      </c>
      <c r="C17221">
        <v>10995</v>
      </c>
    </row>
    <row r="17222" spans="1:3" x14ac:dyDescent="0.3">
      <c r="A17222" t="s">
        <v>20</v>
      </c>
      <c r="B17222">
        <v>8</v>
      </c>
      <c r="C17222">
        <v>10995</v>
      </c>
    </row>
    <row r="17223" spans="1:3" x14ac:dyDescent="0.3">
      <c r="A17223" t="s">
        <v>21</v>
      </c>
      <c r="B17223">
        <v>7</v>
      </c>
      <c r="C17223">
        <v>10995</v>
      </c>
    </row>
    <row r="17224" spans="1:3" x14ac:dyDescent="0.3">
      <c r="A17224" t="s">
        <v>22</v>
      </c>
      <c r="B17224">
        <v>26</v>
      </c>
      <c r="C17224">
        <v>10995</v>
      </c>
    </row>
    <row r="17225" spans="1:3" x14ac:dyDescent="0.3">
      <c r="A17225" t="s">
        <v>25</v>
      </c>
      <c r="B17225" t="s">
        <v>121</v>
      </c>
      <c r="C17225">
        <v>10995</v>
      </c>
    </row>
    <row r="17226" spans="1:3" x14ac:dyDescent="0.3">
      <c r="A17226" t="s">
        <v>7</v>
      </c>
      <c r="B17226" t="s">
        <v>120</v>
      </c>
      <c r="C17226">
        <v>6354</v>
      </c>
    </row>
    <row r="17227" spans="1:3" x14ac:dyDescent="0.3">
      <c r="A17227" t="s">
        <v>17</v>
      </c>
      <c r="B17227">
        <v>5</v>
      </c>
      <c r="C17227">
        <v>6354</v>
      </c>
    </row>
    <row r="17228" spans="1:3" x14ac:dyDescent="0.3">
      <c r="A17228" t="s">
        <v>18</v>
      </c>
      <c r="B17228">
        <v>2</v>
      </c>
      <c r="C17228">
        <v>6354</v>
      </c>
    </row>
    <row r="17229" spans="1:3" x14ac:dyDescent="0.3">
      <c r="A17229" t="s">
        <v>19</v>
      </c>
      <c r="B17229">
        <v>16</v>
      </c>
      <c r="C17229">
        <v>6354</v>
      </c>
    </row>
    <row r="17230" spans="1:3" x14ac:dyDescent="0.3">
      <c r="A17230" t="s">
        <v>20</v>
      </c>
      <c r="B17230">
        <v>3</v>
      </c>
      <c r="C17230">
        <v>6354</v>
      </c>
    </row>
    <row r="17231" spans="1:3" x14ac:dyDescent="0.3">
      <c r="A17231" t="s">
        <v>21</v>
      </c>
      <c r="B17231">
        <v>2</v>
      </c>
      <c r="C17231">
        <v>6354</v>
      </c>
    </row>
    <row r="17232" spans="1:3" x14ac:dyDescent="0.3">
      <c r="A17232" t="s">
        <v>22</v>
      </c>
      <c r="B17232">
        <v>19</v>
      </c>
      <c r="C17232">
        <v>6354</v>
      </c>
    </row>
    <row r="17233" spans="1:3" x14ac:dyDescent="0.3">
      <c r="A17233" t="s">
        <v>25</v>
      </c>
      <c r="B17233" t="s">
        <v>122</v>
      </c>
      <c r="C17233">
        <v>6354</v>
      </c>
    </row>
    <row r="17234" spans="1:3" x14ac:dyDescent="0.3">
      <c r="A17234" t="s">
        <v>7</v>
      </c>
      <c r="B17234" t="s">
        <v>120</v>
      </c>
      <c r="C17234">
        <v>8420</v>
      </c>
    </row>
    <row r="17235" spans="1:3" x14ac:dyDescent="0.3">
      <c r="A17235" t="s">
        <v>17</v>
      </c>
      <c r="B17235">
        <v>7</v>
      </c>
      <c r="C17235">
        <v>8420</v>
      </c>
    </row>
    <row r="17236" spans="1:3" x14ac:dyDescent="0.3">
      <c r="A17236" t="s">
        <v>18</v>
      </c>
      <c r="B17236">
        <v>4</v>
      </c>
      <c r="C17236">
        <v>8420</v>
      </c>
    </row>
    <row r="17237" spans="1:3" x14ac:dyDescent="0.3">
      <c r="A17237" t="s">
        <v>19</v>
      </c>
      <c r="B17237">
        <v>13</v>
      </c>
      <c r="C17237">
        <v>8420</v>
      </c>
    </row>
    <row r="17238" spans="1:3" x14ac:dyDescent="0.3">
      <c r="A17238" t="s">
        <v>20</v>
      </c>
      <c r="B17238">
        <v>15</v>
      </c>
      <c r="C17238">
        <v>8420</v>
      </c>
    </row>
    <row r="17239" spans="1:3" x14ac:dyDescent="0.3">
      <c r="A17239" t="s">
        <v>21</v>
      </c>
      <c r="B17239">
        <v>8</v>
      </c>
      <c r="C17239">
        <v>8420</v>
      </c>
    </row>
    <row r="17240" spans="1:3" x14ac:dyDescent="0.3">
      <c r="A17240" t="s">
        <v>22</v>
      </c>
      <c r="B17240">
        <v>17</v>
      </c>
      <c r="C17240">
        <v>8420</v>
      </c>
    </row>
    <row r="17241" spans="1:3" x14ac:dyDescent="0.3">
      <c r="A17241" t="s">
        <v>25</v>
      </c>
      <c r="B17241" t="s">
        <v>122</v>
      </c>
      <c r="C17241">
        <v>8420</v>
      </c>
    </row>
    <row r="17242" spans="1:3" x14ac:dyDescent="0.3">
      <c r="A17242" t="s">
        <v>7</v>
      </c>
      <c r="B17242" t="s">
        <v>120</v>
      </c>
      <c r="C17242">
        <v>10065</v>
      </c>
    </row>
    <row r="17243" spans="1:3" x14ac:dyDescent="0.3">
      <c r="A17243" t="s">
        <v>17</v>
      </c>
      <c r="B17243">
        <v>7</v>
      </c>
      <c r="C17243">
        <v>10065</v>
      </c>
    </row>
    <row r="17244" spans="1:3" x14ac:dyDescent="0.3">
      <c r="A17244" t="s">
        <v>18</v>
      </c>
      <c r="B17244">
        <v>4</v>
      </c>
      <c r="C17244">
        <v>10065</v>
      </c>
    </row>
    <row r="17245" spans="1:3" x14ac:dyDescent="0.3">
      <c r="A17245" t="s">
        <v>19</v>
      </c>
      <c r="B17245">
        <v>13</v>
      </c>
      <c r="C17245">
        <v>10065</v>
      </c>
    </row>
    <row r="17246" spans="1:3" x14ac:dyDescent="0.3">
      <c r="A17246" t="s">
        <v>20</v>
      </c>
      <c r="B17246">
        <v>15</v>
      </c>
      <c r="C17246">
        <v>10065</v>
      </c>
    </row>
    <row r="17247" spans="1:3" x14ac:dyDescent="0.3">
      <c r="A17247" t="s">
        <v>21</v>
      </c>
      <c r="B17247">
        <v>8</v>
      </c>
      <c r="C17247">
        <v>10065</v>
      </c>
    </row>
    <row r="17248" spans="1:3" x14ac:dyDescent="0.3">
      <c r="A17248" t="s">
        <v>22</v>
      </c>
      <c r="B17248">
        <v>17</v>
      </c>
      <c r="C17248">
        <v>10065</v>
      </c>
    </row>
    <row r="17249" spans="1:3" x14ac:dyDescent="0.3">
      <c r="A17249" t="s">
        <v>25</v>
      </c>
      <c r="B17249" t="s">
        <v>122</v>
      </c>
      <c r="C17249">
        <v>10065</v>
      </c>
    </row>
    <row r="17250" spans="1:3" x14ac:dyDescent="0.3">
      <c r="A17250" t="s">
        <v>7</v>
      </c>
      <c r="B17250" t="s">
        <v>50</v>
      </c>
      <c r="C17250">
        <v>10264</v>
      </c>
    </row>
    <row r="17251" spans="1:3" x14ac:dyDescent="0.3">
      <c r="A17251" t="s">
        <v>17</v>
      </c>
      <c r="B17251">
        <v>1</v>
      </c>
      <c r="C17251">
        <v>10264</v>
      </c>
    </row>
    <row r="17252" spans="1:3" x14ac:dyDescent="0.3">
      <c r="A17252" t="s">
        <v>18</v>
      </c>
      <c r="B17252">
        <v>2</v>
      </c>
      <c r="C17252">
        <v>10264</v>
      </c>
    </row>
    <row r="17253" spans="1:3" x14ac:dyDescent="0.3">
      <c r="A17253" t="s">
        <v>19</v>
      </c>
      <c r="B17253">
        <v>8</v>
      </c>
      <c r="C17253">
        <v>10264</v>
      </c>
    </row>
    <row r="17254" spans="1:3" x14ac:dyDescent="0.3">
      <c r="A17254" t="s">
        <v>20</v>
      </c>
      <c r="B17254">
        <v>4</v>
      </c>
      <c r="C17254">
        <v>10264</v>
      </c>
    </row>
    <row r="17255" spans="1:3" x14ac:dyDescent="0.3">
      <c r="A17255" t="s">
        <v>21</v>
      </c>
      <c r="B17255">
        <v>3</v>
      </c>
      <c r="C17255">
        <v>10264</v>
      </c>
    </row>
    <row r="17256" spans="1:3" x14ac:dyDescent="0.3">
      <c r="A17256" t="s">
        <v>22</v>
      </c>
      <c r="B17256">
        <v>13</v>
      </c>
      <c r="C17256">
        <v>10264</v>
      </c>
    </row>
    <row r="17257" spans="1:3" x14ac:dyDescent="0.3">
      <c r="A17257" t="s">
        <v>25</v>
      </c>
      <c r="B17257" t="s">
        <v>122</v>
      </c>
      <c r="C17257">
        <v>10264</v>
      </c>
    </row>
    <row r="17258" spans="1:3" x14ac:dyDescent="0.3">
      <c r="A17258" t="s">
        <v>7</v>
      </c>
      <c r="B17258" t="s">
        <v>50</v>
      </c>
      <c r="C17258">
        <v>234</v>
      </c>
    </row>
    <row r="17259" spans="1:3" x14ac:dyDescent="0.3">
      <c r="A17259" t="s">
        <v>17</v>
      </c>
      <c r="B17259">
        <v>1</v>
      </c>
      <c r="C17259">
        <v>234</v>
      </c>
    </row>
    <row r="17260" spans="1:3" x14ac:dyDescent="0.3">
      <c r="A17260" t="s">
        <v>18</v>
      </c>
      <c r="B17260">
        <v>2</v>
      </c>
      <c r="C17260">
        <v>234</v>
      </c>
    </row>
    <row r="17261" spans="1:3" x14ac:dyDescent="0.3">
      <c r="A17261" t="s">
        <v>19</v>
      </c>
      <c r="B17261">
        <v>8</v>
      </c>
      <c r="C17261">
        <v>234</v>
      </c>
    </row>
    <row r="17262" spans="1:3" x14ac:dyDescent="0.3">
      <c r="A17262" t="s">
        <v>20</v>
      </c>
      <c r="B17262">
        <v>4</v>
      </c>
      <c r="C17262">
        <v>234</v>
      </c>
    </row>
    <row r="17263" spans="1:3" x14ac:dyDescent="0.3">
      <c r="A17263" t="s">
        <v>21</v>
      </c>
      <c r="B17263">
        <v>3</v>
      </c>
      <c r="C17263">
        <v>234</v>
      </c>
    </row>
    <row r="17264" spans="1:3" x14ac:dyDescent="0.3">
      <c r="A17264" t="s">
        <v>22</v>
      </c>
      <c r="B17264">
        <v>13</v>
      </c>
      <c r="C17264">
        <v>234</v>
      </c>
    </row>
    <row r="17265" spans="1:3" x14ac:dyDescent="0.3">
      <c r="A17265" t="s">
        <v>25</v>
      </c>
      <c r="B17265" t="s">
        <v>122</v>
      </c>
      <c r="C17265">
        <v>234</v>
      </c>
    </row>
    <row r="17266" spans="1:3" x14ac:dyDescent="0.3">
      <c r="A17266" t="s">
        <v>7</v>
      </c>
      <c r="B17266" t="s">
        <v>50</v>
      </c>
      <c r="C17266">
        <v>7600</v>
      </c>
    </row>
    <row r="17267" spans="1:3" x14ac:dyDescent="0.3">
      <c r="A17267" t="s">
        <v>17</v>
      </c>
      <c r="B17267">
        <v>1</v>
      </c>
      <c r="C17267">
        <v>7600</v>
      </c>
    </row>
    <row r="17268" spans="1:3" x14ac:dyDescent="0.3">
      <c r="A17268" t="s">
        <v>18</v>
      </c>
      <c r="B17268">
        <v>3</v>
      </c>
      <c r="C17268">
        <v>7600</v>
      </c>
    </row>
    <row r="17269" spans="1:3" x14ac:dyDescent="0.3">
      <c r="A17269" t="s">
        <v>19</v>
      </c>
      <c r="B17269">
        <v>3</v>
      </c>
      <c r="C17269">
        <v>7600</v>
      </c>
    </row>
    <row r="17270" spans="1:3" x14ac:dyDescent="0.3">
      <c r="A17270" t="s">
        <v>20</v>
      </c>
      <c r="B17270">
        <v>8</v>
      </c>
      <c r="C17270">
        <v>7600</v>
      </c>
    </row>
    <row r="17271" spans="1:3" x14ac:dyDescent="0.3">
      <c r="A17271" t="s">
        <v>21</v>
      </c>
      <c r="B17271">
        <v>1</v>
      </c>
      <c r="C17271">
        <v>7600</v>
      </c>
    </row>
    <row r="17272" spans="1:3" x14ac:dyDescent="0.3">
      <c r="A17272" t="s">
        <v>22</v>
      </c>
      <c r="B17272">
        <v>13</v>
      </c>
      <c r="C17272">
        <v>7600</v>
      </c>
    </row>
    <row r="17273" spans="1:3" x14ac:dyDescent="0.3">
      <c r="A17273" t="s">
        <v>25</v>
      </c>
      <c r="B17273" t="s">
        <v>122</v>
      </c>
      <c r="C17273">
        <v>7600</v>
      </c>
    </row>
    <row r="17274" spans="1:3" x14ac:dyDescent="0.3">
      <c r="A17274" t="s">
        <v>7</v>
      </c>
      <c r="B17274" t="s">
        <v>120</v>
      </c>
      <c r="C17274">
        <v>10262</v>
      </c>
    </row>
    <row r="17275" spans="1:3" x14ac:dyDescent="0.3">
      <c r="A17275" t="s">
        <v>17</v>
      </c>
      <c r="B17275">
        <v>8</v>
      </c>
      <c r="C17275">
        <v>10262</v>
      </c>
    </row>
    <row r="17276" spans="1:3" x14ac:dyDescent="0.3">
      <c r="A17276" t="s">
        <v>18</v>
      </c>
      <c r="B17276">
        <v>2</v>
      </c>
      <c r="C17276">
        <v>10262</v>
      </c>
    </row>
    <row r="17277" spans="1:3" x14ac:dyDescent="0.3">
      <c r="A17277" t="s">
        <v>19</v>
      </c>
      <c r="B17277">
        <v>15</v>
      </c>
      <c r="C17277">
        <v>10262</v>
      </c>
    </row>
    <row r="17278" spans="1:3" x14ac:dyDescent="0.3">
      <c r="A17278" t="s">
        <v>20</v>
      </c>
      <c r="B17278">
        <v>0</v>
      </c>
      <c r="C17278">
        <v>10262</v>
      </c>
    </row>
    <row r="17279" spans="1:3" x14ac:dyDescent="0.3">
      <c r="A17279" t="s">
        <v>21</v>
      </c>
      <c r="B17279">
        <v>10</v>
      </c>
      <c r="C17279">
        <v>10262</v>
      </c>
    </row>
    <row r="17280" spans="1:3" x14ac:dyDescent="0.3">
      <c r="A17280" t="s">
        <v>22</v>
      </c>
      <c r="B17280">
        <v>18</v>
      </c>
      <c r="C17280">
        <v>10262</v>
      </c>
    </row>
    <row r="17281" spans="1:3" x14ac:dyDescent="0.3">
      <c r="A17281" t="s">
        <v>25</v>
      </c>
      <c r="B17281" t="s">
        <v>121</v>
      </c>
      <c r="C17281">
        <v>10262</v>
      </c>
    </row>
    <row r="17282" spans="1:3" x14ac:dyDescent="0.3">
      <c r="A17282" t="s">
        <v>7</v>
      </c>
      <c r="B17282" t="s">
        <v>50</v>
      </c>
      <c r="C17282">
        <v>3839</v>
      </c>
    </row>
    <row r="17283" spans="1:3" x14ac:dyDescent="0.3">
      <c r="A17283" t="s">
        <v>17</v>
      </c>
      <c r="B17283">
        <v>6</v>
      </c>
      <c r="C17283">
        <v>3839</v>
      </c>
    </row>
    <row r="17284" spans="1:3" x14ac:dyDescent="0.3">
      <c r="A17284" t="s">
        <v>18</v>
      </c>
      <c r="B17284">
        <v>12</v>
      </c>
      <c r="C17284">
        <v>3839</v>
      </c>
    </row>
    <row r="17285" spans="1:3" x14ac:dyDescent="0.3">
      <c r="A17285" t="s">
        <v>19</v>
      </c>
      <c r="B17285">
        <v>3</v>
      </c>
      <c r="C17285">
        <v>3839</v>
      </c>
    </row>
    <row r="17286" spans="1:3" x14ac:dyDescent="0.3">
      <c r="A17286" t="s">
        <v>20</v>
      </c>
      <c r="B17286">
        <v>21</v>
      </c>
      <c r="C17286">
        <v>3839</v>
      </c>
    </row>
    <row r="17287" spans="1:3" x14ac:dyDescent="0.3">
      <c r="A17287" t="s">
        <v>21</v>
      </c>
      <c r="B17287">
        <v>6</v>
      </c>
      <c r="C17287">
        <v>3839</v>
      </c>
    </row>
    <row r="17288" spans="1:3" x14ac:dyDescent="0.3">
      <c r="A17288" t="s">
        <v>22</v>
      </c>
      <c r="B17288">
        <v>40</v>
      </c>
      <c r="C17288">
        <v>3839</v>
      </c>
    </row>
    <row r="17289" spans="1:3" x14ac:dyDescent="0.3">
      <c r="A17289" t="s">
        <v>25</v>
      </c>
      <c r="B17289" t="s">
        <v>122</v>
      </c>
      <c r="C17289">
        <v>3839</v>
      </c>
    </row>
    <row r="17290" spans="1:3" x14ac:dyDescent="0.3">
      <c r="A17290" t="s">
        <v>7</v>
      </c>
      <c r="B17290" t="s">
        <v>50</v>
      </c>
      <c r="C17290">
        <v>3628</v>
      </c>
    </row>
    <row r="17291" spans="1:3" x14ac:dyDescent="0.3">
      <c r="A17291" t="s">
        <v>17</v>
      </c>
      <c r="B17291">
        <v>4</v>
      </c>
      <c r="C17291">
        <v>3628</v>
      </c>
    </row>
    <row r="17292" spans="1:3" x14ac:dyDescent="0.3">
      <c r="A17292" t="s">
        <v>18</v>
      </c>
      <c r="B17292">
        <v>8</v>
      </c>
      <c r="C17292">
        <v>3628</v>
      </c>
    </row>
    <row r="17293" spans="1:3" x14ac:dyDescent="0.3">
      <c r="A17293" t="s">
        <v>19</v>
      </c>
      <c r="B17293">
        <v>11</v>
      </c>
      <c r="C17293">
        <v>3628</v>
      </c>
    </row>
    <row r="17294" spans="1:3" x14ac:dyDescent="0.3">
      <c r="A17294" t="s">
        <v>20</v>
      </c>
      <c r="B17294">
        <v>19</v>
      </c>
      <c r="C17294">
        <v>3628</v>
      </c>
    </row>
    <row r="17295" spans="1:3" x14ac:dyDescent="0.3">
      <c r="A17295" t="s">
        <v>21</v>
      </c>
      <c r="B17295">
        <v>12</v>
      </c>
      <c r="C17295">
        <v>3628</v>
      </c>
    </row>
    <row r="17296" spans="1:3" x14ac:dyDescent="0.3">
      <c r="A17296" t="s">
        <v>22</v>
      </c>
      <c r="B17296">
        <v>26</v>
      </c>
      <c r="C17296">
        <v>3628</v>
      </c>
    </row>
    <row r="17297" spans="1:3" x14ac:dyDescent="0.3">
      <c r="A17297" t="s">
        <v>25</v>
      </c>
      <c r="B17297" t="s">
        <v>122</v>
      </c>
      <c r="C17297">
        <v>3628</v>
      </c>
    </row>
    <row r="17298" spans="1:3" x14ac:dyDescent="0.3">
      <c r="A17298" t="s">
        <v>7</v>
      </c>
      <c r="B17298" t="s">
        <v>50</v>
      </c>
      <c r="C17298">
        <v>9617</v>
      </c>
    </row>
    <row r="17299" spans="1:3" x14ac:dyDescent="0.3">
      <c r="A17299" t="s">
        <v>17</v>
      </c>
      <c r="B17299">
        <v>0</v>
      </c>
      <c r="C17299">
        <v>9617</v>
      </c>
    </row>
    <row r="17300" spans="1:3" x14ac:dyDescent="0.3">
      <c r="A17300" t="s">
        <v>18</v>
      </c>
      <c r="B17300">
        <v>4</v>
      </c>
      <c r="C17300">
        <v>9617</v>
      </c>
    </row>
    <row r="17301" spans="1:3" x14ac:dyDescent="0.3">
      <c r="A17301" t="s">
        <v>19</v>
      </c>
      <c r="B17301">
        <v>5</v>
      </c>
      <c r="C17301">
        <v>9617</v>
      </c>
    </row>
    <row r="17302" spans="1:3" x14ac:dyDescent="0.3">
      <c r="A17302" t="s">
        <v>20</v>
      </c>
      <c r="B17302">
        <v>6</v>
      </c>
      <c r="C17302">
        <v>9617</v>
      </c>
    </row>
    <row r="17303" spans="1:3" x14ac:dyDescent="0.3">
      <c r="A17303" t="s">
        <v>21</v>
      </c>
      <c r="B17303">
        <v>0</v>
      </c>
      <c r="C17303">
        <v>9617</v>
      </c>
    </row>
    <row r="17304" spans="1:3" x14ac:dyDescent="0.3">
      <c r="A17304" t="s">
        <v>22</v>
      </c>
      <c r="B17304">
        <v>4</v>
      </c>
      <c r="C17304">
        <v>9617</v>
      </c>
    </row>
    <row r="17305" spans="1:3" x14ac:dyDescent="0.3">
      <c r="A17305" t="s">
        <v>25</v>
      </c>
      <c r="B17305" t="s">
        <v>122</v>
      </c>
      <c r="C17305">
        <v>9617</v>
      </c>
    </row>
    <row r="17306" spans="1:3" x14ac:dyDescent="0.3">
      <c r="A17306" t="s">
        <v>7</v>
      </c>
      <c r="B17306" t="s">
        <v>120</v>
      </c>
      <c r="C17306">
        <v>3850</v>
      </c>
    </row>
    <row r="17307" spans="1:3" x14ac:dyDescent="0.3">
      <c r="A17307" t="s">
        <v>17</v>
      </c>
      <c r="B17307">
        <v>3</v>
      </c>
      <c r="C17307">
        <v>3850</v>
      </c>
    </row>
    <row r="17308" spans="1:3" x14ac:dyDescent="0.3">
      <c r="A17308" t="s">
        <v>18</v>
      </c>
      <c r="B17308">
        <v>3</v>
      </c>
      <c r="C17308">
        <v>3850</v>
      </c>
    </row>
    <row r="17309" spans="1:3" x14ac:dyDescent="0.3">
      <c r="A17309" t="s">
        <v>19</v>
      </c>
      <c r="B17309">
        <v>3</v>
      </c>
      <c r="C17309">
        <v>3850</v>
      </c>
    </row>
    <row r="17310" spans="1:3" x14ac:dyDescent="0.3">
      <c r="A17310" t="s">
        <v>20</v>
      </c>
      <c r="B17310">
        <v>15</v>
      </c>
      <c r="C17310">
        <v>3850</v>
      </c>
    </row>
    <row r="17311" spans="1:3" x14ac:dyDescent="0.3">
      <c r="A17311" t="s">
        <v>21</v>
      </c>
      <c r="B17311">
        <v>4</v>
      </c>
      <c r="C17311">
        <v>3850</v>
      </c>
    </row>
    <row r="17312" spans="1:3" x14ac:dyDescent="0.3">
      <c r="A17312" t="s">
        <v>22</v>
      </c>
      <c r="B17312">
        <v>15</v>
      </c>
      <c r="C17312">
        <v>3850</v>
      </c>
    </row>
    <row r="17313" spans="1:3" x14ac:dyDescent="0.3">
      <c r="A17313" t="s">
        <v>25</v>
      </c>
      <c r="B17313" t="s">
        <v>122</v>
      </c>
      <c r="C17313">
        <v>3850</v>
      </c>
    </row>
    <row r="17314" spans="1:3" x14ac:dyDescent="0.3">
      <c r="A17314" t="s">
        <v>7</v>
      </c>
      <c r="B17314" t="s">
        <v>50</v>
      </c>
      <c r="C17314">
        <v>8700</v>
      </c>
    </row>
    <row r="17315" spans="1:3" x14ac:dyDescent="0.3">
      <c r="A17315" t="s">
        <v>17</v>
      </c>
      <c r="B17315">
        <v>7</v>
      </c>
      <c r="C17315">
        <v>8700</v>
      </c>
    </row>
    <row r="17316" spans="1:3" x14ac:dyDescent="0.3">
      <c r="A17316" t="s">
        <v>18</v>
      </c>
      <c r="B17316">
        <v>7</v>
      </c>
      <c r="C17316">
        <v>8700</v>
      </c>
    </row>
    <row r="17317" spans="1:3" x14ac:dyDescent="0.3">
      <c r="A17317" t="s">
        <v>19</v>
      </c>
      <c r="B17317">
        <v>14</v>
      </c>
      <c r="C17317">
        <v>8700</v>
      </c>
    </row>
    <row r="17318" spans="1:3" x14ac:dyDescent="0.3">
      <c r="A17318" t="s">
        <v>20</v>
      </c>
      <c r="B17318">
        <v>7</v>
      </c>
      <c r="C17318">
        <v>8700</v>
      </c>
    </row>
    <row r="17319" spans="1:3" x14ac:dyDescent="0.3">
      <c r="A17319" t="s">
        <v>21</v>
      </c>
      <c r="B17319">
        <v>16</v>
      </c>
      <c r="C17319">
        <v>8700</v>
      </c>
    </row>
    <row r="17320" spans="1:3" x14ac:dyDescent="0.3">
      <c r="A17320" t="s">
        <v>22</v>
      </c>
      <c r="B17320">
        <v>15</v>
      </c>
      <c r="C17320">
        <v>8700</v>
      </c>
    </row>
    <row r="17321" spans="1:3" x14ac:dyDescent="0.3">
      <c r="A17321" t="s">
        <v>25</v>
      </c>
      <c r="B17321" t="s">
        <v>122</v>
      </c>
      <c r="C17321">
        <v>8700</v>
      </c>
    </row>
    <row r="17322" spans="1:3" x14ac:dyDescent="0.3">
      <c r="A17322" t="s">
        <v>7</v>
      </c>
      <c r="B17322" t="s">
        <v>50</v>
      </c>
      <c r="C17322">
        <v>5835</v>
      </c>
    </row>
    <row r="17323" spans="1:3" x14ac:dyDescent="0.3">
      <c r="A17323" t="s">
        <v>17</v>
      </c>
      <c r="B17323">
        <v>21</v>
      </c>
      <c r="C17323">
        <v>5835</v>
      </c>
    </row>
    <row r="17324" spans="1:3" x14ac:dyDescent="0.3">
      <c r="A17324" t="s">
        <v>18</v>
      </c>
      <c r="B17324">
        <v>2</v>
      </c>
      <c r="C17324">
        <v>5835</v>
      </c>
    </row>
    <row r="17325" spans="1:3" x14ac:dyDescent="0.3">
      <c r="A17325" t="s">
        <v>19</v>
      </c>
      <c r="B17325">
        <v>28</v>
      </c>
      <c r="C17325">
        <v>5835</v>
      </c>
    </row>
    <row r="17326" spans="1:3" x14ac:dyDescent="0.3">
      <c r="A17326" t="s">
        <v>20</v>
      </c>
      <c r="B17326">
        <v>3</v>
      </c>
      <c r="C17326">
        <v>5835</v>
      </c>
    </row>
    <row r="17327" spans="1:3" x14ac:dyDescent="0.3">
      <c r="A17327" t="s">
        <v>21</v>
      </c>
      <c r="B17327">
        <v>2</v>
      </c>
      <c r="C17327">
        <v>5835</v>
      </c>
    </row>
    <row r="17328" spans="1:3" x14ac:dyDescent="0.3">
      <c r="A17328" t="s">
        <v>22</v>
      </c>
      <c r="B17328">
        <v>9</v>
      </c>
      <c r="C17328">
        <v>5835</v>
      </c>
    </row>
    <row r="17329" spans="1:3" x14ac:dyDescent="0.3">
      <c r="A17329" t="s">
        <v>25</v>
      </c>
      <c r="B17329" t="s">
        <v>122</v>
      </c>
      <c r="C17329">
        <v>5835</v>
      </c>
    </row>
    <row r="17330" spans="1:3" x14ac:dyDescent="0.3">
      <c r="A17330" t="s">
        <v>7</v>
      </c>
      <c r="B17330" t="s">
        <v>120</v>
      </c>
      <c r="C17330">
        <v>1241</v>
      </c>
    </row>
    <row r="17331" spans="1:3" x14ac:dyDescent="0.3">
      <c r="A17331" t="s">
        <v>17</v>
      </c>
      <c r="B17331">
        <v>13</v>
      </c>
      <c r="C17331">
        <v>1241</v>
      </c>
    </row>
    <row r="17332" spans="1:3" x14ac:dyDescent="0.3">
      <c r="A17332" t="s">
        <v>18</v>
      </c>
      <c r="B17332">
        <v>3</v>
      </c>
      <c r="C17332">
        <v>1241</v>
      </c>
    </row>
    <row r="17333" spans="1:3" x14ac:dyDescent="0.3">
      <c r="A17333" t="s">
        <v>19</v>
      </c>
      <c r="B17333">
        <v>8</v>
      </c>
      <c r="C17333">
        <v>1241</v>
      </c>
    </row>
    <row r="17334" spans="1:3" x14ac:dyDescent="0.3">
      <c r="A17334" t="s">
        <v>20</v>
      </c>
      <c r="B17334">
        <v>7</v>
      </c>
      <c r="C17334">
        <v>1241</v>
      </c>
    </row>
    <row r="17335" spans="1:3" x14ac:dyDescent="0.3">
      <c r="A17335" t="s">
        <v>21</v>
      </c>
      <c r="B17335">
        <v>4</v>
      </c>
      <c r="C17335">
        <v>1241</v>
      </c>
    </row>
    <row r="17336" spans="1:3" x14ac:dyDescent="0.3">
      <c r="A17336" t="s">
        <v>22</v>
      </c>
      <c r="B17336">
        <v>16</v>
      </c>
      <c r="C17336">
        <v>1241</v>
      </c>
    </row>
    <row r="17337" spans="1:3" x14ac:dyDescent="0.3">
      <c r="A17337" t="s">
        <v>25</v>
      </c>
      <c r="B17337" t="s">
        <v>122</v>
      </c>
      <c r="C17337">
        <v>1241</v>
      </c>
    </row>
    <row r="17338" spans="1:3" x14ac:dyDescent="0.3">
      <c r="A17338" t="s">
        <v>7</v>
      </c>
      <c r="B17338" t="s">
        <v>120</v>
      </c>
      <c r="C17338">
        <v>8162</v>
      </c>
    </row>
    <row r="17339" spans="1:3" x14ac:dyDescent="0.3">
      <c r="A17339" t="s">
        <v>17</v>
      </c>
      <c r="B17339">
        <v>4</v>
      </c>
      <c r="C17339">
        <v>8162</v>
      </c>
    </row>
    <row r="17340" spans="1:3" x14ac:dyDescent="0.3">
      <c r="A17340" t="s">
        <v>18</v>
      </c>
      <c r="B17340">
        <v>1</v>
      </c>
      <c r="C17340">
        <v>8162</v>
      </c>
    </row>
    <row r="17341" spans="1:3" x14ac:dyDescent="0.3">
      <c r="A17341" t="s">
        <v>19</v>
      </c>
      <c r="B17341">
        <v>11</v>
      </c>
      <c r="C17341">
        <v>8162</v>
      </c>
    </row>
    <row r="17342" spans="1:3" x14ac:dyDescent="0.3">
      <c r="A17342" t="s">
        <v>20</v>
      </c>
      <c r="B17342">
        <v>6</v>
      </c>
      <c r="C17342">
        <v>8162</v>
      </c>
    </row>
    <row r="17343" spans="1:3" x14ac:dyDescent="0.3">
      <c r="A17343" t="s">
        <v>21</v>
      </c>
      <c r="B17343">
        <v>2</v>
      </c>
      <c r="C17343">
        <v>8162</v>
      </c>
    </row>
    <row r="17344" spans="1:3" x14ac:dyDescent="0.3">
      <c r="A17344" t="s">
        <v>22</v>
      </c>
      <c r="B17344">
        <v>2</v>
      </c>
      <c r="C17344">
        <v>8162</v>
      </c>
    </row>
    <row r="17345" spans="1:3" x14ac:dyDescent="0.3">
      <c r="A17345" t="s">
        <v>25</v>
      </c>
      <c r="B17345" t="s">
        <v>122</v>
      </c>
      <c r="C17345">
        <v>8162</v>
      </c>
    </row>
    <row r="17346" spans="1:3" x14ac:dyDescent="0.3">
      <c r="A17346" t="s">
        <v>7</v>
      </c>
      <c r="B17346" t="s">
        <v>120</v>
      </c>
      <c r="C17346">
        <v>8213</v>
      </c>
    </row>
    <row r="17347" spans="1:3" x14ac:dyDescent="0.3">
      <c r="A17347" t="s">
        <v>17</v>
      </c>
      <c r="B17347">
        <v>6</v>
      </c>
      <c r="C17347">
        <v>8213</v>
      </c>
    </row>
    <row r="17348" spans="1:3" x14ac:dyDescent="0.3">
      <c r="A17348" t="s">
        <v>18</v>
      </c>
      <c r="B17348">
        <v>4</v>
      </c>
      <c r="C17348">
        <v>8213</v>
      </c>
    </row>
    <row r="17349" spans="1:3" x14ac:dyDescent="0.3">
      <c r="A17349" t="s">
        <v>19</v>
      </c>
      <c r="B17349">
        <v>9</v>
      </c>
      <c r="C17349">
        <v>8213</v>
      </c>
    </row>
    <row r="17350" spans="1:3" x14ac:dyDescent="0.3">
      <c r="A17350" t="s">
        <v>20</v>
      </c>
      <c r="B17350">
        <v>6</v>
      </c>
      <c r="C17350">
        <v>8213</v>
      </c>
    </row>
    <row r="17351" spans="1:3" x14ac:dyDescent="0.3">
      <c r="A17351" t="s">
        <v>21</v>
      </c>
      <c r="B17351">
        <v>36</v>
      </c>
      <c r="C17351">
        <v>8213</v>
      </c>
    </row>
    <row r="17352" spans="1:3" x14ac:dyDescent="0.3">
      <c r="A17352" t="s">
        <v>22</v>
      </c>
      <c r="B17352">
        <v>35</v>
      </c>
      <c r="C17352">
        <v>8213</v>
      </c>
    </row>
    <row r="17353" spans="1:3" x14ac:dyDescent="0.3">
      <c r="A17353" t="s">
        <v>25</v>
      </c>
      <c r="B17353" t="s">
        <v>122</v>
      </c>
      <c r="C17353">
        <v>8213</v>
      </c>
    </row>
    <row r="17354" spans="1:3" x14ac:dyDescent="0.3">
      <c r="A17354" t="s">
        <v>7</v>
      </c>
      <c r="B17354" t="s">
        <v>120</v>
      </c>
      <c r="C17354">
        <v>193</v>
      </c>
    </row>
    <row r="17355" spans="1:3" x14ac:dyDescent="0.3">
      <c r="A17355" t="s">
        <v>17</v>
      </c>
      <c r="B17355">
        <v>0</v>
      </c>
      <c r="C17355">
        <v>193</v>
      </c>
    </row>
    <row r="17356" spans="1:3" x14ac:dyDescent="0.3">
      <c r="A17356" t="s">
        <v>18</v>
      </c>
      <c r="B17356">
        <v>0</v>
      </c>
      <c r="C17356">
        <v>193</v>
      </c>
    </row>
    <row r="17357" spans="1:3" x14ac:dyDescent="0.3">
      <c r="A17357" t="s">
        <v>19</v>
      </c>
      <c r="B17357">
        <v>2</v>
      </c>
      <c r="C17357">
        <v>193</v>
      </c>
    </row>
    <row r="17358" spans="1:3" x14ac:dyDescent="0.3">
      <c r="A17358" t="s">
        <v>20</v>
      </c>
      <c r="B17358">
        <v>3</v>
      </c>
      <c r="C17358">
        <v>193</v>
      </c>
    </row>
    <row r="17359" spans="1:3" x14ac:dyDescent="0.3">
      <c r="A17359" t="s">
        <v>21</v>
      </c>
      <c r="B17359">
        <v>3</v>
      </c>
      <c r="C17359">
        <v>193</v>
      </c>
    </row>
    <row r="17360" spans="1:3" x14ac:dyDescent="0.3">
      <c r="A17360" t="s">
        <v>22</v>
      </c>
      <c r="B17360">
        <v>8</v>
      </c>
      <c r="C17360">
        <v>193</v>
      </c>
    </row>
    <row r="17361" spans="1:3" x14ac:dyDescent="0.3">
      <c r="A17361" t="s">
        <v>25</v>
      </c>
      <c r="B17361" t="s">
        <v>122</v>
      </c>
      <c r="C17361">
        <v>193</v>
      </c>
    </row>
    <row r="17362" spans="1:3" x14ac:dyDescent="0.3">
      <c r="A17362" t="s">
        <v>7</v>
      </c>
      <c r="B17362" t="s">
        <v>120</v>
      </c>
      <c r="C17362">
        <v>5802</v>
      </c>
    </row>
    <row r="17363" spans="1:3" x14ac:dyDescent="0.3">
      <c r="A17363" t="s">
        <v>17</v>
      </c>
      <c r="B17363">
        <v>2</v>
      </c>
      <c r="C17363">
        <v>5802</v>
      </c>
    </row>
    <row r="17364" spans="1:3" x14ac:dyDescent="0.3">
      <c r="A17364" t="s">
        <v>18</v>
      </c>
      <c r="B17364">
        <v>7</v>
      </c>
      <c r="C17364">
        <v>5802</v>
      </c>
    </row>
    <row r="17365" spans="1:3" x14ac:dyDescent="0.3">
      <c r="A17365" t="s">
        <v>19</v>
      </c>
      <c r="B17365">
        <v>11</v>
      </c>
      <c r="C17365">
        <v>5802</v>
      </c>
    </row>
    <row r="17366" spans="1:3" x14ac:dyDescent="0.3">
      <c r="A17366" t="s">
        <v>20</v>
      </c>
      <c r="B17366">
        <v>16</v>
      </c>
      <c r="C17366">
        <v>5802</v>
      </c>
    </row>
    <row r="17367" spans="1:3" x14ac:dyDescent="0.3">
      <c r="A17367" t="s">
        <v>21</v>
      </c>
      <c r="B17367">
        <v>12</v>
      </c>
      <c r="C17367">
        <v>5802</v>
      </c>
    </row>
    <row r="17368" spans="1:3" x14ac:dyDescent="0.3">
      <c r="A17368" t="s">
        <v>22</v>
      </c>
      <c r="B17368">
        <v>27</v>
      </c>
      <c r="C17368">
        <v>5802</v>
      </c>
    </row>
    <row r="17369" spans="1:3" x14ac:dyDescent="0.3">
      <c r="A17369" t="s">
        <v>25</v>
      </c>
      <c r="B17369" t="s">
        <v>122</v>
      </c>
      <c r="C17369">
        <v>5802</v>
      </c>
    </row>
    <row r="17370" spans="1:3" x14ac:dyDescent="0.3">
      <c r="A17370" t="s">
        <v>7</v>
      </c>
      <c r="B17370" t="s">
        <v>120</v>
      </c>
      <c r="C17370">
        <v>3436</v>
      </c>
    </row>
    <row r="17371" spans="1:3" x14ac:dyDescent="0.3">
      <c r="A17371" t="s">
        <v>17</v>
      </c>
      <c r="B17371">
        <v>11</v>
      </c>
      <c r="C17371">
        <v>3436</v>
      </c>
    </row>
    <row r="17372" spans="1:3" x14ac:dyDescent="0.3">
      <c r="A17372" t="s">
        <v>18</v>
      </c>
      <c r="B17372">
        <v>0</v>
      </c>
      <c r="C17372">
        <v>3436</v>
      </c>
    </row>
    <row r="17373" spans="1:3" x14ac:dyDescent="0.3">
      <c r="A17373" t="s">
        <v>19</v>
      </c>
      <c r="B17373">
        <v>5</v>
      </c>
      <c r="C17373">
        <v>3436</v>
      </c>
    </row>
    <row r="17374" spans="1:3" x14ac:dyDescent="0.3">
      <c r="A17374" t="s">
        <v>20</v>
      </c>
      <c r="B17374">
        <v>2</v>
      </c>
      <c r="C17374">
        <v>3436</v>
      </c>
    </row>
    <row r="17375" spans="1:3" x14ac:dyDescent="0.3">
      <c r="A17375" t="s">
        <v>21</v>
      </c>
      <c r="B17375">
        <v>1</v>
      </c>
      <c r="C17375">
        <v>3436</v>
      </c>
    </row>
    <row r="17376" spans="1:3" x14ac:dyDescent="0.3">
      <c r="A17376" t="s">
        <v>22</v>
      </c>
      <c r="B17376">
        <v>1</v>
      </c>
      <c r="C17376">
        <v>3436</v>
      </c>
    </row>
    <row r="17377" spans="1:3" x14ac:dyDescent="0.3">
      <c r="A17377" t="s">
        <v>25</v>
      </c>
      <c r="B17377" t="s">
        <v>122</v>
      </c>
      <c r="C17377">
        <v>3436</v>
      </c>
    </row>
    <row r="17378" spans="1:3" x14ac:dyDescent="0.3">
      <c r="A17378" t="s">
        <v>7</v>
      </c>
      <c r="B17378" t="s">
        <v>120</v>
      </c>
      <c r="C17378">
        <v>10069</v>
      </c>
    </row>
    <row r="17379" spans="1:3" x14ac:dyDescent="0.3">
      <c r="A17379" t="s">
        <v>17</v>
      </c>
      <c r="B17379">
        <v>2</v>
      </c>
      <c r="C17379">
        <v>10069</v>
      </c>
    </row>
    <row r="17380" spans="1:3" x14ac:dyDescent="0.3">
      <c r="A17380" t="s">
        <v>18</v>
      </c>
      <c r="B17380">
        <v>7</v>
      </c>
      <c r="C17380">
        <v>10069</v>
      </c>
    </row>
    <row r="17381" spans="1:3" x14ac:dyDescent="0.3">
      <c r="A17381" t="s">
        <v>19</v>
      </c>
      <c r="B17381">
        <v>5</v>
      </c>
      <c r="C17381">
        <v>10069</v>
      </c>
    </row>
    <row r="17382" spans="1:3" x14ac:dyDescent="0.3">
      <c r="A17382" t="s">
        <v>20</v>
      </c>
      <c r="B17382">
        <v>2</v>
      </c>
      <c r="C17382">
        <v>10069</v>
      </c>
    </row>
    <row r="17383" spans="1:3" x14ac:dyDescent="0.3">
      <c r="A17383" t="s">
        <v>21</v>
      </c>
      <c r="B17383">
        <v>15</v>
      </c>
      <c r="C17383">
        <v>10069</v>
      </c>
    </row>
    <row r="17384" spans="1:3" x14ac:dyDescent="0.3">
      <c r="A17384" t="s">
        <v>22</v>
      </c>
      <c r="B17384">
        <v>27</v>
      </c>
      <c r="C17384">
        <v>10069</v>
      </c>
    </row>
    <row r="17385" spans="1:3" x14ac:dyDescent="0.3">
      <c r="A17385" t="s">
        <v>25</v>
      </c>
      <c r="B17385" t="s">
        <v>122</v>
      </c>
      <c r="C17385">
        <v>10069</v>
      </c>
    </row>
    <row r="17386" spans="1:3" x14ac:dyDescent="0.3">
      <c r="A17386" t="s">
        <v>7</v>
      </c>
      <c r="B17386" t="s">
        <v>120</v>
      </c>
      <c r="C17386">
        <v>4547</v>
      </c>
    </row>
    <row r="17387" spans="1:3" x14ac:dyDescent="0.3">
      <c r="A17387" t="s">
        <v>17</v>
      </c>
      <c r="B17387">
        <v>6</v>
      </c>
      <c r="C17387">
        <v>4547</v>
      </c>
    </row>
    <row r="17388" spans="1:3" x14ac:dyDescent="0.3">
      <c r="A17388" t="s">
        <v>18</v>
      </c>
      <c r="B17388">
        <v>2</v>
      </c>
      <c r="C17388">
        <v>4547</v>
      </c>
    </row>
    <row r="17389" spans="1:3" x14ac:dyDescent="0.3">
      <c r="A17389" t="s">
        <v>19</v>
      </c>
      <c r="B17389">
        <v>9</v>
      </c>
      <c r="C17389">
        <v>4547</v>
      </c>
    </row>
    <row r="17390" spans="1:3" x14ac:dyDescent="0.3">
      <c r="A17390" t="s">
        <v>20</v>
      </c>
      <c r="B17390">
        <v>2</v>
      </c>
      <c r="C17390">
        <v>4547</v>
      </c>
    </row>
    <row r="17391" spans="1:3" x14ac:dyDescent="0.3">
      <c r="A17391" t="s">
        <v>21</v>
      </c>
      <c r="B17391">
        <v>1</v>
      </c>
      <c r="C17391">
        <v>4547</v>
      </c>
    </row>
    <row r="17392" spans="1:3" x14ac:dyDescent="0.3">
      <c r="A17392" t="s">
        <v>22</v>
      </c>
      <c r="B17392">
        <v>5</v>
      </c>
      <c r="C17392">
        <v>4547</v>
      </c>
    </row>
    <row r="17393" spans="1:3" x14ac:dyDescent="0.3">
      <c r="A17393" t="s">
        <v>25</v>
      </c>
      <c r="B17393" t="s">
        <v>122</v>
      </c>
      <c r="C17393">
        <v>4547</v>
      </c>
    </row>
    <row r="17394" spans="1:3" x14ac:dyDescent="0.3">
      <c r="A17394" t="s">
        <v>7</v>
      </c>
      <c r="B17394" t="s">
        <v>120</v>
      </c>
      <c r="C17394">
        <v>3641</v>
      </c>
    </row>
    <row r="17395" spans="1:3" x14ac:dyDescent="0.3">
      <c r="A17395" t="s">
        <v>17</v>
      </c>
      <c r="B17395">
        <v>10</v>
      </c>
      <c r="C17395">
        <v>3641</v>
      </c>
    </row>
    <row r="17396" spans="1:3" x14ac:dyDescent="0.3">
      <c r="A17396" t="s">
        <v>18</v>
      </c>
      <c r="B17396">
        <v>2</v>
      </c>
      <c r="C17396">
        <v>3641</v>
      </c>
    </row>
    <row r="17397" spans="1:3" x14ac:dyDescent="0.3">
      <c r="A17397" t="s">
        <v>19</v>
      </c>
      <c r="B17397">
        <v>15</v>
      </c>
      <c r="C17397">
        <v>3641</v>
      </c>
    </row>
    <row r="17398" spans="1:3" x14ac:dyDescent="0.3">
      <c r="A17398" t="s">
        <v>20</v>
      </c>
      <c r="B17398">
        <v>2</v>
      </c>
      <c r="C17398">
        <v>3641</v>
      </c>
    </row>
    <row r="17399" spans="1:3" x14ac:dyDescent="0.3">
      <c r="A17399" t="s">
        <v>21</v>
      </c>
      <c r="B17399">
        <v>1</v>
      </c>
      <c r="C17399">
        <v>3641</v>
      </c>
    </row>
    <row r="17400" spans="1:3" x14ac:dyDescent="0.3">
      <c r="A17400" t="s">
        <v>22</v>
      </c>
      <c r="B17400">
        <v>6</v>
      </c>
      <c r="C17400">
        <v>3641</v>
      </c>
    </row>
    <row r="17401" spans="1:3" x14ac:dyDescent="0.3">
      <c r="A17401" t="s">
        <v>25</v>
      </c>
      <c r="B17401" t="s">
        <v>122</v>
      </c>
      <c r="C17401">
        <v>3641</v>
      </c>
    </row>
    <row r="17402" spans="1:3" x14ac:dyDescent="0.3">
      <c r="A17402" t="s">
        <v>7</v>
      </c>
      <c r="B17402" t="s">
        <v>50</v>
      </c>
      <c r="C17402">
        <v>8812</v>
      </c>
    </row>
    <row r="17403" spans="1:3" x14ac:dyDescent="0.3">
      <c r="A17403" t="s">
        <v>17</v>
      </c>
      <c r="B17403">
        <v>12</v>
      </c>
      <c r="C17403">
        <v>8812</v>
      </c>
    </row>
    <row r="17404" spans="1:3" x14ac:dyDescent="0.3">
      <c r="A17404" t="s">
        <v>18</v>
      </c>
      <c r="B17404">
        <v>3</v>
      </c>
      <c r="C17404">
        <v>8812</v>
      </c>
    </row>
    <row r="17405" spans="1:3" x14ac:dyDescent="0.3">
      <c r="A17405" t="s">
        <v>19</v>
      </c>
      <c r="B17405">
        <v>8</v>
      </c>
      <c r="C17405">
        <v>8812</v>
      </c>
    </row>
    <row r="17406" spans="1:3" x14ac:dyDescent="0.3">
      <c r="A17406" t="s">
        <v>20</v>
      </c>
      <c r="B17406">
        <v>8</v>
      </c>
      <c r="C17406">
        <v>8812</v>
      </c>
    </row>
    <row r="17407" spans="1:3" x14ac:dyDescent="0.3">
      <c r="A17407" t="s">
        <v>21</v>
      </c>
      <c r="B17407">
        <v>0</v>
      </c>
      <c r="C17407">
        <v>8812</v>
      </c>
    </row>
    <row r="17408" spans="1:3" x14ac:dyDescent="0.3">
      <c r="A17408" t="s">
        <v>22</v>
      </c>
      <c r="B17408">
        <v>17</v>
      </c>
      <c r="C17408">
        <v>8812</v>
      </c>
    </row>
    <row r="17409" spans="1:3" x14ac:dyDescent="0.3">
      <c r="A17409" t="s">
        <v>25</v>
      </c>
      <c r="B17409" t="s">
        <v>122</v>
      </c>
      <c r="C17409">
        <v>8812</v>
      </c>
    </row>
    <row r="17410" spans="1:3" x14ac:dyDescent="0.3">
      <c r="A17410" t="s">
        <v>7</v>
      </c>
      <c r="B17410" t="s">
        <v>120</v>
      </c>
      <c r="C17410">
        <v>1160</v>
      </c>
    </row>
    <row r="17411" spans="1:3" x14ac:dyDescent="0.3">
      <c r="A17411" t="s">
        <v>17</v>
      </c>
      <c r="B17411">
        <v>9</v>
      </c>
      <c r="C17411">
        <v>1160</v>
      </c>
    </row>
    <row r="17412" spans="1:3" x14ac:dyDescent="0.3">
      <c r="A17412" t="s">
        <v>18</v>
      </c>
      <c r="B17412">
        <v>4</v>
      </c>
      <c r="C17412">
        <v>1160</v>
      </c>
    </row>
    <row r="17413" spans="1:3" x14ac:dyDescent="0.3">
      <c r="A17413" t="s">
        <v>19</v>
      </c>
      <c r="B17413">
        <v>17</v>
      </c>
      <c r="C17413">
        <v>1160</v>
      </c>
    </row>
    <row r="17414" spans="1:3" x14ac:dyDescent="0.3">
      <c r="A17414" t="s">
        <v>20</v>
      </c>
      <c r="B17414">
        <v>10</v>
      </c>
      <c r="C17414">
        <v>1160</v>
      </c>
    </row>
    <row r="17415" spans="1:3" x14ac:dyDescent="0.3">
      <c r="A17415" t="s">
        <v>21</v>
      </c>
      <c r="B17415">
        <v>2</v>
      </c>
      <c r="C17415">
        <v>1160</v>
      </c>
    </row>
    <row r="17416" spans="1:3" x14ac:dyDescent="0.3">
      <c r="A17416" t="s">
        <v>22</v>
      </c>
      <c r="B17416">
        <v>7</v>
      </c>
      <c r="C17416">
        <v>1160</v>
      </c>
    </row>
    <row r="17417" spans="1:3" x14ac:dyDescent="0.3">
      <c r="A17417" t="s">
        <v>25</v>
      </c>
      <c r="B17417" t="s">
        <v>121</v>
      </c>
      <c r="C17417">
        <v>1160</v>
      </c>
    </row>
    <row r="17418" spans="1:3" x14ac:dyDescent="0.3">
      <c r="A17418" t="s">
        <v>7</v>
      </c>
      <c r="B17418" t="s">
        <v>120</v>
      </c>
      <c r="C17418">
        <v>9316</v>
      </c>
    </row>
    <row r="17419" spans="1:3" x14ac:dyDescent="0.3">
      <c r="A17419" t="s">
        <v>17</v>
      </c>
      <c r="B17419">
        <v>2</v>
      </c>
      <c r="C17419">
        <v>9316</v>
      </c>
    </row>
    <row r="17420" spans="1:3" x14ac:dyDescent="0.3">
      <c r="A17420" t="s">
        <v>18</v>
      </c>
      <c r="B17420">
        <v>0</v>
      </c>
      <c r="C17420">
        <v>9316</v>
      </c>
    </row>
    <row r="17421" spans="1:3" x14ac:dyDescent="0.3">
      <c r="A17421" t="s">
        <v>19</v>
      </c>
      <c r="B17421">
        <v>7</v>
      </c>
      <c r="C17421">
        <v>9316</v>
      </c>
    </row>
    <row r="17422" spans="1:3" x14ac:dyDescent="0.3">
      <c r="A17422" t="s">
        <v>20</v>
      </c>
      <c r="B17422">
        <v>3</v>
      </c>
      <c r="C17422">
        <v>9316</v>
      </c>
    </row>
    <row r="17423" spans="1:3" x14ac:dyDescent="0.3">
      <c r="A17423" t="s">
        <v>21</v>
      </c>
      <c r="B17423">
        <v>7</v>
      </c>
      <c r="C17423">
        <v>9316</v>
      </c>
    </row>
    <row r="17424" spans="1:3" x14ac:dyDescent="0.3">
      <c r="A17424" t="s">
        <v>22</v>
      </c>
      <c r="B17424">
        <v>10</v>
      </c>
      <c r="C17424">
        <v>9316</v>
      </c>
    </row>
    <row r="17425" spans="1:3" x14ac:dyDescent="0.3">
      <c r="A17425" t="s">
        <v>25</v>
      </c>
      <c r="B17425" t="s">
        <v>122</v>
      </c>
      <c r="C17425">
        <v>9316</v>
      </c>
    </row>
    <row r="17426" spans="1:3" x14ac:dyDescent="0.3">
      <c r="A17426" t="s">
        <v>7</v>
      </c>
      <c r="B17426" t="s">
        <v>50</v>
      </c>
      <c r="C17426">
        <v>10032</v>
      </c>
    </row>
    <row r="17427" spans="1:3" x14ac:dyDescent="0.3">
      <c r="A17427" t="s">
        <v>17</v>
      </c>
      <c r="B17427">
        <v>3</v>
      </c>
      <c r="C17427">
        <v>10032</v>
      </c>
    </row>
    <row r="17428" spans="1:3" x14ac:dyDescent="0.3">
      <c r="A17428" t="s">
        <v>18</v>
      </c>
      <c r="B17428">
        <v>5</v>
      </c>
      <c r="C17428">
        <v>10032</v>
      </c>
    </row>
    <row r="17429" spans="1:3" x14ac:dyDescent="0.3">
      <c r="A17429" t="s">
        <v>19</v>
      </c>
      <c r="B17429">
        <v>14</v>
      </c>
      <c r="C17429">
        <v>10032</v>
      </c>
    </row>
    <row r="17430" spans="1:3" x14ac:dyDescent="0.3">
      <c r="A17430" t="s">
        <v>20</v>
      </c>
      <c r="B17430">
        <v>2</v>
      </c>
      <c r="C17430">
        <v>10032</v>
      </c>
    </row>
    <row r="17431" spans="1:3" x14ac:dyDescent="0.3">
      <c r="A17431" t="s">
        <v>21</v>
      </c>
      <c r="B17431">
        <v>12</v>
      </c>
      <c r="C17431">
        <v>10032</v>
      </c>
    </row>
    <row r="17432" spans="1:3" x14ac:dyDescent="0.3">
      <c r="A17432" t="s">
        <v>22</v>
      </c>
      <c r="B17432">
        <v>17</v>
      </c>
      <c r="C17432">
        <v>10032</v>
      </c>
    </row>
    <row r="17433" spans="1:3" x14ac:dyDescent="0.3">
      <c r="A17433" t="s">
        <v>25</v>
      </c>
      <c r="B17433" t="s">
        <v>121</v>
      </c>
      <c r="C17433">
        <v>10032</v>
      </c>
    </row>
    <row r="17434" spans="1:3" x14ac:dyDescent="0.3">
      <c r="A17434" t="s">
        <v>7</v>
      </c>
      <c r="B17434" t="s">
        <v>120</v>
      </c>
      <c r="C17434">
        <v>1773</v>
      </c>
    </row>
    <row r="17435" spans="1:3" x14ac:dyDescent="0.3">
      <c r="A17435" t="s">
        <v>17</v>
      </c>
      <c r="B17435">
        <v>5</v>
      </c>
      <c r="C17435">
        <v>1773</v>
      </c>
    </row>
    <row r="17436" spans="1:3" x14ac:dyDescent="0.3">
      <c r="A17436" t="s">
        <v>18</v>
      </c>
      <c r="B17436">
        <v>6</v>
      </c>
      <c r="C17436">
        <v>1773</v>
      </c>
    </row>
    <row r="17437" spans="1:3" x14ac:dyDescent="0.3">
      <c r="A17437" t="s">
        <v>19</v>
      </c>
      <c r="B17437">
        <v>15</v>
      </c>
      <c r="C17437">
        <v>1773</v>
      </c>
    </row>
    <row r="17438" spans="1:3" x14ac:dyDescent="0.3">
      <c r="A17438" t="s">
        <v>20</v>
      </c>
      <c r="B17438">
        <v>11</v>
      </c>
      <c r="C17438">
        <v>1773</v>
      </c>
    </row>
    <row r="17439" spans="1:3" x14ac:dyDescent="0.3">
      <c r="A17439" t="s">
        <v>21</v>
      </c>
      <c r="B17439">
        <v>7</v>
      </c>
      <c r="C17439">
        <v>1773</v>
      </c>
    </row>
    <row r="17440" spans="1:3" x14ac:dyDescent="0.3">
      <c r="A17440" t="s">
        <v>22</v>
      </c>
      <c r="B17440">
        <v>13</v>
      </c>
      <c r="C17440">
        <v>1773</v>
      </c>
    </row>
    <row r="17441" spans="1:3" x14ac:dyDescent="0.3">
      <c r="A17441" t="s">
        <v>25</v>
      </c>
      <c r="B17441" t="s">
        <v>122</v>
      </c>
      <c r="C17441">
        <v>1773</v>
      </c>
    </row>
    <row r="17442" spans="1:3" x14ac:dyDescent="0.3">
      <c r="A17442" t="s">
        <v>7</v>
      </c>
      <c r="B17442" t="s">
        <v>50</v>
      </c>
      <c r="C17442">
        <v>10241</v>
      </c>
    </row>
    <row r="17443" spans="1:3" x14ac:dyDescent="0.3">
      <c r="A17443" t="s">
        <v>17</v>
      </c>
      <c r="B17443">
        <v>0</v>
      </c>
      <c r="C17443">
        <v>10241</v>
      </c>
    </row>
    <row r="17444" spans="1:3" x14ac:dyDescent="0.3">
      <c r="A17444" t="s">
        <v>18</v>
      </c>
      <c r="B17444">
        <v>0</v>
      </c>
      <c r="C17444">
        <v>10241</v>
      </c>
    </row>
    <row r="17445" spans="1:3" x14ac:dyDescent="0.3">
      <c r="A17445" t="s">
        <v>19</v>
      </c>
      <c r="B17445">
        <v>0</v>
      </c>
      <c r="C17445">
        <v>10241</v>
      </c>
    </row>
    <row r="17446" spans="1:3" x14ac:dyDescent="0.3">
      <c r="A17446" t="s">
        <v>20</v>
      </c>
      <c r="B17446">
        <v>6</v>
      </c>
      <c r="C17446">
        <v>10241</v>
      </c>
    </row>
    <row r="17447" spans="1:3" x14ac:dyDescent="0.3">
      <c r="A17447" t="s">
        <v>21</v>
      </c>
      <c r="B17447">
        <v>2</v>
      </c>
      <c r="C17447">
        <v>10241</v>
      </c>
    </row>
    <row r="17448" spans="1:3" x14ac:dyDescent="0.3">
      <c r="A17448" t="s">
        <v>22</v>
      </c>
      <c r="B17448">
        <v>6</v>
      </c>
      <c r="C17448">
        <v>10241</v>
      </c>
    </row>
    <row r="17449" spans="1:3" x14ac:dyDescent="0.3">
      <c r="A17449" t="s">
        <v>25</v>
      </c>
      <c r="B17449" t="s">
        <v>122</v>
      </c>
      <c r="C17449">
        <v>10241</v>
      </c>
    </row>
    <row r="17450" spans="1:3" x14ac:dyDescent="0.3">
      <c r="A17450" t="s">
        <v>7</v>
      </c>
      <c r="B17450" t="s">
        <v>50</v>
      </c>
      <c r="C17450">
        <v>7004</v>
      </c>
    </row>
    <row r="17451" spans="1:3" x14ac:dyDescent="0.3">
      <c r="A17451" t="s">
        <v>17</v>
      </c>
      <c r="B17451">
        <v>24</v>
      </c>
      <c r="C17451">
        <v>7004</v>
      </c>
    </row>
    <row r="17452" spans="1:3" x14ac:dyDescent="0.3">
      <c r="A17452" t="s">
        <v>18</v>
      </c>
      <c r="B17452">
        <v>3</v>
      </c>
      <c r="C17452">
        <v>7004</v>
      </c>
    </row>
    <row r="17453" spans="1:3" x14ac:dyDescent="0.3">
      <c r="A17453" t="s">
        <v>19</v>
      </c>
      <c r="B17453">
        <v>26</v>
      </c>
      <c r="C17453">
        <v>7004</v>
      </c>
    </row>
    <row r="17454" spans="1:3" x14ac:dyDescent="0.3">
      <c r="A17454" t="s">
        <v>20</v>
      </c>
      <c r="B17454">
        <v>7</v>
      </c>
      <c r="C17454">
        <v>7004</v>
      </c>
    </row>
    <row r="17455" spans="1:3" x14ac:dyDescent="0.3">
      <c r="A17455" t="s">
        <v>21</v>
      </c>
      <c r="B17455">
        <v>1</v>
      </c>
      <c r="C17455">
        <v>7004</v>
      </c>
    </row>
    <row r="17456" spans="1:3" x14ac:dyDescent="0.3">
      <c r="A17456" t="s">
        <v>22</v>
      </c>
      <c r="B17456">
        <v>23</v>
      </c>
      <c r="C17456">
        <v>7004</v>
      </c>
    </row>
    <row r="17457" spans="1:3" x14ac:dyDescent="0.3">
      <c r="A17457" t="s">
        <v>25</v>
      </c>
      <c r="B17457" t="s">
        <v>121</v>
      </c>
      <c r="C17457">
        <v>7004</v>
      </c>
    </row>
    <row r="17458" spans="1:3" x14ac:dyDescent="0.3">
      <c r="A17458" t="s">
        <v>7</v>
      </c>
      <c r="B17458" t="s">
        <v>50</v>
      </c>
      <c r="C17458">
        <v>6864</v>
      </c>
    </row>
    <row r="17459" spans="1:3" x14ac:dyDescent="0.3">
      <c r="A17459" t="s">
        <v>17</v>
      </c>
      <c r="B17459">
        <v>8</v>
      </c>
      <c r="C17459">
        <v>6864</v>
      </c>
    </row>
    <row r="17460" spans="1:3" x14ac:dyDescent="0.3">
      <c r="A17460" t="s">
        <v>18</v>
      </c>
      <c r="B17460">
        <v>4</v>
      </c>
      <c r="C17460">
        <v>6864</v>
      </c>
    </row>
    <row r="17461" spans="1:3" x14ac:dyDescent="0.3">
      <c r="A17461" t="s">
        <v>19</v>
      </c>
      <c r="B17461">
        <v>10</v>
      </c>
      <c r="C17461">
        <v>6864</v>
      </c>
    </row>
    <row r="17462" spans="1:3" x14ac:dyDescent="0.3">
      <c r="A17462" t="s">
        <v>20</v>
      </c>
      <c r="B17462">
        <v>2</v>
      </c>
      <c r="C17462">
        <v>6864</v>
      </c>
    </row>
    <row r="17463" spans="1:3" x14ac:dyDescent="0.3">
      <c r="A17463" t="s">
        <v>21</v>
      </c>
      <c r="B17463">
        <v>2</v>
      </c>
      <c r="C17463">
        <v>6864</v>
      </c>
    </row>
    <row r="17464" spans="1:3" x14ac:dyDescent="0.3">
      <c r="A17464" t="s">
        <v>22</v>
      </c>
      <c r="B17464">
        <v>4</v>
      </c>
      <c r="C17464">
        <v>6864</v>
      </c>
    </row>
    <row r="17465" spans="1:3" x14ac:dyDescent="0.3">
      <c r="A17465" t="s">
        <v>25</v>
      </c>
      <c r="B17465" t="s">
        <v>121</v>
      </c>
      <c r="C17465">
        <v>6864</v>
      </c>
    </row>
    <row r="17466" spans="1:3" x14ac:dyDescent="0.3">
      <c r="A17466" t="s">
        <v>7</v>
      </c>
      <c r="B17466" t="s">
        <v>50</v>
      </c>
      <c r="C17466">
        <v>10617</v>
      </c>
    </row>
    <row r="17467" spans="1:3" x14ac:dyDescent="0.3">
      <c r="A17467" t="s">
        <v>17</v>
      </c>
      <c r="B17467">
        <v>8</v>
      </c>
      <c r="C17467">
        <v>10617</v>
      </c>
    </row>
    <row r="17468" spans="1:3" x14ac:dyDescent="0.3">
      <c r="A17468" t="s">
        <v>18</v>
      </c>
      <c r="B17468">
        <v>4</v>
      </c>
      <c r="C17468">
        <v>10617</v>
      </c>
    </row>
    <row r="17469" spans="1:3" x14ac:dyDescent="0.3">
      <c r="A17469" t="s">
        <v>19</v>
      </c>
      <c r="B17469">
        <v>10</v>
      </c>
      <c r="C17469">
        <v>10617</v>
      </c>
    </row>
    <row r="17470" spans="1:3" x14ac:dyDescent="0.3">
      <c r="A17470" t="s">
        <v>20</v>
      </c>
      <c r="B17470">
        <v>2</v>
      </c>
      <c r="C17470">
        <v>10617</v>
      </c>
    </row>
    <row r="17471" spans="1:3" x14ac:dyDescent="0.3">
      <c r="A17471" t="s">
        <v>21</v>
      </c>
      <c r="B17471">
        <v>2</v>
      </c>
      <c r="C17471">
        <v>10617</v>
      </c>
    </row>
    <row r="17472" spans="1:3" x14ac:dyDescent="0.3">
      <c r="A17472" t="s">
        <v>22</v>
      </c>
      <c r="B17472">
        <v>4</v>
      </c>
      <c r="C17472">
        <v>10617</v>
      </c>
    </row>
    <row r="17473" spans="1:3" x14ac:dyDescent="0.3">
      <c r="A17473" t="s">
        <v>25</v>
      </c>
      <c r="B17473" t="s">
        <v>121</v>
      </c>
      <c r="C17473">
        <v>10617</v>
      </c>
    </row>
    <row r="17474" spans="1:3" x14ac:dyDescent="0.3">
      <c r="A17474" t="s">
        <v>7</v>
      </c>
      <c r="B17474" t="s">
        <v>120</v>
      </c>
      <c r="C17474">
        <v>5987</v>
      </c>
    </row>
    <row r="17475" spans="1:3" x14ac:dyDescent="0.3">
      <c r="A17475" t="s">
        <v>17</v>
      </c>
      <c r="B17475">
        <v>2</v>
      </c>
      <c r="C17475">
        <v>5987</v>
      </c>
    </row>
    <row r="17476" spans="1:3" x14ac:dyDescent="0.3">
      <c r="A17476" t="s">
        <v>18</v>
      </c>
      <c r="B17476">
        <v>2</v>
      </c>
      <c r="C17476">
        <v>5987</v>
      </c>
    </row>
    <row r="17477" spans="1:3" x14ac:dyDescent="0.3">
      <c r="A17477" t="s">
        <v>19</v>
      </c>
      <c r="B17477">
        <v>11</v>
      </c>
      <c r="C17477">
        <v>5987</v>
      </c>
    </row>
    <row r="17478" spans="1:3" x14ac:dyDescent="0.3">
      <c r="A17478" t="s">
        <v>20</v>
      </c>
      <c r="B17478">
        <v>10</v>
      </c>
      <c r="C17478">
        <v>5987</v>
      </c>
    </row>
    <row r="17479" spans="1:3" x14ac:dyDescent="0.3">
      <c r="A17479" t="s">
        <v>21</v>
      </c>
      <c r="B17479">
        <v>6</v>
      </c>
      <c r="C17479">
        <v>5987</v>
      </c>
    </row>
    <row r="17480" spans="1:3" x14ac:dyDescent="0.3">
      <c r="A17480" t="s">
        <v>22</v>
      </c>
      <c r="B17480">
        <v>12</v>
      </c>
      <c r="C17480">
        <v>5987</v>
      </c>
    </row>
    <row r="17481" spans="1:3" x14ac:dyDescent="0.3">
      <c r="A17481" t="s">
        <v>25</v>
      </c>
      <c r="B17481" t="s">
        <v>122</v>
      </c>
      <c r="C17481">
        <v>5987</v>
      </c>
    </row>
    <row r="17482" spans="1:3" x14ac:dyDescent="0.3">
      <c r="A17482" t="s">
        <v>7</v>
      </c>
      <c r="B17482" t="s">
        <v>50</v>
      </c>
      <c r="C17482">
        <v>948</v>
      </c>
    </row>
    <row r="17483" spans="1:3" x14ac:dyDescent="0.3">
      <c r="A17483" t="s">
        <v>17</v>
      </c>
      <c r="B17483">
        <v>4</v>
      </c>
      <c r="C17483">
        <v>948</v>
      </c>
    </row>
    <row r="17484" spans="1:3" x14ac:dyDescent="0.3">
      <c r="A17484" t="s">
        <v>18</v>
      </c>
      <c r="B17484">
        <v>7</v>
      </c>
      <c r="C17484">
        <v>948</v>
      </c>
    </row>
    <row r="17485" spans="1:3" x14ac:dyDescent="0.3">
      <c r="A17485" t="s">
        <v>19</v>
      </c>
      <c r="B17485">
        <v>7</v>
      </c>
      <c r="C17485">
        <v>948</v>
      </c>
    </row>
    <row r="17486" spans="1:3" x14ac:dyDescent="0.3">
      <c r="A17486" t="s">
        <v>20</v>
      </c>
      <c r="B17486">
        <v>6</v>
      </c>
      <c r="C17486">
        <v>948</v>
      </c>
    </row>
    <row r="17487" spans="1:3" x14ac:dyDescent="0.3">
      <c r="A17487" t="s">
        <v>21</v>
      </c>
      <c r="B17487">
        <v>4</v>
      </c>
      <c r="C17487">
        <v>948</v>
      </c>
    </row>
    <row r="17488" spans="1:3" x14ac:dyDescent="0.3">
      <c r="A17488" t="s">
        <v>22</v>
      </c>
      <c r="B17488">
        <v>13</v>
      </c>
      <c r="C17488">
        <v>948</v>
      </c>
    </row>
    <row r="17489" spans="1:3" x14ac:dyDescent="0.3">
      <c r="A17489" t="s">
        <v>25</v>
      </c>
      <c r="B17489" t="s">
        <v>122</v>
      </c>
      <c r="C17489">
        <v>948</v>
      </c>
    </row>
    <row r="17490" spans="1:3" x14ac:dyDescent="0.3">
      <c r="A17490" t="s">
        <v>7</v>
      </c>
      <c r="B17490" t="s">
        <v>120</v>
      </c>
      <c r="C17490">
        <v>7349</v>
      </c>
    </row>
    <row r="17491" spans="1:3" x14ac:dyDescent="0.3">
      <c r="A17491" t="s">
        <v>17</v>
      </c>
      <c r="B17491">
        <v>6</v>
      </c>
      <c r="C17491">
        <v>7349</v>
      </c>
    </row>
    <row r="17492" spans="1:3" x14ac:dyDescent="0.3">
      <c r="A17492" t="s">
        <v>18</v>
      </c>
      <c r="B17492">
        <v>17</v>
      </c>
      <c r="C17492">
        <v>7349</v>
      </c>
    </row>
    <row r="17493" spans="1:3" x14ac:dyDescent="0.3">
      <c r="A17493" t="s">
        <v>19</v>
      </c>
      <c r="B17493">
        <v>16</v>
      </c>
      <c r="C17493">
        <v>7349</v>
      </c>
    </row>
    <row r="17494" spans="1:3" x14ac:dyDescent="0.3">
      <c r="A17494" t="s">
        <v>20</v>
      </c>
      <c r="B17494">
        <v>6</v>
      </c>
      <c r="C17494">
        <v>7349</v>
      </c>
    </row>
    <row r="17495" spans="1:3" x14ac:dyDescent="0.3">
      <c r="A17495" t="s">
        <v>21</v>
      </c>
      <c r="B17495">
        <v>16</v>
      </c>
      <c r="C17495">
        <v>7349</v>
      </c>
    </row>
    <row r="17496" spans="1:3" x14ac:dyDescent="0.3">
      <c r="A17496" t="s">
        <v>22</v>
      </c>
      <c r="B17496">
        <v>42</v>
      </c>
      <c r="C17496">
        <v>7349</v>
      </c>
    </row>
    <row r="17497" spans="1:3" x14ac:dyDescent="0.3">
      <c r="A17497" t="s">
        <v>25</v>
      </c>
      <c r="B17497" t="s">
        <v>121</v>
      </c>
      <c r="C17497">
        <v>7349</v>
      </c>
    </row>
    <row r="17498" spans="1:3" x14ac:dyDescent="0.3">
      <c r="A17498" t="s">
        <v>7</v>
      </c>
      <c r="B17498" t="s">
        <v>50</v>
      </c>
      <c r="C17498">
        <v>5342</v>
      </c>
    </row>
    <row r="17499" spans="1:3" x14ac:dyDescent="0.3">
      <c r="A17499" t="s">
        <v>17</v>
      </c>
      <c r="B17499">
        <v>0</v>
      </c>
      <c r="C17499">
        <v>5342</v>
      </c>
    </row>
    <row r="17500" spans="1:3" x14ac:dyDescent="0.3">
      <c r="A17500" t="s">
        <v>18</v>
      </c>
      <c r="B17500">
        <v>1</v>
      </c>
      <c r="C17500">
        <v>5342</v>
      </c>
    </row>
    <row r="17501" spans="1:3" x14ac:dyDescent="0.3">
      <c r="A17501" t="s">
        <v>19</v>
      </c>
      <c r="B17501">
        <v>3</v>
      </c>
      <c r="C17501">
        <v>5342</v>
      </c>
    </row>
    <row r="17502" spans="1:3" x14ac:dyDescent="0.3">
      <c r="A17502" t="s">
        <v>20</v>
      </c>
      <c r="B17502">
        <v>10</v>
      </c>
      <c r="C17502">
        <v>5342</v>
      </c>
    </row>
    <row r="17503" spans="1:3" x14ac:dyDescent="0.3">
      <c r="A17503" t="s">
        <v>21</v>
      </c>
      <c r="B17503">
        <v>6</v>
      </c>
      <c r="C17503">
        <v>5342</v>
      </c>
    </row>
    <row r="17504" spans="1:3" x14ac:dyDescent="0.3">
      <c r="A17504" t="s">
        <v>22</v>
      </c>
      <c r="B17504">
        <v>9</v>
      </c>
      <c r="C17504">
        <v>5342</v>
      </c>
    </row>
    <row r="17505" spans="1:3" x14ac:dyDescent="0.3">
      <c r="A17505" t="s">
        <v>25</v>
      </c>
      <c r="B17505" t="s">
        <v>122</v>
      </c>
      <c r="C17505">
        <v>5342</v>
      </c>
    </row>
    <row r="17506" spans="1:3" x14ac:dyDescent="0.3">
      <c r="A17506" t="s">
        <v>7</v>
      </c>
      <c r="B17506" t="s">
        <v>50</v>
      </c>
      <c r="C17506">
        <v>451</v>
      </c>
    </row>
    <row r="17507" spans="1:3" x14ac:dyDescent="0.3">
      <c r="A17507" t="s">
        <v>17</v>
      </c>
      <c r="B17507">
        <v>9</v>
      </c>
      <c r="C17507">
        <v>451</v>
      </c>
    </row>
    <row r="17508" spans="1:3" x14ac:dyDescent="0.3">
      <c r="A17508" t="s">
        <v>18</v>
      </c>
      <c r="B17508">
        <v>0</v>
      </c>
      <c r="C17508">
        <v>451</v>
      </c>
    </row>
    <row r="17509" spans="1:3" x14ac:dyDescent="0.3">
      <c r="A17509" t="s">
        <v>19</v>
      </c>
      <c r="B17509">
        <v>7</v>
      </c>
      <c r="C17509">
        <v>451</v>
      </c>
    </row>
    <row r="17510" spans="1:3" x14ac:dyDescent="0.3">
      <c r="A17510" t="s">
        <v>20</v>
      </c>
      <c r="B17510">
        <v>2</v>
      </c>
      <c r="C17510">
        <v>451</v>
      </c>
    </row>
    <row r="17511" spans="1:3" x14ac:dyDescent="0.3">
      <c r="A17511" t="s">
        <v>21</v>
      </c>
      <c r="B17511">
        <v>0</v>
      </c>
      <c r="C17511">
        <v>451</v>
      </c>
    </row>
    <row r="17512" spans="1:3" x14ac:dyDescent="0.3">
      <c r="A17512" t="s">
        <v>22</v>
      </c>
      <c r="B17512">
        <v>4</v>
      </c>
      <c r="C17512">
        <v>451</v>
      </c>
    </row>
    <row r="17513" spans="1:3" x14ac:dyDescent="0.3">
      <c r="A17513" t="s">
        <v>25</v>
      </c>
      <c r="B17513" t="s">
        <v>122</v>
      </c>
      <c r="C17513">
        <v>451</v>
      </c>
    </row>
    <row r="17514" spans="1:3" x14ac:dyDescent="0.3">
      <c r="A17514" t="s">
        <v>7</v>
      </c>
      <c r="B17514" t="s">
        <v>50</v>
      </c>
      <c r="C17514">
        <v>10395</v>
      </c>
    </row>
    <row r="17515" spans="1:3" x14ac:dyDescent="0.3">
      <c r="A17515" t="s">
        <v>17</v>
      </c>
      <c r="B17515">
        <v>1</v>
      </c>
      <c r="C17515">
        <v>10395</v>
      </c>
    </row>
    <row r="17516" spans="1:3" x14ac:dyDescent="0.3">
      <c r="A17516" t="s">
        <v>18</v>
      </c>
      <c r="B17516">
        <v>45</v>
      </c>
      <c r="C17516">
        <v>10395</v>
      </c>
    </row>
    <row r="17517" spans="1:3" x14ac:dyDescent="0.3">
      <c r="A17517" t="s">
        <v>19</v>
      </c>
      <c r="B17517">
        <v>3</v>
      </c>
      <c r="C17517">
        <v>10395</v>
      </c>
    </row>
    <row r="17518" spans="1:3" x14ac:dyDescent="0.3">
      <c r="A17518" t="s">
        <v>20</v>
      </c>
      <c r="B17518">
        <v>4</v>
      </c>
      <c r="C17518">
        <v>10395</v>
      </c>
    </row>
    <row r="17519" spans="1:3" x14ac:dyDescent="0.3">
      <c r="A17519" t="s">
        <v>21</v>
      </c>
      <c r="B17519">
        <v>6</v>
      </c>
      <c r="C17519">
        <v>10395</v>
      </c>
    </row>
    <row r="17520" spans="1:3" x14ac:dyDescent="0.3">
      <c r="A17520" t="s">
        <v>22</v>
      </c>
      <c r="B17520">
        <v>42</v>
      </c>
      <c r="C17520">
        <v>10395</v>
      </c>
    </row>
    <row r="17521" spans="1:3" x14ac:dyDescent="0.3">
      <c r="A17521" t="s">
        <v>25</v>
      </c>
      <c r="B17521" t="s">
        <v>121</v>
      </c>
      <c r="C17521">
        <v>10395</v>
      </c>
    </row>
    <row r="17522" spans="1:3" x14ac:dyDescent="0.3">
      <c r="A17522" t="s">
        <v>7</v>
      </c>
      <c r="B17522" t="s">
        <v>50</v>
      </c>
      <c r="C17522">
        <v>2980</v>
      </c>
    </row>
    <row r="17523" spans="1:3" x14ac:dyDescent="0.3">
      <c r="A17523" t="s">
        <v>17</v>
      </c>
      <c r="B17523">
        <v>12</v>
      </c>
      <c r="C17523">
        <v>2980</v>
      </c>
    </row>
    <row r="17524" spans="1:3" x14ac:dyDescent="0.3">
      <c r="A17524" t="s">
        <v>18</v>
      </c>
      <c r="B17524">
        <v>0</v>
      </c>
      <c r="C17524">
        <v>2980</v>
      </c>
    </row>
    <row r="17525" spans="1:3" x14ac:dyDescent="0.3">
      <c r="A17525" t="s">
        <v>19</v>
      </c>
      <c r="B17525">
        <v>13</v>
      </c>
      <c r="C17525">
        <v>2980</v>
      </c>
    </row>
    <row r="17526" spans="1:3" x14ac:dyDescent="0.3">
      <c r="A17526" t="s">
        <v>20</v>
      </c>
      <c r="B17526">
        <v>4</v>
      </c>
      <c r="C17526">
        <v>2980</v>
      </c>
    </row>
    <row r="17527" spans="1:3" x14ac:dyDescent="0.3">
      <c r="A17527" t="s">
        <v>21</v>
      </c>
      <c r="B17527">
        <v>2</v>
      </c>
      <c r="C17527">
        <v>2980</v>
      </c>
    </row>
    <row r="17528" spans="1:3" x14ac:dyDescent="0.3">
      <c r="A17528" t="s">
        <v>22</v>
      </c>
      <c r="B17528">
        <v>4</v>
      </c>
      <c r="C17528">
        <v>2980</v>
      </c>
    </row>
    <row r="17529" spans="1:3" x14ac:dyDescent="0.3">
      <c r="A17529" t="s">
        <v>25</v>
      </c>
      <c r="B17529" t="s">
        <v>121</v>
      </c>
      <c r="C17529">
        <v>2980</v>
      </c>
    </row>
    <row r="17530" spans="1:3" x14ac:dyDescent="0.3">
      <c r="A17530" t="s">
        <v>7</v>
      </c>
      <c r="B17530" t="s">
        <v>50</v>
      </c>
      <c r="C17530">
        <v>10749</v>
      </c>
    </row>
    <row r="17531" spans="1:3" x14ac:dyDescent="0.3">
      <c r="A17531" t="s">
        <v>17</v>
      </c>
      <c r="B17531">
        <v>73</v>
      </c>
      <c r="C17531">
        <v>10749</v>
      </c>
    </row>
    <row r="17532" spans="1:3" x14ac:dyDescent="0.3">
      <c r="A17532" t="s">
        <v>18</v>
      </c>
      <c r="B17532">
        <v>18</v>
      </c>
      <c r="C17532">
        <v>10749</v>
      </c>
    </row>
    <row r="17533" spans="1:3" x14ac:dyDescent="0.3">
      <c r="A17533" t="s">
        <v>19</v>
      </c>
      <c r="B17533">
        <v>66</v>
      </c>
      <c r="C17533">
        <v>10749</v>
      </c>
    </row>
    <row r="17534" spans="1:3" x14ac:dyDescent="0.3">
      <c r="A17534" t="s">
        <v>20</v>
      </c>
      <c r="B17534">
        <v>7</v>
      </c>
      <c r="C17534">
        <v>10749</v>
      </c>
    </row>
    <row r="17535" spans="1:3" x14ac:dyDescent="0.3">
      <c r="A17535" t="s">
        <v>21</v>
      </c>
      <c r="B17535">
        <v>12</v>
      </c>
      <c r="C17535">
        <v>10749</v>
      </c>
    </row>
    <row r="17536" spans="1:3" x14ac:dyDescent="0.3">
      <c r="A17536" t="s">
        <v>22</v>
      </c>
      <c r="B17536">
        <v>2</v>
      </c>
      <c r="C17536">
        <v>10749</v>
      </c>
    </row>
    <row r="17537" spans="1:3" x14ac:dyDescent="0.3">
      <c r="A17537" t="s">
        <v>25</v>
      </c>
      <c r="B17537" t="s">
        <v>122</v>
      </c>
      <c r="C17537">
        <v>10749</v>
      </c>
    </row>
    <row r="17538" spans="1:3" x14ac:dyDescent="0.3">
      <c r="A17538" t="s">
        <v>7</v>
      </c>
      <c r="B17538" t="s">
        <v>50</v>
      </c>
      <c r="C17538">
        <v>4136</v>
      </c>
    </row>
    <row r="17539" spans="1:3" x14ac:dyDescent="0.3">
      <c r="A17539" t="s">
        <v>17</v>
      </c>
      <c r="B17539">
        <v>10</v>
      </c>
      <c r="C17539">
        <v>4136</v>
      </c>
    </row>
    <row r="17540" spans="1:3" x14ac:dyDescent="0.3">
      <c r="A17540" t="s">
        <v>18</v>
      </c>
      <c r="B17540">
        <v>17</v>
      </c>
      <c r="C17540">
        <v>4136</v>
      </c>
    </row>
    <row r="17541" spans="1:3" x14ac:dyDescent="0.3">
      <c r="A17541" t="s">
        <v>19</v>
      </c>
      <c r="B17541">
        <v>18</v>
      </c>
      <c r="C17541">
        <v>4136</v>
      </c>
    </row>
    <row r="17542" spans="1:3" x14ac:dyDescent="0.3">
      <c r="A17542" t="s">
        <v>20</v>
      </c>
      <c r="B17542">
        <v>8</v>
      </c>
      <c r="C17542">
        <v>4136</v>
      </c>
    </row>
    <row r="17543" spans="1:3" x14ac:dyDescent="0.3">
      <c r="A17543" t="s">
        <v>21</v>
      </c>
      <c r="B17543">
        <v>26</v>
      </c>
      <c r="C17543">
        <v>4136</v>
      </c>
    </row>
    <row r="17544" spans="1:3" x14ac:dyDescent="0.3">
      <c r="A17544" t="s">
        <v>22</v>
      </c>
      <c r="B17544">
        <v>40</v>
      </c>
      <c r="C17544">
        <v>4136</v>
      </c>
    </row>
    <row r="17545" spans="1:3" x14ac:dyDescent="0.3">
      <c r="A17545" t="s">
        <v>25</v>
      </c>
      <c r="B17545" t="s">
        <v>121</v>
      </c>
      <c r="C17545">
        <v>4136</v>
      </c>
    </row>
    <row r="17546" spans="1:3" x14ac:dyDescent="0.3">
      <c r="A17546" t="s">
        <v>7</v>
      </c>
      <c r="B17546" t="s">
        <v>120</v>
      </c>
      <c r="C17546">
        <v>4692</v>
      </c>
    </row>
    <row r="17547" spans="1:3" x14ac:dyDescent="0.3">
      <c r="A17547" t="s">
        <v>17</v>
      </c>
      <c r="B17547">
        <v>7</v>
      </c>
      <c r="C17547">
        <v>4692</v>
      </c>
    </row>
    <row r="17548" spans="1:3" x14ac:dyDescent="0.3">
      <c r="A17548" t="s">
        <v>18</v>
      </c>
      <c r="B17548">
        <v>0</v>
      </c>
      <c r="C17548">
        <v>4692</v>
      </c>
    </row>
    <row r="17549" spans="1:3" x14ac:dyDescent="0.3">
      <c r="A17549" t="s">
        <v>19</v>
      </c>
      <c r="B17549">
        <v>12</v>
      </c>
      <c r="C17549">
        <v>4692</v>
      </c>
    </row>
    <row r="17550" spans="1:3" x14ac:dyDescent="0.3">
      <c r="A17550" t="s">
        <v>20</v>
      </c>
      <c r="B17550">
        <v>13</v>
      </c>
      <c r="C17550">
        <v>4692</v>
      </c>
    </row>
    <row r="17551" spans="1:3" x14ac:dyDescent="0.3">
      <c r="A17551" t="s">
        <v>21</v>
      </c>
      <c r="B17551">
        <v>7</v>
      </c>
      <c r="C17551">
        <v>4692</v>
      </c>
    </row>
    <row r="17552" spans="1:3" x14ac:dyDescent="0.3">
      <c r="A17552" t="s">
        <v>22</v>
      </c>
      <c r="B17552">
        <v>32</v>
      </c>
      <c r="C17552">
        <v>4692</v>
      </c>
    </row>
    <row r="17553" spans="1:3" x14ac:dyDescent="0.3">
      <c r="A17553" t="s">
        <v>25</v>
      </c>
      <c r="B17553" t="s">
        <v>121</v>
      </c>
      <c r="C17553">
        <v>4692</v>
      </c>
    </row>
    <row r="17554" spans="1:3" x14ac:dyDescent="0.3">
      <c r="A17554" t="s">
        <v>7</v>
      </c>
      <c r="B17554" t="s">
        <v>50</v>
      </c>
      <c r="C17554">
        <v>10641</v>
      </c>
    </row>
    <row r="17555" spans="1:3" x14ac:dyDescent="0.3">
      <c r="A17555" t="s">
        <v>17</v>
      </c>
      <c r="B17555">
        <v>6</v>
      </c>
      <c r="C17555">
        <v>10641</v>
      </c>
    </row>
    <row r="17556" spans="1:3" x14ac:dyDescent="0.3">
      <c r="A17556" t="s">
        <v>18</v>
      </c>
      <c r="B17556">
        <v>5</v>
      </c>
      <c r="C17556">
        <v>10641</v>
      </c>
    </row>
    <row r="17557" spans="1:3" x14ac:dyDescent="0.3">
      <c r="A17557" t="s">
        <v>19</v>
      </c>
      <c r="B17557">
        <v>4</v>
      </c>
      <c r="C17557">
        <v>10641</v>
      </c>
    </row>
    <row r="17558" spans="1:3" x14ac:dyDescent="0.3">
      <c r="A17558" t="s">
        <v>20</v>
      </c>
      <c r="B17558">
        <v>13</v>
      </c>
      <c r="C17558">
        <v>10641</v>
      </c>
    </row>
    <row r="17559" spans="1:3" x14ac:dyDescent="0.3">
      <c r="A17559" t="s">
        <v>21</v>
      </c>
      <c r="B17559">
        <v>4</v>
      </c>
      <c r="C17559">
        <v>10641</v>
      </c>
    </row>
    <row r="17560" spans="1:3" x14ac:dyDescent="0.3">
      <c r="A17560" t="s">
        <v>22</v>
      </c>
      <c r="B17560">
        <v>25</v>
      </c>
      <c r="C17560">
        <v>10641</v>
      </c>
    </row>
    <row r="17561" spans="1:3" x14ac:dyDescent="0.3">
      <c r="A17561" t="s">
        <v>25</v>
      </c>
      <c r="B17561" t="s">
        <v>122</v>
      </c>
      <c r="C17561">
        <v>10641</v>
      </c>
    </row>
    <row r="17562" spans="1:3" x14ac:dyDescent="0.3">
      <c r="A17562" t="s">
        <v>7</v>
      </c>
      <c r="B17562" t="s">
        <v>120</v>
      </c>
      <c r="C17562">
        <v>387</v>
      </c>
    </row>
    <row r="17563" spans="1:3" x14ac:dyDescent="0.3">
      <c r="A17563" t="s">
        <v>17</v>
      </c>
      <c r="B17563">
        <v>6</v>
      </c>
      <c r="C17563">
        <v>387</v>
      </c>
    </row>
    <row r="17564" spans="1:3" x14ac:dyDescent="0.3">
      <c r="A17564" t="s">
        <v>18</v>
      </c>
      <c r="B17564">
        <v>16</v>
      </c>
      <c r="C17564">
        <v>387</v>
      </c>
    </row>
    <row r="17565" spans="1:3" x14ac:dyDescent="0.3">
      <c r="A17565" t="s">
        <v>19</v>
      </c>
      <c r="B17565">
        <v>11</v>
      </c>
      <c r="C17565">
        <v>387</v>
      </c>
    </row>
    <row r="17566" spans="1:3" x14ac:dyDescent="0.3">
      <c r="A17566" t="s">
        <v>20</v>
      </c>
      <c r="B17566">
        <v>11</v>
      </c>
      <c r="C17566">
        <v>387</v>
      </c>
    </row>
    <row r="17567" spans="1:3" x14ac:dyDescent="0.3">
      <c r="A17567" t="s">
        <v>21</v>
      </c>
      <c r="B17567">
        <v>1</v>
      </c>
      <c r="C17567">
        <v>387</v>
      </c>
    </row>
    <row r="17568" spans="1:3" x14ac:dyDescent="0.3">
      <c r="A17568" t="s">
        <v>22</v>
      </c>
      <c r="B17568">
        <v>16</v>
      </c>
      <c r="C17568">
        <v>387</v>
      </c>
    </row>
    <row r="17569" spans="1:3" x14ac:dyDescent="0.3">
      <c r="A17569" t="s">
        <v>25</v>
      </c>
      <c r="B17569" t="s">
        <v>122</v>
      </c>
      <c r="C17569">
        <v>387</v>
      </c>
    </row>
    <row r="17570" spans="1:3" x14ac:dyDescent="0.3">
      <c r="A17570" t="s">
        <v>7</v>
      </c>
      <c r="B17570" t="s">
        <v>50</v>
      </c>
      <c r="C17570">
        <v>7297</v>
      </c>
    </row>
    <row r="17571" spans="1:3" x14ac:dyDescent="0.3">
      <c r="A17571" t="s">
        <v>17</v>
      </c>
      <c r="B17571">
        <v>5</v>
      </c>
      <c r="C17571">
        <v>7297</v>
      </c>
    </row>
    <row r="17572" spans="1:3" x14ac:dyDescent="0.3">
      <c r="A17572" t="s">
        <v>18</v>
      </c>
      <c r="B17572">
        <v>3</v>
      </c>
      <c r="C17572">
        <v>7297</v>
      </c>
    </row>
    <row r="17573" spans="1:3" x14ac:dyDescent="0.3">
      <c r="A17573" t="s">
        <v>19</v>
      </c>
      <c r="B17573">
        <v>10</v>
      </c>
      <c r="C17573">
        <v>7297</v>
      </c>
    </row>
    <row r="17574" spans="1:3" x14ac:dyDescent="0.3">
      <c r="A17574" t="s">
        <v>20</v>
      </c>
      <c r="B17574">
        <v>12</v>
      </c>
      <c r="C17574">
        <v>7297</v>
      </c>
    </row>
    <row r="17575" spans="1:3" x14ac:dyDescent="0.3">
      <c r="A17575" t="s">
        <v>21</v>
      </c>
      <c r="B17575">
        <v>7</v>
      </c>
      <c r="C17575">
        <v>7297</v>
      </c>
    </row>
    <row r="17576" spans="1:3" x14ac:dyDescent="0.3">
      <c r="A17576" t="s">
        <v>22</v>
      </c>
      <c r="B17576">
        <v>20</v>
      </c>
      <c r="C17576">
        <v>7297</v>
      </c>
    </row>
    <row r="17577" spans="1:3" x14ac:dyDescent="0.3">
      <c r="A17577" t="s">
        <v>25</v>
      </c>
      <c r="B17577" t="s">
        <v>121</v>
      </c>
      <c r="C17577">
        <v>7297</v>
      </c>
    </row>
    <row r="17578" spans="1:3" x14ac:dyDescent="0.3">
      <c r="A17578" t="s">
        <v>7</v>
      </c>
      <c r="B17578" t="s">
        <v>120</v>
      </c>
      <c r="C17578">
        <v>10710</v>
      </c>
    </row>
    <row r="17579" spans="1:3" x14ac:dyDescent="0.3">
      <c r="A17579" t="s">
        <v>17</v>
      </c>
      <c r="B17579">
        <v>5</v>
      </c>
      <c r="C17579">
        <v>10710</v>
      </c>
    </row>
    <row r="17580" spans="1:3" x14ac:dyDescent="0.3">
      <c r="A17580" t="s">
        <v>18</v>
      </c>
      <c r="B17580">
        <v>2</v>
      </c>
      <c r="C17580">
        <v>10710</v>
      </c>
    </row>
    <row r="17581" spans="1:3" x14ac:dyDescent="0.3">
      <c r="A17581" t="s">
        <v>19</v>
      </c>
      <c r="B17581">
        <v>3</v>
      </c>
      <c r="C17581">
        <v>10710</v>
      </c>
    </row>
    <row r="17582" spans="1:3" x14ac:dyDescent="0.3">
      <c r="A17582" t="s">
        <v>20</v>
      </c>
      <c r="B17582">
        <v>3</v>
      </c>
      <c r="C17582">
        <v>10710</v>
      </c>
    </row>
    <row r="17583" spans="1:3" x14ac:dyDescent="0.3">
      <c r="A17583" t="s">
        <v>21</v>
      </c>
      <c r="B17583">
        <v>0</v>
      </c>
      <c r="C17583">
        <v>10710</v>
      </c>
    </row>
    <row r="17584" spans="1:3" x14ac:dyDescent="0.3">
      <c r="A17584" t="s">
        <v>22</v>
      </c>
      <c r="B17584">
        <v>5</v>
      </c>
      <c r="C17584">
        <v>10710</v>
      </c>
    </row>
    <row r="17585" spans="1:3" x14ac:dyDescent="0.3">
      <c r="A17585" t="s">
        <v>25</v>
      </c>
      <c r="B17585" t="s">
        <v>122</v>
      </c>
      <c r="C17585">
        <v>10710</v>
      </c>
    </row>
    <row r="17586" spans="1:3" x14ac:dyDescent="0.3">
      <c r="A17586" t="s">
        <v>7</v>
      </c>
      <c r="B17586" t="s">
        <v>120</v>
      </c>
      <c r="C17586">
        <v>10001</v>
      </c>
    </row>
    <row r="17587" spans="1:3" x14ac:dyDescent="0.3">
      <c r="A17587" t="s">
        <v>17</v>
      </c>
      <c r="B17587">
        <v>5</v>
      </c>
      <c r="C17587">
        <v>10001</v>
      </c>
    </row>
    <row r="17588" spans="1:3" x14ac:dyDescent="0.3">
      <c r="A17588" t="s">
        <v>18</v>
      </c>
      <c r="B17588">
        <v>17</v>
      </c>
      <c r="C17588">
        <v>10001</v>
      </c>
    </row>
    <row r="17589" spans="1:3" x14ac:dyDescent="0.3">
      <c r="A17589" t="s">
        <v>19</v>
      </c>
      <c r="B17589">
        <v>17</v>
      </c>
      <c r="C17589">
        <v>10001</v>
      </c>
    </row>
    <row r="17590" spans="1:3" x14ac:dyDescent="0.3">
      <c r="A17590" t="s">
        <v>20</v>
      </c>
      <c r="B17590">
        <v>13</v>
      </c>
      <c r="C17590">
        <v>10001</v>
      </c>
    </row>
    <row r="17591" spans="1:3" x14ac:dyDescent="0.3">
      <c r="A17591" t="s">
        <v>21</v>
      </c>
      <c r="B17591">
        <v>14</v>
      </c>
      <c r="C17591">
        <v>10001</v>
      </c>
    </row>
    <row r="17592" spans="1:3" x14ac:dyDescent="0.3">
      <c r="A17592" t="s">
        <v>22</v>
      </c>
      <c r="B17592">
        <v>34</v>
      </c>
      <c r="C17592">
        <v>10001</v>
      </c>
    </row>
    <row r="17593" spans="1:3" x14ac:dyDescent="0.3">
      <c r="A17593" t="s">
        <v>25</v>
      </c>
      <c r="B17593" t="s">
        <v>122</v>
      </c>
      <c r="C17593">
        <v>10001</v>
      </c>
    </row>
    <row r="17594" spans="1:3" x14ac:dyDescent="0.3">
      <c r="A17594" t="s">
        <v>7</v>
      </c>
      <c r="B17594" t="s">
        <v>120</v>
      </c>
      <c r="C17594">
        <v>2139</v>
      </c>
    </row>
    <row r="17595" spans="1:3" x14ac:dyDescent="0.3">
      <c r="A17595" t="s">
        <v>17</v>
      </c>
      <c r="B17595">
        <v>3</v>
      </c>
      <c r="C17595">
        <v>2139</v>
      </c>
    </row>
    <row r="17596" spans="1:3" x14ac:dyDescent="0.3">
      <c r="A17596" t="s">
        <v>18</v>
      </c>
      <c r="B17596">
        <v>1</v>
      </c>
      <c r="C17596">
        <v>2139</v>
      </c>
    </row>
    <row r="17597" spans="1:3" x14ac:dyDescent="0.3">
      <c r="A17597" t="s">
        <v>19</v>
      </c>
      <c r="B17597">
        <v>10</v>
      </c>
      <c r="C17597">
        <v>2139</v>
      </c>
    </row>
    <row r="17598" spans="1:3" x14ac:dyDescent="0.3">
      <c r="A17598" t="s">
        <v>20</v>
      </c>
      <c r="B17598">
        <v>3</v>
      </c>
      <c r="C17598">
        <v>2139</v>
      </c>
    </row>
    <row r="17599" spans="1:3" x14ac:dyDescent="0.3">
      <c r="A17599" t="s">
        <v>21</v>
      </c>
      <c r="B17599">
        <v>2</v>
      </c>
      <c r="C17599">
        <v>2139</v>
      </c>
    </row>
    <row r="17600" spans="1:3" x14ac:dyDescent="0.3">
      <c r="A17600" t="s">
        <v>22</v>
      </c>
      <c r="B17600">
        <v>12</v>
      </c>
      <c r="C17600">
        <v>2139</v>
      </c>
    </row>
    <row r="17601" spans="1:3" x14ac:dyDescent="0.3">
      <c r="A17601" t="s">
        <v>25</v>
      </c>
      <c r="B17601" t="s">
        <v>122</v>
      </c>
      <c r="C17601">
        <v>2139</v>
      </c>
    </row>
    <row r="17602" spans="1:3" x14ac:dyDescent="0.3">
      <c r="A17602" t="s">
        <v>7</v>
      </c>
      <c r="B17602" t="s">
        <v>120</v>
      </c>
      <c r="C17602">
        <v>9909</v>
      </c>
    </row>
    <row r="17603" spans="1:3" x14ac:dyDescent="0.3">
      <c r="A17603" t="s">
        <v>17</v>
      </c>
      <c r="B17603">
        <v>3</v>
      </c>
      <c r="C17603">
        <v>9909</v>
      </c>
    </row>
    <row r="17604" spans="1:3" x14ac:dyDescent="0.3">
      <c r="A17604" t="s">
        <v>18</v>
      </c>
      <c r="B17604">
        <v>18</v>
      </c>
      <c r="C17604">
        <v>9909</v>
      </c>
    </row>
    <row r="17605" spans="1:3" x14ac:dyDescent="0.3">
      <c r="A17605" t="s">
        <v>19</v>
      </c>
      <c r="B17605">
        <v>14</v>
      </c>
      <c r="C17605">
        <v>9909</v>
      </c>
    </row>
    <row r="17606" spans="1:3" x14ac:dyDescent="0.3">
      <c r="A17606" t="s">
        <v>20</v>
      </c>
      <c r="B17606">
        <v>15</v>
      </c>
      <c r="C17606">
        <v>9909</v>
      </c>
    </row>
    <row r="17607" spans="1:3" x14ac:dyDescent="0.3">
      <c r="A17607" t="s">
        <v>21</v>
      </c>
      <c r="B17607">
        <v>22</v>
      </c>
      <c r="C17607">
        <v>9909</v>
      </c>
    </row>
    <row r="17608" spans="1:3" x14ac:dyDescent="0.3">
      <c r="A17608" t="s">
        <v>22</v>
      </c>
      <c r="B17608">
        <v>50</v>
      </c>
      <c r="C17608">
        <v>9909</v>
      </c>
    </row>
    <row r="17609" spans="1:3" x14ac:dyDescent="0.3">
      <c r="A17609" t="s">
        <v>25</v>
      </c>
      <c r="B17609" t="s">
        <v>121</v>
      </c>
      <c r="C17609">
        <v>9909</v>
      </c>
    </row>
    <row r="17610" spans="1:3" x14ac:dyDescent="0.3">
      <c r="A17610" t="s">
        <v>7</v>
      </c>
      <c r="B17610" t="s">
        <v>120</v>
      </c>
      <c r="C17610">
        <v>10659</v>
      </c>
    </row>
    <row r="17611" spans="1:3" x14ac:dyDescent="0.3">
      <c r="A17611" t="s">
        <v>17</v>
      </c>
      <c r="B17611">
        <v>2</v>
      </c>
      <c r="C17611">
        <v>10659</v>
      </c>
    </row>
    <row r="17612" spans="1:3" x14ac:dyDescent="0.3">
      <c r="A17612" t="s">
        <v>18</v>
      </c>
      <c r="B17612">
        <v>8</v>
      </c>
      <c r="C17612">
        <v>10659</v>
      </c>
    </row>
    <row r="17613" spans="1:3" x14ac:dyDescent="0.3">
      <c r="A17613" t="s">
        <v>19</v>
      </c>
      <c r="B17613">
        <v>11</v>
      </c>
      <c r="C17613">
        <v>10659</v>
      </c>
    </row>
    <row r="17614" spans="1:3" x14ac:dyDescent="0.3">
      <c r="A17614" t="s">
        <v>20</v>
      </c>
      <c r="B17614">
        <v>3</v>
      </c>
      <c r="C17614">
        <v>10659</v>
      </c>
    </row>
    <row r="17615" spans="1:3" x14ac:dyDescent="0.3">
      <c r="A17615" t="s">
        <v>21</v>
      </c>
      <c r="B17615">
        <v>8</v>
      </c>
      <c r="C17615">
        <v>10659</v>
      </c>
    </row>
    <row r="17616" spans="1:3" x14ac:dyDescent="0.3">
      <c r="A17616" t="s">
        <v>22</v>
      </c>
      <c r="B17616">
        <v>21</v>
      </c>
      <c r="C17616">
        <v>10659</v>
      </c>
    </row>
    <row r="17617" spans="1:3" x14ac:dyDescent="0.3">
      <c r="A17617" t="s">
        <v>25</v>
      </c>
      <c r="B17617" t="s">
        <v>121</v>
      </c>
      <c r="C17617">
        <v>10659</v>
      </c>
    </row>
    <row r="17618" spans="1:3" x14ac:dyDescent="0.3">
      <c r="A17618" t="s">
        <v>7</v>
      </c>
      <c r="B17618" t="s">
        <v>120</v>
      </c>
      <c r="C17618">
        <v>456</v>
      </c>
    </row>
    <row r="17619" spans="1:3" x14ac:dyDescent="0.3">
      <c r="A17619" t="s">
        <v>17</v>
      </c>
      <c r="B17619">
        <v>1</v>
      </c>
      <c r="C17619">
        <v>456</v>
      </c>
    </row>
    <row r="17620" spans="1:3" x14ac:dyDescent="0.3">
      <c r="A17620" t="s">
        <v>18</v>
      </c>
      <c r="B17620">
        <v>11</v>
      </c>
      <c r="C17620">
        <v>456</v>
      </c>
    </row>
    <row r="17621" spans="1:3" x14ac:dyDescent="0.3">
      <c r="A17621" t="s">
        <v>19</v>
      </c>
      <c r="B17621">
        <v>5</v>
      </c>
      <c r="C17621">
        <v>456</v>
      </c>
    </row>
    <row r="17622" spans="1:3" x14ac:dyDescent="0.3">
      <c r="A17622" t="s">
        <v>20</v>
      </c>
      <c r="B17622">
        <v>4</v>
      </c>
      <c r="C17622">
        <v>456</v>
      </c>
    </row>
    <row r="17623" spans="1:3" x14ac:dyDescent="0.3">
      <c r="A17623" t="s">
        <v>21</v>
      </c>
      <c r="B17623">
        <v>6</v>
      </c>
      <c r="C17623">
        <v>456</v>
      </c>
    </row>
    <row r="17624" spans="1:3" x14ac:dyDescent="0.3">
      <c r="A17624" t="s">
        <v>22</v>
      </c>
      <c r="B17624">
        <v>9</v>
      </c>
      <c r="C17624">
        <v>456</v>
      </c>
    </row>
    <row r="17625" spans="1:3" x14ac:dyDescent="0.3">
      <c r="A17625" t="s">
        <v>25</v>
      </c>
      <c r="B17625" t="s">
        <v>122</v>
      </c>
      <c r="C17625">
        <v>456</v>
      </c>
    </row>
    <row r="17626" spans="1:3" x14ac:dyDescent="0.3">
      <c r="A17626" t="s">
        <v>7</v>
      </c>
      <c r="B17626" t="s">
        <v>120</v>
      </c>
      <c r="C17626">
        <v>9553</v>
      </c>
    </row>
    <row r="17627" spans="1:3" x14ac:dyDescent="0.3">
      <c r="A17627" t="s">
        <v>17</v>
      </c>
      <c r="B17627">
        <v>0</v>
      </c>
      <c r="C17627">
        <v>9553</v>
      </c>
    </row>
    <row r="17628" spans="1:3" x14ac:dyDescent="0.3">
      <c r="A17628" t="s">
        <v>18</v>
      </c>
      <c r="B17628">
        <v>2</v>
      </c>
      <c r="C17628">
        <v>9553</v>
      </c>
    </row>
    <row r="17629" spans="1:3" x14ac:dyDescent="0.3">
      <c r="A17629" t="s">
        <v>19</v>
      </c>
      <c r="B17629">
        <v>3</v>
      </c>
      <c r="C17629">
        <v>9553</v>
      </c>
    </row>
    <row r="17630" spans="1:3" x14ac:dyDescent="0.3">
      <c r="A17630" t="s">
        <v>20</v>
      </c>
      <c r="B17630">
        <v>4</v>
      </c>
      <c r="C17630">
        <v>9553</v>
      </c>
    </row>
    <row r="17631" spans="1:3" x14ac:dyDescent="0.3">
      <c r="A17631" t="s">
        <v>21</v>
      </c>
      <c r="B17631">
        <v>1</v>
      </c>
      <c r="C17631">
        <v>9553</v>
      </c>
    </row>
    <row r="17632" spans="1:3" x14ac:dyDescent="0.3">
      <c r="A17632" t="s">
        <v>22</v>
      </c>
      <c r="B17632">
        <v>5</v>
      </c>
      <c r="C17632">
        <v>9553</v>
      </c>
    </row>
    <row r="17633" spans="1:3" x14ac:dyDescent="0.3">
      <c r="A17633" t="s">
        <v>25</v>
      </c>
      <c r="B17633" t="s">
        <v>122</v>
      </c>
      <c r="C17633">
        <v>9553</v>
      </c>
    </row>
    <row r="17634" spans="1:3" x14ac:dyDescent="0.3">
      <c r="A17634" t="s">
        <v>7</v>
      </c>
      <c r="B17634" t="s">
        <v>50</v>
      </c>
      <c r="C17634">
        <v>6237</v>
      </c>
    </row>
    <row r="17635" spans="1:3" x14ac:dyDescent="0.3">
      <c r="A17635" t="s">
        <v>17</v>
      </c>
      <c r="B17635">
        <v>81</v>
      </c>
      <c r="C17635">
        <v>6237</v>
      </c>
    </row>
    <row r="17636" spans="1:3" x14ac:dyDescent="0.3">
      <c r="A17636" t="s">
        <v>18</v>
      </c>
      <c r="B17636">
        <v>4</v>
      </c>
      <c r="C17636">
        <v>6237</v>
      </c>
    </row>
    <row r="17637" spans="1:3" x14ac:dyDescent="0.3">
      <c r="A17637" t="s">
        <v>19</v>
      </c>
      <c r="B17637">
        <v>33</v>
      </c>
      <c r="C17637">
        <v>6237</v>
      </c>
    </row>
    <row r="17638" spans="1:3" x14ac:dyDescent="0.3">
      <c r="A17638" t="s">
        <v>20</v>
      </c>
      <c r="B17638">
        <v>5</v>
      </c>
      <c r="C17638">
        <v>6237</v>
      </c>
    </row>
    <row r="17639" spans="1:3" x14ac:dyDescent="0.3">
      <c r="A17639" t="s">
        <v>21</v>
      </c>
      <c r="B17639">
        <v>2</v>
      </c>
      <c r="C17639">
        <v>6237</v>
      </c>
    </row>
    <row r="17640" spans="1:3" x14ac:dyDescent="0.3">
      <c r="A17640" t="s">
        <v>22</v>
      </c>
      <c r="B17640">
        <v>291</v>
      </c>
      <c r="C17640">
        <v>6237</v>
      </c>
    </row>
    <row r="17641" spans="1:3" x14ac:dyDescent="0.3">
      <c r="A17641" t="s">
        <v>25</v>
      </c>
      <c r="B17641" t="s">
        <v>123</v>
      </c>
      <c r="C17641">
        <v>6237</v>
      </c>
    </row>
    <row r="17642" spans="1:3" x14ac:dyDescent="0.3">
      <c r="A17642" t="s">
        <v>7</v>
      </c>
      <c r="B17642" t="s">
        <v>120</v>
      </c>
      <c r="C17642">
        <v>4303</v>
      </c>
    </row>
    <row r="17643" spans="1:3" x14ac:dyDescent="0.3">
      <c r="A17643" t="s">
        <v>17</v>
      </c>
      <c r="B17643">
        <v>107</v>
      </c>
      <c r="C17643">
        <v>4303</v>
      </c>
    </row>
    <row r="17644" spans="1:3" x14ac:dyDescent="0.3">
      <c r="A17644" t="s">
        <v>18</v>
      </c>
      <c r="B17644">
        <v>2</v>
      </c>
      <c r="C17644">
        <v>4303</v>
      </c>
    </row>
    <row r="17645" spans="1:3" x14ac:dyDescent="0.3">
      <c r="A17645" t="s">
        <v>19</v>
      </c>
      <c r="B17645">
        <v>12</v>
      </c>
      <c r="C17645">
        <v>4303</v>
      </c>
    </row>
    <row r="17646" spans="1:3" x14ac:dyDescent="0.3">
      <c r="A17646" t="s">
        <v>20</v>
      </c>
      <c r="B17646">
        <v>2</v>
      </c>
      <c r="C17646">
        <v>4303</v>
      </c>
    </row>
    <row r="17647" spans="1:3" x14ac:dyDescent="0.3">
      <c r="A17647" t="s">
        <v>21</v>
      </c>
      <c r="B17647">
        <v>2</v>
      </c>
      <c r="C17647">
        <v>4303</v>
      </c>
    </row>
    <row r="17648" spans="1:3" x14ac:dyDescent="0.3">
      <c r="A17648" t="s">
        <v>22</v>
      </c>
      <c r="B17648">
        <v>12</v>
      </c>
      <c r="C17648">
        <v>4303</v>
      </c>
    </row>
    <row r="17649" spans="1:3" x14ac:dyDescent="0.3">
      <c r="A17649" t="s">
        <v>25</v>
      </c>
      <c r="B17649" t="s">
        <v>122</v>
      </c>
      <c r="C17649">
        <v>4303</v>
      </c>
    </row>
    <row r="17650" spans="1:3" x14ac:dyDescent="0.3">
      <c r="A17650" t="s">
        <v>7</v>
      </c>
      <c r="B17650" t="s">
        <v>50</v>
      </c>
      <c r="C17650">
        <v>4246</v>
      </c>
    </row>
    <row r="17651" spans="1:3" x14ac:dyDescent="0.3">
      <c r="A17651" t="s">
        <v>17</v>
      </c>
      <c r="B17651">
        <v>67</v>
      </c>
      <c r="C17651">
        <v>4246</v>
      </c>
    </row>
    <row r="17652" spans="1:3" x14ac:dyDescent="0.3">
      <c r="A17652" t="s">
        <v>18</v>
      </c>
      <c r="B17652">
        <v>11</v>
      </c>
      <c r="C17652">
        <v>4246</v>
      </c>
    </row>
    <row r="17653" spans="1:3" x14ac:dyDescent="0.3">
      <c r="A17653" t="s">
        <v>19</v>
      </c>
      <c r="B17653">
        <v>26</v>
      </c>
      <c r="C17653">
        <v>4246</v>
      </c>
    </row>
    <row r="17654" spans="1:3" x14ac:dyDescent="0.3">
      <c r="A17654" t="s">
        <v>20</v>
      </c>
      <c r="B17654">
        <v>4</v>
      </c>
      <c r="C17654">
        <v>4246</v>
      </c>
    </row>
    <row r="17655" spans="1:3" x14ac:dyDescent="0.3">
      <c r="A17655" t="s">
        <v>21</v>
      </c>
      <c r="B17655">
        <v>3</v>
      </c>
      <c r="C17655">
        <v>4246</v>
      </c>
    </row>
    <row r="17656" spans="1:3" x14ac:dyDescent="0.3">
      <c r="A17656" t="s">
        <v>22</v>
      </c>
      <c r="B17656">
        <v>262</v>
      </c>
      <c r="C17656">
        <v>4246</v>
      </c>
    </row>
    <row r="17657" spans="1:3" x14ac:dyDescent="0.3">
      <c r="A17657" t="s">
        <v>25</v>
      </c>
      <c r="B17657" t="s">
        <v>122</v>
      </c>
      <c r="C17657">
        <v>4246</v>
      </c>
    </row>
    <row r="17658" spans="1:3" x14ac:dyDescent="0.3">
      <c r="A17658" t="s">
        <v>7</v>
      </c>
      <c r="B17658" t="s">
        <v>120</v>
      </c>
      <c r="C17658">
        <v>5899</v>
      </c>
    </row>
    <row r="17659" spans="1:3" x14ac:dyDescent="0.3">
      <c r="A17659" t="s">
        <v>17</v>
      </c>
      <c r="B17659">
        <v>28</v>
      </c>
      <c r="C17659">
        <v>5899</v>
      </c>
    </row>
    <row r="17660" spans="1:3" x14ac:dyDescent="0.3">
      <c r="A17660" t="s">
        <v>18</v>
      </c>
      <c r="B17660">
        <v>0</v>
      </c>
      <c r="C17660">
        <v>5899</v>
      </c>
    </row>
    <row r="17661" spans="1:3" x14ac:dyDescent="0.3">
      <c r="A17661" t="s">
        <v>19</v>
      </c>
      <c r="B17661">
        <v>6</v>
      </c>
      <c r="C17661">
        <v>5899</v>
      </c>
    </row>
    <row r="17662" spans="1:3" x14ac:dyDescent="0.3">
      <c r="A17662" t="s">
        <v>20</v>
      </c>
      <c r="B17662">
        <v>1</v>
      </c>
      <c r="C17662">
        <v>5899</v>
      </c>
    </row>
    <row r="17663" spans="1:3" x14ac:dyDescent="0.3">
      <c r="A17663" t="s">
        <v>21</v>
      </c>
      <c r="B17663">
        <v>1</v>
      </c>
      <c r="C17663">
        <v>5899</v>
      </c>
    </row>
    <row r="17664" spans="1:3" x14ac:dyDescent="0.3">
      <c r="A17664" t="s">
        <v>22</v>
      </c>
      <c r="B17664">
        <v>13</v>
      </c>
      <c r="C17664">
        <v>5899</v>
      </c>
    </row>
    <row r="17665" spans="1:3" x14ac:dyDescent="0.3">
      <c r="A17665" t="s">
        <v>25</v>
      </c>
      <c r="B17665" t="s">
        <v>122</v>
      </c>
      <c r="C17665">
        <v>5899</v>
      </c>
    </row>
    <row r="17666" spans="1:3" x14ac:dyDescent="0.3">
      <c r="A17666" t="s">
        <v>7</v>
      </c>
      <c r="B17666" t="s">
        <v>120</v>
      </c>
      <c r="C17666">
        <v>9303</v>
      </c>
    </row>
    <row r="17667" spans="1:3" x14ac:dyDescent="0.3">
      <c r="A17667" t="s">
        <v>17</v>
      </c>
      <c r="B17667">
        <v>12</v>
      </c>
      <c r="C17667">
        <v>9303</v>
      </c>
    </row>
    <row r="17668" spans="1:3" x14ac:dyDescent="0.3">
      <c r="A17668" t="s">
        <v>18</v>
      </c>
      <c r="B17668">
        <v>4</v>
      </c>
      <c r="C17668">
        <v>9303</v>
      </c>
    </row>
    <row r="17669" spans="1:3" x14ac:dyDescent="0.3">
      <c r="A17669" t="s">
        <v>19</v>
      </c>
      <c r="B17669">
        <v>7</v>
      </c>
      <c r="C17669">
        <v>9303</v>
      </c>
    </row>
    <row r="17670" spans="1:3" x14ac:dyDescent="0.3">
      <c r="A17670" t="s">
        <v>20</v>
      </c>
      <c r="B17670">
        <v>1</v>
      </c>
      <c r="C17670">
        <v>9303</v>
      </c>
    </row>
    <row r="17671" spans="1:3" x14ac:dyDescent="0.3">
      <c r="A17671" t="s">
        <v>21</v>
      </c>
      <c r="B17671">
        <v>3</v>
      </c>
      <c r="C17671">
        <v>9303</v>
      </c>
    </row>
    <row r="17672" spans="1:3" x14ac:dyDescent="0.3">
      <c r="A17672" t="s">
        <v>22</v>
      </c>
      <c r="B17672">
        <v>5</v>
      </c>
      <c r="C17672">
        <v>9303</v>
      </c>
    </row>
    <row r="17673" spans="1:3" x14ac:dyDescent="0.3">
      <c r="A17673" t="s">
        <v>25</v>
      </c>
      <c r="B17673" t="s">
        <v>122</v>
      </c>
      <c r="C17673">
        <v>9303</v>
      </c>
    </row>
    <row r="17674" spans="1:3" x14ac:dyDescent="0.3">
      <c r="A17674" t="s">
        <v>7</v>
      </c>
      <c r="B17674" t="s">
        <v>50</v>
      </c>
      <c r="C17674">
        <v>3955</v>
      </c>
    </row>
    <row r="17675" spans="1:3" x14ac:dyDescent="0.3">
      <c r="A17675" t="s">
        <v>17</v>
      </c>
      <c r="B17675">
        <v>2</v>
      </c>
      <c r="C17675">
        <v>3955</v>
      </c>
    </row>
    <row r="17676" spans="1:3" x14ac:dyDescent="0.3">
      <c r="A17676" t="s">
        <v>18</v>
      </c>
      <c r="B17676">
        <v>1</v>
      </c>
      <c r="C17676">
        <v>3955</v>
      </c>
    </row>
    <row r="17677" spans="1:3" x14ac:dyDescent="0.3">
      <c r="A17677" t="s">
        <v>19</v>
      </c>
      <c r="B17677">
        <v>1</v>
      </c>
      <c r="C17677">
        <v>3955</v>
      </c>
    </row>
    <row r="17678" spans="1:3" x14ac:dyDescent="0.3">
      <c r="A17678" t="s">
        <v>20</v>
      </c>
      <c r="B17678">
        <v>1</v>
      </c>
      <c r="C17678">
        <v>3955</v>
      </c>
    </row>
    <row r="17679" spans="1:3" x14ac:dyDescent="0.3">
      <c r="A17679" t="s">
        <v>21</v>
      </c>
      <c r="B17679">
        <v>0</v>
      </c>
      <c r="C17679">
        <v>3955</v>
      </c>
    </row>
    <row r="17680" spans="1:3" x14ac:dyDescent="0.3">
      <c r="A17680" t="s">
        <v>22</v>
      </c>
      <c r="B17680">
        <v>1</v>
      </c>
      <c r="C17680">
        <v>3955</v>
      </c>
    </row>
    <row r="17681" spans="1:3" x14ac:dyDescent="0.3">
      <c r="A17681" t="s">
        <v>25</v>
      </c>
      <c r="B17681" t="s">
        <v>122</v>
      </c>
      <c r="C17681">
        <v>3955</v>
      </c>
    </row>
    <row r="17682" spans="1:3" x14ac:dyDescent="0.3">
      <c r="A17682" t="s">
        <v>7</v>
      </c>
      <c r="B17682" t="s">
        <v>120</v>
      </c>
      <c r="C17682">
        <v>10311</v>
      </c>
    </row>
    <row r="17683" spans="1:3" x14ac:dyDescent="0.3">
      <c r="A17683" t="s">
        <v>17</v>
      </c>
      <c r="B17683">
        <v>16</v>
      </c>
      <c r="C17683">
        <v>10311</v>
      </c>
    </row>
    <row r="17684" spans="1:3" x14ac:dyDescent="0.3">
      <c r="A17684" t="s">
        <v>18</v>
      </c>
      <c r="B17684">
        <v>4</v>
      </c>
      <c r="C17684">
        <v>10311</v>
      </c>
    </row>
    <row r="17685" spans="1:3" x14ac:dyDescent="0.3">
      <c r="A17685" t="s">
        <v>19</v>
      </c>
      <c r="B17685">
        <v>12</v>
      </c>
      <c r="C17685">
        <v>10311</v>
      </c>
    </row>
    <row r="17686" spans="1:3" x14ac:dyDescent="0.3">
      <c r="A17686" t="s">
        <v>20</v>
      </c>
      <c r="B17686">
        <v>2</v>
      </c>
      <c r="C17686">
        <v>10311</v>
      </c>
    </row>
    <row r="17687" spans="1:3" x14ac:dyDescent="0.3">
      <c r="A17687" t="s">
        <v>21</v>
      </c>
      <c r="B17687">
        <v>4</v>
      </c>
      <c r="C17687">
        <v>10311</v>
      </c>
    </row>
    <row r="17688" spans="1:3" x14ac:dyDescent="0.3">
      <c r="A17688" t="s">
        <v>22</v>
      </c>
      <c r="B17688">
        <v>321</v>
      </c>
      <c r="C17688">
        <v>10311</v>
      </c>
    </row>
    <row r="17689" spans="1:3" x14ac:dyDescent="0.3">
      <c r="A17689" t="s">
        <v>25</v>
      </c>
      <c r="B17689" t="s">
        <v>123</v>
      </c>
      <c r="C17689">
        <v>10311</v>
      </c>
    </row>
    <row r="17690" spans="1:3" x14ac:dyDescent="0.3">
      <c r="A17690" t="s">
        <v>7</v>
      </c>
      <c r="B17690" t="s">
        <v>120</v>
      </c>
      <c r="C17690">
        <v>9931</v>
      </c>
    </row>
    <row r="17691" spans="1:3" x14ac:dyDescent="0.3">
      <c r="A17691" t="s">
        <v>17</v>
      </c>
      <c r="B17691">
        <v>5</v>
      </c>
      <c r="C17691">
        <v>9931</v>
      </c>
    </row>
    <row r="17692" spans="1:3" x14ac:dyDescent="0.3">
      <c r="A17692" t="s">
        <v>18</v>
      </c>
      <c r="B17692">
        <v>0</v>
      </c>
      <c r="C17692">
        <v>9931</v>
      </c>
    </row>
    <row r="17693" spans="1:3" x14ac:dyDescent="0.3">
      <c r="A17693" t="s">
        <v>19</v>
      </c>
      <c r="B17693">
        <v>1</v>
      </c>
      <c r="C17693">
        <v>9931</v>
      </c>
    </row>
    <row r="17694" spans="1:3" x14ac:dyDescent="0.3">
      <c r="A17694" t="s">
        <v>20</v>
      </c>
      <c r="B17694">
        <v>1</v>
      </c>
      <c r="C17694">
        <v>9931</v>
      </c>
    </row>
    <row r="17695" spans="1:3" x14ac:dyDescent="0.3">
      <c r="A17695" t="s">
        <v>21</v>
      </c>
      <c r="B17695">
        <v>1</v>
      </c>
      <c r="C17695">
        <v>9931</v>
      </c>
    </row>
    <row r="17696" spans="1:3" x14ac:dyDescent="0.3">
      <c r="A17696" t="s">
        <v>22</v>
      </c>
      <c r="B17696">
        <v>1</v>
      </c>
      <c r="C17696">
        <v>9931</v>
      </c>
    </row>
    <row r="17697" spans="1:3" x14ac:dyDescent="0.3">
      <c r="A17697" t="s">
        <v>25</v>
      </c>
      <c r="B17697" t="s">
        <v>122</v>
      </c>
      <c r="C17697">
        <v>9931</v>
      </c>
    </row>
    <row r="17698" spans="1:3" x14ac:dyDescent="0.3">
      <c r="A17698" t="s">
        <v>7</v>
      </c>
      <c r="B17698" t="s">
        <v>50</v>
      </c>
      <c r="C17698">
        <v>11110</v>
      </c>
    </row>
    <row r="17699" spans="1:3" x14ac:dyDescent="0.3">
      <c r="A17699" t="s">
        <v>17</v>
      </c>
      <c r="B17699">
        <v>2</v>
      </c>
      <c r="C17699">
        <v>11110</v>
      </c>
    </row>
    <row r="17700" spans="1:3" x14ac:dyDescent="0.3">
      <c r="A17700" t="s">
        <v>18</v>
      </c>
      <c r="B17700">
        <v>1</v>
      </c>
      <c r="C17700">
        <v>11110</v>
      </c>
    </row>
    <row r="17701" spans="1:3" x14ac:dyDescent="0.3">
      <c r="A17701" t="s">
        <v>19</v>
      </c>
      <c r="B17701">
        <v>1</v>
      </c>
      <c r="C17701">
        <v>11110</v>
      </c>
    </row>
    <row r="17702" spans="1:3" x14ac:dyDescent="0.3">
      <c r="A17702" t="s">
        <v>20</v>
      </c>
      <c r="B17702">
        <v>0</v>
      </c>
      <c r="C17702">
        <v>11110</v>
      </c>
    </row>
    <row r="17703" spans="1:3" x14ac:dyDescent="0.3">
      <c r="A17703" t="s">
        <v>21</v>
      </c>
      <c r="B17703">
        <v>0</v>
      </c>
      <c r="C17703">
        <v>11110</v>
      </c>
    </row>
    <row r="17704" spans="1:3" x14ac:dyDescent="0.3">
      <c r="A17704" t="s">
        <v>22</v>
      </c>
      <c r="B17704">
        <v>1</v>
      </c>
      <c r="C17704">
        <v>11110</v>
      </c>
    </row>
    <row r="17705" spans="1:3" x14ac:dyDescent="0.3">
      <c r="A17705" t="s">
        <v>25</v>
      </c>
      <c r="B17705" t="s">
        <v>122</v>
      </c>
      <c r="C17705">
        <v>11110</v>
      </c>
    </row>
    <row r="17706" spans="1:3" x14ac:dyDescent="0.3">
      <c r="A17706" t="s">
        <v>7</v>
      </c>
      <c r="B17706" t="s">
        <v>120</v>
      </c>
      <c r="C17706">
        <v>5376</v>
      </c>
    </row>
    <row r="17707" spans="1:3" x14ac:dyDescent="0.3">
      <c r="A17707" t="s">
        <v>17</v>
      </c>
      <c r="B17707">
        <v>1</v>
      </c>
      <c r="C17707">
        <v>5376</v>
      </c>
    </row>
    <row r="17708" spans="1:3" x14ac:dyDescent="0.3">
      <c r="A17708" t="s">
        <v>18</v>
      </c>
      <c r="B17708">
        <v>1</v>
      </c>
      <c r="C17708">
        <v>5376</v>
      </c>
    </row>
    <row r="17709" spans="1:3" x14ac:dyDescent="0.3">
      <c r="A17709" t="s">
        <v>19</v>
      </c>
      <c r="B17709">
        <v>1725</v>
      </c>
      <c r="C17709">
        <v>5376</v>
      </c>
    </row>
    <row r="17710" spans="1:3" x14ac:dyDescent="0.3">
      <c r="A17710" t="s">
        <v>20</v>
      </c>
      <c r="B17710">
        <v>1</v>
      </c>
      <c r="C17710">
        <v>5376</v>
      </c>
    </row>
    <row r="17711" spans="1:3" x14ac:dyDescent="0.3">
      <c r="A17711" t="s">
        <v>21</v>
      </c>
      <c r="B17711">
        <v>1</v>
      </c>
      <c r="C17711">
        <v>5376</v>
      </c>
    </row>
    <row r="17712" spans="1:3" x14ac:dyDescent="0.3">
      <c r="A17712" t="s">
        <v>22</v>
      </c>
      <c r="B17712">
        <v>1</v>
      </c>
      <c r="C17712">
        <v>5376</v>
      </c>
    </row>
    <row r="17713" spans="1:3" x14ac:dyDescent="0.3">
      <c r="A17713" t="s">
        <v>25</v>
      </c>
      <c r="B17713" t="s">
        <v>122</v>
      </c>
      <c r="C17713">
        <v>5376</v>
      </c>
    </row>
    <row r="17714" spans="1:3" x14ac:dyDescent="0.3">
      <c r="A17714" t="s">
        <v>7</v>
      </c>
      <c r="B17714" t="s">
        <v>50</v>
      </c>
      <c r="C17714">
        <v>6862</v>
      </c>
    </row>
    <row r="17715" spans="1:3" x14ac:dyDescent="0.3">
      <c r="A17715" t="s">
        <v>17</v>
      </c>
      <c r="B17715">
        <v>1</v>
      </c>
      <c r="C17715">
        <v>6862</v>
      </c>
    </row>
    <row r="17716" spans="1:3" x14ac:dyDescent="0.3">
      <c r="A17716" t="s">
        <v>18</v>
      </c>
      <c r="B17716">
        <v>1</v>
      </c>
      <c r="C17716">
        <v>6862</v>
      </c>
    </row>
    <row r="17717" spans="1:3" x14ac:dyDescent="0.3">
      <c r="A17717" t="s">
        <v>19</v>
      </c>
      <c r="B17717">
        <v>3</v>
      </c>
      <c r="C17717">
        <v>6862</v>
      </c>
    </row>
    <row r="17718" spans="1:3" x14ac:dyDescent="0.3">
      <c r="A17718" t="s">
        <v>20</v>
      </c>
      <c r="B17718">
        <v>1</v>
      </c>
      <c r="C17718">
        <v>6862</v>
      </c>
    </row>
    <row r="17719" spans="1:3" x14ac:dyDescent="0.3">
      <c r="A17719" t="s">
        <v>21</v>
      </c>
      <c r="B17719">
        <v>1</v>
      </c>
      <c r="C17719">
        <v>6862</v>
      </c>
    </row>
    <row r="17720" spans="1:3" x14ac:dyDescent="0.3">
      <c r="A17720" t="s">
        <v>22</v>
      </c>
      <c r="B17720">
        <v>1</v>
      </c>
      <c r="C17720">
        <v>6862</v>
      </c>
    </row>
    <row r="17721" spans="1:3" x14ac:dyDescent="0.3">
      <c r="A17721" t="s">
        <v>25</v>
      </c>
      <c r="B17721" t="s">
        <v>122</v>
      </c>
      <c r="C17721">
        <v>6862</v>
      </c>
    </row>
  </sheetData>
  <pageMargins left="0.7" right="0.7" top="0.75" bottom="0.75" header="0.3" footer="0.3"/>
  <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D8F4-6F13-4B55-ADE7-77AB5A758DE3}">
  <dimension ref="A1:G13291"/>
  <sheetViews>
    <sheetView workbookViewId="0">
      <selection activeCell="R489" sqref="R489:R1159"/>
    </sheetView>
  </sheetViews>
  <sheetFormatPr defaultRowHeight="14.4" x14ac:dyDescent="0.3"/>
  <cols>
    <col min="1" max="1" width="6" bestFit="1" customWidth="1"/>
    <col min="2" max="2" width="11" bestFit="1" customWidth="1"/>
    <col min="3" max="3" width="16.33203125" bestFit="1" customWidth="1"/>
    <col min="4" max="4" width="7.88671875" bestFit="1" customWidth="1"/>
    <col min="6" max="6" width="16.33203125" bestFit="1" customWidth="1"/>
    <col min="7" max="7" width="11.6640625" bestFit="1" customWidth="1"/>
  </cols>
  <sheetData>
    <row r="1" spans="1:7" x14ac:dyDescent="0.3">
      <c r="A1" t="s">
        <v>0</v>
      </c>
      <c r="B1" t="s">
        <v>38</v>
      </c>
      <c r="C1" t="s">
        <v>245</v>
      </c>
      <c r="D1" t="s">
        <v>246</v>
      </c>
    </row>
    <row r="2" spans="1:7" x14ac:dyDescent="0.3">
      <c r="A2">
        <v>1503</v>
      </c>
      <c r="B2" t="s">
        <v>41</v>
      </c>
      <c r="C2" t="s">
        <v>17</v>
      </c>
      <c r="D2">
        <v>85</v>
      </c>
    </row>
    <row r="3" spans="1:7" x14ac:dyDescent="0.3">
      <c r="A3">
        <v>1503</v>
      </c>
      <c r="B3" t="s">
        <v>41</v>
      </c>
      <c r="C3" t="s">
        <v>18</v>
      </c>
      <c r="D3">
        <v>1</v>
      </c>
    </row>
    <row r="4" spans="1:7" x14ac:dyDescent="0.3">
      <c r="A4">
        <v>1503</v>
      </c>
      <c r="B4" t="s">
        <v>41</v>
      </c>
      <c r="C4" t="s">
        <v>19</v>
      </c>
      <c r="D4">
        <v>16</v>
      </c>
    </row>
    <row r="5" spans="1:7" x14ac:dyDescent="0.3">
      <c r="A5">
        <v>1503</v>
      </c>
      <c r="B5" t="s">
        <v>41</v>
      </c>
      <c r="C5" t="s">
        <v>20</v>
      </c>
      <c r="D5">
        <v>2</v>
      </c>
      <c r="F5" s="10" t="s">
        <v>60</v>
      </c>
      <c r="G5" t="s">
        <v>247</v>
      </c>
    </row>
    <row r="6" spans="1:7" x14ac:dyDescent="0.3">
      <c r="A6">
        <v>1503</v>
      </c>
      <c r="B6" t="s">
        <v>41</v>
      </c>
      <c r="C6" t="s">
        <v>21</v>
      </c>
      <c r="D6">
        <v>1</v>
      </c>
      <c r="F6" s="11" t="s">
        <v>20</v>
      </c>
      <c r="G6">
        <v>83397</v>
      </c>
    </row>
    <row r="7" spans="1:7" x14ac:dyDescent="0.3">
      <c r="A7">
        <v>1503</v>
      </c>
      <c r="B7" t="s">
        <v>41</v>
      </c>
      <c r="C7" t="s">
        <v>22</v>
      </c>
      <c r="D7">
        <v>2</v>
      </c>
      <c r="F7" s="11" t="s">
        <v>18</v>
      </c>
      <c r="G7">
        <v>58391</v>
      </c>
    </row>
    <row r="8" spans="1:7" x14ac:dyDescent="0.3">
      <c r="A8">
        <v>1501</v>
      </c>
      <c r="B8" t="s">
        <v>43</v>
      </c>
      <c r="C8" t="s">
        <v>17</v>
      </c>
      <c r="D8">
        <v>55</v>
      </c>
      <c r="F8" s="11" t="s">
        <v>22</v>
      </c>
      <c r="G8">
        <v>97415</v>
      </c>
    </row>
    <row r="9" spans="1:7" x14ac:dyDescent="0.3">
      <c r="A9">
        <v>1501</v>
      </c>
      <c r="B9" t="s">
        <v>43</v>
      </c>
      <c r="C9" t="s">
        <v>18</v>
      </c>
      <c r="D9">
        <v>16</v>
      </c>
      <c r="F9" s="11" t="s">
        <v>19</v>
      </c>
      <c r="G9">
        <v>370045</v>
      </c>
    </row>
    <row r="10" spans="1:7" x14ac:dyDescent="0.3">
      <c r="A10">
        <v>1501</v>
      </c>
      <c r="B10" t="s">
        <v>43</v>
      </c>
      <c r="C10" t="s">
        <v>19</v>
      </c>
      <c r="D10">
        <v>1622</v>
      </c>
      <c r="F10" s="11" t="s">
        <v>21</v>
      </c>
      <c r="G10">
        <v>59895</v>
      </c>
    </row>
    <row r="11" spans="1:7" x14ac:dyDescent="0.3">
      <c r="A11">
        <v>1501</v>
      </c>
      <c r="B11" t="s">
        <v>43</v>
      </c>
      <c r="C11" t="s">
        <v>20</v>
      </c>
      <c r="D11">
        <v>17</v>
      </c>
      <c r="F11" s="11" t="s">
        <v>17</v>
      </c>
      <c r="G11">
        <v>676074</v>
      </c>
    </row>
    <row r="12" spans="1:7" x14ac:dyDescent="0.3">
      <c r="A12">
        <v>1501</v>
      </c>
      <c r="B12" t="s">
        <v>43</v>
      </c>
      <c r="C12" t="s">
        <v>21</v>
      </c>
      <c r="D12">
        <v>3</v>
      </c>
      <c r="F12" s="11" t="s">
        <v>80</v>
      </c>
      <c r="G12">
        <v>1345217</v>
      </c>
    </row>
    <row r="13" spans="1:7" x14ac:dyDescent="0.3">
      <c r="A13">
        <v>1501</v>
      </c>
      <c r="B13" t="s">
        <v>43</v>
      </c>
      <c r="C13" t="s">
        <v>22</v>
      </c>
      <c r="D13">
        <v>4</v>
      </c>
    </row>
    <row r="14" spans="1:7" x14ac:dyDescent="0.3">
      <c r="A14">
        <v>5336</v>
      </c>
      <c r="B14" t="s">
        <v>41</v>
      </c>
      <c r="C14" t="s">
        <v>17</v>
      </c>
      <c r="D14">
        <v>39</v>
      </c>
    </row>
    <row r="15" spans="1:7" x14ac:dyDescent="0.3">
      <c r="A15">
        <v>5336</v>
      </c>
      <c r="B15" t="s">
        <v>41</v>
      </c>
      <c r="C15" t="s">
        <v>18</v>
      </c>
      <c r="D15">
        <v>1</v>
      </c>
    </row>
    <row r="16" spans="1:7" x14ac:dyDescent="0.3">
      <c r="A16">
        <v>5336</v>
      </c>
      <c r="B16" t="s">
        <v>41</v>
      </c>
      <c r="C16" t="s">
        <v>19</v>
      </c>
      <c r="D16">
        <v>9</v>
      </c>
    </row>
    <row r="17" spans="1:4" x14ac:dyDescent="0.3">
      <c r="A17">
        <v>5336</v>
      </c>
      <c r="B17" t="s">
        <v>41</v>
      </c>
      <c r="C17" t="s">
        <v>20</v>
      </c>
      <c r="D17">
        <v>2</v>
      </c>
    </row>
    <row r="18" spans="1:4" x14ac:dyDescent="0.3">
      <c r="A18">
        <v>5336</v>
      </c>
      <c r="B18" t="s">
        <v>41</v>
      </c>
      <c r="C18" t="s">
        <v>21</v>
      </c>
      <c r="D18">
        <v>0</v>
      </c>
    </row>
    <row r="19" spans="1:4" x14ac:dyDescent="0.3">
      <c r="A19">
        <v>5336</v>
      </c>
      <c r="B19" t="s">
        <v>41</v>
      </c>
      <c r="C19" t="s">
        <v>22</v>
      </c>
      <c r="D19">
        <v>8</v>
      </c>
    </row>
    <row r="20" spans="1:4" x14ac:dyDescent="0.3">
      <c r="A20">
        <v>8475</v>
      </c>
      <c r="B20" t="s">
        <v>45</v>
      </c>
      <c r="C20" t="s">
        <v>17</v>
      </c>
      <c r="D20">
        <v>20</v>
      </c>
    </row>
    <row r="21" spans="1:4" x14ac:dyDescent="0.3">
      <c r="A21">
        <v>8475</v>
      </c>
      <c r="B21" t="s">
        <v>45</v>
      </c>
      <c r="C21" t="s">
        <v>18</v>
      </c>
      <c r="D21">
        <v>2</v>
      </c>
    </row>
    <row r="22" spans="1:4" x14ac:dyDescent="0.3">
      <c r="A22">
        <v>8475</v>
      </c>
      <c r="B22" t="s">
        <v>45</v>
      </c>
      <c r="C22" t="s">
        <v>19</v>
      </c>
      <c r="D22">
        <v>1582</v>
      </c>
    </row>
    <row r="23" spans="1:4" x14ac:dyDescent="0.3">
      <c r="A23">
        <v>8475</v>
      </c>
      <c r="B23" t="s">
        <v>45</v>
      </c>
      <c r="C23" t="s">
        <v>20</v>
      </c>
      <c r="D23">
        <v>1</v>
      </c>
    </row>
    <row r="24" spans="1:4" x14ac:dyDescent="0.3">
      <c r="A24">
        <v>8475</v>
      </c>
      <c r="B24" t="s">
        <v>45</v>
      </c>
      <c r="C24" t="s">
        <v>21</v>
      </c>
      <c r="D24">
        <v>2</v>
      </c>
    </row>
    <row r="25" spans="1:4" x14ac:dyDescent="0.3">
      <c r="A25">
        <v>8475</v>
      </c>
      <c r="B25" t="s">
        <v>45</v>
      </c>
      <c r="C25" t="s">
        <v>22</v>
      </c>
      <c r="D25">
        <v>1</v>
      </c>
    </row>
    <row r="26" spans="1:4" x14ac:dyDescent="0.3">
      <c r="A26">
        <v>4931</v>
      </c>
      <c r="B26" t="s">
        <v>47</v>
      </c>
      <c r="C26" t="s">
        <v>17</v>
      </c>
      <c r="D26">
        <v>1</v>
      </c>
    </row>
    <row r="27" spans="1:4" x14ac:dyDescent="0.3">
      <c r="A27">
        <v>4931</v>
      </c>
      <c r="B27" t="s">
        <v>47</v>
      </c>
      <c r="C27" t="s">
        <v>18</v>
      </c>
      <c r="D27">
        <v>0</v>
      </c>
    </row>
    <row r="28" spans="1:4" x14ac:dyDescent="0.3">
      <c r="A28">
        <v>4931</v>
      </c>
      <c r="B28" t="s">
        <v>47</v>
      </c>
      <c r="C28" t="s">
        <v>19</v>
      </c>
      <c r="D28">
        <v>1725</v>
      </c>
    </row>
    <row r="29" spans="1:4" x14ac:dyDescent="0.3">
      <c r="A29">
        <v>4931</v>
      </c>
      <c r="B29" t="s">
        <v>47</v>
      </c>
      <c r="C29" t="s">
        <v>20</v>
      </c>
      <c r="D29">
        <v>2</v>
      </c>
    </row>
    <row r="30" spans="1:4" x14ac:dyDescent="0.3">
      <c r="A30">
        <v>4931</v>
      </c>
      <c r="B30" t="s">
        <v>47</v>
      </c>
      <c r="C30" t="s">
        <v>21</v>
      </c>
      <c r="D30">
        <v>1</v>
      </c>
    </row>
    <row r="31" spans="1:4" x14ac:dyDescent="0.3">
      <c r="A31">
        <v>4931</v>
      </c>
      <c r="B31" t="s">
        <v>47</v>
      </c>
      <c r="C31" t="s">
        <v>22</v>
      </c>
      <c r="D31">
        <v>1</v>
      </c>
    </row>
    <row r="32" spans="1:4" x14ac:dyDescent="0.3">
      <c r="A32">
        <v>11181</v>
      </c>
      <c r="B32" t="s">
        <v>48</v>
      </c>
      <c r="C32" t="s">
        <v>17</v>
      </c>
      <c r="D32">
        <v>2</v>
      </c>
    </row>
    <row r="33" spans="1:4" x14ac:dyDescent="0.3">
      <c r="A33">
        <v>11181</v>
      </c>
      <c r="B33" t="s">
        <v>48</v>
      </c>
      <c r="C33" t="s">
        <v>18</v>
      </c>
      <c r="D33">
        <v>1</v>
      </c>
    </row>
    <row r="34" spans="1:4" x14ac:dyDescent="0.3">
      <c r="A34">
        <v>11181</v>
      </c>
      <c r="B34" t="s">
        <v>48</v>
      </c>
      <c r="C34" t="s">
        <v>19</v>
      </c>
      <c r="D34">
        <v>2</v>
      </c>
    </row>
    <row r="35" spans="1:4" x14ac:dyDescent="0.3">
      <c r="A35">
        <v>11181</v>
      </c>
      <c r="B35" t="s">
        <v>48</v>
      </c>
      <c r="C35" t="s">
        <v>20</v>
      </c>
      <c r="D35">
        <v>1</v>
      </c>
    </row>
    <row r="36" spans="1:4" x14ac:dyDescent="0.3">
      <c r="A36">
        <v>11181</v>
      </c>
      <c r="B36" t="s">
        <v>48</v>
      </c>
      <c r="C36" t="s">
        <v>21</v>
      </c>
      <c r="D36">
        <v>1</v>
      </c>
    </row>
    <row r="37" spans="1:4" x14ac:dyDescent="0.3">
      <c r="A37">
        <v>11181</v>
      </c>
      <c r="B37" t="s">
        <v>48</v>
      </c>
      <c r="C37" t="s">
        <v>22</v>
      </c>
      <c r="D37">
        <v>1</v>
      </c>
    </row>
    <row r="38" spans="1:4" x14ac:dyDescent="0.3">
      <c r="A38">
        <v>5555</v>
      </c>
      <c r="B38" t="s">
        <v>41</v>
      </c>
      <c r="C38" t="s">
        <v>17</v>
      </c>
      <c r="D38">
        <v>1</v>
      </c>
    </row>
    <row r="39" spans="1:4" x14ac:dyDescent="0.3">
      <c r="A39">
        <v>5555</v>
      </c>
      <c r="B39" t="s">
        <v>41</v>
      </c>
      <c r="C39" t="s">
        <v>18</v>
      </c>
      <c r="D39">
        <v>1</v>
      </c>
    </row>
    <row r="40" spans="1:4" x14ac:dyDescent="0.3">
      <c r="A40">
        <v>5555</v>
      </c>
      <c r="B40" t="s">
        <v>41</v>
      </c>
      <c r="C40" t="s">
        <v>19</v>
      </c>
      <c r="D40">
        <v>1</v>
      </c>
    </row>
    <row r="41" spans="1:4" x14ac:dyDescent="0.3">
      <c r="A41">
        <v>5555</v>
      </c>
      <c r="B41" t="s">
        <v>41</v>
      </c>
      <c r="C41" t="s">
        <v>20</v>
      </c>
      <c r="D41">
        <v>1</v>
      </c>
    </row>
    <row r="42" spans="1:4" x14ac:dyDescent="0.3">
      <c r="A42">
        <v>5555</v>
      </c>
      <c r="B42" t="s">
        <v>41</v>
      </c>
      <c r="C42" t="s">
        <v>21</v>
      </c>
      <c r="D42">
        <v>1</v>
      </c>
    </row>
    <row r="43" spans="1:4" x14ac:dyDescent="0.3">
      <c r="A43">
        <v>5555</v>
      </c>
      <c r="B43" t="s">
        <v>41</v>
      </c>
      <c r="C43" t="s">
        <v>22</v>
      </c>
      <c r="D43">
        <v>1</v>
      </c>
    </row>
    <row r="44" spans="1:4" x14ac:dyDescent="0.3">
      <c r="A44">
        <v>4619</v>
      </c>
      <c r="B44" t="s">
        <v>41</v>
      </c>
      <c r="C44" t="s">
        <v>17</v>
      </c>
      <c r="D44">
        <v>6</v>
      </c>
    </row>
    <row r="45" spans="1:4" x14ac:dyDescent="0.3">
      <c r="A45">
        <v>4619</v>
      </c>
      <c r="B45" t="s">
        <v>41</v>
      </c>
      <c r="C45" t="s">
        <v>18</v>
      </c>
      <c r="D45">
        <v>2</v>
      </c>
    </row>
    <row r="46" spans="1:4" x14ac:dyDescent="0.3">
      <c r="A46">
        <v>4619</v>
      </c>
      <c r="B46" t="s">
        <v>41</v>
      </c>
      <c r="C46" t="s">
        <v>19</v>
      </c>
      <c r="D46">
        <v>3</v>
      </c>
    </row>
    <row r="47" spans="1:4" x14ac:dyDescent="0.3">
      <c r="A47">
        <v>4619</v>
      </c>
      <c r="B47" t="s">
        <v>41</v>
      </c>
      <c r="C47" t="s">
        <v>20</v>
      </c>
      <c r="D47">
        <v>1</v>
      </c>
    </row>
    <row r="48" spans="1:4" x14ac:dyDescent="0.3">
      <c r="A48">
        <v>4619</v>
      </c>
      <c r="B48" t="s">
        <v>41</v>
      </c>
      <c r="C48" t="s">
        <v>21</v>
      </c>
      <c r="D48">
        <v>262</v>
      </c>
    </row>
    <row r="49" spans="1:4" x14ac:dyDescent="0.3">
      <c r="A49">
        <v>4619</v>
      </c>
      <c r="B49" t="s">
        <v>41</v>
      </c>
      <c r="C49" t="s">
        <v>22</v>
      </c>
      <c r="D49">
        <v>3</v>
      </c>
    </row>
    <row r="50" spans="1:4" x14ac:dyDescent="0.3">
      <c r="A50">
        <v>4611</v>
      </c>
      <c r="B50" t="s">
        <v>41</v>
      </c>
      <c r="C50" t="s">
        <v>17</v>
      </c>
      <c r="D50">
        <v>1009</v>
      </c>
    </row>
    <row r="51" spans="1:4" x14ac:dyDescent="0.3">
      <c r="A51">
        <v>4611</v>
      </c>
      <c r="B51" t="s">
        <v>41</v>
      </c>
      <c r="C51" t="s">
        <v>18</v>
      </c>
      <c r="D51">
        <v>181</v>
      </c>
    </row>
    <row r="52" spans="1:4" x14ac:dyDescent="0.3">
      <c r="A52">
        <v>4611</v>
      </c>
      <c r="B52" t="s">
        <v>41</v>
      </c>
      <c r="C52" t="s">
        <v>19</v>
      </c>
      <c r="D52">
        <v>104</v>
      </c>
    </row>
    <row r="53" spans="1:4" x14ac:dyDescent="0.3">
      <c r="A53">
        <v>4611</v>
      </c>
      <c r="B53" t="s">
        <v>41</v>
      </c>
      <c r="C53" t="s">
        <v>20</v>
      </c>
      <c r="D53">
        <v>202</v>
      </c>
    </row>
    <row r="54" spans="1:4" x14ac:dyDescent="0.3">
      <c r="A54">
        <v>4611</v>
      </c>
      <c r="B54" t="s">
        <v>41</v>
      </c>
      <c r="C54" t="s">
        <v>21</v>
      </c>
      <c r="D54">
        <v>21</v>
      </c>
    </row>
    <row r="55" spans="1:4" x14ac:dyDescent="0.3">
      <c r="A55">
        <v>4611</v>
      </c>
      <c r="B55" t="s">
        <v>41</v>
      </c>
      <c r="C55" t="s">
        <v>22</v>
      </c>
      <c r="D55">
        <v>207</v>
      </c>
    </row>
    <row r="56" spans="1:4" x14ac:dyDescent="0.3">
      <c r="A56">
        <v>10089</v>
      </c>
      <c r="B56" t="s">
        <v>47</v>
      </c>
      <c r="C56" t="s">
        <v>17</v>
      </c>
      <c r="D56">
        <v>168</v>
      </c>
    </row>
    <row r="57" spans="1:4" x14ac:dyDescent="0.3">
      <c r="A57">
        <v>10089</v>
      </c>
      <c r="B57" t="s">
        <v>47</v>
      </c>
      <c r="C57" t="s">
        <v>18</v>
      </c>
      <c r="D57">
        <v>148</v>
      </c>
    </row>
    <row r="58" spans="1:4" x14ac:dyDescent="0.3">
      <c r="A58">
        <v>10089</v>
      </c>
      <c r="B58" t="s">
        <v>47</v>
      </c>
      <c r="C58" t="s">
        <v>19</v>
      </c>
      <c r="D58">
        <v>444</v>
      </c>
    </row>
    <row r="59" spans="1:4" x14ac:dyDescent="0.3">
      <c r="A59">
        <v>10089</v>
      </c>
      <c r="B59" t="s">
        <v>47</v>
      </c>
      <c r="C59" t="s">
        <v>20</v>
      </c>
      <c r="D59">
        <v>32</v>
      </c>
    </row>
    <row r="60" spans="1:4" x14ac:dyDescent="0.3">
      <c r="A60">
        <v>10089</v>
      </c>
      <c r="B60" t="s">
        <v>47</v>
      </c>
      <c r="C60" t="s">
        <v>21</v>
      </c>
      <c r="D60">
        <v>172</v>
      </c>
    </row>
    <row r="61" spans="1:4" x14ac:dyDescent="0.3">
      <c r="A61">
        <v>10089</v>
      </c>
      <c r="B61" t="s">
        <v>47</v>
      </c>
      <c r="C61" t="s">
        <v>22</v>
      </c>
      <c r="D61">
        <v>148</v>
      </c>
    </row>
    <row r="62" spans="1:4" x14ac:dyDescent="0.3">
      <c r="A62">
        <v>2798</v>
      </c>
      <c r="B62" t="s">
        <v>47</v>
      </c>
      <c r="C62" t="s">
        <v>17</v>
      </c>
      <c r="D62">
        <v>763</v>
      </c>
    </row>
    <row r="63" spans="1:4" x14ac:dyDescent="0.3">
      <c r="A63">
        <v>2798</v>
      </c>
      <c r="B63" t="s">
        <v>47</v>
      </c>
      <c r="C63" t="s">
        <v>18</v>
      </c>
      <c r="D63">
        <v>29</v>
      </c>
    </row>
    <row r="64" spans="1:4" x14ac:dyDescent="0.3">
      <c r="A64">
        <v>2798</v>
      </c>
      <c r="B64" t="s">
        <v>47</v>
      </c>
      <c r="C64" t="s">
        <v>19</v>
      </c>
      <c r="D64">
        <v>138</v>
      </c>
    </row>
    <row r="65" spans="1:4" x14ac:dyDescent="0.3">
      <c r="A65">
        <v>2798</v>
      </c>
      <c r="B65" t="s">
        <v>47</v>
      </c>
      <c r="C65" t="s">
        <v>20</v>
      </c>
      <c r="D65">
        <v>76</v>
      </c>
    </row>
    <row r="66" spans="1:4" x14ac:dyDescent="0.3">
      <c r="A66">
        <v>2798</v>
      </c>
      <c r="B66" t="s">
        <v>47</v>
      </c>
      <c r="C66" t="s">
        <v>21</v>
      </c>
      <c r="D66">
        <v>176</v>
      </c>
    </row>
    <row r="67" spans="1:4" x14ac:dyDescent="0.3">
      <c r="A67">
        <v>2798</v>
      </c>
      <c r="B67" t="s">
        <v>47</v>
      </c>
      <c r="C67" t="s">
        <v>22</v>
      </c>
      <c r="D67">
        <v>58</v>
      </c>
    </row>
    <row r="68" spans="1:4" x14ac:dyDescent="0.3">
      <c r="A68">
        <v>7215</v>
      </c>
      <c r="B68" t="s">
        <v>48</v>
      </c>
      <c r="C68" t="s">
        <v>17</v>
      </c>
      <c r="D68">
        <v>722</v>
      </c>
    </row>
    <row r="69" spans="1:4" x14ac:dyDescent="0.3">
      <c r="A69">
        <v>7215</v>
      </c>
      <c r="B69" t="s">
        <v>48</v>
      </c>
      <c r="C69" t="s">
        <v>18</v>
      </c>
      <c r="D69">
        <v>27</v>
      </c>
    </row>
    <row r="70" spans="1:4" x14ac:dyDescent="0.3">
      <c r="A70">
        <v>7215</v>
      </c>
      <c r="B70" t="s">
        <v>48</v>
      </c>
      <c r="C70" t="s">
        <v>19</v>
      </c>
      <c r="D70">
        <v>102</v>
      </c>
    </row>
    <row r="71" spans="1:4" x14ac:dyDescent="0.3">
      <c r="A71">
        <v>7215</v>
      </c>
      <c r="B71" t="s">
        <v>48</v>
      </c>
      <c r="C71" t="s">
        <v>20</v>
      </c>
      <c r="D71">
        <v>44</v>
      </c>
    </row>
    <row r="72" spans="1:4" x14ac:dyDescent="0.3">
      <c r="A72">
        <v>7215</v>
      </c>
      <c r="B72" t="s">
        <v>48</v>
      </c>
      <c r="C72" t="s">
        <v>21</v>
      </c>
      <c r="D72">
        <v>72</v>
      </c>
    </row>
    <row r="73" spans="1:4" x14ac:dyDescent="0.3">
      <c r="A73">
        <v>7215</v>
      </c>
      <c r="B73" t="s">
        <v>48</v>
      </c>
      <c r="C73" t="s">
        <v>22</v>
      </c>
      <c r="D73">
        <v>168</v>
      </c>
    </row>
    <row r="74" spans="1:4" x14ac:dyDescent="0.3">
      <c r="A74">
        <v>4248</v>
      </c>
      <c r="B74" t="s">
        <v>41</v>
      </c>
      <c r="C74" t="s">
        <v>17</v>
      </c>
      <c r="D74">
        <v>1000</v>
      </c>
    </row>
    <row r="75" spans="1:4" x14ac:dyDescent="0.3">
      <c r="A75">
        <v>4248</v>
      </c>
      <c r="B75" t="s">
        <v>41</v>
      </c>
      <c r="C75" t="s">
        <v>18</v>
      </c>
      <c r="D75">
        <v>19</v>
      </c>
    </row>
    <row r="76" spans="1:4" x14ac:dyDescent="0.3">
      <c r="A76">
        <v>4248</v>
      </c>
      <c r="B76" t="s">
        <v>41</v>
      </c>
      <c r="C76" t="s">
        <v>19</v>
      </c>
      <c r="D76">
        <v>711</v>
      </c>
    </row>
    <row r="77" spans="1:4" x14ac:dyDescent="0.3">
      <c r="A77">
        <v>4248</v>
      </c>
      <c r="B77" t="s">
        <v>41</v>
      </c>
      <c r="C77" t="s">
        <v>20</v>
      </c>
      <c r="D77">
        <v>125</v>
      </c>
    </row>
    <row r="78" spans="1:4" x14ac:dyDescent="0.3">
      <c r="A78">
        <v>4248</v>
      </c>
      <c r="B78" t="s">
        <v>41</v>
      </c>
      <c r="C78" t="s">
        <v>21</v>
      </c>
      <c r="D78">
        <v>115</v>
      </c>
    </row>
    <row r="79" spans="1:4" x14ac:dyDescent="0.3">
      <c r="A79">
        <v>4248</v>
      </c>
      <c r="B79" t="s">
        <v>41</v>
      </c>
      <c r="C79" t="s">
        <v>22</v>
      </c>
      <c r="D79">
        <v>38</v>
      </c>
    </row>
    <row r="80" spans="1:4" x14ac:dyDescent="0.3">
      <c r="A80">
        <v>7451</v>
      </c>
      <c r="B80" t="s">
        <v>41</v>
      </c>
      <c r="C80" t="s">
        <v>17</v>
      </c>
      <c r="D80">
        <v>1000</v>
      </c>
    </row>
    <row r="81" spans="1:4" x14ac:dyDescent="0.3">
      <c r="A81">
        <v>7451</v>
      </c>
      <c r="B81" t="s">
        <v>41</v>
      </c>
      <c r="C81" t="s">
        <v>18</v>
      </c>
      <c r="D81">
        <v>19</v>
      </c>
    </row>
    <row r="82" spans="1:4" x14ac:dyDescent="0.3">
      <c r="A82">
        <v>7451</v>
      </c>
      <c r="B82" t="s">
        <v>41</v>
      </c>
      <c r="C82" t="s">
        <v>19</v>
      </c>
      <c r="D82">
        <v>711</v>
      </c>
    </row>
    <row r="83" spans="1:4" x14ac:dyDescent="0.3">
      <c r="A83">
        <v>7451</v>
      </c>
      <c r="B83" t="s">
        <v>41</v>
      </c>
      <c r="C83" t="s">
        <v>20</v>
      </c>
      <c r="D83">
        <v>125</v>
      </c>
    </row>
    <row r="84" spans="1:4" x14ac:dyDescent="0.3">
      <c r="A84">
        <v>7451</v>
      </c>
      <c r="B84" t="s">
        <v>41</v>
      </c>
      <c r="C84" t="s">
        <v>21</v>
      </c>
      <c r="D84">
        <v>115</v>
      </c>
    </row>
    <row r="85" spans="1:4" x14ac:dyDescent="0.3">
      <c r="A85">
        <v>7451</v>
      </c>
      <c r="B85" t="s">
        <v>41</v>
      </c>
      <c r="C85" t="s">
        <v>22</v>
      </c>
      <c r="D85">
        <v>38</v>
      </c>
    </row>
    <row r="86" spans="1:4" x14ac:dyDescent="0.3">
      <c r="A86">
        <v>500</v>
      </c>
      <c r="B86" t="s">
        <v>41</v>
      </c>
      <c r="C86" t="s">
        <v>17</v>
      </c>
      <c r="D86">
        <v>908</v>
      </c>
    </row>
    <row r="87" spans="1:4" x14ac:dyDescent="0.3">
      <c r="A87">
        <v>500</v>
      </c>
      <c r="B87" t="s">
        <v>41</v>
      </c>
      <c r="C87" t="s">
        <v>18</v>
      </c>
      <c r="D87">
        <v>43</v>
      </c>
    </row>
    <row r="88" spans="1:4" x14ac:dyDescent="0.3">
      <c r="A88">
        <v>500</v>
      </c>
      <c r="B88" t="s">
        <v>41</v>
      </c>
      <c r="C88" t="s">
        <v>19</v>
      </c>
      <c r="D88">
        <v>735</v>
      </c>
    </row>
    <row r="89" spans="1:4" x14ac:dyDescent="0.3">
      <c r="A89">
        <v>500</v>
      </c>
      <c r="B89" t="s">
        <v>41</v>
      </c>
      <c r="C89" t="s">
        <v>20</v>
      </c>
      <c r="D89">
        <v>40</v>
      </c>
    </row>
    <row r="90" spans="1:4" x14ac:dyDescent="0.3">
      <c r="A90">
        <v>500</v>
      </c>
      <c r="B90" t="s">
        <v>41</v>
      </c>
      <c r="C90" t="s">
        <v>21</v>
      </c>
      <c r="D90">
        <v>194</v>
      </c>
    </row>
    <row r="91" spans="1:4" x14ac:dyDescent="0.3">
      <c r="A91">
        <v>500</v>
      </c>
      <c r="B91" t="s">
        <v>41</v>
      </c>
      <c r="C91" t="s">
        <v>22</v>
      </c>
      <c r="D91">
        <v>21</v>
      </c>
    </row>
    <row r="92" spans="1:4" x14ac:dyDescent="0.3">
      <c r="A92">
        <v>2109</v>
      </c>
      <c r="B92" t="s">
        <v>41</v>
      </c>
      <c r="C92" t="s">
        <v>17</v>
      </c>
      <c r="D92">
        <v>448</v>
      </c>
    </row>
    <row r="93" spans="1:4" x14ac:dyDescent="0.3">
      <c r="A93">
        <v>2109</v>
      </c>
      <c r="B93" t="s">
        <v>41</v>
      </c>
      <c r="C93" t="s">
        <v>18</v>
      </c>
      <c r="D93">
        <v>71</v>
      </c>
    </row>
    <row r="94" spans="1:4" x14ac:dyDescent="0.3">
      <c r="A94">
        <v>2109</v>
      </c>
      <c r="B94" t="s">
        <v>41</v>
      </c>
      <c r="C94" t="s">
        <v>19</v>
      </c>
      <c r="D94">
        <v>951</v>
      </c>
    </row>
    <row r="95" spans="1:4" x14ac:dyDescent="0.3">
      <c r="A95">
        <v>2109</v>
      </c>
      <c r="B95" t="s">
        <v>41</v>
      </c>
      <c r="C95" t="s">
        <v>20</v>
      </c>
      <c r="D95">
        <v>40</v>
      </c>
    </row>
    <row r="96" spans="1:4" x14ac:dyDescent="0.3">
      <c r="A96">
        <v>2109</v>
      </c>
      <c r="B96" t="s">
        <v>41</v>
      </c>
      <c r="C96" t="s">
        <v>21</v>
      </c>
      <c r="D96">
        <v>17</v>
      </c>
    </row>
    <row r="97" spans="1:4" x14ac:dyDescent="0.3">
      <c r="A97">
        <v>2109</v>
      </c>
      <c r="B97" t="s">
        <v>41</v>
      </c>
      <c r="C97" t="s">
        <v>22</v>
      </c>
      <c r="D97">
        <v>17</v>
      </c>
    </row>
    <row r="98" spans="1:4" x14ac:dyDescent="0.3">
      <c r="A98">
        <v>6815</v>
      </c>
      <c r="B98" t="s">
        <v>41</v>
      </c>
      <c r="C98" t="s">
        <v>17</v>
      </c>
      <c r="D98">
        <v>448</v>
      </c>
    </row>
    <row r="99" spans="1:4" x14ac:dyDescent="0.3">
      <c r="A99">
        <v>6815</v>
      </c>
      <c r="B99" t="s">
        <v>41</v>
      </c>
      <c r="C99" t="s">
        <v>18</v>
      </c>
      <c r="D99">
        <v>21</v>
      </c>
    </row>
    <row r="100" spans="1:4" x14ac:dyDescent="0.3">
      <c r="A100">
        <v>6815</v>
      </c>
      <c r="B100" t="s">
        <v>41</v>
      </c>
      <c r="C100" t="s">
        <v>19</v>
      </c>
      <c r="D100">
        <v>125</v>
      </c>
    </row>
    <row r="101" spans="1:4" x14ac:dyDescent="0.3">
      <c r="A101">
        <v>6815</v>
      </c>
      <c r="B101" t="s">
        <v>41</v>
      </c>
      <c r="C101" t="s">
        <v>20</v>
      </c>
      <c r="D101">
        <v>52</v>
      </c>
    </row>
    <row r="102" spans="1:4" x14ac:dyDescent="0.3">
      <c r="A102">
        <v>6815</v>
      </c>
      <c r="B102" t="s">
        <v>41</v>
      </c>
      <c r="C102" t="s">
        <v>21</v>
      </c>
      <c r="D102">
        <v>101</v>
      </c>
    </row>
    <row r="103" spans="1:4" x14ac:dyDescent="0.3">
      <c r="A103">
        <v>6815</v>
      </c>
      <c r="B103" t="s">
        <v>41</v>
      </c>
      <c r="C103" t="s">
        <v>22</v>
      </c>
      <c r="D103">
        <v>62</v>
      </c>
    </row>
    <row r="104" spans="1:4" x14ac:dyDescent="0.3">
      <c r="A104">
        <v>10619</v>
      </c>
      <c r="B104" t="s">
        <v>47</v>
      </c>
      <c r="C104" t="s">
        <v>17</v>
      </c>
      <c r="D104">
        <v>770</v>
      </c>
    </row>
    <row r="105" spans="1:4" x14ac:dyDescent="0.3">
      <c r="A105">
        <v>10619</v>
      </c>
      <c r="B105" t="s">
        <v>47</v>
      </c>
      <c r="C105" t="s">
        <v>18</v>
      </c>
      <c r="D105">
        <v>29</v>
      </c>
    </row>
    <row r="106" spans="1:4" x14ac:dyDescent="0.3">
      <c r="A106">
        <v>10619</v>
      </c>
      <c r="B106" t="s">
        <v>47</v>
      </c>
      <c r="C106" t="s">
        <v>19</v>
      </c>
      <c r="D106">
        <v>890</v>
      </c>
    </row>
    <row r="107" spans="1:4" x14ac:dyDescent="0.3">
      <c r="A107">
        <v>10619</v>
      </c>
      <c r="B107" t="s">
        <v>47</v>
      </c>
      <c r="C107" t="s">
        <v>20</v>
      </c>
      <c r="D107">
        <v>250</v>
      </c>
    </row>
    <row r="108" spans="1:4" x14ac:dyDescent="0.3">
      <c r="A108">
        <v>10619</v>
      </c>
      <c r="B108" t="s">
        <v>47</v>
      </c>
      <c r="C108" t="s">
        <v>21</v>
      </c>
      <c r="D108">
        <v>27</v>
      </c>
    </row>
    <row r="109" spans="1:4" x14ac:dyDescent="0.3">
      <c r="A109">
        <v>10619</v>
      </c>
      <c r="B109" t="s">
        <v>47</v>
      </c>
      <c r="C109" t="s">
        <v>22</v>
      </c>
      <c r="D109">
        <v>24</v>
      </c>
    </row>
    <row r="110" spans="1:4" x14ac:dyDescent="0.3">
      <c r="A110">
        <v>7962</v>
      </c>
      <c r="B110" t="s">
        <v>41</v>
      </c>
      <c r="C110" t="s">
        <v>17</v>
      </c>
      <c r="D110">
        <v>1285</v>
      </c>
    </row>
    <row r="111" spans="1:4" x14ac:dyDescent="0.3">
      <c r="A111">
        <v>7962</v>
      </c>
      <c r="B111" t="s">
        <v>41</v>
      </c>
      <c r="C111" t="s">
        <v>18</v>
      </c>
      <c r="D111">
        <v>21</v>
      </c>
    </row>
    <row r="112" spans="1:4" x14ac:dyDescent="0.3">
      <c r="A112">
        <v>7962</v>
      </c>
      <c r="B112" t="s">
        <v>41</v>
      </c>
      <c r="C112" t="s">
        <v>19</v>
      </c>
      <c r="D112">
        <v>449</v>
      </c>
    </row>
    <row r="113" spans="1:4" x14ac:dyDescent="0.3">
      <c r="A113">
        <v>7962</v>
      </c>
      <c r="B113" t="s">
        <v>41</v>
      </c>
      <c r="C113" t="s">
        <v>20</v>
      </c>
      <c r="D113">
        <v>106</v>
      </c>
    </row>
    <row r="114" spans="1:4" x14ac:dyDescent="0.3">
      <c r="A114">
        <v>7962</v>
      </c>
      <c r="B114" t="s">
        <v>41</v>
      </c>
      <c r="C114" t="s">
        <v>21</v>
      </c>
      <c r="D114">
        <v>20</v>
      </c>
    </row>
    <row r="115" spans="1:4" x14ac:dyDescent="0.3">
      <c r="A115">
        <v>7962</v>
      </c>
      <c r="B115" t="s">
        <v>41</v>
      </c>
      <c r="C115" t="s">
        <v>22</v>
      </c>
      <c r="D115">
        <v>20</v>
      </c>
    </row>
    <row r="116" spans="1:4" x14ac:dyDescent="0.3">
      <c r="A116">
        <v>4070</v>
      </c>
      <c r="B116" t="s">
        <v>48</v>
      </c>
      <c r="C116" t="s">
        <v>17</v>
      </c>
      <c r="D116">
        <v>169</v>
      </c>
    </row>
    <row r="117" spans="1:4" x14ac:dyDescent="0.3">
      <c r="A117">
        <v>4070</v>
      </c>
      <c r="B117" t="s">
        <v>48</v>
      </c>
      <c r="C117" t="s">
        <v>18</v>
      </c>
      <c r="D117">
        <v>24</v>
      </c>
    </row>
    <row r="118" spans="1:4" x14ac:dyDescent="0.3">
      <c r="A118">
        <v>4070</v>
      </c>
      <c r="B118" t="s">
        <v>48</v>
      </c>
      <c r="C118" t="s">
        <v>19</v>
      </c>
      <c r="D118">
        <v>553</v>
      </c>
    </row>
    <row r="119" spans="1:4" x14ac:dyDescent="0.3">
      <c r="A119">
        <v>4070</v>
      </c>
      <c r="B119" t="s">
        <v>48</v>
      </c>
      <c r="C119" t="s">
        <v>20</v>
      </c>
      <c r="D119">
        <v>188</v>
      </c>
    </row>
    <row r="120" spans="1:4" x14ac:dyDescent="0.3">
      <c r="A120">
        <v>4070</v>
      </c>
      <c r="B120" t="s">
        <v>48</v>
      </c>
      <c r="C120" t="s">
        <v>21</v>
      </c>
      <c r="D120">
        <v>0</v>
      </c>
    </row>
    <row r="121" spans="1:4" x14ac:dyDescent="0.3">
      <c r="A121">
        <v>4070</v>
      </c>
      <c r="B121" t="s">
        <v>48</v>
      </c>
      <c r="C121" t="s">
        <v>22</v>
      </c>
      <c r="D121">
        <v>144</v>
      </c>
    </row>
    <row r="122" spans="1:4" x14ac:dyDescent="0.3">
      <c r="A122">
        <v>3334</v>
      </c>
      <c r="B122" t="s">
        <v>41</v>
      </c>
      <c r="C122" t="s">
        <v>17</v>
      </c>
      <c r="D122">
        <v>879</v>
      </c>
    </row>
    <row r="123" spans="1:4" x14ac:dyDescent="0.3">
      <c r="A123">
        <v>3334</v>
      </c>
      <c r="B123" t="s">
        <v>41</v>
      </c>
      <c r="C123" t="s">
        <v>18</v>
      </c>
      <c r="D123">
        <v>143</v>
      </c>
    </row>
    <row r="124" spans="1:4" x14ac:dyDescent="0.3">
      <c r="A124">
        <v>3334</v>
      </c>
      <c r="B124" t="s">
        <v>41</v>
      </c>
      <c r="C124" t="s">
        <v>19</v>
      </c>
      <c r="D124">
        <v>797</v>
      </c>
    </row>
    <row r="125" spans="1:4" x14ac:dyDescent="0.3">
      <c r="A125">
        <v>3334</v>
      </c>
      <c r="B125" t="s">
        <v>41</v>
      </c>
      <c r="C125" t="s">
        <v>20</v>
      </c>
      <c r="D125">
        <v>106</v>
      </c>
    </row>
    <row r="126" spans="1:4" x14ac:dyDescent="0.3">
      <c r="A126">
        <v>3334</v>
      </c>
      <c r="B126" t="s">
        <v>41</v>
      </c>
      <c r="C126" t="s">
        <v>21</v>
      </c>
      <c r="D126">
        <v>143</v>
      </c>
    </row>
    <row r="127" spans="1:4" x14ac:dyDescent="0.3">
      <c r="A127">
        <v>3334</v>
      </c>
      <c r="B127" t="s">
        <v>41</v>
      </c>
      <c r="C127" t="s">
        <v>22</v>
      </c>
      <c r="D127">
        <v>143</v>
      </c>
    </row>
    <row r="128" spans="1:4" x14ac:dyDescent="0.3">
      <c r="A128">
        <v>10164</v>
      </c>
      <c r="B128" t="s">
        <v>41</v>
      </c>
      <c r="C128" t="s">
        <v>17</v>
      </c>
      <c r="D128">
        <v>1017</v>
      </c>
    </row>
    <row r="129" spans="1:4" x14ac:dyDescent="0.3">
      <c r="A129">
        <v>10164</v>
      </c>
      <c r="B129" t="s">
        <v>41</v>
      </c>
      <c r="C129" t="s">
        <v>18</v>
      </c>
      <c r="D129">
        <v>33</v>
      </c>
    </row>
    <row r="130" spans="1:4" x14ac:dyDescent="0.3">
      <c r="A130">
        <v>10164</v>
      </c>
      <c r="B130" t="s">
        <v>41</v>
      </c>
      <c r="C130" t="s">
        <v>19</v>
      </c>
      <c r="D130">
        <v>417</v>
      </c>
    </row>
    <row r="131" spans="1:4" x14ac:dyDescent="0.3">
      <c r="A131">
        <v>10164</v>
      </c>
      <c r="B131" t="s">
        <v>41</v>
      </c>
      <c r="C131" t="s">
        <v>20</v>
      </c>
      <c r="D131">
        <v>108</v>
      </c>
    </row>
    <row r="132" spans="1:4" x14ac:dyDescent="0.3">
      <c r="A132">
        <v>10164</v>
      </c>
      <c r="B132" t="s">
        <v>41</v>
      </c>
      <c r="C132" t="s">
        <v>21</v>
      </c>
      <c r="D132">
        <v>100</v>
      </c>
    </row>
    <row r="133" spans="1:4" x14ac:dyDescent="0.3">
      <c r="A133">
        <v>10164</v>
      </c>
      <c r="B133" t="s">
        <v>41</v>
      </c>
      <c r="C133" t="s">
        <v>22</v>
      </c>
      <c r="D133">
        <v>16</v>
      </c>
    </row>
    <row r="134" spans="1:4" x14ac:dyDescent="0.3">
      <c r="A134">
        <v>5386</v>
      </c>
      <c r="B134" t="s">
        <v>47</v>
      </c>
      <c r="C134" t="s">
        <v>17</v>
      </c>
      <c r="D134">
        <v>1111</v>
      </c>
    </row>
    <row r="135" spans="1:4" x14ac:dyDescent="0.3">
      <c r="A135">
        <v>5386</v>
      </c>
      <c r="B135" t="s">
        <v>47</v>
      </c>
      <c r="C135" t="s">
        <v>18</v>
      </c>
      <c r="D135">
        <v>24</v>
      </c>
    </row>
    <row r="136" spans="1:4" x14ac:dyDescent="0.3">
      <c r="A136">
        <v>5386</v>
      </c>
      <c r="B136" t="s">
        <v>47</v>
      </c>
      <c r="C136" t="s">
        <v>19</v>
      </c>
      <c r="D136">
        <v>790</v>
      </c>
    </row>
    <row r="137" spans="1:4" x14ac:dyDescent="0.3">
      <c r="A137">
        <v>5386</v>
      </c>
      <c r="B137" t="s">
        <v>47</v>
      </c>
      <c r="C137" t="s">
        <v>20</v>
      </c>
      <c r="D137">
        <v>160</v>
      </c>
    </row>
    <row r="138" spans="1:4" x14ac:dyDescent="0.3">
      <c r="A138">
        <v>5386</v>
      </c>
      <c r="B138" t="s">
        <v>47</v>
      </c>
      <c r="C138" t="s">
        <v>21</v>
      </c>
      <c r="D138">
        <v>45</v>
      </c>
    </row>
    <row r="139" spans="1:4" x14ac:dyDescent="0.3">
      <c r="A139">
        <v>5386</v>
      </c>
      <c r="B139" t="s">
        <v>47</v>
      </c>
      <c r="C139" t="s">
        <v>22</v>
      </c>
      <c r="D139">
        <v>172</v>
      </c>
    </row>
    <row r="140" spans="1:4" x14ac:dyDescent="0.3">
      <c r="A140">
        <v>6024</v>
      </c>
      <c r="B140" t="s">
        <v>41</v>
      </c>
      <c r="C140" t="s">
        <v>17</v>
      </c>
      <c r="D140">
        <v>1111</v>
      </c>
    </row>
    <row r="141" spans="1:4" x14ac:dyDescent="0.3">
      <c r="A141">
        <v>6024</v>
      </c>
      <c r="B141" t="s">
        <v>41</v>
      </c>
      <c r="C141" t="s">
        <v>18</v>
      </c>
      <c r="D141">
        <v>24</v>
      </c>
    </row>
    <row r="142" spans="1:4" x14ac:dyDescent="0.3">
      <c r="A142">
        <v>6024</v>
      </c>
      <c r="B142" t="s">
        <v>41</v>
      </c>
      <c r="C142" t="s">
        <v>19</v>
      </c>
      <c r="D142">
        <v>790</v>
      </c>
    </row>
    <row r="143" spans="1:4" x14ac:dyDescent="0.3">
      <c r="A143">
        <v>6024</v>
      </c>
      <c r="B143" t="s">
        <v>41</v>
      </c>
      <c r="C143" t="s">
        <v>20</v>
      </c>
      <c r="D143">
        <v>160</v>
      </c>
    </row>
    <row r="144" spans="1:4" x14ac:dyDescent="0.3">
      <c r="A144">
        <v>6024</v>
      </c>
      <c r="B144" t="s">
        <v>41</v>
      </c>
      <c r="C144" t="s">
        <v>21</v>
      </c>
      <c r="D144">
        <v>45</v>
      </c>
    </row>
    <row r="145" spans="1:4" x14ac:dyDescent="0.3">
      <c r="A145">
        <v>6024</v>
      </c>
      <c r="B145" t="s">
        <v>41</v>
      </c>
      <c r="C145" t="s">
        <v>22</v>
      </c>
      <c r="D145">
        <v>172</v>
      </c>
    </row>
    <row r="146" spans="1:4" x14ac:dyDescent="0.3">
      <c r="A146">
        <v>10133</v>
      </c>
      <c r="B146" t="s">
        <v>48</v>
      </c>
      <c r="C146" t="s">
        <v>17</v>
      </c>
      <c r="D146">
        <v>1302</v>
      </c>
    </row>
    <row r="147" spans="1:4" x14ac:dyDescent="0.3">
      <c r="A147">
        <v>10133</v>
      </c>
      <c r="B147" t="s">
        <v>48</v>
      </c>
      <c r="C147" t="s">
        <v>18</v>
      </c>
      <c r="D147">
        <v>68</v>
      </c>
    </row>
    <row r="148" spans="1:4" x14ac:dyDescent="0.3">
      <c r="A148">
        <v>10133</v>
      </c>
      <c r="B148" t="s">
        <v>48</v>
      </c>
      <c r="C148" t="s">
        <v>19</v>
      </c>
      <c r="D148">
        <v>731</v>
      </c>
    </row>
    <row r="149" spans="1:4" x14ac:dyDescent="0.3">
      <c r="A149">
        <v>10133</v>
      </c>
      <c r="B149" t="s">
        <v>48</v>
      </c>
      <c r="C149" t="s">
        <v>20</v>
      </c>
      <c r="D149">
        <v>89</v>
      </c>
    </row>
    <row r="150" spans="1:4" x14ac:dyDescent="0.3">
      <c r="A150">
        <v>10133</v>
      </c>
      <c r="B150" t="s">
        <v>48</v>
      </c>
      <c r="C150" t="s">
        <v>21</v>
      </c>
      <c r="D150">
        <v>114</v>
      </c>
    </row>
    <row r="151" spans="1:4" x14ac:dyDescent="0.3">
      <c r="A151">
        <v>10133</v>
      </c>
      <c r="B151" t="s">
        <v>48</v>
      </c>
      <c r="C151" t="s">
        <v>22</v>
      </c>
      <c r="D151">
        <v>45</v>
      </c>
    </row>
    <row r="152" spans="1:4" x14ac:dyDescent="0.3">
      <c r="A152">
        <v>9499</v>
      </c>
      <c r="B152" t="s">
        <v>48</v>
      </c>
      <c r="C152" t="s">
        <v>17</v>
      </c>
      <c r="D152">
        <v>1279</v>
      </c>
    </row>
    <row r="153" spans="1:4" x14ac:dyDescent="0.3">
      <c r="A153">
        <v>9499</v>
      </c>
      <c r="B153" t="s">
        <v>48</v>
      </c>
      <c r="C153" t="s">
        <v>18</v>
      </c>
      <c r="D153">
        <v>15</v>
      </c>
    </row>
    <row r="154" spans="1:4" x14ac:dyDescent="0.3">
      <c r="A154">
        <v>9499</v>
      </c>
      <c r="B154" t="s">
        <v>48</v>
      </c>
      <c r="C154" t="s">
        <v>19</v>
      </c>
      <c r="D154">
        <v>287</v>
      </c>
    </row>
    <row r="155" spans="1:4" x14ac:dyDescent="0.3">
      <c r="A155">
        <v>9499</v>
      </c>
      <c r="B155" t="s">
        <v>48</v>
      </c>
      <c r="C155" t="s">
        <v>20</v>
      </c>
      <c r="D155">
        <v>20</v>
      </c>
    </row>
    <row r="156" spans="1:4" x14ac:dyDescent="0.3">
      <c r="A156">
        <v>9499</v>
      </c>
      <c r="B156" t="s">
        <v>48</v>
      </c>
      <c r="C156" t="s">
        <v>21</v>
      </c>
      <c r="D156">
        <v>0</v>
      </c>
    </row>
    <row r="157" spans="1:4" x14ac:dyDescent="0.3">
      <c r="A157">
        <v>9499</v>
      </c>
      <c r="B157" t="s">
        <v>48</v>
      </c>
      <c r="C157" t="s">
        <v>22</v>
      </c>
      <c r="D157">
        <v>15</v>
      </c>
    </row>
    <row r="158" spans="1:4" x14ac:dyDescent="0.3">
      <c r="A158">
        <v>6932</v>
      </c>
      <c r="B158" t="s">
        <v>41</v>
      </c>
      <c r="C158" t="s">
        <v>17</v>
      </c>
      <c r="D158">
        <v>1285</v>
      </c>
    </row>
    <row r="159" spans="1:4" x14ac:dyDescent="0.3">
      <c r="A159">
        <v>6932</v>
      </c>
      <c r="B159" t="s">
        <v>41</v>
      </c>
      <c r="C159" t="s">
        <v>18</v>
      </c>
      <c r="D159">
        <v>42</v>
      </c>
    </row>
    <row r="160" spans="1:4" x14ac:dyDescent="0.3">
      <c r="A160">
        <v>6932</v>
      </c>
      <c r="B160" t="s">
        <v>41</v>
      </c>
      <c r="C160" t="s">
        <v>19</v>
      </c>
      <c r="D160">
        <v>716</v>
      </c>
    </row>
    <row r="161" spans="1:4" x14ac:dyDescent="0.3">
      <c r="A161">
        <v>6932</v>
      </c>
      <c r="B161" t="s">
        <v>41</v>
      </c>
      <c r="C161" t="s">
        <v>20</v>
      </c>
      <c r="D161">
        <v>55</v>
      </c>
    </row>
    <row r="162" spans="1:4" x14ac:dyDescent="0.3">
      <c r="A162">
        <v>6932</v>
      </c>
      <c r="B162" t="s">
        <v>41</v>
      </c>
      <c r="C162" t="s">
        <v>21</v>
      </c>
      <c r="D162">
        <v>0</v>
      </c>
    </row>
    <row r="163" spans="1:4" x14ac:dyDescent="0.3">
      <c r="A163">
        <v>6932</v>
      </c>
      <c r="B163" t="s">
        <v>41</v>
      </c>
      <c r="C163" t="s">
        <v>22</v>
      </c>
      <c r="D163">
        <v>21</v>
      </c>
    </row>
    <row r="164" spans="1:4" x14ac:dyDescent="0.3">
      <c r="A164">
        <v>10489</v>
      </c>
      <c r="B164" t="s">
        <v>47</v>
      </c>
      <c r="C164" t="s">
        <v>17</v>
      </c>
      <c r="D164">
        <v>693</v>
      </c>
    </row>
    <row r="165" spans="1:4" x14ac:dyDescent="0.3">
      <c r="A165">
        <v>10489</v>
      </c>
      <c r="B165" t="s">
        <v>47</v>
      </c>
      <c r="C165" t="s">
        <v>18</v>
      </c>
      <c r="D165">
        <v>21</v>
      </c>
    </row>
    <row r="166" spans="1:4" x14ac:dyDescent="0.3">
      <c r="A166">
        <v>10489</v>
      </c>
      <c r="B166" t="s">
        <v>47</v>
      </c>
      <c r="C166" t="s">
        <v>19</v>
      </c>
      <c r="D166">
        <v>925</v>
      </c>
    </row>
    <row r="167" spans="1:4" x14ac:dyDescent="0.3">
      <c r="A167">
        <v>10489</v>
      </c>
      <c r="B167" t="s">
        <v>47</v>
      </c>
      <c r="C167" t="s">
        <v>20</v>
      </c>
      <c r="D167">
        <v>31</v>
      </c>
    </row>
    <row r="168" spans="1:4" x14ac:dyDescent="0.3">
      <c r="A168">
        <v>10489</v>
      </c>
      <c r="B168" t="s">
        <v>47</v>
      </c>
      <c r="C168" t="s">
        <v>21</v>
      </c>
      <c r="D168">
        <v>24</v>
      </c>
    </row>
    <row r="169" spans="1:4" x14ac:dyDescent="0.3">
      <c r="A169">
        <v>10489</v>
      </c>
      <c r="B169" t="s">
        <v>47</v>
      </c>
      <c r="C169" t="s">
        <v>22</v>
      </c>
      <c r="D169">
        <v>84</v>
      </c>
    </row>
    <row r="170" spans="1:4" x14ac:dyDescent="0.3">
      <c r="A170">
        <v>1340</v>
      </c>
      <c r="B170" t="s">
        <v>41</v>
      </c>
      <c r="C170" t="s">
        <v>17</v>
      </c>
      <c r="D170">
        <v>551</v>
      </c>
    </row>
    <row r="171" spans="1:4" x14ac:dyDescent="0.3">
      <c r="A171">
        <v>1340</v>
      </c>
      <c r="B171" t="s">
        <v>41</v>
      </c>
      <c r="C171" t="s">
        <v>18</v>
      </c>
      <c r="D171">
        <v>137</v>
      </c>
    </row>
    <row r="172" spans="1:4" x14ac:dyDescent="0.3">
      <c r="A172">
        <v>1340</v>
      </c>
      <c r="B172" t="s">
        <v>41</v>
      </c>
      <c r="C172" t="s">
        <v>19</v>
      </c>
      <c r="D172">
        <v>792</v>
      </c>
    </row>
    <row r="173" spans="1:4" x14ac:dyDescent="0.3">
      <c r="A173">
        <v>1340</v>
      </c>
      <c r="B173" t="s">
        <v>41</v>
      </c>
      <c r="C173" t="s">
        <v>20</v>
      </c>
      <c r="D173">
        <v>179</v>
      </c>
    </row>
    <row r="174" spans="1:4" x14ac:dyDescent="0.3">
      <c r="A174">
        <v>1340</v>
      </c>
      <c r="B174" t="s">
        <v>41</v>
      </c>
      <c r="C174" t="s">
        <v>21</v>
      </c>
      <c r="D174">
        <v>103</v>
      </c>
    </row>
    <row r="175" spans="1:4" x14ac:dyDescent="0.3">
      <c r="A175">
        <v>1340</v>
      </c>
      <c r="B175" t="s">
        <v>41</v>
      </c>
      <c r="C175" t="s">
        <v>22</v>
      </c>
      <c r="D175">
        <v>33</v>
      </c>
    </row>
    <row r="176" spans="1:4" x14ac:dyDescent="0.3">
      <c r="A176">
        <v>821</v>
      </c>
      <c r="B176" t="s">
        <v>48</v>
      </c>
      <c r="C176" t="s">
        <v>17</v>
      </c>
      <c r="D176">
        <v>962</v>
      </c>
    </row>
    <row r="177" spans="1:4" x14ac:dyDescent="0.3">
      <c r="A177">
        <v>821</v>
      </c>
      <c r="B177" t="s">
        <v>48</v>
      </c>
      <c r="C177" t="s">
        <v>18</v>
      </c>
      <c r="D177">
        <v>61</v>
      </c>
    </row>
    <row r="178" spans="1:4" x14ac:dyDescent="0.3">
      <c r="A178">
        <v>821</v>
      </c>
      <c r="B178" t="s">
        <v>48</v>
      </c>
      <c r="C178" t="s">
        <v>19</v>
      </c>
      <c r="D178">
        <v>921</v>
      </c>
    </row>
    <row r="179" spans="1:4" x14ac:dyDescent="0.3">
      <c r="A179">
        <v>821</v>
      </c>
      <c r="B179" t="s">
        <v>48</v>
      </c>
      <c r="C179" t="s">
        <v>20</v>
      </c>
      <c r="D179">
        <v>52</v>
      </c>
    </row>
    <row r="180" spans="1:4" x14ac:dyDescent="0.3">
      <c r="A180">
        <v>821</v>
      </c>
      <c r="B180" t="s">
        <v>48</v>
      </c>
      <c r="C180" t="s">
        <v>21</v>
      </c>
      <c r="D180">
        <v>61</v>
      </c>
    </row>
    <row r="181" spans="1:4" x14ac:dyDescent="0.3">
      <c r="A181">
        <v>821</v>
      </c>
      <c r="B181" t="s">
        <v>48</v>
      </c>
      <c r="C181" t="s">
        <v>22</v>
      </c>
      <c r="D181">
        <v>20</v>
      </c>
    </row>
    <row r="182" spans="1:4" x14ac:dyDescent="0.3">
      <c r="A182">
        <v>5832</v>
      </c>
      <c r="B182" t="s">
        <v>41</v>
      </c>
      <c r="C182" t="s">
        <v>17</v>
      </c>
      <c r="D182">
        <v>493</v>
      </c>
    </row>
    <row r="183" spans="1:4" x14ac:dyDescent="0.3">
      <c r="A183">
        <v>5832</v>
      </c>
      <c r="B183" t="s">
        <v>41</v>
      </c>
      <c r="C183" t="s">
        <v>18</v>
      </c>
      <c r="D183">
        <v>183</v>
      </c>
    </row>
    <row r="184" spans="1:4" x14ac:dyDescent="0.3">
      <c r="A184">
        <v>5832</v>
      </c>
      <c r="B184" t="s">
        <v>41</v>
      </c>
      <c r="C184" t="s">
        <v>19</v>
      </c>
      <c r="D184">
        <v>352</v>
      </c>
    </row>
    <row r="185" spans="1:4" x14ac:dyDescent="0.3">
      <c r="A185">
        <v>5832</v>
      </c>
      <c r="B185" t="s">
        <v>41</v>
      </c>
      <c r="C185" t="s">
        <v>20</v>
      </c>
      <c r="D185">
        <v>184</v>
      </c>
    </row>
    <row r="186" spans="1:4" x14ac:dyDescent="0.3">
      <c r="A186">
        <v>5832</v>
      </c>
      <c r="B186" t="s">
        <v>41</v>
      </c>
      <c r="C186" t="s">
        <v>21</v>
      </c>
      <c r="D186">
        <v>23</v>
      </c>
    </row>
    <row r="187" spans="1:4" x14ac:dyDescent="0.3">
      <c r="A187">
        <v>5832</v>
      </c>
      <c r="B187" t="s">
        <v>41</v>
      </c>
      <c r="C187" t="s">
        <v>22</v>
      </c>
      <c r="D187">
        <v>28</v>
      </c>
    </row>
    <row r="188" spans="1:4" x14ac:dyDescent="0.3">
      <c r="A188">
        <v>9349</v>
      </c>
      <c r="B188" t="s">
        <v>52</v>
      </c>
      <c r="C188" t="s">
        <v>17</v>
      </c>
      <c r="D188">
        <v>693</v>
      </c>
    </row>
    <row r="189" spans="1:4" x14ac:dyDescent="0.3">
      <c r="A189">
        <v>9349</v>
      </c>
      <c r="B189" t="s">
        <v>52</v>
      </c>
      <c r="C189" t="s">
        <v>18</v>
      </c>
      <c r="D189">
        <v>21</v>
      </c>
    </row>
    <row r="190" spans="1:4" x14ac:dyDescent="0.3">
      <c r="A190">
        <v>9349</v>
      </c>
      <c r="B190" t="s">
        <v>52</v>
      </c>
      <c r="C190" t="s">
        <v>19</v>
      </c>
      <c r="D190">
        <v>118</v>
      </c>
    </row>
    <row r="191" spans="1:4" x14ac:dyDescent="0.3">
      <c r="A191">
        <v>9349</v>
      </c>
      <c r="B191" t="s">
        <v>52</v>
      </c>
      <c r="C191" t="s">
        <v>20</v>
      </c>
      <c r="D191">
        <v>110</v>
      </c>
    </row>
    <row r="192" spans="1:4" x14ac:dyDescent="0.3">
      <c r="A192">
        <v>9349</v>
      </c>
      <c r="B192" t="s">
        <v>52</v>
      </c>
      <c r="C192" t="s">
        <v>21</v>
      </c>
      <c r="D192">
        <v>147</v>
      </c>
    </row>
    <row r="193" spans="1:4" x14ac:dyDescent="0.3">
      <c r="A193">
        <v>9349</v>
      </c>
      <c r="B193" t="s">
        <v>52</v>
      </c>
      <c r="C193" t="s">
        <v>22</v>
      </c>
      <c r="D193">
        <v>42</v>
      </c>
    </row>
    <row r="194" spans="1:4" x14ac:dyDescent="0.3">
      <c r="A194">
        <v>1172</v>
      </c>
      <c r="B194" t="s">
        <v>41</v>
      </c>
      <c r="C194" t="s">
        <v>17</v>
      </c>
      <c r="D194">
        <v>979</v>
      </c>
    </row>
    <row r="195" spans="1:4" x14ac:dyDescent="0.3">
      <c r="A195">
        <v>1172</v>
      </c>
      <c r="B195" t="s">
        <v>41</v>
      </c>
      <c r="C195" t="s">
        <v>18</v>
      </c>
      <c r="D195">
        <v>44</v>
      </c>
    </row>
    <row r="196" spans="1:4" x14ac:dyDescent="0.3">
      <c r="A196">
        <v>1172</v>
      </c>
      <c r="B196" t="s">
        <v>41</v>
      </c>
      <c r="C196" t="s">
        <v>19</v>
      </c>
      <c r="D196">
        <v>935</v>
      </c>
    </row>
    <row r="197" spans="1:4" x14ac:dyDescent="0.3">
      <c r="A197">
        <v>1172</v>
      </c>
      <c r="B197" t="s">
        <v>41</v>
      </c>
      <c r="C197" t="s">
        <v>20</v>
      </c>
      <c r="D197">
        <v>29</v>
      </c>
    </row>
    <row r="198" spans="1:4" x14ac:dyDescent="0.3">
      <c r="A198">
        <v>1172</v>
      </c>
      <c r="B198" t="s">
        <v>41</v>
      </c>
      <c r="C198" t="s">
        <v>21</v>
      </c>
      <c r="D198">
        <v>25</v>
      </c>
    </row>
    <row r="199" spans="1:4" x14ac:dyDescent="0.3">
      <c r="A199">
        <v>1172</v>
      </c>
      <c r="B199" t="s">
        <v>41</v>
      </c>
      <c r="C199" t="s">
        <v>22</v>
      </c>
      <c r="D199">
        <v>22</v>
      </c>
    </row>
    <row r="200" spans="1:4" x14ac:dyDescent="0.3">
      <c r="A200">
        <v>10909</v>
      </c>
      <c r="B200" t="s">
        <v>53</v>
      </c>
      <c r="C200" t="s">
        <v>17</v>
      </c>
      <c r="D200">
        <v>992</v>
      </c>
    </row>
    <row r="201" spans="1:4" x14ac:dyDescent="0.3">
      <c r="A201">
        <v>10909</v>
      </c>
      <c r="B201" t="s">
        <v>53</v>
      </c>
      <c r="C201" t="s">
        <v>18</v>
      </c>
      <c r="D201">
        <v>24</v>
      </c>
    </row>
    <row r="202" spans="1:4" x14ac:dyDescent="0.3">
      <c r="A202">
        <v>10909</v>
      </c>
      <c r="B202" t="s">
        <v>53</v>
      </c>
      <c r="C202" t="s">
        <v>19</v>
      </c>
      <c r="D202">
        <v>694</v>
      </c>
    </row>
    <row r="203" spans="1:4" x14ac:dyDescent="0.3">
      <c r="A203">
        <v>10909</v>
      </c>
      <c r="B203" t="s">
        <v>53</v>
      </c>
      <c r="C203" t="s">
        <v>20</v>
      </c>
      <c r="D203">
        <v>51</v>
      </c>
    </row>
    <row r="204" spans="1:4" x14ac:dyDescent="0.3">
      <c r="A204">
        <v>10909</v>
      </c>
      <c r="B204" t="s">
        <v>53</v>
      </c>
      <c r="C204" t="s">
        <v>21</v>
      </c>
      <c r="D204">
        <v>19</v>
      </c>
    </row>
    <row r="205" spans="1:4" x14ac:dyDescent="0.3">
      <c r="A205">
        <v>10909</v>
      </c>
      <c r="B205" t="s">
        <v>53</v>
      </c>
      <c r="C205" t="s">
        <v>22</v>
      </c>
      <c r="D205">
        <v>119</v>
      </c>
    </row>
    <row r="206" spans="1:4" x14ac:dyDescent="0.3">
      <c r="A206">
        <v>7627</v>
      </c>
      <c r="B206" t="s">
        <v>41</v>
      </c>
      <c r="C206" t="s">
        <v>17</v>
      </c>
      <c r="D206">
        <v>817</v>
      </c>
    </row>
    <row r="207" spans="1:4" x14ac:dyDescent="0.3">
      <c r="A207">
        <v>7627</v>
      </c>
      <c r="B207" t="s">
        <v>41</v>
      </c>
      <c r="C207" t="s">
        <v>18</v>
      </c>
      <c r="D207">
        <v>183</v>
      </c>
    </row>
    <row r="208" spans="1:4" x14ac:dyDescent="0.3">
      <c r="A208">
        <v>7627</v>
      </c>
      <c r="B208" t="s">
        <v>41</v>
      </c>
      <c r="C208" t="s">
        <v>19</v>
      </c>
      <c r="D208">
        <v>797</v>
      </c>
    </row>
    <row r="209" spans="1:4" x14ac:dyDescent="0.3">
      <c r="A209">
        <v>7627</v>
      </c>
      <c r="B209" t="s">
        <v>41</v>
      </c>
      <c r="C209" t="s">
        <v>20</v>
      </c>
      <c r="D209">
        <v>106</v>
      </c>
    </row>
    <row r="210" spans="1:4" x14ac:dyDescent="0.3">
      <c r="A210">
        <v>7627</v>
      </c>
      <c r="B210" t="s">
        <v>41</v>
      </c>
      <c r="C210" t="s">
        <v>21</v>
      </c>
      <c r="D210">
        <v>163</v>
      </c>
    </row>
    <row r="211" spans="1:4" x14ac:dyDescent="0.3">
      <c r="A211">
        <v>7627</v>
      </c>
      <c r="B211" t="s">
        <v>41</v>
      </c>
      <c r="C211" t="s">
        <v>22</v>
      </c>
      <c r="D211">
        <v>20</v>
      </c>
    </row>
    <row r="212" spans="1:4" x14ac:dyDescent="0.3">
      <c r="A212">
        <v>6303</v>
      </c>
      <c r="B212" t="s">
        <v>48</v>
      </c>
      <c r="C212" t="s">
        <v>17</v>
      </c>
      <c r="D212">
        <v>410</v>
      </c>
    </row>
    <row r="213" spans="1:4" x14ac:dyDescent="0.3">
      <c r="A213">
        <v>6303</v>
      </c>
      <c r="B213" t="s">
        <v>48</v>
      </c>
      <c r="C213" t="s">
        <v>18</v>
      </c>
      <c r="D213">
        <v>73</v>
      </c>
    </row>
    <row r="214" spans="1:4" x14ac:dyDescent="0.3">
      <c r="A214">
        <v>6303</v>
      </c>
      <c r="B214" t="s">
        <v>48</v>
      </c>
      <c r="C214" t="s">
        <v>19</v>
      </c>
      <c r="D214">
        <v>747</v>
      </c>
    </row>
    <row r="215" spans="1:4" x14ac:dyDescent="0.3">
      <c r="A215">
        <v>6303</v>
      </c>
      <c r="B215" t="s">
        <v>48</v>
      </c>
      <c r="C215" t="s">
        <v>20</v>
      </c>
      <c r="D215">
        <v>76</v>
      </c>
    </row>
    <row r="216" spans="1:4" x14ac:dyDescent="0.3">
      <c r="A216">
        <v>6303</v>
      </c>
      <c r="B216" t="s">
        <v>48</v>
      </c>
      <c r="C216" t="s">
        <v>21</v>
      </c>
      <c r="D216">
        <v>161</v>
      </c>
    </row>
    <row r="217" spans="1:4" x14ac:dyDescent="0.3">
      <c r="A217">
        <v>6303</v>
      </c>
      <c r="B217" t="s">
        <v>48</v>
      </c>
      <c r="C217" t="s">
        <v>22</v>
      </c>
      <c r="D217">
        <v>30</v>
      </c>
    </row>
    <row r="218" spans="1:4" x14ac:dyDescent="0.3">
      <c r="A218">
        <v>6248</v>
      </c>
      <c r="B218" t="s">
        <v>41</v>
      </c>
      <c r="C218" t="s">
        <v>17</v>
      </c>
      <c r="D218">
        <v>1276</v>
      </c>
    </row>
    <row r="219" spans="1:4" x14ac:dyDescent="0.3">
      <c r="A219">
        <v>6248</v>
      </c>
      <c r="B219" t="s">
        <v>41</v>
      </c>
      <c r="C219" t="s">
        <v>18</v>
      </c>
      <c r="D219">
        <v>24</v>
      </c>
    </row>
    <row r="220" spans="1:4" x14ac:dyDescent="0.3">
      <c r="A220">
        <v>6248</v>
      </c>
      <c r="B220" t="s">
        <v>41</v>
      </c>
      <c r="C220" t="s">
        <v>19</v>
      </c>
      <c r="D220">
        <v>746</v>
      </c>
    </row>
    <row r="221" spans="1:4" x14ac:dyDescent="0.3">
      <c r="A221">
        <v>6248</v>
      </c>
      <c r="B221" t="s">
        <v>41</v>
      </c>
      <c r="C221" t="s">
        <v>20</v>
      </c>
      <c r="D221">
        <v>94</v>
      </c>
    </row>
    <row r="222" spans="1:4" x14ac:dyDescent="0.3">
      <c r="A222">
        <v>6248</v>
      </c>
      <c r="B222" t="s">
        <v>41</v>
      </c>
      <c r="C222" t="s">
        <v>21</v>
      </c>
      <c r="D222">
        <v>29</v>
      </c>
    </row>
    <row r="223" spans="1:4" x14ac:dyDescent="0.3">
      <c r="A223">
        <v>6248</v>
      </c>
      <c r="B223" t="s">
        <v>41</v>
      </c>
      <c r="C223" t="s">
        <v>22</v>
      </c>
      <c r="D223">
        <v>48</v>
      </c>
    </row>
    <row r="224" spans="1:4" x14ac:dyDescent="0.3">
      <c r="A224">
        <v>9220</v>
      </c>
      <c r="B224" t="s">
        <v>41</v>
      </c>
      <c r="C224" t="s">
        <v>17</v>
      </c>
      <c r="D224">
        <v>576</v>
      </c>
    </row>
    <row r="225" spans="1:4" x14ac:dyDescent="0.3">
      <c r="A225">
        <v>9220</v>
      </c>
      <c r="B225" t="s">
        <v>41</v>
      </c>
      <c r="C225" t="s">
        <v>18</v>
      </c>
      <c r="D225">
        <v>172</v>
      </c>
    </row>
    <row r="226" spans="1:4" x14ac:dyDescent="0.3">
      <c r="A226">
        <v>9220</v>
      </c>
      <c r="B226" t="s">
        <v>41</v>
      </c>
      <c r="C226" t="s">
        <v>19</v>
      </c>
      <c r="D226">
        <v>961</v>
      </c>
    </row>
    <row r="227" spans="1:4" x14ac:dyDescent="0.3">
      <c r="A227">
        <v>9220</v>
      </c>
      <c r="B227" t="s">
        <v>41</v>
      </c>
      <c r="C227" t="s">
        <v>20</v>
      </c>
      <c r="D227">
        <v>125</v>
      </c>
    </row>
    <row r="228" spans="1:4" x14ac:dyDescent="0.3">
      <c r="A228">
        <v>9220</v>
      </c>
      <c r="B228" t="s">
        <v>41</v>
      </c>
      <c r="C228" t="s">
        <v>21</v>
      </c>
      <c r="D228">
        <v>115</v>
      </c>
    </row>
    <row r="229" spans="1:4" x14ac:dyDescent="0.3">
      <c r="A229">
        <v>9220</v>
      </c>
      <c r="B229" t="s">
        <v>41</v>
      </c>
      <c r="C229" t="s">
        <v>22</v>
      </c>
      <c r="D229">
        <v>19</v>
      </c>
    </row>
    <row r="230" spans="1:4" x14ac:dyDescent="0.3">
      <c r="A230">
        <v>3138</v>
      </c>
      <c r="B230" t="s">
        <v>41</v>
      </c>
      <c r="C230" t="s">
        <v>17</v>
      </c>
      <c r="D230">
        <v>1324</v>
      </c>
    </row>
    <row r="231" spans="1:4" x14ac:dyDescent="0.3">
      <c r="A231">
        <v>3138</v>
      </c>
      <c r="B231" t="s">
        <v>41</v>
      </c>
      <c r="C231" t="s">
        <v>18</v>
      </c>
      <c r="D231">
        <v>27</v>
      </c>
    </row>
    <row r="232" spans="1:4" x14ac:dyDescent="0.3">
      <c r="A232">
        <v>3138</v>
      </c>
      <c r="B232" t="s">
        <v>41</v>
      </c>
      <c r="C232" t="s">
        <v>19</v>
      </c>
      <c r="D232">
        <v>119</v>
      </c>
    </row>
    <row r="233" spans="1:4" x14ac:dyDescent="0.3">
      <c r="A233">
        <v>3138</v>
      </c>
      <c r="B233" t="s">
        <v>41</v>
      </c>
      <c r="C233" t="s">
        <v>20</v>
      </c>
      <c r="D233">
        <v>71</v>
      </c>
    </row>
    <row r="234" spans="1:4" x14ac:dyDescent="0.3">
      <c r="A234">
        <v>3138</v>
      </c>
      <c r="B234" t="s">
        <v>41</v>
      </c>
      <c r="C234" t="s">
        <v>21</v>
      </c>
      <c r="D234">
        <v>108</v>
      </c>
    </row>
    <row r="235" spans="1:4" x14ac:dyDescent="0.3">
      <c r="A235">
        <v>3138</v>
      </c>
      <c r="B235" t="s">
        <v>41</v>
      </c>
      <c r="C235" t="s">
        <v>22</v>
      </c>
      <c r="D235">
        <v>27</v>
      </c>
    </row>
    <row r="236" spans="1:4" x14ac:dyDescent="0.3">
      <c r="A236">
        <v>3520</v>
      </c>
      <c r="B236" t="s">
        <v>48</v>
      </c>
      <c r="C236" t="s">
        <v>17</v>
      </c>
      <c r="D236">
        <v>162</v>
      </c>
    </row>
    <row r="237" spans="1:4" x14ac:dyDescent="0.3">
      <c r="A237">
        <v>3520</v>
      </c>
      <c r="B237" t="s">
        <v>48</v>
      </c>
      <c r="C237" t="s">
        <v>18</v>
      </c>
      <c r="D237">
        <v>28</v>
      </c>
    </row>
    <row r="238" spans="1:4" x14ac:dyDescent="0.3">
      <c r="A238">
        <v>3520</v>
      </c>
      <c r="B238" t="s">
        <v>48</v>
      </c>
      <c r="C238" t="s">
        <v>19</v>
      </c>
      <c r="D238">
        <v>818</v>
      </c>
    </row>
    <row r="239" spans="1:4" x14ac:dyDescent="0.3">
      <c r="A239">
        <v>3520</v>
      </c>
      <c r="B239" t="s">
        <v>48</v>
      </c>
      <c r="C239" t="s">
        <v>20</v>
      </c>
      <c r="D239">
        <v>0</v>
      </c>
    </row>
    <row r="240" spans="1:4" x14ac:dyDescent="0.3">
      <c r="A240">
        <v>3520</v>
      </c>
      <c r="B240" t="s">
        <v>48</v>
      </c>
      <c r="C240" t="s">
        <v>21</v>
      </c>
      <c r="D240">
        <v>28</v>
      </c>
    </row>
    <row r="241" spans="1:4" x14ac:dyDescent="0.3">
      <c r="A241">
        <v>3520</v>
      </c>
      <c r="B241" t="s">
        <v>48</v>
      </c>
      <c r="C241" t="s">
        <v>22</v>
      </c>
      <c r="D241">
        <v>56</v>
      </c>
    </row>
    <row r="242" spans="1:4" x14ac:dyDescent="0.3">
      <c r="A242">
        <v>4216</v>
      </c>
      <c r="B242" t="s">
        <v>41</v>
      </c>
      <c r="C242" t="s">
        <v>17</v>
      </c>
      <c r="D242">
        <v>822</v>
      </c>
    </row>
    <row r="243" spans="1:4" x14ac:dyDescent="0.3">
      <c r="A243">
        <v>4216</v>
      </c>
      <c r="B243" t="s">
        <v>41</v>
      </c>
      <c r="C243" t="s">
        <v>18</v>
      </c>
      <c r="D243">
        <v>114</v>
      </c>
    </row>
    <row r="244" spans="1:4" x14ac:dyDescent="0.3">
      <c r="A244">
        <v>4216</v>
      </c>
      <c r="B244" t="s">
        <v>41</v>
      </c>
      <c r="C244" t="s">
        <v>19</v>
      </c>
      <c r="D244">
        <v>108</v>
      </c>
    </row>
    <row r="245" spans="1:4" x14ac:dyDescent="0.3">
      <c r="A245">
        <v>4216</v>
      </c>
      <c r="B245" t="s">
        <v>41</v>
      </c>
      <c r="C245" t="s">
        <v>20</v>
      </c>
      <c r="D245">
        <v>179</v>
      </c>
    </row>
    <row r="246" spans="1:4" x14ac:dyDescent="0.3">
      <c r="A246">
        <v>4216</v>
      </c>
      <c r="B246" t="s">
        <v>41</v>
      </c>
      <c r="C246" t="s">
        <v>21</v>
      </c>
      <c r="D246">
        <v>137</v>
      </c>
    </row>
    <row r="247" spans="1:4" x14ac:dyDescent="0.3">
      <c r="A247">
        <v>4216</v>
      </c>
      <c r="B247" t="s">
        <v>41</v>
      </c>
      <c r="C247" t="s">
        <v>22</v>
      </c>
      <c r="D247">
        <v>114</v>
      </c>
    </row>
    <row r="248" spans="1:4" x14ac:dyDescent="0.3">
      <c r="A248">
        <v>5558</v>
      </c>
      <c r="B248" t="s">
        <v>41</v>
      </c>
      <c r="C248" t="s">
        <v>17</v>
      </c>
      <c r="D248">
        <v>1020</v>
      </c>
    </row>
    <row r="249" spans="1:4" x14ac:dyDescent="0.3">
      <c r="A249">
        <v>5558</v>
      </c>
      <c r="B249" t="s">
        <v>41</v>
      </c>
      <c r="C249" t="s">
        <v>18</v>
      </c>
      <c r="D249">
        <v>31</v>
      </c>
    </row>
    <row r="250" spans="1:4" x14ac:dyDescent="0.3">
      <c r="A250">
        <v>5558</v>
      </c>
      <c r="B250" t="s">
        <v>41</v>
      </c>
      <c r="C250" t="s">
        <v>19</v>
      </c>
      <c r="D250">
        <v>430</v>
      </c>
    </row>
    <row r="251" spans="1:4" x14ac:dyDescent="0.3">
      <c r="A251">
        <v>5558</v>
      </c>
      <c r="B251" t="s">
        <v>41</v>
      </c>
      <c r="C251" t="s">
        <v>20</v>
      </c>
      <c r="D251">
        <v>62</v>
      </c>
    </row>
    <row r="252" spans="1:4" x14ac:dyDescent="0.3">
      <c r="A252">
        <v>5558</v>
      </c>
      <c r="B252" t="s">
        <v>41</v>
      </c>
      <c r="C252" t="s">
        <v>21</v>
      </c>
      <c r="D252">
        <v>63</v>
      </c>
    </row>
    <row r="253" spans="1:4" x14ac:dyDescent="0.3">
      <c r="A253">
        <v>5558</v>
      </c>
      <c r="B253" t="s">
        <v>41</v>
      </c>
      <c r="C253" t="s">
        <v>22</v>
      </c>
      <c r="D253">
        <v>79</v>
      </c>
    </row>
    <row r="254" spans="1:4" x14ac:dyDescent="0.3">
      <c r="A254">
        <v>5147</v>
      </c>
      <c r="B254" t="s">
        <v>41</v>
      </c>
      <c r="C254" t="s">
        <v>17</v>
      </c>
      <c r="D254">
        <v>774</v>
      </c>
    </row>
    <row r="255" spans="1:4" x14ac:dyDescent="0.3">
      <c r="A255">
        <v>5147</v>
      </c>
      <c r="B255" t="s">
        <v>41</v>
      </c>
      <c r="C255" t="s">
        <v>18</v>
      </c>
      <c r="D255">
        <v>70</v>
      </c>
    </row>
    <row r="256" spans="1:4" x14ac:dyDescent="0.3">
      <c r="A256">
        <v>5147</v>
      </c>
      <c r="B256" t="s">
        <v>41</v>
      </c>
      <c r="C256" t="s">
        <v>19</v>
      </c>
      <c r="D256">
        <v>118</v>
      </c>
    </row>
    <row r="257" spans="1:4" x14ac:dyDescent="0.3">
      <c r="A257">
        <v>5147</v>
      </c>
      <c r="B257" t="s">
        <v>41</v>
      </c>
      <c r="C257" t="s">
        <v>20</v>
      </c>
      <c r="D257">
        <v>182</v>
      </c>
    </row>
    <row r="258" spans="1:4" x14ac:dyDescent="0.3">
      <c r="A258">
        <v>5147</v>
      </c>
      <c r="B258" t="s">
        <v>41</v>
      </c>
      <c r="C258" t="s">
        <v>21</v>
      </c>
      <c r="D258">
        <v>187</v>
      </c>
    </row>
    <row r="259" spans="1:4" x14ac:dyDescent="0.3">
      <c r="A259">
        <v>5147</v>
      </c>
      <c r="B259" t="s">
        <v>41</v>
      </c>
      <c r="C259" t="s">
        <v>22</v>
      </c>
      <c r="D259">
        <v>93</v>
      </c>
    </row>
    <row r="260" spans="1:4" x14ac:dyDescent="0.3">
      <c r="A260">
        <v>1592</v>
      </c>
      <c r="B260" t="s">
        <v>48</v>
      </c>
      <c r="C260" t="s">
        <v>17</v>
      </c>
      <c r="D260">
        <v>547</v>
      </c>
    </row>
    <row r="261" spans="1:4" x14ac:dyDescent="0.3">
      <c r="A261">
        <v>1592</v>
      </c>
      <c r="B261" t="s">
        <v>48</v>
      </c>
      <c r="C261" t="s">
        <v>18</v>
      </c>
      <c r="D261">
        <v>99</v>
      </c>
    </row>
    <row r="262" spans="1:4" x14ac:dyDescent="0.3">
      <c r="A262">
        <v>1592</v>
      </c>
      <c r="B262" t="s">
        <v>48</v>
      </c>
      <c r="C262" t="s">
        <v>19</v>
      </c>
      <c r="D262">
        <v>812</v>
      </c>
    </row>
    <row r="263" spans="1:4" x14ac:dyDescent="0.3">
      <c r="A263">
        <v>1592</v>
      </c>
      <c r="B263" t="s">
        <v>48</v>
      </c>
      <c r="C263" t="s">
        <v>20</v>
      </c>
      <c r="D263">
        <v>151</v>
      </c>
    </row>
    <row r="264" spans="1:4" x14ac:dyDescent="0.3">
      <c r="A264">
        <v>1592</v>
      </c>
      <c r="B264" t="s">
        <v>48</v>
      </c>
      <c r="C264" t="s">
        <v>21</v>
      </c>
      <c r="D264">
        <v>82</v>
      </c>
    </row>
    <row r="265" spans="1:4" x14ac:dyDescent="0.3">
      <c r="A265">
        <v>1592</v>
      </c>
      <c r="B265" t="s">
        <v>48</v>
      </c>
      <c r="C265" t="s">
        <v>22</v>
      </c>
      <c r="D265">
        <v>33</v>
      </c>
    </row>
    <row r="266" spans="1:4" x14ac:dyDescent="0.3">
      <c r="A266">
        <v>3979</v>
      </c>
      <c r="B266" t="s">
        <v>41</v>
      </c>
      <c r="C266" t="s">
        <v>17</v>
      </c>
      <c r="D266">
        <v>982</v>
      </c>
    </row>
    <row r="267" spans="1:4" x14ac:dyDescent="0.3">
      <c r="A267">
        <v>3979</v>
      </c>
      <c r="B267" t="s">
        <v>41</v>
      </c>
      <c r="C267" t="s">
        <v>18</v>
      </c>
      <c r="D267">
        <v>17</v>
      </c>
    </row>
    <row r="268" spans="1:4" x14ac:dyDescent="0.3">
      <c r="A268">
        <v>3979</v>
      </c>
      <c r="B268" t="s">
        <v>41</v>
      </c>
      <c r="C268" t="s">
        <v>19</v>
      </c>
      <c r="D268">
        <v>672</v>
      </c>
    </row>
    <row r="269" spans="1:4" x14ac:dyDescent="0.3">
      <c r="A269">
        <v>3979</v>
      </c>
      <c r="B269" t="s">
        <v>41</v>
      </c>
      <c r="C269" t="s">
        <v>20</v>
      </c>
      <c r="D269">
        <v>23</v>
      </c>
    </row>
    <row r="270" spans="1:4" x14ac:dyDescent="0.3">
      <c r="A270">
        <v>3979</v>
      </c>
      <c r="B270" t="s">
        <v>41</v>
      </c>
      <c r="C270" t="s">
        <v>21</v>
      </c>
      <c r="D270">
        <v>34</v>
      </c>
    </row>
    <row r="271" spans="1:4" x14ac:dyDescent="0.3">
      <c r="A271">
        <v>3979</v>
      </c>
      <c r="B271" t="s">
        <v>41</v>
      </c>
      <c r="C271" t="s">
        <v>22</v>
      </c>
      <c r="D271">
        <v>51</v>
      </c>
    </row>
    <row r="272" spans="1:4" x14ac:dyDescent="0.3">
      <c r="A272">
        <v>5735</v>
      </c>
      <c r="B272" t="s">
        <v>41</v>
      </c>
      <c r="C272" t="s">
        <v>17</v>
      </c>
      <c r="D272">
        <v>1156</v>
      </c>
    </row>
    <row r="273" spans="1:4" x14ac:dyDescent="0.3">
      <c r="A273">
        <v>5735</v>
      </c>
      <c r="B273" t="s">
        <v>41</v>
      </c>
      <c r="C273" t="s">
        <v>18</v>
      </c>
      <c r="D273">
        <v>120</v>
      </c>
    </row>
    <row r="274" spans="1:4" x14ac:dyDescent="0.3">
      <c r="A274">
        <v>5735</v>
      </c>
      <c r="B274" t="s">
        <v>41</v>
      </c>
      <c r="C274" t="s">
        <v>19</v>
      </c>
      <c r="D274">
        <v>915</v>
      </c>
    </row>
    <row r="275" spans="1:4" x14ac:dyDescent="0.3">
      <c r="A275">
        <v>5735</v>
      </c>
      <c r="B275" t="s">
        <v>41</v>
      </c>
      <c r="C275" t="s">
        <v>20</v>
      </c>
      <c r="D275">
        <v>94</v>
      </c>
    </row>
    <row r="276" spans="1:4" x14ac:dyDescent="0.3">
      <c r="A276">
        <v>5735</v>
      </c>
      <c r="B276" t="s">
        <v>41</v>
      </c>
      <c r="C276" t="s">
        <v>21</v>
      </c>
      <c r="D276">
        <v>144</v>
      </c>
    </row>
    <row r="277" spans="1:4" x14ac:dyDescent="0.3">
      <c r="A277">
        <v>5735</v>
      </c>
      <c r="B277" t="s">
        <v>41</v>
      </c>
      <c r="C277" t="s">
        <v>22</v>
      </c>
      <c r="D277">
        <v>96</v>
      </c>
    </row>
    <row r="278" spans="1:4" x14ac:dyDescent="0.3">
      <c r="A278">
        <v>5350</v>
      </c>
      <c r="B278" t="s">
        <v>47</v>
      </c>
      <c r="C278" t="s">
        <v>17</v>
      </c>
      <c r="D278">
        <v>1156</v>
      </c>
    </row>
    <row r="279" spans="1:4" x14ac:dyDescent="0.3">
      <c r="A279">
        <v>5350</v>
      </c>
      <c r="B279" t="s">
        <v>47</v>
      </c>
      <c r="C279" t="s">
        <v>18</v>
      </c>
      <c r="D279">
        <v>120</v>
      </c>
    </row>
    <row r="280" spans="1:4" x14ac:dyDescent="0.3">
      <c r="A280">
        <v>5350</v>
      </c>
      <c r="B280" t="s">
        <v>47</v>
      </c>
      <c r="C280" t="s">
        <v>19</v>
      </c>
      <c r="D280">
        <v>915</v>
      </c>
    </row>
    <row r="281" spans="1:4" x14ac:dyDescent="0.3">
      <c r="A281">
        <v>5350</v>
      </c>
      <c r="B281" t="s">
        <v>47</v>
      </c>
      <c r="C281" t="s">
        <v>20</v>
      </c>
      <c r="D281">
        <v>94</v>
      </c>
    </row>
    <row r="282" spans="1:4" x14ac:dyDescent="0.3">
      <c r="A282">
        <v>5350</v>
      </c>
      <c r="B282" t="s">
        <v>47</v>
      </c>
      <c r="C282" t="s">
        <v>21</v>
      </c>
      <c r="D282">
        <v>144</v>
      </c>
    </row>
    <row r="283" spans="1:4" x14ac:dyDescent="0.3">
      <c r="A283">
        <v>5350</v>
      </c>
      <c r="B283" t="s">
        <v>47</v>
      </c>
      <c r="C283" t="s">
        <v>22</v>
      </c>
      <c r="D283">
        <v>96</v>
      </c>
    </row>
    <row r="284" spans="1:4" x14ac:dyDescent="0.3">
      <c r="A284">
        <v>1619</v>
      </c>
      <c r="B284" t="s">
        <v>41</v>
      </c>
      <c r="C284" t="s">
        <v>17</v>
      </c>
      <c r="D284">
        <v>292</v>
      </c>
    </row>
    <row r="285" spans="1:4" x14ac:dyDescent="0.3">
      <c r="A285">
        <v>1619</v>
      </c>
      <c r="B285" t="s">
        <v>41</v>
      </c>
      <c r="C285" t="s">
        <v>18</v>
      </c>
      <c r="D285">
        <v>51</v>
      </c>
    </row>
    <row r="286" spans="1:4" x14ac:dyDescent="0.3">
      <c r="A286">
        <v>1619</v>
      </c>
      <c r="B286" t="s">
        <v>41</v>
      </c>
      <c r="C286" t="s">
        <v>19</v>
      </c>
      <c r="D286">
        <v>981</v>
      </c>
    </row>
    <row r="287" spans="1:4" x14ac:dyDescent="0.3">
      <c r="A287">
        <v>1619</v>
      </c>
      <c r="B287" t="s">
        <v>41</v>
      </c>
      <c r="C287" t="s">
        <v>20</v>
      </c>
      <c r="D287">
        <v>224</v>
      </c>
    </row>
    <row r="288" spans="1:4" x14ac:dyDescent="0.3">
      <c r="A288">
        <v>1619</v>
      </c>
      <c r="B288" t="s">
        <v>41</v>
      </c>
      <c r="C288" t="s">
        <v>21</v>
      </c>
      <c r="D288">
        <v>23</v>
      </c>
    </row>
    <row r="289" spans="1:4" x14ac:dyDescent="0.3">
      <c r="A289">
        <v>1619</v>
      </c>
      <c r="B289" t="s">
        <v>41</v>
      </c>
      <c r="C289" t="s">
        <v>22</v>
      </c>
      <c r="D289">
        <v>17</v>
      </c>
    </row>
    <row r="290" spans="1:4" x14ac:dyDescent="0.3">
      <c r="A290">
        <v>8318</v>
      </c>
      <c r="B290" t="s">
        <v>41</v>
      </c>
      <c r="C290" t="s">
        <v>17</v>
      </c>
      <c r="D290">
        <v>594</v>
      </c>
    </row>
    <row r="291" spans="1:4" x14ac:dyDescent="0.3">
      <c r="A291">
        <v>8318</v>
      </c>
      <c r="B291" t="s">
        <v>41</v>
      </c>
      <c r="C291" t="s">
        <v>18</v>
      </c>
      <c r="D291">
        <v>134</v>
      </c>
    </row>
    <row r="292" spans="1:4" x14ac:dyDescent="0.3">
      <c r="A292">
        <v>8318</v>
      </c>
      <c r="B292" t="s">
        <v>41</v>
      </c>
      <c r="C292" t="s">
        <v>19</v>
      </c>
      <c r="D292">
        <v>786</v>
      </c>
    </row>
    <row r="293" spans="1:4" x14ac:dyDescent="0.3">
      <c r="A293">
        <v>8318</v>
      </c>
      <c r="B293" t="s">
        <v>41</v>
      </c>
      <c r="C293" t="s">
        <v>20</v>
      </c>
      <c r="D293">
        <v>33</v>
      </c>
    </row>
    <row r="294" spans="1:4" x14ac:dyDescent="0.3">
      <c r="A294">
        <v>8318</v>
      </c>
      <c r="B294" t="s">
        <v>41</v>
      </c>
      <c r="C294" t="s">
        <v>21</v>
      </c>
      <c r="D294">
        <v>134</v>
      </c>
    </row>
    <row r="295" spans="1:4" x14ac:dyDescent="0.3">
      <c r="A295">
        <v>8318</v>
      </c>
      <c r="B295" t="s">
        <v>41</v>
      </c>
      <c r="C295" t="s">
        <v>22</v>
      </c>
      <c r="D295">
        <v>57</v>
      </c>
    </row>
    <row r="296" spans="1:4" x14ac:dyDescent="0.3">
      <c r="A296">
        <v>569</v>
      </c>
      <c r="B296" t="s">
        <v>41</v>
      </c>
      <c r="C296" t="s">
        <v>17</v>
      </c>
      <c r="D296">
        <v>704</v>
      </c>
    </row>
    <row r="297" spans="1:4" x14ac:dyDescent="0.3">
      <c r="A297">
        <v>569</v>
      </c>
      <c r="B297" t="s">
        <v>41</v>
      </c>
      <c r="C297" t="s">
        <v>18</v>
      </c>
      <c r="D297">
        <v>129</v>
      </c>
    </row>
    <row r="298" spans="1:4" x14ac:dyDescent="0.3">
      <c r="A298">
        <v>569</v>
      </c>
      <c r="B298" t="s">
        <v>41</v>
      </c>
      <c r="C298" t="s">
        <v>19</v>
      </c>
      <c r="D298">
        <v>853</v>
      </c>
    </row>
    <row r="299" spans="1:4" x14ac:dyDescent="0.3">
      <c r="A299">
        <v>569</v>
      </c>
      <c r="B299" t="s">
        <v>41</v>
      </c>
      <c r="C299" t="s">
        <v>20</v>
      </c>
      <c r="D299">
        <v>120</v>
      </c>
    </row>
    <row r="300" spans="1:4" x14ac:dyDescent="0.3">
      <c r="A300">
        <v>569</v>
      </c>
      <c r="B300" t="s">
        <v>41</v>
      </c>
      <c r="C300" t="s">
        <v>21</v>
      </c>
      <c r="D300">
        <v>74</v>
      </c>
    </row>
    <row r="301" spans="1:4" x14ac:dyDescent="0.3">
      <c r="A301">
        <v>569</v>
      </c>
      <c r="B301" t="s">
        <v>41</v>
      </c>
      <c r="C301" t="s">
        <v>22</v>
      </c>
      <c r="D301">
        <v>111</v>
      </c>
    </row>
    <row r="302" spans="1:4" x14ac:dyDescent="0.3">
      <c r="A302">
        <v>8029</v>
      </c>
      <c r="B302" t="s">
        <v>43</v>
      </c>
      <c r="C302" t="s">
        <v>17</v>
      </c>
      <c r="D302">
        <v>1184</v>
      </c>
    </row>
    <row r="303" spans="1:4" x14ac:dyDescent="0.3">
      <c r="A303">
        <v>8029</v>
      </c>
      <c r="B303" t="s">
        <v>43</v>
      </c>
      <c r="C303" t="s">
        <v>18</v>
      </c>
      <c r="D303">
        <v>32</v>
      </c>
    </row>
    <row r="304" spans="1:4" x14ac:dyDescent="0.3">
      <c r="A304">
        <v>8029</v>
      </c>
      <c r="B304" t="s">
        <v>43</v>
      </c>
      <c r="C304" t="s">
        <v>19</v>
      </c>
      <c r="D304">
        <v>352</v>
      </c>
    </row>
    <row r="305" spans="1:4" x14ac:dyDescent="0.3">
      <c r="A305">
        <v>8029</v>
      </c>
      <c r="B305" t="s">
        <v>43</v>
      </c>
      <c r="C305" t="s">
        <v>20</v>
      </c>
      <c r="D305">
        <v>21</v>
      </c>
    </row>
    <row r="306" spans="1:4" x14ac:dyDescent="0.3">
      <c r="A306">
        <v>8029</v>
      </c>
      <c r="B306" t="s">
        <v>43</v>
      </c>
      <c r="C306" t="s">
        <v>21</v>
      </c>
      <c r="D306">
        <v>16</v>
      </c>
    </row>
    <row r="307" spans="1:4" x14ac:dyDescent="0.3">
      <c r="A307">
        <v>8029</v>
      </c>
      <c r="B307" t="s">
        <v>43</v>
      </c>
      <c r="C307" t="s">
        <v>22</v>
      </c>
      <c r="D307">
        <v>16</v>
      </c>
    </row>
    <row r="308" spans="1:4" x14ac:dyDescent="0.3">
      <c r="A308">
        <v>5453</v>
      </c>
      <c r="B308" t="s">
        <v>47</v>
      </c>
      <c r="C308" t="s">
        <v>17</v>
      </c>
      <c r="D308">
        <v>1083</v>
      </c>
    </row>
    <row r="309" spans="1:4" x14ac:dyDescent="0.3">
      <c r="A309">
        <v>5453</v>
      </c>
      <c r="B309" t="s">
        <v>47</v>
      </c>
      <c r="C309" t="s">
        <v>18</v>
      </c>
      <c r="D309">
        <v>108</v>
      </c>
    </row>
    <row r="310" spans="1:4" x14ac:dyDescent="0.3">
      <c r="A310">
        <v>5453</v>
      </c>
      <c r="B310" t="s">
        <v>47</v>
      </c>
      <c r="C310" t="s">
        <v>19</v>
      </c>
      <c r="D310">
        <v>649</v>
      </c>
    </row>
    <row r="311" spans="1:4" x14ac:dyDescent="0.3">
      <c r="A311">
        <v>5453</v>
      </c>
      <c r="B311" t="s">
        <v>47</v>
      </c>
      <c r="C311" t="s">
        <v>20</v>
      </c>
      <c r="D311">
        <v>253</v>
      </c>
    </row>
    <row r="312" spans="1:4" x14ac:dyDescent="0.3">
      <c r="A312">
        <v>5453</v>
      </c>
      <c r="B312" t="s">
        <v>47</v>
      </c>
      <c r="C312" t="s">
        <v>21</v>
      </c>
      <c r="D312">
        <v>151</v>
      </c>
    </row>
    <row r="313" spans="1:4" x14ac:dyDescent="0.3">
      <c r="A313">
        <v>5453</v>
      </c>
      <c r="B313" t="s">
        <v>47</v>
      </c>
      <c r="C313" t="s">
        <v>22</v>
      </c>
      <c r="D313">
        <v>108</v>
      </c>
    </row>
    <row r="314" spans="1:4" x14ac:dyDescent="0.3">
      <c r="A314">
        <v>10394</v>
      </c>
      <c r="B314" t="s">
        <v>48</v>
      </c>
      <c r="C314" t="s">
        <v>17</v>
      </c>
      <c r="D314">
        <v>675</v>
      </c>
    </row>
    <row r="315" spans="1:4" x14ac:dyDescent="0.3">
      <c r="A315">
        <v>10394</v>
      </c>
      <c r="B315" t="s">
        <v>48</v>
      </c>
      <c r="C315" t="s">
        <v>18</v>
      </c>
      <c r="D315">
        <v>144</v>
      </c>
    </row>
    <row r="316" spans="1:4" x14ac:dyDescent="0.3">
      <c r="A316">
        <v>10394</v>
      </c>
      <c r="B316" t="s">
        <v>48</v>
      </c>
      <c r="C316" t="s">
        <v>19</v>
      </c>
      <c r="D316">
        <v>133</v>
      </c>
    </row>
    <row r="317" spans="1:4" x14ac:dyDescent="0.3">
      <c r="A317">
        <v>10394</v>
      </c>
      <c r="B317" t="s">
        <v>48</v>
      </c>
      <c r="C317" t="s">
        <v>20</v>
      </c>
      <c r="D317">
        <v>94</v>
      </c>
    </row>
    <row r="318" spans="1:4" x14ac:dyDescent="0.3">
      <c r="A318">
        <v>10394</v>
      </c>
      <c r="B318" t="s">
        <v>48</v>
      </c>
      <c r="C318" t="s">
        <v>21</v>
      </c>
      <c r="D318">
        <v>192</v>
      </c>
    </row>
    <row r="319" spans="1:4" x14ac:dyDescent="0.3">
      <c r="A319">
        <v>10394</v>
      </c>
      <c r="B319" t="s">
        <v>48</v>
      </c>
      <c r="C319" t="s">
        <v>22</v>
      </c>
      <c r="D319">
        <v>241</v>
      </c>
    </row>
    <row r="320" spans="1:4" x14ac:dyDescent="0.3">
      <c r="A320">
        <v>11101</v>
      </c>
      <c r="B320" t="s">
        <v>53</v>
      </c>
      <c r="C320" t="s">
        <v>17</v>
      </c>
      <c r="D320">
        <v>412</v>
      </c>
    </row>
    <row r="321" spans="1:4" x14ac:dyDescent="0.3">
      <c r="A321">
        <v>11101</v>
      </c>
      <c r="B321" t="s">
        <v>53</v>
      </c>
      <c r="C321" t="s">
        <v>18</v>
      </c>
      <c r="D321">
        <v>22</v>
      </c>
    </row>
    <row r="322" spans="1:4" x14ac:dyDescent="0.3">
      <c r="A322">
        <v>11101</v>
      </c>
      <c r="B322" t="s">
        <v>53</v>
      </c>
      <c r="C322" t="s">
        <v>19</v>
      </c>
      <c r="D322">
        <v>132</v>
      </c>
    </row>
    <row r="323" spans="1:4" x14ac:dyDescent="0.3">
      <c r="A323">
        <v>11101</v>
      </c>
      <c r="B323" t="s">
        <v>53</v>
      </c>
      <c r="C323" t="s">
        <v>20</v>
      </c>
      <c r="D323">
        <v>59</v>
      </c>
    </row>
    <row r="324" spans="1:4" x14ac:dyDescent="0.3">
      <c r="A324">
        <v>11101</v>
      </c>
      <c r="B324" t="s">
        <v>53</v>
      </c>
      <c r="C324" t="s">
        <v>21</v>
      </c>
      <c r="D324">
        <v>28</v>
      </c>
    </row>
    <row r="325" spans="1:4" x14ac:dyDescent="0.3">
      <c r="A325">
        <v>11101</v>
      </c>
      <c r="B325" t="s">
        <v>53</v>
      </c>
      <c r="C325" t="s">
        <v>22</v>
      </c>
      <c r="D325">
        <v>183</v>
      </c>
    </row>
    <row r="326" spans="1:4" x14ac:dyDescent="0.3">
      <c r="A326">
        <v>10430</v>
      </c>
      <c r="B326" t="s">
        <v>53</v>
      </c>
      <c r="C326" t="s">
        <v>17</v>
      </c>
      <c r="D326">
        <v>1126</v>
      </c>
    </row>
    <row r="327" spans="1:4" x14ac:dyDescent="0.3">
      <c r="A327">
        <v>10430</v>
      </c>
      <c r="B327" t="s">
        <v>53</v>
      </c>
      <c r="C327" t="s">
        <v>18</v>
      </c>
      <c r="D327">
        <v>28</v>
      </c>
    </row>
    <row r="328" spans="1:4" x14ac:dyDescent="0.3">
      <c r="A328">
        <v>10430</v>
      </c>
      <c r="B328" t="s">
        <v>53</v>
      </c>
      <c r="C328" t="s">
        <v>19</v>
      </c>
      <c r="D328">
        <v>211</v>
      </c>
    </row>
    <row r="329" spans="1:4" x14ac:dyDescent="0.3">
      <c r="A329">
        <v>10430</v>
      </c>
      <c r="B329" t="s">
        <v>53</v>
      </c>
      <c r="C329" t="s">
        <v>20</v>
      </c>
      <c r="D329">
        <v>37</v>
      </c>
    </row>
    <row r="330" spans="1:4" x14ac:dyDescent="0.3">
      <c r="A330">
        <v>10430</v>
      </c>
      <c r="B330" t="s">
        <v>53</v>
      </c>
      <c r="C330" t="s">
        <v>21</v>
      </c>
      <c r="D330">
        <v>28</v>
      </c>
    </row>
    <row r="331" spans="1:4" x14ac:dyDescent="0.3">
      <c r="A331">
        <v>10430</v>
      </c>
      <c r="B331" t="s">
        <v>53</v>
      </c>
      <c r="C331" t="s">
        <v>22</v>
      </c>
      <c r="D331">
        <v>42</v>
      </c>
    </row>
    <row r="332" spans="1:4" x14ac:dyDescent="0.3">
      <c r="A332">
        <v>4418</v>
      </c>
      <c r="B332" t="s">
        <v>48</v>
      </c>
      <c r="C332" t="s">
        <v>17</v>
      </c>
      <c r="D332">
        <v>671</v>
      </c>
    </row>
    <row r="333" spans="1:4" x14ac:dyDescent="0.3">
      <c r="A333">
        <v>4418</v>
      </c>
      <c r="B333" t="s">
        <v>48</v>
      </c>
      <c r="C333" t="s">
        <v>18</v>
      </c>
      <c r="D333">
        <v>47</v>
      </c>
    </row>
    <row r="334" spans="1:4" x14ac:dyDescent="0.3">
      <c r="A334">
        <v>4418</v>
      </c>
      <c r="B334" t="s">
        <v>48</v>
      </c>
      <c r="C334" t="s">
        <v>19</v>
      </c>
      <c r="D334">
        <v>655</v>
      </c>
    </row>
    <row r="335" spans="1:4" x14ac:dyDescent="0.3">
      <c r="A335">
        <v>4418</v>
      </c>
      <c r="B335" t="s">
        <v>48</v>
      </c>
      <c r="C335" t="s">
        <v>20</v>
      </c>
      <c r="D335">
        <v>145</v>
      </c>
    </row>
    <row r="336" spans="1:4" x14ac:dyDescent="0.3">
      <c r="A336">
        <v>4418</v>
      </c>
      <c r="B336" t="s">
        <v>48</v>
      </c>
      <c r="C336" t="s">
        <v>21</v>
      </c>
      <c r="D336">
        <v>111</v>
      </c>
    </row>
    <row r="337" spans="1:4" x14ac:dyDescent="0.3">
      <c r="A337">
        <v>4418</v>
      </c>
      <c r="B337" t="s">
        <v>48</v>
      </c>
      <c r="C337" t="s">
        <v>22</v>
      </c>
      <c r="D337">
        <v>15</v>
      </c>
    </row>
    <row r="338" spans="1:4" x14ac:dyDescent="0.3">
      <c r="A338">
        <v>4947</v>
      </c>
      <c r="B338" t="s">
        <v>41</v>
      </c>
      <c r="C338" t="s">
        <v>17</v>
      </c>
      <c r="D338">
        <v>606</v>
      </c>
    </row>
    <row r="339" spans="1:4" x14ac:dyDescent="0.3">
      <c r="A339">
        <v>4947</v>
      </c>
      <c r="B339" t="s">
        <v>41</v>
      </c>
      <c r="C339" t="s">
        <v>18</v>
      </c>
      <c r="D339">
        <v>24</v>
      </c>
    </row>
    <row r="340" spans="1:4" x14ac:dyDescent="0.3">
      <c r="A340">
        <v>4947</v>
      </c>
      <c r="B340" t="s">
        <v>41</v>
      </c>
      <c r="C340" t="s">
        <v>19</v>
      </c>
      <c r="D340">
        <v>974</v>
      </c>
    </row>
    <row r="341" spans="1:4" x14ac:dyDescent="0.3">
      <c r="A341">
        <v>4947</v>
      </c>
      <c r="B341" t="s">
        <v>41</v>
      </c>
      <c r="C341" t="s">
        <v>20</v>
      </c>
      <c r="D341">
        <v>197</v>
      </c>
    </row>
    <row r="342" spans="1:4" x14ac:dyDescent="0.3">
      <c r="A342">
        <v>4947</v>
      </c>
      <c r="B342" t="s">
        <v>41</v>
      </c>
      <c r="C342" t="s">
        <v>21</v>
      </c>
      <c r="D342">
        <v>194</v>
      </c>
    </row>
    <row r="343" spans="1:4" x14ac:dyDescent="0.3">
      <c r="A343">
        <v>4947</v>
      </c>
      <c r="B343" t="s">
        <v>41</v>
      </c>
      <c r="C343" t="s">
        <v>22</v>
      </c>
      <c r="D343">
        <v>64</v>
      </c>
    </row>
    <row r="344" spans="1:4" x14ac:dyDescent="0.3">
      <c r="A344">
        <v>6036</v>
      </c>
      <c r="B344" t="s">
        <v>41</v>
      </c>
      <c r="C344" t="s">
        <v>17</v>
      </c>
      <c r="D344">
        <v>1168</v>
      </c>
    </row>
    <row r="345" spans="1:4" x14ac:dyDescent="0.3">
      <c r="A345">
        <v>6036</v>
      </c>
      <c r="B345" t="s">
        <v>41</v>
      </c>
      <c r="C345" t="s">
        <v>18</v>
      </c>
      <c r="D345">
        <v>92</v>
      </c>
    </row>
    <row r="346" spans="1:4" x14ac:dyDescent="0.3">
      <c r="A346">
        <v>6036</v>
      </c>
      <c r="B346" t="s">
        <v>41</v>
      </c>
      <c r="C346" t="s">
        <v>19</v>
      </c>
      <c r="D346">
        <v>408</v>
      </c>
    </row>
    <row r="347" spans="1:4" x14ac:dyDescent="0.3">
      <c r="A347">
        <v>6036</v>
      </c>
      <c r="B347" t="s">
        <v>41</v>
      </c>
      <c r="C347" t="s">
        <v>20</v>
      </c>
      <c r="D347">
        <v>72</v>
      </c>
    </row>
    <row r="348" spans="1:4" x14ac:dyDescent="0.3">
      <c r="A348">
        <v>6036</v>
      </c>
      <c r="B348" t="s">
        <v>41</v>
      </c>
      <c r="C348" t="s">
        <v>21</v>
      </c>
      <c r="D348">
        <v>129</v>
      </c>
    </row>
    <row r="349" spans="1:4" x14ac:dyDescent="0.3">
      <c r="A349">
        <v>6036</v>
      </c>
      <c r="B349" t="s">
        <v>41</v>
      </c>
      <c r="C349" t="s">
        <v>22</v>
      </c>
      <c r="D349">
        <v>55</v>
      </c>
    </row>
    <row r="350" spans="1:4" x14ac:dyDescent="0.3">
      <c r="A350">
        <v>10991</v>
      </c>
      <c r="B350" t="s">
        <v>48</v>
      </c>
      <c r="C350" t="s">
        <v>17</v>
      </c>
      <c r="D350">
        <v>454</v>
      </c>
    </row>
    <row r="351" spans="1:4" x14ac:dyDescent="0.3">
      <c r="A351">
        <v>10991</v>
      </c>
      <c r="B351" t="s">
        <v>48</v>
      </c>
      <c r="C351" t="s">
        <v>18</v>
      </c>
      <c r="D351">
        <v>194</v>
      </c>
    </row>
    <row r="352" spans="1:4" x14ac:dyDescent="0.3">
      <c r="A352">
        <v>10991</v>
      </c>
      <c r="B352" t="s">
        <v>48</v>
      </c>
      <c r="C352" t="s">
        <v>19</v>
      </c>
      <c r="D352">
        <v>106</v>
      </c>
    </row>
    <row r="353" spans="1:4" x14ac:dyDescent="0.3">
      <c r="A353">
        <v>10991</v>
      </c>
      <c r="B353" t="s">
        <v>48</v>
      </c>
      <c r="C353" t="s">
        <v>20</v>
      </c>
      <c r="D353">
        <v>31</v>
      </c>
    </row>
    <row r="354" spans="1:4" x14ac:dyDescent="0.3">
      <c r="A354">
        <v>10991</v>
      </c>
      <c r="B354" t="s">
        <v>48</v>
      </c>
      <c r="C354" t="s">
        <v>21</v>
      </c>
      <c r="D354">
        <v>22</v>
      </c>
    </row>
    <row r="355" spans="1:4" x14ac:dyDescent="0.3">
      <c r="A355">
        <v>10991</v>
      </c>
      <c r="B355" t="s">
        <v>48</v>
      </c>
      <c r="C355" t="s">
        <v>22</v>
      </c>
      <c r="D355">
        <v>43</v>
      </c>
    </row>
    <row r="356" spans="1:4" x14ac:dyDescent="0.3">
      <c r="A356">
        <v>3010</v>
      </c>
      <c r="B356" t="s">
        <v>41</v>
      </c>
      <c r="C356" t="s">
        <v>17</v>
      </c>
      <c r="D356">
        <v>957</v>
      </c>
    </row>
    <row r="357" spans="1:4" x14ac:dyDescent="0.3">
      <c r="A357">
        <v>3010</v>
      </c>
      <c r="B357" t="s">
        <v>41</v>
      </c>
      <c r="C357" t="s">
        <v>18</v>
      </c>
      <c r="D357">
        <v>153</v>
      </c>
    </row>
    <row r="358" spans="1:4" x14ac:dyDescent="0.3">
      <c r="A358">
        <v>3010</v>
      </c>
      <c r="B358" t="s">
        <v>41</v>
      </c>
      <c r="C358" t="s">
        <v>19</v>
      </c>
      <c r="D358">
        <v>612</v>
      </c>
    </row>
    <row r="359" spans="1:4" x14ac:dyDescent="0.3">
      <c r="A359">
        <v>3010</v>
      </c>
      <c r="B359" t="s">
        <v>41</v>
      </c>
      <c r="C359" t="s">
        <v>20</v>
      </c>
      <c r="D359">
        <v>99</v>
      </c>
    </row>
    <row r="360" spans="1:4" x14ac:dyDescent="0.3">
      <c r="A360">
        <v>3010</v>
      </c>
      <c r="B360" t="s">
        <v>41</v>
      </c>
      <c r="C360" t="s">
        <v>21</v>
      </c>
      <c r="D360">
        <v>95</v>
      </c>
    </row>
    <row r="361" spans="1:4" x14ac:dyDescent="0.3">
      <c r="A361">
        <v>3010</v>
      </c>
      <c r="B361" t="s">
        <v>41</v>
      </c>
      <c r="C361" t="s">
        <v>22</v>
      </c>
      <c r="D361">
        <v>153</v>
      </c>
    </row>
    <row r="362" spans="1:4" x14ac:dyDescent="0.3">
      <c r="A362">
        <v>6421</v>
      </c>
      <c r="B362" t="s">
        <v>41</v>
      </c>
      <c r="C362" t="s">
        <v>17</v>
      </c>
      <c r="D362">
        <v>1050</v>
      </c>
    </row>
    <row r="363" spans="1:4" x14ac:dyDescent="0.3">
      <c r="A363">
        <v>6421</v>
      </c>
      <c r="B363" t="s">
        <v>41</v>
      </c>
      <c r="C363" t="s">
        <v>18</v>
      </c>
      <c r="D363">
        <v>178</v>
      </c>
    </row>
    <row r="364" spans="1:4" x14ac:dyDescent="0.3">
      <c r="A364">
        <v>6421</v>
      </c>
      <c r="B364" t="s">
        <v>41</v>
      </c>
      <c r="C364" t="s">
        <v>19</v>
      </c>
      <c r="D364">
        <v>555</v>
      </c>
    </row>
    <row r="365" spans="1:4" x14ac:dyDescent="0.3">
      <c r="A365">
        <v>6421</v>
      </c>
      <c r="B365" t="s">
        <v>41</v>
      </c>
      <c r="C365" t="s">
        <v>20</v>
      </c>
      <c r="D365">
        <v>77</v>
      </c>
    </row>
    <row r="366" spans="1:4" x14ac:dyDescent="0.3">
      <c r="A366">
        <v>6421</v>
      </c>
      <c r="B366" t="s">
        <v>41</v>
      </c>
      <c r="C366" t="s">
        <v>21</v>
      </c>
      <c r="D366">
        <v>138</v>
      </c>
    </row>
    <row r="367" spans="1:4" x14ac:dyDescent="0.3">
      <c r="A367">
        <v>6421</v>
      </c>
      <c r="B367" t="s">
        <v>41</v>
      </c>
      <c r="C367" t="s">
        <v>22</v>
      </c>
      <c r="D367">
        <v>118</v>
      </c>
    </row>
    <row r="368" spans="1:4" x14ac:dyDescent="0.3">
      <c r="A368">
        <v>10469</v>
      </c>
      <c r="B368" t="s">
        <v>45</v>
      </c>
      <c r="C368" t="s">
        <v>17</v>
      </c>
      <c r="D368">
        <v>519</v>
      </c>
    </row>
    <row r="369" spans="1:4" x14ac:dyDescent="0.3">
      <c r="A369">
        <v>10469</v>
      </c>
      <c r="B369" t="s">
        <v>45</v>
      </c>
      <c r="C369" t="s">
        <v>18</v>
      </c>
      <c r="D369">
        <v>71</v>
      </c>
    </row>
    <row r="370" spans="1:4" x14ac:dyDescent="0.3">
      <c r="A370">
        <v>10469</v>
      </c>
      <c r="B370" t="s">
        <v>45</v>
      </c>
      <c r="C370" t="s">
        <v>19</v>
      </c>
      <c r="D370">
        <v>860</v>
      </c>
    </row>
    <row r="371" spans="1:4" x14ac:dyDescent="0.3">
      <c r="A371">
        <v>10469</v>
      </c>
      <c r="B371" t="s">
        <v>45</v>
      </c>
      <c r="C371" t="s">
        <v>20</v>
      </c>
      <c r="D371">
        <v>93</v>
      </c>
    </row>
    <row r="372" spans="1:4" x14ac:dyDescent="0.3">
      <c r="A372">
        <v>10469</v>
      </c>
      <c r="B372" t="s">
        <v>45</v>
      </c>
      <c r="C372" t="s">
        <v>21</v>
      </c>
      <c r="D372">
        <v>27</v>
      </c>
    </row>
    <row r="373" spans="1:4" x14ac:dyDescent="0.3">
      <c r="A373">
        <v>10469</v>
      </c>
      <c r="B373" t="s">
        <v>45</v>
      </c>
      <c r="C373" t="s">
        <v>22</v>
      </c>
      <c r="D373">
        <v>53</v>
      </c>
    </row>
    <row r="374" spans="1:4" x14ac:dyDescent="0.3">
      <c r="A374">
        <v>9369</v>
      </c>
      <c r="B374" t="s">
        <v>52</v>
      </c>
      <c r="C374" t="s">
        <v>17</v>
      </c>
      <c r="D374">
        <v>688</v>
      </c>
    </row>
    <row r="375" spans="1:4" x14ac:dyDescent="0.3">
      <c r="A375">
        <v>9369</v>
      </c>
      <c r="B375" t="s">
        <v>52</v>
      </c>
      <c r="C375" t="s">
        <v>18</v>
      </c>
      <c r="D375">
        <v>14</v>
      </c>
    </row>
    <row r="376" spans="1:4" x14ac:dyDescent="0.3">
      <c r="A376">
        <v>9369</v>
      </c>
      <c r="B376" t="s">
        <v>52</v>
      </c>
      <c r="C376" t="s">
        <v>19</v>
      </c>
      <c r="D376">
        <v>309</v>
      </c>
    </row>
    <row r="377" spans="1:4" x14ac:dyDescent="0.3">
      <c r="A377">
        <v>9369</v>
      </c>
      <c r="B377" t="s">
        <v>52</v>
      </c>
      <c r="C377" t="s">
        <v>20</v>
      </c>
      <c r="D377">
        <v>201</v>
      </c>
    </row>
    <row r="378" spans="1:4" x14ac:dyDescent="0.3">
      <c r="A378">
        <v>9369</v>
      </c>
      <c r="B378" t="s">
        <v>52</v>
      </c>
      <c r="C378" t="s">
        <v>21</v>
      </c>
      <c r="D378">
        <v>24</v>
      </c>
    </row>
    <row r="379" spans="1:4" x14ac:dyDescent="0.3">
      <c r="A379">
        <v>9369</v>
      </c>
      <c r="B379" t="s">
        <v>52</v>
      </c>
      <c r="C379" t="s">
        <v>22</v>
      </c>
      <c r="D379">
        <v>38</v>
      </c>
    </row>
    <row r="380" spans="1:4" x14ac:dyDescent="0.3">
      <c r="A380">
        <v>2535</v>
      </c>
      <c r="B380" t="s">
        <v>41</v>
      </c>
      <c r="C380" t="s">
        <v>17</v>
      </c>
      <c r="D380">
        <v>163</v>
      </c>
    </row>
    <row r="381" spans="1:4" x14ac:dyDescent="0.3">
      <c r="A381">
        <v>2535</v>
      </c>
      <c r="B381" t="s">
        <v>41</v>
      </c>
      <c r="C381" t="s">
        <v>18</v>
      </c>
      <c r="D381">
        <v>0</v>
      </c>
    </row>
    <row r="382" spans="1:4" x14ac:dyDescent="0.3">
      <c r="A382">
        <v>2535</v>
      </c>
      <c r="B382" t="s">
        <v>41</v>
      </c>
      <c r="C382" t="s">
        <v>19</v>
      </c>
      <c r="D382">
        <v>480</v>
      </c>
    </row>
    <row r="383" spans="1:4" x14ac:dyDescent="0.3">
      <c r="A383">
        <v>2535</v>
      </c>
      <c r="B383" t="s">
        <v>41</v>
      </c>
      <c r="C383" t="s">
        <v>20</v>
      </c>
      <c r="D383">
        <v>0</v>
      </c>
    </row>
    <row r="384" spans="1:4" x14ac:dyDescent="0.3">
      <c r="A384">
        <v>2535</v>
      </c>
      <c r="B384" t="s">
        <v>41</v>
      </c>
      <c r="C384" t="s">
        <v>21</v>
      </c>
      <c r="D384">
        <v>126</v>
      </c>
    </row>
    <row r="385" spans="1:4" x14ac:dyDescent="0.3">
      <c r="A385">
        <v>2535</v>
      </c>
      <c r="B385" t="s">
        <v>41</v>
      </c>
      <c r="C385" t="s">
        <v>22</v>
      </c>
      <c r="D385">
        <v>75</v>
      </c>
    </row>
    <row r="386" spans="1:4" x14ac:dyDescent="0.3">
      <c r="A386">
        <v>3174</v>
      </c>
      <c r="B386" t="s">
        <v>41</v>
      </c>
      <c r="C386" t="s">
        <v>17</v>
      </c>
      <c r="D386">
        <v>1492</v>
      </c>
    </row>
    <row r="387" spans="1:4" x14ac:dyDescent="0.3">
      <c r="A387">
        <v>3174</v>
      </c>
      <c r="B387" t="s">
        <v>41</v>
      </c>
      <c r="C387" t="s">
        <v>18</v>
      </c>
      <c r="D387">
        <v>38</v>
      </c>
    </row>
    <row r="388" spans="1:4" x14ac:dyDescent="0.3">
      <c r="A388">
        <v>3174</v>
      </c>
      <c r="B388" t="s">
        <v>41</v>
      </c>
      <c r="C388" t="s">
        <v>19</v>
      </c>
      <c r="D388">
        <v>287</v>
      </c>
    </row>
    <row r="389" spans="1:4" x14ac:dyDescent="0.3">
      <c r="A389">
        <v>3174</v>
      </c>
      <c r="B389" t="s">
        <v>41</v>
      </c>
      <c r="C389" t="s">
        <v>20</v>
      </c>
      <c r="D389">
        <v>50</v>
      </c>
    </row>
    <row r="390" spans="1:4" x14ac:dyDescent="0.3">
      <c r="A390">
        <v>3174</v>
      </c>
      <c r="B390" t="s">
        <v>41</v>
      </c>
      <c r="C390" t="s">
        <v>21</v>
      </c>
      <c r="D390">
        <v>57</v>
      </c>
    </row>
    <row r="391" spans="1:4" x14ac:dyDescent="0.3">
      <c r="A391">
        <v>3174</v>
      </c>
      <c r="B391" t="s">
        <v>41</v>
      </c>
      <c r="C391" t="s">
        <v>22</v>
      </c>
      <c r="D391">
        <v>33</v>
      </c>
    </row>
    <row r="392" spans="1:4" x14ac:dyDescent="0.3">
      <c r="A392">
        <v>5536</v>
      </c>
      <c r="B392" t="s">
        <v>48</v>
      </c>
      <c r="C392" t="s">
        <v>17</v>
      </c>
      <c r="D392">
        <v>1492</v>
      </c>
    </row>
    <row r="393" spans="1:4" x14ac:dyDescent="0.3">
      <c r="A393">
        <v>5536</v>
      </c>
      <c r="B393" t="s">
        <v>48</v>
      </c>
      <c r="C393" t="s">
        <v>18</v>
      </c>
      <c r="D393">
        <v>38</v>
      </c>
    </row>
    <row r="394" spans="1:4" x14ac:dyDescent="0.3">
      <c r="A394">
        <v>5536</v>
      </c>
      <c r="B394" t="s">
        <v>48</v>
      </c>
      <c r="C394" t="s">
        <v>19</v>
      </c>
      <c r="D394">
        <v>287</v>
      </c>
    </row>
    <row r="395" spans="1:4" x14ac:dyDescent="0.3">
      <c r="A395">
        <v>5536</v>
      </c>
      <c r="B395" t="s">
        <v>48</v>
      </c>
      <c r="C395" t="s">
        <v>20</v>
      </c>
      <c r="D395">
        <v>50</v>
      </c>
    </row>
    <row r="396" spans="1:4" x14ac:dyDescent="0.3">
      <c r="A396">
        <v>5536</v>
      </c>
      <c r="B396" t="s">
        <v>48</v>
      </c>
      <c r="C396" t="s">
        <v>21</v>
      </c>
      <c r="D396">
        <v>57</v>
      </c>
    </row>
    <row r="397" spans="1:4" x14ac:dyDescent="0.3">
      <c r="A397">
        <v>5536</v>
      </c>
      <c r="B397" t="s">
        <v>48</v>
      </c>
      <c r="C397" t="s">
        <v>22</v>
      </c>
      <c r="D397">
        <v>33</v>
      </c>
    </row>
    <row r="398" spans="1:4" x14ac:dyDescent="0.3">
      <c r="A398">
        <v>1763</v>
      </c>
      <c r="B398" t="s">
        <v>48</v>
      </c>
      <c r="C398" t="s">
        <v>17</v>
      </c>
      <c r="D398">
        <v>1259</v>
      </c>
    </row>
    <row r="399" spans="1:4" x14ac:dyDescent="0.3">
      <c r="A399">
        <v>1763</v>
      </c>
      <c r="B399" t="s">
        <v>48</v>
      </c>
      <c r="C399" t="s">
        <v>18</v>
      </c>
      <c r="D399">
        <v>172</v>
      </c>
    </row>
    <row r="400" spans="1:4" x14ac:dyDescent="0.3">
      <c r="A400">
        <v>1763</v>
      </c>
      <c r="B400" t="s">
        <v>48</v>
      </c>
      <c r="C400" t="s">
        <v>19</v>
      </c>
      <c r="D400">
        <v>815</v>
      </c>
    </row>
    <row r="401" spans="1:4" x14ac:dyDescent="0.3">
      <c r="A401">
        <v>1763</v>
      </c>
      <c r="B401" t="s">
        <v>48</v>
      </c>
      <c r="C401" t="s">
        <v>20</v>
      </c>
      <c r="D401">
        <v>97</v>
      </c>
    </row>
    <row r="402" spans="1:4" x14ac:dyDescent="0.3">
      <c r="A402">
        <v>1763</v>
      </c>
      <c r="B402" t="s">
        <v>48</v>
      </c>
      <c r="C402" t="s">
        <v>21</v>
      </c>
      <c r="D402">
        <v>148</v>
      </c>
    </row>
    <row r="403" spans="1:4" x14ac:dyDescent="0.3">
      <c r="A403">
        <v>1763</v>
      </c>
      <c r="B403" t="s">
        <v>48</v>
      </c>
      <c r="C403" t="s">
        <v>22</v>
      </c>
      <c r="D403">
        <v>33</v>
      </c>
    </row>
    <row r="404" spans="1:4" x14ac:dyDescent="0.3">
      <c r="A404">
        <v>3619</v>
      </c>
      <c r="B404" t="s">
        <v>53</v>
      </c>
      <c r="C404" t="s">
        <v>17</v>
      </c>
      <c r="D404">
        <v>345</v>
      </c>
    </row>
    <row r="405" spans="1:4" x14ac:dyDescent="0.3">
      <c r="A405">
        <v>3619</v>
      </c>
      <c r="B405" t="s">
        <v>53</v>
      </c>
      <c r="C405" t="s">
        <v>18</v>
      </c>
      <c r="D405">
        <v>25</v>
      </c>
    </row>
    <row r="406" spans="1:4" x14ac:dyDescent="0.3">
      <c r="A406">
        <v>3619</v>
      </c>
      <c r="B406" t="s">
        <v>53</v>
      </c>
      <c r="C406" t="s">
        <v>19</v>
      </c>
      <c r="D406">
        <v>501</v>
      </c>
    </row>
    <row r="407" spans="1:4" x14ac:dyDescent="0.3">
      <c r="A407">
        <v>3619</v>
      </c>
      <c r="B407" t="s">
        <v>53</v>
      </c>
      <c r="C407" t="s">
        <v>20</v>
      </c>
      <c r="D407">
        <v>63</v>
      </c>
    </row>
    <row r="408" spans="1:4" x14ac:dyDescent="0.3">
      <c r="A408">
        <v>3619</v>
      </c>
      <c r="B408" t="s">
        <v>53</v>
      </c>
      <c r="C408" t="s">
        <v>21</v>
      </c>
      <c r="D408">
        <v>138</v>
      </c>
    </row>
    <row r="409" spans="1:4" x14ac:dyDescent="0.3">
      <c r="A409">
        <v>3619</v>
      </c>
      <c r="B409" t="s">
        <v>53</v>
      </c>
      <c r="C409" t="s">
        <v>22</v>
      </c>
      <c r="D409">
        <v>80</v>
      </c>
    </row>
    <row r="410" spans="1:4" x14ac:dyDescent="0.3">
      <c r="A410">
        <v>8908</v>
      </c>
      <c r="B410" t="s">
        <v>48</v>
      </c>
      <c r="C410" t="s">
        <v>17</v>
      </c>
      <c r="D410">
        <v>217</v>
      </c>
    </row>
    <row r="411" spans="1:4" x14ac:dyDescent="0.3">
      <c r="A411">
        <v>8908</v>
      </c>
      <c r="B411" t="s">
        <v>48</v>
      </c>
      <c r="C411" t="s">
        <v>18</v>
      </c>
      <c r="D411">
        <v>76</v>
      </c>
    </row>
    <row r="412" spans="1:4" x14ac:dyDescent="0.3">
      <c r="A412">
        <v>8908</v>
      </c>
      <c r="B412" t="s">
        <v>48</v>
      </c>
      <c r="C412" t="s">
        <v>19</v>
      </c>
      <c r="D412">
        <v>690</v>
      </c>
    </row>
    <row r="413" spans="1:4" x14ac:dyDescent="0.3">
      <c r="A413">
        <v>8908</v>
      </c>
      <c r="B413" t="s">
        <v>48</v>
      </c>
      <c r="C413" t="s">
        <v>20</v>
      </c>
      <c r="D413">
        <v>50</v>
      </c>
    </row>
    <row r="414" spans="1:4" x14ac:dyDescent="0.3">
      <c r="A414">
        <v>8908</v>
      </c>
      <c r="B414" t="s">
        <v>48</v>
      </c>
      <c r="C414" t="s">
        <v>21</v>
      </c>
      <c r="D414">
        <v>26</v>
      </c>
    </row>
    <row r="415" spans="1:4" x14ac:dyDescent="0.3">
      <c r="A415">
        <v>8908</v>
      </c>
      <c r="B415" t="s">
        <v>48</v>
      </c>
      <c r="C415" t="s">
        <v>22</v>
      </c>
      <c r="D415">
        <v>38</v>
      </c>
    </row>
    <row r="416" spans="1:4" x14ac:dyDescent="0.3">
      <c r="A416">
        <v>4278</v>
      </c>
      <c r="B416" t="s">
        <v>45</v>
      </c>
      <c r="C416" t="s">
        <v>17</v>
      </c>
      <c r="D416">
        <v>910</v>
      </c>
    </row>
    <row r="417" spans="1:4" x14ac:dyDescent="0.3">
      <c r="A417">
        <v>4278</v>
      </c>
      <c r="B417" t="s">
        <v>45</v>
      </c>
      <c r="C417" t="s">
        <v>18</v>
      </c>
      <c r="D417">
        <v>111</v>
      </c>
    </row>
    <row r="418" spans="1:4" x14ac:dyDescent="0.3">
      <c r="A418">
        <v>4278</v>
      </c>
      <c r="B418" t="s">
        <v>45</v>
      </c>
      <c r="C418" t="s">
        <v>19</v>
      </c>
      <c r="D418">
        <v>724</v>
      </c>
    </row>
    <row r="419" spans="1:4" x14ac:dyDescent="0.3">
      <c r="A419">
        <v>4278</v>
      </c>
      <c r="B419" t="s">
        <v>45</v>
      </c>
      <c r="C419" t="s">
        <v>20</v>
      </c>
      <c r="D419">
        <v>49</v>
      </c>
    </row>
    <row r="420" spans="1:4" x14ac:dyDescent="0.3">
      <c r="A420">
        <v>4278</v>
      </c>
      <c r="B420" t="s">
        <v>45</v>
      </c>
      <c r="C420" t="s">
        <v>21</v>
      </c>
      <c r="D420">
        <v>74</v>
      </c>
    </row>
    <row r="421" spans="1:4" x14ac:dyDescent="0.3">
      <c r="A421">
        <v>4278</v>
      </c>
      <c r="B421" t="s">
        <v>45</v>
      </c>
      <c r="C421" t="s">
        <v>22</v>
      </c>
      <c r="D421">
        <v>55</v>
      </c>
    </row>
    <row r="422" spans="1:4" x14ac:dyDescent="0.3">
      <c r="A422">
        <v>4207</v>
      </c>
      <c r="B422" t="s">
        <v>41</v>
      </c>
      <c r="C422" t="s">
        <v>17</v>
      </c>
      <c r="D422">
        <v>1001</v>
      </c>
    </row>
    <row r="423" spans="1:4" x14ac:dyDescent="0.3">
      <c r="A423">
        <v>4207</v>
      </c>
      <c r="B423" t="s">
        <v>41</v>
      </c>
      <c r="C423" t="s">
        <v>18</v>
      </c>
      <c r="D423">
        <v>44</v>
      </c>
    </row>
    <row r="424" spans="1:4" x14ac:dyDescent="0.3">
      <c r="A424">
        <v>4207</v>
      </c>
      <c r="B424" t="s">
        <v>41</v>
      </c>
      <c r="C424" t="s">
        <v>19</v>
      </c>
      <c r="D424">
        <v>107</v>
      </c>
    </row>
    <row r="425" spans="1:4" x14ac:dyDescent="0.3">
      <c r="A425">
        <v>4207</v>
      </c>
      <c r="B425" t="s">
        <v>41</v>
      </c>
      <c r="C425" t="s">
        <v>20</v>
      </c>
      <c r="D425">
        <v>58</v>
      </c>
    </row>
    <row r="426" spans="1:4" x14ac:dyDescent="0.3">
      <c r="A426">
        <v>4207</v>
      </c>
      <c r="B426" t="s">
        <v>41</v>
      </c>
      <c r="C426" t="s">
        <v>21</v>
      </c>
      <c r="D426">
        <v>44</v>
      </c>
    </row>
    <row r="427" spans="1:4" x14ac:dyDescent="0.3">
      <c r="A427">
        <v>4207</v>
      </c>
      <c r="B427" t="s">
        <v>41</v>
      </c>
      <c r="C427" t="s">
        <v>22</v>
      </c>
      <c r="D427">
        <v>44</v>
      </c>
    </row>
    <row r="428" spans="1:4" x14ac:dyDescent="0.3">
      <c r="A428">
        <v>2802</v>
      </c>
      <c r="B428" t="s">
        <v>53</v>
      </c>
      <c r="C428" t="s">
        <v>17</v>
      </c>
      <c r="D428">
        <v>196</v>
      </c>
    </row>
    <row r="429" spans="1:4" x14ac:dyDescent="0.3">
      <c r="A429">
        <v>2802</v>
      </c>
      <c r="B429" t="s">
        <v>53</v>
      </c>
      <c r="C429" t="s">
        <v>18</v>
      </c>
      <c r="D429">
        <v>25</v>
      </c>
    </row>
    <row r="430" spans="1:4" x14ac:dyDescent="0.3">
      <c r="A430">
        <v>2802</v>
      </c>
      <c r="B430" t="s">
        <v>53</v>
      </c>
      <c r="C430" t="s">
        <v>19</v>
      </c>
      <c r="D430">
        <v>607</v>
      </c>
    </row>
    <row r="431" spans="1:4" x14ac:dyDescent="0.3">
      <c r="A431">
        <v>2802</v>
      </c>
      <c r="B431" t="s">
        <v>53</v>
      </c>
      <c r="C431" t="s">
        <v>20</v>
      </c>
      <c r="D431">
        <v>67</v>
      </c>
    </row>
    <row r="432" spans="1:4" x14ac:dyDescent="0.3">
      <c r="A432">
        <v>2802</v>
      </c>
      <c r="B432" t="s">
        <v>53</v>
      </c>
      <c r="C432" t="s">
        <v>21</v>
      </c>
      <c r="D432">
        <v>17</v>
      </c>
    </row>
    <row r="433" spans="1:4" x14ac:dyDescent="0.3">
      <c r="A433">
        <v>2802</v>
      </c>
      <c r="B433" t="s">
        <v>53</v>
      </c>
      <c r="C433" t="s">
        <v>22</v>
      </c>
      <c r="D433">
        <v>49</v>
      </c>
    </row>
    <row r="434" spans="1:4" x14ac:dyDescent="0.3">
      <c r="A434">
        <v>5113</v>
      </c>
      <c r="B434" t="s">
        <v>41</v>
      </c>
      <c r="C434" t="s">
        <v>17</v>
      </c>
      <c r="D434">
        <v>584</v>
      </c>
    </row>
    <row r="435" spans="1:4" x14ac:dyDescent="0.3">
      <c r="A435">
        <v>5113</v>
      </c>
      <c r="B435" t="s">
        <v>41</v>
      </c>
      <c r="C435" t="s">
        <v>18</v>
      </c>
      <c r="D435">
        <v>100</v>
      </c>
    </row>
    <row r="436" spans="1:4" x14ac:dyDescent="0.3">
      <c r="A436">
        <v>5113</v>
      </c>
      <c r="B436" t="s">
        <v>41</v>
      </c>
      <c r="C436" t="s">
        <v>19</v>
      </c>
      <c r="D436">
        <v>835</v>
      </c>
    </row>
    <row r="437" spans="1:4" x14ac:dyDescent="0.3">
      <c r="A437">
        <v>5113</v>
      </c>
      <c r="B437" t="s">
        <v>41</v>
      </c>
      <c r="C437" t="s">
        <v>20</v>
      </c>
      <c r="D437">
        <v>65</v>
      </c>
    </row>
    <row r="438" spans="1:4" x14ac:dyDescent="0.3">
      <c r="A438">
        <v>5113</v>
      </c>
      <c r="B438" t="s">
        <v>41</v>
      </c>
      <c r="C438" t="s">
        <v>21</v>
      </c>
      <c r="D438">
        <v>83</v>
      </c>
    </row>
    <row r="439" spans="1:4" x14ac:dyDescent="0.3">
      <c r="A439">
        <v>5113</v>
      </c>
      <c r="B439" t="s">
        <v>41</v>
      </c>
      <c r="C439" t="s">
        <v>22</v>
      </c>
      <c r="D439">
        <v>35</v>
      </c>
    </row>
    <row r="440" spans="1:4" x14ac:dyDescent="0.3">
      <c r="A440">
        <v>9826</v>
      </c>
      <c r="B440" t="s">
        <v>43</v>
      </c>
      <c r="C440" t="s">
        <v>17</v>
      </c>
      <c r="D440">
        <v>899</v>
      </c>
    </row>
    <row r="441" spans="1:4" x14ac:dyDescent="0.3">
      <c r="A441">
        <v>9826</v>
      </c>
      <c r="B441" t="s">
        <v>43</v>
      </c>
      <c r="C441" t="s">
        <v>18</v>
      </c>
      <c r="D441">
        <v>102</v>
      </c>
    </row>
    <row r="442" spans="1:4" x14ac:dyDescent="0.3">
      <c r="A442">
        <v>9826</v>
      </c>
      <c r="B442" t="s">
        <v>43</v>
      </c>
      <c r="C442" t="s">
        <v>19</v>
      </c>
      <c r="D442">
        <v>838</v>
      </c>
    </row>
    <row r="443" spans="1:4" x14ac:dyDescent="0.3">
      <c r="A443">
        <v>9826</v>
      </c>
      <c r="B443" t="s">
        <v>43</v>
      </c>
      <c r="C443" t="s">
        <v>20</v>
      </c>
      <c r="D443">
        <v>133</v>
      </c>
    </row>
    <row r="444" spans="1:4" x14ac:dyDescent="0.3">
      <c r="A444">
        <v>9826</v>
      </c>
      <c r="B444" t="s">
        <v>43</v>
      </c>
      <c r="C444" t="s">
        <v>21</v>
      </c>
      <c r="D444">
        <v>102</v>
      </c>
    </row>
    <row r="445" spans="1:4" x14ac:dyDescent="0.3">
      <c r="A445">
        <v>9826</v>
      </c>
      <c r="B445" t="s">
        <v>43</v>
      </c>
      <c r="C445" t="s">
        <v>22</v>
      </c>
      <c r="D445">
        <v>40</v>
      </c>
    </row>
    <row r="446" spans="1:4" x14ac:dyDescent="0.3">
      <c r="A446">
        <v>5830</v>
      </c>
      <c r="B446" t="s">
        <v>47</v>
      </c>
      <c r="C446" t="s">
        <v>17</v>
      </c>
      <c r="D446">
        <v>899</v>
      </c>
    </row>
    <row r="447" spans="1:4" x14ac:dyDescent="0.3">
      <c r="A447">
        <v>5830</v>
      </c>
      <c r="B447" t="s">
        <v>47</v>
      </c>
      <c r="C447" t="s">
        <v>18</v>
      </c>
      <c r="D447">
        <v>102</v>
      </c>
    </row>
    <row r="448" spans="1:4" x14ac:dyDescent="0.3">
      <c r="A448">
        <v>5830</v>
      </c>
      <c r="B448" t="s">
        <v>47</v>
      </c>
      <c r="C448" t="s">
        <v>19</v>
      </c>
      <c r="D448">
        <v>838</v>
      </c>
    </row>
    <row r="449" spans="1:4" x14ac:dyDescent="0.3">
      <c r="A449">
        <v>5830</v>
      </c>
      <c r="B449" t="s">
        <v>47</v>
      </c>
      <c r="C449" t="s">
        <v>20</v>
      </c>
      <c r="D449">
        <v>133</v>
      </c>
    </row>
    <row r="450" spans="1:4" x14ac:dyDescent="0.3">
      <c r="A450">
        <v>5830</v>
      </c>
      <c r="B450" t="s">
        <v>47</v>
      </c>
      <c r="C450" t="s">
        <v>21</v>
      </c>
      <c r="D450">
        <v>102</v>
      </c>
    </row>
    <row r="451" spans="1:4" x14ac:dyDescent="0.3">
      <c r="A451">
        <v>5830</v>
      </c>
      <c r="B451" t="s">
        <v>47</v>
      </c>
      <c r="C451" t="s">
        <v>22</v>
      </c>
      <c r="D451">
        <v>40</v>
      </c>
    </row>
    <row r="452" spans="1:4" x14ac:dyDescent="0.3">
      <c r="A452">
        <v>7872</v>
      </c>
      <c r="B452" t="s">
        <v>41</v>
      </c>
      <c r="C452" t="s">
        <v>17</v>
      </c>
      <c r="D452">
        <v>179</v>
      </c>
    </row>
    <row r="453" spans="1:4" x14ac:dyDescent="0.3">
      <c r="A453">
        <v>7872</v>
      </c>
      <c r="B453" t="s">
        <v>41</v>
      </c>
      <c r="C453" t="s">
        <v>18</v>
      </c>
      <c r="D453">
        <v>21</v>
      </c>
    </row>
    <row r="454" spans="1:4" x14ac:dyDescent="0.3">
      <c r="A454">
        <v>7872</v>
      </c>
      <c r="B454" t="s">
        <v>41</v>
      </c>
      <c r="C454" t="s">
        <v>19</v>
      </c>
      <c r="D454">
        <v>273</v>
      </c>
    </row>
    <row r="455" spans="1:4" x14ac:dyDescent="0.3">
      <c r="A455">
        <v>7872</v>
      </c>
      <c r="B455" t="s">
        <v>41</v>
      </c>
      <c r="C455" t="s">
        <v>20</v>
      </c>
      <c r="D455">
        <v>0</v>
      </c>
    </row>
    <row r="456" spans="1:4" x14ac:dyDescent="0.3">
      <c r="A456">
        <v>7872</v>
      </c>
      <c r="B456" t="s">
        <v>41</v>
      </c>
      <c r="C456" t="s">
        <v>21</v>
      </c>
      <c r="D456">
        <v>21</v>
      </c>
    </row>
    <row r="457" spans="1:4" x14ac:dyDescent="0.3">
      <c r="A457">
        <v>7872</v>
      </c>
      <c r="B457" t="s">
        <v>41</v>
      </c>
      <c r="C457" t="s">
        <v>22</v>
      </c>
      <c r="D457">
        <v>63</v>
      </c>
    </row>
    <row r="458" spans="1:4" x14ac:dyDescent="0.3">
      <c r="A458">
        <v>6422</v>
      </c>
      <c r="B458" t="s">
        <v>45</v>
      </c>
      <c r="C458" t="s">
        <v>17</v>
      </c>
      <c r="D458">
        <v>344</v>
      </c>
    </row>
    <row r="459" spans="1:4" x14ac:dyDescent="0.3">
      <c r="A459">
        <v>6422</v>
      </c>
      <c r="B459" t="s">
        <v>45</v>
      </c>
      <c r="C459" t="s">
        <v>18</v>
      </c>
      <c r="D459">
        <v>189</v>
      </c>
    </row>
    <row r="460" spans="1:4" x14ac:dyDescent="0.3">
      <c r="A460">
        <v>6422</v>
      </c>
      <c r="B460" t="s">
        <v>45</v>
      </c>
      <c r="C460" t="s">
        <v>19</v>
      </c>
      <c r="D460">
        <v>482</v>
      </c>
    </row>
    <row r="461" spans="1:4" x14ac:dyDescent="0.3">
      <c r="A461">
        <v>6422</v>
      </c>
      <c r="B461" t="s">
        <v>45</v>
      </c>
      <c r="C461" t="s">
        <v>20</v>
      </c>
      <c r="D461">
        <v>50</v>
      </c>
    </row>
    <row r="462" spans="1:4" x14ac:dyDescent="0.3">
      <c r="A462">
        <v>6422</v>
      </c>
      <c r="B462" t="s">
        <v>45</v>
      </c>
      <c r="C462" t="s">
        <v>21</v>
      </c>
      <c r="D462">
        <v>33</v>
      </c>
    </row>
    <row r="463" spans="1:4" x14ac:dyDescent="0.3">
      <c r="A463">
        <v>6422</v>
      </c>
      <c r="B463" t="s">
        <v>45</v>
      </c>
      <c r="C463" t="s">
        <v>22</v>
      </c>
      <c r="D463">
        <v>172</v>
      </c>
    </row>
    <row r="464" spans="1:4" x14ac:dyDescent="0.3">
      <c r="A464">
        <v>1964</v>
      </c>
      <c r="B464" t="s">
        <v>41</v>
      </c>
      <c r="C464" t="s">
        <v>17</v>
      </c>
      <c r="D464">
        <v>446</v>
      </c>
    </row>
    <row r="465" spans="1:4" x14ac:dyDescent="0.3">
      <c r="A465">
        <v>1964</v>
      </c>
      <c r="B465" t="s">
        <v>41</v>
      </c>
      <c r="C465" t="s">
        <v>18</v>
      </c>
      <c r="D465">
        <v>107</v>
      </c>
    </row>
    <row r="466" spans="1:4" x14ac:dyDescent="0.3">
      <c r="A466">
        <v>1964</v>
      </c>
      <c r="B466" t="s">
        <v>41</v>
      </c>
      <c r="C466" t="s">
        <v>19</v>
      </c>
      <c r="D466">
        <v>768</v>
      </c>
    </row>
    <row r="467" spans="1:4" x14ac:dyDescent="0.3">
      <c r="A467">
        <v>1964</v>
      </c>
      <c r="B467" t="s">
        <v>41</v>
      </c>
      <c r="C467" t="s">
        <v>20</v>
      </c>
      <c r="D467">
        <v>33</v>
      </c>
    </row>
    <row r="468" spans="1:4" x14ac:dyDescent="0.3">
      <c r="A468">
        <v>1964</v>
      </c>
      <c r="B468" t="s">
        <v>41</v>
      </c>
      <c r="C468" t="s">
        <v>21</v>
      </c>
      <c r="D468">
        <v>196</v>
      </c>
    </row>
    <row r="469" spans="1:4" x14ac:dyDescent="0.3">
      <c r="A469">
        <v>1964</v>
      </c>
      <c r="B469" t="s">
        <v>41</v>
      </c>
      <c r="C469" t="s">
        <v>22</v>
      </c>
      <c r="D469">
        <v>53</v>
      </c>
    </row>
    <row r="470" spans="1:4" x14ac:dyDescent="0.3">
      <c r="A470">
        <v>10742</v>
      </c>
      <c r="B470" t="s">
        <v>41</v>
      </c>
      <c r="C470" t="s">
        <v>17</v>
      </c>
      <c r="D470">
        <v>532</v>
      </c>
    </row>
    <row r="471" spans="1:4" x14ac:dyDescent="0.3">
      <c r="A471">
        <v>10742</v>
      </c>
      <c r="B471" t="s">
        <v>41</v>
      </c>
      <c r="C471" t="s">
        <v>18</v>
      </c>
      <c r="D471">
        <v>21</v>
      </c>
    </row>
    <row r="472" spans="1:4" x14ac:dyDescent="0.3">
      <c r="A472">
        <v>10742</v>
      </c>
      <c r="B472" t="s">
        <v>41</v>
      </c>
      <c r="C472" t="s">
        <v>19</v>
      </c>
      <c r="D472">
        <v>127</v>
      </c>
    </row>
    <row r="473" spans="1:4" x14ac:dyDescent="0.3">
      <c r="A473">
        <v>10742</v>
      </c>
      <c r="B473" t="s">
        <v>41</v>
      </c>
      <c r="C473" t="s">
        <v>20</v>
      </c>
      <c r="D473">
        <v>26</v>
      </c>
    </row>
    <row r="474" spans="1:4" x14ac:dyDescent="0.3">
      <c r="A474">
        <v>10742</v>
      </c>
      <c r="B474" t="s">
        <v>41</v>
      </c>
      <c r="C474" t="s">
        <v>21</v>
      </c>
      <c r="D474">
        <v>20</v>
      </c>
    </row>
    <row r="475" spans="1:4" x14ac:dyDescent="0.3">
      <c r="A475">
        <v>10742</v>
      </c>
      <c r="B475" t="s">
        <v>41</v>
      </c>
      <c r="C475" t="s">
        <v>22</v>
      </c>
      <c r="D475">
        <v>20</v>
      </c>
    </row>
    <row r="476" spans="1:4" x14ac:dyDescent="0.3">
      <c r="A476">
        <v>10150</v>
      </c>
      <c r="B476" t="s">
        <v>47</v>
      </c>
      <c r="C476" t="s">
        <v>17</v>
      </c>
      <c r="D476">
        <v>464</v>
      </c>
    </row>
    <row r="477" spans="1:4" x14ac:dyDescent="0.3">
      <c r="A477">
        <v>10150</v>
      </c>
      <c r="B477" t="s">
        <v>47</v>
      </c>
      <c r="C477" t="s">
        <v>18</v>
      </c>
      <c r="D477">
        <v>28</v>
      </c>
    </row>
    <row r="478" spans="1:4" x14ac:dyDescent="0.3">
      <c r="A478">
        <v>10150</v>
      </c>
      <c r="B478" t="s">
        <v>47</v>
      </c>
      <c r="C478" t="s">
        <v>19</v>
      </c>
      <c r="D478">
        <v>873</v>
      </c>
    </row>
    <row r="479" spans="1:4" x14ac:dyDescent="0.3">
      <c r="A479">
        <v>10150</v>
      </c>
      <c r="B479" t="s">
        <v>47</v>
      </c>
      <c r="C479" t="s">
        <v>20</v>
      </c>
      <c r="D479">
        <v>29</v>
      </c>
    </row>
    <row r="480" spans="1:4" x14ac:dyDescent="0.3">
      <c r="A480">
        <v>10150</v>
      </c>
      <c r="B480" t="s">
        <v>47</v>
      </c>
      <c r="C480" t="s">
        <v>21</v>
      </c>
      <c r="D480">
        <v>18</v>
      </c>
    </row>
    <row r="481" spans="1:4" x14ac:dyDescent="0.3">
      <c r="A481">
        <v>10150</v>
      </c>
      <c r="B481" t="s">
        <v>47</v>
      </c>
      <c r="C481" t="s">
        <v>22</v>
      </c>
      <c r="D481">
        <v>37</v>
      </c>
    </row>
    <row r="482" spans="1:4" x14ac:dyDescent="0.3">
      <c r="A482">
        <v>1446</v>
      </c>
      <c r="B482" t="s">
        <v>47</v>
      </c>
      <c r="C482" t="s">
        <v>17</v>
      </c>
      <c r="D482">
        <v>387</v>
      </c>
    </row>
    <row r="483" spans="1:4" x14ac:dyDescent="0.3">
      <c r="A483">
        <v>1446</v>
      </c>
      <c r="B483" t="s">
        <v>47</v>
      </c>
      <c r="C483" t="s">
        <v>18</v>
      </c>
      <c r="D483">
        <v>68</v>
      </c>
    </row>
    <row r="484" spans="1:4" x14ac:dyDescent="0.3">
      <c r="A484">
        <v>1446</v>
      </c>
      <c r="B484" t="s">
        <v>47</v>
      </c>
      <c r="C484" t="s">
        <v>19</v>
      </c>
      <c r="D484">
        <v>569</v>
      </c>
    </row>
    <row r="485" spans="1:4" x14ac:dyDescent="0.3">
      <c r="A485">
        <v>1446</v>
      </c>
      <c r="B485" t="s">
        <v>47</v>
      </c>
      <c r="C485" t="s">
        <v>20</v>
      </c>
      <c r="D485">
        <v>89</v>
      </c>
    </row>
    <row r="486" spans="1:4" x14ac:dyDescent="0.3">
      <c r="A486">
        <v>1446</v>
      </c>
      <c r="B486" t="s">
        <v>47</v>
      </c>
      <c r="C486" t="s">
        <v>21</v>
      </c>
      <c r="D486">
        <v>45</v>
      </c>
    </row>
    <row r="487" spans="1:4" x14ac:dyDescent="0.3">
      <c r="A487">
        <v>1446</v>
      </c>
      <c r="B487" t="s">
        <v>47</v>
      </c>
      <c r="C487" t="s">
        <v>22</v>
      </c>
      <c r="D487">
        <v>68</v>
      </c>
    </row>
    <row r="488" spans="1:4" x14ac:dyDescent="0.3">
      <c r="A488">
        <v>6749</v>
      </c>
      <c r="B488" t="s">
        <v>41</v>
      </c>
      <c r="C488" t="s">
        <v>17</v>
      </c>
      <c r="D488">
        <v>957</v>
      </c>
    </row>
    <row r="489" spans="1:4" x14ac:dyDescent="0.3">
      <c r="A489">
        <v>6749</v>
      </c>
      <c r="B489" t="s">
        <v>41</v>
      </c>
      <c r="C489" t="s">
        <v>18</v>
      </c>
      <c r="D489">
        <v>47</v>
      </c>
    </row>
    <row r="490" spans="1:4" x14ac:dyDescent="0.3">
      <c r="A490">
        <v>6749</v>
      </c>
      <c r="B490" t="s">
        <v>41</v>
      </c>
      <c r="C490" t="s">
        <v>19</v>
      </c>
      <c r="D490">
        <v>494</v>
      </c>
    </row>
    <row r="491" spans="1:4" x14ac:dyDescent="0.3">
      <c r="A491">
        <v>6749</v>
      </c>
      <c r="B491" t="s">
        <v>41</v>
      </c>
      <c r="C491" t="s">
        <v>20</v>
      </c>
      <c r="D491">
        <v>82</v>
      </c>
    </row>
    <row r="492" spans="1:4" x14ac:dyDescent="0.3">
      <c r="A492">
        <v>6749</v>
      </c>
      <c r="B492" t="s">
        <v>41</v>
      </c>
      <c r="C492" t="s">
        <v>21</v>
      </c>
      <c r="D492">
        <v>47</v>
      </c>
    </row>
    <row r="493" spans="1:4" x14ac:dyDescent="0.3">
      <c r="A493">
        <v>6749</v>
      </c>
      <c r="B493" t="s">
        <v>41</v>
      </c>
      <c r="C493" t="s">
        <v>22</v>
      </c>
      <c r="D493">
        <v>95</v>
      </c>
    </row>
    <row r="494" spans="1:4" x14ac:dyDescent="0.3">
      <c r="A494">
        <v>8690</v>
      </c>
      <c r="B494" t="s">
        <v>48</v>
      </c>
      <c r="C494" t="s">
        <v>17</v>
      </c>
      <c r="D494">
        <v>399</v>
      </c>
    </row>
    <row r="495" spans="1:4" x14ac:dyDescent="0.3">
      <c r="A495">
        <v>8690</v>
      </c>
      <c r="B495" t="s">
        <v>48</v>
      </c>
      <c r="C495" t="s">
        <v>18</v>
      </c>
      <c r="D495">
        <v>28</v>
      </c>
    </row>
    <row r="496" spans="1:4" x14ac:dyDescent="0.3">
      <c r="A496">
        <v>8690</v>
      </c>
      <c r="B496" t="s">
        <v>48</v>
      </c>
      <c r="C496" t="s">
        <v>19</v>
      </c>
      <c r="D496">
        <v>756</v>
      </c>
    </row>
    <row r="497" spans="1:4" x14ac:dyDescent="0.3">
      <c r="A497">
        <v>8690</v>
      </c>
      <c r="B497" t="s">
        <v>48</v>
      </c>
      <c r="C497" t="s">
        <v>20</v>
      </c>
      <c r="D497">
        <v>36</v>
      </c>
    </row>
    <row r="498" spans="1:4" x14ac:dyDescent="0.3">
      <c r="A498">
        <v>8690</v>
      </c>
      <c r="B498" t="s">
        <v>48</v>
      </c>
      <c r="C498" t="s">
        <v>21</v>
      </c>
      <c r="D498">
        <v>40</v>
      </c>
    </row>
    <row r="499" spans="1:4" x14ac:dyDescent="0.3">
      <c r="A499">
        <v>8690</v>
      </c>
      <c r="B499" t="s">
        <v>48</v>
      </c>
      <c r="C499" t="s">
        <v>22</v>
      </c>
      <c r="D499">
        <v>126</v>
      </c>
    </row>
    <row r="500" spans="1:4" x14ac:dyDescent="0.3">
      <c r="A500">
        <v>999</v>
      </c>
      <c r="B500" t="s">
        <v>48</v>
      </c>
      <c r="C500" t="s">
        <v>17</v>
      </c>
      <c r="D500">
        <v>490</v>
      </c>
    </row>
    <row r="501" spans="1:4" x14ac:dyDescent="0.3">
      <c r="A501">
        <v>999</v>
      </c>
      <c r="B501" t="s">
        <v>48</v>
      </c>
      <c r="C501" t="s">
        <v>18</v>
      </c>
      <c r="D501">
        <v>44</v>
      </c>
    </row>
    <row r="502" spans="1:4" x14ac:dyDescent="0.3">
      <c r="A502">
        <v>999</v>
      </c>
      <c r="B502" t="s">
        <v>48</v>
      </c>
      <c r="C502" t="s">
        <v>19</v>
      </c>
      <c r="D502">
        <v>125</v>
      </c>
    </row>
    <row r="503" spans="1:4" x14ac:dyDescent="0.3">
      <c r="A503">
        <v>999</v>
      </c>
      <c r="B503" t="s">
        <v>48</v>
      </c>
      <c r="C503" t="s">
        <v>20</v>
      </c>
      <c r="D503">
        <v>29</v>
      </c>
    </row>
    <row r="504" spans="1:4" x14ac:dyDescent="0.3">
      <c r="A504">
        <v>999</v>
      </c>
      <c r="B504" t="s">
        <v>48</v>
      </c>
      <c r="C504" t="s">
        <v>21</v>
      </c>
      <c r="D504">
        <v>20</v>
      </c>
    </row>
    <row r="505" spans="1:4" x14ac:dyDescent="0.3">
      <c r="A505">
        <v>999</v>
      </c>
      <c r="B505" t="s">
        <v>48</v>
      </c>
      <c r="C505" t="s">
        <v>22</v>
      </c>
      <c r="D505">
        <v>22</v>
      </c>
    </row>
    <row r="506" spans="1:4" x14ac:dyDescent="0.3">
      <c r="A506">
        <v>1127</v>
      </c>
      <c r="B506" t="s">
        <v>41</v>
      </c>
      <c r="C506" t="s">
        <v>17</v>
      </c>
      <c r="D506">
        <v>938</v>
      </c>
    </row>
    <row r="507" spans="1:4" x14ac:dyDescent="0.3">
      <c r="A507">
        <v>1127</v>
      </c>
      <c r="B507" t="s">
        <v>41</v>
      </c>
      <c r="C507" t="s">
        <v>18</v>
      </c>
      <c r="D507">
        <v>19</v>
      </c>
    </row>
    <row r="508" spans="1:4" x14ac:dyDescent="0.3">
      <c r="A508">
        <v>1127</v>
      </c>
      <c r="B508" t="s">
        <v>41</v>
      </c>
      <c r="C508" t="s">
        <v>19</v>
      </c>
      <c r="D508">
        <v>843</v>
      </c>
    </row>
    <row r="509" spans="1:4" x14ac:dyDescent="0.3">
      <c r="A509">
        <v>1127</v>
      </c>
      <c r="B509" t="s">
        <v>41</v>
      </c>
      <c r="C509" t="s">
        <v>20</v>
      </c>
      <c r="D509">
        <v>25</v>
      </c>
    </row>
    <row r="510" spans="1:4" x14ac:dyDescent="0.3">
      <c r="A510">
        <v>1127</v>
      </c>
      <c r="B510" t="s">
        <v>41</v>
      </c>
      <c r="C510" t="s">
        <v>21</v>
      </c>
      <c r="D510">
        <v>95</v>
      </c>
    </row>
    <row r="511" spans="1:4" x14ac:dyDescent="0.3">
      <c r="A511">
        <v>1127</v>
      </c>
      <c r="B511" t="s">
        <v>41</v>
      </c>
      <c r="C511" t="s">
        <v>22</v>
      </c>
      <c r="D511">
        <v>38</v>
      </c>
    </row>
    <row r="512" spans="1:4" x14ac:dyDescent="0.3">
      <c r="A512">
        <v>4331</v>
      </c>
      <c r="B512" t="s">
        <v>41</v>
      </c>
      <c r="C512" t="s">
        <v>17</v>
      </c>
      <c r="D512">
        <v>913</v>
      </c>
    </row>
    <row r="513" spans="1:4" x14ac:dyDescent="0.3">
      <c r="A513">
        <v>4331</v>
      </c>
      <c r="B513" t="s">
        <v>41</v>
      </c>
      <c r="C513" t="s">
        <v>18</v>
      </c>
      <c r="D513">
        <v>26</v>
      </c>
    </row>
    <row r="514" spans="1:4" x14ac:dyDescent="0.3">
      <c r="A514">
        <v>4331</v>
      </c>
      <c r="B514" t="s">
        <v>41</v>
      </c>
      <c r="C514" t="s">
        <v>19</v>
      </c>
      <c r="D514">
        <v>376</v>
      </c>
    </row>
    <row r="515" spans="1:4" x14ac:dyDescent="0.3">
      <c r="A515">
        <v>4331</v>
      </c>
      <c r="B515" t="s">
        <v>41</v>
      </c>
      <c r="C515" t="s">
        <v>20</v>
      </c>
      <c r="D515">
        <v>17</v>
      </c>
    </row>
    <row r="516" spans="1:4" x14ac:dyDescent="0.3">
      <c r="A516">
        <v>4331</v>
      </c>
      <c r="B516" t="s">
        <v>41</v>
      </c>
      <c r="C516" t="s">
        <v>21</v>
      </c>
      <c r="D516">
        <v>26</v>
      </c>
    </row>
    <row r="517" spans="1:4" x14ac:dyDescent="0.3">
      <c r="A517">
        <v>4331</v>
      </c>
      <c r="B517" t="s">
        <v>41</v>
      </c>
      <c r="C517" t="s">
        <v>22</v>
      </c>
      <c r="D517">
        <v>13</v>
      </c>
    </row>
    <row r="518" spans="1:4" x14ac:dyDescent="0.3">
      <c r="A518">
        <v>1031</v>
      </c>
      <c r="B518" t="s">
        <v>45</v>
      </c>
      <c r="C518" t="s">
        <v>17</v>
      </c>
      <c r="D518">
        <v>600</v>
      </c>
    </row>
    <row r="519" spans="1:4" x14ac:dyDescent="0.3">
      <c r="A519">
        <v>1031</v>
      </c>
      <c r="B519" t="s">
        <v>45</v>
      </c>
      <c r="C519" t="s">
        <v>18</v>
      </c>
      <c r="D519">
        <v>20</v>
      </c>
    </row>
    <row r="520" spans="1:4" x14ac:dyDescent="0.3">
      <c r="A520">
        <v>1031</v>
      </c>
      <c r="B520" t="s">
        <v>45</v>
      </c>
      <c r="C520" t="s">
        <v>19</v>
      </c>
      <c r="D520">
        <v>350</v>
      </c>
    </row>
    <row r="521" spans="1:4" x14ac:dyDescent="0.3">
      <c r="A521">
        <v>1031</v>
      </c>
      <c r="B521" t="s">
        <v>45</v>
      </c>
      <c r="C521" t="s">
        <v>20</v>
      </c>
      <c r="D521">
        <v>29</v>
      </c>
    </row>
    <row r="522" spans="1:4" x14ac:dyDescent="0.3">
      <c r="A522">
        <v>1031</v>
      </c>
      <c r="B522" t="s">
        <v>45</v>
      </c>
      <c r="C522" t="s">
        <v>21</v>
      </c>
      <c r="D522">
        <v>30</v>
      </c>
    </row>
    <row r="523" spans="1:4" x14ac:dyDescent="0.3">
      <c r="A523">
        <v>1031</v>
      </c>
      <c r="B523" t="s">
        <v>45</v>
      </c>
      <c r="C523" t="s">
        <v>22</v>
      </c>
      <c r="D523">
        <v>33</v>
      </c>
    </row>
    <row r="524" spans="1:4" x14ac:dyDescent="0.3">
      <c r="A524">
        <v>8015</v>
      </c>
      <c r="B524" t="s">
        <v>41</v>
      </c>
      <c r="C524" t="s">
        <v>17</v>
      </c>
      <c r="D524">
        <v>714</v>
      </c>
    </row>
    <row r="525" spans="1:4" x14ac:dyDescent="0.3">
      <c r="A525">
        <v>8015</v>
      </c>
      <c r="B525" t="s">
        <v>41</v>
      </c>
      <c r="C525" t="s">
        <v>18</v>
      </c>
      <c r="D525">
        <v>76</v>
      </c>
    </row>
    <row r="526" spans="1:4" x14ac:dyDescent="0.3">
      <c r="A526">
        <v>8015</v>
      </c>
      <c r="B526" t="s">
        <v>41</v>
      </c>
      <c r="C526" t="s">
        <v>19</v>
      </c>
      <c r="D526">
        <v>395</v>
      </c>
    </row>
    <row r="527" spans="1:4" x14ac:dyDescent="0.3">
      <c r="A527">
        <v>8015</v>
      </c>
      <c r="B527" t="s">
        <v>41</v>
      </c>
      <c r="C527" t="s">
        <v>20</v>
      </c>
      <c r="D527">
        <v>116</v>
      </c>
    </row>
    <row r="528" spans="1:4" x14ac:dyDescent="0.3">
      <c r="A528">
        <v>8015</v>
      </c>
      <c r="B528" t="s">
        <v>41</v>
      </c>
      <c r="C528" t="s">
        <v>21</v>
      </c>
      <c r="D528">
        <v>0</v>
      </c>
    </row>
    <row r="529" spans="1:4" x14ac:dyDescent="0.3">
      <c r="A529">
        <v>8015</v>
      </c>
      <c r="B529" t="s">
        <v>41</v>
      </c>
      <c r="C529" t="s">
        <v>22</v>
      </c>
      <c r="D529">
        <v>12</v>
      </c>
    </row>
    <row r="530" spans="1:4" x14ac:dyDescent="0.3">
      <c r="A530">
        <v>1745</v>
      </c>
      <c r="B530" t="s">
        <v>41</v>
      </c>
      <c r="C530" t="s">
        <v>17</v>
      </c>
      <c r="D530">
        <v>714</v>
      </c>
    </row>
    <row r="531" spans="1:4" x14ac:dyDescent="0.3">
      <c r="A531">
        <v>1745</v>
      </c>
      <c r="B531" t="s">
        <v>41</v>
      </c>
      <c r="C531" t="s">
        <v>18</v>
      </c>
      <c r="D531">
        <v>76</v>
      </c>
    </row>
    <row r="532" spans="1:4" x14ac:dyDescent="0.3">
      <c r="A532">
        <v>1745</v>
      </c>
      <c r="B532" t="s">
        <v>41</v>
      </c>
      <c r="C532" t="s">
        <v>19</v>
      </c>
      <c r="D532">
        <v>395</v>
      </c>
    </row>
    <row r="533" spans="1:4" x14ac:dyDescent="0.3">
      <c r="A533">
        <v>1745</v>
      </c>
      <c r="B533" t="s">
        <v>41</v>
      </c>
      <c r="C533" t="s">
        <v>20</v>
      </c>
      <c r="D533">
        <v>116</v>
      </c>
    </row>
    <row r="534" spans="1:4" x14ac:dyDescent="0.3">
      <c r="A534">
        <v>1745</v>
      </c>
      <c r="B534" t="s">
        <v>41</v>
      </c>
      <c r="C534" t="s">
        <v>21</v>
      </c>
      <c r="D534">
        <v>0</v>
      </c>
    </row>
    <row r="535" spans="1:4" x14ac:dyDescent="0.3">
      <c r="A535">
        <v>1745</v>
      </c>
      <c r="B535" t="s">
        <v>41</v>
      </c>
      <c r="C535" t="s">
        <v>22</v>
      </c>
      <c r="D535">
        <v>12</v>
      </c>
    </row>
    <row r="536" spans="1:4" x14ac:dyDescent="0.3">
      <c r="A536">
        <v>4518</v>
      </c>
      <c r="B536" t="s">
        <v>48</v>
      </c>
      <c r="C536" t="s">
        <v>17</v>
      </c>
      <c r="D536">
        <v>386</v>
      </c>
    </row>
    <row r="537" spans="1:4" x14ac:dyDescent="0.3">
      <c r="A537">
        <v>4518</v>
      </c>
      <c r="B537" t="s">
        <v>48</v>
      </c>
      <c r="C537" t="s">
        <v>18</v>
      </c>
      <c r="D537">
        <v>172</v>
      </c>
    </row>
    <row r="538" spans="1:4" x14ac:dyDescent="0.3">
      <c r="A538">
        <v>4518</v>
      </c>
      <c r="B538" t="s">
        <v>48</v>
      </c>
      <c r="C538" t="s">
        <v>19</v>
      </c>
      <c r="D538">
        <v>183</v>
      </c>
    </row>
    <row r="539" spans="1:4" x14ac:dyDescent="0.3">
      <c r="A539">
        <v>4518</v>
      </c>
      <c r="B539" t="s">
        <v>48</v>
      </c>
      <c r="C539" t="s">
        <v>20</v>
      </c>
      <c r="D539">
        <v>185</v>
      </c>
    </row>
    <row r="540" spans="1:4" x14ac:dyDescent="0.3">
      <c r="A540">
        <v>4518</v>
      </c>
      <c r="B540" t="s">
        <v>48</v>
      </c>
      <c r="C540" t="s">
        <v>21</v>
      </c>
      <c r="D540">
        <v>132</v>
      </c>
    </row>
    <row r="541" spans="1:4" x14ac:dyDescent="0.3">
      <c r="A541">
        <v>4518</v>
      </c>
      <c r="B541" t="s">
        <v>48</v>
      </c>
      <c r="C541" t="s">
        <v>22</v>
      </c>
      <c r="D541">
        <v>111</v>
      </c>
    </row>
    <row r="542" spans="1:4" x14ac:dyDescent="0.3">
      <c r="A542">
        <v>8545</v>
      </c>
      <c r="B542" t="s">
        <v>41</v>
      </c>
      <c r="C542" t="s">
        <v>17</v>
      </c>
      <c r="D542">
        <v>1296</v>
      </c>
    </row>
    <row r="543" spans="1:4" x14ac:dyDescent="0.3">
      <c r="A543">
        <v>8545</v>
      </c>
      <c r="B543" t="s">
        <v>41</v>
      </c>
      <c r="C543" t="s">
        <v>18</v>
      </c>
      <c r="D543">
        <v>17</v>
      </c>
    </row>
    <row r="544" spans="1:4" x14ac:dyDescent="0.3">
      <c r="A544">
        <v>8545</v>
      </c>
      <c r="B544" t="s">
        <v>41</v>
      </c>
      <c r="C544" t="s">
        <v>19</v>
      </c>
      <c r="D544">
        <v>311</v>
      </c>
    </row>
    <row r="545" spans="1:4" x14ac:dyDescent="0.3">
      <c r="A545">
        <v>8545</v>
      </c>
      <c r="B545" t="s">
        <v>41</v>
      </c>
      <c r="C545" t="s">
        <v>20</v>
      </c>
      <c r="D545">
        <v>45</v>
      </c>
    </row>
    <row r="546" spans="1:4" x14ac:dyDescent="0.3">
      <c r="A546">
        <v>8545</v>
      </c>
      <c r="B546" t="s">
        <v>41</v>
      </c>
      <c r="C546" t="s">
        <v>21</v>
      </c>
      <c r="D546">
        <v>69</v>
      </c>
    </row>
    <row r="547" spans="1:4" x14ac:dyDescent="0.3">
      <c r="A547">
        <v>8545</v>
      </c>
      <c r="B547" t="s">
        <v>41</v>
      </c>
      <c r="C547" t="s">
        <v>22</v>
      </c>
      <c r="D547">
        <v>51</v>
      </c>
    </row>
    <row r="548" spans="1:4" x14ac:dyDescent="0.3">
      <c r="A548">
        <v>10955</v>
      </c>
      <c r="B548" t="s">
        <v>41</v>
      </c>
      <c r="C548" t="s">
        <v>17</v>
      </c>
      <c r="D548">
        <v>416</v>
      </c>
    </row>
    <row r="549" spans="1:4" x14ac:dyDescent="0.3">
      <c r="A549">
        <v>10955</v>
      </c>
      <c r="B549" t="s">
        <v>41</v>
      </c>
      <c r="C549" t="s">
        <v>18</v>
      </c>
      <c r="D549">
        <v>46</v>
      </c>
    </row>
    <row r="550" spans="1:4" x14ac:dyDescent="0.3">
      <c r="A550">
        <v>10955</v>
      </c>
      <c r="B550" t="s">
        <v>41</v>
      </c>
      <c r="C550" t="s">
        <v>19</v>
      </c>
      <c r="D550">
        <v>925</v>
      </c>
    </row>
    <row r="551" spans="1:4" x14ac:dyDescent="0.3">
      <c r="A551">
        <v>10955</v>
      </c>
      <c r="B551" t="s">
        <v>41</v>
      </c>
      <c r="C551" t="s">
        <v>20</v>
      </c>
      <c r="D551">
        <v>60</v>
      </c>
    </row>
    <row r="552" spans="1:4" x14ac:dyDescent="0.3">
      <c r="A552">
        <v>10955</v>
      </c>
      <c r="B552" t="s">
        <v>41</v>
      </c>
      <c r="C552" t="s">
        <v>21</v>
      </c>
      <c r="D552">
        <v>107</v>
      </c>
    </row>
    <row r="553" spans="1:4" x14ac:dyDescent="0.3">
      <c r="A553">
        <v>10955</v>
      </c>
      <c r="B553" t="s">
        <v>41</v>
      </c>
      <c r="C553" t="s">
        <v>22</v>
      </c>
      <c r="D553">
        <v>46</v>
      </c>
    </row>
    <row r="554" spans="1:4" x14ac:dyDescent="0.3">
      <c r="A554">
        <v>2975</v>
      </c>
      <c r="B554" t="s">
        <v>41</v>
      </c>
      <c r="C554" t="s">
        <v>17</v>
      </c>
      <c r="D554">
        <v>717</v>
      </c>
    </row>
    <row r="555" spans="1:4" x14ac:dyDescent="0.3">
      <c r="A555">
        <v>2975</v>
      </c>
      <c r="B555" t="s">
        <v>41</v>
      </c>
      <c r="C555" t="s">
        <v>18</v>
      </c>
      <c r="D555">
        <v>42</v>
      </c>
    </row>
    <row r="556" spans="1:4" x14ac:dyDescent="0.3">
      <c r="A556">
        <v>2975</v>
      </c>
      <c r="B556" t="s">
        <v>41</v>
      </c>
      <c r="C556" t="s">
        <v>19</v>
      </c>
      <c r="D556">
        <v>864</v>
      </c>
    </row>
    <row r="557" spans="1:4" x14ac:dyDescent="0.3">
      <c r="A557">
        <v>2975</v>
      </c>
      <c r="B557" t="s">
        <v>41</v>
      </c>
      <c r="C557" t="s">
        <v>20</v>
      </c>
      <c r="D557">
        <v>219</v>
      </c>
    </row>
    <row r="558" spans="1:4" x14ac:dyDescent="0.3">
      <c r="A558">
        <v>2975</v>
      </c>
      <c r="B558" t="s">
        <v>41</v>
      </c>
      <c r="C558" t="s">
        <v>21</v>
      </c>
      <c r="D558">
        <v>30</v>
      </c>
    </row>
    <row r="559" spans="1:4" x14ac:dyDescent="0.3">
      <c r="A559">
        <v>2975</v>
      </c>
      <c r="B559" t="s">
        <v>41</v>
      </c>
      <c r="C559" t="s">
        <v>22</v>
      </c>
      <c r="D559">
        <v>84</v>
      </c>
    </row>
    <row r="560" spans="1:4" x14ac:dyDescent="0.3">
      <c r="A560">
        <v>9400</v>
      </c>
      <c r="B560" t="s">
        <v>41</v>
      </c>
      <c r="C560" t="s">
        <v>17</v>
      </c>
      <c r="D560">
        <v>630</v>
      </c>
    </row>
    <row r="561" spans="1:4" x14ac:dyDescent="0.3">
      <c r="A561">
        <v>9400</v>
      </c>
      <c r="B561" t="s">
        <v>41</v>
      </c>
      <c r="C561" t="s">
        <v>18</v>
      </c>
      <c r="D561">
        <v>26</v>
      </c>
    </row>
    <row r="562" spans="1:4" x14ac:dyDescent="0.3">
      <c r="A562">
        <v>9400</v>
      </c>
      <c r="B562" t="s">
        <v>41</v>
      </c>
      <c r="C562" t="s">
        <v>19</v>
      </c>
      <c r="D562">
        <v>611</v>
      </c>
    </row>
    <row r="563" spans="1:4" x14ac:dyDescent="0.3">
      <c r="A563">
        <v>9400</v>
      </c>
      <c r="B563" t="s">
        <v>41</v>
      </c>
      <c r="C563" t="s">
        <v>20</v>
      </c>
      <c r="D563">
        <v>44</v>
      </c>
    </row>
    <row r="564" spans="1:4" x14ac:dyDescent="0.3">
      <c r="A564">
        <v>9400</v>
      </c>
      <c r="B564" t="s">
        <v>41</v>
      </c>
      <c r="C564" t="s">
        <v>21</v>
      </c>
      <c r="D564">
        <v>18</v>
      </c>
    </row>
    <row r="565" spans="1:4" x14ac:dyDescent="0.3">
      <c r="A565">
        <v>9400</v>
      </c>
      <c r="B565" t="s">
        <v>41</v>
      </c>
      <c r="C565" t="s">
        <v>22</v>
      </c>
      <c r="D565">
        <v>54</v>
      </c>
    </row>
    <row r="566" spans="1:4" x14ac:dyDescent="0.3">
      <c r="A566">
        <v>8584</v>
      </c>
      <c r="B566" t="s">
        <v>41</v>
      </c>
      <c r="C566" t="s">
        <v>17</v>
      </c>
      <c r="D566">
        <v>376</v>
      </c>
    </row>
    <row r="567" spans="1:4" x14ac:dyDescent="0.3">
      <c r="A567">
        <v>8584</v>
      </c>
      <c r="B567" t="s">
        <v>41</v>
      </c>
      <c r="C567" t="s">
        <v>18</v>
      </c>
      <c r="D567">
        <v>53</v>
      </c>
    </row>
    <row r="568" spans="1:4" x14ac:dyDescent="0.3">
      <c r="A568">
        <v>8584</v>
      </c>
      <c r="B568" t="s">
        <v>41</v>
      </c>
      <c r="C568" t="s">
        <v>19</v>
      </c>
      <c r="D568">
        <v>462</v>
      </c>
    </row>
    <row r="569" spans="1:4" x14ac:dyDescent="0.3">
      <c r="A569">
        <v>8584</v>
      </c>
      <c r="B569" t="s">
        <v>41</v>
      </c>
      <c r="C569" t="s">
        <v>20</v>
      </c>
      <c r="D569">
        <v>168</v>
      </c>
    </row>
    <row r="570" spans="1:4" x14ac:dyDescent="0.3">
      <c r="A570">
        <v>8584</v>
      </c>
      <c r="B570" t="s">
        <v>41</v>
      </c>
      <c r="C570" t="s">
        <v>21</v>
      </c>
      <c r="D570">
        <v>53</v>
      </c>
    </row>
    <row r="571" spans="1:4" x14ac:dyDescent="0.3">
      <c r="A571">
        <v>8584</v>
      </c>
      <c r="B571" t="s">
        <v>41</v>
      </c>
      <c r="C571" t="s">
        <v>22</v>
      </c>
      <c r="D571">
        <v>53</v>
      </c>
    </row>
    <row r="572" spans="1:4" x14ac:dyDescent="0.3">
      <c r="A572">
        <v>11074</v>
      </c>
      <c r="B572" t="s">
        <v>47</v>
      </c>
      <c r="C572" t="s">
        <v>17</v>
      </c>
      <c r="D572">
        <v>494</v>
      </c>
    </row>
    <row r="573" spans="1:4" x14ac:dyDescent="0.3">
      <c r="A573">
        <v>11074</v>
      </c>
      <c r="B573" t="s">
        <v>47</v>
      </c>
      <c r="C573" t="s">
        <v>18</v>
      </c>
      <c r="D573">
        <v>92</v>
      </c>
    </row>
    <row r="574" spans="1:4" x14ac:dyDescent="0.3">
      <c r="A574">
        <v>11074</v>
      </c>
      <c r="B574" t="s">
        <v>47</v>
      </c>
      <c r="C574" t="s">
        <v>19</v>
      </c>
      <c r="D574">
        <v>391</v>
      </c>
    </row>
    <row r="575" spans="1:4" x14ac:dyDescent="0.3">
      <c r="A575">
        <v>11074</v>
      </c>
      <c r="B575" t="s">
        <v>47</v>
      </c>
      <c r="C575" t="s">
        <v>20</v>
      </c>
      <c r="D575">
        <v>194</v>
      </c>
    </row>
    <row r="576" spans="1:4" x14ac:dyDescent="0.3">
      <c r="A576">
        <v>11074</v>
      </c>
      <c r="B576" t="s">
        <v>47</v>
      </c>
      <c r="C576" t="s">
        <v>21</v>
      </c>
      <c r="D576">
        <v>11</v>
      </c>
    </row>
    <row r="577" spans="1:4" x14ac:dyDescent="0.3">
      <c r="A577">
        <v>11074</v>
      </c>
      <c r="B577" t="s">
        <v>47</v>
      </c>
      <c r="C577" t="s">
        <v>22</v>
      </c>
      <c r="D577">
        <v>241</v>
      </c>
    </row>
    <row r="578" spans="1:4" x14ac:dyDescent="0.3">
      <c r="A578">
        <v>6906</v>
      </c>
      <c r="B578" t="s">
        <v>41</v>
      </c>
      <c r="C578" t="s">
        <v>17</v>
      </c>
      <c r="D578">
        <v>167</v>
      </c>
    </row>
    <row r="579" spans="1:4" x14ac:dyDescent="0.3">
      <c r="A579">
        <v>6906</v>
      </c>
      <c r="B579" t="s">
        <v>41</v>
      </c>
      <c r="C579" t="s">
        <v>18</v>
      </c>
      <c r="D579">
        <v>48</v>
      </c>
    </row>
    <row r="580" spans="1:4" x14ac:dyDescent="0.3">
      <c r="A580">
        <v>6906</v>
      </c>
      <c r="B580" t="s">
        <v>41</v>
      </c>
      <c r="C580" t="s">
        <v>19</v>
      </c>
      <c r="D580">
        <v>602</v>
      </c>
    </row>
    <row r="581" spans="1:4" x14ac:dyDescent="0.3">
      <c r="A581">
        <v>6906</v>
      </c>
      <c r="B581" t="s">
        <v>41</v>
      </c>
      <c r="C581" t="s">
        <v>20</v>
      </c>
      <c r="D581">
        <v>63</v>
      </c>
    </row>
    <row r="582" spans="1:4" x14ac:dyDescent="0.3">
      <c r="A582">
        <v>6906</v>
      </c>
      <c r="B582" t="s">
        <v>41</v>
      </c>
      <c r="C582" t="s">
        <v>21</v>
      </c>
      <c r="D582">
        <v>72</v>
      </c>
    </row>
    <row r="583" spans="1:4" x14ac:dyDescent="0.3">
      <c r="A583">
        <v>6906</v>
      </c>
      <c r="B583" t="s">
        <v>41</v>
      </c>
      <c r="C583" t="s">
        <v>22</v>
      </c>
      <c r="D583">
        <v>72</v>
      </c>
    </row>
    <row r="584" spans="1:4" x14ac:dyDescent="0.3">
      <c r="A584">
        <v>9757</v>
      </c>
      <c r="B584" t="s">
        <v>41</v>
      </c>
      <c r="C584" t="s">
        <v>17</v>
      </c>
      <c r="D584">
        <v>997</v>
      </c>
    </row>
    <row r="585" spans="1:4" x14ac:dyDescent="0.3">
      <c r="A585">
        <v>9757</v>
      </c>
      <c r="B585" t="s">
        <v>41</v>
      </c>
      <c r="C585" t="s">
        <v>18</v>
      </c>
      <c r="D585">
        <v>15</v>
      </c>
    </row>
    <row r="586" spans="1:4" x14ac:dyDescent="0.3">
      <c r="A586">
        <v>9757</v>
      </c>
      <c r="B586" t="s">
        <v>41</v>
      </c>
      <c r="C586" t="s">
        <v>19</v>
      </c>
      <c r="D586">
        <v>414</v>
      </c>
    </row>
    <row r="587" spans="1:4" x14ac:dyDescent="0.3">
      <c r="A587">
        <v>9757</v>
      </c>
      <c r="B587" t="s">
        <v>41</v>
      </c>
      <c r="C587" t="s">
        <v>20</v>
      </c>
      <c r="D587">
        <v>99</v>
      </c>
    </row>
    <row r="588" spans="1:4" x14ac:dyDescent="0.3">
      <c r="A588">
        <v>9757</v>
      </c>
      <c r="B588" t="s">
        <v>41</v>
      </c>
      <c r="C588" t="s">
        <v>21</v>
      </c>
      <c r="D588">
        <v>30</v>
      </c>
    </row>
    <row r="589" spans="1:4" x14ac:dyDescent="0.3">
      <c r="A589">
        <v>9757</v>
      </c>
      <c r="B589" t="s">
        <v>41</v>
      </c>
      <c r="C589" t="s">
        <v>22</v>
      </c>
      <c r="D589">
        <v>76</v>
      </c>
    </row>
    <row r="590" spans="1:4" x14ac:dyDescent="0.3">
      <c r="A590">
        <v>2088</v>
      </c>
      <c r="B590" t="s">
        <v>52</v>
      </c>
      <c r="C590" t="s">
        <v>17</v>
      </c>
      <c r="D590">
        <v>997</v>
      </c>
    </row>
    <row r="591" spans="1:4" x14ac:dyDescent="0.3">
      <c r="A591">
        <v>2088</v>
      </c>
      <c r="B591" t="s">
        <v>52</v>
      </c>
      <c r="C591" t="s">
        <v>18</v>
      </c>
      <c r="D591">
        <v>15</v>
      </c>
    </row>
    <row r="592" spans="1:4" x14ac:dyDescent="0.3">
      <c r="A592">
        <v>2088</v>
      </c>
      <c r="B592" t="s">
        <v>52</v>
      </c>
      <c r="C592" t="s">
        <v>19</v>
      </c>
      <c r="D592">
        <v>414</v>
      </c>
    </row>
    <row r="593" spans="1:4" x14ac:dyDescent="0.3">
      <c r="A593">
        <v>2088</v>
      </c>
      <c r="B593" t="s">
        <v>52</v>
      </c>
      <c r="C593" t="s">
        <v>20</v>
      </c>
      <c r="D593">
        <v>99</v>
      </c>
    </row>
    <row r="594" spans="1:4" x14ac:dyDescent="0.3">
      <c r="A594">
        <v>2088</v>
      </c>
      <c r="B594" t="s">
        <v>52</v>
      </c>
      <c r="C594" t="s">
        <v>21</v>
      </c>
      <c r="D594">
        <v>30</v>
      </c>
    </row>
    <row r="595" spans="1:4" x14ac:dyDescent="0.3">
      <c r="A595">
        <v>2088</v>
      </c>
      <c r="B595" t="s">
        <v>52</v>
      </c>
      <c r="C595" t="s">
        <v>22</v>
      </c>
      <c r="D595">
        <v>76</v>
      </c>
    </row>
    <row r="596" spans="1:4" x14ac:dyDescent="0.3">
      <c r="A596">
        <v>3725</v>
      </c>
      <c r="B596" t="s">
        <v>41</v>
      </c>
      <c r="C596" t="s">
        <v>17</v>
      </c>
      <c r="D596">
        <v>1248</v>
      </c>
    </row>
    <row r="597" spans="1:4" x14ac:dyDescent="0.3">
      <c r="A597">
        <v>3725</v>
      </c>
      <c r="B597" t="s">
        <v>41</v>
      </c>
      <c r="C597" t="s">
        <v>18</v>
      </c>
      <c r="D597">
        <v>16</v>
      </c>
    </row>
    <row r="598" spans="1:4" x14ac:dyDescent="0.3">
      <c r="A598">
        <v>3725</v>
      </c>
      <c r="B598" t="s">
        <v>41</v>
      </c>
      <c r="C598" t="s">
        <v>19</v>
      </c>
      <c r="D598">
        <v>349</v>
      </c>
    </row>
    <row r="599" spans="1:4" x14ac:dyDescent="0.3">
      <c r="A599">
        <v>3725</v>
      </c>
      <c r="B599" t="s">
        <v>41</v>
      </c>
      <c r="C599" t="s">
        <v>20</v>
      </c>
      <c r="D599">
        <v>43</v>
      </c>
    </row>
    <row r="600" spans="1:4" x14ac:dyDescent="0.3">
      <c r="A600">
        <v>3725</v>
      </c>
      <c r="B600" t="s">
        <v>41</v>
      </c>
      <c r="C600" t="s">
        <v>21</v>
      </c>
      <c r="D600">
        <v>16</v>
      </c>
    </row>
    <row r="601" spans="1:4" x14ac:dyDescent="0.3">
      <c r="A601">
        <v>3725</v>
      </c>
      <c r="B601" t="s">
        <v>41</v>
      </c>
      <c r="C601" t="s">
        <v>22</v>
      </c>
      <c r="D601">
        <v>16</v>
      </c>
    </row>
    <row r="602" spans="1:4" x14ac:dyDescent="0.3">
      <c r="A602">
        <v>1826</v>
      </c>
      <c r="B602" t="s">
        <v>41</v>
      </c>
      <c r="C602" t="s">
        <v>17</v>
      </c>
      <c r="D602">
        <v>189</v>
      </c>
    </row>
    <row r="603" spans="1:4" x14ac:dyDescent="0.3">
      <c r="A603">
        <v>1826</v>
      </c>
      <c r="B603" t="s">
        <v>41</v>
      </c>
      <c r="C603" t="s">
        <v>18</v>
      </c>
      <c r="D603">
        <v>104</v>
      </c>
    </row>
    <row r="604" spans="1:4" x14ac:dyDescent="0.3">
      <c r="A604">
        <v>1826</v>
      </c>
      <c r="B604" t="s">
        <v>41</v>
      </c>
      <c r="C604" t="s">
        <v>19</v>
      </c>
      <c r="D604">
        <v>379</v>
      </c>
    </row>
    <row r="605" spans="1:4" x14ac:dyDescent="0.3">
      <c r="A605">
        <v>1826</v>
      </c>
      <c r="B605" t="s">
        <v>41</v>
      </c>
      <c r="C605" t="s">
        <v>20</v>
      </c>
      <c r="D605">
        <v>111</v>
      </c>
    </row>
    <row r="606" spans="1:4" x14ac:dyDescent="0.3">
      <c r="A606">
        <v>1826</v>
      </c>
      <c r="B606" t="s">
        <v>41</v>
      </c>
      <c r="C606" t="s">
        <v>21</v>
      </c>
      <c r="D606">
        <v>189</v>
      </c>
    </row>
    <row r="607" spans="1:4" x14ac:dyDescent="0.3">
      <c r="A607">
        <v>1826</v>
      </c>
      <c r="B607" t="s">
        <v>41</v>
      </c>
      <c r="C607" t="s">
        <v>22</v>
      </c>
      <c r="D607">
        <v>218</v>
      </c>
    </row>
    <row r="608" spans="1:4" x14ac:dyDescent="0.3">
      <c r="A608">
        <v>1966</v>
      </c>
      <c r="B608" t="s">
        <v>53</v>
      </c>
      <c r="C608" t="s">
        <v>17</v>
      </c>
      <c r="D608">
        <v>684</v>
      </c>
    </row>
    <row r="609" spans="1:4" x14ac:dyDescent="0.3">
      <c r="A609">
        <v>1966</v>
      </c>
      <c r="B609" t="s">
        <v>53</v>
      </c>
      <c r="C609" t="s">
        <v>18</v>
      </c>
      <c r="D609">
        <v>100</v>
      </c>
    </row>
    <row r="610" spans="1:4" x14ac:dyDescent="0.3">
      <c r="A610">
        <v>1966</v>
      </c>
      <c r="B610" t="s">
        <v>53</v>
      </c>
      <c r="C610" t="s">
        <v>19</v>
      </c>
      <c r="D610">
        <v>801</v>
      </c>
    </row>
    <row r="611" spans="1:4" x14ac:dyDescent="0.3">
      <c r="A611">
        <v>1966</v>
      </c>
      <c r="B611" t="s">
        <v>53</v>
      </c>
      <c r="C611" t="s">
        <v>20</v>
      </c>
      <c r="D611">
        <v>21</v>
      </c>
    </row>
    <row r="612" spans="1:4" x14ac:dyDescent="0.3">
      <c r="A612">
        <v>1966</v>
      </c>
      <c r="B612" t="s">
        <v>53</v>
      </c>
      <c r="C612" t="s">
        <v>21</v>
      </c>
      <c r="D612">
        <v>66</v>
      </c>
    </row>
    <row r="613" spans="1:4" x14ac:dyDescent="0.3">
      <c r="A613">
        <v>1966</v>
      </c>
      <c r="B613" t="s">
        <v>53</v>
      </c>
      <c r="C613" t="s">
        <v>22</v>
      </c>
      <c r="D613">
        <v>0</v>
      </c>
    </row>
    <row r="614" spans="1:4" x14ac:dyDescent="0.3">
      <c r="A614">
        <v>7789</v>
      </c>
      <c r="B614" t="s">
        <v>41</v>
      </c>
      <c r="C614" t="s">
        <v>17</v>
      </c>
      <c r="D614">
        <v>684</v>
      </c>
    </row>
    <row r="615" spans="1:4" x14ac:dyDescent="0.3">
      <c r="A615">
        <v>7789</v>
      </c>
      <c r="B615" t="s">
        <v>41</v>
      </c>
      <c r="C615" t="s">
        <v>18</v>
      </c>
      <c r="D615">
        <v>100</v>
      </c>
    </row>
    <row r="616" spans="1:4" x14ac:dyDescent="0.3">
      <c r="A616">
        <v>7789</v>
      </c>
      <c r="B616" t="s">
        <v>41</v>
      </c>
      <c r="C616" t="s">
        <v>19</v>
      </c>
      <c r="D616">
        <v>801</v>
      </c>
    </row>
    <row r="617" spans="1:4" x14ac:dyDescent="0.3">
      <c r="A617">
        <v>7789</v>
      </c>
      <c r="B617" t="s">
        <v>41</v>
      </c>
      <c r="C617" t="s">
        <v>20</v>
      </c>
      <c r="D617">
        <v>21</v>
      </c>
    </row>
    <row r="618" spans="1:4" x14ac:dyDescent="0.3">
      <c r="A618">
        <v>7789</v>
      </c>
      <c r="B618" t="s">
        <v>41</v>
      </c>
      <c r="C618" t="s">
        <v>21</v>
      </c>
      <c r="D618">
        <v>66</v>
      </c>
    </row>
    <row r="619" spans="1:4" x14ac:dyDescent="0.3">
      <c r="A619">
        <v>7789</v>
      </c>
      <c r="B619" t="s">
        <v>41</v>
      </c>
      <c r="C619" t="s">
        <v>22</v>
      </c>
      <c r="D619">
        <v>0</v>
      </c>
    </row>
    <row r="620" spans="1:4" x14ac:dyDescent="0.3">
      <c r="A620">
        <v>6945</v>
      </c>
      <c r="B620" t="s">
        <v>41</v>
      </c>
      <c r="C620" t="s">
        <v>17</v>
      </c>
      <c r="D620">
        <v>387</v>
      </c>
    </row>
    <row r="621" spans="1:4" x14ac:dyDescent="0.3">
      <c r="A621">
        <v>6945</v>
      </c>
      <c r="B621" t="s">
        <v>41</v>
      </c>
      <c r="C621" t="s">
        <v>18</v>
      </c>
      <c r="D621">
        <v>20</v>
      </c>
    </row>
    <row r="622" spans="1:4" x14ac:dyDescent="0.3">
      <c r="A622">
        <v>6945</v>
      </c>
      <c r="B622" t="s">
        <v>41</v>
      </c>
      <c r="C622" t="s">
        <v>19</v>
      </c>
      <c r="D622">
        <v>713</v>
      </c>
    </row>
    <row r="623" spans="1:4" x14ac:dyDescent="0.3">
      <c r="A623">
        <v>6945</v>
      </c>
      <c r="B623" t="s">
        <v>41</v>
      </c>
      <c r="C623" t="s">
        <v>20</v>
      </c>
      <c r="D623">
        <v>38</v>
      </c>
    </row>
    <row r="624" spans="1:4" x14ac:dyDescent="0.3">
      <c r="A624">
        <v>6945</v>
      </c>
      <c r="B624" t="s">
        <v>41</v>
      </c>
      <c r="C624" t="s">
        <v>21</v>
      </c>
      <c r="D624">
        <v>54</v>
      </c>
    </row>
    <row r="625" spans="1:4" x14ac:dyDescent="0.3">
      <c r="A625">
        <v>6945</v>
      </c>
      <c r="B625" t="s">
        <v>41</v>
      </c>
      <c r="C625" t="s">
        <v>22</v>
      </c>
      <c r="D625">
        <v>163</v>
      </c>
    </row>
    <row r="626" spans="1:4" x14ac:dyDescent="0.3">
      <c r="A626">
        <v>1509</v>
      </c>
      <c r="B626" t="s">
        <v>41</v>
      </c>
      <c r="C626" t="s">
        <v>17</v>
      </c>
      <c r="D626">
        <v>152</v>
      </c>
    </row>
    <row r="627" spans="1:4" x14ac:dyDescent="0.3">
      <c r="A627">
        <v>1509</v>
      </c>
      <c r="B627" t="s">
        <v>41</v>
      </c>
      <c r="C627" t="s">
        <v>18</v>
      </c>
      <c r="D627">
        <v>27</v>
      </c>
    </row>
    <row r="628" spans="1:4" x14ac:dyDescent="0.3">
      <c r="A628">
        <v>1509</v>
      </c>
      <c r="B628" t="s">
        <v>41</v>
      </c>
      <c r="C628" t="s">
        <v>19</v>
      </c>
      <c r="D628">
        <v>103</v>
      </c>
    </row>
    <row r="629" spans="1:4" x14ac:dyDescent="0.3">
      <c r="A629">
        <v>1509</v>
      </c>
      <c r="B629" t="s">
        <v>41</v>
      </c>
      <c r="C629" t="s">
        <v>20</v>
      </c>
      <c r="D629">
        <v>106</v>
      </c>
    </row>
    <row r="630" spans="1:4" x14ac:dyDescent="0.3">
      <c r="A630">
        <v>1509</v>
      </c>
      <c r="B630" t="s">
        <v>41</v>
      </c>
      <c r="C630" t="s">
        <v>21</v>
      </c>
      <c r="D630">
        <v>54</v>
      </c>
    </row>
    <row r="631" spans="1:4" x14ac:dyDescent="0.3">
      <c r="A631">
        <v>1509</v>
      </c>
      <c r="B631" t="s">
        <v>41</v>
      </c>
      <c r="C631" t="s">
        <v>22</v>
      </c>
      <c r="D631">
        <v>81</v>
      </c>
    </row>
    <row r="632" spans="1:4" x14ac:dyDescent="0.3">
      <c r="A632">
        <v>10981</v>
      </c>
      <c r="B632" t="s">
        <v>47</v>
      </c>
      <c r="C632" t="s">
        <v>17</v>
      </c>
      <c r="D632">
        <v>434</v>
      </c>
    </row>
    <row r="633" spans="1:4" x14ac:dyDescent="0.3">
      <c r="A633">
        <v>10981</v>
      </c>
      <c r="B633" t="s">
        <v>47</v>
      </c>
      <c r="C633" t="s">
        <v>18</v>
      </c>
      <c r="D633">
        <v>137</v>
      </c>
    </row>
    <row r="634" spans="1:4" x14ac:dyDescent="0.3">
      <c r="A634">
        <v>10981</v>
      </c>
      <c r="B634" t="s">
        <v>47</v>
      </c>
      <c r="C634" t="s">
        <v>19</v>
      </c>
      <c r="D634">
        <v>400</v>
      </c>
    </row>
    <row r="635" spans="1:4" x14ac:dyDescent="0.3">
      <c r="A635">
        <v>10981</v>
      </c>
      <c r="B635" t="s">
        <v>47</v>
      </c>
      <c r="C635" t="s">
        <v>20</v>
      </c>
      <c r="D635">
        <v>45</v>
      </c>
    </row>
    <row r="636" spans="1:4" x14ac:dyDescent="0.3">
      <c r="A636">
        <v>10981</v>
      </c>
      <c r="B636" t="s">
        <v>47</v>
      </c>
      <c r="C636" t="s">
        <v>21</v>
      </c>
      <c r="D636">
        <v>137</v>
      </c>
    </row>
    <row r="637" spans="1:4" x14ac:dyDescent="0.3">
      <c r="A637">
        <v>10981</v>
      </c>
      <c r="B637" t="s">
        <v>47</v>
      </c>
      <c r="C637" t="s">
        <v>22</v>
      </c>
      <c r="D637">
        <v>45</v>
      </c>
    </row>
    <row r="638" spans="1:4" x14ac:dyDescent="0.3">
      <c r="A638">
        <v>486</v>
      </c>
      <c r="B638" t="s">
        <v>48</v>
      </c>
      <c r="C638" t="s">
        <v>17</v>
      </c>
      <c r="D638">
        <v>434</v>
      </c>
    </row>
    <row r="639" spans="1:4" x14ac:dyDescent="0.3">
      <c r="A639">
        <v>486</v>
      </c>
      <c r="B639" t="s">
        <v>48</v>
      </c>
      <c r="C639" t="s">
        <v>18</v>
      </c>
      <c r="D639">
        <v>137</v>
      </c>
    </row>
    <row r="640" spans="1:4" x14ac:dyDescent="0.3">
      <c r="A640">
        <v>486</v>
      </c>
      <c r="B640" t="s">
        <v>48</v>
      </c>
      <c r="C640" t="s">
        <v>19</v>
      </c>
      <c r="D640">
        <v>400</v>
      </c>
    </row>
    <row r="641" spans="1:4" x14ac:dyDescent="0.3">
      <c r="A641">
        <v>486</v>
      </c>
      <c r="B641" t="s">
        <v>48</v>
      </c>
      <c r="C641" t="s">
        <v>20</v>
      </c>
      <c r="D641">
        <v>45</v>
      </c>
    </row>
    <row r="642" spans="1:4" x14ac:dyDescent="0.3">
      <c r="A642">
        <v>486</v>
      </c>
      <c r="B642" t="s">
        <v>48</v>
      </c>
      <c r="C642" t="s">
        <v>21</v>
      </c>
      <c r="D642">
        <v>137</v>
      </c>
    </row>
    <row r="643" spans="1:4" x14ac:dyDescent="0.3">
      <c r="A643">
        <v>486</v>
      </c>
      <c r="B643" t="s">
        <v>48</v>
      </c>
      <c r="C643" t="s">
        <v>22</v>
      </c>
      <c r="D643">
        <v>45</v>
      </c>
    </row>
    <row r="644" spans="1:4" x14ac:dyDescent="0.3">
      <c r="A644">
        <v>10156</v>
      </c>
      <c r="B644" t="s">
        <v>41</v>
      </c>
      <c r="C644" t="s">
        <v>17</v>
      </c>
      <c r="D644">
        <v>215</v>
      </c>
    </row>
    <row r="645" spans="1:4" x14ac:dyDescent="0.3">
      <c r="A645">
        <v>10156</v>
      </c>
      <c r="B645" t="s">
        <v>41</v>
      </c>
      <c r="C645" t="s">
        <v>18</v>
      </c>
      <c r="D645">
        <v>63</v>
      </c>
    </row>
    <row r="646" spans="1:4" x14ac:dyDescent="0.3">
      <c r="A646">
        <v>10156</v>
      </c>
      <c r="B646" t="s">
        <v>41</v>
      </c>
      <c r="C646" t="s">
        <v>19</v>
      </c>
      <c r="D646">
        <v>507</v>
      </c>
    </row>
    <row r="647" spans="1:4" x14ac:dyDescent="0.3">
      <c r="A647">
        <v>10156</v>
      </c>
      <c r="B647" t="s">
        <v>41</v>
      </c>
      <c r="C647" t="s">
        <v>20</v>
      </c>
      <c r="D647">
        <v>231</v>
      </c>
    </row>
    <row r="648" spans="1:4" x14ac:dyDescent="0.3">
      <c r="A648">
        <v>10156</v>
      </c>
      <c r="B648" t="s">
        <v>41</v>
      </c>
      <c r="C648" t="s">
        <v>21</v>
      </c>
      <c r="D648">
        <v>31</v>
      </c>
    </row>
    <row r="649" spans="1:4" x14ac:dyDescent="0.3">
      <c r="A649">
        <v>10156</v>
      </c>
      <c r="B649" t="s">
        <v>41</v>
      </c>
      <c r="C649" t="s">
        <v>22</v>
      </c>
      <c r="D649">
        <v>190</v>
      </c>
    </row>
    <row r="650" spans="1:4" x14ac:dyDescent="0.3">
      <c r="A650">
        <v>5547</v>
      </c>
      <c r="B650" t="s">
        <v>41</v>
      </c>
      <c r="C650" t="s">
        <v>17</v>
      </c>
      <c r="D650">
        <v>1478</v>
      </c>
    </row>
    <row r="651" spans="1:4" x14ac:dyDescent="0.3">
      <c r="A651">
        <v>5547</v>
      </c>
      <c r="B651" t="s">
        <v>41</v>
      </c>
      <c r="C651" t="s">
        <v>18</v>
      </c>
      <c r="D651">
        <v>19</v>
      </c>
    </row>
    <row r="652" spans="1:4" x14ac:dyDescent="0.3">
      <c r="A652">
        <v>5547</v>
      </c>
      <c r="B652" t="s">
        <v>41</v>
      </c>
      <c r="C652" t="s">
        <v>19</v>
      </c>
      <c r="D652">
        <v>403</v>
      </c>
    </row>
    <row r="653" spans="1:4" x14ac:dyDescent="0.3">
      <c r="A653">
        <v>5547</v>
      </c>
      <c r="B653" t="s">
        <v>41</v>
      </c>
      <c r="C653" t="s">
        <v>20</v>
      </c>
      <c r="D653">
        <v>0</v>
      </c>
    </row>
    <row r="654" spans="1:4" x14ac:dyDescent="0.3">
      <c r="A654">
        <v>5547</v>
      </c>
      <c r="B654" t="s">
        <v>41</v>
      </c>
      <c r="C654" t="s">
        <v>21</v>
      </c>
      <c r="D654">
        <v>19</v>
      </c>
    </row>
    <row r="655" spans="1:4" x14ac:dyDescent="0.3">
      <c r="A655">
        <v>5547</v>
      </c>
      <c r="B655" t="s">
        <v>41</v>
      </c>
      <c r="C655" t="s">
        <v>22</v>
      </c>
      <c r="D655">
        <v>0</v>
      </c>
    </row>
    <row r="656" spans="1:4" x14ac:dyDescent="0.3">
      <c r="A656">
        <v>8362</v>
      </c>
      <c r="B656" t="s">
        <v>47</v>
      </c>
      <c r="C656" t="s">
        <v>17</v>
      </c>
      <c r="D656">
        <v>1478</v>
      </c>
    </row>
    <row r="657" spans="1:4" x14ac:dyDescent="0.3">
      <c r="A657">
        <v>8362</v>
      </c>
      <c r="B657" t="s">
        <v>47</v>
      </c>
      <c r="C657" t="s">
        <v>18</v>
      </c>
      <c r="D657">
        <v>19</v>
      </c>
    </row>
    <row r="658" spans="1:4" x14ac:dyDescent="0.3">
      <c r="A658">
        <v>8362</v>
      </c>
      <c r="B658" t="s">
        <v>47</v>
      </c>
      <c r="C658" t="s">
        <v>19</v>
      </c>
      <c r="D658">
        <v>403</v>
      </c>
    </row>
    <row r="659" spans="1:4" x14ac:dyDescent="0.3">
      <c r="A659">
        <v>8362</v>
      </c>
      <c r="B659" t="s">
        <v>47</v>
      </c>
      <c r="C659" t="s">
        <v>20</v>
      </c>
      <c r="D659">
        <v>0</v>
      </c>
    </row>
    <row r="660" spans="1:4" x14ac:dyDescent="0.3">
      <c r="A660">
        <v>8362</v>
      </c>
      <c r="B660" t="s">
        <v>47</v>
      </c>
      <c r="C660" t="s">
        <v>21</v>
      </c>
      <c r="D660">
        <v>19</v>
      </c>
    </row>
    <row r="661" spans="1:4" x14ac:dyDescent="0.3">
      <c r="A661">
        <v>8362</v>
      </c>
      <c r="B661" t="s">
        <v>47</v>
      </c>
      <c r="C661" t="s">
        <v>22</v>
      </c>
      <c r="D661">
        <v>0</v>
      </c>
    </row>
    <row r="662" spans="1:4" x14ac:dyDescent="0.3">
      <c r="A662">
        <v>5721</v>
      </c>
      <c r="B662" t="s">
        <v>48</v>
      </c>
      <c r="C662" t="s">
        <v>17</v>
      </c>
      <c r="D662">
        <v>611</v>
      </c>
    </row>
    <row r="663" spans="1:4" x14ac:dyDescent="0.3">
      <c r="A663">
        <v>5721</v>
      </c>
      <c r="B663" t="s">
        <v>48</v>
      </c>
      <c r="C663" t="s">
        <v>18</v>
      </c>
      <c r="D663">
        <v>76</v>
      </c>
    </row>
    <row r="664" spans="1:4" x14ac:dyDescent="0.3">
      <c r="A664">
        <v>5721</v>
      </c>
      <c r="B664" t="s">
        <v>48</v>
      </c>
      <c r="C664" t="s">
        <v>19</v>
      </c>
      <c r="D664">
        <v>749</v>
      </c>
    </row>
    <row r="665" spans="1:4" x14ac:dyDescent="0.3">
      <c r="A665">
        <v>5721</v>
      </c>
      <c r="B665" t="s">
        <v>48</v>
      </c>
      <c r="C665" t="s">
        <v>20</v>
      </c>
      <c r="D665">
        <v>59</v>
      </c>
    </row>
    <row r="666" spans="1:4" x14ac:dyDescent="0.3">
      <c r="A666">
        <v>5721</v>
      </c>
      <c r="B666" t="s">
        <v>48</v>
      </c>
      <c r="C666" t="s">
        <v>21</v>
      </c>
      <c r="D666">
        <v>45</v>
      </c>
    </row>
    <row r="667" spans="1:4" x14ac:dyDescent="0.3">
      <c r="A667">
        <v>5721</v>
      </c>
      <c r="B667" t="s">
        <v>48</v>
      </c>
      <c r="C667" t="s">
        <v>22</v>
      </c>
      <c r="D667">
        <v>26</v>
      </c>
    </row>
    <row r="668" spans="1:4" x14ac:dyDescent="0.3">
      <c r="A668">
        <v>8923</v>
      </c>
      <c r="B668" t="s">
        <v>41</v>
      </c>
      <c r="C668" t="s">
        <v>17</v>
      </c>
      <c r="D668">
        <v>514</v>
      </c>
    </row>
    <row r="669" spans="1:4" x14ac:dyDescent="0.3">
      <c r="A669">
        <v>8923</v>
      </c>
      <c r="B669" t="s">
        <v>41</v>
      </c>
      <c r="C669" t="s">
        <v>18</v>
      </c>
      <c r="D669">
        <v>22</v>
      </c>
    </row>
    <row r="670" spans="1:4" x14ac:dyDescent="0.3">
      <c r="A670">
        <v>8923</v>
      </c>
      <c r="B670" t="s">
        <v>41</v>
      </c>
      <c r="C670" t="s">
        <v>19</v>
      </c>
      <c r="D670">
        <v>732</v>
      </c>
    </row>
    <row r="671" spans="1:4" x14ac:dyDescent="0.3">
      <c r="A671">
        <v>8923</v>
      </c>
      <c r="B671" t="s">
        <v>41</v>
      </c>
      <c r="C671" t="s">
        <v>20</v>
      </c>
      <c r="D671">
        <v>42</v>
      </c>
    </row>
    <row r="672" spans="1:4" x14ac:dyDescent="0.3">
      <c r="A672">
        <v>8923</v>
      </c>
      <c r="B672" t="s">
        <v>41</v>
      </c>
      <c r="C672" t="s">
        <v>21</v>
      </c>
      <c r="D672">
        <v>198</v>
      </c>
    </row>
    <row r="673" spans="1:4" x14ac:dyDescent="0.3">
      <c r="A673">
        <v>8923</v>
      </c>
      <c r="B673" t="s">
        <v>41</v>
      </c>
      <c r="C673" t="s">
        <v>22</v>
      </c>
      <c r="D673">
        <v>79</v>
      </c>
    </row>
    <row r="674" spans="1:4" x14ac:dyDescent="0.3">
      <c r="A674">
        <v>2495</v>
      </c>
      <c r="B674" t="s">
        <v>41</v>
      </c>
      <c r="C674" t="s">
        <v>17</v>
      </c>
      <c r="D674">
        <v>217</v>
      </c>
    </row>
    <row r="675" spans="1:4" x14ac:dyDescent="0.3">
      <c r="A675">
        <v>2495</v>
      </c>
      <c r="B675" t="s">
        <v>41</v>
      </c>
      <c r="C675" t="s">
        <v>18</v>
      </c>
      <c r="D675">
        <v>38</v>
      </c>
    </row>
    <row r="676" spans="1:4" x14ac:dyDescent="0.3">
      <c r="A676">
        <v>2495</v>
      </c>
      <c r="B676" t="s">
        <v>41</v>
      </c>
      <c r="C676" t="s">
        <v>19</v>
      </c>
      <c r="D676">
        <v>350</v>
      </c>
    </row>
    <row r="677" spans="1:4" x14ac:dyDescent="0.3">
      <c r="A677">
        <v>2495</v>
      </c>
      <c r="B677" t="s">
        <v>41</v>
      </c>
      <c r="C677" t="s">
        <v>20</v>
      </c>
      <c r="D677">
        <v>111</v>
      </c>
    </row>
    <row r="678" spans="1:4" x14ac:dyDescent="0.3">
      <c r="A678">
        <v>2495</v>
      </c>
      <c r="B678" t="s">
        <v>41</v>
      </c>
      <c r="C678" t="s">
        <v>21</v>
      </c>
      <c r="D678">
        <v>85</v>
      </c>
    </row>
    <row r="679" spans="1:4" x14ac:dyDescent="0.3">
      <c r="A679">
        <v>2495</v>
      </c>
      <c r="B679" t="s">
        <v>41</v>
      </c>
      <c r="C679" t="s">
        <v>22</v>
      </c>
      <c r="D679">
        <v>15</v>
      </c>
    </row>
    <row r="680" spans="1:4" x14ac:dyDescent="0.3">
      <c r="A680">
        <v>3560</v>
      </c>
      <c r="B680" t="s">
        <v>52</v>
      </c>
      <c r="C680" t="s">
        <v>17</v>
      </c>
      <c r="D680">
        <v>901</v>
      </c>
    </row>
    <row r="681" spans="1:4" x14ac:dyDescent="0.3">
      <c r="A681">
        <v>3560</v>
      </c>
      <c r="B681" t="s">
        <v>52</v>
      </c>
      <c r="C681" t="s">
        <v>18</v>
      </c>
      <c r="D681">
        <v>31</v>
      </c>
    </row>
    <row r="682" spans="1:4" x14ac:dyDescent="0.3">
      <c r="A682">
        <v>3560</v>
      </c>
      <c r="B682" t="s">
        <v>52</v>
      </c>
      <c r="C682" t="s">
        <v>19</v>
      </c>
      <c r="D682">
        <v>345</v>
      </c>
    </row>
    <row r="683" spans="1:4" x14ac:dyDescent="0.3">
      <c r="A683">
        <v>3560</v>
      </c>
      <c r="B683" t="s">
        <v>52</v>
      </c>
      <c r="C683" t="s">
        <v>20</v>
      </c>
      <c r="D683">
        <v>75</v>
      </c>
    </row>
    <row r="684" spans="1:4" x14ac:dyDescent="0.3">
      <c r="A684">
        <v>3560</v>
      </c>
      <c r="B684" t="s">
        <v>52</v>
      </c>
      <c r="C684" t="s">
        <v>21</v>
      </c>
      <c r="D684">
        <v>31</v>
      </c>
    </row>
    <row r="685" spans="1:4" x14ac:dyDescent="0.3">
      <c r="A685">
        <v>3560</v>
      </c>
      <c r="B685" t="s">
        <v>52</v>
      </c>
      <c r="C685" t="s">
        <v>22</v>
      </c>
      <c r="D685">
        <v>191</v>
      </c>
    </row>
    <row r="686" spans="1:4" x14ac:dyDescent="0.3">
      <c r="A686">
        <v>241</v>
      </c>
      <c r="B686" t="s">
        <v>41</v>
      </c>
      <c r="C686" t="s">
        <v>17</v>
      </c>
      <c r="D686">
        <v>901</v>
      </c>
    </row>
    <row r="687" spans="1:4" x14ac:dyDescent="0.3">
      <c r="A687">
        <v>241</v>
      </c>
      <c r="B687" t="s">
        <v>41</v>
      </c>
      <c r="C687" t="s">
        <v>18</v>
      </c>
      <c r="D687">
        <v>31</v>
      </c>
    </row>
    <row r="688" spans="1:4" x14ac:dyDescent="0.3">
      <c r="A688">
        <v>241</v>
      </c>
      <c r="B688" t="s">
        <v>41</v>
      </c>
      <c r="C688" t="s">
        <v>19</v>
      </c>
      <c r="D688">
        <v>345</v>
      </c>
    </row>
    <row r="689" spans="1:4" x14ac:dyDescent="0.3">
      <c r="A689">
        <v>241</v>
      </c>
      <c r="B689" t="s">
        <v>41</v>
      </c>
      <c r="C689" t="s">
        <v>20</v>
      </c>
      <c r="D689">
        <v>75</v>
      </c>
    </row>
    <row r="690" spans="1:4" x14ac:dyDescent="0.3">
      <c r="A690">
        <v>241</v>
      </c>
      <c r="B690" t="s">
        <v>41</v>
      </c>
      <c r="C690" t="s">
        <v>21</v>
      </c>
      <c r="D690">
        <v>31</v>
      </c>
    </row>
    <row r="691" spans="1:4" x14ac:dyDescent="0.3">
      <c r="A691">
        <v>241</v>
      </c>
      <c r="B691" t="s">
        <v>41</v>
      </c>
      <c r="C691" t="s">
        <v>22</v>
      </c>
      <c r="D691">
        <v>191</v>
      </c>
    </row>
    <row r="692" spans="1:4" x14ac:dyDescent="0.3">
      <c r="A692">
        <v>7521</v>
      </c>
      <c r="B692" t="s">
        <v>48</v>
      </c>
      <c r="C692" t="s">
        <v>17</v>
      </c>
      <c r="D692">
        <v>901</v>
      </c>
    </row>
    <row r="693" spans="1:4" x14ac:dyDescent="0.3">
      <c r="A693">
        <v>7521</v>
      </c>
      <c r="B693" t="s">
        <v>48</v>
      </c>
      <c r="C693" t="s">
        <v>18</v>
      </c>
      <c r="D693">
        <v>31</v>
      </c>
    </row>
    <row r="694" spans="1:4" x14ac:dyDescent="0.3">
      <c r="A694">
        <v>7521</v>
      </c>
      <c r="B694" t="s">
        <v>48</v>
      </c>
      <c r="C694" t="s">
        <v>19</v>
      </c>
      <c r="D694">
        <v>345</v>
      </c>
    </row>
    <row r="695" spans="1:4" x14ac:dyDescent="0.3">
      <c r="A695">
        <v>7521</v>
      </c>
      <c r="B695" t="s">
        <v>48</v>
      </c>
      <c r="C695" t="s">
        <v>20</v>
      </c>
      <c r="D695">
        <v>75</v>
      </c>
    </row>
    <row r="696" spans="1:4" x14ac:dyDescent="0.3">
      <c r="A696">
        <v>7521</v>
      </c>
      <c r="B696" t="s">
        <v>48</v>
      </c>
      <c r="C696" t="s">
        <v>21</v>
      </c>
      <c r="D696">
        <v>31</v>
      </c>
    </row>
    <row r="697" spans="1:4" x14ac:dyDescent="0.3">
      <c r="A697">
        <v>7521</v>
      </c>
      <c r="B697" t="s">
        <v>48</v>
      </c>
      <c r="C697" t="s">
        <v>22</v>
      </c>
      <c r="D697">
        <v>191</v>
      </c>
    </row>
    <row r="698" spans="1:4" x14ac:dyDescent="0.3">
      <c r="A698">
        <v>10314</v>
      </c>
      <c r="B698" t="s">
        <v>45</v>
      </c>
      <c r="C698" t="s">
        <v>17</v>
      </c>
      <c r="D698">
        <v>847</v>
      </c>
    </row>
    <row r="699" spans="1:4" x14ac:dyDescent="0.3">
      <c r="A699">
        <v>10314</v>
      </c>
      <c r="B699" t="s">
        <v>45</v>
      </c>
      <c r="C699" t="s">
        <v>18</v>
      </c>
      <c r="D699">
        <v>66</v>
      </c>
    </row>
    <row r="700" spans="1:4" x14ac:dyDescent="0.3">
      <c r="A700">
        <v>10314</v>
      </c>
      <c r="B700" t="s">
        <v>45</v>
      </c>
      <c r="C700" t="s">
        <v>19</v>
      </c>
      <c r="D700">
        <v>119</v>
      </c>
    </row>
    <row r="701" spans="1:4" x14ac:dyDescent="0.3">
      <c r="A701">
        <v>10314</v>
      </c>
      <c r="B701" t="s">
        <v>45</v>
      </c>
      <c r="C701" t="s">
        <v>20</v>
      </c>
      <c r="D701">
        <v>86</v>
      </c>
    </row>
    <row r="702" spans="1:4" x14ac:dyDescent="0.3">
      <c r="A702">
        <v>10314</v>
      </c>
      <c r="B702" t="s">
        <v>45</v>
      </c>
      <c r="C702" t="s">
        <v>21</v>
      </c>
      <c r="D702">
        <v>89</v>
      </c>
    </row>
    <row r="703" spans="1:4" x14ac:dyDescent="0.3">
      <c r="A703">
        <v>10314</v>
      </c>
      <c r="B703" t="s">
        <v>45</v>
      </c>
      <c r="C703" t="s">
        <v>22</v>
      </c>
      <c r="D703">
        <v>111</v>
      </c>
    </row>
    <row r="704" spans="1:4" x14ac:dyDescent="0.3">
      <c r="A704">
        <v>5538</v>
      </c>
      <c r="B704" t="s">
        <v>41</v>
      </c>
      <c r="C704" t="s">
        <v>17</v>
      </c>
      <c r="D704">
        <v>897</v>
      </c>
    </row>
    <row r="705" spans="1:4" x14ac:dyDescent="0.3">
      <c r="A705">
        <v>5538</v>
      </c>
      <c r="B705" t="s">
        <v>41</v>
      </c>
      <c r="C705" t="s">
        <v>18</v>
      </c>
      <c r="D705">
        <v>161</v>
      </c>
    </row>
    <row r="706" spans="1:4" x14ac:dyDescent="0.3">
      <c r="A706">
        <v>5538</v>
      </c>
      <c r="B706" t="s">
        <v>41</v>
      </c>
      <c r="C706" t="s">
        <v>19</v>
      </c>
      <c r="D706">
        <v>430</v>
      </c>
    </row>
    <row r="707" spans="1:4" x14ac:dyDescent="0.3">
      <c r="A707">
        <v>5538</v>
      </c>
      <c r="B707" t="s">
        <v>41</v>
      </c>
      <c r="C707" t="s">
        <v>20</v>
      </c>
      <c r="D707">
        <v>186</v>
      </c>
    </row>
    <row r="708" spans="1:4" x14ac:dyDescent="0.3">
      <c r="A708">
        <v>5538</v>
      </c>
      <c r="B708" t="s">
        <v>41</v>
      </c>
      <c r="C708" t="s">
        <v>21</v>
      </c>
      <c r="D708">
        <v>161</v>
      </c>
    </row>
    <row r="709" spans="1:4" x14ac:dyDescent="0.3">
      <c r="A709">
        <v>5538</v>
      </c>
      <c r="B709" t="s">
        <v>41</v>
      </c>
      <c r="C709" t="s">
        <v>22</v>
      </c>
      <c r="D709">
        <v>27</v>
      </c>
    </row>
    <row r="710" spans="1:4" x14ac:dyDescent="0.3">
      <c r="A710">
        <v>3910</v>
      </c>
      <c r="B710" t="s">
        <v>41</v>
      </c>
      <c r="C710" t="s">
        <v>17</v>
      </c>
      <c r="D710">
        <v>897</v>
      </c>
    </row>
    <row r="711" spans="1:4" x14ac:dyDescent="0.3">
      <c r="A711">
        <v>3910</v>
      </c>
      <c r="B711" t="s">
        <v>41</v>
      </c>
      <c r="C711" t="s">
        <v>18</v>
      </c>
      <c r="D711">
        <v>161</v>
      </c>
    </row>
    <row r="712" spans="1:4" x14ac:dyDescent="0.3">
      <c r="A712">
        <v>3910</v>
      </c>
      <c r="B712" t="s">
        <v>41</v>
      </c>
      <c r="C712" t="s">
        <v>19</v>
      </c>
      <c r="D712">
        <v>430</v>
      </c>
    </row>
    <row r="713" spans="1:4" x14ac:dyDescent="0.3">
      <c r="A713">
        <v>3910</v>
      </c>
      <c r="B713" t="s">
        <v>41</v>
      </c>
      <c r="C713" t="s">
        <v>20</v>
      </c>
      <c r="D713">
        <v>186</v>
      </c>
    </row>
    <row r="714" spans="1:4" x14ac:dyDescent="0.3">
      <c r="A714">
        <v>3910</v>
      </c>
      <c r="B714" t="s">
        <v>41</v>
      </c>
      <c r="C714" t="s">
        <v>21</v>
      </c>
      <c r="D714">
        <v>161</v>
      </c>
    </row>
    <row r="715" spans="1:4" x14ac:dyDescent="0.3">
      <c r="A715">
        <v>3910</v>
      </c>
      <c r="B715" t="s">
        <v>41</v>
      </c>
      <c r="C715" t="s">
        <v>22</v>
      </c>
      <c r="D715">
        <v>27</v>
      </c>
    </row>
    <row r="716" spans="1:4" x14ac:dyDescent="0.3">
      <c r="A716">
        <v>6274</v>
      </c>
      <c r="B716" t="s">
        <v>47</v>
      </c>
      <c r="C716" t="s">
        <v>17</v>
      </c>
      <c r="D716">
        <v>1076</v>
      </c>
    </row>
    <row r="717" spans="1:4" x14ac:dyDescent="0.3">
      <c r="A717">
        <v>6274</v>
      </c>
      <c r="B717" t="s">
        <v>47</v>
      </c>
      <c r="C717" t="s">
        <v>18</v>
      </c>
      <c r="D717">
        <v>16</v>
      </c>
    </row>
    <row r="718" spans="1:4" x14ac:dyDescent="0.3">
      <c r="A718">
        <v>6274</v>
      </c>
      <c r="B718" t="s">
        <v>47</v>
      </c>
      <c r="C718" t="s">
        <v>19</v>
      </c>
      <c r="D718">
        <v>417</v>
      </c>
    </row>
    <row r="719" spans="1:4" x14ac:dyDescent="0.3">
      <c r="A719">
        <v>6274</v>
      </c>
      <c r="B719" t="s">
        <v>47</v>
      </c>
      <c r="C719" t="s">
        <v>20</v>
      </c>
      <c r="D719">
        <v>42</v>
      </c>
    </row>
    <row r="720" spans="1:4" x14ac:dyDescent="0.3">
      <c r="A720">
        <v>6274</v>
      </c>
      <c r="B720" t="s">
        <v>47</v>
      </c>
      <c r="C720" t="s">
        <v>21</v>
      </c>
      <c r="D720">
        <v>48</v>
      </c>
    </row>
    <row r="721" spans="1:4" x14ac:dyDescent="0.3">
      <c r="A721">
        <v>6274</v>
      </c>
      <c r="B721" t="s">
        <v>47</v>
      </c>
      <c r="C721" t="s">
        <v>22</v>
      </c>
      <c r="D721">
        <v>16</v>
      </c>
    </row>
    <row r="722" spans="1:4" x14ac:dyDescent="0.3">
      <c r="A722">
        <v>10286</v>
      </c>
      <c r="B722" t="s">
        <v>47</v>
      </c>
      <c r="C722" t="s">
        <v>17</v>
      </c>
      <c r="D722">
        <v>318</v>
      </c>
    </row>
    <row r="723" spans="1:4" x14ac:dyDescent="0.3">
      <c r="A723">
        <v>10286</v>
      </c>
      <c r="B723" t="s">
        <v>47</v>
      </c>
      <c r="C723" t="s">
        <v>18</v>
      </c>
      <c r="D723">
        <v>8</v>
      </c>
    </row>
    <row r="724" spans="1:4" x14ac:dyDescent="0.3">
      <c r="A724">
        <v>10286</v>
      </c>
      <c r="B724" t="s">
        <v>47</v>
      </c>
      <c r="C724" t="s">
        <v>19</v>
      </c>
      <c r="D724">
        <v>407</v>
      </c>
    </row>
    <row r="725" spans="1:4" x14ac:dyDescent="0.3">
      <c r="A725">
        <v>10286</v>
      </c>
      <c r="B725" t="s">
        <v>47</v>
      </c>
      <c r="C725" t="s">
        <v>20</v>
      </c>
      <c r="D725">
        <v>150</v>
      </c>
    </row>
    <row r="726" spans="1:4" x14ac:dyDescent="0.3">
      <c r="A726">
        <v>10286</v>
      </c>
      <c r="B726" t="s">
        <v>47</v>
      </c>
      <c r="C726" t="s">
        <v>21</v>
      </c>
      <c r="D726">
        <v>35</v>
      </c>
    </row>
    <row r="727" spans="1:4" x14ac:dyDescent="0.3">
      <c r="A727">
        <v>10286</v>
      </c>
      <c r="B727" t="s">
        <v>47</v>
      </c>
      <c r="C727" t="s">
        <v>22</v>
      </c>
      <c r="D727">
        <v>8</v>
      </c>
    </row>
    <row r="728" spans="1:4" x14ac:dyDescent="0.3">
      <c r="A728">
        <v>9799</v>
      </c>
      <c r="B728" t="s">
        <v>41</v>
      </c>
      <c r="C728" t="s">
        <v>17</v>
      </c>
      <c r="D728">
        <v>866</v>
      </c>
    </row>
    <row r="729" spans="1:4" x14ac:dyDescent="0.3">
      <c r="A729">
        <v>9799</v>
      </c>
      <c r="B729" t="s">
        <v>41</v>
      </c>
      <c r="C729" t="s">
        <v>18</v>
      </c>
      <c r="D729">
        <v>21</v>
      </c>
    </row>
    <row r="730" spans="1:4" x14ac:dyDescent="0.3">
      <c r="A730">
        <v>9799</v>
      </c>
      <c r="B730" t="s">
        <v>41</v>
      </c>
      <c r="C730" t="s">
        <v>19</v>
      </c>
      <c r="D730">
        <v>151</v>
      </c>
    </row>
    <row r="731" spans="1:4" x14ac:dyDescent="0.3">
      <c r="A731">
        <v>9799</v>
      </c>
      <c r="B731" t="s">
        <v>41</v>
      </c>
      <c r="C731" t="s">
        <v>20</v>
      </c>
      <c r="D731">
        <v>28</v>
      </c>
    </row>
    <row r="732" spans="1:4" x14ac:dyDescent="0.3">
      <c r="A732">
        <v>9799</v>
      </c>
      <c r="B732" t="s">
        <v>41</v>
      </c>
      <c r="C732" t="s">
        <v>21</v>
      </c>
      <c r="D732">
        <v>21</v>
      </c>
    </row>
    <row r="733" spans="1:4" x14ac:dyDescent="0.3">
      <c r="A733">
        <v>9799</v>
      </c>
      <c r="B733" t="s">
        <v>41</v>
      </c>
      <c r="C733" t="s">
        <v>22</v>
      </c>
      <c r="D733">
        <v>86</v>
      </c>
    </row>
    <row r="734" spans="1:4" x14ac:dyDescent="0.3">
      <c r="A734">
        <v>1150</v>
      </c>
      <c r="B734" t="s">
        <v>41</v>
      </c>
      <c r="C734" t="s">
        <v>17</v>
      </c>
      <c r="D734">
        <v>755</v>
      </c>
    </row>
    <row r="735" spans="1:4" x14ac:dyDescent="0.3">
      <c r="A735">
        <v>1150</v>
      </c>
      <c r="B735" t="s">
        <v>41</v>
      </c>
      <c r="C735" t="s">
        <v>18</v>
      </c>
      <c r="D735">
        <v>144</v>
      </c>
    </row>
    <row r="736" spans="1:4" x14ac:dyDescent="0.3">
      <c r="A736">
        <v>1150</v>
      </c>
      <c r="B736" t="s">
        <v>41</v>
      </c>
      <c r="C736" t="s">
        <v>19</v>
      </c>
      <c r="D736">
        <v>562</v>
      </c>
    </row>
    <row r="737" spans="1:4" x14ac:dyDescent="0.3">
      <c r="A737">
        <v>1150</v>
      </c>
      <c r="B737" t="s">
        <v>41</v>
      </c>
      <c r="C737" t="s">
        <v>20</v>
      </c>
      <c r="D737">
        <v>104</v>
      </c>
    </row>
    <row r="738" spans="1:4" x14ac:dyDescent="0.3">
      <c r="A738">
        <v>1150</v>
      </c>
      <c r="B738" t="s">
        <v>41</v>
      </c>
      <c r="C738" t="s">
        <v>21</v>
      </c>
      <c r="D738">
        <v>64</v>
      </c>
    </row>
    <row r="739" spans="1:4" x14ac:dyDescent="0.3">
      <c r="A739">
        <v>1150</v>
      </c>
      <c r="B739" t="s">
        <v>41</v>
      </c>
      <c r="C739" t="s">
        <v>22</v>
      </c>
      <c r="D739">
        <v>224</v>
      </c>
    </row>
    <row r="740" spans="1:4" x14ac:dyDescent="0.3">
      <c r="A740">
        <v>3005</v>
      </c>
      <c r="B740" t="s">
        <v>41</v>
      </c>
      <c r="C740" t="s">
        <v>17</v>
      </c>
      <c r="D740">
        <v>530</v>
      </c>
    </row>
    <row r="741" spans="1:4" x14ac:dyDescent="0.3">
      <c r="A741">
        <v>3005</v>
      </c>
      <c r="B741" t="s">
        <v>41</v>
      </c>
      <c r="C741" t="s">
        <v>18</v>
      </c>
      <c r="D741">
        <v>117</v>
      </c>
    </row>
    <row r="742" spans="1:4" x14ac:dyDescent="0.3">
      <c r="A742">
        <v>3005</v>
      </c>
      <c r="B742" t="s">
        <v>41</v>
      </c>
      <c r="C742" t="s">
        <v>19</v>
      </c>
      <c r="D742">
        <v>678</v>
      </c>
    </row>
    <row r="743" spans="1:4" x14ac:dyDescent="0.3">
      <c r="A743">
        <v>3005</v>
      </c>
      <c r="B743" t="s">
        <v>41</v>
      </c>
      <c r="C743" t="s">
        <v>20</v>
      </c>
      <c r="D743">
        <v>134</v>
      </c>
    </row>
    <row r="744" spans="1:4" x14ac:dyDescent="0.3">
      <c r="A744">
        <v>3005</v>
      </c>
      <c r="B744" t="s">
        <v>41</v>
      </c>
      <c r="C744" t="s">
        <v>21</v>
      </c>
      <c r="D744">
        <v>44</v>
      </c>
    </row>
    <row r="745" spans="1:4" x14ac:dyDescent="0.3">
      <c r="A745">
        <v>3005</v>
      </c>
      <c r="B745" t="s">
        <v>41</v>
      </c>
      <c r="C745" t="s">
        <v>22</v>
      </c>
      <c r="D745">
        <v>147</v>
      </c>
    </row>
    <row r="746" spans="1:4" x14ac:dyDescent="0.3">
      <c r="A746">
        <v>477</v>
      </c>
      <c r="B746" t="s">
        <v>41</v>
      </c>
      <c r="C746" t="s">
        <v>17</v>
      </c>
      <c r="D746">
        <v>1060</v>
      </c>
    </row>
    <row r="747" spans="1:4" x14ac:dyDescent="0.3">
      <c r="A747">
        <v>477</v>
      </c>
      <c r="B747" t="s">
        <v>41</v>
      </c>
      <c r="C747" t="s">
        <v>18</v>
      </c>
      <c r="D747">
        <v>61</v>
      </c>
    </row>
    <row r="748" spans="1:4" x14ac:dyDescent="0.3">
      <c r="A748">
        <v>477</v>
      </c>
      <c r="B748" t="s">
        <v>41</v>
      </c>
      <c r="C748" t="s">
        <v>19</v>
      </c>
      <c r="D748">
        <v>835</v>
      </c>
    </row>
    <row r="749" spans="1:4" x14ac:dyDescent="0.3">
      <c r="A749">
        <v>477</v>
      </c>
      <c r="B749" t="s">
        <v>41</v>
      </c>
      <c r="C749" t="s">
        <v>20</v>
      </c>
      <c r="D749">
        <v>80</v>
      </c>
    </row>
    <row r="750" spans="1:4" x14ac:dyDescent="0.3">
      <c r="A750">
        <v>477</v>
      </c>
      <c r="B750" t="s">
        <v>41</v>
      </c>
      <c r="C750" t="s">
        <v>21</v>
      </c>
      <c r="D750">
        <v>20</v>
      </c>
    </row>
    <row r="751" spans="1:4" x14ac:dyDescent="0.3">
      <c r="A751">
        <v>477</v>
      </c>
      <c r="B751" t="s">
        <v>41</v>
      </c>
      <c r="C751" t="s">
        <v>22</v>
      </c>
      <c r="D751">
        <v>101</v>
      </c>
    </row>
    <row r="752" spans="1:4" x14ac:dyDescent="0.3">
      <c r="A752">
        <v>6974</v>
      </c>
      <c r="B752" t="s">
        <v>52</v>
      </c>
      <c r="C752" t="s">
        <v>17</v>
      </c>
      <c r="D752">
        <v>518</v>
      </c>
    </row>
    <row r="753" spans="1:4" x14ac:dyDescent="0.3">
      <c r="A753">
        <v>6974</v>
      </c>
      <c r="B753" t="s">
        <v>52</v>
      </c>
      <c r="C753" t="s">
        <v>18</v>
      </c>
      <c r="D753">
        <v>42</v>
      </c>
    </row>
    <row r="754" spans="1:4" x14ac:dyDescent="0.3">
      <c r="A754">
        <v>6974</v>
      </c>
      <c r="B754" t="s">
        <v>52</v>
      </c>
      <c r="C754" t="s">
        <v>19</v>
      </c>
      <c r="D754">
        <v>742</v>
      </c>
    </row>
    <row r="755" spans="1:4" x14ac:dyDescent="0.3">
      <c r="A755">
        <v>6974</v>
      </c>
      <c r="B755" t="s">
        <v>52</v>
      </c>
      <c r="C755" t="s">
        <v>20</v>
      </c>
      <c r="D755">
        <v>55</v>
      </c>
    </row>
    <row r="756" spans="1:4" x14ac:dyDescent="0.3">
      <c r="A756">
        <v>6974</v>
      </c>
      <c r="B756" t="s">
        <v>52</v>
      </c>
      <c r="C756" t="s">
        <v>21</v>
      </c>
      <c r="D756">
        <v>56</v>
      </c>
    </row>
    <row r="757" spans="1:4" x14ac:dyDescent="0.3">
      <c r="A757">
        <v>6974</v>
      </c>
      <c r="B757" t="s">
        <v>52</v>
      </c>
      <c r="C757" t="s">
        <v>22</v>
      </c>
      <c r="D757">
        <v>84</v>
      </c>
    </row>
    <row r="758" spans="1:4" x14ac:dyDescent="0.3">
      <c r="A758">
        <v>4974</v>
      </c>
      <c r="B758" t="s">
        <v>43</v>
      </c>
      <c r="C758" t="s">
        <v>17</v>
      </c>
      <c r="D758">
        <v>433</v>
      </c>
    </row>
    <row r="759" spans="1:4" x14ac:dyDescent="0.3">
      <c r="A759">
        <v>4974</v>
      </c>
      <c r="B759" t="s">
        <v>43</v>
      </c>
      <c r="C759" t="s">
        <v>18</v>
      </c>
      <c r="D759">
        <v>89</v>
      </c>
    </row>
    <row r="760" spans="1:4" x14ac:dyDescent="0.3">
      <c r="A760">
        <v>4974</v>
      </c>
      <c r="B760" t="s">
        <v>43</v>
      </c>
      <c r="C760" t="s">
        <v>19</v>
      </c>
      <c r="D760">
        <v>650</v>
      </c>
    </row>
    <row r="761" spans="1:4" x14ac:dyDescent="0.3">
      <c r="A761">
        <v>4974</v>
      </c>
      <c r="B761" t="s">
        <v>43</v>
      </c>
      <c r="C761" t="s">
        <v>20</v>
      </c>
      <c r="D761">
        <v>16</v>
      </c>
    </row>
    <row r="762" spans="1:4" x14ac:dyDescent="0.3">
      <c r="A762">
        <v>4974</v>
      </c>
      <c r="B762" t="s">
        <v>43</v>
      </c>
      <c r="C762" t="s">
        <v>21</v>
      </c>
      <c r="D762">
        <v>102</v>
      </c>
    </row>
    <row r="763" spans="1:4" x14ac:dyDescent="0.3">
      <c r="A763">
        <v>4974</v>
      </c>
      <c r="B763" t="s">
        <v>43</v>
      </c>
      <c r="C763" t="s">
        <v>22</v>
      </c>
      <c r="D763">
        <v>102</v>
      </c>
    </row>
    <row r="764" spans="1:4" x14ac:dyDescent="0.3">
      <c r="A764">
        <v>4427</v>
      </c>
      <c r="B764" t="s">
        <v>41</v>
      </c>
      <c r="C764" t="s">
        <v>17</v>
      </c>
      <c r="D764">
        <v>536</v>
      </c>
    </row>
    <row r="765" spans="1:4" x14ac:dyDescent="0.3">
      <c r="A765">
        <v>4427</v>
      </c>
      <c r="B765" t="s">
        <v>41</v>
      </c>
      <c r="C765" t="s">
        <v>18</v>
      </c>
      <c r="D765">
        <v>27</v>
      </c>
    </row>
    <row r="766" spans="1:4" x14ac:dyDescent="0.3">
      <c r="A766">
        <v>4427</v>
      </c>
      <c r="B766" t="s">
        <v>41</v>
      </c>
      <c r="C766" t="s">
        <v>19</v>
      </c>
      <c r="D766">
        <v>590</v>
      </c>
    </row>
    <row r="767" spans="1:4" x14ac:dyDescent="0.3">
      <c r="A767">
        <v>4427</v>
      </c>
      <c r="B767" t="s">
        <v>41</v>
      </c>
      <c r="C767" t="s">
        <v>20</v>
      </c>
      <c r="D767">
        <v>38</v>
      </c>
    </row>
    <row r="768" spans="1:4" x14ac:dyDescent="0.3">
      <c r="A768">
        <v>4427</v>
      </c>
      <c r="B768" t="s">
        <v>41</v>
      </c>
      <c r="C768" t="s">
        <v>21</v>
      </c>
      <c r="D768">
        <v>107</v>
      </c>
    </row>
    <row r="769" spans="1:4" x14ac:dyDescent="0.3">
      <c r="A769">
        <v>4427</v>
      </c>
      <c r="B769" t="s">
        <v>41</v>
      </c>
      <c r="C769" t="s">
        <v>22</v>
      </c>
      <c r="D769">
        <v>67</v>
      </c>
    </row>
    <row r="770" spans="1:4" x14ac:dyDescent="0.3">
      <c r="A770">
        <v>9010</v>
      </c>
      <c r="B770" t="s">
        <v>41</v>
      </c>
      <c r="C770" t="s">
        <v>17</v>
      </c>
      <c r="D770">
        <v>968</v>
      </c>
    </row>
    <row r="771" spans="1:4" x14ac:dyDescent="0.3">
      <c r="A771">
        <v>9010</v>
      </c>
      <c r="B771" t="s">
        <v>41</v>
      </c>
      <c r="C771" t="s">
        <v>18</v>
      </c>
      <c r="D771">
        <v>147</v>
      </c>
    </row>
    <row r="772" spans="1:4" x14ac:dyDescent="0.3">
      <c r="A772">
        <v>9010</v>
      </c>
      <c r="B772" t="s">
        <v>41</v>
      </c>
      <c r="C772" t="s">
        <v>19</v>
      </c>
      <c r="D772">
        <v>842</v>
      </c>
    </row>
    <row r="773" spans="1:4" x14ac:dyDescent="0.3">
      <c r="A773">
        <v>9010</v>
      </c>
      <c r="B773" t="s">
        <v>41</v>
      </c>
      <c r="C773" t="s">
        <v>20</v>
      </c>
      <c r="D773">
        <v>137</v>
      </c>
    </row>
    <row r="774" spans="1:4" x14ac:dyDescent="0.3">
      <c r="A774">
        <v>9010</v>
      </c>
      <c r="B774" t="s">
        <v>41</v>
      </c>
      <c r="C774" t="s">
        <v>21</v>
      </c>
      <c r="D774">
        <v>42</v>
      </c>
    </row>
    <row r="775" spans="1:4" x14ac:dyDescent="0.3">
      <c r="A775">
        <v>9010</v>
      </c>
      <c r="B775" t="s">
        <v>41</v>
      </c>
      <c r="C775" t="s">
        <v>22</v>
      </c>
      <c r="D775">
        <v>210</v>
      </c>
    </row>
    <row r="776" spans="1:4" x14ac:dyDescent="0.3">
      <c r="A776">
        <v>9286</v>
      </c>
      <c r="B776" t="s">
        <v>41</v>
      </c>
      <c r="C776" t="s">
        <v>17</v>
      </c>
      <c r="D776">
        <v>407</v>
      </c>
    </row>
    <row r="777" spans="1:4" x14ac:dyDescent="0.3">
      <c r="A777">
        <v>9286</v>
      </c>
      <c r="B777" t="s">
        <v>41</v>
      </c>
      <c r="C777" t="s">
        <v>18</v>
      </c>
      <c r="D777">
        <v>28</v>
      </c>
    </row>
    <row r="778" spans="1:4" x14ac:dyDescent="0.3">
      <c r="A778">
        <v>9286</v>
      </c>
      <c r="B778" t="s">
        <v>41</v>
      </c>
      <c r="C778" t="s">
        <v>19</v>
      </c>
      <c r="D778">
        <v>100</v>
      </c>
    </row>
    <row r="779" spans="1:4" x14ac:dyDescent="0.3">
      <c r="A779">
        <v>9286</v>
      </c>
      <c r="B779" t="s">
        <v>41</v>
      </c>
      <c r="C779" t="s">
        <v>20</v>
      </c>
      <c r="D779">
        <v>120</v>
      </c>
    </row>
    <row r="780" spans="1:4" x14ac:dyDescent="0.3">
      <c r="A780">
        <v>9286</v>
      </c>
      <c r="B780" t="s">
        <v>41</v>
      </c>
      <c r="C780" t="s">
        <v>21</v>
      </c>
      <c r="D780">
        <v>74</v>
      </c>
    </row>
    <row r="781" spans="1:4" x14ac:dyDescent="0.3">
      <c r="A781">
        <v>9286</v>
      </c>
      <c r="B781" t="s">
        <v>41</v>
      </c>
      <c r="C781" t="s">
        <v>22</v>
      </c>
      <c r="D781">
        <v>18</v>
      </c>
    </row>
    <row r="782" spans="1:4" x14ac:dyDescent="0.3">
      <c r="A782">
        <v>5031</v>
      </c>
      <c r="B782" t="s">
        <v>41</v>
      </c>
      <c r="C782" t="s">
        <v>17</v>
      </c>
      <c r="D782">
        <v>777</v>
      </c>
    </row>
    <row r="783" spans="1:4" x14ac:dyDescent="0.3">
      <c r="A783">
        <v>5031</v>
      </c>
      <c r="B783" t="s">
        <v>41</v>
      </c>
      <c r="C783" t="s">
        <v>18</v>
      </c>
      <c r="D783">
        <v>35</v>
      </c>
    </row>
    <row r="784" spans="1:4" x14ac:dyDescent="0.3">
      <c r="A784">
        <v>5031</v>
      </c>
      <c r="B784" t="s">
        <v>41</v>
      </c>
      <c r="C784" t="s">
        <v>19</v>
      </c>
      <c r="D784">
        <v>731</v>
      </c>
    </row>
    <row r="785" spans="1:4" x14ac:dyDescent="0.3">
      <c r="A785">
        <v>5031</v>
      </c>
      <c r="B785" t="s">
        <v>41</v>
      </c>
      <c r="C785" t="s">
        <v>20</v>
      </c>
      <c r="D785">
        <v>39</v>
      </c>
    </row>
    <row r="786" spans="1:4" x14ac:dyDescent="0.3">
      <c r="A786">
        <v>5031</v>
      </c>
      <c r="B786" t="s">
        <v>41</v>
      </c>
      <c r="C786" t="s">
        <v>21</v>
      </c>
      <c r="D786">
        <v>137</v>
      </c>
    </row>
    <row r="787" spans="1:4" x14ac:dyDescent="0.3">
      <c r="A787">
        <v>5031</v>
      </c>
      <c r="B787" t="s">
        <v>41</v>
      </c>
      <c r="C787" t="s">
        <v>22</v>
      </c>
      <c r="D787">
        <v>114</v>
      </c>
    </row>
    <row r="788" spans="1:4" x14ac:dyDescent="0.3">
      <c r="A788">
        <v>8931</v>
      </c>
      <c r="B788" t="s">
        <v>47</v>
      </c>
      <c r="C788" t="s">
        <v>17</v>
      </c>
      <c r="D788">
        <v>812</v>
      </c>
    </row>
    <row r="789" spans="1:4" x14ac:dyDescent="0.3">
      <c r="A789">
        <v>8931</v>
      </c>
      <c r="B789" t="s">
        <v>47</v>
      </c>
      <c r="C789" t="s">
        <v>18</v>
      </c>
      <c r="D789">
        <v>99</v>
      </c>
    </row>
    <row r="790" spans="1:4" x14ac:dyDescent="0.3">
      <c r="A790">
        <v>8931</v>
      </c>
      <c r="B790" t="s">
        <v>47</v>
      </c>
      <c r="C790" t="s">
        <v>19</v>
      </c>
      <c r="D790">
        <v>431</v>
      </c>
    </row>
    <row r="791" spans="1:4" x14ac:dyDescent="0.3">
      <c r="A791">
        <v>8931</v>
      </c>
      <c r="B791" t="s">
        <v>47</v>
      </c>
      <c r="C791" t="s">
        <v>20</v>
      </c>
      <c r="D791">
        <v>237</v>
      </c>
    </row>
    <row r="792" spans="1:4" x14ac:dyDescent="0.3">
      <c r="A792">
        <v>8931</v>
      </c>
      <c r="B792" t="s">
        <v>47</v>
      </c>
      <c r="C792" t="s">
        <v>21</v>
      </c>
      <c r="D792">
        <v>149</v>
      </c>
    </row>
    <row r="793" spans="1:4" x14ac:dyDescent="0.3">
      <c r="A793">
        <v>8931</v>
      </c>
      <c r="B793" t="s">
        <v>47</v>
      </c>
      <c r="C793" t="s">
        <v>22</v>
      </c>
      <c r="D793">
        <v>33</v>
      </c>
    </row>
    <row r="794" spans="1:4" x14ac:dyDescent="0.3">
      <c r="A794">
        <v>9560</v>
      </c>
      <c r="B794" t="s">
        <v>41</v>
      </c>
      <c r="C794" t="s">
        <v>17</v>
      </c>
      <c r="D794">
        <v>856</v>
      </c>
    </row>
    <row r="795" spans="1:4" x14ac:dyDescent="0.3">
      <c r="A795">
        <v>9560</v>
      </c>
      <c r="B795" t="s">
        <v>41</v>
      </c>
      <c r="C795" t="s">
        <v>18</v>
      </c>
      <c r="D795">
        <v>61</v>
      </c>
    </row>
    <row r="796" spans="1:4" x14ac:dyDescent="0.3">
      <c r="A796">
        <v>9560</v>
      </c>
      <c r="B796" t="s">
        <v>41</v>
      </c>
      <c r="C796" t="s">
        <v>19</v>
      </c>
      <c r="D796">
        <v>570</v>
      </c>
    </row>
    <row r="797" spans="1:4" x14ac:dyDescent="0.3">
      <c r="A797">
        <v>9560</v>
      </c>
      <c r="B797" t="s">
        <v>41</v>
      </c>
      <c r="C797" t="s">
        <v>20</v>
      </c>
      <c r="D797">
        <v>40</v>
      </c>
    </row>
    <row r="798" spans="1:4" x14ac:dyDescent="0.3">
      <c r="A798">
        <v>9560</v>
      </c>
      <c r="B798" t="s">
        <v>41</v>
      </c>
      <c r="C798" t="s">
        <v>21</v>
      </c>
      <c r="D798">
        <v>25</v>
      </c>
    </row>
    <row r="799" spans="1:4" x14ac:dyDescent="0.3">
      <c r="A799">
        <v>9560</v>
      </c>
      <c r="B799" t="s">
        <v>41</v>
      </c>
      <c r="C799" t="s">
        <v>22</v>
      </c>
      <c r="D799">
        <v>122</v>
      </c>
    </row>
    <row r="800" spans="1:4" x14ac:dyDescent="0.3">
      <c r="A800">
        <v>2114</v>
      </c>
      <c r="B800" t="s">
        <v>43</v>
      </c>
      <c r="C800" t="s">
        <v>17</v>
      </c>
      <c r="D800">
        <v>1006</v>
      </c>
    </row>
    <row r="801" spans="1:4" x14ac:dyDescent="0.3">
      <c r="A801">
        <v>2114</v>
      </c>
      <c r="B801" t="s">
        <v>43</v>
      </c>
      <c r="C801" t="s">
        <v>18</v>
      </c>
      <c r="D801">
        <v>22</v>
      </c>
    </row>
    <row r="802" spans="1:4" x14ac:dyDescent="0.3">
      <c r="A802">
        <v>2114</v>
      </c>
      <c r="B802" t="s">
        <v>43</v>
      </c>
      <c r="C802" t="s">
        <v>19</v>
      </c>
      <c r="D802">
        <v>115</v>
      </c>
    </row>
    <row r="803" spans="1:4" x14ac:dyDescent="0.3">
      <c r="A803">
        <v>2114</v>
      </c>
      <c r="B803" t="s">
        <v>43</v>
      </c>
      <c r="C803" t="s">
        <v>20</v>
      </c>
      <c r="D803">
        <v>59</v>
      </c>
    </row>
    <row r="804" spans="1:4" x14ac:dyDescent="0.3">
      <c r="A804">
        <v>2114</v>
      </c>
      <c r="B804" t="s">
        <v>43</v>
      </c>
      <c r="C804" t="s">
        <v>21</v>
      </c>
      <c r="D804">
        <v>68</v>
      </c>
    </row>
    <row r="805" spans="1:4" x14ac:dyDescent="0.3">
      <c r="A805">
        <v>2114</v>
      </c>
      <c r="B805" t="s">
        <v>43</v>
      </c>
      <c r="C805" t="s">
        <v>22</v>
      </c>
      <c r="D805">
        <v>45</v>
      </c>
    </row>
    <row r="806" spans="1:4" x14ac:dyDescent="0.3">
      <c r="A806">
        <v>4261</v>
      </c>
      <c r="B806" t="s">
        <v>47</v>
      </c>
      <c r="C806" t="s">
        <v>17</v>
      </c>
      <c r="D806">
        <v>1006</v>
      </c>
    </row>
    <row r="807" spans="1:4" x14ac:dyDescent="0.3">
      <c r="A807">
        <v>4261</v>
      </c>
      <c r="B807" t="s">
        <v>47</v>
      </c>
      <c r="C807" t="s">
        <v>18</v>
      </c>
      <c r="D807">
        <v>22</v>
      </c>
    </row>
    <row r="808" spans="1:4" x14ac:dyDescent="0.3">
      <c r="A808">
        <v>4261</v>
      </c>
      <c r="B808" t="s">
        <v>47</v>
      </c>
      <c r="C808" t="s">
        <v>19</v>
      </c>
      <c r="D808">
        <v>115</v>
      </c>
    </row>
    <row r="809" spans="1:4" x14ac:dyDescent="0.3">
      <c r="A809">
        <v>4261</v>
      </c>
      <c r="B809" t="s">
        <v>47</v>
      </c>
      <c r="C809" t="s">
        <v>20</v>
      </c>
      <c r="D809">
        <v>59</v>
      </c>
    </row>
    <row r="810" spans="1:4" x14ac:dyDescent="0.3">
      <c r="A810">
        <v>4261</v>
      </c>
      <c r="B810" t="s">
        <v>47</v>
      </c>
      <c r="C810" t="s">
        <v>21</v>
      </c>
      <c r="D810">
        <v>68</v>
      </c>
    </row>
    <row r="811" spans="1:4" x14ac:dyDescent="0.3">
      <c r="A811">
        <v>4261</v>
      </c>
      <c r="B811" t="s">
        <v>47</v>
      </c>
      <c r="C811" t="s">
        <v>22</v>
      </c>
      <c r="D811">
        <v>45</v>
      </c>
    </row>
    <row r="812" spans="1:4" x14ac:dyDescent="0.3">
      <c r="A812">
        <v>10163</v>
      </c>
      <c r="B812" t="s">
        <v>41</v>
      </c>
      <c r="C812" t="s">
        <v>17</v>
      </c>
      <c r="D812">
        <v>712</v>
      </c>
    </row>
    <row r="813" spans="1:4" x14ac:dyDescent="0.3">
      <c r="A813">
        <v>10163</v>
      </c>
      <c r="B813" t="s">
        <v>41</v>
      </c>
      <c r="C813" t="s">
        <v>18</v>
      </c>
      <c r="D813">
        <v>50</v>
      </c>
    </row>
    <row r="814" spans="1:4" x14ac:dyDescent="0.3">
      <c r="A814">
        <v>10163</v>
      </c>
      <c r="B814" t="s">
        <v>41</v>
      </c>
      <c r="C814" t="s">
        <v>19</v>
      </c>
      <c r="D814">
        <v>420</v>
      </c>
    </row>
    <row r="815" spans="1:4" x14ac:dyDescent="0.3">
      <c r="A815">
        <v>10163</v>
      </c>
      <c r="B815" t="s">
        <v>41</v>
      </c>
      <c r="C815" t="s">
        <v>20</v>
      </c>
      <c r="D815">
        <v>65</v>
      </c>
    </row>
    <row r="816" spans="1:4" x14ac:dyDescent="0.3">
      <c r="A816">
        <v>10163</v>
      </c>
      <c r="B816" t="s">
        <v>41</v>
      </c>
      <c r="C816" t="s">
        <v>21</v>
      </c>
      <c r="D816">
        <v>38</v>
      </c>
    </row>
    <row r="817" spans="1:4" x14ac:dyDescent="0.3">
      <c r="A817">
        <v>10163</v>
      </c>
      <c r="B817" t="s">
        <v>41</v>
      </c>
      <c r="C817" t="s">
        <v>22</v>
      </c>
      <c r="D817">
        <v>38</v>
      </c>
    </row>
    <row r="818" spans="1:4" x14ac:dyDescent="0.3">
      <c r="A818">
        <v>9930</v>
      </c>
      <c r="B818" t="s">
        <v>48</v>
      </c>
      <c r="C818" t="s">
        <v>17</v>
      </c>
      <c r="D818">
        <v>606</v>
      </c>
    </row>
    <row r="819" spans="1:4" x14ac:dyDescent="0.3">
      <c r="A819">
        <v>9930</v>
      </c>
      <c r="B819" t="s">
        <v>48</v>
      </c>
      <c r="C819" t="s">
        <v>18</v>
      </c>
      <c r="D819">
        <v>148</v>
      </c>
    </row>
    <row r="820" spans="1:4" x14ac:dyDescent="0.3">
      <c r="A820">
        <v>9930</v>
      </c>
      <c r="B820" t="s">
        <v>48</v>
      </c>
      <c r="C820" t="s">
        <v>19</v>
      </c>
      <c r="D820">
        <v>228</v>
      </c>
    </row>
    <row r="821" spans="1:4" x14ac:dyDescent="0.3">
      <c r="A821">
        <v>9930</v>
      </c>
      <c r="B821" t="s">
        <v>48</v>
      </c>
      <c r="C821" t="s">
        <v>20</v>
      </c>
      <c r="D821">
        <v>15</v>
      </c>
    </row>
    <row r="822" spans="1:4" x14ac:dyDescent="0.3">
      <c r="A822">
        <v>9930</v>
      </c>
      <c r="B822" t="s">
        <v>48</v>
      </c>
      <c r="C822" t="s">
        <v>21</v>
      </c>
      <c r="D822">
        <v>148</v>
      </c>
    </row>
    <row r="823" spans="1:4" x14ac:dyDescent="0.3">
      <c r="A823">
        <v>9930</v>
      </c>
      <c r="B823" t="s">
        <v>48</v>
      </c>
      <c r="C823" t="s">
        <v>22</v>
      </c>
      <c r="D823">
        <v>22</v>
      </c>
    </row>
    <row r="824" spans="1:4" x14ac:dyDescent="0.3">
      <c r="A824">
        <v>1553</v>
      </c>
      <c r="B824" t="s">
        <v>52</v>
      </c>
      <c r="C824" t="s">
        <v>17</v>
      </c>
      <c r="D824">
        <v>966</v>
      </c>
    </row>
    <row r="825" spans="1:4" x14ac:dyDescent="0.3">
      <c r="A825">
        <v>1553</v>
      </c>
      <c r="B825" t="s">
        <v>52</v>
      </c>
      <c r="C825" t="s">
        <v>18</v>
      </c>
      <c r="D825">
        <v>168</v>
      </c>
    </row>
    <row r="826" spans="1:4" x14ac:dyDescent="0.3">
      <c r="A826">
        <v>1553</v>
      </c>
      <c r="B826" t="s">
        <v>52</v>
      </c>
      <c r="C826" t="s">
        <v>19</v>
      </c>
      <c r="D826">
        <v>672</v>
      </c>
    </row>
    <row r="827" spans="1:4" x14ac:dyDescent="0.3">
      <c r="A827">
        <v>1553</v>
      </c>
      <c r="B827" t="s">
        <v>52</v>
      </c>
      <c r="C827" t="s">
        <v>20</v>
      </c>
      <c r="D827">
        <v>246</v>
      </c>
    </row>
    <row r="828" spans="1:4" x14ac:dyDescent="0.3">
      <c r="A828">
        <v>1553</v>
      </c>
      <c r="B828" t="s">
        <v>52</v>
      </c>
      <c r="C828" t="s">
        <v>21</v>
      </c>
      <c r="D828">
        <v>105</v>
      </c>
    </row>
    <row r="829" spans="1:4" x14ac:dyDescent="0.3">
      <c r="A829">
        <v>1553</v>
      </c>
      <c r="B829" t="s">
        <v>52</v>
      </c>
      <c r="C829" t="s">
        <v>22</v>
      </c>
      <c r="D829">
        <v>126</v>
      </c>
    </row>
    <row r="830" spans="1:4" x14ac:dyDescent="0.3">
      <c r="A830">
        <v>1411</v>
      </c>
      <c r="B830" t="s">
        <v>41</v>
      </c>
      <c r="C830" t="s">
        <v>17</v>
      </c>
      <c r="D830">
        <v>204</v>
      </c>
    </row>
    <row r="831" spans="1:4" x14ac:dyDescent="0.3">
      <c r="A831">
        <v>1411</v>
      </c>
      <c r="B831" t="s">
        <v>41</v>
      </c>
      <c r="C831" t="s">
        <v>18</v>
      </c>
      <c r="D831">
        <v>34</v>
      </c>
    </row>
    <row r="832" spans="1:4" x14ac:dyDescent="0.3">
      <c r="A832">
        <v>1411</v>
      </c>
      <c r="B832" t="s">
        <v>41</v>
      </c>
      <c r="C832" t="s">
        <v>19</v>
      </c>
      <c r="D832">
        <v>204</v>
      </c>
    </row>
    <row r="833" spans="1:4" x14ac:dyDescent="0.3">
      <c r="A833">
        <v>1411</v>
      </c>
      <c r="B833" t="s">
        <v>41</v>
      </c>
      <c r="C833" t="s">
        <v>20</v>
      </c>
      <c r="D833">
        <v>172</v>
      </c>
    </row>
    <row r="834" spans="1:4" x14ac:dyDescent="0.3">
      <c r="A834">
        <v>1411</v>
      </c>
      <c r="B834" t="s">
        <v>41</v>
      </c>
      <c r="C834" t="s">
        <v>21</v>
      </c>
      <c r="D834">
        <v>153</v>
      </c>
    </row>
    <row r="835" spans="1:4" x14ac:dyDescent="0.3">
      <c r="A835">
        <v>1411</v>
      </c>
      <c r="B835" t="s">
        <v>41</v>
      </c>
      <c r="C835" t="s">
        <v>22</v>
      </c>
      <c r="D835">
        <v>173</v>
      </c>
    </row>
    <row r="836" spans="1:4" x14ac:dyDescent="0.3">
      <c r="A836">
        <v>1361</v>
      </c>
      <c r="B836" t="s">
        <v>41</v>
      </c>
      <c r="C836" t="s">
        <v>17</v>
      </c>
      <c r="D836">
        <v>1076</v>
      </c>
    </row>
    <row r="837" spans="1:4" x14ac:dyDescent="0.3">
      <c r="A837">
        <v>1361</v>
      </c>
      <c r="B837" t="s">
        <v>41</v>
      </c>
      <c r="C837" t="s">
        <v>18</v>
      </c>
      <c r="D837">
        <v>68</v>
      </c>
    </row>
    <row r="838" spans="1:4" x14ac:dyDescent="0.3">
      <c r="A838">
        <v>1361</v>
      </c>
      <c r="B838" t="s">
        <v>41</v>
      </c>
      <c r="C838" t="s">
        <v>19</v>
      </c>
      <c r="D838">
        <v>103</v>
      </c>
    </row>
    <row r="839" spans="1:4" x14ac:dyDescent="0.3">
      <c r="A839">
        <v>1361</v>
      </c>
      <c r="B839" t="s">
        <v>41</v>
      </c>
      <c r="C839" t="s">
        <v>20</v>
      </c>
      <c r="D839">
        <v>29</v>
      </c>
    </row>
    <row r="840" spans="1:4" x14ac:dyDescent="0.3">
      <c r="A840">
        <v>1361</v>
      </c>
      <c r="B840" t="s">
        <v>41</v>
      </c>
      <c r="C840" t="s">
        <v>21</v>
      </c>
      <c r="D840">
        <v>91</v>
      </c>
    </row>
    <row r="841" spans="1:4" x14ac:dyDescent="0.3">
      <c r="A841">
        <v>1361</v>
      </c>
      <c r="B841" t="s">
        <v>41</v>
      </c>
      <c r="C841" t="s">
        <v>22</v>
      </c>
      <c r="D841">
        <v>68</v>
      </c>
    </row>
    <row r="842" spans="1:4" x14ac:dyDescent="0.3">
      <c r="A842">
        <v>2225</v>
      </c>
      <c r="B842" t="s">
        <v>53</v>
      </c>
      <c r="C842" t="s">
        <v>17</v>
      </c>
      <c r="D842">
        <v>510</v>
      </c>
    </row>
    <row r="843" spans="1:4" x14ac:dyDescent="0.3">
      <c r="A843">
        <v>2225</v>
      </c>
      <c r="B843" t="s">
        <v>53</v>
      </c>
      <c r="C843" t="s">
        <v>18</v>
      </c>
      <c r="D843">
        <v>120</v>
      </c>
    </row>
    <row r="844" spans="1:4" x14ac:dyDescent="0.3">
      <c r="A844">
        <v>2225</v>
      </c>
      <c r="B844" t="s">
        <v>53</v>
      </c>
      <c r="C844" t="s">
        <v>19</v>
      </c>
      <c r="D844">
        <v>550</v>
      </c>
    </row>
    <row r="845" spans="1:4" x14ac:dyDescent="0.3">
      <c r="A845">
        <v>2225</v>
      </c>
      <c r="B845" t="s">
        <v>53</v>
      </c>
      <c r="C845" t="s">
        <v>20</v>
      </c>
      <c r="D845">
        <v>156</v>
      </c>
    </row>
    <row r="846" spans="1:4" x14ac:dyDescent="0.3">
      <c r="A846">
        <v>2225</v>
      </c>
      <c r="B846" t="s">
        <v>53</v>
      </c>
      <c r="C846" t="s">
        <v>21</v>
      </c>
      <c r="D846">
        <v>40</v>
      </c>
    </row>
    <row r="847" spans="1:4" x14ac:dyDescent="0.3">
      <c r="A847">
        <v>2225</v>
      </c>
      <c r="B847" t="s">
        <v>53</v>
      </c>
      <c r="C847" t="s">
        <v>22</v>
      </c>
      <c r="D847">
        <v>241</v>
      </c>
    </row>
    <row r="848" spans="1:4" x14ac:dyDescent="0.3">
      <c r="A848">
        <v>2611</v>
      </c>
      <c r="B848" t="s">
        <v>47</v>
      </c>
      <c r="C848" t="s">
        <v>17</v>
      </c>
      <c r="D848">
        <v>1206</v>
      </c>
    </row>
    <row r="849" spans="1:4" x14ac:dyDescent="0.3">
      <c r="A849">
        <v>2611</v>
      </c>
      <c r="B849" t="s">
        <v>47</v>
      </c>
      <c r="C849" t="s">
        <v>18</v>
      </c>
      <c r="D849">
        <v>55</v>
      </c>
    </row>
    <row r="850" spans="1:4" x14ac:dyDescent="0.3">
      <c r="A850">
        <v>2611</v>
      </c>
      <c r="B850" t="s">
        <v>47</v>
      </c>
      <c r="C850" t="s">
        <v>19</v>
      </c>
      <c r="D850">
        <v>445</v>
      </c>
    </row>
    <row r="851" spans="1:4" x14ac:dyDescent="0.3">
      <c r="A851">
        <v>2611</v>
      </c>
      <c r="B851" t="s">
        <v>47</v>
      </c>
      <c r="C851" t="s">
        <v>20</v>
      </c>
      <c r="D851">
        <v>168</v>
      </c>
    </row>
    <row r="852" spans="1:4" x14ac:dyDescent="0.3">
      <c r="A852">
        <v>2611</v>
      </c>
      <c r="B852" t="s">
        <v>47</v>
      </c>
      <c r="C852" t="s">
        <v>21</v>
      </c>
      <c r="D852">
        <v>18</v>
      </c>
    </row>
    <row r="853" spans="1:4" x14ac:dyDescent="0.3">
      <c r="A853">
        <v>2611</v>
      </c>
      <c r="B853" t="s">
        <v>47</v>
      </c>
      <c r="C853" t="s">
        <v>22</v>
      </c>
      <c r="D853">
        <v>18</v>
      </c>
    </row>
    <row r="854" spans="1:4" x14ac:dyDescent="0.3">
      <c r="A854">
        <v>4686</v>
      </c>
      <c r="B854" t="s">
        <v>41</v>
      </c>
      <c r="C854" t="s">
        <v>17</v>
      </c>
      <c r="D854">
        <v>861</v>
      </c>
    </row>
    <row r="855" spans="1:4" x14ac:dyDescent="0.3">
      <c r="A855">
        <v>4686</v>
      </c>
      <c r="B855" t="s">
        <v>41</v>
      </c>
      <c r="C855" t="s">
        <v>18</v>
      </c>
      <c r="D855">
        <v>31</v>
      </c>
    </row>
    <row r="856" spans="1:4" x14ac:dyDescent="0.3">
      <c r="A856">
        <v>4686</v>
      </c>
      <c r="B856" t="s">
        <v>41</v>
      </c>
      <c r="C856" t="s">
        <v>19</v>
      </c>
      <c r="D856">
        <v>558</v>
      </c>
    </row>
    <row r="857" spans="1:4" x14ac:dyDescent="0.3">
      <c r="A857">
        <v>4686</v>
      </c>
      <c r="B857" t="s">
        <v>41</v>
      </c>
      <c r="C857" t="s">
        <v>20</v>
      </c>
      <c r="D857">
        <v>62</v>
      </c>
    </row>
    <row r="858" spans="1:4" x14ac:dyDescent="0.3">
      <c r="A858">
        <v>4686</v>
      </c>
      <c r="B858" t="s">
        <v>41</v>
      </c>
      <c r="C858" t="s">
        <v>21</v>
      </c>
      <c r="D858">
        <v>95</v>
      </c>
    </row>
    <row r="859" spans="1:4" x14ac:dyDescent="0.3">
      <c r="A859">
        <v>4686</v>
      </c>
      <c r="B859" t="s">
        <v>41</v>
      </c>
      <c r="C859" t="s">
        <v>22</v>
      </c>
      <c r="D859">
        <v>79</v>
      </c>
    </row>
    <row r="860" spans="1:4" x14ac:dyDescent="0.3">
      <c r="A860">
        <v>5332</v>
      </c>
      <c r="B860" t="s">
        <v>45</v>
      </c>
      <c r="C860" t="s">
        <v>17</v>
      </c>
      <c r="D860">
        <v>362</v>
      </c>
    </row>
    <row r="861" spans="1:4" x14ac:dyDescent="0.3">
      <c r="A861">
        <v>5332</v>
      </c>
      <c r="B861" t="s">
        <v>45</v>
      </c>
      <c r="C861" t="s">
        <v>18</v>
      </c>
      <c r="D861">
        <v>50</v>
      </c>
    </row>
    <row r="862" spans="1:4" x14ac:dyDescent="0.3">
      <c r="A862">
        <v>5332</v>
      </c>
      <c r="B862" t="s">
        <v>45</v>
      </c>
      <c r="C862" t="s">
        <v>19</v>
      </c>
      <c r="D862">
        <v>431</v>
      </c>
    </row>
    <row r="863" spans="1:4" x14ac:dyDescent="0.3">
      <c r="A863">
        <v>5332</v>
      </c>
      <c r="B863" t="s">
        <v>45</v>
      </c>
      <c r="C863" t="s">
        <v>20</v>
      </c>
      <c r="D863">
        <v>134</v>
      </c>
    </row>
    <row r="864" spans="1:4" x14ac:dyDescent="0.3">
      <c r="A864">
        <v>5332</v>
      </c>
      <c r="B864" t="s">
        <v>45</v>
      </c>
      <c r="C864" t="s">
        <v>21</v>
      </c>
      <c r="D864">
        <v>35</v>
      </c>
    </row>
    <row r="865" spans="1:4" x14ac:dyDescent="0.3">
      <c r="A865">
        <v>5332</v>
      </c>
      <c r="B865" t="s">
        <v>45</v>
      </c>
      <c r="C865" t="s">
        <v>22</v>
      </c>
      <c r="D865">
        <v>54</v>
      </c>
    </row>
    <row r="866" spans="1:4" x14ac:dyDescent="0.3">
      <c r="A866">
        <v>4543</v>
      </c>
      <c r="B866" t="s">
        <v>47</v>
      </c>
      <c r="C866" t="s">
        <v>17</v>
      </c>
      <c r="D866">
        <v>777</v>
      </c>
    </row>
    <row r="867" spans="1:4" x14ac:dyDescent="0.3">
      <c r="A867">
        <v>4543</v>
      </c>
      <c r="B867" t="s">
        <v>47</v>
      </c>
      <c r="C867" t="s">
        <v>18</v>
      </c>
      <c r="D867">
        <v>129</v>
      </c>
    </row>
    <row r="868" spans="1:4" x14ac:dyDescent="0.3">
      <c r="A868">
        <v>4543</v>
      </c>
      <c r="B868" t="s">
        <v>47</v>
      </c>
      <c r="C868" t="s">
        <v>19</v>
      </c>
      <c r="D868">
        <v>573</v>
      </c>
    </row>
    <row r="869" spans="1:4" x14ac:dyDescent="0.3">
      <c r="A869">
        <v>4543</v>
      </c>
      <c r="B869" t="s">
        <v>47</v>
      </c>
      <c r="C869" t="s">
        <v>20</v>
      </c>
      <c r="D869">
        <v>216</v>
      </c>
    </row>
    <row r="870" spans="1:4" x14ac:dyDescent="0.3">
      <c r="A870">
        <v>4543</v>
      </c>
      <c r="B870" t="s">
        <v>47</v>
      </c>
      <c r="C870" t="s">
        <v>21</v>
      </c>
      <c r="D870">
        <v>21</v>
      </c>
    </row>
    <row r="871" spans="1:4" x14ac:dyDescent="0.3">
      <c r="A871">
        <v>4543</v>
      </c>
      <c r="B871" t="s">
        <v>47</v>
      </c>
      <c r="C871" t="s">
        <v>22</v>
      </c>
      <c r="D871">
        <v>203</v>
      </c>
    </row>
    <row r="872" spans="1:4" x14ac:dyDescent="0.3">
      <c r="A872">
        <v>3503</v>
      </c>
      <c r="B872" t="s">
        <v>47</v>
      </c>
      <c r="C872" t="s">
        <v>17</v>
      </c>
      <c r="D872">
        <v>255</v>
      </c>
    </row>
    <row r="873" spans="1:4" x14ac:dyDescent="0.3">
      <c r="A873">
        <v>3503</v>
      </c>
      <c r="B873" t="s">
        <v>47</v>
      </c>
      <c r="C873" t="s">
        <v>18</v>
      </c>
      <c r="D873">
        <v>47</v>
      </c>
    </row>
    <row r="874" spans="1:4" x14ac:dyDescent="0.3">
      <c r="A874">
        <v>3503</v>
      </c>
      <c r="B874" t="s">
        <v>47</v>
      </c>
      <c r="C874" t="s">
        <v>19</v>
      </c>
      <c r="D874">
        <v>573</v>
      </c>
    </row>
    <row r="875" spans="1:4" x14ac:dyDescent="0.3">
      <c r="A875">
        <v>3503</v>
      </c>
      <c r="B875" t="s">
        <v>47</v>
      </c>
      <c r="C875" t="s">
        <v>20</v>
      </c>
      <c r="D875">
        <v>52</v>
      </c>
    </row>
    <row r="876" spans="1:4" x14ac:dyDescent="0.3">
      <c r="A876">
        <v>3503</v>
      </c>
      <c r="B876" t="s">
        <v>47</v>
      </c>
      <c r="C876" t="s">
        <v>21</v>
      </c>
      <c r="D876">
        <v>32</v>
      </c>
    </row>
    <row r="877" spans="1:4" x14ac:dyDescent="0.3">
      <c r="A877">
        <v>3503</v>
      </c>
      <c r="B877" t="s">
        <v>47</v>
      </c>
      <c r="C877" t="s">
        <v>22</v>
      </c>
      <c r="D877">
        <v>15</v>
      </c>
    </row>
    <row r="878" spans="1:4" x14ac:dyDescent="0.3">
      <c r="A878">
        <v>10129</v>
      </c>
      <c r="B878" t="s">
        <v>41</v>
      </c>
      <c r="C878" t="s">
        <v>17</v>
      </c>
      <c r="D878">
        <v>482</v>
      </c>
    </row>
    <row r="879" spans="1:4" x14ac:dyDescent="0.3">
      <c r="A879">
        <v>10129</v>
      </c>
      <c r="B879" t="s">
        <v>41</v>
      </c>
      <c r="C879" t="s">
        <v>18</v>
      </c>
      <c r="D879">
        <v>147</v>
      </c>
    </row>
    <row r="880" spans="1:4" x14ac:dyDescent="0.3">
      <c r="A880">
        <v>10129</v>
      </c>
      <c r="B880" t="s">
        <v>41</v>
      </c>
      <c r="C880" t="s">
        <v>19</v>
      </c>
      <c r="D880">
        <v>509</v>
      </c>
    </row>
    <row r="881" spans="1:4" x14ac:dyDescent="0.3">
      <c r="A881">
        <v>10129</v>
      </c>
      <c r="B881" t="s">
        <v>41</v>
      </c>
      <c r="C881" t="s">
        <v>20</v>
      </c>
      <c r="D881">
        <v>104</v>
      </c>
    </row>
    <row r="882" spans="1:4" x14ac:dyDescent="0.3">
      <c r="A882">
        <v>10129</v>
      </c>
      <c r="B882" t="s">
        <v>41</v>
      </c>
      <c r="C882" t="s">
        <v>21</v>
      </c>
      <c r="D882">
        <v>107</v>
      </c>
    </row>
    <row r="883" spans="1:4" x14ac:dyDescent="0.3">
      <c r="A883">
        <v>10129</v>
      </c>
      <c r="B883" t="s">
        <v>41</v>
      </c>
      <c r="C883" t="s">
        <v>22</v>
      </c>
      <c r="D883">
        <v>107</v>
      </c>
    </row>
    <row r="884" spans="1:4" x14ac:dyDescent="0.3">
      <c r="A884">
        <v>6260</v>
      </c>
      <c r="B884" t="s">
        <v>53</v>
      </c>
      <c r="C884" t="s">
        <v>17</v>
      </c>
      <c r="D884">
        <v>984</v>
      </c>
    </row>
    <row r="885" spans="1:4" x14ac:dyDescent="0.3">
      <c r="A885">
        <v>6260</v>
      </c>
      <c r="B885" t="s">
        <v>53</v>
      </c>
      <c r="C885" t="s">
        <v>18</v>
      </c>
      <c r="D885">
        <v>51</v>
      </c>
    </row>
    <row r="886" spans="1:4" x14ac:dyDescent="0.3">
      <c r="A886">
        <v>6260</v>
      </c>
      <c r="B886" t="s">
        <v>53</v>
      </c>
      <c r="C886" t="s">
        <v>19</v>
      </c>
      <c r="D886">
        <v>432</v>
      </c>
    </row>
    <row r="887" spans="1:4" x14ac:dyDescent="0.3">
      <c r="A887">
        <v>6260</v>
      </c>
      <c r="B887" t="s">
        <v>53</v>
      </c>
      <c r="C887" t="s">
        <v>20</v>
      </c>
      <c r="D887">
        <v>180</v>
      </c>
    </row>
    <row r="888" spans="1:4" x14ac:dyDescent="0.3">
      <c r="A888">
        <v>6260</v>
      </c>
      <c r="B888" t="s">
        <v>53</v>
      </c>
      <c r="C888" t="s">
        <v>21</v>
      </c>
      <c r="D888">
        <v>120</v>
      </c>
    </row>
    <row r="889" spans="1:4" x14ac:dyDescent="0.3">
      <c r="A889">
        <v>6260</v>
      </c>
      <c r="B889" t="s">
        <v>53</v>
      </c>
      <c r="C889" t="s">
        <v>22</v>
      </c>
      <c r="D889">
        <v>190</v>
      </c>
    </row>
    <row r="890" spans="1:4" x14ac:dyDescent="0.3">
      <c r="A890">
        <v>4856</v>
      </c>
      <c r="B890" t="s">
        <v>45</v>
      </c>
      <c r="C890" t="s">
        <v>17</v>
      </c>
      <c r="D890">
        <v>556</v>
      </c>
    </row>
    <row r="891" spans="1:4" x14ac:dyDescent="0.3">
      <c r="A891">
        <v>4856</v>
      </c>
      <c r="B891" t="s">
        <v>45</v>
      </c>
      <c r="C891" t="s">
        <v>18</v>
      </c>
      <c r="D891">
        <v>54</v>
      </c>
    </row>
    <row r="892" spans="1:4" x14ac:dyDescent="0.3">
      <c r="A892">
        <v>4856</v>
      </c>
      <c r="B892" t="s">
        <v>45</v>
      </c>
      <c r="C892" t="s">
        <v>19</v>
      </c>
      <c r="D892">
        <v>845</v>
      </c>
    </row>
    <row r="893" spans="1:4" x14ac:dyDescent="0.3">
      <c r="A893">
        <v>4856</v>
      </c>
      <c r="B893" t="s">
        <v>45</v>
      </c>
      <c r="C893" t="s">
        <v>20</v>
      </c>
      <c r="D893">
        <v>202</v>
      </c>
    </row>
    <row r="894" spans="1:4" x14ac:dyDescent="0.3">
      <c r="A894">
        <v>4856</v>
      </c>
      <c r="B894" t="s">
        <v>45</v>
      </c>
      <c r="C894" t="s">
        <v>21</v>
      </c>
      <c r="D894">
        <v>133</v>
      </c>
    </row>
    <row r="895" spans="1:4" x14ac:dyDescent="0.3">
      <c r="A895">
        <v>4856</v>
      </c>
      <c r="B895" t="s">
        <v>45</v>
      </c>
      <c r="C895" t="s">
        <v>22</v>
      </c>
      <c r="D895">
        <v>63</v>
      </c>
    </row>
    <row r="896" spans="1:4" x14ac:dyDescent="0.3">
      <c r="A896">
        <v>8722</v>
      </c>
      <c r="B896" t="s">
        <v>48</v>
      </c>
      <c r="C896" t="s">
        <v>17</v>
      </c>
      <c r="D896">
        <v>556</v>
      </c>
    </row>
    <row r="897" spans="1:4" x14ac:dyDescent="0.3">
      <c r="A897">
        <v>8722</v>
      </c>
      <c r="B897" t="s">
        <v>48</v>
      </c>
      <c r="C897" t="s">
        <v>18</v>
      </c>
      <c r="D897">
        <v>54</v>
      </c>
    </row>
    <row r="898" spans="1:4" x14ac:dyDescent="0.3">
      <c r="A898">
        <v>8722</v>
      </c>
      <c r="B898" t="s">
        <v>48</v>
      </c>
      <c r="C898" t="s">
        <v>19</v>
      </c>
      <c r="D898">
        <v>845</v>
      </c>
    </row>
    <row r="899" spans="1:4" x14ac:dyDescent="0.3">
      <c r="A899">
        <v>8722</v>
      </c>
      <c r="B899" t="s">
        <v>48</v>
      </c>
      <c r="C899" t="s">
        <v>20</v>
      </c>
      <c r="D899">
        <v>202</v>
      </c>
    </row>
    <row r="900" spans="1:4" x14ac:dyDescent="0.3">
      <c r="A900">
        <v>8722</v>
      </c>
      <c r="B900" t="s">
        <v>48</v>
      </c>
      <c r="C900" t="s">
        <v>21</v>
      </c>
      <c r="D900">
        <v>133</v>
      </c>
    </row>
    <row r="901" spans="1:4" x14ac:dyDescent="0.3">
      <c r="A901">
        <v>8722</v>
      </c>
      <c r="B901" t="s">
        <v>48</v>
      </c>
      <c r="C901" t="s">
        <v>22</v>
      </c>
      <c r="D901">
        <v>63</v>
      </c>
    </row>
    <row r="902" spans="1:4" x14ac:dyDescent="0.3">
      <c r="A902">
        <v>6292</v>
      </c>
      <c r="B902" t="s">
        <v>52</v>
      </c>
      <c r="C902" t="s">
        <v>17</v>
      </c>
      <c r="D902">
        <v>1311</v>
      </c>
    </row>
    <row r="903" spans="1:4" x14ac:dyDescent="0.3">
      <c r="A903">
        <v>6292</v>
      </c>
      <c r="B903" t="s">
        <v>52</v>
      </c>
      <c r="C903" t="s">
        <v>18</v>
      </c>
      <c r="D903">
        <v>0</v>
      </c>
    </row>
    <row r="904" spans="1:4" x14ac:dyDescent="0.3">
      <c r="A904">
        <v>6292</v>
      </c>
      <c r="B904" t="s">
        <v>52</v>
      </c>
      <c r="C904" t="s">
        <v>19</v>
      </c>
      <c r="D904">
        <v>359</v>
      </c>
    </row>
    <row r="905" spans="1:4" x14ac:dyDescent="0.3">
      <c r="A905">
        <v>6292</v>
      </c>
      <c r="B905" t="s">
        <v>52</v>
      </c>
      <c r="C905" t="s">
        <v>20</v>
      </c>
      <c r="D905">
        <v>46</v>
      </c>
    </row>
    <row r="906" spans="1:4" x14ac:dyDescent="0.3">
      <c r="A906">
        <v>6292</v>
      </c>
      <c r="B906" t="s">
        <v>52</v>
      </c>
      <c r="C906" t="s">
        <v>21</v>
      </c>
      <c r="D906">
        <v>89</v>
      </c>
    </row>
    <row r="907" spans="1:4" x14ac:dyDescent="0.3">
      <c r="A907">
        <v>6292</v>
      </c>
      <c r="B907" t="s">
        <v>52</v>
      </c>
      <c r="C907" t="s">
        <v>22</v>
      </c>
      <c r="D907">
        <v>17</v>
      </c>
    </row>
    <row r="908" spans="1:4" x14ac:dyDescent="0.3">
      <c r="A908">
        <v>3104</v>
      </c>
      <c r="B908" t="s">
        <v>52</v>
      </c>
      <c r="C908" t="s">
        <v>17</v>
      </c>
      <c r="D908">
        <v>830</v>
      </c>
    </row>
    <row r="909" spans="1:4" x14ac:dyDescent="0.3">
      <c r="A909">
        <v>3104</v>
      </c>
      <c r="B909" t="s">
        <v>52</v>
      </c>
      <c r="C909" t="s">
        <v>18</v>
      </c>
      <c r="D909">
        <v>59</v>
      </c>
    </row>
    <row r="910" spans="1:4" x14ac:dyDescent="0.3">
      <c r="A910">
        <v>3104</v>
      </c>
      <c r="B910" t="s">
        <v>52</v>
      </c>
      <c r="C910" t="s">
        <v>19</v>
      </c>
      <c r="D910">
        <v>968</v>
      </c>
    </row>
    <row r="911" spans="1:4" x14ac:dyDescent="0.3">
      <c r="A911">
        <v>3104</v>
      </c>
      <c r="B911" t="s">
        <v>52</v>
      </c>
      <c r="C911" t="s">
        <v>20</v>
      </c>
      <c r="D911">
        <v>51</v>
      </c>
    </row>
    <row r="912" spans="1:4" x14ac:dyDescent="0.3">
      <c r="A912">
        <v>3104</v>
      </c>
      <c r="B912" t="s">
        <v>52</v>
      </c>
      <c r="C912" t="s">
        <v>21</v>
      </c>
      <c r="D912">
        <v>79</v>
      </c>
    </row>
    <row r="913" spans="1:4" x14ac:dyDescent="0.3">
      <c r="A913">
        <v>3104</v>
      </c>
      <c r="B913" t="s">
        <v>52</v>
      </c>
      <c r="C913" t="s">
        <v>22</v>
      </c>
      <c r="D913">
        <v>19</v>
      </c>
    </row>
    <row r="914" spans="1:4" x14ac:dyDescent="0.3">
      <c r="A914">
        <v>2186</v>
      </c>
      <c r="B914" t="s">
        <v>41</v>
      </c>
      <c r="C914" t="s">
        <v>17</v>
      </c>
      <c r="D914">
        <v>938</v>
      </c>
    </row>
    <row r="915" spans="1:4" x14ac:dyDescent="0.3">
      <c r="A915">
        <v>2186</v>
      </c>
      <c r="B915" t="s">
        <v>41</v>
      </c>
      <c r="C915" t="s">
        <v>18</v>
      </c>
      <c r="D915">
        <v>142</v>
      </c>
    </row>
    <row r="916" spans="1:4" x14ac:dyDescent="0.3">
      <c r="A916">
        <v>2186</v>
      </c>
      <c r="B916" t="s">
        <v>41</v>
      </c>
      <c r="C916" t="s">
        <v>19</v>
      </c>
      <c r="D916">
        <v>754</v>
      </c>
    </row>
    <row r="917" spans="1:4" x14ac:dyDescent="0.3">
      <c r="A917">
        <v>2186</v>
      </c>
      <c r="B917" t="s">
        <v>41</v>
      </c>
      <c r="C917" t="s">
        <v>20</v>
      </c>
      <c r="D917">
        <v>159</v>
      </c>
    </row>
    <row r="918" spans="1:4" x14ac:dyDescent="0.3">
      <c r="A918">
        <v>2186</v>
      </c>
      <c r="B918" t="s">
        <v>41</v>
      </c>
      <c r="C918" t="s">
        <v>21</v>
      </c>
      <c r="D918">
        <v>81</v>
      </c>
    </row>
    <row r="919" spans="1:4" x14ac:dyDescent="0.3">
      <c r="A919">
        <v>2186</v>
      </c>
      <c r="B919" t="s">
        <v>41</v>
      </c>
      <c r="C919" t="s">
        <v>22</v>
      </c>
      <c r="D919">
        <v>183</v>
      </c>
    </row>
    <row r="920" spans="1:4" x14ac:dyDescent="0.3">
      <c r="A920">
        <v>5278</v>
      </c>
      <c r="B920" t="s">
        <v>52</v>
      </c>
      <c r="C920" t="s">
        <v>17</v>
      </c>
      <c r="D920">
        <v>307</v>
      </c>
    </row>
    <row r="921" spans="1:4" x14ac:dyDescent="0.3">
      <c r="A921">
        <v>5278</v>
      </c>
      <c r="B921" t="s">
        <v>52</v>
      </c>
      <c r="C921" t="s">
        <v>18</v>
      </c>
      <c r="D921">
        <v>26</v>
      </c>
    </row>
    <row r="922" spans="1:4" x14ac:dyDescent="0.3">
      <c r="A922">
        <v>5278</v>
      </c>
      <c r="B922" t="s">
        <v>52</v>
      </c>
      <c r="C922" t="s">
        <v>19</v>
      </c>
      <c r="D922">
        <v>360</v>
      </c>
    </row>
    <row r="923" spans="1:4" x14ac:dyDescent="0.3">
      <c r="A923">
        <v>5278</v>
      </c>
      <c r="B923" t="s">
        <v>52</v>
      </c>
      <c r="C923" t="s">
        <v>20</v>
      </c>
      <c r="D923">
        <v>138</v>
      </c>
    </row>
    <row r="924" spans="1:4" x14ac:dyDescent="0.3">
      <c r="A924">
        <v>5278</v>
      </c>
      <c r="B924" t="s">
        <v>52</v>
      </c>
      <c r="C924" t="s">
        <v>21</v>
      </c>
      <c r="D924">
        <v>31</v>
      </c>
    </row>
    <row r="925" spans="1:4" x14ac:dyDescent="0.3">
      <c r="A925">
        <v>5278</v>
      </c>
      <c r="B925" t="s">
        <v>52</v>
      </c>
      <c r="C925" t="s">
        <v>22</v>
      </c>
      <c r="D925">
        <v>40</v>
      </c>
    </row>
    <row r="926" spans="1:4" x14ac:dyDescent="0.3">
      <c r="A926">
        <v>8164</v>
      </c>
      <c r="B926" t="s">
        <v>47</v>
      </c>
      <c r="C926" t="s">
        <v>17</v>
      </c>
      <c r="D926">
        <v>1023</v>
      </c>
    </row>
    <row r="927" spans="1:4" x14ac:dyDescent="0.3">
      <c r="A927">
        <v>8164</v>
      </c>
      <c r="B927" t="s">
        <v>47</v>
      </c>
      <c r="C927" t="s">
        <v>18</v>
      </c>
      <c r="D927">
        <v>93</v>
      </c>
    </row>
    <row r="928" spans="1:4" x14ac:dyDescent="0.3">
      <c r="A928">
        <v>8164</v>
      </c>
      <c r="B928" t="s">
        <v>47</v>
      </c>
      <c r="C928" t="s">
        <v>19</v>
      </c>
      <c r="D928">
        <v>651</v>
      </c>
    </row>
    <row r="929" spans="1:4" x14ac:dyDescent="0.3">
      <c r="A929">
        <v>8164</v>
      </c>
      <c r="B929" t="s">
        <v>47</v>
      </c>
      <c r="C929" t="s">
        <v>20</v>
      </c>
      <c r="D929">
        <v>49</v>
      </c>
    </row>
    <row r="930" spans="1:4" x14ac:dyDescent="0.3">
      <c r="A930">
        <v>8164</v>
      </c>
      <c r="B930" t="s">
        <v>47</v>
      </c>
      <c r="C930" t="s">
        <v>21</v>
      </c>
      <c r="D930">
        <v>55</v>
      </c>
    </row>
    <row r="931" spans="1:4" x14ac:dyDescent="0.3">
      <c r="A931">
        <v>8164</v>
      </c>
      <c r="B931" t="s">
        <v>47</v>
      </c>
      <c r="C931" t="s">
        <v>22</v>
      </c>
      <c r="D931">
        <v>37</v>
      </c>
    </row>
    <row r="932" spans="1:4" x14ac:dyDescent="0.3">
      <c r="A932">
        <v>7960</v>
      </c>
      <c r="B932" t="s">
        <v>41</v>
      </c>
      <c r="C932" t="s">
        <v>17</v>
      </c>
      <c r="D932">
        <v>734</v>
      </c>
    </row>
    <row r="933" spans="1:4" x14ac:dyDescent="0.3">
      <c r="A933">
        <v>7960</v>
      </c>
      <c r="B933" t="s">
        <v>41</v>
      </c>
      <c r="C933" t="s">
        <v>18</v>
      </c>
      <c r="D933">
        <v>22</v>
      </c>
    </row>
    <row r="934" spans="1:4" x14ac:dyDescent="0.3">
      <c r="A934">
        <v>7960</v>
      </c>
      <c r="B934" t="s">
        <v>41</v>
      </c>
      <c r="C934" t="s">
        <v>19</v>
      </c>
      <c r="D934">
        <v>350</v>
      </c>
    </row>
    <row r="935" spans="1:4" x14ac:dyDescent="0.3">
      <c r="A935">
        <v>7960</v>
      </c>
      <c r="B935" t="s">
        <v>41</v>
      </c>
      <c r="C935" t="s">
        <v>20</v>
      </c>
      <c r="D935">
        <v>151</v>
      </c>
    </row>
    <row r="936" spans="1:4" x14ac:dyDescent="0.3">
      <c r="A936">
        <v>7960</v>
      </c>
      <c r="B936" t="s">
        <v>41</v>
      </c>
      <c r="C936" t="s">
        <v>21</v>
      </c>
      <c r="D936">
        <v>25</v>
      </c>
    </row>
    <row r="937" spans="1:4" x14ac:dyDescent="0.3">
      <c r="A937">
        <v>7960</v>
      </c>
      <c r="B937" t="s">
        <v>41</v>
      </c>
      <c r="C937" t="s">
        <v>22</v>
      </c>
      <c r="D937">
        <v>100</v>
      </c>
    </row>
    <row r="938" spans="1:4" x14ac:dyDescent="0.3">
      <c r="A938">
        <v>4597</v>
      </c>
      <c r="B938" t="s">
        <v>47</v>
      </c>
      <c r="C938" t="s">
        <v>17</v>
      </c>
      <c r="D938">
        <v>889</v>
      </c>
    </row>
    <row r="939" spans="1:4" x14ac:dyDescent="0.3">
      <c r="A939">
        <v>4597</v>
      </c>
      <c r="B939" t="s">
        <v>47</v>
      </c>
      <c r="C939" t="s">
        <v>18</v>
      </c>
      <c r="D939">
        <v>55</v>
      </c>
    </row>
    <row r="940" spans="1:4" x14ac:dyDescent="0.3">
      <c r="A940">
        <v>4597</v>
      </c>
      <c r="B940" t="s">
        <v>47</v>
      </c>
      <c r="C940" t="s">
        <v>19</v>
      </c>
      <c r="D940">
        <v>685</v>
      </c>
    </row>
    <row r="941" spans="1:4" x14ac:dyDescent="0.3">
      <c r="A941">
        <v>4597</v>
      </c>
      <c r="B941" t="s">
        <v>47</v>
      </c>
      <c r="C941" t="s">
        <v>20</v>
      </c>
      <c r="D941">
        <v>168</v>
      </c>
    </row>
    <row r="942" spans="1:4" x14ac:dyDescent="0.3">
      <c r="A942">
        <v>4597</v>
      </c>
      <c r="B942" t="s">
        <v>47</v>
      </c>
      <c r="C942" t="s">
        <v>21</v>
      </c>
      <c r="D942">
        <v>92</v>
      </c>
    </row>
    <row r="943" spans="1:4" x14ac:dyDescent="0.3">
      <c r="A943">
        <v>4597</v>
      </c>
      <c r="B943" t="s">
        <v>47</v>
      </c>
      <c r="C943" t="s">
        <v>22</v>
      </c>
      <c r="D943">
        <v>129</v>
      </c>
    </row>
    <row r="944" spans="1:4" x14ac:dyDescent="0.3">
      <c r="A944">
        <v>202</v>
      </c>
      <c r="B944" t="s">
        <v>45</v>
      </c>
      <c r="C944" t="s">
        <v>17</v>
      </c>
      <c r="D944">
        <v>332</v>
      </c>
    </row>
    <row r="945" spans="1:4" x14ac:dyDescent="0.3">
      <c r="A945">
        <v>202</v>
      </c>
      <c r="B945" t="s">
        <v>45</v>
      </c>
      <c r="C945" t="s">
        <v>18</v>
      </c>
      <c r="D945">
        <v>194</v>
      </c>
    </row>
    <row r="946" spans="1:4" x14ac:dyDescent="0.3">
      <c r="A946">
        <v>202</v>
      </c>
      <c r="B946" t="s">
        <v>45</v>
      </c>
      <c r="C946" t="s">
        <v>19</v>
      </c>
      <c r="D946">
        <v>377</v>
      </c>
    </row>
    <row r="947" spans="1:4" x14ac:dyDescent="0.3">
      <c r="A947">
        <v>202</v>
      </c>
      <c r="B947" t="s">
        <v>45</v>
      </c>
      <c r="C947" t="s">
        <v>20</v>
      </c>
      <c r="D947">
        <v>149</v>
      </c>
    </row>
    <row r="948" spans="1:4" x14ac:dyDescent="0.3">
      <c r="A948">
        <v>202</v>
      </c>
      <c r="B948" t="s">
        <v>45</v>
      </c>
      <c r="C948" t="s">
        <v>21</v>
      </c>
      <c r="D948">
        <v>125</v>
      </c>
    </row>
    <row r="949" spans="1:4" x14ac:dyDescent="0.3">
      <c r="A949">
        <v>202</v>
      </c>
      <c r="B949" t="s">
        <v>45</v>
      </c>
      <c r="C949" t="s">
        <v>22</v>
      </c>
      <c r="D949">
        <v>57</v>
      </c>
    </row>
    <row r="950" spans="1:4" x14ac:dyDescent="0.3">
      <c r="A950">
        <v>9589</v>
      </c>
      <c r="B950" t="s">
        <v>45</v>
      </c>
      <c r="C950" t="s">
        <v>17</v>
      </c>
      <c r="D950">
        <v>332</v>
      </c>
    </row>
    <row r="951" spans="1:4" x14ac:dyDescent="0.3">
      <c r="A951">
        <v>9589</v>
      </c>
      <c r="B951" t="s">
        <v>45</v>
      </c>
      <c r="C951" t="s">
        <v>18</v>
      </c>
      <c r="D951">
        <v>194</v>
      </c>
    </row>
    <row r="952" spans="1:4" x14ac:dyDescent="0.3">
      <c r="A952">
        <v>9589</v>
      </c>
      <c r="B952" t="s">
        <v>45</v>
      </c>
      <c r="C952" t="s">
        <v>19</v>
      </c>
      <c r="D952">
        <v>377</v>
      </c>
    </row>
    <row r="953" spans="1:4" x14ac:dyDescent="0.3">
      <c r="A953">
        <v>9589</v>
      </c>
      <c r="B953" t="s">
        <v>45</v>
      </c>
      <c r="C953" t="s">
        <v>20</v>
      </c>
      <c r="D953">
        <v>149</v>
      </c>
    </row>
    <row r="954" spans="1:4" x14ac:dyDescent="0.3">
      <c r="A954">
        <v>9589</v>
      </c>
      <c r="B954" t="s">
        <v>45</v>
      </c>
      <c r="C954" t="s">
        <v>21</v>
      </c>
      <c r="D954">
        <v>125</v>
      </c>
    </row>
    <row r="955" spans="1:4" x14ac:dyDescent="0.3">
      <c r="A955">
        <v>9589</v>
      </c>
      <c r="B955" t="s">
        <v>45</v>
      </c>
      <c r="C955" t="s">
        <v>22</v>
      </c>
      <c r="D955">
        <v>57</v>
      </c>
    </row>
    <row r="956" spans="1:4" x14ac:dyDescent="0.3">
      <c r="A956">
        <v>6810</v>
      </c>
      <c r="B956" t="s">
        <v>47</v>
      </c>
      <c r="C956" t="s">
        <v>17</v>
      </c>
      <c r="D956">
        <v>267</v>
      </c>
    </row>
    <row r="957" spans="1:4" x14ac:dyDescent="0.3">
      <c r="A957">
        <v>6810</v>
      </c>
      <c r="B957" t="s">
        <v>47</v>
      </c>
      <c r="C957" t="s">
        <v>18</v>
      </c>
      <c r="D957">
        <v>98</v>
      </c>
    </row>
    <row r="958" spans="1:4" x14ac:dyDescent="0.3">
      <c r="A958">
        <v>6810</v>
      </c>
      <c r="B958" t="s">
        <v>47</v>
      </c>
      <c r="C958" t="s">
        <v>19</v>
      </c>
      <c r="D958">
        <v>606</v>
      </c>
    </row>
    <row r="959" spans="1:4" x14ac:dyDescent="0.3">
      <c r="A959">
        <v>6810</v>
      </c>
      <c r="B959" t="s">
        <v>47</v>
      </c>
      <c r="C959" t="s">
        <v>20</v>
      </c>
      <c r="D959">
        <v>48</v>
      </c>
    </row>
    <row r="960" spans="1:4" x14ac:dyDescent="0.3">
      <c r="A960">
        <v>6810</v>
      </c>
      <c r="B960" t="s">
        <v>47</v>
      </c>
      <c r="C960" t="s">
        <v>21</v>
      </c>
      <c r="D960">
        <v>70</v>
      </c>
    </row>
    <row r="961" spans="1:4" x14ac:dyDescent="0.3">
      <c r="A961">
        <v>6810</v>
      </c>
      <c r="B961" t="s">
        <v>47</v>
      </c>
      <c r="C961" t="s">
        <v>22</v>
      </c>
      <c r="D961">
        <v>98</v>
      </c>
    </row>
    <row r="962" spans="1:4" x14ac:dyDescent="0.3">
      <c r="A962">
        <v>10446</v>
      </c>
      <c r="B962" t="s">
        <v>48</v>
      </c>
      <c r="C962" t="s">
        <v>17</v>
      </c>
      <c r="D962">
        <v>184</v>
      </c>
    </row>
    <row r="963" spans="1:4" x14ac:dyDescent="0.3">
      <c r="A963">
        <v>10446</v>
      </c>
      <c r="B963" t="s">
        <v>48</v>
      </c>
      <c r="C963" t="s">
        <v>18</v>
      </c>
      <c r="D963">
        <v>23</v>
      </c>
    </row>
    <row r="964" spans="1:4" x14ac:dyDescent="0.3">
      <c r="A964">
        <v>10446</v>
      </c>
      <c r="B964" t="s">
        <v>48</v>
      </c>
      <c r="C964" t="s">
        <v>19</v>
      </c>
      <c r="D964">
        <v>446</v>
      </c>
    </row>
    <row r="965" spans="1:4" x14ac:dyDescent="0.3">
      <c r="A965">
        <v>10446</v>
      </c>
      <c r="B965" t="s">
        <v>48</v>
      </c>
      <c r="C965" t="s">
        <v>20</v>
      </c>
      <c r="D965">
        <v>30</v>
      </c>
    </row>
    <row r="966" spans="1:4" x14ac:dyDescent="0.3">
      <c r="A966">
        <v>10446</v>
      </c>
      <c r="B966" t="s">
        <v>48</v>
      </c>
      <c r="C966" t="s">
        <v>21</v>
      </c>
      <c r="D966">
        <v>23</v>
      </c>
    </row>
    <row r="967" spans="1:4" x14ac:dyDescent="0.3">
      <c r="A967">
        <v>10446</v>
      </c>
      <c r="B967" t="s">
        <v>48</v>
      </c>
      <c r="C967" t="s">
        <v>22</v>
      </c>
      <c r="D967">
        <v>23</v>
      </c>
    </row>
    <row r="968" spans="1:4" x14ac:dyDescent="0.3">
      <c r="A968">
        <v>8395</v>
      </c>
      <c r="B968" t="s">
        <v>47</v>
      </c>
      <c r="C968" t="s">
        <v>17</v>
      </c>
      <c r="D968">
        <v>980</v>
      </c>
    </row>
    <row r="969" spans="1:4" x14ac:dyDescent="0.3">
      <c r="A969">
        <v>8395</v>
      </c>
      <c r="B969" t="s">
        <v>47</v>
      </c>
      <c r="C969" t="s">
        <v>18</v>
      </c>
      <c r="D969">
        <v>37</v>
      </c>
    </row>
    <row r="970" spans="1:4" x14ac:dyDescent="0.3">
      <c r="A970">
        <v>8395</v>
      </c>
      <c r="B970" t="s">
        <v>47</v>
      </c>
      <c r="C970" t="s">
        <v>19</v>
      </c>
      <c r="D970">
        <v>265</v>
      </c>
    </row>
    <row r="971" spans="1:4" x14ac:dyDescent="0.3">
      <c r="A971">
        <v>8395</v>
      </c>
      <c r="B971" t="s">
        <v>47</v>
      </c>
      <c r="C971" t="s">
        <v>20</v>
      </c>
      <c r="D971">
        <v>35</v>
      </c>
    </row>
    <row r="972" spans="1:4" x14ac:dyDescent="0.3">
      <c r="A972">
        <v>8395</v>
      </c>
      <c r="B972" t="s">
        <v>47</v>
      </c>
      <c r="C972" t="s">
        <v>21</v>
      </c>
      <c r="D972">
        <v>163</v>
      </c>
    </row>
    <row r="973" spans="1:4" x14ac:dyDescent="0.3">
      <c r="A973">
        <v>8395</v>
      </c>
      <c r="B973" t="s">
        <v>47</v>
      </c>
      <c r="C973" t="s">
        <v>22</v>
      </c>
      <c r="D973">
        <v>31</v>
      </c>
    </row>
    <row r="974" spans="1:4" x14ac:dyDescent="0.3">
      <c r="A974">
        <v>5341</v>
      </c>
      <c r="B974" t="s">
        <v>47</v>
      </c>
      <c r="C974" t="s">
        <v>17</v>
      </c>
      <c r="D974">
        <v>983</v>
      </c>
    </row>
    <row r="975" spans="1:4" x14ac:dyDescent="0.3">
      <c r="A975">
        <v>5341</v>
      </c>
      <c r="B975" t="s">
        <v>47</v>
      </c>
      <c r="C975" t="s">
        <v>18</v>
      </c>
      <c r="D975">
        <v>76</v>
      </c>
    </row>
    <row r="976" spans="1:4" x14ac:dyDescent="0.3">
      <c r="A976">
        <v>5341</v>
      </c>
      <c r="B976" t="s">
        <v>47</v>
      </c>
      <c r="C976" t="s">
        <v>19</v>
      </c>
      <c r="D976">
        <v>184</v>
      </c>
    </row>
    <row r="977" spans="1:4" x14ac:dyDescent="0.3">
      <c r="A977">
        <v>5341</v>
      </c>
      <c r="B977" t="s">
        <v>47</v>
      </c>
      <c r="C977" t="s">
        <v>20</v>
      </c>
      <c r="D977">
        <v>180</v>
      </c>
    </row>
    <row r="978" spans="1:4" x14ac:dyDescent="0.3">
      <c r="A978">
        <v>5341</v>
      </c>
      <c r="B978" t="s">
        <v>47</v>
      </c>
      <c r="C978" t="s">
        <v>21</v>
      </c>
      <c r="D978">
        <v>138</v>
      </c>
    </row>
    <row r="979" spans="1:4" x14ac:dyDescent="0.3">
      <c r="A979">
        <v>5341</v>
      </c>
      <c r="B979" t="s">
        <v>47</v>
      </c>
      <c r="C979" t="s">
        <v>22</v>
      </c>
      <c r="D979">
        <v>27</v>
      </c>
    </row>
    <row r="980" spans="1:4" x14ac:dyDescent="0.3">
      <c r="A980">
        <v>1103</v>
      </c>
      <c r="B980" t="s">
        <v>53</v>
      </c>
      <c r="C980" t="s">
        <v>17</v>
      </c>
      <c r="D980">
        <v>1486</v>
      </c>
    </row>
    <row r="981" spans="1:4" x14ac:dyDescent="0.3">
      <c r="A981">
        <v>1103</v>
      </c>
      <c r="B981" t="s">
        <v>53</v>
      </c>
      <c r="C981" t="s">
        <v>18</v>
      </c>
      <c r="D981">
        <v>55</v>
      </c>
    </row>
    <row r="982" spans="1:4" x14ac:dyDescent="0.3">
      <c r="A982">
        <v>1103</v>
      </c>
      <c r="B982" t="s">
        <v>53</v>
      </c>
      <c r="C982" t="s">
        <v>19</v>
      </c>
      <c r="D982">
        <v>278</v>
      </c>
    </row>
    <row r="983" spans="1:4" x14ac:dyDescent="0.3">
      <c r="A983">
        <v>1103</v>
      </c>
      <c r="B983" t="s">
        <v>53</v>
      </c>
      <c r="C983" t="s">
        <v>20</v>
      </c>
      <c r="D983">
        <v>49</v>
      </c>
    </row>
    <row r="984" spans="1:4" x14ac:dyDescent="0.3">
      <c r="A984">
        <v>1103</v>
      </c>
      <c r="B984" t="s">
        <v>53</v>
      </c>
      <c r="C984" t="s">
        <v>21</v>
      </c>
      <c r="D984">
        <v>0</v>
      </c>
    </row>
    <row r="985" spans="1:4" x14ac:dyDescent="0.3">
      <c r="A985">
        <v>1103</v>
      </c>
      <c r="B985" t="s">
        <v>53</v>
      </c>
      <c r="C985" t="s">
        <v>22</v>
      </c>
      <c r="D985">
        <v>185</v>
      </c>
    </row>
    <row r="986" spans="1:4" x14ac:dyDescent="0.3">
      <c r="A986">
        <v>1650</v>
      </c>
      <c r="B986" t="s">
        <v>41</v>
      </c>
      <c r="C986" t="s">
        <v>17</v>
      </c>
      <c r="D986">
        <v>779</v>
      </c>
    </row>
    <row r="987" spans="1:4" x14ac:dyDescent="0.3">
      <c r="A987">
        <v>1650</v>
      </c>
      <c r="B987" t="s">
        <v>41</v>
      </c>
      <c r="C987" t="s">
        <v>18</v>
      </c>
      <c r="D987">
        <v>86</v>
      </c>
    </row>
    <row r="988" spans="1:4" x14ac:dyDescent="0.3">
      <c r="A988">
        <v>1650</v>
      </c>
      <c r="B988" t="s">
        <v>41</v>
      </c>
      <c r="C988" t="s">
        <v>19</v>
      </c>
      <c r="D988">
        <v>537</v>
      </c>
    </row>
    <row r="989" spans="1:4" x14ac:dyDescent="0.3">
      <c r="A989">
        <v>1650</v>
      </c>
      <c r="B989" t="s">
        <v>41</v>
      </c>
      <c r="C989" t="s">
        <v>20</v>
      </c>
      <c r="D989">
        <v>34</v>
      </c>
    </row>
    <row r="990" spans="1:4" x14ac:dyDescent="0.3">
      <c r="A990">
        <v>1650</v>
      </c>
      <c r="B990" t="s">
        <v>41</v>
      </c>
      <c r="C990" t="s">
        <v>21</v>
      </c>
      <c r="D990">
        <v>69</v>
      </c>
    </row>
    <row r="991" spans="1:4" x14ac:dyDescent="0.3">
      <c r="A991">
        <v>1650</v>
      </c>
      <c r="B991" t="s">
        <v>41</v>
      </c>
      <c r="C991" t="s">
        <v>22</v>
      </c>
      <c r="D991">
        <v>138</v>
      </c>
    </row>
    <row r="992" spans="1:4" x14ac:dyDescent="0.3">
      <c r="A992">
        <v>9292</v>
      </c>
      <c r="B992" t="s">
        <v>41</v>
      </c>
      <c r="C992" t="s">
        <v>17</v>
      </c>
      <c r="D992">
        <v>324</v>
      </c>
    </row>
    <row r="993" spans="1:4" x14ac:dyDescent="0.3">
      <c r="A993">
        <v>9292</v>
      </c>
      <c r="B993" t="s">
        <v>41</v>
      </c>
      <c r="C993" t="s">
        <v>18</v>
      </c>
      <c r="D993">
        <v>132</v>
      </c>
    </row>
    <row r="994" spans="1:4" x14ac:dyDescent="0.3">
      <c r="A994">
        <v>9292</v>
      </c>
      <c r="B994" t="s">
        <v>41</v>
      </c>
      <c r="C994" t="s">
        <v>19</v>
      </c>
      <c r="D994">
        <v>693</v>
      </c>
    </row>
    <row r="995" spans="1:4" x14ac:dyDescent="0.3">
      <c r="A995">
        <v>9292</v>
      </c>
      <c r="B995" t="s">
        <v>41</v>
      </c>
      <c r="C995" t="s">
        <v>20</v>
      </c>
      <c r="D995">
        <v>27</v>
      </c>
    </row>
    <row r="996" spans="1:4" x14ac:dyDescent="0.3">
      <c r="A996">
        <v>9292</v>
      </c>
      <c r="B996" t="s">
        <v>41</v>
      </c>
      <c r="C996" t="s">
        <v>21</v>
      </c>
      <c r="D996">
        <v>118</v>
      </c>
    </row>
    <row r="997" spans="1:4" x14ac:dyDescent="0.3">
      <c r="A997">
        <v>9292</v>
      </c>
      <c r="B997" t="s">
        <v>41</v>
      </c>
      <c r="C997" t="s">
        <v>22</v>
      </c>
      <c r="D997">
        <v>88</v>
      </c>
    </row>
    <row r="998" spans="1:4" x14ac:dyDescent="0.3">
      <c r="A998">
        <v>3179</v>
      </c>
      <c r="B998" t="s">
        <v>41</v>
      </c>
      <c r="C998" t="s">
        <v>17</v>
      </c>
      <c r="D998">
        <v>249</v>
      </c>
    </row>
    <row r="999" spans="1:4" x14ac:dyDescent="0.3">
      <c r="A999">
        <v>3179</v>
      </c>
      <c r="B999" t="s">
        <v>41</v>
      </c>
      <c r="C999" t="s">
        <v>18</v>
      </c>
      <c r="D999">
        <v>153</v>
      </c>
    </row>
    <row r="1000" spans="1:4" x14ac:dyDescent="0.3">
      <c r="A1000">
        <v>3179</v>
      </c>
      <c r="B1000" t="s">
        <v>41</v>
      </c>
      <c r="C1000" t="s">
        <v>19</v>
      </c>
      <c r="D1000">
        <v>940</v>
      </c>
    </row>
    <row r="1001" spans="1:4" x14ac:dyDescent="0.3">
      <c r="A1001">
        <v>3179</v>
      </c>
      <c r="B1001" t="s">
        <v>41</v>
      </c>
      <c r="C1001" t="s">
        <v>20</v>
      </c>
      <c r="D1001">
        <v>58</v>
      </c>
    </row>
    <row r="1002" spans="1:4" x14ac:dyDescent="0.3">
      <c r="A1002">
        <v>3179</v>
      </c>
      <c r="B1002" t="s">
        <v>41</v>
      </c>
      <c r="C1002" t="s">
        <v>21</v>
      </c>
      <c r="D1002">
        <v>134</v>
      </c>
    </row>
    <row r="1003" spans="1:4" x14ac:dyDescent="0.3">
      <c r="A1003">
        <v>3179</v>
      </c>
      <c r="B1003" t="s">
        <v>41</v>
      </c>
      <c r="C1003" t="s">
        <v>22</v>
      </c>
      <c r="D1003">
        <v>38</v>
      </c>
    </row>
    <row r="1004" spans="1:4" x14ac:dyDescent="0.3">
      <c r="A1004">
        <v>5687</v>
      </c>
      <c r="B1004" t="s">
        <v>48</v>
      </c>
      <c r="C1004" t="s">
        <v>17</v>
      </c>
      <c r="D1004">
        <v>563</v>
      </c>
    </row>
    <row r="1005" spans="1:4" x14ac:dyDescent="0.3">
      <c r="A1005">
        <v>5687</v>
      </c>
      <c r="B1005" t="s">
        <v>48</v>
      </c>
      <c r="C1005" t="s">
        <v>18</v>
      </c>
      <c r="D1005">
        <v>50</v>
      </c>
    </row>
    <row r="1006" spans="1:4" x14ac:dyDescent="0.3">
      <c r="A1006">
        <v>5687</v>
      </c>
      <c r="B1006" t="s">
        <v>48</v>
      </c>
      <c r="C1006" t="s">
        <v>19</v>
      </c>
      <c r="D1006">
        <v>774</v>
      </c>
    </row>
    <row r="1007" spans="1:4" x14ac:dyDescent="0.3">
      <c r="A1007">
        <v>5687</v>
      </c>
      <c r="B1007" t="s">
        <v>48</v>
      </c>
      <c r="C1007" t="s">
        <v>20</v>
      </c>
      <c r="D1007">
        <v>28</v>
      </c>
    </row>
    <row r="1008" spans="1:4" x14ac:dyDescent="0.3">
      <c r="A1008">
        <v>5687</v>
      </c>
      <c r="B1008" t="s">
        <v>48</v>
      </c>
      <c r="C1008" t="s">
        <v>21</v>
      </c>
      <c r="D1008">
        <v>31</v>
      </c>
    </row>
    <row r="1009" spans="1:4" x14ac:dyDescent="0.3">
      <c r="A1009">
        <v>5687</v>
      </c>
      <c r="B1009" t="s">
        <v>48</v>
      </c>
      <c r="C1009" t="s">
        <v>22</v>
      </c>
      <c r="D1009">
        <v>187</v>
      </c>
    </row>
    <row r="1010" spans="1:4" x14ac:dyDescent="0.3">
      <c r="A1010">
        <v>1524</v>
      </c>
      <c r="B1010" t="s">
        <v>41</v>
      </c>
      <c r="C1010" t="s">
        <v>17</v>
      </c>
      <c r="D1010">
        <v>709</v>
      </c>
    </row>
    <row r="1011" spans="1:4" x14ac:dyDescent="0.3">
      <c r="A1011">
        <v>1524</v>
      </c>
      <c r="B1011" t="s">
        <v>41</v>
      </c>
      <c r="C1011" t="s">
        <v>18</v>
      </c>
      <c r="D1011">
        <v>45</v>
      </c>
    </row>
    <row r="1012" spans="1:4" x14ac:dyDescent="0.3">
      <c r="A1012">
        <v>1524</v>
      </c>
      <c r="B1012" t="s">
        <v>41</v>
      </c>
      <c r="C1012" t="s">
        <v>19</v>
      </c>
      <c r="D1012">
        <v>115</v>
      </c>
    </row>
    <row r="1013" spans="1:4" x14ac:dyDescent="0.3">
      <c r="A1013">
        <v>1524</v>
      </c>
      <c r="B1013" t="s">
        <v>41</v>
      </c>
      <c r="C1013" t="s">
        <v>20</v>
      </c>
      <c r="D1013">
        <v>30</v>
      </c>
    </row>
    <row r="1014" spans="1:4" x14ac:dyDescent="0.3">
      <c r="A1014">
        <v>1524</v>
      </c>
      <c r="B1014" t="s">
        <v>41</v>
      </c>
      <c r="C1014" t="s">
        <v>21</v>
      </c>
      <c r="D1014">
        <v>160</v>
      </c>
    </row>
    <row r="1015" spans="1:4" x14ac:dyDescent="0.3">
      <c r="A1015">
        <v>1524</v>
      </c>
      <c r="B1015" t="s">
        <v>41</v>
      </c>
      <c r="C1015" t="s">
        <v>22</v>
      </c>
      <c r="D1015">
        <v>45</v>
      </c>
    </row>
    <row r="1016" spans="1:4" x14ac:dyDescent="0.3">
      <c r="A1016">
        <v>9504</v>
      </c>
      <c r="B1016" t="s">
        <v>41</v>
      </c>
      <c r="C1016" t="s">
        <v>17</v>
      </c>
      <c r="D1016">
        <v>179</v>
      </c>
    </row>
    <row r="1017" spans="1:4" x14ac:dyDescent="0.3">
      <c r="A1017">
        <v>9504</v>
      </c>
      <c r="B1017" t="s">
        <v>41</v>
      </c>
      <c r="C1017" t="s">
        <v>18</v>
      </c>
      <c r="D1017">
        <v>28</v>
      </c>
    </row>
    <row r="1018" spans="1:4" x14ac:dyDescent="0.3">
      <c r="A1018">
        <v>9504</v>
      </c>
      <c r="B1018" t="s">
        <v>41</v>
      </c>
      <c r="C1018" t="s">
        <v>19</v>
      </c>
      <c r="D1018">
        <v>520</v>
      </c>
    </row>
    <row r="1019" spans="1:4" x14ac:dyDescent="0.3">
      <c r="A1019">
        <v>9504</v>
      </c>
      <c r="B1019" t="s">
        <v>41</v>
      </c>
      <c r="C1019" t="s">
        <v>20</v>
      </c>
      <c r="D1019">
        <v>111</v>
      </c>
    </row>
    <row r="1020" spans="1:4" x14ac:dyDescent="0.3">
      <c r="A1020">
        <v>9504</v>
      </c>
      <c r="B1020" t="s">
        <v>41</v>
      </c>
      <c r="C1020" t="s">
        <v>21</v>
      </c>
      <c r="D1020">
        <v>123</v>
      </c>
    </row>
    <row r="1021" spans="1:4" x14ac:dyDescent="0.3">
      <c r="A1021">
        <v>9504</v>
      </c>
      <c r="B1021" t="s">
        <v>41</v>
      </c>
      <c r="C1021" t="s">
        <v>22</v>
      </c>
      <c r="D1021">
        <v>47</v>
      </c>
    </row>
    <row r="1022" spans="1:4" x14ac:dyDescent="0.3">
      <c r="A1022">
        <v>2410</v>
      </c>
      <c r="B1022" t="s">
        <v>41</v>
      </c>
      <c r="C1022" t="s">
        <v>17</v>
      </c>
      <c r="D1022">
        <v>364</v>
      </c>
    </row>
    <row r="1023" spans="1:4" x14ac:dyDescent="0.3">
      <c r="A1023">
        <v>2410</v>
      </c>
      <c r="B1023" t="s">
        <v>41</v>
      </c>
      <c r="C1023" t="s">
        <v>18</v>
      </c>
      <c r="D1023">
        <v>40</v>
      </c>
    </row>
    <row r="1024" spans="1:4" x14ac:dyDescent="0.3">
      <c r="A1024">
        <v>2410</v>
      </c>
      <c r="B1024" t="s">
        <v>41</v>
      </c>
      <c r="C1024" t="s">
        <v>19</v>
      </c>
      <c r="D1024">
        <v>425</v>
      </c>
    </row>
    <row r="1025" spans="1:4" x14ac:dyDescent="0.3">
      <c r="A1025">
        <v>2410</v>
      </c>
      <c r="B1025" t="s">
        <v>41</v>
      </c>
      <c r="C1025" t="s">
        <v>20</v>
      </c>
      <c r="D1025">
        <v>158</v>
      </c>
    </row>
    <row r="1026" spans="1:4" x14ac:dyDescent="0.3">
      <c r="A1026">
        <v>2410</v>
      </c>
      <c r="B1026" t="s">
        <v>41</v>
      </c>
      <c r="C1026" t="s">
        <v>21</v>
      </c>
      <c r="D1026">
        <v>60</v>
      </c>
    </row>
    <row r="1027" spans="1:4" x14ac:dyDescent="0.3">
      <c r="A1027">
        <v>2410</v>
      </c>
      <c r="B1027" t="s">
        <v>41</v>
      </c>
      <c r="C1027" t="s">
        <v>22</v>
      </c>
      <c r="D1027">
        <v>50</v>
      </c>
    </row>
    <row r="1028" spans="1:4" x14ac:dyDescent="0.3">
      <c r="A1028">
        <v>9298</v>
      </c>
      <c r="B1028" t="s">
        <v>47</v>
      </c>
      <c r="C1028" t="s">
        <v>17</v>
      </c>
      <c r="D1028">
        <v>1252</v>
      </c>
    </row>
    <row r="1029" spans="1:4" x14ac:dyDescent="0.3">
      <c r="A1029">
        <v>9298</v>
      </c>
      <c r="B1029" t="s">
        <v>47</v>
      </c>
      <c r="C1029" t="s">
        <v>18</v>
      </c>
      <c r="D1029">
        <v>0</v>
      </c>
    </row>
    <row r="1030" spans="1:4" x14ac:dyDescent="0.3">
      <c r="A1030">
        <v>9298</v>
      </c>
      <c r="B1030" t="s">
        <v>47</v>
      </c>
      <c r="C1030" t="s">
        <v>19</v>
      </c>
      <c r="D1030">
        <v>465</v>
      </c>
    </row>
    <row r="1031" spans="1:4" x14ac:dyDescent="0.3">
      <c r="A1031">
        <v>9298</v>
      </c>
      <c r="B1031" t="s">
        <v>47</v>
      </c>
      <c r="C1031" t="s">
        <v>20</v>
      </c>
      <c r="D1031">
        <v>46</v>
      </c>
    </row>
    <row r="1032" spans="1:4" x14ac:dyDescent="0.3">
      <c r="A1032">
        <v>9298</v>
      </c>
      <c r="B1032" t="s">
        <v>47</v>
      </c>
      <c r="C1032" t="s">
        <v>21</v>
      </c>
      <c r="D1032">
        <v>35</v>
      </c>
    </row>
    <row r="1033" spans="1:4" x14ac:dyDescent="0.3">
      <c r="A1033">
        <v>9298</v>
      </c>
      <c r="B1033" t="s">
        <v>47</v>
      </c>
      <c r="C1033" t="s">
        <v>22</v>
      </c>
      <c r="D1033">
        <v>0</v>
      </c>
    </row>
    <row r="1034" spans="1:4" x14ac:dyDescent="0.3">
      <c r="A1034">
        <v>1544</v>
      </c>
      <c r="B1034" t="s">
        <v>48</v>
      </c>
      <c r="C1034" t="s">
        <v>17</v>
      </c>
      <c r="D1034">
        <v>741</v>
      </c>
    </row>
    <row r="1035" spans="1:4" x14ac:dyDescent="0.3">
      <c r="A1035">
        <v>1544</v>
      </c>
      <c r="B1035" t="s">
        <v>48</v>
      </c>
      <c r="C1035" t="s">
        <v>18</v>
      </c>
      <c r="D1035">
        <v>68</v>
      </c>
    </row>
    <row r="1036" spans="1:4" x14ac:dyDescent="0.3">
      <c r="A1036">
        <v>1544</v>
      </c>
      <c r="B1036" t="s">
        <v>48</v>
      </c>
      <c r="C1036" t="s">
        <v>19</v>
      </c>
      <c r="D1036">
        <v>689</v>
      </c>
    </row>
    <row r="1037" spans="1:4" x14ac:dyDescent="0.3">
      <c r="A1037">
        <v>1544</v>
      </c>
      <c r="B1037" t="s">
        <v>48</v>
      </c>
      <c r="C1037" t="s">
        <v>20</v>
      </c>
      <c r="D1037">
        <v>224</v>
      </c>
    </row>
    <row r="1038" spans="1:4" x14ac:dyDescent="0.3">
      <c r="A1038">
        <v>1544</v>
      </c>
      <c r="B1038" t="s">
        <v>48</v>
      </c>
      <c r="C1038" t="s">
        <v>21</v>
      </c>
      <c r="D1038">
        <v>68</v>
      </c>
    </row>
    <row r="1039" spans="1:4" x14ac:dyDescent="0.3">
      <c r="A1039">
        <v>1544</v>
      </c>
      <c r="B1039" t="s">
        <v>48</v>
      </c>
      <c r="C1039" t="s">
        <v>22</v>
      </c>
      <c r="D1039">
        <v>103</v>
      </c>
    </row>
    <row r="1040" spans="1:4" x14ac:dyDescent="0.3">
      <c r="A1040">
        <v>535</v>
      </c>
      <c r="B1040" t="s">
        <v>52</v>
      </c>
      <c r="C1040" t="s">
        <v>17</v>
      </c>
      <c r="D1040">
        <v>163</v>
      </c>
    </row>
    <row r="1041" spans="1:4" x14ac:dyDescent="0.3">
      <c r="A1041">
        <v>535</v>
      </c>
      <c r="B1041" t="s">
        <v>52</v>
      </c>
      <c r="C1041" t="s">
        <v>18</v>
      </c>
      <c r="D1041">
        <v>23</v>
      </c>
    </row>
    <row r="1042" spans="1:4" x14ac:dyDescent="0.3">
      <c r="A1042">
        <v>535</v>
      </c>
      <c r="B1042" t="s">
        <v>52</v>
      </c>
      <c r="C1042" t="s">
        <v>19</v>
      </c>
      <c r="D1042">
        <v>424</v>
      </c>
    </row>
    <row r="1043" spans="1:4" x14ac:dyDescent="0.3">
      <c r="A1043">
        <v>535</v>
      </c>
      <c r="B1043" t="s">
        <v>52</v>
      </c>
      <c r="C1043" t="s">
        <v>20</v>
      </c>
      <c r="D1043">
        <v>27</v>
      </c>
    </row>
    <row r="1044" spans="1:4" x14ac:dyDescent="0.3">
      <c r="A1044">
        <v>535</v>
      </c>
      <c r="B1044" t="s">
        <v>52</v>
      </c>
      <c r="C1044" t="s">
        <v>21</v>
      </c>
      <c r="D1044">
        <v>65</v>
      </c>
    </row>
    <row r="1045" spans="1:4" x14ac:dyDescent="0.3">
      <c r="A1045">
        <v>535</v>
      </c>
      <c r="B1045" t="s">
        <v>52</v>
      </c>
      <c r="C1045" t="s">
        <v>22</v>
      </c>
      <c r="D1045">
        <v>76</v>
      </c>
    </row>
    <row r="1046" spans="1:4" x14ac:dyDescent="0.3">
      <c r="A1046">
        <v>4608</v>
      </c>
      <c r="B1046" t="s">
        <v>47</v>
      </c>
      <c r="C1046" t="s">
        <v>17</v>
      </c>
      <c r="D1046">
        <v>163</v>
      </c>
    </row>
    <row r="1047" spans="1:4" x14ac:dyDescent="0.3">
      <c r="A1047">
        <v>4608</v>
      </c>
      <c r="B1047" t="s">
        <v>47</v>
      </c>
      <c r="C1047" t="s">
        <v>18</v>
      </c>
      <c r="D1047">
        <v>23</v>
      </c>
    </row>
    <row r="1048" spans="1:4" x14ac:dyDescent="0.3">
      <c r="A1048">
        <v>4608</v>
      </c>
      <c r="B1048" t="s">
        <v>47</v>
      </c>
      <c r="C1048" t="s">
        <v>19</v>
      </c>
      <c r="D1048">
        <v>424</v>
      </c>
    </row>
    <row r="1049" spans="1:4" x14ac:dyDescent="0.3">
      <c r="A1049">
        <v>4608</v>
      </c>
      <c r="B1049" t="s">
        <v>47</v>
      </c>
      <c r="C1049" t="s">
        <v>20</v>
      </c>
      <c r="D1049">
        <v>27</v>
      </c>
    </row>
    <row r="1050" spans="1:4" x14ac:dyDescent="0.3">
      <c r="A1050">
        <v>4608</v>
      </c>
      <c r="B1050" t="s">
        <v>47</v>
      </c>
      <c r="C1050" t="s">
        <v>21</v>
      </c>
      <c r="D1050">
        <v>65</v>
      </c>
    </row>
    <row r="1051" spans="1:4" x14ac:dyDescent="0.3">
      <c r="A1051">
        <v>4608</v>
      </c>
      <c r="B1051" t="s">
        <v>47</v>
      </c>
      <c r="C1051" t="s">
        <v>22</v>
      </c>
      <c r="D1051">
        <v>76</v>
      </c>
    </row>
    <row r="1052" spans="1:4" x14ac:dyDescent="0.3">
      <c r="A1052">
        <v>8624</v>
      </c>
      <c r="B1052" t="s">
        <v>47</v>
      </c>
      <c r="C1052" t="s">
        <v>17</v>
      </c>
      <c r="D1052">
        <v>183</v>
      </c>
    </row>
    <row r="1053" spans="1:4" x14ac:dyDescent="0.3">
      <c r="A1053">
        <v>8624</v>
      </c>
      <c r="B1053" t="s">
        <v>47</v>
      </c>
      <c r="C1053" t="s">
        <v>18</v>
      </c>
      <c r="D1053">
        <v>33</v>
      </c>
    </row>
    <row r="1054" spans="1:4" x14ac:dyDescent="0.3">
      <c r="A1054">
        <v>8624</v>
      </c>
      <c r="B1054" t="s">
        <v>47</v>
      </c>
      <c r="C1054" t="s">
        <v>19</v>
      </c>
      <c r="D1054">
        <v>493</v>
      </c>
    </row>
    <row r="1055" spans="1:4" x14ac:dyDescent="0.3">
      <c r="A1055">
        <v>8624</v>
      </c>
      <c r="B1055" t="s">
        <v>47</v>
      </c>
      <c r="C1055" t="s">
        <v>20</v>
      </c>
      <c r="D1055">
        <v>59</v>
      </c>
    </row>
    <row r="1056" spans="1:4" x14ac:dyDescent="0.3">
      <c r="A1056">
        <v>8624</v>
      </c>
      <c r="B1056" t="s">
        <v>47</v>
      </c>
      <c r="C1056" t="s">
        <v>21</v>
      </c>
      <c r="D1056">
        <v>103</v>
      </c>
    </row>
    <row r="1057" spans="1:4" x14ac:dyDescent="0.3">
      <c r="A1057">
        <v>8624</v>
      </c>
      <c r="B1057" t="s">
        <v>47</v>
      </c>
      <c r="C1057" t="s">
        <v>22</v>
      </c>
      <c r="D1057">
        <v>57</v>
      </c>
    </row>
    <row r="1058" spans="1:4" x14ac:dyDescent="0.3">
      <c r="A1058">
        <v>4673</v>
      </c>
      <c r="B1058" t="s">
        <v>41</v>
      </c>
      <c r="C1058" t="s">
        <v>17</v>
      </c>
      <c r="D1058">
        <v>1004</v>
      </c>
    </row>
    <row r="1059" spans="1:4" x14ac:dyDescent="0.3">
      <c r="A1059">
        <v>4673</v>
      </c>
      <c r="B1059" t="s">
        <v>41</v>
      </c>
      <c r="C1059" t="s">
        <v>18</v>
      </c>
      <c r="D1059">
        <v>12</v>
      </c>
    </row>
    <row r="1060" spans="1:4" x14ac:dyDescent="0.3">
      <c r="A1060">
        <v>4673</v>
      </c>
      <c r="B1060" t="s">
        <v>41</v>
      </c>
      <c r="C1060" t="s">
        <v>19</v>
      </c>
      <c r="D1060">
        <v>145</v>
      </c>
    </row>
    <row r="1061" spans="1:4" x14ac:dyDescent="0.3">
      <c r="A1061">
        <v>4673</v>
      </c>
      <c r="B1061" t="s">
        <v>41</v>
      </c>
      <c r="C1061" t="s">
        <v>20</v>
      </c>
      <c r="D1061">
        <v>32</v>
      </c>
    </row>
    <row r="1062" spans="1:4" x14ac:dyDescent="0.3">
      <c r="A1062">
        <v>4673</v>
      </c>
      <c r="B1062" t="s">
        <v>41</v>
      </c>
      <c r="C1062" t="s">
        <v>21</v>
      </c>
      <c r="D1062">
        <v>12</v>
      </c>
    </row>
    <row r="1063" spans="1:4" x14ac:dyDescent="0.3">
      <c r="A1063">
        <v>4673</v>
      </c>
      <c r="B1063" t="s">
        <v>41</v>
      </c>
      <c r="C1063" t="s">
        <v>22</v>
      </c>
      <c r="D1063">
        <v>36</v>
      </c>
    </row>
    <row r="1064" spans="1:4" x14ac:dyDescent="0.3">
      <c r="A1064">
        <v>1137</v>
      </c>
      <c r="B1064" t="s">
        <v>41</v>
      </c>
      <c r="C1064" t="s">
        <v>17</v>
      </c>
      <c r="D1064">
        <v>398</v>
      </c>
    </row>
    <row r="1065" spans="1:4" x14ac:dyDescent="0.3">
      <c r="A1065">
        <v>1137</v>
      </c>
      <c r="B1065" t="s">
        <v>41</v>
      </c>
      <c r="C1065" t="s">
        <v>18</v>
      </c>
      <c r="D1065">
        <v>190</v>
      </c>
    </row>
    <row r="1066" spans="1:4" x14ac:dyDescent="0.3">
      <c r="A1066">
        <v>1137</v>
      </c>
      <c r="B1066" t="s">
        <v>41</v>
      </c>
      <c r="C1066" t="s">
        <v>19</v>
      </c>
      <c r="D1066">
        <v>537</v>
      </c>
    </row>
    <row r="1067" spans="1:4" x14ac:dyDescent="0.3">
      <c r="A1067">
        <v>1137</v>
      </c>
      <c r="B1067" t="s">
        <v>41</v>
      </c>
      <c r="C1067" t="s">
        <v>20</v>
      </c>
      <c r="D1067">
        <v>61</v>
      </c>
    </row>
    <row r="1068" spans="1:4" x14ac:dyDescent="0.3">
      <c r="A1068">
        <v>1137</v>
      </c>
      <c r="B1068" t="s">
        <v>41</v>
      </c>
      <c r="C1068" t="s">
        <v>21</v>
      </c>
      <c r="D1068">
        <v>156</v>
      </c>
    </row>
    <row r="1069" spans="1:4" x14ac:dyDescent="0.3">
      <c r="A1069">
        <v>1137</v>
      </c>
      <c r="B1069" t="s">
        <v>41</v>
      </c>
      <c r="C1069" t="s">
        <v>22</v>
      </c>
      <c r="D1069">
        <v>37</v>
      </c>
    </row>
    <row r="1070" spans="1:4" x14ac:dyDescent="0.3">
      <c r="A1070">
        <v>6071</v>
      </c>
      <c r="B1070" t="s">
        <v>41</v>
      </c>
      <c r="C1070" t="s">
        <v>17</v>
      </c>
      <c r="D1070">
        <v>493</v>
      </c>
    </row>
    <row r="1071" spans="1:4" x14ac:dyDescent="0.3">
      <c r="A1071">
        <v>6071</v>
      </c>
      <c r="B1071" t="s">
        <v>41</v>
      </c>
      <c r="C1071" t="s">
        <v>18</v>
      </c>
      <c r="D1071">
        <v>70</v>
      </c>
    </row>
    <row r="1072" spans="1:4" x14ac:dyDescent="0.3">
      <c r="A1072">
        <v>6071</v>
      </c>
      <c r="B1072" t="s">
        <v>41</v>
      </c>
      <c r="C1072" t="s">
        <v>19</v>
      </c>
      <c r="D1072">
        <v>324</v>
      </c>
    </row>
    <row r="1073" spans="1:4" x14ac:dyDescent="0.3">
      <c r="A1073">
        <v>6071</v>
      </c>
      <c r="B1073" t="s">
        <v>41</v>
      </c>
      <c r="C1073" t="s">
        <v>20</v>
      </c>
      <c r="D1073">
        <v>146</v>
      </c>
    </row>
    <row r="1074" spans="1:4" x14ac:dyDescent="0.3">
      <c r="A1074">
        <v>6071</v>
      </c>
      <c r="B1074" t="s">
        <v>41</v>
      </c>
      <c r="C1074" t="s">
        <v>21</v>
      </c>
      <c r="D1074">
        <v>40</v>
      </c>
    </row>
    <row r="1075" spans="1:4" x14ac:dyDescent="0.3">
      <c r="A1075">
        <v>6071</v>
      </c>
      <c r="B1075" t="s">
        <v>41</v>
      </c>
      <c r="C1075" t="s">
        <v>22</v>
      </c>
      <c r="D1075">
        <v>84</v>
      </c>
    </row>
    <row r="1076" spans="1:4" x14ac:dyDescent="0.3">
      <c r="A1076">
        <v>295</v>
      </c>
      <c r="B1076" t="s">
        <v>41</v>
      </c>
      <c r="C1076" t="s">
        <v>17</v>
      </c>
      <c r="D1076">
        <v>493</v>
      </c>
    </row>
    <row r="1077" spans="1:4" x14ac:dyDescent="0.3">
      <c r="A1077">
        <v>295</v>
      </c>
      <c r="B1077" t="s">
        <v>41</v>
      </c>
      <c r="C1077" t="s">
        <v>18</v>
      </c>
      <c r="D1077">
        <v>70</v>
      </c>
    </row>
    <row r="1078" spans="1:4" x14ac:dyDescent="0.3">
      <c r="A1078">
        <v>295</v>
      </c>
      <c r="B1078" t="s">
        <v>41</v>
      </c>
      <c r="C1078" t="s">
        <v>19</v>
      </c>
      <c r="D1078">
        <v>324</v>
      </c>
    </row>
    <row r="1079" spans="1:4" x14ac:dyDescent="0.3">
      <c r="A1079">
        <v>295</v>
      </c>
      <c r="B1079" t="s">
        <v>41</v>
      </c>
      <c r="C1079" t="s">
        <v>20</v>
      </c>
      <c r="D1079">
        <v>146</v>
      </c>
    </row>
    <row r="1080" spans="1:4" x14ac:dyDescent="0.3">
      <c r="A1080">
        <v>295</v>
      </c>
      <c r="B1080" t="s">
        <v>41</v>
      </c>
      <c r="C1080" t="s">
        <v>21</v>
      </c>
      <c r="D1080">
        <v>40</v>
      </c>
    </row>
    <row r="1081" spans="1:4" x14ac:dyDescent="0.3">
      <c r="A1081">
        <v>295</v>
      </c>
      <c r="B1081" t="s">
        <v>41</v>
      </c>
      <c r="C1081" t="s">
        <v>22</v>
      </c>
      <c r="D1081">
        <v>84</v>
      </c>
    </row>
    <row r="1082" spans="1:4" x14ac:dyDescent="0.3">
      <c r="A1082">
        <v>5848</v>
      </c>
      <c r="B1082" t="s">
        <v>45</v>
      </c>
      <c r="C1082" t="s">
        <v>17</v>
      </c>
      <c r="D1082">
        <v>724</v>
      </c>
    </row>
    <row r="1083" spans="1:4" x14ac:dyDescent="0.3">
      <c r="A1083">
        <v>5848</v>
      </c>
      <c r="B1083" t="s">
        <v>45</v>
      </c>
      <c r="C1083" t="s">
        <v>18</v>
      </c>
      <c r="D1083">
        <v>74</v>
      </c>
    </row>
    <row r="1084" spans="1:4" x14ac:dyDescent="0.3">
      <c r="A1084">
        <v>5848</v>
      </c>
      <c r="B1084" t="s">
        <v>45</v>
      </c>
      <c r="C1084" t="s">
        <v>19</v>
      </c>
      <c r="D1084">
        <v>929</v>
      </c>
    </row>
    <row r="1085" spans="1:4" x14ac:dyDescent="0.3">
      <c r="A1085">
        <v>5848</v>
      </c>
      <c r="B1085" t="s">
        <v>45</v>
      </c>
      <c r="C1085" t="s">
        <v>20</v>
      </c>
      <c r="D1085">
        <v>97</v>
      </c>
    </row>
    <row r="1086" spans="1:4" x14ac:dyDescent="0.3">
      <c r="A1086">
        <v>5848</v>
      </c>
      <c r="B1086" t="s">
        <v>45</v>
      </c>
      <c r="C1086" t="s">
        <v>21</v>
      </c>
      <c r="D1086">
        <v>55</v>
      </c>
    </row>
    <row r="1087" spans="1:4" x14ac:dyDescent="0.3">
      <c r="A1087">
        <v>5848</v>
      </c>
      <c r="B1087" t="s">
        <v>45</v>
      </c>
      <c r="C1087" t="s">
        <v>22</v>
      </c>
      <c r="D1087">
        <v>130</v>
      </c>
    </row>
    <row r="1088" spans="1:4" x14ac:dyDescent="0.3">
      <c r="A1088">
        <v>203</v>
      </c>
      <c r="B1088" t="s">
        <v>41</v>
      </c>
      <c r="C1088" t="s">
        <v>17</v>
      </c>
      <c r="D1088">
        <v>1288</v>
      </c>
    </row>
    <row r="1089" spans="1:4" x14ac:dyDescent="0.3">
      <c r="A1089">
        <v>203</v>
      </c>
      <c r="B1089" t="s">
        <v>41</v>
      </c>
      <c r="C1089" t="s">
        <v>18</v>
      </c>
      <c r="D1089">
        <v>20</v>
      </c>
    </row>
    <row r="1090" spans="1:4" x14ac:dyDescent="0.3">
      <c r="A1090">
        <v>203</v>
      </c>
      <c r="B1090" t="s">
        <v>41</v>
      </c>
      <c r="C1090" t="s">
        <v>19</v>
      </c>
      <c r="D1090">
        <v>613</v>
      </c>
    </row>
    <row r="1091" spans="1:4" x14ac:dyDescent="0.3">
      <c r="A1091">
        <v>203</v>
      </c>
      <c r="B1091" t="s">
        <v>41</v>
      </c>
      <c r="C1091" t="s">
        <v>20</v>
      </c>
      <c r="D1091">
        <v>80</v>
      </c>
    </row>
    <row r="1092" spans="1:4" x14ac:dyDescent="0.3">
      <c r="A1092">
        <v>203</v>
      </c>
      <c r="B1092" t="s">
        <v>41</v>
      </c>
      <c r="C1092" t="s">
        <v>21</v>
      </c>
      <c r="D1092">
        <v>61</v>
      </c>
    </row>
    <row r="1093" spans="1:4" x14ac:dyDescent="0.3">
      <c r="A1093">
        <v>203</v>
      </c>
      <c r="B1093" t="s">
        <v>41</v>
      </c>
      <c r="C1093" t="s">
        <v>22</v>
      </c>
      <c r="D1093">
        <v>27</v>
      </c>
    </row>
    <row r="1094" spans="1:4" x14ac:dyDescent="0.3">
      <c r="A1094">
        <v>988</v>
      </c>
      <c r="B1094" t="s">
        <v>41</v>
      </c>
      <c r="C1094" t="s">
        <v>17</v>
      </c>
      <c r="D1094">
        <v>410</v>
      </c>
    </row>
    <row r="1095" spans="1:4" x14ac:dyDescent="0.3">
      <c r="A1095">
        <v>988</v>
      </c>
      <c r="B1095" t="s">
        <v>41</v>
      </c>
      <c r="C1095" t="s">
        <v>18</v>
      </c>
      <c r="D1095">
        <v>0</v>
      </c>
    </row>
    <row r="1096" spans="1:4" x14ac:dyDescent="0.3">
      <c r="A1096">
        <v>988</v>
      </c>
      <c r="B1096" t="s">
        <v>41</v>
      </c>
      <c r="C1096" t="s">
        <v>19</v>
      </c>
      <c r="D1096">
        <v>592</v>
      </c>
    </row>
    <row r="1097" spans="1:4" x14ac:dyDescent="0.3">
      <c r="A1097">
        <v>988</v>
      </c>
      <c r="B1097" t="s">
        <v>41</v>
      </c>
      <c r="C1097" t="s">
        <v>20</v>
      </c>
      <c r="D1097">
        <v>147</v>
      </c>
    </row>
    <row r="1098" spans="1:4" x14ac:dyDescent="0.3">
      <c r="A1098">
        <v>988</v>
      </c>
      <c r="B1098" t="s">
        <v>41</v>
      </c>
      <c r="C1098" t="s">
        <v>21</v>
      </c>
      <c r="D1098">
        <v>22</v>
      </c>
    </row>
    <row r="1099" spans="1:4" x14ac:dyDescent="0.3">
      <c r="A1099">
        <v>988</v>
      </c>
      <c r="B1099" t="s">
        <v>41</v>
      </c>
      <c r="C1099" t="s">
        <v>22</v>
      </c>
      <c r="D1099">
        <v>22</v>
      </c>
    </row>
    <row r="1100" spans="1:4" x14ac:dyDescent="0.3">
      <c r="A1100">
        <v>4394</v>
      </c>
      <c r="B1100" t="s">
        <v>41</v>
      </c>
      <c r="C1100" t="s">
        <v>17</v>
      </c>
      <c r="D1100">
        <v>1142</v>
      </c>
    </row>
    <row r="1101" spans="1:4" x14ac:dyDescent="0.3">
      <c r="A1101">
        <v>4394</v>
      </c>
      <c r="B1101" t="s">
        <v>41</v>
      </c>
      <c r="C1101" t="s">
        <v>18</v>
      </c>
      <c r="D1101">
        <v>29</v>
      </c>
    </row>
    <row r="1102" spans="1:4" x14ac:dyDescent="0.3">
      <c r="A1102">
        <v>4394</v>
      </c>
      <c r="B1102" t="s">
        <v>41</v>
      </c>
      <c r="C1102" t="s">
        <v>19</v>
      </c>
      <c r="D1102">
        <v>249</v>
      </c>
    </row>
    <row r="1103" spans="1:4" x14ac:dyDescent="0.3">
      <c r="A1103">
        <v>4394</v>
      </c>
      <c r="B1103" t="s">
        <v>41</v>
      </c>
      <c r="C1103" t="s">
        <v>20</v>
      </c>
      <c r="D1103">
        <v>38</v>
      </c>
    </row>
    <row r="1104" spans="1:4" x14ac:dyDescent="0.3">
      <c r="A1104">
        <v>4394</v>
      </c>
      <c r="B1104" t="s">
        <v>41</v>
      </c>
      <c r="C1104" t="s">
        <v>21</v>
      </c>
      <c r="D1104">
        <v>29</v>
      </c>
    </row>
    <row r="1105" spans="1:4" x14ac:dyDescent="0.3">
      <c r="A1105">
        <v>4394</v>
      </c>
      <c r="B1105" t="s">
        <v>41</v>
      </c>
      <c r="C1105" t="s">
        <v>22</v>
      </c>
      <c r="D1105">
        <v>14</v>
      </c>
    </row>
    <row r="1106" spans="1:4" x14ac:dyDescent="0.3">
      <c r="A1106">
        <v>2079</v>
      </c>
      <c r="B1106" t="s">
        <v>43</v>
      </c>
      <c r="C1106" t="s">
        <v>17</v>
      </c>
      <c r="D1106">
        <v>450</v>
      </c>
    </row>
    <row r="1107" spans="1:4" x14ac:dyDescent="0.3">
      <c r="A1107">
        <v>2079</v>
      </c>
      <c r="B1107" t="s">
        <v>43</v>
      </c>
      <c r="C1107" t="s">
        <v>18</v>
      </c>
      <c r="D1107">
        <v>26</v>
      </c>
    </row>
    <row r="1108" spans="1:4" x14ac:dyDescent="0.3">
      <c r="A1108">
        <v>2079</v>
      </c>
      <c r="B1108" t="s">
        <v>43</v>
      </c>
      <c r="C1108" t="s">
        <v>19</v>
      </c>
      <c r="D1108">
        <v>535</v>
      </c>
    </row>
    <row r="1109" spans="1:4" x14ac:dyDescent="0.3">
      <c r="A1109">
        <v>2079</v>
      </c>
      <c r="B1109" t="s">
        <v>43</v>
      </c>
      <c r="C1109" t="s">
        <v>20</v>
      </c>
      <c r="D1109">
        <v>73</v>
      </c>
    </row>
    <row r="1110" spans="1:4" x14ac:dyDescent="0.3">
      <c r="A1110">
        <v>2079</v>
      </c>
      <c r="B1110" t="s">
        <v>43</v>
      </c>
      <c r="C1110" t="s">
        <v>21</v>
      </c>
      <c r="D1110">
        <v>98</v>
      </c>
    </row>
    <row r="1111" spans="1:4" x14ac:dyDescent="0.3">
      <c r="A1111">
        <v>2079</v>
      </c>
      <c r="B1111" t="s">
        <v>43</v>
      </c>
      <c r="C1111" t="s">
        <v>22</v>
      </c>
      <c r="D1111">
        <v>26</v>
      </c>
    </row>
    <row r="1112" spans="1:4" x14ac:dyDescent="0.3">
      <c r="A1112">
        <v>2150</v>
      </c>
      <c r="B1112" t="s">
        <v>48</v>
      </c>
      <c r="C1112" t="s">
        <v>17</v>
      </c>
      <c r="D1112">
        <v>860</v>
      </c>
    </row>
    <row r="1113" spans="1:4" x14ac:dyDescent="0.3">
      <c r="A1113">
        <v>2150</v>
      </c>
      <c r="B1113" t="s">
        <v>48</v>
      </c>
      <c r="C1113" t="s">
        <v>18</v>
      </c>
      <c r="D1113">
        <v>28</v>
      </c>
    </row>
    <row r="1114" spans="1:4" x14ac:dyDescent="0.3">
      <c r="A1114">
        <v>2150</v>
      </c>
      <c r="B1114" t="s">
        <v>48</v>
      </c>
      <c r="C1114" t="s">
        <v>19</v>
      </c>
      <c r="D1114">
        <v>409</v>
      </c>
    </row>
    <row r="1115" spans="1:4" x14ac:dyDescent="0.3">
      <c r="A1115">
        <v>2150</v>
      </c>
      <c r="B1115" t="s">
        <v>48</v>
      </c>
      <c r="C1115" t="s">
        <v>20</v>
      </c>
      <c r="D1115">
        <v>73</v>
      </c>
    </row>
    <row r="1116" spans="1:4" x14ac:dyDescent="0.3">
      <c r="A1116">
        <v>2150</v>
      </c>
      <c r="B1116" t="s">
        <v>48</v>
      </c>
      <c r="C1116" t="s">
        <v>21</v>
      </c>
      <c r="D1116">
        <v>56</v>
      </c>
    </row>
    <row r="1117" spans="1:4" x14ac:dyDescent="0.3">
      <c r="A1117">
        <v>2150</v>
      </c>
      <c r="B1117" t="s">
        <v>48</v>
      </c>
      <c r="C1117" t="s">
        <v>22</v>
      </c>
      <c r="D1117">
        <v>56</v>
      </c>
    </row>
    <row r="1118" spans="1:4" x14ac:dyDescent="0.3">
      <c r="A1118">
        <v>7966</v>
      </c>
      <c r="B1118" t="s">
        <v>41</v>
      </c>
      <c r="C1118" t="s">
        <v>17</v>
      </c>
      <c r="D1118">
        <v>505</v>
      </c>
    </row>
    <row r="1119" spans="1:4" x14ac:dyDescent="0.3">
      <c r="A1119">
        <v>7966</v>
      </c>
      <c r="B1119" t="s">
        <v>41</v>
      </c>
      <c r="C1119" t="s">
        <v>18</v>
      </c>
      <c r="D1119">
        <v>137</v>
      </c>
    </row>
    <row r="1120" spans="1:4" x14ac:dyDescent="0.3">
      <c r="A1120">
        <v>7966</v>
      </c>
      <c r="B1120" t="s">
        <v>41</v>
      </c>
      <c r="C1120" t="s">
        <v>19</v>
      </c>
      <c r="D1120">
        <v>401</v>
      </c>
    </row>
    <row r="1121" spans="1:4" x14ac:dyDescent="0.3">
      <c r="A1121">
        <v>7966</v>
      </c>
      <c r="B1121" t="s">
        <v>41</v>
      </c>
      <c r="C1121" t="s">
        <v>20</v>
      </c>
      <c r="D1121">
        <v>104</v>
      </c>
    </row>
    <row r="1122" spans="1:4" x14ac:dyDescent="0.3">
      <c r="A1122">
        <v>7966</v>
      </c>
      <c r="B1122" t="s">
        <v>41</v>
      </c>
      <c r="C1122" t="s">
        <v>21</v>
      </c>
      <c r="D1122">
        <v>22</v>
      </c>
    </row>
    <row r="1123" spans="1:4" x14ac:dyDescent="0.3">
      <c r="A1123">
        <v>7966</v>
      </c>
      <c r="B1123" t="s">
        <v>41</v>
      </c>
      <c r="C1123" t="s">
        <v>22</v>
      </c>
      <c r="D1123">
        <v>22</v>
      </c>
    </row>
    <row r="1124" spans="1:4" x14ac:dyDescent="0.3">
      <c r="A1124">
        <v>3667</v>
      </c>
      <c r="B1124" t="s">
        <v>52</v>
      </c>
      <c r="C1124" t="s">
        <v>17</v>
      </c>
      <c r="D1124">
        <v>778</v>
      </c>
    </row>
    <row r="1125" spans="1:4" x14ac:dyDescent="0.3">
      <c r="A1125">
        <v>3667</v>
      </c>
      <c r="B1125" t="s">
        <v>52</v>
      </c>
      <c r="C1125" t="s">
        <v>18</v>
      </c>
      <c r="D1125">
        <v>178</v>
      </c>
    </row>
    <row r="1126" spans="1:4" x14ac:dyDescent="0.3">
      <c r="A1126">
        <v>3667</v>
      </c>
      <c r="B1126" t="s">
        <v>52</v>
      </c>
      <c r="C1126" t="s">
        <v>19</v>
      </c>
      <c r="D1126">
        <v>689</v>
      </c>
    </row>
    <row r="1127" spans="1:4" x14ac:dyDescent="0.3">
      <c r="A1127">
        <v>3667</v>
      </c>
      <c r="B1127" t="s">
        <v>52</v>
      </c>
      <c r="C1127" t="s">
        <v>20</v>
      </c>
      <c r="D1127">
        <v>41</v>
      </c>
    </row>
    <row r="1128" spans="1:4" x14ac:dyDescent="0.3">
      <c r="A1128">
        <v>3667</v>
      </c>
      <c r="B1128" t="s">
        <v>52</v>
      </c>
      <c r="C1128" t="s">
        <v>21</v>
      </c>
      <c r="D1128">
        <v>27</v>
      </c>
    </row>
    <row r="1129" spans="1:4" x14ac:dyDescent="0.3">
      <c r="A1129">
        <v>3667</v>
      </c>
      <c r="B1129" t="s">
        <v>52</v>
      </c>
      <c r="C1129" t="s">
        <v>22</v>
      </c>
      <c r="D1129">
        <v>44</v>
      </c>
    </row>
    <row r="1130" spans="1:4" x14ac:dyDescent="0.3">
      <c r="A1130">
        <v>9274</v>
      </c>
      <c r="B1130" t="s">
        <v>47</v>
      </c>
      <c r="C1130" t="s">
        <v>17</v>
      </c>
      <c r="D1130">
        <v>525</v>
      </c>
    </row>
    <row r="1131" spans="1:4" x14ac:dyDescent="0.3">
      <c r="A1131">
        <v>9274</v>
      </c>
      <c r="B1131" t="s">
        <v>47</v>
      </c>
      <c r="C1131" t="s">
        <v>18</v>
      </c>
      <c r="D1131">
        <v>147</v>
      </c>
    </row>
    <row r="1132" spans="1:4" x14ac:dyDescent="0.3">
      <c r="A1132">
        <v>9274</v>
      </c>
      <c r="B1132" t="s">
        <v>47</v>
      </c>
      <c r="C1132" t="s">
        <v>19</v>
      </c>
      <c r="D1132">
        <v>112</v>
      </c>
    </row>
    <row r="1133" spans="1:4" x14ac:dyDescent="0.3">
      <c r="A1133">
        <v>9274</v>
      </c>
      <c r="B1133" t="s">
        <v>47</v>
      </c>
      <c r="C1133" t="s">
        <v>20</v>
      </c>
      <c r="D1133">
        <v>219</v>
      </c>
    </row>
    <row r="1134" spans="1:4" x14ac:dyDescent="0.3">
      <c r="A1134">
        <v>9274</v>
      </c>
      <c r="B1134" t="s">
        <v>47</v>
      </c>
      <c r="C1134" t="s">
        <v>21</v>
      </c>
      <c r="D1134">
        <v>147</v>
      </c>
    </row>
    <row r="1135" spans="1:4" x14ac:dyDescent="0.3">
      <c r="A1135">
        <v>9274</v>
      </c>
      <c r="B1135" t="s">
        <v>47</v>
      </c>
      <c r="C1135" t="s">
        <v>22</v>
      </c>
      <c r="D1135">
        <v>63</v>
      </c>
    </row>
    <row r="1136" spans="1:4" x14ac:dyDescent="0.3">
      <c r="A1136">
        <v>10245</v>
      </c>
      <c r="B1136" t="s">
        <v>41</v>
      </c>
      <c r="C1136" t="s">
        <v>17</v>
      </c>
      <c r="D1136">
        <v>160</v>
      </c>
    </row>
    <row r="1137" spans="1:4" x14ac:dyDescent="0.3">
      <c r="A1137">
        <v>10245</v>
      </c>
      <c r="B1137" t="s">
        <v>41</v>
      </c>
      <c r="C1137" t="s">
        <v>18</v>
      </c>
      <c r="D1137">
        <v>80</v>
      </c>
    </row>
    <row r="1138" spans="1:4" x14ac:dyDescent="0.3">
      <c r="A1138">
        <v>10245</v>
      </c>
      <c r="B1138" t="s">
        <v>41</v>
      </c>
      <c r="C1138" t="s">
        <v>19</v>
      </c>
      <c r="D1138">
        <v>369</v>
      </c>
    </row>
    <row r="1139" spans="1:4" x14ac:dyDescent="0.3">
      <c r="A1139">
        <v>10245</v>
      </c>
      <c r="B1139" t="s">
        <v>41</v>
      </c>
      <c r="C1139" t="s">
        <v>20</v>
      </c>
      <c r="D1139">
        <v>67</v>
      </c>
    </row>
    <row r="1140" spans="1:4" x14ac:dyDescent="0.3">
      <c r="A1140">
        <v>10245</v>
      </c>
      <c r="B1140" t="s">
        <v>41</v>
      </c>
      <c r="C1140" t="s">
        <v>21</v>
      </c>
      <c r="D1140">
        <v>39</v>
      </c>
    </row>
    <row r="1141" spans="1:4" x14ac:dyDescent="0.3">
      <c r="A1141">
        <v>10245</v>
      </c>
      <c r="B1141" t="s">
        <v>41</v>
      </c>
      <c r="C1141" t="s">
        <v>22</v>
      </c>
      <c r="D1141">
        <v>41</v>
      </c>
    </row>
    <row r="1142" spans="1:4" x14ac:dyDescent="0.3">
      <c r="A1142">
        <v>3434</v>
      </c>
      <c r="B1142" t="s">
        <v>41</v>
      </c>
      <c r="C1142" t="s">
        <v>17</v>
      </c>
      <c r="D1142">
        <v>483</v>
      </c>
    </row>
    <row r="1143" spans="1:4" x14ac:dyDescent="0.3">
      <c r="A1143">
        <v>3434</v>
      </c>
      <c r="B1143" t="s">
        <v>41</v>
      </c>
      <c r="C1143" t="s">
        <v>18</v>
      </c>
      <c r="D1143">
        <v>72</v>
      </c>
    </row>
    <row r="1144" spans="1:4" x14ac:dyDescent="0.3">
      <c r="A1144">
        <v>3434</v>
      </c>
      <c r="B1144" t="s">
        <v>41</v>
      </c>
      <c r="C1144" t="s">
        <v>19</v>
      </c>
      <c r="D1144">
        <v>567</v>
      </c>
    </row>
    <row r="1145" spans="1:4" x14ac:dyDescent="0.3">
      <c r="A1145">
        <v>3434</v>
      </c>
      <c r="B1145" t="s">
        <v>41</v>
      </c>
      <c r="C1145" t="s">
        <v>20</v>
      </c>
      <c r="D1145">
        <v>94</v>
      </c>
    </row>
    <row r="1146" spans="1:4" x14ac:dyDescent="0.3">
      <c r="A1146">
        <v>3434</v>
      </c>
      <c r="B1146" t="s">
        <v>41</v>
      </c>
      <c r="C1146" t="s">
        <v>21</v>
      </c>
      <c r="D1146">
        <v>12</v>
      </c>
    </row>
    <row r="1147" spans="1:4" x14ac:dyDescent="0.3">
      <c r="A1147">
        <v>3434</v>
      </c>
      <c r="B1147" t="s">
        <v>41</v>
      </c>
      <c r="C1147" t="s">
        <v>22</v>
      </c>
      <c r="D1147">
        <v>108</v>
      </c>
    </row>
    <row r="1148" spans="1:4" x14ac:dyDescent="0.3">
      <c r="A1148">
        <v>4789</v>
      </c>
      <c r="B1148" t="s">
        <v>45</v>
      </c>
      <c r="C1148" t="s">
        <v>17</v>
      </c>
      <c r="D1148">
        <v>769</v>
      </c>
    </row>
    <row r="1149" spans="1:4" x14ac:dyDescent="0.3">
      <c r="A1149">
        <v>4789</v>
      </c>
      <c r="B1149" t="s">
        <v>45</v>
      </c>
      <c r="C1149" t="s">
        <v>18</v>
      </c>
      <c r="D1149">
        <v>22</v>
      </c>
    </row>
    <row r="1150" spans="1:4" x14ac:dyDescent="0.3">
      <c r="A1150">
        <v>4789</v>
      </c>
      <c r="B1150" t="s">
        <v>45</v>
      </c>
      <c r="C1150" t="s">
        <v>19</v>
      </c>
      <c r="D1150">
        <v>500</v>
      </c>
    </row>
    <row r="1151" spans="1:4" x14ac:dyDescent="0.3">
      <c r="A1151">
        <v>4789</v>
      </c>
      <c r="B1151" t="s">
        <v>45</v>
      </c>
      <c r="C1151" t="s">
        <v>20</v>
      </c>
      <c r="D1151">
        <v>210</v>
      </c>
    </row>
    <row r="1152" spans="1:4" x14ac:dyDescent="0.3">
      <c r="A1152">
        <v>4789</v>
      </c>
      <c r="B1152" t="s">
        <v>45</v>
      </c>
      <c r="C1152" t="s">
        <v>21</v>
      </c>
      <c r="D1152">
        <v>143</v>
      </c>
    </row>
    <row r="1153" spans="1:4" x14ac:dyDescent="0.3">
      <c r="A1153">
        <v>4789</v>
      </c>
      <c r="B1153" t="s">
        <v>45</v>
      </c>
      <c r="C1153" t="s">
        <v>22</v>
      </c>
      <c r="D1153">
        <v>33</v>
      </c>
    </row>
    <row r="1154" spans="1:4" x14ac:dyDescent="0.3">
      <c r="A1154">
        <v>5718</v>
      </c>
      <c r="B1154" t="s">
        <v>47</v>
      </c>
      <c r="C1154" t="s">
        <v>17</v>
      </c>
      <c r="D1154">
        <v>674</v>
      </c>
    </row>
    <row r="1155" spans="1:4" x14ac:dyDescent="0.3">
      <c r="A1155">
        <v>5718</v>
      </c>
      <c r="B1155" t="s">
        <v>47</v>
      </c>
      <c r="C1155" t="s">
        <v>18</v>
      </c>
      <c r="D1155">
        <v>168</v>
      </c>
    </row>
    <row r="1156" spans="1:4" x14ac:dyDescent="0.3">
      <c r="A1156">
        <v>5718</v>
      </c>
      <c r="B1156" t="s">
        <v>47</v>
      </c>
      <c r="C1156" t="s">
        <v>19</v>
      </c>
      <c r="D1156">
        <v>108</v>
      </c>
    </row>
    <row r="1157" spans="1:4" x14ac:dyDescent="0.3">
      <c r="A1157">
        <v>5718</v>
      </c>
      <c r="B1157" t="s">
        <v>47</v>
      </c>
      <c r="C1157" t="s">
        <v>20</v>
      </c>
      <c r="D1157">
        <v>192</v>
      </c>
    </row>
    <row r="1158" spans="1:4" x14ac:dyDescent="0.3">
      <c r="A1158">
        <v>5718</v>
      </c>
      <c r="B1158" t="s">
        <v>47</v>
      </c>
      <c r="C1158" t="s">
        <v>21</v>
      </c>
      <c r="D1158">
        <v>42</v>
      </c>
    </row>
    <row r="1159" spans="1:4" x14ac:dyDescent="0.3">
      <c r="A1159">
        <v>5718</v>
      </c>
      <c r="B1159" t="s">
        <v>47</v>
      </c>
      <c r="C1159" t="s">
        <v>22</v>
      </c>
      <c r="D1159">
        <v>231</v>
      </c>
    </row>
    <row r="1160" spans="1:4" x14ac:dyDescent="0.3">
      <c r="A1160">
        <v>4687</v>
      </c>
      <c r="B1160" t="s">
        <v>41</v>
      </c>
      <c r="C1160" t="s">
        <v>17</v>
      </c>
      <c r="D1160">
        <v>674</v>
      </c>
    </row>
    <row r="1161" spans="1:4" x14ac:dyDescent="0.3">
      <c r="A1161">
        <v>4687</v>
      </c>
      <c r="B1161" t="s">
        <v>41</v>
      </c>
      <c r="C1161" t="s">
        <v>18</v>
      </c>
      <c r="D1161">
        <v>92</v>
      </c>
    </row>
    <row r="1162" spans="1:4" x14ac:dyDescent="0.3">
      <c r="A1162">
        <v>4687</v>
      </c>
      <c r="B1162" t="s">
        <v>41</v>
      </c>
      <c r="C1162" t="s">
        <v>19</v>
      </c>
      <c r="D1162">
        <v>736</v>
      </c>
    </row>
    <row r="1163" spans="1:4" x14ac:dyDescent="0.3">
      <c r="A1163">
        <v>4687</v>
      </c>
      <c r="B1163" t="s">
        <v>41</v>
      </c>
      <c r="C1163" t="s">
        <v>20</v>
      </c>
      <c r="D1163">
        <v>39</v>
      </c>
    </row>
    <row r="1164" spans="1:4" x14ac:dyDescent="0.3">
      <c r="A1164">
        <v>4687</v>
      </c>
      <c r="B1164" t="s">
        <v>41</v>
      </c>
      <c r="C1164" t="s">
        <v>21</v>
      </c>
      <c r="D1164">
        <v>0</v>
      </c>
    </row>
    <row r="1165" spans="1:4" x14ac:dyDescent="0.3">
      <c r="A1165">
        <v>4687</v>
      </c>
      <c r="B1165" t="s">
        <v>41</v>
      </c>
      <c r="C1165" t="s">
        <v>22</v>
      </c>
      <c r="D1165">
        <v>92</v>
      </c>
    </row>
    <row r="1166" spans="1:4" x14ac:dyDescent="0.3">
      <c r="A1166">
        <v>1065</v>
      </c>
      <c r="B1166" t="s">
        <v>43</v>
      </c>
      <c r="C1166" t="s">
        <v>17</v>
      </c>
      <c r="D1166">
        <v>557</v>
      </c>
    </row>
    <row r="1167" spans="1:4" x14ac:dyDescent="0.3">
      <c r="A1167">
        <v>1065</v>
      </c>
      <c r="B1167" t="s">
        <v>43</v>
      </c>
      <c r="C1167" t="s">
        <v>18</v>
      </c>
      <c r="D1167">
        <v>129</v>
      </c>
    </row>
    <row r="1168" spans="1:4" x14ac:dyDescent="0.3">
      <c r="A1168">
        <v>1065</v>
      </c>
      <c r="B1168" t="s">
        <v>43</v>
      </c>
      <c r="C1168" t="s">
        <v>19</v>
      </c>
      <c r="D1168">
        <v>984</v>
      </c>
    </row>
    <row r="1169" spans="1:4" x14ac:dyDescent="0.3">
      <c r="A1169">
        <v>1065</v>
      </c>
      <c r="B1169" t="s">
        <v>43</v>
      </c>
      <c r="C1169" t="s">
        <v>20</v>
      </c>
      <c r="D1169">
        <v>193</v>
      </c>
    </row>
    <row r="1170" spans="1:4" x14ac:dyDescent="0.3">
      <c r="A1170">
        <v>1065</v>
      </c>
      <c r="B1170" t="s">
        <v>43</v>
      </c>
      <c r="C1170" t="s">
        <v>21</v>
      </c>
      <c r="D1170">
        <v>37</v>
      </c>
    </row>
    <row r="1171" spans="1:4" x14ac:dyDescent="0.3">
      <c r="A1171">
        <v>1065</v>
      </c>
      <c r="B1171" t="s">
        <v>43</v>
      </c>
      <c r="C1171" t="s">
        <v>22</v>
      </c>
      <c r="D1171">
        <v>18</v>
      </c>
    </row>
    <row r="1172" spans="1:4" x14ac:dyDescent="0.3">
      <c r="A1172">
        <v>6905</v>
      </c>
      <c r="B1172" t="s">
        <v>41</v>
      </c>
      <c r="C1172" t="s">
        <v>17</v>
      </c>
      <c r="D1172">
        <v>241</v>
      </c>
    </row>
    <row r="1173" spans="1:4" x14ac:dyDescent="0.3">
      <c r="A1173">
        <v>6905</v>
      </c>
      <c r="B1173" t="s">
        <v>41</v>
      </c>
      <c r="C1173" t="s">
        <v>18</v>
      </c>
      <c r="D1173">
        <v>45</v>
      </c>
    </row>
    <row r="1174" spans="1:4" x14ac:dyDescent="0.3">
      <c r="A1174">
        <v>6905</v>
      </c>
      <c r="B1174" t="s">
        <v>41</v>
      </c>
      <c r="C1174" t="s">
        <v>19</v>
      </c>
      <c r="D1174">
        <v>604</v>
      </c>
    </row>
    <row r="1175" spans="1:4" x14ac:dyDescent="0.3">
      <c r="A1175">
        <v>6905</v>
      </c>
      <c r="B1175" t="s">
        <v>41</v>
      </c>
      <c r="C1175" t="s">
        <v>20</v>
      </c>
      <c r="D1175">
        <v>34</v>
      </c>
    </row>
    <row r="1176" spans="1:4" x14ac:dyDescent="0.3">
      <c r="A1176">
        <v>6905</v>
      </c>
      <c r="B1176" t="s">
        <v>41</v>
      </c>
      <c r="C1176" t="s">
        <v>21</v>
      </c>
      <c r="D1176">
        <v>26</v>
      </c>
    </row>
    <row r="1177" spans="1:4" x14ac:dyDescent="0.3">
      <c r="A1177">
        <v>6905</v>
      </c>
      <c r="B1177" t="s">
        <v>41</v>
      </c>
      <c r="C1177" t="s">
        <v>22</v>
      </c>
      <c r="D1177">
        <v>54</v>
      </c>
    </row>
    <row r="1178" spans="1:4" x14ac:dyDescent="0.3">
      <c r="A1178">
        <v>3661</v>
      </c>
      <c r="B1178" t="s">
        <v>45</v>
      </c>
      <c r="C1178" t="s">
        <v>17</v>
      </c>
      <c r="D1178">
        <v>594</v>
      </c>
    </row>
    <row r="1179" spans="1:4" x14ac:dyDescent="0.3">
      <c r="A1179">
        <v>3661</v>
      </c>
      <c r="B1179" t="s">
        <v>45</v>
      </c>
      <c r="C1179" t="s">
        <v>18</v>
      </c>
      <c r="D1179">
        <v>51</v>
      </c>
    </row>
    <row r="1180" spans="1:4" x14ac:dyDescent="0.3">
      <c r="A1180">
        <v>3661</v>
      </c>
      <c r="B1180" t="s">
        <v>45</v>
      </c>
      <c r="C1180" t="s">
        <v>19</v>
      </c>
      <c r="D1180">
        <v>631</v>
      </c>
    </row>
    <row r="1181" spans="1:4" x14ac:dyDescent="0.3">
      <c r="A1181">
        <v>3661</v>
      </c>
      <c r="B1181" t="s">
        <v>45</v>
      </c>
      <c r="C1181" t="s">
        <v>20</v>
      </c>
      <c r="D1181">
        <v>72</v>
      </c>
    </row>
    <row r="1182" spans="1:4" x14ac:dyDescent="0.3">
      <c r="A1182">
        <v>3661</v>
      </c>
      <c r="B1182" t="s">
        <v>45</v>
      </c>
      <c r="C1182" t="s">
        <v>21</v>
      </c>
      <c r="D1182">
        <v>55</v>
      </c>
    </row>
    <row r="1183" spans="1:4" x14ac:dyDescent="0.3">
      <c r="A1183">
        <v>3661</v>
      </c>
      <c r="B1183" t="s">
        <v>45</v>
      </c>
      <c r="C1183" t="s">
        <v>22</v>
      </c>
      <c r="D1183">
        <v>32</v>
      </c>
    </row>
    <row r="1184" spans="1:4" x14ac:dyDescent="0.3">
      <c r="A1184">
        <v>4310</v>
      </c>
      <c r="B1184" t="s">
        <v>53</v>
      </c>
      <c r="C1184" t="s">
        <v>17</v>
      </c>
      <c r="D1184">
        <v>507</v>
      </c>
    </row>
    <row r="1185" spans="1:4" x14ac:dyDescent="0.3">
      <c r="A1185">
        <v>4310</v>
      </c>
      <c r="B1185" t="s">
        <v>53</v>
      </c>
      <c r="C1185" t="s">
        <v>18</v>
      </c>
      <c r="D1185">
        <v>93</v>
      </c>
    </row>
    <row r="1186" spans="1:4" x14ac:dyDescent="0.3">
      <c r="A1186">
        <v>4310</v>
      </c>
      <c r="B1186" t="s">
        <v>53</v>
      </c>
      <c r="C1186" t="s">
        <v>19</v>
      </c>
      <c r="D1186">
        <v>520</v>
      </c>
    </row>
    <row r="1187" spans="1:4" x14ac:dyDescent="0.3">
      <c r="A1187">
        <v>4310</v>
      </c>
      <c r="B1187" t="s">
        <v>53</v>
      </c>
      <c r="C1187" t="s">
        <v>20</v>
      </c>
      <c r="D1187">
        <v>242</v>
      </c>
    </row>
    <row r="1188" spans="1:4" x14ac:dyDescent="0.3">
      <c r="A1188">
        <v>4310</v>
      </c>
      <c r="B1188" t="s">
        <v>53</v>
      </c>
      <c r="C1188" t="s">
        <v>21</v>
      </c>
      <c r="D1188">
        <v>40</v>
      </c>
    </row>
    <row r="1189" spans="1:4" x14ac:dyDescent="0.3">
      <c r="A1189">
        <v>4310</v>
      </c>
      <c r="B1189" t="s">
        <v>53</v>
      </c>
      <c r="C1189" t="s">
        <v>22</v>
      </c>
      <c r="D1189">
        <v>26</v>
      </c>
    </row>
    <row r="1190" spans="1:4" x14ac:dyDescent="0.3">
      <c r="A1190">
        <v>9209</v>
      </c>
      <c r="B1190" t="s">
        <v>47</v>
      </c>
      <c r="C1190" t="s">
        <v>17</v>
      </c>
      <c r="D1190">
        <v>829</v>
      </c>
    </row>
    <row r="1191" spans="1:4" x14ac:dyDescent="0.3">
      <c r="A1191">
        <v>9209</v>
      </c>
      <c r="B1191" t="s">
        <v>47</v>
      </c>
      <c r="C1191" t="s">
        <v>18</v>
      </c>
      <c r="D1191">
        <v>138</v>
      </c>
    </row>
    <row r="1192" spans="1:4" x14ac:dyDescent="0.3">
      <c r="A1192">
        <v>9209</v>
      </c>
      <c r="B1192" t="s">
        <v>47</v>
      </c>
      <c r="C1192" t="s">
        <v>19</v>
      </c>
      <c r="D1192">
        <v>430</v>
      </c>
    </row>
    <row r="1193" spans="1:4" x14ac:dyDescent="0.3">
      <c r="A1193">
        <v>9209</v>
      </c>
      <c r="B1193" t="s">
        <v>47</v>
      </c>
      <c r="C1193" t="s">
        <v>20</v>
      </c>
      <c r="D1193">
        <v>60</v>
      </c>
    </row>
    <row r="1194" spans="1:4" x14ac:dyDescent="0.3">
      <c r="A1194">
        <v>9209</v>
      </c>
      <c r="B1194" t="s">
        <v>47</v>
      </c>
      <c r="C1194" t="s">
        <v>21</v>
      </c>
      <c r="D1194">
        <v>92</v>
      </c>
    </row>
    <row r="1195" spans="1:4" x14ac:dyDescent="0.3">
      <c r="A1195">
        <v>9209</v>
      </c>
      <c r="B1195" t="s">
        <v>47</v>
      </c>
      <c r="C1195" t="s">
        <v>22</v>
      </c>
      <c r="D1195">
        <v>15</v>
      </c>
    </row>
    <row r="1196" spans="1:4" x14ac:dyDescent="0.3">
      <c r="A1196">
        <v>6417</v>
      </c>
      <c r="B1196" t="s">
        <v>41</v>
      </c>
      <c r="C1196" t="s">
        <v>17</v>
      </c>
      <c r="D1196">
        <v>829</v>
      </c>
    </row>
    <row r="1197" spans="1:4" x14ac:dyDescent="0.3">
      <c r="A1197">
        <v>6417</v>
      </c>
      <c r="B1197" t="s">
        <v>41</v>
      </c>
      <c r="C1197" t="s">
        <v>18</v>
      </c>
      <c r="D1197">
        <v>138</v>
      </c>
    </row>
    <row r="1198" spans="1:4" x14ac:dyDescent="0.3">
      <c r="A1198">
        <v>6417</v>
      </c>
      <c r="B1198" t="s">
        <v>41</v>
      </c>
      <c r="C1198" t="s">
        <v>19</v>
      </c>
      <c r="D1198">
        <v>430</v>
      </c>
    </row>
    <row r="1199" spans="1:4" x14ac:dyDescent="0.3">
      <c r="A1199">
        <v>6417</v>
      </c>
      <c r="B1199" t="s">
        <v>41</v>
      </c>
      <c r="C1199" t="s">
        <v>20</v>
      </c>
      <c r="D1199">
        <v>60</v>
      </c>
    </row>
    <row r="1200" spans="1:4" x14ac:dyDescent="0.3">
      <c r="A1200">
        <v>6417</v>
      </c>
      <c r="B1200" t="s">
        <v>41</v>
      </c>
      <c r="C1200" t="s">
        <v>21</v>
      </c>
      <c r="D1200">
        <v>92</v>
      </c>
    </row>
    <row r="1201" spans="1:4" x14ac:dyDescent="0.3">
      <c r="A1201">
        <v>6417</v>
      </c>
      <c r="B1201" t="s">
        <v>41</v>
      </c>
      <c r="C1201" t="s">
        <v>22</v>
      </c>
      <c r="D1201">
        <v>15</v>
      </c>
    </row>
    <row r="1202" spans="1:4" x14ac:dyDescent="0.3">
      <c r="A1202">
        <v>8717</v>
      </c>
      <c r="B1202" t="s">
        <v>45</v>
      </c>
      <c r="C1202" t="s">
        <v>17</v>
      </c>
      <c r="D1202">
        <v>1149</v>
      </c>
    </row>
    <row r="1203" spans="1:4" x14ac:dyDescent="0.3">
      <c r="A1203">
        <v>8717</v>
      </c>
      <c r="B1203" t="s">
        <v>45</v>
      </c>
      <c r="C1203" t="s">
        <v>18</v>
      </c>
      <c r="D1203">
        <v>71</v>
      </c>
    </row>
    <row r="1204" spans="1:4" x14ac:dyDescent="0.3">
      <c r="A1204">
        <v>8717</v>
      </c>
      <c r="B1204" t="s">
        <v>45</v>
      </c>
      <c r="C1204" t="s">
        <v>19</v>
      </c>
      <c r="D1204">
        <v>449</v>
      </c>
    </row>
    <row r="1205" spans="1:4" x14ac:dyDescent="0.3">
      <c r="A1205">
        <v>8717</v>
      </c>
      <c r="B1205" t="s">
        <v>45</v>
      </c>
      <c r="C1205" t="s">
        <v>20</v>
      </c>
      <c r="D1205">
        <v>69</v>
      </c>
    </row>
    <row r="1206" spans="1:4" x14ac:dyDescent="0.3">
      <c r="A1206">
        <v>8717</v>
      </c>
      <c r="B1206" t="s">
        <v>45</v>
      </c>
      <c r="C1206" t="s">
        <v>21</v>
      </c>
      <c r="D1206">
        <v>71</v>
      </c>
    </row>
    <row r="1207" spans="1:4" x14ac:dyDescent="0.3">
      <c r="A1207">
        <v>8717</v>
      </c>
      <c r="B1207" t="s">
        <v>45</v>
      </c>
      <c r="C1207" t="s">
        <v>22</v>
      </c>
      <c r="D1207">
        <v>26</v>
      </c>
    </row>
    <row r="1208" spans="1:4" x14ac:dyDescent="0.3">
      <c r="A1208">
        <v>7396</v>
      </c>
      <c r="B1208" t="s">
        <v>41</v>
      </c>
      <c r="C1208" t="s">
        <v>17</v>
      </c>
      <c r="D1208">
        <v>342</v>
      </c>
    </row>
    <row r="1209" spans="1:4" x14ac:dyDescent="0.3">
      <c r="A1209">
        <v>7396</v>
      </c>
      <c r="B1209" t="s">
        <v>41</v>
      </c>
      <c r="C1209" t="s">
        <v>18</v>
      </c>
      <c r="D1209">
        <v>51</v>
      </c>
    </row>
    <row r="1210" spans="1:4" x14ac:dyDescent="0.3">
      <c r="A1210">
        <v>7396</v>
      </c>
      <c r="B1210" t="s">
        <v>41</v>
      </c>
      <c r="C1210" t="s">
        <v>19</v>
      </c>
      <c r="D1210">
        <v>936</v>
      </c>
    </row>
    <row r="1211" spans="1:4" x14ac:dyDescent="0.3">
      <c r="A1211">
        <v>7396</v>
      </c>
      <c r="B1211" t="s">
        <v>41</v>
      </c>
      <c r="C1211" t="s">
        <v>20</v>
      </c>
      <c r="D1211">
        <v>207</v>
      </c>
    </row>
    <row r="1212" spans="1:4" x14ac:dyDescent="0.3">
      <c r="A1212">
        <v>7396</v>
      </c>
      <c r="B1212" t="s">
        <v>41</v>
      </c>
      <c r="C1212" t="s">
        <v>21</v>
      </c>
      <c r="D1212">
        <v>35</v>
      </c>
    </row>
    <row r="1213" spans="1:4" x14ac:dyDescent="0.3">
      <c r="A1213">
        <v>7396</v>
      </c>
      <c r="B1213" t="s">
        <v>41</v>
      </c>
      <c r="C1213" t="s">
        <v>22</v>
      </c>
      <c r="D1213">
        <v>26</v>
      </c>
    </row>
    <row r="1214" spans="1:4" x14ac:dyDescent="0.3">
      <c r="A1214">
        <v>6086</v>
      </c>
      <c r="B1214" t="s">
        <v>53</v>
      </c>
      <c r="C1214" t="s">
        <v>17</v>
      </c>
      <c r="D1214">
        <v>445</v>
      </c>
    </row>
    <row r="1215" spans="1:4" x14ac:dyDescent="0.3">
      <c r="A1215">
        <v>6086</v>
      </c>
      <c r="B1215" t="s">
        <v>53</v>
      </c>
      <c r="C1215" t="s">
        <v>18</v>
      </c>
      <c r="D1215">
        <v>25</v>
      </c>
    </row>
    <row r="1216" spans="1:4" x14ac:dyDescent="0.3">
      <c r="A1216">
        <v>6086</v>
      </c>
      <c r="B1216" t="s">
        <v>53</v>
      </c>
      <c r="C1216" t="s">
        <v>19</v>
      </c>
      <c r="D1216">
        <v>706</v>
      </c>
    </row>
    <row r="1217" spans="1:4" x14ac:dyDescent="0.3">
      <c r="A1217">
        <v>6086</v>
      </c>
      <c r="B1217" t="s">
        <v>53</v>
      </c>
      <c r="C1217" t="s">
        <v>20</v>
      </c>
      <c r="D1217">
        <v>80</v>
      </c>
    </row>
    <row r="1218" spans="1:4" x14ac:dyDescent="0.3">
      <c r="A1218">
        <v>6086</v>
      </c>
      <c r="B1218" t="s">
        <v>53</v>
      </c>
      <c r="C1218" t="s">
        <v>21</v>
      </c>
      <c r="D1218">
        <v>76</v>
      </c>
    </row>
    <row r="1219" spans="1:4" x14ac:dyDescent="0.3">
      <c r="A1219">
        <v>6086</v>
      </c>
      <c r="B1219" t="s">
        <v>53</v>
      </c>
      <c r="C1219" t="s">
        <v>22</v>
      </c>
      <c r="D1219">
        <v>48</v>
      </c>
    </row>
    <row r="1220" spans="1:4" x14ac:dyDescent="0.3">
      <c r="A1220">
        <v>737</v>
      </c>
      <c r="B1220" t="s">
        <v>41</v>
      </c>
      <c r="C1220" t="s">
        <v>17</v>
      </c>
      <c r="D1220">
        <v>1493</v>
      </c>
    </row>
    <row r="1221" spans="1:4" x14ac:dyDescent="0.3">
      <c r="A1221">
        <v>737</v>
      </c>
      <c r="B1221" t="s">
        <v>41</v>
      </c>
      <c r="C1221" t="s">
        <v>18</v>
      </c>
      <c r="D1221">
        <v>86</v>
      </c>
    </row>
    <row r="1222" spans="1:4" x14ac:dyDescent="0.3">
      <c r="A1222">
        <v>737</v>
      </c>
      <c r="B1222" t="s">
        <v>41</v>
      </c>
      <c r="C1222" t="s">
        <v>19</v>
      </c>
      <c r="D1222">
        <v>454</v>
      </c>
    </row>
    <row r="1223" spans="1:4" x14ac:dyDescent="0.3">
      <c r="A1223">
        <v>737</v>
      </c>
      <c r="B1223" t="s">
        <v>41</v>
      </c>
      <c r="C1223" t="s">
        <v>20</v>
      </c>
      <c r="D1223">
        <v>112</v>
      </c>
    </row>
    <row r="1224" spans="1:4" x14ac:dyDescent="0.3">
      <c r="A1224">
        <v>737</v>
      </c>
      <c r="B1224" t="s">
        <v>41</v>
      </c>
      <c r="C1224" t="s">
        <v>21</v>
      </c>
      <c r="D1224">
        <v>43</v>
      </c>
    </row>
    <row r="1225" spans="1:4" x14ac:dyDescent="0.3">
      <c r="A1225">
        <v>737</v>
      </c>
      <c r="B1225" t="s">
        <v>41</v>
      </c>
      <c r="C1225" t="s">
        <v>22</v>
      </c>
      <c r="D1225">
        <v>43</v>
      </c>
    </row>
    <row r="1226" spans="1:4" x14ac:dyDescent="0.3">
      <c r="A1226">
        <v>7849</v>
      </c>
      <c r="B1226" t="s">
        <v>41</v>
      </c>
      <c r="C1226" t="s">
        <v>17</v>
      </c>
      <c r="D1226">
        <v>209</v>
      </c>
    </row>
    <row r="1227" spans="1:4" x14ac:dyDescent="0.3">
      <c r="A1227">
        <v>7849</v>
      </c>
      <c r="B1227" t="s">
        <v>41</v>
      </c>
      <c r="C1227" t="s">
        <v>18</v>
      </c>
      <c r="D1227">
        <v>19</v>
      </c>
    </row>
    <row r="1228" spans="1:4" x14ac:dyDescent="0.3">
      <c r="A1228">
        <v>7849</v>
      </c>
      <c r="B1228" t="s">
        <v>41</v>
      </c>
      <c r="C1228" t="s">
        <v>19</v>
      </c>
      <c r="D1228">
        <v>456</v>
      </c>
    </row>
    <row r="1229" spans="1:4" x14ac:dyDescent="0.3">
      <c r="A1229">
        <v>7849</v>
      </c>
      <c r="B1229" t="s">
        <v>41</v>
      </c>
      <c r="C1229" t="s">
        <v>20</v>
      </c>
      <c r="D1229">
        <v>160</v>
      </c>
    </row>
    <row r="1230" spans="1:4" x14ac:dyDescent="0.3">
      <c r="A1230">
        <v>7849</v>
      </c>
      <c r="B1230" t="s">
        <v>41</v>
      </c>
      <c r="C1230" t="s">
        <v>21</v>
      </c>
      <c r="D1230">
        <v>142</v>
      </c>
    </row>
    <row r="1231" spans="1:4" x14ac:dyDescent="0.3">
      <c r="A1231">
        <v>7849</v>
      </c>
      <c r="B1231" t="s">
        <v>41</v>
      </c>
      <c r="C1231" t="s">
        <v>22</v>
      </c>
      <c r="D1231">
        <v>66</v>
      </c>
    </row>
    <row r="1232" spans="1:4" x14ac:dyDescent="0.3">
      <c r="A1232">
        <v>2730</v>
      </c>
      <c r="B1232" t="s">
        <v>48</v>
      </c>
      <c r="C1232" t="s">
        <v>17</v>
      </c>
      <c r="D1232">
        <v>536</v>
      </c>
    </row>
    <row r="1233" spans="1:4" x14ac:dyDescent="0.3">
      <c r="A1233">
        <v>2730</v>
      </c>
      <c r="B1233" t="s">
        <v>48</v>
      </c>
      <c r="C1233" t="s">
        <v>18</v>
      </c>
      <c r="D1233">
        <v>11</v>
      </c>
    </row>
    <row r="1234" spans="1:4" x14ac:dyDescent="0.3">
      <c r="A1234">
        <v>2730</v>
      </c>
      <c r="B1234" t="s">
        <v>48</v>
      </c>
      <c r="C1234" t="s">
        <v>19</v>
      </c>
      <c r="D1234">
        <v>387</v>
      </c>
    </row>
    <row r="1235" spans="1:4" x14ac:dyDescent="0.3">
      <c r="A1235">
        <v>2730</v>
      </c>
      <c r="B1235" t="s">
        <v>48</v>
      </c>
      <c r="C1235" t="s">
        <v>20</v>
      </c>
      <c r="D1235">
        <v>149</v>
      </c>
    </row>
    <row r="1236" spans="1:4" x14ac:dyDescent="0.3">
      <c r="A1236">
        <v>2730</v>
      </c>
      <c r="B1236" t="s">
        <v>48</v>
      </c>
      <c r="C1236" t="s">
        <v>21</v>
      </c>
      <c r="D1236">
        <v>91</v>
      </c>
    </row>
    <row r="1237" spans="1:4" x14ac:dyDescent="0.3">
      <c r="A1237">
        <v>2730</v>
      </c>
      <c r="B1237" t="s">
        <v>48</v>
      </c>
      <c r="C1237" t="s">
        <v>22</v>
      </c>
      <c r="D1237">
        <v>57</v>
      </c>
    </row>
    <row r="1238" spans="1:4" x14ac:dyDescent="0.3">
      <c r="A1238">
        <v>3711</v>
      </c>
      <c r="B1238" t="s">
        <v>41</v>
      </c>
      <c r="C1238" t="s">
        <v>17</v>
      </c>
      <c r="D1238">
        <v>1035</v>
      </c>
    </row>
    <row r="1239" spans="1:4" x14ac:dyDescent="0.3">
      <c r="A1239">
        <v>3711</v>
      </c>
      <c r="B1239" t="s">
        <v>41</v>
      </c>
      <c r="C1239" t="s">
        <v>18</v>
      </c>
      <c r="D1239">
        <v>134</v>
      </c>
    </row>
    <row r="1240" spans="1:4" x14ac:dyDescent="0.3">
      <c r="A1240">
        <v>3711</v>
      </c>
      <c r="B1240" t="s">
        <v>41</v>
      </c>
      <c r="C1240" t="s">
        <v>19</v>
      </c>
      <c r="D1240">
        <v>670</v>
      </c>
    </row>
    <row r="1241" spans="1:4" x14ac:dyDescent="0.3">
      <c r="A1241">
        <v>3711</v>
      </c>
      <c r="B1241" t="s">
        <v>41</v>
      </c>
      <c r="C1241" t="s">
        <v>20</v>
      </c>
      <c r="D1241">
        <v>25</v>
      </c>
    </row>
    <row r="1242" spans="1:4" x14ac:dyDescent="0.3">
      <c r="A1242">
        <v>3711</v>
      </c>
      <c r="B1242" t="s">
        <v>41</v>
      </c>
      <c r="C1242" t="s">
        <v>21</v>
      </c>
      <c r="D1242">
        <v>38</v>
      </c>
    </row>
    <row r="1243" spans="1:4" x14ac:dyDescent="0.3">
      <c r="A1243">
        <v>3711</v>
      </c>
      <c r="B1243" t="s">
        <v>41</v>
      </c>
      <c r="C1243" t="s">
        <v>22</v>
      </c>
      <c r="D1243">
        <v>0</v>
      </c>
    </row>
    <row r="1244" spans="1:4" x14ac:dyDescent="0.3">
      <c r="A1244">
        <v>7428</v>
      </c>
      <c r="B1244" t="s">
        <v>53</v>
      </c>
      <c r="C1244" t="s">
        <v>17</v>
      </c>
      <c r="D1244">
        <v>240</v>
      </c>
    </row>
    <row r="1245" spans="1:4" x14ac:dyDescent="0.3">
      <c r="A1245">
        <v>7428</v>
      </c>
      <c r="B1245" t="s">
        <v>53</v>
      </c>
      <c r="C1245" t="s">
        <v>18</v>
      </c>
      <c r="D1245">
        <v>132</v>
      </c>
    </row>
    <row r="1246" spans="1:4" x14ac:dyDescent="0.3">
      <c r="A1246">
        <v>7428</v>
      </c>
      <c r="B1246" t="s">
        <v>53</v>
      </c>
      <c r="C1246" t="s">
        <v>19</v>
      </c>
      <c r="D1246">
        <v>445</v>
      </c>
    </row>
    <row r="1247" spans="1:4" x14ac:dyDescent="0.3">
      <c r="A1247">
        <v>7428</v>
      </c>
      <c r="B1247" t="s">
        <v>53</v>
      </c>
      <c r="C1247" t="s">
        <v>20</v>
      </c>
      <c r="D1247">
        <v>250</v>
      </c>
    </row>
    <row r="1248" spans="1:4" x14ac:dyDescent="0.3">
      <c r="A1248">
        <v>7428</v>
      </c>
      <c r="B1248" t="s">
        <v>53</v>
      </c>
      <c r="C1248" t="s">
        <v>21</v>
      </c>
      <c r="D1248">
        <v>192</v>
      </c>
    </row>
    <row r="1249" spans="1:4" x14ac:dyDescent="0.3">
      <c r="A1249">
        <v>7428</v>
      </c>
      <c r="B1249" t="s">
        <v>53</v>
      </c>
      <c r="C1249" t="s">
        <v>22</v>
      </c>
      <c r="D1249">
        <v>108</v>
      </c>
    </row>
    <row r="1250" spans="1:4" x14ac:dyDescent="0.3">
      <c r="A1250">
        <v>3690</v>
      </c>
      <c r="B1250" t="s">
        <v>41</v>
      </c>
      <c r="C1250" t="s">
        <v>17</v>
      </c>
      <c r="D1250">
        <v>1184</v>
      </c>
    </row>
    <row r="1251" spans="1:4" x14ac:dyDescent="0.3">
      <c r="A1251">
        <v>3690</v>
      </c>
      <c r="B1251" t="s">
        <v>41</v>
      </c>
      <c r="C1251" t="s">
        <v>18</v>
      </c>
      <c r="D1251">
        <v>102</v>
      </c>
    </row>
    <row r="1252" spans="1:4" x14ac:dyDescent="0.3">
      <c r="A1252">
        <v>3690</v>
      </c>
      <c r="B1252" t="s">
        <v>41</v>
      </c>
      <c r="C1252" t="s">
        <v>19</v>
      </c>
      <c r="D1252">
        <v>673</v>
      </c>
    </row>
    <row r="1253" spans="1:4" x14ac:dyDescent="0.3">
      <c r="A1253">
        <v>3690</v>
      </c>
      <c r="B1253" t="s">
        <v>41</v>
      </c>
      <c r="C1253" t="s">
        <v>20</v>
      </c>
      <c r="D1253">
        <v>52</v>
      </c>
    </row>
    <row r="1254" spans="1:4" x14ac:dyDescent="0.3">
      <c r="A1254">
        <v>3690</v>
      </c>
      <c r="B1254" t="s">
        <v>41</v>
      </c>
      <c r="C1254" t="s">
        <v>21</v>
      </c>
      <c r="D1254">
        <v>40</v>
      </c>
    </row>
    <row r="1255" spans="1:4" x14ac:dyDescent="0.3">
      <c r="A1255">
        <v>3690</v>
      </c>
      <c r="B1255" t="s">
        <v>41</v>
      </c>
      <c r="C1255" t="s">
        <v>22</v>
      </c>
      <c r="D1255">
        <v>40</v>
      </c>
    </row>
    <row r="1256" spans="1:4" x14ac:dyDescent="0.3">
      <c r="A1256">
        <v>2176</v>
      </c>
      <c r="B1256" t="s">
        <v>47</v>
      </c>
      <c r="C1256" t="s">
        <v>17</v>
      </c>
      <c r="D1256">
        <v>1218</v>
      </c>
    </row>
    <row r="1257" spans="1:4" x14ac:dyDescent="0.3">
      <c r="A1257">
        <v>2176</v>
      </c>
      <c r="B1257" t="s">
        <v>47</v>
      </c>
      <c r="C1257" t="s">
        <v>18</v>
      </c>
      <c r="D1257">
        <v>16</v>
      </c>
    </row>
    <row r="1258" spans="1:4" x14ac:dyDescent="0.3">
      <c r="A1258">
        <v>2176</v>
      </c>
      <c r="B1258" t="s">
        <v>47</v>
      </c>
      <c r="C1258" t="s">
        <v>19</v>
      </c>
      <c r="D1258">
        <v>272</v>
      </c>
    </row>
    <row r="1259" spans="1:4" x14ac:dyDescent="0.3">
      <c r="A1259">
        <v>2176</v>
      </c>
      <c r="B1259" t="s">
        <v>47</v>
      </c>
      <c r="C1259" t="s">
        <v>20</v>
      </c>
      <c r="D1259">
        <v>104</v>
      </c>
    </row>
    <row r="1260" spans="1:4" x14ac:dyDescent="0.3">
      <c r="A1260">
        <v>2176</v>
      </c>
      <c r="B1260" t="s">
        <v>47</v>
      </c>
      <c r="C1260" t="s">
        <v>21</v>
      </c>
      <c r="D1260">
        <v>0</v>
      </c>
    </row>
    <row r="1261" spans="1:4" x14ac:dyDescent="0.3">
      <c r="A1261">
        <v>2176</v>
      </c>
      <c r="B1261" t="s">
        <v>47</v>
      </c>
      <c r="C1261" t="s">
        <v>22</v>
      </c>
      <c r="D1261">
        <v>80</v>
      </c>
    </row>
    <row r="1262" spans="1:4" x14ac:dyDescent="0.3">
      <c r="A1262">
        <v>9121</v>
      </c>
      <c r="B1262" t="s">
        <v>53</v>
      </c>
      <c r="C1262" t="s">
        <v>17</v>
      </c>
      <c r="D1262">
        <v>1218</v>
      </c>
    </row>
    <row r="1263" spans="1:4" x14ac:dyDescent="0.3">
      <c r="A1263">
        <v>9121</v>
      </c>
      <c r="B1263" t="s">
        <v>53</v>
      </c>
      <c r="C1263" t="s">
        <v>18</v>
      </c>
      <c r="D1263">
        <v>16</v>
      </c>
    </row>
    <row r="1264" spans="1:4" x14ac:dyDescent="0.3">
      <c r="A1264">
        <v>9121</v>
      </c>
      <c r="B1264" t="s">
        <v>53</v>
      </c>
      <c r="C1264" t="s">
        <v>19</v>
      </c>
      <c r="D1264">
        <v>272</v>
      </c>
    </row>
    <row r="1265" spans="1:4" x14ac:dyDescent="0.3">
      <c r="A1265">
        <v>9121</v>
      </c>
      <c r="B1265" t="s">
        <v>53</v>
      </c>
      <c r="C1265" t="s">
        <v>20</v>
      </c>
      <c r="D1265">
        <v>104</v>
      </c>
    </row>
    <row r="1266" spans="1:4" x14ac:dyDescent="0.3">
      <c r="A1266">
        <v>9121</v>
      </c>
      <c r="B1266" t="s">
        <v>53</v>
      </c>
      <c r="C1266" t="s">
        <v>21</v>
      </c>
      <c r="D1266">
        <v>0</v>
      </c>
    </row>
    <row r="1267" spans="1:4" x14ac:dyDescent="0.3">
      <c r="A1267">
        <v>9121</v>
      </c>
      <c r="B1267" t="s">
        <v>53</v>
      </c>
      <c r="C1267" t="s">
        <v>22</v>
      </c>
      <c r="D1267">
        <v>80</v>
      </c>
    </row>
    <row r="1268" spans="1:4" x14ac:dyDescent="0.3">
      <c r="A1268">
        <v>5067</v>
      </c>
      <c r="B1268" t="s">
        <v>41</v>
      </c>
      <c r="C1268" t="s">
        <v>17</v>
      </c>
      <c r="D1268">
        <v>966</v>
      </c>
    </row>
    <row r="1269" spans="1:4" x14ac:dyDescent="0.3">
      <c r="A1269">
        <v>5067</v>
      </c>
      <c r="B1269" t="s">
        <v>41</v>
      </c>
      <c r="C1269" t="s">
        <v>18</v>
      </c>
      <c r="D1269">
        <v>26</v>
      </c>
    </row>
    <row r="1270" spans="1:4" x14ac:dyDescent="0.3">
      <c r="A1270">
        <v>5067</v>
      </c>
      <c r="B1270" t="s">
        <v>41</v>
      </c>
      <c r="C1270" t="s">
        <v>19</v>
      </c>
      <c r="D1270">
        <v>282</v>
      </c>
    </row>
    <row r="1271" spans="1:4" x14ac:dyDescent="0.3">
      <c r="A1271">
        <v>5067</v>
      </c>
      <c r="B1271" t="s">
        <v>41</v>
      </c>
      <c r="C1271" t="s">
        <v>20</v>
      </c>
      <c r="D1271">
        <v>52</v>
      </c>
    </row>
    <row r="1272" spans="1:4" x14ac:dyDescent="0.3">
      <c r="A1272">
        <v>5067</v>
      </c>
      <c r="B1272" t="s">
        <v>41</v>
      </c>
      <c r="C1272" t="s">
        <v>21</v>
      </c>
      <c r="D1272">
        <v>26</v>
      </c>
    </row>
    <row r="1273" spans="1:4" x14ac:dyDescent="0.3">
      <c r="A1273">
        <v>5067</v>
      </c>
      <c r="B1273" t="s">
        <v>41</v>
      </c>
      <c r="C1273" t="s">
        <v>22</v>
      </c>
      <c r="D1273">
        <v>26</v>
      </c>
    </row>
    <row r="1274" spans="1:4" x14ac:dyDescent="0.3">
      <c r="A1274">
        <v>1225</v>
      </c>
      <c r="B1274" t="s">
        <v>47</v>
      </c>
      <c r="C1274" t="s">
        <v>17</v>
      </c>
      <c r="D1274">
        <v>483</v>
      </c>
    </row>
    <row r="1275" spans="1:4" x14ac:dyDescent="0.3">
      <c r="A1275">
        <v>1225</v>
      </c>
      <c r="B1275" t="s">
        <v>47</v>
      </c>
      <c r="C1275" t="s">
        <v>18</v>
      </c>
      <c r="D1275">
        <v>84</v>
      </c>
    </row>
    <row r="1276" spans="1:4" x14ac:dyDescent="0.3">
      <c r="A1276">
        <v>1225</v>
      </c>
      <c r="B1276" t="s">
        <v>47</v>
      </c>
      <c r="C1276" t="s">
        <v>19</v>
      </c>
      <c r="D1276">
        <v>398</v>
      </c>
    </row>
    <row r="1277" spans="1:4" x14ac:dyDescent="0.3">
      <c r="A1277">
        <v>1225</v>
      </c>
      <c r="B1277" t="s">
        <v>47</v>
      </c>
      <c r="C1277" t="s">
        <v>20</v>
      </c>
      <c r="D1277">
        <v>205</v>
      </c>
    </row>
    <row r="1278" spans="1:4" x14ac:dyDescent="0.3">
      <c r="A1278">
        <v>1225</v>
      </c>
      <c r="B1278" t="s">
        <v>47</v>
      </c>
      <c r="C1278" t="s">
        <v>21</v>
      </c>
      <c r="D1278">
        <v>84</v>
      </c>
    </row>
    <row r="1279" spans="1:4" x14ac:dyDescent="0.3">
      <c r="A1279">
        <v>1225</v>
      </c>
      <c r="B1279" t="s">
        <v>47</v>
      </c>
      <c r="C1279" t="s">
        <v>22</v>
      </c>
      <c r="D1279">
        <v>241</v>
      </c>
    </row>
    <row r="1280" spans="1:4" x14ac:dyDescent="0.3">
      <c r="A1280">
        <v>7059</v>
      </c>
      <c r="B1280" t="s">
        <v>41</v>
      </c>
      <c r="C1280" t="s">
        <v>17</v>
      </c>
      <c r="D1280">
        <v>483</v>
      </c>
    </row>
    <row r="1281" spans="1:4" x14ac:dyDescent="0.3">
      <c r="A1281">
        <v>7059</v>
      </c>
      <c r="B1281" t="s">
        <v>41</v>
      </c>
      <c r="C1281" t="s">
        <v>18</v>
      </c>
      <c r="D1281">
        <v>84</v>
      </c>
    </row>
    <row r="1282" spans="1:4" x14ac:dyDescent="0.3">
      <c r="A1282">
        <v>7059</v>
      </c>
      <c r="B1282" t="s">
        <v>41</v>
      </c>
      <c r="C1282" t="s">
        <v>19</v>
      </c>
      <c r="D1282">
        <v>398</v>
      </c>
    </row>
    <row r="1283" spans="1:4" x14ac:dyDescent="0.3">
      <c r="A1283">
        <v>7059</v>
      </c>
      <c r="B1283" t="s">
        <v>41</v>
      </c>
      <c r="C1283" t="s">
        <v>20</v>
      </c>
      <c r="D1283">
        <v>205</v>
      </c>
    </row>
    <row r="1284" spans="1:4" x14ac:dyDescent="0.3">
      <c r="A1284">
        <v>7059</v>
      </c>
      <c r="B1284" t="s">
        <v>41</v>
      </c>
      <c r="C1284" t="s">
        <v>21</v>
      </c>
      <c r="D1284">
        <v>84</v>
      </c>
    </row>
    <row r="1285" spans="1:4" x14ac:dyDescent="0.3">
      <c r="A1285">
        <v>7059</v>
      </c>
      <c r="B1285" t="s">
        <v>41</v>
      </c>
      <c r="C1285" t="s">
        <v>22</v>
      </c>
      <c r="D1285">
        <v>241</v>
      </c>
    </row>
    <row r="1286" spans="1:4" x14ac:dyDescent="0.3">
      <c r="A1286">
        <v>9938</v>
      </c>
      <c r="B1286" t="s">
        <v>45</v>
      </c>
      <c r="C1286" t="s">
        <v>17</v>
      </c>
      <c r="D1286">
        <v>519</v>
      </c>
    </row>
    <row r="1287" spans="1:4" x14ac:dyDescent="0.3">
      <c r="A1287">
        <v>9938</v>
      </c>
      <c r="B1287" t="s">
        <v>45</v>
      </c>
      <c r="C1287" t="s">
        <v>18</v>
      </c>
      <c r="D1287">
        <v>17</v>
      </c>
    </row>
    <row r="1288" spans="1:4" x14ac:dyDescent="0.3">
      <c r="A1288">
        <v>9938</v>
      </c>
      <c r="B1288" t="s">
        <v>45</v>
      </c>
      <c r="C1288" t="s">
        <v>19</v>
      </c>
      <c r="D1288">
        <v>813</v>
      </c>
    </row>
    <row r="1289" spans="1:4" x14ac:dyDescent="0.3">
      <c r="A1289">
        <v>9938</v>
      </c>
      <c r="B1289" t="s">
        <v>45</v>
      </c>
      <c r="C1289" t="s">
        <v>20</v>
      </c>
      <c r="D1289">
        <v>27</v>
      </c>
    </row>
    <row r="1290" spans="1:4" x14ac:dyDescent="0.3">
      <c r="A1290">
        <v>9938</v>
      </c>
      <c r="B1290" t="s">
        <v>45</v>
      </c>
      <c r="C1290" t="s">
        <v>21</v>
      </c>
      <c r="D1290">
        <v>173</v>
      </c>
    </row>
    <row r="1291" spans="1:4" x14ac:dyDescent="0.3">
      <c r="A1291">
        <v>9938</v>
      </c>
      <c r="B1291" t="s">
        <v>45</v>
      </c>
      <c r="C1291" t="s">
        <v>22</v>
      </c>
      <c r="D1291">
        <v>51</v>
      </c>
    </row>
    <row r="1292" spans="1:4" x14ac:dyDescent="0.3">
      <c r="A1292">
        <v>8601</v>
      </c>
      <c r="B1292" t="s">
        <v>53</v>
      </c>
      <c r="C1292" t="s">
        <v>17</v>
      </c>
      <c r="D1292">
        <v>421</v>
      </c>
    </row>
    <row r="1293" spans="1:4" x14ac:dyDescent="0.3">
      <c r="A1293">
        <v>8601</v>
      </c>
      <c r="B1293" t="s">
        <v>53</v>
      </c>
      <c r="C1293" t="s">
        <v>18</v>
      </c>
      <c r="D1293">
        <v>76</v>
      </c>
    </row>
    <row r="1294" spans="1:4" x14ac:dyDescent="0.3">
      <c r="A1294">
        <v>8601</v>
      </c>
      <c r="B1294" t="s">
        <v>53</v>
      </c>
      <c r="C1294" t="s">
        <v>19</v>
      </c>
      <c r="D1294">
        <v>536</v>
      </c>
    </row>
    <row r="1295" spans="1:4" x14ac:dyDescent="0.3">
      <c r="A1295">
        <v>8601</v>
      </c>
      <c r="B1295" t="s">
        <v>53</v>
      </c>
      <c r="C1295" t="s">
        <v>20</v>
      </c>
      <c r="D1295">
        <v>82</v>
      </c>
    </row>
    <row r="1296" spans="1:4" x14ac:dyDescent="0.3">
      <c r="A1296">
        <v>8601</v>
      </c>
      <c r="B1296" t="s">
        <v>53</v>
      </c>
      <c r="C1296" t="s">
        <v>21</v>
      </c>
      <c r="D1296">
        <v>178</v>
      </c>
    </row>
    <row r="1297" spans="1:4" x14ac:dyDescent="0.3">
      <c r="A1297">
        <v>8601</v>
      </c>
      <c r="B1297" t="s">
        <v>53</v>
      </c>
      <c r="C1297" t="s">
        <v>22</v>
      </c>
      <c r="D1297">
        <v>102</v>
      </c>
    </row>
    <row r="1298" spans="1:4" x14ac:dyDescent="0.3">
      <c r="A1298">
        <v>10102</v>
      </c>
      <c r="B1298" t="s">
        <v>47</v>
      </c>
      <c r="C1298" t="s">
        <v>17</v>
      </c>
      <c r="D1298">
        <v>395</v>
      </c>
    </row>
    <row r="1299" spans="1:4" x14ac:dyDescent="0.3">
      <c r="A1299">
        <v>10102</v>
      </c>
      <c r="B1299" t="s">
        <v>47</v>
      </c>
      <c r="C1299" t="s">
        <v>18</v>
      </c>
      <c r="D1299">
        <v>183</v>
      </c>
    </row>
    <row r="1300" spans="1:4" x14ac:dyDescent="0.3">
      <c r="A1300">
        <v>10102</v>
      </c>
      <c r="B1300" t="s">
        <v>47</v>
      </c>
      <c r="C1300" t="s">
        <v>19</v>
      </c>
      <c r="D1300">
        <v>565</v>
      </c>
    </row>
    <row r="1301" spans="1:4" x14ac:dyDescent="0.3">
      <c r="A1301">
        <v>10102</v>
      </c>
      <c r="B1301" t="s">
        <v>47</v>
      </c>
      <c r="C1301" t="s">
        <v>20</v>
      </c>
      <c r="D1301">
        <v>166</v>
      </c>
    </row>
    <row r="1302" spans="1:4" x14ac:dyDescent="0.3">
      <c r="A1302">
        <v>10102</v>
      </c>
      <c r="B1302" t="s">
        <v>47</v>
      </c>
      <c r="C1302" t="s">
        <v>21</v>
      </c>
      <c r="D1302">
        <v>141</v>
      </c>
    </row>
    <row r="1303" spans="1:4" x14ac:dyDescent="0.3">
      <c r="A1303">
        <v>10102</v>
      </c>
      <c r="B1303" t="s">
        <v>47</v>
      </c>
      <c r="C1303" t="s">
        <v>22</v>
      </c>
      <c r="D1303">
        <v>28</v>
      </c>
    </row>
    <row r="1304" spans="1:4" x14ac:dyDescent="0.3">
      <c r="A1304">
        <v>1371</v>
      </c>
      <c r="B1304" t="s">
        <v>53</v>
      </c>
      <c r="C1304" t="s">
        <v>17</v>
      </c>
      <c r="D1304">
        <v>123</v>
      </c>
    </row>
    <row r="1305" spans="1:4" x14ac:dyDescent="0.3">
      <c r="A1305">
        <v>1371</v>
      </c>
      <c r="B1305" t="s">
        <v>53</v>
      </c>
      <c r="C1305" t="s">
        <v>18</v>
      </c>
      <c r="D1305">
        <v>164</v>
      </c>
    </row>
    <row r="1306" spans="1:4" x14ac:dyDescent="0.3">
      <c r="A1306">
        <v>1371</v>
      </c>
      <c r="B1306" t="s">
        <v>53</v>
      </c>
      <c r="C1306" t="s">
        <v>19</v>
      </c>
      <c r="D1306">
        <v>266</v>
      </c>
    </row>
    <row r="1307" spans="1:4" x14ac:dyDescent="0.3">
      <c r="A1307">
        <v>1371</v>
      </c>
      <c r="B1307" t="s">
        <v>53</v>
      </c>
      <c r="C1307" t="s">
        <v>20</v>
      </c>
      <c r="D1307">
        <v>227</v>
      </c>
    </row>
    <row r="1308" spans="1:4" x14ac:dyDescent="0.3">
      <c r="A1308">
        <v>1371</v>
      </c>
      <c r="B1308" t="s">
        <v>53</v>
      </c>
      <c r="C1308" t="s">
        <v>21</v>
      </c>
      <c r="D1308">
        <v>30</v>
      </c>
    </row>
    <row r="1309" spans="1:4" x14ac:dyDescent="0.3">
      <c r="A1309">
        <v>1371</v>
      </c>
      <c r="B1309" t="s">
        <v>53</v>
      </c>
      <c r="C1309" t="s">
        <v>22</v>
      </c>
      <c r="D1309">
        <v>174</v>
      </c>
    </row>
    <row r="1310" spans="1:4" x14ac:dyDescent="0.3">
      <c r="A1310">
        <v>460</v>
      </c>
      <c r="B1310" t="s">
        <v>47</v>
      </c>
      <c r="C1310" t="s">
        <v>17</v>
      </c>
      <c r="D1310">
        <v>792</v>
      </c>
    </row>
    <row r="1311" spans="1:4" x14ac:dyDescent="0.3">
      <c r="A1311">
        <v>460</v>
      </c>
      <c r="B1311" t="s">
        <v>47</v>
      </c>
      <c r="C1311" t="s">
        <v>18</v>
      </c>
      <c r="D1311">
        <v>86</v>
      </c>
    </row>
    <row r="1312" spans="1:4" x14ac:dyDescent="0.3">
      <c r="A1312">
        <v>460</v>
      </c>
      <c r="B1312" t="s">
        <v>47</v>
      </c>
      <c r="C1312" t="s">
        <v>19</v>
      </c>
      <c r="D1312">
        <v>740</v>
      </c>
    </row>
    <row r="1313" spans="1:4" x14ac:dyDescent="0.3">
      <c r="A1313">
        <v>460</v>
      </c>
      <c r="B1313" t="s">
        <v>47</v>
      </c>
      <c r="C1313" t="s">
        <v>20</v>
      </c>
      <c r="D1313">
        <v>67</v>
      </c>
    </row>
    <row r="1314" spans="1:4" x14ac:dyDescent="0.3">
      <c r="A1314">
        <v>460</v>
      </c>
      <c r="B1314" t="s">
        <v>47</v>
      </c>
      <c r="C1314" t="s">
        <v>21</v>
      </c>
      <c r="D1314">
        <v>51</v>
      </c>
    </row>
    <row r="1315" spans="1:4" x14ac:dyDescent="0.3">
      <c r="A1315">
        <v>460</v>
      </c>
      <c r="B1315" t="s">
        <v>47</v>
      </c>
      <c r="C1315" t="s">
        <v>22</v>
      </c>
      <c r="D1315">
        <v>17</v>
      </c>
    </row>
    <row r="1316" spans="1:4" x14ac:dyDescent="0.3">
      <c r="A1316">
        <v>8314</v>
      </c>
      <c r="B1316" t="s">
        <v>41</v>
      </c>
      <c r="C1316" t="s">
        <v>17</v>
      </c>
      <c r="D1316">
        <v>557</v>
      </c>
    </row>
    <row r="1317" spans="1:4" x14ac:dyDescent="0.3">
      <c r="A1317">
        <v>8314</v>
      </c>
      <c r="B1317" t="s">
        <v>41</v>
      </c>
      <c r="C1317" t="s">
        <v>18</v>
      </c>
      <c r="D1317">
        <v>129</v>
      </c>
    </row>
    <row r="1318" spans="1:4" x14ac:dyDescent="0.3">
      <c r="A1318">
        <v>8314</v>
      </c>
      <c r="B1318" t="s">
        <v>41</v>
      </c>
      <c r="C1318" t="s">
        <v>19</v>
      </c>
      <c r="D1318">
        <v>761</v>
      </c>
    </row>
    <row r="1319" spans="1:4" x14ac:dyDescent="0.3">
      <c r="A1319">
        <v>8314</v>
      </c>
      <c r="B1319" t="s">
        <v>41</v>
      </c>
      <c r="C1319" t="s">
        <v>20</v>
      </c>
      <c r="D1319">
        <v>29</v>
      </c>
    </row>
    <row r="1320" spans="1:4" x14ac:dyDescent="0.3">
      <c r="A1320">
        <v>8314</v>
      </c>
      <c r="B1320" t="s">
        <v>41</v>
      </c>
      <c r="C1320" t="s">
        <v>21</v>
      </c>
      <c r="D1320">
        <v>185</v>
      </c>
    </row>
    <row r="1321" spans="1:4" x14ac:dyDescent="0.3">
      <c r="A1321">
        <v>8314</v>
      </c>
      <c r="B1321" t="s">
        <v>41</v>
      </c>
      <c r="C1321" t="s">
        <v>22</v>
      </c>
      <c r="D1321">
        <v>111</v>
      </c>
    </row>
    <row r="1322" spans="1:4" x14ac:dyDescent="0.3">
      <c r="A1322">
        <v>4828</v>
      </c>
      <c r="B1322" t="s">
        <v>47</v>
      </c>
      <c r="C1322" t="s">
        <v>17</v>
      </c>
      <c r="D1322">
        <v>71</v>
      </c>
    </row>
    <row r="1323" spans="1:4" x14ac:dyDescent="0.3">
      <c r="A1323">
        <v>4828</v>
      </c>
      <c r="B1323" t="s">
        <v>47</v>
      </c>
      <c r="C1323" t="s">
        <v>18</v>
      </c>
      <c r="D1323">
        <v>99</v>
      </c>
    </row>
    <row r="1324" spans="1:4" x14ac:dyDescent="0.3">
      <c r="A1324">
        <v>4828</v>
      </c>
      <c r="B1324" t="s">
        <v>47</v>
      </c>
      <c r="C1324" t="s">
        <v>19</v>
      </c>
      <c r="D1324">
        <v>278</v>
      </c>
    </row>
    <row r="1325" spans="1:4" x14ac:dyDescent="0.3">
      <c r="A1325">
        <v>4828</v>
      </c>
      <c r="B1325" t="s">
        <v>47</v>
      </c>
      <c r="C1325" t="s">
        <v>20</v>
      </c>
      <c r="D1325">
        <v>185</v>
      </c>
    </row>
    <row r="1326" spans="1:4" x14ac:dyDescent="0.3">
      <c r="A1326">
        <v>4828</v>
      </c>
      <c r="B1326" t="s">
        <v>47</v>
      </c>
      <c r="C1326" t="s">
        <v>21</v>
      </c>
      <c r="D1326">
        <v>121</v>
      </c>
    </row>
    <row r="1327" spans="1:4" x14ac:dyDescent="0.3">
      <c r="A1327">
        <v>4828</v>
      </c>
      <c r="B1327" t="s">
        <v>47</v>
      </c>
      <c r="C1327" t="s">
        <v>22</v>
      </c>
      <c r="D1327">
        <v>38</v>
      </c>
    </row>
    <row r="1328" spans="1:4" x14ac:dyDescent="0.3">
      <c r="A1328">
        <v>6343</v>
      </c>
      <c r="B1328" t="s">
        <v>53</v>
      </c>
      <c r="C1328" t="s">
        <v>17</v>
      </c>
      <c r="D1328">
        <v>835</v>
      </c>
    </row>
    <row r="1329" spans="1:4" x14ac:dyDescent="0.3">
      <c r="A1329">
        <v>6343</v>
      </c>
      <c r="B1329" t="s">
        <v>53</v>
      </c>
      <c r="C1329" t="s">
        <v>18</v>
      </c>
      <c r="D1329">
        <v>73</v>
      </c>
    </row>
    <row r="1330" spans="1:4" x14ac:dyDescent="0.3">
      <c r="A1330">
        <v>6343</v>
      </c>
      <c r="B1330" t="s">
        <v>53</v>
      </c>
      <c r="C1330" t="s">
        <v>19</v>
      </c>
      <c r="D1330">
        <v>380</v>
      </c>
    </row>
    <row r="1331" spans="1:4" x14ac:dyDescent="0.3">
      <c r="A1331">
        <v>6343</v>
      </c>
      <c r="B1331" t="s">
        <v>53</v>
      </c>
      <c r="C1331" t="s">
        <v>20</v>
      </c>
      <c r="D1331">
        <v>114</v>
      </c>
    </row>
    <row r="1332" spans="1:4" x14ac:dyDescent="0.3">
      <c r="A1332">
        <v>6343</v>
      </c>
      <c r="B1332" t="s">
        <v>53</v>
      </c>
      <c r="C1332" t="s">
        <v>21</v>
      </c>
      <c r="D1332">
        <v>73</v>
      </c>
    </row>
    <row r="1333" spans="1:4" x14ac:dyDescent="0.3">
      <c r="A1333">
        <v>6343</v>
      </c>
      <c r="B1333" t="s">
        <v>53</v>
      </c>
      <c r="C1333" t="s">
        <v>22</v>
      </c>
      <c r="D1333">
        <v>43</v>
      </c>
    </row>
    <row r="1334" spans="1:4" x14ac:dyDescent="0.3">
      <c r="A1334">
        <v>4790</v>
      </c>
      <c r="B1334" t="s">
        <v>41</v>
      </c>
      <c r="C1334" t="s">
        <v>17</v>
      </c>
      <c r="D1334">
        <v>574</v>
      </c>
    </row>
    <row r="1335" spans="1:4" x14ac:dyDescent="0.3">
      <c r="A1335">
        <v>4790</v>
      </c>
      <c r="B1335" t="s">
        <v>41</v>
      </c>
      <c r="C1335" t="s">
        <v>18</v>
      </c>
      <c r="D1335">
        <v>8</v>
      </c>
    </row>
    <row r="1336" spans="1:4" x14ac:dyDescent="0.3">
      <c r="A1336">
        <v>4790</v>
      </c>
      <c r="B1336" t="s">
        <v>41</v>
      </c>
      <c r="C1336" t="s">
        <v>19</v>
      </c>
      <c r="D1336">
        <v>216</v>
      </c>
    </row>
    <row r="1337" spans="1:4" x14ac:dyDescent="0.3">
      <c r="A1337">
        <v>4790</v>
      </c>
      <c r="B1337" t="s">
        <v>41</v>
      </c>
      <c r="C1337" t="s">
        <v>20</v>
      </c>
      <c r="D1337">
        <v>21</v>
      </c>
    </row>
    <row r="1338" spans="1:4" x14ac:dyDescent="0.3">
      <c r="A1338">
        <v>4790</v>
      </c>
      <c r="B1338" t="s">
        <v>41</v>
      </c>
      <c r="C1338" t="s">
        <v>21</v>
      </c>
      <c r="D1338">
        <v>16</v>
      </c>
    </row>
    <row r="1339" spans="1:4" x14ac:dyDescent="0.3">
      <c r="A1339">
        <v>4790</v>
      </c>
      <c r="B1339" t="s">
        <v>41</v>
      </c>
      <c r="C1339" t="s">
        <v>22</v>
      </c>
      <c r="D1339">
        <v>33</v>
      </c>
    </row>
    <row r="1340" spans="1:4" x14ac:dyDescent="0.3">
      <c r="A1340">
        <v>9058</v>
      </c>
      <c r="B1340" t="s">
        <v>41</v>
      </c>
      <c r="C1340" t="s">
        <v>17</v>
      </c>
      <c r="D1340">
        <v>1060</v>
      </c>
    </row>
    <row r="1341" spans="1:4" x14ac:dyDescent="0.3">
      <c r="A1341">
        <v>9058</v>
      </c>
      <c r="B1341" t="s">
        <v>41</v>
      </c>
      <c r="C1341" t="s">
        <v>18</v>
      </c>
      <c r="D1341">
        <v>21</v>
      </c>
    </row>
    <row r="1342" spans="1:4" x14ac:dyDescent="0.3">
      <c r="A1342">
        <v>9058</v>
      </c>
      <c r="B1342" t="s">
        <v>41</v>
      </c>
      <c r="C1342" t="s">
        <v>19</v>
      </c>
      <c r="D1342">
        <v>530</v>
      </c>
    </row>
    <row r="1343" spans="1:4" x14ac:dyDescent="0.3">
      <c r="A1343">
        <v>9058</v>
      </c>
      <c r="B1343" t="s">
        <v>41</v>
      </c>
      <c r="C1343" t="s">
        <v>20</v>
      </c>
      <c r="D1343">
        <v>32</v>
      </c>
    </row>
    <row r="1344" spans="1:4" x14ac:dyDescent="0.3">
      <c r="A1344">
        <v>9058</v>
      </c>
      <c r="B1344" t="s">
        <v>41</v>
      </c>
      <c r="C1344" t="s">
        <v>21</v>
      </c>
      <c r="D1344">
        <v>0</v>
      </c>
    </row>
    <row r="1345" spans="1:4" x14ac:dyDescent="0.3">
      <c r="A1345">
        <v>9058</v>
      </c>
      <c r="B1345" t="s">
        <v>41</v>
      </c>
      <c r="C1345" t="s">
        <v>22</v>
      </c>
      <c r="D1345">
        <v>224</v>
      </c>
    </row>
    <row r="1346" spans="1:4" x14ac:dyDescent="0.3">
      <c r="A1346">
        <v>9449</v>
      </c>
      <c r="B1346" t="s">
        <v>47</v>
      </c>
      <c r="C1346" t="s">
        <v>17</v>
      </c>
      <c r="D1346">
        <v>415</v>
      </c>
    </row>
    <row r="1347" spans="1:4" x14ac:dyDescent="0.3">
      <c r="A1347">
        <v>9449</v>
      </c>
      <c r="B1347" t="s">
        <v>47</v>
      </c>
      <c r="C1347" t="s">
        <v>18</v>
      </c>
      <c r="D1347">
        <v>5</v>
      </c>
    </row>
    <row r="1348" spans="1:4" x14ac:dyDescent="0.3">
      <c r="A1348">
        <v>9449</v>
      </c>
      <c r="B1348" t="s">
        <v>47</v>
      </c>
      <c r="C1348" t="s">
        <v>19</v>
      </c>
      <c r="D1348">
        <v>124</v>
      </c>
    </row>
    <row r="1349" spans="1:4" x14ac:dyDescent="0.3">
      <c r="A1349">
        <v>9449</v>
      </c>
      <c r="B1349" t="s">
        <v>47</v>
      </c>
      <c r="C1349" t="s">
        <v>20</v>
      </c>
      <c r="D1349">
        <v>15</v>
      </c>
    </row>
    <row r="1350" spans="1:4" x14ac:dyDescent="0.3">
      <c r="A1350">
        <v>9449</v>
      </c>
      <c r="B1350" t="s">
        <v>47</v>
      </c>
      <c r="C1350" t="s">
        <v>21</v>
      </c>
      <c r="D1350">
        <v>35</v>
      </c>
    </row>
    <row r="1351" spans="1:4" x14ac:dyDescent="0.3">
      <c r="A1351">
        <v>9449</v>
      </c>
      <c r="B1351" t="s">
        <v>47</v>
      </c>
      <c r="C1351" t="s">
        <v>22</v>
      </c>
      <c r="D1351">
        <v>11</v>
      </c>
    </row>
    <row r="1352" spans="1:4" x14ac:dyDescent="0.3">
      <c r="A1352">
        <v>8093</v>
      </c>
      <c r="B1352" t="s">
        <v>41</v>
      </c>
      <c r="C1352" t="s">
        <v>17</v>
      </c>
      <c r="D1352">
        <v>572</v>
      </c>
    </row>
    <row r="1353" spans="1:4" x14ac:dyDescent="0.3">
      <c r="A1353">
        <v>8093</v>
      </c>
      <c r="B1353" t="s">
        <v>41</v>
      </c>
      <c r="C1353" t="s">
        <v>18</v>
      </c>
      <c r="D1353">
        <v>8</v>
      </c>
    </row>
    <row r="1354" spans="1:4" x14ac:dyDescent="0.3">
      <c r="A1354">
        <v>8093</v>
      </c>
      <c r="B1354" t="s">
        <v>41</v>
      </c>
      <c r="C1354" t="s">
        <v>19</v>
      </c>
      <c r="D1354">
        <v>232</v>
      </c>
    </row>
    <row r="1355" spans="1:4" x14ac:dyDescent="0.3">
      <c r="A1355">
        <v>8093</v>
      </c>
      <c r="B1355" t="s">
        <v>41</v>
      </c>
      <c r="C1355" t="s">
        <v>20</v>
      </c>
      <c r="D1355">
        <v>23</v>
      </c>
    </row>
    <row r="1356" spans="1:4" x14ac:dyDescent="0.3">
      <c r="A1356">
        <v>8093</v>
      </c>
      <c r="B1356" t="s">
        <v>41</v>
      </c>
      <c r="C1356" t="s">
        <v>21</v>
      </c>
      <c r="D1356">
        <v>62</v>
      </c>
    </row>
    <row r="1357" spans="1:4" x14ac:dyDescent="0.3">
      <c r="A1357">
        <v>8093</v>
      </c>
      <c r="B1357" t="s">
        <v>41</v>
      </c>
      <c r="C1357" t="s">
        <v>22</v>
      </c>
      <c r="D1357">
        <v>17</v>
      </c>
    </row>
    <row r="1358" spans="1:4" x14ac:dyDescent="0.3">
      <c r="A1358">
        <v>9305</v>
      </c>
      <c r="B1358" t="s">
        <v>41</v>
      </c>
      <c r="C1358" t="s">
        <v>17</v>
      </c>
      <c r="D1358">
        <v>311</v>
      </c>
    </row>
    <row r="1359" spans="1:4" x14ac:dyDescent="0.3">
      <c r="A1359">
        <v>9305</v>
      </c>
      <c r="B1359" t="s">
        <v>41</v>
      </c>
      <c r="C1359" t="s">
        <v>18</v>
      </c>
      <c r="D1359">
        <v>26</v>
      </c>
    </row>
    <row r="1360" spans="1:4" x14ac:dyDescent="0.3">
      <c r="A1360">
        <v>9305</v>
      </c>
      <c r="B1360" t="s">
        <v>41</v>
      </c>
      <c r="C1360" t="s">
        <v>19</v>
      </c>
      <c r="D1360">
        <v>640</v>
      </c>
    </row>
    <row r="1361" spans="1:4" x14ac:dyDescent="0.3">
      <c r="A1361">
        <v>9305</v>
      </c>
      <c r="B1361" t="s">
        <v>41</v>
      </c>
      <c r="C1361" t="s">
        <v>20</v>
      </c>
      <c r="D1361">
        <v>180</v>
      </c>
    </row>
    <row r="1362" spans="1:4" x14ac:dyDescent="0.3">
      <c r="A1362">
        <v>9305</v>
      </c>
      <c r="B1362" t="s">
        <v>41</v>
      </c>
      <c r="C1362" t="s">
        <v>21</v>
      </c>
      <c r="D1362">
        <v>37</v>
      </c>
    </row>
    <row r="1363" spans="1:4" x14ac:dyDescent="0.3">
      <c r="A1363">
        <v>9305</v>
      </c>
      <c r="B1363" t="s">
        <v>41</v>
      </c>
      <c r="C1363" t="s">
        <v>22</v>
      </c>
      <c r="D1363">
        <v>121</v>
      </c>
    </row>
    <row r="1364" spans="1:4" x14ac:dyDescent="0.3">
      <c r="A1364">
        <v>5303</v>
      </c>
      <c r="B1364" t="s">
        <v>47</v>
      </c>
      <c r="C1364" t="s">
        <v>17</v>
      </c>
      <c r="D1364">
        <v>471</v>
      </c>
    </row>
    <row r="1365" spans="1:4" x14ac:dyDescent="0.3">
      <c r="A1365">
        <v>5303</v>
      </c>
      <c r="B1365" t="s">
        <v>47</v>
      </c>
      <c r="C1365" t="s">
        <v>18</v>
      </c>
      <c r="D1365">
        <v>0</v>
      </c>
    </row>
    <row r="1366" spans="1:4" x14ac:dyDescent="0.3">
      <c r="A1366">
        <v>5303</v>
      </c>
      <c r="B1366" t="s">
        <v>47</v>
      </c>
      <c r="C1366" t="s">
        <v>19</v>
      </c>
      <c r="D1366">
        <v>510</v>
      </c>
    </row>
    <row r="1367" spans="1:4" x14ac:dyDescent="0.3">
      <c r="A1367">
        <v>5303</v>
      </c>
      <c r="B1367" t="s">
        <v>47</v>
      </c>
      <c r="C1367" t="s">
        <v>20</v>
      </c>
      <c r="D1367">
        <v>99</v>
      </c>
    </row>
    <row r="1368" spans="1:4" x14ac:dyDescent="0.3">
      <c r="A1368">
        <v>5303</v>
      </c>
      <c r="B1368" t="s">
        <v>47</v>
      </c>
      <c r="C1368" t="s">
        <v>21</v>
      </c>
      <c r="D1368">
        <v>21</v>
      </c>
    </row>
    <row r="1369" spans="1:4" x14ac:dyDescent="0.3">
      <c r="A1369">
        <v>5303</v>
      </c>
      <c r="B1369" t="s">
        <v>47</v>
      </c>
      <c r="C1369" t="s">
        <v>22</v>
      </c>
      <c r="D1369">
        <v>12</v>
      </c>
    </row>
    <row r="1370" spans="1:4" x14ac:dyDescent="0.3">
      <c r="A1370">
        <v>11071</v>
      </c>
      <c r="B1370" t="s">
        <v>48</v>
      </c>
      <c r="C1370" t="s">
        <v>17</v>
      </c>
      <c r="D1370">
        <v>450</v>
      </c>
    </row>
    <row r="1371" spans="1:4" x14ac:dyDescent="0.3">
      <c r="A1371">
        <v>11071</v>
      </c>
      <c r="B1371" t="s">
        <v>48</v>
      </c>
      <c r="C1371" t="s">
        <v>18</v>
      </c>
      <c r="D1371">
        <v>133</v>
      </c>
    </row>
    <row r="1372" spans="1:4" x14ac:dyDescent="0.3">
      <c r="A1372">
        <v>11071</v>
      </c>
      <c r="B1372" t="s">
        <v>48</v>
      </c>
      <c r="C1372" t="s">
        <v>19</v>
      </c>
      <c r="D1372">
        <v>951</v>
      </c>
    </row>
    <row r="1373" spans="1:4" x14ac:dyDescent="0.3">
      <c r="A1373">
        <v>11071</v>
      </c>
      <c r="B1373" t="s">
        <v>48</v>
      </c>
      <c r="C1373" t="s">
        <v>20</v>
      </c>
      <c r="D1373">
        <v>173</v>
      </c>
    </row>
    <row r="1374" spans="1:4" x14ac:dyDescent="0.3">
      <c r="A1374">
        <v>11071</v>
      </c>
      <c r="B1374" t="s">
        <v>48</v>
      </c>
      <c r="C1374" t="s">
        <v>21</v>
      </c>
      <c r="D1374">
        <v>0</v>
      </c>
    </row>
    <row r="1375" spans="1:4" x14ac:dyDescent="0.3">
      <c r="A1375">
        <v>11071</v>
      </c>
      <c r="B1375" t="s">
        <v>48</v>
      </c>
      <c r="C1375" t="s">
        <v>22</v>
      </c>
      <c r="D1375">
        <v>216</v>
      </c>
    </row>
    <row r="1376" spans="1:4" x14ac:dyDescent="0.3">
      <c r="A1376">
        <v>8504</v>
      </c>
      <c r="B1376" t="s">
        <v>52</v>
      </c>
      <c r="C1376" t="s">
        <v>17</v>
      </c>
      <c r="D1376">
        <v>350</v>
      </c>
    </row>
    <row r="1377" spans="1:4" x14ac:dyDescent="0.3">
      <c r="A1377">
        <v>8504</v>
      </c>
      <c r="B1377" t="s">
        <v>52</v>
      </c>
      <c r="C1377" t="s">
        <v>18</v>
      </c>
      <c r="D1377">
        <v>60</v>
      </c>
    </row>
    <row r="1378" spans="1:4" x14ac:dyDescent="0.3">
      <c r="A1378">
        <v>8504</v>
      </c>
      <c r="B1378" t="s">
        <v>52</v>
      </c>
      <c r="C1378" t="s">
        <v>19</v>
      </c>
      <c r="D1378">
        <v>568</v>
      </c>
    </row>
    <row r="1379" spans="1:4" x14ac:dyDescent="0.3">
      <c r="A1379">
        <v>8504</v>
      </c>
      <c r="B1379" t="s">
        <v>52</v>
      </c>
      <c r="C1379" t="s">
        <v>20</v>
      </c>
      <c r="D1379">
        <v>110</v>
      </c>
    </row>
    <row r="1380" spans="1:4" x14ac:dyDescent="0.3">
      <c r="A1380">
        <v>8504</v>
      </c>
      <c r="B1380" t="s">
        <v>52</v>
      </c>
      <c r="C1380" t="s">
        <v>21</v>
      </c>
      <c r="D1380">
        <v>133</v>
      </c>
    </row>
    <row r="1381" spans="1:4" x14ac:dyDescent="0.3">
      <c r="A1381">
        <v>8504</v>
      </c>
      <c r="B1381" t="s">
        <v>52</v>
      </c>
      <c r="C1381" t="s">
        <v>22</v>
      </c>
      <c r="D1381">
        <v>145</v>
      </c>
    </row>
    <row r="1382" spans="1:4" x14ac:dyDescent="0.3">
      <c r="A1382">
        <v>1020</v>
      </c>
      <c r="B1382" t="s">
        <v>41</v>
      </c>
      <c r="C1382" t="s">
        <v>17</v>
      </c>
      <c r="D1382">
        <v>350</v>
      </c>
    </row>
    <row r="1383" spans="1:4" x14ac:dyDescent="0.3">
      <c r="A1383">
        <v>1020</v>
      </c>
      <c r="B1383" t="s">
        <v>41</v>
      </c>
      <c r="C1383" t="s">
        <v>18</v>
      </c>
      <c r="D1383">
        <v>60</v>
      </c>
    </row>
    <row r="1384" spans="1:4" x14ac:dyDescent="0.3">
      <c r="A1384">
        <v>1020</v>
      </c>
      <c r="B1384" t="s">
        <v>41</v>
      </c>
      <c r="C1384" t="s">
        <v>19</v>
      </c>
      <c r="D1384">
        <v>568</v>
      </c>
    </row>
    <row r="1385" spans="1:4" x14ac:dyDescent="0.3">
      <c r="A1385">
        <v>1020</v>
      </c>
      <c r="B1385" t="s">
        <v>41</v>
      </c>
      <c r="C1385" t="s">
        <v>20</v>
      </c>
      <c r="D1385">
        <v>110</v>
      </c>
    </row>
    <row r="1386" spans="1:4" x14ac:dyDescent="0.3">
      <c r="A1386">
        <v>1020</v>
      </c>
      <c r="B1386" t="s">
        <v>41</v>
      </c>
      <c r="C1386" t="s">
        <v>21</v>
      </c>
      <c r="D1386">
        <v>133</v>
      </c>
    </row>
    <row r="1387" spans="1:4" x14ac:dyDescent="0.3">
      <c r="A1387">
        <v>1020</v>
      </c>
      <c r="B1387" t="s">
        <v>41</v>
      </c>
      <c r="C1387" t="s">
        <v>22</v>
      </c>
      <c r="D1387">
        <v>145</v>
      </c>
    </row>
    <row r="1388" spans="1:4" x14ac:dyDescent="0.3">
      <c r="A1388">
        <v>5125</v>
      </c>
      <c r="B1388" t="s">
        <v>41</v>
      </c>
      <c r="C1388" t="s">
        <v>17</v>
      </c>
      <c r="D1388">
        <v>333</v>
      </c>
    </row>
    <row r="1389" spans="1:4" x14ac:dyDescent="0.3">
      <c r="A1389">
        <v>5125</v>
      </c>
      <c r="B1389" t="s">
        <v>41</v>
      </c>
      <c r="C1389" t="s">
        <v>18</v>
      </c>
      <c r="D1389">
        <v>0</v>
      </c>
    </row>
    <row r="1390" spans="1:4" x14ac:dyDescent="0.3">
      <c r="A1390">
        <v>5125</v>
      </c>
      <c r="B1390" t="s">
        <v>41</v>
      </c>
      <c r="C1390" t="s">
        <v>19</v>
      </c>
      <c r="D1390">
        <v>815</v>
      </c>
    </row>
    <row r="1391" spans="1:4" x14ac:dyDescent="0.3">
      <c r="A1391">
        <v>5125</v>
      </c>
      <c r="B1391" t="s">
        <v>41</v>
      </c>
      <c r="C1391" t="s">
        <v>20</v>
      </c>
      <c r="D1391">
        <v>129</v>
      </c>
    </row>
    <row r="1392" spans="1:4" x14ac:dyDescent="0.3">
      <c r="A1392">
        <v>5125</v>
      </c>
      <c r="B1392" t="s">
        <v>41</v>
      </c>
      <c r="C1392" t="s">
        <v>21</v>
      </c>
      <c r="D1392">
        <v>42</v>
      </c>
    </row>
    <row r="1393" spans="1:4" x14ac:dyDescent="0.3">
      <c r="A1393">
        <v>5125</v>
      </c>
      <c r="B1393" t="s">
        <v>41</v>
      </c>
      <c r="C1393" t="s">
        <v>22</v>
      </c>
      <c r="D1393">
        <v>29</v>
      </c>
    </row>
    <row r="1394" spans="1:4" x14ac:dyDescent="0.3">
      <c r="A1394">
        <v>9264</v>
      </c>
      <c r="B1394" t="s">
        <v>48</v>
      </c>
      <c r="C1394" t="s">
        <v>17</v>
      </c>
      <c r="D1394">
        <v>423</v>
      </c>
    </row>
    <row r="1395" spans="1:4" x14ac:dyDescent="0.3">
      <c r="A1395">
        <v>9264</v>
      </c>
      <c r="B1395" t="s">
        <v>48</v>
      </c>
      <c r="C1395" t="s">
        <v>18</v>
      </c>
      <c r="D1395">
        <v>42</v>
      </c>
    </row>
    <row r="1396" spans="1:4" x14ac:dyDescent="0.3">
      <c r="A1396">
        <v>9264</v>
      </c>
      <c r="B1396" t="s">
        <v>48</v>
      </c>
      <c r="C1396" t="s">
        <v>19</v>
      </c>
      <c r="D1396">
        <v>706</v>
      </c>
    </row>
    <row r="1397" spans="1:4" x14ac:dyDescent="0.3">
      <c r="A1397">
        <v>9264</v>
      </c>
      <c r="B1397" t="s">
        <v>48</v>
      </c>
      <c r="C1397" t="s">
        <v>20</v>
      </c>
      <c r="D1397">
        <v>73</v>
      </c>
    </row>
    <row r="1398" spans="1:4" x14ac:dyDescent="0.3">
      <c r="A1398">
        <v>9264</v>
      </c>
      <c r="B1398" t="s">
        <v>48</v>
      </c>
      <c r="C1398" t="s">
        <v>21</v>
      </c>
      <c r="D1398">
        <v>197</v>
      </c>
    </row>
    <row r="1399" spans="1:4" x14ac:dyDescent="0.3">
      <c r="A1399">
        <v>9264</v>
      </c>
      <c r="B1399" t="s">
        <v>48</v>
      </c>
      <c r="C1399" t="s">
        <v>22</v>
      </c>
      <c r="D1399">
        <v>197</v>
      </c>
    </row>
    <row r="1400" spans="1:4" x14ac:dyDescent="0.3">
      <c r="A1400">
        <v>8707</v>
      </c>
      <c r="B1400" t="s">
        <v>41</v>
      </c>
      <c r="C1400" t="s">
        <v>17</v>
      </c>
      <c r="D1400">
        <v>565</v>
      </c>
    </row>
    <row r="1401" spans="1:4" x14ac:dyDescent="0.3">
      <c r="A1401">
        <v>8707</v>
      </c>
      <c r="B1401" t="s">
        <v>41</v>
      </c>
      <c r="C1401" t="s">
        <v>18</v>
      </c>
      <c r="D1401">
        <v>42</v>
      </c>
    </row>
    <row r="1402" spans="1:4" x14ac:dyDescent="0.3">
      <c r="A1402">
        <v>8707</v>
      </c>
      <c r="B1402" t="s">
        <v>41</v>
      </c>
      <c r="C1402" t="s">
        <v>19</v>
      </c>
      <c r="D1402">
        <v>548</v>
      </c>
    </row>
    <row r="1403" spans="1:4" x14ac:dyDescent="0.3">
      <c r="A1403">
        <v>8707</v>
      </c>
      <c r="B1403" t="s">
        <v>41</v>
      </c>
      <c r="C1403" t="s">
        <v>20</v>
      </c>
      <c r="D1403">
        <v>64</v>
      </c>
    </row>
    <row r="1404" spans="1:4" x14ac:dyDescent="0.3">
      <c r="A1404">
        <v>8707</v>
      </c>
      <c r="B1404" t="s">
        <v>41</v>
      </c>
      <c r="C1404" t="s">
        <v>21</v>
      </c>
      <c r="D1404">
        <v>83</v>
      </c>
    </row>
    <row r="1405" spans="1:4" x14ac:dyDescent="0.3">
      <c r="A1405">
        <v>8707</v>
      </c>
      <c r="B1405" t="s">
        <v>41</v>
      </c>
      <c r="C1405" t="s">
        <v>22</v>
      </c>
      <c r="D1405">
        <v>99</v>
      </c>
    </row>
    <row r="1406" spans="1:4" x14ac:dyDescent="0.3">
      <c r="A1406">
        <v>2939</v>
      </c>
      <c r="B1406" t="s">
        <v>48</v>
      </c>
      <c r="C1406" t="s">
        <v>17</v>
      </c>
      <c r="D1406">
        <v>751</v>
      </c>
    </row>
    <row r="1407" spans="1:4" x14ac:dyDescent="0.3">
      <c r="A1407">
        <v>2939</v>
      </c>
      <c r="B1407" t="s">
        <v>48</v>
      </c>
      <c r="C1407" t="s">
        <v>18</v>
      </c>
      <c r="D1407">
        <v>127</v>
      </c>
    </row>
    <row r="1408" spans="1:4" x14ac:dyDescent="0.3">
      <c r="A1408">
        <v>2939</v>
      </c>
      <c r="B1408" t="s">
        <v>48</v>
      </c>
      <c r="C1408" t="s">
        <v>19</v>
      </c>
      <c r="D1408">
        <v>687</v>
      </c>
    </row>
    <row r="1409" spans="1:4" x14ac:dyDescent="0.3">
      <c r="A1409">
        <v>2939</v>
      </c>
      <c r="B1409" t="s">
        <v>48</v>
      </c>
      <c r="C1409" t="s">
        <v>20</v>
      </c>
      <c r="D1409">
        <v>20</v>
      </c>
    </row>
    <row r="1410" spans="1:4" x14ac:dyDescent="0.3">
      <c r="A1410">
        <v>2939</v>
      </c>
      <c r="B1410" t="s">
        <v>48</v>
      </c>
      <c r="C1410" t="s">
        <v>21</v>
      </c>
      <c r="D1410">
        <v>15</v>
      </c>
    </row>
    <row r="1411" spans="1:4" x14ac:dyDescent="0.3">
      <c r="A1411">
        <v>2939</v>
      </c>
      <c r="B1411" t="s">
        <v>48</v>
      </c>
      <c r="C1411" t="s">
        <v>22</v>
      </c>
      <c r="D1411">
        <v>31</v>
      </c>
    </row>
    <row r="1412" spans="1:4" x14ac:dyDescent="0.3">
      <c r="A1412">
        <v>7959</v>
      </c>
      <c r="B1412" t="s">
        <v>41</v>
      </c>
      <c r="C1412" t="s">
        <v>17</v>
      </c>
      <c r="D1412">
        <v>658</v>
      </c>
    </row>
    <row r="1413" spans="1:4" x14ac:dyDescent="0.3">
      <c r="A1413">
        <v>7959</v>
      </c>
      <c r="B1413" t="s">
        <v>41</v>
      </c>
      <c r="C1413" t="s">
        <v>18</v>
      </c>
      <c r="D1413">
        <v>80</v>
      </c>
    </row>
    <row r="1414" spans="1:4" x14ac:dyDescent="0.3">
      <c r="A1414">
        <v>7959</v>
      </c>
      <c r="B1414" t="s">
        <v>41</v>
      </c>
      <c r="C1414" t="s">
        <v>19</v>
      </c>
      <c r="D1414">
        <v>483</v>
      </c>
    </row>
    <row r="1415" spans="1:4" x14ac:dyDescent="0.3">
      <c r="A1415">
        <v>7959</v>
      </c>
      <c r="B1415" t="s">
        <v>41</v>
      </c>
      <c r="C1415" t="s">
        <v>20</v>
      </c>
      <c r="D1415">
        <v>123</v>
      </c>
    </row>
    <row r="1416" spans="1:4" x14ac:dyDescent="0.3">
      <c r="A1416">
        <v>7959</v>
      </c>
      <c r="B1416" t="s">
        <v>41</v>
      </c>
      <c r="C1416" t="s">
        <v>21</v>
      </c>
      <c r="D1416">
        <v>13</v>
      </c>
    </row>
    <row r="1417" spans="1:4" x14ac:dyDescent="0.3">
      <c r="A1417">
        <v>7959</v>
      </c>
      <c r="B1417" t="s">
        <v>41</v>
      </c>
      <c r="C1417" t="s">
        <v>22</v>
      </c>
      <c r="D1417">
        <v>13</v>
      </c>
    </row>
    <row r="1418" spans="1:4" x14ac:dyDescent="0.3">
      <c r="A1418">
        <v>7734</v>
      </c>
      <c r="B1418" t="s">
        <v>53</v>
      </c>
      <c r="C1418" t="s">
        <v>17</v>
      </c>
      <c r="D1418">
        <v>471</v>
      </c>
    </row>
    <row r="1419" spans="1:4" x14ac:dyDescent="0.3">
      <c r="A1419">
        <v>7734</v>
      </c>
      <c r="B1419" t="s">
        <v>53</v>
      </c>
      <c r="C1419" t="s">
        <v>18</v>
      </c>
      <c r="D1419">
        <v>102</v>
      </c>
    </row>
    <row r="1420" spans="1:4" x14ac:dyDescent="0.3">
      <c r="A1420">
        <v>7734</v>
      </c>
      <c r="B1420" t="s">
        <v>53</v>
      </c>
      <c r="C1420" t="s">
        <v>19</v>
      </c>
      <c r="D1420">
        <v>125</v>
      </c>
    </row>
    <row r="1421" spans="1:4" x14ac:dyDescent="0.3">
      <c r="A1421">
        <v>7734</v>
      </c>
      <c r="B1421" t="s">
        <v>53</v>
      </c>
      <c r="C1421" t="s">
        <v>20</v>
      </c>
      <c r="D1421">
        <v>212</v>
      </c>
    </row>
    <row r="1422" spans="1:4" x14ac:dyDescent="0.3">
      <c r="A1422">
        <v>7734</v>
      </c>
      <c r="B1422" t="s">
        <v>53</v>
      </c>
      <c r="C1422" t="s">
        <v>21</v>
      </c>
      <c r="D1422">
        <v>61</v>
      </c>
    </row>
    <row r="1423" spans="1:4" x14ac:dyDescent="0.3">
      <c r="A1423">
        <v>7734</v>
      </c>
      <c r="B1423" t="s">
        <v>53</v>
      </c>
      <c r="C1423" t="s">
        <v>22</v>
      </c>
      <c r="D1423">
        <v>245</v>
      </c>
    </row>
    <row r="1424" spans="1:4" x14ac:dyDescent="0.3">
      <c r="A1424">
        <v>4122</v>
      </c>
      <c r="B1424" t="s">
        <v>41</v>
      </c>
      <c r="C1424" t="s">
        <v>17</v>
      </c>
      <c r="D1424">
        <v>504</v>
      </c>
    </row>
    <row r="1425" spans="1:4" x14ac:dyDescent="0.3">
      <c r="A1425">
        <v>4122</v>
      </c>
      <c r="B1425" t="s">
        <v>41</v>
      </c>
      <c r="C1425" t="s">
        <v>18</v>
      </c>
      <c r="D1425">
        <v>23</v>
      </c>
    </row>
    <row r="1426" spans="1:4" x14ac:dyDescent="0.3">
      <c r="A1426">
        <v>4122</v>
      </c>
      <c r="B1426" t="s">
        <v>41</v>
      </c>
      <c r="C1426" t="s">
        <v>19</v>
      </c>
      <c r="D1426">
        <v>117</v>
      </c>
    </row>
    <row r="1427" spans="1:4" x14ac:dyDescent="0.3">
      <c r="A1427">
        <v>4122</v>
      </c>
      <c r="B1427" t="s">
        <v>41</v>
      </c>
      <c r="C1427" t="s">
        <v>20</v>
      </c>
      <c r="D1427">
        <v>179</v>
      </c>
    </row>
    <row r="1428" spans="1:4" x14ac:dyDescent="0.3">
      <c r="A1428">
        <v>4122</v>
      </c>
      <c r="B1428" t="s">
        <v>41</v>
      </c>
      <c r="C1428" t="s">
        <v>21</v>
      </c>
      <c r="D1428">
        <v>28</v>
      </c>
    </row>
    <row r="1429" spans="1:4" x14ac:dyDescent="0.3">
      <c r="A1429">
        <v>4122</v>
      </c>
      <c r="B1429" t="s">
        <v>41</v>
      </c>
      <c r="C1429" t="s">
        <v>22</v>
      </c>
      <c r="D1429">
        <v>44</v>
      </c>
    </row>
    <row r="1430" spans="1:4" x14ac:dyDescent="0.3">
      <c r="A1430">
        <v>1772</v>
      </c>
      <c r="B1430" t="s">
        <v>48</v>
      </c>
      <c r="C1430" t="s">
        <v>17</v>
      </c>
      <c r="D1430">
        <v>1074</v>
      </c>
    </row>
    <row r="1431" spans="1:4" x14ac:dyDescent="0.3">
      <c r="A1431">
        <v>1772</v>
      </c>
      <c r="B1431" t="s">
        <v>48</v>
      </c>
      <c r="C1431" t="s">
        <v>18</v>
      </c>
      <c r="D1431">
        <v>37</v>
      </c>
    </row>
    <row r="1432" spans="1:4" x14ac:dyDescent="0.3">
      <c r="A1432">
        <v>1772</v>
      </c>
      <c r="B1432" t="s">
        <v>48</v>
      </c>
      <c r="C1432" t="s">
        <v>19</v>
      </c>
      <c r="D1432">
        <v>518</v>
      </c>
    </row>
    <row r="1433" spans="1:4" x14ac:dyDescent="0.3">
      <c r="A1433">
        <v>1772</v>
      </c>
      <c r="B1433" t="s">
        <v>48</v>
      </c>
      <c r="C1433" t="s">
        <v>20</v>
      </c>
      <c r="D1433">
        <v>193</v>
      </c>
    </row>
    <row r="1434" spans="1:4" x14ac:dyDescent="0.3">
      <c r="A1434">
        <v>1772</v>
      </c>
      <c r="B1434" t="s">
        <v>48</v>
      </c>
      <c r="C1434" t="s">
        <v>21</v>
      </c>
      <c r="D1434">
        <v>92</v>
      </c>
    </row>
    <row r="1435" spans="1:4" x14ac:dyDescent="0.3">
      <c r="A1435">
        <v>1772</v>
      </c>
      <c r="B1435" t="s">
        <v>48</v>
      </c>
      <c r="C1435" t="s">
        <v>22</v>
      </c>
      <c r="D1435">
        <v>129</v>
      </c>
    </row>
    <row r="1436" spans="1:4" x14ac:dyDescent="0.3">
      <c r="A1436">
        <v>6887</v>
      </c>
      <c r="B1436" t="s">
        <v>52</v>
      </c>
      <c r="C1436" t="s">
        <v>17</v>
      </c>
      <c r="D1436">
        <v>245</v>
      </c>
    </row>
    <row r="1437" spans="1:4" x14ac:dyDescent="0.3">
      <c r="A1437">
        <v>6887</v>
      </c>
      <c r="B1437" t="s">
        <v>52</v>
      </c>
      <c r="C1437" t="s">
        <v>18</v>
      </c>
      <c r="D1437">
        <v>16</v>
      </c>
    </row>
    <row r="1438" spans="1:4" x14ac:dyDescent="0.3">
      <c r="A1438">
        <v>6887</v>
      </c>
      <c r="B1438" t="s">
        <v>52</v>
      </c>
      <c r="C1438" t="s">
        <v>19</v>
      </c>
      <c r="D1438">
        <v>223</v>
      </c>
    </row>
    <row r="1439" spans="1:4" x14ac:dyDescent="0.3">
      <c r="A1439">
        <v>6887</v>
      </c>
      <c r="B1439" t="s">
        <v>52</v>
      </c>
      <c r="C1439" t="s">
        <v>20</v>
      </c>
      <c r="D1439">
        <v>21</v>
      </c>
    </row>
    <row r="1440" spans="1:4" x14ac:dyDescent="0.3">
      <c r="A1440">
        <v>6887</v>
      </c>
      <c r="B1440" t="s">
        <v>52</v>
      </c>
      <c r="C1440" t="s">
        <v>21</v>
      </c>
      <c r="D1440">
        <v>43</v>
      </c>
    </row>
    <row r="1441" spans="1:4" x14ac:dyDescent="0.3">
      <c r="A1441">
        <v>6887</v>
      </c>
      <c r="B1441" t="s">
        <v>52</v>
      </c>
      <c r="C1441" t="s">
        <v>22</v>
      </c>
      <c r="D1441">
        <v>16</v>
      </c>
    </row>
    <row r="1442" spans="1:4" x14ac:dyDescent="0.3">
      <c r="A1442">
        <v>7500</v>
      </c>
      <c r="B1442" t="s">
        <v>41</v>
      </c>
      <c r="C1442" t="s">
        <v>17</v>
      </c>
      <c r="D1442">
        <v>245</v>
      </c>
    </row>
    <row r="1443" spans="1:4" x14ac:dyDescent="0.3">
      <c r="A1443">
        <v>7500</v>
      </c>
      <c r="B1443" t="s">
        <v>41</v>
      </c>
      <c r="C1443" t="s">
        <v>18</v>
      </c>
      <c r="D1443">
        <v>16</v>
      </c>
    </row>
    <row r="1444" spans="1:4" x14ac:dyDescent="0.3">
      <c r="A1444">
        <v>7500</v>
      </c>
      <c r="B1444" t="s">
        <v>41</v>
      </c>
      <c r="C1444" t="s">
        <v>19</v>
      </c>
      <c r="D1444">
        <v>223</v>
      </c>
    </row>
    <row r="1445" spans="1:4" x14ac:dyDescent="0.3">
      <c r="A1445">
        <v>7500</v>
      </c>
      <c r="B1445" t="s">
        <v>41</v>
      </c>
      <c r="C1445" t="s">
        <v>20</v>
      </c>
      <c r="D1445">
        <v>21</v>
      </c>
    </row>
    <row r="1446" spans="1:4" x14ac:dyDescent="0.3">
      <c r="A1446">
        <v>7500</v>
      </c>
      <c r="B1446" t="s">
        <v>41</v>
      </c>
      <c r="C1446" t="s">
        <v>21</v>
      </c>
      <c r="D1446">
        <v>43</v>
      </c>
    </row>
    <row r="1447" spans="1:4" x14ac:dyDescent="0.3">
      <c r="A1447">
        <v>7500</v>
      </c>
      <c r="B1447" t="s">
        <v>41</v>
      </c>
      <c r="C1447" t="s">
        <v>22</v>
      </c>
      <c r="D1447">
        <v>16</v>
      </c>
    </row>
    <row r="1448" spans="1:4" x14ac:dyDescent="0.3">
      <c r="A1448">
        <v>4114</v>
      </c>
      <c r="B1448" t="s">
        <v>53</v>
      </c>
      <c r="C1448" t="s">
        <v>17</v>
      </c>
      <c r="D1448">
        <v>650</v>
      </c>
    </row>
    <row r="1449" spans="1:4" x14ac:dyDescent="0.3">
      <c r="A1449">
        <v>4114</v>
      </c>
      <c r="B1449" t="s">
        <v>53</v>
      </c>
      <c r="C1449" t="s">
        <v>18</v>
      </c>
      <c r="D1449">
        <v>37</v>
      </c>
    </row>
    <row r="1450" spans="1:4" x14ac:dyDescent="0.3">
      <c r="A1450">
        <v>4114</v>
      </c>
      <c r="B1450" t="s">
        <v>53</v>
      </c>
      <c r="C1450" t="s">
        <v>19</v>
      </c>
      <c r="D1450">
        <v>780</v>
      </c>
    </row>
    <row r="1451" spans="1:4" x14ac:dyDescent="0.3">
      <c r="A1451">
        <v>4114</v>
      </c>
      <c r="B1451" t="s">
        <v>53</v>
      </c>
      <c r="C1451" t="s">
        <v>20</v>
      </c>
      <c r="D1451">
        <v>27</v>
      </c>
    </row>
    <row r="1452" spans="1:4" x14ac:dyDescent="0.3">
      <c r="A1452">
        <v>4114</v>
      </c>
      <c r="B1452" t="s">
        <v>53</v>
      </c>
      <c r="C1452" t="s">
        <v>21</v>
      </c>
      <c r="D1452">
        <v>167</v>
      </c>
    </row>
    <row r="1453" spans="1:4" x14ac:dyDescent="0.3">
      <c r="A1453">
        <v>4114</v>
      </c>
      <c r="B1453" t="s">
        <v>53</v>
      </c>
      <c r="C1453" t="s">
        <v>22</v>
      </c>
      <c r="D1453">
        <v>32</v>
      </c>
    </row>
    <row r="1454" spans="1:4" x14ac:dyDescent="0.3">
      <c r="A1454">
        <v>3403</v>
      </c>
      <c r="B1454" t="s">
        <v>41</v>
      </c>
      <c r="C1454" t="s">
        <v>17</v>
      </c>
      <c r="D1454">
        <v>1170</v>
      </c>
    </row>
    <row r="1455" spans="1:4" x14ac:dyDescent="0.3">
      <c r="A1455">
        <v>3403</v>
      </c>
      <c r="B1455" t="s">
        <v>41</v>
      </c>
      <c r="C1455" t="s">
        <v>18</v>
      </c>
      <c r="D1455">
        <v>19</v>
      </c>
    </row>
    <row r="1456" spans="1:4" x14ac:dyDescent="0.3">
      <c r="A1456">
        <v>3403</v>
      </c>
      <c r="B1456" t="s">
        <v>41</v>
      </c>
      <c r="C1456" t="s">
        <v>19</v>
      </c>
      <c r="D1456">
        <v>594</v>
      </c>
    </row>
    <row r="1457" spans="1:4" x14ac:dyDescent="0.3">
      <c r="A1457">
        <v>3403</v>
      </c>
      <c r="B1457" t="s">
        <v>41</v>
      </c>
      <c r="C1457" t="s">
        <v>20</v>
      </c>
      <c r="D1457">
        <v>99</v>
      </c>
    </row>
    <row r="1458" spans="1:4" x14ac:dyDescent="0.3">
      <c r="A1458">
        <v>3403</v>
      </c>
      <c r="B1458" t="s">
        <v>41</v>
      </c>
      <c r="C1458" t="s">
        <v>21</v>
      </c>
      <c r="D1458">
        <v>76</v>
      </c>
    </row>
    <row r="1459" spans="1:4" x14ac:dyDescent="0.3">
      <c r="A1459">
        <v>3403</v>
      </c>
      <c r="B1459" t="s">
        <v>41</v>
      </c>
      <c r="C1459" t="s">
        <v>22</v>
      </c>
      <c r="D1459">
        <v>134</v>
      </c>
    </row>
    <row r="1460" spans="1:4" x14ac:dyDescent="0.3">
      <c r="A1460">
        <v>1915</v>
      </c>
      <c r="B1460" t="s">
        <v>52</v>
      </c>
      <c r="C1460" t="s">
        <v>17</v>
      </c>
      <c r="D1460">
        <v>794</v>
      </c>
    </row>
    <row r="1461" spans="1:4" x14ac:dyDescent="0.3">
      <c r="A1461">
        <v>1915</v>
      </c>
      <c r="B1461" t="s">
        <v>52</v>
      </c>
      <c r="C1461" t="s">
        <v>18</v>
      </c>
      <c r="D1461">
        <v>115</v>
      </c>
    </row>
    <row r="1462" spans="1:4" x14ac:dyDescent="0.3">
      <c r="A1462">
        <v>1915</v>
      </c>
      <c r="B1462" t="s">
        <v>52</v>
      </c>
      <c r="C1462" t="s">
        <v>19</v>
      </c>
      <c r="D1462">
        <v>243</v>
      </c>
    </row>
    <row r="1463" spans="1:4" x14ac:dyDescent="0.3">
      <c r="A1463">
        <v>1915</v>
      </c>
      <c r="B1463" t="s">
        <v>52</v>
      </c>
      <c r="C1463" t="s">
        <v>20</v>
      </c>
      <c r="D1463">
        <v>150</v>
      </c>
    </row>
    <row r="1464" spans="1:4" x14ac:dyDescent="0.3">
      <c r="A1464">
        <v>1915</v>
      </c>
      <c r="B1464" t="s">
        <v>52</v>
      </c>
      <c r="C1464" t="s">
        <v>21</v>
      </c>
      <c r="D1464">
        <v>0</v>
      </c>
    </row>
    <row r="1465" spans="1:4" x14ac:dyDescent="0.3">
      <c r="A1465">
        <v>1915</v>
      </c>
      <c r="B1465" t="s">
        <v>52</v>
      </c>
      <c r="C1465" t="s">
        <v>22</v>
      </c>
      <c r="D1465">
        <v>205</v>
      </c>
    </row>
    <row r="1466" spans="1:4" x14ac:dyDescent="0.3">
      <c r="A1466">
        <v>3967</v>
      </c>
      <c r="B1466" t="s">
        <v>48</v>
      </c>
      <c r="C1466" t="s">
        <v>17</v>
      </c>
      <c r="D1466">
        <v>331</v>
      </c>
    </row>
    <row r="1467" spans="1:4" x14ac:dyDescent="0.3">
      <c r="A1467">
        <v>3967</v>
      </c>
      <c r="B1467" t="s">
        <v>48</v>
      </c>
      <c r="C1467" t="s">
        <v>18</v>
      </c>
      <c r="D1467">
        <v>197</v>
      </c>
    </row>
    <row r="1468" spans="1:4" x14ac:dyDescent="0.3">
      <c r="A1468">
        <v>3967</v>
      </c>
      <c r="B1468" t="s">
        <v>48</v>
      </c>
      <c r="C1468" t="s">
        <v>19</v>
      </c>
      <c r="D1468">
        <v>170</v>
      </c>
    </row>
    <row r="1469" spans="1:4" x14ac:dyDescent="0.3">
      <c r="A1469">
        <v>3967</v>
      </c>
      <c r="B1469" t="s">
        <v>48</v>
      </c>
      <c r="C1469" t="s">
        <v>20</v>
      </c>
      <c r="D1469">
        <v>58</v>
      </c>
    </row>
    <row r="1470" spans="1:4" x14ac:dyDescent="0.3">
      <c r="A1470">
        <v>3967</v>
      </c>
      <c r="B1470" t="s">
        <v>48</v>
      </c>
      <c r="C1470" t="s">
        <v>21</v>
      </c>
      <c r="D1470">
        <v>152</v>
      </c>
    </row>
    <row r="1471" spans="1:4" x14ac:dyDescent="0.3">
      <c r="A1471">
        <v>3967</v>
      </c>
      <c r="B1471" t="s">
        <v>48</v>
      </c>
      <c r="C1471" t="s">
        <v>22</v>
      </c>
      <c r="D1471">
        <v>35</v>
      </c>
    </row>
    <row r="1472" spans="1:4" x14ac:dyDescent="0.3">
      <c r="A1472">
        <v>9977</v>
      </c>
      <c r="B1472" t="s">
        <v>43</v>
      </c>
      <c r="C1472" t="s">
        <v>17</v>
      </c>
      <c r="D1472">
        <v>321</v>
      </c>
    </row>
    <row r="1473" spans="1:4" x14ac:dyDescent="0.3">
      <c r="A1473">
        <v>9977</v>
      </c>
      <c r="B1473" t="s">
        <v>43</v>
      </c>
      <c r="C1473" t="s">
        <v>18</v>
      </c>
      <c r="D1473">
        <v>11</v>
      </c>
    </row>
    <row r="1474" spans="1:4" x14ac:dyDescent="0.3">
      <c r="A1474">
        <v>9977</v>
      </c>
      <c r="B1474" t="s">
        <v>43</v>
      </c>
      <c r="C1474" t="s">
        <v>19</v>
      </c>
      <c r="D1474">
        <v>309</v>
      </c>
    </row>
    <row r="1475" spans="1:4" x14ac:dyDescent="0.3">
      <c r="A1475">
        <v>9977</v>
      </c>
      <c r="B1475" t="s">
        <v>43</v>
      </c>
      <c r="C1475" t="s">
        <v>20</v>
      </c>
      <c r="D1475">
        <v>33</v>
      </c>
    </row>
    <row r="1476" spans="1:4" x14ac:dyDescent="0.3">
      <c r="A1476">
        <v>9977</v>
      </c>
      <c r="B1476" t="s">
        <v>43</v>
      </c>
      <c r="C1476" t="s">
        <v>21</v>
      </c>
      <c r="D1476">
        <v>26</v>
      </c>
    </row>
    <row r="1477" spans="1:4" x14ac:dyDescent="0.3">
      <c r="A1477">
        <v>9977</v>
      </c>
      <c r="B1477" t="s">
        <v>43</v>
      </c>
      <c r="C1477" t="s">
        <v>22</v>
      </c>
      <c r="D1477">
        <v>34</v>
      </c>
    </row>
    <row r="1478" spans="1:4" x14ac:dyDescent="0.3">
      <c r="A1478">
        <v>2426</v>
      </c>
      <c r="B1478" t="s">
        <v>41</v>
      </c>
      <c r="C1478" t="s">
        <v>17</v>
      </c>
      <c r="D1478">
        <v>483</v>
      </c>
    </row>
    <row r="1479" spans="1:4" x14ac:dyDescent="0.3">
      <c r="A1479">
        <v>2426</v>
      </c>
      <c r="B1479" t="s">
        <v>41</v>
      </c>
      <c r="C1479" t="s">
        <v>18</v>
      </c>
      <c r="D1479">
        <v>74</v>
      </c>
    </row>
    <row r="1480" spans="1:4" x14ac:dyDescent="0.3">
      <c r="A1480">
        <v>2426</v>
      </c>
      <c r="B1480" t="s">
        <v>41</v>
      </c>
      <c r="C1480" t="s">
        <v>19</v>
      </c>
      <c r="D1480">
        <v>114</v>
      </c>
    </row>
    <row r="1481" spans="1:4" x14ac:dyDescent="0.3">
      <c r="A1481">
        <v>2426</v>
      </c>
      <c r="B1481" t="s">
        <v>41</v>
      </c>
      <c r="C1481" t="s">
        <v>20</v>
      </c>
      <c r="D1481">
        <v>169</v>
      </c>
    </row>
    <row r="1482" spans="1:4" x14ac:dyDescent="0.3">
      <c r="A1482">
        <v>2426</v>
      </c>
      <c r="B1482" t="s">
        <v>41</v>
      </c>
      <c r="C1482" t="s">
        <v>21</v>
      </c>
      <c r="D1482">
        <v>37</v>
      </c>
    </row>
    <row r="1483" spans="1:4" x14ac:dyDescent="0.3">
      <c r="A1483">
        <v>2426</v>
      </c>
      <c r="B1483" t="s">
        <v>41</v>
      </c>
      <c r="C1483" t="s">
        <v>22</v>
      </c>
      <c r="D1483">
        <v>18</v>
      </c>
    </row>
    <row r="1484" spans="1:4" x14ac:dyDescent="0.3">
      <c r="A1484">
        <v>1891</v>
      </c>
      <c r="B1484" t="s">
        <v>41</v>
      </c>
      <c r="C1484" t="s">
        <v>17</v>
      </c>
      <c r="D1484">
        <v>667</v>
      </c>
    </row>
    <row r="1485" spans="1:4" x14ac:dyDescent="0.3">
      <c r="A1485">
        <v>1891</v>
      </c>
      <c r="B1485" t="s">
        <v>41</v>
      </c>
      <c r="C1485" t="s">
        <v>18</v>
      </c>
      <c r="D1485">
        <v>50</v>
      </c>
    </row>
    <row r="1486" spans="1:4" x14ac:dyDescent="0.3">
      <c r="A1486">
        <v>1891</v>
      </c>
      <c r="B1486" t="s">
        <v>41</v>
      </c>
      <c r="C1486" t="s">
        <v>19</v>
      </c>
      <c r="D1486">
        <v>850</v>
      </c>
    </row>
    <row r="1487" spans="1:4" x14ac:dyDescent="0.3">
      <c r="A1487">
        <v>1891</v>
      </c>
      <c r="B1487" t="s">
        <v>41</v>
      </c>
      <c r="C1487" t="s">
        <v>20</v>
      </c>
      <c r="D1487">
        <v>21</v>
      </c>
    </row>
    <row r="1488" spans="1:4" x14ac:dyDescent="0.3">
      <c r="A1488">
        <v>1891</v>
      </c>
      <c r="B1488" t="s">
        <v>41</v>
      </c>
      <c r="C1488" t="s">
        <v>21</v>
      </c>
      <c r="D1488">
        <v>83</v>
      </c>
    </row>
    <row r="1489" spans="1:4" x14ac:dyDescent="0.3">
      <c r="A1489">
        <v>1891</v>
      </c>
      <c r="B1489" t="s">
        <v>41</v>
      </c>
      <c r="C1489" t="s">
        <v>22</v>
      </c>
      <c r="D1489">
        <v>83</v>
      </c>
    </row>
    <row r="1490" spans="1:4" x14ac:dyDescent="0.3">
      <c r="A1490">
        <v>4679</v>
      </c>
      <c r="B1490" t="s">
        <v>41</v>
      </c>
      <c r="C1490" t="s">
        <v>17</v>
      </c>
      <c r="D1490">
        <v>721</v>
      </c>
    </row>
    <row r="1491" spans="1:4" x14ac:dyDescent="0.3">
      <c r="A1491">
        <v>4679</v>
      </c>
      <c r="B1491" t="s">
        <v>41</v>
      </c>
      <c r="C1491" t="s">
        <v>18</v>
      </c>
      <c r="D1491">
        <v>0</v>
      </c>
    </row>
    <row r="1492" spans="1:4" x14ac:dyDescent="0.3">
      <c r="A1492">
        <v>4679</v>
      </c>
      <c r="B1492" t="s">
        <v>41</v>
      </c>
      <c r="C1492" t="s">
        <v>19</v>
      </c>
      <c r="D1492">
        <v>152</v>
      </c>
    </row>
    <row r="1493" spans="1:4" x14ac:dyDescent="0.3">
      <c r="A1493">
        <v>4679</v>
      </c>
      <c r="B1493" t="s">
        <v>41</v>
      </c>
      <c r="C1493" t="s">
        <v>20</v>
      </c>
      <c r="D1493">
        <v>119</v>
      </c>
    </row>
    <row r="1494" spans="1:4" x14ac:dyDescent="0.3">
      <c r="A1494">
        <v>4679</v>
      </c>
      <c r="B1494" t="s">
        <v>41</v>
      </c>
      <c r="C1494" t="s">
        <v>21</v>
      </c>
      <c r="D1494">
        <v>50</v>
      </c>
    </row>
    <row r="1495" spans="1:4" x14ac:dyDescent="0.3">
      <c r="A1495">
        <v>4679</v>
      </c>
      <c r="B1495" t="s">
        <v>41</v>
      </c>
      <c r="C1495" t="s">
        <v>22</v>
      </c>
      <c r="D1495">
        <v>50</v>
      </c>
    </row>
    <row r="1496" spans="1:4" x14ac:dyDescent="0.3">
      <c r="A1496">
        <v>3698</v>
      </c>
      <c r="B1496" t="s">
        <v>41</v>
      </c>
      <c r="C1496" t="s">
        <v>17</v>
      </c>
      <c r="D1496">
        <v>817</v>
      </c>
    </row>
    <row r="1497" spans="1:4" x14ac:dyDescent="0.3">
      <c r="A1497">
        <v>3698</v>
      </c>
      <c r="B1497" t="s">
        <v>41</v>
      </c>
      <c r="C1497" t="s">
        <v>18</v>
      </c>
      <c r="D1497">
        <v>185</v>
      </c>
    </row>
    <row r="1498" spans="1:4" x14ac:dyDescent="0.3">
      <c r="A1498">
        <v>3698</v>
      </c>
      <c r="B1498" t="s">
        <v>41</v>
      </c>
      <c r="C1498" t="s">
        <v>19</v>
      </c>
      <c r="D1498">
        <v>687</v>
      </c>
    </row>
    <row r="1499" spans="1:4" x14ac:dyDescent="0.3">
      <c r="A1499">
        <v>3698</v>
      </c>
      <c r="B1499" t="s">
        <v>41</v>
      </c>
      <c r="C1499" t="s">
        <v>20</v>
      </c>
      <c r="D1499">
        <v>145</v>
      </c>
    </row>
    <row r="1500" spans="1:4" x14ac:dyDescent="0.3">
      <c r="A1500">
        <v>3698</v>
      </c>
      <c r="B1500" t="s">
        <v>41</v>
      </c>
      <c r="C1500" t="s">
        <v>21</v>
      </c>
      <c r="D1500">
        <v>55</v>
      </c>
    </row>
    <row r="1501" spans="1:4" x14ac:dyDescent="0.3">
      <c r="A1501">
        <v>3698</v>
      </c>
      <c r="B1501" t="s">
        <v>41</v>
      </c>
      <c r="C1501" t="s">
        <v>22</v>
      </c>
      <c r="D1501">
        <v>241</v>
      </c>
    </row>
    <row r="1502" spans="1:4" x14ac:dyDescent="0.3">
      <c r="A1502">
        <v>11088</v>
      </c>
      <c r="B1502" t="s">
        <v>41</v>
      </c>
      <c r="C1502" t="s">
        <v>17</v>
      </c>
      <c r="D1502">
        <v>1396</v>
      </c>
    </row>
    <row r="1503" spans="1:4" x14ac:dyDescent="0.3">
      <c r="A1503">
        <v>11088</v>
      </c>
      <c r="B1503" t="s">
        <v>41</v>
      </c>
      <c r="C1503" t="s">
        <v>18</v>
      </c>
      <c r="D1503">
        <v>0</v>
      </c>
    </row>
    <row r="1504" spans="1:4" x14ac:dyDescent="0.3">
      <c r="A1504">
        <v>11088</v>
      </c>
      <c r="B1504" t="s">
        <v>41</v>
      </c>
      <c r="C1504" t="s">
        <v>19</v>
      </c>
      <c r="D1504">
        <v>322</v>
      </c>
    </row>
    <row r="1505" spans="1:4" x14ac:dyDescent="0.3">
      <c r="A1505">
        <v>11088</v>
      </c>
      <c r="B1505" t="s">
        <v>41</v>
      </c>
      <c r="C1505" t="s">
        <v>20</v>
      </c>
      <c r="D1505">
        <v>46</v>
      </c>
    </row>
    <row r="1506" spans="1:4" x14ac:dyDescent="0.3">
      <c r="A1506">
        <v>11088</v>
      </c>
      <c r="B1506" t="s">
        <v>41</v>
      </c>
      <c r="C1506" t="s">
        <v>21</v>
      </c>
      <c r="D1506">
        <v>35</v>
      </c>
    </row>
    <row r="1507" spans="1:4" x14ac:dyDescent="0.3">
      <c r="A1507">
        <v>11088</v>
      </c>
      <c r="B1507" t="s">
        <v>41</v>
      </c>
      <c r="C1507" t="s">
        <v>22</v>
      </c>
      <c r="D1507">
        <v>17</v>
      </c>
    </row>
    <row r="1508" spans="1:4" x14ac:dyDescent="0.3">
      <c r="A1508">
        <v>7274</v>
      </c>
      <c r="B1508" t="s">
        <v>41</v>
      </c>
      <c r="C1508" t="s">
        <v>17</v>
      </c>
      <c r="D1508">
        <v>736</v>
      </c>
    </row>
    <row r="1509" spans="1:4" x14ac:dyDescent="0.3">
      <c r="A1509">
        <v>7274</v>
      </c>
      <c r="B1509" t="s">
        <v>41</v>
      </c>
      <c r="C1509" t="s">
        <v>18</v>
      </c>
      <c r="D1509">
        <v>163</v>
      </c>
    </row>
    <row r="1510" spans="1:4" x14ac:dyDescent="0.3">
      <c r="A1510">
        <v>7274</v>
      </c>
      <c r="B1510" t="s">
        <v>41</v>
      </c>
      <c r="C1510" t="s">
        <v>19</v>
      </c>
      <c r="D1510">
        <v>818</v>
      </c>
    </row>
    <row r="1511" spans="1:4" x14ac:dyDescent="0.3">
      <c r="A1511">
        <v>7274</v>
      </c>
      <c r="B1511" t="s">
        <v>41</v>
      </c>
      <c r="C1511" t="s">
        <v>20</v>
      </c>
      <c r="D1511">
        <v>212</v>
      </c>
    </row>
    <row r="1512" spans="1:4" x14ac:dyDescent="0.3">
      <c r="A1512">
        <v>7274</v>
      </c>
      <c r="B1512" t="s">
        <v>41</v>
      </c>
      <c r="C1512" t="s">
        <v>21</v>
      </c>
      <c r="D1512">
        <v>163</v>
      </c>
    </row>
    <row r="1513" spans="1:4" x14ac:dyDescent="0.3">
      <c r="A1513">
        <v>7274</v>
      </c>
      <c r="B1513" t="s">
        <v>41</v>
      </c>
      <c r="C1513" t="s">
        <v>22</v>
      </c>
      <c r="D1513">
        <v>61</v>
      </c>
    </row>
    <row r="1514" spans="1:4" x14ac:dyDescent="0.3">
      <c r="A1514">
        <v>590</v>
      </c>
      <c r="B1514" t="s">
        <v>41</v>
      </c>
      <c r="C1514" t="s">
        <v>17</v>
      </c>
      <c r="D1514">
        <v>816</v>
      </c>
    </row>
    <row r="1515" spans="1:4" x14ac:dyDescent="0.3">
      <c r="A1515">
        <v>590</v>
      </c>
      <c r="B1515" t="s">
        <v>41</v>
      </c>
      <c r="C1515" t="s">
        <v>18</v>
      </c>
      <c r="D1515">
        <v>66</v>
      </c>
    </row>
    <row r="1516" spans="1:4" x14ac:dyDescent="0.3">
      <c r="A1516">
        <v>590</v>
      </c>
      <c r="B1516" t="s">
        <v>41</v>
      </c>
      <c r="C1516" t="s">
        <v>19</v>
      </c>
      <c r="D1516">
        <v>549</v>
      </c>
    </row>
    <row r="1517" spans="1:4" x14ac:dyDescent="0.3">
      <c r="A1517">
        <v>590</v>
      </c>
      <c r="B1517" t="s">
        <v>41</v>
      </c>
      <c r="C1517" t="s">
        <v>20</v>
      </c>
      <c r="D1517">
        <v>216</v>
      </c>
    </row>
    <row r="1518" spans="1:4" x14ac:dyDescent="0.3">
      <c r="A1518">
        <v>590</v>
      </c>
      <c r="B1518" t="s">
        <v>41</v>
      </c>
      <c r="C1518" t="s">
        <v>21</v>
      </c>
      <c r="D1518">
        <v>66</v>
      </c>
    </row>
    <row r="1519" spans="1:4" x14ac:dyDescent="0.3">
      <c r="A1519">
        <v>590</v>
      </c>
      <c r="B1519" t="s">
        <v>41</v>
      </c>
      <c r="C1519" t="s">
        <v>22</v>
      </c>
      <c r="D1519">
        <v>99</v>
      </c>
    </row>
    <row r="1520" spans="1:4" x14ac:dyDescent="0.3">
      <c r="A1520">
        <v>1577</v>
      </c>
      <c r="B1520" t="s">
        <v>41</v>
      </c>
      <c r="C1520" t="s">
        <v>17</v>
      </c>
      <c r="D1520">
        <v>558</v>
      </c>
    </row>
    <row r="1521" spans="1:4" x14ac:dyDescent="0.3">
      <c r="A1521">
        <v>1577</v>
      </c>
      <c r="B1521" t="s">
        <v>41</v>
      </c>
      <c r="C1521" t="s">
        <v>18</v>
      </c>
      <c r="D1521">
        <v>79</v>
      </c>
    </row>
    <row r="1522" spans="1:4" x14ac:dyDescent="0.3">
      <c r="A1522">
        <v>1577</v>
      </c>
      <c r="B1522" t="s">
        <v>41</v>
      </c>
      <c r="C1522" t="s">
        <v>19</v>
      </c>
      <c r="D1522">
        <v>622</v>
      </c>
    </row>
    <row r="1523" spans="1:4" x14ac:dyDescent="0.3">
      <c r="A1523">
        <v>1577</v>
      </c>
      <c r="B1523" t="s">
        <v>41</v>
      </c>
      <c r="C1523" t="s">
        <v>20</v>
      </c>
      <c r="D1523">
        <v>207</v>
      </c>
    </row>
    <row r="1524" spans="1:4" x14ac:dyDescent="0.3">
      <c r="A1524">
        <v>1577</v>
      </c>
      <c r="B1524" t="s">
        <v>41</v>
      </c>
      <c r="C1524" t="s">
        <v>21</v>
      </c>
      <c r="D1524">
        <v>175</v>
      </c>
    </row>
    <row r="1525" spans="1:4" x14ac:dyDescent="0.3">
      <c r="A1525">
        <v>1577</v>
      </c>
      <c r="B1525" t="s">
        <v>41</v>
      </c>
      <c r="C1525" t="s">
        <v>22</v>
      </c>
      <c r="D1525">
        <v>95</v>
      </c>
    </row>
    <row r="1526" spans="1:4" x14ac:dyDescent="0.3">
      <c r="A1526">
        <v>9790</v>
      </c>
      <c r="B1526" t="s">
        <v>48</v>
      </c>
      <c r="C1526" t="s">
        <v>17</v>
      </c>
      <c r="D1526">
        <v>912</v>
      </c>
    </row>
    <row r="1527" spans="1:4" x14ac:dyDescent="0.3">
      <c r="A1527">
        <v>9790</v>
      </c>
      <c r="B1527" t="s">
        <v>48</v>
      </c>
      <c r="C1527" t="s">
        <v>18</v>
      </c>
      <c r="D1527">
        <v>72</v>
      </c>
    </row>
    <row r="1528" spans="1:4" x14ac:dyDescent="0.3">
      <c r="A1528">
        <v>9790</v>
      </c>
      <c r="B1528" t="s">
        <v>48</v>
      </c>
      <c r="C1528" t="s">
        <v>19</v>
      </c>
      <c r="D1528">
        <v>170</v>
      </c>
    </row>
    <row r="1529" spans="1:4" x14ac:dyDescent="0.3">
      <c r="A1529">
        <v>9790</v>
      </c>
      <c r="B1529" t="s">
        <v>48</v>
      </c>
      <c r="C1529" t="s">
        <v>20</v>
      </c>
      <c r="D1529">
        <v>47</v>
      </c>
    </row>
    <row r="1530" spans="1:4" x14ac:dyDescent="0.3">
      <c r="A1530">
        <v>9790</v>
      </c>
      <c r="B1530" t="s">
        <v>48</v>
      </c>
      <c r="C1530" t="s">
        <v>21</v>
      </c>
      <c r="D1530">
        <v>36</v>
      </c>
    </row>
    <row r="1531" spans="1:4" x14ac:dyDescent="0.3">
      <c r="A1531">
        <v>9790</v>
      </c>
      <c r="B1531" t="s">
        <v>48</v>
      </c>
      <c r="C1531" t="s">
        <v>22</v>
      </c>
      <c r="D1531">
        <v>97</v>
      </c>
    </row>
    <row r="1532" spans="1:4" x14ac:dyDescent="0.3">
      <c r="A1532">
        <v>4646</v>
      </c>
      <c r="B1532" t="s">
        <v>48</v>
      </c>
      <c r="C1532" t="s">
        <v>17</v>
      </c>
      <c r="D1532">
        <v>207</v>
      </c>
    </row>
    <row r="1533" spans="1:4" x14ac:dyDescent="0.3">
      <c r="A1533">
        <v>4646</v>
      </c>
      <c r="B1533" t="s">
        <v>48</v>
      </c>
      <c r="C1533" t="s">
        <v>18</v>
      </c>
      <c r="D1533">
        <v>26</v>
      </c>
    </row>
    <row r="1534" spans="1:4" x14ac:dyDescent="0.3">
      <c r="A1534">
        <v>4646</v>
      </c>
      <c r="B1534" t="s">
        <v>48</v>
      </c>
      <c r="C1534" t="s">
        <v>19</v>
      </c>
      <c r="D1534">
        <v>447</v>
      </c>
    </row>
    <row r="1535" spans="1:4" x14ac:dyDescent="0.3">
      <c r="A1535">
        <v>4646</v>
      </c>
      <c r="B1535" t="s">
        <v>48</v>
      </c>
      <c r="C1535" t="s">
        <v>20</v>
      </c>
      <c r="D1535">
        <v>75</v>
      </c>
    </row>
    <row r="1536" spans="1:4" x14ac:dyDescent="0.3">
      <c r="A1536">
        <v>4646</v>
      </c>
      <c r="B1536" t="s">
        <v>48</v>
      </c>
      <c r="C1536" t="s">
        <v>21</v>
      </c>
      <c r="D1536">
        <v>0</v>
      </c>
    </row>
    <row r="1537" spans="1:4" x14ac:dyDescent="0.3">
      <c r="A1537">
        <v>4646</v>
      </c>
      <c r="B1537" t="s">
        <v>48</v>
      </c>
      <c r="C1537" t="s">
        <v>22</v>
      </c>
      <c r="D1537">
        <v>223</v>
      </c>
    </row>
    <row r="1538" spans="1:4" x14ac:dyDescent="0.3">
      <c r="A1538">
        <v>6935</v>
      </c>
      <c r="B1538" t="s">
        <v>45</v>
      </c>
      <c r="C1538" t="s">
        <v>17</v>
      </c>
      <c r="D1538">
        <v>207</v>
      </c>
    </row>
    <row r="1539" spans="1:4" x14ac:dyDescent="0.3">
      <c r="A1539">
        <v>6935</v>
      </c>
      <c r="B1539" t="s">
        <v>45</v>
      </c>
      <c r="C1539" t="s">
        <v>18</v>
      </c>
      <c r="D1539">
        <v>26</v>
      </c>
    </row>
    <row r="1540" spans="1:4" x14ac:dyDescent="0.3">
      <c r="A1540">
        <v>6935</v>
      </c>
      <c r="B1540" t="s">
        <v>45</v>
      </c>
      <c r="C1540" t="s">
        <v>19</v>
      </c>
      <c r="D1540">
        <v>447</v>
      </c>
    </row>
    <row r="1541" spans="1:4" x14ac:dyDescent="0.3">
      <c r="A1541">
        <v>6935</v>
      </c>
      <c r="B1541" t="s">
        <v>45</v>
      </c>
      <c r="C1541" t="s">
        <v>20</v>
      </c>
      <c r="D1541">
        <v>75</v>
      </c>
    </row>
    <row r="1542" spans="1:4" x14ac:dyDescent="0.3">
      <c r="A1542">
        <v>6935</v>
      </c>
      <c r="B1542" t="s">
        <v>45</v>
      </c>
      <c r="C1542" t="s">
        <v>21</v>
      </c>
      <c r="D1542">
        <v>0</v>
      </c>
    </row>
    <row r="1543" spans="1:4" x14ac:dyDescent="0.3">
      <c r="A1543">
        <v>6935</v>
      </c>
      <c r="B1543" t="s">
        <v>45</v>
      </c>
      <c r="C1543" t="s">
        <v>22</v>
      </c>
      <c r="D1543">
        <v>223</v>
      </c>
    </row>
    <row r="1544" spans="1:4" x14ac:dyDescent="0.3">
      <c r="A1544">
        <v>1277</v>
      </c>
      <c r="B1544" t="s">
        <v>43</v>
      </c>
      <c r="C1544" t="s">
        <v>17</v>
      </c>
      <c r="D1544">
        <v>434</v>
      </c>
    </row>
    <row r="1545" spans="1:4" x14ac:dyDescent="0.3">
      <c r="A1545">
        <v>1277</v>
      </c>
      <c r="B1545" t="s">
        <v>43</v>
      </c>
      <c r="C1545" t="s">
        <v>18</v>
      </c>
      <c r="D1545">
        <v>22</v>
      </c>
    </row>
    <row r="1546" spans="1:4" x14ac:dyDescent="0.3">
      <c r="A1546">
        <v>1277</v>
      </c>
      <c r="B1546" t="s">
        <v>43</v>
      </c>
      <c r="C1546" t="s">
        <v>19</v>
      </c>
      <c r="D1546">
        <v>388</v>
      </c>
    </row>
    <row r="1547" spans="1:4" x14ac:dyDescent="0.3">
      <c r="A1547">
        <v>1277</v>
      </c>
      <c r="B1547" t="s">
        <v>43</v>
      </c>
      <c r="C1547" t="s">
        <v>20</v>
      </c>
      <c r="D1547">
        <v>104</v>
      </c>
    </row>
    <row r="1548" spans="1:4" x14ac:dyDescent="0.3">
      <c r="A1548">
        <v>1277</v>
      </c>
      <c r="B1548" t="s">
        <v>43</v>
      </c>
      <c r="C1548" t="s">
        <v>21</v>
      </c>
      <c r="D1548">
        <v>22</v>
      </c>
    </row>
    <row r="1549" spans="1:4" x14ac:dyDescent="0.3">
      <c r="A1549">
        <v>1277</v>
      </c>
      <c r="B1549" t="s">
        <v>43</v>
      </c>
      <c r="C1549" t="s">
        <v>22</v>
      </c>
      <c r="D1549">
        <v>34</v>
      </c>
    </row>
    <row r="1550" spans="1:4" x14ac:dyDescent="0.3">
      <c r="A1550">
        <v>4530</v>
      </c>
      <c r="B1550" t="s">
        <v>52</v>
      </c>
      <c r="C1550" t="s">
        <v>17</v>
      </c>
      <c r="D1550">
        <v>972</v>
      </c>
    </row>
    <row r="1551" spans="1:4" x14ac:dyDescent="0.3">
      <c r="A1551">
        <v>4530</v>
      </c>
      <c r="B1551" t="s">
        <v>52</v>
      </c>
      <c r="C1551" t="s">
        <v>18</v>
      </c>
      <c r="D1551">
        <v>19</v>
      </c>
    </row>
    <row r="1552" spans="1:4" x14ac:dyDescent="0.3">
      <c r="A1552">
        <v>4530</v>
      </c>
      <c r="B1552" t="s">
        <v>52</v>
      </c>
      <c r="C1552" t="s">
        <v>19</v>
      </c>
      <c r="D1552">
        <v>595</v>
      </c>
    </row>
    <row r="1553" spans="1:4" x14ac:dyDescent="0.3">
      <c r="A1553">
        <v>4530</v>
      </c>
      <c r="B1553" t="s">
        <v>52</v>
      </c>
      <c r="C1553" t="s">
        <v>20</v>
      </c>
      <c r="D1553">
        <v>180</v>
      </c>
    </row>
    <row r="1554" spans="1:4" x14ac:dyDescent="0.3">
      <c r="A1554">
        <v>4530</v>
      </c>
      <c r="B1554" t="s">
        <v>52</v>
      </c>
      <c r="C1554" t="s">
        <v>21</v>
      </c>
      <c r="D1554">
        <v>26</v>
      </c>
    </row>
    <row r="1555" spans="1:4" x14ac:dyDescent="0.3">
      <c r="A1555">
        <v>4530</v>
      </c>
      <c r="B1555" t="s">
        <v>52</v>
      </c>
      <c r="C1555" t="s">
        <v>22</v>
      </c>
      <c r="D1555">
        <v>138</v>
      </c>
    </row>
    <row r="1556" spans="1:4" x14ac:dyDescent="0.3">
      <c r="A1556">
        <v>7053</v>
      </c>
      <c r="B1556" t="s">
        <v>47</v>
      </c>
      <c r="C1556" t="s">
        <v>17</v>
      </c>
      <c r="D1556">
        <v>604</v>
      </c>
    </row>
    <row r="1557" spans="1:4" x14ac:dyDescent="0.3">
      <c r="A1557">
        <v>7053</v>
      </c>
      <c r="B1557" t="s">
        <v>47</v>
      </c>
      <c r="C1557" t="s">
        <v>18</v>
      </c>
      <c r="D1557">
        <v>28</v>
      </c>
    </row>
    <row r="1558" spans="1:4" x14ac:dyDescent="0.3">
      <c r="A1558">
        <v>7053</v>
      </c>
      <c r="B1558" t="s">
        <v>47</v>
      </c>
      <c r="C1558" t="s">
        <v>19</v>
      </c>
      <c r="D1558">
        <v>674</v>
      </c>
    </row>
    <row r="1559" spans="1:4" x14ac:dyDescent="0.3">
      <c r="A1559">
        <v>7053</v>
      </c>
      <c r="B1559" t="s">
        <v>47</v>
      </c>
      <c r="C1559" t="s">
        <v>20</v>
      </c>
      <c r="D1559">
        <v>91</v>
      </c>
    </row>
    <row r="1560" spans="1:4" x14ac:dyDescent="0.3">
      <c r="A1560">
        <v>7053</v>
      </c>
      <c r="B1560" t="s">
        <v>47</v>
      </c>
      <c r="C1560" t="s">
        <v>21</v>
      </c>
      <c r="D1560">
        <v>28</v>
      </c>
    </row>
    <row r="1561" spans="1:4" x14ac:dyDescent="0.3">
      <c r="A1561">
        <v>7053</v>
      </c>
      <c r="B1561" t="s">
        <v>47</v>
      </c>
      <c r="C1561" t="s">
        <v>22</v>
      </c>
      <c r="D1561">
        <v>28</v>
      </c>
    </row>
    <row r="1562" spans="1:4" x14ac:dyDescent="0.3">
      <c r="A1562">
        <v>2831</v>
      </c>
      <c r="B1562" t="s">
        <v>41</v>
      </c>
      <c r="C1562" t="s">
        <v>17</v>
      </c>
      <c r="D1562">
        <v>453</v>
      </c>
    </row>
    <row r="1563" spans="1:4" x14ac:dyDescent="0.3">
      <c r="A1563">
        <v>2831</v>
      </c>
      <c r="B1563" t="s">
        <v>41</v>
      </c>
      <c r="C1563" t="s">
        <v>18</v>
      </c>
      <c r="D1563">
        <v>38</v>
      </c>
    </row>
    <row r="1564" spans="1:4" x14ac:dyDescent="0.3">
      <c r="A1564">
        <v>2831</v>
      </c>
      <c r="B1564" t="s">
        <v>41</v>
      </c>
      <c r="C1564" t="s">
        <v>19</v>
      </c>
      <c r="D1564">
        <v>279</v>
      </c>
    </row>
    <row r="1565" spans="1:4" x14ac:dyDescent="0.3">
      <c r="A1565">
        <v>2831</v>
      </c>
      <c r="B1565" t="s">
        <v>41</v>
      </c>
      <c r="C1565" t="s">
        <v>20</v>
      </c>
      <c r="D1565">
        <v>188</v>
      </c>
    </row>
    <row r="1566" spans="1:4" x14ac:dyDescent="0.3">
      <c r="A1566">
        <v>2831</v>
      </c>
      <c r="B1566" t="s">
        <v>41</v>
      </c>
      <c r="C1566" t="s">
        <v>21</v>
      </c>
      <c r="D1566">
        <v>38</v>
      </c>
    </row>
    <row r="1567" spans="1:4" x14ac:dyDescent="0.3">
      <c r="A1567">
        <v>2831</v>
      </c>
      <c r="B1567" t="s">
        <v>41</v>
      </c>
      <c r="C1567" t="s">
        <v>22</v>
      </c>
      <c r="D1567">
        <v>183</v>
      </c>
    </row>
    <row r="1568" spans="1:4" x14ac:dyDescent="0.3">
      <c r="A1568">
        <v>5302</v>
      </c>
      <c r="B1568" t="s">
        <v>41</v>
      </c>
      <c r="C1568" t="s">
        <v>17</v>
      </c>
      <c r="D1568">
        <v>298</v>
      </c>
    </row>
    <row r="1569" spans="1:4" x14ac:dyDescent="0.3">
      <c r="A1569">
        <v>5302</v>
      </c>
      <c r="B1569" t="s">
        <v>41</v>
      </c>
      <c r="C1569" t="s">
        <v>18</v>
      </c>
      <c r="D1569">
        <v>27</v>
      </c>
    </row>
    <row r="1570" spans="1:4" x14ac:dyDescent="0.3">
      <c r="A1570">
        <v>5302</v>
      </c>
      <c r="B1570" t="s">
        <v>41</v>
      </c>
      <c r="C1570" t="s">
        <v>19</v>
      </c>
      <c r="D1570">
        <v>697</v>
      </c>
    </row>
    <row r="1571" spans="1:4" x14ac:dyDescent="0.3">
      <c r="A1571">
        <v>5302</v>
      </c>
      <c r="B1571" t="s">
        <v>41</v>
      </c>
      <c r="C1571" t="s">
        <v>20</v>
      </c>
      <c r="D1571">
        <v>216</v>
      </c>
    </row>
    <row r="1572" spans="1:4" x14ac:dyDescent="0.3">
      <c r="A1572">
        <v>5302</v>
      </c>
      <c r="B1572" t="s">
        <v>41</v>
      </c>
      <c r="C1572" t="s">
        <v>21</v>
      </c>
      <c r="D1572">
        <v>24</v>
      </c>
    </row>
    <row r="1573" spans="1:4" x14ac:dyDescent="0.3">
      <c r="A1573">
        <v>5302</v>
      </c>
      <c r="B1573" t="s">
        <v>41</v>
      </c>
      <c r="C1573" t="s">
        <v>22</v>
      </c>
      <c r="D1573">
        <v>166</v>
      </c>
    </row>
    <row r="1574" spans="1:4" x14ac:dyDescent="0.3">
      <c r="A1574">
        <v>5989</v>
      </c>
      <c r="B1574" t="s">
        <v>48</v>
      </c>
      <c r="C1574" t="s">
        <v>17</v>
      </c>
      <c r="D1574">
        <v>752</v>
      </c>
    </row>
    <row r="1575" spans="1:4" x14ac:dyDescent="0.3">
      <c r="A1575">
        <v>5989</v>
      </c>
      <c r="B1575" t="s">
        <v>48</v>
      </c>
      <c r="C1575" t="s">
        <v>18</v>
      </c>
      <c r="D1575">
        <v>122</v>
      </c>
    </row>
    <row r="1576" spans="1:4" x14ac:dyDescent="0.3">
      <c r="A1576">
        <v>5989</v>
      </c>
      <c r="B1576" t="s">
        <v>48</v>
      </c>
      <c r="C1576" t="s">
        <v>19</v>
      </c>
      <c r="D1576">
        <v>476</v>
      </c>
    </row>
    <row r="1577" spans="1:4" x14ac:dyDescent="0.3">
      <c r="A1577">
        <v>5989</v>
      </c>
      <c r="B1577" t="s">
        <v>48</v>
      </c>
      <c r="C1577" t="s">
        <v>20</v>
      </c>
      <c r="D1577">
        <v>39</v>
      </c>
    </row>
    <row r="1578" spans="1:4" x14ac:dyDescent="0.3">
      <c r="A1578">
        <v>5989</v>
      </c>
      <c r="B1578" t="s">
        <v>48</v>
      </c>
      <c r="C1578" t="s">
        <v>21</v>
      </c>
      <c r="D1578">
        <v>153</v>
      </c>
    </row>
    <row r="1579" spans="1:4" x14ac:dyDescent="0.3">
      <c r="A1579">
        <v>5989</v>
      </c>
      <c r="B1579" t="s">
        <v>48</v>
      </c>
      <c r="C1579" t="s">
        <v>22</v>
      </c>
      <c r="D1579">
        <v>34</v>
      </c>
    </row>
    <row r="1580" spans="1:4" x14ac:dyDescent="0.3">
      <c r="A1580">
        <v>5046</v>
      </c>
      <c r="B1580" t="s">
        <v>47</v>
      </c>
      <c r="C1580" t="s">
        <v>17</v>
      </c>
      <c r="D1580">
        <v>756</v>
      </c>
    </row>
    <row r="1581" spans="1:4" x14ac:dyDescent="0.3">
      <c r="A1581">
        <v>5046</v>
      </c>
      <c r="B1581" t="s">
        <v>47</v>
      </c>
      <c r="C1581" t="s">
        <v>18</v>
      </c>
      <c r="D1581">
        <v>138</v>
      </c>
    </row>
    <row r="1582" spans="1:4" x14ac:dyDescent="0.3">
      <c r="A1582">
        <v>5046</v>
      </c>
      <c r="B1582" t="s">
        <v>47</v>
      </c>
      <c r="C1582" t="s">
        <v>19</v>
      </c>
      <c r="D1582">
        <v>354</v>
      </c>
    </row>
    <row r="1583" spans="1:4" x14ac:dyDescent="0.3">
      <c r="A1583">
        <v>5046</v>
      </c>
      <c r="B1583" t="s">
        <v>47</v>
      </c>
      <c r="C1583" t="s">
        <v>20</v>
      </c>
      <c r="D1583">
        <v>160</v>
      </c>
    </row>
    <row r="1584" spans="1:4" x14ac:dyDescent="0.3">
      <c r="A1584">
        <v>5046</v>
      </c>
      <c r="B1584" t="s">
        <v>47</v>
      </c>
      <c r="C1584" t="s">
        <v>21</v>
      </c>
      <c r="D1584">
        <v>169</v>
      </c>
    </row>
    <row r="1585" spans="1:4" x14ac:dyDescent="0.3">
      <c r="A1585">
        <v>5046</v>
      </c>
      <c r="B1585" t="s">
        <v>47</v>
      </c>
      <c r="C1585" t="s">
        <v>22</v>
      </c>
      <c r="D1585">
        <v>61</v>
      </c>
    </row>
    <row r="1586" spans="1:4" x14ac:dyDescent="0.3">
      <c r="A1586">
        <v>6406</v>
      </c>
      <c r="B1586" t="s">
        <v>52</v>
      </c>
      <c r="C1586" t="s">
        <v>17</v>
      </c>
      <c r="D1586">
        <v>647</v>
      </c>
    </row>
    <row r="1587" spans="1:4" x14ac:dyDescent="0.3">
      <c r="A1587">
        <v>6406</v>
      </c>
      <c r="B1587" t="s">
        <v>52</v>
      </c>
      <c r="C1587" t="s">
        <v>18</v>
      </c>
      <c r="D1587">
        <v>107</v>
      </c>
    </row>
    <row r="1588" spans="1:4" x14ac:dyDescent="0.3">
      <c r="A1588">
        <v>6406</v>
      </c>
      <c r="B1588" t="s">
        <v>52</v>
      </c>
      <c r="C1588" t="s">
        <v>19</v>
      </c>
      <c r="D1588">
        <v>391</v>
      </c>
    </row>
    <row r="1589" spans="1:4" x14ac:dyDescent="0.3">
      <c r="A1589">
        <v>6406</v>
      </c>
      <c r="B1589" t="s">
        <v>52</v>
      </c>
      <c r="C1589" t="s">
        <v>20</v>
      </c>
      <c r="D1589">
        <v>175</v>
      </c>
    </row>
    <row r="1590" spans="1:4" x14ac:dyDescent="0.3">
      <c r="A1590">
        <v>6406</v>
      </c>
      <c r="B1590" t="s">
        <v>52</v>
      </c>
      <c r="C1590" t="s">
        <v>21</v>
      </c>
      <c r="D1590">
        <v>67</v>
      </c>
    </row>
    <row r="1591" spans="1:4" x14ac:dyDescent="0.3">
      <c r="A1591">
        <v>6406</v>
      </c>
      <c r="B1591" t="s">
        <v>52</v>
      </c>
      <c r="C1591" t="s">
        <v>22</v>
      </c>
      <c r="D1591">
        <v>40</v>
      </c>
    </row>
    <row r="1592" spans="1:4" x14ac:dyDescent="0.3">
      <c r="A1592">
        <v>2909</v>
      </c>
      <c r="B1592" t="s">
        <v>52</v>
      </c>
      <c r="C1592" t="s">
        <v>17</v>
      </c>
      <c r="D1592">
        <v>934</v>
      </c>
    </row>
    <row r="1593" spans="1:4" x14ac:dyDescent="0.3">
      <c r="A1593">
        <v>2909</v>
      </c>
      <c r="B1593" t="s">
        <v>52</v>
      </c>
      <c r="C1593" t="s">
        <v>18</v>
      </c>
      <c r="D1593">
        <v>24</v>
      </c>
    </row>
    <row r="1594" spans="1:4" x14ac:dyDescent="0.3">
      <c r="A1594">
        <v>2909</v>
      </c>
      <c r="B1594" t="s">
        <v>52</v>
      </c>
      <c r="C1594" t="s">
        <v>19</v>
      </c>
      <c r="D1594">
        <v>230</v>
      </c>
    </row>
    <row r="1595" spans="1:4" x14ac:dyDescent="0.3">
      <c r="A1595">
        <v>2909</v>
      </c>
      <c r="B1595" t="s">
        <v>52</v>
      </c>
      <c r="C1595" t="s">
        <v>20</v>
      </c>
      <c r="D1595">
        <v>16</v>
      </c>
    </row>
    <row r="1596" spans="1:4" x14ac:dyDescent="0.3">
      <c r="A1596">
        <v>2909</v>
      </c>
      <c r="B1596" t="s">
        <v>52</v>
      </c>
      <c r="C1596" t="s">
        <v>21</v>
      </c>
      <c r="D1596">
        <v>24</v>
      </c>
    </row>
    <row r="1597" spans="1:4" x14ac:dyDescent="0.3">
      <c r="A1597">
        <v>2909</v>
      </c>
      <c r="B1597" t="s">
        <v>52</v>
      </c>
      <c r="C1597" t="s">
        <v>22</v>
      </c>
      <c r="D1597">
        <v>36</v>
      </c>
    </row>
    <row r="1598" spans="1:4" x14ac:dyDescent="0.3">
      <c r="A1598">
        <v>9952</v>
      </c>
      <c r="B1598" t="s">
        <v>47</v>
      </c>
      <c r="C1598" t="s">
        <v>17</v>
      </c>
      <c r="D1598">
        <v>368</v>
      </c>
    </row>
    <row r="1599" spans="1:4" x14ac:dyDescent="0.3">
      <c r="A1599">
        <v>9952</v>
      </c>
      <c r="B1599" t="s">
        <v>47</v>
      </c>
      <c r="C1599" t="s">
        <v>18</v>
      </c>
      <c r="D1599">
        <v>32</v>
      </c>
    </row>
    <row r="1600" spans="1:4" x14ac:dyDescent="0.3">
      <c r="A1600">
        <v>9952</v>
      </c>
      <c r="B1600" t="s">
        <v>47</v>
      </c>
      <c r="C1600" t="s">
        <v>19</v>
      </c>
      <c r="D1600">
        <v>639</v>
      </c>
    </row>
    <row r="1601" spans="1:4" x14ac:dyDescent="0.3">
      <c r="A1601">
        <v>9952</v>
      </c>
      <c r="B1601" t="s">
        <v>47</v>
      </c>
      <c r="C1601" t="s">
        <v>20</v>
      </c>
      <c r="D1601">
        <v>13</v>
      </c>
    </row>
    <row r="1602" spans="1:4" x14ac:dyDescent="0.3">
      <c r="A1602">
        <v>9952</v>
      </c>
      <c r="B1602" t="s">
        <v>47</v>
      </c>
      <c r="C1602" t="s">
        <v>21</v>
      </c>
      <c r="D1602">
        <v>43</v>
      </c>
    </row>
    <row r="1603" spans="1:4" x14ac:dyDescent="0.3">
      <c r="A1603">
        <v>9952</v>
      </c>
      <c r="B1603" t="s">
        <v>47</v>
      </c>
      <c r="C1603" t="s">
        <v>22</v>
      </c>
      <c r="D1603">
        <v>10</v>
      </c>
    </row>
    <row r="1604" spans="1:4" x14ac:dyDescent="0.3">
      <c r="A1604">
        <v>5545</v>
      </c>
      <c r="B1604" t="s">
        <v>41</v>
      </c>
      <c r="C1604" t="s">
        <v>17</v>
      </c>
      <c r="D1604">
        <v>572</v>
      </c>
    </row>
    <row r="1605" spans="1:4" x14ac:dyDescent="0.3">
      <c r="A1605">
        <v>5545</v>
      </c>
      <c r="B1605" t="s">
        <v>41</v>
      </c>
      <c r="C1605" t="s">
        <v>18</v>
      </c>
      <c r="D1605">
        <v>8</v>
      </c>
    </row>
    <row r="1606" spans="1:4" x14ac:dyDescent="0.3">
      <c r="A1606">
        <v>5545</v>
      </c>
      <c r="B1606" t="s">
        <v>41</v>
      </c>
      <c r="C1606" t="s">
        <v>19</v>
      </c>
      <c r="D1606">
        <v>259</v>
      </c>
    </row>
    <row r="1607" spans="1:4" x14ac:dyDescent="0.3">
      <c r="A1607">
        <v>5545</v>
      </c>
      <c r="B1607" t="s">
        <v>41</v>
      </c>
      <c r="C1607" t="s">
        <v>20</v>
      </c>
      <c r="D1607">
        <v>34</v>
      </c>
    </row>
    <row r="1608" spans="1:4" x14ac:dyDescent="0.3">
      <c r="A1608">
        <v>5545</v>
      </c>
      <c r="B1608" t="s">
        <v>41</v>
      </c>
      <c r="C1608" t="s">
        <v>21</v>
      </c>
      <c r="D1608">
        <v>35</v>
      </c>
    </row>
    <row r="1609" spans="1:4" x14ac:dyDescent="0.3">
      <c r="A1609">
        <v>5545</v>
      </c>
      <c r="B1609" t="s">
        <v>41</v>
      </c>
      <c r="C1609" t="s">
        <v>22</v>
      </c>
      <c r="D1609">
        <v>80</v>
      </c>
    </row>
    <row r="1610" spans="1:4" x14ac:dyDescent="0.3">
      <c r="A1610">
        <v>8204</v>
      </c>
      <c r="B1610" t="s">
        <v>52</v>
      </c>
      <c r="C1610" t="s">
        <v>17</v>
      </c>
      <c r="D1610">
        <v>482</v>
      </c>
    </row>
    <row r="1611" spans="1:4" x14ac:dyDescent="0.3">
      <c r="A1611">
        <v>8204</v>
      </c>
      <c r="B1611" t="s">
        <v>52</v>
      </c>
      <c r="C1611" t="s">
        <v>18</v>
      </c>
      <c r="D1611">
        <v>35</v>
      </c>
    </row>
    <row r="1612" spans="1:4" x14ac:dyDescent="0.3">
      <c r="A1612">
        <v>8204</v>
      </c>
      <c r="B1612" t="s">
        <v>52</v>
      </c>
      <c r="C1612" t="s">
        <v>19</v>
      </c>
      <c r="D1612">
        <v>553</v>
      </c>
    </row>
    <row r="1613" spans="1:4" x14ac:dyDescent="0.3">
      <c r="A1613">
        <v>8204</v>
      </c>
      <c r="B1613" t="s">
        <v>52</v>
      </c>
      <c r="C1613" t="s">
        <v>20</v>
      </c>
      <c r="D1613">
        <v>72</v>
      </c>
    </row>
    <row r="1614" spans="1:4" x14ac:dyDescent="0.3">
      <c r="A1614">
        <v>8204</v>
      </c>
      <c r="B1614" t="s">
        <v>52</v>
      </c>
      <c r="C1614" t="s">
        <v>21</v>
      </c>
      <c r="D1614">
        <v>160</v>
      </c>
    </row>
    <row r="1615" spans="1:4" x14ac:dyDescent="0.3">
      <c r="A1615">
        <v>8204</v>
      </c>
      <c r="B1615" t="s">
        <v>52</v>
      </c>
      <c r="C1615" t="s">
        <v>22</v>
      </c>
      <c r="D1615">
        <v>17</v>
      </c>
    </row>
    <row r="1616" spans="1:4" x14ac:dyDescent="0.3">
      <c r="A1616">
        <v>10473</v>
      </c>
      <c r="B1616" t="s">
        <v>41</v>
      </c>
      <c r="C1616" t="s">
        <v>17</v>
      </c>
      <c r="D1616">
        <v>158</v>
      </c>
    </row>
    <row r="1617" spans="1:4" x14ac:dyDescent="0.3">
      <c r="A1617">
        <v>10473</v>
      </c>
      <c r="B1617" t="s">
        <v>41</v>
      </c>
      <c r="C1617" t="s">
        <v>18</v>
      </c>
      <c r="D1617">
        <v>19</v>
      </c>
    </row>
    <row r="1618" spans="1:4" x14ac:dyDescent="0.3">
      <c r="A1618">
        <v>10473</v>
      </c>
      <c r="B1618" t="s">
        <v>41</v>
      </c>
      <c r="C1618" t="s">
        <v>19</v>
      </c>
      <c r="D1618">
        <v>288</v>
      </c>
    </row>
    <row r="1619" spans="1:4" x14ac:dyDescent="0.3">
      <c r="A1619">
        <v>10473</v>
      </c>
      <c r="B1619" t="s">
        <v>41</v>
      </c>
      <c r="C1619" t="s">
        <v>20</v>
      </c>
      <c r="D1619">
        <v>25</v>
      </c>
    </row>
    <row r="1620" spans="1:4" x14ac:dyDescent="0.3">
      <c r="A1620">
        <v>10473</v>
      </c>
      <c r="B1620" t="s">
        <v>41</v>
      </c>
      <c r="C1620" t="s">
        <v>21</v>
      </c>
      <c r="D1620">
        <v>0</v>
      </c>
    </row>
    <row r="1621" spans="1:4" x14ac:dyDescent="0.3">
      <c r="A1621">
        <v>10473</v>
      </c>
      <c r="B1621" t="s">
        <v>41</v>
      </c>
      <c r="C1621" t="s">
        <v>22</v>
      </c>
      <c r="D1621">
        <v>38</v>
      </c>
    </row>
    <row r="1622" spans="1:4" x14ac:dyDescent="0.3">
      <c r="A1622">
        <v>5883</v>
      </c>
      <c r="B1622" t="s">
        <v>41</v>
      </c>
      <c r="C1622" t="s">
        <v>17</v>
      </c>
      <c r="D1622">
        <v>138</v>
      </c>
    </row>
    <row r="1623" spans="1:4" x14ac:dyDescent="0.3">
      <c r="A1623">
        <v>5883</v>
      </c>
      <c r="B1623" t="s">
        <v>41</v>
      </c>
      <c r="C1623" t="s">
        <v>18</v>
      </c>
      <c r="D1623">
        <v>120</v>
      </c>
    </row>
    <row r="1624" spans="1:4" x14ac:dyDescent="0.3">
      <c r="A1624">
        <v>5883</v>
      </c>
      <c r="B1624" t="s">
        <v>41</v>
      </c>
      <c r="C1624" t="s">
        <v>19</v>
      </c>
      <c r="D1624">
        <v>204</v>
      </c>
    </row>
    <row r="1625" spans="1:4" x14ac:dyDescent="0.3">
      <c r="A1625">
        <v>5883</v>
      </c>
      <c r="B1625" t="s">
        <v>41</v>
      </c>
      <c r="C1625" t="s">
        <v>20</v>
      </c>
      <c r="D1625">
        <v>16</v>
      </c>
    </row>
    <row r="1626" spans="1:4" x14ac:dyDescent="0.3">
      <c r="A1626">
        <v>5883</v>
      </c>
      <c r="B1626" t="s">
        <v>41</v>
      </c>
      <c r="C1626" t="s">
        <v>21</v>
      </c>
      <c r="D1626">
        <v>126</v>
      </c>
    </row>
    <row r="1627" spans="1:4" x14ac:dyDescent="0.3">
      <c r="A1627">
        <v>5883</v>
      </c>
      <c r="B1627" t="s">
        <v>41</v>
      </c>
      <c r="C1627" t="s">
        <v>22</v>
      </c>
      <c r="D1627">
        <v>60</v>
      </c>
    </row>
    <row r="1628" spans="1:4" x14ac:dyDescent="0.3">
      <c r="A1628">
        <v>6521</v>
      </c>
      <c r="B1628" t="s">
        <v>47</v>
      </c>
      <c r="C1628" t="s">
        <v>17</v>
      </c>
      <c r="D1628">
        <v>613</v>
      </c>
    </row>
    <row r="1629" spans="1:4" x14ac:dyDescent="0.3">
      <c r="A1629">
        <v>6521</v>
      </c>
      <c r="B1629" t="s">
        <v>47</v>
      </c>
      <c r="C1629" t="s">
        <v>18</v>
      </c>
      <c r="D1629">
        <v>22</v>
      </c>
    </row>
    <row r="1630" spans="1:4" x14ac:dyDescent="0.3">
      <c r="A1630">
        <v>6521</v>
      </c>
      <c r="B1630" t="s">
        <v>47</v>
      </c>
      <c r="C1630" t="s">
        <v>19</v>
      </c>
      <c r="D1630">
        <v>319</v>
      </c>
    </row>
    <row r="1631" spans="1:4" x14ac:dyDescent="0.3">
      <c r="A1631">
        <v>6521</v>
      </c>
      <c r="B1631" t="s">
        <v>47</v>
      </c>
      <c r="C1631" t="s">
        <v>20</v>
      </c>
      <c r="D1631">
        <v>33</v>
      </c>
    </row>
    <row r="1632" spans="1:4" x14ac:dyDescent="0.3">
      <c r="A1632">
        <v>6521</v>
      </c>
      <c r="B1632" t="s">
        <v>47</v>
      </c>
      <c r="C1632" t="s">
        <v>21</v>
      </c>
      <c r="D1632">
        <v>102</v>
      </c>
    </row>
    <row r="1633" spans="1:4" x14ac:dyDescent="0.3">
      <c r="A1633">
        <v>6521</v>
      </c>
      <c r="B1633" t="s">
        <v>47</v>
      </c>
      <c r="C1633" t="s">
        <v>22</v>
      </c>
      <c r="D1633">
        <v>12</v>
      </c>
    </row>
    <row r="1634" spans="1:4" x14ac:dyDescent="0.3">
      <c r="A1634">
        <v>7828</v>
      </c>
      <c r="B1634" t="s">
        <v>47</v>
      </c>
      <c r="C1634" t="s">
        <v>17</v>
      </c>
      <c r="D1634">
        <v>68</v>
      </c>
    </row>
    <row r="1635" spans="1:4" x14ac:dyDescent="0.3">
      <c r="A1635">
        <v>7828</v>
      </c>
      <c r="B1635" t="s">
        <v>47</v>
      </c>
      <c r="C1635" t="s">
        <v>18</v>
      </c>
      <c r="D1635">
        <v>129</v>
      </c>
    </row>
    <row r="1636" spans="1:4" x14ac:dyDescent="0.3">
      <c r="A1636">
        <v>7828</v>
      </c>
      <c r="B1636" t="s">
        <v>47</v>
      </c>
      <c r="C1636" t="s">
        <v>19</v>
      </c>
      <c r="D1636">
        <v>396</v>
      </c>
    </row>
    <row r="1637" spans="1:4" x14ac:dyDescent="0.3">
      <c r="A1637">
        <v>7828</v>
      </c>
      <c r="B1637" t="s">
        <v>47</v>
      </c>
      <c r="C1637" t="s">
        <v>20</v>
      </c>
      <c r="D1637">
        <v>188</v>
      </c>
    </row>
    <row r="1638" spans="1:4" x14ac:dyDescent="0.3">
      <c r="A1638">
        <v>7828</v>
      </c>
      <c r="B1638" t="s">
        <v>47</v>
      </c>
      <c r="C1638" t="s">
        <v>21</v>
      </c>
      <c r="D1638">
        <v>22</v>
      </c>
    </row>
    <row r="1639" spans="1:4" x14ac:dyDescent="0.3">
      <c r="A1639">
        <v>7828</v>
      </c>
      <c r="B1639" t="s">
        <v>47</v>
      </c>
      <c r="C1639" t="s">
        <v>22</v>
      </c>
      <c r="D1639">
        <v>15</v>
      </c>
    </row>
    <row r="1640" spans="1:4" x14ac:dyDescent="0.3">
      <c r="A1640">
        <v>5831</v>
      </c>
      <c r="B1640" t="s">
        <v>41</v>
      </c>
      <c r="C1640" t="s">
        <v>17</v>
      </c>
      <c r="D1640">
        <v>1017</v>
      </c>
    </row>
    <row r="1641" spans="1:4" x14ac:dyDescent="0.3">
      <c r="A1641">
        <v>5831</v>
      </c>
      <c r="B1641" t="s">
        <v>41</v>
      </c>
      <c r="C1641" t="s">
        <v>18</v>
      </c>
      <c r="D1641">
        <v>50</v>
      </c>
    </row>
    <row r="1642" spans="1:4" x14ac:dyDescent="0.3">
      <c r="A1642">
        <v>5831</v>
      </c>
      <c r="B1642" t="s">
        <v>41</v>
      </c>
      <c r="C1642" t="s">
        <v>19</v>
      </c>
      <c r="D1642">
        <v>500</v>
      </c>
    </row>
    <row r="1643" spans="1:4" x14ac:dyDescent="0.3">
      <c r="A1643">
        <v>5831</v>
      </c>
      <c r="B1643" t="s">
        <v>41</v>
      </c>
      <c r="C1643" t="s">
        <v>20</v>
      </c>
      <c r="D1643">
        <v>65</v>
      </c>
    </row>
    <row r="1644" spans="1:4" x14ac:dyDescent="0.3">
      <c r="A1644">
        <v>5831</v>
      </c>
      <c r="B1644" t="s">
        <v>41</v>
      </c>
      <c r="C1644" t="s">
        <v>21</v>
      </c>
      <c r="D1644">
        <v>50</v>
      </c>
    </row>
    <row r="1645" spans="1:4" x14ac:dyDescent="0.3">
      <c r="A1645">
        <v>5831</v>
      </c>
      <c r="B1645" t="s">
        <v>41</v>
      </c>
      <c r="C1645" t="s">
        <v>22</v>
      </c>
      <c r="D1645">
        <v>133</v>
      </c>
    </row>
    <row r="1646" spans="1:4" x14ac:dyDescent="0.3">
      <c r="A1646">
        <v>4322</v>
      </c>
      <c r="B1646" t="s">
        <v>41</v>
      </c>
      <c r="C1646" t="s">
        <v>17</v>
      </c>
      <c r="D1646">
        <v>881</v>
      </c>
    </row>
    <row r="1647" spans="1:4" x14ac:dyDescent="0.3">
      <c r="A1647">
        <v>4322</v>
      </c>
      <c r="B1647" t="s">
        <v>41</v>
      </c>
      <c r="C1647" t="s">
        <v>18</v>
      </c>
      <c r="D1647">
        <v>38</v>
      </c>
    </row>
    <row r="1648" spans="1:4" x14ac:dyDescent="0.3">
      <c r="A1648">
        <v>4322</v>
      </c>
      <c r="B1648" t="s">
        <v>41</v>
      </c>
      <c r="C1648" t="s">
        <v>19</v>
      </c>
      <c r="D1648">
        <v>319</v>
      </c>
    </row>
    <row r="1649" spans="1:4" x14ac:dyDescent="0.3">
      <c r="A1649">
        <v>4322</v>
      </c>
      <c r="B1649" t="s">
        <v>41</v>
      </c>
      <c r="C1649" t="s">
        <v>20</v>
      </c>
      <c r="D1649">
        <v>16</v>
      </c>
    </row>
    <row r="1650" spans="1:4" x14ac:dyDescent="0.3">
      <c r="A1650">
        <v>4322</v>
      </c>
      <c r="B1650" t="s">
        <v>41</v>
      </c>
      <c r="C1650" t="s">
        <v>21</v>
      </c>
      <c r="D1650">
        <v>25</v>
      </c>
    </row>
    <row r="1651" spans="1:4" x14ac:dyDescent="0.3">
      <c r="A1651">
        <v>4322</v>
      </c>
      <c r="B1651" t="s">
        <v>41</v>
      </c>
      <c r="C1651" t="s">
        <v>22</v>
      </c>
      <c r="D1651">
        <v>12</v>
      </c>
    </row>
    <row r="1652" spans="1:4" x14ac:dyDescent="0.3">
      <c r="A1652">
        <v>10767</v>
      </c>
      <c r="B1652" t="s">
        <v>43</v>
      </c>
      <c r="C1652" t="s">
        <v>17</v>
      </c>
      <c r="D1652">
        <v>760</v>
      </c>
    </row>
    <row r="1653" spans="1:4" x14ac:dyDescent="0.3">
      <c r="A1653">
        <v>10767</v>
      </c>
      <c r="B1653" t="s">
        <v>43</v>
      </c>
      <c r="C1653" t="s">
        <v>18</v>
      </c>
      <c r="D1653">
        <v>40</v>
      </c>
    </row>
    <row r="1654" spans="1:4" x14ac:dyDescent="0.3">
      <c r="A1654">
        <v>10767</v>
      </c>
      <c r="B1654" t="s">
        <v>43</v>
      </c>
      <c r="C1654" t="s">
        <v>19</v>
      </c>
      <c r="D1654">
        <v>480</v>
      </c>
    </row>
    <row r="1655" spans="1:4" x14ac:dyDescent="0.3">
      <c r="A1655">
        <v>10767</v>
      </c>
      <c r="B1655" t="s">
        <v>43</v>
      </c>
      <c r="C1655" t="s">
        <v>20</v>
      </c>
      <c r="D1655">
        <v>0</v>
      </c>
    </row>
    <row r="1656" spans="1:4" x14ac:dyDescent="0.3">
      <c r="A1656">
        <v>10767</v>
      </c>
      <c r="B1656" t="s">
        <v>43</v>
      </c>
      <c r="C1656" t="s">
        <v>21</v>
      </c>
      <c r="D1656">
        <v>40</v>
      </c>
    </row>
    <row r="1657" spans="1:4" x14ac:dyDescent="0.3">
      <c r="A1657">
        <v>10767</v>
      </c>
      <c r="B1657" t="s">
        <v>43</v>
      </c>
      <c r="C1657" t="s">
        <v>22</v>
      </c>
      <c r="D1657">
        <v>26</v>
      </c>
    </row>
    <row r="1658" spans="1:4" x14ac:dyDescent="0.3">
      <c r="A1658">
        <v>5153</v>
      </c>
      <c r="B1658" t="s">
        <v>41</v>
      </c>
      <c r="C1658" t="s">
        <v>17</v>
      </c>
      <c r="D1658">
        <v>1004</v>
      </c>
    </row>
    <row r="1659" spans="1:4" x14ac:dyDescent="0.3">
      <c r="A1659">
        <v>5153</v>
      </c>
      <c r="B1659" t="s">
        <v>41</v>
      </c>
      <c r="C1659" t="s">
        <v>18</v>
      </c>
      <c r="D1659">
        <v>59</v>
      </c>
    </row>
    <row r="1660" spans="1:4" x14ac:dyDescent="0.3">
      <c r="A1660">
        <v>5153</v>
      </c>
      <c r="B1660" t="s">
        <v>41</v>
      </c>
      <c r="C1660" t="s">
        <v>19</v>
      </c>
      <c r="D1660">
        <v>265</v>
      </c>
    </row>
    <row r="1661" spans="1:4" x14ac:dyDescent="0.3">
      <c r="A1661">
        <v>5153</v>
      </c>
      <c r="B1661" t="s">
        <v>41</v>
      </c>
      <c r="C1661" t="s">
        <v>20</v>
      </c>
      <c r="D1661">
        <v>115</v>
      </c>
    </row>
    <row r="1662" spans="1:4" x14ac:dyDescent="0.3">
      <c r="A1662">
        <v>5153</v>
      </c>
      <c r="B1662" t="s">
        <v>41</v>
      </c>
      <c r="C1662" t="s">
        <v>21</v>
      </c>
      <c r="D1662">
        <v>59</v>
      </c>
    </row>
    <row r="1663" spans="1:4" x14ac:dyDescent="0.3">
      <c r="A1663">
        <v>5153</v>
      </c>
      <c r="B1663" t="s">
        <v>41</v>
      </c>
      <c r="C1663" t="s">
        <v>22</v>
      </c>
      <c r="D1663">
        <v>27</v>
      </c>
    </row>
    <row r="1664" spans="1:4" x14ac:dyDescent="0.3">
      <c r="A1664">
        <v>4127</v>
      </c>
      <c r="B1664" t="s">
        <v>41</v>
      </c>
      <c r="C1664" t="s">
        <v>17</v>
      </c>
      <c r="D1664">
        <v>1004</v>
      </c>
    </row>
    <row r="1665" spans="1:4" x14ac:dyDescent="0.3">
      <c r="A1665">
        <v>4127</v>
      </c>
      <c r="B1665" t="s">
        <v>41</v>
      </c>
      <c r="C1665" t="s">
        <v>18</v>
      </c>
      <c r="D1665">
        <v>59</v>
      </c>
    </row>
    <row r="1666" spans="1:4" x14ac:dyDescent="0.3">
      <c r="A1666">
        <v>4127</v>
      </c>
      <c r="B1666" t="s">
        <v>41</v>
      </c>
      <c r="C1666" t="s">
        <v>19</v>
      </c>
      <c r="D1666">
        <v>265</v>
      </c>
    </row>
    <row r="1667" spans="1:4" x14ac:dyDescent="0.3">
      <c r="A1667">
        <v>4127</v>
      </c>
      <c r="B1667" t="s">
        <v>41</v>
      </c>
      <c r="C1667" t="s">
        <v>20</v>
      </c>
      <c r="D1667">
        <v>115</v>
      </c>
    </row>
    <row r="1668" spans="1:4" x14ac:dyDescent="0.3">
      <c r="A1668">
        <v>4127</v>
      </c>
      <c r="B1668" t="s">
        <v>41</v>
      </c>
      <c r="C1668" t="s">
        <v>21</v>
      </c>
      <c r="D1668">
        <v>59</v>
      </c>
    </row>
    <row r="1669" spans="1:4" x14ac:dyDescent="0.3">
      <c r="A1669">
        <v>4127</v>
      </c>
      <c r="B1669" t="s">
        <v>41</v>
      </c>
      <c r="C1669" t="s">
        <v>22</v>
      </c>
      <c r="D1669">
        <v>27</v>
      </c>
    </row>
    <row r="1670" spans="1:4" x14ac:dyDescent="0.3">
      <c r="A1670">
        <v>1173</v>
      </c>
      <c r="B1670" t="s">
        <v>41</v>
      </c>
      <c r="C1670" t="s">
        <v>17</v>
      </c>
      <c r="D1670">
        <v>1200</v>
      </c>
    </row>
    <row r="1671" spans="1:4" x14ac:dyDescent="0.3">
      <c r="A1671">
        <v>1173</v>
      </c>
      <c r="B1671" t="s">
        <v>41</v>
      </c>
      <c r="C1671" t="s">
        <v>18</v>
      </c>
      <c r="D1671">
        <v>105</v>
      </c>
    </row>
    <row r="1672" spans="1:4" x14ac:dyDescent="0.3">
      <c r="A1672">
        <v>1173</v>
      </c>
      <c r="B1672" t="s">
        <v>41</v>
      </c>
      <c r="C1672" t="s">
        <v>19</v>
      </c>
      <c r="D1672">
        <v>758</v>
      </c>
    </row>
    <row r="1673" spans="1:4" x14ac:dyDescent="0.3">
      <c r="A1673">
        <v>1173</v>
      </c>
      <c r="B1673" t="s">
        <v>41</v>
      </c>
      <c r="C1673" t="s">
        <v>20</v>
      </c>
      <c r="D1673">
        <v>0</v>
      </c>
    </row>
    <row r="1674" spans="1:4" x14ac:dyDescent="0.3">
      <c r="A1674">
        <v>1173</v>
      </c>
      <c r="B1674" t="s">
        <v>41</v>
      </c>
      <c r="C1674" t="s">
        <v>21</v>
      </c>
      <c r="D1674">
        <v>42</v>
      </c>
    </row>
    <row r="1675" spans="1:4" x14ac:dyDescent="0.3">
      <c r="A1675">
        <v>1173</v>
      </c>
      <c r="B1675" t="s">
        <v>41</v>
      </c>
      <c r="C1675" t="s">
        <v>22</v>
      </c>
      <c r="D1675">
        <v>147</v>
      </c>
    </row>
    <row r="1676" spans="1:4" x14ac:dyDescent="0.3">
      <c r="A1676">
        <v>4785</v>
      </c>
      <c r="B1676" t="s">
        <v>47</v>
      </c>
      <c r="C1676" t="s">
        <v>17</v>
      </c>
      <c r="D1676">
        <v>520</v>
      </c>
    </row>
    <row r="1677" spans="1:4" x14ac:dyDescent="0.3">
      <c r="A1677">
        <v>4785</v>
      </c>
      <c r="B1677" t="s">
        <v>47</v>
      </c>
      <c r="C1677" t="s">
        <v>18</v>
      </c>
      <c r="D1677">
        <v>7</v>
      </c>
    </row>
    <row r="1678" spans="1:4" x14ac:dyDescent="0.3">
      <c r="A1678">
        <v>4785</v>
      </c>
      <c r="B1678" t="s">
        <v>47</v>
      </c>
      <c r="C1678" t="s">
        <v>19</v>
      </c>
      <c r="D1678">
        <v>154</v>
      </c>
    </row>
    <row r="1679" spans="1:4" x14ac:dyDescent="0.3">
      <c r="A1679">
        <v>4785</v>
      </c>
      <c r="B1679" t="s">
        <v>47</v>
      </c>
      <c r="C1679" t="s">
        <v>20</v>
      </c>
      <c r="D1679">
        <v>19</v>
      </c>
    </row>
    <row r="1680" spans="1:4" x14ac:dyDescent="0.3">
      <c r="A1680">
        <v>4785</v>
      </c>
      <c r="B1680" t="s">
        <v>47</v>
      </c>
      <c r="C1680" t="s">
        <v>21</v>
      </c>
      <c r="D1680">
        <v>0</v>
      </c>
    </row>
    <row r="1681" spans="1:4" x14ac:dyDescent="0.3">
      <c r="A1681">
        <v>4785</v>
      </c>
      <c r="B1681" t="s">
        <v>47</v>
      </c>
      <c r="C1681" t="s">
        <v>22</v>
      </c>
      <c r="D1681">
        <v>14</v>
      </c>
    </row>
    <row r="1682" spans="1:4" x14ac:dyDescent="0.3">
      <c r="A1682">
        <v>7899</v>
      </c>
      <c r="B1682" t="s">
        <v>53</v>
      </c>
      <c r="C1682" t="s">
        <v>17</v>
      </c>
      <c r="D1682">
        <v>1245</v>
      </c>
    </row>
    <row r="1683" spans="1:4" x14ac:dyDescent="0.3">
      <c r="A1683">
        <v>7899</v>
      </c>
      <c r="B1683" t="s">
        <v>53</v>
      </c>
      <c r="C1683" t="s">
        <v>18</v>
      </c>
      <c r="D1683">
        <v>33</v>
      </c>
    </row>
    <row r="1684" spans="1:4" x14ac:dyDescent="0.3">
      <c r="A1684">
        <v>7899</v>
      </c>
      <c r="B1684" t="s">
        <v>53</v>
      </c>
      <c r="C1684" t="s">
        <v>19</v>
      </c>
      <c r="D1684">
        <v>332</v>
      </c>
    </row>
    <row r="1685" spans="1:4" x14ac:dyDescent="0.3">
      <c r="A1685">
        <v>7899</v>
      </c>
      <c r="B1685" t="s">
        <v>53</v>
      </c>
      <c r="C1685" t="s">
        <v>20</v>
      </c>
      <c r="D1685">
        <v>21</v>
      </c>
    </row>
    <row r="1686" spans="1:4" x14ac:dyDescent="0.3">
      <c r="A1686">
        <v>7899</v>
      </c>
      <c r="B1686" t="s">
        <v>53</v>
      </c>
      <c r="C1686" t="s">
        <v>21</v>
      </c>
      <c r="D1686">
        <v>33</v>
      </c>
    </row>
    <row r="1687" spans="1:4" x14ac:dyDescent="0.3">
      <c r="A1687">
        <v>7899</v>
      </c>
      <c r="B1687" t="s">
        <v>53</v>
      </c>
      <c r="C1687" t="s">
        <v>22</v>
      </c>
      <c r="D1687">
        <v>16</v>
      </c>
    </row>
    <row r="1688" spans="1:4" x14ac:dyDescent="0.3">
      <c r="A1688">
        <v>4994</v>
      </c>
      <c r="B1688" t="s">
        <v>41</v>
      </c>
      <c r="C1688" t="s">
        <v>17</v>
      </c>
      <c r="D1688">
        <v>1193</v>
      </c>
    </row>
    <row r="1689" spans="1:4" x14ac:dyDescent="0.3">
      <c r="A1689">
        <v>4994</v>
      </c>
      <c r="B1689" t="s">
        <v>41</v>
      </c>
      <c r="C1689" t="s">
        <v>18</v>
      </c>
      <c r="D1689">
        <v>33</v>
      </c>
    </row>
    <row r="1690" spans="1:4" x14ac:dyDescent="0.3">
      <c r="A1690">
        <v>4994</v>
      </c>
      <c r="B1690" t="s">
        <v>41</v>
      </c>
      <c r="C1690" t="s">
        <v>19</v>
      </c>
      <c r="D1690">
        <v>281</v>
      </c>
    </row>
    <row r="1691" spans="1:4" x14ac:dyDescent="0.3">
      <c r="A1691">
        <v>4994</v>
      </c>
      <c r="B1691" t="s">
        <v>41</v>
      </c>
      <c r="C1691" t="s">
        <v>20</v>
      </c>
      <c r="D1691">
        <v>129</v>
      </c>
    </row>
    <row r="1692" spans="1:4" x14ac:dyDescent="0.3">
      <c r="A1692">
        <v>4994</v>
      </c>
      <c r="B1692" t="s">
        <v>41</v>
      </c>
      <c r="C1692" t="s">
        <v>21</v>
      </c>
      <c r="D1692">
        <v>66</v>
      </c>
    </row>
    <row r="1693" spans="1:4" x14ac:dyDescent="0.3">
      <c r="A1693">
        <v>4994</v>
      </c>
      <c r="B1693" t="s">
        <v>41</v>
      </c>
      <c r="C1693" t="s">
        <v>22</v>
      </c>
      <c r="D1693">
        <v>33</v>
      </c>
    </row>
    <row r="1694" spans="1:4" x14ac:dyDescent="0.3">
      <c r="A1694">
        <v>2008</v>
      </c>
      <c r="B1694" t="s">
        <v>47</v>
      </c>
      <c r="C1694" t="s">
        <v>17</v>
      </c>
      <c r="D1694">
        <v>372</v>
      </c>
    </row>
    <row r="1695" spans="1:4" x14ac:dyDescent="0.3">
      <c r="A1695">
        <v>2008</v>
      </c>
      <c r="B1695" t="s">
        <v>47</v>
      </c>
      <c r="C1695" t="s">
        <v>18</v>
      </c>
      <c r="D1695">
        <v>23</v>
      </c>
    </row>
    <row r="1696" spans="1:4" x14ac:dyDescent="0.3">
      <c r="A1696">
        <v>2008</v>
      </c>
      <c r="B1696" t="s">
        <v>47</v>
      </c>
      <c r="C1696" t="s">
        <v>19</v>
      </c>
      <c r="D1696">
        <v>384</v>
      </c>
    </row>
    <row r="1697" spans="1:4" x14ac:dyDescent="0.3">
      <c r="A1697">
        <v>2008</v>
      </c>
      <c r="B1697" t="s">
        <v>47</v>
      </c>
      <c r="C1697" t="s">
        <v>20</v>
      </c>
      <c r="D1697">
        <v>250</v>
      </c>
    </row>
    <row r="1698" spans="1:4" x14ac:dyDescent="0.3">
      <c r="A1698">
        <v>2008</v>
      </c>
      <c r="B1698" t="s">
        <v>47</v>
      </c>
      <c r="C1698" t="s">
        <v>21</v>
      </c>
      <c r="D1698">
        <v>12</v>
      </c>
    </row>
    <row r="1699" spans="1:4" x14ac:dyDescent="0.3">
      <c r="A1699">
        <v>2008</v>
      </c>
      <c r="B1699" t="s">
        <v>47</v>
      </c>
      <c r="C1699" t="s">
        <v>22</v>
      </c>
      <c r="D1699">
        <v>108</v>
      </c>
    </row>
    <row r="1700" spans="1:4" x14ac:dyDescent="0.3">
      <c r="A1700">
        <v>5236</v>
      </c>
      <c r="B1700" t="s">
        <v>41</v>
      </c>
      <c r="C1700" t="s">
        <v>17</v>
      </c>
      <c r="D1700">
        <v>1230</v>
      </c>
    </row>
    <row r="1701" spans="1:4" x14ac:dyDescent="0.3">
      <c r="A1701">
        <v>5236</v>
      </c>
      <c r="B1701" t="s">
        <v>41</v>
      </c>
      <c r="C1701" t="s">
        <v>18</v>
      </c>
      <c r="D1701">
        <v>0</v>
      </c>
    </row>
    <row r="1702" spans="1:4" x14ac:dyDescent="0.3">
      <c r="A1702">
        <v>5236</v>
      </c>
      <c r="B1702" t="s">
        <v>41</v>
      </c>
      <c r="C1702" t="s">
        <v>19</v>
      </c>
      <c r="D1702">
        <v>396</v>
      </c>
    </row>
    <row r="1703" spans="1:4" x14ac:dyDescent="0.3">
      <c r="A1703">
        <v>5236</v>
      </c>
      <c r="B1703" t="s">
        <v>41</v>
      </c>
      <c r="C1703" t="s">
        <v>20</v>
      </c>
      <c r="D1703">
        <v>232</v>
      </c>
    </row>
    <row r="1704" spans="1:4" x14ac:dyDescent="0.3">
      <c r="A1704">
        <v>5236</v>
      </c>
      <c r="B1704" t="s">
        <v>41</v>
      </c>
      <c r="C1704" t="s">
        <v>21</v>
      </c>
      <c r="D1704">
        <v>178</v>
      </c>
    </row>
    <row r="1705" spans="1:4" x14ac:dyDescent="0.3">
      <c r="A1705">
        <v>5236</v>
      </c>
      <c r="B1705" t="s">
        <v>41</v>
      </c>
      <c r="C1705" t="s">
        <v>22</v>
      </c>
      <c r="D1705">
        <v>158</v>
      </c>
    </row>
    <row r="1706" spans="1:4" x14ac:dyDescent="0.3">
      <c r="A1706">
        <v>7832</v>
      </c>
      <c r="B1706" t="s">
        <v>41</v>
      </c>
      <c r="C1706" t="s">
        <v>17</v>
      </c>
      <c r="D1706">
        <v>940</v>
      </c>
    </row>
    <row r="1707" spans="1:4" x14ac:dyDescent="0.3">
      <c r="A1707">
        <v>7832</v>
      </c>
      <c r="B1707" t="s">
        <v>41</v>
      </c>
      <c r="C1707" t="s">
        <v>18</v>
      </c>
      <c r="D1707">
        <v>44</v>
      </c>
    </row>
    <row r="1708" spans="1:4" x14ac:dyDescent="0.3">
      <c r="A1708">
        <v>7832</v>
      </c>
      <c r="B1708" t="s">
        <v>41</v>
      </c>
      <c r="C1708" t="s">
        <v>19</v>
      </c>
      <c r="D1708">
        <v>396</v>
      </c>
    </row>
    <row r="1709" spans="1:4" x14ac:dyDescent="0.3">
      <c r="A1709">
        <v>7832</v>
      </c>
      <c r="B1709" t="s">
        <v>41</v>
      </c>
      <c r="C1709" t="s">
        <v>20</v>
      </c>
      <c r="D1709">
        <v>0</v>
      </c>
    </row>
    <row r="1710" spans="1:4" x14ac:dyDescent="0.3">
      <c r="A1710">
        <v>7832</v>
      </c>
      <c r="B1710" t="s">
        <v>41</v>
      </c>
      <c r="C1710" t="s">
        <v>21</v>
      </c>
      <c r="D1710">
        <v>88</v>
      </c>
    </row>
    <row r="1711" spans="1:4" x14ac:dyDescent="0.3">
      <c r="A1711">
        <v>7832</v>
      </c>
      <c r="B1711" t="s">
        <v>41</v>
      </c>
      <c r="C1711" t="s">
        <v>22</v>
      </c>
      <c r="D1711">
        <v>58</v>
      </c>
    </row>
    <row r="1712" spans="1:4" x14ac:dyDescent="0.3">
      <c r="A1712">
        <v>6963</v>
      </c>
      <c r="B1712" t="s">
        <v>47</v>
      </c>
      <c r="C1712" t="s">
        <v>17</v>
      </c>
      <c r="D1712">
        <v>675</v>
      </c>
    </row>
    <row r="1713" spans="1:4" x14ac:dyDescent="0.3">
      <c r="A1713">
        <v>6963</v>
      </c>
      <c r="B1713" t="s">
        <v>47</v>
      </c>
      <c r="C1713" t="s">
        <v>18</v>
      </c>
      <c r="D1713">
        <v>11</v>
      </c>
    </row>
    <row r="1714" spans="1:4" x14ac:dyDescent="0.3">
      <c r="A1714">
        <v>6963</v>
      </c>
      <c r="B1714" t="s">
        <v>47</v>
      </c>
      <c r="C1714" t="s">
        <v>19</v>
      </c>
      <c r="D1714">
        <v>400</v>
      </c>
    </row>
    <row r="1715" spans="1:4" x14ac:dyDescent="0.3">
      <c r="A1715">
        <v>6963</v>
      </c>
      <c r="B1715" t="s">
        <v>47</v>
      </c>
      <c r="C1715" t="s">
        <v>20</v>
      </c>
      <c r="D1715">
        <v>15</v>
      </c>
    </row>
    <row r="1716" spans="1:4" x14ac:dyDescent="0.3">
      <c r="A1716">
        <v>6963</v>
      </c>
      <c r="B1716" t="s">
        <v>47</v>
      </c>
      <c r="C1716" t="s">
        <v>21</v>
      </c>
      <c r="D1716">
        <v>45</v>
      </c>
    </row>
    <row r="1717" spans="1:4" x14ac:dyDescent="0.3">
      <c r="A1717">
        <v>6963</v>
      </c>
      <c r="B1717" t="s">
        <v>47</v>
      </c>
      <c r="C1717" t="s">
        <v>22</v>
      </c>
      <c r="D1717">
        <v>11</v>
      </c>
    </row>
    <row r="1718" spans="1:4" x14ac:dyDescent="0.3">
      <c r="A1718">
        <v>5796</v>
      </c>
      <c r="B1718" t="s">
        <v>41</v>
      </c>
      <c r="C1718" t="s">
        <v>17</v>
      </c>
      <c r="D1718">
        <v>560</v>
      </c>
    </row>
    <row r="1719" spans="1:4" x14ac:dyDescent="0.3">
      <c r="A1719">
        <v>5796</v>
      </c>
      <c r="B1719" t="s">
        <v>41</v>
      </c>
      <c r="C1719" t="s">
        <v>18</v>
      </c>
      <c r="D1719">
        <v>21</v>
      </c>
    </row>
    <row r="1720" spans="1:4" x14ac:dyDescent="0.3">
      <c r="A1720">
        <v>5796</v>
      </c>
      <c r="B1720" t="s">
        <v>41</v>
      </c>
      <c r="C1720" t="s">
        <v>19</v>
      </c>
      <c r="D1720">
        <v>442</v>
      </c>
    </row>
    <row r="1721" spans="1:4" x14ac:dyDescent="0.3">
      <c r="A1721">
        <v>5796</v>
      </c>
      <c r="B1721" t="s">
        <v>41</v>
      </c>
      <c r="C1721" t="s">
        <v>20</v>
      </c>
      <c r="D1721">
        <v>29</v>
      </c>
    </row>
    <row r="1722" spans="1:4" x14ac:dyDescent="0.3">
      <c r="A1722">
        <v>5796</v>
      </c>
      <c r="B1722" t="s">
        <v>41</v>
      </c>
      <c r="C1722" t="s">
        <v>21</v>
      </c>
      <c r="D1722">
        <v>44</v>
      </c>
    </row>
    <row r="1723" spans="1:4" x14ac:dyDescent="0.3">
      <c r="A1723">
        <v>5796</v>
      </c>
      <c r="B1723" t="s">
        <v>41</v>
      </c>
      <c r="C1723" t="s">
        <v>22</v>
      </c>
      <c r="D1723">
        <v>29</v>
      </c>
    </row>
    <row r="1724" spans="1:4" x14ac:dyDescent="0.3">
      <c r="A1724">
        <v>9206</v>
      </c>
      <c r="B1724" t="s">
        <v>41</v>
      </c>
      <c r="C1724" t="s">
        <v>17</v>
      </c>
      <c r="D1724">
        <v>491</v>
      </c>
    </row>
    <row r="1725" spans="1:4" x14ac:dyDescent="0.3">
      <c r="A1725">
        <v>9206</v>
      </c>
      <c r="B1725" t="s">
        <v>41</v>
      </c>
      <c r="C1725" t="s">
        <v>18</v>
      </c>
      <c r="D1725">
        <v>48</v>
      </c>
    </row>
    <row r="1726" spans="1:4" x14ac:dyDescent="0.3">
      <c r="A1726">
        <v>9206</v>
      </c>
      <c r="B1726" t="s">
        <v>41</v>
      </c>
      <c r="C1726" t="s">
        <v>19</v>
      </c>
      <c r="D1726">
        <v>231</v>
      </c>
    </row>
    <row r="1727" spans="1:4" x14ac:dyDescent="0.3">
      <c r="A1727">
        <v>9206</v>
      </c>
      <c r="B1727" t="s">
        <v>41</v>
      </c>
      <c r="C1727" t="s">
        <v>20</v>
      </c>
      <c r="D1727">
        <v>112</v>
      </c>
    </row>
    <row r="1728" spans="1:4" x14ac:dyDescent="0.3">
      <c r="A1728">
        <v>9206</v>
      </c>
      <c r="B1728" t="s">
        <v>41</v>
      </c>
      <c r="C1728" t="s">
        <v>21</v>
      </c>
      <c r="D1728">
        <v>105</v>
      </c>
    </row>
    <row r="1729" spans="1:4" x14ac:dyDescent="0.3">
      <c r="A1729">
        <v>9206</v>
      </c>
      <c r="B1729" t="s">
        <v>41</v>
      </c>
      <c r="C1729" t="s">
        <v>22</v>
      </c>
      <c r="D1729">
        <v>134</v>
      </c>
    </row>
    <row r="1730" spans="1:4" x14ac:dyDescent="0.3">
      <c r="A1730">
        <v>11051</v>
      </c>
      <c r="B1730" t="s">
        <v>48</v>
      </c>
      <c r="C1730" t="s">
        <v>17</v>
      </c>
      <c r="D1730">
        <v>492</v>
      </c>
    </row>
    <row r="1731" spans="1:4" x14ac:dyDescent="0.3">
      <c r="A1731">
        <v>11051</v>
      </c>
      <c r="B1731" t="s">
        <v>48</v>
      </c>
      <c r="C1731" t="s">
        <v>18</v>
      </c>
      <c r="D1731">
        <v>19</v>
      </c>
    </row>
    <row r="1732" spans="1:4" x14ac:dyDescent="0.3">
      <c r="A1732">
        <v>11051</v>
      </c>
      <c r="B1732" t="s">
        <v>48</v>
      </c>
      <c r="C1732" t="s">
        <v>19</v>
      </c>
      <c r="D1732">
        <v>110</v>
      </c>
    </row>
    <row r="1733" spans="1:4" x14ac:dyDescent="0.3">
      <c r="A1733">
        <v>11051</v>
      </c>
      <c r="B1733" t="s">
        <v>48</v>
      </c>
      <c r="C1733" t="s">
        <v>20</v>
      </c>
      <c r="D1733">
        <v>16</v>
      </c>
    </row>
    <row r="1734" spans="1:4" x14ac:dyDescent="0.3">
      <c r="A1734">
        <v>11051</v>
      </c>
      <c r="B1734" t="s">
        <v>48</v>
      </c>
      <c r="C1734" t="s">
        <v>21</v>
      </c>
      <c r="D1734">
        <v>12</v>
      </c>
    </row>
    <row r="1735" spans="1:4" x14ac:dyDescent="0.3">
      <c r="A1735">
        <v>11051</v>
      </c>
      <c r="B1735" t="s">
        <v>48</v>
      </c>
      <c r="C1735" t="s">
        <v>22</v>
      </c>
      <c r="D1735">
        <v>12</v>
      </c>
    </row>
    <row r="1736" spans="1:4" x14ac:dyDescent="0.3">
      <c r="A1736">
        <v>3197</v>
      </c>
      <c r="B1736" t="s">
        <v>41</v>
      </c>
      <c r="C1736" t="s">
        <v>17</v>
      </c>
      <c r="D1736">
        <v>275</v>
      </c>
    </row>
    <row r="1737" spans="1:4" x14ac:dyDescent="0.3">
      <c r="A1737">
        <v>3197</v>
      </c>
      <c r="B1737" t="s">
        <v>41</v>
      </c>
      <c r="C1737" t="s">
        <v>18</v>
      </c>
      <c r="D1737">
        <v>59</v>
      </c>
    </row>
    <row r="1738" spans="1:4" x14ac:dyDescent="0.3">
      <c r="A1738">
        <v>3197</v>
      </c>
      <c r="B1738" t="s">
        <v>41</v>
      </c>
      <c r="C1738" t="s">
        <v>19</v>
      </c>
      <c r="D1738">
        <v>107</v>
      </c>
    </row>
    <row r="1739" spans="1:4" x14ac:dyDescent="0.3">
      <c r="A1739">
        <v>3197</v>
      </c>
      <c r="B1739" t="s">
        <v>41</v>
      </c>
      <c r="C1739" t="s">
        <v>20</v>
      </c>
      <c r="D1739">
        <v>69</v>
      </c>
    </row>
    <row r="1740" spans="1:4" x14ac:dyDescent="0.3">
      <c r="A1740">
        <v>3197</v>
      </c>
      <c r="B1740" t="s">
        <v>41</v>
      </c>
      <c r="C1740" t="s">
        <v>21</v>
      </c>
      <c r="D1740">
        <v>101</v>
      </c>
    </row>
    <row r="1741" spans="1:4" x14ac:dyDescent="0.3">
      <c r="A1741">
        <v>3197</v>
      </c>
      <c r="B1741" t="s">
        <v>41</v>
      </c>
      <c r="C1741" t="s">
        <v>22</v>
      </c>
      <c r="D1741">
        <v>59</v>
      </c>
    </row>
    <row r="1742" spans="1:4" x14ac:dyDescent="0.3">
      <c r="A1742">
        <v>6652</v>
      </c>
      <c r="B1742" t="s">
        <v>48</v>
      </c>
      <c r="C1742" t="s">
        <v>17</v>
      </c>
      <c r="D1742">
        <v>227</v>
      </c>
    </row>
    <row r="1743" spans="1:4" x14ac:dyDescent="0.3">
      <c r="A1743">
        <v>6652</v>
      </c>
      <c r="B1743" t="s">
        <v>48</v>
      </c>
      <c r="C1743" t="s">
        <v>18</v>
      </c>
      <c r="D1743">
        <v>151</v>
      </c>
    </row>
    <row r="1744" spans="1:4" x14ac:dyDescent="0.3">
      <c r="A1744">
        <v>6652</v>
      </c>
      <c r="B1744" t="s">
        <v>48</v>
      </c>
      <c r="C1744" t="s">
        <v>19</v>
      </c>
      <c r="D1744">
        <v>573</v>
      </c>
    </row>
    <row r="1745" spans="1:4" x14ac:dyDescent="0.3">
      <c r="A1745">
        <v>6652</v>
      </c>
      <c r="B1745" t="s">
        <v>48</v>
      </c>
      <c r="C1745" t="s">
        <v>20</v>
      </c>
      <c r="D1745">
        <v>98</v>
      </c>
    </row>
    <row r="1746" spans="1:4" x14ac:dyDescent="0.3">
      <c r="A1746">
        <v>6652</v>
      </c>
      <c r="B1746" t="s">
        <v>48</v>
      </c>
      <c r="C1746" t="s">
        <v>21</v>
      </c>
      <c r="D1746">
        <v>54</v>
      </c>
    </row>
    <row r="1747" spans="1:4" x14ac:dyDescent="0.3">
      <c r="A1747">
        <v>6652</v>
      </c>
      <c r="B1747" t="s">
        <v>48</v>
      </c>
      <c r="C1747" t="s">
        <v>22</v>
      </c>
      <c r="D1747">
        <v>31</v>
      </c>
    </row>
    <row r="1748" spans="1:4" x14ac:dyDescent="0.3">
      <c r="A1748">
        <v>5077</v>
      </c>
      <c r="B1748" t="s">
        <v>48</v>
      </c>
      <c r="C1748" t="s">
        <v>17</v>
      </c>
      <c r="D1748">
        <v>425</v>
      </c>
    </row>
    <row r="1749" spans="1:4" x14ac:dyDescent="0.3">
      <c r="A1749">
        <v>5077</v>
      </c>
      <c r="B1749" t="s">
        <v>48</v>
      </c>
      <c r="C1749" t="s">
        <v>18</v>
      </c>
      <c r="D1749">
        <v>115</v>
      </c>
    </row>
    <row r="1750" spans="1:4" x14ac:dyDescent="0.3">
      <c r="A1750">
        <v>5077</v>
      </c>
      <c r="B1750" t="s">
        <v>48</v>
      </c>
      <c r="C1750" t="s">
        <v>19</v>
      </c>
      <c r="D1750">
        <v>292</v>
      </c>
    </row>
    <row r="1751" spans="1:4" x14ac:dyDescent="0.3">
      <c r="A1751">
        <v>5077</v>
      </c>
      <c r="B1751" t="s">
        <v>48</v>
      </c>
      <c r="C1751" t="s">
        <v>20</v>
      </c>
      <c r="D1751">
        <v>23</v>
      </c>
    </row>
    <row r="1752" spans="1:4" x14ac:dyDescent="0.3">
      <c r="A1752">
        <v>5077</v>
      </c>
      <c r="B1752" t="s">
        <v>48</v>
      </c>
      <c r="C1752" t="s">
        <v>21</v>
      </c>
      <c r="D1752">
        <v>35</v>
      </c>
    </row>
    <row r="1753" spans="1:4" x14ac:dyDescent="0.3">
      <c r="A1753">
        <v>5077</v>
      </c>
      <c r="B1753" t="s">
        <v>48</v>
      </c>
      <c r="C1753" t="s">
        <v>22</v>
      </c>
      <c r="D1753">
        <v>79</v>
      </c>
    </row>
    <row r="1754" spans="1:4" x14ac:dyDescent="0.3">
      <c r="A1754">
        <v>6173</v>
      </c>
      <c r="B1754" t="s">
        <v>41</v>
      </c>
      <c r="C1754" t="s">
        <v>17</v>
      </c>
      <c r="D1754">
        <v>425</v>
      </c>
    </row>
    <row r="1755" spans="1:4" x14ac:dyDescent="0.3">
      <c r="A1755">
        <v>6173</v>
      </c>
      <c r="B1755" t="s">
        <v>41</v>
      </c>
      <c r="C1755" t="s">
        <v>18</v>
      </c>
      <c r="D1755">
        <v>115</v>
      </c>
    </row>
    <row r="1756" spans="1:4" x14ac:dyDescent="0.3">
      <c r="A1756">
        <v>6173</v>
      </c>
      <c r="B1756" t="s">
        <v>41</v>
      </c>
      <c r="C1756" t="s">
        <v>19</v>
      </c>
      <c r="D1756">
        <v>292</v>
      </c>
    </row>
    <row r="1757" spans="1:4" x14ac:dyDescent="0.3">
      <c r="A1757">
        <v>6173</v>
      </c>
      <c r="B1757" t="s">
        <v>41</v>
      </c>
      <c r="C1757" t="s">
        <v>20</v>
      </c>
      <c r="D1757">
        <v>23</v>
      </c>
    </row>
    <row r="1758" spans="1:4" x14ac:dyDescent="0.3">
      <c r="A1758">
        <v>6173</v>
      </c>
      <c r="B1758" t="s">
        <v>41</v>
      </c>
      <c r="C1758" t="s">
        <v>21</v>
      </c>
      <c r="D1758">
        <v>35</v>
      </c>
    </row>
    <row r="1759" spans="1:4" x14ac:dyDescent="0.3">
      <c r="A1759">
        <v>6173</v>
      </c>
      <c r="B1759" t="s">
        <v>41</v>
      </c>
      <c r="C1759" t="s">
        <v>22</v>
      </c>
      <c r="D1759">
        <v>79</v>
      </c>
    </row>
    <row r="1760" spans="1:4" x14ac:dyDescent="0.3">
      <c r="A1760">
        <v>1627</v>
      </c>
      <c r="B1760" t="s">
        <v>41</v>
      </c>
      <c r="C1760" t="s">
        <v>17</v>
      </c>
      <c r="D1760">
        <v>408</v>
      </c>
    </row>
    <row r="1761" spans="1:4" x14ac:dyDescent="0.3">
      <c r="A1761">
        <v>1627</v>
      </c>
      <c r="B1761" t="s">
        <v>41</v>
      </c>
      <c r="C1761" t="s">
        <v>18</v>
      </c>
      <c r="D1761">
        <v>61</v>
      </c>
    </row>
    <row r="1762" spans="1:4" x14ac:dyDescent="0.3">
      <c r="A1762">
        <v>1627</v>
      </c>
      <c r="B1762" t="s">
        <v>41</v>
      </c>
      <c r="C1762" t="s">
        <v>19</v>
      </c>
      <c r="D1762">
        <v>109</v>
      </c>
    </row>
    <row r="1763" spans="1:4" x14ac:dyDescent="0.3">
      <c r="A1763">
        <v>1627</v>
      </c>
      <c r="B1763" t="s">
        <v>41</v>
      </c>
      <c r="C1763" t="s">
        <v>20</v>
      </c>
      <c r="D1763">
        <v>48</v>
      </c>
    </row>
    <row r="1764" spans="1:4" x14ac:dyDescent="0.3">
      <c r="A1764">
        <v>1627</v>
      </c>
      <c r="B1764" t="s">
        <v>41</v>
      </c>
      <c r="C1764" t="s">
        <v>21</v>
      </c>
      <c r="D1764">
        <v>122</v>
      </c>
    </row>
    <row r="1765" spans="1:4" x14ac:dyDescent="0.3">
      <c r="A1765">
        <v>1627</v>
      </c>
      <c r="B1765" t="s">
        <v>41</v>
      </c>
      <c r="C1765" t="s">
        <v>22</v>
      </c>
      <c r="D1765">
        <v>41</v>
      </c>
    </row>
    <row r="1766" spans="1:4" x14ac:dyDescent="0.3">
      <c r="A1766">
        <v>3595</v>
      </c>
      <c r="B1766" t="s">
        <v>41</v>
      </c>
      <c r="C1766" t="s">
        <v>17</v>
      </c>
      <c r="D1766">
        <v>631</v>
      </c>
    </row>
    <row r="1767" spans="1:4" x14ac:dyDescent="0.3">
      <c r="A1767">
        <v>3595</v>
      </c>
      <c r="B1767" t="s">
        <v>41</v>
      </c>
      <c r="C1767" t="s">
        <v>18</v>
      </c>
      <c r="D1767">
        <v>43</v>
      </c>
    </row>
    <row r="1768" spans="1:4" x14ac:dyDescent="0.3">
      <c r="A1768">
        <v>3595</v>
      </c>
      <c r="B1768" t="s">
        <v>41</v>
      </c>
      <c r="C1768" t="s">
        <v>19</v>
      </c>
      <c r="D1768">
        <v>239</v>
      </c>
    </row>
    <row r="1769" spans="1:4" x14ac:dyDescent="0.3">
      <c r="A1769">
        <v>3595</v>
      </c>
      <c r="B1769" t="s">
        <v>41</v>
      </c>
      <c r="C1769" t="s">
        <v>20</v>
      </c>
      <c r="D1769">
        <v>128</v>
      </c>
    </row>
    <row r="1770" spans="1:4" x14ac:dyDescent="0.3">
      <c r="A1770">
        <v>3595</v>
      </c>
      <c r="B1770" t="s">
        <v>41</v>
      </c>
      <c r="C1770" t="s">
        <v>21</v>
      </c>
      <c r="D1770">
        <v>76</v>
      </c>
    </row>
    <row r="1771" spans="1:4" x14ac:dyDescent="0.3">
      <c r="A1771">
        <v>3595</v>
      </c>
      <c r="B1771" t="s">
        <v>41</v>
      </c>
      <c r="C1771" t="s">
        <v>22</v>
      </c>
      <c r="D1771">
        <v>21</v>
      </c>
    </row>
    <row r="1772" spans="1:4" x14ac:dyDescent="0.3">
      <c r="A1772">
        <v>10486</v>
      </c>
      <c r="B1772" t="s">
        <v>41</v>
      </c>
      <c r="C1772" t="s">
        <v>17</v>
      </c>
      <c r="D1772">
        <v>476</v>
      </c>
    </row>
    <row r="1773" spans="1:4" x14ac:dyDescent="0.3">
      <c r="A1773">
        <v>10486</v>
      </c>
      <c r="B1773" t="s">
        <v>41</v>
      </c>
      <c r="C1773" t="s">
        <v>18</v>
      </c>
      <c r="D1773">
        <v>75</v>
      </c>
    </row>
    <row r="1774" spans="1:4" x14ac:dyDescent="0.3">
      <c r="A1774">
        <v>10486</v>
      </c>
      <c r="B1774" t="s">
        <v>41</v>
      </c>
      <c r="C1774" t="s">
        <v>19</v>
      </c>
      <c r="D1774">
        <v>162</v>
      </c>
    </row>
    <row r="1775" spans="1:4" x14ac:dyDescent="0.3">
      <c r="A1775">
        <v>10486</v>
      </c>
      <c r="B1775" t="s">
        <v>41</v>
      </c>
      <c r="C1775" t="s">
        <v>20</v>
      </c>
      <c r="D1775">
        <v>29</v>
      </c>
    </row>
    <row r="1776" spans="1:4" x14ac:dyDescent="0.3">
      <c r="A1776">
        <v>10486</v>
      </c>
      <c r="B1776" t="s">
        <v>41</v>
      </c>
      <c r="C1776" t="s">
        <v>21</v>
      </c>
      <c r="D1776">
        <v>151</v>
      </c>
    </row>
    <row r="1777" spans="1:4" x14ac:dyDescent="0.3">
      <c r="A1777">
        <v>10486</v>
      </c>
      <c r="B1777" t="s">
        <v>41</v>
      </c>
      <c r="C1777" t="s">
        <v>22</v>
      </c>
      <c r="D1777">
        <v>97</v>
      </c>
    </row>
    <row r="1778" spans="1:4" x14ac:dyDescent="0.3">
      <c r="A1778">
        <v>2324</v>
      </c>
      <c r="B1778" t="s">
        <v>41</v>
      </c>
      <c r="C1778" t="s">
        <v>17</v>
      </c>
      <c r="D1778">
        <v>625</v>
      </c>
    </row>
    <row r="1779" spans="1:4" x14ac:dyDescent="0.3">
      <c r="A1779">
        <v>2324</v>
      </c>
      <c r="B1779" t="s">
        <v>41</v>
      </c>
      <c r="C1779" t="s">
        <v>18</v>
      </c>
      <c r="D1779">
        <v>38</v>
      </c>
    </row>
    <row r="1780" spans="1:4" x14ac:dyDescent="0.3">
      <c r="A1780">
        <v>2324</v>
      </c>
      <c r="B1780" t="s">
        <v>41</v>
      </c>
      <c r="C1780" t="s">
        <v>19</v>
      </c>
      <c r="D1780">
        <v>242</v>
      </c>
    </row>
    <row r="1781" spans="1:4" x14ac:dyDescent="0.3">
      <c r="A1781">
        <v>2324</v>
      </c>
      <c r="B1781" t="s">
        <v>41</v>
      </c>
      <c r="C1781" t="s">
        <v>20</v>
      </c>
      <c r="D1781">
        <v>50</v>
      </c>
    </row>
    <row r="1782" spans="1:4" x14ac:dyDescent="0.3">
      <c r="A1782">
        <v>2324</v>
      </c>
      <c r="B1782" t="s">
        <v>41</v>
      </c>
      <c r="C1782" t="s">
        <v>21</v>
      </c>
      <c r="D1782">
        <v>34</v>
      </c>
    </row>
    <row r="1783" spans="1:4" x14ac:dyDescent="0.3">
      <c r="A1783">
        <v>2324</v>
      </c>
      <c r="B1783" t="s">
        <v>41</v>
      </c>
      <c r="C1783" t="s">
        <v>22</v>
      </c>
      <c r="D1783">
        <v>76</v>
      </c>
    </row>
    <row r="1784" spans="1:4" x14ac:dyDescent="0.3">
      <c r="A1784">
        <v>4002</v>
      </c>
      <c r="B1784" t="s">
        <v>41</v>
      </c>
      <c r="C1784" t="s">
        <v>17</v>
      </c>
      <c r="D1784">
        <v>463</v>
      </c>
    </row>
    <row r="1785" spans="1:4" x14ac:dyDescent="0.3">
      <c r="A1785">
        <v>4002</v>
      </c>
      <c r="B1785" t="s">
        <v>41</v>
      </c>
      <c r="C1785" t="s">
        <v>18</v>
      </c>
      <c r="D1785">
        <v>96</v>
      </c>
    </row>
    <row r="1786" spans="1:4" x14ac:dyDescent="0.3">
      <c r="A1786">
        <v>4002</v>
      </c>
      <c r="B1786" t="s">
        <v>41</v>
      </c>
      <c r="C1786" t="s">
        <v>19</v>
      </c>
      <c r="D1786">
        <v>333</v>
      </c>
    </row>
    <row r="1787" spans="1:4" x14ac:dyDescent="0.3">
      <c r="A1787">
        <v>4002</v>
      </c>
      <c r="B1787" t="s">
        <v>41</v>
      </c>
      <c r="C1787" t="s">
        <v>20</v>
      </c>
      <c r="D1787">
        <v>168</v>
      </c>
    </row>
    <row r="1788" spans="1:4" x14ac:dyDescent="0.3">
      <c r="A1788">
        <v>4002</v>
      </c>
      <c r="B1788" t="s">
        <v>41</v>
      </c>
      <c r="C1788" t="s">
        <v>21</v>
      </c>
      <c r="D1788">
        <v>53</v>
      </c>
    </row>
    <row r="1789" spans="1:4" x14ac:dyDescent="0.3">
      <c r="A1789">
        <v>4002</v>
      </c>
      <c r="B1789" t="s">
        <v>41</v>
      </c>
      <c r="C1789" t="s">
        <v>22</v>
      </c>
      <c r="D1789">
        <v>10</v>
      </c>
    </row>
    <row r="1790" spans="1:4" x14ac:dyDescent="0.3">
      <c r="A1790">
        <v>7861</v>
      </c>
      <c r="B1790" t="s">
        <v>41</v>
      </c>
      <c r="C1790" t="s">
        <v>17</v>
      </c>
      <c r="D1790">
        <v>820</v>
      </c>
    </row>
    <row r="1791" spans="1:4" x14ac:dyDescent="0.3">
      <c r="A1791">
        <v>7861</v>
      </c>
      <c r="B1791" t="s">
        <v>41</v>
      </c>
      <c r="C1791" t="s">
        <v>18</v>
      </c>
      <c r="D1791">
        <v>57</v>
      </c>
    </row>
    <row r="1792" spans="1:4" x14ac:dyDescent="0.3">
      <c r="A1792">
        <v>7861</v>
      </c>
      <c r="B1792" t="s">
        <v>41</v>
      </c>
      <c r="C1792" t="s">
        <v>19</v>
      </c>
      <c r="D1792">
        <v>242</v>
      </c>
    </row>
    <row r="1793" spans="1:4" x14ac:dyDescent="0.3">
      <c r="A1793">
        <v>7861</v>
      </c>
      <c r="B1793" t="s">
        <v>41</v>
      </c>
      <c r="C1793" t="s">
        <v>20</v>
      </c>
      <c r="D1793">
        <v>45</v>
      </c>
    </row>
    <row r="1794" spans="1:4" x14ac:dyDescent="0.3">
      <c r="A1794">
        <v>7861</v>
      </c>
      <c r="B1794" t="s">
        <v>41</v>
      </c>
      <c r="C1794" t="s">
        <v>21</v>
      </c>
      <c r="D1794">
        <v>0</v>
      </c>
    </row>
    <row r="1795" spans="1:4" x14ac:dyDescent="0.3">
      <c r="A1795">
        <v>7861</v>
      </c>
      <c r="B1795" t="s">
        <v>41</v>
      </c>
      <c r="C1795" t="s">
        <v>22</v>
      </c>
      <c r="D1795">
        <v>11</v>
      </c>
    </row>
    <row r="1796" spans="1:4" x14ac:dyDescent="0.3">
      <c r="A1796">
        <v>9743</v>
      </c>
      <c r="B1796" t="s">
        <v>48</v>
      </c>
      <c r="C1796" t="s">
        <v>17</v>
      </c>
      <c r="D1796">
        <v>1449</v>
      </c>
    </row>
    <row r="1797" spans="1:4" x14ac:dyDescent="0.3">
      <c r="A1797">
        <v>9743</v>
      </c>
      <c r="B1797" t="s">
        <v>48</v>
      </c>
      <c r="C1797" t="s">
        <v>18</v>
      </c>
      <c r="D1797">
        <v>89</v>
      </c>
    </row>
    <row r="1798" spans="1:4" x14ac:dyDescent="0.3">
      <c r="A1798">
        <v>9743</v>
      </c>
      <c r="B1798" t="s">
        <v>48</v>
      </c>
      <c r="C1798" t="s">
        <v>19</v>
      </c>
      <c r="D1798">
        <v>161</v>
      </c>
    </row>
    <row r="1799" spans="1:4" x14ac:dyDescent="0.3">
      <c r="A1799">
        <v>9743</v>
      </c>
      <c r="B1799" t="s">
        <v>48</v>
      </c>
      <c r="C1799" t="s">
        <v>20</v>
      </c>
      <c r="D1799">
        <v>69</v>
      </c>
    </row>
    <row r="1800" spans="1:4" x14ac:dyDescent="0.3">
      <c r="A1800">
        <v>9743</v>
      </c>
      <c r="B1800" t="s">
        <v>48</v>
      </c>
      <c r="C1800" t="s">
        <v>21</v>
      </c>
      <c r="D1800">
        <v>35</v>
      </c>
    </row>
    <row r="1801" spans="1:4" x14ac:dyDescent="0.3">
      <c r="A1801">
        <v>9743</v>
      </c>
      <c r="B1801" t="s">
        <v>48</v>
      </c>
      <c r="C1801" t="s">
        <v>22</v>
      </c>
      <c r="D1801">
        <v>107</v>
      </c>
    </row>
    <row r="1802" spans="1:4" x14ac:dyDescent="0.3">
      <c r="A1802">
        <v>6565</v>
      </c>
      <c r="B1802" t="s">
        <v>43</v>
      </c>
      <c r="C1802" t="s">
        <v>17</v>
      </c>
      <c r="D1802">
        <v>1012</v>
      </c>
    </row>
    <row r="1803" spans="1:4" x14ac:dyDescent="0.3">
      <c r="A1803">
        <v>6565</v>
      </c>
      <c r="B1803" t="s">
        <v>43</v>
      </c>
      <c r="C1803" t="s">
        <v>18</v>
      </c>
      <c r="D1803">
        <v>80</v>
      </c>
    </row>
    <row r="1804" spans="1:4" x14ac:dyDescent="0.3">
      <c r="A1804">
        <v>6565</v>
      </c>
      <c r="B1804" t="s">
        <v>43</v>
      </c>
      <c r="C1804" t="s">
        <v>19</v>
      </c>
      <c r="D1804">
        <v>498</v>
      </c>
    </row>
    <row r="1805" spans="1:4" x14ac:dyDescent="0.3">
      <c r="A1805">
        <v>6565</v>
      </c>
      <c r="B1805" t="s">
        <v>43</v>
      </c>
      <c r="C1805" t="s">
        <v>20</v>
      </c>
      <c r="D1805">
        <v>0</v>
      </c>
    </row>
    <row r="1806" spans="1:4" x14ac:dyDescent="0.3">
      <c r="A1806">
        <v>6565</v>
      </c>
      <c r="B1806" t="s">
        <v>43</v>
      </c>
      <c r="C1806" t="s">
        <v>21</v>
      </c>
      <c r="D1806">
        <v>16</v>
      </c>
    </row>
    <row r="1807" spans="1:4" x14ac:dyDescent="0.3">
      <c r="A1807">
        <v>6565</v>
      </c>
      <c r="B1807" t="s">
        <v>43</v>
      </c>
      <c r="C1807" t="s">
        <v>22</v>
      </c>
      <c r="D1807">
        <v>176</v>
      </c>
    </row>
    <row r="1808" spans="1:4" x14ac:dyDescent="0.3">
      <c r="A1808">
        <v>6931</v>
      </c>
      <c r="B1808" t="s">
        <v>41</v>
      </c>
      <c r="C1808" t="s">
        <v>17</v>
      </c>
      <c r="D1808">
        <v>464</v>
      </c>
    </row>
    <row r="1809" spans="1:4" x14ac:dyDescent="0.3">
      <c r="A1809">
        <v>6931</v>
      </c>
      <c r="B1809" t="s">
        <v>41</v>
      </c>
      <c r="C1809" t="s">
        <v>18</v>
      </c>
      <c r="D1809">
        <v>151</v>
      </c>
    </row>
    <row r="1810" spans="1:4" x14ac:dyDescent="0.3">
      <c r="A1810">
        <v>6931</v>
      </c>
      <c r="B1810" t="s">
        <v>41</v>
      </c>
      <c r="C1810" t="s">
        <v>19</v>
      </c>
      <c r="D1810">
        <v>292</v>
      </c>
    </row>
    <row r="1811" spans="1:4" x14ac:dyDescent="0.3">
      <c r="A1811">
        <v>6931</v>
      </c>
      <c r="B1811" t="s">
        <v>41</v>
      </c>
      <c r="C1811" t="s">
        <v>20</v>
      </c>
      <c r="D1811">
        <v>65</v>
      </c>
    </row>
    <row r="1812" spans="1:4" x14ac:dyDescent="0.3">
      <c r="A1812">
        <v>6931</v>
      </c>
      <c r="B1812" t="s">
        <v>41</v>
      </c>
      <c r="C1812" t="s">
        <v>21</v>
      </c>
      <c r="D1812">
        <v>60</v>
      </c>
    </row>
    <row r="1813" spans="1:4" x14ac:dyDescent="0.3">
      <c r="A1813">
        <v>6931</v>
      </c>
      <c r="B1813" t="s">
        <v>41</v>
      </c>
      <c r="C1813" t="s">
        <v>22</v>
      </c>
      <c r="D1813">
        <v>30</v>
      </c>
    </row>
    <row r="1814" spans="1:4" x14ac:dyDescent="0.3">
      <c r="A1814">
        <v>6428</v>
      </c>
      <c r="B1814" t="s">
        <v>41</v>
      </c>
      <c r="C1814" t="s">
        <v>17</v>
      </c>
      <c r="D1814">
        <v>605</v>
      </c>
    </row>
    <row r="1815" spans="1:4" x14ac:dyDescent="0.3">
      <c r="A1815">
        <v>6428</v>
      </c>
      <c r="B1815" t="s">
        <v>41</v>
      </c>
      <c r="C1815" t="s">
        <v>18</v>
      </c>
      <c r="D1815">
        <v>10</v>
      </c>
    </row>
    <row r="1816" spans="1:4" x14ac:dyDescent="0.3">
      <c r="A1816">
        <v>6428</v>
      </c>
      <c r="B1816" t="s">
        <v>41</v>
      </c>
      <c r="C1816" t="s">
        <v>19</v>
      </c>
      <c r="D1816">
        <v>345</v>
      </c>
    </row>
    <row r="1817" spans="1:4" x14ac:dyDescent="0.3">
      <c r="A1817">
        <v>6428</v>
      </c>
      <c r="B1817" t="s">
        <v>41</v>
      </c>
      <c r="C1817" t="s">
        <v>20</v>
      </c>
      <c r="D1817">
        <v>84</v>
      </c>
    </row>
    <row r="1818" spans="1:4" x14ac:dyDescent="0.3">
      <c r="A1818">
        <v>6428</v>
      </c>
      <c r="B1818" t="s">
        <v>41</v>
      </c>
      <c r="C1818" t="s">
        <v>21</v>
      </c>
      <c r="D1818">
        <v>54</v>
      </c>
    </row>
    <row r="1819" spans="1:4" x14ac:dyDescent="0.3">
      <c r="A1819">
        <v>6428</v>
      </c>
      <c r="B1819" t="s">
        <v>41</v>
      </c>
      <c r="C1819" t="s">
        <v>22</v>
      </c>
      <c r="D1819">
        <v>32</v>
      </c>
    </row>
    <row r="1820" spans="1:4" x14ac:dyDescent="0.3">
      <c r="A1820">
        <v>7725</v>
      </c>
      <c r="B1820" t="s">
        <v>45</v>
      </c>
      <c r="C1820" t="s">
        <v>17</v>
      </c>
      <c r="D1820">
        <v>173</v>
      </c>
    </row>
    <row r="1821" spans="1:4" x14ac:dyDescent="0.3">
      <c r="A1821">
        <v>7725</v>
      </c>
      <c r="B1821" t="s">
        <v>45</v>
      </c>
      <c r="C1821" t="s">
        <v>18</v>
      </c>
      <c r="D1821">
        <v>26</v>
      </c>
    </row>
    <row r="1822" spans="1:4" x14ac:dyDescent="0.3">
      <c r="A1822">
        <v>7725</v>
      </c>
      <c r="B1822" t="s">
        <v>45</v>
      </c>
      <c r="C1822" t="s">
        <v>19</v>
      </c>
      <c r="D1822">
        <v>255</v>
      </c>
    </row>
    <row r="1823" spans="1:4" x14ac:dyDescent="0.3">
      <c r="A1823">
        <v>7725</v>
      </c>
      <c r="B1823" t="s">
        <v>45</v>
      </c>
      <c r="C1823" t="s">
        <v>20</v>
      </c>
      <c r="D1823">
        <v>35</v>
      </c>
    </row>
    <row r="1824" spans="1:4" x14ac:dyDescent="0.3">
      <c r="A1824">
        <v>7725</v>
      </c>
      <c r="B1824" t="s">
        <v>45</v>
      </c>
      <c r="C1824" t="s">
        <v>21</v>
      </c>
      <c r="D1824">
        <v>71</v>
      </c>
    </row>
    <row r="1825" spans="1:4" x14ac:dyDescent="0.3">
      <c r="A1825">
        <v>7725</v>
      </c>
      <c r="B1825" t="s">
        <v>45</v>
      </c>
      <c r="C1825" t="s">
        <v>22</v>
      </c>
      <c r="D1825">
        <v>81</v>
      </c>
    </row>
    <row r="1826" spans="1:4" x14ac:dyDescent="0.3">
      <c r="A1826">
        <v>375</v>
      </c>
      <c r="B1826" t="s">
        <v>41</v>
      </c>
      <c r="C1826" t="s">
        <v>17</v>
      </c>
      <c r="D1826">
        <v>516</v>
      </c>
    </row>
    <row r="1827" spans="1:4" x14ac:dyDescent="0.3">
      <c r="A1827">
        <v>375</v>
      </c>
      <c r="B1827" t="s">
        <v>41</v>
      </c>
      <c r="C1827" t="s">
        <v>18</v>
      </c>
      <c r="D1827">
        <v>56</v>
      </c>
    </row>
    <row r="1828" spans="1:4" x14ac:dyDescent="0.3">
      <c r="A1828">
        <v>375</v>
      </c>
      <c r="B1828" t="s">
        <v>41</v>
      </c>
      <c r="C1828" t="s">
        <v>19</v>
      </c>
      <c r="D1828">
        <v>449</v>
      </c>
    </row>
    <row r="1829" spans="1:4" x14ac:dyDescent="0.3">
      <c r="A1829">
        <v>375</v>
      </c>
      <c r="B1829" t="s">
        <v>41</v>
      </c>
      <c r="C1829" t="s">
        <v>20</v>
      </c>
      <c r="D1829">
        <v>86</v>
      </c>
    </row>
    <row r="1830" spans="1:4" x14ac:dyDescent="0.3">
      <c r="A1830">
        <v>375</v>
      </c>
      <c r="B1830" t="s">
        <v>41</v>
      </c>
      <c r="C1830" t="s">
        <v>21</v>
      </c>
      <c r="D1830">
        <v>33</v>
      </c>
    </row>
    <row r="1831" spans="1:4" x14ac:dyDescent="0.3">
      <c r="A1831">
        <v>375</v>
      </c>
      <c r="B1831" t="s">
        <v>41</v>
      </c>
      <c r="C1831" t="s">
        <v>22</v>
      </c>
      <c r="D1831">
        <v>16</v>
      </c>
    </row>
    <row r="1832" spans="1:4" x14ac:dyDescent="0.3">
      <c r="A1832">
        <v>2147</v>
      </c>
      <c r="B1832" t="s">
        <v>41</v>
      </c>
      <c r="C1832" t="s">
        <v>17</v>
      </c>
      <c r="D1832">
        <v>736</v>
      </c>
    </row>
    <row r="1833" spans="1:4" x14ac:dyDescent="0.3">
      <c r="A1833">
        <v>2147</v>
      </c>
      <c r="B1833" t="s">
        <v>41</v>
      </c>
      <c r="C1833" t="s">
        <v>18</v>
      </c>
      <c r="D1833">
        <v>63</v>
      </c>
    </row>
    <row r="1834" spans="1:4" x14ac:dyDescent="0.3">
      <c r="A1834">
        <v>2147</v>
      </c>
      <c r="B1834" t="s">
        <v>41</v>
      </c>
      <c r="C1834" t="s">
        <v>19</v>
      </c>
      <c r="D1834">
        <v>946</v>
      </c>
    </row>
    <row r="1835" spans="1:4" x14ac:dyDescent="0.3">
      <c r="A1835">
        <v>2147</v>
      </c>
      <c r="B1835" t="s">
        <v>41</v>
      </c>
      <c r="C1835" t="s">
        <v>20</v>
      </c>
      <c r="D1835">
        <v>219</v>
      </c>
    </row>
    <row r="1836" spans="1:4" x14ac:dyDescent="0.3">
      <c r="A1836">
        <v>2147</v>
      </c>
      <c r="B1836" t="s">
        <v>41</v>
      </c>
      <c r="C1836" t="s">
        <v>21</v>
      </c>
      <c r="D1836">
        <v>189</v>
      </c>
    </row>
    <row r="1837" spans="1:4" x14ac:dyDescent="0.3">
      <c r="A1837">
        <v>2147</v>
      </c>
      <c r="B1837" t="s">
        <v>41</v>
      </c>
      <c r="C1837" t="s">
        <v>22</v>
      </c>
      <c r="D1837">
        <v>126</v>
      </c>
    </row>
    <row r="1838" spans="1:4" x14ac:dyDescent="0.3">
      <c r="A1838">
        <v>10925</v>
      </c>
      <c r="B1838" t="s">
        <v>47</v>
      </c>
      <c r="C1838" t="s">
        <v>17</v>
      </c>
      <c r="D1838">
        <v>255</v>
      </c>
    </row>
    <row r="1839" spans="1:4" x14ac:dyDescent="0.3">
      <c r="A1839">
        <v>10925</v>
      </c>
      <c r="B1839" t="s">
        <v>47</v>
      </c>
      <c r="C1839" t="s">
        <v>18</v>
      </c>
      <c r="D1839">
        <v>31</v>
      </c>
    </row>
    <row r="1840" spans="1:4" x14ac:dyDescent="0.3">
      <c r="A1840">
        <v>10925</v>
      </c>
      <c r="B1840" t="s">
        <v>47</v>
      </c>
      <c r="C1840" t="s">
        <v>19</v>
      </c>
      <c r="D1840">
        <v>446</v>
      </c>
    </row>
    <row r="1841" spans="1:4" x14ac:dyDescent="0.3">
      <c r="A1841">
        <v>10925</v>
      </c>
      <c r="B1841" t="s">
        <v>47</v>
      </c>
      <c r="C1841" t="s">
        <v>20</v>
      </c>
      <c r="D1841">
        <v>40</v>
      </c>
    </row>
    <row r="1842" spans="1:4" x14ac:dyDescent="0.3">
      <c r="A1842">
        <v>10925</v>
      </c>
      <c r="B1842" t="s">
        <v>47</v>
      </c>
      <c r="C1842" t="s">
        <v>21</v>
      </c>
      <c r="D1842">
        <v>56</v>
      </c>
    </row>
    <row r="1843" spans="1:4" x14ac:dyDescent="0.3">
      <c r="A1843">
        <v>10925</v>
      </c>
      <c r="B1843" t="s">
        <v>47</v>
      </c>
      <c r="C1843" t="s">
        <v>22</v>
      </c>
      <c r="D1843">
        <v>175</v>
      </c>
    </row>
    <row r="1844" spans="1:4" x14ac:dyDescent="0.3">
      <c r="A1844">
        <v>4138</v>
      </c>
      <c r="B1844" t="s">
        <v>41</v>
      </c>
      <c r="C1844" t="s">
        <v>17</v>
      </c>
      <c r="D1844">
        <v>411</v>
      </c>
    </row>
    <row r="1845" spans="1:4" x14ac:dyDescent="0.3">
      <c r="A1845">
        <v>4138</v>
      </c>
      <c r="B1845" t="s">
        <v>41</v>
      </c>
      <c r="C1845" t="s">
        <v>18</v>
      </c>
      <c r="D1845">
        <v>106</v>
      </c>
    </row>
    <row r="1846" spans="1:4" x14ac:dyDescent="0.3">
      <c r="A1846">
        <v>4138</v>
      </c>
      <c r="B1846" t="s">
        <v>41</v>
      </c>
      <c r="C1846" t="s">
        <v>19</v>
      </c>
      <c r="D1846">
        <v>147</v>
      </c>
    </row>
    <row r="1847" spans="1:4" x14ac:dyDescent="0.3">
      <c r="A1847">
        <v>4138</v>
      </c>
      <c r="B1847" t="s">
        <v>41</v>
      </c>
      <c r="C1847" t="s">
        <v>20</v>
      </c>
      <c r="D1847">
        <v>54</v>
      </c>
    </row>
    <row r="1848" spans="1:4" x14ac:dyDescent="0.3">
      <c r="A1848">
        <v>4138</v>
      </c>
      <c r="B1848" t="s">
        <v>41</v>
      </c>
      <c r="C1848" t="s">
        <v>21</v>
      </c>
      <c r="D1848">
        <v>115</v>
      </c>
    </row>
    <row r="1849" spans="1:4" x14ac:dyDescent="0.3">
      <c r="A1849">
        <v>4138</v>
      </c>
      <c r="B1849" t="s">
        <v>41</v>
      </c>
      <c r="C1849" t="s">
        <v>22</v>
      </c>
      <c r="D1849">
        <v>66</v>
      </c>
    </row>
    <row r="1850" spans="1:4" x14ac:dyDescent="0.3">
      <c r="A1850">
        <v>10479</v>
      </c>
      <c r="B1850" t="s">
        <v>53</v>
      </c>
      <c r="C1850" t="s">
        <v>17</v>
      </c>
      <c r="D1850">
        <v>749</v>
      </c>
    </row>
    <row r="1851" spans="1:4" x14ac:dyDescent="0.3">
      <c r="A1851">
        <v>10479</v>
      </c>
      <c r="B1851" t="s">
        <v>53</v>
      </c>
      <c r="C1851" t="s">
        <v>18</v>
      </c>
      <c r="D1851">
        <v>40</v>
      </c>
    </row>
    <row r="1852" spans="1:4" x14ac:dyDescent="0.3">
      <c r="A1852">
        <v>10479</v>
      </c>
      <c r="B1852" t="s">
        <v>53</v>
      </c>
      <c r="C1852" t="s">
        <v>19</v>
      </c>
      <c r="D1852">
        <v>294</v>
      </c>
    </row>
    <row r="1853" spans="1:4" x14ac:dyDescent="0.3">
      <c r="A1853">
        <v>10479</v>
      </c>
      <c r="B1853" t="s">
        <v>53</v>
      </c>
      <c r="C1853" t="s">
        <v>20</v>
      </c>
      <c r="D1853">
        <v>121</v>
      </c>
    </row>
    <row r="1854" spans="1:4" x14ac:dyDescent="0.3">
      <c r="A1854">
        <v>10479</v>
      </c>
      <c r="B1854" t="s">
        <v>53</v>
      </c>
      <c r="C1854" t="s">
        <v>21</v>
      </c>
      <c r="D1854">
        <v>160</v>
      </c>
    </row>
    <row r="1855" spans="1:4" x14ac:dyDescent="0.3">
      <c r="A1855">
        <v>10479</v>
      </c>
      <c r="B1855" t="s">
        <v>53</v>
      </c>
      <c r="C1855" t="s">
        <v>22</v>
      </c>
      <c r="D1855">
        <v>147</v>
      </c>
    </row>
    <row r="1856" spans="1:4" x14ac:dyDescent="0.3">
      <c r="A1856">
        <v>10590</v>
      </c>
      <c r="B1856" t="s">
        <v>41</v>
      </c>
      <c r="C1856" t="s">
        <v>17</v>
      </c>
      <c r="D1856">
        <v>794</v>
      </c>
    </row>
    <row r="1857" spans="1:4" x14ac:dyDescent="0.3">
      <c r="A1857">
        <v>10590</v>
      </c>
      <c r="B1857" t="s">
        <v>41</v>
      </c>
      <c r="C1857" t="s">
        <v>18</v>
      </c>
      <c r="D1857">
        <v>73</v>
      </c>
    </row>
    <row r="1858" spans="1:4" x14ac:dyDescent="0.3">
      <c r="A1858">
        <v>10590</v>
      </c>
      <c r="B1858" t="s">
        <v>41</v>
      </c>
      <c r="C1858" t="s">
        <v>19</v>
      </c>
      <c r="D1858">
        <v>573</v>
      </c>
    </row>
    <row r="1859" spans="1:4" x14ac:dyDescent="0.3">
      <c r="A1859">
        <v>10590</v>
      </c>
      <c r="B1859" t="s">
        <v>41</v>
      </c>
      <c r="C1859" t="s">
        <v>20</v>
      </c>
      <c r="D1859">
        <v>0</v>
      </c>
    </row>
    <row r="1860" spans="1:4" x14ac:dyDescent="0.3">
      <c r="A1860">
        <v>10590</v>
      </c>
      <c r="B1860" t="s">
        <v>41</v>
      </c>
      <c r="C1860" t="s">
        <v>21</v>
      </c>
      <c r="D1860">
        <v>29</v>
      </c>
    </row>
    <row r="1861" spans="1:4" x14ac:dyDescent="0.3">
      <c r="A1861">
        <v>10590</v>
      </c>
      <c r="B1861" t="s">
        <v>41</v>
      </c>
      <c r="C1861" t="s">
        <v>22</v>
      </c>
      <c r="D1861">
        <v>14</v>
      </c>
    </row>
    <row r="1862" spans="1:4" x14ac:dyDescent="0.3">
      <c r="A1862">
        <v>10858</v>
      </c>
      <c r="B1862" t="s">
        <v>41</v>
      </c>
      <c r="C1862" t="s">
        <v>17</v>
      </c>
      <c r="D1862">
        <v>355</v>
      </c>
    </row>
    <row r="1863" spans="1:4" x14ac:dyDescent="0.3">
      <c r="A1863">
        <v>10858</v>
      </c>
      <c r="B1863" t="s">
        <v>41</v>
      </c>
      <c r="C1863" t="s">
        <v>18</v>
      </c>
      <c r="D1863">
        <v>30</v>
      </c>
    </row>
    <row r="1864" spans="1:4" x14ac:dyDescent="0.3">
      <c r="A1864">
        <v>10858</v>
      </c>
      <c r="B1864" t="s">
        <v>41</v>
      </c>
      <c r="C1864" t="s">
        <v>19</v>
      </c>
      <c r="D1864">
        <v>177</v>
      </c>
    </row>
    <row r="1865" spans="1:4" x14ac:dyDescent="0.3">
      <c r="A1865">
        <v>10858</v>
      </c>
      <c r="B1865" t="s">
        <v>41</v>
      </c>
      <c r="C1865" t="s">
        <v>20</v>
      </c>
      <c r="D1865">
        <v>90</v>
      </c>
    </row>
    <row r="1866" spans="1:4" x14ac:dyDescent="0.3">
      <c r="A1866">
        <v>10858</v>
      </c>
      <c r="B1866" t="s">
        <v>41</v>
      </c>
      <c r="C1866" t="s">
        <v>21</v>
      </c>
      <c r="D1866">
        <v>138</v>
      </c>
    </row>
    <row r="1867" spans="1:4" x14ac:dyDescent="0.3">
      <c r="A1867">
        <v>10858</v>
      </c>
      <c r="B1867" t="s">
        <v>41</v>
      </c>
      <c r="C1867" t="s">
        <v>22</v>
      </c>
      <c r="D1867">
        <v>30</v>
      </c>
    </row>
    <row r="1868" spans="1:4" x14ac:dyDescent="0.3">
      <c r="A1868">
        <v>3507</v>
      </c>
      <c r="B1868" t="s">
        <v>43</v>
      </c>
      <c r="C1868" t="s">
        <v>17</v>
      </c>
      <c r="D1868">
        <v>676</v>
      </c>
    </row>
    <row r="1869" spans="1:4" x14ac:dyDescent="0.3">
      <c r="A1869">
        <v>3507</v>
      </c>
      <c r="B1869" t="s">
        <v>43</v>
      </c>
      <c r="C1869" t="s">
        <v>18</v>
      </c>
      <c r="D1869">
        <v>161</v>
      </c>
    </row>
    <row r="1870" spans="1:4" x14ac:dyDescent="0.3">
      <c r="A1870">
        <v>3507</v>
      </c>
      <c r="B1870" t="s">
        <v>43</v>
      </c>
      <c r="C1870" t="s">
        <v>19</v>
      </c>
      <c r="D1870">
        <v>426</v>
      </c>
    </row>
    <row r="1871" spans="1:4" x14ac:dyDescent="0.3">
      <c r="A1871">
        <v>3507</v>
      </c>
      <c r="B1871" t="s">
        <v>43</v>
      </c>
      <c r="C1871" t="s">
        <v>20</v>
      </c>
      <c r="D1871">
        <v>210</v>
      </c>
    </row>
    <row r="1872" spans="1:4" x14ac:dyDescent="0.3">
      <c r="A1872">
        <v>3507</v>
      </c>
      <c r="B1872" t="s">
        <v>43</v>
      </c>
      <c r="C1872" t="s">
        <v>21</v>
      </c>
      <c r="D1872">
        <v>44</v>
      </c>
    </row>
    <row r="1873" spans="1:4" x14ac:dyDescent="0.3">
      <c r="A1873">
        <v>3507</v>
      </c>
      <c r="B1873" t="s">
        <v>43</v>
      </c>
      <c r="C1873" t="s">
        <v>22</v>
      </c>
      <c r="D1873">
        <v>58</v>
      </c>
    </row>
    <row r="1874" spans="1:4" x14ac:dyDescent="0.3">
      <c r="A1874">
        <v>7022</v>
      </c>
      <c r="B1874" t="s">
        <v>47</v>
      </c>
      <c r="C1874" t="s">
        <v>17</v>
      </c>
      <c r="D1874">
        <v>739</v>
      </c>
    </row>
    <row r="1875" spans="1:4" x14ac:dyDescent="0.3">
      <c r="A1875">
        <v>7022</v>
      </c>
      <c r="B1875" t="s">
        <v>47</v>
      </c>
      <c r="C1875" t="s">
        <v>18</v>
      </c>
      <c r="D1875">
        <v>107</v>
      </c>
    </row>
    <row r="1876" spans="1:4" x14ac:dyDescent="0.3">
      <c r="A1876">
        <v>7022</v>
      </c>
      <c r="B1876" t="s">
        <v>47</v>
      </c>
      <c r="C1876" t="s">
        <v>19</v>
      </c>
      <c r="D1876">
        <v>309</v>
      </c>
    </row>
    <row r="1877" spans="1:4" x14ac:dyDescent="0.3">
      <c r="A1877">
        <v>7022</v>
      </c>
      <c r="B1877" t="s">
        <v>47</v>
      </c>
      <c r="C1877" t="s">
        <v>20</v>
      </c>
      <c r="D1877">
        <v>140</v>
      </c>
    </row>
    <row r="1878" spans="1:4" x14ac:dyDescent="0.3">
      <c r="A1878">
        <v>7022</v>
      </c>
      <c r="B1878" t="s">
        <v>47</v>
      </c>
      <c r="C1878" t="s">
        <v>21</v>
      </c>
      <c r="D1878">
        <v>80</v>
      </c>
    </row>
    <row r="1879" spans="1:4" x14ac:dyDescent="0.3">
      <c r="A1879">
        <v>7022</v>
      </c>
      <c r="B1879" t="s">
        <v>47</v>
      </c>
      <c r="C1879" t="s">
        <v>22</v>
      </c>
      <c r="D1879">
        <v>35</v>
      </c>
    </row>
    <row r="1880" spans="1:4" x14ac:dyDescent="0.3">
      <c r="A1880">
        <v>9493</v>
      </c>
      <c r="B1880" t="s">
        <v>48</v>
      </c>
      <c r="C1880" t="s">
        <v>17</v>
      </c>
      <c r="D1880">
        <v>840</v>
      </c>
    </row>
    <row r="1881" spans="1:4" x14ac:dyDescent="0.3">
      <c r="A1881">
        <v>9493</v>
      </c>
      <c r="B1881" t="s">
        <v>48</v>
      </c>
      <c r="C1881" t="s">
        <v>18</v>
      </c>
      <c r="D1881">
        <v>53</v>
      </c>
    </row>
    <row r="1882" spans="1:4" x14ac:dyDescent="0.3">
      <c r="A1882">
        <v>9493</v>
      </c>
      <c r="B1882" t="s">
        <v>48</v>
      </c>
      <c r="C1882" t="s">
        <v>19</v>
      </c>
      <c r="D1882">
        <v>804</v>
      </c>
    </row>
    <row r="1883" spans="1:4" x14ac:dyDescent="0.3">
      <c r="A1883">
        <v>9493</v>
      </c>
      <c r="B1883" t="s">
        <v>48</v>
      </c>
      <c r="C1883" t="s">
        <v>20</v>
      </c>
      <c r="D1883">
        <v>23</v>
      </c>
    </row>
    <row r="1884" spans="1:4" x14ac:dyDescent="0.3">
      <c r="A1884">
        <v>9493</v>
      </c>
      <c r="B1884" t="s">
        <v>48</v>
      </c>
      <c r="C1884" t="s">
        <v>21</v>
      </c>
      <c r="D1884">
        <v>71</v>
      </c>
    </row>
    <row r="1885" spans="1:4" x14ac:dyDescent="0.3">
      <c r="A1885">
        <v>9493</v>
      </c>
      <c r="B1885" t="s">
        <v>48</v>
      </c>
      <c r="C1885" t="s">
        <v>22</v>
      </c>
      <c r="D1885">
        <v>17</v>
      </c>
    </row>
    <row r="1886" spans="1:4" x14ac:dyDescent="0.3">
      <c r="A1886">
        <v>2591</v>
      </c>
      <c r="B1886" t="s">
        <v>43</v>
      </c>
      <c r="C1886" t="s">
        <v>17</v>
      </c>
      <c r="D1886">
        <v>526</v>
      </c>
    </row>
    <row r="1887" spans="1:4" x14ac:dyDescent="0.3">
      <c r="A1887">
        <v>2591</v>
      </c>
      <c r="B1887" t="s">
        <v>43</v>
      </c>
      <c r="C1887" t="s">
        <v>18</v>
      </c>
      <c r="D1887">
        <v>35</v>
      </c>
    </row>
    <row r="1888" spans="1:4" x14ac:dyDescent="0.3">
      <c r="A1888">
        <v>2591</v>
      </c>
      <c r="B1888" t="s">
        <v>43</v>
      </c>
      <c r="C1888" t="s">
        <v>19</v>
      </c>
      <c r="D1888">
        <v>214</v>
      </c>
    </row>
    <row r="1889" spans="1:4" x14ac:dyDescent="0.3">
      <c r="A1889">
        <v>2591</v>
      </c>
      <c r="B1889" t="s">
        <v>43</v>
      </c>
      <c r="C1889" t="s">
        <v>20</v>
      </c>
      <c r="D1889">
        <v>69</v>
      </c>
    </row>
    <row r="1890" spans="1:4" x14ac:dyDescent="0.3">
      <c r="A1890">
        <v>2591</v>
      </c>
      <c r="B1890" t="s">
        <v>43</v>
      </c>
      <c r="C1890" t="s">
        <v>21</v>
      </c>
      <c r="D1890">
        <v>53</v>
      </c>
    </row>
    <row r="1891" spans="1:4" x14ac:dyDescent="0.3">
      <c r="A1891">
        <v>2591</v>
      </c>
      <c r="B1891" t="s">
        <v>43</v>
      </c>
      <c r="C1891" t="s">
        <v>22</v>
      </c>
      <c r="D1891">
        <v>35</v>
      </c>
    </row>
    <row r="1892" spans="1:4" x14ac:dyDescent="0.3">
      <c r="A1892">
        <v>2666</v>
      </c>
      <c r="B1892" t="s">
        <v>48</v>
      </c>
      <c r="C1892" t="s">
        <v>17</v>
      </c>
      <c r="D1892">
        <v>519</v>
      </c>
    </row>
    <row r="1893" spans="1:4" x14ac:dyDescent="0.3">
      <c r="A1893">
        <v>2666</v>
      </c>
      <c r="B1893" t="s">
        <v>48</v>
      </c>
      <c r="C1893" t="s">
        <v>18</v>
      </c>
      <c r="D1893">
        <v>50</v>
      </c>
    </row>
    <row r="1894" spans="1:4" x14ac:dyDescent="0.3">
      <c r="A1894">
        <v>2666</v>
      </c>
      <c r="B1894" t="s">
        <v>48</v>
      </c>
      <c r="C1894" t="s">
        <v>19</v>
      </c>
      <c r="D1894">
        <v>167</v>
      </c>
    </row>
    <row r="1895" spans="1:4" x14ac:dyDescent="0.3">
      <c r="A1895">
        <v>2666</v>
      </c>
      <c r="B1895" t="s">
        <v>48</v>
      </c>
      <c r="C1895" t="s">
        <v>20</v>
      </c>
      <c r="D1895">
        <v>130</v>
      </c>
    </row>
    <row r="1896" spans="1:4" x14ac:dyDescent="0.3">
      <c r="A1896">
        <v>2666</v>
      </c>
      <c r="B1896" t="s">
        <v>48</v>
      </c>
      <c r="C1896" t="s">
        <v>21</v>
      </c>
      <c r="D1896">
        <v>0</v>
      </c>
    </row>
    <row r="1897" spans="1:4" x14ac:dyDescent="0.3">
      <c r="A1897">
        <v>2666</v>
      </c>
      <c r="B1897" t="s">
        <v>48</v>
      </c>
      <c r="C1897" t="s">
        <v>22</v>
      </c>
      <c r="D1897">
        <v>41</v>
      </c>
    </row>
    <row r="1898" spans="1:4" x14ac:dyDescent="0.3">
      <c r="A1898">
        <v>4149</v>
      </c>
      <c r="B1898" t="s">
        <v>41</v>
      </c>
      <c r="C1898" t="s">
        <v>17</v>
      </c>
      <c r="D1898">
        <v>586</v>
      </c>
    </row>
    <row r="1899" spans="1:4" x14ac:dyDescent="0.3">
      <c r="A1899">
        <v>4149</v>
      </c>
      <c r="B1899" t="s">
        <v>41</v>
      </c>
      <c r="C1899" t="s">
        <v>18</v>
      </c>
      <c r="D1899">
        <v>66</v>
      </c>
    </row>
    <row r="1900" spans="1:4" x14ac:dyDescent="0.3">
      <c r="A1900">
        <v>4149</v>
      </c>
      <c r="B1900" t="s">
        <v>41</v>
      </c>
      <c r="C1900" t="s">
        <v>19</v>
      </c>
      <c r="D1900">
        <v>653</v>
      </c>
    </row>
    <row r="1901" spans="1:4" x14ac:dyDescent="0.3">
      <c r="A1901">
        <v>4149</v>
      </c>
      <c r="B1901" t="s">
        <v>41</v>
      </c>
      <c r="C1901" t="s">
        <v>20</v>
      </c>
      <c r="D1901">
        <v>17</v>
      </c>
    </row>
    <row r="1902" spans="1:4" x14ac:dyDescent="0.3">
      <c r="A1902">
        <v>4149</v>
      </c>
      <c r="B1902" t="s">
        <v>41</v>
      </c>
      <c r="C1902" t="s">
        <v>21</v>
      </c>
      <c r="D1902">
        <v>0</v>
      </c>
    </row>
    <row r="1903" spans="1:4" x14ac:dyDescent="0.3">
      <c r="A1903">
        <v>4149</v>
      </c>
      <c r="B1903" t="s">
        <v>41</v>
      </c>
      <c r="C1903" t="s">
        <v>22</v>
      </c>
      <c r="D1903">
        <v>26</v>
      </c>
    </row>
    <row r="1904" spans="1:4" x14ac:dyDescent="0.3">
      <c r="A1904">
        <v>4998</v>
      </c>
      <c r="B1904" t="s">
        <v>41</v>
      </c>
      <c r="C1904" t="s">
        <v>17</v>
      </c>
      <c r="D1904">
        <v>292</v>
      </c>
    </row>
    <row r="1905" spans="1:4" x14ac:dyDescent="0.3">
      <c r="A1905">
        <v>4998</v>
      </c>
      <c r="B1905" t="s">
        <v>41</v>
      </c>
      <c r="C1905" t="s">
        <v>18</v>
      </c>
      <c r="D1905">
        <v>30</v>
      </c>
    </row>
    <row r="1906" spans="1:4" x14ac:dyDescent="0.3">
      <c r="A1906">
        <v>4998</v>
      </c>
      <c r="B1906" t="s">
        <v>41</v>
      </c>
      <c r="C1906" t="s">
        <v>19</v>
      </c>
      <c r="D1906">
        <v>415</v>
      </c>
    </row>
    <row r="1907" spans="1:4" x14ac:dyDescent="0.3">
      <c r="A1907">
        <v>4998</v>
      </c>
      <c r="B1907" t="s">
        <v>41</v>
      </c>
      <c r="C1907" t="s">
        <v>20</v>
      </c>
      <c r="D1907">
        <v>63</v>
      </c>
    </row>
    <row r="1908" spans="1:4" x14ac:dyDescent="0.3">
      <c r="A1908">
        <v>4998</v>
      </c>
      <c r="B1908" t="s">
        <v>41</v>
      </c>
      <c r="C1908" t="s">
        <v>21</v>
      </c>
      <c r="D1908">
        <v>33</v>
      </c>
    </row>
    <row r="1909" spans="1:4" x14ac:dyDescent="0.3">
      <c r="A1909">
        <v>4998</v>
      </c>
      <c r="B1909" t="s">
        <v>41</v>
      </c>
      <c r="C1909" t="s">
        <v>22</v>
      </c>
      <c r="D1909">
        <v>200</v>
      </c>
    </row>
    <row r="1910" spans="1:4" x14ac:dyDescent="0.3">
      <c r="A1910">
        <v>7321</v>
      </c>
      <c r="B1910" t="s">
        <v>45</v>
      </c>
      <c r="C1910" t="s">
        <v>17</v>
      </c>
      <c r="D1910">
        <v>292</v>
      </c>
    </row>
    <row r="1911" spans="1:4" x14ac:dyDescent="0.3">
      <c r="A1911">
        <v>7321</v>
      </c>
      <c r="B1911" t="s">
        <v>45</v>
      </c>
      <c r="C1911" t="s">
        <v>18</v>
      </c>
      <c r="D1911">
        <v>30</v>
      </c>
    </row>
    <row r="1912" spans="1:4" x14ac:dyDescent="0.3">
      <c r="A1912">
        <v>7321</v>
      </c>
      <c r="B1912" t="s">
        <v>45</v>
      </c>
      <c r="C1912" t="s">
        <v>19</v>
      </c>
      <c r="D1912">
        <v>415</v>
      </c>
    </row>
    <row r="1913" spans="1:4" x14ac:dyDescent="0.3">
      <c r="A1913">
        <v>7321</v>
      </c>
      <c r="B1913" t="s">
        <v>45</v>
      </c>
      <c r="C1913" t="s">
        <v>20</v>
      </c>
      <c r="D1913">
        <v>63</v>
      </c>
    </row>
    <row r="1914" spans="1:4" x14ac:dyDescent="0.3">
      <c r="A1914">
        <v>7321</v>
      </c>
      <c r="B1914" t="s">
        <v>45</v>
      </c>
      <c r="C1914" t="s">
        <v>21</v>
      </c>
      <c r="D1914">
        <v>33</v>
      </c>
    </row>
    <row r="1915" spans="1:4" x14ac:dyDescent="0.3">
      <c r="A1915">
        <v>7321</v>
      </c>
      <c r="B1915" t="s">
        <v>45</v>
      </c>
      <c r="C1915" t="s">
        <v>22</v>
      </c>
      <c r="D1915">
        <v>200</v>
      </c>
    </row>
    <row r="1916" spans="1:4" x14ac:dyDescent="0.3">
      <c r="A1916">
        <v>3422</v>
      </c>
      <c r="B1916" t="s">
        <v>52</v>
      </c>
      <c r="C1916" t="s">
        <v>17</v>
      </c>
      <c r="D1916">
        <v>1115</v>
      </c>
    </row>
    <row r="1917" spans="1:4" x14ac:dyDescent="0.3">
      <c r="A1917">
        <v>3422</v>
      </c>
      <c r="B1917" t="s">
        <v>52</v>
      </c>
      <c r="C1917" t="s">
        <v>18</v>
      </c>
      <c r="D1917">
        <v>12</v>
      </c>
    </row>
    <row r="1918" spans="1:4" x14ac:dyDescent="0.3">
      <c r="A1918">
        <v>3422</v>
      </c>
      <c r="B1918" t="s">
        <v>52</v>
      </c>
      <c r="C1918" t="s">
        <v>19</v>
      </c>
      <c r="D1918">
        <v>128</v>
      </c>
    </row>
    <row r="1919" spans="1:4" x14ac:dyDescent="0.3">
      <c r="A1919">
        <v>3422</v>
      </c>
      <c r="B1919" t="s">
        <v>52</v>
      </c>
      <c r="C1919" t="s">
        <v>20</v>
      </c>
      <c r="D1919">
        <v>33</v>
      </c>
    </row>
    <row r="1920" spans="1:4" x14ac:dyDescent="0.3">
      <c r="A1920">
        <v>3422</v>
      </c>
      <c r="B1920" t="s">
        <v>52</v>
      </c>
      <c r="C1920" t="s">
        <v>21</v>
      </c>
      <c r="D1920">
        <v>12</v>
      </c>
    </row>
    <row r="1921" spans="1:4" x14ac:dyDescent="0.3">
      <c r="A1921">
        <v>3422</v>
      </c>
      <c r="B1921" t="s">
        <v>52</v>
      </c>
      <c r="C1921" t="s">
        <v>22</v>
      </c>
      <c r="D1921">
        <v>76</v>
      </c>
    </row>
    <row r="1922" spans="1:4" x14ac:dyDescent="0.3">
      <c r="A1922">
        <v>146</v>
      </c>
      <c r="B1922" t="s">
        <v>41</v>
      </c>
      <c r="C1922" t="s">
        <v>17</v>
      </c>
      <c r="D1922">
        <v>760</v>
      </c>
    </row>
    <row r="1923" spans="1:4" x14ac:dyDescent="0.3">
      <c r="A1923">
        <v>146</v>
      </c>
      <c r="B1923" t="s">
        <v>41</v>
      </c>
      <c r="C1923" t="s">
        <v>18</v>
      </c>
      <c r="D1923">
        <v>53</v>
      </c>
    </row>
    <row r="1924" spans="1:4" x14ac:dyDescent="0.3">
      <c r="A1924">
        <v>146</v>
      </c>
      <c r="B1924" t="s">
        <v>41</v>
      </c>
      <c r="C1924" t="s">
        <v>19</v>
      </c>
      <c r="D1924">
        <v>400</v>
      </c>
    </row>
    <row r="1925" spans="1:4" x14ac:dyDescent="0.3">
      <c r="A1925">
        <v>146</v>
      </c>
      <c r="B1925" t="s">
        <v>41</v>
      </c>
      <c r="C1925" t="s">
        <v>20</v>
      </c>
      <c r="D1925">
        <v>17</v>
      </c>
    </row>
    <row r="1926" spans="1:4" x14ac:dyDescent="0.3">
      <c r="A1926">
        <v>146</v>
      </c>
      <c r="B1926" t="s">
        <v>41</v>
      </c>
      <c r="C1926" t="s">
        <v>21</v>
      </c>
      <c r="D1926">
        <v>93</v>
      </c>
    </row>
    <row r="1927" spans="1:4" x14ac:dyDescent="0.3">
      <c r="A1927">
        <v>146</v>
      </c>
      <c r="B1927" t="s">
        <v>41</v>
      </c>
      <c r="C1927" t="s">
        <v>22</v>
      </c>
      <c r="D1927">
        <v>0</v>
      </c>
    </row>
    <row r="1928" spans="1:4" x14ac:dyDescent="0.3">
      <c r="A1928">
        <v>10965</v>
      </c>
      <c r="B1928" t="s">
        <v>41</v>
      </c>
      <c r="C1928" t="s">
        <v>17</v>
      </c>
      <c r="D1928">
        <v>983</v>
      </c>
    </row>
    <row r="1929" spans="1:4" x14ac:dyDescent="0.3">
      <c r="A1929">
        <v>10965</v>
      </c>
      <c r="B1929" t="s">
        <v>41</v>
      </c>
      <c r="C1929" t="s">
        <v>18</v>
      </c>
      <c r="D1929">
        <v>20</v>
      </c>
    </row>
    <row r="1930" spans="1:4" x14ac:dyDescent="0.3">
      <c r="A1930">
        <v>10965</v>
      </c>
      <c r="B1930" t="s">
        <v>41</v>
      </c>
      <c r="C1930" t="s">
        <v>19</v>
      </c>
      <c r="D1930">
        <v>389</v>
      </c>
    </row>
    <row r="1931" spans="1:4" x14ac:dyDescent="0.3">
      <c r="A1931">
        <v>10965</v>
      </c>
      <c r="B1931" t="s">
        <v>41</v>
      </c>
      <c r="C1931" t="s">
        <v>20</v>
      </c>
      <c r="D1931">
        <v>240</v>
      </c>
    </row>
    <row r="1932" spans="1:4" x14ac:dyDescent="0.3">
      <c r="A1932">
        <v>10965</v>
      </c>
      <c r="B1932" t="s">
        <v>41</v>
      </c>
      <c r="C1932" t="s">
        <v>21</v>
      </c>
      <c r="D1932">
        <v>50</v>
      </c>
    </row>
    <row r="1933" spans="1:4" x14ac:dyDescent="0.3">
      <c r="A1933">
        <v>10965</v>
      </c>
      <c r="B1933" t="s">
        <v>41</v>
      </c>
      <c r="C1933" t="s">
        <v>22</v>
      </c>
      <c r="D1933">
        <v>40</v>
      </c>
    </row>
    <row r="1934" spans="1:4" x14ac:dyDescent="0.3">
      <c r="A1934">
        <v>10424</v>
      </c>
      <c r="B1934" t="s">
        <v>47</v>
      </c>
      <c r="C1934" t="s">
        <v>17</v>
      </c>
      <c r="D1934">
        <v>265</v>
      </c>
    </row>
    <row r="1935" spans="1:4" x14ac:dyDescent="0.3">
      <c r="A1935">
        <v>10424</v>
      </c>
      <c r="B1935" t="s">
        <v>47</v>
      </c>
      <c r="C1935" t="s">
        <v>18</v>
      </c>
      <c r="D1935">
        <v>138</v>
      </c>
    </row>
    <row r="1936" spans="1:4" x14ac:dyDescent="0.3">
      <c r="A1936">
        <v>10424</v>
      </c>
      <c r="B1936" t="s">
        <v>47</v>
      </c>
      <c r="C1936" t="s">
        <v>19</v>
      </c>
      <c r="D1936">
        <v>553</v>
      </c>
    </row>
    <row r="1937" spans="1:4" x14ac:dyDescent="0.3">
      <c r="A1937">
        <v>10424</v>
      </c>
      <c r="B1937" t="s">
        <v>47</v>
      </c>
      <c r="C1937" t="s">
        <v>20</v>
      </c>
      <c r="D1937">
        <v>224</v>
      </c>
    </row>
    <row r="1938" spans="1:4" x14ac:dyDescent="0.3">
      <c r="A1938">
        <v>10424</v>
      </c>
      <c r="B1938" t="s">
        <v>47</v>
      </c>
      <c r="C1938" t="s">
        <v>21</v>
      </c>
      <c r="D1938">
        <v>23</v>
      </c>
    </row>
    <row r="1939" spans="1:4" x14ac:dyDescent="0.3">
      <c r="A1939">
        <v>10424</v>
      </c>
      <c r="B1939" t="s">
        <v>47</v>
      </c>
      <c r="C1939" t="s">
        <v>22</v>
      </c>
      <c r="D1939">
        <v>92</v>
      </c>
    </row>
    <row r="1940" spans="1:4" x14ac:dyDescent="0.3">
      <c r="A1940">
        <v>6200</v>
      </c>
      <c r="B1940" t="s">
        <v>41</v>
      </c>
      <c r="C1940" t="s">
        <v>17</v>
      </c>
      <c r="D1940">
        <v>340</v>
      </c>
    </row>
    <row r="1941" spans="1:4" x14ac:dyDescent="0.3">
      <c r="A1941">
        <v>6200</v>
      </c>
      <c r="B1941" t="s">
        <v>41</v>
      </c>
      <c r="C1941" t="s">
        <v>18</v>
      </c>
      <c r="D1941">
        <v>108</v>
      </c>
    </row>
    <row r="1942" spans="1:4" x14ac:dyDescent="0.3">
      <c r="A1942">
        <v>6200</v>
      </c>
      <c r="B1942" t="s">
        <v>41</v>
      </c>
      <c r="C1942" t="s">
        <v>19</v>
      </c>
      <c r="D1942">
        <v>185</v>
      </c>
    </row>
    <row r="1943" spans="1:4" x14ac:dyDescent="0.3">
      <c r="A1943">
        <v>6200</v>
      </c>
      <c r="B1943" t="s">
        <v>41</v>
      </c>
      <c r="C1943" t="s">
        <v>20</v>
      </c>
      <c r="D1943">
        <v>130</v>
      </c>
    </row>
    <row r="1944" spans="1:4" x14ac:dyDescent="0.3">
      <c r="A1944">
        <v>6200</v>
      </c>
      <c r="B1944" t="s">
        <v>41</v>
      </c>
      <c r="C1944" t="s">
        <v>21</v>
      </c>
      <c r="D1944">
        <v>38</v>
      </c>
    </row>
    <row r="1945" spans="1:4" x14ac:dyDescent="0.3">
      <c r="A1945">
        <v>6200</v>
      </c>
      <c r="B1945" t="s">
        <v>41</v>
      </c>
      <c r="C1945" t="s">
        <v>22</v>
      </c>
      <c r="D1945">
        <v>100</v>
      </c>
    </row>
    <row r="1946" spans="1:4" x14ac:dyDescent="0.3">
      <c r="A1946">
        <v>7106</v>
      </c>
      <c r="B1946" t="s">
        <v>41</v>
      </c>
      <c r="C1946" t="s">
        <v>17</v>
      </c>
      <c r="D1946">
        <v>483</v>
      </c>
    </row>
    <row r="1947" spans="1:4" x14ac:dyDescent="0.3">
      <c r="A1947">
        <v>7106</v>
      </c>
      <c r="B1947" t="s">
        <v>41</v>
      </c>
      <c r="C1947" t="s">
        <v>18</v>
      </c>
      <c r="D1947">
        <v>0</v>
      </c>
    </row>
    <row r="1948" spans="1:4" x14ac:dyDescent="0.3">
      <c r="A1948">
        <v>7106</v>
      </c>
      <c r="B1948" t="s">
        <v>41</v>
      </c>
      <c r="C1948" t="s">
        <v>19</v>
      </c>
      <c r="D1948">
        <v>591</v>
      </c>
    </row>
    <row r="1949" spans="1:4" x14ac:dyDescent="0.3">
      <c r="A1949">
        <v>7106</v>
      </c>
      <c r="B1949" t="s">
        <v>41</v>
      </c>
      <c r="C1949" t="s">
        <v>20</v>
      </c>
      <c r="D1949">
        <v>156</v>
      </c>
    </row>
    <row r="1950" spans="1:4" x14ac:dyDescent="0.3">
      <c r="A1950">
        <v>7106</v>
      </c>
      <c r="B1950" t="s">
        <v>41</v>
      </c>
      <c r="C1950" t="s">
        <v>21</v>
      </c>
      <c r="D1950">
        <v>0</v>
      </c>
    </row>
    <row r="1951" spans="1:4" x14ac:dyDescent="0.3">
      <c r="A1951">
        <v>7106</v>
      </c>
      <c r="B1951" t="s">
        <v>41</v>
      </c>
      <c r="C1951" t="s">
        <v>22</v>
      </c>
      <c r="D1951">
        <v>12</v>
      </c>
    </row>
    <row r="1952" spans="1:4" x14ac:dyDescent="0.3">
      <c r="A1952">
        <v>7503</v>
      </c>
      <c r="B1952" t="s">
        <v>52</v>
      </c>
      <c r="C1952" t="s">
        <v>17</v>
      </c>
      <c r="D1952">
        <v>1032</v>
      </c>
    </row>
    <row r="1953" spans="1:4" x14ac:dyDescent="0.3">
      <c r="A1953">
        <v>7503</v>
      </c>
      <c r="B1953" t="s">
        <v>52</v>
      </c>
      <c r="C1953" t="s">
        <v>18</v>
      </c>
      <c r="D1953">
        <v>105</v>
      </c>
    </row>
    <row r="1954" spans="1:4" x14ac:dyDescent="0.3">
      <c r="A1954">
        <v>7503</v>
      </c>
      <c r="B1954" t="s">
        <v>52</v>
      </c>
      <c r="C1954" t="s">
        <v>19</v>
      </c>
      <c r="D1954">
        <v>779</v>
      </c>
    </row>
    <row r="1955" spans="1:4" x14ac:dyDescent="0.3">
      <c r="A1955">
        <v>7503</v>
      </c>
      <c r="B1955" t="s">
        <v>52</v>
      </c>
      <c r="C1955" t="s">
        <v>20</v>
      </c>
      <c r="D1955">
        <v>137</v>
      </c>
    </row>
    <row r="1956" spans="1:4" x14ac:dyDescent="0.3">
      <c r="A1956">
        <v>7503</v>
      </c>
      <c r="B1956" t="s">
        <v>52</v>
      </c>
      <c r="C1956" t="s">
        <v>21</v>
      </c>
      <c r="D1956">
        <v>105</v>
      </c>
    </row>
    <row r="1957" spans="1:4" x14ac:dyDescent="0.3">
      <c r="A1957">
        <v>7503</v>
      </c>
      <c r="B1957" t="s">
        <v>52</v>
      </c>
      <c r="C1957" t="s">
        <v>22</v>
      </c>
      <c r="D1957">
        <v>51</v>
      </c>
    </row>
    <row r="1958" spans="1:4" x14ac:dyDescent="0.3">
      <c r="A1958">
        <v>2612</v>
      </c>
      <c r="B1958" t="s">
        <v>47</v>
      </c>
      <c r="C1958" t="s">
        <v>17</v>
      </c>
      <c r="D1958">
        <v>754</v>
      </c>
    </row>
    <row r="1959" spans="1:4" x14ac:dyDescent="0.3">
      <c r="A1959">
        <v>2612</v>
      </c>
      <c r="B1959" t="s">
        <v>47</v>
      </c>
      <c r="C1959" t="s">
        <v>18</v>
      </c>
      <c r="D1959">
        <v>160</v>
      </c>
    </row>
    <row r="1960" spans="1:4" x14ac:dyDescent="0.3">
      <c r="A1960">
        <v>2612</v>
      </c>
      <c r="B1960" t="s">
        <v>47</v>
      </c>
      <c r="C1960" t="s">
        <v>19</v>
      </c>
      <c r="D1960">
        <v>625</v>
      </c>
    </row>
    <row r="1961" spans="1:4" x14ac:dyDescent="0.3">
      <c r="A1961">
        <v>2612</v>
      </c>
      <c r="B1961" t="s">
        <v>47</v>
      </c>
      <c r="C1961" t="s">
        <v>20</v>
      </c>
      <c r="D1961">
        <v>63</v>
      </c>
    </row>
    <row r="1962" spans="1:4" x14ac:dyDescent="0.3">
      <c r="A1962">
        <v>2612</v>
      </c>
      <c r="B1962" t="s">
        <v>47</v>
      </c>
      <c r="C1962" t="s">
        <v>21</v>
      </c>
      <c r="D1962">
        <v>32</v>
      </c>
    </row>
    <row r="1963" spans="1:4" x14ac:dyDescent="0.3">
      <c r="A1963">
        <v>2612</v>
      </c>
      <c r="B1963" t="s">
        <v>47</v>
      </c>
      <c r="C1963" t="s">
        <v>22</v>
      </c>
      <c r="D1963">
        <v>48</v>
      </c>
    </row>
    <row r="1964" spans="1:4" x14ac:dyDescent="0.3">
      <c r="A1964">
        <v>6853</v>
      </c>
      <c r="B1964" t="s">
        <v>53</v>
      </c>
      <c r="C1964" t="s">
        <v>17</v>
      </c>
      <c r="D1964">
        <v>712</v>
      </c>
    </row>
    <row r="1965" spans="1:4" x14ac:dyDescent="0.3">
      <c r="A1965">
        <v>6853</v>
      </c>
      <c r="B1965" t="s">
        <v>53</v>
      </c>
      <c r="C1965" t="s">
        <v>18</v>
      </c>
      <c r="D1965">
        <v>26</v>
      </c>
    </row>
    <row r="1966" spans="1:4" x14ac:dyDescent="0.3">
      <c r="A1966">
        <v>6853</v>
      </c>
      <c r="B1966" t="s">
        <v>53</v>
      </c>
      <c r="C1966" t="s">
        <v>19</v>
      </c>
      <c r="D1966">
        <v>538</v>
      </c>
    </row>
    <row r="1967" spans="1:4" x14ac:dyDescent="0.3">
      <c r="A1967">
        <v>6853</v>
      </c>
      <c r="B1967" t="s">
        <v>53</v>
      </c>
      <c r="C1967" t="s">
        <v>20</v>
      </c>
      <c r="D1967">
        <v>69</v>
      </c>
    </row>
    <row r="1968" spans="1:4" x14ac:dyDescent="0.3">
      <c r="A1968">
        <v>6853</v>
      </c>
      <c r="B1968" t="s">
        <v>53</v>
      </c>
      <c r="C1968" t="s">
        <v>21</v>
      </c>
      <c r="D1968">
        <v>13</v>
      </c>
    </row>
    <row r="1969" spans="1:4" x14ac:dyDescent="0.3">
      <c r="A1969">
        <v>6853</v>
      </c>
      <c r="B1969" t="s">
        <v>53</v>
      </c>
      <c r="C1969" t="s">
        <v>22</v>
      </c>
      <c r="D1969">
        <v>80</v>
      </c>
    </row>
    <row r="1970" spans="1:4" x14ac:dyDescent="0.3">
      <c r="A1970">
        <v>7366</v>
      </c>
      <c r="B1970" t="s">
        <v>45</v>
      </c>
      <c r="C1970" t="s">
        <v>17</v>
      </c>
      <c r="D1970">
        <v>712</v>
      </c>
    </row>
    <row r="1971" spans="1:4" x14ac:dyDescent="0.3">
      <c r="A1971">
        <v>7366</v>
      </c>
      <c r="B1971" t="s">
        <v>45</v>
      </c>
      <c r="C1971" t="s">
        <v>18</v>
      </c>
      <c r="D1971">
        <v>26</v>
      </c>
    </row>
    <row r="1972" spans="1:4" x14ac:dyDescent="0.3">
      <c r="A1972">
        <v>7366</v>
      </c>
      <c r="B1972" t="s">
        <v>45</v>
      </c>
      <c r="C1972" t="s">
        <v>19</v>
      </c>
      <c r="D1972">
        <v>538</v>
      </c>
    </row>
    <row r="1973" spans="1:4" x14ac:dyDescent="0.3">
      <c r="A1973">
        <v>7366</v>
      </c>
      <c r="B1973" t="s">
        <v>45</v>
      </c>
      <c r="C1973" t="s">
        <v>20</v>
      </c>
      <c r="D1973">
        <v>69</v>
      </c>
    </row>
    <row r="1974" spans="1:4" x14ac:dyDescent="0.3">
      <c r="A1974">
        <v>7366</v>
      </c>
      <c r="B1974" t="s">
        <v>45</v>
      </c>
      <c r="C1974" t="s">
        <v>21</v>
      </c>
      <c r="D1974">
        <v>13</v>
      </c>
    </row>
    <row r="1975" spans="1:4" x14ac:dyDescent="0.3">
      <c r="A1975">
        <v>7366</v>
      </c>
      <c r="B1975" t="s">
        <v>45</v>
      </c>
      <c r="C1975" t="s">
        <v>22</v>
      </c>
      <c r="D1975">
        <v>80</v>
      </c>
    </row>
    <row r="1976" spans="1:4" x14ac:dyDescent="0.3">
      <c r="A1976">
        <v>3091</v>
      </c>
      <c r="B1976" t="s">
        <v>47</v>
      </c>
      <c r="C1976" t="s">
        <v>17</v>
      </c>
      <c r="D1976">
        <v>340</v>
      </c>
    </row>
    <row r="1977" spans="1:4" x14ac:dyDescent="0.3">
      <c r="A1977">
        <v>3091</v>
      </c>
      <c r="B1977" t="s">
        <v>47</v>
      </c>
      <c r="C1977" t="s">
        <v>18</v>
      </c>
      <c r="D1977">
        <v>21</v>
      </c>
    </row>
    <row r="1978" spans="1:4" x14ac:dyDescent="0.3">
      <c r="A1978">
        <v>3091</v>
      </c>
      <c r="B1978" t="s">
        <v>47</v>
      </c>
      <c r="C1978" t="s">
        <v>19</v>
      </c>
      <c r="D1978">
        <v>134</v>
      </c>
    </row>
    <row r="1979" spans="1:4" x14ac:dyDescent="0.3">
      <c r="A1979">
        <v>3091</v>
      </c>
      <c r="B1979" t="s">
        <v>47</v>
      </c>
      <c r="C1979" t="s">
        <v>20</v>
      </c>
      <c r="D1979">
        <v>258</v>
      </c>
    </row>
    <row r="1980" spans="1:4" x14ac:dyDescent="0.3">
      <c r="A1980">
        <v>3091</v>
      </c>
      <c r="B1980" t="s">
        <v>47</v>
      </c>
      <c r="C1980" t="s">
        <v>21</v>
      </c>
      <c r="D1980">
        <v>14</v>
      </c>
    </row>
    <row r="1981" spans="1:4" x14ac:dyDescent="0.3">
      <c r="A1981">
        <v>3091</v>
      </c>
      <c r="B1981" t="s">
        <v>47</v>
      </c>
      <c r="C1981" t="s">
        <v>22</v>
      </c>
      <c r="D1981">
        <v>56</v>
      </c>
    </row>
    <row r="1982" spans="1:4" x14ac:dyDescent="0.3">
      <c r="A1982">
        <v>762</v>
      </c>
      <c r="B1982" t="s">
        <v>41</v>
      </c>
      <c r="C1982" t="s">
        <v>17</v>
      </c>
      <c r="D1982">
        <v>340</v>
      </c>
    </row>
    <row r="1983" spans="1:4" x14ac:dyDescent="0.3">
      <c r="A1983">
        <v>762</v>
      </c>
      <c r="B1983" t="s">
        <v>41</v>
      </c>
      <c r="C1983" t="s">
        <v>18</v>
      </c>
      <c r="D1983">
        <v>21</v>
      </c>
    </row>
    <row r="1984" spans="1:4" x14ac:dyDescent="0.3">
      <c r="A1984">
        <v>762</v>
      </c>
      <c r="B1984" t="s">
        <v>41</v>
      </c>
      <c r="C1984" t="s">
        <v>19</v>
      </c>
      <c r="D1984">
        <v>134</v>
      </c>
    </row>
    <row r="1985" spans="1:4" x14ac:dyDescent="0.3">
      <c r="A1985">
        <v>762</v>
      </c>
      <c r="B1985" t="s">
        <v>41</v>
      </c>
      <c r="C1985" t="s">
        <v>20</v>
      </c>
      <c r="D1985">
        <v>258</v>
      </c>
    </row>
    <row r="1986" spans="1:4" x14ac:dyDescent="0.3">
      <c r="A1986">
        <v>762</v>
      </c>
      <c r="B1986" t="s">
        <v>41</v>
      </c>
      <c r="C1986" t="s">
        <v>21</v>
      </c>
      <c r="D1986">
        <v>14</v>
      </c>
    </row>
    <row r="1987" spans="1:4" x14ac:dyDescent="0.3">
      <c r="A1987">
        <v>762</v>
      </c>
      <c r="B1987" t="s">
        <v>41</v>
      </c>
      <c r="C1987" t="s">
        <v>22</v>
      </c>
      <c r="D1987">
        <v>56</v>
      </c>
    </row>
    <row r="1988" spans="1:4" x14ac:dyDescent="0.3">
      <c r="A1988">
        <v>4580</v>
      </c>
      <c r="B1988" t="s">
        <v>47</v>
      </c>
      <c r="C1988" t="s">
        <v>17</v>
      </c>
      <c r="D1988">
        <v>1394</v>
      </c>
    </row>
    <row r="1989" spans="1:4" x14ac:dyDescent="0.3">
      <c r="A1989">
        <v>4580</v>
      </c>
      <c r="B1989" t="s">
        <v>47</v>
      </c>
      <c r="C1989" t="s">
        <v>18</v>
      </c>
      <c r="D1989">
        <v>22</v>
      </c>
    </row>
    <row r="1990" spans="1:4" x14ac:dyDescent="0.3">
      <c r="A1990">
        <v>4580</v>
      </c>
      <c r="B1990" t="s">
        <v>47</v>
      </c>
      <c r="C1990" t="s">
        <v>19</v>
      </c>
      <c r="D1990">
        <v>708</v>
      </c>
    </row>
    <row r="1991" spans="1:4" x14ac:dyDescent="0.3">
      <c r="A1991">
        <v>4580</v>
      </c>
      <c r="B1991" t="s">
        <v>47</v>
      </c>
      <c r="C1991" t="s">
        <v>20</v>
      </c>
      <c r="D1991">
        <v>89</v>
      </c>
    </row>
    <row r="1992" spans="1:4" x14ac:dyDescent="0.3">
      <c r="A1992">
        <v>4580</v>
      </c>
      <c r="B1992" t="s">
        <v>47</v>
      </c>
      <c r="C1992" t="s">
        <v>21</v>
      </c>
      <c r="D1992">
        <v>91</v>
      </c>
    </row>
    <row r="1993" spans="1:4" x14ac:dyDescent="0.3">
      <c r="A1993">
        <v>4580</v>
      </c>
      <c r="B1993" t="s">
        <v>47</v>
      </c>
      <c r="C1993" t="s">
        <v>22</v>
      </c>
      <c r="D1993">
        <v>182</v>
      </c>
    </row>
    <row r="1994" spans="1:4" x14ac:dyDescent="0.3">
      <c r="A1994">
        <v>6977</v>
      </c>
      <c r="B1994" t="s">
        <v>41</v>
      </c>
      <c r="C1994" t="s">
        <v>17</v>
      </c>
      <c r="D1994">
        <v>1073</v>
      </c>
    </row>
    <row r="1995" spans="1:4" x14ac:dyDescent="0.3">
      <c r="A1995">
        <v>6977</v>
      </c>
      <c r="B1995" t="s">
        <v>41</v>
      </c>
      <c r="C1995" t="s">
        <v>18</v>
      </c>
      <c r="D1995">
        <v>0</v>
      </c>
    </row>
    <row r="1996" spans="1:4" x14ac:dyDescent="0.3">
      <c r="A1996">
        <v>6977</v>
      </c>
      <c r="B1996" t="s">
        <v>41</v>
      </c>
      <c r="C1996" t="s">
        <v>19</v>
      </c>
      <c r="D1996">
        <v>629</v>
      </c>
    </row>
    <row r="1997" spans="1:4" x14ac:dyDescent="0.3">
      <c r="A1997">
        <v>6977</v>
      </c>
      <c r="B1997" t="s">
        <v>41</v>
      </c>
      <c r="C1997" t="s">
        <v>20</v>
      </c>
      <c r="D1997">
        <v>145</v>
      </c>
    </row>
    <row r="1998" spans="1:4" x14ac:dyDescent="0.3">
      <c r="A1998">
        <v>6977</v>
      </c>
      <c r="B1998" t="s">
        <v>41</v>
      </c>
      <c r="C1998" t="s">
        <v>21</v>
      </c>
      <c r="D1998">
        <v>37</v>
      </c>
    </row>
    <row r="1999" spans="1:4" x14ac:dyDescent="0.3">
      <c r="A1999">
        <v>6977</v>
      </c>
      <c r="B1999" t="s">
        <v>41</v>
      </c>
      <c r="C1999" t="s">
        <v>22</v>
      </c>
      <c r="D1999">
        <v>37</v>
      </c>
    </row>
    <row r="2000" spans="1:4" x14ac:dyDescent="0.3">
      <c r="A2000">
        <v>10992</v>
      </c>
      <c r="B2000" t="s">
        <v>47</v>
      </c>
      <c r="C2000" t="s">
        <v>17</v>
      </c>
      <c r="D2000">
        <v>650</v>
      </c>
    </row>
    <row r="2001" spans="1:4" x14ac:dyDescent="0.3">
      <c r="A2001">
        <v>10992</v>
      </c>
      <c r="B2001" t="s">
        <v>47</v>
      </c>
      <c r="C2001" t="s">
        <v>18</v>
      </c>
      <c r="D2001">
        <v>28</v>
      </c>
    </row>
    <row r="2002" spans="1:4" x14ac:dyDescent="0.3">
      <c r="A2002">
        <v>10992</v>
      </c>
      <c r="B2002" t="s">
        <v>47</v>
      </c>
      <c r="C2002" t="s">
        <v>19</v>
      </c>
      <c r="D2002">
        <v>353</v>
      </c>
    </row>
    <row r="2003" spans="1:4" x14ac:dyDescent="0.3">
      <c r="A2003">
        <v>10992</v>
      </c>
      <c r="B2003" t="s">
        <v>47</v>
      </c>
      <c r="C2003" t="s">
        <v>20</v>
      </c>
      <c r="D2003">
        <v>45</v>
      </c>
    </row>
    <row r="2004" spans="1:4" x14ac:dyDescent="0.3">
      <c r="A2004">
        <v>10992</v>
      </c>
      <c r="B2004" t="s">
        <v>47</v>
      </c>
      <c r="C2004" t="s">
        <v>21</v>
      </c>
      <c r="D2004">
        <v>42</v>
      </c>
    </row>
    <row r="2005" spans="1:4" x14ac:dyDescent="0.3">
      <c r="A2005">
        <v>10992</v>
      </c>
      <c r="B2005" t="s">
        <v>47</v>
      </c>
      <c r="C2005" t="s">
        <v>22</v>
      </c>
      <c r="D2005">
        <v>30</v>
      </c>
    </row>
    <row r="2006" spans="1:4" x14ac:dyDescent="0.3">
      <c r="A2006">
        <v>7381</v>
      </c>
      <c r="B2006" t="s">
        <v>41</v>
      </c>
      <c r="C2006" t="s">
        <v>17</v>
      </c>
      <c r="D2006">
        <v>797</v>
      </c>
    </row>
    <row r="2007" spans="1:4" x14ac:dyDescent="0.3">
      <c r="A2007">
        <v>7381</v>
      </c>
      <c r="B2007" t="s">
        <v>41</v>
      </c>
      <c r="C2007" t="s">
        <v>18</v>
      </c>
      <c r="D2007">
        <v>153</v>
      </c>
    </row>
    <row r="2008" spans="1:4" x14ac:dyDescent="0.3">
      <c r="A2008">
        <v>7381</v>
      </c>
      <c r="B2008" t="s">
        <v>41</v>
      </c>
      <c r="C2008" t="s">
        <v>19</v>
      </c>
      <c r="D2008">
        <v>293</v>
      </c>
    </row>
    <row r="2009" spans="1:4" x14ac:dyDescent="0.3">
      <c r="A2009">
        <v>7381</v>
      </c>
      <c r="B2009" t="s">
        <v>41</v>
      </c>
      <c r="C2009" t="s">
        <v>20</v>
      </c>
      <c r="D2009">
        <v>72</v>
      </c>
    </row>
    <row r="2010" spans="1:4" x14ac:dyDescent="0.3">
      <c r="A2010">
        <v>7381</v>
      </c>
      <c r="B2010" t="s">
        <v>41</v>
      </c>
      <c r="C2010" t="s">
        <v>21</v>
      </c>
      <c r="D2010">
        <v>97</v>
      </c>
    </row>
    <row r="2011" spans="1:4" x14ac:dyDescent="0.3">
      <c r="A2011">
        <v>7381</v>
      </c>
      <c r="B2011" t="s">
        <v>41</v>
      </c>
      <c r="C2011" t="s">
        <v>22</v>
      </c>
      <c r="D2011">
        <v>30</v>
      </c>
    </row>
    <row r="2012" spans="1:4" x14ac:dyDescent="0.3">
      <c r="A2012">
        <v>7723</v>
      </c>
      <c r="B2012" t="s">
        <v>52</v>
      </c>
      <c r="C2012" t="s">
        <v>17</v>
      </c>
      <c r="D2012">
        <v>709</v>
      </c>
    </row>
    <row r="2013" spans="1:4" x14ac:dyDescent="0.3">
      <c r="A2013">
        <v>7723</v>
      </c>
      <c r="B2013" t="s">
        <v>52</v>
      </c>
      <c r="C2013" t="s">
        <v>18</v>
      </c>
      <c r="D2013">
        <v>93</v>
      </c>
    </row>
    <row r="2014" spans="1:4" x14ac:dyDescent="0.3">
      <c r="A2014">
        <v>7723</v>
      </c>
      <c r="B2014" t="s">
        <v>52</v>
      </c>
      <c r="C2014" t="s">
        <v>19</v>
      </c>
      <c r="D2014">
        <v>374</v>
      </c>
    </row>
    <row r="2015" spans="1:4" x14ac:dyDescent="0.3">
      <c r="A2015">
        <v>7723</v>
      </c>
      <c r="B2015" t="s">
        <v>52</v>
      </c>
      <c r="C2015" t="s">
        <v>20</v>
      </c>
      <c r="D2015">
        <v>104</v>
      </c>
    </row>
    <row r="2016" spans="1:4" x14ac:dyDescent="0.3">
      <c r="A2016">
        <v>7723</v>
      </c>
      <c r="B2016" t="s">
        <v>52</v>
      </c>
      <c r="C2016" t="s">
        <v>21</v>
      </c>
      <c r="D2016">
        <v>80</v>
      </c>
    </row>
    <row r="2017" spans="1:4" x14ac:dyDescent="0.3">
      <c r="A2017">
        <v>7723</v>
      </c>
      <c r="B2017" t="s">
        <v>52</v>
      </c>
      <c r="C2017" t="s">
        <v>22</v>
      </c>
      <c r="D2017">
        <v>80</v>
      </c>
    </row>
    <row r="2018" spans="1:4" x14ac:dyDescent="0.3">
      <c r="A2018">
        <v>2963</v>
      </c>
      <c r="B2018" t="s">
        <v>53</v>
      </c>
      <c r="C2018" t="s">
        <v>17</v>
      </c>
      <c r="D2018">
        <v>709</v>
      </c>
    </row>
    <row r="2019" spans="1:4" x14ac:dyDescent="0.3">
      <c r="A2019">
        <v>2963</v>
      </c>
      <c r="B2019" t="s">
        <v>53</v>
      </c>
      <c r="C2019" t="s">
        <v>18</v>
      </c>
      <c r="D2019">
        <v>93</v>
      </c>
    </row>
    <row r="2020" spans="1:4" x14ac:dyDescent="0.3">
      <c r="A2020">
        <v>2963</v>
      </c>
      <c r="B2020" t="s">
        <v>53</v>
      </c>
      <c r="C2020" t="s">
        <v>19</v>
      </c>
      <c r="D2020">
        <v>374</v>
      </c>
    </row>
    <row r="2021" spans="1:4" x14ac:dyDescent="0.3">
      <c r="A2021">
        <v>2963</v>
      </c>
      <c r="B2021" t="s">
        <v>53</v>
      </c>
      <c r="C2021" t="s">
        <v>20</v>
      </c>
      <c r="D2021">
        <v>104</v>
      </c>
    </row>
    <row r="2022" spans="1:4" x14ac:dyDescent="0.3">
      <c r="A2022">
        <v>2963</v>
      </c>
      <c r="B2022" t="s">
        <v>53</v>
      </c>
      <c r="C2022" t="s">
        <v>21</v>
      </c>
      <c r="D2022">
        <v>80</v>
      </c>
    </row>
    <row r="2023" spans="1:4" x14ac:dyDescent="0.3">
      <c r="A2023">
        <v>2963</v>
      </c>
      <c r="B2023" t="s">
        <v>53</v>
      </c>
      <c r="C2023" t="s">
        <v>22</v>
      </c>
      <c r="D2023">
        <v>80</v>
      </c>
    </row>
    <row r="2024" spans="1:4" x14ac:dyDescent="0.3">
      <c r="A2024">
        <v>8370</v>
      </c>
      <c r="B2024" t="s">
        <v>48</v>
      </c>
      <c r="C2024" t="s">
        <v>17</v>
      </c>
      <c r="D2024">
        <v>378</v>
      </c>
    </row>
    <row r="2025" spans="1:4" x14ac:dyDescent="0.3">
      <c r="A2025">
        <v>8370</v>
      </c>
      <c r="B2025" t="s">
        <v>48</v>
      </c>
      <c r="C2025" t="s">
        <v>18</v>
      </c>
      <c r="D2025">
        <v>97</v>
      </c>
    </row>
    <row r="2026" spans="1:4" x14ac:dyDescent="0.3">
      <c r="A2026">
        <v>8370</v>
      </c>
      <c r="B2026" t="s">
        <v>48</v>
      </c>
      <c r="C2026" t="s">
        <v>19</v>
      </c>
      <c r="D2026">
        <v>259</v>
      </c>
    </row>
    <row r="2027" spans="1:4" x14ac:dyDescent="0.3">
      <c r="A2027">
        <v>8370</v>
      </c>
      <c r="B2027" t="s">
        <v>48</v>
      </c>
      <c r="C2027" t="s">
        <v>20</v>
      </c>
      <c r="D2027">
        <v>197</v>
      </c>
    </row>
    <row r="2028" spans="1:4" x14ac:dyDescent="0.3">
      <c r="A2028">
        <v>8370</v>
      </c>
      <c r="B2028" t="s">
        <v>48</v>
      </c>
      <c r="C2028" t="s">
        <v>21</v>
      </c>
      <c r="D2028">
        <v>194</v>
      </c>
    </row>
    <row r="2029" spans="1:4" x14ac:dyDescent="0.3">
      <c r="A2029">
        <v>8370</v>
      </c>
      <c r="B2029" t="s">
        <v>48</v>
      </c>
      <c r="C2029" t="s">
        <v>22</v>
      </c>
      <c r="D2029">
        <v>34</v>
      </c>
    </row>
    <row r="2030" spans="1:4" x14ac:dyDescent="0.3">
      <c r="A2030">
        <v>8492</v>
      </c>
      <c r="B2030" t="s">
        <v>41</v>
      </c>
      <c r="C2030" t="s">
        <v>17</v>
      </c>
      <c r="D2030">
        <v>795</v>
      </c>
    </row>
    <row r="2031" spans="1:4" x14ac:dyDescent="0.3">
      <c r="A2031">
        <v>8492</v>
      </c>
      <c r="B2031" t="s">
        <v>41</v>
      </c>
      <c r="C2031" t="s">
        <v>18</v>
      </c>
      <c r="D2031">
        <v>0</v>
      </c>
    </row>
    <row r="2032" spans="1:4" x14ac:dyDescent="0.3">
      <c r="A2032">
        <v>8492</v>
      </c>
      <c r="B2032" t="s">
        <v>41</v>
      </c>
      <c r="C2032" t="s">
        <v>19</v>
      </c>
      <c r="D2032">
        <v>545</v>
      </c>
    </row>
    <row r="2033" spans="1:4" x14ac:dyDescent="0.3">
      <c r="A2033">
        <v>8492</v>
      </c>
      <c r="B2033" t="s">
        <v>41</v>
      </c>
      <c r="C2033" t="s">
        <v>20</v>
      </c>
      <c r="D2033">
        <v>95</v>
      </c>
    </row>
    <row r="2034" spans="1:4" x14ac:dyDescent="0.3">
      <c r="A2034">
        <v>8492</v>
      </c>
      <c r="B2034" t="s">
        <v>41</v>
      </c>
      <c r="C2034" t="s">
        <v>21</v>
      </c>
      <c r="D2034">
        <v>58</v>
      </c>
    </row>
    <row r="2035" spans="1:4" x14ac:dyDescent="0.3">
      <c r="A2035">
        <v>8492</v>
      </c>
      <c r="B2035" t="s">
        <v>41</v>
      </c>
      <c r="C2035" t="s">
        <v>22</v>
      </c>
      <c r="D2035">
        <v>0</v>
      </c>
    </row>
    <row r="2036" spans="1:4" x14ac:dyDescent="0.3">
      <c r="A2036">
        <v>8746</v>
      </c>
      <c r="B2036" t="s">
        <v>41</v>
      </c>
      <c r="C2036" t="s">
        <v>17</v>
      </c>
      <c r="D2036">
        <v>800</v>
      </c>
    </row>
    <row r="2037" spans="1:4" x14ac:dyDescent="0.3">
      <c r="A2037">
        <v>8746</v>
      </c>
      <c r="B2037" t="s">
        <v>41</v>
      </c>
      <c r="C2037" t="s">
        <v>18</v>
      </c>
      <c r="D2037">
        <v>0</v>
      </c>
    </row>
    <row r="2038" spans="1:4" x14ac:dyDescent="0.3">
      <c r="A2038">
        <v>8746</v>
      </c>
      <c r="B2038" t="s">
        <v>41</v>
      </c>
      <c r="C2038" t="s">
        <v>19</v>
      </c>
      <c r="D2038">
        <v>297</v>
      </c>
    </row>
    <row r="2039" spans="1:4" x14ac:dyDescent="0.3">
      <c r="A2039">
        <v>8746</v>
      </c>
      <c r="B2039" t="s">
        <v>41</v>
      </c>
      <c r="C2039" t="s">
        <v>20</v>
      </c>
      <c r="D2039">
        <v>0</v>
      </c>
    </row>
    <row r="2040" spans="1:4" x14ac:dyDescent="0.3">
      <c r="A2040">
        <v>8746</v>
      </c>
      <c r="B2040" t="s">
        <v>41</v>
      </c>
      <c r="C2040" t="s">
        <v>21</v>
      </c>
      <c r="D2040">
        <v>34</v>
      </c>
    </row>
    <row r="2041" spans="1:4" x14ac:dyDescent="0.3">
      <c r="A2041">
        <v>8746</v>
      </c>
      <c r="B2041" t="s">
        <v>41</v>
      </c>
      <c r="C2041" t="s">
        <v>22</v>
      </c>
      <c r="D2041">
        <v>57</v>
      </c>
    </row>
    <row r="2042" spans="1:4" x14ac:dyDescent="0.3">
      <c r="A2042">
        <v>6072</v>
      </c>
      <c r="B2042" t="s">
        <v>41</v>
      </c>
      <c r="C2042" t="s">
        <v>17</v>
      </c>
      <c r="D2042">
        <v>918</v>
      </c>
    </row>
    <row r="2043" spans="1:4" x14ac:dyDescent="0.3">
      <c r="A2043">
        <v>6072</v>
      </c>
      <c r="B2043" t="s">
        <v>41</v>
      </c>
      <c r="C2043" t="s">
        <v>18</v>
      </c>
      <c r="D2043">
        <v>57</v>
      </c>
    </row>
    <row r="2044" spans="1:4" x14ac:dyDescent="0.3">
      <c r="A2044">
        <v>6072</v>
      </c>
      <c r="B2044" t="s">
        <v>41</v>
      </c>
      <c r="C2044" t="s">
        <v>19</v>
      </c>
      <c r="D2044">
        <v>842</v>
      </c>
    </row>
    <row r="2045" spans="1:4" x14ac:dyDescent="0.3">
      <c r="A2045">
        <v>6072</v>
      </c>
      <c r="B2045" t="s">
        <v>41</v>
      </c>
      <c r="C2045" t="s">
        <v>20</v>
      </c>
      <c r="D2045">
        <v>99</v>
      </c>
    </row>
    <row r="2046" spans="1:4" x14ac:dyDescent="0.3">
      <c r="A2046">
        <v>6072</v>
      </c>
      <c r="B2046" t="s">
        <v>41</v>
      </c>
      <c r="C2046" t="s">
        <v>21</v>
      </c>
      <c r="D2046">
        <v>38</v>
      </c>
    </row>
    <row r="2047" spans="1:4" x14ac:dyDescent="0.3">
      <c r="A2047">
        <v>6072</v>
      </c>
      <c r="B2047" t="s">
        <v>41</v>
      </c>
      <c r="C2047" t="s">
        <v>22</v>
      </c>
      <c r="D2047">
        <v>133</v>
      </c>
    </row>
    <row r="2048" spans="1:4" x14ac:dyDescent="0.3">
      <c r="A2048">
        <v>2499</v>
      </c>
      <c r="B2048" t="s">
        <v>41</v>
      </c>
      <c r="C2048" t="s">
        <v>17</v>
      </c>
      <c r="D2048">
        <v>204</v>
      </c>
    </row>
    <row r="2049" spans="1:4" x14ac:dyDescent="0.3">
      <c r="A2049">
        <v>2499</v>
      </c>
      <c r="B2049" t="s">
        <v>41</v>
      </c>
      <c r="C2049" t="s">
        <v>18</v>
      </c>
      <c r="D2049">
        <v>97</v>
      </c>
    </row>
    <row r="2050" spans="1:4" x14ac:dyDescent="0.3">
      <c r="A2050">
        <v>2499</v>
      </c>
      <c r="B2050" t="s">
        <v>41</v>
      </c>
      <c r="C2050" t="s">
        <v>19</v>
      </c>
      <c r="D2050">
        <v>97</v>
      </c>
    </row>
    <row r="2051" spans="1:4" x14ac:dyDescent="0.3">
      <c r="A2051">
        <v>2499</v>
      </c>
      <c r="B2051" t="s">
        <v>41</v>
      </c>
      <c r="C2051" t="s">
        <v>20</v>
      </c>
      <c r="D2051">
        <v>21</v>
      </c>
    </row>
    <row r="2052" spans="1:4" x14ac:dyDescent="0.3">
      <c r="A2052">
        <v>2499</v>
      </c>
      <c r="B2052" t="s">
        <v>41</v>
      </c>
      <c r="C2052" t="s">
        <v>21</v>
      </c>
      <c r="D2052">
        <v>118</v>
      </c>
    </row>
    <row r="2053" spans="1:4" x14ac:dyDescent="0.3">
      <c r="A2053">
        <v>2499</v>
      </c>
      <c r="B2053" t="s">
        <v>41</v>
      </c>
      <c r="C2053" t="s">
        <v>22</v>
      </c>
      <c r="D2053">
        <v>26</v>
      </c>
    </row>
    <row r="2054" spans="1:4" x14ac:dyDescent="0.3">
      <c r="A2054">
        <v>4786</v>
      </c>
      <c r="B2054" t="s">
        <v>43</v>
      </c>
      <c r="C2054" t="s">
        <v>17</v>
      </c>
      <c r="D2054">
        <v>555</v>
      </c>
    </row>
    <row r="2055" spans="1:4" x14ac:dyDescent="0.3">
      <c r="A2055">
        <v>4786</v>
      </c>
      <c r="B2055" t="s">
        <v>43</v>
      </c>
      <c r="C2055" t="s">
        <v>18</v>
      </c>
      <c r="D2055">
        <v>82</v>
      </c>
    </row>
    <row r="2056" spans="1:4" x14ac:dyDescent="0.3">
      <c r="A2056">
        <v>4786</v>
      </c>
      <c r="B2056" t="s">
        <v>43</v>
      </c>
      <c r="C2056" t="s">
        <v>19</v>
      </c>
      <c r="D2056">
        <v>257</v>
      </c>
    </row>
    <row r="2057" spans="1:4" x14ac:dyDescent="0.3">
      <c r="A2057">
        <v>4786</v>
      </c>
      <c r="B2057" t="s">
        <v>43</v>
      </c>
      <c r="C2057" t="s">
        <v>20</v>
      </c>
      <c r="D2057">
        <v>93</v>
      </c>
    </row>
    <row r="2058" spans="1:4" x14ac:dyDescent="0.3">
      <c r="A2058">
        <v>4786</v>
      </c>
      <c r="B2058" t="s">
        <v>43</v>
      </c>
      <c r="C2058" t="s">
        <v>21</v>
      </c>
      <c r="D2058">
        <v>61</v>
      </c>
    </row>
    <row r="2059" spans="1:4" x14ac:dyDescent="0.3">
      <c r="A2059">
        <v>4786</v>
      </c>
      <c r="B2059" t="s">
        <v>43</v>
      </c>
      <c r="C2059" t="s">
        <v>22</v>
      </c>
      <c r="D2059">
        <v>61</v>
      </c>
    </row>
    <row r="2060" spans="1:4" x14ac:dyDescent="0.3">
      <c r="A2060">
        <v>4390</v>
      </c>
      <c r="B2060" t="s">
        <v>47</v>
      </c>
      <c r="C2060" t="s">
        <v>17</v>
      </c>
      <c r="D2060">
        <v>459</v>
      </c>
    </row>
    <row r="2061" spans="1:4" x14ac:dyDescent="0.3">
      <c r="A2061">
        <v>4390</v>
      </c>
      <c r="B2061" t="s">
        <v>47</v>
      </c>
      <c r="C2061" t="s">
        <v>18</v>
      </c>
      <c r="D2061">
        <v>15</v>
      </c>
    </row>
    <row r="2062" spans="1:4" x14ac:dyDescent="0.3">
      <c r="A2062">
        <v>4390</v>
      </c>
      <c r="B2062" t="s">
        <v>47</v>
      </c>
      <c r="C2062" t="s">
        <v>19</v>
      </c>
      <c r="D2062">
        <v>171</v>
      </c>
    </row>
    <row r="2063" spans="1:4" x14ac:dyDescent="0.3">
      <c r="A2063">
        <v>4390</v>
      </c>
      <c r="B2063" t="s">
        <v>47</v>
      </c>
      <c r="C2063" t="s">
        <v>20</v>
      </c>
      <c r="D2063">
        <v>142</v>
      </c>
    </row>
    <row r="2064" spans="1:4" x14ac:dyDescent="0.3">
      <c r="A2064">
        <v>4390</v>
      </c>
      <c r="B2064" t="s">
        <v>47</v>
      </c>
      <c r="C2064" t="s">
        <v>21</v>
      </c>
      <c r="D2064">
        <v>23</v>
      </c>
    </row>
    <row r="2065" spans="1:4" x14ac:dyDescent="0.3">
      <c r="A2065">
        <v>4390</v>
      </c>
      <c r="B2065" t="s">
        <v>47</v>
      </c>
      <c r="C2065" t="s">
        <v>22</v>
      </c>
      <c r="D2065">
        <v>31</v>
      </c>
    </row>
    <row r="2066" spans="1:4" x14ac:dyDescent="0.3">
      <c r="A2066">
        <v>1081</v>
      </c>
      <c r="B2066" t="s">
        <v>47</v>
      </c>
      <c r="C2066" t="s">
        <v>17</v>
      </c>
      <c r="D2066">
        <v>733</v>
      </c>
    </row>
    <row r="2067" spans="1:4" x14ac:dyDescent="0.3">
      <c r="A2067">
        <v>1081</v>
      </c>
      <c r="B2067" t="s">
        <v>47</v>
      </c>
      <c r="C2067" t="s">
        <v>18</v>
      </c>
      <c r="D2067">
        <v>9</v>
      </c>
    </row>
    <row r="2068" spans="1:4" x14ac:dyDescent="0.3">
      <c r="A2068">
        <v>1081</v>
      </c>
      <c r="B2068" t="s">
        <v>47</v>
      </c>
      <c r="C2068" t="s">
        <v>19</v>
      </c>
      <c r="D2068">
        <v>180</v>
      </c>
    </row>
    <row r="2069" spans="1:4" x14ac:dyDescent="0.3">
      <c r="A2069">
        <v>1081</v>
      </c>
      <c r="B2069" t="s">
        <v>47</v>
      </c>
      <c r="C2069" t="s">
        <v>20</v>
      </c>
      <c r="D2069">
        <v>12</v>
      </c>
    </row>
    <row r="2070" spans="1:4" x14ac:dyDescent="0.3">
      <c r="A2070">
        <v>1081</v>
      </c>
      <c r="B2070" t="s">
        <v>47</v>
      </c>
      <c r="C2070" t="s">
        <v>21</v>
      </c>
      <c r="D2070">
        <v>19</v>
      </c>
    </row>
    <row r="2071" spans="1:4" x14ac:dyDescent="0.3">
      <c r="A2071">
        <v>1081</v>
      </c>
      <c r="B2071" t="s">
        <v>47</v>
      </c>
      <c r="C2071" t="s">
        <v>22</v>
      </c>
      <c r="D2071">
        <v>66</v>
      </c>
    </row>
    <row r="2072" spans="1:4" x14ac:dyDescent="0.3">
      <c r="A2072">
        <v>10983</v>
      </c>
      <c r="B2072" t="s">
        <v>47</v>
      </c>
      <c r="C2072" t="s">
        <v>17</v>
      </c>
      <c r="D2072">
        <v>304</v>
      </c>
    </row>
    <row r="2073" spans="1:4" x14ac:dyDescent="0.3">
      <c r="A2073">
        <v>10983</v>
      </c>
      <c r="B2073" t="s">
        <v>47</v>
      </c>
      <c r="C2073" t="s">
        <v>18</v>
      </c>
      <c r="D2073">
        <v>98</v>
      </c>
    </row>
    <row r="2074" spans="1:4" x14ac:dyDescent="0.3">
      <c r="A2074">
        <v>10983</v>
      </c>
      <c r="B2074" t="s">
        <v>47</v>
      </c>
      <c r="C2074" t="s">
        <v>19</v>
      </c>
      <c r="D2074">
        <v>230</v>
      </c>
    </row>
    <row r="2075" spans="1:4" x14ac:dyDescent="0.3">
      <c r="A2075">
        <v>10983</v>
      </c>
      <c r="B2075" t="s">
        <v>47</v>
      </c>
      <c r="C2075" t="s">
        <v>20</v>
      </c>
      <c r="D2075">
        <v>150</v>
      </c>
    </row>
    <row r="2076" spans="1:4" x14ac:dyDescent="0.3">
      <c r="A2076">
        <v>10983</v>
      </c>
      <c r="B2076" t="s">
        <v>47</v>
      </c>
      <c r="C2076" t="s">
        <v>21</v>
      </c>
      <c r="D2076">
        <v>74</v>
      </c>
    </row>
    <row r="2077" spans="1:4" x14ac:dyDescent="0.3">
      <c r="A2077">
        <v>10983</v>
      </c>
      <c r="B2077" t="s">
        <v>47</v>
      </c>
      <c r="C2077" t="s">
        <v>22</v>
      </c>
      <c r="D2077">
        <v>74</v>
      </c>
    </row>
    <row r="2078" spans="1:4" x14ac:dyDescent="0.3">
      <c r="A2078">
        <v>9999</v>
      </c>
      <c r="B2078" t="s">
        <v>41</v>
      </c>
      <c r="C2078" t="s">
        <v>17</v>
      </c>
      <c r="D2078">
        <v>610</v>
      </c>
    </row>
    <row r="2079" spans="1:4" x14ac:dyDescent="0.3">
      <c r="A2079">
        <v>9999</v>
      </c>
      <c r="B2079" t="s">
        <v>41</v>
      </c>
      <c r="C2079" t="s">
        <v>18</v>
      </c>
      <c r="D2079">
        <v>105</v>
      </c>
    </row>
    <row r="2080" spans="1:4" x14ac:dyDescent="0.3">
      <c r="A2080">
        <v>9999</v>
      </c>
      <c r="B2080" t="s">
        <v>41</v>
      </c>
      <c r="C2080" t="s">
        <v>19</v>
      </c>
      <c r="D2080">
        <v>125</v>
      </c>
    </row>
    <row r="2081" spans="1:4" x14ac:dyDescent="0.3">
      <c r="A2081">
        <v>9999</v>
      </c>
      <c r="B2081" t="s">
        <v>41</v>
      </c>
      <c r="C2081" t="s">
        <v>20</v>
      </c>
      <c r="D2081">
        <v>137</v>
      </c>
    </row>
    <row r="2082" spans="1:4" x14ac:dyDescent="0.3">
      <c r="A2082">
        <v>9999</v>
      </c>
      <c r="B2082" t="s">
        <v>41</v>
      </c>
      <c r="C2082" t="s">
        <v>21</v>
      </c>
      <c r="D2082">
        <v>42</v>
      </c>
    </row>
    <row r="2083" spans="1:4" x14ac:dyDescent="0.3">
      <c r="A2083">
        <v>9999</v>
      </c>
      <c r="B2083" t="s">
        <v>41</v>
      </c>
      <c r="C2083" t="s">
        <v>22</v>
      </c>
      <c r="D2083">
        <v>21</v>
      </c>
    </row>
    <row r="2084" spans="1:4" x14ac:dyDescent="0.3">
      <c r="A2084">
        <v>7999</v>
      </c>
      <c r="B2084" t="s">
        <v>41</v>
      </c>
      <c r="C2084" t="s">
        <v>17</v>
      </c>
      <c r="D2084">
        <v>1239</v>
      </c>
    </row>
    <row r="2085" spans="1:4" x14ac:dyDescent="0.3">
      <c r="A2085">
        <v>7999</v>
      </c>
      <c r="B2085" t="s">
        <v>41</v>
      </c>
      <c r="C2085" t="s">
        <v>18</v>
      </c>
      <c r="D2085">
        <v>17</v>
      </c>
    </row>
    <row r="2086" spans="1:4" x14ac:dyDescent="0.3">
      <c r="A2086">
        <v>7999</v>
      </c>
      <c r="B2086" t="s">
        <v>41</v>
      </c>
      <c r="C2086" t="s">
        <v>19</v>
      </c>
      <c r="D2086">
        <v>413</v>
      </c>
    </row>
    <row r="2087" spans="1:4" x14ac:dyDescent="0.3">
      <c r="A2087">
        <v>7999</v>
      </c>
      <c r="B2087" t="s">
        <v>41</v>
      </c>
      <c r="C2087" t="s">
        <v>20</v>
      </c>
      <c r="D2087">
        <v>23</v>
      </c>
    </row>
    <row r="2088" spans="1:4" x14ac:dyDescent="0.3">
      <c r="A2088">
        <v>7999</v>
      </c>
      <c r="B2088" t="s">
        <v>41</v>
      </c>
      <c r="C2088" t="s">
        <v>21</v>
      </c>
      <c r="D2088">
        <v>34</v>
      </c>
    </row>
    <row r="2089" spans="1:4" x14ac:dyDescent="0.3">
      <c r="A2089">
        <v>7999</v>
      </c>
      <c r="B2089" t="s">
        <v>41</v>
      </c>
      <c r="C2089" t="s">
        <v>22</v>
      </c>
      <c r="D2089">
        <v>17</v>
      </c>
    </row>
    <row r="2090" spans="1:4" x14ac:dyDescent="0.3">
      <c r="A2090">
        <v>1859</v>
      </c>
      <c r="B2090" t="s">
        <v>52</v>
      </c>
      <c r="C2090" t="s">
        <v>17</v>
      </c>
      <c r="D2090">
        <v>721</v>
      </c>
    </row>
    <row r="2091" spans="1:4" x14ac:dyDescent="0.3">
      <c r="A2091">
        <v>1859</v>
      </c>
      <c r="B2091" t="s">
        <v>52</v>
      </c>
      <c r="C2091" t="s">
        <v>18</v>
      </c>
      <c r="D2091">
        <v>111</v>
      </c>
    </row>
    <row r="2092" spans="1:4" x14ac:dyDescent="0.3">
      <c r="A2092">
        <v>1859</v>
      </c>
      <c r="B2092" t="s">
        <v>52</v>
      </c>
      <c r="C2092" t="s">
        <v>19</v>
      </c>
      <c r="D2092">
        <v>925</v>
      </c>
    </row>
    <row r="2093" spans="1:4" x14ac:dyDescent="0.3">
      <c r="A2093">
        <v>1859</v>
      </c>
      <c r="B2093" t="s">
        <v>52</v>
      </c>
      <c r="C2093" t="s">
        <v>20</v>
      </c>
      <c r="D2093">
        <v>97</v>
      </c>
    </row>
    <row r="2094" spans="1:4" x14ac:dyDescent="0.3">
      <c r="A2094">
        <v>1859</v>
      </c>
      <c r="B2094" t="s">
        <v>52</v>
      </c>
      <c r="C2094" t="s">
        <v>21</v>
      </c>
      <c r="D2094">
        <v>18</v>
      </c>
    </row>
    <row r="2095" spans="1:4" x14ac:dyDescent="0.3">
      <c r="A2095">
        <v>1859</v>
      </c>
      <c r="B2095" t="s">
        <v>52</v>
      </c>
      <c r="C2095" t="s">
        <v>22</v>
      </c>
      <c r="D2095">
        <v>18</v>
      </c>
    </row>
    <row r="2096" spans="1:4" x14ac:dyDescent="0.3">
      <c r="A2096">
        <v>6694</v>
      </c>
      <c r="B2096" t="s">
        <v>41</v>
      </c>
      <c r="C2096" t="s">
        <v>17</v>
      </c>
      <c r="D2096">
        <v>438</v>
      </c>
    </row>
    <row r="2097" spans="1:4" x14ac:dyDescent="0.3">
      <c r="A2097">
        <v>6694</v>
      </c>
      <c r="B2097" t="s">
        <v>41</v>
      </c>
      <c r="C2097" t="s">
        <v>18</v>
      </c>
      <c r="D2097">
        <v>66</v>
      </c>
    </row>
    <row r="2098" spans="1:4" x14ac:dyDescent="0.3">
      <c r="A2098">
        <v>6694</v>
      </c>
      <c r="B2098" t="s">
        <v>41</v>
      </c>
      <c r="C2098" t="s">
        <v>19</v>
      </c>
      <c r="D2098">
        <v>400</v>
      </c>
    </row>
    <row r="2099" spans="1:4" x14ac:dyDescent="0.3">
      <c r="A2099">
        <v>6694</v>
      </c>
      <c r="B2099" t="s">
        <v>41</v>
      </c>
      <c r="C2099" t="s">
        <v>20</v>
      </c>
      <c r="D2099">
        <v>12</v>
      </c>
    </row>
    <row r="2100" spans="1:4" x14ac:dyDescent="0.3">
      <c r="A2100">
        <v>6694</v>
      </c>
      <c r="B2100" t="s">
        <v>41</v>
      </c>
      <c r="C2100" t="s">
        <v>21</v>
      </c>
      <c r="D2100">
        <v>38</v>
      </c>
    </row>
    <row r="2101" spans="1:4" x14ac:dyDescent="0.3">
      <c r="A2101">
        <v>6694</v>
      </c>
      <c r="B2101" t="s">
        <v>41</v>
      </c>
      <c r="C2101" t="s">
        <v>22</v>
      </c>
      <c r="D2101">
        <v>114</v>
      </c>
    </row>
    <row r="2102" spans="1:4" x14ac:dyDescent="0.3">
      <c r="A2102">
        <v>2674</v>
      </c>
      <c r="B2102" t="s">
        <v>43</v>
      </c>
      <c r="C2102" t="s">
        <v>17</v>
      </c>
      <c r="D2102">
        <v>543</v>
      </c>
    </row>
    <row r="2103" spans="1:4" x14ac:dyDescent="0.3">
      <c r="A2103">
        <v>2674</v>
      </c>
      <c r="B2103" t="s">
        <v>43</v>
      </c>
      <c r="C2103" t="s">
        <v>18</v>
      </c>
      <c r="D2103">
        <v>10</v>
      </c>
    </row>
    <row r="2104" spans="1:4" x14ac:dyDescent="0.3">
      <c r="A2104">
        <v>2674</v>
      </c>
      <c r="B2104" t="s">
        <v>43</v>
      </c>
      <c r="C2104" t="s">
        <v>19</v>
      </c>
      <c r="D2104">
        <v>205</v>
      </c>
    </row>
    <row r="2105" spans="1:4" x14ac:dyDescent="0.3">
      <c r="A2105">
        <v>2674</v>
      </c>
      <c r="B2105" t="s">
        <v>43</v>
      </c>
      <c r="C2105" t="s">
        <v>20</v>
      </c>
      <c r="D2105">
        <v>160</v>
      </c>
    </row>
    <row r="2106" spans="1:4" x14ac:dyDescent="0.3">
      <c r="A2106">
        <v>2674</v>
      </c>
      <c r="B2106" t="s">
        <v>43</v>
      </c>
      <c r="C2106" t="s">
        <v>21</v>
      </c>
      <c r="D2106">
        <v>143</v>
      </c>
    </row>
    <row r="2107" spans="1:4" x14ac:dyDescent="0.3">
      <c r="A2107">
        <v>2674</v>
      </c>
      <c r="B2107" t="s">
        <v>43</v>
      </c>
      <c r="C2107" t="s">
        <v>22</v>
      </c>
      <c r="D2107">
        <v>82</v>
      </c>
    </row>
    <row r="2108" spans="1:4" x14ac:dyDescent="0.3">
      <c r="A2108">
        <v>4508</v>
      </c>
      <c r="B2108" t="s">
        <v>52</v>
      </c>
      <c r="C2108" t="s">
        <v>17</v>
      </c>
      <c r="D2108">
        <v>203</v>
      </c>
    </row>
    <row r="2109" spans="1:4" x14ac:dyDescent="0.3">
      <c r="A2109">
        <v>4508</v>
      </c>
      <c r="B2109" t="s">
        <v>52</v>
      </c>
      <c r="C2109" t="s">
        <v>18</v>
      </c>
      <c r="D2109">
        <v>35</v>
      </c>
    </row>
    <row r="2110" spans="1:4" x14ac:dyDescent="0.3">
      <c r="A2110">
        <v>4508</v>
      </c>
      <c r="B2110" t="s">
        <v>52</v>
      </c>
      <c r="C2110" t="s">
        <v>19</v>
      </c>
      <c r="D2110">
        <v>305</v>
      </c>
    </row>
    <row r="2111" spans="1:4" x14ac:dyDescent="0.3">
      <c r="A2111">
        <v>4508</v>
      </c>
      <c r="B2111" t="s">
        <v>52</v>
      </c>
      <c r="C2111" t="s">
        <v>20</v>
      </c>
      <c r="D2111">
        <v>46</v>
      </c>
    </row>
    <row r="2112" spans="1:4" x14ac:dyDescent="0.3">
      <c r="A2112">
        <v>4508</v>
      </c>
      <c r="B2112" t="s">
        <v>52</v>
      </c>
      <c r="C2112" t="s">
        <v>21</v>
      </c>
      <c r="D2112">
        <v>17</v>
      </c>
    </row>
    <row r="2113" spans="1:4" x14ac:dyDescent="0.3">
      <c r="A2113">
        <v>4508</v>
      </c>
      <c r="B2113" t="s">
        <v>52</v>
      </c>
      <c r="C2113" t="s">
        <v>22</v>
      </c>
      <c r="D2113">
        <v>227</v>
      </c>
    </row>
    <row r="2114" spans="1:4" x14ac:dyDescent="0.3">
      <c r="A2114">
        <v>4843</v>
      </c>
      <c r="B2114" t="s">
        <v>47</v>
      </c>
      <c r="C2114" t="s">
        <v>17</v>
      </c>
      <c r="D2114">
        <v>203</v>
      </c>
    </row>
    <row r="2115" spans="1:4" x14ac:dyDescent="0.3">
      <c r="A2115">
        <v>4843</v>
      </c>
      <c r="B2115" t="s">
        <v>47</v>
      </c>
      <c r="C2115" t="s">
        <v>18</v>
      </c>
      <c r="D2115">
        <v>35</v>
      </c>
    </row>
    <row r="2116" spans="1:4" x14ac:dyDescent="0.3">
      <c r="A2116">
        <v>4843</v>
      </c>
      <c r="B2116" t="s">
        <v>47</v>
      </c>
      <c r="C2116" t="s">
        <v>19</v>
      </c>
      <c r="D2116">
        <v>305</v>
      </c>
    </row>
    <row r="2117" spans="1:4" x14ac:dyDescent="0.3">
      <c r="A2117">
        <v>4843</v>
      </c>
      <c r="B2117" t="s">
        <v>47</v>
      </c>
      <c r="C2117" t="s">
        <v>20</v>
      </c>
      <c r="D2117">
        <v>46</v>
      </c>
    </row>
    <row r="2118" spans="1:4" x14ac:dyDescent="0.3">
      <c r="A2118">
        <v>4843</v>
      </c>
      <c r="B2118" t="s">
        <v>47</v>
      </c>
      <c r="C2118" t="s">
        <v>21</v>
      </c>
      <c r="D2118">
        <v>17</v>
      </c>
    </row>
    <row r="2119" spans="1:4" x14ac:dyDescent="0.3">
      <c r="A2119">
        <v>4843</v>
      </c>
      <c r="B2119" t="s">
        <v>47</v>
      </c>
      <c r="C2119" t="s">
        <v>22</v>
      </c>
      <c r="D2119">
        <v>227</v>
      </c>
    </row>
    <row r="2120" spans="1:4" x14ac:dyDescent="0.3">
      <c r="A2120">
        <v>4654</v>
      </c>
      <c r="B2120" t="s">
        <v>47</v>
      </c>
      <c r="C2120" t="s">
        <v>17</v>
      </c>
      <c r="D2120">
        <v>571</v>
      </c>
    </row>
    <row r="2121" spans="1:4" x14ac:dyDescent="0.3">
      <c r="A2121">
        <v>4654</v>
      </c>
      <c r="B2121" t="s">
        <v>47</v>
      </c>
      <c r="C2121" t="s">
        <v>18</v>
      </c>
      <c r="D2121">
        <v>12</v>
      </c>
    </row>
    <row r="2122" spans="1:4" x14ac:dyDescent="0.3">
      <c r="A2122">
        <v>4654</v>
      </c>
      <c r="B2122" t="s">
        <v>47</v>
      </c>
      <c r="C2122" t="s">
        <v>19</v>
      </c>
      <c r="D2122">
        <v>523</v>
      </c>
    </row>
    <row r="2123" spans="1:4" x14ac:dyDescent="0.3">
      <c r="A2123">
        <v>4654</v>
      </c>
      <c r="B2123" t="s">
        <v>47</v>
      </c>
      <c r="C2123" t="s">
        <v>20</v>
      </c>
      <c r="D2123">
        <v>63</v>
      </c>
    </row>
    <row r="2124" spans="1:4" x14ac:dyDescent="0.3">
      <c r="A2124">
        <v>4654</v>
      </c>
      <c r="B2124" t="s">
        <v>47</v>
      </c>
      <c r="C2124" t="s">
        <v>21</v>
      </c>
      <c r="D2124">
        <v>60</v>
      </c>
    </row>
    <row r="2125" spans="1:4" x14ac:dyDescent="0.3">
      <c r="A2125">
        <v>4654</v>
      </c>
      <c r="B2125" t="s">
        <v>47</v>
      </c>
      <c r="C2125" t="s">
        <v>22</v>
      </c>
      <c r="D2125">
        <v>24</v>
      </c>
    </row>
    <row r="2126" spans="1:4" x14ac:dyDescent="0.3">
      <c r="A2126">
        <v>3523</v>
      </c>
      <c r="B2126" t="s">
        <v>41</v>
      </c>
      <c r="C2126" t="s">
        <v>17</v>
      </c>
      <c r="D2126">
        <v>583</v>
      </c>
    </row>
    <row r="2127" spans="1:4" x14ac:dyDescent="0.3">
      <c r="A2127">
        <v>3523</v>
      </c>
      <c r="B2127" t="s">
        <v>41</v>
      </c>
      <c r="C2127" t="s">
        <v>18</v>
      </c>
      <c r="D2127">
        <v>34</v>
      </c>
    </row>
    <row r="2128" spans="1:4" x14ac:dyDescent="0.3">
      <c r="A2128">
        <v>3523</v>
      </c>
      <c r="B2128" t="s">
        <v>41</v>
      </c>
      <c r="C2128" t="s">
        <v>19</v>
      </c>
      <c r="D2128">
        <v>309</v>
      </c>
    </row>
    <row r="2129" spans="1:4" x14ac:dyDescent="0.3">
      <c r="A2129">
        <v>3523</v>
      </c>
      <c r="B2129" t="s">
        <v>41</v>
      </c>
      <c r="C2129" t="s">
        <v>20</v>
      </c>
      <c r="D2129">
        <v>0</v>
      </c>
    </row>
    <row r="2130" spans="1:4" x14ac:dyDescent="0.3">
      <c r="A2130">
        <v>3523</v>
      </c>
      <c r="B2130" t="s">
        <v>41</v>
      </c>
      <c r="C2130" t="s">
        <v>21</v>
      </c>
      <c r="D2130">
        <v>22</v>
      </c>
    </row>
    <row r="2131" spans="1:4" x14ac:dyDescent="0.3">
      <c r="A2131">
        <v>3523</v>
      </c>
      <c r="B2131" t="s">
        <v>41</v>
      </c>
      <c r="C2131" t="s">
        <v>22</v>
      </c>
      <c r="D2131">
        <v>125</v>
      </c>
    </row>
    <row r="2132" spans="1:4" x14ac:dyDescent="0.3">
      <c r="A2132">
        <v>257</v>
      </c>
      <c r="B2132" t="s">
        <v>41</v>
      </c>
      <c r="C2132" t="s">
        <v>17</v>
      </c>
      <c r="D2132">
        <v>952</v>
      </c>
    </row>
    <row r="2133" spans="1:4" x14ac:dyDescent="0.3">
      <c r="A2133">
        <v>257</v>
      </c>
      <c r="B2133" t="s">
        <v>41</v>
      </c>
      <c r="C2133" t="s">
        <v>18</v>
      </c>
      <c r="D2133">
        <v>12</v>
      </c>
    </row>
    <row r="2134" spans="1:4" x14ac:dyDescent="0.3">
      <c r="A2134">
        <v>257</v>
      </c>
      <c r="B2134" t="s">
        <v>41</v>
      </c>
      <c r="C2134" t="s">
        <v>19</v>
      </c>
      <c r="D2134">
        <v>180</v>
      </c>
    </row>
    <row r="2135" spans="1:4" x14ac:dyDescent="0.3">
      <c r="A2135">
        <v>257</v>
      </c>
      <c r="B2135" t="s">
        <v>41</v>
      </c>
      <c r="C2135" t="s">
        <v>20</v>
      </c>
      <c r="D2135">
        <v>47</v>
      </c>
    </row>
    <row r="2136" spans="1:4" x14ac:dyDescent="0.3">
      <c r="A2136">
        <v>257</v>
      </c>
      <c r="B2136" t="s">
        <v>41</v>
      </c>
      <c r="C2136" t="s">
        <v>21</v>
      </c>
      <c r="D2136">
        <v>12</v>
      </c>
    </row>
    <row r="2137" spans="1:4" x14ac:dyDescent="0.3">
      <c r="A2137">
        <v>257</v>
      </c>
      <c r="B2137" t="s">
        <v>41</v>
      </c>
      <c r="C2137" t="s">
        <v>22</v>
      </c>
      <c r="D2137">
        <v>12</v>
      </c>
    </row>
    <row r="2138" spans="1:4" x14ac:dyDescent="0.3">
      <c r="A2138">
        <v>9265</v>
      </c>
      <c r="B2138" t="s">
        <v>47</v>
      </c>
      <c r="C2138" t="s">
        <v>17</v>
      </c>
      <c r="D2138">
        <v>925</v>
      </c>
    </row>
    <row r="2139" spans="1:4" x14ac:dyDescent="0.3">
      <c r="A2139">
        <v>9265</v>
      </c>
      <c r="B2139" t="s">
        <v>47</v>
      </c>
      <c r="C2139" t="s">
        <v>18</v>
      </c>
      <c r="D2139">
        <v>64</v>
      </c>
    </row>
    <row r="2140" spans="1:4" x14ac:dyDescent="0.3">
      <c r="A2140">
        <v>9265</v>
      </c>
      <c r="B2140" t="s">
        <v>47</v>
      </c>
      <c r="C2140" t="s">
        <v>19</v>
      </c>
      <c r="D2140">
        <v>179</v>
      </c>
    </row>
    <row r="2141" spans="1:4" x14ac:dyDescent="0.3">
      <c r="A2141">
        <v>9265</v>
      </c>
      <c r="B2141" t="s">
        <v>47</v>
      </c>
      <c r="C2141" t="s">
        <v>20</v>
      </c>
      <c r="D2141">
        <v>133</v>
      </c>
    </row>
    <row r="2142" spans="1:4" x14ac:dyDescent="0.3">
      <c r="A2142">
        <v>9265</v>
      </c>
      <c r="B2142" t="s">
        <v>47</v>
      </c>
      <c r="C2142" t="s">
        <v>21</v>
      </c>
      <c r="D2142">
        <v>12</v>
      </c>
    </row>
    <row r="2143" spans="1:4" x14ac:dyDescent="0.3">
      <c r="A2143">
        <v>9265</v>
      </c>
      <c r="B2143" t="s">
        <v>47</v>
      </c>
      <c r="C2143" t="s">
        <v>22</v>
      </c>
      <c r="D2143">
        <v>77</v>
      </c>
    </row>
    <row r="2144" spans="1:4" x14ac:dyDescent="0.3">
      <c r="A2144">
        <v>437</v>
      </c>
      <c r="B2144" t="s">
        <v>53</v>
      </c>
      <c r="C2144" t="s">
        <v>17</v>
      </c>
      <c r="D2144">
        <v>294</v>
      </c>
    </row>
    <row r="2145" spans="1:4" x14ac:dyDescent="0.3">
      <c r="A2145">
        <v>437</v>
      </c>
      <c r="B2145" t="s">
        <v>53</v>
      </c>
      <c r="C2145" t="s">
        <v>18</v>
      </c>
      <c r="D2145">
        <v>142</v>
      </c>
    </row>
    <row r="2146" spans="1:4" x14ac:dyDescent="0.3">
      <c r="A2146">
        <v>437</v>
      </c>
      <c r="B2146" t="s">
        <v>53</v>
      </c>
      <c r="C2146" t="s">
        <v>19</v>
      </c>
      <c r="D2146">
        <v>218</v>
      </c>
    </row>
    <row r="2147" spans="1:4" x14ac:dyDescent="0.3">
      <c r="A2147">
        <v>437</v>
      </c>
      <c r="B2147" t="s">
        <v>53</v>
      </c>
      <c r="C2147" t="s">
        <v>20</v>
      </c>
      <c r="D2147">
        <v>164</v>
      </c>
    </row>
    <row r="2148" spans="1:4" x14ac:dyDescent="0.3">
      <c r="A2148">
        <v>437</v>
      </c>
      <c r="B2148" t="s">
        <v>53</v>
      </c>
      <c r="C2148" t="s">
        <v>21</v>
      </c>
      <c r="D2148">
        <v>58</v>
      </c>
    </row>
    <row r="2149" spans="1:4" x14ac:dyDescent="0.3">
      <c r="A2149">
        <v>437</v>
      </c>
      <c r="B2149" t="s">
        <v>53</v>
      </c>
      <c r="C2149" t="s">
        <v>22</v>
      </c>
      <c r="D2149">
        <v>151</v>
      </c>
    </row>
    <row r="2150" spans="1:4" x14ac:dyDescent="0.3">
      <c r="A2150">
        <v>5331</v>
      </c>
      <c r="B2150" t="s">
        <v>52</v>
      </c>
      <c r="C2150" t="s">
        <v>17</v>
      </c>
      <c r="D2150">
        <v>587</v>
      </c>
    </row>
    <row r="2151" spans="1:4" x14ac:dyDescent="0.3">
      <c r="A2151">
        <v>5331</v>
      </c>
      <c r="B2151" t="s">
        <v>52</v>
      </c>
      <c r="C2151" t="s">
        <v>18</v>
      </c>
      <c r="D2151">
        <v>51</v>
      </c>
    </row>
    <row r="2152" spans="1:4" x14ac:dyDescent="0.3">
      <c r="A2152">
        <v>5331</v>
      </c>
      <c r="B2152" t="s">
        <v>52</v>
      </c>
      <c r="C2152" t="s">
        <v>19</v>
      </c>
      <c r="D2152">
        <v>898</v>
      </c>
    </row>
    <row r="2153" spans="1:4" x14ac:dyDescent="0.3">
      <c r="A2153">
        <v>5331</v>
      </c>
      <c r="B2153" t="s">
        <v>52</v>
      </c>
      <c r="C2153" t="s">
        <v>20</v>
      </c>
      <c r="D2153">
        <v>247</v>
      </c>
    </row>
    <row r="2154" spans="1:4" x14ac:dyDescent="0.3">
      <c r="A2154">
        <v>5331</v>
      </c>
      <c r="B2154" t="s">
        <v>52</v>
      </c>
      <c r="C2154" t="s">
        <v>21</v>
      </c>
      <c r="D2154">
        <v>0</v>
      </c>
    </row>
    <row r="2155" spans="1:4" x14ac:dyDescent="0.3">
      <c r="A2155">
        <v>5331</v>
      </c>
      <c r="B2155" t="s">
        <v>52</v>
      </c>
      <c r="C2155" t="s">
        <v>22</v>
      </c>
      <c r="D2155">
        <v>86</v>
      </c>
    </row>
    <row r="2156" spans="1:4" x14ac:dyDescent="0.3">
      <c r="A2156">
        <v>697</v>
      </c>
      <c r="B2156" t="s">
        <v>41</v>
      </c>
      <c r="C2156" t="s">
        <v>17</v>
      </c>
      <c r="D2156">
        <v>972</v>
      </c>
    </row>
    <row r="2157" spans="1:4" x14ac:dyDescent="0.3">
      <c r="A2157">
        <v>697</v>
      </c>
      <c r="B2157" t="s">
        <v>41</v>
      </c>
      <c r="C2157" t="s">
        <v>18</v>
      </c>
      <c r="D2157">
        <v>59</v>
      </c>
    </row>
    <row r="2158" spans="1:4" x14ac:dyDescent="0.3">
      <c r="A2158">
        <v>697</v>
      </c>
      <c r="B2158" t="s">
        <v>41</v>
      </c>
      <c r="C2158" t="s">
        <v>19</v>
      </c>
      <c r="D2158">
        <v>913</v>
      </c>
    </row>
    <row r="2159" spans="1:4" x14ac:dyDescent="0.3">
      <c r="A2159">
        <v>697</v>
      </c>
      <c r="B2159" t="s">
        <v>41</v>
      </c>
      <c r="C2159" t="s">
        <v>20</v>
      </c>
      <c r="D2159">
        <v>25</v>
      </c>
    </row>
    <row r="2160" spans="1:4" x14ac:dyDescent="0.3">
      <c r="A2160">
        <v>697</v>
      </c>
      <c r="B2160" t="s">
        <v>41</v>
      </c>
      <c r="C2160" t="s">
        <v>21</v>
      </c>
      <c r="D2160">
        <v>19</v>
      </c>
    </row>
    <row r="2161" spans="1:4" x14ac:dyDescent="0.3">
      <c r="A2161">
        <v>697</v>
      </c>
      <c r="B2161" t="s">
        <v>41</v>
      </c>
      <c r="C2161" t="s">
        <v>22</v>
      </c>
      <c r="D2161">
        <v>59</v>
      </c>
    </row>
    <row r="2162" spans="1:4" x14ac:dyDescent="0.3">
      <c r="A2162">
        <v>3852</v>
      </c>
      <c r="B2162" t="s">
        <v>45</v>
      </c>
      <c r="C2162" t="s">
        <v>17</v>
      </c>
      <c r="D2162">
        <v>505</v>
      </c>
    </row>
    <row r="2163" spans="1:4" x14ac:dyDescent="0.3">
      <c r="A2163">
        <v>3852</v>
      </c>
      <c r="B2163" t="s">
        <v>45</v>
      </c>
      <c r="C2163" t="s">
        <v>18</v>
      </c>
      <c r="D2163">
        <v>72</v>
      </c>
    </row>
    <row r="2164" spans="1:4" x14ac:dyDescent="0.3">
      <c r="A2164">
        <v>3852</v>
      </c>
      <c r="B2164" t="s">
        <v>45</v>
      </c>
      <c r="C2164" t="s">
        <v>19</v>
      </c>
      <c r="D2164">
        <v>270</v>
      </c>
    </row>
    <row r="2165" spans="1:4" x14ac:dyDescent="0.3">
      <c r="A2165">
        <v>3852</v>
      </c>
      <c r="B2165" t="s">
        <v>45</v>
      </c>
      <c r="C2165" t="s">
        <v>20</v>
      </c>
      <c r="D2165">
        <v>36</v>
      </c>
    </row>
    <row r="2166" spans="1:4" x14ac:dyDescent="0.3">
      <c r="A2166">
        <v>3852</v>
      </c>
      <c r="B2166" t="s">
        <v>45</v>
      </c>
      <c r="C2166" t="s">
        <v>21</v>
      </c>
      <c r="D2166">
        <v>27</v>
      </c>
    </row>
    <row r="2167" spans="1:4" x14ac:dyDescent="0.3">
      <c r="A2167">
        <v>3852</v>
      </c>
      <c r="B2167" t="s">
        <v>45</v>
      </c>
      <c r="C2167" t="s">
        <v>22</v>
      </c>
      <c r="D2167">
        <v>54</v>
      </c>
    </row>
    <row r="2168" spans="1:4" x14ac:dyDescent="0.3">
      <c r="A2168">
        <v>1000</v>
      </c>
      <c r="B2168" t="s">
        <v>41</v>
      </c>
      <c r="C2168" t="s">
        <v>17</v>
      </c>
      <c r="D2168">
        <v>505</v>
      </c>
    </row>
    <row r="2169" spans="1:4" x14ac:dyDescent="0.3">
      <c r="A2169">
        <v>1000</v>
      </c>
      <c r="B2169" t="s">
        <v>41</v>
      </c>
      <c r="C2169" t="s">
        <v>18</v>
      </c>
      <c r="D2169">
        <v>72</v>
      </c>
    </row>
    <row r="2170" spans="1:4" x14ac:dyDescent="0.3">
      <c r="A2170">
        <v>1000</v>
      </c>
      <c r="B2170" t="s">
        <v>41</v>
      </c>
      <c r="C2170" t="s">
        <v>19</v>
      </c>
      <c r="D2170">
        <v>270</v>
      </c>
    </row>
    <row r="2171" spans="1:4" x14ac:dyDescent="0.3">
      <c r="A2171">
        <v>1000</v>
      </c>
      <c r="B2171" t="s">
        <v>41</v>
      </c>
      <c r="C2171" t="s">
        <v>20</v>
      </c>
      <c r="D2171">
        <v>36</v>
      </c>
    </row>
    <row r="2172" spans="1:4" x14ac:dyDescent="0.3">
      <c r="A2172">
        <v>1000</v>
      </c>
      <c r="B2172" t="s">
        <v>41</v>
      </c>
      <c r="C2172" t="s">
        <v>21</v>
      </c>
      <c r="D2172">
        <v>27</v>
      </c>
    </row>
    <row r="2173" spans="1:4" x14ac:dyDescent="0.3">
      <c r="A2173">
        <v>1000</v>
      </c>
      <c r="B2173" t="s">
        <v>41</v>
      </c>
      <c r="C2173" t="s">
        <v>22</v>
      </c>
      <c r="D2173">
        <v>54</v>
      </c>
    </row>
    <row r="2174" spans="1:4" x14ac:dyDescent="0.3">
      <c r="A2174">
        <v>7313</v>
      </c>
      <c r="B2174" t="s">
        <v>48</v>
      </c>
      <c r="C2174" t="s">
        <v>17</v>
      </c>
      <c r="D2174">
        <v>570</v>
      </c>
    </row>
    <row r="2175" spans="1:4" x14ac:dyDescent="0.3">
      <c r="A2175">
        <v>7313</v>
      </c>
      <c r="B2175" t="s">
        <v>48</v>
      </c>
      <c r="C2175" t="s">
        <v>18</v>
      </c>
      <c r="D2175">
        <v>73</v>
      </c>
    </row>
    <row r="2176" spans="1:4" x14ac:dyDescent="0.3">
      <c r="A2176">
        <v>7313</v>
      </c>
      <c r="B2176" t="s">
        <v>48</v>
      </c>
      <c r="C2176" t="s">
        <v>19</v>
      </c>
      <c r="D2176">
        <v>614</v>
      </c>
    </row>
    <row r="2177" spans="1:4" x14ac:dyDescent="0.3">
      <c r="A2177">
        <v>7313</v>
      </c>
      <c r="B2177" t="s">
        <v>48</v>
      </c>
      <c r="C2177" t="s">
        <v>20</v>
      </c>
      <c r="D2177">
        <v>133</v>
      </c>
    </row>
    <row r="2178" spans="1:4" x14ac:dyDescent="0.3">
      <c r="A2178">
        <v>7313</v>
      </c>
      <c r="B2178" t="s">
        <v>48</v>
      </c>
      <c r="C2178" t="s">
        <v>21</v>
      </c>
      <c r="D2178">
        <v>102</v>
      </c>
    </row>
    <row r="2179" spans="1:4" x14ac:dyDescent="0.3">
      <c r="A2179">
        <v>7313</v>
      </c>
      <c r="B2179" t="s">
        <v>48</v>
      </c>
      <c r="C2179" t="s">
        <v>22</v>
      </c>
      <c r="D2179">
        <v>73</v>
      </c>
    </row>
    <row r="2180" spans="1:4" x14ac:dyDescent="0.3">
      <c r="A2180">
        <v>1357</v>
      </c>
      <c r="B2180" t="s">
        <v>52</v>
      </c>
      <c r="C2180" t="s">
        <v>17</v>
      </c>
      <c r="D2180">
        <v>856</v>
      </c>
    </row>
    <row r="2181" spans="1:4" x14ac:dyDescent="0.3">
      <c r="A2181">
        <v>1357</v>
      </c>
      <c r="B2181" t="s">
        <v>52</v>
      </c>
      <c r="C2181" t="s">
        <v>18</v>
      </c>
      <c r="D2181">
        <v>59</v>
      </c>
    </row>
    <row r="2182" spans="1:4" x14ac:dyDescent="0.3">
      <c r="A2182">
        <v>1357</v>
      </c>
      <c r="B2182" t="s">
        <v>52</v>
      </c>
      <c r="C2182" t="s">
        <v>19</v>
      </c>
      <c r="D2182">
        <v>487</v>
      </c>
    </row>
    <row r="2183" spans="1:4" x14ac:dyDescent="0.3">
      <c r="A2183">
        <v>1357</v>
      </c>
      <c r="B2183" t="s">
        <v>52</v>
      </c>
      <c r="C2183" t="s">
        <v>20</v>
      </c>
      <c r="D2183">
        <v>58</v>
      </c>
    </row>
    <row r="2184" spans="1:4" x14ac:dyDescent="0.3">
      <c r="A2184">
        <v>1357</v>
      </c>
      <c r="B2184" t="s">
        <v>52</v>
      </c>
      <c r="C2184" t="s">
        <v>21</v>
      </c>
      <c r="D2184">
        <v>29</v>
      </c>
    </row>
    <row r="2185" spans="1:4" x14ac:dyDescent="0.3">
      <c r="A2185">
        <v>1357</v>
      </c>
      <c r="B2185" t="s">
        <v>52</v>
      </c>
      <c r="C2185" t="s">
        <v>22</v>
      </c>
      <c r="D2185">
        <v>73</v>
      </c>
    </row>
    <row r="2186" spans="1:4" x14ac:dyDescent="0.3">
      <c r="A2186">
        <v>5114</v>
      </c>
      <c r="B2186" t="s">
        <v>53</v>
      </c>
      <c r="C2186" t="s">
        <v>17</v>
      </c>
      <c r="D2186">
        <v>670</v>
      </c>
    </row>
    <row r="2187" spans="1:4" x14ac:dyDescent="0.3">
      <c r="A2187">
        <v>5114</v>
      </c>
      <c r="B2187" t="s">
        <v>53</v>
      </c>
      <c r="C2187" t="s">
        <v>18</v>
      </c>
      <c r="D2187">
        <v>9</v>
      </c>
    </row>
    <row r="2188" spans="1:4" x14ac:dyDescent="0.3">
      <c r="A2188">
        <v>5114</v>
      </c>
      <c r="B2188" t="s">
        <v>53</v>
      </c>
      <c r="C2188" t="s">
        <v>19</v>
      </c>
      <c r="D2188">
        <v>249</v>
      </c>
    </row>
    <row r="2189" spans="1:4" x14ac:dyDescent="0.3">
      <c r="A2189">
        <v>5114</v>
      </c>
      <c r="B2189" t="s">
        <v>53</v>
      </c>
      <c r="C2189" t="s">
        <v>20</v>
      </c>
      <c r="D2189">
        <v>0</v>
      </c>
    </row>
    <row r="2190" spans="1:4" x14ac:dyDescent="0.3">
      <c r="A2190">
        <v>5114</v>
      </c>
      <c r="B2190" t="s">
        <v>53</v>
      </c>
      <c r="C2190" t="s">
        <v>21</v>
      </c>
      <c r="D2190">
        <v>28</v>
      </c>
    </row>
    <row r="2191" spans="1:4" x14ac:dyDescent="0.3">
      <c r="A2191">
        <v>5114</v>
      </c>
      <c r="B2191" t="s">
        <v>53</v>
      </c>
      <c r="C2191" t="s">
        <v>22</v>
      </c>
      <c r="D2191">
        <v>9</v>
      </c>
    </row>
    <row r="2192" spans="1:4" x14ac:dyDescent="0.3">
      <c r="A2192">
        <v>7143</v>
      </c>
      <c r="B2192" t="s">
        <v>41</v>
      </c>
      <c r="C2192" t="s">
        <v>17</v>
      </c>
      <c r="D2192">
        <v>209</v>
      </c>
    </row>
    <row r="2193" spans="1:4" x14ac:dyDescent="0.3">
      <c r="A2193">
        <v>7143</v>
      </c>
      <c r="B2193" t="s">
        <v>41</v>
      </c>
      <c r="C2193" t="s">
        <v>18</v>
      </c>
      <c r="D2193">
        <v>162</v>
      </c>
    </row>
    <row r="2194" spans="1:4" x14ac:dyDescent="0.3">
      <c r="A2194">
        <v>7143</v>
      </c>
      <c r="B2194" t="s">
        <v>41</v>
      </c>
      <c r="C2194" t="s">
        <v>19</v>
      </c>
      <c r="D2194">
        <v>209</v>
      </c>
    </row>
    <row r="2195" spans="1:4" x14ac:dyDescent="0.3">
      <c r="A2195">
        <v>7143</v>
      </c>
      <c r="B2195" t="s">
        <v>41</v>
      </c>
      <c r="C2195" t="s">
        <v>20</v>
      </c>
      <c r="D2195">
        <v>41</v>
      </c>
    </row>
    <row r="2196" spans="1:4" x14ac:dyDescent="0.3">
      <c r="A2196">
        <v>7143</v>
      </c>
      <c r="B2196" t="s">
        <v>41</v>
      </c>
      <c r="C2196" t="s">
        <v>21</v>
      </c>
      <c r="D2196">
        <v>162</v>
      </c>
    </row>
    <row r="2197" spans="1:4" x14ac:dyDescent="0.3">
      <c r="A2197">
        <v>7143</v>
      </c>
      <c r="B2197" t="s">
        <v>41</v>
      </c>
      <c r="C2197" t="s">
        <v>22</v>
      </c>
      <c r="D2197">
        <v>37</v>
      </c>
    </row>
    <row r="2198" spans="1:4" x14ac:dyDescent="0.3">
      <c r="A2198">
        <v>961</v>
      </c>
      <c r="B2198" t="s">
        <v>41</v>
      </c>
      <c r="C2198" t="s">
        <v>17</v>
      </c>
      <c r="D2198">
        <v>133</v>
      </c>
    </row>
    <row r="2199" spans="1:4" x14ac:dyDescent="0.3">
      <c r="A2199">
        <v>961</v>
      </c>
      <c r="B2199" t="s">
        <v>41</v>
      </c>
      <c r="C2199" t="s">
        <v>18</v>
      </c>
      <c r="D2199">
        <v>27</v>
      </c>
    </row>
    <row r="2200" spans="1:4" x14ac:dyDescent="0.3">
      <c r="A2200">
        <v>961</v>
      </c>
      <c r="B2200" t="s">
        <v>41</v>
      </c>
      <c r="C2200" t="s">
        <v>19</v>
      </c>
      <c r="D2200">
        <v>421</v>
      </c>
    </row>
    <row r="2201" spans="1:4" x14ac:dyDescent="0.3">
      <c r="A2201">
        <v>961</v>
      </c>
      <c r="B2201" t="s">
        <v>41</v>
      </c>
      <c r="C2201" t="s">
        <v>20</v>
      </c>
      <c r="D2201">
        <v>13</v>
      </c>
    </row>
    <row r="2202" spans="1:4" x14ac:dyDescent="0.3">
      <c r="A2202">
        <v>961</v>
      </c>
      <c r="B2202" t="s">
        <v>41</v>
      </c>
      <c r="C2202" t="s">
        <v>21</v>
      </c>
      <c r="D2202">
        <v>195</v>
      </c>
    </row>
    <row r="2203" spans="1:4" x14ac:dyDescent="0.3">
      <c r="A2203">
        <v>961</v>
      </c>
      <c r="B2203" t="s">
        <v>41</v>
      </c>
      <c r="C2203" t="s">
        <v>22</v>
      </c>
      <c r="D2203">
        <v>71</v>
      </c>
    </row>
    <row r="2204" spans="1:4" x14ac:dyDescent="0.3">
      <c r="A2204">
        <v>4637</v>
      </c>
      <c r="B2204" t="s">
        <v>47</v>
      </c>
      <c r="C2204" t="s">
        <v>17</v>
      </c>
      <c r="D2204">
        <v>960</v>
      </c>
    </row>
    <row r="2205" spans="1:4" x14ac:dyDescent="0.3">
      <c r="A2205">
        <v>4637</v>
      </c>
      <c r="B2205" t="s">
        <v>47</v>
      </c>
      <c r="C2205" t="s">
        <v>18</v>
      </c>
      <c r="D2205">
        <v>64</v>
      </c>
    </row>
    <row r="2206" spans="1:4" x14ac:dyDescent="0.3">
      <c r="A2206">
        <v>4637</v>
      </c>
      <c r="B2206" t="s">
        <v>47</v>
      </c>
      <c r="C2206" t="s">
        <v>19</v>
      </c>
      <c r="D2206">
        <v>464</v>
      </c>
    </row>
    <row r="2207" spans="1:4" x14ac:dyDescent="0.3">
      <c r="A2207">
        <v>4637</v>
      </c>
      <c r="B2207" t="s">
        <v>47</v>
      </c>
      <c r="C2207" t="s">
        <v>20</v>
      </c>
      <c r="D2207">
        <v>146</v>
      </c>
    </row>
    <row r="2208" spans="1:4" x14ac:dyDescent="0.3">
      <c r="A2208">
        <v>4637</v>
      </c>
      <c r="B2208" t="s">
        <v>47</v>
      </c>
      <c r="C2208" t="s">
        <v>21</v>
      </c>
      <c r="D2208">
        <v>0</v>
      </c>
    </row>
    <row r="2209" spans="1:4" x14ac:dyDescent="0.3">
      <c r="A2209">
        <v>4637</v>
      </c>
      <c r="B2209" t="s">
        <v>47</v>
      </c>
      <c r="C2209" t="s">
        <v>22</v>
      </c>
      <c r="D2209">
        <v>16</v>
      </c>
    </row>
    <row r="2210" spans="1:4" x14ac:dyDescent="0.3">
      <c r="A2210">
        <v>5204</v>
      </c>
      <c r="B2210" t="s">
        <v>41</v>
      </c>
      <c r="C2210" t="s">
        <v>17</v>
      </c>
      <c r="D2210">
        <v>380</v>
      </c>
    </row>
    <row r="2211" spans="1:4" x14ac:dyDescent="0.3">
      <c r="A2211">
        <v>5204</v>
      </c>
      <c r="B2211" t="s">
        <v>41</v>
      </c>
      <c r="C2211" t="s">
        <v>18</v>
      </c>
      <c r="D2211">
        <v>98</v>
      </c>
    </row>
    <row r="2212" spans="1:4" x14ac:dyDescent="0.3">
      <c r="A2212">
        <v>5204</v>
      </c>
      <c r="B2212" t="s">
        <v>41</v>
      </c>
      <c r="C2212" t="s">
        <v>19</v>
      </c>
      <c r="D2212">
        <v>733</v>
      </c>
    </row>
    <row r="2213" spans="1:4" x14ac:dyDescent="0.3">
      <c r="A2213">
        <v>5204</v>
      </c>
      <c r="B2213" t="s">
        <v>41</v>
      </c>
      <c r="C2213" t="s">
        <v>20</v>
      </c>
      <c r="D2213">
        <v>110</v>
      </c>
    </row>
    <row r="2214" spans="1:4" x14ac:dyDescent="0.3">
      <c r="A2214">
        <v>5204</v>
      </c>
      <c r="B2214" t="s">
        <v>41</v>
      </c>
      <c r="C2214" t="s">
        <v>21</v>
      </c>
      <c r="D2214">
        <v>112</v>
      </c>
    </row>
    <row r="2215" spans="1:4" x14ac:dyDescent="0.3">
      <c r="A2215">
        <v>5204</v>
      </c>
      <c r="B2215" t="s">
        <v>41</v>
      </c>
      <c r="C2215" t="s">
        <v>22</v>
      </c>
      <c r="D2215">
        <v>28</v>
      </c>
    </row>
    <row r="2216" spans="1:4" x14ac:dyDescent="0.3">
      <c r="A2216">
        <v>6203</v>
      </c>
      <c r="B2216" t="s">
        <v>41</v>
      </c>
      <c r="C2216" t="s">
        <v>17</v>
      </c>
      <c r="D2216">
        <v>499</v>
      </c>
    </row>
    <row r="2217" spans="1:4" x14ac:dyDescent="0.3">
      <c r="A2217">
        <v>6203</v>
      </c>
      <c r="B2217" t="s">
        <v>41</v>
      </c>
      <c r="C2217" t="s">
        <v>18</v>
      </c>
      <c r="D2217">
        <v>149</v>
      </c>
    </row>
    <row r="2218" spans="1:4" x14ac:dyDescent="0.3">
      <c r="A2218">
        <v>6203</v>
      </c>
      <c r="B2218" t="s">
        <v>41</v>
      </c>
      <c r="C2218" t="s">
        <v>19</v>
      </c>
      <c r="D2218">
        <v>815</v>
      </c>
    </row>
    <row r="2219" spans="1:4" x14ac:dyDescent="0.3">
      <c r="A2219">
        <v>6203</v>
      </c>
      <c r="B2219" t="s">
        <v>41</v>
      </c>
      <c r="C2219" t="s">
        <v>20</v>
      </c>
      <c r="D2219">
        <v>173</v>
      </c>
    </row>
    <row r="2220" spans="1:4" x14ac:dyDescent="0.3">
      <c r="A2220">
        <v>6203</v>
      </c>
      <c r="B2220" t="s">
        <v>41</v>
      </c>
      <c r="C2220" t="s">
        <v>21</v>
      </c>
      <c r="D2220">
        <v>49</v>
      </c>
    </row>
    <row r="2221" spans="1:4" x14ac:dyDescent="0.3">
      <c r="A2221">
        <v>6203</v>
      </c>
      <c r="B2221" t="s">
        <v>41</v>
      </c>
      <c r="C2221" t="s">
        <v>22</v>
      </c>
      <c r="D2221">
        <v>49</v>
      </c>
    </row>
    <row r="2222" spans="1:4" x14ac:dyDescent="0.3">
      <c r="A2222">
        <v>2669</v>
      </c>
      <c r="B2222" t="s">
        <v>41</v>
      </c>
      <c r="C2222" t="s">
        <v>17</v>
      </c>
      <c r="D2222">
        <v>375</v>
      </c>
    </row>
    <row r="2223" spans="1:4" x14ac:dyDescent="0.3">
      <c r="A2223">
        <v>2669</v>
      </c>
      <c r="B2223" t="s">
        <v>41</v>
      </c>
      <c r="C2223" t="s">
        <v>18</v>
      </c>
      <c r="D2223">
        <v>152</v>
      </c>
    </row>
    <row r="2224" spans="1:4" x14ac:dyDescent="0.3">
      <c r="A2224">
        <v>2669</v>
      </c>
      <c r="B2224" t="s">
        <v>41</v>
      </c>
      <c r="C2224" t="s">
        <v>19</v>
      </c>
      <c r="D2224">
        <v>335</v>
      </c>
    </row>
    <row r="2225" spans="1:4" x14ac:dyDescent="0.3">
      <c r="A2225">
        <v>2669</v>
      </c>
      <c r="B2225" t="s">
        <v>41</v>
      </c>
      <c r="C2225" t="s">
        <v>20</v>
      </c>
      <c r="D2225">
        <v>93</v>
      </c>
    </row>
    <row r="2226" spans="1:4" x14ac:dyDescent="0.3">
      <c r="A2226">
        <v>2669</v>
      </c>
      <c r="B2226" t="s">
        <v>41</v>
      </c>
      <c r="C2226" t="s">
        <v>21</v>
      </c>
      <c r="D2226">
        <v>91</v>
      </c>
    </row>
    <row r="2227" spans="1:4" x14ac:dyDescent="0.3">
      <c r="A2227">
        <v>2669</v>
      </c>
      <c r="B2227" t="s">
        <v>41</v>
      </c>
      <c r="C2227" t="s">
        <v>22</v>
      </c>
      <c r="D2227">
        <v>81</v>
      </c>
    </row>
    <row r="2228" spans="1:4" x14ac:dyDescent="0.3">
      <c r="A2228">
        <v>10037</v>
      </c>
      <c r="B2228" t="s">
        <v>47</v>
      </c>
      <c r="C2228" t="s">
        <v>17</v>
      </c>
      <c r="D2228">
        <v>375</v>
      </c>
    </row>
    <row r="2229" spans="1:4" x14ac:dyDescent="0.3">
      <c r="A2229">
        <v>10037</v>
      </c>
      <c r="B2229" t="s">
        <v>47</v>
      </c>
      <c r="C2229" t="s">
        <v>18</v>
      </c>
      <c r="D2229">
        <v>152</v>
      </c>
    </row>
    <row r="2230" spans="1:4" x14ac:dyDescent="0.3">
      <c r="A2230">
        <v>10037</v>
      </c>
      <c r="B2230" t="s">
        <v>47</v>
      </c>
      <c r="C2230" t="s">
        <v>19</v>
      </c>
      <c r="D2230">
        <v>335</v>
      </c>
    </row>
    <row r="2231" spans="1:4" x14ac:dyDescent="0.3">
      <c r="A2231">
        <v>10037</v>
      </c>
      <c r="B2231" t="s">
        <v>47</v>
      </c>
      <c r="C2231" t="s">
        <v>20</v>
      </c>
      <c r="D2231">
        <v>93</v>
      </c>
    </row>
    <row r="2232" spans="1:4" x14ac:dyDescent="0.3">
      <c r="A2232">
        <v>10037</v>
      </c>
      <c r="B2232" t="s">
        <v>47</v>
      </c>
      <c r="C2232" t="s">
        <v>21</v>
      </c>
      <c r="D2232">
        <v>91</v>
      </c>
    </row>
    <row r="2233" spans="1:4" x14ac:dyDescent="0.3">
      <c r="A2233">
        <v>10037</v>
      </c>
      <c r="B2233" t="s">
        <v>47</v>
      </c>
      <c r="C2233" t="s">
        <v>22</v>
      </c>
      <c r="D2233">
        <v>81</v>
      </c>
    </row>
    <row r="2234" spans="1:4" x14ac:dyDescent="0.3">
      <c r="A2234">
        <v>2886</v>
      </c>
      <c r="B2234" t="s">
        <v>41</v>
      </c>
      <c r="C2234" t="s">
        <v>17</v>
      </c>
      <c r="D2234">
        <v>1121</v>
      </c>
    </row>
    <row r="2235" spans="1:4" x14ac:dyDescent="0.3">
      <c r="A2235">
        <v>2886</v>
      </c>
      <c r="B2235" t="s">
        <v>41</v>
      </c>
      <c r="C2235" t="s">
        <v>18</v>
      </c>
      <c r="D2235">
        <v>0</v>
      </c>
    </row>
    <row r="2236" spans="1:4" x14ac:dyDescent="0.3">
      <c r="A2236">
        <v>2886</v>
      </c>
      <c r="B2236" t="s">
        <v>41</v>
      </c>
      <c r="C2236" t="s">
        <v>19</v>
      </c>
      <c r="D2236">
        <v>72</v>
      </c>
    </row>
    <row r="2237" spans="1:4" x14ac:dyDescent="0.3">
      <c r="A2237">
        <v>2886</v>
      </c>
      <c r="B2237" t="s">
        <v>41</v>
      </c>
      <c r="C2237" t="s">
        <v>20</v>
      </c>
      <c r="D2237">
        <v>0</v>
      </c>
    </row>
    <row r="2238" spans="1:4" x14ac:dyDescent="0.3">
      <c r="A2238">
        <v>2886</v>
      </c>
      <c r="B2238" t="s">
        <v>41</v>
      </c>
      <c r="C2238" t="s">
        <v>21</v>
      </c>
      <c r="D2238">
        <v>12</v>
      </c>
    </row>
    <row r="2239" spans="1:4" x14ac:dyDescent="0.3">
      <c r="A2239">
        <v>2886</v>
      </c>
      <c r="B2239" t="s">
        <v>41</v>
      </c>
      <c r="C2239" t="s">
        <v>22</v>
      </c>
      <c r="D2239">
        <v>12</v>
      </c>
    </row>
    <row r="2240" spans="1:4" x14ac:dyDescent="0.3">
      <c r="A2240">
        <v>5185</v>
      </c>
      <c r="B2240" t="s">
        <v>47</v>
      </c>
      <c r="C2240" t="s">
        <v>17</v>
      </c>
      <c r="D2240">
        <v>199</v>
      </c>
    </row>
    <row r="2241" spans="1:4" x14ac:dyDescent="0.3">
      <c r="A2241">
        <v>5185</v>
      </c>
      <c r="B2241" t="s">
        <v>47</v>
      </c>
      <c r="C2241" t="s">
        <v>18</v>
      </c>
      <c r="D2241">
        <v>66</v>
      </c>
    </row>
    <row r="2242" spans="1:4" x14ac:dyDescent="0.3">
      <c r="A2242">
        <v>5185</v>
      </c>
      <c r="B2242" t="s">
        <v>47</v>
      </c>
      <c r="C2242" t="s">
        <v>19</v>
      </c>
      <c r="D2242">
        <v>315</v>
      </c>
    </row>
    <row r="2243" spans="1:4" x14ac:dyDescent="0.3">
      <c r="A2243">
        <v>5185</v>
      </c>
      <c r="B2243" t="s">
        <v>47</v>
      </c>
      <c r="C2243" t="s">
        <v>20</v>
      </c>
      <c r="D2243">
        <v>97</v>
      </c>
    </row>
    <row r="2244" spans="1:4" x14ac:dyDescent="0.3">
      <c r="A2244">
        <v>5185</v>
      </c>
      <c r="B2244" t="s">
        <v>47</v>
      </c>
      <c r="C2244" t="s">
        <v>21</v>
      </c>
      <c r="D2244">
        <v>174</v>
      </c>
    </row>
    <row r="2245" spans="1:4" x14ac:dyDescent="0.3">
      <c r="A2245">
        <v>5185</v>
      </c>
      <c r="B2245" t="s">
        <v>47</v>
      </c>
      <c r="C2245" t="s">
        <v>22</v>
      </c>
      <c r="D2245">
        <v>41</v>
      </c>
    </row>
    <row r="2246" spans="1:4" x14ac:dyDescent="0.3">
      <c r="A2246">
        <v>4964</v>
      </c>
      <c r="B2246" t="s">
        <v>48</v>
      </c>
      <c r="C2246" t="s">
        <v>17</v>
      </c>
      <c r="D2246">
        <v>680</v>
      </c>
    </row>
    <row r="2247" spans="1:4" x14ac:dyDescent="0.3">
      <c r="A2247">
        <v>4964</v>
      </c>
      <c r="B2247" t="s">
        <v>48</v>
      </c>
      <c r="C2247" t="s">
        <v>18</v>
      </c>
      <c r="D2247">
        <v>11</v>
      </c>
    </row>
    <row r="2248" spans="1:4" x14ac:dyDescent="0.3">
      <c r="A2248">
        <v>4964</v>
      </c>
      <c r="B2248" t="s">
        <v>48</v>
      </c>
      <c r="C2248" t="s">
        <v>19</v>
      </c>
      <c r="D2248">
        <v>392</v>
      </c>
    </row>
    <row r="2249" spans="1:4" x14ac:dyDescent="0.3">
      <c r="A2249">
        <v>4964</v>
      </c>
      <c r="B2249" t="s">
        <v>48</v>
      </c>
      <c r="C2249" t="s">
        <v>20</v>
      </c>
      <c r="D2249">
        <v>75</v>
      </c>
    </row>
    <row r="2250" spans="1:4" x14ac:dyDescent="0.3">
      <c r="A2250">
        <v>4964</v>
      </c>
      <c r="B2250" t="s">
        <v>48</v>
      </c>
      <c r="C2250" t="s">
        <v>21</v>
      </c>
      <c r="D2250">
        <v>0</v>
      </c>
    </row>
    <row r="2251" spans="1:4" x14ac:dyDescent="0.3">
      <c r="A2251">
        <v>4964</v>
      </c>
      <c r="B2251" t="s">
        <v>48</v>
      </c>
      <c r="C2251" t="s">
        <v>22</v>
      </c>
      <c r="D2251">
        <v>0</v>
      </c>
    </row>
    <row r="2252" spans="1:4" x14ac:dyDescent="0.3">
      <c r="A2252">
        <v>8278</v>
      </c>
      <c r="B2252" t="s">
        <v>41</v>
      </c>
      <c r="C2252" t="s">
        <v>17</v>
      </c>
      <c r="D2252">
        <v>863</v>
      </c>
    </row>
    <row r="2253" spans="1:4" x14ac:dyDescent="0.3">
      <c r="A2253">
        <v>8278</v>
      </c>
      <c r="B2253" t="s">
        <v>41</v>
      </c>
      <c r="C2253" t="s">
        <v>18</v>
      </c>
      <c r="D2253">
        <v>83</v>
      </c>
    </row>
    <row r="2254" spans="1:4" x14ac:dyDescent="0.3">
      <c r="A2254">
        <v>8278</v>
      </c>
      <c r="B2254" t="s">
        <v>41</v>
      </c>
      <c r="C2254" t="s">
        <v>19</v>
      </c>
      <c r="D2254">
        <v>547</v>
      </c>
    </row>
    <row r="2255" spans="1:4" x14ac:dyDescent="0.3">
      <c r="A2255">
        <v>8278</v>
      </c>
      <c r="B2255" t="s">
        <v>41</v>
      </c>
      <c r="C2255" t="s">
        <v>20</v>
      </c>
      <c r="D2255">
        <v>86</v>
      </c>
    </row>
    <row r="2256" spans="1:4" x14ac:dyDescent="0.3">
      <c r="A2256">
        <v>8278</v>
      </c>
      <c r="B2256" t="s">
        <v>41</v>
      </c>
      <c r="C2256" t="s">
        <v>21</v>
      </c>
      <c r="D2256">
        <v>99</v>
      </c>
    </row>
    <row r="2257" spans="1:4" x14ac:dyDescent="0.3">
      <c r="A2257">
        <v>8278</v>
      </c>
      <c r="B2257" t="s">
        <v>41</v>
      </c>
      <c r="C2257" t="s">
        <v>22</v>
      </c>
      <c r="D2257">
        <v>33</v>
      </c>
    </row>
    <row r="2258" spans="1:4" x14ac:dyDescent="0.3">
      <c r="A2258">
        <v>810</v>
      </c>
      <c r="B2258" t="s">
        <v>41</v>
      </c>
      <c r="C2258" t="s">
        <v>17</v>
      </c>
      <c r="D2258">
        <v>151</v>
      </c>
    </row>
    <row r="2259" spans="1:4" x14ac:dyDescent="0.3">
      <c r="A2259">
        <v>810</v>
      </c>
      <c r="B2259" t="s">
        <v>41</v>
      </c>
      <c r="C2259" t="s">
        <v>18</v>
      </c>
      <c r="D2259">
        <v>81</v>
      </c>
    </row>
    <row r="2260" spans="1:4" x14ac:dyDescent="0.3">
      <c r="A2260">
        <v>810</v>
      </c>
      <c r="B2260" t="s">
        <v>41</v>
      </c>
      <c r="C2260" t="s">
        <v>19</v>
      </c>
      <c r="D2260">
        <v>86</v>
      </c>
    </row>
    <row r="2261" spans="1:4" x14ac:dyDescent="0.3">
      <c r="A2261">
        <v>810</v>
      </c>
      <c r="B2261" t="s">
        <v>41</v>
      </c>
      <c r="C2261" t="s">
        <v>20</v>
      </c>
      <c r="D2261">
        <v>168</v>
      </c>
    </row>
    <row r="2262" spans="1:4" x14ac:dyDescent="0.3">
      <c r="A2262">
        <v>810</v>
      </c>
      <c r="B2262" t="s">
        <v>41</v>
      </c>
      <c r="C2262" t="s">
        <v>21</v>
      </c>
      <c r="D2262">
        <v>91</v>
      </c>
    </row>
    <row r="2263" spans="1:4" x14ac:dyDescent="0.3">
      <c r="A2263">
        <v>810</v>
      </c>
      <c r="B2263" t="s">
        <v>41</v>
      </c>
      <c r="C2263" t="s">
        <v>22</v>
      </c>
      <c r="D2263">
        <v>64</v>
      </c>
    </row>
    <row r="2264" spans="1:4" x14ac:dyDescent="0.3">
      <c r="A2264">
        <v>10095</v>
      </c>
      <c r="B2264" t="s">
        <v>48</v>
      </c>
      <c r="C2264" t="s">
        <v>17</v>
      </c>
      <c r="D2264">
        <v>1001</v>
      </c>
    </row>
    <row r="2265" spans="1:4" x14ac:dyDescent="0.3">
      <c r="A2265">
        <v>10095</v>
      </c>
      <c r="B2265" t="s">
        <v>48</v>
      </c>
      <c r="C2265" t="s">
        <v>18</v>
      </c>
      <c r="D2265">
        <v>12</v>
      </c>
    </row>
    <row r="2266" spans="1:4" x14ac:dyDescent="0.3">
      <c r="A2266">
        <v>10095</v>
      </c>
      <c r="B2266" t="s">
        <v>48</v>
      </c>
      <c r="C2266" t="s">
        <v>19</v>
      </c>
      <c r="D2266">
        <v>240</v>
      </c>
    </row>
    <row r="2267" spans="1:4" x14ac:dyDescent="0.3">
      <c r="A2267">
        <v>10095</v>
      </c>
      <c r="B2267" t="s">
        <v>48</v>
      </c>
      <c r="C2267" t="s">
        <v>20</v>
      </c>
      <c r="D2267">
        <v>16</v>
      </c>
    </row>
    <row r="2268" spans="1:4" x14ac:dyDescent="0.3">
      <c r="A2268">
        <v>10095</v>
      </c>
      <c r="B2268" t="s">
        <v>48</v>
      </c>
      <c r="C2268" t="s">
        <v>21</v>
      </c>
      <c r="D2268">
        <v>12</v>
      </c>
    </row>
    <row r="2269" spans="1:4" x14ac:dyDescent="0.3">
      <c r="A2269">
        <v>10095</v>
      </c>
      <c r="B2269" t="s">
        <v>48</v>
      </c>
      <c r="C2269" t="s">
        <v>22</v>
      </c>
      <c r="D2269">
        <v>12</v>
      </c>
    </row>
    <row r="2270" spans="1:4" x14ac:dyDescent="0.3">
      <c r="A2270">
        <v>3139</v>
      </c>
      <c r="B2270" t="s">
        <v>47</v>
      </c>
      <c r="C2270" t="s">
        <v>17</v>
      </c>
      <c r="D2270">
        <v>871</v>
      </c>
    </row>
    <row r="2271" spans="1:4" x14ac:dyDescent="0.3">
      <c r="A2271">
        <v>3139</v>
      </c>
      <c r="B2271" t="s">
        <v>47</v>
      </c>
      <c r="C2271" t="s">
        <v>18</v>
      </c>
      <c r="D2271">
        <v>111</v>
      </c>
    </row>
    <row r="2272" spans="1:4" x14ac:dyDescent="0.3">
      <c r="A2272">
        <v>3139</v>
      </c>
      <c r="B2272" t="s">
        <v>47</v>
      </c>
      <c r="C2272" t="s">
        <v>19</v>
      </c>
      <c r="D2272">
        <v>704</v>
      </c>
    </row>
    <row r="2273" spans="1:4" x14ac:dyDescent="0.3">
      <c r="A2273">
        <v>3139</v>
      </c>
      <c r="B2273" t="s">
        <v>47</v>
      </c>
      <c r="C2273" t="s">
        <v>20</v>
      </c>
      <c r="D2273">
        <v>145</v>
      </c>
    </row>
    <row r="2274" spans="1:4" x14ac:dyDescent="0.3">
      <c r="A2274">
        <v>3139</v>
      </c>
      <c r="B2274" t="s">
        <v>47</v>
      </c>
      <c r="C2274" t="s">
        <v>21</v>
      </c>
      <c r="D2274">
        <v>55</v>
      </c>
    </row>
    <row r="2275" spans="1:4" x14ac:dyDescent="0.3">
      <c r="A2275">
        <v>3139</v>
      </c>
      <c r="B2275" t="s">
        <v>47</v>
      </c>
      <c r="C2275" t="s">
        <v>22</v>
      </c>
      <c r="D2275">
        <v>166</v>
      </c>
    </row>
    <row r="2276" spans="1:4" x14ac:dyDescent="0.3">
      <c r="A2276">
        <v>6982</v>
      </c>
      <c r="B2276" t="s">
        <v>45</v>
      </c>
      <c r="C2276" t="s">
        <v>17</v>
      </c>
      <c r="D2276">
        <v>783</v>
      </c>
    </row>
    <row r="2277" spans="1:4" x14ac:dyDescent="0.3">
      <c r="A2277">
        <v>6982</v>
      </c>
      <c r="B2277" t="s">
        <v>45</v>
      </c>
      <c r="C2277" t="s">
        <v>18</v>
      </c>
      <c r="D2277">
        <v>30</v>
      </c>
    </row>
    <row r="2278" spans="1:4" x14ac:dyDescent="0.3">
      <c r="A2278">
        <v>6982</v>
      </c>
      <c r="B2278" t="s">
        <v>45</v>
      </c>
      <c r="C2278" t="s">
        <v>19</v>
      </c>
      <c r="D2278">
        <v>537</v>
      </c>
    </row>
    <row r="2279" spans="1:4" x14ac:dyDescent="0.3">
      <c r="A2279">
        <v>6982</v>
      </c>
      <c r="B2279" t="s">
        <v>45</v>
      </c>
      <c r="C2279" t="s">
        <v>20</v>
      </c>
      <c r="D2279">
        <v>140</v>
      </c>
    </row>
    <row r="2280" spans="1:4" x14ac:dyDescent="0.3">
      <c r="A2280">
        <v>6982</v>
      </c>
      <c r="B2280" t="s">
        <v>45</v>
      </c>
      <c r="C2280" t="s">
        <v>21</v>
      </c>
      <c r="D2280">
        <v>76</v>
      </c>
    </row>
    <row r="2281" spans="1:4" x14ac:dyDescent="0.3">
      <c r="A2281">
        <v>6982</v>
      </c>
      <c r="B2281" t="s">
        <v>45</v>
      </c>
      <c r="C2281" t="s">
        <v>22</v>
      </c>
      <c r="D2281">
        <v>15</v>
      </c>
    </row>
    <row r="2282" spans="1:4" x14ac:dyDescent="0.3">
      <c r="A2282">
        <v>830</v>
      </c>
      <c r="B2282" t="s">
        <v>45</v>
      </c>
      <c r="C2282" t="s">
        <v>17</v>
      </c>
      <c r="D2282">
        <v>784</v>
      </c>
    </row>
    <row r="2283" spans="1:4" x14ac:dyDescent="0.3">
      <c r="A2283">
        <v>830</v>
      </c>
      <c r="B2283" t="s">
        <v>45</v>
      </c>
      <c r="C2283" t="s">
        <v>18</v>
      </c>
      <c r="D2283">
        <v>48</v>
      </c>
    </row>
    <row r="2284" spans="1:4" x14ac:dyDescent="0.3">
      <c r="A2284">
        <v>830</v>
      </c>
      <c r="B2284" t="s">
        <v>45</v>
      </c>
      <c r="C2284" t="s">
        <v>19</v>
      </c>
      <c r="D2284">
        <v>560</v>
      </c>
    </row>
    <row r="2285" spans="1:4" x14ac:dyDescent="0.3">
      <c r="A2285">
        <v>830</v>
      </c>
      <c r="B2285" t="s">
        <v>45</v>
      </c>
      <c r="C2285" t="s">
        <v>20</v>
      </c>
      <c r="D2285">
        <v>42</v>
      </c>
    </row>
    <row r="2286" spans="1:4" x14ac:dyDescent="0.3">
      <c r="A2286">
        <v>830</v>
      </c>
      <c r="B2286" t="s">
        <v>45</v>
      </c>
      <c r="C2286" t="s">
        <v>21</v>
      </c>
      <c r="D2286">
        <v>176</v>
      </c>
    </row>
    <row r="2287" spans="1:4" x14ac:dyDescent="0.3">
      <c r="A2287">
        <v>830</v>
      </c>
      <c r="B2287" t="s">
        <v>45</v>
      </c>
      <c r="C2287" t="s">
        <v>22</v>
      </c>
      <c r="D2287">
        <v>48</v>
      </c>
    </row>
    <row r="2288" spans="1:4" x14ac:dyDescent="0.3">
      <c r="A2288">
        <v>3749</v>
      </c>
      <c r="B2288" t="s">
        <v>48</v>
      </c>
      <c r="C2288" t="s">
        <v>17</v>
      </c>
      <c r="D2288">
        <v>627</v>
      </c>
    </row>
    <row r="2289" spans="1:4" x14ac:dyDescent="0.3">
      <c r="A2289">
        <v>3749</v>
      </c>
      <c r="B2289" t="s">
        <v>48</v>
      </c>
      <c r="C2289" t="s">
        <v>18</v>
      </c>
      <c r="D2289">
        <v>91</v>
      </c>
    </row>
    <row r="2290" spans="1:4" x14ac:dyDescent="0.3">
      <c r="A2290">
        <v>3749</v>
      </c>
      <c r="B2290" t="s">
        <v>48</v>
      </c>
      <c r="C2290" t="s">
        <v>19</v>
      </c>
      <c r="D2290">
        <v>597</v>
      </c>
    </row>
    <row r="2291" spans="1:4" x14ac:dyDescent="0.3">
      <c r="A2291">
        <v>3749</v>
      </c>
      <c r="B2291" t="s">
        <v>48</v>
      </c>
      <c r="C2291" t="s">
        <v>20</v>
      </c>
      <c r="D2291">
        <v>159</v>
      </c>
    </row>
    <row r="2292" spans="1:4" x14ac:dyDescent="0.3">
      <c r="A2292">
        <v>3749</v>
      </c>
      <c r="B2292" t="s">
        <v>48</v>
      </c>
      <c r="C2292" t="s">
        <v>21</v>
      </c>
      <c r="D2292">
        <v>91</v>
      </c>
    </row>
    <row r="2293" spans="1:4" x14ac:dyDescent="0.3">
      <c r="A2293">
        <v>3749</v>
      </c>
      <c r="B2293" t="s">
        <v>48</v>
      </c>
      <c r="C2293" t="s">
        <v>22</v>
      </c>
      <c r="D2293">
        <v>15</v>
      </c>
    </row>
    <row r="2294" spans="1:4" x14ac:dyDescent="0.3">
      <c r="A2294">
        <v>6246</v>
      </c>
      <c r="B2294" t="s">
        <v>48</v>
      </c>
      <c r="C2294" t="s">
        <v>17</v>
      </c>
      <c r="D2294">
        <v>703</v>
      </c>
    </row>
    <row r="2295" spans="1:4" x14ac:dyDescent="0.3">
      <c r="A2295">
        <v>6246</v>
      </c>
      <c r="B2295" t="s">
        <v>48</v>
      </c>
      <c r="C2295" t="s">
        <v>18</v>
      </c>
      <c r="D2295">
        <v>102</v>
      </c>
    </row>
    <row r="2296" spans="1:4" x14ac:dyDescent="0.3">
      <c r="A2296">
        <v>6246</v>
      </c>
      <c r="B2296" t="s">
        <v>48</v>
      </c>
      <c r="C2296" t="s">
        <v>19</v>
      </c>
      <c r="D2296">
        <v>601</v>
      </c>
    </row>
    <row r="2297" spans="1:4" x14ac:dyDescent="0.3">
      <c r="A2297">
        <v>6246</v>
      </c>
      <c r="B2297" t="s">
        <v>48</v>
      </c>
      <c r="C2297" t="s">
        <v>20</v>
      </c>
      <c r="D2297">
        <v>0</v>
      </c>
    </row>
    <row r="2298" spans="1:4" x14ac:dyDescent="0.3">
      <c r="A2298">
        <v>6246</v>
      </c>
      <c r="B2298" t="s">
        <v>48</v>
      </c>
      <c r="C2298" t="s">
        <v>21</v>
      </c>
      <c r="D2298">
        <v>58</v>
      </c>
    </row>
    <row r="2299" spans="1:4" x14ac:dyDescent="0.3">
      <c r="A2299">
        <v>6246</v>
      </c>
      <c r="B2299" t="s">
        <v>48</v>
      </c>
      <c r="C2299" t="s">
        <v>22</v>
      </c>
      <c r="D2299">
        <v>43</v>
      </c>
    </row>
    <row r="2300" spans="1:4" x14ac:dyDescent="0.3">
      <c r="A2300">
        <v>2736</v>
      </c>
      <c r="B2300" t="s">
        <v>45</v>
      </c>
      <c r="C2300" t="s">
        <v>17</v>
      </c>
      <c r="D2300">
        <v>366</v>
      </c>
    </row>
    <row r="2301" spans="1:4" x14ac:dyDescent="0.3">
      <c r="A2301">
        <v>2736</v>
      </c>
      <c r="B2301" t="s">
        <v>45</v>
      </c>
      <c r="C2301" t="s">
        <v>18</v>
      </c>
      <c r="D2301">
        <v>124</v>
      </c>
    </row>
    <row r="2302" spans="1:4" x14ac:dyDescent="0.3">
      <c r="A2302">
        <v>2736</v>
      </c>
      <c r="B2302" t="s">
        <v>45</v>
      </c>
      <c r="C2302" t="s">
        <v>19</v>
      </c>
      <c r="D2302">
        <v>156</v>
      </c>
    </row>
    <row r="2303" spans="1:4" x14ac:dyDescent="0.3">
      <c r="A2303">
        <v>2736</v>
      </c>
      <c r="B2303" t="s">
        <v>45</v>
      </c>
      <c r="C2303" t="s">
        <v>20</v>
      </c>
      <c r="D2303">
        <v>71</v>
      </c>
    </row>
    <row r="2304" spans="1:4" x14ac:dyDescent="0.3">
      <c r="A2304">
        <v>2736</v>
      </c>
      <c r="B2304" t="s">
        <v>45</v>
      </c>
      <c r="C2304" t="s">
        <v>21</v>
      </c>
      <c r="D2304">
        <v>78</v>
      </c>
    </row>
    <row r="2305" spans="1:4" x14ac:dyDescent="0.3">
      <c r="A2305">
        <v>2736</v>
      </c>
      <c r="B2305" t="s">
        <v>45</v>
      </c>
      <c r="C2305" t="s">
        <v>22</v>
      </c>
      <c r="D2305">
        <v>54</v>
      </c>
    </row>
    <row r="2306" spans="1:4" x14ac:dyDescent="0.3">
      <c r="A2306">
        <v>7118</v>
      </c>
      <c r="B2306" t="s">
        <v>48</v>
      </c>
      <c r="C2306" t="s">
        <v>17</v>
      </c>
      <c r="D2306">
        <v>833</v>
      </c>
    </row>
    <row r="2307" spans="1:4" x14ac:dyDescent="0.3">
      <c r="A2307">
        <v>7118</v>
      </c>
      <c r="B2307" t="s">
        <v>48</v>
      </c>
      <c r="C2307" t="s">
        <v>18</v>
      </c>
      <c r="D2307">
        <v>80</v>
      </c>
    </row>
    <row r="2308" spans="1:4" x14ac:dyDescent="0.3">
      <c r="A2308">
        <v>7118</v>
      </c>
      <c r="B2308" t="s">
        <v>48</v>
      </c>
      <c r="C2308" t="s">
        <v>19</v>
      </c>
      <c r="D2308">
        <v>363</v>
      </c>
    </row>
    <row r="2309" spans="1:4" x14ac:dyDescent="0.3">
      <c r="A2309">
        <v>7118</v>
      </c>
      <c r="B2309" t="s">
        <v>48</v>
      </c>
      <c r="C2309" t="s">
        <v>20</v>
      </c>
      <c r="D2309">
        <v>52</v>
      </c>
    </row>
    <row r="2310" spans="1:4" x14ac:dyDescent="0.3">
      <c r="A2310">
        <v>7118</v>
      </c>
      <c r="B2310" t="s">
        <v>48</v>
      </c>
      <c r="C2310" t="s">
        <v>21</v>
      </c>
      <c r="D2310">
        <v>26</v>
      </c>
    </row>
    <row r="2311" spans="1:4" x14ac:dyDescent="0.3">
      <c r="A2311">
        <v>7118</v>
      </c>
      <c r="B2311" t="s">
        <v>48</v>
      </c>
      <c r="C2311" t="s">
        <v>22</v>
      </c>
      <c r="D2311">
        <v>174</v>
      </c>
    </row>
    <row r="2312" spans="1:4" x14ac:dyDescent="0.3">
      <c r="A2312">
        <v>4676</v>
      </c>
      <c r="B2312" t="s">
        <v>41</v>
      </c>
      <c r="C2312" t="s">
        <v>17</v>
      </c>
      <c r="D2312">
        <v>612</v>
      </c>
    </row>
    <row r="2313" spans="1:4" x14ac:dyDescent="0.3">
      <c r="A2313">
        <v>4676</v>
      </c>
      <c r="B2313" t="s">
        <v>41</v>
      </c>
      <c r="C2313" t="s">
        <v>18</v>
      </c>
      <c r="D2313">
        <v>91</v>
      </c>
    </row>
    <row r="2314" spans="1:4" x14ac:dyDescent="0.3">
      <c r="A2314">
        <v>4676</v>
      </c>
      <c r="B2314" t="s">
        <v>41</v>
      </c>
      <c r="C2314" t="s">
        <v>19</v>
      </c>
      <c r="D2314">
        <v>520</v>
      </c>
    </row>
    <row r="2315" spans="1:4" x14ac:dyDescent="0.3">
      <c r="A2315">
        <v>4676</v>
      </c>
      <c r="B2315" t="s">
        <v>41</v>
      </c>
      <c r="C2315" t="s">
        <v>20</v>
      </c>
      <c r="D2315">
        <v>258</v>
      </c>
    </row>
    <row r="2316" spans="1:4" x14ac:dyDescent="0.3">
      <c r="A2316">
        <v>4676</v>
      </c>
      <c r="B2316" t="s">
        <v>41</v>
      </c>
      <c r="C2316" t="s">
        <v>21</v>
      </c>
      <c r="D2316">
        <v>107</v>
      </c>
    </row>
    <row r="2317" spans="1:4" x14ac:dyDescent="0.3">
      <c r="A2317">
        <v>4676</v>
      </c>
      <c r="B2317" t="s">
        <v>41</v>
      </c>
      <c r="C2317" t="s">
        <v>22</v>
      </c>
      <c r="D2317">
        <v>107</v>
      </c>
    </row>
    <row r="2318" spans="1:4" x14ac:dyDescent="0.3">
      <c r="A2318">
        <v>701</v>
      </c>
      <c r="B2318" t="s">
        <v>41</v>
      </c>
      <c r="C2318" t="s">
        <v>17</v>
      </c>
      <c r="D2318">
        <v>707</v>
      </c>
    </row>
    <row r="2319" spans="1:4" x14ac:dyDescent="0.3">
      <c r="A2319">
        <v>701</v>
      </c>
      <c r="B2319" t="s">
        <v>41</v>
      </c>
      <c r="C2319" t="s">
        <v>18</v>
      </c>
      <c r="D2319">
        <v>21</v>
      </c>
    </row>
    <row r="2320" spans="1:4" x14ac:dyDescent="0.3">
      <c r="A2320">
        <v>701</v>
      </c>
      <c r="B2320" t="s">
        <v>41</v>
      </c>
      <c r="C2320" t="s">
        <v>19</v>
      </c>
      <c r="D2320">
        <v>250</v>
      </c>
    </row>
    <row r="2321" spans="1:4" x14ac:dyDescent="0.3">
      <c r="A2321">
        <v>701</v>
      </c>
      <c r="B2321" t="s">
        <v>41</v>
      </c>
      <c r="C2321" t="s">
        <v>20</v>
      </c>
      <c r="D2321">
        <v>85</v>
      </c>
    </row>
    <row r="2322" spans="1:4" x14ac:dyDescent="0.3">
      <c r="A2322">
        <v>701</v>
      </c>
      <c r="B2322" t="s">
        <v>41</v>
      </c>
      <c r="C2322" t="s">
        <v>21</v>
      </c>
      <c r="D2322">
        <v>43</v>
      </c>
    </row>
    <row r="2323" spans="1:4" x14ac:dyDescent="0.3">
      <c r="A2323">
        <v>701</v>
      </c>
      <c r="B2323" t="s">
        <v>41</v>
      </c>
      <c r="C2323" t="s">
        <v>22</v>
      </c>
      <c r="D2323">
        <v>73</v>
      </c>
    </row>
    <row r="2324" spans="1:4" x14ac:dyDescent="0.3">
      <c r="A2324">
        <v>9529</v>
      </c>
      <c r="B2324" t="s">
        <v>47</v>
      </c>
      <c r="C2324" t="s">
        <v>17</v>
      </c>
      <c r="D2324">
        <v>559</v>
      </c>
    </row>
    <row r="2325" spans="1:4" x14ac:dyDescent="0.3">
      <c r="A2325">
        <v>9529</v>
      </c>
      <c r="B2325" t="s">
        <v>47</v>
      </c>
      <c r="C2325" t="s">
        <v>18</v>
      </c>
      <c r="D2325">
        <v>153</v>
      </c>
    </row>
    <row r="2326" spans="1:4" x14ac:dyDescent="0.3">
      <c r="A2326">
        <v>9529</v>
      </c>
      <c r="B2326" t="s">
        <v>47</v>
      </c>
      <c r="C2326" t="s">
        <v>19</v>
      </c>
      <c r="D2326">
        <v>503</v>
      </c>
    </row>
    <row r="2327" spans="1:4" x14ac:dyDescent="0.3">
      <c r="A2327">
        <v>9529</v>
      </c>
      <c r="B2327" t="s">
        <v>47</v>
      </c>
      <c r="C2327" t="s">
        <v>20</v>
      </c>
      <c r="D2327">
        <v>218</v>
      </c>
    </row>
    <row r="2328" spans="1:4" x14ac:dyDescent="0.3">
      <c r="A2328">
        <v>9529</v>
      </c>
      <c r="B2328" t="s">
        <v>47</v>
      </c>
      <c r="C2328" t="s">
        <v>21</v>
      </c>
      <c r="D2328">
        <v>13</v>
      </c>
    </row>
    <row r="2329" spans="1:4" x14ac:dyDescent="0.3">
      <c r="A2329">
        <v>9529</v>
      </c>
      <c r="B2329" t="s">
        <v>47</v>
      </c>
      <c r="C2329" t="s">
        <v>22</v>
      </c>
      <c r="D2329">
        <v>181</v>
      </c>
    </row>
    <row r="2330" spans="1:4" x14ac:dyDescent="0.3">
      <c r="A2330">
        <v>9451</v>
      </c>
      <c r="B2330" t="s">
        <v>48</v>
      </c>
      <c r="C2330" t="s">
        <v>17</v>
      </c>
      <c r="D2330">
        <v>811</v>
      </c>
    </row>
    <row r="2331" spans="1:4" x14ac:dyDescent="0.3">
      <c r="A2331">
        <v>9451</v>
      </c>
      <c r="B2331" t="s">
        <v>48</v>
      </c>
      <c r="C2331" t="s">
        <v>18</v>
      </c>
      <c r="D2331">
        <v>76</v>
      </c>
    </row>
    <row r="2332" spans="1:4" x14ac:dyDescent="0.3">
      <c r="A2332">
        <v>9451</v>
      </c>
      <c r="B2332" t="s">
        <v>48</v>
      </c>
      <c r="C2332" t="s">
        <v>19</v>
      </c>
      <c r="D2332">
        <v>428</v>
      </c>
    </row>
    <row r="2333" spans="1:4" x14ac:dyDescent="0.3">
      <c r="A2333">
        <v>9451</v>
      </c>
      <c r="B2333" t="s">
        <v>48</v>
      </c>
      <c r="C2333" t="s">
        <v>20</v>
      </c>
      <c r="D2333">
        <v>99</v>
      </c>
    </row>
    <row r="2334" spans="1:4" x14ac:dyDescent="0.3">
      <c r="A2334">
        <v>9451</v>
      </c>
      <c r="B2334" t="s">
        <v>48</v>
      </c>
      <c r="C2334" t="s">
        <v>21</v>
      </c>
      <c r="D2334">
        <v>137</v>
      </c>
    </row>
    <row r="2335" spans="1:4" x14ac:dyDescent="0.3">
      <c r="A2335">
        <v>9451</v>
      </c>
      <c r="B2335" t="s">
        <v>48</v>
      </c>
      <c r="C2335" t="s">
        <v>22</v>
      </c>
      <c r="D2335">
        <v>107</v>
      </c>
    </row>
    <row r="2336" spans="1:4" x14ac:dyDescent="0.3">
      <c r="A2336">
        <v>313</v>
      </c>
      <c r="B2336" t="s">
        <v>47</v>
      </c>
      <c r="C2336" t="s">
        <v>17</v>
      </c>
      <c r="D2336">
        <v>901</v>
      </c>
    </row>
    <row r="2337" spans="1:4" x14ac:dyDescent="0.3">
      <c r="A2337">
        <v>313</v>
      </c>
      <c r="B2337" t="s">
        <v>47</v>
      </c>
      <c r="C2337" t="s">
        <v>18</v>
      </c>
      <c r="D2337">
        <v>61</v>
      </c>
    </row>
    <row r="2338" spans="1:4" x14ac:dyDescent="0.3">
      <c r="A2338">
        <v>313</v>
      </c>
      <c r="B2338" t="s">
        <v>47</v>
      </c>
      <c r="C2338" t="s">
        <v>19</v>
      </c>
      <c r="D2338">
        <v>757</v>
      </c>
    </row>
    <row r="2339" spans="1:4" x14ac:dyDescent="0.3">
      <c r="A2339">
        <v>313</v>
      </c>
      <c r="B2339" t="s">
        <v>47</v>
      </c>
      <c r="C2339" t="s">
        <v>20</v>
      </c>
      <c r="D2339">
        <v>186</v>
      </c>
    </row>
    <row r="2340" spans="1:4" x14ac:dyDescent="0.3">
      <c r="A2340">
        <v>313</v>
      </c>
      <c r="B2340" t="s">
        <v>47</v>
      </c>
      <c r="C2340" t="s">
        <v>21</v>
      </c>
      <c r="D2340">
        <v>163</v>
      </c>
    </row>
    <row r="2341" spans="1:4" x14ac:dyDescent="0.3">
      <c r="A2341">
        <v>313</v>
      </c>
      <c r="B2341" t="s">
        <v>47</v>
      </c>
      <c r="C2341" t="s">
        <v>22</v>
      </c>
      <c r="D2341">
        <v>20</v>
      </c>
    </row>
    <row r="2342" spans="1:4" x14ac:dyDescent="0.3">
      <c r="A2342">
        <v>2532</v>
      </c>
      <c r="B2342" t="s">
        <v>41</v>
      </c>
      <c r="C2342" t="s">
        <v>17</v>
      </c>
      <c r="D2342">
        <v>982</v>
      </c>
    </row>
    <row r="2343" spans="1:4" x14ac:dyDescent="0.3">
      <c r="A2343">
        <v>2532</v>
      </c>
      <c r="B2343" t="s">
        <v>41</v>
      </c>
      <c r="C2343" t="s">
        <v>18</v>
      </c>
      <c r="D2343">
        <v>73</v>
      </c>
    </row>
    <row r="2344" spans="1:4" x14ac:dyDescent="0.3">
      <c r="A2344">
        <v>2532</v>
      </c>
      <c r="B2344" t="s">
        <v>41</v>
      </c>
      <c r="C2344" t="s">
        <v>19</v>
      </c>
      <c r="D2344">
        <v>351</v>
      </c>
    </row>
    <row r="2345" spans="1:4" x14ac:dyDescent="0.3">
      <c r="A2345">
        <v>2532</v>
      </c>
      <c r="B2345" t="s">
        <v>41</v>
      </c>
      <c r="C2345" t="s">
        <v>20</v>
      </c>
      <c r="D2345">
        <v>56</v>
      </c>
    </row>
    <row r="2346" spans="1:4" x14ac:dyDescent="0.3">
      <c r="A2346">
        <v>2532</v>
      </c>
      <c r="B2346" t="s">
        <v>41</v>
      </c>
      <c r="C2346" t="s">
        <v>21</v>
      </c>
      <c r="D2346">
        <v>14</v>
      </c>
    </row>
    <row r="2347" spans="1:4" x14ac:dyDescent="0.3">
      <c r="A2347">
        <v>2532</v>
      </c>
      <c r="B2347" t="s">
        <v>41</v>
      </c>
      <c r="C2347" t="s">
        <v>22</v>
      </c>
      <c r="D2347">
        <v>175</v>
      </c>
    </row>
    <row r="2348" spans="1:4" x14ac:dyDescent="0.3">
      <c r="A2348">
        <v>6049</v>
      </c>
      <c r="B2348" t="s">
        <v>41</v>
      </c>
      <c r="C2348" t="s">
        <v>17</v>
      </c>
      <c r="D2348">
        <v>1142</v>
      </c>
    </row>
    <row r="2349" spans="1:4" x14ac:dyDescent="0.3">
      <c r="A2349">
        <v>6049</v>
      </c>
      <c r="B2349" t="s">
        <v>41</v>
      </c>
      <c r="C2349" t="s">
        <v>18</v>
      </c>
      <c r="D2349">
        <v>51</v>
      </c>
    </row>
    <row r="2350" spans="1:4" x14ac:dyDescent="0.3">
      <c r="A2350">
        <v>6049</v>
      </c>
      <c r="B2350" t="s">
        <v>41</v>
      </c>
      <c r="C2350" t="s">
        <v>19</v>
      </c>
      <c r="D2350">
        <v>415</v>
      </c>
    </row>
    <row r="2351" spans="1:4" x14ac:dyDescent="0.3">
      <c r="A2351">
        <v>6049</v>
      </c>
      <c r="B2351" t="s">
        <v>41</v>
      </c>
      <c r="C2351" t="s">
        <v>20</v>
      </c>
      <c r="D2351">
        <v>90</v>
      </c>
    </row>
    <row r="2352" spans="1:4" x14ac:dyDescent="0.3">
      <c r="A2352">
        <v>6049</v>
      </c>
      <c r="B2352" t="s">
        <v>41</v>
      </c>
      <c r="C2352" t="s">
        <v>21</v>
      </c>
      <c r="D2352">
        <v>69</v>
      </c>
    </row>
    <row r="2353" spans="1:4" x14ac:dyDescent="0.3">
      <c r="A2353">
        <v>6049</v>
      </c>
      <c r="B2353" t="s">
        <v>41</v>
      </c>
      <c r="C2353" t="s">
        <v>22</v>
      </c>
      <c r="D2353">
        <v>37</v>
      </c>
    </row>
    <row r="2354" spans="1:4" x14ac:dyDescent="0.3">
      <c r="A2354">
        <v>9597</v>
      </c>
      <c r="B2354" t="s">
        <v>48</v>
      </c>
      <c r="C2354" t="s">
        <v>17</v>
      </c>
      <c r="D2354">
        <v>236</v>
      </c>
    </row>
    <row r="2355" spans="1:4" x14ac:dyDescent="0.3">
      <c r="A2355">
        <v>9597</v>
      </c>
      <c r="B2355" t="s">
        <v>48</v>
      </c>
      <c r="C2355" t="s">
        <v>18</v>
      </c>
      <c r="D2355">
        <v>106</v>
      </c>
    </row>
    <row r="2356" spans="1:4" x14ac:dyDescent="0.3">
      <c r="A2356">
        <v>9597</v>
      </c>
      <c r="B2356" t="s">
        <v>48</v>
      </c>
      <c r="C2356" t="s">
        <v>19</v>
      </c>
      <c r="D2356">
        <v>189</v>
      </c>
    </row>
    <row r="2357" spans="1:4" x14ac:dyDescent="0.3">
      <c r="A2357">
        <v>9597</v>
      </c>
      <c r="B2357" t="s">
        <v>48</v>
      </c>
      <c r="C2357" t="s">
        <v>20</v>
      </c>
      <c r="D2357">
        <v>23</v>
      </c>
    </row>
    <row r="2358" spans="1:4" x14ac:dyDescent="0.3">
      <c r="A2358">
        <v>9597</v>
      </c>
      <c r="B2358" t="s">
        <v>48</v>
      </c>
      <c r="C2358" t="s">
        <v>21</v>
      </c>
      <c r="D2358">
        <v>41</v>
      </c>
    </row>
    <row r="2359" spans="1:4" x14ac:dyDescent="0.3">
      <c r="A2359">
        <v>9597</v>
      </c>
      <c r="B2359" t="s">
        <v>48</v>
      </c>
      <c r="C2359" t="s">
        <v>22</v>
      </c>
      <c r="D2359">
        <v>130</v>
      </c>
    </row>
    <row r="2360" spans="1:4" x14ac:dyDescent="0.3">
      <c r="A2360">
        <v>5896</v>
      </c>
      <c r="B2360" t="s">
        <v>41</v>
      </c>
      <c r="C2360" t="s">
        <v>17</v>
      </c>
      <c r="D2360">
        <v>272</v>
      </c>
    </row>
    <row r="2361" spans="1:4" x14ac:dyDescent="0.3">
      <c r="A2361">
        <v>5896</v>
      </c>
      <c r="B2361" t="s">
        <v>41</v>
      </c>
      <c r="C2361" t="s">
        <v>18</v>
      </c>
      <c r="D2361">
        <v>7</v>
      </c>
    </row>
    <row r="2362" spans="1:4" x14ac:dyDescent="0.3">
      <c r="A2362">
        <v>5896</v>
      </c>
      <c r="B2362" t="s">
        <v>41</v>
      </c>
      <c r="C2362" t="s">
        <v>19</v>
      </c>
      <c r="D2362">
        <v>80</v>
      </c>
    </row>
    <row r="2363" spans="1:4" x14ac:dyDescent="0.3">
      <c r="A2363">
        <v>5896</v>
      </c>
      <c r="B2363" t="s">
        <v>41</v>
      </c>
      <c r="C2363" t="s">
        <v>20</v>
      </c>
      <c r="D2363">
        <v>20</v>
      </c>
    </row>
    <row r="2364" spans="1:4" x14ac:dyDescent="0.3">
      <c r="A2364">
        <v>5896</v>
      </c>
      <c r="B2364" t="s">
        <v>41</v>
      </c>
      <c r="C2364" t="s">
        <v>21</v>
      </c>
      <c r="D2364">
        <v>7</v>
      </c>
    </row>
    <row r="2365" spans="1:4" x14ac:dyDescent="0.3">
      <c r="A2365">
        <v>5896</v>
      </c>
      <c r="B2365" t="s">
        <v>41</v>
      </c>
      <c r="C2365" t="s">
        <v>22</v>
      </c>
      <c r="D2365">
        <v>11</v>
      </c>
    </row>
    <row r="2366" spans="1:4" x14ac:dyDescent="0.3">
      <c r="A2366">
        <v>1139</v>
      </c>
      <c r="B2366" t="s">
        <v>41</v>
      </c>
      <c r="C2366" t="s">
        <v>17</v>
      </c>
      <c r="D2366">
        <v>1050</v>
      </c>
    </row>
    <row r="2367" spans="1:4" x14ac:dyDescent="0.3">
      <c r="A2367">
        <v>1139</v>
      </c>
      <c r="B2367" t="s">
        <v>41</v>
      </c>
      <c r="C2367" t="s">
        <v>18</v>
      </c>
      <c r="D2367">
        <v>14</v>
      </c>
    </row>
    <row r="2368" spans="1:4" x14ac:dyDescent="0.3">
      <c r="A2368">
        <v>1139</v>
      </c>
      <c r="B2368" t="s">
        <v>41</v>
      </c>
      <c r="C2368" t="s">
        <v>19</v>
      </c>
      <c r="D2368">
        <v>322</v>
      </c>
    </row>
    <row r="2369" spans="1:4" x14ac:dyDescent="0.3">
      <c r="A2369">
        <v>1139</v>
      </c>
      <c r="B2369" t="s">
        <v>41</v>
      </c>
      <c r="C2369" t="s">
        <v>20</v>
      </c>
      <c r="D2369">
        <v>0</v>
      </c>
    </row>
    <row r="2370" spans="1:4" x14ac:dyDescent="0.3">
      <c r="A2370">
        <v>1139</v>
      </c>
      <c r="B2370" t="s">
        <v>41</v>
      </c>
      <c r="C2370" t="s">
        <v>21</v>
      </c>
      <c r="D2370">
        <v>14</v>
      </c>
    </row>
    <row r="2371" spans="1:4" x14ac:dyDescent="0.3">
      <c r="A2371">
        <v>1139</v>
      </c>
      <c r="B2371" t="s">
        <v>41</v>
      </c>
      <c r="C2371" t="s">
        <v>22</v>
      </c>
      <c r="D2371">
        <v>112</v>
      </c>
    </row>
    <row r="2372" spans="1:4" x14ac:dyDescent="0.3">
      <c r="A2372">
        <v>9687</v>
      </c>
      <c r="B2372" t="s">
        <v>48</v>
      </c>
      <c r="C2372" t="s">
        <v>17</v>
      </c>
      <c r="D2372">
        <v>184</v>
      </c>
    </row>
    <row r="2373" spans="1:4" x14ac:dyDescent="0.3">
      <c r="A2373">
        <v>9687</v>
      </c>
      <c r="B2373" t="s">
        <v>48</v>
      </c>
      <c r="C2373" t="s">
        <v>18</v>
      </c>
      <c r="D2373">
        <v>174</v>
      </c>
    </row>
    <row r="2374" spans="1:4" x14ac:dyDescent="0.3">
      <c r="A2374">
        <v>9687</v>
      </c>
      <c r="B2374" t="s">
        <v>48</v>
      </c>
      <c r="C2374" t="s">
        <v>19</v>
      </c>
      <c r="D2374">
        <v>256</v>
      </c>
    </row>
    <row r="2375" spans="1:4" x14ac:dyDescent="0.3">
      <c r="A2375">
        <v>9687</v>
      </c>
      <c r="B2375" t="s">
        <v>48</v>
      </c>
      <c r="C2375" t="s">
        <v>20</v>
      </c>
      <c r="D2375">
        <v>50</v>
      </c>
    </row>
    <row r="2376" spans="1:4" x14ac:dyDescent="0.3">
      <c r="A2376">
        <v>9687</v>
      </c>
      <c r="B2376" t="s">
        <v>48</v>
      </c>
      <c r="C2376" t="s">
        <v>21</v>
      </c>
      <c r="D2376">
        <v>30</v>
      </c>
    </row>
    <row r="2377" spans="1:4" x14ac:dyDescent="0.3">
      <c r="A2377">
        <v>9687</v>
      </c>
      <c r="B2377" t="s">
        <v>48</v>
      </c>
      <c r="C2377" t="s">
        <v>22</v>
      </c>
      <c r="D2377">
        <v>32</v>
      </c>
    </row>
    <row r="2378" spans="1:4" x14ac:dyDescent="0.3">
      <c r="A2378">
        <v>10505</v>
      </c>
      <c r="B2378" t="s">
        <v>47</v>
      </c>
      <c r="C2378" t="s">
        <v>17</v>
      </c>
      <c r="D2378">
        <v>741</v>
      </c>
    </row>
    <row r="2379" spans="1:4" x14ac:dyDescent="0.3">
      <c r="A2379">
        <v>10505</v>
      </c>
      <c r="B2379" t="s">
        <v>47</v>
      </c>
      <c r="C2379" t="s">
        <v>18</v>
      </c>
      <c r="D2379">
        <v>19</v>
      </c>
    </row>
    <row r="2380" spans="1:4" x14ac:dyDescent="0.3">
      <c r="A2380">
        <v>10505</v>
      </c>
      <c r="B2380" t="s">
        <v>47</v>
      </c>
      <c r="C2380" t="s">
        <v>19</v>
      </c>
      <c r="D2380">
        <v>154</v>
      </c>
    </row>
    <row r="2381" spans="1:4" x14ac:dyDescent="0.3">
      <c r="A2381">
        <v>10505</v>
      </c>
      <c r="B2381" t="s">
        <v>47</v>
      </c>
      <c r="C2381" t="s">
        <v>20</v>
      </c>
      <c r="D2381">
        <v>50</v>
      </c>
    </row>
    <row r="2382" spans="1:4" x14ac:dyDescent="0.3">
      <c r="A2382">
        <v>10505</v>
      </c>
      <c r="B2382" t="s">
        <v>47</v>
      </c>
      <c r="C2382" t="s">
        <v>21</v>
      </c>
      <c r="D2382">
        <v>9</v>
      </c>
    </row>
    <row r="2383" spans="1:4" x14ac:dyDescent="0.3">
      <c r="A2383">
        <v>10505</v>
      </c>
      <c r="B2383" t="s">
        <v>47</v>
      </c>
      <c r="C2383" t="s">
        <v>22</v>
      </c>
      <c r="D2383">
        <v>28</v>
      </c>
    </row>
    <row r="2384" spans="1:4" x14ac:dyDescent="0.3">
      <c r="A2384">
        <v>3867</v>
      </c>
      <c r="B2384" t="s">
        <v>41</v>
      </c>
      <c r="C2384" t="s">
        <v>17</v>
      </c>
      <c r="D2384">
        <v>410</v>
      </c>
    </row>
    <row r="2385" spans="1:4" x14ac:dyDescent="0.3">
      <c r="A2385">
        <v>3867</v>
      </c>
      <c r="B2385" t="s">
        <v>41</v>
      </c>
      <c r="C2385" t="s">
        <v>18</v>
      </c>
      <c r="D2385">
        <v>112</v>
      </c>
    </row>
    <row r="2386" spans="1:4" x14ac:dyDescent="0.3">
      <c r="A2386">
        <v>3867</v>
      </c>
      <c r="B2386" t="s">
        <v>41</v>
      </c>
      <c r="C2386" t="s">
        <v>19</v>
      </c>
      <c r="D2386">
        <v>420</v>
      </c>
    </row>
    <row r="2387" spans="1:4" x14ac:dyDescent="0.3">
      <c r="A2387">
        <v>3867</v>
      </c>
      <c r="B2387" t="s">
        <v>41</v>
      </c>
      <c r="C2387" t="s">
        <v>20</v>
      </c>
      <c r="D2387">
        <v>0</v>
      </c>
    </row>
    <row r="2388" spans="1:4" x14ac:dyDescent="0.3">
      <c r="A2388">
        <v>3867</v>
      </c>
      <c r="B2388" t="s">
        <v>41</v>
      </c>
      <c r="C2388" t="s">
        <v>21</v>
      </c>
      <c r="D2388">
        <v>82</v>
      </c>
    </row>
    <row r="2389" spans="1:4" x14ac:dyDescent="0.3">
      <c r="A2389">
        <v>3867</v>
      </c>
      <c r="B2389" t="s">
        <v>41</v>
      </c>
      <c r="C2389" t="s">
        <v>22</v>
      </c>
      <c r="D2389">
        <v>71</v>
      </c>
    </row>
    <row r="2390" spans="1:4" x14ac:dyDescent="0.3">
      <c r="A2390">
        <v>3859</v>
      </c>
      <c r="B2390" t="s">
        <v>47</v>
      </c>
      <c r="C2390" t="s">
        <v>17</v>
      </c>
      <c r="D2390">
        <v>410</v>
      </c>
    </row>
    <row r="2391" spans="1:4" x14ac:dyDescent="0.3">
      <c r="A2391">
        <v>3859</v>
      </c>
      <c r="B2391" t="s">
        <v>47</v>
      </c>
      <c r="C2391" t="s">
        <v>18</v>
      </c>
      <c r="D2391">
        <v>112</v>
      </c>
    </row>
    <row r="2392" spans="1:4" x14ac:dyDescent="0.3">
      <c r="A2392">
        <v>3859</v>
      </c>
      <c r="B2392" t="s">
        <v>47</v>
      </c>
      <c r="C2392" t="s">
        <v>19</v>
      </c>
      <c r="D2392">
        <v>420</v>
      </c>
    </row>
    <row r="2393" spans="1:4" x14ac:dyDescent="0.3">
      <c r="A2393">
        <v>3859</v>
      </c>
      <c r="B2393" t="s">
        <v>47</v>
      </c>
      <c r="C2393" t="s">
        <v>20</v>
      </c>
      <c r="D2393">
        <v>0</v>
      </c>
    </row>
    <row r="2394" spans="1:4" x14ac:dyDescent="0.3">
      <c r="A2394">
        <v>3859</v>
      </c>
      <c r="B2394" t="s">
        <v>47</v>
      </c>
      <c r="C2394" t="s">
        <v>21</v>
      </c>
      <c r="D2394">
        <v>82</v>
      </c>
    </row>
    <row r="2395" spans="1:4" x14ac:dyDescent="0.3">
      <c r="A2395">
        <v>3859</v>
      </c>
      <c r="B2395" t="s">
        <v>47</v>
      </c>
      <c r="C2395" t="s">
        <v>22</v>
      </c>
      <c r="D2395">
        <v>71</v>
      </c>
    </row>
    <row r="2396" spans="1:4" x14ac:dyDescent="0.3">
      <c r="A2396">
        <v>10949</v>
      </c>
      <c r="B2396" t="s">
        <v>41</v>
      </c>
      <c r="C2396" t="s">
        <v>17</v>
      </c>
      <c r="D2396">
        <v>1092</v>
      </c>
    </row>
    <row r="2397" spans="1:4" x14ac:dyDescent="0.3">
      <c r="A2397">
        <v>10949</v>
      </c>
      <c r="B2397" t="s">
        <v>41</v>
      </c>
      <c r="C2397" t="s">
        <v>18</v>
      </c>
      <c r="D2397">
        <v>37</v>
      </c>
    </row>
    <row r="2398" spans="1:4" x14ac:dyDescent="0.3">
      <c r="A2398">
        <v>10949</v>
      </c>
      <c r="B2398" t="s">
        <v>41</v>
      </c>
      <c r="C2398" t="s">
        <v>19</v>
      </c>
      <c r="D2398">
        <v>592</v>
      </c>
    </row>
    <row r="2399" spans="1:4" x14ac:dyDescent="0.3">
      <c r="A2399">
        <v>10949</v>
      </c>
      <c r="B2399" t="s">
        <v>41</v>
      </c>
      <c r="C2399" t="s">
        <v>20</v>
      </c>
      <c r="D2399">
        <v>145</v>
      </c>
    </row>
    <row r="2400" spans="1:4" x14ac:dyDescent="0.3">
      <c r="A2400">
        <v>10949</v>
      </c>
      <c r="B2400" t="s">
        <v>41</v>
      </c>
      <c r="C2400" t="s">
        <v>21</v>
      </c>
      <c r="D2400">
        <v>37</v>
      </c>
    </row>
    <row r="2401" spans="1:4" x14ac:dyDescent="0.3">
      <c r="A2401">
        <v>10949</v>
      </c>
      <c r="B2401" t="s">
        <v>41</v>
      </c>
      <c r="C2401" t="s">
        <v>22</v>
      </c>
      <c r="D2401">
        <v>55</v>
      </c>
    </row>
    <row r="2402" spans="1:4" x14ac:dyDescent="0.3">
      <c r="A2402">
        <v>340</v>
      </c>
      <c r="B2402" t="s">
        <v>52</v>
      </c>
      <c r="C2402" t="s">
        <v>17</v>
      </c>
      <c r="D2402">
        <v>158</v>
      </c>
    </row>
    <row r="2403" spans="1:4" x14ac:dyDescent="0.3">
      <c r="A2403">
        <v>340</v>
      </c>
      <c r="B2403" t="s">
        <v>52</v>
      </c>
      <c r="C2403" t="s">
        <v>18</v>
      </c>
      <c r="D2403">
        <v>35</v>
      </c>
    </row>
    <row r="2404" spans="1:4" x14ac:dyDescent="0.3">
      <c r="A2404">
        <v>340</v>
      </c>
      <c r="B2404" t="s">
        <v>52</v>
      </c>
      <c r="C2404" t="s">
        <v>19</v>
      </c>
      <c r="D2404">
        <v>179</v>
      </c>
    </row>
    <row r="2405" spans="1:4" x14ac:dyDescent="0.3">
      <c r="A2405">
        <v>340</v>
      </c>
      <c r="B2405" t="s">
        <v>52</v>
      </c>
      <c r="C2405" t="s">
        <v>20</v>
      </c>
      <c r="D2405">
        <v>0</v>
      </c>
    </row>
    <row r="2406" spans="1:4" x14ac:dyDescent="0.3">
      <c r="A2406">
        <v>340</v>
      </c>
      <c r="B2406" t="s">
        <v>52</v>
      </c>
      <c r="C2406" t="s">
        <v>21</v>
      </c>
      <c r="D2406">
        <v>0</v>
      </c>
    </row>
    <row r="2407" spans="1:4" x14ac:dyDescent="0.3">
      <c r="A2407">
        <v>340</v>
      </c>
      <c r="B2407" t="s">
        <v>52</v>
      </c>
      <c r="C2407" t="s">
        <v>22</v>
      </c>
      <c r="D2407">
        <v>125</v>
      </c>
    </row>
    <row r="2408" spans="1:4" x14ac:dyDescent="0.3">
      <c r="A2408">
        <v>291</v>
      </c>
      <c r="B2408" t="s">
        <v>47</v>
      </c>
      <c r="C2408" t="s">
        <v>17</v>
      </c>
      <c r="D2408">
        <v>182</v>
      </c>
    </row>
    <row r="2409" spans="1:4" x14ac:dyDescent="0.3">
      <c r="A2409">
        <v>291</v>
      </c>
      <c r="B2409" t="s">
        <v>47</v>
      </c>
      <c r="C2409" t="s">
        <v>18</v>
      </c>
      <c r="D2409">
        <v>74</v>
      </c>
    </row>
    <row r="2410" spans="1:4" x14ac:dyDescent="0.3">
      <c r="A2410">
        <v>291</v>
      </c>
      <c r="B2410" t="s">
        <v>47</v>
      </c>
      <c r="C2410" t="s">
        <v>19</v>
      </c>
      <c r="D2410">
        <v>298</v>
      </c>
    </row>
    <row r="2411" spans="1:4" x14ac:dyDescent="0.3">
      <c r="A2411">
        <v>291</v>
      </c>
      <c r="B2411" t="s">
        <v>47</v>
      </c>
      <c r="C2411" t="s">
        <v>20</v>
      </c>
      <c r="D2411">
        <v>162</v>
      </c>
    </row>
    <row r="2412" spans="1:4" x14ac:dyDescent="0.3">
      <c r="A2412">
        <v>291</v>
      </c>
      <c r="B2412" t="s">
        <v>47</v>
      </c>
      <c r="C2412" t="s">
        <v>21</v>
      </c>
      <c r="D2412">
        <v>149</v>
      </c>
    </row>
    <row r="2413" spans="1:4" x14ac:dyDescent="0.3">
      <c r="A2413">
        <v>291</v>
      </c>
      <c r="B2413" t="s">
        <v>47</v>
      </c>
      <c r="C2413" t="s">
        <v>22</v>
      </c>
      <c r="D2413">
        <v>116</v>
      </c>
    </row>
    <row r="2414" spans="1:4" x14ac:dyDescent="0.3">
      <c r="A2414">
        <v>7972</v>
      </c>
      <c r="B2414" t="s">
        <v>41</v>
      </c>
      <c r="C2414" t="s">
        <v>17</v>
      </c>
      <c r="D2414">
        <v>400</v>
      </c>
    </row>
    <row r="2415" spans="1:4" x14ac:dyDescent="0.3">
      <c r="A2415">
        <v>7972</v>
      </c>
      <c r="B2415" t="s">
        <v>41</v>
      </c>
      <c r="C2415" t="s">
        <v>18</v>
      </c>
      <c r="D2415">
        <v>32</v>
      </c>
    </row>
    <row r="2416" spans="1:4" x14ac:dyDescent="0.3">
      <c r="A2416">
        <v>7972</v>
      </c>
      <c r="B2416" t="s">
        <v>41</v>
      </c>
      <c r="C2416" t="s">
        <v>19</v>
      </c>
      <c r="D2416">
        <v>519</v>
      </c>
    </row>
    <row r="2417" spans="1:4" x14ac:dyDescent="0.3">
      <c r="A2417">
        <v>7972</v>
      </c>
      <c r="B2417" t="s">
        <v>41</v>
      </c>
      <c r="C2417" t="s">
        <v>20</v>
      </c>
      <c r="D2417">
        <v>71</v>
      </c>
    </row>
    <row r="2418" spans="1:4" x14ac:dyDescent="0.3">
      <c r="A2418">
        <v>7972</v>
      </c>
      <c r="B2418" t="s">
        <v>41</v>
      </c>
      <c r="C2418" t="s">
        <v>21</v>
      </c>
      <c r="D2418">
        <v>75</v>
      </c>
    </row>
    <row r="2419" spans="1:4" x14ac:dyDescent="0.3">
      <c r="A2419">
        <v>7972</v>
      </c>
      <c r="B2419" t="s">
        <v>41</v>
      </c>
      <c r="C2419" t="s">
        <v>22</v>
      </c>
      <c r="D2419">
        <v>54</v>
      </c>
    </row>
    <row r="2420" spans="1:4" x14ac:dyDescent="0.3">
      <c r="A2420">
        <v>1399</v>
      </c>
      <c r="B2420" t="s">
        <v>41</v>
      </c>
      <c r="C2420" t="s">
        <v>17</v>
      </c>
      <c r="D2420">
        <v>407</v>
      </c>
    </row>
    <row r="2421" spans="1:4" x14ac:dyDescent="0.3">
      <c r="A2421">
        <v>1399</v>
      </c>
      <c r="B2421" t="s">
        <v>41</v>
      </c>
      <c r="C2421" t="s">
        <v>18</v>
      </c>
      <c r="D2421">
        <v>114</v>
      </c>
    </row>
    <row r="2422" spans="1:4" x14ac:dyDescent="0.3">
      <c r="A2422">
        <v>1399</v>
      </c>
      <c r="B2422" t="s">
        <v>41</v>
      </c>
      <c r="C2422" t="s">
        <v>19</v>
      </c>
      <c r="D2422">
        <v>445</v>
      </c>
    </row>
    <row r="2423" spans="1:4" x14ac:dyDescent="0.3">
      <c r="A2423">
        <v>1399</v>
      </c>
      <c r="B2423" t="s">
        <v>41</v>
      </c>
      <c r="C2423" t="s">
        <v>20</v>
      </c>
      <c r="D2423">
        <v>181</v>
      </c>
    </row>
    <row r="2424" spans="1:4" x14ac:dyDescent="0.3">
      <c r="A2424">
        <v>1399</v>
      </c>
      <c r="B2424" t="s">
        <v>41</v>
      </c>
      <c r="C2424" t="s">
        <v>21</v>
      </c>
      <c r="D2424">
        <v>165</v>
      </c>
    </row>
    <row r="2425" spans="1:4" x14ac:dyDescent="0.3">
      <c r="A2425">
        <v>1399</v>
      </c>
      <c r="B2425" t="s">
        <v>41</v>
      </c>
      <c r="C2425" t="s">
        <v>22</v>
      </c>
      <c r="D2425">
        <v>203</v>
      </c>
    </row>
    <row r="2426" spans="1:4" x14ac:dyDescent="0.3">
      <c r="A2426">
        <v>2894</v>
      </c>
      <c r="B2426" t="s">
        <v>41</v>
      </c>
      <c r="C2426" t="s">
        <v>17</v>
      </c>
      <c r="D2426">
        <v>1067</v>
      </c>
    </row>
    <row r="2427" spans="1:4" x14ac:dyDescent="0.3">
      <c r="A2427">
        <v>2894</v>
      </c>
      <c r="B2427" t="s">
        <v>41</v>
      </c>
      <c r="C2427" t="s">
        <v>18</v>
      </c>
      <c r="D2427">
        <v>138</v>
      </c>
    </row>
    <row r="2428" spans="1:4" x14ac:dyDescent="0.3">
      <c r="A2428">
        <v>2894</v>
      </c>
      <c r="B2428" t="s">
        <v>41</v>
      </c>
      <c r="C2428" t="s">
        <v>19</v>
      </c>
      <c r="D2428">
        <v>750</v>
      </c>
    </row>
    <row r="2429" spans="1:4" x14ac:dyDescent="0.3">
      <c r="A2429">
        <v>2894</v>
      </c>
      <c r="B2429" t="s">
        <v>41</v>
      </c>
      <c r="C2429" t="s">
        <v>20</v>
      </c>
      <c r="D2429">
        <v>0</v>
      </c>
    </row>
    <row r="2430" spans="1:4" x14ac:dyDescent="0.3">
      <c r="A2430">
        <v>2894</v>
      </c>
      <c r="B2430" t="s">
        <v>41</v>
      </c>
      <c r="C2430" t="s">
        <v>21</v>
      </c>
      <c r="D2430">
        <v>19</v>
      </c>
    </row>
    <row r="2431" spans="1:4" x14ac:dyDescent="0.3">
      <c r="A2431">
        <v>2894</v>
      </c>
      <c r="B2431" t="s">
        <v>41</v>
      </c>
      <c r="C2431" t="s">
        <v>22</v>
      </c>
      <c r="D2431">
        <v>39</v>
      </c>
    </row>
    <row r="2432" spans="1:4" x14ac:dyDescent="0.3">
      <c r="A2432">
        <v>9212</v>
      </c>
      <c r="B2432" t="s">
        <v>41</v>
      </c>
      <c r="C2432" t="s">
        <v>17</v>
      </c>
      <c r="D2432">
        <v>1205</v>
      </c>
    </row>
    <row r="2433" spans="1:4" x14ac:dyDescent="0.3">
      <c r="A2433">
        <v>9212</v>
      </c>
      <c r="B2433" t="s">
        <v>41</v>
      </c>
      <c r="C2433" t="s">
        <v>18</v>
      </c>
      <c r="D2433">
        <v>0</v>
      </c>
    </row>
    <row r="2434" spans="1:4" x14ac:dyDescent="0.3">
      <c r="A2434">
        <v>9212</v>
      </c>
      <c r="B2434" t="s">
        <v>41</v>
      </c>
      <c r="C2434" t="s">
        <v>19</v>
      </c>
      <c r="D2434">
        <v>235</v>
      </c>
    </row>
    <row r="2435" spans="1:4" x14ac:dyDescent="0.3">
      <c r="A2435">
        <v>9212</v>
      </c>
      <c r="B2435" t="s">
        <v>41</v>
      </c>
      <c r="C2435" t="s">
        <v>20</v>
      </c>
      <c r="D2435">
        <v>19</v>
      </c>
    </row>
    <row r="2436" spans="1:4" x14ac:dyDescent="0.3">
      <c r="A2436">
        <v>9212</v>
      </c>
      <c r="B2436" t="s">
        <v>41</v>
      </c>
      <c r="C2436" t="s">
        <v>21</v>
      </c>
      <c r="D2436">
        <v>14</v>
      </c>
    </row>
    <row r="2437" spans="1:4" x14ac:dyDescent="0.3">
      <c r="A2437">
        <v>9212</v>
      </c>
      <c r="B2437" t="s">
        <v>41</v>
      </c>
      <c r="C2437" t="s">
        <v>22</v>
      </c>
      <c r="D2437">
        <v>205</v>
      </c>
    </row>
    <row r="2438" spans="1:4" x14ac:dyDescent="0.3">
      <c r="A2438">
        <v>2004</v>
      </c>
      <c r="B2438" t="s">
        <v>41</v>
      </c>
      <c r="C2438" t="s">
        <v>17</v>
      </c>
      <c r="D2438">
        <v>619</v>
      </c>
    </row>
    <row r="2439" spans="1:4" x14ac:dyDescent="0.3">
      <c r="A2439">
        <v>2004</v>
      </c>
      <c r="B2439" t="s">
        <v>41</v>
      </c>
      <c r="C2439" t="s">
        <v>18</v>
      </c>
      <c r="D2439">
        <v>54</v>
      </c>
    </row>
    <row r="2440" spans="1:4" x14ac:dyDescent="0.3">
      <c r="A2440">
        <v>2004</v>
      </c>
      <c r="B2440" t="s">
        <v>41</v>
      </c>
      <c r="C2440" t="s">
        <v>19</v>
      </c>
      <c r="D2440">
        <v>260</v>
      </c>
    </row>
    <row r="2441" spans="1:4" x14ac:dyDescent="0.3">
      <c r="A2441">
        <v>2004</v>
      </c>
      <c r="B2441" t="s">
        <v>41</v>
      </c>
      <c r="C2441" t="s">
        <v>20</v>
      </c>
      <c r="D2441">
        <v>127</v>
      </c>
    </row>
    <row r="2442" spans="1:4" x14ac:dyDescent="0.3">
      <c r="A2442">
        <v>2004</v>
      </c>
      <c r="B2442" t="s">
        <v>41</v>
      </c>
      <c r="C2442" t="s">
        <v>21</v>
      </c>
      <c r="D2442">
        <v>54</v>
      </c>
    </row>
    <row r="2443" spans="1:4" x14ac:dyDescent="0.3">
      <c r="A2443">
        <v>2004</v>
      </c>
      <c r="B2443" t="s">
        <v>41</v>
      </c>
      <c r="C2443" t="s">
        <v>22</v>
      </c>
      <c r="D2443">
        <v>54</v>
      </c>
    </row>
    <row r="2444" spans="1:4" x14ac:dyDescent="0.3">
      <c r="A2444">
        <v>8537</v>
      </c>
      <c r="B2444" t="s">
        <v>41</v>
      </c>
      <c r="C2444" t="s">
        <v>17</v>
      </c>
      <c r="D2444">
        <v>526</v>
      </c>
    </row>
    <row r="2445" spans="1:4" x14ac:dyDescent="0.3">
      <c r="A2445">
        <v>8537</v>
      </c>
      <c r="B2445" t="s">
        <v>41</v>
      </c>
      <c r="C2445" t="s">
        <v>18</v>
      </c>
      <c r="D2445">
        <v>80</v>
      </c>
    </row>
    <row r="2446" spans="1:4" x14ac:dyDescent="0.3">
      <c r="A2446">
        <v>8537</v>
      </c>
      <c r="B2446" t="s">
        <v>41</v>
      </c>
      <c r="C2446" t="s">
        <v>19</v>
      </c>
      <c r="D2446">
        <v>553</v>
      </c>
    </row>
    <row r="2447" spans="1:4" x14ac:dyDescent="0.3">
      <c r="A2447">
        <v>8537</v>
      </c>
      <c r="B2447" t="s">
        <v>41</v>
      </c>
      <c r="C2447" t="s">
        <v>20</v>
      </c>
      <c r="D2447">
        <v>123</v>
      </c>
    </row>
    <row r="2448" spans="1:4" x14ac:dyDescent="0.3">
      <c r="A2448">
        <v>8537</v>
      </c>
      <c r="B2448" t="s">
        <v>41</v>
      </c>
      <c r="C2448" t="s">
        <v>21</v>
      </c>
      <c r="D2448">
        <v>94</v>
      </c>
    </row>
    <row r="2449" spans="1:4" x14ac:dyDescent="0.3">
      <c r="A2449">
        <v>8537</v>
      </c>
      <c r="B2449" t="s">
        <v>41</v>
      </c>
      <c r="C2449" t="s">
        <v>22</v>
      </c>
      <c r="D2449">
        <v>53</v>
      </c>
    </row>
    <row r="2450" spans="1:4" x14ac:dyDescent="0.3">
      <c r="A2450">
        <v>6583</v>
      </c>
      <c r="B2450" t="s">
        <v>41</v>
      </c>
      <c r="C2450" t="s">
        <v>17</v>
      </c>
      <c r="D2450">
        <v>390</v>
      </c>
    </row>
    <row r="2451" spans="1:4" x14ac:dyDescent="0.3">
      <c r="A2451">
        <v>6583</v>
      </c>
      <c r="B2451" t="s">
        <v>41</v>
      </c>
      <c r="C2451" t="s">
        <v>18</v>
      </c>
      <c r="D2451">
        <v>22</v>
      </c>
    </row>
    <row r="2452" spans="1:4" x14ac:dyDescent="0.3">
      <c r="A2452">
        <v>6583</v>
      </c>
      <c r="B2452" t="s">
        <v>41</v>
      </c>
      <c r="C2452" t="s">
        <v>19</v>
      </c>
      <c r="D2452">
        <v>323</v>
      </c>
    </row>
    <row r="2453" spans="1:4" x14ac:dyDescent="0.3">
      <c r="A2453">
        <v>6583</v>
      </c>
      <c r="B2453" t="s">
        <v>41</v>
      </c>
      <c r="C2453" t="s">
        <v>20</v>
      </c>
      <c r="D2453">
        <v>104</v>
      </c>
    </row>
    <row r="2454" spans="1:4" x14ac:dyDescent="0.3">
      <c r="A2454">
        <v>6583</v>
      </c>
      <c r="B2454" t="s">
        <v>41</v>
      </c>
      <c r="C2454" t="s">
        <v>21</v>
      </c>
      <c r="D2454">
        <v>35</v>
      </c>
    </row>
    <row r="2455" spans="1:4" x14ac:dyDescent="0.3">
      <c r="A2455">
        <v>6583</v>
      </c>
      <c r="B2455" t="s">
        <v>41</v>
      </c>
      <c r="C2455" t="s">
        <v>22</v>
      </c>
      <c r="D2455">
        <v>107</v>
      </c>
    </row>
    <row r="2456" spans="1:4" x14ac:dyDescent="0.3">
      <c r="A2456">
        <v>3433</v>
      </c>
      <c r="B2456" t="s">
        <v>41</v>
      </c>
      <c r="C2456" t="s">
        <v>17</v>
      </c>
      <c r="D2456">
        <v>390</v>
      </c>
    </row>
    <row r="2457" spans="1:4" x14ac:dyDescent="0.3">
      <c r="A2457">
        <v>3433</v>
      </c>
      <c r="B2457" t="s">
        <v>41</v>
      </c>
      <c r="C2457" t="s">
        <v>18</v>
      </c>
      <c r="D2457">
        <v>22</v>
      </c>
    </row>
    <row r="2458" spans="1:4" x14ac:dyDescent="0.3">
      <c r="A2458">
        <v>3433</v>
      </c>
      <c r="B2458" t="s">
        <v>41</v>
      </c>
      <c r="C2458" t="s">
        <v>19</v>
      </c>
      <c r="D2458">
        <v>323</v>
      </c>
    </row>
    <row r="2459" spans="1:4" x14ac:dyDescent="0.3">
      <c r="A2459">
        <v>3433</v>
      </c>
      <c r="B2459" t="s">
        <v>41</v>
      </c>
      <c r="C2459" t="s">
        <v>20</v>
      </c>
      <c r="D2459">
        <v>104</v>
      </c>
    </row>
    <row r="2460" spans="1:4" x14ac:dyDescent="0.3">
      <c r="A2460">
        <v>3433</v>
      </c>
      <c r="B2460" t="s">
        <v>41</v>
      </c>
      <c r="C2460" t="s">
        <v>21</v>
      </c>
      <c r="D2460">
        <v>35</v>
      </c>
    </row>
    <row r="2461" spans="1:4" x14ac:dyDescent="0.3">
      <c r="A2461">
        <v>3433</v>
      </c>
      <c r="B2461" t="s">
        <v>41</v>
      </c>
      <c r="C2461" t="s">
        <v>22</v>
      </c>
      <c r="D2461">
        <v>107</v>
      </c>
    </row>
    <row r="2462" spans="1:4" x14ac:dyDescent="0.3">
      <c r="A2462">
        <v>10413</v>
      </c>
      <c r="B2462" t="s">
        <v>41</v>
      </c>
      <c r="C2462" t="s">
        <v>17</v>
      </c>
      <c r="D2462">
        <v>274</v>
      </c>
    </row>
    <row r="2463" spans="1:4" x14ac:dyDescent="0.3">
      <c r="A2463">
        <v>10413</v>
      </c>
      <c r="B2463" t="s">
        <v>41</v>
      </c>
      <c r="C2463" t="s">
        <v>18</v>
      </c>
      <c r="D2463">
        <v>83</v>
      </c>
    </row>
    <row r="2464" spans="1:4" x14ac:dyDescent="0.3">
      <c r="A2464">
        <v>10413</v>
      </c>
      <c r="B2464" t="s">
        <v>41</v>
      </c>
      <c r="C2464" t="s">
        <v>19</v>
      </c>
      <c r="D2464">
        <v>216</v>
      </c>
    </row>
    <row r="2465" spans="1:4" x14ac:dyDescent="0.3">
      <c r="A2465">
        <v>10413</v>
      </c>
      <c r="B2465" t="s">
        <v>41</v>
      </c>
      <c r="C2465" t="s">
        <v>20</v>
      </c>
      <c r="D2465">
        <v>151</v>
      </c>
    </row>
    <row r="2466" spans="1:4" x14ac:dyDescent="0.3">
      <c r="A2466">
        <v>10413</v>
      </c>
      <c r="B2466" t="s">
        <v>41</v>
      </c>
      <c r="C2466" t="s">
        <v>21</v>
      </c>
      <c r="D2466">
        <v>141</v>
      </c>
    </row>
    <row r="2467" spans="1:4" x14ac:dyDescent="0.3">
      <c r="A2467">
        <v>10413</v>
      </c>
      <c r="B2467" t="s">
        <v>41</v>
      </c>
      <c r="C2467" t="s">
        <v>22</v>
      </c>
      <c r="D2467">
        <v>224</v>
      </c>
    </row>
    <row r="2468" spans="1:4" x14ac:dyDescent="0.3">
      <c r="A2468">
        <v>6566</v>
      </c>
      <c r="B2468" t="s">
        <v>53</v>
      </c>
      <c r="C2468" t="s">
        <v>17</v>
      </c>
      <c r="D2468">
        <v>826</v>
      </c>
    </row>
    <row r="2469" spans="1:4" x14ac:dyDescent="0.3">
      <c r="A2469">
        <v>6566</v>
      </c>
      <c r="B2469" t="s">
        <v>53</v>
      </c>
      <c r="C2469" t="s">
        <v>18</v>
      </c>
      <c r="D2469">
        <v>50</v>
      </c>
    </row>
    <row r="2470" spans="1:4" x14ac:dyDescent="0.3">
      <c r="A2470">
        <v>6566</v>
      </c>
      <c r="B2470" t="s">
        <v>53</v>
      </c>
      <c r="C2470" t="s">
        <v>19</v>
      </c>
      <c r="D2470">
        <v>317</v>
      </c>
    </row>
    <row r="2471" spans="1:4" x14ac:dyDescent="0.3">
      <c r="A2471">
        <v>6566</v>
      </c>
      <c r="B2471" t="s">
        <v>53</v>
      </c>
      <c r="C2471" t="s">
        <v>20</v>
      </c>
      <c r="D2471">
        <v>50</v>
      </c>
    </row>
    <row r="2472" spans="1:4" x14ac:dyDescent="0.3">
      <c r="A2472">
        <v>6566</v>
      </c>
      <c r="B2472" t="s">
        <v>53</v>
      </c>
      <c r="C2472" t="s">
        <v>21</v>
      </c>
      <c r="D2472">
        <v>38</v>
      </c>
    </row>
    <row r="2473" spans="1:4" x14ac:dyDescent="0.3">
      <c r="A2473">
        <v>6566</v>
      </c>
      <c r="B2473" t="s">
        <v>53</v>
      </c>
      <c r="C2473" t="s">
        <v>22</v>
      </c>
      <c r="D2473">
        <v>38</v>
      </c>
    </row>
    <row r="2474" spans="1:4" x14ac:dyDescent="0.3">
      <c r="A2474">
        <v>9145</v>
      </c>
      <c r="B2474" t="s">
        <v>48</v>
      </c>
      <c r="C2474" t="s">
        <v>17</v>
      </c>
      <c r="D2474">
        <v>604</v>
      </c>
    </row>
    <row r="2475" spans="1:4" x14ac:dyDescent="0.3">
      <c r="A2475">
        <v>9145</v>
      </c>
      <c r="B2475" t="s">
        <v>48</v>
      </c>
      <c r="C2475" t="s">
        <v>18</v>
      </c>
      <c r="D2475">
        <v>26</v>
      </c>
    </row>
    <row r="2476" spans="1:4" x14ac:dyDescent="0.3">
      <c r="A2476">
        <v>9145</v>
      </c>
      <c r="B2476" t="s">
        <v>48</v>
      </c>
      <c r="C2476" t="s">
        <v>19</v>
      </c>
      <c r="D2476">
        <v>470</v>
      </c>
    </row>
    <row r="2477" spans="1:4" x14ac:dyDescent="0.3">
      <c r="A2477">
        <v>9145</v>
      </c>
      <c r="B2477" t="s">
        <v>48</v>
      </c>
      <c r="C2477" t="s">
        <v>20</v>
      </c>
      <c r="D2477">
        <v>123</v>
      </c>
    </row>
    <row r="2478" spans="1:4" x14ac:dyDescent="0.3">
      <c r="A2478">
        <v>9145</v>
      </c>
      <c r="B2478" t="s">
        <v>48</v>
      </c>
      <c r="C2478" t="s">
        <v>21</v>
      </c>
      <c r="D2478">
        <v>161</v>
      </c>
    </row>
    <row r="2479" spans="1:4" x14ac:dyDescent="0.3">
      <c r="A2479">
        <v>9145</v>
      </c>
      <c r="B2479" t="s">
        <v>48</v>
      </c>
      <c r="C2479" t="s">
        <v>22</v>
      </c>
      <c r="D2479">
        <v>94</v>
      </c>
    </row>
    <row r="2480" spans="1:4" x14ac:dyDescent="0.3">
      <c r="A2480">
        <v>2075</v>
      </c>
      <c r="B2480" t="s">
        <v>47</v>
      </c>
      <c r="C2480" t="s">
        <v>17</v>
      </c>
      <c r="D2480">
        <v>377</v>
      </c>
    </row>
    <row r="2481" spans="1:4" x14ac:dyDescent="0.3">
      <c r="A2481">
        <v>2075</v>
      </c>
      <c r="B2481" t="s">
        <v>47</v>
      </c>
      <c r="C2481" t="s">
        <v>18</v>
      </c>
      <c r="D2481">
        <v>10</v>
      </c>
    </row>
    <row r="2482" spans="1:4" x14ac:dyDescent="0.3">
      <c r="A2482">
        <v>2075</v>
      </c>
      <c r="B2482" t="s">
        <v>47</v>
      </c>
      <c r="C2482" t="s">
        <v>19</v>
      </c>
      <c r="D2482">
        <v>540</v>
      </c>
    </row>
    <row r="2483" spans="1:4" x14ac:dyDescent="0.3">
      <c r="A2483">
        <v>2075</v>
      </c>
      <c r="B2483" t="s">
        <v>47</v>
      </c>
      <c r="C2483" t="s">
        <v>20</v>
      </c>
      <c r="D2483">
        <v>80</v>
      </c>
    </row>
    <row r="2484" spans="1:4" x14ac:dyDescent="0.3">
      <c r="A2484">
        <v>2075</v>
      </c>
      <c r="B2484" t="s">
        <v>47</v>
      </c>
      <c r="C2484" t="s">
        <v>21</v>
      </c>
      <c r="D2484">
        <v>30</v>
      </c>
    </row>
    <row r="2485" spans="1:4" x14ac:dyDescent="0.3">
      <c r="A2485">
        <v>2075</v>
      </c>
      <c r="B2485" t="s">
        <v>47</v>
      </c>
      <c r="C2485" t="s">
        <v>22</v>
      </c>
      <c r="D2485">
        <v>10</v>
      </c>
    </row>
    <row r="2486" spans="1:4" x14ac:dyDescent="0.3">
      <c r="A2486">
        <v>4483</v>
      </c>
      <c r="B2486" t="s">
        <v>47</v>
      </c>
      <c r="C2486" t="s">
        <v>17</v>
      </c>
      <c r="D2486">
        <v>315</v>
      </c>
    </row>
    <row r="2487" spans="1:4" x14ac:dyDescent="0.3">
      <c r="A2487">
        <v>4483</v>
      </c>
      <c r="B2487" t="s">
        <v>47</v>
      </c>
      <c r="C2487" t="s">
        <v>18</v>
      </c>
      <c r="D2487">
        <v>26</v>
      </c>
    </row>
    <row r="2488" spans="1:4" x14ac:dyDescent="0.3">
      <c r="A2488">
        <v>4483</v>
      </c>
      <c r="B2488" t="s">
        <v>47</v>
      </c>
      <c r="C2488" t="s">
        <v>19</v>
      </c>
      <c r="D2488">
        <v>473</v>
      </c>
    </row>
    <row r="2489" spans="1:4" x14ac:dyDescent="0.3">
      <c r="A2489">
        <v>4483</v>
      </c>
      <c r="B2489" t="s">
        <v>47</v>
      </c>
      <c r="C2489" t="s">
        <v>20</v>
      </c>
      <c r="D2489">
        <v>220</v>
      </c>
    </row>
    <row r="2490" spans="1:4" x14ac:dyDescent="0.3">
      <c r="A2490">
        <v>4483</v>
      </c>
      <c r="B2490" t="s">
        <v>47</v>
      </c>
      <c r="C2490" t="s">
        <v>21</v>
      </c>
      <c r="D2490">
        <v>12</v>
      </c>
    </row>
    <row r="2491" spans="1:4" x14ac:dyDescent="0.3">
      <c r="A2491">
        <v>4483</v>
      </c>
      <c r="B2491" t="s">
        <v>47</v>
      </c>
      <c r="C2491" t="s">
        <v>22</v>
      </c>
      <c r="D2491">
        <v>182</v>
      </c>
    </row>
    <row r="2492" spans="1:4" x14ac:dyDescent="0.3">
      <c r="A2492">
        <v>7919</v>
      </c>
      <c r="B2492" t="s">
        <v>41</v>
      </c>
      <c r="C2492" t="s">
        <v>17</v>
      </c>
      <c r="D2492">
        <v>1285</v>
      </c>
    </row>
    <row r="2493" spans="1:4" x14ac:dyDescent="0.3">
      <c r="A2493">
        <v>7919</v>
      </c>
      <c r="B2493" t="s">
        <v>41</v>
      </c>
      <c r="C2493" t="s">
        <v>18</v>
      </c>
      <c r="D2493">
        <v>105</v>
      </c>
    </row>
    <row r="2494" spans="1:4" x14ac:dyDescent="0.3">
      <c r="A2494">
        <v>7919</v>
      </c>
      <c r="B2494" t="s">
        <v>41</v>
      </c>
      <c r="C2494" t="s">
        <v>19</v>
      </c>
      <c r="D2494">
        <v>653</v>
      </c>
    </row>
    <row r="2495" spans="1:4" x14ac:dyDescent="0.3">
      <c r="A2495">
        <v>7919</v>
      </c>
      <c r="B2495" t="s">
        <v>41</v>
      </c>
      <c r="C2495" t="s">
        <v>20</v>
      </c>
      <c r="D2495">
        <v>28</v>
      </c>
    </row>
    <row r="2496" spans="1:4" x14ac:dyDescent="0.3">
      <c r="A2496">
        <v>7919</v>
      </c>
      <c r="B2496" t="s">
        <v>41</v>
      </c>
      <c r="C2496" t="s">
        <v>21</v>
      </c>
      <c r="D2496">
        <v>21</v>
      </c>
    </row>
    <row r="2497" spans="1:4" x14ac:dyDescent="0.3">
      <c r="A2497">
        <v>7919</v>
      </c>
      <c r="B2497" t="s">
        <v>41</v>
      </c>
      <c r="C2497" t="s">
        <v>22</v>
      </c>
      <c r="D2497">
        <v>0</v>
      </c>
    </row>
    <row r="2498" spans="1:4" x14ac:dyDescent="0.3">
      <c r="A2498">
        <v>3919</v>
      </c>
      <c r="B2498" t="s">
        <v>48</v>
      </c>
      <c r="C2498" t="s">
        <v>17</v>
      </c>
      <c r="D2498">
        <v>960</v>
      </c>
    </row>
    <row r="2499" spans="1:4" x14ac:dyDescent="0.3">
      <c r="A2499">
        <v>3919</v>
      </c>
      <c r="B2499" t="s">
        <v>48</v>
      </c>
      <c r="C2499" t="s">
        <v>18</v>
      </c>
      <c r="D2499">
        <v>0</v>
      </c>
    </row>
    <row r="2500" spans="1:4" x14ac:dyDescent="0.3">
      <c r="A2500">
        <v>3919</v>
      </c>
      <c r="B2500" t="s">
        <v>48</v>
      </c>
      <c r="C2500" t="s">
        <v>19</v>
      </c>
      <c r="D2500">
        <v>883</v>
      </c>
    </row>
    <row r="2501" spans="1:4" x14ac:dyDescent="0.3">
      <c r="A2501">
        <v>3919</v>
      </c>
      <c r="B2501" t="s">
        <v>48</v>
      </c>
      <c r="C2501" t="s">
        <v>20</v>
      </c>
      <c r="D2501">
        <v>50</v>
      </c>
    </row>
    <row r="2502" spans="1:4" x14ac:dyDescent="0.3">
      <c r="A2502">
        <v>3919</v>
      </c>
      <c r="B2502" t="s">
        <v>48</v>
      </c>
      <c r="C2502" t="s">
        <v>21</v>
      </c>
      <c r="D2502">
        <v>38</v>
      </c>
    </row>
    <row r="2503" spans="1:4" x14ac:dyDescent="0.3">
      <c r="A2503">
        <v>3919</v>
      </c>
      <c r="B2503" t="s">
        <v>48</v>
      </c>
      <c r="C2503" t="s">
        <v>22</v>
      </c>
      <c r="D2503">
        <v>0</v>
      </c>
    </row>
    <row r="2504" spans="1:4" x14ac:dyDescent="0.3">
      <c r="A2504">
        <v>10972</v>
      </c>
      <c r="B2504" t="s">
        <v>41</v>
      </c>
      <c r="C2504" t="s">
        <v>17</v>
      </c>
      <c r="D2504">
        <v>625</v>
      </c>
    </row>
    <row r="2505" spans="1:4" x14ac:dyDescent="0.3">
      <c r="A2505">
        <v>10972</v>
      </c>
      <c r="B2505" t="s">
        <v>41</v>
      </c>
      <c r="C2505" t="s">
        <v>18</v>
      </c>
      <c r="D2505">
        <v>35</v>
      </c>
    </row>
    <row r="2506" spans="1:4" x14ac:dyDescent="0.3">
      <c r="A2506">
        <v>10972</v>
      </c>
      <c r="B2506" t="s">
        <v>41</v>
      </c>
      <c r="C2506" t="s">
        <v>19</v>
      </c>
      <c r="D2506">
        <v>169</v>
      </c>
    </row>
    <row r="2507" spans="1:4" x14ac:dyDescent="0.3">
      <c r="A2507">
        <v>10972</v>
      </c>
      <c r="B2507" t="s">
        <v>41</v>
      </c>
      <c r="C2507" t="s">
        <v>20</v>
      </c>
      <c r="D2507">
        <v>58</v>
      </c>
    </row>
    <row r="2508" spans="1:4" x14ac:dyDescent="0.3">
      <c r="A2508">
        <v>10972</v>
      </c>
      <c r="B2508" t="s">
        <v>41</v>
      </c>
      <c r="C2508" t="s">
        <v>21</v>
      </c>
      <c r="D2508">
        <v>17</v>
      </c>
    </row>
    <row r="2509" spans="1:4" x14ac:dyDescent="0.3">
      <c r="A2509">
        <v>10972</v>
      </c>
      <c r="B2509" t="s">
        <v>41</v>
      </c>
      <c r="C2509" t="s">
        <v>22</v>
      </c>
      <c r="D2509">
        <v>35</v>
      </c>
    </row>
    <row r="2510" spans="1:4" x14ac:dyDescent="0.3">
      <c r="A2510">
        <v>10057</v>
      </c>
      <c r="B2510" t="s">
        <v>41</v>
      </c>
      <c r="C2510" t="s">
        <v>17</v>
      </c>
      <c r="D2510">
        <v>503</v>
      </c>
    </row>
    <row r="2511" spans="1:4" x14ac:dyDescent="0.3">
      <c r="A2511">
        <v>10057</v>
      </c>
      <c r="B2511" t="s">
        <v>41</v>
      </c>
      <c r="C2511" t="s">
        <v>18</v>
      </c>
      <c r="D2511">
        <v>27</v>
      </c>
    </row>
    <row r="2512" spans="1:4" x14ac:dyDescent="0.3">
      <c r="A2512">
        <v>10057</v>
      </c>
      <c r="B2512" t="s">
        <v>41</v>
      </c>
      <c r="C2512" t="s">
        <v>19</v>
      </c>
      <c r="D2512">
        <v>419</v>
      </c>
    </row>
    <row r="2513" spans="1:4" x14ac:dyDescent="0.3">
      <c r="A2513">
        <v>10057</v>
      </c>
      <c r="B2513" t="s">
        <v>41</v>
      </c>
      <c r="C2513" t="s">
        <v>20</v>
      </c>
      <c r="D2513">
        <v>90</v>
      </c>
    </row>
    <row r="2514" spans="1:4" x14ac:dyDescent="0.3">
      <c r="A2514">
        <v>10057</v>
      </c>
      <c r="B2514" t="s">
        <v>41</v>
      </c>
      <c r="C2514" t="s">
        <v>21</v>
      </c>
      <c r="D2514">
        <v>139</v>
      </c>
    </row>
    <row r="2515" spans="1:4" x14ac:dyDescent="0.3">
      <c r="A2515">
        <v>10057</v>
      </c>
      <c r="B2515" t="s">
        <v>41</v>
      </c>
      <c r="C2515" t="s">
        <v>22</v>
      </c>
      <c r="D2515">
        <v>153</v>
      </c>
    </row>
    <row r="2516" spans="1:4" x14ac:dyDescent="0.3">
      <c r="A2516">
        <v>10736</v>
      </c>
      <c r="B2516" t="s">
        <v>48</v>
      </c>
      <c r="C2516" t="s">
        <v>17</v>
      </c>
      <c r="D2516">
        <v>522</v>
      </c>
    </row>
    <row r="2517" spans="1:4" x14ac:dyDescent="0.3">
      <c r="A2517">
        <v>10736</v>
      </c>
      <c r="B2517" t="s">
        <v>48</v>
      </c>
      <c r="C2517" t="s">
        <v>18</v>
      </c>
      <c r="D2517">
        <v>0</v>
      </c>
    </row>
    <row r="2518" spans="1:4" x14ac:dyDescent="0.3">
      <c r="A2518">
        <v>10736</v>
      </c>
      <c r="B2518" t="s">
        <v>48</v>
      </c>
      <c r="C2518" t="s">
        <v>19</v>
      </c>
      <c r="D2518">
        <v>522</v>
      </c>
    </row>
    <row r="2519" spans="1:4" x14ac:dyDescent="0.3">
      <c r="A2519">
        <v>10736</v>
      </c>
      <c r="B2519" t="s">
        <v>48</v>
      </c>
      <c r="C2519" t="s">
        <v>20</v>
      </c>
      <c r="D2519">
        <v>227</v>
      </c>
    </row>
    <row r="2520" spans="1:4" x14ac:dyDescent="0.3">
      <c r="A2520">
        <v>10736</v>
      </c>
      <c r="B2520" t="s">
        <v>48</v>
      </c>
      <c r="C2520" t="s">
        <v>21</v>
      </c>
      <c r="D2520">
        <v>120</v>
      </c>
    </row>
    <row r="2521" spans="1:4" x14ac:dyDescent="0.3">
      <c r="A2521">
        <v>10736</v>
      </c>
      <c r="B2521" t="s">
        <v>48</v>
      </c>
      <c r="C2521" t="s">
        <v>22</v>
      </c>
      <c r="D2521">
        <v>134</v>
      </c>
    </row>
    <row r="2522" spans="1:4" x14ac:dyDescent="0.3">
      <c r="A2522">
        <v>4507</v>
      </c>
      <c r="B2522" t="s">
        <v>41</v>
      </c>
      <c r="C2522" t="s">
        <v>17</v>
      </c>
      <c r="D2522">
        <v>631</v>
      </c>
    </row>
    <row r="2523" spans="1:4" x14ac:dyDescent="0.3">
      <c r="A2523">
        <v>4507</v>
      </c>
      <c r="B2523" t="s">
        <v>41</v>
      </c>
      <c r="C2523" t="s">
        <v>18</v>
      </c>
      <c r="D2523">
        <v>28</v>
      </c>
    </row>
    <row r="2524" spans="1:4" x14ac:dyDescent="0.3">
      <c r="A2524">
        <v>4507</v>
      </c>
      <c r="B2524" t="s">
        <v>41</v>
      </c>
      <c r="C2524" t="s">
        <v>19</v>
      </c>
      <c r="D2524">
        <v>491</v>
      </c>
    </row>
    <row r="2525" spans="1:4" x14ac:dyDescent="0.3">
      <c r="A2525">
        <v>4507</v>
      </c>
      <c r="B2525" t="s">
        <v>41</v>
      </c>
      <c r="C2525" t="s">
        <v>20</v>
      </c>
      <c r="D2525">
        <v>30</v>
      </c>
    </row>
    <row r="2526" spans="1:4" x14ac:dyDescent="0.3">
      <c r="A2526">
        <v>4507</v>
      </c>
      <c r="B2526" t="s">
        <v>41</v>
      </c>
      <c r="C2526" t="s">
        <v>21</v>
      </c>
      <c r="D2526">
        <v>14</v>
      </c>
    </row>
    <row r="2527" spans="1:4" x14ac:dyDescent="0.3">
      <c r="A2527">
        <v>4507</v>
      </c>
      <c r="B2527" t="s">
        <v>41</v>
      </c>
      <c r="C2527" t="s">
        <v>22</v>
      </c>
      <c r="D2527">
        <v>56</v>
      </c>
    </row>
    <row r="2528" spans="1:4" x14ac:dyDescent="0.3">
      <c r="A2528">
        <v>6262</v>
      </c>
      <c r="B2528" t="s">
        <v>52</v>
      </c>
      <c r="C2528" t="s">
        <v>17</v>
      </c>
      <c r="D2528">
        <v>816</v>
      </c>
    </row>
    <row r="2529" spans="1:4" x14ac:dyDescent="0.3">
      <c r="A2529">
        <v>6262</v>
      </c>
      <c r="B2529" t="s">
        <v>52</v>
      </c>
      <c r="C2529" t="s">
        <v>18</v>
      </c>
      <c r="D2529">
        <v>42</v>
      </c>
    </row>
    <row r="2530" spans="1:4" x14ac:dyDescent="0.3">
      <c r="A2530">
        <v>6262</v>
      </c>
      <c r="B2530" t="s">
        <v>52</v>
      </c>
      <c r="C2530" t="s">
        <v>19</v>
      </c>
      <c r="D2530">
        <v>450</v>
      </c>
    </row>
    <row r="2531" spans="1:4" x14ac:dyDescent="0.3">
      <c r="A2531">
        <v>6262</v>
      </c>
      <c r="B2531" t="s">
        <v>52</v>
      </c>
      <c r="C2531" t="s">
        <v>20</v>
      </c>
      <c r="D2531">
        <v>55</v>
      </c>
    </row>
    <row r="2532" spans="1:4" x14ac:dyDescent="0.3">
      <c r="A2532">
        <v>6262</v>
      </c>
      <c r="B2532" t="s">
        <v>52</v>
      </c>
      <c r="C2532" t="s">
        <v>21</v>
      </c>
      <c r="D2532">
        <v>56</v>
      </c>
    </row>
    <row r="2533" spans="1:4" x14ac:dyDescent="0.3">
      <c r="A2533">
        <v>6262</v>
      </c>
      <c r="B2533" t="s">
        <v>52</v>
      </c>
      <c r="C2533" t="s">
        <v>22</v>
      </c>
      <c r="D2533">
        <v>154</v>
      </c>
    </row>
    <row r="2534" spans="1:4" x14ac:dyDescent="0.3">
      <c r="A2534">
        <v>10936</v>
      </c>
      <c r="B2534" t="s">
        <v>53</v>
      </c>
      <c r="C2534" t="s">
        <v>17</v>
      </c>
      <c r="D2534">
        <v>597</v>
      </c>
    </row>
    <row r="2535" spans="1:4" x14ac:dyDescent="0.3">
      <c r="A2535">
        <v>10936</v>
      </c>
      <c r="B2535" t="s">
        <v>53</v>
      </c>
      <c r="C2535" t="s">
        <v>18</v>
      </c>
      <c r="D2535">
        <v>166</v>
      </c>
    </row>
    <row r="2536" spans="1:4" x14ac:dyDescent="0.3">
      <c r="A2536">
        <v>10936</v>
      </c>
      <c r="B2536" t="s">
        <v>53</v>
      </c>
      <c r="C2536" t="s">
        <v>19</v>
      </c>
      <c r="D2536">
        <v>597</v>
      </c>
    </row>
    <row r="2537" spans="1:4" x14ac:dyDescent="0.3">
      <c r="A2537">
        <v>10936</v>
      </c>
      <c r="B2537" t="s">
        <v>53</v>
      </c>
      <c r="C2537" t="s">
        <v>20</v>
      </c>
      <c r="D2537">
        <v>172</v>
      </c>
    </row>
    <row r="2538" spans="1:4" x14ac:dyDescent="0.3">
      <c r="A2538">
        <v>10936</v>
      </c>
      <c r="B2538" t="s">
        <v>53</v>
      </c>
      <c r="C2538" t="s">
        <v>21</v>
      </c>
      <c r="D2538">
        <v>166</v>
      </c>
    </row>
    <row r="2539" spans="1:4" x14ac:dyDescent="0.3">
      <c r="A2539">
        <v>10936</v>
      </c>
      <c r="B2539" t="s">
        <v>53</v>
      </c>
      <c r="C2539" t="s">
        <v>22</v>
      </c>
      <c r="D2539">
        <v>249</v>
      </c>
    </row>
    <row r="2540" spans="1:4" x14ac:dyDescent="0.3">
      <c r="A2540">
        <v>1168</v>
      </c>
      <c r="B2540" t="s">
        <v>41</v>
      </c>
      <c r="C2540" t="s">
        <v>17</v>
      </c>
      <c r="D2540">
        <v>322</v>
      </c>
    </row>
    <row r="2541" spans="1:4" x14ac:dyDescent="0.3">
      <c r="A2541">
        <v>1168</v>
      </c>
      <c r="B2541" t="s">
        <v>41</v>
      </c>
      <c r="C2541" t="s">
        <v>18</v>
      </c>
      <c r="D2541">
        <v>53</v>
      </c>
    </row>
    <row r="2542" spans="1:4" x14ac:dyDescent="0.3">
      <c r="A2542">
        <v>1168</v>
      </c>
      <c r="B2542" t="s">
        <v>41</v>
      </c>
      <c r="C2542" t="s">
        <v>19</v>
      </c>
      <c r="D2542">
        <v>899</v>
      </c>
    </row>
    <row r="2543" spans="1:4" x14ac:dyDescent="0.3">
      <c r="A2543">
        <v>1168</v>
      </c>
      <c r="B2543" t="s">
        <v>41</v>
      </c>
      <c r="C2543" t="s">
        <v>20</v>
      </c>
      <c r="D2543">
        <v>34</v>
      </c>
    </row>
    <row r="2544" spans="1:4" x14ac:dyDescent="0.3">
      <c r="A2544">
        <v>1168</v>
      </c>
      <c r="B2544" t="s">
        <v>41</v>
      </c>
      <c r="C2544" t="s">
        <v>21</v>
      </c>
      <c r="D2544">
        <v>40</v>
      </c>
    </row>
    <row r="2545" spans="1:4" x14ac:dyDescent="0.3">
      <c r="A2545">
        <v>1168</v>
      </c>
      <c r="B2545" t="s">
        <v>41</v>
      </c>
      <c r="C2545" t="s">
        <v>22</v>
      </c>
      <c r="D2545">
        <v>53</v>
      </c>
    </row>
    <row r="2546" spans="1:4" x14ac:dyDescent="0.3">
      <c r="A2546">
        <v>2797</v>
      </c>
      <c r="B2546" t="s">
        <v>41</v>
      </c>
      <c r="C2546" t="s">
        <v>17</v>
      </c>
      <c r="D2546">
        <v>707</v>
      </c>
    </row>
    <row r="2547" spans="1:4" x14ac:dyDescent="0.3">
      <c r="A2547">
        <v>2797</v>
      </c>
      <c r="B2547" t="s">
        <v>41</v>
      </c>
      <c r="C2547" t="s">
        <v>18</v>
      </c>
      <c r="D2547">
        <v>20</v>
      </c>
    </row>
    <row r="2548" spans="1:4" x14ac:dyDescent="0.3">
      <c r="A2548">
        <v>2797</v>
      </c>
      <c r="B2548" t="s">
        <v>41</v>
      </c>
      <c r="C2548" t="s">
        <v>19</v>
      </c>
      <c r="D2548">
        <v>171</v>
      </c>
    </row>
    <row r="2549" spans="1:4" x14ac:dyDescent="0.3">
      <c r="A2549">
        <v>2797</v>
      </c>
      <c r="B2549" t="s">
        <v>41</v>
      </c>
      <c r="C2549" t="s">
        <v>20</v>
      </c>
      <c r="D2549">
        <v>65</v>
      </c>
    </row>
    <row r="2550" spans="1:4" x14ac:dyDescent="0.3">
      <c r="A2550">
        <v>2797</v>
      </c>
      <c r="B2550" t="s">
        <v>41</v>
      </c>
      <c r="C2550" t="s">
        <v>21</v>
      </c>
      <c r="D2550">
        <v>60</v>
      </c>
    </row>
    <row r="2551" spans="1:4" x14ac:dyDescent="0.3">
      <c r="A2551">
        <v>2797</v>
      </c>
      <c r="B2551" t="s">
        <v>41</v>
      </c>
      <c r="C2551" t="s">
        <v>22</v>
      </c>
      <c r="D2551">
        <v>50</v>
      </c>
    </row>
    <row r="2552" spans="1:4" x14ac:dyDescent="0.3">
      <c r="A2552">
        <v>11056</v>
      </c>
      <c r="B2552" t="s">
        <v>41</v>
      </c>
      <c r="C2552" t="s">
        <v>17</v>
      </c>
      <c r="D2552">
        <v>546</v>
      </c>
    </row>
    <row r="2553" spans="1:4" x14ac:dyDescent="0.3">
      <c r="A2553">
        <v>11056</v>
      </c>
      <c r="B2553" t="s">
        <v>41</v>
      </c>
      <c r="C2553" t="s">
        <v>18</v>
      </c>
      <c r="D2553">
        <v>91</v>
      </c>
    </row>
    <row r="2554" spans="1:4" x14ac:dyDescent="0.3">
      <c r="A2554">
        <v>11056</v>
      </c>
      <c r="B2554" t="s">
        <v>41</v>
      </c>
      <c r="C2554" t="s">
        <v>19</v>
      </c>
      <c r="D2554">
        <v>410</v>
      </c>
    </row>
    <row r="2555" spans="1:4" x14ac:dyDescent="0.3">
      <c r="A2555">
        <v>11056</v>
      </c>
      <c r="B2555" t="s">
        <v>41</v>
      </c>
      <c r="C2555" t="s">
        <v>20</v>
      </c>
      <c r="D2555">
        <v>119</v>
      </c>
    </row>
    <row r="2556" spans="1:4" x14ac:dyDescent="0.3">
      <c r="A2556">
        <v>11056</v>
      </c>
      <c r="B2556" t="s">
        <v>41</v>
      </c>
      <c r="C2556" t="s">
        <v>21</v>
      </c>
      <c r="D2556">
        <v>0</v>
      </c>
    </row>
    <row r="2557" spans="1:4" x14ac:dyDescent="0.3">
      <c r="A2557">
        <v>11056</v>
      </c>
      <c r="B2557" t="s">
        <v>41</v>
      </c>
      <c r="C2557" t="s">
        <v>22</v>
      </c>
      <c r="D2557">
        <v>22</v>
      </c>
    </row>
    <row r="2558" spans="1:4" x14ac:dyDescent="0.3">
      <c r="A2558">
        <v>10177</v>
      </c>
      <c r="B2558" t="s">
        <v>41</v>
      </c>
      <c r="C2558" t="s">
        <v>17</v>
      </c>
      <c r="D2558">
        <v>531</v>
      </c>
    </row>
    <row r="2559" spans="1:4" x14ac:dyDescent="0.3">
      <c r="A2559">
        <v>10177</v>
      </c>
      <c r="B2559" t="s">
        <v>41</v>
      </c>
      <c r="C2559" t="s">
        <v>18</v>
      </c>
      <c r="D2559">
        <v>69</v>
      </c>
    </row>
    <row r="2560" spans="1:4" x14ac:dyDescent="0.3">
      <c r="A2560">
        <v>10177</v>
      </c>
      <c r="B2560" t="s">
        <v>41</v>
      </c>
      <c r="C2560" t="s">
        <v>19</v>
      </c>
      <c r="D2560">
        <v>300</v>
      </c>
    </row>
    <row r="2561" spans="1:4" x14ac:dyDescent="0.3">
      <c r="A2561">
        <v>10177</v>
      </c>
      <c r="B2561" t="s">
        <v>41</v>
      </c>
      <c r="C2561" t="s">
        <v>20</v>
      </c>
      <c r="D2561">
        <v>150</v>
      </c>
    </row>
    <row r="2562" spans="1:4" x14ac:dyDescent="0.3">
      <c r="A2562">
        <v>10177</v>
      </c>
      <c r="B2562" t="s">
        <v>41</v>
      </c>
      <c r="C2562" t="s">
        <v>21</v>
      </c>
      <c r="D2562">
        <v>138</v>
      </c>
    </row>
    <row r="2563" spans="1:4" x14ac:dyDescent="0.3">
      <c r="A2563">
        <v>10177</v>
      </c>
      <c r="B2563" t="s">
        <v>41</v>
      </c>
      <c r="C2563" t="s">
        <v>22</v>
      </c>
      <c r="D2563">
        <v>150</v>
      </c>
    </row>
    <row r="2564" spans="1:4" x14ac:dyDescent="0.3">
      <c r="A2564">
        <v>2429</v>
      </c>
      <c r="B2564" t="s">
        <v>48</v>
      </c>
      <c r="C2564" t="s">
        <v>17</v>
      </c>
      <c r="D2564">
        <v>531</v>
      </c>
    </row>
    <row r="2565" spans="1:4" x14ac:dyDescent="0.3">
      <c r="A2565">
        <v>2429</v>
      </c>
      <c r="B2565" t="s">
        <v>48</v>
      </c>
      <c r="C2565" t="s">
        <v>18</v>
      </c>
      <c r="D2565">
        <v>69</v>
      </c>
    </row>
    <row r="2566" spans="1:4" x14ac:dyDescent="0.3">
      <c r="A2566">
        <v>2429</v>
      </c>
      <c r="B2566" t="s">
        <v>48</v>
      </c>
      <c r="C2566" t="s">
        <v>19</v>
      </c>
      <c r="D2566">
        <v>300</v>
      </c>
    </row>
    <row r="2567" spans="1:4" x14ac:dyDescent="0.3">
      <c r="A2567">
        <v>2429</v>
      </c>
      <c r="B2567" t="s">
        <v>48</v>
      </c>
      <c r="C2567" t="s">
        <v>20</v>
      </c>
      <c r="D2567">
        <v>150</v>
      </c>
    </row>
    <row r="2568" spans="1:4" x14ac:dyDescent="0.3">
      <c r="A2568">
        <v>2429</v>
      </c>
      <c r="B2568" t="s">
        <v>48</v>
      </c>
      <c r="C2568" t="s">
        <v>21</v>
      </c>
      <c r="D2568">
        <v>138</v>
      </c>
    </row>
    <row r="2569" spans="1:4" x14ac:dyDescent="0.3">
      <c r="A2569">
        <v>2429</v>
      </c>
      <c r="B2569" t="s">
        <v>48</v>
      </c>
      <c r="C2569" t="s">
        <v>22</v>
      </c>
      <c r="D2569">
        <v>150</v>
      </c>
    </row>
    <row r="2570" spans="1:4" x14ac:dyDescent="0.3">
      <c r="A2570">
        <v>2781</v>
      </c>
      <c r="B2570" t="s">
        <v>47</v>
      </c>
      <c r="C2570" t="s">
        <v>17</v>
      </c>
      <c r="D2570">
        <v>1003</v>
      </c>
    </row>
    <row r="2571" spans="1:4" x14ac:dyDescent="0.3">
      <c r="A2571">
        <v>2781</v>
      </c>
      <c r="B2571" t="s">
        <v>47</v>
      </c>
      <c r="C2571" t="s">
        <v>18</v>
      </c>
      <c r="D2571">
        <v>34</v>
      </c>
    </row>
    <row r="2572" spans="1:4" x14ac:dyDescent="0.3">
      <c r="A2572">
        <v>2781</v>
      </c>
      <c r="B2572" t="s">
        <v>47</v>
      </c>
      <c r="C2572" t="s">
        <v>19</v>
      </c>
      <c r="D2572">
        <v>536</v>
      </c>
    </row>
    <row r="2573" spans="1:4" x14ac:dyDescent="0.3">
      <c r="A2573">
        <v>2781</v>
      </c>
      <c r="B2573" t="s">
        <v>47</v>
      </c>
      <c r="C2573" t="s">
        <v>20</v>
      </c>
      <c r="D2573">
        <v>134</v>
      </c>
    </row>
    <row r="2574" spans="1:4" x14ac:dyDescent="0.3">
      <c r="A2574">
        <v>2781</v>
      </c>
      <c r="B2574" t="s">
        <v>47</v>
      </c>
      <c r="C2574" t="s">
        <v>21</v>
      </c>
      <c r="D2574">
        <v>51</v>
      </c>
    </row>
    <row r="2575" spans="1:4" x14ac:dyDescent="0.3">
      <c r="A2575">
        <v>2781</v>
      </c>
      <c r="B2575" t="s">
        <v>47</v>
      </c>
      <c r="C2575" t="s">
        <v>22</v>
      </c>
      <c r="D2575">
        <v>34</v>
      </c>
    </row>
    <row r="2576" spans="1:4" x14ac:dyDescent="0.3">
      <c r="A2576">
        <v>10582</v>
      </c>
      <c r="B2576" t="s">
        <v>52</v>
      </c>
      <c r="C2576" t="s">
        <v>17</v>
      </c>
      <c r="D2576">
        <v>180</v>
      </c>
    </row>
    <row r="2577" spans="1:4" x14ac:dyDescent="0.3">
      <c r="A2577">
        <v>10582</v>
      </c>
      <c r="B2577" t="s">
        <v>52</v>
      </c>
      <c r="C2577" t="s">
        <v>18</v>
      </c>
      <c r="D2577">
        <v>32</v>
      </c>
    </row>
    <row r="2578" spans="1:4" x14ac:dyDescent="0.3">
      <c r="A2578">
        <v>10582</v>
      </c>
      <c r="B2578" t="s">
        <v>52</v>
      </c>
      <c r="C2578" t="s">
        <v>19</v>
      </c>
      <c r="D2578">
        <v>348</v>
      </c>
    </row>
    <row r="2579" spans="1:4" x14ac:dyDescent="0.3">
      <c r="A2579">
        <v>10582</v>
      </c>
      <c r="B2579" t="s">
        <v>52</v>
      </c>
      <c r="C2579" t="s">
        <v>20</v>
      </c>
      <c r="D2579">
        <v>76</v>
      </c>
    </row>
    <row r="2580" spans="1:4" x14ac:dyDescent="0.3">
      <c r="A2580">
        <v>10582</v>
      </c>
      <c r="B2580" t="s">
        <v>52</v>
      </c>
      <c r="C2580" t="s">
        <v>21</v>
      </c>
      <c r="D2580">
        <v>32</v>
      </c>
    </row>
    <row r="2581" spans="1:4" x14ac:dyDescent="0.3">
      <c r="A2581">
        <v>10582</v>
      </c>
      <c r="B2581" t="s">
        <v>52</v>
      </c>
      <c r="C2581" t="s">
        <v>22</v>
      </c>
      <c r="D2581">
        <v>90</v>
      </c>
    </row>
    <row r="2582" spans="1:4" x14ac:dyDescent="0.3">
      <c r="A2582">
        <v>7875</v>
      </c>
      <c r="B2582" t="s">
        <v>53</v>
      </c>
      <c r="C2582" t="s">
        <v>17</v>
      </c>
      <c r="D2582">
        <v>967</v>
      </c>
    </row>
    <row r="2583" spans="1:4" x14ac:dyDescent="0.3">
      <c r="A2583">
        <v>7875</v>
      </c>
      <c r="B2583" t="s">
        <v>53</v>
      </c>
      <c r="C2583" t="s">
        <v>18</v>
      </c>
      <c r="D2583">
        <v>0</v>
      </c>
    </row>
    <row r="2584" spans="1:4" x14ac:dyDescent="0.3">
      <c r="A2584">
        <v>7875</v>
      </c>
      <c r="B2584" t="s">
        <v>53</v>
      </c>
      <c r="C2584" t="s">
        <v>19</v>
      </c>
      <c r="D2584">
        <v>617</v>
      </c>
    </row>
    <row r="2585" spans="1:4" x14ac:dyDescent="0.3">
      <c r="A2585">
        <v>7875</v>
      </c>
      <c r="B2585" t="s">
        <v>53</v>
      </c>
      <c r="C2585" t="s">
        <v>20</v>
      </c>
      <c r="D2585">
        <v>43</v>
      </c>
    </row>
    <row r="2586" spans="1:4" x14ac:dyDescent="0.3">
      <c r="A2586">
        <v>7875</v>
      </c>
      <c r="B2586" t="s">
        <v>53</v>
      </c>
      <c r="C2586" t="s">
        <v>21</v>
      </c>
      <c r="D2586">
        <v>50</v>
      </c>
    </row>
    <row r="2587" spans="1:4" x14ac:dyDescent="0.3">
      <c r="A2587">
        <v>7875</v>
      </c>
      <c r="B2587" t="s">
        <v>53</v>
      </c>
      <c r="C2587" t="s">
        <v>22</v>
      </c>
      <c r="D2587">
        <v>0</v>
      </c>
    </row>
    <row r="2588" spans="1:4" x14ac:dyDescent="0.3">
      <c r="A2588">
        <v>5955</v>
      </c>
      <c r="B2588" t="s">
        <v>41</v>
      </c>
      <c r="C2588" t="s">
        <v>17</v>
      </c>
      <c r="D2588">
        <v>833</v>
      </c>
    </row>
    <row r="2589" spans="1:4" x14ac:dyDescent="0.3">
      <c r="A2589">
        <v>5955</v>
      </c>
      <c r="B2589" t="s">
        <v>41</v>
      </c>
      <c r="C2589" t="s">
        <v>18</v>
      </c>
      <c r="D2589">
        <v>33</v>
      </c>
    </row>
    <row r="2590" spans="1:4" x14ac:dyDescent="0.3">
      <c r="A2590">
        <v>5955</v>
      </c>
      <c r="B2590" t="s">
        <v>41</v>
      </c>
      <c r="C2590" t="s">
        <v>19</v>
      </c>
      <c r="D2590">
        <v>549</v>
      </c>
    </row>
    <row r="2591" spans="1:4" x14ac:dyDescent="0.3">
      <c r="A2591">
        <v>5955</v>
      </c>
      <c r="B2591" t="s">
        <v>41</v>
      </c>
      <c r="C2591" t="s">
        <v>20</v>
      </c>
      <c r="D2591">
        <v>151</v>
      </c>
    </row>
    <row r="2592" spans="1:4" x14ac:dyDescent="0.3">
      <c r="A2592">
        <v>5955</v>
      </c>
      <c r="B2592" t="s">
        <v>41</v>
      </c>
      <c r="C2592" t="s">
        <v>21</v>
      </c>
      <c r="D2592">
        <v>133</v>
      </c>
    </row>
    <row r="2593" spans="1:4" x14ac:dyDescent="0.3">
      <c r="A2593">
        <v>5955</v>
      </c>
      <c r="B2593" t="s">
        <v>41</v>
      </c>
      <c r="C2593" t="s">
        <v>22</v>
      </c>
      <c r="D2593">
        <v>233</v>
      </c>
    </row>
    <row r="2594" spans="1:4" x14ac:dyDescent="0.3">
      <c r="A2594">
        <v>1079</v>
      </c>
      <c r="B2594" t="s">
        <v>45</v>
      </c>
      <c r="C2594" t="s">
        <v>17</v>
      </c>
      <c r="D2594">
        <v>1000</v>
      </c>
    </row>
    <row r="2595" spans="1:4" x14ac:dyDescent="0.3">
      <c r="A2595">
        <v>1079</v>
      </c>
      <c r="B2595" t="s">
        <v>45</v>
      </c>
      <c r="C2595" t="s">
        <v>18</v>
      </c>
      <c r="D2595">
        <v>0</v>
      </c>
    </row>
    <row r="2596" spans="1:4" x14ac:dyDescent="0.3">
      <c r="A2596">
        <v>1079</v>
      </c>
      <c r="B2596" t="s">
        <v>45</v>
      </c>
      <c r="C2596" t="s">
        <v>19</v>
      </c>
      <c r="D2596">
        <v>76</v>
      </c>
    </row>
    <row r="2597" spans="1:4" x14ac:dyDescent="0.3">
      <c r="A2597">
        <v>1079</v>
      </c>
      <c r="B2597" t="s">
        <v>45</v>
      </c>
      <c r="C2597" t="s">
        <v>20</v>
      </c>
      <c r="D2597">
        <v>0</v>
      </c>
    </row>
    <row r="2598" spans="1:4" x14ac:dyDescent="0.3">
      <c r="A2598">
        <v>1079</v>
      </c>
      <c r="B2598" t="s">
        <v>45</v>
      </c>
      <c r="C2598" t="s">
        <v>21</v>
      </c>
      <c r="D2598">
        <v>0</v>
      </c>
    </row>
    <row r="2599" spans="1:4" x14ac:dyDescent="0.3">
      <c r="A2599">
        <v>1079</v>
      </c>
      <c r="B2599" t="s">
        <v>45</v>
      </c>
      <c r="C2599" t="s">
        <v>22</v>
      </c>
      <c r="D2599">
        <v>10</v>
      </c>
    </row>
    <row r="2600" spans="1:4" x14ac:dyDescent="0.3">
      <c r="A2600">
        <v>6721</v>
      </c>
      <c r="B2600" t="s">
        <v>48</v>
      </c>
      <c r="C2600" t="s">
        <v>17</v>
      </c>
      <c r="D2600">
        <v>572</v>
      </c>
    </row>
    <row r="2601" spans="1:4" x14ac:dyDescent="0.3">
      <c r="A2601">
        <v>6721</v>
      </c>
      <c r="B2601" t="s">
        <v>48</v>
      </c>
      <c r="C2601" t="s">
        <v>18</v>
      </c>
      <c r="D2601">
        <v>19</v>
      </c>
    </row>
    <row r="2602" spans="1:4" x14ac:dyDescent="0.3">
      <c r="A2602">
        <v>6721</v>
      </c>
      <c r="B2602" t="s">
        <v>48</v>
      </c>
      <c r="C2602" t="s">
        <v>19</v>
      </c>
      <c r="D2602">
        <v>286</v>
      </c>
    </row>
    <row r="2603" spans="1:4" x14ac:dyDescent="0.3">
      <c r="A2603">
        <v>6721</v>
      </c>
      <c r="B2603" t="s">
        <v>48</v>
      </c>
      <c r="C2603" t="s">
        <v>20</v>
      </c>
      <c r="D2603">
        <v>50</v>
      </c>
    </row>
    <row r="2604" spans="1:4" x14ac:dyDescent="0.3">
      <c r="A2604">
        <v>6721</v>
      </c>
      <c r="B2604" t="s">
        <v>48</v>
      </c>
      <c r="C2604" t="s">
        <v>21</v>
      </c>
      <c r="D2604">
        <v>38</v>
      </c>
    </row>
    <row r="2605" spans="1:4" x14ac:dyDescent="0.3">
      <c r="A2605">
        <v>6721</v>
      </c>
      <c r="B2605" t="s">
        <v>48</v>
      </c>
      <c r="C2605" t="s">
        <v>22</v>
      </c>
      <c r="D2605">
        <v>248</v>
      </c>
    </row>
    <row r="2606" spans="1:4" x14ac:dyDescent="0.3">
      <c r="A2606">
        <v>2002</v>
      </c>
      <c r="B2606" t="s">
        <v>41</v>
      </c>
      <c r="C2606" t="s">
        <v>17</v>
      </c>
      <c r="D2606">
        <v>587</v>
      </c>
    </row>
    <row r="2607" spans="1:4" x14ac:dyDescent="0.3">
      <c r="A2607">
        <v>2002</v>
      </c>
      <c r="B2607" t="s">
        <v>41</v>
      </c>
      <c r="C2607" t="s">
        <v>18</v>
      </c>
      <c r="D2607">
        <v>51</v>
      </c>
    </row>
    <row r="2608" spans="1:4" x14ac:dyDescent="0.3">
      <c r="A2608">
        <v>2002</v>
      </c>
      <c r="B2608" t="s">
        <v>41</v>
      </c>
      <c r="C2608" t="s">
        <v>19</v>
      </c>
      <c r="D2608">
        <v>932</v>
      </c>
    </row>
    <row r="2609" spans="1:4" x14ac:dyDescent="0.3">
      <c r="A2609">
        <v>2002</v>
      </c>
      <c r="B2609" t="s">
        <v>41</v>
      </c>
      <c r="C2609" t="s">
        <v>20</v>
      </c>
      <c r="D2609">
        <v>180</v>
      </c>
    </row>
    <row r="2610" spans="1:4" x14ac:dyDescent="0.3">
      <c r="A2610">
        <v>2002</v>
      </c>
      <c r="B2610" t="s">
        <v>41</v>
      </c>
      <c r="C2610" t="s">
        <v>21</v>
      </c>
      <c r="D2610">
        <v>34</v>
      </c>
    </row>
    <row r="2611" spans="1:4" x14ac:dyDescent="0.3">
      <c r="A2611">
        <v>2002</v>
      </c>
      <c r="B2611" t="s">
        <v>41</v>
      </c>
      <c r="C2611" t="s">
        <v>22</v>
      </c>
      <c r="D2611">
        <v>86</v>
      </c>
    </row>
    <row r="2612" spans="1:4" x14ac:dyDescent="0.3">
      <c r="A2612">
        <v>175</v>
      </c>
      <c r="B2612" t="s">
        <v>41</v>
      </c>
      <c r="C2612" t="s">
        <v>17</v>
      </c>
      <c r="D2612">
        <v>656</v>
      </c>
    </row>
    <row r="2613" spans="1:4" x14ac:dyDescent="0.3">
      <c r="A2613">
        <v>175</v>
      </c>
      <c r="B2613" t="s">
        <v>41</v>
      </c>
      <c r="C2613" t="s">
        <v>18</v>
      </c>
      <c r="D2613">
        <v>80</v>
      </c>
    </row>
    <row r="2614" spans="1:4" x14ac:dyDescent="0.3">
      <c r="A2614">
        <v>175</v>
      </c>
      <c r="B2614" t="s">
        <v>41</v>
      </c>
      <c r="C2614" t="s">
        <v>19</v>
      </c>
      <c r="D2614">
        <v>455</v>
      </c>
    </row>
    <row r="2615" spans="1:4" x14ac:dyDescent="0.3">
      <c r="A2615">
        <v>175</v>
      </c>
      <c r="B2615" t="s">
        <v>41</v>
      </c>
      <c r="C2615" t="s">
        <v>20</v>
      </c>
      <c r="D2615">
        <v>52</v>
      </c>
    </row>
    <row r="2616" spans="1:4" x14ac:dyDescent="0.3">
      <c r="A2616">
        <v>175</v>
      </c>
      <c r="B2616" t="s">
        <v>41</v>
      </c>
      <c r="C2616" t="s">
        <v>21</v>
      </c>
      <c r="D2616">
        <v>107</v>
      </c>
    </row>
    <row r="2617" spans="1:4" x14ac:dyDescent="0.3">
      <c r="A2617">
        <v>175</v>
      </c>
      <c r="B2617" t="s">
        <v>41</v>
      </c>
      <c r="C2617" t="s">
        <v>22</v>
      </c>
      <c r="D2617">
        <v>93</v>
      </c>
    </row>
    <row r="2618" spans="1:4" x14ac:dyDescent="0.3">
      <c r="A2618">
        <v>6988</v>
      </c>
      <c r="B2618" t="s">
        <v>53</v>
      </c>
      <c r="C2618" t="s">
        <v>17</v>
      </c>
      <c r="D2618">
        <v>656</v>
      </c>
    </row>
    <row r="2619" spans="1:4" x14ac:dyDescent="0.3">
      <c r="A2619">
        <v>6988</v>
      </c>
      <c r="B2619" t="s">
        <v>53</v>
      </c>
      <c r="C2619" t="s">
        <v>18</v>
      </c>
      <c r="D2619">
        <v>80</v>
      </c>
    </row>
    <row r="2620" spans="1:4" x14ac:dyDescent="0.3">
      <c r="A2620">
        <v>6988</v>
      </c>
      <c r="B2620" t="s">
        <v>53</v>
      </c>
      <c r="C2620" t="s">
        <v>19</v>
      </c>
      <c r="D2620">
        <v>455</v>
      </c>
    </row>
    <row r="2621" spans="1:4" x14ac:dyDescent="0.3">
      <c r="A2621">
        <v>6988</v>
      </c>
      <c r="B2621" t="s">
        <v>53</v>
      </c>
      <c r="C2621" t="s">
        <v>20</v>
      </c>
      <c r="D2621">
        <v>52</v>
      </c>
    </row>
    <row r="2622" spans="1:4" x14ac:dyDescent="0.3">
      <c r="A2622">
        <v>6988</v>
      </c>
      <c r="B2622" t="s">
        <v>53</v>
      </c>
      <c r="C2622" t="s">
        <v>21</v>
      </c>
      <c r="D2622">
        <v>107</v>
      </c>
    </row>
    <row r="2623" spans="1:4" x14ac:dyDescent="0.3">
      <c r="A2623">
        <v>6988</v>
      </c>
      <c r="B2623" t="s">
        <v>53</v>
      </c>
      <c r="C2623" t="s">
        <v>22</v>
      </c>
      <c r="D2623">
        <v>93</v>
      </c>
    </row>
    <row r="2624" spans="1:4" x14ac:dyDescent="0.3">
      <c r="A2624">
        <v>2712</v>
      </c>
      <c r="B2624" t="s">
        <v>53</v>
      </c>
      <c r="C2624" t="s">
        <v>17</v>
      </c>
      <c r="D2624">
        <v>184</v>
      </c>
    </row>
    <row r="2625" spans="1:4" x14ac:dyDescent="0.3">
      <c r="A2625">
        <v>2712</v>
      </c>
      <c r="B2625" t="s">
        <v>53</v>
      </c>
      <c r="C2625" t="s">
        <v>18</v>
      </c>
      <c r="D2625">
        <v>178</v>
      </c>
    </row>
    <row r="2626" spans="1:4" x14ac:dyDescent="0.3">
      <c r="A2626">
        <v>2712</v>
      </c>
      <c r="B2626" t="s">
        <v>53</v>
      </c>
      <c r="C2626" t="s">
        <v>19</v>
      </c>
      <c r="D2626">
        <v>178</v>
      </c>
    </row>
    <row r="2627" spans="1:4" x14ac:dyDescent="0.3">
      <c r="A2627">
        <v>2712</v>
      </c>
      <c r="B2627" t="s">
        <v>53</v>
      </c>
      <c r="C2627" t="s">
        <v>20</v>
      </c>
      <c r="D2627">
        <v>103</v>
      </c>
    </row>
    <row r="2628" spans="1:4" x14ac:dyDescent="0.3">
      <c r="A2628">
        <v>2712</v>
      </c>
      <c r="B2628" t="s">
        <v>53</v>
      </c>
      <c r="C2628" t="s">
        <v>21</v>
      </c>
      <c r="D2628">
        <v>39</v>
      </c>
    </row>
    <row r="2629" spans="1:4" x14ac:dyDescent="0.3">
      <c r="A2629">
        <v>2712</v>
      </c>
      <c r="B2629" t="s">
        <v>53</v>
      </c>
      <c r="C2629" t="s">
        <v>22</v>
      </c>
      <c r="D2629">
        <v>33</v>
      </c>
    </row>
    <row r="2630" spans="1:4" x14ac:dyDescent="0.3">
      <c r="A2630">
        <v>8969</v>
      </c>
      <c r="B2630" t="s">
        <v>47</v>
      </c>
      <c r="C2630" t="s">
        <v>17</v>
      </c>
      <c r="D2630">
        <v>548</v>
      </c>
    </row>
    <row r="2631" spans="1:4" x14ac:dyDescent="0.3">
      <c r="A2631">
        <v>8969</v>
      </c>
      <c r="B2631" t="s">
        <v>47</v>
      </c>
      <c r="C2631" t="s">
        <v>18</v>
      </c>
      <c r="D2631">
        <v>31</v>
      </c>
    </row>
    <row r="2632" spans="1:4" x14ac:dyDescent="0.3">
      <c r="A2632">
        <v>8969</v>
      </c>
      <c r="B2632" t="s">
        <v>47</v>
      </c>
      <c r="C2632" t="s">
        <v>19</v>
      </c>
      <c r="D2632">
        <v>422</v>
      </c>
    </row>
    <row r="2633" spans="1:4" x14ac:dyDescent="0.3">
      <c r="A2633">
        <v>8969</v>
      </c>
      <c r="B2633" t="s">
        <v>47</v>
      </c>
      <c r="C2633" t="s">
        <v>20</v>
      </c>
      <c r="D2633">
        <v>0</v>
      </c>
    </row>
    <row r="2634" spans="1:4" x14ac:dyDescent="0.3">
      <c r="A2634">
        <v>8969</v>
      </c>
      <c r="B2634" t="s">
        <v>47</v>
      </c>
      <c r="C2634" t="s">
        <v>21</v>
      </c>
      <c r="D2634">
        <v>112</v>
      </c>
    </row>
    <row r="2635" spans="1:4" x14ac:dyDescent="0.3">
      <c r="A2635">
        <v>8969</v>
      </c>
      <c r="B2635" t="s">
        <v>47</v>
      </c>
      <c r="C2635" t="s">
        <v>22</v>
      </c>
      <c r="D2635">
        <v>28</v>
      </c>
    </row>
    <row r="2636" spans="1:4" x14ac:dyDescent="0.3">
      <c r="A2636">
        <v>9495</v>
      </c>
      <c r="B2636" t="s">
        <v>41</v>
      </c>
      <c r="C2636" t="s">
        <v>17</v>
      </c>
      <c r="D2636">
        <v>358</v>
      </c>
    </row>
    <row r="2637" spans="1:4" x14ac:dyDescent="0.3">
      <c r="A2637">
        <v>9495</v>
      </c>
      <c r="B2637" t="s">
        <v>41</v>
      </c>
      <c r="C2637" t="s">
        <v>18</v>
      </c>
      <c r="D2637">
        <v>108</v>
      </c>
    </row>
    <row r="2638" spans="1:4" x14ac:dyDescent="0.3">
      <c r="A2638">
        <v>9495</v>
      </c>
      <c r="B2638" t="s">
        <v>41</v>
      </c>
      <c r="C2638" t="s">
        <v>19</v>
      </c>
      <c r="D2638">
        <v>413</v>
      </c>
    </row>
    <row r="2639" spans="1:4" x14ac:dyDescent="0.3">
      <c r="A2639">
        <v>9495</v>
      </c>
      <c r="B2639" t="s">
        <v>41</v>
      </c>
      <c r="C2639" t="s">
        <v>20</v>
      </c>
      <c r="D2639">
        <v>141</v>
      </c>
    </row>
    <row r="2640" spans="1:4" x14ac:dyDescent="0.3">
      <c r="A2640">
        <v>9495</v>
      </c>
      <c r="B2640" t="s">
        <v>41</v>
      </c>
      <c r="C2640" t="s">
        <v>21</v>
      </c>
      <c r="D2640">
        <v>97</v>
      </c>
    </row>
    <row r="2641" spans="1:4" x14ac:dyDescent="0.3">
      <c r="A2641">
        <v>9495</v>
      </c>
      <c r="B2641" t="s">
        <v>41</v>
      </c>
      <c r="C2641" t="s">
        <v>22</v>
      </c>
      <c r="D2641">
        <v>32</v>
      </c>
    </row>
    <row r="2642" spans="1:4" x14ac:dyDescent="0.3">
      <c r="A2642">
        <v>2631</v>
      </c>
      <c r="B2642" t="s">
        <v>41</v>
      </c>
      <c r="C2642" t="s">
        <v>17</v>
      </c>
      <c r="D2642">
        <v>358</v>
      </c>
    </row>
    <row r="2643" spans="1:4" x14ac:dyDescent="0.3">
      <c r="A2643">
        <v>2631</v>
      </c>
      <c r="B2643" t="s">
        <v>41</v>
      </c>
      <c r="C2643" t="s">
        <v>18</v>
      </c>
      <c r="D2643">
        <v>108</v>
      </c>
    </row>
    <row r="2644" spans="1:4" x14ac:dyDescent="0.3">
      <c r="A2644">
        <v>2631</v>
      </c>
      <c r="B2644" t="s">
        <v>41</v>
      </c>
      <c r="C2644" t="s">
        <v>19</v>
      </c>
      <c r="D2644">
        <v>413</v>
      </c>
    </row>
    <row r="2645" spans="1:4" x14ac:dyDescent="0.3">
      <c r="A2645">
        <v>2631</v>
      </c>
      <c r="B2645" t="s">
        <v>41</v>
      </c>
      <c r="C2645" t="s">
        <v>20</v>
      </c>
      <c r="D2645">
        <v>141</v>
      </c>
    </row>
    <row r="2646" spans="1:4" x14ac:dyDescent="0.3">
      <c r="A2646">
        <v>2631</v>
      </c>
      <c r="B2646" t="s">
        <v>41</v>
      </c>
      <c r="C2646" t="s">
        <v>21</v>
      </c>
      <c r="D2646">
        <v>97</v>
      </c>
    </row>
    <row r="2647" spans="1:4" x14ac:dyDescent="0.3">
      <c r="A2647">
        <v>2631</v>
      </c>
      <c r="B2647" t="s">
        <v>41</v>
      </c>
      <c r="C2647" t="s">
        <v>22</v>
      </c>
      <c r="D2647">
        <v>32</v>
      </c>
    </row>
    <row r="2648" spans="1:4" x14ac:dyDescent="0.3">
      <c r="A2648">
        <v>2931</v>
      </c>
      <c r="B2648" t="s">
        <v>41</v>
      </c>
      <c r="C2648" t="s">
        <v>17</v>
      </c>
      <c r="D2648">
        <v>737</v>
      </c>
    </row>
    <row r="2649" spans="1:4" x14ac:dyDescent="0.3">
      <c r="A2649">
        <v>2931</v>
      </c>
      <c r="B2649" t="s">
        <v>41</v>
      </c>
      <c r="C2649" t="s">
        <v>18</v>
      </c>
      <c r="D2649">
        <v>21</v>
      </c>
    </row>
    <row r="2650" spans="1:4" x14ac:dyDescent="0.3">
      <c r="A2650">
        <v>2931</v>
      </c>
      <c r="B2650" t="s">
        <v>41</v>
      </c>
      <c r="C2650" t="s">
        <v>19</v>
      </c>
      <c r="D2650">
        <v>106</v>
      </c>
    </row>
    <row r="2651" spans="1:4" x14ac:dyDescent="0.3">
      <c r="A2651">
        <v>2931</v>
      </c>
      <c r="B2651" t="s">
        <v>41</v>
      </c>
      <c r="C2651" t="s">
        <v>20</v>
      </c>
      <c r="D2651">
        <v>55</v>
      </c>
    </row>
    <row r="2652" spans="1:4" x14ac:dyDescent="0.3">
      <c r="A2652">
        <v>2931</v>
      </c>
      <c r="B2652" t="s">
        <v>41</v>
      </c>
      <c r="C2652" t="s">
        <v>21</v>
      </c>
      <c r="D2652">
        <v>63</v>
      </c>
    </row>
    <row r="2653" spans="1:4" x14ac:dyDescent="0.3">
      <c r="A2653">
        <v>2931</v>
      </c>
      <c r="B2653" t="s">
        <v>41</v>
      </c>
      <c r="C2653" t="s">
        <v>22</v>
      </c>
      <c r="D2653">
        <v>210</v>
      </c>
    </row>
    <row r="2654" spans="1:4" x14ac:dyDescent="0.3">
      <c r="A2654">
        <v>4356</v>
      </c>
      <c r="B2654" t="s">
        <v>41</v>
      </c>
      <c r="C2654" t="s">
        <v>17</v>
      </c>
      <c r="D2654">
        <v>1224</v>
      </c>
    </row>
    <row r="2655" spans="1:4" x14ac:dyDescent="0.3">
      <c r="A2655">
        <v>4356</v>
      </c>
      <c r="B2655" t="s">
        <v>41</v>
      </c>
      <c r="C2655" t="s">
        <v>18</v>
      </c>
      <c r="D2655">
        <v>28</v>
      </c>
    </row>
    <row r="2656" spans="1:4" x14ac:dyDescent="0.3">
      <c r="A2656">
        <v>4356</v>
      </c>
      <c r="B2656" t="s">
        <v>41</v>
      </c>
      <c r="C2656" t="s">
        <v>19</v>
      </c>
      <c r="D2656">
        <v>140</v>
      </c>
    </row>
    <row r="2657" spans="1:4" x14ac:dyDescent="0.3">
      <c r="A2657">
        <v>4356</v>
      </c>
      <c r="B2657" t="s">
        <v>41</v>
      </c>
      <c r="C2657" t="s">
        <v>20</v>
      </c>
      <c r="D2657">
        <v>0</v>
      </c>
    </row>
    <row r="2658" spans="1:4" x14ac:dyDescent="0.3">
      <c r="A2658">
        <v>4356</v>
      </c>
      <c r="B2658" t="s">
        <v>41</v>
      </c>
      <c r="C2658" t="s">
        <v>21</v>
      </c>
      <c r="D2658">
        <v>14</v>
      </c>
    </row>
    <row r="2659" spans="1:4" x14ac:dyDescent="0.3">
      <c r="A2659">
        <v>4356</v>
      </c>
      <c r="B2659" t="s">
        <v>41</v>
      </c>
      <c r="C2659" t="s">
        <v>22</v>
      </c>
      <c r="D2659">
        <v>168</v>
      </c>
    </row>
    <row r="2660" spans="1:4" x14ac:dyDescent="0.3">
      <c r="A2660">
        <v>1628</v>
      </c>
      <c r="B2660" t="s">
        <v>47</v>
      </c>
      <c r="C2660" t="s">
        <v>17</v>
      </c>
      <c r="D2660">
        <v>354</v>
      </c>
    </row>
    <row r="2661" spans="1:4" x14ac:dyDescent="0.3">
      <c r="A2661">
        <v>1628</v>
      </c>
      <c r="B2661" t="s">
        <v>47</v>
      </c>
      <c r="C2661" t="s">
        <v>18</v>
      </c>
      <c r="D2661">
        <v>21</v>
      </c>
    </row>
    <row r="2662" spans="1:4" x14ac:dyDescent="0.3">
      <c r="A2662">
        <v>1628</v>
      </c>
      <c r="B2662" t="s">
        <v>47</v>
      </c>
      <c r="C2662" t="s">
        <v>19</v>
      </c>
      <c r="D2662">
        <v>311</v>
      </c>
    </row>
    <row r="2663" spans="1:4" x14ac:dyDescent="0.3">
      <c r="A2663">
        <v>1628</v>
      </c>
      <c r="B2663" t="s">
        <v>47</v>
      </c>
      <c r="C2663" t="s">
        <v>20</v>
      </c>
      <c r="D2663">
        <v>167</v>
      </c>
    </row>
    <row r="2664" spans="1:4" x14ac:dyDescent="0.3">
      <c r="A2664">
        <v>1628</v>
      </c>
      <c r="B2664" t="s">
        <v>47</v>
      </c>
      <c r="C2664" t="s">
        <v>21</v>
      </c>
      <c r="D2664">
        <v>75</v>
      </c>
    </row>
    <row r="2665" spans="1:4" x14ac:dyDescent="0.3">
      <c r="A2665">
        <v>1628</v>
      </c>
      <c r="B2665" t="s">
        <v>47</v>
      </c>
      <c r="C2665" t="s">
        <v>22</v>
      </c>
      <c r="D2665">
        <v>32</v>
      </c>
    </row>
    <row r="2666" spans="1:4" x14ac:dyDescent="0.3">
      <c r="A2666">
        <v>9463</v>
      </c>
      <c r="B2666" t="s">
        <v>48</v>
      </c>
      <c r="C2666" t="s">
        <v>17</v>
      </c>
      <c r="D2666">
        <v>931</v>
      </c>
    </row>
    <row r="2667" spans="1:4" x14ac:dyDescent="0.3">
      <c r="A2667">
        <v>9463</v>
      </c>
      <c r="B2667" t="s">
        <v>48</v>
      </c>
      <c r="C2667" t="s">
        <v>18</v>
      </c>
      <c r="D2667">
        <v>56</v>
      </c>
    </row>
    <row r="2668" spans="1:4" x14ac:dyDescent="0.3">
      <c r="A2668">
        <v>9463</v>
      </c>
      <c r="B2668" t="s">
        <v>48</v>
      </c>
      <c r="C2668" t="s">
        <v>19</v>
      </c>
      <c r="D2668">
        <v>253</v>
      </c>
    </row>
    <row r="2669" spans="1:4" x14ac:dyDescent="0.3">
      <c r="A2669">
        <v>9463</v>
      </c>
      <c r="B2669" t="s">
        <v>48</v>
      </c>
      <c r="C2669" t="s">
        <v>20</v>
      </c>
      <c r="D2669">
        <v>91</v>
      </c>
    </row>
    <row r="2670" spans="1:4" x14ac:dyDescent="0.3">
      <c r="A2670">
        <v>9463</v>
      </c>
      <c r="B2670" t="s">
        <v>48</v>
      </c>
      <c r="C2670" t="s">
        <v>21</v>
      </c>
      <c r="D2670">
        <v>98</v>
      </c>
    </row>
    <row r="2671" spans="1:4" x14ac:dyDescent="0.3">
      <c r="A2671">
        <v>9463</v>
      </c>
      <c r="B2671" t="s">
        <v>48</v>
      </c>
      <c r="C2671" t="s">
        <v>22</v>
      </c>
      <c r="D2671">
        <v>14</v>
      </c>
    </row>
    <row r="2672" spans="1:4" x14ac:dyDescent="0.3">
      <c r="A2672">
        <v>7348</v>
      </c>
      <c r="B2672" t="s">
        <v>41</v>
      </c>
      <c r="C2672" t="s">
        <v>17</v>
      </c>
      <c r="D2672">
        <v>336</v>
      </c>
    </row>
    <row r="2673" spans="1:4" x14ac:dyDescent="0.3">
      <c r="A2673">
        <v>7348</v>
      </c>
      <c r="B2673" t="s">
        <v>41</v>
      </c>
      <c r="C2673" t="s">
        <v>18</v>
      </c>
      <c r="D2673">
        <v>130</v>
      </c>
    </row>
    <row r="2674" spans="1:4" x14ac:dyDescent="0.3">
      <c r="A2674">
        <v>7348</v>
      </c>
      <c r="B2674" t="s">
        <v>41</v>
      </c>
      <c r="C2674" t="s">
        <v>19</v>
      </c>
      <c r="D2674">
        <v>411</v>
      </c>
    </row>
    <row r="2675" spans="1:4" x14ac:dyDescent="0.3">
      <c r="A2675">
        <v>7348</v>
      </c>
      <c r="B2675" t="s">
        <v>41</v>
      </c>
      <c r="C2675" t="s">
        <v>20</v>
      </c>
      <c r="D2675">
        <v>240</v>
      </c>
    </row>
    <row r="2676" spans="1:4" x14ac:dyDescent="0.3">
      <c r="A2676">
        <v>7348</v>
      </c>
      <c r="B2676" t="s">
        <v>41</v>
      </c>
      <c r="C2676" t="s">
        <v>21</v>
      </c>
      <c r="D2676">
        <v>32</v>
      </c>
    </row>
    <row r="2677" spans="1:4" x14ac:dyDescent="0.3">
      <c r="A2677">
        <v>7348</v>
      </c>
      <c r="B2677" t="s">
        <v>41</v>
      </c>
      <c r="C2677" t="s">
        <v>22</v>
      </c>
      <c r="D2677">
        <v>43</v>
      </c>
    </row>
    <row r="2678" spans="1:4" x14ac:dyDescent="0.3">
      <c r="A2678">
        <v>3009</v>
      </c>
      <c r="B2678" t="s">
        <v>41</v>
      </c>
      <c r="C2678" t="s">
        <v>17</v>
      </c>
      <c r="D2678">
        <v>1462</v>
      </c>
    </row>
    <row r="2679" spans="1:4" x14ac:dyDescent="0.3">
      <c r="A2679">
        <v>3009</v>
      </c>
      <c r="B2679" t="s">
        <v>41</v>
      </c>
      <c r="C2679" t="s">
        <v>18</v>
      </c>
      <c r="D2679">
        <v>16</v>
      </c>
    </row>
    <row r="2680" spans="1:4" x14ac:dyDescent="0.3">
      <c r="A2680">
        <v>3009</v>
      </c>
      <c r="B2680" t="s">
        <v>41</v>
      </c>
      <c r="C2680" t="s">
        <v>19</v>
      </c>
      <c r="D2680">
        <v>128</v>
      </c>
    </row>
    <row r="2681" spans="1:4" x14ac:dyDescent="0.3">
      <c r="A2681">
        <v>3009</v>
      </c>
      <c r="B2681" t="s">
        <v>41</v>
      </c>
      <c r="C2681" t="s">
        <v>20</v>
      </c>
      <c r="D2681">
        <v>0</v>
      </c>
    </row>
    <row r="2682" spans="1:4" x14ac:dyDescent="0.3">
      <c r="A2682">
        <v>3009</v>
      </c>
      <c r="B2682" t="s">
        <v>41</v>
      </c>
      <c r="C2682" t="s">
        <v>21</v>
      </c>
      <c r="D2682">
        <v>0</v>
      </c>
    </row>
    <row r="2683" spans="1:4" x14ac:dyDescent="0.3">
      <c r="A2683">
        <v>3009</v>
      </c>
      <c r="B2683" t="s">
        <v>41</v>
      </c>
      <c r="C2683" t="s">
        <v>22</v>
      </c>
      <c r="D2683">
        <v>160</v>
      </c>
    </row>
    <row r="2684" spans="1:4" x14ac:dyDescent="0.3">
      <c r="A2684">
        <v>6055</v>
      </c>
      <c r="B2684" t="s">
        <v>41</v>
      </c>
      <c r="C2684" t="s">
        <v>17</v>
      </c>
      <c r="D2684">
        <v>546</v>
      </c>
    </row>
    <row r="2685" spans="1:4" x14ac:dyDescent="0.3">
      <c r="A2685">
        <v>6055</v>
      </c>
      <c r="B2685" t="s">
        <v>41</v>
      </c>
      <c r="C2685" t="s">
        <v>18</v>
      </c>
      <c r="D2685">
        <v>72</v>
      </c>
    </row>
    <row r="2686" spans="1:4" x14ac:dyDescent="0.3">
      <c r="A2686">
        <v>6055</v>
      </c>
      <c r="B2686" t="s">
        <v>41</v>
      </c>
      <c r="C2686" t="s">
        <v>19</v>
      </c>
      <c r="D2686">
        <v>376</v>
      </c>
    </row>
    <row r="2687" spans="1:4" x14ac:dyDescent="0.3">
      <c r="A2687">
        <v>6055</v>
      </c>
      <c r="B2687" t="s">
        <v>41</v>
      </c>
      <c r="C2687" t="s">
        <v>20</v>
      </c>
      <c r="D2687">
        <v>94</v>
      </c>
    </row>
    <row r="2688" spans="1:4" x14ac:dyDescent="0.3">
      <c r="A2688">
        <v>6055</v>
      </c>
      <c r="B2688" t="s">
        <v>41</v>
      </c>
      <c r="C2688" t="s">
        <v>21</v>
      </c>
      <c r="D2688">
        <v>145</v>
      </c>
    </row>
    <row r="2689" spans="1:4" x14ac:dyDescent="0.3">
      <c r="A2689">
        <v>6055</v>
      </c>
      <c r="B2689" t="s">
        <v>41</v>
      </c>
      <c r="C2689" t="s">
        <v>22</v>
      </c>
      <c r="D2689">
        <v>72</v>
      </c>
    </row>
    <row r="2690" spans="1:4" x14ac:dyDescent="0.3">
      <c r="A2690">
        <v>4141</v>
      </c>
      <c r="B2690" t="s">
        <v>43</v>
      </c>
      <c r="C2690" t="s">
        <v>17</v>
      </c>
      <c r="D2690">
        <v>426</v>
      </c>
    </row>
    <row r="2691" spans="1:4" x14ac:dyDescent="0.3">
      <c r="A2691">
        <v>4141</v>
      </c>
      <c r="B2691" t="s">
        <v>43</v>
      </c>
      <c r="C2691" t="s">
        <v>18</v>
      </c>
      <c r="D2691">
        <v>49</v>
      </c>
    </row>
    <row r="2692" spans="1:4" x14ac:dyDescent="0.3">
      <c r="A2692">
        <v>4141</v>
      </c>
      <c r="B2692" t="s">
        <v>43</v>
      </c>
      <c r="C2692" t="s">
        <v>19</v>
      </c>
      <c r="D2692">
        <v>127</v>
      </c>
    </row>
    <row r="2693" spans="1:4" x14ac:dyDescent="0.3">
      <c r="A2693">
        <v>4141</v>
      </c>
      <c r="B2693" t="s">
        <v>43</v>
      </c>
      <c r="C2693" t="s">
        <v>20</v>
      </c>
      <c r="D2693">
        <v>111</v>
      </c>
    </row>
    <row r="2694" spans="1:4" x14ac:dyDescent="0.3">
      <c r="A2694">
        <v>4141</v>
      </c>
      <c r="B2694" t="s">
        <v>43</v>
      </c>
      <c r="C2694" t="s">
        <v>21</v>
      </c>
      <c r="D2694">
        <v>21</v>
      </c>
    </row>
    <row r="2695" spans="1:4" x14ac:dyDescent="0.3">
      <c r="A2695">
        <v>4141</v>
      </c>
      <c r="B2695" t="s">
        <v>43</v>
      </c>
      <c r="C2695" t="s">
        <v>22</v>
      </c>
      <c r="D2695">
        <v>42</v>
      </c>
    </row>
    <row r="2696" spans="1:4" x14ac:dyDescent="0.3">
      <c r="A2696">
        <v>158</v>
      </c>
      <c r="B2696" t="s">
        <v>41</v>
      </c>
      <c r="C2696" t="s">
        <v>17</v>
      </c>
      <c r="D2696">
        <v>345</v>
      </c>
    </row>
    <row r="2697" spans="1:4" x14ac:dyDescent="0.3">
      <c r="A2697">
        <v>158</v>
      </c>
      <c r="B2697" t="s">
        <v>41</v>
      </c>
      <c r="C2697" t="s">
        <v>18</v>
      </c>
      <c r="D2697">
        <v>53</v>
      </c>
    </row>
    <row r="2698" spans="1:4" x14ac:dyDescent="0.3">
      <c r="A2698">
        <v>158</v>
      </c>
      <c r="B2698" t="s">
        <v>41</v>
      </c>
      <c r="C2698" t="s">
        <v>19</v>
      </c>
      <c r="D2698">
        <v>528</v>
      </c>
    </row>
    <row r="2699" spans="1:4" x14ac:dyDescent="0.3">
      <c r="A2699">
        <v>158</v>
      </c>
      <c r="B2699" t="s">
        <v>41</v>
      </c>
      <c r="C2699" t="s">
        <v>20</v>
      </c>
      <c r="D2699">
        <v>98</v>
      </c>
    </row>
    <row r="2700" spans="1:4" x14ac:dyDescent="0.3">
      <c r="A2700">
        <v>158</v>
      </c>
      <c r="B2700" t="s">
        <v>41</v>
      </c>
      <c r="C2700" t="s">
        <v>21</v>
      </c>
      <c r="D2700">
        <v>75</v>
      </c>
    </row>
    <row r="2701" spans="1:4" x14ac:dyDescent="0.3">
      <c r="A2701">
        <v>158</v>
      </c>
      <c r="B2701" t="s">
        <v>41</v>
      </c>
      <c r="C2701" t="s">
        <v>22</v>
      </c>
      <c r="D2701">
        <v>97</v>
      </c>
    </row>
    <row r="2702" spans="1:4" x14ac:dyDescent="0.3">
      <c r="A2702">
        <v>9780</v>
      </c>
      <c r="B2702" t="s">
        <v>41</v>
      </c>
      <c r="C2702" t="s">
        <v>17</v>
      </c>
      <c r="D2702">
        <v>465</v>
      </c>
    </row>
    <row r="2703" spans="1:4" x14ac:dyDescent="0.3">
      <c r="A2703">
        <v>9780</v>
      </c>
      <c r="B2703" t="s">
        <v>41</v>
      </c>
      <c r="C2703" t="s">
        <v>18</v>
      </c>
      <c r="D2703">
        <v>25</v>
      </c>
    </row>
    <row r="2704" spans="1:4" x14ac:dyDescent="0.3">
      <c r="A2704">
        <v>9780</v>
      </c>
      <c r="B2704" t="s">
        <v>41</v>
      </c>
      <c r="C2704" t="s">
        <v>19</v>
      </c>
      <c r="D2704">
        <v>132</v>
      </c>
    </row>
    <row r="2705" spans="1:4" x14ac:dyDescent="0.3">
      <c r="A2705">
        <v>9780</v>
      </c>
      <c r="B2705" t="s">
        <v>41</v>
      </c>
      <c r="C2705" t="s">
        <v>20</v>
      </c>
      <c r="D2705">
        <v>136</v>
      </c>
    </row>
    <row r="2706" spans="1:4" x14ac:dyDescent="0.3">
      <c r="A2706">
        <v>9780</v>
      </c>
      <c r="B2706" t="s">
        <v>41</v>
      </c>
      <c r="C2706" t="s">
        <v>21</v>
      </c>
      <c r="D2706">
        <v>0</v>
      </c>
    </row>
    <row r="2707" spans="1:4" x14ac:dyDescent="0.3">
      <c r="A2707">
        <v>9780</v>
      </c>
      <c r="B2707" t="s">
        <v>41</v>
      </c>
      <c r="C2707" t="s">
        <v>22</v>
      </c>
      <c r="D2707">
        <v>37</v>
      </c>
    </row>
    <row r="2708" spans="1:4" x14ac:dyDescent="0.3">
      <c r="A2708">
        <v>1491</v>
      </c>
      <c r="B2708" t="s">
        <v>48</v>
      </c>
      <c r="C2708" t="s">
        <v>17</v>
      </c>
      <c r="D2708">
        <v>162</v>
      </c>
    </row>
    <row r="2709" spans="1:4" x14ac:dyDescent="0.3">
      <c r="A2709">
        <v>1491</v>
      </c>
      <c r="B2709" t="s">
        <v>48</v>
      </c>
      <c r="C2709" t="s">
        <v>18</v>
      </c>
      <c r="D2709">
        <v>33</v>
      </c>
    </row>
    <row r="2710" spans="1:4" x14ac:dyDescent="0.3">
      <c r="A2710">
        <v>1491</v>
      </c>
      <c r="B2710" t="s">
        <v>48</v>
      </c>
      <c r="C2710" t="s">
        <v>19</v>
      </c>
      <c r="D2710">
        <v>124</v>
      </c>
    </row>
    <row r="2711" spans="1:4" x14ac:dyDescent="0.3">
      <c r="A2711">
        <v>1491</v>
      </c>
      <c r="B2711" t="s">
        <v>48</v>
      </c>
      <c r="C2711" t="s">
        <v>20</v>
      </c>
      <c r="D2711">
        <v>40</v>
      </c>
    </row>
    <row r="2712" spans="1:4" x14ac:dyDescent="0.3">
      <c r="A2712">
        <v>1491</v>
      </c>
      <c r="B2712" t="s">
        <v>48</v>
      </c>
      <c r="C2712" t="s">
        <v>21</v>
      </c>
      <c r="D2712">
        <v>28</v>
      </c>
    </row>
    <row r="2713" spans="1:4" x14ac:dyDescent="0.3">
      <c r="A2713">
        <v>1491</v>
      </c>
      <c r="B2713" t="s">
        <v>48</v>
      </c>
      <c r="C2713" t="s">
        <v>22</v>
      </c>
      <c r="D2713">
        <v>172</v>
      </c>
    </row>
    <row r="2714" spans="1:4" x14ac:dyDescent="0.3">
      <c r="A2714">
        <v>3194</v>
      </c>
      <c r="B2714" t="s">
        <v>48</v>
      </c>
      <c r="C2714" t="s">
        <v>17</v>
      </c>
      <c r="D2714">
        <v>412</v>
      </c>
    </row>
    <row r="2715" spans="1:4" x14ac:dyDescent="0.3">
      <c r="A2715">
        <v>3194</v>
      </c>
      <c r="B2715" t="s">
        <v>48</v>
      </c>
      <c r="C2715" t="s">
        <v>18</v>
      </c>
      <c r="D2715">
        <v>12</v>
      </c>
    </row>
    <row r="2716" spans="1:4" x14ac:dyDescent="0.3">
      <c r="A2716">
        <v>3194</v>
      </c>
      <c r="B2716" t="s">
        <v>48</v>
      </c>
      <c r="C2716" t="s">
        <v>19</v>
      </c>
      <c r="D2716">
        <v>546</v>
      </c>
    </row>
    <row r="2717" spans="1:4" x14ac:dyDescent="0.3">
      <c r="A2717">
        <v>3194</v>
      </c>
      <c r="B2717" t="s">
        <v>48</v>
      </c>
      <c r="C2717" t="s">
        <v>20</v>
      </c>
      <c r="D2717">
        <v>78</v>
      </c>
    </row>
    <row r="2718" spans="1:4" x14ac:dyDescent="0.3">
      <c r="A2718">
        <v>3194</v>
      </c>
      <c r="B2718" t="s">
        <v>48</v>
      </c>
      <c r="C2718" t="s">
        <v>21</v>
      </c>
      <c r="D2718">
        <v>182</v>
      </c>
    </row>
    <row r="2719" spans="1:4" x14ac:dyDescent="0.3">
      <c r="A2719">
        <v>3194</v>
      </c>
      <c r="B2719" t="s">
        <v>48</v>
      </c>
      <c r="C2719" t="s">
        <v>22</v>
      </c>
      <c r="D2719">
        <v>0</v>
      </c>
    </row>
    <row r="2720" spans="1:4" x14ac:dyDescent="0.3">
      <c r="A2720">
        <v>1945</v>
      </c>
      <c r="B2720" t="s">
        <v>41</v>
      </c>
      <c r="C2720" t="s">
        <v>17</v>
      </c>
      <c r="D2720">
        <v>711</v>
      </c>
    </row>
    <row r="2721" spans="1:4" x14ac:dyDescent="0.3">
      <c r="A2721">
        <v>1945</v>
      </c>
      <c r="B2721" t="s">
        <v>41</v>
      </c>
      <c r="C2721" t="s">
        <v>18</v>
      </c>
      <c r="D2721">
        <v>36</v>
      </c>
    </row>
    <row r="2722" spans="1:4" x14ac:dyDescent="0.3">
      <c r="A2722">
        <v>1945</v>
      </c>
      <c r="B2722" t="s">
        <v>41</v>
      </c>
      <c r="C2722" t="s">
        <v>19</v>
      </c>
      <c r="D2722">
        <v>217</v>
      </c>
    </row>
    <row r="2723" spans="1:4" x14ac:dyDescent="0.3">
      <c r="A2723">
        <v>1945</v>
      </c>
      <c r="B2723" t="s">
        <v>41</v>
      </c>
      <c r="C2723" t="s">
        <v>20</v>
      </c>
      <c r="D2723">
        <v>172</v>
      </c>
    </row>
    <row r="2724" spans="1:4" x14ac:dyDescent="0.3">
      <c r="A2724">
        <v>1945</v>
      </c>
      <c r="B2724" t="s">
        <v>41</v>
      </c>
      <c r="C2724" t="s">
        <v>21</v>
      </c>
      <c r="D2724">
        <v>96</v>
      </c>
    </row>
    <row r="2725" spans="1:4" x14ac:dyDescent="0.3">
      <c r="A2725">
        <v>1945</v>
      </c>
      <c r="B2725" t="s">
        <v>41</v>
      </c>
      <c r="C2725" t="s">
        <v>22</v>
      </c>
      <c r="D2725">
        <v>168</v>
      </c>
    </row>
    <row r="2726" spans="1:4" x14ac:dyDescent="0.3">
      <c r="A2726">
        <v>10196</v>
      </c>
      <c r="B2726" t="s">
        <v>43</v>
      </c>
      <c r="C2726" t="s">
        <v>17</v>
      </c>
      <c r="D2726">
        <v>212</v>
      </c>
    </row>
    <row r="2727" spans="1:4" x14ac:dyDescent="0.3">
      <c r="A2727">
        <v>10196</v>
      </c>
      <c r="B2727" t="s">
        <v>43</v>
      </c>
      <c r="C2727" t="s">
        <v>18</v>
      </c>
      <c r="D2727">
        <v>123</v>
      </c>
    </row>
    <row r="2728" spans="1:4" x14ac:dyDescent="0.3">
      <c r="A2728">
        <v>10196</v>
      </c>
      <c r="B2728" t="s">
        <v>43</v>
      </c>
      <c r="C2728" t="s">
        <v>19</v>
      </c>
      <c r="D2728">
        <v>177</v>
      </c>
    </row>
    <row r="2729" spans="1:4" x14ac:dyDescent="0.3">
      <c r="A2729">
        <v>10196</v>
      </c>
      <c r="B2729" t="s">
        <v>43</v>
      </c>
      <c r="C2729" t="s">
        <v>20</v>
      </c>
      <c r="D2729">
        <v>15</v>
      </c>
    </row>
    <row r="2730" spans="1:4" x14ac:dyDescent="0.3">
      <c r="A2730">
        <v>10196</v>
      </c>
      <c r="B2730" t="s">
        <v>43</v>
      </c>
      <c r="C2730" t="s">
        <v>21</v>
      </c>
      <c r="D2730">
        <v>64</v>
      </c>
    </row>
    <row r="2731" spans="1:4" x14ac:dyDescent="0.3">
      <c r="A2731">
        <v>10196</v>
      </c>
      <c r="B2731" t="s">
        <v>43</v>
      </c>
      <c r="C2731" t="s">
        <v>22</v>
      </c>
      <c r="D2731">
        <v>23</v>
      </c>
    </row>
    <row r="2732" spans="1:4" x14ac:dyDescent="0.3">
      <c r="A2732">
        <v>9904</v>
      </c>
      <c r="B2732" t="s">
        <v>48</v>
      </c>
      <c r="C2732" t="s">
        <v>17</v>
      </c>
      <c r="D2732">
        <v>336</v>
      </c>
    </row>
    <row r="2733" spans="1:4" x14ac:dyDescent="0.3">
      <c r="A2733">
        <v>9904</v>
      </c>
      <c r="B2733" t="s">
        <v>48</v>
      </c>
      <c r="C2733" t="s">
        <v>18</v>
      </c>
      <c r="D2733">
        <v>123</v>
      </c>
    </row>
    <row r="2734" spans="1:4" x14ac:dyDescent="0.3">
      <c r="A2734">
        <v>9904</v>
      </c>
      <c r="B2734" t="s">
        <v>48</v>
      </c>
      <c r="C2734" t="s">
        <v>19</v>
      </c>
      <c r="D2734">
        <v>274</v>
      </c>
    </row>
    <row r="2735" spans="1:4" x14ac:dyDescent="0.3">
      <c r="A2735">
        <v>9904</v>
      </c>
      <c r="B2735" t="s">
        <v>48</v>
      </c>
      <c r="C2735" t="s">
        <v>20</v>
      </c>
      <c r="D2735">
        <v>46</v>
      </c>
    </row>
    <row r="2736" spans="1:4" x14ac:dyDescent="0.3">
      <c r="A2736">
        <v>9904</v>
      </c>
      <c r="B2736" t="s">
        <v>48</v>
      </c>
      <c r="C2736" t="s">
        <v>21</v>
      </c>
      <c r="D2736">
        <v>123</v>
      </c>
    </row>
    <row r="2737" spans="1:4" x14ac:dyDescent="0.3">
      <c r="A2737">
        <v>9904</v>
      </c>
      <c r="B2737" t="s">
        <v>48</v>
      </c>
      <c r="C2737" t="s">
        <v>22</v>
      </c>
      <c r="D2737">
        <v>141</v>
      </c>
    </row>
    <row r="2738" spans="1:4" x14ac:dyDescent="0.3">
      <c r="A2738">
        <v>4607</v>
      </c>
      <c r="B2738" t="s">
        <v>41</v>
      </c>
      <c r="C2738" t="s">
        <v>17</v>
      </c>
      <c r="D2738">
        <v>227</v>
      </c>
    </row>
    <row r="2739" spans="1:4" x14ac:dyDescent="0.3">
      <c r="A2739">
        <v>4607</v>
      </c>
      <c r="B2739" t="s">
        <v>41</v>
      </c>
      <c r="C2739" t="s">
        <v>18</v>
      </c>
      <c r="D2739">
        <v>23</v>
      </c>
    </row>
    <row r="2740" spans="1:4" x14ac:dyDescent="0.3">
      <c r="A2740">
        <v>4607</v>
      </c>
      <c r="B2740" t="s">
        <v>41</v>
      </c>
      <c r="C2740" t="s">
        <v>19</v>
      </c>
      <c r="D2740">
        <v>389</v>
      </c>
    </row>
    <row r="2741" spans="1:4" x14ac:dyDescent="0.3">
      <c r="A2741">
        <v>4607</v>
      </c>
      <c r="B2741" t="s">
        <v>41</v>
      </c>
      <c r="C2741" t="s">
        <v>20</v>
      </c>
      <c r="D2741">
        <v>42</v>
      </c>
    </row>
    <row r="2742" spans="1:4" x14ac:dyDescent="0.3">
      <c r="A2742">
        <v>4607</v>
      </c>
      <c r="B2742" t="s">
        <v>41</v>
      </c>
      <c r="C2742" t="s">
        <v>21</v>
      </c>
      <c r="D2742">
        <v>21</v>
      </c>
    </row>
    <row r="2743" spans="1:4" x14ac:dyDescent="0.3">
      <c r="A2743">
        <v>4607</v>
      </c>
      <c r="B2743" t="s">
        <v>41</v>
      </c>
      <c r="C2743" t="s">
        <v>22</v>
      </c>
      <c r="D2743">
        <v>75</v>
      </c>
    </row>
    <row r="2744" spans="1:4" x14ac:dyDescent="0.3">
      <c r="A2744">
        <v>4944</v>
      </c>
      <c r="B2744" t="s">
        <v>41</v>
      </c>
      <c r="C2744" t="s">
        <v>17</v>
      </c>
      <c r="D2744">
        <v>227</v>
      </c>
    </row>
    <row r="2745" spans="1:4" x14ac:dyDescent="0.3">
      <c r="A2745">
        <v>4944</v>
      </c>
      <c r="B2745" t="s">
        <v>41</v>
      </c>
      <c r="C2745" t="s">
        <v>18</v>
      </c>
      <c r="D2745">
        <v>23</v>
      </c>
    </row>
    <row r="2746" spans="1:4" x14ac:dyDescent="0.3">
      <c r="A2746">
        <v>4944</v>
      </c>
      <c r="B2746" t="s">
        <v>41</v>
      </c>
      <c r="C2746" t="s">
        <v>19</v>
      </c>
      <c r="D2746">
        <v>389</v>
      </c>
    </row>
    <row r="2747" spans="1:4" x14ac:dyDescent="0.3">
      <c r="A2747">
        <v>4944</v>
      </c>
      <c r="B2747" t="s">
        <v>41</v>
      </c>
      <c r="C2747" t="s">
        <v>20</v>
      </c>
      <c r="D2747">
        <v>42</v>
      </c>
    </row>
    <row r="2748" spans="1:4" x14ac:dyDescent="0.3">
      <c r="A2748">
        <v>4944</v>
      </c>
      <c r="B2748" t="s">
        <v>41</v>
      </c>
      <c r="C2748" t="s">
        <v>21</v>
      </c>
      <c r="D2748">
        <v>21</v>
      </c>
    </row>
    <row r="2749" spans="1:4" x14ac:dyDescent="0.3">
      <c r="A2749">
        <v>4944</v>
      </c>
      <c r="B2749" t="s">
        <v>41</v>
      </c>
      <c r="C2749" t="s">
        <v>22</v>
      </c>
      <c r="D2749">
        <v>75</v>
      </c>
    </row>
    <row r="2750" spans="1:4" x14ac:dyDescent="0.3">
      <c r="A2750">
        <v>4837</v>
      </c>
      <c r="B2750" t="s">
        <v>41</v>
      </c>
      <c r="C2750" t="s">
        <v>17</v>
      </c>
      <c r="D2750">
        <v>753</v>
      </c>
    </row>
    <row r="2751" spans="1:4" x14ac:dyDescent="0.3">
      <c r="A2751">
        <v>4837</v>
      </c>
      <c r="B2751" t="s">
        <v>41</v>
      </c>
      <c r="C2751" t="s">
        <v>18</v>
      </c>
      <c r="D2751">
        <v>43</v>
      </c>
    </row>
    <row r="2752" spans="1:4" x14ac:dyDescent="0.3">
      <c r="A2752">
        <v>4837</v>
      </c>
      <c r="B2752" t="s">
        <v>41</v>
      </c>
      <c r="C2752" t="s">
        <v>19</v>
      </c>
      <c r="D2752">
        <v>226</v>
      </c>
    </row>
    <row r="2753" spans="1:4" x14ac:dyDescent="0.3">
      <c r="A2753">
        <v>4837</v>
      </c>
      <c r="B2753" t="s">
        <v>41</v>
      </c>
      <c r="C2753" t="s">
        <v>20</v>
      </c>
      <c r="D2753">
        <v>69</v>
      </c>
    </row>
    <row r="2754" spans="1:4" x14ac:dyDescent="0.3">
      <c r="A2754">
        <v>4837</v>
      </c>
      <c r="B2754" t="s">
        <v>41</v>
      </c>
      <c r="C2754" t="s">
        <v>21</v>
      </c>
      <c r="D2754">
        <v>10</v>
      </c>
    </row>
    <row r="2755" spans="1:4" x14ac:dyDescent="0.3">
      <c r="A2755">
        <v>4837</v>
      </c>
      <c r="B2755" t="s">
        <v>41</v>
      </c>
      <c r="C2755" t="s">
        <v>22</v>
      </c>
      <c r="D2755">
        <v>204</v>
      </c>
    </row>
    <row r="2756" spans="1:4" x14ac:dyDescent="0.3">
      <c r="A2756">
        <v>3107</v>
      </c>
      <c r="B2756" t="s">
        <v>53</v>
      </c>
      <c r="C2756" t="s">
        <v>17</v>
      </c>
      <c r="D2756">
        <v>121</v>
      </c>
    </row>
    <row r="2757" spans="1:4" x14ac:dyDescent="0.3">
      <c r="A2757">
        <v>3107</v>
      </c>
      <c r="B2757" t="s">
        <v>53</v>
      </c>
      <c r="C2757" t="s">
        <v>18</v>
      </c>
      <c r="D2757">
        <v>24</v>
      </c>
    </row>
    <row r="2758" spans="1:4" x14ac:dyDescent="0.3">
      <c r="A2758">
        <v>3107</v>
      </c>
      <c r="B2758" t="s">
        <v>53</v>
      </c>
      <c r="C2758" t="s">
        <v>19</v>
      </c>
      <c r="D2758">
        <v>124</v>
      </c>
    </row>
    <row r="2759" spans="1:4" x14ac:dyDescent="0.3">
      <c r="A2759">
        <v>3107</v>
      </c>
      <c r="B2759" t="s">
        <v>53</v>
      </c>
      <c r="C2759" t="s">
        <v>20</v>
      </c>
      <c r="D2759">
        <v>24</v>
      </c>
    </row>
    <row r="2760" spans="1:4" x14ac:dyDescent="0.3">
      <c r="A2760">
        <v>3107</v>
      </c>
      <c r="B2760" t="s">
        <v>53</v>
      </c>
      <c r="C2760" t="s">
        <v>21</v>
      </c>
      <c r="D2760">
        <v>15</v>
      </c>
    </row>
    <row r="2761" spans="1:4" x14ac:dyDescent="0.3">
      <c r="A2761">
        <v>3107</v>
      </c>
      <c r="B2761" t="s">
        <v>53</v>
      </c>
      <c r="C2761" t="s">
        <v>22</v>
      </c>
      <c r="D2761">
        <v>42</v>
      </c>
    </row>
    <row r="2762" spans="1:4" x14ac:dyDescent="0.3">
      <c r="A2762">
        <v>10678</v>
      </c>
      <c r="B2762" t="s">
        <v>41</v>
      </c>
      <c r="C2762" t="s">
        <v>17</v>
      </c>
      <c r="D2762">
        <v>653</v>
      </c>
    </row>
    <row r="2763" spans="1:4" x14ac:dyDescent="0.3">
      <c r="A2763">
        <v>10678</v>
      </c>
      <c r="B2763" t="s">
        <v>41</v>
      </c>
      <c r="C2763" t="s">
        <v>18</v>
      </c>
      <c r="D2763">
        <v>17</v>
      </c>
    </row>
    <row r="2764" spans="1:4" x14ac:dyDescent="0.3">
      <c r="A2764">
        <v>10678</v>
      </c>
      <c r="B2764" t="s">
        <v>41</v>
      </c>
      <c r="C2764" t="s">
        <v>19</v>
      </c>
      <c r="D2764">
        <v>170</v>
      </c>
    </row>
    <row r="2765" spans="1:4" x14ac:dyDescent="0.3">
      <c r="A2765">
        <v>10678</v>
      </c>
      <c r="B2765" t="s">
        <v>41</v>
      </c>
      <c r="C2765" t="s">
        <v>20</v>
      </c>
      <c r="D2765">
        <v>34</v>
      </c>
    </row>
    <row r="2766" spans="1:4" x14ac:dyDescent="0.3">
      <c r="A2766">
        <v>10678</v>
      </c>
      <c r="B2766" t="s">
        <v>41</v>
      </c>
      <c r="C2766" t="s">
        <v>21</v>
      </c>
      <c r="D2766">
        <v>26</v>
      </c>
    </row>
    <row r="2767" spans="1:4" x14ac:dyDescent="0.3">
      <c r="A2767">
        <v>10678</v>
      </c>
      <c r="B2767" t="s">
        <v>41</v>
      </c>
      <c r="C2767" t="s">
        <v>22</v>
      </c>
      <c r="D2767">
        <v>17</v>
      </c>
    </row>
    <row r="2768" spans="1:4" x14ac:dyDescent="0.3">
      <c r="A2768">
        <v>10548</v>
      </c>
      <c r="B2768" t="s">
        <v>52</v>
      </c>
      <c r="C2768" t="s">
        <v>17</v>
      </c>
      <c r="D2768">
        <v>283</v>
      </c>
    </row>
    <row r="2769" spans="1:4" x14ac:dyDescent="0.3">
      <c r="A2769">
        <v>10548</v>
      </c>
      <c r="B2769" t="s">
        <v>52</v>
      </c>
      <c r="C2769" t="s">
        <v>18</v>
      </c>
      <c r="D2769">
        <v>17</v>
      </c>
    </row>
    <row r="2770" spans="1:4" x14ac:dyDescent="0.3">
      <c r="A2770">
        <v>10548</v>
      </c>
      <c r="B2770" t="s">
        <v>52</v>
      </c>
      <c r="C2770" t="s">
        <v>19</v>
      </c>
      <c r="D2770">
        <v>372</v>
      </c>
    </row>
    <row r="2771" spans="1:4" x14ac:dyDescent="0.3">
      <c r="A2771">
        <v>10548</v>
      </c>
      <c r="B2771" t="s">
        <v>52</v>
      </c>
      <c r="C2771" t="s">
        <v>20</v>
      </c>
      <c r="D2771">
        <v>138</v>
      </c>
    </row>
    <row r="2772" spans="1:4" x14ac:dyDescent="0.3">
      <c r="A2772">
        <v>10548</v>
      </c>
      <c r="B2772" t="s">
        <v>52</v>
      </c>
      <c r="C2772" t="s">
        <v>21</v>
      </c>
      <c r="D2772">
        <v>106</v>
      </c>
    </row>
    <row r="2773" spans="1:4" x14ac:dyDescent="0.3">
      <c r="A2773">
        <v>10548</v>
      </c>
      <c r="B2773" t="s">
        <v>52</v>
      </c>
      <c r="C2773" t="s">
        <v>22</v>
      </c>
      <c r="D2773">
        <v>44</v>
      </c>
    </row>
    <row r="2774" spans="1:4" x14ac:dyDescent="0.3">
      <c r="A2774">
        <v>7441</v>
      </c>
      <c r="B2774" t="s">
        <v>43</v>
      </c>
      <c r="C2774" t="s">
        <v>17</v>
      </c>
      <c r="D2774">
        <v>958</v>
      </c>
    </row>
    <row r="2775" spans="1:4" x14ac:dyDescent="0.3">
      <c r="A2775">
        <v>7441</v>
      </c>
      <c r="B2775" t="s">
        <v>43</v>
      </c>
      <c r="C2775" t="s">
        <v>18</v>
      </c>
      <c r="D2775">
        <v>159</v>
      </c>
    </row>
    <row r="2776" spans="1:4" x14ac:dyDescent="0.3">
      <c r="A2776">
        <v>7441</v>
      </c>
      <c r="B2776" t="s">
        <v>43</v>
      </c>
      <c r="C2776" t="s">
        <v>19</v>
      </c>
      <c r="D2776">
        <v>447</v>
      </c>
    </row>
    <row r="2777" spans="1:4" x14ac:dyDescent="0.3">
      <c r="A2777">
        <v>7441</v>
      </c>
      <c r="B2777" t="s">
        <v>43</v>
      </c>
      <c r="C2777" t="s">
        <v>20</v>
      </c>
      <c r="D2777">
        <v>20</v>
      </c>
    </row>
    <row r="2778" spans="1:4" x14ac:dyDescent="0.3">
      <c r="A2778">
        <v>7441</v>
      </c>
      <c r="B2778" t="s">
        <v>43</v>
      </c>
      <c r="C2778" t="s">
        <v>21</v>
      </c>
      <c r="D2778">
        <v>0</v>
      </c>
    </row>
    <row r="2779" spans="1:4" x14ac:dyDescent="0.3">
      <c r="A2779">
        <v>7441</v>
      </c>
      <c r="B2779" t="s">
        <v>43</v>
      </c>
      <c r="C2779" t="s">
        <v>22</v>
      </c>
      <c r="D2779">
        <v>31</v>
      </c>
    </row>
    <row r="2780" spans="1:4" x14ac:dyDescent="0.3">
      <c r="A2780">
        <v>2579</v>
      </c>
      <c r="B2780" t="s">
        <v>41</v>
      </c>
      <c r="C2780" t="s">
        <v>17</v>
      </c>
      <c r="D2780">
        <v>495</v>
      </c>
    </row>
    <row r="2781" spans="1:4" x14ac:dyDescent="0.3">
      <c r="A2781">
        <v>2579</v>
      </c>
      <c r="B2781" t="s">
        <v>41</v>
      </c>
      <c r="C2781" t="s">
        <v>18</v>
      </c>
      <c r="D2781">
        <v>33</v>
      </c>
    </row>
    <row r="2782" spans="1:4" x14ac:dyDescent="0.3">
      <c r="A2782">
        <v>2579</v>
      </c>
      <c r="B2782" t="s">
        <v>41</v>
      </c>
      <c r="C2782" t="s">
        <v>19</v>
      </c>
      <c r="D2782">
        <v>255</v>
      </c>
    </row>
    <row r="2783" spans="1:4" x14ac:dyDescent="0.3">
      <c r="A2783">
        <v>2579</v>
      </c>
      <c r="B2783" t="s">
        <v>41</v>
      </c>
      <c r="C2783" t="s">
        <v>20</v>
      </c>
      <c r="D2783">
        <v>11</v>
      </c>
    </row>
    <row r="2784" spans="1:4" x14ac:dyDescent="0.3">
      <c r="A2784">
        <v>2579</v>
      </c>
      <c r="B2784" t="s">
        <v>41</v>
      </c>
      <c r="C2784" t="s">
        <v>21</v>
      </c>
      <c r="D2784">
        <v>33</v>
      </c>
    </row>
    <row r="2785" spans="1:4" x14ac:dyDescent="0.3">
      <c r="A2785">
        <v>2579</v>
      </c>
      <c r="B2785" t="s">
        <v>41</v>
      </c>
      <c r="C2785" t="s">
        <v>22</v>
      </c>
      <c r="D2785">
        <v>8</v>
      </c>
    </row>
    <row r="2786" spans="1:4" x14ac:dyDescent="0.3">
      <c r="A2786">
        <v>3828</v>
      </c>
      <c r="B2786" t="s">
        <v>41</v>
      </c>
      <c r="C2786" t="s">
        <v>17</v>
      </c>
      <c r="D2786">
        <v>533</v>
      </c>
    </row>
    <row r="2787" spans="1:4" x14ac:dyDescent="0.3">
      <c r="A2787">
        <v>3828</v>
      </c>
      <c r="B2787" t="s">
        <v>41</v>
      </c>
      <c r="C2787" t="s">
        <v>18</v>
      </c>
      <c r="D2787">
        <v>10</v>
      </c>
    </row>
    <row r="2788" spans="1:4" x14ac:dyDescent="0.3">
      <c r="A2788">
        <v>3828</v>
      </c>
      <c r="B2788" t="s">
        <v>41</v>
      </c>
      <c r="C2788" t="s">
        <v>19</v>
      </c>
      <c r="D2788">
        <v>217</v>
      </c>
    </row>
    <row r="2789" spans="1:4" x14ac:dyDescent="0.3">
      <c r="A2789">
        <v>3828</v>
      </c>
      <c r="B2789" t="s">
        <v>41</v>
      </c>
      <c r="C2789" t="s">
        <v>20</v>
      </c>
      <c r="D2789">
        <v>198</v>
      </c>
    </row>
    <row r="2790" spans="1:4" x14ac:dyDescent="0.3">
      <c r="A2790">
        <v>3828</v>
      </c>
      <c r="B2790" t="s">
        <v>41</v>
      </c>
      <c r="C2790" t="s">
        <v>21</v>
      </c>
      <c r="D2790">
        <v>174</v>
      </c>
    </row>
    <row r="2791" spans="1:4" x14ac:dyDescent="0.3">
      <c r="A2791">
        <v>3828</v>
      </c>
      <c r="B2791" t="s">
        <v>41</v>
      </c>
      <c r="C2791" t="s">
        <v>22</v>
      </c>
      <c r="D2791">
        <v>195</v>
      </c>
    </row>
    <row r="2792" spans="1:4" x14ac:dyDescent="0.3">
      <c r="A2792">
        <v>6384</v>
      </c>
      <c r="B2792" t="s">
        <v>43</v>
      </c>
      <c r="C2792" t="s">
        <v>17</v>
      </c>
      <c r="D2792">
        <v>909</v>
      </c>
    </row>
    <row r="2793" spans="1:4" x14ac:dyDescent="0.3">
      <c r="A2793">
        <v>6384</v>
      </c>
      <c r="B2793" t="s">
        <v>43</v>
      </c>
      <c r="C2793" t="s">
        <v>18</v>
      </c>
      <c r="D2793">
        <v>12</v>
      </c>
    </row>
    <row r="2794" spans="1:4" x14ac:dyDescent="0.3">
      <c r="A2794">
        <v>6384</v>
      </c>
      <c r="B2794" t="s">
        <v>43</v>
      </c>
      <c r="C2794" t="s">
        <v>19</v>
      </c>
      <c r="D2794">
        <v>278</v>
      </c>
    </row>
    <row r="2795" spans="1:4" x14ac:dyDescent="0.3">
      <c r="A2795">
        <v>6384</v>
      </c>
      <c r="B2795" t="s">
        <v>43</v>
      </c>
      <c r="C2795" t="s">
        <v>20</v>
      </c>
      <c r="D2795">
        <v>0</v>
      </c>
    </row>
    <row r="2796" spans="1:4" x14ac:dyDescent="0.3">
      <c r="A2796">
        <v>6384</v>
      </c>
      <c r="B2796" t="s">
        <v>43</v>
      </c>
      <c r="C2796" t="s">
        <v>21</v>
      </c>
      <c r="D2796">
        <v>12</v>
      </c>
    </row>
    <row r="2797" spans="1:4" x14ac:dyDescent="0.3">
      <c r="A2797">
        <v>6384</v>
      </c>
      <c r="B2797" t="s">
        <v>43</v>
      </c>
      <c r="C2797" t="s">
        <v>22</v>
      </c>
      <c r="D2797">
        <v>242</v>
      </c>
    </row>
    <row r="2798" spans="1:4" x14ac:dyDescent="0.3">
      <c r="A2798">
        <v>4299</v>
      </c>
      <c r="B2798" t="s">
        <v>41</v>
      </c>
      <c r="C2798" t="s">
        <v>17</v>
      </c>
      <c r="D2798">
        <v>1001</v>
      </c>
    </row>
    <row r="2799" spans="1:4" x14ac:dyDescent="0.3">
      <c r="A2799">
        <v>4299</v>
      </c>
      <c r="B2799" t="s">
        <v>41</v>
      </c>
      <c r="C2799" t="s">
        <v>18</v>
      </c>
      <c r="D2799">
        <v>17</v>
      </c>
    </row>
    <row r="2800" spans="1:4" x14ac:dyDescent="0.3">
      <c r="A2800">
        <v>4299</v>
      </c>
      <c r="B2800" t="s">
        <v>41</v>
      </c>
      <c r="C2800" t="s">
        <v>19</v>
      </c>
      <c r="D2800">
        <v>572</v>
      </c>
    </row>
    <row r="2801" spans="1:4" x14ac:dyDescent="0.3">
      <c r="A2801">
        <v>4299</v>
      </c>
      <c r="B2801" t="s">
        <v>41</v>
      </c>
      <c r="C2801" t="s">
        <v>20</v>
      </c>
      <c r="D2801">
        <v>93</v>
      </c>
    </row>
    <row r="2802" spans="1:4" x14ac:dyDescent="0.3">
      <c r="A2802">
        <v>4299</v>
      </c>
      <c r="B2802" t="s">
        <v>41</v>
      </c>
      <c r="C2802" t="s">
        <v>21</v>
      </c>
      <c r="D2802">
        <v>125</v>
      </c>
    </row>
    <row r="2803" spans="1:4" x14ac:dyDescent="0.3">
      <c r="A2803">
        <v>4299</v>
      </c>
      <c r="B2803" t="s">
        <v>41</v>
      </c>
      <c r="C2803" t="s">
        <v>22</v>
      </c>
      <c r="D2803">
        <v>17</v>
      </c>
    </row>
    <row r="2804" spans="1:4" x14ac:dyDescent="0.3">
      <c r="A2804">
        <v>0</v>
      </c>
      <c r="B2804" t="s">
        <v>47</v>
      </c>
      <c r="C2804" t="s">
        <v>17</v>
      </c>
      <c r="D2804">
        <v>239</v>
      </c>
    </row>
    <row r="2805" spans="1:4" x14ac:dyDescent="0.3">
      <c r="A2805">
        <v>0</v>
      </c>
      <c r="B2805" t="s">
        <v>47</v>
      </c>
      <c r="C2805" t="s">
        <v>18</v>
      </c>
      <c r="D2805">
        <v>10</v>
      </c>
    </row>
    <row r="2806" spans="1:4" x14ac:dyDescent="0.3">
      <c r="A2806">
        <v>0</v>
      </c>
      <c r="B2806" t="s">
        <v>47</v>
      </c>
      <c r="C2806" t="s">
        <v>19</v>
      </c>
      <c r="D2806">
        <v>554</v>
      </c>
    </row>
    <row r="2807" spans="1:4" x14ac:dyDescent="0.3">
      <c r="A2807">
        <v>0</v>
      </c>
      <c r="B2807" t="s">
        <v>47</v>
      </c>
      <c r="C2807" t="s">
        <v>20</v>
      </c>
      <c r="D2807">
        <v>254</v>
      </c>
    </row>
    <row r="2808" spans="1:4" x14ac:dyDescent="0.3">
      <c r="A2808">
        <v>0</v>
      </c>
      <c r="B2808" t="s">
        <v>47</v>
      </c>
      <c r="C2808" t="s">
        <v>21</v>
      </c>
      <c r="D2808">
        <v>87</v>
      </c>
    </row>
    <row r="2809" spans="1:4" x14ac:dyDescent="0.3">
      <c r="A2809">
        <v>0</v>
      </c>
      <c r="B2809" t="s">
        <v>47</v>
      </c>
      <c r="C2809" t="s">
        <v>22</v>
      </c>
      <c r="D2809">
        <v>54</v>
      </c>
    </row>
    <row r="2810" spans="1:4" x14ac:dyDescent="0.3">
      <c r="A2810">
        <v>3283</v>
      </c>
      <c r="B2810" t="s">
        <v>41</v>
      </c>
      <c r="C2810" t="s">
        <v>17</v>
      </c>
      <c r="D2810">
        <v>200</v>
      </c>
    </row>
    <row r="2811" spans="1:4" x14ac:dyDescent="0.3">
      <c r="A2811">
        <v>3283</v>
      </c>
      <c r="B2811" t="s">
        <v>41</v>
      </c>
      <c r="C2811" t="s">
        <v>18</v>
      </c>
      <c r="D2811">
        <v>193</v>
      </c>
    </row>
    <row r="2812" spans="1:4" x14ac:dyDescent="0.3">
      <c r="A2812">
        <v>3283</v>
      </c>
      <c r="B2812" t="s">
        <v>41</v>
      </c>
      <c r="C2812" t="s">
        <v>19</v>
      </c>
      <c r="D2812">
        <v>100</v>
      </c>
    </row>
    <row r="2813" spans="1:4" x14ac:dyDescent="0.3">
      <c r="A2813">
        <v>3283</v>
      </c>
      <c r="B2813" t="s">
        <v>41</v>
      </c>
      <c r="C2813" t="s">
        <v>20</v>
      </c>
      <c r="D2813">
        <v>46</v>
      </c>
    </row>
    <row r="2814" spans="1:4" x14ac:dyDescent="0.3">
      <c r="A2814">
        <v>3283</v>
      </c>
      <c r="B2814" t="s">
        <v>41</v>
      </c>
      <c r="C2814" t="s">
        <v>21</v>
      </c>
      <c r="D2814">
        <v>185</v>
      </c>
    </row>
    <row r="2815" spans="1:4" x14ac:dyDescent="0.3">
      <c r="A2815">
        <v>3283</v>
      </c>
      <c r="B2815" t="s">
        <v>41</v>
      </c>
      <c r="C2815" t="s">
        <v>22</v>
      </c>
      <c r="D2815">
        <v>185</v>
      </c>
    </row>
    <row r="2816" spans="1:4" x14ac:dyDescent="0.3">
      <c r="A2816">
        <v>7010</v>
      </c>
      <c r="B2816" t="s">
        <v>41</v>
      </c>
      <c r="C2816" t="s">
        <v>17</v>
      </c>
      <c r="D2816">
        <v>635</v>
      </c>
    </row>
    <row r="2817" spans="1:4" x14ac:dyDescent="0.3">
      <c r="A2817">
        <v>7010</v>
      </c>
      <c r="B2817" t="s">
        <v>41</v>
      </c>
      <c r="C2817" t="s">
        <v>18</v>
      </c>
      <c r="D2817">
        <v>114</v>
      </c>
    </row>
    <row r="2818" spans="1:4" x14ac:dyDescent="0.3">
      <c r="A2818">
        <v>7010</v>
      </c>
      <c r="B2818" t="s">
        <v>41</v>
      </c>
      <c r="C2818" t="s">
        <v>19</v>
      </c>
      <c r="D2818">
        <v>254</v>
      </c>
    </row>
    <row r="2819" spans="1:4" x14ac:dyDescent="0.3">
      <c r="A2819">
        <v>7010</v>
      </c>
      <c r="B2819" t="s">
        <v>41</v>
      </c>
      <c r="C2819" t="s">
        <v>20</v>
      </c>
      <c r="D2819">
        <v>132</v>
      </c>
    </row>
    <row r="2820" spans="1:4" x14ac:dyDescent="0.3">
      <c r="A2820">
        <v>7010</v>
      </c>
      <c r="B2820" t="s">
        <v>41</v>
      </c>
      <c r="C2820" t="s">
        <v>21</v>
      </c>
      <c r="D2820">
        <v>152</v>
      </c>
    </row>
    <row r="2821" spans="1:4" x14ac:dyDescent="0.3">
      <c r="A2821">
        <v>7010</v>
      </c>
      <c r="B2821" t="s">
        <v>41</v>
      </c>
      <c r="C2821" t="s">
        <v>22</v>
      </c>
      <c r="D2821">
        <v>76</v>
      </c>
    </row>
    <row r="2822" spans="1:4" x14ac:dyDescent="0.3">
      <c r="A2822">
        <v>4767</v>
      </c>
      <c r="B2822" t="s">
        <v>41</v>
      </c>
      <c r="C2822" t="s">
        <v>17</v>
      </c>
      <c r="D2822">
        <v>635</v>
      </c>
    </row>
    <row r="2823" spans="1:4" x14ac:dyDescent="0.3">
      <c r="A2823">
        <v>4767</v>
      </c>
      <c r="B2823" t="s">
        <v>41</v>
      </c>
      <c r="C2823" t="s">
        <v>18</v>
      </c>
      <c r="D2823">
        <v>114</v>
      </c>
    </row>
    <row r="2824" spans="1:4" x14ac:dyDescent="0.3">
      <c r="A2824">
        <v>4767</v>
      </c>
      <c r="B2824" t="s">
        <v>41</v>
      </c>
      <c r="C2824" t="s">
        <v>19</v>
      </c>
      <c r="D2824">
        <v>254</v>
      </c>
    </row>
    <row r="2825" spans="1:4" x14ac:dyDescent="0.3">
      <c r="A2825">
        <v>4767</v>
      </c>
      <c r="B2825" t="s">
        <v>41</v>
      </c>
      <c r="C2825" t="s">
        <v>20</v>
      </c>
      <c r="D2825">
        <v>132</v>
      </c>
    </row>
    <row r="2826" spans="1:4" x14ac:dyDescent="0.3">
      <c r="A2826">
        <v>4767</v>
      </c>
      <c r="B2826" t="s">
        <v>41</v>
      </c>
      <c r="C2826" t="s">
        <v>21</v>
      </c>
      <c r="D2826">
        <v>152</v>
      </c>
    </row>
    <row r="2827" spans="1:4" x14ac:dyDescent="0.3">
      <c r="A2827">
        <v>4767</v>
      </c>
      <c r="B2827" t="s">
        <v>41</v>
      </c>
      <c r="C2827" t="s">
        <v>22</v>
      </c>
      <c r="D2827">
        <v>76</v>
      </c>
    </row>
    <row r="2828" spans="1:4" x14ac:dyDescent="0.3">
      <c r="A2828">
        <v>6320</v>
      </c>
      <c r="B2828" t="s">
        <v>41</v>
      </c>
      <c r="C2828" t="s">
        <v>17</v>
      </c>
      <c r="D2828">
        <v>768</v>
      </c>
    </row>
    <row r="2829" spans="1:4" x14ac:dyDescent="0.3">
      <c r="A2829">
        <v>6320</v>
      </c>
      <c r="B2829" t="s">
        <v>41</v>
      </c>
      <c r="C2829" t="s">
        <v>18</v>
      </c>
      <c r="D2829">
        <v>44</v>
      </c>
    </row>
    <row r="2830" spans="1:4" x14ac:dyDescent="0.3">
      <c r="A2830">
        <v>6320</v>
      </c>
      <c r="B2830" t="s">
        <v>41</v>
      </c>
      <c r="C2830" t="s">
        <v>19</v>
      </c>
      <c r="D2830">
        <v>561</v>
      </c>
    </row>
    <row r="2831" spans="1:4" x14ac:dyDescent="0.3">
      <c r="A2831">
        <v>6320</v>
      </c>
      <c r="B2831" t="s">
        <v>41</v>
      </c>
      <c r="C2831" t="s">
        <v>20</v>
      </c>
      <c r="D2831">
        <v>77</v>
      </c>
    </row>
    <row r="2832" spans="1:4" x14ac:dyDescent="0.3">
      <c r="A2832">
        <v>6320</v>
      </c>
      <c r="B2832" t="s">
        <v>41</v>
      </c>
      <c r="C2832" t="s">
        <v>21</v>
      </c>
      <c r="D2832">
        <v>44</v>
      </c>
    </row>
    <row r="2833" spans="1:4" x14ac:dyDescent="0.3">
      <c r="A2833">
        <v>6320</v>
      </c>
      <c r="B2833" t="s">
        <v>41</v>
      </c>
      <c r="C2833" t="s">
        <v>22</v>
      </c>
      <c r="D2833">
        <v>14</v>
      </c>
    </row>
    <row r="2834" spans="1:4" x14ac:dyDescent="0.3">
      <c r="A2834">
        <v>3254</v>
      </c>
      <c r="B2834" t="s">
        <v>41</v>
      </c>
      <c r="C2834" t="s">
        <v>17</v>
      </c>
      <c r="D2834">
        <v>407</v>
      </c>
    </row>
    <row r="2835" spans="1:4" x14ac:dyDescent="0.3">
      <c r="A2835">
        <v>3254</v>
      </c>
      <c r="B2835" t="s">
        <v>41</v>
      </c>
      <c r="C2835" t="s">
        <v>18</v>
      </c>
      <c r="D2835">
        <v>70</v>
      </c>
    </row>
    <row r="2836" spans="1:4" x14ac:dyDescent="0.3">
      <c r="A2836">
        <v>3254</v>
      </c>
      <c r="B2836" t="s">
        <v>41</v>
      </c>
      <c r="C2836" t="s">
        <v>19</v>
      </c>
      <c r="D2836">
        <v>239</v>
      </c>
    </row>
    <row r="2837" spans="1:4" x14ac:dyDescent="0.3">
      <c r="A2837">
        <v>3254</v>
      </c>
      <c r="B2837" t="s">
        <v>41</v>
      </c>
      <c r="C2837" t="s">
        <v>20</v>
      </c>
      <c r="D2837">
        <v>103</v>
      </c>
    </row>
    <row r="2838" spans="1:4" x14ac:dyDescent="0.3">
      <c r="A2838">
        <v>3254</v>
      </c>
      <c r="B2838" t="s">
        <v>41</v>
      </c>
      <c r="C2838" t="s">
        <v>21</v>
      </c>
      <c r="D2838">
        <v>88</v>
      </c>
    </row>
    <row r="2839" spans="1:4" x14ac:dyDescent="0.3">
      <c r="A2839">
        <v>3254</v>
      </c>
      <c r="B2839" t="s">
        <v>41</v>
      </c>
      <c r="C2839" t="s">
        <v>22</v>
      </c>
      <c r="D2839">
        <v>53</v>
      </c>
    </row>
    <row r="2840" spans="1:4" x14ac:dyDescent="0.3">
      <c r="A2840">
        <v>3388</v>
      </c>
      <c r="B2840" t="s">
        <v>52</v>
      </c>
      <c r="C2840" t="s">
        <v>17</v>
      </c>
      <c r="D2840">
        <v>129</v>
      </c>
    </row>
    <row r="2841" spans="1:4" x14ac:dyDescent="0.3">
      <c r="A2841">
        <v>3388</v>
      </c>
      <c r="B2841" t="s">
        <v>52</v>
      </c>
      <c r="C2841" t="s">
        <v>18</v>
      </c>
      <c r="D2841">
        <v>26</v>
      </c>
    </row>
    <row r="2842" spans="1:4" x14ac:dyDescent="0.3">
      <c r="A2842">
        <v>3388</v>
      </c>
      <c r="B2842" t="s">
        <v>52</v>
      </c>
      <c r="C2842" t="s">
        <v>19</v>
      </c>
      <c r="D2842">
        <v>67</v>
      </c>
    </row>
    <row r="2843" spans="1:4" x14ac:dyDescent="0.3">
      <c r="A2843">
        <v>3388</v>
      </c>
      <c r="B2843" t="s">
        <v>52</v>
      </c>
      <c r="C2843" t="s">
        <v>20</v>
      </c>
      <c r="D2843">
        <v>3</v>
      </c>
    </row>
    <row r="2844" spans="1:4" x14ac:dyDescent="0.3">
      <c r="A2844">
        <v>3388</v>
      </c>
      <c r="B2844" t="s">
        <v>52</v>
      </c>
      <c r="C2844" t="s">
        <v>21</v>
      </c>
      <c r="D2844">
        <v>67</v>
      </c>
    </row>
    <row r="2845" spans="1:4" x14ac:dyDescent="0.3">
      <c r="A2845">
        <v>3388</v>
      </c>
      <c r="B2845" t="s">
        <v>52</v>
      </c>
      <c r="C2845" t="s">
        <v>22</v>
      </c>
      <c r="D2845">
        <v>2</v>
      </c>
    </row>
    <row r="2846" spans="1:4" x14ac:dyDescent="0.3">
      <c r="A2846">
        <v>6131</v>
      </c>
      <c r="B2846" t="s">
        <v>41</v>
      </c>
      <c r="C2846" t="s">
        <v>17</v>
      </c>
      <c r="D2846">
        <v>141</v>
      </c>
    </row>
    <row r="2847" spans="1:4" x14ac:dyDescent="0.3">
      <c r="A2847">
        <v>6131</v>
      </c>
      <c r="B2847" t="s">
        <v>41</v>
      </c>
      <c r="C2847" t="s">
        <v>18</v>
      </c>
      <c r="D2847">
        <v>70</v>
      </c>
    </row>
    <row r="2848" spans="1:4" x14ac:dyDescent="0.3">
      <c r="A2848">
        <v>6131</v>
      </c>
      <c r="B2848" t="s">
        <v>41</v>
      </c>
      <c r="C2848" t="s">
        <v>19</v>
      </c>
      <c r="D2848">
        <v>106</v>
      </c>
    </row>
    <row r="2849" spans="1:4" x14ac:dyDescent="0.3">
      <c r="A2849">
        <v>6131</v>
      </c>
      <c r="B2849" t="s">
        <v>41</v>
      </c>
      <c r="C2849" t="s">
        <v>20</v>
      </c>
      <c r="D2849">
        <v>72</v>
      </c>
    </row>
    <row r="2850" spans="1:4" x14ac:dyDescent="0.3">
      <c r="A2850">
        <v>6131</v>
      </c>
      <c r="B2850" t="s">
        <v>41</v>
      </c>
      <c r="C2850" t="s">
        <v>21</v>
      </c>
      <c r="D2850">
        <v>19</v>
      </c>
    </row>
    <row r="2851" spans="1:4" x14ac:dyDescent="0.3">
      <c r="A2851">
        <v>6131</v>
      </c>
      <c r="B2851" t="s">
        <v>41</v>
      </c>
      <c r="C2851" t="s">
        <v>22</v>
      </c>
      <c r="D2851">
        <v>23</v>
      </c>
    </row>
    <row r="2852" spans="1:4" x14ac:dyDescent="0.3">
      <c r="A2852">
        <v>10868</v>
      </c>
      <c r="B2852" t="s">
        <v>41</v>
      </c>
      <c r="C2852" t="s">
        <v>17</v>
      </c>
      <c r="D2852">
        <v>344</v>
      </c>
    </row>
    <row r="2853" spans="1:4" x14ac:dyDescent="0.3">
      <c r="A2853">
        <v>10868</v>
      </c>
      <c r="B2853" t="s">
        <v>41</v>
      </c>
      <c r="C2853" t="s">
        <v>18</v>
      </c>
      <c r="D2853">
        <v>45</v>
      </c>
    </row>
    <row r="2854" spans="1:4" x14ac:dyDescent="0.3">
      <c r="A2854">
        <v>10868</v>
      </c>
      <c r="B2854" t="s">
        <v>41</v>
      </c>
      <c r="C2854" t="s">
        <v>19</v>
      </c>
      <c r="D2854">
        <v>654</v>
      </c>
    </row>
    <row r="2855" spans="1:4" x14ac:dyDescent="0.3">
      <c r="A2855">
        <v>10868</v>
      </c>
      <c r="B2855" t="s">
        <v>41</v>
      </c>
      <c r="C2855" t="s">
        <v>20</v>
      </c>
      <c r="D2855">
        <v>104</v>
      </c>
    </row>
    <row r="2856" spans="1:4" x14ac:dyDescent="0.3">
      <c r="A2856">
        <v>10868</v>
      </c>
      <c r="B2856" t="s">
        <v>41</v>
      </c>
      <c r="C2856" t="s">
        <v>21</v>
      </c>
      <c r="D2856">
        <v>11</v>
      </c>
    </row>
    <row r="2857" spans="1:4" x14ac:dyDescent="0.3">
      <c r="A2857">
        <v>10868</v>
      </c>
      <c r="B2857" t="s">
        <v>41</v>
      </c>
      <c r="C2857" t="s">
        <v>22</v>
      </c>
      <c r="D2857">
        <v>114</v>
      </c>
    </row>
    <row r="2858" spans="1:4" x14ac:dyDescent="0.3">
      <c r="A2858">
        <v>7683</v>
      </c>
      <c r="B2858" t="s">
        <v>41</v>
      </c>
      <c r="C2858" t="s">
        <v>17</v>
      </c>
      <c r="D2858">
        <v>554</v>
      </c>
    </row>
    <row r="2859" spans="1:4" x14ac:dyDescent="0.3">
      <c r="A2859">
        <v>7683</v>
      </c>
      <c r="B2859" t="s">
        <v>41</v>
      </c>
      <c r="C2859" t="s">
        <v>18</v>
      </c>
      <c r="D2859">
        <v>35</v>
      </c>
    </row>
    <row r="2860" spans="1:4" x14ac:dyDescent="0.3">
      <c r="A2860">
        <v>7683</v>
      </c>
      <c r="B2860" t="s">
        <v>41</v>
      </c>
      <c r="C2860" t="s">
        <v>19</v>
      </c>
      <c r="D2860">
        <v>113</v>
      </c>
    </row>
    <row r="2861" spans="1:4" x14ac:dyDescent="0.3">
      <c r="A2861">
        <v>7683</v>
      </c>
      <c r="B2861" t="s">
        <v>41</v>
      </c>
      <c r="C2861" t="s">
        <v>20</v>
      </c>
      <c r="D2861">
        <v>0</v>
      </c>
    </row>
    <row r="2862" spans="1:4" x14ac:dyDescent="0.3">
      <c r="A2862">
        <v>7683</v>
      </c>
      <c r="B2862" t="s">
        <v>41</v>
      </c>
      <c r="C2862" t="s">
        <v>21</v>
      </c>
      <c r="D2862">
        <v>7</v>
      </c>
    </row>
    <row r="2863" spans="1:4" x14ac:dyDescent="0.3">
      <c r="A2863">
        <v>7683</v>
      </c>
      <c r="B2863" t="s">
        <v>41</v>
      </c>
      <c r="C2863" t="s">
        <v>22</v>
      </c>
      <c r="D2863">
        <v>78</v>
      </c>
    </row>
    <row r="2864" spans="1:4" x14ac:dyDescent="0.3">
      <c r="A2864">
        <v>11112</v>
      </c>
      <c r="B2864" t="s">
        <v>41</v>
      </c>
      <c r="C2864" t="s">
        <v>17</v>
      </c>
      <c r="D2864">
        <v>736</v>
      </c>
    </row>
    <row r="2865" spans="1:4" x14ac:dyDescent="0.3">
      <c r="A2865">
        <v>11112</v>
      </c>
      <c r="B2865" t="s">
        <v>41</v>
      </c>
      <c r="C2865" t="s">
        <v>18</v>
      </c>
      <c r="D2865">
        <v>114</v>
      </c>
    </row>
    <row r="2866" spans="1:4" x14ac:dyDescent="0.3">
      <c r="A2866">
        <v>11112</v>
      </c>
      <c r="B2866" t="s">
        <v>41</v>
      </c>
      <c r="C2866" t="s">
        <v>19</v>
      </c>
      <c r="D2866">
        <v>279</v>
      </c>
    </row>
    <row r="2867" spans="1:4" x14ac:dyDescent="0.3">
      <c r="A2867">
        <v>11112</v>
      </c>
      <c r="B2867" t="s">
        <v>41</v>
      </c>
      <c r="C2867" t="s">
        <v>20</v>
      </c>
      <c r="D2867">
        <v>82</v>
      </c>
    </row>
    <row r="2868" spans="1:4" x14ac:dyDescent="0.3">
      <c r="A2868">
        <v>11112</v>
      </c>
      <c r="B2868" t="s">
        <v>41</v>
      </c>
      <c r="C2868" t="s">
        <v>21</v>
      </c>
      <c r="D2868">
        <v>76</v>
      </c>
    </row>
    <row r="2869" spans="1:4" x14ac:dyDescent="0.3">
      <c r="A2869">
        <v>11112</v>
      </c>
      <c r="B2869" t="s">
        <v>41</v>
      </c>
      <c r="C2869" t="s">
        <v>22</v>
      </c>
      <c r="D2869">
        <v>190</v>
      </c>
    </row>
    <row r="2870" spans="1:4" x14ac:dyDescent="0.3">
      <c r="A2870">
        <v>4137</v>
      </c>
      <c r="B2870" t="s">
        <v>53</v>
      </c>
      <c r="C2870" t="s">
        <v>17</v>
      </c>
      <c r="D2870">
        <v>398</v>
      </c>
    </row>
    <row r="2871" spans="1:4" x14ac:dyDescent="0.3">
      <c r="A2871">
        <v>4137</v>
      </c>
      <c r="B2871" t="s">
        <v>53</v>
      </c>
      <c r="C2871" t="s">
        <v>18</v>
      </c>
      <c r="D2871">
        <v>40</v>
      </c>
    </row>
    <row r="2872" spans="1:4" x14ac:dyDescent="0.3">
      <c r="A2872">
        <v>4137</v>
      </c>
      <c r="B2872" t="s">
        <v>53</v>
      </c>
      <c r="C2872" t="s">
        <v>19</v>
      </c>
      <c r="D2872">
        <v>367</v>
      </c>
    </row>
    <row r="2873" spans="1:4" x14ac:dyDescent="0.3">
      <c r="A2873">
        <v>4137</v>
      </c>
      <c r="B2873" t="s">
        <v>53</v>
      </c>
      <c r="C2873" t="s">
        <v>20</v>
      </c>
      <c r="D2873">
        <v>119</v>
      </c>
    </row>
    <row r="2874" spans="1:4" x14ac:dyDescent="0.3">
      <c r="A2874">
        <v>4137</v>
      </c>
      <c r="B2874" t="s">
        <v>53</v>
      </c>
      <c r="C2874" t="s">
        <v>21</v>
      </c>
      <c r="D2874">
        <v>122</v>
      </c>
    </row>
    <row r="2875" spans="1:4" x14ac:dyDescent="0.3">
      <c r="A2875">
        <v>4137</v>
      </c>
      <c r="B2875" t="s">
        <v>53</v>
      </c>
      <c r="C2875" t="s">
        <v>22</v>
      </c>
      <c r="D2875">
        <v>30</v>
      </c>
    </row>
    <row r="2876" spans="1:4" x14ac:dyDescent="0.3">
      <c r="A2876">
        <v>4640</v>
      </c>
      <c r="B2876" t="s">
        <v>47</v>
      </c>
      <c r="C2876" t="s">
        <v>17</v>
      </c>
      <c r="D2876">
        <v>561</v>
      </c>
    </row>
    <row r="2877" spans="1:4" x14ac:dyDescent="0.3">
      <c r="A2877">
        <v>4640</v>
      </c>
      <c r="B2877" t="s">
        <v>47</v>
      </c>
      <c r="C2877" t="s">
        <v>18</v>
      </c>
      <c r="D2877">
        <v>85</v>
      </c>
    </row>
    <row r="2878" spans="1:4" x14ac:dyDescent="0.3">
      <c r="A2878">
        <v>4640</v>
      </c>
      <c r="B2878" t="s">
        <v>47</v>
      </c>
      <c r="C2878" t="s">
        <v>19</v>
      </c>
      <c r="D2878">
        <v>171</v>
      </c>
    </row>
    <row r="2879" spans="1:4" x14ac:dyDescent="0.3">
      <c r="A2879">
        <v>4640</v>
      </c>
      <c r="B2879" t="s">
        <v>47</v>
      </c>
      <c r="C2879" t="s">
        <v>20</v>
      </c>
      <c r="D2879">
        <v>25</v>
      </c>
    </row>
    <row r="2880" spans="1:4" x14ac:dyDescent="0.3">
      <c r="A2880">
        <v>4640</v>
      </c>
      <c r="B2880" t="s">
        <v>47</v>
      </c>
      <c r="C2880" t="s">
        <v>21</v>
      </c>
      <c r="D2880">
        <v>123</v>
      </c>
    </row>
    <row r="2881" spans="1:4" x14ac:dyDescent="0.3">
      <c r="A2881">
        <v>4640</v>
      </c>
      <c r="B2881" t="s">
        <v>47</v>
      </c>
      <c r="C2881" t="s">
        <v>22</v>
      </c>
      <c r="D2881">
        <v>114</v>
      </c>
    </row>
    <row r="2882" spans="1:4" x14ac:dyDescent="0.3">
      <c r="A2882">
        <v>3074</v>
      </c>
      <c r="B2882" t="s">
        <v>41</v>
      </c>
      <c r="C2882" t="s">
        <v>17</v>
      </c>
      <c r="D2882">
        <v>1218</v>
      </c>
    </row>
    <row r="2883" spans="1:4" x14ac:dyDescent="0.3">
      <c r="A2883">
        <v>3074</v>
      </c>
      <c r="B2883" t="s">
        <v>41</v>
      </c>
      <c r="C2883" t="s">
        <v>18</v>
      </c>
      <c r="D2883">
        <v>107</v>
      </c>
    </row>
    <row r="2884" spans="1:4" x14ac:dyDescent="0.3">
      <c r="A2884">
        <v>3074</v>
      </c>
      <c r="B2884" t="s">
        <v>41</v>
      </c>
      <c r="C2884" t="s">
        <v>19</v>
      </c>
      <c r="D2884">
        <v>304</v>
      </c>
    </row>
    <row r="2885" spans="1:4" x14ac:dyDescent="0.3">
      <c r="A2885">
        <v>3074</v>
      </c>
      <c r="B2885" t="s">
        <v>41</v>
      </c>
      <c r="C2885" t="s">
        <v>20</v>
      </c>
      <c r="D2885">
        <v>23</v>
      </c>
    </row>
    <row r="2886" spans="1:4" x14ac:dyDescent="0.3">
      <c r="A2886">
        <v>3074</v>
      </c>
      <c r="B2886" t="s">
        <v>41</v>
      </c>
      <c r="C2886" t="s">
        <v>21</v>
      </c>
      <c r="D2886">
        <v>143</v>
      </c>
    </row>
    <row r="2887" spans="1:4" x14ac:dyDescent="0.3">
      <c r="A2887">
        <v>3074</v>
      </c>
      <c r="B2887" t="s">
        <v>41</v>
      </c>
      <c r="C2887" t="s">
        <v>22</v>
      </c>
      <c r="D2887">
        <v>33</v>
      </c>
    </row>
    <row r="2888" spans="1:4" x14ac:dyDescent="0.3">
      <c r="A2888">
        <v>2565</v>
      </c>
      <c r="B2888" t="s">
        <v>47</v>
      </c>
      <c r="C2888" t="s">
        <v>17</v>
      </c>
      <c r="D2888">
        <v>1016</v>
      </c>
    </row>
    <row r="2889" spans="1:4" x14ac:dyDescent="0.3">
      <c r="A2889">
        <v>2565</v>
      </c>
      <c r="B2889" t="s">
        <v>47</v>
      </c>
      <c r="C2889" t="s">
        <v>18</v>
      </c>
      <c r="D2889">
        <v>12</v>
      </c>
    </row>
    <row r="2890" spans="1:4" x14ac:dyDescent="0.3">
      <c r="A2890">
        <v>2565</v>
      </c>
      <c r="B2890" t="s">
        <v>47</v>
      </c>
      <c r="C2890" t="s">
        <v>19</v>
      </c>
      <c r="D2890">
        <v>215</v>
      </c>
    </row>
    <row r="2891" spans="1:4" x14ac:dyDescent="0.3">
      <c r="A2891">
        <v>2565</v>
      </c>
      <c r="B2891" t="s">
        <v>47</v>
      </c>
      <c r="C2891" t="s">
        <v>20</v>
      </c>
      <c r="D2891">
        <v>16</v>
      </c>
    </row>
    <row r="2892" spans="1:4" x14ac:dyDescent="0.3">
      <c r="A2892">
        <v>2565</v>
      </c>
      <c r="B2892" t="s">
        <v>47</v>
      </c>
      <c r="C2892" t="s">
        <v>21</v>
      </c>
      <c r="D2892">
        <v>12</v>
      </c>
    </row>
    <row r="2893" spans="1:4" x14ac:dyDescent="0.3">
      <c r="A2893">
        <v>2565</v>
      </c>
      <c r="B2893" t="s">
        <v>47</v>
      </c>
      <c r="C2893" t="s">
        <v>22</v>
      </c>
      <c r="D2893">
        <v>63</v>
      </c>
    </row>
    <row r="2894" spans="1:4" x14ac:dyDescent="0.3">
      <c r="A2894">
        <v>2181</v>
      </c>
      <c r="B2894" t="s">
        <v>41</v>
      </c>
      <c r="C2894" t="s">
        <v>17</v>
      </c>
      <c r="D2894">
        <v>353</v>
      </c>
    </row>
    <row r="2895" spans="1:4" x14ac:dyDescent="0.3">
      <c r="A2895">
        <v>2181</v>
      </c>
      <c r="B2895" t="s">
        <v>41</v>
      </c>
      <c r="C2895" t="s">
        <v>18</v>
      </c>
      <c r="D2895">
        <v>61</v>
      </c>
    </row>
    <row r="2896" spans="1:4" x14ac:dyDescent="0.3">
      <c r="A2896">
        <v>2181</v>
      </c>
      <c r="B2896" t="s">
        <v>41</v>
      </c>
      <c r="C2896" t="s">
        <v>19</v>
      </c>
      <c r="D2896">
        <v>753</v>
      </c>
    </row>
    <row r="2897" spans="1:4" x14ac:dyDescent="0.3">
      <c r="A2897">
        <v>2181</v>
      </c>
      <c r="B2897" t="s">
        <v>41</v>
      </c>
      <c r="C2897" t="s">
        <v>20</v>
      </c>
      <c r="D2897">
        <v>40</v>
      </c>
    </row>
    <row r="2898" spans="1:4" x14ac:dyDescent="0.3">
      <c r="A2898">
        <v>2181</v>
      </c>
      <c r="B2898" t="s">
        <v>41</v>
      </c>
      <c r="C2898" t="s">
        <v>21</v>
      </c>
      <c r="D2898">
        <v>46</v>
      </c>
    </row>
    <row r="2899" spans="1:4" x14ac:dyDescent="0.3">
      <c r="A2899">
        <v>2181</v>
      </c>
      <c r="B2899" t="s">
        <v>41</v>
      </c>
      <c r="C2899" t="s">
        <v>22</v>
      </c>
      <c r="D2899">
        <v>27</v>
      </c>
    </row>
    <row r="2900" spans="1:4" x14ac:dyDescent="0.3">
      <c r="A2900">
        <v>7290</v>
      </c>
      <c r="B2900" t="s">
        <v>41</v>
      </c>
      <c r="C2900" t="s">
        <v>17</v>
      </c>
      <c r="D2900">
        <v>347</v>
      </c>
    </row>
    <row r="2901" spans="1:4" x14ac:dyDescent="0.3">
      <c r="A2901">
        <v>7290</v>
      </c>
      <c r="B2901" t="s">
        <v>41</v>
      </c>
      <c r="C2901" t="s">
        <v>18</v>
      </c>
      <c r="D2901">
        <v>44</v>
      </c>
    </row>
    <row r="2902" spans="1:4" x14ac:dyDescent="0.3">
      <c r="A2902">
        <v>7290</v>
      </c>
      <c r="B2902" t="s">
        <v>41</v>
      </c>
      <c r="C2902" t="s">
        <v>19</v>
      </c>
      <c r="D2902">
        <v>534</v>
      </c>
    </row>
    <row r="2903" spans="1:4" x14ac:dyDescent="0.3">
      <c r="A2903">
        <v>7290</v>
      </c>
      <c r="B2903" t="s">
        <v>41</v>
      </c>
      <c r="C2903" t="s">
        <v>20</v>
      </c>
      <c r="D2903">
        <v>17</v>
      </c>
    </row>
    <row r="2904" spans="1:4" x14ac:dyDescent="0.3">
      <c r="A2904">
        <v>7290</v>
      </c>
      <c r="B2904" t="s">
        <v>41</v>
      </c>
      <c r="C2904" t="s">
        <v>21</v>
      </c>
      <c r="D2904">
        <v>0</v>
      </c>
    </row>
    <row r="2905" spans="1:4" x14ac:dyDescent="0.3">
      <c r="A2905">
        <v>7290</v>
      </c>
      <c r="B2905" t="s">
        <v>41</v>
      </c>
      <c r="C2905" t="s">
        <v>22</v>
      </c>
      <c r="D2905">
        <v>26</v>
      </c>
    </row>
    <row r="2906" spans="1:4" x14ac:dyDescent="0.3">
      <c r="A2906">
        <v>8895</v>
      </c>
      <c r="B2906" t="s">
        <v>41</v>
      </c>
      <c r="C2906" t="s">
        <v>17</v>
      </c>
      <c r="D2906">
        <v>347</v>
      </c>
    </row>
    <row r="2907" spans="1:4" x14ac:dyDescent="0.3">
      <c r="A2907">
        <v>8895</v>
      </c>
      <c r="B2907" t="s">
        <v>41</v>
      </c>
      <c r="C2907" t="s">
        <v>18</v>
      </c>
      <c r="D2907">
        <v>44</v>
      </c>
    </row>
    <row r="2908" spans="1:4" x14ac:dyDescent="0.3">
      <c r="A2908">
        <v>8895</v>
      </c>
      <c r="B2908" t="s">
        <v>41</v>
      </c>
      <c r="C2908" t="s">
        <v>19</v>
      </c>
      <c r="D2908">
        <v>534</v>
      </c>
    </row>
    <row r="2909" spans="1:4" x14ac:dyDescent="0.3">
      <c r="A2909">
        <v>8895</v>
      </c>
      <c r="B2909" t="s">
        <v>41</v>
      </c>
      <c r="C2909" t="s">
        <v>20</v>
      </c>
      <c r="D2909">
        <v>17</v>
      </c>
    </row>
    <row r="2910" spans="1:4" x14ac:dyDescent="0.3">
      <c r="A2910">
        <v>8895</v>
      </c>
      <c r="B2910" t="s">
        <v>41</v>
      </c>
      <c r="C2910" t="s">
        <v>21</v>
      </c>
      <c r="D2910">
        <v>0</v>
      </c>
    </row>
    <row r="2911" spans="1:4" x14ac:dyDescent="0.3">
      <c r="A2911">
        <v>8895</v>
      </c>
      <c r="B2911" t="s">
        <v>41</v>
      </c>
      <c r="C2911" t="s">
        <v>22</v>
      </c>
      <c r="D2911">
        <v>26</v>
      </c>
    </row>
    <row r="2912" spans="1:4" x14ac:dyDescent="0.3">
      <c r="A2912">
        <v>850</v>
      </c>
      <c r="B2912" t="s">
        <v>41</v>
      </c>
      <c r="C2912" t="s">
        <v>17</v>
      </c>
      <c r="D2912">
        <v>381</v>
      </c>
    </row>
    <row r="2913" spans="1:4" x14ac:dyDescent="0.3">
      <c r="A2913">
        <v>850</v>
      </c>
      <c r="B2913" t="s">
        <v>41</v>
      </c>
      <c r="C2913" t="s">
        <v>18</v>
      </c>
      <c r="D2913">
        <v>28</v>
      </c>
    </row>
    <row r="2914" spans="1:4" x14ac:dyDescent="0.3">
      <c r="A2914">
        <v>850</v>
      </c>
      <c r="B2914" t="s">
        <v>41</v>
      </c>
      <c r="C2914" t="s">
        <v>19</v>
      </c>
      <c r="D2914">
        <v>215</v>
      </c>
    </row>
    <row r="2915" spans="1:4" x14ac:dyDescent="0.3">
      <c r="A2915">
        <v>850</v>
      </c>
      <c r="B2915" t="s">
        <v>41</v>
      </c>
      <c r="C2915" t="s">
        <v>20</v>
      </c>
      <c r="D2915">
        <v>84</v>
      </c>
    </row>
    <row r="2916" spans="1:4" x14ac:dyDescent="0.3">
      <c r="A2916">
        <v>850</v>
      </c>
      <c r="B2916" t="s">
        <v>41</v>
      </c>
      <c r="C2916" t="s">
        <v>21</v>
      </c>
      <c r="D2916">
        <v>28</v>
      </c>
    </row>
    <row r="2917" spans="1:4" x14ac:dyDescent="0.3">
      <c r="A2917">
        <v>850</v>
      </c>
      <c r="B2917" t="s">
        <v>41</v>
      </c>
      <c r="C2917" t="s">
        <v>22</v>
      </c>
      <c r="D2917">
        <v>21</v>
      </c>
    </row>
    <row r="2918" spans="1:4" x14ac:dyDescent="0.3">
      <c r="A2918">
        <v>6255</v>
      </c>
      <c r="B2918" t="s">
        <v>53</v>
      </c>
      <c r="C2918" t="s">
        <v>17</v>
      </c>
      <c r="D2918">
        <v>138</v>
      </c>
    </row>
    <row r="2919" spans="1:4" x14ac:dyDescent="0.3">
      <c r="A2919">
        <v>6255</v>
      </c>
      <c r="B2919" t="s">
        <v>53</v>
      </c>
      <c r="C2919" t="s">
        <v>18</v>
      </c>
      <c r="D2919">
        <v>39</v>
      </c>
    </row>
    <row r="2920" spans="1:4" x14ac:dyDescent="0.3">
      <c r="A2920">
        <v>6255</v>
      </c>
      <c r="B2920" t="s">
        <v>53</v>
      </c>
      <c r="C2920" t="s">
        <v>19</v>
      </c>
      <c r="D2920">
        <v>63</v>
      </c>
    </row>
    <row r="2921" spans="1:4" x14ac:dyDescent="0.3">
      <c r="A2921">
        <v>6255</v>
      </c>
      <c r="B2921" t="s">
        <v>53</v>
      </c>
      <c r="C2921" t="s">
        <v>20</v>
      </c>
      <c r="D2921">
        <v>55</v>
      </c>
    </row>
    <row r="2922" spans="1:4" x14ac:dyDescent="0.3">
      <c r="A2922">
        <v>6255</v>
      </c>
      <c r="B2922" t="s">
        <v>53</v>
      </c>
      <c r="C2922" t="s">
        <v>21</v>
      </c>
      <c r="D2922">
        <v>18</v>
      </c>
    </row>
    <row r="2923" spans="1:4" x14ac:dyDescent="0.3">
      <c r="A2923">
        <v>6255</v>
      </c>
      <c r="B2923" t="s">
        <v>53</v>
      </c>
      <c r="C2923" t="s">
        <v>22</v>
      </c>
      <c r="D2923">
        <v>21</v>
      </c>
    </row>
    <row r="2924" spans="1:4" x14ac:dyDescent="0.3">
      <c r="A2924">
        <v>5080</v>
      </c>
      <c r="B2924" t="s">
        <v>56</v>
      </c>
      <c r="C2924" t="s">
        <v>17</v>
      </c>
      <c r="D2924">
        <v>420</v>
      </c>
    </row>
    <row r="2925" spans="1:4" x14ac:dyDescent="0.3">
      <c r="A2925">
        <v>5080</v>
      </c>
      <c r="B2925" t="s">
        <v>56</v>
      </c>
      <c r="C2925" t="s">
        <v>18</v>
      </c>
      <c r="D2925">
        <v>0</v>
      </c>
    </row>
    <row r="2926" spans="1:4" x14ac:dyDescent="0.3">
      <c r="A2926">
        <v>5080</v>
      </c>
      <c r="B2926" t="s">
        <v>56</v>
      </c>
      <c r="C2926" t="s">
        <v>19</v>
      </c>
      <c r="D2926">
        <v>452</v>
      </c>
    </row>
    <row r="2927" spans="1:4" x14ac:dyDescent="0.3">
      <c r="A2927">
        <v>5080</v>
      </c>
      <c r="B2927" t="s">
        <v>56</v>
      </c>
      <c r="C2927" t="s">
        <v>20</v>
      </c>
      <c r="D2927">
        <v>182</v>
      </c>
    </row>
    <row r="2928" spans="1:4" x14ac:dyDescent="0.3">
      <c r="A2928">
        <v>5080</v>
      </c>
      <c r="B2928" t="s">
        <v>56</v>
      </c>
      <c r="C2928" t="s">
        <v>21</v>
      </c>
      <c r="D2928">
        <v>64</v>
      </c>
    </row>
    <row r="2929" spans="1:4" x14ac:dyDescent="0.3">
      <c r="A2929">
        <v>5080</v>
      </c>
      <c r="B2929" t="s">
        <v>56</v>
      </c>
      <c r="C2929" t="s">
        <v>22</v>
      </c>
      <c r="D2929">
        <v>140</v>
      </c>
    </row>
    <row r="2930" spans="1:4" x14ac:dyDescent="0.3">
      <c r="A2930">
        <v>4943</v>
      </c>
      <c r="B2930" t="s">
        <v>41</v>
      </c>
      <c r="C2930" t="s">
        <v>17</v>
      </c>
      <c r="D2930">
        <v>1379</v>
      </c>
    </row>
    <row r="2931" spans="1:4" x14ac:dyDescent="0.3">
      <c r="A2931">
        <v>4943</v>
      </c>
      <c r="B2931" t="s">
        <v>41</v>
      </c>
      <c r="C2931" t="s">
        <v>18</v>
      </c>
      <c r="D2931">
        <v>33</v>
      </c>
    </row>
    <row r="2932" spans="1:4" x14ac:dyDescent="0.3">
      <c r="A2932">
        <v>4943</v>
      </c>
      <c r="B2932" t="s">
        <v>41</v>
      </c>
      <c r="C2932" t="s">
        <v>19</v>
      </c>
      <c r="D2932">
        <v>216</v>
      </c>
    </row>
    <row r="2933" spans="1:4" x14ac:dyDescent="0.3">
      <c r="A2933">
        <v>4943</v>
      </c>
      <c r="B2933" t="s">
        <v>41</v>
      </c>
      <c r="C2933" t="s">
        <v>20</v>
      </c>
      <c r="D2933">
        <v>0</v>
      </c>
    </row>
    <row r="2934" spans="1:4" x14ac:dyDescent="0.3">
      <c r="A2934">
        <v>4943</v>
      </c>
      <c r="B2934" t="s">
        <v>41</v>
      </c>
      <c r="C2934" t="s">
        <v>21</v>
      </c>
      <c r="D2934">
        <v>33</v>
      </c>
    </row>
    <row r="2935" spans="1:4" x14ac:dyDescent="0.3">
      <c r="A2935">
        <v>4943</v>
      </c>
      <c r="B2935" t="s">
        <v>41</v>
      </c>
      <c r="C2935" t="s">
        <v>22</v>
      </c>
      <c r="D2935">
        <v>66</v>
      </c>
    </row>
    <row r="2936" spans="1:4" x14ac:dyDescent="0.3">
      <c r="A2936">
        <v>1215</v>
      </c>
      <c r="B2936" t="s">
        <v>41</v>
      </c>
      <c r="C2936" t="s">
        <v>17</v>
      </c>
      <c r="D2936">
        <v>690</v>
      </c>
    </row>
    <row r="2937" spans="1:4" x14ac:dyDescent="0.3">
      <c r="A2937">
        <v>1215</v>
      </c>
      <c r="B2937" t="s">
        <v>41</v>
      </c>
      <c r="C2937" t="s">
        <v>18</v>
      </c>
      <c r="D2937">
        <v>117</v>
      </c>
    </row>
    <row r="2938" spans="1:4" x14ac:dyDescent="0.3">
      <c r="A2938">
        <v>1215</v>
      </c>
      <c r="B2938" t="s">
        <v>41</v>
      </c>
      <c r="C2938" t="s">
        <v>19</v>
      </c>
      <c r="D2938">
        <v>499</v>
      </c>
    </row>
    <row r="2939" spans="1:4" x14ac:dyDescent="0.3">
      <c r="A2939">
        <v>1215</v>
      </c>
      <c r="B2939" t="s">
        <v>41</v>
      </c>
      <c r="C2939" t="s">
        <v>20</v>
      </c>
      <c r="D2939">
        <v>76</v>
      </c>
    </row>
    <row r="2940" spans="1:4" x14ac:dyDescent="0.3">
      <c r="A2940">
        <v>1215</v>
      </c>
      <c r="B2940" t="s">
        <v>41</v>
      </c>
      <c r="C2940" t="s">
        <v>21</v>
      </c>
      <c r="D2940">
        <v>102</v>
      </c>
    </row>
    <row r="2941" spans="1:4" x14ac:dyDescent="0.3">
      <c r="A2941">
        <v>1215</v>
      </c>
      <c r="B2941" t="s">
        <v>41</v>
      </c>
      <c r="C2941" t="s">
        <v>22</v>
      </c>
      <c r="D2941">
        <v>88</v>
      </c>
    </row>
    <row r="2942" spans="1:4" x14ac:dyDescent="0.3">
      <c r="A2942">
        <v>6722</v>
      </c>
      <c r="B2942" t="s">
        <v>48</v>
      </c>
      <c r="C2942" t="s">
        <v>17</v>
      </c>
      <c r="D2942">
        <v>479</v>
      </c>
    </row>
    <row r="2943" spans="1:4" x14ac:dyDescent="0.3">
      <c r="A2943">
        <v>6722</v>
      </c>
      <c r="B2943" t="s">
        <v>48</v>
      </c>
      <c r="C2943" t="s">
        <v>18</v>
      </c>
      <c r="D2943">
        <v>28</v>
      </c>
    </row>
    <row r="2944" spans="1:4" x14ac:dyDescent="0.3">
      <c r="A2944">
        <v>6722</v>
      </c>
      <c r="B2944" t="s">
        <v>48</v>
      </c>
      <c r="C2944" t="s">
        <v>19</v>
      </c>
      <c r="D2944">
        <v>136</v>
      </c>
    </row>
    <row r="2945" spans="1:4" x14ac:dyDescent="0.3">
      <c r="A2945">
        <v>6722</v>
      </c>
      <c r="B2945" t="s">
        <v>48</v>
      </c>
      <c r="C2945" t="s">
        <v>20</v>
      </c>
      <c r="D2945">
        <v>75</v>
      </c>
    </row>
    <row r="2946" spans="1:4" x14ac:dyDescent="0.3">
      <c r="A2946">
        <v>6722</v>
      </c>
      <c r="B2946" t="s">
        <v>48</v>
      </c>
      <c r="C2946" t="s">
        <v>21</v>
      </c>
      <c r="D2946">
        <v>14</v>
      </c>
    </row>
    <row r="2947" spans="1:4" x14ac:dyDescent="0.3">
      <c r="A2947">
        <v>6722</v>
      </c>
      <c r="B2947" t="s">
        <v>48</v>
      </c>
      <c r="C2947" t="s">
        <v>22</v>
      </c>
      <c r="D2947">
        <v>35</v>
      </c>
    </row>
    <row r="2948" spans="1:4" x14ac:dyDescent="0.3">
      <c r="A2948">
        <v>9988</v>
      </c>
      <c r="B2948" t="s">
        <v>48</v>
      </c>
      <c r="C2948" t="s">
        <v>17</v>
      </c>
      <c r="D2948">
        <v>553</v>
      </c>
    </row>
    <row r="2949" spans="1:4" x14ac:dyDescent="0.3">
      <c r="A2949">
        <v>9988</v>
      </c>
      <c r="B2949" t="s">
        <v>48</v>
      </c>
      <c r="C2949" t="s">
        <v>18</v>
      </c>
      <c r="D2949">
        <v>25</v>
      </c>
    </row>
    <row r="2950" spans="1:4" x14ac:dyDescent="0.3">
      <c r="A2950">
        <v>9988</v>
      </c>
      <c r="B2950" t="s">
        <v>48</v>
      </c>
      <c r="C2950" t="s">
        <v>19</v>
      </c>
      <c r="D2950">
        <v>142</v>
      </c>
    </row>
    <row r="2951" spans="1:4" x14ac:dyDescent="0.3">
      <c r="A2951">
        <v>9988</v>
      </c>
      <c r="B2951" t="s">
        <v>48</v>
      </c>
      <c r="C2951" t="s">
        <v>20</v>
      </c>
      <c r="D2951">
        <v>65</v>
      </c>
    </row>
    <row r="2952" spans="1:4" x14ac:dyDescent="0.3">
      <c r="A2952">
        <v>9988</v>
      </c>
      <c r="B2952" t="s">
        <v>48</v>
      </c>
      <c r="C2952" t="s">
        <v>21</v>
      </c>
      <c r="D2952">
        <v>67</v>
      </c>
    </row>
    <row r="2953" spans="1:4" x14ac:dyDescent="0.3">
      <c r="A2953">
        <v>9988</v>
      </c>
      <c r="B2953" t="s">
        <v>48</v>
      </c>
      <c r="C2953" t="s">
        <v>22</v>
      </c>
      <c r="D2953">
        <v>8</v>
      </c>
    </row>
    <row r="2954" spans="1:4" x14ac:dyDescent="0.3">
      <c r="A2954">
        <v>9260</v>
      </c>
      <c r="B2954" t="s">
        <v>48</v>
      </c>
      <c r="C2954" t="s">
        <v>17</v>
      </c>
      <c r="D2954">
        <v>1349</v>
      </c>
    </row>
    <row r="2955" spans="1:4" x14ac:dyDescent="0.3">
      <c r="A2955">
        <v>9260</v>
      </c>
      <c r="B2955" t="s">
        <v>48</v>
      </c>
      <c r="C2955" t="s">
        <v>18</v>
      </c>
      <c r="D2955">
        <v>16</v>
      </c>
    </row>
    <row r="2956" spans="1:4" x14ac:dyDescent="0.3">
      <c r="A2956">
        <v>9260</v>
      </c>
      <c r="B2956" t="s">
        <v>48</v>
      </c>
      <c r="C2956" t="s">
        <v>19</v>
      </c>
      <c r="D2956">
        <v>249</v>
      </c>
    </row>
    <row r="2957" spans="1:4" x14ac:dyDescent="0.3">
      <c r="A2957">
        <v>9260</v>
      </c>
      <c r="B2957" t="s">
        <v>48</v>
      </c>
      <c r="C2957" t="s">
        <v>20</v>
      </c>
      <c r="D2957">
        <v>43</v>
      </c>
    </row>
    <row r="2958" spans="1:4" x14ac:dyDescent="0.3">
      <c r="A2958">
        <v>9260</v>
      </c>
      <c r="B2958" t="s">
        <v>48</v>
      </c>
      <c r="C2958" t="s">
        <v>21</v>
      </c>
      <c r="D2958">
        <v>16</v>
      </c>
    </row>
    <row r="2959" spans="1:4" x14ac:dyDescent="0.3">
      <c r="A2959">
        <v>9260</v>
      </c>
      <c r="B2959" t="s">
        <v>48</v>
      </c>
      <c r="C2959" t="s">
        <v>22</v>
      </c>
      <c r="D2959">
        <v>33</v>
      </c>
    </row>
    <row r="2960" spans="1:4" x14ac:dyDescent="0.3">
      <c r="A2960">
        <v>9937</v>
      </c>
      <c r="B2960" t="s">
        <v>43</v>
      </c>
      <c r="C2960" t="s">
        <v>17</v>
      </c>
      <c r="D2960">
        <v>187</v>
      </c>
    </row>
    <row r="2961" spans="1:4" x14ac:dyDescent="0.3">
      <c r="A2961">
        <v>9937</v>
      </c>
      <c r="B2961" t="s">
        <v>43</v>
      </c>
      <c r="C2961" t="s">
        <v>18</v>
      </c>
      <c r="D2961">
        <v>81</v>
      </c>
    </row>
    <row r="2962" spans="1:4" x14ac:dyDescent="0.3">
      <c r="A2962">
        <v>9937</v>
      </c>
      <c r="B2962" t="s">
        <v>43</v>
      </c>
      <c r="C2962" t="s">
        <v>19</v>
      </c>
      <c r="D2962">
        <v>149</v>
      </c>
    </row>
    <row r="2963" spans="1:4" x14ac:dyDescent="0.3">
      <c r="A2963">
        <v>9937</v>
      </c>
      <c r="B2963" t="s">
        <v>43</v>
      </c>
      <c r="C2963" t="s">
        <v>20</v>
      </c>
      <c r="D2963">
        <v>25</v>
      </c>
    </row>
    <row r="2964" spans="1:4" x14ac:dyDescent="0.3">
      <c r="A2964">
        <v>9937</v>
      </c>
      <c r="B2964" t="s">
        <v>43</v>
      </c>
      <c r="C2964" t="s">
        <v>21</v>
      </c>
      <c r="D2964">
        <v>43</v>
      </c>
    </row>
    <row r="2965" spans="1:4" x14ac:dyDescent="0.3">
      <c r="A2965">
        <v>9937</v>
      </c>
      <c r="B2965" t="s">
        <v>43</v>
      </c>
      <c r="C2965" t="s">
        <v>22</v>
      </c>
      <c r="D2965">
        <v>91</v>
      </c>
    </row>
    <row r="2966" spans="1:4" x14ac:dyDescent="0.3">
      <c r="A2966">
        <v>10814</v>
      </c>
      <c r="B2966" t="s">
        <v>41</v>
      </c>
      <c r="C2966" t="s">
        <v>17</v>
      </c>
      <c r="D2966">
        <v>303</v>
      </c>
    </row>
    <row r="2967" spans="1:4" x14ac:dyDescent="0.3">
      <c r="A2967">
        <v>10814</v>
      </c>
      <c r="B2967" t="s">
        <v>41</v>
      </c>
      <c r="C2967" t="s">
        <v>18</v>
      </c>
      <c r="D2967">
        <v>23</v>
      </c>
    </row>
    <row r="2968" spans="1:4" x14ac:dyDescent="0.3">
      <c r="A2968">
        <v>10814</v>
      </c>
      <c r="B2968" t="s">
        <v>41</v>
      </c>
      <c r="C2968" t="s">
        <v>19</v>
      </c>
      <c r="D2968">
        <v>751</v>
      </c>
    </row>
    <row r="2969" spans="1:4" x14ac:dyDescent="0.3">
      <c r="A2969">
        <v>10814</v>
      </c>
      <c r="B2969" t="s">
        <v>41</v>
      </c>
      <c r="C2969" t="s">
        <v>20</v>
      </c>
      <c r="D2969">
        <v>82</v>
      </c>
    </row>
    <row r="2970" spans="1:4" x14ac:dyDescent="0.3">
      <c r="A2970">
        <v>10814</v>
      </c>
      <c r="B2970" t="s">
        <v>41</v>
      </c>
      <c r="C2970" t="s">
        <v>21</v>
      </c>
      <c r="D2970">
        <v>26</v>
      </c>
    </row>
    <row r="2971" spans="1:4" x14ac:dyDescent="0.3">
      <c r="A2971">
        <v>10814</v>
      </c>
      <c r="B2971" t="s">
        <v>41</v>
      </c>
      <c r="C2971" t="s">
        <v>22</v>
      </c>
      <c r="D2971">
        <v>191</v>
      </c>
    </row>
    <row r="2972" spans="1:4" x14ac:dyDescent="0.3">
      <c r="A2972">
        <v>3426</v>
      </c>
      <c r="B2972" t="s">
        <v>41</v>
      </c>
      <c r="C2972" t="s">
        <v>17</v>
      </c>
      <c r="D2972">
        <v>1045</v>
      </c>
    </row>
    <row r="2973" spans="1:4" x14ac:dyDescent="0.3">
      <c r="A2973">
        <v>3426</v>
      </c>
      <c r="B2973" t="s">
        <v>41</v>
      </c>
      <c r="C2973" t="s">
        <v>18</v>
      </c>
      <c r="D2973">
        <v>61</v>
      </c>
    </row>
    <row r="2974" spans="1:4" x14ac:dyDescent="0.3">
      <c r="A2974">
        <v>3426</v>
      </c>
      <c r="B2974" t="s">
        <v>41</v>
      </c>
      <c r="C2974" t="s">
        <v>19</v>
      </c>
      <c r="D2974">
        <v>338</v>
      </c>
    </row>
    <row r="2975" spans="1:4" x14ac:dyDescent="0.3">
      <c r="A2975">
        <v>3426</v>
      </c>
      <c r="B2975" t="s">
        <v>41</v>
      </c>
      <c r="C2975" t="s">
        <v>20</v>
      </c>
      <c r="D2975">
        <v>60</v>
      </c>
    </row>
    <row r="2976" spans="1:4" x14ac:dyDescent="0.3">
      <c r="A2976">
        <v>3426</v>
      </c>
      <c r="B2976" t="s">
        <v>41</v>
      </c>
      <c r="C2976" t="s">
        <v>21</v>
      </c>
      <c r="D2976">
        <v>46</v>
      </c>
    </row>
    <row r="2977" spans="1:4" x14ac:dyDescent="0.3">
      <c r="A2977">
        <v>3426</v>
      </c>
      <c r="B2977" t="s">
        <v>41</v>
      </c>
      <c r="C2977" t="s">
        <v>22</v>
      </c>
      <c r="D2977">
        <v>46</v>
      </c>
    </row>
    <row r="2978" spans="1:4" x14ac:dyDescent="0.3">
      <c r="A2978">
        <v>10383</v>
      </c>
      <c r="B2978" t="s">
        <v>53</v>
      </c>
      <c r="C2978" t="s">
        <v>17</v>
      </c>
      <c r="D2978">
        <v>295</v>
      </c>
    </row>
    <row r="2979" spans="1:4" x14ac:dyDescent="0.3">
      <c r="A2979">
        <v>10383</v>
      </c>
      <c r="B2979" t="s">
        <v>53</v>
      </c>
      <c r="C2979" t="s">
        <v>18</v>
      </c>
      <c r="D2979">
        <v>35</v>
      </c>
    </row>
    <row r="2980" spans="1:4" x14ac:dyDescent="0.3">
      <c r="A2980">
        <v>10383</v>
      </c>
      <c r="B2980" t="s">
        <v>53</v>
      </c>
      <c r="C2980" t="s">
        <v>19</v>
      </c>
      <c r="D2980">
        <v>482</v>
      </c>
    </row>
    <row r="2981" spans="1:4" x14ac:dyDescent="0.3">
      <c r="A2981">
        <v>10383</v>
      </c>
      <c r="B2981" t="s">
        <v>53</v>
      </c>
      <c r="C2981" t="s">
        <v>20</v>
      </c>
      <c r="D2981">
        <v>121</v>
      </c>
    </row>
    <row r="2982" spans="1:4" x14ac:dyDescent="0.3">
      <c r="A2982">
        <v>10383</v>
      </c>
      <c r="B2982" t="s">
        <v>53</v>
      </c>
      <c r="C2982" t="s">
        <v>21</v>
      </c>
      <c r="D2982">
        <v>120</v>
      </c>
    </row>
    <row r="2983" spans="1:4" x14ac:dyDescent="0.3">
      <c r="A2983">
        <v>10383</v>
      </c>
      <c r="B2983" t="s">
        <v>53</v>
      </c>
      <c r="C2983" t="s">
        <v>22</v>
      </c>
      <c r="D2983">
        <v>40</v>
      </c>
    </row>
    <row r="2984" spans="1:4" x14ac:dyDescent="0.3">
      <c r="A2984">
        <v>2793</v>
      </c>
      <c r="B2984" t="s">
        <v>47</v>
      </c>
      <c r="C2984" t="s">
        <v>17</v>
      </c>
      <c r="D2984">
        <v>532</v>
      </c>
    </row>
    <row r="2985" spans="1:4" x14ac:dyDescent="0.3">
      <c r="A2985">
        <v>2793</v>
      </c>
      <c r="B2985" t="s">
        <v>47</v>
      </c>
      <c r="C2985" t="s">
        <v>18</v>
      </c>
      <c r="D2985">
        <v>88</v>
      </c>
    </row>
    <row r="2986" spans="1:4" x14ac:dyDescent="0.3">
      <c r="A2986">
        <v>2793</v>
      </c>
      <c r="B2986" t="s">
        <v>47</v>
      </c>
      <c r="C2986" t="s">
        <v>19</v>
      </c>
      <c r="D2986">
        <v>168</v>
      </c>
    </row>
    <row r="2987" spans="1:4" x14ac:dyDescent="0.3">
      <c r="A2987">
        <v>2793</v>
      </c>
      <c r="B2987" t="s">
        <v>47</v>
      </c>
      <c r="C2987" t="s">
        <v>20</v>
      </c>
      <c r="D2987">
        <v>69</v>
      </c>
    </row>
    <row r="2988" spans="1:4" x14ac:dyDescent="0.3">
      <c r="A2988">
        <v>2793</v>
      </c>
      <c r="B2988" t="s">
        <v>47</v>
      </c>
      <c r="C2988" t="s">
        <v>21</v>
      </c>
      <c r="D2988">
        <v>44</v>
      </c>
    </row>
    <row r="2989" spans="1:4" x14ac:dyDescent="0.3">
      <c r="A2989">
        <v>2793</v>
      </c>
      <c r="B2989" t="s">
        <v>47</v>
      </c>
      <c r="C2989" t="s">
        <v>22</v>
      </c>
      <c r="D2989">
        <v>133</v>
      </c>
    </row>
    <row r="2990" spans="1:4" x14ac:dyDescent="0.3">
      <c r="A2990">
        <v>1071</v>
      </c>
      <c r="B2990" t="s">
        <v>43</v>
      </c>
      <c r="C2990" t="s">
        <v>17</v>
      </c>
      <c r="D2990">
        <v>532</v>
      </c>
    </row>
    <row r="2991" spans="1:4" x14ac:dyDescent="0.3">
      <c r="A2991">
        <v>1071</v>
      </c>
      <c r="B2991" t="s">
        <v>43</v>
      </c>
      <c r="C2991" t="s">
        <v>18</v>
      </c>
      <c r="D2991">
        <v>88</v>
      </c>
    </row>
    <row r="2992" spans="1:4" x14ac:dyDescent="0.3">
      <c r="A2992">
        <v>1071</v>
      </c>
      <c r="B2992" t="s">
        <v>43</v>
      </c>
      <c r="C2992" t="s">
        <v>19</v>
      </c>
      <c r="D2992">
        <v>168</v>
      </c>
    </row>
    <row r="2993" spans="1:4" x14ac:dyDescent="0.3">
      <c r="A2993">
        <v>1071</v>
      </c>
      <c r="B2993" t="s">
        <v>43</v>
      </c>
      <c r="C2993" t="s">
        <v>20</v>
      </c>
      <c r="D2993">
        <v>69</v>
      </c>
    </row>
    <row r="2994" spans="1:4" x14ac:dyDescent="0.3">
      <c r="A2994">
        <v>1071</v>
      </c>
      <c r="B2994" t="s">
        <v>43</v>
      </c>
      <c r="C2994" t="s">
        <v>21</v>
      </c>
      <c r="D2994">
        <v>44</v>
      </c>
    </row>
    <row r="2995" spans="1:4" x14ac:dyDescent="0.3">
      <c r="A2995">
        <v>1071</v>
      </c>
      <c r="B2995" t="s">
        <v>43</v>
      </c>
      <c r="C2995" t="s">
        <v>22</v>
      </c>
      <c r="D2995">
        <v>133</v>
      </c>
    </row>
    <row r="2996" spans="1:4" x14ac:dyDescent="0.3">
      <c r="A2996">
        <v>7851</v>
      </c>
      <c r="B2996" t="s">
        <v>41</v>
      </c>
      <c r="C2996" t="s">
        <v>17</v>
      </c>
      <c r="D2996">
        <v>161</v>
      </c>
    </row>
    <row r="2997" spans="1:4" x14ac:dyDescent="0.3">
      <c r="A2997">
        <v>7851</v>
      </c>
      <c r="B2997" t="s">
        <v>41</v>
      </c>
      <c r="C2997" t="s">
        <v>18</v>
      </c>
      <c r="D2997">
        <v>0</v>
      </c>
    </row>
    <row r="2998" spans="1:4" x14ac:dyDescent="0.3">
      <c r="A2998">
        <v>7851</v>
      </c>
      <c r="B2998" t="s">
        <v>41</v>
      </c>
      <c r="C2998" t="s">
        <v>19</v>
      </c>
      <c r="D2998">
        <v>253</v>
      </c>
    </row>
    <row r="2999" spans="1:4" x14ac:dyDescent="0.3">
      <c r="A2999">
        <v>7851</v>
      </c>
      <c r="B2999" t="s">
        <v>41</v>
      </c>
      <c r="C2999" t="s">
        <v>20</v>
      </c>
      <c r="D2999">
        <v>199</v>
      </c>
    </row>
    <row r="3000" spans="1:4" x14ac:dyDescent="0.3">
      <c r="A3000">
        <v>7851</v>
      </c>
      <c r="B3000" t="s">
        <v>41</v>
      </c>
      <c r="C3000" t="s">
        <v>21</v>
      </c>
      <c r="D3000">
        <v>191</v>
      </c>
    </row>
    <row r="3001" spans="1:4" x14ac:dyDescent="0.3">
      <c r="A3001">
        <v>7851</v>
      </c>
      <c r="B3001" t="s">
        <v>41</v>
      </c>
      <c r="C3001" t="s">
        <v>22</v>
      </c>
      <c r="D3001">
        <v>122</v>
      </c>
    </row>
    <row r="3002" spans="1:4" x14ac:dyDescent="0.3">
      <c r="A3002">
        <v>10140</v>
      </c>
      <c r="B3002" t="s">
        <v>45</v>
      </c>
      <c r="C3002" t="s">
        <v>17</v>
      </c>
      <c r="D3002">
        <v>1308</v>
      </c>
    </row>
    <row r="3003" spans="1:4" x14ac:dyDescent="0.3">
      <c r="A3003">
        <v>10140</v>
      </c>
      <c r="B3003" t="s">
        <v>45</v>
      </c>
      <c r="C3003" t="s">
        <v>18</v>
      </c>
      <c r="D3003">
        <v>0</v>
      </c>
    </row>
    <row r="3004" spans="1:4" x14ac:dyDescent="0.3">
      <c r="A3004">
        <v>10140</v>
      </c>
      <c r="B3004" t="s">
        <v>45</v>
      </c>
      <c r="C3004" t="s">
        <v>19</v>
      </c>
      <c r="D3004">
        <v>396</v>
      </c>
    </row>
    <row r="3005" spans="1:4" x14ac:dyDescent="0.3">
      <c r="A3005">
        <v>10140</v>
      </c>
      <c r="B3005" t="s">
        <v>45</v>
      </c>
      <c r="C3005" t="s">
        <v>20</v>
      </c>
      <c r="D3005">
        <v>23</v>
      </c>
    </row>
    <row r="3006" spans="1:4" x14ac:dyDescent="0.3">
      <c r="A3006">
        <v>10140</v>
      </c>
      <c r="B3006" t="s">
        <v>45</v>
      </c>
      <c r="C3006" t="s">
        <v>21</v>
      </c>
      <c r="D3006">
        <v>0</v>
      </c>
    </row>
    <row r="3007" spans="1:4" x14ac:dyDescent="0.3">
      <c r="A3007">
        <v>10140</v>
      </c>
      <c r="B3007" t="s">
        <v>45</v>
      </c>
      <c r="C3007" t="s">
        <v>22</v>
      </c>
      <c r="D3007">
        <v>0</v>
      </c>
    </row>
    <row r="3008" spans="1:4" x14ac:dyDescent="0.3">
      <c r="A3008">
        <v>9029</v>
      </c>
      <c r="B3008" t="s">
        <v>41</v>
      </c>
      <c r="C3008" t="s">
        <v>17</v>
      </c>
      <c r="D3008">
        <v>707</v>
      </c>
    </row>
    <row r="3009" spans="1:4" x14ac:dyDescent="0.3">
      <c r="A3009">
        <v>9029</v>
      </c>
      <c r="B3009" t="s">
        <v>41</v>
      </c>
      <c r="C3009" t="s">
        <v>18</v>
      </c>
      <c r="D3009">
        <v>44</v>
      </c>
    </row>
    <row r="3010" spans="1:4" x14ac:dyDescent="0.3">
      <c r="A3010">
        <v>9029</v>
      </c>
      <c r="B3010" t="s">
        <v>41</v>
      </c>
      <c r="C3010" t="s">
        <v>19</v>
      </c>
      <c r="D3010">
        <v>603</v>
      </c>
    </row>
    <row r="3011" spans="1:4" x14ac:dyDescent="0.3">
      <c r="A3011">
        <v>9029</v>
      </c>
      <c r="B3011" t="s">
        <v>41</v>
      </c>
      <c r="C3011" t="s">
        <v>20</v>
      </c>
      <c r="D3011">
        <v>95</v>
      </c>
    </row>
    <row r="3012" spans="1:4" x14ac:dyDescent="0.3">
      <c r="A3012">
        <v>9029</v>
      </c>
      <c r="B3012" t="s">
        <v>41</v>
      </c>
      <c r="C3012" t="s">
        <v>21</v>
      </c>
      <c r="D3012">
        <v>58</v>
      </c>
    </row>
    <row r="3013" spans="1:4" x14ac:dyDescent="0.3">
      <c r="A3013">
        <v>9029</v>
      </c>
      <c r="B3013" t="s">
        <v>41</v>
      </c>
      <c r="C3013" t="s">
        <v>22</v>
      </c>
      <c r="D3013">
        <v>29</v>
      </c>
    </row>
    <row r="3014" spans="1:4" x14ac:dyDescent="0.3">
      <c r="A3014">
        <v>6606</v>
      </c>
      <c r="B3014" t="s">
        <v>41</v>
      </c>
      <c r="C3014" t="s">
        <v>17</v>
      </c>
      <c r="D3014">
        <v>964</v>
      </c>
    </row>
    <row r="3015" spans="1:4" x14ac:dyDescent="0.3">
      <c r="A3015">
        <v>6606</v>
      </c>
      <c r="B3015" t="s">
        <v>41</v>
      </c>
      <c r="C3015" t="s">
        <v>18</v>
      </c>
      <c r="D3015">
        <v>34</v>
      </c>
    </row>
    <row r="3016" spans="1:4" x14ac:dyDescent="0.3">
      <c r="A3016">
        <v>6606</v>
      </c>
      <c r="B3016" t="s">
        <v>41</v>
      </c>
      <c r="C3016" t="s">
        <v>19</v>
      </c>
      <c r="D3016">
        <v>137</v>
      </c>
    </row>
    <row r="3017" spans="1:4" x14ac:dyDescent="0.3">
      <c r="A3017">
        <v>6606</v>
      </c>
      <c r="B3017" t="s">
        <v>41</v>
      </c>
      <c r="C3017" t="s">
        <v>20</v>
      </c>
      <c r="D3017">
        <v>15</v>
      </c>
    </row>
    <row r="3018" spans="1:4" x14ac:dyDescent="0.3">
      <c r="A3018">
        <v>6606</v>
      </c>
      <c r="B3018" t="s">
        <v>41</v>
      </c>
      <c r="C3018" t="s">
        <v>21</v>
      </c>
      <c r="D3018">
        <v>0</v>
      </c>
    </row>
    <row r="3019" spans="1:4" x14ac:dyDescent="0.3">
      <c r="A3019">
        <v>6606</v>
      </c>
      <c r="B3019" t="s">
        <v>41</v>
      </c>
      <c r="C3019" t="s">
        <v>22</v>
      </c>
      <c r="D3019">
        <v>11</v>
      </c>
    </row>
    <row r="3020" spans="1:4" x14ac:dyDescent="0.3">
      <c r="A3020">
        <v>8925</v>
      </c>
      <c r="B3020" t="s">
        <v>41</v>
      </c>
      <c r="C3020" t="s">
        <v>17</v>
      </c>
      <c r="D3020">
        <v>512</v>
      </c>
    </row>
    <row r="3021" spans="1:4" x14ac:dyDescent="0.3">
      <c r="A3021">
        <v>8925</v>
      </c>
      <c r="B3021" t="s">
        <v>41</v>
      </c>
      <c r="C3021" t="s">
        <v>18</v>
      </c>
      <c r="D3021">
        <v>53</v>
      </c>
    </row>
    <row r="3022" spans="1:4" x14ac:dyDescent="0.3">
      <c r="A3022">
        <v>8925</v>
      </c>
      <c r="B3022" t="s">
        <v>41</v>
      </c>
      <c r="C3022" t="s">
        <v>19</v>
      </c>
      <c r="D3022">
        <v>98</v>
      </c>
    </row>
    <row r="3023" spans="1:4" x14ac:dyDescent="0.3">
      <c r="A3023">
        <v>8925</v>
      </c>
      <c r="B3023" t="s">
        <v>41</v>
      </c>
      <c r="C3023" t="s">
        <v>20</v>
      </c>
      <c r="D3023">
        <v>81</v>
      </c>
    </row>
    <row r="3024" spans="1:4" x14ac:dyDescent="0.3">
      <c r="A3024">
        <v>8925</v>
      </c>
      <c r="B3024" t="s">
        <v>41</v>
      </c>
      <c r="C3024" t="s">
        <v>21</v>
      </c>
      <c r="D3024">
        <v>179</v>
      </c>
    </row>
    <row r="3025" spans="1:4" x14ac:dyDescent="0.3">
      <c r="A3025">
        <v>8925</v>
      </c>
      <c r="B3025" t="s">
        <v>41</v>
      </c>
      <c r="C3025" t="s">
        <v>22</v>
      </c>
      <c r="D3025">
        <v>89</v>
      </c>
    </row>
    <row r="3026" spans="1:4" x14ac:dyDescent="0.3">
      <c r="A3026">
        <v>10092</v>
      </c>
      <c r="B3026" t="s">
        <v>41</v>
      </c>
      <c r="C3026" t="s">
        <v>17</v>
      </c>
      <c r="D3026">
        <v>1073</v>
      </c>
    </row>
    <row r="3027" spans="1:4" x14ac:dyDescent="0.3">
      <c r="A3027">
        <v>10092</v>
      </c>
      <c r="B3027" t="s">
        <v>41</v>
      </c>
      <c r="C3027" t="s">
        <v>18</v>
      </c>
      <c r="D3027">
        <v>0</v>
      </c>
    </row>
    <row r="3028" spans="1:4" x14ac:dyDescent="0.3">
      <c r="A3028">
        <v>10092</v>
      </c>
      <c r="B3028" t="s">
        <v>41</v>
      </c>
      <c r="C3028" t="s">
        <v>19</v>
      </c>
      <c r="D3028">
        <v>250</v>
      </c>
    </row>
    <row r="3029" spans="1:4" x14ac:dyDescent="0.3">
      <c r="A3029">
        <v>10092</v>
      </c>
      <c r="B3029" t="s">
        <v>41</v>
      </c>
      <c r="C3029" t="s">
        <v>20</v>
      </c>
      <c r="D3029">
        <v>153</v>
      </c>
    </row>
    <row r="3030" spans="1:4" x14ac:dyDescent="0.3">
      <c r="A3030">
        <v>10092</v>
      </c>
      <c r="B3030" t="s">
        <v>41</v>
      </c>
      <c r="C3030" t="s">
        <v>21</v>
      </c>
      <c r="D3030">
        <v>14</v>
      </c>
    </row>
    <row r="3031" spans="1:4" x14ac:dyDescent="0.3">
      <c r="A3031">
        <v>10092</v>
      </c>
      <c r="B3031" t="s">
        <v>41</v>
      </c>
      <c r="C3031" t="s">
        <v>22</v>
      </c>
      <c r="D3031">
        <v>14</v>
      </c>
    </row>
    <row r="3032" spans="1:4" x14ac:dyDescent="0.3">
      <c r="A3032">
        <v>1232</v>
      </c>
      <c r="B3032" t="s">
        <v>52</v>
      </c>
      <c r="C3032" t="s">
        <v>17</v>
      </c>
      <c r="D3032">
        <v>587</v>
      </c>
    </row>
    <row r="3033" spans="1:4" x14ac:dyDescent="0.3">
      <c r="A3033">
        <v>1232</v>
      </c>
      <c r="B3033" t="s">
        <v>52</v>
      </c>
      <c r="C3033" t="s">
        <v>18</v>
      </c>
      <c r="D3033">
        <v>54</v>
      </c>
    </row>
    <row r="3034" spans="1:4" x14ac:dyDescent="0.3">
      <c r="A3034">
        <v>1232</v>
      </c>
      <c r="B3034" t="s">
        <v>52</v>
      </c>
      <c r="C3034" t="s">
        <v>19</v>
      </c>
      <c r="D3034">
        <v>348</v>
      </c>
    </row>
    <row r="3035" spans="1:4" x14ac:dyDescent="0.3">
      <c r="A3035">
        <v>1232</v>
      </c>
      <c r="B3035" t="s">
        <v>52</v>
      </c>
      <c r="C3035" t="s">
        <v>20</v>
      </c>
      <c r="D3035">
        <v>71</v>
      </c>
    </row>
    <row r="3036" spans="1:4" x14ac:dyDescent="0.3">
      <c r="A3036">
        <v>1232</v>
      </c>
      <c r="B3036" t="s">
        <v>52</v>
      </c>
      <c r="C3036" t="s">
        <v>21</v>
      </c>
      <c r="D3036">
        <v>54</v>
      </c>
    </row>
    <row r="3037" spans="1:4" x14ac:dyDescent="0.3">
      <c r="A3037">
        <v>1232</v>
      </c>
      <c r="B3037" t="s">
        <v>52</v>
      </c>
      <c r="C3037" t="s">
        <v>22</v>
      </c>
      <c r="D3037">
        <v>130</v>
      </c>
    </row>
    <row r="3038" spans="1:4" x14ac:dyDescent="0.3">
      <c r="A3038">
        <v>2345</v>
      </c>
      <c r="B3038" t="s">
        <v>53</v>
      </c>
      <c r="C3038" t="s">
        <v>17</v>
      </c>
      <c r="D3038">
        <v>587</v>
      </c>
    </row>
    <row r="3039" spans="1:4" x14ac:dyDescent="0.3">
      <c r="A3039">
        <v>2345</v>
      </c>
      <c r="B3039" t="s">
        <v>53</v>
      </c>
      <c r="C3039" t="s">
        <v>18</v>
      </c>
      <c r="D3039">
        <v>54</v>
      </c>
    </row>
    <row r="3040" spans="1:4" x14ac:dyDescent="0.3">
      <c r="A3040">
        <v>2345</v>
      </c>
      <c r="B3040" t="s">
        <v>53</v>
      </c>
      <c r="C3040" t="s">
        <v>19</v>
      </c>
      <c r="D3040">
        <v>348</v>
      </c>
    </row>
    <row r="3041" spans="1:4" x14ac:dyDescent="0.3">
      <c r="A3041">
        <v>2345</v>
      </c>
      <c r="B3041" t="s">
        <v>53</v>
      </c>
      <c r="C3041" t="s">
        <v>20</v>
      </c>
      <c r="D3041">
        <v>71</v>
      </c>
    </row>
    <row r="3042" spans="1:4" x14ac:dyDescent="0.3">
      <c r="A3042">
        <v>2345</v>
      </c>
      <c r="B3042" t="s">
        <v>53</v>
      </c>
      <c r="C3042" t="s">
        <v>21</v>
      </c>
      <c r="D3042">
        <v>54</v>
      </c>
    </row>
    <row r="3043" spans="1:4" x14ac:dyDescent="0.3">
      <c r="A3043">
        <v>2345</v>
      </c>
      <c r="B3043" t="s">
        <v>53</v>
      </c>
      <c r="C3043" t="s">
        <v>22</v>
      </c>
      <c r="D3043">
        <v>130</v>
      </c>
    </row>
    <row r="3044" spans="1:4" x14ac:dyDescent="0.3">
      <c r="A3044">
        <v>9606</v>
      </c>
      <c r="B3044" t="s">
        <v>41</v>
      </c>
      <c r="C3044" t="s">
        <v>17</v>
      </c>
      <c r="D3044">
        <v>882</v>
      </c>
    </row>
    <row r="3045" spans="1:4" x14ac:dyDescent="0.3">
      <c r="A3045">
        <v>9606</v>
      </c>
      <c r="B3045" t="s">
        <v>41</v>
      </c>
      <c r="C3045" t="s">
        <v>18</v>
      </c>
      <c r="D3045">
        <v>29</v>
      </c>
    </row>
    <row r="3046" spans="1:4" x14ac:dyDescent="0.3">
      <c r="A3046">
        <v>9606</v>
      </c>
      <c r="B3046" t="s">
        <v>41</v>
      </c>
      <c r="C3046" t="s">
        <v>19</v>
      </c>
      <c r="D3046">
        <v>514</v>
      </c>
    </row>
    <row r="3047" spans="1:4" x14ac:dyDescent="0.3">
      <c r="A3047">
        <v>9606</v>
      </c>
      <c r="B3047" t="s">
        <v>41</v>
      </c>
      <c r="C3047" t="s">
        <v>20</v>
      </c>
      <c r="D3047">
        <v>38</v>
      </c>
    </row>
    <row r="3048" spans="1:4" x14ac:dyDescent="0.3">
      <c r="A3048">
        <v>9606</v>
      </c>
      <c r="B3048" t="s">
        <v>41</v>
      </c>
      <c r="C3048" t="s">
        <v>21</v>
      </c>
      <c r="D3048">
        <v>29</v>
      </c>
    </row>
    <row r="3049" spans="1:4" x14ac:dyDescent="0.3">
      <c r="A3049">
        <v>9606</v>
      </c>
      <c r="B3049" t="s">
        <v>41</v>
      </c>
      <c r="C3049" t="s">
        <v>22</v>
      </c>
      <c r="D3049">
        <v>44</v>
      </c>
    </row>
    <row r="3050" spans="1:4" x14ac:dyDescent="0.3">
      <c r="A3050">
        <v>8602</v>
      </c>
      <c r="B3050" t="s">
        <v>41</v>
      </c>
      <c r="C3050" t="s">
        <v>17</v>
      </c>
      <c r="D3050">
        <v>412</v>
      </c>
    </row>
    <row r="3051" spans="1:4" x14ac:dyDescent="0.3">
      <c r="A3051">
        <v>8602</v>
      </c>
      <c r="B3051" t="s">
        <v>41</v>
      </c>
      <c r="C3051" t="s">
        <v>18</v>
      </c>
      <c r="D3051">
        <v>172</v>
      </c>
    </row>
    <row r="3052" spans="1:4" x14ac:dyDescent="0.3">
      <c r="A3052">
        <v>8602</v>
      </c>
      <c r="B3052" t="s">
        <v>41</v>
      </c>
      <c r="C3052" t="s">
        <v>19</v>
      </c>
      <c r="D3052">
        <v>153</v>
      </c>
    </row>
    <row r="3053" spans="1:4" x14ac:dyDescent="0.3">
      <c r="A3053">
        <v>8602</v>
      </c>
      <c r="B3053" t="s">
        <v>41</v>
      </c>
      <c r="C3053" t="s">
        <v>20</v>
      </c>
      <c r="D3053">
        <v>150</v>
      </c>
    </row>
    <row r="3054" spans="1:4" x14ac:dyDescent="0.3">
      <c r="A3054">
        <v>8602</v>
      </c>
      <c r="B3054" t="s">
        <v>41</v>
      </c>
      <c r="C3054" t="s">
        <v>21</v>
      </c>
      <c r="D3054">
        <v>105</v>
      </c>
    </row>
    <row r="3055" spans="1:4" x14ac:dyDescent="0.3">
      <c r="A3055">
        <v>8602</v>
      </c>
      <c r="B3055" t="s">
        <v>41</v>
      </c>
      <c r="C3055" t="s">
        <v>22</v>
      </c>
      <c r="D3055">
        <v>57</v>
      </c>
    </row>
    <row r="3056" spans="1:4" x14ac:dyDescent="0.3">
      <c r="A3056">
        <v>8643</v>
      </c>
      <c r="B3056" t="s">
        <v>45</v>
      </c>
      <c r="C3056" t="s">
        <v>17</v>
      </c>
      <c r="D3056">
        <v>252</v>
      </c>
    </row>
    <row r="3057" spans="1:4" x14ac:dyDescent="0.3">
      <c r="A3057">
        <v>8643</v>
      </c>
      <c r="B3057" t="s">
        <v>45</v>
      </c>
      <c r="C3057" t="s">
        <v>18</v>
      </c>
      <c r="D3057">
        <v>98</v>
      </c>
    </row>
    <row r="3058" spans="1:4" x14ac:dyDescent="0.3">
      <c r="A3058">
        <v>8643</v>
      </c>
      <c r="B3058" t="s">
        <v>45</v>
      </c>
      <c r="C3058" t="s">
        <v>19</v>
      </c>
      <c r="D3058">
        <v>827</v>
      </c>
    </row>
    <row r="3059" spans="1:4" x14ac:dyDescent="0.3">
      <c r="A3059">
        <v>8643</v>
      </c>
      <c r="B3059" t="s">
        <v>45</v>
      </c>
      <c r="C3059" t="s">
        <v>20</v>
      </c>
      <c r="D3059">
        <v>219</v>
      </c>
    </row>
    <row r="3060" spans="1:4" x14ac:dyDescent="0.3">
      <c r="A3060">
        <v>8643</v>
      </c>
      <c r="B3060" t="s">
        <v>45</v>
      </c>
      <c r="C3060" t="s">
        <v>21</v>
      </c>
      <c r="D3060">
        <v>70</v>
      </c>
    </row>
    <row r="3061" spans="1:4" x14ac:dyDescent="0.3">
      <c r="A3061">
        <v>8643</v>
      </c>
      <c r="B3061" t="s">
        <v>45</v>
      </c>
      <c r="C3061" t="s">
        <v>22</v>
      </c>
      <c r="D3061">
        <v>196</v>
      </c>
    </row>
    <row r="3062" spans="1:4" x14ac:dyDescent="0.3">
      <c r="A3062">
        <v>5847</v>
      </c>
      <c r="B3062" t="s">
        <v>41</v>
      </c>
      <c r="C3062" t="s">
        <v>17</v>
      </c>
      <c r="D3062">
        <v>312</v>
      </c>
    </row>
    <row r="3063" spans="1:4" x14ac:dyDescent="0.3">
      <c r="A3063">
        <v>5847</v>
      </c>
      <c r="B3063" t="s">
        <v>41</v>
      </c>
      <c r="C3063" t="s">
        <v>18</v>
      </c>
      <c r="D3063">
        <v>21</v>
      </c>
    </row>
    <row r="3064" spans="1:4" x14ac:dyDescent="0.3">
      <c r="A3064">
        <v>5847</v>
      </c>
      <c r="B3064" t="s">
        <v>41</v>
      </c>
      <c r="C3064" t="s">
        <v>19</v>
      </c>
      <c r="D3064">
        <v>206</v>
      </c>
    </row>
    <row r="3065" spans="1:4" x14ac:dyDescent="0.3">
      <c r="A3065">
        <v>5847</v>
      </c>
      <c r="B3065" t="s">
        <v>41</v>
      </c>
      <c r="C3065" t="s">
        <v>20</v>
      </c>
      <c r="D3065">
        <v>102</v>
      </c>
    </row>
    <row r="3066" spans="1:4" x14ac:dyDescent="0.3">
      <c r="A3066">
        <v>5847</v>
      </c>
      <c r="B3066" t="s">
        <v>41</v>
      </c>
      <c r="C3066" t="s">
        <v>21</v>
      </c>
      <c r="D3066">
        <v>92</v>
      </c>
    </row>
    <row r="3067" spans="1:4" x14ac:dyDescent="0.3">
      <c r="A3067">
        <v>5847</v>
      </c>
      <c r="B3067" t="s">
        <v>41</v>
      </c>
      <c r="C3067" t="s">
        <v>22</v>
      </c>
      <c r="D3067">
        <v>149</v>
      </c>
    </row>
    <row r="3068" spans="1:4" x14ac:dyDescent="0.3">
      <c r="A3068">
        <v>4501</v>
      </c>
      <c r="B3068" t="s">
        <v>41</v>
      </c>
      <c r="C3068" t="s">
        <v>17</v>
      </c>
      <c r="D3068">
        <v>292</v>
      </c>
    </row>
    <row r="3069" spans="1:4" x14ac:dyDescent="0.3">
      <c r="A3069">
        <v>4501</v>
      </c>
      <c r="B3069" t="s">
        <v>41</v>
      </c>
      <c r="C3069" t="s">
        <v>18</v>
      </c>
      <c r="D3069">
        <v>127</v>
      </c>
    </row>
    <row r="3070" spans="1:4" x14ac:dyDescent="0.3">
      <c r="A3070">
        <v>4501</v>
      </c>
      <c r="B3070" t="s">
        <v>41</v>
      </c>
      <c r="C3070" t="s">
        <v>19</v>
      </c>
      <c r="D3070">
        <v>635</v>
      </c>
    </row>
    <row r="3071" spans="1:4" x14ac:dyDescent="0.3">
      <c r="A3071">
        <v>4501</v>
      </c>
      <c r="B3071" t="s">
        <v>41</v>
      </c>
      <c r="C3071" t="s">
        <v>20</v>
      </c>
      <c r="D3071">
        <v>132</v>
      </c>
    </row>
    <row r="3072" spans="1:4" x14ac:dyDescent="0.3">
      <c r="A3072">
        <v>4501</v>
      </c>
      <c r="B3072" t="s">
        <v>41</v>
      </c>
      <c r="C3072" t="s">
        <v>21</v>
      </c>
      <c r="D3072">
        <v>127</v>
      </c>
    </row>
    <row r="3073" spans="1:4" x14ac:dyDescent="0.3">
      <c r="A3073">
        <v>4501</v>
      </c>
      <c r="B3073" t="s">
        <v>41</v>
      </c>
      <c r="C3073" t="s">
        <v>22</v>
      </c>
      <c r="D3073">
        <v>165</v>
      </c>
    </row>
    <row r="3074" spans="1:4" x14ac:dyDescent="0.3">
      <c r="A3074">
        <v>3762</v>
      </c>
      <c r="B3074" t="s">
        <v>47</v>
      </c>
      <c r="C3074" t="s">
        <v>17</v>
      </c>
      <c r="D3074">
        <v>196</v>
      </c>
    </row>
    <row r="3075" spans="1:4" x14ac:dyDescent="0.3">
      <c r="A3075">
        <v>3762</v>
      </c>
      <c r="B3075" t="s">
        <v>47</v>
      </c>
      <c r="C3075" t="s">
        <v>18</v>
      </c>
      <c r="D3075">
        <v>0</v>
      </c>
    </row>
    <row r="3076" spans="1:4" x14ac:dyDescent="0.3">
      <c r="A3076">
        <v>3762</v>
      </c>
      <c r="B3076" t="s">
        <v>47</v>
      </c>
      <c r="C3076" t="s">
        <v>19</v>
      </c>
      <c r="D3076">
        <v>512</v>
      </c>
    </row>
    <row r="3077" spans="1:4" x14ac:dyDescent="0.3">
      <c r="A3077">
        <v>3762</v>
      </c>
      <c r="B3077" t="s">
        <v>47</v>
      </c>
      <c r="C3077" t="s">
        <v>20</v>
      </c>
      <c r="D3077">
        <v>33</v>
      </c>
    </row>
    <row r="3078" spans="1:4" x14ac:dyDescent="0.3">
      <c r="A3078">
        <v>3762</v>
      </c>
      <c r="B3078" t="s">
        <v>47</v>
      </c>
      <c r="C3078" t="s">
        <v>21</v>
      </c>
      <c r="D3078">
        <v>130</v>
      </c>
    </row>
    <row r="3079" spans="1:4" x14ac:dyDescent="0.3">
      <c r="A3079">
        <v>3762</v>
      </c>
      <c r="B3079" t="s">
        <v>47</v>
      </c>
      <c r="C3079" t="s">
        <v>22</v>
      </c>
      <c r="D3079">
        <v>54</v>
      </c>
    </row>
    <row r="3080" spans="1:4" x14ac:dyDescent="0.3">
      <c r="A3080">
        <v>8659</v>
      </c>
      <c r="B3080" t="s">
        <v>52</v>
      </c>
      <c r="C3080" t="s">
        <v>17</v>
      </c>
      <c r="D3080">
        <v>750</v>
      </c>
    </row>
    <row r="3081" spans="1:4" x14ac:dyDescent="0.3">
      <c r="A3081">
        <v>8659</v>
      </c>
      <c r="B3081" t="s">
        <v>52</v>
      </c>
      <c r="C3081" t="s">
        <v>18</v>
      </c>
      <c r="D3081">
        <v>71</v>
      </c>
    </row>
    <row r="3082" spans="1:4" x14ac:dyDescent="0.3">
      <c r="A3082">
        <v>8659</v>
      </c>
      <c r="B3082" t="s">
        <v>52</v>
      </c>
      <c r="C3082" t="s">
        <v>19</v>
      </c>
      <c r="D3082">
        <v>174</v>
      </c>
    </row>
    <row r="3083" spans="1:4" x14ac:dyDescent="0.3">
      <c r="A3083">
        <v>8659</v>
      </c>
      <c r="B3083" t="s">
        <v>52</v>
      </c>
      <c r="C3083" t="s">
        <v>20</v>
      </c>
      <c r="D3083">
        <v>13</v>
      </c>
    </row>
    <row r="3084" spans="1:4" x14ac:dyDescent="0.3">
      <c r="A3084">
        <v>8659</v>
      </c>
      <c r="B3084" t="s">
        <v>52</v>
      </c>
      <c r="C3084" t="s">
        <v>21</v>
      </c>
      <c r="D3084">
        <v>10</v>
      </c>
    </row>
    <row r="3085" spans="1:4" x14ac:dyDescent="0.3">
      <c r="A3085">
        <v>8659</v>
      </c>
      <c r="B3085" t="s">
        <v>52</v>
      </c>
      <c r="C3085" t="s">
        <v>22</v>
      </c>
      <c r="D3085">
        <v>20</v>
      </c>
    </row>
    <row r="3086" spans="1:4" x14ac:dyDescent="0.3">
      <c r="A3086">
        <v>9185</v>
      </c>
      <c r="B3086" t="s">
        <v>41</v>
      </c>
      <c r="C3086" t="s">
        <v>17</v>
      </c>
      <c r="D3086">
        <v>452</v>
      </c>
    </row>
    <row r="3087" spans="1:4" x14ac:dyDescent="0.3">
      <c r="A3087">
        <v>9185</v>
      </c>
      <c r="B3087" t="s">
        <v>41</v>
      </c>
      <c r="C3087" t="s">
        <v>18</v>
      </c>
      <c r="D3087">
        <v>20</v>
      </c>
    </row>
    <row r="3088" spans="1:4" x14ac:dyDescent="0.3">
      <c r="A3088">
        <v>9185</v>
      </c>
      <c r="B3088" t="s">
        <v>41</v>
      </c>
      <c r="C3088" t="s">
        <v>19</v>
      </c>
      <c r="D3088">
        <v>514</v>
      </c>
    </row>
    <row r="3089" spans="1:4" x14ac:dyDescent="0.3">
      <c r="A3089">
        <v>9185</v>
      </c>
      <c r="B3089" t="s">
        <v>41</v>
      </c>
      <c r="C3089" t="s">
        <v>20</v>
      </c>
      <c r="D3089">
        <v>13</v>
      </c>
    </row>
    <row r="3090" spans="1:4" x14ac:dyDescent="0.3">
      <c r="A3090">
        <v>9185</v>
      </c>
      <c r="B3090" t="s">
        <v>41</v>
      </c>
      <c r="C3090" t="s">
        <v>21</v>
      </c>
      <c r="D3090">
        <v>30</v>
      </c>
    </row>
    <row r="3091" spans="1:4" x14ac:dyDescent="0.3">
      <c r="A3091">
        <v>9185</v>
      </c>
      <c r="B3091" t="s">
        <v>41</v>
      </c>
      <c r="C3091" t="s">
        <v>22</v>
      </c>
      <c r="D3091">
        <v>0</v>
      </c>
    </row>
    <row r="3092" spans="1:4" x14ac:dyDescent="0.3">
      <c r="A3092">
        <v>10711</v>
      </c>
      <c r="B3092" t="s">
        <v>47</v>
      </c>
      <c r="C3092" t="s">
        <v>17</v>
      </c>
      <c r="D3092">
        <v>217</v>
      </c>
    </row>
    <row r="3093" spans="1:4" x14ac:dyDescent="0.3">
      <c r="A3093">
        <v>10711</v>
      </c>
      <c r="B3093" t="s">
        <v>47</v>
      </c>
      <c r="C3093" t="s">
        <v>18</v>
      </c>
      <c r="D3093">
        <v>77</v>
      </c>
    </row>
    <row r="3094" spans="1:4" x14ac:dyDescent="0.3">
      <c r="A3094">
        <v>10711</v>
      </c>
      <c r="B3094" t="s">
        <v>47</v>
      </c>
      <c r="C3094" t="s">
        <v>19</v>
      </c>
      <c r="D3094">
        <v>373</v>
      </c>
    </row>
    <row r="3095" spans="1:4" x14ac:dyDescent="0.3">
      <c r="A3095">
        <v>10711</v>
      </c>
      <c r="B3095" t="s">
        <v>47</v>
      </c>
      <c r="C3095" t="s">
        <v>20</v>
      </c>
      <c r="D3095">
        <v>111</v>
      </c>
    </row>
    <row r="3096" spans="1:4" x14ac:dyDescent="0.3">
      <c r="A3096">
        <v>10711</v>
      </c>
      <c r="B3096" t="s">
        <v>47</v>
      </c>
      <c r="C3096" t="s">
        <v>21</v>
      </c>
      <c r="D3096">
        <v>23</v>
      </c>
    </row>
    <row r="3097" spans="1:4" x14ac:dyDescent="0.3">
      <c r="A3097">
        <v>10711</v>
      </c>
      <c r="B3097" t="s">
        <v>47</v>
      </c>
      <c r="C3097" t="s">
        <v>22</v>
      </c>
      <c r="D3097">
        <v>93</v>
      </c>
    </row>
    <row r="3098" spans="1:4" x14ac:dyDescent="0.3">
      <c r="A3098">
        <v>1743</v>
      </c>
      <c r="B3098" t="s">
        <v>41</v>
      </c>
      <c r="C3098" t="s">
        <v>17</v>
      </c>
      <c r="D3098">
        <v>273</v>
      </c>
    </row>
    <row r="3099" spans="1:4" x14ac:dyDescent="0.3">
      <c r="A3099">
        <v>1743</v>
      </c>
      <c r="B3099" t="s">
        <v>41</v>
      </c>
      <c r="C3099" t="s">
        <v>18</v>
      </c>
      <c r="D3099">
        <v>86</v>
      </c>
    </row>
    <row r="3100" spans="1:4" x14ac:dyDescent="0.3">
      <c r="A3100">
        <v>1743</v>
      </c>
      <c r="B3100" t="s">
        <v>41</v>
      </c>
      <c r="C3100" t="s">
        <v>19</v>
      </c>
      <c r="D3100">
        <v>208</v>
      </c>
    </row>
    <row r="3101" spans="1:4" x14ac:dyDescent="0.3">
      <c r="A3101">
        <v>1743</v>
      </c>
      <c r="B3101" t="s">
        <v>41</v>
      </c>
      <c r="C3101" t="s">
        <v>20</v>
      </c>
      <c r="D3101">
        <v>177</v>
      </c>
    </row>
    <row r="3102" spans="1:4" x14ac:dyDescent="0.3">
      <c r="A3102">
        <v>1743</v>
      </c>
      <c r="B3102" t="s">
        <v>41</v>
      </c>
      <c r="C3102" t="s">
        <v>21</v>
      </c>
      <c r="D3102">
        <v>14</v>
      </c>
    </row>
    <row r="3103" spans="1:4" x14ac:dyDescent="0.3">
      <c r="A3103">
        <v>1743</v>
      </c>
      <c r="B3103" t="s">
        <v>41</v>
      </c>
      <c r="C3103" t="s">
        <v>22</v>
      </c>
      <c r="D3103">
        <v>43</v>
      </c>
    </row>
    <row r="3104" spans="1:4" x14ac:dyDescent="0.3">
      <c r="A3104">
        <v>1570</v>
      </c>
      <c r="B3104" t="s">
        <v>41</v>
      </c>
      <c r="C3104" t="s">
        <v>17</v>
      </c>
      <c r="D3104">
        <v>664</v>
      </c>
    </row>
    <row r="3105" spans="1:4" x14ac:dyDescent="0.3">
      <c r="A3105">
        <v>1570</v>
      </c>
      <c r="B3105" t="s">
        <v>41</v>
      </c>
      <c r="C3105" t="s">
        <v>18</v>
      </c>
      <c r="D3105">
        <v>9</v>
      </c>
    </row>
    <row r="3106" spans="1:4" x14ac:dyDescent="0.3">
      <c r="A3106">
        <v>1570</v>
      </c>
      <c r="B3106" t="s">
        <v>41</v>
      </c>
      <c r="C3106" t="s">
        <v>19</v>
      </c>
      <c r="D3106">
        <v>240</v>
      </c>
    </row>
    <row r="3107" spans="1:4" x14ac:dyDescent="0.3">
      <c r="A3107">
        <v>1570</v>
      </c>
      <c r="B3107" t="s">
        <v>41</v>
      </c>
      <c r="C3107" t="s">
        <v>20</v>
      </c>
      <c r="D3107">
        <v>50</v>
      </c>
    </row>
    <row r="3108" spans="1:4" x14ac:dyDescent="0.3">
      <c r="A3108">
        <v>1570</v>
      </c>
      <c r="B3108" t="s">
        <v>41</v>
      </c>
      <c r="C3108" t="s">
        <v>21</v>
      </c>
      <c r="D3108">
        <v>19</v>
      </c>
    </row>
    <row r="3109" spans="1:4" x14ac:dyDescent="0.3">
      <c r="A3109">
        <v>1570</v>
      </c>
      <c r="B3109" t="s">
        <v>41</v>
      </c>
      <c r="C3109" t="s">
        <v>22</v>
      </c>
      <c r="D3109">
        <v>57</v>
      </c>
    </row>
    <row r="3110" spans="1:4" x14ac:dyDescent="0.3">
      <c r="A3110">
        <v>1184</v>
      </c>
      <c r="B3110" t="s">
        <v>47</v>
      </c>
      <c r="C3110" t="s">
        <v>17</v>
      </c>
      <c r="D3110">
        <v>554</v>
      </c>
    </row>
    <row r="3111" spans="1:4" x14ac:dyDescent="0.3">
      <c r="A3111">
        <v>1184</v>
      </c>
      <c r="B3111" t="s">
        <v>47</v>
      </c>
      <c r="C3111" t="s">
        <v>18</v>
      </c>
      <c r="D3111">
        <v>41</v>
      </c>
    </row>
    <row r="3112" spans="1:4" x14ac:dyDescent="0.3">
      <c r="A3112">
        <v>1184</v>
      </c>
      <c r="B3112" t="s">
        <v>47</v>
      </c>
      <c r="C3112" t="s">
        <v>19</v>
      </c>
      <c r="D3112">
        <v>215</v>
      </c>
    </row>
    <row r="3113" spans="1:4" x14ac:dyDescent="0.3">
      <c r="A3113">
        <v>1184</v>
      </c>
      <c r="B3113" t="s">
        <v>47</v>
      </c>
      <c r="C3113" t="s">
        <v>20</v>
      </c>
      <c r="D3113">
        <v>11</v>
      </c>
    </row>
    <row r="3114" spans="1:4" x14ac:dyDescent="0.3">
      <c r="A3114">
        <v>1184</v>
      </c>
      <c r="B3114" t="s">
        <v>47</v>
      </c>
      <c r="C3114" t="s">
        <v>21</v>
      </c>
      <c r="D3114">
        <v>0</v>
      </c>
    </row>
    <row r="3115" spans="1:4" x14ac:dyDescent="0.3">
      <c r="A3115">
        <v>1184</v>
      </c>
      <c r="B3115" t="s">
        <v>47</v>
      </c>
      <c r="C3115" t="s">
        <v>22</v>
      </c>
      <c r="D3115">
        <v>24</v>
      </c>
    </row>
    <row r="3116" spans="1:4" x14ac:dyDescent="0.3">
      <c r="A3116">
        <v>6999</v>
      </c>
      <c r="B3116" t="s">
        <v>45</v>
      </c>
      <c r="C3116" t="s">
        <v>17</v>
      </c>
      <c r="D3116">
        <v>656</v>
      </c>
    </row>
    <row r="3117" spans="1:4" x14ac:dyDescent="0.3">
      <c r="A3117">
        <v>6999</v>
      </c>
      <c r="B3117" t="s">
        <v>45</v>
      </c>
      <c r="C3117" t="s">
        <v>18</v>
      </c>
      <c r="D3117">
        <v>16</v>
      </c>
    </row>
    <row r="3118" spans="1:4" x14ac:dyDescent="0.3">
      <c r="A3118">
        <v>6999</v>
      </c>
      <c r="B3118" t="s">
        <v>45</v>
      </c>
      <c r="C3118" t="s">
        <v>19</v>
      </c>
      <c r="D3118">
        <v>106</v>
      </c>
    </row>
    <row r="3119" spans="1:4" x14ac:dyDescent="0.3">
      <c r="A3119">
        <v>6999</v>
      </c>
      <c r="B3119" t="s">
        <v>45</v>
      </c>
      <c r="C3119" t="s">
        <v>20</v>
      </c>
      <c r="D3119">
        <v>32</v>
      </c>
    </row>
    <row r="3120" spans="1:4" x14ac:dyDescent="0.3">
      <c r="A3120">
        <v>6999</v>
      </c>
      <c r="B3120" t="s">
        <v>45</v>
      </c>
      <c r="C3120" t="s">
        <v>21</v>
      </c>
      <c r="D3120">
        <v>16</v>
      </c>
    </row>
    <row r="3121" spans="1:4" x14ac:dyDescent="0.3">
      <c r="A3121">
        <v>6999</v>
      </c>
      <c r="B3121" t="s">
        <v>45</v>
      </c>
      <c r="C3121" t="s">
        <v>22</v>
      </c>
      <c r="D3121">
        <v>8</v>
      </c>
    </row>
    <row r="3122" spans="1:4" x14ac:dyDescent="0.3">
      <c r="A3122">
        <v>3834</v>
      </c>
      <c r="B3122" t="s">
        <v>43</v>
      </c>
      <c r="C3122" t="s">
        <v>17</v>
      </c>
      <c r="D3122">
        <v>231</v>
      </c>
    </row>
    <row r="3123" spans="1:4" x14ac:dyDescent="0.3">
      <c r="A3123">
        <v>3834</v>
      </c>
      <c r="B3123" t="s">
        <v>43</v>
      </c>
      <c r="C3123" t="s">
        <v>18</v>
      </c>
      <c r="D3123">
        <v>161</v>
      </c>
    </row>
    <row r="3124" spans="1:4" x14ac:dyDescent="0.3">
      <c r="A3124">
        <v>3834</v>
      </c>
      <c r="B3124" t="s">
        <v>43</v>
      </c>
      <c r="C3124" t="s">
        <v>19</v>
      </c>
      <c r="D3124">
        <v>215</v>
      </c>
    </row>
    <row r="3125" spans="1:4" x14ac:dyDescent="0.3">
      <c r="A3125">
        <v>3834</v>
      </c>
      <c r="B3125" t="s">
        <v>43</v>
      </c>
      <c r="C3125" t="s">
        <v>20</v>
      </c>
      <c r="D3125">
        <v>171</v>
      </c>
    </row>
    <row r="3126" spans="1:4" x14ac:dyDescent="0.3">
      <c r="A3126">
        <v>3834</v>
      </c>
      <c r="B3126" t="s">
        <v>43</v>
      </c>
      <c r="C3126" t="s">
        <v>21</v>
      </c>
      <c r="D3126">
        <v>30</v>
      </c>
    </row>
    <row r="3127" spans="1:4" x14ac:dyDescent="0.3">
      <c r="A3127">
        <v>3834</v>
      </c>
      <c r="B3127" t="s">
        <v>43</v>
      </c>
      <c r="C3127" t="s">
        <v>22</v>
      </c>
      <c r="D3127">
        <v>53</v>
      </c>
    </row>
    <row r="3128" spans="1:4" x14ac:dyDescent="0.3">
      <c r="A3128">
        <v>2254</v>
      </c>
      <c r="B3128" t="s">
        <v>53</v>
      </c>
      <c r="C3128" t="s">
        <v>17</v>
      </c>
      <c r="D3128">
        <v>627</v>
      </c>
    </row>
    <row r="3129" spans="1:4" x14ac:dyDescent="0.3">
      <c r="A3129">
        <v>2254</v>
      </c>
      <c r="B3129" t="s">
        <v>53</v>
      </c>
      <c r="C3129" t="s">
        <v>18</v>
      </c>
      <c r="D3129">
        <v>120</v>
      </c>
    </row>
    <row r="3130" spans="1:4" x14ac:dyDescent="0.3">
      <c r="A3130">
        <v>2254</v>
      </c>
      <c r="B3130" t="s">
        <v>53</v>
      </c>
      <c r="C3130" t="s">
        <v>19</v>
      </c>
      <c r="D3130">
        <v>414</v>
      </c>
    </row>
    <row r="3131" spans="1:4" x14ac:dyDescent="0.3">
      <c r="A3131">
        <v>2254</v>
      </c>
      <c r="B3131" t="s">
        <v>53</v>
      </c>
      <c r="C3131" t="s">
        <v>20</v>
      </c>
      <c r="D3131">
        <v>121</v>
      </c>
    </row>
    <row r="3132" spans="1:4" x14ac:dyDescent="0.3">
      <c r="A3132">
        <v>2254</v>
      </c>
      <c r="B3132" t="s">
        <v>53</v>
      </c>
      <c r="C3132" t="s">
        <v>21</v>
      </c>
      <c r="D3132">
        <v>80</v>
      </c>
    </row>
    <row r="3133" spans="1:4" x14ac:dyDescent="0.3">
      <c r="A3133">
        <v>2254</v>
      </c>
      <c r="B3133" t="s">
        <v>53</v>
      </c>
      <c r="C3133" t="s">
        <v>22</v>
      </c>
      <c r="D3133">
        <v>93</v>
      </c>
    </row>
    <row r="3134" spans="1:4" x14ac:dyDescent="0.3">
      <c r="A3134">
        <v>454</v>
      </c>
      <c r="B3134" t="s">
        <v>47</v>
      </c>
      <c r="C3134" t="s">
        <v>17</v>
      </c>
      <c r="D3134">
        <v>824</v>
      </c>
    </row>
    <row r="3135" spans="1:4" x14ac:dyDescent="0.3">
      <c r="A3135">
        <v>454</v>
      </c>
      <c r="B3135" t="s">
        <v>47</v>
      </c>
      <c r="C3135" t="s">
        <v>18</v>
      </c>
      <c r="D3135">
        <v>32</v>
      </c>
    </row>
    <row r="3136" spans="1:4" x14ac:dyDescent="0.3">
      <c r="A3136">
        <v>454</v>
      </c>
      <c r="B3136" t="s">
        <v>47</v>
      </c>
      <c r="C3136" t="s">
        <v>19</v>
      </c>
      <c r="D3136">
        <v>162</v>
      </c>
    </row>
    <row r="3137" spans="1:4" x14ac:dyDescent="0.3">
      <c r="A3137">
        <v>454</v>
      </c>
      <c r="B3137" t="s">
        <v>47</v>
      </c>
      <c r="C3137" t="s">
        <v>20</v>
      </c>
      <c r="D3137">
        <v>42</v>
      </c>
    </row>
    <row r="3138" spans="1:4" x14ac:dyDescent="0.3">
      <c r="A3138">
        <v>454</v>
      </c>
      <c r="B3138" t="s">
        <v>47</v>
      </c>
      <c r="C3138" t="s">
        <v>21</v>
      </c>
      <c r="D3138">
        <v>32</v>
      </c>
    </row>
    <row r="3139" spans="1:4" x14ac:dyDescent="0.3">
      <c r="A3139">
        <v>454</v>
      </c>
      <c r="B3139" t="s">
        <v>47</v>
      </c>
      <c r="C3139" t="s">
        <v>22</v>
      </c>
      <c r="D3139">
        <v>43</v>
      </c>
    </row>
    <row r="3140" spans="1:4" x14ac:dyDescent="0.3">
      <c r="A3140">
        <v>7279</v>
      </c>
      <c r="B3140" t="s">
        <v>43</v>
      </c>
      <c r="C3140" t="s">
        <v>17</v>
      </c>
      <c r="D3140">
        <v>260</v>
      </c>
    </row>
    <row r="3141" spans="1:4" x14ac:dyDescent="0.3">
      <c r="A3141">
        <v>7279</v>
      </c>
      <c r="B3141" t="s">
        <v>43</v>
      </c>
      <c r="C3141" t="s">
        <v>18</v>
      </c>
      <c r="D3141">
        <v>86</v>
      </c>
    </row>
    <row r="3142" spans="1:4" x14ac:dyDescent="0.3">
      <c r="A3142">
        <v>7279</v>
      </c>
      <c r="B3142" t="s">
        <v>43</v>
      </c>
      <c r="C3142" t="s">
        <v>19</v>
      </c>
      <c r="D3142">
        <v>559</v>
      </c>
    </row>
    <row r="3143" spans="1:4" x14ac:dyDescent="0.3">
      <c r="A3143">
        <v>7279</v>
      </c>
      <c r="B3143" t="s">
        <v>43</v>
      </c>
      <c r="C3143" t="s">
        <v>20</v>
      </c>
      <c r="D3143">
        <v>63</v>
      </c>
    </row>
    <row r="3144" spans="1:4" x14ac:dyDescent="0.3">
      <c r="A3144">
        <v>7279</v>
      </c>
      <c r="B3144" t="s">
        <v>43</v>
      </c>
      <c r="C3144" t="s">
        <v>21</v>
      </c>
      <c r="D3144">
        <v>9</v>
      </c>
    </row>
    <row r="3145" spans="1:4" x14ac:dyDescent="0.3">
      <c r="A3145">
        <v>7279</v>
      </c>
      <c r="B3145" t="s">
        <v>43</v>
      </c>
      <c r="C3145" t="s">
        <v>22</v>
      </c>
      <c r="D3145">
        <v>67</v>
      </c>
    </row>
    <row r="3146" spans="1:4" x14ac:dyDescent="0.3">
      <c r="A3146">
        <v>1927</v>
      </c>
      <c r="B3146" t="s">
        <v>52</v>
      </c>
      <c r="C3146" t="s">
        <v>17</v>
      </c>
      <c r="D3146">
        <v>399</v>
      </c>
    </row>
    <row r="3147" spans="1:4" x14ac:dyDescent="0.3">
      <c r="A3147">
        <v>1927</v>
      </c>
      <c r="B3147" t="s">
        <v>52</v>
      </c>
      <c r="C3147" t="s">
        <v>18</v>
      </c>
      <c r="D3147">
        <v>27</v>
      </c>
    </row>
    <row r="3148" spans="1:4" x14ac:dyDescent="0.3">
      <c r="A3148">
        <v>1927</v>
      </c>
      <c r="B3148" t="s">
        <v>52</v>
      </c>
      <c r="C3148" t="s">
        <v>19</v>
      </c>
      <c r="D3148">
        <v>159</v>
      </c>
    </row>
    <row r="3149" spans="1:4" x14ac:dyDescent="0.3">
      <c r="A3149">
        <v>1927</v>
      </c>
      <c r="B3149" t="s">
        <v>52</v>
      </c>
      <c r="C3149" t="s">
        <v>20</v>
      </c>
      <c r="D3149">
        <v>58</v>
      </c>
    </row>
    <row r="3150" spans="1:4" x14ac:dyDescent="0.3">
      <c r="A3150">
        <v>1927</v>
      </c>
      <c r="B3150" t="s">
        <v>52</v>
      </c>
      <c r="C3150" t="s">
        <v>21</v>
      </c>
      <c r="D3150">
        <v>8</v>
      </c>
    </row>
    <row r="3151" spans="1:4" x14ac:dyDescent="0.3">
      <c r="A3151">
        <v>1927</v>
      </c>
      <c r="B3151" t="s">
        <v>52</v>
      </c>
      <c r="C3151" t="s">
        <v>22</v>
      </c>
      <c r="D3151">
        <v>39</v>
      </c>
    </row>
    <row r="3152" spans="1:4" x14ac:dyDescent="0.3">
      <c r="A3152">
        <v>618</v>
      </c>
      <c r="B3152" t="s">
        <v>53</v>
      </c>
      <c r="C3152" t="s">
        <v>17</v>
      </c>
      <c r="D3152">
        <v>422</v>
      </c>
    </row>
    <row r="3153" spans="1:4" x14ac:dyDescent="0.3">
      <c r="A3153">
        <v>618</v>
      </c>
      <c r="B3153" t="s">
        <v>53</v>
      </c>
      <c r="C3153" t="s">
        <v>18</v>
      </c>
      <c r="D3153">
        <v>7</v>
      </c>
    </row>
    <row r="3154" spans="1:4" x14ac:dyDescent="0.3">
      <c r="A3154">
        <v>618</v>
      </c>
      <c r="B3154" t="s">
        <v>53</v>
      </c>
      <c r="C3154" t="s">
        <v>19</v>
      </c>
      <c r="D3154">
        <v>238</v>
      </c>
    </row>
    <row r="3155" spans="1:4" x14ac:dyDescent="0.3">
      <c r="A3155">
        <v>618</v>
      </c>
      <c r="B3155" t="s">
        <v>53</v>
      </c>
      <c r="C3155" t="s">
        <v>20</v>
      </c>
      <c r="D3155">
        <v>69</v>
      </c>
    </row>
    <row r="3156" spans="1:4" x14ac:dyDescent="0.3">
      <c r="A3156">
        <v>618</v>
      </c>
      <c r="B3156" t="s">
        <v>53</v>
      </c>
      <c r="C3156" t="s">
        <v>21</v>
      </c>
      <c r="D3156">
        <v>46</v>
      </c>
    </row>
    <row r="3157" spans="1:4" x14ac:dyDescent="0.3">
      <c r="A3157">
        <v>618</v>
      </c>
      <c r="B3157" t="s">
        <v>53</v>
      </c>
      <c r="C3157" t="s">
        <v>22</v>
      </c>
      <c r="D3157">
        <v>15</v>
      </c>
    </row>
    <row r="3158" spans="1:4" x14ac:dyDescent="0.3">
      <c r="A3158">
        <v>10240</v>
      </c>
      <c r="B3158" t="s">
        <v>48</v>
      </c>
      <c r="C3158" t="s">
        <v>17</v>
      </c>
      <c r="D3158">
        <v>997</v>
      </c>
    </row>
    <row r="3159" spans="1:4" x14ac:dyDescent="0.3">
      <c r="A3159">
        <v>10240</v>
      </c>
      <c r="B3159" t="s">
        <v>48</v>
      </c>
      <c r="C3159" t="s">
        <v>18</v>
      </c>
      <c r="D3159">
        <v>26</v>
      </c>
    </row>
    <row r="3160" spans="1:4" x14ac:dyDescent="0.3">
      <c r="A3160">
        <v>10240</v>
      </c>
      <c r="B3160" t="s">
        <v>48</v>
      </c>
      <c r="C3160" t="s">
        <v>19</v>
      </c>
      <c r="D3160">
        <v>269</v>
      </c>
    </row>
    <row r="3161" spans="1:4" x14ac:dyDescent="0.3">
      <c r="A3161">
        <v>10240</v>
      </c>
      <c r="B3161" t="s">
        <v>48</v>
      </c>
      <c r="C3161" t="s">
        <v>20</v>
      </c>
      <c r="D3161">
        <v>34</v>
      </c>
    </row>
    <row r="3162" spans="1:4" x14ac:dyDescent="0.3">
      <c r="A3162">
        <v>10240</v>
      </c>
      <c r="B3162" t="s">
        <v>48</v>
      </c>
      <c r="C3162" t="s">
        <v>21</v>
      </c>
      <c r="D3162">
        <v>13</v>
      </c>
    </row>
    <row r="3163" spans="1:4" x14ac:dyDescent="0.3">
      <c r="A3163">
        <v>10240</v>
      </c>
      <c r="B3163" t="s">
        <v>48</v>
      </c>
      <c r="C3163" t="s">
        <v>22</v>
      </c>
      <c r="D3163">
        <v>42</v>
      </c>
    </row>
    <row r="3164" spans="1:4" x14ac:dyDescent="0.3">
      <c r="A3164">
        <v>3463</v>
      </c>
      <c r="B3164" t="s">
        <v>45</v>
      </c>
      <c r="C3164" t="s">
        <v>17</v>
      </c>
      <c r="D3164">
        <v>674</v>
      </c>
    </row>
    <row r="3165" spans="1:4" x14ac:dyDescent="0.3">
      <c r="A3165">
        <v>3463</v>
      </c>
      <c r="B3165" t="s">
        <v>45</v>
      </c>
      <c r="C3165" t="s">
        <v>18</v>
      </c>
      <c r="D3165">
        <v>62</v>
      </c>
    </row>
    <row r="3166" spans="1:4" x14ac:dyDescent="0.3">
      <c r="A3166">
        <v>3463</v>
      </c>
      <c r="B3166" t="s">
        <v>45</v>
      </c>
      <c r="C3166" t="s">
        <v>19</v>
      </c>
      <c r="D3166">
        <v>134</v>
      </c>
    </row>
    <row r="3167" spans="1:4" x14ac:dyDescent="0.3">
      <c r="A3167">
        <v>3463</v>
      </c>
      <c r="B3167" t="s">
        <v>45</v>
      </c>
      <c r="C3167" t="s">
        <v>20</v>
      </c>
      <c r="D3167">
        <v>0</v>
      </c>
    </row>
    <row r="3168" spans="1:4" x14ac:dyDescent="0.3">
      <c r="A3168">
        <v>3463</v>
      </c>
      <c r="B3168" t="s">
        <v>45</v>
      </c>
      <c r="C3168" t="s">
        <v>21</v>
      </c>
      <c r="D3168">
        <v>26</v>
      </c>
    </row>
    <row r="3169" spans="1:4" x14ac:dyDescent="0.3">
      <c r="A3169">
        <v>3463</v>
      </c>
      <c r="B3169" t="s">
        <v>45</v>
      </c>
      <c r="C3169" t="s">
        <v>22</v>
      </c>
      <c r="D3169">
        <v>8</v>
      </c>
    </row>
    <row r="3170" spans="1:4" x14ac:dyDescent="0.3">
      <c r="A3170">
        <v>2379</v>
      </c>
      <c r="B3170" t="s">
        <v>47</v>
      </c>
      <c r="C3170" t="s">
        <v>17</v>
      </c>
      <c r="D3170">
        <v>778</v>
      </c>
    </row>
    <row r="3171" spans="1:4" x14ac:dyDescent="0.3">
      <c r="A3171">
        <v>2379</v>
      </c>
      <c r="B3171" t="s">
        <v>47</v>
      </c>
      <c r="C3171" t="s">
        <v>18</v>
      </c>
      <c r="D3171">
        <v>44</v>
      </c>
    </row>
    <row r="3172" spans="1:4" x14ac:dyDescent="0.3">
      <c r="A3172">
        <v>2379</v>
      </c>
      <c r="B3172" t="s">
        <v>47</v>
      </c>
      <c r="C3172" t="s">
        <v>19</v>
      </c>
      <c r="D3172">
        <v>499</v>
      </c>
    </row>
    <row r="3173" spans="1:4" x14ac:dyDescent="0.3">
      <c r="A3173">
        <v>2379</v>
      </c>
      <c r="B3173" t="s">
        <v>47</v>
      </c>
      <c r="C3173" t="s">
        <v>20</v>
      </c>
      <c r="D3173">
        <v>95</v>
      </c>
    </row>
    <row r="3174" spans="1:4" x14ac:dyDescent="0.3">
      <c r="A3174">
        <v>2379</v>
      </c>
      <c r="B3174" t="s">
        <v>47</v>
      </c>
      <c r="C3174" t="s">
        <v>21</v>
      </c>
      <c r="D3174">
        <v>73</v>
      </c>
    </row>
    <row r="3175" spans="1:4" x14ac:dyDescent="0.3">
      <c r="A3175">
        <v>2379</v>
      </c>
      <c r="B3175" t="s">
        <v>47</v>
      </c>
      <c r="C3175" t="s">
        <v>22</v>
      </c>
      <c r="D3175">
        <v>146</v>
      </c>
    </row>
    <row r="3176" spans="1:4" x14ac:dyDescent="0.3">
      <c r="A3176">
        <v>9362</v>
      </c>
      <c r="B3176" t="s">
        <v>48</v>
      </c>
      <c r="C3176" t="s">
        <v>17</v>
      </c>
      <c r="D3176">
        <v>492</v>
      </c>
    </row>
    <row r="3177" spans="1:4" x14ac:dyDescent="0.3">
      <c r="A3177">
        <v>9362</v>
      </c>
      <c r="B3177" t="s">
        <v>48</v>
      </c>
      <c r="C3177" t="s">
        <v>18</v>
      </c>
      <c r="D3177">
        <v>5</v>
      </c>
    </row>
    <row r="3178" spans="1:4" x14ac:dyDescent="0.3">
      <c r="A3178">
        <v>9362</v>
      </c>
      <c r="B3178" t="s">
        <v>48</v>
      </c>
      <c r="C3178" t="s">
        <v>19</v>
      </c>
      <c r="D3178">
        <v>32</v>
      </c>
    </row>
    <row r="3179" spans="1:4" x14ac:dyDescent="0.3">
      <c r="A3179">
        <v>9362</v>
      </c>
      <c r="B3179" t="s">
        <v>48</v>
      </c>
      <c r="C3179" t="s">
        <v>20</v>
      </c>
      <c r="D3179">
        <v>13</v>
      </c>
    </row>
    <row r="3180" spans="1:4" x14ac:dyDescent="0.3">
      <c r="A3180">
        <v>9362</v>
      </c>
      <c r="B3180" t="s">
        <v>48</v>
      </c>
      <c r="C3180" t="s">
        <v>21</v>
      </c>
      <c r="D3180">
        <v>5</v>
      </c>
    </row>
    <row r="3181" spans="1:4" x14ac:dyDescent="0.3">
      <c r="A3181">
        <v>9362</v>
      </c>
      <c r="B3181" t="s">
        <v>48</v>
      </c>
      <c r="C3181" t="s">
        <v>22</v>
      </c>
      <c r="D3181">
        <v>21</v>
      </c>
    </row>
    <row r="3182" spans="1:4" x14ac:dyDescent="0.3">
      <c r="A3182">
        <v>8235</v>
      </c>
      <c r="B3182" t="s">
        <v>47</v>
      </c>
      <c r="C3182" t="s">
        <v>17</v>
      </c>
      <c r="D3182">
        <v>428</v>
      </c>
    </row>
    <row r="3183" spans="1:4" x14ac:dyDescent="0.3">
      <c r="A3183">
        <v>8235</v>
      </c>
      <c r="B3183" t="s">
        <v>47</v>
      </c>
      <c r="C3183" t="s">
        <v>18</v>
      </c>
      <c r="D3183">
        <v>30</v>
      </c>
    </row>
    <row r="3184" spans="1:4" x14ac:dyDescent="0.3">
      <c r="A3184">
        <v>8235</v>
      </c>
      <c r="B3184" t="s">
        <v>47</v>
      </c>
      <c r="C3184" t="s">
        <v>19</v>
      </c>
      <c r="D3184">
        <v>214</v>
      </c>
    </row>
    <row r="3185" spans="1:4" x14ac:dyDescent="0.3">
      <c r="A3185">
        <v>8235</v>
      </c>
      <c r="B3185" t="s">
        <v>47</v>
      </c>
      <c r="C3185" t="s">
        <v>20</v>
      </c>
      <c r="D3185">
        <v>80</v>
      </c>
    </row>
    <row r="3186" spans="1:4" x14ac:dyDescent="0.3">
      <c r="A3186">
        <v>8235</v>
      </c>
      <c r="B3186" t="s">
        <v>47</v>
      </c>
      <c r="C3186" t="s">
        <v>21</v>
      </c>
      <c r="D3186">
        <v>30</v>
      </c>
    </row>
    <row r="3187" spans="1:4" x14ac:dyDescent="0.3">
      <c r="A3187">
        <v>8235</v>
      </c>
      <c r="B3187" t="s">
        <v>47</v>
      </c>
      <c r="C3187" t="s">
        <v>22</v>
      </c>
      <c r="D3187">
        <v>61</v>
      </c>
    </row>
    <row r="3188" spans="1:4" x14ac:dyDescent="0.3">
      <c r="A3188">
        <v>7233</v>
      </c>
      <c r="B3188" t="s">
        <v>48</v>
      </c>
      <c r="C3188" t="s">
        <v>17</v>
      </c>
      <c r="D3188">
        <v>496</v>
      </c>
    </row>
    <row r="3189" spans="1:4" x14ac:dyDescent="0.3">
      <c r="A3189">
        <v>7233</v>
      </c>
      <c r="B3189" t="s">
        <v>48</v>
      </c>
      <c r="C3189" t="s">
        <v>18</v>
      </c>
      <c r="D3189">
        <v>32</v>
      </c>
    </row>
    <row r="3190" spans="1:4" x14ac:dyDescent="0.3">
      <c r="A3190">
        <v>7233</v>
      </c>
      <c r="B3190" t="s">
        <v>48</v>
      </c>
      <c r="C3190" t="s">
        <v>19</v>
      </c>
      <c r="D3190">
        <v>849</v>
      </c>
    </row>
    <row r="3191" spans="1:4" x14ac:dyDescent="0.3">
      <c r="A3191">
        <v>7233</v>
      </c>
      <c r="B3191" t="s">
        <v>48</v>
      </c>
      <c r="C3191" t="s">
        <v>20</v>
      </c>
      <c r="D3191">
        <v>229</v>
      </c>
    </row>
    <row r="3192" spans="1:4" x14ac:dyDescent="0.3">
      <c r="A3192">
        <v>7233</v>
      </c>
      <c r="B3192" t="s">
        <v>48</v>
      </c>
      <c r="C3192" t="s">
        <v>21</v>
      </c>
      <c r="D3192">
        <v>48</v>
      </c>
    </row>
    <row r="3193" spans="1:4" x14ac:dyDescent="0.3">
      <c r="A3193">
        <v>7233</v>
      </c>
      <c r="B3193" t="s">
        <v>48</v>
      </c>
      <c r="C3193" t="s">
        <v>22</v>
      </c>
      <c r="D3193">
        <v>128</v>
      </c>
    </row>
    <row r="3194" spans="1:4" x14ac:dyDescent="0.3">
      <c r="A3194">
        <v>7300</v>
      </c>
      <c r="B3194" t="s">
        <v>45</v>
      </c>
      <c r="C3194" t="s">
        <v>17</v>
      </c>
      <c r="D3194">
        <v>448</v>
      </c>
    </row>
    <row r="3195" spans="1:4" x14ac:dyDescent="0.3">
      <c r="A3195">
        <v>7300</v>
      </c>
      <c r="B3195" t="s">
        <v>45</v>
      </c>
      <c r="C3195" t="s">
        <v>18</v>
      </c>
      <c r="D3195">
        <v>4</v>
      </c>
    </row>
    <row r="3196" spans="1:4" x14ac:dyDescent="0.3">
      <c r="A3196">
        <v>7300</v>
      </c>
      <c r="B3196" t="s">
        <v>45</v>
      </c>
      <c r="C3196" t="s">
        <v>19</v>
      </c>
      <c r="D3196">
        <v>34</v>
      </c>
    </row>
    <row r="3197" spans="1:4" x14ac:dyDescent="0.3">
      <c r="A3197">
        <v>7300</v>
      </c>
      <c r="B3197" t="s">
        <v>45</v>
      </c>
      <c r="C3197" t="s">
        <v>20</v>
      </c>
      <c r="D3197">
        <v>6</v>
      </c>
    </row>
    <row r="3198" spans="1:4" x14ac:dyDescent="0.3">
      <c r="A3198">
        <v>7300</v>
      </c>
      <c r="B3198" t="s">
        <v>45</v>
      </c>
      <c r="C3198" t="s">
        <v>21</v>
      </c>
      <c r="D3198">
        <v>4</v>
      </c>
    </row>
    <row r="3199" spans="1:4" x14ac:dyDescent="0.3">
      <c r="A3199">
        <v>7300</v>
      </c>
      <c r="B3199" t="s">
        <v>45</v>
      </c>
      <c r="C3199" t="s">
        <v>22</v>
      </c>
      <c r="D3199">
        <v>39</v>
      </c>
    </row>
    <row r="3200" spans="1:4" x14ac:dyDescent="0.3">
      <c r="A3200">
        <v>5232</v>
      </c>
      <c r="B3200" t="s">
        <v>41</v>
      </c>
      <c r="C3200" t="s">
        <v>17</v>
      </c>
      <c r="D3200">
        <v>86</v>
      </c>
    </row>
    <row r="3201" spans="1:4" x14ac:dyDescent="0.3">
      <c r="A3201">
        <v>5232</v>
      </c>
      <c r="B3201" t="s">
        <v>41</v>
      </c>
      <c r="C3201" t="s">
        <v>18</v>
      </c>
      <c r="D3201">
        <v>12</v>
      </c>
    </row>
    <row r="3202" spans="1:4" x14ac:dyDescent="0.3">
      <c r="A3202">
        <v>5232</v>
      </c>
      <c r="B3202" t="s">
        <v>41</v>
      </c>
      <c r="C3202" t="s">
        <v>19</v>
      </c>
      <c r="D3202">
        <v>75</v>
      </c>
    </row>
    <row r="3203" spans="1:4" x14ac:dyDescent="0.3">
      <c r="A3203">
        <v>5232</v>
      </c>
      <c r="B3203" t="s">
        <v>41</v>
      </c>
      <c r="C3203" t="s">
        <v>20</v>
      </c>
      <c r="D3203">
        <v>33</v>
      </c>
    </row>
    <row r="3204" spans="1:4" x14ac:dyDescent="0.3">
      <c r="A3204">
        <v>5232</v>
      </c>
      <c r="B3204" t="s">
        <v>41</v>
      </c>
      <c r="C3204" t="s">
        <v>21</v>
      </c>
      <c r="D3204">
        <v>15</v>
      </c>
    </row>
    <row r="3205" spans="1:4" x14ac:dyDescent="0.3">
      <c r="A3205">
        <v>5232</v>
      </c>
      <c r="B3205" t="s">
        <v>41</v>
      </c>
      <c r="C3205" t="s">
        <v>22</v>
      </c>
      <c r="D3205">
        <v>6</v>
      </c>
    </row>
    <row r="3206" spans="1:4" x14ac:dyDescent="0.3">
      <c r="A3206">
        <v>3011</v>
      </c>
      <c r="B3206" t="s">
        <v>47</v>
      </c>
      <c r="C3206" t="s">
        <v>17</v>
      </c>
      <c r="D3206">
        <v>86</v>
      </c>
    </row>
    <row r="3207" spans="1:4" x14ac:dyDescent="0.3">
      <c r="A3207">
        <v>3011</v>
      </c>
      <c r="B3207" t="s">
        <v>47</v>
      </c>
      <c r="C3207" t="s">
        <v>18</v>
      </c>
      <c r="D3207">
        <v>12</v>
      </c>
    </row>
    <row r="3208" spans="1:4" x14ac:dyDescent="0.3">
      <c r="A3208">
        <v>3011</v>
      </c>
      <c r="B3208" t="s">
        <v>47</v>
      </c>
      <c r="C3208" t="s">
        <v>19</v>
      </c>
      <c r="D3208">
        <v>75</v>
      </c>
    </row>
    <row r="3209" spans="1:4" x14ac:dyDescent="0.3">
      <c r="A3209">
        <v>3011</v>
      </c>
      <c r="B3209" t="s">
        <v>47</v>
      </c>
      <c r="C3209" t="s">
        <v>20</v>
      </c>
      <c r="D3209">
        <v>33</v>
      </c>
    </row>
    <row r="3210" spans="1:4" x14ac:dyDescent="0.3">
      <c r="A3210">
        <v>3011</v>
      </c>
      <c r="B3210" t="s">
        <v>47</v>
      </c>
      <c r="C3210" t="s">
        <v>21</v>
      </c>
      <c r="D3210">
        <v>15</v>
      </c>
    </row>
    <row r="3211" spans="1:4" x14ac:dyDescent="0.3">
      <c r="A3211">
        <v>3011</v>
      </c>
      <c r="B3211" t="s">
        <v>47</v>
      </c>
      <c r="C3211" t="s">
        <v>22</v>
      </c>
      <c r="D3211">
        <v>6</v>
      </c>
    </row>
    <row r="3212" spans="1:4" x14ac:dyDescent="0.3">
      <c r="A3212">
        <v>2407</v>
      </c>
      <c r="B3212" t="s">
        <v>43</v>
      </c>
      <c r="C3212" t="s">
        <v>17</v>
      </c>
      <c r="D3212">
        <v>823</v>
      </c>
    </row>
    <row r="3213" spans="1:4" x14ac:dyDescent="0.3">
      <c r="A3213">
        <v>2407</v>
      </c>
      <c r="B3213" t="s">
        <v>43</v>
      </c>
      <c r="C3213" t="s">
        <v>18</v>
      </c>
      <c r="D3213">
        <v>25</v>
      </c>
    </row>
    <row r="3214" spans="1:4" x14ac:dyDescent="0.3">
      <c r="A3214">
        <v>2407</v>
      </c>
      <c r="B3214" t="s">
        <v>43</v>
      </c>
      <c r="C3214" t="s">
        <v>19</v>
      </c>
      <c r="D3214">
        <v>459</v>
      </c>
    </row>
    <row r="3215" spans="1:4" x14ac:dyDescent="0.3">
      <c r="A3215">
        <v>2407</v>
      </c>
      <c r="B3215" t="s">
        <v>43</v>
      </c>
      <c r="C3215" t="s">
        <v>20</v>
      </c>
      <c r="D3215">
        <v>124</v>
      </c>
    </row>
    <row r="3216" spans="1:4" x14ac:dyDescent="0.3">
      <c r="A3216">
        <v>2407</v>
      </c>
      <c r="B3216" t="s">
        <v>43</v>
      </c>
      <c r="C3216" t="s">
        <v>21</v>
      </c>
      <c r="D3216">
        <v>29</v>
      </c>
    </row>
    <row r="3217" spans="1:4" x14ac:dyDescent="0.3">
      <c r="A3217">
        <v>2407</v>
      </c>
      <c r="B3217" t="s">
        <v>43</v>
      </c>
      <c r="C3217" t="s">
        <v>22</v>
      </c>
      <c r="D3217">
        <v>95</v>
      </c>
    </row>
    <row r="3218" spans="1:4" x14ac:dyDescent="0.3">
      <c r="A3218">
        <v>9064</v>
      </c>
      <c r="B3218" t="s">
        <v>41</v>
      </c>
      <c r="C3218" t="s">
        <v>17</v>
      </c>
      <c r="D3218">
        <v>823</v>
      </c>
    </row>
    <row r="3219" spans="1:4" x14ac:dyDescent="0.3">
      <c r="A3219">
        <v>9064</v>
      </c>
      <c r="B3219" t="s">
        <v>41</v>
      </c>
      <c r="C3219" t="s">
        <v>18</v>
      </c>
      <c r="D3219">
        <v>25</v>
      </c>
    </row>
    <row r="3220" spans="1:4" x14ac:dyDescent="0.3">
      <c r="A3220">
        <v>9064</v>
      </c>
      <c r="B3220" t="s">
        <v>41</v>
      </c>
      <c r="C3220" t="s">
        <v>19</v>
      </c>
      <c r="D3220">
        <v>459</v>
      </c>
    </row>
    <row r="3221" spans="1:4" x14ac:dyDescent="0.3">
      <c r="A3221">
        <v>9064</v>
      </c>
      <c r="B3221" t="s">
        <v>41</v>
      </c>
      <c r="C3221" t="s">
        <v>20</v>
      </c>
      <c r="D3221">
        <v>124</v>
      </c>
    </row>
    <row r="3222" spans="1:4" x14ac:dyDescent="0.3">
      <c r="A3222">
        <v>9064</v>
      </c>
      <c r="B3222" t="s">
        <v>41</v>
      </c>
      <c r="C3222" t="s">
        <v>21</v>
      </c>
      <c r="D3222">
        <v>29</v>
      </c>
    </row>
    <row r="3223" spans="1:4" x14ac:dyDescent="0.3">
      <c r="A3223">
        <v>9064</v>
      </c>
      <c r="B3223" t="s">
        <v>41</v>
      </c>
      <c r="C3223" t="s">
        <v>22</v>
      </c>
      <c r="D3223">
        <v>95</v>
      </c>
    </row>
    <row r="3224" spans="1:4" x14ac:dyDescent="0.3">
      <c r="A3224">
        <v>4475</v>
      </c>
      <c r="B3224" t="s">
        <v>41</v>
      </c>
      <c r="C3224" t="s">
        <v>17</v>
      </c>
      <c r="D3224">
        <v>1315</v>
      </c>
    </row>
    <row r="3225" spans="1:4" x14ac:dyDescent="0.3">
      <c r="A3225">
        <v>4475</v>
      </c>
      <c r="B3225" t="s">
        <v>41</v>
      </c>
      <c r="C3225" t="s">
        <v>18</v>
      </c>
      <c r="D3225">
        <v>22</v>
      </c>
    </row>
    <row r="3226" spans="1:4" x14ac:dyDescent="0.3">
      <c r="A3226">
        <v>4475</v>
      </c>
      <c r="B3226" t="s">
        <v>41</v>
      </c>
      <c r="C3226" t="s">
        <v>19</v>
      </c>
      <c r="D3226">
        <v>780</v>
      </c>
    </row>
    <row r="3227" spans="1:4" x14ac:dyDescent="0.3">
      <c r="A3227">
        <v>4475</v>
      </c>
      <c r="B3227" t="s">
        <v>41</v>
      </c>
      <c r="C3227" t="s">
        <v>20</v>
      </c>
      <c r="D3227">
        <v>145</v>
      </c>
    </row>
    <row r="3228" spans="1:4" x14ac:dyDescent="0.3">
      <c r="A3228">
        <v>4475</v>
      </c>
      <c r="B3228" t="s">
        <v>41</v>
      </c>
      <c r="C3228" t="s">
        <v>21</v>
      </c>
      <c r="D3228">
        <v>0</v>
      </c>
    </row>
    <row r="3229" spans="1:4" x14ac:dyDescent="0.3">
      <c r="A3229">
        <v>4475</v>
      </c>
      <c r="B3229" t="s">
        <v>41</v>
      </c>
      <c r="C3229" t="s">
        <v>22</v>
      </c>
      <c r="D3229">
        <v>178</v>
      </c>
    </row>
    <row r="3230" spans="1:4" x14ac:dyDescent="0.3">
      <c r="A3230">
        <v>4477</v>
      </c>
      <c r="B3230" t="s">
        <v>52</v>
      </c>
      <c r="C3230" t="s">
        <v>17</v>
      </c>
      <c r="D3230">
        <v>247</v>
      </c>
    </row>
    <row r="3231" spans="1:4" x14ac:dyDescent="0.3">
      <c r="A3231">
        <v>4477</v>
      </c>
      <c r="B3231" t="s">
        <v>52</v>
      </c>
      <c r="C3231" t="s">
        <v>18</v>
      </c>
      <c r="D3231">
        <v>49</v>
      </c>
    </row>
    <row r="3232" spans="1:4" x14ac:dyDescent="0.3">
      <c r="A3232">
        <v>4477</v>
      </c>
      <c r="B3232" t="s">
        <v>52</v>
      </c>
      <c r="C3232" t="s">
        <v>19</v>
      </c>
      <c r="D3232">
        <v>159</v>
      </c>
    </row>
    <row r="3233" spans="1:4" x14ac:dyDescent="0.3">
      <c r="A3233">
        <v>4477</v>
      </c>
      <c r="B3233" t="s">
        <v>52</v>
      </c>
      <c r="C3233" t="s">
        <v>20</v>
      </c>
      <c r="D3233">
        <v>7</v>
      </c>
    </row>
    <row r="3234" spans="1:4" x14ac:dyDescent="0.3">
      <c r="A3234">
        <v>4477</v>
      </c>
      <c r="B3234" t="s">
        <v>52</v>
      </c>
      <c r="C3234" t="s">
        <v>21</v>
      </c>
      <c r="D3234">
        <v>82</v>
      </c>
    </row>
    <row r="3235" spans="1:4" x14ac:dyDescent="0.3">
      <c r="A3235">
        <v>4477</v>
      </c>
      <c r="B3235" t="s">
        <v>52</v>
      </c>
      <c r="C3235" t="s">
        <v>22</v>
      </c>
      <c r="D3235">
        <v>109</v>
      </c>
    </row>
    <row r="3236" spans="1:4" x14ac:dyDescent="0.3">
      <c r="A3236">
        <v>10727</v>
      </c>
      <c r="B3236" t="s">
        <v>41</v>
      </c>
      <c r="C3236" t="s">
        <v>17</v>
      </c>
      <c r="D3236">
        <v>1181</v>
      </c>
    </row>
    <row r="3237" spans="1:4" x14ac:dyDescent="0.3">
      <c r="A3237">
        <v>10727</v>
      </c>
      <c r="B3237" t="s">
        <v>41</v>
      </c>
      <c r="C3237" t="s">
        <v>18</v>
      </c>
      <c r="D3237">
        <v>107</v>
      </c>
    </row>
    <row r="3238" spans="1:4" x14ac:dyDescent="0.3">
      <c r="A3238">
        <v>10727</v>
      </c>
      <c r="B3238" t="s">
        <v>41</v>
      </c>
      <c r="C3238" t="s">
        <v>19</v>
      </c>
      <c r="D3238">
        <v>199</v>
      </c>
    </row>
    <row r="3239" spans="1:4" x14ac:dyDescent="0.3">
      <c r="A3239">
        <v>10727</v>
      </c>
      <c r="B3239" t="s">
        <v>41</v>
      </c>
      <c r="C3239" t="s">
        <v>20</v>
      </c>
      <c r="D3239">
        <v>39</v>
      </c>
    </row>
    <row r="3240" spans="1:4" x14ac:dyDescent="0.3">
      <c r="A3240">
        <v>10727</v>
      </c>
      <c r="B3240" t="s">
        <v>41</v>
      </c>
      <c r="C3240" t="s">
        <v>21</v>
      </c>
      <c r="D3240">
        <v>30</v>
      </c>
    </row>
    <row r="3241" spans="1:4" x14ac:dyDescent="0.3">
      <c r="A3241">
        <v>10727</v>
      </c>
      <c r="B3241" t="s">
        <v>41</v>
      </c>
      <c r="C3241" t="s">
        <v>22</v>
      </c>
      <c r="D3241">
        <v>30</v>
      </c>
    </row>
    <row r="3242" spans="1:4" x14ac:dyDescent="0.3">
      <c r="A3242">
        <v>5299</v>
      </c>
      <c r="B3242" t="s">
        <v>41</v>
      </c>
      <c r="C3242" t="s">
        <v>17</v>
      </c>
      <c r="D3242">
        <v>1181</v>
      </c>
    </row>
    <row r="3243" spans="1:4" x14ac:dyDescent="0.3">
      <c r="A3243">
        <v>5299</v>
      </c>
      <c r="B3243" t="s">
        <v>41</v>
      </c>
      <c r="C3243" t="s">
        <v>18</v>
      </c>
      <c r="D3243">
        <v>107</v>
      </c>
    </row>
    <row r="3244" spans="1:4" x14ac:dyDescent="0.3">
      <c r="A3244">
        <v>5299</v>
      </c>
      <c r="B3244" t="s">
        <v>41</v>
      </c>
      <c r="C3244" t="s">
        <v>19</v>
      </c>
      <c r="D3244">
        <v>199</v>
      </c>
    </row>
    <row r="3245" spans="1:4" x14ac:dyDescent="0.3">
      <c r="A3245">
        <v>5299</v>
      </c>
      <c r="B3245" t="s">
        <v>41</v>
      </c>
      <c r="C3245" t="s">
        <v>20</v>
      </c>
      <c r="D3245">
        <v>39</v>
      </c>
    </row>
    <row r="3246" spans="1:4" x14ac:dyDescent="0.3">
      <c r="A3246">
        <v>5299</v>
      </c>
      <c r="B3246" t="s">
        <v>41</v>
      </c>
      <c r="C3246" t="s">
        <v>21</v>
      </c>
      <c r="D3246">
        <v>30</v>
      </c>
    </row>
    <row r="3247" spans="1:4" x14ac:dyDescent="0.3">
      <c r="A3247">
        <v>5299</v>
      </c>
      <c r="B3247" t="s">
        <v>41</v>
      </c>
      <c r="C3247" t="s">
        <v>22</v>
      </c>
      <c r="D3247">
        <v>30</v>
      </c>
    </row>
    <row r="3248" spans="1:4" x14ac:dyDescent="0.3">
      <c r="A3248">
        <v>1459</v>
      </c>
      <c r="B3248" t="s">
        <v>41</v>
      </c>
      <c r="C3248" t="s">
        <v>17</v>
      </c>
      <c r="D3248">
        <v>666</v>
      </c>
    </row>
    <row r="3249" spans="1:4" x14ac:dyDescent="0.3">
      <c r="A3249">
        <v>1459</v>
      </c>
      <c r="B3249" t="s">
        <v>41</v>
      </c>
      <c r="C3249" t="s">
        <v>18</v>
      </c>
      <c r="D3249">
        <v>35</v>
      </c>
    </row>
    <row r="3250" spans="1:4" x14ac:dyDescent="0.3">
      <c r="A3250">
        <v>1459</v>
      </c>
      <c r="B3250" t="s">
        <v>41</v>
      </c>
      <c r="C3250" t="s">
        <v>19</v>
      </c>
      <c r="D3250">
        <v>124</v>
      </c>
    </row>
    <row r="3251" spans="1:4" x14ac:dyDescent="0.3">
      <c r="A3251">
        <v>1459</v>
      </c>
      <c r="B3251" t="s">
        <v>41</v>
      </c>
      <c r="C3251" t="s">
        <v>20</v>
      </c>
      <c r="D3251">
        <v>69</v>
      </c>
    </row>
    <row r="3252" spans="1:4" x14ac:dyDescent="0.3">
      <c r="A3252">
        <v>1459</v>
      </c>
      <c r="B3252" t="s">
        <v>41</v>
      </c>
      <c r="C3252" t="s">
        <v>21</v>
      </c>
      <c r="D3252">
        <v>8</v>
      </c>
    </row>
    <row r="3253" spans="1:4" x14ac:dyDescent="0.3">
      <c r="A3253">
        <v>1459</v>
      </c>
      <c r="B3253" t="s">
        <v>41</v>
      </c>
      <c r="C3253" t="s">
        <v>22</v>
      </c>
      <c r="D3253">
        <v>26</v>
      </c>
    </row>
    <row r="3254" spans="1:4" x14ac:dyDescent="0.3">
      <c r="A3254">
        <v>3389</v>
      </c>
      <c r="B3254" t="s">
        <v>41</v>
      </c>
      <c r="C3254" t="s">
        <v>17</v>
      </c>
      <c r="D3254">
        <v>726</v>
      </c>
    </row>
    <row r="3255" spans="1:4" x14ac:dyDescent="0.3">
      <c r="A3255">
        <v>3389</v>
      </c>
      <c r="B3255" t="s">
        <v>41</v>
      </c>
      <c r="C3255" t="s">
        <v>18</v>
      </c>
      <c r="D3255">
        <v>53</v>
      </c>
    </row>
    <row r="3256" spans="1:4" x14ac:dyDescent="0.3">
      <c r="A3256">
        <v>3389</v>
      </c>
      <c r="B3256" t="s">
        <v>41</v>
      </c>
      <c r="C3256" t="s">
        <v>19</v>
      </c>
      <c r="D3256">
        <v>363</v>
      </c>
    </row>
    <row r="3257" spans="1:4" x14ac:dyDescent="0.3">
      <c r="A3257">
        <v>3389</v>
      </c>
      <c r="B3257" t="s">
        <v>41</v>
      </c>
      <c r="C3257" t="s">
        <v>20</v>
      </c>
      <c r="D3257">
        <v>123</v>
      </c>
    </row>
    <row r="3258" spans="1:4" x14ac:dyDescent="0.3">
      <c r="A3258">
        <v>3389</v>
      </c>
      <c r="B3258" t="s">
        <v>41</v>
      </c>
      <c r="C3258" t="s">
        <v>21</v>
      </c>
      <c r="D3258">
        <v>107</v>
      </c>
    </row>
    <row r="3259" spans="1:4" x14ac:dyDescent="0.3">
      <c r="A3259">
        <v>3389</v>
      </c>
      <c r="B3259" t="s">
        <v>41</v>
      </c>
      <c r="C3259" t="s">
        <v>22</v>
      </c>
      <c r="D3259">
        <v>161</v>
      </c>
    </row>
    <row r="3260" spans="1:4" x14ac:dyDescent="0.3">
      <c r="A3260">
        <v>6870</v>
      </c>
      <c r="B3260" t="s">
        <v>41</v>
      </c>
      <c r="C3260" t="s">
        <v>17</v>
      </c>
      <c r="D3260">
        <v>182</v>
      </c>
    </row>
    <row r="3261" spans="1:4" x14ac:dyDescent="0.3">
      <c r="A3261">
        <v>6870</v>
      </c>
      <c r="B3261" t="s">
        <v>41</v>
      </c>
      <c r="C3261" t="s">
        <v>18</v>
      </c>
      <c r="D3261">
        <v>2</v>
      </c>
    </row>
    <row r="3262" spans="1:4" x14ac:dyDescent="0.3">
      <c r="A3262">
        <v>6870</v>
      </c>
      <c r="B3262" t="s">
        <v>41</v>
      </c>
      <c r="C3262" t="s">
        <v>19</v>
      </c>
      <c r="D3262">
        <v>49</v>
      </c>
    </row>
    <row r="3263" spans="1:4" x14ac:dyDescent="0.3">
      <c r="A3263">
        <v>6870</v>
      </c>
      <c r="B3263" t="s">
        <v>41</v>
      </c>
      <c r="C3263" t="s">
        <v>20</v>
      </c>
      <c r="D3263">
        <v>17</v>
      </c>
    </row>
    <row r="3264" spans="1:4" x14ac:dyDescent="0.3">
      <c r="A3264">
        <v>6870</v>
      </c>
      <c r="B3264" t="s">
        <v>41</v>
      </c>
      <c r="C3264" t="s">
        <v>21</v>
      </c>
      <c r="D3264">
        <v>13</v>
      </c>
    </row>
    <row r="3265" spans="1:4" x14ac:dyDescent="0.3">
      <c r="A3265">
        <v>6870</v>
      </c>
      <c r="B3265" t="s">
        <v>41</v>
      </c>
      <c r="C3265" t="s">
        <v>22</v>
      </c>
      <c r="D3265">
        <v>20</v>
      </c>
    </row>
    <row r="3266" spans="1:4" x14ac:dyDescent="0.3">
      <c r="A3266">
        <v>4910</v>
      </c>
      <c r="B3266" t="s">
        <v>43</v>
      </c>
      <c r="C3266" t="s">
        <v>17</v>
      </c>
      <c r="D3266">
        <v>1132</v>
      </c>
    </row>
    <row r="3267" spans="1:4" x14ac:dyDescent="0.3">
      <c r="A3267">
        <v>4910</v>
      </c>
      <c r="B3267" t="s">
        <v>43</v>
      </c>
      <c r="C3267" t="s">
        <v>18</v>
      </c>
      <c r="D3267">
        <v>134</v>
      </c>
    </row>
    <row r="3268" spans="1:4" x14ac:dyDescent="0.3">
      <c r="A3268">
        <v>4910</v>
      </c>
      <c r="B3268" t="s">
        <v>43</v>
      </c>
      <c r="C3268" t="s">
        <v>19</v>
      </c>
      <c r="D3268">
        <v>384</v>
      </c>
    </row>
    <row r="3269" spans="1:4" x14ac:dyDescent="0.3">
      <c r="A3269">
        <v>4910</v>
      </c>
      <c r="B3269" t="s">
        <v>43</v>
      </c>
      <c r="C3269" t="s">
        <v>20</v>
      </c>
      <c r="D3269">
        <v>175</v>
      </c>
    </row>
    <row r="3270" spans="1:4" x14ac:dyDescent="0.3">
      <c r="A3270">
        <v>4910</v>
      </c>
      <c r="B3270" t="s">
        <v>43</v>
      </c>
      <c r="C3270" t="s">
        <v>21</v>
      </c>
      <c r="D3270">
        <v>134</v>
      </c>
    </row>
    <row r="3271" spans="1:4" x14ac:dyDescent="0.3">
      <c r="A3271">
        <v>4910</v>
      </c>
      <c r="B3271" t="s">
        <v>43</v>
      </c>
      <c r="C3271" t="s">
        <v>22</v>
      </c>
      <c r="D3271">
        <v>115</v>
      </c>
    </row>
    <row r="3272" spans="1:4" x14ac:dyDescent="0.3">
      <c r="A3272">
        <v>9888</v>
      </c>
      <c r="B3272" t="s">
        <v>41</v>
      </c>
      <c r="C3272" t="s">
        <v>17</v>
      </c>
      <c r="D3272">
        <v>458</v>
      </c>
    </row>
    <row r="3273" spans="1:4" x14ac:dyDescent="0.3">
      <c r="A3273">
        <v>9888</v>
      </c>
      <c r="B3273" t="s">
        <v>41</v>
      </c>
      <c r="C3273" t="s">
        <v>18</v>
      </c>
      <c r="D3273">
        <v>81</v>
      </c>
    </row>
    <row r="3274" spans="1:4" x14ac:dyDescent="0.3">
      <c r="A3274">
        <v>9888</v>
      </c>
      <c r="B3274" t="s">
        <v>41</v>
      </c>
      <c r="C3274" t="s">
        <v>19</v>
      </c>
      <c r="D3274">
        <v>356</v>
      </c>
    </row>
    <row r="3275" spans="1:4" x14ac:dyDescent="0.3">
      <c r="A3275">
        <v>9888</v>
      </c>
      <c r="B3275" t="s">
        <v>41</v>
      </c>
      <c r="C3275" t="s">
        <v>20</v>
      </c>
      <c r="D3275">
        <v>106</v>
      </c>
    </row>
    <row r="3276" spans="1:4" x14ac:dyDescent="0.3">
      <c r="A3276">
        <v>9888</v>
      </c>
      <c r="B3276" t="s">
        <v>41</v>
      </c>
      <c r="C3276" t="s">
        <v>21</v>
      </c>
      <c r="D3276">
        <v>50</v>
      </c>
    </row>
    <row r="3277" spans="1:4" x14ac:dyDescent="0.3">
      <c r="A3277">
        <v>9888</v>
      </c>
      <c r="B3277" t="s">
        <v>41</v>
      </c>
      <c r="C3277" t="s">
        <v>22</v>
      </c>
      <c r="D3277">
        <v>40</v>
      </c>
    </row>
    <row r="3278" spans="1:4" x14ac:dyDescent="0.3">
      <c r="A3278">
        <v>4399</v>
      </c>
      <c r="B3278" t="s">
        <v>48</v>
      </c>
      <c r="C3278" t="s">
        <v>17</v>
      </c>
      <c r="D3278">
        <v>458</v>
      </c>
    </row>
    <row r="3279" spans="1:4" x14ac:dyDescent="0.3">
      <c r="A3279">
        <v>4399</v>
      </c>
      <c r="B3279" t="s">
        <v>48</v>
      </c>
      <c r="C3279" t="s">
        <v>18</v>
      </c>
      <c r="D3279">
        <v>81</v>
      </c>
    </row>
    <row r="3280" spans="1:4" x14ac:dyDescent="0.3">
      <c r="A3280">
        <v>4399</v>
      </c>
      <c r="B3280" t="s">
        <v>48</v>
      </c>
      <c r="C3280" t="s">
        <v>19</v>
      </c>
      <c r="D3280">
        <v>356</v>
      </c>
    </row>
    <row r="3281" spans="1:4" x14ac:dyDescent="0.3">
      <c r="A3281">
        <v>4399</v>
      </c>
      <c r="B3281" t="s">
        <v>48</v>
      </c>
      <c r="C3281" t="s">
        <v>20</v>
      </c>
      <c r="D3281">
        <v>106</v>
      </c>
    </row>
    <row r="3282" spans="1:4" x14ac:dyDescent="0.3">
      <c r="A3282">
        <v>4399</v>
      </c>
      <c r="B3282" t="s">
        <v>48</v>
      </c>
      <c r="C3282" t="s">
        <v>21</v>
      </c>
      <c r="D3282">
        <v>50</v>
      </c>
    </row>
    <row r="3283" spans="1:4" x14ac:dyDescent="0.3">
      <c r="A3283">
        <v>4399</v>
      </c>
      <c r="B3283" t="s">
        <v>48</v>
      </c>
      <c r="C3283" t="s">
        <v>22</v>
      </c>
      <c r="D3283">
        <v>40</v>
      </c>
    </row>
    <row r="3284" spans="1:4" x14ac:dyDescent="0.3">
      <c r="A3284">
        <v>3428</v>
      </c>
      <c r="B3284" t="s">
        <v>41</v>
      </c>
      <c r="C3284" t="s">
        <v>17</v>
      </c>
      <c r="D3284">
        <v>919</v>
      </c>
    </row>
    <row r="3285" spans="1:4" x14ac:dyDescent="0.3">
      <c r="A3285">
        <v>3428</v>
      </c>
      <c r="B3285" t="s">
        <v>41</v>
      </c>
      <c r="C3285" t="s">
        <v>18</v>
      </c>
      <c r="D3285">
        <v>0</v>
      </c>
    </row>
    <row r="3286" spans="1:4" x14ac:dyDescent="0.3">
      <c r="A3286">
        <v>3428</v>
      </c>
      <c r="B3286" t="s">
        <v>41</v>
      </c>
      <c r="C3286" t="s">
        <v>19</v>
      </c>
      <c r="D3286">
        <v>505</v>
      </c>
    </row>
    <row r="3287" spans="1:4" x14ac:dyDescent="0.3">
      <c r="A3287">
        <v>3428</v>
      </c>
      <c r="B3287" t="s">
        <v>41</v>
      </c>
      <c r="C3287" t="s">
        <v>20</v>
      </c>
      <c r="D3287">
        <v>99</v>
      </c>
    </row>
    <row r="3288" spans="1:4" x14ac:dyDescent="0.3">
      <c r="A3288">
        <v>3428</v>
      </c>
      <c r="B3288" t="s">
        <v>41</v>
      </c>
      <c r="C3288" t="s">
        <v>21</v>
      </c>
      <c r="D3288">
        <v>30</v>
      </c>
    </row>
    <row r="3289" spans="1:4" x14ac:dyDescent="0.3">
      <c r="A3289">
        <v>3428</v>
      </c>
      <c r="B3289" t="s">
        <v>41</v>
      </c>
      <c r="C3289" t="s">
        <v>22</v>
      </c>
      <c r="D3289">
        <v>45</v>
      </c>
    </row>
    <row r="3290" spans="1:4" x14ac:dyDescent="0.3">
      <c r="A3290">
        <v>4500</v>
      </c>
      <c r="B3290" t="s">
        <v>41</v>
      </c>
      <c r="C3290" t="s">
        <v>17</v>
      </c>
      <c r="D3290">
        <v>919</v>
      </c>
    </row>
    <row r="3291" spans="1:4" x14ac:dyDescent="0.3">
      <c r="A3291">
        <v>4500</v>
      </c>
      <c r="B3291" t="s">
        <v>41</v>
      </c>
      <c r="C3291" t="s">
        <v>18</v>
      </c>
      <c r="D3291">
        <v>0</v>
      </c>
    </row>
    <row r="3292" spans="1:4" x14ac:dyDescent="0.3">
      <c r="A3292">
        <v>4500</v>
      </c>
      <c r="B3292" t="s">
        <v>41</v>
      </c>
      <c r="C3292" t="s">
        <v>19</v>
      </c>
      <c r="D3292">
        <v>505</v>
      </c>
    </row>
    <row r="3293" spans="1:4" x14ac:dyDescent="0.3">
      <c r="A3293">
        <v>4500</v>
      </c>
      <c r="B3293" t="s">
        <v>41</v>
      </c>
      <c r="C3293" t="s">
        <v>20</v>
      </c>
      <c r="D3293">
        <v>99</v>
      </c>
    </row>
    <row r="3294" spans="1:4" x14ac:dyDescent="0.3">
      <c r="A3294">
        <v>4500</v>
      </c>
      <c r="B3294" t="s">
        <v>41</v>
      </c>
      <c r="C3294" t="s">
        <v>21</v>
      </c>
      <c r="D3294">
        <v>30</v>
      </c>
    </row>
    <row r="3295" spans="1:4" x14ac:dyDescent="0.3">
      <c r="A3295">
        <v>4500</v>
      </c>
      <c r="B3295" t="s">
        <v>41</v>
      </c>
      <c r="C3295" t="s">
        <v>22</v>
      </c>
      <c r="D3295">
        <v>45</v>
      </c>
    </row>
    <row r="3296" spans="1:4" x14ac:dyDescent="0.3">
      <c r="A3296">
        <v>8755</v>
      </c>
      <c r="B3296" t="s">
        <v>53</v>
      </c>
      <c r="C3296" t="s">
        <v>17</v>
      </c>
      <c r="D3296">
        <v>482</v>
      </c>
    </row>
    <row r="3297" spans="1:4" x14ac:dyDescent="0.3">
      <c r="A3297">
        <v>8755</v>
      </c>
      <c r="B3297" t="s">
        <v>53</v>
      </c>
      <c r="C3297" t="s">
        <v>18</v>
      </c>
      <c r="D3297">
        <v>34</v>
      </c>
    </row>
    <row r="3298" spans="1:4" x14ac:dyDescent="0.3">
      <c r="A3298">
        <v>8755</v>
      </c>
      <c r="B3298" t="s">
        <v>53</v>
      </c>
      <c r="C3298" t="s">
        <v>19</v>
      </c>
      <c r="D3298">
        <v>471</v>
      </c>
    </row>
    <row r="3299" spans="1:4" x14ac:dyDescent="0.3">
      <c r="A3299">
        <v>8755</v>
      </c>
      <c r="B3299" t="s">
        <v>53</v>
      </c>
      <c r="C3299" t="s">
        <v>20</v>
      </c>
      <c r="D3299">
        <v>119</v>
      </c>
    </row>
    <row r="3300" spans="1:4" x14ac:dyDescent="0.3">
      <c r="A3300">
        <v>8755</v>
      </c>
      <c r="B3300" t="s">
        <v>53</v>
      </c>
      <c r="C3300" t="s">
        <v>21</v>
      </c>
      <c r="D3300">
        <v>68</v>
      </c>
    </row>
    <row r="3301" spans="1:4" x14ac:dyDescent="0.3">
      <c r="A3301">
        <v>8755</v>
      </c>
      <c r="B3301" t="s">
        <v>53</v>
      </c>
      <c r="C3301" t="s">
        <v>22</v>
      </c>
      <c r="D3301">
        <v>22</v>
      </c>
    </row>
    <row r="3302" spans="1:4" x14ac:dyDescent="0.3">
      <c r="A3302">
        <v>10172</v>
      </c>
      <c r="B3302" t="s">
        <v>41</v>
      </c>
      <c r="C3302" t="s">
        <v>17</v>
      </c>
      <c r="D3302">
        <v>456</v>
      </c>
    </row>
    <row r="3303" spans="1:4" x14ac:dyDescent="0.3">
      <c r="A3303">
        <v>10172</v>
      </c>
      <c r="B3303" t="s">
        <v>41</v>
      </c>
      <c r="C3303" t="s">
        <v>18</v>
      </c>
      <c r="D3303">
        <v>19</v>
      </c>
    </row>
    <row r="3304" spans="1:4" x14ac:dyDescent="0.3">
      <c r="A3304">
        <v>10172</v>
      </c>
      <c r="B3304" t="s">
        <v>41</v>
      </c>
      <c r="C3304" t="s">
        <v>19</v>
      </c>
      <c r="D3304">
        <v>832</v>
      </c>
    </row>
    <row r="3305" spans="1:4" x14ac:dyDescent="0.3">
      <c r="A3305">
        <v>10172</v>
      </c>
      <c r="B3305" t="s">
        <v>41</v>
      </c>
      <c r="C3305" t="s">
        <v>20</v>
      </c>
      <c r="D3305">
        <v>75</v>
      </c>
    </row>
    <row r="3306" spans="1:4" x14ac:dyDescent="0.3">
      <c r="A3306">
        <v>10172</v>
      </c>
      <c r="B3306" t="s">
        <v>41</v>
      </c>
      <c r="C3306" t="s">
        <v>21</v>
      </c>
      <c r="D3306">
        <v>118</v>
      </c>
    </row>
    <row r="3307" spans="1:4" x14ac:dyDescent="0.3">
      <c r="A3307">
        <v>10172</v>
      </c>
      <c r="B3307" t="s">
        <v>41</v>
      </c>
      <c r="C3307" t="s">
        <v>22</v>
      </c>
      <c r="D3307">
        <v>38</v>
      </c>
    </row>
    <row r="3308" spans="1:4" x14ac:dyDescent="0.3">
      <c r="A3308">
        <v>6729</v>
      </c>
      <c r="B3308" t="s">
        <v>47</v>
      </c>
      <c r="C3308" t="s">
        <v>17</v>
      </c>
      <c r="D3308">
        <v>456</v>
      </c>
    </row>
    <row r="3309" spans="1:4" x14ac:dyDescent="0.3">
      <c r="A3309">
        <v>6729</v>
      </c>
      <c r="B3309" t="s">
        <v>47</v>
      </c>
      <c r="C3309" t="s">
        <v>18</v>
      </c>
      <c r="D3309">
        <v>19</v>
      </c>
    </row>
    <row r="3310" spans="1:4" x14ac:dyDescent="0.3">
      <c r="A3310">
        <v>6729</v>
      </c>
      <c r="B3310" t="s">
        <v>47</v>
      </c>
      <c r="C3310" t="s">
        <v>19</v>
      </c>
      <c r="D3310">
        <v>832</v>
      </c>
    </row>
    <row r="3311" spans="1:4" x14ac:dyDescent="0.3">
      <c r="A3311">
        <v>6729</v>
      </c>
      <c r="B3311" t="s">
        <v>47</v>
      </c>
      <c r="C3311" t="s">
        <v>20</v>
      </c>
      <c r="D3311">
        <v>75</v>
      </c>
    </row>
    <row r="3312" spans="1:4" x14ac:dyDescent="0.3">
      <c r="A3312">
        <v>6729</v>
      </c>
      <c r="B3312" t="s">
        <v>47</v>
      </c>
      <c r="C3312" t="s">
        <v>21</v>
      </c>
      <c r="D3312">
        <v>118</v>
      </c>
    </row>
    <row r="3313" spans="1:4" x14ac:dyDescent="0.3">
      <c r="A3313">
        <v>6729</v>
      </c>
      <c r="B3313" t="s">
        <v>47</v>
      </c>
      <c r="C3313" t="s">
        <v>22</v>
      </c>
      <c r="D3313">
        <v>38</v>
      </c>
    </row>
    <row r="3314" spans="1:4" x14ac:dyDescent="0.3">
      <c r="A3314">
        <v>7119</v>
      </c>
      <c r="B3314" t="s">
        <v>47</v>
      </c>
      <c r="C3314" t="s">
        <v>17</v>
      </c>
      <c r="D3314">
        <v>395</v>
      </c>
    </row>
    <row r="3315" spans="1:4" x14ac:dyDescent="0.3">
      <c r="A3315">
        <v>7119</v>
      </c>
      <c r="B3315" t="s">
        <v>47</v>
      </c>
      <c r="C3315" t="s">
        <v>18</v>
      </c>
      <c r="D3315">
        <v>15</v>
      </c>
    </row>
    <row r="3316" spans="1:4" x14ac:dyDescent="0.3">
      <c r="A3316">
        <v>7119</v>
      </c>
      <c r="B3316" t="s">
        <v>47</v>
      </c>
      <c r="C3316" t="s">
        <v>19</v>
      </c>
      <c r="D3316">
        <v>263</v>
      </c>
    </row>
    <row r="3317" spans="1:4" x14ac:dyDescent="0.3">
      <c r="A3317">
        <v>7119</v>
      </c>
      <c r="B3317" t="s">
        <v>47</v>
      </c>
      <c r="C3317" t="s">
        <v>20</v>
      </c>
      <c r="D3317">
        <v>60</v>
      </c>
    </row>
    <row r="3318" spans="1:4" x14ac:dyDescent="0.3">
      <c r="A3318">
        <v>7119</v>
      </c>
      <c r="B3318" t="s">
        <v>47</v>
      </c>
      <c r="C3318" t="s">
        <v>21</v>
      </c>
      <c r="D3318">
        <v>54</v>
      </c>
    </row>
    <row r="3319" spans="1:4" x14ac:dyDescent="0.3">
      <c r="A3319">
        <v>7119</v>
      </c>
      <c r="B3319" t="s">
        <v>47</v>
      </c>
      <c r="C3319" t="s">
        <v>22</v>
      </c>
      <c r="D3319">
        <v>38</v>
      </c>
    </row>
    <row r="3320" spans="1:4" x14ac:dyDescent="0.3">
      <c r="A3320">
        <v>6318</v>
      </c>
      <c r="B3320" t="s">
        <v>48</v>
      </c>
      <c r="C3320" t="s">
        <v>17</v>
      </c>
      <c r="D3320">
        <v>758</v>
      </c>
    </row>
    <row r="3321" spans="1:4" x14ac:dyDescent="0.3">
      <c r="A3321">
        <v>6318</v>
      </c>
      <c r="B3321" t="s">
        <v>48</v>
      </c>
      <c r="C3321" t="s">
        <v>18</v>
      </c>
      <c r="D3321">
        <v>12</v>
      </c>
    </row>
    <row r="3322" spans="1:4" x14ac:dyDescent="0.3">
      <c r="A3322">
        <v>6318</v>
      </c>
      <c r="B3322" t="s">
        <v>48</v>
      </c>
      <c r="C3322" t="s">
        <v>19</v>
      </c>
      <c r="D3322">
        <v>385</v>
      </c>
    </row>
    <row r="3323" spans="1:4" x14ac:dyDescent="0.3">
      <c r="A3323">
        <v>6318</v>
      </c>
      <c r="B3323" t="s">
        <v>48</v>
      </c>
      <c r="C3323" t="s">
        <v>20</v>
      </c>
      <c r="D3323">
        <v>33</v>
      </c>
    </row>
    <row r="3324" spans="1:4" x14ac:dyDescent="0.3">
      <c r="A3324">
        <v>6318</v>
      </c>
      <c r="B3324" t="s">
        <v>48</v>
      </c>
      <c r="C3324" t="s">
        <v>21</v>
      </c>
      <c r="D3324">
        <v>89</v>
      </c>
    </row>
    <row r="3325" spans="1:4" x14ac:dyDescent="0.3">
      <c r="A3325">
        <v>6318</v>
      </c>
      <c r="B3325" t="s">
        <v>48</v>
      </c>
      <c r="C3325" t="s">
        <v>22</v>
      </c>
      <c r="D3325">
        <v>89</v>
      </c>
    </row>
    <row r="3326" spans="1:4" x14ac:dyDescent="0.3">
      <c r="A3326">
        <v>5396</v>
      </c>
      <c r="B3326" t="s">
        <v>53</v>
      </c>
      <c r="C3326" t="s">
        <v>17</v>
      </c>
      <c r="D3326">
        <v>758</v>
      </c>
    </row>
    <row r="3327" spans="1:4" x14ac:dyDescent="0.3">
      <c r="A3327">
        <v>5396</v>
      </c>
      <c r="B3327" t="s">
        <v>53</v>
      </c>
      <c r="C3327" t="s">
        <v>18</v>
      </c>
      <c r="D3327">
        <v>12</v>
      </c>
    </row>
    <row r="3328" spans="1:4" x14ac:dyDescent="0.3">
      <c r="A3328">
        <v>5396</v>
      </c>
      <c r="B3328" t="s">
        <v>53</v>
      </c>
      <c r="C3328" t="s">
        <v>19</v>
      </c>
      <c r="D3328">
        <v>385</v>
      </c>
    </row>
    <row r="3329" spans="1:4" x14ac:dyDescent="0.3">
      <c r="A3329">
        <v>5396</v>
      </c>
      <c r="B3329" t="s">
        <v>53</v>
      </c>
      <c r="C3329" t="s">
        <v>20</v>
      </c>
      <c r="D3329">
        <v>33</v>
      </c>
    </row>
    <row r="3330" spans="1:4" x14ac:dyDescent="0.3">
      <c r="A3330">
        <v>5396</v>
      </c>
      <c r="B3330" t="s">
        <v>53</v>
      </c>
      <c r="C3330" t="s">
        <v>21</v>
      </c>
      <c r="D3330">
        <v>89</v>
      </c>
    </row>
    <row r="3331" spans="1:4" x14ac:dyDescent="0.3">
      <c r="A3331">
        <v>5396</v>
      </c>
      <c r="B3331" t="s">
        <v>53</v>
      </c>
      <c r="C3331" t="s">
        <v>22</v>
      </c>
      <c r="D3331">
        <v>89</v>
      </c>
    </row>
    <row r="3332" spans="1:4" x14ac:dyDescent="0.3">
      <c r="A3332">
        <v>6184</v>
      </c>
      <c r="B3332" t="s">
        <v>41</v>
      </c>
      <c r="C3332" t="s">
        <v>17</v>
      </c>
      <c r="D3332">
        <v>561</v>
      </c>
    </row>
    <row r="3333" spans="1:4" x14ac:dyDescent="0.3">
      <c r="A3333">
        <v>6184</v>
      </c>
      <c r="B3333" t="s">
        <v>41</v>
      </c>
      <c r="C3333" t="s">
        <v>18</v>
      </c>
      <c r="D3333">
        <v>64</v>
      </c>
    </row>
    <row r="3334" spans="1:4" x14ac:dyDescent="0.3">
      <c r="A3334">
        <v>6184</v>
      </c>
      <c r="B3334" t="s">
        <v>41</v>
      </c>
      <c r="C3334" t="s">
        <v>19</v>
      </c>
      <c r="D3334">
        <v>785</v>
      </c>
    </row>
    <row r="3335" spans="1:4" x14ac:dyDescent="0.3">
      <c r="A3335">
        <v>6184</v>
      </c>
      <c r="B3335" t="s">
        <v>41</v>
      </c>
      <c r="C3335" t="s">
        <v>20</v>
      </c>
      <c r="D3335">
        <v>84</v>
      </c>
    </row>
    <row r="3336" spans="1:4" x14ac:dyDescent="0.3">
      <c r="A3336">
        <v>6184</v>
      </c>
      <c r="B3336" t="s">
        <v>41</v>
      </c>
      <c r="C3336" t="s">
        <v>21</v>
      </c>
      <c r="D3336">
        <v>128</v>
      </c>
    </row>
    <row r="3337" spans="1:4" x14ac:dyDescent="0.3">
      <c r="A3337">
        <v>6184</v>
      </c>
      <c r="B3337" t="s">
        <v>41</v>
      </c>
      <c r="C3337" t="s">
        <v>22</v>
      </c>
      <c r="D3337">
        <v>48</v>
      </c>
    </row>
    <row r="3338" spans="1:4" x14ac:dyDescent="0.3">
      <c r="A3338">
        <v>10673</v>
      </c>
      <c r="B3338" t="s">
        <v>47</v>
      </c>
      <c r="C3338" t="s">
        <v>17</v>
      </c>
      <c r="D3338">
        <v>760</v>
      </c>
    </row>
    <row r="3339" spans="1:4" x14ac:dyDescent="0.3">
      <c r="A3339">
        <v>10673</v>
      </c>
      <c r="B3339" t="s">
        <v>47</v>
      </c>
      <c r="C3339" t="s">
        <v>18</v>
      </c>
      <c r="D3339">
        <v>80</v>
      </c>
    </row>
    <row r="3340" spans="1:4" x14ac:dyDescent="0.3">
      <c r="A3340">
        <v>10673</v>
      </c>
      <c r="B3340" t="s">
        <v>47</v>
      </c>
      <c r="C3340" t="s">
        <v>19</v>
      </c>
      <c r="D3340">
        <v>466</v>
      </c>
    </row>
    <row r="3341" spans="1:4" x14ac:dyDescent="0.3">
      <c r="A3341">
        <v>10673</v>
      </c>
      <c r="B3341" t="s">
        <v>47</v>
      </c>
      <c r="C3341" t="s">
        <v>20</v>
      </c>
      <c r="D3341">
        <v>17</v>
      </c>
    </row>
    <row r="3342" spans="1:4" x14ac:dyDescent="0.3">
      <c r="A3342">
        <v>10673</v>
      </c>
      <c r="B3342" t="s">
        <v>47</v>
      </c>
      <c r="C3342" t="s">
        <v>21</v>
      </c>
      <c r="D3342">
        <v>13</v>
      </c>
    </row>
    <row r="3343" spans="1:4" x14ac:dyDescent="0.3">
      <c r="A3343">
        <v>10673</v>
      </c>
      <c r="B3343" t="s">
        <v>47</v>
      </c>
      <c r="C3343" t="s">
        <v>22</v>
      </c>
      <c r="D3343">
        <v>80</v>
      </c>
    </row>
    <row r="3344" spans="1:4" x14ac:dyDescent="0.3">
      <c r="A3344">
        <v>2937</v>
      </c>
      <c r="B3344" t="s">
        <v>48</v>
      </c>
      <c r="C3344" t="s">
        <v>17</v>
      </c>
      <c r="D3344">
        <v>614</v>
      </c>
    </row>
    <row r="3345" spans="1:4" x14ac:dyDescent="0.3">
      <c r="A3345">
        <v>2937</v>
      </c>
      <c r="B3345" t="s">
        <v>48</v>
      </c>
      <c r="C3345" t="s">
        <v>18</v>
      </c>
      <c r="D3345">
        <v>16</v>
      </c>
    </row>
    <row r="3346" spans="1:4" x14ac:dyDescent="0.3">
      <c r="A3346">
        <v>2937</v>
      </c>
      <c r="B3346" t="s">
        <v>48</v>
      </c>
      <c r="C3346" t="s">
        <v>19</v>
      </c>
      <c r="D3346">
        <v>132</v>
      </c>
    </row>
    <row r="3347" spans="1:4" x14ac:dyDescent="0.3">
      <c r="A3347">
        <v>2937</v>
      </c>
      <c r="B3347" t="s">
        <v>48</v>
      </c>
      <c r="C3347" t="s">
        <v>20</v>
      </c>
      <c r="D3347">
        <v>43</v>
      </c>
    </row>
    <row r="3348" spans="1:4" x14ac:dyDescent="0.3">
      <c r="A3348">
        <v>2937</v>
      </c>
      <c r="B3348" t="s">
        <v>48</v>
      </c>
      <c r="C3348" t="s">
        <v>21</v>
      </c>
      <c r="D3348">
        <v>33</v>
      </c>
    </row>
    <row r="3349" spans="1:4" x14ac:dyDescent="0.3">
      <c r="A3349">
        <v>2937</v>
      </c>
      <c r="B3349" t="s">
        <v>48</v>
      </c>
      <c r="C3349" t="s">
        <v>22</v>
      </c>
      <c r="D3349">
        <v>33</v>
      </c>
    </row>
    <row r="3350" spans="1:4" x14ac:dyDescent="0.3">
      <c r="A3350">
        <v>8985</v>
      </c>
      <c r="B3350" t="s">
        <v>41</v>
      </c>
      <c r="C3350" t="s">
        <v>17</v>
      </c>
      <c r="D3350">
        <v>806</v>
      </c>
    </row>
    <row r="3351" spans="1:4" x14ac:dyDescent="0.3">
      <c r="A3351">
        <v>8985</v>
      </c>
      <c r="B3351" t="s">
        <v>41</v>
      </c>
      <c r="C3351" t="s">
        <v>18</v>
      </c>
      <c r="D3351">
        <v>80</v>
      </c>
    </row>
    <row r="3352" spans="1:4" x14ac:dyDescent="0.3">
      <c r="A3352">
        <v>8985</v>
      </c>
      <c r="B3352" t="s">
        <v>41</v>
      </c>
      <c r="C3352" t="s">
        <v>19</v>
      </c>
      <c r="D3352">
        <v>161</v>
      </c>
    </row>
    <row r="3353" spans="1:4" x14ac:dyDescent="0.3">
      <c r="A3353">
        <v>8985</v>
      </c>
      <c r="B3353" t="s">
        <v>41</v>
      </c>
      <c r="C3353" t="s">
        <v>20</v>
      </c>
      <c r="D3353">
        <v>120</v>
      </c>
    </row>
    <row r="3354" spans="1:4" x14ac:dyDescent="0.3">
      <c r="A3354">
        <v>8985</v>
      </c>
      <c r="B3354" t="s">
        <v>41</v>
      </c>
      <c r="C3354" t="s">
        <v>21</v>
      </c>
      <c r="D3354">
        <v>11</v>
      </c>
    </row>
    <row r="3355" spans="1:4" x14ac:dyDescent="0.3">
      <c r="A3355">
        <v>8985</v>
      </c>
      <c r="B3355" t="s">
        <v>41</v>
      </c>
      <c r="C3355" t="s">
        <v>22</v>
      </c>
      <c r="D3355">
        <v>33</v>
      </c>
    </row>
    <row r="3356" spans="1:4" x14ac:dyDescent="0.3">
      <c r="A3356">
        <v>3262</v>
      </c>
      <c r="B3356" t="s">
        <v>41</v>
      </c>
      <c r="C3356" t="s">
        <v>17</v>
      </c>
      <c r="D3356">
        <v>995</v>
      </c>
    </row>
    <row r="3357" spans="1:4" x14ac:dyDescent="0.3">
      <c r="A3357">
        <v>3262</v>
      </c>
      <c r="B3357" t="s">
        <v>41</v>
      </c>
      <c r="C3357" t="s">
        <v>18</v>
      </c>
      <c r="D3357">
        <v>112</v>
      </c>
    </row>
    <row r="3358" spans="1:4" x14ac:dyDescent="0.3">
      <c r="A3358">
        <v>3262</v>
      </c>
      <c r="B3358" t="s">
        <v>41</v>
      </c>
      <c r="C3358" t="s">
        <v>19</v>
      </c>
      <c r="D3358">
        <v>417</v>
      </c>
    </row>
    <row r="3359" spans="1:4" x14ac:dyDescent="0.3">
      <c r="A3359">
        <v>3262</v>
      </c>
      <c r="B3359" t="s">
        <v>41</v>
      </c>
      <c r="C3359" t="s">
        <v>20</v>
      </c>
      <c r="D3359">
        <v>42</v>
      </c>
    </row>
    <row r="3360" spans="1:4" x14ac:dyDescent="0.3">
      <c r="A3360">
        <v>3262</v>
      </c>
      <c r="B3360" t="s">
        <v>41</v>
      </c>
      <c r="C3360" t="s">
        <v>21</v>
      </c>
      <c r="D3360">
        <v>48</v>
      </c>
    </row>
    <row r="3361" spans="1:4" x14ac:dyDescent="0.3">
      <c r="A3361">
        <v>3262</v>
      </c>
      <c r="B3361" t="s">
        <v>41</v>
      </c>
      <c r="C3361" t="s">
        <v>22</v>
      </c>
      <c r="D3361">
        <v>41</v>
      </c>
    </row>
    <row r="3362" spans="1:4" x14ac:dyDescent="0.3">
      <c r="A3362">
        <v>8405</v>
      </c>
      <c r="B3362" t="s">
        <v>47</v>
      </c>
      <c r="C3362" t="s">
        <v>17</v>
      </c>
      <c r="D3362">
        <v>135</v>
      </c>
    </row>
    <row r="3363" spans="1:4" x14ac:dyDescent="0.3">
      <c r="A3363">
        <v>8405</v>
      </c>
      <c r="B3363" t="s">
        <v>47</v>
      </c>
      <c r="C3363" t="s">
        <v>18</v>
      </c>
      <c r="D3363">
        <v>25</v>
      </c>
    </row>
    <row r="3364" spans="1:4" x14ac:dyDescent="0.3">
      <c r="A3364">
        <v>8405</v>
      </c>
      <c r="B3364" t="s">
        <v>47</v>
      </c>
      <c r="C3364" t="s">
        <v>19</v>
      </c>
      <c r="D3364">
        <v>51</v>
      </c>
    </row>
    <row r="3365" spans="1:4" x14ac:dyDescent="0.3">
      <c r="A3365">
        <v>8405</v>
      </c>
      <c r="B3365" t="s">
        <v>47</v>
      </c>
      <c r="C3365" t="s">
        <v>20</v>
      </c>
      <c r="D3365">
        <v>23</v>
      </c>
    </row>
    <row r="3366" spans="1:4" x14ac:dyDescent="0.3">
      <c r="A3366">
        <v>8405</v>
      </c>
      <c r="B3366" t="s">
        <v>47</v>
      </c>
      <c r="C3366" t="s">
        <v>21</v>
      </c>
      <c r="D3366">
        <v>25</v>
      </c>
    </row>
    <row r="3367" spans="1:4" x14ac:dyDescent="0.3">
      <c r="A3367">
        <v>8405</v>
      </c>
      <c r="B3367" t="s">
        <v>47</v>
      </c>
      <c r="C3367" t="s">
        <v>22</v>
      </c>
      <c r="D3367">
        <v>46</v>
      </c>
    </row>
    <row r="3368" spans="1:4" x14ac:dyDescent="0.3">
      <c r="A3368">
        <v>3170</v>
      </c>
      <c r="B3368" t="s">
        <v>41</v>
      </c>
      <c r="C3368" t="s">
        <v>17</v>
      </c>
      <c r="D3368">
        <v>389</v>
      </c>
    </row>
    <row r="3369" spans="1:4" x14ac:dyDescent="0.3">
      <c r="A3369">
        <v>3170</v>
      </c>
      <c r="B3369" t="s">
        <v>41</v>
      </c>
      <c r="C3369" t="s">
        <v>18</v>
      </c>
      <c r="D3369">
        <v>66</v>
      </c>
    </row>
    <row r="3370" spans="1:4" x14ac:dyDescent="0.3">
      <c r="A3370">
        <v>3170</v>
      </c>
      <c r="B3370" t="s">
        <v>41</v>
      </c>
      <c r="C3370" t="s">
        <v>19</v>
      </c>
      <c r="D3370">
        <v>408</v>
      </c>
    </row>
    <row r="3371" spans="1:4" x14ac:dyDescent="0.3">
      <c r="A3371">
        <v>3170</v>
      </c>
      <c r="B3371" t="s">
        <v>41</v>
      </c>
      <c r="C3371" t="s">
        <v>20</v>
      </c>
      <c r="D3371">
        <v>37</v>
      </c>
    </row>
    <row r="3372" spans="1:4" x14ac:dyDescent="0.3">
      <c r="A3372">
        <v>3170</v>
      </c>
      <c r="B3372" t="s">
        <v>41</v>
      </c>
      <c r="C3372" t="s">
        <v>21</v>
      </c>
      <c r="D3372">
        <v>57</v>
      </c>
    </row>
    <row r="3373" spans="1:4" x14ac:dyDescent="0.3">
      <c r="A3373">
        <v>3170</v>
      </c>
      <c r="B3373" t="s">
        <v>41</v>
      </c>
      <c r="C3373" t="s">
        <v>22</v>
      </c>
      <c r="D3373">
        <v>85</v>
      </c>
    </row>
    <row r="3374" spans="1:4" x14ac:dyDescent="0.3">
      <c r="A3374">
        <v>8310</v>
      </c>
      <c r="B3374" t="s">
        <v>41</v>
      </c>
      <c r="C3374" t="s">
        <v>17</v>
      </c>
      <c r="D3374">
        <v>897</v>
      </c>
    </row>
    <row r="3375" spans="1:4" x14ac:dyDescent="0.3">
      <c r="A3375">
        <v>8310</v>
      </c>
      <c r="B3375" t="s">
        <v>41</v>
      </c>
      <c r="C3375" t="s">
        <v>18</v>
      </c>
      <c r="D3375">
        <v>126</v>
      </c>
    </row>
    <row r="3376" spans="1:4" x14ac:dyDescent="0.3">
      <c r="A3376">
        <v>8310</v>
      </c>
      <c r="B3376" t="s">
        <v>41</v>
      </c>
      <c r="C3376" t="s">
        <v>19</v>
      </c>
      <c r="D3376">
        <v>196</v>
      </c>
    </row>
    <row r="3377" spans="1:4" x14ac:dyDescent="0.3">
      <c r="A3377">
        <v>8310</v>
      </c>
      <c r="B3377" t="s">
        <v>41</v>
      </c>
      <c r="C3377" t="s">
        <v>20</v>
      </c>
      <c r="D3377">
        <v>91</v>
      </c>
    </row>
    <row r="3378" spans="1:4" x14ac:dyDescent="0.3">
      <c r="A3378">
        <v>8310</v>
      </c>
      <c r="B3378" t="s">
        <v>41</v>
      </c>
      <c r="C3378" t="s">
        <v>21</v>
      </c>
      <c r="D3378">
        <v>112</v>
      </c>
    </row>
    <row r="3379" spans="1:4" x14ac:dyDescent="0.3">
      <c r="A3379">
        <v>8310</v>
      </c>
      <c r="B3379" t="s">
        <v>41</v>
      </c>
      <c r="C3379" t="s">
        <v>22</v>
      </c>
      <c r="D3379">
        <v>37</v>
      </c>
    </row>
    <row r="3380" spans="1:4" x14ac:dyDescent="0.3">
      <c r="A3380">
        <v>7431</v>
      </c>
      <c r="B3380" t="s">
        <v>48</v>
      </c>
      <c r="C3380" t="s">
        <v>17</v>
      </c>
      <c r="D3380">
        <v>1332</v>
      </c>
    </row>
    <row r="3381" spans="1:4" x14ac:dyDescent="0.3">
      <c r="A3381">
        <v>7431</v>
      </c>
      <c r="B3381" t="s">
        <v>48</v>
      </c>
      <c r="C3381" t="s">
        <v>18</v>
      </c>
      <c r="D3381">
        <v>17</v>
      </c>
    </row>
    <row r="3382" spans="1:4" x14ac:dyDescent="0.3">
      <c r="A3382">
        <v>7431</v>
      </c>
      <c r="B3382" t="s">
        <v>48</v>
      </c>
      <c r="C3382" t="s">
        <v>19</v>
      </c>
      <c r="D3382">
        <v>311</v>
      </c>
    </row>
    <row r="3383" spans="1:4" x14ac:dyDescent="0.3">
      <c r="A3383">
        <v>7431</v>
      </c>
      <c r="B3383" t="s">
        <v>48</v>
      </c>
      <c r="C3383" t="s">
        <v>20</v>
      </c>
      <c r="D3383">
        <v>23</v>
      </c>
    </row>
    <row r="3384" spans="1:4" x14ac:dyDescent="0.3">
      <c r="A3384">
        <v>7431</v>
      </c>
      <c r="B3384" t="s">
        <v>48</v>
      </c>
      <c r="C3384" t="s">
        <v>21</v>
      </c>
      <c r="D3384">
        <v>51</v>
      </c>
    </row>
    <row r="3385" spans="1:4" x14ac:dyDescent="0.3">
      <c r="A3385">
        <v>7431</v>
      </c>
      <c r="B3385" t="s">
        <v>48</v>
      </c>
      <c r="C3385" t="s">
        <v>22</v>
      </c>
      <c r="D3385">
        <v>86</v>
      </c>
    </row>
    <row r="3386" spans="1:4" x14ac:dyDescent="0.3">
      <c r="A3386">
        <v>2891</v>
      </c>
      <c r="B3386" t="s">
        <v>43</v>
      </c>
      <c r="C3386" t="s">
        <v>17</v>
      </c>
      <c r="D3386">
        <v>595</v>
      </c>
    </row>
    <row r="3387" spans="1:4" x14ac:dyDescent="0.3">
      <c r="A3387">
        <v>2891</v>
      </c>
      <c r="B3387" t="s">
        <v>43</v>
      </c>
      <c r="C3387" t="s">
        <v>18</v>
      </c>
      <c r="D3387">
        <v>23</v>
      </c>
    </row>
    <row r="3388" spans="1:4" x14ac:dyDescent="0.3">
      <c r="A3388">
        <v>2891</v>
      </c>
      <c r="B3388" t="s">
        <v>43</v>
      </c>
      <c r="C3388" t="s">
        <v>19</v>
      </c>
      <c r="D3388">
        <v>123</v>
      </c>
    </row>
    <row r="3389" spans="1:4" x14ac:dyDescent="0.3">
      <c r="A3389">
        <v>2891</v>
      </c>
      <c r="B3389" t="s">
        <v>43</v>
      </c>
      <c r="C3389" t="s">
        <v>20</v>
      </c>
      <c r="D3389">
        <v>10</v>
      </c>
    </row>
    <row r="3390" spans="1:4" x14ac:dyDescent="0.3">
      <c r="A3390">
        <v>2891</v>
      </c>
      <c r="B3390" t="s">
        <v>43</v>
      </c>
      <c r="C3390" t="s">
        <v>21</v>
      </c>
      <c r="D3390">
        <v>23</v>
      </c>
    </row>
    <row r="3391" spans="1:4" x14ac:dyDescent="0.3">
      <c r="A3391">
        <v>2891</v>
      </c>
      <c r="B3391" t="s">
        <v>43</v>
      </c>
      <c r="C3391" t="s">
        <v>22</v>
      </c>
      <c r="D3391">
        <v>154</v>
      </c>
    </row>
    <row r="3392" spans="1:4" x14ac:dyDescent="0.3">
      <c r="A3392">
        <v>5011</v>
      </c>
      <c r="B3392" t="s">
        <v>41</v>
      </c>
      <c r="C3392" t="s">
        <v>17</v>
      </c>
      <c r="D3392">
        <v>595</v>
      </c>
    </row>
    <row r="3393" spans="1:4" x14ac:dyDescent="0.3">
      <c r="A3393">
        <v>5011</v>
      </c>
      <c r="B3393" t="s">
        <v>41</v>
      </c>
      <c r="C3393" t="s">
        <v>18</v>
      </c>
      <c r="D3393">
        <v>23</v>
      </c>
    </row>
    <row r="3394" spans="1:4" x14ac:dyDescent="0.3">
      <c r="A3394">
        <v>5011</v>
      </c>
      <c r="B3394" t="s">
        <v>41</v>
      </c>
      <c r="C3394" t="s">
        <v>19</v>
      </c>
      <c r="D3394">
        <v>123</v>
      </c>
    </row>
    <row r="3395" spans="1:4" x14ac:dyDescent="0.3">
      <c r="A3395">
        <v>5011</v>
      </c>
      <c r="B3395" t="s">
        <v>41</v>
      </c>
      <c r="C3395" t="s">
        <v>20</v>
      </c>
      <c r="D3395">
        <v>10</v>
      </c>
    </row>
    <row r="3396" spans="1:4" x14ac:dyDescent="0.3">
      <c r="A3396">
        <v>5011</v>
      </c>
      <c r="B3396" t="s">
        <v>41</v>
      </c>
      <c r="C3396" t="s">
        <v>21</v>
      </c>
      <c r="D3396">
        <v>23</v>
      </c>
    </row>
    <row r="3397" spans="1:4" x14ac:dyDescent="0.3">
      <c r="A3397">
        <v>5011</v>
      </c>
      <c r="B3397" t="s">
        <v>41</v>
      </c>
      <c r="C3397" t="s">
        <v>22</v>
      </c>
      <c r="D3397">
        <v>154</v>
      </c>
    </row>
    <row r="3398" spans="1:4" x14ac:dyDescent="0.3">
      <c r="A3398">
        <v>3945</v>
      </c>
      <c r="B3398" t="s">
        <v>41</v>
      </c>
      <c r="C3398" t="s">
        <v>17</v>
      </c>
      <c r="D3398">
        <v>618</v>
      </c>
    </row>
    <row r="3399" spans="1:4" x14ac:dyDescent="0.3">
      <c r="A3399">
        <v>3945</v>
      </c>
      <c r="B3399" t="s">
        <v>41</v>
      </c>
      <c r="C3399" t="s">
        <v>18</v>
      </c>
      <c r="D3399">
        <v>44</v>
      </c>
    </row>
    <row r="3400" spans="1:4" x14ac:dyDescent="0.3">
      <c r="A3400">
        <v>3945</v>
      </c>
      <c r="B3400" t="s">
        <v>41</v>
      </c>
      <c r="C3400" t="s">
        <v>19</v>
      </c>
      <c r="D3400">
        <v>215</v>
      </c>
    </row>
    <row r="3401" spans="1:4" x14ac:dyDescent="0.3">
      <c r="A3401">
        <v>3945</v>
      </c>
      <c r="B3401" t="s">
        <v>41</v>
      </c>
      <c r="C3401" t="s">
        <v>20</v>
      </c>
      <c r="D3401">
        <v>0</v>
      </c>
    </row>
    <row r="3402" spans="1:4" x14ac:dyDescent="0.3">
      <c r="A3402">
        <v>3945</v>
      </c>
      <c r="B3402" t="s">
        <v>41</v>
      </c>
      <c r="C3402" t="s">
        <v>21</v>
      </c>
      <c r="D3402">
        <v>17</v>
      </c>
    </row>
    <row r="3403" spans="1:4" x14ac:dyDescent="0.3">
      <c r="A3403">
        <v>3945</v>
      </c>
      <c r="B3403" t="s">
        <v>41</v>
      </c>
      <c r="C3403" t="s">
        <v>22</v>
      </c>
      <c r="D3403">
        <v>36</v>
      </c>
    </row>
    <row r="3404" spans="1:4" x14ac:dyDescent="0.3">
      <c r="A3404">
        <v>2930</v>
      </c>
      <c r="B3404" t="s">
        <v>47</v>
      </c>
      <c r="C3404" t="s">
        <v>17</v>
      </c>
      <c r="D3404">
        <v>852</v>
      </c>
    </row>
    <row r="3405" spans="1:4" x14ac:dyDescent="0.3">
      <c r="A3405">
        <v>2930</v>
      </c>
      <c r="B3405" t="s">
        <v>47</v>
      </c>
      <c r="C3405" t="s">
        <v>18</v>
      </c>
      <c r="D3405">
        <v>60</v>
      </c>
    </row>
    <row r="3406" spans="1:4" x14ac:dyDescent="0.3">
      <c r="A3406">
        <v>2930</v>
      </c>
      <c r="B3406" t="s">
        <v>47</v>
      </c>
      <c r="C3406" t="s">
        <v>19</v>
      </c>
      <c r="D3406">
        <v>207</v>
      </c>
    </row>
    <row r="3407" spans="1:4" x14ac:dyDescent="0.3">
      <c r="A3407">
        <v>2930</v>
      </c>
      <c r="B3407" t="s">
        <v>47</v>
      </c>
      <c r="C3407" t="s">
        <v>20</v>
      </c>
      <c r="D3407">
        <v>78</v>
      </c>
    </row>
    <row r="3408" spans="1:4" x14ac:dyDescent="0.3">
      <c r="A3408">
        <v>2930</v>
      </c>
      <c r="B3408" t="s">
        <v>47</v>
      </c>
      <c r="C3408" t="s">
        <v>21</v>
      </c>
      <c r="D3408">
        <v>36</v>
      </c>
    </row>
    <row r="3409" spans="1:4" x14ac:dyDescent="0.3">
      <c r="A3409">
        <v>2930</v>
      </c>
      <c r="B3409" t="s">
        <v>47</v>
      </c>
      <c r="C3409" t="s">
        <v>22</v>
      </c>
      <c r="D3409">
        <v>48</v>
      </c>
    </row>
    <row r="3410" spans="1:4" x14ac:dyDescent="0.3">
      <c r="A3410">
        <v>716</v>
      </c>
      <c r="B3410" t="s">
        <v>41</v>
      </c>
      <c r="C3410" t="s">
        <v>17</v>
      </c>
      <c r="D3410">
        <v>529</v>
      </c>
    </row>
    <row r="3411" spans="1:4" x14ac:dyDescent="0.3">
      <c r="A3411">
        <v>716</v>
      </c>
      <c r="B3411" t="s">
        <v>41</v>
      </c>
      <c r="C3411" t="s">
        <v>18</v>
      </c>
      <c r="D3411">
        <v>0</v>
      </c>
    </row>
    <row r="3412" spans="1:4" x14ac:dyDescent="0.3">
      <c r="A3412">
        <v>716</v>
      </c>
      <c r="B3412" t="s">
        <v>41</v>
      </c>
      <c r="C3412" t="s">
        <v>19</v>
      </c>
      <c r="D3412">
        <v>356</v>
      </c>
    </row>
    <row r="3413" spans="1:4" x14ac:dyDescent="0.3">
      <c r="A3413">
        <v>716</v>
      </c>
      <c r="B3413" t="s">
        <v>41</v>
      </c>
      <c r="C3413" t="s">
        <v>20</v>
      </c>
      <c r="D3413">
        <v>63</v>
      </c>
    </row>
    <row r="3414" spans="1:4" x14ac:dyDescent="0.3">
      <c r="A3414">
        <v>716</v>
      </c>
      <c r="B3414" t="s">
        <v>41</v>
      </c>
      <c r="C3414" t="s">
        <v>21</v>
      </c>
      <c r="D3414">
        <v>28</v>
      </c>
    </row>
    <row r="3415" spans="1:4" x14ac:dyDescent="0.3">
      <c r="A3415">
        <v>716</v>
      </c>
      <c r="B3415" t="s">
        <v>41</v>
      </c>
      <c r="C3415" t="s">
        <v>22</v>
      </c>
      <c r="D3415">
        <v>0</v>
      </c>
    </row>
    <row r="3416" spans="1:4" x14ac:dyDescent="0.3">
      <c r="A3416">
        <v>6544</v>
      </c>
      <c r="B3416" t="s">
        <v>52</v>
      </c>
      <c r="C3416" t="s">
        <v>17</v>
      </c>
      <c r="D3416">
        <v>529</v>
      </c>
    </row>
    <row r="3417" spans="1:4" x14ac:dyDescent="0.3">
      <c r="A3417">
        <v>6544</v>
      </c>
      <c r="B3417" t="s">
        <v>52</v>
      </c>
      <c r="C3417" t="s">
        <v>18</v>
      </c>
      <c r="D3417">
        <v>0</v>
      </c>
    </row>
    <row r="3418" spans="1:4" x14ac:dyDescent="0.3">
      <c r="A3418">
        <v>6544</v>
      </c>
      <c r="B3418" t="s">
        <v>52</v>
      </c>
      <c r="C3418" t="s">
        <v>19</v>
      </c>
      <c r="D3418">
        <v>356</v>
      </c>
    </row>
    <row r="3419" spans="1:4" x14ac:dyDescent="0.3">
      <c r="A3419">
        <v>6544</v>
      </c>
      <c r="B3419" t="s">
        <v>52</v>
      </c>
      <c r="C3419" t="s">
        <v>20</v>
      </c>
      <c r="D3419">
        <v>63</v>
      </c>
    </row>
    <row r="3420" spans="1:4" x14ac:dyDescent="0.3">
      <c r="A3420">
        <v>6544</v>
      </c>
      <c r="B3420" t="s">
        <v>52</v>
      </c>
      <c r="C3420" t="s">
        <v>21</v>
      </c>
      <c r="D3420">
        <v>28</v>
      </c>
    </row>
    <row r="3421" spans="1:4" x14ac:dyDescent="0.3">
      <c r="A3421">
        <v>6544</v>
      </c>
      <c r="B3421" t="s">
        <v>52</v>
      </c>
      <c r="C3421" t="s">
        <v>22</v>
      </c>
      <c r="D3421">
        <v>0</v>
      </c>
    </row>
    <row r="3422" spans="1:4" x14ac:dyDescent="0.3">
      <c r="A3422">
        <v>2882</v>
      </c>
      <c r="B3422" t="s">
        <v>47</v>
      </c>
      <c r="C3422" t="s">
        <v>17</v>
      </c>
      <c r="D3422">
        <v>711</v>
      </c>
    </row>
    <row r="3423" spans="1:4" x14ac:dyDescent="0.3">
      <c r="A3423">
        <v>2882</v>
      </c>
      <c r="B3423" t="s">
        <v>47</v>
      </c>
      <c r="C3423" t="s">
        <v>18</v>
      </c>
      <c r="D3423">
        <v>28</v>
      </c>
    </row>
    <row r="3424" spans="1:4" x14ac:dyDescent="0.3">
      <c r="A3424">
        <v>2882</v>
      </c>
      <c r="B3424" t="s">
        <v>47</v>
      </c>
      <c r="C3424" t="s">
        <v>19</v>
      </c>
      <c r="D3424">
        <v>142</v>
      </c>
    </row>
    <row r="3425" spans="1:4" x14ac:dyDescent="0.3">
      <c r="A3425">
        <v>2882</v>
      </c>
      <c r="B3425" t="s">
        <v>47</v>
      </c>
      <c r="C3425" t="s">
        <v>20</v>
      </c>
      <c r="D3425">
        <v>49</v>
      </c>
    </row>
    <row r="3426" spans="1:4" x14ac:dyDescent="0.3">
      <c r="A3426">
        <v>2882</v>
      </c>
      <c r="B3426" t="s">
        <v>47</v>
      </c>
      <c r="C3426" t="s">
        <v>21</v>
      </c>
      <c r="D3426">
        <v>18</v>
      </c>
    </row>
    <row r="3427" spans="1:4" x14ac:dyDescent="0.3">
      <c r="A3427">
        <v>2882</v>
      </c>
      <c r="B3427" t="s">
        <v>47</v>
      </c>
      <c r="C3427" t="s">
        <v>22</v>
      </c>
      <c r="D3427">
        <v>47</v>
      </c>
    </row>
    <row r="3428" spans="1:4" x14ac:dyDescent="0.3">
      <c r="A3428">
        <v>10530</v>
      </c>
      <c r="B3428" t="s">
        <v>45</v>
      </c>
      <c r="C3428" t="s">
        <v>17</v>
      </c>
      <c r="D3428">
        <v>431</v>
      </c>
    </row>
    <row r="3429" spans="1:4" x14ac:dyDescent="0.3">
      <c r="A3429">
        <v>10530</v>
      </c>
      <c r="B3429" t="s">
        <v>45</v>
      </c>
      <c r="C3429" t="s">
        <v>18</v>
      </c>
      <c r="D3429">
        <v>82</v>
      </c>
    </row>
    <row r="3430" spans="1:4" x14ac:dyDescent="0.3">
      <c r="A3430">
        <v>10530</v>
      </c>
      <c r="B3430" t="s">
        <v>45</v>
      </c>
      <c r="C3430" t="s">
        <v>19</v>
      </c>
      <c r="D3430">
        <v>441</v>
      </c>
    </row>
    <row r="3431" spans="1:4" x14ac:dyDescent="0.3">
      <c r="A3431">
        <v>10530</v>
      </c>
      <c r="B3431" t="s">
        <v>45</v>
      </c>
      <c r="C3431" t="s">
        <v>20</v>
      </c>
      <c r="D3431">
        <v>80</v>
      </c>
    </row>
    <row r="3432" spans="1:4" x14ac:dyDescent="0.3">
      <c r="A3432">
        <v>10530</v>
      </c>
      <c r="B3432" t="s">
        <v>45</v>
      </c>
      <c r="C3432" t="s">
        <v>21</v>
      </c>
      <c r="D3432">
        <v>20</v>
      </c>
    </row>
    <row r="3433" spans="1:4" x14ac:dyDescent="0.3">
      <c r="A3433">
        <v>10530</v>
      </c>
      <c r="B3433" t="s">
        <v>45</v>
      </c>
      <c r="C3433" t="s">
        <v>22</v>
      </c>
      <c r="D3433">
        <v>102</v>
      </c>
    </row>
    <row r="3434" spans="1:4" x14ac:dyDescent="0.3">
      <c r="A3434">
        <v>9723</v>
      </c>
      <c r="B3434" t="s">
        <v>48</v>
      </c>
      <c r="C3434" t="s">
        <v>17</v>
      </c>
      <c r="D3434">
        <v>530</v>
      </c>
    </row>
    <row r="3435" spans="1:4" x14ac:dyDescent="0.3">
      <c r="A3435">
        <v>9723</v>
      </c>
      <c r="B3435" t="s">
        <v>48</v>
      </c>
      <c r="C3435" t="s">
        <v>18</v>
      </c>
      <c r="D3435">
        <v>142</v>
      </c>
    </row>
    <row r="3436" spans="1:4" x14ac:dyDescent="0.3">
      <c r="A3436">
        <v>9723</v>
      </c>
      <c r="B3436" t="s">
        <v>48</v>
      </c>
      <c r="C3436" t="s">
        <v>19</v>
      </c>
      <c r="D3436">
        <v>217</v>
      </c>
    </row>
    <row r="3437" spans="1:4" x14ac:dyDescent="0.3">
      <c r="A3437">
        <v>9723</v>
      </c>
      <c r="B3437" t="s">
        <v>48</v>
      </c>
      <c r="C3437" t="s">
        <v>20</v>
      </c>
      <c r="D3437">
        <v>62</v>
      </c>
    </row>
    <row r="3438" spans="1:4" x14ac:dyDescent="0.3">
      <c r="A3438">
        <v>9723</v>
      </c>
      <c r="B3438" t="s">
        <v>48</v>
      </c>
      <c r="C3438" t="s">
        <v>21</v>
      </c>
      <c r="D3438">
        <v>9</v>
      </c>
    </row>
    <row r="3439" spans="1:4" x14ac:dyDescent="0.3">
      <c r="A3439">
        <v>9723</v>
      </c>
      <c r="B3439" t="s">
        <v>48</v>
      </c>
      <c r="C3439" t="s">
        <v>22</v>
      </c>
      <c r="D3439">
        <v>56</v>
      </c>
    </row>
    <row r="3440" spans="1:4" x14ac:dyDescent="0.3">
      <c r="A3440">
        <v>6518</v>
      </c>
      <c r="B3440" t="s">
        <v>53</v>
      </c>
      <c r="C3440" t="s">
        <v>17</v>
      </c>
      <c r="D3440">
        <v>546</v>
      </c>
    </row>
    <row r="3441" spans="1:4" x14ac:dyDescent="0.3">
      <c r="A3441">
        <v>6518</v>
      </c>
      <c r="B3441" t="s">
        <v>53</v>
      </c>
      <c r="C3441" t="s">
        <v>18</v>
      </c>
      <c r="D3441">
        <v>0</v>
      </c>
    </row>
    <row r="3442" spans="1:4" x14ac:dyDescent="0.3">
      <c r="A3442">
        <v>6518</v>
      </c>
      <c r="B3442" t="s">
        <v>53</v>
      </c>
      <c r="C3442" t="s">
        <v>19</v>
      </c>
      <c r="D3442">
        <v>48</v>
      </c>
    </row>
    <row r="3443" spans="1:4" x14ac:dyDescent="0.3">
      <c r="A3443">
        <v>6518</v>
      </c>
      <c r="B3443" t="s">
        <v>53</v>
      </c>
      <c r="C3443" t="s">
        <v>20</v>
      </c>
      <c r="D3443">
        <v>0</v>
      </c>
    </row>
    <row r="3444" spans="1:4" x14ac:dyDescent="0.3">
      <c r="A3444">
        <v>6518</v>
      </c>
      <c r="B3444" t="s">
        <v>53</v>
      </c>
      <c r="C3444" t="s">
        <v>21</v>
      </c>
      <c r="D3444">
        <v>6</v>
      </c>
    </row>
    <row r="3445" spans="1:4" x14ac:dyDescent="0.3">
      <c r="A3445">
        <v>6518</v>
      </c>
      <c r="B3445" t="s">
        <v>53</v>
      </c>
      <c r="C3445" t="s">
        <v>22</v>
      </c>
      <c r="D3445">
        <v>6</v>
      </c>
    </row>
    <row r="3446" spans="1:4" x14ac:dyDescent="0.3">
      <c r="A3446">
        <v>11013</v>
      </c>
      <c r="B3446" t="s">
        <v>41</v>
      </c>
      <c r="C3446" t="s">
        <v>17</v>
      </c>
      <c r="D3446">
        <v>336</v>
      </c>
    </row>
    <row r="3447" spans="1:4" x14ac:dyDescent="0.3">
      <c r="A3447">
        <v>11013</v>
      </c>
      <c r="B3447" t="s">
        <v>41</v>
      </c>
      <c r="C3447" t="s">
        <v>18</v>
      </c>
      <c r="D3447">
        <v>28</v>
      </c>
    </row>
    <row r="3448" spans="1:4" x14ac:dyDescent="0.3">
      <c r="A3448">
        <v>11013</v>
      </c>
      <c r="B3448" t="s">
        <v>41</v>
      </c>
      <c r="C3448" t="s">
        <v>19</v>
      </c>
      <c r="D3448">
        <v>282</v>
      </c>
    </row>
    <row r="3449" spans="1:4" x14ac:dyDescent="0.3">
      <c r="A3449">
        <v>11013</v>
      </c>
      <c r="B3449" t="s">
        <v>41</v>
      </c>
      <c r="C3449" t="s">
        <v>20</v>
      </c>
      <c r="D3449">
        <v>184</v>
      </c>
    </row>
    <row r="3450" spans="1:4" x14ac:dyDescent="0.3">
      <c r="A3450">
        <v>11013</v>
      </c>
      <c r="B3450" t="s">
        <v>41</v>
      </c>
      <c r="C3450" t="s">
        <v>21</v>
      </c>
      <c r="D3450">
        <v>54</v>
      </c>
    </row>
    <row r="3451" spans="1:4" x14ac:dyDescent="0.3">
      <c r="A3451">
        <v>11013</v>
      </c>
      <c r="B3451" t="s">
        <v>41</v>
      </c>
      <c r="C3451" t="s">
        <v>22</v>
      </c>
      <c r="D3451">
        <v>54</v>
      </c>
    </row>
    <row r="3452" spans="1:4" x14ac:dyDescent="0.3">
      <c r="A3452">
        <v>8867</v>
      </c>
      <c r="B3452" t="s">
        <v>47</v>
      </c>
      <c r="C3452" t="s">
        <v>17</v>
      </c>
      <c r="D3452">
        <v>864</v>
      </c>
    </row>
    <row r="3453" spans="1:4" x14ac:dyDescent="0.3">
      <c r="A3453">
        <v>8867</v>
      </c>
      <c r="B3453" t="s">
        <v>47</v>
      </c>
      <c r="C3453" t="s">
        <v>18</v>
      </c>
      <c r="D3453">
        <v>134</v>
      </c>
    </row>
    <row r="3454" spans="1:4" x14ac:dyDescent="0.3">
      <c r="A3454">
        <v>8867</v>
      </c>
      <c r="B3454" t="s">
        <v>47</v>
      </c>
      <c r="C3454" t="s">
        <v>19</v>
      </c>
      <c r="D3454">
        <v>768</v>
      </c>
    </row>
    <row r="3455" spans="1:4" x14ac:dyDescent="0.3">
      <c r="A3455">
        <v>8867</v>
      </c>
      <c r="B3455" t="s">
        <v>47</v>
      </c>
      <c r="C3455" t="s">
        <v>20</v>
      </c>
      <c r="D3455">
        <v>150</v>
      </c>
    </row>
    <row r="3456" spans="1:4" x14ac:dyDescent="0.3">
      <c r="A3456">
        <v>8867</v>
      </c>
      <c r="B3456" t="s">
        <v>47</v>
      </c>
      <c r="C3456" t="s">
        <v>21</v>
      </c>
      <c r="D3456">
        <v>38</v>
      </c>
    </row>
    <row r="3457" spans="1:4" x14ac:dyDescent="0.3">
      <c r="A3457">
        <v>8867</v>
      </c>
      <c r="B3457" t="s">
        <v>47</v>
      </c>
      <c r="C3457" t="s">
        <v>22</v>
      </c>
      <c r="D3457">
        <v>172</v>
      </c>
    </row>
    <row r="3458" spans="1:4" x14ac:dyDescent="0.3">
      <c r="A3458">
        <v>2747</v>
      </c>
      <c r="B3458" t="s">
        <v>41</v>
      </c>
      <c r="C3458" t="s">
        <v>17</v>
      </c>
      <c r="D3458">
        <v>864</v>
      </c>
    </row>
    <row r="3459" spans="1:4" x14ac:dyDescent="0.3">
      <c r="A3459">
        <v>2747</v>
      </c>
      <c r="B3459" t="s">
        <v>41</v>
      </c>
      <c r="C3459" t="s">
        <v>18</v>
      </c>
      <c r="D3459">
        <v>134</v>
      </c>
    </row>
    <row r="3460" spans="1:4" x14ac:dyDescent="0.3">
      <c r="A3460">
        <v>2747</v>
      </c>
      <c r="B3460" t="s">
        <v>41</v>
      </c>
      <c r="C3460" t="s">
        <v>19</v>
      </c>
      <c r="D3460">
        <v>768</v>
      </c>
    </row>
    <row r="3461" spans="1:4" x14ac:dyDescent="0.3">
      <c r="A3461">
        <v>2747</v>
      </c>
      <c r="B3461" t="s">
        <v>41</v>
      </c>
      <c r="C3461" t="s">
        <v>20</v>
      </c>
      <c r="D3461">
        <v>150</v>
      </c>
    </row>
    <row r="3462" spans="1:4" x14ac:dyDescent="0.3">
      <c r="A3462">
        <v>2747</v>
      </c>
      <c r="B3462" t="s">
        <v>41</v>
      </c>
      <c r="C3462" t="s">
        <v>21</v>
      </c>
      <c r="D3462">
        <v>38</v>
      </c>
    </row>
    <row r="3463" spans="1:4" x14ac:dyDescent="0.3">
      <c r="A3463">
        <v>2747</v>
      </c>
      <c r="B3463" t="s">
        <v>41</v>
      </c>
      <c r="C3463" t="s">
        <v>22</v>
      </c>
      <c r="D3463">
        <v>172</v>
      </c>
    </row>
    <row r="3464" spans="1:4" x14ac:dyDescent="0.3">
      <c r="A3464">
        <v>1204</v>
      </c>
      <c r="B3464" t="s">
        <v>47</v>
      </c>
      <c r="C3464" t="s">
        <v>17</v>
      </c>
      <c r="D3464">
        <v>1253</v>
      </c>
    </row>
    <row r="3465" spans="1:4" x14ac:dyDescent="0.3">
      <c r="A3465">
        <v>1204</v>
      </c>
      <c r="B3465" t="s">
        <v>47</v>
      </c>
      <c r="C3465" t="s">
        <v>18</v>
      </c>
      <c r="D3465">
        <v>0</v>
      </c>
    </row>
    <row r="3466" spans="1:4" x14ac:dyDescent="0.3">
      <c r="A3466">
        <v>1204</v>
      </c>
      <c r="B3466" t="s">
        <v>47</v>
      </c>
      <c r="C3466" t="s">
        <v>19</v>
      </c>
      <c r="D3466">
        <v>447</v>
      </c>
    </row>
    <row r="3467" spans="1:4" x14ac:dyDescent="0.3">
      <c r="A3467">
        <v>1204</v>
      </c>
      <c r="B3467" t="s">
        <v>47</v>
      </c>
      <c r="C3467" t="s">
        <v>20</v>
      </c>
      <c r="D3467">
        <v>23</v>
      </c>
    </row>
    <row r="3468" spans="1:4" x14ac:dyDescent="0.3">
      <c r="A3468">
        <v>1204</v>
      </c>
      <c r="B3468" t="s">
        <v>47</v>
      </c>
      <c r="C3468" t="s">
        <v>21</v>
      </c>
      <c r="D3468">
        <v>71</v>
      </c>
    </row>
    <row r="3469" spans="1:4" x14ac:dyDescent="0.3">
      <c r="A3469">
        <v>1204</v>
      </c>
      <c r="B3469" t="s">
        <v>47</v>
      </c>
      <c r="C3469" t="s">
        <v>22</v>
      </c>
      <c r="D3469">
        <v>35</v>
      </c>
    </row>
    <row r="3470" spans="1:4" x14ac:dyDescent="0.3">
      <c r="A3470">
        <v>176</v>
      </c>
      <c r="B3470" t="s">
        <v>41</v>
      </c>
      <c r="C3470" t="s">
        <v>17</v>
      </c>
      <c r="D3470">
        <v>90</v>
      </c>
    </row>
    <row r="3471" spans="1:4" x14ac:dyDescent="0.3">
      <c r="A3471">
        <v>176</v>
      </c>
      <c r="B3471" t="s">
        <v>41</v>
      </c>
      <c r="C3471" t="s">
        <v>18</v>
      </c>
      <c r="D3471">
        <v>38</v>
      </c>
    </row>
    <row r="3472" spans="1:4" x14ac:dyDescent="0.3">
      <c r="A3472">
        <v>176</v>
      </c>
      <c r="B3472" t="s">
        <v>41</v>
      </c>
      <c r="C3472" t="s">
        <v>19</v>
      </c>
      <c r="D3472">
        <v>67</v>
      </c>
    </row>
    <row r="3473" spans="1:4" x14ac:dyDescent="0.3">
      <c r="A3473">
        <v>176</v>
      </c>
      <c r="B3473" t="s">
        <v>41</v>
      </c>
      <c r="C3473" t="s">
        <v>20</v>
      </c>
      <c r="D3473">
        <v>33</v>
      </c>
    </row>
    <row r="3474" spans="1:4" x14ac:dyDescent="0.3">
      <c r="A3474">
        <v>176</v>
      </c>
      <c r="B3474" t="s">
        <v>41</v>
      </c>
      <c r="C3474" t="s">
        <v>21</v>
      </c>
      <c r="D3474">
        <v>36</v>
      </c>
    </row>
    <row r="3475" spans="1:4" x14ac:dyDescent="0.3">
      <c r="A3475">
        <v>176</v>
      </c>
      <c r="B3475" t="s">
        <v>41</v>
      </c>
      <c r="C3475" t="s">
        <v>22</v>
      </c>
      <c r="D3475">
        <v>67</v>
      </c>
    </row>
    <row r="3476" spans="1:4" x14ac:dyDescent="0.3">
      <c r="A3476">
        <v>2878</v>
      </c>
      <c r="B3476" t="s">
        <v>41</v>
      </c>
      <c r="C3476" t="s">
        <v>17</v>
      </c>
      <c r="D3476">
        <v>162</v>
      </c>
    </row>
    <row r="3477" spans="1:4" x14ac:dyDescent="0.3">
      <c r="A3477">
        <v>2878</v>
      </c>
      <c r="B3477" t="s">
        <v>41</v>
      </c>
      <c r="C3477" t="s">
        <v>18</v>
      </c>
      <c r="D3477">
        <v>31</v>
      </c>
    </row>
    <row r="3478" spans="1:4" x14ac:dyDescent="0.3">
      <c r="A3478">
        <v>2878</v>
      </c>
      <c r="B3478" t="s">
        <v>41</v>
      </c>
      <c r="C3478" t="s">
        <v>19</v>
      </c>
      <c r="D3478">
        <v>127</v>
      </c>
    </row>
    <row r="3479" spans="1:4" x14ac:dyDescent="0.3">
      <c r="A3479">
        <v>2878</v>
      </c>
      <c r="B3479" t="s">
        <v>41</v>
      </c>
      <c r="C3479" t="s">
        <v>20</v>
      </c>
      <c r="D3479">
        <v>8</v>
      </c>
    </row>
    <row r="3480" spans="1:4" x14ac:dyDescent="0.3">
      <c r="A3480">
        <v>2878</v>
      </c>
      <c r="B3480" t="s">
        <v>41</v>
      </c>
      <c r="C3480" t="s">
        <v>21</v>
      </c>
      <c r="D3480">
        <v>17</v>
      </c>
    </row>
    <row r="3481" spans="1:4" x14ac:dyDescent="0.3">
      <c r="A3481">
        <v>2878</v>
      </c>
      <c r="B3481" t="s">
        <v>41</v>
      </c>
      <c r="C3481" t="s">
        <v>22</v>
      </c>
      <c r="D3481">
        <v>69</v>
      </c>
    </row>
    <row r="3482" spans="1:4" x14ac:dyDescent="0.3">
      <c r="A3482">
        <v>6661</v>
      </c>
      <c r="B3482" t="s">
        <v>41</v>
      </c>
      <c r="C3482" t="s">
        <v>17</v>
      </c>
      <c r="D3482">
        <v>757</v>
      </c>
    </row>
    <row r="3483" spans="1:4" x14ac:dyDescent="0.3">
      <c r="A3483">
        <v>6661</v>
      </c>
      <c r="B3483" t="s">
        <v>41</v>
      </c>
      <c r="C3483" t="s">
        <v>18</v>
      </c>
      <c r="D3483">
        <v>80</v>
      </c>
    </row>
    <row r="3484" spans="1:4" x14ac:dyDescent="0.3">
      <c r="A3484">
        <v>6661</v>
      </c>
      <c r="B3484" t="s">
        <v>41</v>
      </c>
      <c r="C3484" t="s">
        <v>19</v>
      </c>
      <c r="D3484">
        <v>217</v>
      </c>
    </row>
    <row r="3485" spans="1:4" x14ac:dyDescent="0.3">
      <c r="A3485">
        <v>6661</v>
      </c>
      <c r="B3485" t="s">
        <v>41</v>
      </c>
      <c r="C3485" t="s">
        <v>20</v>
      </c>
      <c r="D3485">
        <v>29</v>
      </c>
    </row>
    <row r="3486" spans="1:4" x14ac:dyDescent="0.3">
      <c r="A3486">
        <v>6661</v>
      </c>
      <c r="B3486" t="s">
        <v>41</v>
      </c>
      <c r="C3486" t="s">
        <v>21</v>
      </c>
      <c r="D3486">
        <v>80</v>
      </c>
    </row>
    <row r="3487" spans="1:4" x14ac:dyDescent="0.3">
      <c r="A3487">
        <v>6661</v>
      </c>
      <c r="B3487" t="s">
        <v>41</v>
      </c>
      <c r="C3487" t="s">
        <v>22</v>
      </c>
      <c r="D3487">
        <v>11</v>
      </c>
    </row>
    <row r="3488" spans="1:4" x14ac:dyDescent="0.3">
      <c r="A3488">
        <v>5462</v>
      </c>
      <c r="B3488" t="s">
        <v>45</v>
      </c>
      <c r="C3488" t="s">
        <v>17</v>
      </c>
      <c r="D3488">
        <v>757</v>
      </c>
    </row>
    <row r="3489" spans="1:4" x14ac:dyDescent="0.3">
      <c r="A3489">
        <v>5462</v>
      </c>
      <c r="B3489" t="s">
        <v>45</v>
      </c>
      <c r="C3489" t="s">
        <v>18</v>
      </c>
      <c r="D3489">
        <v>80</v>
      </c>
    </row>
    <row r="3490" spans="1:4" x14ac:dyDescent="0.3">
      <c r="A3490">
        <v>5462</v>
      </c>
      <c r="B3490" t="s">
        <v>45</v>
      </c>
      <c r="C3490" t="s">
        <v>19</v>
      </c>
      <c r="D3490">
        <v>217</v>
      </c>
    </row>
    <row r="3491" spans="1:4" x14ac:dyDescent="0.3">
      <c r="A3491">
        <v>5462</v>
      </c>
      <c r="B3491" t="s">
        <v>45</v>
      </c>
      <c r="C3491" t="s">
        <v>20</v>
      </c>
      <c r="D3491">
        <v>29</v>
      </c>
    </row>
    <row r="3492" spans="1:4" x14ac:dyDescent="0.3">
      <c r="A3492">
        <v>5462</v>
      </c>
      <c r="B3492" t="s">
        <v>45</v>
      </c>
      <c r="C3492" t="s">
        <v>21</v>
      </c>
      <c r="D3492">
        <v>80</v>
      </c>
    </row>
    <row r="3493" spans="1:4" x14ac:dyDescent="0.3">
      <c r="A3493">
        <v>5462</v>
      </c>
      <c r="B3493" t="s">
        <v>45</v>
      </c>
      <c r="C3493" t="s">
        <v>22</v>
      </c>
      <c r="D3493">
        <v>11</v>
      </c>
    </row>
    <row r="3494" spans="1:4" x14ac:dyDescent="0.3">
      <c r="A3494">
        <v>10897</v>
      </c>
      <c r="B3494" t="s">
        <v>53</v>
      </c>
      <c r="C3494" t="s">
        <v>17</v>
      </c>
      <c r="D3494">
        <v>757</v>
      </c>
    </row>
    <row r="3495" spans="1:4" x14ac:dyDescent="0.3">
      <c r="A3495">
        <v>10897</v>
      </c>
      <c r="B3495" t="s">
        <v>53</v>
      </c>
      <c r="C3495" t="s">
        <v>18</v>
      </c>
      <c r="D3495">
        <v>80</v>
      </c>
    </row>
    <row r="3496" spans="1:4" x14ac:dyDescent="0.3">
      <c r="A3496">
        <v>10897</v>
      </c>
      <c r="B3496" t="s">
        <v>53</v>
      </c>
      <c r="C3496" t="s">
        <v>19</v>
      </c>
      <c r="D3496">
        <v>217</v>
      </c>
    </row>
    <row r="3497" spans="1:4" x14ac:dyDescent="0.3">
      <c r="A3497">
        <v>10897</v>
      </c>
      <c r="B3497" t="s">
        <v>53</v>
      </c>
      <c r="C3497" t="s">
        <v>20</v>
      </c>
      <c r="D3497">
        <v>29</v>
      </c>
    </row>
    <row r="3498" spans="1:4" x14ac:dyDescent="0.3">
      <c r="A3498">
        <v>10897</v>
      </c>
      <c r="B3498" t="s">
        <v>53</v>
      </c>
      <c r="C3498" t="s">
        <v>21</v>
      </c>
      <c r="D3498">
        <v>80</v>
      </c>
    </row>
    <row r="3499" spans="1:4" x14ac:dyDescent="0.3">
      <c r="A3499">
        <v>10897</v>
      </c>
      <c r="B3499" t="s">
        <v>53</v>
      </c>
      <c r="C3499" t="s">
        <v>22</v>
      </c>
      <c r="D3499">
        <v>11</v>
      </c>
    </row>
    <row r="3500" spans="1:4" x14ac:dyDescent="0.3">
      <c r="A3500">
        <v>8534</v>
      </c>
      <c r="B3500" t="s">
        <v>41</v>
      </c>
      <c r="C3500" t="s">
        <v>17</v>
      </c>
      <c r="D3500">
        <v>615</v>
      </c>
    </row>
    <row r="3501" spans="1:4" x14ac:dyDescent="0.3">
      <c r="A3501">
        <v>8534</v>
      </c>
      <c r="B3501" t="s">
        <v>41</v>
      </c>
      <c r="C3501" t="s">
        <v>18</v>
      </c>
      <c r="D3501">
        <v>28</v>
      </c>
    </row>
    <row r="3502" spans="1:4" x14ac:dyDescent="0.3">
      <c r="A3502">
        <v>8534</v>
      </c>
      <c r="B3502" t="s">
        <v>41</v>
      </c>
      <c r="C3502" t="s">
        <v>19</v>
      </c>
      <c r="D3502">
        <v>259</v>
      </c>
    </row>
    <row r="3503" spans="1:4" x14ac:dyDescent="0.3">
      <c r="A3503">
        <v>8534</v>
      </c>
      <c r="B3503" t="s">
        <v>41</v>
      </c>
      <c r="C3503" t="s">
        <v>20</v>
      </c>
      <c r="D3503">
        <v>12</v>
      </c>
    </row>
    <row r="3504" spans="1:4" x14ac:dyDescent="0.3">
      <c r="A3504">
        <v>8534</v>
      </c>
      <c r="B3504" t="s">
        <v>41</v>
      </c>
      <c r="C3504" t="s">
        <v>21</v>
      </c>
      <c r="D3504">
        <v>48</v>
      </c>
    </row>
    <row r="3505" spans="1:4" x14ac:dyDescent="0.3">
      <c r="A3505">
        <v>8534</v>
      </c>
      <c r="B3505" t="s">
        <v>41</v>
      </c>
      <c r="C3505" t="s">
        <v>22</v>
      </c>
      <c r="D3505">
        <v>30</v>
      </c>
    </row>
    <row r="3506" spans="1:4" x14ac:dyDescent="0.3">
      <c r="A3506">
        <v>7072</v>
      </c>
      <c r="B3506" t="s">
        <v>53</v>
      </c>
      <c r="C3506" t="s">
        <v>17</v>
      </c>
      <c r="D3506">
        <v>432</v>
      </c>
    </row>
    <row r="3507" spans="1:4" x14ac:dyDescent="0.3">
      <c r="A3507">
        <v>7072</v>
      </c>
      <c r="B3507" t="s">
        <v>53</v>
      </c>
      <c r="C3507" t="s">
        <v>18</v>
      </c>
      <c r="D3507">
        <v>79</v>
      </c>
    </row>
    <row r="3508" spans="1:4" x14ac:dyDescent="0.3">
      <c r="A3508">
        <v>7072</v>
      </c>
      <c r="B3508" t="s">
        <v>53</v>
      </c>
      <c r="C3508" t="s">
        <v>19</v>
      </c>
      <c r="D3508">
        <v>341</v>
      </c>
    </row>
    <row r="3509" spans="1:4" x14ac:dyDescent="0.3">
      <c r="A3509">
        <v>7072</v>
      </c>
      <c r="B3509" t="s">
        <v>53</v>
      </c>
      <c r="C3509" t="s">
        <v>20</v>
      </c>
      <c r="D3509">
        <v>177</v>
      </c>
    </row>
    <row r="3510" spans="1:4" x14ac:dyDescent="0.3">
      <c r="A3510">
        <v>7072</v>
      </c>
      <c r="B3510" t="s">
        <v>53</v>
      </c>
      <c r="C3510" t="s">
        <v>21</v>
      </c>
      <c r="D3510">
        <v>136</v>
      </c>
    </row>
    <row r="3511" spans="1:4" x14ac:dyDescent="0.3">
      <c r="A3511">
        <v>7072</v>
      </c>
      <c r="B3511" t="s">
        <v>53</v>
      </c>
      <c r="C3511" t="s">
        <v>22</v>
      </c>
      <c r="D3511">
        <v>170</v>
      </c>
    </row>
    <row r="3512" spans="1:4" x14ac:dyDescent="0.3">
      <c r="A3512">
        <v>1911</v>
      </c>
      <c r="B3512" t="s">
        <v>52</v>
      </c>
      <c r="C3512" t="s">
        <v>17</v>
      </c>
      <c r="D3512">
        <v>595</v>
      </c>
    </row>
    <row r="3513" spans="1:4" x14ac:dyDescent="0.3">
      <c r="A3513">
        <v>1911</v>
      </c>
      <c r="B3513" t="s">
        <v>52</v>
      </c>
      <c r="C3513" t="s">
        <v>18</v>
      </c>
      <c r="D3513">
        <v>97</v>
      </c>
    </row>
    <row r="3514" spans="1:4" x14ac:dyDescent="0.3">
      <c r="A3514">
        <v>1911</v>
      </c>
      <c r="B3514" t="s">
        <v>52</v>
      </c>
      <c r="C3514" t="s">
        <v>19</v>
      </c>
      <c r="D3514">
        <v>291</v>
      </c>
    </row>
    <row r="3515" spans="1:4" x14ac:dyDescent="0.3">
      <c r="A3515">
        <v>1911</v>
      </c>
      <c r="B3515" t="s">
        <v>52</v>
      </c>
      <c r="C3515" t="s">
        <v>20</v>
      </c>
      <c r="D3515">
        <v>127</v>
      </c>
    </row>
    <row r="3516" spans="1:4" x14ac:dyDescent="0.3">
      <c r="A3516">
        <v>1911</v>
      </c>
      <c r="B3516" t="s">
        <v>52</v>
      </c>
      <c r="C3516" t="s">
        <v>21</v>
      </c>
      <c r="D3516">
        <v>133</v>
      </c>
    </row>
    <row r="3517" spans="1:4" x14ac:dyDescent="0.3">
      <c r="A3517">
        <v>1911</v>
      </c>
      <c r="B3517" t="s">
        <v>52</v>
      </c>
      <c r="C3517" t="s">
        <v>22</v>
      </c>
      <c r="D3517">
        <v>121</v>
      </c>
    </row>
    <row r="3518" spans="1:4" x14ac:dyDescent="0.3">
      <c r="A3518">
        <v>4406</v>
      </c>
      <c r="B3518" t="s">
        <v>48</v>
      </c>
      <c r="C3518" t="s">
        <v>17</v>
      </c>
      <c r="D3518">
        <v>846</v>
      </c>
    </row>
    <row r="3519" spans="1:4" x14ac:dyDescent="0.3">
      <c r="A3519">
        <v>4406</v>
      </c>
      <c r="B3519" t="s">
        <v>48</v>
      </c>
      <c r="C3519" t="s">
        <v>18</v>
      </c>
      <c r="D3519">
        <v>84</v>
      </c>
    </row>
    <row r="3520" spans="1:4" x14ac:dyDescent="0.3">
      <c r="A3520">
        <v>4406</v>
      </c>
      <c r="B3520" t="s">
        <v>48</v>
      </c>
      <c r="C3520" t="s">
        <v>19</v>
      </c>
      <c r="D3520">
        <v>352</v>
      </c>
    </row>
    <row r="3521" spans="1:4" x14ac:dyDescent="0.3">
      <c r="A3521">
        <v>4406</v>
      </c>
      <c r="B3521" t="s">
        <v>48</v>
      </c>
      <c r="C3521" t="s">
        <v>20</v>
      </c>
      <c r="D3521">
        <v>91</v>
      </c>
    </row>
    <row r="3522" spans="1:4" x14ac:dyDescent="0.3">
      <c r="A3522">
        <v>4406</v>
      </c>
      <c r="B3522" t="s">
        <v>48</v>
      </c>
      <c r="C3522" t="s">
        <v>21</v>
      </c>
      <c r="D3522">
        <v>56</v>
      </c>
    </row>
    <row r="3523" spans="1:4" x14ac:dyDescent="0.3">
      <c r="A3523">
        <v>4406</v>
      </c>
      <c r="B3523" t="s">
        <v>48</v>
      </c>
      <c r="C3523" t="s">
        <v>22</v>
      </c>
      <c r="D3523">
        <v>42</v>
      </c>
    </row>
    <row r="3524" spans="1:4" x14ac:dyDescent="0.3">
      <c r="A3524">
        <v>5544</v>
      </c>
      <c r="B3524" t="s">
        <v>41</v>
      </c>
      <c r="C3524" t="s">
        <v>17</v>
      </c>
      <c r="D3524">
        <v>957</v>
      </c>
    </row>
    <row r="3525" spans="1:4" x14ac:dyDescent="0.3">
      <c r="A3525">
        <v>5544</v>
      </c>
      <c r="B3525" t="s">
        <v>41</v>
      </c>
      <c r="C3525" t="s">
        <v>18</v>
      </c>
      <c r="D3525">
        <v>40</v>
      </c>
    </row>
    <row r="3526" spans="1:4" x14ac:dyDescent="0.3">
      <c r="A3526">
        <v>5544</v>
      </c>
      <c r="B3526" t="s">
        <v>41</v>
      </c>
      <c r="C3526" t="s">
        <v>19</v>
      </c>
      <c r="D3526">
        <v>175</v>
      </c>
    </row>
    <row r="3527" spans="1:4" x14ac:dyDescent="0.3">
      <c r="A3527">
        <v>5544</v>
      </c>
      <c r="B3527" t="s">
        <v>41</v>
      </c>
      <c r="C3527" t="s">
        <v>20</v>
      </c>
      <c r="D3527">
        <v>158</v>
      </c>
    </row>
    <row r="3528" spans="1:4" x14ac:dyDescent="0.3">
      <c r="A3528">
        <v>5544</v>
      </c>
      <c r="B3528" t="s">
        <v>41</v>
      </c>
      <c r="C3528" t="s">
        <v>21</v>
      </c>
      <c r="D3528">
        <v>53</v>
      </c>
    </row>
    <row r="3529" spans="1:4" x14ac:dyDescent="0.3">
      <c r="A3529">
        <v>5544</v>
      </c>
      <c r="B3529" t="s">
        <v>41</v>
      </c>
      <c r="C3529" t="s">
        <v>22</v>
      </c>
      <c r="D3529">
        <v>107</v>
      </c>
    </row>
    <row r="3530" spans="1:4" x14ac:dyDescent="0.3">
      <c r="A3530">
        <v>3412</v>
      </c>
      <c r="B3530" t="s">
        <v>41</v>
      </c>
      <c r="C3530" t="s">
        <v>17</v>
      </c>
      <c r="D3530">
        <v>815</v>
      </c>
    </row>
    <row r="3531" spans="1:4" x14ac:dyDescent="0.3">
      <c r="A3531">
        <v>3412</v>
      </c>
      <c r="B3531" t="s">
        <v>41</v>
      </c>
      <c r="C3531" t="s">
        <v>18</v>
      </c>
      <c r="D3531">
        <v>8</v>
      </c>
    </row>
    <row r="3532" spans="1:4" x14ac:dyDescent="0.3">
      <c r="A3532">
        <v>3412</v>
      </c>
      <c r="B3532" t="s">
        <v>41</v>
      </c>
      <c r="C3532" t="s">
        <v>19</v>
      </c>
      <c r="D3532">
        <v>53</v>
      </c>
    </row>
    <row r="3533" spans="1:4" x14ac:dyDescent="0.3">
      <c r="A3533">
        <v>3412</v>
      </c>
      <c r="B3533" t="s">
        <v>41</v>
      </c>
      <c r="C3533" t="s">
        <v>20</v>
      </c>
      <c r="D3533">
        <v>11</v>
      </c>
    </row>
    <row r="3534" spans="1:4" x14ac:dyDescent="0.3">
      <c r="A3534">
        <v>3412</v>
      </c>
      <c r="B3534" t="s">
        <v>41</v>
      </c>
      <c r="C3534" t="s">
        <v>21</v>
      </c>
      <c r="D3534">
        <v>0</v>
      </c>
    </row>
    <row r="3535" spans="1:4" x14ac:dyDescent="0.3">
      <c r="A3535">
        <v>3412</v>
      </c>
      <c r="B3535" t="s">
        <v>41</v>
      </c>
      <c r="C3535" t="s">
        <v>22</v>
      </c>
      <c r="D3535">
        <v>70</v>
      </c>
    </row>
    <row r="3536" spans="1:4" x14ac:dyDescent="0.3">
      <c r="A3536">
        <v>8732</v>
      </c>
      <c r="B3536" t="s">
        <v>41</v>
      </c>
      <c r="C3536" t="s">
        <v>17</v>
      </c>
      <c r="D3536">
        <v>1298</v>
      </c>
    </row>
    <row r="3537" spans="1:4" x14ac:dyDescent="0.3">
      <c r="A3537">
        <v>8732</v>
      </c>
      <c r="B3537" t="s">
        <v>41</v>
      </c>
      <c r="C3537" t="s">
        <v>18</v>
      </c>
      <c r="D3537">
        <v>0</v>
      </c>
    </row>
    <row r="3538" spans="1:4" x14ac:dyDescent="0.3">
      <c r="A3538">
        <v>8732</v>
      </c>
      <c r="B3538" t="s">
        <v>41</v>
      </c>
      <c r="C3538" t="s">
        <v>19</v>
      </c>
      <c r="D3538">
        <v>70</v>
      </c>
    </row>
    <row r="3539" spans="1:4" x14ac:dyDescent="0.3">
      <c r="A3539">
        <v>8732</v>
      </c>
      <c r="B3539" t="s">
        <v>41</v>
      </c>
      <c r="C3539" t="s">
        <v>20</v>
      </c>
      <c r="D3539">
        <v>37</v>
      </c>
    </row>
    <row r="3540" spans="1:4" x14ac:dyDescent="0.3">
      <c r="A3540">
        <v>8732</v>
      </c>
      <c r="B3540" t="s">
        <v>41</v>
      </c>
      <c r="C3540" t="s">
        <v>21</v>
      </c>
      <c r="D3540">
        <v>14</v>
      </c>
    </row>
    <row r="3541" spans="1:4" x14ac:dyDescent="0.3">
      <c r="A3541">
        <v>8732</v>
      </c>
      <c r="B3541" t="s">
        <v>41</v>
      </c>
      <c r="C3541" t="s">
        <v>22</v>
      </c>
      <c r="D3541">
        <v>42</v>
      </c>
    </row>
    <row r="3542" spans="1:4" x14ac:dyDescent="0.3">
      <c r="A3542">
        <v>4339</v>
      </c>
      <c r="B3542" t="s">
        <v>53</v>
      </c>
      <c r="C3542" t="s">
        <v>17</v>
      </c>
      <c r="D3542">
        <v>702</v>
      </c>
    </row>
    <row r="3543" spans="1:4" x14ac:dyDescent="0.3">
      <c r="A3543">
        <v>4339</v>
      </c>
      <c r="B3543" t="s">
        <v>53</v>
      </c>
      <c r="C3543" t="s">
        <v>18</v>
      </c>
      <c r="D3543">
        <v>17</v>
      </c>
    </row>
    <row r="3544" spans="1:4" x14ac:dyDescent="0.3">
      <c r="A3544">
        <v>4339</v>
      </c>
      <c r="B3544" t="s">
        <v>53</v>
      </c>
      <c r="C3544" t="s">
        <v>19</v>
      </c>
      <c r="D3544">
        <v>151</v>
      </c>
    </row>
    <row r="3545" spans="1:4" x14ac:dyDescent="0.3">
      <c r="A3545">
        <v>4339</v>
      </c>
      <c r="B3545" t="s">
        <v>53</v>
      </c>
      <c r="C3545" t="s">
        <v>20</v>
      </c>
      <c r="D3545">
        <v>0</v>
      </c>
    </row>
    <row r="3546" spans="1:4" x14ac:dyDescent="0.3">
      <c r="A3546">
        <v>4339</v>
      </c>
      <c r="B3546" t="s">
        <v>53</v>
      </c>
      <c r="C3546" t="s">
        <v>21</v>
      </c>
      <c r="D3546">
        <v>8</v>
      </c>
    </row>
    <row r="3547" spans="1:4" x14ac:dyDescent="0.3">
      <c r="A3547">
        <v>4339</v>
      </c>
      <c r="B3547" t="s">
        <v>53</v>
      </c>
      <c r="C3547" t="s">
        <v>22</v>
      </c>
      <c r="D3547">
        <v>35</v>
      </c>
    </row>
    <row r="3548" spans="1:4" x14ac:dyDescent="0.3">
      <c r="A3548">
        <v>238</v>
      </c>
      <c r="B3548" t="s">
        <v>41</v>
      </c>
      <c r="C3548" t="s">
        <v>17</v>
      </c>
      <c r="D3548">
        <v>515</v>
      </c>
    </row>
    <row r="3549" spans="1:4" x14ac:dyDescent="0.3">
      <c r="A3549">
        <v>238</v>
      </c>
      <c r="B3549" t="s">
        <v>41</v>
      </c>
      <c r="C3549" t="s">
        <v>18</v>
      </c>
      <c r="D3549">
        <v>47</v>
      </c>
    </row>
    <row r="3550" spans="1:4" x14ac:dyDescent="0.3">
      <c r="A3550">
        <v>238</v>
      </c>
      <c r="B3550" t="s">
        <v>41</v>
      </c>
      <c r="C3550" t="s">
        <v>19</v>
      </c>
      <c r="D3550">
        <v>181</v>
      </c>
    </row>
    <row r="3551" spans="1:4" x14ac:dyDescent="0.3">
      <c r="A3551">
        <v>238</v>
      </c>
      <c r="B3551" t="s">
        <v>41</v>
      </c>
      <c r="C3551" t="s">
        <v>20</v>
      </c>
      <c r="D3551">
        <v>149</v>
      </c>
    </row>
    <row r="3552" spans="1:4" x14ac:dyDescent="0.3">
      <c r="A3552">
        <v>238</v>
      </c>
      <c r="B3552" t="s">
        <v>41</v>
      </c>
      <c r="C3552" t="s">
        <v>21</v>
      </c>
      <c r="D3552">
        <v>95</v>
      </c>
    </row>
    <row r="3553" spans="1:4" x14ac:dyDescent="0.3">
      <c r="A3553">
        <v>238</v>
      </c>
      <c r="B3553" t="s">
        <v>41</v>
      </c>
      <c r="C3553" t="s">
        <v>22</v>
      </c>
      <c r="D3553">
        <v>95</v>
      </c>
    </row>
    <row r="3554" spans="1:4" x14ac:dyDescent="0.3">
      <c r="A3554">
        <v>9699</v>
      </c>
      <c r="B3554" t="s">
        <v>41</v>
      </c>
      <c r="C3554" t="s">
        <v>17</v>
      </c>
      <c r="D3554">
        <v>357</v>
      </c>
    </row>
    <row r="3555" spans="1:4" x14ac:dyDescent="0.3">
      <c r="A3555">
        <v>9699</v>
      </c>
      <c r="B3555" t="s">
        <v>41</v>
      </c>
      <c r="C3555" t="s">
        <v>18</v>
      </c>
      <c r="D3555">
        <v>35</v>
      </c>
    </row>
    <row r="3556" spans="1:4" x14ac:dyDescent="0.3">
      <c r="A3556">
        <v>9699</v>
      </c>
      <c r="B3556" t="s">
        <v>41</v>
      </c>
      <c r="C3556" t="s">
        <v>19</v>
      </c>
      <c r="D3556">
        <v>271</v>
      </c>
    </row>
    <row r="3557" spans="1:4" x14ac:dyDescent="0.3">
      <c r="A3557">
        <v>9699</v>
      </c>
      <c r="B3557" t="s">
        <v>41</v>
      </c>
      <c r="C3557" t="s">
        <v>20</v>
      </c>
      <c r="D3557">
        <v>28</v>
      </c>
    </row>
    <row r="3558" spans="1:4" x14ac:dyDescent="0.3">
      <c r="A3558">
        <v>9699</v>
      </c>
      <c r="B3558" t="s">
        <v>41</v>
      </c>
      <c r="C3558" t="s">
        <v>21</v>
      </c>
      <c r="D3558">
        <v>28</v>
      </c>
    </row>
    <row r="3559" spans="1:4" x14ac:dyDescent="0.3">
      <c r="A3559">
        <v>9699</v>
      </c>
      <c r="B3559" t="s">
        <v>41</v>
      </c>
      <c r="C3559" t="s">
        <v>22</v>
      </c>
      <c r="D3559">
        <v>14</v>
      </c>
    </row>
    <row r="3560" spans="1:4" x14ac:dyDescent="0.3">
      <c r="A3560">
        <v>10476</v>
      </c>
      <c r="B3560" t="s">
        <v>43</v>
      </c>
      <c r="C3560" t="s">
        <v>17</v>
      </c>
      <c r="D3560">
        <v>134</v>
      </c>
    </row>
    <row r="3561" spans="1:4" x14ac:dyDescent="0.3">
      <c r="A3561">
        <v>10476</v>
      </c>
      <c r="B3561" t="s">
        <v>43</v>
      </c>
      <c r="C3561" t="s">
        <v>18</v>
      </c>
      <c r="D3561">
        <v>11</v>
      </c>
    </row>
    <row r="3562" spans="1:4" x14ac:dyDescent="0.3">
      <c r="A3562">
        <v>10476</v>
      </c>
      <c r="B3562" t="s">
        <v>43</v>
      </c>
      <c r="C3562" t="s">
        <v>19</v>
      </c>
      <c r="D3562">
        <v>59</v>
      </c>
    </row>
    <row r="3563" spans="1:4" x14ac:dyDescent="0.3">
      <c r="A3563">
        <v>10476</v>
      </c>
      <c r="B3563" t="s">
        <v>43</v>
      </c>
      <c r="C3563" t="s">
        <v>20</v>
      </c>
      <c r="D3563">
        <v>15</v>
      </c>
    </row>
    <row r="3564" spans="1:4" x14ac:dyDescent="0.3">
      <c r="A3564">
        <v>10476</v>
      </c>
      <c r="B3564" t="s">
        <v>43</v>
      </c>
      <c r="C3564" t="s">
        <v>21</v>
      </c>
      <c r="D3564">
        <v>2</v>
      </c>
    </row>
    <row r="3565" spans="1:4" x14ac:dyDescent="0.3">
      <c r="A3565">
        <v>10476</v>
      </c>
      <c r="B3565" t="s">
        <v>43</v>
      </c>
      <c r="C3565" t="s">
        <v>22</v>
      </c>
      <c r="D3565">
        <v>30</v>
      </c>
    </row>
    <row r="3566" spans="1:4" x14ac:dyDescent="0.3">
      <c r="A3566">
        <v>3799</v>
      </c>
      <c r="B3566" t="s">
        <v>43</v>
      </c>
      <c r="C3566" t="s">
        <v>17</v>
      </c>
      <c r="D3566">
        <v>315</v>
      </c>
    </row>
    <row r="3567" spans="1:4" x14ac:dyDescent="0.3">
      <c r="A3567">
        <v>3799</v>
      </c>
      <c r="B3567" t="s">
        <v>43</v>
      </c>
      <c r="C3567" t="s">
        <v>18</v>
      </c>
      <c r="D3567">
        <v>35</v>
      </c>
    </row>
    <row r="3568" spans="1:4" x14ac:dyDescent="0.3">
      <c r="A3568">
        <v>3799</v>
      </c>
      <c r="B3568" t="s">
        <v>43</v>
      </c>
      <c r="C3568" t="s">
        <v>19</v>
      </c>
      <c r="D3568">
        <v>322</v>
      </c>
    </row>
    <row r="3569" spans="1:4" x14ac:dyDescent="0.3">
      <c r="A3569">
        <v>3799</v>
      </c>
      <c r="B3569" t="s">
        <v>43</v>
      </c>
      <c r="C3569" t="s">
        <v>20</v>
      </c>
      <c r="D3569">
        <v>46</v>
      </c>
    </row>
    <row r="3570" spans="1:4" x14ac:dyDescent="0.3">
      <c r="A3570">
        <v>3799</v>
      </c>
      <c r="B3570" t="s">
        <v>43</v>
      </c>
      <c r="C3570" t="s">
        <v>21</v>
      </c>
      <c r="D3570">
        <v>7</v>
      </c>
    </row>
    <row r="3571" spans="1:4" x14ac:dyDescent="0.3">
      <c r="A3571">
        <v>3799</v>
      </c>
      <c r="B3571" t="s">
        <v>43</v>
      </c>
      <c r="C3571" t="s">
        <v>22</v>
      </c>
      <c r="D3571">
        <v>143</v>
      </c>
    </row>
    <row r="3572" spans="1:4" x14ac:dyDescent="0.3">
      <c r="A3572">
        <v>9167</v>
      </c>
      <c r="B3572" t="s">
        <v>41</v>
      </c>
      <c r="C3572" t="s">
        <v>17</v>
      </c>
      <c r="D3572">
        <v>465</v>
      </c>
    </row>
    <row r="3573" spans="1:4" x14ac:dyDescent="0.3">
      <c r="A3573">
        <v>9167</v>
      </c>
      <c r="B3573" t="s">
        <v>41</v>
      </c>
      <c r="C3573" t="s">
        <v>18</v>
      </c>
      <c r="D3573">
        <v>71</v>
      </c>
    </row>
    <row r="3574" spans="1:4" x14ac:dyDescent="0.3">
      <c r="A3574">
        <v>9167</v>
      </c>
      <c r="B3574" t="s">
        <v>41</v>
      </c>
      <c r="C3574" t="s">
        <v>19</v>
      </c>
      <c r="D3574">
        <v>250</v>
      </c>
    </row>
    <row r="3575" spans="1:4" x14ac:dyDescent="0.3">
      <c r="A3575">
        <v>9167</v>
      </c>
      <c r="B3575" t="s">
        <v>41</v>
      </c>
      <c r="C3575" t="s">
        <v>20</v>
      </c>
      <c r="D3575">
        <v>93</v>
      </c>
    </row>
    <row r="3576" spans="1:4" x14ac:dyDescent="0.3">
      <c r="A3576">
        <v>9167</v>
      </c>
      <c r="B3576" t="s">
        <v>41</v>
      </c>
      <c r="C3576" t="s">
        <v>21</v>
      </c>
      <c r="D3576">
        <v>35</v>
      </c>
    </row>
    <row r="3577" spans="1:4" x14ac:dyDescent="0.3">
      <c r="A3577">
        <v>9167</v>
      </c>
      <c r="B3577" t="s">
        <v>41</v>
      </c>
      <c r="C3577" t="s">
        <v>22</v>
      </c>
      <c r="D3577">
        <v>62</v>
      </c>
    </row>
    <row r="3578" spans="1:4" x14ac:dyDescent="0.3">
      <c r="A3578">
        <v>8402</v>
      </c>
      <c r="B3578" t="s">
        <v>53</v>
      </c>
      <c r="C3578" t="s">
        <v>17</v>
      </c>
      <c r="D3578">
        <v>329</v>
      </c>
    </row>
    <row r="3579" spans="1:4" x14ac:dyDescent="0.3">
      <c r="A3579">
        <v>8402</v>
      </c>
      <c r="B3579" t="s">
        <v>53</v>
      </c>
      <c r="C3579" t="s">
        <v>18</v>
      </c>
      <c r="D3579">
        <v>35</v>
      </c>
    </row>
    <row r="3580" spans="1:4" x14ac:dyDescent="0.3">
      <c r="A3580">
        <v>8402</v>
      </c>
      <c r="B3580" t="s">
        <v>53</v>
      </c>
      <c r="C3580" t="s">
        <v>19</v>
      </c>
      <c r="D3580">
        <v>222</v>
      </c>
    </row>
    <row r="3581" spans="1:4" x14ac:dyDescent="0.3">
      <c r="A3581">
        <v>8402</v>
      </c>
      <c r="B3581" t="s">
        <v>53</v>
      </c>
      <c r="C3581" t="s">
        <v>20</v>
      </c>
      <c r="D3581">
        <v>130</v>
      </c>
    </row>
    <row r="3582" spans="1:4" x14ac:dyDescent="0.3">
      <c r="A3582">
        <v>8402</v>
      </c>
      <c r="B3582" t="s">
        <v>53</v>
      </c>
      <c r="C3582" t="s">
        <v>21</v>
      </c>
      <c r="D3582">
        <v>35</v>
      </c>
    </row>
    <row r="3583" spans="1:4" x14ac:dyDescent="0.3">
      <c r="A3583">
        <v>8402</v>
      </c>
      <c r="B3583" t="s">
        <v>53</v>
      </c>
      <c r="C3583" t="s">
        <v>22</v>
      </c>
      <c r="D3583">
        <v>43</v>
      </c>
    </row>
    <row r="3584" spans="1:4" x14ac:dyDescent="0.3">
      <c r="A3584">
        <v>123</v>
      </c>
      <c r="B3584" t="s">
        <v>53</v>
      </c>
      <c r="C3584" t="s">
        <v>17</v>
      </c>
      <c r="D3584">
        <v>544</v>
      </c>
    </row>
    <row r="3585" spans="1:4" x14ac:dyDescent="0.3">
      <c r="A3585">
        <v>123</v>
      </c>
      <c r="B3585" t="s">
        <v>53</v>
      </c>
      <c r="C3585" t="s">
        <v>18</v>
      </c>
      <c r="D3585">
        <v>35</v>
      </c>
    </row>
    <row r="3586" spans="1:4" x14ac:dyDescent="0.3">
      <c r="A3586">
        <v>123</v>
      </c>
      <c r="B3586" t="s">
        <v>53</v>
      </c>
      <c r="C3586" t="s">
        <v>19</v>
      </c>
      <c r="D3586">
        <v>133</v>
      </c>
    </row>
    <row r="3587" spans="1:4" x14ac:dyDescent="0.3">
      <c r="A3587">
        <v>123</v>
      </c>
      <c r="B3587" t="s">
        <v>53</v>
      </c>
      <c r="C3587" t="s">
        <v>20</v>
      </c>
      <c r="D3587">
        <v>23</v>
      </c>
    </row>
    <row r="3588" spans="1:4" x14ac:dyDescent="0.3">
      <c r="A3588">
        <v>123</v>
      </c>
      <c r="B3588" t="s">
        <v>53</v>
      </c>
      <c r="C3588" t="s">
        <v>21</v>
      </c>
      <c r="D3588">
        <v>151</v>
      </c>
    </row>
    <row r="3589" spans="1:4" x14ac:dyDescent="0.3">
      <c r="A3589">
        <v>123</v>
      </c>
      <c r="B3589" t="s">
        <v>53</v>
      </c>
      <c r="C3589" t="s">
        <v>22</v>
      </c>
      <c r="D3589">
        <v>107</v>
      </c>
    </row>
    <row r="3590" spans="1:4" x14ac:dyDescent="0.3">
      <c r="A3590">
        <v>2875</v>
      </c>
      <c r="B3590" t="s">
        <v>41</v>
      </c>
      <c r="C3590" t="s">
        <v>17</v>
      </c>
      <c r="D3590">
        <v>444</v>
      </c>
    </row>
    <row r="3591" spans="1:4" x14ac:dyDescent="0.3">
      <c r="A3591">
        <v>2875</v>
      </c>
      <c r="B3591" t="s">
        <v>41</v>
      </c>
      <c r="C3591" t="s">
        <v>18</v>
      </c>
      <c r="D3591">
        <v>44</v>
      </c>
    </row>
    <row r="3592" spans="1:4" x14ac:dyDescent="0.3">
      <c r="A3592">
        <v>2875</v>
      </c>
      <c r="B3592" t="s">
        <v>41</v>
      </c>
      <c r="C3592" t="s">
        <v>19</v>
      </c>
      <c r="D3592">
        <v>382</v>
      </c>
    </row>
    <row r="3593" spans="1:4" x14ac:dyDescent="0.3">
      <c r="A3593">
        <v>2875</v>
      </c>
      <c r="B3593" t="s">
        <v>41</v>
      </c>
      <c r="C3593" t="s">
        <v>20</v>
      </c>
      <c r="D3593">
        <v>11</v>
      </c>
    </row>
    <row r="3594" spans="1:4" x14ac:dyDescent="0.3">
      <c r="A3594">
        <v>2875</v>
      </c>
      <c r="B3594" t="s">
        <v>41</v>
      </c>
      <c r="C3594" t="s">
        <v>21</v>
      </c>
      <c r="D3594">
        <v>8</v>
      </c>
    </row>
    <row r="3595" spans="1:4" x14ac:dyDescent="0.3">
      <c r="A3595">
        <v>2875</v>
      </c>
      <c r="B3595" t="s">
        <v>41</v>
      </c>
      <c r="C3595" t="s">
        <v>22</v>
      </c>
      <c r="D3595">
        <v>17</v>
      </c>
    </row>
    <row r="3596" spans="1:4" x14ac:dyDescent="0.3">
      <c r="A3596">
        <v>1402</v>
      </c>
      <c r="B3596" t="s">
        <v>52</v>
      </c>
      <c r="C3596" t="s">
        <v>17</v>
      </c>
      <c r="D3596">
        <v>496</v>
      </c>
    </row>
    <row r="3597" spans="1:4" x14ac:dyDescent="0.3">
      <c r="A3597">
        <v>1402</v>
      </c>
      <c r="B3597" t="s">
        <v>52</v>
      </c>
      <c r="C3597" t="s">
        <v>18</v>
      </c>
      <c r="D3597">
        <v>36</v>
      </c>
    </row>
    <row r="3598" spans="1:4" x14ac:dyDescent="0.3">
      <c r="A3598">
        <v>1402</v>
      </c>
      <c r="B3598" t="s">
        <v>52</v>
      </c>
      <c r="C3598" t="s">
        <v>19</v>
      </c>
      <c r="D3598">
        <v>460</v>
      </c>
    </row>
    <row r="3599" spans="1:4" x14ac:dyDescent="0.3">
      <c r="A3599">
        <v>1402</v>
      </c>
      <c r="B3599" t="s">
        <v>52</v>
      </c>
      <c r="C3599" t="s">
        <v>20</v>
      </c>
      <c r="D3599">
        <v>189</v>
      </c>
    </row>
    <row r="3600" spans="1:4" x14ac:dyDescent="0.3">
      <c r="A3600">
        <v>1402</v>
      </c>
      <c r="B3600" t="s">
        <v>52</v>
      </c>
      <c r="C3600" t="s">
        <v>21</v>
      </c>
      <c r="D3600">
        <v>60</v>
      </c>
    </row>
    <row r="3601" spans="1:4" x14ac:dyDescent="0.3">
      <c r="A3601">
        <v>1402</v>
      </c>
      <c r="B3601" t="s">
        <v>52</v>
      </c>
      <c r="C3601" t="s">
        <v>22</v>
      </c>
      <c r="D3601">
        <v>12</v>
      </c>
    </row>
    <row r="3602" spans="1:4" x14ac:dyDescent="0.3">
      <c r="A3602">
        <v>5602</v>
      </c>
      <c r="B3602" t="s">
        <v>45</v>
      </c>
      <c r="C3602" t="s">
        <v>17</v>
      </c>
      <c r="D3602">
        <v>466</v>
      </c>
    </row>
    <row r="3603" spans="1:4" x14ac:dyDescent="0.3">
      <c r="A3603">
        <v>5602</v>
      </c>
      <c r="B3603" t="s">
        <v>45</v>
      </c>
      <c r="C3603" t="s">
        <v>18</v>
      </c>
      <c r="D3603">
        <v>22</v>
      </c>
    </row>
    <row r="3604" spans="1:4" x14ac:dyDescent="0.3">
      <c r="A3604">
        <v>5602</v>
      </c>
      <c r="B3604" t="s">
        <v>45</v>
      </c>
      <c r="C3604" t="s">
        <v>19</v>
      </c>
      <c r="D3604">
        <v>432</v>
      </c>
    </row>
    <row r="3605" spans="1:4" x14ac:dyDescent="0.3">
      <c r="A3605">
        <v>5602</v>
      </c>
      <c r="B3605" t="s">
        <v>45</v>
      </c>
      <c r="C3605" t="s">
        <v>20</v>
      </c>
      <c r="D3605">
        <v>147</v>
      </c>
    </row>
    <row r="3606" spans="1:4" x14ac:dyDescent="0.3">
      <c r="A3606">
        <v>5602</v>
      </c>
      <c r="B3606" t="s">
        <v>45</v>
      </c>
      <c r="C3606" t="s">
        <v>21</v>
      </c>
      <c r="D3606">
        <v>113</v>
      </c>
    </row>
    <row r="3607" spans="1:4" x14ac:dyDescent="0.3">
      <c r="A3607">
        <v>5602</v>
      </c>
      <c r="B3607" t="s">
        <v>45</v>
      </c>
      <c r="C3607" t="s">
        <v>22</v>
      </c>
      <c r="D3607">
        <v>102</v>
      </c>
    </row>
    <row r="3608" spans="1:4" x14ac:dyDescent="0.3">
      <c r="A3608">
        <v>6637</v>
      </c>
      <c r="B3608" t="s">
        <v>45</v>
      </c>
      <c r="C3608" t="s">
        <v>17</v>
      </c>
      <c r="D3608">
        <v>277</v>
      </c>
    </row>
    <row r="3609" spans="1:4" x14ac:dyDescent="0.3">
      <c r="A3609">
        <v>6637</v>
      </c>
      <c r="B3609" t="s">
        <v>45</v>
      </c>
      <c r="C3609" t="s">
        <v>18</v>
      </c>
      <c r="D3609">
        <v>162</v>
      </c>
    </row>
    <row r="3610" spans="1:4" x14ac:dyDescent="0.3">
      <c r="A3610">
        <v>6637</v>
      </c>
      <c r="B3610" t="s">
        <v>45</v>
      </c>
      <c r="C3610" t="s">
        <v>19</v>
      </c>
      <c r="D3610">
        <v>305</v>
      </c>
    </row>
    <row r="3611" spans="1:4" x14ac:dyDescent="0.3">
      <c r="A3611">
        <v>6637</v>
      </c>
      <c r="B3611" t="s">
        <v>45</v>
      </c>
      <c r="C3611" t="s">
        <v>20</v>
      </c>
      <c r="D3611">
        <v>173</v>
      </c>
    </row>
    <row r="3612" spans="1:4" x14ac:dyDescent="0.3">
      <c r="A3612">
        <v>6637</v>
      </c>
      <c r="B3612" t="s">
        <v>45</v>
      </c>
      <c r="C3612" t="s">
        <v>21</v>
      </c>
      <c r="D3612">
        <v>76</v>
      </c>
    </row>
    <row r="3613" spans="1:4" x14ac:dyDescent="0.3">
      <c r="A3613">
        <v>6637</v>
      </c>
      <c r="B3613" t="s">
        <v>45</v>
      </c>
      <c r="C3613" t="s">
        <v>22</v>
      </c>
      <c r="D3613">
        <v>124</v>
      </c>
    </row>
    <row r="3614" spans="1:4" x14ac:dyDescent="0.3">
      <c r="A3614">
        <v>10928</v>
      </c>
      <c r="B3614" t="s">
        <v>41</v>
      </c>
      <c r="C3614" t="s">
        <v>17</v>
      </c>
      <c r="D3614">
        <v>315</v>
      </c>
    </row>
    <row r="3615" spans="1:4" x14ac:dyDescent="0.3">
      <c r="A3615">
        <v>10928</v>
      </c>
      <c r="B3615" t="s">
        <v>41</v>
      </c>
      <c r="C3615" t="s">
        <v>18</v>
      </c>
      <c r="D3615">
        <v>4</v>
      </c>
    </row>
    <row r="3616" spans="1:4" x14ac:dyDescent="0.3">
      <c r="A3616">
        <v>10928</v>
      </c>
      <c r="B3616" t="s">
        <v>41</v>
      </c>
      <c r="C3616" t="s">
        <v>19</v>
      </c>
      <c r="D3616">
        <v>62</v>
      </c>
    </row>
    <row r="3617" spans="1:4" x14ac:dyDescent="0.3">
      <c r="A3617">
        <v>10928</v>
      </c>
      <c r="B3617" t="s">
        <v>41</v>
      </c>
      <c r="C3617" t="s">
        <v>20</v>
      </c>
      <c r="D3617">
        <v>41</v>
      </c>
    </row>
    <row r="3618" spans="1:4" x14ac:dyDescent="0.3">
      <c r="A3618">
        <v>10928</v>
      </c>
      <c r="B3618" t="s">
        <v>41</v>
      </c>
      <c r="C3618" t="s">
        <v>21</v>
      </c>
      <c r="D3618">
        <v>31</v>
      </c>
    </row>
    <row r="3619" spans="1:4" x14ac:dyDescent="0.3">
      <c r="A3619">
        <v>10928</v>
      </c>
      <c r="B3619" t="s">
        <v>41</v>
      </c>
      <c r="C3619" t="s">
        <v>22</v>
      </c>
      <c r="D3619">
        <v>146</v>
      </c>
    </row>
    <row r="3620" spans="1:4" x14ac:dyDescent="0.3">
      <c r="A3620">
        <v>10562</v>
      </c>
      <c r="B3620" t="s">
        <v>45</v>
      </c>
      <c r="C3620" t="s">
        <v>17</v>
      </c>
      <c r="D3620">
        <v>620</v>
      </c>
    </row>
    <row r="3621" spans="1:4" x14ac:dyDescent="0.3">
      <c r="A3621">
        <v>10562</v>
      </c>
      <c r="B3621" t="s">
        <v>45</v>
      </c>
      <c r="C3621" t="s">
        <v>18</v>
      </c>
      <c r="D3621">
        <v>26</v>
      </c>
    </row>
    <row r="3622" spans="1:4" x14ac:dyDescent="0.3">
      <c r="A3622">
        <v>10562</v>
      </c>
      <c r="B3622" t="s">
        <v>45</v>
      </c>
      <c r="C3622" t="s">
        <v>19</v>
      </c>
      <c r="D3622">
        <v>195</v>
      </c>
    </row>
    <row r="3623" spans="1:4" x14ac:dyDescent="0.3">
      <c r="A3623">
        <v>10562</v>
      </c>
      <c r="B3623" t="s">
        <v>45</v>
      </c>
      <c r="C3623" t="s">
        <v>20</v>
      </c>
      <c r="D3623">
        <v>34</v>
      </c>
    </row>
    <row r="3624" spans="1:4" x14ac:dyDescent="0.3">
      <c r="A3624">
        <v>10562</v>
      </c>
      <c r="B3624" t="s">
        <v>45</v>
      </c>
      <c r="C3624" t="s">
        <v>21</v>
      </c>
      <c r="D3624">
        <v>17</v>
      </c>
    </row>
    <row r="3625" spans="1:4" x14ac:dyDescent="0.3">
      <c r="A3625">
        <v>10562</v>
      </c>
      <c r="B3625" t="s">
        <v>45</v>
      </c>
      <c r="C3625" t="s">
        <v>22</v>
      </c>
      <c r="D3625">
        <v>141</v>
      </c>
    </row>
    <row r="3626" spans="1:4" x14ac:dyDescent="0.3">
      <c r="A3626">
        <v>7881</v>
      </c>
      <c r="B3626" t="s">
        <v>41</v>
      </c>
      <c r="C3626" t="s">
        <v>17</v>
      </c>
      <c r="D3626">
        <v>620</v>
      </c>
    </row>
    <row r="3627" spans="1:4" x14ac:dyDescent="0.3">
      <c r="A3627">
        <v>7881</v>
      </c>
      <c r="B3627" t="s">
        <v>41</v>
      </c>
      <c r="C3627" t="s">
        <v>18</v>
      </c>
      <c r="D3627">
        <v>26</v>
      </c>
    </row>
    <row r="3628" spans="1:4" x14ac:dyDescent="0.3">
      <c r="A3628">
        <v>7881</v>
      </c>
      <c r="B3628" t="s">
        <v>41</v>
      </c>
      <c r="C3628" t="s">
        <v>19</v>
      </c>
      <c r="D3628">
        <v>195</v>
      </c>
    </row>
    <row r="3629" spans="1:4" x14ac:dyDescent="0.3">
      <c r="A3629">
        <v>7881</v>
      </c>
      <c r="B3629" t="s">
        <v>41</v>
      </c>
      <c r="C3629" t="s">
        <v>20</v>
      </c>
      <c r="D3629">
        <v>34</v>
      </c>
    </row>
    <row r="3630" spans="1:4" x14ac:dyDescent="0.3">
      <c r="A3630">
        <v>7881</v>
      </c>
      <c r="B3630" t="s">
        <v>41</v>
      </c>
      <c r="C3630" t="s">
        <v>21</v>
      </c>
      <c r="D3630">
        <v>17</v>
      </c>
    </row>
    <row r="3631" spans="1:4" x14ac:dyDescent="0.3">
      <c r="A3631">
        <v>7881</v>
      </c>
      <c r="B3631" t="s">
        <v>41</v>
      </c>
      <c r="C3631" t="s">
        <v>22</v>
      </c>
      <c r="D3631">
        <v>141</v>
      </c>
    </row>
    <row r="3632" spans="1:4" x14ac:dyDescent="0.3">
      <c r="A3632">
        <v>6445</v>
      </c>
      <c r="B3632" t="s">
        <v>47</v>
      </c>
      <c r="C3632" t="s">
        <v>17</v>
      </c>
      <c r="D3632">
        <v>243</v>
      </c>
    </row>
    <row r="3633" spans="1:4" x14ac:dyDescent="0.3">
      <c r="A3633">
        <v>6445</v>
      </c>
      <c r="B3633" t="s">
        <v>47</v>
      </c>
      <c r="C3633" t="s">
        <v>18</v>
      </c>
      <c r="D3633">
        <v>101</v>
      </c>
    </row>
    <row r="3634" spans="1:4" x14ac:dyDescent="0.3">
      <c r="A3634">
        <v>6445</v>
      </c>
      <c r="B3634" t="s">
        <v>47</v>
      </c>
      <c r="C3634" t="s">
        <v>19</v>
      </c>
      <c r="D3634">
        <v>405</v>
      </c>
    </row>
    <row r="3635" spans="1:4" x14ac:dyDescent="0.3">
      <c r="A3635">
        <v>6445</v>
      </c>
      <c r="B3635" t="s">
        <v>47</v>
      </c>
      <c r="C3635" t="s">
        <v>20</v>
      </c>
      <c r="D3635">
        <v>29</v>
      </c>
    </row>
    <row r="3636" spans="1:4" x14ac:dyDescent="0.3">
      <c r="A3636">
        <v>6445</v>
      </c>
      <c r="B3636" t="s">
        <v>47</v>
      </c>
      <c r="C3636" t="s">
        <v>21</v>
      </c>
      <c r="D3636">
        <v>40</v>
      </c>
    </row>
    <row r="3637" spans="1:4" x14ac:dyDescent="0.3">
      <c r="A3637">
        <v>6445</v>
      </c>
      <c r="B3637" t="s">
        <v>47</v>
      </c>
      <c r="C3637" t="s">
        <v>22</v>
      </c>
      <c r="D3637">
        <v>40</v>
      </c>
    </row>
    <row r="3638" spans="1:4" x14ac:dyDescent="0.3">
      <c r="A3638">
        <v>9204</v>
      </c>
      <c r="B3638" t="s">
        <v>41</v>
      </c>
      <c r="C3638" t="s">
        <v>17</v>
      </c>
      <c r="D3638">
        <v>371</v>
      </c>
    </row>
    <row r="3639" spans="1:4" x14ac:dyDescent="0.3">
      <c r="A3639">
        <v>9204</v>
      </c>
      <c r="B3639" t="s">
        <v>41</v>
      </c>
      <c r="C3639" t="s">
        <v>18</v>
      </c>
      <c r="D3639">
        <v>159</v>
      </c>
    </row>
    <row r="3640" spans="1:4" x14ac:dyDescent="0.3">
      <c r="A3640">
        <v>9204</v>
      </c>
      <c r="B3640" t="s">
        <v>41</v>
      </c>
      <c r="C3640" t="s">
        <v>19</v>
      </c>
      <c r="D3640">
        <v>194</v>
      </c>
    </row>
    <row r="3641" spans="1:4" x14ac:dyDescent="0.3">
      <c r="A3641">
        <v>9204</v>
      </c>
      <c r="B3641" t="s">
        <v>41</v>
      </c>
      <c r="C3641" t="s">
        <v>20</v>
      </c>
      <c r="D3641">
        <v>58</v>
      </c>
    </row>
    <row r="3642" spans="1:4" x14ac:dyDescent="0.3">
      <c r="A3642">
        <v>9204</v>
      </c>
      <c r="B3642" t="s">
        <v>41</v>
      </c>
      <c r="C3642" t="s">
        <v>21</v>
      </c>
      <c r="D3642">
        <v>106</v>
      </c>
    </row>
    <row r="3643" spans="1:4" x14ac:dyDescent="0.3">
      <c r="A3643">
        <v>9204</v>
      </c>
      <c r="B3643" t="s">
        <v>41</v>
      </c>
      <c r="C3643" t="s">
        <v>22</v>
      </c>
      <c r="D3643">
        <v>141</v>
      </c>
    </row>
    <row r="3644" spans="1:4" x14ac:dyDescent="0.3">
      <c r="A3644">
        <v>10660</v>
      </c>
      <c r="B3644" t="s">
        <v>41</v>
      </c>
      <c r="C3644" t="s">
        <v>17</v>
      </c>
      <c r="D3644">
        <v>349</v>
      </c>
    </row>
    <row r="3645" spans="1:4" x14ac:dyDescent="0.3">
      <c r="A3645">
        <v>10660</v>
      </c>
      <c r="B3645" t="s">
        <v>41</v>
      </c>
      <c r="C3645" t="s">
        <v>18</v>
      </c>
      <c r="D3645">
        <v>7</v>
      </c>
    </row>
    <row r="3646" spans="1:4" x14ac:dyDescent="0.3">
      <c r="A3646">
        <v>10660</v>
      </c>
      <c r="B3646" t="s">
        <v>41</v>
      </c>
      <c r="C3646" t="s">
        <v>19</v>
      </c>
      <c r="D3646">
        <v>35</v>
      </c>
    </row>
    <row r="3647" spans="1:4" x14ac:dyDescent="0.3">
      <c r="A3647">
        <v>10660</v>
      </c>
      <c r="B3647" t="s">
        <v>41</v>
      </c>
      <c r="C3647" t="s">
        <v>20</v>
      </c>
      <c r="D3647">
        <v>0</v>
      </c>
    </row>
    <row r="3648" spans="1:4" x14ac:dyDescent="0.3">
      <c r="A3648">
        <v>10660</v>
      </c>
      <c r="B3648" t="s">
        <v>41</v>
      </c>
      <c r="C3648" t="s">
        <v>21</v>
      </c>
      <c r="D3648">
        <v>0</v>
      </c>
    </row>
    <row r="3649" spans="1:4" x14ac:dyDescent="0.3">
      <c r="A3649">
        <v>10660</v>
      </c>
      <c r="B3649" t="s">
        <v>41</v>
      </c>
      <c r="C3649" t="s">
        <v>22</v>
      </c>
      <c r="D3649">
        <v>47</v>
      </c>
    </row>
    <row r="3650" spans="1:4" x14ac:dyDescent="0.3">
      <c r="A3650">
        <v>10648</v>
      </c>
      <c r="B3650" t="s">
        <v>41</v>
      </c>
      <c r="C3650" t="s">
        <v>17</v>
      </c>
      <c r="D3650">
        <v>398</v>
      </c>
    </row>
    <row r="3651" spans="1:4" x14ac:dyDescent="0.3">
      <c r="A3651">
        <v>10648</v>
      </c>
      <c r="B3651" t="s">
        <v>41</v>
      </c>
      <c r="C3651" t="s">
        <v>18</v>
      </c>
      <c r="D3651">
        <v>96</v>
      </c>
    </row>
    <row r="3652" spans="1:4" x14ac:dyDescent="0.3">
      <c r="A3652">
        <v>10648</v>
      </c>
      <c r="B3652" t="s">
        <v>41</v>
      </c>
      <c r="C3652" t="s">
        <v>19</v>
      </c>
      <c r="D3652">
        <v>447</v>
      </c>
    </row>
    <row r="3653" spans="1:4" x14ac:dyDescent="0.3">
      <c r="A3653">
        <v>10648</v>
      </c>
      <c r="B3653" t="s">
        <v>41</v>
      </c>
      <c r="C3653" t="s">
        <v>20</v>
      </c>
      <c r="D3653">
        <v>220</v>
      </c>
    </row>
    <row r="3654" spans="1:4" x14ac:dyDescent="0.3">
      <c r="A3654">
        <v>10648</v>
      </c>
      <c r="B3654" t="s">
        <v>41</v>
      </c>
      <c r="C3654" t="s">
        <v>21</v>
      </c>
      <c r="D3654">
        <v>96</v>
      </c>
    </row>
    <row r="3655" spans="1:4" x14ac:dyDescent="0.3">
      <c r="A3655">
        <v>10648</v>
      </c>
      <c r="B3655" t="s">
        <v>41</v>
      </c>
      <c r="C3655" t="s">
        <v>22</v>
      </c>
      <c r="D3655">
        <v>32</v>
      </c>
    </row>
    <row r="3656" spans="1:4" x14ac:dyDescent="0.3">
      <c r="A3656">
        <v>5120</v>
      </c>
      <c r="B3656" t="s">
        <v>47</v>
      </c>
      <c r="C3656" t="s">
        <v>17</v>
      </c>
      <c r="D3656">
        <v>398</v>
      </c>
    </row>
    <row r="3657" spans="1:4" x14ac:dyDescent="0.3">
      <c r="A3657">
        <v>5120</v>
      </c>
      <c r="B3657" t="s">
        <v>47</v>
      </c>
      <c r="C3657" t="s">
        <v>18</v>
      </c>
      <c r="D3657">
        <v>96</v>
      </c>
    </row>
    <row r="3658" spans="1:4" x14ac:dyDescent="0.3">
      <c r="A3658">
        <v>5120</v>
      </c>
      <c r="B3658" t="s">
        <v>47</v>
      </c>
      <c r="C3658" t="s">
        <v>19</v>
      </c>
      <c r="D3658">
        <v>447</v>
      </c>
    </row>
    <row r="3659" spans="1:4" x14ac:dyDescent="0.3">
      <c r="A3659">
        <v>5120</v>
      </c>
      <c r="B3659" t="s">
        <v>47</v>
      </c>
      <c r="C3659" t="s">
        <v>20</v>
      </c>
      <c r="D3659">
        <v>220</v>
      </c>
    </row>
    <row r="3660" spans="1:4" x14ac:dyDescent="0.3">
      <c r="A3660">
        <v>5120</v>
      </c>
      <c r="B3660" t="s">
        <v>47</v>
      </c>
      <c r="C3660" t="s">
        <v>21</v>
      </c>
      <c r="D3660">
        <v>96</v>
      </c>
    </row>
    <row r="3661" spans="1:4" x14ac:dyDescent="0.3">
      <c r="A3661">
        <v>5120</v>
      </c>
      <c r="B3661" t="s">
        <v>47</v>
      </c>
      <c r="C3661" t="s">
        <v>22</v>
      </c>
      <c r="D3661">
        <v>32</v>
      </c>
    </row>
    <row r="3662" spans="1:4" x14ac:dyDescent="0.3">
      <c r="A3662">
        <v>3076</v>
      </c>
      <c r="B3662" t="s">
        <v>53</v>
      </c>
      <c r="C3662" t="s">
        <v>17</v>
      </c>
      <c r="D3662">
        <v>452</v>
      </c>
    </row>
    <row r="3663" spans="1:4" x14ac:dyDescent="0.3">
      <c r="A3663">
        <v>3076</v>
      </c>
      <c r="B3663" t="s">
        <v>53</v>
      </c>
      <c r="C3663" t="s">
        <v>18</v>
      </c>
      <c r="D3663">
        <v>18</v>
      </c>
    </row>
    <row r="3664" spans="1:4" x14ac:dyDescent="0.3">
      <c r="A3664">
        <v>3076</v>
      </c>
      <c r="B3664" t="s">
        <v>53</v>
      </c>
      <c r="C3664" t="s">
        <v>19</v>
      </c>
      <c r="D3664">
        <v>102</v>
      </c>
    </row>
    <row r="3665" spans="1:4" x14ac:dyDescent="0.3">
      <c r="A3665">
        <v>3076</v>
      </c>
      <c r="B3665" t="s">
        <v>53</v>
      </c>
      <c r="C3665" t="s">
        <v>20</v>
      </c>
      <c r="D3665">
        <v>16</v>
      </c>
    </row>
    <row r="3666" spans="1:4" x14ac:dyDescent="0.3">
      <c r="A3666">
        <v>3076</v>
      </c>
      <c r="B3666" t="s">
        <v>53</v>
      </c>
      <c r="C3666" t="s">
        <v>21</v>
      </c>
      <c r="D3666">
        <v>18</v>
      </c>
    </row>
    <row r="3667" spans="1:4" x14ac:dyDescent="0.3">
      <c r="A3667">
        <v>3076</v>
      </c>
      <c r="B3667" t="s">
        <v>53</v>
      </c>
      <c r="C3667" t="s">
        <v>22</v>
      </c>
      <c r="D3667">
        <v>6</v>
      </c>
    </row>
    <row r="3668" spans="1:4" x14ac:dyDescent="0.3">
      <c r="A3668">
        <v>2995</v>
      </c>
      <c r="B3668" t="s">
        <v>41</v>
      </c>
      <c r="C3668" t="s">
        <v>17</v>
      </c>
      <c r="D3668">
        <v>291</v>
      </c>
    </row>
    <row r="3669" spans="1:4" x14ac:dyDescent="0.3">
      <c r="A3669">
        <v>2995</v>
      </c>
      <c r="B3669" t="s">
        <v>41</v>
      </c>
      <c r="C3669" t="s">
        <v>18</v>
      </c>
      <c r="D3669">
        <v>10</v>
      </c>
    </row>
    <row r="3670" spans="1:4" x14ac:dyDescent="0.3">
      <c r="A3670">
        <v>2995</v>
      </c>
      <c r="B3670" t="s">
        <v>41</v>
      </c>
      <c r="C3670" t="s">
        <v>19</v>
      </c>
      <c r="D3670">
        <v>689</v>
      </c>
    </row>
    <row r="3671" spans="1:4" x14ac:dyDescent="0.3">
      <c r="A3671">
        <v>2995</v>
      </c>
      <c r="B3671" t="s">
        <v>41</v>
      </c>
      <c r="C3671" t="s">
        <v>20</v>
      </c>
      <c r="D3671">
        <v>84</v>
      </c>
    </row>
    <row r="3672" spans="1:4" x14ac:dyDescent="0.3">
      <c r="A3672">
        <v>2995</v>
      </c>
      <c r="B3672" t="s">
        <v>41</v>
      </c>
      <c r="C3672" t="s">
        <v>21</v>
      </c>
      <c r="D3672">
        <v>10</v>
      </c>
    </row>
    <row r="3673" spans="1:4" x14ac:dyDescent="0.3">
      <c r="A3673">
        <v>2995</v>
      </c>
      <c r="B3673" t="s">
        <v>41</v>
      </c>
      <c r="C3673" t="s">
        <v>22</v>
      </c>
      <c r="D3673">
        <v>0</v>
      </c>
    </row>
    <row r="3674" spans="1:4" x14ac:dyDescent="0.3">
      <c r="A3674">
        <v>2416</v>
      </c>
      <c r="B3674" t="s">
        <v>41</v>
      </c>
      <c r="C3674" t="s">
        <v>17</v>
      </c>
      <c r="D3674">
        <v>789</v>
      </c>
    </row>
    <row r="3675" spans="1:4" x14ac:dyDescent="0.3">
      <c r="A3675">
        <v>2416</v>
      </c>
      <c r="B3675" t="s">
        <v>41</v>
      </c>
      <c r="C3675" t="s">
        <v>18</v>
      </c>
      <c r="D3675">
        <v>25</v>
      </c>
    </row>
    <row r="3676" spans="1:4" x14ac:dyDescent="0.3">
      <c r="A3676">
        <v>2416</v>
      </c>
      <c r="B3676" t="s">
        <v>41</v>
      </c>
      <c r="C3676" t="s">
        <v>19</v>
      </c>
      <c r="D3676">
        <v>420</v>
      </c>
    </row>
    <row r="3677" spans="1:4" x14ac:dyDescent="0.3">
      <c r="A3677">
        <v>2416</v>
      </c>
      <c r="B3677" t="s">
        <v>41</v>
      </c>
      <c r="C3677" t="s">
        <v>20</v>
      </c>
      <c r="D3677">
        <v>16</v>
      </c>
    </row>
    <row r="3678" spans="1:4" x14ac:dyDescent="0.3">
      <c r="A3678">
        <v>2416</v>
      </c>
      <c r="B3678" t="s">
        <v>41</v>
      </c>
      <c r="C3678" t="s">
        <v>21</v>
      </c>
      <c r="D3678">
        <v>38</v>
      </c>
    </row>
    <row r="3679" spans="1:4" x14ac:dyDescent="0.3">
      <c r="A3679">
        <v>2416</v>
      </c>
      <c r="B3679" t="s">
        <v>41</v>
      </c>
      <c r="C3679" t="s">
        <v>22</v>
      </c>
      <c r="D3679">
        <v>0</v>
      </c>
    </row>
    <row r="3680" spans="1:4" x14ac:dyDescent="0.3">
      <c r="A3680">
        <v>9120</v>
      </c>
      <c r="B3680" t="s">
        <v>41</v>
      </c>
      <c r="C3680" t="s">
        <v>17</v>
      </c>
      <c r="D3680">
        <v>747</v>
      </c>
    </row>
    <row r="3681" spans="1:4" x14ac:dyDescent="0.3">
      <c r="A3681">
        <v>9120</v>
      </c>
      <c r="B3681" t="s">
        <v>41</v>
      </c>
      <c r="C3681" t="s">
        <v>18</v>
      </c>
      <c r="D3681">
        <v>10</v>
      </c>
    </row>
    <row r="3682" spans="1:4" x14ac:dyDescent="0.3">
      <c r="A3682">
        <v>9120</v>
      </c>
      <c r="B3682" t="s">
        <v>41</v>
      </c>
      <c r="C3682" t="s">
        <v>19</v>
      </c>
      <c r="D3682">
        <v>161</v>
      </c>
    </row>
    <row r="3683" spans="1:4" x14ac:dyDescent="0.3">
      <c r="A3683">
        <v>9120</v>
      </c>
      <c r="B3683" t="s">
        <v>41</v>
      </c>
      <c r="C3683" t="s">
        <v>20</v>
      </c>
      <c r="D3683">
        <v>65</v>
      </c>
    </row>
    <row r="3684" spans="1:4" x14ac:dyDescent="0.3">
      <c r="A3684">
        <v>9120</v>
      </c>
      <c r="B3684" t="s">
        <v>41</v>
      </c>
      <c r="C3684" t="s">
        <v>21</v>
      </c>
      <c r="D3684">
        <v>40</v>
      </c>
    </row>
    <row r="3685" spans="1:4" x14ac:dyDescent="0.3">
      <c r="A3685">
        <v>9120</v>
      </c>
      <c r="B3685" t="s">
        <v>41</v>
      </c>
      <c r="C3685" t="s">
        <v>22</v>
      </c>
      <c r="D3685">
        <v>42</v>
      </c>
    </row>
    <row r="3686" spans="1:4" x14ac:dyDescent="0.3">
      <c r="A3686">
        <v>9478</v>
      </c>
      <c r="B3686" t="s">
        <v>41</v>
      </c>
      <c r="C3686" t="s">
        <v>17</v>
      </c>
      <c r="D3686">
        <v>91</v>
      </c>
    </row>
    <row r="3687" spans="1:4" x14ac:dyDescent="0.3">
      <c r="A3687">
        <v>9478</v>
      </c>
      <c r="B3687" t="s">
        <v>41</v>
      </c>
      <c r="C3687" t="s">
        <v>18</v>
      </c>
      <c r="D3687">
        <v>64</v>
      </c>
    </row>
    <row r="3688" spans="1:4" x14ac:dyDescent="0.3">
      <c r="A3688">
        <v>9478</v>
      </c>
      <c r="B3688" t="s">
        <v>41</v>
      </c>
      <c r="C3688" t="s">
        <v>19</v>
      </c>
      <c r="D3688">
        <v>128</v>
      </c>
    </row>
    <row r="3689" spans="1:4" x14ac:dyDescent="0.3">
      <c r="A3689">
        <v>9478</v>
      </c>
      <c r="B3689" t="s">
        <v>41</v>
      </c>
      <c r="C3689" t="s">
        <v>20</v>
      </c>
      <c r="D3689">
        <v>65</v>
      </c>
    </row>
    <row r="3690" spans="1:4" x14ac:dyDescent="0.3">
      <c r="A3690">
        <v>9478</v>
      </c>
      <c r="B3690" t="s">
        <v>41</v>
      </c>
      <c r="C3690" t="s">
        <v>21</v>
      </c>
      <c r="D3690">
        <v>3</v>
      </c>
    </row>
    <row r="3691" spans="1:4" x14ac:dyDescent="0.3">
      <c r="A3691">
        <v>9478</v>
      </c>
      <c r="B3691" t="s">
        <v>41</v>
      </c>
      <c r="C3691" t="s">
        <v>22</v>
      </c>
      <c r="D3691">
        <v>50</v>
      </c>
    </row>
    <row r="3692" spans="1:4" x14ac:dyDescent="0.3">
      <c r="A3692">
        <v>246</v>
      </c>
      <c r="B3692" t="s">
        <v>41</v>
      </c>
      <c r="C3692" t="s">
        <v>17</v>
      </c>
      <c r="D3692">
        <v>199</v>
      </c>
    </row>
    <row r="3693" spans="1:4" x14ac:dyDescent="0.3">
      <c r="A3693">
        <v>246</v>
      </c>
      <c r="B3693" t="s">
        <v>41</v>
      </c>
      <c r="C3693" t="s">
        <v>18</v>
      </c>
      <c r="D3693">
        <v>9</v>
      </c>
    </row>
    <row r="3694" spans="1:4" x14ac:dyDescent="0.3">
      <c r="A3694">
        <v>246</v>
      </c>
      <c r="B3694" t="s">
        <v>41</v>
      </c>
      <c r="C3694" t="s">
        <v>19</v>
      </c>
      <c r="D3694">
        <v>57</v>
      </c>
    </row>
    <row r="3695" spans="1:4" x14ac:dyDescent="0.3">
      <c r="A3695">
        <v>246</v>
      </c>
      <c r="B3695" t="s">
        <v>41</v>
      </c>
      <c r="C3695" t="s">
        <v>20</v>
      </c>
      <c r="D3695">
        <v>20</v>
      </c>
    </row>
    <row r="3696" spans="1:4" x14ac:dyDescent="0.3">
      <c r="A3696">
        <v>246</v>
      </c>
      <c r="B3696" t="s">
        <v>41</v>
      </c>
      <c r="C3696" t="s">
        <v>21</v>
      </c>
      <c r="D3696">
        <v>21</v>
      </c>
    </row>
    <row r="3697" spans="1:4" x14ac:dyDescent="0.3">
      <c r="A3697">
        <v>246</v>
      </c>
      <c r="B3697" t="s">
        <v>41</v>
      </c>
      <c r="C3697" t="s">
        <v>22</v>
      </c>
      <c r="D3697">
        <v>6</v>
      </c>
    </row>
    <row r="3698" spans="1:4" x14ac:dyDescent="0.3">
      <c r="A3698">
        <v>9907</v>
      </c>
      <c r="B3698" t="s">
        <v>52</v>
      </c>
      <c r="C3698" t="s">
        <v>17</v>
      </c>
      <c r="D3698">
        <v>742</v>
      </c>
    </row>
    <row r="3699" spans="1:4" x14ac:dyDescent="0.3">
      <c r="A3699">
        <v>9907</v>
      </c>
      <c r="B3699" t="s">
        <v>52</v>
      </c>
      <c r="C3699" t="s">
        <v>18</v>
      </c>
      <c r="D3699">
        <v>28</v>
      </c>
    </row>
    <row r="3700" spans="1:4" x14ac:dyDescent="0.3">
      <c r="A3700">
        <v>9907</v>
      </c>
      <c r="B3700" t="s">
        <v>52</v>
      </c>
      <c r="C3700" t="s">
        <v>19</v>
      </c>
      <c r="D3700">
        <v>152</v>
      </c>
    </row>
    <row r="3701" spans="1:4" x14ac:dyDescent="0.3">
      <c r="A3701">
        <v>9907</v>
      </c>
      <c r="B3701" t="s">
        <v>52</v>
      </c>
      <c r="C3701" t="s">
        <v>20</v>
      </c>
      <c r="D3701">
        <v>25</v>
      </c>
    </row>
    <row r="3702" spans="1:4" x14ac:dyDescent="0.3">
      <c r="A3702">
        <v>9907</v>
      </c>
      <c r="B3702" t="s">
        <v>52</v>
      </c>
      <c r="C3702" t="s">
        <v>21</v>
      </c>
      <c r="D3702">
        <v>9</v>
      </c>
    </row>
    <row r="3703" spans="1:4" x14ac:dyDescent="0.3">
      <c r="A3703">
        <v>9907</v>
      </c>
      <c r="B3703" t="s">
        <v>52</v>
      </c>
      <c r="C3703" t="s">
        <v>22</v>
      </c>
      <c r="D3703">
        <v>57</v>
      </c>
    </row>
    <row r="3704" spans="1:4" x14ac:dyDescent="0.3">
      <c r="A3704">
        <v>10142</v>
      </c>
      <c r="B3704" t="s">
        <v>43</v>
      </c>
      <c r="C3704" t="s">
        <v>17</v>
      </c>
      <c r="D3704">
        <v>372</v>
      </c>
    </row>
    <row r="3705" spans="1:4" x14ac:dyDescent="0.3">
      <c r="A3705">
        <v>10142</v>
      </c>
      <c r="B3705" t="s">
        <v>43</v>
      </c>
      <c r="C3705" t="s">
        <v>18</v>
      </c>
      <c r="D3705">
        <v>18</v>
      </c>
    </row>
    <row r="3706" spans="1:4" x14ac:dyDescent="0.3">
      <c r="A3706">
        <v>10142</v>
      </c>
      <c r="B3706" t="s">
        <v>43</v>
      </c>
      <c r="C3706" t="s">
        <v>19</v>
      </c>
      <c r="D3706">
        <v>126</v>
      </c>
    </row>
    <row r="3707" spans="1:4" x14ac:dyDescent="0.3">
      <c r="A3707">
        <v>10142</v>
      </c>
      <c r="B3707" t="s">
        <v>43</v>
      </c>
      <c r="C3707" t="s">
        <v>20</v>
      </c>
      <c r="D3707">
        <v>47</v>
      </c>
    </row>
    <row r="3708" spans="1:4" x14ac:dyDescent="0.3">
      <c r="A3708">
        <v>10142</v>
      </c>
      <c r="B3708" t="s">
        <v>43</v>
      </c>
      <c r="C3708" t="s">
        <v>21</v>
      </c>
      <c r="D3708">
        <v>48</v>
      </c>
    </row>
    <row r="3709" spans="1:4" x14ac:dyDescent="0.3">
      <c r="A3709">
        <v>10142</v>
      </c>
      <c r="B3709" t="s">
        <v>43</v>
      </c>
      <c r="C3709" t="s">
        <v>22</v>
      </c>
      <c r="D3709">
        <v>78</v>
      </c>
    </row>
    <row r="3710" spans="1:4" x14ac:dyDescent="0.3">
      <c r="A3710">
        <v>7030</v>
      </c>
      <c r="B3710" t="s">
        <v>41</v>
      </c>
      <c r="C3710" t="s">
        <v>17</v>
      </c>
      <c r="D3710">
        <v>1200</v>
      </c>
    </row>
    <row r="3711" spans="1:4" x14ac:dyDescent="0.3">
      <c r="A3711">
        <v>7030</v>
      </c>
      <c r="B3711" t="s">
        <v>41</v>
      </c>
      <c r="C3711" t="s">
        <v>18</v>
      </c>
      <c r="D3711">
        <v>0</v>
      </c>
    </row>
    <row r="3712" spans="1:4" x14ac:dyDescent="0.3">
      <c r="A3712">
        <v>7030</v>
      </c>
      <c r="B3712" t="s">
        <v>41</v>
      </c>
      <c r="C3712" t="s">
        <v>19</v>
      </c>
      <c r="D3712">
        <v>204</v>
      </c>
    </row>
    <row r="3713" spans="1:4" x14ac:dyDescent="0.3">
      <c r="A3713">
        <v>7030</v>
      </c>
      <c r="B3713" t="s">
        <v>41</v>
      </c>
      <c r="C3713" t="s">
        <v>20</v>
      </c>
      <c r="D3713">
        <v>38</v>
      </c>
    </row>
    <row r="3714" spans="1:4" x14ac:dyDescent="0.3">
      <c r="A3714">
        <v>7030</v>
      </c>
      <c r="B3714" t="s">
        <v>41</v>
      </c>
      <c r="C3714" t="s">
        <v>21</v>
      </c>
      <c r="D3714">
        <v>29</v>
      </c>
    </row>
    <row r="3715" spans="1:4" x14ac:dyDescent="0.3">
      <c r="A3715">
        <v>7030</v>
      </c>
      <c r="B3715" t="s">
        <v>41</v>
      </c>
      <c r="C3715" t="s">
        <v>22</v>
      </c>
      <c r="D3715">
        <v>14</v>
      </c>
    </row>
    <row r="3716" spans="1:4" x14ac:dyDescent="0.3">
      <c r="A3716">
        <v>1729</v>
      </c>
      <c r="B3716" t="s">
        <v>41</v>
      </c>
      <c r="C3716" t="s">
        <v>17</v>
      </c>
      <c r="D3716">
        <v>1043</v>
      </c>
    </row>
    <row r="3717" spans="1:4" x14ac:dyDescent="0.3">
      <c r="A3717">
        <v>1729</v>
      </c>
      <c r="B3717" t="s">
        <v>41</v>
      </c>
      <c r="C3717" t="s">
        <v>18</v>
      </c>
      <c r="D3717">
        <v>24</v>
      </c>
    </row>
    <row r="3718" spans="1:4" x14ac:dyDescent="0.3">
      <c r="A3718">
        <v>1729</v>
      </c>
      <c r="B3718" t="s">
        <v>41</v>
      </c>
      <c r="C3718" t="s">
        <v>19</v>
      </c>
      <c r="D3718">
        <v>97</v>
      </c>
    </row>
    <row r="3719" spans="1:4" x14ac:dyDescent="0.3">
      <c r="A3719">
        <v>1729</v>
      </c>
      <c r="B3719" t="s">
        <v>41</v>
      </c>
      <c r="C3719" t="s">
        <v>20</v>
      </c>
      <c r="D3719">
        <v>32</v>
      </c>
    </row>
    <row r="3720" spans="1:4" x14ac:dyDescent="0.3">
      <c r="A3720">
        <v>1729</v>
      </c>
      <c r="B3720" t="s">
        <v>41</v>
      </c>
      <c r="C3720" t="s">
        <v>21</v>
      </c>
      <c r="D3720">
        <v>24</v>
      </c>
    </row>
    <row r="3721" spans="1:4" x14ac:dyDescent="0.3">
      <c r="A3721">
        <v>1729</v>
      </c>
      <c r="B3721" t="s">
        <v>41</v>
      </c>
      <c r="C3721" t="s">
        <v>22</v>
      </c>
      <c r="D3721">
        <v>157</v>
      </c>
    </row>
    <row r="3722" spans="1:4" x14ac:dyDescent="0.3">
      <c r="A3722">
        <v>3336</v>
      </c>
      <c r="B3722" t="s">
        <v>53</v>
      </c>
      <c r="C3722" t="s">
        <v>17</v>
      </c>
      <c r="D3722">
        <v>712</v>
      </c>
    </row>
    <row r="3723" spans="1:4" x14ac:dyDescent="0.3">
      <c r="A3723">
        <v>3336</v>
      </c>
      <c r="B3723" t="s">
        <v>53</v>
      </c>
      <c r="C3723" t="s">
        <v>18</v>
      </c>
      <c r="D3723">
        <v>0</v>
      </c>
    </row>
    <row r="3724" spans="1:4" x14ac:dyDescent="0.3">
      <c r="A3724">
        <v>3336</v>
      </c>
      <c r="B3724" t="s">
        <v>53</v>
      </c>
      <c r="C3724" t="s">
        <v>19</v>
      </c>
      <c r="D3724">
        <v>45</v>
      </c>
    </row>
    <row r="3725" spans="1:4" x14ac:dyDescent="0.3">
      <c r="A3725">
        <v>3336</v>
      </c>
      <c r="B3725" t="s">
        <v>53</v>
      </c>
      <c r="C3725" t="s">
        <v>20</v>
      </c>
      <c r="D3725">
        <v>0</v>
      </c>
    </row>
    <row r="3726" spans="1:4" x14ac:dyDescent="0.3">
      <c r="A3726">
        <v>3336</v>
      </c>
      <c r="B3726" t="s">
        <v>53</v>
      </c>
      <c r="C3726" t="s">
        <v>21</v>
      </c>
      <c r="D3726">
        <v>0</v>
      </c>
    </row>
    <row r="3727" spans="1:4" x14ac:dyDescent="0.3">
      <c r="A3727">
        <v>3336</v>
      </c>
      <c r="B3727" t="s">
        <v>53</v>
      </c>
      <c r="C3727" t="s">
        <v>22</v>
      </c>
      <c r="D3727">
        <v>191</v>
      </c>
    </row>
    <row r="3728" spans="1:4" x14ac:dyDescent="0.3">
      <c r="A3728">
        <v>9381</v>
      </c>
      <c r="B3728" t="s">
        <v>53</v>
      </c>
      <c r="C3728" t="s">
        <v>17</v>
      </c>
      <c r="D3728">
        <v>328</v>
      </c>
    </row>
    <row r="3729" spans="1:4" x14ac:dyDescent="0.3">
      <c r="A3729">
        <v>9381</v>
      </c>
      <c r="B3729" t="s">
        <v>53</v>
      </c>
      <c r="C3729" t="s">
        <v>18</v>
      </c>
      <c r="D3729">
        <v>9</v>
      </c>
    </row>
    <row r="3730" spans="1:4" x14ac:dyDescent="0.3">
      <c r="A3730">
        <v>9381</v>
      </c>
      <c r="B3730" t="s">
        <v>53</v>
      </c>
      <c r="C3730" t="s">
        <v>19</v>
      </c>
      <c r="D3730">
        <v>124</v>
      </c>
    </row>
    <row r="3731" spans="1:4" x14ac:dyDescent="0.3">
      <c r="A3731">
        <v>9381</v>
      </c>
      <c r="B3731" t="s">
        <v>53</v>
      </c>
      <c r="C3731" t="s">
        <v>20</v>
      </c>
      <c r="D3731">
        <v>12</v>
      </c>
    </row>
    <row r="3732" spans="1:4" x14ac:dyDescent="0.3">
      <c r="A3732">
        <v>9381</v>
      </c>
      <c r="B3732" t="s">
        <v>53</v>
      </c>
      <c r="C3732" t="s">
        <v>21</v>
      </c>
      <c r="D3732">
        <v>24</v>
      </c>
    </row>
    <row r="3733" spans="1:4" x14ac:dyDescent="0.3">
      <c r="A3733">
        <v>9381</v>
      </c>
      <c r="B3733" t="s">
        <v>53</v>
      </c>
      <c r="C3733" t="s">
        <v>22</v>
      </c>
      <c r="D3733">
        <v>109</v>
      </c>
    </row>
    <row r="3734" spans="1:4" x14ac:dyDescent="0.3">
      <c r="A3734">
        <v>9384</v>
      </c>
      <c r="B3734" t="s">
        <v>53</v>
      </c>
      <c r="C3734" t="s">
        <v>17</v>
      </c>
      <c r="D3734">
        <v>328</v>
      </c>
    </row>
    <row r="3735" spans="1:4" x14ac:dyDescent="0.3">
      <c r="A3735">
        <v>9384</v>
      </c>
      <c r="B3735" t="s">
        <v>53</v>
      </c>
      <c r="C3735" t="s">
        <v>18</v>
      </c>
      <c r="D3735">
        <v>9</v>
      </c>
    </row>
    <row r="3736" spans="1:4" x14ac:dyDescent="0.3">
      <c r="A3736">
        <v>9384</v>
      </c>
      <c r="B3736" t="s">
        <v>53</v>
      </c>
      <c r="C3736" t="s">
        <v>19</v>
      </c>
      <c r="D3736">
        <v>124</v>
      </c>
    </row>
    <row r="3737" spans="1:4" x14ac:dyDescent="0.3">
      <c r="A3737">
        <v>9384</v>
      </c>
      <c r="B3737" t="s">
        <v>53</v>
      </c>
      <c r="C3737" t="s">
        <v>20</v>
      </c>
      <c r="D3737">
        <v>12</v>
      </c>
    </row>
    <row r="3738" spans="1:4" x14ac:dyDescent="0.3">
      <c r="A3738">
        <v>9384</v>
      </c>
      <c r="B3738" t="s">
        <v>53</v>
      </c>
      <c r="C3738" t="s">
        <v>21</v>
      </c>
      <c r="D3738">
        <v>24</v>
      </c>
    </row>
    <row r="3739" spans="1:4" x14ac:dyDescent="0.3">
      <c r="A3739">
        <v>9384</v>
      </c>
      <c r="B3739" t="s">
        <v>53</v>
      </c>
      <c r="C3739" t="s">
        <v>22</v>
      </c>
      <c r="D3739">
        <v>109</v>
      </c>
    </row>
    <row r="3740" spans="1:4" x14ac:dyDescent="0.3">
      <c r="A3740">
        <v>10675</v>
      </c>
      <c r="B3740" t="s">
        <v>41</v>
      </c>
      <c r="C3740" t="s">
        <v>17</v>
      </c>
      <c r="D3740">
        <v>909</v>
      </c>
    </row>
    <row r="3741" spans="1:4" x14ac:dyDescent="0.3">
      <c r="A3741">
        <v>10675</v>
      </c>
      <c r="B3741" t="s">
        <v>41</v>
      </c>
      <c r="C3741" t="s">
        <v>18</v>
      </c>
      <c r="D3741">
        <v>11</v>
      </c>
    </row>
    <row r="3742" spans="1:4" x14ac:dyDescent="0.3">
      <c r="A3742">
        <v>10675</v>
      </c>
      <c r="B3742" t="s">
        <v>41</v>
      </c>
      <c r="C3742" t="s">
        <v>19</v>
      </c>
      <c r="D3742">
        <v>218</v>
      </c>
    </row>
    <row r="3743" spans="1:4" x14ac:dyDescent="0.3">
      <c r="A3743">
        <v>10675</v>
      </c>
      <c r="B3743" t="s">
        <v>41</v>
      </c>
      <c r="C3743" t="s">
        <v>20</v>
      </c>
      <c r="D3743">
        <v>0</v>
      </c>
    </row>
    <row r="3744" spans="1:4" x14ac:dyDescent="0.3">
      <c r="A3744">
        <v>10675</v>
      </c>
      <c r="B3744" t="s">
        <v>41</v>
      </c>
      <c r="C3744" t="s">
        <v>21</v>
      </c>
      <c r="D3744">
        <v>0</v>
      </c>
    </row>
    <row r="3745" spans="1:4" x14ac:dyDescent="0.3">
      <c r="A3745">
        <v>10675</v>
      </c>
      <c r="B3745" t="s">
        <v>41</v>
      </c>
      <c r="C3745" t="s">
        <v>22</v>
      </c>
      <c r="D3745">
        <v>23</v>
      </c>
    </row>
    <row r="3746" spans="1:4" x14ac:dyDescent="0.3">
      <c r="A3746">
        <v>2304</v>
      </c>
      <c r="B3746" t="s">
        <v>47</v>
      </c>
      <c r="C3746" t="s">
        <v>17</v>
      </c>
      <c r="D3746">
        <v>625</v>
      </c>
    </row>
    <row r="3747" spans="1:4" x14ac:dyDescent="0.3">
      <c r="A3747">
        <v>2304</v>
      </c>
      <c r="B3747" t="s">
        <v>47</v>
      </c>
      <c r="C3747" t="s">
        <v>18</v>
      </c>
      <c r="D3747">
        <v>7</v>
      </c>
    </row>
    <row r="3748" spans="1:4" x14ac:dyDescent="0.3">
      <c r="A3748">
        <v>2304</v>
      </c>
      <c r="B3748" t="s">
        <v>47</v>
      </c>
      <c r="C3748" t="s">
        <v>19</v>
      </c>
      <c r="D3748">
        <v>99</v>
      </c>
    </row>
    <row r="3749" spans="1:4" x14ac:dyDescent="0.3">
      <c r="A3749">
        <v>2304</v>
      </c>
      <c r="B3749" t="s">
        <v>47</v>
      </c>
      <c r="C3749" t="s">
        <v>20</v>
      </c>
      <c r="D3749">
        <v>10</v>
      </c>
    </row>
    <row r="3750" spans="1:4" x14ac:dyDescent="0.3">
      <c r="A3750">
        <v>2304</v>
      </c>
      <c r="B3750" t="s">
        <v>47</v>
      </c>
      <c r="C3750" t="s">
        <v>21</v>
      </c>
      <c r="D3750">
        <v>22</v>
      </c>
    </row>
    <row r="3751" spans="1:4" x14ac:dyDescent="0.3">
      <c r="A3751">
        <v>2304</v>
      </c>
      <c r="B3751" t="s">
        <v>47</v>
      </c>
      <c r="C3751" t="s">
        <v>22</v>
      </c>
      <c r="D3751">
        <v>7</v>
      </c>
    </row>
    <row r="3752" spans="1:4" x14ac:dyDescent="0.3">
      <c r="A3752">
        <v>10319</v>
      </c>
      <c r="B3752" t="s">
        <v>41</v>
      </c>
      <c r="C3752" t="s">
        <v>17</v>
      </c>
      <c r="D3752">
        <v>1090</v>
      </c>
    </row>
    <row r="3753" spans="1:4" x14ac:dyDescent="0.3">
      <c r="A3753">
        <v>10319</v>
      </c>
      <c r="B3753" t="s">
        <v>41</v>
      </c>
      <c r="C3753" t="s">
        <v>18</v>
      </c>
      <c r="D3753">
        <v>12</v>
      </c>
    </row>
    <row r="3754" spans="1:4" x14ac:dyDescent="0.3">
      <c r="A3754">
        <v>10319</v>
      </c>
      <c r="B3754" t="s">
        <v>41</v>
      </c>
      <c r="C3754" t="s">
        <v>19</v>
      </c>
      <c r="D3754">
        <v>96</v>
      </c>
    </row>
    <row r="3755" spans="1:4" x14ac:dyDescent="0.3">
      <c r="A3755">
        <v>10319</v>
      </c>
      <c r="B3755" t="s">
        <v>41</v>
      </c>
      <c r="C3755" t="s">
        <v>20</v>
      </c>
      <c r="D3755">
        <v>16</v>
      </c>
    </row>
    <row r="3756" spans="1:4" x14ac:dyDescent="0.3">
      <c r="A3756">
        <v>10319</v>
      </c>
      <c r="B3756" t="s">
        <v>41</v>
      </c>
      <c r="C3756" t="s">
        <v>21</v>
      </c>
      <c r="D3756">
        <v>12</v>
      </c>
    </row>
    <row r="3757" spans="1:4" x14ac:dyDescent="0.3">
      <c r="A3757">
        <v>10319</v>
      </c>
      <c r="B3757" t="s">
        <v>41</v>
      </c>
      <c r="C3757" t="s">
        <v>22</v>
      </c>
      <c r="D3757">
        <v>60</v>
      </c>
    </row>
    <row r="3758" spans="1:4" x14ac:dyDescent="0.3">
      <c r="A3758">
        <v>3535</v>
      </c>
      <c r="B3758" t="s">
        <v>41</v>
      </c>
      <c r="C3758" t="s">
        <v>17</v>
      </c>
      <c r="D3758">
        <v>251</v>
      </c>
    </row>
    <row r="3759" spans="1:4" x14ac:dyDescent="0.3">
      <c r="A3759">
        <v>3535</v>
      </c>
      <c r="B3759" t="s">
        <v>41</v>
      </c>
      <c r="C3759" t="s">
        <v>18</v>
      </c>
      <c r="D3759">
        <v>108</v>
      </c>
    </row>
    <row r="3760" spans="1:4" x14ac:dyDescent="0.3">
      <c r="A3760">
        <v>3535</v>
      </c>
      <c r="B3760" t="s">
        <v>41</v>
      </c>
      <c r="C3760" t="s">
        <v>19</v>
      </c>
      <c r="D3760">
        <v>334</v>
      </c>
    </row>
    <row r="3761" spans="1:4" x14ac:dyDescent="0.3">
      <c r="A3761">
        <v>3535</v>
      </c>
      <c r="B3761" t="s">
        <v>41</v>
      </c>
      <c r="C3761" t="s">
        <v>20</v>
      </c>
      <c r="D3761">
        <v>65</v>
      </c>
    </row>
    <row r="3762" spans="1:4" x14ac:dyDescent="0.3">
      <c r="A3762">
        <v>3535</v>
      </c>
      <c r="B3762" t="s">
        <v>41</v>
      </c>
      <c r="C3762" t="s">
        <v>21</v>
      </c>
      <c r="D3762">
        <v>92</v>
      </c>
    </row>
    <row r="3763" spans="1:4" x14ac:dyDescent="0.3">
      <c r="A3763">
        <v>3535</v>
      </c>
      <c r="B3763" t="s">
        <v>41</v>
      </c>
      <c r="C3763" t="s">
        <v>22</v>
      </c>
      <c r="D3763">
        <v>117</v>
      </c>
    </row>
    <row r="3764" spans="1:4" x14ac:dyDescent="0.3">
      <c r="A3764">
        <v>591</v>
      </c>
      <c r="B3764" t="s">
        <v>45</v>
      </c>
      <c r="C3764" t="s">
        <v>17</v>
      </c>
      <c r="D3764">
        <v>293</v>
      </c>
    </row>
    <row r="3765" spans="1:4" x14ac:dyDescent="0.3">
      <c r="A3765">
        <v>591</v>
      </c>
      <c r="B3765" t="s">
        <v>45</v>
      </c>
      <c r="C3765" t="s">
        <v>18</v>
      </c>
      <c r="D3765">
        <v>35</v>
      </c>
    </row>
    <row r="3766" spans="1:4" x14ac:dyDescent="0.3">
      <c r="A3766">
        <v>591</v>
      </c>
      <c r="B3766" t="s">
        <v>45</v>
      </c>
      <c r="C3766" t="s">
        <v>19</v>
      </c>
      <c r="D3766">
        <v>179</v>
      </c>
    </row>
    <row r="3767" spans="1:4" x14ac:dyDescent="0.3">
      <c r="A3767">
        <v>591</v>
      </c>
      <c r="B3767" t="s">
        <v>45</v>
      </c>
      <c r="C3767" t="s">
        <v>20</v>
      </c>
      <c r="D3767">
        <v>46</v>
      </c>
    </row>
    <row r="3768" spans="1:4" x14ac:dyDescent="0.3">
      <c r="A3768">
        <v>591</v>
      </c>
      <c r="B3768" t="s">
        <v>45</v>
      </c>
      <c r="C3768" t="s">
        <v>21</v>
      </c>
      <c r="D3768">
        <v>59</v>
      </c>
    </row>
    <row r="3769" spans="1:4" x14ac:dyDescent="0.3">
      <c r="A3769">
        <v>591</v>
      </c>
      <c r="B3769" t="s">
        <v>45</v>
      </c>
      <c r="C3769" t="s">
        <v>22</v>
      </c>
      <c r="D3769">
        <v>65</v>
      </c>
    </row>
    <row r="3770" spans="1:4" x14ac:dyDescent="0.3">
      <c r="A3770">
        <v>7718</v>
      </c>
      <c r="B3770" t="s">
        <v>41</v>
      </c>
      <c r="C3770" t="s">
        <v>17</v>
      </c>
      <c r="D3770">
        <v>244</v>
      </c>
    </row>
    <row r="3771" spans="1:4" x14ac:dyDescent="0.3">
      <c r="A3771">
        <v>7718</v>
      </c>
      <c r="B3771" t="s">
        <v>41</v>
      </c>
      <c r="C3771" t="s">
        <v>18</v>
      </c>
      <c r="D3771">
        <v>51</v>
      </c>
    </row>
    <row r="3772" spans="1:4" x14ac:dyDescent="0.3">
      <c r="A3772">
        <v>7718</v>
      </c>
      <c r="B3772" t="s">
        <v>41</v>
      </c>
      <c r="C3772" t="s">
        <v>19</v>
      </c>
      <c r="D3772">
        <v>270</v>
      </c>
    </row>
    <row r="3773" spans="1:4" x14ac:dyDescent="0.3">
      <c r="A3773">
        <v>7718</v>
      </c>
      <c r="B3773" t="s">
        <v>41</v>
      </c>
      <c r="C3773" t="s">
        <v>20</v>
      </c>
      <c r="D3773">
        <v>101</v>
      </c>
    </row>
    <row r="3774" spans="1:4" x14ac:dyDescent="0.3">
      <c r="A3774">
        <v>7718</v>
      </c>
      <c r="B3774" t="s">
        <v>41</v>
      </c>
      <c r="C3774" t="s">
        <v>21</v>
      </c>
      <c r="D3774">
        <v>0</v>
      </c>
    </row>
    <row r="3775" spans="1:4" x14ac:dyDescent="0.3">
      <c r="A3775">
        <v>7718</v>
      </c>
      <c r="B3775" t="s">
        <v>41</v>
      </c>
      <c r="C3775" t="s">
        <v>22</v>
      </c>
      <c r="D3775">
        <v>45</v>
      </c>
    </row>
    <row r="3776" spans="1:4" x14ac:dyDescent="0.3">
      <c r="A3776">
        <v>6233</v>
      </c>
      <c r="B3776" t="s">
        <v>41</v>
      </c>
      <c r="C3776" t="s">
        <v>17</v>
      </c>
      <c r="D3776">
        <v>507</v>
      </c>
    </row>
    <row r="3777" spans="1:4" x14ac:dyDescent="0.3">
      <c r="A3777">
        <v>6233</v>
      </c>
      <c r="B3777" t="s">
        <v>41</v>
      </c>
      <c r="C3777" t="s">
        <v>18</v>
      </c>
      <c r="D3777">
        <v>19</v>
      </c>
    </row>
    <row r="3778" spans="1:4" x14ac:dyDescent="0.3">
      <c r="A3778">
        <v>6233</v>
      </c>
      <c r="B3778" t="s">
        <v>41</v>
      </c>
      <c r="C3778" t="s">
        <v>19</v>
      </c>
      <c r="D3778">
        <v>364</v>
      </c>
    </row>
    <row r="3779" spans="1:4" x14ac:dyDescent="0.3">
      <c r="A3779">
        <v>6233</v>
      </c>
      <c r="B3779" t="s">
        <v>41</v>
      </c>
      <c r="C3779" t="s">
        <v>20</v>
      </c>
      <c r="D3779">
        <v>25</v>
      </c>
    </row>
    <row r="3780" spans="1:4" x14ac:dyDescent="0.3">
      <c r="A3780">
        <v>6233</v>
      </c>
      <c r="B3780" t="s">
        <v>41</v>
      </c>
      <c r="C3780" t="s">
        <v>21</v>
      </c>
      <c r="D3780">
        <v>47</v>
      </c>
    </row>
    <row r="3781" spans="1:4" x14ac:dyDescent="0.3">
      <c r="A3781">
        <v>6233</v>
      </c>
      <c r="B3781" t="s">
        <v>41</v>
      </c>
      <c r="C3781" t="s">
        <v>22</v>
      </c>
      <c r="D3781">
        <v>9</v>
      </c>
    </row>
    <row r="3782" spans="1:4" x14ac:dyDescent="0.3">
      <c r="A3782">
        <v>11176</v>
      </c>
      <c r="B3782" t="s">
        <v>48</v>
      </c>
      <c r="C3782" t="s">
        <v>17</v>
      </c>
      <c r="D3782">
        <v>376</v>
      </c>
    </row>
    <row r="3783" spans="1:4" x14ac:dyDescent="0.3">
      <c r="A3783">
        <v>11176</v>
      </c>
      <c r="B3783" t="s">
        <v>48</v>
      </c>
      <c r="C3783" t="s">
        <v>18</v>
      </c>
      <c r="D3783">
        <v>9</v>
      </c>
    </row>
    <row r="3784" spans="1:4" x14ac:dyDescent="0.3">
      <c r="A3784">
        <v>11176</v>
      </c>
      <c r="B3784" t="s">
        <v>48</v>
      </c>
      <c r="C3784" t="s">
        <v>19</v>
      </c>
      <c r="D3784">
        <v>83</v>
      </c>
    </row>
    <row r="3785" spans="1:4" x14ac:dyDescent="0.3">
      <c r="A3785">
        <v>11176</v>
      </c>
      <c r="B3785" t="s">
        <v>48</v>
      </c>
      <c r="C3785" t="s">
        <v>20</v>
      </c>
      <c r="D3785">
        <v>19</v>
      </c>
    </row>
    <row r="3786" spans="1:4" x14ac:dyDescent="0.3">
      <c r="A3786">
        <v>11176</v>
      </c>
      <c r="B3786" t="s">
        <v>48</v>
      </c>
      <c r="C3786" t="s">
        <v>21</v>
      </c>
      <c r="D3786">
        <v>4</v>
      </c>
    </row>
    <row r="3787" spans="1:4" x14ac:dyDescent="0.3">
      <c r="A3787">
        <v>11176</v>
      </c>
      <c r="B3787" t="s">
        <v>48</v>
      </c>
      <c r="C3787" t="s">
        <v>22</v>
      </c>
      <c r="D3787">
        <v>4</v>
      </c>
    </row>
    <row r="3788" spans="1:4" x14ac:dyDescent="0.3">
      <c r="A3788">
        <v>9370</v>
      </c>
      <c r="B3788" t="s">
        <v>48</v>
      </c>
      <c r="C3788" t="s">
        <v>17</v>
      </c>
      <c r="D3788">
        <v>562</v>
      </c>
    </row>
    <row r="3789" spans="1:4" x14ac:dyDescent="0.3">
      <c r="A3789">
        <v>9370</v>
      </c>
      <c r="B3789" t="s">
        <v>48</v>
      </c>
      <c r="C3789" t="s">
        <v>18</v>
      </c>
      <c r="D3789">
        <v>81</v>
      </c>
    </row>
    <row r="3790" spans="1:4" x14ac:dyDescent="0.3">
      <c r="A3790">
        <v>9370</v>
      </c>
      <c r="B3790" t="s">
        <v>48</v>
      </c>
      <c r="C3790" t="s">
        <v>19</v>
      </c>
      <c r="D3790">
        <v>276</v>
      </c>
    </row>
    <row r="3791" spans="1:4" x14ac:dyDescent="0.3">
      <c r="A3791">
        <v>9370</v>
      </c>
      <c r="B3791" t="s">
        <v>48</v>
      </c>
      <c r="C3791" t="s">
        <v>20</v>
      </c>
      <c r="D3791">
        <v>80</v>
      </c>
    </row>
    <row r="3792" spans="1:4" x14ac:dyDescent="0.3">
      <c r="A3792">
        <v>9370</v>
      </c>
      <c r="B3792" t="s">
        <v>48</v>
      </c>
      <c r="C3792" t="s">
        <v>21</v>
      </c>
      <c r="D3792">
        <v>40</v>
      </c>
    </row>
    <row r="3793" spans="1:4" x14ac:dyDescent="0.3">
      <c r="A3793">
        <v>9370</v>
      </c>
      <c r="B3793" t="s">
        <v>48</v>
      </c>
      <c r="C3793" t="s">
        <v>22</v>
      </c>
      <c r="D3793">
        <v>81</v>
      </c>
    </row>
    <row r="3794" spans="1:4" x14ac:dyDescent="0.3">
      <c r="A3794">
        <v>528</v>
      </c>
      <c r="B3794" t="s">
        <v>45</v>
      </c>
      <c r="C3794" t="s">
        <v>17</v>
      </c>
      <c r="D3794">
        <v>267</v>
      </c>
    </row>
    <row r="3795" spans="1:4" x14ac:dyDescent="0.3">
      <c r="A3795">
        <v>528</v>
      </c>
      <c r="B3795" t="s">
        <v>45</v>
      </c>
      <c r="C3795" t="s">
        <v>18</v>
      </c>
      <c r="D3795">
        <v>38</v>
      </c>
    </row>
    <row r="3796" spans="1:4" x14ac:dyDescent="0.3">
      <c r="A3796">
        <v>528</v>
      </c>
      <c r="B3796" t="s">
        <v>45</v>
      </c>
      <c r="C3796" t="s">
        <v>19</v>
      </c>
      <c r="D3796">
        <v>701</v>
      </c>
    </row>
    <row r="3797" spans="1:4" x14ac:dyDescent="0.3">
      <c r="A3797">
        <v>528</v>
      </c>
      <c r="B3797" t="s">
        <v>45</v>
      </c>
      <c r="C3797" t="s">
        <v>20</v>
      </c>
      <c r="D3797">
        <v>149</v>
      </c>
    </row>
    <row r="3798" spans="1:4" x14ac:dyDescent="0.3">
      <c r="A3798">
        <v>528</v>
      </c>
      <c r="B3798" t="s">
        <v>45</v>
      </c>
      <c r="C3798" t="s">
        <v>21</v>
      </c>
      <c r="D3798">
        <v>165</v>
      </c>
    </row>
    <row r="3799" spans="1:4" x14ac:dyDescent="0.3">
      <c r="A3799">
        <v>528</v>
      </c>
      <c r="B3799" t="s">
        <v>45</v>
      </c>
      <c r="C3799" t="s">
        <v>22</v>
      </c>
      <c r="D3799">
        <v>63</v>
      </c>
    </row>
    <row r="3800" spans="1:4" x14ac:dyDescent="0.3">
      <c r="A3800">
        <v>832</v>
      </c>
      <c r="B3800" t="s">
        <v>41</v>
      </c>
      <c r="C3800" t="s">
        <v>17</v>
      </c>
      <c r="D3800">
        <v>561</v>
      </c>
    </row>
    <row r="3801" spans="1:4" x14ac:dyDescent="0.3">
      <c r="A3801">
        <v>832</v>
      </c>
      <c r="B3801" t="s">
        <v>41</v>
      </c>
      <c r="C3801" t="s">
        <v>18</v>
      </c>
      <c r="D3801">
        <v>14</v>
      </c>
    </row>
    <row r="3802" spans="1:4" x14ac:dyDescent="0.3">
      <c r="A3802">
        <v>832</v>
      </c>
      <c r="B3802" t="s">
        <v>41</v>
      </c>
      <c r="C3802" t="s">
        <v>19</v>
      </c>
      <c r="D3802">
        <v>113</v>
      </c>
    </row>
    <row r="3803" spans="1:4" x14ac:dyDescent="0.3">
      <c r="A3803">
        <v>832</v>
      </c>
      <c r="B3803" t="s">
        <v>41</v>
      </c>
      <c r="C3803" t="s">
        <v>20</v>
      </c>
      <c r="D3803">
        <v>10</v>
      </c>
    </row>
    <row r="3804" spans="1:4" x14ac:dyDescent="0.3">
      <c r="A3804">
        <v>832</v>
      </c>
      <c r="B3804" t="s">
        <v>41</v>
      </c>
      <c r="C3804" t="s">
        <v>21</v>
      </c>
      <c r="D3804">
        <v>14</v>
      </c>
    </row>
    <row r="3805" spans="1:4" x14ac:dyDescent="0.3">
      <c r="A3805">
        <v>832</v>
      </c>
      <c r="B3805" t="s">
        <v>41</v>
      </c>
      <c r="C3805" t="s">
        <v>22</v>
      </c>
      <c r="D3805">
        <v>35</v>
      </c>
    </row>
    <row r="3806" spans="1:4" x14ac:dyDescent="0.3">
      <c r="A3806">
        <v>8890</v>
      </c>
      <c r="B3806" t="s">
        <v>41</v>
      </c>
      <c r="C3806" t="s">
        <v>17</v>
      </c>
      <c r="D3806">
        <v>155</v>
      </c>
    </row>
    <row r="3807" spans="1:4" x14ac:dyDescent="0.3">
      <c r="A3807">
        <v>8890</v>
      </c>
      <c r="B3807" t="s">
        <v>41</v>
      </c>
      <c r="C3807" t="s">
        <v>18</v>
      </c>
      <c r="D3807">
        <v>7</v>
      </c>
    </row>
    <row r="3808" spans="1:4" x14ac:dyDescent="0.3">
      <c r="A3808">
        <v>8890</v>
      </c>
      <c r="B3808" t="s">
        <v>41</v>
      </c>
      <c r="C3808" t="s">
        <v>19</v>
      </c>
      <c r="D3808">
        <v>80</v>
      </c>
    </row>
    <row r="3809" spans="1:4" x14ac:dyDescent="0.3">
      <c r="A3809">
        <v>8890</v>
      </c>
      <c r="B3809" t="s">
        <v>41</v>
      </c>
      <c r="C3809" t="s">
        <v>20</v>
      </c>
      <c r="D3809">
        <v>13</v>
      </c>
    </row>
    <row r="3810" spans="1:4" x14ac:dyDescent="0.3">
      <c r="A3810">
        <v>8890</v>
      </c>
      <c r="B3810" t="s">
        <v>41</v>
      </c>
      <c r="C3810" t="s">
        <v>21</v>
      </c>
      <c r="D3810">
        <v>7</v>
      </c>
    </row>
    <row r="3811" spans="1:4" x14ac:dyDescent="0.3">
      <c r="A3811">
        <v>8890</v>
      </c>
      <c r="B3811" t="s">
        <v>41</v>
      </c>
      <c r="C3811" t="s">
        <v>22</v>
      </c>
      <c r="D3811">
        <v>10</v>
      </c>
    </row>
    <row r="3812" spans="1:4" x14ac:dyDescent="0.3">
      <c r="A3812">
        <v>6327</v>
      </c>
      <c r="B3812" t="s">
        <v>43</v>
      </c>
      <c r="C3812" t="s">
        <v>17</v>
      </c>
      <c r="D3812">
        <v>565</v>
      </c>
    </row>
    <row r="3813" spans="1:4" x14ac:dyDescent="0.3">
      <c r="A3813">
        <v>6327</v>
      </c>
      <c r="B3813" t="s">
        <v>43</v>
      </c>
      <c r="C3813" t="s">
        <v>18</v>
      </c>
      <c r="D3813">
        <v>32</v>
      </c>
    </row>
    <row r="3814" spans="1:4" x14ac:dyDescent="0.3">
      <c r="A3814">
        <v>6327</v>
      </c>
      <c r="B3814" t="s">
        <v>43</v>
      </c>
      <c r="C3814" t="s">
        <v>19</v>
      </c>
      <c r="D3814">
        <v>435</v>
      </c>
    </row>
    <row r="3815" spans="1:4" x14ac:dyDescent="0.3">
      <c r="A3815">
        <v>6327</v>
      </c>
      <c r="B3815" t="s">
        <v>43</v>
      </c>
      <c r="C3815" t="s">
        <v>20</v>
      </c>
      <c r="D3815">
        <v>28</v>
      </c>
    </row>
    <row r="3816" spans="1:4" x14ac:dyDescent="0.3">
      <c r="A3816">
        <v>6327</v>
      </c>
      <c r="B3816" t="s">
        <v>43</v>
      </c>
      <c r="C3816" t="s">
        <v>21</v>
      </c>
      <c r="D3816">
        <v>32</v>
      </c>
    </row>
    <row r="3817" spans="1:4" x14ac:dyDescent="0.3">
      <c r="A3817">
        <v>6327</v>
      </c>
      <c r="B3817" t="s">
        <v>43</v>
      </c>
      <c r="C3817" t="s">
        <v>22</v>
      </c>
      <c r="D3817">
        <v>54</v>
      </c>
    </row>
    <row r="3818" spans="1:4" x14ac:dyDescent="0.3">
      <c r="A3818">
        <v>7192</v>
      </c>
      <c r="B3818" t="s">
        <v>41</v>
      </c>
      <c r="C3818" t="s">
        <v>17</v>
      </c>
      <c r="D3818">
        <v>172</v>
      </c>
    </row>
    <row r="3819" spans="1:4" x14ac:dyDescent="0.3">
      <c r="A3819">
        <v>7192</v>
      </c>
      <c r="B3819" t="s">
        <v>41</v>
      </c>
      <c r="C3819" t="s">
        <v>18</v>
      </c>
      <c r="D3819">
        <v>73</v>
      </c>
    </row>
    <row r="3820" spans="1:4" x14ac:dyDescent="0.3">
      <c r="A3820">
        <v>7192</v>
      </c>
      <c r="B3820" t="s">
        <v>41</v>
      </c>
      <c r="C3820" t="s">
        <v>19</v>
      </c>
      <c r="D3820">
        <v>93</v>
      </c>
    </row>
    <row r="3821" spans="1:4" x14ac:dyDescent="0.3">
      <c r="A3821">
        <v>7192</v>
      </c>
      <c r="B3821" t="s">
        <v>41</v>
      </c>
      <c r="C3821" t="s">
        <v>20</v>
      </c>
      <c r="D3821">
        <v>95</v>
      </c>
    </row>
    <row r="3822" spans="1:4" x14ac:dyDescent="0.3">
      <c r="A3822">
        <v>7192</v>
      </c>
      <c r="B3822" t="s">
        <v>41</v>
      </c>
      <c r="C3822" t="s">
        <v>21</v>
      </c>
      <c r="D3822">
        <v>78</v>
      </c>
    </row>
    <row r="3823" spans="1:4" x14ac:dyDescent="0.3">
      <c r="A3823">
        <v>7192</v>
      </c>
      <c r="B3823" t="s">
        <v>41</v>
      </c>
      <c r="C3823" t="s">
        <v>22</v>
      </c>
      <c r="D3823">
        <v>34</v>
      </c>
    </row>
    <row r="3824" spans="1:4" x14ac:dyDescent="0.3">
      <c r="A3824">
        <v>7987</v>
      </c>
      <c r="B3824" t="s">
        <v>48</v>
      </c>
      <c r="C3824" t="s">
        <v>17</v>
      </c>
      <c r="D3824">
        <v>346</v>
      </c>
    </row>
    <row r="3825" spans="1:4" x14ac:dyDescent="0.3">
      <c r="A3825">
        <v>7987</v>
      </c>
      <c r="B3825" t="s">
        <v>48</v>
      </c>
      <c r="C3825" t="s">
        <v>18</v>
      </c>
      <c r="D3825">
        <v>17</v>
      </c>
    </row>
    <row r="3826" spans="1:4" x14ac:dyDescent="0.3">
      <c r="A3826">
        <v>7987</v>
      </c>
      <c r="B3826" t="s">
        <v>48</v>
      </c>
      <c r="C3826" t="s">
        <v>19</v>
      </c>
      <c r="D3826">
        <v>48</v>
      </c>
    </row>
    <row r="3827" spans="1:4" x14ac:dyDescent="0.3">
      <c r="A3827">
        <v>7987</v>
      </c>
      <c r="B3827" t="s">
        <v>48</v>
      </c>
      <c r="C3827" t="s">
        <v>20</v>
      </c>
      <c r="D3827">
        <v>23</v>
      </c>
    </row>
    <row r="3828" spans="1:4" x14ac:dyDescent="0.3">
      <c r="A3828">
        <v>7987</v>
      </c>
      <c r="B3828" t="s">
        <v>48</v>
      </c>
      <c r="C3828" t="s">
        <v>21</v>
      </c>
      <c r="D3828">
        <v>13</v>
      </c>
    </row>
    <row r="3829" spans="1:4" x14ac:dyDescent="0.3">
      <c r="A3829">
        <v>7987</v>
      </c>
      <c r="B3829" t="s">
        <v>48</v>
      </c>
      <c r="C3829" t="s">
        <v>22</v>
      </c>
      <c r="D3829">
        <v>13</v>
      </c>
    </row>
    <row r="3830" spans="1:4" x14ac:dyDescent="0.3">
      <c r="A3830">
        <v>8527</v>
      </c>
      <c r="B3830" t="s">
        <v>41</v>
      </c>
      <c r="C3830" t="s">
        <v>17</v>
      </c>
      <c r="D3830">
        <v>239</v>
      </c>
    </row>
    <row r="3831" spans="1:4" x14ac:dyDescent="0.3">
      <c r="A3831">
        <v>8527</v>
      </c>
      <c r="B3831" t="s">
        <v>41</v>
      </c>
      <c r="C3831" t="s">
        <v>18</v>
      </c>
      <c r="D3831">
        <v>7</v>
      </c>
    </row>
    <row r="3832" spans="1:4" x14ac:dyDescent="0.3">
      <c r="A3832">
        <v>8527</v>
      </c>
      <c r="B3832" t="s">
        <v>41</v>
      </c>
      <c r="C3832" t="s">
        <v>19</v>
      </c>
      <c r="D3832">
        <v>119</v>
      </c>
    </row>
    <row r="3833" spans="1:4" x14ac:dyDescent="0.3">
      <c r="A3833">
        <v>8527</v>
      </c>
      <c r="B3833" t="s">
        <v>41</v>
      </c>
      <c r="C3833" t="s">
        <v>20</v>
      </c>
      <c r="D3833">
        <v>4</v>
      </c>
    </row>
    <row r="3834" spans="1:4" x14ac:dyDescent="0.3">
      <c r="A3834">
        <v>8527</v>
      </c>
      <c r="B3834" t="s">
        <v>41</v>
      </c>
      <c r="C3834" t="s">
        <v>21</v>
      </c>
      <c r="D3834">
        <v>15</v>
      </c>
    </row>
    <row r="3835" spans="1:4" x14ac:dyDescent="0.3">
      <c r="A3835">
        <v>8527</v>
      </c>
      <c r="B3835" t="s">
        <v>41</v>
      </c>
      <c r="C3835" t="s">
        <v>22</v>
      </c>
      <c r="D3835">
        <v>11</v>
      </c>
    </row>
    <row r="3836" spans="1:4" x14ac:dyDescent="0.3">
      <c r="A3836">
        <v>3968</v>
      </c>
      <c r="B3836" t="s">
        <v>48</v>
      </c>
      <c r="C3836" t="s">
        <v>17</v>
      </c>
      <c r="D3836">
        <v>918</v>
      </c>
    </row>
    <row r="3837" spans="1:4" x14ac:dyDescent="0.3">
      <c r="A3837">
        <v>3968</v>
      </c>
      <c r="B3837" t="s">
        <v>48</v>
      </c>
      <c r="C3837" t="s">
        <v>18</v>
      </c>
      <c r="D3837">
        <v>10</v>
      </c>
    </row>
    <row r="3838" spans="1:4" x14ac:dyDescent="0.3">
      <c r="A3838">
        <v>3968</v>
      </c>
      <c r="B3838" t="s">
        <v>48</v>
      </c>
      <c r="C3838" t="s">
        <v>19</v>
      </c>
      <c r="D3838">
        <v>129</v>
      </c>
    </row>
    <row r="3839" spans="1:4" x14ac:dyDescent="0.3">
      <c r="A3839">
        <v>3968</v>
      </c>
      <c r="B3839" t="s">
        <v>48</v>
      </c>
      <c r="C3839" t="s">
        <v>20</v>
      </c>
      <c r="D3839">
        <v>13</v>
      </c>
    </row>
    <row r="3840" spans="1:4" x14ac:dyDescent="0.3">
      <c r="A3840">
        <v>3968</v>
      </c>
      <c r="B3840" t="s">
        <v>48</v>
      </c>
      <c r="C3840" t="s">
        <v>21</v>
      </c>
      <c r="D3840">
        <v>0</v>
      </c>
    </row>
    <row r="3841" spans="1:4" x14ac:dyDescent="0.3">
      <c r="A3841">
        <v>3968</v>
      </c>
      <c r="B3841" t="s">
        <v>48</v>
      </c>
      <c r="C3841" t="s">
        <v>22</v>
      </c>
      <c r="D3841">
        <v>129</v>
      </c>
    </row>
    <row r="3842" spans="1:4" x14ac:dyDescent="0.3">
      <c r="A3842">
        <v>7000</v>
      </c>
      <c r="B3842" t="s">
        <v>52</v>
      </c>
      <c r="C3842" t="s">
        <v>17</v>
      </c>
      <c r="D3842">
        <v>279</v>
      </c>
    </row>
    <row r="3843" spans="1:4" x14ac:dyDescent="0.3">
      <c r="A3843">
        <v>7000</v>
      </c>
      <c r="B3843" t="s">
        <v>52</v>
      </c>
      <c r="C3843" t="s">
        <v>18</v>
      </c>
      <c r="D3843">
        <v>172</v>
      </c>
    </row>
    <row r="3844" spans="1:4" x14ac:dyDescent="0.3">
      <c r="A3844">
        <v>7000</v>
      </c>
      <c r="B3844" t="s">
        <v>52</v>
      </c>
      <c r="C3844" t="s">
        <v>19</v>
      </c>
      <c r="D3844">
        <v>74</v>
      </c>
    </row>
    <row r="3845" spans="1:4" x14ac:dyDescent="0.3">
      <c r="A3845">
        <v>7000</v>
      </c>
      <c r="B3845" t="s">
        <v>52</v>
      </c>
      <c r="C3845" t="s">
        <v>20</v>
      </c>
      <c r="D3845">
        <v>38</v>
      </c>
    </row>
    <row r="3846" spans="1:4" x14ac:dyDescent="0.3">
      <c r="A3846">
        <v>7000</v>
      </c>
      <c r="B3846" t="s">
        <v>52</v>
      </c>
      <c r="C3846" t="s">
        <v>21</v>
      </c>
      <c r="D3846">
        <v>8</v>
      </c>
    </row>
    <row r="3847" spans="1:4" x14ac:dyDescent="0.3">
      <c r="A3847">
        <v>7000</v>
      </c>
      <c r="B3847" t="s">
        <v>52</v>
      </c>
      <c r="C3847" t="s">
        <v>22</v>
      </c>
      <c r="D3847">
        <v>246</v>
      </c>
    </row>
    <row r="3848" spans="1:4" x14ac:dyDescent="0.3">
      <c r="A3848">
        <v>4603</v>
      </c>
      <c r="B3848" t="s">
        <v>41</v>
      </c>
      <c r="C3848" t="s">
        <v>17</v>
      </c>
      <c r="D3848">
        <v>371</v>
      </c>
    </row>
    <row r="3849" spans="1:4" x14ac:dyDescent="0.3">
      <c r="A3849">
        <v>4603</v>
      </c>
      <c r="B3849" t="s">
        <v>41</v>
      </c>
      <c r="C3849" t="s">
        <v>18</v>
      </c>
      <c r="D3849">
        <v>32</v>
      </c>
    </row>
    <row r="3850" spans="1:4" x14ac:dyDescent="0.3">
      <c r="A3850">
        <v>4603</v>
      </c>
      <c r="B3850" t="s">
        <v>41</v>
      </c>
      <c r="C3850" t="s">
        <v>19</v>
      </c>
      <c r="D3850">
        <v>189</v>
      </c>
    </row>
    <row r="3851" spans="1:4" x14ac:dyDescent="0.3">
      <c r="A3851">
        <v>4603</v>
      </c>
      <c r="B3851" t="s">
        <v>41</v>
      </c>
      <c r="C3851" t="s">
        <v>20</v>
      </c>
      <c r="D3851">
        <v>0</v>
      </c>
    </row>
    <row r="3852" spans="1:4" x14ac:dyDescent="0.3">
      <c r="A3852">
        <v>4603</v>
      </c>
      <c r="B3852" t="s">
        <v>41</v>
      </c>
      <c r="C3852" t="s">
        <v>21</v>
      </c>
      <c r="D3852">
        <v>58</v>
      </c>
    </row>
    <row r="3853" spans="1:4" x14ac:dyDescent="0.3">
      <c r="A3853">
        <v>4603</v>
      </c>
      <c r="B3853" t="s">
        <v>41</v>
      </c>
      <c r="C3853" t="s">
        <v>22</v>
      </c>
      <c r="D3853">
        <v>6</v>
      </c>
    </row>
    <row r="3854" spans="1:4" x14ac:dyDescent="0.3">
      <c r="A3854">
        <v>3900</v>
      </c>
      <c r="B3854" t="s">
        <v>48</v>
      </c>
      <c r="C3854" t="s">
        <v>17</v>
      </c>
      <c r="D3854">
        <v>642</v>
      </c>
    </row>
    <row r="3855" spans="1:4" x14ac:dyDescent="0.3">
      <c r="A3855">
        <v>3900</v>
      </c>
      <c r="B3855" t="s">
        <v>48</v>
      </c>
      <c r="C3855" t="s">
        <v>18</v>
      </c>
      <c r="D3855">
        <v>14</v>
      </c>
    </row>
    <row r="3856" spans="1:4" x14ac:dyDescent="0.3">
      <c r="A3856">
        <v>3900</v>
      </c>
      <c r="B3856" t="s">
        <v>48</v>
      </c>
      <c r="C3856" t="s">
        <v>19</v>
      </c>
      <c r="D3856">
        <v>49</v>
      </c>
    </row>
    <row r="3857" spans="1:4" x14ac:dyDescent="0.3">
      <c r="A3857">
        <v>3900</v>
      </c>
      <c r="B3857" t="s">
        <v>48</v>
      </c>
      <c r="C3857" t="s">
        <v>20</v>
      </c>
      <c r="D3857">
        <v>0</v>
      </c>
    </row>
    <row r="3858" spans="1:4" x14ac:dyDescent="0.3">
      <c r="A3858">
        <v>3900</v>
      </c>
      <c r="B3858" t="s">
        <v>48</v>
      </c>
      <c r="C3858" t="s">
        <v>21</v>
      </c>
      <c r="D3858">
        <v>7</v>
      </c>
    </row>
    <row r="3859" spans="1:4" x14ac:dyDescent="0.3">
      <c r="A3859">
        <v>3900</v>
      </c>
      <c r="B3859" t="s">
        <v>48</v>
      </c>
      <c r="C3859" t="s">
        <v>22</v>
      </c>
      <c r="D3859">
        <v>57</v>
      </c>
    </row>
    <row r="3860" spans="1:4" x14ac:dyDescent="0.3">
      <c r="A3860">
        <v>9958</v>
      </c>
      <c r="B3860" t="s">
        <v>53</v>
      </c>
      <c r="C3860" t="s">
        <v>17</v>
      </c>
      <c r="D3860">
        <v>642</v>
      </c>
    </row>
    <row r="3861" spans="1:4" x14ac:dyDescent="0.3">
      <c r="A3861">
        <v>9958</v>
      </c>
      <c r="B3861" t="s">
        <v>53</v>
      </c>
      <c r="C3861" t="s">
        <v>18</v>
      </c>
      <c r="D3861">
        <v>14</v>
      </c>
    </row>
    <row r="3862" spans="1:4" x14ac:dyDescent="0.3">
      <c r="A3862">
        <v>9958</v>
      </c>
      <c r="B3862" t="s">
        <v>53</v>
      </c>
      <c r="C3862" t="s">
        <v>19</v>
      </c>
      <c r="D3862">
        <v>49</v>
      </c>
    </row>
    <row r="3863" spans="1:4" x14ac:dyDescent="0.3">
      <c r="A3863">
        <v>9958</v>
      </c>
      <c r="B3863" t="s">
        <v>53</v>
      </c>
      <c r="C3863" t="s">
        <v>20</v>
      </c>
      <c r="D3863">
        <v>0</v>
      </c>
    </row>
    <row r="3864" spans="1:4" x14ac:dyDescent="0.3">
      <c r="A3864">
        <v>9958</v>
      </c>
      <c r="B3864" t="s">
        <v>53</v>
      </c>
      <c r="C3864" t="s">
        <v>21</v>
      </c>
      <c r="D3864">
        <v>7</v>
      </c>
    </row>
    <row r="3865" spans="1:4" x14ac:dyDescent="0.3">
      <c r="A3865">
        <v>9958</v>
      </c>
      <c r="B3865" t="s">
        <v>53</v>
      </c>
      <c r="C3865" t="s">
        <v>22</v>
      </c>
      <c r="D3865">
        <v>57</v>
      </c>
    </row>
    <row r="3866" spans="1:4" x14ac:dyDescent="0.3">
      <c r="A3866">
        <v>10584</v>
      </c>
      <c r="B3866" t="s">
        <v>41</v>
      </c>
      <c r="C3866" t="s">
        <v>17</v>
      </c>
      <c r="D3866">
        <v>225</v>
      </c>
    </row>
    <row r="3867" spans="1:4" x14ac:dyDescent="0.3">
      <c r="A3867">
        <v>10584</v>
      </c>
      <c r="B3867" t="s">
        <v>41</v>
      </c>
      <c r="C3867" t="s">
        <v>18</v>
      </c>
      <c r="D3867">
        <v>162</v>
      </c>
    </row>
    <row r="3868" spans="1:4" x14ac:dyDescent="0.3">
      <c r="A3868">
        <v>10584</v>
      </c>
      <c r="B3868" t="s">
        <v>41</v>
      </c>
      <c r="C3868" t="s">
        <v>19</v>
      </c>
      <c r="D3868">
        <v>387</v>
      </c>
    </row>
    <row r="3869" spans="1:4" x14ac:dyDescent="0.3">
      <c r="A3869">
        <v>10584</v>
      </c>
      <c r="B3869" t="s">
        <v>41</v>
      </c>
      <c r="C3869" t="s">
        <v>20</v>
      </c>
      <c r="D3869">
        <v>106</v>
      </c>
    </row>
    <row r="3870" spans="1:4" x14ac:dyDescent="0.3">
      <c r="A3870">
        <v>10584</v>
      </c>
      <c r="B3870" t="s">
        <v>41</v>
      </c>
      <c r="C3870" t="s">
        <v>21</v>
      </c>
      <c r="D3870">
        <v>36</v>
      </c>
    </row>
    <row r="3871" spans="1:4" x14ac:dyDescent="0.3">
      <c r="A3871">
        <v>10584</v>
      </c>
      <c r="B3871" t="s">
        <v>41</v>
      </c>
      <c r="C3871" t="s">
        <v>22</v>
      </c>
      <c r="D3871">
        <v>29</v>
      </c>
    </row>
    <row r="3872" spans="1:4" x14ac:dyDescent="0.3">
      <c r="A3872">
        <v>1672</v>
      </c>
      <c r="B3872" t="s">
        <v>47</v>
      </c>
      <c r="C3872" t="s">
        <v>17</v>
      </c>
      <c r="D3872">
        <v>204</v>
      </c>
    </row>
    <row r="3873" spans="1:4" x14ac:dyDescent="0.3">
      <c r="A3873">
        <v>1672</v>
      </c>
      <c r="B3873" t="s">
        <v>47</v>
      </c>
      <c r="C3873" t="s">
        <v>18</v>
      </c>
      <c r="D3873">
        <v>7</v>
      </c>
    </row>
    <row r="3874" spans="1:4" x14ac:dyDescent="0.3">
      <c r="A3874">
        <v>1672</v>
      </c>
      <c r="B3874" t="s">
        <v>47</v>
      </c>
      <c r="C3874" t="s">
        <v>19</v>
      </c>
      <c r="D3874">
        <v>149</v>
      </c>
    </row>
    <row r="3875" spans="1:4" x14ac:dyDescent="0.3">
      <c r="A3875">
        <v>1672</v>
      </c>
      <c r="B3875" t="s">
        <v>47</v>
      </c>
      <c r="C3875" t="s">
        <v>20</v>
      </c>
      <c r="D3875">
        <v>20</v>
      </c>
    </row>
    <row r="3876" spans="1:4" x14ac:dyDescent="0.3">
      <c r="A3876">
        <v>1672</v>
      </c>
      <c r="B3876" t="s">
        <v>47</v>
      </c>
      <c r="C3876" t="s">
        <v>21</v>
      </c>
      <c r="D3876">
        <v>15</v>
      </c>
    </row>
    <row r="3877" spans="1:4" x14ac:dyDescent="0.3">
      <c r="A3877">
        <v>1672</v>
      </c>
      <c r="B3877" t="s">
        <v>47</v>
      </c>
      <c r="C3877" t="s">
        <v>22</v>
      </c>
      <c r="D3877">
        <v>66</v>
      </c>
    </row>
    <row r="3878" spans="1:4" x14ac:dyDescent="0.3">
      <c r="A3878">
        <v>8952</v>
      </c>
      <c r="B3878" t="s">
        <v>41</v>
      </c>
      <c r="C3878" t="s">
        <v>17</v>
      </c>
      <c r="D3878">
        <v>397</v>
      </c>
    </row>
    <row r="3879" spans="1:4" x14ac:dyDescent="0.3">
      <c r="A3879">
        <v>8952</v>
      </c>
      <c r="B3879" t="s">
        <v>41</v>
      </c>
      <c r="C3879" t="s">
        <v>18</v>
      </c>
      <c r="D3879">
        <v>46</v>
      </c>
    </row>
    <row r="3880" spans="1:4" x14ac:dyDescent="0.3">
      <c r="A3880">
        <v>8952</v>
      </c>
      <c r="B3880" t="s">
        <v>41</v>
      </c>
      <c r="C3880" t="s">
        <v>19</v>
      </c>
      <c r="D3880">
        <v>288</v>
      </c>
    </row>
    <row r="3881" spans="1:4" x14ac:dyDescent="0.3">
      <c r="A3881">
        <v>8952</v>
      </c>
      <c r="B3881" t="s">
        <v>41</v>
      </c>
      <c r="C3881" t="s">
        <v>20</v>
      </c>
      <c r="D3881">
        <v>20</v>
      </c>
    </row>
    <row r="3882" spans="1:4" x14ac:dyDescent="0.3">
      <c r="A3882">
        <v>8952</v>
      </c>
      <c r="B3882" t="s">
        <v>41</v>
      </c>
      <c r="C3882" t="s">
        <v>21</v>
      </c>
      <c r="D3882">
        <v>38</v>
      </c>
    </row>
    <row r="3883" spans="1:4" x14ac:dyDescent="0.3">
      <c r="A3883">
        <v>8952</v>
      </c>
      <c r="B3883" t="s">
        <v>41</v>
      </c>
      <c r="C3883" t="s">
        <v>22</v>
      </c>
      <c r="D3883">
        <v>70</v>
      </c>
    </row>
    <row r="3884" spans="1:4" x14ac:dyDescent="0.3">
      <c r="A3884">
        <v>10766</v>
      </c>
      <c r="B3884" t="s">
        <v>41</v>
      </c>
      <c r="C3884" t="s">
        <v>17</v>
      </c>
      <c r="D3884">
        <v>397</v>
      </c>
    </row>
    <row r="3885" spans="1:4" x14ac:dyDescent="0.3">
      <c r="A3885">
        <v>10766</v>
      </c>
      <c r="B3885" t="s">
        <v>41</v>
      </c>
      <c r="C3885" t="s">
        <v>18</v>
      </c>
      <c r="D3885">
        <v>19</v>
      </c>
    </row>
    <row r="3886" spans="1:4" x14ac:dyDescent="0.3">
      <c r="A3886">
        <v>10766</v>
      </c>
      <c r="B3886" t="s">
        <v>41</v>
      </c>
      <c r="C3886" t="s">
        <v>19</v>
      </c>
      <c r="D3886">
        <v>69</v>
      </c>
    </row>
    <row r="3887" spans="1:4" x14ac:dyDescent="0.3">
      <c r="A3887">
        <v>10766</v>
      </c>
      <c r="B3887" t="s">
        <v>41</v>
      </c>
      <c r="C3887" t="s">
        <v>20</v>
      </c>
      <c r="D3887">
        <v>12</v>
      </c>
    </row>
    <row r="3888" spans="1:4" x14ac:dyDescent="0.3">
      <c r="A3888">
        <v>10766</v>
      </c>
      <c r="B3888" t="s">
        <v>41</v>
      </c>
      <c r="C3888" t="s">
        <v>21</v>
      </c>
      <c r="D3888">
        <v>0</v>
      </c>
    </row>
    <row r="3889" spans="1:4" x14ac:dyDescent="0.3">
      <c r="A3889">
        <v>10766</v>
      </c>
      <c r="B3889" t="s">
        <v>41</v>
      </c>
      <c r="C3889" t="s">
        <v>22</v>
      </c>
      <c r="D3889">
        <v>9</v>
      </c>
    </row>
    <row r="3890" spans="1:4" x14ac:dyDescent="0.3">
      <c r="A3890">
        <v>9971</v>
      </c>
      <c r="B3890" t="s">
        <v>47</v>
      </c>
      <c r="C3890" t="s">
        <v>17</v>
      </c>
      <c r="D3890">
        <v>397</v>
      </c>
    </row>
    <row r="3891" spans="1:4" x14ac:dyDescent="0.3">
      <c r="A3891">
        <v>9971</v>
      </c>
      <c r="B3891" t="s">
        <v>47</v>
      </c>
      <c r="C3891" t="s">
        <v>18</v>
      </c>
      <c r="D3891">
        <v>19</v>
      </c>
    </row>
    <row r="3892" spans="1:4" x14ac:dyDescent="0.3">
      <c r="A3892">
        <v>9971</v>
      </c>
      <c r="B3892" t="s">
        <v>47</v>
      </c>
      <c r="C3892" t="s">
        <v>19</v>
      </c>
      <c r="D3892">
        <v>69</v>
      </c>
    </row>
    <row r="3893" spans="1:4" x14ac:dyDescent="0.3">
      <c r="A3893">
        <v>9971</v>
      </c>
      <c r="B3893" t="s">
        <v>47</v>
      </c>
      <c r="C3893" t="s">
        <v>20</v>
      </c>
      <c r="D3893">
        <v>12</v>
      </c>
    </row>
    <row r="3894" spans="1:4" x14ac:dyDescent="0.3">
      <c r="A3894">
        <v>9971</v>
      </c>
      <c r="B3894" t="s">
        <v>47</v>
      </c>
      <c r="C3894" t="s">
        <v>21</v>
      </c>
      <c r="D3894">
        <v>0</v>
      </c>
    </row>
    <row r="3895" spans="1:4" x14ac:dyDescent="0.3">
      <c r="A3895">
        <v>9971</v>
      </c>
      <c r="B3895" t="s">
        <v>47</v>
      </c>
      <c r="C3895" t="s">
        <v>22</v>
      </c>
      <c r="D3895">
        <v>9</v>
      </c>
    </row>
    <row r="3896" spans="1:4" x14ac:dyDescent="0.3">
      <c r="A3896">
        <v>10770</v>
      </c>
      <c r="B3896" t="s">
        <v>48</v>
      </c>
      <c r="C3896" t="s">
        <v>17</v>
      </c>
      <c r="D3896">
        <v>247</v>
      </c>
    </row>
    <row r="3897" spans="1:4" x14ac:dyDescent="0.3">
      <c r="A3897">
        <v>10770</v>
      </c>
      <c r="B3897" t="s">
        <v>48</v>
      </c>
      <c r="C3897" t="s">
        <v>18</v>
      </c>
      <c r="D3897">
        <v>161</v>
      </c>
    </row>
    <row r="3898" spans="1:4" x14ac:dyDescent="0.3">
      <c r="A3898">
        <v>10770</v>
      </c>
      <c r="B3898" t="s">
        <v>48</v>
      </c>
      <c r="C3898" t="s">
        <v>19</v>
      </c>
      <c r="D3898">
        <v>295</v>
      </c>
    </row>
    <row r="3899" spans="1:4" x14ac:dyDescent="0.3">
      <c r="A3899">
        <v>10770</v>
      </c>
      <c r="B3899" t="s">
        <v>48</v>
      </c>
      <c r="C3899" t="s">
        <v>20</v>
      </c>
      <c r="D3899">
        <v>210</v>
      </c>
    </row>
    <row r="3900" spans="1:4" x14ac:dyDescent="0.3">
      <c r="A3900">
        <v>10770</v>
      </c>
      <c r="B3900" t="s">
        <v>48</v>
      </c>
      <c r="C3900" t="s">
        <v>21</v>
      </c>
      <c r="D3900">
        <v>85</v>
      </c>
    </row>
    <row r="3901" spans="1:4" x14ac:dyDescent="0.3">
      <c r="A3901">
        <v>10770</v>
      </c>
      <c r="B3901" t="s">
        <v>48</v>
      </c>
      <c r="C3901" t="s">
        <v>22</v>
      </c>
      <c r="D3901">
        <v>47</v>
      </c>
    </row>
    <row r="3902" spans="1:4" x14ac:dyDescent="0.3">
      <c r="A3902">
        <v>9624</v>
      </c>
      <c r="B3902" t="s">
        <v>41</v>
      </c>
      <c r="C3902" t="s">
        <v>17</v>
      </c>
      <c r="D3902">
        <v>603</v>
      </c>
    </row>
    <row r="3903" spans="1:4" x14ac:dyDescent="0.3">
      <c r="A3903">
        <v>9624</v>
      </c>
      <c r="B3903" t="s">
        <v>41</v>
      </c>
      <c r="C3903" t="s">
        <v>18</v>
      </c>
      <c r="D3903">
        <v>45</v>
      </c>
    </row>
    <row r="3904" spans="1:4" x14ac:dyDescent="0.3">
      <c r="A3904">
        <v>9624</v>
      </c>
      <c r="B3904" t="s">
        <v>41</v>
      </c>
      <c r="C3904" t="s">
        <v>19</v>
      </c>
      <c r="D3904">
        <v>207</v>
      </c>
    </row>
    <row r="3905" spans="1:4" x14ac:dyDescent="0.3">
      <c r="A3905">
        <v>9624</v>
      </c>
      <c r="B3905" t="s">
        <v>41</v>
      </c>
      <c r="C3905" t="s">
        <v>20</v>
      </c>
      <c r="D3905">
        <v>36</v>
      </c>
    </row>
    <row r="3906" spans="1:4" x14ac:dyDescent="0.3">
      <c r="A3906">
        <v>9624</v>
      </c>
      <c r="B3906" t="s">
        <v>41</v>
      </c>
      <c r="C3906" t="s">
        <v>21</v>
      </c>
      <c r="D3906">
        <v>18</v>
      </c>
    </row>
    <row r="3907" spans="1:4" x14ac:dyDescent="0.3">
      <c r="A3907">
        <v>9624</v>
      </c>
      <c r="B3907" t="s">
        <v>41</v>
      </c>
      <c r="C3907" t="s">
        <v>22</v>
      </c>
      <c r="D3907">
        <v>54</v>
      </c>
    </row>
    <row r="3908" spans="1:4" x14ac:dyDescent="0.3">
      <c r="A3908">
        <v>4369</v>
      </c>
      <c r="B3908" t="s">
        <v>48</v>
      </c>
      <c r="C3908" t="s">
        <v>17</v>
      </c>
      <c r="D3908">
        <v>240</v>
      </c>
    </row>
    <row r="3909" spans="1:4" x14ac:dyDescent="0.3">
      <c r="A3909">
        <v>4369</v>
      </c>
      <c r="B3909" t="s">
        <v>48</v>
      </c>
      <c r="C3909" t="s">
        <v>18</v>
      </c>
      <c r="D3909">
        <v>67</v>
      </c>
    </row>
    <row r="3910" spans="1:4" x14ac:dyDescent="0.3">
      <c r="A3910">
        <v>4369</v>
      </c>
      <c r="B3910" t="s">
        <v>48</v>
      </c>
      <c r="C3910" t="s">
        <v>19</v>
      </c>
      <c r="D3910">
        <v>500</v>
      </c>
    </row>
    <row r="3911" spans="1:4" x14ac:dyDescent="0.3">
      <c r="A3911">
        <v>4369</v>
      </c>
      <c r="B3911" t="s">
        <v>48</v>
      </c>
      <c r="C3911" t="s">
        <v>20</v>
      </c>
      <c r="D3911">
        <v>199</v>
      </c>
    </row>
    <row r="3912" spans="1:4" x14ac:dyDescent="0.3">
      <c r="A3912">
        <v>4369</v>
      </c>
      <c r="B3912" t="s">
        <v>48</v>
      </c>
      <c r="C3912" t="s">
        <v>21</v>
      </c>
      <c r="D3912">
        <v>0</v>
      </c>
    </row>
    <row r="3913" spans="1:4" x14ac:dyDescent="0.3">
      <c r="A3913">
        <v>4369</v>
      </c>
      <c r="B3913" t="s">
        <v>48</v>
      </c>
      <c r="C3913" t="s">
        <v>22</v>
      </c>
      <c r="D3913">
        <v>163</v>
      </c>
    </row>
    <row r="3914" spans="1:4" x14ac:dyDescent="0.3">
      <c r="A3914">
        <v>10652</v>
      </c>
      <c r="B3914" t="s">
        <v>48</v>
      </c>
      <c r="C3914" t="s">
        <v>17</v>
      </c>
      <c r="D3914">
        <v>240</v>
      </c>
    </row>
    <row r="3915" spans="1:4" x14ac:dyDescent="0.3">
      <c r="A3915">
        <v>10652</v>
      </c>
      <c r="B3915" t="s">
        <v>48</v>
      </c>
      <c r="C3915" t="s">
        <v>18</v>
      </c>
      <c r="D3915">
        <v>67</v>
      </c>
    </row>
    <row r="3916" spans="1:4" x14ac:dyDescent="0.3">
      <c r="A3916">
        <v>10652</v>
      </c>
      <c r="B3916" t="s">
        <v>48</v>
      </c>
      <c r="C3916" t="s">
        <v>19</v>
      </c>
      <c r="D3916">
        <v>500</v>
      </c>
    </row>
    <row r="3917" spans="1:4" x14ac:dyDescent="0.3">
      <c r="A3917">
        <v>10652</v>
      </c>
      <c r="B3917" t="s">
        <v>48</v>
      </c>
      <c r="C3917" t="s">
        <v>20</v>
      </c>
      <c r="D3917">
        <v>199</v>
      </c>
    </row>
    <row r="3918" spans="1:4" x14ac:dyDescent="0.3">
      <c r="A3918">
        <v>10652</v>
      </c>
      <c r="B3918" t="s">
        <v>48</v>
      </c>
      <c r="C3918" t="s">
        <v>21</v>
      </c>
      <c r="D3918">
        <v>0</v>
      </c>
    </row>
    <row r="3919" spans="1:4" x14ac:dyDescent="0.3">
      <c r="A3919">
        <v>10652</v>
      </c>
      <c r="B3919" t="s">
        <v>48</v>
      </c>
      <c r="C3919" t="s">
        <v>22</v>
      </c>
      <c r="D3919">
        <v>163</v>
      </c>
    </row>
    <row r="3920" spans="1:4" x14ac:dyDescent="0.3">
      <c r="A3920">
        <v>8614</v>
      </c>
      <c r="B3920" t="s">
        <v>53</v>
      </c>
      <c r="C3920" t="s">
        <v>17</v>
      </c>
      <c r="D3920">
        <v>245</v>
      </c>
    </row>
    <row r="3921" spans="1:4" x14ac:dyDescent="0.3">
      <c r="A3921">
        <v>8614</v>
      </c>
      <c r="B3921" t="s">
        <v>53</v>
      </c>
      <c r="C3921" t="s">
        <v>18</v>
      </c>
      <c r="D3921">
        <v>19</v>
      </c>
    </row>
    <row r="3922" spans="1:4" x14ac:dyDescent="0.3">
      <c r="A3922">
        <v>8614</v>
      </c>
      <c r="B3922" t="s">
        <v>53</v>
      </c>
      <c r="C3922" t="s">
        <v>19</v>
      </c>
      <c r="D3922">
        <v>125</v>
      </c>
    </row>
    <row r="3923" spans="1:4" x14ac:dyDescent="0.3">
      <c r="A3923">
        <v>8614</v>
      </c>
      <c r="B3923" t="s">
        <v>53</v>
      </c>
      <c r="C3923" t="s">
        <v>20</v>
      </c>
      <c r="D3923">
        <v>37</v>
      </c>
    </row>
    <row r="3924" spans="1:4" x14ac:dyDescent="0.3">
      <c r="A3924">
        <v>8614</v>
      </c>
      <c r="B3924" t="s">
        <v>53</v>
      </c>
      <c r="C3924" t="s">
        <v>21</v>
      </c>
      <c r="D3924">
        <v>67</v>
      </c>
    </row>
    <row r="3925" spans="1:4" x14ac:dyDescent="0.3">
      <c r="A3925">
        <v>8614</v>
      </c>
      <c r="B3925" t="s">
        <v>53</v>
      </c>
      <c r="C3925" t="s">
        <v>22</v>
      </c>
      <c r="D3925">
        <v>14</v>
      </c>
    </row>
    <row r="3926" spans="1:4" x14ac:dyDescent="0.3">
      <c r="A3926">
        <v>4741</v>
      </c>
      <c r="B3926" t="s">
        <v>41</v>
      </c>
      <c r="C3926" t="s">
        <v>17</v>
      </c>
      <c r="D3926">
        <v>391</v>
      </c>
    </row>
    <row r="3927" spans="1:4" x14ac:dyDescent="0.3">
      <c r="A3927">
        <v>4741</v>
      </c>
      <c r="B3927" t="s">
        <v>41</v>
      </c>
      <c r="C3927" t="s">
        <v>18</v>
      </c>
      <c r="D3927">
        <v>32</v>
      </c>
    </row>
    <row r="3928" spans="1:4" x14ac:dyDescent="0.3">
      <c r="A3928">
        <v>4741</v>
      </c>
      <c r="B3928" t="s">
        <v>41</v>
      </c>
      <c r="C3928" t="s">
        <v>19</v>
      </c>
      <c r="D3928">
        <v>70</v>
      </c>
    </row>
    <row r="3929" spans="1:4" x14ac:dyDescent="0.3">
      <c r="A3929">
        <v>4741</v>
      </c>
      <c r="B3929" t="s">
        <v>41</v>
      </c>
      <c r="C3929" t="s">
        <v>20</v>
      </c>
      <c r="D3929">
        <v>21</v>
      </c>
    </row>
    <row r="3930" spans="1:4" x14ac:dyDescent="0.3">
      <c r="A3930">
        <v>4741</v>
      </c>
      <c r="B3930" t="s">
        <v>41</v>
      </c>
      <c r="C3930" t="s">
        <v>21</v>
      </c>
      <c r="D3930">
        <v>32</v>
      </c>
    </row>
    <row r="3931" spans="1:4" x14ac:dyDescent="0.3">
      <c r="A3931">
        <v>4741</v>
      </c>
      <c r="B3931" t="s">
        <v>41</v>
      </c>
      <c r="C3931" t="s">
        <v>22</v>
      </c>
      <c r="D3931">
        <v>16</v>
      </c>
    </row>
    <row r="3932" spans="1:4" x14ac:dyDescent="0.3">
      <c r="A3932">
        <v>2681</v>
      </c>
      <c r="B3932" t="s">
        <v>41</v>
      </c>
      <c r="C3932" t="s">
        <v>17</v>
      </c>
      <c r="D3932">
        <v>71</v>
      </c>
    </row>
    <row r="3933" spans="1:4" x14ac:dyDescent="0.3">
      <c r="A3933">
        <v>2681</v>
      </c>
      <c r="B3933" t="s">
        <v>41</v>
      </c>
      <c r="C3933" t="s">
        <v>18</v>
      </c>
      <c r="D3933">
        <v>22</v>
      </c>
    </row>
    <row r="3934" spans="1:4" x14ac:dyDescent="0.3">
      <c r="A3934">
        <v>2681</v>
      </c>
      <c r="B3934" t="s">
        <v>41</v>
      </c>
      <c r="C3934" t="s">
        <v>19</v>
      </c>
      <c r="D3934">
        <v>112</v>
      </c>
    </row>
    <row r="3935" spans="1:4" x14ac:dyDescent="0.3">
      <c r="A3935">
        <v>2681</v>
      </c>
      <c r="B3935" t="s">
        <v>41</v>
      </c>
      <c r="C3935" t="s">
        <v>20</v>
      </c>
      <c r="D3935">
        <v>138</v>
      </c>
    </row>
    <row r="3936" spans="1:4" x14ac:dyDescent="0.3">
      <c r="A3936">
        <v>2681</v>
      </c>
      <c r="B3936" t="s">
        <v>41</v>
      </c>
      <c r="C3936" t="s">
        <v>21</v>
      </c>
      <c r="D3936">
        <v>89</v>
      </c>
    </row>
    <row r="3937" spans="1:4" x14ac:dyDescent="0.3">
      <c r="A3937">
        <v>2681</v>
      </c>
      <c r="B3937" t="s">
        <v>41</v>
      </c>
      <c r="C3937" t="s">
        <v>22</v>
      </c>
      <c r="D3937">
        <v>29</v>
      </c>
    </row>
    <row r="3938" spans="1:4" x14ac:dyDescent="0.3">
      <c r="A3938">
        <v>6872</v>
      </c>
      <c r="B3938" t="s">
        <v>47</v>
      </c>
      <c r="C3938" t="s">
        <v>17</v>
      </c>
      <c r="D3938">
        <v>284</v>
      </c>
    </row>
    <row r="3939" spans="1:4" x14ac:dyDescent="0.3">
      <c r="A3939">
        <v>6872</v>
      </c>
      <c r="B3939" t="s">
        <v>47</v>
      </c>
      <c r="C3939" t="s">
        <v>18</v>
      </c>
      <c r="D3939">
        <v>3</v>
      </c>
    </row>
    <row r="3940" spans="1:4" x14ac:dyDescent="0.3">
      <c r="A3940">
        <v>6872</v>
      </c>
      <c r="B3940" t="s">
        <v>47</v>
      </c>
      <c r="C3940" t="s">
        <v>19</v>
      </c>
      <c r="D3940">
        <v>84</v>
      </c>
    </row>
    <row r="3941" spans="1:4" x14ac:dyDescent="0.3">
      <c r="A3941">
        <v>6872</v>
      </c>
      <c r="B3941" t="s">
        <v>47</v>
      </c>
      <c r="C3941" t="s">
        <v>20</v>
      </c>
      <c r="D3941">
        <v>4</v>
      </c>
    </row>
    <row r="3942" spans="1:4" x14ac:dyDescent="0.3">
      <c r="A3942">
        <v>6872</v>
      </c>
      <c r="B3942" t="s">
        <v>47</v>
      </c>
      <c r="C3942" t="s">
        <v>21</v>
      </c>
      <c r="D3942">
        <v>7</v>
      </c>
    </row>
    <row r="3943" spans="1:4" x14ac:dyDescent="0.3">
      <c r="A3943">
        <v>6872</v>
      </c>
      <c r="B3943" t="s">
        <v>47</v>
      </c>
      <c r="C3943" t="s">
        <v>22</v>
      </c>
      <c r="D3943">
        <v>23</v>
      </c>
    </row>
    <row r="3944" spans="1:4" x14ac:dyDescent="0.3">
      <c r="A3944">
        <v>5136</v>
      </c>
      <c r="B3944" t="s">
        <v>48</v>
      </c>
      <c r="C3944" t="s">
        <v>17</v>
      </c>
      <c r="D3944">
        <v>654</v>
      </c>
    </row>
    <row r="3945" spans="1:4" x14ac:dyDescent="0.3">
      <c r="A3945">
        <v>5136</v>
      </c>
      <c r="B3945" t="s">
        <v>48</v>
      </c>
      <c r="C3945" t="s">
        <v>18</v>
      </c>
      <c r="D3945">
        <v>7</v>
      </c>
    </row>
    <row r="3946" spans="1:4" x14ac:dyDescent="0.3">
      <c r="A3946">
        <v>5136</v>
      </c>
      <c r="B3946" t="s">
        <v>48</v>
      </c>
      <c r="C3946" t="s">
        <v>19</v>
      </c>
      <c r="D3946">
        <v>92</v>
      </c>
    </row>
    <row r="3947" spans="1:4" x14ac:dyDescent="0.3">
      <c r="A3947">
        <v>5136</v>
      </c>
      <c r="B3947" t="s">
        <v>48</v>
      </c>
      <c r="C3947" t="s">
        <v>20</v>
      </c>
      <c r="D3947">
        <v>0</v>
      </c>
    </row>
    <row r="3948" spans="1:4" x14ac:dyDescent="0.3">
      <c r="A3948">
        <v>5136</v>
      </c>
      <c r="B3948" t="s">
        <v>48</v>
      </c>
      <c r="C3948" t="s">
        <v>21</v>
      </c>
      <c r="D3948">
        <v>15</v>
      </c>
    </row>
    <row r="3949" spans="1:4" x14ac:dyDescent="0.3">
      <c r="A3949">
        <v>5136</v>
      </c>
      <c r="B3949" t="s">
        <v>48</v>
      </c>
      <c r="C3949" t="s">
        <v>22</v>
      </c>
      <c r="D3949">
        <v>30</v>
      </c>
    </row>
    <row r="3950" spans="1:4" x14ac:dyDescent="0.3">
      <c r="A3950">
        <v>4047</v>
      </c>
      <c r="B3950" t="s">
        <v>43</v>
      </c>
      <c r="C3950" t="s">
        <v>17</v>
      </c>
      <c r="D3950">
        <v>384</v>
      </c>
    </row>
    <row r="3951" spans="1:4" x14ac:dyDescent="0.3">
      <c r="A3951">
        <v>4047</v>
      </c>
      <c r="B3951" t="s">
        <v>43</v>
      </c>
      <c r="C3951" t="s">
        <v>18</v>
      </c>
      <c r="D3951">
        <v>0</v>
      </c>
    </row>
    <row r="3952" spans="1:4" x14ac:dyDescent="0.3">
      <c r="A3952">
        <v>4047</v>
      </c>
      <c r="B3952" t="s">
        <v>43</v>
      </c>
      <c r="C3952" t="s">
        <v>19</v>
      </c>
      <c r="D3952">
        <v>102</v>
      </c>
    </row>
    <row r="3953" spans="1:4" x14ac:dyDescent="0.3">
      <c r="A3953">
        <v>4047</v>
      </c>
      <c r="B3953" t="s">
        <v>43</v>
      </c>
      <c r="C3953" t="s">
        <v>20</v>
      </c>
      <c r="D3953">
        <v>21</v>
      </c>
    </row>
    <row r="3954" spans="1:4" x14ac:dyDescent="0.3">
      <c r="A3954">
        <v>4047</v>
      </c>
      <c r="B3954" t="s">
        <v>43</v>
      </c>
      <c r="C3954" t="s">
        <v>21</v>
      </c>
      <c r="D3954">
        <v>32</v>
      </c>
    </row>
    <row r="3955" spans="1:4" x14ac:dyDescent="0.3">
      <c r="A3955">
        <v>4047</v>
      </c>
      <c r="B3955" t="s">
        <v>43</v>
      </c>
      <c r="C3955" t="s">
        <v>22</v>
      </c>
      <c r="D3955">
        <v>5</v>
      </c>
    </row>
    <row r="3956" spans="1:4" x14ac:dyDescent="0.3">
      <c r="A3956">
        <v>9477</v>
      </c>
      <c r="B3956" t="s">
        <v>45</v>
      </c>
      <c r="C3956" t="s">
        <v>17</v>
      </c>
      <c r="D3956">
        <v>384</v>
      </c>
    </row>
    <row r="3957" spans="1:4" x14ac:dyDescent="0.3">
      <c r="A3957">
        <v>9477</v>
      </c>
      <c r="B3957" t="s">
        <v>45</v>
      </c>
      <c r="C3957" t="s">
        <v>18</v>
      </c>
      <c r="D3957">
        <v>0</v>
      </c>
    </row>
    <row r="3958" spans="1:4" x14ac:dyDescent="0.3">
      <c r="A3958">
        <v>9477</v>
      </c>
      <c r="B3958" t="s">
        <v>45</v>
      </c>
      <c r="C3958" t="s">
        <v>19</v>
      </c>
      <c r="D3958">
        <v>102</v>
      </c>
    </row>
    <row r="3959" spans="1:4" x14ac:dyDescent="0.3">
      <c r="A3959">
        <v>9477</v>
      </c>
      <c r="B3959" t="s">
        <v>45</v>
      </c>
      <c r="C3959" t="s">
        <v>20</v>
      </c>
      <c r="D3959">
        <v>21</v>
      </c>
    </row>
    <row r="3960" spans="1:4" x14ac:dyDescent="0.3">
      <c r="A3960">
        <v>9477</v>
      </c>
      <c r="B3960" t="s">
        <v>45</v>
      </c>
      <c r="C3960" t="s">
        <v>21</v>
      </c>
      <c r="D3960">
        <v>32</v>
      </c>
    </row>
    <row r="3961" spans="1:4" x14ac:dyDescent="0.3">
      <c r="A3961">
        <v>9477</v>
      </c>
      <c r="B3961" t="s">
        <v>45</v>
      </c>
      <c r="C3961" t="s">
        <v>22</v>
      </c>
      <c r="D3961">
        <v>5</v>
      </c>
    </row>
    <row r="3962" spans="1:4" x14ac:dyDescent="0.3">
      <c r="A3962">
        <v>4437</v>
      </c>
      <c r="B3962" t="s">
        <v>41</v>
      </c>
      <c r="C3962" t="s">
        <v>17</v>
      </c>
      <c r="D3962">
        <v>112</v>
      </c>
    </row>
    <row r="3963" spans="1:4" x14ac:dyDescent="0.3">
      <c r="A3963">
        <v>4437</v>
      </c>
      <c r="B3963" t="s">
        <v>41</v>
      </c>
      <c r="C3963" t="s">
        <v>18</v>
      </c>
      <c r="D3963">
        <v>6</v>
      </c>
    </row>
    <row r="3964" spans="1:4" x14ac:dyDescent="0.3">
      <c r="A3964">
        <v>4437</v>
      </c>
      <c r="B3964" t="s">
        <v>41</v>
      </c>
      <c r="C3964" t="s">
        <v>19</v>
      </c>
      <c r="D3964">
        <v>92</v>
      </c>
    </row>
    <row r="3965" spans="1:4" x14ac:dyDescent="0.3">
      <c r="A3965">
        <v>4437</v>
      </c>
      <c r="B3965" t="s">
        <v>41</v>
      </c>
      <c r="C3965" t="s">
        <v>20</v>
      </c>
      <c r="D3965">
        <v>3</v>
      </c>
    </row>
    <row r="3966" spans="1:4" x14ac:dyDescent="0.3">
      <c r="A3966">
        <v>4437</v>
      </c>
      <c r="B3966" t="s">
        <v>41</v>
      </c>
      <c r="C3966" t="s">
        <v>21</v>
      </c>
      <c r="D3966">
        <v>9</v>
      </c>
    </row>
    <row r="3967" spans="1:4" x14ac:dyDescent="0.3">
      <c r="A3967">
        <v>4437</v>
      </c>
      <c r="B3967" t="s">
        <v>41</v>
      </c>
      <c r="C3967" t="s">
        <v>22</v>
      </c>
      <c r="D3967">
        <v>38</v>
      </c>
    </row>
    <row r="3968" spans="1:4" x14ac:dyDescent="0.3">
      <c r="A3968">
        <v>10701</v>
      </c>
      <c r="B3968" t="s">
        <v>43</v>
      </c>
      <c r="C3968" t="s">
        <v>17</v>
      </c>
      <c r="D3968">
        <v>713</v>
      </c>
    </row>
    <row r="3969" spans="1:4" x14ac:dyDescent="0.3">
      <c r="A3969">
        <v>10701</v>
      </c>
      <c r="B3969" t="s">
        <v>43</v>
      </c>
      <c r="C3969" t="s">
        <v>18</v>
      </c>
      <c r="D3969">
        <v>0</v>
      </c>
    </row>
    <row r="3970" spans="1:4" x14ac:dyDescent="0.3">
      <c r="A3970">
        <v>10701</v>
      </c>
      <c r="B3970" t="s">
        <v>43</v>
      </c>
      <c r="C3970" t="s">
        <v>19</v>
      </c>
      <c r="D3970">
        <v>264</v>
      </c>
    </row>
    <row r="3971" spans="1:4" x14ac:dyDescent="0.3">
      <c r="A3971">
        <v>10701</v>
      </c>
      <c r="B3971" t="s">
        <v>43</v>
      </c>
      <c r="C3971" t="s">
        <v>20</v>
      </c>
      <c r="D3971">
        <v>120</v>
      </c>
    </row>
    <row r="3972" spans="1:4" x14ac:dyDescent="0.3">
      <c r="A3972">
        <v>10701</v>
      </c>
      <c r="B3972" t="s">
        <v>43</v>
      </c>
      <c r="C3972" t="s">
        <v>21</v>
      </c>
      <c r="D3972">
        <v>80</v>
      </c>
    </row>
    <row r="3973" spans="1:4" x14ac:dyDescent="0.3">
      <c r="A3973">
        <v>10701</v>
      </c>
      <c r="B3973" t="s">
        <v>43</v>
      </c>
      <c r="C3973" t="s">
        <v>22</v>
      </c>
      <c r="D3973">
        <v>34</v>
      </c>
    </row>
    <row r="3974" spans="1:4" x14ac:dyDescent="0.3">
      <c r="A3974">
        <v>9596</v>
      </c>
      <c r="B3974" t="s">
        <v>43</v>
      </c>
      <c r="C3974" t="s">
        <v>17</v>
      </c>
      <c r="D3974">
        <v>365</v>
      </c>
    </row>
    <row r="3975" spans="1:4" x14ac:dyDescent="0.3">
      <c r="A3975">
        <v>9596</v>
      </c>
      <c r="B3975" t="s">
        <v>43</v>
      </c>
      <c r="C3975" t="s">
        <v>18</v>
      </c>
      <c r="D3975">
        <v>32</v>
      </c>
    </row>
    <row r="3976" spans="1:4" x14ac:dyDescent="0.3">
      <c r="A3976">
        <v>9596</v>
      </c>
      <c r="B3976" t="s">
        <v>43</v>
      </c>
      <c r="C3976" t="s">
        <v>19</v>
      </c>
      <c r="D3976">
        <v>117</v>
      </c>
    </row>
    <row r="3977" spans="1:4" x14ac:dyDescent="0.3">
      <c r="A3977">
        <v>9596</v>
      </c>
      <c r="B3977" t="s">
        <v>43</v>
      </c>
      <c r="C3977" t="s">
        <v>20</v>
      </c>
      <c r="D3977">
        <v>34</v>
      </c>
    </row>
    <row r="3978" spans="1:4" x14ac:dyDescent="0.3">
      <c r="A3978">
        <v>9596</v>
      </c>
      <c r="B3978" t="s">
        <v>43</v>
      </c>
      <c r="C3978" t="s">
        <v>21</v>
      </c>
      <c r="D3978">
        <v>110</v>
      </c>
    </row>
    <row r="3979" spans="1:4" x14ac:dyDescent="0.3">
      <c r="A3979">
        <v>9596</v>
      </c>
      <c r="B3979" t="s">
        <v>43</v>
      </c>
      <c r="C3979" t="s">
        <v>22</v>
      </c>
      <c r="D3979">
        <v>6</v>
      </c>
    </row>
    <row r="3980" spans="1:4" x14ac:dyDescent="0.3">
      <c r="A3980">
        <v>466</v>
      </c>
      <c r="B3980" t="s">
        <v>41</v>
      </c>
      <c r="C3980" t="s">
        <v>17</v>
      </c>
      <c r="D3980">
        <v>388</v>
      </c>
    </row>
    <row r="3981" spans="1:4" x14ac:dyDescent="0.3">
      <c r="A3981">
        <v>466</v>
      </c>
      <c r="B3981" t="s">
        <v>41</v>
      </c>
      <c r="C3981" t="s">
        <v>18</v>
      </c>
      <c r="D3981">
        <v>14</v>
      </c>
    </row>
    <row r="3982" spans="1:4" x14ac:dyDescent="0.3">
      <c r="A3982">
        <v>466</v>
      </c>
      <c r="B3982" t="s">
        <v>41</v>
      </c>
      <c r="C3982" t="s">
        <v>19</v>
      </c>
      <c r="D3982">
        <v>218</v>
      </c>
    </row>
    <row r="3983" spans="1:4" x14ac:dyDescent="0.3">
      <c r="A3983">
        <v>466</v>
      </c>
      <c r="B3983" t="s">
        <v>41</v>
      </c>
      <c r="C3983" t="s">
        <v>20</v>
      </c>
      <c r="D3983">
        <v>91</v>
      </c>
    </row>
    <row r="3984" spans="1:4" x14ac:dyDescent="0.3">
      <c r="A3984">
        <v>466</v>
      </c>
      <c r="B3984" t="s">
        <v>41</v>
      </c>
      <c r="C3984" t="s">
        <v>21</v>
      </c>
      <c r="D3984">
        <v>14</v>
      </c>
    </row>
    <row r="3985" spans="1:4" x14ac:dyDescent="0.3">
      <c r="A3985">
        <v>466</v>
      </c>
      <c r="B3985" t="s">
        <v>41</v>
      </c>
      <c r="C3985" t="s">
        <v>22</v>
      </c>
      <c r="D3985">
        <v>21</v>
      </c>
    </row>
    <row r="3986" spans="1:4" x14ac:dyDescent="0.3">
      <c r="A3986">
        <v>1631</v>
      </c>
      <c r="B3986" t="s">
        <v>52</v>
      </c>
      <c r="C3986" t="s">
        <v>17</v>
      </c>
      <c r="D3986">
        <v>890</v>
      </c>
    </row>
    <row r="3987" spans="1:4" x14ac:dyDescent="0.3">
      <c r="A3987">
        <v>1631</v>
      </c>
      <c r="B3987" t="s">
        <v>52</v>
      </c>
      <c r="C3987" t="s">
        <v>18</v>
      </c>
      <c r="D3987">
        <v>63</v>
      </c>
    </row>
    <row r="3988" spans="1:4" x14ac:dyDescent="0.3">
      <c r="A3988">
        <v>1631</v>
      </c>
      <c r="B3988" t="s">
        <v>52</v>
      </c>
      <c r="C3988" t="s">
        <v>19</v>
      </c>
      <c r="D3988">
        <v>292</v>
      </c>
    </row>
    <row r="3989" spans="1:4" x14ac:dyDescent="0.3">
      <c r="A3989">
        <v>1631</v>
      </c>
      <c r="B3989" t="s">
        <v>52</v>
      </c>
      <c r="C3989" t="s">
        <v>20</v>
      </c>
      <c r="D3989">
        <v>0</v>
      </c>
    </row>
    <row r="3990" spans="1:4" x14ac:dyDescent="0.3">
      <c r="A3990">
        <v>1631</v>
      </c>
      <c r="B3990" t="s">
        <v>52</v>
      </c>
      <c r="C3990" t="s">
        <v>21</v>
      </c>
      <c r="D3990">
        <v>25</v>
      </c>
    </row>
    <row r="3991" spans="1:4" x14ac:dyDescent="0.3">
      <c r="A3991">
        <v>1631</v>
      </c>
      <c r="B3991" t="s">
        <v>52</v>
      </c>
      <c r="C3991" t="s">
        <v>22</v>
      </c>
      <c r="D3991">
        <v>12</v>
      </c>
    </row>
    <row r="3992" spans="1:4" x14ac:dyDescent="0.3">
      <c r="A3992">
        <v>2829</v>
      </c>
      <c r="B3992" t="s">
        <v>48</v>
      </c>
      <c r="C3992" t="s">
        <v>17</v>
      </c>
      <c r="D3992">
        <v>626</v>
      </c>
    </row>
    <row r="3993" spans="1:4" x14ac:dyDescent="0.3">
      <c r="A3993">
        <v>2829</v>
      </c>
      <c r="B3993" t="s">
        <v>48</v>
      </c>
      <c r="C3993" t="s">
        <v>18</v>
      </c>
      <c r="D3993">
        <v>0</v>
      </c>
    </row>
    <row r="3994" spans="1:4" x14ac:dyDescent="0.3">
      <c r="A3994">
        <v>2829</v>
      </c>
      <c r="B3994" t="s">
        <v>48</v>
      </c>
      <c r="C3994" t="s">
        <v>19</v>
      </c>
      <c r="D3994">
        <v>70</v>
      </c>
    </row>
    <row r="3995" spans="1:4" x14ac:dyDescent="0.3">
      <c r="A3995">
        <v>2829</v>
      </c>
      <c r="B3995" t="s">
        <v>48</v>
      </c>
      <c r="C3995" t="s">
        <v>20</v>
      </c>
      <c r="D3995">
        <v>0</v>
      </c>
    </row>
    <row r="3996" spans="1:4" x14ac:dyDescent="0.3">
      <c r="A3996">
        <v>2829</v>
      </c>
      <c r="B3996" t="s">
        <v>48</v>
      </c>
      <c r="C3996" t="s">
        <v>21</v>
      </c>
      <c r="D3996">
        <v>7</v>
      </c>
    </row>
    <row r="3997" spans="1:4" x14ac:dyDescent="0.3">
      <c r="A3997">
        <v>2829</v>
      </c>
      <c r="B3997" t="s">
        <v>48</v>
      </c>
      <c r="C3997" t="s">
        <v>22</v>
      </c>
      <c r="D3997">
        <v>28</v>
      </c>
    </row>
    <row r="3998" spans="1:4" x14ac:dyDescent="0.3">
      <c r="A3998">
        <v>3759</v>
      </c>
      <c r="B3998" t="s">
        <v>41</v>
      </c>
      <c r="C3998" t="s">
        <v>17</v>
      </c>
      <c r="D3998">
        <v>743</v>
      </c>
    </row>
    <row r="3999" spans="1:4" x14ac:dyDescent="0.3">
      <c r="A3999">
        <v>3759</v>
      </c>
      <c r="B3999" t="s">
        <v>41</v>
      </c>
      <c r="C3999" t="s">
        <v>18</v>
      </c>
      <c r="D3999">
        <v>19</v>
      </c>
    </row>
    <row r="4000" spans="1:4" x14ac:dyDescent="0.3">
      <c r="A4000">
        <v>3759</v>
      </c>
      <c r="B4000" t="s">
        <v>41</v>
      </c>
      <c r="C4000" t="s">
        <v>19</v>
      </c>
      <c r="D4000">
        <v>181</v>
      </c>
    </row>
    <row r="4001" spans="1:4" x14ac:dyDescent="0.3">
      <c r="A4001">
        <v>3759</v>
      </c>
      <c r="B4001" t="s">
        <v>41</v>
      </c>
      <c r="C4001" t="s">
        <v>20</v>
      </c>
      <c r="D4001">
        <v>12</v>
      </c>
    </row>
    <row r="4002" spans="1:4" x14ac:dyDescent="0.3">
      <c r="A4002">
        <v>3759</v>
      </c>
      <c r="B4002" t="s">
        <v>41</v>
      </c>
      <c r="C4002" t="s">
        <v>21</v>
      </c>
      <c r="D4002">
        <v>0</v>
      </c>
    </row>
    <row r="4003" spans="1:4" x14ac:dyDescent="0.3">
      <c r="A4003">
        <v>3759</v>
      </c>
      <c r="B4003" t="s">
        <v>41</v>
      </c>
      <c r="C4003" t="s">
        <v>22</v>
      </c>
      <c r="D4003">
        <v>200</v>
      </c>
    </row>
    <row r="4004" spans="1:4" x14ac:dyDescent="0.3">
      <c r="A4004">
        <v>8932</v>
      </c>
      <c r="B4004" t="s">
        <v>47</v>
      </c>
      <c r="C4004" t="s">
        <v>17</v>
      </c>
      <c r="D4004">
        <v>960</v>
      </c>
    </row>
    <row r="4005" spans="1:4" x14ac:dyDescent="0.3">
      <c r="A4005">
        <v>8932</v>
      </c>
      <c r="B4005" t="s">
        <v>47</v>
      </c>
      <c r="C4005" t="s">
        <v>18</v>
      </c>
      <c r="D4005">
        <v>28</v>
      </c>
    </row>
    <row r="4006" spans="1:4" x14ac:dyDescent="0.3">
      <c r="A4006">
        <v>8932</v>
      </c>
      <c r="B4006" t="s">
        <v>47</v>
      </c>
      <c r="C4006" t="s">
        <v>19</v>
      </c>
      <c r="D4006">
        <v>183</v>
      </c>
    </row>
    <row r="4007" spans="1:4" x14ac:dyDescent="0.3">
      <c r="A4007">
        <v>8932</v>
      </c>
      <c r="B4007" t="s">
        <v>47</v>
      </c>
      <c r="C4007" t="s">
        <v>20</v>
      </c>
      <c r="D4007">
        <v>220</v>
      </c>
    </row>
    <row r="4008" spans="1:4" x14ac:dyDescent="0.3">
      <c r="A4008">
        <v>8932</v>
      </c>
      <c r="B4008" t="s">
        <v>47</v>
      </c>
      <c r="C4008" t="s">
        <v>21</v>
      </c>
      <c r="D4008">
        <v>70</v>
      </c>
    </row>
    <row r="4009" spans="1:4" x14ac:dyDescent="0.3">
      <c r="A4009">
        <v>8932</v>
      </c>
      <c r="B4009" t="s">
        <v>47</v>
      </c>
      <c r="C4009" t="s">
        <v>22</v>
      </c>
      <c r="D4009">
        <v>70</v>
      </c>
    </row>
    <row r="4010" spans="1:4" x14ac:dyDescent="0.3">
      <c r="A4010">
        <v>5758</v>
      </c>
      <c r="B4010" t="s">
        <v>41</v>
      </c>
      <c r="C4010" t="s">
        <v>17</v>
      </c>
      <c r="D4010">
        <v>1074</v>
      </c>
    </row>
    <row r="4011" spans="1:4" x14ac:dyDescent="0.3">
      <c r="A4011">
        <v>5758</v>
      </c>
      <c r="B4011" t="s">
        <v>41</v>
      </c>
      <c r="C4011" t="s">
        <v>18</v>
      </c>
      <c r="D4011">
        <v>0</v>
      </c>
    </row>
    <row r="4012" spans="1:4" x14ac:dyDescent="0.3">
      <c r="A4012">
        <v>5758</v>
      </c>
      <c r="B4012" t="s">
        <v>41</v>
      </c>
      <c r="C4012" t="s">
        <v>19</v>
      </c>
      <c r="D4012">
        <v>69</v>
      </c>
    </row>
    <row r="4013" spans="1:4" x14ac:dyDescent="0.3">
      <c r="A4013">
        <v>5758</v>
      </c>
      <c r="B4013" t="s">
        <v>41</v>
      </c>
      <c r="C4013" t="s">
        <v>20</v>
      </c>
      <c r="D4013">
        <v>0</v>
      </c>
    </row>
    <row r="4014" spans="1:4" x14ac:dyDescent="0.3">
      <c r="A4014">
        <v>5758</v>
      </c>
      <c r="B4014" t="s">
        <v>41</v>
      </c>
      <c r="C4014" t="s">
        <v>21</v>
      </c>
      <c r="D4014">
        <v>0</v>
      </c>
    </row>
    <row r="4015" spans="1:4" x14ac:dyDescent="0.3">
      <c r="A4015">
        <v>5758</v>
      </c>
      <c r="B4015" t="s">
        <v>41</v>
      </c>
      <c r="C4015" t="s">
        <v>22</v>
      </c>
      <c r="D4015">
        <v>46</v>
      </c>
    </row>
    <row r="4016" spans="1:4" x14ac:dyDescent="0.3">
      <c r="A4016">
        <v>25</v>
      </c>
      <c r="B4016" t="s">
        <v>48</v>
      </c>
      <c r="C4016" t="s">
        <v>17</v>
      </c>
      <c r="D4016">
        <v>460</v>
      </c>
    </row>
    <row r="4017" spans="1:4" x14ac:dyDescent="0.3">
      <c r="A4017">
        <v>25</v>
      </c>
      <c r="B4017" t="s">
        <v>48</v>
      </c>
      <c r="C4017" t="s">
        <v>18</v>
      </c>
      <c r="D4017">
        <v>35</v>
      </c>
    </row>
    <row r="4018" spans="1:4" x14ac:dyDescent="0.3">
      <c r="A4018">
        <v>25</v>
      </c>
      <c r="B4018" t="s">
        <v>48</v>
      </c>
      <c r="C4018" t="s">
        <v>19</v>
      </c>
      <c r="D4018">
        <v>422</v>
      </c>
    </row>
    <row r="4019" spans="1:4" x14ac:dyDescent="0.3">
      <c r="A4019">
        <v>25</v>
      </c>
      <c r="B4019" t="s">
        <v>48</v>
      </c>
      <c r="C4019" t="s">
        <v>20</v>
      </c>
      <c r="D4019">
        <v>33</v>
      </c>
    </row>
    <row r="4020" spans="1:4" x14ac:dyDescent="0.3">
      <c r="A4020">
        <v>25</v>
      </c>
      <c r="B4020" t="s">
        <v>48</v>
      </c>
      <c r="C4020" t="s">
        <v>21</v>
      </c>
      <c r="D4020">
        <v>12</v>
      </c>
    </row>
    <row r="4021" spans="1:4" x14ac:dyDescent="0.3">
      <c r="A4021">
        <v>25</v>
      </c>
      <c r="B4021" t="s">
        <v>48</v>
      </c>
      <c r="C4021" t="s">
        <v>22</v>
      </c>
      <c r="D4021">
        <v>153</v>
      </c>
    </row>
    <row r="4022" spans="1:4" x14ac:dyDescent="0.3">
      <c r="A4022">
        <v>10833</v>
      </c>
      <c r="B4022" t="s">
        <v>41</v>
      </c>
      <c r="C4022" t="s">
        <v>17</v>
      </c>
      <c r="D4022">
        <v>790</v>
      </c>
    </row>
    <row r="4023" spans="1:4" x14ac:dyDescent="0.3">
      <c r="A4023">
        <v>10833</v>
      </c>
      <c r="B4023" t="s">
        <v>41</v>
      </c>
      <c r="C4023" t="s">
        <v>18</v>
      </c>
      <c r="D4023">
        <v>19</v>
      </c>
    </row>
    <row r="4024" spans="1:4" x14ac:dyDescent="0.3">
      <c r="A4024">
        <v>10833</v>
      </c>
      <c r="B4024" t="s">
        <v>41</v>
      </c>
      <c r="C4024" t="s">
        <v>19</v>
      </c>
      <c r="D4024">
        <v>133</v>
      </c>
    </row>
    <row r="4025" spans="1:4" x14ac:dyDescent="0.3">
      <c r="A4025">
        <v>10833</v>
      </c>
      <c r="B4025" t="s">
        <v>41</v>
      </c>
      <c r="C4025" t="s">
        <v>20</v>
      </c>
      <c r="D4025">
        <v>12</v>
      </c>
    </row>
    <row r="4026" spans="1:4" x14ac:dyDescent="0.3">
      <c r="A4026">
        <v>10833</v>
      </c>
      <c r="B4026" t="s">
        <v>41</v>
      </c>
      <c r="C4026" t="s">
        <v>21</v>
      </c>
      <c r="D4026">
        <v>0</v>
      </c>
    </row>
    <row r="4027" spans="1:4" x14ac:dyDescent="0.3">
      <c r="A4027">
        <v>10833</v>
      </c>
      <c r="B4027" t="s">
        <v>41</v>
      </c>
      <c r="C4027" t="s">
        <v>22</v>
      </c>
      <c r="D4027">
        <v>19</v>
      </c>
    </row>
    <row r="4028" spans="1:4" x14ac:dyDescent="0.3">
      <c r="A4028">
        <v>11084</v>
      </c>
      <c r="B4028" t="s">
        <v>48</v>
      </c>
      <c r="C4028" t="s">
        <v>17</v>
      </c>
      <c r="D4028">
        <v>738</v>
      </c>
    </row>
    <row r="4029" spans="1:4" x14ac:dyDescent="0.3">
      <c r="A4029">
        <v>11084</v>
      </c>
      <c r="B4029" t="s">
        <v>48</v>
      </c>
      <c r="C4029" t="s">
        <v>18</v>
      </c>
      <c r="D4029">
        <v>0</v>
      </c>
    </row>
    <row r="4030" spans="1:4" x14ac:dyDescent="0.3">
      <c r="A4030">
        <v>11084</v>
      </c>
      <c r="B4030" t="s">
        <v>48</v>
      </c>
      <c r="C4030" t="s">
        <v>19</v>
      </c>
      <c r="D4030">
        <v>232</v>
      </c>
    </row>
    <row r="4031" spans="1:4" x14ac:dyDescent="0.3">
      <c r="A4031">
        <v>11084</v>
      </c>
      <c r="B4031" t="s">
        <v>48</v>
      </c>
      <c r="C4031" t="s">
        <v>20</v>
      </c>
      <c r="D4031">
        <v>13</v>
      </c>
    </row>
    <row r="4032" spans="1:4" x14ac:dyDescent="0.3">
      <c r="A4032">
        <v>11084</v>
      </c>
      <c r="B4032" t="s">
        <v>48</v>
      </c>
      <c r="C4032" t="s">
        <v>21</v>
      </c>
      <c r="D4032">
        <v>20</v>
      </c>
    </row>
    <row r="4033" spans="1:4" x14ac:dyDescent="0.3">
      <c r="A4033">
        <v>11084</v>
      </c>
      <c r="B4033" t="s">
        <v>48</v>
      </c>
      <c r="C4033" t="s">
        <v>22</v>
      </c>
      <c r="D4033">
        <v>50</v>
      </c>
    </row>
    <row r="4034" spans="1:4" x14ac:dyDescent="0.3">
      <c r="A4034">
        <v>5172</v>
      </c>
      <c r="B4034" t="s">
        <v>41</v>
      </c>
      <c r="C4034" t="s">
        <v>17</v>
      </c>
      <c r="D4034">
        <v>738</v>
      </c>
    </row>
    <row r="4035" spans="1:4" x14ac:dyDescent="0.3">
      <c r="A4035">
        <v>5172</v>
      </c>
      <c r="B4035" t="s">
        <v>41</v>
      </c>
      <c r="C4035" t="s">
        <v>18</v>
      </c>
      <c r="D4035">
        <v>0</v>
      </c>
    </row>
    <row r="4036" spans="1:4" x14ac:dyDescent="0.3">
      <c r="A4036">
        <v>5172</v>
      </c>
      <c r="B4036" t="s">
        <v>41</v>
      </c>
      <c r="C4036" t="s">
        <v>19</v>
      </c>
      <c r="D4036">
        <v>232</v>
      </c>
    </row>
    <row r="4037" spans="1:4" x14ac:dyDescent="0.3">
      <c r="A4037">
        <v>5172</v>
      </c>
      <c r="B4037" t="s">
        <v>41</v>
      </c>
      <c r="C4037" t="s">
        <v>20</v>
      </c>
      <c r="D4037">
        <v>13</v>
      </c>
    </row>
    <row r="4038" spans="1:4" x14ac:dyDescent="0.3">
      <c r="A4038">
        <v>5172</v>
      </c>
      <c r="B4038" t="s">
        <v>41</v>
      </c>
      <c r="C4038" t="s">
        <v>21</v>
      </c>
      <c r="D4038">
        <v>20</v>
      </c>
    </row>
    <row r="4039" spans="1:4" x14ac:dyDescent="0.3">
      <c r="A4039">
        <v>5172</v>
      </c>
      <c r="B4039" t="s">
        <v>41</v>
      </c>
      <c r="C4039" t="s">
        <v>22</v>
      </c>
      <c r="D4039">
        <v>50</v>
      </c>
    </row>
    <row r="4040" spans="1:4" x14ac:dyDescent="0.3">
      <c r="A4040">
        <v>6142</v>
      </c>
      <c r="B4040" t="s">
        <v>41</v>
      </c>
      <c r="C4040" t="s">
        <v>17</v>
      </c>
      <c r="D4040">
        <v>629</v>
      </c>
    </row>
    <row r="4041" spans="1:4" x14ac:dyDescent="0.3">
      <c r="A4041">
        <v>6142</v>
      </c>
      <c r="B4041" t="s">
        <v>41</v>
      </c>
      <c r="C4041" t="s">
        <v>18</v>
      </c>
      <c r="D4041">
        <v>17</v>
      </c>
    </row>
    <row r="4042" spans="1:4" x14ac:dyDescent="0.3">
      <c r="A4042">
        <v>6142</v>
      </c>
      <c r="B4042" t="s">
        <v>41</v>
      </c>
      <c r="C4042" t="s">
        <v>19</v>
      </c>
      <c r="D4042">
        <v>177</v>
      </c>
    </row>
    <row r="4043" spans="1:4" x14ac:dyDescent="0.3">
      <c r="A4043">
        <v>6142</v>
      </c>
      <c r="B4043" t="s">
        <v>41</v>
      </c>
      <c r="C4043" t="s">
        <v>20</v>
      </c>
      <c r="D4043">
        <v>69</v>
      </c>
    </row>
    <row r="4044" spans="1:4" x14ac:dyDescent="0.3">
      <c r="A4044">
        <v>6142</v>
      </c>
      <c r="B4044" t="s">
        <v>41</v>
      </c>
      <c r="C4044" t="s">
        <v>21</v>
      </c>
      <c r="D4044">
        <v>0</v>
      </c>
    </row>
    <row r="4045" spans="1:4" x14ac:dyDescent="0.3">
      <c r="A4045">
        <v>6142</v>
      </c>
      <c r="B4045" t="s">
        <v>41</v>
      </c>
      <c r="C4045" t="s">
        <v>22</v>
      </c>
      <c r="D4045">
        <v>8</v>
      </c>
    </row>
    <row r="4046" spans="1:4" x14ac:dyDescent="0.3">
      <c r="A4046">
        <v>6312</v>
      </c>
      <c r="B4046" t="s">
        <v>52</v>
      </c>
      <c r="C4046" t="s">
        <v>17</v>
      </c>
      <c r="D4046">
        <v>258</v>
      </c>
    </row>
    <row r="4047" spans="1:4" x14ac:dyDescent="0.3">
      <c r="A4047">
        <v>6312</v>
      </c>
      <c r="B4047" t="s">
        <v>52</v>
      </c>
      <c r="C4047" t="s">
        <v>18</v>
      </c>
      <c r="D4047">
        <v>107</v>
      </c>
    </row>
    <row r="4048" spans="1:4" x14ac:dyDescent="0.3">
      <c r="A4048">
        <v>6312</v>
      </c>
      <c r="B4048" t="s">
        <v>52</v>
      </c>
      <c r="C4048" t="s">
        <v>19</v>
      </c>
      <c r="D4048">
        <v>291</v>
      </c>
    </row>
    <row r="4049" spans="1:4" x14ac:dyDescent="0.3">
      <c r="A4049">
        <v>6312</v>
      </c>
      <c r="B4049" t="s">
        <v>52</v>
      </c>
      <c r="C4049" t="s">
        <v>20</v>
      </c>
      <c r="D4049">
        <v>84</v>
      </c>
    </row>
    <row r="4050" spans="1:4" x14ac:dyDescent="0.3">
      <c r="A4050">
        <v>6312</v>
      </c>
      <c r="B4050" t="s">
        <v>52</v>
      </c>
      <c r="C4050" t="s">
        <v>21</v>
      </c>
      <c r="D4050">
        <v>37</v>
      </c>
    </row>
    <row r="4051" spans="1:4" x14ac:dyDescent="0.3">
      <c r="A4051">
        <v>6312</v>
      </c>
      <c r="B4051" t="s">
        <v>52</v>
      </c>
      <c r="C4051" t="s">
        <v>22</v>
      </c>
      <c r="D4051">
        <v>86</v>
      </c>
    </row>
    <row r="4052" spans="1:4" x14ac:dyDescent="0.3">
      <c r="A4052">
        <v>9940</v>
      </c>
      <c r="B4052" t="s">
        <v>47</v>
      </c>
      <c r="C4052" t="s">
        <v>17</v>
      </c>
      <c r="D4052">
        <v>382</v>
      </c>
    </row>
    <row r="4053" spans="1:4" x14ac:dyDescent="0.3">
      <c r="A4053">
        <v>9940</v>
      </c>
      <c r="B4053" t="s">
        <v>47</v>
      </c>
      <c r="C4053" t="s">
        <v>18</v>
      </c>
      <c r="D4053">
        <v>114</v>
      </c>
    </row>
    <row r="4054" spans="1:4" x14ac:dyDescent="0.3">
      <c r="A4054">
        <v>9940</v>
      </c>
      <c r="B4054" t="s">
        <v>47</v>
      </c>
      <c r="C4054" t="s">
        <v>19</v>
      </c>
      <c r="D4054">
        <v>276</v>
      </c>
    </row>
    <row r="4055" spans="1:4" x14ac:dyDescent="0.3">
      <c r="A4055">
        <v>9940</v>
      </c>
      <c r="B4055" t="s">
        <v>47</v>
      </c>
      <c r="C4055" t="s">
        <v>20</v>
      </c>
      <c r="D4055">
        <v>75</v>
      </c>
    </row>
    <row r="4056" spans="1:4" x14ac:dyDescent="0.3">
      <c r="A4056">
        <v>9940</v>
      </c>
      <c r="B4056" t="s">
        <v>47</v>
      </c>
      <c r="C4056" t="s">
        <v>21</v>
      </c>
      <c r="D4056">
        <v>124</v>
      </c>
    </row>
    <row r="4057" spans="1:4" x14ac:dyDescent="0.3">
      <c r="A4057">
        <v>9940</v>
      </c>
      <c r="B4057" t="s">
        <v>47</v>
      </c>
      <c r="C4057" t="s">
        <v>22</v>
      </c>
      <c r="D4057">
        <v>38</v>
      </c>
    </row>
    <row r="4058" spans="1:4" x14ac:dyDescent="0.3">
      <c r="A4058">
        <v>7922</v>
      </c>
      <c r="B4058" t="s">
        <v>47</v>
      </c>
      <c r="C4058" t="s">
        <v>17</v>
      </c>
      <c r="D4058">
        <v>819</v>
      </c>
    </row>
    <row r="4059" spans="1:4" x14ac:dyDescent="0.3">
      <c r="A4059">
        <v>7922</v>
      </c>
      <c r="B4059" t="s">
        <v>47</v>
      </c>
      <c r="C4059" t="s">
        <v>18</v>
      </c>
      <c r="D4059">
        <v>0</v>
      </c>
    </row>
    <row r="4060" spans="1:4" x14ac:dyDescent="0.3">
      <c r="A4060">
        <v>7922</v>
      </c>
      <c r="B4060" t="s">
        <v>47</v>
      </c>
      <c r="C4060" t="s">
        <v>19</v>
      </c>
      <c r="D4060">
        <v>72</v>
      </c>
    </row>
    <row r="4061" spans="1:4" x14ac:dyDescent="0.3">
      <c r="A4061">
        <v>7922</v>
      </c>
      <c r="B4061" t="s">
        <v>47</v>
      </c>
      <c r="C4061" t="s">
        <v>20</v>
      </c>
      <c r="D4061">
        <v>12</v>
      </c>
    </row>
    <row r="4062" spans="1:4" x14ac:dyDescent="0.3">
      <c r="A4062">
        <v>7922</v>
      </c>
      <c r="B4062" t="s">
        <v>47</v>
      </c>
      <c r="C4062" t="s">
        <v>21</v>
      </c>
      <c r="D4062">
        <v>0</v>
      </c>
    </row>
    <row r="4063" spans="1:4" x14ac:dyDescent="0.3">
      <c r="A4063">
        <v>7922</v>
      </c>
      <c r="B4063" t="s">
        <v>47</v>
      </c>
      <c r="C4063" t="s">
        <v>22</v>
      </c>
      <c r="D4063">
        <v>63</v>
      </c>
    </row>
    <row r="4064" spans="1:4" x14ac:dyDescent="0.3">
      <c r="A4064">
        <v>6457</v>
      </c>
      <c r="B4064" t="s">
        <v>47</v>
      </c>
      <c r="C4064" t="s">
        <v>17</v>
      </c>
      <c r="D4064">
        <v>527</v>
      </c>
    </row>
    <row r="4065" spans="1:4" x14ac:dyDescent="0.3">
      <c r="A4065">
        <v>6457</v>
      </c>
      <c r="B4065" t="s">
        <v>47</v>
      </c>
      <c r="C4065" t="s">
        <v>18</v>
      </c>
      <c r="D4065">
        <v>24</v>
      </c>
    </row>
    <row r="4066" spans="1:4" x14ac:dyDescent="0.3">
      <c r="A4066">
        <v>6457</v>
      </c>
      <c r="B4066" t="s">
        <v>47</v>
      </c>
      <c r="C4066" t="s">
        <v>19</v>
      </c>
      <c r="D4066">
        <v>230</v>
      </c>
    </row>
    <row r="4067" spans="1:4" x14ac:dyDescent="0.3">
      <c r="A4067">
        <v>6457</v>
      </c>
      <c r="B4067" t="s">
        <v>47</v>
      </c>
      <c r="C4067" t="s">
        <v>20</v>
      </c>
      <c r="D4067">
        <v>32</v>
      </c>
    </row>
    <row r="4068" spans="1:4" x14ac:dyDescent="0.3">
      <c r="A4068">
        <v>6457</v>
      </c>
      <c r="B4068" t="s">
        <v>47</v>
      </c>
      <c r="C4068" t="s">
        <v>21</v>
      </c>
      <c r="D4068">
        <v>24</v>
      </c>
    </row>
    <row r="4069" spans="1:4" x14ac:dyDescent="0.3">
      <c r="A4069">
        <v>6457</v>
      </c>
      <c r="B4069" t="s">
        <v>47</v>
      </c>
      <c r="C4069" t="s">
        <v>22</v>
      </c>
      <c r="D4069">
        <v>65</v>
      </c>
    </row>
    <row r="4070" spans="1:4" x14ac:dyDescent="0.3">
      <c r="A4070">
        <v>8233</v>
      </c>
      <c r="B4070" t="s">
        <v>48</v>
      </c>
      <c r="C4070" t="s">
        <v>17</v>
      </c>
      <c r="D4070">
        <v>508</v>
      </c>
    </row>
    <row r="4071" spans="1:4" x14ac:dyDescent="0.3">
      <c r="A4071">
        <v>8233</v>
      </c>
      <c r="B4071" t="s">
        <v>48</v>
      </c>
      <c r="C4071" t="s">
        <v>18</v>
      </c>
      <c r="D4071">
        <v>5</v>
      </c>
    </row>
    <row r="4072" spans="1:4" x14ac:dyDescent="0.3">
      <c r="A4072">
        <v>8233</v>
      </c>
      <c r="B4072" t="s">
        <v>48</v>
      </c>
      <c r="C4072" t="s">
        <v>19</v>
      </c>
      <c r="D4072">
        <v>21</v>
      </c>
    </row>
    <row r="4073" spans="1:4" x14ac:dyDescent="0.3">
      <c r="A4073">
        <v>8233</v>
      </c>
      <c r="B4073" t="s">
        <v>48</v>
      </c>
      <c r="C4073" t="s">
        <v>20</v>
      </c>
      <c r="D4073">
        <v>7</v>
      </c>
    </row>
    <row r="4074" spans="1:4" x14ac:dyDescent="0.3">
      <c r="A4074">
        <v>8233</v>
      </c>
      <c r="B4074" t="s">
        <v>48</v>
      </c>
      <c r="C4074" t="s">
        <v>21</v>
      </c>
      <c r="D4074">
        <v>5</v>
      </c>
    </row>
    <row r="4075" spans="1:4" x14ac:dyDescent="0.3">
      <c r="A4075">
        <v>8233</v>
      </c>
      <c r="B4075" t="s">
        <v>48</v>
      </c>
      <c r="C4075" t="s">
        <v>22</v>
      </c>
      <c r="D4075">
        <v>10</v>
      </c>
    </row>
    <row r="4076" spans="1:4" x14ac:dyDescent="0.3">
      <c r="A4076">
        <v>8427</v>
      </c>
      <c r="B4076" t="s">
        <v>41</v>
      </c>
      <c r="C4076" t="s">
        <v>17</v>
      </c>
      <c r="D4076">
        <v>556</v>
      </c>
    </row>
    <row r="4077" spans="1:4" x14ac:dyDescent="0.3">
      <c r="A4077">
        <v>8427</v>
      </c>
      <c r="B4077" t="s">
        <v>41</v>
      </c>
      <c r="C4077" t="s">
        <v>18</v>
      </c>
      <c r="D4077">
        <v>14</v>
      </c>
    </row>
    <row r="4078" spans="1:4" x14ac:dyDescent="0.3">
      <c r="A4078">
        <v>8427</v>
      </c>
      <c r="B4078" t="s">
        <v>41</v>
      </c>
      <c r="C4078" t="s">
        <v>19</v>
      </c>
      <c r="D4078">
        <v>717</v>
      </c>
    </row>
    <row r="4079" spans="1:4" x14ac:dyDescent="0.3">
      <c r="A4079">
        <v>8427</v>
      </c>
      <c r="B4079" t="s">
        <v>41</v>
      </c>
      <c r="C4079" t="s">
        <v>20</v>
      </c>
      <c r="D4079">
        <v>210</v>
      </c>
    </row>
    <row r="4080" spans="1:4" x14ac:dyDescent="0.3">
      <c r="A4080">
        <v>8427</v>
      </c>
      <c r="B4080" t="s">
        <v>41</v>
      </c>
      <c r="C4080" t="s">
        <v>21</v>
      </c>
      <c r="D4080">
        <v>0</v>
      </c>
    </row>
    <row r="4081" spans="1:4" x14ac:dyDescent="0.3">
      <c r="A4081">
        <v>8427</v>
      </c>
      <c r="B4081" t="s">
        <v>41</v>
      </c>
      <c r="C4081" t="s">
        <v>22</v>
      </c>
      <c r="D4081">
        <v>43</v>
      </c>
    </row>
    <row r="4082" spans="1:4" x14ac:dyDescent="0.3">
      <c r="A4082">
        <v>217</v>
      </c>
      <c r="B4082" t="s">
        <v>48</v>
      </c>
      <c r="C4082" t="s">
        <v>17</v>
      </c>
      <c r="D4082">
        <v>556</v>
      </c>
    </row>
    <row r="4083" spans="1:4" x14ac:dyDescent="0.3">
      <c r="A4083">
        <v>217</v>
      </c>
      <c r="B4083" t="s">
        <v>48</v>
      </c>
      <c r="C4083" t="s">
        <v>18</v>
      </c>
      <c r="D4083">
        <v>14</v>
      </c>
    </row>
    <row r="4084" spans="1:4" x14ac:dyDescent="0.3">
      <c r="A4084">
        <v>217</v>
      </c>
      <c r="B4084" t="s">
        <v>48</v>
      </c>
      <c r="C4084" t="s">
        <v>19</v>
      </c>
      <c r="D4084">
        <v>717</v>
      </c>
    </row>
    <row r="4085" spans="1:4" x14ac:dyDescent="0.3">
      <c r="A4085">
        <v>217</v>
      </c>
      <c r="B4085" t="s">
        <v>48</v>
      </c>
      <c r="C4085" t="s">
        <v>20</v>
      </c>
      <c r="D4085">
        <v>210</v>
      </c>
    </row>
    <row r="4086" spans="1:4" x14ac:dyDescent="0.3">
      <c r="A4086">
        <v>217</v>
      </c>
      <c r="B4086" t="s">
        <v>48</v>
      </c>
      <c r="C4086" t="s">
        <v>21</v>
      </c>
      <c r="D4086">
        <v>0</v>
      </c>
    </row>
    <row r="4087" spans="1:4" x14ac:dyDescent="0.3">
      <c r="A4087">
        <v>217</v>
      </c>
      <c r="B4087" t="s">
        <v>48</v>
      </c>
      <c r="C4087" t="s">
        <v>22</v>
      </c>
      <c r="D4087">
        <v>43</v>
      </c>
    </row>
    <row r="4088" spans="1:4" x14ac:dyDescent="0.3">
      <c r="A4088">
        <v>1867</v>
      </c>
      <c r="B4088" t="s">
        <v>41</v>
      </c>
      <c r="C4088" t="s">
        <v>17</v>
      </c>
      <c r="D4088">
        <v>652</v>
      </c>
    </row>
    <row r="4089" spans="1:4" x14ac:dyDescent="0.3">
      <c r="A4089">
        <v>1867</v>
      </c>
      <c r="B4089" t="s">
        <v>41</v>
      </c>
      <c r="C4089" t="s">
        <v>18</v>
      </c>
      <c r="D4089">
        <v>48</v>
      </c>
    </row>
    <row r="4090" spans="1:4" x14ac:dyDescent="0.3">
      <c r="A4090">
        <v>1867</v>
      </c>
      <c r="B4090" t="s">
        <v>41</v>
      </c>
      <c r="C4090" t="s">
        <v>19</v>
      </c>
      <c r="D4090">
        <v>350</v>
      </c>
    </row>
    <row r="4091" spans="1:4" x14ac:dyDescent="0.3">
      <c r="A4091">
        <v>1867</v>
      </c>
      <c r="B4091" t="s">
        <v>41</v>
      </c>
      <c r="C4091" t="s">
        <v>20</v>
      </c>
      <c r="D4091">
        <v>94</v>
      </c>
    </row>
    <row r="4092" spans="1:4" x14ac:dyDescent="0.3">
      <c r="A4092">
        <v>1867</v>
      </c>
      <c r="B4092" t="s">
        <v>41</v>
      </c>
      <c r="C4092" t="s">
        <v>21</v>
      </c>
      <c r="D4092">
        <v>84</v>
      </c>
    </row>
    <row r="4093" spans="1:4" x14ac:dyDescent="0.3">
      <c r="A4093">
        <v>1867</v>
      </c>
      <c r="B4093" t="s">
        <v>41</v>
      </c>
      <c r="C4093" t="s">
        <v>22</v>
      </c>
      <c r="D4093">
        <v>108</v>
      </c>
    </row>
    <row r="4094" spans="1:4" x14ac:dyDescent="0.3">
      <c r="A4094">
        <v>8957</v>
      </c>
      <c r="B4094" t="s">
        <v>47</v>
      </c>
      <c r="C4094" t="s">
        <v>17</v>
      </c>
      <c r="D4094">
        <v>480</v>
      </c>
    </row>
    <row r="4095" spans="1:4" x14ac:dyDescent="0.3">
      <c r="A4095">
        <v>8957</v>
      </c>
      <c r="B4095" t="s">
        <v>47</v>
      </c>
      <c r="C4095" t="s">
        <v>18</v>
      </c>
      <c r="D4095">
        <v>86</v>
      </c>
    </row>
    <row r="4096" spans="1:4" x14ac:dyDescent="0.3">
      <c r="A4096">
        <v>8957</v>
      </c>
      <c r="B4096" t="s">
        <v>47</v>
      </c>
      <c r="C4096" t="s">
        <v>19</v>
      </c>
      <c r="D4096">
        <v>249</v>
      </c>
    </row>
    <row r="4097" spans="1:4" x14ac:dyDescent="0.3">
      <c r="A4097">
        <v>8957</v>
      </c>
      <c r="B4097" t="s">
        <v>47</v>
      </c>
      <c r="C4097" t="s">
        <v>20</v>
      </c>
      <c r="D4097">
        <v>75</v>
      </c>
    </row>
    <row r="4098" spans="1:4" x14ac:dyDescent="0.3">
      <c r="A4098">
        <v>8957</v>
      </c>
      <c r="B4098" t="s">
        <v>47</v>
      </c>
      <c r="C4098" t="s">
        <v>21</v>
      </c>
      <c r="D4098">
        <v>86</v>
      </c>
    </row>
    <row r="4099" spans="1:4" x14ac:dyDescent="0.3">
      <c r="A4099">
        <v>8957</v>
      </c>
      <c r="B4099" t="s">
        <v>47</v>
      </c>
      <c r="C4099" t="s">
        <v>22</v>
      </c>
      <c r="D4099">
        <v>144</v>
      </c>
    </row>
    <row r="4100" spans="1:4" x14ac:dyDescent="0.3">
      <c r="A4100">
        <v>7732</v>
      </c>
      <c r="B4100" t="s">
        <v>41</v>
      </c>
      <c r="C4100" t="s">
        <v>17</v>
      </c>
      <c r="D4100">
        <v>293</v>
      </c>
    </row>
    <row r="4101" spans="1:4" x14ac:dyDescent="0.3">
      <c r="A4101">
        <v>7732</v>
      </c>
      <c r="B4101" t="s">
        <v>41</v>
      </c>
      <c r="C4101" t="s">
        <v>18</v>
      </c>
      <c r="D4101">
        <v>0</v>
      </c>
    </row>
    <row r="4102" spans="1:4" x14ac:dyDescent="0.3">
      <c r="A4102">
        <v>7732</v>
      </c>
      <c r="B4102" t="s">
        <v>41</v>
      </c>
      <c r="C4102" t="s">
        <v>19</v>
      </c>
      <c r="D4102">
        <v>124</v>
      </c>
    </row>
    <row r="4103" spans="1:4" x14ac:dyDescent="0.3">
      <c r="A4103">
        <v>7732</v>
      </c>
      <c r="B4103" t="s">
        <v>41</v>
      </c>
      <c r="C4103" t="s">
        <v>20</v>
      </c>
      <c r="D4103">
        <v>179</v>
      </c>
    </row>
    <row r="4104" spans="1:4" x14ac:dyDescent="0.3">
      <c r="A4104">
        <v>7732</v>
      </c>
      <c r="B4104" t="s">
        <v>41</v>
      </c>
      <c r="C4104" t="s">
        <v>21</v>
      </c>
      <c r="D4104">
        <v>97</v>
      </c>
    </row>
    <row r="4105" spans="1:4" x14ac:dyDescent="0.3">
      <c r="A4105">
        <v>7732</v>
      </c>
      <c r="B4105" t="s">
        <v>41</v>
      </c>
      <c r="C4105" t="s">
        <v>22</v>
      </c>
      <c r="D4105">
        <v>52</v>
      </c>
    </row>
    <row r="4106" spans="1:4" x14ac:dyDescent="0.3">
      <c r="A4106">
        <v>1802</v>
      </c>
      <c r="B4106" t="s">
        <v>41</v>
      </c>
      <c r="C4106" t="s">
        <v>17</v>
      </c>
      <c r="D4106">
        <v>412</v>
      </c>
    </row>
    <row r="4107" spans="1:4" x14ac:dyDescent="0.3">
      <c r="A4107">
        <v>1802</v>
      </c>
      <c r="B4107" t="s">
        <v>41</v>
      </c>
      <c r="C4107" t="s">
        <v>18</v>
      </c>
      <c r="D4107">
        <v>5</v>
      </c>
    </row>
    <row r="4108" spans="1:4" x14ac:dyDescent="0.3">
      <c r="A4108">
        <v>1802</v>
      </c>
      <c r="B4108" t="s">
        <v>41</v>
      </c>
      <c r="C4108" t="s">
        <v>19</v>
      </c>
      <c r="D4108">
        <v>119</v>
      </c>
    </row>
    <row r="4109" spans="1:4" x14ac:dyDescent="0.3">
      <c r="A4109">
        <v>1802</v>
      </c>
      <c r="B4109" t="s">
        <v>41</v>
      </c>
      <c r="C4109" t="s">
        <v>20</v>
      </c>
      <c r="D4109">
        <v>38</v>
      </c>
    </row>
    <row r="4110" spans="1:4" x14ac:dyDescent="0.3">
      <c r="A4110">
        <v>1802</v>
      </c>
      <c r="B4110" t="s">
        <v>41</v>
      </c>
      <c r="C4110" t="s">
        <v>21</v>
      </c>
      <c r="D4110">
        <v>29</v>
      </c>
    </row>
    <row r="4111" spans="1:4" x14ac:dyDescent="0.3">
      <c r="A4111">
        <v>1802</v>
      </c>
      <c r="B4111" t="s">
        <v>41</v>
      </c>
      <c r="C4111" t="s">
        <v>22</v>
      </c>
      <c r="D4111">
        <v>77</v>
      </c>
    </row>
    <row r="4112" spans="1:4" x14ac:dyDescent="0.3">
      <c r="A4112">
        <v>843</v>
      </c>
      <c r="B4112" t="s">
        <v>41</v>
      </c>
      <c r="C4112" t="s">
        <v>17</v>
      </c>
      <c r="D4112">
        <v>303</v>
      </c>
    </row>
    <row r="4113" spans="1:4" x14ac:dyDescent="0.3">
      <c r="A4113">
        <v>843</v>
      </c>
      <c r="B4113" t="s">
        <v>41</v>
      </c>
      <c r="C4113" t="s">
        <v>18</v>
      </c>
      <c r="D4113">
        <v>0</v>
      </c>
    </row>
    <row r="4114" spans="1:4" x14ac:dyDescent="0.3">
      <c r="A4114">
        <v>843</v>
      </c>
      <c r="B4114" t="s">
        <v>41</v>
      </c>
      <c r="C4114" t="s">
        <v>19</v>
      </c>
      <c r="D4114">
        <v>280</v>
      </c>
    </row>
    <row r="4115" spans="1:4" x14ac:dyDescent="0.3">
      <c r="A4115">
        <v>843</v>
      </c>
      <c r="B4115" t="s">
        <v>41</v>
      </c>
      <c r="C4115" t="s">
        <v>20</v>
      </c>
      <c r="D4115">
        <v>60</v>
      </c>
    </row>
    <row r="4116" spans="1:4" x14ac:dyDescent="0.3">
      <c r="A4116">
        <v>843</v>
      </c>
      <c r="B4116" t="s">
        <v>41</v>
      </c>
      <c r="C4116" t="s">
        <v>21</v>
      </c>
      <c r="D4116">
        <v>147</v>
      </c>
    </row>
    <row r="4117" spans="1:4" x14ac:dyDescent="0.3">
      <c r="A4117">
        <v>843</v>
      </c>
      <c r="B4117" t="s">
        <v>41</v>
      </c>
      <c r="C4117" t="s">
        <v>22</v>
      </c>
      <c r="D4117">
        <v>15</v>
      </c>
    </row>
    <row r="4118" spans="1:4" x14ac:dyDescent="0.3">
      <c r="A4118">
        <v>10281</v>
      </c>
      <c r="B4118" t="s">
        <v>53</v>
      </c>
      <c r="C4118" t="s">
        <v>17</v>
      </c>
      <c r="D4118">
        <v>180</v>
      </c>
    </row>
    <row r="4119" spans="1:4" x14ac:dyDescent="0.3">
      <c r="A4119">
        <v>10281</v>
      </c>
      <c r="B4119" t="s">
        <v>53</v>
      </c>
      <c r="C4119" t="s">
        <v>18</v>
      </c>
      <c r="D4119">
        <v>60</v>
      </c>
    </row>
    <row r="4120" spans="1:4" x14ac:dyDescent="0.3">
      <c r="A4120">
        <v>10281</v>
      </c>
      <c r="B4120" t="s">
        <v>53</v>
      </c>
      <c r="C4120" t="s">
        <v>19</v>
      </c>
      <c r="D4120">
        <v>241</v>
      </c>
    </row>
    <row r="4121" spans="1:4" x14ac:dyDescent="0.3">
      <c r="A4121">
        <v>10281</v>
      </c>
      <c r="B4121" t="s">
        <v>53</v>
      </c>
      <c r="C4121" t="s">
        <v>20</v>
      </c>
      <c r="D4121">
        <v>13</v>
      </c>
    </row>
    <row r="4122" spans="1:4" x14ac:dyDescent="0.3">
      <c r="A4122">
        <v>10281</v>
      </c>
      <c r="B4122" t="s">
        <v>53</v>
      </c>
      <c r="C4122" t="s">
        <v>21</v>
      </c>
      <c r="D4122">
        <v>54</v>
      </c>
    </row>
    <row r="4123" spans="1:4" x14ac:dyDescent="0.3">
      <c r="A4123">
        <v>10281</v>
      </c>
      <c r="B4123" t="s">
        <v>53</v>
      </c>
      <c r="C4123" t="s">
        <v>22</v>
      </c>
      <c r="D4123">
        <v>54</v>
      </c>
    </row>
    <row r="4124" spans="1:4" x14ac:dyDescent="0.3">
      <c r="A4124">
        <v>9645</v>
      </c>
      <c r="B4124" t="s">
        <v>41</v>
      </c>
      <c r="C4124" t="s">
        <v>17</v>
      </c>
      <c r="D4124">
        <v>920</v>
      </c>
    </row>
    <row r="4125" spans="1:4" x14ac:dyDescent="0.3">
      <c r="A4125">
        <v>9645</v>
      </c>
      <c r="B4125" t="s">
        <v>41</v>
      </c>
      <c r="C4125" t="s">
        <v>18</v>
      </c>
      <c r="D4125">
        <v>138</v>
      </c>
    </row>
    <row r="4126" spans="1:4" x14ac:dyDescent="0.3">
      <c r="A4126">
        <v>9645</v>
      </c>
      <c r="B4126" t="s">
        <v>41</v>
      </c>
      <c r="C4126" t="s">
        <v>19</v>
      </c>
      <c r="D4126">
        <v>168</v>
      </c>
    </row>
    <row r="4127" spans="1:4" x14ac:dyDescent="0.3">
      <c r="A4127">
        <v>9645</v>
      </c>
      <c r="B4127" t="s">
        <v>41</v>
      </c>
      <c r="C4127" t="s">
        <v>20</v>
      </c>
      <c r="D4127">
        <v>36</v>
      </c>
    </row>
    <row r="4128" spans="1:4" x14ac:dyDescent="0.3">
      <c r="A4128">
        <v>9645</v>
      </c>
      <c r="B4128" t="s">
        <v>41</v>
      </c>
      <c r="C4128" t="s">
        <v>21</v>
      </c>
      <c r="D4128">
        <v>46</v>
      </c>
    </row>
    <row r="4129" spans="1:4" x14ac:dyDescent="0.3">
      <c r="A4129">
        <v>9645</v>
      </c>
      <c r="B4129" t="s">
        <v>41</v>
      </c>
      <c r="C4129" t="s">
        <v>22</v>
      </c>
      <c r="D4129">
        <v>30</v>
      </c>
    </row>
    <row r="4130" spans="1:4" x14ac:dyDescent="0.3">
      <c r="A4130">
        <v>1640</v>
      </c>
      <c r="B4130" t="s">
        <v>41</v>
      </c>
      <c r="C4130" t="s">
        <v>17</v>
      </c>
      <c r="D4130">
        <v>66</v>
      </c>
    </row>
    <row r="4131" spans="1:4" x14ac:dyDescent="0.3">
      <c r="A4131">
        <v>1640</v>
      </c>
      <c r="B4131" t="s">
        <v>41</v>
      </c>
      <c r="C4131" t="s">
        <v>18</v>
      </c>
      <c r="D4131">
        <v>0</v>
      </c>
    </row>
    <row r="4132" spans="1:4" x14ac:dyDescent="0.3">
      <c r="A4132">
        <v>1640</v>
      </c>
      <c r="B4132" t="s">
        <v>41</v>
      </c>
      <c r="C4132" t="s">
        <v>19</v>
      </c>
      <c r="D4132">
        <v>16</v>
      </c>
    </row>
    <row r="4133" spans="1:4" x14ac:dyDescent="0.3">
      <c r="A4133">
        <v>1640</v>
      </c>
      <c r="B4133" t="s">
        <v>41</v>
      </c>
      <c r="C4133" t="s">
        <v>20</v>
      </c>
      <c r="D4133">
        <v>0</v>
      </c>
    </row>
    <row r="4134" spans="1:4" x14ac:dyDescent="0.3">
      <c r="A4134">
        <v>1640</v>
      </c>
      <c r="B4134" t="s">
        <v>41</v>
      </c>
      <c r="C4134" t="s">
        <v>21</v>
      </c>
      <c r="D4134">
        <v>6</v>
      </c>
    </row>
    <row r="4135" spans="1:4" x14ac:dyDescent="0.3">
      <c r="A4135">
        <v>1640</v>
      </c>
      <c r="B4135" t="s">
        <v>41</v>
      </c>
      <c r="C4135" t="s">
        <v>22</v>
      </c>
      <c r="D4135">
        <v>20</v>
      </c>
    </row>
    <row r="4136" spans="1:4" x14ac:dyDescent="0.3">
      <c r="A4136">
        <v>9242</v>
      </c>
      <c r="B4136" t="s">
        <v>47</v>
      </c>
      <c r="C4136" t="s">
        <v>17</v>
      </c>
      <c r="D4136">
        <v>836</v>
      </c>
    </row>
    <row r="4137" spans="1:4" x14ac:dyDescent="0.3">
      <c r="A4137">
        <v>9242</v>
      </c>
      <c r="B4137" t="s">
        <v>47</v>
      </c>
      <c r="C4137" t="s">
        <v>18</v>
      </c>
      <c r="D4137">
        <v>185</v>
      </c>
    </row>
    <row r="4138" spans="1:4" x14ac:dyDescent="0.3">
      <c r="A4138">
        <v>9242</v>
      </c>
      <c r="B4138" t="s">
        <v>47</v>
      </c>
      <c r="C4138" t="s">
        <v>19</v>
      </c>
      <c r="D4138">
        <v>575</v>
      </c>
    </row>
    <row r="4139" spans="1:4" x14ac:dyDescent="0.3">
      <c r="A4139">
        <v>9242</v>
      </c>
      <c r="B4139" t="s">
        <v>47</v>
      </c>
      <c r="C4139" t="s">
        <v>20</v>
      </c>
      <c r="D4139">
        <v>24</v>
      </c>
    </row>
    <row r="4140" spans="1:4" x14ac:dyDescent="0.3">
      <c r="A4140">
        <v>9242</v>
      </c>
      <c r="B4140" t="s">
        <v>47</v>
      </c>
      <c r="C4140" t="s">
        <v>21</v>
      </c>
      <c r="D4140">
        <v>25</v>
      </c>
    </row>
    <row r="4141" spans="1:4" x14ac:dyDescent="0.3">
      <c r="A4141">
        <v>9242</v>
      </c>
      <c r="B4141" t="s">
        <v>47</v>
      </c>
      <c r="C4141" t="s">
        <v>22</v>
      </c>
      <c r="D4141">
        <v>77</v>
      </c>
    </row>
    <row r="4142" spans="1:4" x14ac:dyDescent="0.3">
      <c r="A4142">
        <v>6059</v>
      </c>
      <c r="B4142" t="s">
        <v>41</v>
      </c>
      <c r="C4142" t="s">
        <v>17</v>
      </c>
      <c r="D4142">
        <v>986</v>
      </c>
    </row>
    <row r="4143" spans="1:4" x14ac:dyDescent="0.3">
      <c r="A4143">
        <v>6059</v>
      </c>
      <c r="B4143" t="s">
        <v>41</v>
      </c>
      <c r="C4143" t="s">
        <v>18</v>
      </c>
      <c r="D4143">
        <v>36</v>
      </c>
    </row>
    <row r="4144" spans="1:4" x14ac:dyDescent="0.3">
      <c r="A4144">
        <v>6059</v>
      </c>
      <c r="B4144" t="s">
        <v>41</v>
      </c>
      <c r="C4144" t="s">
        <v>19</v>
      </c>
      <c r="D4144">
        <v>168</v>
      </c>
    </row>
    <row r="4145" spans="1:4" x14ac:dyDescent="0.3">
      <c r="A4145">
        <v>6059</v>
      </c>
      <c r="B4145" t="s">
        <v>41</v>
      </c>
      <c r="C4145" t="s">
        <v>20</v>
      </c>
      <c r="D4145">
        <v>16</v>
      </c>
    </row>
    <row r="4146" spans="1:4" x14ac:dyDescent="0.3">
      <c r="A4146">
        <v>6059</v>
      </c>
      <c r="B4146" t="s">
        <v>41</v>
      </c>
      <c r="C4146" t="s">
        <v>21</v>
      </c>
      <c r="D4146">
        <v>0</v>
      </c>
    </row>
    <row r="4147" spans="1:4" x14ac:dyDescent="0.3">
      <c r="A4147">
        <v>6059</v>
      </c>
      <c r="B4147" t="s">
        <v>41</v>
      </c>
      <c r="C4147" t="s">
        <v>22</v>
      </c>
      <c r="D4147">
        <v>108</v>
      </c>
    </row>
    <row r="4148" spans="1:4" x14ac:dyDescent="0.3">
      <c r="A4148">
        <v>380</v>
      </c>
      <c r="B4148" t="s">
        <v>47</v>
      </c>
      <c r="C4148" t="s">
        <v>17</v>
      </c>
      <c r="D4148">
        <v>1170</v>
      </c>
    </row>
    <row r="4149" spans="1:4" x14ac:dyDescent="0.3">
      <c r="A4149">
        <v>380</v>
      </c>
      <c r="B4149" t="s">
        <v>47</v>
      </c>
      <c r="C4149" t="s">
        <v>18</v>
      </c>
      <c r="D4149">
        <v>48</v>
      </c>
    </row>
    <row r="4150" spans="1:4" x14ac:dyDescent="0.3">
      <c r="A4150">
        <v>380</v>
      </c>
      <c r="B4150" t="s">
        <v>47</v>
      </c>
      <c r="C4150" t="s">
        <v>19</v>
      </c>
      <c r="D4150">
        <v>320</v>
      </c>
    </row>
    <row r="4151" spans="1:4" x14ac:dyDescent="0.3">
      <c r="A4151">
        <v>380</v>
      </c>
      <c r="B4151" t="s">
        <v>47</v>
      </c>
      <c r="C4151" t="s">
        <v>20</v>
      </c>
      <c r="D4151">
        <v>42</v>
      </c>
    </row>
    <row r="4152" spans="1:4" x14ac:dyDescent="0.3">
      <c r="A4152">
        <v>380</v>
      </c>
      <c r="B4152" t="s">
        <v>47</v>
      </c>
      <c r="C4152" t="s">
        <v>21</v>
      </c>
      <c r="D4152">
        <v>32</v>
      </c>
    </row>
    <row r="4153" spans="1:4" x14ac:dyDescent="0.3">
      <c r="A4153">
        <v>380</v>
      </c>
      <c r="B4153" t="s">
        <v>47</v>
      </c>
      <c r="C4153" t="s">
        <v>22</v>
      </c>
      <c r="D4153">
        <v>192</v>
      </c>
    </row>
    <row r="4154" spans="1:4" x14ac:dyDescent="0.3">
      <c r="A4154">
        <v>7165</v>
      </c>
      <c r="B4154" t="s">
        <v>41</v>
      </c>
      <c r="C4154" t="s">
        <v>17</v>
      </c>
      <c r="D4154">
        <v>381</v>
      </c>
    </row>
    <row r="4155" spans="1:4" x14ac:dyDescent="0.3">
      <c r="A4155">
        <v>7165</v>
      </c>
      <c r="B4155" t="s">
        <v>41</v>
      </c>
      <c r="C4155" t="s">
        <v>18</v>
      </c>
      <c r="D4155">
        <v>35</v>
      </c>
    </row>
    <row r="4156" spans="1:4" x14ac:dyDescent="0.3">
      <c r="A4156">
        <v>7165</v>
      </c>
      <c r="B4156" t="s">
        <v>41</v>
      </c>
      <c r="C4156" t="s">
        <v>19</v>
      </c>
      <c r="D4156">
        <v>172</v>
      </c>
    </row>
    <row r="4157" spans="1:4" x14ac:dyDescent="0.3">
      <c r="A4157">
        <v>7165</v>
      </c>
      <c r="B4157" t="s">
        <v>41</v>
      </c>
      <c r="C4157" t="s">
        <v>20</v>
      </c>
      <c r="D4157">
        <v>56</v>
      </c>
    </row>
    <row r="4158" spans="1:4" x14ac:dyDescent="0.3">
      <c r="A4158">
        <v>7165</v>
      </c>
      <c r="B4158" t="s">
        <v>41</v>
      </c>
      <c r="C4158" t="s">
        <v>21</v>
      </c>
      <c r="D4158">
        <v>86</v>
      </c>
    </row>
    <row r="4159" spans="1:4" x14ac:dyDescent="0.3">
      <c r="A4159">
        <v>7165</v>
      </c>
      <c r="B4159" t="s">
        <v>41</v>
      </c>
      <c r="C4159" t="s">
        <v>22</v>
      </c>
      <c r="D4159">
        <v>93</v>
      </c>
    </row>
    <row r="4160" spans="1:4" x14ac:dyDescent="0.3">
      <c r="A4160">
        <v>7646</v>
      </c>
      <c r="B4160" t="s">
        <v>41</v>
      </c>
      <c r="C4160" t="s">
        <v>17</v>
      </c>
      <c r="D4160">
        <v>218</v>
      </c>
    </row>
    <row r="4161" spans="1:4" x14ac:dyDescent="0.3">
      <c r="A4161">
        <v>7646</v>
      </c>
      <c r="B4161" t="s">
        <v>41</v>
      </c>
      <c r="C4161" t="s">
        <v>18</v>
      </c>
      <c r="D4161">
        <v>63</v>
      </c>
    </row>
    <row r="4162" spans="1:4" x14ac:dyDescent="0.3">
      <c r="A4162">
        <v>7646</v>
      </c>
      <c r="B4162" t="s">
        <v>41</v>
      </c>
      <c r="C4162" t="s">
        <v>19</v>
      </c>
      <c r="D4162">
        <v>282</v>
      </c>
    </row>
    <row r="4163" spans="1:4" x14ac:dyDescent="0.3">
      <c r="A4163">
        <v>7646</v>
      </c>
      <c r="B4163" t="s">
        <v>41</v>
      </c>
      <c r="C4163" t="s">
        <v>20</v>
      </c>
      <c r="D4163">
        <v>137</v>
      </c>
    </row>
    <row r="4164" spans="1:4" x14ac:dyDescent="0.3">
      <c r="A4164">
        <v>7646</v>
      </c>
      <c r="B4164" t="s">
        <v>41</v>
      </c>
      <c r="C4164" t="s">
        <v>21</v>
      </c>
      <c r="D4164">
        <v>35</v>
      </c>
    </row>
    <row r="4165" spans="1:4" x14ac:dyDescent="0.3">
      <c r="A4165">
        <v>7646</v>
      </c>
      <c r="B4165" t="s">
        <v>41</v>
      </c>
      <c r="C4165" t="s">
        <v>22</v>
      </c>
      <c r="D4165">
        <v>70</v>
      </c>
    </row>
    <row r="4166" spans="1:4" x14ac:dyDescent="0.3">
      <c r="A4166">
        <v>1029</v>
      </c>
      <c r="B4166" t="s">
        <v>41</v>
      </c>
      <c r="C4166" t="s">
        <v>17</v>
      </c>
      <c r="D4166">
        <v>200</v>
      </c>
    </row>
    <row r="4167" spans="1:4" x14ac:dyDescent="0.3">
      <c r="A4167">
        <v>1029</v>
      </c>
      <c r="B4167" t="s">
        <v>41</v>
      </c>
      <c r="C4167" t="s">
        <v>18</v>
      </c>
      <c r="D4167">
        <v>5</v>
      </c>
    </row>
    <row r="4168" spans="1:4" x14ac:dyDescent="0.3">
      <c r="A4168">
        <v>1029</v>
      </c>
      <c r="B4168" t="s">
        <v>41</v>
      </c>
      <c r="C4168" t="s">
        <v>19</v>
      </c>
      <c r="D4168">
        <v>44</v>
      </c>
    </row>
    <row r="4169" spans="1:4" x14ac:dyDescent="0.3">
      <c r="A4169">
        <v>1029</v>
      </c>
      <c r="B4169" t="s">
        <v>41</v>
      </c>
      <c r="C4169" t="s">
        <v>20</v>
      </c>
      <c r="D4169">
        <v>0</v>
      </c>
    </row>
    <row r="4170" spans="1:4" x14ac:dyDescent="0.3">
      <c r="A4170">
        <v>1029</v>
      </c>
      <c r="B4170" t="s">
        <v>41</v>
      </c>
      <c r="C4170" t="s">
        <v>21</v>
      </c>
      <c r="D4170">
        <v>10</v>
      </c>
    </row>
    <row r="4171" spans="1:4" x14ac:dyDescent="0.3">
      <c r="A4171">
        <v>1029</v>
      </c>
      <c r="B4171" t="s">
        <v>41</v>
      </c>
      <c r="C4171" t="s">
        <v>22</v>
      </c>
      <c r="D4171">
        <v>20</v>
      </c>
    </row>
    <row r="4172" spans="1:4" x14ac:dyDescent="0.3">
      <c r="A4172">
        <v>5140</v>
      </c>
      <c r="B4172" t="s">
        <v>41</v>
      </c>
      <c r="C4172" t="s">
        <v>17</v>
      </c>
      <c r="D4172">
        <v>1047</v>
      </c>
    </row>
    <row r="4173" spans="1:4" x14ac:dyDescent="0.3">
      <c r="A4173">
        <v>5140</v>
      </c>
      <c r="B4173" t="s">
        <v>41</v>
      </c>
      <c r="C4173" t="s">
        <v>18</v>
      </c>
      <c r="D4173">
        <v>0</v>
      </c>
    </row>
    <row r="4174" spans="1:4" x14ac:dyDescent="0.3">
      <c r="A4174">
        <v>5140</v>
      </c>
      <c r="B4174" t="s">
        <v>41</v>
      </c>
      <c r="C4174" t="s">
        <v>19</v>
      </c>
      <c r="D4174">
        <v>140</v>
      </c>
    </row>
    <row r="4175" spans="1:4" x14ac:dyDescent="0.3">
      <c r="A4175">
        <v>5140</v>
      </c>
      <c r="B4175" t="s">
        <v>41</v>
      </c>
      <c r="C4175" t="s">
        <v>20</v>
      </c>
      <c r="D4175">
        <v>67</v>
      </c>
    </row>
    <row r="4176" spans="1:4" x14ac:dyDescent="0.3">
      <c r="A4176">
        <v>5140</v>
      </c>
      <c r="B4176" t="s">
        <v>41</v>
      </c>
      <c r="C4176" t="s">
        <v>21</v>
      </c>
      <c r="D4176">
        <v>38</v>
      </c>
    </row>
    <row r="4177" spans="1:4" x14ac:dyDescent="0.3">
      <c r="A4177">
        <v>5140</v>
      </c>
      <c r="B4177" t="s">
        <v>41</v>
      </c>
      <c r="C4177" t="s">
        <v>22</v>
      </c>
      <c r="D4177">
        <v>153</v>
      </c>
    </row>
    <row r="4178" spans="1:4" x14ac:dyDescent="0.3">
      <c r="A4178">
        <v>9750</v>
      </c>
      <c r="B4178" t="s">
        <v>41</v>
      </c>
      <c r="C4178" t="s">
        <v>17</v>
      </c>
      <c r="D4178">
        <v>731</v>
      </c>
    </row>
    <row r="4179" spans="1:4" x14ac:dyDescent="0.3">
      <c r="A4179">
        <v>9750</v>
      </c>
      <c r="B4179" t="s">
        <v>41</v>
      </c>
      <c r="C4179" t="s">
        <v>18</v>
      </c>
      <c r="D4179">
        <v>60</v>
      </c>
    </row>
    <row r="4180" spans="1:4" x14ac:dyDescent="0.3">
      <c r="A4180">
        <v>9750</v>
      </c>
      <c r="B4180" t="s">
        <v>41</v>
      </c>
      <c r="C4180" t="s">
        <v>19</v>
      </c>
      <c r="D4180">
        <v>353</v>
      </c>
    </row>
    <row r="4181" spans="1:4" x14ac:dyDescent="0.3">
      <c r="A4181">
        <v>9750</v>
      </c>
      <c r="B4181" t="s">
        <v>41</v>
      </c>
      <c r="C4181" t="s">
        <v>20</v>
      </c>
      <c r="D4181">
        <v>78</v>
      </c>
    </row>
    <row r="4182" spans="1:4" x14ac:dyDescent="0.3">
      <c r="A4182">
        <v>9750</v>
      </c>
      <c r="B4182" t="s">
        <v>41</v>
      </c>
      <c r="C4182" t="s">
        <v>21</v>
      </c>
      <c r="D4182">
        <v>12</v>
      </c>
    </row>
    <row r="4183" spans="1:4" x14ac:dyDescent="0.3">
      <c r="A4183">
        <v>9750</v>
      </c>
      <c r="B4183" t="s">
        <v>41</v>
      </c>
      <c r="C4183" t="s">
        <v>22</v>
      </c>
      <c r="D4183">
        <v>73</v>
      </c>
    </row>
    <row r="4184" spans="1:4" x14ac:dyDescent="0.3">
      <c r="A4184">
        <v>9595</v>
      </c>
      <c r="B4184" t="s">
        <v>41</v>
      </c>
      <c r="C4184" t="s">
        <v>17</v>
      </c>
      <c r="D4184">
        <v>539</v>
      </c>
    </row>
    <row r="4185" spans="1:4" x14ac:dyDescent="0.3">
      <c r="A4185">
        <v>9595</v>
      </c>
      <c r="B4185" t="s">
        <v>41</v>
      </c>
      <c r="C4185" t="s">
        <v>18</v>
      </c>
      <c r="D4185">
        <v>169</v>
      </c>
    </row>
    <row r="4186" spans="1:4" x14ac:dyDescent="0.3">
      <c r="A4186">
        <v>9595</v>
      </c>
      <c r="B4186" t="s">
        <v>41</v>
      </c>
      <c r="C4186" t="s">
        <v>19</v>
      </c>
      <c r="D4186">
        <v>816</v>
      </c>
    </row>
    <row r="4187" spans="1:4" x14ac:dyDescent="0.3">
      <c r="A4187">
        <v>9595</v>
      </c>
      <c r="B4187" t="s">
        <v>41</v>
      </c>
      <c r="C4187" t="s">
        <v>20</v>
      </c>
      <c r="D4187">
        <v>20</v>
      </c>
    </row>
    <row r="4188" spans="1:4" x14ac:dyDescent="0.3">
      <c r="A4188">
        <v>9595</v>
      </c>
      <c r="B4188" t="s">
        <v>41</v>
      </c>
      <c r="C4188" t="s">
        <v>21</v>
      </c>
      <c r="D4188">
        <v>0</v>
      </c>
    </row>
    <row r="4189" spans="1:4" x14ac:dyDescent="0.3">
      <c r="A4189">
        <v>9595</v>
      </c>
      <c r="B4189" t="s">
        <v>41</v>
      </c>
      <c r="C4189" t="s">
        <v>22</v>
      </c>
      <c r="D4189">
        <v>30</v>
      </c>
    </row>
    <row r="4190" spans="1:4" x14ac:dyDescent="0.3">
      <c r="A4190">
        <v>7488</v>
      </c>
      <c r="B4190" t="s">
        <v>41</v>
      </c>
      <c r="C4190" t="s">
        <v>17</v>
      </c>
      <c r="D4190">
        <v>420</v>
      </c>
    </row>
    <row r="4191" spans="1:4" x14ac:dyDescent="0.3">
      <c r="A4191">
        <v>7488</v>
      </c>
      <c r="B4191" t="s">
        <v>41</v>
      </c>
      <c r="C4191" t="s">
        <v>18</v>
      </c>
      <c r="D4191">
        <v>15</v>
      </c>
    </row>
    <row r="4192" spans="1:4" x14ac:dyDescent="0.3">
      <c r="A4192">
        <v>7488</v>
      </c>
      <c r="B4192" t="s">
        <v>41</v>
      </c>
      <c r="C4192" t="s">
        <v>19</v>
      </c>
      <c r="D4192">
        <v>186</v>
      </c>
    </row>
    <row r="4193" spans="1:4" x14ac:dyDescent="0.3">
      <c r="A4193">
        <v>7488</v>
      </c>
      <c r="B4193" t="s">
        <v>41</v>
      </c>
      <c r="C4193" t="s">
        <v>20</v>
      </c>
      <c r="D4193">
        <v>151</v>
      </c>
    </row>
    <row r="4194" spans="1:4" x14ac:dyDescent="0.3">
      <c r="A4194">
        <v>7488</v>
      </c>
      <c r="B4194" t="s">
        <v>41</v>
      </c>
      <c r="C4194" t="s">
        <v>21</v>
      </c>
      <c r="D4194">
        <v>38</v>
      </c>
    </row>
    <row r="4195" spans="1:4" x14ac:dyDescent="0.3">
      <c r="A4195">
        <v>7488</v>
      </c>
      <c r="B4195" t="s">
        <v>41</v>
      </c>
      <c r="C4195" t="s">
        <v>22</v>
      </c>
      <c r="D4195">
        <v>15</v>
      </c>
    </row>
    <row r="4196" spans="1:4" x14ac:dyDescent="0.3">
      <c r="A4196">
        <v>2223</v>
      </c>
      <c r="B4196" t="s">
        <v>41</v>
      </c>
      <c r="C4196" t="s">
        <v>17</v>
      </c>
      <c r="D4196">
        <v>1215</v>
      </c>
    </row>
    <row r="4197" spans="1:4" x14ac:dyDescent="0.3">
      <c r="A4197">
        <v>2223</v>
      </c>
      <c r="B4197" t="s">
        <v>41</v>
      </c>
      <c r="C4197" t="s">
        <v>18</v>
      </c>
      <c r="D4197">
        <v>33</v>
      </c>
    </row>
    <row r="4198" spans="1:4" x14ac:dyDescent="0.3">
      <c r="A4198">
        <v>2223</v>
      </c>
      <c r="B4198" t="s">
        <v>41</v>
      </c>
      <c r="C4198" t="s">
        <v>19</v>
      </c>
      <c r="D4198">
        <v>249</v>
      </c>
    </row>
    <row r="4199" spans="1:4" x14ac:dyDescent="0.3">
      <c r="A4199">
        <v>2223</v>
      </c>
      <c r="B4199" t="s">
        <v>41</v>
      </c>
      <c r="C4199" t="s">
        <v>20</v>
      </c>
      <c r="D4199">
        <v>64</v>
      </c>
    </row>
    <row r="4200" spans="1:4" x14ac:dyDescent="0.3">
      <c r="A4200">
        <v>2223</v>
      </c>
      <c r="B4200" t="s">
        <v>41</v>
      </c>
      <c r="C4200" t="s">
        <v>21</v>
      </c>
      <c r="D4200">
        <v>116</v>
      </c>
    </row>
    <row r="4201" spans="1:4" x14ac:dyDescent="0.3">
      <c r="A4201">
        <v>2223</v>
      </c>
      <c r="B4201" t="s">
        <v>41</v>
      </c>
      <c r="C4201" t="s">
        <v>22</v>
      </c>
      <c r="D4201">
        <v>149</v>
      </c>
    </row>
    <row r="4202" spans="1:4" x14ac:dyDescent="0.3">
      <c r="A4202">
        <v>1665</v>
      </c>
      <c r="B4202" t="s">
        <v>47</v>
      </c>
      <c r="C4202" t="s">
        <v>17</v>
      </c>
      <c r="D4202">
        <v>1459</v>
      </c>
    </row>
    <row r="4203" spans="1:4" x14ac:dyDescent="0.3">
      <c r="A4203">
        <v>1665</v>
      </c>
      <c r="B4203" t="s">
        <v>47</v>
      </c>
      <c r="C4203" t="s">
        <v>18</v>
      </c>
      <c r="D4203">
        <v>0</v>
      </c>
    </row>
    <row r="4204" spans="1:4" x14ac:dyDescent="0.3">
      <c r="A4204">
        <v>1665</v>
      </c>
      <c r="B4204" t="s">
        <v>47</v>
      </c>
      <c r="C4204" t="s">
        <v>19</v>
      </c>
      <c r="D4204">
        <v>61</v>
      </c>
    </row>
    <row r="4205" spans="1:4" x14ac:dyDescent="0.3">
      <c r="A4205">
        <v>1665</v>
      </c>
      <c r="B4205" t="s">
        <v>47</v>
      </c>
      <c r="C4205" t="s">
        <v>20</v>
      </c>
      <c r="D4205">
        <v>0</v>
      </c>
    </row>
    <row r="4206" spans="1:4" x14ac:dyDescent="0.3">
      <c r="A4206">
        <v>1665</v>
      </c>
      <c r="B4206" t="s">
        <v>47</v>
      </c>
      <c r="C4206" t="s">
        <v>21</v>
      </c>
      <c r="D4206">
        <v>15</v>
      </c>
    </row>
    <row r="4207" spans="1:4" x14ac:dyDescent="0.3">
      <c r="A4207">
        <v>1665</v>
      </c>
      <c r="B4207" t="s">
        <v>47</v>
      </c>
      <c r="C4207" t="s">
        <v>22</v>
      </c>
      <c r="D4207">
        <v>215</v>
      </c>
    </row>
    <row r="4208" spans="1:4" x14ac:dyDescent="0.3">
      <c r="A4208">
        <v>5682</v>
      </c>
      <c r="B4208" t="s">
        <v>53</v>
      </c>
      <c r="C4208" t="s">
        <v>17</v>
      </c>
      <c r="D4208">
        <v>948</v>
      </c>
    </row>
    <row r="4209" spans="1:4" x14ac:dyDescent="0.3">
      <c r="A4209">
        <v>5682</v>
      </c>
      <c r="B4209" t="s">
        <v>53</v>
      </c>
      <c r="C4209" t="s">
        <v>18</v>
      </c>
      <c r="D4209">
        <v>10</v>
      </c>
    </row>
    <row r="4210" spans="1:4" x14ac:dyDescent="0.3">
      <c r="A4210">
        <v>5682</v>
      </c>
      <c r="B4210" t="s">
        <v>53</v>
      </c>
      <c r="C4210" t="s">
        <v>19</v>
      </c>
      <c r="D4210">
        <v>86</v>
      </c>
    </row>
    <row r="4211" spans="1:4" x14ac:dyDescent="0.3">
      <c r="A4211">
        <v>5682</v>
      </c>
      <c r="B4211" t="s">
        <v>53</v>
      </c>
      <c r="C4211" t="s">
        <v>20</v>
      </c>
      <c r="D4211">
        <v>13</v>
      </c>
    </row>
    <row r="4212" spans="1:4" x14ac:dyDescent="0.3">
      <c r="A4212">
        <v>5682</v>
      </c>
      <c r="B4212" t="s">
        <v>53</v>
      </c>
      <c r="C4212" t="s">
        <v>21</v>
      </c>
      <c r="D4212">
        <v>21</v>
      </c>
    </row>
    <row r="4213" spans="1:4" x14ac:dyDescent="0.3">
      <c r="A4213">
        <v>5682</v>
      </c>
      <c r="B4213" t="s">
        <v>53</v>
      </c>
      <c r="C4213" t="s">
        <v>22</v>
      </c>
      <c r="D4213">
        <v>21</v>
      </c>
    </row>
    <row r="4214" spans="1:4" x14ac:dyDescent="0.3">
      <c r="A4214">
        <v>4440</v>
      </c>
      <c r="B4214" t="s">
        <v>47</v>
      </c>
      <c r="C4214" t="s">
        <v>17</v>
      </c>
      <c r="D4214">
        <v>509</v>
      </c>
    </row>
    <row r="4215" spans="1:4" x14ac:dyDescent="0.3">
      <c r="A4215">
        <v>4440</v>
      </c>
      <c r="B4215" t="s">
        <v>47</v>
      </c>
      <c r="C4215" t="s">
        <v>18</v>
      </c>
      <c r="D4215">
        <v>0</v>
      </c>
    </row>
    <row r="4216" spans="1:4" x14ac:dyDescent="0.3">
      <c r="A4216">
        <v>4440</v>
      </c>
      <c r="B4216" t="s">
        <v>47</v>
      </c>
      <c r="C4216" t="s">
        <v>19</v>
      </c>
      <c r="D4216">
        <v>27</v>
      </c>
    </row>
    <row r="4217" spans="1:4" x14ac:dyDescent="0.3">
      <c r="A4217">
        <v>4440</v>
      </c>
      <c r="B4217" t="s">
        <v>47</v>
      </c>
      <c r="C4217" t="s">
        <v>20</v>
      </c>
      <c r="D4217">
        <v>0</v>
      </c>
    </row>
    <row r="4218" spans="1:4" x14ac:dyDescent="0.3">
      <c r="A4218">
        <v>4440</v>
      </c>
      <c r="B4218" t="s">
        <v>47</v>
      </c>
      <c r="C4218" t="s">
        <v>21</v>
      </c>
      <c r="D4218">
        <v>0</v>
      </c>
    </row>
    <row r="4219" spans="1:4" x14ac:dyDescent="0.3">
      <c r="A4219">
        <v>4440</v>
      </c>
      <c r="B4219" t="s">
        <v>47</v>
      </c>
      <c r="C4219" t="s">
        <v>22</v>
      </c>
      <c r="D4219">
        <v>10</v>
      </c>
    </row>
    <row r="4220" spans="1:4" x14ac:dyDescent="0.3">
      <c r="A4220">
        <v>5519</v>
      </c>
      <c r="B4220" t="s">
        <v>47</v>
      </c>
      <c r="C4220" t="s">
        <v>17</v>
      </c>
      <c r="D4220">
        <v>316</v>
      </c>
    </row>
    <row r="4221" spans="1:4" x14ac:dyDescent="0.3">
      <c r="A4221">
        <v>5519</v>
      </c>
      <c r="B4221" t="s">
        <v>47</v>
      </c>
      <c r="C4221" t="s">
        <v>18</v>
      </c>
      <c r="D4221">
        <v>58</v>
      </c>
    </row>
    <row r="4222" spans="1:4" x14ac:dyDescent="0.3">
      <c r="A4222">
        <v>5519</v>
      </c>
      <c r="B4222" t="s">
        <v>47</v>
      </c>
      <c r="C4222" t="s">
        <v>19</v>
      </c>
      <c r="D4222">
        <v>161</v>
      </c>
    </row>
    <row r="4223" spans="1:4" x14ac:dyDescent="0.3">
      <c r="A4223">
        <v>5519</v>
      </c>
      <c r="B4223" t="s">
        <v>47</v>
      </c>
      <c r="C4223" t="s">
        <v>20</v>
      </c>
      <c r="D4223">
        <v>76</v>
      </c>
    </row>
    <row r="4224" spans="1:4" x14ac:dyDescent="0.3">
      <c r="A4224">
        <v>5519</v>
      </c>
      <c r="B4224" t="s">
        <v>47</v>
      </c>
      <c r="C4224" t="s">
        <v>21</v>
      </c>
      <c r="D4224">
        <v>51</v>
      </c>
    </row>
    <row r="4225" spans="1:4" x14ac:dyDescent="0.3">
      <c r="A4225">
        <v>5519</v>
      </c>
      <c r="B4225" t="s">
        <v>47</v>
      </c>
      <c r="C4225" t="s">
        <v>22</v>
      </c>
      <c r="D4225">
        <v>135</v>
      </c>
    </row>
    <row r="4226" spans="1:4" x14ac:dyDescent="0.3">
      <c r="A4226">
        <v>5529</v>
      </c>
      <c r="B4226" t="s">
        <v>48</v>
      </c>
      <c r="C4226" t="s">
        <v>17</v>
      </c>
      <c r="D4226">
        <v>406</v>
      </c>
    </row>
    <row r="4227" spans="1:4" x14ac:dyDescent="0.3">
      <c r="A4227">
        <v>5529</v>
      </c>
      <c r="B4227" t="s">
        <v>48</v>
      </c>
      <c r="C4227" t="s">
        <v>18</v>
      </c>
      <c r="D4227">
        <v>0</v>
      </c>
    </row>
    <row r="4228" spans="1:4" x14ac:dyDescent="0.3">
      <c r="A4228">
        <v>5529</v>
      </c>
      <c r="B4228" t="s">
        <v>48</v>
      </c>
      <c r="C4228" t="s">
        <v>19</v>
      </c>
      <c r="D4228">
        <v>30</v>
      </c>
    </row>
    <row r="4229" spans="1:4" x14ac:dyDescent="0.3">
      <c r="A4229">
        <v>5529</v>
      </c>
      <c r="B4229" t="s">
        <v>48</v>
      </c>
      <c r="C4229" t="s">
        <v>20</v>
      </c>
      <c r="D4229">
        <v>0</v>
      </c>
    </row>
    <row r="4230" spans="1:4" x14ac:dyDescent="0.3">
      <c r="A4230">
        <v>5529</v>
      </c>
      <c r="B4230" t="s">
        <v>48</v>
      </c>
      <c r="C4230" t="s">
        <v>21</v>
      </c>
      <c r="D4230">
        <v>0</v>
      </c>
    </row>
    <row r="4231" spans="1:4" x14ac:dyDescent="0.3">
      <c r="A4231">
        <v>5529</v>
      </c>
      <c r="B4231" t="s">
        <v>48</v>
      </c>
      <c r="C4231" t="s">
        <v>22</v>
      </c>
      <c r="D4231">
        <v>8</v>
      </c>
    </row>
    <row r="4232" spans="1:4" x14ac:dyDescent="0.3">
      <c r="A4232">
        <v>4001</v>
      </c>
      <c r="B4232" t="s">
        <v>47</v>
      </c>
      <c r="C4232" t="s">
        <v>17</v>
      </c>
      <c r="D4232">
        <v>406</v>
      </c>
    </row>
    <row r="4233" spans="1:4" x14ac:dyDescent="0.3">
      <c r="A4233">
        <v>4001</v>
      </c>
      <c r="B4233" t="s">
        <v>47</v>
      </c>
      <c r="C4233" t="s">
        <v>18</v>
      </c>
      <c r="D4233">
        <v>0</v>
      </c>
    </row>
    <row r="4234" spans="1:4" x14ac:dyDescent="0.3">
      <c r="A4234">
        <v>4001</v>
      </c>
      <c r="B4234" t="s">
        <v>47</v>
      </c>
      <c r="C4234" t="s">
        <v>19</v>
      </c>
      <c r="D4234">
        <v>30</v>
      </c>
    </row>
    <row r="4235" spans="1:4" x14ac:dyDescent="0.3">
      <c r="A4235">
        <v>4001</v>
      </c>
      <c r="B4235" t="s">
        <v>47</v>
      </c>
      <c r="C4235" t="s">
        <v>20</v>
      </c>
      <c r="D4235">
        <v>0</v>
      </c>
    </row>
    <row r="4236" spans="1:4" x14ac:dyDescent="0.3">
      <c r="A4236">
        <v>4001</v>
      </c>
      <c r="B4236" t="s">
        <v>47</v>
      </c>
      <c r="C4236" t="s">
        <v>21</v>
      </c>
      <c r="D4236">
        <v>0</v>
      </c>
    </row>
    <row r="4237" spans="1:4" x14ac:dyDescent="0.3">
      <c r="A4237">
        <v>4001</v>
      </c>
      <c r="B4237" t="s">
        <v>47</v>
      </c>
      <c r="C4237" t="s">
        <v>22</v>
      </c>
      <c r="D4237">
        <v>8</v>
      </c>
    </row>
    <row r="4238" spans="1:4" x14ac:dyDescent="0.3">
      <c r="A4238">
        <v>4756</v>
      </c>
      <c r="B4238" t="s">
        <v>41</v>
      </c>
      <c r="C4238" t="s">
        <v>17</v>
      </c>
      <c r="D4238">
        <v>176</v>
      </c>
    </row>
    <row r="4239" spans="1:4" x14ac:dyDescent="0.3">
      <c r="A4239">
        <v>4756</v>
      </c>
      <c r="B4239" t="s">
        <v>41</v>
      </c>
      <c r="C4239" t="s">
        <v>18</v>
      </c>
      <c r="D4239">
        <v>29</v>
      </c>
    </row>
    <row r="4240" spans="1:4" x14ac:dyDescent="0.3">
      <c r="A4240">
        <v>4756</v>
      </c>
      <c r="B4240" t="s">
        <v>41</v>
      </c>
      <c r="C4240" t="s">
        <v>19</v>
      </c>
      <c r="D4240">
        <v>818</v>
      </c>
    </row>
    <row r="4241" spans="1:4" x14ac:dyDescent="0.3">
      <c r="A4241">
        <v>4756</v>
      </c>
      <c r="B4241" t="s">
        <v>41</v>
      </c>
      <c r="C4241" t="s">
        <v>20</v>
      </c>
      <c r="D4241">
        <v>0</v>
      </c>
    </row>
    <row r="4242" spans="1:4" x14ac:dyDescent="0.3">
      <c r="A4242">
        <v>4756</v>
      </c>
      <c r="B4242" t="s">
        <v>41</v>
      </c>
      <c r="C4242" t="s">
        <v>21</v>
      </c>
      <c r="D4242">
        <v>33</v>
      </c>
    </row>
    <row r="4243" spans="1:4" x14ac:dyDescent="0.3">
      <c r="A4243">
        <v>4756</v>
      </c>
      <c r="B4243" t="s">
        <v>41</v>
      </c>
      <c r="C4243" t="s">
        <v>22</v>
      </c>
      <c r="D4243">
        <v>112</v>
      </c>
    </row>
    <row r="4244" spans="1:4" x14ac:dyDescent="0.3">
      <c r="A4244">
        <v>7476</v>
      </c>
      <c r="B4244" t="s">
        <v>47</v>
      </c>
      <c r="C4244" t="s">
        <v>17</v>
      </c>
      <c r="D4244">
        <v>928</v>
      </c>
    </row>
    <row r="4245" spans="1:4" x14ac:dyDescent="0.3">
      <c r="A4245">
        <v>7476</v>
      </c>
      <c r="B4245" t="s">
        <v>47</v>
      </c>
      <c r="C4245" t="s">
        <v>18</v>
      </c>
      <c r="D4245">
        <v>63</v>
      </c>
    </row>
    <row r="4246" spans="1:4" x14ac:dyDescent="0.3">
      <c r="A4246">
        <v>7476</v>
      </c>
      <c r="B4246" t="s">
        <v>47</v>
      </c>
      <c r="C4246" t="s">
        <v>19</v>
      </c>
      <c r="D4246">
        <v>254</v>
      </c>
    </row>
    <row r="4247" spans="1:4" x14ac:dyDescent="0.3">
      <c r="A4247">
        <v>7476</v>
      </c>
      <c r="B4247" t="s">
        <v>47</v>
      </c>
      <c r="C4247" t="s">
        <v>20</v>
      </c>
      <c r="D4247">
        <v>0</v>
      </c>
    </row>
    <row r="4248" spans="1:4" x14ac:dyDescent="0.3">
      <c r="A4248">
        <v>7476</v>
      </c>
      <c r="B4248" t="s">
        <v>47</v>
      </c>
      <c r="C4248" t="s">
        <v>21</v>
      </c>
      <c r="D4248">
        <v>12</v>
      </c>
    </row>
    <row r="4249" spans="1:4" x14ac:dyDescent="0.3">
      <c r="A4249">
        <v>7476</v>
      </c>
      <c r="B4249" t="s">
        <v>47</v>
      </c>
      <c r="C4249" t="s">
        <v>22</v>
      </c>
      <c r="D4249">
        <v>12</v>
      </c>
    </row>
    <row r="4250" spans="1:4" x14ac:dyDescent="0.3">
      <c r="A4250">
        <v>9166</v>
      </c>
      <c r="B4250" t="s">
        <v>41</v>
      </c>
      <c r="C4250" t="s">
        <v>17</v>
      </c>
      <c r="D4250">
        <v>387</v>
      </c>
    </row>
    <row r="4251" spans="1:4" x14ac:dyDescent="0.3">
      <c r="A4251">
        <v>9166</v>
      </c>
      <c r="B4251" t="s">
        <v>41</v>
      </c>
      <c r="C4251" t="s">
        <v>18</v>
      </c>
      <c r="D4251">
        <v>84</v>
      </c>
    </row>
    <row r="4252" spans="1:4" x14ac:dyDescent="0.3">
      <c r="A4252">
        <v>9166</v>
      </c>
      <c r="B4252" t="s">
        <v>41</v>
      </c>
      <c r="C4252" t="s">
        <v>19</v>
      </c>
      <c r="D4252">
        <v>141</v>
      </c>
    </row>
    <row r="4253" spans="1:4" x14ac:dyDescent="0.3">
      <c r="A4253">
        <v>9166</v>
      </c>
      <c r="B4253" t="s">
        <v>41</v>
      </c>
      <c r="C4253" t="s">
        <v>20</v>
      </c>
      <c r="D4253">
        <v>73</v>
      </c>
    </row>
    <row r="4254" spans="1:4" x14ac:dyDescent="0.3">
      <c r="A4254">
        <v>9166</v>
      </c>
      <c r="B4254" t="s">
        <v>41</v>
      </c>
      <c r="C4254" t="s">
        <v>21</v>
      </c>
      <c r="D4254">
        <v>35</v>
      </c>
    </row>
    <row r="4255" spans="1:4" x14ac:dyDescent="0.3">
      <c r="A4255">
        <v>9166</v>
      </c>
      <c r="B4255" t="s">
        <v>41</v>
      </c>
      <c r="C4255" t="s">
        <v>22</v>
      </c>
      <c r="D4255">
        <v>162</v>
      </c>
    </row>
    <row r="4256" spans="1:4" x14ac:dyDescent="0.3">
      <c r="A4256">
        <v>8091</v>
      </c>
      <c r="B4256" t="s">
        <v>45</v>
      </c>
      <c r="C4256" t="s">
        <v>17</v>
      </c>
      <c r="D4256">
        <v>423</v>
      </c>
    </row>
    <row r="4257" spans="1:4" x14ac:dyDescent="0.3">
      <c r="A4257">
        <v>8091</v>
      </c>
      <c r="B4257" t="s">
        <v>45</v>
      </c>
      <c r="C4257" t="s">
        <v>18</v>
      </c>
      <c r="D4257">
        <v>184</v>
      </c>
    </row>
    <row r="4258" spans="1:4" x14ac:dyDescent="0.3">
      <c r="A4258">
        <v>8091</v>
      </c>
      <c r="B4258" t="s">
        <v>45</v>
      </c>
      <c r="C4258" t="s">
        <v>19</v>
      </c>
      <c r="D4258">
        <v>368</v>
      </c>
    </row>
    <row r="4259" spans="1:4" x14ac:dyDescent="0.3">
      <c r="A4259">
        <v>8091</v>
      </c>
      <c r="B4259" t="s">
        <v>45</v>
      </c>
      <c r="C4259" t="s">
        <v>20</v>
      </c>
      <c r="D4259">
        <v>13</v>
      </c>
    </row>
    <row r="4260" spans="1:4" x14ac:dyDescent="0.3">
      <c r="A4260">
        <v>8091</v>
      </c>
      <c r="B4260" t="s">
        <v>45</v>
      </c>
      <c r="C4260" t="s">
        <v>21</v>
      </c>
      <c r="D4260">
        <v>97</v>
      </c>
    </row>
    <row r="4261" spans="1:4" x14ac:dyDescent="0.3">
      <c r="A4261">
        <v>8091</v>
      </c>
      <c r="B4261" t="s">
        <v>45</v>
      </c>
      <c r="C4261" t="s">
        <v>22</v>
      </c>
      <c r="D4261">
        <v>21</v>
      </c>
    </row>
    <row r="4262" spans="1:4" x14ac:dyDescent="0.3">
      <c r="A4262">
        <v>4405</v>
      </c>
      <c r="B4262" t="s">
        <v>53</v>
      </c>
      <c r="C4262" t="s">
        <v>17</v>
      </c>
      <c r="D4262">
        <v>622</v>
      </c>
    </row>
    <row r="4263" spans="1:4" x14ac:dyDescent="0.3">
      <c r="A4263">
        <v>4405</v>
      </c>
      <c r="B4263" t="s">
        <v>53</v>
      </c>
      <c r="C4263" t="s">
        <v>18</v>
      </c>
      <c r="D4263">
        <v>7</v>
      </c>
    </row>
    <row r="4264" spans="1:4" x14ac:dyDescent="0.3">
      <c r="A4264">
        <v>4405</v>
      </c>
      <c r="B4264" t="s">
        <v>53</v>
      </c>
      <c r="C4264" t="s">
        <v>19</v>
      </c>
      <c r="D4264">
        <v>115</v>
      </c>
    </row>
    <row r="4265" spans="1:4" x14ac:dyDescent="0.3">
      <c r="A4265">
        <v>4405</v>
      </c>
      <c r="B4265" t="s">
        <v>53</v>
      </c>
      <c r="C4265" t="s">
        <v>20</v>
      </c>
      <c r="D4265">
        <v>30</v>
      </c>
    </row>
    <row r="4266" spans="1:4" x14ac:dyDescent="0.3">
      <c r="A4266">
        <v>4405</v>
      </c>
      <c r="B4266" t="s">
        <v>53</v>
      </c>
      <c r="C4266" t="s">
        <v>21</v>
      </c>
      <c r="D4266">
        <v>0</v>
      </c>
    </row>
    <row r="4267" spans="1:4" x14ac:dyDescent="0.3">
      <c r="A4267">
        <v>4405</v>
      </c>
      <c r="B4267" t="s">
        <v>53</v>
      </c>
      <c r="C4267" t="s">
        <v>22</v>
      </c>
      <c r="D4267">
        <v>15</v>
      </c>
    </row>
    <row r="4268" spans="1:4" x14ac:dyDescent="0.3">
      <c r="A4268">
        <v>7079</v>
      </c>
      <c r="B4268" t="s">
        <v>47</v>
      </c>
      <c r="C4268" t="s">
        <v>17</v>
      </c>
      <c r="D4268">
        <v>897</v>
      </c>
    </row>
    <row r="4269" spans="1:4" x14ac:dyDescent="0.3">
      <c r="A4269">
        <v>7079</v>
      </c>
      <c r="B4269" t="s">
        <v>47</v>
      </c>
      <c r="C4269" t="s">
        <v>18</v>
      </c>
      <c r="D4269">
        <v>23</v>
      </c>
    </row>
    <row r="4270" spans="1:4" x14ac:dyDescent="0.3">
      <c r="A4270">
        <v>7079</v>
      </c>
      <c r="B4270" t="s">
        <v>47</v>
      </c>
      <c r="C4270" t="s">
        <v>19</v>
      </c>
      <c r="D4270">
        <v>207</v>
      </c>
    </row>
    <row r="4271" spans="1:4" x14ac:dyDescent="0.3">
      <c r="A4271">
        <v>7079</v>
      </c>
      <c r="B4271" t="s">
        <v>47</v>
      </c>
      <c r="C4271" t="s">
        <v>20</v>
      </c>
      <c r="D4271">
        <v>15</v>
      </c>
    </row>
    <row r="4272" spans="1:4" x14ac:dyDescent="0.3">
      <c r="A4272">
        <v>7079</v>
      </c>
      <c r="B4272" t="s">
        <v>47</v>
      </c>
      <c r="C4272" t="s">
        <v>21</v>
      </c>
      <c r="D4272">
        <v>11</v>
      </c>
    </row>
    <row r="4273" spans="1:4" x14ac:dyDescent="0.3">
      <c r="A4273">
        <v>7079</v>
      </c>
      <c r="B4273" t="s">
        <v>47</v>
      </c>
      <c r="C4273" t="s">
        <v>22</v>
      </c>
      <c r="D4273">
        <v>92</v>
      </c>
    </row>
    <row r="4274" spans="1:4" x14ac:dyDescent="0.3">
      <c r="A4274">
        <v>3870</v>
      </c>
      <c r="B4274" t="s">
        <v>52</v>
      </c>
      <c r="C4274" t="s">
        <v>17</v>
      </c>
      <c r="D4274">
        <v>359</v>
      </c>
    </row>
    <row r="4275" spans="1:4" x14ac:dyDescent="0.3">
      <c r="A4275">
        <v>3870</v>
      </c>
      <c r="B4275" t="s">
        <v>52</v>
      </c>
      <c r="C4275" t="s">
        <v>18</v>
      </c>
      <c r="D4275">
        <v>35</v>
      </c>
    </row>
    <row r="4276" spans="1:4" x14ac:dyDescent="0.3">
      <c r="A4276">
        <v>3870</v>
      </c>
      <c r="B4276" t="s">
        <v>52</v>
      </c>
      <c r="C4276" t="s">
        <v>19</v>
      </c>
      <c r="D4276">
        <v>314</v>
      </c>
    </row>
    <row r="4277" spans="1:4" x14ac:dyDescent="0.3">
      <c r="A4277">
        <v>3870</v>
      </c>
      <c r="B4277" t="s">
        <v>52</v>
      </c>
      <c r="C4277" t="s">
        <v>20</v>
      </c>
      <c r="D4277">
        <v>93</v>
      </c>
    </row>
    <row r="4278" spans="1:4" x14ac:dyDescent="0.3">
      <c r="A4278">
        <v>3870</v>
      </c>
      <c r="B4278" t="s">
        <v>52</v>
      </c>
      <c r="C4278" t="s">
        <v>21</v>
      </c>
      <c r="D4278">
        <v>116</v>
      </c>
    </row>
    <row r="4279" spans="1:4" x14ac:dyDescent="0.3">
      <c r="A4279">
        <v>3870</v>
      </c>
      <c r="B4279" t="s">
        <v>52</v>
      </c>
      <c r="C4279" t="s">
        <v>22</v>
      </c>
      <c r="D4279">
        <v>89</v>
      </c>
    </row>
    <row r="4280" spans="1:4" x14ac:dyDescent="0.3">
      <c r="A4280">
        <v>4391</v>
      </c>
      <c r="B4280" t="s">
        <v>47</v>
      </c>
      <c r="C4280" t="s">
        <v>17</v>
      </c>
      <c r="D4280">
        <v>635</v>
      </c>
    </row>
    <row r="4281" spans="1:4" x14ac:dyDescent="0.3">
      <c r="A4281">
        <v>4391</v>
      </c>
      <c r="B4281" t="s">
        <v>47</v>
      </c>
      <c r="C4281" t="s">
        <v>18</v>
      </c>
      <c r="D4281">
        <v>15</v>
      </c>
    </row>
    <row r="4282" spans="1:4" x14ac:dyDescent="0.3">
      <c r="A4282">
        <v>4391</v>
      </c>
      <c r="B4282" t="s">
        <v>47</v>
      </c>
      <c r="C4282" t="s">
        <v>19</v>
      </c>
      <c r="D4282">
        <v>100</v>
      </c>
    </row>
    <row r="4283" spans="1:4" x14ac:dyDescent="0.3">
      <c r="A4283">
        <v>4391</v>
      </c>
      <c r="B4283" t="s">
        <v>47</v>
      </c>
      <c r="C4283" t="s">
        <v>20</v>
      </c>
      <c r="D4283">
        <v>20</v>
      </c>
    </row>
    <row r="4284" spans="1:4" x14ac:dyDescent="0.3">
      <c r="A4284">
        <v>4391</v>
      </c>
      <c r="B4284" t="s">
        <v>47</v>
      </c>
      <c r="C4284" t="s">
        <v>21</v>
      </c>
      <c r="D4284">
        <v>7</v>
      </c>
    </row>
    <row r="4285" spans="1:4" x14ac:dyDescent="0.3">
      <c r="A4285">
        <v>4391</v>
      </c>
      <c r="B4285" t="s">
        <v>47</v>
      </c>
      <c r="C4285" t="s">
        <v>22</v>
      </c>
      <c r="D4285">
        <v>131</v>
      </c>
    </row>
    <row r="4286" spans="1:4" x14ac:dyDescent="0.3">
      <c r="A4286">
        <v>6283</v>
      </c>
      <c r="B4286" t="s">
        <v>41</v>
      </c>
      <c r="C4286" t="s">
        <v>17</v>
      </c>
      <c r="D4286">
        <v>635</v>
      </c>
    </row>
    <row r="4287" spans="1:4" x14ac:dyDescent="0.3">
      <c r="A4287">
        <v>6283</v>
      </c>
      <c r="B4287" t="s">
        <v>41</v>
      </c>
      <c r="C4287" t="s">
        <v>18</v>
      </c>
      <c r="D4287">
        <v>15</v>
      </c>
    </row>
    <row r="4288" spans="1:4" x14ac:dyDescent="0.3">
      <c r="A4288">
        <v>6283</v>
      </c>
      <c r="B4288" t="s">
        <v>41</v>
      </c>
      <c r="C4288" t="s">
        <v>19</v>
      </c>
      <c r="D4288">
        <v>100</v>
      </c>
    </row>
    <row r="4289" spans="1:4" x14ac:dyDescent="0.3">
      <c r="A4289">
        <v>6283</v>
      </c>
      <c r="B4289" t="s">
        <v>41</v>
      </c>
      <c r="C4289" t="s">
        <v>20</v>
      </c>
      <c r="D4289">
        <v>20</v>
      </c>
    </row>
    <row r="4290" spans="1:4" x14ac:dyDescent="0.3">
      <c r="A4290">
        <v>6283</v>
      </c>
      <c r="B4290" t="s">
        <v>41</v>
      </c>
      <c r="C4290" t="s">
        <v>21</v>
      </c>
      <c r="D4290">
        <v>7</v>
      </c>
    </row>
    <row r="4291" spans="1:4" x14ac:dyDescent="0.3">
      <c r="A4291">
        <v>6283</v>
      </c>
      <c r="B4291" t="s">
        <v>41</v>
      </c>
      <c r="C4291" t="s">
        <v>22</v>
      </c>
      <c r="D4291">
        <v>131</v>
      </c>
    </row>
    <row r="4292" spans="1:4" x14ac:dyDescent="0.3">
      <c r="A4292">
        <v>3421</v>
      </c>
      <c r="B4292" t="s">
        <v>53</v>
      </c>
      <c r="C4292" t="s">
        <v>17</v>
      </c>
      <c r="D4292">
        <v>635</v>
      </c>
    </row>
    <row r="4293" spans="1:4" x14ac:dyDescent="0.3">
      <c r="A4293">
        <v>3421</v>
      </c>
      <c r="B4293" t="s">
        <v>53</v>
      </c>
      <c r="C4293" t="s">
        <v>18</v>
      </c>
      <c r="D4293">
        <v>15</v>
      </c>
    </row>
    <row r="4294" spans="1:4" x14ac:dyDescent="0.3">
      <c r="A4294">
        <v>3421</v>
      </c>
      <c r="B4294" t="s">
        <v>53</v>
      </c>
      <c r="C4294" t="s">
        <v>19</v>
      </c>
      <c r="D4294">
        <v>100</v>
      </c>
    </row>
    <row r="4295" spans="1:4" x14ac:dyDescent="0.3">
      <c r="A4295">
        <v>3421</v>
      </c>
      <c r="B4295" t="s">
        <v>53</v>
      </c>
      <c r="C4295" t="s">
        <v>20</v>
      </c>
      <c r="D4295">
        <v>20</v>
      </c>
    </row>
    <row r="4296" spans="1:4" x14ac:dyDescent="0.3">
      <c r="A4296">
        <v>3421</v>
      </c>
      <c r="B4296" t="s">
        <v>53</v>
      </c>
      <c r="C4296" t="s">
        <v>21</v>
      </c>
      <c r="D4296">
        <v>7</v>
      </c>
    </row>
    <row r="4297" spans="1:4" x14ac:dyDescent="0.3">
      <c r="A4297">
        <v>3421</v>
      </c>
      <c r="B4297" t="s">
        <v>53</v>
      </c>
      <c r="C4297" t="s">
        <v>22</v>
      </c>
      <c r="D4297">
        <v>131</v>
      </c>
    </row>
    <row r="4298" spans="1:4" x14ac:dyDescent="0.3">
      <c r="A4298">
        <v>1245</v>
      </c>
      <c r="B4298" t="s">
        <v>41</v>
      </c>
      <c r="C4298" t="s">
        <v>17</v>
      </c>
      <c r="D4298">
        <v>977</v>
      </c>
    </row>
    <row r="4299" spans="1:4" x14ac:dyDescent="0.3">
      <c r="A4299">
        <v>1245</v>
      </c>
      <c r="B4299" t="s">
        <v>41</v>
      </c>
      <c r="C4299" t="s">
        <v>18</v>
      </c>
      <c r="D4299">
        <v>12</v>
      </c>
    </row>
    <row r="4300" spans="1:4" x14ac:dyDescent="0.3">
      <c r="A4300">
        <v>1245</v>
      </c>
      <c r="B4300" t="s">
        <v>41</v>
      </c>
      <c r="C4300" t="s">
        <v>19</v>
      </c>
      <c r="D4300">
        <v>253</v>
      </c>
    </row>
    <row r="4301" spans="1:4" x14ac:dyDescent="0.3">
      <c r="A4301">
        <v>1245</v>
      </c>
      <c r="B4301" t="s">
        <v>41</v>
      </c>
      <c r="C4301" t="s">
        <v>20</v>
      </c>
      <c r="D4301">
        <v>16</v>
      </c>
    </row>
    <row r="4302" spans="1:4" x14ac:dyDescent="0.3">
      <c r="A4302">
        <v>1245</v>
      </c>
      <c r="B4302" t="s">
        <v>41</v>
      </c>
      <c r="C4302" t="s">
        <v>21</v>
      </c>
      <c r="D4302">
        <v>12</v>
      </c>
    </row>
    <row r="4303" spans="1:4" x14ac:dyDescent="0.3">
      <c r="A4303">
        <v>1245</v>
      </c>
      <c r="B4303" t="s">
        <v>41</v>
      </c>
      <c r="C4303" t="s">
        <v>22</v>
      </c>
      <c r="D4303">
        <v>101</v>
      </c>
    </row>
    <row r="4304" spans="1:4" x14ac:dyDescent="0.3">
      <c r="A4304">
        <v>2561</v>
      </c>
      <c r="B4304" t="s">
        <v>52</v>
      </c>
      <c r="C4304" t="s">
        <v>17</v>
      </c>
      <c r="D4304">
        <v>977</v>
      </c>
    </row>
    <row r="4305" spans="1:4" x14ac:dyDescent="0.3">
      <c r="A4305">
        <v>2561</v>
      </c>
      <c r="B4305" t="s">
        <v>52</v>
      </c>
      <c r="C4305" t="s">
        <v>18</v>
      </c>
      <c r="D4305">
        <v>12</v>
      </c>
    </row>
    <row r="4306" spans="1:4" x14ac:dyDescent="0.3">
      <c r="A4306">
        <v>2561</v>
      </c>
      <c r="B4306" t="s">
        <v>52</v>
      </c>
      <c r="C4306" t="s">
        <v>19</v>
      </c>
      <c r="D4306">
        <v>253</v>
      </c>
    </row>
    <row r="4307" spans="1:4" x14ac:dyDescent="0.3">
      <c r="A4307">
        <v>2561</v>
      </c>
      <c r="B4307" t="s">
        <v>52</v>
      </c>
      <c r="C4307" t="s">
        <v>20</v>
      </c>
      <c r="D4307">
        <v>16</v>
      </c>
    </row>
    <row r="4308" spans="1:4" x14ac:dyDescent="0.3">
      <c r="A4308">
        <v>2561</v>
      </c>
      <c r="B4308" t="s">
        <v>52</v>
      </c>
      <c r="C4308" t="s">
        <v>21</v>
      </c>
      <c r="D4308">
        <v>12</v>
      </c>
    </row>
    <row r="4309" spans="1:4" x14ac:dyDescent="0.3">
      <c r="A4309">
        <v>2561</v>
      </c>
      <c r="B4309" t="s">
        <v>52</v>
      </c>
      <c r="C4309" t="s">
        <v>22</v>
      </c>
      <c r="D4309">
        <v>101</v>
      </c>
    </row>
    <row r="4310" spans="1:4" x14ac:dyDescent="0.3">
      <c r="A4310">
        <v>4478</v>
      </c>
      <c r="B4310" t="s">
        <v>45</v>
      </c>
      <c r="C4310" t="s">
        <v>17</v>
      </c>
      <c r="D4310">
        <v>457</v>
      </c>
    </row>
    <row r="4311" spans="1:4" x14ac:dyDescent="0.3">
      <c r="A4311">
        <v>4478</v>
      </c>
      <c r="B4311" t="s">
        <v>45</v>
      </c>
      <c r="C4311" t="s">
        <v>18</v>
      </c>
      <c r="D4311">
        <v>5</v>
      </c>
    </row>
    <row r="4312" spans="1:4" x14ac:dyDescent="0.3">
      <c r="A4312">
        <v>4478</v>
      </c>
      <c r="B4312" t="s">
        <v>45</v>
      </c>
      <c r="C4312" t="s">
        <v>19</v>
      </c>
      <c r="D4312">
        <v>106</v>
      </c>
    </row>
    <row r="4313" spans="1:4" x14ac:dyDescent="0.3">
      <c r="A4313">
        <v>4478</v>
      </c>
      <c r="B4313" t="s">
        <v>45</v>
      </c>
      <c r="C4313" t="s">
        <v>20</v>
      </c>
      <c r="D4313">
        <v>15</v>
      </c>
    </row>
    <row r="4314" spans="1:4" x14ac:dyDescent="0.3">
      <c r="A4314">
        <v>4478</v>
      </c>
      <c r="B4314" t="s">
        <v>45</v>
      </c>
      <c r="C4314" t="s">
        <v>21</v>
      </c>
      <c r="D4314">
        <v>17</v>
      </c>
    </row>
    <row r="4315" spans="1:4" x14ac:dyDescent="0.3">
      <c r="A4315">
        <v>4478</v>
      </c>
      <c r="B4315" t="s">
        <v>45</v>
      </c>
      <c r="C4315" t="s">
        <v>22</v>
      </c>
      <c r="D4315">
        <v>53</v>
      </c>
    </row>
    <row r="4316" spans="1:4" x14ac:dyDescent="0.3">
      <c r="A4316">
        <v>8727</v>
      </c>
      <c r="B4316" t="s">
        <v>47</v>
      </c>
      <c r="C4316" t="s">
        <v>17</v>
      </c>
      <c r="D4316">
        <v>587</v>
      </c>
    </row>
    <row r="4317" spans="1:4" x14ac:dyDescent="0.3">
      <c r="A4317">
        <v>8727</v>
      </c>
      <c r="B4317" t="s">
        <v>47</v>
      </c>
      <c r="C4317" t="s">
        <v>18</v>
      </c>
      <c r="D4317">
        <v>43</v>
      </c>
    </row>
    <row r="4318" spans="1:4" x14ac:dyDescent="0.3">
      <c r="A4318">
        <v>8727</v>
      </c>
      <c r="B4318" t="s">
        <v>47</v>
      </c>
      <c r="C4318" t="s">
        <v>19</v>
      </c>
      <c r="D4318">
        <v>337</v>
      </c>
    </row>
    <row r="4319" spans="1:4" x14ac:dyDescent="0.3">
      <c r="A4319">
        <v>8727</v>
      </c>
      <c r="B4319" t="s">
        <v>47</v>
      </c>
      <c r="C4319" t="s">
        <v>20</v>
      </c>
      <c r="D4319">
        <v>42</v>
      </c>
    </row>
    <row r="4320" spans="1:4" x14ac:dyDescent="0.3">
      <c r="A4320">
        <v>8727</v>
      </c>
      <c r="B4320" t="s">
        <v>47</v>
      </c>
      <c r="C4320" t="s">
        <v>21</v>
      </c>
      <c r="D4320">
        <v>87</v>
      </c>
    </row>
    <row r="4321" spans="1:4" x14ac:dyDescent="0.3">
      <c r="A4321">
        <v>8727</v>
      </c>
      <c r="B4321" t="s">
        <v>47</v>
      </c>
      <c r="C4321" t="s">
        <v>22</v>
      </c>
      <c r="D4321">
        <v>54</v>
      </c>
    </row>
    <row r="4322" spans="1:4" x14ac:dyDescent="0.3">
      <c r="A4322">
        <v>3056</v>
      </c>
      <c r="B4322" t="s">
        <v>47</v>
      </c>
      <c r="C4322" t="s">
        <v>17</v>
      </c>
      <c r="D4322">
        <v>587</v>
      </c>
    </row>
    <row r="4323" spans="1:4" x14ac:dyDescent="0.3">
      <c r="A4323">
        <v>3056</v>
      </c>
      <c r="B4323" t="s">
        <v>47</v>
      </c>
      <c r="C4323" t="s">
        <v>18</v>
      </c>
      <c r="D4323">
        <v>43</v>
      </c>
    </row>
    <row r="4324" spans="1:4" x14ac:dyDescent="0.3">
      <c r="A4324">
        <v>3056</v>
      </c>
      <c r="B4324" t="s">
        <v>47</v>
      </c>
      <c r="C4324" t="s">
        <v>19</v>
      </c>
      <c r="D4324">
        <v>337</v>
      </c>
    </row>
    <row r="4325" spans="1:4" x14ac:dyDescent="0.3">
      <c r="A4325">
        <v>3056</v>
      </c>
      <c r="B4325" t="s">
        <v>47</v>
      </c>
      <c r="C4325" t="s">
        <v>20</v>
      </c>
      <c r="D4325">
        <v>42</v>
      </c>
    </row>
    <row r="4326" spans="1:4" x14ac:dyDescent="0.3">
      <c r="A4326">
        <v>3056</v>
      </c>
      <c r="B4326" t="s">
        <v>47</v>
      </c>
      <c r="C4326" t="s">
        <v>21</v>
      </c>
      <c r="D4326">
        <v>87</v>
      </c>
    </row>
    <row r="4327" spans="1:4" x14ac:dyDescent="0.3">
      <c r="A4327">
        <v>3056</v>
      </c>
      <c r="B4327" t="s">
        <v>47</v>
      </c>
      <c r="C4327" t="s">
        <v>22</v>
      </c>
      <c r="D4327">
        <v>54</v>
      </c>
    </row>
    <row r="4328" spans="1:4" x14ac:dyDescent="0.3">
      <c r="A4328">
        <v>3599</v>
      </c>
      <c r="B4328" t="s">
        <v>41</v>
      </c>
      <c r="C4328" t="s">
        <v>17</v>
      </c>
      <c r="D4328">
        <v>575</v>
      </c>
    </row>
    <row r="4329" spans="1:4" x14ac:dyDescent="0.3">
      <c r="A4329">
        <v>3599</v>
      </c>
      <c r="B4329" t="s">
        <v>41</v>
      </c>
      <c r="C4329" t="s">
        <v>18</v>
      </c>
      <c r="D4329">
        <v>80</v>
      </c>
    </row>
    <row r="4330" spans="1:4" x14ac:dyDescent="0.3">
      <c r="A4330">
        <v>3599</v>
      </c>
      <c r="B4330" t="s">
        <v>41</v>
      </c>
      <c r="C4330" t="s">
        <v>19</v>
      </c>
      <c r="D4330">
        <v>428</v>
      </c>
    </row>
    <row r="4331" spans="1:4" x14ac:dyDescent="0.3">
      <c r="A4331">
        <v>3599</v>
      </c>
      <c r="B4331" t="s">
        <v>41</v>
      </c>
      <c r="C4331" t="s">
        <v>20</v>
      </c>
      <c r="D4331">
        <v>208</v>
      </c>
    </row>
    <row r="4332" spans="1:4" x14ac:dyDescent="0.3">
      <c r="A4332">
        <v>3599</v>
      </c>
      <c r="B4332" t="s">
        <v>41</v>
      </c>
      <c r="C4332" t="s">
        <v>21</v>
      </c>
      <c r="D4332">
        <v>93</v>
      </c>
    </row>
    <row r="4333" spans="1:4" x14ac:dyDescent="0.3">
      <c r="A4333">
        <v>3599</v>
      </c>
      <c r="B4333" t="s">
        <v>41</v>
      </c>
      <c r="C4333" t="s">
        <v>22</v>
      </c>
      <c r="D4333">
        <v>80</v>
      </c>
    </row>
    <row r="4334" spans="1:4" x14ac:dyDescent="0.3">
      <c r="A4334">
        <v>4073</v>
      </c>
      <c r="B4334" t="s">
        <v>52</v>
      </c>
      <c r="C4334" t="s">
        <v>17</v>
      </c>
      <c r="D4334">
        <v>769</v>
      </c>
    </row>
    <row r="4335" spans="1:4" x14ac:dyDescent="0.3">
      <c r="A4335">
        <v>4073</v>
      </c>
      <c r="B4335" t="s">
        <v>52</v>
      </c>
      <c r="C4335" t="s">
        <v>18</v>
      </c>
      <c r="D4335">
        <v>80</v>
      </c>
    </row>
    <row r="4336" spans="1:4" x14ac:dyDescent="0.3">
      <c r="A4336">
        <v>4073</v>
      </c>
      <c r="B4336" t="s">
        <v>52</v>
      </c>
      <c r="C4336" t="s">
        <v>19</v>
      </c>
      <c r="D4336">
        <v>252</v>
      </c>
    </row>
    <row r="4337" spans="1:4" x14ac:dyDescent="0.3">
      <c r="A4337">
        <v>4073</v>
      </c>
      <c r="B4337" t="s">
        <v>52</v>
      </c>
      <c r="C4337" t="s">
        <v>20</v>
      </c>
      <c r="D4337">
        <v>15</v>
      </c>
    </row>
    <row r="4338" spans="1:4" x14ac:dyDescent="0.3">
      <c r="A4338">
        <v>4073</v>
      </c>
      <c r="B4338" t="s">
        <v>52</v>
      </c>
      <c r="C4338" t="s">
        <v>21</v>
      </c>
      <c r="D4338">
        <v>34</v>
      </c>
    </row>
    <row r="4339" spans="1:4" x14ac:dyDescent="0.3">
      <c r="A4339">
        <v>4073</v>
      </c>
      <c r="B4339" t="s">
        <v>52</v>
      </c>
      <c r="C4339" t="s">
        <v>22</v>
      </c>
      <c r="D4339">
        <v>65</v>
      </c>
    </row>
    <row r="4340" spans="1:4" x14ac:dyDescent="0.3">
      <c r="A4340">
        <v>7873</v>
      </c>
      <c r="B4340" t="s">
        <v>48</v>
      </c>
      <c r="C4340" t="s">
        <v>17</v>
      </c>
      <c r="D4340">
        <v>141</v>
      </c>
    </row>
    <row r="4341" spans="1:4" x14ac:dyDescent="0.3">
      <c r="A4341">
        <v>7873</v>
      </c>
      <c r="B4341" t="s">
        <v>48</v>
      </c>
      <c r="C4341" t="s">
        <v>18</v>
      </c>
      <c r="D4341">
        <v>11</v>
      </c>
    </row>
    <row r="4342" spans="1:4" x14ac:dyDescent="0.3">
      <c r="A4342">
        <v>7873</v>
      </c>
      <c r="B4342" t="s">
        <v>48</v>
      </c>
      <c r="C4342" t="s">
        <v>19</v>
      </c>
      <c r="D4342">
        <v>114</v>
      </c>
    </row>
    <row r="4343" spans="1:4" x14ac:dyDescent="0.3">
      <c r="A4343">
        <v>7873</v>
      </c>
      <c r="B4343" t="s">
        <v>48</v>
      </c>
      <c r="C4343" t="s">
        <v>20</v>
      </c>
      <c r="D4343">
        <v>15</v>
      </c>
    </row>
    <row r="4344" spans="1:4" x14ac:dyDescent="0.3">
      <c r="A4344">
        <v>7873</v>
      </c>
      <c r="B4344" t="s">
        <v>48</v>
      </c>
      <c r="C4344" t="s">
        <v>21</v>
      </c>
      <c r="D4344">
        <v>14</v>
      </c>
    </row>
    <row r="4345" spans="1:4" x14ac:dyDescent="0.3">
      <c r="A4345">
        <v>7873</v>
      </c>
      <c r="B4345" t="s">
        <v>48</v>
      </c>
      <c r="C4345" t="s">
        <v>22</v>
      </c>
      <c r="D4345">
        <v>5</v>
      </c>
    </row>
    <row r="4346" spans="1:4" x14ac:dyDescent="0.3">
      <c r="A4346">
        <v>8439</v>
      </c>
      <c r="B4346" t="s">
        <v>41</v>
      </c>
      <c r="C4346" t="s">
        <v>17</v>
      </c>
      <c r="D4346">
        <v>734</v>
      </c>
    </row>
    <row r="4347" spans="1:4" x14ac:dyDescent="0.3">
      <c r="A4347">
        <v>8439</v>
      </c>
      <c r="B4347" t="s">
        <v>41</v>
      </c>
      <c r="C4347" t="s">
        <v>18</v>
      </c>
      <c r="D4347">
        <v>26</v>
      </c>
    </row>
    <row r="4348" spans="1:4" x14ac:dyDescent="0.3">
      <c r="A4348">
        <v>8439</v>
      </c>
      <c r="B4348" t="s">
        <v>41</v>
      </c>
      <c r="C4348" t="s">
        <v>19</v>
      </c>
      <c r="D4348">
        <v>70</v>
      </c>
    </row>
    <row r="4349" spans="1:4" x14ac:dyDescent="0.3">
      <c r="A4349">
        <v>8439</v>
      </c>
      <c r="B4349" t="s">
        <v>41</v>
      </c>
      <c r="C4349" t="s">
        <v>20</v>
      </c>
      <c r="D4349">
        <v>11</v>
      </c>
    </row>
    <row r="4350" spans="1:4" x14ac:dyDescent="0.3">
      <c r="A4350">
        <v>8439</v>
      </c>
      <c r="B4350" t="s">
        <v>41</v>
      </c>
      <c r="C4350" t="s">
        <v>21</v>
      </c>
      <c r="D4350">
        <v>44</v>
      </c>
    </row>
    <row r="4351" spans="1:4" x14ac:dyDescent="0.3">
      <c r="A4351">
        <v>8439</v>
      </c>
      <c r="B4351" t="s">
        <v>41</v>
      </c>
      <c r="C4351" t="s">
        <v>22</v>
      </c>
      <c r="D4351">
        <v>17</v>
      </c>
    </row>
    <row r="4352" spans="1:4" x14ac:dyDescent="0.3">
      <c r="A4352">
        <v>6202</v>
      </c>
      <c r="B4352" t="s">
        <v>41</v>
      </c>
      <c r="C4352" t="s">
        <v>17</v>
      </c>
      <c r="D4352">
        <v>571</v>
      </c>
    </row>
    <row r="4353" spans="1:4" x14ac:dyDescent="0.3">
      <c r="A4353">
        <v>6202</v>
      </c>
      <c r="B4353" t="s">
        <v>41</v>
      </c>
      <c r="C4353" t="s">
        <v>18</v>
      </c>
      <c r="D4353">
        <v>50</v>
      </c>
    </row>
    <row r="4354" spans="1:4" x14ac:dyDescent="0.3">
      <c r="A4354">
        <v>6202</v>
      </c>
      <c r="B4354" t="s">
        <v>41</v>
      </c>
      <c r="C4354" t="s">
        <v>19</v>
      </c>
      <c r="D4354">
        <v>142</v>
      </c>
    </row>
    <row r="4355" spans="1:4" x14ac:dyDescent="0.3">
      <c r="A4355">
        <v>6202</v>
      </c>
      <c r="B4355" t="s">
        <v>41</v>
      </c>
      <c r="C4355" t="s">
        <v>20</v>
      </c>
      <c r="D4355">
        <v>33</v>
      </c>
    </row>
    <row r="4356" spans="1:4" x14ac:dyDescent="0.3">
      <c r="A4356">
        <v>6202</v>
      </c>
      <c r="B4356" t="s">
        <v>41</v>
      </c>
      <c r="C4356" t="s">
        <v>21</v>
      </c>
      <c r="D4356">
        <v>50</v>
      </c>
    </row>
    <row r="4357" spans="1:4" x14ac:dyDescent="0.3">
      <c r="A4357">
        <v>6202</v>
      </c>
      <c r="B4357" t="s">
        <v>41</v>
      </c>
      <c r="C4357" t="s">
        <v>22</v>
      </c>
      <c r="D4357">
        <v>159</v>
      </c>
    </row>
    <row r="4358" spans="1:4" x14ac:dyDescent="0.3">
      <c r="A4358">
        <v>3856</v>
      </c>
      <c r="B4358" t="s">
        <v>41</v>
      </c>
      <c r="C4358" t="s">
        <v>17</v>
      </c>
      <c r="D4358">
        <v>571</v>
      </c>
    </row>
    <row r="4359" spans="1:4" x14ac:dyDescent="0.3">
      <c r="A4359">
        <v>3856</v>
      </c>
      <c r="B4359" t="s">
        <v>41</v>
      </c>
      <c r="C4359" t="s">
        <v>18</v>
      </c>
      <c r="D4359">
        <v>50</v>
      </c>
    </row>
    <row r="4360" spans="1:4" x14ac:dyDescent="0.3">
      <c r="A4360">
        <v>3856</v>
      </c>
      <c r="B4360" t="s">
        <v>41</v>
      </c>
      <c r="C4360" t="s">
        <v>19</v>
      </c>
      <c r="D4360">
        <v>142</v>
      </c>
    </row>
    <row r="4361" spans="1:4" x14ac:dyDescent="0.3">
      <c r="A4361">
        <v>3856</v>
      </c>
      <c r="B4361" t="s">
        <v>41</v>
      </c>
      <c r="C4361" t="s">
        <v>20</v>
      </c>
      <c r="D4361">
        <v>33</v>
      </c>
    </row>
    <row r="4362" spans="1:4" x14ac:dyDescent="0.3">
      <c r="A4362">
        <v>3856</v>
      </c>
      <c r="B4362" t="s">
        <v>41</v>
      </c>
      <c r="C4362" t="s">
        <v>21</v>
      </c>
      <c r="D4362">
        <v>50</v>
      </c>
    </row>
    <row r="4363" spans="1:4" x14ac:dyDescent="0.3">
      <c r="A4363">
        <v>3856</v>
      </c>
      <c r="B4363" t="s">
        <v>41</v>
      </c>
      <c r="C4363" t="s">
        <v>22</v>
      </c>
      <c r="D4363">
        <v>159</v>
      </c>
    </row>
    <row r="4364" spans="1:4" x14ac:dyDescent="0.3">
      <c r="A4364">
        <v>309</v>
      </c>
      <c r="B4364" t="s">
        <v>47</v>
      </c>
      <c r="C4364" t="s">
        <v>17</v>
      </c>
      <c r="D4364">
        <v>918</v>
      </c>
    </row>
    <row r="4365" spans="1:4" x14ac:dyDescent="0.3">
      <c r="A4365">
        <v>309</v>
      </c>
      <c r="B4365" t="s">
        <v>47</v>
      </c>
      <c r="C4365" t="s">
        <v>18</v>
      </c>
      <c r="D4365">
        <v>21</v>
      </c>
    </row>
    <row r="4366" spans="1:4" x14ac:dyDescent="0.3">
      <c r="A4366">
        <v>309</v>
      </c>
      <c r="B4366" t="s">
        <v>47</v>
      </c>
      <c r="C4366" t="s">
        <v>19</v>
      </c>
      <c r="D4366">
        <v>118</v>
      </c>
    </row>
    <row r="4367" spans="1:4" x14ac:dyDescent="0.3">
      <c r="A4367">
        <v>309</v>
      </c>
      <c r="B4367" t="s">
        <v>47</v>
      </c>
      <c r="C4367" t="s">
        <v>20</v>
      </c>
      <c r="D4367">
        <v>13</v>
      </c>
    </row>
    <row r="4368" spans="1:4" x14ac:dyDescent="0.3">
      <c r="A4368">
        <v>309</v>
      </c>
      <c r="B4368" t="s">
        <v>47</v>
      </c>
      <c r="C4368" t="s">
        <v>21</v>
      </c>
      <c r="D4368">
        <v>10</v>
      </c>
    </row>
    <row r="4369" spans="1:4" x14ac:dyDescent="0.3">
      <c r="A4369">
        <v>309</v>
      </c>
      <c r="B4369" t="s">
        <v>47</v>
      </c>
      <c r="C4369" t="s">
        <v>22</v>
      </c>
      <c r="D4369">
        <v>21</v>
      </c>
    </row>
    <row r="4370" spans="1:4" x14ac:dyDescent="0.3">
      <c r="A4370">
        <v>3571</v>
      </c>
      <c r="B4370" t="s">
        <v>41</v>
      </c>
      <c r="C4370" t="s">
        <v>17</v>
      </c>
      <c r="D4370">
        <v>918</v>
      </c>
    </row>
    <row r="4371" spans="1:4" x14ac:dyDescent="0.3">
      <c r="A4371">
        <v>3571</v>
      </c>
      <c r="B4371" t="s">
        <v>41</v>
      </c>
      <c r="C4371" t="s">
        <v>18</v>
      </c>
      <c r="D4371">
        <v>21</v>
      </c>
    </row>
    <row r="4372" spans="1:4" x14ac:dyDescent="0.3">
      <c r="A4372">
        <v>3571</v>
      </c>
      <c r="B4372" t="s">
        <v>41</v>
      </c>
      <c r="C4372" t="s">
        <v>19</v>
      </c>
      <c r="D4372">
        <v>118</v>
      </c>
    </row>
    <row r="4373" spans="1:4" x14ac:dyDescent="0.3">
      <c r="A4373">
        <v>3571</v>
      </c>
      <c r="B4373" t="s">
        <v>41</v>
      </c>
      <c r="C4373" t="s">
        <v>20</v>
      </c>
      <c r="D4373">
        <v>13</v>
      </c>
    </row>
    <row r="4374" spans="1:4" x14ac:dyDescent="0.3">
      <c r="A4374">
        <v>3571</v>
      </c>
      <c r="B4374" t="s">
        <v>41</v>
      </c>
      <c r="C4374" t="s">
        <v>21</v>
      </c>
      <c r="D4374">
        <v>10</v>
      </c>
    </row>
    <row r="4375" spans="1:4" x14ac:dyDescent="0.3">
      <c r="A4375">
        <v>3571</v>
      </c>
      <c r="B4375" t="s">
        <v>41</v>
      </c>
      <c r="C4375" t="s">
        <v>22</v>
      </c>
      <c r="D4375">
        <v>21</v>
      </c>
    </row>
    <row r="4376" spans="1:4" x14ac:dyDescent="0.3">
      <c r="A4376">
        <v>819</v>
      </c>
      <c r="B4376" t="s">
        <v>41</v>
      </c>
      <c r="C4376" t="s">
        <v>17</v>
      </c>
      <c r="D4376">
        <v>508</v>
      </c>
    </row>
    <row r="4377" spans="1:4" x14ac:dyDescent="0.3">
      <c r="A4377">
        <v>819</v>
      </c>
      <c r="B4377" t="s">
        <v>41</v>
      </c>
      <c r="C4377" t="s">
        <v>18</v>
      </c>
      <c r="D4377">
        <v>124</v>
      </c>
    </row>
    <row r="4378" spans="1:4" x14ac:dyDescent="0.3">
      <c r="A4378">
        <v>819</v>
      </c>
      <c r="B4378" t="s">
        <v>41</v>
      </c>
      <c r="C4378" t="s">
        <v>19</v>
      </c>
      <c r="D4378">
        <v>249</v>
      </c>
    </row>
    <row r="4379" spans="1:4" x14ac:dyDescent="0.3">
      <c r="A4379">
        <v>819</v>
      </c>
      <c r="B4379" t="s">
        <v>41</v>
      </c>
      <c r="C4379" t="s">
        <v>20</v>
      </c>
      <c r="D4379">
        <v>50</v>
      </c>
    </row>
    <row r="4380" spans="1:4" x14ac:dyDescent="0.3">
      <c r="A4380">
        <v>819</v>
      </c>
      <c r="B4380" t="s">
        <v>41</v>
      </c>
      <c r="C4380" t="s">
        <v>21</v>
      </c>
      <c r="D4380">
        <v>38</v>
      </c>
    </row>
    <row r="4381" spans="1:4" x14ac:dyDescent="0.3">
      <c r="A4381">
        <v>819</v>
      </c>
      <c r="B4381" t="s">
        <v>41</v>
      </c>
      <c r="C4381" t="s">
        <v>22</v>
      </c>
      <c r="D4381">
        <v>134</v>
      </c>
    </row>
    <row r="4382" spans="1:4" x14ac:dyDescent="0.3">
      <c r="A4382">
        <v>6912</v>
      </c>
      <c r="B4382" t="s">
        <v>41</v>
      </c>
      <c r="C4382" t="s">
        <v>17</v>
      </c>
      <c r="D4382">
        <v>593</v>
      </c>
    </row>
    <row r="4383" spans="1:4" x14ac:dyDescent="0.3">
      <c r="A4383">
        <v>6912</v>
      </c>
      <c r="B4383" t="s">
        <v>41</v>
      </c>
      <c r="C4383" t="s">
        <v>18</v>
      </c>
      <c r="D4383">
        <v>30</v>
      </c>
    </row>
    <row r="4384" spans="1:4" x14ac:dyDescent="0.3">
      <c r="A4384">
        <v>6912</v>
      </c>
      <c r="B4384" t="s">
        <v>41</v>
      </c>
      <c r="C4384" t="s">
        <v>19</v>
      </c>
      <c r="D4384">
        <v>91</v>
      </c>
    </row>
    <row r="4385" spans="1:4" x14ac:dyDescent="0.3">
      <c r="A4385">
        <v>6912</v>
      </c>
      <c r="B4385" t="s">
        <v>41</v>
      </c>
      <c r="C4385" t="s">
        <v>20</v>
      </c>
      <c r="D4385">
        <v>29</v>
      </c>
    </row>
    <row r="4386" spans="1:4" x14ac:dyDescent="0.3">
      <c r="A4386">
        <v>6912</v>
      </c>
      <c r="B4386" t="s">
        <v>41</v>
      </c>
      <c r="C4386" t="s">
        <v>21</v>
      </c>
      <c r="D4386">
        <v>22</v>
      </c>
    </row>
    <row r="4387" spans="1:4" x14ac:dyDescent="0.3">
      <c r="A4387">
        <v>6912</v>
      </c>
      <c r="B4387" t="s">
        <v>41</v>
      </c>
      <c r="C4387" t="s">
        <v>22</v>
      </c>
      <c r="D4387">
        <v>7</v>
      </c>
    </row>
    <row r="4388" spans="1:4" x14ac:dyDescent="0.3">
      <c r="A4388">
        <v>10676</v>
      </c>
      <c r="B4388" t="s">
        <v>41</v>
      </c>
      <c r="C4388" t="s">
        <v>17</v>
      </c>
      <c r="D4388">
        <v>145</v>
      </c>
    </row>
    <row r="4389" spans="1:4" x14ac:dyDescent="0.3">
      <c r="A4389">
        <v>10676</v>
      </c>
      <c r="B4389" t="s">
        <v>41</v>
      </c>
      <c r="C4389" t="s">
        <v>18</v>
      </c>
      <c r="D4389">
        <v>193</v>
      </c>
    </row>
    <row r="4390" spans="1:4" x14ac:dyDescent="0.3">
      <c r="A4390">
        <v>10676</v>
      </c>
      <c r="B4390" t="s">
        <v>41</v>
      </c>
      <c r="C4390" t="s">
        <v>19</v>
      </c>
      <c r="D4390">
        <v>459</v>
      </c>
    </row>
    <row r="4391" spans="1:4" x14ac:dyDescent="0.3">
      <c r="A4391">
        <v>10676</v>
      </c>
      <c r="B4391" t="s">
        <v>41</v>
      </c>
      <c r="C4391" t="s">
        <v>20</v>
      </c>
      <c r="D4391">
        <v>205</v>
      </c>
    </row>
    <row r="4392" spans="1:4" x14ac:dyDescent="0.3">
      <c r="A4392">
        <v>10676</v>
      </c>
      <c r="B4392" t="s">
        <v>41</v>
      </c>
      <c r="C4392" t="s">
        <v>21</v>
      </c>
      <c r="D4392">
        <v>26</v>
      </c>
    </row>
    <row r="4393" spans="1:4" x14ac:dyDescent="0.3">
      <c r="A4393">
        <v>10676</v>
      </c>
      <c r="B4393" t="s">
        <v>41</v>
      </c>
      <c r="C4393" t="s">
        <v>22</v>
      </c>
      <c r="D4393">
        <v>145</v>
      </c>
    </row>
    <row r="4394" spans="1:4" x14ac:dyDescent="0.3">
      <c r="A4394">
        <v>10513</v>
      </c>
      <c r="B4394" t="s">
        <v>41</v>
      </c>
      <c r="C4394" t="s">
        <v>17</v>
      </c>
      <c r="D4394">
        <v>438</v>
      </c>
    </row>
    <row r="4395" spans="1:4" x14ac:dyDescent="0.3">
      <c r="A4395">
        <v>10513</v>
      </c>
      <c r="B4395" t="s">
        <v>41</v>
      </c>
      <c r="C4395" t="s">
        <v>18</v>
      </c>
      <c r="D4395">
        <v>169</v>
      </c>
    </row>
    <row r="4396" spans="1:4" x14ac:dyDescent="0.3">
      <c r="A4396">
        <v>10513</v>
      </c>
      <c r="B4396" t="s">
        <v>41</v>
      </c>
      <c r="C4396" t="s">
        <v>19</v>
      </c>
      <c r="D4396">
        <v>565</v>
      </c>
    </row>
    <row r="4397" spans="1:4" x14ac:dyDescent="0.3">
      <c r="A4397">
        <v>10513</v>
      </c>
      <c r="B4397" t="s">
        <v>41</v>
      </c>
      <c r="C4397" t="s">
        <v>20</v>
      </c>
      <c r="D4397">
        <v>91</v>
      </c>
    </row>
    <row r="4398" spans="1:4" x14ac:dyDescent="0.3">
      <c r="A4398">
        <v>10513</v>
      </c>
      <c r="B4398" t="s">
        <v>41</v>
      </c>
      <c r="C4398" t="s">
        <v>21</v>
      </c>
      <c r="D4398">
        <v>169</v>
      </c>
    </row>
    <row r="4399" spans="1:4" x14ac:dyDescent="0.3">
      <c r="A4399">
        <v>10513</v>
      </c>
      <c r="B4399" t="s">
        <v>41</v>
      </c>
      <c r="C4399" t="s">
        <v>22</v>
      </c>
      <c r="D4399">
        <v>70</v>
      </c>
    </row>
    <row r="4400" spans="1:4" x14ac:dyDescent="0.3">
      <c r="A4400">
        <v>3643</v>
      </c>
      <c r="B4400" t="s">
        <v>48</v>
      </c>
      <c r="C4400" t="s">
        <v>17</v>
      </c>
      <c r="D4400">
        <v>750</v>
      </c>
    </row>
    <row r="4401" spans="1:4" x14ac:dyDescent="0.3">
      <c r="A4401">
        <v>3643</v>
      </c>
      <c r="B4401" t="s">
        <v>48</v>
      </c>
      <c r="C4401" t="s">
        <v>18</v>
      </c>
      <c r="D4401">
        <v>8</v>
      </c>
    </row>
    <row r="4402" spans="1:4" x14ac:dyDescent="0.3">
      <c r="A4402">
        <v>3643</v>
      </c>
      <c r="B4402" t="s">
        <v>48</v>
      </c>
      <c r="C4402" t="s">
        <v>19</v>
      </c>
      <c r="D4402">
        <v>125</v>
      </c>
    </row>
    <row r="4403" spans="1:4" x14ac:dyDescent="0.3">
      <c r="A4403">
        <v>3643</v>
      </c>
      <c r="B4403" t="s">
        <v>48</v>
      </c>
      <c r="C4403" t="s">
        <v>20</v>
      </c>
      <c r="D4403">
        <v>11</v>
      </c>
    </row>
    <row r="4404" spans="1:4" x14ac:dyDescent="0.3">
      <c r="A4404">
        <v>3643</v>
      </c>
      <c r="B4404" t="s">
        <v>48</v>
      </c>
      <c r="C4404" t="s">
        <v>21</v>
      </c>
      <c r="D4404">
        <v>8</v>
      </c>
    </row>
    <row r="4405" spans="1:4" x14ac:dyDescent="0.3">
      <c r="A4405">
        <v>3643</v>
      </c>
      <c r="B4405" t="s">
        <v>48</v>
      </c>
      <c r="C4405" t="s">
        <v>22</v>
      </c>
      <c r="D4405">
        <v>26</v>
      </c>
    </row>
    <row r="4406" spans="1:4" x14ac:dyDescent="0.3">
      <c r="A4406">
        <v>1990</v>
      </c>
      <c r="B4406" t="s">
        <v>41</v>
      </c>
      <c r="C4406" t="s">
        <v>17</v>
      </c>
      <c r="D4406">
        <v>965</v>
      </c>
    </row>
    <row r="4407" spans="1:4" x14ac:dyDescent="0.3">
      <c r="A4407">
        <v>1990</v>
      </c>
      <c r="B4407" t="s">
        <v>41</v>
      </c>
      <c r="C4407" t="s">
        <v>18</v>
      </c>
      <c r="D4407">
        <v>34</v>
      </c>
    </row>
    <row r="4408" spans="1:4" x14ac:dyDescent="0.3">
      <c r="A4408">
        <v>1990</v>
      </c>
      <c r="B4408" t="s">
        <v>41</v>
      </c>
      <c r="C4408" t="s">
        <v>19</v>
      </c>
      <c r="D4408">
        <v>586</v>
      </c>
    </row>
    <row r="4409" spans="1:4" x14ac:dyDescent="0.3">
      <c r="A4409">
        <v>1990</v>
      </c>
      <c r="B4409" t="s">
        <v>41</v>
      </c>
      <c r="C4409" t="s">
        <v>20</v>
      </c>
      <c r="D4409">
        <v>89</v>
      </c>
    </row>
    <row r="4410" spans="1:4" x14ac:dyDescent="0.3">
      <c r="A4410">
        <v>1990</v>
      </c>
      <c r="B4410" t="s">
        <v>41</v>
      </c>
      <c r="C4410" t="s">
        <v>21</v>
      </c>
      <c r="D4410">
        <v>86</v>
      </c>
    </row>
    <row r="4411" spans="1:4" x14ac:dyDescent="0.3">
      <c r="A4411">
        <v>1990</v>
      </c>
      <c r="B4411" t="s">
        <v>41</v>
      </c>
      <c r="C4411" t="s">
        <v>22</v>
      </c>
      <c r="D4411">
        <v>37</v>
      </c>
    </row>
    <row r="4412" spans="1:4" x14ac:dyDescent="0.3">
      <c r="A4412">
        <v>1907</v>
      </c>
      <c r="B4412" t="s">
        <v>41</v>
      </c>
      <c r="C4412" t="s">
        <v>17</v>
      </c>
      <c r="D4412">
        <v>965</v>
      </c>
    </row>
    <row r="4413" spans="1:4" x14ac:dyDescent="0.3">
      <c r="A4413">
        <v>1907</v>
      </c>
      <c r="B4413" t="s">
        <v>41</v>
      </c>
      <c r="C4413" t="s">
        <v>18</v>
      </c>
      <c r="D4413">
        <v>69</v>
      </c>
    </row>
    <row r="4414" spans="1:4" x14ac:dyDescent="0.3">
      <c r="A4414">
        <v>1907</v>
      </c>
      <c r="B4414" t="s">
        <v>41</v>
      </c>
      <c r="C4414" t="s">
        <v>19</v>
      </c>
      <c r="D4414">
        <v>279</v>
      </c>
    </row>
    <row r="4415" spans="1:4" x14ac:dyDescent="0.3">
      <c r="A4415">
        <v>1907</v>
      </c>
      <c r="B4415" t="s">
        <v>41</v>
      </c>
      <c r="C4415" t="s">
        <v>20</v>
      </c>
      <c r="D4415">
        <v>54</v>
      </c>
    </row>
    <row r="4416" spans="1:4" x14ac:dyDescent="0.3">
      <c r="A4416">
        <v>1907</v>
      </c>
      <c r="B4416" t="s">
        <v>41</v>
      </c>
      <c r="C4416" t="s">
        <v>21</v>
      </c>
      <c r="D4416">
        <v>41</v>
      </c>
    </row>
    <row r="4417" spans="1:4" x14ac:dyDescent="0.3">
      <c r="A4417">
        <v>1907</v>
      </c>
      <c r="B4417" t="s">
        <v>41</v>
      </c>
      <c r="C4417" t="s">
        <v>22</v>
      </c>
      <c r="D4417">
        <v>69</v>
      </c>
    </row>
    <row r="4418" spans="1:4" x14ac:dyDescent="0.3">
      <c r="A4418">
        <v>2125</v>
      </c>
      <c r="B4418" t="s">
        <v>43</v>
      </c>
      <c r="C4418" t="s">
        <v>17</v>
      </c>
      <c r="D4418">
        <v>194</v>
      </c>
    </row>
    <row r="4419" spans="1:4" x14ac:dyDescent="0.3">
      <c r="A4419">
        <v>2125</v>
      </c>
      <c r="B4419" t="s">
        <v>43</v>
      </c>
      <c r="C4419" t="s">
        <v>18</v>
      </c>
      <c r="D4419">
        <v>61</v>
      </c>
    </row>
    <row r="4420" spans="1:4" x14ac:dyDescent="0.3">
      <c r="A4420">
        <v>2125</v>
      </c>
      <c r="B4420" t="s">
        <v>43</v>
      </c>
      <c r="C4420" t="s">
        <v>19</v>
      </c>
      <c r="D4420">
        <v>480</v>
      </c>
    </row>
    <row r="4421" spans="1:4" x14ac:dyDescent="0.3">
      <c r="A4421">
        <v>2125</v>
      </c>
      <c r="B4421" t="s">
        <v>43</v>
      </c>
      <c r="C4421" t="s">
        <v>20</v>
      </c>
      <c r="D4421">
        <v>225</v>
      </c>
    </row>
    <row r="4422" spans="1:4" x14ac:dyDescent="0.3">
      <c r="A4422">
        <v>2125</v>
      </c>
      <c r="B4422" t="s">
        <v>43</v>
      </c>
      <c r="C4422" t="s">
        <v>21</v>
      </c>
      <c r="D4422">
        <v>112</v>
      </c>
    </row>
    <row r="4423" spans="1:4" x14ac:dyDescent="0.3">
      <c r="A4423">
        <v>2125</v>
      </c>
      <c r="B4423" t="s">
        <v>43</v>
      </c>
      <c r="C4423" t="s">
        <v>22</v>
      </c>
      <c r="D4423">
        <v>30</v>
      </c>
    </row>
    <row r="4424" spans="1:4" x14ac:dyDescent="0.3">
      <c r="A4424">
        <v>8026</v>
      </c>
      <c r="B4424" t="s">
        <v>48</v>
      </c>
      <c r="C4424" t="s">
        <v>17</v>
      </c>
      <c r="D4424">
        <v>120</v>
      </c>
    </row>
    <row r="4425" spans="1:4" x14ac:dyDescent="0.3">
      <c r="A4425">
        <v>8026</v>
      </c>
      <c r="B4425" t="s">
        <v>48</v>
      </c>
      <c r="C4425" t="s">
        <v>18</v>
      </c>
      <c r="D4425">
        <v>58</v>
      </c>
    </row>
    <row r="4426" spans="1:4" x14ac:dyDescent="0.3">
      <c r="A4426">
        <v>8026</v>
      </c>
      <c r="B4426" t="s">
        <v>48</v>
      </c>
      <c r="C4426" t="s">
        <v>19</v>
      </c>
      <c r="D4426">
        <v>73</v>
      </c>
    </row>
    <row r="4427" spans="1:4" x14ac:dyDescent="0.3">
      <c r="A4427">
        <v>8026</v>
      </c>
      <c r="B4427" t="s">
        <v>48</v>
      </c>
      <c r="C4427" t="s">
        <v>20</v>
      </c>
      <c r="D4427">
        <v>65</v>
      </c>
    </row>
    <row r="4428" spans="1:4" x14ac:dyDescent="0.3">
      <c r="A4428">
        <v>8026</v>
      </c>
      <c r="B4428" t="s">
        <v>48</v>
      </c>
      <c r="C4428" t="s">
        <v>21</v>
      </c>
      <c r="D4428">
        <v>89</v>
      </c>
    </row>
    <row r="4429" spans="1:4" x14ac:dyDescent="0.3">
      <c r="A4429">
        <v>8026</v>
      </c>
      <c r="B4429" t="s">
        <v>48</v>
      </c>
      <c r="C4429" t="s">
        <v>22</v>
      </c>
      <c r="D4429">
        <v>58</v>
      </c>
    </row>
    <row r="4430" spans="1:4" x14ac:dyDescent="0.3">
      <c r="A4430">
        <v>902</v>
      </c>
      <c r="B4430" t="s">
        <v>48</v>
      </c>
      <c r="C4430" t="s">
        <v>17</v>
      </c>
      <c r="D4430">
        <v>224</v>
      </c>
    </row>
    <row r="4431" spans="1:4" x14ac:dyDescent="0.3">
      <c r="A4431">
        <v>902</v>
      </c>
      <c r="B4431" t="s">
        <v>48</v>
      </c>
      <c r="C4431" t="s">
        <v>18</v>
      </c>
      <c r="D4431">
        <v>12</v>
      </c>
    </row>
    <row r="4432" spans="1:4" x14ac:dyDescent="0.3">
      <c r="A4432">
        <v>902</v>
      </c>
      <c r="B4432" t="s">
        <v>48</v>
      </c>
      <c r="C4432" t="s">
        <v>19</v>
      </c>
      <c r="D4432">
        <v>48</v>
      </c>
    </row>
    <row r="4433" spans="1:4" x14ac:dyDescent="0.3">
      <c r="A4433">
        <v>902</v>
      </c>
      <c r="B4433" t="s">
        <v>48</v>
      </c>
      <c r="C4433" t="s">
        <v>20</v>
      </c>
      <c r="D4433">
        <v>4</v>
      </c>
    </row>
    <row r="4434" spans="1:4" x14ac:dyDescent="0.3">
      <c r="A4434">
        <v>902</v>
      </c>
      <c r="B4434" t="s">
        <v>48</v>
      </c>
      <c r="C4434" t="s">
        <v>21</v>
      </c>
      <c r="D4434">
        <v>12</v>
      </c>
    </row>
    <row r="4435" spans="1:4" x14ac:dyDescent="0.3">
      <c r="A4435">
        <v>902</v>
      </c>
      <c r="B4435" t="s">
        <v>48</v>
      </c>
      <c r="C4435" t="s">
        <v>22</v>
      </c>
      <c r="D4435">
        <v>12</v>
      </c>
    </row>
    <row r="4436" spans="1:4" x14ac:dyDescent="0.3">
      <c r="A4436">
        <v>1685</v>
      </c>
      <c r="B4436" t="s">
        <v>48</v>
      </c>
      <c r="C4436" t="s">
        <v>17</v>
      </c>
      <c r="D4436">
        <v>796</v>
      </c>
    </row>
    <row r="4437" spans="1:4" x14ac:dyDescent="0.3">
      <c r="A4437">
        <v>1685</v>
      </c>
      <c r="B4437" t="s">
        <v>48</v>
      </c>
      <c r="C4437" t="s">
        <v>18</v>
      </c>
      <c r="D4437">
        <v>14</v>
      </c>
    </row>
    <row r="4438" spans="1:4" x14ac:dyDescent="0.3">
      <c r="A4438">
        <v>1685</v>
      </c>
      <c r="B4438" t="s">
        <v>48</v>
      </c>
      <c r="C4438" t="s">
        <v>19</v>
      </c>
      <c r="D4438">
        <v>590</v>
      </c>
    </row>
    <row r="4439" spans="1:4" x14ac:dyDescent="0.3">
      <c r="A4439">
        <v>1685</v>
      </c>
      <c r="B4439" t="s">
        <v>48</v>
      </c>
      <c r="C4439" t="s">
        <v>20</v>
      </c>
      <c r="D4439">
        <v>38</v>
      </c>
    </row>
    <row r="4440" spans="1:4" x14ac:dyDescent="0.3">
      <c r="A4440">
        <v>1685</v>
      </c>
      <c r="B4440" t="s">
        <v>48</v>
      </c>
      <c r="C4440" t="s">
        <v>21</v>
      </c>
      <c r="D4440">
        <v>44</v>
      </c>
    </row>
    <row r="4441" spans="1:4" x14ac:dyDescent="0.3">
      <c r="A4441">
        <v>1685</v>
      </c>
      <c r="B4441" t="s">
        <v>48</v>
      </c>
      <c r="C4441" t="s">
        <v>22</v>
      </c>
      <c r="D4441">
        <v>0</v>
      </c>
    </row>
    <row r="4442" spans="1:4" x14ac:dyDescent="0.3">
      <c r="A4442">
        <v>9094</v>
      </c>
      <c r="B4442" t="s">
        <v>41</v>
      </c>
      <c r="C4442" t="s">
        <v>17</v>
      </c>
      <c r="D4442">
        <v>313</v>
      </c>
    </row>
    <row r="4443" spans="1:4" x14ac:dyDescent="0.3">
      <c r="A4443">
        <v>9094</v>
      </c>
      <c r="B4443" t="s">
        <v>41</v>
      </c>
      <c r="C4443" t="s">
        <v>18</v>
      </c>
      <c r="D4443">
        <v>15</v>
      </c>
    </row>
    <row r="4444" spans="1:4" x14ac:dyDescent="0.3">
      <c r="A4444">
        <v>9094</v>
      </c>
      <c r="B4444" t="s">
        <v>41</v>
      </c>
      <c r="C4444" t="s">
        <v>19</v>
      </c>
      <c r="D4444">
        <v>47</v>
      </c>
    </row>
    <row r="4445" spans="1:4" x14ac:dyDescent="0.3">
      <c r="A4445">
        <v>9094</v>
      </c>
      <c r="B4445" t="s">
        <v>41</v>
      </c>
      <c r="C4445" t="s">
        <v>20</v>
      </c>
      <c r="D4445">
        <v>20</v>
      </c>
    </row>
    <row r="4446" spans="1:4" x14ac:dyDescent="0.3">
      <c r="A4446">
        <v>9094</v>
      </c>
      <c r="B4446" t="s">
        <v>41</v>
      </c>
      <c r="C4446" t="s">
        <v>21</v>
      </c>
      <c r="D4446">
        <v>0</v>
      </c>
    </row>
    <row r="4447" spans="1:4" x14ac:dyDescent="0.3">
      <c r="A4447">
        <v>9094</v>
      </c>
      <c r="B4447" t="s">
        <v>41</v>
      </c>
      <c r="C4447" t="s">
        <v>22</v>
      </c>
      <c r="D4447">
        <v>192</v>
      </c>
    </row>
    <row r="4448" spans="1:4" x14ac:dyDescent="0.3">
      <c r="A4448">
        <v>9847</v>
      </c>
      <c r="B4448" t="s">
        <v>41</v>
      </c>
      <c r="C4448" t="s">
        <v>17</v>
      </c>
      <c r="D4448">
        <v>313</v>
      </c>
    </row>
    <row r="4449" spans="1:4" x14ac:dyDescent="0.3">
      <c r="A4449">
        <v>9847</v>
      </c>
      <c r="B4449" t="s">
        <v>41</v>
      </c>
      <c r="C4449" t="s">
        <v>18</v>
      </c>
      <c r="D4449">
        <v>15</v>
      </c>
    </row>
    <row r="4450" spans="1:4" x14ac:dyDescent="0.3">
      <c r="A4450">
        <v>9847</v>
      </c>
      <c r="B4450" t="s">
        <v>41</v>
      </c>
      <c r="C4450" t="s">
        <v>19</v>
      </c>
      <c r="D4450">
        <v>47</v>
      </c>
    </row>
    <row r="4451" spans="1:4" x14ac:dyDescent="0.3">
      <c r="A4451">
        <v>9847</v>
      </c>
      <c r="B4451" t="s">
        <v>41</v>
      </c>
      <c r="C4451" t="s">
        <v>20</v>
      </c>
      <c r="D4451">
        <v>20</v>
      </c>
    </row>
    <row r="4452" spans="1:4" x14ac:dyDescent="0.3">
      <c r="A4452">
        <v>9847</v>
      </c>
      <c r="B4452" t="s">
        <v>41</v>
      </c>
      <c r="C4452" t="s">
        <v>21</v>
      </c>
      <c r="D4452">
        <v>0</v>
      </c>
    </row>
    <row r="4453" spans="1:4" x14ac:dyDescent="0.3">
      <c r="A4453">
        <v>9847</v>
      </c>
      <c r="B4453" t="s">
        <v>41</v>
      </c>
      <c r="C4453" t="s">
        <v>22</v>
      </c>
      <c r="D4453">
        <v>192</v>
      </c>
    </row>
    <row r="4454" spans="1:4" x14ac:dyDescent="0.3">
      <c r="A4454">
        <v>2118</v>
      </c>
      <c r="B4454" t="s">
        <v>41</v>
      </c>
      <c r="C4454" t="s">
        <v>17</v>
      </c>
      <c r="D4454">
        <v>166</v>
      </c>
    </row>
    <row r="4455" spans="1:4" x14ac:dyDescent="0.3">
      <c r="A4455">
        <v>2118</v>
      </c>
      <c r="B4455" t="s">
        <v>41</v>
      </c>
      <c r="C4455" t="s">
        <v>18</v>
      </c>
      <c r="D4455">
        <v>75</v>
      </c>
    </row>
    <row r="4456" spans="1:4" x14ac:dyDescent="0.3">
      <c r="A4456">
        <v>2118</v>
      </c>
      <c r="B4456" t="s">
        <v>41</v>
      </c>
      <c r="C4456" t="s">
        <v>19</v>
      </c>
      <c r="D4456">
        <v>96</v>
      </c>
    </row>
    <row r="4457" spans="1:4" x14ac:dyDescent="0.3">
      <c r="A4457">
        <v>2118</v>
      </c>
      <c r="B4457" t="s">
        <v>41</v>
      </c>
      <c r="C4457" t="s">
        <v>20</v>
      </c>
      <c r="D4457">
        <v>119</v>
      </c>
    </row>
    <row r="4458" spans="1:4" x14ac:dyDescent="0.3">
      <c r="A4458">
        <v>2118</v>
      </c>
      <c r="B4458" t="s">
        <v>41</v>
      </c>
      <c r="C4458" t="s">
        <v>21</v>
      </c>
      <c r="D4458">
        <v>107</v>
      </c>
    </row>
    <row r="4459" spans="1:4" x14ac:dyDescent="0.3">
      <c r="A4459">
        <v>2118</v>
      </c>
      <c r="B4459" t="s">
        <v>41</v>
      </c>
      <c r="C4459" t="s">
        <v>22</v>
      </c>
      <c r="D4459">
        <v>59</v>
      </c>
    </row>
    <row r="4460" spans="1:4" x14ac:dyDescent="0.3">
      <c r="A4460">
        <v>5564</v>
      </c>
      <c r="B4460" t="s">
        <v>53</v>
      </c>
      <c r="C4460" t="s">
        <v>17</v>
      </c>
      <c r="D4460">
        <v>509</v>
      </c>
    </row>
    <row r="4461" spans="1:4" x14ac:dyDescent="0.3">
      <c r="A4461">
        <v>5564</v>
      </c>
      <c r="B4461" t="s">
        <v>53</v>
      </c>
      <c r="C4461" t="s">
        <v>18</v>
      </c>
      <c r="D4461">
        <v>133</v>
      </c>
    </row>
    <row r="4462" spans="1:4" x14ac:dyDescent="0.3">
      <c r="A4462">
        <v>5564</v>
      </c>
      <c r="B4462" t="s">
        <v>53</v>
      </c>
      <c r="C4462" t="s">
        <v>19</v>
      </c>
      <c r="D4462">
        <v>497</v>
      </c>
    </row>
    <row r="4463" spans="1:4" x14ac:dyDescent="0.3">
      <c r="A4463">
        <v>5564</v>
      </c>
      <c r="B4463" t="s">
        <v>53</v>
      </c>
      <c r="C4463" t="s">
        <v>20</v>
      </c>
      <c r="D4463">
        <v>78</v>
      </c>
    </row>
    <row r="4464" spans="1:4" x14ac:dyDescent="0.3">
      <c r="A4464">
        <v>5564</v>
      </c>
      <c r="B4464" t="s">
        <v>53</v>
      </c>
      <c r="C4464" t="s">
        <v>21</v>
      </c>
      <c r="D4464">
        <v>24</v>
      </c>
    </row>
    <row r="4465" spans="1:4" x14ac:dyDescent="0.3">
      <c r="A4465">
        <v>5564</v>
      </c>
      <c r="B4465" t="s">
        <v>53</v>
      </c>
      <c r="C4465" t="s">
        <v>22</v>
      </c>
      <c r="D4465">
        <v>97</v>
      </c>
    </row>
    <row r="4466" spans="1:4" x14ac:dyDescent="0.3">
      <c r="A4466">
        <v>2131</v>
      </c>
      <c r="B4466" t="s">
        <v>41</v>
      </c>
      <c r="C4466" t="s">
        <v>17</v>
      </c>
      <c r="D4466">
        <v>1063</v>
      </c>
    </row>
    <row r="4467" spans="1:4" x14ac:dyDescent="0.3">
      <c r="A4467">
        <v>2131</v>
      </c>
      <c r="B4467" t="s">
        <v>41</v>
      </c>
      <c r="C4467" t="s">
        <v>18</v>
      </c>
      <c r="D4467">
        <v>89</v>
      </c>
    </row>
    <row r="4468" spans="1:4" x14ac:dyDescent="0.3">
      <c r="A4468">
        <v>2131</v>
      </c>
      <c r="B4468" t="s">
        <v>41</v>
      </c>
      <c r="C4468" t="s">
        <v>19</v>
      </c>
      <c r="D4468">
        <v>102</v>
      </c>
    </row>
    <row r="4469" spans="1:4" x14ac:dyDescent="0.3">
      <c r="A4469">
        <v>2131</v>
      </c>
      <c r="B4469" t="s">
        <v>41</v>
      </c>
      <c r="C4469" t="s">
        <v>20</v>
      </c>
      <c r="D4469">
        <v>16</v>
      </c>
    </row>
    <row r="4470" spans="1:4" x14ac:dyDescent="0.3">
      <c r="A4470">
        <v>2131</v>
      </c>
      <c r="B4470" t="s">
        <v>41</v>
      </c>
      <c r="C4470" t="s">
        <v>21</v>
      </c>
      <c r="D4470">
        <v>12</v>
      </c>
    </row>
    <row r="4471" spans="1:4" x14ac:dyDescent="0.3">
      <c r="A4471">
        <v>2131</v>
      </c>
      <c r="B4471" t="s">
        <v>41</v>
      </c>
      <c r="C4471" t="s">
        <v>22</v>
      </c>
      <c r="D4471">
        <v>25</v>
      </c>
    </row>
    <row r="4472" spans="1:4" x14ac:dyDescent="0.3">
      <c r="A4472">
        <v>6543</v>
      </c>
      <c r="B4472" t="s">
        <v>48</v>
      </c>
      <c r="C4472" t="s">
        <v>17</v>
      </c>
      <c r="D4472">
        <v>521</v>
      </c>
    </row>
    <row r="4473" spans="1:4" x14ac:dyDescent="0.3">
      <c r="A4473">
        <v>6543</v>
      </c>
      <c r="B4473" t="s">
        <v>48</v>
      </c>
      <c r="C4473" t="s">
        <v>18</v>
      </c>
      <c r="D4473">
        <v>168</v>
      </c>
    </row>
    <row r="4474" spans="1:4" x14ac:dyDescent="0.3">
      <c r="A4474">
        <v>6543</v>
      </c>
      <c r="B4474" t="s">
        <v>48</v>
      </c>
      <c r="C4474" t="s">
        <v>19</v>
      </c>
      <c r="D4474">
        <v>706</v>
      </c>
    </row>
    <row r="4475" spans="1:4" x14ac:dyDescent="0.3">
      <c r="A4475">
        <v>6543</v>
      </c>
      <c r="B4475" t="s">
        <v>48</v>
      </c>
      <c r="C4475" t="s">
        <v>20</v>
      </c>
      <c r="D4475">
        <v>80</v>
      </c>
    </row>
    <row r="4476" spans="1:4" x14ac:dyDescent="0.3">
      <c r="A4476">
        <v>6543</v>
      </c>
      <c r="B4476" t="s">
        <v>48</v>
      </c>
      <c r="C4476" t="s">
        <v>21</v>
      </c>
      <c r="D4476">
        <v>76</v>
      </c>
    </row>
    <row r="4477" spans="1:4" x14ac:dyDescent="0.3">
      <c r="A4477">
        <v>6543</v>
      </c>
      <c r="B4477" t="s">
        <v>48</v>
      </c>
      <c r="C4477" t="s">
        <v>22</v>
      </c>
      <c r="D4477">
        <v>61</v>
      </c>
    </row>
    <row r="4478" spans="1:4" x14ac:dyDescent="0.3">
      <c r="A4478">
        <v>4491</v>
      </c>
      <c r="B4478" t="s">
        <v>41</v>
      </c>
      <c r="C4478" t="s">
        <v>17</v>
      </c>
      <c r="D4478">
        <v>1099</v>
      </c>
    </row>
    <row r="4479" spans="1:4" x14ac:dyDescent="0.3">
      <c r="A4479">
        <v>4491</v>
      </c>
      <c r="B4479" t="s">
        <v>41</v>
      </c>
      <c r="C4479" t="s">
        <v>18</v>
      </c>
      <c r="D4479">
        <v>0</v>
      </c>
    </row>
    <row r="4480" spans="1:4" x14ac:dyDescent="0.3">
      <c r="A4480">
        <v>4491</v>
      </c>
      <c r="B4480" t="s">
        <v>41</v>
      </c>
      <c r="C4480" t="s">
        <v>19</v>
      </c>
      <c r="D4480">
        <v>45</v>
      </c>
    </row>
    <row r="4481" spans="1:4" x14ac:dyDescent="0.3">
      <c r="A4481">
        <v>4491</v>
      </c>
      <c r="B4481" t="s">
        <v>41</v>
      </c>
      <c r="C4481" t="s">
        <v>20</v>
      </c>
      <c r="D4481">
        <v>0</v>
      </c>
    </row>
    <row r="4482" spans="1:4" x14ac:dyDescent="0.3">
      <c r="A4482">
        <v>4491</v>
      </c>
      <c r="B4482" t="s">
        <v>41</v>
      </c>
      <c r="C4482" t="s">
        <v>21</v>
      </c>
      <c r="D4482">
        <v>0</v>
      </c>
    </row>
    <row r="4483" spans="1:4" x14ac:dyDescent="0.3">
      <c r="A4483">
        <v>4491</v>
      </c>
      <c r="B4483" t="s">
        <v>41</v>
      </c>
      <c r="C4483" t="s">
        <v>22</v>
      </c>
      <c r="D4483">
        <v>34</v>
      </c>
    </row>
    <row r="4484" spans="1:4" x14ac:dyDescent="0.3">
      <c r="A4484">
        <v>873</v>
      </c>
      <c r="B4484" t="s">
        <v>41</v>
      </c>
      <c r="C4484" t="s">
        <v>17</v>
      </c>
      <c r="D4484">
        <v>1099</v>
      </c>
    </row>
    <row r="4485" spans="1:4" x14ac:dyDescent="0.3">
      <c r="A4485">
        <v>873</v>
      </c>
      <c r="B4485" t="s">
        <v>41</v>
      </c>
      <c r="C4485" t="s">
        <v>18</v>
      </c>
      <c r="D4485">
        <v>0</v>
      </c>
    </row>
    <row r="4486" spans="1:4" x14ac:dyDescent="0.3">
      <c r="A4486">
        <v>873</v>
      </c>
      <c r="B4486" t="s">
        <v>41</v>
      </c>
      <c r="C4486" t="s">
        <v>19</v>
      </c>
      <c r="D4486">
        <v>45</v>
      </c>
    </row>
    <row r="4487" spans="1:4" x14ac:dyDescent="0.3">
      <c r="A4487">
        <v>873</v>
      </c>
      <c r="B4487" t="s">
        <v>41</v>
      </c>
      <c r="C4487" t="s">
        <v>20</v>
      </c>
      <c r="D4487">
        <v>0</v>
      </c>
    </row>
    <row r="4488" spans="1:4" x14ac:dyDescent="0.3">
      <c r="A4488">
        <v>873</v>
      </c>
      <c r="B4488" t="s">
        <v>41</v>
      </c>
      <c r="C4488" t="s">
        <v>21</v>
      </c>
      <c r="D4488">
        <v>0</v>
      </c>
    </row>
    <row r="4489" spans="1:4" x14ac:dyDescent="0.3">
      <c r="A4489">
        <v>873</v>
      </c>
      <c r="B4489" t="s">
        <v>41</v>
      </c>
      <c r="C4489" t="s">
        <v>22</v>
      </c>
      <c r="D4489">
        <v>34</v>
      </c>
    </row>
    <row r="4490" spans="1:4" x14ac:dyDescent="0.3">
      <c r="A4490">
        <v>9308</v>
      </c>
      <c r="B4490" t="s">
        <v>47</v>
      </c>
      <c r="C4490" t="s">
        <v>17</v>
      </c>
      <c r="D4490">
        <v>398</v>
      </c>
    </row>
    <row r="4491" spans="1:4" x14ac:dyDescent="0.3">
      <c r="A4491">
        <v>9308</v>
      </c>
      <c r="B4491" t="s">
        <v>47</v>
      </c>
      <c r="C4491" t="s">
        <v>18</v>
      </c>
      <c r="D4491">
        <v>61</v>
      </c>
    </row>
    <row r="4492" spans="1:4" x14ac:dyDescent="0.3">
      <c r="A4492">
        <v>9308</v>
      </c>
      <c r="B4492" t="s">
        <v>47</v>
      </c>
      <c r="C4492" t="s">
        <v>19</v>
      </c>
      <c r="D4492">
        <v>265</v>
      </c>
    </row>
    <row r="4493" spans="1:4" x14ac:dyDescent="0.3">
      <c r="A4493">
        <v>9308</v>
      </c>
      <c r="B4493" t="s">
        <v>47</v>
      </c>
      <c r="C4493" t="s">
        <v>20</v>
      </c>
      <c r="D4493">
        <v>138</v>
      </c>
    </row>
    <row r="4494" spans="1:4" x14ac:dyDescent="0.3">
      <c r="A4494">
        <v>9308</v>
      </c>
      <c r="B4494" t="s">
        <v>47</v>
      </c>
      <c r="C4494" t="s">
        <v>21</v>
      </c>
      <c r="D4494">
        <v>61</v>
      </c>
    </row>
    <row r="4495" spans="1:4" x14ac:dyDescent="0.3">
      <c r="A4495">
        <v>9308</v>
      </c>
      <c r="B4495" t="s">
        <v>47</v>
      </c>
      <c r="C4495" t="s">
        <v>22</v>
      </c>
      <c r="D4495">
        <v>53</v>
      </c>
    </row>
    <row r="4496" spans="1:4" x14ac:dyDescent="0.3">
      <c r="A4496">
        <v>544</v>
      </c>
      <c r="B4496" t="s">
        <v>41</v>
      </c>
      <c r="C4496" t="s">
        <v>17</v>
      </c>
      <c r="D4496">
        <v>398</v>
      </c>
    </row>
    <row r="4497" spans="1:4" x14ac:dyDescent="0.3">
      <c r="A4497">
        <v>544</v>
      </c>
      <c r="B4497" t="s">
        <v>41</v>
      </c>
      <c r="C4497" t="s">
        <v>18</v>
      </c>
      <c r="D4497">
        <v>61</v>
      </c>
    </row>
    <row r="4498" spans="1:4" x14ac:dyDescent="0.3">
      <c r="A4498">
        <v>544</v>
      </c>
      <c r="B4498" t="s">
        <v>41</v>
      </c>
      <c r="C4498" t="s">
        <v>19</v>
      </c>
      <c r="D4498">
        <v>265</v>
      </c>
    </row>
    <row r="4499" spans="1:4" x14ac:dyDescent="0.3">
      <c r="A4499">
        <v>544</v>
      </c>
      <c r="B4499" t="s">
        <v>41</v>
      </c>
      <c r="C4499" t="s">
        <v>20</v>
      </c>
      <c r="D4499">
        <v>138</v>
      </c>
    </row>
    <row r="4500" spans="1:4" x14ac:dyDescent="0.3">
      <c r="A4500">
        <v>544</v>
      </c>
      <c r="B4500" t="s">
        <v>41</v>
      </c>
      <c r="C4500" t="s">
        <v>21</v>
      </c>
      <c r="D4500">
        <v>61</v>
      </c>
    </row>
    <row r="4501" spans="1:4" x14ac:dyDescent="0.3">
      <c r="A4501">
        <v>544</v>
      </c>
      <c r="B4501" t="s">
        <v>41</v>
      </c>
      <c r="C4501" t="s">
        <v>22</v>
      </c>
      <c r="D4501">
        <v>53</v>
      </c>
    </row>
    <row r="4502" spans="1:4" x14ac:dyDescent="0.3">
      <c r="A4502">
        <v>2453</v>
      </c>
      <c r="B4502" t="s">
        <v>41</v>
      </c>
      <c r="C4502" t="s">
        <v>17</v>
      </c>
      <c r="D4502">
        <v>526</v>
      </c>
    </row>
    <row r="4503" spans="1:4" x14ac:dyDescent="0.3">
      <c r="A4503">
        <v>2453</v>
      </c>
      <c r="B4503" t="s">
        <v>41</v>
      </c>
      <c r="C4503" t="s">
        <v>18</v>
      </c>
      <c r="D4503">
        <v>28</v>
      </c>
    </row>
    <row r="4504" spans="1:4" x14ac:dyDescent="0.3">
      <c r="A4504">
        <v>2453</v>
      </c>
      <c r="B4504" t="s">
        <v>41</v>
      </c>
      <c r="C4504" t="s">
        <v>19</v>
      </c>
      <c r="D4504">
        <v>135</v>
      </c>
    </row>
    <row r="4505" spans="1:4" x14ac:dyDescent="0.3">
      <c r="A4505">
        <v>2453</v>
      </c>
      <c r="B4505" t="s">
        <v>41</v>
      </c>
      <c r="C4505" t="s">
        <v>20</v>
      </c>
      <c r="D4505">
        <v>10</v>
      </c>
    </row>
    <row r="4506" spans="1:4" x14ac:dyDescent="0.3">
      <c r="A4506">
        <v>2453</v>
      </c>
      <c r="B4506" t="s">
        <v>41</v>
      </c>
      <c r="C4506" t="s">
        <v>21</v>
      </c>
      <c r="D4506">
        <v>21</v>
      </c>
    </row>
    <row r="4507" spans="1:4" x14ac:dyDescent="0.3">
      <c r="A4507">
        <v>2453</v>
      </c>
      <c r="B4507" t="s">
        <v>41</v>
      </c>
      <c r="C4507" t="s">
        <v>22</v>
      </c>
      <c r="D4507">
        <v>99</v>
      </c>
    </row>
    <row r="4508" spans="1:4" x14ac:dyDescent="0.3">
      <c r="A4508">
        <v>7787</v>
      </c>
      <c r="B4508" t="s">
        <v>48</v>
      </c>
      <c r="C4508" t="s">
        <v>17</v>
      </c>
      <c r="D4508">
        <v>526</v>
      </c>
    </row>
    <row r="4509" spans="1:4" x14ac:dyDescent="0.3">
      <c r="A4509">
        <v>7787</v>
      </c>
      <c r="B4509" t="s">
        <v>48</v>
      </c>
      <c r="C4509" t="s">
        <v>18</v>
      </c>
      <c r="D4509">
        <v>28</v>
      </c>
    </row>
    <row r="4510" spans="1:4" x14ac:dyDescent="0.3">
      <c r="A4510">
        <v>7787</v>
      </c>
      <c r="B4510" t="s">
        <v>48</v>
      </c>
      <c r="C4510" t="s">
        <v>19</v>
      </c>
      <c r="D4510">
        <v>135</v>
      </c>
    </row>
    <row r="4511" spans="1:4" x14ac:dyDescent="0.3">
      <c r="A4511">
        <v>7787</v>
      </c>
      <c r="B4511" t="s">
        <v>48</v>
      </c>
      <c r="C4511" t="s">
        <v>20</v>
      </c>
      <c r="D4511">
        <v>10</v>
      </c>
    </row>
    <row r="4512" spans="1:4" x14ac:dyDescent="0.3">
      <c r="A4512">
        <v>7787</v>
      </c>
      <c r="B4512" t="s">
        <v>48</v>
      </c>
      <c r="C4512" t="s">
        <v>21</v>
      </c>
      <c r="D4512">
        <v>21</v>
      </c>
    </row>
    <row r="4513" spans="1:4" x14ac:dyDescent="0.3">
      <c r="A4513">
        <v>7787</v>
      </c>
      <c r="B4513" t="s">
        <v>48</v>
      </c>
      <c r="C4513" t="s">
        <v>22</v>
      </c>
      <c r="D4513">
        <v>99</v>
      </c>
    </row>
    <row r="4514" spans="1:4" x14ac:dyDescent="0.3">
      <c r="A4514">
        <v>6461</v>
      </c>
      <c r="B4514" t="s">
        <v>41</v>
      </c>
      <c r="C4514" t="s">
        <v>17</v>
      </c>
      <c r="D4514">
        <v>581</v>
      </c>
    </row>
    <row r="4515" spans="1:4" x14ac:dyDescent="0.3">
      <c r="A4515">
        <v>6461</v>
      </c>
      <c r="B4515" t="s">
        <v>41</v>
      </c>
      <c r="C4515" t="s">
        <v>18</v>
      </c>
      <c r="D4515">
        <v>49</v>
      </c>
    </row>
    <row r="4516" spans="1:4" x14ac:dyDescent="0.3">
      <c r="A4516">
        <v>6461</v>
      </c>
      <c r="B4516" t="s">
        <v>41</v>
      </c>
      <c r="C4516" t="s">
        <v>19</v>
      </c>
      <c r="D4516">
        <v>157</v>
      </c>
    </row>
    <row r="4517" spans="1:4" x14ac:dyDescent="0.3">
      <c r="A4517">
        <v>6461</v>
      </c>
      <c r="B4517" t="s">
        <v>41</v>
      </c>
      <c r="C4517" t="s">
        <v>20</v>
      </c>
      <c r="D4517">
        <v>43</v>
      </c>
    </row>
    <row r="4518" spans="1:4" x14ac:dyDescent="0.3">
      <c r="A4518">
        <v>6461</v>
      </c>
      <c r="B4518" t="s">
        <v>41</v>
      </c>
      <c r="C4518" t="s">
        <v>21</v>
      </c>
      <c r="D4518">
        <v>8</v>
      </c>
    </row>
    <row r="4519" spans="1:4" x14ac:dyDescent="0.3">
      <c r="A4519">
        <v>6461</v>
      </c>
      <c r="B4519" t="s">
        <v>41</v>
      </c>
      <c r="C4519" t="s">
        <v>22</v>
      </c>
      <c r="D4519">
        <v>108</v>
      </c>
    </row>
    <row r="4520" spans="1:4" x14ac:dyDescent="0.3">
      <c r="A4520">
        <v>3233</v>
      </c>
      <c r="B4520" t="s">
        <v>47</v>
      </c>
      <c r="C4520" t="s">
        <v>17</v>
      </c>
      <c r="D4520">
        <v>562</v>
      </c>
    </row>
    <row r="4521" spans="1:4" x14ac:dyDescent="0.3">
      <c r="A4521">
        <v>3233</v>
      </c>
      <c r="B4521" t="s">
        <v>47</v>
      </c>
      <c r="C4521" t="s">
        <v>18</v>
      </c>
      <c r="D4521">
        <v>21</v>
      </c>
    </row>
    <row r="4522" spans="1:4" x14ac:dyDescent="0.3">
      <c r="A4522">
        <v>3233</v>
      </c>
      <c r="B4522" t="s">
        <v>47</v>
      </c>
      <c r="C4522" t="s">
        <v>19</v>
      </c>
      <c r="D4522">
        <v>464</v>
      </c>
    </row>
    <row r="4523" spans="1:4" x14ac:dyDescent="0.3">
      <c r="A4523">
        <v>3233</v>
      </c>
      <c r="B4523" t="s">
        <v>47</v>
      </c>
      <c r="C4523" t="s">
        <v>20</v>
      </c>
      <c r="D4523">
        <v>28</v>
      </c>
    </row>
    <row r="4524" spans="1:4" x14ac:dyDescent="0.3">
      <c r="A4524">
        <v>3233</v>
      </c>
      <c r="B4524" t="s">
        <v>47</v>
      </c>
      <c r="C4524" t="s">
        <v>21</v>
      </c>
      <c r="D4524">
        <v>10</v>
      </c>
    </row>
    <row r="4525" spans="1:4" x14ac:dyDescent="0.3">
      <c r="A4525">
        <v>3233</v>
      </c>
      <c r="B4525" t="s">
        <v>47</v>
      </c>
      <c r="C4525" t="s">
        <v>22</v>
      </c>
      <c r="D4525">
        <v>32</v>
      </c>
    </row>
    <row r="4526" spans="1:4" x14ac:dyDescent="0.3">
      <c r="A4526">
        <v>3598</v>
      </c>
      <c r="B4526" t="s">
        <v>41</v>
      </c>
      <c r="C4526" t="s">
        <v>17</v>
      </c>
      <c r="D4526">
        <v>441</v>
      </c>
    </row>
    <row r="4527" spans="1:4" x14ac:dyDescent="0.3">
      <c r="A4527">
        <v>3598</v>
      </c>
      <c r="B4527" t="s">
        <v>41</v>
      </c>
      <c r="C4527" t="s">
        <v>18</v>
      </c>
      <c r="D4527">
        <v>35</v>
      </c>
    </row>
    <row r="4528" spans="1:4" x14ac:dyDescent="0.3">
      <c r="A4528">
        <v>3598</v>
      </c>
      <c r="B4528" t="s">
        <v>41</v>
      </c>
      <c r="C4528" t="s">
        <v>19</v>
      </c>
      <c r="D4528">
        <v>83</v>
      </c>
    </row>
    <row r="4529" spans="1:4" x14ac:dyDescent="0.3">
      <c r="A4529">
        <v>3598</v>
      </c>
      <c r="B4529" t="s">
        <v>41</v>
      </c>
      <c r="C4529" t="s">
        <v>20</v>
      </c>
      <c r="D4529">
        <v>7</v>
      </c>
    </row>
    <row r="4530" spans="1:4" x14ac:dyDescent="0.3">
      <c r="A4530">
        <v>3598</v>
      </c>
      <c r="B4530" t="s">
        <v>41</v>
      </c>
      <c r="C4530" t="s">
        <v>21</v>
      </c>
      <c r="D4530">
        <v>29</v>
      </c>
    </row>
    <row r="4531" spans="1:4" x14ac:dyDescent="0.3">
      <c r="A4531">
        <v>3598</v>
      </c>
      <c r="B4531" t="s">
        <v>41</v>
      </c>
      <c r="C4531" t="s">
        <v>22</v>
      </c>
      <c r="D4531">
        <v>11</v>
      </c>
    </row>
    <row r="4532" spans="1:4" x14ac:dyDescent="0.3">
      <c r="A4532">
        <v>1518</v>
      </c>
      <c r="B4532" t="s">
        <v>41</v>
      </c>
      <c r="C4532" t="s">
        <v>17</v>
      </c>
      <c r="D4532">
        <v>379</v>
      </c>
    </row>
    <row r="4533" spans="1:4" x14ac:dyDescent="0.3">
      <c r="A4533">
        <v>1518</v>
      </c>
      <c r="B4533" t="s">
        <v>41</v>
      </c>
      <c r="C4533" t="s">
        <v>18</v>
      </c>
      <c r="D4533">
        <v>6</v>
      </c>
    </row>
    <row r="4534" spans="1:4" x14ac:dyDescent="0.3">
      <c r="A4534">
        <v>1518</v>
      </c>
      <c r="B4534" t="s">
        <v>41</v>
      </c>
      <c r="C4534" t="s">
        <v>19</v>
      </c>
      <c r="D4534">
        <v>157</v>
      </c>
    </row>
    <row r="4535" spans="1:4" x14ac:dyDescent="0.3">
      <c r="A4535">
        <v>1518</v>
      </c>
      <c r="B4535" t="s">
        <v>41</v>
      </c>
      <c r="C4535" t="s">
        <v>20</v>
      </c>
      <c r="D4535">
        <v>25</v>
      </c>
    </row>
    <row r="4536" spans="1:4" x14ac:dyDescent="0.3">
      <c r="A4536">
        <v>1518</v>
      </c>
      <c r="B4536" t="s">
        <v>41</v>
      </c>
      <c r="C4536" t="s">
        <v>21</v>
      </c>
      <c r="D4536">
        <v>91</v>
      </c>
    </row>
    <row r="4537" spans="1:4" x14ac:dyDescent="0.3">
      <c r="A4537">
        <v>1518</v>
      </c>
      <c r="B4537" t="s">
        <v>41</v>
      </c>
      <c r="C4537" t="s">
        <v>22</v>
      </c>
      <c r="D4537">
        <v>91</v>
      </c>
    </row>
    <row r="4538" spans="1:4" x14ac:dyDescent="0.3">
      <c r="A4538">
        <v>2295</v>
      </c>
      <c r="B4538" t="s">
        <v>47</v>
      </c>
      <c r="C4538" t="s">
        <v>17</v>
      </c>
      <c r="D4538">
        <v>539</v>
      </c>
    </row>
    <row r="4539" spans="1:4" x14ac:dyDescent="0.3">
      <c r="A4539">
        <v>2295</v>
      </c>
      <c r="B4539" t="s">
        <v>47</v>
      </c>
      <c r="C4539" t="s">
        <v>18</v>
      </c>
      <c r="D4539">
        <v>30</v>
      </c>
    </row>
    <row r="4540" spans="1:4" x14ac:dyDescent="0.3">
      <c r="A4540">
        <v>2295</v>
      </c>
      <c r="B4540" t="s">
        <v>47</v>
      </c>
      <c r="C4540" t="s">
        <v>19</v>
      </c>
      <c r="D4540">
        <v>92</v>
      </c>
    </row>
    <row r="4541" spans="1:4" x14ac:dyDescent="0.3">
      <c r="A4541">
        <v>2295</v>
      </c>
      <c r="B4541" t="s">
        <v>47</v>
      </c>
      <c r="C4541" t="s">
        <v>20</v>
      </c>
      <c r="D4541">
        <v>80</v>
      </c>
    </row>
    <row r="4542" spans="1:4" x14ac:dyDescent="0.3">
      <c r="A4542">
        <v>2295</v>
      </c>
      <c r="B4542" t="s">
        <v>47</v>
      </c>
      <c r="C4542" t="s">
        <v>21</v>
      </c>
      <c r="D4542">
        <v>46</v>
      </c>
    </row>
    <row r="4543" spans="1:4" x14ac:dyDescent="0.3">
      <c r="A4543">
        <v>2295</v>
      </c>
      <c r="B4543" t="s">
        <v>47</v>
      </c>
      <c r="C4543" t="s">
        <v>22</v>
      </c>
      <c r="D4543">
        <v>38</v>
      </c>
    </row>
    <row r="4544" spans="1:4" x14ac:dyDescent="0.3">
      <c r="A4544">
        <v>2948</v>
      </c>
      <c r="B4544" t="s">
        <v>48</v>
      </c>
      <c r="C4544" t="s">
        <v>17</v>
      </c>
      <c r="D4544">
        <v>104</v>
      </c>
    </row>
    <row r="4545" spans="1:4" x14ac:dyDescent="0.3">
      <c r="A4545">
        <v>2948</v>
      </c>
      <c r="B4545" t="s">
        <v>48</v>
      </c>
      <c r="C4545" t="s">
        <v>18</v>
      </c>
      <c r="D4545">
        <v>12</v>
      </c>
    </row>
    <row r="4546" spans="1:4" x14ac:dyDescent="0.3">
      <c r="A4546">
        <v>2948</v>
      </c>
      <c r="B4546" t="s">
        <v>48</v>
      </c>
      <c r="C4546" t="s">
        <v>19</v>
      </c>
      <c r="D4546">
        <v>48</v>
      </c>
    </row>
    <row r="4547" spans="1:4" x14ac:dyDescent="0.3">
      <c r="A4547">
        <v>2948</v>
      </c>
      <c r="B4547" t="s">
        <v>48</v>
      </c>
      <c r="C4547" t="s">
        <v>20</v>
      </c>
      <c r="D4547">
        <v>4</v>
      </c>
    </row>
    <row r="4548" spans="1:4" x14ac:dyDescent="0.3">
      <c r="A4548">
        <v>2948</v>
      </c>
      <c r="B4548" t="s">
        <v>48</v>
      </c>
      <c r="C4548" t="s">
        <v>21</v>
      </c>
      <c r="D4548">
        <v>12</v>
      </c>
    </row>
    <row r="4549" spans="1:4" x14ac:dyDescent="0.3">
      <c r="A4549">
        <v>2948</v>
      </c>
      <c r="B4549" t="s">
        <v>48</v>
      </c>
      <c r="C4549" t="s">
        <v>22</v>
      </c>
      <c r="D4549">
        <v>5</v>
      </c>
    </row>
    <row r="4550" spans="1:4" x14ac:dyDescent="0.3">
      <c r="A4550">
        <v>2415</v>
      </c>
      <c r="B4550" t="s">
        <v>41</v>
      </c>
      <c r="C4550" t="s">
        <v>17</v>
      </c>
      <c r="D4550">
        <v>362</v>
      </c>
    </row>
    <row r="4551" spans="1:4" x14ac:dyDescent="0.3">
      <c r="A4551">
        <v>2415</v>
      </c>
      <c r="B4551" t="s">
        <v>41</v>
      </c>
      <c r="C4551" t="s">
        <v>18</v>
      </c>
      <c r="D4551">
        <v>17</v>
      </c>
    </row>
    <row r="4552" spans="1:4" x14ac:dyDescent="0.3">
      <c r="A4552">
        <v>2415</v>
      </c>
      <c r="B4552" t="s">
        <v>41</v>
      </c>
      <c r="C4552" t="s">
        <v>19</v>
      </c>
      <c r="D4552">
        <v>398</v>
      </c>
    </row>
    <row r="4553" spans="1:4" x14ac:dyDescent="0.3">
      <c r="A4553">
        <v>2415</v>
      </c>
      <c r="B4553" t="s">
        <v>41</v>
      </c>
      <c r="C4553" t="s">
        <v>20</v>
      </c>
      <c r="D4553">
        <v>80</v>
      </c>
    </row>
    <row r="4554" spans="1:4" x14ac:dyDescent="0.3">
      <c r="A4554">
        <v>2415</v>
      </c>
      <c r="B4554" t="s">
        <v>41</v>
      </c>
      <c r="C4554" t="s">
        <v>21</v>
      </c>
      <c r="D4554">
        <v>35</v>
      </c>
    </row>
    <row r="4555" spans="1:4" x14ac:dyDescent="0.3">
      <c r="A4555">
        <v>2415</v>
      </c>
      <c r="B4555" t="s">
        <v>41</v>
      </c>
      <c r="C4555" t="s">
        <v>22</v>
      </c>
      <c r="D4555">
        <v>61</v>
      </c>
    </row>
    <row r="4556" spans="1:4" x14ac:dyDescent="0.3">
      <c r="A4556">
        <v>10573</v>
      </c>
      <c r="B4556" t="s">
        <v>45</v>
      </c>
      <c r="C4556" t="s">
        <v>17</v>
      </c>
      <c r="D4556">
        <v>125</v>
      </c>
    </row>
    <row r="4557" spans="1:4" x14ac:dyDescent="0.3">
      <c r="A4557">
        <v>10573</v>
      </c>
      <c r="B4557" t="s">
        <v>45</v>
      </c>
      <c r="C4557" t="s">
        <v>18</v>
      </c>
      <c r="D4557">
        <v>16</v>
      </c>
    </row>
    <row r="4558" spans="1:4" x14ac:dyDescent="0.3">
      <c r="A4558">
        <v>10573</v>
      </c>
      <c r="B4558" t="s">
        <v>45</v>
      </c>
      <c r="C4558" t="s">
        <v>19</v>
      </c>
      <c r="D4558">
        <v>98</v>
      </c>
    </row>
    <row r="4559" spans="1:4" x14ac:dyDescent="0.3">
      <c r="A4559">
        <v>10573</v>
      </c>
      <c r="B4559" t="s">
        <v>45</v>
      </c>
      <c r="C4559" t="s">
        <v>20</v>
      </c>
      <c r="D4559">
        <v>134</v>
      </c>
    </row>
    <row r="4560" spans="1:4" x14ac:dyDescent="0.3">
      <c r="A4560">
        <v>10573</v>
      </c>
      <c r="B4560" t="s">
        <v>45</v>
      </c>
      <c r="C4560" t="s">
        <v>21</v>
      </c>
      <c r="D4560">
        <v>21</v>
      </c>
    </row>
    <row r="4561" spans="1:4" x14ac:dyDescent="0.3">
      <c r="A4561">
        <v>10573</v>
      </c>
      <c r="B4561" t="s">
        <v>45</v>
      </c>
      <c r="C4561" t="s">
        <v>22</v>
      </c>
      <c r="D4561">
        <v>27</v>
      </c>
    </row>
    <row r="4562" spans="1:4" x14ac:dyDescent="0.3">
      <c r="A4562">
        <v>7002</v>
      </c>
      <c r="B4562" t="s">
        <v>41</v>
      </c>
      <c r="C4562" t="s">
        <v>17</v>
      </c>
      <c r="D4562">
        <v>163</v>
      </c>
    </row>
    <row r="4563" spans="1:4" x14ac:dyDescent="0.3">
      <c r="A4563">
        <v>7002</v>
      </c>
      <c r="B4563" t="s">
        <v>41</v>
      </c>
      <c r="C4563" t="s">
        <v>18</v>
      </c>
      <c r="D4563">
        <v>48</v>
      </c>
    </row>
    <row r="4564" spans="1:4" x14ac:dyDescent="0.3">
      <c r="A4564">
        <v>7002</v>
      </c>
      <c r="B4564" t="s">
        <v>41</v>
      </c>
      <c r="C4564" t="s">
        <v>19</v>
      </c>
      <c r="D4564">
        <v>90</v>
      </c>
    </row>
    <row r="4565" spans="1:4" x14ac:dyDescent="0.3">
      <c r="A4565">
        <v>7002</v>
      </c>
      <c r="B4565" t="s">
        <v>41</v>
      </c>
      <c r="C4565" t="s">
        <v>20</v>
      </c>
      <c r="D4565">
        <v>0</v>
      </c>
    </row>
    <row r="4566" spans="1:4" x14ac:dyDescent="0.3">
      <c r="A4566">
        <v>7002</v>
      </c>
      <c r="B4566" t="s">
        <v>41</v>
      </c>
      <c r="C4566" t="s">
        <v>21</v>
      </c>
      <c r="D4566">
        <v>45</v>
      </c>
    </row>
    <row r="4567" spans="1:4" x14ac:dyDescent="0.3">
      <c r="A4567">
        <v>7002</v>
      </c>
      <c r="B4567" t="s">
        <v>41</v>
      </c>
      <c r="C4567" t="s">
        <v>22</v>
      </c>
      <c r="D4567">
        <v>52</v>
      </c>
    </row>
    <row r="4568" spans="1:4" x14ac:dyDescent="0.3">
      <c r="A4568">
        <v>7446</v>
      </c>
      <c r="B4568" t="s">
        <v>43</v>
      </c>
      <c r="C4568" t="s">
        <v>17</v>
      </c>
      <c r="D4568">
        <v>520</v>
      </c>
    </row>
    <row r="4569" spans="1:4" x14ac:dyDescent="0.3">
      <c r="A4569">
        <v>7446</v>
      </c>
      <c r="B4569" t="s">
        <v>43</v>
      </c>
      <c r="C4569" t="s">
        <v>18</v>
      </c>
      <c r="D4569">
        <v>42</v>
      </c>
    </row>
    <row r="4570" spans="1:4" x14ac:dyDescent="0.3">
      <c r="A4570">
        <v>7446</v>
      </c>
      <c r="B4570" t="s">
        <v>43</v>
      </c>
      <c r="C4570" t="s">
        <v>19</v>
      </c>
      <c r="D4570">
        <v>98</v>
      </c>
    </row>
    <row r="4571" spans="1:4" x14ac:dyDescent="0.3">
      <c r="A4571">
        <v>7446</v>
      </c>
      <c r="B4571" t="s">
        <v>43</v>
      </c>
      <c r="C4571" t="s">
        <v>20</v>
      </c>
      <c r="D4571">
        <v>0</v>
      </c>
    </row>
    <row r="4572" spans="1:4" x14ac:dyDescent="0.3">
      <c r="A4572">
        <v>7446</v>
      </c>
      <c r="B4572" t="s">
        <v>43</v>
      </c>
      <c r="C4572" t="s">
        <v>21</v>
      </c>
      <c r="D4572">
        <v>42</v>
      </c>
    </row>
    <row r="4573" spans="1:4" x14ac:dyDescent="0.3">
      <c r="A4573">
        <v>7446</v>
      </c>
      <c r="B4573" t="s">
        <v>43</v>
      </c>
      <c r="C4573" t="s">
        <v>22</v>
      </c>
      <c r="D4573">
        <v>14</v>
      </c>
    </row>
    <row r="4574" spans="1:4" x14ac:dyDescent="0.3">
      <c r="A4574">
        <v>178</v>
      </c>
      <c r="B4574" t="s">
        <v>41</v>
      </c>
      <c r="C4574" t="s">
        <v>17</v>
      </c>
      <c r="D4574">
        <v>478</v>
      </c>
    </row>
    <row r="4575" spans="1:4" x14ac:dyDescent="0.3">
      <c r="A4575">
        <v>178</v>
      </c>
      <c r="B4575" t="s">
        <v>41</v>
      </c>
      <c r="C4575" t="s">
        <v>18</v>
      </c>
      <c r="D4575">
        <v>0</v>
      </c>
    </row>
    <row r="4576" spans="1:4" x14ac:dyDescent="0.3">
      <c r="A4576">
        <v>178</v>
      </c>
      <c r="B4576" t="s">
        <v>41</v>
      </c>
      <c r="C4576" t="s">
        <v>19</v>
      </c>
      <c r="D4576">
        <v>193</v>
      </c>
    </row>
    <row r="4577" spans="1:4" x14ac:dyDescent="0.3">
      <c r="A4577">
        <v>178</v>
      </c>
      <c r="B4577" t="s">
        <v>41</v>
      </c>
      <c r="C4577" t="s">
        <v>20</v>
      </c>
      <c r="D4577">
        <v>110</v>
      </c>
    </row>
    <row r="4578" spans="1:4" x14ac:dyDescent="0.3">
      <c r="A4578">
        <v>178</v>
      </c>
      <c r="B4578" t="s">
        <v>41</v>
      </c>
      <c r="C4578" t="s">
        <v>21</v>
      </c>
      <c r="D4578">
        <v>75</v>
      </c>
    </row>
    <row r="4579" spans="1:4" x14ac:dyDescent="0.3">
      <c r="A4579">
        <v>178</v>
      </c>
      <c r="B4579" t="s">
        <v>41</v>
      </c>
      <c r="C4579" t="s">
        <v>22</v>
      </c>
      <c r="D4579">
        <v>117</v>
      </c>
    </row>
    <row r="4580" spans="1:4" x14ac:dyDescent="0.3">
      <c r="A4580">
        <v>5642</v>
      </c>
      <c r="B4580" t="s">
        <v>41</v>
      </c>
      <c r="C4580" t="s">
        <v>17</v>
      </c>
      <c r="D4580">
        <v>140</v>
      </c>
    </row>
    <row r="4581" spans="1:4" x14ac:dyDescent="0.3">
      <c r="A4581">
        <v>5642</v>
      </c>
      <c r="B4581" t="s">
        <v>41</v>
      </c>
      <c r="C4581" t="s">
        <v>18</v>
      </c>
      <c r="D4581">
        <v>4</v>
      </c>
    </row>
    <row r="4582" spans="1:4" x14ac:dyDescent="0.3">
      <c r="A4582">
        <v>5642</v>
      </c>
      <c r="B4582" t="s">
        <v>41</v>
      </c>
      <c r="C4582" t="s">
        <v>19</v>
      </c>
      <c r="D4582">
        <v>61</v>
      </c>
    </row>
    <row r="4583" spans="1:4" x14ac:dyDescent="0.3">
      <c r="A4583">
        <v>5642</v>
      </c>
      <c r="B4583" t="s">
        <v>41</v>
      </c>
      <c r="C4583" t="s">
        <v>20</v>
      </c>
      <c r="D4583">
        <v>0</v>
      </c>
    </row>
    <row r="4584" spans="1:4" x14ac:dyDescent="0.3">
      <c r="A4584">
        <v>5642</v>
      </c>
      <c r="B4584" t="s">
        <v>41</v>
      </c>
      <c r="C4584" t="s">
        <v>21</v>
      </c>
      <c r="D4584">
        <v>13</v>
      </c>
    </row>
    <row r="4585" spans="1:4" x14ac:dyDescent="0.3">
      <c r="A4585">
        <v>5642</v>
      </c>
      <c r="B4585" t="s">
        <v>41</v>
      </c>
      <c r="C4585" t="s">
        <v>22</v>
      </c>
      <c r="D4585">
        <v>4</v>
      </c>
    </row>
    <row r="4586" spans="1:4" x14ac:dyDescent="0.3">
      <c r="A4586">
        <v>10681</v>
      </c>
      <c r="B4586" t="s">
        <v>41</v>
      </c>
      <c r="C4586" t="s">
        <v>17</v>
      </c>
      <c r="D4586">
        <v>129</v>
      </c>
    </row>
    <row r="4587" spans="1:4" x14ac:dyDescent="0.3">
      <c r="A4587">
        <v>10681</v>
      </c>
      <c r="B4587" t="s">
        <v>41</v>
      </c>
      <c r="C4587" t="s">
        <v>18</v>
      </c>
      <c r="D4587">
        <v>129</v>
      </c>
    </row>
    <row r="4588" spans="1:4" x14ac:dyDescent="0.3">
      <c r="A4588">
        <v>10681</v>
      </c>
      <c r="B4588" t="s">
        <v>41</v>
      </c>
      <c r="C4588" t="s">
        <v>19</v>
      </c>
      <c r="D4588">
        <v>259</v>
      </c>
    </row>
    <row r="4589" spans="1:4" x14ac:dyDescent="0.3">
      <c r="A4589">
        <v>10681</v>
      </c>
      <c r="B4589" t="s">
        <v>41</v>
      </c>
      <c r="C4589" t="s">
        <v>20</v>
      </c>
      <c r="D4589">
        <v>168</v>
      </c>
    </row>
    <row r="4590" spans="1:4" x14ac:dyDescent="0.3">
      <c r="A4590">
        <v>10681</v>
      </c>
      <c r="B4590" t="s">
        <v>41</v>
      </c>
      <c r="C4590" t="s">
        <v>21</v>
      </c>
      <c r="D4590">
        <v>121</v>
      </c>
    </row>
    <row r="4591" spans="1:4" x14ac:dyDescent="0.3">
      <c r="A4591">
        <v>10681</v>
      </c>
      <c r="B4591" t="s">
        <v>41</v>
      </c>
      <c r="C4591" t="s">
        <v>22</v>
      </c>
      <c r="D4591">
        <v>83</v>
      </c>
    </row>
    <row r="4592" spans="1:4" x14ac:dyDescent="0.3">
      <c r="A4592">
        <v>5156</v>
      </c>
      <c r="B4592" t="s">
        <v>41</v>
      </c>
      <c r="C4592" t="s">
        <v>17</v>
      </c>
      <c r="D4592">
        <v>129</v>
      </c>
    </row>
    <row r="4593" spans="1:4" x14ac:dyDescent="0.3">
      <c r="A4593">
        <v>5156</v>
      </c>
      <c r="B4593" t="s">
        <v>41</v>
      </c>
      <c r="C4593" t="s">
        <v>18</v>
      </c>
      <c r="D4593">
        <v>129</v>
      </c>
    </row>
    <row r="4594" spans="1:4" x14ac:dyDescent="0.3">
      <c r="A4594">
        <v>5156</v>
      </c>
      <c r="B4594" t="s">
        <v>41</v>
      </c>
      <c r="C4594" t="s">
        <v>19</v>
      </c>
      <c r="D4594">
        <v>259</v>
      </c>
    </row>
    <row r="4595" spans="1:4" x14ac:dyDescent="0.3">
      <c r="A4595">
        <v>5156</v>
      </c>
      <c r="B4595" t="s">
        <v>41</v>
      </c>
      <c r="C4595" t="s">
        <v>20</v>
      </c>
      <c r="D4595">
        <v>168</v>
      </c>
    </row>
    <row r="4596" spans="1:4" x14ac:dyDescent="0.3">
      <c r="A4596">
        <v>5156</v>
      </c>
      <c r="B4596" t="s">
        <v>41</v>
      </c>
      <c r="C4596" t="s">
        <v>21</v>
      </c>
      <c r="D4596">
        <v>121</v>
      </c>
    </row>
    <row r="4597" spans="1:4" x14ac:dyDescent="0.3">
      <c r="A4597">
        <v>5156</v>
      </c>
      <c r="B4597" t="s">
        <v>41</v>
      </c>
      <c r="C4597" t="s">
        <v>22</v>
      </c>
      <c r="D4597">
        <v>83</v>
      </c>
    </row>
    <row r="4598" spans="1:4" x14ac:dyDescent="0.3">
      <c r="A4598">
        <v>9353</v>
      </c>
      <c r="B4598" t="s">
        <v>45</v>
      </c>
      <c r="C4598" t="s">
        <v>17</v>
      </c>
      <c r="D4598">
        <v>515</v>
      </c>
    </row>
    <row r="4599" spans="1:4" x14ac:dyDescent="0.3">
      <c r="A4599">
        <v>9353</v>
      </c>
      <c r="B4599" t="s">
        <v>45</v>
      </c>
      <c r="C4599" t="s">
        <v>18</v>
      </c>
      <c r="D4599">
        <v>47</v>
      </c>
    </row>
    <row r="4600" spans="1:4" x14ac:dyDescent="0.3">
      <c r="A4600">
        <v>9353</v>
      </c>
      <c r="B4600" t="s">
        <v>45</v>
      </c>
      <c r="C4600" t="s">
        <v>19</v>
      </c>
      <c r="D4600">
        <v>267</v>
      </c>
    </row>
    <row r="4601" spans="1:4" x14ac:dyDescent="0.3">
      <c r="A4601">
        <v>9353</v>
      </c>
      <c r="B4601" t="s">
        <v>45</v>
      </c>
      <c r="C4601" t="s">
        <v>20</v>
      </c>
      <c r="D4601">
        <v>62</v>
      </c>
    </row>
    <row r="4602" spans="1:4" x14ac:dyDescent="0.3">
      <c r="A4602">
        <v>9353</v>
      </c>
      <c r="B4602" t="s">
        <v>45</v>
      </c>
      <c r="C4602" t="s">
        <v>21</v>
      </c>
      <c r="D4602">
        <v>66</v>
      </c>
    </row>
    <row r="4603" spans="1:4" x14ac:dyDescent="0.3">
      <c r="A4603">
        <v>9353</v>
      </c>
      <c r="B4603" t="s">
        <v>45</v>
      </c>
      <c r="C4603" t="s">
        <v>22</v>
      </c>
      <c r="D4603">
        <v>38</v>
      </c>
    </row>
    <row r="4604" spans="1:4" x14ac:dyDescent="0.3">
      <c r="A4604">
        <v>550</v>
      </c>
      <c r="B4604" t="s">
        <v>41</v>
      </c>
      <c r="C4604" t="s">
        <v>17</v>
      </c>
      <c r="D4604">
        <v>243</v>
      </c>
    </row>
    <row r="4605" spans="1:4" x14ac:dyDescent="0.3">
      <c r="A4605">
        <v>550</v>
      </c>
      <c r="B4605" t="s">
        <v>41</v>
      </c>
      <c r="C4605" t="s">
        <v>18</v>
      </c>
      <c r="D4605">
        <v>131</v>
      </c>
    </row>
    <row r="4606" spans="1:4" x14ac:dyDescent="0.3">
      <c r="A4606">
        <v>550</v>
      </c>
      <c r="B4606" t="s">
        <v>41</v>
      </c>
      <c r="C4606" t="s">
        <v>19</v>
      </c>
      <c r="D4606">
        <v>217</v>
      </c>
    </row>
    <row r="4607" spans="1:4" x14ac:dyDescent="0.3">
      <c r="A4607">
        <v>550</v>
      </c>
      <c r="B4607" t="s">
        <v>41</v>
      </c>
      <c r="C4607" t="s">
        <v>20</v>
      </c>
      <c r="D4607">
        <v>85</v>
      </c>
    </row>
    <row r="4608" spans="1:4" x14ac:dyDescent="0.3">
      <c r="A4608">
        <v>550</v>
      </c>
      <c r="B4608" t="s">
        <v>41</v>
      </c>
      <c r="C4608" t="s">
        <v>21</v>
      </c>
      <c r="D4608">
        <v>6</v>
      </c>
    </row>
    <row r="4609" spans="1:4" x14ac:dyDescent="0.3">
      <c r="A4609">
        <v>550</v>
      </c>
      <c r="B4609" t="s">
        <v>41</v>
      </c>
      <c r="C4609" t="s">
        <v>22</v>
      </c>
      <c r="D4609">
        <v>26</v>
      </c>
    </row>
    <row r="4610" spans="1:4" x14ac:dyDescent="0.3">
      <c r="A4610">
        <v>3515</v>
      </c>
      <c r="B4610" t="s">
        <v>41</v>
      </c>
      <c r="C4610" t="s">
        <v>17</v>
      </c>
      <c r="D4610">
        <v>87</v>
      </c>
    </row>
    <row r="4611" spans="1:4" x14ac:dyDescent="0.3">
      <c r="A4611">
        <v>3515</v>
      </c>
      <c r="B4611" t="s">
        <v>41</v>
      </c>
      <c r="C4611" t="s">
        <v>18</v>
      </c>
      <c r="D4611">
        <v>13</v>
      </c>
    </row>
    <row r="4612" spans="1:4" x14ac:dyDescent="0.3">
      <c r="A4612">
        <v>3515</v>
      </c>
      <c r="B4612" t="s">
        <v>41</v>
      </c>
      <c r="C4612" t="s">
        <v>19</v>
      </c>
      <c r="D4612">
        <v>34</v>
      </c>
    </row>
    <row r="4613" spans="1:4" x14ac:dyDescent="0.3">
      <c r="A4613">
        <v>3515</v>
      </c>
      <c r="B4613" t="s">
        <v>41</v>
      </c>
      <c r="C4613" t="s">
        <v>20</v>
      </c>
      <c r="D4613">
        <v>10</v>
      </c>
    </row>
    <row r="4614" spans="1:4" x14ac:dyDescent="0.3">
      <c r="A4614">
        <v>3515</v>
      </c>
      <c r="B4614" t="s">
        <v>41</v>
      </c>
      <c r="C4614" t="s">
        <v>21</v>
      </c>
      <c r="D4614">
        <v>6</v>
      </c>
    </row>
    <row r="4615" spans="1:4" x14ac:dyDescent="0.3">
      <c r="A4615">
        <v>3515</v>
      </c>
      <c r="B4615" t="s">
        <v>41</v>
      </c>
      <c r="C4615" t="s">
        <v>22</v>
      </c>
      <c r="D4615">
        <v>10</v>
      </c>
    </row>
    <row r="4616" spans="1:4" x14ac:dyDescent="0.3">
      <c r="A4616">
        <v>4012</v>
      </c>
      <c r="B4616" t="s">
        <v>52</v>
      </c>
      <c r="C4616" t="s">
        <v>17</v>
      </c>
      <c r="D4616">
        <v>799</v>
      </c>
    </row>
    <row r="4617" spans="1:4" x14ac:dyDescent="0.3">
      <c r="A4617">
        <v>4012</v>
      </c>
      <c r="B4617" t="s">
        <v>52</v>
      </c>
      <c r="C4617" t="s">
        <v>18</v>
      </c>
      <c r="D4617">
        <v>12</v>
      </c>
    </row>
    <row r="4618" spans="1:4" x14ac:dyDescent="0.3">
      <c r="A4618">
        <v>4012</v>
      </c>
      <c r="B4618" t="s">
        <v>52</v>
      </c>
      <c r="C4618" t="s">
        <v>19</v>
      </c>
      <c r="D4618">
        <v>375</v>
      </c>
    </row>
    <row r="4619" spans="1:4" x14ac:dyDescent="0.3">
      <c r="A4619">
        <v>4012</v>
      </c>
      <c r="B4619" t="s">
        <v>52</v>
      </c>
      <c r="C4619" t="s">
        <v>20</v>
      </c>
      <c r="D4619">
        <v>16</v>
      </c>
    </row>
    <row r="4620" spans="1:4" x14ac:dyDescent="0.3">
      <c r="A4620">
        <v>4012</v>
      </c>
      <c r="B4620" t="s">
        <v>52</v>
      </c>
      <c r="C4620" t="s">
        <v>21</v>
      </c>
      <c r="D4620">
        <v>12</v>
      </c>
    </row>
    <row r="4621" spans="1:4" x14ac:dyDescent="0.3">
      <c r="A4621">
        <v>4012</v>
      </c>
      <c r="B4621" t="s">
        <v>52</v>
      </c>
      <c r="C4621" t="s">
        <v>22</v>
      </c>
      <c r="D4621">
        <v>12</v>
      </c>
    </row>
    <row r="4622" spans="1:4" x14ac:dyDescent="0.3">
      <c r="A4622">
        <v>10151</v>
      </c>
      <c r="B4622" t="s">
        <v>41</v>
      </c>
      <c r="C4622" t="s">
        <v>17</v>
      </c>
      <c r="D4622">
        <v>317</v>
      </c>
    </row>
    <row r="4623" spans="1:4" x14ac:dyDescent="0.3">
      <c r="A4623">
        <v>10151</v>
      </c>
      <c r="B4623" t="s">
        <v>41</v>
      </c>
      <c r="C4623" t="s">
        <v>18</v>
      </c>
      <c r="D4623">
        <v>46</v>
      </c>
    </row>
    <row r="4624" spans="1:4" x14ac:dyDescent="0.3">
      <c r="A4624">
        <v>10151</v>
      </c>
      <c r="B4624" t="s">
        <v>41</v>
      </c>
      <c r="C4624" t="s">
        <v>19</v>
      </c>
      <c r="D4624">
        <v>247</v>
      </c>
    </row>
    <row r="4625" spans="1:4" x14ac:dyDescent="0.3">
      <c r="A4625">
        <v>10151</v>
      </c>
      <c r="B4625" t="s">
        <v>41</v>
      </c>
      <c r="C4625" t="s">
        <v>20</v>
      </c>
      <c r="D4625">
        <v>151</v>
      </c>
    </row>
    <row r="4626" spans="1:4" x14ac:dyDescent="0.3">
      <c r="A4626">
        <v>10151</v>
      </c>
      <c r="B4626" t="s">
        <v>41</v>
      </c>
      <c r="C4626" t="s">
        <v>21</v>
      </c>
      <c r="D4626">
        <v>46</v>
      </c>
    </row>
    <row r="4627" spans="1:4" x14ac:dyDescent="0.3">
      <c r="A4627">
        <v>10151</v>
      </c>
      <c r="B4627" t="s">
        <v>41</v>
      </c>
      <c r="C4627" t="s">
        <v>22</v>
      </c>
      <c r="D4627">
        <v>139</v>
      </c>
    </row>
    <row r="4628" spans="1:4" x14ac:dyDescent="0.3">
      <c r="A4628">
        <v>7214</v>
      </c>
      <c r="B4628" t="s">
        <v>41</v>
      </c>
      <c r="C4628" t="s">
        <v>17</v>
      </c>
      <c r="D4628">
        <v>792</v>
      </c>
    </row>
    <row r="4629" spans="1:4" x14ac:dyDescent="0.3">
      <c r="A4629">
        <v>7214</v>
      </c>
      <c r="B4629" t="s">
        <v>41</v>
      </c>
      <c r="C4629" t="s">
        <v>18</v>
      </c>
      <c r="D4629">
        <v>0</v>
      </c>
    </row>
    <row r="4630" spans="1:4" x14ac:dyDescent="0.3">
      <c r="A4630">
        <v>7214</v>
      </c>
      <c r="B4630" t="s">
        <v>41</v>
      </c>
      <c r="C4630" t="s">
        <v>19</v>
      </c>
      <c r="D4630">
        <v>275</v>
      </c>
    </row>
    <row r="4631" spans="1:4" x14ac:dyDescent="0.3">
      <c r="A4631">
        <v>7214</v>
      </c>
      <c r="B4631" t="s">
        <v>41</v>
      </c>
      <c r="C4631" t="s">
        <v>20</v>
      </c>
      <c r="D4631">
        <v>45</v>
      </c>
    </row>
    <row r="4632" spans="1:4" x14ac:dyDescent="0.3">
      <c r="A4632">
        <v>7214</v>
      </c>
      <c r="B4632" t="s">
        <v>41</v>
      </c>
      <c r="C4632" t="s">
        <v>21</v>
      </c>
      <c r="D4632">
        <v>45</v>
      </c>
    </row>
    <row r="4633" spans="1:4" x14ac:dyDescent="0.3">
      <c r="A4633">
        <v>7214</v>
      </c>
      <c r="B4633" t="s">
        <v>41</v>
      </c>
      <c r="C4633" t="s">
        <v>22</v>
      </c>
      <c r="D4633">
        <v>126</v>
      </c>
    </row>
    <row r="4634" spans="1:4" x14ac:dyDescent="0.3">
      <c r="A4634">
        <v>9336</v>
      </c>
      <c r="B4634" t="s">
        <v>41</v>
      </c>
      <c r="C4634" t="s">
        <v>17</v>
      </c>
      <c r="D4634">
        <v>512</v>
      </c>
    </row>
    <row r="4635" spans="1:4" x14ac:dyDescent="0.3">
      <c r="A4635">
        <v>9336</v>
      </c>
      <c r="B4635" t="s">
        <v>41</v>
      </c>
      <c r="C4635" t="s">
        <v>18</v>
      </c>
      <c r="D4635">
        <v>0</v>
      </c>
    </row>
    <row r="4636" spans="1:4" x14ac:dyDescent="0.3">
      <c r="A4636">
        <v>9336</v>
      </c>
      <c r="B4636" t="s">
        <v>41</v>
      </c>
      <c r="C4636" t="s">
        <v>19</v>
      </c>
      <c r="D4636">
        <v>83</v>
      </c>
    </row>
    <row r="4637" spans="1:4" x14ac:dyDescent="0.3">
      <c r="A4637">
        <v>9336</v>
      </c>
      <c r="B4637" t="s">
        <v>41</v>
      </c>
      <c r="C4637" t="s">
        <v>20</v>
      </c>
      <c r="D4637">
        <v>0</v>
      </c>
    </row>
    <row r="4638" spans="1:4" x14ac:dyDescent="0.3">
      <c r="A4638">
        <v>9336</v>
      </c>
      <c r="B4638" t="s">
        <v>41</v>
      </c>
      <c r="C4638" t="s">
        <v>21</v>
      </c>
      <c r="D4638">
        <v>0</v>
      </c>
    </row>
    <row r="4639" spans="1:4" x14ac:dyDescent="0.3">
      <c r="A4639">
        <v>9336</v>
      </c>
      <c r="B4639" t="s">
        <v>41</v>
      </c>
      <c r="C4639" t="s">
        <v>22</v>
      </c>
      <c r="D4639">
        <v>41</v>
      </c>
    </row>
    <row r="4640" spans="1:4" x14ac:dyDescent="0.3">
      <c r="A4640">
        <v>7712</v>
      </c>
      <c r="B4640" t="s">
        <v>43</v>
      </c>
      <c r="C4640" t="s">
        <v>17</v>
      </c>
      <c r="D4640">
        <v>182</v>
      </c>
    </row>
    <row r="4641" spans="1:4" x14ac:dyDescent="0.3">
      <c r="A4641">
        <v>7712</v>
      </c>
      <c r="B4641" t="s">
        <v>43</v>
      </c>
      <c r="C4641" t="s">
        <v>18</v>
      </c>
      <c r="D4641">
        <v>17</v>
      </c>
    </row>
    <row r="4642" spans="1:4" x14ac:dyDescent="0.3">
      <c r="A4642">
        <v>7712</v>
      </c>
      <c r="B4642" t="s">
        <v>43</v>
      </c>
      <c r="C4642" t="s">
        <v>19</v>
      </c>
      <c r="D4642">
        <v>259</v>
      </c>
    </row>
    <row r="4643" spans="1:4" x14ac:dyDescent="0.3">
      <c r="A4643">
        <v>7712</v>
      </c>
      <c r="B4643" t="s">
        <v>43</v>
      </c>
      <c r="C4643" t="s">
        <v>20</v>
      </c>
      <c r="D4643">
        <v>77</v>
      </c>
    </row>
    <row r="4644" spans="1:4" x14ac:dyDescent="0.3">
      <c r="A4644">
        <v>7712</v>
      </c>
      <c r="B4644" t="s">
        <v>43</v>
      </c>
      <c r="C4644" t="s">
        <v>21</v>
      </c>
      <c r="D4644">
        <v>70</v>
      </c>
    </row>
    <row r="4645" spans="1:4" x14ac:dyDescent="0.3">
      <c r="A4645">
        <v>7712</v>
      </c>
      <c r="B4645" t="s">
        <v>43</v>
      </c>
      <c r="C4645" t="s">
        <v>22</v>
      </c>
      <c r="D4645">
        <v>29</v>
      </c>
    </row>
    <row r="4646" spans="1:4" x14ac:dyDescent="0.3">
      <c r="A4646">
        <v>7793</v>
      </c>
      <c r="B4646" t="s">
        <v>41</v>
      </c>
      <c r="C4646" t="s">
        <v>17</v>
      </c>
      <c r="D4646">
        <v>641</v>
      </c>
    </row>
    <row r="4647" spans="1:4" x14ac:dyDescent="0.3">
      <c r="A4647">
        <v>7793</v>
      </c>
      <c r="B4647" t="s">
        <v>41</v>
      </c>
      <c r="C4647" t="s">
        <v>18</v>
      </c>
      <c r="D4647">
        <v>7</v>
      </c>
    </row>
    <row r="4648" spans="1:4" x14ac:dyDescent="0.3">
      <c r="A4648">
        <v>7793</v>
      </c>
      <c r="B4648" t="s">
        <v>41</v>
      </c>
      <c r="C4648" t="s">
        <v>19</v>
      </c>
      <c r="D4648">
        <v>84</v>
      </c>
    </row>
    <row r="4649" spans="1:4" x14ac:dyDescent="0.3">
      <c r="A4649">
        <v>7793</v>
      </c>
      <c r="B4649" t="s">
        <v>41</v>
      </c>
      <c r="C4649" t="s">
        <v>20</v>
      </c>
      <c r="D4649">
        <v>0</v>
      </c>
    </row>
    <row r="4650" spans="1:4" x14ac:dyDescent="0.3">
      <c r="A4650">
        <v>7793</v>
      </c>
      <c r="B4650" t="s">
        <v>41</v>
      </c>
      <c r="C4650" t="s">
        <v>21</v>
      </c>
      <c r="D4650">
        <v>30</v>
      </c>
    </row>
    <row r="4651" spans="1:4" x14ac:dyDescent="0.3">
      <c r="A4651">
        <v>7793</v>
      </c>
      <c r="B4651" t="s">
        <v>41</v>
      </c>
      <c r="C4651" t="s">
        <v>22</v>
      </c>
      <c r="D4651">
        <v>38</v>
      </c>
    </row>
    <row r="4652" spans="1:4" x14ac:dyDescent="0.3">
      <c r="A4652">
        <v>8786</v>
      </c>
      <c r="B4652" t="s">
        <v>52</v>
      </c>
      <c r="C4652" t="s">
        <v>17</v>
      </c>
      <c r="D4652">
        <v>301</v>
      </c>
    </row>
    <row r="4653" spans="1:4" x14ac:dyDescent="0.3">
      <c r="A4653">
        <v>8786</v>
      </c>
      <c r="B4653" t="s">
        <v>52</v>
      </c>
      <c r="C4653" t="s">
        <v>18</v>
      </c>
      <c r="D4653">
        <v>7</v>
      </c>
    </row>
    <row r="4654" spans="1:4" x14ac:dyDescent="0.3">
      <c r="A4654">
        <v>8786</v>
      </c>
      <c r="B4654" t="s">
        <v>52</v>
      </c>
      <c r="C4654" t="s">
        <v>19</v>
      </c>
      <c r="D4654">
        <v>74</v>
      </c>
    </row>
    <row r="4655" spans="1:4" x14ac:dyDescent="0.3">
      <c r="A4655">
        <v>8786</v>
      </c>
      <c r="B4655" t="s">
        <v>52</v>
      </c>
      <c r="C4655" t="s">
        <v>20</v>
      </c>
      <c r="D4655">
        <v>10</v>
      </c>
    </row>
    <row r="4656" spans="1:4" x14ac:dyDescent="0.3">
      <c r="A4656">
        <v>8786</v>
      </c>
      <c r="B4656" t="s">
        <v>52</v>
      </c>
      <c r="C4656" t="s">
        <v>21</v>
      </c>
      <c r="D4656">
        <v>0</v>
      </c>
    </row>
    <row r="4657" spans="1:4" x14ac:dyDescent="0.3">
      <c r="A4657">
        <v>8786</v>
      </c>
      <c r="B4657" t="s">
        <v>52</v>
      </c>
      <c r="C4657" t="s">
        <v>22</v>
      </c>
      <c r="D4657">
        <v>58</v>
      </c>
    </row>
    <row r="4658" spans="1:4" x14ac:dyDescent="0.3">
      <c r="A4658">
        <v>8970</v>
      </c>
      <c r="B4658" t="s">
        <v>41</v>
      </c>
      <c r="C4658" t="s">
        <v>17</v>
      </c>
      <c r="D4658">
        <v>371</v>
      </c>
    </row>
    <row r="4659" spans="1:4" x14ac:dyDescent="0.3">
      <c r="A4659">
        <v>8970</v>
      </c>
      <c r="B4659" t="s">
        <v>41</v>
      </c>
      <c r="C4659" t="s">
        <v>18</v>
      </c>
      <c r="D4659">
        <v>22</v>
      </c>
    </row>
    <row r="4660" spans="1:4" x14ac:dyDescent="0.3">
      <c r="A4660">
        <v>8970</v>
      </c>
      <c r="B4660" t="s">
        <v>41</v>
      </c>
      <c r="C4660" t="s">
        <v>19</v>
      </c>
      <c r="D4660">
        <v>39</v>
      </c>
    </row>
    <row r="4661" spans="1:4" x14ac:dyDescent="0.3">
      <c r="A4661">
        <v>8970</v>
      </c>
      <c r="B4661" t="s">
        <v>41</v>
      </c>
      <c r="C4661" t="s">
        <v>20</v>
      </c>
      <c r="D4661">
        <v>6</v>
      </c>
    </row>
    <row r="4662" spans="1:4" x14ac:dyDescent="0.3">
      <c r="A4662">
        <v>8970</v>
      </c>
      <c r="B4662" t="s">
        <v>41</v>
      </c>
      <c r="C4662" t="s">
        <v>21</v>
      </c>
      <c r="D4662">
        <v>0</v>
      </c>
    </row>
    <row r="4663" spans="1:4" x14ac:dyDescent="0.3">
      <c r="A4663">
        <v>8970</v>
      </c>
      <c r="B4663" t="s">
        <v>41</v>
      </c>
      <c r="C4663" t="s">
        <v>22</v>
      </c>
      <c r="D4663">
        <v>92</v>
      </c>
    </row>
    <row r="4664" spans="1:4" x14ac:dyDescent="0.3">
      <c r="A4664">
        <v>9855</v>
      </c>
      <c r="B4664" t="s">
        <v>41</v>
      </c>
      <c r="C4664" t="s">
        <v>17</v>
      </c>
      <c r="D4664">
        <v>899</v>
      </c>
    </row>
    <row r="4665" spans="1:4" x14ac:dyDescent="0.3">
      <c r="A4665">
        <v>9855</v>
      </c>
      <c r="B4665" t="s">
        <v>41</v>
      </c>
      <c r="C4665" t="s">
        <v>18</v>
      </c>
      <c r="D4665">
        <v>0</v>
      </c>
    </row>
    <row r="4666" spans="1:4" x14ac:dyDescent="0.3">
      <c r="A4666">
        <v>9855</v>
      </c>
      <c r="B4666" t="s">
        <v>41</v>
      </c>
      <c r="C4666" t="s">
        <v>19</v>
      </c>
      <c r="D4666">
        <v>101</v>
      </c>
    </row>
    <row r="4667" spans="1:4" x14ac:dyDescent="0.3">
      <c r="A4667">
        <v>9855</v>
      </c>
      <c r="B4667" t="s">
        <v>41</v>
      </c>
      <c r="C4667" t="s">
        <v>20</v>
      </c>
      <c r="D4667">
        <v>0</v>
      </c>
    </row>
    <row r="4668" spans="1:4" x14ac:dyDescent="0.3">
      <c r="A4668">
        <v>9855</v>
      </c>
      <c r="B4668" t="s">
        <v>41</v>
      </c>
      <c r="C4668" t="s">
        <v>21</v>
      </c>
      <c r="D4668">
        <v>0</v>
      </c>
    </row>
    <row r="4669" spans="1:4" x14ac:dyDescent="0.3">
      <c r="A4669">
        <v>9855</v>
      </c>
      <c r="B4669" t="s">
        <v>41</v>
      </c>
      <c r="C4669" t="s">
        <v>22</v>
      </c>
      <c r="D4669">
        <v>20</v>
      </c>
    </row>
    <row r="4670" spans="1:4" x14ac:dyDescent="0.3">
      <c r="A4670">
        <v>2574</v>
      </c>
      <c r="B4670" t="s">
        <v>41</v>
      </c>
      <c r="C4670" t="s">
        <v>17</v>
      </c>
      <c r="D4670">
        <v>1050</v>
      </c>
    </row>
    <row r="4671" spans="1:4" x14ac:dyDescent="0.3">
      <c r="A4671">
        <v>2574</v>
      </c>
      <c r="B4671" t="s">
        <v>41</v>
      </c>
      <c r="C4671" t="s">
        <v>18</v>
      </c>
      <c r="D4671">
        <v>12</v>
      </c>
    </row>
    <row r="4672" spans="1:4" x14ac:dyDescent="0.3">
      <c r="A4672">
        <v>2574</v>
      </c>
      <c r="B4672" t="s">
        <v>41</v>
      </c>
      <c r="C4672" t="s">
        <v>19</v>
      </c>
      <c r="D4672">
        <v>144</v>
      </c>
    </row>
    <row r="4673" spans="1:4" x14ac:dyDescent="0.3">
      <c r="A4673">
        <v>2574</v>
      </c>
      <c r="B4673" t="s">
        <v>41</v>
      </c>
      <c r="C4673" t="s">
        <v>20</v>
      </c>
      <c r="D4673">
        <v>0</v>
      </c>
    </row>
    <row r="4674" spans="1:4" x14ac:dyDescent="0.3">
      <c r="A4674">
        <v>2574</v>
      </c>
      <c r="B4674" t="s">
        <v>41</v>
      </c>
      <c r="C4674" t="s">
        <v>21</v>
      </c>
      <c r="D4674">
        <v>0</v>
      </c>
    </row>
    <row r="4675" spans="1:4" x14ac:dyDescent="0.3">
      <c r="A4675">
        <v>2574</v>
      </c>
      <c r="B4675" t="s">
        <v>41</v>
      </c>
      <c r="C4675" t="s">
        <v>22</v>
      </c>
      <c r="D4675">
        <v>24</v>
      </c>
    </row>
    <row r="4676" spans="1:4" x14ac:dyDescent="0.3">
      <c r="A4676">
        <v>9239</v>
      </c>
      <c r="B4676" t="s">
        <v>43</v>
      </c>
      <c r="C4676" t="s">
        <v>17</v>
      </c>
      <c r="D4676">
        <v>92</v>
      </c>
    </row>
    <row r="4677" spans="1:4" x14ac:dyDescent="0.3">
      <c r="A4677">
        <v>9239</v>
      </c>
      <c r="B4677" t="s">
        <v>43</v>
      </c>
      <c r="C4677" t="s">
        <v>18</v>
      </c>
      <c r="D4677">
        <v>4</v>
      </c>
    </row>
    <row r="4678" spans="1:4" x14ac:dyDescent="0.3">
      <c r="A4678">
        <v>9239</v>
      </c>
      <c r="B4678" t="s">
        <v>43</v>
      </c>
      <c r="C4678" t="s">
        <v>19</v>
      </c>
      <c r="D4678">
        <v>18</v>
      </c>
    </row>
    <row r="4679" spans="1:4" x14ac:dyDescent="0.3">
      <c r="A4679">
        <v>9239</v>
      </c>
      <c r="B4679" t="s">
        <v>43</v>
      </c>
      <c r="C4679" t="s">
        <v>20</v>
      </c>
      <c r="D4679">
        <v>3</v>
      </c>
    </row>
    <row r="4680" spans="1:4" x14ac:dyDescent="0.3">
      <c r="A4680">
        <v>9239</v>
      </c>
      <c r="B4680" t="s">
        <v>43</v>
      </c>
      <c r="C4680" t="s">
        <v>21</v>
      </c>
      <c r="D4680">
        <v>3</v>
      </c>
    </row>
    <row r="4681" spans="1:4" x14ac:dyDescent="0.3">
      <c r="A4681">
        <v>9239</v>
      </c>
      <c r="B4681" t="s">
        <v>43</v>
      </c>
      <c r="C4681" t="s">
        <v>22</v>
      </c>
      <c r="D4681">
        <v>6</v>
      </c>
    </row>
    <row r="4682" spans="1:4" x14ac:dyDescent="0.3">
      <c r="A4682">
        <v>5734</v>
      </c>
      <c r="B4682" t="s">
        <v>41</v>
      </c>
      <c r="C4682" t="s">
        <v>17</v>
      </c>
      <c r="D4682">
        <v>46</v>
      </c>
    </row>
    <row r="4683" spans="1:4" x14ac:dyDescent="0.3">
      <c r="A4683">
        <v>5734</v>
      </c>
      <c r="B4683" t="s">
        <v>41</v>
      </c>
      <c r="C4683" t="s">
        <v>18</v>
      </c>
      <c r="D4683">
        <v>4</v>
      </c>
    </row>
    <row r="4684" spans="1:4" x14ac:dyDescent="0.3">
      <c r="A4684">
        <v>5734</v>
      </c>
      <c r="B4684" t="s">
        <v>41</v>
      </c>
      <c r="C4684" t="s">
        <v>19</v>
      </c>
      <c r="D4684">
        <v>36</v>
      </c>
    </row>
    <row r="4685" spans="1:4" x14ac:dyDescent="0.3">
      <c r="A4685">
        <v>5734</v>
      </c>
      <c r="B4685" t="s">
        <v>41</v>
      </c>
      <c r="C4685" t="s">
        <v>20</v>
      </c>
      <c r="D4685">
        <v>2</v>
      </c>
    </row>
    <row r="4686" spans="1:4" x14ac:dyDescent="0.3">
      <c r="A4686">
        <v>5734</v>
      </c>
      <c r="B4686" t="s">
        <v>41</v>
      </c>
      <c r="C4686" t="s">
        <v>21</v>
      </c>
      <c r="D4686">
        <v>2</v>
      </c>
    </row>
    <row r="4687" spans="1:4" x14ac:dyDescent="0.3">
      <c r="A4687">
        <v>5734</v>
      </c>
      <c r="B4687" t="s">
        <v>41</v>
      </c>
      <c r="C4687" t="s">
        <v>22</v>
      </c>
      <c r="D4687">
        <v>1</v>
      </c>
    </row>
    <row r="4688" spans="1:4" x14ac:dyDescent="0.3">
      <c r="A4688">
        <v>3066</v>
      </c>
      <c r="B4688" t="s">
        <v>47</v>
      </c>
      <c r="C4688" t="s">
        <v>17</v>
      </c>
      <c r="D4688">
        <v>167</v>
      </c>
    </row>
    <row r="4689" spans="1:4" x14ac:dyDescent="0.3">
      <c r="A4689">
        <v>3066</v>
      </c>
      <c r="B4689" t="s">
        <v>47</v>
      </c>
      <c r="C4689" t="s">
        <v>18</v>
      </c>
      <c r="D4689">
        <v>0</v>
      </c>
    </row>
    <row r="4690" spans="1:4" x14ac:dyDescent="0.3">
      <c r="A4690">
        <v>3066</v>
      </c>
      <c r="B4690" t="s">
        <v>47</v>
      </c>
      <c r="C4690" t="s">
        <v>19</v>
      </c>
      <c r="D4690">
        <v>43</v>
      </c>
    </row>
    <row r="4691" spans="1:4" x14ac:dyDescent="0.3">
      <c r="A4691">
        <v>3066</v>
      </c>
      <c r="B4691" t="s">
        <v>47</v>
      </c>
      <c r="C4691" t="s">
        <v>20</v>
      </c>
      <c r="D4691">
        <v>6</v>
      </c>
    </row>
    <row r="4692" spans="1:4" x14ac:dyDescent="0.3">
      <c r="A4692">
        <v>3066</v>
      </c>
      <c r="B4692" t="s">
        <v>47</v>
      </c>
      <c r="C4692" t="s">
        <v>21</v>
      </c>
      <c r="D4692">
        <v>2</v>
      </c>
    </row>
    <row r="4693" spans="1:4" x14ac:dyDescent="0.3">
      <c r="A4693">
        <v>3066</v>
      </c>
      <c r="B4693" t="s">
        <v>47</v>
      </c>
      <c r="C4693" t="s">
        <v>22</v>
      </c>
      <c r="D4693">
        <v>13</v>
      </c>
    </row>
    <row r="4694" spans="1:4" x14ac:dyDescent="0.3">
      <c r="A4694">
        <v>310</v>
      </c>
      <c r="B4694" t="s">
        <v>48</v>
      </c>
      <c r="C4694" t="s">
        <v>17</v>
      </c>
      <c r="D4694">
        <v>330</v>
      </c>
    </row>
    <row r="4695" spans="1:4" x14ac:dyDescent="0.3">
      <c r="A4695">
        <v>310</v>
      </c>
      <c r="B4695" t="s">
        <v>48</v>
      </c>
      <c r="C4695" t="s">
        <v>18</v>
      </c>
      <c r="D4695">
        <v>5</v>
      </c>
    </row>
    <row r="4696" spans="1:4" x14ac:dyDescent="0.3">
      <c r="A4696">
        <v>310</v>
      </c>
      <c r="B4696" t="s">
        <v>48</v>
      </c>
      <c r="C4696" t="s">
        <v>19</v>
      </c>
      <c r="D4696">
        <v>159</v>
      </c>
    </row>
    <row r="4697" spans="1:4" x14ac:dyDescent="0.3">
      <c r="A4697">
        <v>310</v>
      </c>
      <c r="B4697" t="s">
        <v>48</v>
      </c>
      <c r="C4697" t="s">
        <v>20</v>
      </c>
      <c r="D4697">
        <v>36</v>
      </c>
    </row>
    <row r="4698" spans="1:4" x14ac:dyDescent="0.3">
      <c r="A4698">
        <v>310</v>
      </c>
      <c r="B4698" t="s">
        <v>48</v>
      </c>
      <c r="C4698" t="s">
        <v>21</v>
      </c>
      <c r="D4698">
        <v>27</v>
      </c>
    </row>
    <row r="4699" spans="1:4" x14ac:dyDescent="0.3">
      <c r="A4699">
        <v>310</v>
      </c>
      <c r="B4699" t="s">
        <v>48</v>
      </c>
      <c r="C4699" t="s">
        <v>22</v>
      </c>
      <c r="D4699">
        <v>16</v>
      </c>
    </row>
    <row r="4700" spans="1:4" x14ac:dyDescent="0.3">
      <c r="A4700">
        <v>4702</v>
      </c>
      <c r="B4700" t="s">
        <v>41</v>
      </c>
      <c r="C4700" t="s">
        <v>17</v>
      </c>
      <c r="D4700">
        <v>1000</v>
      </c>
    </row>
    <row r="4701" spans="1:4" x14ac:dyDescent="0.3">
      <c r="A4701">
        <v>4702</v>
      </c>
      <c r="B4701" t="s">
        <v>41</v>
      </c>
      <c r="C4701" t="s">
        <v>18</v>
      </c>
      <c r="D4701">
        <v>155</v>
      </c>
    </row>
    <row r="4702" spans="1:4" x14ac:dyDescent="0.3">
      <c r="A4702">
        <v>4702</v>
      </c>
      <c r="B4702" t="s">
        <v>41</v>
      </c>
      <c r="C4702" t="s">
        <v>19</v>
      </c>
      <c r="D4702">
        <v>379</v>
      </c>
    </row>
    <row r="4703" spans="1:4" x14ac:dyDescent="0.3">
      <c r="A4703">
        <v>4702</v>
      </c>
      <c r="B4703" t="s">
        <v>41</v>
      </c>
      <c r="C4703" t="s">
        <v>20</v>
      </c>
      <c r="D4703">
        <v>224</v>
      </c>
    </row>
    <row r="4704" spans="1:4" x14ac:dyDescent="0.3">
      <c r="A4704">
        <v>4702</v>
      </c>
      <c r="B4704" t="s">
        <v>41</v>
      </c>
      <c r="C4704" t="s">
        <v>21</v>
      </c>
      <c r="D4704">
        <v>17</v>
      </c>
    </row>
    <row r="4705" spans="1:4" x14ac:dyDescent="0.3">
      <c r="A4705">
        <v>4702</v>
      </c>
      <c r="B4705" t="s">
        <v>41</v>
      </c>
      <c r="C4705" t="s">
        <v>22</v>
      </c>
      <c r="D4705">
        <v>120</v>
      </c>
    </row>
    <row r="4706" spans="1:4" x14ac:dyDescent="0.3">
      <c r="A4706">
        <v>9964</v>
      </c>
      <c r="B4706" t="s">
        <v>41</v>
      </c>
      <c r="C4706" t="s">
        <v>17</v>
      </c>
      <c r="D4706">
        <v>162</v>
      </c>
    </row>
    <row r="4707" spans="1:4" x14ac:dyDescent="0.3">
      <c r="A4707">
        <v>9964</v>
      </c>
      <c r="B4707" t="s">
        <v>41</v>
      </c>
      <c r="C4707" t="s">
        <v>18</v>
      </c>
      <c r="D4707">
        <v>50</v>
      </c>
    </row>
    <row r="4708" spans="1:4" x14ac:dyDescent="0.3">
      <c r="A4708">
        <v>9964</v>
      </c>
      <c r="B4708" t="s">
        <v>41</v>
      </c>
      <c r="C4708" t="s">
        <v>19</v>
      </c>
      <c r="D4708">
        <v>100</v>
      </c>
    </row>
    <row r="4709" spans="1:4" x14ac:dyDescent="0.3">
      <c r="A4709">
        <v>9964</v>
      </c>
      <c r="B4709" t="s">
        <v>41</v>
      </c>
      <c r="C4709" t="s">
        <v>20</v>
      </c>
      <c r="D4709">
        <v>55</v>
      </c>
    </row>
    <row r="4710" spans="1:4" x14ac:dyDescent="0.3">
      <c r="A4710">
        <v>9964</v>
      </c>
      <c r="B4710" t="s">
        <v>41</v>
      </c>
      <c r="C4710" t="s">
        <v>21</v>
      </c>
      <c r="D4710">
        <v>30</v>
      </c>
    </row>
    <row r="4711" spans="1:4" x14ac:dyDescent="0.3">
      <c r="A4711">
        <v>9964</v>
      </c>
      <c r="B4711" t="s">
        <v>41</v>
      </c>
      <c r="C4711" t="s">
        <v>22</v>
      </c>
      <c r="D4711">
        <v>27</v>
      </c>
    </row>
    <row r="4712" spans="1:4" x14ac:dyDescent="0.3">
      <c r="A4712">
        <v>1630</v>
      </c>
      <c r="B4712" t="s">
        <v>41</v>
      </c>
      <c r="C4712" t="s">
        <v>17</v>
      </c>
      <c r="D4712">
        <v>162</v>
      </c>
    </row>
    <row r="4713" spans="1:4" x14ac:dyDescent="0.3">
      <c r="A4713">
        <v>1630</v>
      </c>
      <c r="B4713" t="s">
        <v>41</v>
      </c>
      <c r="C4713" t="s">
        <v>18</v>
      </c>
      <c r="D4713">
        <v>50</v>
      </c>
    </row>
    <row r="4714" spans="1:4" x14ac:dyDescent="0.3">
      <c r="A4714">
        <v>1630</v>
      </c>
      <c r="B4714" t="s">
        <v>41</v>
      </c>
      <c r="C4714" t="s">
        <v>19</v>
      </c>
      <c r="D4714">
        <v>100</v>
      </c>
    </row>
    <row r="4715" spans="1:4" x14ac:dyDescent="0.3">
      <c r="A4715">
        <v>1630</v>
      </c>
      <c r="B4715" t="s">
        <v>41</v>
      </c>
      <c r="C4715" t="s">
        <v>20</v>
      </c>
      <c r="D4715">
        <v>55</v>
      </c>
    </row>
    <row r="4716" spans="1:4" x14ac:dyDescent="0.3">
      <c r="A4716">
        <v>1630</v>
      </c>
      <c r="B4716" t="s">
        <v>41</v>
      </c>
      <c r="C4716" t="s">
        <v>21</v>
      </c>
      <c r="D4716">
        <v>30</v>
      </c>
    </row>
    <row r="4717" spans="1:4" x14ac:dyDescent="0.3">
      <c r="A4717">
        <v>1630</v>
      </c>
      <c r="B4717" t="s">
        <v>41</v>
      </c>
      <c r="C4717" t="s">
        <v>22</v>
      </c>
      <c r="D4717">
        <v>27</v>
      </c>
    </row>
    <row r="4718" spans="1:4" x14ac:dyDescent="0.3">
      <c r="A4718">
        <v>1012</v>
      </c>
      <c r="B4718" t="s">
        <v>53</v>
      </c>
      <c r="C4718" t="s">
        <v>17</v>
      </c>
      <c r="D4718">
        <v>523</v>
      </c>
    </row>
    <row r="4719" spans="1:4" x14ac:dyDescent="0.3">
      <c r="A4719">
        <v>1012</v>
      </c>
      <c r="B4719" t="s">
        <v>53</v>
      </c>
      <c r="C4719" t="s">
        <v>18</v>
      </c>
      <c r="D4719">
        <v>7</v>
      </c>
    </row>
    <row r="4720" spans="1:4" x14ac:dyDescent="0.3">
      <c r="A4720">
        <v>1012</v>
      </c>
      <c r="B4720" t="s">
        <v>53</v>
      </c>
      <c r="C4720" t="s">
        <v>19</v>
      </c>
      <c r="D4720">
        <v>134</v>
      </c>
    </row>
    <row r="4721" spans="1:4" x14ac:dyDescent="0.3">
      <c r="A4721">
        <v>1012</v>
      </c>
      <c r="B4721" t="s">
        <v>53</v>
      </c>
      <c r="C4721" t="s">
        <v>20</v>
      </c>
      <c r="D4721">
        <v>37</v>
      </c>
    </row>
    <row r="4722" spans="1:4" x14ac:dyDescent="0.3">
      <c r="A4722">
        <v>1012</v>
      </c>
      <c r="B4722" t="s">
        <v>53</v>
      </c>
      <c r="C4722" t="s">
        <v>21</v>
      </c>
      <c r="D4722">
        <v>14</v>
      </c>
    </row>
    <row r="4723" spans="1:4" x14ac:dyDescent="0.3">
      <c r="A4723">
        <v>1012</v>
      </c>
      <c r="B4723" t="s">
        <v>53</v>
      </c>
      <c r="C4723" t="s">
        <v>22</v>
      </c>
      <c r="D4723">
        <v>169</v>
      </c>
    </row>
    <row r="4724" spans="1:4" x14ac:dyDescent="0.3">
      <c r="A4724">
        <v>5626</v>
      </c>
      <c r="B4724" t="s">
        <v>41</v>
      </c>
      <c r="C4724" t="s">
        <v>17</v>
      </c>
      <c r="D4724">
        <v>338</v>
      </c>
    </row>
    <row r="4725" spans="1:4" x14ac:dyDescent="0.3">
      <c r="A4725">
        <v>5626</v>
      </c>
      <c r="B4725" t="s">
        <v>41</v>
      </c>
      <c r="C4725" t="s">
        <v>18</v>
      </c>
      <c r="D4725">
        <v>4</v>
      </c>
    </row>
    <row r="4726" spans="1:4" x14ac:dyDescent="0.3">
      <c r="A4726">
        <v>5626</v>
      </c>
      <c r="B4726" t="s">
        <v>41</v>
      </c>
      <c r="C4726" t="s">
        <v>19</v>
      </c>
      <c r="D4726">
        <v>89</v>
      </c>
    </row>
    <row r="4727" spans="1:4" x14ac:dyDescent="0.3">
      <c r="A4727">
        <v>5626</v>
      </c>
      <c r="B4727" t="s">
        <v>41</v>
      </c>
      <c r="C4727" t="s">
        <v>20</v>
      </c>
      <c r="D4727">
        <v>11</v>
      </c>
    </row>
    <row r="4728" spans="1:4" x14ac:dyDescent="0.3">
      <c r="A4728">
        <v>5626</v>
      </c>
      <c r="B4728" t="s">
        <v>41</v>
      </c>
      <c r="C4728" t="s">
        <v>21</v>
      </c>
      <c r="D4728">
        <v>8</v>
      </c>
    </row>
    <row r="4729" spans="1:4" x14ac:dyDescent="0.3">
      <c r="A4729">
        <v>5626</v>
      </c>
      <c r="B4729" t="s">
        <v>41</v>
      </c>
      <c r="C4729" t="s">
        <v>22</v>
      </c>
      <c r="D4729">
        <v>13</v>
      </c>
    </row>
    <row r="4730" spans="1:4" x14ac:dyDescent="0.3">
      <c r="A4730">
        <v>5057</v>
      </c>
      <c r="B4730" t="s">
        <v>41</v>
      </c>
      <c r="C4730" t="s">
        <v>17</v>
      </c>
      <c r="D4730">
        <v>264</v>
      </c>
    </row>
    <row r="4731" spans="1:4" x14ac:dyDescent="0.3">
      <c r="A4731">
        <v>5057</v>
      </c>
      <c r="B4731" t="s">
        <v>41</v>
      </c>
      <c r="C4731" t="s">
        <v>18</v>
      </c>
      <c r="D4731">
        <v>47</v>
      </c>
    </row>
    <row r="4732" spans="1:4" x14ac:dyDescent="0.3">
      <c r="A4732">
        <v>5057</v>
      </c>
      <c r="B4732" t="s">
        <v>41</v>
      </c>
      <c r="C4732" t="s">
        <v>19</v>
      </c>
      <c r="D4732">
        <v>188</v>
      </c>
    </row>
    <row r="4733" spans="1:4" x14ac:dyDescent="0.3">
      <c r="A4733">
        <v>5057</v>
      </c>
      <c r="B4733" t="s">
        <v>41</v>
      </c>
      <c r="C4733" t="s">
        <v>20</v>
      </c>
      <c r="D4733">
        <v>54</v>
      </c>
    </row>
    <row r="4734" spans="1:4" x14ac:dyDescent="0.3">
      <c r="A4734">
        <v>5057</v>
      </c>
      <c r="B4734" t="s">
        <v>41</v>
      </c>
      <c r="C4734" t="s">
        <v>21</v>
      </c>
      <c r="D4734">
        <v>47</v>
      </c>
    </row>
    <row r="4735" spans="1:4" x14ac:dyDescent="0.3">
      <c r="A4735">
        <v>5057</v>
      </c>
      <c r="B4735" t="s">
        <v>41</v>
      </c>
      <c r="C4735" t="s">
        <v>22</v>
      </c>
      <c r="D4735">
        <v>11</v>
      </c>
    </row>
    <row r="4736" spans="1:4" x14ac:dyDescent="0.3">
      <c r="A4736">
        <v>6349</v>
      </c>
      <c r="B4736" t="s">
        <v>41</v>
      </c>
      <c r="C4736" t="s">
        <v>17</v>
      </c>
      <c r="D4736">
        <v>621</v>
      </c>
    </row>
    <row r="4737" spans="1:4" x14ac:dyDescent="0.3">
      <c r="A4737">
        <v>6349</v>
      </c>
      <c r="B4737" t="s">
        <v>41</v>
      </c>
      <c r="C4737" t="s">
        <v>18</v>
      </c>
      <c r="D4737">
        <v>73</v>
      </c>
    </row>
    <row r="4738" spans="1:4" x14ac:dyDescent="0.3">
      <c r="A4738">
        <v>6349</v>
      </c>
      <c r="B4738" t="s">
        <v>41</v>
      </c>
      <c r="C4738" t="s">
        <v>19</v>
      </c>
      <c r="D4738">
        <v>414</v>
      </c>
    </row>
    <row r="4739" spans="1:4" x14ac:dyDescent="0.3">
      <c r="A4739">
        <v>6349</v>
      </c>
      <c r="B4739" t="s">
        <v>41</v>
      </c>
      <c r="C4739" t="s">
        <v>20</v>
      </c>
      <c r="D4739">
        <v>78</v>
      </c>
    </row>
    <row r="4740" spans="1:4" x14ac:dyDescent="0.3">
      <c r="A4740">
        <v>6349</v>
      </c>
      <c r="B4740" t="s">
        <v>41</v>
      </c>
      <c r="C4740" t="s">
        <v>21</v>
      </c>
      <c r="D4740">
        <v>48</v>
      </c>
    </row>
    <row r="4741" spans="1:4" x14ac:dyDescent="0.3">
      <c r="A4741">
        <v>6349</v>
      </c>
      <c r="B4741" t="s">
        <v>41</v>
      </c>
      <c r="C4741" t="s">
        <v>22</v>
      </c>
      <c r="D4741">
        <v>85</v>
      </c>
    </row>
    <row r="4742" spans="1:4" x14ac:dyDescent="0.3">
      <c r="A4742">
        <v>6892</v>
      </c>
      <c r="B4742" t="s">
        <v>41</v>
      </c>
      <c r="C4742" t="s">
        <v>17</v>
      </c>
      <c r="D4742">
        <v>641</v>
      </c>
    </row>
    <row r="4743" spans="1:4" x14ac:dyDescent="0.3">
      <c r="A4743">
        <v>6892</v>
      </c>
      <c r="B4743" t="s">
        <v>41</v>
      </c>
      <c r="C4743" t="s">
        <v>18</v>
      </c>
      <c r="D4743">
        <v>7</v>
      </c>
    </row>
    <row r="4744" spans="1:4" x14ac:dyDescent="0.3">
      <c r="A4744">
        <v>6892</v>
      </c>
      <c r="B4744" t="s">
        <v>41</v>
      </c>
      <c r="C4744" t="s">
        <v>19</v>
      </c>
      <c r="D4744">
        <v>56</v>
      </c>
    </row>
    <row r="4745" spans="1:4" x14ac:dyDescent="0.3">
      <c r="A4745">
        <v>6892</v>
      </c>
      <c r="B4745" t="s">
        <v>41</v>
      </c>
      <c r="C4745" t="s">
        <v>20</v>
      </c>
      <c r="D4745">
        <v>0</v>
      </c>
    </row>
    <row r="4746" spans="1:4" x14ac:dyDescent="0.3">
      <c r="A4746">
        <v>6892</v>
      </c>
      <c r="B4746" t="s">
        <v>41</v>
      </c>
      <c r="C4746" t="s">
        <v>21</v>
      </c>
      <c r="D4746">
        <v>0</v>
      </c>
    </row>
    <row r="4747" spans="1:4" x14ac:dyDescent="0.3">
      <c r="A4747">
        <v>6892</v>
      </c>
      <c r="B4747" t="s">
        <v>41</v>
      </c>
      <c r="C4747" t="s">
        <v>22</v>
      </c>
      <c r="D4747">
        <v>28</v>
      </c>
    </row>
    <row r="4748" spans="1:4" x14ac:dyDescent="0.3">
      <c r="A4748">
        <v>10343</v>
      </c>
      <c r="B4748" t="s">
        <v>45</v>
      </c>
      <c r="C4748" t="s">
        <v>17</v>
      </c>
      <c r="D4748">
        <v>605</v>
      </c>
    </row>
    <row r="4749" spans="1:4" x14ac:dyDescent="0.3">
      <c r="A4749">
        <v>10343</v>
      </c>
      <c r="B4749" t="s">
        <v>45</v>
      </c>
      <c r="C4749" t="s">
        <v>18</v>
      </c>
      <c r="D4749">
        <v>91</v>
      </c>
    </row>
    <row r="4750" spans="1:4" x14ac:dyDescent="0.3">
      <c r="A4750">
        <v>10343</v>
      </c>
      <c r="B4750" t="s">
        <v>45</v>
      </c>
      <c r="C4750" t="s">
        <v>19</v>
      </c>
      <c r="D4750">
        <v>399</v>
      </c>
    </row>
    <row r="4751" spans="1:4" x14ac:dyDescent="0.3">
      <c r="A4751">
        <v>10343</v>
      </c>
      <c r="B4751" t="s">
        <v>45</v>
      </c>
      <c r="C4751" t="s">
        <v>20</v>
      </c>
      <c r="D4751">
        <v>0</v>
      </c>
    </row>
    <row r="4752" spans="1:4" x14ac:dyDescent="0.3">
      <c r="A4752">
        <v>10343</v>
      </c>
      <c r="B4752" t="s">
        <v>45</v>
      </c>
      <c r="C4752" t="s">
        <v>21</v>
      </c>
      <c r="D4752">
        <v>45</v>
      </c>
    </row>
    <row r="4753" spans="1:4" x14ac:dyDescent="0.3">
      <c r="A4753">
        <v>10343</v>
      </c>
      <c r="B4753" t="s">
        <v>45</v>
      </c>
      <c r="C4753" t="s">
        <v>22</v>
      </c>
      <c r="D4753">
        <v>205</v>
      </c>
    </row>
    <row r="4754" spans="1:4" x14ac:dyDescent="0.3">
      <c r="A4754">
        <v>232</v>
      </c>
      <c r="B4754" t="s">
        <v>41</v>
      </c>
      <c r="C4754" t="s">
        <v>17</v>
      </c>
      <c r="D4754">
        <v>279</v>
      </c>
    </row>
    <row r="4755" spans="1:4" x14ac:dyDescent="0.3">
      <c r="A4755">
        <v>232</v>
      </c>
      <c r="B4755" t="s">
        <v>41</v>
      </c>
      <c r="C4755" t="s">
        <v>18</v>
      </c>
      <c r="D4755">
        <v>83</v>
      </c>
    </row>
    <row r="4756" spans="1:4" x14ac:dyDescent="0.3">
      <c r="A4756">
        <v>232</v>
      </c>
      <c r="B4756" t="s">
        <v>41</v>
      </c>
      <c r="C4756" t="s">
        <v>19</v>
      </c>
      <c r="D4756">
        <v>88</v>
      </c>
    </row>
    <row r="4757" spans="1:4" x14ac:dyDescent="0.3">
      <c r="A4757">
        <v>232</v>
      </c>
      <c r="B4757" t="s">
        <v>41</v>
      </c>
      <c r="C4757" t="s">
        <v>20</v>
      </c>
      <c r="D4757">
        <v>32</v>
      </c>
    </row>
    <row r="4758" spans="1:4" x14ac:dyDescent="0.3">
      <c r="A4758">
        <v>232</v>
      </c>
      <c r="B4758" t="s">
        <v>41</v>
      </c>
      <c r="C4758" t="s">
        <v>21</v>
      </c>
      <c r="D4758">
        <v>14</v>
      </c>
    </row>
    <row r="4759" spans="1:4" x14ac:dyDescent="0.3">
      <c r="A4759">
        <v>232</v>
      </c>
      <c r="B4759" t="s">
        <v>41</v>
      </c>
      <c r="C4759" t="s">
        <v>22</v>
      </c>
      <c r="D4759">
        <v>34</v>
      </c>
    </row>
    <row r="4760" spans="1:4" x14ac:dyDescent="0.3">
      <c r="A4760">
        <v>2471</v>
      </c>
      <c r="B4760" t="s">
        <v>47</v>
      </c>
      <c r="C4760" t="s">
        <v>17</v>
      </c>
      <c r="D4760">
        <v>48</v>
      </c>
    </row>
    <row r="4761" spans="1:4" x14ac:dyDescent="0.3">
      <c r="A4761">
        <v>2471</v>
      </c>
      <c r="B4761" t="s">
        <v>47</v>
      </c>
      <c r="C4761" t="s">
        <v>18</v>
      </c>
      <c r="D4761">
        <v>58</v>
      </c>
    </row>
    <row r="4762" spans="1:4" x14ac:dyDescent="0.3">
      <c r="A4762">
        <v>2471</v>
      </c>
      <c r="B4762" t="s">
        <v>47</v>
      </c>
      <c r="C4762" t="s">
        <v>19</v>
      </c>
      <c r="D4762">
        <v>68</v>
      </c>
    </row>
    <row r="4763" spans="1:4" x14ac:dyDescent="0.3">
      <c r="A4763">
        <v>2471</v>
      </c>
      <c r="B4763" t="s">
        <v>47</v>
      </c>
      <c r="C4763" t="s">
        <v>20</v>
      </c>
      <c r="D4763">
        <v>16</v>
      </c>
    </row>
    <row r="4764" spans="1:4" x14ac:dyDescent="0.3">
      <c r="A4764">
        <v>2471</v>
      </c>
      <c r="B4764" t="s">
        <v>47</v>
      </c>
      <c r="C4764" t="s">
        <v>21</v>
      </c>
      <c r="D4764">
        <v>66</v>
      </c>
    </row>
    <row r="4765" spans="1:4" x14ac:dyDescent="0.3">
      <c r="A4765">
        <v>2471</v>
      </c>
      <c r="B4765" t="s">
        <v>47</v>
      </c>
      <c r="C4765" t="s">
        <v>22</v>
      </c>
      <c r="D4765">
        <v>43</v>
      </c>
    </row>
    <row r="4766" spans="1:4" x14ac:dyDescent="0.3">
      <c r="A4766">
        <v>895</v>
      </c>
      <c r="B4766" t="s">
        <v>41</v>
      </c>
      <c r="C4766" t="s">
        <v>17</v>
      </c>
      <c r="D4766">
        <v>410</v>
      </c>
    </row>
    <row r="4767" spans="1:4" x14ac:dyDescent="0.3">
      <c r="A4767">
        <v>895</v>
      </c>
      <c r="B4767" t="s">
        <v>41</v>
      </c>
      <c r="C4767" t="s">
        <v>18</v>
      </c>
      <c r="D4767">
        <v>16</v>
      </c>
    </row>
    <row r="4768" spans="1:4" x14ac:dyDescent="0.3">
      <c r="A4768">
        <v>895</v>
      </c>
      <c r="B4768" t="s">
        <v>41</v>
      </c>
      <c r="C4768" t="s">
        <v>19</v>
      </c>
      <c r="D4768">
        <v>114</v>
      </c>
    </row>
    <row r="4769" spans="1:4" x14ac:dyDescent="0.3">
      <c r="A4769">
        <v>895</v>
      </c>
      <c r="B4769" t="s">
        <v>41</v>
      </c>
      <c r="C4769" t="s">
        <v>20</v>
      </c>
      <c r="D4769">
        <v>0</v>
      </c>
    </row>
    <row r="4770" spans="1:4" x14ac:dyDescent="0.3">
      <c r="A4770">
        <v>895</v>
      </c>
      <c r="B4770" t="s">
        <v>41</v>
      </c>
      <c r="C4770" t="s">
        <v>21</v>
      </c>
      <c r="D4770">
        <v>5</v>
      </c>
    </row>
    <row r="4771" spans="1:4" x14ac:dyDescent="0.3">
      <c r="A4771">
        <v>895</v>
      </c>
      <c r="B4771" t="s">
        <v>41</v>
      </c>
      <c r="C4771" t="s">
        <v>22</v>
      </c>
      <c r="D4771">
        <v>49</v>
      </c>
    </row>
    <row r="4772" spans="1:4" x14ac:dyDescent="0.3">
      <c r="A4772">
        <v>2021</v>
      </c>
      <c r="B4772" t="s">
        <v>41</v>
      </c>
      <c r="C4772" t="s">
        <v>17</v>
      </c>
      <c r="D4772">
        <v>563</v>
      </c>
    </row>
    <row r="4773" spans="1:4" x14ac:dyDescent="0.3">
      <c r="A4773">
        <v>2021</v>
      </c>
      <c r="B4773" t="s">
        <v>41</v>
      </c>
      <c r="C4773" t="s">
        <v>18</v>
      </c>
      <c r="D4773">
        <v>76</v>
      </c>
    </row>
    <row r="4774" spans="1:4" x14ac:dyDescent="0.3">
      <c r="A4774">
        <v>2021</v>
      </c>
      <c r="B4774" t="s">
        <v>41</v>
      </c>
      <c r="C4774" t="s">
        <v>19</v>
      </c>
      <c r="D4774">
        <v>384</v>
      </c>
    </row>
    <row r="4775" spans="1:4" x14ac:dyDescent="0.3">
      <c r="A4775">
        <v>2021</v>
      </c>
      <c r="B4775" t="s">
        <v>41</v>
      </c>
      <c r="C4775" t="s">
        <v>20</v>
      </c>
      <c r="D4775">
        <v>84</v>
      </c>
    </row>
    <row r="4776" spans="1:4" x14ac:dyDescent="0.3">
      <c r="A4776">
        <v>2021</v>
      </c>
      <c r="B4776" t="s">
        <v>41</v>
      </c>
      <c r="C4776" t="s">
        <v>21</v>
      </c>
      <c r="D4776">
        <v>192</v>
      </c>
    </row>
    <row r="4777" spans="1:4" x14ac:dyDescent="0.3">
      <c r="A4777">
        <v>2021</v>
      </c>
      <c r="B4777" t="s">
        <v>41</v>
      </c>
      <c r="C4777" t="s">
        <v>22</v>
      </c>
      <c r="D4777">
        <v>89</v>
      </c>
    </row>
    <row r="4778" spans="1:4" x14ac:dyDescent="0.3">
      <c r="A4778">
        <v>5628</v>
      </c>
      <c r="B4778" t="s">
        <v>43</v>
      </c>
      <c r="C4778" t="s">
        <v>17</v>
      </c>
      <c r="D4778">
        <v>848</v>
      </c>
    </row>
    <row r="4779" spans="1:4" x14ac:dyDescent="0.3">
      <c r="A4779">
        <v>5628</v>
      </c>
      <c r="B4779" t="s">
        <v>43</v>
      </c>
      <c r="C4779" t="s">
        <v>18</v>
      </c>
      <c r="D4779">
        <v>154</v>
      </c>
    </row>
    <row r="4780" spans="1:4" x14ac:dyDescent="0.3">
      <c r="A4780">
        <v>5628</v>
      </c>
      <c r="B4780" t="s">
        <v>43</v>
      </c>
      <c r="C4780" t="s">
        <v>19</v>
      </c>
      <c r="D4780">
        <v>323</v>
      </c>
    </row>
    <row r="4781" spans="1:4" x14ac:dyDescent="0.3">
      <c r="A4781">
        <v>5628</v>
      </c>
      <c r="B4781" t="s">
        <v>43</v>
      </c>
      <c r="C4781" t="s">
        <v>20</v>
      </c>
      <c r="D4781">
        <v>201</v>
      </c>
    </row>
    <row r="4782" spans="1:4" x14ac:dyDescent="0.3">
      <c r="A4782">
        <v>5628</v>
      </c>
      <c r="B4782" t="s">
        <v>43</v>
      </c>
      <c r="C4782" t="s">
        <v>21</v>
      </c>
      <c r="D4782">
        <v>61</v>
      </c>
    </row>
    <row r="4783" spans="1:4" x14ac:dyDescent="0.3">
      <c r="A4783">
        <v>5628</v>
      </c>
      <c r="B4783" t="s">
        <v>43</v>
      </c>
      <c r="C4783" t="s">
        <v>22</v>
      </c>
      <c r="D4783">
        <v>78</v>
      </c>
    </row>
    <row r="4784" spans="1:4" x14ac:dyDescent="0.3">
      <c r="A4784">
        <v>7631</v>
      </c>
      <c r="B4784" t="s">
        <v>45</v>
      </c>
      <c r="C4784" t="s">
        <v>17</v>
      </c>
      <c r="D4784">
        <v>562</v>
      </c>
    </row>
    <row r="4785" spans="1:4" x14ac:dyDescent="0.3">
      <c r="A4785">
        <v>7631</v>
      </c>
      <c r="B4785" t="s">
        <v>45</v>
      </c>
      <c r="C4785" t="s">
        <v>18</v>
      </c>
      <c r="D4785">
        <v>58</v>
      </c>
    </row>
    <row r="4786" spans="1:4" x14ac:dyDescent="0.3">
      <c r="A4786">
        <v>7631</v>
      </c>
      <c r="B4786" t="s">
        <v>45</v>
      </c>
      <c r="C4786" t="s">
        <v>19</v>
      </c>
      <c r="D4786">
        <v>168</v>
      </c>
    </row>
    <row r="4787" spans="1:4" x14ac:dyDescent="0.3">
      <c r="A4787">
        <v>7631</v>
      </c>
      <c r="B4787" t="s">
        <v>45</v>
      </c>
      <c r="C4787" t="s">
        <v>20</v>
      </c>
      <c r="D4787">
        <v>43</v>
      </c>
    </row>
    <row r="4788" spans="1:4" x14ac:dyDescent="0.3">
      <c r="A4788">
        <v>7631</v>
      </c>
      <c r="B4788" t="s">
        <v>45</v>
      </c>
      <c r="C4788" t="s">
        <v>21</v>
      </c>
      <c r="D4788">
        <v>16</v>
      </c>
    </row>
    <row r="4789" spans="1:4" x14ac:dyDescent="0.3">
      <c r="A4789">
        <v>7631</v>
      </c>
      <c r="B4789" t="s">
        <v>45</v>
      </c>
      <c r="C4789" t="s">
        <v>22</v>
      </c>
      <c r="D4789">
        <v>142</v>
      </c>
    </row>
    <row r="4790" spans="1:4" x14ac:dyDescent="0.3">
      <c r="A4790">
        <v>433</v>
      </c>
      <c r="B4790" t="s">
        <v>48</v>
      </c>
      <c r="C4790" t="s">
        <v>17</v>
      </c>
      <c r="D4790">
        <v>534</v>
      </c>
    </row>
    <row r="4791" spans="1:4" x14ac:dyDescent="0.3">
      <c r="A4791">
        <v>433</v>
      </c>
      <c r="B4791" t="s">
        <v>48</v>
      </c>
      <c r="C4791" t="s">
        <v>18</v>
      </c>
      <c r="D4791">
        <v>5</v>
      </c>
    </row>
    <row r="4792" spans="1:4" x14ac:dyDescent="0.3">
      <c r="A4792">
        <v>433</v>
      </c>
      <c r="B4792" t="s">
        <v>48</v>
      </c>
      <c r="C4792" t="s">
        <v>19</v>
      </c>
      <c r="D4792">
        <v>47</v>
      </c>
    </row>
    <row r="4793" spans="1:4" x14ac:dyDescent="0.3">
      <c r="A4793">
        <v>433</v>
      </c>
      <c r="B4793" t="s">
        <v>48</v>
      </c>
      <c r="C4793" t="s">
        <v>20</v>
      </c>
      <c r="D4793">
        <v>0</v>
      </c>
    </row>
    <row r="4794" spans="1:4" x14ac:dyDescent="0.3">
      <c r="A4794">
        <v>433</v>
      </c>
      <c r="B4794" t="s">
        <v>48</v>
      </c>
      <c r="C4794" t="s">
        <v>21</v>
      </c>
      <c r="D4794">
        <v>5</v>
      </c>
    </row>
    <row r="4795" spans="1:4" x14ac:dyDescent="0.3">
      <c r="A4795">
        <v>433</v>
      </c>
      <c r="B4795" t="s">
        <v>48</v>
      </c>
      <c r="C4795" t="s">
        <v>22</v>
      </c>
      <c r="D4795">
        <v>41</v>
      </c>
    </row>
    <row r="4796" spans="1:4" x14ac:dyDescent="0.3">
      <c r="A4796">
        <v>3767</v>
      </c>
      <c r="B4796" t="s">
        <v>41</v>
      </c>
      <c r="C4796" t="s">
        <v>17</v>
      </c>
      <c r="D4796">
        <v>378</v>
      </c>
    </row>
    <row r="4797" spans="1:4" x14ac:dyDescent="0.3">
      <c r="A4797">
        <v>3767</v>
      </c>
      <c r="B4797" t="s">
        <v>41</v>
      </c>
      <c r="C4797" t="s">
        <v>18</v>
      </c>
      <c r="D4797">
        <v>0</v>
      </c>
    </row>
    <row r="4798" spans="1:4" x14ac:dyDescent="0.3">
      <c r="A4798">
        <v>3767</v>
      </c>
      <c r="B4798" t="s">
        <v>41</v>
      </c>
      <c r="C4798" t="s">
        <v>19</v>
      </c>
      <c r="D4798">
        <v>189</v>
      </c>
    </row>
    <row r="4799" spans="1:4" x14ac:dyDescent="0.3">
      <c r="A4799">
        <v>3767</v>
      </c>
      <c r="B4799" t="s">
        <v>41</v>
      </c>
      <c r="C4799" t="s">
        <v>20</v>
      </c>
      <c r="D4799">
        <v>97</v>
      </c>
    </row>
    <row r="4800" spans="1:4" x14ac:dyDescent="0.3">
      <c r="A4800">
        <v>3767</v>
      </c>
      <c r="B4800" t="s">
        <v>41</v>
      </c>
      <c r="C4800" t="s">
        <v>21</v>
      </c>
      <c r="D4800">
        <v>172</v>
      </c>
    </row>
    <row r="4801" spans="1:4" x14ac:dyDescent="0.3">
      <c r="A4801">
        <v>3767</v>
      </c>
      <c r="B4801" t="s">
        <v>41</v>
      </c>
      <c r="C4801" t="s">
        <v>22</v>
      </c>
      <c r="D4801">
        <v>172</v>
      </c>
    </row>
    <row r="4802" spans="1:4" x14ac:dyDescent="0.3">
      <c r="A4802">
        <v>3934</v>
      </c>
      <c r="B4802" t="s">
        <v>45</v>
      </c>
      <c r="C4802" t="s">
        <v>17</v>
      </c>
      <c r="D4802">
        <v>356</v>
      </c>
    </row>
    <row r="4803" spans="1:4" x14ac:dyDescent="0.3">
      <c r="A4803">
        <v>3934</v>
      </c>
      <c r="B4803" t="s">
        <v>45</v>
      </c>
      <c r="C4803" t="s">
        <v>18</v>
      </c>
      <c r="D4803">
        <v>0</v>
      </c>
    </row>
    <row r="4804" spans="1:4" x14ac:dyDescent="0.3">
      <c r="A4804">
        <v>3934</v>
      </c>
      <c r="B4804" t="s">
        <v>45</v>
      </c>
      <c r="C4804" t="s">
        <v>19</v>
      </c>
      <c r="D4804">
        <v>107</v>
      </c>
    </row>
    <row r="4805" spans="1:4" x14ac:dyDescent="0.3">
      <c r="A4805">
        <v>3934</v>
      </c>
      <c r="B4805" t="s">
        <v>45</v>
      </c>
      <c r="C4805" t="s">
        <v>20</v>
      </c>
      <c r="D4805">
        <v>19</v>
      </c>
    </row>
    <row r="4806" spans="1:4" x14ac:dyDescent="0.3">
      <c r="A4806">
        <v>3934</v>
      </c>
      <c r="B4806" t="s">
        <v>45</v>
      </c>
      <c r="C4806" t="s">
        <v>21</v>
      </c>
      <c r="D4806">
        <v>9</v>
      </c>
    </row>
    <row r="4807" spans="1:4" x14ac:dyDescent="0.3">
      <c r="A4807">
        <v>3934</v>
      </c>
      <c r="B4807" t="s">
        <v>45</v>
      </c>
      <c r="C4807" t="s">
        <v>22</v>
      </c>
      <c r="D4807">
        <v>117</v>
      </c>
    </row>
    <row r="4808" spans="1:4" x14ac:dyDescent="0.3">
      <c r="A4808">
        <v>2493</v>
      </c>
      <c r="B4808" t="s">
        <v>52</v>
      </c>
      <c r="C4808" t="s">
        <v>17</v>
      </c>
      <c r="D4808">
        <v>356</v>
      </c>
    </row>
    <row r="4809" spans="1:4" x14ac:dyDescent="0.3">
      <c r="A4809">
        <v>2493</v>
      </c>
      <c r="B4809" t="s">
        <v>52</v>
      </c>
      <c r="C4809" t="s">
        <v>18</v>
      </c>
      <c r="D4809">
        <v>0</v>
      </c>
    </row>
    <row r="4810" spans="1:4" x14ac:dyDescent="0.3">
      <c r="A4810">
        <v>2493</v>
      </c>
      <c r="B4810" t="s">
        <v>52</v>
      </c>
      <c r="C4810" t="s">
        <v>19</v>
      </c>
      <c r="D4810">
        <v>107</v>
      </c>
    </row>
    <row r="4811" spans="1:4" x14ac:dyDescent="0.3">
      <c r="A4811">
        <v>2493</v>
      </c>
      <c r="B4811" t="s">
        <v>52</v>
      </c>
      <c r="C4811" t="s">
        <v>20</v>
      </c>
      <c r="D4811">
        <v>19</v>
      </c>
    </row>
    <row r="4812" spans="1:4" x14ac:dyDescent="0.3">
      <c r="A4812">
        <v>2493</v>
      </c>
      <c r="B4812" t="s">
        <v>52</v>
      </c>
      <c r="C4812" t="s">
        <v>21</v>
      </c>
      <c r="D4812">
        <v>9</v>
      </c>
    </row>
    <row r="4813" spans="1:4" x14ac:dyDescent="0.3">
      <c r="A4813">
        <v>2493</v>
      </c>
      <c r="B4813" t="s">
        <v>52</v>
      </c>
      <c r="C4813" t="s">
        <v>22</v>
      </c>
      <c r="D4813">
        <v>117</v>
      </c>
    </row>
    <row r="4814" spans="1:4" x14ac:dyDescent="0.3">
      <c r="A4814">
        <v>4058</v>
      </c>
      <c r="B4814" t="s">
        <v>41</v>
      </c>
      <c r="C4814" t="s">
        <v>17</v>
      </c>
      <c r="D4814">
        <v>618</v>
      </c>
    </row>
    <row r="4815" spans="1:4" x14ac:dyDescent="0.3">
      <c r="A4815">
        <v>4058</v>
      </c>
      <c r="B4815" t="s">
        <v>41</v>
      </c>
      <c r="C4815" t="s">
        <v>18</v>
      </c>
      <c r="D4815">
        <v>15</v>
      </c>
    </row>
    <row r="4816" spans="1:4" x14ac:dyDescent="0.3">
      <c r="A4816">
        <v>4058</v>
      </c>
      <c r="B4816" t="s">
        <v>41</v>
      </c>
      <c r="C4816" t="s">
        <v>19</v>
      </c>
      <c r="D4816">
        <v>106</v>
      </c>
    </row>
    <row r="4817" spans="1:4" x14ac:dyDescent="0.3">
      <c r="A4817">
        <v>4058</v>
      </c>
      <c r="B4817" t="s">
        <v>41</v>
      </c>
      <c r="C4817" t="s">
        <v>20</v>
      </c>
      <c r="D4817">
        <v>20</v>
      </c>
    </row>
    <row r="4818" spans="1:4" x14ac:dyDescent="0.3">
      <c r="A4818">
        <v>4058</v>
      </c>
      <c r="B4818" t="s">
        <v>41</v>
      </c>
      <c r="C4818" t="s">
        <v>21</v>
      </c>
      <c r="D4818">
        <v>7</v>
      </c>
    </row>
    <row r="4819" spans="1:4" x14ac:dyDescent="0.3">
      <c r="A4819">
        <v>4058</v>
      </c>
      <c r="B4819" t="s">
        <v>41</v>
      </c>
      <c r="C4819" t="s">
        <v>22</v>
      </c>
      <c r="D4819">
        <v>45</v>
      </c>
    </row>
    <row r="4820" spans="1:4" x14ac:dyDescent="0.3">
      <c r="A4820">
        <v>2564</v>
      </c>
      <c r="B4820" t="s">
        <v>41</v>
      </c>
      <c r="C4820" t="s">
        <v>17</v>
      </c>
      <c r="D4820">
        <v>111</v>
      </c>
    </row>
    <row r="4821" spans="1:4" x14ac:dyDescent="0.3">
      <c r="A4821">
        <v>2564</v>
      </c>
      <c r="B4821" t="s">
        <v>41</v>
      </c>
      <c r="C4821" t="s">
        <v>18</v>
      </c>
      <c r="D4821">
        <v>3</v>
      </c>
    </row>
    <row r="4822" spans="1:4" x14ac:dyDescent="0.3">
      <c r="A4822">
        <v>2564</v>
      </c>
      <c r="B4822" t="s">
        <v>41</v>
      </c>
      <c r="C4822" t="s">
        <v>19</v>
      </c>
      <c r="D4822">
        <v>28</v>
      </c>
    </row>
    <row r="4823" spans="1:4" x14ac:dyDescent="0.3">
      <c r="A4823">
        <v>2564</v>
      </c>
      <c r="B4823" t="s">
        <v>41</v>
      </c>
      <c r="C4823" t="s">
        <v>20</v>
      </c>
      <c r="D4823">
        <v>2</v>
      </c>
    </row>
    <row r="4824" spans="1:4" x14ac:dyDescent="0.3">
      <c r="A4824">
        <v>2564</v>
      </c>
      <c r="B4824" t="s">
        <v>41</v>
      </c>
      <c r="C4824" t="s">
        <v>21</v>
      </c>
      <c r="D4824">
        <v>6</v>
      </c>
    </row>
    <row r="4825" spans="1:4" x14ac:dyDescent="0.3">
      <c r="A4825">
        <v>2564</v>
      </c>
      <c r="B4825" t="s">
        <v>41</v>
      </c>
      <c r="C4825" t="s">
        <v>22</v>
      </c>
      <c r="D4825">
        <v>15</v>
      </c>
    </row>
    <row r="4826" spans="1:4" x14ac:dyDescent="0.3">
      <c r="A4826">
        <v>8939</v>
      </c>
      <c r="B4826" t="s">
        <v>41</v>
      </c>
      <c r="C4826" t="s">
        <v>17</v>
      </c>
      <c r="D4826">
        <v>382</v>
      </c>
    </row>
    <row r="4827" spans="1:4" x14ac:dyDescent="0.3">
      <c r="A4827">
        <v>8939</v>
      </c>
      <c r="B4827" t="s">
        <v>41</v>
      </c>
      <c r="C4827" t="s">
        <v>18</v>
      </c>
      <c r="D4827">
        <v>138</v>
      </c>
    </row>
    <row r="4828" spans="1:4" x14ac:dyDescent="0.3">
      <c r="A4828">
        <v>8939</v>
      </c>
      <c r="B4828" t="s">
        <v>41</v>
      </c>
      <c r="C4828" t="s">
        <v>19</v>
      </c>
      <c r="D4828">
        <v>65</v>
      </c>
    </row>
    <row r="4829" spans="1:4" x14ac:dyDescent="0.3">
      <c r="A4829">
        <v>8939</v>
      </c>
      <c r="B4829" t="s">
        <v>41</v>
      </c>
      <c r="C4829" t="s">
        <v>20</v>
      </c>
      <c r="D4829">
        <v>60</v>
      </c>
    </row>
    <row r="4830" spans="1:4" x14ac:dyDescent="0.3">
      <c r="A4830">
        <v>8939</v>
      </c>
      <c r="B4830" t="s">
        <v>41</v>
      </c>
      <c r="C4830" t="s">
        <v>21</v>
      </c>
      <c r="D4830">
        <v>26</v>
      </c>
    </row>
    <row r="4831" spans="1:4" x14ac:dyDescent="0.3">
      <c r="A4831">
        <v>8939</v>
      </c>
      <c r="B4831" t="s">
        <v>41</v>
      </c>
      <c r="C4831" t="s">
        <v>22</v>
      </c>
      <c r="D4831">
        <v>59</v>
      </c>
    </row>
    <row r="4832" spans="1:4" x14ac:dyDescent="0.3">
      <c r="A4832">
        <v>10870</v>
      </c>
      <c r="B4832" t="s">
        <v>47</v>
      </c>
      <c r="C4832" t="s">
        <v>17</v>
      </c>
      <c r="D4832">
        <v>709</v>
      </c>
    </row>
    <row r="4833" spans="1:4" x14ac:dyDescent="0.3">
      <c r="A4833">
        <v>10870</v>
      </c>
      <c r="B4833" t="s">
        <v>47</v>
      </c>
      <c r="C4833" t="s">
        <v>18</v>
      </c>
      <c r="D4833">
        <v>43</v>
      </c>
    </row>
    <row r="4834" spans="1:4" x14ac:dyDescent="0.3">
      <c r="A4834">
        <v>10870</v>
      </c>
      <c r="B4834" t="s">
        <v>47</v>
      </c>
      <c r="C4834" t="s">
        <v>19</v>
      </c>
      <c r="D4834">
        <v>182</v>
      </c>
    </row>
    <row r="4835" spans="1:4" x14ac:dyDescent="0.3">
      <c r="A4835">
        <v>10870</v>
      </c>
      <c r="B4835" t="s">
        <v>47</v>
      </c>
      <c r="C4835" t="s">
        <v>20</v>
      </c>
      <c r="D4835">
        <v>42</v>
      </c>
    </row>
    <row r="4836" spans="1:4" x14ac:dyDescent="0.3">
      <c r="A4836">
        <v>10870</v>
      </c>
      <c r="B4836" t="s">
        <v>47</v>
      </c>
      <c r="C4836" t="s">
        <v>21</v>
      </c>
      <c r="D4836">
        <v>118</v>
      </c>
    </row>
    <row r="4837" spans="1:4" x14ac:dyDescent="0.3">
      <c r="A4837">
        <v>10870</v>
      </c>
      <c r="B4837" t="s">
        <v>47</v>
      </c>
      <c r="C4837" t="s">
        <v>22</v>
      </c>
      <c r="D4837">
        <v>247</v>
      </c>
    </row>
    <row r="4838" spans="1:4" x14ac:dyDescent="0.3">
      <c r="A4838">
        <v>143</v>
      </c>
      <c r="B4838" t="s">
        <v>43</v>
      </c>
      <c r="C4838" t="s">
        <v>17</v>
      </c>
      <c r="D4838">
        <v>466</v>
      </c>
    </row>
    <row r="4839" spans="1:4" x14ac:dyDescent="0.3">
      <c r="A4839">
        <v>143</v>
      </c>
      <c r="B4839" t="s">
        <v>43</v>
      </c>
      <c r="C4839" t="s">
        <v>18</v>
      </c>
      <c r="D4839">
        <v>0</v>
      </c>
    </row>
    <row r="4840" spans="1:4" x14ac:dyDescent="0.3">
      <c r="A4840">
        <v>143</v>
      </c>
      <c r="B4840" t="s">
        <v>43</v>
      </c>
      <c r="C4840" t="s">
        <v>19</v>
      </c>
      <c r="D4840">
        <v>224</v>
      </c>
    </row>
    <row r="4841" spans="1:4" x14ac:dyDescent="0.3">
      <c r="A4841">
        <v>143</v>
      </c>
      <c r="B4841" t="s">
        <v>43</v>
      </c>
      <c r="C4841" t="s">
        <v>20</v>
      </c>
      <c r="D4841">
        <v>119</v>
      </c>
    </row>
    <row r="4842" spans="1:4" x14ac:dyDescent="0.3">
      <c r="A4842">
        <v>143</v>
      </c>
      <c r="B4842" t="s">
        <v>43</v>
      </c>
      <c r="C4842" t="s">
        <v>21</v>
      </c>
      <c r="D4842">
        <v>49</v>
      </c>
    </row>
    <row r="4843" spans="1:4" x14ac:dyDescent="0.3">
      <c r="A4843">
        <v>143</v>
      </c>
      <c r="B4843" t="s">
        <v>43</v>
      </c>
      <c r="C4843" t="s">
        <v>22</v>
      </c>
      <c r="D4843">
        <v>99</v>
      </c>
    </row>
    <row r="4844" spans="1:4" x14ac:dyDescent="0.3">
      <c r="A4844">
        <v>3717</v>
      </c>
      <c r="B4844" t="s">
        <v>41</v>
      </c>
      <c r="C4844" t="s">
        <v>17</v>
      </c>
      <c r="D4844">
        <v>403</v>
      </c>
    </row>
    <row r="4845" spans="1:4" x14ac:dyDescent="0.3">
      <c r="A4845">
        <v>3717</v>
      </c>
      <c r="B4845" t="s">
        <v>41</v>
      </c>
      <c r="C4845" t="s">
        <v>18</v>
      </c>
      <c r="D4845">
        <v>24</v>
      </c>
    </row>
    <row r="4846" spans="1:4" x14ac:dyDescent="0.3">
      <c r="A4846">
        <v>3717</v>
      </c>
      <c r="B4846" t="s">
        <v>41</v>
      </c>
      <c r="C4846" t="s">
        <v>19</v>
      </c>
      <c r="D4846">
        <v>29</v>
      </c>
    </row>
    <row r="4847" spans="1:4" x14ac:dyDescent="0.3">
      <c r="A4847">
        <v>3717</v>
      </c>
      <c r="B4847" t="s">
        <v>41</v>
      </c>
      <c r="C4847" t="s">
        <v>20</v>
      </c>
      <c r="D4847">
        <v>6</v>
      </c>
    </row>
    <row r="4848" spans="1:4" x14ac:dyDescent="0.3">
      <c r="A4848">
        <v>3717</v>
      </c>
      <c r="B4848" t="s">
        <v>41</v>
      </c>
      <c r="C4848" t="s">
        <v>21</v>
      </c>
      <c r="D4848">
        <v>24</v>
      </c>
    </row>
    <row r="4849" spans="1:4" x14ac:dyDescent="0.3">
      <c r="A4849">
        <v>3717</v>
      </c>
      <c r="B4849" t="s">
        <v>41</v>
      </c>
      <c r="C4849" t="s">
        <v>22</v>
      </c>
      <c r="D4849">
        <v>218</v>
      </c>
    </row>
    <row r="4850" spans="1:4" x14ac:dyDescent="0.3">
      <c r="A4850">
        <v>6439</v>
      </c>
      <c r="B4850" t="s">
        <v>47</v>
      </c>
      <c r="C4850" t="s">
        <v>17</v>
      </c>
      <c r="D4850">
        <v>789</v>
      </c>
    </row>
    <row r="4851" spans="1:4" x14ac:dyDescent="0.3">
      <c r="A4851">
        <v>6439</v>
      </c>
      <c r="B4851" t="s">
        <v>47</v>
      </c>
      <c r="C4851" t="s">
        <v>18</v>
      </c>
      <c r="D4851">
        <v>0</v>
      </c>
    </row>
    <row r="4852" spans="1:4" x14ac:dyDescent="0.3">
      <c r="A4852">
        <v>6439</v>
      </c>
      <c r="B4852" t="s">
        <v>47</v>
      </c>
      <c r="C4852" t="s">
        <v>19</v>
      </c>
      <c r="D4852">
        <v>133</v>
      </c>
    </row>
    <row r="4853" spans="1:4" x14ac:dyDescent="0.3">
      <c r="A4853">
        <v>6439</v>
      </c>
      <c r="B4853" t="s">
        <v>47</v>
      </c>
      <c r="C4853" t="s">
        <v>20</v>
      </c>
      <c r="D4853">
        <v>0</v>
      </c>
    </row>
    <row r="4854" spans="1:4" x14ac:dyDescent="0.3">
      <c r="A4854">
        <v>6439</v>
      </c>
      <c r="B4854" t="s">
        <v>47</v>
      </c>
      <c r="C4854" t="s">
        <v>21</v>
      </c>
      <c r="D4854">
        <v>28</v>
      </c>
    </row>
    <row r="4855" spans="1:4" x14ac:dyDescent="0.3">
      <c r="A4855">
        <v>6439</v>
      </c>
      <c r="B4855" t="s">
        <v>47</v>
      </c>
      <c r="C4855" t="s">
        <v>22</v>
      </c>
      <c r="D4855">
        <v>152</v>
      </c>
    </row>
    <row r="4856" spans="1:4" x14ac:dyDescent="0.3">
      <c r="A4856">
        <v>8852</v>
      </c>
      <c r="B4856" t="s">
        <v>41</v>
      </c>
      <c r="C4856" t="s">
        <v>17</v>
      </c>
      <c r="D4856">
        <v>387</v>
      </c>
    </row>
    <row r="4857" spans="1:4" x14ac:dyDescent="0.3">
      <c r="A4857">
        <v>8852</v>
      </c>
      <c r="B4857" t="s">
        <v>41</v>
      </c>
      <c r="C4857" t="s">
        <v>18</v>
      </c>
      <c r="D4857">
        <v>126</v>
      </c>
    </row>
    <row r="4858" spans="1:4" x14ac:dyDescent="0.3">
      <c r="A4858">
        <v>8852</v>
      </c>
      <c r="B4858" t="s">
        <v>41</v>
      </c>
      <c r="C4858" t="s">
        <v>19</v>
      </c>
      <c r="D4858">
        <v>342</v>
      </c>
    </row>
    <row r="4859" spans="1:4" x14ac:dyDescent="0.3">
      <c r="A4859">
        <v>8852</v>
      </c>
      <c r="B4859" t="s">
        <v>41</v>
      </c>
      <c r="C4859" t="s">
        <v>20</v>
      </c>
      <c r="D4859">
        <v>0</v>
      </c>
    </row>
    <row r="4860" spans="1:4" x14ac:dyDescent="0.3">
      <c r="A4860">
        <v>8852</v>
      </c>
      <c r="B4860" t="s">
        <v>41</v>
      </c>
      <c r="C4860" t="s">
        <v>21</v>
      </c>
      <c r="D4860">
        <v>45</v>
      </c>
    </row>
    <row r="4861" spans="1:4" x14ac:dyDescent="0.3">
      <c r="A4861">
        <v>8852</v>
      </c>
      <c r="B4861" t="s">
        <v>41</v>
      </c>
      <c r="C4861" t="s">
        <v>22</v>
      </c>
      <c r="D4861">
        <v>180</v>
      </c>
    </row>
    <row r="4862" spans="1:4" x14ac:dyDescent="0.3">
      <c r="A4862">
        <v>1092</v>
      </c>
      <c r="B4862" t="s">
        <v>45</v>
      </c>
      <c r="C4862" t="s">
        <v>17</v>
      </c>
      <c r="D4862">
        <v>269</v>
      </c>
    </row>
    <row r="4863" spans="1:4" x14ac:dyDescent="0.3">
      <c r="A4863">
        <v>1092</v>
      </c>
      <c r="B4863" t="s">
        <v>45</v>
      </c>
      <c r="C4863" t="s">
        <v>18</v>
      </c>
      <c r="D4863">
        <v>129</v>
      </c>
    </row>
    <row r="4864" spans="1:4" x14ac:dyDescent="0.3">
      <c r="A4864">
        <v>1092</v>
      </c>
      <c r="B4864" t="s">
        <v>45</v>
      </c>
      <c r="C4864" t="s">
        <v>19</v>
      </c>
      <c r="D4864">
        <v>495</v>
      </c>
    </row>
    <row r="4865" spans="1:4" x14ac:dyDescent="0.3">
      <c r="A4865">
        <v>1092</v>
      </c>
      <c r="B4865" t="s">
        <v>45</v>
      </c>
      <c r="C4865" t="s">
        <v>20</v>
      </c>
      <c r="D4865">
        <v>182</v>
      </c>
    </row>
    <row r="4866" spans="1:4" x14ac:dyDescent="0.3">
      <c r="A4866">
        <v>1092</v>
      </c>
      <c r="B4866" t="s">
        <v>45</v>
      </c>
      <c r="C4866" t="s">
        <v>21</v>
      </c>
      <c r="D4866">
        <v>43</v>
      </c>
    </row>
    <row r="4867" spans="1:4" x14ac:dyDescent="0.3">
      <c r="A4867">
        <v>1092</v>
      </c>
      <c r="B4867" t="s">
        <v>45</v>
      </c>
      <c r="C4867" t="s">
        <v>22</v>
      </c>
      <c r="D4867">
        <v>29</v>
      </c>
    </row>
    <row r="4868" spans="1:4" x14ac:dyDescent="0.3">
      <c r="A4868">
        <v>7055</v>
      </c>
      <c r="B4868" t="s">
        <v>48</v>
      </c>
      <c r="C4868" t="s">
        <v>17</v>
      </c>
      <c r="D4868">
        <v>888</v>
      </c>
    </row>
    <row r="4869" spans="1:4" x14ac:dyDescent="0.3">
      <c r="A4869">
        <v>7055</v>
      </c>
      <c r="B4869" t="s">
        <v>48</v>
      </c>
      <c r="C4869" t="s">
        <v>18</v>
      </c>
      <c r="D4869">
        <v>0</v>
      </c>
    </row>
    <row r="4870" spans="1:4" x14ac:dyDescent="0.3">
      <c r="A4870">
        <v>7055</v>
      </c>
      <c r="B4870" t="s">
        <v>48</v>
      </c>
      <c r="C4870" t="s">
        <v>19</v>
      </c>
      <c r="D4870">
        <v>57</v>
      </c>
    </row>
    <row r="4871" spans="1:4" x14ac:dyDescent="0.3">
      <c r="A4871">
        <v>7055</v>
      </c>
      <c r="B4871" t="s">
        <v>48</v>
      </c>
      <c r="C4871" t="s">
        <v>20</v>
      </c>
      <c r="D4871">
        <v>0</v>
      </c>
    </row>
    <row r="4872" spans="1:4" x14ac:dyDescent="0.3">
      <c r="A4872">
        <v>7055</v>
      </c>
      <c r="B4872" t="s">
        <v>48</v>
      </c>
      <c r="C4872" t="s">
        <v>21</v>
      </c>
      <c r="D4872">
        <v>0</v>
      </c>
    </row>
    <row r="4873" spans="1:4" x14ac:dyDescent="0.3">
      <c r="A4873">
        <v>7055</v>
      </c>
      <c r="B4873" t="s">
        <v>48</v>
      </c>
      <c r="C4873" t="s">
        <v>22</v>
      </c>
      <c r="D4873">
        <v>76</v>
      </c>
    </row>
    <row r="4874" spans="1:4" x14ac:dyDescent="0.3">
      <c r="A4874">
        <v>4084</v>
      </c>
      <c r="B4874" t="s">
        <v>48</v>
      </c>
      <c r="C4874" t="s">
        <v>17</v>
      </c>
      <c r="D4874">
        <v>224</v>
      </c>
    </row>
    <row r="4875" spans="1:4" x14ac:dyDescent="0.3">
      <c r="A4875">
        <v>4084</v>
      </c>
      <c r="B4875" t="s">
        <v>48</v>
      </c>
      <c r="C4875" t="s">
        <v>18</v>
      </c>
      <c r="D4875">
        <v>155</v>
      </c>
    </row>
    <row r="4876" spans="1:4" x14ac:dyDescent="0.3">
      <c r="A4876">
        <v>4084</v>
      </c>
      <c r="B4876" t="s">
        <v>48</v>
      </c>
      <c r="C4876" t="s">
        <v>19</v>
      </c>
      <c r="D4876">
        <v>155</v>
      </c>
    </row>
    <row r="4877" spans="1:4" x14ac:dyDescent="0.3">
      <c r="A4877">
        <v>4084</v>
      </c>
      <c r="B4877" t="s">
        <v>48</v>
      </c>
      <c r="C4877" t="s">
        <v>20</v>
      </c>
      <c r="D4877">
        <v>192</v>
      </c>
    </row>
    <row r="4878" spans="1:4" x14ac:dyDescent="0.3">
      <c r="A4878">
        <v>4084</v>
      </c>
      <c r="B4878" t="s">
        <v>48</v>
      </c>
      <c r="C4878" t="s">
        <v>21</v>
      </c>
      <c r="D4878">
        <v>93</v>
      </c>
    </row>
    <row r="4879" spans="1:4" x14ac:dyDescent="0.3">
      <c r="A4879">
        <v>4084</v>
      </c>
      <c r="B4879" t="s">
        <v>48</v>
      </c>
      <c r="C4879" t="s">
        <v>22</v>
      </c>
      <c r="D4879">
        <v>54</v>
      </c>
    </row>
    <row r="4880" spans="1:4" x14ac:dyDescent="0.3">
      <c r="A4880">
        <v>9119</v>
      </c>
      <c r="B4880" t="s">
        <v>43</v>
      </c>
      <c r="C4880" t="s">
        <v>17</v>
      </c>
      <c r="D4880">
        <v>208</v>
      </c>
    </row>
    <row r="4881" spans="1:4" x14ac:dyDescent="0.3">
      <c r="A4881">
        <v>9119</v>
      </c>
      <c r="B4881" t="s">
        <v>43</v>
      </c>
      <c r="C4881" t="s">
        <v>18</v>
      </c>
      <c r="D4881">
        <v>17</v>
      </c>
    </row>
    <row r="4882" spans="1:4" x14ac:dyDescent="0.3">
      <c r="A4882">
        <v>9119</v>
      </c>
      <c r="B4882" t="s">
        <v>43</v>
      </c>
      <c r="C4882" t="s">
        <v>19</v>
      </c>
      <c r="D4882">
        <v>76</v>
      </c>
    </row>
    <row r="4883" spans="1:4" x14ac:dyDescent="0.3">
      <c r="A4883">
        <v>9119</v>
      </c>
      <c r="B4883" t="s">
        <v>43</v>
      </c>
      <c r="C4883" t="s">
        <v>20</v>
      </c>
      <c r="D4883">
        <v>36</v>
      </c>
    </row>
    <row r="4884" spans="1:4" x14ac:dyDescent="0.3">
      <c r="A4884">
        <v>9119</v>
      </c>
      <c r="B4884" t="s">
        <v>43</v>
      </c>
      <c r="C4884" t="s">
        <v>21</v>
      </c>
      <c r="D4884">
        <v>17</v>
      </c>
    </row>
    <row r="4885" spans="1:4" x14ac:dyDescent="0.3">
      <c r="A4885">
        <v>9119</v>
      </c>
      <c r="B4885" t="s">
        <v>43</v>
      </c>
      <c r="C4885" t="s">
        <v>22</v>
      </c>
      <c r="D4885">
        <v>38</v>
      </c>
    </row>
    <row r="4886" spans="1:4" x14ac:dyDescent="0.3">
      <c r="A4886">
        <v>5667</v>
      </c>
      <c r="B4886" t="s">
        <v>48</v>
      </c>
      <c r="C4886" t="s">
        <v>17</v>
      </c>
      <c r="D4886">
        <v>1013</v>
      </c>
    </row>
    <row r="4887" spans="1:4" x14ac:dyDescent="0.3">
      <c r="A4887">
        <v>5667</v>
      </c>
      <c r="B4887" t="s">
        <v>48</v>
      </c>
      <c r="C4887" t="s">
        <v>18</v>
      </c>
      <c r="D4887">
        <v>30</v>
      </c>
    </row>
    <row r="4888" spans="1:4" x14ac:dyDescent="0.3">
      <c r="A4888">
        <v>5667</v>
      </c>
      <c r="B4888" t="s">
        <v>48</v>
      </c>
      <c r="C4888" t="s">
        <v>19</v>
      </c>
      <c r="D4888">
        <v>399</v>
      </c>
    </row>
    <row r="4889" spans="1:4" x14ac:dyDescent="0.3">
      <c r="A4889">
        <v>5667</v>
      </c>
      <c r="B4889" t="s">
        <v>48</v>
      </c>
      <c r="C4889" t="s">
        <v>20</v>
      </c>
      <c r="D4889">
        <v>60</v>
      </c>
    </row>
    <row r="4890" spans="1:4" x14ac:dyDescent="0.3">
      <c r="A4890">
        <v>5667</v>
      </c>
      <c r="B4890" t="s">
        <v>48</v>
      </c>
      <c r="C4890" t="s">
        <v>21</v>
      </c>
      <c r="D4890">
        <v>46</v>
      </c>
    </row>
    <row r="4891" spans="1:4" x14ac:dyDescent="0.3">
      <c r="A4891">
        <v>5667</v>
      </c>
      <c r="B4891" t="s">
        <v>48</v>
      </c>
      <c r="C4891" t="s">
        <v>22</v>
      </c>
      <c r="D4891">
        <v>153</v>
      </c>
    </row>
    <row r="4892" spans="1:4" x14ac:dyDescent="0.3">
      <c r="A4892">
        <v>5841</v>
      </c>
      <c r="B4892" t="s">
        <v>41</v>
      </c>
      <c r="C4892" t="s">
        <v>17</v>
      </c>
      <c r="D4892">
        <v>606</v>
      </c>
    </row>
    <row r="4893" spans="1:4" x14ac:dyDescent="0.3">
      <c r="A4893">
        <v>5841</v>
      </c>
      <c r="B4893" t="s">
        <v>41</v>
      </c>
      <c r="C4893" t="s">
        <v>18</v>
      </c>
      <c r="D4893">
        <v>7</v>
      </c>
    </row>
    <row r="4894" spans="1:4" x14ac:dyDescent="0.3">
      <c r="A4894">
        <v>5841</v>
      </c>
      <c r="B4894" t="s">
        <v>41</v>
      </c>
      <c r="C4894" t="s">
        <v>19</v>
      </c>
      <c r="D4894">
        <v>155</v>
      </c>
    </row>
    <row r="4895" spans="1:4" x14ac:dyDescent="0.3">
      <c r="A4895">
        <v>5841</v>
      </c>
      <c r="B4895" t="s">
        <v>41</v>
      </c>
      <c r="C4895" t="s">
        <v>20</v>
      </c>
      <c r="D4895">
        <v>10</v>
      </c>
    </row>
    <row r="4896" spans="1:4" x14ac:dyDescent="0.3">
      <c r="A4896">
        <v>5841</v>
      </c>
      <c r="B4896" t="s">
        <v>41</v>
      </c>
      <c r="C4896" t="s">
        <v>21</v>
      </c>
      <c r="D4896">
        <v>0</v>
      </c>
    </row>
    <row r="4897" spans="1:4" x14ac:dyDescent="0.3">
      <c r="A4897">
        <v>5841</v>
      </c>
      <c r="B4897" t="s">
        <v>41</v>
      </c>
      <c r="C4897" t="s">
        <v>22</v>
      </c>
      <c r="D4897">
        <v>54</v>
      </c>
    </row>
    <row r="4898" spans="1:4" x14ac:dyDescent="0.3">
      <c r="A4898">
        <v>1513</v>
      </c>
      <c r="B4898" t="s">
        <v>41</v>
      </c>
      <c r="C4898" t="s">
        <v>17</v>
      </c>
      <c r="D4898">
        <v>600</v>
      </c>
    </row>
    <row r="4899" spans="1:4" x14ac:dyDescent="0.3">
      <c r="A4899">
        <v>1513</v>
      </c>
      <c r="B4899" t="s">
        <v>41</v>
      </c>
      <c r="C4899" t="s">
        <v>18</v>
      </c>
      <c r="D4899">
        <v>21</v>
      </c>
    </row>
    <row r="4900" spans="1:4" x14ac:dyDescent="0.3">
      <c r="A4900">
        <v>1513</v>
      </c>
      <c r="B4900" t="s">
        <v>41</v>
      </c>
      <c r="C4900" t="s">
        <v>19</v>
      </c>
      <c r="D4900">
        <v>128</v>
      </c>
    </row>
    <row r="4901" spans="1:4" x14ac:dyDescent="0.3">
      <c r="A4901">
        <v>1513</v>
      </c>
      <c r="B4901" t="s">
        <v>41</v>
      </c>
      <c r="C4901" t="s">
        <v>20</v>
      </c>
      <c r="D4901">
        <v>223</v>
      </c>
    </row>
    <row r="4902" spans="1:4" x14ac:dyDescent="0.3">
      <c r="A4902">
        <v>1513</v>
      </c>
      <c r="B4902" t="s">
        <v>41</v>
      </c>
      <c r="C4902" t="s">
        <v>21</v>
      </c>
      <c r="D4902">
        <v>150</v>
      </c>
    </row>
    <row r="4903" spans="1:4" x14ac:dyDescent="0.3">
      <c r="A4903">
        <v>1513</v>
      </c>
      <c r="B4903" t="s">
        <v>41</v>
      </c>
      <c r="C4903" t="s">
        <v>22</v>
      </c>
      <c r="D4903">
        <v>128</v>
      </c>
    </row>
    <row r="4904" spans="1:4" x14ac:dyDescent="0.3">
      <c r="A4904">
        <v>3445</v>
      </c>
      <c r="B4904" t="s">
        <v>47</v>
      </c>
      <c r="C4904" t="s">
        <v>17</v>
      </c>
      <c r="D4904">
        <v>216</v>
      </c>
    </row>
    <row r="4905" spans="1:4" x14ac:dyDescent="0.3">
      <c r="A4905">
        <v>3445</v>
      </c>
      <c r="B4905" t="s">
        <v>47</v>
      </c>
      <c r="C4905" t="s">
        <v>18</v>
      </c>
      <c r="D4905">
        <v>162</v>
      </c>
    </row>
    <row r="4906" spans="1:4" x14ac:dyDescent="0.3">
      <c r="A4906">
        <v>3445</v>
      </c>
      <c r="B4906" t="s">
        <v>47</v>
      </c>
      <c r="C4906" t="s">
        <v>19</v>
      </c>
      <c r="D4906">
        <v>224</v>
      </c>
    </row>
    <row r="4907" spans="1:4" x14ac:dyDescent="0.3">
      <c r="A4907">
        <v>3445</v>
      </c>
      <c r="B4907" t="s">
        <v>47</v>
      </c>
      <c r="C4907" t="s">
        <v>20</v>
      </c>
      <c r="D4907">
        <v>101</v>
      </c>
    </row>
    <row r="4908" spans="1:4" x14ac:dyDescent="0.3">
      <c r="A4908">
        <v>3445</v>
      </c>
      <c r="B4908" t="s">
        <v>47</v>
      </c>
      <c r="C4908" t="s">
        <v>21</v>
      </c>
      <c r="D4908">
        <v>92</v>
      </c>
    </row>
    <row r="4909" spans="1:4" x14ac:dyDescent="0.3">
      <c r="A4909">
        <v>3445</v>
      </c>
      <c r="B4909" t="s">
        <v>47</v>
      </c>
      <c r="C4909" t="s">
        <v>22</v>
      </c>
      <c r="D4909">
        <v>162</v>
      </c>
    </row>
    <row r="4910" spans="1:4" x14ac:dyDescent="0.3">
      <c r="A4910">
        <v>5872</v>
      </c>
      <c r="B4910" t="s">
        <v>43</v>
      </c>
      <c r="C4910" t="s">
        <v>17</v>
      </c>
      <c r="D4910">
        <v>240</v>
      </c>
    </row>
    <row r="4911" spans="1:4" x14ac:dyDescent="0.3">
      <c r="A4911">
        <v>5872</v>
      </c>
      <c r="B4911" t="s">
        <v>43</v>
      </c>
      <c r="C4911" t="s">
        <v>18</v>
      </c>
      <c r="D4911">
        <v>90</v>
      </c>
    </row>
    <row r="4912" spans="1:4" x14ac:dyDescent="0.3">
      <c r="A4912">
        <v>5872</v>
      </c>
      <c r="B4912" t="s">
        <v>43</v>
      </c>
      <c r="C4912" t="s">
        <v>19</v>
      </c>
      <c r="D4912">
        <v>216</v>
      </c>
    </row>
    <row r="4913" spans="1:4" x14ac:dyDescent="0.3">
      <c r="A4913">
        <v>5872</v>
      </c>
      <c r="B4913" t="s">
        <v>43</v>
      </c>
      <c r="C4913" t="s">
        <v>20</v>
      </c>
      <c r="D4913">
        <v>63</v>
      </c>
    </row>
    <row r="4914" spans="1:4" x14ac:dyDescent="0.3">
      <c r="A4914">
        <v>5872</v>
      </c>
      <c r="B4914" t="s">
        <v>43</v>
      </c>
      <c r="C4914" t="s">
        <v>21</v>
      </c>
      <c r="D4914">
        <v>6</v>
      </c>
    </row>
    <row r="4915" spans="1:4" x14ac:dyDescent="0.3">
      <c r="A4915">
        <v>5872</v>
      </c>
      <c r="B4915" t="s">
        <v>43</v>
      </c>
      <c r="C4915" t="s">
        <v>22</v>
      </c>
      <c r="D4915">
        <v>24</v>
      </c>
    </row>
    <row r="4916" spans="1:4" x14ac:dyDescent="0.3">
      <c r="A4916">
        <v>8132</v>
      </c>
      <c r="B4916" t="s">
        <v>52</v>
      </c>
      <c r="C4916" t="s">
        <v>17</v>
      </c>
      <c r="D4916">
        <v>565</v>
      </c>
    </row>
    <row r="4917" spans="1:4" x14ac:dyDescent="0.3">
      <c r="A4917">
        <v>8132</v>
      </c>
      <c r="B4917" t="s">
        <v>52</v>
      </c>
      <c r="C4917" t="s">
        <v>18</v>
      </c>
      <c r="D4917">
        <v>6</v>
      </c>
    </row>
    <row r="4918" spans="1:4" x14ac:dyDescent="0.3">
      <c r="A4918">
        <v>8132</v>
      </c>
      <c r="B4918" t="s">
        <v>52</v>
      </c>
      <c r="C4918" t="s">
        <v>19</v>
      </c>
      <c r="D4918">
        <v>65</v>
      </c>
    </row>
    <row r="4919" spans="1:4" x14ac:dyDescent="0.3">
      <c r="A4919">
        <v>8132</v>
      </c>
      <c r="B4919" t="s">
        <v>52</v>
      </c>
      <c r="C4919" t="s">
        <v>20</v>
      </c>
      <c r="D4919">
        <v>0</v>
      </c>
    </row>
    <row r="4920" spans="1:4" x14ac:dyDescent="0.3">
      <c r="A4920">
        <v>8132</v>
      </c>
      <c r="B4920" t="s">
        <v>52</v>
      </c>
      <c r="C4920" t="s">
        <v>21</v>
      </c>
      <c r="D4920">
        <v>6</v>
      </c>
    </row>
    <row r="4921" spans="1:4" x14ac:dyDescent="0.3">
      <c r="A4921">
        <v>8132</v>
      </c>
      <c r="B4921" t="s">
        <v>52</v>
      </c>
      <c r="C4921" t="s">
        <v>22</v>
      </c>
      <c r="D4921">
        <v>19</v>
      </c>
    </row>
    <row r="4922" spans="1:4" x14ac:dyDescent="0.3">
      <c r="A4922">
        <v>1992</v>
      </c>
      <c r="B4922" t="s">
        <v>41</v>
      </c>
      <c r="C4922" t="s">
        <v>17</v>
      </c>
      <c r="D4922">
        <v>522</v>
      </c>
    </row>
    <row r="4923" spans="1:4" x14ac:dyDescent="0.3">
      <c r="A4923">
        <v>1992</v>
      </c>
      <c r="B4923" t="s">
        <v>41</v>
      </c>
      <c r="C4923" t="s">
        <v>18</v>
      </c>
      <c r="D4923">
        <v>0</v>
      </c>
    </row>
    <row r="4924" spans="1:4" x14ac:dyDescent="0.3">
      <c r="A4924">
        <v>1992</v>
      </c>
      <c r="B4924" t="s">
        <v>41</v>
      </c>
      <c r="C4924" t="s">
        <v>19</v>
      </c>
      <c r="D4924">
        <v>257</v>
      </c>
    </row>
    <row r="4925" spans="1:4" x14ac:dyDescent="0.3">
      <c r="A4925">
        <v>1992</v>
      </c>
      <c r="B4925" t="s">
        <v>41</v>
      </c>
      <c r="C4925" t="s">
        <v>20</v>
      </c>
      <c r="D4925">
        <v>32</v>
      </c>
    </row>
    <row r="4926" spans="1:4" x14ac:dyDescent="0.3">
      <c r="A4926">
        <v>1992</v>
      </c>
      <c r="B4926" t="s">
        <v>41</v>
      </c>
      <c r="C4926" t="s">
        <v>21</v>
      </c>
      <c r="D4926">
        <v>16</v>
      </c>
    </row>
    <row r="4927" spans="1:4" x14ac:dyDescent="0.3">
      <c r="A4927">
        <v>1992</v>
      </c>
      <c r="B4927" t="s">
        <v>41</v>
      </c>
      <c r="C4927" t="s">
        <v>22</v>
      </c>
      <c r="D4927">
        <v>66</v>
      </c>
    </row>
    <row r="4928" spans="1:4" x14ac:dyDescent="0.3">
      <c r="A4928">
        <v>3478</v>
      </c>
      <c r="B4928" t="s">
        <v>48</v>
      </c>
      <c r="C4928" t="s">
        <v>17</v>
      </c>
      <c r="D4928">
        <v>267</v>
      </c>
    </row>
    <row r="4929" spans="1:4" x14ac:dyDescent="0.3">
      <c r="A4929">
        <v>3478</v>
      </c>
      <c r="B4929" t="s">
        <v>48</v>
      </c>
      <c r="C4929" t="s">
        <v>18</v>
      </c>
      <c r="D4929">
        <v>42</v>
      </c>
    </row>
    <row r="4930" spans="1:4" x14ac:dyDescent="0.3">
      <c r="A4930">
        <v>3478</v>
      </c>
      <c r="B4930" t="s">
        <v>48</v>
      </c>
      <c r="C4930" t="s">
        <v>19</v>
      </c>
      <c r="D4930">
        <v>309</v>
      </c>
    </row>
    <row r="4931" spans="1:4" x14ac:dyDescent="0.3">
      <c r="A4931">
        <v>3478</v>
      </c>
      <c r="B4931" t="s">
        <v>48</v>
      </c>
      <c r="C4931" t="s">
        <v>20</v>
      </c>
      <c r="D4931">
        <v>55</v>
      </c>
    </row>
    <row r="4932" spans="1:4" x14ac:dyDescent="0.3">
      <c r="A4932">
        <v>3478</v>
      </c>
      <c r="B4932" t="s">
        <v>48</v>
      </c>
      <c r="C4932" t="s">
        <v>21</v>
      </c>
      <c r="D4932">
        <v>42</v>
      </c>
    </row>
    <row r="4933" spans="1:4" x14ac:dyDescent="0.3">
      <c r="A4933">
        <v>3478</v>
      </c>
      <c r="B4933" t="s">
        <v>48</v>
      </c>
      <c r="C4933" t="s">
        <v>22</v>
      </c>
      <c r="D4933">
        <v>21</v>
      </c>
    </row>
    <row r="4934" spans="1:4" x14ac:dyDescent="0.3">
      <c r="A4934">
        <v>760</v>
      </c>
      <c r="B4934" t="s">
        <v>47</v>
      </c>
      <c r="C4934" t="s">
        <v>17</v>
      </c>
      <c r="D4934">
        <v>588</v>
      </c>
    </row>
    <row r="4935" spans="1:4" x14ac:dyDescent="0.3">
      <c r="A4935">
        <v>760</v>
      </c>
      <c r="B4935" t="s">
        <v>47</v>
      </c>
      <c r="C4935" t="s">
        <v>18</v>
      </c>
      <c r="D4935">
        <v>7</v>
      </c>
    </row>
    <row r="4936" spans="1:4" x14ac:dyDescent="0.3">
      <c r="A4936">
        <v>760</v>
      </c>
      <c r="B4936" t="s">
        <v>47</v>
      </c>
      <c r="C4936" t="s">
        <v>19</v>
      </c>
      <c r="D4936">
        <v>76</v>
      </c>
    </row>
    <row r="4937" spans="1:4" x14ac:dyDescent="0.3">
      <c r="A4937">
        <v>760</v>
      </c>
      <c r="B4937" t="s">
        <v>47</v>
      </c>
      <c r="C4937" t="s">
        <v>20</v>
      </c>
      <c r="D4937">
        <v>110</v>
      </c>
    </row>
    <row r="4938" spans="1:4" x14ac:dyDescent="0.3">
      <c r="A4938">
        <v>760</v>
      </c>
      <c r="B4938" t="s">
        <v>47</v>
      </c>
      <c r="C4938" t="s">
        <v>21</v>
      </c>
      <c r="D4938">
        <v>15</v>
      </c>
    </row>
    <row r="4939" spans="1:4" x14ac:dyDescent="0.3">
      <c r="A4939">
        <v>760</v>
      </c>
      <c r="B4939" t="s">
        <v>47</v>
      </c>
      <c r="C4939" t="s">
        <v>22</v>
      </c>
      <c r="D4939">
        <v>15</v>
      </c>
    </row>
    <row r="4940" spans="1:4" x14ac:dyDescent="0.3">
      <c r="A4940">
        <v>4094</v>
      </c>
      <c r="B4940" t="s">
        <v>53</v>
      </c>
      <c r="C4940" t="s">
        <v>17</v>
      </c>
      <c r="D4940">
        <v>201</v>
      </c>
    </row>
    <row r="4941" spans="1:4" x14ac:dyDescent="0.3">
      <c r="A4941">
        <v>4094</v>
      </c>
      <c r="B4941" t="s">
        <v>53</v>
      </c>
      <c r="C4941" t="s">
        <v>18</v>
      </c>
      <c r="D4941">
        <v>2</v>
      </c>
    </row>
    <row r="4942" spans="1:4" x14ac:dyDescent="0.3">
      <c r="A4942">
        <v>4094</v>
      </c>
      <c r="B4942" t="s">
        <v>53</v>
      </c>
      <c r="C4942" t="s">
        <v>19</v>
      </c>
      <c r="D4942">
        <v>43</v>
      </c>
    </row>
    <row r="4943" spans="1:4" x14ac:dyDescent="0.3">
      <c r="A4943">
        <v>4094</v>
      </c>
      <c r="B4943" t="s">
        <v>53</v>
      </c>
      <c r="C4943" t="s">
        <v>20</v>
      </c>
      <c r="D4943">
        <v>3</v>
      </c>
    </row>
    <row r="4944" spans="1:4" x14ac:dyDescent="0.3">
      <c r="A4944">
        <v>4094</v>
      </c>
      <c r="B4944" t="s">
        <v>53</v>
      </c>
      <c r="C4944" t="s">
        <v>21</v>
      </c>
      <c r="D4944">
        <v>5</v>
      </c>
    </row>
    <row r="4945" spans="1:4" x14ac:dyDescent="0.3">
      <c r="A4945">
        <v>4094</v>
      </c>
      <c r="B4945" t="s">
        <v>53</v>
      </c>
      <c r="C4945" t="s">
        <v>22</v>
      </c>
      <c r="D4945">
        <v>35</v>
      </c>
    </row>
    <row r="4946" spans="1:4" x14ac:dyDescent="0.3">
      <c r="A4946">
        <v>8588</v>
      </c>
      <c r="B4946" t="s">
        <v>52</v>
      </c>
      <c r="C4946" t="s">
        <v>17</v>
      </c>
      <c r="D4946">
        <v>201</v>
      </c>
    </row>
    <row r="4947" spans="1:4" x14ac:dyDescent="0.3">
      <c r="A4947">
        <v>8588</v>
      </c>
      <c r="B4947" t="s">
        <v>52</v>
      </c>
      <c r="C4947" t="s">
        <v>18</v>
      </c>
      <c r="D4947">
        <v>2</v>
      </c>
    </row>
    <row r="4948" spans="1:4" x14ac:dyDescent="0.3">
      <c r="A4948">
        <v>8588</v>
      </c>
      <c r="B4948" t="s">
        <v>52</v>
      </c>
      <c r="C4948" t="s">
        <v>19</v>
      </c>
      <c r="D4948">
        <v>43</v>
      </c>
    </row>
    <row r="4949" spans="1:4" x14ac:dyDescent="0.3">
      <c r="A4949">
        <v>8588</v>
      </c>
      <c r="B4949" t="s">
        <v>52</v>
      </c>
      <c r="C4949" t="s">
        <v>20</v>
      </c>
      <c r="D4949">
        <v>3</v>
      </c>
    </row>
    <row r="4950" spans="1:4" x14ac:dyDescent="0.3">
      <c r="A4950">
        <v>8588</v>
      </c>
      <c r="B4950" t="s">
        <v>52</v>
      </c>
      <c r="C4950" t="s">
        <v>21</v>
      </c>
      <c r="D4950">
        <v>5</v>
      </c>
    </row>
    <row r="4951" spans="1:4" x14ac:dyDescent="0.3">
      <c r="A4951">
        <v>8588</v>
      </c>
      <c r="B4951" t="s">
        <v>52</v>
      </c>
      <c r="C4951" t="s">
        <v>22</v>
      </c>
      <c r="D4951">
        <v>35</v>
      </c>
    </row>
    <row r="4952" spans="1:4" x14ac:dyDescent="0.3">
      <c r="A4952">
        <v>9240</v>
      </c>
      <c r="B4952" t="s">
        <v>41</v>
      </c>
      <c r="C4952" t="s">
        <v>17</v>
      </c>
      <c r="D4952">
        <v>458</v>
      </c>
    </row>
    <row r="4953" spans="1:4" x14ac:dyDescent="0.3">
      <c r="A4953">
        <v>9240</v>
      </c>
      <c r="B4953" t="s">
        <v>41</v>
      </c>
      <c r="C4953" t="s">
        <v>18</v>
      </c>
      <c r="D4953">
        <v>0</v>
      </c>
    </row>
    <row r="4954" spans="1:4" x14ac:dyDescent="0.3">
      <c r="A4954">
        <v>9240</v>
      </c>
      <c r="B4954" t="s">
        <v>41</v>
      </c>
      <c r="C4954" t="s">
        <v>19</v>
      </c>
      <c r="D4954">
        <v>24</v>
      </c>
    </row>
    <row r="4955" spans="1:4" x14ac:dyDescent="0.3">
      <c r="A4955">
        <v>9240</v>
      </c>
      <c r="B4955" t="s">
        <v>41</v>
      </c>
      <c r="C4955" t="s">
        <v>20</v>
      </c>
      <c r="D4955">
        <v>6</v>
      </c>
    </row>
    <row r="4956" spans="1:4" x14ac:dyDescent="0.3">
      <c r="A4956">
        <v>9240</v>
      </c>
      <c r="B4956" t="s">
        <v>41</v>
      </c>
      <c r="C4956" t="s">
        <v>21</v>
      </c>
      <c r="D4956">
        <v>4</v>
      </c>
    </row>
    <row r="4957" spans="1:4" x14ac:dyDescent="0.3">
      <c r="A4957">
        <v>9240</v>
      </c>
      <c r="B4957" t="s">
        <v>41</v>
      </c>
      <c r="C4957" t="s">
        <v>22</v>
      </c>
      <c r="D4957">
        <v>34</v>
      </c>
    </row>
    <row r="4958" spans="1:4" x14ac:dyDescent="0.3">
      <c r="A4958">
        <v>17</v>
      </c>
      <c r="B4958" t="s">
        <v>41</v>
      </c>
      <c r="C4958" t="s">
        <v>17</v>
      </c>
      <c r="D4958">
        <v>637</v>
      </c>
    </row>
    <row r="4959" spans="1:4" x14ac:dyDescent="0.3">
      <c r="A4959">
        <v>17</v>
      </c>
      <c r="B4959" t="s">
        <v>41</v>
      </c>
      <c r="C4959" t="s">
        <v>18</v>
      </c>
      <c r="D4959">
        <v>47</v>
      </c>
    </row>
    <row r="4960" spans="1:4" x14ac:dyDescent="0.3">
      <c r="A4960">
        <v>17</v>
      </c>
      <c r="B4960" t="s">
        <v>41</v>
      </c>
      <c r="C4960" t="s">
        <v>19</v>
      </c>
      <c r="D4960">
        <v>237</v>
      </c>
    </row>
    <row r="4961" spans="1:4" x14ac:dyDescent="0.3">
      <c r="A4961">
        <v>17</v>
      </c>
      <c r="B4961" t="s">
        <v>41</v>
      </c>
      <c r="C4961" t="s">
        <v>20</v>
      </c>
      <c r="D4961">
        <v>12</v>
      </c>
    </row>
    <row r="4962" spans="1:4" x14ac:dyDescent="0.3">
      <c r="A4962">
        <v>17</v>
      </c>
      <c r="B4962" t="s">
        <v>41</v>
      </c>
      <c r="C4962" t="s">
        <v>21</v>
      </c>
      <c r="D4962">
        <v>19</v>
      </c>
    </row>
    <row r="4963" spans="1:4" x14ac:dyDescent="0.3">
      <c r="A4963">
        <v>17</v>
      </c>
      <c r="B4963" t="s">
        <v>41</v>
      </c>
      <c r="C4963" t="s">
        <v>22</v>
      </c>
      <c r="D4963">
        <v>76</v>
      </c>
    </row>
    <row r="4964" spans="1:4" x14ac:dyDescent="0.3">
      <c r="A4964">
        <v>6257</v>
      </c>
      <c r="B4964" t="s">
        <v>47</v>
      </c>
      <c r="C4964" t="s">
        <v>17</v>
      </c>
      <c r="D4964">
        <v>255</v>
      </c>
    </row>
    <row r="4965" spans="1:4" x14ac:dyDescent="0.3">
      <c r="A4965">
        <v>6257</v>
      </c>
      <c r="B4965" t="s">
        <v>47</v>
      </c>
      <c r="C4965" t="s">
        <v>18</v>
      </c>
      <c r="D4965">
        <v>43</v>
      </c>
    </row>
    <row r="4966" spans="1:4" x14ac:dyDescent="0.3">
      <c r="A4966">
        <v>6257</v>
      </c>
      <c r="B4966" t="s">
        <v>47</v>
      </c>
      <c r="C4966" t="s">
        <v>19</v>
      </c>
      <c r="D4966">
        <v>134</v>
      </c>
    </row>
    <row r="4967" spans="1:4" x14ac:dyDescent="0.3">
      <c r="A4967">
        <v>6257</v>
      </c>
      <c r="B4967" t="s">
        <v>47</v>
      </c>
      <c r="C4967" t="s">
        <v>20</v>
      </c>
      <c r="D4967">
        <v>37</v>
      </c>
    </row>
    <row r="4968" spans="1:4" x14ac:dyDescent="0.3">
      <c r="A4968">
        <v>6257</v>
      </c>
      <c r="B4968" t="s">
        <v>47</v>
      </c>
      <c r="C4968" t="s">
        <v>21</v>
      </c>
      <c r="D4968">
        <v>14</v>
      </c>
    </row>
    <row r="4969" spans="1:4" x14ac:dyDescent="0.3">
      <c r="A4969">
        <v>6257</v>
      </c>
      <c r="B4969" t="s">
        <v>47</v>
      </c>
      <c r="C4969" t="s">
        <v>22</v>
      </c>
      <c r="D4969">
        <v>24</v>
      </c>
    </row>
    <row r="4970" spans="1:4" x14ac:dyDescent="0.3">
      <c r="A4970">
        <v>1456</v>
      </c>
      <c r="B4970" t="s">
        <v>45</v>
      </c>
      <c r="C4970" t="s">
        <v>17</v>
      </c>
      <c r="D4970">
        <v>265</v>
      </c>
    </row>
    <row r="4971" spans="1:4" x14ac:dyDescent="0.3">
      <c r="A4971">
        <v>1456</v>
      </c>
      <c r="B4971" t="s">
        <v>45</v>
      </c>
      <c r="C4971" t="s">
        <v>18</v>
      </c>
      <c r="D4971">
        <v>199</v>
      </c>
    </row>
    <row r="4972" spans="1:4" x14ac:dyDescent="0.3">
      <c r="A4972">
        <v>1456</v>
      </c>
      <c r="B4972" t="s">
        <v>45</v>
      </c>
      <c r="C4972" t="s">
        <v>19</v>
      </c>
      <c r="D4972">
        <v>303</v>
      </c>
    </row>
    <row r="4973" spans="1:4" x14ac:dyDescent="0.3">
      <c r="A4973">
        <v>1456</v>
      </c>
      <c r="B4973" t="s">
        <v>45</v>
      </c>
      <c r="C4973" t="s">
        <v>20</v>
      </c>
      <c r="D4973">
        <v>234</v>
      </c>
    </row>
    <row r="4974" spans="1:4" x14ac:dyDescent="0.3">
      <c r="A4974">
        <v>1456</v>
      </c>
      <c r="B4974" t="s">
        <v>45</v>
      </c>
      <c r="C4974" t="s">
        <v>21</v>
      </c>
      <c r="D4974">
        <v>9</v>
      </c>
    </row>
    <row r="4975" spans="1:4" x14ac:dyDescent="0.3">
      <c r="A4975">
        <v>1456</v>
      </c>
      <c r="B4975" t="s">
        <v>45</v>
      </c>
      <c r="C4975" t="s">
        <v>22</v>
      </c>
      <c r="D4975">
        <v>170</v>
      </c>
    </row>
    <row r="4976" spans="1:4" x14ac:dyDescent="0.3">
      <c r="A4976">
        <v>2849</v>
      </c>
      <c r="B4976" t="s">
        <v>48</v>
      </c>
      <c r="C4976" t="s">
        <v>17</v>
      </c>
      <c r="D4976">
        <v>265</v>
      </c>
    </row>
    <row r="4977" spans="1:4" x14ac:dyDescent="0.3">
      <c r="A4977">
        <v>2849</v>
      </c>
      <c r="B4977" t="s">
        <v>48</v>
      </c>
      <c r="C4977" t="s">
        <v>18</v>
      </c>
      <c r="D4977">
        <v>199</v>
      </c>
    </row>
    <row r="4978" spans="1:4" x14ac:dyDescent="0.3">
      <c r="A4978">
        <v>2849</v>
      </c>
      <c r="B4978" t="s">
        <v>48</v>
      </c>
      <c r="C4978" t="s">
        <v>19</v>
      </c>
      <c r="D4978">
        <v>303</v>
      </c>
    </row>
    <row r="4979" spans="1:4" x14ac:dyDescent="0.3">
      <c r="A4979">
        <v>2849</v>
      </c>
      <c r="B4979" t="s">
        <v>48</v>
      </c>
      <c r="C4979" t="s">
        <v>20</v>
      </c>
      <c r="D4979">
        <v>234</v>
      </c>
    </row>
    <row r="4980" spans="1:4" x14ac:dyDescent="0.3">
      <c r="A4980">
        <v>2849</v>
      </c>
      <c r="B4980" t="s">
        <v>48</v>
      </c>
      <c r="C4980" t="s">
        <v>21</v>
      </c>
      <c r="D4980">
        <v>9</v>
      </c>
    </row>
    <row r="4981" spans="1:4" x14ac:dyDescent="0.3">
      <c r="A4981">
        <v>2849</v>
      </c>
      <c r="B4981" t="s">
        <v>48</v>
      </c>
      <c r="C4981" t="s">
        <v>22</v>
      </c>
      <c r="D4981">
        <v>170</v>
      </c>
    </row>
    <row r="4982" spans="1:4" x14ac:dyDescent="0.3">
      <c r="A4982">
        <v>4480</v>
      </c>
      <c r="B4982" t="s">
        <v>47</v>
      </c>
      <c r="C4982" t="s">
        <v>17</v>
      </c>
      <c r="D4982">
        <v>365</v>
      </c>
    </row>
    <row r="4983" spans="1:4" x14ac:dyDescent="0.3">
      <c r="A4983">
        <v>4480</v>
      </c>
      <c r="B4983" t="s">
        <v>47</v>
      </c>
      <c r="C4983" t="s">
        <v>18</v>
      </c>
      <c r="D4983">
        <v>3</v>
      </c>
    </row>
    <row r="4984" spans="1:4" x14ac:dyDescent="0.3">
      <c r="A4984">
        <v>4480</v>
      </c>
      <c r="B4984" t="s">
        <v>47</v>
      </c>
      <c r="C4984" t="s">
        <v>19</v>
      </c>
      <c r="D4984">
        <v>15</v>
      </c>
    </row>
    <row r="4985" spans="1:4" x14ac:dyDescent="0.3">
      <c r="A4985">
        <v>4480</v>
      </c>
      <c r="B4985" t="s">
        <v>47</v>
      </c>
      <c r="C4985" t="s">
        <v>20</v>
      </c>
      <c r="D4985">
        <v>4</v>
      </c>
    </row>
    <row r="4986" spans="1:4" x14ac:dyDescent="0.3">
      <c r="A4986">
        <v>4480</v>
      </c>
      <c r="B4986" t="s">
        <v>47</v>
      </c>
      <c r="C4986" t="s">
        <v>21</v>
      </c>
      <c r="D4986">
        <v>3</v>
      </c>
    </row>
    <row r="4987" spans="1:4" x14ac:dyDescent="0.3">
      <c r="A4987">
        <v>4480</v>
      </c>
      <c r="B4987" t="s">
        <v>47</v>
      </c>
      <c r="C4987" t="s">
        <v>22</v>
      </c>
      <c r="D4987">
        <v>11</v>
      </c>
    </row>
    <row r="4988" spans="1:4" x14ac:dyDescent="0.3">
      <c r="A4988">
        <v>10091</v>
      </c>
      <c r="B4988" t="s">
        <v>41</v>
      </c>
      <c r="C4988" t="s">
        <v>17</v>
      </c>
      <c r="D4988">
        <v>520</v>
      </c>
    </row>
    <row r="4989" spans="1:4" x14ac:dyDescent="0.3">
      <c r="A4989">
        <v>10091</v>
      </c>
      <c r="B4989" t="s">
        <v>41</v>
      </c>
      <c r="C4989" t="s">
        <v>18</v>
      </c>
      <c r="D4989">
        <v>20</v>
      </c>
    </row>
    <row r="4990" spans="1:4" x14ac:dyDescent="0.3">
      <c r="A4990">
        <v>10091</v>
      </c>
      <c r="B4990" t="s">
        <v>41</v>
      </c>
      <c r="C4990" t="s">
        <v>19</v>
      </c>
      <c r="D4990">
        <v>367</v>
      </c>
    </row>
    <row r="4991" spans="1:4" x14ac:dyDescent="0.3">
      <c r="A4991">
        <v>10091</v>
      </c>
      <c r="B4991" t="s">
        <v>41</v>
      </c>
      <c r="C4991" t="s">
        <v>20</v>
      </c>
      <c r="D4991">
        <v>39</v>
      </c>
    </row>
    <row r="4992" spans="1:4" x14ac:dyDescent="0.3">
      <c r="A4992">
        <v>10091</v>
      </c>
      <c r="B4992" t="s">
        <v>41</v>
      </c>
      <c r="C4992" t="s">
        <v>21</v>
      </c>
      <c r="D4992">
        <v>81</v>
      </c>
    </row>
    <row r="4993" spans="1:4" x14ac:dyDescent="0.3">
      <c r="A4993">
        <v>10091</v>
      </c>
      <c r="B4993" t="s">
        <v>41</v>
      </c>
      <c r="C4993" t="s">
        <v>22</v>
      </c>
      <c r="D4993">
        <v>40</v>
      </c>
    </row>
    <row r="4994" spans="1:4" x14ac:dyDescent="0.3">
      <c r="A4994">
        <v>3678</v>
      </c>
      <c r="B4994" t="s">
        <v>41</v>
      </c>
      <c r="C4994" t="s">
        <v>17</v>
      </c>
      <c r="D4994">
        <v>488</v>
      </c>
    </row>
    <row r="4995" spans="1:4" x14ac:dyDescent="0.3">
      <c r="A4995">
        <v>3678</v>
      </c>
      <c r="B4995" t="s">
        <v>41</v>
      </c>
      <c r="C4995" t="s">
        <v>18</v>
      </c>
      <c r="D4995">
        <v>23</v>
      </c>
    </row>
    <row r="4996" spans="1:4" x14ac:dyDescent="0.3">
      <c r="A4996">
        <v>3678</v>
      </c>
      <c r="B4996" t="s">
        <v>41</v>
      </c>
      <c r="C4996" t="s">
        <v>19</v>
      </c>
      <c r="D4996">
        <v>71</v>
      </c>
    </row>
    <row r="4997" spans="1:4" x14ac:dyDescent="0.3">
      <c r="A4997">
        <v>3678</v>
      </c>
      <c r="B4997" t="s">
        <v>41</v>
      </c>
      <c r="C4997" t="s">
        <v>20</v>
      </c>
      <c r="D4997">
        <v>15</v>
      </c>
    </row>
    <row r="4998" spans="1:4" x14ac:dyDescent="0.3">
      <c r="A4998">
        <v>3678</v>
      </c>
      <c r="B4998" t="s">
        <v>41</v>
      </c>
      <c r="C4998" t="s">
        <v>21</v>
      </c>
      <c r="D4998">
        <v>0</v>
      </c>
    </row>
    <row r="4999" spans="1:4" x14ac:dyDescent="0.3">
      <c r="A4999">
        <v>3678</v>
      </c>
      <c r="B4999" t="s">
        <v>41</v>
      </c>
      <c r="C4999" t="s">
        <v>22</v>
      </c>
      <c r="D4999">
        <v>59</v>
      </c>
    </row>
    <row r="5000" spans="1:4" x14ac:dyDescent="0.3">
      <c r="A5000">
        <v>6715</v>
      </c>
      <c r="B5000" t="s">
        <v>41</v>
      </c>
      <c r="C5000" t="s">
        <v>17</v>
      </c>
      <c r="D5000">
        <v>502</v>
      </c>
    </row>
    <row r="5001" spans="1:4" x14ac:dyDescent="0.3">
      <c r="A5001">
        <v>6715</v>
      </c>
      <c r="B5001" t="s">
        <v>41</v>
      </c>
      <c r="C5001" t="s">
        <v>18</v>
      </c>
      <c r="D5001">
        <v>19</v>
      </c>
    </row>
    <row r="5002" spans="1:4" x14ac:dyDescent="0.3">
      <c r="A5002">
        <v>6715</v>
      </c>
      <c r="B5002" t="s">
        <v>41</v>
      </c>
      <c r="C5002" t="s">
        <v>19</v>
      </c>
      <c r="D5002">
        <v>132</v>
      </c>
    </row>
    <row r="5003" spans="1:4" x14ac:dyDescent="0.3">
      <c r="A5003">
        <v>6715</v>
      </c>
      <c r="B5003" t="s">
        <v>41</v>
      </c>
      <c r="C5003" t="s">
        <v>20</v>
      </c>
      <c r="D5003">
        <v>0</v>
      </c>
    </row>
    <row r="5004" spans="1:4" x14ac:dyDescent="0.3">
      <c r="A5004">
        <v>6715</v>
      </c>
      <c r="B5004" t="s">
        <v>41</v>
      </c>
      <c r="C5004" t="s">
        <v>21</v>
      </c>
      <c r="D5004">
        <v>6</v>
      </c>
    </row>
    <row r="5005" spans="1:4" x14ac:dyDescent="0.3">
      <c r="A5005">
        <v>6715</v>
      </c>
      <c r="B5005" t="s">
        <v>41</v>
      </c>
      <c r="C5005" t="s">
        <v>22</v>
      </c>
      <c r="D5005">
        <v>26</v>
      </c>
    </row>
    <row r="5006" spans="1:4" x14ac:dyDescent="0.3">
      <c r="A5006">
        <v>9283</v>
      </c>
      <c r="B5006" t="s">
        <v>48</v>
      </c>
      <c r="C5006" t="s">
        <v>17</v>
      </c>
      <c r="D5006">
        <v>8</v>
      </c>
    </row>
    <row r="5007" spans="1:4" x14ac:dyDescent="0.3">
      <c r="A5007">
        <v>9283</v>
      </c>
      <c r="B5007" t="s">
        <v>48</v>
      </c>
      <c r="C5007" t="s">
        <v>18</v>
      </c>
      <c r="D5007">
        <v>1</v>
      </c>
    </row>
    <row r="5008" spans="1:4" x14ac:dyDescent="0.3">
      <c r="A5008">
        <v>9283</v>
      </c>
      <c r="B5008" t="s">
        <v>48</v>
      </c>
      <c r="C5008" t="s">
        <v>19</v>
      </c>
      <c r="D5008">
        <v>7</v>
      </c>
    </row>
    <row r="5009" spans="1:4" x14ac:dyDescent="0.3">
      <c r="A5009">
        <v>9283</v>
      </c>
      <c r="B5009" t="s">
        <v>48</v>
      </c>
      <c r="C5009" t="s">
        <v>20</v>
      </c>
      <c r="D5009">
        <v>2</v>
      </c>
    </row>
    <row r="5010" spans="1:4" x14ac:dyDescent="0.3">
      <c r="A5010">
        <v>9283</v>
      </c>
      <c r="B5010" t="s">
        <v>48</v>
      </c>
      <c r="C5010" t="s">
        <v>21</v>
      </c>
      <c r="D5010">
        <v>0</v>
      </c>
    </row>
    <row r="5011" spans="1:4" x14ac:dyDescent="0.3">
      <c r="A5011">
        <v>9283</v>
      </c>
      <c r="B5011" t="s">
        <v>48</v>
      </c>
      <c r="C5011" t="s">
        <v>22</v>
      </c>
      <c r="D5011">
        <v>0</v>
      </c>
    </row>
    <row r="5012" spans="1:4" x14ac:dyDescent="0.3">
      <c r="A5012">
        <v>11004</v>
      </c>
      <c r="B5012" t="s">
        <v>47</v>
      </c>
      <c r="C5012" t="s">
        <v>17</v>
      </c>
      <c r="D5012">
        <v>8</v>
      </c>
    </row>
    <row r="5013" spans="1:4" x14ac:dyDescent="0.3">
      <c r="A5013">
        <v>11004</v>
      </c>
      <c r="B5013" t="s">
        <v>47</v>
      </c>
      <c r="C5013" t="s">
        <v>18</v>
      </c>
      <c r="D5013">
        <v>0</v>
      </c>
    </row>
    <row r="5014" spans="1:4" x14ac:dyDescent="0.3">
      <c r="A5014">
        <v>11004</v>
      </c>
      <c r="B5014" t="s">
        <v>47</v>
      </c>
      <c r="C5014" t="s">
        <v>19</v>
      </c>
      <c r="D5014">
        <v>5</v>
      </c>
    </row>
    <row r="5015" spans="1:4" x14ac:dyDescent="0.3">
      <c r="A5015">
        <v>11004</v>
      </c>
      <c r="B5015" t="s">
        <v>47</v>
      </c>
      <c r="C5015" t="s">
        <v>20</v>
      </c>
      <c r="D5015">
        <v>7</v>
      </c>
    </row>
    <row r="5016" spans="1:4" x14ac:dyDescent="0.3">
      <c r="A5016">
        <v>11004</v>
      </c>
      <c r="B5016" t="s">
        <v>47</v>
      </c>
      <c r="C5016" t="s">
        <v>21</v>
      </c>
      <c r="D5016">
        <v>0</v>
      </c>
    </row>
    <row r="5017" spans="1:4" x14ac:dyDescent="0.3">
      <c r="A5017">
        <v>11004</v>
      </c>
      <c r="B5017" t="s">
        <v>47</v>
      </c>
      <c r="C5017" t="s">
        <v>22</v>
      </c>
      <c r="D5017">
        <v>2</v>
      </c>
    </row>
    <row r="5018" spans="1:4" x14ac:dyDescent="0.3">
      <c r="A5018">
        <v>796</v>
      </c>
      <c r="B5018" t="s">
        <v>48</v>
      </c>
      <c r="C5018" t="s">
        <v>17</v>
      </c>
      <c r="D5018">
        <v>584</v>
      </c>
    </row>
    <row r="5019" spans="1:4" x14ac:dyDescent="0.3">
      <c r="A5019">
        <v>796</v>
      </c>
      <c r="B5019" t="s">
        <v>48</v>
      </c>
      <c r="C5019" t="s">
        <v>18</v>
      </c>
      <c r="D5019">
        <v>44</v>
      </c>
    </row>
    <row r="5020" spans="1:4" x14ac:dyDescent="0.3">
      <c r="A5020">
        <v>796</v>
      </c>
      <c r="B5020" t="s">
        <v>48</v>
      </c>
      <c r="C5020" t="s">
        <v>19</v>
      </c>
      <c r="D5020">
        <v>212</v>
      </c>
    </row>
    <row r="5021" spans="1:4" x14ac:dyDescent="0.3">
      <c r="A5021">
        <v>796</v>
      </c>
      <c r="B5021" t="s">
        <v>48</v>
      </c>
      <c r="C5021" t="s">
        <v>20</v>
      </c>
      <c r="D5021">
        <v>46</v>
      </c>
    </row>
    <row r="5022" spans="1:4" x14ac:dyDescent="0.3">
      <c r="A5022">
        <v>796</v>
      </c>
      <c r="B5022" t="s">
        <v>48</v>
      </c>
      <c r="C5022" t="s">
        <v>21</v>
      </c>
      <c r="D5022">
        <v>8</v>
      </c>
    </row>
    <row r="5023" spans="1:4" x14ac:dyDescent="0.3">
      <c r="A5023">
        <v>796</v>
      </c>
      <c r="B5023" t="s">
        <v>48</v>
      </c>
      <c r="C5023" t="s">
        <v>22</v>
      </c>
      <c r="D5023">
        <v>177</v>
      </c>
    </row>
    <row r="5024" spans="1:4" x14ac:dyDescent="0.3">
      <c r="A5024">
        <v>4320</v>
      </c>
      <c r="B5024" t="s">
        <v>41</v>
      </c>
      <c r="C5024" t="s">
        <v>17</v>
      </c>
      <c r="D5024">
        <v>325</v>
      </c>
    </row>
    <row r="5025" spans="1:4" x14ac:dyDescent="0.3">
      <c r="A5025">
        <v>4320</v>
      </c>
      <c r="B5025" t="s">
        <v>41</v>
      </c>
      <c r="C5025" t="s">
        <v>18</v>
      </c>
      <c r="D5025">
        <v>83</v>
      </c>
    </row>
    <row r="5026" spans="1:4" x14ac:dyDescent="0.3">
      <c r="A5026">
        <v>4320</v>
      </c>
      <c r="B5026" t="s">
        <v>41</v>
      </c>
      <c r="C5026" t="s">
        <v>19</v>
      </c>
      <c r="D5026">
        <v>300</v>
      </c>
    </row>
    <row r="5027" spans="1:4" x14ac:dyDescent="0.3">
      <c r="A5027">
        <v>4320</v>
      </c>
      <c r="B5027" t="s">
        <v>41</v>
      </c>
      <c r="C5027" t="s">
        <v>20</v>
      </c>
      <c r="D5027">
        <v>86</v>
      </c>
    </row>
    <row r="5028" spans="1:4" x14ac:dyDescent="0.3">
      <c r="A5028">
        <v>4320</v>
      </c>
      <c r="B5028" t="s">
        <v>41</v>
      </c>
      <c r="C5028" t="s">
        <v>21</v>
      </c>
      <c r="D5028">
        <v>58</v>
      </c>
    </row>
    <row r="5029" spans="1:4" x14ac:dyDescent="0.3">
      <c r="A5029">
        <v>4320</v>
      </c>
      <c r="B5029" t="s">
        <v>41</v>
      </c>
      <c r="C5029" t="s">
        <v>22</v>
      </c>
      <c r="D5029">
        <v>91</v>
      </c>
    </row>
    <row r="5030" spans="1:4" x14ac:dyDescent="0.3">
      <c r="A5030">
        <v>5562</v>
      </c>
      <c r="B5030" t="s">
        <v>41</v>
      </c>
      <c r="C5030" t="s">
        <v>17</v>
      </c>
      <c r="D5030">
        <v>502</v>
      </c>
    </row>
    <row r="5031" spans="1:4" x14ac:dyDescent="0.3">
      <c r="A5031">
        <v>5562</v>
      </c>
      <c r="B5031" t="s">
        <v>41</v>
      </c>
      <c r="C5031" t="s">
        <v>18</v>
      </c>
      <c r="D5031">
        <v>12</v>
      </c>
    </row>
    <row r="5032" spans="1:4" x14ac:dyDescent="0.3">
      <c r="A5032">
        <v>5562</v>
      </c>
      <c r="B5032" t="s">
        <v>41</v>
      </c>
      <c r="C5032" t="s">
        <v>19</v>
      </c>
      <c r="D5032">
        <v>109</v>
      </c>
    </row>
    <row r="5033" spans="1:4" x14ac:dyDescent="0.3">
      <c r="A5033">
        <v>5562</v>
      </c>
      <c r="B5033" t="s">
        <v>41</v>
      </c>
      <c r="C5033" t="s">
        <v>20</v>
      </c>
      <c r="D5033">
        <v>16</v>
      </c>
    </row>
    <row r="5034" spans="1:4" x14ac:dyDescent="0.3">
      <c r="A5034">
        <v>5562</v>
      </c>
      <c r="B5034" t="s">
        <v>41</v>
      </c>
      <c r="C5034" t="s">
        <v>21</v>
      </c>
      <c r="D5034">
        <v>6</v>
      </c>
    </row>
    <row r="5035" spans="1:4" x14ac:dyDescent="0.3">
      <c r="A5035">
        <v>5562</v>
      </c>
      <c r="B5035" t="s">
        <v>41</v>
      </c>
      <c r="C5035" t="s">
        <v>22</v>
      </c>
      <c r="D5035">
        <v>90</v>
      </c>
    </row>
    <row r="5036" spans="1:4" x14ac:dyDescent="0.3">
      <c r="A5036">
        <v>3551</v>
      </c>
      <c r="B5036" t="s">
        <v>41</v>
      </c>
      <c r="C5036" t="s">
        <v>17</v>
      </c>
      <c r="D5036">
        <v>62</v>
      </c>
    </row>
    <row r="5037" spans="1:4" x14ac:dyDescent="0.3">
      <c r="A5037">
        <v>3551</v>
      </c>
      <c r="B5037" t="s">
        <v>41</v>
      </c>
      <c r="C5037" t="s">
        <v>18</v>
      </c>
      <c r="D5037">
        <v>1</v>
      </c>
    </row>
    <row r="5038" spans="1:4" x14ac:dyDescent="0.3">
      <c r="A5038">
        <v>3551</v>
      </c>
      <c r="B5038" t="s">
        <v>41</v>
      </c>
      <c r="C5038" t="s">
        <v>19</v>
      </c>
      <c r="D5038">
        <v>57</v>
      </c>
    </row>
    <row r="5039" spans="1:4" x14ac:dyDescent="0.3">
      <c r="A5039">
        <v>3551</v>
      </c>
      <c r="B5039" t="s">
        <v>41</v>
      </c>
      <c r="C5039" t="s">
        <v>20</v>
      </c>
      <c r="D5039">
        <v>19</v>
      </c>
    </row>
    <row r="5040" spans="1:4" x14ac:dyDescent="0.3">
      <c r="A5040">
        <v>3551</v>
      </c>
      <c r="B5040" t="s">
        <v>41</v>
      </c>
      <c r="C5040" t="s">
        <v>21</v>
      </c>
      <c r="D5040">
        <v>11</v>
      </c>
    </row>
    <row r="5041" spans="1:4" x14ac:dyDescent="0.3">
      <c r="A5041">
        <v>3551</v>
      </c>
      <c r="B5041" t="s">
        <v>41</v>
      </c>
      <c r="C5041" t="s">
        <v>22</v>
      </c>
      <c r="D5041">
        <v>48</v>
      </c>
    </row>
    <row r="5042" spans="1:4" x14ac:dyDescent="0.3">
      <c r="A5042">
        <v>9365</v>
      </c>
      <c r="B5042" t="s">
        <v>41</v>
      </c>
      <c r="C5042" t="s">
        <v>17</v>
      </c>
      <c r="D5042">
        <v>1048</v>
      </c>
    </row>
    <row r="5043" spans="1:4" x14ac:dyDescent="0.3">
      <c r="A5043">
        <v>9365</v>
      </c>
      <c r="B5043" t="s">
        <v>41</v>
      </c>
      <c r="C5043" t="s">
        <v>18</v>
      </c>
      <c r="D5043">
        <v>0</v>
      </c>
    </row>
    <row r="5044" spans="1:4" x14ac:dyDescent="0.3">
      <c r="A5044">
        <v>9365</v>
      </c>
      <c r="B5044" t="s">
        <v>41</v>
      </c>
      <c r="C5044" t="s">
        <v>19</v>
      </c>
      <c r="D5044">
        <v>217</v>
      </c>
    </row>
    <row r="5045" spans="1:4" x14ac:dyDescent="0.3">
      <c r="A5045">
        <v>9365</v>
      </c>
      <c r="B5045" t="s">
        <v>41</v>
      </c>
      <c r="C5045" t="s">
        <v>20</v>
      </c>
      <c r="D5045">
        <v>0</v>
      </c>
    </row>
    <row r="5046" spans="1:4" x14ac:dyDescent="0.3">
      <c r="A5046">
        <v>9365</v>
      </c>
      <c r="B5046" t="s">
        <v>41</v>
      </c>
      <c r="C5046" t="s">
        <v>21</v>
      </c>
      <c r="D5046">
        <v>0</v>
      </c>
    </row>
    <row r="5047" spans="1:4" x14ac:dyDescent="0.3">
      <c r="A5047">
        <v>9365</v>
      </c>
      <c r="B5047" t="s">
        <v>41</v>
      </c>
      <c r="C5047" t="s">
        <v>22</v>
      </c>
      <c r="D5047">
        <v>12</v>
      </c>
    </row>
    <row r="5048" spans="1:4" x14ac:dyDescent="0.3">
      <c r="A5048">
        <v>3075</v>
      </c>
      <c r="B5048" t="s">
        <v>41</v>
      </c>
      <c r="C5048" t="s">
        <v>17</v>
      </c>
      <c r="D5048">
        <v>130</v>
      </c>
    </row>
    <row r="5049" spans="1:4" x14ac:dyDescent="0.3">
      <c r="A5049">
        <v>3075</v>
      </c>
      <c r="B5049" t="s">
        <v>41</v>
      </c>
      <c r="C5049" t="s">
        <v>18</v>
      </c>
      <c r="D5049">
        <v>30</v>
      </c>
    </row>
    <row r="5050" spans="1:4" x14ac:dyDescent="0.3">
      <c r="A5050">
        <v>3075</v>
      </c>
      <c r="B5050" t="s">
        <v>41</v>
      </c>
      <c r="C5050" t="s">
        <v>19</v>
      </c>
      <c r="D5050">
        <v>168</v>
      </c>
    </row>
    <row r="5051" spans="1:4" x14ac:dyDescent="0.3">
      <c r="A5051">
        <v>3075</v>
      </c>
      <c r="B5051" t="s">
        <v>41</v>
      </c>
      <c r="C5051" t="s">
        <v>20</v>
      </c>
      <c r="D5051">
        <v>20</v>
      </c>
    </row>
    <row r="5052" spans="1:4" x14ac:dyDescent="0.3">
      <c r="A5052">
        <v>3075</v>
      </c>
      <c r="B5052" t="s">
        <v>41</v>
      </c>
      <c r="C5052" t="s">
        <v>21</v>
      </c>
      <c r="D5052">
        <v>34</v>
      </c>
    </row>
    <row r="5053" spans="1:4" x14ac:dyDescent="0.3">
      <c r="A5053">
        <v>3075</v>
      </c>
      <c r="B5053" t="s">
        <v>41</v>
      </c>
      <c r="C5053" t="s">
        <v>22</v>
      </c>
      <c r="D5053">
        <v>0</v>
      </c>
    </row>
    <row r="5054" spans="1:4" x14ac:dyDescent="0.3">
      <c r="A5054">
        <v>3807</v>
      </c>
      <c r="B5054" t="s">
        <v>41</v>
      </c>
      <c r="C5054" t="s">
        <v>17</v>
      </c>
      <c r="D5054">
        <v>473</v>
      </c>
    </row>
    <row r="5055" spans="1:4" x14ac:dyDescent="0.3">
      <c r="A5055">
        <v>3807</v>
      </c>
      <c r="B5055" t="s">
        <v>41</v>
      </c>
      <c r="C5055" t="s">
        <v>18</v>
      </c>
      <c r="D5055">
        <v>21</v>
      </c>
    </row>
    <row r="5056" spans="1:4" x14ac:dyDescent="0.3">
      <c r="A5056">
        <v>3807</v>
      </c>
      <c r="B5056" t="s">
        <v>41</v>
      </c>
      <c r="C5056" t="s">
        <v>19</v>
      </c>
      <c r="D5056">
        <v>176</v>
      </c>
    </row>
    <row r="5057" spans="1:4" x14ac:dyDescent="0.3">
      <c r="A5057">
        <v>3807</v>
      </c>
      <c r="B5057" t="s">
        <v>41</v>
      </c>
      <c r="C5057" t="s">
        <v>20</v>
      </c>
      <c r="D5057">
        <v>19</v>
      </c>
    </row>
    <row r="5058" spans="1:4" x14ac:dyDescent="0.3">
      <c r="A5058">
        <v>3807</v>
      </c>
      <c r="B5058" t="s">
        <v>41</v>
      </c>
      <c r="C5058" t="s">
        <v>21</v>
      </c>
      <c r="D5058">
        <v>21</v>
      </c>
    </row>
    <row r="5059" spans="1:4" x14ac:dyDescent="0.3">
      <c r="A5059">
        <v>3807</v>
      </c>
      <c r="B5059" t="s">
        <v>41</v>
      </c>
      <c r="C5059" t="s">
        <v>22</v>
      </c>
      <c r="D5059">
        <v>56</v>
      </c>
    </row>
    <row r="5060" spans="1:4" x14ac:dyDescent="0.3">
      <c r="A5060">
        <v>4220</v>
      </c>
      <c r="B5060" t="s">
        <v>48</v>
      </c>
      <c r="C5060" t="s">
        <v>17</v>
      </c>
      <c r="D5060">
        <v>73</v>
      </c>
    </row>
    <row r="5061" spans="1:4" x14ac:dyDescent="0.3">
      <c r="A5061">
        <v>4220</v>
      </c>
      <c r="B5061" t="s">
        <v>48</v>
      </c>
      <c r="C5061" t="s">
        <v>18</v>
      </c>
      <c r="D5061">
        <v>0</v>
      </c>
    </row>
    <row r="5062" spans="1:4" x14ac:dyDescent="0.3">
      <c r="A5062">
        <v>4220</v>
      </c>
      <c r="B5062" t="s">
        <v>48</v>
      </c>
      <c r="C5062" t="s">
        <v>19</v>
      </c>
      <c r="D5062">
        <v>13</v>
      </c>
    </row>
    <row r="5063" spans="1:4" x14ac:dyDescent="0.3">
      <c r="A5063">
        <v>4220</v>
      </c>
      <c r="B5063" t="s">
        <v>48</v>
      </c>
      <c r="C5063" t="s">
        <v>20</v>
      </c>
      <c r="D5063">
        <v>0</v>
      </c>
    </row>
    <row r="5064" spans="1:4" x14ac:dyDescent="0.3">
      <c r="A5064">
        <v>4220</v>
      </c>
      <c r="B5064" t="s">
        <v>48</v>
      </c>
      <c r="C5064" t="s">
        <v>21</v>
      </c>
      <c r="D5064">
        <v>1</v>
      </c>
    </row>
    <row r="5065" spans="1:4" x14ac:dyDescent="0.3">
      <c r="A5065">
        <v>4220</v>
      </c>
      <c r="B5065" t="s">
        <v>48</v>
      </c>
      <c r="C5065" t="s">
        <v>22</v>
      </c>
      <c r="D5065">
        <v>0</v>
      </c>
    </row>
    <row r="5066" spans="1:4" x14ac:dyDescent="0.3">
      <c r="A5066">
        <v>6658</v>
      </c>
      <c r="B5066" t="s">
        <v>41</v>
      </c>
      <c r="C5066" t="s">
        <v>17</v>
      </c>
      <c r="D5066">
        <v>771</v>
      </c>
    </row>
    <row r="5067" spans="1:4" x14ac:dyDescent="0.3">
      <c r="A5067">
        <v>6658</v>
      </c>
      <c r="B5067" t="s">
        <v>41</v>
      </c>
      <c r="C5067" t="s">
        <v>18</v>
      </c>
      <c r="D5067">
        <v>51</v>
      </c>
    </row>
    <row r="5068" spans="1:4" x14ac:dyDescent="0.3">
      <c r="A5068">
        <v>6658</v>
      </c>
      <c r="B5068" t="s">
        <v>41</v>
      </c>
      <c r="C5068" t="s">
        <v>19</v>
      </c>
      <c r="D5068">
        <v>154</v>
      </c>
    </row>
    <row r="5069" spans="1:4" x14ac:dyDescent="0.3">
      <c r="A5069">
        <v>6658</v>
      </c>
      <c r="B5069" t="s">
        <v>41</v>
      </c>
      <c r="C5069" t="s">
        <v>20</v>
      </c>
      <c r="D5069">
        <v>54</v>
      </c>
    </row>
    <row r="5070" spans="1:4" x14ac:dyDescent="0.3">
      <c r="A5070">
        <v>6658</v>
      </c>
      <c r="B5070" t="s">
        <v>41</v>
      </c>
      <c r="C5070" t="s">
        <v>21</v>
      </c>
      <c r="D5070">
        <v>10</v>
      </c>
    </row>
    <row r="5071" spans="1:4" x14ac:dyDescent="0.3">
      <c r="A5071">
        <v>6658</v>
      </c>
      <c r="B5071" t="s">
        <v>41</v>
      </c>
      <c r="C5071" t="s">
        <v>22</v>
      </c>
      <c r="D5071">
        <v>154</v>
      </c>
    </row>
    <row r="5072" spans="1:4" x14ac:dyDescent="0.3">
      <c r="A5072">
        <v>3427</v>
      </c>
      <c r="B5072" t="s">
        <v>47</v>
      </c>
      <c r="C5072" t="s">
        <v>17</v>
      </c>
      <c r="D5072">
        <v>629</v>
      </c>
    </row>
    <row r="5073" spans="1:4" x14ac:dyDescent="0.3">
      <c r="A5073">
        <v>3427</v>
      </c>
      <c r="B5073" t="s">
        <v>47</v>
      </c>
      <c r="C5073" t="s">
        <v>18</v>
      </c>
      <c r="D5073">
        <v>0</v>
      </c>
    </row>
    <row r="5074" spans="1:4" x14ac:dyDescent="0.3">
      <c r="A5074">
        <v>3427</v>
      </c>
      <c r="B5074" t="s">
        <v>47</v>
      </c>
      <c r="C5074" t="s">
        <v>19</v>
      </c>
      <c r="D5074">
        <v>70</v>
      </c>
    </row>
    <row r="5075" spans="1:4" x14ac:dyDescent="0.3">
      <c r="A5075">
        <v>3427</v>
      </c>
      <c r="B5075" t="s">
        <v>47</v>
      </c>
      <c r="C5075" t="s">
        <v>20</v>
      </c>
      <c r="D5075">
        <v>0</v>
      </c>
    </row>
    <row r="5076" spans="1:4" x14ac:dyDescent="0.3">
      <c r="A5076">
        <v>3427</v>
      </c>
      <c r="B5076" t="s">
        <v>47</v>
      </c>
      <c r="C5076" t="s">
        <v>21</v>
      </c>
      <c r="D5076">
        <v>0</v>
      </c>
    </row>
    <row r="5077" spans="1:4" x14ac:dyDescent="0.3">
      <c r="A5077">
        <v>3427</v>
      </c>
      <c r="B5077" t="s">
        <v>47</v>
      </c>
      <c r="C5077" t="s">
        <v>22</v>
      </c>
      <c r="D5077">
        <v>35</v>
      </c>
    </row>
    <row r="5078" spans="1:4" x14ac:dyDescent="0.3">
      <c r="A5078">
        <v>9949</v>
      </c>
      <c r="B5078" t="s">
        <v>48</v>
      </c>
      <c r="C5078" t="s">
        <v>17</v>
      </c>
      <c r="D5078">
        <v>598</v>
      </c>
    </row>
    <row r="5079" spans="1:4" x14ac:dyDescent="0.3">
      <c r="A5079">
        <v>9949</v>
      </c>
      <c r="B5079" t="s">
        <v>48</v>
      </c>
      <c r="C5079" t="s">
        <v>18</v>
      </c>
      <c r="D5079">
        <v>16</v>
      </c>
    </row>
    <row r="5080" spans="1:4" x14ac:dyDescent="0.3">
      <c r="A5080">
        <v>9949</v>
      </c>
      <c r="B5080" t="s">
        <v>48</v>
      </c>
      <c r="C5080" t="s">
        <v>19</v>
      </c>
      <c r="D5080">
        <v>141</v>
      </c>
    </row>
    <row r="5081" spans="1:4" x14ac:dyDescent="0.3">
      <c r="A5081">
        <v>9949</v>
      </c>
      <c r="B5081" t="s">
        <v>48</v>
      </c>
      <c r="C5081" t="s">
        <v>20</v>
      </c>
      <c r="D5081">
        <v>32</v>
      </c>
    </row>
    <row r="5082" spans="1:4" x14ac:dyDescent="0.3">
      <c r="A5082">
        <v>9949</v>
      </c>
      <c r="B5082" t="s">
        <v>48</v>
      </c>
      <c r="C5082" t="s">
        <v>21</v>
      </c>
      <c r="D5082">
        <v>41</v>
      </c>
    </row>
    <row r="5083" spans="1:4" x14ac:dyDescent="0.3">
      <c r="A5083">
        <v>9949</v>
      </c>
      <c r="B5083" t="s">
        <v>48</v>
      </c>
      <c r="C5083" t="s">
        <v>22</v>
      </c>
      <c r="D5083">
        <v>49</v>
      </c>
    </row>
    <row r="5084" spans="1:4" x14ac:dyDescent="0.3">
      <c r="A5084">
        <v>5748</v>
      </c>
      <c r="B5084" t="s">
        <v>47</v>
      </c>
      <c r="C5084" t="s">
        <v>17</v>
      </c>
      <c r="D5084">
        <v>115</v>
      </c>
    </row>
    <row r="5085" spans="1:4" x14ac:dyDescent="0.3">
      <c r="A5085">
        <v>5748</v>
      </c>
      <c r="B5085" t="s">
        <v>47</v>
      </c>
      <c r="C5085" t="s">
        <v>18</v>
      </c>
      <c r="D5085">
        <v>27</v>
      </c>
    </row>
    <row r="5086" spans="1:4" x14ac:dyDescent="0.3">
      <c r="A5086">
        <v>5748</v>
      </c>
      <c r="B5086" t="s">
        <v>47</v>
      </c>
      <c r="C5086" t="s">
        <v>19</v>
      </c>
      <c r="D5086">
        <v>44</v>
      </c>
    </row>
    <row r="5087" spans="1:4" x14ac:dyDescent="0.3">
      <c r="A5087">
        <v>5748</v>
      </c>
      <c r="B5087" t="s">
        <v>47</v>
      </c>
      <c r="C5087" t="s">
        <v>20</v>
      </c>
      <c r="D5087">
        <v>4</v>
      </c>
    </row>
    <row r="5088" spans="1:4" x14ac:dyDescent="0.3">
      <c r="A5088">
        <v>5748</v>
      </c>
      <c r="B5088" t="s">
        <v>47</v>
      </c>
      <c r="C5088" t="s">
        <v>21</v>
      </c>
      <c r="D5088">
        <v>146</v>
      </c>
    </row>
    <row r="5089" spans="1:4" x14ac:dyDescent="0.3">
      <c r="A5089">
        <v>5748</v>
      </c>
      <c r="B5089" t="s">
        <v>47</v>
      </c>
      <c r="C5089" t="s">
        <v>22</v>
      </c>
      <c r="D5089">
        <v>139</v>
      </c>
    </row>
    <row r="5090" spans="1:4" x14ac:dyDescent="0.3">
      <c r="A5090">
        <v>10157</v>
      </c>
      <c r="B5090" t="s">
        <v>48</v>
      </c>
      <c r="C5090" t="s">
        <v>17</v>
      </c>
      <c r="D5090">
        <v>89</v>
      </c>
    </row>
    <row r="5091" spans="1:4" x14ac:dyDescent="0.3">
      <c r="A5091">
        <v>10157</v>
      </c>
      <c r="B5091" t="s">
        <v>48</v>
      </c>
      <c r="C5091" t="s">
        <v>18</v>
      </c>
      <c r="D5091">
        <v>15</v>
      </c>
    </row>
    <row r="5092" spans="1:4" x14ac:dyDescent="0.3">
      <c r="A5092">
        <v>10157</v>
      </c>
      <c r="B5092" t="s">
        <v>48</v>
      </c>
      <c r="C5092" t="s">
        <v>19</v>
      </c>
      <c r="D5092">
        <v>89</v>
      </c>
    </row>
    <row r="5093" spans="1:4" x14ac:dyDescent="0.3">
      <c r="A5093">
        <v>10157</v>
      </c>
      <c r="B5093" t="s">
        <v>48</v>
      </c>
      <c r="C5093" t="s">
        <v>20</v>
      </c>
      <c r="D5093">
        <v>34</v>
      </c>
    </row>
    <row r="5094" spans="1:4" x14ac:dyDescent="0.3">
      <c r="A5094">
        <v>10157</v>
      </c>
      <c r="B5094" t="s">
        <v>48</v>
      </c>
      <c r="C5094" t="s">
        <v>21</v>
      </c>
      <c r="D5094">
        <v>42</v>
      </c>
    </row>
    <row r="5095" spans="1:4" x14ac:dyDescent="0.3">
      <c r="A5095">
        <v>10157</v>
      </c>
      <c r="B5095" t="s">
        <v>48</v>
      </c>
      <c r="C5095" t="s">
        <v>22</v>
      </c>
      <c r="D5095">
        <v>5</v>
      </c>
    </row>
    <row r="5096" spans="1:4" x14ac:dyDescent="0.3">
      <c r="A5096">
        <v>2350</v>
      </c>
      <c r="B5096" t="s">
        <v>48</v>
      </c>
      <c r="C5096" t="s">
        <v>17</v>
      </c>
      <c r="D5096">
        <v>623</v>
      </c>
    </row>
    <row r="5097" spans="1:4" x14ac:dyDescent="0.3">
      <c r="A5097">
        <v>2350</v>
      </c>
      <c r="B5097" t="s">
        <v>48</v>
      </c>
      <c r="C5097" t="s">
        <v>18</v>
      </c>
      <c r="D5097">
        <v>53</v>
      </c>
    </row>
    <row r="5098" spans="1:4" x14ac:dyDescent="0.3">
      <c r="A5098">
        <v>2350</v>
      </c>
      <c r="B5098" t="s">
        <v>48</v>
      </c>
      <c r="C5098" t="s">
        <v>19</v>
      </c>
      <c r="D5098">
        <v>178</v>
      </c>
    </row>
    <row r="5099" spans="1:4" x14ac:dyDescent="0.3">
      <c r="A5099">
        <v>2350</v>
      </c>
      <c r="B5099" t="s">
        <v>48</v>
      </c>
      <c r="C5099" t="s">
        <v>20</v>
      </c>
      <c r="D5099">
        <v>23</v>
      </c>
    </row>
    <row r="5100" spans="1:4" x14ac:dyDescent="0.3">
      <c r="A5100">
        <v>2350</v>
      </c>
      <c r="B5100" t="s">
        <v>48</v>
      </c>
      <c r="C5100" t="s">
        <v>21</v>
      </c>
      <c r="D5100">
        <v>17</v>
      </c>
    </row>
    <row r="5101" spans="1:4" x14ac:dyDescent="0.3">
      <c r="A5101">
        <v>2350</v>
      </c>
      <c r="B5101" t="s">
        <v>48</v>
      </c>
      <c r="C5101" t="s">
        <v>22</v>
      </c>
      <c r="D5101">
        <v>133</v>
      </c>
    </row>
    <row r="5102" spans="1:4" x14ac:dyDescent="0.3">
      <c r="A5102">
        <v>10507</v>
      </c>
      <c r="B5102" t="s">
        <v>43</v>
      </c>
      <c r="C5102" t="s">
        <v>17</v>
      </c>
      <c r="D5102">
        <v>691</v>
      </c>
    </row>
    <row r="5103" spans="1:4" x14ac:dyDescent="0.3">
      <c r="A5103">
        <v>10507</v>
      </c>
      <c r="B5103" t="s">
        <v>43</v>
      </c>
      <c r="C5103" t="s">
        <v>18</v>
      </c>
      <c r="D5103">
        <v>7</v>
      </c>
    </row>
    <row r="5104" spans="1:4" x14ac:dyDescent="0.3">
      <c r="A5104">
        <v>10507</v>
      </c>
      <c r="B5104" t="s">
        <v>43</v>
      </c>
      <c r="C5104" t="s">
        <v>19</v>
      </c>
      <c r="D5104">
        <v>69</v>
      </c>
    </row>
    <row r="5105" spans="1:4" x14ac:dyDescent="0.3">
      <c r="A5105">
        <v>10507</v>
      </c>
      <c r="B5105" t="s">
        <v>43</v>
      </c>
      <c r="C5105" t="s">
        <v>20</v>
      </c>
      <c r="D5105">
        <v>0</v>
      </c>
    </row>
    <row r="5106" spans="1:4" x14ac:dyDescent="0.3">
      <c r="A5106">
        <v>10507</v>
      </c>
      <c r="B5106" t="s">
        <v>43</v>
      </c>
      <c r="C5106" t="s">
        <v>21</v>
      </c>
      <c r="D5106">
        <v>7</v>
      </c>
    </row>
    <row r="5107" spans="1:4" x14ac:dyDescent="0.3">
      <c r="A5107">
        <v>10507</v>
      </c>
      <c r="B5107" t="s">
        <v>43</v>
      </c>
      <c r="C5107" t="s">
        <v>22</v>
      </c>
      <c r="D5107">
        <v>23</v>
      </c>
    </row>
    <row r="5108" spans="1:4" x14ac:dyDescent="0.3">
      <c r="A5108">
        <v>6218</v>
      </c>
      <c r="B5108" t="s">
        <v>41</v>
      </c>
      <c r="C5108" t="s">
        <v>17</v>
      </c>
      <c r="D5108">
        <v>457</v>
      </c>
    </row>
    <row r="5109" spans="1:4" x14ac:dyDescent="0.3">
      <c r="A5109">
        <v>6218</v>
      </c>
      <c r="B5109" t="s">
        <v>41</v>
      </c>
      <c r="C5109" t="s">
        <v>18</v>
      </c>
      <c r="D5109">
        <v>4</v>
      </c>
    </row>
    <row r="5110" spans="1:4" x14ac:dyDescent="0.3">
      <c r="A5110">
        <v>6218</v>
      </c>
      <c r="B5110" t="s">
        <v>41</v>
      </c>
      <c r="C5110" t="s">
        <v>19</v>
      </c>
      <c r="D5110">
        <v>29</v>
      </c>
    </row>
    <row r="5111" spans="1:4" x14ac:dyDescent="0.3">
      <c r="A5111">
        <v>6218</v>
      </c>
      <c r="B5111" t="s">
        <v>41</v>
      </c>
      <c r="C5111" t="s">
        <v>20</v>
      </c>
      <c r="D5111">
        <v>0</v>
      </c>
    </row>
    <row r="5112" spans="1:4" x14ac:dyDescent="0.3">
      <c r="A5112">
        <v>6218</v>
      </c>
      <c r="B5112" t="s">
        <v>41</v>
      </c>
      <c r="C5112" t="s">
        <v>21</v>
      </c>
      <c r="D5112">
        <v>0</v>
      </c>
    </row>
    <row r="5113" spans="1:4" x14ac:dyDescent="0.3">
      <c r="A5113">
        <v>6218</v>
      </c>
      <c r="B5113" t="s">
        <v>41</v>
      </c>
      <c r="C5113" t="s">
        <v>22</v>
      </c>
      <c r="D5113">
        <v>9</v>
      </c>
    </row>
    <row r="5114" spans="1:4" x14ac:dyDescent="0.3">
      <c r="A5114">
        <v>6616</v>
      </c>
      <c r="B5114" t="s">
        <v>41</v>
      </c>
      <c r="C5114" t="s">
        <v>17</v>
      </c>
      <c r="D5114">
        <v>178</v>
      </c>
    </row>
    <row r="5115" spans="1:4" x14ac:dyDescent="0.3">
      <c r="A5115">
        <v>6616</v>
      </c>
      <c r="B5115" t="s">
        <v>41</v>
      </c>
      <c r="C5115" t="s">
        <v>18</v>
      </c>
      <c r="D5115">
        <v>3</v>
      </c>
    </row>
    <row r="5116" spans="1:4" x14ac:dyDescent="0.3">
      <c r="A5116">
        <v>6616</v>
      </c>
      <c r="B5116" t="s">
        <v>41</v>
      </c>
      <c r="C5116" t="s">
        <v>19</v>
      </c>
      <c r="D5116">
        <v>85</v>
      </c>
    </row>
    <row r="5117" spans="1:4" x14ac:dyDescent="0.3">
      <c r="A5117">
        <v>6616</v>
      </c>
      <c r="B5117" t="s">
        <v>41</v>
      </c>
      <c r="C5117" t="s">
        <v>20</v>
      </c>
      <c r="D5117">
        <v>71</v>
      </c>
    </row>
    <row r="5118" spans="1:4" x14ac:dyDescent="0.3">
      <c r="A5118">
        <v>6616</v>
      </c>
      <c r="B5118" t="s">
        <v>41</v>
      </c>
      <c r="C5118" t="s">
        <v>21</v>
      </c>
      <c r="D5118">
        <v>66</v>
      </c>
    </row>
    <row r="5119" spans="1:4" x14ac:dyDescent="0.3">
      <c r="A5119">
        <v>6616</v>
      </c>
      <c r="B5119" t="s">
        <v>41</v>
      </c>
      <c r="C5119" t="s">
        <v>22</v>
      </c>
      <c r="D5119">
        <v>58</v>
      </c>
    </row>
    <row r="5120" spans="1:4" x14ac:dyDescent="0.3">
      <c r="A5120">
        <v>10061</v>
      </c>
      <c r="B5120" t="s">
        <v>43</v>
      </c>
      <c r="C5120" t="s">
        <v>17</v>
      </c>
      <c r="D5120">
        <v>724</v>
      </c>
    </row>
    <row r="5121" spans="1:4" x14ac:dyDescent="0.3">
      <c r="A5121">
        <v>10061</v>
      </c>
      <c r="B5121" t="s">
        <v>43</v>
      </c>
      <c r="C5121" t="s">
        <v>18</v>
      </c>
      <c r="D5121">
        <v>17</v>
      </c>
    </row>
    <row r="5122" spans="1:4" x14ac:dyDescent="0.3">
      <c r="A5122">
        <v>10061</v>
      </c>
      <c r="B5122" t="s">
        <v>43</v>
      </c>
      <c r="C5122" t="s">
        <v>19</v>
      </c>
      <c r="D5122">
        <v>143</v>
      </c>
    </row>
    <row r="5123" spans="1:4" x14ac:dyDescent="0.3">
      <c r="A5123">
        <v>10061</v>
      </c>
      <c r="B5123" t="s">
        <v>43</v>
      </c>
      <c r="C5123" t="s">
        <v>20</v>
      </c>
      <c r="D5123">
        <v>0</v>
      </c>
    </row>
    <row r="5124" spans="1:4" x14ac:dyDescent="0.3">
      <c r="A5124">
        <v>10061</v>
      </c>
      <c r="B5124" t="s">
        <v>43</v>
      </c>
      <c r="C5124" t="s">
        <v>21</v>
      </c>
      <c r="D5124">
        <v>8</v>
      </c>
    </row>
    <row r="5125" spans="1:4" x14ac:dyDescent="0.3">
      <c r="A5125">
        <v>10061</v>
      </c>
      <c r="B5125" t="s">
        <v>43</v>
      </c>
      <c r="C5125" t="s">
        <v>22</v>
      </c>
      <c r="D5125">
        <v>196</v>
      </c>
    </row>
    <row r="5126" spans="1:4" x14ac:dyDescent="0.3">
      <c r="A5126">
        <v>3136</v>
      </c>
      <c r="B5126" t="s">
        <v>41</v>
      </c>
      <c r="C5126" t="s">
        <v>17</v>
      </c>
      <c r="D5126">
        <v>317</v>
      </c>
    </row>
    <row r="5127" spans="1:4" x14ac:dyDescent="0.3">
      <c r="A5127">
        <v>3136</v>
      </c>
      <c r="B5127" t="s">
        <v>41</v>
      </c>
      <c r="C5127" t="s">
        <v>18</v>
      </c>
      <c r="D5127">
        <v>25</v>
      </c>
    </row>
    <row r="5128" spans="1:4" x14ac:dyDescent="0.3">
      <c r="A5128">
        <v>3136</v>
      </c>
      <c r="B5128" t="s">
        <v>41</v>
      </c>
      <c r="C5128" t="s">
        <v>19</v>
      </c>
      <c r="D5128">
        <v>265</v>
      </c>
    </row>
    <row r="5129" spans="1:4" x14ac:dyDescent="0.3">
      <c r="A5129">
        <v>3136</v>
      </c>
      <c r="B5129" t="s">
        <v>41</v>
      </c>
      <c r="C5129" t="s">
        <v>20</v>
      </c>
      <c r="D5129">
        <v>25</v>
      </c>
    </row>
    <row r="5130" spans="1:4" x14ac:dyDescent="0.3">
      <c r="A5130">
        <v>3136</v>
      </c>
      <c r="B5130" t="s">
        <v>41</v>
      </c>
      <c r="C5130" t="s">
        <v>21</v>
      </c>
      <c r="D5130">
        <v>19</v>
      </c>
    </row>
    <row r="5131" spans="1:4" x14ac:dyDescent="0.3">
      <c r="A5131">
        <v>3136</v>
      </c>
      <c r="B5131" t="s">
        <v>41</v>
      </c>
      <c r="C5131" t="s">
        <v>22</v>
      </c>
      <c r="D5131">
        <v>12</v>
      </c>
    </row>
    <row r="5132" spans="1:4" x14ac:dyDescent="0.3">
      <c r="A5132">
        <v>10634</v>
      </c>
      <c r="B5132" t="s">
        <v>41</v>
      </c>
      <c r="C5132" t="s">
        <v>17</v>
      </c>
      <c r="D5132">
        <v>90</v>
      </c>
    </row>
    <row r="5133" spans="1:4" x14ac:dyDescent="0.3">
      <c r="A5133">
        <v>10634</v>
      </c>
      <c r="B5133" t="s">
        <v>41</v>
      </c>
      <c r="C5133" t="s">
        <v>18</v>
      </c>
      <c r="D5133">
        <v>67</v>
      </c>
    </row>
    <row r="5134" spans="1:4" x14ac:dyDescent="0.3">
      <c r="A5134">
        <v>10634</v>
      </c>
      <c r="B5134" t="s">
        <v>41</v>
      </c>
      <c r="C5134" t="s">
        <v>19</v>
      </c>
      <c r="D5134">
        <v>165</v>
      </c>
    </row>
    <row r="5135" spans="1:4" x14ac:dyDescent="0.3">
      <c r="A5135">
        <v>10634</v>
      </c>
      <c r="B5135" t="s">
        <v>41</v>
      </c>
      <c r="C5135" t="s">
        <v>20</v>
      </c>
      <c r="D5135">
        <v>30</v>
      </c>
    </row>
    <row r="5136" spans="1:4" x14ac:dyDescent="0.3">
      <c r="A5136">
        <v>10634</v>
      </c>
      <c r="B5136" t="s">
        <v>41</v>
      </c>
      <c r="C5136" t="s">
        <v>21</v>
      </c>
      <c r="D5136">
        <v>43</v>
      </c>
    </row>
    <row r="5137" spans="1:4" x14ac:dyDescent="0.3">
      <c r="A5137">
        <v>10634</v>
      </c>
      <c r="B5137" t="s">
        <v>41</v>
      </c>
      <c r="C5137" t="s">
        <v>22</v>
      </c>
      <c r="D5137">
        <v>11</v>
      </c>
    </row>
    <row r="5138" spans="1:4" x14ac:dyDescent="0.3">
      <c r="A5138">
        <v>6289</v>
      </c>
      <c r="B5138" t="s">
        <v>41</v>
      </c>
      <c r="C5138" t="s">
        <v>17</v>
      </c>
      <c r="D5138">
        <v>135</v>
      </c>
    </row>
    <row r="5139" spans="1:4" x14ac:dyDescent="0.3">
      <c r="A5139">
        <v>6289</v>
      </c>
      <c r="B5139" t="s">
        <v>41</v>
      </c>
      <c r="C5139" t="s">
        <v>18</v>
      </c>
      <c r="D5139">
        <v>0</v>
      </c>
    </row>
    <row r="5140" spans="1:4" x14ac:dyDescent="0.3">
      <c r="A5140">
        <v>6289</v>
      </c>
      <c r="B5140" t="s">
        <v>41</v>
      </c>
      <c r="C5140" t="s">
        <v>19</v>
      </c>
      <c r="D5140">
        <v>10</v>
      </c>
    </row>
    <row r="5141" spans="1:4" x14ac:dyDescent="0.3">
      <c r="A5141">
        <v>6289</v>
      </c>
      <c r="B5141" t="s">
        <v>41</v>
      </c>
      <c r="C5141" t="s">
        <v>20</v>
      </c>
      <c r="D5141">
        <v>0</v>
      </c>
    </row>
    <row r="5142" spans="1:4" x14ac:dyDescent="0.3">
      <c r="A5142">
        <v>6289</v>
      </c>
      <c r="B5142" t="s">
        <v>41</v>
      </c>
      <c r="C5142" t="s">
        <v>21</v>
      </c>
      <c r="D5142">
        <v>4</v>
      </c>
    </row>
    <row r="5143" spans="1:4" x14ac:dyDescent="0.3">
      <c r="A5143">
        <v>6289</v>
      </c>
      <c r="B5143" t="s">
        <v>41</v>
      </c>
      <c r="C5143" t="s">
        <v>22</v>
      </c>
      <c r="D5143">
        <v>36</v>
      </c>
    </row>
    <row r="5144" spans="1:4" x14ac:dyDescent="0.3">
      <c r="A5144">
        <v>3830</v>
      </c>
      <c r="B5144" t="s">
        <v>48</v>
      </c>
      <c r="C5144" t="s">
        <v>17</v>
      </c>
      <c r="D5144">
        <v>295</v>
      </c>
    </row>
    <row r="5145" spans="1:4" x14ac:dyDescent="0.3">
      <c r="A5145">
        <v>3830</v>
      </c>
      <c r="B5145" t="s">
        <v>48</v>
      </c>
      <c r="C5145" t="s">
        <v>18</v>
      </c>
      <c r="D5145">
        <v>21</v>
      </c>
    </row>
    <row r="5146" spans="1:4" x14ac:dyDescent="0.3">
      <c r="A5146">
        <v>3830</v>
      </c>
      <c r="B5146" t="s">
        <v>48</v>
      </c>
      <c r="C5146" t="s">
        <v>19</v>
      </c>
      <c r="D5146">
        <v>78</v>
      </c>
    </row>
    <row r="5147" spans="1:4" x14ac:dyDescent="0.3">
      <c r="A5147">
        <v>3830</v>
      </c>
      <c r="B5147" t="s">
        <v>48</v>
      </c>
      <c r="C5147" t="s">
        <v>20</v>
      </c>
      <c r="D5147">
        <v>39</v>
      </c>
    </row>
    <row r="5148" spans="1:4" x14ac:dyDescent="0.3">
      <c r="A5148">
        <v>3830</v>
      </c>
      <c r="B5148" t="s">
        <v>48</v>
      </c>
      <c r="C5148" t="s">
        <v>21</v>
      </c>
      <c r="D5148">
        <v>13</v>
      </c>
    </row>
    <row r="5149" spans="1:4" x14ac:dyDescent="0.3">
      <c r="A5149">
        <v>3830</v>
      </c>
      <c r="B5149" t="s">
        <v>48</v>
      </c>
      <c r="C5149" t="s">
        <v>22</v>
      </c>
      <c r="D5149">
        <v>13</v>
      </c>
    </row>
    <row r="5150" spans="1:4" x14ac:dyDescent="0.3">
      <c r="A5150">
        <v>8180</v>
      </c>
      <c r="B5150" t="s">
        <v>43</v>
      </c>
      <c r="C5150" t="s">
        <v>17</v>
      </c>
      <c r="D5150">
        <v>233</v>
      </c>
    </row>
    <row r="5151" spans="1:4" x14ac:dyDescent="0.3">
      <c r="A5151">
        <v>8180</v>
      </c>
      <c r="B5151" t="s">
        <v>43</v>
      </c>
      <c r="C5151" t="s">
        <v>18</v>
      </c>
      <c r="D5151">
        <v>2</v>
      </c>
    </row>
    <row r="5152" spans="1:4" x14ac:dyDescent="0.3">
      <c r="A5152">
        <v>8180</v>
      </c>
      <c r="B5152" t="s">
        <v>43</v>
      </c>
      <c r="C5152" t="s">
        <v>19</v>
      </c>
      <c r="D5152">
        <v>53</v>
      </c>
    </row>
    <row r="5153" spans="1:4" x14ac:dyDescent="0.3">
      <c r="A5153">
        <v>8180</v>
      </c>
      <c r="B5153" t="s">
        <v>43</v>
      </c>
      <c r="C5153" t="s">
        <v>20</v>
      </c>
      <c r="D5153">
        <v>3</v>
      </c>
    </row>
    <row r="5154" spans="1:4" x14ac:dyDescent="0.3">
      <c r="A5154">
        <v>8180</v>
      </c>
      <c r="B5154" t="s">
        <v>43</v>
      </c>
      <c r="C5154" t="s">
        <v>21</v>
      </c>
      <c r="D5154">
        <v>5</v>
      </c>
    </row>
    <row r="5155" spans="1:4" x14ac:dyDescent="0.3">
      <c r="A5155">
        <v>8180</v>
      </c>
      <c r="B5155" t="s">
        <v>43</v>
      </c>
      <c r="C5155" t="s">
        <v>22</v>
      </c>
      <c r="D5155">
        <v>14</v>
      </c>
    </row>
    <row r="5156" spans="1:4" x14ac:dyDescent="0.3">
      <c r="A5156">
        <v>9153</v>
      </c>
      <c r="B5156" t="s">
        <v>41</v>
      </c>
      <c r="C5156" t="s">
        <v>17</v>
      </c>
      <c r="D5156">
        <v>418</v>
      </c>
    </row>
    <row r="5157" spans="1:4" x14ac:dyDescent="0.3">
      <c r="A5157">
        <v>9153</v>
      </c>
      <c r="B5157" t="s">
        <v>41</v>
      </c>
      <c r="C5157" t="s">
        <v>18</v>
      </c>
      <c r="D5157">
        <v>61</v>
      </c>
    </row>
    <row r="5158" spans="1:4" x14ac:dyDescent="0.3">
      <c r="A5158">
        <v>9153</v>
      </c>
      <c r="B5158" t="s">
        <v>41</v>
      </c>
      <c r="C5158" t="s">
        <v>19</v>
      </c>
      <c r="D5158">
        <v>428</v>
      </c>
    </row>
    <row r="5159" spans="1:4" x14ac:dyDescent="0.3">
      <c r="A5159">
        <v>9153</v>
      </c>
      <c r="B5159" t="s">
        <v>41</v>
      </c>
      <c r="C5159" t="s">
        <v>20</v>
      </c>
      <c r="D5159">
        <v>80</v>
      </c>
    </row>
    <row r="5160" spans="1:4" x14ac:dyDescent="0.3">
      <c r="A5160">
        <v>9153</v>
      </c>
      <c r="B5160" t="s">
        <v>41</v>
      </c>
      <c r="C5160" t="s">
        <v>21</v>
      </c>
      <c r="D5160">
        <v>51</v>
      </c>
    </row>
    <row r="5161" spans="1:4" x14ac:dyDescent="0.3">
      <c r="A5161">
        <v>9153</v>
      </c>
      <c r="B5161" t="s">
        <v>41</v>
      </c>
      <c r="C5161" t="s">
        <v>22</v>
      </c>
      <c r="D5161">
        <v>10</v>
      </c>
    </row>
    <row r="5162" spans="1:4" x14ac:dyDescent="0.3">
      <c r="A5162">
        <v>6245</v>
      </c>
      <c r="B5162" t="s">
        <v>41</v>
      </c>
      <c r="C5162" t="s">
        <v>17</v>
      </c>
      <c r="D5162">
        <v>378</v>
      </c>
    </row>
    <row r="5163" spans="1:4" x14ac:dyDescent="0.3">
      <c r="A5163">
        <v>6245</v>
      </c>
      <c r="B5163" t="s">
        <v>41</v>
      </c>
      <c r="C5163" t="s">
        <v>18</v>
      </c>
      <c r="D5163">
        <v>14</v>
      </c>
    </row>
    <row r="5164" spans="1:4" x14ac:dyDescent="0.3">
      <c r="A5164">
        <v>6245</v>
      </c>
      <c r="B5164" t="s">
        <v>41</v>
      </c>
      <c r="C5164" t="s">
        <v>19</v>
      </c>
      <c r="D5164">
        <v>68</v>
      </c>
    </row>
    <row r="5165" spans="1:4" x14ac:dyDescent="0.3">
      <c r="A5165">
        <v>6245</v>
      </c>
      <c r="B5165" t="s">
        <v>41</v>
      </c>
      <c r="C5165" t="s">
        <v>20</v>
      </c>
      <c r="D5165">
        <v>19</v>
      </c>
    </row>
    <row r="5166" spans="1:4" x14ac:dyDescent="0.3">
      <c r="A5166">
        <v>6245</v>
      </c>
      <c r="B5166" t="s">
        <v>41</v>
      </c>
      <c r="C5166" t="s">
        <v>21</v>
      </c>
      <c r="D5166">
        <v>14</v>
      </c>
    </row>
    <row r="5167" spans="1:4" x14ac:dyDescent="0.3">
      <c r="A5167">
        <v>6245</v>
      </c>
      <c r="B5167" t="s">
        <v>41</v>
      </c>
      <c r="C5167" t="s">
        <v>22</v>
      </c>
      <c r="D5167">
        <v>14</v>
      </c>
    </row>
    <row r="5168" spans="1:4" x14ac:dyDescent="0.3">
      <c r="A5168">
        <v>8780</v>
      </c>
      <c r="B5168" t="s">
        <v>41</v>
      </c>
      <c r="C5168" t="s">
        <v>17</v>
      </c>
      <c r="D5168">
        <v>378</v>
      </c>
    </row>
    <row r="5169" spans="1:4" x14ac:dyDescent="0.3">
      <c r="A5169">
        <v>8780</v>
      </c>
      <c r="B5169" t="s">
        <v>41</v>
      </c>
      <c r="C5169" t="s">
        <v>18</v>
      </c>
      <c r="D5169">
        <v>14</v>
      </c>
    </row>
    <row r="5170" spans="1:4" x14ac:dyDescent="0.3">
      <c r="A5170">
        <v>8780</v>
      </c>
      <c r="B5170" t="s">
        <v>41</v>
      </c>
      <c r="C5170" t="s">
        <v>19</v>
      </c>
      <c r="D5170">
        <v>68</v>
      </c>
    </row>
    <row r="5171" spans="1:4" x14ac:dyDescent="0.3">
      <c r="A5171">
        <v>8780</v>
      </c>
      <c r="B5171" t="s">
        <v>41</v>
      </c>
      <c r="C5171" t="s">
        <v>20</v>
      </c>
      <c r="D5171">
        <v>19</v>
      </c>
    </row>
    <row r="5172" spans="1:4" x14ac:dyDescent="0.3">
      <c r="A5172">
        <v>8780</v>
      </c>
      <c r="B5172" t="s">
        <v>41</v>
      </c>
      <c r="C5172" t="s">
        <v>21</v>
      </c>
      <c r="D5172">
        <v>14</v>
      </c>
    </row>
    <row r="5173" spans="1:4" x14ac:dyDescent="0.3">
      <c r="A5173">
        <v>8780</v>
      </c>
      <c r="B5173" t="s">
        <v>41</v>
      </c>
      <c r="C5173" t="s">
        <v>22</v>
      </c>
      <c r="D5173">
        <v>14</v>
      </c>
    </row>
    <row r="5174" spans="1:4" x14ac:dyDescent="0.3">
      <c r="A5174">
        <v>10379</v>
      </c>
      <c r="B5174" t="s">
        <v>41</v>
      </c>
      <c r="C5174" t="s">
        <v>17</v>
      </c>
      <c r="D5174">
        <v>327</v>
      </c>
    </row>
    <row r="5175" spans="1:4" x14ac:dyDescent="0.3">
      <c r="A5175">
        <v>10379</v>
      </c>
      <c r="B5175" t="s">
        <v>41</v>
      </c>
      <c r="C5175" t="s">
        <v>18</v>
      </c>
      <c r="D5175">
        <v>9</v>
      </c>
    </row>
    <row r="5176" spans="1:4" x14ac:dyDescent="0.3">
      <c r="A5176">
        <v>10379</v>
      </c>
      <c r="B5176" t="s">
        <v>41</v>
      </c>
      <c r="C5176" t="s">
        <v>19</v>
      </c>
      <c r="D5176">
        <v>122</v>
      </c>
    </row>
    <row r="5177" spans="1:4" x14ac:dyDescent="0.3">
      <c r="A5177">
        <v>10379</v>
      </c>
      <c r="B5177" t="s">
        <v>41</v>
      </c>
      <c r="C5177" t="s">
        <v>20</v>
      </c>
      <c r="D5177">
        <v>19</v>
      </c>
    </row>
    <row r="5178" spans="1:4" x14ac:dyDescent="0.3">
      <c r="A5178">
        <v>10379</v>
      </c>
      <c r="B5178" t="s">
        <v>41</v>
      </c>
      <c r="C5178" t="s">
        <v>21</v>
      </c>
      <c r="D5178">
        <v>14</v>
      </c>
    </row>
    <row r="5179" spans="1:4" x14ac:dyDescent="0.3">
      <c r="A5179">
        <v>10379</v>
      </c>
      <c r="B5179" t="s">
        <v>41</v>
      </c>
      <c r="C5179" t="s">
        <v>22</v>
      </c>
      <c r="D5179">
        <v>83</v>
      </c>
    </row>
    <row r="5180" spans="1:4" x14ac:dyDescent="0.3">
      <c r="A5180">
        <v>8920</v>
      </c>
      <c r="B5180" t="s">
        <v>45</v>
      </c>
      <c r="C5180" t="s">
        <v>17</v>
      </c>
      <c r="D5180">
        <v>448</v>
      </c>
    </row>
    <row r="5181" spans="1:4" x14ac:dyDescent="0.3">
      <c r="A5181">
        <v>8920</v>
      </c>
      <c r="B5181" t="s">
        <v>45</v>
      </c>
      <c r="C5181" t="s">
        <v>18</v>
      </c>
      <c r="D5181">
        <v>40</v>
      </c>
    </row>
    <row r="5182" spans="1:4" x14ac:dyDescent="0.3">
      <c r="A5182">
        <v>8920</v>
      </c>
      <c r="B5182" t="s">
        <v>45</v>
      </c>
      <c r="C5182" t="s">
        <v>19</v>
      </c>
      <c r="D5182">
        <v>469</v>
      </c>
    </row>
    <row r="5183" spans="1:4" x14ac:dyDescent="0.3">
      <c r="A5183">
        <v>8920</v>
      </c>
      <c r="B5183" t="s">
        <v>45</v>
      </c>
      <c r="C5183" t="s">
        <v>20</v>
      </c>
      <c r="D5183">
        <v>80</v>
      </c>
    </row>
    <row r="5184" spans="1:4" x14ac:dyDescent="0.3">
      <c r="A5184">
        <v>8920</v>
      </c>
      <c r="B5184" t="s">
        <v>45</v>
      </c>
      <c r="C5184" t="s">
        <v>21</v>
      </c>
      <c r="D5184">
        <v>0</v>
      </c>
    </row>
    <row r="5185" spans="1:4" x14ac:dyDescent="0.3">
      <c r="A5185">
        <v>8920</v>
      </c>
      <c r="B5185" t="s">
        <v>45</v>
      </c>
      <c r="C5185" t="s">
        <v>22</v>
      </c>
      <c r="D5185">
        <v>91</v>
      </c>
    </row>
    <row r="5186" spans="1:4" x14ac:dyDescent="0.3">
      <c r="A5186">
        <v>7342</v>
      </c>
      <c r="B5186" t="s">
        <v>41</v>
      </c>
      <c r="C5186" t="s">
        <v>17</v>
      </c>
      <c r="D5186">
        <v>341</v>
      </c>
    </row>
    <row r="5187" spans="1:4" x14ac:dyDescent="0.3">
      <c r="A5187">
        <v>7342</v>
      </c>
      <c r="B5187" t="s">
        <v>41</v>
      </c>
      <c r="C5187" t="s">
        <v>18</v>
      </c>
      <c r="D5187">
        <v>142</v>
      </c>
    </row>
    <row r="5188" spans="1:4" x14ac:dyDescent="0.3">
      <c r="A5188">
        <v>7342</v>
      </c>
      <c r="B5188" t="s">
        <v>41</v>
      </c>
      <c r="C5188" t="s">
        <v>19</v>
      </c>
      <c r="D5188">
        <v>113</v>
      </c>
    </row>
    <row r="5189" spans="1:4" x14ac:dyDescent="0.3">
      <c r="A5189">
        <v>7342</v>
      </c>
      <c r="B5189" t="s">
        <v>41</v>
      </c>
      <c r="C5189" t="s">
        <v>20</v>
      </c>
      <c r="D5189">
        <v>259</v>
      </c>
    </row>
    <row r="5190" spans="1:4" x14ac:dyDescent="0.3">
      <c r="A5190">
        <v>7342</v>
      </c>
      <c r="B5190" t="s">
        <v>41</v>
      </c>
      <c r="C5190" t="s">
        <v>21</v>
      </c>
      <c r="D5190">
        <v>151</v>
      </c>
    </row>
    <row r="5191" spans="1:4" x14ac:dyDescent="0.3">
      <c r="A5191">
        <v>7342</v>
      </c>
      <c r="B5191" t="s">
        <v>41</v>
      </c>
      <c r="C5191" t="s">
        <v>22</v>
      </c>
      <c r="D5191">
        <v>66</v>
      </c>
    </row>
    <row r="5192" spans="1:4" x14ac:dyDescent="0.3">
      <c r="A5192">
        <v>4990</v>
      </c>
      <c r="B5192" t="s">
        <v>53</v>
      </c>
      <c r="C5192" t="s">
        <v>17</v>
      </c>
      <c r="D5192">
        <v>524</v>
      </c>
    </row>
    <row r="5193" spans="1:4" x14ac:dyDescent="0.3">
      <c r="A5193">
        <v>4990</v>
      </c>
      <c r="B5193" t="s">
        <v>53</v>
      </c>
      <c r="C5193" t="s">
        <v>18</v>
      </c>
      <c r="D5193">
        <v>0</v>
      </c>
    </row>
    <row r="5194" spans="1:4" x14ac:dyDescent="0.3">
      <c r="A5194">
        <v>4990</v>
      </c>
      <c r="B5194" t="s">
        <v>53</v>
      </c>
      <c r="C5194" t="s">
        <v>19</v>
      </c>
      <c r="D5194">
        <v>134</v>
      </c>
    </row>
    <row r="5195" spans="1:4" x14ac:dyDescent="0.3">
      <c r="A5195">
        <v>4990</v>
      </c>
      <c r="B5195" t="s">
        <v>53</v>
      </c>
      <c r="C5195" t="s">
        <v>20</v>
      </c>
      <c r="D5195">
        <v>28</v>
      </c>
    </row>
    <row r="5196" spans="1:4" x14ac:dyDescent="0.3">
      <c r="A5196">
        <v>4990</v>
      </c>
      <c r="B5196" t="s">
        <v>53</v>
      </c>
      <c r="C5196" t="s">
        <v>21</v>
      </c>
      <c r="D5196">
        <v>28</v>
      </c>
    </row>
    <row r="5197" spans="1:4" x14ac:dyDescent="0.3">
      <c r="A5197">
        <v>4990</v>
      </c>
      <c r="B5197" t="s">
        <v>53</v>
      </c>
      <c r="C5197" t="s">
        <v>22</v>
      </c>
      <c r="D5197">
        <v>155</v>
      </c>
    </row>
    <row r="5198" spans="1:4" x14ac:dyDescent="0.3">
      <c r="A5198">
        <v>1921</v>
      </c>
      <c r="B5198" t="s">
        <v>41</v>
      </c>
      <c r="C5198" t="s">
        <v>17</v>
      </c>
      <c r="D5198">
        <v>46</v>
      </c>
    </row>
    <row r="5199" spans="1:4" x14ac:dyDescent="0.3">
      <c r="A5199">
        <v>1921</v>
      </c>
      <c r="B5199" t="s">
        <v>41</v>
      </c>
      <c r="C5199" t="s">
        <v>18</v>
      </c>
      <c r="D5199">
        <v>1</v>
      </c>
    </row>
    <row r="5200" spans="1:4" x14ac:dyDescent="0.3">
      <c r="A5200">
        <v>1921</v>
      </c>
      <c r="B5200" t="s">
        <v>41</v>
      </c>
      <c r="C5200" t="s">
        <v>19</v>
      </c>
      <c r="D5200">
        <v>12</v>
      </c>
    </row>
    <row r="5201" spans="1:4" x14ac:dyDescent="0.3">
      <c r="A5201">
        <v>1921</v>
      </c>
      <c r="B5201" t="s">
        <v>41</v>
      </c>
      <c r="C5201" t="s">
        <v>20</v>
      </c>
      <c r="D5201">
        <v>3</v>
      </c>
    </row>
    <row r="5202" spans="1:4" x14ac:dyDescent="0.3">
      <c r="A5202">
        <v>1921</v>
      </c>
      <c r="B5202" t="s">
        <v>41</v>
      </c>
      <c r="C5202" t="s">
        <v>21</v>
      </c>
      <c r="D5202">
        <v>0</v>
      </c>
    </row>
    <row r="5203" spans="1:4" x14ac:dyDescent="0.3">
      <c r="A5203">
        <v>1921</v>
      </c>
      <c r="B5203" t="s">
        <v>41</v>
      </c>
      <c r="C5203" t="s">
        <v>22</v>
      </c>
      <c r="D5203">
        <v>9</v>
      </c>
    </row>
    <row r="5204" spans="1:4" x14ac:dyDescent="0.3">
      <c r="A5204">
        <v>8789</v>
      </c>
      <c r="B5204" t="s">
        <v>41</v>
      </c>
      <c r="C5204" t="s">
        <v>17</v>
      </c>
      <c r="D5204">
        <v>35</v>
      </c>
    </row>
    <row r="5205" spans="1:4" x14ac:dyDescent="0.3">
      <c r="A5205">
        <v>8789</v>
      </c>
      <c r="B5205" t="s">
        <v>41</v>
      </c>
      <c r="C5205" t="s">
        <v>18</v>
      </c>
      <c r="D5205">
        <v>40</v>
      </c>
    </row>
    <row r="5206" spans="1:4" x14ac:dyDescent="0.3">
      <c r="A5206">
        <v>8789</v>
      </c>
      <c r="B5206" t="s">
        <v>41</v>
      </c>
      <c r="C5206" t="s">
        <v>19</v>
      </c>
      <c r="D5206">
        <v>111</v>
      </c>
    </row>
    <row r="5207" spans="1:4" x14ac:dyDescent="0.3">
      <c r="A5207">
        <v>8789</v>
      </c>
      <c r="B5207" t="s">
        <v>41</v>
      </c>
      <c r="C5207" t="s">
        <v>20</v>
      </c>
      <c r="D5207">
        <v>36</v>
      </c>
    </row>
    <row r="5208" spans="1:4" x14ac:dyDescent="0.3">
      <c r="A5208">
        <v>8789</v>
      </c>
      <c r="B5208" t="s">
        <v>41</v>
      </c>
      <c r="C5208" t="s">
        <v>21</v>
      </c>
      <c r="D5208">
        <v>40</v>
      </c>
    </row>
    <row r="5209" spans="1:4" x14ac:dyDescent="0.3">
      <c r="A5209">
        <v>8789</v>
      </c>
      <c r="B5209" t="s">
        <v>41</v>
      </c>
      <c r="C5209" t="s">
        <v>22</v>
      </c>
      <c r="D5209">
        <v>12</v>
      </c>
    </row>
    <row r="5210" spans="1:4" x14ac:dyDescent="0.3">
      <c r="A5210">
        <v>6357</v>
      </c>
      <c r="B5210" t="s">
        <v>47</v>
      </c>
      <c r="C5210" t="s">
        <v>17</v>
      </c>
      <c r="D5210">
        <v>230</v>
      </c>
    </row>
    <row r="5211" spans="1:4" x14ac:dyDescent="0.3">
      <c r="A5211">
        <v>6357</v>
      </c>
      <c r="B5211" t="s">
        <v>47</v>
      </c>
      <c r="C5211" t="s">
        <v>18</v>
      </c>
      <c r="D5211">
        <v>35</v>
      </c>
    </row>
    <row r="5212" spans="1:4" x14ac:dyDescent="0.3">
      <c r="A5212">
        <v>6357</v>
      </c>
      <c r="B5212" t="s">
        <v>47</v>
      </c>
      <c r="C5212" t="s">
        <v>19</v>
      </c>
      <c r="D5212">
        <v>75</v>
      </c>
    </row>
    <row r="5213" spans="1:4" x14ac:dyDescent="0.3">
      <c r="A5213">
        <v>6357</v>
      </c>
      <c r="B5213" t="s">
        <v>47</v>
      </c>
      <c r="C5213" t="s">
        <v>20</v>
      </c>
      <c r="D5213">
        <v>63</v>
      </c>
    </row>
    <row r="5214" spans="1:4" x14ac:dyDescent="0.3">
      <c r="A5214">
        <v>6357</v>
      </c>
      <c r="B5214" t="s">
        <v>47</v>
      </c>
      <c r="C5214" t="s">
        <v>21</v>
      </c>
      <c r="D5214">
        <v>57</v>
      </c>
    </row>
    <row r="5215" spans="1:4" x14ac:dyDescent="0.3">
      <c r="A5215">
        <v>6357</v>
      </c>
      <c r="B5215" t="s">
        <v>47</v>
      </c>
      <c r="C5215" t="s">
        <v>22</v>
      </c>
      <c r="D5215">
        <v>31</v>
      </c>
    </row>
    <row r="5216" spans="1:4" x14ac:dyDescent="0.3">
      <c r="A5216">
        <v>1523</v>
      </c>
      <c r="B5216" t="s">
        <v>47</v>
      </c>
      <c r="C5216" t="s">
        <v>17</v>
      </c>
      <c r="D5216">
        <v>69</v>
      </c>
    </row>
    <row r="5217" spans="1:4" x14ac:dyDescent="0.3">
      <c r="A5217">
        <v>1523</v>
      </c>
      <c r="B5217" t="s">
        <v>47</v>
      </c>
      <c r="C5217" t="s">
        <v>18</v>
      </c>
      <c r="D5217">
        <v>2</v>
      </c>
    </row>
    <row r="5218" spans="1:4" x14ac:dyDescent="0.3">
      <c r="A5218">
        <v>1523</v>
      </c>
      <c r="B5218" t="s">
        <v>47</v>
      </c>
      <c r="C5218" t="s">
        <v>19</v>
      </c>
      <c r="D5218">
        <v>15</v>
      </c>
    </row>
    <row r="5219" spans="1:4" x14ac:dyDescent="0.3">
      <c r="A5219">
        <v>1523</v>
      </c>
      <c r="B5219" t="s">
        <v>47</v>
      </c>
      <c r="C5219" t="s">
        <v>20</v>
      </c>
      <c r="D5219">
        <v>2</v>
      </c>
    </row>
    <row r="5220" spans="1:4" x14ac:dyDescent="0.3">
      <c r="A5220">
        <v>1523</v>
      </c>
      <c r="B5220" t="s">
        <v>47</v>
      </c>
      <c r="C5220" t="s">
        <v>21</v>
      </c>
      <c r="D5220">
        <v>2</v>
      </c>
    </row>
    <row r="5221" spans="1:4" x14ac:dyDescent="0.3">
      <c r="A5221">
        <v>1523</v>
      </c>
      <c r="B5221" t="s">
        <v>47</v>
      </c>
      <c r="C5221" t="s">
        <v>22</v>
      </c>
      <c r="D5221">
        <v>6</v>
      </c>
    </row>
    <row r="5222" spans="1:4" x14ac:dyDescent="0.3">
      <c r="A5222">
        <v>6404</v>
      </c>
      <c r="B5222" t="s">
        <v>47</v>
      </c>
      <c r="C5222" t="s">
        <v>17</v>
      </c>
      <c r="D5222">
        <v>151</v>
      </c>
    </row>
    <row r="5223" spans="1:4" x14ac:dyDescent="0.3">
      <c r="A5223">
        <v>6404</v>
      </c>
      <c r="B5223" t="s">
        <v>47</v>
      </c>
      <c r="C5223" t="s">
        <v>18</v>
      </c>
      <c r="D5223">
        <v>7</v>
      </c>
    </row>
    <row r="5224" spans="1:4" x14ac:dyDescent="0.3">
      <c r="A5224">
        <v>6404</v>
      </c>
      <c r="B5224" t="s">
        <v>47</v>
      </c>
      <c r="C5224" t="s">
        <v>19</v>
      </c>
      <c r="D5224">
        <v>89</v>
      </c>
    </row>
    <row r="5225" spans="1:4" x14ac:dyDescent="0.3">
      <c r="A5225">
        <v>6404</v>
      </c>
      <c r="B5225" t="s">
        <v>47</v>
      </c>
      <c r="C5225" t="s">
        <v>20</v>
      </c>
      <c r="D5225">
        <v>0</v>
      </c>
    </row>
    <row r="5226" spans="1:4" x14ac:dyDescent="0.3">
      <c r="A5226">
        <v>6404</v>
      </c>
      <c r="B5226" t="s">
        <v>47</v>
      </c>
      <c r="C5226" t="s">
        <v>21</v>
      </c>
      <c r="D5226">
        <v>7</v>
      </c>
    </row>
    <row r="5227" spans="1:4" x14ac:dyDescent="0.3">
      <c r="A5227">
        <v>6404</v>
      </c>
      <c r="B5227" t="s">
        <v>47</v>
      </c>
      <c r="C5227" t="s">
        <v>22</v>
      </c>
      <c r="D5227">
        <v>28</v>
      </c>
    </row>
    <row r="5228" spans="1:4" x14ac:dyDescent="0.3">
      <c r="A5228">
        <v>5596</v>
      </c>
      <c r="B5228" t="s">
        <v>47</v>
      </c>
      <c r="C5228" t="s">
        <v>17</v>
      </c>
      <c r="D5228">
        <v>513</v>
      </c>
    </row>
    <row r="5229" spans="1:4" x14ac:dyDescent="0.3">
      <c r="A5229">
        <v>5596</v>
      </c>
      <c r="B5229" t="s">
        <v>47</v>
      </c>
      <c r="C5229" t="s">
        <v>18</v>
      </c>
      <c r="D5229">
        <v>14</v>
      </c>
    </row>
    <row r="5230" spans="1:4" x14ac:dyDescent="0.3">
      <c r="A5230">
        <v>5596</v>
      </c>
      <c r="B5230" t="s">
        <v>47</v>
      </c>
      <c r="C5230" t="s">
        <v>19</v>
      </c>
      <c r="D5230">
        <v>154</v>
      </c>
    </row>
    <row r="5231" spans="1:4" x14ac:dyDescent="0.3">
      <c r="A5231">
        <v>5596</v>
      </c>
      <c r="B5231" t="s">
        <v>47</v>
      </c>
      <c r="C5231" t="s">
        <v>20</v>
      </c>
      <c r="D5231">
        <v>19</v>
      </c>
    </row>
    <row r="5232" spans="1:4" x14ac:dyDescent="0.3">
      <c r="A5232">
        <v>5596</v>
      </c>
      <c r="B5232" t="s">
        <v>47</v>
      </c>
      <c r="C5232" t="s">
        <v>21</v>
      </c>
      <c r="D5232">
        <v>0</v>
      </c>
    </row>
    <row r="5233" spans="1:4" x14ac:dyDescent="0.3">
      <c r="A5233">
        <v>5596</v>
      </c>
      <c r="B5233" t="s">
        <v>47</v>
      </c>
      <c r="C5233" t="s">
        <v>22</v>
      </c>
      <c r="D5233">
        <v>28</v>
      </c>
    </row>
    <row r="5234" spans="1:4" x14ac:dyDescent="0.3">
      <c r="A5234">
        <v>10159</v>
      </c>
      <c r="B5234" t="s">
        <v>53</v>
      </c>
      <c r="C5234" t="s">
        <v>17</v>
      </c>
      <c r="D5234">
        <v>440</v>
      </c>
    </row>
    <row r="5235" spans="1:4" x14ac:dyDescent="0.3">
      <c r="A5235">
        <v>10159</v>
      </c>
      <c r="B5235" t="s">
        <v>53</v>
      </c>
      <c r="C5235" t="s">
        <v>18</v>
      </c>
      <c r="D5235">
        <v>81</v>
      </c>
    </row>
    <row r="5236" spans="1:4" x14ac:dyDescent="0.3">
      <c r="A5236">
        <v>10159</v>
      </c>
      <c r="B5236" t="s">
        <v>53</v>
      </c>
      <c r="C5236" t="s">
        <v>19</v>
      </c>
      <c r="D5236">
        <v>368</v>
      </c>
    </row>
    <row r="5237" spans="1:4" x14ac:dyDescent="0.3">
      <c r="A5237">
        <v>10159</v>
      </c>
      <c r="B5237" t="s">
        <v>53</v>
      </c>
      <c r="C5237" t="s">
        <v>20</v>
      </c>
      <c r="D5237">
        <v>0</v>
      </c>
    </row>
    <row r="5238" spans="1:4" x14ac:dyDescent="0.3">
      <c r="A5238">
        <v>10159</v>
      </c>
      <c r="B5238" t="s">
        <v>53</v>
      </c>
      <c r="C5238" t="s">
        <v>21</v>
      </c>
      <c r="D5238">
        <v>122</v>
      </c>
    </row>
    <row r="5239" spans="1:4" x14ac:dyDescent="0.3">
      <c r="A5239">
        <v>10159</v>
      </c>
      <c r="B5239" t="s">
        <v>53</v>
      </c>
      <c r="C5239" t="s">
        <v>22</v>
      </c>
      <c r="D5239">
        <v>174</v>
      </c>
    </row>
    <row r="5240" spans="1:4" x14ac:dyDescent="0.3">
      <c r="A5240">
        <v>10127</v>
      </c>
      <c r="B5240" t="s">
        <v>48</v>
      </c>
      <c r="C5240" t="s">
        <v>17</v>
      </c>
      <c r="D5240">
        <v>301</v>
      </c>
    </row>
    <row r="5241" spans="1:4" x14ac:dyDescent="0.3">
      <c r="A5241">
        <v>10127</v>
      </c>
      <c r="B5241" t="s">
        <v>48</v>
      </c>
      <c r="C5241" t="s">
        <v>18</v>
      </c>
      <c r="D5241">
        <v>11</v>
      </c>
    </row>
    <row r="5242" spans="1:4" x14ac:dyDescent="0.3">
      <c r="A5242">
        <v>10127</v>
      </c>
      <c r="B5242" t="s">
        <v>48</v>
      </c>
      <c r="C5242" t="s">
        <v>19</v>
      </c>
      <c r="D5242">
        <v>61</v>
      </c>
    </row>
    <row r="5243" spans="1:4" x14ac:dyDescent="0.3">
      <c r="A5243">
        <v>10127</v>
      </c>
      <c r="B5243" t="s">
        <v>48</v>
      </c>
      <c r="C5243" t="s">
        <v>20</v>
      </c>
      <c r="D5243">
        <v>4</v>
      </c>
    </row>
    <row r="5244" spans="1:4" x14ac:dyDescent="0.3">
      <c r="A5244">
        <v>10127</v>
      </c>
      <c r="B5244" t="s">
        <v>48</v>
      </c>
      <c r="C5244" t="s">
        <v>21</v>
      </c>
      <c r="D5244">
        <v>7</v>
      </c>
    </row>
    <row r="5245" spans="1:4" x14ac:dyDescent="0.3">
      <c r="A5245">
        <v>10127</v>
      </c>
      <c r="B5245" t="s">
        <v>48</v>
      </c>
      <c r="C5245" t="s">
        <v>22</v>
      </c>
      <c r="D5245">
        <v>11</v>
      </c>
    </row>
    <row r="5246" spans="1:4" x14ac:dyDescent="0.3">
      <c r="A5246">
        <v>7005</v>
      </c>
      <c r="B5246" t="s">
        <v>47</v>
      </c>
      <c r="C5246" t="s">
        <v>17</v>
      </c>
      <c r="D5246">
        <v>479</v>
      </c>
    </row>
    <row r="5247" spans="1:4" x14ac:dyDescent="0.3">
      <c r="A5247">
        <v>7005</v>
      </c>
      <c r="B5247" t="s">
        <v>47</v>
      </c>
      <c r="C5247" t="s">
        <v>18</v>
      </c>
      <c r="D5247">
        <v>35</v>
      </c>
    </row>
    <row r="5248" spans="1:4" x14ac:dyDescent="0.3">
      <c r="A5248">
        <v>7005</v>
      </c>
      <c r="B5248" t="s">
        <v>47</v>
      </c>
      <c r="C5248" t="s">
        <v>19</v>
      </c>
      <c r="D5248">
        <v>179</v>
      </c>
    </row>
    <row r="5249" spans="1:4" x14ac:dyDescent="0.3">
      <c r="A5249">
        <v>7005</v>
      </c>
      <c r="B5249" t="s">
        <v>47</v>
      </c>
      <c r="C5249" t="s">
        <v>20</v>
      </c>
      <c r="D5249">
        <v>28</v>
      </c>
    </row>
    <row r="5250" spans="1:4" x14ac:dyDescent="0.3">
      <c r="A5250">
        <v>7005</v>
      </c>
      <c r="B5250" t="s">
        <v>47</v>
      </c>
      <c r="C5250" t="s">
        <v>21</v>
      </c>
      <c r="D5250">
        <v>7</v>
      </c>
    </row>
    <row r="5251" spans="1:4" x14ac:dyDescent="0.3">
      <c r="A5251">
        <v>7005</v>
      </c>
      <c r="B5251" t="s">
        <v>47</v>
      </c>
      <c r="C5251" t="s">
        <v>22</v>
      </c>
      <c r="D5251">
        <v>85</v>
      </c>
    </row>
    <row r="5252" spans="1:4" x14ac:dyDescent="0.3">
      <c r="A5252">
        <v>1351</v>
      </c>
      <c r="B5252" t="s">
        <v>41</v>
      </c>
      <c r="C5252" t="s">
        <v>17</v>
      </c>
      <c r="D5252">
        <v>962</v>
      </c>
    </row>
    <row r="5253" spans="1:4" x14ac:dyDescent="0.3">
      <c r="A5253">
        <v>1351</v>
      </c>
      <c r="B5253" t="s">
        <v>41</v>
      </c>
      <c r="C5253" t="s">
        <v>18</v>
      </c>
      <c r="D5253">
        <v>12</v>
      </c>
    </row>
    <row r="5254" spans="1:4" x14ac:dyDescent="0.3">
      <c r="A5254">
        <v>1351</v>
      </c>
      <c r="B5254" t="s">
        <v>41</v>
      </c>
      <c r="C5254" t="s">
        <v>19</v>
      </c>
      <c r="D5254">
        <v>194</v>
      </c>
    </row>
    <row r="5255" spans="1:4" x14ac:dyDescent="0.3">
      <c r="A5255">
        <v>1351</v>
      </c>
      <c r="B5255" t="s">
        <v>41</v>
      </c>
      <c r="C5255" t="s">
        <v>20</v>
      </c>
      <c r="D5255">
        <v>16</v>
      </c>
    </row>
    <row r="5256" spans="1:4" x14ac:dyDescent="0.3">
      <c r="A5256">
        <v>1351</v>
      </c>
      <c r="B5256" t="s">
        <v>41</v>
      </c>
      <c r="C5256" t="s">
        <v>21</v>
      </c>
      <c r="D5256">
        <v>24</v>
      </c>
    </row>
    <row r="5257" spans="1:4" x14ac:dyDescent="0.3">
      <c r="A5257">
        <v>1351</v>
      </c>
      <c r="B5257" t="s">
        <v>41</v>
      </c>
      <c r="C5257" t="s">
        <v>22</v>
      </c>
      <c r="D5257">
        <v>12</v>
      </c>
    </row>
    <row r="5258" spans="1:4" x14ac:dyDescent="0.3">
      <c r="A5258">
        <v>4470</v>
      </c>
      <c r="B5258" t="s">
        <v>41</v>
      </c>
      <c r="C5258" t="s">
        <v>17</v>
      </c>
      <c r="D5258">
        <v>62</v>
      </c>
    </row>
    <row r="5259" spans="1:4" x14ac:dyDescent="0.3">
      <c r="A5259">
        <v>4470</v>
      </c>
      <c r="B5259" t="s">
        <v>41</v>
      </c>
      <c r="C5259" t="s">
        <v>18</v>
      </c>
      <c r="D5259">
        <v>1</v>
      </c>
    </row>
    <row r="5260" spans="1:4" x14ac:dyDescent="0.3">
      <c r="A5260">
        <v>4470</v>
      </c>
      <c r="B5260" t="s">
        <v>41</v>
      </c>
      <c r="C5260" t="s">
        <v>19</v>
      </c>
      <c r="D5260">
        <v>44</v>
      </c>
    </row>
    <row r="5261" spans="1:4" x14ac:dyDescent="0.3">
      <c r="A5261">
        <v>4470</v>
      </c>
      <c r="B5261" t="s">
        <v>41</v>
      </c>
      <c r="C5261" t="s">
        <v>20</v>
      </c>
      <c r="D5261">
        <v>6</v>
      </c>
    </row>
    <row r="5262" spans="1:4" x14ac:dyDescent="0.3">
      <c r="A5262">
        <v>4470</v>
      </c>
      <c r="B5262" t="s">
        <v>41</v>
      </c>
      <c r="C5262" t="s">
        <v>21</v>
      </c>
      <c r="D5262">
        <v>5</v>
      </c>
    </row>
    <row r="5263" spans="1:4" x14ac:dyDescent="0.3">
      <c r="A5263">
        <v>4470</v>
      </c>
      <c r="B5263" t="s">
        <v>41</v>
      </c>
      <c r="C5263" t="s">
        <v>22</v>
      </c>
      <c r="D5263">
        <v>22</v>
      </c>
    </row>
    <row r="5264" spans="1:4" x14ac:dyDescent="0.3">
      <c r="A5264">
        <v>6183</v>
      </c>
      <c r="B5264" t="s">
        <v>52</v>
      </c>
      <c r="C5264" t="s">
        <v>17</v>
      </c>
      <c r="D5264">
        <v>62</v>
      </c>
    </row>
    <row r="5265" spans="1:4" x14ac:dyDescent="0.3">
      <c r="A5265">
        <v>6183</v>
      </c>
      <c r="B5265" t="s">
        <v>52</v>
      </c>
      <c r="C5265" t="s">
        <v>18</v>
      </c>
      <c r="D5265">
        <v>1</v>
      </c>
    </row>
    <row r="5266" spans="1:4" x14ac:dyDescent="0.3">
      <c r="A5266">
        <v>6183</v>
      </c>
      <c r="B5266" t="s">
        <v>52</v>
      </c>
      <c r="C5266" t="s">
        <v>19</v>
      </c>
      <c r="D5266">
        <v>44</v>
      </c>
    </row>
    <row r="5267" spans="1:4" x14ac:dyDescent="0.3">
      <c r="A5267">
        <v>6183</v>
      </c>
      <c r="B5267" t="s">
        <v>52</v>
      </c>
      <c r="C5267" t="s">
        <v>20</v>
      </c>
      <c r="D5267">
        <v>6</v>
      </c>
    </row>
    <row r="5268" spans="1:4" x14ac:dyDescent="0.3">
      <c r="A5268">
        <v>6183</v>
      </c>
      <c r="B5268" t="s">
        <v>52</v>
      </c>
      <c r="C5268" t="s">
        <v>21</v>
      </c>
      <c r="D5268">
        <v>5</v>
      </c>
    </row>
    <row r="5269" spans="1:4" x14ac:dyDescent="0.3">
      <c r="A5269">
        <v>6183</v>
      </c>
      <c r="B5269" t="s">
        <v>52</v>
      </c>
      <c r="C5269" t="s">
        <v>22</v>
      </c>
      <c r="D5269">
        <v>22</v>
      </c>
    </row>
    <row r="5270" spans="1:4" x14ac:dyDescent="0.3">
      <c r="A5270">
        <v>1993</v>
      </c>
      <c r="B5270" t="s">
        <v>43</v>
      </c>
      <c r="C5270" t="s">
        <v>17</v>
      </c>
      <c r="D5270">
        <v>867</v>
      </c>
    </row>
    <row r="5271" spans="1:4" x14ac:dyDescent="0.3">
      <c r="A5271">
        <v>1993</v>
      </c>
      <c r="B5271" t="s">
        <v>43</v>
      </c>
      <c r="C5271" t="s">
        <v>18</v>
      </c>
      <c r="D5271">
        <v>0</v>
      </c>
    </row>
    <row r="5272" spans="1:4" x14ac:dyDescent="0.3">
      <c r="A5272">
        <v>1993</v>
      </c>
      <c r="B5272" t="s">
        <v>43</v>
      </c>
      <c r="C5272" t="s">
        <v>19</v>
      </c>
      <c r="D5272">
        <v>86</v>
      </c>
    </row>
    <row r="5273" spans="1:4" x14ac:dyDescent="0.3">
      <c r="A5273">
        <v>1993</v>
      </c>
      <c r="B5273" t="s">
        <v>43</v>
      </c>
      <c r="C5273" t="s">
        <v>20</v>
      </c>
      <c r="D5273">
        <v>0</v>
      </c>
    </row>
    <row r="5274" spans="1:4" x14ac:dyDescent="0.3">
      <c r="A5274">
        <v>1993</v>
      </c>
      <c r="B5274" t="s">
        <v>43</v>
      </c>
      <c r="C5274" t="s">
        <v>21</v>
      </c>
      <c r="D5274">
        <v>0</v>
      </c>
    </row>
    <row r="5275" spans="1:4" x14ac:dyDescent="0.3">
      <c r="A5275">
        <v>1993</v>
      </c>
      <c r="B5275" t="s">
        <v>43</v>
      </c>
      <c r="C5275" t="s">
        <v>22</v>
      </c>
      <c r="D5275">
        <v>19</v>
      </c>
    </row>
    <row r="5276" spans="1:4" x14ac:dyDescent="0.3">
      <c r="A5276">
        <v>2408</v>
      </c>
      <c r="B5276" t="s">
        <v>45</v>
      </c>
      <c r="C5276" t="s">
        <v>17</v>
      </c>
      <c r="D5276">
        <v>490</v>
      </c>
    </row>
    <row r="5277" spans="1:4" x14ac:dyDescent="0.3">
      <c r="A5277">
        <v>2408</v>
      </c>
      <c r="B5277" t="s">
        <v>45</v>
      </c>
      <c r="C5277" t="s">
        <v>18</v>
      </c>
      <c r="D5277">
        <v>0</v>
      </c>
    </row>
    <row r="5278" spans="1:4" x14ac:dyDescent="0.3">
      <c r="A5278">
        <v>2408</v>
      </c>
      <c r="B5278" t="s">
        <v>45</v>
      </c>
      <c r="C5278" t="s">
        <v>19</v>
      </c>
      <c r="D5278">
        <v>184</v>
      </c>
    </row>
    <row r="5279" spans="1:4" x14ac:dyDescent="0.3">
      <c r="A5279">
        <v>2408</v>
      </c>
      <c r="B5279" t="s">
        <v>45</v>
      </c>
      <c r="C5279" t="s">
        <v>20</v>
      </c>
      <c r="D5279">
        <v>10</v>
      </c>
    </row>
    <row r="5280" spans="1:4" x14ac:dyDescent="0.3">
      <c r="A5280">
        <v>2408</v>
      </c>
      <c r="B5280" t="s">
        <v>45</v>
      </c>
      <c r="C5280" t="s">
        <v>21</v>
      </c>
      <c r="D5280">
        <v>28</v>
      </c>
    </row>
    <row r="5281" spans="1:4" x14ac:dyDescent="0.3">
      <c r="A5281">
        <v>2408</v>
      </c>
      <c r="B5281" t="s">
        <v>45</v>
      </c>
      <c r="C5281" t="s">
        <v>22</v>
      </c>
      <c r="D5281">
        <v>21</v>
      </c>
    </row>
    <row r="5282" spans="1:4" x14ac:dyDescent="0.3">
      <c r="A5282">
        <v>5782</v>
      </c>
      <c r="B5282" t="s">
        <v>41</v>
      </c>
      <c r="C5282" t="s">
        <v>17</v>
      </c>
      <c r="D5282">
        <v>402</v>
      </c>
    </row>
    <row r="5283" spans="1:4" x14ac:dyDescent="0.3">
      <c r="A5283">
        <v>5782</v>
      </c>
      <c r="B5283" t="s">
        <v>41</v>
      </c>
      <c r="C5283" t="s">
        <v>18</v>
      </c>
      <c r="D5283">
        <v>35</v>
      </c>
    </row>
    <row r="5284" spans="1:4" x14ac:dyDescent="0.3">
      <c r="A5284">
        <v>5782</v>
      </c>
      <c r="B5284" t="s">
        <v>41</v>
      </c>
      <c r="C5284" t="s">
        <v>19</v>
      </c>
      <c r="D5284">
        <v>106</v>
      </c>
    </row>
    <row r="5285" spans="1:4" x14ac:dyDescent="0.3">
      <c r="A5285">
        <v>5782</v>
      </c>
      <c r="B5285" t="s">
        <v>41</v>
      </c>
      <c r="C5285" t="s">
        <v>20</v>
      </c>
      <c r="D5285">
        <v>101</v>
      </c>
    </row>
    <row r="5286" spans="1:4" x14ac:dyDescent="0.3">
      <c r="A5286">
        <v>5782</v>
      </c>
      <c r="B5286" t="s">
        <v>41</v>
      </c>
      <c r="C5286" t="s">
        <v>21</v>
      </c>
      <c r="D5286">
        <v>77</v>
      </c>
    </row>
    <row r="5287" spans="1:4" x14ac:dyDescent="0.3">
      <c r="A5287">
        <v>5782</v>
      </c>
      <c r="B5287" t="s">
        <v>41</v>
      </c>
      <c r="C5287" t="s">
        <v>22</v>
      </c>
      <c r="D5287">
        <v>42</v>
      </c>
    </row>
    <row r="5288" spans="1:4" x14ac:dyDescent="0.3">
      <c r="A5288">
        <v>1343</v>
      </c>
      <c r="B5288" t="s">
        <v>43</v>
      </c>
      <c r="C5288" t="s">
        <v>17</v>
      </c>
      <c r="D5288">
        <v>368</v>
      </c>
    </row>
    <row r="5289" spans="1:4" x14ac:dyDescent="0.3">
      <c r="A5289">
        <v>1343</v>
      </c>
      <c r="B5289" t="s">
        <v>43</v>
      </c>
      <c r="C5289" t="s">
        <v>18</v>
      </c>
      <c r="D5289">
        <v>24</v>
      </c>
    </row>
    <row r="5290" spans="1:4" x14ac:dyDescent="0.3">
      <c r="A5290">
        <v>1343</v>
      </c>
      <c r="B5290" t="s">
        <v>43</v>
      </c>
      <c r="C5290" t="s">
        <v>19</v>
      </c>
      <c r="D5290">
        <v>68</v>
      </c>
    </row>
    <row r="5291" spans="1:4" x14ac:dyDescent="0.3">
      <c r="A5291">
        <v>1343</v>
      </c>
      <c r="B5291" t="s">
        <v>43</v>
      </c>
      <c r="C5291" t="s">
        <v>20</v>
      </c>
      <c r="D5291">
        <v>38</v>
      </c>
    </row>
    <row r="5292" spans="1:4" x14ac:dyDescent="0.3">
      <c r="A5292">
        <v>1343</v>
      </c>
      <c r="B5292" t="s">
        <v>43</v>
      </c>
      <c r="C5292" t="s">
        <v>21</v>
      </c>
      <c r="D5292">
        <v>0</v>
      </c>
    </row>
    <row r="5293" spans="1:4" x14ac:dyDescent="0.3">
      <c r="A5293">
        <v>1343</v>
      </c>
      <c r="B5293" t="s">
        <v>43</v>
      </c>
      <c r="C5293" t="s">
        <v>22</v>
      </c>
      <c r="D5293">
        <v>88</v>
      </c>
    </row>
    <row r="5294" spans="1:4" x14ac:dyDescent="0.3">
      <c r="A5294">
        <v>4749</v>
      </c>
      <c r="B5294" t="s">
        <v>45</v>
      </c>
      <c r="C5294" t="s">
        <v>17</v>
      </c>
      <c r="D5294">
        <v>368</v>
      </c>
    </row>
    <row r="5295" spans="1:4" x14ac:dyDescent="0.3">
      <c r="A5295">
        <v>4749</v>
      </c>
      <c r="B5295" t="s">
        <v>45</v>
      </c>
      <c r="C5295" t="s">
        <v>18</v>
      </c>
      <c r="D5295">
        <v>24</v>
      </c>
    </row>
    <row r="5296" spans="1:4" x14ac:dyDescent="0.3">
      <c r="A5296">
        <v>4749</v>
      </c>
      <c r="B5296" t="s">
        <v>45</v>
      </c>
      <c r="C5296" t="s">
        <v>19</v>
      </c>
      <c r="D5296">
        <v>68</v>
      </c>
    </row>
    <row r="5297" spans="1:4" x14ac:dyDescent="0.3">
      <c r="A5297">
        <v>4749</v>
      </c>
      <c r="B5297" t="s">
        <v>45</v>
      </c>
      <c r="C5297" t="s">
        <v>20</v>
      </c>
      <c r="D5297">
        <v>38</v>
      </c>
    </row>
    <row r="5298" spans="1:4" x14ac:dyDescent="0.3">
      <c r="A5298">
        <v>4749</v>
      </c>
      <c r="B5298" t="s">
        <v>45</v>
      </c>
      <c r="C5298" t="s">
        <v>21</v>
      </c>
      <c r="D5298">
        <v>0</v>
      </c>
    </row>
    <row r="5299" spans="1:4" x14ac:dyDescent="0.3">
      <c r="A5299">
        <v>4749</v>
      </c>
      <c r="B5299" t="s">
        <v>45</v>
      </c>
      <c r="C5299" t="s">
        <v>22</v>
      </c>
      <c r="D5299">
        <v>88</v>
      </c>
    </row>
    <row r="5300" spans="1:4" x14ac:dyDescent="0.3">
      <c r="A5300">
        <v>5909</v>
      </c>
      <c r="B5300" t="s">
        <v>52</v>
      </c>
      <c r="C5300" t="s">
        <v>17</v>
      </c>
      <c r="D5300">
        <v>895</v>
      </c>
    </row>
    <row r="5301" spans="1:4" x14ac:dyDescent="0.3">
      <c r="A5301">
        <v>5909</v>
      </c>
      <c r="B5301" t="s">
        <v>52</v>
      </c>
      <c r="C5301" t="s">
        <v>18</v>
      </c>
      <c r="D5301">
        <v>10</v>
      </c>
    </row>
    <row r="5302" spans="1:4" x14ac:dyDescent="0.3">
      <c r="A5302">
        <v>5909</v>
      </c>
      <c r="B5302" t="s">
        <v>52</v>
      </c>
      <c r="C5302" t="s">
        <v>19</v>
      </c>
      <c r="D5302">
        <v>101</v>
      </c>
    </row>
    <row r="5303" spans="1:4" x14ac:dyDescent="0.3">
      <c r="A5303">
        <v>5909</v>
      </c>
      <c r="B5303" t="s">
        <v>52</v>
      </c>
      <c r="C5303" t="s">
        <v>20</v>
      </c>
      <c r="D5303">
        <v>13</v>
      </c>
    </row>
    <row r="5304" spans="1:4" x14ac:dyDescent="0.3">
      <c r="A5304">
        <v>5909</v>
      </c>
      <c r="B5304" t="s">
        <v>52</v>
      </c>
      <c r="C5304" t="s">
        <v>21</v>
      </c>
      <c r="D5304">
        <v>0</v>
      </c>
    </row>
    <row r="5305" spans="1:4" x14ac:dyDescent="0.3">
      <c r="A5305">
        <v>5909</v>
      </c>
      <c r="B5305" t="s">
        <v>52</v>
      </c>
      <c r="C5305" t="s">
        <v>22</v>
      </c>
      <c r="D5305">
        <v>152</v>
      </c>
    </row>
    <row r="5306" spans="1:4" x14ac:dyDescent="0.3">
      <c r="A5306">
        <v>5177</v>
      </c>
      <c r="B5306" t="s">
        <v>47</v>
      </c>
      <c r="C5306" t="s">
        <v>17</v>
      </c>
      <c r="D5306">
        <v>298</v>
      </c>
    </row>
    <row r="5307" spans="1:4" x14ac:dyDescent="0.3">
      <c r="A5307">
        <v>5177</v>
      </c>
      <c r="B5307" t="s">
        <v>47</v>
      </c>
      <c r="C5307" t="s">
        <v>18</v>
      </c>
      <c r="D5307">
        <v>7</v>
      </c>
    </row>
    <row r="5308" spans="1:4" x14ac:dyDescent="0.3">
      <c r="A5308">
        <v>5177</v>
      </c>
      <c r="B5308" t="s">
        <v>47</v>
      </c>
      <c r="C5308" t="s">
        <v>19</v>
      </c>
      <c r="D5308">
        <v>68</v>
      </c>
    </row>
    <row r="5309" spans="1:4" x14ac:dyDescent="0.3">
      <c r="A5309">
        <v>5177</v>
      </c>
      <c r="B5309" t="s">
        <v>47</v>
      </c>
      <c r="C5309" t="s">
        <v>20</v>
      </c>
      <c r="D5309">
        <v>4</v>
      </c>
    </row>
    <row r="5310" spans="1:4" x14ac:dyDescent="0.3">
      <c r="A5310">
        <v>5177</v>
      </c>
      <c r="B5310" t="s">
        <v>47</v>
      </c>
      <c r="C5310" t="s">
        <v>21</v>
      </c>
      <c r="D5310">
        <v>0</v>
      </c>
    </row>
    <row r="5311" spans="1:4" x14ac:dyDescent="0.3">
      <c r="A5311">
        <v>5177</v>
      </c>
      <c r="B5311" t="s">
        <v>47</v>
      </c>
      <c r="C5311" t="s">
        <v>22</v>
      </c>
      <c r="D5311">
        <v>19</v>
      </c>
    </row>
    <row r="5312" spans="1:4" x14ac:dyDescent="0.3">
      <c r="A5312">
        <v>5186</v>
      </c>
      <c r="B5312" t="s">
        <v>48</v>
      </c>
      <c r="C5312" t="s">
        <v>17</v>
      </c>
      <c r="D5312">
        <v>576</v>
      </c>
    </row>
    <row r="5313" spans="1:4" x14ac:dyDescent="0.3">
      <c r="A5313">
        <v>5186</v>
      </c>
      <c r="B5313" t="s">
        <v>48</v>
      </c>
      <c r="C5313" t="s">
        <v>18</v>
      </c>
      <c r="D5313">
        <v>7</v>
      </c>
    </row>
    <row r="5314" spans="1:4" x14ac:dyDescent="0.3">
      <c r="A5314">
        <v>5186</v>
      </c>
      <c r="B5314" t="s">
        <v>48</v>
      </c>
      <c r="C5314" t="s">
        <v>19</v>
      </c>
      <c r="D5314">
        <v>115</v>
      </c>
    </row>
    <row r="5315" spans="1:4" x14ac:dyDescent="0.3">
      <c r="A5315">
        <v>5186</v>
      </c>
      <c r="B5315" t="s">
        <v>48</v>
      </c>
      <c r="C5315" t="s">
        <v>20</v>
      </c>
      <c r="D5315">
        <v>19</v>
      </c>
    </row>
    <row r="5316" spans="1:4" x14ac:dyDescent="0.3">
      <c r="A5316">
        <v>5186</v>
      </c>
      <c r="B5316" t="s">
        <v>48</v>
      </c>
      <c r="C5316" t="s">
        <v>21</v>
      </c>
      <c r="D5316">
        <v>7</v>
      </c>
    </row>
    <row r="5317" spans="1:4" x14ac:dyDescent="0.3">
      <c r="A5317">
        <v>5186</v>
      </c>
      <c r="B5317" t="s">
        <v>48</v>
      </c>
      <c r="C5317" t="s">
        <v>22</v>
      </c>
      <c r="D5317">
        <v>7</v>
      </c>
    </row>
    <row r="5318" spans="1:4" x14ac:dyDescent="0.3">
      <c r="A5318">
        <v>2315</v>
      </c>
      <c r="B5318" t="s">
        <v>41</v>
      </c>
      <c r="C5318" t="s">
        <v>17</v>
      </c>
      <c r="D5318">
        <v>10</v>
      </c>
    </row>
    <row r="5319" spans="1:4" x14ac:dyDescent="0.3">
      <c r="A5319">
        <v>2315</v>
      </c>
      <c r="B5319" t="s">
        <v>41</v>
      </c>
      <c r="C5319" t="s">
        <v>18</v>
      </c>
      <c r="D5319">
        <v>0</v>
      </c>
    </row>
    <row r="5320" spans="1:4" x14ac:dyDescent="0.3">
      <c r="A5320">
        <v>2315</v>
      </c>
      <c r="B5320" t="s">
        <v>41</v>
      </c>
      <c r="C5320" t="s">
        <v>19</v>
      </c>
      <c r="D5320">
        <v>11</v>
      </c>
    </row>
    <row r="5321" spans="1:4" x14ac:dyDescent="0.3">
      <c r="A5321">
        <v>2315</v>
      </c>
      <c r="B5321" t="s">
        <v>41</v>
      </c>
      <c r="C5321" t="s">
        <v>20</v>
      </c>
      <c r="D5321">
        <v>17</v>
      </c>
    </row>
    <row r="5322" spans="1:4" x14ac:dyDescent="0.3">
      <c r="A5322">
        <v>2315</v>
      </c>
      <c r="B5322" t="s">
        <v>41</v>
      </c>
      <c r="C5322" t="s">
        <v>21</v>
      </c>
      <c r="D5322">
        <v>29</v>
      </c>
    </row>
    <row r="5323" spans="1:4" x14ac:dyDescent="0.3">
      <c r="A5323">
        <v>2315</v>
      </c>
      <c r="B5323" t="s">
        <v>41</v>
      </c>
      <c r="C5323" t="s">
        <v>22</v>
      </c>
      <c r="D5323">
        <v>29</v>
      </c>
    </row>
    <row r="5324" spans="1:4" x14ac:dyDescent="0.3">
      <c r="A5324">
        <v>1044</v>
      </c>
      <c r="B5324" t="s">
        <v>53</v>
      </c>
      <c r="C5324" t="s">
        <v>17</v>
      </c>
      <c r="D5324">
        <v>299</v>
      </c>
    </row>
    <row r="5325" spans="1:4" x14ac:dyDescent="0.3">
      <c r="A5325">
        <v>1044</v>
      </c>
      <c r="B5325" t="s">
        <v>53</v>
      </c>
      <c r="C5325" t="s">
        <v>18</v>
      </c>
      <c r="D5325">
        <v>5</v>
      </c>
    </row>
    <row r="5326" spans="1:4" x14ac:dyDescent="0.3">
      <c r="A5326">
        <v>1044</v>
      </c>
      <c r="B5326" t="s">
        <v>53</v>
      </c>
      <c r="C5326" t="s">
        <v>19</v>
      </c>
      <c r="D5326">
        <v>201</v>
      </c>
    </row>
    <row r="5327" spans="1:4" x14ac:dyDescent="0.3">
      <c r="A5327">
        <v>1044</v>
      </c>
      <c r="B5327" t="s">
        <v>53</v>
      </c>
      <c r="C5327" t="s">
        <v>20</v>
      </c>
      <c r="D5327">
        <v>21</v>
      </c>
    </row>
    <row r="5328" spans="1:4" x14ac:dyDescent="0.3">
      <c r="A5328">
        <v>1044</v>
      </c>
      <c r="B5328" t="s">
        <v>53</v>
      </c>
      <c r="C5328" t="s">
        <v>21</v>
      </c>
      <c r="D5328">
        <v>21</v>
      </c>
    </row>
    <row r="5329" spans="1:4" x14ac:dyDescent="0.3">
      <c r="A5329">
        <v>1044</v>
      </c>
      <c r="B5329" t="s">
        <v>53</v>
      </c>
      <c r="C5329" t="s">
        <v>22</v>
      </c>
      <c r="D5329">
        <v>49</v>
      </c>
    </row>
    <row r="5330" spans="1:4" x14ac:dyDescent="0.3">
      <c r="A5330">
        <v>9256</v>
      </c>
      <c r="B5330" t="s">
        <v>41</v>
      </c>
      <c r="C5330" t="s">
        <v>17</v>
      </c>
      <c r="D5330">
        <v>493</v>
      </c>
    </row>
    <row r="5331" spans="1:4" x14ac:dyDescent="0.3">
      <c r="A5331">
        <v>9256</v>
      </c>
      <c r="B5331" t="s">
        <v>41</v>
      </c>
      <c r="C5331" t="s">
        <v>18</v>
      </c>
      <c r="D5331">
        <v>26</v>
      </c>
    </row>
    <row r="5332" spans="1:4" x14ac:dyDescent="0.3">
      <c r="A5332">
        <v>9256</v>
      </c>
      <c r="B5332" t="s">
        <v>41</v>
      </c>
      <c r="C5332" t="s">
        <v>19</v>
      </c>
      <c r="D5332">
        <v>206</v>
      </c>
    </row>
    <row r="5333" spans="1:4" x14ac:dyDescent="0.3">
      <c r="A5333">
        <v>9256</v>
      </c>
      <c r="B5333" t="s">
        <v>41</v>
      </c>
      <c r="C5333" t="s">
        <v>20</v>
      </c>
      <c r="D5333">
        <v>116</v>
      </c>
    </row>
    <row r="5334" spans="1:4" x14ac:dyDescent="0.3">
      <c r="A5334">
        <v>9256</v>
      </c>
      <c r="B5334" t="s">
        <v>41</v>
      </c>
      <c r="C5334" t="s">
        <v>21</v>
      </c>
      <c r="D5334">
        <v>80</v>
      </c>
    </row>
    <row r="5335" spans="1:4" x14ac:dyDescent="0.3">
      <c r="A5335">
        <v>9256</v>
      </c>
      <c r="B5335" t="s">
        <v>41</v>
      </c>
      <c r="C5335" t="s">
        <v>22</v>
      </c>
      <c r="D5335">
        <v>80</v>
      </c>
    </row>
    <row r="5336" spans="1:4" x14ac:dyDescent="0.3">
      <c r="A5336">
        <v>5084</v>
      </c>
      <c r="B5336" t="s">
        <v>41</v>
      </c>
      <c r="C5336" t="s">
        <v>17</v>
      </c>
      <c r="D5336">
        <v>445</v>
      </c>
    </row>
    <row r="5337" spans="1:4" x14ac:dyDescent="0.3">
      <c r="A5337">
        <v>5084</v>
      </c>
      <c r="B5337" t="s">
        <v>41</v>
      </c>
      <c r="C5337" t="s">
        <v>18</v>
      </c>
      <c r="D5337">
        <v>53</v>
      </c>
    </row>
    <row r="5338" spans="1:4" x14ac:dyDescent="0.3">
      <c r="A5338">
        <v>5084</v>
      </c>
      <c r="B5338" t="s">
        <v>41</v>
      </c>
      <c r="C5338" t="s">
        <v>19</v>
      </c>
      <c r="D5338">
        <v>213</v>
      </c>
    </row>
    <row r="5339" spans="1:4" x14ac:dyDescent="0.3">
      <c r="A5339">
        <v>5084</v>
      </c>
      <c r="B5339" t="s">
        <v>41</v>
      </c>
      <c r="C5339" t="s">
        <v>20</v>
      </c>
      <c r="D5339">
        <v>104</v>
      </c>
    </row>
    <row r="5340" spans="1:4" x14ac:dyDescent="0.3">
      <c r="A5340">
        <v>5084</v>
      </c>
      <c r="B5340" t="s">
        <v>41</v>
      </c>
      <c r="C5340" t="s">
        <v>21</v>
      </c>
      <c r="D5340">
        <v>98</v>
      </c>
    </row>
    <row r="5341" spans="1:4" x14ac:dyDescent="0.3">
      <c r="A5341">
        <v>5084</v>
      </c>
      <c r="B5341" t="s">
        <v>41</v>
      </c>
      <c r="C5341" t="s">
        <v>22</v>
      </c>
      <c r="D5341">
        <v>151</v>
      </c>
    </row>
    <row r="5342" spans="1:4" x14ac:dyDescent="0.3">
      <c r="A5342">
        <v>7094</v>
      </c>
      <c r="B5342" t="s">
        <v>52</v>
      </c>
      <c r="C5342" t="s">
        <v>17</v>
      </c>
      <c r="D5342">
        <v>445</v>
      </c>
    </row>
    <row r="5343" spans="1:4" x14ac:dyDescent="0.3">
      <c r="A5343">
        <v>7094</v>
      </c>
      <c r="B5343" t="s">
        <v>52</v>
      </c>
      <c r="C5343" t="s">
        <v>18</v>
      </c>
      <c r="D5343">
        <v>53</v>
      </c>
    </row>
    <row r="5344" spans="1:4" x14ac:dyDescent="0.3">
      <c r="A5344">
        <v>7094</v>
      </c>
      <c r="B5344" t="s">
        <v>52</v>
      </c>
      <c r="C5344" t="s">
        <v>19</v>
      </c>
      <c r="D5344">
        <v>213</v>
      </c>
    </row>
    <row r="5345" spans="1:4" x14ac:dyDescent="0.3">
      <c r="A5345">
        <v>7094</v>
      </c>
      <c r="B5345" t="s">
        <v>52</v>
      </c>
      <c r="C5345" t="s">
        <v>20</v>
      </c>
      <c r="D5345">
        <v>104</v>
      </c>
    </row>
    <row r="5346" spans="1:4" x14ac:dyDescent="0.3">
      <c r="A5346">
        <v>7094</v>
      </c>
      <c r="B5346" t="s">
        <v>52</v>
      </c>
      <c r="C5346" t="s">
        <v>21</v>
      </c>
      <c r="D5346">
        <v>98</v>
      </c>
    </row>
    <row r="5347" spans="1:4" x14ac:dyDescent="0.3">
      <c r="A5347">
        <v>7094</v>
      </c>
      <c r="B5347" t="s">
        <v>52</v>
      </c>
      <c r="C5347" t="s">
        <v>22</v>
      </c>
      <c r="D5347">
        <v>151</v>
      </c>
    </row>
    <row r="5348" spans="1:4" x14ac:dyDescent="0.3">
      <c r="A5348">
        <v>9426</v>
      </c>
      <c r="B5348" t="s">
        <v>41</v>
      </c>
      <c r="C5348" t="s">
        <v>17</v>
      </c>
      <c r="D5348">
        <v>691</v>
      </c>
    </row>
    <row r="5349" spans="1:4" x14ac:dyDescent="0.3">
      <c r="A5349">
        <v>9426</v>
      </c>
      <c r="B5349" t="s">
        <v>41</v>
      </c>
      <c r="C5349" t="s">
        <v>18</v>
      </c>
      <c r="D5349">
        <v>0</v>
      </c>
    </row>
    <row r="5350" spans="1:4" x14ac:dyDescent="0.3">
      <c r="A5350">
        <v>9426</v>
      </c>
      <c r="B5350" t="s">
        <v>41</v>
      </c>
      <c r="C5350" t="s">
        <v>19</v>
      </c>
      <c r="D5350">
        <v>69</v>
      </c>
    </row>
    <row r="5351" spans="1:4" x14ac:dyDescent="0.3">
      <c r="A5351">
        <v>9426</v>
      </c>
      <c r="B5351" t="s">
        <v>41</v>
      </c>
      <c r="C5351" t="s">
        <v>20</v>
      </c>
      <c r="D5351">
        <v>10</v>
      </c>
    </row>
    <row r="5352" spans="1:4" x14ac:dyDescent="0.3">
      <c r="A5352">
        <v>9426</v>
      </c>
      <c r="B5352" t="s">
        <v>41</v>
      </c>
      <c r="C5352" t="s">
        <v>21</v>
      </c>
      <c r="D5352">
        <v>0</v>
      </c>
    </row>
    <row r="5353" spans="1:4" x14ac:dyDescent="0.3">
      <c r="A5353">
        <v>9426</v>
      </c>
      <c r="B5353" t="s">
        <v>41</v>
      </c>
      <c r="C5353" t="s">
        <v>22</v>
      </c>
      <c r="D5353">
        <v>130</v>
      </c>
    </row>
    <row r="5354" spans="1:4" x14ac:dyDescent="0.3">
      <c r="A5354">
        <v>5324</v>
      </c>
      <c r="B5354" t="s">
        <v>43</v>
      </c>
      <c r="C5354" t="s">
        <v>17</v>
      </c>
      <c r="D5354">
        <v>173</v>
      </c>
    </row>
    <row r="5355" spans="1:4" x14ac:dyDescent="0.3">
      <c r="A5355">
        <v>5324</v>
      </c>
      <c r="B5355" t="s">
        <v>43</v>
      </c>
      <c r="C5355" t="s">
        <v>18</v>
      </c>
      <c r="D5355">
        <v>43</v>
      </c>
    </row>
    <row r="5356" spans="1:4" x14ac:dyDescent="0.3">
      <c r="A5356">
        <v>5324</v>
      </c>
      <c r="B5356" t="s">
        <v>43</v>
      </c>
      <c r="C5356" t="s">
        <v>19</v>
      </c>
      <c r="D5356">
        <v>118</v>
      </c>
    </row>
    <row r="5357" spans="1:4" x14ac:dyDescent="0.3">
      <c r="A5357">
        <v>5324</v>
      </c>
      <c r="B5357" t="s">
        <v>43</v>
      </c>
      <c r="C5357" t="s">
        <v>20</v>
      </c>
      <c r="D5357">
        <v>46</v>
      </c>
    </row>
    <row r="5358" spans="1:4" x14ac:dyDescent="0.3">
      <c r="A5358">
        <v>5324</v>
      </c>
      <c r="B5358" t="s">
        <v>43</v>
      </c>
      <c r="C5358" t="s">
        <v>21</v>
      </c>
      <c r="D5358">
        <v>27</v>
      </c>
    </row>
    <row r="5359" spans="1:4" x14ac:dyDescent="0.3">
      <c r="A5359">
        <v>5324</v>
      </c>
      <c r="B5359" t="s">
        <v>43</v>
      </c>
      <c r="C5359" t="s">
        <v>22</v>
      </c>
      <c r="D5359">
        <v>15</v>
      </c>
    </row>
    <row r="5360" spans="1:4" x14ac:dyDescent="0.3">
      <c r="A5360">
        <v>9729</v>
      </c>
      <c r="B5360" t="s">
        <v>52</v>
      </c>
      <c r="C5360" t="s">
        <v>17</v>
      </c>
      <c r="D5360">
        <v>189</v>
      </c>
    </row>
    <row r="5361" spans="1:4" x14ac:dyDescent="0.3">
      <c r="A5361">
        <v>9729</v>
      </c>
      <c r="B5361" t="s">
        <v>52</v>
      </c>
      <c r="C5361" t="s">
        <v>18</v>
      </c>
      <c r="D5361">
        <v>10</v>
      </c>
    </row>
    <row r="5362" spans="1:4" x14ac:dyDescent="0.3">
      <c r="A5362">
        <v>9729</v>
      </c>
      <c r="B5362" t="s">
        <v>52</v>
      </c>
      <c r="C5362" t="s">
        <v>19</v>
      </c>
      <c r="D5362">
        <v>253</v>
      </c>
    </row>
    <row r="5363" spans="1:4" x14ac:dyDescent="0.3">
      <c r="A5363">
        <v>9729</v>
      </c>
      <c r="B5363" t="s">
        <v>52</v>
      </c>
      <c r="C5363" t="s">
        <v>20</v>
      </c>
      <c r="D5363">
        <v>56</v>
      </c>
    </row>
    <row r="5364" spans="1:4" x14ac:dyDescent="0.3">
      <c r="A5364">
        <v>9729</v>
      </c>
      <c r="B5364" t="s">
        <v>52</v>
      </c>
      <c r="C5364" t="s">
        <v>21</v>
      </c>
      <c r="D5364">
        <v>43</v>
      </c>
    </row>
    <row r="5365" spans="1:4" x14ac:dyDescent="0.3">
      <c r="A5365">
        <v>9729</v>
      </c>
      <c r="B5365" t="s">
        <v>52</v>
      </c>
      <c r="C5365" t="s">
        <v>22</v>
      </c>
      <c r="D5365">
        <v>64</v>
      </c>
    </row>
    <row r="5366" spans="1:4" x14ac:dyDescent="0.3">
      <c r="A5366">
        <v>6710</v>
      </c>
      <c r="B5366" t="s">
        <v>41</v>
      </c>
      <c r="C5366" t="s">
        <v>17</v>
      </c>
      <c r="D5366">
        <v>68</v>
      </c>
    </row>
    <row r="5367" spans="1:4" x14ac:dyDescent="0.3">
      <c r="A5367">
        <v>6710</v>
      </c>
      <c r="B5367" t="s">
        <v>41</v>
      </c>
      <c r="C5367" t="s">
        <v>18</v>
      </c>
      <c r="D5367">
        <v>1</v>
      </c>
    </row>
    <row r="5368" spans="1:4" x14ac:dyDescent="0.3">
      <c r="A5368">
        <v>6710</v>
      </c>
      <c r="B5368" t="s">
        <v>41</v>
      </c>
      <c r="C5368" t="s">
        <v>19</v>
      </c>
      <c r="D5368">
        <v>13</v>
      </c>
    </row>
    <row r="5369" spans="1:4" x14ac:dyDescent="0.3">
      <c r="A5369">
        <v>6710</v>
      </c>
      <c r="B5369" t="s">
        <v>41</v>
      </c>
      <c r="C5369" t="s">
        <v>20</v>
      </c>
      <c r="D5369">
        <v>3</v>
      </c>
    </row>
    <row r="5370" spans="1:4" x14ac:dyDescent="0.3">
      <c r="A5370">
        <v>6710</v>
      </c>
      <c r="B5370" t="s">
        <v>41</v>
      </c>
      <c r="C5370" t="s">
        <v>21</v>
      </c>
      <c r="D5370">
        <v>5</v>
      </c>
    </row>
    <row r="5371" spans="1:4" x14ac:dyDescent="0.3">
      <c r="A5371">
        <v>6710</v>
      </c>
      <c r="B5371" t="s">
        <v>41</v>
      </c>
      <c r="C5371" t="s">
        <v>22</v>
      </c>
      <c r="D5371">
        <v>13</v>
      </c>
    </row>
    <row r="5372" spans="1:4" x14ac:dyDescent="0.3">
      <c r="A5372">
        <v>5524</v>
      </c>
      <c r="B5372" t="s">
        <v>43</v>
      </c>
      <c r="C5372" t="s">
        <v>17</v>
      </c>
      <c r="D5372">
        <v>635</v>
      </c>
    </row>
    <row r="5373" spans="1:4" x14ac:dyDescent="0.3">
      <c r="A5373">
        <v>5524</v>
      </c>
      <c r="B5373" t="s">
        <v>43</v>
      </c>
      <c r="C5373" t="s">
        <v>18</v>
      </c>
      <c r="D5373">
        <v>88</v>
      </c>
    </row>
    <row r="5374" spans="1:4" x14ac:dyDescent="0.3">
      <c r="A5374">
        <v>5524</v>
      </c>
      <c r="B5374" t="s">
        <v>43</v>
      </c>
      <c r="C5374" t="s">
        <v>19</v>
      </c>
      <c r="D5374">
        <v>546</v>
      </c>
    </row>
    <row r="5375" spans="1:4" x14ac:dyDescent="0.3">
      <c r="A5375">
        <v>5524</v>
      </c>
      <c r="B5375" t="s">
        <v>43</v>
      </c>
      <c r="C5375" t="s">
        <v>20</v>
      </c>
      <c r="D5375">
        <v>172</v>
      </c>
    </row>
    <row r="5376" spans="1:4" x14ac:dyDescent="0.3">
      <c r="A5376">
        <v>5524</v>
      </c>
      <c r="B5376" t="s">
        <v>43</v>
      </c>
      <c r="C5376" t="s">
        <v>21</v>
      </c>
      <c r="D5376">
        <v>88</v>
      </c>
    </row>
    <row r="5377" spans="1:4" x14ac:dyDescent="0.3">
      <c r="A5377">
        <v>5524</v>
      </c>
      <c r="B5377" t="s">
        <v>43</v>
      </c>
      <c r="C5377" t="s">
        <v>22</v>
      </c>
      <c r="D5377">
        <v>88</v>
      </c>
    </row>
    <row r="5378" spans="1:4" x14ac:dyDescent="0.3">
      <c r="A5378">
        <v>9797</v>
      </c>
      <c r="B5378" t="s">
        <v>41</v>
      </c>
      <c r="C5378" t="s">
        <v>17</v>
      </c>
      <c r="D5378">
        <v>228</v>
      </c>
    </row>
    <row r="5379" spans="1:4" x14ac:dyDescent="0.3">
      <c r="A5379">
        <v>9797</v>
      </c>
      <c r="B5379" t="s">
        <v>41</v>
      </c>
      <c r="C5379" t="s">
        <v>18</v>
      </c>
      <c r="D5379">
        <v>19</v>
      </c>
    </row>
    <row r="5380" spans="1:4" x14ac:dyDescent="0.3">
      <c r="A5380">
        <v>9797</v>
      </c>
      <c r="B5380" t="s">
        <v>41</v>
      </c>
      <c r="C5380" t="s">
        <v>19</v>
      </c>
      <c r="D5380">
        <v>130</v>
      </c>
    </row>
    <row r="5381" spans="1:4" x14ac:dyDescent="0.3">
      <c r="A5381">
        <v>9797</v>
      </c>
      <c r="B5381" t="s">
        <v>41</v>
      </c>
      <c r="C5381" t="s">
        <v>20</v>
      </c>
      <c r="D5381">
        <v>4</v>
      </c>
    </row>
    <row r="5382" spans="1:4" x14ac:dyDescent="0.3">
      <c r="A5382">
        <v>9797</v>
      </c>
      <c r="B5382" t="s">
        <v>41</v>
      </c>
      <c r="C5382" t="s">
        <v>21</v>
      </c>
      <c r="D5382">
        <v>11</v>
      </c>
    </row>
    <row r="5383" spans="1:4" x14ac:dyDescent="0.3">
      <c r="A5383">
        <v>9797</v>
      </c>
      <c r="B5383" t="s">
        <v>41</v>
      </c>
      <c r="C5383" t="s">
        <v>22</v>
      </c>
      <c r="D5383">
        <v>51</v>
      </c>
    </row>
    <row r="5384" spans="1:4" x14ac:dyDescent="0.3">
      <c r="A5384">
        <v>9500</v>
      </c>
      <c r="B5384" t="s">
        <v>41</v>
      </c>
      <c r="C5384" t="s">
        <v>17</v>
      </c>
      <c r="D5384">
        <v>221</v>
      </c>
    </row>
    <row r="5385" spans="1:4" x14ac:dyDescent="0.3">
      <c r="A5385">
        <v>9500</v>
      </c>
      <c r="B5385" t="s">
        <v>41</v>
      </c>
      <c r="C5385" t="s">
        <v>18</v>
      </c>
      <c r="D5385">
        <v>104</v>
      </c>
    </row>
    <row r="5386" spans="1:4" x14ac:dyDescent="0.3">
      <c r="A5386">
        <v>9500</v>
      </c>
      <c r="B5386" t="s">
        <v>41</v>
      </c>
      <c r="C5386" t="s">
        <v>19</v>
      </c>
      <c r="D5386">
        <v>169</v>
      </c>
    </row>
    <row r="5387" spans="1:4" x14ac:dyDescent="0.3">
      <c r="A5387">
        <v>9500</v>
      </c>
      <c r="B5387" t="s">
        <v>41</v>
      </c>
      <c r="C5387" t="s">
        <v>20</v>
      </c>
      <c r="D5387">
        <v>102</v>
      </c>
    </row>
    <row r="5388" spans="1:4" x14ac:dyDescent="0.3">
      <c r="A5388">
        <v>9500</v>
      </c>
      <c r="B5388" t="s">
        <v>41</v>
      </c>
      <c r="C5388" t="s">
        <v>21</v>
      </c>
      <c r="D5388">
        <v>78</v>
      </c>
    </row>
    <row r="5389" spans="1:4" x14ac:dyDescent="0.3">
      <c r="A5389">
        <v>9500</v>
      </c>
      <c r="B5389" t="s">
        <v>41</v>
      </c>
      <c r="C5389" t="s">
        <v>22</v>
      </c>
      <c r="D5389">
        <v>84</v>
      </c>
    </row>
    <row r="5390" spans="1:4" x14ac:dyDescent="0.3">
      <c r="A5390">
        <v>9710</v>
      </c>
      <c r="B5390" t="s">
        <v>41</v>
      </c>
      <c r="C5390" t="s">
        <v>17</v>
      </c>
      <c r="D5390">
        <v>708</v>
      </c>
    </row>
    <row r="5391" spans="1:4" x14ac:dyDescent="0.3">
      <c r="A5391">
        <v>9710</v>
      </c>
      <c r="B5391" t="s">
        <v>41</v>
      </c>
      <c r="C5391" t="s">
        <v>18</v>
      </c>
      <c r="D5391">
        <v>7</v>
      </c>
    </row>
    <row r="5392" spans="1:4" x14ac:dyDescent="0.3">
      <c r="A5392">
        <v>9710</v>
      </c>
      <c r="B5392" t="s">
        <v>41</v>
      </c>
      <c r="C5392" t="s">
        <v>19</v>
      </c>
      <c r="D5392">
        <v>62</v>
      </c>
    </row>
    <row r="5393" spans="1:4" x14ac:dyDescent="0.3">
      <c r="A5393">
        <v>9710</v>
      </c>
      <c r="B5393" t="s">
        <v>41</v>
      </c>
      <c r="C5393" t="s">
        <v>20</v>
      </c>
      <c r="D5393">
        <v>0</v>
      </c>
    </row>
    <row r="5394" spans="1:4" x14ac:dyDescent="0.3">
      <c r="A5394">
        <v>9710</v>
      </c>
      <c r="B5394" t="s">
        <v>41</v>
      </c>
      <c r="C5394" t="s">
        <v>21</v>
      </c>
      <c r="D5394">
        <v>0</v>
      </c>
    </row>
    <row r="5395" spans="1:4" x14ac:dyDescent="0.3">
      <c r="A5395">
        <v>9710</v>
      </c>
      <c r="B5395" t="s">
        <v>41</v>
      </c>
      <c r="C5395" t="s">
        <v>22</v>
      </c>
      <c r="D5395">
        <v>15</v>
      </c>
    </row>
    <row r="5396" spans="1:4" x14ac:dyDescent="0.3">
      <c r="A5396">
        <v>6261</v>
      </c>
      <c r="B5396" t="s">
        <v>45</v>
      </c>
      <c r="C5396" t="s">
        <v>17</v>
      </c>
      <c r="D5396">
        <v>270</v>
      </c>
    </row>
    <row r="5397" spans="1:4" x14ac:dyDescent="0.3">
      <c r="A5397">
        <v>6261</v>
      </c>
      <c r="B5397" t="s">
        <v>45</v>
      </c>
      <c r="C5397" t="s">
        <v>18</v>
      </c>
      <c r="D5397">
        <v>31</v>
      </c>
    </row>
    <row r="5398" spans="1:4" x14ac:dyDescent="0.3">
      <c r="A5398">
        <v>6261</v>
      </c>
      <c r="B5398" t="s">
        <v>45</v>
      </c>
      <c r="C5398" t="s">
        <v>19</v>
      </c>
      <c r="D5398">
        <v>88</v>
      </c>
    </row>
    <row r="5399" spans="1:4" x14ac:dyDescent="0.3">
      <c r="A5399">
        <v>6261</v>
      </c>
      <c r="B5399" t="s">
        <v>45</v>
      </c>
      <c r="C5399" t="s">
        <v>20</v>
      </c>
      <c r="D5399">
        <v>11</v>
      </c>
    </row>
    <row r="5400" spans="1:4" x14ac:dyDescent="0.3">
      <c r="A5400">
        <v>6261</v>
      </c>
      <c r="B5400" t="s">
        <v>45</v>
      </c>
      <c r="C5400" t="s">
        <v>21</v>
      </c>
      <c r="D5400">
        <v>48</v>
      </c>
    </row>
    <row r="5401" spans="1:4" x14ac:dyDescent="0.3">
      <c r="A5401">
        <v>6261</v>
      </c>
      <c r="B5401" t="s">
        <v>45</v>
      </c>
      <c r="C5401" t="s">
        <v>22</v>
      </c>
      <c r="D5401">
        <v>22</v>
      </c>
    </row>
    <row r="5402" spans="1:4" x14ac:dyDescent="0.3">
      <c r="A5402">
        <v>4201</v>
      </c>
      <c r="B5402" t="s">
        <v>45</v>
      </c>
      <c r="C5402" t="s">
        <v>17</v>
      </c>
      <c r="D5402">
        <v>229</v>
      </c>
    </row>
    <row r="5403" spans="1:4" x14ac:dyDescent="0.3">
      <c r="A5403">
        <v>4201</v>
      </c>
      <c r="B5403" t="s">
        <v>45</v>
      </c>
      <c r="C5403" t="s">
        <v>18</v>
      </c>
      <c r="D5403">
        <v>7</v>
      </c>
    </row>
    <row r="5404" spans="1:4" x14ac:dyDescent="0.3">
      <c r="A5404">
        <v>4201</v>
      </c>
      <c r="B5404" t="s">
        <v>45</v>
      </c>
      <c r="C5404" t="s">
        <v>19</v>
      </c>
      <c r="D5404">
        <v>137</v>
      </c>
    </row>
    <row r="5405" spans="1:4" x14ac:dyDescent="0.3">
      <c r="A5405">
        <v>4201</v>
      </c>
      <c r="B5405" t="s">
        <v>45</v>
      </c>
      <c r="C5405" t="s">
        <v>20</v>
      </c>
      <c r="D5405">
        <v>4</v>
      </c>
    </row>
    <row r="5406" spans="1:4" x14ac:dyDescent="0.3">
      <c r="A5406">
        <v>4201</v>
      </c>
      <c r="B5406" t="s">
        <v>45</v>
      </c>
      <c r="C5406" t="s">
        <v>21</v>
      </c>
      <c r="D5406">
        <v>0</v>
      </c>
    </row>
    <row r="5407" spans="1:4" x14ac:dyDescent="0.3">
      <c r="A5407">
        <v>4201</v>
      </c>
      <c r="B5407" t="s">
        <v>45</v>
      </c>
      <c r="C5407" t="s">
        <v>22</v>
      </c>
      <c r="D5407">
        <v>91</v>
      </c>
    </row>
    <row r="5408" spans="1:4" x14ac:dyDescent="0.3">
      <c r="A5408">
        <v>2276</v>
      </c>
      <c r="B5408" t="s">
        <v>41</v>
      </c>
      <c r="C5408" t="s">
        <v>17</v>
      </c>
      <c r="D5408">
        <v>430</v>
      </c>
    </row>
    <row r="5409" spans="1:4" x14ac:dyDescent="0.3">
      <c r="A5409">
        <v>2276</v>
      </c>
      <c r="B5409" t="s">
        <v>41</v>
      </c>
      <c r="C5409" t="s">
        <v>18</v>
      </c>
      <c r="D5409">
        <v>16</v>
      </c>
    </row>
    <row r="5410" spans="1:4" x14ac:dyDescent="0.3">
      <c r="A5410">
        <v>2276</v>
      </c>
      <c r="B5410" t="s">
        <v>41</v>
      </c>
      <c r="C5410" t="s">
        <v>19</v>
      </c>
      <c r="D5410">
        <v>322</v>
      </c>
    </row>
    <row r="5411" spans="1:4" x14ac:dyDescent="0.3">
      <c r="A5411">
        <v>2276</v>
      </c>
      <c r="B5411" t="s">
        <v>41</v>
      </c>
      <c r="C5411" t="s">
        <v>20</v>
      </c>
      <c r="D5411">
        <v>43</v>
      </c>
    </row>
    <row r="5412" spans="1:4" x14ac:dyDescent="0.3">
      <c r="A5412">
        <v>2276</v>
      </c>
      <c r="B5412" t="s">
        <v>41</v>
      </c>
      <c r="C5412" t="s">
        <v>21</v>
      </c>
      <c r="D5412">
        <v>24</v>
      </c>
    </row>
    <row r="5413" spans="1:4" x14ac:dyDescent="0.3">
      <c r="A5413">
        <v>2276</v>
      </c>
      <c r="B5413" t="s">
        <v>41</v>
      </c>
      <c r="C5413" t="s">
        <v>22</v>
      </c>
      <c r="D5413">
        <v>33</v>
      </c>
    </row>
    <row r="5414" spans="1:4" x14ac:dyDescent="0.3">
      <c r="A5414">
        <v>9483</v>
      </c>
      <c r="B5414" t="s">
        <v>48</v>
      </c>
      <c r="C5414" t="s">
        <v>17</v>
      </c>
      <c r="D5414">
        <v>290</v>
      </c>
    </row>
    <row r="5415" spans="1:4" x14ac:dyDescent="0.3">
      <c r="A5415">
        <v>9483</v>
      </c>
      <c r="B5415" t="s">
        <v>48</v>
      </c>
      <c r="C5415" t="s">
        <v>18</v>
      </c>
      <c r="D5415">
        <v>59</v>
      </c>
    </row>
    <row r="5416" spans="1:4" x14ac:dyDescent="0.3">
      <c r="A5416">
        <v>9483</v>
      </c>
      <c r="B5416" t="s">
        <v>48</v>
      </c>
      <c r="C5416" t="s">
        <v>19</v>
      </c>
      <c r="D5416">
        <v>177</v>
      </c>
    </row>
    <row r="5417" spans="1:4" x14ac:dyDescent="0.3">
      <c r="A5417">
        <v>9483</v>
      </c>
      <c r="B5417" t="s">
        <v>48</v>
      </c>
      <c r="C5417" t="s">
        <v>20</v>
      </c>
      <c r="D5417">
        <v>77</v>
      </c>
    </row>
    <row r="5418" spans="1:4" x14ac:dyDescent="0.3">
      <c r="A5418">
        <v>9483</v>
      </c>
      <c r="B5418" t="s">
        <v>48</v>
      </c>
      <c r="C5418" t="s">
        <v>21</v>
      </c>
      <c r="D5418">
        <v>5</v>
      </c>
    </row>
    <row r="5419" spans="1:4" x14ac:dyDescent="0.3">
      <c r="A5419">
        <v>9483</v>
      </c>
      <c r="B5419" t="s">
        <v>48</v>
      </c>
      <c r="C5419" t="s">
        <v>22</v>
      </c>
      <c r="D5419">
        <v>29</v>
      </c>
    </row>
    <row r="5420" spans="1:4" x14ac:dyDescent="0.3">
      <c r="A5420">
        <v>4769</v>
      </c>
      <c r="B5420" t="s">
        <v>41</v>
      </c>
      <c r="C5420" t="s">
        <v>17</v>
      </c>
      <c r="D5420">
        <v>456</v>
      </c>
    </row>
    <row r="5421" spans="1:4" x14ac:dyDescent="0.3">
      <c r="A5421">
        <v>4769</v>
      </c>
      <c r="B5421" t="s">
        <v>41</v>
      </c>
      <c r="C5421" t="s">
        <v>18</v>
      </c>
      <c r="D5421">
        <v>4</v>
      </c>
    </row>
    <row r="5422" spans="1:4" x14ac:dyDescent="0.3">
      <c r="A5422">
        <v>4769</v>
      </c>
      <c r="B5422" t="s">
        <v>41</v>
      </c>
      <c r="C5422" t="s">
        <v>19</v>
      </c>
      <c r="D5422">
        <v>24</v>
      </c>
    </row>
    <row r="5423" spans="1:4" x14ac:dyDescent="0.3">
      <c r="A5423">
        <v>4769</v>
      </c>
      <c r="B5423" t="s">
        <v>41</v>
      </c>
      <c r="C5423" t="s">
        <v>20</v>
      </c>
      <c r="D5423">
        <v>0</v>
      </c>
    </row>
    <row r="5424" spans="1:4" x14ac:dyDescent="0.3">
      <c r="A5424">
        <v>4769</v>
      </c>
      <c r="B5424" t="s">
        <v>41</v>
      </c>
      <c r="C5424" t="s">
        <v>21</v>
      </c>
      <c r="D5424">
        <v>0</v>
      </c>
    </row>
    <row r="5425" spans="1:4" x14ac:dyDescent="0.3">
      <c r="A5425">
        <v>4769</v>
      </c>
      <c r="B5425" t="s">
        <v>41</v>
      </c>
      <c r="C5425" t="s">
        <v>22</v>
      </c>
      <c r="D5425">
        <v>9</v>
      </c>
    </row>
    <row r="5426" spans="1:4" x14ac:dyDescent="0.3">
      <c r="A5426">
        <v>1328</v>
      </c>
      <c r="B5426" t="s">
        <v>47</v>
      </c>
      <c r="C5426" t="s">
        <v>17</v>
      </c>
      <c r="D5426">
        <v>261</v>
      </c>
    </row>
    <row r="5427" spans="1:4" x14ac:dyDescent="0.3">
      <c r="A5427">
        <v>1328</v>
      </c>
      <c r="B5427" t="s">
        <v>47</v>
      </c>
      <c r="C5427" t="s">
        <v>18</v>
      </c>
      <c r="D5427">
        <v>42</v>
      </c>
    </row>
    <row r="5428" spans="1:4" x14ac:dyDescent="0.3">
      <c r="A5428">
        <v>1328</v>
      </c>
      <c r="B5428" t="s">
        <v>47</v>
      </c>
      <c r="C5428" t="s">
        <v>19</v>
      </c>
      <c r="D5428">
        <v>144</v>
      </c>
    </row>
    <row r="5429" spans="1:4" x14ac:dyDescent="0.3">
      <c r="A5429">
        <v>1328</v>
      </c>
      <c r="B5429" t="s">
        <v>47</v>
      </c>
      <c r="C5429" t="s">
        <v>20</v>
      </c>
      <c r="D5429">
        <v>55</v>
      </c>
    </row>
    <row r="5430" spans="1:4" x14ac:dyDescent="0.3">
      <c r="A5430">
        <v>1328</v>
      </c>
      <c r="B5430" t="s">
        <v>47</v>
      </c>
      <c r="C5430" t="s">
        <v>21</v>
      </c>
      <c r="D5430">
        <v>48</v>
      </c>
    </row>
    <row r="5431" spans="1:4" x14ac:dyDescent="0.3">
      <c r="A5431">
        <v>1328</v>
      </c>
      <c r="B5431" t="s">
        <v>47</v>
      </c>
      <c r="C5431" t="s">
        <v>22</v>
      </c>
      <c r="D5431">
        <v>133</v>
      </c>
    </row>
    <row r="5432" spans="1:4" x14ac:dyDescent="0.3">
      <c r="A5432">
        <v>3924</v>
      </c>
      <c r="B5432" t="s">
        <v>47</v>
      </c>
      <c r="C5432" t="s">
        <v>17</v>
      </c>
      <c r="D5432">
        <v>801</v>
      </c>
    </row>
    <row r="5433" spans="1:4" x14ac:dyDescent="0.3">
      <c r="A5433">
        <v>3924</v>
      </c>
      <c r="B5433" t="s">
        <v>47</v>
      </c>
      <c r="C5433" t="s">
        <v>18</v>
      </c>
      <c r="D5433">
        <v>0</v>
      </c>
    </row>
    <row r="5434" spans="1:4" x14ac:dyDescent="0.3">
      <c r="A5434">
        <v>3924</v>
      </c>
      <c r="B5434" t="s">
        <v>47</v>
      </c>
      <c r="C5434" t="s">
        <v>19</v>
      </c>
      <c r="D5434">
        <v>80</v>
      </c>
    </row>
    <row r="5435" spans="1:4" x14ac:dyDescent="0.3">
      <c r="A5435">
        <v>3924</v>
      </c>
      <c r="B5435" t="s">
        <v>47</v>
      </c>
      <c r="C5435" t="s">
        <v>20</v>
      </c>
      <c r="D5435">
        <v>0</v>
      </c>
    </row>
    <row r="5436" spans="1:4" x14ac:dyDescent="0.3">
      <c r="A5436">
        <v>3924</v>
      </c>
      <c r="B5436" t="s">
        <v>47</v>
      </c>
      <c r="C5436" t="s">
        <v>21</v>
      </c>
      <c r="D5436">
        <v>0</v>
      </c>
    </row>
    <row r="5437" spans="1:4" x14ac:dyDescent="0.3">
      <c r="A5437">
        <v>3924</v>
      </c>
      <c r="B5437" t="s">
        <v>47</v>
      </c>
      <c r="C5437" t="s">
        <v>22</v>
      </c>
      <c r="D5437">
        <v>35</v>
      </c>
    </row>
    <row r="5438" spans="1:4" x14ac:dyDescent="0.3">
      <c r="A5438">
        <v>2036</v>
      </c>
      <c r="B5438" t="s">
        <v>45</v>
      </c>
      <c r="C5438" t="s">
        <v>17</v>
      </c>
      <c r="D5438">
        <v>243</v>
      </c>
    </row>
    <row r="5439" spans="1:4" x14ac:dyDescent="0.3">
      <c r="A5439">
        <v>2036</v>
      </c>
      <c r="B5439" t="s">
        <v>45</v>
      </c>
      <c r="C5439" t="s">
        <v>18</v>
      </c>
      <c r="D5439">
        <v>11</v>
      </c>
    </row>
    <row r="5440" spans="1:4" x14ac:dyDescent="0.3">
      <c r="A5440">
        <v>2036</v>
      </c>
      <c r="B5440" t="s">
        <v>45</v>
      </c>
      <c r="C5440" t="s">
        <v>19</v>
      </c>
      <c r="D5440">
        <v>119</v>
      </c>
    </row>
    <row r="5441" spans="1:4" x14ac:dyDescent="0.3">
      <c r="A5441">
        <v>2036</v>
      </c>
      <c r="B5441" t="s">
        <v>45</v>
      </c>
      <c r="C5441" t="s">
        <v>20</v>
      </c>
      <c r="D5441">
        <v>10</v>
      </c>
    </row>
    <row r="5442" spans="1:4" x14ac:dyDescent="0.3">
      <c r="A5442">
        <v>2036</v>
      </c>
      <c r="B5442" t="s">
        <v>45</v>
      </c>
      <c r="C5442" t="s">
        <v>21</v>
      </c>
      <c r="D5442">
        <v>3</v>
      </c>
    </row>
    <row r="5443" spans="1:4" x14ac:dyDescent="0.3">
      <c r="A5443">
        <v>2036</v>
      </c>
      <c r="B5443" t="s">
        <v>45</v>
      </c>
      <c r="C5443" t="s">
        <v>22</v>
      </c>
      <c r="D5443">
        <v>15</v>
      </c>
    </row>
    <row r="5444" spans="1:4" x14ac:dyDescent="0.3">
      <c r="A5444">
        <v>7250</v>
      </c>
      <c r="B5444" t="s">
        <v>48</v>
      </c>
      <c r="C5444" t="s">
        <v>17</v>
      </c>
      <c r="D5444">
        <v>344</v>
      </c>
    </row>
    <row r="5445" spans="1:4" x14ac:dyDescent="0.3">
      <c r="A5445">
        <v>7250</v>
      </c>
      <c r="B5445" t="s">
        <v>48</v>
      </c>
      <c r="C5445" t="s">
        <v>18</v>
      </c>
      <c r="D5445">
        <v>35</v>
      </c>
    </row>
    <row r="5446" spans="1:4" x14ac:dyDescent="0.3">
      <c r="A5446">
        <v>7250</v>
      </c>
      <c r="B5446" t="s">
        <v>48</v>
      </c>
      <c r="C5446" t="s">
        <v>19</v>
      </c>
      <c r="D5446">
        <v>178</v>
      </c>
    </row>
    <row r="5447" spans="1:4" x14ac:dyDescent="0.3">
      <c r="A5447">
        <v>7250</v>
      </c>
      <c r="B5447" t="s">
        <v>48</v>
      </c>
      <c r="C5447" t="s">
        <v>20</v>
      </c>
      <c r="D5447">
        <v>15</v>
      </c>
    </row>
    <row r="5448" spans="1:4" x14ac:dyDescent="0.3">
      <c r="A5448">
        <v>7250</v>
      </c>
      <c r="B5448" t="s">
        <v>48</v>
      </c>
      <c r="C5448" t="s">
        <v>21</v>
      </c>
      <c r="D5448">
        <v>23</v>
      </c>
    </row>
    <row r="5449" spans="1:4" x14ac:dyDescent="0.3">
      <c r="A5449">
        <v>7250</v>
      </c>
      <c r="B5449" t="s">
        <v>48</v>
      </c>
      <c r="C5449" t="s">
        <v>22</v>
      </c>
      <c r="D5449">
        <v>17</v>
      </c>
    </row>
    <row r="5450" spans="1:4" x14ac:dyDescent="0.3">
      <c r="A5450">
        <v>5543</v>
      </c>
      <c r="B5450" t="s">
        <v>41</v>
      </c>
      <c r="C5450" t="s">
        <v>17</v>
      </c>
      <c r="D5450">
        <v>545</v>
      </c>
    </row>
    <row r="5451" spans="1:4" x14ac:dyDescent="0.3">
      <c r="A5451">
        <v>5543</v>
      </c>
      <c r="B5451" t="s">
        <v>41</v>
      </c>
      <c r="C5451" t="s">
        <v>18</v>
      </c>
      <c r="D5451">
        <v>7</v>
      </c>
    </row>
    <row r="5452" spans="1:4" x14ac:dyDescent="0.3">
      <c r="A5452">
        <v>5543</v>
      </c>
      <c r="B5452" t="s">
        <v>41</v>
      </c>
      <c r="C5452" t="s">
        <v>19</v>
      </c>
      <c r="D5452">
        <v>114</v>
      </c>
    </row>
    <row r="5453" spans="1:4" x14ac:dyDescent="0.3">
      <c r="A5453">
        <v>5543</v>
      </c>
      <c r="B5453" t="s">
        <v>41</v>
      </c>
      <c r="C5453" t="s">
        <v>20</v>
      </c>
      <c r="D5453">
        <v>37</v>
      </c>
    </row>
    <row r="5454" spans="1:4" x14ac:dyDescent="0.3">
      <c r="A5454">
        <v>5543</v>
      </c>
      <c r="B5454" t="s">
        <v>41</v>
      </c>
      <c r="C5454" t="s">
        <v>21</v>
      </c>
      <c r="D5454">
        <v>21</v>
      </c>
    </row>
    <row r="5455" spans="1:4" x14ac:dyDescent="0.3">
      <c r="A5455">
        <v>5543</v>
      </c>
      <c r="B5455" t="s">
        <v>41</v>
      </c>
      <c r="C5455" t="s">
        <v>22</v>
      </c>
      <c r="D5455">
        <v>78</v>
      </c>
    </row>
    <row r="5456" spans="1:4" x14ac:dyDescent="0.3">
      <c r="A5456">
        <v>7755</v>
      </c>
      <c r="B5456" t="s">
        <v>41</v>
      </c>
      <c r="C5456" t="s">
        <v>17</v>
      </c>
      <c r="D5456">
        <v>350</v>
      </c>
    </row>
    <row r="5457" spans="1:4" x14ac:dyDescent="0.3">
      <c r="A5457">
        <v>7755</v>
      </c>
      <c r="B5457" t="s">
        <v>41</v>
      </c>
      <c r="C5457" t="s">
        <v>18</v>
      </c>
      <c r="D5457">
        <v>3</v>
      </c>
    </row>
    <row r="5458" spans="1:4" x14ac:dyDescent="0.3">
      <c r="A5458">
        <v>7755</v>
      </c>
      <c r="B5458" t="s">
        <v>41</v>
      </c>
      <c r="C5458" t="s">
        <v>19</v>
      </c>
      <c r="D5458">
        <v>39</v>
      </c>
    </row>
    <row r="5459" spans="1:4" x14ac:dyDescent="0.3">
      <c r="A5459">
        <v>7755</v>
      </c>
      <c r="B5459" t="s">
        <v>41</v>
      </c>
      <c r="C5459" t="s">
        <v>20</v>
      </c>
      <c r="D5459">
        <v>0</v>
      </c>
    </row>
    <row r="5460" spans="1:4" x14ac:dyDescent="0.3">
      <c r="A5460">
        <v>7755</v>
      </c>
      <c r="B5460" t="s">
        <v>41</v>
      </c>
      <c r="C5460" t="s">
        <v>21</v>
      </c>
      <c r="D5460">
        <v>0</v>
      </c>
    </row>
    <row r="5461" spans="1:4" x14ac:dyDescent="0.3">
      <c r="A5461">
        <v>7755</v>
      </c>
      <c r="B5461" t="s">
        <v>41</v>
      </c>
      <c r="C5461" t="s">
        <v>22</v>
      </c>
      <c r="D5461">
        <v>19</v>
      </c>
    </row>
    <row r="5462" spans="1:4" x14ac:dyDescent="0.3">
      <c r="A5462">
        <v>10968</v>
      </c>
      <c r="B5462" t="s">
        <v>45</v>
      </c>
      <c r="C5462" t="s">
        <v>17</v>
      </c>
      <c r="D5462">
        <v>266</v>
      </c>
    </row>
    <row r="5463" spans="1:4" x14ac:dyDescent="0.3">
      <c r="A5463">
        <v>10968</v>
      </c>
      <c r="B5463" t="s">
        <v>45</v>
      </c>
      <c r="C5463" t="s">
        <v>18</v>
      </c>
      <c r="D5463">
        <v>21</v>
      </c>
    </row>
    <row r="5464" spans="1:4" x14ac:dyDescent="0.3">
      <c r="A5464">
        <v>10968</v>
      </c>
      <c r="B5464" t="s">
        <v>45</v>
      </c>
      <c r="C5464" t="s">
        <v>19</v>
      </c>
      <c r="D5464">
        <v>300</v>
      </c>
    </row>
    <row r="5465" spans="1:4" x14ac:dyDescent="0.3">
      <c r="A5465">
        <v>10968</v>
      </c>
      <c r="B5465" t="s">
        <v>45</v>
      </c>
      <c r="C5465" t="s">
        <v>20</v>
      </c>
      <c r="D5465">
        <v>65</v>
      </c>
    </row>
    <row r="5466" spans="1:4" x14ac:dyDescent="0.3">
      <c r="A5466">
        <v>10968</v>
      </c>
      <c r="B5466" t="s">
        <v>45</v>
      </c>
      <c r="C5466" t="s">
        <v>21</v>
      </c>
      <c r="D5466">
        <v>8</v>
      </c>
    </row>
    <row r="5467" spans="1:4" x14ac:dyDescent="0.3">
      <c r="A5467">
        <v>10968</v>
      </c>
      <c r="B5467" t="s">
        <v>45</v>
      </c>
      <c r="C5467" t="s">
        <v>22</v>
      </c>
      <c r="D5467">
        <v>44</v>
      </c>
    </row>
    <row r="5468" spans="1:4" x14ac:dyDescent="0.3">
      <c r="A5468">
        <v>4609</v>
      </c>
      <c r="B5468" t="s">
        <v>41</v>
      </c>
      <c r="C5468" t="s">
        <v>17</v>
      </c>
      <c r="D5468">
        <v>383</v>
      </c>
    </row>
    <row r="5469" spans="1:4" x14ac:dyDescent="0.3">
      <c r="A5469">
        <v>4609</v>
      </c>
      <c r="B5469" t="s">
        <v>41</v>
      </c>
      <c r="C5469" t="s">
        <v>18</v>
      </c>
      <c r="D5469">
        <v>0</v>
      </c>
    </row>
    <row r="5470" spans="1:4" x14ac:dyDescent="0.3">
      <c r="A5470">
        <v>4609</v>
      </c>
      <c r="B5470" t="s">
        <v>41</v>
      </c>
      <c r="C5470" t="s">
        <v>19</v>
      </c>
      <c r="D5470">
        <v>53</v>
      </c>
    </row>
    <row r="5471" spans="1:4" x14ac:dyDescent="0.3">
      <c r="A5471">
        <v>4609</v>
      </c>
      <c r="B5471" t="s">
        <v>41</v>
      </c>
      <c r="C5471" t="s">
        <v>20</v>
      </c>
      <c r="D5471">
        <v>6</v>
      </c>
    </row>
    <row r="5472" spans="1:4" x14ac:dyDescent="0.3">
      <c r="A5472">
        <v>4609</v>
      </c>
      <c r="B5472" t="s">
        <v>41</v>
      </c>
      <c r="C5472" t="s">
        <v>21</v>
      </c>
      <c r="D5472">
        <v>4</v>
      </c>
    </row>
    <row r="5473" spans="1:4" x14ac:dyDescent="0.3">
      <c r="A5473">
        <v>4609</v>
      </c>
      <c r="B5473" t="s">
        <v>41</v>
      </c>
      <c r="C5473" t="s">
        <v>22</v>
      </c>
      <c r="D5473">
        <v>40</v>
      </c>
    </row>
    <row r="5474" spans="1:4" x14ac:dyDescent="0.3">
      <c r="A5474">
        <v>4286</v>
      </c>
      <c r="B5474" t="s">
        <v>45</v>
      </c>
      <c r="C5474" t="s">
        <v>17</v>
      </c>
      <c r="D5474">
        <v>580</v>
      </c>
    </row>
    <row r="5475" spans="1:4" x14ac:dyDescent="0.3">
      <c r="A5475">
        <v>4286</v>
      </c>
      <c r="B5475" t="s">
        <v>45</v>
      </c>
      <c r="C5475" t="s">
        <v>18</v>
      </c>
      <c r="D5475">
        <v>6</v>
      </c>
    </row>
    <row r="5476" spans="1:4" x14ac:dyDescent="0.3">
      <c r="A5476">
        <v>4286</v>
      </c>
      <c r="B5476" t="s">
        <v>45</v>
      </c>
      <c r="C5476" t="s">
        <v>19</v>
      </c>
      <c r="D5476">
        <v>58</v>
      </c>
    </row>
    <row r="5477" spans="1:4" x14ac:dyDescent="0.3">
      <c r="A5477">
        <v>4286</v>
      </c>
      <c r="B5477" t="s">
        <v>45</v>
      </c>
      <c r="C5477" t="s">
        <v>20</v>
      </c>
      <c r="D5477">
        <v>8</v>
      </c>
    </row>
    <row r="5478" spans="1:4" x14ac:dyDescent="0.3">
      <c r="A5478">
        <v>4286</v>
      </c>
      <c r="B5478" t="s">
        <v>45</v>
      </c>
      <c r="C5478" t="s">
        <v>21</v>
      </c>
      <c r="D5478">
        <v>0</v>
      </c>
    </row>
    <row r="5479" spans="1:4" x14ac:dyDescent="0.3">
      <c r="A5479">
        <v>4286</v>
      </c>
      <c r="B5479" t="s">
        <v>45</v>
      </c>
      <c r="C5479" t="s">
        <v>22</v>
      </c>
      <c r="D5479">
        <v>27</v>
      </c>
    </row>
    <row r="5480" spans="1:4" x14ac:dyDescent="0.3">
      <c r="A5480">
        <v>6376</v>
      </c>
      <c r="B5480" t="s">
        <v>53</v>
      </c>
      <c r="C5480" t="s">
        <v>17</v>
      </c>
      <c r="D5480">
        <v>191</v>
      </c>
    </row>
    <row r="5481" spans="1:4" x14ac:dyDescent="0.3">
      <c r="A5481">
        <v>6376</v>
      </c>
      <c r="B5481" t="s">
        <v>53</v>
      </c>
      <c r="C5481" t="s">
        <v>18</v>
      </c>
      <c r="D5481">
        <v>56</v>
      </c>
    </row>
    <row r="5482" spans="1:4" x14ac:dyDescent="0.3">
      <c r="A5482">
        <v>6376</v>
      </c>
      <c r="B5482" t="s">
        <v>53</v>
      </c>
      <c r="C5482" t="s">
        <v>19</v>
      </c>
      <c r="D5482">
        <v>139</v>
      </c>
    </row>
    <row r="5483" spans="1:4" x14ac:dyDescent="0.3">
      <c r="A5483">
        <v>6376</v>
      </c>
      <c r="B5483" t="s">
        <v>53</v>
      </c>
      <c r="C5483" t="s">
        <v>20</v>
      </c>
      <c r="D5483">
        <v>51</v>
      </c>
    </row>
    <row r="5484" spans="1:4" x14ac:dyDescent="0.3">
      <c r="A5484">
        <v>6376</v>
      </c>
      <c r="B5484" t="s">
        <v>53</v>
      </c>
      <c r="C5484" t="s">
        <v>21</v>
      </c>
      <c r="D5484">
        <v>8</v>
      </c>
    </row>
    <row r="5485" spans="1:4" x14ac:dyDescent="0.3">
      <c r="A5485">
        <v>6376</v>
      </c>
      <c r="B5485" t="s">
        <v>53</v>
      </c>
      <c r="C5485" t="s">
        <v>22</v>
      </c>
      <c r="D5485">
        <v>100</v>
      </c>
    </row>
    <row r="5486" spans="1:4" x14ac:dyDescent="0.3">
      <c r="A5486">
        <v>2544</v>
      </c>
      <c r="B5486" t="s">
        <v>45</v>
      </c>
      <c r="C5486" t="s">
        <v>17</v>
      </c>
      <c r="D5486">
        <v>50</v>
      </c>
    </row>
    <row r="5487" spans="1:4" x14ac:dyDescent="0.3">
      <c r="A5487">
        <v>2544</v>
      </c>
      <c r="B5487" t="s">
        <v>45</v>
      </c>
      <c r="C5487" t="s">
        <v>18</v>
      </c>
      <c r="D5487">
        <v>1</v>
      </c>
    </row>
    <row r="5488" spans="1:4" x14ac:dyDescent="0.3">
      <c r="A5488">
        <v>2544</v>
      </c>
      <c r="B5488" t="s">
        <v>45</v>
      </c>
      <c r="C5488" t="s">
        <v>19</v>
      </c>
      <c r="D5488">
        <v>27</v>
      </c>
    </row>
    <row r="5489" spans="1:4" x14ac:dyDescent="0.3">
      <c r="A5489">
        <v>2544</v>
      </c>
      <c r="B5489" t="s">
        <v>45</v>
      </c>
      <c r="C5489" t="s">
        <v>20</v>
      </c>
      <c r="D5489">
        <v>6</v>
      </c>
    </row>
    <row r="5490" spans="1:4" x14ac:dyDescent="0.3">
      <c r="A5490">
        <v>2544</v>
      </c>
      <c r="B5490" t="s">
        <v>45</v>
      </c>
      <c r="C5490" t="s">
        <v>21</v>
      </c>
      <c r="D5490">
        <v>7</v>
      </c>
    </row>
    <row r="5491" spans="1:4" x14ac:dyDescent="0.3">
      <c r="A5491">
        <v>2544</v>
      </c>
      <c r="B5491" t="s">
        <v>45</v>
      </c>
      <c r="C5491" t="s">
        <v>22</v>
      </c>
      <c r="D5491">
        <v>1</v>
      </c>
    </row>
    <row r="5492" spans="1:4" x14ac:dyDescent="0.3">
      <c r="A5492">
        <v>1453</v>
      </c>
      <c r="B5492" t="s">
        <v>41</v>
      </c>
      <c r="C5492" t="s">
        <v>17</v>
      </c>
      <c r="D5492">
        <v>735</v>
      </c>
    </row>
    <row r="5493" spans="1:4" x14ac:dyDescent="0.3">
      <c r="A5493">
        <v>1453</v>
      </c>
      <c r="B5493" t="s">
        <v>41</v>
      </c>
      <c r="C5493" t="s">
        <v>18</v>
      </c>
      <c r="D5493">
        <v>40</v>
      </c>
    </row>
    <row r="5494" spans="1:4" x14ac:dyDescent="0.3">
      <c r="A5494">
        <v>1453</v>
      </c>
      <c r="B5494" t="s">
        <v>41</v>
      </c>
      <c r="C5494" t="s">
        <v>19</v>
      </c>
      <c r="D5494">
        <v>183</v>
      </c>
    </row>
    <row r="5495" spans="1:4" x14ac:dyDescent="0.3">
      <c r="A5495">
        <v>1453</v>
      </c>
      <c r="B5495" t="s">
        <v>41</v>
      </c>
      <c r="C5495" t="s">
        <v>20</v>
      </c>
      <c r="D5495">
        <v>52</v>
      </c>
    </row>
    <row r="5496" spans="1:4" x14ac:dyDescent="0.3">
      <c r="A5496">
        <v>1453</v>
      </c>
      <c r="B5496" t="s">
        <v>41</v>
      </c>
      <c r="C5496" t="s">
        <v>21</v>
      </c>
      <c r="D5496">
        <v>20</v>
      </c>
    </row>
    <row r="5497" spans="1:4" x14ac:dyDescent="0.3">
      <c r="A5497">
        <v>1453</v>
      </c>
      <c r="B5497" t="s">
        <v>41</v>
      </c>
      <c r="C5497" t="s">
        <v>22</v>
      </c>
      <c r="D5497">
        <v>30</v>
      </c>
    </row>
    <row r="5498" spans="1:4" x14ac:dyDescent="0.3">
      <c r="A5498">
        <v>8773</v>
      </c>
      <c r="B5498" t="s">
        <v>43</v>
      </c>
      <c r="C5498" t="s">
        <v>17</v>
      </c>
      <c r="D5498">
        <v>280</v>
      </c>
    </row>
    <row r="5499" spans="1:4" x14ac:dyDescent="0.3">
      <c r="A5499">
        <v>8773</v>
      </c>
      <c r="B5499" t="s">
        <v>43</v>
      </c>
      <c r="C5499" t="s">
        <v>18</v>
      </c>
      <c r="D5499">
        <v>0</v>
      </c>
    </row>
    <row r="5500" spans="1:4" x14ac:dyDescent="0.3">
      <c r="A5500">
        <v>8773</v>
      </c>
      <c r="B5500" t="s">
        <v>43</v>
      </c>
      <c r="C5500" t="s">
        <v>19</v>
      </c>
      <c r="D5500">
        <v>18</v>
      </c>
    </row>
    <row r="5501" spans="1:4" x14ac:dyDescent="0.3">
      <c r="A5501">
        <v>8773</v>
      </c>
      <c r="B5501" t="s">
        <v>43</v>
      </c>
      <c r="C5501" t="s">
        <v>20</v>
      </c>
      <c r="D5501">
        <v>0</v>
      </c>
    </row>
    <row r="5502" spans="1:4" x14ac:dyDescent="0.3">
      <c r="A5502">
        <v>8773</v>
      </c>
      <c r="B5502" t="s">
        <v>43</v>
      </c>
      <c r="C5502" t="s">
        <v>21</v>
      </c>
      <c r="D5502">
        <v>0</v>
      </c>
    </row>
    <row r="5503" spans="1:4" x14ac:dyDescent="0.3">
      <c r="A5503">
        <v>8773</v>
      </c>
      <c r="B5503" t="s">
        <v>43</v>
      </c>
      <c r="C5503" t="s">
        <v>22</v>
      </c>
      <c r="D5503">
        <v>24</v>
      </c>
    </row>
    <row r="5504" spans="1:4" x14ac:dyDescent="0.3">
      <c r="A5504">
        <v>5948</v>
      </c>
      <c r="B5504" t="s">
        <v>43</v>
      </c>
      <c r="C5504" t="s">
        <v>17</v>
      </c>
      <c r="D5504">
        <v>143</v>
      </c>
    </row>
    <row r="5505" spans="1:4" x14ac:dyDescent="0.3">
      <c r="A5505">
        <v>5948</v>
      </c>
      <c r="B5505" t="s">
        <v>43</v>
      </c>
      <c r="C5505" t="s">
        <v>18</v>
      </c>
      <c r="D5505">
        <v>6</v>
      </c>
    </row>
    <row r="5506" spans="1:4" x14ac:dyDescent="0.3">
      <c r="A5506">
        <v>5948</v>
      </c>
      <c r="B5506" t="s">
        <v>43</v>
      </c>
      <c r="C5506" t="s">
        <v>19</v>
      </c>
      <c r="D5506">
        <v>52</v>
      </c>
    </row>
    <row r="5507" spans="1:4" x14ac:dyDescent="0.3">
      <c r="A5507">
        <v>5948</v>
      </c>
      <c r="B5507" t="s">
        <v>43</v>
      </c>
      <c r="C5507" t="s">
        <v>20</v>
      </c>
      <c r="D5507">
        <v>11</v>
      </c>
    </row>
    <row r="5508" spans="1:4" x14ac:dyDescent="0.3">
      <c r="A5508">
        <v>5948</v>
      </c>
      <c r="B5508" t="s">
        <v>43</v>
      </c>
      <c r="C5508" t="s">
        <v>21</v>
      </c>
      <c r="D5508">
        <v>8</v>
      </c>
    </row>
    <row r="5509" spans="1:4" x14ac:dyDescent="0.3">
      <c r="A5509">
        <v>5948</v>
      </c>
      <c r="B5509" t="s">
        <v>43</v>
      </c>
      <c r="C5509" t="s">
        <v>22</v>
      </c>
      <c r="D5509">
        <v>17</v>
      </c>
    </row>
    <row r="5510" spans="1:4" x14ac:dyDescent="0.3">
      <c r="A5510">
        <v>531</v>
      </c>
      <c r="B5510" t="s">
        <v>41</v>
      </c>
      <c r="C5510" t="s">
        <v>17</v>
      </c>
      <c r="D5510">
        <v>941</v>
      </c>
    </row>
    <row r="5511" spans="1:4" x14ac:dyDescent="0.3">
      <c r="A5511">
        <v>531</v>
      </c>
      <c r="B5511" t="s">
        <v>41</v>
      </c>
      <c r="C5511" t="s">
        <v>18</v>
      </c>
      <c r="D5511">
        <v>14</v>
      </c>
    </row>
    <row r="5512" spans="1:4" x14ac:dyDescent="0.3">
      <c r="A5512">
        <v>531</v>
      </c>
      <c r="B5512" t="s">
        <v>41</v>
      </c>
      <c r="C5512" t="s">
        <v>19</v>
      </c>
      <c r="D5512">
        <v>397</v>
      </c>
    </row>
    <row r="5513" spans="1:4" x14ac:dyDescent="0.3">
      <c r="A5513">
        <v>531</v>
      </c>
      <c r="B5513" t="s">
        <v>41</v>
      </c>
      <c r="C5513" t="s">
        <v>20</v>
      </c>
      <c r="D5513">
        <v>76</v>
      </c>
    </row>
    <row r="5514" spans="1:4" x14ac:dyDescent="0.3">
      <c r="A5514">
        <v>531</v>
      </c>
      <c r="B5514" t="s">
        <v>41</v>
      </c>
      <c r="C5514" t="s">
        <v>21</v>
      </c>
      <c r="D5514">
        <v>58</v>
      </c>
    </row>
    <row r="5515" spans="1:4" x14ac:dyDescent="0.3">
      <c r="A5515">
        <v>531</v>
      </c>
      <c r="B5515" t="s">
        <v>41</v>
      </c>
      <c r="C5515" t="s">
        <v>22</v>
      </c>
      <c r="D5515">
        <v>176</v>
      </c>
    </row>
    <row r="5516" spans="1:4" x14ac:dyDescent="0.3">
      <c r="A5516">
        <v>640</v>
      </c>
      <c r="B5516" t="s">
        <v>41</v>
      </c>
      <c r="C5516" t="s">
        <v>17</v>
      </c>
      <c r="D5516">
        <v>356</v>
      </c>
    </row>
    <row r="5517" spans="1:4" x14ac:dyDescent="0.3">
      <c r="A5517">
        <v>640</v>
      </c>
      <c r="B5517" t="s">
        <v>41</v>
      </c>
      <c r="C5517" t="s">
        <v>18</v>
      </c>
      <c r="D5517">
        <v>80</v>
      </c>
    </row>
    <row r="5518" spans="1:4" x14ac:dyDescent="0.3">
      <c r="A5518">
        <v>640</v>
      </c>
      <c r="B5518" t="s">
        <v>41</v>
      </c>
      <c r="C5518" t="s">
        <v>19</v>
      </c>
      <c r="D5518">
        <v>329</v>
      </c>
    </row>
    <row r="5519" spans="1:4" x14ac:dyDescent="0.3">
      <c r="A5519">
        <v>640</v>
      </c>
      <c r="B5519" t="s">
        <v>41</v>
      </c>
      <c r="C5519" t="s">
        <v>20</v>
      </c>
      <c r="D5519">
        <v>138</v>
      </c>
    </row>
    <row r="5520" spans="1:4" x14ac:dyDescent="0.3">
      <c r="A5520">
        <v>640</v>
      </c>
      <c r="B5520" t="s">
        <v>41</v>
      </c>
      <c r="C5520" t="s">
        <v>21</v>
      </c>
      <c r="D5520">
        <v>17</v>
      </c>
    </row>
    <row r="5521" spans="1:4" x14ac:dyDescent="0.3">
      <c r="A5521">
        <v>640</v>
      </c>
      <c r="B5521" t="s">
        <v>41</v>
      </c>
      <c r="C5521" t="s">
        <v>22</v>
      </c>
      <c r="D5521">
        <v>106</v>
      </c>
    </row>
    <row r="5522" spans="1:4" x14ac:dyDescent="0.3">
      <c r="A5522">
        <v>3267</v>
      </c>
      <c r="B5522" t="s">
        <v>48</v>
      </c>
      <c r="C5522" t="s">
        <v>17</v>
      </c>
      <c r="D5522">
        <v>527</v>
      </c>
    </row>
    <row r="5523" spans="1:4" x14ac:dyDescent="0.3">
      <c r="A5523">
        <v>3267</v>
      </c>
      <c r="B5523" t="s">
        <v>48</v>
      </c>
      <c r="C5523" t="s">
        <v>18</v>
      </c>
      <c r="D5523">
        <v>0</v>
      </c>
    </row>
    <row r="5524" spans="1:4" x14ac:dyDescent="0.3">
      <c r="A5524">
        <v>3267</v>
      </c>
      <c r="B5524" t="s">
        <v>48</v>
      </c>
      <c r="C5524" t="s">
        <v>19</v>
      </c>
      <c r="D5524">
        <v>21</v>
      </c>
    </row>
    <row r="5525" spans="1:4" x14ac:dyDescent="0.3">
      <c r="A5525">
        <v>3267</v>
      </c>
      <c r="B5525" t="s">
        <v>48</v>
      </c>
      <c r="C5525" t="s">
        <v>20</v>
      </c>
      <c r="D5525">
        <v>0</v>
      </c>
    </row>
    <row r="5526" spans="1:4" x14ac:dyDescent="0.3">
      <c r="A5526">
        <v>3267</v>
      </c>
      <c r="B5526" t="s">
        <v>48</v>
      </c>
      <c r="C5526" t="s">
        <v>21</v>
      </c>
      <c r="D5526">
        <v>0</v>
      </c>
    </row>
    <row r="5527" spans="1:4" x14ac:dyDescent="0.3">
      <c r="A5527">
        <v>3267</v>
      </c>
      <c r="B5527" t="s">
        <v>48</v>
      </c>
      <c r="C5527" t="s">
        <v>22</v>
      </c>
      <c r="D5527">
        <v>60</v>
      </c>
    </row>
    <row r="5528" spans="1:4" x14ac:dyDescent="0.3">
      <c r="A5528">
        <v>11096</v>
      </c>
      <c r="B5528" t="s">
        <v>41</v>
      </c>
      <c r="C5528" t="s">
        <v>17</v>
      </c>
      <c r="D5528">
        <v>99</v>
      </c>
    </row>
    <row r="5529" spans="1:4" x14ac:dyDescent="0.3">
      <c r="A5529">
        <v>11096</v>
      </c>
      <c r="B5529" t="s">
        <v>41</v>
      </c>
      <c r="C5529" t="s">
        <v>18</v>
      </c>
      <c r="D5529">
        <v>4</v>
      </c>
    </row>
    <row r="5530" spans="1:4" x14ac:dyDescent="0.3">
      <c r="A5530">
        <v>11096</v>
      </c>
      <c r="B5530" t="s">
        <v>41</v>
      </c>
      <c r="C5530" t="s">
        <v>19</v>
      </c>
      <c r="D5530">
        <v>32</v>
      </c>
    </row>
    <row r="5531" spans="1:4" x14ac:dyDescent="0.3">
      <c r="A5531">
        <v>11096</v>
      </c>
      <c r="B5531" t="s">
        <v>41</v>
      </c>
      <c r="C5531" t="s">
        <v>20</v>
      </c>
      <c r="D5531">
        <v>37</v>
      </c>
    </row>
    <row r="5532" spans="1:4" x14ac:dyDescent="0.3">
      <c r="A5532">
        <v>11096</v>
      </c>
      <c r="B5532" t="s">
        <v>41</v>
      </c>
      <c r="C5532" t="s">
        <v>21</v>
      </c>
      <c r="D5532">
        <v>54</v>
      </c>
    </row>
    <row r="5533" spans="1:4" x14ac:dyDescent="0.3">
      <c r="A5533">
        <v>11096</v>
      </c>
      <c r="B5533" t="s">
        <v>41</v>
      </c>
      <c r="C5533" t="s">
        <v>22</v>
      </c>
      <c r="D5533">
        <v>6</v>
      </c>
    </row>
    <row r="5534" spans="1:4" x14ac:dyDescent="0.3">
      <c r="A5534">
        <v>6466</v>
      </c>
      <c r="B5534" t="s">
        <v>41</v>
      </c>
      <c r="C5534" t="s">
        <v>17</v>
      </c>
      <c r="D5534">
        <v>105</v>
      </c>
    </row>
    <row r="5535" spans="1:4" x14ac:dyDescent="0.3">
      <c r="A5535">
        <v>6466</v>
      </c>
      <c r="B5535" t="s">
        <v>41</v>
      </c>
      <c r="C5535" t="s">
        <v>18</v>
      </c>
      <c r="D5535">
        <v>0</v>
      </c>
    </row>
    <row r="5536" spans="1:4" x14ac:dyDescent="0.3">
      <c r="A5536">
        <v>6466</v>
      </c>
      <c r="B5536" t="s">
        <v>41</v>
      </c>
      <c r="C5536" t="s">
        <v>19</v>
      </c>
      <c r="D5536">
        <v>9</v>
      </c>
    </row>
    <row r="5537" spans="1:4" x14ac:dyDescent="0.3">
      <c r="A5537">
        <v>6466</v>
      </c>
      <c r="B5537" t="s">
        <v>41</v>
      </c>
      <c r="C5537" t="s">
        <v>20</v>
      </c>
      <c r="D5537">
        <v>2</v>
      </c>
    </row>
    <row r="5538" spans="1:4" x14ac:dyDescent="0.3">
      <c r="A5538">
        <v>6466</v>
      </c>
      <c r="B5538" t="s">
        <v>41</v>
      </c>
      <c r="C5538" t="s">
        <v>21</v>
      </c>
      <c r="D5538">
        <v>1</v>
      </c>
    </row>
    <row r="5539" spans="1:4" x14ac:dyDescent="0.3">
      <c r="A5539">
        <v>6466</v>
      </c>
      <c r="B5539" t="s">
        <v>41</v>
      </c>
      <c r="C5539" t="s">
        <v>22</v>
      </c>
      <c r="D5539">
        <v>4</v>
      </c>
    </row>
    <row r="5540" spans="1:4" x14ac:dyDescent="0.3">
      <c r="A5540">
        <v>635</v>
      </c>
      <c r="B5540" t="s">
        <v>41</v>
      </c>
      <c r="C5540" t="s">
        <v>17</v>
      </c>
      <c r="D5540">
        <v>464</v>
      </c>
    </row>
    <row r="5541" spans="1:4" x14ac:dyDescent="0.3">
      <c r="A5541">
        <v>635</v>
      </c>
      <c r="B5541" t="s">
        <v>41</v>
      </c>
      <c r="C5541" t="s">
        <v>18</v>
      </c>
      <c r="D5541">
        <v>5</v>
      </c>
    </row>
    <row r="5542" spans="1:4" x14ac:dyDescent="0.3">
      <c r="A5542">
        <v>635</v>
      </c>
      <c r="B5542" t="s">
        <v>41</v>
      </c>
      <c r="C5542" t="s">
        <v>19</v>
      </c>
      <c r="D5542">
        <v>64</v>
      </c>
    </row>
    <row r="5543" spans="1:4" x14ac:dyDescent="0.3">
      <c r="A5543">
        <v>635</v>
      </c>
      <c r="B5543" t="s">
        <v>41</v>
      </c>
      <c r="C5543" t="s">
        <v>20</v>
      </c>
      <c r="D5543">
        <v>7</v>
      </c>
    </row>
    <row r="5544" spans="1:4" x14ac:dyDescent="0.3">
      <c r="A5544">
        <v>635</v>
      </c>
      <c r="B5544" t="s">
        <v>41</v>
      </c>
      <c r="C5544" t="s">
        <v>21</v>
      </c>
      <c r="D5544">
        <v>0</v>
      </c>
    </row>
    <row r="5545" spans="1:4" x14ac:dyDescent="0.3">
      <c r="A5545">
        <v>635</v>
      </c>
      <c r="B5545" t="s">
        <v>41</v>
      </c>
      <c r="C5545" t="s">
        <v>22</v>
      </c>
      <c r="D5545">
        <v>70</v>
      </c>
    </row>
    <row r="5546" spans="1:4" x14ac:dyDescent="0.3">
      <c r="A5546">
        <v>851</v>
      </c>
      <c r="B5546" t="s">
        <v>48</v>
      </c>
      <c r="C5546" t="s">
        <v>17</v>
      </c>
      <c r="D5546">
        <v>306</v>
      </c>
    </row>
    <row r="5547" spans="1:4" x14ac:dyDescent="0.3">
      <c r="A5547">
        <v>851</v>
      </c>
      <c r="B5547" t="s">
        <v>48</v>
      </c>
      <c r="C5547" t="s">
        <v>18</v>
      </c>
      <c r="D5547">
        <v>5</v>
      </c>
    </row>
    <row r="5548" spans="1:4" x14ac:dyDescent="0.3">
      <c r="A5548">
        <v>851</v>
      </c>
      <c r="B5548" t="s">
        <v>48</v>
      </c>
      <c r="C5548" t="s">
        <v>19</v>
      </c>
      <c r="D5548">
        <v>109</v>
      </c>
    </row>
    <row r="5549" spans="1:4" x14ac:dyDescent="0.3">
      <c r="A5549">
        <v>851</v>
      </c>
      <c r="B5549" t="s">
        <v>48</v>
      </c>
      <c r="C5549" t="s">
        <v>20</v>
      </c>
      <c r="D5549">
        <v>21</v>
      </c>
    </row>
    <row r="5550" spans="1:4" x14ac:dyDescent="0.3">
      <c r="A5550">
        <v>851</v>
      </c>
      <c r="B5550" t="s">
        <v>48</v>
      </c>
      <c r="C5550" t="s">
        <v>21</v>
      </c>
      <c r="D5550">
        <v>109</v>
      </c>
    </row>
    <row r="5551" spans="1:4" x14ac:dyDescent="0.3">
      <c r="A5551">
        <v>851</v>
      </c>
      <c r="B5551" t="s">
        <v>48</v>
      </c>
      <c r="C5551" t="s">
        <v>22</v>
      </c>
      <c r="D5551">
        <v>92</v>
      </c>
    </row>
    <row r="5552" spans="1:4" x14ac:dyDescent="0.3">
      <c r="A5552">
        <v>6409</v>
      </c>
      <c r="B5552" t="s">
        <v>47</v>
      </c>
      <c r="C5552" t="s">
        <v>17</v>
      </c>
      <c r="D5552">
        <v>267</v>
      </c>
    </row>
    <row r="5553" spans="1:4" x14ac:dyDescent="0.3">
      <c r="A5553">
        <v>6409</v>
      </c>
      <c r="B5553" t="s">
        <v>47</v>
      </c>
      <c r="C5553" t="s">
        <v>18</v>
      </c>
      <c r="D5553">
        <v>140</v>
      </c>
    </row>
    <row r="5554" spans="1:4" x14ac:dyDescent="0.3">
      <c r="A5554">
        <v>6409</v>
      </c>
      <c r="B5554" t="s">
        <v>47</v>
      </c>
      <c r="C5554" t="s">
        <v>19</v>
      </c>
      <c r="D5554">
        <v>599</v>
      </c>
    </row>
    <row r="5555" spans="1:4" x14ac:dyDescent="0.3">
      <c r="A5555">
        <v>6409</v>
      </c>
      <c r="B5555" t="s">
        <v>47</v>
      </c>
      <c r="C5555" t="s">
        <v>20</v>
      </c>
      <c r="D5555">
        <v>34</v>
      </c>
    </row>
    <row r="5556" spans="1:4" x14ac:dyDescent="0.3">
      <c r="A5556">
        <v>6409</v>
      </c>
      <c r="B5556" t="s">
        <v>47</v>
      </c>
      <c r="C5556" t="s">
        <v>21</v>
      </c>
      <c r="D5556">
        <v>12</v>
      </c>
    </row>
    <row r="5557" spans="1:4" x14ac:dyDescent="0.3">
      <c r="A5557">
        <v>6409</v>
      </c>
      <c r="B5557" t="s">
        <v>47</v>
      </c>
      <c r="C5557" t="s">
        <v>22</v>
      </c>
      <c r="D5557">
        <v>127</v>
      </c>
    </row>
    <row r="5558" spans="1:4" x14ac:dyDescent="0.3">
      <c r="A5558">
        <v>10821</v>
      </c>
      <c r="B5558" t="s">
        <v>41</v>
      </c>
      <c r="C5558" t="s">
        <v>17</v>
      </c>
      <c r="D5558">
        <v>182</v>
      </c>
    </row>
    <row r="5559" spans="1:4" x14ac:dyDescent="0.3">
      <c r="A5559">
        <v>10821</v>
      </c>
      <c r="B5559" t="s">
        <v>41</v>
      </c>
      <c r="C5559" t="s">
        <v>18</v>
      </c>
      <c r="D5559">
        <v>4</v>
      </c>
    </row>
    <row r="5560" spans="1:4" x14ac:dyDescent="0.3">
      <c r="A5560">
        <v>10821</v>
      </c>
      <c r="B5560" t="s">
        <v>41</v>
      </c>
      <c r="C5560" t="s">
        <v>19</v>
      </c>
      <c r="D5560">
        <v>33</v>
      </c>
    </row>
    <row r="5561" spans="1:4" x14ac:dyDescent="0.3">
      <c r="A5561">
        <v>10821</v>
      </c>
      <c r="B5561" t="s">
        <v>41</v>
      </c>
      <c r="C5561" t="s">
        <v>20</v>
      </c>
      <c r="D5561">
        <v>0</v>
      </c>
    </row>
    <row r="5562" spans="1:4" x14ac:dyDescent="0.3">
      <c r="A5562">
        <v>10821</v>
      </c>
      <c r="B5562" t="s">
        <v>41</v>
      </c>
      <c r="C5562" t="s">
        <v>21</v>
      </c>
      <c r="D5562">
        <v>2</v>
      </c>
    </row>
    <row r="5563" spans="1:4" x14ac:dyDescent="0.3">
      <c r="A5563">
        <v>10821</v>
      </c>
      <c r="B5563" t="s">
        <v>41</v>
      </c>
      <c r="C5563" t="s">
        <v>22</v>
      </c>
      <c r="D5563">
        <v>42</v>
      </c>
    </row>
    <row r="5564" spans="1:4" x14ac:dyDescent="0.3">
      <c r="A5564">
        <v>10176</v>
      </c>
      <c r="B5564" t="s">
        <v>41</v>
      </c>
      <c r="C5564" t="s">
        <v>17</v>
      </c>
      <c r="D5564">
        <v>159</v>
      </c>
    </row>
    <row r="5565" spans="1:4" x14ac:dyDescent="0.3">
      <c r="A5565">
        <v>10176</v>
      </c>
      <c r="B5565" t="s">
        <v>41</v>
      </c>
      <c r="C5565" t="s">
        <v>18</v>
      </c>
      <c r="D5565">
        <v>0</v>
      </c>
    </row>
    <row r="5566" spans="1:4" x14ac:dyDescent="0.3">
      <c r="A5566">
        <v>10176</v>
      </c>
      <c r="B5566" t="s">
        <v>41</v>
      </c>
      <c r="C5566" t="s">
        <v>19</v>
      </c>
      <c r="D5566">
        <v>120</v>
      </c>
    </row>
    <row r="5567" spans="1:4" x14ac:dyDescent="0.3">
      <c r="A5567">
        <v>10176</v>
      </c>
      <c r="B5567" t="s">
        <v>41</v>
      </c>
      <c r="C5567" t="s">
        <v>20</v>
      </c>
      <c r="D5567">
        <v>0</v>
      </c>
    </row>
    <row r="5568" spans="1:4" x14ac:dyDescent="0.3">
      <c r="A5568">
        <v>10176</v>
      </c>
      <c r="B5568" t="s">
        <v>41</v>
      </c>
      <c r="C5568" t="s">
        <v>21</v>
      </c>
      <c r="D5568">
        <v>0</v>
      </c>
    </row>
    <row r="5569" spans="1:4" x14ac:dyDescent="0.3">
      <c r="A5569">
        <v>10176</v>
      </c>
      <c r="B5569" t="s">
        <v>41</v>
      </c>
      <c r="C5569" t="s">
        <v>22</v>
      </c>
      <c r="D5569">
        <v>137</v>
      </c>
    </row>
    <row r="5570" spans="1:4" x14ac:dyDescent="0.3">
      <c r="A5570">
        <v>2727</v>
      </c>
      <c r="B5570" t="s">
        <v>47</v>
      </c>
      <c r="C5570" t="s">
        <v>17</v>
      </c>
      <c r="D5570">
        <v>181</v>
      </c>
    </row>
    <row r="5571" spans="1:4" x14ac:dyDescent="0.3">
      <c r="A5571">
        <v>2727</v>
      </c>
      <c r="B5571" t="s">
        <v>47</v>
      </c>
      <c r="C5571" t="s">
        <v>18</v>
      </c>
      <c r="D5571">
        <v>21</v>
      </c>
    </row>
    <row r="5572" spans="1:4" x14ac:dyDescent="0.3">
      <c r="A5572">
        <v>2727</v>
      </c>
      <c r="B5572" t="s">
        <v>47</v>
      </c>
      <c r="C5572" t="s">
        <v>19</v>
      </c>
      <c r="D5572">
        <v>69</v>
      </c>
    </row>
    <row r="5573" spans="1:4" x14ac:dyDescent="0.3">
      <c r="A5573">
        <v>2727</v>
      </c>
      <c r="B5573" t="s">
        <v>47</v>
      </c>
      <c r="C5573" t="s">
        <v>20</v>
      </c>
      <c r="D5573">
        <v>39</v>
      </c>
    </row>
    <row r="5574" spans="1:4" x14ac:dyDescent="0.3">
      <c r="A5574">
        <v>2727</v>
      </c>
      <c r="B5574" t="s">
        <v>47</v>
      </c>
      <c r="C5574" t="s">
        <v>21</v>
      </c>
      <c r="D5574">
        <v>3</v>
      </c>
    </row>
    <row r="5575" spans="1:4" x14ac:dyDescent="0.3">
      <c r="A5575">
        <v>2727</v>
      </c>
      <c r="B5575" t="s">
        <v>47</v>
      </c>
      <c r="C5575" t="s">
        <v>22</v>
      </c>
      <c r="D5575">
        <v>96</v>
      </c>
    </row>
    <row r="5576" spans="1:4" x14ac:dyDescent="0.3">
      <c r="A5576">
        <v>940</v>
      </c>
      <c r="B5576" t="s">
        <v>47</v>
      </c>
      <c r="C5576" t="s">
        <v>17</v>
      </c>
      <c r="D5576">
        <v>158</v>
      </c>
    </row>
    <row r="5577" spans="1:4" x14ac:dyDescent="0.3">
      <c r="A5577">
        <v>940</v>
      </c>
      <c r="B5577" t="s">
        <v>47</v>
      </c>
      <c r="C5577" t="s">
        <v>18</v>
      </c>
      <c r="D5577">
        <v>11</v>
      </c>
    </row>
    <row r="5578" spans="1:4" x14ac:dyDescent="0.3">
      <c r="A5578">
        <v>940</v>
      </c>
      <c r="B5578" t="s">
        <v>47</v>
      </c>
      <c r="C5578" t="s">
        <v>19</v>
      </c>
      <c r="D5578">
        <v>99</v>
      </c>
    </row>
    <row r="5579" spans="1:4" x14ac:dyDescent="0.3">
      <c r="A5579">
        <v>940</v>
      </c>
      <c r="B5579" t="s">
        <v>47</v>
      </c>
      <c r="C5579" t="s">
        <v>20</v>
      </c>
      <c r="D5579">
        <v>15</v>
      </c>
    </row>
    <row r="5580" spans="1:4" x14ac:dyDescent="0.3">
      <c r="A5580">
        <v>940</v>
      </c>
      <c r="B5580" t="s">
        <v>47</v>
      </c>
      <c r="C5580" t="s">
        <v>21</v>
      </c>
      <c r="D5580">
        <v>11</v>
      </c>
    </row>
    <row r="5581" spans="1:4" x14ac:dyDescent="0.3">
      <c r="A5581">
        <v>940</v>
      </c>
      <c r="B5581" t="s">
        <v>47</v>
      </c>
      <c r="C5581" t="s">
        <v>22</v>
      </c>
      <c r="D5581">
        <v>17</v>
      </c>
    </row>
    <row r="5582" spans="1:4" x14ac:dyDescent="0.3">
      <c r="A5582">
        <v>1</v>
      </c>
      <c r="B5582" t="s">
        <v>48</v>
      </c>
      <c r="C5582" t="s">
        <v>17</v>
      </c>
      <c r="D5582">
        <v>464</v>
      </c>
    </row>
    <row r="5583" spans="1:4" x14ac:dyDescent="0.3">
      <c r="A5583">
        <v>1</v>
      </c>
      <c r="B5583" t="s">
        <v>48</v>
      </c>
      <c r="C5583" t="s">
        <v>18</v>
      </c>
      <c r="D5583">
        <v>5</v>
      </c>
    </row>
    <row r="5584" spans="1:4" x14ac:dyDescent="0.3">
      <c r="A5584">
        <v>1</v>
      </c>
      <c r="B5584" t="s">
        <v>48</v>
      </c>
      <c r="C5584" t="s">
        <v>19</v>
      </c>
      <c r="D5584">
        <v>64</v>
      </c>
    </row>
    <row r="5585" spans="1:4" x14ac:dyDescent="0.3">
      <c r="A5585">
        <v>1</v>
      </c>
      <c r="B5585" t="s">
        <v>48</v>
      </c>
      <c r="C5585" t="s">
        <v>20</v>
      </c>
      <c r="D5585">
        <v>7</v>
      </c>
    </row>
    <row r="5586" spans="1:4" x14ac:dyDescent="0.3">
      <c r="A5586">
        <v>1</v>
      </c>
      <c r="B5586" t="s">
        <v>48</v>
      </c>
      <c r="C5586" t="s">
        <v>21</v>
      </c>
      <c r="D5586">
        <v>0</v>
      </c>
    </row>
    <row r="5587" spans="1:4" x14ac:dyDescent="0.3">
      <c r="A5587">
        <v>1</v>
      </c>
      <c r="B5587" t="s">
        <v>48</v>
      </c>
      <c r="C5587" t="s">
        <v>22</v>
      </c>
      <c r="D5587">
        <v>37</v>
      </c>
    </row>
    <row r="5588" spans="1:4" x14ac:dyDescent="0.3">
      <c r="A5588">
        <v>339</v>
      </c>
      <c r="B5588" t="s">
        <v>41</v>
      </c>
      <c r="C5588" t="s">
        <v>17</v>
      </c>
      <c r="D5588">
        <v>462</v>
      </c>
    </row>
    <row r="5589" spans="1:4" x14ac:dyDescent="0.3">
      <c r="A5589">
        <v>339</v>
      </c>
      <c r="B5589" t="s">
        <v>41</v>
      </c>
      <c r="C5589" t="s">
        <v>18</v>
      </c>
      <c r="D5589">
        <v>0</v>
      </c>
    </row>
    <row r="5590" spans="1:4" x14ac:dyDescent="0.3">
      <c r="A5590">
        <v>339</v>
      </c>
      <c r="B5590" t="s">
        <v>41</v>
      </c>
      <c r="C5590" t="s">
        <v>19</v>
      </c>
      <c r="D5590">
        <v>24</v>
      </c>
    </row>
    <row r="5591" spans="1:4" x14ac:dyDescent="0.3">
      <c r="A5591">
        <v>339</v>
      </c>
      <c r="B5591" t="s">
        <v>41</v>
      </c>
      <c r="C5591" t="s">
        <v>20</v>
      </c>
      <c r="D5591">
        <v>6</v>
      </c>
    </row>
    <row r="5592" spans="1:4" x14ac:dyDescent="0.3">
      <c r="A5592">
        <v>339</v>
      </c>
      <c r="B5592" t="s">
        <v>41</v>
      </c>
      <c r="C5592" t="s">
        <v>21</v>
      </c>
      <c r="D5592">
        <v>0</v>
      </c>
    </row>
    <row r="5593" spans="1:4" x14ac:dyDescent="0.3">
      <c r="A5593">
        <v>339</v>
      </c>
      <c r="B5593" t="s">
        <v>41</v>
      </c>
      <c r="C5593" t="s">
        <v>22</v>
      </c>
      <c r="D5593">
        <v>4</v>
      </c>
    </row>
    <row r="5594" spans="1:4" x14ac:dyDescent="0.3">
      <c r="A5594">
        <v>9559</v>
      </c>
      <c r="B5594" t="s">
        <v>48</v>
      </c>
      <c r="C5594" t="s">
        <v>17</v>
      </c>
      <c r="D5594">
        <v>944</v>
      </c>
    </row>
    <row r="5595" spans="1:4" x14ac:dyDescent="0.3">
      <c r="A5595">
        <v>9559</v>
      </c>
      <c r="B5595" t="s">
        <v>48</v>
      </c>
      <c r="C5595" t="s">
        <v>18</v>
      </c>
      <c r="D5595">
        <v>0</v>
      </c>
    </row>
    <row r="5596" spans="1:4" x14ac:dyDescent="0.3">
      <c r="A5596">
        <v>9559</v>
      </c>
      <c r="B5596" t="s">
        <v>48</v>
      </c>
      <c r="C5596" t="s">
        <v>19</v>
      </c>
      <c r="D5596">
        <v>60</v>
      </c>
    </row>
    <row r="5597" spans="1:4" x14ac:dyDescent="0.3">
      <c r="A5597">
        <v>9559</v>
      </c>
      <c r="B5597" t="s">
        <v>48</v>
      </c>
      <c r="C5597" t="s">
        <v>20</v>
      </c>
      <c r="D5597">
        <v>0</v>
      </c>
    </row>
    <row r="5598" spans="1:4" x14ac:dyDescent="0.3">
      <c r="A5598">
        <v>9559</v>
      </c>
      <c r="B5598" t="s">
        <v>48</v>
      </c>
      <c r="C5598" t="s">
        <v>21</v>
      </c>
      <c r="D5598">
        <v>0</v>
      </c>
    </row>
    <row r="5599" spans="1:4" x14ac:dyDescent="0.3">
      <c r="A5599">
        <v>9559</v>
      </c>
      <c r="B5599" t="s">
        <v>48</v>
      </c>
      <c r="C5599" t="s">
        <v>22</v>
      </c>
      <c r="D5599">
        <v>30</v>
      </c>
    </row>
    <row r="5600" spans="1:4" x14ac:dyDescent="0.3">
      <c r="A5600">
        <v>8783</v>
      </c>
      <c r="B5600" t="s">
        <v>53</v>
      </c>
      <c r="C5600" t="s">
        <v>17</v>
      </c>
      <c r="D5600">
        <v>296</v>
      </c>
    </row>
    <row r="5601" spans="1:4" x14ac:dyDescent="0.3">
      <c r="A5601">
        <v>8783</v>
      </c>
      <c r="B5601" t="s">
        <v>53</v>
      </c>
      <c r="C5601" t="s">
        <v>18</v>
      </c>
      <c r="D5601">
        <v>13</v>
      </c>
    </row>
    <row r="5602" spans="1:4" x14ac:dyDescent="0.3">
      <c r="A5602">
        <v>8783</v>
      </c>
      <c r="B5602" t="s">
        <v>53</v>
      </c>
      <c r="C5602" t="s">
        <v>19</v>
      </c>
      <c r="D5602">
        <v>104</v>
      </c>
    </row>
    <row r="5603" spans="1:4" x14ac:dyDescent="0.3">
      <c r="A5603">
        <v>8783</v>
      </c>
      <c r="B5603" t="s">
        <v>53</v>
      </c>
      <c r="C5603" t="s">
        <v>20</v>
      </c>
      <c r="D5603">
        <v>11</v>
      </c>
    </row>
    <row r="5604" spans="1:4" x14ac:dyDescent="0.3">
      <c r="A5604">
        <v>8783</v>
      </c>
      <c r="B5604" t="s">
        <v>53</v>
      </c>
      <c r="C5604" t="s">
        <v>21</v>
      </c>
      <c r="D5604">
        <v>13</v>
      </c>
    </row>
    <row r="5605" spans="1:4" x14ac:dyDescent="0.3">
      <c r="A5605">
        <v>8783</v>
      </c>
      <c r="B5605" t="s">
        <v>53</v>
      </c>
      <c r="C5605" t="s">
        <v>22</v>
      </c>
      <c r="D5605">
        <v>17</v>
      </c>
    </row>
    <row r="5606" spans="1:4" x14ac:dyDescent="0.3">
      <c r="A5606">
        <v>6050</v>
      </c>
      <c r="B5606" t="s">
        <v>45</v>
      </c>
      <c r="C5606" t="s">
        <v>17</v>
      </c>
      <c r="D5606">
        <v>1171</v>
      </c>
    </row>
    <row r="5607" spans="1:4" x14ac:dyDescent="0.3">
      <c r="A5607">
        <v>6050</v>
      </c>
      <c r="B5607" t="s">
        <v>45</v>
      </c>
      <c r="C5607" t="s">
        <v>18</v>
      </c>
      <c r="D5607">
        <v>43</v>
      </c>
    </row>
    <row r="5608" spans="1:4" x14ac:dyDescent="0.3">
      <c r="A5608">
        <v>6050</v>
      </c>
      <c r="B5608" t="s">
        <v>45</v>
      </c>
      <c r="C5608" t="s">
        <v>19</v>
      </c>
      <c r="D5608">
        <v>219</v>
      </c>
    </row>
    <row r="5609" spans="1:4" x14ac:dyDescent="0.3">
      <c r="A5609">
        <v>6050</v>
      </c>
      <c r="B5609" t="s">
        <v>45</v>
      </c>
      <c r="C5609" t="s">
        <v>20</v>
      </c>
      <c r="D5609">
        <v>19</v>
      </c>
    </row>
    <row r="5610" spans="1:4" x14ac:dyDescent="0.3">
      <c r="A5610">
        <v>6050</v>
      </c>
      <c r="B5610" t="s">
        <v>45</v>
      </c>
      <c r="C5610" t="s">
        <v>21</v>
      </c>
      <c r="D5610">
        <v>14</v>
      </c>
    </row>
    <row r="5611" spans="1:4" x14ac:dyDescent="0.3">
      <c r="A5611">
        <v>6050</v>
      </c>
      <c r="B5611" t="s">
        <v>45</v>
      </c>
      <c r="C5611" t="s">
        <v>22</v>
      </c>
      <c r="D5611">
        <v>47</v>
      </c>
    </row>
    <row r="5612" spans="1:4" x14ac:dyDescent="0.3">
      <c r="A5612">
        <v>7270</v>
      </c>
      <c r="B5612" t="s">
        <v>47</v>
      </c>
      <c r="C5612" t="s">
        <v>17</v>
      </c>
      <c r="D5612">
        <v>908</v>
      </c>
    </row>
    <row r="5613" spans="1:4" x14ac:dyDescent="0.3">
      <c r="A5613">
        <v>7270</v>
      </c>
      <c r="B5613" t="s">
        <v>47</v>
      </c>
      <c r="C5613" t="s">
        <v>18</v>
      </c>
      <c r="D5613">
        <v>48</v>
      </c>
    </row>
    <row r="5614" spans="1:4" x14ac:dyDescent="0.3">
      <c r="A5614">
        <v>7270</v>
      </c>
      <c r="B5614" t="s">
        <v>47</v>
      </c>
      <c r="C5614" t="s">
        <v>19</v>
      </c>
      <c r="D5614">
        <v>217</v>
      </c>
    </row>
    <row r="5615" spans="1:4" x14ac:dyDescent="0.3">
      <c r="A5615">
        <v>7270</v>
      </c>
      <c r="B5615" t="s">
        <v>47</v>
      </c>
      <c r="C5615" t="s">
        <v>20</v>
      </c>
      <c r="D5615">
        <v>32</v>
      </c>
    </row>
    <row r="5616" spans="1:4" x14ac:dyDescent="0.3">
      <c r="A5616">
        <v>7270</v>
      </c>
      <c r="B5616" t="s">
        <v>47</v>
      </c>
      <c r="C5616" t="s">
        <v>21</v>
      </c>
      <c r="D5616">
        <v>12</v>
      </c>
    </row>
    <row r="5617" spans="1:4" x14ac:dyDescent="0.3">
      <c r="A5617">
        <v>7270</v>
      </c>
      <c r="B5617" t="s">
        <v>47</v>
      </c>
      <c r="C5617" t="s">
        <v>22</v>
      </c>
      <c r="D5617">
        <v>24</v>
      </c>
    </row>
    <row r="5618" spans="1:4" x14ac:dyDescent="0.3">
      <c r="A5618">
        <v>11171</v>
      </c>
      <c r="B5618" t="s">
        <v>53</v>
      </c>
      <c r="C5618" t="s">
        <v>17</v>
      </c>
      <c r="D5618">
        <v>292</v>
      </c>
    </row>
    <row r="5619" spans="1:4" x14ac:dyDescent="0.3">
      <c r="A5619">
        <v>11171</v>
      </c>
      <c r="B5619" t="s">
        <v>53</v>
      </c>
      <c r="C5619" t="s">
        <v>18</v>
      </c>
      <c r="D5619">
        <v>3</v>
      </c>
    </row>
    <row r="5620" spans="1:4" x14ac:dyDescent="0.3">
      <c r="A5620">
        <v>11171</v>
      </c>
      <c r="B5620" t="s">
        <v>53</v>
      </c>
      <c r="C5620" t="s">
        <v>19</v>
      </c>
      <c r="D5620">
        <v>77</v>
      </c>
    </row>
    <row r="5621" spans="1:4" x14ac:dyDescent="0.3">
      <c r="A5621">
        <v>11171</v>
      </c>
      <c r="B5621" t="s">
        <v>53</v>
      </c>
      <c r="C5621" t="s">
        <v>20</v>
      </c>
      <c r="D5621">
        <v>10</v>
      </c>
    </row>
    <row r="5622" spans="1:4" x14ac:dyDescent="0.3">
      <c r="A5622">
        <v>11171</v>
      </c>
      <c r="B5622" t="s">
        <v>53</v>
      </c>
      <c r="C5622" t="s">
        <v>21</v>
      </c>
      <c r="D5622">
        <v>3</v>
      </c>
    </row>
    <row r="5623" spans="1:4" x14ac:dyDescent="0.3">
      <c r="A5623">
        <v>11171</v>
      </c>
      <c r="B5623" t="s">
        <v>53</v>
      </c>
      <c r="C5623" t="s">
        <v>22</v>
      </c>
      <c r="D5623">
        <v>26</v>
      </c>
    </row>
    <row r="5624" spans="1:4" x14ac:dyDescent="0.3">
      <c r="A5624">
        <v>1600</v>
      </c>
      <c r="B5624" t="s">
        <v>47</v>
      </c>
      <c r="C5624" t="s">
        <v>17</v>
      </c>
      <c r="D5624">
        <v>292</v>
      </c>
    </row>
    <row r="5625" spans="1:4" x14ac:dyDescent="0.3">
      <c r="A5625">
        <v>1600</v>
      </c>
      <c r="B5625" t="s">
        <v>47</v>
      </c>
      <c r="C5625" t="s">
        <v>18</v>
      </c>
      <c r="D5625">
        <v>3</v>
      </c>
    </row>
    <row r="5626" spans="1:4" x14ac:dyDescent="0.3">
      <c r="A5626">
        <v>1600</v>
      </c>
      <c r="B5626" t="s">
        <v>47</v>
      </c>
      <c r="C5626" t="s">
        <v>19</v>
      </c>
      <c r="D5626">
        <v>77</v>
      </c>
    </row>
    <row r="5627" spans="1:4" x14ac:dyDescent="0.3">
      <c r="A5627">
        <v>1600</v>
      </c>
      <c r="B5627" t="s">
        <v>47</v>
      </c>
      <c r="C5627" t="s">
        <v>20</v>
      </c>
      <c r="D5627">
        <v>10</v>
      </c>
    </row>
    <row r="5628" spans="1:4" x14ac:dyDescent="0.3">
      <c r="A5628">
        <v>1600</v>
      </c>
      <c r="B5628" t="s">
        <v>47</v>
      </c>
      <c r="C5628" t="s">
        <v>21</v>
      </c>
      <c r="D5628">
        <v>3</v>
      </c>
    </row>
    <row r="5629" spans="1:4" x14ac:dyDescent="0.3">
      <c r="A5629">
        <v>1600</v>
      </c>
      <c r="B5629" t="s">
        <v>47</v>
      </c>
      <c r="C5629" t="s">
        <v>22</v>
      </c>
      <c r="D5629">
        <v>26</v>
      </c>
    </row>
    <row r="5630" spans="1:4" x14ac:dyDescent="0.3">
      <c r="A5630">
        <v>2162</v>
      </c>
      <c r="B5630" t="s">
        <v>41</v>
      </c>
      <c r="C5630" t="s">
        <v>17</v>
      </c>
      <c r="D5630">
        <v>256</v>
      </c>
    </row>
    <row r="5631" spans="1:4" x14ac:dyDescent="0.3">
      <c r="A5631">
        <v>2162</v>
      </c>
      <c r="B5631" t="s">
        <v>41</v>
      </c>
      <c r="C5631" t="s">
        <v>18</v>
      </c>
      <c r="D5631">
        <v>34</v>
      </c>
    </row>
    <row r="5632" spans="1:4" x14ac:dyDescent="0.3">
      <c r="A5632">
        <v>2162</v>
      </c>
      <c r="B5632" t="s">
        <v>41</v>
      </c>
      <c r="C5632" t="s">
        <v>19</v>
      </c>
      <c r="D5632">
        <v>103</v>
      </c>
    </row>
    <row r="5633" spans="1:4" x14ac:dyDescent="0.3">
      <c r="A5633">
        <v>2162</v>
      </c>
      <c r="B5633" t="s">
        <v>41</v>
      </c>
      <c r="C5633" t="s">
        <v>20</v>
      </c>
      <c r="D5633">
        <v>90</v>
      </c>
    </row>
    <row r="5634" spans="1:4" x14ac:dyDescent="0.3">
      <c r="A5634">
        <v>2162</v>
      </c>
      <c r="B5634" t="s">
        <v>41</v>
      </c>
      <c r="C5634" t="s">
        <v>21</v>
      </c>
      <c r="D5634">
        <v>29</v>
      </c>
    </row>
    <row r="5635" spans="1:4" x14ac:dyDescent="0.3">
      <c r="A5635">
        <v>2162</v>
      </c>
      <c r="B5635" t="s">
        <v>41</v>
      </c>
      <c r="C5635" t="s">
        <v>22</v>
      </c>
      <c r="D5635">
        <v>49</v>
      </c>
    </row>
    <row r="5636" spans="1:4" x14ac:dyDescent="0.3">
      <c r="A5636">
        <v>564</v>
      </c>
      <c r="B5636" t="s">
        <v>41</v>
      </c>
      <c r="C5636" t="s">
        <v>17</v>
      </c>
      <c r="D5636">
        <v>746</v>
      </c>
    </row>
    <row r="5637" spans="1:4" x14ac:dyDescent="0.3">
      <c r="A5637">
        <v>564</v>
      </c>
      <c r="B5637" t="s">
        <v>41</v>
      </c>
      <c r="C5637" t="s">
        <v>18</v>
      </c>
      <c r="D5637">
        <v>8</v>
      </c>
    </row>
    <row r="5638" spans="1:4" x14ac:dyDescent="0.3">
      <c r="A5638">
        <v>564</v>
      </c>
      <c r="B5638" t="s">
        <v>41</v>
      </c>
      <c r="C5638" t="s">
        <v>19</v>
      </c>
      <c r="D5638">
        <v>125</v>
      </c>
    </row>
    <row r="5639" spans="1:4" x14ac:dyDescent="0.3">
      <c r="A5639">
        <v>564</v>
      </c>
      <c r="B5639" t="s">
        <v>41</v>
      </c>
      <c r="C5639" t="s">
        <v>20</v>
      </c>
      <c r="D5639">
        <v>11</v>
      </c>
    </row>
    <row r="5640" spans="1:4" x14ac:dyDescent="0.3">
      <c r="A5640">
        <v>564</v>
      </c>
      <c r="B5640" t="s">
        <v>41</v>
      </c>
      <c r="C5640" t="s">
        <v>21</v>
      </c>
      <c r="D5640">
        <v>8</v>
      </c>
    </row>
    <row r="5641" spans="1:4" x14ac:dyDescent="0.3">
      <c r="A5641">
        <v>564</v>
      </c>
      <c r="B5641" t="s">
        <v>41</v>
      </c>
      <c r="C5641" t="s">
        <v>22</v>
      </c>
      <c r="D5641">
        <v>8</v>
      </c>
    </row>
    <row r="5642" spans="1:4" x14ac:dyDescent="0.3">
      <c r="A5642">
        <v>7326</v>
      </c>
      <c r="B5642" t="s">
        <v>48</v>
      </c>
      <c r="C5642" t="s">
        <v>17</v>
      </c>
      <c r="D5642">
        <v>34</v>
      </c>
    </row>
    <row r="5643" spans="1:4" x14ac:dyDescent="0.3">
      <c r="A5643">
        <v>7326</v>
      </c>
      <c r="B5643" t="s">
        <v>48</v>
      </c>
      <c r="C5643" t="s">
        <v>18</v>
      </c>
      <c r="D5643">
        <v>1</v>
      </c>
    </row>
    <row r="5644" spans="1:4" x14ac:dyDescent="0.3">
      <c r="A5644">
        <v>7326</v>
      </c>
      <c r="B5644" t="s">
        <v>48</v>
      </c>
      <c r="C5644" t="s">
        <v>19</v>
      </c>
      <c r="D5644">
        <v>19</v>
      </c>
    </row>
    <row r="5645" spans="1:4" x14ac:dyDescent="0.3">
      <c r="A5645">
        <v>7326</v>
      </c>
      <c r="B5645" t="s">
        <v>48</v>
      </c>
      <c r="C5645" t="s">
        <v>20</v>
      </c>
      <c r="D5645">
        <v>2</v>
      </c>
    </row>
    <row r="5646" spans="1:4" x14ac:dyDescent="0.3">
      <c r="A5646">
        <v>7326</v>
      </c>
      <c r="B5646" t="s">
        <v>48</v>
      </c>
      <c r="C5646" t="s">
        <v>21</v>
      </c>
      <c r="D5646">
        <v>7</v>
      </c>
    </row>
    <row r="5647" spans="1:4" x14ac:dyDescent="0.3">
      <c r="A5647">
        <v>7326</v>
      </c>
      <c r="B5647" t="s">
        <v>48</v>
      </c>
      <c r="C5647" t="s">
        <v>22</v>
      </c>
      <c r="D5647">
        <v>0</v>
      </c>
    </row>
    <row r="5648" spans="1:4" x14ac:dyDescent="0.3">
      <c r="A5648">
        <v>2807</v>
      </c>
      <c r="B5648" t="s">
        <v>41</v>
      </c>
      <c r="C5648" t="s">
        <v>17</v>
      </c>
      <c r="D5648">
        <v>656</v>
      </c>
    </row>
    <row r="5649" spans="1:4" x14ac:dyDescent="0.3">
      <c r="A5649">
        <v>2807</v>
      </c>
      <c r="B5649" t="s">
        <v>41</v>
      </c>
      <c r="C5649" t="s">
        <v>18</v>
      </c>
      <c r="D5649">
        <v>38</v>
      </c>
    </row>
    <row r="5650" spans="1:4" x14ac:dyDescent="0.3">
      <c r="A5650">
        <v>2807</v>
      </c>
      <c r="B5650" t="s">
        <v>41</v>
      </c>
      <c r="C5650" t="s">
        <v>19</v>
      </c>
      <c r="D5650">
        <v>161</v>
      </c>
    </row>
    <row r="5651" spans="1:4" x14ac:dyDescent="0.3">
      <c r="A5651">
        <v>2807</v>
      </c>
      <c r="B5651" t="s">
        <v>41</v>
      </c>
      <c r="C5651" t="s">
        <v>20</v>
      </c>
      <c r="D5651">
        <v>62</v>
      </c>
    </row>
    <row r="5652" spans="1:4" x14ac:dyDescent="0.3">
      <c r="A5652">
        <v>2807</v>
      </c>
      <c r="B5652" t="s">
        <v>41</v>
      </c>
      <c r="C5652" t="s">
        <v>21</v>
      </c>
      <c r="D5652">
        <v>47</v>
      </c>
    </row>
    <row r="5653" spans="1:4" x14ac:dyDescent="0.3">
      <c r="A5653">
        <v>2807</v>
      </c>
      <c r="B5653" t="s">
        <v>41</v>
      </c>
      <c r="C5653" t="s">
        <v>22</v>
      </c>
      <c r="D5653">
        <v>37</v>
      </c>
    </row>
    <row r="5654" spans="1:4" x14ac:dyDescent="0.3">
      <c r="A5654">
        <v>1052</v>
      </c>
      <c r="B5654" t="s">
        <v>53</v>
      </c>
      <c r="C5654" t="s">
        <v>17</v>
      </c>
      <c r="D5654">
        <v>656</v>
      </c>
    </row>
    <row r="5655" spans="1:4" x14ac:dyDescent="0.3">
      <c r="A5655">
        <v>1052</v>
      </c>
      <c r="B5655" t="s">
        <v>53</v>
      </c>
      <c r="C5655" t="s">
        <v>18</v>
      </c>
      <c r="D5655">
        <v>38</v>
      </c>
    </row>
    <row r="5656" spans="1:4" x14ac:dyDescent="0.3">
      <c r="A5656">
        <v>1052</v>
      </c>
      <c r="B5656" t="s">
        <v>53</v>
      </c>
      <c r="C5656" t="s">
        <v>19</v>
      </c>
      <c r="D5656">
        <v>161</v>
      </c>
    </row>
    <row r="5657" spans="1:4" x14ac:dyDescent="0.3">
      <c r="A5657">
        <v>1052</v>
      </c>
      <c r="B5657" t="s">
        <v>53</v>
      </c>
      <c r="C5657" t="s">
        <v>20</v>
      </c>
      <c r="D5657">
        <v>62</v>
      </c>
    </row>
    <row r="5658" spans="1:4" x14ac:dyDescent="0.3">
      <c r="A5658">
        <v>1052</v>
      </c>
      <c r="B5658" t="s">
        <v>53</v>
      </c>
      <c r="C5658" t="s">
        <v>21</v>
      </c>
      <c r="D5658">
        <v>47</v>
      </c>
    </row>
    <row r="5659" spans="1:4" x14ac:dyDescent="0.3">
      <c r="A5659">
        <v>1052</v>
      </c>
      <c r="B5659" t="s">
        <v>53</v>
      </c>
      <c r="C5659" t="s">
        <v>22</v>
      </c>
      <c r="D5659">
        <v>37</v>
      </c>
    </row>
    <row r="5660" spans="1:4" x14ac:dyDescent="0.3">
      <c r="A5660">
        <v>6001</v>
      </c>
      <c r="B5660" t="s">
        <v>41</v>
      </c>
      <c r="C5660" t="s">
        <v>17</v>
      </c>
      <c r="D5660">
        <v>614</v>
      </c>
    </row>
    <row r="5661" spans="1:4" x14ac:dyDescent="0.3">
      <c r="A5661">
        <v>6001</v>
      </c>
      <c r="B5661" t="s">
        <v>41</v>
      </c>
      <c r="C5661" t="s">
        <v>18</v>
      </c>
      <c r="D5661">
        <v>35</v>
      </c>
    </row>
    <row r="5662" spans="1:4" x14ac:dyDescent="0.3">
      <c r="A5662">
        <v>6001</v>
      </c>
      <c r="B5662" t="s">
        <v>41</v>
      </c>
      <c r="C5662" t="s">
        <v>19</v>
      </c>
      <c r="D5662">
        <v>160</v>
      </c>
    </row>
    <row r="5663" spans="1:4" x14ac:dyDescent="0.3">
      <c r="A5663">
        <v>6001</v>
      </c>
      <c r="B5663" t="s">
        <v>41</v>
      </c>
      <c r="C5663" t="s">
        <v>20</v>
      </c>
      <c r="D5663">
        <v>58</v>
      </c>
    </row>
    <row r="5664" spans="1:4" x14ac:dyDescent="0.3">
      <c r="A5664">
        <v>6001</v>
      </c>
      <c r="B5664" t="s">
        <v>41</v>
      </c>
      <c r="C5664" t="s">
        <v>21</v>
      </c>
      <c r="D5664">
        <v>35</v>
      </c>
    </row>
    <row r="5665" spans="1:4" x14ac:dyDescent="0.3">
      <c r="A5665">
        <v>6001</v>
      </c>
      <c r="B5665" t="s">
        <v>41</v>
      </c>
      <c r="C5665" t="s">
        <v>22</v>
      </c>
      <c r="D5665">
        <v>35</v>
      </c>
    </row>
    <row r="5666" spans="1:4" x14ac:dyDescent="0.3">
      <c r="A5666">
        <v>3439</v>
      </c>
      <c r="B5666" t="s">
        <v>41</v>
      </c>
      <c r="C5666" t="s">
        <v>17</v>
      </c>
      <c r="D5666">
        <v>157</v>
      </c>
    </row>
    <row r="5667" spans="1:4" x14ac:dyDescent="0.3">
      <c r="A5667">
        <v>3439</v>
      </c>
      <c r="B5667" t="s">
        <v>41</v>
      </c>
      <c r="C5667" t="s">
        <v>18</v>
      </c>
      <c r="D5667">
        <v>6</v>
      </c>
    </row>
    <row r="5668" spans="1:4" x14ac:dyDescent="0.3">
      <c r="A5668">
        <v>3439</v>
      </c>
      <c r="B5668" t="s">
        <v>41</v>
      </c>
      <c r="C5668" t="s">
        <v>19</v>
      </c>
      <c r="D5668">
        <v>39</v>
      </c>
    </row>
    <row r="5669" spans="1:4" x14ac:dyDescent="0.3">
      <c r="A5669">
        <v>3439</v>
      </c>
      <c r="B5669" t="s">
        <v>41</v>
      </c>
      <c r="C5669" t="s">
        <v>20</v>
      </c>
      <c r="D5669">
        <v>6</v>
      </c>
    </row>
    <row r="5670" spans="1:4" x14ac:dyDescent="0.3">
      <c r="A5670">
        <v>3439</v>
      </c>
      <c r="B5670" t="s">
        <v>41</v>
      </c>
      <c r="C5670" t="s">
        <v>21</v>
      </c>
      <c r="D5670">
        <v>13</v>
      </c>
    </row>
    <row r="5671" spans="1:4" x14ac:dyDescent="0.3">
      <c r="A5671">
        <v>3439</v>
      </c>
      <c r="B5671" t="s">
        <v>41</v>
      </c>
      <c r="C5671" t="s">
        <v>22</v>
      </c>
      <c r="D5671">
        <v>75</v>
      </c>
    </row>
    <row r="5672" spans="1:4" x14ac:dyDescent="0.3">
      <c r="A5672">
        <v>1077</v>
      </c>
      <c r="B5672" t="s">
        <v>41</v>
      </c>
      <c r="C5672" t="s">
        <v>17</v>
      </c>
      <c r="D5672">
        <v>258</v>
      </c>
    </row>
    <row r="5673" spans="1:4" x14ac:dyDescent="0.3">
      <c r="A5673">
        <v>1077</v>
      </c>
      <c r="B5673" t="s">
        <v>41</v>
      </c>
      <c r="C5673" t="s">
        <v>18</v>
      </c>
      <c r="D5673">
        <v>105</v>
      </c>
    </row>
    <row r="5674" spans="1:4" x14ac:dyDescent="0.3">
      <c r="A5674">
        <v>1077</v>
      </c>
      <c r="B5674" t="s">
        <v>41</v>
      </c>
      <c r="C5674" t="s">
        <v>19</v>
      </c>
      <c r="D5674">
        <v>239</v>
      </c>
    </row>
    <row r="5675" spans="1:4" x14ac:dyDescent="0.3">
      <c r="A5675">
        <v>1077</v>
      </c>
      <c r="B5675" t="s">
        <v>41</v>
      </c>
      <c r="C5675" t="s">
        <v>20</v>
      </c>
      <c r="D5675">
        <v>237</v>
      </c>
    </row>
    <row r="5676" spans="1:4" x14ac:dyDescent="0.3">
      <c r="A5676">
        <v>1077</v>
      </c>
      <c r="B5676" t="s">
        <v>41</v>
      </c>
      <c r="C5676" t="s">
        <v>21</v>
      </c>
      <c r="D5676">
        <v>172</v>
      </c>
    </row>
    <row r="5677" spans="1:4" x14ac:dyDescent="0.3">
      <c r="A5677">
        <v>1077</v>
      </c>
      <c r="B5677" t="s">
        <v>41</v>
      </c>
      <c r="C5677" t="s">
        <v>22</v>
      </c>
      <c r="D5677">
        <v>9</v>
      </c>
    </row>
    <row r="5678" spans="1:4" x14ac:dyDescent="0.3">
      <c r="A5678">
        <v>5121</v>
      </c>
      <c r="B5678" t="s">
        <v>48</v>
      </c>
      <c r="C5678" t="s">
        <v>17</v>
      </c>
      <c r="D5678">
        <v>479</v>
      </c>
    </row>
    <row r="5679" spans="1:4" x14ac:dyDescent="0.3">
      <c r="A5679">
        <v>5121</v>
      </c>
      <c r="B5679" t="s">
        <v>48</v>
      </c>
      <c r="C5679" t="s">
        <v>18</v>
      </c>
      <c r="D5679">
        <v>5</v>
      </c>
    </row>
    <row r="5680" spans="1:4" x14ac:dyDescent="0.3">
      <c r="A5680">
        <v>5121</v>
      </c>
      <c r="B5680" t="s">
        <v>48</v>
      </c>
      <c r="C5680" t="s">
        <v>19</v>
      </c>
      <c r="D5680">
        <v>82</v>
      </c>
    </row>
    <row r="5681" spans="1:4" x14ac:dyDescent="0.3">
      <c r="A5681">
        <v>5121</v>
      </c>
      <c r="B5681" t="s">
        <v>48</v>
      </c>
      <c r="C5681" t="s">
        <v>20</v>
      </c>
      <c r="D5681">
        <v>7</v>
      </c>
    </row>
    <row r="5682" spans="1:4" x14ac:dyDescent="0.3">
      <c r="A5682">
        <v>5121</v>
      </c>
      <c r="B5682" t="s">
        <v>48</v>
      </c>
      <c r="C5682" t="s">
        <v>21</v>
      </c>
      <c r="D5682">
        <v>17</v>
      </c>
    </row>
    <row r="5683" spans="1:4" x14ac:dyDescent="0.3">
      <c r="A5683">
        <v>5121</v>
      </c>
      <c r="B5683" t="s">
        <v>48</v>
      </c>
      <c r="C5683" t="s">
        <v>22</v>
      </c>
      <c r="D5683">
        <v>171</v>
      </c>
    </row>
    <row r="5684" spans="1:4" x14ac:dyDescent="0.3">
      <c r="A5684">
        <v>3321</v>
      </c>
      <c r="B5684" t="s">
        <v>48</v>
      </c>
      <c r="C5684" t="s">
        <v>17</v>
      </c>
      <c r="D5684">
        <v>421</v>
      </c>
    </row>
    <row r="5685" spans="1:4" x14ac:dyDescent="0.3">
      <c r="A5685">
        <v>3321</v>
      </c>
      <c r="B5685" t="s">
        <v>48</v>
      </c>
      <c r="C5685" t="s">
        <v>18</v>
      </c>
      <c r="D5685">
        <v>5</v>
      </c>
    </row>
    <row r="5686" spans="1:4" x14ac:dyDescent="0.3">
      <c r="A5686">
        <v>3321</v>
      </c>
      <c r="B5686" t="s">
        <v>48</v>
      </c>
      <c r="C5686" t="s">
        <v>19</v>
      </c>
      <c r="D5686">
        <v>90</v>
      </c>
    </row>
    <row r="5687" spans="1:4" x14ac:dyDescent="0.3">
      <c r="A5687">
        <v>3321</v>
      </c>
      <c r="B5687" t="s">
        <v>48</v>
      </c>
      <c r="C5687" t="s">
        <v>20</v>
      </c>
      <c r="D5687">
        <v>0</v>
      </c>
    </row>
    <row r="5688" spans="1:4" x14ac:dyDescent="0.3">
      <c r="A5688">
        <v>3321</v>
      </c>
      <c r="B5688" t="s">
        <v>48</v>
      </c>
      <c r="C5688" t="s">
        <v>21</v>
      </c>
      <c r="D5688">
        <v>16</v>
      </c>
    </row>
    <row r="5689" spans="1:4" x14ac:dyDescent="0.3">
      <c r="A5689">
        <v>3321</v>
      </c>
      <c r="B5689" t="s">
        <v>48</v>
      </c>
      <c r="C5689" t="s">
        <v>22</v>
      </c>
      <c r="D5689">
        <v>10</v>
      </c>
    </row>
    <row r="5690" spans="1:4" x14ac:dyDescent="0.3">
      <c r="A5690">
        <v>10841</v>
      </c>
      <c r="B5690" t="s">
        <v>41</v>
      </c>
      <c r="C5690" t="s">
        <v>17</v>
      </c>
      <c r="D5690">
        <v>226</v>
      </c>
    </row>
    <row r="5691" spans="1:4" x14ac:dyDescent="0.3">
      <c r="A5691">
        <v>10841</v>
      </c>
      <c r="B5691" t="s">
        <v>41</v>
      </c>
      <c r="C5691" t="s">
        <v>18</v>
      </c>
      <c r="D5691">
        <v>22</v>
      </c>
    </row>
    <row r="5692" spans="1:4" x14ac:dyDescent="0.3">
      <c r="A5692">
        <v>10841</v>
      </c>
      <c r="B5692" t="s">
        <v>41</v>
      </c>
      <c r="C5692" t="s">
        <v>19</v>
      </c>
      <c r="D5692">
        <v>133</v>
      </c>
    </row>
    <row r="5693" spans="1:4" x14ac:dyDescent="0.3">
      <c r="A5693">
        <v>10841</v>
      </c>
      <c r="B5693" t="s">
        <v>41</v>
      </c>
      <c r="C5693" t="s">
        <v>20</v>
      </c>
      <c r="D5693">
        <v>41</v>
      </c>
    </row>
    <row r="5694" spans="1:4" x14ac:dyDescent="0.3">
      <c r="A5694">
        <v>10841</v>
      </c>
      <c r="B5694" t="s">
        <v>41</v>
      </c>
      <c r="C5694" t="s">
        <v>21</v>
      </c>
      <c r="D5694">
        <v>31</v>
      </c>
    </row>
    <row r="5695" spans="1:4" x14ac:dyDescent="0.3">
      <c r="A5695">
        <v>10841</v>
      </c>
      <c r="B5695" t="s">
        <v>41</v>
      </c>
      <c r="C5695" t="s">
        <v>22</v>
      </c>
      <c r="D5695">
        <v>31</v>
      </c>
    </row>
    <row r="5696" spans="1:4" x14ac:dyDescent="0.3">
      <c r="A5696">
        <v>7485</v>
      </c>
      <c r="B5696" t="s">
        <v>47</v>
      </c>
      <c r="C5696" t="s">
        <v>17</v>
      </c>
      <c r="D5696">
        <v>67</v>
      </c>
    </row>
    <row r="5697" spans="1:4" x14ac:dyDescent="0.3">
      <c r="A5697">
        <v>7485</v>
      </c>
      <c r="B5697" t="s">
        <v>47</v>
      </c>
      <c r="C5697" t="s">
        <v>18</v>
      </c>
      <c r="D5697">
        <v>4</v>
      </c>
    </row>
    <row r="5698" spans="1:4" x14ac:dyDescent="0.3">
      <c r="A5698">
        <v>7485</v>
      </c>
      <c r="B5698" t="s">
        <v>47</v>
      </c>
      <c r="C5698" t="s">
        <v>19</v>
      </c>
      <c r="D5698">
        <v>32</v>
      </c>
    </row>
    <row r="5699" spans="1:4" x14ac:dyDescent="0.3">
      <c r="A5699">
        <v>7485</v>
      </c>
      <c r="B5699" t="s">
        <v>47</v>
      </c>
      <c r="C5699" t="s">
        <v>20</v>
      </c>
      <c r="D5699">
        <v>17</v>
      </c>
    </row>
    <row r="5700" spans="1:4" x14ac:dyDescent="0.3">
      <c r="A5700">
        <v>7485</v>
      </c>
      <c r="B5700" t="s">
        <v>47</v>
      </c>
      <c r="C5700" t="s">
        <v>21</v>
      </c>
      <c r="D5700">
        <v>2</v>
      </c>
    </row>
    <row r="5701" spans="1:4" x14ac:dyDescent="0.3">
      <c r="A5701">
        <v>7485</v>
      </c>
      <c r="B5701" t="s">
        <v>47</v>
      </c>
      <c r="C5701" t="s">
        <v>22</v>
      </c>
      <c r="D5701">
        <v>16</v>
      </c>
    </row>
    <row r="5702" spans="1:4" x14ac:dyDescent="0.3">
      <c r="A5702">
        <v>7530</v>
      </c>
      <c r="B5702" t="s">
        <v>41</v>
      </c>
      <c r="C5702" t="s">
        <v>17</v>
      </c>
      <c r="D5702">
        <v>67</v>
      </c>
    </row>
    <row r="5703" spans="1:4" x14ac:dyDescent="0.3">
      <c r="A5703">
        <v>7530</v>
      </c>
      <c r="B5703" t="s">
        <v>41</v>
      </c>
      <c r="C5703" t="s">
        <v>18</v>
      </c>
      <c r="D5703">
        <v>4</v>
      </c>
    </row>
    <row r="5704" spans="1:4" x14ac:dyDescent="0.3">
      <c r="A5704">
        <v>7530</v>
      </c>
      <c r="B5704" t="s">
        <v>41</v>
      </c>
      <c r="C5704" t="s">
        <v>19</v>
      </c>
      <c r="D5704">
        <v>32</v>
      </c>
    </row>
    <row r="5705" spans="1:4" x14ac:dyDescent="0.3">
      <c r="A5705">
        <v>7530</v>
      </c>
      <c r="B5705" t="s">
        <v>41</v>
      </c>
      <c r="C5705" t="s">
        <v>20</v>
      </c>
      <c r="D5705">
        <v>17</v>
      </c>
    </row>
    <row r="5706" spans="1:4" x14ac:dyDescent="0.3">
      <c r="A5706">
        <v>7530</v>
      </c>
      <c r="B5706" t="s">
        <v>41</v>
      </c>
      <c r="C5706" t="s">
        <v>21</v>
      </c>
      <c r="D5706">
        <v>2</v>
      </c>
    </row>
    <row r="5707" spans="1:4" x14ac:dyDescent="0.3">
      <c r="A5707">
        <v>7530</v>
      </c>
      <c r="B5707" t="s">
        <v>41</v>
      </c>
      <c r="C5707" t="s">
        <v>22</v>
      </c>
      <c r="D5707">
        <v>16</v>
      </c>
    </row>
    <row r="5708" spans="1:4" x14ac:dyDescent="0.3">
      <c r="A5708">
        <v>2570</v>
      </c>
      <c r="B5708" t="s">
        <v>41</v>
      </c>
      <c r="C5708" t="s">
        <v>17</v>
      </c>
      <c r="D5708">
        <v>691</v>
      </c>
    </row>
    <row r="5709" spans="1:4" x14ac:dyDescent="0.3">
      <c r="A5709">
        <v>2570</v>
      </c>
      <c r="B5709" t="s">
        <v>41</v>
      </c>
      <c r="C5709" t="s">
        <v>18</v>
      </c>
      <c r="D5709">
        <v>7</v>
      </c>
    </row>
    <row r="5710" spans="1:4" x14ac:dyDescent="0.3">
      <c r="A5710">
        <v>2570</v>
      </c>
      <c r="B5710" t="s">
        <v>41</v>
      </c>
      <c r="C5710" t="s">
        <v>19</v>
      </c>
      <c r="D5710">
        <v>61</v>
      </c>
    </row>
    <row r="5711" spans="1:4" x14ac:dyDescent="0.3">
      <c r="A5711">
        <v>2570</v>
      </c>
      <c r="B5711" t="s">
        <v>41</v>
      </c>
      <c r="C5711" t="s">
        <v>20</v>
      </c>
      <c r="D5711">
        <v>10</v>
      </c>
    </row>
    <row r="5712" spans="1:4" x14ac:dyDescent="0.3">
      <c r="A5712">
        <v>2570</v>
      </c>
      <c r="B5712" t="s">
        <v>41</v>
      </c>
      <c r="C5712" t="s">
        <v>21</v>
      </c>
      <c r="D5712">
        <v>0</v>
      </c>
    </row>
    <row r="5713" spans="1:4" x14ac:dyDescent="0.3">
      <c r="A5713">
        <v>2570</v>
      </c>
      <c r="B5713" t="s">
        <v>41</v>
      </c>
      <c r="C5713" t="s">
        <v>22</v>
      </c>
      <c r="D5713">
        <v>46</v>
      </c>
    </row>
    <row r="5714" spans="1:4" x14ac:dyDescent="0.3">
      <c r="A5714">
        <v>6575</v>
      </c>
      <c r="B5714" t="s">
        <v>47</v>
      </c>
      <c r="C5714" t="s">
        <v>17</v>
      </c>
      <c r="D5714">
        <v>230</v>
      </c>
    </row>
    <row r="5715" spans="1:4" x14ac:dyDescent="0.3">
      <c r="A5715">
        <v>6575</v>
      </c>
      <c r="B5715" t="s">
        <v>47</v>
      </c>
      <c r="C5715" t="s">
        <v>18</v>
      </c>
      <c r="D5715">
        <v>48</v>
      </c>
    </row>
    <row r="5716" spans="1:4" x14ac:dyDescent="0.3">
      <c r="A5716">
        <v>6575</v>
      </c>
      <c r="B5716" t="s">
        <v>47</v>
      </c>
      <c r="C5716" t="s">
        <v>19</v>
      </c>
      <c r="D5716">
        <v>214</v>
      </c>
    </row>
    <row r="5717" spans="1:4" x14ac:dyDescent="0.3">
      <c r="A5717">
        <v>6575</v>
      </c>
      <c r="B5717" t="s">
        <v>47</v>
      </c>
      <c r="C5717" t="s">
        <v>20</v>
      </c>
      <c r="D5717">
        <v>13</v>
      </c>
    </row>
    <row r="5718" spans="1:4" x14ac:dyDescent="0.3">
      <c r="A5718">
        <v>6575</v>
      </c>
      <c r="B5718" t="s">
        <v>47</v>
      </c>
      <c r="C5718" t="s">
        <v>21</v>
      </c>
      <c r="D5718">
        <v>32</v>
      </c>
    </row>
    <row r="5719" spans="1:4" x14ac:dyDescent="0.3">
      <c r="A5719">
        <v>6575</v>
      </c>
      <c r="B5719" t="s">
        <v>47</v>
      </c>
      <c r="C5719" t="s">
        <v>22</v>
      </c>
      <c r="D5719">
        <v>75</v>
      </c>
    </row>
    <row r="5720" spans="1:4" x14ac:dyDescent="0.3">
      <c r="A5720">
        <v>9984</v>
      </c>
      <c r="B5720" t="s">
        <v>41</v>
      </c>
      <c r="C5720" t="s">
        <v>17</v>
      </c>
      <c r="D5720">
        <v>349</v>
      </c>
    </row>
    <row r="5721" spans="1:4" x14ac:dyDescent="0.3">
      <c r="A5721">
        <v>9984</v>
      </c>
      <c r="B5721" t="s">
        <v>41</v>
      </c>
      <c r="C5721" t="s">
        <v>18</v>
      </c>
      <c r="D5721">
        <v>16</v>
      </c>
    </row>
    <row r="5722" spans="1:4" x14ac:dyDescent="0.3">
      <c r="A5722">
        <v>9984</v>
      </c>
      <c r="B5722" t="s">
        <v>41</v>
      </c>
      <c r="C5722" t="s">
        <v>19</v>
      </c>
      <c r="D5722">
        <v>144</v>
      </c>
    </row>
    <row r="5723" spans="1:4" x14ac:dyDescent="0.3">
      <c r="A5723">
        <v>9984</v>
      </c>
      <c r="B5723" t="s">
        <v>41</v>
      </c>
      <c r="C5723" t="s">
        <v>20</v>
      </c>
      <c r="D5723">
        <v>28</v>
      </c>
    </row>
    <row r="5724" spans="1:4" x14ac:dyDescent="0.3">
      <c r="A5724">
        <v>9984</v>
      </c>
      <c r="B5724" t="s">
        <v>41</v>
      </c>
      <c r="C5724" t="s">
        <v>21</v>
      </c>
      <c r="D5724">
        <v>5</v>
      </c>
    </row>
    <row r="5725" spans="1:4" x14ac:dyDescent="0.3">
      <c r="A5725">
        <v>9984</v>
      </c>
      <c r="B5725" t="s">
        <v>41</v>
      </c>
      <c r="C5725" t="s">
        <v>22</v>
      </c>
      <c r="D5725">
        <v>182</v>
      </c>
    </row>
    <row r="5726" spans="1:4" x14ac:dyDescent="0.3">
      <c r="A5726">
        <v>8911</v>
      </c>
      <c r="B5726" t="s">
        <v>41</v>
      </c>
      <c r="C5726" t="s">
        <v>17</v>
      </c>
      <c r="D5726">
        <v>201</v>
      </c>
    </row>
    <row r="5727" spans="1:4" x14ac:dyDescent="0.3">
      <c r="A5727">
        <v>8911</v>
      </c>
      <c r="B5727" t="s">
        <v>41</v>
      </c>
      <c r="C5727" t="s">
        <v>18</v>
      </c>
      <c r="D5727">
        <v>53</v>
      </c>
    </row>
    <row r="5728" spans="1:4" x14ac:dyDescent="0.3">
      <c r="A5728">
        <v>8911</v>
      </c>
      <c r="B5728" t="s">
        <v>41</v>
      </c>
      <c r="C5728" t="s">
        <v>19</v>
      </c>
      <c r="D5728">
        <v>172</v>
      </c>
    </row>
    <row r="5729" spans="1:4" x14ac:dyDescent="0.3">
      <c r="A5729">
        <v>8911</v>
      </c>
      <c r="B5729" t="s">
        <v>41</v>
      </c>
      <c r="C5729" t="s">
        <v>20</v>
      </c>
      <c r="D5729">
        <v>116</v>
      </c>
    </row>
    <row r="5730" spans="1:4" x14ac:dyDescent="0.3">
      <c r="A5730">
        <v>8911</v>
      </c>
      <c r="B5730" t="s">
        <v>41</v>
      </c>
      <c r="C5730" t="s">
        <v>21</v>
      </c>
      <c r="D5730">
        <v>77</v>
      </c>
    </row>
    <row r="5731" spans="1:4" x14ac:dyDescent="0.3">
      <c r="A5731">
        <v>8911</v>
      </c>
      <c r="B5731" t="s">
        <v>41</v>
      </c>
      <c r="C5731" t="s">
        <v>22</v>
      </c>
      <c r="D5731">
        <v>83</v>
      </c>
    </row>
    <row r="5732" spans="1:4" x14ac:dyDescent="0.3">
      <c r="A5732">
        <v>55</v>
      </c>
      <c r="B5732" t="s">
        <v>41</v>
      </c>
      <c r="C5732" t="s">
        <v>17</v>
      </c>
      <c r="D5732">
        <v>509</v>
      </c>
    </row>
    <row r="5733" spans="1:4" x14ac:dyDescent="0.3">
      <c r="A5733">
        <v>55</v>
      </c>
      <c r="B5733" t="s">
        <v>41</v>
      </c>
      <c r="C5733" t="s">
        <v>18</v>
      </c>
      <c r="D5733">
        <v>0</v>
      </c>
    </row>
    <row r="5734" spans="1:4" x14ac:dyDescent="0.3">
      <c r="A5734">
        <v>55</v>
      </c>
      <c r="B5734" t="s">
        <v>41</v>
      </c>
      <c r="C5734" t="s">
        <v>19</v>
      </c>
      <c r="D5734">
        <v>65</v>
      </c>
    </row>
    <row r="5735" spans="1:4" x14ac:dyDescent="0.3">
      <c r="A5735">
        <v>55</v>
      </c>
      <c r="B5735" t="s">
        <v>41</v>
      </c>
      <c r="C5735" t="s">
        <v>20</v>
      </c>
      <c r="D5735">
        <v>7</v>
      </c>
    </row>
    <row r="5736" spans="1:4" x14ac:dyDescent="0.3">
      <c r="A5736">
        <v>55</v>
      </c>
      <c r="B5736" t="s">
        <v>41</v>
      </c>
      <c r="C5736" t="s">
        <v>21</v>
      </c>
      <c r="D5736">
        <v>11</v>
      </c>
    </row>
    <row r="5737" spans="1:4" x14ac:dyDescent="0.3">
      <c r="A5737">
        <v>55</v>
      </c>
      <c r="B5737" t="s">
        <v>41</v>
      </c>
      <c r="C5737" t="s">
        <v>22</v>
      </c>
      <c r="D5737">
        <v>5</v>
      </c>
    </row>
    <row r="5738" spans="1:4" x14ac:dyDescent="0.3">
      <c r="A5738">
        <v>1542</v>
      </c>
      <c r="B5738" t="s">
        <v>43</v>
      </c>
      <c r="C5738" t="s">
        <v>17</v>
      </c>
      <c r="D5738">
        <v>347</v>
      </c>
    </row>
    <row r="5739" spans="1:4" x14ac:dyDescent="0.3">
      <c r="A5739">
        <v>1542</v>
      </c>
      <c r="B5739" t="s">
        <v>43</v>
      </c>
      <c r="C5739" t="s">
        <v>18</v>
      </c>
      <c r="D5739">
        <v>0</v>
      </c>
    </row>
    <row r="5740" spans="1:4" x14ac:dyDescent="0.3">
      <c r="A5740">
        <v>1542</v>
      </c>
      <c r="B5740" t="s">
        <v>43</v>
      </c>
      <c r="C5740" t="s">
        <v>19</v>
      </c>
      <c r="D5740">
        <v>35</v>
      </c>
    </row>
    <row r="5741" spans="1:4" x14ac:dyDescent="0.3">
      <c r="A5741">
        <v>1542</v>
      </c>
      <c r="B5741" t="s">
        <v>43</v>
      </c>
      <c r="C5741" t="s">
        <v>20</v>
      </c>
      <c r="D5741">
        <v>4</v>
      </c>
    </row>
    <row r="5742" spans="1:4" x14ac:dyDescent="0.3">
      <c r="A5742">
        <v>1542</v>
      </c>
      <c r="B5742" t="s">
        <v>43</v>
      </c>
      <c r="C5742" t="s">
        <v>21</v>
      </c>
      <c r="D5742">
        <v>3</v>
      </c>
    </row>
    <row r="5743" spans="1:4" x14ac:dyDescent="0.3">
      <c r="A5743">
        <v>1542</v>
      </c>
      <c r="B5743" t="s">
        <v>43</v>
      </c>
      <c r="C5743" t="s">
        <v>22</v>
      </c>
      <c r="D5743">
        <v>7</v>
      </c>
    </row>
    <row r="5744" spans="1:4" x14ac:dyDescent="0.3">
      <c r="A5744">
        <v>4743</v>
      </c>
      <c r="B5744" t="s">
        <v>43</v>
      </c>
      <c r="C5744" t="s">
        <v>17</v>
      </c>
      <c r="D5744">
        <v>689</v>
      </c>
    </row>
    <row r="5745" spans="1:4" x14ac:dyDescent="0.3">
      <c r="A5745">
        <v>4743</v>
      </c>
      <c r="B5745" t="s">
        <v>43</v>
      </c>
      <c r="C5745" t="s">
        <v>18</v>
      </c>
      <c r="D5745">
        <v>8</v>
      </c>
    </row>
    <row r="5746" spans="1:4" x14ac:dyDescent="0.3">
      <c r="A5746">
        <v>4743</v>
      </c>
      <c r="B5746" t="s">
        <v>43</v>
      </c>
      <c r="C5746" t="s">
        <v>19</v>
      </c>
      <c r="D5746">
        <v>167</v>
      </c>
    </row>
    <row r="5747" spans="1:4" x14ac:dyDescent="0.3">
      <c r="A5747">
        <v>4743</v>
      </c>
      <c r="B5747" t="s">
        <v>43</v>
      </c>
      <c r="C5747" t="s">
        <v>20</v>
      </c>
      <c r="D5747">
        <v>11</v>
      </c>
    </row>
    <row r="5748" spans="1:4" x14ac:dyDescent="0.3">
      <c r="A5748">
        <v>4743</v>
      </c>
      <c r="B5748" t="s">
        <v>43</v>
      </c>
      <c r="C5748" t="s">
        <v>21</v>
      </c>
      <c r="D5748">
        <v>8</v>
      </c>
    </row>
    <row r="5749" spans="1:4" x14ac:dyDescent="0.3">
      <c r="A5749">
        <v>4743</v>
      </c>
      <c r="B5749" t="s">
        <v>43</v>
      </c>
      <c r="C5749" t="s">
        <v>22</v>
      </c>
      <c r="D5749">
        <v>88</v>
      </c>
    </row>
    <row r="5750" spans="1:4" x14ac:dyDescent="0.3">
      <c r="A5750">
        <v>7495</v>
      </c>
      <c r="B5750" t="s">
        <v>41</v>
      </c>
      <c r="C5750" t="s">
        <v>17</v>
      </c>
      <c r="D5750">
        <v>77</v>
      </c>
    </row>
    <row r="5751" spans="1:4" x14ac:dyDescent="0.3">
      <c r="A5751">
        <v>7495</v>
      </c>
      <c r="B5751" t="s">
        <v>41</v>
      </c>
      <c r="C5751" t="s">
        <v>18</v>
      </c>
      <c r="D5751">
        <v>28</v>
      </c>
    </row>
    <row r="5752" spans="1:4" x14ac:dyDescent="0.3">
      <c r="A5752">
        <v>7495</v>
      </c>
      <c r="B5752" t="s">
        <v>41</v>
      </c>
      <c r="C5752" t="s">
        <v>19</v>
      </c>
      <c r="D5752">
        <v>31</v>
      </c>
    </row>
    <row r="5753" spans="1:4" x14ac:dyDescent="0.3">
      <c r="A5753">
        <v>7495</v>
      </c>
      <c r="B5753" t="s">
        <v>41</v>
      </c>
      <c r="C5753" t="s">
        <v>20</v>
      </c>
      <c r="D5753">
        <v>16</v>
      </c>
    </row>
    <row r="5754" spans="1:4" x14ac:dyDescent="0.3">
      <c r="A5754">
        <v>7495</v>
      </c>
      <c r="B5754" t="s">
        <v>41</v>
      </c>
      <c r="C5754" t="s">
        <v>21</v>
      </c>
      <c r="D5754">
        <v>0</v>
      </c>
    </row>
    <row r="5755" spans="1:4" x14ac:dyDescent="0.3">
      <c r="A5755">
        <v>7495</v>
      </c>
      <c r="B5755" t="s">
        <v>41</v>
      </c>
      <c r="C5755" t="s">
        <v>22</v>
      </c>
      <c r="D5755">
        <v>4</v>
      </c>
    </row>
    <row r="5756" spans="1:4" x14ac:dyDescent="0.3">
      <c r="A5756">
        <v>944</v>
      </c>
      <c r="B5756" t="s">
        <v>41</v>
      </c>
      <c r="C5756" t="s">
        <v>17</v>
      </c>
      <c r="D5756">
        <v>121</v>
      </c>
    </row>
    <row r="5757" spans="1:4" x14ac:dyDescent="0.3">
      <c r="A5757">
        <v>944</v>
      </c>
      <c r="B5757" t="s">
        <v>41</v>
      </c>
      <c r="C5757" t="s">
        <v>18</v>
      </c>
      <c r="D5757">
        <v>103</v>
      </c>
    </row>
    <row r="5758" spans="1:4" x14ac:dyDescent="0.3">
      <c r="A5758">
        <v>944</v>
      </c>
      <c r="B5758" t="s">
        <v>41</v>
      </c>
      <c r="C5758" t="s">
        <v>19</v>
      </c>
      <c r="D5758">
        <v>69</v>
      </c>
    </row>
    <row r="5759" spans="1:4" x14ac:dyDescent="0.3">
      <c r="A5759">
        <v>944</v>
      </c>
      <c r="B5759" t="s">
        <v>41</v>
      </c>
      <c r="C5759" t="s">
        <v>20</v>
      </c>
      <c r="D5759">
        <v>8</v>
      </c>
    </row>
    <row r="5760" spans="1:4" x14ac:dyDescent="0.3">
      <c r="A5760">
        <v>944</v>
      </c>
      <c r="B5760" t="s">
        <v>41</v>
      </c>
      <c r="C5760" t="s">
        <v>21</v>
      </c>
      <c r="D5760">
        <v>44</v>
      </c>
    </row>
    <row r="5761" spans="1:4" x14ac:dyDescent="0.3">
      <c r="A5761">
        <v>944</v>
      </c>
      <c r="B5761" t="s">
        <v>41</v>
      </c>
      <c r="C5761" t="s">
        <v>22</v>
      </c>
      <c r="D5761">
        <v>48</v>
      </c>
    </row>
    <row r="5762" spans="1:4" x14ac:dyDescent="0.3">
      <c r="A5762">
        <v>9805</v>
      </c>
      <c r="B5762" t="s">
        <v>48</v>
      </c>
      <c r="C5762" t="s">
        <v>17</v>
      </c>
      <c r="D5762">
        <v>320</v>
      </c>
    </row>
    <row r="5763" spans="1:4" x14ac:dyDescent="0.3">
      <c r="A5763">
        <v>9805</v>
      </c>
      <c r="B5763" t="s">
        <v>48</v>
      </c>
      <c r="C5763" t="s">
        <v>18</v>
      </c>
      <c r="D5763">
        <v>48</v>
      </c>
    </row>
    <row r="5764" spans="1:4" x14ac:dyDescent="0.3">
      <c r="A5764">
        <v>9805</v>
      </c>
      <c r="B5764" t="s">
        <v>48</v>
      </c>
      <c r="C5764" t="s">
        <v>19</v>
      </c>
      <c r="D5764">
        <v>133</v>
      </c>
    </row>
    <row r="5765" spans="1:4" x14ac:dyDescent="0.3">
      <c r="A5765">
        <v>9805</v>
      </c>
      <c r="B5765" t="s">
        <v>48</v>
      </c>
      <c r="C5765" t="s">
        <v>20</v>
      </c>
      <c r="D5765">
        <v>39</v>
      </c>
    </row>
    <row r="5766" spans="1:4" x14ac:dyDescent="0.3">
      <c r="A5766">
        <v>9805</v>
      </c>
      <c r="B5766" t="s">
        <v>48</v>
      </c>
      <c r="C5766" t="s">
        <v>21</v>
      </c>
      <c r="D5766">
        <v>72</v>
      </c>
    </row>
    <row r="5767" spans="1:4" x14ac:dyDescent="0.3">
      <c r="A5767">
        <v>9805</v>
      </c>
      <c r="B5767" t="s">
        <v>48</v>
      </c>
      <c r="C5767" t="s">
        <v>22</v>
      </c>
      <c r="D5767">
        <v>48</v>
      </c>
    </row>
    <row r="5768" spans="1:4" x14ac:dyDescent="0.3">
      <c r="A5768">
        <v>849</v>
      </c>
      <c r="B5768" t="s">
        <v>41</v>
      </c>
      <c r="C5768" t="s">
        <v>17</v>
      </c>
      <c r="D5768">
        <v>320</v>
      </c>
    </row>
    <row r="5769" spans="1:4" x14ac:dyDescent="0.3">
      <c r="A5769">
        <v>849</v>
      </c>
      <c r="B5769" t="s">
        <v>41</v>
      </c>
      <c r="C5769" t="s">
        <v>18</v>
      </c>
      <c r="D5769">
        <v>48</v>
      </c>
    </row>
    <row r="5770" spans="1:4" x14ac:dyDescent="0.3">
      <c r="A5770">
        <v>849</v>
      </c>
      <c r="B5770" t="s">
        <v>41</v>
      </c>
      <c r="C5770" t="s">
        <v>19</v>
      </c>
      <c r="D5770">
        <v>133</v>
      </c>
    </row>
    <row r="5771" spans="1:4" x14ac:dyDescent="0.3">
      <c r="A5771">
        <v>849</v>
      </c>
      <c r="B5771" t="s">
        <v>41</v>
      </c>
      <c r="C5771" t="s">
        <v>20</v>
      </c>
      <c r="D5771">
        <v>39</v>
      </c>
    </row>
    <row r="5772" spans="1:4" x14ac:dyDescent="0.3">
      <c r="A5772">
        <v>849</v>
      </c>
      <c r="B5772" t="s">
        <v>41</v>
      </c>
      <c r="C5772" t="s">
        <v>21</v>
      </c>
      <c r="D5772">
        <v>72</v>
      </c>
    </row>
    <row r="5773" spans="1:4" x14ac:dyDescent="0.3">
      <c r="A5773">
        <v>849</v>
      </c>
      <c r="B5773" t="s">
        <v>41</v>
      </c>
      <c r="C5773" t="s">
        <v>22</v>
      </c>
      <c r="D5773">
        <v>48</v>
      </c>
    </row>
    <row r="5774" spans="1:4" x14ac:dyDescent="0.3">
      <c r="A5774">
        <v>4128</v>
      </c>
      <c r="B5774" t="s">
        <v>47</v>
      </c>
      <c r="C5774" t="s">
        <v>17</v>
      </c>
      <c r="D5774">
        <v>517</v>
      </c>
    </row>
    <row r="5775" spans="1:4" x14ac:dyDescent="0.3">
      <c r="A5775">
        <v>4128</v>
      </c>
      <c r="B5775" t="s">
        <v>47</v>
      </c>
      <c r="C5775" t="s">
        <v>18</v>
      </c>
      <c r="D5775">
        <v>12</v>
      </c>
    </row>
    <row r="5776" spans="1:4" x14ac:dyDescent="0.3">
      <c r="A5776">
        <v>4128</v>
      </c>
      <c r="B5776" t="s">
        <v>47</v>
      </c>
      <c r="C5776" t="s">
        <v>19</v>
      </c>
      <c r="D5776">
        <v>54</v>
      </c>
    </row>
    <row r="5777" spans="1:4" x14ac:dyDescent="0.3">
      <c r="A5777">
        <v>4128</v>
      </c>
      <c r="B5777" t="s">
        <v>47</v>
      </c>
      <c r="C5777" t="s">
        <v>20</v>
      </c>
      <c r="D5777">
        <v>16</v>
      </c>
    </row>
    <row r="5778" spans="1:4" x14ac:dyDescent="0.3">
      <c r="A5778">
        <v>4128</v>
      </c>
      <c r="B5778" t="s">
        <v>47</v>
      </c>
      <c r="C5778" t="s">
        <v>21</v>
      </c>
      <c r="D5778">
        <v>6</v>
      </c>
    </row>
    <row r="5779" spans="1:4" x14ac:dyDescent="0.3">
      <c r="A5779">
        <v>4128</v>
      </c>
      <c r="B5779" t="s">
        <v>47</v>
      </c>
      <c r="C5779" t="s">
        <v>22</v>
      </c>
      <c r="D5779">
        <v>120</v>
      </c>
    </row>
    <row r="5780" spans="1:4" x14ac:dyDescent="0.3">
      <c r="A5780">
        <v>1618</v>
      </c>
      <c r="B5780" t="s">
        <v>52</v>
      </c>
      <c r="C5780" t="s">
        <v>17</v>
      </c>
      <c r="D5780">
        <v>577</v>
      </c>
    </row>
    <row r="5781" spans="1:4" x14ac:dyDescent="0.3">
      <c r="A5781">
        <v>1618</v>
      </c>
      <c r="B5781" t="s">
        <v>52</v>
      </c>
      <c r="C5781" t="s">
        <v>18</v>
      </c>
      <c r="D5781">
        <v>0</v>
      </c>
    </row>
    <row r="5782" spans="1:4" x14ac:dyDescent="0.3">
      <c r="A5782">
        <v>1618</v>
      </c>
      <c r="B5782" t="s">
        <v>52</v>
      </c>
      <c r="C5782" t="s">
        <v>19</v>
      </c>
      <c r="D5782">
        <v>64</v>
      </c>
    </row>
    <row r="5783" spans="1:4" x14ac:dyDescent="0.3">
      <c r="A5783">
        <v>1618</v>
      </c>
      <c r="B5783" t="s">
        <v>52</v>
      </c>
      <c r="C5783" t="s">
        <v>20</v>
      </c>
      <c r="D5783">
        <v>0</v>
      </c>
    </row>
    <row r="5784" spans="1:4" x14ac:dyDescent="0.3">
      <c r="A5784">
        <v>1618</v>
      </c>
      <c r="B5784" t="s">
        <v>52</v>
      </c>
      <c r="C5784" t="s">
        <v>21</v>
      </c>
      <c r="D5784">
        <v>0</v>
      </c>
    </row>
    <row r="5785" spans="1:4" x14ac:dyDescent="0.3">
      <c r="A5785">
        <v>1618</v>
      </c>
      <c r="B5785" t="s">
        <v>52</v>
      </c>
      <c r="C5785" t="s">
        <v>22</v>
      </c>
      <c r="D5785">
        <v>51</v>
      </c>
    </row>
    <row r="5786" spans="1:4" x14ac:dyDescent="0.3">
      <c r="A5786">
        <v>1740</v>
      </c>
      <c r="B5786" t="s">
        <v>41</v>
      </c>
      <c r="C5786" t="s">
        <v>17</v>
      </c>
      <c r="D5786">
        <v>760</v>
      </c>
    </row>
    <row r="5787" spans="1:4" x14ac:dyDescent="0.3">
      <c r="A5787">
        <v>1740</v>
      </c>
      <c r="B5787" t="s">
        <v>41</v>
      </c>
      <c r="C5787" t="s">
        <v>18</v>
      </c>
      <c r="D5787">
        <v>38</v>
      </c>
    </row>
    <row r="5788" spans="1:4" x14ac:dyDescent="0.3">
      <c r="A5788">
        <v>1740</v>
      </c>
      <c r="B5788" t="s">
        <v>41</v>
      </c>
      <c r="C5788" t="s">
        <v>19</v>
      </c>
      <c r="D5788">
        <v>104</v>
      </c>
    </row>
    <row r="5789" spans="1:4" x14ac:dyDescent="0.3">
      <c r="A5789">
        <v>1740</v>
      </c>
      <c r="B5789" t="s">
        <v>41</v>
      </c>
      <c r="C5789" t="s">
        <v>20</v>
      </c>
      <c r="D5789">
        <v>50</v>
      </c>
    </row>
    <row r="5790" spans="1:4" x14ac:dyDescent="0.3">
      <c r="A5790">
        <v>1740</v>
      </c>
      <c r="B5790" t="s">
        <v>41</v>
      </c>
      <c r="C5790" t="s">
        <v>21</v>
      </c>
      <c r="D5790">
        <v>9</v>
      </c>
    </row>
    <row r="5791" spans="1:4" x14ac:dyDescent="0.3">
      <c r="A5791">
        <v>1740</v>
      </c>
      <c r="B5791" t="s">
        <v>41</v>
      </c>
      <c r="C5791" t="s">
        <v>22</v>
      </c>
      <c r="D5791">
        <v>38</v>
      </c>
    </row>
    <row r="5792" spans="1:4" x14ac:dyDescent="0.3">
      <c r="A5792">
        <v>8375</v>
      </c>
      <c r="B5792" t="s">
        <v>53</v>
      </c>
      <c r="C5792" t="s">
        <v>17</v>
      </c>
      <c r="D5792">
        <v>447</v>
      </c>
    </row>
    <row r="5793" spans="1:4" x14ac:dyDescent="0.3">
      <c r="A5793">
        <v>8375</v>
      </c>
      <c r="B5793" t="s">
        <v>53</v>
      </c>
      <c r="C5793" t="s">
        <v>18</v>
      </c>
      <c r="D5793">
        <v>0</v>
      </c>
    </row>
    <row r="5794" spans="1:4" x14ac:dyDescent="0.3">
      <c r="A5794">
        <v>8375</v>
      </c>
      <c r="B5794" t="s">
        <v>53</v>
      </c>
      <c r="C5794" t="s">
        <v>19</v>
      </c>
      <c r="D5794">
        <v>28</v>
      </c>
    </row>
    <row r="5795" spans="1:4" x14ac:dyDescent="0.3">
      <c r="A5795">
        <v>8375</v>
      </c>
      <c r="B5795" t="s">
        <v>53</v>
      </c>
      <c r="C5795" t="s">
        <v>20</v>
      </c>
      <c r="D5795">
        <v>0</v>
      </c>
    </row>
    <row r="5796" spans="1:4" x14ac:dyDescent="0.3">
      <c r="A5796">
        <v>8375</v>
      </c>
      <c r="B5796" t="s">
        <v>53</v>
      </c>
      <c r="C5796" t="s">
        <v>21</v>
      </c>
      <c r="D5796">
        <v>0</v>
      </c>
    </row>
    <row r="5797" spans="1:4" x14ac:dyDescent="0.3">
      <c r="A5797">
        <v>8375</v>
      </c>
      <c r="B5797" t="s">
        <v>53</v>
      </c>
      <c r="C5797" t="s">
        <v>22</v>
      </c>
      <c r="D5797">
        <v>43</v>
      </c>
    </row>
    <row r="5798" spans="1:4" x14ac:dyDescent="0.3">
      <c r="A5798">
        <v>2926</v>
      </c>
      <c r="B5798" t="s">
        <v>47</v>
      </c>
      <c r="C5798" t="s">
        <v>17</v>
      </c>
      <c r="D5798">
        <v>1241</v>
      </c>
    </row>
    <row r="5799" spans="1:4" x14ac:dyDescent="0.3">
      <c r="A5799">
        <v>2926</v>
      </c>
      <c r="B5799" t="s">
        <v>47</v>
      </c>
      <c r="C5799" t="s">
        <v>18</v>
      </c>
      <c r="D5799">
        <v>0</v>
      </c>
    </row>
    <row r="5800" spans="1:4" x14ac:dyDescent="0.3">
      <c r="A5800">
        <v>2926</v>
      </c>
      <c r="B5800" t="s">
        <v>47</v>
      </c>
      <c r="C5800" t="s">
        <v>19</v>
      </c>
      <c r="D5800">
        <v>80</v>
      </c>
    </row>
    <row r="5801" spans="1:4" x14ac:dyDescent="0.3">
      <c r="A5801">
        <v>2926</v>
      </c>
      <c r="B5801" t="s">
        <v>47</v>
      </c>
      <c r="C5801" t="s">
        <v>20</v>
      </c>
      <c r="D5801">
        <v>0</v>
      </c>
    </row>
    <row r="5802" spans="1:4" x14ac:dyDescent="0.3">
      <c r="A5802">
        <v>2926</v>
      </c>
      <c r="B5802" t="s">
        <v>47</v>
      </c>
      <c r="C5802" t="s">
        <v>21</v>
      </c>
      <c r="D5802">
        <v>13</v>
      </c>
    </row>
    <row r="5803" spans="1:4" x14ac:dyDescent="0.3">
      <c r="A5803">
        <v>2926</v>
      </c>
      <c r="B5803" t="s">
        <v>47</v>
      </c>
      <c r="C5803" t="s">
        <v>22</v>
      </c>
      <c r="D5803">
        <v>40</v>
      </c>
    </row>
    <row r="5804" spans="1:4" x14ac:dyDescent="0.3">
      <c r="A5804">
        <v>3491</v>
      </c>
      <c r="B5804" t="s">
        <v>43</v>
      </c>
      <c r="C5804" t="s">
        <v>17</v>
      </c>
      <c r="D5804">
        <v>384</v>
      </c>
    </row>
    <row r="5805" spans="1:4" x14ac:dyDescent="0.3">
      <c r="A5805">
        <v>3491</v>
      </c>
      <c r="B5805" t="s">
        <v>43</v>
      </c>
      <c r="C5805" t="s">
        <v>18</v>
      </c>
      <c r="D5805">
        <v>60</v>
      </c>
    </row>
    <row r="5806" spans="1:4" x14ac:dyDescent="0.3">
      <c r="A5806">
        <v>3491</v>
      </c>
      <c r="B5806" t="s">
        <v>43</v>
      </c>
      <c r="C5806" t="s">
        <v>19</v>
      </c>
      <c r="D5806">
        <v>364</v>
      </c>
    </row>
    <row r="5807" spans="1:4" x14ac:dyDescent="0.3">
      <c r="A5807">
        <v>3491</v>
      </c>
      <c r="B5807" t="s">
        <v>43</v>
      </c>
      <c r="C5807" t="s">
        <v>20</v>
      </c>
      <c r="D5807">
        <v>119</v>
      </c>
    </row>
    <row r="5808" spans="1:4" x14ac:dyDescent="0.3">
      <c r="A5808">
        <v>3491</v>
      </c>
      <c r="B5808" t="s">
        <v>43</v>
      </c>
      <c r="C5808" t="s">
        <v>21</v>
      </c>
      <c r="D5808">
        <v>101</v>
      </c>
    </row>
    <row r="5809" spans="1:4" x14ac:dyDescent="0.3">
      <c r="A5809">
        <v>3491</v>
      </c>
      <c r="B5809" t="s">
        <v>43</v>
      </c>
      <c r="C5809" t="s">
        <v>22</v>
      </c>
      <c r="D5809">
        <v>232</v>
      </c>
    </row>
    <row r="5810" spans="1:4" x14ac:dyDescent="0.3">
      <c r="A5810">
        <v>5512</v>
      </c>
      <c r="B5810" t="s">
        <v>41</v>
      </c>
      <c r="C5810" t="s">
        <v>17</v>
      </c>
      <c r="D5810">
        <v>451</v>
      </c>
    </row>
    <row r="5811" spans="1:4" x14ac:dyDescent="0.3">
      <c r="A5811">
        <v>5512</v>
      </c>
      <c r="B5811" t="s">
        <v>41</v>
      </c>
      <c r="C5811" t="s">
        <v>18</v>
      </c>
      <c r="D5811">
        <v>0</v>
      </c>
    </row>
    <row r="5812" spans="1:4" x14ac:dyDescent="0.3">
      <c r="A5812">
        <v>5512</v>
      </c>
      <c r="B5812" t="s">
        <v>41</v>
      </c>
      <c r="C5812" t="s">
        <v>19</v>
      </c>
      <c r="D5812">
        <v>39</v>
      </c>
    </row>
    <row r="5813" spans="1:4" x14ac:dyDescent="0.3">
      <c r="A5813">
        <v>5512</v>
      </c>
      <c r="B5813" t="s">
        <v>41</v>
      </c>
      <c r="C5813" t="s">
        <v>20</v>
      </c>
      <c r="D5813">
        <v>0</v>
      </c>
    </row>
    <row r="5814" spans="1:4" x14ac:dyDescent="0.3">
      <c r="A5814">
        <v>5512</v>
      </c>
      <c r="B5814" t="s">
        <v>41</v>
      </c>
      <c r="C5814" t="s">
        <v>21</v>
      </c>
      <c r="D5814">
        <v>4</v>
      </c>
    </row>
    <row r="5815" spans="1:4" x14ac:dyDescent="0.3">
      <c r="A5815">
        <v>5512</v>
      </c>
      <c r="B5815" t="s">
        <v>41</v>
      </c>
      <c r="C5815" t="s">
        <v>22</v>
      </c>
      <c r="D5815">
        <v>24</v>
      </c>
    </row>
    <row r="5816" spans="1:4" x14ac:dyDescent="0.3">
      <c r="A5816">
        <v>4426</v>
      </c>
      <c r="B5816" t="s">
        <v>43</v>
      </c>
      <c r="C5816" t="s">
        <v>17</v>
      </c>
      <c r="D5816">
        <v>367</v>
      </c>
    </row>
    <row r="5817" spans="1:4" x14ac:dyDescent="0.3">
      <c r="A5817">
        <v>4426</v>
      </c>
      <c r="B5817" t="s">
        <v>43</v>
      </c>
      <c r="C5817" t="s">
        <v>18</v>
      </c>
      <c r="D5817">
        <v>4</v>
      </c>
    </row>
    <row r="5818" spans="1:4" x14ac:dyDescent="0.3">
      <c r="A5818">
        <v>4426</v>
      </c>
      <c r="B5818" t="s">
        <v>43</v>
      </c>
      <c r="C5818" t="s">
        <v>19</v>
      </c>
      <c r="D5818">
        <v>51</v>
      </c>
    </row>
    <row r="5819" spans="1:4" x14ac:dyDescent="0.3">
      <c r="A5819">
        <v>4426</v>
      </c>
      <c r="B5819" t="s">
        <v>43</v>
      </c>
      <c r="C5819" t="s">
        <v>20</v>
      </c>
      <c r="D5819">
        <v>6</v>
      </c>
    </row>
    <row r="5820" spans="1:4" x14ac:dyDescent="0.3">
      <c r="A5820">
        <v>4426</v>
      </c>
      <c r="B5820" t="s">
        <v>43</v>
      </c>
      <c r="C5820" t="s">
        <v>21</v>
      </c>
      <c r="D5820">
        <v>4</v>
      </c>
    </row>
    <row r="5821" spans="1:4" x14ac:dyDescent="0.3">
      <c r="A5821">
        <v>4426</v>
      </c>
      <c r="B5821" t="s">
        <v>43</v>
      </c>
      <c r="C5821" t="s">
        <v>22</v>
      </c>
      <c r="D5821">
        <v>95</v>
      </c>
    </row>
    <row r="5822" spans="1:4" x14ac:dyDescent="0.3">
      <c r="A5822">
        <v>48</v>
      </c>
      <c r="B5822" t="s">
        <v>41</v>
      </c>
      <c r="C5822" t="s">
        <v>17</v>
      </c>
      <c r="D5822">
        <v>136</v>
      </c>
    </row>
    <row r="5823" spans="1:4" x14ac:dyDescent="0.3">
      <c r="A5823">
        <v>48</v>
      </c>
      <c r="B5823" t="s">
        <v>41</v>
      </c>
      <c r="C5823" t="s">
        <v>18</v>
      </c>
      <c r="D5823">
        <v>1</v>
      </c>
    </row>
    <row r="5824" spans="1:4" x14ac:dyDescent="0.3">
      <c r="A5824">
        <v>48</v>
      </c>
      <c r="B5824" t="s">
        <v>41</v>
      </c>
      <c r="C5824" t="s">
        <v>19</v>
      </c>
      <c r="D5824">
        <v>12</v>
      </c>
    </row>
    <row r="5825" spans="1:4" x14ac:dyDescent="0.3">
      <c r="A5825">
        <v>48</v>
      </c>
      <c r="B5825" t="s">
        <v>41</v>
      </c>
      <c r="C5825" t="s">
        <v>20</v>
      </c>
      <c r="D5825">
        <v>0</v>
      </c>
    </row>
    <row r="5826" spans="1:4" x14ac:dyDescent="0.3">
      <c r="A5826">
        <v>48</v>
      </c>
      <c r="B5826" t="s">
        <v>41</v>
      </c>
      <c r="C5826" t="s">
        <v>21</v>
      </c>
      <c r="D5826">
        <v>3</v>
      </c>
    </row>
    <row r="5827" spans="1:4" x14ac:dyDescent="0.3">
      <c r="A5827">
        <v>48</v>
      </c>
      <c r="B5827" t="s">
        <v>41</v>
      </c>
      <c r="C5827" t="s">
        <v>22</v>
      </c>
      <c r="D5827">
        <v>32</v>
      </c>
    </row>
    <row r="5828" spans="1:4" x14ac:dyDescent="0.3">
      <c r="A5828">
        <v>1490</v>
      </c>
      <c r="B5828" t="s">
        <v>48</v>
      </c>
      <c r="C5828" t="s">
        <v>17</v>
      </c>
      <c r="D5828">
        <v>675</v>
      </c>
    </row>
    <row r="5829" spans="1:4" x14ac:dyDescent="0.3">
      <c r="A5829">
        <v>1490</v>
      </c>
      <c r="B5829" t="s">
        <v>48</v>
      </c>
      <c r="C5829" t="s">
        <v>18</v>
      </c>
      <c r="D5829">
        <v>0</v>
      </c>
    </row>
    <row r="5830" spans="1:4" x14ac:dyDescent="0.3">
      <c r="A5830">
        <v>1490</v>
      </c>
      <c r="B5830" t="s">
        <v>48</v>
      </c>
      <c r="C5830" t="s">
        <v>19</v>
      </c>
      <c r="D5830">
        <v>85</v>
      </c>
    </row>
    <row r="5831" spans="1:4" x14ac:dyDescent="0.3">
      <c r="A5831">
        <v>1490</v>
      </c>
      <c r="B5831" t="s">
        <v>48</v>
      </c>
      <c r="C5831" t="s">
        <v>20</v>
      </c>
      <c r="D5831">
        <v>10</v>
      </c>
    </row>
    <row r="5832" spans="1:4" x14ac:dyDescent="0.3">
      <c r="A5832">
        <v>1490</v>
      </c>
      <c r="B5832" t="s">
        <v>48</v>
      </c>
      <c r="C5832" t="s">
        <v>21</v>
      </c>
      <c r="D5832">
        <v>7</v>
      </c>
    </row>
    <row r="5833" spans="1:4" x14ac:dyDescent="0.3">
      <c r="A5833">
        <v>1490</v>
      </c>
      <c r="B5833" t="s">
        <v>48</v>
      </c>
      <c r="C5833" t="s">
        <v>22</v>
      </c>
      <c r="D5833">
        <v>77</v>
      </c>
    </row>
    <row r="5834" spans="1:4" x14ac:dyDescent="0.3">
      <c r="A5834">
        <v>1142</v>
      </c>
      <c r="B5834" t="s">
        <v>41</v>
      </c>
      <c r="C5834" t="s">
        <v>17</v>
      </c>
      <c r="D5834">
        <v>208</v>
      </c>
    </row>
    <row r="5835" spans="1:4" x14ac:dyDescent="0.3">
      <c r="A5835">
        <v>1142</v>
      </c>
      <c r="B5835" t="s">
        <v>41</v>
      </c>
      <c r="C5835" t="s">
        <v>18</v>
      </c>
      <c r="D5835">
        <v>7</v>
      </c>
    </row>
    <row r="5836" spans="1:4" x14ac:dyDescent="0.3">
      <c r="A5836">
        <v>1142</v>
      </c>
      <c r="B5836" t="s">
        <v>41</v>
      </c>
      <c r="C5836" t="s">
        <v>19</v>
      </c>
      <c r="D5836">
        <v>82</v>
      </c>
    </row>
    <row r="5837" spans="1:4" x14ac:dyDescent="0.3">
      <c r="A5837">
        <v>1142</v>
      </c>
      <c r="B5837" t="s">
        <v>41</v>
      </c>
      <c r="C5837" t="s">
        <v>20</v>
      </c>
      <c r="D5837">
        <v>30</v>
      </c>
    </row>
    <row r="5838" spans="1:4" x14ac:dyDescent="0.3">
      <c r="A5838">
        <v>1142</v>
      </c>
      <c r="B5838" t="s">
        <v>41</v>
      </c>
      <c r="C5838" t="s">
        <v>21</v>
      </c>
      <c r="D5838">
        <v>66</v>
      </c>
    </row>
    <row r="5839" spans="1:4" x14ac:dyDescent="0.3">
      <c r="A5839">
        <v>1142</v>
      </c>
      <c r="B5839" t="s">
        <v>41</v>
      </c>
      <c r="C5839" t="s">
        <v>22</v>
      </c>
      <c r="D5839">
        <v>35</v>
      </c>
    </row>
    <row r="5840" spans="1:4" x14ac:dyDescent="0.3">
      <c r="A5840">
        <v>6281</v>
      </c>
      <c r="B5840" t="s">
        <v>41</v>
      </c>
      <c r="C5840" t="s">
        <v>17</v>
      </c>
      <c r="D5840">
        <v>673</v>
      </c>
    </row>
    <row r="5841" spans="1:4" x14ac:dyDescent="0.3">
      <c r="A5841">
        <v>6281</v>
      </c>
      <c r="B5841" t="s">
        <v>41</v>
      </c>
      <c r="C5841" t="s">
        <v>18</v>
      </c>
      <c r="D5841">
        <v>0</v>
      </c>
    </row>
    <row r="5842" spans="1:4" x14ac:dyDescent="0.3">
      <c r="A5842">
        <v>6281</v>
      </c>
      <c r="B5842" t="s">
        <v>41</v>
      </c>
      <c r="C5842" t="s">
        <v>19</v>
      </c>
      <c r="D5842">
        <v>199</v>
      </c>
    </row>
    <row r="5843" spans="1:4" x14ac:dyDescent="0.3">
      <c r="A5843">
        <v>6281</v>
      </c>
      <c r="B5843" t="s">
        <v>41</v>
      </c>
      <c r="C5843" t="s">
        <v>20</v>
      </c>
      <c r="D5843">
        <v>37</v>
      </c>
    </row>
    <row r="5844" spans="1:4" x14ac:dyDescent="0.3">
      <c r="A5844">
        <v>6281</v>
      </c>
      <c r="B5844" t="s">
        <v>41</v>
      </c>
      <c r="C5844" t="s">
        <v>21</v>
      </c>
      <c r="D5844">
        <v>47</v>
      </c>
    </row>
    <row r="5845" spans="1:4" x14ac:dyDescent="0.3">
      <c r="A5845">
        <v>6281</v>
      </c>
      <c r="B5845" t="s">
        <v>41</v>
      </c>
      <c r="C5845" t="s">
        <v>22</v>
      </c>
      <c r="D5845">
        <v>26</v>
      </c>
    </row>
    <row r="5846" spans="1:4" x14ac:dyDescent="0.3">
      <c r="A5846">
        <v>965</v>
      </c>
      <c r="B5846" t="s">
        <v>43</v>
      </c>
      <c r="C5846" t="s">
        <v>17</v>
      </c>
      <c r="D5846">
        <v>235</v>
      </c>
    </row>
    <row r="5847" spans="1:4" x14ac:dyDescent="0.3">
      <c r="A5847">
        <v>965</v>
      </c>
      <c r="B5847" t="s">
        <v>43</v>
      </c>
      <c r="C5847" t="s">
        <v>18</v>
      </c>
      <c r="D5847">
        <v>65</v>
      </c>
    </row>
    <row r="5848" spans="1:4" x14ac:dyDescent="0.3">
      <c r="A5848">
        <v>965</v>
      </c>
      <c r="B5848" t="s">
        <v>43</v>
      </c>
      <c r="C5848" t="s">
        <v>19</v>
      </c>
      <c r="D5848">
        <v>164</v>
      </c>
    </row>
    <row r="5849" spans="1:4" x14ac:dyDescent="0.3">
      <c r="A5849">
        <v>965</v>
      </c>
      <c r="B5849" t="s">
        <v>43</v>
      </c>
      <c r="C5849" t="s">
        <v>20</v>
      </c>
      <c r="D5849">
        <v>50</v>
      </c>
    </row>
    <row r="5850" spans="1:4" x14ac:dyDescent="0.3">
      <c r="A5850">
        <v>965</v>
      </c>
      <c r="B5850" t="s">
        <v>43</v>
      </c>
      <c r="C5850" t="s">
        <v>21</v>
      </c>
      <c r="D5850">
        <v>49</v>
      </c>
    </row>
    <row r="5851" spans="1:4" x14ac:dyDescent="0.3">
      <c r="A5851">
        <v>965</v>
      </c>
      <c r="B5851" t="s">
        <v>43</v>
      </c>
      <c r="C5851" t="s">
        <v>22</v>
      </c>
      <c r="D5851">
        <v>27</v>
      </c>
    </row>
    <row r="5852" spans="1:4" x14ac:dyDescent="0.3">
      <c r="A5852">
        <v>6605</v>
      </c>
      <c r="B5852" t="s">
        <v>41</v>
      </c>
      <c r="C5852" t="s">
        <v>17</v>
      </c>
      <c r="D5852">
        <v>504</v>
      </c>
    </row>
    <row r="5853" spans="1:4" x14ac:dyDescent="0.3">
      <c r="A5853">
        <v>6605</v>
      </c>
      <c r="B5853" t="s">
        <v>41</v>
      </c>
      <c r="C5853" t="s">
        <v>18</v>
      </c>
      <c r="D5853">
        <v>13</v>
      </c>
    </row>
    <row r="5854" spans="1:4" x14ac:dyDescent="0.3">
      <c r="A5854">
        <v>6605</v>
      </c>
      <c r="B5854" t="s">
        <v>41</v>
      </c>
      <c r="C5854" t="s">
        <v>19</v>
      </c>
      <c r="D5854">
        <v>131</v>
      </c>
    </row>
    <row r="5855" spans="1:4" x14ac:dyDescent="0.3">
      <c r="A5855">
        <v>6605</v>
      </c>
      <c r="B5855" t="s">
        <v>41</v>
      </c>
      <c r="C5855" t="s">
        <v>20</v>
      </c>
      <c r="D5855">
        <v>8</v>
      </c>
    </row>
    <row r="5856" spans="1:4" x14ac:dyDescent="0.3">
      <c r="A5856">
        <v>6605</v>
      </c>
      <c r="B5856" t="s">
        <v>41</v>
      </c>
      <c r="C5856" t="s">
        <v>21</v>
      </c>
      <c r="D5856">
        <v>0</v>
      </c>
    </row>
    <row r="5857" spans="1:4" x14ac:dyDescent="0.3">
      <c r="A5857">
        <v>6605</v>
      </c>
      <c r="B5857" t="s">
        <v>41</v>
      </c>
      <c r="C5857" t="s">
        <v>22</v>
      </c>
      <c r="D5857">
        <v>26</v>
      </c>
    </row>
    <row r="5858" spans="1:4" x14ac:dyDescent="0.3">
      <c r="A5858">
        <v>10722</v>
      </c>
      <c r="B5858" t="s">
        <v>45</v>
      </c>
      <c r="C5858" t="s">
        <v>17</v>
      </c>
      <c r="D5858">
        <v>293</v>
      </c>
    </row>
    <row r="5859" spans="1:4" x14ac:dyDescent="0.3">
      <c r="A5859">
        <v>10722</v>
      </c>
      <c r="B5859" t="s">
        <v>45</v>
      </c>
      <c r="C5859" t="s">
        <v>18</v>
      </c>
      <c r="D5859">
        <v>8</v>
      </c>
    </row>
    <row r="5860" spans="1:4" x14ac:dyDescent="0.3">
      <c r="A5860">
        <v>10722</v>
      </c>
      <c r="B5860" t="s">
        <v>45</v>
      </c>
      <c r="C5860" t="s">
        <v>19</v>
      </c>
      <c r="D5860">
        <v>124</v>
      </c>
    </row>
    <row r="5861" spans="1:4" x14ac:dyDescent="0.3">
      <c r="A5861">
        <v>10722</v>
      </c>
      <c r="B5861" t="s">
        <v>45</v>
      </c>
      <c r="C5861" t="s">
        <v>20</v>
      </c>
      <c r="D5861">
        <v>11</v>
      </c>
    </row>
    <row r="5862" spans="1:4" x14ac:dyDescent="0.3">
      <c r="A5862">
        <v>10722</v>
      </c>
      <c r="B5862" t="s">
        <v>45</v>
      </c>
      <c r="C5862" t="s">
        <v>21</v>
      </c>
      <c r="D5862">
        <v>4</v>
      </c>
    </row>
    <row r="5863" spans="1:4" x14ac:dyDescent="0.3">
      <c r="A5863">
        <v>10722</v>
      </c>
      <c r="B5863" t="s">
        <v>45</v>
      </c>
      <c r="C5863" t="s">
        <v>22</v>
      </c>
      <c r="D5863">
        <v>106</v>
      </c>
    </row>
    <row r="5864" spans="1:4" x14ac:dyDescent="0.3">
      <c r="A5864">
        <v>8737</v>
      </c>
      <c r="B5864" t="s">
        <v>41</v>
      </c>
      <c r="C5864" t="s">
        <v>17</v>
      </c>
      <c r="D5864">
        <v>29</v>
      </c>
    </row>
    <row r="5865" spans="1:4" x14ac:dyDescent="0.3">
      <c r="A5865">
        <v>8737</v>
      </c>
      <c r="B5865" t="s">
        <v>41</v>
      </c>
      <c r="C5865" t="s">
        <v>18</v>
      </c>
      <c r="D5865">
        <v>1</v>
      </c>
    </row>
    <row r="5866" spans="1:4" x14ac:dyDescent="0.3">
      <c r="A5866">
        <v>8737</v>
      </c>
      <c r="B5866" t="s">
        <v>41</v>
      </c>
      <c r="C5866" t="s">
        <v>19</v>
      </c>
      <c r="D5866">
        <v>9</v>
      </c>
    </row>
    <row r="5867" spans="1:4" x14ac:dyDescent="0.3">
      <c r="A5867">
        <v>8737</v>
      </c>
      <c r="B5867" t="s">
        <v>41</v>
      </c>
      <c r="C5867" t="s">
        <v>20</v>
      </c>
      <c r="D5867">
        <v>2</v>
      </c>
    </row>
    <row r="5868" spans="1:4" x14ac:dyDescent="0.3">
      <c r="A5868">
        <v>8737</v>
      </c>
      <c r="B5868" t="s">
        <v>41</v>
      </c>
      <c r="C5868" t="s">
        <v>21</v>
      </c>
      <c r="D5868">
        <v>0</v>
      </c>
    </row>
    <row r="5869" spans="1:4" x14ac:dyDescent="0.3">
      <c r="A5869">
        <v>8737</v>
      </c>
      <c r="B5869" t="s">
        <v>41</v>
      </c>
      <c r="C5869" t="s">
        <v>22</v>
      </c>
      <c r="D5869">
        <v>2</v>
      </c>
    </row>
    <row r="5870" spans="1:4" x14ac:dyDescent="0.3">
      <c r="A5870">
        <v>2552</v>
      </c>
      <c r="B5870" t="s">
        <v>41</v>
      </c>
      <c r="C5870" t="s">
        <v>17</v>
      </c>
      <c r="D5870">
        <v>416</v>
      </c>
    </row>
    <row r="5871" spans="1:4" x14ac:dyDescent="0.3">
      <c r="A5871">
        <v>2552</v>
      </c>
      <c r="B5871" t="s">
        <v>41</v>
      </c>
      <c r="C5871" t="s">
        <v>18</v>
      </c>
      <c r="D5871">
        <v>0</v>
      </c>
    </row>
    <row r="5872" spans="1:4" x14ac:dyDescent="0.3">
      <c r="A5872">
        <v>2552</v>
      </c>
      <c r="B5872" t="s">
        <v>41</v>
      </c>
      <c r="C5872" t="s">
        <v>19</v>
      </c>
      <c r="D5872">
        <v>26</v>
      </c>
    </row>
    <row r="5873" spans="1:4" x14ac:dyDescent="0.3">
      <c r="A5873">
        <v>2552</v>
      </c>
      <c r="B5873" t="s">
        <v>41</v>
      </c>
      <c r="C5873" t="s">
        <v>20</v>
      </c>
      <c r="D5873">
        <v>0</v>
      </c>
    </row>
    <row r="5874" spans="1:4" x14ac:dyDescent="0.3">
      <c r="A5874">
        <v>2552</v>
      </c>
      <c r="B5874" t="s">
        <v>41</v>
      </c>
      <c r="C5874" t="s">
        <v>21</v>
      </c>
      <c r="D5874">
        <v>0</v>
      </c>
    </row>
    <row r="5875" spans="1:4" x14ac:dyDescent="0.3">
      <c r="A5875">
        <v>2552</v>
      </c>
      <c r="B5875" t="s">
        <v>41</v>
      </c>
      <c r="C5875" t="s">
        <v>22</v>
      </c>
      <c r="D5875">
        <v>4</v>
      </c>
    </row>
    <row r="5876" spans="1:4" x14ac:dyDescent="0.3">
      <c r="A5876">
        <v>10478</v>
      </c>
      <c r="B5876" t="s">
        <v>47</v>
      </c>
      <c r="C5876" t="s">
        <v>17</v>
      </c>
      <c r="D5876">
        <v>483</v>
      </c>
    </row>
    <row r="5877" spans="1:4" x14ac:dyDescent="0.3">
      <c r="A5877">
        <v>10478</v>
      </c>
      <c r="B5877" t="s">
        <v>47</v>
      </c>
      <c r="C5877" t="s">
        <v>18</v>
      </c>
      <c r="D5877">
        <v>0</v>
      </c>
    </row>
    <row r="5878" spans="1:4" x14ac:dyDescent="0.3">
      <c r="A5878">
        <v>10478</v>
      </c>
      <c r="B5878" t="s">
        <v>47</v>
      </c>
      <c r="C5878" t="s">
        <v>19</v>
      </c>
      <c r="D5878">
        <v>108</v>
      </c>
    </row>
    <row r="5879" spans="1:4" x14ac:dyDescent="0.3">
      <c r="A5879">
        <v>10478</v>
      </c>
      <c r="B5879" t="s">
        <v>47</v>
      </c>
      <c r="C5879" t="s">
        <v>20</v>
      </c>
      <c r="D5879">
        <v>0</v>
      </c>
    </row>
    <row r="5880" spans="1:4" x14ac:dyDescent="0.3">
      <c r="A5880">
        <v>10478</v>
      </c>
      <c r="B5880" t="s">
        <v>47</v>
      </c>
      <c r="C5880" t="s">
        <v>21</v>
      </c>
      <c r="D5880">
        <v>6</v>
      </c>
    </row>
    <row r="5881" spans="1:4" x14ac:dyDescent="0.3">
      <c r="A5881">
        <v>10478</v>
      </c>
      <c r="B5881" t="s">
        <v>47</v>
      </c>
      <c r="C5881" t="s">
        <v>22</v>
      </c>
      <c r="D5881">
        <v>36</v>
      </c>
    </row>
    <row r="5882" spans="1:4" x14ac:dyDescent="0.3">
      <c r="A5882">
        <v>10099</v>
      </c>
      <c r="B5882" t="s">
        <v>47</v>
      </c>
      <c r="C5882" t="s">
        <v>17</v>
      </c>
      <c r="D5882">
        <v>238</v>
      </c>
    </row>
    <row r="5883" spans="1:4" x14ac:dyDescent="0.3">
      <c r="A5883">
        <v>10099</v>
      </c>
      <c r="B5883" t="s">
        <v>47</v>
      </c>
      <c r="C5883" t="s">
        <v>18</v>
      </c>
      <c r="D5883">
        <v>115</v>
      </c>
    </row>
    <row r="5884" spans="1:4" x14ac:dyDescent="0.3">
      <c r="A5884">
        <v>10099</v>
      </c>
      <c r="B5884" t="s">
        <v>47</v>
      </c>
      <c r="C5884" t="s">
        <v>19</v>
      </c>
      <c r="D5884">
        <v>215</v>
      </c>
    </row>
    <row r="5885" spans="1:4" x14ac:dyDescent="0.3">
      <c r="A5885">
        <v>10099</v>
      </c>
      <c r="B5885" t="s">
        <v>47</v>
      </c>
      <c r="C5885" t="s">
        <v>20</v>
      </c>
      <c r="D5885">
        <v>169</v>
      </c>
    </row>
    <row r="5886" spans="1:4" x14ac:dyDescent="0.3">
      <c r="A5886">
        <v>10099</v>
      </c>
      <c r="B5886" t="s">
        <v>47</v>
      </c>
      <c r="C5886" t="s">
        <v>21</v>
      </c>
      <c r="D5886">
        <v>69</v>
      </c>
    </row>
    <row r="5887" spans="1:4" x14ac:dyDescent="0.3">
      <c r="A5887">
        <v>10099</v>
      </c>
      <c r="B5887" t="s">
        <v>47</v>
      </c>
      <c r="C5887" t="s">
        <v>22</v>
      </c>
      <c r="D5887">
        <v>76</v>
      </c>
    </row>
    <row r="5888" spans="1:4" x14ac:dyDescent="0.3">
      <c r="A5888">
        <v>3498</v>
      </c>
      <c r="B5888" t="s">
        <v>41</v>
      </c>
      <c r="C5888" t="s">
        <v>17</v>
      </c>
      <c r="D5888">
        <v>462</v>
      </c>
    </row>
    <row r="5889" spans="1:4" x14ac:dyDescent="0.3">
      <c r="A5889">
        <v>3498</v>
      </c>
      <c r="B5889" t="s">
        <v>41</v>
      </c>
      <c r="C5889" t="s">
        <v>18</v>
      </c>
      <c r="D5889">
        <v>61</v>
      </c>
    </row>
    <row r="5890" spans="1:4" x14ac:dyDescent="0.3">
      <c r="A5890">
        <v>3498</v>
      </c>
      <c r="B5890" t="s">
        <v>41</v>
      </c>
      <c r="C5890" t="s">
        <v>19</v>
      </c>
      <c r="D5890">
        <v>184</v>
      </c>
    </row>
    <row r="5891" spans="1:4" x14ac:dyDescent="0.3">
      <c r="A5891">
        <v>3498</v>
      </c>
      <c r="B5891" t="s">
        <v>41</v>
      </c>
      <c r="C5891" t="s">
        <v>20</v>
      </c>
      <c r="D5891">
        <v>10</v>
      </c>
    </row>
    <row r="5892" spans="1:4" x14ac:dyDescent="0.3">
      <c r="A5892">
        <v>3498</v>
      </c>
      <c r="B5892" t="s">
        <v>41</v>
      </c>
      <c r="C5892" t="s">
        <v>21</v>
      </c>
      <c r="D5892">
        <v>53</v>
      </c>
    </row>
    <row r="5893" spans="1:4" x14ac:dyDescent="0.3">
      <c r="A5893">
        <v>3498</v>
      </c>
      <c r="B5893" t="s">
        <v>41</v>
      </c>
      <c r="C5893" t="s">
        <v>22</v>
      </c>
      <c r="D5893">
        <v>107</v>
      </c>
    </row>
    <row r="5894" spans="1:4" x14ac:dyDescent="0.3">
      <c r="A5894">
        <v>4887</v>
      </c>
      <c r="B5894" t="s">
        <v>48</v>
      </c>
      <c r="C5894" t="s">
        <v>17</v>
      </c>
      <c r="D5894">
        <v>10</v>
      </c>
    </row>
    <row r="5895" spans="1:4" x14ac:dyDescent="0.3">
      <c r="A5895">
        <v>4887</v>
      </c>
      <c r="B5895" t="s">
        <v>48</v>
      </c>
      <c r="C5895" t="s">
        <v>18</v>
      </c>
      <c r="D5895">
        <v>5</v>
      </c>
    </row>
    <row r="5896" spans="1:4" x14ac:dyDescent="0.3">
      <c r="A5896">
        <v>4887</v>
      </c>
      <c r="B5896" t="s">
        <v>48</v>
      </c>
      <c r="C5896" t="s">
        <v>19</v>
      </c>
      <c r="D5896">
        <v>28</v>
      </c>
    </row>
    <row r="5897" spans="1:4" x14ac:dyDescent="0.3">
      <c r="A5897">
        <v>4887</v>
      </c>
      <c r="B5897" t="s">
        <v>48</v>
      </c>
      <c r="C5897" t="s">
        <v>20</v>
      </c>
      <c r="D5897">
        <v>11</v>
      </c>
    </row>
    <row r="5898" spans="1:4" x14ac:dyDescent="0.3">
      <c r="A5898">
        <v>4887</v>
      </c>
      <c r="B5898" t="s">
        <v>48</v>
      </c>
      <c r="C5898" t="s">
        <v>21</v>
      </c>
      <c r="D5898">
        <v>1</v>
      </c>
    </row>
    <row r="5899" spans="1:4" x14ac:dyDescent="0.3">
      <c r="A5899">
        <v>4887</v>
      </c>
      <c r="B5899" t="s">
        <v>48</v>
      </c>
      <c r="C5899" t="s">
        <v>22</v>
      </c>
      <c r="D5899">
        <v>8</v>
      </c>
    </row>
    <row r="5900" spans="1:4" x14ac:dyDescent="0.3">
      <c r="A5900">
        <v>9970</v>
      </c>
      <c r="B5900" t="s">
        <v>48</v>
      </c>
      <c r="C5900" t="s">
        <v>17</v>
      </c>
      <c r="D5900">
        <v>42</v>
      </c>
    </row>
    <row r="5901" spans="1:4" x14ac:dyDescent="0.3">
      <c r="A5901">
        <v>9970</v>
      </c>
      <c r="B5901" t="s">
        <v>48</v>
      </c>
      <c r="C5901" t="s">
        <v>18</v>
      </c>
      <c r="D5901">
        <v>11</v>
      </c>
    </row>
    <row r="5902" spans="1:4" x14ac:dyDescent="0.3">
      <c r="A5902">
        <v>9970</v>
      </c>
      <c r="B5902" t="s">
        <v>48</v>
      </c>
      <c r="C5902" t="s">
        <v>19</v>
      </c>
      <c r="D5902">
        <v>57</v>
      </c>
    </row>
    <row r="5903" spans="1:4" x14ac:dyDescent="0.3">
      <c r="A5903">
        <v>9970</v>
      </c>
      <c r="B5903" t="s">
        <v>48</v>
      </c>
      <c r="C5903" t="s">
        <v>20</v>
      </c>
      <c r="D5903">
        <v>10</v>
      </c>
    </row>
    <row r="5904" spans="1:4" x14ac:dyDescent="0.3">
      <c r="A5904">
        <v>9970</v>
      </c>
      <c r="B5904" t="s">
        <v>48</v>
      </c>
      <c r="C5904" t="s">
        <v>21</v>
      </c>
      <c r="D5904">
        <v>28</v>
      </c>
    </row>
    <row r="5905" spans="1:4" x14ac:dyDescent="0.3">
      <c r="A5905">
        <v>9970</v>
      </c>
      <c r="B5905" t="s">
        <v>48</v>
      </c>
      <c r="C5905" t="s">
        <v>22</v>
      </c>
      <c r="D5905">
        <v>14</v>
      </c>
    </row>
    <row r="5906" spans="1:4" x14ac:dyDescent="0.3">
      <c r="A5906">
        <v>425</v>
      </c>
      <c r="B5906" t="s">
        <v>45</v>
      </c>
      <c r="C5906" t="s">
        <v>17</v>
      </c>
      <c r="D5906">
        <v>374</v>
      </c>
    </row>
    <row r="5907" spans="1:4" x14ac:dyDescent="0.3">
      <c r="A5907">
        <v>425</v>
      </c>
      <c r="B5907" t="s">
        <v>45</v>
      </c>
      <c r="C5907" t="s">
        <v>18</v>
      </c>
      <c r="D5907">
        <v>64</v>
      </c>
    </row>
    <row r="5908" spans="1:4" x14ac:dyDescent="0.3">
      <c r="A5908">
        <v>425</v>
      </c>
      <c r="B5908" t="s">
        <v>45</v>
      </c>
      <c r="C5908" t="s">
        <v>19</v>
      </c>
      <c r="D5908">
        <v>116</v>
      </c>
    </row>
    <row r="5909" spans="1:4" x14ac:dyDescent="0.3">
      <c r="A5909">
        <v>425</v>
      </c>
      <c r="B5909" t="s">
        <v>45</v>
      </c>
      <c r="C5909" t="s">
        <v>20</v>
      </c>
      <c r="D5909">
        <v>84</v>
      </c>
    </row>
    <row r="5910" spans="1:4" x14ac:dyDescent="0.3">
      <c r="A5910">
        <v>425</v>
      </c>
      <c r="B5910" t="s">
        <v>45</v>
      </c>
      <c r="C5910" t="s">
        <v>21</v>
      </c>
      <c r="D5910">
        <v>25</v>
      </c>
    </row>
    <row r="5911" spans="1:4" x14ac:dyDescent="0.3">
      <c r="A5911">
        <v>425</v>
      </c>
      <c r="B5911" t="s">
        <v>45</v>
      </c>
      <c r="C5911" t="s">
        <v>22</v>
      </c>
      <c r="D5911">
        <v>64</v>
      </c>
    </row>
    <row r="5912" spans="1:4" x14ac:dyDescent="0.3">
      <c r="A5912">
        <v>5935</v>
      </c>
      <c r="B5912" t="s">
        <v>45</v>
      </c>
      <c r="C5912" t="s">
        <v>17</v>
      </c>
      <c r="D5912">
        <v>547</v>
      </c>
    </row>
    <row r="5913" spans="1:4" x14ac:dyDescent="0.3">
      <c r="A5913">
        <v>5935</v>
      </c>
      <c r="B5913" t="s">
        <v>45</v>
      </c>
      <c r="C5913" t="s">
        <v>18</v>
      </c>
      <c r="D5913">
        <v>7</v>
      </c>
    </row>
    <row r="5914" spans="1:4" x14ac:dyDescent="0.3">
      <c r="A5914">
        <v>5935</v>
      </c>
      <c r="B5914" t="s">
        <v>45</v>
      </c>
      <c r="C5914" t="s">
        <v>19</v>
      </c>
      <c r="D5914">
        <v>140</v>
      </c>
    </row>
    <row r="5915" spans="1:4" x14ac:dyDescent="0.3">
      <c r="A5915">
        <v>5935</v>
      </c>
      <c r="B5915" t="s">
        <v>45</v>
      </c>
      <c r="C5915" t="s">
        <v>20</v>
      </c>
      <c r="D5915">
        <v>0</v>
      </c>
    </row>
    <row r="5916" spans="1:4" x14ac:dyDescent="0.3">
      <c r="A5916">
        <v>5935</v>
      </c>
      <c r="B5916" t="s">
        <v>45</v>
      </c>
      <c r="C5916" t="s">
        <v>21</v>
      </c>
      <c r="D5916">
        <v>7</v>
      </c>
    </row>
    <row r="5917" spans="1:4" x14ac:dyDescent="0.3">
      <c r="A5917">
        <v>5935</v>
      </c>
      <c r="B5917" t="s">
        <v>45</v>
      </c>
      <c r="C5917" t="s">
        <v>22</v>
      </c>
      <c r="D5917">
        <v>63</v>
      </c>
    </row>
    <row r="5918" spans="1:4" x14ac:dyDescent="0.3">
      <c r="A5918">
        <v>3376</v>
      </c>
      <c r="B5918" t="s">
        <v>41</v>
      </c>
      <c r="C5918" t="s">
        <v>17</v>
      </c>
      <c r="D5918">
        <v>125</v>
      </c>
    </row>
    <row r="5919" spans="1:4" x14ac:dyDescent="0.3">
      <c r="A5919">
        <v>3376</v>
      </c>
      <c r="B5919" t="s">
        <v>41</v>
      </c>
      <c r="C5919" t="s">
        <v>18</v>
      </c>
      <c r="D5919">
        <v>6</v>
      </c>
    </row>
    <row r="5920" spans="1:4" x14ac:dyDescent="0.3">
      <c r="A5920">
        <v>3376</v>
      </c>
      <c r="B5920" t="s">
        <v>41</v>
      </c>
      <c r="C5920" t="s">
        <v>19</v>
      </c>
      <c r="D5920">
        <v>73</v>
      </c>
    </row>
    <row r="5921" spans="1:4" x14ac:dyDescent="0.3">
      <c r="A5921">
        <v>3376</v>
      </c>
      <c r="B5921" t="s">
        <v>41</v>
      </c>
      <c r="C5921" t="s">
        <v>20</v>
      </c>
      <c r="D5921">
        <v>8</v>
      </c>
    </row>
    <row r="5922" spans="1:4" x14ac:dyDescent="0.3">
      <c r="A5922">
        <v>3376</v>
      </c>
      <c r="B5922" t="s">
        <v>41</v>
      </c>
      <c r="C5922" t="s">
        <v>21</v>
      </c>
      <c r="D5922">
        <v>4</v>
      </c>
    </row>
    <row r="5923" spans="1:4" x14ac:dyDescent="0.3">
      <c r="A5923">
        <v>3376</v>
      </c>
      <c r="B5923" t="s">
        <v>41</v>
      </c>
      <c r="C5923" t="s">
        <v>22</v>
      </c>
      <c r="D5923">
        <v>19</v>
      </c>
    </row>
    <row r="5924" spans="1:4" x14ac:dyDescent="0.3">
      <c r="A5924">
        <v>7352</v>
      </c>
      <c r="B5924" t="s">
        <v>48</v>
      </c>
      <c r="C5924" t="s">
        <v>17</v>
      </c>
      <c r="D5924">
        <v>161</v>
      </c>
    </row>
    <row r="5925" spans="1:4" x14ac:dyDescent="0.3">
      <c r="A5925">
        <v>7352</v>
      </c>
      <c r="B5925" t="s">
        <v>48</v>
      </c>
      <c r="C5925" t="s">
        <v>18</v>
      </c>
      <c r="D5925">
        <v>28</v>
      </c>
    </row>
    <row r="5926" spans="1:4" x14ac:dyDescent="0.3">
      <c r="A5926">
        <v>7352</v>
      </c>
      <c r="B5926" t="s">
        <v>48</v>
      </c>
      <c r="C5926" t="s">
        <v>19</v>
      </c>
      <c r="D5926">
        <v>136</v>
      </c>
    </row>
    <row r="5927" spans="1:4" x14ac:dyDescent="0.3">
      <c r="A5927">
        <v>7352</v>
      </c>
      <c r="B5927" t="s">
        <v>48</v>
      </c>
      <c r="C5927" t="s">
        <v>20</v>
      </c>
      <c r="D5927">
        <v>32</v>
      </c>
    </row>
    <row r="5928" spans="1:4" x14ac:dyDescent="0.3">
      <c r="A5928">
        <v>7352</v>
      </c>
      <c r="B5928" t="s">
        <v>48</v>
      </c>
      <c r="C5928" t="s">
        <v>21</v>
      </c>
      <c r="D5928">
        <v>3</v>
      </c>
    </row>
    <row r="5929" spans="1:4" x14ac:dyDescent="0.3">
      <c r="A5929">
        <v>7352</v>
      </c>
      <c r="B5929" t="s">
        <v>48</v>
      </c>
      <c r="C5929" t="s">
        <v>22</v>
      </c>
      <c r="D5929">
        <v>45</v>
      </c>
    </row>
    <row r="5930" spans="1:4" x14ac:dyDescent="0.3">
      <c r="A5930">
        <v>9224</v>
      </c>
      <c r="B5930" t="s">
        <v>47</v>
      </c>
      <c r="C5930" t="s">
        <v>17</v>
      </c>
      <c r="D5930">
        <v>825</v>
      </c>
    </row>
    <row r="5931" spans="1:4" x14ac:dyDescent="0.3">
      <c r="A5931">
        <v>9224</v>
      </c>
      <c r="B5931" t="s">
        <v>47</v>
      </c>
      <c r="C5931" t="s">
        <v>18</v>
      </c>
      <c r="D5931">
        <v>8</v>
      </c>
    </row>
    <row r="5932" spans="1:4" x14ac:dyDescent="0.3">
      <c r="A5932">
        <v>9224</v>
      </c>
      <c r="B5932" t="s">
        <v>47</v>
      </c>
      <c r="C5932" t="s">
        <v>19</v>
      </c>
      <c r="D5932">
        <v>53</v>
      </c>
    </row>
    <row r="5933" spans="1:4" x14ac:dyDescent="0.3">
      <c r="A5933">
        <v>9224</v>
      </c>
      <c r="B5933" t="s">
        <v>47</v>
      </c>
      <c r="C5933" t="s">
        <v>20</v>
      </c>
      <c r="D5933">
        <v>11</v>
      </c>
    </row>
    <row r="5934" spans="1:4" x14ac:dyDescent="0.3">
      <c r="A5934">
        <v>9224</v>
      </c>
      <c r="B5934" t="s">
        <v>47</v>
      </c>
      <c r="C5934" t="s">
        <v>21</v>
      </c>
      <c r="D5934">
        <v>0</v>
      </c>
    </row>
    <row r="5935" spans="1:4" x14ac:dyDescent="0.3">
      <c r="A5935">
        <v>9224</v>
      </c>
      <c r="B5935" t="s">
        <v>47</v>
      </c>
      <c r="C5935" t="s">
        <v>22</v>
      </c>
      <c r="D5935">
        <v>242</v>
      </c>
    </row>
    <row r="5936" spans="1:4" x14ac:dyDescent="0.3">
      <c r="A5936">
        <v>1272</v>
      </c>
      <c r="B5936" t="s">
        <v>53</v>
      </c>
      <c r="C5936" t="s">
        <v>17</v>
      </c>
      <c r="D5936">
        <v>664</v>
      </c>
    </row>
    <row r="5937" spans="1:4" x14ac:dyDescent="0.3">
      <c r="A5937">
        <v>1272</v>
      </c>
      <c r="B5937" t="s">
        <v>53</v>
      </c>
      <c r="C5937" t="s">
        <v>18</v>
      </c>
      <c r="D5937">
        <v>58</v>
      </c>
    </row>
    <row r="5938" spans="1:4" x14ac:dyDescent="0.3">
      <c r="A5938">
        <v>1272</v>
      </c>
      <c r="B5938" t="s">
        <v>53</v>
      </c>
      <c r="C5938" t="s">
        <v>19</v>
      </c>
      <c r="D5938">
        <v>83</v>
      </c>
    </row>
    <row r="5939" spans="1:4" x14ac:dyDescent="0.3">
      <c r="A5939">
        <v>1272</v>
      </c>
      <c r="B5939" t="s">
        <v>53</v>
      </c>
      <c r="C5939" t="s">
        <v>20</v>
      </c>
      <c r="D5939">
        <v>32</v>
      </c>
    </row>
    <row r="5940" spans="1:4" x14ac:dyDescent="0.3">
      <c r="A5940">
        <v>1272</v>
      </c>
      <c r="B5940" t="s">
        <v>53</v>
      </c>
      <c r="C5940" t="s">
        <v>21</v>
      </c>
      <c r="D5940">
        <v>0</v>
      </c>
    </row>
    <row r="5941" spans="1:4" x14ac:dyDescent="0.3">
      <c r="A5941">
        <v>1272</v>
      </c>
      <c r="B5941" t="s">
        <v>53</v>
      </c>
      <c r="C5941" t="s">
        <v>22</v>
      </c>
      <c r="D5941">
        <v>66</v>
      </c>
    </row>
    <row r="5942" spans="1:4" x14ac:dyDescent="0.3">
      <c r="A5942">
        <v>4174</v>
      </c>
      <c r="B5942" t="s">
        <v>41</v>
      </c>
      <c r="C5942" t="s">
        <v>17</v>
      </c>
      <c r="D5942">
        <v>97</v>
      </c>
    </row>
    <row r="5943" spans="1:4" x14ac:dyDescent="0.3">
      <c r="A5943">
        <v>4174</v>
      </c>
      <c r="B5943" t="s">
        <v>41</v>
      </c>
      <c r="C5943" t="s">
        <v>18</v>
      </c>
      <c r="D5943">
        <v>1</v>
      </c>
    </row>
    <row r="5944" spans="1:4" x14ac:dyDescent="0.3">
      <c r="A5944">
        <v>4174</v>
      </c>
      <c r="B5944" t="s">
        <v>41</v>
      </c>
      <c r="C5944" t="s">
        <v>19</v>
      </c>
      <c r="D5944">
        <v>19</v>
      </c>
    </row>
    <row r="5945" spans="1:4" x14ac:dyDescent="0.3">
      <c r="A5945">
        <v>4174</v>
      </c>
      <c r="B5945" t="s">
        <v>41</v>
      </c>
      <c r="C5945" t="s">
        <v>20</v>
      </c>
      <c r="D5945">
        <v>2</v>
      </c>
    </row>
    <row r="5946" spans="1:4" x14ac:dyDescent="0.3">
      <c r="A5946">
        <v>4174</v>
      </c>
      <c r="B5946" t="s">
        <v>41</v>
      </c>
      <c r="C5946" t="s">
        <v>21</v>
      </c>
      <c r="D5946">
        <v>0</v>
      </c>
    </row>
    <row r="5947" spans="1:4" x14ac:dyDescent="0.3">
      <c r="A5947">
        <v>4174</v>
      </c>
      <c r="B5947" t="s">
        <v>41</v>
      </c>
      <c r="C5947" t="s">
        <v>22</v>
      </c>
      <c r="D5947">
        <v>11</v>
      </c>
    </row>
    <row r="5948" spans="1:4" x14ac:dyDescent="0.3">
      <c r="A5948">
        <v>3673</v>
      </c>
      <c r="B5948" t="s">
        <v>47</v>
      </c>
      <c r="C5948" t="s">
        <v>17</v>
      </c>
      <c r="D5948">
        <v>371</v>
      </c>
    </row>
    <row r="5949" spans="1:4" x14ac:dyDescent="0.3">
      <c r="A5949">
        <v>3673</v>
      </c>
      <c r="B5949" t="s">
        <v>47</v>
      </c>
      <c r="C5949" t="s">
        <v>18</v>
      </c>
      <c r="D5949">
        <v>17</v>
      </c>
    </row>
    <row r="5950" spans="1:4" x14ac:dyDescent="0.3">
      <c r="A5950">
        <v>3673</v>
      </c>
      <c r="B5950" t="s">
        <v>47</v>
      </c>
      <c r="C5950" t="s">
        <v>19</v>
      </c>
      <c r="D5950">
        <v>238</v>
      </c>
    </row>
    <row r="5951" spans="1:4" x14ac:dyDescent="0.3">
      <c r="A5951">
        <v>3673</v>
      </c>
      <c r="B5951" t="s">
        <v>47</v>
      </c>
      <c r="C5951" t="s">
        <v>20</v>
      </c>
      <c r="D5951">
        <v>23</v>
      </c>
    </row>
    <row r="5952" spans="1:4" x14ac:dyDescent="0.3">
      <c r="A5952">
        <v>3673</v>
      </c>
      <c r="B5952" t="s">
        <v>47</v>
      </c>
      <c r="C5952" t="s">
        <v>21</v>
      </c>
      <c r="D5952">
        <v>24</v>
      </c>
    </row>
    <row r="5953" spans="1:4" x14ac:dyDescent="0.3">
      <c r="A5953">
        <v>3673</v>
      </c>
      <c r="B5953" t="s">
        <v>47</v>
      </c>
      <c r="C5953" t="s">
        <v>22</v>
      </c>
      <c r="D5953">
        <v>106</v>
      </c>
    </row>
    <row r="5954" spans="1:4" x14ac:dyDescent="0.3">
      <c r="A5954">
        <v>9707</v>
      </c>
      <c r="B5954" t="s">
        <v>41</v>
      </c>
      <c r="C5954" t="s">
        <v>17</v>
      </c>
      <c r="D5954">
        <v>1103</v>
      </c>
    </row>
    <row r="5955" spans="1:4" x14ac:dyDescent="0.3">
      <c r="A5955">
        <v>9707</v>
      </c>
      <c r="B5955" t="s">
        <v>41</v>
      </c>
      <c r="C5955" t="s">
        <v>18</v>
      </c>
      <c r="D5955">
        <v>0</v>
      </c>
    </row>
    <row r="5956" spans="1:4" x14ac:dyDescent="0.3">
      <c r="A5956">
        <v>9707</v>
      </c>
      <c r="B5956" t="s">
        <v>41</v>
      </c>
      <c r="C5956" t="s">
        <v>19</v>
      </c>
      <c r="D5956">
        <v>45</v>
      </c>
    </row>
    <row r="5957" spans="1:4" x14ac:dyDescent="0.3">
      <c r="A5957">
        <v>9707</v>
      </c>
      <c r="B5957" t="s">
        <v>41</v>
      </c>
      <c r="C5957" t="s">
        <v>20</v>
      </c>
      <c r="D5957">
        <v>0</v>
      </c>
    </row>
    <row r="5958" spans="1:4" x14ac:dyDescent="0.3">
      <c r="A5958">
        <v>9707</v>
      </c>
      <c r="B5958" t="s">
        <v>41</v>
      </c>
      <c r="C5958" t="s">
        <v>21</v>
      </c>
      <c r="D5958">
        <v>0</v>
      </c>
    </row>
    <row r="5959" spans="1:4" x14ac:dyDescent="0.3">
      <c r="A5959">
        <v>9707</v>
      </c>
      <c r="B5959" t="s">
        <v>41</v>
      </c>
      <c r="C5959" t="s">
        <v>22</v>
      </c>
      <c r="D5959">
        <v>34</v>
      </c>
    </row>
    <row r="5960" spans="1:4" x14ac:dyDescent="0.3">
      <c r="A5960">
        <v>10872</v>
      </c>
      <c r="B5960" t="s">
        <v>41</v>
      </c>
      <c r="C5960" t="s">
        <v>17</v>
      </c>
      <c r="D5960">
        <v>1103</v>
      </c>
    </row>
    <row r="5961" spans="1:4" x14ac:dyDescent="0.3">
      <c r="A5961">
        <v>10872</v>
      </c>
      <c r="B5961" t="s">
        <v>41</v>
      </c>
      <c r="C5961" t="s">
        <v>18</v>
      </c>
      <c r="D5961">
        <v>0</v>
      </c>
    </row>
    <row r="5962" spans="1:4" x14ac:dyDescent="0.3">
      <c r="A5962">
        <v>10872</v>
      </c>
      <c r="B5962" t="s">
        <v>41</v>
      </c>
      <c r="C5962" t="s">
        <v>19</v>
      </c>
      <c r="D5962">
        <v>45</v>
      </c>
    </row>
    <row r="5963" spans="1:4" x14ac:dyDescent="0.3">
      <c r="A5963">
        <v>10872</v>
      </c>
      <c r="B5963" t="s">
        <v>41</v>
      </c>
      <c r="C5963" t="s">
        <v>20</v>
      </c>
      <c r="D5963">
        <v>0</v>
      </c>
    </row>
    <row r="5964" spans="1:4" x14ac:dyDescent="0.3">
      <c r="A5964">
        <v>10872</v>
      </c>
      <c r="B5964" t="s">
        <v>41</v>
      </c>
      <c r="C5964" t="s">
        <v>21</v>
      </c>
      <c r="D5964">
        <v>0</v>
      </c>
    </row>
    <row r="5965" spans="1:4" x14ac:dyDescent="0.3">
      <c r="A5965">
        <v>10872</v>
      </c>
      <c r="B5965" t="s">
        <v>41</v>
      </c>
      <c r="C5965" t="s">
        <v>22</v>
      </c>
      <c r="D5965">
        <v>34</v>
      </c>
    </row>
    <row r="5966" spans="1:4" x14ac:dyDescent="0.3">
      <c r="A5966">
        <v>6653</v>
      </c>
      <c r="B5966" t="s">
        <v>41</v>
      </c>
      <c r="C5966" t="s">
        <v>17</v>
      </c>
      <c r="D5966">
        <v>293</v>
      </c>
    </row>
    <row r="5967" spans="1:4" x14ac:dyDescent="0.3">
      <c r="A5967">
        <v>6653</v>
      </c>
      <c r="B5967" t="s">
        <v>41</v>
      </c>
      <c r="C5967" t="s">
        <v>18</v>
      </c>
      <c r="D5967">
        <v>0</v>
      </c>
    </row>
    <row r="5968" spans="1:4" x14ac:dyDescent="0.3">
      <c r="A5968">
        <v>6653</v>
      </c>
      <c r="B5968" t="s">
        <v>41</v>
      </c>
      <c r="C5968" t="s">
        <v>19</v>
      </c>
      <c r="D5968">
        <v>87</v>
      </c>
    </row>
    <row r="5969" spans="1:4" x14ac:dyDescent="0.3">
      <c r="A5969">
        <v>6653</v>
      </c>
      <c r="B5969" t="s">
        <v>41</v>
      </c>
      <c r="C5969" t="s">
        <v>20</v>
      </c>
      <c r="D5969">
        <v>4</v>
      </c>
    </row>
    <row r="5970" spans="1:4" x14ac:dyDescent="0.3">
      <c r="A5970">
        <v>6653</v>
      </c>
      <c r="B5970" t="s">
        <v>41</v>
      </c>
      <c r="C5970" t="s">
        <v>21</v>
      </c>
      <c r="D5970">
        <v>11</v>
      </c>
    </row>
    <row r="5971" spans="1:4" x14ac:dyDescent="0.3">
      <c r="A5971">
        <v>6653</v>
      </c>
      <c r="B5971" t="s">
        <v>41</v>
      </c>
      <c r="C5971" t="s">
        <v>22</v>
      </c>
      <c r="D5971">
        <v>23</v>
      </c>
    </row>
    <row r="5972" spans="1:4" x14ac:dyDescent="0.3">
      <c r="A5972">
        <v>1958</v>
      </c>
      <c r="B5972" t="s">
        <v>41</v>
      </c>
      <c r="C5972" t="s">
        <v>17</v>
      </c>
      <c r="D5972">
        <v>582</v>
      </c>
    </row>
    <row r="5973" spans="1:4" x14ac:dyDescent="0.3">
      <c r="A5973">
        <v>1958</v>
      </c>
      <c r="B5973" t="s">
        <v>41</v>
      </c>
      <c r="C5973" t="s">
        <v>18</v>
      </c>
      <c r="D5973">
        <v>0</v>
      </c>
    </row>
    <row r="5974" spans="1:4" x14ac:dyDescent="0.3">
      <c r="A5974">
        <v>1958</v>
      </c>
      <c r="B5974" t="s">
        <v>41</v>
      </c>
      <c r="C5974" t="s">
        <v>19</v>
      </c>
      <c r="D5974">
        <v>65</v>
      </c>
    </row>
    <row r="5975" spans="1:4" x14ac:dyDescent="0.3">
      <c r="A5975">
        <v>1958</v>
      </c>
      <c r="B5975" t="s">
        <v>41</v>
      </c>
      <c r="C5975" t="s">
        <v>20</v>
      </c>
      <c r="D5975">
        <v>0</v>
      </c>
    </row>
    <row r="5976" spans="1:4" x14ac:dyDescent="0.3">
      <c r="A5976">
        <v>1958</v>
      </c>
      <c r="B5976" t="s">
        <v>41</v>
      </c>
      <c r="C5976" t="s">
        <v>21</v>
      </c>
      <c r="D5976">
        <v>0</v>
      </c>
    </row>
    <row r="5977" spans="1:4" x14ac:dyDescent="0.3">
      <c r="A5977">
        <v>1958</v>
      </c>
      <c r="B5977" t="s">
        <v>41</v>
      </c>
      <c r="C5977" t="s">
        <v>22</v>
      </c>
      <c r="D5977">
        <v>13</v>
      </c>
    </row>
    <row r="5978" spans="1:4" x14ac:dyDescent="0.3">
      <c r="A5978">
        <v>4827</v>
      </c>
      <c r="B5978" t="s">
        <v>41</v>
      </c>
      <c r="C5978" t="s">
        <v>17</v>
      </c>
      <c r="D5978">
        <v>154</v>
      </c>
    </row>
    <row r="5979" spans="1:4" x14ac:dyDescent="0.3">
      <c r="A5979">
        <v>4827</v>
      </c>
      <c r="B5979" t="s">
        <v>41</v>
      </c>
      <c r="C5979" t="s">
        <v>18</v>
      </c>
      <c r="D5979">
        <v>22</v>
      </c>
    </row>
    <row r="5980" spans="1:4" x14ac:dyDescent="0.3">
      <c r="A5980">
        <v>4827</v>
      </c>
      <c r="B5980" t="s">
        <v>41</v>
      </c>
      <c r="C5980" t="s">
        <v>19</v>
      </c>
      <c r="D5980">
        <v>202</v>
      </c>
    </row>
    <row r="5981" spans="1:4" x14ac:dyDescent="0.3">
      <c r="A5981">
        <v>4827</v>
      </c>
      <c r="B5981" t="s">
        <v>41</v>
      </c>
      <c r="C5981" t="s">
        <v>20</v>
      </c>
      <c r="D5981">
        <v>39</v>
      </c>
    </row>
    <row r="5982" spans="1:4" x14ac:dyDescent="0.3">
      <c r="A5982">
        <v>4827</v>
      </c>
      <c r="B5982" t="s">
        <v>41</v>
      </c>
      <c r="C5982" t="s">
        <v>21</v>
      </c>
      <c r="D5982">
        <v>30</v>
      </c>
    </row>
    <row r="5983" spans="1:4" x14ac:dyDescent="0.3">
      <c r="A5983">
        <v>4827</v>
      </c>
      <c r="B5983" t="s">
        <v>41</v>
      </c>
      <c r="C5983" t="s">
        <v>22</v>
      </c>
      <c r="D5983">
        <v>8</v>
      </c>
    </row>
    <row r="5984" spans="1:4" x14ac:dyDescent="0.3">
      <c r="A5984">
        <v>10556</v>
      </c>
      <c r="B5984" t="s">
        <v>41</v>
      </c>
      <c r="C5984" t="s">
        <v>17</v>
      </c>
      <c r="D5984">
        <v>173</v>
      </c>
    </row>
    <row r="5985" spans="1:4" x14ac:dyDescent="0.3">
      <c r="A5985">
        <v>10556</v>
      </c>
      <c r="B5985" t="s">
        <v>41</v>
      </c>
      <c r="C5985" t="s">
        <v>18</v>
      </c>
      <c r="D5985">
        <v>13</v>
      </c>
    </row>
    <row r="5986" spans="1:4" x14ac:dyDescent="0.3">
      <c r="A5986">
        <v>10556</v>
      </c>
      <c r="B5986" t="s">
        <v>41</v>
      </c>
      <c r="C5986" t="s">
        <v>19</v>
      </c>
      <c r="D5986">
        <v>131</v>
      </c>
    </row>
    <row r="5987" spans="1:4" x14ac:dyDescent="0.3">
      <c r="A5987">
        <v>10556</v>
      </c>
      <c r="B5987" t="s">
        <v>41</v>
      </c>
      <c r="C5987" t="s">
        <v>20</v>
      </c>
      <c r="D5987">
        <v>32</v>
      </c>
    </row>
    <row r="5988" spans="1:4" x14ac:dyDescent="0.3">
      <c r="A5988">
        <v>10556</v>
      </c>
      <c r="B5988" t="s">
        <v>41</v>
      </c>
      <c r="C5988" t="s">
        <v>21</v>
      </c>
      <c r="D5988">
        <v>3</v>
      </c>
    </row>
    <row r="5989" spans="1:4" x14ac:dyDescent="0.3">
      <c r="A5989">
        <v>10556</v>
      </c>
      <c r="B5989" t="s">
        <v>41</v>
      </c>
      <c r="C5989" t="s">
        <v>22</v>
      </c>
      <c r="D5989">
        <v>6</v>
      </c>
    </row>
    <row r="5990" spans="1:4" x14ac:dyDescent="0.3">
      <c r="A5990">
        <v>1829</v>
      </c>
      <c r="B5990" t="s">
        <v>41</v>
      </c>
      <c r="C5990" t="s">
        <v>17</v>
      </c>
      <c r="D5990">
        <v>1148</v>
      </c>
    </row>
    <row r="5991" spans="1:4" x14ac:dyDescent="0.3">
      <c r="A5991">
        <v>1829</v>
      </c>
      <c r="B5991" t="s">
        <v>41</v>
      </c>
      <c r="C5991" t="s">
        <v>18</v>
      </c>
      <c r="D5991">
        <v>0</v>
      </c>
    </row>
    <row r="5992" spans="1:4" x14ac:dyDescent="0.3">
      <c r="A5992">
        <v>1829</v>
      </c>
      <c r="B5992" t="s">
        <v>41</v>
      </c>
      <c r="C5992" t="s">
        <v>19</v>
      </c>
      <c r="D5992">
        <v>60</v>
      </c>
    </row>
    <row r="5993" spans="1:4" x14ac:dyDescent="0.3">
      <c r="A5993">
        <v>1829</v>
      </c>
      <c r="B5993" t="s">
        <v>41</v>
      </c>
      <c r="C5993" t="s">
        <v>20</v>
      </c>
      <c r="D5993">
        <v>0</v>
      </c>
    </row>
    <row r="5994" spans="1:4" x14ac:dyDescent="0.3">
      <c r="A5994">
        <v>1829</v>
      </c>
      <c r="B5994" t="s">
        <v>41</v>
      </c>
      <c r="C5994" t="s">
        <v>21</v>
      </c>
      <c r="D5994">
        <v>0</v>
      </c>
    </row>
    <row r="5995" spans="1:4" x14ac:dyDescent="0.3">
      <c r="A5995">
        <v>1829</v>
      </c>
      <c r="B5995" t="s">
        <v>41</v>
      </c>
      <c r="C5995" t="s">
        <v>22</v>
      </c>
      <c r="D5995">
        <v>24</v>
      </c>
    </row>
    <row r="5996" spans="1:4" x14ac:dyDescent="0.3">
      <c r="A5996">
        <v>448</v>
      </c>
      <c r="B5996" t="s">
        <v>41</v>
      </c>
      <c r="C5996" t="s">
        <v>17</v>
      </c>
      <c r="D5996">
        <v>308</v>
      </c>
    </row>
    <row r="5997" spans="1:4" x14ac:dyDescent="0.3">
      <c r="A5997">
        <v>448</v>
      </c>
      <c r="B5997" t="s">
        <v>41</v>
      </c>
      <c r="C5997" t="s">
        <v>18</v>
      </c>
      <c r="D5997">
        <v>85</v>
      </c>
    </row>
    <row r="5998" spans="1:4" x14ac:dyDescent="0.3">
      <c r="A5998">
        <v>448</v>
      </c>
      <c r="B5998" t="s">
        <v>41</v>
      </c>
      <c r="C5998" t="s">
        <v>19</v>
      </c>
      <c r="D5998">
        <v>137</v>
      </c>
    </row>
    <row r="5999" spans="1:4" x14ac:dyDescent="0.3">
      <c r="A5999">
        <v>448</v>
      </c>
      <c r="B5999" t="s">
        <v>41</v>
      </c>
      <c r="C5999" t="s">
        <v>20</v>
      </c>
      <c r="D5999">
        <v>102</v>
      </c>
    </row>
    <row r="6000" spans="1:4" x14ac:dyDescent="0.3">
      <c r="A6000">
        <v>448</v>
      </c>
      <c r="B6000" t="s">
        <v>41</v>
      </c>
      <c r="C6000" t="s">
        <v>21</v>
      </c>
      <c r="D6000">
        <v>45</v>
      </c>
    </row>
    <row r="6001" spans="1:4" x14ac:dyDescent="0.3">
      <c r="A6001">
        <v>448</v>
      </c>
      <c r="B6001" t="s">
        <v>41</v>
      </c>
      <c r="C6001" t="s">
        <v>22</v>
      </c>
      <c r="D6001">
        <v>118</v>
      </c>
    </row>
    <row r="6002" spans="1:4" x14ac:dyDescent="0.3">
      <c r="A6002">
        <v>837</v>
      </c>
      <c r="B6002" t="s">
        <v>41</v>
      </c>
      <c r="C6002" t="s">
        <v>17</v>
      </c>
      <c r="D6002">
        <v>63</v>
      </c>
    </row>
    <row r="6003" spans="1:4" x14ac:dyDescent="0.3">
      <c r="A6003">
        <v>837</v>
      </c>
      <c r="B6003" t="s">
        <v>41</v>
      </c>
      <c r="C6003" t="s">
        <v>18</v>
      </c>
      <c r="D6003">
        <v>6</v>
      </c>
    </row>
    <row r="6004" spans="1:4" x14ac:dyDescent="0.3">
      <c r="A6004">
        <v>837</v>
      </c>
      <c r="B6004" t="s">
        <v>41</v>
      </c>
      <c r="C6004" t="s">
        <v>19</v>
      </c>
      <c r="D6004">
        <v>57</v>
      </c>
    </row>
    <row r="6005" spans="1:4" x14ac:dyDescent="0.3">
      <c r="A6005">
        <v>837</v>
      </c>
      <c r="B6005" t="s">
        <v>41</v>
      </c>
      <c r="C6005" t="s">
        <v>20</v>
      </c>
      <c r="D6005">
        <v>13</v>
      </c>
    </row>
    <row r="6006" spans="1:4" x14ac:dyDescent="0.3">
      <c r="A6006">
        <v>837</v>
      </c>
      <c r="B6006" t="s">
        <v>41</v>
      </c>
      <c r="C6006" t="s">
        <v>21</v>
      </c>
      <c r="D6006">
        <v>13</v>
      </c>
    </row>
    <row r="6007" spans="1:4" x14ac:dyDescent="0.3">
      <c r="A6007">
        <v>837</v>
      </c>
      <c r="B6007" t="s">
        <v>41</v>
      </c>
      <c r="C6007" t="s">
        <v>22</v>
      </c>
      <c r="D6007">
        <v>22</v>
      </c>
    </row>
    <row r="6008" spans="1:4" x14ac:dyDescent="0.3">
      <c r="A6008">
        <v>10521</v>
      </c>
      <c r="B6008" t="s">
        <v>41</v>
      </c>
      <c r="C6008" t="s">
        <v>17</v>
      </c>
      <c r="D6008">
        <v>63</v>
      </c>
    </row>
    <row r="6009" spans="1:4" x14ac:dyDescent="0.3">
      <c r="A6009">
        <v>10521</v>
      </c>
      <c r="B6009" t="s">
        <v>41</v>
      </c>
      <c r="C6009" t="s">
        <v>18</v>
      </c>
      <c r="D6009">
        <v>6</v>
      </c>
    </row>
    <row r="6010" spans="1:4" x14ac:dyDescent="0.3">
      <c r="A6010">
        <v>10521</v>
      </c>
      <c r="B6010" t="s">
        <v>41</v>
      </c>
      <c r="C6010" t="s">
        <v>19</v>
      </c>
      <c r="D6010">
        <v>57</v>
      </c>
    </row>
    <row r="6011" spans="1:4" x14ac:dyDescent="0.3">
      <c r="A6011">
        <v>10521</v>
      </c>
      <c r="B6011" t="s">
        <v>41</v>
      </c>
      <c r="C6011" t="s">
        <v>20</v>
      </c>
      <c r="D6011">
        <v>13</v>
      </c>
    </row>
    <row r="6012" spans="1:4" x14ac:dyDescent="0.3">
      <c r="A6012">
        <v>10521</v>
      </c>
      <c r="B6012" t="s">
        <v>41</v>
      </c>
      <c r="C6012" t="s">
        <v>21</v>
      </c>
      <c r="D6012">
        <v>13</v>
      </c>
    </row>
    <row r="6013" spans="1:4" x14ac:dyDescent="0.3">
      <c r="A6013">
        <v>10521</v>
      </c>
      <c r="B6013" t="s">
        <v>41</v>
      </c>
      <c r="C6013" t="s">
        <v>22</v>
      </c>
      <c r="D6013">
        <v>22</v>
      </c>
    </row>
    <row r="6014" spans="1:4" x14ac:dyDescent="0.3">
      <c r="A6014">
        <v>10704</v>
      </c>
      <c r="B6014" t="s">
        <v>41</v>
      </c>
      <c r="C6014" t="s">
        <v>17</v>
      </c>
      <c r="D6014">
        <v>404</v>
      </c>
    </row>
    <row r="6015" spans="1:4" x14ac:dyDescent="0.3">
      <c r="A6015">
        <v>10704</v>
      </c>
      <c r="B6015" t="s">
        <v>41</v>
      </c>
      <c r="C6015" t="s">
        <v>18</v>
      </c>
      <c r="D6015">
        <v>0</v>
      </c>
    </row>
    <row r="6016" spans="1:4" x14ac:dyDescent="0.3">
      <c r="A6016">
        <v>10704</v>
      </c>
      <c r="B6016" t="s">
        <v>41</v>
      </c>
      <c r="C6016" t="s">
        <v>19</v>
      </c>
      <c r="D6016">
        <v>92</v>
      </c>
    </row>
    <row r="6017" spans="1:4" x14ac:dyDescent="0.3">
      <c r="A6017">
        <v>10704</v>
      </c>
      <c r="B6017" t="s">
        <v>41</v>
      </c>
      <c r="C6017" t="s">
        <v>20</v>
      </c>
      <c r="D6017">
        <v>28</v>
      </c>
    </row>
    <row r="6018" spans="1:4" x14ac:dyDescent="0.3">
      <c r="A6018">
        <v>10704</v>
      </c>
      <c r="B6018" t="s">
        <v>41</v>
      </c>
      <c r="C6018" t="s">
        <v>21</v>
      </c>
      <c r="D6018">
        <v>27</v>
      </c>
    </row>
    <row r="6019" spans="1:4" x14ac:dyDescent="0.3">
      <c r="A6019">
        <v>10704</v>
      </c>
      <c r="B6019" t="s">
        <v>41</v>
      </c>
      <c r="C6019" t="s">
        <v>22</v>
      </c>
      <c r="D6019">
        <v>142</v>
      </c>
    </row>
    <row r="6020" spans="1:4" x14ac:dyDescent="0.3">
      <c r="A6020">
        <v>7801</v>
      </c>
      <c r="B6020" t="s">
        <v>47</v>
      </c>
      <c r="C6020" t="s">
        <v>17</v>
      </c>
      <c r="D6020">
        <v>197</v>
      </c>
    </row>
    <row r="6021" spans="1:4" x14ac:dyDescent="0.3">
      <c r="A6021">
        <v>7801</v>
      </c>
      <c r="B6021" t="s">
        <v>47</v>
      </c>
      <c r="C6021" t="s">
        <v>18</v>
      </c>
      <c r="D6021">
        <v>107</v>
      </c>
    </row>
    <row r="6022" spans="1:4" x14ac:dyDescent="0.3">
      <c r="A6022">
        <v>7801</v>
      </c>
      <c r="B6022" t="s">
        <v>47</v>
      </c>
      <c r="C6022" t="s">
        <v>19</v>
      </c>
      <c r="D6022">
        <v>227</v>
      </c>
    </row>
    <row r="6023" spans="1:4" x14ac:dyDescent="0.3">
      <c r="A6023">
        <v>7801</v>
      </c>
      <c r="B6023" t="s">
        <v>47</v>
      </c>
      <c r="C6023" t="s">
        <v>20</v>
      </c>
      <c r="D6023">
        <v>7</v>
      </c>
    </row>
    <row r="6024" spans="1:4" x14ac:dyDescent="0.3">
      <c r="A6024">
        <v>7801</v>
      </c>
      <c r="B6024" t="s">
        <v>47</v>
      </c>
      <c r="C6024" t="s">
        <v>21</v>
      </c>
      <c r="D6024">
        <v>59</v>
      </c>
    </row>
    <row r="6025" spans="1:4" x14ac:dyDescent="0.3">
      <c r="A6025">
        <v>7801</v>
      </c>
      <c r="B6025" t="s">
        <v>47</v>
      </c>
      <c r="C6025" t="s">
        <v>22</v>
      </c>
      <c r="D6025">
        <v>131</v>
      </c>
    </row>
    <row r="6026" spans="1:4" x14ac:dyDescent="0.3">
      <c r="A6026">
        <v>8210</v>
      </c>
      <c r="B6026" t="s">
        <v>41</v>
      </c>
      <c r="C6026" t="s">
        <v>17</v>
      </c>
      <c r="D6026">
        <v>318</v>
      </c>
    </row>
    <row r="6027" spans="1:4" x14ac:dyDescent="0.3">
      <c r="A6027">
        <v>8210</v>
      </c>
      <c r="B6027" t="s">
        <v>41</v>
      </c>
      <c r="C6027" t="s">
        <v>18</v>
      </c>
      <c r="D6027">
        <v>3</v>
      </c>
    </row>
    <row r="6028" spans="1:4" x14ac:dyDescent="0.3">
      <c r="A6028">
        <v>8210</v>
      </c>
      <c r="B6028" t="s">
        <v>41</v>
      </c>
      <c r="C6028" t="s">
        <v>19</v>
      </c>
      <c r="D6028">
        <v>17</v>
      </c>
    </row>
    <row r="6029" spans="1:4" x14ac:dyDescent="0.3">
      <c r="A6029">
        <v>8210</v>
      </c>
      <c r="B6029" t="s">
        <v>41</v>
      </c>
      <c r="C6029" t="s">
        <v>20</v>
      </c>
      <c r="D6029">
        <v>4</v>
      </c>
    </row>
    <row r="6030" spans="1:4" x14ac:dyDescent="0.3">
      <c r="A6030">
        <v>8210</v>
      </c>
      <c r="B6030" t="s">
        <v>41</v>
      </c>
      <c r="C6030" t="s">
        <v>21</v>
      </c>
      <c r="D6030">
        <v>7</v>
      </c>
    </row>
    <row r="6031" spans="1:4" x14ac:dyDescent="0.3">
      <c r="A6031">
        <v>8210</v>
      </c>
      <c r="B6031" t="s">
        <v>41</v>
      </c>
      <c r="C6031" t="s">
        <v>22</v>
      </c>
      <c r="D6031">
        <v>56</v>
      </c>
    </row>
    <row r="6032" spans="1:4" x14ac:dyDescent="0.3">
      <c r="A6032">
        <v>7129</v>
      </c>
      <c r="B6032" t="s">
        <v>41</v>
      </c>
      <c r="C6032" t="s">
        <v>17</v>
      </c>
      <c r="D6032">
        <v>686</v>
      </c>
    </row>
    <row r="6033" spans="1:4" x14ac:dyDescent="0.3">
      <c r="A6033">
        <v>7129</v>
      </c>
      <c r="B6033" t="s">
        <v>41</v>
      </c>
      <c r="C6033" t="s">
        <v>18</v>
      </c>
      <c r="D6033">
        <v>17</v>
      </c>
    </row>
    <row r="6034" spans="1:4" x14ac:dyDescent="0.3">
      <c r="A6034">
        <v>7129</v>
      </c>
      <c r="B6034" t="s">
        <v>41</v>
      </c>
      <c r="C6034" t="s">
        <v>19</v>
      </c>
      <c r="D6034">
        <v>142</v>
      </c>
    </row>
    <row r="6035" spans="1:4" x14ac:dyDescent="0.3">
      <c r="A6035">
        <v>7129</v>
      </c>
      <c r="B6035" t="s">
        <v>41</v>
      </c>
      <c r="C6035" t="s">
        <v>20</v>
      </c>
      <c r="D6035">
        <v>23</v>
      </c>
    </row>
    <row r="6036" spans="1:4" x14ac:dyDescent="0.3">
      <c r="A6036">
        <v>7129</v>
      </c>
      <c r="B6036" t="s">
        <v>41</v>
      </c>
      <c r="C6036" t="s">
        <v>21</v>
      </c>
      <c r="D6036">
        <v>26</v>
      </c>
    </row>
    <row r="6037" spans="1:4" x14ac:dyDescent="0.3">
      <c r="A6037">
        <v>7129</v>
      </c>
      <c r="B6037" t="s">
        <v>41</v>
      </c>
      <c r="C6037" t="s">
        <v>22</v>
      </c>
      <c r="D6037">
        <v>35</v>
      </c>
    </row>
    <row r="6038" spans="1:4" x14ac:dyDescent="0.3">
      <c r="A6038">
        <v>7426</v>
      </c>
      <c r="B6038" t="s">
        <v>41</v>
      </c>
      <c r="C6038" t="s">
        <v>17</v>
      </c>
      <c r="D6038">
        <v>111</v>
      </c>
    </row>
    <row r="6039" spans="1:4" x14ac:dyDescent="0.3">
      <c r="A6039">
        <v>7426</v>
      </c>
      <c r="B6039" t="s">
        <v>41</v>
      </c>
      <c r="C6039" t="s">
        <v>18</v>
      </c>
      <c r="D6039">
        <v>16</v>
      </c>
    </row>
    <row r="6040" spans="1:4" x14ac:dyDescent="0.3">
      <c r="A6040">
        <v>7426</v>
      </c>
      <c r="B6040" t="s">
        <v>41</v>
      </c>
      <c r="C6040" t="s">
        <v>19</v>
      </c>
      <c r="D6040">
        <v>37</v>
      </c>
    </row>
    <row r="6041" spans="1:4" x14ac:dyDescent="0.3">
      <c r="A6041">
        <v>7426</v>
      </c>
      <c r="B6041" t="s">
        <v>41</v>
      </c>
      <c r="C6041" t="s">
        <v>20</v>
      </c>
      <c r="D6041">
        <v>7</v>
      </c>
    </row>
    <row r="6042" spans="1:4" x14ac:dyDescent="0.3">
      <c r="A6042">
        <v>7426</v>
      </c>
      <c r="B6042" t="s">
        <v>41</v>
      </c>
      <c r="C6042" t="s">
        <v>21</v>
      </c>
      <c r="D6042">
        <v>9</v>
      </c>
    </row>
    <row r="6043" spans="1:4" x14ac:dyDescent="0.3">
      <c r="A6043">
        <v>7426</v>
      </c>
      <c r="B6043" t="s">
        <v>41</v>
      </c>
      <c r="C6043" t="s">
        <v>22</v>
      </c>
      <c r="D6043">
        <v>18</v>
      </c>
    </row>
    <row r="6044" spans="1:4" x14ac:dyDescent="0.3">
      <c r="A6044">
        <v>8360</v>
      </c>
      <c r="B6044" t="s">
        <v>41</v>
      </c>
      <c r="C6044" t="s">
        <v>17</v>
      </c>
      <c r="D6044">
        <v>111</v>
      </c>
    </row>
    <row r="6045" spans="1:4" x14ac:dyDescent="0.3">
      <c r="A6045">
        <v>8360</v>
      </c>
      <c r="B6045" t="s">
        <v>41</v>
      </c>
      <c r="C6045" t="s">
        <v>18</v>
      </c>
      <c r="D6045">
        <v>16</v>
      </c>
    </row>
    <row r="6046" spans="1:4" x14ac:dyDescent="0.3">
      <c r="A6046">
        <v>8360</v>
      </c>
      <c r="B6046" t="s">
        <v>41</v>
      </c>
      <c r="C6046" t="s">
        <v>19</v>
      </c>
      <c r="D6046">
        <v>37</v>
      </c>
    </row>
    <row r="6047" spans="1:4" x14ac:dyDescent="0.3">
      <c r="A6047">
        <v>8360</v>
      </c>
      <c r="B6047" t="s">
        <v>41</v>
      </c>
      <c r="C6047" t="s">
        <v>20</v>
      </c>
      <c r="D6047">
        <v>7</v>
      </c>
    </row>
    <row r="6048" spans="1:4" x14ac:dyDescent="0.3">
      <c r="A6048">
        <v>8360</v>
      </c>
      <c r="B6048" t="s">
        <v>41</v>
      </c>
      <c r="C6048" t="s">
        <v>21</v>
      </c>
      <c r="D6048">
        <v>9</v>
      </c>
    </row>
    <row r="6049" spans="1:4" x14ac:dyDescent="0.3">
      <c r="A6049">
        <v>8360</v>
      </c>
      <c r="B6049" t="s">
        <v>41</v>
      </c>
      <c r="C6049" t="s">
        <v>22</v>
      </c>
      <c r="D6049">
        <v>18</v>
      </c>
    </row>
    <row r="6050" spans="1:4" x14ac:dyDescent="0.3">
      <c r="A6050">
        <v>5253</v>
      </c>
      <c r="B6050" t="s">
        <v>41</v>
      </c>
      <c r="C6050" t="s">
        <v>17</v>
      </c>
      <c r="D6050">
        <v>145</v>
      </c>
    </row>
    <row r="6051" spans="1:4" x14ac:dyDescent="0.3">
      <c r="A6051">
        <v>5253</v>
      </c>
      <c r="B6051" t="s">
        <v>41</v>
      </c>
      <c r="C6051" t="s">
        <v>18</v>
      </c>
      <c r="D6051">
        <v>13</v>
      </c>
    </row>
    <row r="6052" spans="1:4" x14ac:dyDescent="0.3">
      <c r="A6052">
        <v>5253</v>
      </c>
      <c r="B6052" t="s">
        <v>41</v>
      </c>
      <c r="C6052" t="s">
        <v>19</v>
      </c>
      <c r="D6052">
        <v>46</v>
      </c>
    </row>
    <row r="6053" spans="1:4" x14ac:dyDescent="0.3">
      <c r="A6053">
        <v>5253</v>
      </c>
      <c r="B6053" t="s">
        <v>41</v>
      </c>
      <c r="C6053" t="s">
        <v>20</v>
      </c>
      <c r="D6053">
        <v>17</v>
      </c>
    </row>
    <row r="6054" spans="1:4" x14ac:dyDescent="0.3">
      <c r="A6054">
        <v>5253</v>
      </c>
      <c r="B6054" t="s">
        <v>41</v>
      </c>
      <c r="C6054" t="s">
        <v>21</v>
      </c>
      <c r="D6054">
        <v>2</v>
      </c>
    </row>
    <row r="6055" spans="1:4" x14ac:dyDescent="0.3">
      <c r="A6055">
        <v>5253</v>
      </c>
      <c r="B6055" t="s">
        <v>41</v>
      </c>
      <c r="C6055" t="s">
        <v>22</v>
      </c>
      <c r="D6055">
        <v>4</v>
      </c>
    </row>
    <row r="6056" spans="1:4" x14ac:dyDescent="0.3">
      <c r="A6056">
        <v>2406</v>
      </c>
      <c r="B6056" t="s">
        <v>53</v>
      </c>
      <c r="C6056" t="s">
        <v>17</v>
      </c>
      <c r="D6056">
        <v>376</v>
      </c>
    </row>
    <row r="6057" spans="1:4" x14ac:dyDescent="0.3">
      <c r="A6057">
        <v>2406</v>
      </c>
      <c r="B6057" t="s">
        <v>53</v>
      </c>
      <c r="C6057" t="s">
        <v>18</v>
      </c>
      <c r="D6057">
        <v>4</v>
      </c>
    </row>
    <row r="6058" spans="1:4" x14ac:dyDescent="0.3">
      <c r="A6058">
        <v>2406</v>
      </c>
      <c r="B6058" t="s">
        <v>53</v>
      </c>
      <c r="C6058" t="s">
        <v>19</v>
      </c>
      <c r="D6058">
        <v>94</v>
      </c>
    </row>
    <row r="6059" spans="1:4" x14ac:dyDescent="0.3">
      <c r="A6059">
        <v>2406</v>
      </c>
      <c r="B6059" t="s">
        <v>53</v>
      </c>
      <c r="C6059" t="s">
        <v>20</v>
      </c>
      <c r="D6059">
        <v>12</v>
      </c>
    </row>
    <row r="6060" spans="1:4" x14ac:dyDescent="0.3">
      <c r="A6060">
        <v>2406</v>
      </c>
      <c r="B6060" t="s">
        <v>53</v>
      </c>
      <c r="C6060" t="s">
        <v>21</v>
      </c>
      <c r="D6060">
        <v>9</v>
      </c>
    </row>
    <row r="6061" spans="1:4" x14ac:dyDescent="0.3">
      <c r="A6061">
        <v>2406</v>
      </c>
      <c r="B6061" t="s">
        <v>53</v>
      </c>
      <c r="C6061" t="s">
        <v>22</v>
      </c>
      <c r="D6061">
        <v>24</v>
      </c>
    </row>
    <row r="6062" spans="1:4" x14ac:dyDescent="0.3">
      <c r="A6062">
        <v>7408</v>
      </c>
      <c r="B6062" t="s">
        <v>47</v>
      </c>
      <c r="C6062" t="s">
        <v>17</v>
      </c>
      <c r="D6062">
        <v>216</v>
      </c>
    </row>
    <row r="6063" spans="1:4" x14ac:dyDescent="0.3">
      <c r="A6063">
        <v>7408</v>
      </c>
      <c r="B6063" t="s">
        <v>47</v>
      </c>
      <c r="C6063" t="s">
        <v>18</v>
      </c>
      <c r="D6063">
        <v>2</v>
      </c>
    </row>
    <row r="6064" spans="1:4" x14ac:dyDescent="0.3">
      <c r="A6064">
        <v>7408</v>
      </c>
      <c r="B6064" t="s">
        <v>47</v>
      </c>
      <c r="C6064" t="s">
        <v>19</v>
      </c>
      <c r="D6064">
        <v>6</v>
      </c>
    </row>
    <row r="6065" spans="1:4" x14ac:dyDescent="0.3">
      <c r="A6065">
        <v>7408</v>
      </c>
      <c r="B6065" t="s">
        <v>47</v>
      </c>
      <c r="C6065" t="s">
        <v>20</v>
      </c>
      <c r="D6065">
        <v>0</v>
      </c>
    </row>
    <row r="6066" spans="1:4" x14ac:dyDescent="0.3">
      <c r="A6066">
        <v>7408</v>
      </c>
      <c r="B6066" t="s">
        <v>47</v>
      </c>
      <c r="C6066" t="s">
        <v>21</v>
      </c>
      <c r="D6066">
        <v>0</v>
      </c>
    </row>
    <row r="6067" spans="1:4" x14ac:dyDescent="0.3">
      <c r="A6067">
        <v>7408</v>
      </c>
      <c r="B6067" t="s">
        <v>47</v>
      </c>
      <c r="C6067" t="s">
        <v>22</v>
      </c>
      <c r="D6067">
        <v>9</v>
      </c>
    </row>
    <row r="6068" spans="1:4" x14ac:dyDescent="0.3">
      <c r="A6068">
        <v>10022</v>
      </c>
      <c r="B6068" t="s">
        <v>41</v>
      </c>
      <c r="C6068" t="s">
        <v>17</v>
      </c>
      <c r="D6068">
        <v>12</v>
      </c>
    </row>
    <row r="6069" spans="1:4" x14ac:dyDescent="0.3">
      <c r="A6069">
        <v>10022</v>
      </c>
      <c r="B6069" t="s">
        <v>41</v>
      </c>
      <c r="C6069" t="s">
        <v>18</v>
      </c>
      <c r="D6069">
        <v>0</v>
      </c>
    </row>
    <row r="6070" spans="1:4" x14ac:dyDescent="0.3">
      <c r="A6070">
        <v>10022</v>
      </c>
      <c r="B6070" t="s">
        <v>41</v>
      </c>
      <c r="C6070" t="s">
        <v>19</v>
      </c>
      <c r="D6070">
        <v>4</v>
      </c>
    </row>
    <row r="6071" spans="1:4" x14ac:dyDescent="0.3">
      <c r="A6071">
        <v>10022</v>
      </c>
      <c r="B6071" t="s">
        <v>41</v>
      </c>
      <c r="C6071" t="s">
        <v>20</v>
      </c>
      <c r="D6071">
        <v>0</v>
      </c>
    </row>
    <row r="6072" spans="1:4" x14ac:dyDescent="0.3">
      <c r="A6072">
        <v>10022</v>
      </c>
      <c r="B6072" t="s">
        <v>41</v>
      </c>
      <c r="C6072" t="s">
        <v>21</v>
      </c>
      <c r="D6072">
        <v>0</v>
      </c>
    </row>
    <row r="6073" spans="1:4" x14ac:dyDescent="0.3">
      <c r="A6073">
        <v>10022</v>
      </c>
      <c r="B6073" t="s">
        <v>41</v>
      </c>
      <c r="C6073" t="s">
        <v>22</v>
      </c>
      <c r="D6073">
        <v>0</v>
      </c>
    </row>
    <row r="6074" spans="1:4" x14ac:dyDescent="0.3">
      <c r="A6074">
        <v>2782</v>
      </c>
      <c r="B6074" t="s">
        <v>41</v>
      </c>
      <c r="C6074" t="s">
        <v>17</v>
      </c>
      <c r="D6074">
        <v>352</v>
      </c>
    </row>
    <row r="6075" spans="1:4" x14ac:dyDescent="0.3">
      <c r="A6075">
        <v>2782</v>
      </c>
      <c r="B6075" t="s">
        <v>41</v>
      </c>
      <c r="C6075" t="s">
        <v>18</v>
      </c>
      <c r="D6075">
        <v>0</v>
      </c>
    </row>
    <row r="6076" spans="1:4" x14ac:dyDescent="0.3">
      <c r="A6076">
        <v>2782</v>
      </c>
      <c r="B6076" t="s">
        <v>41</v>
      </c>
      <c r="C6076" t="s">
        <v>19</v>
      </c>
      <c r="D6076">
        <v>27</v>
      </c>
    </row>
    <row r="6077" spans="1:4" x14ac:dyDescent="0.3">
      <c r="A6077">
        <v>2782</v>
      </c>
      <c r="B6077" t="s">
        <v>41</v>
      </c>
      <c r="C6077" t="s">
        <v>20</v>
      </c>
      <c r="D6077">
        <v>10</v>
      </c>
    </row>
    <row r="6078" spans="1:4" x14ac:dyDescent="0.3">
      <c r="A6078">
        <v>2782</v>
      </c>
      <c r="B6078" t="s">
        <v>41</v>
      </c>
      <c r="C6078" t="s">
        <v>21</v>
      </c>
      <c r="D6078">
        <v>0</v>
      </c>
    </row>
    <row r="6079" spans="1:4" x14ac:dyDescent="0.3">
      <c r="A6079">
        <v>2782</v>
      </c>
      <c r="B6079" t="s">
        <v>41</v>
      </c>
      <c r="C6079" t="s">
        <v>22</v>
      </c>
      <c r="D6079">
        <v>15</v>
      </c>
    </row>
    <row r="6080" spans="1:4" x14ac:dyDescent="0.3">
      <c r="A6080">
        <v>5430</v>
      </c>
      <c r="B6080" t="s">
        <v>41</v>
      </c>
      <c r="C6080" t="s">
        <v>17</v>
      </c>
      <c r="D6080">
        <v>454</v>
      </c>
    </row>
    <row r="6081" spans="1:4" x14ac:dyDescent="0.3">
      <c r="A6081">
        <v>5430</v>
      </c>
      <c r="B6081" t="s">
        <v>41</v>
      </c>
      <c r="C6081" t="s">
        <v>18</v>
      </c>
      <c r="D6081">
        <v>0</v>
      </c>
    </row>
    <row r="6082" spans="1:4" x14ac:dyDescent="0.3">
      <c r="A6082">
        <v>5430</v>
      </c>
      <c r="B6082" t="s">
        <v>41</v>
      </c>
      <c r="C6082" t="s">
        <v>19</v>
      </c>
      <c r="D6082">
        <v>171</v>
      </c>
    </row>
    <row r="6083" spans="1:4" x14ac:dyDescent="0.3">
      <c r="A6083">
        <v>5430</v>
      </c>
      <c r="B6083" t="s">
        <v>41</v>
      </c>
      <c r="C6083" t="s">
        <v>20</v>
      </c>
      <c r="D6083">
        <v>8</v>
      </c>
    </row>
    <row r="6084" spans="1:4" x14ac:dyDescent="0.3">
      <c r="A6084">
        <v>5430</v>
      </c>
      <c r="B6084" t="s">
        <v>41</v>
      </c>
      <c r="C6084" t="s">
        <v>21</v>
      </c>
      <c r="D6084">
        <v>19</v>
      </c>
    </row>
    <row r="6085" spans="1:4" x14ac:dyDescent="0.3">
      <c r="A6085">
        <v>5430</v>
      </c>
      <c r="B6085" t="s">
        <v>41</v>
      </c>
      <c r="C6085" t="s">
        <v>22</v>
      </c>
      <c r="D6085">
        <v>32</v>
      </c>
    </row>
    <row r="6086" spans="1:4" x14ac:dyDescent="0.3">
      <c r="A6086">
        <v>8432</v>
      </c>
      <c r="B6086" t="s">
        <v>41</v>
      </c>
      <c r="C6086" t="s">
        <v>17</v>
      </c>
      <c r="D6086">
        <v>454</v>
      </c>
    </row>
    <row r="6087" spans="1:4" x14ac:dyDescent="0.3">
      <c r="A6087">
        <v>8432</v>
      </c>
      <c r="B6087" t="s">
        <v>41</v>
      </c>
      <c r="C6087" t="s">
        <v>18</v>
      </c>
      <c r="D6087">
        <v>0</v>
      </c>
    </row>
    <row r="6088" spans="1:4" x14ac:dyDescent="0.3">
      <c r="A6088">
        <v>8432</v>
      </c>
      <c r="B6088" t="s">
        <v>41</v>
      </c>
      <c r="C6088" t="s">
        <v>19</v>
      </c>
      <c r="D6088">
        <v>171</v>
      </c>
    </row>
    <row r="6089" spans="1:4" x14ac:dyDescent="0.3">
      <c r="A6089">
        <v>8432</v>
      </c>
      <c r="B6089" t="s">
        <v>41</v>
      </c>
      <c r="C6089" t="s">
        <v>20</v>
      </c>
      <c r="D6089">
        <v>8</v>
      </c>
    </row>
    <row r="6090" spans="1:4" x14ac:dyDescent="0.3">
      <c r="A6090">
        <v>8432</v>
      </c>
      <c r="B6090" t="s">
        <v>41</v>
      </c>
      <c r="C6090" t="s">
        <v>21</v>
      </c>
      <c r="D6090">
        <v>19</v>
      </c>
    </row>
    <row r="6091" spans="1:4" x14ac:dyDescent="0.3">
      <c r="A6091">
        <v>8432</v>
      </c>
      <c r="B6091" t="s">
        <v>41</v>
      </c>
      <c r="C6091" t="s">
        <v>22</v>
      </c>
      <c r="D6091">
        <v>32</v>
      </c>
    </row>
    <row r="6092" spans="1:4" x14ac:dyDescent="0.3">
      <c r="A6092">
        <v>10350</v>
      </c>
      <c r="B6092" t="s">
        <v>41</v>
      </c>
      <c r="C6092" t="s">
        <v>17</v>
      </c>
      <c r="D6092">
        <v>33</v>
      </c>
    </row>
    <row r="6093" spans="1:4" x14ac:dyDescent="0.3">
      <c r="A6093">
        <v>10350</v>
      </c>
      <c r="B6093" t="s">
        <v>41</v>
      </c>
      <c r="C6093" t="s">
        <v>18</v>
      </c>
      <c r="D6093">
        <v>0</v>
      </c>
    </row>
    <row r="6094" spans="1:4" x14ac:dyDescent="0.3">
      <c r="A6094">
        <v>10350</v>
      </c>
      <c r="B6094" t="s">
        <v>41</v>
      </c>
      <c r="C6094" t="s">
        <v>19</v>
      </c>
      <c r="D6094">
        <v>5</v>
      </c>
    </row>
    <row r="6095" spans="1:4" x14ac:dyDescent="0.3">
      <c r="A6095">
        <v>10350</v>
      </c>
      <c r="B6095" t="s">
        <v>41</v>
      </c>
      <c r="C6095" t="s">
        <v>20</v>
      </c>
      <c r="D6095">
        <v>0</v>
      </c>
    </row>
    <row r="6096" spans="1:4" x14ac:dyDescent="0.3">
      <c r="A6096">
        <v>10350</v>
      </c>
      <c r="B6096" t="s">
        <v>41</v>
      </c>
      <c r="C6096" t="s">
        <v>21</v>
      </c>
      <c r="D6096">
        <v>0</v>
      </c>
    </row>
    <row r="6097" spans="1:4" x14ac:dyDescent="0.3">
      <c r="A6097">
        <v>10350</v>
      </c>
      <c r="B6097" t="s">
        <v>41</v>
      </c>
      <c r="C6097" t="s">
        <v>22</v>
      </c>
      <c r="D6097">
        <v>0</v>
      </c>
    </row>
    <row r="6098" spans="1:4" x14ac:dyDescent="0.3">
      <c r="A6098">
        <v>7019</v>
      </c>
      <c r="B6098" t="s">
        <v>47</v>
      </c>
      <c r="C6098" t="s">
        <v>17</v>
      </c>
      <c r="D6098">
        <v>109</v>
      </c>
    </row>
    <row r="6099" spans="1:4" x14ac:dyDescent="0.3">
      <c r="A6099">
        <v>7019</v>
      </c>
      <c r="B6099" t="s">
        <v>47</v>
      </c>
      <c r="C6099" t="s">
        <v>18</v>
      </c>
      <c r="D6099">
        <v>18</v>
      </c>
    </row>
    <row r="6100" spans="1:4" x14ac:dyDescent="0.3">
      <c r="A6100">
        <v>7019</v>
      </c>
      <c r="B6100" t="s">
        <v>47</v>
      </c>
      <c r="C6100" t="s">
        <v>19</v>
      </c>
      <c r="D6100">
        <v>16</v>
      </c>
    </row>
    <row r="6101" spans="1:4" x14ac:dyDescent="0.3">
      <c r="A6101">
        <v>7019</v>
      </c>
      <c r="B6101" t="s">
        <v>47</v>
      </c>
      <c r="C6101" t="s">
        <v>20</v>
      </c>
      <c r="D6101">
        <v>24</v>
      </c>
    </row>
    <row r="6102" spans="1:4" x14ac:dyDescent="0.3">
      <c r="A6102">
        <v>7019</v>
      </c>
      <c r="B6102" t="s">
        <v>47</v>
      </c>
      <c r="C6102" t="s">
        <v>21</v>
      </c>
      <c r="D6102">
        <v>26</v>
      </c>
    </row>
    <row r="6103" spans="1:4" x14ac:dyDescent="0.3">
      <c r="A6103">
        <v>7019</v>
      </c>
      <c r="B6103" t="s">
        <v>47</v>
      </c>
      <c r="C6103" t="s">
        <v>22</v>
      </c>
      <c r="D6103">
        <v>18</v>
      </c>
    </row>
    <row r="6104" spans="1:4" x14ac:dyDescent="0.3">
      <c r="A6104">
        <v>10669</v>
      </c>
      <c r="B6104" t="s">
        <v>41</v>
      </c>
      <c r="C6104" t="s">
        <v>17</v>
      </c>
      <c r="D6104">
        <v>277</v>
      </c>
    </row>
    <row r="6105" spans="1:4" x14ac:dyDescent="0.3">
      <c r="A6105">
        <v>10669</v>
      </c>
      <c r="B6105" t="s">
        <v>41</v>
      </c>
      <c r="C6105" t="s">
        <v>18</v>
      </c>
      <c r="D6105">
        <v>21</v>
      </c>
    </row>
    <row r="6106" spans="1:4" x14ac:dyDescent="0.3">
      <c r="A6106">
        <v>10669</v>
      </c>
      <c r="B6106" t="s">
        <v>41</v>
      </c>
      <c r="C6106" t="s">
        <v>19</v>
      </c>
      <c r="D6106">
        <v>64</v>
      </c>
    </row>
    <row r="6107" spans="1:4" x14ac:dyDescent="0.3">
      <c r="A6107">
        <v>10669</v>
      </c>
      <c r="B6107" t="s">
        <v>41</v>
      </c>
      <c r="C6107" t="s">
        <v>20</v>
      </c>
      <c r="D6107">
        <v>62</v>
      </c>
    </row>
    <row r="6108" spans="1:4" x14ac:dyDescent="0.3">
      <c r="A6108">
        <v>10669</v>
      </c>
      <c r="B6108" t="s">
        <v>41</v>
      </c>
      <c r="C6108" t="s">
        <v>21</v>
      </c>
      <c r="D6108">
        <v>21</v>
      </c>
    </row>
    <row r="6109" spans="1:4" x14ac:dyDescent="0.3">
      <c r="A6109">
        <v>10669</v>
      </c>
      <c r="B6109" t="s">
        <v>41</v>
      </c>
      <c r="C6109" t="s">
        <v>22</v>
      </c>
      <c r="D6109">
        <v>25</v>
      </c>
    </row>
    <row r="6110" spans="1:4" x14ac:dyDescent="0.3">
      <c r="A6110">
        <v>6250</v>
      </c>
      <c r="B6110" t="s">
        <v>41</v>
      </c>
      <c r="C6110" t="s">
        <v>17</v>
      </c>
      <c r="D6110">
        <v>710</v>
      </c>
    </row>
    <row r="6111" spans="1:4" x14ac:dyDescent="0.3">
      <c r="A6111">
        <v>6250</v>
      </c>
      <c r="B6111" t="s">
        <v>41</v>
      </c>
      <c r="C6111" t="s">
        <v>18</v>
      </c>
      <c r="D6111">
        <v>15</v>
      </c>
    </row>
    <row r="6112" spans="1:4" x14ac:dyDescent="0.3">
      <c r="A6112">
        <v>6250</v>
      </c>
      <c r="B6112" t="s">
        <v>41</v>
      </c>
      <c r="C6112" t="s">
        <v>19</v>
      </c>
      <c r="D6112">
        <v>30</v>
      </c>
    </row>
    <row r="6113" spans="1:4" x14ac:dyDescent="0.3">
      <c r="A6113">
        <v>6250</v>
      </c>
      <c r="B6113" t="s">
        <v>41</v>
      </c>
      <c r="C6113" t="s">
        <v>20</v>
      </c>
      <c r="D6113">
        <v>20</v>
      </c>
    </row>
    <row r="6114" spans="1:4" x14ac:dyDescent="0.3">
      <c r="A6114">
        <v>6250</v>
      </c>
      <c r="B6114" t="s">
        <v>41</v>
      </c>
      <c r="C6114" t="s">
        <v>21</v>
      </c>
      <c r="D6114">
        <v>0</v>
      </c>
    </row>
    <row r="6115" spans="1:4" x14ac:dyDescent="0.3">
      <c r="A6115">
        <v>6250</v>
      </c>
      <c r="B6115" t="s">
        <v>41</v>
      </c>
      <c r="C6115" t="s">
        <v>22</v>
      </c>
      <c r="D6115">
        <v>0</v>
      </c>
    </row>
    <row r="6116" spans="1:4" x14ac:dyDescent="0.3">
      <c r="A6116">
        <v>3381</v>
      </c>
      <c r="B6116" t="s">
        <v>48</v>
      </c>
      <c r="C6116" t="s">
        <v>17</v>
      </c>
      <c r="D6116">
        <v>70</v>
      </c>
    </row>
    <row r="6117" spans="1:4" x14ac:dyDescent="0.3">
      <c r="A6117">
        <v>3381</v>
      </c>
      <c r="B6117" t="s">
        <v>48</v>
      </c>
      <c r="C6117" t="s">
        <v>18</v>
      </c>
      <c r="D6117">
        <v>0</v>
      </c>
    </row>
    <row r="6118" spans="1:4" x14ac:dyDescent="0.3">
      <c r="A6118">
        <v>3381</v>
      </c>
      <c r="B6118" t="s">
        <v>48</v>
      </c>
      <c r="C6118" t="s">
        <v>19</v>
      </c>
      <c r="D6118">
        <v>16</v>
      </c>
    </row>
    <row r="6119" spans="1:4" x14ac:dyDescent="0.3">
      <c r="A6119">
        <v>3381</v>
      </c>
      <c r="B6119" t="s">
        <v>48</v>
      </c>
      <c r="C6119" t="s">
        <v>20</v>
      </c>
      <c r="D6119">
        <v>0</v>
      </c>
    </row>
    <row r="6120" spans="1:4" x14ac:dyDescent="0.3">
      <c r="A6120">
        <v>3381</v>
      </c>
      <c r="B6120" t="s">
        <v>48</v>
      </c>
      <c r="C6120" t="s">
        <v>21</v>
      </c>
      <c r="D6120">
        <v>0</v>
      </c>
    </row>
    <row r="6121" spans="1:4" x14ac:dyDescent="0.3">
      <c r="A6121">
        <v>3381</v>
      </c>
      <c r="B6121" t="s">
        <v>48</v>
      </c>
      <c r="C6121" t="s">
        <v>22</v>
      </c>
      <c r="D6121">
        <v>4</v>
      </c>
    </row>
    <row r="6122" spans="1:4" x14ac:dyDescent="0.3">
      <c r="A6122">
        <v>7514</v>
      </c>
      <c r="B6122" t="s">
        <v>53</v>
      </c>
      <c r="C6122" t="s">
        <v>17</v>
      </c>
      <c r="D6122">
        <v>84</v>
      </c>
    </row>
    <row r="6123" spans="1:4" x14ac:dyDescent="0.3">
      <c r="A6123">
        <v>7514</v>
      </c>
      <c r="B6123" t="s">
        <v>53</v>
      </c>
      <c r="C6123" t="s">
        <v>18</v>
      </c>
      <c r="D6123">
        <v>10</v>
      </c>
    </row>
    <row r="6124" spans="1:4" x14ac:dyDescent="0.3">
      <c r="A6124">
        <v>7514</v>
      </c>
      <c r="B6124" t="s">
        <v>53</v>
      </c>
      <c r="C6124" t="s">
        <v>19</v>
      </c>
      <c r="D6124">
        <v>34</v>
      </c>
    </row>
    <row r="6125" spans="1:4" x14ac:dyDescent="0.3">
      <c r="A6125">
        <v>7514</v>
      </c>
      <c r="B6125" t="s">
        <v>53</v>
      </c>
      <c r="C6125" t="s">
        <v>20</v>
      </c>
      <c r="D6125">
        <v>11</v>
      </c>
    </row>
    <row r="6126" spans="1:4" x14ac:dyDescent="0.3">
      <c r="A6126">
        <v>7514</v>
      </c>
      <c r="B6126" t="s">
        <v>53</v>
      </c>
      <c r="C6126" t="s">
        <v>21</v>
      </c>
      <c r="D6126">
        <v>10</v>
      </c>
    </row>
    <row r="6127" spans="1:4" x14ac:dyDescent="0.3">
      <c r="A6127">
        <v>7514</v>
      </c>
      <c r="B6127" t="s">
        <v>53</v>
      </c>
      <c r="C6127" t="s">
        <v>22</v>
      </c>
      <c r="D6127">
        <v>28</v>
      </c>
    </row>
    <row r="6128" spans="1:4" x14ac:dyDescent="0.3">
      <c r="A6128">
        <v>975</v>
      </c>
      <c r="B6128" t="s">
        <v>53</v>
      </c>
      <c r="C6128" t="s">
        <v>17</v>
      </c>
      <c r="D6128">
        <v>178</v>
      </c>
    </row>
    <row r="6129" spans="1:4" x14ac:dyDescent="0.3">
      <c r="A6129">
        <v>975</v>
      </c>
      <c r="B6129" t="s">
        <v>53</v>
      </c>
      <c r="C6129" t="s">
        <v>18</v>
      </c>
      <c r="D6129">
        <v>4</v>
      </c>
    </row>
    <row r="6130" spans="1:4" x14ac:dyDescent="0.3">
      <c r="A6130">
        <v>975</v>
      </c>
      <c r="B6130" t="s">
        <v>53</v>
      </c>
      <c r="C6130" t="s">
        <v>19</v>
      </c>
      <c r="D6130">
        <v>26</v>
      </c>
    </row>
    <row r="6131" spans="1:4" x14ac:dyDescent="0.3">
      <c r="A6131">
        <v>975</v>
      </c>
      <c r="B6131" t="s">
        <v>53</v>
      </c>
      <c r="C6131" t="s">
        <v>20</v>
      </c>
      <c r="D6131">
        <v>8</v>
      </c>
    </row>
    <row r="6132" spans="1:4" x14ac:dyDescent="0.3">
      <c r="A6132">
        <v>975</v>
      </c>
      <c r="B6132" t="s">
        <v>53</v>
      </c>
      <c r="C6132" t="s">
        <v>21</v>
      </c>
      <c r="D6132">
        <v>4</v>
      </c>
    </row>
    <row r="6133" spans="1:4" x14ac:dyDescent="0.3">
      <c r="A6133">
        <v>975</v>
      </c>
      <c r="B6133" t="s">
        <v>53</v>
      </c>
      <c r="C6133" t="s">
        <v>22</v>
      </c>
      <c r="D6133">
        <v>44</v>
      </c>
    </row>
    <row r="6134" spans="1:4" x14ac:dyDescent="0.3">
      <c r="A6134">
        <v>9665</v>
      </c>
      <c r="B6134" t="s">
        <v>47</v>
      </c>
      <c r="C6134" t="s">
        <v>17</v>
      </c>
      <c r="D6134">
        <v>267</v>
      </c>
    </row>
    <row r="6135" spans="1:4" x14ac:dyDescent="0.3">
      <c r="A6135">
        <v>9665</v>
      </c>
      <c r="B6135" t="s">
        <v>47</v>
      </c>
      <c r="C6135" t="s">
        <v>18</v>
      </c>
      <c r="D6135">
        <v>3</v>
      </c>
    </row>
    <row r="6136" spans="1:4" x14ac:dyDescent="0.3">
      <c r="A6136">
        <v>9665</v>
      </c>
      <c r="B6136" t="s">
        <v>47</v>
      </c>
      <c r="C6136" t="s">
        <v>19</v>
      </c>
      <c r="D6136">
        <v>30</v>
      </c>
    </row>
    <row r="6137" spans="1:4" x14ac:dyDescent="0.3">
      <c r="A6137">
        <v>9665</v>
      </c>
      <c r="B6137" t="s">
        <v>47</v>
      </c>
      <c r="C6137" t="s">
        <v>20</v>
      </c>
      <c r="D6137">
        <v>4</v>
      </c>
    </row>
    <row r="6138" spans="1:4" x14ac:dyDescent="0.3">
      <c r="A6138">
        <v>9665</v>
      </c>
      <c r="B6138" t="s">
        <v>47</v>
      </c>
      <c r="C6138" t="s">
        <v>21</v>
      </c>
      <c r="D6138">
        <v>0</v>
      </c>
    </row>
    <row r="6139" spans="1:4" x14ac:dyDescent="0.3">
      <c r="A6139">
        <v>9665</v>
      </c>
      <c r="B6139" t="s">
        <v>47</v>
      </c>
      <c r="C6139" t="s">
        <v>22</v>
      </c>
      <c r="D6139">
        <v>57</v>
      </c>
    </row>
    <row r="6140" spans="1:4" x14ac:dyDescent="0.3">
      <c r="A6140">
        <v>6295</v>
      </c>
      <c r="B6140" t="s">
        <v>41</v>
      </c>
      <c r="C6140" t="s">
        <v>17</v>
      </c>
      <c r="D6140">
        <v>652</v>
      </c>
    </row>
    <row r="6141" spans="1:4" x14ac:dyDescent="0.3">
      <c r="A6141">
        <v>6295</v>
      </c>
      <c r="B6141" t="s">
        <v>41</v>
      </c>
      <c r="C6141" t="s">
        <v>18</v>
      </c>
      <c r="D6141">
        <v>8</v>
      </c>
    </row>
    <row r="6142" spans="1:4" x14ac:dyDescent="0.3">
      <c r="A6142">
        <v>6295</v>
      </c>
      <c r="B6142" t="s">
        <v>41</v>
      </c>
      <c r="C6142" t="s">
        <v>19</v>
      </c>
      <c r="D6142">
        <v>158</v>
      </c>
    </row>
    <row r="6143" spans="1:4" x14ac:dyDescent="0.3">
      <c r="A6143">
        <v>6295</v>
      </c>
      <c r="B6143" t="s">
        <v>41</v>
      </c>
      <c r="C6143" t="s">
        <v>20</v>
      </c>
      <c r="D6143">
        <v>21</v>
      </c>
    </row>
    <row r="6144" spans="1:4" x14ac:dyDescent="0.3">
      <c r="A6144">
        <v>6295</v>
      </c>
      <c r="B6144" t="s">
        <v>41</v>
      </c>
      <c r="C6144" t="s">
        <v>21</v>
      </c>
      <c r="D6144">
        <v>0</v>
      </c>
    </row>
    <row r="6145" spans="1:4" x14ac:dyDescent="0.3">
      <c r="A6145">
        <v>6295</v>
      </c>
      <c r="B6145" t="s">
        <v>41</v>
      </c>
      <c r="C6145" t="s">
        <v>22</v>
      </c>
      <c r="D6145">
        <v>142</v>
      </c>
    </row>
    <row r="6146" spans="1:4" x14ac:dyDescent="0.3">
      <c r="A6146">
        <v>8070</v>
      </c>
      <c r="B6146" t="s">
        <v>41</v>
      </c>
      <c r="C6146" t="s">
        <v>17</v>
      </c>
      <c r="D6146">
        <v>199</v>
      </c>
    </row>
    <row r="6147" spans="1:4" x14ac:dyDescent="0.3">
      <c r="A6147">
        <v>8070</v>
      </c>
      <c r="B6147" t="s">
        <v>41</v>
      </c>
      <c r="C6147" t="s">
        <v>18</v>
      </c>
      <c r="D6147">
        <v>12</v>
      </c>
    </row>
    <row r="6148" spans="1:4" x14ac:dyDescent="0.3">
      <c r="A6148">
        <v>8070</v>
      </c>
      <c r="B6148" t="s">
        <v>41</v>
      </c>
      <c r="C6148" t="s">
        <v>19</v>
      </c>
      <c r="D6148">
        <v>31</v>
      </c>
    </row>
    <row r="6149" spans="1:4" x14ac:dyDescent="0.3">
      <c r="A6149">
        <v>8070</v>
      </c>
      <c r="B6149" t="s">
        <v>41</v>
      </c>
      <c r="C6149" t="s">
        <v>20</v>
      </c>
      <c r="D6149">
        <v>3</v>
      </c>
    </row>
    <row r="6150" spans="1:4" x14ac:dyDescent="0.3">
      <c r="A6150">
        <v>8070</v>
      </c>
      <c r="B6150" t="s">
        <v>41</v>
      </c>
      <c r="C6150" t="s">
        <v>21</v>
      </c>
      <c r="D6150">
        <v>12</v>
      </c>
    </row>
    <row r="6151" spans="1:4" x14ac:dyDescent="0.3">
      <c r="A6151">
        <v>8070</v>
      </c>
      <c r="B6151" t="s">
        <v>41</v>
      </c>
      <c r="C6151" t="s">
        <v>22</v>
      </c>
      <c r="D6151">
        <v>7</v>
      </c>
    </row>
    <row r="6152" spans="1:4" x14ac:dyDescent="0.3">
      <c r="A6152">
        <v>10552</v>
      </c>
      <c r="B6152" t="s">
        <v>41</v>
      </c>
      <c r="C6152" t="s">
        <v>17</v>
      </c>
      <c r="D6152">
        <v>70</v>
      </c>
    </row>
    <row r="6153" spans="1:4" x14ac:dyDescent="0.3">
      <c r="A6153">
        <v>10552</v>
      </c>
      <c r="B6153" t="s">
        <v>41</v>
      </c>
      <c r="C6153" t="s">
        <v>18</v>
      </c>
      <c r="D6153">
        <v>54</v>
      </c>
    </row>
    <row r="6154" spans="1:4" x14ac:dyDescent="0.3">
      <c r="A6154">
        <v>10552</v>
      </c>
      <c r="B6154" t="s">
        <v>41</v>
      </c>
      <c r="C6154" t="s">
        <v>19</v>
      </c>
      <c r="D6154">
        <v>109</v>
      </c>
    </row>
    <row r="6155" spans="1:4" x14ac:dyDescent="0.3">
      <c r="A6155">
        <v>10552</v>
      </c>
      <c r="B6155" t="s">
        <v>41</v>
      </c>
      <c r="C6155" t="s">
        <v>20</v>
      </c>
      <c r="D6155">
        <v>80</v>
      </c>
    </row>
    <row r="6156" spans="1:4" x14ac:dyDescent="0.3">
      <c r="A6156">
        <v>10552</v>
      </c>
      <c r="B6156" t="s">
        <v>41</v>
      </c>
      <c r="C6156" t="s">
        <v>21</v>
      </c>
      <c r="D6156">
        <v>9</v>
      </c>
    </row>
    <row r="6157" spans="1:4" x14ac:dyDescent="0.3">
      <c r="A6157">
        <v>10552</v>
      </c>
      <c r="B6157" t="s">
        <v>41</v>
      </c>
      <c r="C6157" t="s">
        <v>22</v>
      </c>
      <c r="D6157">
        <v>45</v>
      </c>
    </row>
    <row r="6158" spans="1:4" x14ac:dyDescent="0.3">
      <c r="A6158">
        <v>3050</v>
      </c>
      <c r="B6158" t="s">
        <v>41</v>
      </c>
      <c r="C6158" t="s">
        <v>17</v>
      </c>
      <c r="D6158">
        <v>185</v>
      </c>
    </row>
    <row r="6159" spans="1:4" x14ac:dyDescent="0.3">
      <c r="A6159">
        <v>3050</v>
      </c>
      <c r="B6159" t="s">
        <v>41</v>
      </c>
      <c r="C6159" t="s">
        <v>18</v>
      </c>
      <c r="D6159">
        <v>0</v>
      </c>
    </row>
    <row r="6160" spans="1:4" x14ac:dyDescent="0.3">
      <c r="A6160">
        <v>3050</v>
      </c>
      <c r="B6160" t="s">
        <v>41</v>
      </c>
      <c r="C6160" t="s">
        <v>19</v>
      </c>
      <c r="D6160">
        <v>28</v>
      </c>
    </row>
    <row r="6161" spans="1:4" x14ac:dyDescent="0.3">
      <c r="A6161">
        <v>3050</v>
      </c>
      <c r="B6161" t="s">
        <v>41</v>
      </c>
      <c r="C6161" t="s">
        <v>20</v>
      </c>
      <c r="D6161">
        <v>3</v>
      </c>
    </row>
    <row r="6162" spans="1:4" x14ac:dyDescent="0.3">
      <c r="A6162">
        <v>3050</v>
      </c>
      <c r="B6162" t="s">
        <v>41</v>
      </c>
      <c r="C6162" t="s">
        <v>21</v>
      </c>
      <c r="D6162">
        <v>2</v>
      </c>
    </row>
    <row r="6163" spans="1:4" x14ac:dyDescent="0.3">
      <c r="A6163">
        <v>3050</v>
      </c>
      <c r="B6163" t="s">
        <v>41</v>
      </c>
      <c r="C6163" t="s">
        <v>22</v>
      </c>
      <c r="D6163">
        <v>17</v>
      </c>
    </row>
    <row r="6164" spans="1:4" x14ac:dyDescent="0.3">
      <c r="A6164">
        <v>2613</v>
      </c>
      <c r="B6164" t="s">
        <v>41</v>
      </c>
      <c r="C6164" t="s">
        <v>17</v>
      </c>
      <c r="D6164">
        <v>162</v>
      </c>
    </row>
    <row r="6165" spans="1:4" x14ac:dyDescent="0.3">
      <c r="A6165">
        <v>2613</v>
      </c>
      <c r="B6165" t="s">
        <v>41</v>
      </c>
      <c r="C6165" t="s">
        <v>18</v>
      </c>
      <c r="D6165">
        <v>6</v>
      </c>
    </row>
    <row r="6166" spans="1:4" x14ac:dyDescent="0.3">
      <c r="A6166">
        <v>2613</v>
      </c>
      <c r="B6166" t="s">
        <v>41</v>
      </c>
      <c r="C6166" t="s">
        <v>19</v>
      </c>
      <c r="D6166">
        <v>37</v>
      </c>
    </row>
    <row r="6167" spans="1:4" x14ac:dyDescent="0.3">
      <c r="A6167">
        <v>2613</v>
      </c>
      <c r="B6167" t="s">
        <v>41</v>
      </c>
      <c r="C6167" t="s">
        <v>20</v>
      </c>
      <c r="D6167">
        <v>6</v>
      </c>
    </row>
    <row r="6168" spans="1:4" x14ac:dyDescent="0.3">
      <c r="A6168">
        <v>2613</v>
      </c>
      <c r="B6168" t="s">
        <v>41</v>
      </c>
      <c r="C6168" t="s">
        <v>21</v>
      </c>
      <c r="D6168">
        <v>13</v>
      </c>
    </row>
    <row r="6169" spans="1:4" x14ac:dyDescent="0.3">
      <c r="A6169">
        <v>2613</v>
      </c>
      <c r="B6169" t="s">
        <v>41</v>
      </c>
      <c r="C6169" t="s">
        <v>22</v>
      </c>
      <c r="D6169">
        <v>13</v>
      </c>
    </row>
    <row r="6170" spans="1:4" x14ac:dyDescent="0.3">
      <c r="A6170">
        <v>771</v>
      </c>
      <c r="B6170" t="s">
        <v>52</v>
      </c>
      <c r="C6170" t="s">
        <v>17</v>
      </c>
      <c r="D6170">
        <v>135</v>
      </c>
    </row>
    <row r="6171" spans="1:4" x14ac:dyDescent="0.3">
      <c r="A6171">
        <v>771</v>
      </c>
      <c r="B6171" t="s">
        <v>52</v>
      </c>
      <c r="C6171" t="s">
        <v>18</v>
      </c>
      <c r="D6171">
        <v>9</v>
      </c>
    </row>
    <row r="6172" spans="1:4" x14ac:dyDescent="0.3">
      <c r="A6172">
        <v>771</v>
      </c>
      <c r="B6172" t="s">
        <v>52</v>
      </c>
      <c r="C6172" t="s">
        <v>19</v>
      </c>
      <c r="D6172">
        <v>39</v>
      </c>
    </row>
    <row r="6173" spans="1:4" x14ac:dyDescent="0.3">
      <c r="A6173">
        <v>771</v>
      </c>
      <c r="B6173" t="s">
        <v>52</v>
      </c>
      <c r="C6173" t="s">
        <v>20</v>
      </c>
      <c r="D6173">
        <v>4</v>
      </c>
    </row>
    <row r="6174" spans="1:4" x14ac:dyDescent="0.3">
      <c r="A6174">
        <v>771</v>
      </c>
      <c r="B6174" t="s">
        <v>52</v>
      </c>
      <c r="C6174" t="s">
        <v>21</v>
      </c>
      <c r="D6174">
        <v>0</v>
      </c>
    </row>
    <row r="6175" spans="1:4" x14ac:dyDescent="0.3">
      <c r="A6175">
        <v>771</v>
      </c>
      <c r="B6175" t="s">
        <v>52</v>
      </c>
      <c r="C6175" t="s">
        <v>22</v>
      </c>
      <c r="D6175">
        <v>7</v>
      </c>
    </row>
    <row r="6176" spans="1:4" x14ac:dyDescent="0.3">
      <c r="A6176">
        <v>8562</v>
      </c>
      <c r="B6176" t="s">
        <v>41</v>
      </c>
      <c r="C6176" t="s">
        <v>17</v>
      </c>
      <c r="D6176">
        <v>127</v>
      </c>
    </row>
    <row r="6177" spans="1:4" x14ac:dyDescent="0.3">
      <c r="A6177">
        <v>8562</v>
      </c>
      <c r="B6177" t="s">
        <v>41</v>
      </c>
      <c r="C6177" t="s">
        <v>18</v>
      </c>
      <c r="D6177">
        <v>4</v>
      </c>
    </row>
    <row r="6178" spans="1:4" x14ac:dyDescent="0.3">
      <c r="A6178">
        <v>8562</v>
      </c>
      <c r="B6178" t="s">
        <v>41</v>
      </c>
      <c r="C6178" t="s">
        <v>19</v>
      </c>
      <c r="D6178">
        <v>73</v>
      </c>
    </row>
    <row r="6179" spans="1:4" x14ac:dyDescent="0.3">
      <c r="A6179">
        <v>8562</v>
      </c>
      <c r="B6179" t="s">
        <v>41</v>
      </c>
      <c r="C6179" t="s">
        <v>20</v>
      </c>
      <c r="D6179">
        <v>15</v>
      </c>
    </row>
    <row r="6180" spans="1:4" x14ac:dyDescent="0.3">
      <c r="A6180">
        <v>8562</v>
      </c>
      <c r="B6180" t="s">
        <v>41</v>
      </c>
      <c r="C6180" t="s">
        <v>21</v>
      </c>
      <c r="D6180">
        <v>6</v>
      </c>
    </row>
    <row r="6181" spans="1:4" x14ac:dyDescent="0.3">
      <c r="A6181">
        <v>8562</v>
      </c>
      <c r="B6181" t="s">
        <v>41</v>
      </c>
      <c r="C6181" t="s">
        <v>22</v>
      </c>
      <c r="D6181">
        <v>11</v>
      </c>
    </row>
    <row r="6182" spans="1:4" x14ac:dyDescent="0.3">
      <c r="A6182">
        <v>8650</v>
      </c>
      <c r="B6182" t="s">
        <v>41</v>
      </c>
      <c r="C6182" t="s">
        <v>17</v>
      </c>
      <c r="D6182">
        <v>5</v>
      </c>
    </row>
    <row r="6183" spans="1:4" x14ac:dyDescent="0.3">
      <c r="A6183">
        <v>8650</v>
      </c>
      <c r="B6183" t="s">
        <v>41</v>
      </c>
      <c r="C6183" t="s">
        <v>18</v>
      </c>
      <c r="D6183">
        <v>6</v>
      </c>
    </row>
    <row r="6184" spans="1:4" x14ac:dyDescent="0.3">
      <c r="A6184">
        <v>8650</v>
      </c>
      <c r="B6184" t="s">
        <v>41</v>
      </c>
      <c r="C6184" t="s">
        <v>19</v>
      </c>
      <c r="D6184">
        <v>10</v>
      </c>
    </row>
    <row r="6185" spans="1:4" x14ac:dyDescent="0.3">
      <c r="A6185">
        <v>8650</v>
      </c>
      <c r="B6185" t="s">
        <v>41</v>
      </c>
      <c r="C6185" t="s">
        <v>20</v>
      </c>
      <c r="D6185">
        <v>6</v>
      </c>
    </row>
    <row r="6186" spans="1:4" x14ac:dyDescent="0.3">
      <c r="A6186">
        <v>8650</v>
      </c>
      <c r="B6186" t="s">
        <v>41</v>
      </c>
      <c r="C6186" t="s">
        <v>21</v>
      </c>
      <c r="D6186">
        <v>5</v>
      </c>
    </row>
    <row r="6187" spans="1:4" x14ac:dyDescent="0.3">
      <c r="A6187">
        <v>8650</v>
      </c>
      <c r="B6187" t="s">
        <v>41</v>
      </c>
      <c r="C6187" t="s">
        <v>22</v>
      </c>
      <c r="D6187">
        <v>10</v>
      </c>
    </row>
    <row r="6188" spans="1:4" x14ac:dyDescent="0.3">
      <c r="A6188">
        <v>8945</v>
      </c>
      <c r="B6188" t="s">
        <v>47</v>
      </c>
      <c r="C6188" t="s">
        <v>17</v>
      </c>
      <c r="D6188">
        <v>171</v>
      </c>
    </row>
    <row r="6189" spans="1:4" x14ac:dyDescent="0.3">
      <c r="A6189">
        <v>8945</v>
      </c>
      <c r="B6189" t="s">
        <v>47</v>
      </c>
      <c r="C6189" t="s">
        <v>18</v>
      </c>
      <c r="D6189">
        <v>0</v>
      </c>
    </row>
    <row r="6190" spans="1:4" x14ac:dyDescent="0.3">
      <c r="A6190">
        <v>8945</v>
      </c>
      <c r="B6190" t="s">
        <v>47</v>
      </c>
      <c r="C6190" t="s">
        <v>19</v>
      </c>
      <c r="D6190">
        <v>11</v>
      </c>
    </row>
    <row r="6191" spans="1:4" x14ac:dyDescent="0.3">
      <c r="A6191">
        <v>8945</v>
      </c>
      <c r="B6191" t="s">
        <v>47</v>
      </c>
      <c r="C6191" t="s">
        <v>20</v>
      </c>
      <c r="D6191">
        <v>0</v>
      </c>
    </row>
    <row r="6192" spans="1:4" x14ac:dyDescent="0.3">
      <c r="A6192">
        <v>8945</v>
      </c>
      <c r="B6192" t="s">
        <v>47</v>
      </c>
      <c r="C6192" t="s">
        <v>21</v>
      </c>
      <c r="D6192">
        <v>1</v>
      </c>
    </row>
    <row r="6193" spans="1:4" x14ac:dyDescent="0.3">
      <c r="A6193">
        <v>8945</v>
      </c>
      <c r="B6193" t="s">
        <v>47</v>
      </c>
      <c r="C6193" t="s">
        <v>22</v>
      </c>
      <c r="D6193">
        <v>20</v>
      </c>
    </row>
    <row r="6194" spans="1:4" x14ac:dyDescent="0.3">
      <c r="A6194">
        <v>5229</v>
      </c>
      <c r="B6194" t="s">
        <v>52</v>
      </c>
      <c r="C6194" t="s">
        <v>17</v>
      </c>
      <c r="D6194">
        <v>30</v>
      </c>
    </row>
    <row r="6195" spans="1:4" x14ac:dyDescent="0.3">
      <c r="A6195">
        <v>5229</v>
      </c>
      <c r="B6195" t="s">
        <v>52</v>
      </c>
      <c r="C6195" t="s">
        <v>18</v>
      </c>
      <c r="D6195">
        <v>1</v>
      </c>
    </row>
    <row r="6196" spans="1:4" x14ac:dyDescent="0.3">
      <c r="A6196">
        <v>5229</v>
      </c>
      <c r="B6196" t="s">
        <v>52</v>
      </c>
      <c r="C6196" t="s">
        <v>19</v>
      </c>
      <c r="D6196">
        <v>8</v>
      </c>
    </row>
    <row r="6197" spans="1:4" x14ac:dyDescent="0.3">
      <c r="A6197">
        <v>5229</v>
      </c>
      <c r="B6197" t="s">
        <v>52</v>
      </c>
      <c r="C6197" t="s">
        <v>20</v>
      </c>
      <c r="D6197">
        <v>0</v>
      </c>
    </row>
    <row r="6198" spans="1:4" x14ac:dyDescent="0.3">
      <c r="A6198">
        <v>5229</v>
      </c>
      <c r="B6198" t="s">
        <v>52</v>
      </c>
      <c r="C6198" t="s">
        <v>21</v>
      </c>
      <c r="D6198">
        <v>0</v>
      </c>
    </row>
    <row r="6199" spans="1:4" x14ac:dyDescent="0.3">
      <c r="A6199">
        <v>5229</v>
      </c>
      <c r="B6199" t="s">
        <v>52</v>
      </c>
      <c r="C6199" t="s">
        <v>22</v>
      </c>
      <c r="D6199">
        <v>3</v>
      </c>
    </row>
    <row r="6200" spans="1:4" x14ac:dyDescent="0.3">
      <c r="A6200">
        <v>5441</v>
      </c>
      <c r="B6200" t="s">
        <v>41</v>
      </c>
      <c r="C6200" t="s">
        <v>17</v>
      </c>
      <c r="D6200">
        <v>267</v>
      </c>
    </row>
    <row r="6201" spans="1:4" x14ac:dyDescent="0.3">
      <c r="A6201">
        <v>5441</v>
      </c>
      <c r="B6201" t="s">
        <v>41</v>
      </c>
      <c r="C6201" t="s">
        <v>18</v>
      </c>
      <c r="D6201">
        <v>6</v>
      </c>
    </row>
    <row r="6202" spans="1:4" x14ac:dyDescent="0.3">
      <c r="A6202">
        <v>5441</v>
      </c>
      <c r="B6202" t="s">
        <v>41</v>
      </c>
      <c r="C6202" t="s">
        <v>19</v>
      </c>
      <c r="D6202">
        <v>54</v>
      </c>
    </row>
    <row r="6203" spans="1:4" x14ac:dyDescent="0.3">
      <c r="A6203">
        <v>5441</v>
      </c>
      <c r="B6203" t="s">
        <v>41</v>
      </c>
      <c r="C6203" t="s">
        <v>20</v>
      </c>
      <c r="D6203">
        <v>8</v>
      </c>
    </row>
    <row r="6204" spans="1:4" x14ac:dyDescent="0.3">
      <c r="A6204">
        <v>5441</v>
      </c>
      <c r="B6204" t="s">
        <v>41</v>
      </c>
      <c r="C6204" t="s">
        <v>21</v>
      </c>
      <c r="D6204">
        <v>3</v>
      </c>
    </row>
    <row r="6205" spans="1:4" x14ac:dyDescent="0.3">
      <c r="A6205">
        <v>5441</v>
      </c>
      <c r="B6205" t="s">
        <v>41</v>
      </c>
      <c r="C6205" t="s">
        <v>22</v>
      </c>
      <c r="D6205">
        <v>50</v>
      </c>
    </row>
    <row r="6206" spans="1:4" x14ac:dyDescent="0.3">
      <c r="A6206">
        <v>3594</v>
      </c>
      <c r="B6206" t="s">
        <v>48</v>
      </c>
      <c r="C6206" t="s">
        <v>17</v>
      </c>
      <c r="D6206">
        <v>539</v>
      </c>
    </row>
    <row r="6207" spans="1:4" x14ac:dyDescent="0.3">
      <c r="A6207">
        <v>3594</v>
      </c>
      <c r="B6207" t="s">
        <v>48</v>
      </c>
      <c r="C6207" t="s">
        <v>18</v>
      </c>
      <c r="D6207">
        <v>6</v>
      </c>
    </row>
    <row r="6208" spans="1:4" x14ac:dyDescent="0.3">
      <c r="A6208">
        <v>3594</v>
      </c>
      <c r="B6208" t="s">
        <v>48</v>
      </c>
      <c r="C6208" t="s">
        <v>19</v>
      </c>
      <c r="D6208">
        <v>91</v>
      </c>
    </row>
    <row r="6209" spans="1:4" x14ac:dyDescent="0.3">
      <c r="A6209">
        <v>3594</v>
      </c>
      <c r="B6209" t="s">
        <v>48</v>
      </c>
      <c r="C6209" t="s">
        <v>20</v>
      </c>
      <c r="D6209">
        <v>8</v>
      </c>
    </row>
    <row r="6210" spans="1:4" x14ac:dyDescent="0.3">
      <c r="A6210">
        <v>3594</v>
      </c>
      <c r="B6210" t="s">
        <v>48</v>
      </c>
      <c r="C6210" t="s">
        <v>21</v>
      </c>
      <c r="D6210">
        <v>6</v>
      </c>
    </row>
    <row r="6211" spans="1:4" x14ac:dyDescent="0.3">
      <c r="A6211">
        <v>3594</v>
      </c>
      <c r="B6211" t="s">
        <v>48</v>
      </c>
      <c r="C6211" t="s">
        <v>22</v>
      </c>
      <c r="D6211">
        <v>97</v>
      </c>
    </row>
    <row r="6212" spans="1:4" x14ac:dyDescent="0.3">
      <c r="A6212">
        <v>5062</v>
      </c>
      <c r="B6212" t="s">
        <v>47</v>
      </c>
      <c r="C6212" t="s">
        <v>17</v>
      </c>
      <c r="D6212">
        <v>35</v>
      </c>
    </row>
    <row r="6213" spans="1:4" x14ac:dyDescent="0.3">
      <c r="A6213">
        <v>5062</v>
      </c>
      <c r="B6213" t="s">
        <v>47</v>
      </c>
      <c r="C6213" t="s">
        <v>18</v>
      </c>
      <c r="D6213">
        <v>0</v>
      </c>
    </row>
    <row r="6214" spans="1:4" x14ac:dyDescent="0.3">
      <c r="A6214">
        <v>5062</v>
      </c>
      <c r="B6214" t="s">
        <v>47</v>
      </c>
      <c r="C6214" t="s">
        <v>19</v>
      </c>
      <c r="D6214">
        <v>4</v>
      </c>
    </row>
    <row r="6215" spans="1:4" x14ac:dyDescent="0.3">
      <c r="A6215">
        <v>5062</v>
      </c>
      <c r="B6215" t="s">
        <v>47</v>
      </c>
      <c r="C6215" t="s">
        <v>20</v>
      </c>
      <c r="D6215">
        <v>0</v>
      </c>
    </row>
    <row r="6216" spans="1:4" x14ac:dyDescent="0.3">
      <c r="A6216">
        <v>5062</v>
      </c>
      <c r="B6216" t="s">
        <v>47</v>
      </c>
      <c r="C6216" t="s">
        <v>21</v>
      </c>
      <c r="D6216">
        <v>0</v>
      </c>
    </row>
    <row r="6217" spans="1:4" x14ac:dyDescent="0.3">
      <c r="A6217">
        <v>5062</v>
      </c>
      <c r="B6217" t="s">
        <v>47</v>
      </c>
      <c r="C6217" t="s">
        <v>22</v>
      </c>
      <c r="D6217">
        <v>0</v>
      </c>
    </row>
    <row r="6218" spans="1:4" x14ac:dyDescent="0.3">
      <c r="A6218">
        <v>7822</v>
      </c>
      <c r="B6218" t="s">
        <v>41</v>
      </c>
      <c r="C6218" t="s">
        <v>17</v>
      </c>
      <c r="D6218">
        <v>198</v>
      </c>
    </row>
    <row r="6219" spans="1:4" x14ac:dyDescent="0.3">
      <c r="A6219">
        <v>7822</v>
      </c>
      <c r="B6219" t="s">
        <v>41</v>
      </c>
      <c r="C6219" t="s">
        <v>18</v>
      </c>
      <c r="D6219">
        <v>18</v>
      </c>
    </row>
    <row r="6220" spans="1:4" x14ac:dyDescent="0.3">
      <c r="A6220">
        <v>7822</v>
      </c>
      <c r="B6220" t="s">
        <v>41</v>
      </c>
      <c r="C6220" t="s">
        <v>19</v>
      </c>
      <c r="D6220">
        <v>252</v>
      </c>
    </row>
    <row r="6221" spans="1:4" x14ac:dyDescent="0.3">
      <c r="A6221">
        <v>7822</v>
      </c>
      <c r="B6221" t="s">
        <v>41</v>
      </c>
      <c r="C6221" t="s">
        <v>20</v>
      </c>
      <c r="D6221">
        <v>32</v>
      </c>
    </row>
    <row r="6222" spans="1:4" x14ac:dyDescent="0.3">
      <c r="A6222">
        <v>7822</v>
      </c>
      <c r="B6222" t="s">
        <v>41</v>
      </c>
      <c r="C6222" t="s">
        <v>21</v>
      </c>
      <c r="D6222">
        <v>108</v>
      </c>
    </row>
    <row r="6223" spans="1:4" x14ac:dyDescent="0.3">
      <c r="A6223">
        <v>7822</v>
      </c>
      <c r="B6223" t="s">
        <v>41</v>
      </c>
      <c r="C6223" t="s">
        <v>22</v>
      </c>
      <c r="D6223">
        <v>54</v>
      </c>
    </row>
    <row r="6224" spans="1:4" x14ac:dyDescent="0.3">
      <c r="A6224">
        <v>521</v>
      </c>
      <c r="B6224" t="s">
        <v>41</v>
      </c>
      <c r="C6224" t="s">
        <v>17</v>
      </c>
      <c r="D6224">
        <v>174</v>
      </c>
    </row>
    <row r="6225" spans="1:4" x14ac:dyDescent="0.3">
      <c r="A6225">
        <v>521</v>
      </c>
      <c r="B6225" t="s">
        <v>41</v>
      </c>
      <c r="C6225" t="s">
        <v>18</v>
      </c>
      <c r="D6225">
        <v>77</v>
      </c>
    </row>
    <row r="6226" spans="1:4" x14ac:dyDescent="0.3">
      <c r="A6226">
        <v>521</v>
      </c>
      <c r="B6226" t="s">
        <v>41</v>
      </c>
      <c r="C6226" t="s">
        <v>19</v>
      </c>
      <c r="D6226">
        <v>203</v>
      </c>
    </row>
    <row r="6227" spans="1:4" x14ac:dyDescent="0.3">
      <c r="A6227">
        <v>521</v>
      </c>
      <c r="B6227" t="s">
        <v>41</v>
      </c>
      <c r="C6227" t="s">
        <v>20</v>
      </c>
      <c r="D6227">
        <v>6</v>
      </c>
    </row>
    <row r="6228" spans="1:4" x14ac:dyDescent="0.3">
      <c r="A6228">
        <v>521</v>
      </c>
      <c r="B6228" t="s">
        <v>41</v>
      </c>
      <c r="C6228" t="s">
        <v>21</v>
      </c>
      <c r="D6228">
        <v>24</v>
      </c>
    </row>
    <row r="6229" spans="1:4" x14ac:dyDescent="0.3">
      <c r="A6229">
        <v>521</v>
      </c>
      <c r="B6229" t="s">
        <v>41</v>
      </c>
      <c r="C6229" t="s">
        <v>22</v>
      </c>
      <c r="D6229">
        <v>97</v>
      </c>
    </row>
    <row r="6230" spans="1:4" x14ac:dyDescent="0.3">
      <c r="A6230">
        <v>10128</v>
      </c>
      <c r="B6230" t="s">
        <v>48</v>
      </c>
      <c r="C6230" t="s">
        <v>17</v>
      </c>
      <c r="D6230">
        <v>620</v>
      </c>
    </row>
    <row r="6231" spans="1:4" x14ac:dyDescent="0.3">
      <c r="A6231">
        <v>10128</v>
      </c>
      <c r="B6231" t="s">
        <v>48</v>
      </c>
      <c r="C6231" t="s">
        <v>18</v>
      </c>
      <c r="D6231">
        <v>16</v>
      </c>
    </row>
    <row r="6232" spans="1:4" x14ac:dyDescent="0.3">
      <c r="A6232">
        <v>10128</v>
      </c>
      <c r="B6232" t="s">
        <v>48</v>
      </c>
      <c r="C6232" t="s">
        <v>19</v>
      </c>
      <c r="D6232">
        <v>165</v>
      </c>
    </row>
    <row r="6233" spans="1:4" x14ac:dyDescent="0.3">
      <c r="A6233">
        <v>10128</v>
      </c>
      <c r="B6233" t="s">
        <v>48</v>
      </c>
      <c r="C6233" t="s">
        <v>20</v>
      </c>
      <c r="D6233">
        <v>0</v>
      </c>
    </row>
    <row r="6234" spans="1:4" x14ac:dyDescent="0.3">
      <c r="A6234">
        <v>10128</v>
      </c>
      <c r="B6234" t="s">
        <v>48</v>
      </c>
      <c r="C6234" t="s">
        <v>21</v>
      </c>
      <c r="D6234">
        <v>24</v>
      </c>
    </row>
    <row r="6235" spans="1:4" x14ac:dyDescent="0.3">
      <c r="A6235">
        <v>10128</v>
      </c>
      <c r="B6235" t="s">
        <v>48</v>
      </c>
      <c r="C6235" t="s">
        <v>22</v>
      </c>
      <c r="D6235">
        <v>82</v>
      </c>
    </row>
    <row r="6236" spans="1:4" x14ac:dyDescent="0.3">
      <c r="A6236">
        <v>9284</v>
      </c>
      <c r="B6236" t="s">
        <v>41</v>
      </c>
      <c r="C6236" t="s">
        <v>17</v>
      </c>
      <c r="D6236">
        <v>620</v>
      </c>
    </row>
    <row r="6237" spans="1:4" x14ac:dyDescent="0.3">
      <c r="A6237">
        <v>9284</v>
      </c>
      <c r="B6237" t="s">
        <v>41</v>
      </c>
      <c r="C6237" t="s">
        <v>18</v>
      </c>
      <c r="D6237">
        <v>16</v>
      </c>
    </row>
    <row r="6238" spans="1:4" x14ac:dyDescent="0.3">
      <c r="A6238">
        <v>9284</v>
      </c>
      <c r="B6238" t="s">
        <v>41</v>
      </c>
      <c r="C6238" t="s">
        <v>19</v>
      </c>
      <c r="D6238">
        <v>165</v>
      </c>
    </row>
    <row r="6239" spans="1:4" x14ac:dyDescent="0.3">
      <c r="A6239">
        <v>9284</v>
      </c>
      <c r="B6239" t="s">
        <v>41</v>
      </c>
      <c r="C6239" t="s">
        <v>20</v>
      </c>
      <c r="D6239">
        <v>0</v>
      </c>
    </row>
    <row r="6240" spans="1:4" x14ac:dyDescent="0.3">
      <c r="A6240">
        <v>9284</v>
      </c>
      <c r="B6240" t="s">
        <v>41</v>
      </c>
      <c r="C6240" t="s">
        <v>21</v>
      </c>
      <c r="D6240">
        <v>24</v>
      </c>
    </row>
    <row r="6241" spans="1:4" x14ac:dyDescent="0.3">
      <c r="A6241">
        <v>9284</v>
      </c>
      <c r="B6241" t="s">
        <v>41</v>
      </c>
      <c r="C6241" t="s">
        <v>22</v>
      </c>
      <c r="D6241">
        <v>82</v>
      </c>
    </row>
    <row r="6242" spans="1:4" x14ac:dyDescent="0.3">
      <c r="A6242">
        <v>254</v>
      </c>
      <c r="B6242" t="s">
        <v>41</v>
      </c>
      <c r="C6242" t="s">
        <v>17</v>
      </c>
      <c r="D6242">
        <v>399</v>
      </c>
    </row>
    <row r="6243" spans="1:4" x14ac:dyDescent="0.3">
      <c r="A6243">
        <v>254</v>
      </c>
      <c r="B6243" t="s">
        <v>41</v>
      </c>
      <c r="C6243" t="s">
        <v>18</v>
      </c>
      <c r="D6243">
        <v>4</v>
      </c>
    </row>
    <row r="6244" spans="1:4" x14ac:dyDescent="0.3">
      <c r="A6244">
        <v>254</v>
      </c>
      <c r="B6244" t="s">
        <v>41</v>
      </c>
      <c r="C6244" t="s">
        <v>19</v>
      </c>
      <c r="D6244">
        <v>30</v>
      </c>
    </row>
    <row r="6245" spans="1:4" x14ac:dyDescent="0.3">
      <c r="A6245">
        <v>254</v>
      </c>
      <c r="B6245" t="s">
        <v>41</v>
      </c>
      <c r="C6245" t="s">
        <v>20</v>
      </c>
      <c r="D6245">
        <v>6</v>
      </c>
    </row>
    <row r="6246" spans="1:4" x14ac:dyDescent="0.3">
      <c r="A6246">
        <v>254</v>
      </c>
      <c r="B6246" t="s">
        <v>41</v>
      </c>
      <c r="C6246" t="s">
        <v>21</v>
      </c>
      <c r="D6246">
        <v>4</v>
      </c>
    </row>
    <row r="6247" spans="1:4" x14ac:dyDescent="0.3">
      <c r="A6247">
        <v>254</v>
      </c>
      <c r="B6247" t="s">
        <v>41</v>
      </c>
      <c r="C6247" t="s">
        <v>22</v>
      </c>
      <c r="D6247">
        <v>30</v>
      </c>
    </row>
    <row r="6248" spans="1:4" x14ac:dyDescent="0.3">
      <c r="A6248">
        <v>10882</v>
      </c>
      <c r="B6248" t="s">
        <v>41</v>
      </c>
      <c r="C6248" t="s">
        <v>17</v>
      </c>
      <c r="D6248">
        <v>407</v>
      </c>
    </row>
    <row r="6249" spans="1:4" x14ac:dyDescent="0.3">
      <c r="A6249">
        <v>10882</v>
      </c>
      <c r="B6249" t="s">
        <v>41</v>
      </c>
      <c r="C6249" t="s">
        <v>18</v>
      </c>
      <c r="D6249">
        <v>53</v>
      </c>
    </row>
    <row r="6250" spans="1:4" x14ac:dyDescent="0.3">
      <c r="A6250">
        <v>10882</v>
      </c>
      <c r="B6250" t="s">
        <v>41</v>
      </c>
      <c r="C6250" t="s">
        <v>19</v>
      </c>
      <c r="D6250">
        <v>221</v>
      </c>
    </row>
    <row r="6251" spans="1:4" x14ac:dyDescent="0.3">
      <c r="A6251">
        <v>10882</v>
      </c>
      <c r="B6251" t="s">
        <v>41</v>
      </c>
      <c r="C6251" t="s">
        <v>20</v>
      </c>
      <c r="D6251">
        <v>58</v>
      </c>
    </row>
    <row r="6252" spans="1:4" x14ac:dyDescent="0.3">
      <c r="A6252">
        <v>10882</v>
      </c>
      <c r="B6252" t="s">
        <v>41</v>
      </c>
      <c r="C6252" t="s">
        <v>21</v>
      </c>
      <c r="D6252">
        <v>150</v>
      </c>
    </row>
    <row r="6253" spans="1:4" x14ac:dyDescent="0.3">
      <c r="A6253">
        <v>10882</v>
      </c>
      <c r="B6253" t="s">
        <v>41</v>
      </c>
      <c r="C6253" t="s">
        <v>22</v>
      </c>
      <c r="D6253">
        <v>26</v>
      </c>
    </row>
    <row r="6254" spans="1:4" x14ac:dyDescent="0.3">
      <c r="A6254">
        <v>5272</v>
      </c>
      <c r="B6254" t="s">
        <v>47</v>
      </c>
      <c r="C6254" t="s">
        <v>17</v>
      </c>
      <c r="D6254">
        <v>378</v>
      </c>
    </row>
    <row r="6255" spans="1:4" x14ac:dyDescent="0.3">
      <c r="A6255">
        <v>5272</v>
      </c>
      <c r="B6255" t="s">
        <v>47</v>
      </c>
      <c r="C6255" t="s">
        <v>18</v>
      </c>
      <c r="D6255">
        <v>0</v>
      </c>
    </row>
    <row r="6256" spans="1:4" x14ac:dyDescent="0.3">
      <c r="A6256">
        <v>5272</v>
      </c>
      <c r="B6256" t="s">
        <v>47</v>
      </c>
      <c r="C6256" t="s">
        <v>19</v>
      </c>
      <c r="D6256">
        <v>88</v>
      </c>
    </row>
    <row r="6257" spans="1:4" x14ac:dyDescent="0.3">
      <c r="A6257">
        <v>5272</v>
      </c>
      <c r="B6257" t="s">
        <v>47</v>
      </c>
      <c r="C6257" t="s">
        <v>20</v>
      </c>
      <c r="D6257">
        <v>19</v>
      </c>
    </row>
    <row r="6258" spans="1:4" x14ac:dyDescent="0.3">
      <c r="A6258">
        <v>5272</v>
      </c>
      <c r="B6258" t="s">
        <v>47</v>
      </c>
      <c r="C6258" t="s">
        <v>21</v>
      </c>
      <c r="D6258">
        <v>4</v>
      </c>
    </row>
    <row r="6259" spans="1:4" x14ac:dyDescent="0.3">
      <c r="A6259">
        <v>5272</v>
      </c>
      <c r="B6259" t="s">
        <v>47</v>
      </c>
      <c r="C6259" t="s">
        <v>22</v>
      </c>
      <c r="D6259">
        <v>73</v>
      </c>
    </row>
    <row r="6260" spans="1:4" x14ac:dyDescent="0.3">
      <c r="A6260">
        <v>9697</v>
      </c>
      <c r="B6260" t="s">
        <v>41</v>
      </c>
      <c r="C6260" t="s">
        <v>17</v>
      </c>
      <c r="D6260">
        <v>335</v>
      </c>
    </row>
    <row r="6261" spans="1:4" x14ac:dyDescent="0.3">
      <c r="A6261">
        <v>9697</v>
      </c>
      <c r="B6261" t="s">
        <v>41</v>
      </c>
      <c r="C6261" t="s">
        <v>18</v>
      </c>
      <c r="D6261">
        <v>42</v>
      </c>
    </row>
    <row r="6262" spans="1:4" x14ac:dyDescent="0.3">
      <c r="A6262">
        <v>9697</v>
      </c>
      <c r="B6262" t="s">
        <v>41</v>
      </c>
      <c r="C6262" t="s">
        <v>19</v>
      </c>
      <c r="D6262">
        <v>127</v>
      </c>
    </row>
    <row r="6263" spans="1:4" x14ac:dyDescent="0.3">
      <c r="A6263">
        <v>9697</v>
      </c>
      <c r="B6263" t="s">
        <v>41</v>
      </c>
      <c r="C6263" t="s">
        <v>20</v>
      </c>
      <c r="D6263">
        <v>28</v>
      </c>
    </row>
    <row r="6264" spans="1:4" x14ac:dyDescent="0.3">
      <c r="A6264">
        <v>9697</v>
      </c>
      <c r="B6264" t="s">
        <v>41</v>
      </c>
      <c r="C6264" t="s">
        <v>21</v>
      </c>
      <c r="D6264">
        <v>5</v>
      </c>
    </row>
    <row r="6265" spans="1:4" x14ac:dyDescent="0.3">
      <c r="A6265">
        <v>9697</v>
      </c>
      <c r="B6265" t="s">
        <v>41</v>
      </c>
      <c r="C6265" t="s">
        <v>22</v>
      </c>
      <c r="D6265">
        <v>5</v>
      </c>
    </row>
    <row r="6266" spans="1:4" x14ac:dyDescent="0.3">
      <c r="A6266">
        <v>8216</v>
      </c>
      <c r="B6266" t="s">
        <v>53</v>
      </c>
      <c r="C6266" t="s">
        <v>17</v>
      </c>
      <c r="D6266">
        <v>158</v>
      </c>
    </row>
    <row r="6267" spans="1:4" x14ac:dyDescent="0.3">
      <c r="A6267">
        <v>8216</v>
      </c>
      <c r="B6267" t="s">
        <v>53</v>
      </c>
      <c r="C6267" t="s">
        <v>18</v>
      </c>
      <c r="D6267">
        <v>0</v>
      </c>
    </row>
    <row r="6268" spans="1:4" x14ac:dyDescent="0.3">
      <c r="A6268">
        <v>8216</v>
      </c>
      <c r="B6268" t="s">
        <v>53</v>
      </c>
      <c r="C6268" t="s">
        <v>19</v>
      </c>
      <c r="D6268">
        <v>76</v>
      </c>
    </row>
    <row r="6269" spans="1:4" x14ac:dyDescent="0.3">
      <c r="A6269">
        <v>8216</v>
      </c>
      <c r="B6269" t="s">
        <v>53</v>
      </c>
      <c r="C6269" t="s">
        <v>20</v>
      </c>
      <c r="D6269">
        <v>13</v>
      </c>
    </row>
    <row r="6270" spans="1:4" x14ac:dyDescent="0.3">
      <c r="A6270">
        <v>8216</v>
      </c>
      <c r="B6270" t="s">
        <v>53</v>
      </c>
      <c r="C6270" t="s">
        <v>21</v>
      </c>
      <c r="D6270">
        <v>7</v>
      </c>
    </row>
    <row r="6271" spans="1:4" x14ac:dyDescent="0.3">
      <c r="A6271">
        <v>8216</v>
      </c>
      <c r="B6271" t="s">
        <v>53</v>
      </c>
      <c r="C6271" t="s">
        <v>22</v>
      </c>
      <c r="D6271">
        <v>71</v>
      </c>
    </row>
    <row r="6272" spans="1:4" x14ac:dyDescent="0.3">
      <c r="A6272">
        <v>2134</v>
      </c>
      <c r="B6272" t="s">
        <v>47</v>
      </c>
      <c r="C6272" t="s">
        <v>17</v>
      </c>
      <c r="D6272">
        <v>263</v>
      </c>
    </row>
    <row r="6273" spans="1:4" x14ac:dyDescent="0.3">
      <c r="A6273">
        <v>2134</v>
      </c>
      <c r="B6273" t="s">
        <v>47</v>
      </c>
      <c r="C6273" t="s">
        <v>18</v>
      </c>
      <c r="D6273">
        <v>5</v>
      </c>
    </row>
    <row r="6274" spans="1:4" x14ac:dyDescent="0.3">
      <c r="A6274">
        <v>2134</v>
      </c>
      <c r="B6274" t="s">
        <v>47</v>
      </c>
      <c r="C6274" t="s">
        <v>19</v>
      </c>
      <c r="D6274">
        <v>233</v>
      </c>
    </row>
    <row r="6275" spans="1:4" x14ac:dyDescent="0.3">
      <c r="A6275">
        <v>2134</v>
      </c>
      <c r="B6275" t="s">
        <v>47</v>
      </c>
      <c r="C6275" t="s">
        <v>20</v>
      </c>
      <c r="D6275">
        <v>69</v>
      </c>
    </row>
    <row r="6276" spans="1:4" x14ac:dyDescent="0.3">
      <c r="A6276">
        <v>2134</v>
      </c>
      <c r="B6276" t="s">
        <v>47</v>
      </c>
      <c r="C6276" t="s">
        <v>21</v>
      </c>
      <c r="D6276">
        <v>41</v>
      </c>
    </row>
    <row r="6277" spans="1:4" x14ac:dyDescent="0.3">
      <c r="A6277">
        <v>2134</v>
      </c>
      <c r="B6277" t="s">
        <v>47</v>
      </c>
      <c r="C6277" t="s">
        <v>22</v>
      </c>
      <c r="D6277">
        <v>83</v>
      </c>
    </row>
    <row r="6278" spans="1:4" x14ac:dyDescent="0.3">
      <c r="A6278">
        <v>4945</v>
      </c>
      <c r="B6278" t="s">
        <v>41</v>
      </c>
      <c r="C6278" t="s">
        <v>17</v>
      </c>
      <c r="D6278">
        <v>815</v>
      </c>
    </row>
    <row r="6279" spans="1:4" x14ac:dyDescent="0.3">
      <c r="A6279">
        <v>4945</v>
      </c>
      <c r="B6279" t="s">
        <v>41</v>
      </c>
      <c r="C6279" t="s">
        <v>18</v>
      </c>
      <c r="D6279">
        <v>10</v>
      </c>
    </row>
    <row r="6280" spans="1:4" x14ac:dyDescent="0.3">
      <c r="A6280">
        <v>4945</v>
      </c>
      <c r="B6280" t="s">
        <v>41</v>
      </c>
      <c r="C6280" t="s">
        <v>19</v>
      </c>
      <c r="D6280">
        <v>239</v>
      </c>
    </row>
    <row r="6281" spans="1:4" x14ac:dyDescent="0.3">
      <c r="A6281">
        <v>4945</v>
      </c>
      <c r="B6281" t="s">
        <v>41</v>
      </c>
      <c r="C6281" t="s">
        <v>20</v>
      </c>
      <c r="D6281">
        <v>28</v>
      </c>
    </row>
    <row r="6282" spans="1:4" x14ac:dyDescent="0.3">
      <c r="A6282">
        <v>4945</v>
      </c>
      <c r="B6282" t="s">
        <v>41</v>
      </c>
      <c r="C6282" t="s">
        <v>21</v>
      </c>
      <c r="D6282">
        <v>10</v>
      </c>
    </row>
    <row r="6283" spans="1:4" x14ac:dyDescent="0.3">
      <c r="A6283">
        <v>4945</v>
      </c>
      <c r="B6283" t="s">
        <v>41</v>
      </c>
      <c r="C6283" t="s">
        <v>22</v>
      </c>
      <c r="D6283">
        <v>108</v>
      </c>
    </row>
    <row r="6284" spans="1:4" x14ac:dyDescent="0.3">
      <c r="A6284">
        <v>610</v>
      </c>
      <c r="B6284" t="s">
        <v>53</v>
      </c>
      <c r="C6284" t="s">
        <v>17</v>
      </c>
      <c r="D6284">
        <v>349</v>
      </c>
    </row>
    <row r="6285" spans="1:4" x14ac:dyDescent="0.3">
      <c r="A6285">
        <v>610</v>
      </c>
      <c r="B6285" t="s">
        <v>53</v>
      </c>
      <c r="C6285" t="s">
        <v>18</v>
      </c>
      <c r="D6285">
        <v>4</v>
      </c>
    </row>
    <row r="6286" spans="1:4" x14ac:dyDescent="0.3">
      <c r="A6286">
        <v>610</v>
      </c>
      <c r="B6286" t="s">
        <v>53</v>
      </c>
      <c r="C6286" t="s">
        <v>19</v>
      </c>
      <c r="D6286">
        <v>78</v>
      </c>
    </row>
    <row r="6287" spans="1:4" x14ac:dyDescent="0.3">
      <c r="A6287">
        <v>610</v>
      </c>
      <c r="B6287" t="s">
        <v>53</v>
      </c>
      <c r="C6287" t="s">
        <v>20</v>
      </c>
      <c r="D6287">
        <v>6</v>
      </c>
    </row>
    <row r="6288" spans="1:4" x14ac:dyDescent="0.3">
      <c r="A6288">
        <v>610</v>
      </c>
      <c r="B6288" t="s">
        <v>53</v>
      </c>
      <c r="C6288" t="s">
        <v>21</v>
      </c>
      <c r="D6288">
        <v>0</v>
      </c>
    </row>
    <row r="6289" spans="1:4" x14ac:dyDescent="0.3">
      <c r="A6289">
        <v>610</v>
      </c>
      <c r="B6289" t="s">
        <v>53</v>
      </c>
      <c r="C6289" t="s">
        <v>22</v>
      </c>
      <c r="D6289">
        <v>43</v>
      </c>
    </row>
    <row r="6290" spans="1:4" x14ac:dyDescent="0.3">
      <c r="A6290">
        <v>1880</v>
      </c>
      <c r="B6290" t="s">
        <v>45</v>
      </c>
      <c r="C6290" t="s">
        <v>17</v>
      </c>
      <c r="D6290">
        <v>81</v>
      </c>
    </row>
    <row r="6291" spans="1:4" x14ac:dyDescent="0.3">
      <c r="A6291">
        <v>1880</v>
      </c>
      <c r="B6291" t="s">
        <v>45</v>
      </c>
      <c r="C6291" t="s">
        <v>18</v>
      </c>
      <c r="D6291">
        <v>0</v>
      </c>
    </row>
    <row r="6292" spans="1:4" x14ac:dyDescent="0.3">
      <c r="A6292">
        <v>1880</v>
      </c>
      <c r="B6292" t="s">
        <v>45</v>
      </c>
      <c r="C6292" t="s">
        <v>19</v>
      </c>
      <c r="D6292">
        <v>6</v>
      </c>
    </row>
    <row r="6293" spans="1:4" x14ac:dyDescent="0.3">
      <c r="A6293">
        <v>1880</v>
      </c>
      <c r="B6293" t="s">
        <v>45</v>
      </c>
      <c r="C6293" t="s">
        <v>20</v>
      </c>
      <c r="D6293">
        <v>0</v>
      </c>
    </row>
    <row r="6294" spans="1:4" x14ac:dyDescent="0.3">
      <c r="A6294">
        <v>1880</v>
      </c>
      <c r="B6294" t="s">
        <v>45</v>
      </c>
      <c r="C6294" t="s">
        <v>21</v>
      </c>
      <c r="D6294">
        <v>0</v>
      </c>
    </row>
    <row r="6295" spans="1:4" x14ac:dyDescent="0.3">
      <c r="A6295">
        <v>1880</v>
      </c>
      <c r="B6295" t="s">
        <v>45</v>
      </c>
      <c r="C6295" t="s">
        <v>22</v>
      </c>
      <c r="D6295">
        <v>6</v>
      </c>
    </row>
    <row r="6296" spans="1:4" x14ac:dyDescent="0.3">
      <c r="A6296">
        <v>5207</v>
      </c>
      <c r="B6296" t="s">
        <v>41</v>
      </c>
      <c r="C6296" t="s">
        <v>17</v>
      </c>
      <c r="D6296">
        <v>489</v>
      </c>
    </row>
    <row r="6297" spans="1:4" x14ac:dyDescent="0.3">
      <c r="A6297">
        <v>5207</v>
      </c>
      <c r="B6297" t="s">
        <v>41</v>
      </c>
      <c r="C6297" t="s">
        <v>18</v>
      </c>
      <c r="D6297">
        <v>6</v>
      </c>
    </row>
    <row r="6298" spans="1:4" x14ac:dyDescent="0.3">
      <c r="A6298">
        <v>5207</v>
      </c>
      <c r="B6298" t="s">
        <v>41</v>
      </c>
      <c r="C6298" t="s">
        <v>19</v>
      </c>
      <c r="D6298">
        <v>152</v>
      </c>
    </row>
    <row r="6299" spans="1:4" x14ac:dyDescent="0.3">
      <c r="A6299">
        <v>5207</v>
      </c>
      <c r="B6299" t="s">
        <v>41</v>
      </c>
      <c r="C6299" t="s">
        <v>20</v>
      </c>
      <c r="D6299">
        <v>8</v>
      </c>
    </row>
    <row r="6300" spans="1:4" x14ac:dyDescent="0.3">
      <c r="A6300">
        <v>5207</v>
      </c>
      <c r="B6300" t="s">
        <v>41</v>
      </c>
      <c r="C6300" t="s">
        <v>21</v>
      </c>
      <c r="D6300">
        <v>6</v>
      </c>
    </row>
    <row r="6301" spans="1:4" x14ac:dyDescent="0.3">
      <c r="A6301">
        <v>5207</v>
      </c>
      <c r="B6301" t="s">
        <v>41</v>
      </c>
      <c r="C6301" t="s">
        <v>22</v>
      </c>
      <c r="D6301">
        <v>132</v>
      </c>
    </row>
    <row r="6302" spans="1:4" x14ac:dyDescent="0.3">
      <c r="A6302">
        <v>2072</v>
      </c>
      <c r="B6302" t="s">
        <v>48</v>
      </c>
      <c r="C6302" t="s">
        <v>17</v>
      </c>
      <c r="D6302">
        <v>896</v>
      </c>
    </row>
    <row r="6303" spans="1:4" x14ac:dyDescent="0.3">
      <c r="A6303">
        <v>2072</v>
      </c>
      <c r="B6303" t="s">
        <v>48</v>
      </c>
      <c r="C6303" t="s">
        <v>18</v>
      </c>
      <c r="D6303">
        <v>10</v>
      </c>
    </row>
    <row r="6304" spans="1:4" x14ac:dyDescent="0.3">
      <c r="A6304">
        <v>2072</v>
      </c>
      <c r="B6304" t="s">
        <v>48</v>
      </c>
      <c r="C6304" t="s">
        <v>19</v>
      </c>
      <c r="D6304">
        <v>101</v>
      </c>
    </row>
    <row r="6305" spans="1:4" x14ac:dyDescent="0.3">
      <c r="A6305">
        <v>2072</v>
      </c>
      <c r="B6305" t="s">
        <v>48</v>
      </c>
      <c r="C6305" t="s">
        <v>20</v>
      </c>
      <c r="D6305">
        <v>13</v>
      </c>
    </row>
    <row r="6306" spans="1:4" x14ac:dyDescent="0.3">
      <c r="A6306">
        <v>2072</v>
      </c>
      <c r="B6306" t="s">
        <v>48</v>
      </c>
      <c r="C6306" t="s">
        <v>21</v>
      </c>
      <c r="D6306">
        <v>10</v>
      </c>
    </row>
    <row r="6307" spans="1:4" x14ac:dyDescent="0.3">
      <c r="A6307">
        <v>2072</v>
      </c>
      <c r="B6307" t="s">
        <v>48</v>
      </c>
      <c r="C6307" t="s">
        <v>22</v>
      </c>
      <c r="D6307">
        <v>34</v>
      </c>
    </row>
    <row r="6308" spans="1:4" x14ac:dyDescent="0.3">
      <c r="A6308">
        <v>4865</v>
      </c>
      <c r="B6308" t="s">
        <v>53</v>
      </c>
      <c r="C6308" t="s">
        <v>17</v>
      </c>
      <c r="D6308">
        <v>229</v>
      </c>
    </row>
    <row r="6309" spans="1:4" x14ac:dyDescent="0.3">
      <c r="A6309">
        <v>4865</v>
      </c>
      <c r="B6309" t="s">
        <v>53</v>
      </c>
      <c r="C6309" t="s">
        <v>18</v>
      </c>
      <c r="D6309">
        <v>7</v>
      </c>
    </row>
    <row r="6310" spans="1:4" x14ac:dyDescent="0.3">
      <c r="A6310">
        <v>4865</v>
      </c>
      <c r="B6310" t="s">
        <v>53</v>
      </c>
      <c r="C6310" t="s">
        <v>19</v>
      </c>
      <c r="D6310">
        <v>140</v>
      </c>
    </row>
    <row r="6311" spans="1:4" x14ac:dyDescent="0.3">
      <c r="A6311">
        <v>4865</v>
      </c>
      <c r="B6311" t="s">
        <v>53</v>
      </c>
      <c r="C6311" t="s">
        <v>20</v>
      </c>
      <c r="D6311">
        <v>10</v>
      </c>
    </row>
    <row r="6312" spans="1:4" x14ac:dyDescent="0.3">
      <c r="A6312">
        <v>4865</v>
      </c>
      <c r="B6312" t="s">
        <v>53</v>
      </c>
      <c r="C6312" t="s">
        <v>21</v>
      </c>
      <c r="D6312">
        <v>3</v>
      </c>
    </row>
    <row r="6313" spans="1:4" x14ac:dyDescent="0.3">
      <c r="A6313">
        <v>4865</v>
      </c>
      <c r="B6313" t="s">
        <v>53</v>
      </c>
      <c r="C6313" t="s">
        <v>22</v>
      </c>
      <c r="D6313">
        <v>11</v>
      </c>
    </row>
    <row r="6314" spans="1:4" x14ac:dyDescent="0.3">
      <c r="A6314">
        <v>2404</v>
      </c>
      <c r="B6314" t="s">
        <v>43</v>
      </c>
      <c r="C6314" t="s">
        <v>17</v>
      </c>
      <c r="D6314">
        <v>173</v>
      </c>
    </row>
    <row r="6315" spans="1:4" x14ac:dyDescent="0.3">
      <c r="A6315">
        <v>2404</v>
      </c>
      <c r="B6315" t="s">
        <v>43</v>
      </c>
      <c r="C6315" t="s">
        <v>18</v>
      </c>
      <c r="D6315">
        <v>4</v>
      </c>
    </row>
    <row r="6316" spans="1:4" x14ac:dyDescent="0.3">
      <c r="A6316">
        <v>2404</v>
      </c>
      <c r="B6316" t="s">
        <v>43</v>
      </c>
      <c r="C6316" t="s">
        <v>19</v>
      </c>
      <c r="D6316">
        <v>30</v>
      </c>
    </row>
    <row r="6317" spans="1:4" x14ac:dyDescent="0.3">
      <c r="A6317">
        <v>2404</v>
      </c>
      <c r="B6317" t="s">
        <v>43</v>
      </c>
      <c r="C6317" t="s">
        <v>20</v>
      </c>
      <c r="D6317">
        <v>3</v>
      </c>
    </row>
    <row r="6318" spans="1:4" x14ac:dyDescent="0.3">
      <c r="A6318">
        <v>2404</v>
      </c>
      <c r="B6318" t="s">
        <v>43</v>
      </c>
      <c r="C6318" t="s">
        <v>21</v>
      </c>
      <c r="D6318">
        <v>6</v>
      </c>
    </row>
    <row r="6319" spans="1:4" x14ac:dyDescent="0.3">
      <c r="A6319">
        <v>2404</v>
      </c>
      <c r="B6319" t="s">
        <v>43</v>
      </c>
      <c r="C6319" t="s">
        <v>22</v>
      </c>
      <c r="D6319">
        <v>41</v>
      </c>
    </row>
    <row r="6320" spans="1:4" x14ac:dyDescent="0.3">
      <c r="A6320">
        <v>8104</v>
      </c>
      <c r="B6320" t="s">
        <v>41</v>
      </c>
      <c r="C6320" t="s">
        <v>17</v>
      </c>
      <c r="D6320">
        <v>241</v>
      </c>
    </row>
    <row r="6321" spans="1:4" x14ac:dyDescent="0.3">
      <c r="A6321">
        <v>8104</v>
      </c>
      <c r="B6321" t="s">
        <v>41</v>
      </c>
      <c r="C6321" t="s">
        <v>18</v>
      </c>
      <c r="D6321">
        <v>0</v>
      </c>
    </row>
    <row r="6322" spans="1:4" x14ac:dyDescent="0.3">
      <c r="A6322">
        <v>8104</v>
      </c>
      <c r="B6322" t="s">
        <v>41</v>
      </c>
      <c r="C6322" t="s">
        <v>19</v>
      </c>
      <c r="D6322">
        <v>12</v>
      </c>
    </row>
    <row r="6323" spans="1:4" x14ac:dyDescent="0.3">
      <c r="A6323">
        <v>8104</v>
      </c>
      <c r="B6323" t="s">
        <v>41</v>
      </c>
      <c r="C6323" t="s">
        <v>20</v>
      </c>
      <c r="D6323">
        <v>0</v>
      </c>
    </row>
    <row r="6324" spans="1:4" x14ac:dyDescent="0.3">
      <c r="A6324">
        <v>8104</v>
      </c>
      <c r="B6324" t="s">
        <v>41</v>
      </c>
      <c r="C6324" t="s">
        <v>21</v>
      </c>
      <c r="D6324">
        <v>0</v>
      </c>
    </row>
    <row r="6325" spans="1:4" x14ac:dyDescent="0.3">
      <c r="A6325">
        <v>8104</v>
      </c>
      <c r="B6325" t="s">
        <v>41</v>
      </c>
      <c r="C6325" t="s">
        <v>22</v>
      </c>
      <c r="D6325">
        <v>25</v>
      </c>
    </row>
    <row r="6326" spans="1:4" x14ac:dyDescent="0.3">
      <c r="A6326">
        <v>4093</v>
      </c>
      <c r="B6326" t="s">
        <v>48</v>
      </c>
      <c r="C6326" t="s">
        <v>17</v>
      </c>
      <c r="D6326">
        <v>216</v>
      </c>
    </row>
    <row r="6327" spans="1:4" x14ac:dyDescent="0.3">
      <c r="A6327">
        <v>4093</v>
      </c>
      <c r="B6327" t="s">
        <v>48</v>
      </c>
      <c r="C6327" t="s">
        <v>18</v>
      </c>
      <c r="D6327">
        <v>9</v>
      </c>
    </row>
    <row r="6328" spans="1:4" x14ac:dyDescent="0.3">
      <c r="A6328">
        <v>4093</v>
      </c>
      <c r="B6328" t="s">
        <v>48</v>
      </c>
      <c r="C6328" t="s">
        <v>19</v>
      </c>
      <c r="D6328">
        <v>57</v>
      </c>
    </row>
    <row r="6329" spans="1:4" x14ac:dyDescent="0.3">
      <c r="A6329">
        <v>4093</v>
      </c>
      <c r="B6329" t="s">
        <v>48</v>
      </c>
      <c r="C6329" t="s">
        <v>20</v>
      </c>
      <c r="D6329">
        <v>20</v>
      </c>
    </row>
    <row r="6330" spans="1:4" x14ac:dyDescent="0.3">
      <c r="A6330">
        <v>4093</v>
      </c>
      <c r="B6330" t="s">
        <v>48</v>
      </c>
      <c r="C6330" t="s">
        <v>21</v>
      </c>
      <c r="D6330">
        <v>9</v>
      </c>
    </row>
    <row r="6331" spans="1:4" x14ac:dyDescent="0.3">
      <c r="A6331">
        <v>4093</v>
      </c>
      <c r="B6331" t="s">
        <v>48</v>
      </c>
      <c r="C6331" t="s">
        <v>22</v>
      </c>
      <c r="D6331">
        <v>125</v>
      </c>
    </row>
    <row r="6332" spans="1:4" x14ac:dyDescent="0.3">
      <c r="A6332">
        <v>8207</v>
      </c>
      <c r="B6332" t="s">
        <v>48</v>
      </c>
      <c r="C6332" t="s">
        <v>17</v>
      </c>
      <c r="D6332">
        <v>28</v>
      </c>
    </row>
    <row r="6333" spans="1:4" x14ac:dyDescent="0.3">
      <c r="A6333">
        <v>8207</v>
      </c>
      <c r="B6333" t="s">
        <v>48</v>
      </c>
      <c r="C6333" t="s">
        <v>18</v>
      </c>
      <c r="D6333">
        <v>0</v>
      </c>
    </row>
    <row r="6334" spans="1:4" x14ac:dyDescent="0.3">
      <c r="A6334">
        <v>8207</v>
      </c>
      <c r="B6334" t="s">
        <v>48</v>
      </c>
      <c r="C6334" t="s">
        <v>19</v>
      </c>
      <c r="D6334">
        <v>9</v>
      </c>
    </row>
    <row r="6335" spans="1:4" x14ac:dyDescent="0.3">
      <c r="A6335">
        <v>8207</v>
      </c>
      <c r="B6335" t="s">
        <v>48</v>
      </c>
      <c r="C6335" t="s">
        <v>20</v>
      </c>
      <c r="D6335">
        <v>3</v>
      </c>
    </row>
    <row r="6336" spans="1:4" x14ac:dyDescent="0.3">
      <c r="A6336">
        <v>8207</v>
      </c>
      <c r="B6336" t="s">
        <v>48</v>
      </c>
      <c r="C6336" t="s">
        <v>21</v>
      </c>
      <c r="D6336">
        <v>0</v>
      </c>
    </row>
    <row r="6337" spans="1:4" x14ac:dyDescent="0.3">
      <c r="A6337">
        <v>8207</v>
      </c>
      <c r="B6337" t="s">
        <v>48</v>
      </c>
      <c r="C6337" t="s">
        <v>22</v>
      </c>
      <c r="D6337">
        <v>0</v>
      </c>
    </row>
    <row r="6338" spans="1:4" x14ac:dyDescent="0.3">
      <c r="A6338">
        <v>4915</v>
      </c>
      <c r="B6338" t="s">
        <v>52</v>
      </c>
      <c r="C6338" t="s">
        <v>17</v>
      </c>
      <c r="D6338">
        <v>176</v>
      </c>
    </row>
    <row r="6339" spans="1:4" x14ac:dyDescent="0.3">
      <c r="A6339">
        <v>4915</v>
      </c>
      <c r="B6339" t="s">
        <v>52</v>
      </c>
      <c r="C6339" t="s">
        <v>18</v>
      </c>
      <c r="D6339">
        <v>72</v>
      </c>
    </row>
    <row r="6340" spans="1:4" x14ac:dyDescent="0.3">
      <c r="A6340">
        <v>4915</v>
      </c>
      <c r="B6340" t="s">
        <v>52</v>
      </c>
      <c r="C6340" t="s">
        <v>19</v>
      </c>
      <c r="D6340">
        <v>98</v>
      </c>
    </row>
    <row r="6341" spans="1:4" x14ac:dyDescent="0.3">
      <c r="A6341">
        <v>4915</v>
      </c>
      <c r="B6341" t="s">
        <v>52</v>
      </c>
      <c r="C6341" t="s">
        <v>20</v>
      </c>
      <c r="D6341">
        <v>136</v>
      </c>
    </row>
    <row r="6342" spans="1:4" x14ac:dyDescent="0.3">
      <c r="A6342">
        <v>4915</v>
      </c>
      <c r="B6342" t="s">
        <v>52</v>
      </c>
      <c r="C6342" t="s">
        <v>21</v>
      </c>
      <c r="D6342">
        <v>21</v>
      </c>
    </row>
    <row r="6343" spans="1:4" x14ac:dyDescent="0.3">
      <c r="A6343">
        <v>4915</v>
      </c>
      <c r="B6343" t="s">
        <v>52</v>
      </c>
      <c r="C6343" t="s">
        <v>22</v>
      </c>
      <c r="D6343">
        <v>229</v>
      </c>
    </row>
    <row r="6344" spans="1:4" x14ac:dyDescent="0.3">
      <c r="A6344">
        <v>1055</v>
      </c>
      <c r="B6344" t="s">
        <v>52</v>
      </c>
      <c r="C6344" t="s">
        <v>17</v>
      </c>
      <c r="D6344">
        <v>29</v>
      </c>
    </row>
    <row r="6345" spans="1:4" x14ac:dyDescent="0.3">
      <c r="A6345">
        <v>1055</v>
      </c>
      <c r="B6345" t="s">
        <v>52</v>
      </c>
      <c r="C6345" t="s">
        <v>18</v>
      </c>
      <c r="D6345">
        <v>0</v>
      </c>
    </row>
    <row r="6346" spans="1:4" x14ac:dyDescent="0.3">
      <c r="A6346">
        <v>1055</v>
      </c>
      <c r="B6346" t="s">
        <v>52</v>
      </c>
      <c r="C6346" t="s">
        <v>19</v>
      </c>
      <c r="D6346">
        <v>8</v>
      </c>
    </row>
    <row r="6347" spans="1:4" x14ac:dyDescent="0.3">
      <c r="A6347">
        <v>1055</v>
      </c>
      <c r="B6347" t="s">
        <v>52</v>
      </c>
      <c r="C6347" t="s">
        <v>20</v>
      </c>
      <c r="D6347">
        <v>2</v>
      </c>
    </row>
    <row r="6348" spans="1:4" x14ac:dyDescent="0.3">
      <c r="A6348">
        <v>1055</v>
      </c>
      <c r="B6348" t="s">
        <v>52</v>
      </c>
      <c r="C6348" t="s">
        <v>21</v>
      </c>
      <c r="D6348">
        <v>0</v>
      </c>
    </row>
    <row r="6349" spans="1:4" x14ac:dyDescent="0.3">
      <c r="A6349">
        <v>1055</v>
      </c>
      <c r="B6349" t="s">
        <v>52</v>
      </c>
      <c r="C6349" t="s">
        <v>22</v>
      </c>
      <c r="D6349">
        <v>6</v>
      </c>
    </row>
    <row r="6350" spans="1:4" x14ac:dyDescent="0.3">
      <c r="A6350">
        <v>1406</v>
      </c>
      <c r="B6350" t="s">
        <v>41</v>
      </c>
      <c r="C6350" t="s">
        <v>17</v>
      </c>
      <c r="D6350">
        <v>280</v>
      </c>
    </row>
    <row r="6351" spans="1:4" x14ac:dyDescent="0.3">
      <c r="A6351">
        <v>1406</v>
      </c>
      <c r="B6351" t="s">
        <v>41</v>
      </c>
      <c r="C6351" t="s">
        <v>18</v>
      </c>
      <c r="D6351">
        <v>7</v>
      </c>
    </row>
    <row r="6352" spans="1:4" x14ac:dyDescent="0.3">
      <c r="A6352">
        <v>1406</v>
      </c>
      <c r="B6352" t="s">
        <v>41</v>
      </c>
      <c r="C6352" t="s">
        <v>19</v>
      </c>
      <c r="D6352">
        <v>81</v>
      </c>
    </row>
    <row r="6353" spans="1:4" x14ac:dyDescent="0.3">
      <c r="A6353">
        <v>1406</v>
      </c>
      <c r="B6353" t="s">
        <v>41</v>
      </c>
      <c r="C6353" t="s">
        <v>20</v>
      </c>
      <c r="D6353">
        <v>20</v>
      </c>
    </row>
    <row r="6354" spans="1:4" x14ac:dyDescent="0.3">
      <c r="A6354">
        <v>1406</v>
      </c>
      <c r="B6354" t="s">
        <v>41</v>
      </c>
      <c r="C6354" t="s">
        <v>21</v>
      </c>
      <c r="D6354">
        <v>0</v>
      </c>
    </row>
    <row r="6355" spans="1:4" x14ac:dyDescent="0.3">
      <c r="A6355">
        <v>1406</v>
      </c>
      <c r="B6355" t="s">
        <v>41</v>
      </c>
      <c r="C6355" t="s">
        <v>22</v>
      </c>
      <c r="D6355">
        <v>27</v>
      </c>
    </row>
    <row r="6356" spans="1:4" x14ac:dyDescent="0.3">
      <c r="A6356">
        <v>7409</v>
      </c>
      <c r="B6356" t="s">
        <v>41</v>
      </c>
      <c r="C6356" t="s">
        <v>17</v>
      </c>
      <c r="D6356">
        <v>211</v>
      </c>
    </row>
    <row r="6357" spans="1:4" x14ac:dyDescent="0.3">
      <c r="A6357">
        <v>7409</v>
      </c>
      <c r="B6357" t="s">
        <v>41</v>
      </c>
      <c r="C6357" t="s">
        <v>18</v>
      </c>
      <c r="D6357">
        <v>2</v>
      </c>
    </row>
    <row r="6358" spans="1:4" x14ac:dyDescent="0.3">
      <c r="A6358">
        <v>7409</v>
      </c>
      <c r="B6358" t="s">
        <v>41</v>
      </c>
      <c r="C6358" t="s">
        <v>19</v>
      </c>
      <c r="D6358">
        <v>30</v>
      </c>
    </row>
    <row r="6359" spans="1:4" x14ac:dyDescent="0.3">
      <c r="A6359">
        <v>7409</v>
      </c>
      <c r="B6359" t="s">
        <v>41</v>
      </c>
      <c r="C6359" t="s">
        <v>20</v>
      </c>
      <c r="D6359">
        <v>7</v>
      </c>
    </row>
    <row r="6360" spans="1:4" x14ac:dyDescent="0.3">
      <c r="A6360">
        <v>7409</v>
      </c>
      <c r="B6360" t="s">
        <v>41</v>
      </c>
      <c r="C6360" t="s">
        <v>21</v>
      </c>
      <c r="D6360">
        <v>7</v>
      </c>
    </row>
    <row r="6361" spans="1:4" x14ac:dyDescent="0.3">
      <c r="A6361">
        <v>7409</v>
      </c>
      <c r="B6361" t="s">
        <v>41</v>
      </c>
      <c r="C6361" t="s">
        <v>22</v>
      </c>
      <c r="D6361">
        <v>10</v>
      </c>
    </row>
    <row r="6362" spans="1:4" x14ac:dyDescent="0.3">
      <c r="A6362">
        <v>8687</v>
      </c>
      <c r="B6362" t="s">
        <v>45</v>
      </c>
      <c r="C6362" t="s">
        <v>17</v>
      </c>
      <c r="D6362">
        <v>121</v>
      </c>
    </row>
    <row r="6363" spans="1:4" x14ac:dyDescent="0.3">
      <c r="A6363">
        <v>8687</v>
      </c>
      <c r="B6363" t="s">
        <v>45</v>
      </c>
      <c r="C6363" t="s">
        <v>18</v>
      </c>
      <c r="D6363">
        <v>62</v>
      </c>
    </row>
    <row r="6364" spans="1:4" x14ac:dyDescent="0.3">
      <c r="A6364">
        <v>8687</v>
      </c>
      <c r="B6364" t="s">
        <v>45</v>
      </c>
      <c r="C6364" t="s">
        <v>19</v>
      </c>
      <c r="D6364">
        <v>90</v>
      </c>
    </row>
    <row r="6365" spans="1:4" x14ac:dyDescent="0.3">
      <c r="A6365">
        <v>8687</v>
      </c>
      <c r="B6365" t="s">
        <v>45</v>
      </c>
      <c r="C6365" t="s">
        <v>20</v>
      </c>
      <c r="D6365">
        <v>68</v>
      </c>
    </row>
    <row r="6366" spans="1:4" x14ac:dyDescent="0.3">
      <c r="A6366">
        <v>8687</v>
      </c>
      <c r="B6366" t="s">
        <v>45</v>
      </c>
      <c r="C6366" t="s">
        <v>21</v>
      </c>
      <c r="D6366">
        <v>20</v>
      </c>
    </row>
    <row r="6367" spans="1:4" x14ac:dyDescent="0.3">
      <c r="A6367">
        <v>8687</v>
      </c>
      <c r="B6367" t="s">
        <v>45</v>
      </c>
      <c r="C6367" t="s">
        <v>22</v>
      </c>
      <c r="D6367">
        <v>125</v>
      </c>
    </row>
    <row r="6368" spans="1:4" x14ac:dyDescent="0.3">
      <c r="A6368">
        <v>4268</v>
      </c>
      <c r="B6368" t="s">
        <v>43</v>
      </c>
      <c r="C6368" t="s">
        <v>17</v>
      </c>
      <c r="D6368">
        <v>129</v>
      </c>
    </row>
    <row r="6369" spans="1:4" x14ac:dyDescent="0.3">
      <c r="A6369">
        <v>4268</v>
      </c>
      <c r="B6369" t="s">
        <v>43</v>
      </c>
      <c r="C6369" t="s">
        <v>18</v>
      </c>
      <c r="D6369">
        <v>0</v>
      </c>
    </row>
    <row r="6370" spans="1:4" x14ac:dyDescent="0.3">
      <c r="A6370">
        <v>4268</v>
      </c>
      <c r="B6370" t="s">
        <v>43</v>
      </c>
      <c r="C6370" t="s">
        <v>19</v>
      </c>
      <c r="D6370">
        <v>21</v>
      </c>
    </row>
    <row r="6371" spans="1:4" x14ac:dyDescent="0.3">
      <c r="A6371">
        <v>4268</v>
      </c>
      <c r="B6371" t="s">
        <v>43</v>
      </c>
      <c r="C6371" t="s">
        <v>20</v>
      </c>
      <c r="D6371">
        <v>0</v>
      </c>
    </row>
    <row r="6372" spans="1:4" x14ac:dyDescent="0.3">
      <c r="A6372">
        <v>4268</v>
      </c>
      <c r="B6372" t="s">
        <v>43</v>
      </c>
      <c r="C6372" t="s">
        <v>21</v>
      </c>
      <c r="D6372">
        <v>1</v>
      </c>
    </row>
    <row r="6373" spans="1:4" x14ac:dyDescent="0.3">
      <c r="A6373">
        <v>4268</v>
      </c>
      <c r="B6373" t="s">
        <v>43</v>
      </c>
      <c r="C6373" t="s">
        <v>22</v>
      </c>
      <c r="D6373">
        <v>7</v>
      </c>
    </row>
    <row r="6374" spans="1:4" x14ac:dyDescent="0.3">
      <c r="A6374">
        <v>5407</v>
      </c>
      <c r="B6374" t="s">
        <v>47</v>
      </c>
      <c r="C6374" t="s">
        <v>17</v>
      </c>
      <c r="D6374">
        <v>729</v>
      </c>
    </row>
    <row r="6375" spans="1:4" x14ac:dyDescent="0.3">
      <c r="A6375">
        <v>5407</v>
      </c>
      <c r="B6375" t="s">
        <v>47</v>
      </c>
      <c r="C6375" t="s">
        <v>18</v>
      </c>
      <c r="D6375">
        <v>17</v>
      </c>
    </row>
    <row r="6376" spans="1:4" x14ac:dyDescent="0.3">
      <c r="A6376">
        <v>5407</v>
      </c>
      <c r="B6376" t="s">
        <v>47</v>
      </c>
      <c r="C6376" t="s">
        <v>19</v>
      </c>
      <c r="D6376">
        <v>133</v>
      </c>
    </row>
    <row r="6377" spans="1:4" x14ac:dyDescent="0.3">
      <c r="A6377">
        <v>5407</v>
      </c>
      <c r="B6377" t="s">
        <v>47</v>
      </c>
      <c r="C6377" t="s">
        <v>20</v>
      </c>
      <c r="D6377">
        <v>11</v>
      </c>
    </row>
    <row r="6378" spans="1:4" x14ac:dyDescent="0.3">
      <c r="A6378">
        <v>5407</v>
      </c>
      <c r="B6378" t="s">
        <v>47</v>
      </c>
      <c r="C6378" t="s">
        <v>21</v>
      </c>
      <c r="D6378">
        <v>0</v>
      </c>
    </row>
    <row r="6379" spans="1:4" x14ac:dyDescent="0.3">
      <c r="A6379">
        <v>5407</v>
      </c>
      <c r="B6379" t="s">
        <v>47</v>
      </c>
      <c r="C6379" t="s">
        <v>22</v>
      </c>
      <c r="D6379">
        <v>195</v>
      </c>
    </row>
    <row r="6380" spans="1:4" x14ac:dyDescent="0.3">
      <c r="A6380">
        <v>125</v>
      </c>
      <c r="B6380" t="s">
        <v>45</v>
      </c>
      <c r="C6380" t="s">
        <v>17</v>
      </c>
      <c r="D6380">
        <v>215</v>
      </c>
    </row>
    <row r="6381" spans="1:4" x14ac:dyDescent="0.3">
      <c r="A6381">
        <v>125</v>
      </c>
      <c r="B6381" t="s">
        <v>45</v>
      </c>
      <c r="C6381" t="s">
        <v>18</v>
      </c>
      <c r="D6381">
        <v>7</v>
      </c>
    </row>
    <row r="6382" spans="1:4" x14ac:dyDescent="0.3">
      <c r="A6382">
        <v>125</v>
      </c>
      <c r="B6382" t="s">
        <v>45</v>
      </c>
      <c r="C6382" t="s">
        <v>19</v>
      </c>
      <c r="D6382">
        <v>33</v>
      </c>
    </row>
    <row r="6383" spans="1:4" x14ac:dyDescent="0.3">
      <c r="A6383">
        <v>125</v>
      </c>
      <c r="B6383" t="s">
        <v>45</v>
      </c>
      <c r="C6383" t="s">
        <v>20</v>
      </c>
      <c r="D6383">
        <v>3</v>
      </c>
    </row>
    <row r="6384" spans="1:4" x14ac:dyDescent="0.3">
      <c r="A6384">
        <v>125</v>
      </c>
      <c r="B6384" t="s">
        <v>45</v>
      </c>
      <c r="C6384" t="s">
        <v>21</v>
      </c>
      <c r="D6384">
        <v>0</v>
      </c>
    </row>
    <row r="6385" spans="1:4" x14ac:dyDescent="0.3">
      <c r="A6385">
        <v>125</v>
      </c>
      <c r="B6385" t="s">
        <v>45</v>
      </c>
      <c r="C6385" t="s">
        <v>22</v>
      </c>
      <c r="D6385">
        <v>13</v>
      </c>
    </row>
    <row r="6386" spans="1:4" x14ac:dyDescent="0.3">
      <c r="A6386">
        <v>9967</v>
      </c>
      <c r="B6386" t="s">
        <v>43</v>
      </c>
      <c r="C6386" t="s">
        <v>17</v>
      </c>
      <c r="D6386">
        <v>160</v>
      </c>
    </row>
    <row r="6387" spans="1:4" x14ac:dyDescent="0.3">
      <c r="A6387">
        <v>9967</v>
      </c>
      <c r="B6387" t="s">
        <v>43</v>
      </c>
      <c r="C6387" t="s">
        <v>18</v>
      </c>
      <c r="D6387">
        <v>15</v>
      </c>
    </row>
    <row r="6388" spans="1:4" x14ac:dyDescent="0.3">
      <c r="A6388">
        <v>9967</v>
      </c>
      <c r="B6388" t="s">
        <v>43</v>
      </c>
      <c r="C6388" t="s">
        <v>19</v>
      </c>
      <c r="D6388">
        <v>196</v>
      </c>
    </row>
    <row r="6389" spans="1:4" x14ac:dyDescent="0.3">
      <c r="A6389">
        <v>9967</v>
      </c>
      <c r="B6389" t="s">
        <v>43</v>
      </c>
      <c r="C6389" t="s">
        <v>20</v>
      </c>
      <c r="D6389">
        <v>15</v>
      </c>
    </row>
    <row r="6390" spans="1:4" x14ac:dyDescent="0.3">
      <c r="A6390">
        <v>9967</v>
      </c>
      <c r="B6390" t="s">
        <v>43</v>
      </c>
      <c r="C6390" t="s">
        <v>21</v>
      </c>
      <c r="D6390">
        <v>11</v>
      </c>
    </row>
    <row r="6391" spans="1:4" x14ac:dyDescent="0.3">
      <c r="A6391">
        <v>9967</v>
      </c>
      <c r="B6391" t="s">
        <v>43</v>
      </c>
      <c r="C6391" t="s">
        <v>22</v>
      </c>
      <c r="D6391">
        <v>50</v>
      </c>
    </row>
    <row r="6392" spans="1:4" x14ac:dyDescent="0.3">
      <c r="A6392">
        <v>3298</v>
      </c>
      <c r="B6392" t="s">
        <v>47</v>
      </c>
      <c r="C6392" t="s">
        <v>17</v>
      </c>
      <c r="D6392">
        <v>856</v>
      </c>
    </row>
    <row r="6393" spans="1:4" x14ac:dyDescent="0.3">
      <c r="A6393">
        <v>3298</v>
      </c>
      <c r="B6393" t="s">
        <v>47</v>
      </c>
      <c r="C6393" t="s">
        <v>18</v>
      </c>
      <c r="D6393">
        <v>0</v>
      </c>
    </row>
    <row r="6394" spans="1:4" x14ac:dyDescent="0.3">
      <c r="A6394">
        <v>3298</v>
      </c>
      <c r="B6394" t="s">
        <v>47</v>
      </c>
      <c r="C6394" t="s">
        <v>19</v>
      </c>
      <c r="D6394">
        <v>76</v>
      </c>
    </row>
    <row r="6395" spans="1:4" x14ac:dyDescent="0.3">
      <c r="A6395">
        <v>3298</v>
      </c>
      <c r="B6395" t="s">
        <v>47</v>
      </c>
      <c r="C6395" t="s">
        <v>20</v>
      </c>
      <c r="D6395">
        <v>12</v>
      </c>
    </row>
    <row r="6396" spans="1:4" x14ac:dyDescent="0.3">
      <c r="A6396">
        <v>3298</v>
      </c>
      <c r="B6396" t="s">
        <v>47</v>
      </c>
      <c r="C6396" t="s">
        <v>21</v>
      </c>
      <c r="D6396">
        <v>9</v>
      </c>
    </row>
    <row r="6397" spans="1:4" x14ac:dyDescent="0.3">
      <c r="A6397">
        <v>3298</v>
      </c>
      <c r="B6397" t="s">
        <v>47</v>
      </c>
      <c r="C6397" t="s">
        <v>22</v>
      </c>
      <c r="D6397">
        <v>199</v>
      </c>
    </row>
    <row r="6398" spans="1:4" x14ac:dyDescent="0.3">
      <c r="A6398">
        <v>4377</v>
      </c>
      <c r="B6398" t="s">
        <v>48</v>
      </c>
      <c r="C6398" t="s">
        <v>17</v>
      </c>
      <c r="D6398">
        <v>254</v>
      </c>
    </row>
    <row r="6399" spans="1:4" x14ac:dyDescent="0.3">
      <c r="A6399">
        <v>4377</v>
      </c>
      <c r="B6399" t="s">
        <v>48</v>
      </c>
      <c r="C6399" t="s">
        <v>18</v>
      </c>
      <c r="D6399">
        <v>10</v>
      </c>
    </row>
    <row r="6400" spans="1:4" x14ac:dyDescent="0.3">
      <c r="A6400">
        <v>4377</v>
      </c>
      <c r="B6400" t="s">
        <v>48</v>
      </c>
      <c r="C6400" t="s">
        <v>19</v>
      </c>
      <c r="D6400">
        <v>44</v>
      </c>
    </row>
    <row r="6401" spans="1:4" x14ac:dyDescent="0.3">
      <c r="A6401">
        <v>4377</v>
      </c>
      <c r="B6401" t="s">
        <v>48</v>
      </c>
      <c r="C6401" t="s">
        <v>20</v>
      </c>
      <c r="D6401">
        <v>30</v>
      </c>
    </row>
    <row r="6402" spans="1:4" x14ac:dyDescent="0.3">
      <c r="A6402">
        <v>4377</v>
      </c>
      <c r="B6402" t="s">
        <v>48</v>
      </c>
      <c r="C6402" t="s">
        <v>21</v>
      </c>
      <c r="D6402">
        <v>10</v>
      </c>
    </row>
    <row r="6403" spans="1:4" x14ac:dyDescent="0.3">
      <c r="A6403">
        <v>4377</v>
      </c>
      <c r="B6403" t="s">
        <v>48</v>
      </c>
      <c r="C6403" t="s">
        <v>22</v>
      </c>
      <c r="D6403">
        <v>227</v>
      </c>
    </row>
    <row r="6404" spans="1:4" x14ac:dyDescent="0.3">
      <c r="A6404">
        <v>9405</v>
      </c>
      <c r="B6404" t="s">
        <v>47</v>
      </c>
      <c r="C6404" t="s">
        <v>17</v>
      </c>
      <c r="D6404">
        <v>84</v>
      </c>
    </row>
    <row r="6405" spans="1:4" x14ac:dyDescent="0.3">
      <c r="A6405">
        <v>9405</v>
      </c>
      <c r="B6405" t="s">
        <v>47</v>
      </c>
      <c r="C6405" t="s">
        <v>18</v>
      </c>
      <c r="D6405">
        <v>3</v>
      </c>
    </row>
    <row r="6406" spans="1:4" x14ac:dyDescent="0.3">
      <c r="A6406">
        <v>9405</v>
      </c>
      <c r="B6406" t="s">
        <v>47</v>
      </c>
      <c r="C6406" t="s">
        <v>19</v>
      </c>
      <c r="D6406">
        <v>61</v>
      </c>
    </row>
    <row r="6407" spans="1:4" x14ac:dyDescent="0.3">
      <c r="A6407">
        <v>9405</v>
      </c>
      <c r="B6407" t="s">
        <v>47</v>
      </c>
      <c r="C6407" t="s">
        <v>20</v>
      </c>
      <c r="D6407">
        <v>2</v>
      </c>
    </row>
    <row r="6408" spans="1:4" x14ac:dyDescent="0.3">
      <c r="A6408">
        <v>9405</v>
      </c>
      <c r="B6408" t="s">
        <v>47</v>
      </c>
      <c r="C6408" t="s">
        <v>21</v>
      </c>
      <c r="D6408">
        <v>1</v>
      </c>
    </row>
    <row r="6409" spans="1:4" x14ac:dyDescent="0.3">
      <c r="A6409">
        <v>9405</v>
      </c>
      <c r="B6409" t="s">
        <v>47</v>
      </c>
      <c r="C6409" t="s">
        <v>22</v>
      </c>
      <c r="D6409">
        <v>21</v>
      </c>
    </row>
    <row r="6410" spans="1:4" x14ac:dyDescent="0.3">
      <c r="A6410">
        <v>3783</v>
      </c>
      <c r="B6410" t="s">
        <v>47</v>
      </c>
      <c r="C6410" t="s">
        <v>17</v>
      </c>
      <c r="D6410">
        <v>105</v>
      </c>
    </row>
    <row r="6411" spans="1:4" x14ac:dyDescent="0.3">
      <c r="A6411">
        <v>3783</v>
      </c>
      <c r="B6411" t="s">
        <v>47</v>
      </c>
      <c r="C6411" t="s">
        <v>18</v>
      </c>
      <c r="D6411">
        <v>0</v>
      </c>
    </row>
    <row r="6412" spans="1:4" x14ac:dyDescent="0.3">
      <c r="A6412">
        <v>3783</v>
      </c>
      <c r="B6412" t="s">
        <v>47</v>
      </c>
      <c r="C6412" t="s">
        <v>19</v>
      </c>
      <c r="D6412">
        <v>10</v>
      </c>
    </row>
    <row r="6413" spans="1:4" x14ac:dyDescent="0.3">
      <c r="A6413">
        <v>3783</v>
      </c>
      <c r="B6413" t="s">
        <v>47</v>
      </c>
      <c r="C6413" t="s">
        <v>20</v>
      </c>
      <c r="D6413">
        <v>0</v>
      </c>
    </row>
    <row r="6414" spans="1:4" x14ac:dyDescent="0.3">
      <c r="A6414">
        <v>3783</v>
      </c>
      <c r="B6414" t="s">
        <v>47</v>
      </c>
      <c r="C6414" t="s">
        <v>21</v>
      </c>
      <c r="D6414">
        <v>1</v>
      </c>
    </row>
    <row r="6415" spans="1:4" x14ac:dyDescent="0.3">
      <c r="A6415">
        <v>3783</v>
      </c>
      <c r="B6415" t="s">
        <v>47</v>
      </c>
      <c r="C6415" t="s">
        <v>22</v>
      </c>
      <c r="D6415">
        <v>0</v>
      </c>
    </row>
    <row r="6416" spans="1:4" x14ac:dyDescent="0.3">
      <c r="A6416">
        <v>5221</v>
      </c>
      <c r="B6416" t="s">
        <v>52</v>
      </c>
      <c r="C6416" t="s">
        <v>17</v>
      </c>
      <c r="D6416">
        <v>714</v>
      </c>
    </row>
    <row r="6417" spans="1:4" x14ac:dyDescent="0.3">
      <c r="A6417">
        <v>5221</v>
      </c>
      <c r="B6417" t="s">
        <v>52</v>
      </c>
      <c r="C6417" t="s">
        <v>18</v>
      </c>
      <c r="D6417">
        <v>8</v>
      </c>
    </row>
    <row r="6418" spans="1:4" x14ac:dyDescent="0.3">
      <c r="A6418">
        <v>5221</v>
      </c>
      <c r="B6418" t="s">
        <v>52</v>
      </c>
      <c r="C6418" t="s">
        <v>19</v>
      </c>
      <c r="D6418">
        <v>99</v>
      </c>
    </row>
    <row r="6419" spans="1:4" x14ac:dyDescent="0.3">
      <c r="A6419">
        <v>5221</v>
      </c>
      <c r="B6419" t="s">
        <v>52</v>
      </c>
      <c r="C6419" t="s">
        <v>20</v>
      </c>
      <c r="D6419">
        <v>11</v>
      </c>
    </row>
    <row r="6420" spans="1:4" x14ac:dyDescent="0.3">
      <c r="A6420">
        <v>5221</v>
      </c>
      <c r="B6420" t="s">
        <v>52</v>
      </c>
      <c r="C6420" t="s">
        <v>21</v>
      </c>
      <c r="D6420">
        <v>0</v>
      </c>
    </row>
    <row r="6421" spans="1:4" x14ac:dyDescent="0.3">
      <c r="A6421">
        <v>5221</v>
      </c>
      <c r="B6421" t="s">
        <v>52</v>
      </c>
      <c r="C6421" t="s">
        <v>22</v>
      </c>
      <c r="D6421">
        <v>47</v>
      </c>
    </row>
    <row r="6422" spans="1:4" x14ac:dyDescent="0.3">
      <c r="A6422">
        <v>1212</v>
      </c>
      <c r="B6422" t="s">
        <v>41</v>
      </c>
      <c r="C6422" t="s">
        <v>17</v>
      </c>
      <c r="D6422">
        <v>384</v>
      </c>
    </row>
    <row r="6423" spans="1:4" x14ac:dyDescent="0.3">
      <c r="A6423">
        <v>1212</v>
      </c>
      <c r="B6423" t="s">
        <v>41</v>
      </c>
      <c r="C6423" t="s">
        <v>18</v>
      </c>
      <c r="D6423">
        <v>25</v>
      </c>
    </row>
    <row r="6424" spans="1:4" x14ac:dyDescent="0.3">
      <c r="A6424">
        <v>1212</v>
      </c>
      <c r="B6424" t="s">
        <v>41</v>
      </c>
      <c r="C6424" t="s">
        <v>19</v>
      </c>
      <c r="D6424">
        <v>292</v>
      </c>
    </row>
    <row r="6425" spans="1:4" x14ac:dyDescent="0.3">
      <c r="A6425">
        <v>1212</v>
      </c>
      <c r="B6425" t="s">
        <v>41</v>
      </c>
      <c r="C6425" t="s">
        <v>20</v>
      </c>
      <c r="D6425">
        <v>130</v>
      </c>
    </row>
    <row r="6426" spans="1:4" x14ac:dyDescent="0.3">
      <c r="A6426">
        <v>1212</v>
      </c>
      <c r="B6426" t="s">
        <v>41</v>
      </c>
      <c r="C6426" t="s">
        <v>21</v>
      </c>
      <c r="D6426">
        <v>41</v>
      </c>
    </row>
    <row r="6427" spans="1:4" x14ac:dyDescent="0.3">
      <c r="A6427">
        <v>1212</v>
      </c>
      <c r="B6427" t="s">
        <v>41</v>
      </c>
      <c r="C6427" t="s">
        <v>22</v>
      </c>
      <c r="D6427">
        <v>64</v>
      </c>
    </row>
    <row r="6428" spans="1:4" x14ac:dyDescent="0.3">
      <c r="A6428">
        <v>3732</v>
      </c>
      <c r="B6428" t="s">
        <v>48</v>
      </c>
      <c r="C6428" t="s">
        <v>17</v>
      </c>
      <c r="D6428">
        <v>393</v>
      </c>
    </row>
    <row r="6429" spans="1:4" x14ac:dyDescent="0.3">
      <c r="A6429">
        <v>3732</v>
      </c>
      <c r="B6429" t="s">
        <v>48</v>
      </c>
      <c r="C6429" t="s">
        <v>18</v>
      </c>
      <c r="D6429">
        <v>0</v>
      </c>
    </row>
    <row r="6430" spans="1:4" x14ac:dyDescent="0.3">
      <c r="A6430">
        <v>3732</v>
      </c>
      <c r="B6430" t="s">
        <v>48</v>
      </c>
      <c r="C6430" t="s">
        <v>19</v>
      </c>
      <c r="D6430">
        <v>239</v>
      </c>
    </row>
    <row r="6431" spans="1:4" x14ac:dyDescent="0.3">
      <c r="A6431">
        <v>3732</v>
      </c>
      <c r="B6431" t="s">
        <v>48</v>
      </c>
      <c r="C6431" t="s">
        <v>20</v>
      </c>
      <c r="D6431">
        <v>90</v>
      </c>
    </row>
    <row r="6432" spans="1:4" x14ac:dyDescent="0.3">
      <c r="A6432">
        <v>3732</v>
      </c>
      <c r="B6432" t="s">
        <v>48</v>
      </c>
      <c r="C6432" t="s">
        <v>21</v>
      </c>
      <c r="D6432">
        <v>69</v>
      </c>
    </row>
    <row r="6433" spans="1:4" x14ac:dyDescent="0.3">
      <c r="A6433">
        <v>3732</v>
      </c>
      <c r="B6433" t="s">
        <v>48</v>
      </c>
      <c r="C6433" t="s">
        <v>22</v>
      </c>
      <c r="D6433">
        <v>69</v>
      </c>
    </row>
    <row r="6434" spans="1:4" x14ac:dyDescent="0.3">
      <c r="A6434">
        <v>2928</v>
      </c>
      <c r="B6434" t="s">
        <v>41</v>
      </c>
      <c r="C6434" t="s">
        <v>17</v>
      </c>
      <c r="D6434">
        <v>789</v>
      </c>
    </row>
    <row r="6435" spans="1:4" x14ac:dyDescent="0.3">
      <c r="A6435">
        <v>2928</v>
      </c>
      <c r="B6435" t="s">
        <v>41</v>
      </c>
      <c r="C6435" t="s">
        <v>18</v>
      </c>
      <c r="D6435">
        <v>0</v>
      </c>
    </row>
    <row r="6436" spans="1:4" x14ac:dyDescent="0.3">
      <c r="A6436">
        <v>2928</v>
      </c>
      <c r="B6436" t="s">
        <v>41</v>
      </c>
      <c r="C6436" t="s">
        <v>19</v>
      </c>
      <c r="D6436">
        <v>142</v>
      </c>
    </row>
    <row r="6437" spans="1:4" x14ac:dyDescent="0.3">
      <c r="A6437">
        <v>2928</v>
      </c>
      <c r="B6437" t="s">
        <v>41</v>
      </c>
      <c r="C6437" t="s">
        <v>20</v>
      </c>
      <c r="D6437">
        <v>12</v>
      </c>
    </row>
    <row r="6438" spans="1:4" x14ac:dyDescent="0.3">
      <c r="A6438">
        <v>2928</v>
      </c>
      <c r="B6438" t="s">
        <v>41</v>
      </c>
      <c r="C6438" t="s">
        <v>21</v>
      </c>
      <c r="D6438">
        <v>9</v>
      </c>
    </row>
    <row r="6439" spans="1:4" x14ac:dyDescent="0.3">
      <c r="A6439">
        <v>2928</v>
      </c>
      <c r="B6439" t="s">
        <v>41</v>
      </c>
      <c r="C6439" t="s">
        <v>22</v>
      </c>
      <c r="D6439">
        <v>38</v>
      </c>
    </row>
    <row r="6440" spans="1:4" x14ac:dyDescent="0.3">
      <c r="A6440">
        <v>2920</v>
      </c>
      <c r="B6440" t="s">
        <v>56</v>
      </c>
      <c r="C6440" t="s">
        <v>17</v>
      </c>
      <c r="D6440">
        <v>789</v>
      </c>
    </row>
    <row r="6441" spans="1:4" x14ac:dyDescent="0.3">
      <c r="A6441">
        <v>2920</v>
      </c>
      <c r="B6441" t="s">
        <v>56</v>
      </c>
      <c r="C6441" t="s">
        <v>18</v>
      </c>
      <c r="D6441">
        <v>0</v>
      </c>
    </row>
    <row r="6442" spans="1:4" x14ac:dyDescent="0.3">
      <c r="A6442">
        <v>2920</v>
      </c>
      <c r="B6442" t="s">
        <v>56</v>
      </c>
      <c r="C6442" t="s">
        <v>19</v>
      </c>
      <c r="D6442">
        <v>142</v>
      </c>
    </row>
    <row r="6443" spans="1:4" x14ac:dyDescent="0.3">
      <c r="A6443">
        <v>2920</v>
      </c>
      <c r="B6443" t="s">
        <v>56</v>
      </c>
      <c r="C6443" t="s">
        <v>20</v>
      </c>
      <c r="D6443">
        <v>12</v>
      </c>
    </row>
    <row r="6444" spans="1:4" x14ac:dyDescent="0.3">
      <c r="A6444">
        <v>2920</v>
      </c>
      <c r="B6444" t="s">
        <v>56</v>
      </c>
      <c r="C6444" t="s">
        <v>21</v>
      </c>
      <c r="D6444">
        <v>9</v>
      </c>
    </row>
    <row r="6445" spans="1:4" x14ac:dyDescent="0.3">
      <c r="A6445">
        <v>2920</v>
      </c>
      <c r="B6445" t="s">
        <v>56</v>
      </c>
      <c r="C6445" t="s">
        <v>22</v>
      </c>
      <c r="D6445">
        <v>38</v>
      </c>
    </row>
    <row r="6446" spans="1:4" x14ac:dyDescent="0.3">
      <c r="A6446">
        <v>3635</v>
      </c>
      <c r="B6446" t="s">
        <v>47</v>
      </c>
      <c r="C6446" t="s">
        <v>17</v>
      </c>
      <c r="D6446">
        <v>492</v>
      </c>
    </row>
    <row r="6447" spans="1:4" x14ac:dyDescent="0.3">
      <c r="A6447">
        <v>3635</v>
      </c>
      <c r="B6447" t="s">
        <v>47</v>
      </c>
      <c r="C6447" t="s">
        <v>18</v>
      </c>
      <c r="D6447">
        <v>0</v>
      </c>
    </row>
    <row r="6448" spans="1:4" x14ac:dyDescent="0.3">
      <c r="A6448">
        <v>3635</v>
      </c>
      <c r="B6448" t="s">
        <v>47</v>
      </c>
      <c r="C6448" t="s">
        <v>19</v>
      </c>
      <c r="D6448">
        <v>37</v>
      </c>
    </row>
    <row r="6449" spans="1:4" x14ac:dyDescent="0.3">
      <c r="A6449">
        <v>3635</v>
      </c>
      <c r="B6449" t="s">
        <v>47</v>
      </c>
      <c r="C6449" t="s">
        <v>20</v>
      </c>
      <c r="D6449">
        <v>7</v>
      </c>
    </row>
    <row r="6450" spans="1:4" x14ac:dyDescent="0.3">
      <c r="A6450">
        <v>3635</v>
      </c>
      <c r="B6450" t="s">
        <v>47</v>
      </c>
      <c r="C6450" t="s">
        <v>21</v>
      </c>
      <c r="D6450">
        <v>0</v>
      </c>
    </row>
    <row r="6451" spans="1:4" x14ac:dyDescent="0.3">
      <c r="A6451">
        <v>3635</v>
      </c>
      <c r="B6451" t="s">
        <v>47</v>
      </c>
      <c r="C6451" t="s">
        <v>22</v>
      </c>
      <c r="D6451">
        <v>42</v>
      </c>
    </row>
    <row r="6452" spans="1:4" x14ac:dyDescent="0.3">
      <c r="A6452">
        <v>1131</v>
      </c>
      <c r="B6452" t="s">
        <v>47</v>
      </c>
      <c r="C6452" t="s">
        <v>17</v>
      </c>
      <c r="D6452">
        <v>85</v>
      </c>
    </row>
    <row r="6453" spans="1:4" x14ac:dyDescent="0.3">
      <c r="A6453">
        <v>1131</v>
      </c>
      <c r="B6453" t="s">
        <v>47</v>
      </c>
      <c r="C6453" t="s">
        <v>18</v>
      </c>
      <c r="D6453">
        <v>0</v>
      </c>
    </row>
    <row r="6454" spans="1:4" x14ac:dyDescent="0.3">
      <c r="A6454">
        <v>1131</v>
      </c>
      <c r="B6454" t="s">
        <v>47</v>
      </c>
      <c r="C6454" t="s">
        <v>19</v>
      </c>
      <c r="D6454">
        <v>3</v>
      </c>
    </row>
    <row r="6455" spans="1:4" x14ac:dyDescent="0.3">
      <c r="A6455">
        <v>1131</v>
      </c>
      <c r="B6455" t="s">
        <v>47</v>
      </c>
      <c r="C6455" t="s">
        <v>20</v>
      </c>
      <c r="D6455">
        <v>0</v>
      </c>
    </row>
    <row r="6456" spans="1:4" x14ac:dyDescent="0.3">
      <c r="A6456">
        <v>1131</v>
      </c>
      <c r="B6456" t="s">
        <v>47</v>
      </c>
      <c r="C6456" t="s">
        <v>21</v>
      </c>
      <c r="D6456">
        <v>0</v>
      </c>
    </row>
    <row r="6457" spans="1:4" x14ac:dyDescent="0.3">
      <c r="A6457">
        <v>1131</v>
      </c>
      <c r="B6457" t="s">
        <v>47</v>
      </c>
      <c r="C6457" t="s">
        <v>22</v>
      </c>
      <c r="D6457">
        <v>7</v>
      </c>
    </row>
    <row r="6458" spans="1:4" x14ac:dyDescent="0.3">
      <c r="A6458">
        <v>378</v>
      </c>
      <c r="B6458" t="s">
        <v>41</v>
      </c>
      <c r="C6458" t="s">
        <v>17</v>
      </c>
      <c r="D6458">
        <v>283</v>
      </c>
    </row>
    <row r="6459" spans="1:4" x14ac:dyDescent="0.3">
      <c r="A6459">
        <v>378</v>
      </c>
      <c r="B6459" t="s">
        <v>41</v>
      </c>
      <c r="C6459" t="s">
        <v>18</v>
      </c>
      <c r="D6459">
        <v>112</v>
      </c>
    </row>
    <row r="6460" spans="1:4" x14ac:dyDescent="0.3">
      <c r="A6460">
        <v>378</v>
      </c>
      <c r="B6460" t="s">
        <v>41</v>
      </c>
      <c r="C6460" t="s">
        <v>19</v>
      </c>
      <c r="D6460">
        <v>151</v>
      </c>
    </row>
    <row r="6461" spans="1:4" x14ac:dyDescent="0.3">
      <c r="A6461">
        <v>378</v>
      </c>
      <c r="B6461" t="s">
        <v>41</v>
      </c>
      <c r="C6461" t="s">
        <v>20</v>
      </c>
      <c r="D6461">
        <v>51</v>
      </c>
    </row>
    <row r="6462" spans="1:4" x14ac:dyDescent="0.3">
      <c r="A6462">
        <v>378</v>
      </c>
      <c r="B6462" t="s">
        <v>41</v>
      </c>
      <c r="C6462" t="s">
        <v>21</v>
      </c>
      <c r="D6462">
        <v>72</v>
      </c>
    </row>
    <row r="6463" spans="1:4" x14ac:dyDescent="0.3">
      <c r="A6463">
        <v>378</v>
      </c>
      <c r="B6463" t="s">
        <v>41</v>
      </c>
      <c r="C6463" t="s">
        <v>22</v>
      </c>
      <c r="D6463">
        <v>125</v>
      </c>
    </row>
    <row r="6464" spans="1:4" x14ac:dyDescent="0.3">
      <c r="A6464">
        <v>1440</v>
      </c>
      <c r="B6464" t="s">
        <v>41</v>
      </c>
      <c r="C6464" t="s">
        <v>17</v>
      </c>
      <c r="D6464">
        <v>367</v>
      </c>
    </row>
    <row r="6465" spans="1:4" x14ac:dyDescent="0.3">
      <c r="A6465">
        <v>1440</v>
      </c>
      <c r="B6465" t="s">
        <v>41</v>
      </c>
      <c r="C6465" t="s">
        <v>18</v>
      </c>
      <c r="D6465">
        <v>17</v>
      </c>
    </row>
    <row r="6466" spans="1:4" x14ac:dyDescent="0.3">
      <c r="A6466">
        <v>1440</v>
      </c>
      <c r="B6466" t="s">
        <v>41</v>
      </c>
      <c r="C6466" t="s">
        <v>19</v>
      </c>
      <c r="D6466">
        <v>241</v>
      </c>
    </row>
    <row r="6467" spans="1:4" x14ac:dyDescent="0.3">
      <c r="A6467">
        <v>1440</v>
      </c>
      <c r="B6467" t="s">
        <v>41</v>
      </c>
      <c r="C6467" t="s">
        <v>20</v>
      </c>
      <c r="D6467">
        <v>104</v>
      </c>
    </row>
    <row r="6468" spans="1:4" x14ac:dyDescent="0.3">
      <c r="A6468">
        <v>1440</v>
      </c>
      <c r="B6468" t="s">
        <v>41</v>
      </c>
      <c r="C6468" t="s">
        <v>21</v>
      </c>
      <c r="D6468">
        <v>188</v>
      </c>
    </row>
    <row r="6469" spans="1:4" x14ac:dyDescent="0.3">
      <c r="A6469">
        <v>1440</v>
      </c>
      <c r="B6469" t="s">
        <v>41</v>
      </c>
      <c r="C6469" t="s">
        <v>22</v>
      </c>
      <c r="D6469">
        <v>232</v>
      </c>
    </row>
    <row r="6470" spans="1:4" x14ac:dyDescent="0.3">
      <c r="A6470">
        <v>2683</v>
      </c>
      <c r="B6470" t="s">
        <v>48</v>
      </c>
      <c r="C6470" t="s">
        <v>17</v>
      </c>
      <c r="D6470">
        <v>295</v>
      </c>
    </row>
    <row r="6471" spans="1:4" x14ac:dyDescent="0.3">
      <c r="A6471">
        <v>2683</v>
      </c>
      <c r="B6471" t="s">
        <v>48</v>
      </c>
      <c r="C6471" t="s">
        <v>18</v>
      </c>
      <c r="D6471">
        <v>106</v>
      </c>
    </row>
    <row r="6472" spans="1:4" x14ac:dyDescent="0.3">
      <c r="A6472">
        <v>2683</v>
      </c>
      <c r="B6472" t="s">
        <v>48</v>
      </c>
      <c r="C6472" t="s">
        <v>19</v>
      </c>
      <c r="D6472">
        <v>271</v>
      </c>
    </row>
    <row r="6473" spans="1:4" x14ac:dyDescent="0.3">
      <c r="A6473">
        <v>2683</v>
      </c>
      <c r="B6473" t="s">
        <v>48</v>
      </c>
      <c r="C6473" t="s">
        <v>20</v>
      </c>
      <c r="D6473">
        <v>75</v>
      </c>
    </row>
    <row r="6474" spans="1:4" x14ac:dyDescent="0.3">
      <c r="A6474">
        <v>2683</v>
      </c>
      <c r="B6474" t="s">
        <v>48</v>
      </c>
      <c r="C6474" t="s">
        <v>21</v>
      </c>
      <c r="D6474">
        <v>98</v>
      </c>
    </row>
    <row r="6475" spans="1:4" x14ac:dyDescent="0.3">
      <c r="A6475">
        <v>2683</v>
      </c>
      <c r="B6475" t="s">
        <v>48</v>
      </c>
      <c r="C6475" t="s">
        <v>22</v>
      </c>
      <c r="D6475">
        <v>65</v>
      </c>
    </row>
    <row r="6476" spans="1:4" x14ac:dyDescent="0.3">
      <c r="A6476">
        <v>10702</v>
      </c>
      <c r="B6476" t="s">
        <v>41</v>
      </c>
      <c r="C6476" t="s">
        <v>17</v>
      </c>
      <c r="D6476">
        <v>185</v>
      </c>
    </row>
    <row r="6477" spans="1:4" x14ac:dyDescent="0.3">
      <c r="A6477">
        <v>10702</v>
      </c>
      <c r="B6477" t="s">
        <v>41</v>
      </c>
      <c r="C6477" t="s">
        <v>18</v>
      </c>
      <c r="D6477">
        <v>8</v>
      </c>
    </row>
    <row r="6478" spans="1:4" x14ac:dyDescent="0.3">
      <c r="A6478">
        <v>10702</v>
      </c>
      <c r="B6478" t="s">
        <v>41</v>
      </c>
      <c r="C6478" t="s">
        <v>19</v>
      </c>
      <c r="D6478">
        <v>133</v>
      </c>
    </row>
    <row r="6479" spans="1:4" x14ac:dyDescent="0.3">
      <c r="A6479">
        <v>10702</v>
      </c>
      <c r="B6479" t="s">
        <v>41</v>
      </c>
      <c r="C6479" t="s">
        <v>20</v>
      </c>
      <c r="D6479">
        <v>56</v>
      </c>
    </row>
    <row r="6480" spans="1:4" x14ac:dyDescent="0.3">
      <c r="A6480">
        <v>10702</v>
      </c>
      <c r="B6480" t="s">
        <v>41</v>
      </c>
      <c r="C6480" t="s">
        <v>21</v>
      </c>
      <c r="D6480">
        <v>56</v>
      </c>
    </row>
    <row r="6481" spans="1:4" x14ac:dyDescent="0.3">
      <c r="A6481">
        <v>10702</v>
      </c>
      <c r="B6481" t="s">
        <v>41</v>
      </c>
      <c r="C6481" t="s">
        <v>22</v>
      </c>
      <c r="D6481">
        <v>12</v>
      </c>
    </row>
    <row r="6482" spans="1:4" x14ac:dyDescent="0.3">
      <c r="A6482">
        <v>3712</v>
      </c>
      <c r="B6482" t="s">
        <v>45</v>
      </c>
      <c r="C6482" t="s">
        <v>17</v>
      </c>
      <c r="D6482">
        <v>212</v>
      </c>
    </row>
    <row r="6483" spans="1:4" x14ac:dyDescent="0.3">
      <c r="A6483">
        <v>3712</v>
      </c>
      <c r="B6483" t="s">
        <v>45</v>
      </c>
      <c r="C6483" t="s">
        <v>18</v>
      </c>
      <c r="D6483">
        <v>5</v>
      </c>
    </row>
    <row r="6484" spans="1:4" x14ac:dyDescent="0.3">
      <c r="A6484">
        <v>3712</v>
      </c>
      <c r="B6484" t="s">
        <v>45</v>
      </c>
      <c r="C6484" t="s">
        <v>19</v>
      </c>
      <c r="D6484">
        <v>33</v>
      </c>
    </row>
    <row r="6485" spans="1:4" x14ac:dyDescent="0.3">
      <c r="A6485">
        <v>3712</v>
      </c>
      <c r="B6485" t="s">
        <v>45</v>
      </c>
      <c r="C6485" t="s">
        <v>20</v>
      </c>
      <c r="D6485">
        <v>7</v>
      </c>
    </row>
    <row r="6486" spans="1:4" x14ac:dyDescent="0.3">
      <c r="A6486">
        <v>3712</v>
      </c>
      <c r="B6486" t="s">
        <v>45</v>
      </c>
      <c r="C6486" t="s">
        <v>21</v>
      </c>
      <c r="D6486">
        <v>0</v>
      </c>
    </row>
    <row r="6487" spans="1:4" x14ac:dyDescent="0.3">
      <c r="A6487">
        <v>3712</v>
      </c>
      <c r="B6487" t="s">
        <v>45</v>
      </c>
      <c r="C6487" t="s">
        <v>22</v>
      </c>
      <c r="D6487">
        <v>2</v>
      </c>
    </row>
    <row r="6488" spans="1:4" x14ac:dyDescent="0.3">
      <c r="A6488">
        <v>9760</v>
      </c>
      <c r="B6488" t="s">
        <v>47</v>
      </c>
      <c r="C6488" t="s">
        <v>17</v>
      </c>
      <c r="D6488">
        <v>953</v>
      </c>
    </row>
    <row r="6489" spans="1:4" x14ac:dyDescent="0.3">
      <c r="A6489">
        <v>9760</v>
      </c>
      <c r="B6489" t="s">
        <v>47</v>
      </c>
      <c r="C6489" t="s">
        <v>18</v>
      </c>
      <c r="D6489">
        <v>0</v>
      </c>
    </row>
    <row r="6490" spans="1:4" x14ac:dyDescent="0.3">
      <c r="A6490">
        <v>9760</v>
      </c>
      <c r="B6490" t="s">
        <v>47</v>
      </c>
      <c r="C6490" t="s">
        <v>19</v>
      </c>
      <c r="D6490">
        <v>71</v>
      </c>
    </row>
    <row r="6491" spans="1:4" x14ac:dyDescent="0.3">
      <c r="A6491">
        <v>9760</v>
      </c>
      <c r="B6491" t="s">
        <v>47</v>
      </c>
      <c r="C6491" t="s">
        <v>20</v>
      </c>
      <c r="D6491">
        <v>0</v>
      </c>
    </row>
    <row r="6492" spans="1:4" x14ac:dyDescent="0.3">
      <c r="A6492">
        <v>9760</v>
      </c>
      <c r="B6492" t="s">
        <v>47</v>
      </c>
      <c r="C6492" t="s">
        <v>21</v>
      </c>
      <c r="D6492">
        <v>0</v>
      </c>
    </row>
    <row r="6493" spans="1:4" x14ac:dyDescent="0.3">
      <c r="A6493">
        <v>9760</v>
      </c>
      <c r="B6493" t="s">
        <v>47</v>
      </c>
      <c r="C6493" t="s">
        <v>22</v>
      </c>
      <c r="D6493">
        <v>174</v>
      </c>
    </row>
    <row r="6494" spans="1:4" x14ac:dyDescent="0.3">
      <c r="A6494">
        <v>7101</v>
      </c>
      <c r="B6494" t="s">
        <v>41</v>
      </c>
      <c r="C6494" t="s">
        <v>17</v>
      </c>
      <c r="D6494">
        <v>953</v>
      </c>
    </row>
    <row r="6495" spans="1:4" x14ac:dyDescent="0.3">
      <c r="A6495">
        <v>7101</v>
      </c>
      <c r="B6495" t="s">
        <v>41</v>
      </c>
      <c r="C6495" t="s">
        <v>18</v>
      </c>
      <c r="D6495">
        <v>0</v>
      </c>
    </row>
    <row r="6496" spans="1:4" x14ac:dyDescent="0.3">
      <c r="A6496">
        <v>7101</v>
      </c>
      <c r="B6496" t="s">
        <v>41</v>
      </c>
      <c r="C6496" t="s">
        <v>19</v>
      </c>
      <c r="D6496">
        <v>71</v>
      </c>
    </row>
    <row r="6497" spans="1:4" x14ac:dyDescent="0.3">
      <c r="A6497">
        <v>7101</v>
      </c>
      <c r="B6497" t="s">
        <v>41</v>
      </c>
      <c r="C6497" t="s">
        <v>20</v>
      </c>
      <c r="D6497">
        <v>0</v>
      </c>
    </row>
    <row r="6498" spans="1:4" x14ac:dyDescent="0.3">
      <c r="A6498">
        <v>7101</v>
      </c>
      <c r="B6498" t="s">
        <v>41</v>
      </c>
      <c r="C6498" t="s">
        <v>21</v>
      </c>
      <c r="D6498">
        <v>0</v>
      </c>
    </row>
    <row r="6499" spans="1:4" x14ac:dyDescent="0.3">
      <c r="A6499">
        <v>7101</v>
      </c>
      <c r="B6499" t="s">
        <v>41</v>
      </c>
      <c r="C6499" t="s">
        <v>22</v>
      </c>
      <c r="D6499">
        <v>174</v>
      </c>
    </row>
    <row r="6500" spans="1:4" x14ac:dyDescent="0.3">
      <c r="A6500">
        <v>6181</v>
      </c>
      <c r="B6500" t="s">
        <v>43</v>
      </c>
      <c r="C6500" t="s">
        <v>17</v>
      </c>
      <c r="D6500">
        <v>488</v>
      </c>
    </row>
    <row r="6501" spans="1:4" x14ac:dyDescent="0.3">
      <c r="A6501">
        <v>6181</v>
      </c>
      <c r="B6501" t="s">
        <v>43</v>
      </c>
      <c r="C6501" t="s">
        <v>18</v>
      </c>
      <c r="D6501">
        <v>21</v>
      </c>
    </row>
    <row r="6502" spans="1:4" x14ac:dyDescent="0.3">
      <c r="A6502">
        <v>6181</v>
      </c>
      <c r="B6502" t="s">
        <v>43</v>
      </c>
      <c r="C6502" t="s">
        <v>19</v>
      </c>
      <c r="D6502">
        <v>238</v>
      </c>
    </row>
    <row r="6503" spans="1:4" x14ac:dyDescent="0.3">
      <c r="A6503">
        <v>6181</v>
      </c>
      <c r="B6503" t="s">
        <v>43</v>
      </c>
      <c r="C6503" t="s">
        <v>20</v>
      </c>
      <c r="D6503">
        <v>56</v>
      </c>
    </row>
    <row r="6504" spans="1:4" x14ac:dyDescent="0.3">
      <c r="A6504">
        <v>6181</v>
      </c>
      <c r="B6504" t="s">
        <v>43</v>
      </c>
      <c r="C6504" t="s">
        <v>21</v>
      </c>
      <c r="D6504">
        <v>108</v>
      </c>
    </row>
    <row r="6505" spans="1:4" x14ac:dyDescent="0.3">
      <c r="A6505">
        <v>6181</v>
      </c>
      <c r="B6505" t="s">
        <v>43</v>
      </c>
      <c r="C6505" t="s">
        <v>22</v>
      </c>
      <c r="D6505">
        <v>28</v>
      </c>
    </row>
    <row r="6506" spans="1:4" x14ac:dyDescent="0.3">
      <c r="A6506">
        <v>7264</v>
      </c>
      <c r="B6506" t="s">
        <v>47</v>
      </c>
      <c r="C6506" t="s">
        <v>17</v>
      </c>
      <c r="D6506">
        <v>12</v>
      </c>
    </row>
    <row r="6507" spans="1:4" x14ac:dyDescent="0.3">
      <c r="A6507">
        <v>7264</v>
      </c>
      <c r="B6507" t="s">
        <v>47</v>
      </c>
      <c r="C6507" t="s">
        <v>18</v>
      </c>
      <c r="D6507">
        <v>0</v>
      </c>
    </row>
    <row r="6508" spans="1:4" x14ac:dyDescent="0.3">
      <c r="A6508">
        <v>7264</v>
      </c>
      <c r="B6508" t="s">
        <v>47</v>
      </c>
      <c r="C6508" t="s">
        <v>19</v>
      </c>
      <c r="D6508">
        <v>4</v>
      </c>
    </row>
    <row r="6509" spans="1:4" x14ac:dyDescent="0.3">
      <c r="A6509">
        <v>7264</v>
      </c>
      <c r="B6509" t="s">
        <v>47</v>
      </c>
      <c r="C6509" t="s">
        <v>20</v>
      </c>
      <c r="D6509">
        <v>0</v>
      </c>
    </row>
    <row r="6510" spans="1:4" x14ac:dyDescent="0.3">
      <c r="A6510">
        <v>7264</v>
      </c>
      <c r="B6510" t="s">
        <v>47</v>
      </c>
      <c r="C6510" t="s">
        <v>21</v>
      </c>
      <c r="D6510">
        <v>0</v>
      </c>
    </row>
    <row r="6511" spans="1:4" x14ac:dyDescent="0.3">
      <c r="A6511">
        <v>7264</v>
      </c>
      <c r="B6511" t="s">
        <v>47</v>
      </c>
      <c r="C6511" t="s">
        <v>22</v>
      </c>
      <c r="D6511">
        <v>1</v>
      </c>
    </row>
    <row r="6512" spans="1:4" x14ac:dyDescent="0.3">
      <c r="A6512">
        <v>6387</v>
      </c>
      <c r="B6512" t="s">
        <v>47</v>
      </c>
      <c r="C6512" t="s">
        <v>17</v>
      </c>
      <c r="D6512">
        <v>42</v>
      </c>
    </row>
    <row r="6513" spans="1:4" x14ac:dyDescent="0.3">
      <c r="A6513">
        <v>6387</v>
      </c>
      <c r="B6513" t="s">
        <v>47</v>
      </c>
      <c r="C6513" t="s">
        <v>18</v>
      </c>
      <c r="D6513">
        <v>0</v>
      </c>
    </row>
    <row r="6514" spans="1:4" x14ac:dyDescent="0.3">
      <c r="A6514">
        <v>6387</v>
      </c>
      <c r="B6514" t="s">
        <v>47</v>
      </c>
      <c r="C6514" t="s">
        <v>19</v>
      </c>
      <c r="D6514">
        <v>17</v>
      </c>
    </row>
    <row r="6515" spans="1:4" x14ac:dyDescent="0.3">
      <c r="A6515">
        <v>6387</v>
      </c>
      <c r="B6515" t="s">
        <v>47</v>
      </c>
      <c r="C6515" t="s">
        <v>20</v>
      </c>
      <c r="D6515">
        <v>0</v>
      </c>
    </row>
    <row r="6516" spans="1:4" x14ac:dyDescent="0.3">
      <c r="A6516">
        <v>6387</v>
      </c>
      <c r="B6516" t="s">
        <v>47</v>
      </c>
      <c r="C6516" t="s">
        <v>21</v>
      </c>
      <c r="D6516">
        <v>0</v>
      </c>
    </row>
    <row r="6517" spans="1:4" x14ac:dyDescent="0.3">
      <c r="A6517">
        <v>6387</v>
      </c>
      <c r="B6517" t="s">
        <v>47</v>
      </c>
      <c r="C6517" t="s">
        <v>22</v>
      </c>
      <c r="D6517">
        <v>18</v>
      </c>
    </row>
    <row r="6518" spans="1:4" x14ac:dyDescent="0.3">
      <c r="A6518">
        <v>4184</v>
      </c>
      <c r="B6518" t="s">
        <v>41</v>
      </c>
      <c r="C6518" t="s">
        <v>17</v>
      </c>
      <c r="D6518">
        <v>189</v>
      </c>
    </row>
    <row r="6519" spans="1:4" x14ac:dyDescent="0.3">
      <c r="A6519">
        <v>4184</v>
      </c>
      <c r="B6519" t="s">
        <v>41</v>
      </c>
      <c r="C6519" t="s">
        <v>18</v>
      </c>
      <c r="D6519">
        <v>2</v>
      </c>
    </row>
    <row r="6520" spans="1:4" x14ac:dyDescent="0.3">
      <c r="A6520">
        <v>4184</v>
      </c>
      <c r="B6520" t="s">
        <v>41</v>
      </c>
      <c r="C6520" t="s">
        <v>19</v>
      </c>
      <c r="D6520">
        <v>29</v>
      </c>
    </row>
    <row r="6521" spans="1:4" x14ac:dyDescent="0.3">
      <c r="A6521">
        <v>4184</v>
      </c>
      <c r="B6521" t="s">
        <v>41</v>
      </c>
      <c r="C6521" t="s">
        <v>20</v>
      </c>
      <c r="D6521">
        <v>3</v>
      </c>
    </row>
    <row r="6522" spans="1:4" x14ac:dyDescent="0.3">
      <c r="A6522">
        <v>4184</v>
      </c>
      <c r="B6522" t="s">
        <v>41</v>
      </c>
      <c r="C6522" t="s">
        <v>21</v>
      </c>
      <c r="D6522">
        <v>2</v>
      </c>
    </row>
    <row r="6523" spans="1:4" x14ac:dyDescent="0.3">
      <c r="A6523">
        <v>4184</v>
      </c>
      <c r="B6523" t="s">
        <v>41</v>
      </c>
      <c r="C6523" t="s">
        <v>22</v>
      </c>
      <c r="D6523">
        <v>40</v>
      </c>
    </row>
    <row r="6524" spans="1:4" x14ac:dyDescent="0.3">
      <c r="A6524">
        <v>1045</v>
      </c>
      <c r="B6524" t="s">
        <v>41</v>
      </c>
      <c r="C6524" t="s">
        <v>17</v>
      </c>
      <c r="D6524">
        <v>112</v>
      </c>
    </row>
    <row r="6525" spans="1:4" x14ac:dyDescent="0.3">
      <c r="A6525">
        <v>1045</v>
      </c>
      <c r="B6525" t="s">
        <v>41</v>
      </c>
      <c r="C6525" t="s">
        <v>18</v>
      </c>
      <c r="D6525">
        <v>10</v>
      </c>
    </row>
    <row r="6526" spans="1:4" x14ac:dyDescent="0.3">
      <c r="A6526">
        <v>1045</v>
      </c>
      <c r="B6526" t="s">
        <v>41</v>
      </c>
      <c r="C6526" t="s">
        <v>19</v>
      </c>
      <c r="D6526">
        <v>107</v>
      </c>
    </row>
    <row r="6527" spans="1:4" x14ac:dyDescent="0.3">
      <c r="A6527">
        <v>1045</v>
      </c>
      <c r="B6527" t="s">
        <v>41</v>
      </c>
      <c r="C6527" t="s">
        <v>20</v>
      </c>
      <c r="D6527">
        <v>30</v>
      </c>
    </row>
    <row r="6528" spans="1:4" x14ac:dyDescent="0.3">
      <c r="A6528">
        <v>1045</v>
      </c>
      <c r="B6528" t="s">
        <v>41</v>
      </c>
      <c r="C6528" t="s">
        <v>21</v>
      </c>
      <c r="D6528">
        <v>0</v>
      </c>
    </row>
    <row r="6529" spans="1:4" x14ac:dyDescent="0.3">
      <c r="A6529">
        <v>1045</v>
      </c>
      <c r="B6529" t="s">
        <v>41</v>
      </c>
      <c r="C6529" t="s">
        <v>22</v>
      </c>
      <c r="D6529">
        <v>20</v>
      </c>
    </row>
    <row r="6530" spans="1:4" x14ac:dyDescent="0.3">
      <c r="A6530">
        <v>641</v>
      </c>
      <c r="B6530" t="s">
        <v>45</v>
      </c>
      <c r="C6530" t="s">
        <v>17</v>
      </c>
      <c r="D6530">
        <v>59</v>
      </c>
    </row>
    <row r="6531" spans="1:4" x14ac:dyDescent="0.3">
      <c r="A6531">
        <v>641</v>
      </c>
      <c r="B6531" t="s">
        <v>45</v>
      </c>
      <c r="C6531" t="s">
        <v>18</v>
      </c>
      <c r="D6531">
        <v>0</v>
      </c>
    </row>
    <row r="6532" spans="1:4" x14ac:dyDescent="0.3">
      <c r="A6532">
        <v>641</v>
      </c>
      <c r="B6532" t="s">
        <v>45</v>
      </c>
      <c r="C6532" t="s">
        <v>19</v>
      </c>
      <c r="D6532">
        <v>12</v>
      </c>
    </row>
    <row r="6533" spans="1:4" x14ac:dyDescent="0.3">
      <c r="A6533">
        <v>641</v>
      </c>
      <c r="B6533" t="s">
        <v>45</v>
      </c>
      <c r="C6533" t="s">
        <v>20</v>
      </c>
      <c r="D6533">
        <v>0</v>
      </c>
    </row>
    <row r="6534" spans="1:4" x14ac:dyDescent="0.3">
      <c r="A6534">
        <v>641</v>
      </c>
      <c r="B6534" t="s">
        <v>45</v>
      </c>
      <c r="C6534" t="s">
        <v>21</v>
      </c>
      <c r="D6534">
        <v>0</v>
      </c>
    </row>
    <row r="6535" spans="1:4" x14ac:dyDescent="0.3">
      <c r="A6535">
        <v>641</v>
      </c>
      <c r="B6535" t="s">
        <v>45</v>
      </c>
      <c r="C6535" t="s">
        <v>22</v>
      </c>
      <c r="D6535">
        <v>48</v>
      </c>
    </row>
    <row r="6536" spans="1:4" x14ac:dyDescent="0.3">
      <c r="A6536">
        <v>675</v>
      </c>
      <c r="B6536" t="s">
        <v>41</v>
      </c>
      <c r="C6536" t="s">
        <v>17</v>
      </c>
      <c r="D6536">
        <v>146</v>
      </c>
    </row>
    <row r="6537" spans="1:4" x14ac:dyDescent="0.3">
      <c r="A6537">
        <v>675</v>
      </c>
      <c r="B6537" t="s">
        <v>41</v>
      </c>
      <c r="C6537" t="s">
        <v>18</v>
      </c>
      <c r="D6537">
        <v>0</v>
      </c>
    </row>
    <row r="6538" spans="1:4" x14ac:dyDescent="0.3">
      <c r="A6538">
        <v>675</v>
      </c>
      <c r="B6538" t="s">
        <v>41</v>
      </c>
      <c r="C6538" t="s">
        <v>19</v>
      </c>
      <c r="D6538">
        <v>93</v>
      </c>
    </row>
    <row r="6539" spans="1:4" x14ac:dyDescent="0.3">
      <c r="A6539">
        <v>675</v>
      </c>
      <c r="B6539" t="s">
        <v>41</v>
      </c>
      <c r="C6539" t="s">
        <v>20</v>
      </c>
      <c r="D6539">
        <v>7</v>
      </c>
    </row>
    <row r="6540" spans="1:4" x14ac:dyDescent="0.3">
      <c r="A6540">
        <v>675</v>
      </c>
      <c r="B6540" t="s">
        <v>41</v>
      </c>
      <c r="C6540" t="s">
        <v>21</v>
      </c>
      <c r="D6540">
        <v>13</v>
      </c>
    </row>
    <row r="6541" spans="1:4" x14ac:dyDescent="0.3">
      <c r="A6541">
        <v>675</v>
      </c>
      <c r="B6541" t="s">
        <v>41</v>
      </c>
      <c r="C6541" t="s">
        <v>22</v>
      </c>
      <c r="D6541">
        <v>73</v>
      </c>
    </row>
    <row r="6542" spans="1:4" x14ac:dyDescent="0.3">
      <c r="A6542">
        <v>5589</v>
      </c>
      <c r="B6542" t="s">
        <v>45</v>
      </c>
      <c r="C6542" t="s">
        <v>17</v>
      </c>
      <c r="D6542">
        <v>631</v>
      </c>
    </row>
    <row r="6543" spans="1:4" x14ac:dyDescent="0.3">
      <c r="A6543">
        <v>5589</v>
      </c>
      <c r="B6543" t="s">
        <v>45</v>
      </c>
      <c r="C6543" t="s">
        <v>18</v>
      </c>
      <c r="D6543">
        <v>0</v>
      </c>
    </row>
    <row r="6544" spans="1:4" x14ac:dyDescent="0.3">
      <c r="A6544">
        <v>5589</v>
      </c>
      <c r="B6544" t="s">
        <v>45</v>
      </c>
      <c r="C6544" t="s">
        <v>19</v>
      </c>
      <c r="D6544">
        <v>115</v>
      </c>
    </row>
    <row r="6545" spans="1:4" x14ac:dyDescent="0.3">
      <c r="A6545">
        <v>5589</v>
      </c>
      <c r="B6545" t="s">
        <v>45</v>
      </c>
      <c r="C6545" t="s">
        <v>20</v>
      </c>
      <c r="D6545">
        <v>10</v>
      </c>
    </row>
    <row r="6546" spans="1:4" x14ac:dyDescent="0.3">
      <c r="A6546">
        <v>5589</v>
      </c>
      <c r="B6546" t="s">
        <v>45</v>
      </c>
      <c r="C6546" t="s">
        <v>21</v>
      </c>
      <c r="D6546">
        <v>7</v>
      </c>
    </row>
    <row r="6547" spans="1:4" x14ac:dyDescent="0.3">
      <c r="A6547">
        <v>5589</v>
      </c>
      <c r="B6547" t="s">
        <v>45</v>
      </c>
      <c r="C6547" t="s">
        <v>22</v>
      </c>
      <c r="D6547">
        <v>30</v>
      </c>
    </row>
    <row r="6548" spans="1:4" x14ac:dyDescent="0.3">
      <c r="A6548">
        <v>11039</v>
      </c>
      <c r="B6548" t="s">
        <v>41</v>
      </c>
      <c r="C6548" t="s">
        <v>17</v>
      </c>
      <c r="D6548">
        <v>82</v>
      </c>
    </row>
    <row r="6549" spans="1:4" x14ac:dyDescent="0.3">
      <c r="A6549">
        <v>11039</v>
      </c>
      <c r="B6549" t="s">
        <v>41</v>
      </c>
      <c r="C6549" t="s">
        <v>18</v>
      </c>
      <c r="D6549">
        <v>33</v>
      </c>
    </row>
    <row r="6550" spans="1:4" x14ac:dyDescent="0.3">
      <c r="A6550">
        <v>11039</v>
      </c>
      <c r="B6550" t="s">
        <v>41</v>
      </c>
      <c r="C6550" t="s">
        <v>19</v>
      </c>
      <c r="D6550">
        <v>54</v>
      </c>
    </row>
    <row r="6551" spans="1:4" x14ac:dyDescent="0.3">
      <c r="A6551">
        <v>11039</v>
      </c>
      <c r="B6551" t="s">
        <v>41</v>
      </c>
      <c r="C6551" t="s">
        <v>20</v>
      </c>
      <c r="D6551">
        <v>71</v>
      </c>
    </row>
    <row r="6552" spans="1:4" x14ac:dyDescent="0.3">
      <c r="A6552">
        <v>11039</v>
      </c>
      <c r="B6552" t="s">
        <v>41</v>
      </c>
      <c r="C6552" t="s">
        <v>21</v>
      </c>
      <c r="D6552">
        <v>30</v>
      </c>
    </row>
    <row r="6553" spans="1:4" x14ac:dyDescent="0.3">
      <c r="A6553">
        <v>11039</v>
      </c>
      <c r="B6553" t="s">
        <v>41</v>
      </c>
      <c r="C6553" t="s">
        <v>22</v>
      </c>
      <c r="D6553">
        <v>41</v>
      </c>
    </row>
    <row r="6554" spans="1:4" x14ac:dyDescent="0.3">
      <c r="A6554">
        <v>4682</v>
      </c>
      <c r="B6554" t="s">
        <v>52</v>
      </c>
      <c r="C6554" t="s">
        <v>17</v>
      </c>
      <c r="D6554">
        <v>99</v>
      </c>
    </row>
    <row r="6555" spans="1:4" x14ac:dyDescent="0.3">
      <c r="A6555">
        <v>4682</v>
      </c>
      <c r="B6555" t="s">
        <v>52</v>
      </c>
      <c r="C6555" t="s">
        <v>18</v>
      </c>
      <c r="D6555">
        <v>27</v>
      </c>
    </row>
    <row r="6556" spans="1:4" x14ac:dyDescent="0.3">
      <c r="A6556">
        <v>4682</v>
      </c>
      <c r="B6556" t="s">
        <v>52</v>
      </c>
      <c r="C6556" t="s">
        <v>19</v>
      </c>
      <c r="D6556">
        <v>102</v>
      </c>
    </row>
    <row r="6557" spans="1:4" x14ac:dyDescent="0.3">
      <c r="A6557">
        <v>4682</v>
      </c>
      <c r="B6557" t="s">
        <v>52</v>
      </c>
      <c r="C6557" t="s">
        <v>20</v>
      </c>
      <c r="D6557">
        <v>28</v>
      </c>
    </row>
    <row r="6558" spans="1:4" x14ac:dyDescent="0.3">
      <c r="A6558">
        <v>4682</v>
      </c>
      <c r="B6558" t="s">
        <v>52</v>
      </c>
      <c r="C6558" t="s">
        <v>21</v>
      </c>
      <c r="D6558">
        <v>48</v>
      </c>
    </row>
    <row r="6559" spans="1:4" x14ac:dyDescent="0.3">
      <c r="A6559">
        <v>4682</v>
      </c>
      <c r="B6559" t="s">
        <v>52</v>
      </c>
      <c r="C6559" t="s">
        <v>22</v>
      </c>
      <c r="D6559">
        <v>6</v>
      </c>
    </row>
    <row r="6560" spans="1:4" x14ac:dyDescent="0.3">
      <c r="A6560">
        <v>11100</v>
      </c>
      <c r="B6560" t="s">
        <v>48</v>
      </c>
      <c r="C6560" t="s">
        <v>17</v>
      </c>
      <c r="D6560">
        <v>51</v>
      </c>
    </row>
    <row r="6561" spans="1:4" x14ac:dyDescent="0.3">
      <c r="A6561">
        <v>11100</v>
      </c>
      <c r="B6561" t="s">
        <v>48</v>
      </c>
      <c r="C6561" t="s">
        <v>18</v>
      </c>
      <c r="D6561">
        <v>2</v>
      </c>
    </row>
    <row r="6562" spans="1:4" x14ac:dyDescent="0.3">
      <c r="A6562">
        <v>11100</v>
      </c>
      <c r="B6562" t="s">
        <v>48</v>
      </c>
      <c r="C6562" t="s">
        <v>19</v>
      </c>
      <c r="D6562">
        <v>7</v>
      </c>
    </row>
    <row r="6563" spans="1:4" x14ac:dyDescent="0.3">
      <c r="A6563">
        <v>11100</v>
      </c>
      <c r="B6563" t="s">
        <v>48</v>
      </c>
      <c r="C6563" t="s">
        <v>20</v>
      </c>
      <c r="D6563">
        <v>0</v>
      </c>
    </row>
    <row r="6564" spans="1:4" x14ac:dyDescent="0.3">
      <c r="A6564">
        <v>11100</v>
      </c>
      <c r="B6564" t="s">
        <v>48</v>
      </c>
      <c r="C6564" t="s">
        <v>21</v>
      </c>
      <c r="D6564">
        <v>1</v>
      </c>
    </row>
    <row r="6565" spans="1:4" x14ac:dyDescent="0.3">
      <c r="A6565">
        <v>11100</v>
      </c>
      <c r="B6565" t="s">
        <v>48</v>
      </c>
      <c r="C6565" t="s">
        <v>22</v>
      </c>
      <c r="D6565">
        <v>2</v>
      </c>
    </row>
    <row r="6566" spans="1:4" x14ac:dyDescent="0.3">
      <c r="A6566">
        <v>2853</v>
      </c>
      <c r="B6566" t="s">
        <v>48</v>
      </c>
      <c r="C6566" t="s">
        <v>17</v>
      </c>
      <c r="D6566">
        <v>60</v>
      </c>
    </row>
    <row r="6567" spans="1:4" x14ac:dyDescent="0.3">
      <c r="A6567">
        <v>2853</v>
      </c>
      <c r="B6567" t="s">
        <v>48</v>
      </c>
      <c r="C6567" t="s">
        <v>18</v>
      </c>
      <c r="D6567">
        <v>51</v>
      </c>
    </row>
    <row r="6568" spans="1:4" x14ac:dyDescent="0.3">
      <c r="A6568">
        <v>2853</v>
      </c>
      <c r="B6568" t="s">
        <v>48</v>
      </c>
      <c r="C6568" t="s">
        <v>19</v>
      </c>
      <c r="D6568">
        <v>87</v>
      </c>
    </row>
    <row r="6569" spans="1:4" x14ac:dyDescent="0.3">
      <c r="A6569">
        <v>2853</v>
      </c>
      <c r="B6569" t="s">
        <v>48</v>
      </c>
      <c r="C6569" t="s">
        <v>20</v>
      </c>
      <c r="D6569">
        <v>6</v>
      </c>
    </row>
    <row r="6570" spans="1:4" x14ac:dyDescent="0.3">
      <c r="A6570">
        <v>2853</v>
      </c>
      <c r="B6570" t="s">
        <v>48</v>
      </c>
      <c r="C6570" t="s">
        <v>21</v>
      </c>
      <c r="D6570">
        <v>20</v>
      </c>
    </row>
    <row r="6571" spans="1:4" x14ac:dyDescent="0.3">
      <c r="A6571">
        <v>2853</v>
      </c>
      <c r="B6571" t="s">
        <v>48</v>
      </c>
      <c r="C6571" t="s">
        <v>22</v>
      </c>
      <c r="D6571">
        <v>51</v>
      </c>
    </row>
    <row r="6572" spans="1:4" x14ac:dyDescent="0.3">
      <c r="A6572">
        <v>8286</v>
      </c>
      <c r="B6572" t="s">
        <v>47</v>
      </c>
      <c r="C6572" t="s">
        <v>17</v>
      </c>
      <c r="D6572">
        <v>98</v>
      </c>
    </row>
    <row r="6573" spans="1:4" x14ac:dyDescent="0.3">
      <c r="A6573">
        <v>8286</v>
      </c>
      <c r="B6573" t="s">
        <v>47</v>
      </c>
      <c r="C6573" t="s">
        <v>18</v>
      </c>
      <c r="D6573">
        <v>1</v>
      </c>
    </row>
    <row r="6574" spans="1:4" x14ac:dyDescent="0.3">
      <c r="A6574">
        <v>8286</v>
      </c>
      <c r="B6574" t="s">
        <v>47</v>
      </c>
      <c r="C6574" t="s">
        <v>19</v>
      </c>
      <c r="D6574">
        <v>17</v>
      </c>
    </row>
    <row r="6575" spans="1:4" x14ac:dyDescent="0.3">
      <c r="A6575">
        <v>8286</v>
      </c>
      <c r="B6575" t="s">
        <v>47</v>
      </c>
      <c r="C6575" t="s">
        <v>20</v>
      </c>
      <c r="D6575">
        <v>0</v>
      </c>
    </row>
    <row r="6576" spans="1:4" x14ac:dyDescent="0.3">
      <c r="A6576">
        <v>8286</v>
      </c>
      <c r="B6576" t="s">
        <v>47</v>
      </c>
      <c r="C6576" t="s">
        <v>21</v>
      </c>
      <c r="D6576">
        <v>1</v>
      </c>
    </row>
    <row r="6577" spans="1:4" x14ac:dyDescent="0.3">
      <c r="A6577">
        <v>8286</v>
      </c>
      <c r="B6577" t="s">
        <v>47</v>
      </c>
      <c r="C6577" t="s">
        <v>22</v>
      </c>
      <c r="D6577">
        <v>5</v>
      </c>
    </row>
    <row r="6578" spans="1:4" x14ac:dyDescent="0.3">
      <c r="A6578">
        <v>6497</v>
      </c>
      <c r="B6578" t="s">
        <v>53</v>
      </c>
      <c r="C6578" t="s">
        <v>17</v>
      </c>
      <c r="D6578">
        <v>293</v>
      </c>
    </row>
    <row r="6579" spans="1:4" x14ac:dyDescent="0.3">
      <c r="A6579">
        <v>6497</v>
      </c>
      <c r="B6579" t="s">
        <v>53</v>
      </c>
      <c r="C6579" t="s">
        <v>18</v>
      </c>
      <c r="D6579">
        <v>6</v>
      </c>
    </row>
    <row r="6580" spans="1:4" x14ac:dyDescent="0.3">
      <c r="A6580">
        <v>6497</v>
      </c>
      <c r="B6580" t="s">
        <v>53</v>
      </c>
      <c r="C6580" t="s">
        <v>19</v>
      </c>
      <c r="D6580">
        <v>23</v>
      </c>
    </row>
    <row r="6581" spans="1:4" x14ac:dyDescent="0.3">
      <c r="A6581">
        <v>6497</v>
      </c>
      <c r="B6581" t="s">
        <v>53</v>
      </c>
      <c r="C6581" t="s">
        <v>20</v>
      </c>
      <c r="D6581">
        <v>13</v>
      </c>
    </row>
    <row r="6582" spans="1:4" x14ac:dyDescent="0.3">
      <c r="A6582">
        <v>6497</v>
      </c>
      <c r="B6582" t="s">
        <v>53</v>
      </c>
      <c r="C6582" t="s">
        <v>21</v>
      </c>
      <c r="D6582">
        <v>6</v>
      </c>
    </row>
    <row r="6583" spans="1:4" x14ac:dyDescent="0.3">
      <c r="A6583">
        <v>6497</v>
      </c>
      <c r="B6583" t="s">
        <v>53</v>
      </c>
      <c r="C6583" t="s">
        <v>22</v>
      </c>
      <c r="D6583">
        <v>92</v>
      </c>
    </row>
    <row r="6584" spans="1:4" x14ac:dyDescent="0.3">
      <c r="A6584">
        <v>7698</v>
      </c>
      <c r="B6584" t="s">
        <v>45</v>
      </c>
      <c r="C6584" t="s">
        <v>17</v>
      </c>
      <c r="D6584">
        <v>152</v>
      </c>
    </row>
    <row r="6585" spans="1:4" x14ac:dyDescent="0.3">
      <c r="A6585">
        <v>7698</v>
      </c>
      <c r="B6585" t="s">
        <v>45</v>
      </c>
      <c r="C6585" t="s">
        <v>18</v>
      </c>
      <c r="D6585">
        <v>3</v>
      </c>
    </row>
    <row r="6586" spans="1:4" x14ac:dyDescent="0.3">
      <c r="A6586">
        <v>7698</v>
      </c>
      <c r="B6586" t="s">
        <v>45</v>
      </c>
      <c r="C6586" t="s">
        <v>19</v>
      </c>
      <c r="D6586">
        <v>22</v>
      </c>
    </row>
    <row r="6587" spans="1:4" x14ac:dyDescent="0.3">
      <c r="A6587">
        <v>7698</v>
      </c>
      <c r="B6587" t="s">
        <v>45</v>
      </c>
      <c r="C6587" t="s">
        <v>20</v>
      </c>
      <c r="D6587">
        <v>2</v>
      </c>
    </row>
    <row r="6588" spans="1:4" x14ac:dyDescent="0.3">
      <c r="A6588">
        <v>7698</v>
      </c>
      <c r="B6588" t="s">
        <v>45</v>
      </c>
      <c r="C6588" t="s">
        <v>21</v>
      </c>
      <c r="D6588">
        <v>5</v>
      </c>
    </row>
    <row r="6589" spans="1:4" x14ac:dyDescent="0.3">
      <c r="A6589">
        <v>7698</v>
      </c>
      <c r="B6589" t="s">
        <v>45</v>
      </c>
      <c r="C6589" t="s">
        <v>22</v>
      </c>
      <c r="D6589">
        <v>7</v>
      </c>
    </row>
    <row r="6590" spans="1:4" x14ac:dyDescent="0.3">
      <c r="A6590">
        <v>5092</v>
      </c>
      <c r="B6590" t="s">
        <v>41</v>
      </c>
      <c r="C6590" t="s">
        <v>17</v>
      </c>
      <c r="D6590">
        <v>380</v>
      </c>
    </row>
    <row r="6591" spans="1:4" x14ac:dyDescent="0.3">
      <c r="A6591">
        <v>5092</v>
      </c>
      <c r="B6591" t="s">
        <v>41</v>
      </c>
      <c r="C6591" t="s">
        <v>18</v>
      </c>
      <c r="D6591">
        <v>0</v>
      </c>
    </row>
    <row r="6592" spans="1:4" x14ac:dyDescent="0.3">
      <c r="A6592">
        <v>5092</v>
      </c>
      <c r="B6592" t="s">
        <v>41</v>
      </c>
      <c r="C6592" t="s">
        <v>19</v>
      </c>
      <c r="D6592">
        <v>47</v>
      </c>
    </row>
    <row r="6593" spans="1:4" x14ac:dyDescent="0.3">
      <c r="A6593">
        <v>5092</v>
      </c>
      <c r="B6593" t="s">
        <v>41</v>
      </c>
      <c r="C6593" t="s">
        <v>20</v>
      </c>
      <c r="D6593">
        <v>6</v>
      </c>
    </row>
    <row r="6594" spans="1:4" x14ac:dyDescent="0.3">
      <c r="A6594">
        <v>5092</v>
      </c>
      <c r="B6594" t="s">
        <v>41</v>
      </c>
      <c r="C6594" t="s">
        <v>21</v>
      </c>
      <c r="D6594">
        <v>0</v>
      </c>
    </row>
    <row r="6595" spans="1:4" x14ac:dyDescent="0.3">
      <c r="A6595">
        <v>5092</v>
      </c>
      <c r="B6595" t="s">
        <v>41</v>
      </c>
      <c r="C6595" t="s">
        <v>22</v>
      </c>
      <c r="D6595">
        <v>34</v>
      </c>
    </row>
    <row r="6596" spans="1:4" x14ac:dyDescent="0.3">
      <c r="A6596">
        <v>3202</v>
      </c>
      <c r="B6596" t="s">
        <v>47</v>
      </c>
      <c r="C6596" t="s">
        <v>17</v>
      </c>
      <c r="D6596">
        <v>1166</v>
      </c>
    </row>
    <row r="6597" spans="1:4" x14ac:dyDescent="0.3">
      <c r="A6597">
        <v>3202</v>
      </c>
      <c r="B6597" t="s">
        <v>47</v>
      </c>
      <c r="C6597" t="s">
        <v>18</v>
      </c>
      <c r="D6597">
        <v>0</v>
      </c>
    </row>
    <row r="6598" spans="1:4" x14ac:dyDescent="0.3">
      <c r="A6598">
        <v>3202</v>
      </c>
      <c r="B6598" t="s">
        <v>47</v>
      </c>
      <c r="C6598" t="s">
        <v>19</v>
      </c>
      <c r="D6598">
        <v>48</v>
      </c>
    </row>
    <row r="6599" spans="1:4" x14ac:dyDescent="0.3">
      <c r="A6599">
        <v>3202</v>
      </c>
      <c r="B6599" t="s">
        <v>47</v>
      </c>
      <c r="C6599" t="s">
        <v>20</v>
      </c>
      <c r="D6599">
        <v>0</v>
      </c>
    </row>
    <row r="6600" spans="1:4" x14ac:dyDescent="0.3">
      <c r="A6600">
        <v>3202</v>
      </c>
      <c r="B6600" t="s">
        <v>47</v>
      </c>
      <c r="C6600" t="s">
        <v>21</v>
      </c>
      <c r="D6600">
        <v>0</v>
      </c>
    </row>
    <row r="6601" spans="1:4" x14ac:dyDescent="0.3">
      <c r="A6601">
        <v>3202</v>
      </c>
      <c r="B6601" t="s">
        <v>47</v>
      </c>
      <c r="C6601" t="s">
        <v>22</v>
      </c>
      <c r="D6601">
        <v>36</v>
      </c>
    </row>
    <row r="6602" spans="1:4" x14ac:dyDescent="0.3">
      <c r="A6602">
        <v>709</v>
      </c>
      <c r="B6602" t="s">
        <v>47</v>
      </c>
      <c r="C6602" t="s">
        <v>17</v>
      </c>
      <c r="D6602">
        <v>787</v>
      </c>
    </row>
    <row r="6603" spans="1:4" x14ac:dyDescent="0.3">
      <c r="A6603">
        <v>709</v>
      </c>
      <c r="B6603" t="s">
        <v>47</v>
      </c>
      <c r="C6603" t="s">
        <v>18</v>
      </c>
      <c r="D6603">
        <v>20</v>
      </c>
    </row>
    <row r="6604" spans="1:4" x14ac:dyDescent="0.3">
      <c r="A6604">
        <v>709</v>
      </c>
      <c r="B6604" t="s">
        <v>47</v>
      </c>
      <c r="C6604" t="s">
        <v>19</v>
      </c>
      <c r="D6604">
        <v>204</v>
      </c>
    </row>
    <row r="6605" spans="1:4" x14ac:dyDescent="0.3">
      <c r="A6605">
        <v>709</v>
      </c>
      <c r="B6605" t="s">
        <v>47</v>
      </c>
      <c r="C6605" t="s">
        <v>20</v>
      </c>
      <c r="D6605">
        <v>0</v>
      </c>
    </row>
    <row r="6606" spans="1:4" x14ac:dyDescent="0.3">
      <c r="A6606">
        <v>709</v>
      </c>
      <c r="B6606" t="s">
        <v>47</v>
      </c>
      <c r="C6606" t="s">
        <v>21</v>
      </c>
      <c r="D6606">
        <v>0</v>
      </c>
    </row>
    <row r="6607" spans="1:4" x14ac:dyDescent="0.3">
      <c r="A6607">
        <v>709</v>
      </c>
      <c r="B6607" t="s">
        <v>47</v>
      </c>
      <c r="C6607" t="s">
        <v>22</v>
      </c>
      <c r="D6607">
        <v>92</v>
      </c>
    </row>
    <row r="6608" spans="1:4" x14ac:dyDescent="0.3">
      <c r="A6608">
        <v>10664</v>
      </c>
      <c r="B6608" t="s">
        <v>41</v>
      </c>
      <c r="C6608" t="s">
        <v>17</v>
      </c>
      <c r="D6608">
        <v>400</v>
      </c>
    </row>
    <row r="6609" spans="1:4" x14ac:dyDescent="0.3">
      <c r="A6609">
        <v>10664</v>
      </c>
      <c r="B6609" t="s">
        <v>41</v>
      </c>
      <c r="C6609" t="s">
        <v>18</v>
      </c>
      <c r="D6609">
        <v>4</v>
      </c>
    </row>
    <row r="6610" spans="1:4" x14ac:dyDescent="0.3">
      <c r="A6610">
        <v>10664</v>
      </c>
      <c r="B6610" t="s">
        <v>41</v>
      </c>
      <c r="C6610" t="s">
        <v>19</v>
      </c>
      <c r="D6610">
        <v>35</v>
      </c>
    </row>
    <row r="6611" spans="1:4" x14ac:dyDescent="0.3">
      <c r="A6611">
        <v>10664</v>
      </c>
      <c r="B6611" t="s">
        <v>41</v>
      </c>
      <c r="C6611" t="s">
        <v>20</v>
      </c>
      <c r="D6611">
        <v>6</v>
      </c>
    </row>
    <row r="6612" spans="1:4" x14ac:dyDescent="0.3">
      <c r="A6612">
        <v>10664</v>
      </c>
      <c r="B6612" t="s">
        <v>41</v>
      </c>
      <c r="C6612" t="s">
        <v>21</v>
      </c>
      <c r="D6612">
        <v>0</v>
      </c>
    </row>
    <row r="6613" spans="1:4" x14ac:dyDescent="0.3">
      <c r="A6613">
        <v>10664</v>
      </c>
      <c r="B6613" t="s">
        <v>41</v>
      </c>
      <c r="C6613" t="s">
        <v>22</v>
      </c>
      <c r="D6613">
        <v>22</v>
      </c>
    </row>
    <row r="6614" spans="1:4" x14ac:dyDescent="0.3">
      <c r="A6614">
        <v>7938</v>
      </c>
      <c r="B6614" t="s">
        <v>52</v>
      </c>
      <c r="C6614" t="s">
        <v>17</v>
      </c>
      <c r="D6614">
        <v>350</v>
      </c>
    </row>
    <row r="6615" spans="1:4" x14ac:dyDescent="0.3">
      <c r="A6615">
        <v>7938</v>
      </c>
      <c r="B6615" t="s">
        <v>52</v>
      </c>
      <c r="C6615" t="s">
        <v>18</v>
      </c>
      <c r="D6615">
        <v>8</v>
      </c>
    </row>
    <row r="6616" spans="1:4" x14ac:dyDescent="0.3">
      <c r="A6616">
        <v>7938</v>
      </c>
      <c r="B6616" t="s">
        <v>52</v>
      </c>
      <c r="C6616" t="s">
        <v>19</v>
      </c>
      <c r="D6616">
        <v>66</v>
      </c>
    </row>
    <row r="6617" spans="1:4" x14ac:dyDescent="0.3">
      <c r="A6617">
        <v>7938</v>
      </c>
      <c r="B6617" t="s">
        <v>52</v>
      </c>
      <c r="C6617" t="s">
        <v>20</v>
      </c>
      <c r="D6617">
        <v>17</v>
      </c>
    </row>
    <row r="6618" spans="1:4" x14ac:dyDescent="0.3">
      <c r="A6618">
        <v>7938</v>
      </c>
      <c r="B6618" t="s">
        <v>52</v>
      </c>
      <c r="C6618" t="s">
        <v>21</v>
      </c>
      <c r="D6618">
        <v>4</v>
      </c>
    </row>
    <row r="6619" spans="1:4" x14ac:dyDescent="0.3">
      <c r="A6619">
        <v>7938</v>
      </c>
      <c r="B6619" t="s">
        <v>52</v>
      </c>
      <c r="C6619" t="s">
        <v>22</v>
      </c>
      <c r="D6619">
        <v>4</v>
      </c>
    </row>
    <row r="6620" spans="1:4" x14ac:dyDescent="0.3">
      <c r="A6620">
        <v>5837</v>
      </c>
      <c r="B6620" t="s">
        <v>41</v>
      </c>
      <c r="C6620" t="s">
        <v>17</v>
      </c>
      <c r="D6620">
        <v>247</v>
      </c>
    </row>
    <row r="6621" spans="1:4" x14ac:dyDescent="0.3">
      <c r="A6621">
        <v>5837</v>
      </c>
      <c r="B6621" t="s">
        <v>41</v>
      </c>
      <c r="C6621" t="s">
        <v>18</v>
      </c>
      <c r="D6621">
        <v>8</v>
      </c>
    </row>
    <row r="6622" spans="1:4" x14ac:dyDescent="0.3">
      <c r="A6622">
        <v>5837</v>
      </c>
      <c r="B6622" t="s">
        <v>41</v>
      </c>
      <c r="C6622" t="s">
        <v>19</v>
      </c>
      <c r="D6622">
        <v>160</v>
      </c>
    </row>
    <row r="6623" spans="1:4" x14ac:dyDescent="0.3">
      <c r="A6623">
        <v>5837</v>
      </c>
      <c r="B6623" t="s">
        <v>41</v>
      </c>
      <c r="C6623" t="s">
        <v>20</v>
      </c>
      <c r="D6623">
        <v>6</v>
      </c>
    </row>
    <row r="6624" spans="1:4" x14ac:dyDescent="0.3">
      <c r="A6624">
        <v>5837</v>
      </c>
      <c r="B6624" t="s">
        <v>41</v>
      </c>
      <c r="C6624" t="s">
        <v>21</v>
      </c>
      <c r="D6624">
        <v>8</v>
      </c>
    </row>
    <row r="6625" spans="1:4" x14ac:dyDescent="0.3">
      <c r="A6625">
        <v>5837</v>
      </c>
      <c r="B6625" t="s">
        <v>41</v>
      </c>
      <c r="C6625" t="s">
        <v>22</v>
      </c>
      <c r="D6625">
        <v>65</v>
      </c>
    </row>
    <row r="6626" spans="1:4" x14ac:dyDescent="0.3">
      <c r="A6626">
        <v>3602</v>
      </c>
      <c r="B6626" t="s">
        <v>41</v>
      </c>
      <c r="C6626" t="s">
        <v>17</v>
      </c>
      <c r="D6626">
        <v>140</v>
      </c>
    </row>
    <row r="6627" spans="1:4" x14ac:dyDescent="0.3">
      <c r="A6627">
        <v>3602</v>
      </c>
      <c r="B6627" t="s">
        <v>41</v>
      </c>
      <c r="C6627" t="s">
        <v>18</v>
      </c>
      <c r="D6627">
        <v>3</v>
      </c>
    </row>
    <row r="6628" spans="1:4" x14ac:dyDescent="0.3">
      <c r="A6628">
        <v>3602</v>
      </c>
      <c r="B6628" t="s">
        <v>41</v>
      </c>
      <c r="C6628" t="s">
        <v>19</v>
      </c>
      <c r="D6628">
        <v>29</v>
      </c>
    </row>
    <row r="6629" spans="1:4" x14ac:dyDescent="0.3">
      <c r="A6629">
        <v>3602</v>
      </c>
      <c r="B6629" t="s">
        <v>41</v>
      </c>
      <c r="C6629" t="s">
        <v>20</v>
      </c>
      <c r="D6629">
        <v>4</v>
      </c>
    </row>
    <row r="6630" spans="1:4" x14ac:dyDescent="0.3">
      <c r="A6630">
        <v>3602</v>
      </c>
      <c r="B6630" t="s">
        <v>41</v>
      </c>
      <c r="C6630" t="s">
        <v>21</v>
      </c>
      <c r="D6630">
        <v>5</v>
      </c>
    </row>
    <row r="6631" spans="1:4" x14ac:dyDescent="0.3">
      <c r="A6631">
        <v>3602</v>
      </c>
      <c r="B6631" t="s">
        <v>41</v>
      </c>
      <c r="C6631" t="s">
        <v>22</v>
      </c>
      <c r="D6631">
        <v>14</v>
      </c>
    </row>
    <row r="6632" spans="1:4" x14ac:dyDescent="0.3">
      <c r="A6632">
        <v>73</v>
      </c>
      <c r="B6632" t="s">
        <v>45</v>
      </c>
      <c r="C6632" t="s">
        <v>17</v>
      </c>
      <c r="D6632">
        <v>14</v>
      </c>
    </row>
    <row r="6633" spans="1:4" x14ac:dyDescent="0.3">
      <c r="A6633">
        <v>73</v>
      </c>
      <c r="B6633" t="s">
        <v>45</v>
      </c>
      <c r="C6633" t="s">
        <v>18</v>
      </c>
      <c r="D6633">
        <v>0</v>
      </c>
    </row>
    <row r="6634" spans="1:4" x14ac:dyDescent="0.3">
      <c r="A6634">
        <v>73</v>
      </c>
      <c r="B6634" t="s">
        <v>45</v>
      </c>
      <c r="C6634" t="s">
        <v>19</v>
      </c>
      <c r="D6634">
        <v>3</v>
      </c>
    </row>
    <row r="6635" spans="1:4" x14ac:dyDescent="0.3">
      <c r="A6635">
        <v>73</v>
      </c>
      <c r="B6635" t="s">
        <v>45</v>
      </c>
      <c r="C6635" t="s">
        <v>20</v>
      </c>
      <c r="D6635">
        <v>0</v>
      </c>
    </row>
    <row r="6636" spans="1:4" x14ac:dyDescent="0.3">
      <c r="A6636">
        <v>73</v>
      </c>
      <c r="B6636" t="s">
        <v>45</v>
      </c>
      <c r="C6636" t="s">
        <v>21</v>
      </c>
      <c r="D6636">
        <v>0</v>
      </c>
    </row>
    <row r="6637" spans="1:4" x14ac:dyDescent="0.3">
      <c r="A6637">
        <v>73</v>
      </c>
      <c r="B6637" t="s">
        <v>45</v>
      </c>
      <c r="C6637" t="s">
        <v>22</v>
      </c>
      <c r="D6637">
        <v>1</v>
      </c>
    </row>
    <row r="6638" spans="1:4" x14ac:dyDescent="0.3">
      <c r="A6638">
        <v>7108</v>
      </c>
      <c r="B6638" t="s">
        <v>47</v>
      </c>
      <c r="C6638" t="s">
        <v>17</v>
      </c>
      <c r="D6638">
        <v>205</v>
      </c>
    </row>
    <row r="6639" spans="1:4" x14ac:dyDescent="0.3">
      <c r="A6639">
        <v>7108</v>
      </c>
      <c r="B6639" t="s">
        <v>47</v>
      </c>
      <c r="C6639" t="s">
        <v>18</v>
      </c>
      <c r="D6639">
        <v>20</v>
      </c>
    </row>
    <row r="6640" spans="1:4" x14ac:dyDescent="0.3">
      <c r="A6640">
        <v>7108</v>
      </c>
      <c r="B6640" t="s">
        <v>47</v>
      </c>
      <c r="C6640" t="s">
        <v>19</v>
      </c>
      <c r="D6640">
        <v>47</v>
      </c>
    </row>
    <row r="6641" spans="1:4" x14ac:dyDescent="0.3">
      <c r="A6641">
        <v>7108</v>
      </c>
      <c r="B6641" t="s">
        <v>47</v>
      </c>
      <c r="C6641" t="s">
        <v>20</v>
      </c>
      <c r="D6641">
        <v>23</v>
      </c>
    </row>
    <row r="6642" spans="1:4" x14ac:dyDescent="0.3">
      <c r="A6642">
        <v>7108</v>
      </c>
      <c r="B6642" t="s">
        <v>47</v>
      </c>
      <c r="C6642" t="s">
        <v>21</v>
      </c>
      <c r="D6642">
        <v>2</v>
      </c>
    </row>
    <row r="6643" spans="1:4" x14ac:dyDescent="0.3">
      <c r="A6643">
        <v>7108</v>
      </c>
      <c r="B6643" t="s">
        <v>47</v>
      </c>
      <c r="C6643" t="s">
        <v>22</v>
      </c>
      <c r="D6643">
        <v>56</v>
      </c>
    </row>
    <row r="6644" spans="1:4" x14ac:dyDescent="0.3">
      <c r="A6644">
        <v>4552</v>
      </c>
      <c r="B6644" t="s">
        <v>41</v>
      </c>
      <c r="C6644" t="s">
        <v>17</v>
      </c>
      <c r="D6644">
        <v>83</v>
      </c>
    </row>
    <row r="6645" spans="1:4" x14ac:dyDescent="0.3">
      <c r="A6645">
        <v>4552</v>
      </c>
      <c r="B6645" t="s">
        <v>41</v>
      </c>
      <c r="C6645" t="s">
        <v>18</v>
      </c>
      <c r="D6645">
        <v>2</v>
      </c>
    </row>
    <row r="6646" spans="1:4" x14ac:dyDescent="0.3">
      <c r="A6646">
        <v>4552</v>
      </c>
      <c r="B6646" t="s">
        <v>41</v>
      </c>
      <c r="C6646" t="s">
        <v>19</v>
      </c>
      <c r="D6646">
        <v>101</v>
      </c>
    </row>
    <row r="6647" spans="1:4" x14ac:dyDescent="0.3">
      <c r="A6647">
        <v>4552</v>
      </c>
      <c r="B6647" t="s">
        <v>41</v>
      </c>
      <c r="C6647" t="s">
        <v>20</v>
      </c>
      <c r="D6647">
        <v>64</v>
      </c>
    </row>
    <row r="6648" spans="1:4" x14ac:dyDescent="0.3">
      <c r="A6648">
        <v>4552</v>
      </c>
      <c r="B6648" t="s">
        <v>41</v>
      </c>
      <c r="C6648" t="s">
        <v>21</v>
      </c>
      <c r="D6648">
        <v>26</v>
      </c>
    </row>
    <row r="6649" spans="1:4" x14ac:dyDescent="0.3">
      <c r="A6649">
        <v>4552</v>
      </c>
      <c r="B6649" t="s">
        <v>41</v>
      </c>
      <c r="C6649" t="s">
        <v>22</v>
      </c>
      <c r="D6649">
        <v>117</v>
      </c>
    </row>
    <row r="6650" spans="1:4" x14ac:dyDescent="0.3">
      <c r="A6650">
        <v>7375</v>
      </c>
      <c r="B6650" t="s">
        <v>47</v>
      </c>
      <c r="C6650" t="s">
        <v>17</v>
      </c>
      <c r="D6650">
        <v>297</v>
      </c>
    </row>
    <row r="6651" spans="1:4" x14ac:dyDescent="0.3">
      <c r="A6651">
        <v>7375</v>
      </c>
      <c r="B6651" t="s">
        <v>47</v>
      </c>
      <c r="C6651" t="s">
        <v>18</v>
      </c>
      <c r="D6651">
        <v>7</v>
      </c>
    </row>
    <row r="6652" spans="1:4" x14ac:dyDescent="0.3">
      <c r="A6652">
        <v>7375</v>
      </c>
      <c r="B6652" t="s">
        <v>47</v>
      </c>
      <c r="C6652" t="s">
        <v>19</v>
      </c>
      <c r="D6652">
        <v>79</v>
      </c>
    </row>
    <row r="6653" spans="1:4" x14ac:dyDescent="0.3">
      <c r="A6653">
        <v>7375</v>
      </c>
      <c r="B6653" t="s">
        <v>47</v>
      </c>
      <c r="C6653" t="s">
        <v>20</v>
      </c>
      <c r="D6653">
        <v>0</v>
      </c>
    </row>
    <row r="6654" spans="1:4" x14ac:dyDescent="0.3">
      <c r="A6654">
        <v>7375</v>
      </c>
      <c r="B6654" t="s">
        <v>47</v>
      </c>
      <c r="C6654" t="s">
        <v>21</v>
      </c>
      <c r="D6654">
        <v>11</v>
      </c>
    </row>
    <row r="6655" spans="1:4" x14ac:dyDescent="0.3">
      <c r="A6655">
        <v>7375</v>
      </c>
      <c r="B6655" t="s">
        <v>47</v>
      </c>
      <c r="C6655" t="s">
        <v>22</v>
      </c>
      <c r="D6655">
        <v>182</v>
      </c>
    </row>
    <row r="6656" spans="1:4" x14ac:dyDescent="0.3">
      <c r="A6656">
        <v>10144</v>
      </c>
      <c r="B6656" t="s">
        <v>47</v>
      </c>
      <c r="C6656" t="s">
        <v>17</v>
      </c>
      <c r="D6656">
        <v>297</v>
      </c>
    </row>
    <row r="6657" spans="1:4" x14ac:dyDescent="0.3">
      <c r="A6657">
        <v>10144</v>
      </c>
      <c r="B6657" t="s">
        <v>47</v>
      </c>
      <c r="C6657" t="s">
        <v>18</v>
      </c>
      <c r="D6657">
        <v>7</v>
      </c>
    </row>
    <row r="6658" spans="1:4" x14ac:dyDescent="0.3">
      <c r="A6658">
        <v>10144</v>
      </c>
      <c r="B6658" t="s">
        <v>47</v>
      </c>
      <c r="C6658" t="s">
        <v>19</v>
      </c>
      <c r="D6658">
        <v>79</v>
      </c>
    </row>
    <row r="6659" spans="1:4" x14ac:dyDescent="0.3">
      <c r="A6659">
        <v>10144</v>
      </c>
      <c r="B6659" t="s">
        <v>47</v>
      </c>
      <c r="C6659" t="s">
        <v>20</v>
      </c>
      <c r="D6659">
        <v>0</v>
      </c>
    </row>
    <row r="6660" spans="1:4" x14ac:dyDescent="0.3">
      <c r="A6660">
        <v>10144</v>
      </c>
      <c r="B6660" t="s">
        <v>47</v>
      </c>
      <c r="C6660" t="s">
        <v>21</v>
      </c>
      <c r="D6660">
        <v>11</v>
      </c>
    </row>
    <row r="6661" spans="1:4" x14ac:dyDescent="0.3">
      <c r="A6661">
        <v>10144</v>
      </c>
      <c r="B6661" t="s">
        <v>47</v>
      </c>
      <c r="C6661" t="s">
        <v>22</v>
      </c>
      <c r="D6661">
        <v>182</v>
      </c>
    </row>
    <row r="6662" spans="1:4" x14ac:dyDescent="0.3">
      <c r="A6662">
        <v>10341</v>
      </c>
      <c r="B6662" t="s">
        <v>53</v>
      </c>
      <c r="C6662" t="s">
        <v>17</v>
      </c>
      <c r="D6662">
        <v>68</v>
      </c>
    </row>
    <row r="6663" spans="1:4" x14ac:dyDescent="0.3">
      <c r="A6663">
        <v>10341</v>
      </c>
      <c r="B6663" t="s">
        <v>53</v>
      </c>
      <c r="C6663" t="s">
        <v>18</v>
      </c>
      <c r="D6663">
        <v>28</v>
      </c>
    </row>
    <row r="6664" spans="1:4" x14ac:dyDescent="0.3">
      <c r="A6664">
        <v>10341</v>
      </c>
      <c r="B6664" t="s">
        <v>53</v>
      </c>
      <c r="C6664" t="s">
        <v>19</v>
      </c>
      <c r="D6664">
        <v>39</v>
      </c>
    </row>
    <row r="6665" spans="1:4" x14ac:dyDescent="0.3">
      <c r="A6665">
        <v>10341</v>
      </c>
      <c r="B6665" t="s">
        <v>53</v>
      </c>
      <c r="C6665" t="s">
        <v>20</v>
      </c>
      <c r="D6665">
        <v>16</v>
      </c>
    </row>
    <row r="6666" spans="1:4" x14ac:dyDescent="0.3">
      <c r="A6666">
        <v>10341</v>
      </c>
      <c r="B6666" t="s">
        <v>53</v>
      </c>
      <c r="C6666" t="s">
        <v>21</v>
      </c>
      <c r="D6666">
        <v>30</v>
      </c>
    </row>
    <row r="6667" spans="1:4" x14ac:dyDescent="0.3">
      <c r="A6667">
        <v>10341</v>
      </c>
      <c r="B6667" t="s">
        <v>53</v>
      </c>
      <c r="C6667" t="s">
        <v>22</v>
      </c>
      <c r="D6667">
        <v>41</v>
      </c>
    </row>
    <row r="6668" spans="1:4" x14ac:dyDescent="0.3">
      <c r="A6668">
        <v>8159</v>
      </c>
      <c r="B6668" t="s">
        <v>41</v>
      </c>
      <c r="C6668" t="s">
        <v>17</v>
      </c>
      <c r="D6668">
        <v>117</v>
      </c>
    </row>
    <row r="6669" spans="1:4" x14ac:dyDescent="0.3">
      <c r="A6669">
        <v>8159</v>
      </c>
      <c r="B6669" t="s">
        <v>41</v>
      </c>
      <c r="C6669" t="s">
        <v>18</v>
      </c>
      <c r="D6669">
        <v>0</v>
      </c>
    </row>
    <row r="6670" spans="1:4" x14ac:dyDescent="0.3">
      <c r="A6670">
        <v>8159</v>
      </c>
      <c r="B6670" t="s">
        <v>41</v>
      </c>
      <c r="C6670" t="s">
        <v>19</v>
      </c>
      <c r="D6670">
        <v>22</v>
      </c>
    </row>
    <row r="6671" spans="1:4" x14ac:dyDescent="0.3">
      <c r="A6671">
        <v>8159</v>
      </c>
      <c r="B6671" t="s">
        <v>41</v>
      </c>
      <c r="C6671" t="s">
        <v>20</v>
      </c>
      <c r="D6671">
        <v>13</v>
      </c>
    </row>
    <row r="6672" spans="1:4" x14ac:dyDescent="0.3">
      <c r="A6672">
        <v>8159</v>
      </c>
      <c r="B6672" t="s">
        <v>41</v>
      </c>
      <c r="C6672" t="s">
        <v>21</v>
      </c>
      <c r="D6672">
        <v>0</v>
      </c>
    </row>
    <row r="6673" spans="1:4" x14ac:dyDescent="0.3">
      <c r="A6673">
        <v>8159</v>
      </c>
      <c r="B6673" t="s">
        <v>41</v>
      </c>
      <c r="C6673" t="s">
        <v>22</v>
      </c>
      <c r="D6673">
        <v>30</v>
      </c>
    </row>
    <row r="6674" spans="1:4" x14ac:dyDescent="0.3">
      <c r="A6674">
        <v>11075</v>
      </c>
      <c r="B6674" t="s">
        <v>48</v>
      </c>
      <c r="C6674" t="s">
        <v>17</v>
      </c>
      <c r="D6674">
        <v>183</v>
      </c>
    </row>
    <row r="6675" spans="1:4" x14ac:dyDescent="0.3">
      <c r="A6675">
        <v>11075</v>
      </c>
      <c r="B6675" t="s">
        <v>48</v>
      </c>
      <c r="C6675" t="s">
        <v>18</v>
      </c>
      <c r="D6675">
        <v>2</v>
      </c>
    </row>
    <row r="6676" spans="1:4" x14ac:dyDescent="0.3">
      <c r="A6676">
        <v>11075</v>
      </c>
      <c r="B6676" t="s">
        <v>48</v>
      </c>
      <c r="C6676" t="s">
        <v>19</v>
      </c>
      <c r="D6676">
        <v>64</v>
      </c>
    </row>
    <row r="6677" spans="1:4" x14ac:dyDescent="0.3">
      <c r="A6677">
        <v>11075</v>
      </c>
      <c r="B6677" t="s">
        <v>48</v>
      </c>
      <c r="C6677" t="s">
        <v>20</v>
      </c>
      <c r="D6677">
        <v>7</v>
      </c>
    </row>
    <row r="6678" spans="1:4" x14ac:dyDescent="0.3">
      <c r="A6678">
        <v>11075</v>
      </c>
      <c r="B6678" t="s">
        <v>48</v>
      </c>
      <c r="C6678" t="s">
        <v>21</v>
      </c>
      <c r="D6678">
        <v>2</v>
      </c>
    </row>
    <row r="6679" spans="1:4" x14ac:dyDescent="0.3">
      <c r="A6679">
        <v>11075</v>
      </c>
      <c r="B6679" t="s">
        <v>48</v>
      </c>
      <c r="C6679" t="s">
        <v>22</v>
      </c>
      <c r="D6679">
        <v>12</v>
      </c>
    </row>
    <row r="6680" spans="1:4" x14ac:dyDescent="0.3">
      <c r="A6680">
        <v>4656</v>
      </c>
      <c r="B6680" t="s">
        <v>47</v>
      </c>
      <c r="C6680" t="s">
        <v>17</v>
      </c>
      <c r="D6680">
        <v>342</v>
      </c>
    </row>
    <row r="6681" spans="1:4" x14ac:dyDescent="0.3">
      <c r="A6681">
        <v>4656</v>
      </c>
      <c r="B6681" t="s">
        <v>47</v>
      </c>
      <c r="C6681" t="s">
        <v>18</v>
      </c>
      <c r="D6681">
        <v>32</v>
      </c>
    </row>
    <row r="6682" spans="1:4" x14ac:dyDescent="0.3">
      <c r="A6682">
        <v>4656</v>
      </c>
      <c r="B6682" t="s">
        <v>47</v>
      </c>
      <c r="C6682" t="s">
        <v>19</v>
      </c>
      <c r="D6682">
        <v>230</v>
      </c>
    </row>
    <row r="6683" spans="1:4" x14ac:dyDescent="0.3">
      <c r="A6683">
        <v>4656</v>
      </c>
      <c r="B6683" t="s">
        <v>47</v>
      </c>
      <c r="C6683" t="s">
        <v>20</v>
      </c>
      <c r="D6683">
        <v>34</v>
      </c>
    </row>
    <row r="6684" spans="1:4" x14ac:dyDescent="0.3">
      <c r="A6684">
        <v>4656</v>
      </c>
      <c r="B6684" t="s">
        <v>47</v>
      </c>
      <c r="C6684" t="s">
        <v>21</v>
      </c>
      <c r="D6684">
        <v>32</v>
      </c>
    </row>
    <row r="6685" spans="1:4" x14ac:dyDescent="0.3">
      <c r="A6685">
        <v>4656</v>
      </c>
      <c r="B6685" t="s">
        <v>47</v>
      </c>
      <c r="C6685" t="s">
        <v>22</v>
      </c>
      <c r="D6685">
        <v>40</v>
      </c>
    </row>
    <row r="6686" spans="1:4" x14ac:dyDescent="0.3">
      <c r="A6686">
        <v>8825</v>
      </c>
      <c r="B6686" t="s">
        <v>47</v>
      </c>
      <c r="C6686" t="s">
        <v>17</v>
      </c>
      <c r="D6686">
        <v>230</v>
      </c>
    </row>
    <row r="6687" spans="1:4" x14ac:dyDescent="0.3">
      <c r="A6687">
        <v>8825</v>
      </c>
      <c r="B6687" t="s">
        <v>47</v>
      </c>
      <c r="C6687" t="s">
        <v>18</v>
      </c>
      <c r="D6687">
        <v>14</v>
      </c>
    </row>
    <row r="6688" spans="1:4" x14ac:dyDescent="0.3">
      <c r="A6688">
        <v>8825</v>
      </c>
      <c r="B6688" t="s">
        <v>47</v>
      </c>
      <c r="C6688" t="s">
        <v>19</v>
      </c>
      <c r="D6688">
        <v>156</v>
      </c>
    </row>
    <row r="6689" spans="1:4" x14ac:dyDescent="0.3">
      <c r="A6689">
        <v>8825</v>
      </c>
      <c r="B6689" t="s">
        <v>47</v>
      </c>
      <c r="C6689" t="s">
        <v>20</v>
      </c>
      <c r="D6689">
        <v>82</v>
      </c>
    </row>
    <row r="6690" spans="1:4" x14ac:dyDescent="0.3">
      <c r="A6690">
        <v>8825</v>
      </c>
      <c r="B6690" t="s">
        <v>47</v>
      </c>
      <c r="C6690" t="s">
        <v>21</v>
      </c>
      <c r="D6690">
        <v>24</v>
      </c>
    </row>
    <row r="6691" spans="1:4" x14ac:dyDescent="0.3">
      <c r="A6691">
        <v>8825</v>
      </c>
      <c r="B6691" t="s">
        <v>47</v>
      </c>
      <c r="C6691" t="s">
        <v>22</v>
      </c>
      <c r="D6691">
        <v>58</v>
      </c>
    </row>
    <row r="6692" spans="1:4" x14ac:dyDescent="0.3">
      <c r="A6692">
        <v>326</v>
      </c>
      <c r="B6692" t="s">
        <v>45</v>
      </c>
      <c r="C6692" t="s">
        <v>17</v>
      </c>
      <c r="D6692">
        <v>235</v>
      </c>
    </row>
    <row r="6693" spans="1:4" x14ac:dyDescent="0.3">
      <c r="A6693">
        <v>326</v>
      </c>
      <c r="B6693" t="s">
        <v>45</v>
      </c>
      <c r="C6693" t="s">
        <v>18</v>
      </c>
      <c r="D6693">
        <v>6</v>
      </c>
    </row>
    <row r="6694" spans="1:4" x14ac:dyDescent="0.3">
      <c r="A6694">
        <v>326</v>
      </c>
      <c r="B6694" t="s">
        <v>45</v>
      </c>
      <c r="C6694" t="s">
        <v>19</v>
      </c>
      <c r="D6694">
        <v>45</v>
      </c>
    </row>
    <row r="6695" spans="1:4" x14ac:dyDescent="0.3">
      <c r="A6695">
        <v>326</v>
      </c>
      <c r="B6695" t="s">
        <v>45</v>
      </c>
      <c r="C6695" t="s">
        <v>20</v>
      </c>
      <c r="D6695">
        <v>8</v>
      </c>
    </row>
    <row r="6696" spans="1:4" x14ac:dyDescent="0.3">
      <c r="A6696">
        <v>326</v>
      </c>
      <c r="B6696" t="s">
        <v>45</v>
      </c>
      <c r="C6696" t="s">
        <v>21</v>
      </c>
      <c r="D6696">
        <v>9</v>
      </c>
    </row>
    <row r="6697" spans="1:4" x14ac:dyDescent="0.3">
      <c r="A6697">
        <v>326</v>
      </c>
      <c r="B6697" t="s">
        <v>45</v>
      </c>
      <c r="C6697" t="s">
        <v>22</v>
      </c>
      <c r="D6697">
        <v>12</v>
      </c>
    </row>
    <row r="6698" spans="1:4" x14ac:dyDescent="0.3">
      <c r="A6698">
        <v>6663</v>
      </c>
      <c r="B6698" t="s">
        <v>41</v>
      </c>
      <c r="C6698" t="s">
        <v>17</v>
      </c>
      <c r="D6698">
        <v>144</v>
      </c>
    </row>
    <row r="6699" spans="1:4" x14ac:dyDescent="0.3">
      <c r="A6699">
        <v>6663</v>
      </c>
      <c r="B6699" t="s">
        <v>41</v>
      </c>
      <c r="C6699" t="s">
        <v>18</v>
      </c>
      <c r="D6699">
        <v>0</v>
      </c>
    </row>
    <row r="6700" spans="1:4" x14ac:dyDescent="0.3">
      <c r="A6700">
        <v>6663</v>
      </c>
      <c r="B6700" t="s">
        <v>41</v>
      </c>
      <c r="C6700" t="s">
        <v>19</v>
      </c>
      <c r="D6700">
        <v>7</v>
      </c>
    </row>
    <row r="6701" spans="1:4" x14ac:dyDescent="0.3">
      <c r="A6701">
        <v>6663</v>
      </c>
      <c r="B6701" t="s">
        <v>41</v>
      </c>
      <c r="C6701" t="s">
        <v>20</v>
      </c>
      <c r="D6701">
        <v>0</v>
      </c>
    </row>
    <row r="6702" spans="1:4" x14ac:dyDescent="0.3">
      <c r="A6702">
        <v>6663</v>
      </c>
      <c r="B6702" t="s">
        <v>41</v>
      </c>
      <c r="C6702" t="s">
        <v>21</v>
      </c>
      <c r="D6702">
        <v>0</v>
      </c>
    </row>
    <row r="6703" spans="1:4" x14ac:dyDescent="0.3">
      <c r="A6703">
        <v>6663</v>
      </c>
      <c r="B6703" t="s">
        <v>41</v>
      </c>
      <c r="C6703" t="s">
        <v>22</v>
      </c>
      <c r="D6703">
        <v>6</v>
      </c>
    </row>
    <row r="6704" spans="1:4" x14ac:dyDescent="0.3">
      <c r="A6704">
        <v>2461</v>
      </c>
      <c r="B6704" t="s">
        <v>48</v>
      </c>
      <c r="C6704" t="s">
        <v>17</v>
      </c>
      <c r="D6704">
        <v>26</v>
      </c>
    </row>
    <row r="6705" spans="1:4" x14ac:dyDescent="0.3">
      <c r="A6705">
        <v>2461</v>
      </c>
      <c r="B6705" t="s">
        <v>48</v>
      </c>
      <c r="C6705" t="s">
        <v>18</v>
      </c>
      <c r="D6705">
        <v>1</v>
      </c>
    </row>
    <row r="6706" spans="1:4" x14ac:dyDescent="0.3">
      <c r="A6706">
        <v>2461</v>
      </c>
      <c r="B6706" t="s">
        <v>48</v>
      </c>
      <c r="C6706" t="s">
        <v>19</v>
      </c>
      <c r="D6706">
        <v>11</v>
      </c>
    </row>
    <row r="6707" spans="1:4" x14ac:dyDescent="0.3">
      <c r="A6707">
        <v>2461</v>
      </c>
      <c r="B6707" t="s">
        <v>48</v>
      </c>
      <c r="C6707" t="s">
        <v>20</v>
      </c>
      <c r="D6707">
        <v>0</v>
      </c>
    </row>
    <row r="6708" spans="1:4" x14ac:dyDescent="0.3">
      <c r="A6708">
        <v>2461</v>
      </c>
      <c r="B6708" t="s">
        <v>48</v>
      </c>
      <c r="C6708" t="s">
        <v>21</v>
      </c>
      <c r="D6708">
        <v>1</v>
      </c>
    </row>
    <row r="6709" spans="1:4" x14ac:dyDescent="0.3">
      <c r="A6709">
        <v>2461</v>
      </c>
      <c r="B6709" t="s">
        <v>48</v>
      </c>
      <c r="C6709" t="s">
        <v>22</v>
      </c>
      <c r="D6709">
        <v>4</v>
      </c>
    </row>
    <row r="6710" spans="1:4" x14ac:dyDescent="0.3">
      <c r="A6710">
        <v>8017</v>
      </c>
      <c r="B6710" t="s">
        <v>47</v>
      </c>
      <c r="C6710" t="s">
        <v>17</v>
      </c>
      <c r="D6710">
        <v>22</v>
      </c>
    </row>
    <row r="6711" spans="1:4" x14ac:dyDescent="0.3">
      <c r="A6711">
        <v>8017</v>
      </c>
      <c r="B6711" t="s">
        <v>47</v>
      </c>
      <c r="C6711" t="s">
        <v>18</v>
      </c>
      <c r="D6711">
        <v>0</v>
      </c>
    </row>
    <row r="6712" spans="1:4" x14ac:dyDescent="0.3">
      <c r="A6712">
        <v>8017</v>
      </c>
      <c r="B6712" t="s">
        <v>47</v>
      </c>
      <c r="C6712" t="s">
        <v>19</v>
      </c>
      <c r="D6712">
        <v>19</v>
      </c>
    </row>
    <row r="6713" spans="1:4" x14ac:dyDescent="0.3">
      <c r="A6713">
        <v>8017</v>
      </c>
      <c r="B6713" t="s">
        <v>47</v>
      </c>
      <c r="C6713" t="s">
        <v>20</v>
      </c>
      <c r="D6713">
        <v>6</v>
      </c>
    </row>
    <row r="6714" spans="1:4" x14ac:dyDescent="0.3">
      <c r="A6714">
        <v>8017</v>
      </c>
      <c r="B6714" t="s">
        <v>47</v>
      </c>
      <c r="C6714" t="s">
        <v>21</v>
      </c>
      <c r="D6714">
        <v>5</v>
      </c>
    </row>
    <row r="6715" spans="1:4" x14ac:dyDescent="0.3">
      <c r="A6715">
        <v>8017</v>
      </c>
      <c r="B6715" t="s">
        <v>47</v>
      </c>
      <c r="C6715" t="s">
        <v>22</v>
      </c>
      <c r="D6715">
        <v>3</v>
      </c>
    </row>
    <row r="6716" spans="1:4" x14ac:dyDescent="0.3">
      <c r="A6716">
        <v>10490</v>
      </c>
      <c r="B6716" t="s">
        <v>53</v>
      </c>
      <c r="C6716" t="s">
        <v>17</v>
      </c>
      <c r="D6716">
        <v>100</v>
      </c>
    </row>
    <row r="6717" spans="1:4" x14ac:dyDescent="0.3">
      <c r="A6717">
        <v>10490</v>
      </c>
      <c r="B6717" t="s">
        <v>53</v>
      </c>
      <c r="C6717" t="s">
        <v>18</v>
      </c>
      <c r="D6717">
        <v>64</v>
      </c>
    </row>
    <row r="6718" spans="1:4" x14ac:dyDescent="0.3">
      <c r="A6718">
        <v>10490</v>
      </c>
      <c r="B6718" t="s">
        <v>53</v>
      </c>
      <c r="C6718" t="s">
        <v>19</v>
      </c>
      <c r="D6718">
        <v>79</v>
      </c>
    </row>
    <row r="6719" spans="1:4" x14ac:dyDescent="0.3">
      <c r="A6719">
        <v>10490</v>
      </c>
      <c r="B6719" t="s">
        <v>53</v>
      </c>
      <c r="C6719" t="s">
        <v>20</v>
      </c>
      <c r="D6719">
        <v>65</v>
      </c>
    </row>
    <row r="6720" spans="1:4" x14ac:dyDescent="0.3">
      <c r="A6720">
        <v>10490</v>
      </c>
      <c r="B6720" t="s">
        <v>53</v>
      </c>
      <c r="C6720" t="s">
        <v>21</v>
      </c>
      <c r="D6720">
        <v>0</v>
      </c>
    </row>
    <row r="6721" spans="1:4" x14ac:dyDescent="0.3">
      <c r="A6721">
        <v>10490</v>
      </c>
      <c r="B6721" t="s">
        <v>53</v>
      </c>
      <c r="C6721" t="s">
        <v>22</v>
      </c>
      <c r="D6721">
        <v>109</v>
      </c>
    </row>
    <row r="6722" spans="1:4" x14ac:dyDescent="0.3">
      <c r="A6722">
        <v>455</v>
      </c>
      <c r="B6722" t="s">
        <v>41</v>
      </c>
      <c r="C6722" t="s">
        <v>17</v>
      </c>
      <c r="D6722">
        <v>102</v>
      </c>
    </row>
    <row r="6723" spans="1:4" x14ac:dyDescent="0.3">
      <c r="A6723">
        <v>455</v>
      </c>
      <c r="B6723" t="s">
        <v>41</v>
      </c>
      <c r="C6723" t="s">
        <v>18</v>
      </c>
      <c r="D6723">
        <v>9</v>
      </c>
    </row>
    <row r="6724" spans="1:4" x14ac:dyDescent="0.3">
      <c r="A6724">
        <v>455</v>
      </c>
      <c r="B6724" t="s">
        <v>41</v>
      </c>
      <c r="C6724" t="s">
        <v>19</v>
      </c>
      <c r="D6724">
        <v>63</v>
      </c>
    </row>
    <row r="6725" spans="1:4" x14ac:dyDescent="0.3">
      <c r="A6725">
        <v>455</v>
      </c>
      <c r="B6725" t="s">
        <v>41</v>
      </c>
      <c r="C6725" t="s">
        <v>20</v>
      </c>
      <c r="D6725">
        <v>2</v>
      </c>
    </row>
    <row r="6726" spans="1:4" x14ac:dyDescent="0.3">
      <c r="A6726">
        <v>455</v>
      </c>
      <c r="B6726" t="s">
        <v>41</v>
      </c>
      <c r="C6726" t="s">
        <v>21</v>
      </c>
      <c r="D6726">
        <v>9</v>
      </c>
    </row>
    <row r="6727" spans="1:4" x14ac:dyDescent="0.3">
      <c r="A6727">
        <v>455</v>
      </c>
      <c r="B6727" t="s">
        <v>41</v>
      </c>
      <c r="C6727" t="s">
        <v>22</v>
      </c>
      <c r="D6727">
        <v>24</v>
      </c>
    </row>
    <row r="6728" spans="1:4" x14ac:dyDescent="0.3">
      <c r="A6728">
        <v>7592</v>
      </c>
      <c r="B6728" t="s">
        <v>41</v>
      </c>
      <c r="C6728" t="s">
        <v>17</v>
      </c>
      <c r="D6728">
        <v>102</v>
      </c>
    </row>
    <row r="6729" spans="1:4" x14ac:dyDescent="0.3">
      <c r="A6729">
        <v>7592</v>
      </c>
      <c r="B6729" t="s">
        <v>41</v>
      </c>
      <c r="C6729" t="s">
        <v>18</v>
      </c>
      <c r="D6729">
        <v>9</v>
      </c>
    </row>
    <row r="6730" spans="1:4" x14ac:dyDescent="0.3">
      <c r="A6730">
        <v>7592</v>
      </c>
      <c r="B6730" t="s">
        <v>41</v>
      </c>
      <c r="C6730" t="s">
        <v>19</v>
      </c>
      <c r="D6730">
        <v>63</v>
      </c>
    </row>
    <row r="6731" spans="1:4" x14ac:dyDescent="0.3">
      <c r="A6731">
        <v>7592</v>
      </c>
      <c r="B6731" t="s">
        <v>41</v>
      </c>
      <c r="C6731" t="s">
        <v>20</v>
      </c>
      <c r="D6731">
        <v>2</v>
      </c>
    </row>
    <row r="6732" spans="1:4" x14ac:dyDescent="0.3">
      <c r="A6732">
        <v>7592</v>
      </c>
      <c r="B6732" t="s">
        <v>41</v>
      </c>
      <c r="C6732" t="s">
        <v>21</v>
      </c>
      <c r="D6732">
        <v>9</v>
      </c>
    </row>
    <row r="6733" spans="1:4" x14ac:dyDescent="0.3">
      <c r="A6733">
        <v>7592</v>
      </c>
      <c r="B6733" t="s">
        <v>41</v>
      </c>
      <c r="C6733" t="s">
        <v>22</v>
      </c>
      <c r="D6733">
        <v>24</v>
      </c>
    </row>
    <row r="6734" spans="1:4" x14ac:dyDescent="0.3">
      <c r="A6734">
        <v>1118</v>
      </c>
      <c r="B6734" t="s">
        <v>41</v>
      </c>
      <c r="C6734" t="s">
        <v>17</v>
      </c>
      <c r="D6734">
        <v>544</v>
      </c>
    </row>
    <row r="6735" spans="1:4" x14ac:dyDescent="0.3">
      <c r="A6735">
        <v>1118</v>
      </c>
      <c r="B6735" t="s">
        <v>41</v>
      </c>
      <c r="C6735" t="s">
        <v>18</v>
      </c>
      <c r="D6735">
        <v>13</v>
      </c>
    </row>
    <row r="6736" spans="1:4" x14ac:dyDescent="0.3">
      <c r="A6736">
        <v>1118</v>
      </c>
      <c r="B6736" t="s">
        <v>41</v>
      </c>
      <c r="C6736" t="s">
        <v>19</v>
      </c>
      <c r="D6736">
        <v>85</v>
      </c>
    </row>
    <row r="6737" spans="1:4" x14ac:dyDescent="0.3">
      <c r="A6737">
        <v>1118</v>
      </c>
      <c r="B6737" t="s">
        <v>41</v>
      </c>
      <c r="C6737" t="s">
        <v>20</v>
      </c>
      <c r="D6737">
        <v>8</v>
      </c>
    </row>
    <row r="6738" spans="1:4" x14ac:dyDescent="0.3">
      <c r="A6738">
        <v>1118</v>
      </c>
      <c r="B6738" t="s">
        <v>41</v>
      </c>
      <c r="C6738" t="s">
        <v>21</v>
      </c>
      <c r="D6738">
        <v>6</v>
      </c>
    </row>
    <row r="6739" spans="1:4" x14ac:dyDescent="0.3">
      <c r="A6739">
        <v>1118</v>
      </c>
      <c r="B6739" t="s">
        <v>41</v>
      </c>
      <c r="C6739" t="s">
        <v>22</v>
      </c>
      <c r="D6739">
        <v>29</v>
      </c>
    </row>
    <row r="6740" spans="1:4" x14ac:dyDescent="0.3">
      <c r="A6740">
        <v>9347</v>
      </c>
      <c r="B6740" t="s">
        <v>41</v>
      </c>
      <c r="C6740" t="s">
        <v>17</v>
      </c>
      <c r="D6740">
        <v>31</v>
      </c>
    </row>
    <row r="6741" spans="1:4" x14ac:dyDescent="0.3">
      <c r="A6741">
        <v>9347</v>
      </c>
      <c r="B6741" t="s">
        <v>41</v>
      </c>
      <c r="C6741" t="s">
        <v>18</v>
      </c>
      <c r="D6741">
        <v>0</v>
      </c>
    </row>
    <row r="6742" spans="1:4" x14ac:dyDescent="0.3">
      <c r="A6742">
        <v>9347</v>
      </c>
      <c r="B6742" t="s">
        <v>41</v>
      </c>
      <c r="C6742" t="s">
        <v>19</v>
      </c>
      <c r="D6742">
        <v>7</v>
      </c>
    </row>
    <row r="6743" spans="1:4" x14ac:dyDescent="0.3">
      <c r="A6743">
        <v>9347</v>
      </c>
      <c r="B6743" t="s">
        <v>41</v>
      </c>
      <c r="C6743" t="s">
        <v>20</v>
      </c>
      <c r="D6743">
        <v>2</v>
      </c>
    </row>
    <row r="6744" spans="1:4" x14ac:dyDescent="0.3">
      <c r="A6744">
        <v>9347</v>
      </c>
      <c r="B6744" t="s">
        <v>41</v>
      </c>
      <c r="C6744" t="s">
        <v>21</v>
      </c>
      <c r="D6744">
        <v>0</v>
      </c>
    </row>
    <row r="6745" spans="1:4" x14ac:dyDescent="0.3">
      <c r="A6745">
        <v>9347</v>
      </c>
      <c r="B6745" t="s">
        <v>41</v>
      </c>
      <c r="C6745" t="s">
        <v>22</v>
      </c>
      <c r="D6745">
        <v>6</v>
      </c>
    </row>
    <row r="6746" spans="1:4" x14ac:dyDescent="0.3">
      <c r="A6746">
        <v>10160</v>
      </c>
      <c r="B6746" t="s">
        <v>41</v>
      </c>
      <c r="C6746" t="s">
        <v>17</v>
      </c>
      <c r="D6746">
        <v>31</v>
      </c>
    </row>
    <row r="6747" spans="1:4" x14ac:dyDescent="0.3">
      <c r="A6747">
        <v>10160</v>
      </c>
      <c r="B6747" t="s">
        <v>41</v>
      </c>
      <c r="C6747" t="s">
        <v>18</v>
      </c>
      <c r="D6747">
        <v>0</v>
      </c>
    </row>
    <row r="6748" spans="1:4" x14ac:dyDescent="0.3">
      <c r="A6748">
        <v>10160</v>
      </c>
      <c r="B6748" t="s">
        <v>41</v>
      </c>
      <c r="C6748" t="s">
        <v>19</v>
      </c>
      <c r="D6748">
        <v>7</v>
      </c>
    </row>
    <row r="6749" spans="1:4" x14ac:dyDescent="0.3">
      <c r="A6749">
        <v>10160</v>
      </c>
      <c r="B6749" t="s">
        <v>41</v>
      </c>
      <c r="C6749" t="s">
        <v>20</v>
      </c>
      <c r="D6749">
        <v>2</v>
      </c>
    </row>
    <row r="6750" spans="1:4" x14ac:dyDescent="0.3">
      <c r="A6750">
        <v>10160</v>
      </c>
      <c r="B6750" t="s">
        <v>41</v>
      </c>
      <c r="C6750" t="s">
        <v>21</v>
      </c>
      <c r="D6750">
        <v>0</v>
      </c>
    </row>
    <row r="6751" spans="1:4" x14ac:dyDescent="0.3">
      <c r="A6751">
        <v>10160</v>
      </c>
      <c r="B6751" t="s">
        <v>41</v>
      </c>
      <c r="C6751" t="s">
        <v>22</v>
      </c>
      <c r="D6751">
        <v>6</v>
      </c>
    </row>
    <row r="6752" spans="1:4" x14ac:dyDescent="0.3">
      <c r="A6752">
        <v>8148</v>
      </c>
      <c r="B6752" t="s">
        <v>47</v>
      </c>
      <c r="C6752" t="s">
        <v>17</v>
      </c>
      <c r="D6752">
        <v>285</v>
      </c>
    </row>
    <row r="6753" spans="1:4" x14ac:dyDescent="0.3">
      <c r="A6753">
        <v>8148</v>
      </c>
      <c r="B6753" t="s">
        <v>47</v>
      </c>
      <c r="C6753" t="s">
        <v>18</v>
      </c>
      <c r="D6753">
        <v>28</v>
      </c>
    </row>
    <row r="6754" spans="1:4" x14ac:dyDescent="0.3">
      <c r="A6754">
        <v>8148</v>
      </c>
      <c r="B6754" t="s">
        <v>47</v>
      </c>
      <c r="C6754" t="s">
        <v>19</v>
      </c>
      <c r="D6754">
        <v>242</v>
      </c>
    </row>
    <row r="6755" spans="1:4" x14ac:dyDescent="0.3">
      <c r="A6755">
        <v>8148</v>
      </c>
      <c r="B6755" t="s">
        <v>47</v>
      </c>
      <c r="C6755" t="s">
        <v>20</v>
      </c>
      <c r="D6755">
        <v>55</v>
      </c>
    </row>
    <row r="6756" spans="1:4" x14ac:dyDescent="0.3">
      <c r="A6756">
        <v>8148</v>
      </c>
      <c r="B6756" t="s">
        <v>47</v>
      </c>
      <c r="C6756" t="s">
        <v>21</v>
      </c>
      <c r="D6756">
        <v>114</v>
      </c>
    </row>
    <row r="6757" spans="1:4" x14ac:dyDescent="0.3">
      <c r="A6757">
        <v>8148</v>
      </c>
      <c r="B6757" t="s">
        <v>47</v>
      </c>
      <c r="C6757" t="s">
        <v>22</v>
      </c>
      <c r="D6757">
        <v>135</v>
      </c>
    </row>
    <row r="6758" spans="1:4" x14ac:dyDescent="0.3">
      <c r="A6758">
        <v>6271</v>
      </c>
      <c r="B6758" t="s">
        <v>41</v>
      </c>
      <c r="C6758" t="s">
        <v>17</v>
      </c>
      <c r="D6758">
        <v>53</v>
      </c>
    </row>
    <row r="6759" spans="1:4" x14ac:dyDescent="0.3">
      <c r="A6759">
        <v>6271</v>
      </c>
      <c r="B6759" t="s">
        <v>41</v>
      </c>
      <c r="C6759" t="s">
        <v>18</v>
      </c>
      <c r="D6759">
        <v>0</v>
      </c>
    </row>
    <row r="6760" spans="1:4" x14ac:dyDescent="0.3">
      <c r="A6760">
        <v>6271</v>
      </c>
      <c r="B6760" t="s">
        <v>41</v>
      </c>
      <c r="C6760" t="s">
        <v>19</v>
      </c>
      <c r="D6760">
        <v>8</v>
      </c>
    </row>
    <row r="6761" spans="1:4" x14ac:dyDescent="0.3">
      <c r="A6761">
        <v>6271</v>
      </c>
      <c r="B6761" t="s">
        <v>41</v>
      </c>
      <c r="C6761" t="s">
        <v>20</v>
      </c>
      <c r="D6761">
        <v>0</v>
      </c>
    </row>
    <row r="6762" spans="1:4" x14ac:dyDescent="0.3">
      <c r="A6762">
        <v>6271</v>
      </c>
      <c r="B6762" t="s">
        <v>41</v>
      </c>
      <c r="C6762" t="s">
        <v>21</v>
      </c>
      <c r="D6762">
        <v>0</v>
      </c>
    </row>
    <row r="6763" spans="1:4" x14ac:dyDescent="0.3">
      <c r="A6763">
        <v>6271</v>
      </c>
      <c r="B6763" t="s">
        <v>41</v>
      </c>
      <c r="C6763" t="s">
        <v>22</v>
      </c>
      <c r="D6763">
        <v>2</v>
      </c>
    </row>
    <row r="6764" spans="1:4" x14ac:dyDescent="0.3">
      <c r="A6764">
        <v>2286</v>
      </c>
      <c r="B6764" t="s">
        <v>48</v>
      </c>
      <c r="C6764" t="s">
        <v>17</v>
      </c>
      <c r="D6764">
        <v>64</v>
      </c>
    </row>
    <row r="6765" spans="1:4" x14ac:dyDescent="0.3">
      <c r="A6765">
        <v>2286</v>
      </c>
      <c r="B6765" t="s">
        <v>48</v>
      </c>
      <c r="C6765" t="s">
        <v>18</v>
      </c>
      <c r="D6765">
        <v>1</v>
      </c>
    </row>
    <row r="6766" spans="1:4" x14ac:dyDescent="0.3">
      <c r="A6766">
        <v>2286</v>
      </c>
      <c r="B6766" t="s">
        <v>48</v>
      </c>
      <c r="C6766" t="s">
        <v>19</v>
      </c>
      <c r="D6766">
        <v>21</v>
      </c>
    </row>
    <row r="6767" spans="1:4" x14ac:dyDescent="0.3">
      <c r="A6767">
        <v>2286</v>
      </c>
      <c r="B6767" t="s">
        <v>48</v>
      </c>
      <c r="C6767" t="s">
        <v>20</v>
      </c>
      <c r="D6767">
        <v>0</v>
      </c>
    </row>
    <row r="6768" spans="1:4" x14ac:dyDescent="0.3">
      <c r="A6768">
        <v>2286</v>
      </c>
      <c r="B6768" t="s">
        <v>48</v>
      </c>
      <c r="C6768" t="s">
        <v>21</v>
      </c>
      <c r="D6768">
        <v>1</v>
      </c>
    </row>
    <row r="6769" spans="1:4" x14ac:dyDescent="0.3">
      <c r="A6769">
        <v>2286</v>
      </c>
      <c r="B6769" t="s">
        <v>48</v>
      </c>
      <c r="C6769" t="s">
        <v>22</v>
      </c>
      <c r="D6769">
        <v>27</v>
      </c>
    </row>
    <row r="6770" spans="1:4" x14ac:dyDescent="0.3">
      <c r="A6770">
        <v>2061</v>
      </c>
      <c r="B6770" t="s">
        <v>41</v>
      </c>
      <c r="C6770" t="s">
        <v>17</v>
      </c>
      <c r="D6770">
        <v>78</v>
      </c>
    </row>
    <row r="6771" spans="1:4" x14ac:dyDescent="0.3">
      <c r="A6771">
        <v>2061</v>
      </c>
      <c r="B6771" t="s">
        <v>41</v>
      </c>
      <c r="C6771" t="s">
        <v>18</v>
      </c>
      <c r="D6771">
        <v>0</v>
      </c>
    </row>
    <row r="6772" spans="1:4" x14ac:dyDescent="0.3">
      <c r="A6772">
        <v>2061</v>
      </c>
      <c r="B6772" t="s">
        <v>41</v>
      </c>
      <c r="C6772" t="s">
        <v>19</v>
      </c>
      <c r="D6772">
        <v>11</v>
      </c>
    </row>
    <row r="6773" spans="1:4" x14ac:dyDescent="0.3">
      <c r="A6773">
        <v>2061</v>
      </c>
      <c r="B6773" t="s">
        <v>41</v>
      </c>
      <c r="C6773" t="s">
        <v>20</v>
      </c>
      <c r="D6773">
        <v>0</v>
      </c>
    </row>
    <row r="6774" spans="1:4" x14ac:dyDescent="0.3">
      <c r="A6774">
        <v>2061</v>
      </c>
      <c r="B6774" t="s">
        <v>41</v>
      </c>
      <c r="C6774" t="s">
        <v>21</v>
      </c>
      <c r="D6774">
        <v>0</v>
      </c>
    </row>
    <row r="6775" spans="1:4" x14ac:dyDescent="0.3">
      <c r="A6775">
        <v>2061</v>
      </c>
      <c r="B6775" t="s">
        <v>41</v>
      </c>
      <c r="C6775" t="s">
        <v>22</v>
      </c>
      <c r="D6775">
        <v>10</v>
      </c>
    </row>
    <row r="6776" spans="1:4" x14ac:dyDescent="0.3">
      <c r="A6776">
        <v>1165</v>
      </c>
      <c r="B6776" t="s">
        <v>47</v>
      </c>
      <c r="C6776" t="s">
        <v>17</v>
      </c>
      <c r="D6776">
        <v>239</v>
      </c>
    </row>
    <row r="6777" spans="1:4" x14ac:dyDescent="0.3">
      <c r="A6777">
        <v>1165</v>
      </c>
      <c r="B6777" t="s">
        <v>47</v>
      </c>
      <c r="C6777" t="s">
        <v>18</v>
      </c>
      <c r="D6777">
        <v>13</v>
      </c>
    </row>
    <row r="6778" spans="1:4" x14ac:dyDescent="0.3">
      <c r="A6778">
        <v>1165</v>
      </c>
      <c r="B6778" t="s">
        <v>47</v>
      </c>
      <c r="C6778" t="s">
        <v>19</v>
      </c>
      <c r="D6778">
        <v>143</v>
      </c>
    </row>
    <row r="6779" spans="1:4" x14ac:dyDescent="0.3">
      <c r="A6779">
        <v>1165</v>
      </c>
      <c r="B6779" t="s">
        <v>47</v>
      </c>
      <c r="C6779" t="s">
        <v>20</v>
      </c>
      <c r="D6779">
        <v>45</v>
      </c>
    </row>
    <row r="6780" spans="1:4" x14ac:dyDescent="0.3">
      <c r="A6780">
        <v>1165</v>
      </c>
      <c r="B6780" t="s">
        <v>47</v>
      </c>
      <c r="C6780" t="s">
        <v>21</v>
      </c>
      <c r="D6780">
        <v>4</v>
      </c>
    </row>
    <row r="6781" spans="1:4" x14ac:dyDescent="0.3">
      <c r="A6781">
        <v>1165</v>
      </c>
      <c r="B6781" t="s">
        <v>47</v>
      </c>
      <c r="C6781" t="s">
        <v>22</v>
      </c>
      <c r="D6781">
        <v>52</v>
      </c>
    </row>
    <row r="6782" spans="1:4" x14ac:dyDescent="0.3">
      <c r="A6782">
        <v>4690</v>
      </c>
      <c r="B6782" t="s">
        <v>48</v>
      </c>
      <c r="C6782" t="s">
        <v>17</v>
      </c>
      <c r="D6782">
        <v>443</v>
      </c>
    </row>
    <row r="6783" spans="1:4" x14ac:dyDescent="0.3">
      <c r="A6783">
        <v>4690</v>
      </c>
      <c r="B6783" t="s">
        <v>48</v>
      </c>
      <c r="C6783" t="s">
        <v>18</v>
      </c>
      <c r="D6783">
        <v>10</v>
      </c>
    </row>
    <row r="6784" spans="1:4" x14ac:dyDescent="0.3">
      <c r="A6784">
        <v>4690</v>
      </c>
      <c r="B6784" t="s">
        <v>48</v>
      </c>
      <c r="C6784" t="s">
        <v>19</v>
      </c>
      <c r="D6784">
        <v>75</v>
      </c>
    </row>
    <row r="6785" spans="1:4" x14ac:dyDescent="0.3">
      <c r="A6785">
        <v>4690</v>
      </c>
      <c r="B6785" t="s">
        <v>48</v>
      </c>
      <c r="C6785" t="s">
        <v>20</v>
      </c>
      <c r="D6785">
        <v>0</v>
      </c>
    </row>
    <row r="6786" spans="1:4" x14ac:dyDescent="0.3">
      <c r="A6786">
        <v>4690</v>
      </c>
      <c r="B6786" t="s">
        <v>48</v>
      </c>
      <c r="C6786" t="s">
        <v>21</v>
      </c>
      <c r="D6786">
        <v>10</v>
      </c>
    </row>
    <row r="6787" spans="1:4" x14ac:dyDescent="0.3">
      <c r="A6787">
        <v>4690</v>
      </c>
      <c r="B6787" t="s">
        <v>48</v>
      </c>
      <c r="C6787" t="s">
        <v>22</v>
      </c>
      <c r="D6787">
        <v>48</v>
      </c>
    </row>
    <row r="6788" spans="1:4" x14ac:dyDescent="0.3">
      <c r="A6788">
        <v>6097</v>
      </c>
      <c r="B6788" t="s">
        <v>47</v>
      </c>
      <c r="C6788" t="s">
        <v>17</v>
      </c>
      <c r="D6788">
        <v>313</v>
      </c>
    </row>
    <row r="6789" spans="1:4" x14ac:dyDescent="0.3">
      <c r="A6789">
        <v>6097</v>
      </c>
      <c r="B6789" t="s">
        <v>47</v>
      </c>
      <c r="C6789" t="s">
        <v>18</v>
      </c>
      <c r="D6789">
        <v>8</v>
      </c>
    </row>
    <row r="6790" spans="1:4" x14ac:dyDescent="0.3">
      <c r="A6790">
        <v>6097</v>
      </c>
      <c r="B6790" t="s">
        <v>47</v>
      </c>
      <c r="C6790" t="s">
        <v>19</v>
      </c>
      <c r="D6790">
        <v>104</v>
      </c>
    </row>
    <row r="6791" spans="1:4" x14ac:dyDescent="0.3">
      <c r="A6791">
        <v>6097</v>
      </c>
      <c r="B6791" t="s">
        <v>47</v>
      </c>
      <c r="C6791" t="s">
        <v>20</v>
      </c>
      <c r="D6791">
        <v>6</v>
      </c>
    </row>
    <row r="6792" spans="1:4" x14ac:dyDescent="0.3">
      <c r="A6792">
        <v>6097</v>
      </c>
      <c r="B6792" t="s">
        <v>47</v>
      </c>
      <c r="C6792" t="s">
        <v>21</v>
      </c>
      <c r="D6792">
        <v>4</v>
      </c>
    </row>
    <row r="6793" spans="1:4" x14ac:dyDescent="0.3">
      <c r="A6793">
        <v>6097</v>
      </c>
      <c r="B6793" t="s">
        <v>47</v>
      </c>
      <c r="C6793" t="s">
        <v>22</v>
      </c>
      <c r="D6793">
        <v>126</v>
      </c>
    </row>
    <row r="6794" spans="1:4" x14ac:dyDescent="0.3">
      <c r="A6794">
        <v>5180</v>
      </c>
      <c r="B6794" t="s">
        <v>41</v>
      </c>
      <c r="C6794" t="s">
        <v>17</v>
      </c>
      <c r="D6794">
        <v>128</v>
      </c>
    </row>
    <row r="6795" spans="1:4" x14ac:dyDescent="0.3">
      <c r="A6795">
        <v>5180</v>
      </c>
      <c r="B6795" t="s">
        <v>41</v>
      </c>
      <c r="C6795" t="s">
        <v>18</v>
      </c>
      <c r="D6795">
        <v>0</v>
      </c>
    </row>
    <row r="6796" spans="1:4" x14ac:dyDescent="0.3">
      <c r="A6796">
        <v>5180</v>
      </c>
      <c r="B6796" t="s">
        <v>41</v>
      </c>
      <c r="C6796" t="s">
        <v>19</v>
      </c>
      <c r="D6796">
        <v>16</v>
      </c>
    </row>
    <row r="6797" spans="1:4" x14ac:dyDescent="0.3">
      <c r="A6797">
        <v>5180</v>
      </c>
      <c r="B6797" t="s">
        <v>41</v>
      </c>
      <c r="C6797" t="s">
        <v>20</v>
      </c>
      <c r="D6797">
        <v>0</v>
      </c>
    </row>
    <row r="6798" spans="1:4" x14ac:dyDescent="0.3">
      <c r="A6798">
        <v>5180</v>
      </c>
      <c r="B6798" t="s">
        <v>41</v>
      </c>
      <c r="C6798" t="s">
        <v>21</v>
      </c>
      <c r="D6798">
        <v>1</v>
      </c>
    </row>
    <row r="6799" spans="1:4" x14ac:dyDescent="0.3">
      <c r="A6799">
        <v>5180</v>
      </c>
      <c r="B6799" t="s">
        <v>41</v>
      </c>
      <c r="C6799" t="s">
        <v>22</v>
      </c>
      <c r="D6799">
        <v>4</v>
      </c>
    </row>
    <row r="6800" spans="1:4" x14ac:dyDescent="0.3">
      <c r="A6800">
        <v>4725</v>
      </c>
      <c r="B6800" t="s">
        <v>41</v>
      </c>
      <c r="C6800" t="s">
        <v>17</v>
      </c>
      <c r="D6800">
        <v>30</v>
      </c>
    </row>
    <row r="6801" spans="1:4" x14ac:dyDescent="0.3">
      <c r="A6801">
        <v>4725</v>
      </c>
      <c r="B6801" t="s">
        <v>41</v>
      </c>
      <c r="C6801" t="s">
        <v>18</v>
      </c>
      <c r="D6801">
        <v>2</v>
      </c>
    </row>
    <row r="6802" spans="1:4" x14ac:dyDescent="0.3">
      <c r="A6802">
        <v>4725</v>
      </c>
      <c r="B6802" t="s">
        <v>41</v>
      </c>
      <c r="C6802" t="s">
        <v>19</v>
      </c>
      <c r="D6802">
        <v>25</v>
      </c>
    </row>
    <row r="6803" spans="1:4" x14ac:dyDescent="0.3">
      <c r="A6803">
        <v>4725</v>
      </c>
      <c r="B6803" t="s">
        <v>41</v>
      </c>
      <c r="C6803" t="s">
        <v>20</v>
      </c>
      <c r="D6803">
        <v>0</v>
      </c>
    </row>
    <row r="6804" spans="1:4" x14ac:dyDescent="0.3">
      <c r="A6804">
        <v>4725</v>
      </c>
      <c r="B6804" t="s">
        <v>41</v>
      </c>
      <c r="C6804" t="s">
        <v>21</v>
      </c>
      <c r="D6804">
        <v>1</v>
      </c>
    </row>
    <row r="6805" spans="1:4" x14ac:dyDescent="0.3">
      <c r="A6805">
        <v>4725</v>
      </c>
      <c r="B6805" t="s">
        <v>41</v>
      </c>
      <c r="C6805" t="s">
        <v>22</v>
      </c>
      <c r="D6805">
        <v>9</v>
      </c>
    </row>
    <row r="6806" spans="1:4" x14ac:dyDescent="0.3">
      <c r="A6806">
        <v>7230</v>
      </c>
      <c r="B6806" t="s">
        <v>43</v>
      </c>
      <c r="C6806" t="s">
        <v>17</v>
      </c>
      <c r="D6806">
        <v>459</v>
      </c>
    </row>
    <row r="6807" spans="1:4" x14ac:dyDescent="0.3">
      <c r="A6807">
        <v>7230</v>
      </c>
      <c r="B6807" t="s">
        <v>43</v>
      </c>
      <c r="C6807" t="s">
        <v>18</v>
      </c>
      <c r="D6807">
        <v>0</v>
      </c>
    </row>
    <row r="6808" spans="1:4" x14ac:dyDescent="0.3">
      <c r="A6808">
        <v>7230</v>
      </c>
      <c r="B6808" t="s">
        <v>43</v>
      </c>
      <c r="C6808" t="s">
        <v>19</v>
      </c>
      <c r="D6808">
        <v>24</v>
      </c>
    </row>
    <row r="6809" spans="1:4" x14ac:dyDescent="0.3">
      <c r="A6809">
        <v>7230</v>
      </c>
      <c r="B6809" t="s">
        <v>43</v>
      </c>
      <c r="C6809" t="s">
        <v>20</v>
      </c>
      <c r="D6809">
        <v>6</v>
      </c>
    </row>
    <row r="6810" spans="1:4" x14ac:dyDescent="0.3">
      <c r="A6810">
        <v>7230</v>
      </c>
      <c r="B6810" t="s">
        <v>43</v>
      </c>
      <c r="C6810" t="s">
        <v>21</v>
      </c>
      <c r="D6810">
        <v>0</v>
      </c>
    </row>
    <row r="6811" spans="1:4" x14ac:dyDescent="0.3">
      <c r="A6811">
        <v>7230</v>
      </c>
      <c r="B6811" t="s">
        <v>43</v>
      </c>
      <c r="C6811" t="s">
        <v>22</v>
      </c>
      <c r="D6811">
        <v>4</v>
      </c>
    </row>
    <row r="6812" spans="1:4" x14ac:dyDescent="0.3">
      <c r="A6812">
        <v>5675</v>
      </c>
      <c r="B6812" t="s">
        <v>43</v>
      </c>
      <c r="C6812" t="s">
        <v>17</v>
      </c>
      <c r="D6812">
        <v>459</v>
      </c>
    </row>
    <row r="6813" spans="1:4" x14ac:dyDescent="0.3">
      <c r="A6813">
        <v>5675</v>
      </c>
      <c r="B6813" t="s">
        <v>43</v>
      </c>
      <c r="C6813" t="s">
        <v>18</v>
      </c>
      <c r="D6813">
        <v>0</v>
      </c>
    </row>
    <row r="6814" spans="1:4" x14ac:dyDescent="0.3">
      <c r="A6814">
        <v>5675</v>
      </c>
      <c r="B6814" t="s">
        <v>43</v>
      </c>
      <c r="C6814" t="s">
        <v>19</v>
      </c>
      <c r="D6814">
        <v>24</v>
      </c>
    </row>
    <row r="6815" spans="1:4" x14ac:dyDescent="0.3">
      <c r="A6815">
        <v>5675</v>
      </c>
      <c r="B6815" t="s">
        <v>43</v>
      </c>
      <c r="C6815" t="s">
        <v>20</v>
      </c>
      <c r="D6815">
        <v>6</v>
      </c>
    </row>
    <row r="6816" spans="1:4" x14ac:dyDescent="0.3">
      <c r="A6816">
        <v>5675</v>
      </c>
      <c r="B6816" t="s">
        <v>43</v>
      </c>
      <c r="C6816" t="s">
        <v>21</v>
      </c>
      <c r="D6816">
        <v>0</v>
      </c>
    </row>
    <row r="6817" spans="1:4" x14ac:dyDescent="0.3">
      <c r="A6817">
        <v>5675</v>
      </c>
      <c r="B6817" t="s">
        <v>43</v>
      </c>
      <c r="C6817" t="s">
        <v>22</v>
      </c>
      <c r="D6817">
        <v>4</v>
      </c>
    </row>
    <row r="6818" spans="1:4" x14ac:dyDescent="0.3">
      <c r="A6818">
        <v>9140</v>
      </c>
      <c r="B6818" t="s">
        <v>43</v>
      </c>
      <c r="C6818" t="s">
        <v>17</v>
      </c>
      <c r="D6818">
        <v>51</v>
      </c>
    </row>
    <row r="6819" spans="1:4" x14ac:dyDescent="0.3">
      <c r="A6819">
        <v>9140</v>
      </c>
      <c r="B6819" t="s">
        <v>43</v>
      </c>
      <c r="C6819" t="s">
        <v>18</v>
      </c>
      <c r="D6819">
        <v>4</v>
      </c>
    </row>
    <row r="6820" spans="1:4" x14ac:dyDescent="0.3">
      <c r="A6820">
        <v>9140</v>
      </c>
      <c r="B6820" t="s">
        <v>43</v>
      </c>
      <c r="C6820" t="s">
        <v>19</v>
      </c>
      <c r="D6820">
        <v>24</v>
      </c>
    </row>
    <row r="6821" spans="1:4" x14ac:dyDescent="0.3">
      <c r="A6821">
        <v>9140</v>
      </c>
      <c r="B6821" t="s">
        <v>43</v>
      </c>
      <c r="C6821" t="s">
        <v>20</v>
      </c>
      <c r="D6821">
        <v>4</v>
      </c>
    </row>
    <row r="6822" spans="1:4" x14ac:dyDescent="0.3">
      <c r="A6822">
        <v>9140</v>
      </c>
      <c r="B6822" t="s">
        <v>43</v>
      </c>
      <c r="C6822" t="s">
        <v>21</v>
      </c>
      <c r="D6822">
        <v>7</v>
      </c>
    </row>
    <row r="6823" spans="1:4" x14ac:dyDescent="0.3">
      <c r="A6823">
        <v>9140</v>
      </c>
      <c r="B6823" t="s">
        <v>43</v>
      </c>
      <c r="C6823" t="s">
        <v>22</v>
      </c>
      <c r="D6823">
        <v>1</v>
      </c>
    </row>
    <row r="6824" spans="1:4" x14ac:dyDescent="0.3">
      <c r="A6824">
        <v>8594</v>
      </c>
      <c r="B6824" t="s">
        <v>41</v>
      </c>
      <c r="C6824" t="s">
        <v>17</v>
      </c>
      <c r="D6824">
        <v>112</v>
      </c>
    </row>
    <row r="6825" spans="1:4" x14ac:dyDescent="0.3">
      <c r="A6825">
        <v>8594</v>
      </c>
      <c r="B6825" t="s">
        <v>41</v>
      </c>
      <c r="C6825" t="s">
        <v>18</v>
      </c>
      <c r="D6825">
        <v>0</v>
      </c>
    </row>
    <row r="6826" spans="1:4" x14ac:dyDescent="0.3">
      <c r="A6826">
        <v>8594</v>
      </c>
      <c r="B6826" t="s">
        <v>41</v>
      </c>
      <c r="C6826" t="s">
        <v>19</v>
      </c>
      <c r="D6826">
        <v>6</v>
      </c>
    </row>
    <row r="6827" spans="1:4" x14ac:dyDescent="0.3">
      <c r="A6827">
        <v>8594</v>
      </c>
      <c r="B6827" t="s">
        <v>41</v>
      </c>
      <c r="C6827" t="s">
        <v>20</v>
      </c>
      <c r="D6827">
        <v>2</v>
      </c>
    </row>
    <row r="6828" spans="1:4" x14ac:dyDescent="0.3">
      <c r="A6828">
        <v>8594</v>
      </c>
      <c r="B6828" t="s">
        <v>41</v>
      </c>
      <c r="C6828" t="s">
        <v>21</v>
      </c>
      <c r="D6828">
        <v>1</v>
      </c>
    </row>
    <row r="6829" spans="1:4" x14ac:dyDescent="0.3">
      <c r="A6829">
        <v>8594</v>
      </c>
      <c r="B6829" t="s">
        <v>41</v>
      </c>
      <c r="C6829" t="s">
        <v>22</v>
      </c>
      <c r="D6829">
        <v>14</v>
      </c>
    </row>
    <row r="6830" spans="1:4" x14ac:dyDescent="0.3">
      <c r="A6830">
        <v>2632</v>
      </c>
      <c r="B6830" t="s">
        <v>45</v>
      </c>
      <c r="C6830" t="s">
        <v>17</v>
      </c>
      <c r="D6830">
        <v>297</v>
      </c>
    </row>
    <row r="6831" spans="1:4" x14ac:dyDescent="0.3">
      <c r="A6831">
        <v>2632</v>
      </c>
      <c r="B6831" t="s">
        <v>45</v>
      </c>
      <c r="C6831" t="s">
        <v>18</v>
      </c>
      <c r="D6831">
        <v>0</v>
      </c>
    </row>
    <row r="6832" spans="1:4" x14ac:dyDescent="0.3">
      <c r="A6832">
        <v>2632</v>
      </c>
      <c r="B6832" t="s">
        <v>45</v>
      </c>
      <c r="C6832" t="s">
        <v>19</v>
      </c>
      <c r="D6832">
        <v>38</v>
      </c>
    </row>
    <row r="6833" spans="1:4" x14ac:dyDescent="0.3">
      <c r="A6833">
        <v>2632</v>
      </c>
      <c r="B6833" t="s">
        <v>45</v>
      </c>
      <c r="C6833" t="s">
        <v>20</v>
      </c>
      <c r="D6833">
        <v>13</v>
      </c>
    </row>
    <row r="6834" spans="1:4" x14ac:dyDescent="0.3">
      <c r="A6834">
        <v>2632</v>
      </c>
      <c r="B6834" t="s">
        <v>45</v>
      </c>
      <c r="C6834" t="s">
        <v>21</v>
      </c>
      <c r="D6834">
        <v>0</v>
      </c>
    </row>
    <row r="6835" spans="1:4" x14ac:dyDescent="0.3">
      <c r="A6835">
        <v>2632</v>
      </c>
      <c r="B6835" t="s">
        <v>45</v>
      </c>
      <c r="C6835" t="s">
        <v>22</v>
      </c>
      <c r="D6835">
        <v>152</v>
      </c>
    </row>
    <row r="6836" spans="1:4" x14ac:dyDescent="0.3">
      <c r="A6836">
        <v>1349</v>
      </c>
      <c r="B6836" t="s">
        <v>45</v>
      </c>
      <c r="C6836" t="s">
        <v>17</v>
      </c>
      <c r="D6836">
        <v>85</v>
      </c>
    </row>
    <row r="6837" spans="1:4" x14ac:dyDescent="0.3">
      <c r="A6837">
        <v>1349</v>
      </c>
      <c r="B6837" t="s">
        <v>45</v>
      </c>
      <c r="C6837" t="s">
        <v>18</v>
      </c>
      <c r="D6837">
        <v>7</v>
      </c>
    </row>
    <row r="6838" spans="1:4" x14ac:dyDescent="0.3">
      <c r="A6838">
        <v>1349</v>
      </c>
      <c r="B6838" t="s">
        <v>45</v>
      </c>
      <c r="C6838" t="s">
        <v>19</v>
      </c>
      <c r="D6838">
        <v>24</v>
      </c>
    </row>
    <row r="6839" spans="1:4" x14ac:dyDescent="0.3">
      <c r="A6839">
        <v>1349</v>
      </c>
      <c r="B6839" t="s">
        <v>45</v>
      </c>
      <c r="C6839" t="s">
        <v>20</v>
      </c>
      <c r="D6839">
        <v>2</v>
      </c>
    </row>
    <row r="6840" spans="1:4" x14ac:dyDescent="0.3">
      <c r="A6840">
        <v>1349</v>
      </c>
      <c r="B6840" t="s">
        <v>45</v>
      </c>
      <c r="C6840" t="s">
        <v>21</v>
      </c>
      <c r="D6840">
        <v>3</v>
      </c>
    </row>
    <row r="6841" spans="1:4" x14ac:dyDescent="0.3">
      <c r="A6841">
        <v>1349</v>
      </c>
      <c r="B6841" t="s">
        <v>45</v>
      </c>
      <c r="C6841" t="s">
        <v>22</v>
      </c>
      <c r="D6841">
        <v>27</v>
      </c>
    </row>
    <row r="6842" spans="1:4" x14ac:dyDescent="0.3">
      <c r="A6842">
        <v>9973</v>
      </c>
      <c r="B6842" t="s">
        <v>41</v>
      </c>
      <c r="C6842" t="s">
        <v>17</v>
      </c>
      <c r="D6842">
        <v>370</v>
      </c>
    </row>
    <row r="6843" spans="1:4" x14ac:dyDescent="0.3">
      <c r="A6843">
        <v>9973</v>
      </c>
      <c r="B6843" t="s">
        <v>41</v>
      </c>
      <c r="C6843" t="s">
        <v>18</v>
      </c>
      <c r="D6843">
        <v>9</v>
      </c>
    </row>
    <row r="6844" spans="1:4" x14ac:dyDescent="0.3">
      <c r="A6844">
        <v>9973</v>
      </c>
      <c r="B6844" t="s">
        <v>41</v>
      </c>
      <c r="C6844" t="s">
        <v>19</v>
      </c>
      <c r="D6844">
        <v>92</v>
      </c>
    </row>
    <row r="6845" spans="1:4" x14ac:dyDescent="0.3">
      <c r="A6845">
        <v>9973</v>
      </c>
      <c r="B6845" t="s">
        <v>41</v>
      </c>
      <c r="C6845" t="s">
        <v>20</v>
      </c>
      <c r="D6845">
        <v>6</v>
      </c>
    </row>
    <row r="6846" spans="1:4" x14ac:dyDescent="0.3">
      <c r="A6846">
        <v>9973</v>
      </c>
      <c r="B6846" t="s">
        <v>41</v>
      </c>
      <c r="C6846" t="s">
        <v>21</v>
      </c>
      <c r="D6846">
        <v>9</v>
      </c>
    </row>
    <row r="6847" spans="1:4" x14ac:dyDescent="0.3">
      <c r="A6847">
        <v>9973</v>
      </c>
      <c r="B6847" t="s">
        <v>41</v>
      </c>
      <c r="C6847" t="s">
        <v>22</v>
      </c>
      <c r="D6847">
        <v>4</v>
      </c>
    </row>
    <row r="6848" spans="1:4" x14ac:dyDescent="0.3">
      <c r="A6848">
        <v>4452</v>
      </c>
      <c r="B6848" t="s">
        <v>52</v>
      </c>
      <c r="C6848" t="s">
        <v>17</v>
      </c>
      <c r="D6848">
        <v>292</v>
      </c>
    </row>
    <row r="6849" spans="1:4" x14ac:dyDescent="0.3">
      <c r="A6849">
        <v>4452</v>
      </c>
      <c r="B6849" t="s">
        <v>52</v>
      </c>
      <c r="C6849" t="s">
        <v>18</v>
      </c>
      <c r="D6849">
        <v>6</v>
      </c>
    </row>
    <row r="6850" spans="1:4" x14ac:dyDescent="0.3">
      <c r="A6850">
        <v>4452</v>
      </c>
      <c r="B6850" t="s">
        <v>52</v>
      </c>
      <c r="C6850" t="s">
        <v>19</v>
      </c>
      <c r="D6850">
        <v>37</v>
      </c>
    </row>
    <row r="6851" spans="1:4" x14ac:dyDescent="0.3">
      <c r="A6851">
        <v>4452</v>
      </c>
      <c r="B6851" t="s">
        <v>52</v>
      </c>
      <c r="C6851" t="s">
        <v>20</v>
      </c>
      <c r="D6851">
        <v>0</v>
      </c>
    </row>
    <row r="6852" spans="1:4" x14ac:dyDescent="0.3">
      <c r="A6852">
        <v>4452</v>
      </c>
      <c r="B6852" t="s">
        <v>52</v>
      </c>
      <c r="C6852" t="s">
        <v>21</v>
      </c>
      <c r="D6852">
        <v>3</v>
      </c>
    </row>
    <row r="6853" spans="1:4" x14ac:dyDescent="0.3">
      <c r="A6853">
        <v>4452</v>
      </c>
      <c r="B6853" t="s">
        <v>52</v>
      </c>
      <c r="C6853" t="s">
        <v>22</v>
      </c>
      <c r="D6853">
        <v>34</v>
      </c>
    </row>
    <row r="6854" spans="1:4" x14ac:dyDescent="0.3">
      <c r="A6854">
        <v>10307</v>
      </c>
      <c r="B6854" t="s">
        <v>41</v>
      </c>
      <c r="C6854" t="s">
        <v>17</v>
      </c>
      <c r="D6854">
        <v>369</v>
      </c>
    </row>
    <row r="6855" spans="1:4" x14ac:dyDescent="0.3">
      <c r="A6855">
        <v>10307</v>
      </c>
      <c r="B6855" t="s">
        <v>41</v>
      </c>
      <c r="C6855" t="s">
        <v>18</v>
      </c>
      <c r="D6855">
        <v>9</v>
      </c>
    </row>
    <row r="6856" spans="1:4" x14ac:dyDescent="0.3">
      <c r="A6856">
        <v>10307</v>
      </c>
      <c r="B6856" t="s">
        <v>41</v>
      </c>
      <c r="C6856" t="s">
        <v>19</v>
      </c>
      <c r="D6856">
        <v>87</v>
      </c>
    </row>
    <row r="6857" spans="1:4" x14ac:dyDescent="0.3">
      <c r="A6857">
        <v>10307</v>
      </c>
      <c r="B6857" t="s">
        <v>41</v>
      </c>
      <c r="C6857" t="s">
        <v>20</v>
      </c>
      <c r="D6857">
        <v>12</v>
      </c>
    </row>
    <row r="6858" spans="1:4" x14ac:dyDescent="0.3">
      <c r="A6858">
        <v>10307</v>
      </c>
      <c r="B6858" t="s">
        <v>41</v>
      </c>
      <c r="C6858" t="s">
        <v>21</v>
      </c>
      <c r="D6858">
        <v>14</v>
      </c>
    </row>
    <row r="6859" spans="1:4" x14ac:dyDescent="0.3">
      <c r="A6859">
        <v>10307</v>
      </c>
      <c r="B6859" t="s">
        <v>41</v>
      </c>
      <c r="C6859" t="s">
        <v>22</v>
      </c>
      <c r="D6859">
        <v>34</v>
      </c>
    </row>
    <row r="6860" spans="1:4" x14ac:dyDescent="0.3">
      <c r="A6860">
        <v>713</v>
      </c>
      <c r="B6860" t="s">
        <v>41</v>
      </c>
      <c r="C6860" t="s">
        <v>17</v>
      </c>
      <c r="D6860">
        <v>141</v>
      </c>
    </row>
    <row r="6861" spans="1:4" x14ac:dyDescent="0.3">
      <c r="A6861">
        <v>713</v>
      </c>
      <c r="B6861" t="s">
        <v>41</v>
      </c>
      <c r="C6861" t="s">
        <v>18</v>
      </c>
      <c r="D6861">
        <v>15</v>
      </c>
    </row>
    <row r="6862" spans="1:4" x14ac:dyDescent="0.3">
      <c r="A6862">
        <v>713</v>
      </c>
      <c r="B6862" t="s">
        <v>41</v>
      </c>
      <c r="C6862" t="s">
        <v>19</v>
      </c>
      <c r="D6862">
        <v>153</v>
      </c>
    </row>
    <row r="6863" spans="1:4" x14ac:dyDescent="0.3">
      <c r="A6863">
        <v>713</v>
      </c>
      <c r="B6863" t="s">
        <v>41</v>
      </c>
      <c r="C6863" t="s">
        <v>20</v>
      </c>
      <c r="D6863">
        <v>67</v>
      </c>
    </row>
    <row r="6864" spans="1:4" x14ac:dyDescent="0.3">
      <c r="A6864">
        <v>713</v>
      </c>
      <c r="B6864" t="s">
        <v>41</v>
      </c>
      <c r="C6864" t="s">
        <v>21</v>
      </c>
      <c r="D6864">
        <v>31</v>
      </c>
    </row>
    <row r="6865" spans="1:4" x14ac:dyDescent="0.3">
      <c r="A6865">
        <v>713</v>
      </c>
      <c r="B6865" t="s">
        <v>41</v>
      </c>
      <c r="C6865" t="s">
        <v>22</v>
      </c>
      <c r="D6865">
        <v>35</v>
      </c>
    </row>
    <row r="6866" spans="1:4" x14ac:dyDescent="0.3">
      <c r="A6866">
        <v>1378</v>
      </c>
      <c r="B6866" t="s">
        <v>47</v>
      </c>
      <c r="C6866" t="s">
        <v>17</v>
      </c>
      <c r="D6866">
        <v>284</v>
      </c>
    </row>
    <row r="6867" spans="1:4" x14ac:dyDescent="0.3">
      <c r="A6867">
        <v>1378</v>
      </c>
      <c r="B6867" t="s">
        <v>47</v>
      </c>
      <c r="C6867" t="s">
        <v>18</v>
      </c>
      <c r="D6867">
        <v>16</v>
      </c>
    </row>
    <row r="6868" spans="1:4" x14ac:dyDescent="0.3">
      <c r="A6868">
        <v>1378</v>
      </c>
      <c r="B6868" t="s">
        <v>47</v>
      </c>
      <c r="C6868" t="s">
        <v>19</v>
      </c>
      <c r="D6868">
        <v>160</v>
      </c>
    </row>
    <row r="6869" spans="1:4" x14ac:dyDescent="0.3">
      <c r="A6869">
        <v>1378</v>
      </c>
      <c r="B6869" t="s">
        <v>47</v>
      </c>
      <c r="C6869" t="s">
        <v>20</v>
      </c>
      <c r="D6869">
        <v>84</v>
      </c>
    </row>
    <row r="6870" spans="1:4" x14ac:dyDescent="0.3">
      <c r="A6870">
        <v>1378</v>
      </c>
      <c r="B6870" t="s">
        <v>47</v>
      </c>
      <c r="C6870" t="s">
        <v>21</v>
      </c>
      <c r="D6870">
        <v>16</v>
      </c>
    </row>
    <row r="6871" spans="1:4" x14ac:dyDescent="0.3">
      <c r="A6871">
        <v>1378</v>
      </c>
      <c r="B6871" t="s">
        <v>47</v>
      </c>
      <c r="C6871" t="s">
        <v>22</v>
      </c>
      <c r="D6871">
        <v>134</v>
      </c>
    </row>
    <row r="6872" spans="1:4" x14ac:dyDescent="0.3">
      <c r="A6872">
        <v>7540</v>
      </c>
      <c r="B6872" t="s">
        <v>41</v>
      </c>
      <c r="C6872" t="s">
        <v>17</v>
      </c>
      <c r="D6872">
        <v>143</v>
      </c>
    </row>
    <row r="6873" spans="1:4" x14ac:dyDescent="0.3">
      <c r="A6873">
        <v>7540</v>
      </c>
      <c r="B6873" t="s">
        <v>41</v>
      </c>
      <c r="C6873" t="s">
        <v>18</v>
      </c>
      <c r="D6873">
        <v>15</v>
      </c>
    </row>
    <row r="6874" spans="1:4" x14ac:dyDescent="0.3">
      <c r="A6874">
        <v>7540</v>
      </c>
      <c r="B6874" t="s">
        <v>41</v>
      </c>
      <c r="C6874" t="s">
        <v>19</v>
      </c>
      <c r="D6874">
        <v>60</v>
      </c>
    </row>
    <row r="6875" spans="1:4" x14ac:dyDescent="0.3">
      <c r="A6875">
        <v>7540</v>
      </c>
      <c r="B6875" t="s">
        <v>41</v>
      </c>
      <c r="C6875" t="s">
        <v>20</v>
      </c>
      <c r="D6875">
        <v>24</v>
      </c>
    </row>
    <row r="6876" spans="1:4" x14ac:dyDescent="0.3">
      <c r="A6876">
        <v>7540</v>
      </c>
      <c r="B6876" t="s">
        <v>41</v>
      </c>
      <c r="C6876" t="s">
        <v>21</v>
      </c>
      <c r="D6876">
        <v>23</v>
      </c>
    </row>
    <row r="6877" spans="1:4" x14ac:dyDescent="0.3">
      <c r="A6877">
        <v>7540</v>
      </c>
      <c r="B6877" t="s">
        <v>41</v>
      </c>
      <c r="C6877" t="s">
        <v>22</v>
      </c>
      <c r="D6877">
        <v>5</v>
      </c>
    </row>
    <row r="6878" spans="1:4" x14ac:dyDescent="0.3">
      <c r="A6878">
        <v>6969</v>
      </c>
      <c r="B6878" t="s">
        <v>53</v>
      </c>
      <c r="C6878" t="s">
        <v>17</v>
      </c>
      <c r="D6878">
        <v>99</v>
      </c>
    </row>
    <row r="6879" spans="1:4" x14ac:dyDescent="0.3">
      <c r="A6879">
        <v>6969</v>
      </c>
      <c r="B6879" t="s">
        <v>53</v>
      </c>
      <c r="C6879" t="s">
        <v>18</v>
      </c>
      <c r="D6879">
        <v>13</v>
      </c>
    </row>
    <row r="6880" spans="1:4" x14ac:dyDescent="0.3">
      <c r="A6880">
        <v>6969</v>
      </c>
      <c r="B6880" t="s">
        <v>53</v>
      </c>
      <c r="C6880" t="s">
        <v>19</v>
      </c>
      <c r="D6880">
        <v>66</v>
      </c>
    </row>
    <row r="6881" spans="1:4" x14ac:dyDescent="0.3">
      <c r="A6881">
        <v>6969</v>
      </c>
      <c r="B6881" t="s">
        <v>53</v>
      </c>
      <c r="C6881" t="s">
        <v>20</v>
      </c>
      <c r="D6881">
        <v>43</v>
      </c>
    </row>
    <row r="6882" spans="1:4" x14ac:dyDescent="0.3">
      <c r="A6882">
        <v>6969</v>
      </c>
      <c r="B6882" t="s">
        <v>53</v>
      </c>
      <c r="C6882" t="s">
        <v>21</v>
      </c>
      <c r="D6882">
        <v>8</v>
      </c>
    </row>
    <row r="6883" spans="1:4" x14ac:dyDescent="0.3">
      <c r="A6883">
        <v>6969</v>
      </c>
      <c r="B6883" t="s">
        <v>53</v>
      </c>
      <c r="C6883" t="s">
        <v>22</v>
      </c>
      <c r="D6883">
        <v>4</v>
      </c>
    </row>
    <row r="6884" spans="1:4" x14ac:dyDescent="0.3">
      <c r="A6884">
        <v>3972</v>
      </c>
      <c r="B6884" t="s">
        <v>41</v>
      </c>
      <c r="C6884" t="s">
        <v>17</v>
      </c>
      <c r="D6884">
        <v>266</v>
      </c>
    </row>
    <row r="6885" spans="1:4" x14ac:dyDescent="0.3">
      <c r="A6885">
        <v>3972</v>
      </c>
      <c r="B6885" t="s">
        <v>41</v>
      </c>
      <c r="C6885" t="s">
        <v>18</v>
      </c>
      <c r="D6885">
        <v>6</v>
      </c>
    </row>
    <row r="6886" spans="1:4" x14ac:dyDescent="0.3">
      <c r="A6886">
        <v>3972</v>
      </c>
      <c r="B6886" t="s">
        <v>41</v>
      </c>
      <c r="C6886" t="s">
        <v>19</v>
      </c>
      <c r="D6886">
        <v>51</v>
      </c>
    </row>
    <row r="6887" spans="1:4" x14ac:dyDescent="0.3">
      <c r="A6887">
        <v>3972</v>
      </c>
      <c r="B6887" t="s">
        <v>41</v>
      </c>
      <c r="C6887" t="s">
        <v>20</v>
      </c>
      <c r="D6887">
        <v>8</v>
      </c>
    </row>
    <row r="6888" spans="1:4" x14ac:dyDescent="0.3">
      <c r="A6888">
        <v>3972</v>
      </c>
      <c r="B6888" t="s">
        <v>41</v>
      </c>
      <c r="C6888" t="s">
        <v>21</v>
      </c>
      <c r="D6888">
        <v>6</v>
      </c>
    </row>
    <row r="6889" spans="1:4" x14ac:dyDescent="0.3">
      <c r="A6889">
        <v>3972</v>
      </c>
      <c r="B6889" t="s">
        <v>41</v>
      </c>
      <c r="C6889" t="s">
        <v>22</v>
      </c>
      <c r="D6889">
        <v>64</v>
      </c>
    </row>
    <row r="6890" spans="1:4" x14ac:dyDescent="0.3">
      <c r="A6890">
        <v>5633</v>
      </c>
      <c r="B6890" t="s">
        <v>47</v>
      </c>
      <c r="C6890" t="s">
        <v>17</v>
      </c>
      <c r="D6890">
        <v>97</v>
      </c>
    </row>
    <row r="6891" spans="1:4" x14ac:dyDescent="0.3">
      <c r="A6891">
        <v>5633</v>
      </c>
      <c r="B6891" t="s">
        <v>47</v>
      </c>
      <c r="C6891" t="s">
        <v>18</v>
      </c>
      <c r="D6891">
        <v>12</v>
      </c>
    </row>
    <row r="6892" spans="1:4" x14ac:dyDescent="0.3">
      <c r="A6892">
        <v>5633</v>
      </c>
      <c r="B6892" t="s">
        <v>47</v>
      </c>
      <c r="C6892" t="s">
        <v>19</v>
      </c>
      <c r="D6892">
        <v>84</v>
      </c>
    </row>
    <row r="6893" spans="1:4" x14ac:dyDescent="0.3">
      <c r="A6893">
        <v>5633</v>
      </c>
      <c r="B6893" t="s">
        <v>47</v>
      </c>
      <c r="C6893" t="s">
        <v>20</v>
      </c>
      <c r="D6893">
        <v>13</v>
      </c>
    </row>
    <row r="6894" spans="1:4" x14ac:dyDescent="0.3">
      <c r="A6894">
        <v>5633</v>
      </c>
      <c r="B6894" t="s">
        <v>47</v>
      </c>
      <c r="C6894" t="s">
        <v>21</v>
      </c>
      <c r="D6894">
        <v>10</v>
      </c>
    </row>
    <row r="6895" spans="1:4" x14ac:dyDescent="0.3">
      <c r="A6895">
        <v>5633</v>
      </c>
      <c r="B6895" t="s">
        <v>47</v>
      </c>
      <c r="C6895" t="s">
        <v>22</v>
      </c>
      <c r="D6895">
        <v>15</v>
      </c>
    </row>
    <row r="6896" spans="1:4" x14ac:dyDescent="0.3">
      <c r="A6896">
        <v>3037</v>
      </c>
      <c r="B6896" t="s">
        <v>48</v>
      </c>
      <c r="C6896" t="s">
        <v>17</v>
      </c>
      <c r="D6896">
        <v>135</v>
      </c>
    </row>
    <row r="6897" spans="1:4" x14ac:dyDescent="0.3">
      <c r="A6897">
        <v>3037</v>
      </c>
      <c r="B6897" t="s">
        <v>48</v>
      </c>
      <c r="C6897" t="s">
        <v>18</v>
      </c>
      <c r="D6897">
        <v>46</v>
      </c>
    </row>
    <row r="6898" spans="1:4" x14ac:dyDescent="0.3">
      <c r="A6898">
        <v>3037</v>
      </c>
      <c r="B6898" t="s">
        <v>48</v>
      </c>
      <c r="C6898" t="s">
        <v>19</v>
      </c>
      <c r="D6898">
        <v>92</v>
      </c>
    </row>
    <row r="6899" spans="1:4" x14ac:dyDescent="0.3">
      <c r="A6899">
        <v>3037</v>
      </c>
      <c r="B6899" t="s">
        <v>48</v>
      </c>
      <c r="C6899" t="s">
        <v>20</v>
      </c>
      <c r="D6899">
        <v>65</v>
      </c>
    </row>
    <row r="6900" spans="1:4" x14ac:dyDescent="0.3">
      <c r="A6900">
        <v>3037</v>
      </c>
      <c r="B6900" t="s">
        <v>48</v>
      </c>
      <c r="C6900" t="s">
        <v>21</v>
      </c>
      <c r="D6900">
        <v>61</v>
      </c>
    </row>
    <row r="6901" spans="1:4" x14ac:dyDescent="0.3">
      <c r="A6901">
        <v>3037</v>
      </c>
      <c r="B6901" t="s">
        <v>48</v>
      </c>
      <c r="C6901" t="s">
        <v>22</v>
      </c>
      <c r="D6901">
        <v>11</v>
      </c>
    </row>
    <row r="6902" spans="1:4" x14ac:dyDescent="0.3">
      <c r="A6902">
        <v>4698</v>
      </c>
      <c r="B6902" t="s">
        <v>41</v>
      </c>
      <c r="C6902" t="s">
        <v>17</v>
      </c>
      <c r="D6902">
        <v>135</v>
      </c>
    </row>
    <row r="6903" spans="1:4" x14ac:dyDescent="0.3">
      <c r="A6903">
        <v>4698</v>
      </c>
      <c r="B6903" t="s">
        <v>41</v>
      </c>
      <c r="C6903" t="s">
        <v>18</v>
      </c>
      <c r="D6903">
        <v>46</v>
      </c>
    </row>
    <row r="6904" spans="1:4" x14ac:dyDescent="0.3">
      <c r="A6904">
        <v>4698</v>
      </c>
      <c r="B6904" t="s">
        <v>41</v>
      </c>
      <c r="C6904" t="s">
        <v>19</v>
      </c>
      <c r="D6904">
        <v>92</v>
      </c>
    </row>
    <row r="6905" spans="1:4" x14ac:dyDescent="0.3">
      <c r="A6905">
        <v>4698</v>
      </c>
      <c r="B6905" t="s">
        <v>41</v>
      </c>
      <c r="C6905" t="s">
        <v>20</v>
      </c>
      <c r="D6905">
        <v>65</v>
      </c>
    </row>
    <row r="6906" spans="1:4" x14ac:dyDescent="0.3">
      <c r="A6906">
        <v>4698</v>
      </c>
      <c r="B6906" t="s">
        <v>41</v>
      </c>
      <c r="C6906" t="s">
        <v>21</v>
      </c>
      <c r="D6906">
        <v>61</v>
      </c>
    </row>
    <row r="6907" spans="1:4" x14ac:dyDescent="0.3">
      <c r="A6907">
        <v>4698</v>
      </c>
      <c r="B6907" t="s">
        <v>41</v>
      </c>
      <c r="C6907" t="s">
        <v>22</v>
      </c>
      <c r="D6907">
        <v>11</v>
      </c>
    </row>
    <row r="6908" spans="1:4" x14ac:dyDescent="0.3">
      <c r="A6908">
        <v>9386</v>
      </c>
      <c r="B6908" t="s">
        <v>41</v>
      </c>
      <c r="C6908" t="s">
        <v>17</v>
      </c>
      <c r="D6908">
        <v>274</v>
      </c>
    </row>
    <row r="6909" spans="1:4" x14ac:dyDescent="0.3">
      <c r="A6909">
        <v>9386</v>
      </c>
      <c r="B6909" t="s">
        <v>41</v>
      </c>
      <c r="C6909" t="s">
        <v>18</v>
      </c>
      <c r="D6909">
        <v>0</v>
      </c>
    </row>
    <row r="6910" spans="1:4" x14ac:dyDescent="0.3">
      <c r="A6910">
        <v>9386</v>
      </c>
      <c r="B6910" t="s">
        <v>41</v>
      </c>
      <c r="C6910" t="s">
        <v>19</v>
      </c>
      <c r="D6910">
        <v>21</v>
      </c>
    </row>
    <row r="6911" spans="1:4" x14ac:dyDescent="0.3">
      <c r="A6911">
        <v>9386</v>
      </c>
      <c r="B6911" t="s">
        <v>41</v>
      </c>
      <c r="C6911" t="s">
        <v>20</v>
      </c>
      <c r="D6911">
        <v>4</v>
      </c>
    </row>
    <row r="6912" spans="1:4" x14ac:dyDescent="0.3">
      <c r="A6912">
        <v>9386</v>
      </c>
      <c r="B6912" t="s">
        <v>41</v>
      </c>
      <c r="C6912" t="s">
        <v>21</v>
      </c>
      <c r="D6912">
        <v>6</v>
      </c>
    </row>
    <row r="6913" spans="1:4" x14ac:dyDescent="0.3">
      <c r="A6913">
        <v>9386</v>
      </c>
      <c r="B6913" t="s">
        <v>41</v>
      </c>
      <c r="C6913" t="s">
        <v>22</v>
      </c>
      <c r="D6913">
        <v>15</v>
      </c>
    </row>
    <row r="6914" spans="1:4" x14ac:dyDescent="0.3">
      <c r="A6914">
        <v>2115</v>
      </c>
      <c r="B6914" t="s">
        <v>52</v>
      </c>
      <c r="C6914" t="s">
        <v>17</v>
      </c>
      <c r="D6914">
        <v>54</v>
      </c>
    </row>
    <row r="6915" spans="1:4" x14ac:dyDescent="0.3">
      <c r="A6915">
        <v>2115</v>
      </c>
      <c r="B6915" t="s">
        <v>52</v>
      </c>
      <c r="C6915" t="s">
        <v>18</v>
      </c>
      <c r="D6915">
        <v>0</v>
      </c>
    </row>
    <row r="6916" spans="1:4" x14ac:dyDescent="0.3">
      <c r="A6916">
        <v>2115</v>
      </c>
      <c r="B6916" t="s">
        <v>52</v>
      </c>
      <c r="C6916" t="s">
        <v>19</v>
      </c>
      <c r="D6916">
        <v>10</v>
      </c>
    </row>
    <row r="6917" spans="1:4" x14ac:dyDescent="0.3">
      <c r="A6917">
        <v>2115</v>
      </c>
      <c r="B6917" t="s">
        <v>52</v>
      </c>
      <c r="C6917" t="s">
        <v>20</v>
      </c>
      <c r="D6917">
        <v>0</v>
      </c>
    </row>
    <row r="6918" spans="1:4" x14ac:dyDescent="0.3">
      <c r="A6918">
        <v>2115</v>
      </c>
      <c r="B6918" t="s">
        <v>52</v>
      </c>
      <c r="C6918" t="s">
        <v>21</v>
      </c>
      <c r="D6918">
        <v>0</v>
      </c>
    </row>
    <row r="6919" spans="1:4" x14ac:dyDescent="0.3">
      <c r="A6919">
        <v>2115</v>
      </c>
      <c r="B6919" t="s">
        <v>52</v>
      </c>
      <c r="C6919" t="s">
        <v>22</v>
      </c>
      <c r="D6919">
        <v>2</v>
      </c>
    </row>
    <row r="6920" spans="1:4" x14ac:dyDescent="0.3">
      <c r="A6920">
        <v>10855</v>
      </c>
      <c r="B6920" t="s">
        <v>41</v>
      </c>
      <c r="C6920" t="s">
        <v>17</v>
      </c>
      <c r="D6920">
        <v>234</v>
      </c>
    </row>
    <row r="6921" spans="1:4" x14ac:dyDescent="0.3">
      <c r="A6921">
        <v>10855</v>
      </c>
      <c r="B6921" t="s">
        <v>41</v>
      </c>
      <c r="C6921" t="s">
        <v>18</v>
      </c>
      <c r="D6921">
        <v>14</v>
      </c>
    </row>
    <row r="6922" spans="1:4" x14ac:dyDescent="0.3">
      <c r="A6922">
        <v>10855</v>
      </c>
      <c r="B6922" t="s">
        <v>41</v>
      </c>
      <c r="C6922" t="s">
        <v>19</v>
      </c>
      <c r="D6922">
        <v>77</v>
      </c>
    </row>
    <row r="6923" spans="1:4" x14ac:dyDescent="0.3">
      <c r="A6923">
        <v>10855</v>
      </c>
      <c r="B6923" t="s">
        <v>41</v>
      </c>
      <c r="C6923" t="s">
        <v>20</v>
      </c>
      <c r="D6923">
        <v>19</v>
      </c>
    </row>
    <row r="6924" spans="1:4" x14ac:dyDescent="0.3">
      <c r="A6924">
        <v>10855</v>
      </c>
      <c r="B6924" t="s">
        <v>41</v>
      </c>
      <c r="C6924" t="s">
        <v>21</v>
      </c>
      <c r="D6924">
        <v>10</v>
      </c>
    </row>
    <row r="6925" spans="1:4" x14ac:dyDescent="0.3">
      <c r="A6925">
        <v>10855</v>
      </c>
      <c r="B6925" t="s">
        <v>41</v>
      </c>
      <c r="C6925" t="s">
        <v>22</v>
      </c>
      <c r="D6925">
        <v>42</v>
      </c>
    </row>
    <row r="6926" spans="1:4" x14ac:dyDescent="0.3">
      <c r="A6926">
        <v>5209</v>
      </c>
      <c r="B6926" t="s">
        <v>47</v>
      </c>
      <c r="C6926" t="s">
        <v>17</v>
      </c>
      <c r="D6926">
        <v>443</v>
      </c>
    </row>
    <row r="6927" spans="1:4" x14ac:dyDescent="0.3">
      <c r="A6927">
        <v>5209</v>
      </c>
      <c r="B6927" t="s">
        <v>47</v>
      </c>
      <c r="C6927" t="s">
        <v>18</v>
      </c>
      <c r="D6927">
        <v>5</v>
      </c>
    </row>
    <row r="6928" spans="1:4" x14ac:dyDescent="0.3">
      <c r="A6928">
        <v>5209</v>
      </c>
      <c r="B6928" t="s">
        <v>47</v>
      </c>
      <c r="C6928" t="s">
        <v>19</v>
      </c>
      <c r="D6928">
        <v>71</v>
      </c>
    </row>
    <row r="6929" spans="1:4" x14ac:dyDescent="0.3">
      <c r="A6929">
        <v>5209</v>
      </c>
      <c r="B6929" t="s">
        <v>47</v>
      </c>
      <c r="C6929" t="s">
        <v>20</v>
      </c>
      <c r="D6929">
        <v>21</v>
      </c>
    </row>
    <row r="6930" spans="1:4" x14ac:dyDescent="0.3">
      <c r="A6930">
        <v>5209</v>
      </c>
      <c r="B6930" t="s">
        <v>47</v>
      </c>
      <c r="C6930" t="s">
        <v>21</v>
      </c>
      <c r="D6930">
        <v>16</v>
      </c>
    </row>
    <row r="6931" spans="1:4" x14ac:dyDescent="0.3">
      <c r="A6931">
        <v>5209</v>
      </c>
      <c r="B6931" t="s">
        <v>47</v>
      </c>
      <c r="C6931" t="s">
        <v>22</v>
      </c>
      <c r="D6931">
        <v>82</v>
      </c>
    </row>
    <row r="6932" spans="1:4" x14ac:dyDescent="0.3">
      <c r="A6932">
        <v>2895</v>
      </c>
      <c r="B6932" t="s">
        <v>45</v>
      </c>
      <c r="C6932" t="s">
        <v>17</v>
      </c>
      <c r="D6932">
        <v>104</v>
      </c>
    </row>
    <row r="6933" spans="1:4" x14ac:dyDescent="0.3">
      <c r="A6933">
        <v>2895</v>
      </c>
      <c r="B6933" t="s">
        <v>45</v>
      </c>
      <c r="C6933" t="s">
        <v>18</v>
      </c>
      <c r="D6933">
        <v>1</v>
      </c>
    </row>
    <row r="6934" spans="1:4" x14ac:dyDescent="0.3">
      <c r="A6934">
        <v>2895</v>
      </c>
      <c r="B6934" t="s">
        <v>45</v>
      </c>
      <c r="C6934" t="s">
        <v>19</v>
      </c>
      <c r="D6934">
        <v>54</v>
      </c>
    </row>
    <row r="6935" spans="1:4" x14ac:dyDescent="0.3">
      <c r="A6935">
        <v>2895</v>
      </c>
      <c r="B6935" t="s">
        <v>45</v>
      </c>
      <c r="C6935" t="s">
        <v>20</v>
      </c>
      <c r="D6935">
        <v>13</v>
      </c>
    </row>
    <row r="6936" spans="1:4" x14ac:dyDescent="0.3">
      <c r="A6936">
        <v>2895</v>
      </c>
      <c r="B6936" t="s">
        <v>45</v>
      </c>
      <c r="C6936" t="s">
        <v>21</v>
      </c>
      <c r="D6936">
        <v>9</v>
      </c>
    </row>
    <row r="6937" spans="1:4" x14ac:dyDescent="0.3">
      <c r="A6937">
        <v>2895</v>
      </c>
      <c r="B6937" t="s">
        <v>45</v>
      </c>
      <c r="C6937" t="s">
        <v>22</v>
      </c>
      <c r="D6937">
        <v>14</v>
      </c>
    </row>
    <row r="6938" spans="1:4" x14ac:dyDescent="0.3">
      <c r="A6938">
        <v>3025</v>
      </c>
      <c r="B6938" t="s">
        <v>48</v>
      </c>
      <c r="C6938" t="s">
        <v>17</v>
      </c>
      <c r="D6938">
        <v>212</v>
      </c>
    </row>
    <row r="6939" spans="1:4" x14ac:dyDescent="0.3">
      <c r="A6939">
        <v>3025</v>
      </c>
      <c r="B6939" t="s">
        <v>48</v>
      </c>
      <c r="C6939" t="s">
        <v>18</v>
      </c>
      <c r="D6939">
        <v>6</v>
      </c>
    </row>
    <row r="6940" spans="1:4" x14ac:dyDescent="0.3">
      <c r="A6940">
        <v>3025</v>
      </c>
      <c r="B6940" t="s">
        <v>48</v>
      </c>
      <c r="C6940" t="s">
        <v>19</v>
      </c>
      <c r="D6940">
        <v>69</v>
      </c>
    </row>
    <row r="6941" spans="1:4" x14ac:dyDescent="0.3">
      <c r="A6941">
        <v>3025</v>
      </c>
      <c r="B6941" t="s">
        <v>48</v>
      </c>
      <c r="C6941" t="s">
        <v>20</v>
      </c>
      <c r="D6941">
        <v>4</v>
      </c>
    </row>
    <row r="6942" spans="1:4" x14ac:dyDescent="0.3">
      <c r="A6942">
        <v>3025</v>
      </c>
      <c r="B6942" t="s">
        <v>48</v>
      </c>
      <c r="C6942" t="s">
        <v>21</v>
      </c>
      <c r="D6942">
        <v>12</v>
      </c>
    </row>
    <row r="6943" spans="1:4" x14ac:dyDescent="0.3">
      <c r="A6943">
        <v>3025</v>
      </c>
      <c r="B6943" t="s">
        <v>48</v>
      </c>
      <c r="C6943" t="s">
        <v>22</v>
      </c>
      <c r="D6943">
        <v>3</v>
      </c>
    </row>
    <row r="6944" spans="1:4" x14ac:dyDescent="0.3">
      <c r="A6944">
        <v>9323</v>
      </c>
      <c r="B6944" t="s">
        <v>56</v>
      </c>
      <c r="C6944" t="s">
        <v>17</v>
      </c>
      <c r="D6944">
        <v>520</v>
      </c>
    </row>
    <row r="6945" spans="1:4" x14ac:dyDescent="0.3">
      <c r="A6945">
        <v>9323</v>
      </c>
      <c r="B6945" t="s">
        <v>56</v>
      </c>
      <c r="C6945" t="s">
        <v>18</v>
      </c>
      <c r="D6945">
        <v>8</v>
      </c>
    </row>
    <row r="6946" spans="1:4" x14ac:dyDescent="0.3">
      <c r="A6946">
        <v>9323</v>
      </c>
      <c r="B6946" t="s">
        <v>56</v>
      </c>
      <c r="C6946" t="s">
        <v>19</v>
      </c>
      <c r="D6946">
        <v>223</v>
      </c>
    </row>
    <row r="6947" spans="1:4" x14ac:dyDescent="0.3">
      <c r="A6947">
        <v>9323</v>
      </c>
      <c r="B6947" t="s">
        <v>56</v>
      </c>
      <c r="C6947" t="s">
        <v>20</v>
      </c>
      <c r="D6947">
        <v>32</v>
      </c>
    </row>
    <row r="6948" spans="1:4" x14ac:dyDescent="0.3">
      <c r="A6948">
        <v>9323</v>
      </c>
      <c r="B6948" t="s">
        <v>56</v>
      </c>
      <c r="C6948" t="s">
        <v>21</v>
      </c>
      <c r="D6948">
        <v>49</v>
      </c>
    </row>
    <row r="6949" spans="1:4" x14ac:dyDescent="0.3">
      <c r="A6949">
        <v>9323</v>
      </c>
      <c r="B6949" t="s">
        <v>56</v>
      </c>
      <c r="C6949" t="s">
        <v>22</v>
      </c>
      <c r="D6949">
        <v>42</v>
      </c>
    </row>
    <row r="6950" spans="1:4" x14ac:dyDescent="0.3">
      <c r="A6950">
        <v>1146</v>
      </c>
      <c r="B6950" t="s">
        <v>53</v>
      </c>
      <c r="C6950" t="s">
        <v>17</v>
      </c>
      <c r="D6950">
        <v>520</v>
      </c>
    </row>
    <row r="6951" spans="1:4" x14ac:dyDescent="0.3">
      <c r="A6951">
        <v>1146</v>
      </c>
      <c r="B6951" t="s">
        <v>53</v>
      </c>
      <c r="C6951" t="s">
        <v>18</v>
      </c>
      <c r="D6951">
        <v>8</v>
      </c>
    </row>
    <row r="6952" spans="1:4" x14ac:dyDescent="0.3">
      <c r="A6952">
        <v>1146</v>
      </c>
      <c r="B6952" t="s">
        <v>53</v>
      </c>
      <c r="C6952" t="s">
        <v>19</v>
      </c>
      <c r="D6952">
        <v>223</v>
      </c>
    </row>
    <row r="6953" spans="1:4" x14ac:dyDescent="0.3">
      <c r="A6953">
        <v>1146</v>
      </c>
      <c r="B6953" t="s">
        <v>53</v>
      </c>
      <c r="C6953" t="s">
        <v>20</v>
      </c>
      <c r="D6953">
        <v>32</v>
      </c>
    </row>
    <row r="6954" spans="1:4" x14ac:dyDescent="0.3">
      <c r="A6954">
        <v>1146</v>
      </c>
      <c r="B6954" t="s">
        <v>53</v>
      </c>
      <c r="C6954" t="s">
        <v>21</v>
      </c>
      <c r="D6954">
        <v>49</v>
      </c>
    </row>
    <row r="6955" spans="1:4" x14ac:dyDescent="0.3">
      <c r="A6955">
        <v>1146</v>
      </c>
      <c r="B6955" t="s">
        <v>53</v>
      </c>
      <c r="C6955" t="s">
        <v>22</v>
      </c>
      <c r="D6955">
        <v>42</v>
      </c>
    </row>
    <row r="6956" spans="1:4" x14ac:dyDescent="0.3">
      <c r="A6956">
        <v>5763</v>
      </c>
      <c r="B6956" t="s">
        <v>48</v>
      </c>
      <c r="C6956" t="s">
        <v>17</v>
      </c>
      <c r="D6956">
        <v>123</v>
      </c>
    </row>
    <row r="6957" spans="1:4" x14ac:dyDescent="0.3">
      <c r="A6957">
        <v>5763</v>
      </c>
      <c r="B6957" t="s">
        <v>48</v>
      </c>
      <c r="C6957" t="s">
        <v>18</v>
      </c>
      <c r="D6957">
        <v>17</v>
      </c>
    </row>
    <row r="6958" spans="1:4" x14ac:dyDescent="0.3">
      <c r="A6958">
        <v>5763</v>
      </c>
      <c r="B6958" t="s">
        <v>48</v>
      </c>
      <c r="C6958" t="s">
        <v>19</v>
      </c>
      <c r="D6958">
        <v>171</v>
      </c>
    </row>
    <row r="6959" spans="1:4" x14ac:dyDescent="0.3">
      <c r="A6959">
        <v>5763</v>
      </c>
      <c r="B6959" t="s">
        <v>48</v>
      </c>
      <c r="C6959" t="s">
        <v>20</v>
      </c>
      <c r="D6959">
        <v>39</v>
      </c>
    </row>
    <row r="6960" spans="1:4" x14ac:dyDescent="0.3">
      <c r="A6960">
        <v>5763</v>
      </c>
      <c r="B6960" t="s">
        <v>48</v>
      </c>
      <c r="C6960" t="s">
        <v>21</v>
      </c>
      <c r="D6960">
        <v>0</v>
      </c>
    </row>
    <row r="6961" spans="1:4" x14ac:dyDescent="0.3">
      <c r="A6961">
        <v>5763</v>
      </c>
      <c r="B6961" t="s">
        <v>48</v>
      </c>
      <c r="C6961" t="s">
        <v>22</v>
      </c>
      <c r="D6961">
        <v>30</v>
      </c>
    </row>
    <row r="6962" spans="1:4" x14ac:dyDescent="0.3">
      <c r="A6962">
        <v>5631</v>
      </c>
      <c r="B6962" t="s">
        <v>43</v>
      </c>
      <c r="C6962" t="s">
        <v>17</v>
      </c>
      <c r="D6962">
        <v>202</v>
      </c>
    </row>
    <row r="6963" spans="1:4" x14ac:dyDescent="0.3">
      <c r="A6963">
        <v>5631</v>
      </c>
      <c r="B6963" t="s">
        <v>43</v>
      </c>
      <c r="C6963" t="s">
        <v>18</v>
      </c>
      <c r="D6963">
        <v>47</v>
      </c>
    </row>
    <row r="6964" spans="1:4" x14ac:dyDescent="0.3">
      <c r="A6964">
        <v>5631</v>
      </c>
      <c r="B6964" t="s">
        <v>43</v>
      </c>
      <c r="C6964" t="s">
        <v>19</v>
      </c>
      <c r="D6964">
        <v>197</v>
      </c>
    </row>
    <row r="6965" spans="1:4" x14ac:dyDescent="0.3">
      <c r="A6965">
        <v>5631</v>
      </c>
      <c r="B6965" t="s">
        <v>43</v>
      </c>
      <c r="C6965" t="s">
        <v>20</v>
      </c>
      <c r="D6965">
        <v>55</v>
      </c>
    </row>
    <row r="6966" spans="1:4" x14ac:dyDescent="0.3">
      <c r="A6966">
        <v>5631</v>
      </c>
      <c r="B6966" t="s">
        <v>43</v>
      </c>
      <c r="C6966" t="s">
        <v>21</v>
      </c>
      <c r="D6966">
        <v>42</v>
      </c>
    </row>
    <row r="6967" spans="1:4" x14ac:dyDescent="0.3">
      <c r="A6967">
        <v>5631</v>
      </c>
      <c r="B6967" t="s">
        <v>43</v>
      </c>
      <c r="C6967" t="s">
        <v>22</v>
      </c>
      <c r="D6967">
        <v>149</v>
      </c>
    </row>
    <row r="6968" spans="1:4" x14ac:dyDescent="0.3">
      <c r="A6968">
        <v>4599</v>
      </c>
      <c r="B6968" t="s">
        <v>48</v>
      </c>
      <c r="C6968" t="s">
        <v>17</v>
      </c>
      <c r="D6968">
        <v>411</v>
      </c>
    </row>
    <row r="6969" spans="1:4" x14ac:dyDescent="0.3">
      <c r="A6969">
        <v>4599</v>
      </c>
      <c r="B6969" t="s">
        <v>48</v>
      </c>
      <c r="C6969" t="s">
        <v>18</v>
      </c>
      <c r="D6969">
        <v>0</v>
      </c>
    </row>
    <row r="6970" spans="1:4" x14ac:dyDescent="0.3">
      <c r="A6970">
        <v>4599</v>
      </c>
      <c r="B6970" t="s">
        <v>48</v>
      </c>
      <c r="C6970" t="s">
        <v>19</v>
      </c>
      <c r="D6970">
        <v>26</v>
      </c>
    </row>
    <row r="6971" spans="1:4" x14ac:dyDescent="0.3">
      <c r="A6971">
        <v>4599</v>
      </c>
      <c r="B6971" t="s">
        <v>48</v>
      </c>
      <c r="C6971" t="s">
        <v>20</v>
      </c>
      <c r="D6971">
        <v>0</v>
      </c>
    </row>
    <row r="6972" spans="1:4" x14ac:dyDescent="0.3">
      <c r="A6972">
        <v>4599</v>
      </c>
      <c r="B6972" t="s">
        <v>48</v>
      </c>
      <c r="C6972" t="s">
        <v>21</v>
      </c>
      <c r="D6972">
        <v>0</v>
      </c>
    </row>
    <row r="6973" spans="1:4" x14ac:dyDescent="0.3">
      <c r="A6973">
        <v>4599</v>
      </c>
      <c r="B6973" t="s">
        <v>48</v>
      </c>
      <c r="C6973" t="s">
        <v>22</v>
      </c>
      <c r="D6973">
        <v>21</v>
      </c>
    </row>
    <row r="6974" spans="1:4" x14ac:dyDescent="0.3">
      <c r="A6974">
        <v>879</v>
      </c>
      <c r="B6974" t="s">
        <v>47</v>
      </c>
      <c r="C6974" t="s">
        <v>17</v>
      </c>
      <c r="D6974">
        <v>411</v>
      </c>
    </row>
    <row r="6975" spans="1:4" x14ac:dyDescent="0.3">
      <c r="A6975">
        <v>879</v>
      </c>
      <c r="B6975" t="s">
        <v>47</v>
      </c>
      <c r="C6975" t="s">
        <v>18</v>
      </c>
      <c r="D6975">
        <v>0</v>
      </c>
    </row>
    <row r="6976" spans="1:4" x14ac:dyDescent="0.3">
      <c r="A6976">
        <v>879</v>
      </c>
      <c r="B6976" t="s">
        <v>47</v>
      </c>
      <c r="C6976" t="s">
        <v>19</v>
      </c>
      <c r="D6976">
        <v>26</v>
      </c>
    </row>
    <row r="6977" spans="1:4" x14ac:dyDescent="0.3">
      <c r="A6977">
        <v>879</v>
      </c>
      <c r="B6977" t="s">
        <v>47</v>
      </c>
      <c r="C6977" t="s">
        <v>20</v>
      </c>
      <c r="D6977">
        <v>0</v>
      </c>
    </row>
    <row r="6978" spans="1:4" x14ac:dyDescent="0.3">
      <c r="A6978">
        <v>879</v>
      </c>
      <c r="B6978" t="s">
        <v>47</v>
      </c>
      <c r="C6978" t="s">
        <v>21</v>
      </c>
      <c r="D6978">
        <v>0</v>
      </c>
    </row>
    <row r="6979" spans="1:4" x14ac:dyDescent="0.3">
      <c r="A6979">
        <v>879</v>
      </c>
      <c r="B6979" t="s">
        <v>47</v>
      </c>
      <c r="C6979" t="s">
        <v>22</v>
      </c>
      <c r="D6979">
        <v>21</v>
      </c>
    </row>
    <row r="6980" spans="1:4" x14ac:dyDescent="0.3">
      <c r="A6980">
        <v>11166</v>
      </c>
      <c r="B6980" t="s">
        <v>41</v>
      </c>
      <c r="C6980" t="s">
        <v>17</v>
      </c>
      <c r="D6980">
        <v>229</v>
      </c>
    </row>
    <row r="6981" spans="1:4" x14ac:dyDescent="0.3">
      <c r="A6981">
        <v>11166</v>
      </c>
      <c r="B6981" t="s">
        <v>41</v>
      </c>
      <c r="C6981" t="s">
        <v>18</v>
      </c>
      <c r="D6981">
        <v>5</v>
      </c>
    </row>
    <row r="6982" spans="1:4" x14ac:dyDescent="0.3">
      <c r="A6982">
        <v>11166</v>
      </c>
      <c r="B6982" t="s">
        <v>41</v>
      </c>
      <c r="C6982" t="s">
        <v>19</v>
      </c>
      <c r="D6982">
        <v>56</v>
      </c>
    </row>
    <row r="6983" spans="1:4" x14ac:dyDescent="0.3">
      <c r="A6983">
        <v>11166</v>
      </c>
      <c r="B6983" t="s">
        <v>41</v>
      </c>
      <c r="C6983" t="s">
        <v>20</v>
      </c>
      <c r="D6983">
        <v>3</v>
      </c>
    </row>
    <row r="6984" spans="1:4" x14ac:dyDescent="0.3">
      <c r="A6984">
        <v>11166</v>
      </c>
      <c r="B6984" t="s">
        <v>41</v>
      </c>
      <c r="C6984" t="s">
        <v>21</v>
      </c>
      <c r="D6984">
        <v>2</v>
      </c>
    </row>
    <row r="6985" spans="1:4" x14ac:dyDescent="0.3">
      <c r="A6985">
        <v>11166</v>
      </c>
      <c r="B6985" t="s">
        <v>41</v>
      </c>
      <c r="C6985" t="s">
        <v>22</v>
      </c>
      <c r="D6985">
        <v>20</v>
      </c>
    </row>
    <row r="6986" spans="1:4" x14ac:dyDescent="0.3">
      <c r="A6986">
        <v>7613</v>
      </c>
      <c r="B6986" t="s">
        <v>41</v>
      </c>
      <c r="C6986" t="s">
        <v>17</v>
      </c>
      <c r="D6986">
        <v>166</v>
      </c>
    </row>
    <row r="6987" spans="1:4" x14ac:dyDescent="0.3">
      <c r="A6987">
        <v>7613</v>
      </c>
      <c r="B6987" t="s">
        <v>41</v>
      </c>
      <c r="C6987" t="s">
        <v>18</v>
      </c>
      <c r="D6987">
        <v>5</v>
      </c>
    </row>
    <row r="6988" spans="1:4" x14ac:dyDescent="0.3">
      <c r="A6988">
        <v>7613</v>
      </c>
      <c r="B6988" t="s">
        <v>41</v>
      </c>
      <c r="C6988" t="s">
        <v>19</v>
      </c>
      <c r="D6988">
        <v>107</v>
      </c>
    </row>
    <row r="6989" spans="1:4" x14ac:dyDescent="0.3">
      <c r="A6989">
        <v>7613</v>
      </c>
      <c r="B6989" t="s">
        <v>41</v>
      </c>
      <c r="C6989" t="s">
        <v>20</v>
      </c>
      <c r="D6989">
        <v>11</v>
      </c>
    </row>
    <row r="6990" spans="1:4" x14ac:dyDescent="0.3">
      <c r="A6990">
        <v>7613</v>
      </c>
      <c r="B6990" t="s">
        <v>41</v>
      </c>
      <c r="C6990" t="s">
        <v>21</v>
      </c>
      <c r="D6990">
        <v>8</v>
      </c>
    </row>
    <row r="6991" spans="1:4" x14ac:dyDescent="0.3">
      <c r="A6991">
        <v>7613</v>
      </c>
      <c r="B6991" t="s">
        <v>41</v>
      </c>
      <c r="C6991" t="s">
        <v>22</v>
      </c>
      <c r="D6991">
        <v>29</v>
      </c>
    </row>
    <row r="6992" spans="1:4" x14ac:dyDescent="0.3">
      <c r="A6992">
        <v>3584</v>
      </c>
      <c r="B6992" t="s">
        <v>48</v>
      </c>
      <c r="C6992" t="s">
        <v>17</v>
      </c>
      <c r="D6992">
        <v>1181</v>
      </c>
    </row>
    <row r="6993" spans="1:4" x14ac:dyDescent="0.3">
      <c r="A6993">
        <v>3584</v>
      </c>
      <c r="B6993" t="s">
        <v>48</v>
      </c>
      <c r="C6993" t="s">
        <v>18</v>
      </c>
      <c r="D6993">
        <v>26</v>
      </c>
    </row>
    <row r="6994" spans="1:4" x14ac:dyDescent="0.3">
      <c r="A6994">
        <v>3584</v>
      </c>
      <c r="B6994" t="s">
        <v>48</v>
      </c>
      <c r="C6994" t="s">
        <v>19</v>
      </c>
      <c r="D6994">
        <v>120</v>
      </c>
    </row>
    <row r="6995" spans="1:4" x14ac:dyDescent="0.3">
      <c r="A6995">
        <v>3584</v>
      </c>
      <c r="B6995" t="s">
        <v>48</v>
      </c>
      <c r="C6995" t="s">
        <v>20</v>
      </c>
      <c r="D6995">
        <v>17</v>
      </c>
    </row>
    <row r="6996" spans="1:4" x14ac:dyDescent="0.3">
      <c r="A6996">
        <v>3584</v>
      </c>
      <c r="B6996" t="s">
        <v>48</v>
      </c>
      <c r="C6996" t="s">
        <v>21</v>
      </c>
      <c r="D6996">
        <v>13</v>
      </c>
    </row>
    <row r="6997" spans="1:4" x14ac:dyDescent="0.3">
      <c r="A6997">
        <v>3584</v>
      </c>
      <c r="B6997" t="s">
        <v>48</v>
      </c>
      <c r="C6997" t="s">
        <v>22</v>
      </c>
      <c r="D6997">
        <v>39</v>
      </c>
    </row>
    <row r="6998" spans="1:4" x14ac:dyDescent="0.3">
      <c r="A6998">
        <v>4796</v>
      </c>
      <c r="B6998" t="s">
        <v>41</v>
      </c>
      <c r="C6998" t="s">
        <v>17</v>
      </c>
      <c r="D6998">
        <v>18</v>
      </c>
    </row>
    <row r="6999" spans="1:4" x14ac:dyDescent="0.3">
      <c r="A6999">
        <v>4796</v>
      </c>
      <c r="B6999" t="s">
        <v>41</v>
      </c>
      <c r="C6999" t="s">
        <v>18</v>
      </c>
      <c r="D6999">
        <v>10</v>
      </c>
    </row>
    <row r="7000" spans="1:4" x14ac:dyDescent="0.3">
      <c r="A7000">
        <v>4796</v>
      </c>
      <c r="B7000" t="s">
        <v>41</v>
      </c>
      <c r="C7000" t="s">
        <v>19</v>
      </c>
      <c r="D7000">
        <v>3</v>
      </c>
    </row>
    <row r="7001" spans="1:4" x14ac:dyDescent="0.3">
      <c r="A7001">
        <v>4796</v>
      </c>
      <c r="B7001" t="s">
        <v>41</v>
      </c>
      <c r="C7001" t="s">
        <v>20</v>
      </c>
      <c r="D7001">
        <v>3</v>
      </c>
    </row>
    <row r="7002" spans="1:4" x14ac:dyDescent="0.3">
      <c r="A7002">
        <v>4796</v>
      </c>
      <c r="B7002" t="s">
        <v>41</v>
      </c>
      <c r="C7002" t="s">
        <v>21</v>
      </c>
      <c r="D7002">
        <v>5</v>
      </c>
    </row>
    <row r="7003" spans="1:4" x14ac:dyDescent="0.3">
      <c r="A7003">
        <v>4796</v>
      </c>
      <c r="B7003" t="s">
        <v>41</v>
      </c>
      <c r="C7003" t="s">
        <v>22</v>
      </c>
      <c r="D7003">
        <v>0</v>
      </c>
    </row>
    <row r="7004" spans="1:4" x14ac:dyDescent="0.3">
      <c r="A7004">
        <v>1177</v>
      </c>
      <c r="B7004" t="s">
        <v>41</v>
      </c>
      <c r="C7004" t="s">
        <v>17</v>
      </c>
      <c r="D7004">
        <v>80</v>
      </c>
    </row>
    <row r="7005" spans="1:4" x14ac:dyDescent="0.3">
      <c r="A7005">
        <v>1177</v>
      </c>
      <c r="B7005" t="s">
        <v>41</v>
      </c>
      <c r="C7005" t="s">
        <v>18</v>
      </c>
      <c r="D7005">
        <v>3</v>
      </c>
    </row>
    <row r="7006" spans="1:4" x14ac:dyDescent="0.3">
      <c r="A7006">
        <v>1177</v>
      </c>
      <c r="B7006" t="s">
        <v>41</v>
      </c>
      <c r="C7006" t="s">
        <v>19</v>
      </c>
      <c r="D7006">
        <v>26</v>
      </c>
    </row>
    <row r="7007" spans="1:4" x14ac:dyDescent="0.3">
      <c r="A7007">
        <v>1177</v>
      </c>
      <c r="B7007" t="s">
        <v>41</v>
      </c>
      <c r="C7007" t="s">
        <v>20</v>
      </c>
      <c r="D7007">
        <v>4</v>
      </c>
    </row>
    <row r="7008" spans="1:4" x14ac:dyDescent="0.3">
      <c r="A7008">
        <v>1177</v>
      </c>
      <c r="B7008" t="s">
        <v>41</v>
      </c>
      <c r="C7008" t="s">
        <v>21</v>
      </c>
      <c r="D7008">
        <v>2</v>
      </c>
    </row>
    <row r="7009" spans="1:4" x14ac:dyDescent="0.3">
      <c r="A7009">
        <v>1177</v>
      </c>
      <c r="B7009" t="s">
        <v>41</v>
      </c>
      <c r="C7009" t="s">
        <v>22</v>
      </c>
      <c r="D7009">
        <v>14</v>
      </c>
    </row>
    <row r="7010" spans="1:4" x14ac:dyDescent="0.3">
      <c r="A7010">
        <v>4050</v>
      </c>
      <c r="B7010" t="s">
        <v>48</v>
      </c>
      <c r="C7010" t="s">
        <v>17</v>
      </c>
      <c r="D7010">
        <v>42</v>
      </c>
    </row>
    <row r="7011" spans="1:4" x14ac:dyDescent="0.3">
      <c r="A7011">
        <v>4050</v>
      </c>
      <c r="B7011" t="s">
        <v>48</v>
      </c>
      <c r="C7011" t="s">
        <v>18</v>
      </c>
      <c r="D7011">
        <v>16</v>
      </c>
    </row>
    <row r="7012" spans="1:4" x14ac:dyDescent="0.3">
      <c r="A7012">
        <v>4050</v>
      </c>
      <c r="B7012" t="s">
        <v>48</v>
      </c>
      <c r="C7012" t="s">
        <v>19</v>
      </c>
      <c r="D7012">
        <v>29</v>
      </c>
    </row>
    <row r="7013" spans="1:4" x14ac:dyDescent="0.3">
      <c r="A7013">
        <v>4050</v>
      </c>
      <c r="B7013" t="s">
        <v>48</v>
      </c>
      <c r="C7013" t="s">
        <v>20</v>
      </c>
      <c r="D7013">
        <v>12</v>
      </c>
    </row>
    <row r="7014" spans="1:4" x14ac:dyDescent="0.3">
      <c r="A7014">
        <v>4050</v>
      </c>
      <c r="B7014" t="s">
        <v>48</v>
      </c>
      <c r="C7014" t="s">
        <v>21</v>
      </c>
      <c r="D7014">
        <v>20</v>
      </c>
    </row>
    <row r="7015" spans="1:4" x14ac:dyDescent="0.3">
      <c r="A7015">
        <v>4050</v>
      </c>
      <c r="B7015" t="s">
        <v>48</v>
      </c>
      <c r="C7015" t="s">
        <v>22</v>
      </c>
      <c r="D7015">
        <v>8</v>
      </c>
    </row>
    <row r="7016" spans="1:4" x14ac:dyDescent="0.3">
      <c r="A7016">
        <v>6950</v>
      </c>
      <c r="B7016" t="s">
        <v>48</v>
      </c>
      <c r="C7016" t="s">
        <v>17</v>
      </c>
      <c r="D7016">
        <v>35</v>
      </c>
    </row>
    <row r="7017" spans="1:4" x14ac:dyDescent="0.3">
      <c r="A7017">
        <v>6950</v>
      </c>
      <c r="B7017" t="s">
        <v>48</v>
      </c>
      <c r="C7017" t="s">
        <v>18</v>
      </c>
      <c r="D7017">
        <v>1</v>
      </c>
    </row>
    <row r="7018" spans="1:4" x14ac:dyDescent="0.3">
      <c r="A7018">
        <v>6950</v>
      </c>
      <c r="B7018" t="s">
        <v>48</v>
      </c>
      <c r="C7018" t="s">
        <v>19</v>
      </c>
      <c r="D7018">
        <v>16</v>
      </c>
    </row>
    <row r="7019" spans="1:4" x14ac:dyDescent="0.3">
      <c r="A7019">
        <v>6950</v>
      </c>
      <c r="B7019" t="s">
        <v>48</v>
      </c>
      <c r="C7019" t="s">
        <v>20</v>
      </c>
      <c r="D7019">
        <v>0</v>
      </c>
    </row>
    <row r="7020" spans="1:4" x14ac:dyDescent="0.3">
      <c r="A7020">
        <v>6950</v>
      </c>
      <c r="B7020" t="s">
        <v>48</v>
      </c>
      <c r="C7020" t="s">
        <v>21</v>
      </c>
      <c r="D7020">
        <v>1</v>
      </c>
    </row>
    <row r="7021" spans="1:4" x14ac:dyDescent="0.3">
      <c r="A7021">
        <v>6950</v>
      </c>
      <c r="B7021" t="s">
        <v>48</v>
      </c>
      <c r="C7021" t="s">
        <v>22</v>
      </c>
      <c r="D7021">
        <v>1</v>
      </c>
    </row>
    <row r="7022" spans="1:4" x14ac:dyDescent="0.3">
      <c r="A7022">
        <v>4065</v>
      </c>
      <c r="B7022" t="s">
        <v>41</v>
      </c>
      <c r="C7022" t="s">
        <v>17</v>
      </c>
      <c r="D7022">
        <v>308</v>
      </c>
    </row>
    <row r="7023" spans="1:4" x14ac:dyDescent="0.3">
      <c r="A7023">
        <v>4065</v>
      </c>
      <c r="B7023" t="s">
        <v>41</v>
      </c>
      <c r="C7023" t="s">
        <v>18</v>
      </c>
      <c r="D7023">
        <v>0</v>
      </c>
    </row>
    <row r="7024" spans="1:4" x14ac:dyDescent="0.3">
      <c r="A7024">
        <v>4065</v>
      </c>
      <c r="B7024" t="s">
        <v>41</v>
      </c>
      <c r="C7024" t="s">
        <v>19</v>
      </c>
      <c r="D7024">
        <v>73</v>
      </c>
    </row>
    <row r="7025" spans="1:4" x14ac:dyDescent="0.3">
      <c r="A7025">
        <v>4065</v>
      </c>
      <c r="B7025" t="s">
        <v>41</v>
      </c>
      <c r="C7025" t="s">
        <v>20</v>
      </c>
      <c r="D7025">
        <v>0</v>
      </c>
    </row>
    <row r="7026" spans="1:4" x14ac:dyDescent="0.3">
      <c r="A7026">
        <v>4065</v>
      </c>
      <c r="B7026" t="s">
        <v>41</v>
      </c>
      <c r="C7026" t="s">
        <v>21</v>
      </c>
      <c r="D7026">
        <v>0</v>
      </c>
    </row>
    <row r="7027" spans="1:4" x14ac:dyDescent="0.3">
      <c r="A7027">
        <v>4065</v>
      </c>
      <c r="B7027" t="s">
        <v>41</v>
      </c>
      <c r="C7027" t="s">
        <v>22</v>
      </c>
      <c r="D7027">
        <v>23</v>
      </c>
    </row>
    <row r="7028" spans="1:4" x14ac:dyDescent="0.3">
      <c r="A7028">
        <v>4120</v>
      </c>
      <c r="B7028" t="s">
        <v>45</v>
      </c>
      <c r="C7028" t="s">
        <v>17</v>
      </c>
      <c r="D7028">
        <v>88</v>
      </c>
    </row>
    <row r="7029" spans="1:4" x14ac:dyDescent="0.3">
      <c r="A7029">
        <v>4120</v>
      </c>
      <c r="B7029" t="s">
        <v>45</v>
      </c>
      <c r="C7029" t="s">
        <v>18</v>
      </c>
      <c r="D7029">
        <v>39</v>
      </c>
    </row>
    <row r="7030" spans="1:4" x14ac:dyDescent="0.3">
      <c r="A7030">
        <v>4120</v>
      </c>
      <c r="B7030" t="s">
        <v>45</v>
      </c>
      <c r="C7030" t="s">
        <v>19</v>
      </c>
      <c r="D7030">
        <v>78</v>
      </c>
    </row>
    <row r="7031" spans="1:4" x14ac:dyDescent="0.3">
      <c r="A7031">
        <v>4120</v>
      </c>
      <c r="B7031" t="s">
        <v>45</v>
      </c>
      <c r="C7031" t="s">
        <v>20</v>
      </c>
      <c r="D7031">
        <v>58</v>
      </c>
    </row>
    <row r="7032" spans="1:4" x14ac:dyDescent="0.3">
      <c r="A7032">
        <v>4120</v>
      </c>
      <c r="B7032" t="s">
        <v>45</v>
      </c>
      <c r="C7032" t="s">
        <v>21</v>
      </c>
      <c r="D7032">
        <v>13</v>
      </c>
    </row>
    <row r="7033" spans="1:4" x14ac:dyDescent="0.3">
      <c r="A7033">
        <v>4120</v>
      </c>
      <c r="B7033" t="s">
        <v>45</v>
      </c>
      <c r="C7033" t="s">
        <v>22</v>
      </c>
      <c r="D7033">
        <v>93</v>
      </c>
    </row>
    <row r="7034" spans="1:4" x14ac:dyDescent="0.3">
      <c r="A7034">
        <v>8581</v>
      </c>
      <c r="B7034" t="s">
        <v>41</v>
      </c>
      <c r="C7034" t="s">
        <v>17</v>
      </c>
      <c r="D7034">
        <v>604</v>
      </c>
    </row>
    <row r="7035" spans="1:4" x14ac:dyDescent="0.3">
      <c r="A7035">
        <v>8581</v>
      </c>
      <c r="B7035" t="s">
        <v>41</v>
      </c>
      <c r="C7035" t="s">
        <v>18</v>
      </c>
      <c r="D7035">
        <v>0</v>
      </c>
    </row>
    <row r="7036" spans="1:4" x14ac:dyDescent="0.3">
      <c r="A7036">
        <v>8581</v>
      </c>
      <c r="B7036" t="s">
        <v>41</v>
      </c>
      <c r="C7036" t="s">
        <v>19</v>
      </c>
      <c r="D7036">
        <v>100</v>
      </c>
    </row>
    <row r="7037" spans="1:4" x14ac:dyDescent="0.3">
      <c r="A7037">
        <v>8581</v>
      </c>
      <c r="B7037" t="s">
        <v>41</v>
      </c>
      <c r="C7037" t="s">
        <v>20</v>
      </c>
      <c r="D7037">
        <v>19</v>
      </c>
    </row>
    <row r="7038" spans="1:4" x14ac:dyDescent="0.3">
      <c r="A7038">
        <v>8581</v>
      </c>
      <c r="B7038" t="s">
        <v>41</v>
      </c>
      <c r="C7038" t="s">
        <v>21</v>
      </c>
      <c r="D7038">
        <v>0</v>
      </c>
    </row>
    <row r="7039" spans="1:4" x14ac:dyDescent="0.3">
      <c r="A7039">
        <v>8581</v>
      </c>
      <c r="B7039" t="s">
        <v>41</v>
      </c>
      <c r="C7039" t="s">
        <v>22</v>
      </c>
      <c r="D7039">
        <v>28</v>
      </c>
    </row>
    <row r="7040" spans="1:4" x14ac:dyDescent="0.3">
      <c r="A7040">
        <v>6141</v>
      </c>
      <c r="B7040" t="s">
        <v>48</v>
      </c>
      <c r="C7040" t="s">
        <v>17</v>
      </c>
      <c r="D7040">
        <v>191</v>
      </c>
    </row>
    <row r="7041" spans="1:4" x14ac:dyDescent="0.3">
      <c r="A7041">
        <v>6141</v>
      </c>
      <c r="B7041" t="s">
        <v>48</v>
      </c>
      <c r="C7041" t="s">
        <v>18</v>
      </c>
      <c r="D7041">
        <v>9</v>
      </c>
    </row>
    <row r="7042" spans="1:4" x14ac:dyDescent="0.3">
      <c r="A7042">
        <v>6141</v>
      </c>
      <c r="B7042" t="s">
        <v>48</v>
      </c>
      <c r="C7042" t="s">
        <v>19</v>
      </c>
      <c r="D7042">
        <v>97</v>
      </c>
    </row>
    <row r="7043" spans="1:4" x14ac:dyDescent="0.3">
      <c r="A7043">
        <v>6141</v>
      </c>
      <c r="B7043" t="s">
        <v>48</v>
      </c>
      <c r="C7043" t="s">
        <v>20</v>
      </c>
      <c r="D7043">
        <v>0</v>
      </c>
    </row>
    <row r="7044" spans="1:4" x14ac:dyDescent="0.3">
      <c r="A7044">
        <v>6141</v>
      </c>
      <c r="B7044" t="s">
        <v>48</v>
      </c>
      <c r="C7044" t="s">
        <v>21</v>
      </c>
      <c r="D7044">
        <v>6</v>
      </c>
    </row>
    <row r="7045" spans="1:4" x14ac:dyDescent="0.3">
      <c r="A7045">
        <v>6141</v>
      </c>
      <c r="B7045" t="s">
        <v>48</v>
      </c>
      <c r="C7045" t="s">
        <v>22</v>
      </c>
      <c r="D7045">
        <v>82</v>
      </c>
    </row>
    <row r="7046" spans="1:4" x14ac:dyDescent="0.3">
      <c r="A7046">
        <v>10524</v>
      </c>
      <c r="B7046" t="s">
        <v>48</v>
      </c>
      <c r="C7046" t="s">
        <v>17</v>
      </c>
      <c r="D7046">
        <v>386</v>
      </c>
    </row>
    <row r="7047" spans="1:4" x14ac:dyDescent="0.3">
      <c r="A7047">
        <v>10524</v>
      </c>
      <c r="B7047" t="s">
        <v>48</v>
      </c>
      <c r="C7047" t="s">
        <v>18</v>
      </c>
      <c r="D7047">
        <v>23</v>
      </c>
    </row>
    <row r="7048" spans="1:4" x14ac:dyDescent="0.3">
      <c r="A7048">
        <v>10524</v>
      </c>
      <c r="B7048" t="s">
        <v>48</v>
      </c>
      <c r="C7048" t="s">
        <v>19</v>
      </c>
      <c r="D7048">
        <v>95</v>
      </c>
    </row>
    <row r="7049" spans="1:4" x14ac:dyDescent="0.3">
      <c r="A7049">
        <v>10524</v>
      </c>
      <c r="B7049" t="s">
        <v>48</v>
      </c>
      <c r="C7049" t="s">
        <v>20</v>
      </c>
      <c r="D7049">
        <v>54</v>
      </c>
    </row>
    <row r="7050" spans="1:4" x14ac:dyDescent="0.3">
      <c r="A7050">
        <v>10524</v>
      </c>
      <c r="B7050" t="s">
        <v>48</v>
      </c>
      <c r="C7050" t="s">
        <v>21</v>
      </c>
      <c r="D7050">
        <v>41</v>
      </c>
    </row>
    <row r="7051" spans="1:4" x14ac:dyDescent="0.3">
      <c r="A7051">
        <v>10524</v>
      </c>
      <c r="B7051" t="s">
        <v>48</v>
      </c>
      <c r="C7051" t="s">
        <v>22</v>
      </c>
      <c r="D7051">
        <v>196</v>
      </c>
    </row>
    <row r="7052" spans="1:4" x14ac:dyDescent="0.3">
      <c r="A7052">
        <v>3277</v>
      </c>
      <c r="B7052" t="s">
        <v>41</v>
      </c>
      <c r="C7052" t="s">
        <v>17</v>
      </c>
      <c r="D7052">
        <v>219</v>
      </c>
    </row>
    <row r="7053" spans="1:4" x14ac:dyDescent="0.3">
      <c r="A7053">
        <v>3277</v>
      </c>
      <c r="B7053" t="s">
        <v>41</v>
      </c>
      <c r="C7053" t="s">
        <v>18</v>
      </c>
      <c r="D7053">
        <v>3</v>
      </c>
    </row>
    <row r="7054" spans="1:4" x14ac:dyDescent="0.3">
      <c r="A7054">
        <v>3277</v>
      </c>
      <c r="B7054" t="s">
        <v>41</v>
      </c>
      <c r="C7054" t="s">
        <v>19</v>
      </c>
      <c r="D7054">
        <v>100</v>
      </c>
    </row>
    <row r="7055" spans="1:4" x14ac:dyDescent="0.3">
      <c r="A7055">
        <v>3277</v>
      </c>
      <c r="B7055" t="s">
        <v>41</v>
      </c>
      <c r="C7055" t="s">
        <v>20</v>
      </c>
      <c r="D7055">
        <v>26</v>
      </c>
    </row>
    <row r="7056" spans="1:4" x14ac:dyDescent="0.3">
      <c r="A7056">
        <v>3277</v>
      </c>
      <c r="B7056" t="s">
        <v>41</v>
      </c>
      <c r="C7056" t="s">
        <v>21</v>
      </c>
      <c r="D7056">
        <v>0</v>
      </c>
    </row>
    <row r="7057" spans="1:4" x14ac:dyDescent="0.3">
      <c r="A7057">
        <v>3277</v>
      </c>
      <c r="B7057" t="s">
        <v>41</v>
      </c>
      <c r="C7057" t="s">
        <v>22</v>
      </c>
      <c r="D7057">
        <v>17</v>
      </c>
    </row>
    <row r="7058" spans="1:4" x14ac:dyDescent="0.3">
      <c r="A7058">
        <v>10323</v>
      </c>
      <c r="B7058" t="s">
        <v>41</v>
      </c>
      <c r="C7058" t="s">
        <v>17</v>
      </c>
      <c r="D7058">
        <v>205</v>
      </c>
    </row>
    <row r="7059" spans="1:4" x14ac:dyDescent="0.3">
      <c r="A7059">
        <v>10323</v>
      </c>
      <c r="B7059" t="s">
        <v>41</v>
      </c>
      <c r="C7059" t="s">
        <v>18</v>
      </c>
      <c r="D7059">
        <v>7</v>
      </c>
    </row>
    <row r="7060" spans="1:4" x14ac:dyDescent="0.3">
      <c r="A7060">
        <v>10323</v>
      </c>
      <c r="B7060" t="s">
        <v>41</v>
      </c>
      <c r="C7060" t="s">
        <v>19</v>
      </c>
      <c r="D7060">
        <v>41</v>
      </c>
    </row>
    <row r="7061" spans="1:4" x14ac:dyDescent="0.3">
      <c r="A7061">
        <v>10323</v>
      </c>
      <c r="B7061" t="s">
        <v>41</v>
      </c>
      <c r="C7061" t="s">
        <v>20</v>
      </c>
      <c r="D7061">
        <v>3</v>
      </c>
    </row>
    <row r="7062" spans="1:4" x14ac:dyDescent="0.3">
      <c r="A7062">
        <v>10323</v>
      </c>
      <c r="B7062" t="s">
        <v>41</v>
      </c>
      <c r="C7062" t="s">
        <v>21</v>
      </c>
      <c r="D7062">
        <v>2</v>
      </c>
    </row>
    <row r="7063" spans="1:4" x14ac:dyDescent="0.3">
      <c r="A7063">
        <v>10323</v>
      </c>
      <c r="B7063" t="s">
        <v>41</v>
      </c>
      <c r="C7063" t="s">
        <v>22</v>
      </c>
      <c r="D7063">
        <v>46</v>
      </c>
    </row>
    <row r="7064" spans="1:4" x14ac:dyDescent="0.3">
      <c r="A7064">
        <v>10738</v>
      </c>
      <c r="B7064" t="s">
        <v>53</v>
      </c>
      <c r="C7064" t="s">
        <v>17</v>
      </c>
      <c r="D7064">
        <v>40</v>
      </c>
    </row>
    <row r="7065" spans="1:4" x14ac:dyDescent="0.3">
      <c r="A7065">
        <v>10738</v>
      </c>
      <c r="B7065" t="s">
        <v>53</v>
      </c>
      <c r="C7065" t="s">
        <v>18</v>
      </c>
      <c r="D7065">
        <v>0</v>
      </c>
    </row>
    <row r="7066" spans="1:4" x14ac:dyDescent="0.3">
      <c r="A7066">
        <v>10738</v>
      </c>
      <c r="B7066" t="s">
        <v>53</v>
      </c>
      <c r="C7066" t="s">
        <v>19</v>
      </c>
      <c r="D7066">
        <v>19</v>
      </c>
    </row>
    <row r="7067" spans="1:4" x14ac:dyDescent="0.3">
      <c r="A7067">
        <v>10738</v>
      </c>
      <c r="B7067" t="s">
        <v>53</v>
      </c>
      <c r="C7067" t="s">
        <v>20</v>
      </c>
      <c r="D7067">
        <v>2</v>
      </c>
    </row>
    <row r="7068" spans="1:4" x14ac:dyDescent="0.3">
      <c r="A7068">
        <v>10738</v>
      </c>
      <c r="B7068" t="s">
        <v>53</v>
      </c>
      <c r="C7068" t="s">
        <v>21</v>
      </c>
      <c r="D7068">
        <v>1</v>
      </c>
    </row>
    <row r="7069" spans="1:4" x14ac:dyDescent="0.3">
      <c r="A7069">
        <v>10738</v>
      </c>
      <c r="B7069" t="s">
        <v>53</v>
      </c>
      <c r="C7069" t="s">
        <v>22</v>
      </c>
      <c r="D7069">
        <v>3</v>
      </c>
    </row>
    <row r="7070" spans="1:4" x14ac:dyDescent="0.3">
      <c r="A7070">
        <v>3916</v>
      </c>
      <c r="B7070" t="s">
        <v>41</v>
      </c>
      <c r="C7070" t="s">
        <v>17</v>
      </c>
      <c r="D7070">
        <v>639</v>
      </c>
    </row>
    <row r="7071" spans="1:4" x14ac:dyDescent="0.3">
      <c r="A7071">
        <v>3916</v>
      </c>
      <c r="B7071" t="s">
        <v>41</v>
      </c>
      <c r="C7071" t="s">
        <v>18</v>
      </c>
      <c r="D7071">
        <v>8</v>
      </c>
    </row>
    <row r="7072" spans="1:4" x14ac:dyDescent="0.3">
      <c r="A7072">
        <v>3916</v>
      </c>
      <c r="B7072" t="s">
        <v>41</v>
      </c>
      <c r="C7072" t="s">
        <v>19</v>
      </c>
      <c r="D7072">
        <v>166</v>
      </c>
    </row>
    <row r="7073" spans="1:4" x14ac:dyDescent="0.3">
      <c r="A7073">
        <v>3916</v>
      </c>
      <c r="B7073" t="s">
        <v>41</v>
      </c>
      <c r="C7073" t="s">
        <v>20</v>
      </c>
      <c r="D7073">
        <v>11</v>
      </c>
    </row>
    <row r="7074" spans="1:4" x14ac:dyDescent="0.3">
      <c r="A7074">
        <v>3916</v>
      </c>
      <c r="B7074" t="s">
        <v>41</v>
      </c>
      <c r="C7074" t="s">
        <v>21</v>
      </c>
      <c r="D7074">
        <v>8</v>
      </c>
    </row>
    <row r="7075" spans="1:4" x14ac:dyDescent="0.3">
      <c r="A7075">
        <v>3916</v>
      </c>
      <c r="B7075" t="s">
        <v>41</v>
      </c>
      <c r="C7075" t="s">
        <v>22</v>
      </c>
      <c r="D7075">
        <v>58</v>
      </c>
    </row>
    <row r="7076" spans="1:4" x14ac:dyDescent="0.3">
      <c r="A7076">
        <v>5723</v>
      </c>
      <c r="B7076" t="s">
        <v>41</v>
      </c>
      <c r="C7076" t="s">
        <v>17</v>
      </c>
      <c r="D7076">
        <v>81</v>
      </c>
    </row>
    <row r="7077" spans="1:4" x14ac:dyDescent="0.3">
      <c r="A7077">
        <v>5723</v>
      </c>
      <c r="B7077" t="s">
        <v>41</v>
      </c>
      <c r="C7077" t="s">
        <v>18</v>
      </c>
      <c r="D7077">
        <v>1</v>
      </c>
    </row>
    <row r="7078" spans="1:4" x14ac:dyDescent="0.3">
      <c r="A7078">
        <v>5723</v>
      </c>
      <c r="B7078" t="s">
        <v>41</v>
      </c>
      <c r="C7078" t="s">
        <v>19</v>
      </c>
      <c r="D7078">
        <v>31</v>
      </c>
    </row>
    <row r="7079" spans="1:4" x14ac:dyDescent="0.3">
      <c r="A7079">
        <v>5723</v>
      </c>
      <c r="B7079" t="s">
        <v>41</v>
      </c>
      <c r="C7079" t="s">
        <v>20</v>
      </c>
      <c r="D7079">
        <v>2</v>
      </c>
    </row>
    <row r="7080" spans="1:4" x14ac:dyDescent="0.3">
      <c r="A7080">
        <v>5723</v>
      </c>
      <c r="B7080" t="s">
        <v>41</v>
      </c>
      <c r="C7080" t="s">
        <v>21</v>
      </c>
      <c r="D7080">
        <v>1</v>
      </c>
    </row>
    <row r="7081" spans="1:4" x14ac:dyDescent="0.3">
      <c r="A7081">
        <v>5723</v>
      </c>
      <c r="B7081" t="s">
        <v>41</v>
      </c>
      <c r="C7081" t="s">
        <v>22</v>
      </c>
      <c r="D7081">
        <v>0</v>
      </c>
    </row>
    <row r="7082" spans="1:4" x14ac:dyDescent="0.3">
      <c r="A7082">
        <v>7848</v>
      </c>
      <c r="B7082" t="s">
        <v>45</v>
      </c>
      <c r="C7082" t="s">
        <v>17</v>
      </c>
      <c r="D7082">
        <v>224</v>
      </c>
    </row>
    <row r="7083" spans="1:4" x14ac:dyDescent="0.3">
      <c r="A7083">
        <v>7848</v>
      </c>
      <c r="B7083" t="s">
        <v>45</v>
      </c>
      <c r="C7083" t="s">
        <v>18</v>
      </c>
      <c r="D7083">
        <v>2</v>
      </c>
    </row>
    <row r="7084" spans="1:4" x14ac:dyDescent="0.3">
      <c r="A7084">
        <v>7848</v>
      </c>
      <c r="B7084" t="s">
        <v>45</v>
      </c>
      <c r="C7084" t="s">
        <v>19</v>
      </c>
      <c r="D7084">
        <v>25</v>
      </c>
    </row>
    <row r="7085" spans="1:4" x14ac:dyDescent="0.3">
      <c r="A7085">
        <v>7848</v>
      </c>
      <c r="B7085" t="s">
        <v>45</v>
      </c>
      <c r="C7085" t="s">
        <v>20</v>
      </c>
      <c r="D7085">
        <v>7</v>
      </c>
    </row>
    <row r="7086" spans="1:4" x14ac:dyDescent="0.3">
      <c r="A7086">
        <v>7848</v>
      </c>
      <c r="B7086" t="s">
        <v>45</v>
      </c>
      <c r="C7086" t="s">
        <v>21</v>
      </c>
      <c r="D7086">
        <v>0</v>
      </c>
    </row>
    <row r="7087" spans="1:4" x14ac:dyDescent="0.3">
      <c r="A7087">
        <v>7848</v>
      </c>
      <c r="B7087" t="s">
        <v>45</v>
      </c>
      <c r="C7087" t="s">
        <v>22</v>
      </c>
      <c r="D7087">
        <v>110</v>
      </c>
    </row>
    <row r="7088" spans="1:4" x14ac:dyDescent="0.3">
      <c r="A7088">
        <v>3578</v>
      </c>
      <c r="B7088" t="s">
        <v>41</v>
      </c>
      <c r="C7088" t="s">
        <v>17</v>
      </c>
      <c r="D7088">
        <v>122</v>
      </c>
    </row>
    <row r="7089" spans="1:4" x14ac:dyDescent="0.3">
      <c r="A7089">
        <v>3578</v>
      </c>
      <c r="B7089" t="s">
        <v>41</v>
      </c>
      <c r="C7089" t="s">
        <v>18</v>
      </c>
      <c r="D7089">
        <v>21</v>
      </c>
    </row>
    <row r="7090" spans="1:4" x14ac:dyDescent="0.3">
      <c r="A7090">
        <v>3578</v>
      </c>
      <c r="B7090" t="s">
        <v>41</v>
      </c>
      <c r="C7090" t="s">
        <v>19</v>
      </c>
      <c r="D7090">
        <v>43</v>
      </c>
    </row>
    <row r="7091" spans="1:4" x14ac:dyDescent="0.3">
      <c r="A7091">
        <v>3578</v>
      </c>
      <c r="B7091" t="s">
        <v>41</v>
      </c>
      <c r="C7091" t="s">
        <v>20</v>
      </c>
      <c r="D7091">
        <v>25</v>
      </c>
    </row>
    <row r="7092" spans="1:4" x14ac:dyDescent="0.3">
      <c r="A7092">
        <v>3578</v>
      </c>
      <c r="B7092" t="s">
        <v>41</v>
      </c>
      <c r="C7092" t="s">
        <v>21</v>
      </c>
      <c r="D7092">
        <v>10</v>
      </c>
    </row>
    <row r="7093" spans="1:4" x14ac:dyDescent="0.3">
      <c r="A7093">
        <v>3578</v>
      </c>
      <c r="B7093" t="s">
        <v>41</v>
      </c>
      <c r="C7093" t="s">
        <v>22</v>
      </c>
      <c r="D7093">
        <v>15</v>
      </c>
    </row>
    <row r="7094" spans="1:4" x14ac:dyDescent="0.3">
      <c r="A7094">
        <v>3281</v>
      </c>
      <c r="B7094" t="s">
        <v>41</v>
      </c>
      <c r="C7094" t="s">
        <v>17</v>
      </c>
      <c r="D7094">
        <v>206</v>
      </c>
    </row>
    <row r="7095" spans="1:4" x14ac:dyDescent="0.3">
      <c r="A7095">
        <v>3281</v>
      </c>
      <c r="B7095" t="s">
        <v>41</v>
      </c>
      <c r="C7095" t="s">
        <v>18</v>
      </c>
      <c r="D7095">
        <v>10</v>
      </c>
    </row>
    <row r="7096" spans="1:4" x14ac:dyDescent="0.3">
      <c r="A7096">
        <v>3281</v>
      </c>
      <c r="B7096" t="s">
        <v>41</v>
      </c>
      <c r="C7096" t="s">
        <v>19</v>
      </c>
      <c r="D7096">
        <v>67</v>
      </c>
    </row>
    <row r="7097" spans="1:4" x14ac:dyDescent="0.3">
      <c r="A7097">
        <v>3281</v>
      </c>
      <c r="B7097" t="s">
        <v>41</v>
      </c>
      <c r="C7097" t="s">
        <v>20</v>
      </c>
      <c r="D7097">
        <v>30</v>
      </c>
    </row>
    <row r="7098" spans="1:4" x14ac:dyDescent="0.3">
      <c r="A7098">
        <v>3281</v>
      </c>
      <c r="B7098" t="s">
        <v>41</v>
      </c>
      <c r="C7098" t="s">
        <v>21</v>
      </c>
      <c r="D7098">
        <v>27</v>
      </c>
    </row>
    <row r="7099" spans="1:4" x14ac:dyDescent="0.3">
      <c r="A7099">
        <v>3281</v>
      </c>
      <c r="B7099" t="s">
        <v>41</v>
      </c>
      <c r="C7099" t="s">
        <v>22</v>
      </c>
      <c r="D7099">
        <v>71</v>
      </c>
    </row>
    <row r="7100" spans="1:4" x14ac:dyDescent="0.3">
      <c r="A7100">
        <v>9516</v>
      </c>
      <c r="B7100" t="s">
        <v>41</v>
      </c>
      <c r="C7100" t="s">
        <v>17</v>
      </c>
      <c r="D7100">
        <v>620</v>
      </c>
    </row>
    <row r="7101" spans="1:4" x14ac:dyDescent="0.3">
      <c r="A7101">
        <v>9516</v>
      </c>
      <c r="B7101" t="s">
        <v>41</v>
      </c>
      <c r="C7101" t="s">
        <v>18</v>
      </c>
      <c r="D7101">
        <v>54</v>
      </c>
    </row>
    <row r="7102" spans="1:4" x14ac:dyDescent="0.3">
      <c r="A7102">
        <v>9516</v>
      </c>
      <c r="B7102" t="s">
        <v>41</v>
      </c>
      <c r="C7102" t="s">
        <v>19</v>
      </c>
      <c r="D7102">
        <v>239</v>
      </c>
    </row>
    <row r="7103" spans="1:4" x14ac:dyDescent="0.3">
      <c r="A7103">
        <v>9516</v>
      </c>
      <c r="B7103" t="s">
        <v>41</v>
      </c>
      <c r="C7103" t="s">
        <v>20</v>
      </c>
      <c r="D7103">
        <v>99</v>
      </c>
    </row>
    <row r="7104" spans="1:4" x14ac:dyDescent="0.3">
      <c r="A7104">
        <v>9516</v>
      </c>
      <c r="B7104" t="s">
        <v>41</v>
      </c>
      <c r="C7104" t="s">
        <v>21</v>
      </c>
      <c r="D7104">
        <v>98</v>
      </c>
    </row>
    <row r="7105" spans="1:4" x14ac:dyDescent="0.3">
      <c r="A7105">
        <v>9516</v>
      </c>
      <c r="B7105" t="s">
        <v>41</v>
      </c>
      <c r="C7105" t="s">
        <v>22</v>
      </c>
      <c r="D7105">
        <v>119</v>
      </c>
    </row>
    <row r="7106" spans="1:4" x14ac:dyDescent="0.3">
      <c r="A7106">
        <v>7533</v>
      </c>
      <c r="B7106" t="s">
        <v>48</v>
      </c>
      <c r="C7106" t="s">
        <v>17</v>
      </c>
      <c r="D7106">
        <v>144</v>
      </c>
    </row>
    <row r="7107" spans="1:4" x14ac:dyDescent="0.3">
      <c r="A7107">
        <v>7533</v>
      </c>
      <c r="B7107" t="s">
        <v>48</v>
      </c>
      <c r="C7107" t="s">
        <v>18</v>
      </c>
      <c r="D7107">
        <v>1</v>
      </c>
    </row>
    <row r="7108" spans="1:4" x14ac:dyDescent="0.3">
      <c r="A7108">
        <v>7533</v>
      </c>
      <c r="B7108" t="s">
        <v>48</v>
      </c>
      <c r="C7108" t="s">
        <v>19</v>
      </c>
      <c r="D7108">
        <v>32</v>
      </c>
    </row>
    <row r="7109" spans="1:4" x14ac:dyDescent="0.3">
      <c r="A7109">
        <v>7533</v>
      </c>
      <c r="B7109" t="s">
        <v>48</v>
      </c>
      <c r="C7109" t="s">
        <v>20</v>
      </c>
      <c r="D7109">
        <v>2</v>
      </c>
    </row>
    <row r="7110" spans="1:4" x14ac:dyDescent="0.3">
      <c r="A7110">
        <v>7533</v>
      </c>
      <c r="B7110" t="s">
        <v>48</v>
      </c>
      <c r="C7110" t="s">
        <v>21</v>
      </c>
      <c r="D7110">
        <v>1</v>
      </c>
    </row>
    <row r="7111" spans="1:4" x14ac:dyDescent="0.3">
      <c r="A7111">
        <v>7533</v>
      </c>
      <c r="B7111" t="s">
        <v>48</v>
      </c>
      <c r="C7111" t="s">
        <v>22</v>
      </c>
      <c r="D7111">
        <v>7</v>
      </c>
    </row>
    <row r="7112" spans="1:4" x14ac:dyDescent="0.3">
      <c r="A7112">
        <v>2870</v>
      </c>
      <c r="B7112" t="s">
        <v>41</v>
      </c>
      <c r="C7112" t="s">
        <v>17</v>
      </c>
      <c r="D7112">
        <v>376</v>
      </c>
    </row>
    <row r="7113" spans="1:4" x14ac:dyDescent="0.3">
      <c r="A7113">
        <v>2870</v>
      </c>
      <c r="B7113" t="s">
        <v>41</v>
      </c>
      <c r="C7113" t="s">
        <v>18</v>
      </c>
      <c r="D7113">
        <v>0</v>
      </c>
    </row>
    <row r="7114" spans="1:4" x14ac:dyDescent="0.3">
      <c r="A7114">
        <v>2870</v>
      </c>
      <c r="B7114" t="s">
        <v>41</v>
      </c>
      <c r="C7114" t="s">
        <v>19</v>
      </c>
      <c r="D7114">
        <v>38</v>
      </c>
    </row>
    <row r="7115" spans="1:4" x14ac:dyDescent="0.3">
      <c r="A7115">
        <v>2870</v>
      </c>
      <c r="B7115" t="s">
        <v>41</v>
      </c>
      <c r="C7115" t="s">
        <v>20</v>
      </c>
      <c r="D7115">
        <v>11</v>
      </c>
    </row>
    <row r="7116" spans="1:4" x14ac:dyDescent="0.3">
      <c r="A7116">
        <v>2870</v>
      </c>
      <c r="B7116" t="s">
        <v>41</v>
      </c>
      <c r="C7116" t="s">
        <v>21</v>
      </c>
      <c r="D7116">
        <v>8</v>
      </c>
    </row>
    <row r="7117" spans="1:4" x14ac:dyDescent="0.3">
      <c r="A7117">
        <v>2870</v>
      </c>
      <c r="B7117" t="s">
        <v>41</v>
      </c>
      <c r="C7117" t="s">
        <v>22</v>
      </c>
      <c r="D7117">
        <v>69</v>
      </c>
    </row>
    <row r="7118" spans="1:4" x14ac:dyDescent="0.3">
      <c r="A7118">
        <v>7397</v>
      </c>
      <c r="B7118" t="s">
        <v>41</v>
      </c>
      <c r="C7118" t="s">
        <v>17</v>
      </c>
      <c r="D7118">
        <v>494</v>
      </c>
    </row>
    <row r="7119" spans="1:4" x14ac:dyDescent="0.3">
      <c r="A7119">
        <v>7397</v>
      </c>
      <c r="B7119" t="s">
        <v>41</v>
      </c>
      <c r="C7119" t="s">
        <v>18</v>
      </c>
      <c r="D7119">
        <v>5</v>
      </c>
    </row>
    <row r="7120" spans="1:4" x14ac:dyDescent="0.3">
      <c r="A7120">
        <v>7397</v>
      </c>
      <c r="B7120" t="s">
        <v>41</v>
      </c>
      <c r="C7120" t="s">
        <v>19</v>
      </c>
      <c r="D7120">
        <v>82</v>
      </c>
    </row>
    <row r="7121" spans="1:4" x14ac:dyDescent="0.3">
      <c r="A7121">
        <v>7397</v>
      </c>
      <c r="B7121" t="s">
        <v>41</v>
      </c>
      <c r="C7121" t="s">
        <v>20</v>
      </c>
      <c r="D7121">
        <v>7</v>
      </c>
    </row>
    <row r="7122" spans="1:4" x14ac:dyDescent="0.3">
      <c r="A7122">
        <v>7397</v>
      </c>
      <c r="B7122" t="s">
        <v>41</v>
      </c>
      <c r="C7122" t="s">
        <v>21</v>
      </c>
      <c r="D7122">
        <v>0</v>
      </c>
    </row>
    <row r="7123" spans="1:4" x14ac:dyDescent="0.3">
      <c r="A7123">
        <v>7397</v>
      </c>
      <c r="B7123" t="s">
        <v>41</v>
      </c>
      <c r="C7123" t="s">
        <v>22</v>
      </c>
      <c r="D7123">
        <v>100</v>
      </c>
    </row>
    <row r="7124" spans="1:4" x14ac:dyDescent="0.3">
      <c r="A7124">
        <v>6116</v>
      </c>
      <c r="B7124" t="s">
        <v>41</v>
      </c>
      <c r="C7124" t="s">
        <v>17</v>
      </c>
      <c r="D7124">
        <v>19</v>
      </c>
    </row>
    <row r="7125" spans="1:4" x14ac:dyDescent="0.3">
      <c r="A7125">
        <v>6116</v>
      </c>
      <c r="B7125" t="s">
        <v>41</v>
      </c>
      <c r="C7125" t="s">
        <v>18</v>
      </c>
      <c r="D7125">
        <v>13</v>
      </c>
    </row>
    <row r="7126" spans="1:4" x14ac:dyDescent="0.3">
      <c r="A7126">
        <v>6116</v>
      </c>
      <c r="B7126" t="s">
        <v>41</v>
      </c>
      <c r="C7126" t="s">
        <v>19</v>
      </c>
      <c r="D7126">
        <v>18</v>
      </c>
    </row>
    <row r="7127" spans="1:4" x14ac:dyDescent="0.3">
      <c r="A7127">
        <v>6116</v>
      </c>
      <c r="B7127" t="s">
        <v>41</v>
      </c>
      <c r="C7127" t="s">
        <v>20</v>
      </c>
      <c r="D7127">
        <v>10</v>
      </c>
    </row>
    <row r="7128" spans="1:4" x14ac:dyDescent="0.3">
      <c r="A7128">
        <v>6116</v>
      </c>
      <c r="B7128" t="s">
        <v>41</v>
      </c>
      <c r="C7128" t="s">
        <v>21</v>
      </c>
      <c r="D7128">
        <v>7</v>
      </c>
    </row>
    <row r="7129" spans="1:4" x14ac:dyDescent="0.3">
      <c r="A7129">
        <v>6116</v>
      </c>
      <c r="B7129" t="s">
        <v>41</v>
      </c>
      <c r="C7129" t="s">
        <v>22</v>
      </c>
      <c r="D7129">
        <v>8</v>
      </c>
    </row>
    <row r="7130" spans="1:4" x14ac:dyDescent="0.3">
      <c r="A7130">
        <v>2968</v>
      </c>
      <c r="B7130" t="s">
        <v>53</v>
      </c>
      <c r="C7130" t="s">
        <v>17</v>
      </c>
      <c r="D7130">
        <v>437</v>
      </c>
    </row>
    <row r="7131" spans="1:4" x14ac:dyDescent="0.3">
      <c r="A7131">
        <v>2968</v>
      </c>
      <c r="B7131" t="s">
        <v>53</v>
      </c>
      <c r="C7131" t="s">
        <v>18</v>
      </c>
      <c r="D7131">
        <v>8</v>
      </c>
    </row>
    <row r="7132" spans="1:4" x14ac:dyDescent="0.3">
      <c r="A7132">
        <v>2968</v>
      </c>
      <c r="B7132" t="s">
        <v>53</v>
      </c>
      <c r="C7132" t="s">
        <v>19</v>
      </c>
      <c r="D7132">
        <v>206</v>
      </c>
    </row>
    <row r="7133" spans="1:4" x14ac:dyDescent="0.3">
      <c r="A7133">
        <v>2968</v>
      </c>
      <c r="B7133" t="s">
        <v>53</v>
      </c>
      <c r="C7133" t="s">
        <v>20</v>
      </c>
      <c r="D7133">
        <v>160</v>
      </c>
    </row>
    <row r="7134" spans="1:4" x14ac:dyDescent="0.3">
      <c r="A7134">
        <v>2968</v>
      </c>
      <c r="B7134" t="s">
        <v>53</v>
      </c>
      <c r="C7134" t="s">
        <v>21</v>
      </c>
      <c r="D7134">
        <v>49</v>
      </c>
    </row>
    <row r="7135" spans="1:4" x14ac:dyDescent="0.3">
      <c r="A7135">
        <v>2968</v>
      </c>
      <c r="B7135" t="s">
        <v>53</v>
      </c>
      <c r="C7135" t="s">
        <v>22</v>
      </c>
      <c r="D7135">
        <v>42</v>
      </c>
    </row>
    <row r="7136" spans="1:4" x14ac:dyDescent="0.3">
      <c r="A7136">
        <v>8800</v>
      </c>
      <c r="B7136" t="s">
        <v>47</v>
      </c>
      <c r="C7136" t="s">
        <v>17</v>
      </c>
      <c r="D7136">
        <v>437</v>
      </c>
    </row>
    <row r="7137" spans="1:4" x14ac:dyDescent="0.3">
      <c r="A7137">
        <v>8800</v>
      </c>
      <c r="B7137" t="s">
        <v>47</v>
      </c>
      <c r="C7137" t="s">
        <v>18</v>
      </c>
      <c r="D7137">
        <v>8</v>
      </c>
    </row>
    <row r="7138" spans="1:4" x14ac:dyDescent="0.3">
      <c r="A7138">
        <v>8800</v>
      </c>
      <c r="B7138" t="s">
        <v>47</v>
      </c>
      <c r="C7138" t="s">
        <v>19</v>
      </c>
      <c r="D7138">
        <v>206</v>
      </c>
    </row>
    <row r="7139" spans="1:4" x14ac:dyDescent="0.3">
      <c r="A7139">
        <v>8800</v>
      </c>
      <c r="B7139" t="s">
        <v>47</v>
      </c>
      <c r="C7139" t="s">
        <v>20</v>
      </c>
      <c r="D7139">
        <v>160</v>
      </c>
    </row>
    <row r="7140" spans="1:4" x14ac:dyDescent="0.3">
      <c r="A7140">
        <v>8800</v>
      </c>
      <c r="B7140" t="s">
        <v>47</v>
      </c>
      <c r="C7140" t="s">
        <v>21</v>
      </c>
      <c r="D7140">
        <v>49</v>
      </c>
    </row>
    <row r="7141" spans="1:4" x14ac:dyDescent="0.3">
      <c r="A7141">
        <v>8800</v>
      </c>
      <c r="B7141" t="s">
        <v>47</v>
      </c>
      <c r="C7141" t="s">
        <v>22</v>
      </c>
      <c r="D7141">
        <v>42</v>
      </c>
    </row>
    <row r="7142" spans="1:4" x14ac:dyDescent="0.3">
      <c r="A7142">
        <v>5389</v>
      </c>
      <c r="B7142" t="s">
        <v>41</v>
      </c>
      <c r="C7142" t="s">
        <v>17</v>
      </c>
      <c r="D7142">
        <v>238</v>
      </c>
    </row>
    <row r="7143" spans="1:4" x14ac:dyDescent="0.3">
      <c r="A7143">
        <v>5389</v>
      </c>
      <c r="B7143" t="s">
        <v>41</v>
      </c>
      <c r="C7143" t="s">
        <v>18</v>
      </c>
      <c r="D7143">
        <v>17</v>
      </c>
    </row>
    <row r="7144" spans="1:4" x14ac:dyDescent="0.3">
      <c r="A7144">
        <v>5389</v>
      </c>
      <c r="B7144" t="s">
        <v>41</v>
      </c>
      <c r="C7144" t="s">
        <v>19</v>
      </c>
      <c r="D7144">
        <v>68</v>
      </c>
    </row>
    <row r="7145" spans="1:4" x14ac:dyDescent="0.3">
      <c r="A7145">
        <v>5389</v>
      </c>
      <c r="B7145" t="s">
        <v>41</v>
      </c>
      <c r="C7145" t="s">
        <v>20</v>
      </c>
      <c r="D7145">
        <v>8</v>
      </c>
    </row>
    <row r="7146" spans="1:4" x14ac:dyDescent="0.3">
      <c r="A7146">
        <v>5389</v>
      </c>
      <c r="B7146" t="s">
        <v>41</v>
      </c>
      <c r="C7146" t="s">
        <v>21</v>
      </c>
      <c r="D7146">
        <v>10</v>
      </c>
    </row>
    <row r="7147" spans="1:4" x14ac:dyDescent="0.3">
      <c r="A7147">
        <v>5389</v>
      </c>
      <c r="B7147" t="s">
        <v>41</v>
      </c>
      <c r="C7147" t="s">
        <v>22</v>
      </c>
      <c r="D7147">
        <v>6</v>
      </c>
    </row>
    <row r="7148" spans="1:4" x14ac:dyDescent="0.3">
      <c r="A7148">
        <v>2811</v>
      </c>
      <c r="B7148" t="s">
        <v>41</v>
      </c>
      <c r="C7148" t="s">
        <v>17</v>
      </c>
      <c r="D7148">
        <v>52</v>
      </c>
    </row>
    <row r="7149" spans="1:4" x14ac:dyDescent="0.3">
      <c r="A7149">
        <v>2811</v>
      </c>
      <c r="B7149" t="s">
        <v>41</v>
      </c>
      <c r="C7149" t="s">
        <v>18</v>
      </c>
      <c r="D7149">
        <v>0</v>
      </c>
    </row>
    <row r="7150" spans="1:4" x14ac:dyDescent="0.3">
      <c r="A7150">
        <v>2811</v>
      </c>
      <c r="B7150" t="s">
        <v>41</v>
      </c>
      <c r="C7150" t="s">
        <v>19</v>
      </c>
      <c r="D7150">
        <v>9</v>
      </c>
    </row>
    <row r="7151" spans="1:4" x14ac:dyDescent="0.3">
      <c r="A7151">
        <v>2811</v>
      </c>
      <c r="B7151" t="s">
        <v>41</v>
      </c>
      <c r="C7151" t="s">
        <v>20</v>
      </c>
      <c r="D7151">
        <v>0</v>
      </c>
    </row>
    <row r="7152" spans="1:4" x14ac:dyDescent="0.3">
      <c r="A7152">
        <v>2811</v>
      </c>
      <c r="B7152" t="s">
        <v>41</v>
      </c>
      <c r="C7152" t="s">
        <v>21</v>
      </c>
      <c r="D7152">
        <v>0</v>
      </c>
    </row>
    <row r="7153" spans="1:4" x14ac:dyDescent="0.3">
      <c r="A7153">
        <v>2811</v>
      </c>
      <c r="B7153" t="s">
        <v>41</v>
      </c>
      <c r="C7153" t="s">
        <v>22</v>
      </c>
      <c r="D7153">
        <v>1</v>
      </c>
    </row>
    <row r="7154" spans="1:4" x14ac:dyDescent="0.3">
      <c r="A7154">
        <v>9150</v>
      </c>
      <c r="B7154" t="s">
        <v>41</v>
      </c>
      <c r="C7154" t="s">
        <v>17</v>
      </c>
      <c r="D7154">
        <v>52</v>
      </c>
    </row>
    <row r="7155" spans="1:4" x14ac:dyDescent="0.3">
      <c r="A7155">
        <v>9150</v>
      </c>
      <c r="B7155" t="s">
        <v>41</v>
      </c>
      <c r="C7155" t="s">
        <v>18</v>
      </c>
      <c r="D7155">
        <v>0</v>
      </c>
    </row>
    <row r="7156" spans="1:4" x14ac:dyDescent="0.3">
      <c r="A7156">
        <v>9150</v>
      </c>
      <c r="B7156" t="s">
        <v>41</v>
      </c>
      <c r="C7156" t="s">
        <v>19</v>
      </c>
      <c r="D7156">
        <v>9</v>
      </c>
    </row>
    <row r="7157" spans="1:4" x14ac:dyDescent="0.3">
      <c r="A7157">
        <v>9150</v>
      </c>
      <c r="B7157" t="s">
        <v>41</v>
      </c>
      <c r="C7157" t="s">
        <v>20</v>
      </c>
      <c r="D7157">
        <v>0</v>
      </c>
    </row>
    <row r="7158" spans="1:4" x14ac:dyDescent="0.3">
      <c r="A7158">
        <v>9150</v>
      </c>
      <c r="B7158" t="s">
        <v>41</v>
      </c>
      <c r="C7158" t="s">
        <v>21</v>
      </c>
      <c r="D7158">
        <v>0</v>
      </c>
    </row>
    <row r="7159" spans="1:4" x14ac:dyDescent="0.3">
      <c r="A7159">
        <v>9150</v>
      </c>
      <c r="B7159" t="s">
        <v>41</v>
      </c>
      <c r="C7159" t="s">
        <v>22</v>
      </c>
      <c r="D7159">
        <v>1</v>
      </c>
    </row>
    <row r="7160" spans="1:4" x14ac:dyDescent="0.3">
      <c r="A7160">
        <v>8805</v>
      </c>
      <c r="B7160" t="s">
        <v>43</v>
      </c>
      <c r="C7160" t="s">
        <v>17</v>
      </c>
      <c r="D7160">
        <v>283</v>
      </c>
    </row>
    <row r="7161" spans="1:4" x14ac:dyDescent="0.3">
      <c r="A7161">
        <v>8805</v>
      </c>
      <c r="B7161" t="s">
        <v>43</v>
      </c>
      <c r="C7161" t="s">
        <v>18</v>
      </c>
      <c r="D7161">
        <v>10</v>
      </c>
    </row>
    <row r="7162" spans="1:4" x14ac:dyDescent="0.3">
      <c r="A7162">
        <v>8805</v>
      </c>
      <c r="B7162" t="s">
        <v>43</v>
      </c>
      <c r="C7162" t="s">
        <v>19</v>
      </c>
      <c r="D7162">
        <v>38</v>
      </c>
    </row>
    <row r="7163" spans="1:4" x14ac:dyDescent="0.3">
      <c r="A7163">
        <v>8805</v>
      </c>
      <c r="B7163" t="s">
        <v>43</v>
      </c>
      <c r="C7163" t="s">
        <v>20</v>
      </c>
      <c r="D7163">
        <v>0</v>
      </c>
    </row>
    <row r="7164" spans="1:4" x14ac:dyDescent="0.3">
      <c r="A7164">
        <v>8805</v>
      </c>
      <c r="B7164" t="s">
        <v>43</v>
      </c>
      <c r="C7164" t="s">
        <v>21</v>
      </c>
      <c r="D7164">
        <v>13</v>
      </c>
    </row>
    <row r="7165" spans="1:4" x14ac:dyDescent="0.3">
      <c r="A7165">
        <v>8805</v>
      </c>
      <c r="B7165" t="s">
        <v>43</v>
      </c>
      <c r="C7165" t="s">
        <v>22</v>
      </c>
      <c r="D7165">
        <v>27</v>
      </c>
    </row>
    <row r="7166" spans="1:4" x14ac:dyDescent="0.3">
      <c r="A7166">
        <v>1158</v>
      </c>
      <c r="B7166" t="s">
        <v>41</v>
      </c>
      <c r="C7166" t="s">
        <v>17</v>
      </c>
      <c r="D7166">
        <v>102</v>
      </c>
    </row>
    <row r="7167" spans="1:4" x14ac:dyDescent="0.3">
      <c r="A7167">
        <v>1158</v>
      </c>
      <c r="B7167" t="s">
        <v>41</v>
      </c>
      <c r="C7167" t="s">
        <v>18</v>
      </c>
      <c r="D7167">
        <v>1</v>
      </c>
    </row>
    <row r="7168" spans="1:4" x14ac:dyDescent="0.3">
      <c r="A7168">
        <v>1158</v>
      </c>
      <c r="B7168" t="s">
        <v>41</v>
      </c>
      <c r="C7168" t="s">
        <v>19</v>
      </c>
      <c r="D7168">
        <v>15</v>
      </c>
    </row>
    <row r="7169" spans="1:4" x14ac:dyDescent="0.3">
      <c r="A7169">
        <v>1158</v>
      </c>
      <c r="B7169" t="s">
        <v>41</v>
      </c>
      <c r="C7169" t="s">
        <v>20</v>
      </c>
      <c r="D7169">
        <v>2</v>
      </c>
    </row>
    <row r="7170" spans="1:4" x14ac:dyDescent="0.3">
      <c r="A7170">
        <v>1158</v>
      </c>
      <c r="B7170" t="s">
        <v>41</v>
      </c>
      <c r="C7170" t="s">
        <v>21</v>
      </c>
      <c r="D7170">
        <v>0</v>
      </c>
    </row>
    <row r="7171" spans="1:4" x14ac:dyDescent="0.3">
      <c r="A7171">
        <v>1158</v>
      </c>
      <c r="B7171" t="s">
        <v>41</v>
      </c>
      <c r="C7171" t="s">
        <v>22</v>
      </c>
      <c r="D7171">
        <v>24</v>
      </c>
    </row>
    <row r="7172" spans="1:4" x14ac:dyDescent="0.3">
      <c r="A7172">
        <v>10232</v>
      </c>
      <c r="B7172" t="s">
        <v>41</v>
      </c>
      <c r="C7172" t="s">
        <v>17</v>
      </c>
      <c r="D7172">
        <v>174</v>
      </c>
    </row>
    <row r="7173" spans="1:4" x14ac:dyDescent="0.3">
      <c r="A7173">
        <v>10232</v>
      </c>
      <c r="B7173" t="s">
        <v>41</v>
      </c>
      <c r="C7173" t="s">
        <v>18</v>
      </c>
      <c r="D7173">
        <v>18</v>
      </c>
    </row>
    <row r="7174" spans="1:4" x14ac:dyDescent="0.3">
      <c r="A7174">
        <v>10232</v>
      </c>
      <c r="B7174" t="s">
        <v>41</v>
      </c>
      <c r="C7174" t="s">
        <v>19</v>
      </c>
      <c r="D7174">
        <v>81</v>
      </c>
    </row>
    <row r="7175" spans="1:4" x14ac:dyDescent="0.3">
      <c r="A7175">
        <v>10232</v>
      </c>
      <c r="B7175" t="s">
        <v>41</v>
      </c>
      <c r="C7175" t="s">
        <v>20</v>
      </c>
      <c r="D7175">
        <v>28</v>
      </c>
    </row>
    <row r="7176" spans="1:4" x14ac:dyDescent="0.3">
      <c r="A7176">
        <v>10232</v>
      </c>
      <c r="B7176" t="s">
        <v>41</v>
      </c>
      <c r="C7176" t="s">
        <v>21</v>
      </c>
      <c r="D7176">
        <v>6</v>
      </c>
    </row>
    <row r="7177" spans="1:4" x14ac:dyDescent="0.3">
      <c r="A7177">
        <v>10232</v>
      </c>
      <c r="B7177" t="s">
        <v>41</v>
      </c>
      <c r="C7177" t="s">
        <v>22</v>
      </c>
      <c r="D7177">
        <v>24</v>
      </c>
    </row>
    <row r="7178" spans="1:4" x14ac:dyDescent="0.3">
      <c r="A7178">
        <v>6382</v>
      </c>
      <c r="B7178" t="s">
        <v>43</v>
      </c>
      <c r="C7178" t="s">
        <v>17</v>
      </c>
      <c r="D7178">
        <v>25</v>
      </c>
    </row>
    <row r="7179" spans="1:4" x14ac:dyDescent="0.3">
      <c r="A7179">
        <v>6382</v>
      </c>
      <c r="B7179" t="s">
        <v>43</v>
      </c>
      <c r="C7179" t="s">
        <v>18</v>
      </c>
      <c r="D7179">
        <v>0</v>
      </c>
    </row>
    <row r="7180" spans="1:4" x14ac:dyDescent="0.3">
      <c r="A7180">
        <v>6382</v>
      </c>
      <c r="B7180" t="s">
        <v>43</v>
      </c>
      <c r="C7180" t="s">
        <v>19</v>
      </c>
      <c r="D7180">
        <v>11</v>
      </c>
    </row>
    <row r="7181" spans="1:4" x14ac:dyDescent="0.3">
      <c r="A7181">
        <v>6382</v>
      </c>
      <c r="B7181" t="s">
        <v>43</v>
      </c>
      <c r="C7181" t="s">
        <v>20</v>
      </c>
      <c r="D7181">
        <v>3</v>
      </c>
    </row>
    <row r="7182" spans="1:4" x14ac:dyDescent="0.3">
      <c r="A7182">
        <v>6382</v>
      </c>
      <c r="B7182" t="s">
        <v>43</v>
      </c>
      <c r="C7182" t="s">
        <v>21</v>
      </c>
      <c r="D7182">
        <v>0</v>
      </c>
    </row>
    <row r="7183" spans="1:4" x14ac:dyDescent="0.3">
      <c r="A7183">
        <v>6382</v>
      </c>
      <c r="B7183" t="s">
        <v>43</v>
      </c>
      <c r="C7183" t="s">
        <v>22</v>
      </c>
      <c r="D7183">
        <v>15</v>
      </c>
    </row>
    <row r="7184" spans="1:4" x14ac:dyDescent="0.3">
      <c r="A7184">
        <v>8560</v>
      </c>
      <c r="B7184" t="s">
        <v>48</v>
      </c>
      <c r="C7184" t="s">
        <v>17</v>
      </c>
      <c r="D7184">
        <v>351</v>
      </c>
    </row>
    <row r="7185" spans="1:4" x14ac:dyDescent="0.3">
      <c r="A7185">
        <v>8560</v>
      </c>
      <c r="B7185" t="s">
        <v>48</v>
      </c>
      <c r="C7185" t="s">
        <v>18</v>
      </c>
      <c r="D7185">
        <v>16</v>
      </c>
    </row>
    <row r="7186" spans="1:4" x14ac:dyDescent="0.3">
      <c r="A7186">
        <v>8560</v>
      </c>
      <c r="B7186" t="s">
        <v>48</v>
      </c>
      <c r="C7186" t="s">
        <v>19</v>
      </c>
      <c r="D7186">
        <v>156</v>
      </c>
    </row>
    <row r="7187" spans="1:4" x14ac:dyDescent="0.3">
      <c r="A7187">
        <v>8560</v>
      </c>
      <c r="B7187" t="s">
        <v>48</v>
      </c>
      <c r="C7187" t="s">
        <v>20</v>
      </c>
      <c r="D7187">
        <v>7</v>
      </c>
    </row>
    <row r="7188" spans="1:4" x14ac:dyDescent="0.3">
      <c r="A7188">
        <v>8560</v>
      </c>
      <c r="B7188" t="s">
        <v>48</v>
      </c>
      <c r="C7188" t="s">
        <v>21</v>
      </c>
      <c r="D7188">
        <v>5</v>
      </c>
    </row>
    <row r="7189" spans="1:4" x14ac:dyDescent="0.3">
      <c r="A7189">
        <v>8560</v>
      </c>
      <c r="B7189" t="s">
        <v>48</v>
      </c>
      <c r="C7189" t="s">
        <v>22</v>
      </c>
      <c r="D7189">
        <v>145</v>
      </c>
    </row>
    <row r="7190" spans="1:4" x14ac:dyDescent="0.3">
      <c r="A7190">
        <v>5237</v>
      </c>
      <c r="B7190" t="s">
        <v>53</v>
      </c>
      <c r="C7190" t="s">
        <v>17</v>
      </c>
      <c r="D7190">
        <v>28</v>
      </c>
    </row>
    <row r="7191" spans="1:4" x14ac:dyDescent="0.3">
      <c r="A7191">
        <v>5237</v>
      </c>
      <c r="B7191" t="s">
        <v>53</v>
      </c>
      <c r="C7191" t="s">
        <v>18</v>
      </c>
      <c r="D7191">
        <v>1</v>
      </c>
    </row>
    <row r="7192" spans="1:4" x14ac:dyDescent="0.3">
      <c r="A7192">
        <v>5237</v>
      </c>
      <c r="B7192" t="s">
        <v>53</v>
      </c>
      <c r="C7192" t="s">
        <v>19</v>
      </c>
      <c r="D7192">
        <v>21</v>
      </c>
    </row>
    <row r="7193" spans="1:4" x14ac:dyDescent="0.3">
      <c r="A7193">
        <v>5237</v>
      </c>
      <c r="B7193" t="s">
        <v>53</v>
      </c>
      <c r="C7193" t="s">
        <v>20</v>
      </c>
      <c r="D7193">
        <v>3</v>
      </c>
    </row>
    <row r="7194" spans="1:4" x14ac:dyDescent="0.3">
      <c r="A7194">
        <v>5237</v>
      </c>
      <c r="B7194" t="s">
        <v>53</v>
      </c>
      <c r="C7194" t="s">
        <v>21</v>
      </c>
      <c r="D7194">
        <v>0</v>
      </c>
    </row>
    <row r="7195" spans="1:4" x14ac:dyDescent="0.3">
      <c r="A7195">
        <v>5237</v>
      </c>
      <c r="B7195" t="s">
        <v>53</v>
      </c>
      <c r="C7195" t="s">
        <v>22</v>
      </c>
      <c r="D7195">
        <v>10</v>
      </c>
    </row>
    <row r="7196" spans="1:4" x14ac:dyDescent="0.3">
      <c r="A7196">
        <v>5621</v>
      </c>
      <c r="B7196" t="s">
        <v>41</v>
      </c>
      <c r="C7196" t="s">
        <v>17</v>
      </c>
      <c r="D7196">
        <v>73</v>
      </c>
    </row>
    <row r="7197" spans="1:4" x14ac:dyDescent="0.3">
      <c r="A7197">
        <v>5621</v>
      </c>
      <c r="B7197" t="s">
        <v>41</v>
      </c>
      <c r="C7197" t="s">
        <v>18</v>
      </c>
      <c r="D7197">
        <v>57</v>
      </c>
    </row>
    <row r="7198" spans="1:4" x14ac:dyDescent="0.3">
      <c r="A7198">
        <v>5621</v>
      </c>
      <c r="B7198" t="s">
        <v>41</v>
      </c>
      <c r="C7198" t="s">
        <v>19</v>
      </c>
      <c r="D7198">
        <v>100</v>
      </c>
    </row>
    <row r="7199" spans="1:4" x14ac:dyDescent="0.3">
      <c r="A7199">
        <v>5621</v>
      </c>
      <c r="B7199" t="s">
        <v>41</v>
      </c>
      <c r="C7199" t="s">
        <v>20</v>
      </c>
      <c r="D7199">
        <v>71</v>
      </c>
    </row>
    <row r="7200" spans="1:4" x14ac:dyDescent="0.3">
      <c r="A7200">
        <v>5621</v>
      </c>
      <c r="B7200" t="s">
        <v>41</v>
      </c>
      <c r="C7200" t="s">
        <v>21</v>
      </c>
      <c r="D7200">
        <v>15</v>
      </c>
    </row>
    <row r="7201" spans="1:4" x14ac:dyDescent="0.3">
      <c r="A7201">
        <v>5621</v>
      </c>
      <c r="B7201" t="s">
        <v>41</v>
      </c>
      <c r="C7201" t="s">
        <v>22</v>
      </c>
      <c r="D7201">
        <v>0</v>
      </c>
    </row>
    <row r="7202" spans="1:4" x14ac:dyDescent="0.3">
      <c r="A7202">
        <v>221</v>
      </c>
      <c r="B7202" t="s">
        <v>52</v>
      </c>
      <c r="C7202" t="s">
        <v>17</v>
      </c>
      <c r="D7202">
        <v>138</v>
      </c>
    </row>
    <row r="7203" spans="1:4" x14ac:dyDescent="0.3">
      <c r="A7203">
        <v>221</v>
      </c>
      <c r="B7203" t="s">
        <v>52</v>
      </c>
      <c r="C7203" t="s">
        <v>18</v>
      </c>
      <c r="D7203">
        <v>3</v>
      </c>
    </row>
    <row r="7204" spans="1:4" x14ac:dyDescent="0.3">
      <c r="A7204">
        <v>221</v>
      </c>
      <c r="B7204" t="s">
        <v>52</v>
      </c>
      <c r="C7204" t="s">
        <v>19</v>
      </c>
      <c r="D7204">
        <v>38</v>
      </c>
    </row>
    <row r="7205" spans="1:4" x14ac:dyDescent="0.3">
      <c r="A7205">
        <v>221</v>
      </c>
      <c r="B7205" t="s">
        <v>52</v>
      </c>
      <c r="C7205" t="s">
        <v>20</v>
      </c>
      <c r="D7205">
        <v>4</v>
      </c>
    </row>
    <row r="7206" spans="1:4" x14ac:dyDescent="0.3">
      <c r="A7206">
        <v>221</v>
      </c>
      <c r="B7206" t="s">
        <v>52</v>
      </c>
      <c r="C7206" t="s">
        <v>21</v>
      </c>
      <c r="D7206">
        <v>0</v>
      </c>
    </row>
    <row r="7207" spans="1:4" x14ac:dyDescent="0.3">
      <c r="A7207">
        <v>221</v>
      </c>
      <c r="B7207" t="s">
        <v>52</v>
      </c>
      <c r="C7207" t="s">
        <v>22</v>
      </c>
      <c r="D7207">
        <v>59</v>
      </c>
    </row>
    <row r="7208" spans="1:4" x14ac:dyDescent="0.3">
      <c r="A7208">
        <v>5552</v>
      </c>
      <c r="B7208" t="s">
        <v>47</v>
      </c>
      <c r="C7208" t="s">
        <v>17</v>
      </c>
      <c r="D7208">
        <v>81</v>
      </c>
    </row>
    <row r="7209" spans="1:4" x14ac:dyDescent="0.3">
      <c r="A7209">
        <v>5552</v>
      </c>
      <c r="B7209" t="s">
        <v>47</v>
      </c>
      <c r="C7209" t="s">
        <v>18</v>
      </c>
      <c r="D7209">
        <v>18</v>
      </c>
    </row>
    <row r="7210" spans="1:4" x14ac:dyDescent="0.3">
      <c r="A7210">
        <v>5552</v>
      </c>
      <c r="B7210" t="s">
        <v>47</v>
      </c>
      <c r="C7210" t="s">
        <v>19</v>
      </c>
      <c r="D7210">
        <v>113</v>
      </c>
    </row>
    <row r="7211" spans="1:4" x14ac:dyDescent="0.3">
      <c r="A7211">
        <v>5552</v>
      </c>
      <c r="B7211" t="s">
        <v>47</v>
      </c>
      <c r="C7211" t="s">
        <v>20</v>
      </c>
      <c r="D7211">
        <v>47</v>
      </c>
    </row>
    <row r="7212" spans="1:4" x14ac:dyDescent="0.3">
      <c r="A7212">
        <v>5552</v>
      </c>
      <c r="B7212" t="s">
        <v>47</v>
      </c>
      <c r="C7212" t="s">
        <v>21</v>
      </c>
      <c r="D7212">
        <v>13</v>
      </c>
    </row>
    <row r="7213" spans="1:4" x14ac:dyDescent="0.3">
      <c r="A7213">
        <v>5552</v>
      </c>
      <c r="B7213" t="s">
        <v>47</v>
      </c>
      <c r="C7213" t="s">
        <v>22</v>
      </c>
      <c r="D7213">
        <v>21</v>
      </c>
    </row>
    <row r="7214" spans="1:4" x14ac:dyDescent="0.3">
      <c r="A7214">
        <v>11031</v>
      </c>
      <c r="B7214" t="s">
        <v>53</v>
      </c>
      <c r="C7214" t="s">
        <v>17</v>
      </c>
      <c r="D7214">
        <v>26</v>
      </c>
    </row>
    <row r="7215" spans="1:4" x14ac:dyDescent="0.3">
      <c r="A7215">
        <v>11031</v>
      </c>
      <c r="B7215" t="s">
        <v>53</v>
      </c>
      <c r="C7215" t="s">
        <v>18</v>
      </c>
      <c r="D7215">
        <v>1</v>
      </c>
    </row>
    <row r="7216" spans="1:4" x14ac:dyDescent="0.3">
      <c r="A7216">
        <v>11031</v>
      </c>
      <c r="B7216" t="s">
        <v>53</v>
      </c>
      <c r="C7216" t="s">
        <v>19</v>
      </c>
      <c r="D7216">
        <v>10</v>
      </c>
    </row>
    <row r="7217" spans="1:4" x14ac:dyDescent="0.3">
      <c r="A7217">
        <v>11031</v>
      </c>
      <c r="B7217" t="s">
        <v>53</v>
      </c>
      <c r="C7217" t="s">
        <v>20</v>
      </c>
      <c r="D7217">
        <v>2</v>
      </c>
    </row>
    <row r="7218" spans="1:4" x14ac:dyDescent="0.3">
      <c r="A7218">
        <v>11031</v>
      </c>
      <c r="B7218" t="s">
        <v>53</v>
      </c>
      <c r="C7218" t="s">
        <v>21</v>
      </c>
      <c r="D7218">
        <v>0</v>
      </c>
    </row>
    <row r="7219" spans="1:4" x14ac:dyDescent="0.3">
      <c r="A7219">
        <v>11031</v>
      </c>
      <c r="B7219" t="s">
        <v>53</v>
      </c>
      <c r="C7219" t="s">
        <v>22</v>
      </c>
      <c r="D7219">
        <v>1</v>
      </c>
    </row>
    <row r="7220" spans="1:4" x14ac:dyDescent="0.3">
      <c r="A7220">
        <v>7284</v>
      </c>
      <c r="B7220" t="s">
        <v>41</v>
      </c>
      <c r="C7220" t="s">
        <v>17</v>
      </c>
      <c r="D7220">
        <v>10</v>
      </c>
    </row>
    <row r="7221" spans="1:4" x14ac:dyDescent="0.3">
      <c r="A7221">
        <v>7284</v>
      </c>
      <c r="B7221" t="s">
        <v>41</v>
      </c>
      <c r="C7221" t="s">
        <v>18</v>
      </c>
      <c r="D7221">
        <v>0</v>
      </c>
    </row>
    <row r="7222" spans="1:4" x14ac:dyDescent="0.3">
      <c r="A7222">
        <v>7284</v>
      </c>
      <c r="B7222" t="s">
        <v>41</v>
      </c>
      <c r="C7222" t="s">
        <v>19</v>
      </c>
      <c r="D7222">
        <v>7</v>
      </c>
    </row>
    <row r="7223" spans="1:4" x14ac:dyDescent="0.3">
      <c r="A7223">
        <v>7284</v>
      </c>
      <c r="B7223" t="s">
        <v>41</v>
      </c>
      <c r="C7223" t="s">
        <v>20</v>
      </c>
      <c r="D7223">
        <v>2</v>
      </c>
    </row>
    <row r="7224" spans="1:4" x14ac:dyDescent="0.3">
      <c r="A7224">
        <v>7284</v>
      </c>
      <c r="B7224" t="s">
        <v>41</v>
      </c>
      <c r="C7224" t="s">
        <v>21</v>
      </c>
      <c r="D7224">
        <v>0</v>
      </c>
    </row>
    <row r="7225" spans="1:4" x14ac:dyDescent="0.3">
      <c r="A7225">
        <v>7284</v>
      </c>
      <c r="B7225" t="s">
        <v>41</v>
      </c>
      <c r="C7225" t="s">
        <v>22</v>
      </c>
      <c r="D7225">
        <v>1</v>
      </c>
    </row>
    <row r="7226" spans="1:4" x14ac:dyDescent="0.3">
      <c r="A7226">
        <v>5025</v>
      </c>
      <c r="B7226" t="s">
        <v>41</v>
      </c>
      <c r="C7226" t="s">
        <v>17</v>
      </c>
      <c r="D7226">
        <v>23</v>
      </c>
    </row>
    <row r="7227" spans="1:4" x14ac:dyDescent="0.3">
      <c r="A7227">
        <v>5025</v>
      </c>
      <c r="B7227" t="s">
        <v>41</v>
      </c>
      <c r="C7227" t="s">
        <v>18</v>
      </c>
      <c r="D7227">
        <v>17</v>
      </c>
    </row>
    <row r="7228" spans="1:4" x14ac:dyDescent="0.3">
      <c r="A7228">
        <v>5025</v>
      </c>
      <c r="B7228" t="s">
        <v>41</v>
      </c>
      <c r="C7228" t="s">
        <v>19</v>
      </c>
      <c r="D7228">
        <v>23</v>
      </c>
    </row>
    <row r="7229" spans="1:4" x14ac:dyDescent="0.3">
      <c r="A7229">
        <v>5025</v>
      </c>
      <c r="B7229" t="s">
        <v>41</v>
      </c>
      <c r="C7229" t="s">
        <v>20</v>
      </c>
      <c r="D7229">
        <v>43</v>
      </c>
    </row>
    <row r="7230" spans="1:4" x14ac:dyDescent="0.3">
      <c r="A7230">
        <v>5025</v>
      </c>
      <c r="B7230" t="s">
        <v>41</v>
      </c>
      <c r="C7230" t="s">
        <v>21</v>
      </c>
      <c r="D7230">
        <v>20</v>
      </c>
    </row>
    <row r="7231" spans="1:4" x14ac:dyDescent="0.3">
      <c r="A7231">
        <v>5025</v>
      </c>
      <c r="B7231" t="s">
        <v>41</v>
      </c>
      <c r="C7231" t="s">
        <v>22</v>
      </c>
      <c r="D7231">
        <v>9</v>
      </c>
    </row>
    <row r="7232" spans="1:4" x14ac:dyDescent="0.3">
      <c r="A7232">
        <v>1041</v>
      </c>
      <c r="B7232" t="s">
        <v>47</v>
      </c>
      <c r="C7232" t="s">
        <v>17</v>
      </c>
      <c r="D7232">
        <v>322</v>
      </c>
    </row>
    <row r="7233" spans="1:4" x14ac:dyDescent="0.3">
      <c r="A7233">
        <v>1041</v>
      </c>
      <c r="B7233" t="s">
        <v>47</v>
      </c>
      <c r="C7233" t="s">
        <v>18</v>
      </c>
      <c r="D7233">
        <v>3</v>
      </c>
    </row>
    <row r="7234" spans="1:4" x14ac:dyDescent="0.3">
      <c r="A7234">
        <v>1041</v>
      </c>
      <c r="B7234" t="s">
        <v>47</v>
      </c>
      <c r="C7234" t="s">
        <v>19</v>
      </c>
      <c r="D7234">
        <v>50</v>
      </c>
    </row>
    <row r="7235" spans="1:4" x14ac:dyDescent="0.3">
      <c r="A7235">
        <v>1041</v>
      </c>
      <c r="B7235" t="s">
        <v>47</v>
      </c>
      <c r="C7235" t="s">
        <v>20</v>
      </c>
      <c r="D7235">
        <v>4</v>
      </c>
    </row>
    <row r="7236" spans="1:4" x14ac:dyDescent="0.3">
      <c r="A7236">
        <v>1041</v>
      </c>
      <c r="B7236" t="s">
        <v>47</v>
      </c>
      <c r="C7236" t="s">
        <v>21</v>
      </c>
      <c r="D7236">
        <v>3</v>
      </c>
    </row>
    <row r="7237" spans="1:4" x14ac:dyDescent="0.3">
      <c r="A7237">
        <v>1041</v>
      </c>
      <c r="B7237" t="s">
        <v>47</v>
      </c>
      <c r="C7237" t="s">
        <v>22</v>
      </c>
      <c r="D7237">
        <v>42</v>
      </c>
    </row>
    <row r="7238" spans="1:4" x14ac:dyDescent="0.3">
      <c r="A7238">
        <v>492</v>
      </c>
      <c r="B7238" t="s">
        <v>48</v>
      </c>
      <c r="C7238" t="s">
        <v>17</v>
      </c>
      <c r="D7238">
        <v>322</v>
      </c>
    </row>
    <row r="7239" spans="1:4" x14ac:dyDescent="0.3">
      <c r="A7239">
        <v>492</v>
      </c>
      <c r="B7239" t="s">
        <v>48</v>
      </c>
      <c r="C7239" t="s">
        <v>18</v>
      </c>
      <c r="D7239">
        <v>3</v>
      </c>
    </row>
    <row r="7240" spans="1:4" x14ac:dyDescent="0.3">
      <c r="A7240">
        <v>492</v>
      </c>
      <c r="B7240" t="s">
        <v>48</v>
      </c>
      <c r="C7240" t="s">
        <v>19</v>
      </c>
      <c r="D7240">
        <v>50</v>
      </c>
    </row>
    <row r="7241" spans="1:4" x14ac:dyDescent="0.3">
      <c r="A7241">
        <v>492</v>
      </c>
      <c r="B7241" t="s">
        <v>48</v>
      </c>
      <c r="C7241" t="s">
        <v>20</v>
      </c>
      <c r="D7241">
        <v>4</v>
      </c>
    </row>
    <row r="7242" spans="1:4" x14ac:dyDescent="0.3">
      <c r="A7242">
        <v>492</v>
      </c>
      <c r="B7242" t="s">
        <v>48</v>
      </c>
      <c r="C7242" t="s">
        <v>21</v>
      </c>
      <c r="D7242">
        <v>3</v>
      </c>
    </row>
    <row r="7243" spans="1:4" x14ac:dyDescent="0.3">
      <c r="A7243">
        <v>492</v>
      </c>
      <c r="B7243" t="s">
        <v>48</v>
      </c>
      <c r="C7243" t="s">
        <v>22</v>
      </c>
      <c r="D7243">
        <v>42</v>
      </c>
    </row>
    <row r="7244" spans="1:4" x14ac:dyDescent="0.3">
      <c r="A7244">
        <v>11133</v>
      </c>
      <c r="B7244" t="s">
        <v>45</v>
      </c>
      <c r="C7244" t="s">
        <v>17</v>
      </c>
      <c r="D7244">
        <v>322</v>
      </c>
    </row>
    <row r="7245" spans="1:4" x14ac:dyDescent="0.3">
      <c r="A7245">
        <v>11133</v>
      </c>
      <c r="B7245" t="s">
        <v>45</v>
      </c>
      <c r="C7245" t="s">
        <v>18</v>
      </c>
      <c r="D7245">
        <v>3</v>
      </c>
    </row>
    <row r="7246" spans="1:4" x14ac:dyDescent="0.3">
      <c r="A7246">
        <v>11133</v>
      </c>
      <c r="B7246" t="s">
        <v>45</v>
      </c>
      <c r="C7246" t="s">
        <v>19</v>
      </c>
      <c r="D7246">
        <v>50</v>
      </c>
    </row>
    <row r="7247" spans="1:4" x14ac:dyDescent="0.3">
      <c r="A7247">
        <v>11133</v>
      </c>
      <c r="B7247" t="s">
        <v>45</v>
      </c>
      <c r="C7247" t="s">
        <v>20</v>
      </c>
      <c r="D7247">
        <v>4</v>
      </c>
    </row>
    <row r="7248" spans="1:4" x14ac:dyDescent="0.3">
      <c r="A7248">
        <v>11133</v>
      </c>
      <c r="B7248" t="s">
        <v>45</v>
      </c>
      <c r="C7248" t="s">
        <v>21</v>
      </c>
      <c r="D7248">
        <v>3</v>
      </c>
    </row>
    <row r="7249" spans="1:4" x14ac:dyDescent="0.3">
      <c r="A7249">
        <v>11133</v>
      </c>
      <c r="B7249" t="s">
        <v>45</v>
      </c>
      <c r="C7249" t="s">
        <v>22</v>
      </c>
      <c r="D7249">
        <v>42</v>
      </c>
    </row>
    <row r="7250" spans="1:4" x14ac:dyDescent="0.3">
      <c r="A7250">
        <v>10623</v>
      </c>
      <c r="B7250" t="s">
        <v>41</v>
      </c>
      <c r="C7250" t="s">
        <v>17</v>
      </c>
      <c r="D7250">
        <v>28</v>
      </c>
    </row>
    <row r="7251" spans="1:4" x14ac:dyDescent="0.3">
      <c r="A7251">
        <v>10623</v>
      </c>
      <c r="B7251" t="s">
        <v>41</v>
      </c>
      <c r="C7251" t="s">
        <v>18</v>
      </c>
      <c r="D7251">
        <v>0</v>
      </c>
    </row>
    <row r="7252" spans="1:4" x14ac:dyDescent="0.3">
      <c r="A7252">
        <v>10623</v>
      </c>
      <c r="B7252" t="s">
        <v>41</v>
      </c>
      <c r="C7252" t="s">
        <v>19</v>
      </c>
      <c r="D7252">
        <v>4</v>
      </c>
    </row>
    <row r="7253" spans="1:4" x14ac:dyDescent="0.3">
      <c r="A7253">
        <v>10623</v>
      </c>
      <c r="B7253" t="s">
        <v>41</v>
      </c>
      <c r="C7253" t="s">
        <v>20</v>
      </c>
      <c r="D7253">
        <v>0</v>
      </c>
    </row>
    <row r="7254" spans="1:4" x14ac:dyDescent="0.3">
      <c r="A7254">
        <v>10623</v>
      </c>
      <c r="B7254" t="s">
        <v>41</v>
      </c>
      <c r="C7254" t="s">
        <v>21</v>
      </c>
      <c r="D7254">
        <v>0</v>
      </c>
    </row>
    <row r="7255" spans="1:4" x14ac:dyDescent="0.3">
      <c r="A7255">
        <v>10623</v>
      </c>
      <c r="B7255" t="s">
        <v>41</v>
      </c>
      <c r="C7255" t="s">
        <v>22</v>
      </c>
      <c r="D7255">
        <v>0</v>
      </c>
    </row>
    <row r="7256" spans="1:4" x14ac:dyDescent="0.3">
      <c r="A7256">
        <v>10299</v>
      </c>
      <c r="B7256" t="s">
        <v>41</v>
      </c>
      <c r="C7256" t="s">
        <v>17</v>
      </c>
      <c r="D7256">
        <v>389</v>
      </c>
    </row>
    <row r="7257" spans="1:4" x14ac:dyDescent="0.3">
      <c r="A7257">
        <v>10299</v>
      </c>
      <c r="B7257" t="s">
        <v>41</v>
      </c>
      <c r="C7257" t="s">
        <v>18</v>
      </c>
      <c r="D7257">
        <v>91</v>
      </c>
    </row>
    <row r="7258" spans="1:4" x14ac:dyDescent="0.3">
      <c r="A7258">
        <v>10299</v>
      </c>
      <c r="B7258" t="s">
        <v>41</v>
      </c>
      <c r="C7258" t="s">
        <v>19</v>
      </c>
      <c r="D7258">
        <v>248</v>
      </c>
    </row>
    <row r="7259" spans="1:4" x14ac:dyDescent="0.3">
      <c r="A7259">
        <v>10299</v>
      </c>
      <c r="B7259" t="s">
        <v>41</v>
      </c>
      <c r="C7259" t="s">
        <v>20</v>
      </c>
      <c r="D7259">
        <v>64</v>
      </c>
    </row>
    <row r="7260" spans="1:4" x14ac:dyDescent="0.3">
      <c r="A7260">
        <v>10299</v>
      </c>
      <c r="B7260" t="s">
        <v>41</v>
      </c>
      <c r="C7260" t="s">
        <v>21</v>
      </c>
      <c r="D7260">
        <v>49</v>
      </c>
    </row>
    <row r="7261" spans="1:4" x14ac:dyDescent="0.3">
      <c r="A7261">
        <v>10299</v>
      </c>
      <c r="B7261" t="s">
        <v>41</v>
      </c>
      <c r="C7261" t="s">
        <v>22</v>
      </c>
      <c r="D7261">
        <v>41</v>
      </c>
    </row>
    <row r="7262" spans="1:4" x14ac:dyDescent="0.3">
      <c r="A7262">
        <v>4954</v>
      </c>
      <c r="B7262" t="s">
        <v>41</v>
      </c>
      <c r="C7262" t="s">
        <v>17</v>
      </c>
      <c r="D7262">
        <v>106</v>
      </c>
    </row>
    <row r="7263" spans="1:4" x14ac:dyDescent="0.3">
      <c r="A7263">
        <v>4954</v>
      </c>
      <c r="B7263" t="s">
        <v>41</v>
      </c>
      <c r="C7263" t="s">
        <v>18</v>
      </c>
      <c r="D7263">
        <v>27</v>
      </c>
    </row>
    <row r="7264" spans="1:4" x14ac:dyDescent="0.3">
      <c r="A7264">
        <v>4954</v>
      </c>
      <c r="B7264" t="s">
        <v>41</v>
      </c>
      <c r="C7264" t="s">
        <v>19</v>
      </c>
      <c r="D7264">
        <v>68</v>
      </c>
    </row>
    <row r="7265" spans="1:4" x14ac:dyDescent="0.3">
      <c r="A7265">
        <v>4954</v>
      </c>
      <c r="B7265" t="s">
        <v>41</v>
      </c>
      <c r="C7265" t="s">
        <v>20</v>
      </c>
      <c r="D7265">
        <v>52</v>
      </c>
    </row>
    <row r="7266" spans="1:4" x14ac:dyDescent="0.3">
      <c r="A7266">
        <v>4954</v>
      </c>
      <c r="B7266" t="s">
        <v>41</v>
      </c>
      <c r="C7266" t="s">
        <v>21</v>
      </c>
      <c r="D7266">
        <v>7</v>
      </c>
    </row>
    <row r="7267" spans="1:4" x14ac:dyDescent="0.3">
      <c r="A7267">
        <v>4954</v>
      </c>
      <c r="B7267" t="s">
        <v>41</v>
      </c>
      <c r="C7267" t="s">
        <v>22</v>
      </c>
      <c r="D7267">
        <v>5</v>
      </c>
    </row>
    <row r="7268" spans="1:4" x14ac:dyDescent="0.3">
      <c r="A7268">
        <v>3483</v>
      </c>
      <c r="B7268" t="s">
        <v>48</v>
      </c>
      <c r="C7268" t="s">
        <v>17</v>
      </c>
      <c r="D7268">
        <v>1039</v>
      </c>
    </row>
    <row r="7269" spans="1:4" x14ac:dyDescent="0.3">
      <c r="A7269">
        <v>3483</v>
      </c>
      <c r="B7269" t="s">
        <v>48</v>
      </c>
      <c r="C7269" t="s">
        <v>18</v>
      </c>
      <c r="D7269">
        <v>43</v>
      </c>
    </row>
    <row r="7270" spans="1:4" x14ac:dyDescent="0.3">
      <c r="A7270">
        <v>3483</v>
      </c>
      <c r="B7270" t="s">
        <v>48</v>
      </c>
      <c r="C7270" t="s">
        <v>19</v>
      </c>
      <c r="D7270">
        <v>204</v>
      </c>
    </row>
    <row r="7271" spans="1:4" x14ac:dyDescent="0.3">
      <c r="A7271">
        <v>3483</v>
      </c>
      <c r="B7271" t="s">
        <v>48</v>
      </c>
      <c r="C7271" t="s">
        <v>20</v>
      </c>
      <c r="D7271">
        <v>153</v>
      </c>
    </row>
    <row r="7272" spans="1:4" x14ac:dyDescent="0.3">
      <c r="A7272">
        <v>3483</v>
      </c>
      <c r="B7272" t="s">
        <v>48</v>
      </c>
      <c r="C7272" t="s">
        <v>21</v>
      </c>
      <c r="D7272">
        <v>58</v>
      </c>
    </row>
    <row r="7273" spans="1:4" x14ac:dyDescent="0.3">
      <c r="A7273">
        <v>3483</v>
      </c>
      <c r="B7273" t="s">
        <v>48</v>
      </c>
      <c r="C7273" t="s">
        <v>22</v>
      </c>
      <c r="D7273">
        <v>29</v>
      </c>
    </row>
    <row r="7274" spans="1:4" x14ac:dyDescent="0.3">
      <c r="A7274">
        <v>5866</v>
      </c>
      <c r="B7274" t="s">
        <v>41</v>
      </c>
      <c r="C7274" t="s">
        <v>17</v>
      </c>
      <c r="D7274">
        <v>97</v>
      </c>
    </row>
    <row r="7275" spans="1:4" x14ac:dyDescent="0.3">
      <c r="A7275">
        <v>5866</v>
      </c>
      <c r="B7275" t="s">
        <v>41</v>
      </c>
      <c r="C7275" t="s">
        <v>18</v>
      </c>
      <c r="D7275">
        <v>3</v>
      </c>
    </row>
    <row r="7276" spans="1:4" x14ac:dyDescent="0.3">
      <c r="A7276">
        <v>5866</v>
      </c>
      <c r="B7276" t="s">
        <v>41</v>
      </c>
      <c r="C7276" t="s">
        <v>19</v>
      </c>
      <c r="D7276">
        <v>66</v>
      </c>
    </row>
    <row r="7277" spans="1:4" x14ac:dyDescent="0.3">
      <c r="A7277">
        <v>5866</v>
      </c>
      <c r="B7277" t="s">
        <v>41</v>
      </c>
      <c r="C7277" t="s">
        <v>20</v>
      </c>
      <c r="D7277">
        <v>12</v>
      </c>
    </row>
    <row r="7278" spans="1:4" x14ac:dyDescent="0.3">
      <c r="A7278">
        <v>5866</v>
      </c>
      <c r="B7278" t="s">
        <v>41</v>
      </c>
      <c r="C7278" t="s">
        <v>21</v>
      </c>
      <c r="D7278">
        <v>7</v>
      </c>
    </row>
    <row r="7279" spans="1:4" x14ac:dyDescent="0.3">
      <c r="A7279">
        <v>5866</v>
      </c>
      <c r="B7279" t="s">
        <v>41</v>
      </c>
      <c r="C7279" t="s">
        <v>22</v>
      </c>
      <c r="D7279">
        <v>34</v>
      </c>
    </row>
    <row r="7280" spans="1:4" x14ac:dyDescent="0.3">
      <c r="A7280">
        <v>10313</v>
      </c>
      <c r="B7280" t="s">
        <v>41</v>
      </c>
      <c r="C7280" t="s">
        <v>17</v>
      </c>
      <c r="D7280">
        <v>159</v>
      </c>
    </row>
    <row r="7281" spans="1:4" x14ac:dyDescent="0.3">
      <c r="A7281">
        <v>10313</v>
      </c>
      <c r="B7281" t="s">
        <v>41</v>
      </c>
      <c r="C7281" t="s">
        <v>18</v>
      </c>
      <c r="D7281">
        <v>4</v>
      </c>
    </row>
    <row r="7282" spans="1:4" x14ac:dyDescent="0.3">
      <c r="A7282">
        <v>10313</v>
      </c>
      <c r="B7282" t="s">
        <v>41</v>
      </c>
      <c r="C7282" t="s">
        <v>19</v>
      </c>
      <c r="D7282">
        <v>45</v>
      </c>
    </row>
    <row r="7283" spans="1:4" x14ac:dyDescent="0.3">
      <c r="A7283">
        <v>10313</v>
      </c>
      <c r="B7283" t="s">
        <v>41</v>
      </c>
      <c r="C7283" t="s">
        <v>20</v>
      </c>
      <c r="D7283">
        <v>6</v>
      </c>
    </row>
    <row r="7284" spans="1:4" x14ac:dyDescent="0.3">
      <c r="A7284">
        <v>10313</v>
      </c>
      <c r="B7284" t="s">
        <v>41</v>
      </c>
      <c r="C7284" t="s">
        <v>21</v>
      </c>
      <c r="D7284">
        <v>2</v>
      </c>
    </row>
    <row r="7285" spans="1:4" x14ac:dyDescent="0.3">
      <c r="A7285">
        <v>10313</v>
      </c>
      <c r="B7285" t="s">
        <v>41</v>
      </c>
      <c r="C7285" t="s">
        <v>22</v>
      </c>
      <c r="D7285">
        <v>38</v>
      </c>
    </row>
    <row r="7286" spans="1:4" x14ac:dyDescent="0.3">
      <c r="A7286">
        <v>5991</v>
      </c>
      <c r="B7286" t="s">
        <v>52</v>
      </c>
      <c r="C7286" t="s">
        <v>17</v>
      </c>
      <c r="D7286">
        <v>173</v>
      </c>
    </row>
    <row r="7287" spans="1:4" x14ac:dyDescent="0.3">
      <c r="A7287">
        <v>5991</v>
      </c>
      <c r="B7287" t="s">
        <v>52</v>
      </c>
      <c r="C7287" t="s">
        <v>18</v>
      </c>
      <c r="D7287">
        <v>2</v>
      </c>
    </row>
    <row r="7288" spans="1:4" x14ac:dyDescent="0.3">
      <c r="A7288">
        <v>5991</v>
      </c>
      <c r="B7288" t="s">
        <v>52</v>
      </c>
      <c r="C7288" t="s">
        <v>19</v>
      </c>
      <c r="D7288">
        <v>39</v>
      </c>
    </row>
    <row r="7289" spans="1:4" x14ac:dyDescent="0.3">
      <c r="A7289">
        <v>5991</v>
      </c>
      <c r="B7289" t="s">
        <v>52</v>
      </c>
      <c r="C7289" t="s">
        <v>20</v>
      </c>
      <c r="D7289">
        <v>3</v>
      </c>
    </row>
    <row r="7290" spans="1:4" x14ac:dyDescent="0.3">
      <c r="A7290">
        <v>5991</v>
      </c>
      <c r="B7290" t="s">
        <v>52</v>
      </c>
      <c r="C7290" t="s">
        <v>21</v>
      </c>
      <c r="D7290">
        <v>2</v>
      </c>
    </row>
    <row r="7291" spans="1:4" x14ac:dyDescent="0.3">
      <c r="A7291">
        <v>5991</v>
      </c>
      <c r="B7291" t="s">
        <v>52</v>
      </c>
      <c r="C7291" t="s">
        <v>22</v>
      </c>
      <c r="D7291">
        <v>47</v>
      </c>
    </row>
    <row r="7292" spans="1:4" x14ac:dyDescent="0.3">
      <c r="A7292">
        <v>359</v>
      </c>
      <c r="B7292" t="s">
        <v>41</v>
      </c>
      <c r="C7292" t="s">
        <v>17</v>
      </c>
      <c r="D7292">
        <v>373</v>
      </c>
    </row>
    <row r="7293" spans="1:4" x14ac:dyDescent="0.3">
      <c r="A7293">
        <v>359</v>
      </c>
      <c r="B7293" t="s">
        <v>41</v>
      </c>
      <c r="C7293" t="s">
        <v>18</v>
      </c>
      <c r="D7293">
        <v>14</v>
      </c>
    </row>
    <row r="7294" spans="1:4" x14ac:dyDescent="0.3">
      <c r="A7294">
        <v>359</v>
      </c>
      <c r="B7294" t="s">
        <v>41</v>
      </c>
      <c r="C7294" t="s">
        <v>19</v>
      </c>
      <c r="D7294">
        <v>83</v>
      </c>
    </row>
    <row r="7295" spans="1:4" x14ac:dyDescent="0.3">
      <c r="A7295">
        <v>359</v>
      </c>
      <c r="B7295" t="s">
        <v>41</v>
      </c>
      <c r="C7295" t="s">
        <v>20</v>
      </c>
      <c r="D7295">
        <v>6</v>
      </c>
    </row>
    <row r="7296" spans="1:4" x14ac:dyDescent="0.3">
      <c r="A7296">
        <v>359</v>
      </c>
      <c r="B7296" t="s">
        <v>41</v>
      </c>
      <c r="C7296" t="s">
        <v>21</v>
      </c>
      <c r="D7296">
        <v>9</v>
      </c>
    </row>
    <row r="7297" spans="1:4" x14ac:dyDescent="0.3">
      <c r="A7297">
        <v>359</v>
      </c>
      <c r="B7297" t="s">
        <v>41</v>
      </c>
      <c r="C7297" t="s">
        <v>22</v>
      </c>
      <c r="D7297">
        <v>19</v>
      </c>
    </row>
    <row r="7298" spans="1:4" x14ac:dyDescent="0.3">
      <c r="A7298">
        <v>194</v>
      </c>
      <c r="B7298" t="s">
        <v>41</v>
      </c>
      <c r="C7298" t="s">
        <v>17</v>
      </c>
      <c r="D7298">
        <v>23</v>
      </c>
    </row>
    <row r="7299" spans="1:4" x14ac:dyDescent="0.3">
      <c r="A7299">
        <v>194</v>
      </c>
      <c r="B7299" t="s">
        <v>41</v>
      </c>
      <c r="C7299" t="s">
        <v>18</v>
      </c>
      <c r="D7299">
        <v>0</v>
      </c>
    </row>
    <row r="7300" spans="1:4" x14ac:dyDescent="0.3">
      <c r="A7300">
        <v>194</v>
      </c>
      <c r="B7300" t="s">
        <v>41</v>
      </c>
      <c r="C7300" t="s">
        <v>19</v>
      </c>
      <c r="D7300">
        <v>11</v>
      </c>
    </row>
    <row r="7301" spans="1:4" x14ac:dyDescent="0.3">
      <c r="A7301">
        <v>194</v>
      </c>
      <c r="B7301" t="s">
        <v>41</v>
      </c>
      <c r="C7301" t="s">
        <v>20</v>
      </c>
      <c r="D7301">
        <v>3</v>
      </c>
    </row>
    <row r="7302" spans="1:4" x14ac:dyDescent="0.3">
      <c r="A7302">
        <v>194</v>
      </c>
      <c r="B7302" t="s">
        <v>41</v>
      </c>
      <c r="C7302" t="s">
        <v>21</v>
      </c>
      <c r="D7302">
        <v>2</v>
      </c>
    </row>
    <row r="7303" spans="1:4" x14ac:dyDescent="0.3">
      <c r="A7303">
        <v>194</v>
      </c>
      <c r="B7303" t="s">
        <v>41</v>
      </c>
      <c r="C7303" t="s">
        <v>22</v>
      </c>
      <c r="D7303">
        <v>2</v>
      </c>
    </row>
    <row r="7304" spans="1:4" x14ac:dyDescent="0.3">
      <c r="A7304">
        <v>1497</v>
      </c>
      <c r="B7304" t="s">
        <v>47</v>
      </c>
      <c r="C7304" t="s">
        <v>17</v>
      </c>
      <c r="D7304">
        <v>268</v>
      </c>
    </row>
    <row r="7305" spans="1:4" x14ac:dyDescent="0.3">
      <c r="A7305">
        <v>1497</v>
      </c>
      <c r="B7305" t="s">
        <v>47</v>
      </c>
      <c r="C7305" t="s">
        <v>18</v>
      </c>
      <c r="D7305">
        <v>11</v>
      </c>
    </row>
    <row r="7306" spans="1:4" x14ac:dyDescent="0.3">
      <c r="A7306">
        <v>1497</v>
      </c>
      <c r="B7306" t="s">
        <v>47</v>
      </c>
      <c r="C7306" t="s">
        <v>19</v>
      </c>
      <c r="D7306">
        <v>88</v>
      </c>
    </row>
    <row r="7307" spans="1:4" x14ac:dyDescent="0.3">
      <c r="A7307">
        <v>1497</v>
      </c>
      <c r="B7307" t="s">
        <v>47</v>
      </c>
      <c r="C7307" t="s">
        <v>20</v>
      </c>
      <c r="D7307">
        <v>15</v>
      </c>
    </row>
    <row r="7308" spans="1:4" x14ac:dyDescent="0.3">
      <c r="A7308">
        <v>1497</v>
      </c>
      <c r="B7308" t="s">
        <v>47</v>
      </c>
      <c r="C7308" t="s">
        <v>21</v>
      </c>
      <c r="D7308">
        <v>3</v>
      </c>
    </row>
    <row r="7309" spans="1:4" x14ac:dyDescent="0.3">
      <c r="A7309">
        <v>1497</v>
      </c>
      <c r="B7309" t="s">
        <v>47</v>
      </c>
      <c r="C7309" t="s">
        <v>22</v>
      </c>
      <c r="D7309">
        <v>22</v>
      </c>
    </row>
    <row r="7310" spans="1:4" x14ac:dyDescent="0.3">
      <c r="A7310">
        <v>7247</v>
      </c>
      <c r="B7310" t="s">
        <v>52</v>
      </c>
      <c r="C7310" t="s">
        <v>17</v>
      </c>
      <c r="D7310">
        <v>505</v>
      </c>
    </row>
    <row r="7311" spans="1:4" x14ac:dyDescent="0.3">
      <c r="A7311">
        <v>7247</v>
      </c>
      <c r="B7311" t="s">
        <v>52</v>
      </c>
      <c r="C7311" t="s">
        <v>18</v>
      </c>
      <c r="D7311">
        <v>0</v>
      </c>
    </row>
    <row r="7312" spans="1:4" x14ac:dyDescent="0.3">
      <c r="A7312">
        <v>7247</v>
      </c>
      <c r="B7312" t="s">
        <v>52</v>
      </c>
      <c r="C7312" t="s">
        <v>19</v>
      </c>
      <c r="D7312">
        <v>26</v>
      </c>
    </row>
    <row r="7313" spans="1:4" x14ac:dyDescent="0.3">
      <c r="A7313">
        <v>7247</v>
      </c>
      <c r="B7313" t="s">
        <v>52</v>
      </c>
      <c r="C7313" t="s">
        <v>20</v>
      </c>
      <c r="D7313">
        <v>0</v>
      </c>
    </row>
    <row r="7314" spans="1:4" x14ac:dyDescent="0.3">
      <c r="A7314">
        <v>7247</v>
      </c>
      <c r="B7314" t="s">
        <v>52</v>
      </c>
      <c r="C7314" t="s">
        <v>21</v>
      </c>
      <c r="D7314">
        <v>0</v>
      </c>
    </row>
    <row r="7315" spans="1:4" x14ac:dyDescent="0.3">
      <c r="A7315">
        <v>7247</v>
      </c>
      <c r="B7315" t="s">
        <v>52</v>
      </c>
      <c r="C7315" t="s">
        <v>22</v>
      </c>
      <c r="D7315">
        <v>75</v>
      </c>
    </row>
    <row r="7316" spans="1:4" x14ac:dyDescent="0.3">
      <c r="A7316">
        <v>6534</v>
      </c>
      <c r="B7316" t="s">
        <v>47</v>
      </c>
      <c r="C7316" t="s">
        <v>17</v>
      </c>
      <c r="D7316">
        <v>29</v>
      </c>
    </row>
    <row r="7317" spans="1:4" x14ac:dyDescent="0.3">
      <c r="A7317">
        <v>6534</v>
      </c>
      <c r="B7317" t="s">
        <v>47</v>
      </c>
      <c r="C7317" t="s">
        <v>18</v>
      </c>
      <c r="D7317">
        <v>0</v>
      </c>
    </row>
    <row r="7318" spans="1:4" x14ac:dyDescent="0.3">
      <c r="A7318">
        <v>6534</v>
      </c>
      <c r="B7318" t="s">
        <v>47</v>
      </c>
      <c r="C7318" t="s">
        <v>19</v>
      </c>
      <c r="D7318">
        <v>29</v>
      </c>
    </row>
    <row r="7319" spans="1:4" x14ac:dyDescent="0.3">
      <c r="A7319">
        <v>6534</v>
      </c>
      <c r="B7319" t="s">
        <v>47</v>
      </c>
      <c r="C7319" t="s">
        <v>20</v>
      </c>
      <c r="D7319">
        <v>0</v>
      </c>
    </row>
    <row r="7320" spans="1:4" x14ac:dyDescent="0.3">
      <c r="A7320">
        <v>6534</v>
      </c>
      <c r="B7320" t="s">
        <v>47</v>
      </c>
      <c r="C7320" t="s">
        <v>21</v>
      </c>
      <c r="D7320">
        <v>5</v>
      </c>
    </row>
    <row r="7321" spans="1:4" x14ac:dyDescent="0.3">
      <c r="A7321">
        <v>6534</v>
      </c>
      <c r="B7321" t="s">
        <v>47</v>
      </c>
      <c r="C7321" t="s">
        <v>22</v>
      </c>
      <c r="D7321">
        <v>4</v>
      </c>
    </row>
    <row r="7322" spans="1:4" x14ac:dyDescent="0.3">
      <c r="A7322">
        <v>4368</v>
      </c>
      <c r="B7322" t="s">
        <v>41</v>
      </c>
      <c r="C7322" t="s">
        <v>17</v>
      </c>
      <c r="D7322">
        <v>42</v>
      </c>
    </row>
    <row r="7323" spans="1:4" x14ac:dyDescent="0.3">
      <c r="A7323">
        <v>4368</v>
      </c>
      <c r="B7323" t="s">
        <v>41</v>
      </c>
      <c r="C7323" t="s">
        <v>18</v>
      </c>
      <c r="D7323">
        <v>7</v>
      </c>
    </row>
    <row r="7324" spans="1:4" x14ac:dyDescent="0.3">
      <c r="A7324">
        <v>4368</v>
      </c>
      <c r="B7324" t="s">
        <v>41</v>
      </c>
      <c r="C7324" t="s">
        <v>19</v>
      </c>
      <c r="D7324">
        <v>43</v>
      </c>
    </row>
    <row r="7325" spans="1:4" x14ac:dyDescent="0.3">
      <c r="A7325">
        <v>4368</v>
      </c>
      <c r="B7325" t="s">
        <v>41</v>
      </c>
      <c r="C7325" t="s">
        <v>20</v>
      </c>
      <c r="D7325">
        <v>20</v>
      </c>
    </row>
    <row r="7326" spans="1:4" x14ac:dyDescent="0.3">
      <c r="A7326">
        <v>4368</v>
      </c>
      <c r="B7326" t="s">
        <v>41</v>
      </c>
      <c r="C7326" t="s">
        <v>21</v>
      </c>
      <c r="D7326">
        <v>12</v>
      </c>
    </row>
    <row r="7327" spans="1:4" x14ac:dyDescent="0.3">
      <c r="A7327">
        <v>4368</v>
      </c>
      <c r="B7327" t="s">
        <v>41</v>
      </c>
      <c r="C7327" t="s">
        <v>22</v>
      </c>
      <c r="D7327">
        <v>10</v>
      </c>
    </row>
    <row r="7328" spans="1:4" x14ac:dyDescent="0.3">
      <c r="A7328">
        <v>1473</v>
      </c>
      <c r="B7328" t="s">
        <v>48</v>
      </c>
      <c r="C7328" t="s">
        <v>17</v>
      </c>
      <c r="D7328">
        <v>53</v>
      </c>
    </row>
    <row r="7329" spans="1:4" x14ac:dyDescent="0.3">
      <c r="A7329">
        <v>1473</v>
      </c>
      <c r="B7329" t="s">
        <v>48</v>
      </c>
      <c r="C7329" t="s">
        <v>18</v>
      </c>
      <c r="D7329">
        <v>1</v>
      </c>
    </row>
    <row r="7330" spans="1:4" x14ac:dyDescent="0.3">
      <c r="A7330">
        <v>1473</v>
      </c>
      <c r="B7330" t="s">
        <v>48</v>
      </c>
      <c r="C7330" t="s">
        <v>19</v>
      </c>
      <c r="D7330">
        <v>5</v>
      </c>
    </row>
    <row r="7331" spans="1:4" x14ac:dyDescent="0.3">
      <c r="A7331">
        <v>1473</v>
      </c>
      <c r="B7331" t="s">
        <v>48</v>
      </c>
      <c r="C7331" t="s">
        <v>20</v>
      </c>
      <c r="D7331">
        <v>2</v>
      </c>
    </row>
    <row r="7332" spans="1:4" x14ac:dyDescent="0.3">
      <c r="A7332">
        <v>1473</v>
      </c>
      <c r="B7332" t="s">
        <v>48</v>
      </c>
      <c r="C7332" t="s">
        <v>21</v>
      </c>
      <c r="D7332">
        <v>1</v>
      </c>
    </row>
    <row r="7333" spans="1:4" x14ac:dyDescent="0.3">
      <c r="A7333">
        <v>1473</v>
      </c>
      <c r="B7333" t="s">
        <v>48</v>
      </c>
      <c r="C7333" t="s">
        <v>22</v>
      </c>
      <c r="D7333">
        <v>10</v>
      </c>
    </row>
    <row r="7334" spans="1:4" x14ac:dyDescent="0.3">
      <c r="A7334">
        <v>5081</v>
      </c>
      <c r="B7334" t="s">
        <v>41</v>
      </c>
      <c r="C7334" t="s">
        <v>17</v>
      </c>
      <c r="D7334">
        <v>9</v>
      </c>
    </row>
    <row r="7335" spans="1:4" x14ac:dyDescent="0.3">
      <c r="A7335">
        <v>5081</v>
      </c>
      <c r="B7335" t="s">
        <v>41</v>
      </c>
      <c r="C7335" t="s">
        <v>18</v>
      </c>
      <c r="D7335">
        <v>0</v>
      </c>
    </row>
    <row r="7336" spans="1:4" x14ac:dyDescent="0.3">
      <c r="A7336">
        <v>5081</v>
      </c>
      <c r="B7336" t="s">
        <v>41</v>
      </c>
      <c r="C7336" t="s">
        <v>19</v>
      </c>
      <c r="D7336">
        <v>16</v>
      </c>
    </row>
    <row r="7337" spans="1:4" x14ac:dyDescent="0.3">
      <c r="A7337">
        <v>5081</v>
      </c>
      <c r="B7337" t="s">
        <v>41</v>
      </c>
      <c r="C7337" t="s">
        <v>20</v>
      </c>
      <c r="D7337">
        <v>6</v>
      </c>
    </row>
    <row r="7338" spans="1:4" x14ac:dyDescent="0.3">
      <c r="A7338">
        <v>5081</v>
      </c>
      <c r="B7338" t="s">
        <v>41</v>
      </c>
      <c r="C7338" t="s">
        <v>21</v>
      </c>
      <c r="D7338">
        <v>6</v>
      </c>
    </row>
    <row r="7339" spans="1:4" x14ac:dyDescent="0.3">
      <c r="A7339">
        <v>5081</v>
      </c>
      <c r="B7339" t="s">
        <v>41</v>
      </c>
      <c r="C7339" t="s">
        <v>22</v>
      </c>
      <c r="D7339">
        <v>10</v>
      </c>
    </row>
    <row r="7340" spans="1:4" x14ac:dyDescent="0.3">
      <c r="A7340">
        <v>5534</v>
      </c>
      <c r="B7340" t="s">
        <v>41</v>
      </c>
      <c r="C7340" t="s">
        <v>17</v>
      </c>
      <c r="D7340">
        <v>123</v>
      </c>
    </row>
    <row r="7341" spans="1:4" x14ac:dyDescent="0.3">
      <c r="A7341">
        <v>5534</v>
      </c>
      <c r="B7341" t="s">
        <v>41</v>
      </c>
      <c r="C7341" t="s">
        <v>18</v>
      </c>
      <c r="D7341">
        <v>1</v>
      </c>
    </row>
    <row r="7342" spans="1:4" x14ac:dyDescent="0.3">
      <c r="A7342">
        <v>5534</v>
      </c>
      <c r="B7342" t="s">
        <v>41</v>
      </c>
      <c r="C7342" t="s">
        <v>19</v>
      </c>
      <c r="D7342">
        <v>26</v>
      </c>
    </row>
    <row r="7343" spans="1:4" x14ac:dyDescent="0.3">
      <c r="A7343">
        <v>5534</v>
      </c>
      <c r="B7343" t="s">
        <v>41</v>
      </c>
      <c r="C7343" t="s">
        <v>20</v>
      </c>
      <c r="D7343">
        <v>2</v>
      </c>
    </row>
    <row r="7344" spans="1:4" x14ac:dyDescent="0.3">
      <c r="A7344">
        <v>5534</v>
      </c>
      <c r="B7344" t="s">
        <v>41</v>
      </c>
      <c r="C7344" t="s">
        <v>21</v>
      </c>
      <c r="D7344">
        <v>0</v>
      </c>
    </row>
    <row r="7345" spans="1:4" x14ac:dyDescent="0.3">
      <c r="A7345">
        <v>5534</v>
      </c>
      <c r="B7345" t="s">
        <v>41</v>
      </c>
      <c r="C7345" t="s">
        <v>22</v>
      </c>
      <c r="D7345">
        <v>72</v>
      </c>
    </row>
    <row r="7346" spans="1:4" x14ac:dyDescent="0.3">
      <c r="A7346">
        <v>332</v>
      </c>
      <c r="B7346" t="s">
        <v>41</v>
      </c>
      <c r="C7346" t="s">
        <v>17</v>
      </c>
      <c r="D7346">
        <v>198</v>
      </c>
    </row>
    <row r="7347" spans="1:4" x14ac:dyDescent="0.3">
      <c r="A7347">
        <v>332</v>
      </c>
      <c r="B7347" t="s">
        <v>41</v>
      </c>
      <c r="C7347" t="s">
        <v>18</v>
      </c>
      <c r="D7347">
        <v>2</v>
      </c>
    </row>
    <row r="7348" spans="1:4" x14ac:dyDescent="0.3">
      <c r="A7348">
        <v>332</v>
      </c>
      <c r="B7348" t="s">
        <v>41</v>
      </c>
      <c r="C7348" t="s">
        <v>19</v>
      </c>
      <c r="D7348">
        <v>43</v>
      </c>
    </row>
    <row r="7349" spans="1:4" x14ac:dyDescent="0.3">
      <c r="A7349">
        <v>332</v>
      </c>
      <c r="B7349" t="s">
        <v>41</v>
      </c>
      <c r="C7349" t="s">
        <v>20</v>
      </c>
      <c r="D7349">
        <v>0</v>
      </c>
    </row>
    <row r="7350" spans="1:4" x14ac:dyDescent="0.3">
      <c r="A7350">
        <v>332</v>
      </c>
      <c r="B7350" t="s">
        <v>41</v>
      </c>
      <c r="C7350" t="s">
        <v>21</v>
      </c>
      <c r="D7350">
        <v>12</v>
      </c>
    </row>
    <row r="7351" spans="1:4" x14ac:dyDescent="0.3">
      <c r="A7351">
        <v>332</v>
      </c>
      <c r="B7351" t="s">
        <v>41</v>
      </c>
      <c r="C7351" t="s">
        <v>22</v>
      </c>
      <c r="D7351">
        <v>20</v>
      </c>
    </row>
    <row r="7352" spans="1:4" x14ac:dyDescent="0.3">
      <c r="A7352">
        <v>5863</v>
      </c>
      <c r="B7352" t="s">
        <v>41</v>
      </c>
      <c r="C7352" t="s">
        <v>17</v>
      </c>
      <c r="D7352">
        <v>359</v>
      </c>
    </row>
    <row r="7353" spans="1:4" x14ac:dyDescent="0.3">
      <c r="A7353">
        <v>5863</v>
      </c>
      <c r="B7353" t="s">
        <v>41</v>
      </c>
      <c r="C7353" t="s">
        <v>18</v>
      </c>
      <c r="D7353">
        <v>0</v>
      </c>
    </row>
    <row r="7354" spans="1:4" x14ac:dyDescent="0.3">
      <c r="A7354">
        <v>5863</v>
      </c>
      <c r="B7354" t="s">
        <v>41</v>
      </c>
      <c r="C7354" t="s">
        <v>19</v>
      </c>
      <c r="D7354">
        <v>134</v>
      </c>
    </row>
    <row r="7355" spans="1:4" x14ac:dyDescent="0.3">
      <c r="A7355">
        <v>5863</v>
      </c>
      <c r="B7355" t="s">
        <v>41</v>
      </c>
      <c r="C7355" t="s">
        <v>20</v>
      </c>
      <c r="D7355">
        <v>13</v>
      </c>
    </row>
    <row r="7356" spans="1:4" x14ac:dyDescent="0.3">
      <c r="A7356">
        <v>5863</v>
      </c>
      <c r="B7356" t="s">
        <v>41</v>
      </c>
      <c r="C7356" t="s">
        <v>21</v>
      </c>
      <c r="D7356">
        <v>26</v>
      </c>
    </row>
    <row r="7357" spans="1:4" x14ac:dyDescent="0.3">
      <c r="A7357">
        <v>5863</v>
      </c>
      <c r="B7357" t="s">
        <v>41</v>
      </c>
      <c r="C7357" t="s">
        <v>22</v>
      </c>
      <c r="D7357">
        <v>123</v>
      </c>
    </row>
    <row r="7358" spans="1:4" x14ac:dyDescent="0.3">
      <c r="A7358">
        <v>10381</v>
      </c>
      <c r="B7358" t="s">
        <v>41</v>
      </c>
      <c r="C7358" t="s">
        <v>17</v>
      </c>
      <c r="D7358">
        <v>14</v>
      </c>
    </row>
    <row r="7359" spans="1:4" x14ac:dyDescent="0.3">
      <c r="A7359">
        <v>10381</v>
      </c>
      <c r="B7359" t="s">
        <v>41</v>
      </c>
      <c r="C7359" t="s">
        <v>18</v>
      </c>
      <c r="D7359">
        <v>0</v>
      </c>
    </row>
    <row r="7360" spans="1:4" x14ac:dyDescent="0.3">
      <c r="A7360">
        <v>10381</v>
      </c>
      <c r="B7360" t="s">
        <v>41</v>
      </c>
      <c r="C7360" t="s">
        <v>19</v>
      </c>
      <c r="D7360">
        <v>3</v>
      </c>
    </row>
    <row r="7361" spans="1:4" x14ac:dyDescent="0.3">
      <c r="A7361">
        <v>10381</v>
      </c>
      <c r="B7361" t="s">
        <v>41</v>
      </c>
      <c r="C7361" t="s">
        <v>20</v>
      </c>
      <c r="D7361">
        <v>0</v>
      </c>
    </row>
    <row r="7362" spans="1:4" x14ac:dyDescent="0.3">
      <c r="A7362">
        <v>10381</v>
      </c>
      <c r="B7362" t="s">
        <v>41</v>
      </c>
      <c r="C7362" t="s">
        <v>21</v>
      </c>
      <c r="D7362">
        <v>0</v>
      </c>
    </row>
    <row r="7363" spans="1:4" x14ac:dyDescent="0.3">
      <c r="A7363">
        <v>10381</v>
      </c>
      <c r="B7363" t="s">
        <v>41</v>
      </c>
      <c r="C7363" t="s">
        <v>22</v>
      </c>
      <c r="D7363">
        <v>4</v>
      </c>
    </row>
    <row r="7364" spans="1:4" x14ac:dyDescent="0.3">
      <c r="A7364">
        <v>702</v>
      </c>
      <c r="B7364" t="s">
        <v>41</v>
      </c>
      <c r="C7364" t="s">
        <v>17</v>
      </c>
      <c r="D7364">
        <v>162</v>
      </c>
    </row>
    <row r="7365" spans="1:4" x14ac:dyDescent="0.3">
      <c r="A7365">
        <v>702</v>
      </c>
      <c r="B7365" t="s">
        <v>41</v>
      </c>
      <c r="C7365" t="s">
        <v>18</v>
      </c>
      <c r="D7365">
        <v>61</v>
      </c>
    </row>
    <row r="7366" spans="1:4" x14ac:dyDescent="0.3">
      <c r="A7366">
        <v>702</v>
      </c>
      <c r="B7366" t="s">
        <v>41</v>
      </c>
      <c r="C7366" t="s">
        <v>19</v>
      </c>
      <c r="D7366">
        <v>83</v>
      </c>
    </row>
    <row r="7367" spans="1:4" x14ac:dyDescent="0.3">
      <c r="A7367">
        <v>702</v>
      </c>
      <c r="B7367" t="s">
        <v>41</v>
      </c>
      <c r="C7367" t="s">
        <v>20</v>
      </c>
      <c r="D7367">
        <v>97</v>
      </c>
    </row>
    <row r="7368" spans="1:4" x14ac:dyDescent="0.3">
      <c r="A7368">
        <v>702</v>
      </c>
      <c r="B7368" t="s">
        <v>41</v>
      </c>
      <c r="C7368" t="s">
        <v>21</v>
      </c>
      <c r="D7368">
        <v>57</v>
      </c>
    </row>
    <row r="7369" spans="1:4" x14ac:dyDescent="0.3">
      <c r="A7369">
        <v>702</v>
      </c>
      <c r="B7369" t="s">
        <v>41</v>
      </c>
      <c r="C7369" t="s">
        <v>22</v>
      </c>
      <c r="D7369">
        <v>61</v>
      </c>
    </row>
    <row r="7370" spans="1:4" x14ac:dyDescent="0.3">
      <c r="A7370">
        <v>6379</v>
      </c>
      <c r="B7370" t="s">
        <v>43</v>
      </c>
      <c r="C7370" t="s">
        <v>17</v>
      </c>
      <c r="D7370">
        <v>67</v>
      </c>
    </row>
    <row r="7371" spans="1:4" x14ac:dyDescent="0.3">
      <c r="A7371">
        <v>6379</v>
      </c>
      <c r="B7371" t="s">
        <v>43</v>
      </c>
      <c r="C7371" t="s">
        <v>18</v>
      </c>
      <c r="D7371">
        <v>1</v>
      </c>
    </row>
    <row r="7372" spans="1:4" x14ac:dyDescent="0.3">
      <c r="A7372">
        <v>6379</v>
      </c>
      <c r="B7372" t="s">
        <v>43</v>
      </c>
      <c r="C7372" t="s">
        <v>19</v>
      </c>
      <c r="D7372">
        <v>20</v>
      </c>
    </row>
    <row r="7373" spans="1:4" x14ac:dyDescent="0.3">
      <c r="A7373">
        <v>6379</v>
      </c>
      <c r="B7373" t="s">
        <v>43</v>
      </c>
      <c r="C7373" t="s">
        <v>20</v>
      </c>
      <c r="D7373">
        <v>0</v>
      </c>
    </row>
    <row r="7374" spans="1:4" x14ac:dyDescent="0.3">
      <c r="A7374">
        <v>6379</v>
      </c>
      <c r="B7374" t="s">
        <v>43</v>
      </c>
      <c r="C7374" t="s">
        <v>21</v>
      </c>
      <c r="D7374">
        <v>2</v>
      </c>
    </row>
    <row r="7375" spans="1:4" x14ac:dyDescent="0.3">
      <c r="A7375">
        <v>6379</v>
      </c>
      <c r="B7375" t="s">
        <v>43</v>
      </c>
      <c r="C7375" t="s">
        <v>22</v>
      </c>
      <c r="D7375">
        <v>31</v>
      </c>
    </row>
    <row r="7376" spans="1:4" x14ac:dyDescent="0.3">
      <c r="A7376">
        <v>10242</v>
      </c>
      <c r="B7376" t="s">
        <v>41</v>
      </c>
      <c r="C7376" t="s">
        <v>17</v>
      </c>
      <c r="D7376">
        <v>56</v>
      </c>
    </row>
    <row r="7377" spans="1:4" x14ac:dyDescent="0.3">
      <c r="A7377">
        <v>10242</v>
      </c>
      <c r="B7377" t="s">
        <v>41</v>
      </c>
      <c r="C7377" t="s">
        <v>18</v>
      </c>
      <c r="D7377">
        <v>0</v>
      </c>
    </row>
    <row r="7378" spans="1:4" x14ac:dyDescent="0.3">
      <c r="A7378">
        <v>10242</v>
      </c>
      <c r="B7378" t="s">
        <v>41</v>
      </c>
      <c r="C7378" t="s">
        <v>19</v>
      </c>
      <c r="D7378">
        <v>11</v>
      </c>
    </row>
    <row r="7379" spans="1:4" x14ac:dyDescent="0.3">
      <c r="A7379">
        <v>10242</v>
      </c>
      <c r="B7379" t="s">
        <v>41</v>
      </c>
      <c r="C7379" t="s">
        <v>20</v>
      </c>
      <c r="D7379">
        <v>0</v>
      </c>
    </row>
    <row r="7380" spans="1:4" x14ac:dyDescent="0.3">
      <c r="A7380">
        <v>10242</v>
      </c>
      <c r="B7380" t="s">
        <v>41</v>
      </c>
      <c r="C7380" t="s">
        <v>21</v>
      </c>
      <c r="D7380">
        <v>0</v>
      </c>
    </row>
    <row r="7381" spans="1:4" x14ac:dyDescent="0.3">
      <c r="A7381">
        <v>10242</v>
      </c>
      <c r="B7381" t="s">
        <v>41</v>
      </c>
      <c r="C7381" t="s">
        <v>22</v>
      </c>
      <c r="D7381">
        <v>8</v>
      </c>
    </row>
    <row r="7382" spans="1:4" x14ac:dyDescent="0.3">
      <c r="A7382">
        <v>1604</v>
      </c>
      <c r="B7382" t="s">
        <v>41</v>
      </c>
      <c r="C7382" t="s">
        <v>17</v>
      </c>
      <c r="D7382">
        <v>184</v>
      </c>
    </row>
    <row r="7383" spans="1:4" x14ac:dyDescent="0.3">
      <c r="A7383">
        <v>1604</v>
      </c>
      <c r="B7383" t="s">
        <v>41</v>
      </c>
      <c r="C7383" t="s">
        <v>18</v>
      </c>
      <c r="D7383">
        <v>2</v>
      </c>
    </row>
    <row r="7384" spans="1:4" x14ac:dyDescent="0.3">
      <c r="A7384">
        <v>1604</v>
      </c>
      <c r="B7384" t="s">
        <v>41</v>
      </c>
      <c r="C7384" t="s">
        <v>19</v>
      </c>
      <c r="D7384">
        <v>19</v>
      </c>
    </row>
    <row r="7385" spans="1:4" x14ac:dyDescent="0.3">
      <c r="A7385">
        <v>1604</v>
      </c>
      <c r="B7385" t="s">
        <v>41</v>
      </c>
      <c r="C7385" t="s">
        <v>20</v>
      </c>
      <c r="D7385">
        <v>8</v>
      </c>
    </row>
    <row r="7386" spans="1:4" x14ac:dyDescent="0.3">
      <c r="A7386">
        <v>1604</v>
      </c>
      <c r="B7386" t="s">
        <v>41</v>
      </c>
      <c r="C7386" t="s">
        <v>21</v>
      </c>
      <c r="D7386">
        <v>8</v>
      </c>
    </row>
    <row r="7387" spans="1:4" x14ac:dyDescent="0.3">
      <c r="A7387">
        <v>1604</v>
      </c>
      <c r="B7387" t="s">
        <v>41</v>
      </c>
      <c r="C7387" t="s">
        <v>22</v>
      </c>
      <c r="D7387">
        <v>4</v>
      </c>
    </row>
    <row r="7388" spans="1:4" x14ac:dyDescent="0.3">
      <c r="A7388">
        <v>10741</v>
      </c>
      <c r="B7388" t="s">
        <v>41</v>
      </c>
      <c r="C7388" t="s">
        <v>17</v>
      </c>
      <c r="D7388">
        <v>172</v>
      </c>
    </row>
    <row r="7389" spans="1:4" x14ac:dyDescent="0.3">
      <c r="A7389">
        <v>10741</v>
      </c>
      <c r="B7389" t="s">
        <v>41</v>
      </c>
      <c r="C7389" t="s">
        <v>18</v>
      </c>
      <c r="D7389">
        <v>12</v>
      </c>
    </row>
    <row r="7390" spans="1:4" x14ac:dyDescent="0.3">
      <c r="A7390">
        <v>10741</v>
      </c>
      <c r="B7390" t="s">
        <v>41</v>
      </c>
      <c r="C7390" t="s">
        <v>19</v>
      </c>
      <c r="D7390">
        <v>112</v>
      </c>
    </row>
    <row r="7391" spans="1:4" x14ac:dyDescent="0.3">
      <c r="A7391">
        <v>10741</v>
      </c>
      <c r="B7391" t="s">
        <v>41</v>
      </c>
      <c r="C7391" t="s">
        <v>20</v>
      </c>
      <c r="D7391">
        <v>8</v>
      </c>
    </row>
    <row r="7392" spans="1:4" x14ac:dyDescent="0.3">
      <c r="A7392">
        <v>10741</v>
      </c>
      <c r="B7392" t="s">
        <v>41</v>
      </c>
      <c r="C7392" t="s">
        <v>21</v>
      </c>
      <c r="D7392">
        <v>0</v>
      </c>
    </row>
    <row r="7393" spans="1:4" x14ac:dyDescent="0.3">
      <c r="A7393">
        <v>10741</v>
      </c>
      <c r="B7393" t="s">
        <v>41</v>
      </c>
      <c r="C7393" t="s">
        <v>22</v>
      </c>
      <c r="D7393">
        <v>15</v>
      </c>
    </row>
    <row r="7394" spans="1:4" x14ac:dyDescent="0.3">
      <c r="A7394">
        <v>5491</v>
      </c>
      <c r="B7394" t="s">
        <v>53</v>
      </c>
      <c r="C7394" t="s">
        <v>17</v>
      </c>
      <c r="D7394">
        <v>172</v>
      </c>
    </row>
    <row r="7395" spans="1:4" x14ac:dyDescent="0.3">
      <c r="A7395">
        <v>5491</v>
      </c>
      <c r="B7395" t="s">
        <v>53</v>
      </c>
      <c r="C7395" t="s">
        <v>18</v>
      </c>
      <c r="D7395">
        <v>12</v>
      </c>
    </row>
    <row r="7396" spans="1:4" x14ac:dyDescent="0.3">
      <c r="A7396">
        <v>5491</v>
      </c>
      <c r="B7396" t="s">
        <v>53</v>
      </c>
      <c r="C7396" t="s">
        <v>19</v>
      </c>
      <c r="D7396">
        <v>112</v>
      </c>
    </row>
    <row r="7397" spans="1:4" x14ac:dyDescent="0.3">
      <c r="A7397">
        <v>5491</v>
      </c>
      <c r="B7397" t="s">
        <v>53</v>
      </c>
      <c r="C7397" t="s">
        <v>20</v>
      </c>
      <c r="D7397">
        <v>8</v>
      </c>
    </row>
    <row r="7398" spans="1:4" x14ac:dyDescent="0.3">
      <c r="A7398">
        <v>5491</v>
      </c>
      <c r="B7398" t="s">
        <v>53</v>
      </c>
      <c r="C7398" t="s">
        <v>21</v>
      </c>
      <c r="D7398">
        <v>0</v>
      </c>
    </row>
    <row r="7399" spans="1:4" x14ac:dyDescent="0.3">
      <c r="A7399">
        <v>5491</v>
      </c>
      <c r="B7399" t="s">
        <v>53</v>
      </c>
      <c r="C7399" t="s">
        <v>22</v>
      </c>
      <c r="D7399">
        <v>15</v>
      </c>
    </row>
    <row r="7400" spans="1:4" x14ac:dyDescent="0.3">
      <c r="A7400">
        <v>977</v>
      </c>
      <c r="B7400" t="s">
        <v>48</v>
      </c>
      <c r="C7400" t="s">
        <v>17</v>
      </c>
      <c r="D7400">
        <v>200</v>
      </c>
    </row>
    <row r="7401" spans="1:4" x14ac:dyDescent="0.3">
      <c r="A7401">
        <v>977</v>
      </c>
      <c r="B7401" t="s">
        <v>48</v>
      </c>
      <c r="C7401" t="s">
        <v>18</v>
      </c>
      <c r="D7401">
        <v>19</v>
      </c>
    </row>
    <row r="7402" spans="1:4" x14ac:dyDescent="0.3">
      <c r="A7402">
        <v>977</v>
      </c>
      <c r="B7402" t="s">
        <v>48</v>
      </c>
      <c r="C7402" t="s">
        <v>19</v>
      </c>
      <c r="D7402">
        <v>111</v>
      </c>
    </row>
    <row r="7403" spans="1:4" x14ac:dyDescent="0.3">
      <c r="A7403">
        <v>977</v>
      </c>
      <c r="B7403" t="s">
        <v>48</v>
      </c>
      <c r="C7403" t="s">
        <v>20</v>
      </c>
      <c r="D7403">
        <v>50</v>
      </c>
    </row>
    <row r="7404" spans="1:4" x14ac:dyDescent="0.3">
      <c r="A7404">
        <v>977</v>
      </c>
      <c r="B7404" t="s">
        <v>48</v>
      </c>
      <c r="C7404" t="s">
        <v>21</v>
      </c>
      <c r="D7404">
        <v>15</v>
      </c>
    </row>
    <row r="7405" spans="1:4" x14ac:dyDescent="0.3">
      <c r="A7405">
        <v>977</v>
      </c>
      <c r="B7405" t="s">
        <v>48</v>
      </c>
      <c r="C7405" t="s">
        <v>22</v>
      </c>
      <c r="D7405">
        <v>19</v>
      </c>
    </row>
    <row r="7406" spans="1:4" x14ac:dyDescent="0.3">
      <c r="A7406">
        <v>955</v>
      </c>
      <c r="B7406" t="s">
        <v>47</v>
      </c>
      <c r="C7406" t="s">
        <v>17</v>
      </c>
      <c r="D7406">
        <v>167</v>
      </c>
    </row>
    <row r="7407" spans="1:4" x14ac:dyDescent="0.3">
      <c r="A7407">
        <v>955</v>
      </c>
      <c r="B7407" t="s">
        <v>47</v>
      </c>
      <c r="C7407" t="s">
        <v>18</v>
      </c>
      <c r="D7407">
        <v>2</v>
      </c>
    </row>
    <row r="7408" spans="1:4" x14ac:dyDescent="0.3">
      <c r="A7408">
        <v>955</v>
      </c>
      <c r="B7408" t="s">
        <v>47</v>
      </c>
      <c r="C7408" t="s">
        <v>19</v>
      </c>
      <c r="D7408">
        <v>44</v>
      </c>
    </row>
    <row r="7409" spans="1:4" x14ac:dyDescent="0.3">
      <c r="A7409">
        <v>955</v>
      </c>
      <c r="B7409" t="s">
        <v>47</v>
      </c>
      <c r="C7409" t="s">
        <v>20</v>
      </c>
      <c r="D7409">
        <v>6</v>
      </c>
    </row>
    <row r="7410" spans="1:4" x14ac:dyDescent="0.3">
      <c r="A7410">
        <v>955</v>
      </c>
      <c r="B7410" t="s">
        <v>47</v>
      </c>
      <c r="C7410" t="s">
        <v>21</v>
      </c>
      <c r="D7410">
        <v>2</v>
      </c>
    </row>
    <row r="7411" spans="1:4" x14ac:dyDescent="0.3">
      <c r="A7411">
        <v>955</v>
      </c>
      <c r="B7411" t="s">
        <v>47</v>
      </c>
      <c r="C7411" t="s">
        <v>22</v>
      </c>
      <c r="D7411">
        <v>19</v>
      </c>
    </row>
    <row r="7412" spans="1:4" x14ac:dyDescent="0.3">
      <c r="A7412">
        <v>1857</v>
      </c>
      <c r="B7412" t="s">
        <v>41</v>
      </c>
      <c r="C7412" t="s">
        <v>17</v>
      </c>
      <c r="D7412">
        <v>46</v>
      </c>
    </row>
    <row r="7413" spans="1:4" x14ac:dyDescent="0.3">
      <c r="A7413">
        <v>1857</v>
      </c>
      <c r="B7413" t="s">
        <v>41</v>
      </c>
      <c r="C7413" t="s">
        <v>18</v>
      </c>
      <c r="D7413">
        <v>0</v>
      </c>
    </row>
    <row r="7414" spans="1:4" x14ac:dyDescent="0.3">
      <c r="A7414">
        <v>1857</v>
      </c>
      <c r="B7414" t="s">
        <v>41</v>
      </c>
      <c r="C7414" t="s">
        <v>19</v>
      </c>
      <c r="D7414">
        <v>12</v>
      </c>
    </row>
    <row r="7415" spans="1:4" x14ac:dyDescent="0.3">
      <c r="A7415">
        <v>1857</v>
      </c>
      <c r="B7415" t="s">
        <v>41</v>
      </c>
      <c r="C7415" t="s">
        <v>20</v>
      </c>
      <c r="D7415">
        <v>0</v>
      </c>
    </row>
    <row r="7416" spans="1:4" x14ac:dyDescent="0.3">
      <c r="A7416">
        <v>1857</v>
      </c>
      <c r="B7416" t="s">
        <v>41</v>
      </c>
      <c r="C7416" t="s">
        <v>21</v>
      </c>
      <c r="D7416">
        <v>2</v>
      </c>
    </row>
    <row r="7417" spans="1:4" x14ac:dyDescent="0.3">
      <c r="A7417">
        <v>1857</v>
      </c>
      <c r="B7417" t="s">
        <v>41</v>
      </c>
      <c r="C7417" t="s">
        <v>22</v>
      </c>
      <c r="D7417">
        <v>23</v>
      </c>
    </row>
    <row r="7418" spans="1:4" x14ac:dyDescent="0.3">
      <c r="A7418">
        <v>8041</v>
      </c>
      <c r="B7418" t="s">
        <v>47</v>
      </c>
      <c r="C7418" t="s">
        <v>17</v>
      </c>
      <c r="D7418">
        <v>595</v>
      </c>
    </row>
    <row r="7419" spans="1:4" x14ac:dyDescent="0.3">
      <c r="A7419">
        <v>8041</v>
      </c>
      <c r="B7419" t="s">
        <v>47</v>
      </c>
      <c r="C7419" t="s">
        <v>18</v>
      </c>
      <c r="D7419">
        <v>71</v>
      </c>
    </row>
    <row r="7420" spans="1:4" x14ac:dyDescent="0.3">
      <c r="A7420">
        <v>8041</v>
      </c>
      <c r="B7420" t="s">
        <v>47</v>
      </c>
      <c r="C7420" t="s">
        <v>19</v>
      </c>
      <c r="D7420">
        <v>153</v>
      </c>
    </row>
    <row r="7421" spans="1:4" x14ac:dyDescent="0.3">
      <c r="A7421">
        <v>8041</v>
      </c>
      <c r="B7421" t="s">
        <v>47</v>
      </c>
      <c r="C7421" t="s">
        <v>20</v>
      </c>
      <c r="D7421">
        <v>120</v>
      </c>
    </row>
    <row r="7422" spans="1:4" x14ac:dyDescent="0.3">
      <c r="A7422">
        <v>8041</v>
      </c>
      <c r="B7422" t="s">
        <v>47</v>
      </c>
      <c r="C7422" t="s">
        <v>21</v>
      </c>
      <c r="D7422">
        <v>112</v>
      </c>
    </row>
    <row r="7423" spans="1:4" x14ac:dyDescent="0.3">
      <c r="A7423">
        <v>8041</v>
      </c>
      <c r="B7423" t="s">
        <v>47</v>
      </c>
      <c r="C7423" t="s">
        <v>22</v>
      </c>
      <c r="D7423">
        <v>41</v>
      </c>
    </row>
    <row r="7424" spans="1:4" x14ac:dyDescent="0.3">
      <c r="A7424">
        <v>2320</v>
      </c>
      <c r="B7424" t="s">
        <v>41</v>
      </c>
      <c r="C7424" t="s">
        <v>17</v>
      </c>
      <c r="D7424">
        <v>508</v>
      </c>
    </row>
    <row r="7425" spans="1:4" x14ac:dyDescent="0.3">
      <c r="A7425">
        <v>2320</v>
      </c>
      <c r="B7425" t="s">
        <v>41</v>
      </c>
      <c r="C7425" t="s">
        <v>18</v>
      </c>
      <c r="D7425">
        <v>11</v>
      </c>
    </row>
    <row r="7426" spans="1:4" x14ac:dyDescent="0.3">
      <c r="A7426">
        <v>2320</v>
      </c>
      <c r="B7426" t="s">
        <v>41</v>
      </c>
      <c r="C7426" t="s">
        <v>19</v>
      </c>
      <c r="D7426">
        <v>59</v>
      </c>
    </row>
    <row r="7427" spans="1:4" x14ac:dyDescent="0.3">
      <c r="A7427">
        <v>2320</v>
      </c>
      <c r="B7427" t="s">
        <v>41</v>
      </c>
      <c r="C7427" t="s">
        <v>20</v>
      </c>
      <c r="D7427">
        <v>23</v>
      </c>
    </row>
    <row r="7428" spans="1:4" x14ac:dyDescent="0.3">
      <c r="A7428">
        <v>2320</v>
      </c>
      <c r="B7428" t="s">
        <v>41</v>
      </c>
      <c r="C7428" t="s">
        <v>21</v>
      </c>
      <c r="D7428">
        <v>5</v>
      </c>
    </row>
    <row r="7429" spans="1:4" x14ac:dyDescent="0.3">
      <c r="A7429">
        <v>2320</v>
      </c>
      <c r="B7429" t="s">
        <v>41</v>
      </c>
      <c r="C7429" t="s">
        <v>22</v>
      </c>
      <c r="D7429">
        <v>29</v>
      </c>
    </row>
    <row r="7430" spans="1:4" x14ac:dyDescent="0.3">
      <c r="A7430">
        <v>2698</v>
      </c>
      <c r="B7430" t="s">
        <v>43</v>
      </c>
      <c r="C7430" t="s">
        <v>17</v>
      </c>
      <c r="D7430">
        <v>254</v>
      </c>
    </row>
    <row r="7431" spans="1:4" x14ac:dyDescent="0.3">
      <c r="A7431">
        <v>2698</v>
      </c>
      <c r="B7431" t="s">
        <v>43</v>
      </c>
      <c r="C7431" t="s">
        <v>18</v>
      </c>
      <c r="D7431">
        <v>7</v>
      </c>
    </row>
    <row r="7432" spans="1:4" x14ac:dyDescent="0.3">
      <c r="A7432">
        <v>2698</v>
      </c>
      <c r="B7432" t="s">
        <v>43</v>
      </c>
      <c r="C7432" t="s">
        <v>19</v>
      </c>
      <c r="D7432">
        <v>108</v>
      </c>
    </row>
    <row r="7433" spans="1:4" x14ac:dyDescent="0.3">
      <c r="A7433">
        <v>2698</v>
      </c>
      <c r="B7433" t="s">
        <v>43</v>
      </c>
      <c r="C7433" t="s">
        <v>20</v>
      </c>
      <c r="D7433">
        <v>20</v>
      </c>
    </row>
    <row r="7434" spans="1:4" x14ac:dyDescent="0.3">
      <c r="A7434">
        <v>2698</v>
      </c>
      <c r="B7434" t="s">
        <v>43</v>
      </c>
      <c r="C7434" t="s">
        <v>21</v>
      </c>
      <c r="D7434">
        <v>0</v>
      </c>
    </row>
    <row r="7435" spans="1:4" x14ac:dyDescent="0.3">
      <c r="A7435">
        <v>2698</v>
      </c>
      <c r="B7435" t="s">
        <v>43</v>
      </c>
      <c r="C7435" t="s">
        <v>22</v>
      </c>
      <c r="D7435">
        <v>26</v>
      </c>
    </row>
    <row r="7436" spans="1:4" x14ac:dyDescent="0.3">
      <c r="A7436">
        <v>8275</v>
      </c>
      <c r="B7436" t="s">
        <v>41</v>
      </c>
      <c r="C7436" t="s">
        <v>17</v>
      </c>
      <c r="D7436">
        <v>16</v>
      </c>
    </row>
    <row r="7437" spans="1:4" x14ac:dyDescent="0.3">
      <c r="A7437">
        <v>8275</v>
      </c>
      <c r="B7437" t="s">
        <v>41</v>
      </c>
      <c r="C7437" t="s">
        <v>18</v>
      </c>
      <c r="D7437">
        <v>0</v>
      </c>
    </row>
    <row r="7438" spans="1:4" x14ac:dyDescent="0.3">
      <c r="A7438">
        <v>8275</v>
      </c>
      <c r="B7438" t="s">
        <v>41</v>
      </c>
      <c r="C7438" t="s">
        <v>19</v>
      </c>
      <c r="D7438">
        <v>3</v>
      </c>
    </row>
    <row r="7439" spans="1:4" x14ac:dyDescent="0.3">
      <c r="A7439">
        <v>8275</v>
      </c>
      <c r="B7439" t="s">
        <v>41</v>
      </c>
      <c r="C7439" t="s">
        <v>20</v>
      </c>
      <c r="D7439">
        <v>0</v>
      </c>
    </row>
    <row r="7440" spans="1:4" x14ac:dyDescent="0.3">
      <c r="A7440">
        <v>8275</v>
      </c>
      <c r="B7440" t="s">
        <v>41</v>
      </c>
      <c r="C7440" t="s">
        <v>21</v>
      </c>
      <c r="D7440">
        <v>0</v>
      </c>
    </row>
    <row r="7441" spans="1:4" x14ac:dyDescent="0.3">
      <c r="A7441">
        <v>8275</v>
      </c>
      <c r="B7441" t="s">
        <v>41</v>
      </c>
      <c r="C7441" t="s">
        <v>22</v>
      </c>
      <c r="D7441">
        <v>1</v>
      </c>
    </row>
    <row r="7442" spans="1:4" x14ac:dyDescent="0.3">
      <c r="A7442">
        <v>4554</v>
      </c>
      <c r="B7442" t="s">
        <v>41</v>
      </c>
      <c r="C7442" t="s">
        <v>17</v>
      </c>
      <c r="D7442">
        <v>171</v>
      </c>
    </row>
    <row r="7443" spans="1:4" x14ac:dyDescent="0.3">
      <c r="A7443">
        <v>4554</v>
      </c>
      <c r="B7443" t="s">
        <v>41</v>
      </c>
      <c r="C7443" t="s">
        <v>18</v>
      </c>
      <c r="D7443">
        <v>45</v>
      </c>
    </row>
    <row r="7444" spans="1:4" x14ac:dyDescent="0.3">
      <c r="A7444">
        <v>4554</v>
      </c>
      <c r="B7444" t="s">
        <v>41</v>
      </c>
      <c r="C7444" t="s">
        <v>19</v>
      </c>
      <c r="D7444">
        <v>73</v>
      </c>
    </row>
    <row r="7445" spans="1:4" x14ac:dyDescent="0.3">
      <c r="A7445">
        <v>4554</v>
      </c>
      <c r="B7445" t="s">
        <v>41</v>
      </c>
      <c r="C7445" t="s">
        <v>20</v>
      </c>
      <c r="D7445">
        <v>59</v>
      </c>
    </row>
    <row r="7446" spans="1:4" x14ac:dyDescent="0.3">
      <c r="A7446">
        <v>4554</v>
      </c>
      <c r="B7446" t="s">
        <v>41</v>
      </c>
      <c r="C7446" t="s">
        <v>21</v>
      </c>
      <c r="D7446">
        <v>10</v>
      </c>
    </row>
    <row r="7447" spans="1:4" x14ac:dyDescent="0.3">
      <c r="A7447">
        <v>4554</v>
      </c>
      <c r="B7447" t="s">
        <v>41</v>
      </c>
      <c r="C7447" t="s">
        <v>22</v>
      </c>
      <c r="D7447">
        <v>90</v>
      </c>
    </row>
    <row r="7448" spans="1:4" x14ac:dyDescent="0.3">
      <c r="A7448">
        <v>10448</v>
      </c>
      <c r="B7448" t="s">
        <v>41</v>
      </c>
      <c r="C7448" t="s">
        <v>17</v>
      </c>
      <c r="D7448">
        <v>172</v>
      </c>
    </row>
    <row r="7449" spans="1:4" x14ac:dyDescent="0.3">
      <c r="A7449">
        <v>10448</v>
      </c>
      <c r="B7449" t="s">
        <v>41</v>
      </c>
      <c r="C7449" t="s">
        <v>18</v>
      </c>
      <c r="D7449">
        <v>41</v>
      </c>
    </row>
    <row r="7450" spans="1:4" x14ac:dyDescent="0.3">
      <c r="A7450">
        <v>10448</v>
      </c>
      <c r="B7450" t="s">
        <v>41</v>
      </c>
      <c r="C7450" t="s">
        <v>19</v>
      </c>
      <c r="D7450">
        <v>86</v>
      </c>
    </row>
    <row r="7451" spans="1:4" x14ac:dyDescent="0.3">
      <c r="A7451">
        <v>10448</v>
      </c>
      <c r="B7451" t="s">
        <v>41</v>
      </c>
      <c r="C7451" t="s">
        <v>20</v>
      </c>
      <c r="D7451">
        <v>45</v>
      </c>
    </row>
    <row r="7452" spans="1:4" x14ac:dyDescent="0.3">
      <c r="A7452">
        <v>10448</v>
      </c>
      <c r="B7452" t="s">
        <v>41</v>
      </c>
      <c r="C7452" t="s">
        <v>21</v>
      </c>
      <c r="D7452">
        <v>6</v>
      </c>
    </row>
    <row r="7453" spans="1:4" x14ac:dyDescent="0.3">
      <c r="A7453">
        <v>10448</v>
      </c>
      <c r="B7453" t="s">
        <v>41</v>
      </c>
      <c r="C7453" t="s">
        <v>22</v>
      </c>
      <c r="D7453">
        <v>27</v>
      </c>
    </row>
    <row r="7454" spans="1:4" x14ac:dyDescent="0.3">
      <c r="A7454">
        <v>8629</v>
      </c>
      <c r="B7454" t="s">
        <v>48</v>
      </c>
      <c r="C7454" t="s">
        <v>17</v>
      </c>
      <c r="D7454">
        <v>19</v>
      </c>
    </row>
    <row r="7455" spans="1:4" x14ac:dyDescent="0.3">
      <c r="A7455">
        <v>8629</v>
      </c>
      <c r="B7455" t="s">
        <v>48</v>
      </c>
      <c r="C7455" t="s">
        <v>18</v>
      </c>
      <c r="D7455">
        <v>1</v>
      </c>
    </row>
    <row r="7456" spans="1:4" x14ac:dyDescent="0.3">
      <c r="A7456">
        <v>8629</v>
      </c>
      <c r="B7456" t="s">
        <v>48</v>
      </c>
      <c r="C7456" t="s">
        <v>19</v>
      </c>
      <c r="D7456">
        <v>10</v>
      </c>
    </row>
    <row r="7457" spans="1:4" x14ac:dyDescent="0.3">
      <c r="A7457">
        <v>8629</v>
      </c>
      <c r="B7457" t="s">
        <v>48</v>
      </c>
      <c r="C7457" t="s">
        <v>20</v>
      </c>
      <c r="D7457">
        <v>2</v>
      </c>
    </row>
    <row r="7458" spans="1:4" x14ac:dyDescent="0.3">
      <c r="A7458">
        <v>8629</v>
      </c>
      <c r="B7458" t="s">
        <v>48</v>
      </c>
      <c r="C7458" t="s">
        <v>21</v>
      </c>
      <c r="D7458">
        <v>1</v>
      </c>
    </row>
    <row r="7459" spans="1:4" x14ac:dyDescent="0.3">
      <c r="A7459">
        <v>8629</v>
      </c>
      <c r="B7459" t="s">
        <v>48</v>
      </c>
      <c r="C7459" t="s">
        <v>22</v>
      </c>
      <c r="D7459">
        <v>8</v>
      </c>
    </row>
    <row r="7460" spans="1:4" x14ac:dyDescent="0.3">
      <c r="A7460">
        <v>1010</v>
      </c>
      <c r="B7460" t="s">
        <v>41</v>
      </c>
      <c r="C7460" t="s">
        <v>17</v>
      </c>
      <c r="D7460">
        <v>41</v>
      </c>
    </row>
    <row r="7461" spans="1:4" x14ac:dyDescent="0.3">
      <c r="A7461">
        <v>1010</v>
      </c>
      <c r="B7461" t="s">
        <v>41</v>
      </c>
      <c r="C7461" t="s">
        <v>18</v>
      </c>
      <c r="D7461">
        <v>0</v>
      </c>
    </row>
    <row r="7462" spans="1:4" x14ac:dyDescent="0.3">
      <c r="A7462">
        <v>1010</v>
      </c>
      <c r="B7462" t="s">
        <v>41</v>
      </c>
      <c r="C7462" t="s">
        <v>19</v>
      </c>
      <c r="D7462">
        <v>17</v>
      </c>
    </row>
    <row r="7463" spans="1:4" x14ac:dyDescent="0.3">
      <c r="A7463">
        <v>1010</v>
      </c>
      <c r="B7463" t="s">
        <v>41</v>
      </c>
      <c r="C7463" t="s">
        <v>20</v>
      </c>
      <c r="D7463">
        <v>3</v>
      </c>
    </row>
    <row r="7464" spans="1:4" x14ac:dyDescent="0.3">
      <c r="A7464">
        <v>1010</v>
      </c>
      <c r="B7464" t="s">
        <v>41</v>
      </c>
      <c r="C7464" t="s">
        <v>21</v>
      </c>
      <c r="D7464">
        <v>1</v>
      </c>
    </row>
    <row r="7465" spans="1:4" x14ac:dyDescent="0.3">
      <c r="A7465">
        <v>1010</v>
      </c>
      <c r="B7465" t="s">
        <v>41</v>
      </c>
      <c r="C7465" t="s">
        <v>22</v>
      </c>
      <c r="D7465">
        <v>16</v>
      </c>
    </row>
    <row r="7466" spans="1:4" x14ac:dyDescent="0.3">
      <c r="A7466">
        <v>7422</v>
      </c>
      <c r="B7466" t="s">
        <v>41</v>
      </c>
      <c r="C7466" t="s">
        <v>17</v>
      </c>
      <c r="D7466">
        <v>85</v>
      </c>
    </row>
    <row r="7467" spans="1:4" x14ac:dyDescent="0.3">
      <c r="A7467">
        <v>7422</v>
      </c>
      <c r="B7467" t="s">
        <v>41</v>
      </c>
      <c r="C7467" t="s">
        <v>18</v>
      </c>
      <c r="D7467">
        <v>44</v>
      </c>
    </row>
    <row r="7468" spans="1:4" x14ac:dyDescent="0.3">
      <c r="A7468">
        <v>7422</v>
      </c>
      <c r="B7468" t="s">
        <v>41</v>
      </c>
      <c r="C7468" t="s">
        <v>19</v>
      </c>
      <c r="D7468">
        <v>54</v>
      </c>
    </row>
    <row r="7469" spans="1:4" x14ac:dyDescent="0.3">
      <c r="A7469">
        <v>7422</v>
      </c>
      <c r="B7469" t="s">
        <v>41</v>
      </c>
      <c r="C7469" t="s">
        <v>20</v>
      </c>
      <c r="D7469">
        <v>102</v>
      </c>
    </row>
    <row r="7470" spans="1:4" x14ac:dyDescent="0.3">
      <c r="A7470">
        <v>7422</v>
      </c>
      <c r="B7470" t="s">
        <v>41</v>
      </c>
      <c r="C7470" t="s">
        <v>21</v>
      </c>
      <c r="D7470">
        <v>78</v>
      </c>
    </row>
    <row r="7471" spans="1:4" x14ac:dyDescent="0.3">
      <c r="A7471">
        <v>7422</v>
      </c>
      <c r="B7471" t="s">
        <v>41</v>
      </c>
      <c r="C7471" t="s">
        <v>22</v>
      </c>
      <c r="D7471">
        <v>6</v>
      </c>
    </row>
    <row r="7472" spans="1:4" x14ac:dyDescent="0.3">
      <c r="A7472">
        <v>8605</v>
      </c>
      <c r="B7472" t="s">
        <v>41</v>
      </c>
      <c r="C7472" t="s">
        <v>17</v>
      </c>
      <c r="D7472">
        <v>48</v>
      </c>
    </row>
    <row r="7473" spans="1:4" x14ac:dyDescent="0.3">
      <c r="A7473">
        <v>8605</v>
      </c>
      <c r="B7473" t="s">
        <v>41</v>
      </c>
      <c r="C7473" t="s">
        <v>18</v>
      </c>
      <c r="D7473">
        <v>0</v>
      </c>
    </row>
    <row r="7474" spans="1:4" x14ac:dyDescent="0.3">
      <c r="A7474">
        <v>8605</v>
      </c>
      <c r="B7474" t="s">
        <v>41</v>
      </c>
      <c r="C7474" t="s">
        <v>19</v>
      </c>
      <c r="D7474">
        <v>14</v>
      </c>
    </row>
    <row r="7475" spans="1:4" x14ac:dyDescent="0.3">
      <c r="A7475">
        <v>8605</v>
      </c>
      <c r="B7475" t="s">
        <v>41</v>
      </c>
      <c r="C7475" t="s">
        <v>20</v>
      </c>
      <c r="D7475">
        <v>0</v>
      </c>
    </row>
    <row r="7476" spans="1:4" x14ac:dyDescent="0.3">
      <c r="A7476">
        <v>8605</v>
      </c>
      <c r="B7476" t="s">
        <v>41</v>
      </c>
      <c r="C7476" t="s">
        <v>21</v>
      </c>
      <c r="D7476">
        <v>0</v>
      </c>
    </row>
    <row r="7477" spans="1:4" x14ac:dyDescent="0.3">
      <c r="A7477">
        <v>8605</v>
      </c>
      <c r="B7477" t="s">
        <v>41</v>
      </c>
      <c r="C7477" t="s">
        <v>22</v>
      </c>
      <c r="D7477">
        <v>6</v>
      </c>
    </row>
    <row r="7478" spans="1:4" x14ac:dyDescent="0.3">
      <c r="A7478">
        <v>9648</v>
      </c>
      <c r="B7478" t="s">
        <v>41</v>
      </c>
      <c r="C7478" t="s">
        <v>17</v>
      </c>
      <c r="D7478">
        <v>153</v>
      </c>
    </row>
    <row r="7479" spans="1:4" x14ac:dyDescent="0.3">
      <c r="A7479">
        <v>9648</v>
      </c>
      <c r="B7479" t="s">
        <v>41</v>
      </c>
      <c r="C7479" t="s">
        <v>18</v>
      </c>
      <c r="D7479">
        <v>4</v>
      </c>
    </row>
    <row r="7480" spans="1:4" x14ac:dyDescent="0.3">
      <c r="A7480">
        <v>9648</v>
      </c>
      <c r="B7480" t="s">
        <v>41</v>
      </c>
      <c r="C7480" t="s">
        <v>19</v>
      </c>
      <c r="D7480">
        <v>56</v>
      </c>
    </row>
    <row r="7481" spans="1:4" x14ac:dyDescent="0.3">
      <c r="A7481">
        <v>9648</v>
      </c>
      <c r="B7481" t="s">
        <v>41</v>
      </c>
      <c r="C7481" t="s">
        <v>20</v>
      </c>
      <c r="D7481">
        <v>0</v>
      </c>
    </row>
    <row r="7482" spans="1:4" x14ac:dyDescent="0.3">
      <c r="A7482">
        <v>9648</v>
      </c>
      <c r="B7482" t="s">
        <v>41</v>
      </c>
      <c r="C7482" t="s">
        <v>21</v>
      </c>
      <c r="D7482">
        <v>9</v>
      </c>
    </row>
    <row r="7483" spans="1:4" x14ac:dyDescent="0.3">
      <c r="A7483">
        <v>9648</v>
      </c>
      <c r="B7483" t="s">
        <v>41</v>
      </c>
      <c r="C7483" t="s">
        <v>22</v>
      </c>
      <c r="D7483">
        <v>31</v>
      </c>
    </row>
    <row r="7484" spans="1:4" x14ac:dyDescent="0.3">
      <c r="A7484">
        <v>20</v>
      </c>
      <c r="B7484" t="s">
        <v>52</v>
      </c>
      <c r="C7484" t="s">
        <v>17</v>
      </c>
      <c r="D7484">
        <v>43</v>
      </c>
    </row>
    <row r="7485" spans="1:4" x14ac:dyDescent="0.3">
      <c r="A7485">
        <v>20</v>
      </c>
      <c r="B7485" t="s">
        <v>52</v>
      </c>
      <c r="C7485" t="s">
        <v>18</v>
      </c>
      <c r="D7485">
        <v>12</v>
      </c>
    </row>
    <row r="7486" spans="1:4" x14ac:dyDescent="0.3">
      <c r="A7486">
        <v>20</v>
      </c>
      <c r="B7486" t="s">
        <v>52</v>
      </c>
      <c r="C7486" t="s">
        <v>19</v>
      </c>
      <c r="D7486">
        <v>23</v>
      </c>
    </row>
    <row r="7487" spans="1:4" x14ac:dyDescent="0.3">
      <c r="A7487">
        <v>20</v>
      </c>
      <c r="B7487" t="s">
        <v>52</v>
      </c>
      <c r="C7487" t="s">
        <v>20</v>
      </c>
      <c r="D7487">
        <v>29</v>
      </c>
    </row>
    <row r="7488" spans="1:4" x14ac:dyDescent="0.3">
      <c r="A7488">
        <v>20</v>
      </c>
      <c r="B7488" t="s">
        <v>52</v>
      </c>
      <c r="C7488" t="s">
        <v>21</v>
      </c>
      <c r="D7488">
        <v>15</v>
      </c>
    </row>
    <row r="7489" spans="1:4" x14ac:dyDescent="0.3">
      <c r="A7489">
        <v>20</v>
      </c>
      <c r="B7489" t="s">
        <v>52</v>
      </c>
      <c r="C7489" t="s">
        <v>22</v>
      </c>
      <c r="D7489">
        <v>61</v>
      </c>
    </row>
    <row r="7490" spans="1:4" x14ac:dyDescent="0.3">
      <c r="A7490">
        <v>2246</v>
      </c>
      <c r="B7490" t="s">
        <v>41</v>
      </c>
      <c r="C7490" t="s">
        <v>17</v>
      </c>
      <c r="D7490">
        <v>43</v>
      </c>
    </row>
    <row r="7491" spans="1:4" x14ac:dyDescent="0.3">
      <c r="A7491">
        <v>2246</v>
      </c>
      <c r="B7491" t="s">
        <v>41</v>
      </c>
      <c r="C7491" t="s">
        <v>18</v>
      </c>
      <c r="D7491">
        <v>12</v>
      </c>
    </row>
    <row r="7492" spans="1:4" x14ac:dyDescent="0.3">
      <c r="A7492">
        <v>2246</v>
      </c>
      <c r="B7492" t="s">
        <v>41</v>
      </c>
      <c r="C7492" t="s">
        <v>19</v>
      </c>
      <c r="D7492">
        <v>23</v>
      </c>
    </row>
    <row r="7493" spans="1:4" x14ac:dyDescent="0.3">
      <c r="A7493">
        <v>2246</v>
      </c>
      <c r="B7493" t="s">
        <v>41</v>
      </c>
      <c r="C7493" t="s">
        <v>20</v>
      </c>
      <c r="D7493">
        <v>29</v>
      </c>
    </row>
    <row r="7494" spans="1:4" x14ac:dyDescent="0.3">
      <c r="A7494">
        <v>2246</v>
      </c>
      <c r="B7494" t="s">
        <v>41</v>
      </c>
      <c r="C7494" t="s">
        <v>21</v>
      </c>
      <c r="D7494">
        <v>15</v>
      </c>
    </row>
    <row r="7495" spans="1:4" x14ac:dyDescent="0.3">
      <c r="A7495">
        <v>2246</v>
      </c>
      <c r="B7495" t="s">
        <v>41</v>
      </c>
      <c r="C7495" t="s">
        <v>22</v>
      </c>
      <c r="D7495">
        <v>61</v>
      </c>
    </row>
    <row r="7496" spans="1:4" x14ac:dyDescent="0.3">
      <c r="A7496">
        <v>3182</v>
      </c>
      <c r="B7496" t="s">
        <v>45</v>
      </c>
      <c r="C7496" t="s">
        <v>17</v>
      </c>
      <c r="D7496">
        <v>96</v>
      </c>
    </row>
    <row r="7497" spans="1:4" x14ac:dyDescent="0.3">
      <c r="A7497">
        <v>3182</v>
      </c>
      <c r="B7497" t="s">
        <v>45</v>
      </c>
      <c r="C7497" t="s">
        <v>18</v>
      </c>
      <c r="D7497">
        <v>1</v>
      </c>
    </row>
    <row r="7498" spans="1:4" x14ac:dyDescent="0.3">
      <c r="A7498">
        <v>3182</v>
      </c>
      <c r="B7498" t="s">
        <v>45</v>
      </c>
      <c r="C7498" t="s">
        <v>19</v>
      </c>
      <c r="D7498">
        <v>79</v>
      </c>
    </row>
    <row r="7499" spans="1:4" x14ac:dyDescent="0.3">
      <c r="A7499">
        <v>3182</v>
      </c>
      <c r="B7499" t="s">
        <v>45</v>
      </c>
      <c r="C7499" t="s">
        <v>20</v>
      </c>
      <c r="D7499">
        <v>7</v>
      </c>
    </row>
    <row r="7500" spans="1:4" x14ac:dyDescent="0.3">
      <c r="A7500">
        <v>3182</v>
      </c>
      <c r="B7500" t="s">
        <v>45</v>
      </c>
      <c r="C7500" t="s">
        <v>21</v>
      </c>
      <c r="D7500">
        <v>1</v>
      </c>
    </row>
    <row r="7501" spans="1:4" x14ac:dyDescent="0.3">
      <c r="A7501">
        <v>3182</v>
      </c>
      <c r="B7501" t="s">
        <v>45</v>
      </c>
      <c r="C7501" t="s">
        <v>22</v>
      </c>
      <c r="D7501">
        <v>79</v>
      </c>
    </row>
    <row r="7502" spans="1:4" x14ac:dyDescent="0.3">
      <c r="A7502">
        <v>2516</v>
      </c>
      <c r="B7502" t="s">
        <v>41</v>
      </c>
      <c r="C7502" t="s">
        <v>17</v>
      </c>
      <c r="D7502">
        <v>22</v>
      </c>
    </row>
    <row r="7503" spans="1:4" x14ac:dyDescent="0.3">
      <c r="A7503">
        <v>2516</v>
      </c>
      <c r="B7503" t="s">
        <v>41</v>
      </c>
      <c r="C7503" t="s">
        <v>18</v>
      </c>
      <c r="D7503">
        <v>2</v>
      </c>
    </row>
    <row r="7504" spans="1:4" x14ac:dyDescent="0.3">
      <c r="A7504">
        <v>2516</v>
      </c>
      <c r="B7504" t="s">
        <v>41</v>
      </c>
      <c r="C7504" t="s">
        <v>19</v>
      </c>
      <c r="D7504">
        <v>10</v>
      </c>
    </row>
    <row r="7505" spans="1:4" x14ac:dyDescent="0.3">
      <c r="A7505">
        <v>2516</v>
      </c>
      <c r="B7505" t="s">
        <v>41</v>
      </c>
      <c r="C7505" t="s">
        <v>20</v>
      </c>
      <c r="D7505">
        <v>6</v>
      </c>
    </row>
    <row r="7506" spans="1:4" x14ac:dyDescent="0.3">
      <c r="A7506">
        <v>2516</v>
      </c>
      <c r="B7506" t="s">
        <v>41</v>
      </c>
      <c r="C7506" t="s">
        <v>21</v>
      </c>
      <c r="D7506">
        <v>4</v>
      </c>
    </row>
    <row r="7507" spans="1:4" x14ac:dyDescent="0.3">
      <c r="A7507">
        <v>2516</v>
      </c>
      <c r="B7507" t="s">
        <v>41</v>
      </c>
      <c r="C7507" t="s">
        <v>22</v>
      </c>
      <c r="D7507">
        <v>34</v>
      </c>
    </row>
    <row r="7508" spans="1:4" x14ac:dyDescent="0.3">
      <c r="A7508">
        <v>2166</v>
      </c>
      <c r="B7508" t="s">
        <v>47</v>
      </c>
      <c r="C7508" t="s">
        <v>17</v>
      </c>
      <c r="D7508">
        <v>12</v>
      </c>
    </row>
    <row r="7509" spans="1:4" x14ac:dyDescent="0.3">
      <c r="A7509">
        <v>2166</v>
      </c>
      <c r="B7509" t="s">
        <v>47</v>
      </c>
      <c r="C7509" t="s">
        <v>18</v>
      </c>
      <c r="D7509">
        <v>1</v>
      </c>
    </row>
    <row r="7510" spans="1:4" x14ac:dyDescent="0.3">
      <c r="A7510">
        <v>2166</v>
      </c>
      <c r="B7510" t="s">
        <v>47</v>
      </c>
      <c r="C7510" t="s">
        <v>19</v>
      </c>
      <c r="D7510">
        <v>3</v>
      </c>
    </row>
    <row r="7511" spans="1:4" x14ac:dyDescent="0.3">
      <c r="A7511">
        <v>2166</v>
      </c>
      <c r="B7511" t="s">
        <v>47</v>
      </c>
      <c r="C7511" t="s">
        <v>20</v>
      </c>
      <c r="D7511">
        <v>0</v>
      </c>
    </row>
    <row r="7512" spans="1:4" x14ac:dyDescent="0.3">
      <c r="A7512">
        <v>2166</v>
      </c>
      <c r="B7512" t="s">
        <v>47</v>
      </c>
      <c r="C7512" t="s">
        <v>21</v>
      </c>
      <c r="D7512">
        <v>0</v>
      </c>
    </row>
    <row r="7513" spans="1:4" x14ac:dyDescent="0.3">
      <c r="A7513">
        <v>2166</v>
      </c>
      <c r="B7513" t="s">
        <v>47</v>
      </c>
      <c r="C7513" t="s">
        <v>22</v>
      </c>
      <c r="D7513">
        <v>7</v>
      </c>
    </row>
    <row r="7514" spans="1:4" x14ac:dyDescent="0.3">
      <c r="A7514">
        <v>7706</v>
      </c>
      <c r="B7514" t="s">
        <v>48</v>
      </c>
      <c r="C7514" t="s">
        <v>17</v>
      </c>
      <c r="D7514">
        <v>350</v>
      </c>
    </row>
    <row r="7515" spans="1:4" x14ac:dyDescent="0.3">
      <c r="A7515">
        <v>7706</v>
      </c>
      <c r="B7515" t="s">
        <v>48</v>
      </c>
      <c r="C7515" t="s">
        <v>18</v>
      </c>
      <c r="D7515">
        <v>104</v>
      </c>
    </row>
    <row r="7516" spans="1:4" x14ac:dyDescent="0.3">
      <c r="A7516">
        <v>7706</v>
      </c>
      <c r="B7516" t="s">
        <v>48</v>
      </c>
      <c r="C7516" t="s">
        <v>19</v>
      </c>
      <c r="D7516">
        <v>189</v>
      </c>
    </row>
    <row r="7517" spans="1:4" x14ac:dyDescent="0.3">
      <c r="A7517">
        <v>7706</v>
      </c>
      <c r="B7517" t="s">
        <v>48</v>
      </c>
      <c r="C7517" t="s">
        <v>20</v>
      </c>
      <c r="D7517">
        <v>197</v>
      </c>
    </row>
    <row r="7518" spans="1:4" x14ac:dyDescent="0.3">
      <c r="A7518">
        <v>7706</v>
      </c>
      <c r="B7518" t="s">
        <v>48</v>
      </c>
      <c r="C7518" t="s">
        <v>21</v>
      </c>
      <c r="D7518">
        <v>151</v>
      </c>
    </row>
    <row r="7519" spans="1:4" x14ac:dyDescent="0.3">
      <c r="A7519">
        <v>7706</v>
      </c>
      <c r="B7519" t="s">
        <v>48</v>
      </c>
      <c r="C7519" t="s">
        <v>22</v>
      </c>
      <c r="D7519">
        <v>57</v>
      </c>
    </row>
    <row r="7520" spans="1:4" x14ac:dyDescent="0.3">
      <c r="A7520">
        <v>269</v>
      </c>
      <c r="B7520" t="s">
        <v>41</v>
      </c>
      <c r="C7520" t="s">
        <v>17</v>
      </c>
      <c r="D7520">
        <v>777</v>
      </c>
    </row>
    <row r="7521" spans="1:4" x14ac:dyDescent="0.3">
      <c r="A7521">
        <v>269</v>
      </c>
      <c r="B7521" t="s">
        <v>41</v>
      </c>
      <c r="C7521" t="s">
        <v>18</v>
      </c>
      <c r="D7521">
        <v>30</v>
      </c>
    </row>
    <row r="7522" spans="1:4" x14ac:dyDescent="0.3">
      <c r="A7522">
        <v>269</v>
      </c>
      <c r="B7522" t="s">
        <v>41</v>
      </c>
      <c r="C7522" t="s">
        <v>19</v>
      </c>
      <c r="D7522">
        <v>163</v>
      </c>
    </row>
    <row r="7523" spans="1:4" x14ac:dyDescent="0.3">
      <c r="A7523">
        <v>269</v>
      </c>
      <c r="B7523" t="s">
        <v>41</v>
      </c>
      <c r="C7523" t="s">
        <v>20</v>
      </c>
      <c r="D7523">
        <v>0</v>
      </c>
    </row>
    <row r="7524" spans="1:4" x14ac:dyDescent="0.3">
      <c r="A7524">
        <v>269</v>
      </c>
      <c r="B7524" t="s">
        <v>41</v>
      </c>
      <c r="C7524" t="s">
        <v>21</v>
      </c>
      <c r="D7524">
        <v>51</v>
      </c>
    </row>
    <row r="7525" spans="1:4" x14ac:dyDescent="0.3">
      <c r="A7525">
        <v>269</v>
      </c>
      <c r="B7525" t="s">
        <v>41</v>
      </c>
      <c r="C7525" t="s">
        <v>22</v>
      </c>
      <c r="D7525">
        <v>122</v>
      </c>
    </row>
    <row r="7526" spans="1:4" x14ac:dyDescent="0.3">
      <c r="A7526">
        <v>2308</v>
      </c>
      <c r="B7526" t="s">
        <v>41</v>
      </c>
      <c r="C7526" t="s">
        <v>17</v>
      </c>
      <c r="D7526">
        <v>110</v>
      </c>
    </row>
    <row r="7527" spans="1:4" x14ac:dyDescent="0.3">
      <c r="A7527">
        <v>2308</v>
      </c>
      <c r="B7527" t="s">
        <v>41</v>
      </c>
      <c r="C7527" t="s">
        <v>18</v>
      </c>
      <c r="D7527">
        <v>5</v>
      </c>
    </row>
    <row r="7528" spans="1:4" x14ac:dyDescent="0.3">
      <c r="A7528">
        <v>2308</v>
      </c>
      <c r="B7528" t="s">
        <v>41</v>
      </c>
      <c r="C7528" t="s">
        <v>19</v>
      </c>
      <c r="D7528">
        <v>137</v>
      </c>
    </row>
    <row r="7529" spans="1:4" x14ac:dyDescent="0.3">
      <c r="A7529">
        <v>2308</v>
      </c>
      <c r="B7529" t="s">
        <v>41</v>
      </c>
      <c r="C7529" t="s">
        <v>20</v>
      </c>
      <c r="D7529">
        <v>26</v>
      </c>
    </row>
    <row r="7530" spans="1:4" x14ac:dyDescent="0.3">
      <c r="A7530">
        <v>2308</v>
      </c>
      <c r="B7530" t="s">
        <v>41</v>
      </c>
      <c r="C7530" t="s">
        <v>21</v>
      </c>
      <c r="D7530">
        <v>23</v>
      </c>
    </row>
    <row r="7531" spans="1:4" x14ac:dyDescent="0.3">
      <c r="A7531">
        <v>2308</v>
      </c>
      <c r="B7531" t="s">
        <v>41</v>
      </c>
      <c r="C7531" t="s">
        <v>22</v>
      </c>
      <c r="D7531">
        <v>29</v>
      </c>
    </row>
    <row r="7532" spans="1:4" x14ac:dyDescent="0.3">
      <c r="A7532">
        <v>6940</v>
      </c>
      <c r="B7532" t="s">
        <v>41</v>
      </c>
      <c r="C7532" t="s">
        <v>17</v>
      </c>
      <c r="D7532">
        <v>100</v>
      </c>
    </row>
    <row r="7533" spans="1:4" x14ac:dyDescent="0.3">
      <c r="A7533">
        <v>6940</v>
      </c>
      <c r="B7533" t="s">
        <v>41</v>
      </c>
      <c r="C7533" t="s">
        <v>18</v>
      </c>
      <c r="D7533">
        <v>1</v>
      </c>
    </row>
    <row r="7534" spans="1:4" x14ac:dyDescent="0.3">
      <c r="A7534">
        <v>6940</v>
      </c>
      <c r="B7534" t="s">
        <v>41</v>
      </c>
      <c r="C7534" t="s">
        <v>19</v>
      </c>
      <c r="D7534">
        <v>39</v>
      </c>
    </row>
    <row r="7535" spans="1:4" x14ac:dyDescent="0.3">
      <c r="A7535">
        <v>6940</v>
      </c>
      <c r="B7535" t="s">
        <v>41</v>
      </c>
      <c r="C7535" t="s">
        <v>20</v>
      </c>
      <c r="D7535">
        <v>6</v>
      </c>
    </row>
    <row r="7536" spans="1:4" x14ac:dyDescent="0.3">
      <c r="A7536">
        <v>6940</v>
      </c>
      <c r="B7536" t="s">
        <v>41</v>
      </c>
      <c r="C7536" t="s">
        <v>21</v>
      </c>
      <c r="D7536">
        <v>1</v>
      </c>
    </row>
    <row r="7537" spans="1:4" x14ac:dyDescent="0.3">
      <c r="A7537">
        <v>6940</v>
      </c>
      <c r="B7537" t="s">
        <v>41</v>
      </c>
      <c r="C7537" t="s">
        <v>22</v>
      </c>
      <c r="D7537">
        <v>76</v>
      </c>
    </row>
    <row r="7538" spans="1:4" x14ac:dyDescent="0.3">
      <c r="A7538">
        <v>10377</v>
      </c>
      <c r="B7538" t="s">
        <v>41</v>
      </c>
      <c r="C7538" t="s">
        <v>17</v>
      </c>
      <c r="D7538">
        <v>170</v>
      </c>
    </row>
    <row r="7539" spans="1:4" x14ac:dyDescent="0.3">
      <c r="A7539">
        <v>10377</v>
      </c>
      <c r="B7539" t="s">
        <v>41</v>
      </c>
      <c r="C7539" t="s">
        <v>18</v>
      </c>
      <c r="D7539">
        <v>6</v>
      </c>
    </row>
    <row r="7540" spans="1:4" x14ac:dyDescent="0.3">
      <c r="A7540">
        <v>10377</v>
      </c>
      <c r="B7540" t="s">
        <v>41</v>
      </c>
      <c r="C7540" t="s">
        <v>19</v>
      </c>
      <c r="D7540">
        <v>97</v>
      </c>
    </row>
    <row r="7541" spans="1:4" x14ac:dyDescent="0.3">
      <c r="A7541">
        <v>10377</v>
      </c>
      <c r="B7541" t="s">
        <v>41</v>
      </c>
      <c r="C7541" t="s">
        <v>20</v>
      </c>
      <c r="D7541">
        <v>24</v>
      </c>
    </row>
    <row r="7542" spans="1:4" x14ac:dyDescent="0.3">
      <c r="A7542">
        <v>10377</v>
      </c>
      <c r="B7542" t="s">
        <v>41</v>
      </c>
      <c r="C7542" t="s">
        <v>21</v>
      </c>
      <c r="D7542">
        <v>12</v>
      </c>
    </row>
    <row r="7543" spans="1:4" x14ac:dyDescent="0.3">
      <c r="A7543">
        <v>10377</v>
      </c>
      <c r="B7543" t="s">
        <v>41</v>
      </c>
      <c r="C7543" t="s">
        <v>22</v>
      </c>
      <c r="D7543">
        <v>88</v>
      </c>
    </row>
    <row r="7544" spans="1:4" x14ac:dyDescent="0.3">
      <c r="A7544">
        <v>4107</v>
      </c>
      <c r="B7544" t="s">
        <v>41</v>
      </c>
      <c r="C7544" t="s">
        <v>17</v>
      </c>
      <c r="D7544">
        <v>269</v>
      </c>
    </row>
    <row r="7545" spans="1:4" x14ac:dyDescent="0.3">
      <c r="A7545">
        <v>4107</v>
      </c>
      <c r="B7545" t="s">
        <v>41</v>
      </c>
      <c r="C7545" t="s">
        <v>18</v>
      </c>
      <c r="D7545">
        <v>15</v>
      </c>
    </row>
    <row r="7546" spans="1:4" x14ac:dyDescent="0.3">
      <c r="A7546">
        <v>4107</v>
      </c>
      <c r="B7546" t="s">
        <v>41</v>
      </c>
      <c r="C7546" t="s">
        <v>19</v>
      </c>
      <c r="D7546">
        <v>69</v>
      </c>
    </row>
    <row r="7547" spans="1:4" x14ac:dyDescent="0.3">
      <c r="A7547">
        <v>4107</v>
      </c>
      <c r="B7547" t="s">
        <v>41</v>
      </c>
      <c r="C7547" t="s">
        <v>20</v>
      </c>
      <c r="D7547">
        <v>15</v>
      </c>
    </row>
    <row r="7548" spans="1:4" x14ac:dyDescent="0.3">
      <c r="A7548">
        <v>4107</v>
      </c>
      <c r="B7548" t="s">
        <v>41</v>
      </c>
      <c r="C7548" t="s">
        <v>21</v>
      </c>
      <c r="D7548">
        <v>19</v>
      </c>
    </row>
    <row r="7549" spans="1:4" x14ac:dyDescent="0.3">
      <c r="A7549">
        <v>4107</v>
      </c>
      <c r="B7549" t="s">
        <v>41</v>
      </c>
      <c r="C7549" t="s">
        <v>22</v>
      </c>
      <c r="D7549">
        <v>38</v>
      </c>
    </row>
    <row r="7550" spans="1:4" x14ac:dyDescent="0.3">
      <c r="A7550">
        <v>10906</v>
      </c>
      <c r="B7550" t="s">
        <v>47</v>
      </c>
      <c r="C7550" t="s">
        <v>17</v>
      </c>
      <c r="D7550">
        <v>269</v>
      </c>
    </row>
    <row r="7551" spans="1:4" x14ac:dyDescent="0.3">
      <c r="A7551">
        <v>10906</v>
      </c>
      <c r="B7551" t="s">
        <v>47</v>
      </c>
      <c r="C7551" t="s">
        <v>18</v>
      </c>
      <c r="D7551">
        <v>15</v>
      </c>
    </row>
    <row r="7552" spans="1:4" x14ac:dyDescent="0.3">
      <c r="A7552">
        <v>10906</v>
      </c>
      <c r="B7552" t="s">
        <v>47</v>
      </c>
      <c r="C7552" t="s">
        <v>19</v>
      </c>
      <c r="D7552">
        <v>69</v>
      </c>
    </row>
    <row r="7553" spans="1:4" x14ac:dyDescent="0.3">
      <c r="A7553">
        <v>10906</v>
      </c>
      <c r="B7553" t="s">
        <v>47</v>
      </c>
      <c r="C7553" t="s">
        <v>20</v>
      </c>
      <c r="D7553">
        <v>15</v>
      </c>
    </row>
    <row r="7554" spans="1:4" x14ac:dyDescent="0.3">
      <c r="A7554">
        <v>10906</v>
      </c>
      <c r="B7554" t="s">
        <v>47</v>
      </c>
      <c r="C7554" t="s">
        <v>21</v>
      </c>
      <c r="D7554">
        <v>19</v>
      </c>
    </row>
    <row r="7555" spans="1:4" x14ac:dyDescent="0.3">
      <c r="A7555">
        <v>10906</v>
      </c>
      <c r="B7555" t="s">
        <v>47</v>
      </c>
      <c r="C7555" t="s">
        <v>22</v>
      </c>
      <c r="D7555">
        <v>38</v>
      </c>
    </row>
    <row r="7556" spans="1:4" x14ac:dyDescent="0.3">
      <c r="A7556">
        <v>10832</v>
      </c>
      <c r="B7556" t="s">
        <v>41</v>
      </c>
      <c r="C7556" t="s">
        <v>17</v>
      </c>
      <c r="D7556">
        <v>288</v>
      </c>
    </row>
    <row r="7557" spans="1:4" x14ac:dyDescent="0.3">
      <c r="A7557">
        <v>10832</v>
      </c>
      <c r="B7557" t="s">
        <v>41</v>
      </c>
      <c r="C7557" t="s">
        <v>18</v>
      </c>
      <c r="D7557">
        <v>10</v>
      </c>
    </row>
    <row r="7558" spans="1:4" x14ac:dyDescent="0.3">
      <c r="A7558">
        <v>10832</v>
      </c>
      <c r="B7558" t="s">
        <v>41</v>
      </c>
      <c r="C7558" t="s">
        <v>19</v>
      </c>
      <c r="D7558">
        <v>30</v>
      </c>
    </row>
    <row r="7559" spans="1:4" x14ac:dyDescent="0.3">
      <c r="A7559">
        <v>10832</v>
      </c>
      <c r="B7559" t="s">
        <v>41</v>
      </c>
      <c r="C7559" t="s">
        <v>20</v>
      </c>
      <c r="D7559">
        <v>4</v>
      </c>
    </row>
    <row r="7560" spans="1:4" x14ac:dyDescent="0.3">
      <c r="A7560">
        <v>10832</v>
      </c>
      <c r="B7560" t="s">
        <v>41</v>
      </c>
      <c r="C7560" t="s">
        <v>21</v>
      </c>
      <c r="D7560">
        <v>10</v>
      </c>
    </row>
    <row r="7561" spans="1:4" x14ac:dyDescent="0.3">
      <c r="A7561">
        <v>10832</v>
      </c>
      <c r="B7561" t="s">
        <v>41</v>
      </c>
      <c r="C7561" t="s">
        <v>22</v>
      </c>
      <c r="D7561">
        <v>125</v>
      </c>
    </row>
    <row r="7562" spans="1:4" x14ac:dyDescent="0.3">
      <c r="A7562">
        <v>7373</v>
      </c>
      <c r="B7562" t="s">
        <v>53</v>
      </c>
      <c r="C7562" t="s">
        <v>17</v>
      </c>
      <c r="D7562">
        <v>96</v>
      </c>
    </row>
    <row r="7563" spans="1:4" x14ac:dyDescent="0.3">
      <c r="A7563">
        <v>7373</v>
      </c>
      <c r="B7563" t="s">
        <v>53</v>
      </c>
      <c r="C7563" t="s">
        <v>18</v>
      </c>
      <c r="D7563">
        <v>12</v>
      </c>
    </row>
    <row r="7564" spans="1:4" x14ac:dyDescent="0.3">
      <c r="A7564">
        <v>7373</v>
      </c>
      <c r="B7564" t="s">
        <v>53</v>
      </c>
      <c r="C7564" t="s">
        <v>19</v>
      </c>
      <c r="D7564">
        <v>96</v>
      </c>
    </row>
    <row r="7565" spans="1:4" x14ac:dyDescent="0.3">
      <c r="A7565">
        <v>7373</v>
      </c>
      <c r="B7565" t="s">
        <v>53</v>
      </c>
      <c r="C7565" t="s">
        <v>20</v>
      </c>
      <c r="D7565">
        <v>33</v>
      </c>
    </row>
    <row r="7566" spans="1:4" x14ac:dyDescent="0.3">
      <c r="A7566">
        <v>7373</v>
      </c>
      <c r="B7566" t="s">
        <v>53</v>
      </c>
      <c r="C7566" t="s">
        <v>21</v>
      </c>
      <c r="D7566">
        <v>22</v>
      </c>
    </row>
    <row r="7567" spans="1:4" x14ac:dyDescent="0.3">
      <c r="A7567">
        <v>7373</v>
      </c>
      <c r="B7567" t="s">
        <v>53</v>
      </c>
      <c r="C7567" t="s">
        <v>22</v>
      </c>
      <c r="D7567">
        <v>43</v>
      </c>
    </row>
    <row r="7568" spans="1:4" x14ac:dyDescent="0.3">
      <c r="A7568">
        <v>4442</v>
      </c>
      <c r="B7568" t="s">
        <v>48</v>
      </c>
      <c r="C7568" t="s">
        <v>17</v>
      </c>
      <c r="D7568">
        <v>31</v>
      </c>
    </row>
    <row r="7569" spans="1:4" x14ac:dyDescent="0.3">
      <c r="A7569">
        <v>4442</v>
      </c>
      <c r="B7569" t="s">
        <v>48</v>
      </c>
      <c r="C7569" t="s">
        <v>18</v>
      </c>
      <c r="D7569">
        <v>19</v>
      </c>
    </row>
    <row r="7570" spans="1:4" x14ac:dyDescent="0.3">
      <c r="A7570">
        <v>4442</v>
      </c>
      <c r="B7570" t="s">
        <v>48</v>
      </c>
      <c r="C7570" t="s">
        <v>19</v>
      </c>
      <c r="D7570">
        <v>35</v>
      </c>
    </row>
    <row r="7571" spans="1:4" x14ac:dyDescent="0.3">
      <c r="A7571">
        <v>4442</v>
      </c>
      <c r="B7571" t="s">
        <v>48</v>
      </c>
      <c r="C7571" t="s">
        <v>20</v>
      </c>
      <c r="D7571">
        <v>26</v>
      </c>
    </row>
    <row r="7572" spans="1:4" x14ac:dyDescent="0.3">
      <c r="A7572">
        <v>4442</v>
      </c>
      <c r="B7572" t="s">
        <v>48</v>
      </c>
      <c r="C7572" t="s">
        <v>21</v>
      </c>
      <c r="D7572">
        <v>14</v>
      </c>
    </row>
    <row r="7573" spans="1:4" x14ac:dyDescent="0.3">
      <c r="A7573">
        <v>4442</v>
      </c>
      <c r="B7573" t="s">
        <v>48</v>
      </c>
      <c r="C7573" t="s">
        <v>22</v>
      </c>
      <c r="D7573">
        <v>52</v>
      </c>
    </row>
    <row r="7574" spans="1:4" x14ac:dyDescent="0.3">
      <c r="A7574">
        <v>4381</v>
      </c>
      <c r="B7574" t="s">
        <v>41</v>
      </c>
      <c r="C7574" t="s">
        <v>17</v>
      </c>
      <c r="D7574">
        <v>163</v>
      </c>
    </row>
    <row r="7575" spans="1:4" x14ac:dyDescent="0.3">
      <c r="A7575">
        <v>4381</v>
      </c>
      <c r="B7575" t="s">
        <v>41</v>
      </c>
      <c r="C7575" t="s">
        <v>18</v>
      </c>
      <c r="D7575">
        <v>2</v>
      </c>
    </row>
    <row r="7576" spans="1:4" x14ac:dyDescent="0.3">
      <c r="A7576">
        <v>4381</v>
      </c>
      <c r="B7576" t="s">
        <v>41</v>
      </c>
      <c r="C7576" t="s">
        <v>19</v>
      </c>
      <c r="D7576">
        <v>40</v>
      </c>
    </row>
    <row r="7577" spans="1:4" x14ac:dyDescent="0.3">
      <c r="A7577">
        <v>4381</v>
      </c>
      <c r="B7577" t="s">
        <v>41</v>
      </c>
      <c r="C7577" t="s">
        <v>20</v>
      </c>
      <c r="D7577">
        <v>8</v>
      </c>
    </row>
    <row r="7578" spans="1:4" x14ac:dyDescent="0.3">
      <c r="A7578">
        <v>4381</v>
      </c>
      <c r="B7578" t="s">
        <v>41</v>
      </c>
      <c r="C7578" t="s">
        <v>21</v>
      </c>
      <c r="D7578">
        <v>11</v>
      </c>
    </row>
    <row r="7579" spans="1:4" x14ac:dyDescent="0.3">
      <c r="A7579">
        <v>4381</v>
      </c>
      <c r="B7579" t="s">
        <v>41</v>
      </c>
      <c r="C7579" t="s">
        <v>22</v>
      </c>
      <c r="D7579">
        <v>11</v>
      </c>
    </row>
    <row r="7580" spans="1:4" x14ac:dyDescent="0.3">
      <c r="A7580">
        <v>67</v>
      </c>
      <c r="B7580" t="s">
        <v>41</v>
      </c>
      <c r="C7580" t="s">
        <v>17</v>
      </c>
      <c r="D7580">
        <v>68</v>
      </c>
    </row>
    <row r="7581" spans="1:4" x14ac:dyDescent="0.3">
      <c r="A7581">
        <v>67</v>
      </c>
      <c r="B7581" t="s">
        <v>41</v>
      </c>
      <c r="C7581" t="s">
        <v>18</v>
      </c>
      <c r="D7581">
        <v>0</v>
      </c>
    </row>
    <row r="7582" spans="1:4" x14ac:dyDescent="0.3">
      <c r="A7582">
        <v>67</v>
      </c>
      <c r="B7582" t="s">
        <v>41</v>
      </c>
      <c r="C7582" t="s">
        <v>19</v>
      </c>
      <c r="D7582">
        <v>16</v>
      </c>
    </row>
    <row r="7583" spans="1:4" x14ac:dyDescent="0.3">
      <c r="A7583">
        <v>67</v>
      </c>
      <c r="B7583" t="s">
        <v>41</v>
      </c>
      <c r="C7583" t="s">
        <v>20</v>
      </c>
      <c r="D7583">
        <v>0</v>
      </c>
    </row>
    <row r="7584" spans="1:4" x14ac:dyDescent="0.3">
      <c r="A7584">
        <v>67</v>
      </c>
      <c r="B7584" t="s">
        <v>41</v>
      </c>
      <c r="C7584" t="s">
        <v>21</v>
      </c>
      <c r="D7584">
        <v>0</v>
      </c>
    </row>
    <row r="7585" spans="1:4" x14ac:dyDescent="0.3">
      <c r="A7585">
        <v>67</v>
      </c>
      <c r="B7585" t="s">
        <v>41</v>
      </c>
      <c r="C7585" t="s">
        <v>22</v>
      </c>
      <c r="D7585">
        <v>8</v>
      </c>
    </row>
    <row r="7586" spans="1:4" x14ac:dyDescent="0.3">
      <c r="A7586">
        <v>9923</v>
      </c>
      <c r="B7586" t="s">
        <v>41</v>
      </c>
      <c r="C7586" t="s">
        <v>17</v>
      </c>
      <c r="D7586">
        <v>68</v>
      </c>
    </row>
    <row r="7587" spans="1:4" x14ac:dyDescent="0.3">
      <c r="A7587">
        <v>9923</v>
      </c>
      <c r="B7587" t="s">
        <v>41</v>
      </c>
      <c r="C7587" t="s">
        <v>18</v>
      </c>
      <c r="D7587">
        <v>0</v>
      </c>
    </row>
    <row r="7588" spans="1:4" x14ac:dyDescent="0.3">
      <c r="A7588">
        <v>9923</v>
      </c>
      <c r="B7588" t="s">
        <v>41</v>
      </c>
      <c r="C7588" t="s">
        <v>19</v>
      </c>
      <c r="D7588">
        <v>16</v>
      </c>
    </row>
    <row r="7589" spans="1:4" x14ac:dyDescent="0.3">
      <c r="A7589">
        <v>9923</v>
      </c>
      <c r="B7589" t="s">
        <v>41</v>
      </c>
      <c r="C7589" t="s">
        <v>20</v>
      </c>
      <c r="D7589">
        <v>0</v>
      </c>
    </row>
    <row r="7590" spans="1:4" x14ac:dyDescent="0.3">
      <c r="A7590">
        <v>9923</v>
      </c>
      <c r="B7590" t="s">
        <v>41</v>
      </c>
      <c r="C7590" t="s">
        <v>21</v>
      </c>
      <c r="D7590">
        <v>0</v>
      </c>
    </row>
    <row r="7591" spans="1:4" x14ac:dyDescent="0.3">
      <c r="A7591">
        <v>9923</v>
      </c>
      <c r="B7591" t="s">
        <v>41</v>
      </c>
      <c r="C7591" t="s">
        <v>22</v>
      </c>
      <c r="D7591">
        <v>8</v>
      </c>
    </row>
    <row r="7592" spans="1:4" x14ac:dyDescent="0.3">
      <c r="A7592">
        <v>10420</v>
      </c>
      <c r="B7592" t="s">
        <v>43</v>
      </c>
      <c r="C7592" t="s">
        <v>17</v>
      </c>
      <c r="D7592">
        <v>95</v>
      </c>
    </row>
    <row r="7593" spans="1:4" x14ac:dyDescent="0.3">
      <c r="A7593">
        <v>10420</v>
      </c>
      <c r="B7593" t="s">
        <v>43</v>
      </c>
      <c r="C7593" t="s">
        <v>18</v>
      </c>
      <c r="D7593">
        <v>14</v>
      </c>
    </row>
    <row r="7594" spans="1:4" x14ac:dyDescent="0.3">
      <c r="A7594">
        <v>10420</v>
      </c>
      <c r="B7594" t="s">
        <v>43</v>
      </c>
      <c r="C7594" t="s">
        <v>19</v>
      </c>
      <c r="D7594">
        <v>64</v>
      </c>
    </row>
    <row r="7595" spans="1:4" x14ac:dyDescent="0.3">
      <c r="A7595">
        <v>10420</v>
      </c>
      <c r="B7595" t="s">
        <v>43</v>
      </c>
      <c r="C7595" t="s">
        <v>20</v>
      </c>
      <c r="D7595">
        <v>2</v>
      </c>
    </row>
    <row r="7596" spans="1:4" x14ac:dyDescent="0.3">
      <c r="A7596">
        <v>10420</v>
      </c>
      <c r="B7596" t="s">
        <v>43</v>
      </c>
      <c r="C7596" t="s">
        <v>21</v>
      </c>
      <c r="D7596">
        <v>9</v>
      </c>
    </row>
    <row r="7597" spans="1:4" x14ac:dyDescent="0.3">
      <c r="A7597">
        <v>10420</v>
      </c>
      <c r="B7597" t="s">
        <v>43</v>
      </c>
      <c r="C7597" t="s">
        <v>22</v>
      </c>
      <c r="D7597">
        <v>38</v>
      </c>
    </row>
    <row r="7598" spans="1:4" x14ac:dyDescent="0.3">
      <c r="A7598">
        <v>10812</v>
      </c>
      <c r="B7598" t="s">
        <v>47</v>
      </c>
      <c r="C7598" t="s">
        <v>17</v>
      </c>
      <c r="D7598">
        <v>37</v>
      </c>
    </row>
    <row r="7599" spans="1:4" x14ac:dyDescent="0.3">
      <c r="A7599">
        <v>10812</v>
      </c>
      <c r="B7599" t="s">
        <v>47</v>
      </c>
      <c r="C7599" t="s">
        <v>18</v>
      </c>
      <c r="D7599">
        <v>0</v>
      </c>
    </row>
    <row r="7600" spans="1:4" x14ac:dyDescent="0.3">
      <c r="A7600">
        <v>10812</v>
      </c>
      <c r="B7600" t="s">
        <v>47</v>
      </c>
      <c r="C7600" t="s">
        <v>19</v>
      </c>
      <c r="D7600">
        <v>46</v>
      </c>
    </row>
    <row r="7601" spans="1:4" x14ac:dyDescent="0.3">
      <c r="A7601">
        <v>10812</v>
      </c>
      <c r="B7601" t="s">
        <v>47</v>
      </c>
      <c r="C7601" t="s">
        <v>20</v>
      </c>
      <c r="D7601">
        <v>4</v>
      </c>
    </row>
    <row r="7602" spans="1:4" x14ac:dyDescent="0.3">
      <c r="A7602">
        <v>10812</v>
      </c>
      <c r="B7602" t="s">
        <v>47</v>
      </c>
      <c r="C7602" t="s">
        <v>21</v>
      </c>
      <c r="D7602">
        <v>3</v>
      </c>
    </row>
    <row r="7603" spans="1:4" x14ac:dyDescent="0.3">
      <c r="A7603">
        <v>10812</v>
      </c>
      <c r="B7603" t="s">
        <v>47</v>
      </c>
      <c r="C7603" t="s">
        <v>22</v>
      </c>
      <c r="D7603">
        <v>0</v>
      </c>
    </row>
    <row r="7604" spans="1:4" x14ac:dyDescent="0.3">
      <c r="A7604">
        <v>5794</v>
      </c>
      <c r="B7604" t="s">
        <v>45</v>
      </c>
      <c r="C7604" t="s">
        <v>17</v>
      </c>
      <c r="D7604">
        <v>408</v>
      </c>
    </row>
    <row r="7605" spans="1:4" x14ac:dyDescent="0.3">
      <c r="A7605">
        <v>5794</v>
      </c>
      <c r="B7605" t="s">
        <v>45</v>
      </c>
      <c r="C7605" t="s">
        <v>18</v>
      </c>
      <c r="D7605">
        <v>0</v>
      </c>
    </row>
    <row r="7606" spans="1:4" x14ac:dyDescent="0.3">
      <c r="A7606">
        <v>5794</v>
      </c>
      <c r="B7606" t="s">
        <v>45</v>
      </c>
      <c r="C7606" t="s">
        <v>19</v>
      </c>
      <c r="D7606">
        <v>21</v>
      </c>
    </row>
    <row r="7607" spans="1:4" x14ac:dyDescent="0.3">
      <c r="A7607">
        <v>5794</v>
      </c>
      <c r="B7607" t="s">
        <v>45</v>
      </c>
      <c r="C7607" t="s">
        <v>20</v>
      </c>
      <c r="D7607">
        <v>0</v>
      </c>
    </row>
    <row r="7608" spans="1:4" x14ac:dyDescent="0.3">
      <c r="A7608">
        <v>5794</v>
      </c>
      <c r="B7608" t="s">
        <v>45</v>
      </c>
      <c r="C7608" t="s">
        <v>21</v>
      </c>
      <c r="D7608">
        <v>0</v>
      </c>
    </row>
    <row r="7609" spans="1:4" x14ac:dyDescent="0.3">
      <c r="A7609">
        <v>5794</v>
      </c>
      <c r="B7609" t="s">
        <v>45</v>
      </c>
      <c r="C7609" t="s">
        <v>22</v>
      </c>
      <c r="D7609">
        <v>17</v>
      </c>
    </row>
    <row r="7610" spans="1:4" x14ac:dyDescent="0.3">
      <c r="A7610">
        <v>7798</v>
      </c>
      <c r="B7610" t="s">
        <v>48</v>
      </c>
      <c r="C7610" t="s">
        <v>17</v>
      </c>
      <c r="D7610">
        <v>233</v>
      </c>
    </row>
    <row r="7611" spans="1:4" x14ac:dyDescent="0.3">
      <c r="A7611">
        <v>7798</v>
      </c>
      <c r="B7611" t="s">
        <v>48</v>
      </c>
      <c r="C7611" t="s">
        <v>18</v>
      </c>
      <c r="D7611">
        <v>20</v>
      </c>
    </row>
    <row r="7612" spans="1:4" x14ac:dyDescent="0.3">
      <c r="A7612">
        <v>7798</v>
      </c>
      <c r="B7612" t="s">
        <v>48</v>
      </c>
      <c r="C7612" t="s">
        <v>19</v>
      </c>
      <c r="D7612">
        <v>57</v>
      </c>
    </row>
    <row r="7613" spans="1:4" x14ac:dyDescent="0.3">
      <c r="A7613">
        <v>7798</v>
      </c>
      <c r="B7613" t="s">
        <v>48</v>
      </c>
      <c r="C7613" t="s">
        <v>20</v>
      </c>
      <c r="D7613">
        <v>8</v>
      </c>
    </row>
    <row r="7614" spans="1:4" x14ac:dyDescent="0.3">
      <c r="A7614">
        <v>7798</v>
      </c>
      <c r="B7614" t="s">
        <v>48</v>
      </c>
      <c r="C7614" t="s">
        <v>21</v>
      </c>
      <c r="D7614">
        <v>20</v>
      </c>
    </row>
    <row r="7615" spans="1:4" x14ac:dyDescent="0.3">
      <c r="A7615">
        <v>7798</v>
      </c>
      <c r="B7615" t="s">
        <v>48</v>
      </c>
      <c r="C7615" t="s">
        <v>22</v>
      </c>
      <c r="D7615">
        <v>91</v>
      </c>
    </row>
    <row r="7616" spans="1:4" x14ac:dyDescent="0.3">
      <c r="A7616">
        <v>2174</v>
      </c>
      <c r="B7616" t="s">
        <v>43</v>
      </c>
      <c r="C7616" t="s">
        <v>17</v>
      </c>
      <c r="D7616">
        <v>11</v>
      </c>
    </row>
    <row r="7617" spans="1:4" x14ac:dyDescent="0.3">
      <c r="A7617">
        <v>2174</v>
      </c>
      <c r="B7617" t="s">
        <v>43</v>
      </c>
      <c r="C7617" t="s">
        <v>18</v>
      </c>
      <c r="D7617">
        <v>1</v>
      </c>
    </row>
    <row r="7618" spans="1:4" x14ac:dyDescent="0.3">
      <c r="A7618">
        <v>2174</v>
      </c>
      <c r="B7618" t="s">
        <v>43</v>
      </c>
      <c r="C7618" t="s">
        <v>19</v>
      </c>
      <c r="D7618">
        <v>6</v>
      </c>
    </row>
    <row r="7619" spans="1:4" x14ac:dyDescent="0.3">
      <c r="A7619">
        <v>2174</v>
      </c>
      <c r="B7619" t="s">
        <v>43</v>
      </c>
      <c r="C7619" t="s">
        <v>20</v>
      </c>
      <c r="D7619">
        <v>2</v>
      </c>
    </row>
    <row r="7620" spans="1:4" x14ac:dyDescent="0.3">
      <c r="A7620">
        <v>2174</v>
      </c>
      <c r="B7620" t="s">
        <v>43</v>
      </c>
      <c r="C7620" t="s">
        <v>21</v>
      </c>
      <c r="D7620">
        <v>1</v>
      </c>
    </row>
    <row r="7621" spans="1:4" x14ac:dyDescent="0.3">
      <c r="A7621">
        <v>2174</v>
      </c>
      <c r="B7621" t="s">
        <v>43</v>
      </c>
      <c r="C7621" t="s">
        <v>22</v>
      </c>
      <c r="D7621">
        <v>6</v>
      </c>
    </row>
    <row r="7622" spans="1:4" x14ac:dyDescent="0.3">
      <c r="A7622">
        <v>22</v>
      </c>
      <c r="B7622" t="s">
        <v>41</v>
      </c>
      <c r="C7622" t="s">
        <v>17</v>
      </c>
      <c r="D7622">
        <v>185</v>
      </c>
    </row>
    <row r="7623" spans="1:4" x14ac:dyDescent="0.3">
      <c r="A7623">
        <v>22</v>
      </c>
      <c r="B7623" t="s">
        <v>41</v>
      </c>
      <c r="C7623" t="s">
        <v>18</v>
      </c>
      <c r="D7623">
        <v>2</v>
      </c>
    </row>
    <row r="7624" spans="1:4" x14ac:dyDescent="0.3">
      <c r="A7624">
        <v>22</v>
      </c>
      <c r="B7624" t="s">
        <v>41</v>
      </c>
      <c r="C7624" t="s">
        <v>19</v>
      </c>
      <c r="D7624">
        <v>88</v>
      </c>
    </row>
    <row r="7625" spans="1:4" x14ac:dyDescent="0.3">
      <c r="A7625">
        <v>22</v>
      </c>
      <c r="B7625" t="s">
        <v>41</v>
      </c>
      <c r="C7625" t="s">
        <v>20</v>
      </c>
      <c r="D7625">
        <v>15</v>
      </c>
    </row>
    <row r="7626" spans="1:4" x14ac:dyDescent="0.3">
      <c r="A7626">
        <v>22</v>
      </c>
      <c r="B7626" t="s">
        <v>41</v>
      </c>
      <c r="C7626" t="s">
        <v>21</v>
      </c>
      <c r="D7626">
        <v>5</v>
      </c>
    </row>
    <row r="7627" spans="1:4" x14ac:dyDescent="0.3">
      <c r="A7627">
        <v>22</v>
      </c>
      <c r="B7627" t="s">
        <v>41</v>
      </c>
      <c r="C7627" t="s">
        <v>22</v>
      </c>
      <c r="D7627">
        <v>14</v>
      </c>
    </row>
    <row r="7628" spans="1:4" x14ac:dyDescent="0.3">
      <c r="A7628">
        <v>7023</v>
      </c>
      <c r="B7628" t="s">
        <v>47</v>
      </c>
      <c r="C7628" t="s">
        <v>17</v>
      </c>
      <c r="D7628">
        <v>189</v>
      </c>
    </row>
    <row r="7629" spans="1:4" x14ac:dyDescent="0.3">
      <c r="A7629">
        <v>7023</v>
      </c>
      <c r="B7629" t="s">
        <v>47</v>
      </c>
      <c r="C7629" t="s">
        <v>18</v>
      </c>
      <c r="D7629">
        <v>2</v>
      </c>
    </row>
    <row r="7630" spans="1:4" x14ac:dyDescent="0.3">
      <c r="A7630">
        <v>7023</v>
      </c>
      <c r="B7630" t="s">
        <v>47</v>
      </c>
      <c r="C7630" t="s">
        <v>19</v>
      </c>
      <c r="D7630">
        <v>55</v>
      </c>
    </row>
    <row r="7631" spans="1:4" x14ac:dyDescent="0.3">
      <c r="A7631">
        <v>7023</v>
      </c>
      <c r="B7631" t="s">
        <v>47</v>
      </c>
      <c r="C7631" t="s">
        <v>20</v>
      </c>
      <c r="D7631">
        <v>0</v>
      </c>
    </row>
    <row r="7632" spans="1:4" x14ac:dyDescent="0.3">
      <c r="A7632">
        <v>7023</v>
      </c>
      <c r="B7632" t="s">
        <v>47</v>
      </c>
      <c r="C7632" t="s">
        <v>21</v>
      </c>
      <c r="D7632">
        <v>5</v>
      </c>
    </row>
    <row r="7633" spans="1:4" x14ac:dyDescent="0.3">
      <c r="A7633">
        <v>7023</v>
      </c>
      <c r="B7633" t="s">
        <v>47</v>
      </c>
      <c r="C7633" t="s">
        <v>22</v>
      </c>
      <c r="D7633">
        <v>12</v>
      </c>
    </row>
    <row r="7634" spans="1:4" x14ac:dyDescent="0.3">
      <c r="A7634">
        <v>907</v>
      </c>
      <c r="B7634" t="s">
        <v>41</v>
      </c>
      <c r="C7634" t="s">
        <v>17</v>
      </c>
      <c r="D7634">
        <v>254</v>
      </c>
    </row>
    <row r="7635" spans="1:4" x14ac:dyDescent="0.3">
      <c r="A7635">
        <v>907</v>
      </c>
      <c r="B7635" t="s">
        <v>41</v>
      </c>
      <c r="C7635" t="s">
        <v>18</v>
      </c>
      <c r="D7635">
        <v>6</v>
      </c>
    </row>
    <row r="7636" spans="1:4" x14ac:dyDescent="0.3">
      <c r="A7636">
        <v>907</v>
      </c>
      <c r="B7636" t="s">
        <v>41</v>
      </c>
      <c r="C7636" t="s">
        <v>19</v>
      </c>
      <c r="D7636">
        <v>71</v>
      </c>
    </row>
    <row r="7637" spans="1:4" x14ac:dyDescent="0.3">
      <c r="A7637">
        <v>907</v>
      </c>
      <c r="B7637" t="s">
        <v>41</v>
      </c>
      <c r="C7637" t="s">
        <v>20</v>
      </c>
      <c r="D7637">
        <v>4</v>
      </c>
    </row>
    <row r="7638" spans="1:4" x14ac:dyDescent="0.3">
      <c r="A7638">
        <v>907</v>
      </c>
      <c r="B7638" t="s">
        <v>41</v>
      </c>
      <c r="C7638" t="s">
        <v>21</v>
      </c>
      <c r="D7638">
        <v>0</v>
      </c>
    </row>
    <row r="7639" spans="1:4" x14ac:dyDescent="0.3">
      <c r="A7639">
        <v>907</v>
      </c>
      <c r="B7639" t="s">
        <v>41</v>
      </c>
      <c r="C7639" t="s">
        <v>22</v>
      </c>
      <c r="D7639">
        <v>27</v>
      </c>
    </row>
    <row r="7640" spans="1:4" x14ac:dyDescent="0.3">
      <c r="A7640">
        <v>538</v>
      </c>
      <c r="B7640" t="s">
        <v>47</v>
      </c>
      <c r="C7640" t="s">
        <v>17</v>
      </c>
      <c r="D7640">
        <v>31</v>
      </c>
    </row>
    <row r="7641" spans="1:4" x14ac:dyDescent="0.3">
      <c r="A7641">
        <v>538</v>
      </c>
      <c r="B7641" t="s">
        <v>47</v>
      </c>
      <c r="C7641" t="s">
        <v>18</v>
      </c>
      <c r="D7641">
        <v>9</v>
      </c>
    </row>
    <row r="7642" spans="1:4" x14ac:dyDescent="0.3">
      <c r="A7642">
        <v>538</v>
      </c>
      <c r="B7642" t="s">
        <v>47</v>
      </c>
      <c r="C7642" t="s">
        <v>19</v>
      </c>
      <c r="D7642">
        <v>27</v>
      </c>
    </row>
    <row r="7643" spans="1:4" x14ac:dyDescent="0.3">
      <c r="A7643">
        <v>538</v>
      </c>
      <c r="B7643" t="s">
        <v>47</v>
      </c>
      <c r="C7643" t="s">
        <v>20</v>
      </c>
      <c r="D7643">
        <v>16</v>
      </c>
    </row>
    <row r="7644" spans="1:4" x14ac:dyDescent="0.3">
      <c r="A7644">
        <v>538</v>
      </c>
      <c r="B7644" t="s">
        <v>47</v>
      </c>
      <c r="C7644" t="s">
        <v>21</v>
      </c>
      <c r="D7644">
        <v>9</v>
      </c>
    </row>
    <row r="7645" spans="1:4" x14ac:dyDescent="0.3">
      <c r="A7645">
        <v>538</v>
      </c>
      <c r="B7645" t="s">
        <v>47</v>
      </c>
      <c r="C7645" t="s">
        <v>22</v>
      </c>
      <c r="D7645">
        <v>33</v>
      </c>
    </row>
    <row r="7646" spans="1:4" x14ac:dyDescent="0.3">
      <c r="A7646">
        <v>8146</v>
      </c>
      <c r="B7646" t="s">
        <v>47</v>
      </c>
      <c r="C7646" t="s">
        <v>17</v>
      </c>
      <c r="D7646">
        <v>30</v>
      </c>
    </row>
    <row r="7647" spans="1:4" x14ac:dyDescent="0.3">
      <c r="A7647">
        <v>8146</v>
      </c>
      <c r="B7647" t="s">
        <v>47</v>
      </c>
      <c r="C7647" t="s">
        <v>18</v>
      </c>
      <c r="D7647">
        <v>0</v>
      </c>
    </row>
    <row r="7648" spans="1:4" x14ac:dyDescent="0.3">
      <c r="A7648">
        <v>8146</v>
      </c>
      <c r="B7648" t="s">
        <v>47</v>
      </c>
      <c r="C7648" t="s">
        <v>19</v>
      </c>
      <c r="D7648">
        <v>8</v>
      </c>
    </row>
    <row r="7649" spans="1:4" x14ac:dyDescent="0.3">
      <c r="A7649">
        <v>8146</v>
      </c>
      <c r="B7649" t="s">
        <v>47</v>
      </c>
      <c r="C7649" t="s">
        <v>20</v>
      </c>
      <c r="D7649">
        <v>2</v>
      </c>
    </row>
    <row r="7650" spans="1:4" x14ac:dyDescent="0.3">
      <c r="A7650">
        <v>8146</v>
      </c>
      <c r="B7650" t="s">
        <v>47</v>
      </c>
      <c r="C7650" t="s">
        <v>21</v>
      </c>
      <c r="D7650">
        <v>0</v>
      </c>
    </row>
    <row r="7651" spans="1:4" x14ac:dyDescent="0.3">
      <c r="A7651">
        <v>8146</v>
      </c>
      <c r="B7651" t="s">
        <v>47</v>
      </c>
      <c r="C7651" t="s">
        <v>22</v>
      </c>
      <c r="D7651">
        <v>14</v>
      </c>
    </row>
    <row r="7652" spans="1:4" x14ac:dyDescent="0.3">
      <c r="A7652">
        <v>8461</v>
      </c>
      <c r="B7652" t="s">
        <v>41</v>
      </c>
      <c r="C7652" t="s">
        <v>17</v>
      </c>
      <c r="D7652">
        <v>14</v>
      </c>
    </row>
    <row r="7653" spans="1:4" x14ac:dyDescent="0.3">
      <c r="A7653">
        <v>8461</v>
      </c>
      <c r="B7653" t="s">
        <v>41</v>
      </c>
      <c r="C7653" t="s">
        <v>18</v>
      </c>
      <c r="D7653">
        <v>0</v>
      </c>
    </row>
    <row r="7654" spans="1:4" x14ac:dyDescent="0.3">
      <c r="A7654">
        <v>8461</v>
      </c>
      <c r="B7654" t="s">
        <v>41</v>
      </c>
      <c r="C7654" t="s">
        <v>19</v>
      </c>
      <c r="D7654">
        <v>1</v>
      </c>
    </row>
    <row r="7655" spans="1:4" x14ac:dyDescent="0.3">
      <c r="A7655">
        <v>8461</v>
      </c>
      <c r="B7655" t="s">
        <v>41</v>
      </c>
      <c r="C7655" t="s">
        <v>20</v>
      </c>
      <c r="D7655">
        <v>0</v>
      </c>
    </row>
    <row r="7656" spans="1:4" x14ac:dyDescent="0.3">
      <c r="A7656">
        <v>8461</v>
      </c>
      <c r="B7656" t="s">
        <v>41</v>
      </c>
      <c r="C7656" t="s">
        <v>21</v>
      </c>
      <c r="D7656">
        <v>0</v>
      </c>
    </row>
    <row r="7657" spans="1:4" x14ac:dyDescent="0.3">
      <c r="A7657">
        <v>8461</v>
      </c>
      <c r="B7657" t="s">
        <v>41</v>
      </c>
      <c r="C7657" t="s">
        <v>22</v>
      </c>
      <c r="D7657">
        <v>1</v>
      </c>
    </row>
    <row r="7658" spans="1:4" x14ac:dyDescent="0.3">
      <c r="A7658">
        <v>10703</v>
      </c>
      <c r="B7658" t="s">
        <v>41</v>
      </c>
      <c r="C7658" t="s">
        <v>17</v>
      </c>
      <c r="D7658">
        <v>57</v>
      </c>
    </row>
    <row r="7659" spans="1:4" x14ac:dyDescent="0.3">
      <c r="A7659">
        <v>10703</v>
      </c>
      <c r="B7659" t="s">
        <v>41</v>
      </c>
      <c r="C7659" t="s">
        <v>18</v>
      </c>
      <c r="D7659">
        <v>0</v>
      </c>
    </row>
    <row r="7660" spans="1:4" x14ac:dyDescent="0.3">
      <c r="A7660">
        <v>10703</v>
      </c>
      <c r="B7660" t="s">
        <v>41</v>
      </c>
      <c r="C7660" t="s">
        <v>19</v>
      </c>
      <c r="D7660">
        <v>27</v>
      </c>
    </row>
    <row r="7661" spans="1:4" x14ac:dyDescent="0.3">
      <c r="A7661">
        <v>10703</v>
      </c>
      <c r="B7661" t="s">
        <v>41</v>
      </c>
      <c r="C7661" t="s">
        <v>20</v>
      </c>
      <c r="D7661">
        <v>0</v>
      </c>
    </row>
    <row r="7662" spans="1:4" x14ac:dyDescent="0.3">
      <c r="A7662">
        <v>10703</v>
      </c>
      <c r="B7662" t="s">
        <v>41</v>
      </c>
      <c r="C7662" t="s">
        <v>21</v>
      </c>
      <c r="D7662">
        <v>0</v>
      </c>
    </row>
    <row r="7663" spans="1:4" x14ac:dyDescent="0.3">
      <c r="A7663">
        <v>10703</v>
      </c>
      <c r="B7663" t="s">
        <v>41</v>
      </c>
      <c r="C7663" t="s">
        <v>22</v>
      </c>
      <c r="D7663">
        <v>36</v>
      </c>
    </row>
    <row r="7664" spans="1:4" x14ac:dyDescent="0.3">
      <c r="A7664">
        <v>9</v>
      </c>
      <c r="B7664" t="s">
        <v>48</v>
      </c>
      <c r="C7664" t="s">
        <v>17</v>
      </c>
      <c r="D7664">
        <v>57</v>
      </c>
    </row>
    <row r="7665" spans="1:4" x14ac:dyDescent="0.3">
      <c r="A7665">
        <v>9</v>
      </c>
      <c r="B7665" t="s">
        <v>48</v>
      </c>
      <c r="C7665" t="s">
        <v>18</v>
      </c>
      <c r="D7665">
        <v>0</v>
      </c>
    </row>
    <row r="7666" spans="1:4" x14ac:dyDescent="0.3">
      <c r="A7666">
        <v>9</v>
      </c>
      <c r="B7666" t="s">
        <v>48</v>
      </c>
      <c r="C7666" t="s">
        <v>19</v>
      </c>
      <c r="D7666">
        <v>27</v>
      </c>
    </row>
    <row r="7667" spans="1:4" x14ac:dyDescent="0.3">
      <c r="A7667">
        <v>9</v>
      </c>
      <c r="B7667" t="s">
        <v>48</v>
      </c>
      <c r="C7667" t="s">
        <v>20</v>
      </c>
      <c r="D7667">
        <v>0</v>
      </c>
    </row>
    <row r="7668" spans="1:4" x14ac:dyDescent="0.3">
      <c r="A7668">
        <v>9</v>
      </c>
      <c r="B7668" t="s">
        <v>48</v>
      </c>
      <c r="C7668" t="s">
        <v>21</v>
      </c>
      <c r="D7668">
        <v>0</v>
      </c>
    </row>
    <row r="7669" spans="1:4" x14ac:dyDescent="0.3">
      <c r="A7669">
        <v>9</v>
      </c>
      <c r="B7669" t="s">
        <v>48</v>
      </c>
      <c r="C7669" t="s">
        <v>22</v>
      </c>
      <c r="D7669">
        <v>36</v>
      </c>
    </row>
    <row r="7670" spans="1:4" x14ac:dyDescent="0.3">
      <c r="A7670">
        <v>2804</v>
      </c>
      <c r="B7670" t="s">
        <v>45</v>
      </c>
      <c r="C7670" t="s">
        <v>17</v>
      </c>
      <c r="D7670">
        <v>57</v>
      </c>
    </row>
    <row r="7671" spans="1:4" x14ac:dyDescent="0.3">
      <c r="A7671">
        <v>2804</v>
      </c>
      <c r="B7671" t="s">
        <v>45</v>
      </c>
      <c r="C7671" t="s">
        <v>18</v>
      </c>
      <c r="D7671">
        <v>0</v>
      </c>
    </row>
    <row r="7672" spans="1:4" x14ac:dyDescent="0.3">
      <c r="A7672">
        <v>2804</v>
      </c>
      <c r="B7672" t="s">
        <v>45</v>
      </c>
      <c r="C7672" t="s">
        <v>19</v>
      </c>
      <c r="D7672">
        <v>27</v>
      </c>
    </row>
    <row r="7673" spans="1:4" x14ac:dyDescent="0.3">
      <c r="A7673">
        <v>2804</v>
      </c>
      <c r="B7673" t="s">
        <v>45</v>
      </c>
      <c r="C7673" t="s">
        <v>20</v>
      </c>
      <c r="D7673">
        <v>0</v>
      </c>
    </row>
    <row r="7674" spans="1:4" x14ac:dyDescent="0.3">
      <c r="A7674">
        <v>2804</v>
      </c>
      <c r="B7674" t="s">
        <v>45</v>
      </c>
      <c r="C7674" t="s">
        <v>21</v>
      </c>
      <c r="D7674">
        <v>0</v>
      </c>
    </row>
    <row r="7675" spans="1:4" x14ac:dyDescent="0.3">
      <c r="A7675">
        <v>2804</v>
      </c>
      <c r="B7675" t="s">
        <v>45</v>
      </c>
      <c r="C7675" t="s">
        <v>22</v>
      </c>
      <c r="D7675">
        <v>36</v>
      </c>
    </row>
    <row r="7676" spans="1:4" x14ac:dyDescent="0.3">
      <c r="A7676">
        <v>2677</v>
      </c>
      <c r="B7676" t="s">
        <v>47</v>
      </c>
      <c r="C7676" t="s">
        <v>17</v>
      </c>
      <c r="D7676">
        <v>72</v>
      </c>
    </row>
    <row r="7677" spans="1:4" x14ac:dyDescent="0.3">
      <c r="A7677">
        <v>2677</v>
      </c>
      <c r="B7677" t="s">
        <v>47</v>
      </c>
      <c r="C7677" t="s">
        <v>18</v>
      </c>
      <c r="D7677">
        <v>24</v>
      </c>
    </row>
    <row r="7678" spans="1:4" x14ac:dyDescent="0.3">
      <c r="A7678">
        <v>2677</v>
      </c>
      <c r="B7678" t="s">
        <v>47</v>
      </c>
      <c r="C7678" t="s">
        <v>19</v>
      </c>
      <c r="D7678">
        <v>68</v>
      </c>
    </row>
    <row r="7679" spans="1:4" x14ac:dyDescent="0.3">
      <c r="A7679">
        <v>2677</v>
      </c>
      <c r="B7679" t="s">
        <v>47</v>
      </c>
      <c r="C7679" t="s">
        <v>20</v>
      </c>
      <c r="D7679">
        <v>65</v>
      </c>
    </row>
    <row r="7680" spans="1:4" x14ac:dyDescent="0.3">
      <c r="A7680">
        <v>2677</v>
      </c>
      <c r="B7680" t="s">
        <v>47</v>
      </c>
      <c r="C7680" t="s">
        <v>21</v>
      </c>
      <c r="D7680">
        <v>4</v>
      </c>
    </row>
    <row r="7681" spans="1:4" x14ac:dyDescent="0.3">
      <c r="A7681">
        <v>2677</v>
      </c>
      <c r="B7681" t="s">
        <v>47</v>
      </c>
      <c r="C7681" t="s">
        <v>22</v>
      </c>
      <c r="D7681">
        <v>8</v>
      </c>
    </row>
    <row r="7682" spans="1:4" x14ac:dyDescent="0.3">
      <c r="A7682">
        <v>4937</v>
      </c>
      <c r="B7682" t="s">
        <v>41</v>
      </c>
      <c r="C7682" t="s">
        <v>17</v>
      </c>
      <c r="D7682">
        <v>12</v>
      </c>
    </row>
    <row r="7683" spans="1:4" x14ac:dyDescent="0.3">
      <c r="A7683">
        <v>4937</v>
      </c>
      <c r="B7683" t="s">
        <v>41</v>
      </c>
      <c r="C7683" t="s">
        <v>18</v>
      </c>
      <c r="D7683">
        <v>2</v>
      </c>
    </row>
    <row r="7684" spans="1:4" x14ac:dyDescent="0.3">
      <c r="A7684">
        <v>4937</v>
      </c>
      <c r="B7684" t="s">
        <v>41</v>
      </c>
      <c r="C7684" t="s">
        <v>19</v>
      </c>
      <c r="D7684">
        <v>20</v>
      </c>
    </row>
    <row r="7685" spans="1:4" x14ac:dyDescent="0.3">
      <c r="A7685">
        <v>4937</v>
      </c>
      <c r="B7685" t="s">
        <v>41</v>
      </c>
      <c r="C7685" t="s">
        <v>20</v>
      </c>
      <c r="D7685">
        <v>3</v>
      </c>
    </row>
    <row r="7686" spans="1:4" x14ac:dyDescent="0.3">
      <c r="A7686">
        <v>4937</v>
      </c>
      <c r="B7686" t="s">
        <v>41</v>
      </c>
      <c r="C7686" t="s">
        <v>21</v>
      </c>
      <c r="D7686">
        <v>2</v>
      </c>
    </row>
    <row r="7687" spans="1:4" x14ac:dyDescent="0.3">
      <c r="A7687">
        <v>4937</v>
      </c>
      <c r="B7687" t="s">
        <v>41</v>
      </c>
      <c r="C7687" t="s">
        <v>22</v>
      </c>
      <c r="D7687">
        <v>5</v>
      </c>
    </row>
    <row r="7688" spans="1:4" x14ac:dyDescent="0.3">
      <c r="A7688">
        <v>9097</v>
      </c>
      <c r="B7688" t="s">
        <v>41</v>
      </c>
      <c r="C7688" t="s">
        <v>17</v>
      </c>
      <c r="D7688">
        <v>244</v>
      </c>
    </row>
    <row r="7689" spans="1:4" x14ac:dyDescent="0.3">
      <c r="A7689">
        <v>9097</v>
      </c>
      <c r="B7689" t="s">
        <v>41</v>
      </c>
      <c r="C7689" t="s">
        <v>18</v>
      </c>
      <c r="D7689">
        <v>8</v>
      </c>
    </row>
    <row r="7690" spans="1:4" x14ac:dyDescent="0.3">
      <c r="A7690">
        <v>9097</v>
      </c>
      <c r="B7690" t="s">
        <v>41</v>
      </c>
      <c r="C7690" t="s">
        <v>19</v>
      </c>
      <c r="D7690">
        <v>32</v>
      </c>
    </row>
    <row r="7691" spans="1:4" x14ac:dyDescent="0.3">
      <c r="A7691">
        <v>9097</v>
      </c>
      <c r="B7691" t="s">
        <v>41</v>
      </c>
      <c r="C7691" t="s">
        <v>20</v>
      </c>
      <c r="D7691">
        <v>7</v>
      </c>
    </row>
    <row r="7692" spans="1:4" x14ac:dyDescent="0.3">
      <c r="A7692">
        <v>9097</v>
      </c>
      <c r="B7692" t="s">
        <v>41</v>
      </c>
      <c r="C7692" t="s">
        <v>21</v>
      </c>
      <c r="D7692">
        <v>2</v>
      </c>
    </row>
    <row r="7693" spans="1:4" x14ac:dyDescent="0.3">
      <c r="A7693">
        <v>9097</v>
      </c>
      <c r="B7693" t="s">
        <v>41</v>
      </c>
      <c r="C7693" t="s">
        <v>22</v>
      </c>
      <c r="D7693">
        <v>50</v>
      </c>
    </row>
    <row r="7694" spans="1:4" x14ac:dyDescent="0.3">
      <c r="A7694">
        <v>5788</v>
      </c>
      <c r="B7694" t="s">
        <v>52</v>
      </c>
      <c r="C7694" t="s">
        <v>17</v>
      </c>
      <c r="D7694">
        <v>56</v>
      </c>
    </row>
    <row r="7695" spans="1:4" x14ac:dyDescent="0.3">
      <c r="A7695">
        <v>5788</v>
      </c>
      <c r="B7695" t="s">
        <v>52</v>
      </c>
      <c r="C7695" t="s">
        <v>18</v>
      </c>
      <c r="D7695">
        <v>10</v>
      </c>
    </row>
    <row r="7696" spans="1:4" x14ac:dyDescent="0.3">
      <c r="A7696">
        <v>5788</v>
      </c>
      <c r="B7696" t="s">
        <v>52</v>
      </c>
      <c r="C7696" t="s">
        <v>19</v>
      </c>
      <c r="D7696">
        <v>92</v>
      </c>
    </row>
    <row r="7697" spans="1:4" x14ac:dyDescent="0.3">
      <c r="A7697">
        <v>5788</v>
      </c>
      <c r="B7697" t="s">
        <v>52</v>
      </c>
      <c r="C7697" t="s">
        <v>20</v>
      </c>
      <c r="D7697">
        <v>19</v>
      </c>
    </row>
    <row r="7698" spans="1:4" x14ac:dyDescent="0.3">
      <c r="A7698">
        <v>5788</v>
      </c>
      <c r="B7698" t="s">
        <v>52</v>
      </c>
      <c r="C7698" t="s">
        <v>21</v>
      </c>
      <c r="D7698">
        <v>7</v>
      </c>
    </row>
    <row r="7699" spans="1:4" x14ac:dyDescent="0.3">
      <c r="A7699">
        <v>5788</v>
      </c>
      <c r="B7699" t="s">
        <v>52</v>
      </c>
      <c r="C7699" t="s">
        <v>22</v>
      </c>
      <c r="D7699">
        <v>25</v>
      </c>
    </row>
    <row r="7700" spans="1:4" x14ac:dyDescent="0.3">
      <c r="A7700">
        <v>967</v>
      </c>
      <c r="B7700" t="s">
        <v>41</v>
      </c>
      <c r="C7700" t="s">
        <v>17</v>
      </c>
      <c r="D7700">
        <v>342</v>
      </c>
    </row>
    <row r="7701" spans="1:4" x14ac:dyDescent="0.3">
      <c r="A7701">
        <v>967</v>
      </c>
      <c r="B7701" t="s">
        <v>41</v>
      </c>
      <c r="C7701" t="s">
        <v>18</v>
      </c>
      <c r="D7701">
        <v>9</v>
      </c>
    </row>
    <row r="7702" spans="1:4" x14ac:dyDescent="0.3">
      <c r="A7702">
        <v>967</v>
      </c>
      <c r="B7702" t="s">
        <v>41</v>
      </c>
      <c r="C7702" t="s">
        <v>19</v>
      </c>
      <c r="D7702">
        <v>112</v>
      </c>
    </row>
    <row r="7703" spans="1:4" x14ac:dyDescent="0.3">
      <c r="A7703">
        <v>967</v>
      </c>
      <c r="B7703" t="s">
        <v>41</v>
      </c>
      <c r="C7703" t="s">
        <v>20</v>
      </c>
      <c r="D7703">
        <v>19</v>
      </c>
    </row>
    <row r="7704" spans="1:4" x14ac:dyDescent="0.3">
      <c r="A7704">
        <v>967</v>
      </c>
      <c r="B7704" t="s">
        <v>41</v>
      </c>
      <c r="C7704" t="s">
        <v>21</v>
      </c>
      <c r="D7704">
        <v>14</v>
      </c>
    </row>
    <row r="7705" spans="1:4" x14ac:dyDescent="0.3">
      <c r="A7705">
        <v>967</v>
      </c>
      <c r="B7705" t="s">
        <v>41</v>
      </c>
      <c r="C7705" t="s">
        <v>22</v>
      </c>
      <c r="D7705">
        <v>19</v>
      </c>
    </row>
    <row r="7706" spans="1:4" x14ac:dyDescent="0.3">
      <c r="A7706">
        <v>9972</v>
      </c>
      <c r="B7706" t="s">
        <v>47</v>
      </c>
      <c r="C7706" t="s">
        <v>17</v>
      </c>
      <c r="D7706">
        <v>38</v>
      </c>
    </row>
    <row r="7707" spans="1:4" x14ac:dyDescent="0.3">
      <c r="A7707">
        <v>9972</v>
      </c>
      <c r="B7707" t="s">
        <v>47</v>
      </c>
      <c r="C7707" t="s">
        <v>18</v>
      </c>
      <c r="D7707">
        <v>0</v>
      </c>
    </row>
    <row r="7708" spans="1:4" x14ac:dyDescent="0.3">
      <c r="A7708">
        <v>9972</v>
      </c>
      <c r="B7708" t="s">
        <v>47</v>
      </c>
      <c r="C7708" t="s">
        <v>19</v>
      </c>
      <c r="D7708">
        <v>2</v>
      </c>
    </row>
    <row r="7709" spans="1:4" x14ac:dyDescent="0.3">
      <c r="A7709">
        <v>9972</v>
      </c>
      <c r="B7709" t="s">
        <v>47</v>
      </c>
      <c r="C7709" t="s">
        <v>20</v>
      </c>
      <c r="D7709">
        <v>0</v>
      </c>
    </row>
    <row r="7710" spans="1:4" x14ac:dyDescent="0.3">
      <c r="A7710">
        <v>9972</v>
      </c>
      <c r="B7710" t="s">
        <v>47</v>
      </c>
      <c r="C7710" t="s">
        <v>21</v>
      </c>
      <c r="D7710">
        <v>0</v>
      </c>
    </row>
    <row r="7711" spans="1:4" x14ac:dyDescent="0.3">
      <c r="A7711">
        <v>9972</v>
      </c>
      <c r="B7711" t="s">
        <v>47</v>
      </c>
      <c r="C7711" t="s">
        <v>22</v>
      </c>
      <c r="D7711">
        <v>6</v>
      </c>
    </row>
    <row r="7712" spans="1:4" x14ac:dyDescent="0.3">
      <c r="A7712">
        <v>2945</v>
      </c>
      <c r="B7712" t="s">
        <v>48</v>
      </c>
      <c r="C7712" t="s">
        <v>17</v>
      </c>
      <c r="D7712">
        <v>38</v>
      </c>
    </row>
    <row r="7713" spans="1:4" x14ac:dyDescent="0.3">
      <c r="A7713">
        <v>2945</v>
      </c>
      <c r="B7713" t="s">
        <v>48</v>
      </c>
      <c r="C7713" t="s">
        <v>18</v>
      </c>
      <c r="D7713">
        <v>0</v>
      </c>
    </row>
    <row r="7714" spans="1:4" x14ac:dyDescent="0.3">
      <c r="A7714">
        <v>2945</v>
      </c>
      <c r="B7714" t="s">
        <v>48</v>
      </c>
      <c r="C7714" t="s">
        <v>19</v>
      </c>
      <c r="D7714">
        <v>2</v>
      </c>
    </row>
    <row r="7715" spans="1:4" x14ac:dyDescent="0.3">
      <c r="A7715">
        <v>2945</v>
      </c>
      <c r="B7715" t="s">
        <v>48</v>
      </c>
      <c r="C7715" t="s">
        <v>20</v>
      </c>
      <c r="D7715">
        <v>0</v>
      </c>
    </row>
    <row r="7716" spans="1:4" x14ac:dyDescent="0.3">
      <c r="A7716">
        <v>2945</v>
      </c>
      <c r="B7716" t="s">
        <v>48</v>
      </c>
      <c r="C7716" t="s">
        <v>21</v>
      </c>
      <c r="D7716">
        <v>0</v>
      </c>
    </row>
    <row r="7717" spans="1:4" x14ac:dyDescent="0.3">
      <c r="A7717">
        <v>2945</v>
      </c>
      <c r="B7717" t="s">
        <v>48</v>
      </c>
      <c r="C7717" t="s">
        <v>22</v>
      </c>
      <c r="D7717">
        <v>6</v>
      </c>
    </row>
    <row r="7718" spans="1:4" x14ac:dyDescent="0.3">
      <c r="A7718">
        <v>2877</v>
      </c>
      <c r="B7718" t="s">
        <v>47</v>
      </c>
      <c r="C7718" t="s">
        <v>17</v>
      </c>
      <c r="D7718">
        <v>410</v>
      </c>
    </row>
    <row r="7719" spans="1:4" x14ac:dyDescent="0.3">
      <c r="A7719">
        <v>2877</v>
      </c>
      <c r="B7719" t="s">
        <v>47</v>
      </c>
      <c r="C7719" t="s">
        <v>18</v>
      </c>
      <c r="D7719">
        <v>0</v>
      </c>
    </row>
    <row r="7720" spans="1:4" x14ac:dyDescent="0.3">
      <c r="A7720">
        <v>2877</v>
      </c>
      <c r="B7720" t="s">
        <v>47</v>
      </c>
      <c r="C7720" t="s">
        <v>19</v>
      </c>
      <c r="D7720">
        <v>59</v>
      </c>
    </row>
    <row r="7721" spans="1:4" x14ac:dyDescent="0.3">
      <c r="A7721">
        <v>2877</v>
      </c>
      <c r="B7721" t="s">
        <v>47</v>
      </c>
      <c r="C7721" t="s">
        <v>20</v>
      </c>
      <c r="D7721">
        <v>19</v>
      </c>
    </row>
    <row r="7722" spans="1:4" x14ac:dyDescent="0.3">
      <c r="A7722">
        <v>2877</v>
      </c>
      <c r="B7722" t="s">
        <v>47</v>
      </c>
      <c r="C7722" t="s">
        <v>21</v>
      </c>
      <c r="D7722">
        <v>9</v>
      </c>
    </row>
    <row r="7723" spans="1:4" x14ac:dyDescent="0.3">
      <c r="A7723">
        <v>2877</v>
      </c>
      <c r="B7723" t="s">
        <v>47</v>
      </c>
      <c r="C7723" t="s">
        <v>22</v>
      </c>
      <c r="D7723">
        <v>44</v>
      </c>
    </row>
    <row r="7724" spans="1:4" x14ac:dyDescent="0.3">
      <c r="A7724">
        <v>3406</v>
      </c>
      <c r="B7724" t="s">
        <v>47</v>
      </c>
      <c r="C7724" t="s">
        <v>17</v>
      </c>
      <c r="D7724">
        <v>138</v>
      </c>
    </row>
    <row r="7725" spans="1:4" x14ac:dyDescent="0.3">
      <c r="A7725">
        <v>3406</v>
      </c>
      <c r="B7725" t="s">
        <v>47</v>
      </c>
      <c r="C7725" t="s">
        <v>18</v>
      </c>
      <c r="D7725">
        <v>33</v>
      </c>
    </row>
    <row r="7726" spans="1:4" x14ac:dyDescent="0.3">
      <c r="A7726">
        <v>3406</v>
      </c>
      <c r="B7726" t="s">
        <v>47</v>
      </c>
      <c r="C7726" t="s">
        <v>19</v>
      </c>
      <c r="D7726">
        <v>87</v>
      </c>
    </row>
    <row r="7727" spans="1:4" x14ac:dyDescent="0.3">
      <c r="A7727">
        <v>3406</v>
      </c>
      <c r="B7727" t="s">
        <v>47</v>
      </c>
      <c r="C7727" t="s">
        <v>20</v>
      </c>
      <c r="D7727">
        <v>28</v>
      </c>
    </row>
    <row r="7728" spans="1:4" x14ac:dyDescent="0.3">
      <c r="A7728">
        <v>3406</v>
      </c>
      <c r="B7728" t="s">
        <v>47</v>
      </c>
      <c r="C7728" t="s">
        <v>21</v>
      </c>
      <c r="D7728">
        <v>24</v>
      </c>
    </row>
    <row r="7729" spans="1:4" x14ac:dyDescent="0.3">
      <c r="A7729">
        <v>3406</v>
      </c>
      <c r="B7729" t="s">
        <v>47</v>
      </c>
      <c r="C7729" t="s">
        <v>22</v>
      </c>
      <c r="D7729">
        <v>12</v>
      </c>
    </row>
    <row r="7730" spans="1:4" x14ac:dyDescent="0.3">
      <c r="A7730">
        <v>10888</v>
      </c>
      <c r="B7730" t="s">
        <v>43</v>
      </c>
      <c r="C7730" t="s">
        <v>17</v>
      </c>
      <c r="D7730">
        <v>273</v>
      </c>
    </row>
    <row r="7731" spans="1:4" x14ac:dyDescent="0.3">
      <c r="A7731">
        <v>10888</v>
      </c>
      <c r="B7731" t="s">
        <v>43</v>
      </c>
      <c r="C7731" t="s">
        <v>18</v>
      </c>
      <c r="D7731">
        <v>11</v>
      </c>
    </row>
    <row r="7732" spans="1:4" x14ac:dyDescent="0.3">
      <c r="A7732">
        <v>10888</v>
      </c>
      <c r="B7732" t="s">
        <v>43</v>
      </c>
      <c r="C7732" t="s">
        <v>19</v>
      </c>
      <c r="D7732">
        <v>178</v>
      </c>
    </row>
    <row r="7733" spans="1:4" x14ac:dyDescent="0.3">
      <c r="A7733">
        <v>10888</v>
      </c>
      <c r="B7733" t="s">
        <v>43</v>
      </c>
      <c r="C7733" t="s">
        <v>20</v>
      </c>
      <c r="D7733">
        <v>62</v>
      </c>
    </row>
    <row r="7734" spans="1:4" x14ac:dyDescent="0.3">
      <c r="A7734">
        <v>10888</v>
      </c>
      <c r="B7734" t="s">
        <v>43</v>
      </c>
      <c r="C7734" t="s">
        <v>21</v>
      </c>
      <c r="D7734">
        <v>83</v>
      </c>
    </row>
    <row r="7735" spans="1:4" x14ac:dyDescent="0.3">
      <c r="A7735">
        <v>10888</v>
      </c>
      <c r="B7735" t="s">
        <v>43</v>
      </c>
      <c r="C7735" t="s">
        <v>22</v>
      </c>
      <c r="D7735">
        <v>29</v>
      </c>
    </row>
    <row r="7736" spans="1:4" x14ac:dyDescent="0.3">
      <c r="A7736">
        <v>9485</v>
      </c>
      <c r="B7736" t="s">
        <v>47</v>
      </c>
      <c r="C7736" t="s">
        <v>17</v>
      </c>
      <c r="D7736">
        <v>102</v>
      </c>
    </row>
    <row r="7737" spans="1:4" x14ac:dyDescent="0.3">
      <c r="A7737">
        <v>9485</v>
      </c>
      <c r="B7737" t="s">
        <v>47</v>
      </c>
      <c r="C7737" t="s">
        <v>18</v>
      </c>
      <c r="D7737">
        <v>9</v>
      </c>
    </row>
    <row r="7738" spans="1:4" x14ac:dyDescent="0.3">
      <c r="A7738">
        <v>9485</v>
      </c>
      <c r="B7738" t="s">
        <v>47</v>
      </c>
      <c r="C7738" t="s">
        <v>19</v>
      </c>
      <c r="D7738">
        <v>49</v>
      </c>
    </row>
    <row r="7739" spans="1:4" x14ac:dyDescent="0.3">
      <c r="A7739">
        <v>9485</v>
      </c>
      <c r="B7739" t="s">
        <v>47</v>
      </c>
      <c r="C7739" t="s">
        <v>20</v>
      </c>
      <c r="D7739">
        <v>24</v>
      </c>
    </row>
    <row r="7740" spans="1:4" x14ac:dyDescent="0.3">
      <c r="A7740">
        <v>9485</v>
      </c>
      <c r="B7740" t="s">
        <v>47</v>
      </c>
      <c r="C7740" t="s">
        <v>21</v>
      </c>
      <c r="D7740">
        <v>3</v>
      </c>
    </row>
    <row r="7741" spans="1:4" x14ac:dyDescent="0.3">
      <c r="A7741">
        <v>9485</v>
      </c>
      <c r="B7741" t="s">
        <v>47</v>
      </c>
      <c r="C7741" t="s">
        <v>22</v>
      </c>
      <c r="D7741">
        <v>12</v>
      </c>
    </row>
    <row r="7742" spans="1:4" x14ac:dyDescent="0.3">
      <c r="A7742">
        <v>2942</v>
      </c>
      <c r="B7742" t="s">
        <v>41</v>
      </c>
      <c r="C7742" t="s">
        <v>17</v>
      </c>
      <c r="D7742">
        <v>305</v>
      </c>
    </row>
    <row r="7743" spans="1:4" x14ac:dyDescent="0.3">
      <c r="A7743">
        <v>2942</v>
      </c>
      <c r="B7743" t="s">
        <v>41</v>
      </c>
      <c r="C7743" t="s">
        <v>18</v>
      </c>
      <c r="D7743">
        <v>3</v>
      </c>
    </row>
    <row r="7744" spans="1:4" x14ac:dyDescent="0.3">
      <c r="A7744">
        <v>2942</v>
      </c>
      <c r="B7744" t="s">
        <v>41</v>
      </c>
      <c r="C7744" t="s">
        <v>19</v>
      </c>
      <c r="D7744">
        <v>27</v>
      </c>
    </row>
    <row r="7745" spans="1:4" x14ac:dyDescent="0.3">
      <c r="A7745">
        <v>2942</v>
      </c>
      <c r="B7745" t="s">
        <v>41</v>
      </c>
      <c r="C7745" t="s">
        <v>20</v>
      </c>
      <c r="D7745">
        <v>4</v>
      </c>
    </row>
    <row r="7746" spans="1:4" x14ac:dyDescent="0.3">
      <c r="A7746">
        <v>2942</v>
      </c>
      <c r="B7746" t="s">
        <v>41</v>
      </c>
      <c r="C7746" t="s">
        <v>21</v>
      </c>
      <c r="D7746">
        <v>3</v>
      </c>
    </row>
    <row r="7747" spans="1:4" x14ac:dyDescent="0.3">
      <c r="A7747">
        <v>2942</v>
      </c>
      <c r="B7747" t="s">
        <v>41</v>
      </c>
      <c r="C7747" t="s">
        <v>22</v>
      </c>
      <c r="D7747">
        <v>144</v>
      </c>
    </row>
    <row r="7748" spans="1:4" x14ac:dyDescent="0.3">
      <c r="A7748">
        <v>5223</v>
      </c>
      <c r="B7748" t="s">
        <v>47</v>
      </c>
      <c r="C7748" t="s">
        <v>17</v>
      </c>
      <c r="D7748">
        <v>33</v>
      </c>
    </row>
    <row r="7749" spans="1:4" x14ac:dyDescent="0.3">
      <c r="A7749">
        <v>5223</v>
      </c>
      <c r="B7749" t="s">
        <v>47</v>
      </c>
      <c r="C7749" t="s">
        <v>18</v>
      </c>
      <c r="D7749">
        <v>8</v>
      </c>
    </row>
    <row r="7750" spans="1:4" x14ac:dyDescent="0.3">
      <c r="A7750">
        <v>5223</v>
      </c>
      <c r="B7750" t="s">
        <v>47</v>
      </c>
      <c r="C7750" t="s">
        <v>19</v>
      </c>
      <c r="D7750">
        <v>10</v>
      </c>
    </row>
    <row r="7751" spans="1:4" x14ac:dyDescent="0.3">
      <c r="A7751">
        <v>5223</v>
      </c>
      <c r="B7751" t="s">
        <v>47</v>
      </c>
      <c r="C7751" t="s">
        <v>20</v>
      </c>
      <c r="D7751">
        <v>2</v>
      </c>
    </row>
    <row r="7752" spans="1:4" x14ac:dyDescent="0.3">
      <c r="A7752">
        <v>5223</v>
      </c>
      <c r="B7752" t="s">
        <v>47</v>
      </c>
      <c r="C7752" t="s">
        <v>21</v>
      </c>
      <c r="D7752">
        <v>10</v>
      </c>
    </row>
    <row r="7753" spans="1:4" x14ac:dyDescent="0.3">
      <c r="A7753">
        <v>5223</v>
      </c>
      <c r="B7753" t="s">
        <v>47</v>
      </c>
      <c r="C7753" t="s">
        <v>22</v>
      </c>
      <c r="D7753">
        <v>3</v>
      </c>
    </row>
    <row r="7754" spans="1:4" x14ac:dyDescent="0.3">
      <c r="A7754">
        <v>5231</v>
      </c>
      <c r="B7754" t="s">
        <v>41</v>
      </c>
      <c r="C7754" t="s">
        <v>17</v>
      </c>
      <c r="D7754">
        <v>27</v>
      </c>
    </row>
    <row r="7755" spans="1:4" x14ac:dyDescent="0.3">
      <c r="A7755">
        <v>5231</v>
      </c>
      <c r="B7755" t="s">
        <v>41</v>
      </c>
      <c r="C7755" t="s">
        <v>18</v>
      </c>
      <c r="D7755">
        <v>2</v>
      </c>
    </row>
    <row r="7756" spans="1:4" x14ac:dyDescent="0.3">
      <c r="A7756">
        <v>5231</v>
      </c>
      <c r="B7756" t="s">
        <v>41</v>
      </c>
      <c r="C7756" t="s">
        <v>19</v>
      </c>
      <c r="D7756">
        <v>7</v>
      </c>
    </row>
    <row r="7757" spans="1:4" x14ac:dyDescent="0.3">
      <c r="A7757">
        <v>5231</v>
      </c>
      <c r="B7757" t="s">
        <v>41</v>
      </c>
      <c r="C7757" t="s">
        <v>20</v>
      </c>
      <c r="D7757">
        <v>0</v>
      </c>
    </row>
    <row r="7758" spans="1:4" x14ac:dyDescent="0.3">
      <c r="A7758">
        <v>5231</v>
      </c>
      <c r="B7758" t="s">
        <v>41</v>
      </c>
      <c r="C7758" t="s">
        <v>21</v>
      </c>
      <c r="D7758">
        <v>2</v>
      </c>
    </row>
    <row r="7759" spans="1:4" x14ac:dyDescent="0.3">
      <c r="A7759">
        <v>5231</v>
      </c>
      <c r="B7759" t="s">
        <v>41</v>
      </c>
      <c r="C7759" t="s">
        <v>22</v>
      </c>
      <c r="D7759">
        <v>13</v>
      </c>
    </row>
    <row r="7760" spans="1:4" x14ac:dyDescent="0.3">
      <c r="A7760">
        <v>10856</v>
      </c>
      <c r="B7760" t="s">
        <v>48</v>
      </c>
      <c r="C7760" t="s">
        <v>17</v>
      </c>
      <c r="D7760">
        <v>31</v>
      </c>
    </row>
    <row r="7761" spans="1:4" x14ac:dyDescent="0.3">
      <c r="A7761">
        <v>10856</v>
      </c>
      <c r="B7761" t="s">
        <v>48</v>
      </c>
      <c r="C7761" t="s">
        <v>18</v>
      </c>
      <c r="D7761">
        <v>0</v>
      </c>
    </row>
    <row r="7762" spans="1:4" x14ac:dyDescent="0.3">
      <c r="A7762">
        <v>10856</v>
      </c>
      <c r="B7762" t="s">
        <v>48</v>
      </c>
      <c r="C7762" t="s">
        <v>19</v>
      </c>
      <c r="D7762">
        <v>6</v>
      </c>
    </row>
    <row r="7763" spans="1:4" x14ac:dyDescent="0.3">
      <c r="A7763">
        <v>10856</v>
      </c>
      <c r="B7763" t="s">
        <v>48</v>
      </c>
      <c r="C7763" t="s">
        <v>20</v>
      </c>
      <c r="D7763">
        <v>0</v>
      </c>
    </row>
    <row r="7764" spans="1:4" x14ac:dyDescent="0.3">
      <c r="A7764">
        <v>10856</v>
      </c>
      <c r="B7764" t="s">
        <v>48</v>
      </c>
      <c r="C7764" t="s">
        <v>21</v>
      </c>
      <c r="D7764">
        <v>1</v>
      </c>
    </row>
    <row r="7765" spans="1:4" x14ac:dyDescent="0.3">
      <c r="A7765">
        <v>10856</v>
      </c>
      <c r="B7765" t="s">
        <v>48</v>
      </c>
      <c r="C7765" t="s">
        <v>22</v>
      </c>
      <c r="D7765">
        <v>8</v>
      </c>
    </row>
    <row r="7766" spans="1:4" x14ac:dyDescent="0.3">
      <c r="A7766">
        <v>3083</v>
      </c>
      <c r="B7766" t="s">
        <v>41</v>
      </c>
      <c r="C7766" t="s">
        <v>17</v>
      </c>
      <c r="D7766">
        <v>215</v>
      </c>
    </row>
    <row r="7767" spans="1:4" x14ac:dyDescent="0.3">
      <c r="A7767">
        <v>3083</v>
      </c>
      <c r="B7767" t="s">
        <v>41</v>
      </c>
      <c r="C7767" t="s">
        <v>18</v>
      </c>
      <c r="D7767">
        <v>13</v>
      </c>
    </row>
    <row r="7768" spans="1:4" x14ac:dyDescent="0.3">
      <c r="A7768">
        <v>3083</v>
      </c>
      <c r="B7768" t="s">
        <v>41</v>
      </c>
      <c r="C7768" t="s">
        <v>19</v>
      </c>
      <c r="D7768">
        <v>87</v>
      </c>
    </row>
    <row r="7769" spans="1:4" x14ac:dyDescent="0.3">
      <c r="A7769">
        <v>3083</v>
      </c>
      <c r="B7769" t="s">
        <v>41</v>
      </c>
      <c r="C7769" t="s">
        <v>20</v>
      </c>
      <c r="D7769">
        <v>17</v>
      </c>
    </row>
    <row r="7770" spans="1:4" x14ac:dyDescent="0.3">
      <c r="A7770">
        <v>3083</v>
      </c>
      <c r="B7770" t="s">
        <v>41</v>
      </c>
      <c r="C7770" t="s">
        <v>21</v>
      </c>
      <c r="D7770">
        <v>17</v>
      </c>
    </row>
    <row r="7771" spans="1:4" x14ac:dyDescent="0.3">
      <c r="A7771">
        <v>3083</v>
      </c>
      <c r="B7771" t="s">
        <v>41</v>
      </c>
      <c r="C7771" t="s">
        <v>22</v>
      </c>
      <c r="D7771">
        <v>24</v>
      </c>
    </row>
    <row r="7772" spans="1:4" x14ac:dyDescent="0.3">
      <c r="A7772">
        <v>6431</v>
      </c>
      <c r="B7772" t="s">
        <v>45</v>
      </c>
      <c r="C7772" t="s">
        <v>17</v>
      </c>
      <c r="D7772">
        <v>42</v>
      </c>
    </row>
    <row r="7773" spans="1:4" x14ac:dyDescent="0.3">
      <c r="A7773">
        <v>6431</v>
      </c>
      <c r="B7773" t="s">
        <v>45</v>
      </c>
      <c r="C7773" t="s">
        <v>18</v>
      </c>
      <c r="D7773">
        <v>1</v>
      </c>
    </row>
    <row r="7774" spans="1:4" x14ac:dyDescent="0.3">
      <c r="A7774">
        <v>6431</v>
      </c>
      <c r="B7774" t="s">
        <v>45</v>
      </c>
      <c r="C7774" t="s">
        <v>19</v>
      </c>
      <c r="D7774">
        <v>18</v>
      </c>
    </row>
    <row r="7775" spans="1:4" x14ac:dyDescent="0.3">
      <c r="A7775">
        <v>6431</v>
      </c>
      <c r="B7775" t="s">
        <v>45</v>
      </c>
      <c r="C7775" t="s">
        <v>20</v>
      </c>
      <c r="D7775">
        <v>3</v>
      </c>
    </row>
    <row r="7776" spans="1:4" x14ac:dyDescent="0.3">
      <c r="A7776">
        <v>6431</v>
      </c>
      <c r="B7776" t="s">
        <v>45</v>
      </c>
      <c r="C7776" t="s">
        <v>21</v>
      </c>
      <c r="D7776">
        <v>0</v>
      </c>
    </row>
    <row r="7777" spans="1:4" x14ac:dyDescent="0.3">
      <c r="A7777">
        <v>6431</v>
      </c>
      <c r="B7777" t="s">
        <v>45</v>
      </c>
      <c r="C7777" t="s">
        <v>22</v>
      </c>
      <c r="D7777">
        <v>4</v>
      </c>
    </row>
    <row r="7778" spans="1:4" x14ac:dyDescent="0.3">
      <c r="A7778">
        <v>10789</v>
      </c>
      <c r="B7778" t="s">
        <v>41</v>
      </c>
      <c r="C7778" t="s">
        <v>17</v>
      </c>
      <c r="D7778">
        <v>42</v>
      </c>
    </row>
    <row r="7779" spans="1:4" x14ac:dyDescent="0.3">
      <c r="A7779">
        <v>10789</v>
      </c>
      <c r="B7779" t="s">
        <v>41</v>
      </c>
      <c r="C7779" t="s">
        <v>18</v>
      </c>
      <c r="D7779">
        <v>1</v>
      </c>
    </row>
    <row r="7780" spans="1:4" x14ac:dyDescent="0.3">
      <c r="A7780">
        <v>10789</v>
      </c>
      <c r="B7780" t="s">
        <v>41</v>
      </c>
      <c r="C7780" t="s">
        <v>19</v>
      </c>
      <c r="D7780">
        <v>18</v>
      </c>
    </row>
    <row r="7781" spans="1:4" x14ac:dyDescent="0.3">
      <c r="A7781">
        <v>10789</v>
      </c>
      <c r="B7781" t="s">
        <v>41</v>
      </c>
      <c r="C7781" t="s">
        <v>20</v>
      </c>
      <c r="D7781">
        <v>3</v>
      </c>
    </row>
    <row r="7782" spans="1:4" x14ac:dyDescent="0.3">
      <c r="A7782">
        <v>10789</v>
      </c>
      <c r="B7782" t="s">
        <v>41</v>
      </c>
      <c r="C7782" t="s">
        <v>21</v>
      </c>
      <c r="D7782">
        <v>0</v>
      </c>
    </row>
    <row r="7783" spans="1:4" x14ac:dyDescent="0.3">
      <c r="A7783">
        <v>10789</v>
      </c>
      <c r="B7783" t="s">
        <v>41</v>
      </c>
      <c r="C7783" t="s">
        <v>22</v>
      </c>
      <c r="D7783">
        <v>4</v>
      </c>
    </row>
    <row r="7784" spans="1:4" x14ac:dyDescent="0.3">
      <c r="A7784">
        <v>1916</v>
      </c>
      <c r="B7784" t="s">
        <v>52</v>
      </c>
      <c r="C7784" t="s">
        <v>17</v>
      </c>
      <c r="D7784">
        <v>188</v>
      </c>
    </row>
    <row r="7785" spans="1:4" x14ac:dyDescent="0.3">
      <c r="A7785">
        <v>1916</v>
      </c>
      <c r="B7785" t="s">
        <v>52</v>
      </c>
      <c r="C7785" t="s">
        <v>18</v>
      </c>
      <c r="D7785">
        <v>3</v>
      </c>
    </row>
    <row r="7786" spans="1:4" x14ac:dyDescent="0.3">
      <c r="A7786">
        <v>1916</v>
      </c>
      <c r="B7786" t="s">
        <v>52</v>
      </c>
      <c r="C7786" t="s">
        <v>19</v>
      </c>
      <c r="D7786">
        <v>180</v>
      </c>
    </row>
    <row r="7787" spans="1:4" x14ac:dyDescent="0.3">
      <c r="A7787">
        <v>1916</v>
      </c>
      <c r="B7787" t="s">
        <v>52</v>
      </c>
      <c r="C7787" t="s">
        <v>20</v>
      </c>
      <c r="D7787">
        <v>20</v>
      </c>
    </row>
    <row r="7788" spans="1:4" x14ac:dyDescent="0.3">
      <c r="A7788">
        <v>1916</v>
      </c>
      <c r="B7788" t="s">
        <v>52</v>
      </c>
      <c r="C7788" t="s">
        <v>21</v>
      </c>
      <c r="D7788">
        <v>3</v>
      </c>
    </row>
    <row r="7789" spans="1:4" x14ac:dyDescent="0.3">
      <c r="A7789">
        <v>1916</v>
      </c>
      <c r="B7789" t="s">
        <v>52</v>
      </c>
      <c r="C7789" t="s">
        <v>22</v>
      </c>
      <c r="D7789">
        <v>43</v>
      </c>
    </row>
    <row r="7790" spans="1:4" x14ac:dyDescent="0.3">
      <c r="A7790">
        <v>10951</v>
      </c>
      <c r="B7790" t="s">
        <v>41</v>
      </c>
      <c r="C7790" t="s">
        <v>17</v>
      </c>
      <c r="D7790">
        <v>279</v>
      </c>
    </row>
    <row r="7791" spans="1:4" x14ac:dyDescent="0.3">
      <c r="A7791">
        <v>10951</v>
      </c>
      <c r="B7791" t="s">
        <v>41</v>
      </c>
      <c r="C7791" t="s">
        <v>18</v>
      </c>
      <c r="D7791">
        <v>0</v>
      </c>
    </row>
    <row r="7792" spans="1:4" x14ac:dyDescent="0.3">
      <c r="A7792">
        <v>10951</v>
      </c>
      <c r="B7792" t="s">
        <v>41</v>
      </c>
      <c r="C7792" t="s">
        <v>19</v>
      </c>
      <c r="D7792">
        <v>18</v>
      </c>
    </row>
    <row r="7793" spans="1:4" x14ac:dyDescent="0.3">
      <c r="A7793">
        <v>10951</v>
      </c>
      <c r="B7793" t="s">
        <v>41</v>
      </c>
      <c r="C7793" t="s">
        <v>20</v>
      </c>
      <c r="D7793">
        <v>0</v>
      </c>
    </row>
    <row r="7794" spans="1:4" x14ac:dyDescent="0.3">
      <c r="A7794">
        <v>10951</v>
      </c>
      <c r="B7794" t="s">
        <v>41</v>
      </c>
      <c r="C7794" t="s">
        <v>21</v>
      </c>
      <c r="D7794">
        <v>0</v>
      </c>
    </row>
    <row r="7795" spans="1:4" x14ac:dyDescent="0.3">
      <c r="A7795">
        <v>10951</v>
      </c>
      <c r="B7795" t="s">
        <v>41</v>
      </c>
      <c r="C7795" t="s">
        <v>22</v>
      </c>
      <c r="D7795">
        <v>9</v>
      </c>
    </row>
    <row r="7796" spans="1:4" x14ac:dyDescent="0.3">
      <c r="A7796">
        <v>1968</v>
      </c>
      <c r="B7796" t="s">
        <v>47</v>
      </c>
      <c r="C7796" t="s">
        <v>17</v>
      </c>
      <c r="D7796">
        <v>5</v>
      </c>
    </row>
    <row r="7797" spans="1:4" x14ac:dyDescent="0.3">
      <c r="A7797">
        <v>1968</v>
      </c>
      <c r="B7797" t="s">
        <v>47</v>
      </c>
      <c r="C7797" t="s">
        <v>18</v>
      </c>
      <c r="D7797">
        <v>1</v>
      </c>
    </row>
    <row r="7798" spans="1:4" x14ac:dyDescent="0.3">
      <c r="A7798">
        <v>1968</v>
      </c>
      <c r="B7798" t="s">
        <v>47</v>
      </c>
      <c r="C7798" t="s">
        <v>19</v>
      </c>
      <c r="D7798">
        <v>5</v>
      </c>
    </row>
    <row r="7799" spans="1:4" x14ac:dyDescent="0.3">
      <c r="A7799">
        <v>1968</v>
      </c>
      <c r="B7799" t="s">
        <v>47</v>
      </c>
      <c r="C7799" t="s">
        <v>20</v>
      </c>
      <c r="D7799">
        <v>10</v>
      </c>
    </row>
    <row r="7800" spans="1:4" x14ac:dyDescent="0.3">
      <c r="A7800">
        <v>1968</v>
      </c>
      <c r="B7800" t="s">
        <v>47</v>
      </c>
      <c r="C7800" t="s">
        <v>21</v>
      </c>
      <c r="D7800">
        <v>0</v>
      </c>
    </row>
    <row r="7801" spans="1:4" x14ac:dyDescent="0.3">
      <c r="A7801">
        <v>1968</v>
      </c>
      <c r="B7801" t="s">
        <v>47</v>
      </c>
      <c r="C7801" t="s">
        <v>22</v>
      </c>
      <c r="D7801">
        <v>7</v>
      </c>
    </row>
    <row r="7802" spans="1:4" x14ac:dyDescent="0.3">
      <c r="A7802">
        <v>5429</v>
      </c>
      <c r="B7802" t="s">
        <v>41</v>
      </c>
      <c r="C7802" t="s">
        <v>17</v>
      </c>
      <c r="D7802">
        <v>145</v>
      </c>
    </row>
    <row r="7803" spans="1:4" x14ac:dyDescent="0.3">
      <c r="A7803">
        <v>5429</v>
      </c>
      <c r="B7803" t="s">
        <v>41</v>
      </c>
      <c r="C7803" t="s">
        <v>18</v>
      </c>
      <c r="D7803">
        <v>1</v>
      </c>
    </row>
    <row r="7804" spans="1:4" x14ac:dyDescent="0.3">
      <c r="A7804">
        <v>5429</v>
      </c>
      <c r="B7804" t="s">
        <v>41</v>
      </c>
      <c r="C7804" t="s">
        <v>19</v>
      </c>
      <c r="D7804">
        <v>33</v>
      </c>
    </row>
    <row r="7805" spans="1:4" x14ac:dyDescent="0.3">
      <c r="A7805">
        <v>5429</v>
      </c>
      <c r="B7805" t="s">
        <v>41</v>
      </c>
      <c r="C7805" t="s">
        <v>20</v>
      </c>
      <c r="D7805">
        <v>2</v>
      </c>
    </row>
    <row r="7806" spans="1:4" x14ac:dyDescent="0.3">
      <c r="A7806">
        <v>5429</v>
      </c>
      <c r="B7806" t="s">
        <v>41</v>
      </c>
      <c r="C7806" t="s">
        <v>21</v>
      </c>
      <c r="D7806">
        <v>1</v>
      </c>
    </row>
    <row r="7807" spans="1:4" x14ac:dyDescent="0.3">
      <c r="A7807">
        <v>5429</v>
      </c>
      <c r="B7807" t="s">
        <v>41</v>
      </c>
      <c r="C7807" t="s">
        <v>22</v>
      </c>
      <c r="D7807">
        <v>1</v>
      </c>
    </row>
    <row r="7808" spans="1:4" x14ac:dyDescent="0.3">
      <c r="A7808">
        <v>263</v>
      </c>
      <c r="B7808" t="s">
        <v>41</v>
      </c>
      <c r="C7808" t="s">
        <v>17</v>
      </c>
      <c r="D7808">
        <v>56</v>
      </c>
    </row>
    <row r="7809" spans="1:4" x14ac:dyDescent="0.3">
      <c r="A7809">
        <v>263</v>
      </c>
      <c r="B7809" t="s">
        <v>41</v>
      </c>
      <c r="C7809" t="s">
        <v>18</v>
      </c>
      <c r="D7809">
        <v>19</v>
      </c>
    </row>
    <row r="7810" spans="1:4" x14ac:dyDescent="0.3">
      <c r="A7810">
        <v>263</v>
      </c>
      <c r="B7810" t="s">
        <v>41</v>
      </c>
      <c r="C7810" t="s">
        <v>19</v>
      </c>
      <c r="D7810">
        <v>29</v>
      </c>
    </row>
    <row r="7811" spans="1:4" x14ac:dyDescent="0.3">
      <c r="A7811">
        <v>263</v>
      </c>
      <c r="B7811" t="s">
        <v>41</v>
      </c>
      <c r="C7811" t="s">
        <v>20</v>
      </c>
      <c r="D7811">
        <v>2</v>
      </c>
    </row>
    <row r="7812" spans="1:4" x14ac:dyDescent="0.3">
      <c r="A7812">
        <v>263</v>
      </c>
      <c r="B7812" t="s">
        <v>41</v>
      </c>
      <c r="C7812" t="s">
        <v>21</v>
      </c>
      <c r="D7812">
        <v>14</v>
      </c>
    </row>
    <row r="7813" spans="1:4" x14ac:dyDescent="0.3">
      <c r="A7813">
        <v>263</v>
      </c>
      <c r="B7813" t="s">
        <v>41</v>
      </c>
      <c r="C7813" t="s">
        <v>22</v>
      </c>
      <c r="D7813">
        <v>25</v>
      </c>
    </row>
    <row r="7814" spans="1:4" x14ac:dyDescent="0.3">
      <c r="A7814">
        <v>839</v>
      </c>
      <c r="B7814" t="s">
        <v>41</v>
      </c>
      <c r="C7814" t="s">
        <v>17</v>
      </c>
      <c r="D7814">
        <v>97</v>
      </c>
    </row>
    <row r="7815" spans="1:4" x14ac:dyDescent="0.3">
      <c r="A7815">
        <v>839</v>
      </c>
      <c r="B7815" t="s">
        <v>41</v>
      </c>
      <c r="C7815" t="s">
        <v>18</v>
      </c>
      <c r="D7815">
        <v>4</v>
      </c>
    </row>
    <row r="7816" spans="1:4" x14ac:dyDescent="0.3">
      <c r="A7816">
        <v>839</v>
      </c>
      <c r="B7816" t="s">
        <v>41</v>
      </c>
      <c r="C7816" t="s">
        <v>19</v>
      </c>
      <c r="D7816">
        <v>44</v>
      </c>
    </row>
    <row r="7817" spans="1:4" x14ac:dyDescent="0.3">
      <c r="A7817">
        <v>839</v>
      </c>
      <c r="B7817" t="s">
        <v>41</v>
      </c>
      <c r="C7817" t="s">
        <v>20</v>
      </c>
      <c r="D7817">
        <v>6</v>
      </c>
    </row>
    <row r="7818" spans="1:4" x14ac:dyDescent="0.3">
      <c r="A7818">
        <v>839</v>
      </c>
      <c r="B7818" t="s">
        <v>41</v>
      </c>
      <c r="C7818" t="s">
        <v>21</v>
      </c>
      <c r="D7818">
        <v>1</v>
      </c>
    </row>
    <row r="7819" spans="1:4" x14ac:dyDescent="0.3">
      <c r="A7819">
        <v>839</v>
      </c>
      <c r="B7819" t="s">
        <v>41</v>
      </c>
      <c r="C7819" t="s">
        <v>22</v>
      </c>
      <c r="D7819">
        <v>18</v>
      </c>
    </row>
    <row r="7820" spans="1:4" x14ac:dyDescent="0.3">
      <c r="A7820">
        <v>5966</v>
      </c>
      <c r="B7820" t="s">
        <v>41</v>
      </c>
      <c r="C7820" t="s">
        <v>17</v>
      </c>
      <c r="D7820">
        <v>203</v>
      </c>
    </row>
    <row r="7821" spans="1:4" x14ac:dyDescent="0.3">
      <c r="A7821">
        <v>5966</v>
      </c>
      <c r="B7821" t="s">
        <v>41</v>
      </c>
      <c r="C7821" t="s">
        <v>18</v>
      </c>
      <c r="D7821">
        <v>0</v>
      </c>
    </row>
    <row r="7822" spans="1:4" x14ac:dyDescent="0.3">
      <c r="A7822">
        <v>5966</v>
      </c>
      <c r="B7822" t="s">
        <v>41</v>
      </c>
      <c r="C7822" t="s">
        <v>19</v>
      </c>
      <c r="D7822">
        <v>10</v>
      </c>
    </row>
    <row r="7823" spans="1:4" x14ac:dyDescent="0.3">
      <c r="A7823">
        <v>5966</v>
      </c>
      <c r="B7823" t="s">
        <v>41</v>
      </c>
      <c r="C7823" t="s">
        <v>20</v>
      </c>
      <c r="D7823">
        <v>0</v>
      </c>
    </row>
    <row r="7824" spans="1:4" x14ac:dyDescent="0.3">
      <c r="A7824">
        <v>5966</v>
      </c>
      <c r="B7824" t="s">
        <v>41</v>
      </c>
      <c r="C7824" t="s">
        <v>21</v>
      </c>
      <c r="D7824">
        <v>0</v>
      </c>
    </row>
    <row r="7825" spans="1:4" x14ac:dyDescent="0.3">
      <c r="A7825">
        <v>5966</v>
      </c>
      <c r="B7825" t="s">
        <v>41</v>
      </c>
      <c r="C7825" t="s">
        <v>22</v>
      </c>
      <c r="D7825">
        <v>2</v>
      </c>
    </row>
    <row r="7826" spans="1:4" x14ac:dyDescent="0.3">
      <c r="A7826">
        <v>1755</v>
      </c>
      <c r="B7826" t="s">
        <v>47</v>
      </c>
      <c r="C7826" t="s">
        <v>17</v>
      </c>
      <c r="D7826">
        <v>30</v>
      </c>
    </row>
    <row r="7827" spans="1:4" x14ac:dyDescent="0.3">
      <c r="A7827">
        <v>1755</v>
      </c>
      <c r="B7827" t="s">
        <v>47</v>
      </c>
      <c r="C7827" t="s">
        <v>18</v>
      </c>
      <c r="D7827">
        <v>11</v>
      </c>
    </row>
    <row r="7828" spans="1:4" x14ac:dyDescent="0.3">
      <c r="A7828">
        <v>1755</v>
      </c>
      <c r="B7828" t="s">
        <v>47</v>
      </c>
      <c r="C7828" t="s">
        <v>19</v>
      </c>
      <c r="D7828">
        <v>25</v>
      </c>
    </row>
    <row r="7829" spans="1:4" x14ac:dyDescent="0.3">
      <c r="A7829">
        <v>1755</v>
      </c>
      <c r="B7829" t="s">
        <v>47</v>
      </c>
      <c r="C7829" t="s">
        <v>20</v>
      </c>
      <c r="D7829">
        <v>29</v>
      </c>
    </row>
    <row r="7830" spans="1:4" x14ac:dyDescent="0.3">
      <c r="A7830">
        <v>1755</v>
      </c>
      <c r="B7830" t="s">
        <v>47</v>
      </c>
      <c r="C7830" t="s">
        <v>21</v>
      </c>
      <c r="D7830">
        <v>1</v>
      </c>
    </row>
    <row r="7831" spans="1:4" x14ac:dyDescent="0.3">
      <c r="A7831">
        <v>1755</v>
      </c>
      <c r="B7831" t="s">
        <v>47</v>
      </c>
      <c r="C7831" t="s">
        <v>22</v>
      </c>
      <c r="D7831">
        <v>18</v>
      </c>
    </row>
    <row r="7832" spans="1:4" x14ac:dyDescent="0.3">
      <c r="A7832">
        <v>2130</v>
      </c>
      <c r="B7832" t="s">
        <v>47</v>
      </c>
      <c r="C7832" t="s">
        <v>17</v>
      </c>
      <c r="D7832">
        <v>35</v>
      </c>
    </row>
    <row r="7833" spans="1:4" x14ac:dyDescent="0.3">
      <c r="A7833">
        <v>2130</v>
      </c>
      <c r="B7833" t="s">
        <v>47</v>
      </c>
      <c r="C7833" t="s">
        <v>18</v>
      </c>
      <c r="D7833">
        <v>3</v>
      </c>
    </row>
    <row r="7834" spans="1:4" x14ac:dyDescent="0.3">
      <c r="A7834">
        <v>2130</v>
      </c>
      <c r="B7834" t="s">
        <v>47</v>
      </c>
      <c r="C7834" t="s">
        <v>19</v>
      </c>
      <c r="D7834">
        <v>67</v>
      </c>
    </row>
    <row r="7835" spans="1:4" x14ac:dyDescent="0.3">
      <c r="A7835">
        <v>2130</v>
      </c>
      <c r="B7835" t="s">
        <v>47</v>
      </c>
      <c r="C7835" t="s">
        <v>20</v>
      </c>
      <c r="D7835">
        <v>10</v>
      </c>
    </row>
    <row r="7836" spans="1:4" x14ac:dyDescent="0.3">
      <c r="A7836">
        <v>2130</v>
      </c>
      <c r="B7836" t="s">
        <v>47</v>
      </c>
      <c r="C7836" t="s">
        <v>21</v>
      </c>
      <c r="D7836">
        <v>8</v>
      </c>
    </row>
    <row r="7837" spans="1:4" x14ac:dyDescent="0.3">
      <c r="A7837">
        <v>2130</v>
      </c>
      <c r="B7837" t="s">
        <v>47</v>
      </c>
      <c r="C7837" t="s">
        <v>22</v>
      </c>
      <c r="D7837">
        <v>24</v>
      </c>
    </row>
    <row r="7838" spans="1:4" x14ac:dyDescent="0.3">
      <c r="A7838">
        <v>199</v>
      </c>
      <c r="B7838" t="s">
        <v>48</v>
      </c>
      <c r="C7838" t="s">
        <v>17</v>
      </c>
      <c r="D7838">
        <v>219</v>
      </c>
    </row>
    <row r="7839" spans="1:4" x14ac:dyDescent="0.3">
      <c r="A7839">
        <v>199</v>
      </c>
      <c r="B7839" t="s">
        <v>48</v>
      </c>
      <c r="C7839" t="s">
        <v>18</v>
      </c>
      <c r="D7839">
        <v>3</v>
      </c>
    </row>
    <row r="7840" spans="1:4" x14ac:dyDescent="0.3">
      <c r="A7840">
        <v>199</v>
      </c>
      <c r="B7840" t="s">
        <v>48</v>
      </c>
      <c r="C7840" t="s">
        <v>19</v>
      </c>
      <c r="D7840">
        <v>60</v>
      </c>
    </row>
    <row r="7841" spans="1:4" x14ac:dyDescent="0.3">
      <c r="A7841">
        <v>199</v>
      </c>
      <c r="B7841" t="s">
        <v>48</v>
      </c>
      <c r="C7841" t="s">
        <v>20</v>
      </c>
      <c r="D7841">
        <v>12</v>
      </c>
    </row>
    <row r="7842" spans="1:4" x14ac:dyDescent="0.3">
      <c r="A7842">
        <v>199</v>
      </c>
      <c r="B7842" t="s">
        <v>48</v>
      </c>
      <c r="C7842" t="s">
        <v>21</v>
      </c>
      <c r="D7842">
        <v>9</v>
      </c>
    </row>
    <row r="7843" spans="1:4" x14ac:dyDescent="0.3">
      <c r="A7843">
        <v>199</v>
      </c>
      <c r="B7843" t="s">
        <v>48</v>
      </c>
      <c r="C7843" t="s">
        <v>22</v>
      </c>
      <c r="D7843">
        <v>12</v>
      </c>
    </row>
    <row r="7844" spans="1:4" x14ac:dyDescent="0.3">
      <c r="A7844">
        <v>1463</v>
      </c>
      <c r="B7844" t="s">
        <v>53</v>
      </c>
      <c r="C7844" t="s">
        <v>17</v>
      </c>
      <c r="D7844">
        <v>8</v>
      </c>
    </row>
    <row r="7845" spans="1:4" x14ac:dyDescent="0.3">
      <c r="A7845">
        <v>1463</v>
      </c>
      <c r="B7845" t="s">
        <v>53</v>
      </c>
      <c r="C7845" t="s">
        <v>18</v>
      </c>
      <c r="D7845">
        <v>2</v>
      </c>
    </row>
    <row r="7846" spans="1:4" x14ac:dyDescent="0.3">
      <c r="A7846">
        <v>1463</v>
      </c>
      <c r="B7846" t="s">
        <v>53</v>
      </c>
      <c r="C7846" t="s">
        <v>19</v>
      </c>
      <c r="D7846">
        <v>5</v>
      </c>
    </row>
    <row r="7847" spans="1:4" x14ac:dyDescent="0.3">
      <c r="A7847">
        <v>1463</v>
      </c>
      <c r="B7847" t="s">
        <v>53</v>
      </c>
      <c r="C7847" t="s">
        <v>20</v>
      </c>
      <c r="D7847">
        <v>3</v>
      </c>
    </row>
    <row r="7848" spans="1:4" x14ac:dyDescent="0.3">
      <c r="A7848">
        <v>1463</v>
      </c>
      <c r="B7848" t="s">
        <v>53</v>
      </c>
      <c r="C7848" t="s">
        <v>21</v>
      </c>
      <c r="D7848">
        <v>0</v>
      </c>
    </row>
    <row r="7849" spans="1:4" x14ac:dyDescent="0.3">
      <c r="A7849">
        <v>1463</v>
      </c>
      <c r="B7849" t="s">
        <v>53</v>
      </c>
      <c r="C7849" t="s">
        <v>22</v>
      </c>
      <c r="D7849">
        <v>3</v>
      </c>
    </row>
    <row r="7850" spans="1:4" x14ac:dyDescent="0.3">
      <c r="A7850">
        <v>6168</v>
      </c>
      <c r="B7850" t="s">
        <v>45</v>
      </c>
      <c r="C7850" t="s">
        <v>17</v>
      </c>
      <c r="D7850">
        <v>33</v>
      </c>
    </row>
    <row r="7851" spans="1:4" x14ac:dyDescent="0.3">
      <c r="A7851">
        <v>6168</v>
      </c>
      <c r="B7851" t="s">
        <v>45</v>
      </c>
      <c r="C7851" t="s">
        <v>18</v>
      </c>
      <c r="D7851">
        <v>0</v>
      </c>
    </row>
    <row r="7852" spans="1:4" x14ac:dyDescent="0.3">
      <c r="A7852">
        <v>6168</v>
      </c>
      <c r="B7852" t="s">
        <v>45</v>
      </c>
      <c r="C7852" t="s">
        <v>19</v>
      </c>
      <c r="D7852">
        <v>5</v>
      </c>
    </row>
    <row r="7853" spans="1:4" x14ac:dyDescent="0.3">
      <c r="A7853">
        <v>6168</v>
      </c>
      <c r="B7853" t="s">
        <v>45</v>
      </c>
      <c r="C7853" t="s">
        <v>20</v>
      </c>
      <c r="D7853">
        <v>0</v>
      </c>
    </row>
    <row r="7854" spans="1:4" x14ac:dyDescent="0.3">
      <c r="A7854">
        <v>6168</v>
      </c>
      <c r="B7854" t="s">
        <v>45</v>
      </c>
      <c r="C7854" t="s">
        <v>21</v>
      </c>
      <c r="D7854">
        <v>0</v>
      </c>
    </row>
    <row r="7855" spans="1:4" x14ac:dyDescent="0.3">
      <c r="A7855">
        <v>6168</v>
      </c>
      <c r="B7855" t="s">
        <v>45</v>
      </c>
      <c r="C7855" t="s">
        <v>22</v>
      </c>
      <c r="D7855">
        <v>15</v>
      </c>
    </row>
    <row r="7856" spans="1:4" x14ac:dyDescent="0.3">
      <c r="A7856">
        <v>10260</v>
      </c>
      <c r="B7856" t="s">
        <v>41</v>
      </c>
      <c r="C7856" t="s">
        <v>17</v>
      </c>
      <c r="D7856">
        <v>202</v>
      </c>
    </row>
    <row r="7857" spans="1:4" x14ac:dyDescent="0.3">
      <c r="A7857">
        <v>10260</v>
      </c>
      <c r="B7857" t="s">
        <v>41</v>
      </c>
      <c r="C7857" t="s">
        <v>18</v>
      </c>
      <c r="D7857">
        <v>5</v>
      </c>
    </row>
    <row r="7858" spans="1:4" x14ac:dyDescent="0.3">
      <c r="A7858">
        <v>10260</v>
      </c>
      <c r="B7858" t="s">
        <v>41</v>
      </c>
      <c r="C7858" t="s">
        <v>19</v>
      </c>
      <c r="D7858">
        <v>74</v>
      </c>
    </row>
    <row r="7859" spans="1:4" x14ac:dyDescent="0.3">
      <c r="A7859">
        <v>10260</v>
      </c>
      <c r="B7859" t="s">
        <v>41</v>
      </c>
      <c r="C7859" t="s">
        <v>20</v>
      </c>
      <c r="D7859">
        <v>11</v>
      </c>
    </row>
    <row r="7860" spans="1:4" x14ac:dyDescent="0.3">
      <c r="A7860">
        <v>10260</v>
      </c>
      <c r="B7860" t="s">
        <v>41</v>
      </c>
      <c r="C7860" t="s">
        <v>21</v>
      </c>
      <c r="D7860">
        <v>5</v>
      </c>
    </row>
    <row r="7861" spans="1:4" x14ac:dyDescent="0.3">
      <c r="A7861">
        <v>10260</v>
      </c>
      <c r="B7861" t="s">
        <v>41</v>
      </c>
      <c r="C7861" t="s">
        <v>22</v>
      </c>
      <c r="D7861">
        <v>14</v>
      </c>
    </row>
    <row r="7862" spans="1:4" x14ac:dyDescent="0.3">
      <c r="A7862">
        <v>2262</v>
      </c>
      <c r="B7862" t="s">
        <v>47</v>
      </c>
      <c r="C7862" t="s">
        <v>17</v>
      </c>
      <c r="D7862">
        <v>202</v>
      </c>
    </row>
    <row r="7863" spans="1:4" x14ac:dyDescent="0.3">
      <c r="A7863">
        <v>2262</v>
      </c>
      <c r="B7863" t="s">
        <v>47</v>
      </c>
      <c r="C7863" t="s">
        <v>18</v>
      </c>
      <c r="D7863">
        <v>5</v>
      </c>
    </row>
    <row r="7864" spans="1:4" x14ac:dyDescent="0.3">
      <c r="A7864">
        <v>2262</v>
      </c>
      <c r="B7864" t="s">
        <v>47</v>
      </c>
      <c r="C7864" t="s">
        <v>19</v>
      </c>
      <c r="D7864">
        <v>74</v>
      </c>
    </row>
    <row r="7865" spans="1:4" x14ac:dyDescent="0.3">
      <c r="A7865">
        <v>2262</v>
      </c>
      <c r="B7865" t="s">
        <v>47</v>
      </c>
      <c r="C7865" t="s">
        <v>20</v>
      </c>
      <c r="D7865">
        <v>11</v>
      </c>
    </row>
    <row r="7866" spans="1:4" x14ac:dyDescent="0.3">
      <c r="A7866">
        <v>2262</v>
      </c>
      <c r="B7866" t="s">
        <v>47</v>
      </c>
      <c r="C7866" t="s">
        <v>21</v>
      </c>
      <c r="D7866">
        <v>5</v>
      </c>
    </row>
    <row r="7867" spans="1:4" x14ac:dyDescent="0.3">
      <c r="A7867">
        <v>2262</v>
      </c>
      <c r="B7867" t="s">
        <v>47</v>
      </c>
      <c r="C7867" t="s">
        <v>22</v>
      </c>
      <c r="D7867">
        <v>14</v>
      </c>
    </row>
    <row r="7868" spans="1:4" x14ac:dyDescent="0.3">
      <c r="A7868">
        <v>5956</v>
      </c>
      <c r="B7868" t="s">
        <v>53</v>
      </c>
      <c r="C7868" t="s">
        <v>17</v>
      </c>
      <c r="D7868">
        <v>144</v>
      </c>
    </row>
    <row r="7869" spans="1:4" x14ac:dyDescent="0.3">
      <c r="A7869">
        <v>5956</v>
      </c>
      <c r="B7869" t="s">
        <v>53</v>
      </c>
      <c r="C7869" t="s">
        <v>18</v>
      </c>
      <c r="D7869">
        <v>2</v>
      </c>
    </row>
    <row r="7870" spans="1:4" x14ac:dyDescent="0.3">
      <c r="A7870">
        <v>5956</v>
      </c>
      <c r="B7870" t="s">
        <v>53</v>
      </c>
      <c r="C7870" t="s">
        <v>19</v>
      </c>
      <c r="D7870">
        <v>99</v>
      </c>
    </row>
    <row r="7871" spans="1:4" x14ac:dyDescent="0.3">
      <c r="A7871">
        <v>5956</v>
      </c>
      <c r="B7871" t="s">
        <v>53</v>
      </c>
      <c r="C7871" t="s">
        <v>20</v>
      </c>
      <c r="D7871">
        <v>7</v>
      </c>
    </row>
    <row r="7872" spans="1:4" x14ac:dyDescent="0.3">
      <c r="A7872">
        <v>5956</v>
      </c>
      <c r="B7872" t="s">
        <v>53</v>
      </c>
      <c r="C7872" t="s">
        <v>21</v>
      </c>
      <c r="D7872">
        <v>2</v>
      </c>
    </row>
    <row r="7873" spans="1:4" x14ac:dyDescent="0.3">
      <c r="A7873">
        <v>5956</v>
      </c>
      <c r="B7873" t="s">
        <v>53</v>
      </c>
      <c r="C7873" t="s">
        <v>22</v>
      </c>
      <c r="D7873">
        <v>30</v>
      </c>
    </row>
    <row r="7874" spans="1:4" x14ac:dyDescent="0.3">
      <c r="A7874">
        <v>8754</v>
      </c>
      <c r="B7874" t="s">
        <v>41</v>
      </c>
      <c r="C7874" t="s">
        <v>17</v>
      </c>
      <c r="D7874">
        <v>14</v>
      </c>
    </row>
    <row r="7875" spans="1:4" x14ac:dyDescent="0.3">
      <c r="A7875">
        <v>8754</v>
      </c>
      <c r="B7875" t="s">
        <v>41</v>
      </c>
      <c r="C7875" t="s">
        <v>18</v>
      </c>
      <c r="D7875">
        <v>0</v>
      </c>
    </row>
    <row r="7876" spans="1:4" x14ac:dyDescent="0.3">
      <c r="A7876">
        <v>8754</v>
      </c>
      <c r="B7876" t="s">
        <v>41</v>
      </c>
      <c r="C7876" t="s">
        <v>19</v>
      </c>
      <c r="D7876">
        <v>3</v>
      </c>
    </row>
    <row r="7877" spans="1:4" x14ac:dyDescent="0.3">
      <c r="A7877">
        <v>8754</v>
      </c>
      <c r="B7877" t="s">
        <v>41</v>
      </c>
      <c r="C7877" t="s">
        <v>20</v>
      </c>
      <c r="D7877">
        <v>0</v>
      </c>
    </row>
    <row r="7878" spans="1:4" x14ac:dyDescent="0.3">
      <c r="A7878">
        <v>8754</v>
      </c>
      <c r="B7878" t="s">
        <v>41</v>
      </c>
      <c r="C7878" t="s">
        <v>21</v>
      </c>
      <c r="D7878">
        <v>0</v>
      </c>
    </row>
    <row r="7879" spans="1:4" x14ac:dyDescent="0.3">
      <c r="A7879">
        <v>8754</v>
      </c>
      <c r="B7879" t="s">
        <v>41</v>
      </c>
      <c r="C7879" t="s">
        <v>22</v>
      </c>
      <c r="D7879">
        <v>3</v>
      </c>
    </row>
    <row r="7880" spans="1:4" x14ac:dyDescent="0.3">
      <c r="A7880">
        <v>5454</v>
      </c>
      <c r="B7880" t="s">
        <v>43</v>
      </c>
      <c r="C7880" t="s">
        <v>17</v>
      </c>
      <c r="D7880">
        <v>37</v>
      </c>
    </row>
    <row r="7881" spans="1:4" x14ac:dyDescent="0.3">
      <c r="A7881">
        <v>5454</v>
      </c>
      <c r="B7881" t="s">
        <v>43</v>
      </c>
      <c r="C7881" t="s">
        <v>18</v>
      </c>
      <c r="D7881">
        <v>0</v>
      </c>
    </row>
    <row r="7882" spans="1:4" x14ac:dyDescent="0.3">
      <c r="A7882">
        <v>5454</v>
      </c>
      <c r="B7882" t="s">
        <v>43</v>
      </c>
      <c r="C7882" t="s">
        <v>19</v>
      </c>
      <c r="D7882">
        <v>7</v>
      </c>
    </row>
    <row r="7883" spans="1:4" x14ac:dyDescent="0.3">
      <c r="A7883">
        <v>5454</v>
      </c>
      <c r="B7883" t="s">
        <v>43</v>
      </c>
      <c r="C7883" t="s">
        <v>20</v>
      </c>
      <c r="D7883">
        <v>3</v>
      </c>
    </row>
    <row r="7884" spans="1:4" x14ac:dyDescent="0.3">
      <c r="A7884">
        <v>5454</v>
      </c>
      <c r="B7884" t="s">
        <v>43</v>
      </c>
      <c r="C7884" t="s">
        <v>21</v>
      </c>
      <c r="D7884">
        <v>0</v>
      </c>
    </row>
    <row r="7885" spans="1:4" x14ac:dyDescent="0.3">
      <c r="A7885">
        <v>5454</v>
      </c>
      <c r="B7885" t="s">
        <v>43</v>
      </c>
      <c r="C7885" t="s">
        <v>22</v>
      </c>
      <c r="D7885">
        <v>3</v>
      </c>
    </row>
    <row r="7886" spans="1:4" x14ac:dyDescent="0.3">
      <c r="A7886">
        <v>4587</v>
      </c>
      <c r="B7886" t="s">
        <v>41</v>
      </c>
      <c r="C7886" t="s">
        <v>17</v>
      </c>
      <c r="D7886">
        <v>162</v>
      </c>
    </row>
    <row r="7887" spans="1:4" x14ac:dyDescent="0.3">
      <c r="A7887">
        <v>4587</v>
      </c>
      <c r="B7887" t="s">
        <v>41</v>
      </c>
      <c r="C7887" t="s">
        <v>18</v>
      </c>
      <c r="D7887">
        <v>25</v>
      </c>
    </row>
    <row r="7888" spans="1:4" x14ac:dyDescent="0.3">
      <c r="A7888">
        <v>4587</v>
      </c>
      <c r="B7888" t="s">
        <v>41</v>
      </c>
      <c r="C7888" t="s">
        <v>19</v>
      </c>
      <c r="D7888">
        <v>53</v>
      </c>
    </row>
    <row r="7889" spans="1:4" x14ac:dyDescent="0.3">
      <c r="A7889">
        <v>4587</v>
      </c>
      <c r="B7889" t="s">
        <v>41</v>
      </c>
      <c r="C7889" t="s">
        <v>20</v>
      </c>
      <c r="D7889">
        <v>16</v>
      </c>
    </row>
    <row r="7890" spans="1:4" x14ac:dyDescent="0.3">
      <c r="A7890">
        <v>4587</v>
      </c>
      <c r="B7890" t="s">
        <v>41</v>
      </c>
      <c r="C7890" t="s">
        <v>21</v>
      </c>
      <c r="D7890">
        <v>0</v>
      </c>
    </row>
    <row r="7891" spans="1:4" x14ac:dyDescent="0.3">
      <c r="A7891">
        <v>4587</v>
      </c>
      <c r="B7891" t="s">
        <v>41</v>
      </c>
      <c r="C7891" t="s">
        <v>22</v>
      </c>
      <c r="D7891">
        <v>10</v>
      </c>
    </row>
    <row r="7892" spans="1:4" x14ac:dyDescent="0.3">
      <c r="A7892">
        <v>6818</v>
      </c>
      <c r="B7892" t="s">
        <v>41</v>
      </c>
      <c r="C7892" t="s">
        <v>17</v>
      </c>
      <c r="D7892">
        <v>98</v>
      </c>
    </row>
    <row r="7893" spans="1:4" x14ac:dyDescent="0.3">
      <c r="A7893">
        <v>6818</v>
      </c>
      <c r="B7893" t="s">
        <v>41</v>
      </c>
      <c r="C7893" t="s">
        <v>18</v>
      </c>
      <c r="D7893">
        <v>0</v>
      </c>
    </row>
    <row r="7894" spans="1:4" x14ac:dyDescent="0.3">
      <c r="A7894">
        <v>6818</v>
      </c>
      <c r="B7894" t="s">
        <v>41</v>
      </c>
      <c r="C7894" t="s">
        <v>19</v>
      </c>
      <c r="D7894">
        <v>106</v>
      </c>
    </row>
    <row r="7895" spans="1:4" x14ac:dyDescent="0.3">
      <c r="A7895">
        <v>6818</v>
      </c>
      <c r="B7895" t="s">
        <v>41</v>
      </c>
      <c r="C7895" t="s">
        <v>20</v>
      </c>
      <c r="D7895">
        <v>49</v>
      </c>
    </row>
    <row r="7896" spans="1:4" x14ac:dyDescent="0.3">
      <c r="A7896">
        <v>6818</v>
      </c>
      <c r="B7896" t="s">
        <v>41</v>
      </c>
      <c r="C7896" t="s">
        <v>21</v>
      </c>
      <c r="D7896">
        <v>10</v>
      </c>
    </row>
    <row r="7897" spans="1:4" x14ac:dyDescent="0.3">
      <c r="A7897">
        <v>6818</v>
      </c>
      <c r="B7897" t="s">
        <v>41</v>
      </c>
      <c r="C7897" t="s">
        <v>22</v>
      </c>
      <c r="D7897">
        <v>106</v>
      </c>
    </row>
    <row r="7898" spans="1:4" x14ac:dyDescent="0.3">
      <c r="A7898">
        <v>7807</v>
      </c>
      <c r="B7898" t="s">
        <v>41</v>
      </c>
      <c r="C7898" t="s">
        <v>17</v>
      </c>
      <c r="D7898">
        <v>98</v>
      </c>
    </row>
    <row r="7899" spans="1:4" x14ac:dyDescent="0.3">
      <c r="A7899">
        <v>7807</v>
      </c>
      <c r="B7899" t="s">
        <v>41</v>
      </c>
      <c r="C7899" t="s">
        <v>18</v>
      </c>
      <c r="D7899">
        <v>0</v>
      </c>
    </row>
    <row r="7900" spans="1:4" x14ac:dyDescent="0.3">
      <c r="A7900">
        <v>7807</v>
      </c>
      <c r="B7900" t="s">
        <v>41</v>
      </c>
      <c r="C7900" t="s">
        <v>19</v>
      </c>
      <c r="D7900">
        <v>106</v>
      </c>
    </row>
    <row r="7901" spans="1:4" x14ac:dyDescent="0.3">
      <c r="A7901">
        <v>7807</v>
      </c>
      <c r="B7901" t="s">
        <v>41</v>
      </c>
      <c r="C7901" t="s">
        <v>20</v>
      </c>
      <c r="D7901">
        <v>49</v>
      </c>
    </row>
    <row r="7902" spans="1:4" x14ac:dyDescent="0.3">
      <c r="A7902">
        <v>7807</v>
      </c>
      <c r="B7902" t="s">
        <v>41</v>
      </c>
      <c r="C7902" t="s">
        <v>21</v>
      </c>
      <c r="D7902">
        <v>10</v>
      </c>
    </row>
    <row r="7903" spans="1:4" x14ac:dyDescent="0.3">
      <c r="A7903">
        <v>7807</v>
      </c>
      <c r="B7903" t="s">
        <v>41</v>
      </c>
      <c r="C7903" t="s">
        <v>22</v>
      </c>
      <c r="D7903">
        <v>106</v>
      </c>
    </row>
    <row r="7904" spans="1:4" x14ac:dyDescent="0.3">
      <c r="A7904">
        <v>4791</v>
      </c>
      <c r="B7904" t="s">
        <v>53</v>
      </c>
      <c r="C7904" t="s">
        <v>17</v>
      </c>
      <c r="D7904">
        <v>19</v>
      </c>
    </row>
    <row r="7905" spans="1:4" x14ac:dyDescent="0.3">
      <c r="A7905">
        <v>4791</v>
      </c>
      <c r="B7905" t="s">
        <v>53</v>
      </c>
      <c r="C7905" t="s">
        <v>18</v>
      </c>
      <c r="D7905">
        <v>1</v>
      </c>
    </row>
    <row r="7906" spans="1:4" x14ac:dyDescent="0.3">
      <c r="A7906">
        <v>4791</v>
      </c>
      <c r="B7906" t="s">
        <v>53</v>
      </c>
      <c r="C7906" t="s">
        <v>19</v>
      </c>
      <c r="D7906">
        <v>17</v>
      </c>
    </row>
    <row r="7907" spans="1:4" x14ac:dyDescent="0.3">
      <c r="A7907">
        <v>4791</v>
      </c>
      <c r="B7907" t="s">
        <v>53</v>
      </c>
      <c r="C7907" t="s">
        <v>20</v>
      </c>
      <c r="D7907">
        <v>2</v>
      </c>
    </row>
    <row r="7908" spans="1:4" x14ac:dyDescent="0.3">
      <c r="A7908">
        <v>4791</v>
      </c>
      <c r="B7908" t="s">
        <v>53</v>
      </c>
      <c r="C7908" t="s">
        <v>21</v>
      </c>
      <c r="D7908">
        <v>0</v>
      </c>
    </row>
    <row r="7909" spans="1:4" x14ac:dyDescent="0.3">
      <c r="A7909">
        <v>4791</v>
      </c>
      <c r="B7909" t="s">
        <v>53</v>
      </c>
      <c r="C7909" t="s">
        <v>22</v>
      </c>
      <c r="D7909">
        <v>2</v>
      </c>
    </row>
    <row r="7910" spans="1:4" x14ac:dyDescent="0.3">
      <c r="A7910">
        <v>1008</v>
      </c>
      <c r="B7910" t="s">
        <v>52</v>
      </c>
      <c r="C7910" t="s">
        <v>17</v>
      </c>
      <c r="D7910">
        <v>728</v>
      </c>
    </row>
    <row r="7911" spans="1:4" x14ac:dyDescent="0.3">
      <c r="A7911">
        <v>1008</v>
      </c>
      <c r="B7911" t="s">
        <v>52</v>
      </c>
      <c r="C7911" t="s">
        <v>18</v>
      </c>
      <c r="D7911">
        <v>17</v>
      </c>
    </row>
    <row r="7912" spans="1:4" x14ac:dyDescent="0.3">
      <c r="A7912">
        <v>1008</v>
      </c>
      <c r="B7912" t="s">
        <v>52</v>
      </c>
      <c r="C7912" t="s">
        <v>19</v>
      </c>
      <c r="D7912">
        <v>133</v>
      </c>
    </row>
    <row r="7913" spans="1:4" x14ac:dyDescent="0.3">
      <c r="A7913">
        <v>1008</v>
      </c>
      <c r="B7913" t="s">
        <v>52</v>
      </c>
      <c r="C7913" t="s">
        <v>20</v>
      </c>
      <c r="D7913">
        <v>11</v>
      </c>
    </row>
    <row r="7914" spans="1:4" x14ac:dyDescent="0.3">
      <c r="A7914">
        <v>1008</v>
      </c>
      <c r="B7914" t="s">
        <v>52</v>
      </c>
      <c r="C7914" t="s">
        <v>21</v>
      </c>
      <c r="D7914">
        <v>8</v>
      </c>
    </row>
    <row r="7915" spans="1:4" x14ac:dyDescent="0.3">
      <c r="A7915">
        <v>1008</v>
      </c>
      <c r="B7915" t="s">
        <v>52</v>
      </c>
      <c r="C7915" t="s">
        <v>22</v>
      </c>
      <c r="D7915">
        <v>124</v>
      </c>
    </row>
    <row r="7916" spans="1:4" x14ac:dyDescent="0.3">
      <c r="A7916">
        <v>1991</v>
      </c>
      <c r="B7916" t="s">
        <v>41</v>
      </c>
      <c r="C7916" t="s">
        <v>17</v>
      </c>
      <c r="D7916">
        <v>78</v>
      </c>
    </row>
    <row r="7917" spans="1:4" x14ac:dyDescent="0.3">
      <c r="A7917">
        <v>1991</v>
      </c>
      <c r="B7917" t="s">
        <v>41</v>
      </c>
      <c r="C7917" t="s">
        <v>18</v>
      </c>
      <c r="D7917">
        <v>0</v>
      </c>
    </row>
    <row r="7918" spans="1:4" x14ac:dyDescent="0.3">
      <c r="A7918">
        <v>1991</v>
      </c>
      <c r="B7918" t="s">
        <v>41</v>
      </c>
      <c r="C7918" t="s">
        <v>19</v>
      </c>
      <c r="D7918">
        <v>11</v>
      </c>
    </row>
    <row r="7919" spans="1:4" x14ac:dyDescent="0.3">
      <c r="A7919">
        <v>1991</v>
      </c>
      <c r="B7919" t="s">
        <v>41</v>
      </c>
      <c r="C7919" t="s">
        <v>20</v>
      </c>
      <c r="D7919">
        <v>0</v>
      </c>
    </row>
    <row r="7920" spans="1:4" x14ac:dyDescent="0.3">
      <c r="A7920">
        <v>1991</v>
      </c>
      <c r="B7920" t="s">
        <v>41</v>
      </c>
      <c r="C7920" t="s">
        <v>21</v>
      </c>
      <c r="D7920">
        <v>0</v>
      </c>
    </row>
    <row r="7921" spans="1:4" x14ac:dyDescent="0.3">
      <c r="A7921">
        <v>1991</v>
      </c>
      <c r="B7921" t="s">
        <v>41</v>
      </c>
      <c r="C7921" t="s">
        <v>22</v>
      </c>
      <c r="D7921">
        <v>7</v>
      </c>
    </row>
    <row r="7922" spans="1:4" x14ac:dyDescent="0.3">
      <c r="A7922">
        <v>9860</v>
      </c>
      <c r="B7922" t="s">
        <v>41</v>
      </c>
      <c r="C7922" t="s">
        <v>17</v>
      </c>
      <c r="D7922">
        <v>159</v>
      </c>
    </row>
    <row r="7923" spans="1:4" x14ac:dyDescent="0.3">
      <c r="A7923">
        <v>9860</v>
      </c>
      <c r="B7923" t="s">
        <v>41</v>
      </c>
      <c r="C7923" t="s">
        <v>18</v>
      </c>
      <c r="D7923">
        <v>0</v>
      </c>
    </row>
    <row r="7924" spans="1:4" x14ac:dyDescent="0.3">
      <c r="A7924">
        <v>9860</v>
      </c>
      <c r="B7924" t="s">
        <v>41</v>
      </c>
      <c r="C7924" t="s">
        <v>19</v>
      </c>
      <c r="D7924">
        <v>22</v>
      </c>
    </row>
    <row r="7925" spans="1:4" x14ac:dyDescent="0.3">
      <c r="A7925">
        <v>9860</v>
      </c>
      <c r="B7925" t="s">
        <v>41</v>
      </c>
      <c r="C7925" t="s">
        <v>20</v>
      </c>
      <c r="D7925">
        <v>2</v>
      </c>
    </row>
    <row r="7926" spans="1:4" x14ac:dyDescent="0.3">
      <c r="A7926">
        <v>9860</v>
      </c>
      <c r="B7926" t="s">
        <v>41</v>
      </c>
      <c r="C7926" t="s">
        <v>21</v>
      </c>
      <c r="D7926">
        <v>1</v>
      </c>
    </row>
    <row r="7927" spans="1:4" x14ac:dyDescent="0.3">
      <c r="A7927">
        <v>9860</v>
      </c>
      <c r="B7927" t="s">
        <v>41</v>
      </c>
      <c r="C7927" t="s">
        <v>22</v>
      </c>
      <c r="D7927">
        <v>31</v>
      </c>
    </row>
    <row r="7928" spans="1:4" x14ac:dyDescent="0.3">
      <c r="A7928">
        <v>9817</v>
      </c>
      <c r="B7928" t="s">
        <v>45</v>
      </c>
      <c r="C7928" t="s">
        <v>17</v>
      </c>
      <c r="D7928">
        <v>853</v>
      </c>
    </row>
    <row r="7929" spans="1:4" x14ac:dyDescent="0.3">
      <c r="A7929">
        <v>9817</v>
      </c>
      <c r="B7929" t="s">
        <v>45</v>
      </c>
      <c r="C7929" t="s">
        <v>18</v>
      </c>
      <c r="D7929">
        <v>10</v>
      </c>
    </row>
    <row r="7930" spans="1:4" x14ac:dyDescent="0.3">
      <c r="A7930">
        <v>9817</v>
      </c>
      <c r="B7930" t="s">
        <v>45</v>
      </c>
      <c r="C7930" t="s">
        <v>19</v>
      </c>
      <c r="D7930">
        <v>143</v>
      </c>
    </row>
    <row r="7931" spans="1:4" x14ac:dyDescent="0.3">
      <c r="A7931">
        <v>9817</v>
      </c>
      <c r="B7931" t="s">
        <v>45</v>
      </c>
      <c r="C7931" t="s">
        <v>20</v>
      </c>
      <c r="D7931">
        <v>13</v>
      </c>
    </row>
    <row r="7932" spans="1:4" x14ac:dyDescent="0.3">
      <c r="A7932">
        <v>9817</v>
      </c>
      <c r="B7932" t="s">
        <v>45</v>
      </c>
      <c r="C7932" t="s">
        <v>21</v>
      </c>
      <c r="D7932">
        <v>10</v>
      </c>
    </row>
    <row r="7933" spans="1:4" x14ac:dyDescent="0.3">
      <c r="A7933">
        <v>9817</v>
      </c>
      <c r="B7933" t="s">
        <v>45</v>
      </c>
      <c r="C7933" t="s">
        <v>22</v>
      </c>
      <c r="D7933">
        <v>20</v>
      </c>
    </row>
    <row r="7934" spans="1:4" x14ac:dyDescent="0.3">
      <c r="A7934">
        <v>868</v>
      </c>
      <c r="B7934" t="s">
        <v>47</v>
      </c>
      <c r="C7934" t="s">
        <v>17</v>
      </c>
      <c r="D7934">
        <v>54</v>
      </c>
    </row>
    <row r="7935" spans="1:4" x14ac:dyDescent="0.3">
      <c r="A7935">
        <v>868</v>
      </c>
      <c r="B7935" t="s">
        <v>47</v>
      </c>
      <c r="C7935" t="s">
        <v>18</v>
      </c>
      <c r="D7935">
        <v>0</v>
      </c>
    </row>
    <row r="7936" spans="1:4" x14ac:dyDescent="0.3">
      <c r="A7936">
        <v>868</v>
      </c>
      <c r="B7936" t="s">
        <v>47</v>
      </c>
      <c r="C7936" t="s">
        <v>19</v>
      </c>
      <c r="D7936">
        <v>7</v>
      </c>
    </row>
    <row r="7937" spans="1:4" x14ac:dyDescent="0.3">
      <c r="A7937">
        <v>868</v>
      </c>
      <c r="B7937" t="s">
        <v>47</v>
      </c>
      <c r="C7937" t="s">
        <v>20</v>
      </c>
      <c r="D7937">
        <v>0</v>
      </c>
    </row>
    <row r="7938" spans="1:4" x14ac:dyDescent="0.3">
      <c r="A7938">
        <v>868</v>
      </c>
      <c r="B7938" t="s">
        <v>47</v>
      </c>
      <c r="C7938" t="s">
        <v>21</v>
      </c>
      <c r="D7938">
        <v>0</v>
      </c>
    </row>
    <row r="7939" spans="1:4" x14ac:dyDescent="0.3">
      <c r="A7939">
        <v>868</v>
      </c>
      <c r="B7939" t="s">
        <v>47</v>
      </c>
      <c r="C7939" t="s">
        <v>22</v>
      </c>
      <c r="D7939">
        <v>4</v>
      </c>
    </row>
    <row r="7940" spans="1:4" x14ac:dyDescent="0.3">
      <c r="A7940">
        <v>7212</v>
      </c>
      <c r="B7940" t="s">
        <v>53</v>
      </c>
      <c r="C7940" t="s">
        <v>17</v>
      </c>
      <c r="D7940">
        <v>54</v>
      </c>
    </row>
    <row r="7941" spans="1:4" x14ac:dyDescent="0.3">
      <c r="A7941">
        <v>7212</v>
      </c>
      <c r="B7941" t="s">
        <v>53</v>
      </c>
      <c r="C7941" t="s">
        <v>18</v>
      </c>
      <c r="D7941">
        <v>0</v>
      </c>
    </row>
    <row r="7942" spans="1:4" x14ac:dyDescent="0.3">
      <c r="A7942">
        <v>7212</v>
      </c>
      <c r="B7942" t="s">
        <v>53</v>
      </c>
      <c r="C7942" t="s">
        <v>19</v>
      </c>
      <c r="D7942">
        <v>7</v>
      </c>
    </row>
    <row r="7943" spans="1:4" x14ac:dyDescent="0.3">
      <c r="A7943">
        <v>7212</v>
      </c>
      <c r="B7943" t="s">
        <v>53</v>
      </c>
      <c r="C7943" t="s">
        <v>20</v>
      </c>
      <c r="D7943">
        <v>0</v>
      </c>
    </row>
    <row r="7944" spans="1:4" x14ac:dyDescent="0.3">
      <c r="A7944">
        <v>7212</v>
      </c>
      <c r="B7944" t="s">
        <v>53</v>
      </c>
      <c r="C7944" t="s">
        <v>21</v>
      </c>
      <c r="D7944">
        <v>0</v>
      </c>
    </row>
    <row r="7945" spans="1:4" x14ac:dyDescent="0.3">
      <c r="A7945">
        <v>7212</v>
      </c>
      <c r="B7945" t="s">
        <v>53</v>
      </c>
      <c r="C7945" t="s">
        <v>22</v>
      </c>
      <c r="D7945">
        <v>4</v>
      </c>
    </row>
    <row r="7946" spans="1:4" x14ac:dyDescent="0.3">
      <c r="A7946">
        <v>8397</v>
      </c>
      <c r="B7946" t="s">
        <v>41</v>
      </c>
      <c r="C7946" t="s">
        <v>17</v>
      </c>
      <c r="D7946">
        <v>18</v>
      </c>
    </row>
    <row r="7947" spans="1:4" x14ac:dyDescent="0.3">
      <c r="A7947">
        <v>8397</v>
      </c>
      <c r="B7947" t="s">
        <v>41</v>
      </c>
      <c r="C7947" t="s">
        <v>18</v>
      </c>
      <c r="D7947">
        <v>0</v>
      </c>
    </row>
    <row r="7948" spans="1:4" x14ac:dyDescent="0.3">
      <c r="A7948">
        <v>8397</v>
      </c>
      <c r="B7948" t="s">
        <v>41</v>
      </c>
      <c r="C7948" t="s">
        <v>19</v>
      </c>
      <c r="D7948">
        <v>5</v>
      </c>
    </row>
    <row r="7949" spans="1:4" x14ac:dyDescent="0.3">
      <c r="A7949">
        <v>8397</v>
      </c>
      <c r="B7949" t="s">
        <v>41</v>
      </c>
      <c r="C7949" t="s">
        <v>20</v>
      </c>
      <c r="D7949">
        <v>0</v>
      </c>
    </row>
    <row r="7950" spans="1:4" x14ac:dyDescent="0.3">
      <c r="A7950">
        <v>8397</v>
      </c>
      <c r="B7950" t="s">
        <v>41</v>
      </c>
      <c r="C7950" t="s">
        <v>21</v>
      </c>
      <c r="D7950">
        <v>0</v>
      </c>
    </row>
    <row r="7951" spans="1:4" x14ac:dyDescent="0.3">
      <c r="A7951">
        <v>8397</v>
      </c>
      <c r="B7951" t="s">
        <v>41</v>
      </c>
      <c r="C7951" t="s">
        <v>22</v>
      </c>
      <c r="D7951">
        <v>11</v>
      </c>
    </row>
    <row r="7952" spans="1:4" x14ac:dyDescent="0.3">
      <c r="A7952">
        <v>5684</v>
      </c>
      <c r="B7952" t="s">
        <v>41</v>
      </c>
      <c r="C7952" t="s">
        <v>17</v>
      </c>
      <c r="D7952">
        <v>56</v>
      </c>
    </row>
    <row r="7953" spans="1:4" x14ac:dyDescent="0.3">
      <c r="A7953">
        <v>5684</v>
      </c>
      <c r="B7953" t="s">
        <v>41</v>
      </c>
      <c r="C7953" t="s">
        <v>18</v>
      </c>
      <c r="D7953">
        <v>0</v>
      </c>
    </row>
    <row r="7954" spans="1:4" x14ac:dyDescent="0.3">
      <c r="A7954">
        <v>5684</v>
      </c>
      <c r="B7954" t="s">
        <v>41</v>
      </c>
      <c r="C7954" t="s">
        <v>19</v>
      </c>
      <c r="D7954">
        <v>9</v>
      </c>
    </row>
    <row r="7955" spans="1:4" x14ac:dyDescent="0.3">
      <c r="A7955">
        <v>5684</v>
      </c>
      <c r="B7955" t="s">
        <v>41</v>
      </c>
      <c r="C7955" t="s">
        <v>20</v>
      </c>
      <c r="D7955">
        <v>0</v>
      </c>
    </row>
    <row r="7956" spans="1:4" x14ac:dyDescent="0.3">
      <c r="A7956">
        <v>5684</v>
      </c>
      <c r="B7956" t="s">
        <v>41</v>
      </c>
      <c r="C7956" t="s">
        <v>21</v>
      </c>
      <c r="D7956">
        <v>0</v>
      </c>
    </row>
    <row r="7957" spans="1:4" x14ac:dyDescent="0.3">
      <c r="A7957">
        <v>5684</v>
      </c>
      <c r="B7957" t="s">
        <v>41</v>
      </c>
      <c r="C7957" t="s">
        <v>22</v>
      </c>
      <c r="D7957">
        <v>3</v>
      </c>
    </row>
    <row r="7958" spans="1:4" x14ac:dyDescent="0.3">
      <c r="A7958">
        <v>807</v>
      </c>
      <c r="B7958" t="s">
        <v>45</v>
      </c>
      <c r="C7958" t="s">
        <v>17</v>
      </c>
      <c r="D7958">
        <v>167</v>
      </c>
    </row>
    <row r="7959" spans="1:4" x14ac:dyDescent="0.3">
      <c r="A7959">
        <v>807</v>
      </c>
      <c r="B7959" t="s">
        <v>45</v>
      </c>
      <c r="C7959" t="s">
        <v>18</v>
      </c>
      <c r="D7959">
        <v>2</v>
      </c>
    </row>
    <row r="7960" spans="1:4" x14ac:dyDescent="0.3">
      <c r="A7960">
        <v>807</v>
      </c>
      <c r="B7960" t="s">
        <v>45</v>
      </c>
      <c r="C7960" t="s">
        <v>19</v>
      </c>
      <c r="D7960">
        <v>89</v>
      </c>
    </row>
    <row r="7961" spans="1:4" x14ac:dyDescent="0.3">
      <c r="A7961">
        <v>807</v>
      </c>
      <c r="B7961" t="s">
        <v>45</v>
      </c>
      <c r="C7961" t="s">
        <v>20</v>
      </c>
      <c r="D7961">
        <v>0</v>
      </c>
    </row>
    <row r="7962" spans="1:4" x14ac:dyDescent="0.3">
      <c r="A7962">
        <v>807</v>
      </c>
      <c r="B7962" t="s">
        <v>45</v>
      </c>
      <c r="C7962" t="s">
        <v>21</v>
      </c>
      <c r="D7962">
        <v>0</v>
      </c>
    </row>
    <row r="7963" spans="1:4" x14ac:dyDescent="0.3">
      <c r="A7963">
        <v>807</v>
      </c>
      <c r="B7963" t="s">
        <v>45</v>
      </c>
      <c r="C7963" t="s">
        <v>22</v>
      </c>
      <c r="D7963">
        <v>34</v>
      </c>
    </row>
    <row r="7964" spans="1:4" x14ac:dyDescent="0.3">
      <c r="A7964">
        <v>1377</v>
      </c>
      <c r="B7964" t="s">
        <v>47</v>
      </c>
      <c r="C7964" t="s">
        <v>17</v>
      </c>
      <c r="D7964">
        <v>182</v>
      </c>
    </row>
    <row r="7965" spans="1:4" x14ac:dyDescent="0.3">
      <c r="A7965">
        <v>1377</v>
      </c>
      <c r="B7965" t="s">
        <v>47</v>
      </c>
      <c r="C7965" t="s">
        <v>18</v>
      </c>
      <c r="D7965">
        <v>4</v>
      </c>
    </row>
    <row r="7966" spans="1:4" x14ac:dyDescent="0.3">
      <c r="A7966">
        <v>1377</v>
      </c>
      <c r="B7966" t="s">
        <v>47</v>
      </c>
      <c r="C7966" t="s">
        <v>19</v>
      </c>
      <c r="D7966">
        <v>33</v>
      </c>
    </row>
    <row r="7967" spans="1:4" x14ac:dyDescent="0.3">
      <c r="A7967">
        <v>1377</v>
      </c>
      <c r="B7967" t="s">
        <v>47</v>
      </c>
      <c r="C7967" t="s">
        <v>20</v>
      </c>
      <c r="D7967">
        <v>0</v>
      </c>
    </row>
    <row r="7968" spans="1:4" x14ac:dyDescent="0.3">
      <c r="A7968">
        <v>1377</v>
      </c>
      <c r="B7968" t="s">
        <v>47</v>
      </c>
      <c r="C7968" t="s">
        <v>21</v>
      </c>
      <c r="D7968">
        <v>0</v>
      </c>
    </row>
    <row r="7969" spans="1:4" x14ac:dyDescent="0.3">
      <c r="A7969">
        <v>1377</v>
      </c>
      <c r="B7969" t="s">
        <v>47</v>
      </c>
      <c r="C7969" t="s">
        <v>22</v>
      </c>
      <c r="D7969">
        <v>66</v>
      </c>
    </row>
    <row r="7970" spans="1:4" x14ac:dyDescent="0.3">
      <c r="A7970">
        <v>966</v>
      </c>
      <c r="B7970" t="s">
        <v>41</v>
      </c>
      <c r="C7970" t="s">
        <v>17</v>
      </c>
      <c r="D7970">
        <v>538</v>
      </c>
    </row>
    <row r="7971" spans="1:4" x14ac:dyDescent="0.3">
      <c r="A7971">
        <v>966</v>
      </c>
      <c r="B7971" t="s">
        <v>41</v>
      </c>
      <c r="C7971" t="s">
        <v>18</v>
      </c>
      <c r="D7971">
        <v>13</v>
      </c>
    </row>
    <row r="7972" spans="1:4" x14ac:dyDescent="0.3">
      <c r="A7972">
        <v>966</v>
      </c>
      <c r="B7972" t="s">
        <v>41</v>
      </c>
      <c r="C7972" t="s">
        <v>19</v>
      </c>
      <c r="D7972">
        <v>91</v>
      </c>
    </row>
    <row r="7973" spans="1:4" x14ac:dyDescent="0.3">
      <c r="A7973">
        <v>966</v>
      </c>
      <c r="B7973" t="s">
        <v>41</v>
      </c>
      <c r="C7973" t="s">
        <v>20</v>
      </c>
      <c r="D7973">
        <v>17</v>
      </c>
    </row>
    <row r="7974" spans="1:4" x14ac:dyDescent="0.3">
      <c r="A7974">
        <v>966</v>
      </c>
      <c r="B7974" t="s">
        <v>41</v>
      </c>
      <c r="C7974" t="s">
        <v>21</v>
      </c>
      <c r="D7974">
        <v>6</v>
      </c>
    </row>
    <row r="7975" spans="1:4" x14ac:dyDescent="0.3">
      <c r="A7975">
        <v>966</v>
      </c>
      <c r="B7975" t="s">
        <v>41</v>
      </c>
      <c r="C7975" t="s">
        <v>22</v>
      </c>
      <c r="D7975">
        <v>26</v>
      </c>
    </row>
    <row r="7976" spans="1:4" x14ac:dyDescent="0.3">
      <c r="A7976">
        <v>800</v>
      </c>
      <c r="B7976" t="s">
        <v>47</v>
      </c>
      <c r="C7976" t="s">
        <v>17</v>
      </c>
      <c r="D7976">
        <v>23</v>
      </c>
    </row>
    <row r="7977" spans="1:4" x14ac:dyDescent="0.3">
      <c r="A7977">
        <v>800</v>
      </c>
      <c r="B7977" t="s">
        <v>47</v>
      </c>
      <c r="C7977" t="s">
        <v>18</v>
      </c>
      <c r="D7977">
        <v>1</v>
      </c>
    </row>
    <row r="7978" spans="1:4" x14ac:dyDescent="0.3">
      <c r="A7978">
        <v>800</v>
      </c>
      <c r="B7978" t="s">
        <v>47</v>
      </c>
      <c r="C7978" t="s">
        <v>19</v>
      </c>
      <c r="D7978">
        <v>6</v>
      </c>
    </row>
    <row r="7979" spans="1:4" x14ac:dyDescent="0.3">
      <c r="A7979">
        <v>800</v>
      </c>
      <c r="B7979" t="s">
        <v>47</v>
      </c>
      <c r="C7979" t="s">
        <v>20</v>
      </c>
      <c r="D7979">
        <v>0</v>
      </c>
    </row>
    <row r="7980" spans="1:4" x14ac:dyDescent="0.3">
      <c r="A7980">
        <v>800</v>
      </c>
      <c r="B7980" t="s">
        <v>47</v>
      </c>
      <c r="C7980" t="s">
        <v>21</v>
      </c>
      <c r="D7980">
        <v>0</v>
      </c>
    </row>
    <row r="7981" spans="1:4" x14ac:dyDescent="0.3">
      <c r="A7981">
        <v>800</v>
      </c>
      <c r="B7981" t="s">
        <v>47</v>
      </c>
      <c r="C7981" t="s">
        <v>22</v>
      </c>
      <c r="D7981">
        <v>2</v>
      </c>
    </row>
    <row r="7982" spans="1:4" x14ac:dyDescent="0.3">
      <c r="A7982">
        <v>6613</v>
      </c>
      <c r="B7982" t="s">
        <v>53</v>
      </c>
      <c r="C7982" t="s">
        <v>17</v>
      </c>
      <c r="D7982">
        <v>513</v>
      </c>
    </row>
    <row r="7983" spans="1:4" x14ac:dyDescent="0.3">
      <c r="A7983">
        <v>6613</v>
      </c>
      <c r="B7983" t="s">
        <v>53</v>
      </c>
      <c r="C7983" t="s">
        <v>18</v>
      </c>
      <c r="D7983">
        <v>7</v>
      </c>
    </row>
    <row r="7984" spans="1:4" x14ac:dyDescent="0.3">
      <c r="A7984">
        <v>6613</v>
      </c>
      <c r="B7984" t="s">
        <v>53</v>
      </c>
      <c r="C7984" t="s">
        <v>19</v>
      </c>
      <c r="D7984">
        <v>133</v>
      </c>
    </row>
    <row r="7985" spans="1:4" x14ac:dyDescent="0.3">
      <c r="A7985">
        <v>6613</v>
      </c>
      <c r="B7985" t="s">
        <v>53</v>
      </c>
      <c r="C7985" t="s">
        <v>20</v>
      </c>
      <c r="D7985">
        <v>46</v>
      </c>
    </row>
    <row r="7986" spans="1:4" x14ac:dyDescent="0.3">
      <c r="A7986">
        <v>6613</v>
      </c>
      <c r="B7986" t="s">
        <v>53</v>
      </c>
      <c r="C7986" t="s">
        <v>21</v>
      </c>
      <c r="D7986">
        <v>14</v>
      </c>
    </row>
    <row r="7987" spans="1:4" x14ac:dyDescent="0.3">
      <c r="A7987">
        <v>6613</v>
      </c>
      <c r="B7987" t="s">
        <v>53</v>
      </c>
      <c r="C7987" t="s">
        <v>22</v>
      </c>
      <c r="D7987">
        <v>14</v>
      </c>
    </row>
    <row r="7988" spans="1:4" x14ac:dyDescent="0.3">
      <c r="A7988">
        <v>3722</v>
      </c>
      <c r="B7988" t="s">
        <v>41</v>
      </c>
      <c r="C7988" t="s">
        <v>17</v>
      </c>
      <c r="D7988">
        <v>31</v>
      </c>
    </row>
    <row r="7989" spans="1:4" x14ac:dyDescent="0.3">
      <c r="A7989">
        <v>3722</v>
      </c>
      <c r="B7989" t="s">
        <v>41</v>
      </c>
      <c r="C7989" t="s">
        <v>18</v>
      </c>
      <c r="D7989">
        <v>1</v>
      </c>
    </row>
    <row r="7990" spans="1:4" x14ac:dyDescent="0.3">
      <c r="A7990">
        <v>3722</v>
      </c>
      <c r="B7990" t="s">
        <v>41</v>
      </c>
      <c r="C7990" t="s">
        <v>19</v>
      </c>
      <c r="D7990">
        <v>8</v>
      </c>
    </row>
    <row r="7991" spans="1:4" x14ac:dyDescent="0.3">
      <c r="A7991">
        <v>3722</v>
      </c>
      <c r="B7991" t="s">
        <v>41</v>
      </c>
      <c r="C7991" t="s">
        <v>20</v>
      </c>
      <c r="D7991">
        <v>0</v>
      </c>
    </row>
    <row r="7992" spans="1:4" x14ac:dyDescent="0.3">
      <c r="A7992">
        <v>3722</v>
      </c>
      <c r="B7992" t="s">
        <v>41</v>
      </c>
      <c r="C7992" t="s">
        <v>21</v>
      </c>
      <c r="D7992">
        <v>0</v>
      </c>
    </row>
    <row r="7993" spans="1:4" x14ac:dyDescent="0.3">
      <c r="A7993">
        <v>3722</v>
      </c>
      <c r="B7993" t="s">
        <v>41</v>
      </c>
      <c r="C7993" t="s">
        <v>22</v>
      </c>
      <c r="D7993">
        <v>8</v>
      </c>
    </row>
    <row r="7994" spans="1:4" x14ac:dyDescent="0.3">
      <c r="A7994">
        <v>6230</v>
      </c>
      <c r="B7994" t="s">
        <v>41</v>
      </c>
      <c r="C7994" t="s">
        <v>17</v>
      </c>
      <c r="D7994">
        <v>110</v>
      </c>
    </row>
    <row r="7995" spans="1:4" x14ac:dyDescent="0.3">
      <c r="A7995">
        <v>6230</v>
      </c>
      <c r="B7995" t="s">
        <v>41</v>
      </c>
      <c r="C7995" t="s">
        <v>18</v>
      </c>
      <c r="D7995">
        <v>5</v>
      </c>
    </row>
    <row r="7996" spans="1:4" x14ac:dyDescent="0.3">
      <c r="A7996">
        <v>6230</v>
      </c>
      <c r="B7996" t="s">
        <v>41</v>
      </c>
      <c r="C7996" t="s">
        <v>19</v>
      </c>
      <c r="D7996">
        <v>59</v>
      </c>
    </row>
    <row r="7997" spans="1:4" x14ac:dyDescent="0.3">
      <c r="A7997">
        <v>6230</v>
      </c>
      <c r="B7997" t="s">
        <v>41</v>
      </c>
      <c r="C7997" t="s">
        <v>20</v>
      </c>
      <c r="D7997">
        <v>7</v>
      </c>
    </row>
    <row r="7998" spans="1:4" x14ac:dyDescent="0.3">
      <c r="A7998">
        <v>6230</v>
      </c>
      <c r="B7998" t="s">
        <v>41</v>
      </c>
      <c r="C7998" t="s">
        <v>21</v>
      </c>
      <c r="D7998">
        <v>1</v>
      </c>
    </row>
    <row r="7999" spans="1:4" x14ac:dyDescent="0.3">
      <c r="A7999">
        <v>6230</v>
      </c>
      <c r="B7999" t="s">
        <v>41</v>
      </c>
      <c r="C7999" t="s">
        <v>22</v>
      </c>
      <c r="D7999">
        <v>7</v>
      </c>
    </row>
    <row r="8000" spans="1:4" x14ac:dyDescent="0.3">
      <c r="A8000">
        <v>10466</v>
      </c>
      <c r="B8000" t="s">
        <v>41</v>
      </c>
      <c r="C8000" t="s">
        <v>17</v>
      </c>
      <c r="D8000">
        <v>24</v>
      </c>
    </row>
    <row r="8001" spans="1:4" x14ac:dyDescent="0.3">
      <c r="A8001">
        <v>10466</v>
      </c>
      <c r="B8001" t="s">
        <v>41</v>
      </c>
      <c r="C8001" t="s">
        <v>18</v>
      </c>
      <c r="D8001">
        <v>2</v>
      </c>
    </row>
    <row r="8002" spans="1:4" x14ac:dyDescent="0.3">
      <c r="A8002">
        <v>10466</v>
      </c>
      <c r="B8002" t="s">
        <v>41</v>
      </c>
      <c r="C8002" t="s">
        <v>19</v>
      </c>
      <c r="D8002">
        <v>20</v>
      </c>
    </row>
    <row r="8003" spans="1:4" x14ac:dyDescent="0.3">
      <c r="A8003">
        <v>10466</v>
      </c>
      <c r="B8003" t="s">
        <v>41</v>
      </c>
      <c r="C8003" t="s">
        <v>20</v>
      </c>
      <c r="D8003">
        <v>2</v>
      </c>
    </row>
    <row r="8004" spans="1:4" x14ac:dyDescent="0.3">
      <c r="A8004">
        <v>10466</v>
      </c>
      <c r="B8004" t="s">
        <v>41</v>
      </c>
      <c r="C8004" t="s">
        <v>21</v>
      </c>
      <c r="D8004">
        <v>2</v>
      </c>
    </row>
    <row r="8005" spans="1:4" x14ac:dyDescent="0.3">
      <c r="A8005">
        <v>10466</v>
      </c>
      <c r="B8005" t="s">
        <v>41</v>
      </c>
      <c r="C8005" t="s">
        <v>22</v>
      </c>
      <c r="D8005">
        <v>10</v>
      </c>
    </row>
    <row r="8006" spans="1:4" x14ac:dyDescent="0.3">
      <c r="A8006">
        <v>10640</v>
      </c>
      <c r="B8006" t="s">
        <v>41</v>
      </c>
      <c r="C8006" t="s">
        <v>17</v>
      </c>
      <c r="D8006">
        <v>87</v>
      </c>
    </row>
    <row r="8007" spans="1:4" x14ac:dyDescent="0.3">
      <c r="A8007">
        <v>10640</v>
      </c>
      <c r="B8007" t="s">
        <v>41</v>
      </c>
      <c r="C8007" t="s">
        <v>18</v>
      </c>
      <c r="D8007">
        <v>5</v>
      </c>
    </row>
    <row r="8008" spans="1:4" x14ac:dyDescent="0.3">
      <c r="A8008">
        <v>10640</v>
      </c>
      <c r="B8008" t="s">
        <v>41</v>
      </c>
      <c r="C8008" t="s">
        <v>19</v>
      </c>
      <c r="D8008">
        <v>71</v>
      </c>
    </row>
    <row r="8009" spans="1:4" x14ac:dyDescent="0.3">
      <c r="A8009">
        <v>10640</v>
      </c>
      <c r="B8009" t="s">
        <v>41</v>
      </c>
      <c r="C8009" t="s">
        <v>20</v>
      </c>
      <c r="D8009">
        <v>7</v>
      </c>
    </row>
    <row r="8010" spans="1:4" x14ac:dyDescent="0.3">
      <c r="A8010">
        <v>10640</v>
      </c>
      <c r="B8010" t="s">
        <v>41</v>
      </c>
      <c r="C8010" t="s">
        <v>21</v>
      </c>
      <c r="D8010">
        <v>12</v>
      </c>
    </row>
    <row r="8011" spans="1:4" x14ac:dyDescent="0.3">
      <c r="A8011">
        <v>10640</v>
      </c>
      <c r="B8011" t="s">
        <v>41</v>
      </c>
      <c r="C8011" t="s">
        <v>22</v>
      </c>
      <c r="D8011">
        <v>29</v>
      </c>
    </row>
    <row r="8012" spans="1:4" x14ac:dyDescent="0.3">
      <c r="A8012">
        <v>6927</v>
      </c>
      <c r="B8012" t="s">
        <v>47</v>
      </c>
      <c r="C8012" t="s">
        <v>17</v>
      </c>
      <c r="D8012">
        <v>224</v>
      </c>
    </row>
    <row r="8013" spans="1:4" x14ac:dyDescent="0.3">
      <c r="A8013">
        <v>6927</v>
      </c>
      <c r="B8013" t="s">
        <v>47</v>
      </c>
      <c r="C8013" t="s">
        <v>18</v>
      </c>
      <c r="D8013">
        <v>0</v>
      </c>
    </row>
    <row r="8014" spans="1:4" x14ac:dyDescent="0.3">
      <c r="A8014">
        <v>6927</v>
      </c>
      <c r="B8014" t="s">
        <v>47</v>
      </c>
      <c r="C8014" t="s">
        <v>19</v>
      </c>
      <c r="D8014">
        <v>30</v>
      </c>
    </row>
    <row r="8015" spans="1:4" x14ac:dyDescent="0.3">
      <c r="A8015">
        <v>6927</v>
      </c>
      <c r="B8015" t="s">
        <v>47</v>
      </c>
      <c r="C8015" t="s">
        <v>20</v>
      </c>
      <c r="D8015">
        <v>0</v>
      </c>
    </row>
    <row r="8016" spans="1:4" x14ac:dyDescent="0.3">
      <c r="A8016">
        <v>6927</v>
      </c>
      <c r="B8016" t="s">
        <v>47</v>
      </c>
      <c r="C8016" t="s">
        <v>21</v>
      </c>
      <c r="D8016">
        <v>0</v>
      </c>
    </row>
    <row r="8017" spans="1:4" x14ac:dyDescent="0.3">
      <c r="A8017">
        <v>6927</v>
      </c>
      <c r="B8017" t="s">
        <v>47</v>
      </c>
      <c r="C8017" t="s">
        <v>22</v>
      </c>
      <c r="D8017">
        <v>10</v>
      </c>
    </row>
    <row r="8018" spans="1:4" x14ac:dyDescent="0.3">
      <c r="A8018">
        <v>4252</v>
      </c>
      <c r="B8018" t="s">
        <v>41</v>
      </c>
      <c r="C8018" t="s">
        <v>17</v>
      </c>
      <c r="D8018">
        <v>213</v>
      </c>
    </row>
    <row r="8019" spans="1:4" x14ac:dyDescent="0.3">
      <c r="A8019">
        <v>4252</v>
      </c>
      <c r="B8019" t="s">
        <v>41</v>
      </c>
      <c r="C8019" t="s">
        <v>18</v>
      </c>
      <c r="D8019">
        <v>5</v>
      </c>
    </row>
    <row r="8020" spans="1:4" x14ac:dyDescent="0.3">
      <c r="A8020">
        <v>4252</v>
      </c>
      <c r="B8020" t="s">
        <v>41</v>
      </c>
      <c r="C8020" t="s">
        <v>19</v>
      </c>
      <c r="D8020">
        <v>28</v>
      </c>
    </row>
    <row r="8021" spans="1:4" x14ac:dyDescent="0.3">
      <c r="A8021">
        <v>4252</v>
      </c>
      <c r="B8021" t="s">
        <v>41</v>
      </c>
      <c r="C8021" t="s">
        <v>20</v>
      </c>
      <c r="D8021">
        <v>7</v>
      </c>
    </row>
    <row r="8022" spans="1:4" x14ac:dyDescent="0.3">
      <c r="A8022">
        <v>4252</v>
      </c>
      <c r="B8022" t="s">
        <v>41</v>
      </c>
      <c r="C8022" t="s">
        <v>21</v>
      </c>
      <c r="D8022">
        <v>7</v>
      </c>
    </row>
    <row r="8023" spans="1:4" x14ac:dyDescent="0.3">
      <c r="A8023">
        <v>4252</v>
      </c>
      <c r="B8023" t="s">
        <v>41</v>
      </c>
      <c r="C8023" t="s">
        <v>22</v>
      </c>
      <c r="D8023">
        <v>41</v>
      </c>
    </row>
    <row r="8024" spans="1:4" x14ac:dyDescent="0.3">
      <c r="A8024">
        <v>6355</v>
      </c>
      <c r="B8024" t="s">
        <v>41</v>
      </c>
      <c r="C8024" t="s">
        <v>17</v>
      </c>
      <c r="D8024">
        <v>20</v>
      </c>
    </row>
    <row r="8025" spans="1:4" x14ac:dyDescent="0.3">
      <c r="A8025">
        <v>6355</v>
      </c>
      <c r="B8025" t="s">
        <v>41</v>
      </c>
      <c r="C8025" t="s">
        <v>18</v>
      </c>
      <c r="D8025">
        <v>0</v>
      </c>
    </row>
    <row r="8026" spans="1:4" x14ac:dyDescent="0.3">
      <c r="A8026">
        <v>6355</v>
      </c>
      <c r="B8026" t="s">
        <v>41</v>
      </c>
      <c r="C8026" t="s">
        <v>19</v>
      </c>
      <c r="D8026">
        <v>14</v>
      </c>
    </row>
    <row r="8027" spans="1:4" x14ac:dyDescent="0.3">
      <c r="A8027">
        <v>6355</v>
      </c>
      <c r="B8027" t="s">
        <v>41</v>
      </c>
      <c r="C8027" t="s">
        <v>20</v>
      </c>
      <c r="D8027">
        <v>7</v>
      </c>
    </row>
    <row r="8028" spans="1:4" x14ac:dyDescent="0.3">
      <c r="A8028">
        <v>6355</v>
      </c>
      <c r="B8028" t="s">
        <v>41</v>
      </c>
      <c r="C8028" t="s">
        <v>21</v>
      </c>
      <c r="D8028">
        <v>3</v>
      </c>
    </row>
    <row r="8029" spans="1:4" x14ac:dyDescent="0.3">
      <c r="A8029">
        <v>6355</v>
      </c>
      <c r="B8029" t="s">
        <v>41</v>
      </c>
      <c r="C8029" t="s">
        <v>22</v>
      </c>
      <c r="D8029">
        <v>1</v>
      </c>
    </row>
    <row r="8030" spans="1:4" x14ac:dyDescent="0.3">
      <c r="A8030">
        <v>8858</v>
      </c>
      <c r="B8030" t="s">
        <v>48</v>
      </c>
      <c r="C8030" t="s">
        <v>17</v>
      </c>
      <c r="D8030">
        <v>516</v>
      </c>
    </row>
    <row r="8031" spans="1:4" x14ac:dyDescent="0.3">
      <c r="A8031">
        <v>8858</v>
      </c>
      <c r="B8031" t="s">
        <v>48</v>
      </c>
      <c r="C8031" t="s">
        <v>18</v>
      </c>
      <c r="D8031">
        <v>0</v>
      </c>
    </row>
    <row r="8032" spans="1:4" x14ac:dyDescent="0.3">
      <c r="A8032">
        <v>8858</v>
      </c>
      <c r="B8032" t="s">
        <v>48</v>
      </c>
      <c r="C8032" t="s">
        <v>19</v>
      </c>
      <c r="D8032">
        <v>21</v>
      </c>
    </row>
    <row r="8033" spans="1:4" x14ac:dyDescent="0.3">
      <c r="A8033">
        <v>8858</v>
      </c>
      <c r="B8033" t="s">
        <v>48</v>
      </c>
      <c r="C8033" t="s">
        <v>20</v>
      </c>
      <c r="D8033">
        <v>0</v>
      </c>
    </row>
    <row r="8034" spans="1:4" x14ac:dyDescent="0.3">
      <c r="A8034">
        <v>8858</v>
      </c>
      <c r="B8034" t="s">
        <v>48</v>
      </c>
      <c r="C8034" t="s">
        <v>21</v>
      </c>
      <c r="D8034">
        <v>0</v>
      </c>
    </row>
    <row r="8035" spans="1:4" x14ac:dyDescent="0.3">
      <c r="A8035">
        <v>8858</v>
      </c>
      <c r="B8035" t="s">
        <v>48</v>
      </c>
      <c r="C8035" t="s">
        <v>22</v>
      </c>
      <c r="D8035">
        <v>5</v>
      </c>
    </row>
    <row r="8036" spans="1:4" x14ac:dyDescent="0.3">
      <c r="A8036">
        <v>10699</v>
      </c>
      <c r="B8036" t="s">
        <v>47</v>
      </c>
      <c r="C8036" t="s">
        <v>17</v>
      </c>
      <c r="D8036">
        <v>46</v>
      </c>
    </row>
    <row r="8037" spans="1:4" x14ac:dyDescent="0.3">
      <c r="A8037">
        <v>10699</v>
      </c>
      <c r="B8037" t="s">
        <v>47</v>
      </c>
      <c r="C8037" t="s">
        <v>18</v>
      </c>
      <c r="D8037">
        <v>0</v>
      </c>
    </row>
    <row r="8038" spans="1:4" x14ac:dyDescent="0.3">
      <c r="A8038">
        <v>10699</v>
      </c>
      <c r="B8038" t="s">
        <v>47</v>
      </c>
      <c r="C8038" t="s">
        <v>19</v>
      </c>
      <c r="D8038">
        <v>40</v>
      </c>
    </row>
    <row r="8039" spans="1:4" x14ac:dyDescent="0.3">
      <c r="A8039">
        <v>10699</v>
      </c>
      <c r="B8039" t="s">
        <v>47</v>
      </c>
      <c r="C8039" t="s">
        <v>20</v>
      </c>
      <c r="D8039">
        <v>3</v>
      </c>
    </row>
    <row r="8040" spans="1:4" x14ac:dyDescent="0.3">
      <c r="A8040">
        <v>10699</v>
      </c>
      <c r="B8040" t="s">
        <v>47</v>
      </c>
      <c r="C8040" t="s">
        <v>21</v>
      </c>
      <c r="D8040">
        <v>0</v>
      </c>
    </row>
    <row r="8041" spans="1:4" x14ac:dyDescent="0.3">
      <c r="A8041">
        <v>10699</v>
      </c>
      <c r="B8041" t="s">
        <v>47</v>
      </c>
      <c r="C8041" t="s">
        <v>22</v>
      </c>
      <c r="D8041">
        <v>3</v>
      </c>
    </row>
    <row r="8042" spans="1:4" x14ac:dyDescent="0.3">
      <c r="A8042">
        <v>8962</v>
      </c>
      <c r="B8042" t="s">
        <v>47</v>
      </c>
      <c r="C8042" t="s">
        <v>17</v>
      </c>
      <c r="D8042">
        <v>26</v>
      </c>
    </row>
    <row r="8043" spans="1:4" x14ac:dyDescent="0.3">
      <c r="A8043">
        <v>8962</v>
      </c>
      <c r="B8043" t="s">
        <v>47</v>
      </c>
      <c r="C8043" t="s">
        <v>18</v>
      </c>
      <c r="D8043">
        <v>0</v>
      </c>
    </row>
    <row r="8044" spans="1:4" x14ac:dyDescent="0.3">
      <c r="A8044">
        <v>8962</v>
      </c>
      <c r="B8044" t="s">
        <v>47</v>
      </c>
      <c r="C8044" t="s">
        <v>19</v>
      </c>
      <c r="D8044">
        <v>8</v>
      </c>
    </row>
    <row r="8045" spans="1:4" x14ac:dyDescent="0.3">
      <c r="A8045">
        <v>8962</v>
      </c>
      <c r="B8045" t="s">
        <v>47</v>
      </c>
      <c r="C8045" t="s">
        <v>20</v>
      </c>
      <c r="D8045">
        <v>0</v>
      </c>
    </row>
    <row r="8046" spans="1:4" x14ac:dyDescent="0.3">
      <c r="A8046">
        <v>8962</v>
      </c>
      <c r="B8046" t="s">
        <v>47</v>
      </c>
      <c r="C8046" t="s">
        <v>21</v>
      </c>
      <c r="D8046">
        <v>0</v>
      </c>
    </row>
    <row r="8047" spans="1:4" x14ac:dyDescent="0.3">
      <c r="A8047">
        <v>8962</v>
      </c>
      <c r="B8047" t="s">
        <v>47</v>
      </c>
      <c r="C8047" t="s">
        <v>22</v>
      </c>
      <c r="D8047">
        <v>3</v>
      </c>
    </row>
    <row r="8048" spans="1:4" x14ac:dyDescent="0.3">
      <c r="A8048">
        <v>8553</v>
      </c>
      <c r="B8048" t="s">
        <v>41</v>
      </c>
      <c r="C8048" t="s">
        <v>17</v>
      </c>
      <c r="D8048">
        <v>30</v>
      </c>
    </row>
    <row r="8049" spans="1:4" x14ac:dyDescent="0.3">
      <c r="A8049">
        <v>8553</v>
      </c>
      <c r="B8049" t="s">
        <v>41</v>
      </c>
      <c r="C8049" t="s">
        <v>18</v>
      </c>
      <c r="D8049">
        <v>0</v>
      </c>
    </row>
    <row r="8050" spans="1:4" x14ac:dyDescent="0.3">
      <c r="A8050">
        <v>8553</v>
      </c>
      <c r="B8050" t="s">
        <v>41</v>
      </c>
      <c r="C8050" t="s">
        <v>19</v>
      </c>
      <c r="D8050">
        <v>9</v>
      </c>
    </row>
    <row r="8051" spans="1:4" x14ac:dyDescent="0.3">
      <c r="A8051">
        <v>8553</v>
      </c>
      <c r="B8051" t="s">
        <v>41</v>
      </c>
      <c r="C8051" t="s">
        <v>20</v>
      </c>
      <c r="D8051">
        <v>0</v>
      </c>
    </row>
    <row r="8052" spans="1:4" x14ac:dyDescent="0.3">
      <c r="A8052">
        <v>8553</v>
      </c>
      <c r="B8052" t="s">
        <v>41</v>
      </c>
      <c r="C8052" t="s">
        <v>21</v>
      </c>
      <c r="D8052">
        <v>0</v>
      </c>
    </row>
    <row r="8053" spans="1:4" x14ac:dyDescent="0.3">
      <c r="A8053">
        <v>8553</v>
      </c>
      <c r="B8053" t="s">
        <v>41</v>
      </c>
      <c r="C8053" t="s">
        <v>22</v>
      </c>
      <c r="D8053">
        <v>3</v>
      </c>
    </row>
    <row r="8054" spans="1:4" x14ac:dyDescent="0.3">
      <c r="A8054">
        <v>3099</v>
      </c>
      <c r="B8054" t="s">
        <v>41</v>
      </c>
      <c r="C8054" t="s">
        <v>17</v>
      </c>
      <c r="D8054">
        <v>183</v>
      </c>
    </row>
    <row r="8055" spans="1:4" x14ac:dyDescent="0.3">
      <c r="A8055">
        <v>3099</v>
      </c>
      <c r="B8055" t="s">
        <v>41</v>
      </c>
      <c r="C8055" t="s">
        <v>18</v>
      </c>
      <c r="D8055">
        <v>5</v>
      </c>
    </row>
    <row r="8056" spans="1:4" x14ac:dyDescent="0.3">
      <c r="A8056">
        <v>3099</v>
      </c>
      <c r="B8056" t="s">
        <v>41</v>
      </c>
      <c r="C8056" t="s">
        <v>19</v>
      </c>
      <c r="D8056">
        <v>65</v>
      </c>
    </row>
    <row r="8057" spans="1:4" x14ac:dyDescent="0.3">
      <c r="A8057">
        <v>3099</v>
      </c>
      <c r="B8057" t="s">
        <v>41</v>
      </c>
      <c r="C8057" t="s">
        <v>20</v>
      </c>
      <c r="D8057">
        <v>3</v>
      </c>
    </row>
    <row r="8058" spans="1:4" x14ac:dyDescent="0.3">
      <c r="A8058">
        <v>3099</v>
      </c>
      <c r="B8058" t="s">
        <v>41</v>
      </c>
      <c r="C8058" t="s">
        <v>21</v>
      </c>
      <c r="D8058">
        <v>5</v>
      </c>
    </row>
    <row r="8059" spans="1:4" x14ac:dyDescent="0.3">
      <c r="A8059">
        <v>3099</v>
      </c>
      <c r="B8059" t="s">
        <v>41</v>
      </c>
      <c r="C8059" t="s">
        <v>22</v>
      </c>
      <c r="D8059">
        <v>49</v>
      </c>
    </row>
    <row r="8060" spans="1:4" x14ac:dyDescent="0.3">
      <c r="A8060">
        <v>286</v>
      </c>
      <c r="B8060" t="s">
        <v>41</v>
      </c>
      <c r="C8060" t="s">
        <v>17</v>
      </c>
      <c r="D8060">
        <v>95</v>
      </c>
    </row>
    <row r="8061" spans="1:4" x14ac:dyDescent="0.3">
      <c r="A8061">
        <v>286</v>
      </c>
      <c r="B8061" t="s">
        <v>41</v>
      </c>
      <c r="C8061" t="s">
        <v>18</v>
      </c>
      <c r="D8061">
        <v>11</v>
      </c>
    </row>
    <row r="8062" spans="1:4" x14ac:dyDescent="0.3">
      <c r="A8062">
        <v>286</v>
      </c>
      <c r="B8062" t="s">
        <v>41</v>
      </c>
      <c r="C8062" t="s">
        <v>19</v>
      </c>
      <c r="D8062">
        <v>35</v>
      </c>
    </row>
    <row r="8063" spans="1:4" x14ac:dyDescent="0.3">
      <c r="A8063">
        <v>286</v>
      </c>
      <c r="B8063" t="s">
        <v>41</v>
      </c>
      <c r="C8063" t="s">
        <v>20</v>
      </c>
      <c r="D8063">
        <v>0</v>
      </c>
    </row>
    <row r="8064" spans="1:4" x14ac:dyDescent="0.3">
      <c r="A8064">
        <v>286</v>
      </c>
      <c r="B8064" t="s">
        <v>41</v>
      </c>
      <c r="C8064" t="s">
        <v>21</v>
      </c>
      <c r="D8064">
        <v>4</v>
      </c>
    </row>
    <row r="8065" spans="1:4" x14ac:dyDescent="0.3">
      <c r="A8065">
        <v>286</v>
      </c>
      <c r="B8065" t="s">
        <v>41</v>
      </c>
      <c r="C8065" t="s">
        <v>22</v>
      </c>
      <c r="D8065">
        <v>7</v>
      </c>
    </row>
    <row r="8066" spans="1:4" x14ac:dyDescent="0.3">
      <c r="A8066">
        <v>4200</v>
      </c>
      <c r="B8066" t="s">
        <v>47</v>
      </c>
      <c r="C8066" t="s">
        <v>17</v>
      </c>
      <c r="D8066">
        <v>167</v>
      </c>
    </row>
    <row r="8067" spans="1:4" x14ac:dyDescent="0.3">
      <c r="A8067">
        <v>4200</v>
      </c>
      <c r="B8067" t="s">
        <v>47</v>
      </c>
      <c r="C8067" t="s">
        <v>18</v>
      </c>
      <c r="D8067">
        <v>2</v>
      </c>
    </row>
    <row r="8068" spans="1:4" x14ac:dyDescent="0.3">
      <c r="A8068">
        <v>4200</v>
      </c>
      <c r="B8068" t="s">
        <v>47</v>
      </c>
      <c r="C8068" t="s">
        <v>19</v>
      </c>
      <c r="D8068">
        <v>62</v>
      </c>
    </row>
    <row r="8069" spans="1:4" x14ac:dyDescent="0.3">
      <c r="A8069">
        <v>4200</v>
      </c>
      <c r="B8069" t="s">
        <v>47</v>
      </c>
      <c r="C8069" t="s">
        <v>20</v>
      </c>
      <c r="D8069">
        <v>24</v>
      </c>
    </row>
    <row r="8070" spans="1:4" x14ac:dyDescent="0.3">
      <c r="A8070">
        <v>4200</v>
      </c>
      <c r="B8070" t="s">
        <v>47</v>
      </c>
      <c r="C8070" t="s">
        <v>21</v>
      </c>
      <c r="D8070">
        <v>13</v>
      </c>
    </row>
    <row r="8071" spans="1:4" x14ac:dyDescent="0.3">
      <c r="A8071">
        <v>4200</v>
      </c>
      <c r="B8071" t="s">
        <v>47</v>
      </c>
      <c r="C8071" t="s">
        <v>22</v>
      </c>
      <c r="D8071">
        <v>7</v>
      </c>
    </row>
    <row r="8072" spans="1:4" x14ac:dyDescent="0.3">
      <c r="A8072">
        <v>7505</v>
      </c>
      <c r="B8072" t="s">
        <v>41</v>
      </c>
      <c r="C8072" t="s">
        <v>17</v>
      </c>
      <c r="D8072">
        <v>22</v>
      </c>
    </row>
    <row r="8073" spans="1:4" x14ac:dyDescent="0.3">
      <c r="A8073">
        <v>7505</v>
      </c>
      <c r="B8073" t="s">
        <v>41</v>
      </c>
      <c r="C8073" t="s">
        <v>18</v>
      </c>
      <c r="D8073">
        <v>1</v>
      </c>
    </row>
    <row r="8074" spans="1:4" x14ac:dyDescent="0.3">
      <c r="A8074">
        <v>7505</v>
      </c>
      <c r="B8074" t="s">
        <v>41</v>
      </c>
      <c r="C8074" t="s">
        <v>19</v>
      </c>
      <c r="D8074">
        <v>9</v>
      </c>
    </row>
    <row r="8075" spans="1:4" x14ac:dyDescent="0.3">
      <c r="A8075">
        <v>7505</v>
      </c>
      <c r="B8075" t="s">
        <v>41</v>
      </c>
      <c r="C8075" t="s">
        <v>20</v>
      </c>
      <c r="D8075">
        <v>0</v>
      </c>
    </row>
    <row r="8076" spans="1:4" x14ac:dyDescent="0.3">
      <c r="A8076">
        <v>7505</v>
      </c>
      <c r="B8076" t="s">
        <v>41</v>
      </c>
      <c r="C8076" t="s">
        <v>21</v>
      </c>
      <c r="D8076">
        <v>0</v>
      </c>
    </row>
    <row r="8077" spans="1:4" x14ac:dyDescent="0.3">
      <c r="A8077">
        <v>7505</v>
      </c>
      <c r="B8077" t="s">
        <v>41</v>
      </c>
      <c r="C8077" t="s">
        <v>22</v>
      </c>
      <c r="D8077">
        <v>14</v>
      </c>
    </row>
    <row r="8078" spans="1:4" x14ac:dyDescent="0.3">
      <c r="A8078">
        <v>182</v>
      </c>
      <c r="B8078" t="s">
        <v>41</v>
      </c>
      <c r="C8078" t="s">
        <v>17</v>
      </c>
      <c r="D8078">
        <v>284</v>
      </c>
    </row>
    <row r="8079" spans="1:4" x14ac:dyDescent="0.3">
      <c r="A8079">
        <v>182</v>
      </c>
      <c r="B8079" t="s">
        <v>41</v>
      </c>
      <c r="C8079" t="s">
        <v>18</v>
      </c>
      <c r="D8079">
        <v>0</v>
      </c>
    </row>
    <row r="8080" spans="1:4" x14ac:dyDescent="0.3">
      <c r="A8080">
        <v>182</v>
      </c>
      <c r="B8080" t="s">
        <v>41</v>
      </c>
      <c r="C8080" t="s">
        <v>19</v>
      </c>
      <c r="D8080">
        <v>55</v>
      </c>
    </row>
    <row r="8081" spans="1:4" x14ac:dyDescent="0.3">
      <c r="A8081">
        <v>182</v>
      </c>
      <c r="B8081" t="s">
        <v>41</v>
      </c>
      <c r="C8081" t="s">
        <v>20</v>
      </c>
      <c r="D8081">
        <v>0</v>
      </c>
    </row>
    <row r="8082" spans="1:4" x14ac:dyDescent="0.3">
      <c r="A8082">
        <v>182</v>
      </c>
      <c r="B8082" t="s">
        <v>41</v>
      </c>
      <c r="C8082" t="s">
        <v>21</v>
      </c>
      <c r="D8082">
        <v>6</v>
      </c>
    </row>
    <row r="8083" spans="1:4" x14ac:dyDescent="0.3">
      <c r="A8083">
        <v>182</v>
      </c>
      <c r="B8083" t="s">
        <v>41</v>
      </c>
      <c r="C8083" t="s">
        <v>22</v>
      </c>
      <c r="D8083">
        <v>52</v>
      </c>
    </row>
    <row r="8084" spans="1:4" x14ac:dyDescent="0.3">
      <c r="A8084">
        <v>10785</v>
      </c>
      <c r="B8084" t="s">
        <v>47</v>
      </c>
      <c r="C8084" t="s">
        <v>17</v>
      </c>
      <c r="D8084">
        <v>24</v>
      </c>
    </row>
    <row r="8085" spans="1:4" x14ac:dyDescent="0.3">
      <c r="A8085">
        <v>10785</v>
      </c>
      <c r="B8085" t="s">
        <v>47</v>
      </c>
      <c r="C8085" t="s">
        <v>18</v>
      </c>
      <c r="D8085">
        <v>1</v>
      </c>
    </row>
    <row r="8086" spans="1:4" x14ac:dyDescent="0.3">
      <c r="A8086">
        <v>10785</v>
      </c>
      <c r="B8086" t="s">
        <v>47</v>
      </c>
      <c r="C8086" t="s">
        <v>19</v>
      </c>
      <c r="D8086">
        <v>10</v>
      </c>
    </row>
    <row r="8087" spans="1:4" x14ac:dyDescent="0.3">
      <c r="A8087">
        <v>10785</v>
      </c>
      <c r="B8087" t="s">
        <v>47</v>
      </c>
      <c r="C8087" t="s">
        <v>20</v>
      </c>
      <c r="D8087">
        <v>2</v>
      </c>
    </row>
    <row r="8088" spans="1:4" x14ac:dyDescent="0.3">
      <c r="A8088">
        <v>10785</v>
      </c>
      <c r="B8088" t="s">
        <v>47</v>
      </c>
      <c r="C8088" t="s">
        <v>21</v>
      </c>
      <c r="D8088">
        <v>0</v>
      </c>
    </row>
    <row r="8089" spans="1:4" x14ac:dyDescent="0.3">
      <c r="A8089">
        <v>10785</v>
      </c>
      <c r="B8089" t="s">
        <v>47</v>
      </c>
      <c r="C8089" t="s">
        <v>22</v>
      </c>
      <c r="D8089">
        <v>4</v>
      </c>
    </row>
    <row r="8090" spans="1:4" x14ac:dyDescent="0.3">
      <c r="A8090">
        <v>5320</v>
      </c>
      <c r="B8090" t="s">
        <v>47</v>
      </c>
      <c r="C8090" t="s">
        <v>17</v>
      </c>
      <c r="D8090">
        <v>79</v>
      </c>
    </row>
    <row r="8091" spans="1:4" x14ac:dyDescent="0.3">
      <c r="A8091">
        <v>5320</v>
      </c>
      <c r="B8091" t="s">
        <v>47</v>
      </c>
      <c r="C8091" t="s">
        <v>18</v>
      </c>
      <c r="D8091">
        <v>7</v>
      </c>
    </row>
    <row r="8092" spans="1:4" x14ac:dyDescent="0.3">
      <c r="A8092">
        <v>5320</v>
      </c>
      <c r="B8092" t="s">
        <v>47</v>
      </c>
      <c r="C8092" t="s">
        <v>19</v>
      </c>
      <c r="D8092">
        <v>58</v>
      </c>
    </row>
    <row r="8093" spans="1:4" x14ac:dyDescent="0.3">
      <c r="A8093">
        <v>5320</v>
      </c>
      <c r="B8093" t="s">
        <v>47</v>
      </c>
      <c r="C8093" t="s">
        <v>20</v>
      </c>
      <c r="D8093">
        <v>6</v>
      </c>
    </row>
    <row r="8094" spans="1:4" x14ac:dyDescent="0.3">
      <c r="A8094">
        <v>5320</v>
      </c>
      <c r="B8094" t="s">
        <v>47</v>
      </c>
      <c r="C8094" t="s">
        <v>21</v>
      </c>
      <c r="D8094">
        <v>3</v>
      </c>
    </row>
    <row r="8095" spans="1:4" x14ac:dyDescent="0.3">
      <c r="A8095">
        <v>5320</v>
      </c>
      <c r="B8095" t="s">
        <v>47</v>
      </c>
      <c r="C8095" t="s">
        <v>22</v>
      </c>
      <c r="D8095">
        <v>18</v>
      </c>
    </row>
    <row r="8096" spans="1:4" x14ac:dyDescent="0.3">
      <c r="A8096">
        <v>3933</v>
      </c>
      <c r="B8096" t="s">
        <v>47</v>
      </c>
      <c r="C8096" t="s">
        <v>17</v>
      </c>
      <c r="D8096">
        <v>186</v>
      </c>
    </row>
    <row r="8097" spans="1:4" x14ac:dyDescent="0.3">
      <c r="A8097">
        <v>3933</v>
      </c>
      <c r="B8097" t="s">
        <v>47</v>
      </c>
      <c r="C8097" t="s">
        <v>18</v>
      </c>
      <c r="D8097">
        <v>36</v>
      </c>
    </row>
    <row r="8098" spans="1:4" x14ac:dyDescent="0.3">
      <c r="A8098">
        <v>3933</v>
      </c>
      <c r="B8098" t="s">
        <v>47</v>
      </c>
      <c r="C8098" t="s">
        <v>19</v>
      </c>
      <c r="D8098">
        <v>234</v>
      </c>
    </row>
    <row r="8099" spans="1:4" x14ac:dyDescent="0.3">
      <c r="A8099">
        <v>3933</v>
      </c>
      <c r="B8099" t="s">
        <v>47</v>
      </c>
      <c r="C8099" t="s">
        <v>20</v>
      </c>
      <c r="D8099">
        <v>86</v>
      </c>
    </row>
    <row r="8100" spans="1:4" x14ac:dyDescent="0.3">
      <c r="A8100">
        <v>3933</v>
      </c>
      <c r="B8100" t="s">
        <v>47</v>
      </c>
      <c r="C8100" t="s">
        <v>21</v>
      </c>
      <c r="D8100">
        <v>72</v>
      </c>
    </row>
    <row r="8101" spans="1:4" x14ac:dyDescent="0.3">
      <c r="A8101">
        <v>3933</v>
      </c>
      <c r="B8101" t="s">
        <v>47</v>
      </c>
      <c r="C8101" t="s">
        <v>22</v>
      </c>
      <c r="D8101">
        <v>48</v>
      </c>
    </row>
    <row r="8102" spans="1:4" x14ac:dyDescent="0.3">
      <c r="A8102">
        <v>9215</v>
      </c>
      <c r="B8102" t="s">
        <v>48</v>
      </c>
      <c r="C8102" t="s">
        <v>17</v>
      </c>
      <c r="D8102">
        <v>378</v>
      </c>
    </row>
    <row r="8103" spans="1:4" x14ac:dyDescent="0.3">
      <c r="A8103">
        <v>9215</v>
      </c>
      <c r="B8103" t="s">
        <v>48</v>
      </c>
      <c r="C8103" t="s">
        <v>18</v>
      </c>
      <c r="D8103">
        <v>0</v>
      </c>
    </row>
    <row r="8104" spans="1:4" x14ac:dyDescent="0.3">
      <c r="A8104">
        <v>9215</v>
      </c>
      <c r="B8104" t="s">
        <v>48</v>
      </c>
      <c r="C8104" t="s">
        <v>19</v>
      </c>
      <c r="D8104">
        <v>101</v>
      </c>
    </row>
    <row r="8105" spans="1:4" x14ac:dyDescent="0.3">
      <c r="A8105">
        <v>9215</v>
      </c>
      <c r="B8105" t="s">
        <v>48</v>
      </c>
      <c r="C8105" t="s">
        <v>20</v>
      </c>
      <c r="D8105">
        <v>0</v>
      </c>
    </row>
    <row r="8106" spans="1:4" x14ac:dyDescent="0.3">
      <c r="A8106">
        <v>9215</v>
      </c>
      <c r="B8106" t="s">
        <v>48</v>
      </c>
      <c r="C8106" t="s">
        <v>21</v>
      </c>
      <c r="D8106">
        <v>0</v>
      </c>
    </row>
    <row r="8107" spans="1:4" x14ac:dyDescent="0.3">
      <c r="A8107">
        <v>9215</v>
      </c>
      <c r="B8107" t="s">
        <v>48</v>
      </c>
      <c r="C8107" t="s">
        <v>22</v>
      </c>
      <c r="D8107">
        <v>72</v>
      </c>
    </row>
    <row r="8108" spans="1:4" x14ac:dyDescent="0.3">
      <c r="A8108">
        <v>7414</v>
      </c>
      <c r="B8108" t="s">
        <v>41</v>
      </c>
      <c r="C8108" t="s">
        <v>17</v>
      </c>
      <c r="D8108">
        <v>96</v>
      </c>
    </row>
    <row r="8109" spans="1:4" x14ac:dyDescent="0.3">
      <c r="A8109">
        <v>7414</v>
      </c>
      <c r="B8109" t="s">
        <v>41</v>
      </c>
      <c r="C8109" t="s">
        <v>18</v>
      </c>
      <c r="D8109">
        <v>1</v>
      </c>
    </row>
    <row r="8110" spans="1:4" x14ac:dyDescent="0.3">
      <c r="A8110">
        <v>7414</v>
      </c>
      <c r="B8110" t="s">
        <v>41</v>
      </c>
      <c r="C8110" t="s">
        <v>19</v>
      </c>
      <c r="D8110">
        <v>42</v>
      </c>
    </row>
    <row r="8111" spans="1:4" x14ac:dyDescent="0.3">
      <c r="A8111">
        <v>7414</v>
      </c>
      <c r="B8111" t="s">
        <v>41</v>
      </c>
      <c r="C8111" t="s">
        <v>20</v>
      </c>
      <c r="D8111">
        <v>12</v>
      </c>
    </row>
    <row r="8112" spans="1:4" x14ac:dyDescent="0.3">
      <c r="A8112">
        <v>7414</v>
      </c>
      <c r="B8112" t="s">
        <v>41</v>
      </c>
      <c r="C8112" t="s">
        <v>21</v>
      </c>
      <c r="D8112">
        <v>3</v>
      </c>
    </row>
    <row r="8113" spans="1:4" x14ac:dyDescent="0.3">
      <c r="A8113">
        <v>7414</v>
      </c>
      <c r="B8113" t="s">
        <v>41</v>
      </c>
      <c r="C8113" t="s">
        <v>22</v>
      </c>
      <c r="D8113">
        <v>32</v>
      </c>
    </row>
    <row r="8114" spans="1:4" x14ac:dyDescent="0.3">
      <c r="A8114">
        <v>6214</v>
      </c>
      <c r="B8114" t="s">
        <v>41</v>
      </c>
      <c r="C8114" t="s">
        <v>17</v>
      </c>
      <c r="D8114">
        <v>14</v>
      </c>
    </row>
    <row r="8115" spans="1:4" x14ac:dyDescent="0.3">
      <c r="A8115">
        <v>6214</v>
      </c>
      <c r="B8115" t="s">
        <v>41</v>
      </c>
      <c r="C8115" t="s">
        <v>18</v>
      </c>
      <c r="D8115">
        <v>10</v>
      </c>
    </row>
    <row r="8116" spans="1:4" x14ac:dyDescent="0.3">
      <c r="A8116">
        <v>6214</v>
      </c>
      <c r="B8116" t="s">
        <v>41</v>
      </c>
      <c r="C8116" t="s">
        <v>19</v>
      </c>
      <c r="D8116">
        <v>29</v>
      </c>
    </row>
    <row r="8117" spans="1:4" x14ac:dyDescent="0.3">
      <c r="A8117">
        <v>6214</v>
      </c>
      <c r="B8117" t="s">
        <v>41</v>
      </c>
      <c r="C8117" t="s">
        <v>20</v>
      </c>
      <c r="D8117">
        <v>4</v>
      </c>
    </row>
    <row r="8118" spans="1:4" x14ac:dyDescent="0.3">
      <c r="A8118">
        <v>6214</v>
      </c>
      <c r="B8118" t="s">
        <v>41</v>
      </c>
      <c r="C8118" t="s">
        <v>21</v>
      </c>
      <c r="D8118">
        <v>7</v>
      </c>
    </row>
    <row r="8119" spans="1:4" x14ac:dyDescent="0.3">
      <c r="A8119">
        <v>6214</v>
      </c>
      <c r="B8119" t="s">
        <v>41</v>
      </c>
      <c r="C8119" t="s">
        <v>22</v>
      </c>
      <c r="D8119">
        <v>15</v>
      </c>
    </row>
    <row r="8120" spans="1:4" x14ac:dyDescent="0.3">
      <c r="A8120">
        <v>6720</v>
      </c>
      <c r="B8120" t="s">
        <v>41</v>
      </c>
      <c r="C8120" t="s">
        <v>17</v>
      </c>
      <c r="D8120">
        <v>314</v>
      </c>
    </row>
    <row r="8121" spans="1:4" x14ac:dyDescent="0.3">
      <c r="A8121">
        <v>6720</v>
      </c>
      <c r="B8121" t="s">
        <v>41</v>
      </c>
      <c r="C8121" t="s">
        <v>18</v>
      </c>
      <c r="D8121">
        <v>11</v>
      </c>
    </row>
    <row r="8122" spans="1:4" x14ac:dyDescent="0.3">
      <c r="A8122">
        <v>6720</v>
      </c>
      <c r="B8122" t="s">
        <v>41</v>
      </c>
      <c r="C8122" t="s">
        <v>19</v>
      </c>
      <c r="D8122">
        <v>53</v>
      </c>
    </row>
    <row r="8123" spans="1:4" x14ac:dyDescent="0.3">
      <c r="A8123">
        <v>6720</v>
      </c>
      <c r="B8123" t="s">
        <v>41</v>
      </c>
      <c r="C8123" t="s">
        <v>20</v>
      </c>
      <c r="D8123">
        <v>4</v>
      </c>
    </row>
    <row r="8124" spans="1:4" x14ac:dyDescent="0.3">
      <c r="A8124">
        <v>6720</v>
      </c>
      <c r="B8124" t="s">
        <v>41</v>
      </c>
      <c r="C8124" t="s">
        <v>21</v>
      </c>
      <c r="D8124">
        <v>3</v>
      </c>
    </row>
    <row r="8125" spans="1:4" x14ac:dyDescent="0.3">
      <c r="A8125">
        <v>6720</v>
      </c>
      <c r="B8125" t="s">
        <v>41</v>
      </c>
      <c r="C8125" t="s">
        <v>22</v>
      </c>
      <c r="D8125">
        <v>107</v>
      </c>
    </row>
    <row r="8126" spans="1:4" x14ac:dyDescent="0.3">
      <c r="A8126">
        <v>10846</v>
      </c>
      <c r="B8126" t="s">
        <v>48</v>
      </c>
      <c r="C8126" t="s">
        <v>17</v>
      </c>
      <c r="D8126">
        <v>327</v>
      </c>
    </row>
    <row r="8127" spans="1:4" x14ac:dyDescent="0.3">
      <c r="A8127">
        <v>10846</v>
      </c>
      <c r="B8127" t="s">
        <v>48</v>
      </c>
      <c r="C8127" t="s">
        <v>18</v>
      </c>
      <c r="D8127">
        <v>9</v>
      </c>
    </row>
    <row r="8128" spans="1:4" x14ac:dyDescent="0.3">
      <c r="A8128">
        <v>10846</v>
      </c>
      <c r="B8128" t="s">
        <v>48</v>
      </c>
      <c r="C8128" t="s">
        <v>19</v>
      </c>
      <c r="D8128">
        <v>125</v>
      </c>
    </row>
    <row r="8129" spans="1:4" x14ac:dyDescent="0.3">
      <c r="A8129">
        <v>10846</v>
      </c>
      <c r="B8129" t="s">
        <v>48</v>
      </c>
      <c r="C8129" t="s">
        <v>20</v>
      </c>
      <c r="D8129">
        <v>25</v>
      </c>
    </row>
    <row r="8130" spans="1:4" x14ac:dyDescent="0.3">
      <c r="A8130">
        <v>10846</v>
      </c>
      <c r="B8130" t="s">
        <v>48</v>
      </c>
      <c r="C8130" t="s">
        <v>21</v>
      </c>
      <c r="D8130">
        <v>4</v>
      </c>
    </row>
    <row r="8131" spans="1:4" x14ac:dyDescent="0.3">
      <c r="A8131">
        <v>10846</v>
      </c>
      <c r="B8131" t="s">
        <v>48</v>
      </c>
      <c r="C8131" t="s">
        <v>22</v>
      </c>
      <c r="D8131">
        <v>139</v>
      </c>
    </row>
    <row r="8132" spans="1:4" x14ac:dyDescent="0.3">
      <c r="A8132">
        <v>2387</v>
      </c>
      <c r="B8132" t="s">
        <v>47</v>
      </c>
      <c r="C8132" t="s">
        <v>17</v>
      </c>
      <c r="D8132">
        <v>177</v>
      </c>
    </row>
    <row r="8133" spans="1:4" x14ac:dyDescent="0.3">
      <c r="A8133">
        <v>2387</v>
      </c>
      <c r="B8133" t="s">
        <v>47</v>
      </c>
      <c r="C8133" t="s">
        <v>18</v>
      </c>
      <c r="D8133">
        <v>2</v>
      </c>
    </row>
    <row r="8134" spans="1:4" x14ac:dyDescent="0.3">
      <c r="A8134">
        <v>2387</v>
      </c>
      <c r="B8134" t="s">
        <v>47</v>
      </c>
      <c r="C8134" t="s">
        <v>19</v>
      </c>
      <c r="D8134">
        <v>71</v>
      </c>
    </row>
    <row r="8135" spans="1:4" x14ac:dyDescent="0.3">
      <c r="A8135">
        <v>2387</v>
      </c>
      <c r="B8135" t="s">
        <v>47</v>
      </c>
      <c r="C8135" t="s">
        <v>20</v>
      </c>
      <c r="D8135">
        <v>3</v>
      </c>
    </row>
    <row r="8136" spans="1:4" x14ac:dyDescent="0.3">
      <c r="A8136">
        <v>2387</v>
      </c>
      <c r="B8136" t="s">
        <v>47</v>
      </c>
      <c r="C8136" t="s">
        <v>21</v>
      </c>
      <c r="D8136">
        <v>2</v>
      </c>
    </row>
    <row r="8137" spans="1:4" x14ac:dyDescent="0.3">
      <c r="A8137">
        <v>2387</v>
      </c>
      <c r="B8137" t="s">
        <v>47</v>
      </c>
      <c r="C8137" t="s">
        <v>22</v>
      </c>
      <c r="D8137">
        <v>20</v>
      </c>
    </row>
    <row r="8138" spans="1:4" x14ac:dyDescent="0.3">
      <c r="A8138">
        <v>5577</v>
      </c>
      <c r="B8138" t="s">
        <v>41</v>
      </c>
      <c r="C8138" t="s">
        <v>17</v>
      </c>
      <c r="D8138">
        <v>8</v>
      </c>
    </row>
    <row r="8139" spans="1:4" x14ac:dyDescent="0.3">
      <c r="A8139">
        <v>5577</v>
      </c>
      <c r="B8139" t="s">
        <v>41</v>
      </c>
      <c r="C8139" t="s">
        <v>18</v>
      </c>
      <c r="D8139">
        <v>0</v>
      </c>
    </row>
    <row r="8140" spans="1:4" x14ac:dyDescent="0.3">
      <c r="A8140">
        <v>5577</v>
      </c>
      <c r="B8140" t="s">
        <v>41</v>
      </c>
      <c r="C8140" t="s">
        <v>19</v>
      </c>
      <c r="D8140">
        <v>9</v>
      </c>
    </row>
    <row r="8141" spans="1:4" x14ac:dyDescent="0.3">
      <c r="A8141">
        <v>5577</v>
      </c>
      <c r="B8141" t="s">
        <v>41</v>
      </c>
      <c r="C8141" t="s">
        <v>20</v>
      </c>
      <c r="D8141">
        <v>2</v>
      </c>
    </row>
    <row r="8142" spans="1:4" x14ac:dyDescent="0.3">
      <c r="A8142">
        <v>5577</v>
      </c>
      <c r="B8142" t="s">
        <v>41</v>
      </c>
      <c r="C8142" t="s">
        <v>21</v>
      </c>
      <c r="D8142">
        <v>1</v>
      </c>
    </row>
    <row r="8143" spans="1:4" x14ac:dyDescent="0.3">
      <c r="A8143">
        <v>5577</v>
      </c>
      <c r="B8143" t="s">
        <v>41</v>
      </c>
      <c r="C8143" t="s">
        <v>22</v>
      </c>
      <c r="D8143">
        <v>3</v>
      </c>
    </row>
    <row r="8144" spans="1:4" x14ac:dyDescent="0.3">
      <c r="A8144">
        <v>2245</v>
      </c>
      <c r="B8144" t="s">
        <v>41</v>
      </c>
      <c r="C8144" t="s">
        <v>17</v>
      </c>
      <c r="D8144">
        <v>57</v>
      </c>
    </row>
    <row r="8145" spans="1:4" x14ac:dyDescent="0.3">
      <c r="A8145">
        <v>2245</v>
      </c>
      <c r="B8145" t="s">
        <v>41</v>
      </c>
      <c r="C8145" t="s">
        <v>18</v>
      </c>
      <c r="D8145">
        <v>2</v>
      </c>
    </row>
    <row r="8146" spans="1:4" x14ac:dyDescent="0.3">
      <c r="A8146">
        <v>2245</v>
      </c>
      <c r="B8146" t="s">
        <v>41</v>
      </c>
      <c r="C8146" t="s">
        <v>19</v>
      </c>
      <c r="D8146">
        <v>51</v>
      </c>
    </row>
    <row r="8147" spans="1:4" x14ac:dyDescent="0.3">
      <c r="A8147">
        <v>2245</v>
      </c>
      <c r="B8147" t="s">
        <v>41</v>
      </c>
      <c r="C8147" t="s">
        <v>20</v>
      </c>
      <c r="D8147">
        <v>4</v>
      </c>
    </row>
    <row r="8148" spans="1:4" x14ac:dyDescent="0.3">
      <c r="A8148">
        <v>2245</v>
      </c>
      <c r="B8148" t="s">
        <v>41</v>
      </c>
      <c r="C8148" t="s">
        <v>21</v>
      </c>
      <c r="D8148">
        <v>2</v>
      </c>
    </row>
    <row r="8149" spans="1:4" x14ac:dyDescent="0.3">
      <c r="A8149">
        <v>2245</v>
      </c>
      <c r="B8149" t="s">
        <v>41</v>
      </c>
      <c r="C8149" t="s">
        <v>22</v>
      </c>
      <c r="D8149">
        <v>23</v>
      </c>
    </row>
    <row r="8150" spans="1:4" x14ac:dyDescent="0.3">
      <c r="A8150">
        <v>10591</v>
      </c>
      <c r="B8150" t="s">
        <v>41</v>
      </c>
      <c r="C8150" t="s">
        <v>17</v>
      </c>
      <c r="D8150">
        <v>63</v>
      </c>
    </row>
    <row r="8151" spans="1:4" x14ac:dyDescent="0.3">
      <c r="A8151">
        <v>10591</v>
      </c>
      <c r="B8151" t="s">
        <v>41</v>
      </c>
      <c r="C8151" t="s">
        <v>18</v>
      </c>
      <c r="D8151">
        <v>10</v>
      </c>
    </row>
    <row r="8152" spans="1:4" x14ac:dyDescent="0.3">
      <c r="A8152">
        <v>10591</v>
      </c>
      <c r="B8152" t="s">
        <v>41</v>
      </c>
      <c r="C8152" t="s">
        <v>19</v>
      </c>
      <c r="D8152">
        <v>83</v>
      </c>
    </row>
    <row r="8153" spans="1:4" x14ac:dyDescent="0.3">
      <c r="A8153">
        <v>10591</v>
      </c>
      <c r="B8153" t="s">
        <v>41</v>
      </c>
      <c r="C8153" t="s">
        <v>20</v>
      </c>
      <c r="D8153">
        <v>7</v>
      </c>
    </row>
    <row r="8154" spans="1:4" x14ac:dyDescent="0.3">
      <c r="A8154">
        <v>10591</v>
      </c>
      <c r="B8154" t="s">
        <v>41</v>
      </c>
      <c r="C8154" t="s">
        <v>21</v>
      </c>
      <c r="D8154">
        <v>19</v>
      </c>
    </row>
    <row r="8155" spans="1:4" x14ac:dyDescent="0.3">
      <c r="A8155">
        <v>10591</v>
      </c>
      <c r="B8155" t="s">
        <v>41</v>
      </c>
      <c r="C8155" t="s">
        <v>22</v>
      </c>
      <c r="D8155">
        <v>19</v>
      </c>
    </row>
    <row r="8156" spans="1:4" x14ac:dyDescent="0.3">
      <c r="A8156">
        <v>2639</v>
      </c>
      <c r="B8156" t="s">
        <v>47</v>
      </c>
      <c r="C8156" t="s">
        <v>17</v>
      </c>
      <c r="D8156">
        <v>19</v>
      </c>
    </row>
    <row r="8157" spans="1:4" x14ac:dyDescent="0.3">
      <c r="A8157">
        <v>2639</v>
      </c>
      <c r="B8157" t="s">
        <v>47</v>
      </c>
      <c r="C8157" t="s">
        <v>18</v>
      </c>
      <c r="D8157">
        <v>5</v>
      </c>
    </row>
    <row r="8158" spans="1:4" x14ac:dyDescent="0.3">
      <c r="A8158">
        <v>2639</v>
      </c>
      <c r="B8158" t="s">
        <v>47</v>
      </c>
      <c r="C8158" t="s">
        <v>19</v>
      </c>
      <c r="D8158">
        <v>12</v>
      </c>
    </row>
    <row r="8159" spans="1:4" x14ac:dyDescent="0.3">
      <c r="A8159">
        <v>2639</v>
      </c>
      <c r="B8159" t="s">
        <v>47</v>
      </c>
      <c r="C8159" t="s">
        <v>20</v>
      </c>
      <c r="D8159">
        <v>10</v>
      </c>
    </row>
    <row r="8160" spans="1:4" x14ac:dyDescent="0.3">
      <c r="A8160">
        <v>2639</v>
      </c>
      <c r="B8160" t="s">
        <v>47</v>
      </c>
      <c r="C8160" t="s">
        <v>21</v>
      </c>
      <c r="D8160">
        <v>3</v>
      </c>
    </row>
    <row r="8161" spans="1:4" x14ac:dyDescent="0.3">
      <c r="A8161">
        <v>2639</v>
      </c>
      <c r="B8161" t="s">
        <v>47</v>
      </c>
      <c r="C8161" t="s">
        <v>22</v>
      </c>
      <c r="D8161">
        <v>19</v>
      </c>
    </row>
    <row r="8162" spans="1:4" x14ac:dyDescent="0.3">
      <c r="A8162">
        <v>7532</v>
      </c>
      <c r="B8162" t="s">
        <v>52</v>
      </c>
      <c r="C8162" t="s">
        <v>17</v>
      </c>
      <c r="D8162">
        <v>99</v>
      </c>
    </row>
    <row r="8163" spans="1:4" x14ac:dyDescent="0.3">
      <c r="A8163">
        <v>7532</v>
      </c>
      <c r="B8163" t="s">
        <v>52</v>
      </c>
      <c r="C8163" t="s">
        <v>18</v>
      </c>
      <c r="D8163">
        <v>2</v>
      </c>
    </row>
    <row r="8164" spans="1:4" x14ac:dyDescent="0.3">
      <c r="A8164">
        <v>7532</v>
      </c>
      <c r="B8164" t="s">
        <v>52</v>
      </c>
      <c r="C8164" t="s">
        <v>19</v>
      </c>
      <c r="D8164">
        <v>11</v>
      </c>
    </row>
    <row r="8165" spans="1:4" x14ac:dyDescent="0.3">
      <c r="A8165">
        <v>7532</v>
      </c>
      <c r="B8165" t="s">
        <v>52</v>
      </c>
      <c r="C8165" t="s">
        <v>20</v>
      </c>
      <c r="D8165">
        <v>4</v>
      </c>
    </row>
    <row r="8166" spans="1:4" x14ac:dyDescent="0.3">
      <c r="A8166">
        <v>7532</v>
      </c>
      <c r="B8166" t="s">
        <v>52</v>
      </c>
      <c r="C8166" t="s">
        <v>21</v>
      </c>
      <c r="D8166">
        <v>0</v>
      </c>
    </row>
    <row r="8167" spans="1:4" x14ac:dyDescent="0.3">
      <c r="A8167">
        <v>7532</v>
      </c>
      <c r="B8167" t="s">
        <v>52</v>
      </c>
      <c r="C8167" t="s">
        <v>22</v>
      </c>
      <c r="D8167">
        <v>16</v>
      </c>
    </row>
    <row r="8168" spans="1:4" x14ac:dyDescent="0.3">
      <c r="A8168">
        <v>4370</v>
      </c>
      <c r="B8168" t="s">
        <v>45</v>
      </c>
      <c r="C8168" t="s">
        <v>17</v>
      </c>
      <c r="D8168">
        <v>18</v>
      </c>
    </row>
    <row r="8169" spans="1:4" x14ac:dyDescent="0.3">
      <c r="A8169">
        <v>4370</v>
      </c>
      <c r="B8169" t="s">
        <v>45</v>
      </c>
      <c r="C8169" t="s">
        <v>18</v>
      </c>
      <c r="D8169">
        <v>1</v>
      </c>
    </row>
    <row r="8170" spans="1:4" x14ac:dyDescent="0.3">
      <c r="A8170">
        <v>4370</v>
      </c>
      <c r="B8170" t="s">
        <v>45</v>
      </c>
      <c r="C8170" t="s">
        <v>19</v>
      </c>
      <c r="D8170">
        <v>32</v>
      </c>
    </row>
    <row r="8171" spans="1:4" x14ac:dyDescent="0.3">
      <c r="A8171">
        <v>4370</v>
      </c>
      <c r="B8171" t="s">
        <v>45</v>
      </c>
      <c r="C8171" t="s">
        <v>20</v>
      </c>
      <c r="D8171">
        <v>6</v>
      </c>
    </row>
    <row r="8172" spans="1:4" x14ac:dyDescent="0.3">
      <c r="A8172">
        <v>4370</v>
      </c>
      <c r="B8172" t="s">
        <v>45</v>
      </c>
      <c r="C8172" t="s">
        <v>21</v>
      </c>
      <c r="D8172">
        <v>3</v>
      </c>
    </row>
    <row r="8173" spans="1:4" x14ac:dyDescent="0.3">
      <c r="A8173">
        <v>4370</v>
      </c>
      <c r="B8173" t="s">
        <v>45</v>
      </c>
      <c r="C8173" t="s">
        <v>22</v>
      </c>
      <c r="D8173">
        <v>28</v>
      </c>
    </row>
    <row r="8174" spans="1:4" x14ac:dyDescent="0.3">
      <c r="A8174">
        <v>8692</v>
      </c>
      <c r="B8174" t="s">
        <v>41</v>
      </c>
      <c r="C8174" t="s">
        <v>17</v>
      </c>
      <c r="D8174">
        <v>90</v>
      </c>
    </row>
    <row r="8175" spans="1:4" x14ac:dyDescent="0.3">
      <c r="A8175">
        <v>8692</v>
      </c>
      <c r="B8175" t="s">
        <v>41</v>
      </c>
      <c r="C8175" t="s">
        <v>18</v>
      </c>
      <c r="D8175">
        <v>17</v>
      </c>
    </row>
    <row r="8176" spans="1:4" x14ac:dyDescent="0.3">
      <c r="A8176">
        <v>8692</v>
      </c>
      <c r="B8176" t="s">
        <v>41</v>
      </c>
      <c r="C8176" t="s">
        <v>19</v>
      </c>
      <c r="D8176">
        <v>97</v>
      </c>
    </row>
    <row r="8177" spans="1:4" x14ac:dyDescent="0.3">
      <c r="A8177">
        <v>8692</v>
      </c>
      <c r="B8177" t="s">
        <v>41</v>
      </c>
      <c r="C8177" t="s">
        <v>20</v>
      </c>
      <c r="D8177">
        <v>15</v>
      </c>
    </row>
    <row r="8178" spans="1:4" x14ac:dyDescent="0.3">
      <c r="A8178">
        <v>8692</v>
      </c>
      <c r="B8178" t="s">
        <v>41</v>
      </c>
      <c r="C8178" t="s">
        <v>21</v>
      </c>
      <c r="D8178">
        <v>6</v>
      </c>
    </row>
    <row r="8179" spans="1:4" x14ac:dyDescent="0.3">
      <c r="A8179">
        <v>8692</v>
      </c>
      <c r="B8179" t="s">
        <v>41</v>
      </c>
      <c r="C8179" t="s">
        <v>22</v>
      </c>
      <c r="D8179">
        <v>15</v>
      </c>
    </row>
    <row r="8180" spans="1:4" x14ac:dyDescent="0.3">
      <c r="A8180">
        <v>115</v>
      </c>
      <c r="B8180" t="s">
        <v>45</v>
      </c>
      <c r="C8180" t="s">
        <v>17</v>
      </c>
      <c r="D8180">
        <v>275</v>
      </c>
    </row>
    <row r="8181" spans="1:4" x14ac:dyDescent="0.3">
      <c r="A8181">
        <v>115</v>
      </c>
      <c r="B8181" t="s">
        <v>45</v>
      </c>
      <c r="C8181" t="s">
        <v>18</v>
      </c>
      <c r="D8181">
        <v>11</v>
      </c>
    </row>
    <row r="8182" spans="1:4" x14ac:dyDescent="0.3">
      <c r="A8182">
        <v>115</v>
      </c>
      <c r="B8182" t="s">
        <v>45</v>
      </c>
      <c r="C8182" t="s">
        <v>19</v>
      </c>
      <c r="D8182">
        <v>68</v>
      </c>
    </row>
    <row r="8183" spans="1:4" x14ac:dyDescent="0.3">
      <c r="A8183">
        <v>115</v>
      </c>
      <c r="B8183" t="s">
        <v>45</v>
      </c>
      <c r="C8183" t="s">
        <v>20</v>
      </c>
      <c r="D8183">
        <v>25</v>
      </c>
    </row>
    <row r="8184" spans="1:4" x14ac:dyDescent="0.3">
      <c r="A8184">
        <v>115</v>
      </c>
      <c r="B8184" t="s">
        <v>45</v>
      </c>
      <c r="C8184" t="s">
        <v>21</v>
      </c>
      <c r="D8184">
        <v>7</v>
      </c>
    </row>
    <row r="8185" spans="1:4" x14ac:dyDescent="0.3">
      <c r="A8185">
        <v>115</v>
      </c>
      <c r="B8185" t="s">
        <v>45</v>
      </c>
      <c r="C8185" t="s">
        <v>22</v>
      </c>
      <c r="D8185">
        <v>7</v>
      </c>
    </row>
    <row r="8186" spans="1:4" x14ac:dyDescent="0.3">
      <c r="A8186">
        <v>1839</v>
      </c>
      <c r="B8186" t="s">
        <v>45</v>
      </c>
      <c r="C8186" t="s">
        <v>17</v>
      </c>
      <c r="D8186">
        <v>56</v>
      </c>
    </row>
    <row r="8187" spans="1:4" x14ac:dyDescent="0.3">
      <c r="A8187">
        <v>1839</v>
      </c>
      <c r="B8187" t="s">
        <v>45</v>
      </c>
      <c r="C8187" t="s">
        <v>18</v>
      </c>
      <c r="D8187">
        <v>7</v>
      </c>
    </row>
    <row r="8188" spans="1:4" x14ac:dyDescent="0.3">
      <c r="A8188">
        <v>1839</v>
      </c>
      <c r="B8188" t="s">
        <v>45</v>
      </c>
      <c r="C8188" t="s">
        <v>19</v>
      </c>
      <c r="D8188">
        <v>48</v>
      </c>
    </row>
    <row r="8189" spans="1:4" x14ac:dyDescent="0.3">
      <c r="A8189">
        <v>1839</v>
      </c>
      <c r="B8189" t="s">
        <v>45</v>
      </c>
      <c r="C8189" t="s">
        <v>20</v>
      </c>
      <c r="D8189">
        <v>10</v>
      </c>
    </row>
    <row r="8190" spans="1:4" x14ac:dyDescent="0.3">
      <c r="A8190">
        <v>1839</v>
      </c>
      <c r="B8190" t="s">
        <v>45</v>
      </c>
      <c r="C8190" t="s">
        <v>21</v>
      </c>
      <c r="D8190">
        <v>2</v>
      </c>
    </row>
    <row r="8191" spans="1:4" x14ac:dyDescent="0.3">
      <c r="A8191">
        <v>1839</v>
      </c>
      <c r="B8191" t="s">
        <v>45</v>
      </c>
      <c r="C8191" t="s">
        <v>22</v>
      </c>
      <c r="D8191">
        <v>18</v>
      </c>
    </row>
    <row r="8192" spans="1:4" x14ac:dyDescent="0.3">
      <c r="A8192">
        <v>4042</v>
      </c>
      <c r="B8192" t="s">
        <v>48</v>
      </c>
      <c r="C8192" t="s">
        <v>17</v>
      </c>
      <c r="D8192">
        <v>91</v>
      </c>
    </row>
    <row r="8193" spans="1:4" x14ac:dyDescent="0.3">
      <c r="A8193">
        <v>4042</v>
      </c>
      <c r="B8193" t="s">
        <v>48</v>
      </c>
      <c r="C8193" t="s">
        <v>18</v>
      </c>
      <c r="D8193">
        <v>3</v>
      </c>
    </row>
    <row r="8194" spans="1:4" x14ac:dyDescent="0.3">
      <c r="A8194">
        <v>4042</v>
      </c>
      <c r="B8194" t="s">
        <v>48</v>
      </c>
      <c r="C8194" t="s">
        <v>19</v>
      </c>
      <c r="D8194">
        <v>52</v>
      </c>
    </row>
    <row r="8195" spans="1:4" x14ac:dyDescent="0.3">
      <c r="A8195">
        <v>4042</v>
      </c>
      <c r="B8195" t="s">
        <v>48</v>
      </c>
      <c r="C8195" t="s">
        <v>20</v>
      </c>
      <c r="D8195">
        <v>2</v>
      </c>
    </row>
    <row r="8196" spans="1:4" x14ac:dyDescent="0.3">
      <c r="A8196">
        <v>4042</v>
      </c>
      <c r="B8196" t="s">
        <v>48</v>
      </c>
      <c r="C8196" t="s">
        <v>21</v>
      </c>
      <c r="D8196">
        <v>1</v>
      </c>
    </row>
    <row r="8197" spans="1:4" x14ac:dyDescent="0.3">
      <c r="A8197">
        <v>4042</v>
      </c>
      <c r="B8197" t="s">
        <v>48</v>
      </c>
      <c r="C8197" t="s">
        <v>22</v>
      </c>
      <c r="D8197">
        <v>31</v>
      </c>
    </row>
    <row r="8198" spans="1:4" x14ac:dyDescent="0.3">
      <c r="A8198">
        <v>2836</v>
      </c>
      <c r="B8198" t="s">
        <v>52</v>
      </c>
      <c r="C8198" t="s">
        <v>17</v>
      </c>
      <c r="D8198">
        <v>10</v>
      </c>
    </row>
    <row r="8199" spans="1:4" x14ac:dyDescent="0.3">
      <c r="A8199">
        <v>2836</v>
      </c>
      <c r="B8199" t="s">
        <v>52</v>
      </c>
      <c r="C8199" t="s">
        <v>18</v>
      </c>
      <c r="D8199">
        <v>1</v>
      </c>
    </row>
    <row r="8200" spans="1:4" x14ac:dyDescent="0.3">
      <c r="A8200">
        <v>2836</v>
      </c>
      <c r="B8200" t="s">
        <v>52</v>
      </c>
      <c r="C8200" t="s">
        <v>19</v>
      </c>
      <c r="D8200">
        <v>7</v>
      </c>
    </row>
    <row r="8201" spans="1:4" x14ac:dyDescent="0.3">
      <c r="A8201">
        <v>2836</v>
      </c>
      <c r="B8201" t="s">
        <v>52</v>
      </c>
      <c r="C8201" t="s">
        <v>20</v>
      </c>
      <c r="D8201">
        <v>0</v>
      </c>
    </row>
    <row r="8202" spans="1:4" x14ac:dyDescent="0.3">
      <c r="A8202">
        <v>2836</v>
      </c>
      <c r="B8202" t="s">
        <v>52</v>
      </c>
      <c r="C8202" t="s">
        <v>21</v>
      </c>
      <c r="D8202">
        <v>0</v>
      </c>
    </row>
    <row r="8203" spans="1:4" x14ac:dyDescent="0.3">
      <c r="A8203">
        <v>2836</v>
      </c>
      <c r="B8203" t="s">
        <v>52</v>
      </c>
      <c r="C8203" t="s">
        <v>22</v>
      </c>
      <c r="D8203">
        <v>1</v>
      </c>
    </row>
    <row r="8204" spans="1:4" x14ac:dyDescent="0.3">
      <c r="A8204">
        <v>5510</v>
      </c>
      <c r="B8204" t="s">
        <v>41</v>
      </c>
      <c r="C8204" t="s">
        <v>17</v>
      </c>
      <c r="D8204">
        <v>262</v>
      </c>
    </row>
    <row r="8205" spans="1:4" x14ac:dyDescent="0.3">
      <c r="A8205">
        <v>5510</v>
      </c>
      <c r="B8205" t="s">
        <v>41</v>
      </c>
      <c r="C8205" t="s">
        <v>18</v>
      </c>
      <c r="D8205">
        <v>6</v>
      </c>
    </row>
    <row r="8206" spans="1:4" x14ac:dyDescent="0.3">
      <c r="A8206">
        <v>5510</v>
      </c>
      <c r="B8206" t="s">
        <v>41</v>
      </c>
      <c r="C8206" t="s">
        <v>19</v>
      </c>
      <c r="D8206">
        <v>61</v>
      </c>
    </row>
    <row r="8207" spans="1:4" x14ac:dyDescent="0.3">
      <c r="A8207">
        <v>5510</v>
      </c>
      <c r="B8207" t="s">
        <v>41</v>
      </c>
      <c r="C8207" t="s">
        <v>20</v>
      </c>
      <c r="D8207">
        <v>0</v>
      </c>
    </row>
    <row r="8208" spans="1:4" x14ac:dyDescent="0.3">
      <c r="A8208">
        <v>5510</v>
      </c>
      <c r="B8208" t="s">
        <v>41</v>
      </c>
      <c r="C8208" t="s">
        <v>21</v>
      </c>
      <c r="D8208">
        <v>10</v>
      </c>
    </row>
    <row r="8209" spans="1:4" x14ac:dyDescent="0.3">
      <c r="A8209">
        <v>5510</v>
      </c>
      <c r="B8209" t="s">
        <v>41</v>
      </c>
      <c r="C8209" t="s">
        <v>22</v>
      </c>
      <c r="D8209">
        <v>102</v>
      </c>
    </row>
    <row r="8210" spans="1:4" x14ac:dyDescent="0.3">
      <c r="A8210">
        <v>6991</v>
      </c>
      <c r="B8210" t="s">
        <v>53</v>
      </c>
      <c r="C8210" t="s">
        <v>17</v>
      </c>
      <c r="D8210">
        <v>537</v>
      </c>
    </row>
    <row r="8211" spans="1:4" x14ac:dyDescent="0.3">
      <c r="A8211">
        <v>6991</v>
      </c>
      <c r="B8211" t="s">
        <v>53</v>
      </c>
      <c r="C8211" t="s">
        <v>18</v>
      </c>
      <c r="D8211">
        <v>6</v>
      </c>
    </row>
    <row r="8212" spans="1:4" x14ac:dyDescent="0.3">
      <c r="A8212">
        <v>6991</v>
      </c>
      <c r="B8212" t="s">
        <v>53</v>
      </c>
      <c r="C8212" t="s">
        <v>19</v>
      </c>
      <c r="D8212">
        <v>42</v>
      </c>
    </row>
    <row r="8213" spans="1:4" x14ac:dyDescent="0.3">
      <c r="A8213">
        <v>6991</v>
      </c>
      <c r="B8213" t="s">
        <v>53</v>
      </c>
      <c r="C8213" t="s">
        <v>20</v>
      </c>
      <c r="D8213">
        <v>16</v>
      </c>
    </row>
    <row r="8214" spans="1:4" x14ac:dyDescent="0.3">
      <c r="A8214">
        <v>6991</v>
      </c>
      <c r="B8214" t="s">
        <v>53</v>
      </c>
      <c r="C8214" t="s">
        <v>21</v>
      </c>
      <c r="D8214">
        <v>6</v>
      </c>
    </row>
    <row r="8215" spans="1:4" x14ac:dyDescent="0.3">
      <c r="A8215">
        <v>6991</v>
      </c>
      <c r="B8215" t="s">
        <v>53</v>
      </c>
      <c r="C8215" t="s">
        <v>22</v>
      </c>
      <c r="D8215">
        <v>30</v>
      </c>
    </row>
    <row r="8216" spans="1:4" x14ac:dyDescent="0.3">
      <c r="A8216">
        <v>361</v>
      </c>
      <c r="B8216" t="s">
        <v>53</v>
      </c>
      <c r="C8216" t="s">
        <v>17</v>
      </c>
      <c r="D8216">
        <v>5</v>
      </c>
    </row>
    <row r="8217" spans="1:4" x14ac:dyDescent="0.3">
      <c r="A8217">
        <v>361</v>
      </c>
      <c r="B8217" t="s">
        <v>53</v>
      </c>
      <c r="C8217" t="s">
        <v>18</v>
      </c>
      <c r="D8217">
        <v>1</v>
      </c>
    </row>
    <row r="8218" spans="1:4" x14ac:dyDescent="0.3">
      <c r="A8218">
        <v>361</v>
      </c>
      <c r="B8218" t="s">
        <v>53</v>
      </c>
      <c r="C8218" t="s">
        <v>19</v>
      </c>
      <c r="D8218">
        <v>7</v>
      </c>
    </row>
    <row r="8219" spans="1:4" x14ac:dyDescent="0.3">
      <c r="A8219">
        <v>361</v>
      </c>
      <c r="B8219" t="s">
        <v>53</v>
      </c>
      <c r="C8219" t="s">
        <v>20</v>
      </c>
      <c r="D8219">
        <v>2</v>
      </c>
    </row>
    <row r="8220" spans="1:4" x14ac:dyDescent="0.3">
      <c r="A8220">
        <v>361</v>
      </c>
      <c r="B8220" t="s">
        <v>53</v>
      </c>
      <c r="C8220" t="s">
        <v>21</v>
      </c>
      <c r="D8220">
        <v>1</v>
      </c>
    </row>
    <row r="8221" spans="1:4" x14ac:dyDescent="0.3">
      <c r="A8221">
        <v>361</v>
      </c>
      <c r="B8221" t="s">
        <v>53</v>
      </c>
      <c r="C8221" t="s">
        <v>22</v>
      </c>
      <c r="D8221">
        <v>4</v>
      </c>
    </row>
    <row r="8222" spans="1:4" x14ac:dyDescent="0.3">
      <c r="A8222">
        <v>8387</v>
      </c>
      <c r="B8222" t="s">
        <v>41</v>
      </c>
      <c r="C8222" t="s">
        <v>17</v>
      </c>
      <c r="D8222">
        <v>134</v>
      </c>
    </row>
    <row r="8223" spans="1:4" x14ac:dyDescent="0.3">
      <c r="A8223">
        <v>8387</v>
      </c>
      <c r="B8223" t="s">
        <v>41</v>
      </c>
      <c r="C8223" t="s">
        <v>18</v>
      </c>
      <c r="D8223">
        <v>8</v>
      </c>
    </row>
    <row r="8224" spans="1:4" x14ac:dyDescent="0.3">
      <c r="A8224">
        <v>8387</v>
      </c>
      <c r="B8224" t="s">
        <v>41</v>
      </c>
      <c r="C8224" t="s">
        <v>19</v>
      </c>
      <c r="D8224">
        <v>76</v>
      </c>
    </row>
    <row r="8225" spans="1:4" x14ac:dyDescent="0.3">
      <c r="A8225">
        <v>8387</v>
      </c>
      <c r="B8225" t="s">
        <v>41</v>
      </c>
      <c r="C8225" t="s">
        <v>20</v>
      </c>
      <c r="D8225">
        <v>6</v>
      </c>
    </row>
    <row r="8226" spans="1:4" x14ac:dyDescent="0.3">
      <c r="A8226">
        <v>8387</v>
      </c>
      <c r="B8226" t="s">
        <v>41</v>
      </c>
      <c r="C8226" t="s">
        <v>21</v>
      </c>
      <c r="D8226">
        <v>0</v>
      </c>
    </row>
    <row r="8227" spans="1:4" x14ac:dyDescent="0.3">
      <c r="A8227">
        <v>8387</v>
      </c>
      <c r="B8227" t="s">
        <v>41</v>
      </c>
      <c r="C8227" t="s">
        <v>22</v>
      </c>
      <c r="D8227">
        <v>11</v>
      </c>
    </row>
    <row r="8228" spans="1:4" x14ac:dyDescent="0.3">
      <c r="A8228">
        <v>1676</v>
      </c>
      <c r="B8228" t="s">
        <v>41</v>
      </c>
      <c r="C8228" t="s">
        <v>17</v>
      </c>
      <c r="D8228">
        <v>213</v>
      </c>
    </row>
    <row r="8229" spans="1:4" x14ac:dyDescent="0.3">
      <c r="A8229">
        <v>1676</v>
      </c>
      <c r="B8229" t="s">
        <v>41</v>
      </c>
      <c r="C8229" t="s">
        <v>18</v>
      </c>
      <c r="D8229">
        <v>2</v>
      </c>
    </row>
    <row r="8230" spans="1:4" x14ac:dyDescent="0.3">
      <c r="A8230">
        <v>1676</v>
      </c>
      <c r="B8230" t="s">
        <v>41</v>
      </c>
      <c r="C8230" t="s">
        <v>19</v>
      </c>
      <c r="D8230">
        <v>44</v>
      </c>
    </row>
    <row r="8231" spans="1:4" x14ac:dyDescent="0.3">
      <c r="A8231">
        <v>1676</v>
      </c>
      <c r="B8231" t="s">
        <v>41</v>
      </c>
      <c r="C8231" t="s">
        <v>20</v>
      </c>
      <c r="D8231">
        <v>0</v>
      </c>
    </row>
    <row r="8232" spans="1:4" x14ac:dyDescent="0.3">
      <c r="A8232">
        <v>1676</v>
      </c>
      <c r="B8232" t="s">
        <v>41</v>
      </c>
      <c r="C8232" t="s">
        <v>21</v>
      </c>
      <c r="D8232">
        <v>2</v>
      </c>
    </row>
    <row r="8233" spans="1:4" x14ac:dyDescent="0.3">
      <c r="A8233">
        <v>1676</v>
      </c>
      <c r="B8233" t="s">
        <v>41</v>
      </c>
      <c r="C8233" t="s">
        <v>22</v>
      </c>
      <c r="D8233">
        <v>5</v>
      </c>
    </row>
    <row r="8234" spans="1:4" x14ac:dyDescent="0.3">
      <c r="A8234">
        <v>7628</v>
      </c>
      <c r="B8234" t="s">
        <v>41</v>
      </c>
      <c r="C8234" t="s">
        <v>17</v>
      </c>
      <c r="D8234">
        <v>30</v>
      </c>
    </row>
    <row r="8235" spans="1:4" x14ac:dyDescent="0.3">
      <c r="A8235">
        <v>7628</v>
      </c>
      <c r="B8235" t="s">
        <v>41</v>
      </c>
      <c r="C8235" t="s">
        <v>18</v>
      </c>
      <c r="D8235">
        <v>5</v>
      </c>
    </row>
    <row r="8236" spans="1:4" x14ac:dyDescent="0.3">
      <c r="A8236">
        <v>7628</v>
      </c>
      <c r="B8236" t="s">
        <v>41</v>
      </c>
      <c r="C8236" t="s">
        <v>19</v>
      </c>
      <c r="D8236">
        <v>24</v>
      </c>
    </row>
    <row r="8237" spans="1:4" x14ac:dyDescent="0.3">
      <c r="A8237">
        <v>7628</v>
      </c>
      <c r="B8237" t="s">
        <v>41</v>
      </c>
      <c r="C8237" t="s">
        <v>20</v>
      </c>
      <c r="D8237">
        <v>6</v>
      </c>
    </row>
    <row r="8238" spans="1:4" x14ac:dyDescent="0.3">
      <c r="A8238">
        <v>7628</v>
      </c>
      <c r="B8238" t="s">
        <v>41</v>
      </c>
      <c r="C8238" t="s">
        <v>21</v>
      </c>
      <c r="D8238">
        <v>3</v>
      </c>
    </row>
    <row r="8239" spans="1:4" x14ac:dyDescent="0.3">
      <c r="A8239">
        <v>7628</v>
      </c>
      <c r="B8239" t="s">
        <v>41</v>
      </c>
      <c r="C8239" t="s">
        <v>22</v>
      </c>
      <c r="D8239">
        <v>8</v>
      </c>
    </row>
    <row r="8240" spans="1:4" x14ac:dyDescent="0.3">
      <c r="A8240">
        <v>5474</v>
      </c>
      <c r="B8240" t="s">
        <v>43</v>
      </c>
      <c r="C8240" t="s">
        <v>17</v>
      </c>
      <c r="D8240">
        <v>45</v>
      </c>
    </row>
    <row r="8241" spans="1:4" x14ac:dyDescent="0.3">
      <c r="A8241">
        <v>5474</v>
      </c>
      <c r="B8241" t="s">
        <v>43</v>
      </c>
      <c r="C8241" t="s">
        <v>18</v>
      </c>
      <c r="D8241">
        <v>7</v>
      </c>
    </row>
    <row r="8242" spans="1:4" x14ac:dyDescent="0.3">
      <c r="A8242">
        <v>5474</v>
      </c>
      <c r="B8242" t="s">
        <v>43</v>
      </c>
      <c r="C8242" t="s">
        <v>19</v>
      </c>
      <c r="D8242">
        <v>99</v>
      </c>
    </row>
    <row r="8243" spans="1:4" x14ac:dyDescent="0.3">
      <c r="A8243">
        <v>5474</v>
      </c>
      <c r="B8243" t="s">
        <v>43</v>
      </c>
      <c r="C8243" t="s">
        <v>20</v>
      </c>
      <c r="D8243">
        <v>4</v>
      </c>
    </row>
    <row r="8244" spans="1:4" x14ac:dyDescent="0.3">
      <c r="A8244">
        <v>5474</v>
      </c>
      <c r="B8244" t="s">
        <v>43</v>
      </c>
      <c r="C8244" t="s">
        <v>21</v>
      </c>
      <c r="D8244">
        <v>25</v>
      </c>
    </row>
    <row r="8245" spans="1:4" x14ac:dyDescent="0.3">
      <c r="A8245">
        <v>5474</v>
      </c>
      <c r="B8245" t="s">
        <v>43</v>
      </c>
      <c r="C8245" t="s">
        <v>22</v>
      </c>
      <c r="D8245">
        <v>43</v>
      </c>
    </row>
    <row r="8246" spans="1:4" x14ac:dyDescent="0.3">
      <c r="A8246">
        <v>3969</v>
      </c>
      <c r="B8246" t="s">
        <v>52</v>
      </c>
      <c r="C8246" t="s">
        <v>17</v>
      </c>
      <c r="D8246">
        <v>35</v>
      </c>
    </row>
    <row r="8247" spans="1:4" x14ac:dyDescent="0.3">
      <c r="A8247">
        <v>3969</v>
      </c>
      <c r="B8247" t="s">
        <v>52</v>
      </c>
      <c r="C8247" t="s">
        <v>18</v>
      </c>
      <c r="D8247">
        <v>4</v>
      </c>
    </row>
    <row r="8248" spans="1:4" x14ac:dyDescent="0.3">
      <c r="A8248">
        <v>3969</v>
      </c>
      <c r="B8248" t="s">
        <v>52</v>
      </c>
      <c r="C8248" t="s">
        <v>19</v>
      </c>
      <c r="D8248">
        <v>17</v>
      </c>
    </row>
    <row r="8249" spans="1:4" x14ac:dyDescent="0.3">
      <c r="A8249">
        <v>3969</v>
      </c>
      <c r="B8249" t="s">
        <v>52</v>
      </c>
      <c r="C8249" t="s">
        <v>20</v>
      </c>
      <c r="D8249">
        <v>7</v>
      </c>
    </row>
    <row r="8250" spans="1:4" x14ac:dyDescent="0.3">
      <c r="A8250">
        <v>3969</v>
      </c>
      <c r="B8250" t="s">
        <v>52</v>
      </c>
      <c r="C8250" t="s">
        <v>21</v>
      </c>
      <c r="D8250">
        <v>6</v>
      </c>
    </row>
    <row r="8251" spans="1:4" x14ac:dyDescent="0.3">
      <c r="A8251">
        <v>3969</v>
      </c>
      <c r="B8251" t="s">
        <v>52</v>
      </c>
      <c r="C8251" t="s">
        <v>22</v>
      </c>
      <c r="D8251">
        <v>64</v>
      </c>
    </row>
    <row r="8252" spans="1:4" x14ac:dyDescent="0.3">
      <c r="A8252">
        <v>7128</v>
      </c>
      <c r="B8252" t="s">
        <v>41</v>
      </c>
      <c r="C8252" t="s">
        <v>17</v>
      </c>
      <c r="D8252">
        <v>4</v>
      </c>
    </row>
    <row r="8253" spans="1:4" x14ac:dyDescent="0.3">
      <c r="A8253">
        <v>7128</v>
      </c>
      <c r="B8253" t="s">
        <v>41</v>
      </c>
      <c r="C8253" t="s">
        <v>18</v>
      </c>
      <c r="D8253">
        <v>0</v>
      </c>
    </row>
    <row r="8254" spans="1:4" x14ac:dyDescent="0.3">
      <c r="A8254">
        <v>7128</v>
      </c>
      <c r="B8254" t="s">
        <v>41</v>
      </c>
      <c r="C8254" t="s">
        <v>19</v>
      </c>
      <c r="D8254">
        <v>5</v>
      </c>
    </row>
    <row r="8255" spans="1:4" x14ac:dyDescent="0.3">
      <c r="A8255">
        <v>7128</v>
      </c>
      <c r="B8255" t="s">
        <v>41</v>
      </c>
      <c r="C8255" t="s">
        <v>20</v>
      </c>
      <c r="D8255">
        <v>0</v>
      </c>
    </row>
    <row r="8256" spans="1:4" x14ac:dyDescent="0.3">
      <c r="A8256">
        <v>7128</v>
      </c>
      <c r="B8256" t="s">
        <v>41</v>
      </c>
      <c r="C8256" t="s">
        <v>21</v>
      </c>
      <c r="D8256">
        <v>1</v>
      </c>
    </row>
    <row r="8257" spans="1:4" x14ac:dyDescent="0.3">
      <c r="A8257">
        <v>7128</v>
      </c>
      <c r="B8257" t="s">
        <v>41</v>
      </c>
      <c r="C8257" t="s">
        <v>22</v>
      </c>
      <c r="D8257">
        <v>5</v>
      </c>
    </row>
    <row r="8258" spans="1:4" x14ac:dyDescent="0.3">
      <c r="A8258">
        <v>7494</v>
      </c>
      <c r="B8258" t="s">
        <v>48</v>
      </c>
      <c r="C8258" t="s">
        <v>17</v>
      </c>
      <c r="D8258">
        <v>209</v>
      </c>
    </row>
    <row r="8259" spans="1:4" x14ac:dyDescent="0.3">
      <c r="A8259">
        <v>7494</v>
      </c>
      <c r="B8259" t="s">
        <v>48</v>
      </c>
      <c r="C8259" t="s">
        <v>18</v>
      </c>
      <c r="D8259">
        <v>0</v>
      </c>
    </row>
    <row r="8260" spans="1:4" x14ac:dyDescent="0.3">
      <c r="A8260">
        <v>7494</v>
      </c>
      <c r="B8260" t="s">
        <v>48</v>
      </c>
      <c r="C8260" t="s">
        <v>19</v>
      </c>
      <c r="D8260">
        <v>40</v>
      </c>
    </row>
    <row r="8261" spans="1:4" x14ac:dyDescent="0.3">
      <c r="A8261">
        <v>7494</v>
      </c>
      <c r="B8261" t="s">
        <v>48</v>
      </c>
      <c r="C8261" t="s">
        <v>20</v>
      </c>
      <c r="D8261">
        <v>3</v>
      </c>
    </row>
    <row r="8262" spans="1:4" x14ac:dyDescent="0.3">
      <c r="A8262">
        <v>7494</v>
      </c>
      <c r="B8262" t="s">
        <v>48</v>
      </c>
      <c r="C8262" t="s">
        <v>21</v>
      </c>
      <c r="D8262">
        <v>2</v>
      </c>
    </row>
    <row r="8263" spans="1:4" x14ac:dyDescent="0.3">
      <c r="A8263">
        <v>7494</v>
      </c>
      <c r="B8263" t="s">
        <v>48</v>
      </c>
      <c r="C8263" t="s">
        <v>22</v>
      </c>
      <c r="D8263">
        <v>15</v>
      </c>
    </row>
    <row r="8264" spans="1:4" x14ac:dyDescent="0.3">
      <c r="A8264">
        <v>773</v>
      </c>
      <c r="B8264" t="s">
        <v>45</v>
      </c>
      <c r="C8264" t="s">
        <v>17</v>
      </c>
      <c r="D8264">
        <v>379</v>
      </c>
    </row>
    <row r="8265" spans="1:4" x14ac:dyDescent="0.3">
      <c r="A8265">
        <v>773</v>
      </c>
      <c r="B8265" t="s">
        <v>45</v>
      </c>
      <c r="C8265" t="s">
        <v>18</v>
      </c>
      <c r="D8265">
        <v>4</v>
      </c>
    </row>
    <row r="8266" spans="1:4" x14ac:dyDescent="0.3">
      <c r="A8266">
        <v>773</v>
      </c>
      <c r="B8266" t="s">
        <v>45</v>
      </c>
      <c r="C8266" t="s">
        <v>19</v>
      </c>
      <c r="D8266">
        <v>93</v>
      </c>
    </row>
    <row r="8267" spans="1:4" x14ac:dyDescent="0.3">
      <c r="A8267">
        <v>773</v>
      </c>
      <c r="B8267" t="s">
        <v>45</v>
      </c>
      <c r="C8267" t="s">
        <v>20</v>
      </c>
      <c r="D8267">
        <v>12</v>
      </c>
    </row>
    <row r="8268" spans="1:4" x14ac:dyDescent="0.3">
      <c r="A8268">
        <v>773</v>
      </c>
      <c r="B8268" t="s">
        <v>45</v>
      </c>
      <c r="C8268" t="s">
        <v>21</v>
      </c>
      <c r="D8268">
        <v>9</v>
      </c>
    </row>
    <row r="8269" spans="1:4" x14ac:dyDescent="0.3">
      <c r="A8269">
        <v>773</v>
      </c>
      <c r="B8269" t="s">
        <v>45</v>
      </c>
      <c r="C8269" t="s">
        <v>22</v>
      </c>
      <c r="D8269">
        <v>98</v>
      </c>
    </row>
    <row r="8270" spans="1:4" x14ac:dyDescent="0.3">
      <c r="A8270">
        <v>10609</v>
      </c>
      <c r="B8270" t="s">
        <v>48</v>
      </c>
      <c r="C8270" t="s">
        <v>17</v>
      </c>
      <c r="D8270">
        <v>71</v>
      </c>
    </row>
    <row r="8271" spans="1:4" x14ac:dyDescent="0.3">
      <c r="A8271">
        <v>10609</v>
      </c>
      <c r="B8271" t="s">
        <v>48</v>
      </c>
      <c r="C8271" t="s">
        <v>18</v>
      </c>
      <c r="D8271">
        <v>0</v>
      </c>
    </row>
    <row r="8272" spans="1:4" x14ac:dyDescent="0.3">
      <c r="A8272">
        <v>10609</v>
      </c>
      <c r="B8272" t="s">
        <v>48</v>
      </c>
      <c r="C8272" t="s">
        <v>19</v>
      </c>
      <c r="D8272">
        <v>13</v>
      </c>
    </row>
    <row r="8273" spans="1:4" x14ac:dyDescent="0.3">
      <c r="A8273">
        <v>10609</v>
      </c>
      <c r="B8273" t="s">
        <v>48</v>
      </c>
      <c r="C8273" t="s">
        <v>20</v>
      </c>
      <c r="D8273">
        <v>3</v>
      </c>
    </row>
    <row r="8274" spans="1:4" x14ac:dyDescent="0.3">
      <c r="A8274">
        <v>10609</v>
      </c>
      <c r="B8274" t="s">
        <v>48</v>
      </c>
      <c r="C8274" t="s">
        <v>21</v>
      </c>
      <c r="D8274">
        <v>1</v>
      </c>
    </row>
    <row r="8275" spans="1:4" x14ac:dyDescent="0.3">
      <c r="A8275">
        <v>10609</v>
      </c>
      <c r="B8275" t="s">
        <v>48</v>
      </c>
      <c r="C8275" t="s">
        <v>22</v>
      </c>
      <c r="D8275">
        <v>0</v>
      </c>
    </row>
    <row r="8276" spans="1:4" x14ac:dyDescent="0.3">
      <c r="A8276">
        <v>5048</v>
      </c>
      <c r="B8276" t="s">
        <v>47</v>
      </c>
      <c r="C8276" t="s">
        <v>17</v>
      </c>
      <c r="D8276">
        <v>20</v>
      </c>
    </row>
    <row r="8277" spans="1:4" x14ac:dyDescent="0.3">
      <c r="A8277">
        <v>5048</v>
      </c>
      <c r="B8277" t="s">
        <v>47</v>
      </c>
      <c r="C8277" t="s">
        <v>18</v>
      </c>
      <c r="D8277">
        <v>6</v>
      </c>
    </row>
    <row r="8278" spans="1:4" x14ac:dyDescent="0.3">
      <c r="A8278">
        <v>5048</v>
      </c>
      <c r="B8278" t="s">
        <v>47</v>
      </c>
      <c r="C8278" t="s">
        <v>19</v>
      </c>
      <c r="D8278">
        <v>43</v>
      </c>
    </row>
    <row r="8279" spans="1:4" x14ac:dyDescent="0.3">
      <c r="A8279">
        <v>5048</v>
      </c>
      <c r="B8279" t="s">
        <v>47</v>
      </c>
      <c r="C8279" t="s">
        <v>20</v>
      </c>
      <c r="D8279">
        <v>19</v>
      </c>
    </row>
    <row r="8280" spans="1:4" x14ac:dyDescent="0.3">
      <c r="A8280">
        <v>5048</v>
      </c>
      <c r="B8280" t="s">
        <v>47</v>
      </c>
      <c r="C8280" t="s">
        <v>21</v>
      </c>
      <c r="D8280">
        <v>5</v>
      </c>
    </row>
    <row r="8281" spans="1:4" x14ac:dyDescent="0.3">
      <c r="A8281">
        <v>5048</v>
      </c>
      <c r="B8281" t="s">
        <v>47</v>
      </c>
      <c r="C8281" t="s">
        <v>22</v>
      </c>
      <c r="D8281">
        <v>38</v>
      </c>
    </row>
    <row r="8282" spans="1:4" x14ac:dyDescent="0.3">
      <c r="A8282">
        <v>3570</v>
      </c>
      <c r="B8282" t="s">
        <v>47</v>
      </c>
      <c r="C8282" t="s">
        <v>17</v>
      </c>
      <c r="D8282">
        <v>159</v>
      </c>
    </row>
    <row r="8283" spans="1:4" x14ac:dyDescent="0.3">
      <c r="A8283">
        <v>3570</v>
      </c>
      <c r="B8283" t="s">
        <v>47</v>
      </c>
      <c r="C8283" t="s">
        <v>18</v>
      </c>
      <c r="D8283">
        <v>2</v>
      </c>
    </row>
    <row r="8284" spans="1:4" x14ac:dyDescent="0.3">
      <c r="A8284">
        <v>3570</v>
      </c>
      <c r="B8284" t="s">
        <v>47</v>
      </c>
      <c r="C8284" t="s">
        <v>19</v>
      </c>
      <c r="D8284">
        <v>51</v>
      </c>
    </row>
    <row r="8285" spans="1:4" x14ac:dyDescent="0.3">
      <c r="A8285">
        <v>3570</v>
      </c>
      <c r="B8285" t="s">
        <v>47</v>
      </c>
      <c r="C8285" t="s">
        <v>20</v>
      </c>
      <c r="D8285">
        <v>6</v>
      </c>
    </row>
    <row r="8286" spans="1:4" x14ac:dyDescent="0.3">
      <c r="A8286">
        <v>3570</v>
      </c>
      <c r="B8286" t="s">
        <v>47</v>
      </c>
      <c r="C8286" t="s">
        <v>21</v>
      </c>
      <c r="D8286">
        <v>2</v>
      </c>
    </row>
    <row r="8287" spans="1:4" x14ac:dyDescent="0.3">
      <c r="A8287">
        <v>3570</v>
      </c>
      <c r="B8287" t="s">
        <v>47</v>
      </c>
      <c r="C8287" t="s">
        <v>22</v>
      </c>
      <c r="D8287">
        <v>24</v>
      </c>
    </row>
    <row r="8288" spans="1:4" x14ac:dyDescent="0.3">
      <c r="A8288">
        <v>8897</v>
      </c>
      <c r="B8288" t="s">
        <v>52</v>
      </c>
      <c r="C8288" t="s">
        <v>17</v>
      </c>
      <c r="D8288">
        <v>392</v>
      </c>
    </row>
    <row r="8289" spans="1:4" x14ac:dyDescent="0.3">
      <c r="A8289">
        <v>8897</v>
      </c>
      <c r="B8289" t="s">
        <v>52</v>
      </c>
      <c r="C8289" t="s">
        <v>18</v>
      </c>
      <c r="D8289">
        <v>5</v>
      </c>
    </row>
    <row r="8290" spans="1:4" x14ac:dyDescent="0.3">
      <c r="A8290">
        <v>8897</v>
      </c>
      <c r="B8290" t="s">
        <v>52</v>
      </c>
      <c r="C8290" t="s">
        <v>19</v>
      </c>
      <c r="D8290">
        <v>91</v>
      </c>
    </row>
    <row r="8291" spans="1:4" x14ac:dyDescent="0.3">
      <c r="A8291">
        <v>8897</v>
      </c>
      <c r="B8291" t="s">
        <v>52</v>
      </c>
      <c r="C8291" t="s">
        <v>20</v>
      </c>
      <c r="D8291">
        <v>28</v>
      </c>
    </row>
    <row r="8292" spans="1:4" x14ac:dyDescent="0.3">
      <c r="A8292">
        <v>8897</v>
      </c>
      <c r="B8292" t="s">
        <v>52</v>
      </c>
      <c r="C8292" t="s">
        <v>21</v>
      </c>
      <c r="D8292">
        <v>26</v>
      </c>
    </row>
    <row r="8293" spans="1:4" x14ac:dyDescent="0.3">
      <c r="A8293">
        <v>8897</v>
      </c>
      <c r="B8293" t="s">
        <v>52</v>
      </c>
      <c r="C8293" t="s">
        <v>22</v>
      </c>
      <c r="D8293">
        <v>112</v>
      </c>
    </row>
    <row r="8294" spans="1:4" x14ac:dyDescent="0.3">
      <c r="A8294">
        <v>5036</v>
      </c>
      <c r="B8294" t="s">
        <v>41</v>
      </c>
      <c r="C8294" t="s">
        <v>17</v>
      </c>
      <c r="D8294">
        <v>252</v>
      </c>
    </row>
    <row r="8295" spans="1:4" x14ac:dyDescent="0.3">
      <c r="A8295">
        <v>5036</v>
      </c>
      <c r="B8295" t="s">
        <v>41</v>
      </c>
      <c r="C8295" t="s">
        <v>18</v>
      </c>
      <c r="D8295">
        <v>3</v>
      </c>
    </row>
    <row r="8296" spans="1:4" x14ac:dyDescent="0.3">
      <c r="A8296">
        <v>5036</v>
      </c>
      <c r="B8296" t="s">
        <v>41</v>
      </c>
      <c r="C8296" t="s">
        <v>19</v>
      </c>
      <c r="D8296">
        <v>42</v>
      </c>
    </row>
    <row r="8297" spans="1:4" x14ac:dyDescent="0.3">
      <c r="A8297">
        <v>5036</v>
      </c>
      <c r="B8297" t="s">
        <v>41</v>
      </c>
      <c r="C8297" t="s">
        <v>20</v>
      </c>
      <c r="D8297">
        <v>4</v>
      </c>
    </row>
    <row r="8298" spans="1:4" x14ac:dyDescent="0.3">
      <c r="A8298">
        <v>5036</v>
      </c>
      <c r="B8298" t="s">
        <v>41</v>
      </c>
      <c r="C8298" t="s">
        <v>21</v>
      </c>
      <c r="D8298">
        <v>3</v>
      </c>
    </row>
    <row r="8299" spans="1:4" x14ac:dyDescent="0.3">
      <c r="A8299">
        <v>5036</v>
      </c>
      <c r="B8299" t="s">
        <v>41</v>
      </c>
      <c r="C8299" t="s">
        <v>22</v>
      </c>
      <c r="D8299">
        <v>102</v>
      </c>
    </row>
    <row r="8300" spans="1:4" x14ac:dyDescent="0.3">
      <c r="A8300">
        <v>5961</v>
      </c>
      <c r="B8300" t="s">
        <v>41</v>
      </c>
      <c r="C8300" t="s">
        <v>17</v>
      </c>
      <c r="D8300">
        <v>8</v>
      </c>
    </row>
    <row r="8301" spans="1:4" x14ac:dyDescent="0.3">
      <c r="A8301">
        <v>5961</v>
      </c>
      <c r="B8301" t="s">
        <v>41</v>
      </c>
      <c r="C8301" t="s">
        <v>18</v>
      </c>
      <c r="D8301">
        <v>4</v>
      </c>
    </row>
    <row r="8302" spans="1:4" x14ac:dyDescent="0.3">
      <c r="A8302">
        <v>5961</v>
      </c>
      <c r="B8302" t="s">
        <v>41</v>
      </c>
      <c r="C8302" t="s">
        <v>19</v>
      </c>
      <c r="D8302">
        <v>20</v>
      </c>
    </row>
    <row r="8303" spans="1:4" x14ac:dyDescent="0.3">
      <c r="A8303">
        <v>5961</v>
      </c>
      <c r="B8303" t="s">
        <v>41</v>
      </c>
      <c r="C8303" t="s">
        <v>20</v>
      </c>
      <c r="D8303">
        <v>6</v>
      </c>
    </row>
    <row r="8304" spans="1:4" x14ac:dyDescent="0.3">
      <c r="A8304">
        <v>5961</v>
      </c>
      <c r="B8304" t="s">
        <v>41</v>
      </c>
      <c r="C8304" t="s">
        <v>21</v>
      </c>
      <c r="D8304">
        <v>3</v>
      </c>
    </row>
    <row r="8305" spans="1:4" x14ac:dyDescent="0.3">
      <c r="A8305">
        <v>5961</v>
      </c>
      <c r="B8305" t="s">
        <v>41</v>
      </c>
      <c r="C8305" t="s">
        <v>22</v>
      </c>
      <c r="D8305">
        <v>16</v>
      </c>
    </row>
    <row r="8306" spans="1:4" x14ac:dyDescent="0.3">
      <c r="A8306">
        <v>9214</v>
      </c>
      <c r="B8306" t="s">
        <v>41</v>
      </c>
      <c r="C8306" t="s">
        <v>17</v>
      </c>
      <c r="D8306">
        <v>179</v>
      </c>
    </row>
    <row r="8307" spans="1:4" x14ac:dyDescent="0.3">
      <c r="A8307">
        <v>9214</v>
      </c>
      <c r="B8307" t="s">
        <v>41</v>
      </c>
      <c r="C8307" t="s">
        <v>18</v>
      </c>
      <c r="D8307">
        <v>2</v>
      </c>
    </row>
    <row r="8308" spans="1:4" x14ac:dyDescent="0.3">
      <c r="A8308">
        <v>9214</v>
      </c>
      <c r="B8308" t="s">
        <v>41</v>
      </c>
      <c r="C8308" t="s">
        <v>19</v>
      </c>
      <c r="D8308">
        <v>64</v>
      </c>
    </row>
    <row r="8309" spans="1:4" x14ac:dyDescent="0.3">
      <c r="A8309">
        <v>9214</v>
      </c>
      <c r="B8309" t="s">
        <v>41</v>
      </c>
      <c r="C8309" t="s">
        <v>20</v>
      </c>
      <c r="D8309">
        <v>38</v>
      </c>
    </row>
    <row r="8310" spans="1:4" x14ac:dyDescent="0.3">
      <c r="A8310">
        <v>9214</v>
      </c>
      <c r="B8310" t="s">
        <v>41</v>
      </c>
      <c r="C8310" t="s">
        <v>21</v>
      </c>
      <c r="D8310">
        <v>17</v>
      </c>
    </row>
    <row r="8311" spans="1:4" x14ac:dyDescent="0.3">
      <c r="A8311">
        <v>9214</v>
      </c>
      <c r="B8311" t="s">
        <v>41</v>
      </c>
      <c r="C8311" t="s">
        <v>22</v>
      </c>
      <c r="D8311">
        <v>58</v>
      </c>
    </row>
    <row r="8312" spans="1:4" x14ac:dyDescent="0.3">
      <c r="A8312">
        <v>1379</v>
      </c>
      <c r="B8312" t="s">
        <v>47</v>
      </c>
      <c r="C8312" t="s">
        <v>17</v>
      </c>
      <c r="D8312">
        <v>154</v>
      </c>
    </row>
    <row r="8313" spans="1:4" x14ac:dyDescent="0.3">
      <c r="A8313">
        <v>1379</v>
      </c>
      <c r="B8313" t="s">
        <v>47</v>
      </c>
      <c r="C8313" t="s">
        <v>18</v>
      </c>
      <c r="D8313">
        <v>2</v>
      </c>
    </row>
    <row r="8314" spans="1:4" x14ac:dyDescent="0.3">
      <c r="A8314">
        <v>1379</v>
      </c>
      <c r="B8314" t="s">
        <v>47</v>
      </c>
      <c r="C8314" t="s">
        <v>19</v>
      </c>
      <c r="D8314">
        <v>46</v>
      </c>
    </row>
    <row r="8315" spans="1:4" x14ac:dyDescent="0.3">
      <c r="A8315">
        <v>1379</v>
      </c>
      <c r="B8315" t="s">
        <v>47</v>
      </c>
      <c r="C8315" t="s">
        <v>20</v>
      </c>
      <c r="D8315">
        <v>20</v>
      </c>
    </row>
    <row r="8316" spans="1:4" x14ac:dyDescent="0.3">
      <c r="A8316">
        <v>1379</v>
      </c>
      <c r="B8316" t="s">
        <v>47</v>
      </c>
      <c r="C8316" t="s">
        <v>21</v>
      </c>
      <c r="D8316">
        <v>4</v>
      </c>
    </row>
    <row r="8317" spans="1:4" x14ac:dyDescent="0.3">
      <c r="A8317">
        <v>1379</v>
      </c>
      <c r="B8317" t="s">
        <v>47</v>
      </c>
      <c r="C8317" t="s">
        <v>22</v>
      </c>
      <c r="D8317">
        <v>15</v>
      </c>
    </row>
    <row r="8318" spans="1:4" x14ac:dyDescent="0.3">
      <c r="A8318">
        <v>2694</v>
      </c>
      <c r="B8318" t="s">
        <v>41</v>
      </c>
      <c r="C8318" t="s">
        <v>17</v>
      </c>
      <c r="D8318">
        <v>21</v>
      </c>
    </row>
    <row r="8319" spans="1:4" x14ac:dyDescent="0.3">
      <c r="A8319">
        <v>2694</v>
      </c>
      <c r="B8319" t="s">
        <v>41</v>
      </c>
      <c r="C8319" t="s">
        <v>18</v>
      </c>
      <c r="D8319">
        <v>0</v>
      </c>
    </row>
    <row r="8320" spans="1:4" x14ac:dyDescent="0.3">
      <c r="A8320">
        <v>2694</v>
      </c>
      <c r="B8320" t="s">
        <v>41</v>
      </c>
      <c r="C8320" t="s">
        <v>19</v>
      </c>
      <c r="D8320">
        <v>3</v>
      </c>
    </row>
    <row r="8321" spans="1:4" x14ac:dyDescent="0.3">
      <c r="A8321">
        <v>2694</v>
      </c>
      <c r="B8321" t="s">
        <v>41</v>
      </c>
      <c r="C8321" t="s">
        <v>20</v>
      </c>
      <c r="D8321">
        <v>0</v>
      </c>
    </row>
    <row r="8322" spans="1:4" x14ac:dyDescent="0.3">
      <c r="A8322">
        <v>2694</v>
      </c>
      <c r="B8322" t="s">
        <v>41</v>
      </c>
      <c r="C8322" t="s">
        <v>21</v>
      </c>
      <c r="D8322">
        <v>0</v>
      </c>
    </row>
    <row r="8323" spans="1:4" x14ac:dyDescent="0.3">
      <c r="A8323">
        <v>2694</v>
      </c>
      <c r="B8323" t="s">
        <v>41</v>
      </c>
      <c r="C8323" t="s">
        <v>22</v>
      </c>
      <c r="D8323">
        <v>0</v>
      </c>
    </row>
    <row r="8324" spans="1:4" x14ac:dyDescent="0.3">
      <c r="A8324">
        <v>5954</v>
      </c>
      <c r="B8324" t="s">
        <v>41</v>
      </c>
      <c r="C8324" t="s">
        <v>17</v>
      </c>
      <c r="D8324">
        <v>76</v>
      </c>
    </row>
    <row r="8325" spans="1:4" x14ac:dyDescent="0.3">
      <c r="A8325">
        <v>5954</v>
      </c>
      <c r="B8325" t="s">
        <v>41</v>
      </c>
      <c r="C8325" t="s">
        <v>18</v>
      </c>
      <c r="D8325">
        <v>14</v>
      </c>
    </row>
    <row r="8326" spans="1:4" x14ac:dyDescent="0.3">
      <c r="A8326">
        <v>5954</v>
      </c>
      <c r="B8326" t="s">
        <v>41</v>
      </c>
      <c r="C8326" t="s">
        <v>19</v>
      </c>
      <c r="D8326">
        <v>74</v>
      </c>
    </row>
    <row r="8327" spans="1:4" x14ac:dyDescent="0.3">
      <c r="A8327">
        <v>5954</v>
      </c>
      <c r="B8327" t="s">
        <v>41</v>
      </c>
      <c r="C8327" t="s">
        <v>20</v>
      </c>
      <c r="D8327">
        <v>13</v>
      </c>
    </row>
    <row r="8328" spans="1:4" x14ac:dyDescent="0.3">
      <c r="A8328">
        <v>5954</v>
      </c>
      <c r="B8328" t="s">
        <v>41</v>
      </c>
      <c r="C8328" t="s">
        <v>21</v>
      </c>
      <c r="D8328">
        <v>5</v>
      </c>
    </row>
    <row r="8329" spans="1:4" x14ac:dyDescent="0.3">
      <c r="A8329">
        <v>5954</v>
      </c>
      <c r="B8329" t="s">
        <v>41</v>
      </c>
      <c r="C8329" t="s">
        <v>22</v>
      </c>
      <c r="D8329">
        <v>10</v>
      </c>
    </row>
    <row r="8330" spans="1:4" x14ac:dyDescent="0.3">
      <c r="A8330">
        <v>2625</v>
      </c>
      <c r="B8330" t="s">
        <v>47</v>
      </c>
      <c r="C8330" t="s">
        <v>17</v>
      </c>
      <c r="D8330">
        <v>156</v>
      </c>
    </row>
    <row r="8331" spans="1:4" x14ac:dyDescent="0.3">
      <c r="A8331">
        <v>2625</v>
      </c>
      <c r="B8331" t="s">
        <v>47</v>
      </c>
      <c r="C8331" t="s">
        <v>18</v>
      </c>
      <c r="D8331">
        <v>29</v>
      </c>
    </row>
    <row r="8332" spans="1:4" x14ac:dyDescent="0.3">
      <c r="A8332">
        <v>2625</v>
      </c>
      <c r="B8332" t="s">
        <v>47</v>
      </c>
      <c r="C8332" t="s">
        <v>19</v>
      </c>
      <c r="D8332">
        <v>56</v>
      </c>
    </row>
    <row r="8333" spans="1:4" x14ac:dyDescent="0.3">
      <c r="A8333">
        <v>2625</v>
      </c>
      <c r="B8333" t="s">
        <v>47</v>
      </c>
      <c r="C8333" t="s">
        <v>20</v>
      </c>
      <c r="D8333">
        <v>30</v>
      </c>
    </row>
    <row r="8334" spans="1:4" x14ac:dyDescent="0.3">
      <c r="A8334">
        <v>2625</v>
      </c>
      <c r="B8334" t="s">
        <v>47</v>
      </c>
      <c r="C8334" t="s">
        <v>21</v>
      </c>
      <c r="D8334">
        <v>32</v>
      </c>
    </row>
    <row r="8335" spans="1:4" x14ac:dyDescent="0.3">
      <c r="A8335">
        <v>2625</v>
      </c>
      <c r="B8335" t="s">
        <v>47</v>
      </c>
      <c r="C8335" t="s">
        <v>22</v>
      </c>
      <c r="D8335">
        <v>47</v>
      </c>
    </row>
    <row r="8336" spans="1:4" x14ac:dyDescent="0.3">
      <c r="A8336">
        <v>10905</v>
      </c>
      <c r="B8336" t="s">
        <v>41</v>
      </c>
      <c r="C8336" t="s">
        <v>17</v>
      </c>
      <c r="D8336">
        <v>194</v>
      </c>
    </row>
    <row r="8337" spans="1:4" x14ac:dyDescent="0.3">
      <c r="A8337">
        <v>10905</v>
      </c>
      <c r="B8337" t="s">
        <v>41</v>
      </c>
      <c r="C8337" t="s">
        <v>18</v>
      </c>
      <c r="D8337">
        <v>2</v>
      </c>
    </row>
    <row r="8338" spans="1:4" x14ac:dyDescent="0.3">
      <c r="A8338">
        <v>10905</v>
      </c>
      <c r="B8338" t="s">
        <v>41</v>
      </c>
      <c r="C8338" t="s">
        <v>19</v>
      </c>
      <c r="D8338">
        <v>56</v>
      </c>
    </row>
    <row r="8339" spans="1:4" x14ac:dyDescent="0.3">
      <c r="A8339">
        <v>10905</v>
      </c>
      <c r="B8339" t="s">
        <v>41</v>
      </c>
      <c r="C8339" t="s">
        <v>20</v>
      </c>
      <c r="D8339">
        <v>0</v>
      </c>
    </row>
    <row r="8340" spans="1:4" x14ac:dyDescent="0.3">
      <c r="A8340">
        <v>10905</v>
      </c>
      <c r="B8340" t="s">
        <v>41</v>
      </c>
      <c r="C8340" t="s">
        <v>21</v>
      </c>
      <c r="D8340">
        <v>0</v>
      </c>
    </row>
    <row r="8341" spans="1:4" x14ac:dyDescent="0.3">
      <c r="A8341">
        <v>10905</v>
      </c>
      <c r="B8341" t="s">
        <v>41</v>
      </c>
      <c r="C8341" t="s">
        <v>22</v>
      </c>
      <c r="D8341">
        <v>0</v>
      </c>
    </row>
    <row r="8342" spans="1:4" x14ac:dyDescent="0.3">
      <c r="A8342">
        <v>8910</v>
      </c>
      <c r="B8342" t="s">
        <v>41</v>
      </c>
      <c r="C8342" t="s">
        <v>17</v>
      </c>
      <c r="D8342">
        <v>194</v>
      </c>
    </row>
    <row r="8343" spans="1:4" x14ac:dyDescent="0.3">
      <c r="A8343">
        <v>8910</v>
      </c>
      <c r="B8343" t="s">
        <v>41</v>
      </c>
      <c r="C8343" t="s">
        <v>18</v>
      </c>
      <c r="D8343">
        <v>2</v>
      </c>
    </row>
    <row r="8344" spans="1:4" x14ac:dyDescent="0.3">
      <c r="A8344">
        <v>8910</v>
      </c>
      <c r="B8344" t="s">
        <v>41</v>
      </c>
      <c r="C8344" t="s">
        <v>19</v>
      </c>
      <c r="D8344">
        <v>56</v>
      </c>
    </row>
    <row r="8345" spans="1:4" x14ac:dyDescent="0.3">
      <c r="A8345">
        <v>8910</v>
      </c>
      <c r="B8345" t="s">
        <v>41</v>
      </c>
      <c r="C8345" t="s">
        <v>20</v>
      </c>
      <c r="D8345">
        <v>0</v>
      </c>
    </row>
    <row r="8346" spans="1:4" x14ac:dyDescent="0.3">
      <c r="A8346">
        <v>8910</v>
      </c>
      <c r="B8346" t="s">
        <v>41</v>
      </c>
      <c r="C8346" t="s">
        <v>21</v>
      </c>
      <c r="D8346">
        <v>0</v>
      </c>
    </row>
    <row r="8347" spans="1:4" x14ac:dyDescent="0.3">
      <c r="A8347">
        <v>8910</v>
      </c>
      <c r="B8347" t="s">
        <v>41</v>
      </c>
      <c r="C8347" t="s">
        <v>22</v>
      </c>
      <c r="D8347">
        <v>0</v>
      </c>
    </row>
    <row r="8348" spans="1:4" x14ac:dyDescent="0.3">
      <c r="A8348">
        <v>6299</v>
      </c>
      <c r="B8348" t="s">
        <v>48</v>
      </c>
      <c r="C8348" t="s">
        <v>17</v>
      </c>
      <c r="D8348">
        <v>324</v>
      </c>
    </row>
    <row r="8349" spans="1:4" x14ac:dyDescent="0.3">
      <c r="A8349">
        <v>6299</v>
      </c>
      <c r="B8349" t="s">
        <v>48</v>
      </c>
      <c r="C8349" t="s">
        <v>18</v>
      </c>
      <c r="D8349">
        <v>48</v>
      </c>
    </row>
    <row r="8350" spans="1:4" x14ac:dyDescent="0.3">
      <c r="A8350">
        <v>6299</v>
      </c>
      <c r="B8350" t="s">
        <v>48</v>
      </c>
      <c r="C8350" t="s">
        <v>19</v>
      </c>
      <c r="D8350">
        <v>186</v>
      </c>
    </row>
    <row r="8351" spans="1:4" x14ac:dyDescent="0.3">
      <c r="A8351">
        <v>6299</v>
      </c>
      <c r="B8351" t="s">
        <v>48</v>
      </c>
      <c r="C8351" t="s">
        <v>20</v>
      </c>
      <c r="D8351">
        <v>39</v>
      </c>
    </row>
    <row r="8352" spans="1:4" x14ac:dyDescent="0.3">
      <c r="A8352">
        <v>6299</v>
      </c>
      <c r="B8352" t="s">
        <v>48</v>
      </c>
      <c r="C8352" t="s">
        <v>21</v>
      </c>
      <c r="D8352">
        <v>18</v>
      </c>
    </row>
    <row r="8353" spans="1:4" x14ac:dyDescent="0.3">
      <c r="A8353">
        <v>6299</v>
      </c>
      <c r="B8353" t="s">
        <v>48</v>
      </c>
      <c r="C8353" t="s">
        <v>22</v>
      </c>
      <c r="D8353">
        <v>198</v>
      </c>
    </row>
    <row r="8354" spans="1:4" x14ac:dyDescent="0.3">
      <c r="A8354">
        <v>3846</v>
      </c>
      <c r="B8354" t="s">
        <v>41</v>
      </c>
      <c r="C8354" t="s">
        <v>17</v>
      </c>
      <c r="D8354">
        <v>192</v>
      </c>
    </row>
    <row r="8355" spans="1:4" x14ac:dyDescent="0.3">
      <c r="A8355">
        <v>3846</v>
      </c>
      <c r="B8355" t="s">
        <v>41</v>
      </c>
      <c r="C8355" t="s">
        <v>18</v>
      </c>
      <c r="D8355">
        <v>5</v>
      </c>
    </row>
    <row r="8356" spans="1:4" x14ac:dyDescent="0.3">
      <c r="A8356">
        <v>3846</v>
      </c>
      <c r="B8356" t="s">
        <v>41</v>
      </c>
      <c r="C8356" t="s">
        <v>19</v>
      </c>
      <c r="D8356">
        <v>53</v>
      </c>
    </row>
    <row r="8357" spans="1:4" x14ac:dyDescent="0.3">
      <c r="A8357">
        <v>3846</v>
      </c>
      <c r="B8357" t="s">
        <v>41</v>
      </c>
      <c r="C8357" t="s">
        <v>20</v>
      </c>
      <c r="D8357">
        <v>0</v>
      </c>
    </row>
    <row r="8358" spans="1:4" x14ac:dyDescent="0.3">
      <c r="A8358">
        <v>3846</v>
      </c>
      <c r="B8358" t="s">
        <v>41</v>
      </c>
      <c r="C8358" t="s">
        <v>21</v>
      </c>
      <c r="D8358">
        <v>5</v>
      </c>
    </row>
    <row r="8359" spans="1:4" x14ac:dyDescent="0.3">
      <c r="A8359">
        <v>3846</v>
      </c>
      <c r="B8359" t="s">
        <v>41</v>
      </c>
      <c r="C8359" t="s">
        <v>22</v>
      </c>
      <c r="D8359">
        <v>15</v>
      </c>
    </row>
    <row r="8360" spans="1:4" x14ac:dyDescent="0.3">
      <c r="A8360">
        <v>322</v>
      </c>
      <c r="B8360" t="s">
        <v>53</v>
      </c>
      <c r="C8360" t="s">
        <v>17</v>
      </c>
      <c r="D8360">
        <v>29</v>
      </c>
    </row>
    <row r="8361" spans="1:4" x14ac:dyDescent="0.3">
      <c r="A8361">
        <v>322</v>
      </c>
      <c r="B8361" t="s">
        <v>53</v>
      </c>
      <c r="C8361" t="s">
        <v>18</v>
      </c>
      <c r="D8361">
        <v>1</v>
      </c>
    </row>
    <row r="8362" spans="1:4" x14ac:dyDescent="0.3">
      <c r="A8362">
        <v>322</v>
      </c>
      <c r="B8362" t="s">
        <v>53</v>
      </c>
      <c r="C8362" t="s">
        <v>19</v>
      </c>
      <c r="D8362">
        <v>11</v>
      </c>
    </row>
    <row r="8363" spans="1:4" x14ac:dyDescent="0.3">
      <c r="A8363">
        <v>322</v>
      </c>
      <c r="B8363" t="s">
        <v>53</v>
      </c>
      <c r="C8363" t="s">
        <v>20</v>
      </c>
      <c r="D8363">
        <v>0</v>
      </c>
    </row>
    <row r="8364" spans="1:4" x14ac:dyDescent="0.3">
      <c r="A8364">
        <v>322</v>
      </c>
      <c r="B8364" t="s">
        <v>53</v>
      </c>
      <c r="C8364" t="s">
        <v>21</v>
      </c>
      <c r="D8364">
        <v>0</v>
      </c>
    </row>
    <row r="8365" spans="1:4" x14ac:dyDescent="0.3">
      <c r="A8365">
        <v>322</v>
      </c>
      <c r="B8365" t="s">
        <v>53</v>
      </c>
      <c r="C8365" t="s">
        <v>22</v>
      </c>
      <c r="D8365">
        <v>0</v>
      </c>
    </row>
    <row r="8366" spans="1:4" x14ac:dyDescent="0.3">
      <c r="A8366">
        <v>574</v>
      </c>
      <c r="B8366" t="s">
        <v>52</v>
      </c>
      <c r="C8366" t="s">
        <v>17</v>
      </c>
      <c r="D8366">
        <v>14</v>
      </c>
    </row>
    <row r="8367" spans="1:4" x14ac:dyDescent="0.3">
      <c r="A8367">
        <v>574</v>
      </c>
      <c r="B8367" t="s">
        <v>52</v>
      </c>
      <c r="C8367" t="s">
        <v>18</v>
      </c>
      <c r="D8367">
        <v>36</v>
      </c>
    </row>
    <row r="8368" spans="1:4" x14ac:dyDescent="0.3">
      <c r="A8368">
        <v>574</v>
      </c>
      <c r="B8368" t="s">
        <v>52</v>
      </c>
      <c r="C8368" t="s">
        <v>19</v>
      </c>
      <c r="D8368">
        <v>11</v>
      </c>
    </row>
    <row r="8369" spans="1:4" x14ac:dyDescent="0.3">
      <c r="A8369">
        <v>574</v>
      </c>
      <c r="B8369" t="s">
        <v>52</v>
      </c>
      <c r="C8369" t="s">
        <v>20</v>
      </c>
      <c r="D8369">
        <v>3</v>
      </c>
    </row>
    <row r="8370" spans="1:4" x14ac:dyDescent="0.3">
      <c r="A8370">
        <v>574</v>
      </c>
      <c r="B8370" t="s">
        <v>52</v>
      </c>
      <c r="C8370" t="s">
        <v>21</v>
      </c>
      <c r="D8370">
        <v>26</v>
      </c>
    </row>
    <row r="8371" spans="1:4" x14ac:dyDescent="0.3">
      <c r="A8371">
        <v>574</v>
      </c>
      <c r="B8371" t="s">
        <v>52</v>
      </c>
      <c r="C8371" t="s">
        <v>22</v>
      </c>
      <c r="D8371">
        <v>35</v>
      </c>
    </row>
    <row r="8372" spans="1:4" x14ac:dyDescent="0.3">
      <c r="A8372">
        <v>3266</v>
      </c>
      <c r="B8372" t="s">
        <v>48</v>
      </c>
      <c r="C8372" t="s">
        <v>17</v>
      </c>
      <c r="D8372">
        <v>14</v>
      </c>
    </row>
    <row r="8373" spans="1:4" x14ac:dyDescent="0.3">
      <c r="A8373">
        <v>3266</v>
      </c>
      <c r="B8373" t="s">
        <v>48</v>
      </c>
      <c r="C8373" t="s">
        <v>18</v>
      </c>
      <c r="D8373">
        <v>36</v>
      </c>
    </row>
    <row r="8374" spans="1:4" x14ac:dyDescent="0.3">
      <c r="A8374">
        <v>3266</v>
      </c>
      <c r="B8374" t="s">
        <v>48</v>
      </c>
      <c r="C8374" t="s">
        <v>19</v>
      </c>
      <c r="D8374">
        <v>11</v>
      </c>
    </row>
    <row r="8375" spans="1:4" x14ac:dyDescent="0.3">
      <c r="A8375">
        <v>3266</v>
      </c>
      <c r="B8375" t="s">
        <v>48</v>
      </c>
      <c r="C8375" t="s">
        <v>20</v>
      </c>
      <c r="D8375">
        <v>3</v>
      </c>
    </row>
    <row r="8376" spans="1:4" x14ac:dyDescent="0.3">
      <c r="A8376">
        <v>3266</v>
      </c>
      <c r="B8376" t="s">
        <v>48</v>
      </c>
      <c r="C8376" t="s">
        <v>21</v>
      </c>
      <c r="D8376">
        <v>26</v>
      </c>
    </row>
    <row r="8377" spans="1:4" x14ac:dyDescent="0.3">
      <c r="A8377">
        <v>3266</v>
      </c>
      <c r="B8377" t="s">
        <v>48</v>
      </c>
      <c r="C8377" t="s">
        <v>22</v>
      </c>
      <c r="D8377">
        <v>35</v>
      </c>
    </row>
    <row r="8378" spans="1:4" x14ac:dyDescent="0.3">
      <c r="A8378">
        <v>5283</v>
      </c>
      <c r="B8378" t="s">
        <v>41</v>
      </c>
      <c r="C8378" t="s">
        <v>17</v>
      </c>
      <c r="D8378">
        <v>93</v>
      </c>
    </row>
    <row r="8379" spans="1:4" x14ac:dyDescent="0.3">
      <c r="A8379">
        <v>5283</v>
      </c>
      <c r="B8379" t="s">
        <v>41</v>
      </c>
      <c r="C8379" t="s">
        <v>18</v>
      </c>
      <c r="D8379">
        <v>1</v>
      </c>
    </row>
    <row r="8380" spans="1:4" x14ac:dyDescent="0.3">
      <c r="A8380">
        <v>5283</v>
      </c>
      <c r="B8380" t="s">
        <v>41</v>
      </c>
      <c r="C8380" t="s">
        <v>19</v>
      </c>
      <c r="D8380">
        <v>21</v>
      </c>
    </row>
    <row r="8381" spans="1:4" x14ac:dyDescent="0.3">
      <c r="A8381">
        <v>5283</v>
      </c>
      <c r="B8381" t="s">
        <v>41</v>
      </c>
      <c r="C8381" t="s">
        <v>20</v>
      </c>
      <c r="D8381">
        <v>0</v>
      </c>
    </row>
    <row r="8382" spans="1:4" x14ac:dyDescent="0.3">
      <c r="A8382">
        <v>5283</v>
      </c>
      <c r="B8382" t="s">
        <v>41</v>
      </c>
      <c r="C8382" t="s">
        <v>21</v>
      </c>
      <c r="D8382">
        <v>4</v>
      </c>
    </row>
    <row r="8383" spans="1:4" x14ac:dyDescent="0.3">
      <c r="A8383">
        <v>5283</v>
      </c>
      <c r="B8383" t="s">
        <v>41</v>
      </c>
      <c r="C8383" t="s">
        <v>22</v>
      </c>
      <c r="D8383">
        <v>25</v>
      </c>
    </row>
    <row r="8384" spans="1:4" x14ac:dyDescent="0.3">
      <c r="A8384">
        <v>8595</v>
      </c>
      <c r="B8384" t="s">
        <v>53</v>
      </c>
      <c r="C8384" t="s">
        <v>17</v>
      </c>
      <c r="D8384">
        <v>55</v>
      </c>
    </row>
    <row r="8385" spans="1:4" x14ac:dyDescent="0.3">
      <c r="A8385">
        <v>8595</v>
      </c>
      <c r="B8385" t="s">
        <v>53</v>
      </c>
      <c r="C8385" t="s">
        <v>18</v>
      </c>
      <c r="D8385">
        <v>0</v>
      </c>
    </row>
    <row r="8386" spans="1:4" x14ac:dyDescent="0.3">
      <c r="A8386">
        <v>8595</v>
      </c>
      <c r="B8386" t="s">
        <v>53</v>
      </c>
      <c r="C8386" t="s">
        <v>19</v>
      </c>
      <c r="D8386">
        <v>6</v>
      </c>
    </row>
    <row r="8387" spans="1:4" x14ac:dyDescent="0.3">
      <c r="A8387">
        <v>8595</v>
      </c>
      <c r="B8387" t="s">
        <v>53</v>
      </c>
      <c r="C8387" t="s">
        <v>20</v>
      </c>
      <c r="D8387">
        <v>2</v>
      </c>
    </row>
    <row r="8388" spans="1:4" x14ac:dyDescent="0.3">
      <c r="A8388">
        <v>8595</v>
      </c>
      <c r="B8388" t="s">
        <v>53</v>
      </c>
      <c r="C8388" t="s">
        <v>21</v>
      </c>
      <c r="D8388">
        <v>0</v>
      </c>
    </row>
    <row r="8389" spans="1:4" x14ac:dyDescent="0.3">
      <c r="A8389">
        <v>8595</v>
      </c>
      <c r="B8389" t="s">
        <v>53</v>
      </c>
      <c r="C8389" t="s">
        <v>22</v>
      </c>
      <c r="D8389">
        <v>4</v>
      </c>
    </row>
    <row r="8390" spans="1:4" x14ac:dyDescent="0.3">
      <c r="A8390">
        <v>7232</v>
      </c>
      <c r="B8390" t="s">
        <v>41</v>
      </c>
      <c r="C8390" t="s">
        <v>17</v>
      </c>
      <c r="D8390">
        <v>55</v>
      </c>
    </row>
    <row r="8391" spans="1:4" x14ac:dyDescent="0.3">
      <c r="A8391">
        <v>7232</v>
      </c>
      <c r="B8391" t="s">
        <v>41</v>
      </c>
      <c r="C8391" t="s">
        <v>18</v>
      </c>
      <c r="D8391">
        <v>0</v>
      </c>
    </row>
    <row r="8392" spans="1:4" x14ac:dyDescent="0.3">
      <c r="A8392">
        <v>7232</v>
      </c>
      <c r="B8392" t="s">
        <v>41</v>
      </c>
      <c r="C8392" t="s">
        <v>19</v>
      </c>
      <c r="D8392">
        <v>6</v>
      </c>
    </row>
    <row r="8393" spans="1:4" x14ac:dyDescent="0.3">
      <c r="A8393">
        <v>7232</v>
      </c>
      <c r="B8393" t="s">
        <v>41</v>
      </c>
      <c r="C8393" t="s">
        <v>20</v>
      </c>
      <c r="D8393">
        <v>2</v>
      </c>
    </row>
    <row r="8394" spans="1:4" x14ac:dyDescent="0.3">
      <c r="A8394">
        <v>7232</v>
      </c>
      <c r="B8394" t="s">
        <v>41</v>
      </c>
      <c r="C8394" t="s">
        <v>21</v>
      </c>
      <c r="D8394">
        <v>0</v>
      </c>
    </row>
    <row r="8395" spans="1:4" x14ac:dyDescent="0.3">
      <c r="A8395">
        <v>7232</v>
      </c>
      <c r="B8395" t="s">
        <v>41</v>
      </c>
      <c r="C8395" t="s">
        <v>22</v>
      </c>
      <c r="D8395">
        <v>4</v>
      </c>
    </row>
    <row r="8396" spans="1:4" x14ac:dyDescent="0.3">
      <c r="A8396">
        <v>1064</v>
      </c>
      <c r="B8396" t="s">
        <v>41</v>
      </c>
      <c r="C8396" t="s">
        <v>17</v>
      </c>
      <c r="D8396">
        <v>22</v>
      </c>
    </row>
    <row r="8397" spans="1:4" x14ac:dyDescent="0.3">
      <c r="A8397">
        <v>1064</v>
      </c>
      <c r="B8397" t="s">
        <v>41</v>
      </c>
      <c r="C8397" t="s">
        <v>18</v>
      </c>
      <c r="D8397">
        <v>1</v>
      </c>
    </row>
    <row r="8398" spans="1:4" x14ac:dyDescent="0.3">
      <c r="A8398">
        <v>1064</v>
      </c>
      <c r="B8398" t="s">
        <v>41</v>
      </c>
      <c r="C8398" t="s">
        <v>19</v>
      </c>
      <c r="D8398">
        <v>11</v>
      </c>
    </row>
    <row r="8399" spans="1:4" x14ac:dyDescent="0.3">
      <c r="A8399">
        <v>1064</v>
      </c>
      <c r="B8399" t="s">
        <v>41</v>
      </c>
      <c r="C8399" t="s">
        <v>20</v>
      </c>
      <c r="D8399">
        <v>0</v>
      </c>
    </row>
    <row r="8400" spans="1:4" x14ac:dyDescent="0.3">
      <c r="A8400">
        <v>1064</v>
      </c>
      <c r="B8400" t="s">
        <v>41</v>
      </c>
      <c r="C8400" t="s">
        <v>21</v>
      </c>
      <c r="D8400">
        <v>5</v>
      </c>
    </row>
    <row r="8401" spans="1:4" x14ac:dyDescent="0.3">
      <c r="A8401">
        <v>1064</v>
      </c>
      <c r="B8401" t="s">
        <v>41</v>
      </c>
      <c r="C8401" t="s">
        <v>22</v>
      </c>
      <c r="D8401">
        <v>3</v>
      </c>
    </row>
    <row r="8402" spans="1:4" x14ac:dyDescent="0.3">
      <c r="A8402">
        <v>738</v>
      </c>
      <c r="B8402" t="s">
        <v>45</v>
      </c>
      <c r="C8402" t="s">
        <v>17</v>
      </c>
      <c r="D8402">
        <v>48</v>
      </c>
    </row>
    <row r="8403" spans="1:4" x14ac:dyDescent="0.3">
      <c r="A8403">
        <v>738</v>
      </c>
      <c r="B8403" t="s">
        <v>45</v>
      </c>
      <c r="C8403" t="s">
        <v>18</v>
      </c>
      <c r="D8403">
        <v>13</v>
      </c>
    </row>
    <row r="8404" spans="1:4" x14ac:dyDescent="0.3">
      <c r="A8404">
        <v>738</v>
      </c>
      <c r="B8404" t="s">
        <v>45</v>
      </c>
      <c r="C8404" t="s">
        <v>19</v>
      </c>
      <c r="D8404">
        <v>57</v>
      </c>
    </row>
    <row r="8405" spans="1:4" x14ac:dyDescent="0.3">
      <c r="A8405">
        <v>738</v>
      </c>
      <c r="B8405" t="s">
        <v>45</v>
      </c>
      <c r="C8405" t="s">
        <v>20</v>
      </c>
      <c r="D8405">
        <v>24</v>
      </c>
    </row>
    <row r="8406" spans="1:4" x14ac:dyDescent="0.3">
      <c r="A8406">
        <v>738</v>
      </c>
      <c r="B8406" t="s">
        <v>45</v>
      </c>
      <c r="C8406" t="s">
        <v>21</v>
      </c>
      <c r="D8406">
        <v>15</v>
      </c>
    </row>
    <row r="8407" spans="1:4" x14ac:dyDescent="0.3">
      <c r="A8407">
        <v>738</v>
      </c>
      <c r="B8407" t="s">
        <v>45</v>
      </c>
      <c r="C8407" t="s">
        <v>22</v>
      </c>
      <c r="D8407">
        <v>25</v>
      </c>
    </row>
    <row r="8408" spans="1:4" x14ac:dyDescent="0.3">
      <c r="A8408">
        <v>11178</v>
      </c>
      <c r="B8408" t="s">
        <v>52</v>
      </c>
      <c r="C8408" t="s">
        <v>17</v>
      </c>
      <c r="D8408">
        <v>15</v>
      </c>
    </row>
    <row r="8409" spans="1:4" x14ac:dyDescent="0.3">
      <c r="A8409">
        <v>11178</v>
      </c>
      <c r="B8409" t="s">
        <v>52</v>
      </c>
      <c r="C8409" t="s">
        <v>18</v>
      </c>
      <c r="D8409">
        <v>2</v>
      </c>
    </row>
    <row r="8410" spans="1:4" x14ac:dyDescent="0.3">
      <c r="A8410">
        <v>11178</v>
      </c>
      <c r="B8410" t="s">
        <v>52</v>
      </c>
      <c r="C8410" t="s">
        <v>19</v>
      </c>
      <c r="D8410">
        <v>10</v>
      </c>
    </row>
    <row r="8411" spans="1:4" x14ac:dyDescent="0.3">
      <c r="A8411">
        <v>11178</v>
      </c>
      <c r="B8411" t="s">
        <v>52</v>
      </c>
      <c r="C8411" t="s">
        <v>20</v>
      </c>
      <c r="D8411">
        <v>0</v>
      </c>
    </row>
    <row r="8412" spans="1:4" x14ac:dyDescent="0.3">
      <c r="A8412">
        <v>11178</v>
      </c>
      <c r="B8412" t="s">
        <v>52</v>
      </c>
      <c r="C8412" t="s">
        <v>21</v>
      </c>
      <c r="D8412">
        <v>1</v>
      </c>
    </row>
    <row r="8413" spans="1:4" x14ac:dyDescent="0.3">
      <c r="A8413">
        <v>11178</v>
      </c>
      <c r="B8413" t="s">
        <v>52</v>
      </c>
      <c r="C8413" t="s">
        <v>22</v>
      </c>
      <c r="D8413">
        <v>4</v>
      </c>
    </row>
    <row r="8414" spans="1:4" x14ac:dyDescent="0.3">
      <c r="A8414">
        <v>4324</v>
      </c>
      <c r="B8414" t="s">
        <v>41</v>
      </c>
      <c r="C8414" t="s">
        <v>17</v>
      </c>
      <c r="D8414">
        <v>235</v>
      </c>
    </row>
    <row r="8415" spans="1:4" x14ac:dyDescent="0.3">
      <c r="A8415">
        <v>4324</v>
      </c>
      <c r="B8415" t="s">
        <v>41</v>
      </c>
      <c r="C8415" t="s">
        <v>18</v>
      </c>
      <c r="D8415">
        <v>0</v>
      </c>
    </row>
    <row r="8416" spans="1:4" x14ac:dyDescent="0.3">
      <c r="A8416">
        <v>4324</v>
      </c>
      <c r="B8416" t="s">
        <v>41</v>
      </c>
      <c r="C8416" t="s">
        <v>19</v>
      </c>
      <c r="D8416">
        <v>235</v>
      </c>
    </row>
    <row r="8417" spans="1:4" x14ac:dyDescent="0.3">
      <c r="A8417">
        <v>4324</v>
      </c>
      <c r="B8417" t="s">
        <v>41</v>
      </c>
      <c r="C8417" t="s">
        <v>20</v>
      </c>
      <c r="D8417">
        <v>19</v>
      </c>
    </row>
    <row r="8418" spans="1:4" x14ac:dyDescent="0.3">
      <c r="A8418">
        <v>4324</v>
      </c>
      <c r="B8418" t="s">
        <v>41</v>
      </c>
      <c r="C8418" t="s">
        <v>21</v>
      </c>
      <c r="D8418">
        <v>4</v>
      </c>
    </row>
    <row r="8419" spans="1:4" x14ac:dyDescent="0.3">
      <c r="A8419">
        <v>4324</v>
      </c>
      <c r="B8419" t="s">
        <v>41</v>
      </c>
      <c r="C8419" t="s">
        <v>22</v>
      </c>
      <c r="D8419">
        <v>191</v>
      </c>
    </row>
    <row r="8420" spans="1:4" x14ac:dyDescent="0.3">
      <c r="A8420">
        <v>9738</v>
      </c>
      <c r="B8420" t="s">
        <v>47</v>
      </c>
      <c r="C8420" t="s">
        <v>17</v>
      </c>
      <c r="D8420">
        <v>65</v>
      </c>
    </row>
    <row r="8421" spans="1:4" x14ac:dyDescent="0.3">
      <c r="A8421">
        <v>9738</v>
      </c>
      <c r="B8421" t="s">
        <v>47</v>
      </c>
      <c r="C8421" t="s">
        <v>18</v>
      </c>
      <c r="D8421">
        <v>4</v>
      </c>
    </row>
    <row r="8422" spans="1:4" x14ac:dyDescent="0.3">
      <c r="A8422">
        <v>9738</v>
      </c>
      <c r="B8422" t="s">
        <v>47</v>
      </c>
      <c r="C8422" t="s">
        <v>19</v>
      </c>
      <c r="D8422">
        <v>16</v>
      </c>
    </row>
    <row r="8423" spans="1:4" x14ac:dyDescent="0.3">
      <c r="A8423">
        <v>9738</v>
      </c>
      <c r="B8423" t="s">
        <v>47</v>
      </c>
      <c r="C8423" t="s">
        <v>20</v>
      </c>
      <c r="D8423">
        <v>0</v>
      </c>
    </row>
    <row r="8424" spans="1:4" x14ac:dyDescent="0.3">
      <c r="A8424">
        <v>9738</v>
      </c>
      <c r="B8424" t="s">
        <v>47</v>
      </c>
      <c r="C8424" t="s">
        <v>21</v>
      </c>
      <c r="D8424">
        <v>4</v>
      </c>
    </row>
    <row r="8425" spans="1:4" x14ac:dyDescent="0.3">
      <c r="A8425">
        <v>9738</v>
      </c>
      <c r="B8425" t="s">
        <v>47</v>
      </c>
      <c r="C8425" t="s">
        <v>22</v>
      </c>
      <c r="D8425">
        <v>11</v>
      </c>
    </row>
    <row r="8426" spans="1:4" x14ac:dyDescent="0.3">
      <c r="A8426">
        <v>10212</v>
      </c>
      <c r="B8426" t="s">
        <v>45</v>
      </c>
      <c r="C8426" t="s">
        <v>17</v>
      </c>
      <c r="D8426">
        <v>65</v>
      </c>
    </row>
    <row r="8427" spans="1:4" x14ac:dyDescent="0.3">
      <c r="A8427">
        <v>10212</v>
      </c>
      <c r="B8427" t="s">
        <v>45</v>
      </c>
      <c r="C8427" t="s">
        <v>18</v>
      </c>
      <c r="D8427">
        <v>4</v>
      </c>
    </row>
    <row r="8428" spans="1:4" x14ac:dyDescent="0.3">
      <c r="A8428">
        <v>10212</v>
      </c>
      <c r="B8428" t="s">
        <v>45</v>
      </c>
      <c r="C8428" t="s">
        <v>19</v>
      </c>
      <c r="D8428">
        <v>16</v>
      </c>
    </row>
    <row r="8429" spans="1:4" x14ac:dyDescent="0.3">
      <c r="A8429">
        <v>10212</v>
      </c>
      <c r="B8429" t="s">
        <v>45</v>
      </c>
      <c r="C8429" t="s">
        <v>20</v>
      </c>
      <c r="D8429">
        <v>0</v>
      </c>
    </row>
    <row r="8430" spans="1:4" x14ac:dyDescent="0.3">
      <c r="A8430">
        <v>10212</v>
      </c>
      <c r="B8430" t="s">
        <v>45</v>
      </c>
      <c r="C8430" t="s">
        <v>21</v>
      </c>
      <c r="D8430">
        <v>4</v>
      </c>
    </row>
    <row r="8431" spans="1:4" x14ac:dyDescent="0.3">
      <c r="A8431">
        <v>10212</v>
      </c>
      <c r="B8431" t="s">
        <v>45</v>
      </c>
      <c r="C8431" t="s">
        <v>22</v>
      </c>
      <c r="D8431">
        <v>11</v>
      </c>
    </row>
    <row r="8432" spans="1:4" x14ac:dyDescent="0.3">
      <c r="A8432">
        <v>7617</v>
      </c>
      <c r="B8432" t="s">
        <v>41</v>
      </c>
      <c r="C8432" t="s">
        <v>17</v>
      </c>
      <c r="D8432">
        <v>67</v>
      </c>
    </row>
    <row r="8433" spans="1:4" x14ac:dyDescent="0.3">
      <c r="A8433">
        <v>7617</v>
      </c>
      <c r="B8433" t="s">
        <v>41</v>
      </c>
      <c r="C8433" t="s">
        <v>18</v>
      </c>
      <c r="D8433">
        <v>5</v>
      </c>
    </row>
    <row r="8434" spans="1:4" x14ac:dyDescent="0.3">
      <c r="A8434">
        <v>7617</v>
      </c>
      <c r="B8434" t="s">
        <v>41</v>
      </c>
      <c r="C8434" t="s">
        <v>19</v>
      </c>
      <c r="D8434">
        <v>61</v>
      </c>
    </row>
    <row r="8435" spans="1:4" x14ac:dyDescent="0.3">
      <c r="A8435">
        <v>7617</v>
      </c>
      <c r="B8435" t="s">
        <v>41</v>
      </c>
      <c r="C8435" t="s">
        <v>20</v>
      </c>
      <c r="D8435">
        <v>3</v>
      </c>
    </row>
    <row r="8436" spans="1:4" x14ac:dyDescent="0.3">
      <c r="A8436">
        <v>7617</v>
      </c>
      <c r="B8436" t="s">
        <v>41</v>
      </c>
      <c r="C8436" t="s">
        <v>21</v>
      </c>
      <c r="D8436">
        <v>8</v>
      </c>
    </row>
    <row r="8437" spans="1:4" x14ac:dyDescent="0.3">
      <c r="A8437">
        <v>7617</v>
      </c>
      <c r="B8437" t="s">
        <v>41</v>
      </c>
      <c r="C8437" t="s">
        <v>22</v>
      </c>
      <c r="D8437">
        <v>19</v>
      </c>
    </row>
    <row r="8438" spans="1:4" x14ac:dyDescent="0.3">
      <c r="A8438">
        <v>450</v>
      </c>
      <c r="B8438" t="s">
        <v>43</v>
      </c>
      <c r="C8438" t="s">
        <v>17</v>
      </c>
      <c r="D8438">
        <v>67</v>
      </c>
    </row>
    <row r="8439" spans="1:4" x14ac:dyDescent="0.3">
      <c r="A8439">
        <v>450</v>
      </c>
      <c r="B8439" t="s">
        <v>43</v>
      </c>
      <c r="C8439" t="s">
        <v>18</v>
      </c>
      <c r="D8439">
        <v>15</v>
      </c>
    </row>
    <row r="8440" spans="1:4" x14ac:dyDescent="0.3">
      <c r="A8440">
        <v>450</v>
      </c>
      <c r="B8440" t="s">
        <v>43</v>
      </c>
      <c r="C8440" t="s">
        <v>19</v>
      </c>
      <c r="D8440">
        <v>80</v>
      </c>
    </row>
    <row r="8441" spans="1:4" x14ac:dyDescent="0.3">
      <c r="A8441">
        <v>450</v>
      </c>
      <c r="B8441" t="s">
        <v>43</v>
      </c>
      <c r="C8441" t="s">
        <v>20</v>
      </c>
      <c r="D8441">
        <v>17</v>
      </c>
    </row>
    <row r="8442" spans="1:4" x14ac:dyDescent="0.3">
      <c r="A8442">
        <v>450</v>
      </c>
      <c r="B8442" t="s">
        <v>43</v>
      </c>
      <c r="C8442" t="s">
        <v>21</v>
      </c>
      <c r="D8442">
        <v>11</v>
      </c>
    </row>
    <row r="8443" spans="1:4" x14ac:dyDescent="0.3">
      <c r="A8443">
        <v>450</v>
      </c>
      <c r="B8443" t="s">
        <v>43</v>
      </c>
      <c r="C8443" t="s">
        <v>22</v>
      </c>
      <c r="D8443">
        <v>80</v>
      </c>
    </row>
    <row r="8444" spans="1:4" x14ac:dyDescent="0.3">
      <c r="A8444">
        <v>8086</v>
      </c>
      <c r="B8444" t="s">
        <v>47</v>
      </c>
      <c r="C8444" t="s">
        <v>17</v>
      </c>
      <c r="D8444">
        <v>48</v>
      </c>
    </row>
    <row r="8445" spans="1:4" x14ac:dyDescent="0.3">
      <c r="A8445">
        <v>8086</v>
      </c>
      <c r="B8445" t="s">
        <v>47</v>
      </c>
      <c r="C8445" t="s">
        <v>18</v>
      </c>
      <c r="D8445">
        <v>0</v>
      </c>
    </row>
    <row r="8446" spans="1:4" x14ac:dyDescent="0.3">
      <c r="A8446">
        <v>8086</v>
      </c>
      <c r="B8446" t="s">
        <v>47</v>
      </c>
      <c r="C8446" t="s">
        <v>19</v>
      </c>
      <c r="D8446">
        <v>2</v>
      </c>
    </row>
    <row r="8447" spans="1:4" x14ac:dyDescent="0.3">
      <c r="A8447">
        <v>8086</v>
      </c>
      <c r="B8447" t="s">
        <v>47</v>
      </c>
      <c r="C8447" t="s">
        <v>20</v>
      </c>
      <c r="D8447">
        <v>0</v>
      </c>
    </row>
    <row r="8448" spans="1:4" x14ac:dyDescent="0.3">
      <c r="A8448">
        <v>8086</v>
      </c>
      <c r="B8448" t="s">
        <v>47</v>
      </c>
      <c r="C8448" t="s">
        <v>21</v>
      </c>
      <c r="D8448">
        <v>0</v>
      </c>
    </row>
    <row r="8449" spans="1:4" x14ac:dyDescent="0.3">
      <c r="A8449">
        <v>8086</v>
      </c>
      <c r="B8449" t="s">
        <v>47</v>
      </c>
      <c r="C8449" t="s">
        <v>22</v>
      </c>
      <c r="D8449">
        <v>5</v>
      </c>
    </row>
    <row r="8450" spans="1:4" x14ac:dyDescent="0.3">
      <c r="A8450">
        <v>7947</v>
      </c>
      <c r="B8450" t="s">
        <v>41</v>
      </c>
      <c r="C8450" t="s">
        <v>17</v>
      </c>
      <c r="D8450">
        <v>24</v>
      </c>
    </row>
    <row r="8451" spans="1:4" x14ac:dyDescent="0.3">
      <c r="A8451">
        <v>7947</v>
      </c>
      <c r="B8451" t="s">
        <v>41</v>
      </c>
      <c r="C8451" t="s">
        <v>18</v>
      </c>
      <c r="D8451">
        <v>0</v>
      </c>
    </row>
    <row r="8452" spans="1:4" x14ac:dyDescent="0.3">
      <c r="A8452">
        <v>7947</v>
      </c>
      <c r="B8452" t="s">
        <v>41</v>
      </c>
      <c r="C8452" t="s">
        <v>19</v>
      </c>
      <c r="D8452">
        <v>8</v>
      </c>
    </row>
    <row r="8453" spans="1:4" x14ac:dyDescent="0.3">
      <c r="A8453">
        <v>7947</v>
      </c>
      <c r="B8453" t="s">
        <v>41</v>
      </c>
      <c r="C8453" t="s">
        <v>20</v>
      </c>
      <c r="D8453">
        <v>0</v>
      </c>
    </row>
    <row r="8454" spans="1:4" x14ac:dyDescent="0.3">
      <c r="A8454">
        <v>7947</v>
      </c>
      <c r="B8454" t="s">
        <v>41</v>
      </c>
      <c r="C8454" t="s">
        <v>21</v>
      </c>
      <c r="D8454">
        <v>1</v>
      </c>
    </row>
    <row r="8455" spans="1:4" x14ac:dyDescent="0.3">
      <c r="A8455">
        <v>7947</v>
      </c>
      <c r="B8455" t="s">
        <v>41</v>
      </c>
      <c r="C8455" t="s">
        <v>22</v>
      </c>
      <c r="D8455">
        <v>4</v>
      </c>
    </row>
    <row r="8456" spans="1:4" x14ac:dyDescent="0.3">
      <c r="A8456">
        <v>5644</v>
      </c>
      <c r="B8456" t="s">
        <v>41</v>
      </c>
      <c r="C8456" t="s">
        <v>17</v>
      </c>
      <c r="D8456">
        <v>309</v>
      </c>
    </row>
    <row r="8457" spans="1:4" x14ac:dyDescent="0.3">
      <c r="A8457">
        <v>5644</v>
      </c>
      <c r="B8457" t="s">
        <v>41</v>
      </c>
      <c r="C8457" t="s">
        <v>18</v>
      </c>
      <c r="D8457">
        <v>3</v>
      </c>
    </row>
    <row r="8458" spans="1:4" x14ac:dyDescent="0.3">
      <c r="A8458">
        <v>5644</v>
      </c>
      <c r="B8458" t="s">
        <v>41</v>
      </c>
      <c r="C8458" t="s">
        <v>19</v>
      </c>
      <c r="D8458">
        <v>24</v>
      </c>
    </row>
    <row r="8459" spans="1:4" x14ac:dyDescent="0.3">
      <c r="A8459">
        <v>5644</v>
      </c>
      <c r="B8459" t="s">
        <v>41</v>
      </c>
      <c r="C8459" t="s">
        <v>20</v>
      </c>
      <c r="D8459">
        <v>4</v>
      </c>
    </row>
    <row r="8460" spans="1:4" x14ac:dyDescent="0.3">
      <c r="A8460">
        <v>5644</v>
      </c>
      <c r="B8460" t="s">
        <v>41</v>
      </c>
      <c r="C8460" t="s">
        <v>21</v>
      </c>
      <c r="D8460">
        <v>3</v>
      </c>
    </row>
    <row r="8461" spans="1:4" x14ac:dyDescent="0.3">
      <c r="A8461">
        <v>5644</v>
      </c>
      <c r="B8461" t="s">
        <v>41</v>
      </c>
      <c r="C8461" t="s">
        <v>22</v>
      </c>
      <c r="D8461">
        <v>20</v>
      </c>
    </row>
    <row r="8462" spans="1:4" x14ac:dyDescent="0.3">
      <c r="A8462">
        <v>3225</v>
      </c>
      <c r="B8462" t="s">
        <v>41</v>
      </c>
      <c r="C8462" t="s">
        <v>17</v>
      </c>
      <c r="D8462">
        <v>116</v>
      </c>
    </row>
    <row r="8463" spans="1:4" x14ac:dyDescent="0.3">
      <c r="A8463">
        <v>3225</v>
      </c>
      <c r="B8463" t="s">
        <v>41</v>
      </c>
      <c r="C8463" t="s">
        <v>18</v>
      </c>
      <c r="D8463">
        <v>11</v>
      </c>
    </row>
    <row r="8464" spans="1:4" x14ac:dyDescent="0.3">
      <c r="A8464">
        <v>3225</v>
      </c>
      <c r="B8464" t="s">
        <v>41</v>
      </c>
      <c r="C8464" t="s">
        <v>19</v>
      </c>
      <c r="D8464">
        <v>72</v>
      </c>
    </row>
    <row r="8465" spans="1:4" x14ac:dyDescent="0.3">
      <c r="A8465">
        <v>3225</v>
      </c>
      <c r="B8465" t="s">
        <v>41</v>
      </c>
      <c r="C8465" t="s">
        <v>20</v>
      </c>
      <c r="D8465">
        <v>3</v>
      </c>
    </row>
    <row r="8466" spans="1:4" x14ac:dyDescent="0.3">
      <c r="A8466">
        <v>3225</v>
      </c>
      <c r="B8466" t="s">
        <v>41</v>
      </c>
      <c r="C8466" t="s">
        <v>21</v>
      </c>
      <c r="D8466">
        <v>17</v>
      </c>
    </row>
    <row r="8467" spans="1:4" x14ac:dyDescent="0.3">
      <c r="A8467">
        <v>3225</v>
      </c>
      <c r="B8467" t="s">
        <v>41</v>
      </c>
      <c r="C8467" t="s">
        <v>22</v>
      </c>
      <c r="D8467">
        <v>46</v>
      </c>
    </row>
    <row r="8468" spans="1:4" x14ac:dyDescent="0.3">
      <c r="A8468">
        <v>6103</v>
      </c>
      <c r="B8468" t="s">
        <v>53</v>
      </c>
      <c r="C8468" t="s">
        <v>17</v>
      </c>
      <c r="D8468">
        <v>40</v>
      </c>
    </row>
    <row r="8469" spans="1:4" x14ac:dyDescent="0.3">
      <c r="A8469">
        <v>6103</v>
      </c>
      <c r="B8469" t="s">
        <v>53</v>
      </c>
      <c r="C8469" t="s">
        <v>18</v>
      </c>
      <c r="D8469">
        <v>15</v>
      </c>
    </row>
    <row r="8470" spans="1:4" x14ac:dyDescent="0.3">
      <c r="A8470">
        <v>6103</v>
      </c>
      <c r="B8470" t="s">
        <v>53</v>
      </c>
      <c r="C8470" t="s">
        <v>19</v>
      </c>
      <c r="D8470">
        <v>15</v>
      </c>
    </row>
    <row r="8471" spans="1:4" x14ac:dyDescent="0.3">
      <c r="A8471">
        <v>6103</v>
      </c>
      <c r="B8471" t="s">
        <v>53</v>
      </c>
      <c r="C8471" t="s">
        <v>20</v>
      </c>
      <c r="D8471">
        <v>17</v>
      </c>
    </row>
    <row r="8472" spans="1:4" x14ac:dyDescent="0.3">
      <c r="A8472">
        <v>6103</v>
      </c>
      <c r="B8472" t="s">
        <v>53</v>
      </c>
      <c r="C8472" t="s">
        <v>21</v>
      </c>
      <c r="D8472">
        <v>6</v>
      </c>
    </row>
    <row r="8473" spans="1:4" x14ac:dyDescent="0.3">
      <c r="A8473">
        <v>6103</v>
      </c>
      <c r="B8473" t="s">
        <v>53</v>
      </c>
      <c r="C8473" t="s">
        <v>22</v>
      </c>
      <c r="D8473">
        <v>7</v>
      </c>
    </row>
    <row r="8474" spans="1:4" x14ac:dyDescent="0.3">
      <c r="A8474">
        <v>7444</v>
      </c>
      <c r="B8474" t="s">
        <v>41</v>
      </c>
      <c r="C8474" t="s">
        <v>17</v>
      </c>
      <c r="D8474">
        <v>19</v>
      </c>
    </row>
    <row r="8475" spans="1:4" x14ac:dyDescent="0.3">
      <c r="A8475">
        <v>7444</v>
      </c>
      <c r="B8475" t="s">
        <v>41</v>
      </c>
      <c r="C8475" t="s">
        <v>18</v>
      </c>
      <c r="D8475">
        <v>0</v>
      </c>
    </row>
    <row r="8476" spans="1:4" x14ac:dyDescent="0.3">
      <c r="A8476">
        <v>7444</v>
      </c>
      <c r="B8476" t="s">
        <v>41</v>
      </c>
      <c r="C8476" t="s">
        <v>19</v>
      </c>
      <c r="D8476">
        <v>9</v>
      </c>
    </row>
    <row r="8477" spans="1:4" x14ac:dyDescent="0.3">
      <c r="A8477">
        <v>7444</v>
      </c>
      <c r="B8477" t="s">
        <v>41</v>
      </c>
      <c r="C8477" t="s">
        <v>20</v>
      </c>
      <c r="D8477">
        <v>0</v>
      </c>
    </row>
    <row r="8478" spans="1:4" x14ac:dyDescent="0.3">
      <c r="A8478">
        <v>7444</v>
      </c>
      <c r="B8478" t="s">
        <v>41</v>
      </c>
      <c r="C8478" t="s">
        <v>21</v>
      </c>
      <c r="D8478">
        <v>0</v>
      </c>
    </row>
    <row r="8479" spans="1:4" x14ac:dyDescent="0.3">
      <c r="A8479">
        <v>7444</v>
      </c>
      <c r="B8479" t="s">
        <v>41</v>
      </c>
      <c r="C8479" t="s">
        <v>22</v>
      </c>
      <c r="D8479">
        <v>2</v>
      </c>
    </row>
    <row r="8480" spans="1:4" x14ac:dyDescent="0.3">
      <c r="A8480">
        <v>749</v>
      </c>
      <c r="B8480" t="s">
        <v>41</v>
      </c>
      <c r="C8480" t="s">
        <v>17</v>
      </c>
      <c r="D8480">
        <v>46</v>
      </c>
    </row>
    <row r="8481" spans="1:4" x14ac:dyDescent="0.3">
      <c r="A8481">
        <v>749</v>
      </c>
      <c r="B8481" t="s">
        <v>41</v>
      </c>
      <c r="C8481" t="s">
        <v>18</v>
      </c>
      <c r="D8481">
        <v>7</v>
      </c>
    </row>
    <row r="8482" spans="1:4" x14ac:dyDescent="0.3">
      <c r="A8482">
        <v>749</v>
      </c>
      <c r="B8482" t="s">
        <v>41</v>
      </c>
      <c r="C8482" t="s">
        <v>19</v>
      </c>
      <c r="D8482">
        <v>59</v>
      </c>
    </row>
    <row r="8483" spans="1:4" x14ac:dyDescent="0.3">
      <c r="A8483">
        <v>749</v>
      </c>
      <c r="B8483" t="s">
        <v>41</v>
      </c>
      <c r="C8483" t="s">
        <v>20</v>
      </c>
      <c r="D8483">
        <v>2</v>
      </c>
    </row>
    <row r="8484" spans="1:4" x14ac:dyDescent="0.3">
      <c r="A8484">
        <v>749</v>
      </c>
      <c r="B8484" t="s">
        <v>41</v>
      </c>
      <c r="C8484" t="s">
        <v>21</v>
      </c>
      <c r="D8484">
        <v>4</v>
      </c>
    </row>
    <row r="8485" spans="1:4" x14ac:dyDescent="0.3">
      <c r="A8485">
        <v>749</v>
      </c>
      <c r="B8485" t="s">
        <v>41</v>
      </c>
      <c r="C8485" t="s">
        <v>22</v>
      </c>
      <c r="D8485">
        <v>27</v>
      </c>
    </row>
    <row r="8486" spans="1:4" x14ac:dyDescent="0.3">
      <c r="A8486">
        <v>1506</v>
      </c>
      <c r="B8486" t="s">
        <v>41</v>
      </c>
      <c r="C8486" t="s">
        <v>17</v>
      </c>
      <c r="D8486">
        <v>48</v>
      </c>
    </row>
    <row r="8487" spans="1:4" x14ac:dyDescent="0.3">
      <c r="A8487">
        <v>1506</v>
      </c>
      <c r="B8487" t="s">
        <v>41</v>
      </c>
      <c r="C8487" t="s">
        <v>18</v>
      </c>
      <c r="D8487">
        <v>9</v>
      </c>
    </row>
    <row r="8488" spans="1:4" x14ac:dyDescent="0.3">
      <c r="A8488">
        <v>1506</v>
      </c>
      <c r="B8488" t="s">
        <v>41</v>
      </c>
      <c r="C8488" t="s">
        <v>19</v>
      </c>
      <c r="D8488">
        <v>45</v>
      </c>
    </row>
    <row r="8489" spans="1:4" x14ac:dyDescent="0.3">
      <c r="A8489">
        <v>1506</v>
      </c>
      <c r="B8489" t="s">
        <v>41</v>
      </c>
      <c r="C8489" t="s">
        <v>20</v>
      </c>
      <c r="D8489">
        <v>3</v>
      </c>
    </row>
    <row r="8490" spans="1:4" x14ac:dyDescent="0.3">
      <c r="A8490">
        <v>1506</v>
      </c>
      <c r="B8490" t="s">
        <v>41</v>
      </c>
      <c r="C8490" t="s">
        <v>21</v>
      </c>
      <c r="D8490">
        <v>15</v>
      </c>
    </row>
    <row r="8491" spans="1:4" x14ac:dyDescent="0.3">
      <c r="A8491">
        <v>1506</v>
      </c>
      <c r="B8491" t="s">
        <v>41</v>
      </c>
      <c r="C8491" t="s">
        <v>22</v>
      </c>
      <c r="D8491">
        <v>20</v>
      </c>
    </row>
    <row r="8492" spans="1:4" x14ac:dyDescent="0.3">
      <c r="A8492">
        <v>2961</v>
      </c>
      <c r="B8492" t="s">
        <v>41</v>
      </c>
      <c r="C8492" t="s">
        <v>17</v>
      </c>
      <c r="D8492">
        <v>175</v>
      </c>
    </row>
    <row r="8493" spans="1:4" x14ac:dyDescent="0.3">
      <c r="A8493">
        <v>2961</v>
      </c>
      <c r="B8493" t="s">
        <v>41</v>
      </c>
      <c r="C8493" t="s">
        <v>18</v>
      </c>
      <c r="D8493">
        <v>10</v>
      </c>
    </row>
    <row r="8494" spans="1:4" x14ac:dyDescent="0.3">
      <c r="A8494">
        <v>2961</v>
      </c>
      <c r="B8494" t="s">
        <v>41</v>
      </c>
      <c r="C8494" t="s">
        <v>19</v>
      </c>
      <c r="D8494">
        <v>110</v>
      </c>
    </row>
    <row r="8495" spans="1:4" x14ac:dyDescent="0.3">
      <c r="A8495">
        <v>2961</v>
      </c>
      <c r="B8495" t="s">
        <v>41</v>
      </c>
      <c r="C8495" t="s">
        <v>20</v>
      </c>
      <c r="D8495">
        <v>54</v>
      </c>
    </row>
    <row r="8496" spans="1:4" x14ac:dyDescent="0.3">
      <c r="A8496">
        <v>2961</v>
      </c>
      <c r="B8496" t="s">
        <v>41</v>
      </c>
      <c r="C8496" t="s">
        <v>21</v>
      </c>
      <c r="D8496">
        <v>6</v>
      </c>
    </row>
    <row r="8497" spans="1:4" x14ac:dyDescent="0.3">
      <c r="A8497">
        <v>2961</v>
      </c>
      <c r="B8497" t="s">
        <v>41</v>
      </c>
      <c r="C8497" t="s">
        <v>22</v>
      </c>
      <c r="D8497">
        <v>27</v>
      </c>
    </row>
    <row r="8498" spans="1:4" x14ac:dyDescent="0.3">
      <c r="A8498">
        <v>1890</v>
      </c>
      <c r="B8498" t="s">
        <v>41</v>
      </c>
      <c r="C8498" t="s">
        <v>17</v>
      </c>
      <c r="D8498">
        <v>11</v>
      </c>
    </row>
    <row r="8499" spans="1:4" x14ac:dyDescent="0.3">
      <c r="A8499">
        <v>1890</v>
      </c>
      <c r="B8499" t="s">
        <v>41</v>
      </c>
      <c r="C8499" t="s">
        <v>18</v>
      </c>
      <c r="D8499">
        <v>1</v>
      </c>
    </row>
    <row r="8500" spans="1:4" x14ac:dyDescent="0.3">
      <c r="A8500">
        <v>1890</v>
      </c>
      <c r="B8500" t="s">
        <v>41</v>
      </c>
      <c r="C8500" t="s">
        <v>19</v>
      </c>
      <c r="D8500">
        <v>4</v>
      </c>
    </row>
    <row r="8501" spans="1:4" x14ac:dyDescent="0.3">
      <c r="A8501">
        <v>1890</v>
      </c>
      <c r="B8501" t="s">
        <v>41</v>
      </c>
      <c r="C8501" t="s">
        <v>20</v>
      </c>
      <c r="D8501">
        <v>2</v>
      </c>
    </row>
    <row r="8502" spans="1:4" x14ac:dyDescent="0.3">
      <c r="A8502">
        <v>1890</v>
      </c>
      <c r="B8502" t="s">
        <v>41</v>
      </c>
      <c r="C8502" t="s">
        <v>21</v>
      </c>
      <c r="D8502">
        <v>0</v>
      </c>
    </row>
    <row r="8503" spans="1:4" x14ac:dyDescent="0.3">
      <c r="A8503">
        <v>1890</v>
      </c>
      <c r="B8503" t="s">
        <v>41</v>
      </c>
      <c r="C8503" t="s">
        <v>22</v>
      </c>
      <c r="D8503">
        <v>7</v>
      </c>
    </row>
    <row r="8504" spans="1:4" x14ac:dyDescent="0.3">
      <c r="A8504">
        <v>7378</v>
      </c>
      <c r="B8504" t="s">
        <v>41</v>
      </c>
      <c r="C8504" t="s">
        <v>17</v>
      </c>
      <c r="D8504">
        <v>393</v>
      </c>
    </row>
    <row r="8505" spans="1:4" x14ac:dyDescent="0.3">
      <c r="A8505">
        <v>7378</v>
      </c>
      <c r="B8505" t="s">
        <v>41</v>
      </c>
      <c r="C8505" t="s">
        <v>18</v>
      </c>
      <c r="D8505">
        <v>5</v>
      </c>
    </row>
    <row r="8506" spans="1:4" x14ac:dyDescent="0.3">
      <c r="A8506">
        <v>7378</v>
      </c>
      <c r="B8506" t="s">
        <v>41</v>
      </c>
      <c r="C8506" t="s">
        <v>19</v>
      </c>
      <c r="D8506">
        <v>136</v>
      </c>
    </row>
    <row r="8507" spans="1:4" x14ac:dyDescent="0.3">
      <c r="A8507">
        <v>7378</v>
      </c>
      <c r="B8507" t="s">
        <v>41</v>
      </c>
      <c r="C8507" t="s">
        <v>20</v>
      </c>
      <c r="D8507">
        <v>7</v>
      </c>
    </row>
    <row r="8508" spans="1:4" x14ac:dyDescent="0.3">
      <c r="A8508">
        <v>7378</v>
      </c>
      <c r="B8508" t="s">
        <v>41</v>
      </c>
      <c r="C8508" t="s">
        <v>21</v>
      </c>
      <c r="D8508">
        <v>5</v>
      </c>
    </row>
    <row r="8509" spans="1:4" x14ac:dyDescent="0.3">
      <c r="A8509">
        <v>7378</v>
      </c>
      <c r="B8509" t="s">
        <v>41</v>
      </c>
      <c r="C8509" t="s">
        <v>22</v>
      </c>
      <c r="D8509">
        <v>27</v>
      </c>
    </row>
    <row r="8510" spans="1:4" x14ac:dyDescent="0.3">
      <c r="A8510">
        <v>3340</v>
      </c>
      <c r="B8510" t="s">
        <v>48</v>
      </c>
      <c r="C8510" t="s">
        <v>17</v>
      </c>
      <c r="D8510">
        <v>244</v>
      </c>
    </row>
    <row r="8511" spans="1:4" x14ac:dyDescent="0.3">
      <c r="A8511">
        <v>3340</v>
      </c>
      <c r="B8511" t="s">
        <v>48</v>
      </c>
      <c r="C8511" t="s">
        <v>18</v>
      </c>
      <c r="D8511">
        <v>15</v>
      </c>
    </row>
    <row r="8512" spans="1:4" x14ac:dyDescent="0.3">
      <c r="A8512">
        <v>3340</v>
      </c>
      <c r="B8512" t="s">
        <v>48</v>
      </c>
      <c r="C8512" t="s">
        <v>19</v>
      </c>
      <c r="D8512">
        <v>108</v>
      </c>
    </row>
    <row r="8513" spans="1:4" x14ac:dyDescent="0.3">
      <c r="A8513">
        <v>3340</v>
      </c>
      <c r="B8513" t="s">
        <v>48</v>
      </c>
      <c r="C8513" t="s">
        <v>20</v>
      </c>
      <c r="D8513">
        <v>4</v>
      </c>
    </row>
    <row r="8514" spans="1:4" x14ac:dyDescent="0.3">
      <c r="A8514">
        <v>3340</v>
      </c>
      <c r="B8514" t="s">
        <v>48</v>
      </c>
      <c r="C8514" t="s">
        <v>21</v>
      </c>
      <c r="D8514">
        <v>15</v>
      </c>
    </row>
    <row r="8515" spans="1:4" x14ac:dyDescent="0.3">
      <c r="A8515">
        <v>3340</v>
      </c>
      <c r="B8515" t="s">
        <v>48</v>
      </c>
      <c r="C8515" t="s">
        <v>22</v>
      </c>
      <c r="D8515">
        <v>50</v>
      </c>
    </row>
    <row r="8516" spans="1:4" x14ac:dyDescent="0.3">
      <c r="A8516">
        <v>8685</v>
      </c>
      <c r="B8516" t="s">
        <v>47</v>
      </c>
      <c r="C8516" t="s">
        <v>17</v>
      </c>
      <c r="D8516">
        <v>244</v>
      </c>
    </row>
    <row r="8517" spans="1:4" x14ac:dyDescent="0.3">
      <c r="A8517">
        <v>8685</v>
      </c>
      <c r="B8517" t="s">
        <v>47</v>
      </c>
      <c r="C8517" t="s">
        <v>18</v>
      </c>
      <c r="D8517">
        <v>15</v>
      </c>
    </row>
    <row r="8518" spans="1:4" x14ac:dyDescent="0.3">
      <c r="A8518">
        <v>8685</v>
      </c>
      <c r="B8518" t="s">
        <v>47</v>
      </c>
      <c r="C8518" t="s">
        <v>19</v>
      </c>
      <c r="D8518">
        <v>108</v>
      </c>
    </row>
    <row r="8519" spans="1:4" x14ac:dyDescent="0.3">
      <c r="A8519">
        <v>8685</v>
      </c>
      <c r="B8519" t="s">
        <v>47</v>
      </c>
      <c r="C8519" t="s">
        <v>20</v>
      </c>
      <c r="D8519">
        <v>4</v>
      </c>
    </row>
    <row r="8520" spans="1:4" x14ac:dyDescent="0.3">
      <c r="A8520">
        <v>8685</v>
      </c>
      <c r="B8520" t="s">
        <v>47</v>
      </c>
      <c r="C8520" t="s">
        <v>21</v>
      </c>
      <c r="D8520">
        <v>15</v>
      </c>
    </row>
    <row r="8521" spans="1:4" x14ac:dyDescent="0.3">
      <c r="A8521">
        <v>8685</v>
      </c>
      <c r="B8521" t="s">
        <v>47</v>
      </c>
      <c r="C8521" t="s">
        <v>22</v>
      </c>
      <c r="D8521">
        <v>50</v>
      </c>
    </row>
    <row r="8522" spans="1:4" x14ac:dyDescent="0.3">
      <c r="A8522">
        <v>4653</v>
      </c>
      <c r="B8522" t="s">
        <v>47</v>
      </c>
      <c r="C8522" t="s">
        <v>17</v>
      </c>
      <c r="D8522">
        <v>131</v>
      </c>
    </row>
    <row r="8523" spans="1:4" x14ac:dyDescent="0.3">
      <c r="A8523">
        <v>4653</v>
      </c>
      <c r="B8523" t="s">
        <v>47</v>
      </c>
      <c r="C8523" t="s">
        <v>18</v>
      </c>
      <c r="D8523">
        <v>0</v>
      </c>
    </row>
    <row r="8524" spans="1:4" x14ac:dyDescent="0.3">
      <c r="A8524">
        <v>4653</v>
      </c>
      <c r="B8524" t="s">
        <v>47</v>
      </c>
      <c r="C8524" t="s">
        <v>19</v>
      </c>
      <c r="D8524">
        <v>16</v>
      </c>
    </row>
    <row r="8525" spans="1:4" x14ac:dyDescent="0.3">
      <c r="A8525">
        <v>4653</v>
      </c>
      <c r="B8525" t="s">
        <v>47</v>
      </c>
      <c r="C8525" t="s">
        <v>20</v>
      </c>
      <c r="D8525">
        <v>2</v>
      </c>
    </row>
    <row r="8526" spans="1:4" x14ac:dyDescent="0.3">
      <c r="A8526">
        <v>4653</v>
      </c>
      <c r="B8526" t="s">
        <v>47</v>
      </c>
      <c r="C8526" t="s">
        <v>21</v>
      </c>
      <c r="D8526">
        <v>1</v>
      </c>
    </row>
    <row r="8527" spans="1:4" x14ac:dyDescent="0.3">
      <c r="A8527">
        <v>4653</v>
      </c>
      <c r="B8527" t="s">
        <v>47</v>
      </c>
      <c r="C8527" t="s">
        <v>22</v>
      </c>
      <c r="D8527">
        <v>39</v>
      </c>
    </row>
    <row r="8528" spans="1:4" x14ac:dyDescent="0.3">
      <c r="A8528">
        <v>1162</v>
      </c>
      <c r="B8528" t="s">
        <v>41</v>
      </c>
      <c r="C8528" t="s">
        <v>17</v>
      </c>
      <c r="D8528">
        <v>124</v>
      </c>
    </row>
    <row r="8529" spans="1:4" x14ac:dyDescent="0.3">
      <c r="A8529">
        <v>1162</v>
      </c>
      <c r="B8529" t="s">
        <v>41</v>
      </c>
      <c r="C8529" t="s">
        <v>18</v>
      </c>
      <c r="D8529">
        <v>83</v>
      </c>
    </row>
    <row r="8530" spans="1:4" x14ac:dyDescent="0.3">
      <c r="A8530">
        <v>1162</v>
      </c>
      <c r="B8530" t="s">
        <v>41</v>
      </c>
      <c r="C8530" t="s">
        <v>19</v>
      </c>
      <c r="D8530">
        <v>267</v>
      </c>
    </row>
    <row r="8531" spans="1:4" x14ac:dyDescent="0.3">
      <c r="A8531">
        <v>1162</v>
      </c>
      <c r="B8531" t="s">
        <v>41</v>
      </c>
      <c r="C8531" t="s">
        <v>20</v>
      </c>
      <c r="D8531">
        <v>85</v>
      </c>
    </row>
    <row r="8532" spans="1:4" x14ac:dyDescent="0.3">
      <c r="A8532">
        <v>1162</v>
      </c>
      <c r="B8532" t="s">
        <v>41</v>
      </c>
      <c r="C8532" t="s">
        <v>21</v>
      </c>
      <c r="D8532">
        <v>59</v>
      </c>
    </row>
    <row r="8533" spans="1:4" x14ac:dyDescent="0.3">
      <c r="A8533">
        <v>1162</v>
      </c>
      <c r="B8533" t="s">
        <v>41</v>
      </c>
      <c r="C8533" t="s">
        <v>22</v>
      </c>
      <c r="D8533">
        <v>35</v>
      </c>
    </row>
    <row r="8534" spans="1:4" x14ac:dyDescent="0.3">
      <c r="A8534">
        <v>10643</v>
      </c>
      <c r="B8534" t="s">
        <v>53</v>
      </c>
      <c r="C8534" t="s">
        <v>17</v>
      </c>
      <c r="D8534">
        <v>124</v>
      </c>
    </row>
    <row r="8535" spans="1:4" x14ac:dyDescent="0.3">
      <c r="A8535">
        <v>10643</v>
      </c>
      <c r="B8535" t="s">
        <v>53</v>
      </c>
      <c r="C8535" t="s">
        <v>18</v>
      </c>
      <c r="D8535">
        <v>83</v>
      </c>
    </row>
    <row r="8536" spans="1:4" x14ac:dyDescent="0.3">
      <c r="A8536">
        <v>10643</v>
      </c>
      <c r="B8536" t="s">
        <v>53</v>
      </c>
      <c r="C8536" t="s">
        <v>19</v>
      </c>
      <c r="D8536">
        <v>267</v>
      </c>
    </row>
    <row r="8537" spans="1:4" x14ac:dyDescent="0.3">
      <c r="A8537">
        <v>10643</v>
      </c>
      <c r="B8537" t="s">
        <v>53</v>
      </c>
      <c r="C8537" t="s">
        <v>20</v>
      </c>
      <c r="D8537">
        <v>85</v>
      </c>
    </row>
    <row r="8538" spans="1:4" x14ac:dyDescent="0.3">
      <c r="A8538">
        <v>10643</v>
      </c>
      <c r="B8538" t="s">
        <v>53</v>
      </c>
      <c r="C8538" t="s">
        <v>21</v>
      </c>
      <c r="D8538">
        <v>59</v>
      </c>
    </row>
    <row r="8539" spans="1:4" x14ac:dyDescent="0.3">
      <c r="A8539">
        <v>10643</v>
      </c>
      <c r="B8539" t="s">
        <v>53</v>
      </c>
      <c r="C8539" t="s">
        <v>22</v>
      </c>
      <c r="D8539">
        <v>35</v>
      </c>
    </row>
    <row r="8540" spans="1:4" x14ac:dyDescent="0.3">
      <c r="A8540">
        <v>1307</v>
      </c>
      <c r="B8540" t="s">
        <v>41</v>
      </c>
      <c r="C8540" t="s">
        <v>17</v>
      </c>
      <c r="D8540">
        <v>27</v>
      </c>
    </row>
    <row r="8541" spans="1:4" x14ac:dyDescent="0.3">
      <c r="A8541">
        <v>1307</v>
      </c>
      <c r="B8541" t="s">
        <v>41</v>
      </c>
      <c r="C8541" t="s">
        <v>18</v>
      </c>
      <c r="D8541">
        <v>5</v>
      </c>
    </row>
    <row r="8542" spans="1:4" x14ac:dyDescent="0.3">
      <c r="A8542">
        <v>1307</v>
      </c>
      <c r="B8542" t="s">
        <v>41</v>
      </c>
      <c r="C8542" t="s">
        <v>19</v>
      </c>
      <c r="D8542">
        <v>8</v>
      </c>
    </row>
    <row r="8543" spans="1:4" x14ac:dyDescent="0.3">
      <c r="A8543">
        <v>1307</v>
      </c>
      <c r="B8543" t="s">
        <v>41</v>
      </c>
      <c r="C8543" t="s">
        <v>20</v>
      </c>
      <c r="D8543">
        <v>8</v>
      </c>
    </row>
    <row r="8544" spans="1:4" x14ac:dyDescent="0.3">
      <c r="A8544">
        <v>1307</v>
      </c>
      <c r="B8544" t="s">
        <v>41</v>
      </c>
      <c r="C8544" t="s">
        <v>21</v>
      </c>
      <c r="D8544">
        <v>3</v>
      </c>
    </row>
    <row r="8545" spans="1:4" x14ac:dyDescent="0.3">
      <c r="A8545">
        <v>1307</v>
      </c>
      <c r="B8545" t="s">
        <v>41</v>
      </c>
      <c r="C8545" t="s">
        <v>22</v>
      </c>
      <c r="D8545">
        <v>12</v>
      </c>
    </row>
    <row r="8546" spans="1:4" x14ac:dyDescent="0.3">
      <c r="A8546">
        <v>4548</v>
      </c>
      <c r="B8546" t="s">
        <v>48</v>
      </c>
      <c r="C8546" t="s">
        <v>17</v>
      </c>
      <c r="D8546">
        <v>23</v>
      </c>
    </row>
    <row r="8547" spans="1:4" x14ac:dyDescent="0.3">
      <c r="A8547">
        <v>4548</v>
      </c>
      <c r="B8547" t="s">
        <v>48</v>
      </c>
      <c r="C8547" t="s">
        <v>18</v>
      </c>
      <c r="D8547">
        <v>4</v>
      </c>
    </row>
    <row r="8548" spans="1:4" x14ac:dyDescent="0.3">
      <c r="A8548">
        <v>4548</v>
      </c>
      <c r="B8548" t="s">
        <v>48</v>
      </c>
      <c r="C8548" t="s">
        <v>19</v>
      </c>
      <c r="D8548">
        <v>10</v>
      </c>
    </row>
    <row r="8549" spans="1:4" x14ac:dyDescent="0.3">
      <c r="A8549">
        <v>4548</v>
      </c>
      <c r="B8549" t="s">
        <v>48</v>
      </c>
      <c r="C8549" t="s">
        <v>20</v>
      </c>
      <c r="D8549">
        <v>0</v>
      </c>
    </row>
    <row r="8550" spans="1:4" x14ac:dyDescent="0.3">
      <c r="A8550">
        <v>4548</v>
      </c>
      <c r="B8550" t="s">
        <v>48</v>
      </c>
      <c r="C8550" t="s">
        <v>21</v>
      </c>
      <c r="D8550">
        <v>2</v>
      </c>
    </row>
    <row r="8551" spans="1:4" x14ac:dyDescent="0.3">
      <c r="A8551">
        <v>4548</v>
      </c>
      <c r="B8551" t="s">
        <v>48</v>
      </c>
      <c r="C8551" t="s">
        <v>22</v>
      </c>
      <c r="D8551">
        <v>15</v>
      </c>
    </row>
    <row r="8552" spans="1:4" x14ac:dyDescent="0.3">
      <c r="A8552">
        <v>9701</v>
      </c>
      <c r="B8552" t="s">
        <v>48</v>
      </c>
      <c r="C8552" t="s">
        <v>17</v>
      </c>
      <c r="D8552">
        <v>32</v>
      </c>
    </row>
    <row r="8553" spans="1:4" x14ac:dyDescent="0.3">
      <c r="A8553">
        <v>9701</v>
      </c>
      <c r="B8553" t="s">
        <v>48</v>
      </c>
      <c r="C8553" t="s">
        <v>18</v>
      </c>
      <c r="D8553">
        <v>34</v>
      </c>
    </row>
    <row r="8554" spans="1:4" x14ac:dyDescent="0.3">
      <c r="A8554">
        <v>9701</v>
      </c>
      <c r="B8554" t="s">
        <v>48</v>
      </c>
      <c r="C8554" t="s">
        <v>19</v>
      </c>
      <c r="D8554">
        <v>41</v>
      </c>
    </row>
    <row r="8555" spans="1:4" x14ac:dyDescent="0.3">
      <c r="A8555">
        <v>9701</v>
      </c>
      <c r="B8555" t="s">
        <v>48</v>
      </c>
      <c r="C8555" t="s">
        <v>20</v>
      </c>
      <c r="D8555">
        <v>73</v>
      </c>
    </row>
    <row r="8556" spans="1:4" x14ac:dyDescent="0.3">
      <c r="A8556">
        <v>9701</v>
      </c>
      <c r="B8556" t="s">
        <v>48</v>
      </c>
      <c r="C8556" t="s">
        <v>21</v>
      </c>
      <c r="D8556">
        <v>16</v>
      </c>
    </row>
    <row r="8557" spans="1:4" x14ac:dyDescent="0.3">
      <c r="A8557">
        <v>9701</v>
      </c>
      <c r="B8557" t="s">
        <v>48</v>
      </c>
      <c r="C8557" t="s">
        <v>22</v>
      </c>
      <c r="D8557">
        <v>116</v>
      </c>
    </row>
    <row r="8558" spans="1:4" x14ac:dyDescent="0.3">
      <c r="A8558">
        <v>9736</v>
      </c>
      <c r="B8558" t="s">
        <v>43</v>
      </c>
      <c r="C8558" t="s">
        <v>17</v>
      </c>
      <c r="D8558">
        <v>53</v>
      </c>
    </row>
    <row r="8559" spans="1:4" x14ac:dyDescent="0.3">
      <c r="A8559">
        <v>9736</v>
      </c>
      <c r="B8559" t="s">
        <v>43</v>
      </c>
      <c r="C8559" t="s">
        <v>18</v>
      </c>
      <c r="D8559">
        <v>5</v>
      </c>
    </row>
    <row r="8560" spans="1:4" x14ac:dyDescent="0.3">
      <c r="A8560">
        <v>9736</v>
      </c>
      <c r="B8560" t="s">
        <v>43</v>
      </c>
      <c r="C8560" t="s">
        <v>19</v>
      </c>
      <c r="D8560">
        <v>19</v>
      </c>
    </row>
    <row r="8561" spans="1:4" x14ac:dyDescent="0.3">
      <c r="A8561">
        <v>9736</v>
      </c>
      <c r="B8561" t="s">
        <v>43</v>
      </c>
      <c r="C8561" t="s">
        <v>20</v>
      </c>
      <c r="D8561">
        <v>2</v>
      </c>
    </row>
    <row r="8562" spans="1:4" x14ac:dyDescent="0.3">
      <c r="A8562">
        <v>9736</v>
      </c>
      <c r="B8562" t="s">
        <v>43</v>
      </c>
      <c r="C8562" t="s">
        <v>21</v>
      </c>
      <c r="D8562">
        <v>13</v>
      </c>
    </row>
    <row r="8563" spans="1:4" x14ac:dyDescent="0.3">
      <c r="A8563">
        <v>9736</v>
      </c>
      <c r="B8563" t="s">
        <v>43</v>
      </c>
      <c r="C8563" t="s">
        <v>22</v>
      </c>
      <c r="D8563">
        <v>4</v>
      </c>
    </row>
    <row r="8564" spans="1:4" x14ac:dyDescent="0.3">
      <c r="A8564">
        <v>607</v>
      </c>
      <c r="B8564" t="s">
        <v>45</v>
      </c>
      <c r="C8564" t="s">
        <v>17</v>
      </c>
      <c r="D8564">
        <v>302</v>
      </c>
    </row>
    <row r="8565" spans="1:4" x14ac:dyDescent="0.3">
      <c r="A8565">
        <v>607</v>
      </c>
      <c r="B8565" t="s">
        <v>45</v>
      </c>
      <c r="C8565" t="s">
        <v>18</v>
      </c>
      <c r="D8565">
        <v>29</v>
      </c>
    </row>
    <row r="8566" spans="1:4" x14ac:dyDescent="0.3">
      <c r="A8566">
        <v>607</v>
      </c>
      <c r="B8566" t="s">
        <v>45</v>
      </c>
      <c r="C8566" t="s">
        <v>19</v>
      </c>
      <c r="D8566">
        <v>131</v>
      </c>
    </row>
    <row r="8567" spans="1:4" x14ac:dyDescent="0.3">
      <c r="A8567">
        <v>607</v>
      </c>
      <c r="B8567" t="s">
        <v>45</v>
      </c>
      <c r="C8567" t="s">
        <v>20</v>
      </c>
      <c r="D8567">
        <v>32</v>
      </c>
    </row>
    <row r="8568" spans="1:4" x14ac:dyDescent="0.3">
      <c r="A8568">
        <v>607</v>
      </c>
      <c r="B8568" t="s">
        <v>45</v>
      </c>
      <c r="C8568" t="s">
        <v>21</v>
      </c>
      <c r="D8568">
        <v>0</v>
      </c>
    </row>
    <row r="8569" spans="1:4" x14ac:dyDescent="0.3">
      <c r="A8569">
        <v>607</v>
      </c>
      <c r="B8569" t="s">
        <v>45</v>
      </c>
      <c r="C8569" t="s">
        <v>22</v>
      </c>
      <c r="D8569">
        <v>27</v>
      </c>
    </row>
    <row r="8570" spans="1:4" x14ac:dyDescent="0.3">
      <c r="A8570">
        <v>7286</v>
      </c>
      <c r="B8570" t="s">
        <v>53</v>
      </c>
      <c r="C8570" t="s">
        <v>17</v>
      </c>
      <c r="D8570">
        <v>13</v>
      </c>
    </row>
    <row r="8571" spans="1:4" x14ac:dyDescent="0.3">
      <c r="A8571">
        <v>7286</v>
      </c>
      <c r="B8571" t="s">
        <v>53</v>
      </c>
      <c r="C8571" t="s">
        <v>18</v>
      </c>
      <c r="D8571">
        <v>6</v>
      </c>
    </row>
    <row r="8572" spans="1:4" x14ac:dyDescent="0.3">
      <c r="A8572">
        <v>7286</v>
      </c>
      <c r="B8572" t="s">
        <v>53</v>
      </c>
      <c r="C8572" t="s">
        <v>19</v>
      </c>
      <c r="D8572">
        <v>15</v>
      </c>
    </row>
    <row r="8573" spans="1:4" x14ac:dyDescent="0.3">
      <c r="A8573">
        <v>7286</v>
      </c>
      <c r="B8573" t="s">
        <v>53</v>
      </c>
      <c r="C8573" t="s">
        <v>20</v>
      </c>
      <c r="D8573">
        <v>3</v>
      </c>
    </row>
    <row r="8574" spans="1:4" x14ac:dyDescent="0.3">
      <c r="A8574">
        <v>7286</v>
      </c>
      <c r="B8574" t="s">
        <v>53</v>
      </c>
      <c r="C8574" t="s">
        <v>21</v>
      </c>
      <c r="D8574">
        <v>5</v>
      </c>
    </row>
    <row r="8575" spans="1:4" x14ac:dyDescent="0.3">
      <c r="A8575">
        <v>7286</v>
      </c>
      <c r="B8575" t="s">
        <v>53</v>
      </c>
      <c r="C8575" t="s">
        <v>22</v>
      </c>
      <c r="D8575">
        <v>13</v>
      </c>
    </row>
    <row r="8576" spans="1:4" x14ac:dyDescent="0.3">
      <c r="A8576">
        <v>8726</v>
      </c>
      <c r="B8576" t="s">
        <v>48</v>
      </c>
      <c r="C8576" t="s">
        <v>17</v>
      </c>
      <c r="D8576">
        <v>77</v>
      </c>
    </row>
    <row r="8577" spans="1:4" x14ac:dyDescent="0.3">
      <c r="A8577">
        <v>8726</v>
      </c>
      <c r="B8577" t="s">
        <v>48</v>
      </c>
      <c r="C8577" t="s">
        <v>18</v>
      </c>
      <c r="D8577">
        <v>8</v>
      </c>
    </row>
    <row r="8578" spans="1:4" x14ac:dyDescent="0.3">
      <c r="A8578">
        <v>8726</v>
      </c>
      <c r="B8578" t="s">
        <v>48</v>
      </c>
      <c r="C8578" t="s">
        <v>19</v>
      </c>
      <c r="D8578">
        <v>44</v>
      </c>
    </row>
    <row r="8579" spans="1:4" x14ac:dyDescent="0.3">
      <c r="A8579">
        <v>8726</v>
      </c>
      <c r="B8579" t="s">
        <v>48</v>
      </c>
      <c r="C8579" t="s">
        <v>20</v>
      </c>
      <c r="D8579">
        <v>10</v>
      </c>
    </row>
    <row r="8580" spans="1:4" x14ac:dyDescent="0.3">
      <c r="A8580">
        <v>8726</v>
      </c>
      <c r="B8580" t="s">
        <v>48</v>
      </c>
      <c r="C8580" t="s">
        <v>21</v>
      </c>
      <c r="D8580">
        <v>10</v>
      </c>
    </row>
    <row r="8581" spans="1:4" x14ac:dyDescent="0.3">
      <c r="A8581">
        <v>8726</v>
      </c>
      <c r="B8581" t="s">
        <v>48</v>
      </c>
      <c r="C8581" t="s">
        <v>22</v>
      </c>
      <c r="D8581">
        <v>25</v>
      </c>
    </row>
    <row r="8582" spans="1:4" x14ac:dyDescent="0.3">
      <c r="A8582">
        <v>5289</v>
      </c>
      <c r="B8582" t="s">
        <v>53</v>
      </c>
      <c r="C8582" t="s">
        <v>17</v>
      </c>
      <c r="D8582">
        <v>8</v>
      </c>
    </row>
    <row r="8583" spans="1:4" x14ac:dyDescent="0.3">
      <c r="A8583">
        <v>5289</v>
      </c>
      <c r="B8583" t="s">
        <v>53</v>
      </c>
      <c r="C8583" t="s">
        <v>18</v>
      </c>
      <c r="D8583">
        <v>4</v>
      </c>
    </row>
    <row r="8584" spans="1:4" x14ac:dyDescent="0.3">
      <c r="A8584">
        <v>5289</v>
      </c>
      <c r="B8584" t="s">
        <v>53</v>
      </c>
      <c r="C8584" t="s">
        <v>19</v>
      </c>
      <c r="D8584">
        <v>12</v>
      </c>
    </row>
    <row r="8585" spans="1:4" x14ac:dyDescent="0.3">
      <c r="A8585">
        <v>5289</v>
      </c>
      <c r="B8585" t="s">
        <v>53</v>
      </c>
      <c r="C8585" t="s">
        <v>20</v>
      </c>
      <c r="D8585">
        <v>15</v>
      </c>
    </row>
    <row r="8586" spans="1:4" x14ac:dyDescent="0.3">
      <c r="A8586">
        <v>5289</v>
      </c>
      <c r="B8586" t="s">
        <v>53</v>
      </c>
      <c r="C8586" t="s">
        <v>21</v>
      </c>
      <c r="D8586">
        <v>4</v>
      </c>
    </row>
    <row r="8587" spans="1:4" x14ac:dyDescent="0.3">
      <c r="A8587">
        <v>5289</v>
      </c>
      <c r="B8587" t="s">
        <v>53</v>
      </c>
      <c r="C8587" t="s">
        <v>22</v>
      </c>
      <c r="D8587">
        <v>29</v>
      </c>
    </row>
    <row r="8588" spans="1:4" x14ac:dyDescent="0.3">
      <c r="A8588">
        <v>916</v>
      </c>
      <c r="B8588" t="s">
        <v>41</v>
      </c>
      <c r="C8588" t="s">
        <v>17</v>
      </c>
      <c r="D8588">
        <v>20</v>
      </c>
    </row>
    <row r="8589" spans="1:4" x14ac:dyDescent="0.3">
      <c r="A8589">
        <v>916</v>
      </c>
      <c r="B8589" t="s">
        <v>41</v>
      </c>
      <c r="C8589" t="s">
        <v>18</v>
      </c>
      <c r="D8589">
        <v>3</v>
      </c>
    </row>
    <row r="8590" spans="1:4" x14ac:dyDescent="0.3">
      <c r="A8590">
        <v>916</v>
      </c>
      <c r="B8590" t="s">
        <v>41</v>
      </c>
      <c r="C8590" t="s">
        <v>19</v>
      </c>
      <c r="D8590">
        <v>4</v>
      </c>
    </row>
    <row r="8591" spans="1:4" x14ac:dyDescent="0.3">
      <c r="A8591">
        <v>916</v>
      </c>
      <c r="B8591" t="s">
        <v>41</v>
      </c>
      <c r="C8591" t="s">
        <v>20</v>
      </c>
      <c r="D8591">
        <v>2</v>
      </c>
    </row>
    <row r="8592" spans="1:4" x14ac:dyDescent="0.3">
      <c r="A8592">
        <v>916</v>
      </c>
      <c r="B8592" t="s">
        <v>41</v>
      </c>
      <c r="C8592" t="s">
        <v>21</v>
      </c>
      <c r="D8592">
        <v>0</v>
      </c>
    </row>
    <row r="8593" spans="1:4" x14ac:dyDescent="0.3">
      <c r="A8593">
        <v>916</v>
      </c>
      <c r="B8593" t="s">
        <v>41</v>
      </c>
      <c r="C8593" t="s">
        <v>22</v>
      </c>
      <c r="D8593">
        <v>2</v>
      </c>
    </row>
    <row r="8594" spans="1:4" x14ac:dyDescent="0.3">
      <c r="A8594">
        <v>405</v>
      </c>
      <c r="B8594" t="s">
        <v>41</v>
      </c>
      <c r="C8594" t="s">
        <v>17</v>
      </c>
      <c r="D8594">
        <v>315</v>
      </c>
    </row>
    <row r="8595" spans="1:4" x14ac:dyDescent="0.3">
      <c r="A8595">
        <v>405</v>
      </c>
      <c r="B8595" t="s">
        <v>41</v>
      </c>
      <c r="C8595" t="s">
        <v>18</v>
      </c>
      <c r="D8595">
        <v>0</v>
      </c>
    </row>
    <row r="8596" spans="1:4" x14ac:dyDescent="0.3">
      <c r="A8596">
        <v>405</v>
      </c>
      <c r="B8596" t="s">
        <v>41</v>
      </c>
      <c r="C8596" t="s">
        <v>19</v>
      </c>
      <c r="D8596">
        <v>31</v>
      </c>
    </row>
    <row r="8597" spans="1:4" x14ac:dyDescent="0.3">
      <c r="A8597">
        <v>405</v>
      </c>
      <c r="B8597" t="s">
        <v>41</v>
      </c>
      <c r="C8597" t="s">
        <v>20</v>
      </c>
      <c r="D8597">
        <v>4</v>
      </c>
    </row>
    <row r="8598" spans="1:4" x14ac:dyDescent="0.3">
      <c r="A8598">
        <v>405</v>
      </c>
      <c r="B8598" t="s">
        <v>41</v>
      </c>
      <c r="C8598" t="s">
        <v>21</v>
      </c>
      <c r="D8598">
        <v>0</v>
      </c>
    </row>
    <row r="8599" spans="1:4" x14ac:dyDescent="0.3">
      <c r="A8599">
        <v>405</v>
      </c>
      <c r="B8599" t="s">
        <v>41</v>
      </c>
      <c r="C8599" t="s">
        <v>22</v>
      </c>
      <c r="D8599">
        <v>91</v>
      </c>
    </row>
    <row r="8600" spans="1:4" x14ac:dyDescent="0.3">
      <c r="A8600">
        <v>7393</v>
      </c>
      <c r="B8600" t="s">
        <v>41</v>
      </c>
      <c r="C8600" t="s">
        <v>17</v>
      </c>
      <c r="D8600">
        <v>56</v>
      </c>
    </row>
    <row r="8601" spans="1:4" x14ac:dyDescent="0.3">
      <c r="A8601">
        <v>7393</v>
      </c>
      <c r="B8601" t="s">
        <v>41</v>
      </c>
      <c r="C8601" t="s">
        <v>18</v>
      </c>
      <c r="D8601">
        <v>5</v>
      </c>
    </row>
    <row r="8602" spans="1:4" x14ac:dyDescent="0.3">
      <c r="A8602">
        <v>7393</v>
      </c>
      <c r="B8602" t="s">
        <v>41</v>
      </c>
      <c r="C8602" t="s">
        <v>19</v>
      </c>
      <c r="D8602">
        <v>24</v>
      </c>
    </row>
    <row r="8603" spans="1:4" x14ac:dyDescent="0.3">
      <c r="A8603">
        <v>7393</v>
      </c>
      <c r="B8603" t="s">
        <v>41</v>
      </c>
      <c r="C8603" t="s">
        <v>20</v>
      </c>
      <c r="D8603">
        <v>4</v>
      </c>
    </row>
    <row r="8604" spans="1:4" x14ac:dyDescent="0.3">
      <c r="A8604">
        <v>7393</v>
      </c>
      <c r="B8604" t="s">
        <v>41</v>
      </c>
      <c r="C8604" t="s">
        <v>21</v>
      </c>
      <c r="D8604">
        <v>0</v>
      </c>
    </row>
    <row r="8605" spans="1:4" x14ac:dyDescent="0.3">
      <c r="A8605">
        <v>7393</v>
      </c>
      <c r="B8605" t="s">
        <v>41</v>
      </c>
      <c r="C8605" t="s">
        <v>22</v>
      </c>
      <c r="D8605">
        <v>3</v>
      </c>
    </row>
    <row r="8606" spans="1:4" x14ac:dyDescent="0.3">
      <c r="A8606">
        <v>5290</v>
      </c>
      <c r="B8606" t="s">
        <v>48</v>
      </c>
      <c r="C8606" t="s">
        <v>17</v>
      </c>
      <c r="D8606">
        <v>220</v>
      </c>
    </row>
    <row r="8607" spans="1:4" x14ac:dyDescent="0.3">
      <c r="A8607">
        <v>5290</v>
      </c>
      <c r="B8607" t="s">
        <v>48</v>
      </c>
      <c r="C8607" t="s">
        <v>18</v>
      </c>
      <c r="D8607">
        <v>0</v>
      </c>
    </row>
    <row r="8608" spans="1:4" x14ac:dyDescent="0.3">
      <c r="A8608">
        <v>5290</v>
      </c>
      <c r="B8608" t="s">
        <v>48</v>
      </c>
      <c r="C8608" t="s">
        <v>19</v>
      </c>
      <c r="D8608">
        <v>33</v>
      </c>
    </row>
    <row r="8609" spans="1:4" x14ac:dyDescent="0.3">
      <c r="A8609">
        <v>5290</v>
      </c>
      <c r="B8609" t="s">
        <v>48</v>
      </c>
      <c r="C8609" t="s">
        <v>20</v>
      </c>
      <c r="D8609">
        <v>3</v>
      </c>
    </row>
    <row r="8610" spans="1:4" x14ac:dyDescent="0.3">
      <c r="A8610">
        <v>5290</v>
      </c>
      <c r="B8610" t="s">
        <v>48</v>
      </c>
      <c r="C8610" t="s">
        <v>21</v>
      </c>
      <c r="D8610">
        <v>0</v>
      </c>
    </row>
    <row r="8611" spans="1:4" x14ac:dyDescent="0.3">
      <c r="A8611">
        <v>5290</v>
      </c>
      <c r="B8611" t="s">
        <v>48</v>
      </c>
      <c r="C8611" t="s">
        <v>22</v>
      </c>
      <c r="D8611">
        <v>23</v>
      </c>
    </row>
    <row r="8612" spans="1:4" x14ac:dyDescent="0.3">
      <c r="A8612">
        <v>6437</v>
      </c>
      <c r="B8612" t="s">
        <v>41</v>
      </c>
      <c r="C8612" t="s">
        <v>17</v>
      </c>
      <c r="D8612">
        <v>21</v>
      </c>
    </row>
    <row r="8613" spans="1:4" x14ac:dyDescent="0.3">
      <c r="A8613">
        <v>6437</v>
      </c>
      <c r="B8613" t="s">
        <v>41</v>
      </c>
      <c r="C8613" t="s">
        <v>18</v>
      </c>
      <c r="D8613">
        <v>8</v>
      </c>
    </row>
    <row r="8614" spans="1:4" x14ac:dyDescent="0.3">
      <c r="A8614">
        <v>6437</v>
      </c>
      <c r="B8614" t="s">
        <v>41</v>
      </c>
      <c r="C8614" t="s">
        <v>19</v>
      </c>
      <c r="D8614">
        <v>20</v>
      </c>
    </row>
    <row r="8615" spans="1:4" x14ac:dyDescent="0.3">
      <c r="A8615">
        <v>6437</v>
      </c>
      <c r="B8615" t="s">
        <v>41</v>
      </c>
      <c r="C8615" t="s">
        <v>20</v>
      </c>
      <c r="D8615">
        <v>15</v>
      </c>
    </row>
    <row r="8616" spans="1:4" x14ac:dyDescent="0.3">
      <c r="A8616">
        <v>6437</v>
      </c>
      <c r="B8616" t="s">
        <v>41</v>
      </c>
      <c r="C8616" t="s">
        <v>21</v>
      </c>
      <c r="D8616">
        <v>3</v>
      </c>
    </row>
    <row r="8617" spans="1:4" x14ac:dyDescent="0.3">
      <c r="A8617">
        <v>6437</v>
      </c>
      <c r="B8617" t="s">
        <v>41</v>
      </c>
      <c r="C8617" t="s">
        <v>22</v>
      </c>
      <c r="D8617">
        <v>9</v>
      </c>
    </row>
    <row r="8618" spans="1:4" x14ac:dyDescent="0.3">
      <c r="A8618">
        <v>6825</v>
      </c>
      <c r="B8618" t="s">
        <v>48</v>
      </c>
      <c r="C8618" t="s">
        <v>17</v>
      </c>
      <c r="D8618">
        <v>13</v>
      </c>
    </row>
    <row r="8619" spans="1:4" x14ac:dyDescent="0.3">
      <c r="A8619">
        <v>6825</v>
      </c>
      <c r="B8619" t="s">
        <v>48</v>
      </c>
      <c r="C8619" t="s">
        <v>18</v>
      </c>
      <c r="D8619">
        <v>0</v>
      </c>
    </row>
    <row r="8620" spans="1:4" x14ac:dyDescent="0.3">
      <c r="A8620">
        <v>6825</v>
      </c>
      <c r="B8620" t="s">
        <v>48</v>
      </c>
      <c r="C8620" t="s">
        <v>19</v>
      </c>
      <c r="D8620">
        <v>3</v>
      </c>
    </row>
    <row r="8621" spans="1:4" x14ac:dyDescent="0.3">
      <c r="A8621">
        <v>6825</v>
      </c>
      <c r="B8621" t="s">
        <v>48</v>
      </c>
      <c r="C8621" t="s">
        <v>20</v>
      </c>
      <c r="D8621">
        <v>0</v>
      </c>
    </row>
    <row r="8622" spans="1:4" x14ac:dyDescent="0.3">
      <c r="A8622">
        <v>6825</v>
      </c>
      <c r="B8622" t="s">
        <v>48</v>
      </c>
      <c r="C8622" t="s">
        <v>21</v>
      </c>
      <c r="D8622">
        <v>0</v>
      </c>
    </row>
    <row r="8623" spans="1:4" x14ac:dyDescent="0.3">
      <c r="A8623">
        <v>6825</v>
      </c>
      <c r="B8623" t="s">
        <v>48</v>
      </c>
      <c r="C8623" t="s">
        <v>22</v>
      </c>
      <c r="D8623">
        <v>0</v>
      </c>
    </row>
    <row r="8624" spans="1:4" x14ac:dyDescent="0.3">
      <c r="A8624">
        <v>1584</v>
      </c>
      <c r="B8624" t="s">
        <v>47</v>
      </c>
      <c r="C8624" t="s">
        <v>17</v>
      </c>
      <c r="D8624">
        <v>171</v>
      </c>
    </row>
    <row r="8625" spans="1:4" x14ac:dyDescent="0.3">
      <c r="A8625">
        <v>1584</v>
      </c>
      <c r="B8625" t="s">
        <v>47</v>
      </c>
      <c r="C8625" t="s">
        <v>18</v>
      </c>
      <c r="D8625">
        <v>7</v>
      </c>
    </row>
    <row r="8626" spans="1:4" x14ac:dyDescent="0.3">
      <c r="A8626">
        <v>1584</v>
      </c>
      <c r="B8626" t="s">
        <v>47</v>
      </c>
      <c r="C8626" t="s">
        <v>19</v>
      </c>
      <c r="D8626">
        <v>171</v>
      </c>
    </row>
    <row r="8627" spans="1:4" x14ac:dyDescent="0.3">
      <c r="A8627">
        <v>1584</v>
      </c>
      <c r="B8627" t="s">
        <v>47</v>
      </c>
      <c r="C8627" t="s">
        <v>20</v>
      </c>
      <c r="D8627">
        <v>25</v>
      </c>
    </row>
    <row r="8628" spans="1:4" x14ac:dyDescent="0.3">
      <c r="A8628">
        <v>1584</v>
      </c>
      <c r="B8628" t="s">
        <v>47</v>
      </c>
      <c r="C8628" t="s">
        <v>21</v>
      </c>
      <c r="D8628">
        <v>19</v>
      </c>
    </row>
    <row r="8629" spans="1:4" x14ac:dyDescent="0.3">
      <c r="A8629">
        <v>1584</v>
      </c>
      <c r="B8629" t="s">
        <v>47</v>
      </c>
      <c r="C8629" t="s">
        <v>22</v>
      </c>
      <c r="D8629">
        <v>89</v>
      </c>
    </row>
    <row r="8630" spans="1:4" x14ac:dyDescent="0.3">
      <c r="A8630">
        <v>10356</v>
      </c>
      <c r="B8630" t="s">
        <v>41</v>
      </c>
      <c r="C8630" t="s">
        <v>17</v>
      </c>
      <c r="D8630">
        <v>29</v>
      </c>
    </row>
    <row r="8631" spans="1:4" x14ac:dyDescent="0.3">
      <c r="A8631">
        <v>10356</v>
      </c>
      <c r="B8631" t="s">
        <v>41</v>
      </c>
      <c r="C8631" t="s">
        <v>18</v>
      </c>
      <c r="D8631">
        <v>0</v>
      </c>
    </row>
    <row r="8632" spans="1:4" x14ac:dyDescent="0.3">
      <c r="A8632">
        <v>10356</v>
      </c>
      <c r="B8632" t="s">
        <v>41</v>
      </c>
      <c r="C8632" t="s">
        <v>19</v>
      </c>
      <c r="D8632">
        <v>2</v>
      </c>
    </row>
    <row r="8633" spans="1:4" x14ac:dyDescent="0.3">
      <c r="A8633">
        <v>10356</v>
      </c>
      <c r="B8633" t="s">
        <v>41</v>
      </c>
      <c r="C8633" t="s">
        <v>20</v>
      </c>
      <c r="D8633">
        <v>0</v>
      </c>
    </row>
    <row r="8634" spans="1:4" x14ac:dyDescent="0.3">
      <c r="A8634">
        <v>10356</v>
      </c>
      <c r="B8634" t="s">
        <v>41</v>
      </c>
      <c r="C8634" t="s">
        <v>21</v>
      </c>
      <c r="D8634">
        <v>0</v>
      </c>
    </row>
    <row r="8635" spans="1:4" x14ac:dyDescent="0.3">
      <c r="A8635">
        <v>10356</v>
      </c>
      <c r="B8635" t="s">
        <v>41</v>
      </c>
      <c r="C8635" t="s">
        <v>22</v>
      </c>
      <c r="D8635">
        <v>1</v>
      </c>
    </row>
    <row r="8636" spans="1:4" x14ac:dyDescent="0.3">
      <c r="A8636">
        <v>11191</v>
      </c>
      <c r="B8636" t="s">
        <v>41</v>
      </c>
      <c r="C8636" t="s">
        <v>17</v>
      </c>
      <c r="D8636">
        <v>37</v>
      </c>
    </row>
    <row r="8637" spans="1:4" x14ac:dyDescent="0.3">
      <c r="A8637">
        <v>11191</v>
      </c>
      <c r="B8637" t="s">
        <v>41</v>
      </c>
      <c r="C8637" t="s">
        <v>18</v>
      </c>
      <c r="D8637">
        <v>32</v>
      </c>
    </row>
    <row r="8638" spans="1:4" x14ac:dyDescent="0.3">
      <c r="A8638">
        <v>11191</v>
      </c>
      <c r="B8638" t="s">
        <v>41</v>
      </c>
      <c r="C8638" t="s">
        <v>19</v>
      </c>
      <c r="D8638">
        <v>38</v>
      </c>
    </row>
    <row r="8639" spans="1:4" x14ac:dyDescent="0.3">
      <c r="A8639">
        <v>11191</v>
      </c>
      <c r="B8639" t="s">
        <v>41</v>
      </c>
      <c r="C8639" t="s">
        <v>20</v>
      </c>
      <c r="D8639">
        <v>11</v>
      </c>
    </row>
    <row r="8640" spans="1:4" x14ac:dyDescent="0.3">
      <c r="A8640">
        <v>11191</v>
      </c>
      <c r="B8640" t="s">
        <v>41</v>
      </c>
      <c r="C8640" t="s">
        <v>21</v>
      </c>
      <c r="D8640">
        <v>3</v>
      </c>
    </row>
    <row r="8641" spans="1:4" x14ac:dyDescent="0.3">
      <c r="A8641">
        <v>11191</v>
      </c>
      <c r="B8641" t="s">
        <v>41</v>
      </c>
      <c r="C8641" t="s">
        <v>22</v>
      </c>
      <c r="D8641">
        <v>18</v>
      </c>
    </row>
    <row r="8642" spans="1:4" x14ac:dyDescent="0.3">
      <c r="A8642">
        <v>968</v>
      </c>
      <c r="B8642" t="s">
        <v>53</v>
      </c>
      <c r="C8642" t="s">
        <v>17</v>
      </c>
      <c r="D8642">
        <v>112</v>
      </c>
    </row>
    <row r="8643" spans="1:4" x14ac:dyDescent="0.3">
      <c r="A8643">
        <v>968</v>
      </c>
      <c r="B8643" t="s">
        <v>53</v>
      </c>
      <c r="C8643" t="s">
        <v>18</v>
      </c>
      <c r="D8643">
        <v>19</v>
      </c>
    </row>
    <row r="8644" spans="1:4" x14ac:dyDescent="0.3">
      <c r="A8644">
        <v>968</v>
      </c>
      <c r="B8644" t="s">
        <v>53</v>
      </c>
      <c r="C8644" t="s">
        <v>19</v>
      </c>
      <c r="D8644">
        <v>21</v>
      </c>
    </row>
    <row r="8645" spans="1:4" x14ac:dyDescent="0.3">
      <c r="A8645">
        <v>968</v>
      </c>
      <c r="B8645" t="s">
        <v>53</v>
      </c>
      <c r="C8645" t="s">
        <v>20</v>
      </c>
      <c r="D8645">
        <v>16</v>
      </c>
    </row>
    <row r="8646" spans="1:4" x14ac:dyDescent="0.3">
      <c r="A8646">
        <v>968</v>
      </c>
      <c r="B8646" t="s">
        <v>53</v>
      </c>
      <c r="C8646" t="s">
        <v>21</v>
      </c>
      <c r="D8646">
        <v>14</v>
      </c>
    </row>
    <row r="8647" spans="1:4" x14ac:dyDescent="0.3">
      <c r="A8647">
        <v>968</v>
      </c>
      <c r="B8647" t="s">
        <v>53</v>
      </c>
      <c r="C8647" t="s">
        <v>22</v>
      </c>
      <c r="D8647">
        <v>5</v>
      </c>
    </row>
    <row r="8648" spans="1:4" x14ac:dyDescent="0.3">
      <c r="A8648">
        <v>4096</v>
      </c>
      <c r="B8648" t="s">
        <v>43</v>
      </c>
      <c r="C8648" t="s">
        <v>17</v>
      </c>
      <c r="D8648">
        <v>112</v>
      </c>
    </row>
    <row r="8649" spans="1:4" x14ac:dyDescent="0.3">
      <c r="A8649">
        <v>4096</v>
      </c>
      <c r="B8649" t="s">
        <v>43</v>
      </c>
      <c r="C8649" t="s">
        <v>18</v>
      </c>
      <c r="D8649">
        <v>19</v>
      </c>
    </row>
    <row r="8650" spans="1:4" x14ac:dyDescent="0.3">
      <c r="A8650">
        <v>4096</v>
      </c>
      <c r="B8650" t="s">
        <v>43</v>
      </c>
      <c r="C8650" t="s">
        <v>19</v>
      </c>
      <c r="D8650">
        <v>21</v>
      </c>
    </row>
    <row r="8651" spans="1:4" x14ac:dyDescent="0.3">
      <c r="A8651">
        <v>4096</v>
      </c>
      <c r="B8651" t="s">
        <v>43</v>
      </c>
      <c r="C8651" t="s">
        <v>20</v>
      </c>
      <c r="D8651">
        <v>16</v>
      </c>
    </row>
    <row r="8652" spans="1:4" x14ac:dyDescent="0.3">
      <c r="A8652">
        <v>4096</v>
      </c>
      <c r="B8652" t="s">
        <v>43</v>
      </c>
      <c r="C8652" t="s">
        <v>21</v>
      </c>
      <c r="D8652">
        <v>14</v>
      </c>
    </row>
    <row r="8653" spans="1:4" x14ac:dyDescent="0.3">
      <c r="A8653">
        <v>4096</v>
      </c>
      <c r="B8653" t="s">
        <v>43</v>
      </c>
      <c r="C8653" t="s">
        <v>22</v>
      </c>
      <c r="D8653">
        <v>5</v>
      </c>
    </row>
    <row r="8654" spans="1:4" x14ac:dyDescent="0.3">
      <c r="A8654">
        <v>1100</v>
      </c>
      <c r="B8654" t="s">
        <v>48</v>
      </c>
      <c r="C8654" t="s">
        <v>17</v>
      </c>
      <c r="D8654">
        <v>24</v>
      </c>
    </row>
    <row r="8655" spans="1:4" x14ac:dyDescent="0.3">
      <c r="A8655">
        <v>1100</v>
      </c>
      <c r="B8655" t="s">
        <v>48</v>
      </c>
      <c r="C8655" t="s">
        <v>18</v>
      </c>
      <c r="D8655">
        <v>4</v>
      </c>
    </row>
    <row r="8656" spans="1:4" x14ac:dyDescent="0.3">
      <c r="A8656">
        <v>1100</v>
      </c>
      <c r="B8656" t="s">
        <v>48</v>
      </c>
      <c r="C8656" t="s">
        <v>19</v>
      </c>
      <c r="D8656">
        <v>22</v>
      </c>
    </row>
    <row r="8657" spans="1:4" x14ac:dyDescent="0.3">
      <c r="A8657">
        <v>1100</v>
      </c>
      <c r="B8657" t="s">
        <v>48</v>
      </c>
      <c r="C8657" t="s">
        <v>20</v>
      </c>
      <c r="D8657">
        <v>0</v>
      </c>
    </row>
    <row r="8658" spans="1:4" x14ac:dyDescent="0.3">
      <c r="A8658">
        <v>1100</v>
      </c>
      <c r="B8658" t="s">
        <v>48</v>
      </c>
      <c r="C8658" t="s">
        <v>21</v>
      </c>
      <c r="D8658">
        <v>2</v>
      </c>
    </row>
    <row r="8659" spans="1:4" x14ac:dyDescent="0.3">
      <c r="A8659">
        <v>1100</v>
      </c>
      <c r="B8659" t="s">
        <v>48</v>
      </c>
      <c r="C8659" t="s">
        <v>22</v>
      </c>
      <c r="D8659">
        <v>9</v>
      </c>
    </row>
    <row r="8660" spans="1:4" x14ac:dyDescent="0.3">
      <c r="A8660">
        <v>2202</v>
      </c>
      <c r="B8660" t="s">
        <v>41</v>
      </c>
      <c r="C8660" t="s">
        <v>17</v>
      </c>
      <c r="D8660">
        <v>44</v>
      </c>
    </row>
    <row r="8661" spans="1:4" x14ac:dyDescent="0.3">
      <c r="A8661">
        <v>2202</v>
      </c>
      <c r="B8661" t="s">
        <v>41</v>
      </c>
      <c r="C8661" t="s">
        <v>18</v>
      </c>
      <c r="D8661">
        <v>2</v>
      </c>
    </row>
    <row r="8662" spans="1:4" x14ac:dyDescent="0.3">
      <c r="A8662">
        <v>2202</v>
      </c>
      <c r="B8662" t="s">
        <v>41</v>
      </c>
      <c r="C8662" t="s">
        <v>19</v>
      </c>
      <c r="D8662">
        <v>11</v>
      </c>
    </row>
    <row r="8663" spans="1:4" x14ac:dyDescent="0.3">
      <c r="A8663">
        <v>2202</v>
      </c>
      <c r="B8663" t="s">
        <v>41</v>
      </c>
      <c r="C8663" t="s">
        <v>20</v>
      </c>
      <c r="D8663">
        <v>2</v>
      </c>
    </row>
    <row r="8664" spans="1:4" x14ac:dyDescent="0.3">
      <c r="A8664">
        <v>2202</v>
      </c>
      <c r="B8664" t="s">
        <v>41</v>
      </c>
      <c r="C8664" t="s">
        <v>21</v>
      </c>
      <c r="D8664">
        <v>3</v>
      </c>
    </row>
    <row r="8665" spans="1:4" x14ac:dyDescent="0.3">
      <c r="A8665">
        <v>2202</v>
      </c>
      <c r="B8665" t="s">
        <v>41</v>
      </c>
      <c r="C8665" t="s">
        <v>22</v>
      </c>
      <c r="D8665">
        <v>7</v>
      </c>
    </row>
    <row r="8666" spans="1:4" x14ac:dyDescent="0.3">
      <c r="A8666">
        <v>7196</v>
      </c>
      <c r="B8666" t="s">
        <v>48</v>
      </c>
      <c r="C8666" t="s">
        <v>17</v>
      </c>
      <c r="D8666">
        <v>9</v>
      </c>
    </row>
    <row r="8667" spans="1:4" x14ac:dyDescent="0.3">
      <c r="A8667">
        <v>7196</v>
      </c>
      <c r="B8667" t="s">
        <v>48</v>
      </c>
      <c r="C8667" t="s">
        <v>18</v>
      </c>
      <c r="D8667">
        <v>0</v>
      </c>
    </row>
    <row r="8668" spans="1:4" x14ac:dyDescent="0.3">
      <c r="A8668">
        <v>7196</v>
      </c>
      <c r="B8668" t="s">
        <v>48</v>
      </c>
      <c r="C8668" t="s">
        <v>19</v>
      </c>
      <c r="D8668">
        <v>3</v>
      </c>
    </row>
    <row r="8669" spans="1:4" x14ac:dyDescent="0.3">
      <c r="A8669">
        <v>7196</v>
      </c>
      <c r="B8669" t="s">
        <v>48</v>
      </c>
      <c r="C8669" t="s">
        <v>20</v>
      </c>
      <c r="D8669">
        <v>0</v>
      </c>
    </row>
    <row r="8670" spans="1:4" x14ac:dyDescent="0.3">
      <c r="A8670">
        <v>7196</v>
      </c>
      <c r="B8670" t="s">
        <v>48</v>
      </c>
      <c r="C8670" t="s">
        <v>21</v>
      </c>
      <c r="D8670">
        <v>0</v>
      </c>
    </row>
    <row r="8671" spans="1:4" x14ac:dyDescent="0.3">
      <c r="A8671">
        <v>7196</v>
      </c>
      <c r="B8671" t="s">
        <v>48</v>
      </c>
      <c r="C8671" t="s">
        <v>22</v>
      </c>
      <c r="D8671">
        <v>1</v>
      </c>
    </row>
    <row r="8672" spans="1:4" x14ac:dyDescent="0.3">
      <c r="A8672">
        <v>10581</v>
      </c>
      <c r="B8672" t="s">
        <v>41</v>
      </c>
      <c r="C8672" t="s">
        <v>17</v>
      </c>
      <c r="D8672">
        <v>281</v>
      </c>
    </row>
    <row r="8673" spans="1:4" x14ac:dyDescent="0.3">
      <c r="A8673">
        <v>10581</v>
      </c>
      <c r="B8673" t="s">
        <v>41</v>
      </c>
      <c r="C8673" t="s">
        <v>18</v>
      </c>
      <c r="D8673">
        <v>7</v>
      </c>
    </row>
    <row r="8674" spans="1:4" x14ac:dyDescent="0.3">
      <c r="A8674">
        <v>10581</v>
      </c>
      <c r="B8674" t="s">
        <v>41</v>
      </c>
      <c r="C8674" t="s">
        <v>19</v>
      </c>
      <c r="D8674">
        <v>84</v>
      </c>
    </row>
    <row r="8675" spans="1:4" x14ac:dyDescent="0.3">
      <c r="A8675">
        <v>10581</v>
      </c>
      <c r="B8675" t="s">
        <v>41</v>
      </c>
      <c r="C8675" t="s">
        <v>20</v>
      </c>
      <c r="D8675">
        <v>15</v>
      </c>
    </row>
    <row r="8676" spans="1:4" x14ac:dyDescent="0.3">
      <c r="A8676">
        <v>10581</v>
      </c>
      <c r="B8676" t="s">
        <v>41</v>
      </c>
      <c r="C8676" t="s">
        <v>21</v>
      </c>
      <c r="D8676">
        <v>0</v>
      </c>
    </row>
    <row r="8677" spans="1:4" x14ac:dyDescent="0.3">
      <c r="A8677">
        <v>10581</v>
      </c>
      <c r="B8677" t="s">
        <v>41</v>
      </c>
      <c r="C8677" t="s">
        <v>22</v>
      </c>
      <c r="D8677">
        <v>119</v>
      </c>
    </row>
    <row r="8678" spans="1:4" x14ac:dyDescent="0.3">
      <c r="A8678">
        <v>3798</v>
      </c>
      <c r="B8678" t="s">
        <v>41</v>
      </c>
      <c r="C8678" t="s">
        <v>17</v>
      </c>
      <c r="D8678">
        <v>24</v>
      </c>
    </row>
    <row r="8679" spans="1:4" x14ac:dyDescent="0.3">
      <c r="A8679">
        <v>3798</v>
      </c>
      <c r="B8679" t="s">
        <v>41</v>
      </c>
      <c r="C8679" t="s">
        <v>18</v>
      </c>
      <c r="D8679">
        <v>2</v>
      </c>
    </row>
    <row r="8680" spans="1:4" x14ac:dyDescent="0.3">
      <c r="A8680">
        <v>3798</v>
      </c>
      <c r="B8680" t="s">
        <v>41</v>
      </c>
      <c r="C8680" t="s">
        <v>19</v>
      </c>
      <c r="D8680">
        <v>23</v>
      </c>
    </row>
    <row r="8681" spans="1:4" x14ac:dyDescent="0.3">
      <c r="A8681">
        <v>3798</v>
      </c>
      <c r="B8681" t="s">
        <v>41</v>
      </c>
      <c r="C8681" t="s">
        <v>20</v>
      </c>
      <c r="D8681">
        <v>0</v>
      </c>
    </row>
    <row r="8682" spans="1:4" x14ac:dyDescent="0.3">
      <c r="A8682">
        <v>3798</v>
      </c>
      <c r="B8682" t="s">
        <v>41</v>
      </c>
      <c r="C8682" t="s">
        <v>21</v>
      </c>
      <c r="D8682">
        <v>8</v>
      </c>
    </row>
    <row r="8683" spans="1:4" x14ac:dyDescent="0.3">
      <c r="A8683">
        <v>3798</v>
      </c>
      <c r="B8683" t="s">
        <v>41</v>
      </c>
      <c r="C8683" t="s">
        <v>22</v>
      </c>
      <c r="D8683">
        <v>24</v>
      </c>
    </row>
    <row r="8684" spans="1:4" x14ac:dyDescent="0.3">
      <c r="A8684">
        <v>75</v>
      </c>
      <c r="B8684" t="s">
        <v>43</v>
      </c>
      <c r="C8684" t="s">
        <v>17</v>
      </c>
      <c r="D8684">
        <v>34</v>
      </c>
    </row>
    <row r="8685" spans="1:4" x14ac:dyDescent="0.3">
      <c r="A8685">
        <v>75</v>
      </c>
      <c r="B8685" t="s">
        <v>43</v>
      </c>
      <c r="C8685" t="s">
        <v>18</v>
      </c>
      <c r="D8685">
        <v>11</v>
      </c>
    </row>
    <row r="8686" spans="1:4" x14ac:dyDescent="0.3">
      <c r="A8686">
        <v>75</v>
      </c>
      <c r="B8686" t="s">
        <v>43</v>
      </c>
      <c r="C8686" t="s">
        <v>19</v>
      </c>
      <c r="D8686">
        <v>137</v>
      </c>
    </row>
    <row r="8687" spans="1:4" x14ac:dyDescent="0.3">
      <c r="A8687">
        <v>75</v>
      </c>
      <c r="B8687" t="s">
        <v>43</v>
      </c>
      <c r="C8687" t="s">
        <v>20</v>
      </c>
      <c r="D8687">
        <v>179</v>
      </c>
    </row>
    <row r="8688" spans="1:4" x14ac:dyDescent="0.3">
      <c r="A8688">
        <v>75</v>
      </c>
      <c r="B8688" t="s">
        <v>43</v>
      </c>
      <c r="C8688" t="s">
        <v>21</v>
      </c>
      <c r="D8688">
        <v>61</v>
      </c>
    </row>
    <row r="8689" spans="1:4" x14ac:dyDescent="0.3">
      <c r="A8689">
        <v>75</v>
      </c>
      <c r="B8689" t="s">
        <v>43</v>
      </c>
      <c r="C8689" t="s">
        <v>22</v>
      </c>
      <c r="D8689">
        <v>45</v>
      </c>
    </row>
    <row r="8690" spans="1:4" x14ac:dyDescent="0.3">
      <c r="A8690">
        <v>3547</v>
      </c>
      <c r="B8690" t="s">
        <v>47</v>
      </c>
      <c r="C8690" t="s">
        <v>17</v>
      </c>
      <c r="D8690">
        <v>14</v>
      </c>
    </row>
    <row r="8691" spans="1:4" x14ac:dyDescent="0.3">
      <c r="A8691">
        <v>3547</v>
      </c>
      <c r="B8691" t="s">
        <v>47</v>
      </c>
      <c r="C8691" t="s">
        <v>18</v>
      </c>
      <c r="D8691">
        <v>7</v>
      </c>
    </row>
    <row r="8692" spans="1:4" x14ac:dyDescent="0.3">
      <c r="A8692">
        <v>3547</v>
      </c>
      <c r="B8692" t="s">
        <v>47</v>
      </c>
      <c r="C8692" t="s">
        <v>19</v>
      </c>
      <c r="D8692">
        <v>9</v>
      </c>
    </row>
    <row r="8693" spans="1:4" x14ac:dyDescent="0.3">
      <c r="A8693">
        <v>3547</v>
      </c>
      <c r="B8693" t="s">
        <v>47</v>
      </c>
      <c r="C8693" t="s">
        <v>20</v>
      </c>
      <c r="D8693">
        <v>6</v>
      </c>
    </row>
    <row r="8694" spans="1:4" x14ac:dyDescent="0.3">
      <c r="A8694">
        <v>3547</v>
      </c>
      <c r="B8694" t="s">
        <v>47</v>
      </c>
      <c r="C8694" t="s">
        <v>21</v>
      </c>
      <c r="D8694">
        <v>16</v>
      </c>
    </row>
    <row r="8695" spans="1:4" x14ac:dyDescent="0.3">
      <c r="A8695">
        <v>3547</v>
      </c>
      <c r="B8695" t="s">
        <v>47</v>
      </c>
      <c r="C8695" t="s">
        <v>22</v>
      </c>
      <c r="D8695">
        <v>12</v>
      </c>
    </row>
    <row r="8696" spans="1:4" x14ac:dyDescent="0.3">
      <c r="A8696">
        <v>5286</v>
      </c>
      <c r="B8696" t="s">
        <v>48</v>
      </c>
      <c r="C8696" t="s">
        <v>17</v>
      </c>
      <c r="D8696">
        <v>112</v>
      </c>
    </row>
    <row r="8697" spans="1:4" x14ac:dyDescent="0.3">
      <c r="A8697">
        <v>5286</v>
      </c>
      <c r="B8697" t="s">
        <v>48</v>
      </c>
      <c r="C8697" t="s">
        <v>18</v>
      </c>
      <c r="D8697">
        <v>1</v>
      </c>
    </row>
    <row r="8698" spans="1:4" x14ac:dyDescent="0.3">
      <c r="A8698">
        <v>5286</v>
      </c>
      <c r="B8698" t="s">
        <v>48</v>
      </c>
      <c r="C8698" t="s">
        <v>19</v>
      </c>
      <c r="D8698">
        <v>54</v>
      </c>
    </row>
    <row r="8699" spans="1:4" x14ac:dyDescent="0.3">
      <c r="A8699">
        <v>5286</v>
      </c>
      <c r="B8699" t="s">
        <v>48</v>
      </c>
      <c r="C8699" t="s">
        <v>20</v>
      </c>
      <c r="D8699">
        <v>7</v>
      </c>
    </row>
    <row r="8700" spans="1:4" x14ac:dyDescent="0.3">
      <c r="A8700">
        <v>5286</v>
      </c>
      <c r="B8700" t="s">
        <v>48</v>
      </c>
      <c r="C8700" t="s">
        <v>21</v>
      </c>
      <c r="D8700">
        <v>7</v>
      </c>
    </row>
    <row r="8701" spans="1:4" x14ac:dyDescent="0.3">
      <c r="A8701">
        <v>5286</v>
      </c>
      <c r="B8701" t="s">
        <v>48</v>
      </c>
      <c r="C8701" t="s">
        <v>22</v>
      </c>
      <c r="D8701">
        <v>36</v>
      </c>
    </row>
    <row r="8702" spans="1:4" x14ac:dyDescent="0.3">
      <c r="A8702">
        <v>3081</v>
      </c>
      <c r="B8702" t="s">
        <v>41</v>
      </c>
      <c r="C8702" t="s">
        <v>17</v>
      </c>
      <c r="D8702">
        <v>7</v>
      </c>
    </row>
    <row r="8703" spans="1:4" x14ac:dyDescent="0.3">
      <c r="A8703">
        <v>3081</v>
      </c>
      <c r="B8703" t="s">
        <v>41</v>
      </c>
      <c r="C8703" t="s">
        <v>18</v>
      </c>
      <c r="D8703">
        <v>2</v>
      </c>
    </row>
    <row r="8704" spans="1:4" x14ac:dyDescent="0.3">
      <c r="A8704">
        <v>3081</v>
      </c>
      <c r="B8704" t="s">
        <v>41</v>
      </c>
      <c r="C8704" t="s">
        <v>19</v>
      </c>
      <c r="D8704">
        <v>6</v>
      </c>
    </row>
    <row r="8705" spans="1:4" x14ac:dyDescent="0.3">
      <c r="A8705">
        <v>3081</v>
      </c>
      <c r="B8705" t="s">
        <v>41</v>
      </c>
      <c r="C8705" t="s">
        <v>20</v>
      </c>
      <c r="D8705">
        <v>2</v>
      </c>
    </row>
    <row r="8706" spans="1:4" x14ac:dyDescent="0.3">
      <c r="A8706">
        <v>3081</v>
      </c>
      <c r="B8706" t="s">
        <v>41</v>
      </c>
      <c r="C8706" t="s">
        <v>21</v>
      </c>
      <c r="D8706">
        <v>0</v>
      </c>
    </row>
    <row r="8707" spans="1:4" x14ac:dyDescent="0.3">
      <c r="A8707">
        <v>3081</v>
      </c>
      <c r="B8707" t="s">
        <v>41</v>
      </c>
      <c r="C8707" t="s">
        <v>22</v>
      </c>
      <c r="D8707">
        <v>3</v>
      </c>
    </row>
    <row r="8708" spans="1:4" x14ac:dyDescent="0.3">
      <c r="A8708">
        <v>252</v>
      </c>
      <c r="B8708" t="s">
        <v>47</v>
      </c>
      <c r="C8708" t="s">
        <v>17</v>
      </c>
      <c r="D8708">
        <v>123</v>
      </c>
    </row>
    <row r="8709" spans="1:4" x14ac:dyDescent="0.3">
      <c r="A8709">
        <v>252</v>
      </c>
      <c r="B8709" t="s">
        <v>47</v>
      </c>
      <c r="C8709" t="s">
        <v>18</v>
      </c>
      <c r="D8709">
        <v>133</v>
      </c>
    </row>
    <row r="8710" spans="1:4" x14ac:dyDescent="0.3">
      <c r="A8710">
        <v>252</v>
      </c>
      <c r="B8710" t="s">
        <v>47</v>
      </c>
      <c r="C8710" t="s">
        <v>19</v>
      </c>
      <c r="D8710">
        <v>142</v>
      </c>
    </row>
    <row r="8711" spans="1:4" x14ac:dyDescent="0.3">
      <c r="A8711">
        <v>252</v>
      </c>
      <c r="B8711" t="s">
        <v>47</v>
      </c>
      <c r="C8711" t="s">
        <v>20</v>
      </c>
      <c r="D8711">
        <v>71</v>
      </c>
    </row>
    <row r="8712" spans="1:4" x14ac:dyDescent="0.3">
      <c r="A8712">
        <v>252</v>
      </c>
      <c r="B8712" t="s">
        <v>47</v>
      </c>
      <c r="C8712" t="s">
        <v>21</v>
      </c>
      <c r="D8712">
        <v>44</v>
      </c>
    </row>
    <row r="8713" spans="1:4" x14ac:dyDescent="0.3">
      <c r="A8713">
        <v>252</v>
      </c>
      <c r="B8713" t="s">
        <v>47</v>
      </c>
      <c r="C8713" t="s">
        <v>22</v>
      </c>
      <c r="D8713">
        <v>88</v>
      </c>
    </row>
    <row r="8714" spans="1:4" x14ac:dyDescent="0.3">
      <c r="A8714">
        <v>3517</v>
      </c>
      <c r="B8714" t="s">
        <v>41</v>
      </c>
      <c r="C8714" t="s">
        <v>17</v>
      </c>
      <c r="D8714">
        <v>50</v>
      </c>
    </row>
    <row r="8715" spans="1:4" x14ac:dyDescent="0.3">
      <c r="A8715">
        <v>3517</v>
      </c>
      <c r="B8715" t="s">
        <v>41</v>
      </c>
      <c r="C8715" t="s">
        <v>18</v>
      </c>
      <c r="D8715">
        <v>4</v>
      </c>
    </row>
    <row r="8716" spans="1:4" x14ac:dyDescent="0.3">
      <c r="A8716">
        <v>3517</v>
      </c>
      <c r="B8716" t="s">
        <v>41</v>
      </c>
      <c r="C8716" t="s">
        <v>19</v>
      </c>
      <c r="D8716">
        <v>44</v>
      </c>
    </row>
    <row r="8717" spans="1:4" x14ac:dyDescent="0.3">
      <c r="A8717">
        <v>3517</v>
      </c>
      <c r="B8717" t="s">
        <v>41</v>
      </c>
      <c r="C8717" t="s">
        <v>20</v>
      </c>
      <c r="D8717">
        <v>10</v>
      </c>
    </row>
    <row r="8718" spans="1:4" x14ac:dyDescent="0.3">
      <c r="A8718">
        <v>3517</v>
      </c>
      <c r="B8718" t="s">
        <v>41</v>
      </c>
      <c r="C8718" t="s">
        <v>21</v>
      </c>
      <c r="D8718">
        <v>10</v>
      </c>
    </row>
    <row r="8719" spans="1:4" x14ac:dyDescent="0.3">
      <c r="A8719">
        <v>3517</v>
      </c>
      <c r="B8719" t="s">
        <v>41</v>
      </c>
      <c r="C8719" t="s">
        <v>22</v>
      </c>
      <c r="D8719">
        <v>43</v>
      </c>
    </row>
    <row r="8720" spans="1:4" x14ac:dyDescent="0.3">
      <c r="A8720">
        <v>2656</v>
      </c>
      <c r="B8720" t="s">
        <v>48</v>
      </c>
      <c r="C8720" t="s">
        <v>17</v>
      </c>
      <c r="D8720">
        <v>23</v>
      </c>
    </row>
    <row r="8721" spans="1:4" x14ac:dyDescent="0.3">
      <c r="A8721">
        <v>2656</v>
      </c>
      <c r="B8721" t="s">
        <v>48</v>
      </c>
      <c r="C8721" t="s">
        <v>18</v>
      </c>
      <c r="D8721">
        <v>1</v>
      </c>
    </row>
    <row r="8722" spans="1:4" x14ac:dyDescent="0.3">
      <c r="A8722">
        <v>2656</v>
      </c>
      <c r="B8722" t="s">
        <v>48</v>
      </c>
      <c r="C8722" t="s">
        <v>19</v>
      </c>
      <c r="D8722">
        <v>7</v>
      </c>
    </row>
    <row r="8723" spans="1:4" x14ac:dyDescent="0.3">
      <c r="A8723">
        <v>2656</v>
      </c>
      <c r="B8723" t="s">
        <v>48</v>
      </c>
      <c r="C8723" t="s">
        <v>20</v>
      </c>
      <c r="D8723">
        <v>0</v>
      </c>
    </row>
    <row r="8724" spans="1:4" x14ac:dyDescent="0.3">
      <c r="A8724">
        <v>2656</v>
      </c>
      <c r="B8724" t="s">
        <v>48</v>
      </c>
      <c r="C8724" t="s">
        <v>21</v>
      </c>
      <c r="D8724">
        <v>4</v>
      </c>
    </row>
    <row r="8725" spans="1:4" x14ac:dyDescent="0.3">
      <c r="A8725">
        <v>2656</v>
      </c>
      <c r="B8725" t="s">
        <v>48</v>
      </c>
      <c r="C8725" t="s">
        <v>22</v>
      </c>
      <c r="D8725">
        <v>24</v>
      </c>
    </row>
    <row r="8726" spans="1:4" x14ac:dyDescent="0.3">
      <c r="A8726">
        <v>10637</v>
      </c>
      <c r="B8726" t="s">
        <v>41</v>
      </c>
      <c r="C8726" t="s">
        <v>17</v>
      </c>
      <c r="D8726">
        <v>24</v>
      </c>
    </row>
    <row r="8727" spans="1:4" x14ac:dyDescent="0.3">
      <c r="A8727">
        <v>10637</v>
      </c>
      <c r="B8727" t="s">
        <v>41</v>
      </c>
      <c r="C8727" t="s">
        <v>18</v>
      </c>
      <c r="D8727">
        <v>0</v>
      </c>
    </row>
    <row r="8728" spans="1:4" x14ac:dyDescent="0.3">
      <c r="A8728">
        <v>10637</v>
      </c>
      <c r="B8728" t="s">
        <v>41</v>
      </c>
      <c r="C8728" t="s">
        <v>19</v>
      </c>
      <c r="D8728">
        <v>27</v>
      </c>
    </row>
    <row r="8729" spans="1:4" x14ac:dyDescent="0.3">
      <c r="A8729">
        <v>10637</v>
      </c>
      <c r="B8729" t="s">
        <v>41</v>
      </c>
      <c r="C8729" t="s">
        <v>20</v>
      </c>
      <c r="D8729">
        <v>8</v>
      </c>
    </row>
    <row r="8730" spans="1:4" x14ac:dyDescent="0.3">
      <c r="A8730">
        <v>10637</v>
      </c>
      <c r="B8730" t="s">
        <v>41</v>
      </c>
      <c r="C8730" t="s">
        <v>21</v>
      </c>
      <c r="D8730">
        <v>30</v>
      </c>
    </row>
    <row r="8731" spans="1:4" x14ac:dyDescent="0.3">
      <c r="A8731">
        <v>10637</v>
      </c>
      <c r="B8731" t="s">
        <v>41</v>
      </c>
      <c r="C8731" t="s">
        <v>22</v>
      </c>
      <c r="D8731">
        <v>10</v>
      </c>
    </row>
    <row r="8732" spans="1:4" x14ac:dyDescent="0.3">
      <c r="A8732">
        <v>9507</v>
      </c>
      <c r="B8732" t="s">
        <v>41</v>
      </c>
      <c r="C8732" t="s">
        <v>17</v>
      </c>
      <c r="D8732">
        <v>261</v>
      </c>
    </row>
    <row r="8733" spans="1:4" x14ac:dyDescent="0.3">
      <c r="A8733">
        <v>9507</v>
      </c>
      <c r="B8733" t="s">
        <v>41</v>
      </c>
      <c r="C8733" t="s">
        <v>18</v>
      </c>
      <c r="D8733">
        <v>23</v>
      </c>
    </row>
    <row r="8734" spans="1:4" x14ac:dyDescent="0.3">
      <c r="A8734">
        <v>9507</v>
      </c>
      <c r="B8734" t="s">
        <v>41</v>
      </c>
      <c r="C8734" t="s">
        <v>19</v>
      </c>
      <c r="D8734">
        <v>73</v>
      </c>
    </row>
    <row r="8735" spans="1:4" x14ac:dyDescent="0.3">
      <c r="A8735">
        <v>9507</v>
      </c>
      <c r="B8735" t="s">
        <v>41</v>
      </c>
      <c r="C8735" t="s">
        <v>20</v>
      </c>
      <c r="D8735">
        <v>4</v>
      </c>
    </row>
    <row r="8736" spans="1:4" x14ac:dyDescent="0.3">
      <c r="A8736">
        <v>9507</v>
      </c>
      <c r="B8736" t="s">
        <v>41</v>
      </c>
      <c r="C8736" t="s">
        <v>21</v>
      </c>
      <c r="D8736">
        <v>23</v>
      </c>
    </row>
    <row r="8737" spans="1:4" x14ac:dyDescent="0.3">
      <c r="A8737">
        <v>9507</v>
      </c>
      <c r="B8737" t="s">
        <v>41</v>
      </c>
      <c r="C8737" t="s">
        <v>22</v>
      </c>
      <c r="D8737">
        <v>50</v>
      </c>
    </row>
    <row r="8738" spans="1:4" x14ac:dyDescent="0.3">
      <c r="A8738">
        <v>347</v>
      </c>
      <c r="B8738" t="s">
        <v>48</v>
      </c>
      <c r="C8738" t="s">
        <v>17</v>
      </c>
      <c r="D8738">
        <v>229</v>
      </c>
    </row>
    <row r="8739" spans="1:4" x14ac:dyDescent="0.3">
      <c r="A8739">
        <v>347</v>
      </c>
      <c r="B8739" t="s">
        <v>48</v>
      </c>
      <c r="C8739" t="s">
        <v>18</v>
      </c>
      <c r="D8739">
        <v>27</v>
      </c>
    </row>
    <row r="8740" spans="1:4" x14ac:dyDescent="0.3">
      <c r="A8740">
        <v>347</v>
      </c>
      <c r="B8740" t="s">
        <v>48</v>
      </c>
      <c r="C8740" t="s">
        <v>19</v>
      </c>
      <c r="D8740">
        <v>71</v>
      </c>
    </row>
    <row r="8741" spans="1:4" x14ac:dyDescent="0.3">
      <c r="A8741">
        <v>347</v>
      </c>
      <c r="B8741" t="s">
        <v>48</v>
      </c>
      <c r="C8741" t="s">
        <v>20</v>
      </c>
      <c r="D8741">
        <v>13</v>
      </c>
    </row>
    <row r="8742" spans="1:4" x14ac:dyDescent="0.3">
      <c r="A8742">
        <v>347</v>
      </c>
      <c r="B8742" t="s">
        <v>48</v>
      </c>
      <c r="C8742" t="s">
        <v>21</v>
      </c>
      <c r="D8742">
        <v>3</v>
      </c>
    </row>
    <row r="8743" spans="1:4" x14ac:dyDescent="0.3">
      <c r="A8743">
        <v>347</v>
      </c>
      <c r="B8743" t="s">
        <v>48</v>
      </c>
      <c r="C8743" t="s">
        <v>22</v>
      </c>
      <c r="D8743">
        <v>34</v>
      </c>
    </row>
    <row r="8744" spans="1:4" x14ac:dyDescent="0.3">
      <c r="A8744">
        <v>1072</v>
      </c>
      <c r="B8744" t="s">
        <v>48</v>
      </c>
      <c r="C8744" t="s">
        <v>17</v>
      </c>
      <c r="D8744">
        <v>70</v>
      </c>
    </row>
    <row r="8745" spans="1:4" x14ac:dyDescent="0.3">
      <c r="A8745">
        <v>1072</v>
      </c>
      <c r="B8745" t="s">
        <v>48</v>
      </c>
      <c r="C8745" t="s">
        <v>18</v>
      </c>
      <c r="D8745">
        <v>0</v>
      </c>
    </row>
    <row r="8746" spans="1:4" x14ac:dyDescent="0.3">
      <c r="A8746">
        <v>1072</v>
      </c>
      <c r="B8746" t="s">
        <v>48</v>
      </c>
      <c r="C8746" t="s">
        <v>19</v>
      </c>
      <c r="D8746">
        <v>17</v>
      </c>
    </row>
    <row r="8747" spans="1:4" x14ac:dyDescent="0.3">
      <c r="A8747">
        <v>1072</v>
      </c>
      <c r="B8747" t="s">
        <v>48</v>
      </c>
      <c r="C8747" t="s">
        <v>20</v>
      </c>
      <c r="D8747">
        <v>0</v>
      </c>
    </row>
    <row r="8748" spans="1:4" x14ac:dyDescent="0.3">
      <c r="A8748">
        <v>1072</v>
      </c>
      <c r="B8748" t="s">
        <v>48</v>
      </c>
      <c r="C8748" t="s">
        <v>21</v>
      </c>
      <c r="D8748">
        <v>0</v>
      </c>
    </row>
    <row r="8749" spans="1:4" x14ac:dyDescent="0.3">
      <c r="A8749">
        <v>1072</v>
      </c>
      <c r="B8749" t="s">
        <v>48</v>
      </c>
      <c r="C8749" t="s">
        <v>22</v>
      </c>
      <c r="D8749">
        <v>6</v>
      </c>
    </row>
    <row r="8750" spans="1:4" x14ac:dyDescent="0.3">
      <c r="A8750">
        <v>3153</v>
      </c>
      <c r="B8750" t="s">
        <v>47</v>
      </c>
      <c r="C8750" t="s">
        <v>17</v>
      </c>
      <c r="D8750">
        <v>11</v>
      </c>
    </row>
    <row r="8751" spans="1:4" x14ac:dyDescent="0.3">
      <c r="A8751">
        <v>3153</v>
      </c>
      <c r="B8751" t="s">
        <v>47</v>
      </c>
      <c r="C8751" t="s">
        <v>18</v>
      </c>
      <c r="D8751">
        <v>0</v>
      </c>
    </row>
    <row r="8752" spans="1:4" x14ac:dyDescent="0.3">
      <c r="A8752">
        <v>3153</v>
      </c>
      <c r="B8752" t="s">
        <v>47</v>
      </c>
      <c r="C8752" t="s">
        <v>19</v>
      </c>
      <c r="D8752">
        <v>4</v>
      </c>
    </row>
    <row r="8753" spans="1:4" x14ac:dyDescent="0.3">
      <c r="A8753">
        <v>3153</v>
      </c>
      <c r="B8753" t="s">
        <v>47</v>
      </c>
      <c r="C8753" t="s">
        <v>20</v>
      </c>
      <c r="D8753">
        <v>0</v>
      </c>
    </row>
    <row r="8754" spans="1:4" x14ac:dyDescent="0.3">
      <c r="A8754">
        <v>3153</v>
      </c>
      <c r="B8754" t="s">
        <v>47</v>
      </c>
      <c r="C8754" t="s">
        <v>21</v>
      </c>
      <c r="D8754">
        <v>0</v>
      </c>
    </row>
    <row r="8755" spans="1:4" x14ac:dyDescent="0.3">
      <c r="A8755">
        <v>3153</v>
      </c>
      <c r="B8755" t="s">
        <v>47</v>
      </c>
      <c r="C8755" t="s">
        <v>22</v>
      </c>
      <c r="D8755">
        <v>2</v>
      </c>
    </row>
    <row r="8756" spans="1:4" x14ac:dyDescent="0.3">
      <c r="A8756">
        <v>1734</v>
      </c>
      <c r="B8756" t="s">
        <v>47</v>
      </c>
      <c r="C8756" t="s">
        <v>17</v>
      </c>
      <c r="D8756">
        <v>59</v>
      </c>
    </row>
    <row r="8757" spans="1:4" x14ac:dyDescent="0.3">
      <c r="A8757">
        <v>1734</v>
      </c>
      <c r="B8757" t="s">
        <v>47</v>
      </c>
      <c r="C8757" t="s">
        <v>18</v>
      </c>
      <c r="D8757">
        <v>0</v>
      </c>
    </row>
    <row r="8758" spans="1:4" x14ac:dyDescent="0.3">
      <c r="A8758">
        <v>1734</v>
      </c>
      <c r="B8758" t="s">
        <v>47</v>
      </c>
      <c r="C8758" t="s">
        <v>19</v>
      </c>
      <c r="D8758">
        <v>11</v>
      </c>
    </row>
    <row r="8759" spans="1:4" x14ac:dyDescent="0.3">
      <c r="A8759">
        <v>1734</v>
      </c>
      <c r="B8759" t="s">
        <v>47</v>
      </c>
      <c r="C8759" t="s">
        <v>20</v>
      </c>
      <c r="D8759">
        <v>4</v>
      </c>
    </row>
    <row r="8760" spans="1:4" x14ac:dyDescent="0.3">
      <c r="A8760">
        <v>1734</v>
      </c>
      <c r="B8760" t="s">
        <v>47</v>
      </c>
      <c r="C8760" t="s">
        <v>21</v>
      </c>
      <c r="D8760">
        <v>2</v>
      </c>
    </row>
    <row r="8761" spans="1:4" x14ac:dyDescent="0.3">
      <c r="A8761">
        <v>1734</v>
      </c>
      <c r="B8761" t="s">
        <v>47</v>
      </c>
      <c r="C8761" t="s">
        <v>22</v>
      </c>
      <c r="D8761">
        <v>5</v>
      </c>
    </row>
    <row r="8762" spans="1:4" x14ac:dyDescent="0.3">
      <c r="A8762">
        <v>1409</v>
      </c>
      <c r="B8762" t="s">
        <v>43</v>
      </c>
      <c r="C8762" t="s">
        <v>17</v>
      </c>
      <c r="D8762">
        <v>270</v>
      </c>
    </row>
    <row r="8763" spans="1:4" x14ac:dyDescent="0.3">
      <c r="A8763">
        <v>1409</v>
      </c>
      <c r="B8763" t="s">
        <v>43</v>
      </c>
      <c r="C8763" t="s">
        <v>18</v>
      </c>
      <c r="D8763">
        <v>3</v>
      </c>
    </row>
    <row r="8764" spans="1:4" x14ac:dyDescent="0.3">
      <c r="A8764">
        <v>1409</v>
      </c>
      <c r="B8764" t="s">
        <v>43</v>
      </c>
      <c r="C8764" t="s">
        <v>19</v>
      </c>
      <c r="D8764">
        <v>27</v>
      </c>
    </row>
    <row r="8765" spans="1:4" x14ac:dyDescent="0.3">
      <c r="A8765">
        <v>1409</v>
      </c>
      <c r="B8765" t="s">
        <v>43</v>
      </c>
      <c r="C8765" t="s">
        <v>20</v>
      </c>
      <c r="D8765">
        <v>39</v>
      </c>
    </row>
    <row r="8766" spans="1:4" x14ac:dyDescent="0.3">
      <c r="A8766">
        <v>1409</v>
      </c>
      <c r="B8766" t="s">
        <v>43</v>
      </c>
      <c r="C8766" t="s">
        <v>21</v>
      </c>
      <c r="D8766">
        <v>6</v>
      </c>
    </row>
    <row r="8767" spans="1:4" x14ac:dyDescent="0.3">
      <c r="A8767">
        <v>1409</v>
      </c>
      <c r="B8767" t="s">
        <v>43</v>
      </c>
      <c r="C8767" t="s">
        <v>22</v>
      </c>
      <c r="D8767">
        <v>99</v>
      </c>
    </row>
    <row r="8768" spans="1:4" x14ac:dyDescent="0.3">
      <c r="A8768">
        <v>5314</v>
      </c>
      <c r="B8768" t="s">
        <v>41</v>
      </c>
      <c r="C8768" t="s">
        <v>17</v>
      </c>
      <c r="D8768">
        <v>270</v>
      </c>
    </row>
    <row r="8769" spans="1:4" x14ac:dyDescent="0.3">
      <c r="A8769">
        <v>5314</v>
      </c>
      <c r="B8769" t="s">
        <v>41</v>
      </c>
      <c r="C8769" t="s">
        <v>18</v>
      </c>
      <c r="D8769">
        <v>3</v>
      </c>
    </row>
    <row r="8770" spans="1:4" x14ac:dyDescent="0.3">
      <c r="A8770">
        <v>5314</v>
      </c>
      <c r="B8770" t="s">
        <v>41</v>
      </c>
      <c r="C8770" t="s">
        <v>19</v>
      </c>
      <c r="D8770">
        <v>27</v>
      </c>
    </row>
    <row r="8771" spans="1:4" x14ac:dyDescent="0.3">
      <c r="A8771">
        <v>5314</v>
      </c>
      <c r="B8771" t="s">
        <v>41</v>
      </c>
      <c r="C8771" t="s">
        <v>20</v>
      </c>
      <c r="D8771">
        <v>39</v>
      </c>
    </row>
    <row r="8772" spans="1:4" x14ac:dyDescent="0.3">
      <c r="A8772">
        <v>5314</v>
      </c>
      <c r="B8772" t="s">
        <v>41</v>
      </c>
      <c r="C8772" t="s">
        <v>21</v>
      </c>
      <c r="D8772">
        <v>6</v>
      </c>
    </row>
    <row r="8773" spans="1:4" x14ac:dyDescent="0.3">
      <c r="A8773">
        <v>5314</v>
      </c>
      <c r="B8773" t="s">
        <v>41</v>
      </c>
      <c r="C8773" t="s">
        <v>22</v>
      </c>
      <c r="D8773">
        <v>99</v>
      </c>
    </row>
    <row r="8774" spans="1:4" x14ac:dyDescent="0.3">
      <c r="A8774">
        <v>10470</v>
      </c>
      <c r="B8774" t="s">
        <v>52</v>
      </c>
      <c r="C8774" t="s">
        <v>17</v>
      </c>
      <c r="D8774">
        <v>40</v>
      </c>
    </row>
    <row r="8775" spans="1:4" x14ac:dyDescent="0.3">
      <c r="A8775">
        <v>10470</v>
      </c>
      <c r="B8775" t="s">
        <v>52</v>
      </c>
      <c r="C8775" t="s">
        <v>18</v>
      </c>
      <c r="D8775">
        <v>2</v>
      </c>
    </row>
    <row r="8776" spans="1:4" x14ac:dyDescent="0.3">
      <c r="A8776">
        <v>10470</v>
      </c>
      <c r="B8776" t="s">
        <v>52</v>
      </c>
      <c r="C8776" t="s">
        <v>19</v>
      </c>
      <c r="D8776">
        <v>23</v>
      </c>
    </row>
    <row r="8777" spans="1:4" x14ac:dyDescent="0.3">
      <c r="A8777">
        <v>10470</v>
      </c>
      <c r="B8777" t="s">
        <v>52</v>
      </c>
      <c r="C8777" t="s">
        <v>20</v>
      </c>
      <c r="D8777">
        <v>0</v>
      </c>
    </row>
    <row r="8778" spans="1:4" x14ac:dyDescent="0.3">
      <c r="A8778">
        <v>10470</v>
      </c>
      <c r="B8778" t="s">
        <v>52</v>
      </c>
      <c r="C8778" t="s">
        <v>21</v>
      </c>
      <c r="D8778">
        <v>4</v>
      </c>
    </row>
    <row r="8779" spans="1:4" x14ac:dyDescent="0.3">
      <c r="A8779">
        <v>10470</v>
      </c>
      <c r="B8779" t="s">
        <v>52</v>
      </c>
      <c r="C8779" t="s">
        <v>22</v>
      </c>
      <c r="D8779">
        <v>23</v>
      </c>
    </row>
    <row r="8780" spans="1:4" x14ac:dyDescent="0.3">
      <c r="A8780">
        <v>1030</v>
      </c>
      <c r="B8780" t="s">
        <v>47</v>
      </c>
      <c r="C8780" t="s">
        <v>17</v>
      </c>
      <c r="D8780">
        <v>22</v>
      </c>
    </row>
    <row r="8781" spans="1:4" x14ac:dyDescent="0.3">
      <c r="A8781">
        <v>1030</v>
      </c>
      <c r="B8781" t="s">
        <v>47</v>
      </c>
      <c r="C8781" t="s">
        <v>18</v>
      </c>
      <c r="D8781">
        <v>0</v>
      </c>
    </row>
    <row r="8782" spans="1:4" x14ac:dyDescent="0.3">
      <c r="A8782">
        <v>1030</v>
      </c>
      <c r="B8782" t="s">
        <v>47</v>
      </c>
      <c r="C8782" t="s">
        <v>19</v>
      </c>
      <c r="D8782">
        <v>13</v>
      </c>
    </row>
    <row r="8783" spans="1:4" x14ac:dyDescent="0.3">
      <c r="A8783">
        <v>1030</v>
      </c>
      <c r="B8783" t="s">
        <v>47</v>
      </c>
      <c r="C8783" t="s">
        <v>20</v>
      </c>
      <c r="D8783">
        <v>0</v>
      </c>
    </row>
    <row r="8784" spans="1:4" x14ac:dyDescent="0.3">
      <c r="A8784">
        <v>1030</v>
      </c>
      <c r="B8784" t="s">
        <v>47</v>
      </c>
      <c r="C8784" t="s">
        <v>21</v>
      </c>
      <c r="D8784">
        <v>0</v>
      </c>
    </row>
    <row r="8785" spans="1:4" x14ac:dyDescent="0.3">
      <c r="A8785">
        <v>1030</v>
      </c>
      <c r="B8785" t="s">
        <v>47</v>
      </c>
      <c r="C8785" t="s">
        <v>22</v>
      </c>
      <c r="D8785">
        <v>3</v>
      </c>
    </row>
    <row r="8786" spans="1:4" x14ac:dyDescent="0.3">
      <c r="A8786">
        <v>271</v>
      </c>
      <c r="B8786" t="s">
        <v>48</v>
      </c>
      <c r="C8786" t="s">
        <v>17</v>
      </c>
      <c r="D8786">
        <v>154</v>
      </c>
    </row>
    <row r="8787" spans="1:4" x14ac:dyDescent="0.3">
      <c r="A8787">
        <v>271</v>
      </c>
      <c r="B8787" t="s">
        <v>48</v>
      </c>
      <c r="C8787" t="s">
        <v>18</v>
      </c>
      <c r="D8787">
        <v>0</v>
      </c>
    </row>
    <row r="8788" spans="1:4" x14ac:dyDescent="0.3">
      <c r="A8788">
        <v>271</v>
      </c>
      <c r="B8788" t="s">
        <v>48</v>
      </c>
      <c r="C8788" t="s">
        <v>19</v>
      </c>
      <c r="D8788">
        <v>50</v>
      </c>
    </row>
    <row r="8789" spans="1:4" x14ac:dyDescent="0.3">
      <c r="A8789">
        <v>271</v>
      </c>
      <c r="B8789" t="s">
        <v>48</v>
      </c>
      <c r="C8789" t="s">
        <v>20</v>
      </c>
      <c r="D8789">
        <v>6</v>
      </c>
    </row>
    <row r="8790" spans="1:4" x14ac:dyDescent="0.3">
      <c r="A8790">
        <v>271</v>
      </c>
      <c r="B8790" t="s">
        <v>48</v>
      </c>
      <c r="C8790" t="s">
        <v>21</v>
      </c>
      <c r="D8790">
        <v>11</v>
      </c>
    </row>
    <row r="8791" spans="1:4" x14ac:dyDescent="0.3">
      <c r="A8791">
        <v>271</v>
      </c>
      <c r="B8791" t="s">
        <v>48</v>
      </c>
      <c r="C8791" t="s">
        <v>22</v>
      </c>
      <c r="D8791">
        <v>37</v>
      </c>
    </row>
    <row r="8792" spans="1:4" x14ac:dyDescent="0.3">
      <c r="A8792">
        <v>7699</v>
      </c>
      <c r="B8792" t="s">
        <v>48</v>
      </c>
      <c r="C8792" t="s">
        <v>17</v>
      </c>
      <c r="D8792">
        <v>154</v>
      </c>
    </row>
    <row r="8793" spans="1:4" x14ac:dyDescent="0.3">
      <c r="A8793">
        <v>7699</v>
      </c>
      <c r="B8793" t="s">
        <v>48</v>
      </c>
      <c r="C8793" t="s">
        <v>18</v>
      </c>
      <c r="D8793">
        <v>0</v>
      </c>
    </row>
    <row r="8794" spans="1:4" x14ac:dyDescent="0.3">
      <c r="A8794">
        <v>7699</v>
      </c>
      <c r="B8794" t="s">
        <v>48</v>
      </c>
      <c r="C8794" t="s">
        <v>19</v>
      </c>
      <c r="D8794">
        <v>50</v>
      </c>
    </row>
    <row r="8795" spans="1:4" x14ac:dyDescent="0.3">
      <c r="A8795">
        <v>7699</v>
      </c>
      <c r="B8795" t="s">
        <v>48</v>
      </c>
      <c r="C8795" t="s">
        <v>20</v>
      </c>
      <c r="D8795">
        <v>6</v>
      </c>
    </row>
    <row r="8796" spans="1:4" x14ac:dyDescent="0.3">
      <c r="A8796">
        <v>7699</v>
      </c>
      <c r="B8796" t="s">
        <v>48</v>
      </c>
      <c r="C8796" t="s">
        <v>21</v>
      </c>
      <c r="D8796">
        <v>11</v>
      </c>
    </row>
    <row r="8797" spans="1:4" x14ac:dyDescent="0.3">
      <c r="A8797">
        <v>7699</v>
      </c>
      <c r="B8797" t="s">
        <v>48</v>
      </c>
      <c r="C8797" t="s">
        <v>22</v>
      </c>
      <c r="D8797">
        <v>37</v>
      </c>
    </row>
    <row r="8798" spans="1:4" x14ac:dyDescent="0.3">
      <c r="A8798">
        <v>5710</v>
      </c>
      <c r="B8798" t="s">
        <v>53</v>
      </c>
      <c r="C8798" t="s">
        <v>17</v>
      </c>
      <c r="D8798">
        <v>110</v>
      </c>
    </row>
    <row r="8799" spans="1:4" x14ac:dyDescent="0.3">
      <c r="A8799">
        <v>5710</v>
      </c>
      <c r="B8799" t="s">
        <v>53</v>
      </c>
      <c r="C8799" t="s">
        <v>18</v>
      </c>
      <c r="D8799">
        <v>0</v>
      </c>
    </row>
    <row r="8800" spans="1:4" x14ac:dyDescent="0.3">
      <c r="A8800">
        <v>5710</v>
      </c>
      <c r="B8800" t="s">
        <v>53</v>
      </c>
      <c r="C8800" t="s">
        <v>19</v>
      </c>
      <c r="D8800">
        <v>5</v>
      </c>
    </row>
    <row r="8801" spans="1:4" x14ac:dyDescent="0.3">
      <c r="A8801">
        <v>5710</v>
      </c>
      <c r="B8801" t="s">
        <v>53</v>
      </c>
      <c r="C8801" t="s">
        <v>20</v>
      </c>
      <c r="D8801">
        <v>2</v>
      </c>
    </row>
    <row r="8802" spans="1:4" x14ac:dyDescent="0.3">
      <c r="A8802">
        <v>5710</v>
      </c>
      <c r="B8802" t="s">
        <v>53</v>
      </c>
      <c r="C8802" t="s">
        <v>21</v>
      </c>
      <c r="D8802">
        <v>0</v>
      </c>
    </row>
    <row r="8803" spans="1:4" x14ac:dyDescent="0.3">
      <c r="A8803">
        <v>5710</v>
      </c>
      <c r="B8803" t="s">
        <v>53</v>
      </c>
      <c r="C8803" t="s">
        <v>22</v>
      </c>
      <c r="D8803">
        <v>3</v>
      </c>
    </row>
    <row r="8804" spans="1:4" x14ac:dyDescent="0.3">
      <c r="A8804">
        <v>803</v>
      </c>
      <c r="B8804" t="s">
        <v>41</v>
      </c>
      <c r="C8804" t="s">
        <v>17</v>
      </c>
      <c r="D8804">
        <v>12</v>
      </c>
    </row>
    <row r="8805" spans="1:4" x14ac:dyDescent="0.3">
      <c r="A8805">
        <v>803</v>
      </c>
      <c r="B8805" t="s">
        <v>41</v>
      </c>
      <c r="C8805" t="s">
        <v>18</v>
      </c>
      <c r="D8805">
        <v>0</v>
      </c>
    </row>
    <row r="8806" spans="1:4" x14ac:dyDescent="0.3">
      <c r="A8806">
        <v>803</v>
      </c>
      <c r="B8806" t="s">
        <v>41</v>
      </c>
      <c r="C8806" t="s">
        <v>19</v>
      </c>
      <c r="D8806">
        <v>5</v>
      </c>
    </row>
    <row r="8807" spans="1:4" x14ac:dyDescent="0.3">
      <c r="A8807">
        <v>803</v>
      </c>
      <c r="B8807" t="s">
        <v>41</v>
      </c>
      <c r="C8807" t="s">
        <v>20</v>
      </c>
      <c r="D8807">
        <v>0</v>
      </c>
    </row>
    <row r="8808" spans="1:4" x14ac:dyDescent="0.3">
      <c r="A8808">
        <v>803</v>
      </c>
      <c r="B8808" t="s">
        <v>41</v>
      </c>
      <c r="C8808" t="s">
        <v>21</v>
      </c>
      <c r="D8808">
        <v>0</v>
      </c>
    </row>
    <row r="8809" spans="1:4" x14ac:dyDescent="0.3">
      <c r="A8809">
        <v>803</v>
      </c>
      <c r="B8809" t="s">
        <v>41</v>
      </c>
      <c r="C8809" t="s">
        <v>22</v>
      </c>
      <c r="D8809">
        <v>4</v>
      </c>
    </row>
    <row r="8810" spans="1:4" x14ac:dyDescent="0.3">
      <c r="A8810">
        <v>9523</v>
      </c>
      <c r="B8810" t="s">
        <v>41</v>
      </c>
      <c r="C8810" t="s">
        <v>17</v>
      </c>
      <c r="D8810">
        <v>5</v>
      </c>
    </row>
    <row r="8811" spans="1:4" x14ac:dyDescent="0.3">
      <c r="A8811">
        <v>9523</v>
      </c>
      <c r="B8811" t="s">
        <v>41</v>
      </c>
      <c r="C8811" t="s">
        <v>18</v>
      </c>
      <c r="D8811">
        <v>0</v>
      </c>
    </row>
    <row r="8812" spans="1:4" x14ac:dyDescent="0.3">
      <c r="A8812">
        <v>9523</v>
      </c>
      <c r="B8812" t="s">
        <v>41</v>
      </c>
      <c r="C8812" t="s">
        <v>19</v>
      </c>
      <c r="D8812">
        <v>8</v>
      </c>
    </row>
    <row r="8813" spans="1:4" x14ac:dyDescent="0.3">
      <c r="A8813">
        <v>9523</v>
      </c>
      <c r="B8813" t="s">
        <v>41</v>
      </c>
      <c r="C8813" t="s">
        <v>20</v>
      </c>
      <c r="D8813">
        <v>2</v>
      </c>
    </row>
    <row r="8814" spans="1:4" x14ac:dyDescent="0.3">
      <c r="A8814">
        <v>9523</v>
      </c>
      <c r="B8814" t="s">
        <v>41</v>
      </c>
      <c r="C8814" t="s">
        <v>21</v>
      </c>
      <c r="D8814">
        <v>0</v>
      </c>
    </row>
    <row r="8815" spans="1:4" x14ac:dyDescent="0.3">
      <c r="A8815">
        <v>9523</v>
      </c>
      <c r="B8815" t="s">
        <v>41</v>
      </c>
      <c r="C8815" t="s">
        <v>22</v>
      </c>
      <c r="D8815">
        <v>0</v>
      </c>
    </row>
    <row r="8816" spans="1:4" x14ac:dyDescent="0.3">
      <c r="A8816">
        <v>2607</v>
      </c>
      <c r="B8816" t="s">
        <v>41</v>
      </c>
      <c r="C8816" t="s">
        <v>17</v>
      </c>
      <c r="D8816">
        <v>424</v>
      </c>
    </row>
    <row r="8817" spans="1:4" x14ac:dyDescent="0.3">
      <c r="A8817">
        <v>2607</v>
      </c>
      <c r="B8817" t="s">
        <v>41</v>
      </c>
      <c r="C8817" t="s">
        <v>18</v>
      </c>
      <c r="D8817">
        <v>17</v>
      </c>
    </row>
    <row r="8818" spans="1:4" x14ac:dyDescent="0.3">
      <c r="A8818">
        <v>2607</v>
      </c>
      <c r="B8818" t="s">
        <v>41</v>
      </c>
      <c r="C8818" t="s">
        <v>19</v>
      </c>
      <c r="D8818">
        <v>118</v>
      </c>
    </row>
    <row r="8819" spans="1:4" x14ac:dyDescent="0.3">
      <c r="A8819">
        <v>2607</v>
      </c>
      <c r="B8819" t="s">
        <v>41</v>
      </c>
      <c r="C8819" t="s">
        <v>20</v>
      </c>
      <c r="D8819">
        <v>7</v>
      </c>
    </row>
    <row r="8820" spans="1:4" x14ac:dyDescent="0.3">
      <c r="A8820">
        <v>2607</v>
      </c>
      <c r="B8820" t="s">
        <v>41</v>
      </c>
      <c r="C8820" t="s">
        <v>21</v>
      </c>
      <c r="D8820">
        <v>23</v>
      </c>
    </row>
    <row r="8821" spans="1:4" x14ac:dyDescent="0.3">
      <c r="A8821">
        <v>2607</v>
      </c>
      <c r="B8821" t="s">
        <v>41</v>
      </c>
      <c r="C8821" t="s">
        <v>22</v>
      </c>
      <c r="D8821">
        <v>41</v>
      </c>
    </row>
    <row r="8822" spans="1:4" x14ac:dyDescent="0.3">
      <c r="A8822">
        <v>8955</v>
      </c>
      <c r="B8822" t="s">
        <v>41</v>
      </c>
      <c r="C8822" t="s">
        <v>17</v>
      </c>
      <c r="D8822">
        <v>35</v>
      </c>
    </row>
    <row r="8823" spans="1:4" x14ac:dyDescent="0.3">
      <c r="A8823">
        <v>8955</v>
      </c>
      <c r="B8823" t="s">
        <v>41</v>
      </c>
      <c r="C8823" t="s">
        <v>18</v>
      </c>
      <c r="D8823">
        <v>0</v>
      </c>
    </row>
    <row r="8824" spans="1:4" x14ac:dyDescent="0.3">
      <c r="A8824">
        <v>8955</v>
      </c>
      <c r="B8824" t="s">
        <v>41</v>
      </c>
      <c r="C8824" t="s">
        <v>19</v>
      </c>
      <c r="D8824">
        <v>4</v>
      </c>
    </row>
    <row r="8825" spans="1:4" x14ac:dyDescent="0.3">
      <c r="A8825">
        <v>8955</v>
      </c>
      <c r="B8825" t="s">
        <v>41</v>
      </c>
      <c r="C8825" t="s">
        <v>20</v>
      </c>
      <c r="D8825">
        <v>0</v>
      </c>
    </row>
    <row r="8826" spans="1:4" x14ac:dyDescent="0.3">
      <c r="A8826">
        <v>8955</v>
      </c>
      <c r="B8826" t="s">
        <v>41</v>
      </c>
      <c r="C8826" t="s">
        <v>21</v>
      </c>
      <c r="D8826">
        <v>0</v>
      </c>
    </row>
    <row r="8827" spans="1:4" x14ac:dyDescent="0.3">
      <c r="A8827">
        <v>8955</v>
      </c>
      <c r="B8827" t="s">
        <v>41</v>
      </c>
      <c r="C8827" t="s">
        <v>22</v>
      </c>
      <c r="D8827">
        <v>10</v>
      </c>
    </row>
    <row r="8828" spans="1:4" x14ac:dyDescent="0.3">
      <c r="A8828">
        <v>4764</v>
      </c>
      <c r="B8828" t="s">
        <v>47</v>
      </c>
      <c r="C8828" t="s">
        <v>17</v>
      </c>
      <c r="D8828">
        <v>45</v>
      </c>
    </row>
    <row r="8829" spans="1:4" x14ac:dyDescent="0.3">
      <c r="A8829">
        <v>4764</v>
      </c>
      <c r="B8829" t="s">
        <v>47</v>
      </c>
      <c r="C8829" t="s">
        <v>18</v>
      </c>
      <c r="D8829">
        <v>12</v>
      </c>
    </row>
    <row r="8830" spans="1:4" x14ac:dyDescent="0.3">
      <c r="A8830">
        <v>4764</v>
      </c>
      <c r="B8830" t="s">
        <v>47</v>
      </c>
      <c r="C8830" t="s">
        <v>19</v>
      </c>
      <c r="D8830">
        <v>52</v>
      </c>
    </row>
    <row r="8831" spans="1:4" x14ac:dyDescent="0.3">
      <c r="A8831">
        <v>4764</v>
      </c>
      <c r="B8831" t="s">
        <v>47</v>
      </c>
      <c r="C8831" t="s">
        <v>20</v>
      </c>
      <c r="D8831">
        <v>25</v>
      </c>
    </row>
    <row r="8832" spans="1:4" x14ac:dyDescent="0.3">
      <c r="A8832">
        <v>4764</v>
      </c>
      <c r="B8832" t="s">
        <v>47</v>
      </c>
      <c r="C8832" t="s">
        <v>21</v>
      </c>
      <c r="D8832">
        <v>22</v>
      </c>
    </row>
    <row r="8833" spans="1:4" x14ac:dyDescent="0.3">
      <c r="A8833">
        <v>4764</v>
      </c>
      <c r="B8833" t="s">
        <v>47</v>
      </c>
      <c r="C8833" t="s">
        <v>22</v>
      </c>
      <c r="D8833">
        <v>13</v>
      </c>
    </row>
    <row r="8834" spans="1:4" x14ac:dyDescent="0.3">
      <c r="A8834">
        <v>5922</v>
      </c>
      <c r="B8834" t="s">
        <v>41</v>
      </c>
      <c r="C8834" t="s">
        <v>17</v>
      </c>
      <c r="D8834">
        <v>210</v>
      </c>
    </row>
    <row r="8835" spans="1:4" x14ac:dyDescent="0.3">
      <c r="A8835">
        <v>5922</v>
      </c>
      <c r="B8835" t="s">
        <v>41</v>
      </c>
      <c r="C8835" t="s">
        <v>18</v>
      </c>
      <c r="D8835">
        <v>0</v>
      </c>
    </row>
    <row r="8836" spans="1:4" x14ac:dyDescent="0.3">
      <c r="A8836">
        <v>5922</v>
      </c>
      <c r="B8836" t="s">
        <v>41</v>
      </c>
      <c r="C8836" t="s">
        <v>19</v>
      </c>
      <c r="D8836">
        <v>6</v>
      </c>
    </row>
    <row r="8837" spans="1:4" x14ac:dyDescent="0.3">
      <c r="A8837">
        <v>5922</v>
      </c>
      <c r="B8837" t="s">
        <v>41</v>
      </c>
      <c r="C8837" t="s">
        <v>20</v>
      </c>
      <c r="D8837">
        <v>0</v>
      </c>
    </row>
    <row r="8838" spans="1:4" x14ac:dyDescent="0.3">
      <c r="A8838">
        <v>5922</v>
      </c>
      <c r="B8838" t="s">
        <v>41</v>
      </c>
      <c r="C8838" t="s">
        <v>21</v>
      </c>
      <c r="D8838">
        <v>0</v>
      </c>
    </row>
    <row r="8839" spans="1:4" x14ac:dyDescent="0.3">
      <c r="A8839">
        <v>5922</v>
      </c>
      <c r="B8839" t="s">
        <v>41</v>
      </c>
      <c r="C8839" t="s">
        <v>22</v>
      </c>
      <c r="D8839">
        <v>2</v>
      </c>
    </row>
    <row r="8840" spans="1:4" x14ac:dyDescent="0.3">
      <c r="A8840">
        <v>2392</v>
      </c>
      <c r="B8840" t="s">
        <v>41</v>
      </c>
      <c r="C8840" t="s">
        <v>17</v>
      </c>
      <c r="D8840">
        <v>44</v>
      </c>
    </row>
    <row r="8841" spans="1:4" x14ac:dyDescent="0.3">
      <c r="A8841">
        <v>2392</v>
      </c>
      <c r="B8841" t="s">
        <v>41</v>
      </c>
      <c r="C8841" t="s">
        <v>18</v>
      </c>
      <c r="D8841">
        <v>4</v>
      </c>
    </row>
    <row r="8842" spans="1:4" x14ac:dyDescent="0.3">
      <c r="A8842">
        <v>2392</v>
      </c>
      <c r="B8842" t="s">
        <v>41</v>
      </c>
      <c r="C8842" t="s">
        <v>19</v>
      </c>
      <c r="D8842">
        <v>21</v>
      </c>
    </row>
    <row r="8843" spans="1:4" x14ac:dyDescent="0.3">
      <c r="A8843">
        <v>2392</v>
      </c>
      <c r="B8843" t="s">
        <v>41</v>
      </c>
      <c r="C8843" t="s">
        <v>20</v>
      </c>
      <c r="D8843">
        <v>6</v>
      </c>
    </row>
    <row r="8844" spans="1:4" x14ac:dyDescent="0.3">
      <c r="A8844">
        <v>2392</v>
      </c>
      <c r="B8844" t="s">
        <v>41</v>
      </c>
      <c r="C8844" t="s">
        <v>21</v>
      </c>
      <c r="D8844">
        <v>0</v>
      </c>
    </row>
    <row r="8845" spans="1:4" x14ac:dyDescent="0.3">
      <c r="A8845">
        <v>2392</v>
      </c>
      <c r="B8845" t="s">
        <v>41</v>
      </c>
      <c r="C8845" t="s">
        <v>22</v>
      </c>
      <c r="D8845">
        <v>27</v>
      </c>
    </row>
    <row r="8846" spans="1:4" x14ac:dyDescent="0.3">
      <c r="A8846">
        <v>1920</v>
      </c>
      <c r="B8846" t="s">
        <v>41</v>
      </c>
      <c r="C8846" t="s">
        <v>17</v>
      </c>
      <c r="D8846">
        <v>44</v>
      </c>
    </row>
    <row r="8847" spans="1:4" x14ac:dyDescent="0.3">
      <c r="A8847">
        <v>1920</v>
      </c>
      <c r="B8847" t="s">
        <v>41</v>
      </c>
      <c r="C8847" t="s">
        <v>18</v>
      </c>
      <c r="D8847">
        <v>4</v>
      </c>
    </row>
    <row r="8848" spans="1:4" x14ac:dyDescent="0.3">
      <c r="A8848">
        <v>1920</v>
      </c>
      <c r="B8848" t="s">
        <v>41</v>
      </c>
      <c r="C8848" t="s">
        <v>19</v>
      </c>
      <c r="D8848">
        <v>21</v>
      </c>
    </row>
    <row r="8849" spans="1:4" x14ac:dyDescent="0.3">
      <c r="A8849">
        <v>1920</v>
      </c>
      <c r="B8849" t="s">
        <v>41</v>
      </c>
      <c r="C8849" t="s">
        <v>20</v>
      </c>
      <c r="D8849">
        <v>6</v>
      </c>
    </row>
    <row r="8850" spans="1:4" x14ac:dyDescent="0.3">
      <c r="A8850">
        <v>1920</v>
      </c>
      <c r="B8850" t="s">
        <v>41</v>
      </c>
      <c r="C8850" t="s">
        <v>21</v>
      </c>
      <c r="D8850">
        <v>0</v>
      </c>
    </row>
    <row r="8851" spans="1:4" x14ac:dyDescent="0.3">
      <c r="A8851">
        <v>1920</v>
      </c>
      <c r="B8851" t="s">
        <v>41</v>
      </c>
      <c r="C8851" t="s">
        <v>22</v>
      </c>
      <c r="D8851">
        <v>27</v>
      </c>
    </row>
    <row r="8852" spans="1:4" x14ac:dyDescent="0.3">
      <c r="A8852">
        <v>5975</v>
      </c>
      <c r="B8852" t="s">
        <v>48</v>
      </c>
      <c r="C8852" t="s">
        <v>17</v>
      </c>
      <c r="D8852">
        <v>37</v>
      </c>
    </row>
    <row r="8853" spans="1:4" x14ac:dyDescent="0.3">
      <c r="A8853">
        <v>5975</v>
      </c>
      <c r="B8853" t="s">
        <v>48</v>
      </c>
      <c r="C8853" t="s">
        <v>18</v>
      </c>
      <c r="D8853">
        <v>0</v>
      </c>
    </row>
    <row r="8854" spans="1:4" x14ac:dyDescent="0.3">
      <c r="A8854">
        <v>5975</v>
      </c>
      <c r="B8854" t="s">
        <v>48</v>
      </c>
      <c r="C8854" t="s">
        <v>19</v>
      </c>
      <c r="D8854">
        <v>17</v>
      </c>
    </row>
    <row r="8855" spans="1:4" x14ac:dyDescent="0.3">
      <c r="A8855">
        <v>5975</v>
      </c>
      <c r="B8855" t="s">
        <v>48</v>
      </c>
      <c r="C8855" t="s">
        <v>20</v>
      </c>
      <c r="D8855">
        <v>0</v>
      </c>
    </row>
    <row r="8856" spans="1:4" x14ac:dyDescent="0.3">
      <c r="A8856">
        <v>5975</v>
      </c>
      <c r="B8856" t="s">
        <v>48</v>
      </c>
      <c r="C8856" t="s">
        <v>21</v>
      </c>
      <c r="D8856">
        <v>0</v>
      </c>
    </row>
    <row r="8857" spans="1:4" x14ac:dyDescent="0.3">
      <c r="A8857">
        <v>5975</v>
      </c>
      <c r="B8857" t="s">
        <v>48</v>
      </c>
      <c r="C8857" t="s">
        <v>22</v>
      </c>
      <c r="D8857">
        <v>3</v>
      </c>
    </row>
    <row r="8858" spans="1:4" x14ac:dyDescent="0.3">
      <c r="A8858">
        <v>5846</v>
      </c>
      <c r="B8858" t="s">
        <v>52</v>
      </c>
      <c r="C8858" t="s">
        <v>17</v>
      </c>
      <c r="D8858">
        <v>2</v>
      </c>
    </row>
    <row r="8859" spans="1:4" x14ac:dyDescent="0.3">
      <c r="A8859">
        <v>5846</v>
      </c>
      <c r="B8859" t="s">
        <v>52</v>
      </c>
      <c r="C8859" t="s">
        <v>18</v>
      </c>
      <c r="D8859">
        <v>1</v>
      </c>
    </row>
    <row r="8860" spans="1:4" x14ac:dyDescent="0.3">
      <c r="A8860">
        <v>5846</v>
      </c>
      <c r="B8860" t="s">
        <v>52</v>
      </c>
      <c r="C8860" t="s">
        <v>19</v>
      </c>
      <c r="D8860">
        <v>6</v>
      </c>
    </row>
    <row r="8861" spans="1:4" x14ac:dyDescent="0.3">
      <c r="A8861">
        <v>5846</v>
      </c>
      <c r="B8861" t="s">
        <v>52</v>
      </c>
      <c r="C8861" t="s">
        <v>20</v>
      </c>
      <c r="D8861">
        <v>2</v>
      </c>
    </row>
    <row r="8862" spans="1:4" x14ac:dyDescent="0.3">
      <c r="A8862">
        <v>5846</v>
      </c>
      <c r="B8862" t="s">
        <v>52</v>
      </c>
      <c r="C8862" t="s">
        <v>21</v>
      </c>
      <c r="D8862">
        <v>1</v>
      </c>
    </row>
    <row r="8863" spans="1:4" x14ac:dyDescent="0.3">
      <c r="A8863">
        <v>5846</v>
      </c>
      <c r="B8863" t="s">
        <v>52</v>
      </c>
      <c r="C8863" t="s">
        <v>22</v>
      </c>
      <c r="D8863">
        <v>1</v>
      </c>
    </row>
    <row r="8864" spans="1:4" x14ac:dyDescent="0.3">
      <c r="A8864">
        <v>2456</v>
      </c>
      <c r="B8864" t="s">
        <v>47</v>
      </c>
      <c r="C8864" t="s">
        <v>17</v>
      </c>
      <c r="D8864">
        <v>80</v>
      </c>
    </row>
    <row r="8865" spans="1:4" x14ac:dyDescent="0.3">
      <c r="A8865">
        <v>2456</v>
      </c>
      <c r="B8865" t="s">
        <v>47</v>
      </c>
      <c r="C8865" t="s">
        <v>18</v>
      </c>
      <c r="D8865">
        <v>4</v>
      </c>
    </row>
    <row r="8866" spans="1:4" x14ac:dyDescent="0.3">
      <c r="A8866">
        <v>2456</v>
      </c>
      <c r="B8866" t="s">
        <v>47</v>
      </c>
      <c r="C8866" t="s">
        <v>19</v>
      </c>
      <c r="D8866">
        <v>46</v>
      </c>
    </row>
    <row r="8867" spans="1:4" x14ac:dyDescent="0.3">
      <c r="A8867">
        <v>2456</v>
      </c>
      <c r="B8867" t="s">
        <v>47</v>
      </c>
      <c r="C8867" t="s">
        <v>20</v>
      </c>
      <c r="D8867">
        <v>0</v>
      </c>
    </row>
    <row r="8868" spans="1:4" x14ac:dyDescent="0.3">
      <c r="A8868">
        <v>2456</v>
      </c>
      <c r="B8868" t="s">
        <v>47</v>
      </c>
      <c r="C8868" t="s">
        <v>21</v>
      </c>
      <c r="D8868">
        <v>17</v>
      </c>
    </row>
    <row r="8869" spans="1:4" x14ac:dyDescent="0.3">
      <c r="A8869">
        <v>2456</v>
      </c>
      <c r="B8869" t="s">
        <v>47</v>
      </c>
      <c r="C8869" t="s">
        <v>22</v>
      </c>
      <c r="D8869">
        <v>2</v>
      </c>
    </row>
    <row r="8870" spans="1:4" x14ac:dyDescent="0.3">
      <c r="A8870">
        <v>938</v>
      </c>
      <c r="B8870" t="s">
        <v>41</v>
      </c>
      <c r="C8870" t="s">
        <v>17</v>
      </c>
      <c r="D8870">
        <v>51</v>
      </c>
    </row>
    <row r="8871" spans="1:4" x14ac:dyDescent="0.3">
      <c r="A8871">
        <v>938</v>
      </c>
      <c r="B8871" t="s">
        <v>41</v>
      </c>
      <c r="C8871" t="s">
        <v>18</v>
      </c>
      <c r="D8871">
        <v>1</v>
      </c>
    </row>
    <row r="8872" spans="1:4" x14ac:dyDescent="0.3">
      <c r="A8872">
        <v>938</v>
      </c>
      <c r="B8872" t="s">
        <v>41</v>
      </c>
      <c r="C8872" t="s">
        <v>19</v>
      </c>
      <c r="D8872">
        <v>7</v>
      </c>
    </row>
    <row r="8873" spans="1:4" x14ac:dyDescent="0.3">
      <c r="A8873">
        <v>938</v>
      </c>
      <c r="B8873" t="s">
        <v>41</v>
      </c>
      <c r="C8873" t="s">
        <v>20</v>
      </c>
      <c r="D8873">
        <v>2</v>
      </c>
    </row>
    <row r="8874" spans="1:4" x14ac:dyDescent="0.3">
      <c r="A8874">
        <v>938</v>
      </c>
      <c r="B8874" t="s">
        <v>41</v>
      </c>
      <c r="C8874" t="s">
        <v>21</v>
      </c>
      <c r="D8874">
        <v>1</v>
      </c>
    </row>
    <row r="8875" spans="1:4" x14ac:dyDescent="0.3">
      <c r="A8875">
        <v>938</v>
      </c>
      <c r="B8875" t="s">
        <v>41</v>
      </c>
      <c r="C8875" t="s">
        <v>22</v>
      </c>
      <c r="D8875">
        <v>25</v>
      </c>
    </row>
    <row r="8876" spans="1:4" x14ac:dyDescent="0.3">
      <c r="A8876">
        <v>9246</v>
      </c>
      <c r="B8876" t="s">
        <v>45</v>
      </c>
      <c r="C8876" t="s">
        <v>17</v>
      </c>
      <c r="D8876">
        <v>171</v>
      </c>
    </row>
    <row r="8877" spans="1:4" x14ac:dyDescent="0.3">
      <c r="A8877">
        <v>9246</v>
      </c>
      <c r="B8877" t="s">
        <v>45</v>
      </c>
      <c r="C8877" t="s">
        <v>18</v>
      </c>
      <c r="D8877">
        <v>3</v>
      </c>
    </row>
    <row r="8878" spans="1:4" x14ac:dyDescent="0.3">
      <c r="A8878">
        <v>9246</v>
      </c>
      <c r="B8878" t="s">
        <v>45</v>
      </c>
      <c r="C8878" t="s">
        <v>19</v>
      </c>
      <c r="D8878">
        <v>129</v>
      </c>
    </row>
    <row r="8879" spans="1:4" x14ac:dyDescent="0.3">
      <c r="A8879">
        <v>9246</v>
      </c>
      <c r="B8879" t="s">
        <v>45</v>
      </c>
      <c r="C8879" t="s">
        <v>20</v>
      </c>
      <c r="D8879">
        <v>26</v>
      </c>
    </row>
    <row r="8880" spans="1:4" x14ac:dyDescent="0.3">
      <c r="A8880">
        <v>9246</v>
      </c>
      <c r="B8880" t="s">
        <v>45</v>
      </c>
      <c r="C8880" t="s">
        <v>21</v>
      </c>
      <c r="D8880">
        <v>24</v>
      </c>
    </row>
    <row r="8881" spans="1:4" x14ac:dyDescent="0.3">
      <c r="A8881">
        <v>9246</v>
      </c>
      <c r="B8881" t="s">
        <v>45</v>
      </c>
      <c r="C8881" t="s">
        <v>22</v>
      </c>
      <c r="D8881">
        <v>62</v>
      </c>
    </row>
    <row r="8882" spans="1:4" x14ac:dyDescent="0.3">
      <c r="A8882">
        <v>983</v>
      </c>
      <c r="B8882" t="s">
        <v>43</v>
      </c>
      <c r="C8882" t="s">
        <v>17</v>
      </c>
      <c r="D8882">
        <v>110</v>
      </c>
    </row>
    <row r="8883" spans="1:4" x14ac:dyDescent="0.3">
      <c r="A8883">
        <v>983</v>
      </c>
      <c r="B8883" t="s">
        <v>43</v>
      </c>
      <c r="C8883" t="s">
        <v>18</v>
      </c>
      <c r="D8883">
        <v>29</v>
      </c>
    </row>
    <row r="8884" spans="1:4" x14ac:dyDescent="0.3">
      <c r="A8884">
        <v>983</v>
      </c>
      <c r="B8884" t="s">
        <v>43</v>
      </c>
      <c r="C8884" t="s">
        <v>19</v>
      </c>
      <c r="D8884">
        <v>92</v>
      </c>
    </row>
    <row r="8885" spans="1:4" x14ac:dyDescent="0.3">
      <c r="A8885">
        <v>983</v>
      </c>
      <c r="B8885" t="s">
        <v>43</v>
      </c>
      <c r="C8885" t="s">
        <v>20</v>
      </c>
      <c r="D8885">
        <v>28</v>
      </c>
    </row>
    <row r="8886" spans="1:4" x14ac:dyDescent="0.3">
      <c r="A8886">
        <v>983</v>
      </c>
      <c r="B8886" t="s">
        <v>43</v>
      </c>
      <c r="C8886" t="s">
        <v>21</v>
      </c>
      <c r="D8886">
        <v>10</v>
      </c>
    </row>
    <row r="8887" spans="1:4" x14ac:dyDescent="0.3">
      <c r="A8887">
        <v>983</v>
      </c>
      <c r="B8887" t="s">
        <v>43</v>
      </c>
      <c r="C8887" t="s">
        <v>22</v>
      </c>
      <c r="D8887">
        <v>145</v>
      </c>
    </row>
    <row r="8888" spans="1:4" x14ac:dyDescent="0.3">
      <c r="A8888">
        <v>368</v>
      </c>
      <c r="B8888" t="s">
        <v>45</v>
      </c>
      <c r="C8888" t="s">
        <v>17</v>
      </c>
      <c r="D8888">
        <v>91</v>
      </c>
    </row>
    <row r="8889" spans="1:4" x14ac:dyDescent="0.3">
      <c r="A8889">
        <v>368</v>
      </c>
      <c r="B8889" t="s">
        <v>45</v>
      </c>
      <c r="C8889" t="s">
        <v>18</v>
      </c>
      <c r="D8889">
        <v>65</v>
      </c>
    </row>
    <row r="8890" spans="1:4" x14ac:dyDescent="0.3">
      <c r="A8890">
        <v>368</v>
      </c>
      <c r="B8890" t="s">
        <v>45</v>
      </c>
      <c r="C8890" t="s">
        <v>19</v>
      </c>
      <c r="D8890">
        <v>52</v>
      </c>
    </row>
    <row r="8891" spans="1:4" x14ac:dyDescent="0.3">
      <c r="A8891">
        <v>368</v>
      </c>
      <c r="B8891" t="s">
        <v>45</v>
      </c>
      <c r="C8891" t="s">
        <v>20</v>
      </c>
      <c r="D8891">
        <v>10</v>
      </c>
    </row>
    <row r="8892" spans="1:4" x14ac:dyDescent="0.3">
      <c r="A8892">
        <v>368</v>
      </c>
      <c r="B8892" t="s">
        <v>45</v>
      </c>
      <c r="C8892" t="s">
        <v>21</v>
      </c>
      <c r="D8892">
        <v>44</v>
      </c>
    </row>
    <row r="8893" spans="1:4" x14ac:dyDescent="0.3">
      <c r="A8893">
        <v>368</v>
      </c>
      <c r="B8893" t="s">
        <v>45</v>
      </c>
      <c r="C8893" t="s">
        <v>22</v>
      </c>
      <c r="D8893">
        <v>28</v>
      </c>
    </row>
    <row r="8894" spans="1:4" x14ac:dyDescent="0.3">
      <c r="A8894">
        <v>2173</v>
      </c>
      <c r="B8894" t="s">
        <v>41</v>
      </c>
      <c r="C8894" t="s">
        <v>17</v>
      </c>
      <c r="D8894">
        <v>13</v>
      </c>
    </row>
    <row r="8895" spans="1:4" x14ac:dyDescent="0.3">
      <c r="A8895">
        <v>2173</v>
      </c>
      <c r="B8895" t="s">
        <v>41</v>
      </c>
      <c r="C8895" t="s">
        <v>18</v>
      </c>
      <c r="D8895">
        <v>6</v>
      </c>
    </row>
    <row r="8896" spans="1:4" x14ac:dyDescent="0.3">
      <c r="A8896">
        <v>2173</v>
      </c>
      <c r="B8896" t="s">
        <v>41</v>
      </c>
      <c r="C8896" t="s">
        <v>19</v>
      </c>
      <c r="D8896">
        <v>7</v>
      </c>
    </row>
    <row r="8897" spans="1:4" x14ac:dyDescent="0.3">
      <c r="A8897">
        <v>2173</v>
      </c>
      <c r="B8897" t="s">
        <v>41</v>
      </c>
      <c r="C8897" t="s">
        <v>20</v>
      </c>
      <c r="D8897">
        <v>0</v>
      </c>
    </row>
    <row r="8898" spans="1:4" x14ac:dyDescent="0.3">
      <c r="A8898">
        <v>2173</v>
      </c>
      <c r="B8898" t="s">
        <v>41</v>
      </c>
      <c r="C8898" t="s">
        <v>21</v>
      </c>
      <c r="D8898">
        <v>3</v>
      </c>
    </row>
    <row r="8899" spans="1:4" x14ac:dyDescent="0.3">
      <c r="A8899">
        <v>2173</v>
      </c>
      <c r="B8899" t="s">
        <v>41</v>
      </c>
      <c r="C8899" t="s">
        <v>22</v>
      </c>
      <c r="D8899">
        <v>3</v>
      </c>
    </row>
    <row r="8900" spans="1:4" x14ac:dyDescent="0.3">
      <c r="A8900">
        <v>8663</v>
      </c>
      <c r="B8900" t="s">
        <v>53</v>
      </c>
      <c r="C8900" t="s">
        <v>17</v>
      </c>
      <c r="D8900">
        <v>11</v>
      </c>
    </row>
    <row r="8901" spans="1:4" x14ac:dyDescent="0.3">
      <c r="A8901">
        <v>8663</v>
      </c>
      <c r="B8901" t="s">
        <v>53</v>
      </c>
      <c r="C8901" t="s">
        <v>18</v>
      </c>
      <c r="D8901">
        <v>0</v>
      </c>
    </row>
    <row r="8902" spans="1:4" x14ac:dyDescent="0.3">
      <c r="A8902">
        <v>8663</v>
      </c>
      <c r="B8902" t="s">
        <v>53</v>
      </c>
      <c r="C8902" t="s">
        <v>19</v>
      </c>
      <c r="D8902">
        <v>3</v>
      </c>
    </row>
    <row r="8903" spans="1:4" x14ac:dyDescent="0.3">
      <c r="A8903">
        <v>8663</v>
      </c>
      <c r="B8903" t="s">
        <v>53</v>
      </c>
      <c r="C8903" t="s">
        <v>20</v>
      </c>
      <c r="D8903">
        <v>0</v>
      </c>
    </row>
    <row r="8904" spans="1:4" x14ac:dyDescent="0.3">
      <c r="A8904">
        <v>8663</v>
      </c>
      <c r="B8904" t="s">
        <v>53</v>
      </c>
      <c r="C8904" t="s">
        <v>21</v>
      </c>
      <c r="D8904">
        <v>0</v>
      </c>
    </row>
    <row r="8905" spans="1:4" x14ac:dyDescent="0.3">
      <c r="A8905">
        <v>8663</v>
      </c>
      <c r="B8905" t="s">
        <v>53</v>
      </c>
      <c r="C8905" t="s">
        <v>22</v>
      </c>
      <c r="D8905">
        <v>1</v>
      </c>
    </row>
    <row r="8906" spans="1:4" x14ac:dyDescent="0.3">
      <c r="A8906">
        <v>10602</v>
      </c>
      <c r="B8906" t="s">
        <v>45</v>
      </c>
      <c r="C8906" t="s">
        <v>17</v>
      </c>
      <c r="D8906">
        <v>29</v>
      </c>
    </row>
    <row r="8907" spans="1:4" x14ac:dyDescent="0.3">
      <c r="A8907">
        <v>10602</v>
      </c>
      <c r="B8907" t="s">
        <v>45</v>
      </c>
      <c r="C8907" t="s">
        <v>18</v>
      </c>
      <c r="D8907">
        <v>12</v>
      </c>
    </row>
    <row r="8908" spans="1:4" x14ac:dyDescent="0.3">
      <c r="A8908">
        <v>10602</v>
      </c>
      <c r="B8908" t="s">
        <v>45</v>
      </c>
      <c r="C8908" t="s">
        <v>19</v>
      </c>
      <c r="D8908">
        <v>59</v>
      </c>
    </row>
    <row r="8909" spans="1:4" x14ac:dyDescent="0.3">
      <c r="A8909">
        <v>10602</v>
      </c>
      <c r="B8909" t="s">
        <v>45</v>
      </c>
      <c r="C8909" t="s">
        <v>20</v>
      </c>
      <c r="D8909">
        <v>19</v>
      </c>
    </row>
    <row r="8910" spans="1:4" x14ac:dyDescent="0.3">
      <c r="A8910">
        <v>10602</v>
      </c>
      <c r="B8910" t="s">
        <v>45</v>
      </c>
      <c r="C8910" t="s">
        <v>21</v>
      </c>
      <c r="D8910">
        <v>1</v>
      </c>
    </row>
    <row r="8911" spans="1:4" x14ac:dyDescent="0.3">
      <c r="A8911">
        <v>10602</v>
      </c>
      <c r="B8911" t="s">
        <v>45</v>
      </c>
      <c r="C8911" t="s">
        <v>22</v>
      </c>
      <c r="D8911">
        <v>36</v>
      </c>
    </row>
    <row r="8912" spans="1:4" x14ac:dyDescent="0.3">
      <c r="A8912">
        <v>3220</v>
      </c>
      <c r="B8912" t="s">
        <v>52</v>
      </c>
      <c r="C8912" t="s">
        <v>17</v>
      </c>
      <c r="D8912">
        <v>29</v>
      </c>
    </row>
    <row r="8913" spans="1:4" x14ac:dyDescent="0.3">
      <c r="A8913">
        <v>3220</v>
      </c>
      <c r="B8913" t="s">
        <v>52</v>
      </c>
      <c r="C8913" t="s">
        <v>18</v>
      </c>
      <c r="D8913">
        <v>12</v>
      </c>
    </row>
    <row r="8914" spans="1:4" x14ac:dyDescent="0.3">
      <c r="A8914">
        <v>3220</v>
      </c>
      <c r="B8914" t="s">
        <v>52</v>
      </c>
      <c r="C8914" t="s">
        <v>19</v>
      </c>
      <c r="D8914">
        <v>59</v>
      </c>
    </row>
    <row r="8915" spans="1:4" x14ac:dyDescent="0.3">
      <c r="A8915">
        <v>3220</v>
      </c>
      <c r="B8915" t="s">
        <v>52</v>
      </c>
      <c r="C8915" t="s">
        <v>20</v>
      </c>
      <c r="D8915">
        <v>19</v>
      </c>
    </row>
    <row r="8916" spans="1:4" x14ac:dyDescent="0.3">
      <c r="A8916">
        <v>3220</v>
      </c>
      <c r="B8916" t="s">
        <v>52</v>
      </c>
      <c r="C8916" t="s">
        <v>21</v>
      </c>
      <c r="D8916">
        <v>1</v>
      </c>
    </row>
    <row r="8917" spans="1:4" x14ac:dyDescent="0.3">
      <c r="A8917">
        <v>3220</v>
      </c>
      <c r="B8917" t="s">
        <v>52</v>
      </c>
      <c r="C8917" t="s">
        <v>22</v>
      </c>
      <c r="D8917">
        <v>36</v>
      </c>
    </row>
    <row r="8918" spans="1:4" x14ac:dyDescent="0.3">
      <c r="A8918">
        <v>5424</v>
      </c>
      <c r="B8918" t="s">
        <v>47</v>
      </c>
      <c r="C8918" t="s">
        <v>17</v>
      </c>
      <c r="D8918">
        <v>29</v>
      </c>
    </row>
    <row r="8919" spans="1:4" x14ac:dyDescent="0.3">
      <c r="A8919">
        <v>5424</v>
      </c>
      <c r="B8919" t="s">
        <v>47</v>
      </c>
      <c r="C8919" t="s">
        <v>18</v>
      </c>
      <c r="D8919">
        <v>12</v>
      </c>
    </row>
    <row r="8920" spans="1:4" x14ac:dyDescent="0.3">
      <c r="A8920">
        <v>5424</v>
      </c>
      <c r="B8920" t="s">
        <v>47</v>
      </c>
      <c r="C8920" t="s">
        <v>19</v>
      </c>
      <c r="D8920">
        <v>59</v>
      </c>
    </row>
    <row r="8921" spans="1:4" x14ac:dyDescent="0.3">
      <c r="A8921">
        <v>5424</v>
      </c>
      <c r="B8921" t="s">
        <v>47</v>
      </c>
      <c r="C8921" t="s">
        <v>20</v>
      </c>
      <c r="D8921">
        <v>19</v>
      </c>
    </row>
    <row r="8922" spans="1:4" x14ac:dyDescent="0.3">
      <c r="A8922">
        <v>5424</v>
      </c>
      <c r="B8922" t="s">
        <v>47</v>
      </c>
      <c r="C8922" t="s">
        <v>21</v>
      </c>
      <c r="D8922">
        <v>1</v>
      </c>
    </row>
    <row r="8923" spans="1:4" x14ac:dyDescent="0.3">
      <c r="A8923">
        <v>5424</v>
      </c>
      <c r="B8923" t="s">
        <v>47</v>
      </c>
      <c r="C8923" t="s">
        <v>22</v>
      </c>
      <c r="D8923">
        <v>36</v>
      </c>
    </row>
    <row r="8924" spans="1:4" x14ac:dyDescent="0.3">
      <c r="A8924">
        <v>3697</v>
      </c>
      <c r="B8924" t="s">
        <v>48</v>
      </c>
      <c r="C8924" t="s">
        <v>17</v>
      </c>
      <c r="D8924">
        <v>69</v>
      </c>
    </row>
    <row r="8925" spans="1:4" x14ac:dyDescent="0.3">
      <c r="A8925">
        <v>3697</v>
      </c>
      <c r="B8925" t="s">
        <v>48</v>
      </c>
      <c r="C8925" t="s">
        <v>18</v>
      </c>
      <c r="D8925">
        <v>8</v>
      </c>
    </row>
    <row r="8926" spans="1:4" x14ac:dyDescent="0.3">
      <c r="A8926">
        <v>3697</v>
      </c>
      <c r="B8926" t="s">
        <v>48</v>
      </c>
      <c r="C8926" t="s">
        <v>19</v>
      </c>
      <c r="D8926">
        <v>26</v>
      </c>
    </row>
    <row r="8927" spans="1:4" x14ac:dyDescent="0.3">
      <c r="A8927">
        <v>3697</v>
      </c>
      <c r="B8927" t="s">
        <v>48</v>
      </c>
      <c r="C8927" t="s">
        <v>20</v>
      </c>
      <c r="D8927">
        <v>12</v>
      </c>
    </row>
    <row r="8928" spans="1:4" x14ac:dyDescent="0.3">
      <c r="A8928">
        <v>3697</v>
      </c>
      <c r="B8928" t="s">
        <v>48</v>
      </c>
      <c r="C8928" t="s">
        <v>21</v>
      </c>
      <c r="D8928">
        <v>7</v>
      </c>
    </row>
    <row r="8929" spans="1:4" x14ac:dyDescent="0.3">
      <c r="A8929">
        <v>3697</v>
      </c>
      <c r="B8929" t="s">
        <v>48</v>
      </c>
      <c r="C8929" t="s">
        <v>22</v>
      </c>
      <c r="D8929">
        <v>12</v>
      </c>
    </row>
    <row r="8930" spans="1:4" x14ac:dyDescent="0.3">
      <c r="A8930">
        <v>9955</v>
      </c>
      <c r="B8930" t="s">
        <v>41</v>
      </c>
      <c r="C8930" t="s">
        <v>17</v>
      </c>
      <c r="D8930">
        <v>69</v>
      </c>
    </row>
    <row r="8931" spans="1:4" x14ac:dyDescent="0.3">
      <c r="A8931">
        <v>9955</v>
      </c>
      <c r="B8931" t="s">
        <v>41</v>
      </c>
      <c r="C8931" t="s">
        <v>18</v>
      </c>
      <c r="D8931">
        <v>8</v>
      </c>
    </row>
    <row r="8932" spans="1:4" x14ac:dyDescent="0.3">
      <c r="A8932">
        <v>9955</v>
      </c>
      <c r="B8932" t="s">
        <v>41</v>
      </c>
      <c r="C8932" t="s">
        <v>19</v>
      </c>
      <c r="D8932">
        <v>26</v>
      </c>
    </row>
    <row r="8933" spans="1:4" x14ac:dyDescent="0.3">
      <c r="A8933">
        <v>9955</v>
      </c>
      <c r="B8933" t="s">
        <v>41</v>
      </c>
      <c r="C8933" t="s">
        <v>20</v>
      </c>
      <c r="D8933">
        <v>12</v>
      </c>
    </row>
    <row r="8934" spans="1:4" x14ac:dyDescent="0.3">
      <c r="A8934">
        <v>9955</v>
      </c>
      <c r="B8934" t="s">
        <v>41</v>
      </c>
      <c r="C8934" t="s">
        <v>21</v>
      </c>
      <c r="D8934">
        <v>7</v>
      </c>
    </row>
    <row r="8935" spans="1:4" x14ac:dyDescent="0.3">
      <c r="A8935">
        <v>9955</v>
      </c>
      <c r="B8935" t="s">
        <v>41</v>
      </c>
      <c r="C8935" t="s">
        <v>22</v>
      </c>
      <c r="D8935">
        <v>12</v>
      </c>
    </row>
    <row r="8936" spans="1:4" x14ac:dyDescent="0.3">
      <c r="A8936">
        <v>4487</v>
      </c>
      <c r="B8936" t="s">
        <v>47</v>
      </c>
      <c r="C8936" t="s">
        <v>17</v>
      </c>
      <c r="D8936">
        <v>15</v>
      </c>
    </row>
    <row r="8937" spans="1:4" x14ac:dyDescent="0.3">
      <c r="A8937">
        <v>4487</v>
      </c>
      <c r="B8937" t="s">
        <v>47</v>
      </c>
      <c r="C8937" t="s">
        <v>18</v>
      </c>
      <c r="D8937">
        <v>20</v>
      </c>
    </row>
    <row r="8938" spans="1:4" x14ac:dyDescent="0.3">
      <c r="A8938">
        <v>4487</v>
      </c>
      <c r="B8938" t="s">
        <v>47</v>
      </c>
      <c r="C8938" t="s">
        <v>19</v>
      </c>
      <c r="D8938">
        <v>25</v>
      </c>
    </row>
    <row r="8939" spans="1:4" x14ac:dyDescent="0.3">
      <c r="A8939">
        <v>4487</v>
      </c>
      <c r="B8939" t="s">
        <v>47</v>
      </c>
      <c r="C8939" t="s">
        <v>20</v>
      </c>
      <c r="D8939">
        <v>2</v>
      </c>
    </row>
    <row r="8940" spans="1:4" x14ac:dyDescent="0.3">
      <c r="A8940">
        <v>4487</v>
      </c>
      <c r="B8940" t="s">
        <v>47</v>
      </c>
      <c r="C8940" t="s">
        <v>21</v>
      </c>
      <c r="D8940">
        <v>7</v>
      </c>
    </row>
    <row r="8941" spans="1:4" x14ac:dyDescent="0.3">
      <c r="A8941">
        <v>4487</v>
      </c>
      <c r="B8941" t="s">
        <v>47</v>
      </c>
      <c r="C8941" t="s">
        <v>22</v>
      </c>
      <c r="D8941">
        <v>26</v>
      </c>
    </row>
    <row r="8942" spans="1:4" x14ac:dyDescent="0.3">
      <c r="A8942">
        <v>8212</v>
      </c>
      <c r="B8942" t="s">
        <v>41</v>
      </c>
      <c r="C8942" t="s">
        <v>17</v>
      </c>
      <c r="D8942">
        <v>85</v>
      </c>
    </row>
    <row r="8943" spans="1:4" x14ac:dyDescent="0.3">
      <c r="A8943">
        <v>8212</v>
      </c>
      <c r="B8943" t="s">
        <v>41</v>
      </c>
      <c r="C8943" t="s">
        <v>18</v>
      </c>
      <c r="D8943">
        <v>15</v>
      </c>
    </row>
    <row r="8944" spans="1:4" x14ac:dyDescent="0.3">
      <c r="A8944">
        <v>8212</v>
      </c>
      <c r="B8944" t="s">
        <v>41</v>
      </c>
      <c r="C8944" t="s">
        <v>19</v>
      </c>
      <c r="D8944">
        <v>27</v>
      </c>
    </row>
    <row r="8945" spans="1:4" x14ac:dyDescent="0.3">
      <c r="A8945">
        <v>8212</v>
      </c>
      <c r="B8945" t="s">
        <v>41</v>
      </c>
      <c r="C8945" t="s">
        <v>20</v>
      </c>
      <c r="D8945">
        <v>13</v>
      </c>
    </row>
    <row r="8946" spans="1:4" x14ac:dyDescent="0.3">
      <c r="A8946">
        <v>8212</v>
      </c>
      <c r="B8946" t="s">
        <v>41</v>
      </c>
      <c r="C8946" t="s">
        <v>21</v>
      </c>
      <c r="D8946">
        <v>13</v>
      </c>
    </row>
    <row r="8947" spans="1:4" x14ac:dyDescent="0.3">
      <c r="A8947">
        <v>8212</v>
      </c>
      <c r="B8947" t="s">
        <v>41</v>
      </c>
      <c r="C8947" t="s">
        <v>22</v>
      </c>
      <c r="D8947">
        <v>21</v>
      </c>
    </row>
    <row r="8948" spans="1:4" x14ac:dyDescent="0.3">
      <c r="A8948">
        <v>6515</v>
      </c>
      <c r="B8948" t="s">
        <v>47</v>
      </c>
      <c r="C8948" t="s">
        <v>17</v>
      </c>
      <c r="D8948">
        <v>6</v>
      </c>
    </row>
    <row r="8949" spans="1:4" x14ac:dyDescent="0.3">
      <c r="A8949">
        <v>6515</v>
      </c>
      <c r="B8949" t="s">
        <v>47</v>
      </c>
      <c r="C8949" t="s">
        <v>18</v>
      </c>
      <c r="D8949">
        <v>2</v>
      </c>
    </row>
    <row r="8950" spans="1:4" x14ac:dyDescent="0.3">
      <c r="A8950">
        <v>6515</v>
      </c>
      <c r="B8950" t="s">
        <v>47</v>
      </c>
      <c r="C8950" t="s">
        <v>19</v>
      </c>
      <c r="D8950">
        <v>18</v>
      </c>
    </row>
    <row r="8951" spans="1:4" x14ac:dyDescent="0.3">
      <c r="A8951">
        <v>6515</v>
      </c>
      <c r="B8951" t="s">
        <v>47</v>
      </c>
      <c r="C8951" t="s">
        <v>20</v>
      </c>
      <c r="D8951">
        <v>2</v>
      </c>
    </row>
    <row r="8952" spans="1:4" x14ac:dyDescent="0.3">
      <c r="A8952">
        <v>6515</v>
      </c>
      <c r="B8952" t="s">
        <v>47</v>
      </c>
      <c r="C8952" t="s">
        <v>21</v>
      </c>
      <c r="D8952">
        <v>8</v>
      </c>
    </row>
    <row r="8953" spans="1:4" x14ac:dyDescent="0.3">
      <c r="A8953">
        <v>6515</v>
      </c>
      <c r="B8953" t="s">
        <v>47</v>
      </c>
      <c r="C8953" t="s">
        <v>22</v>
      </c>
      <c r="D8953">
        <v>14</v>
      </c>
    </row>
    <row r="8954" spans="1:4" x14ac:dyDescent="0.3">
      <c r="A8954">
        <v>7384</v>
      </c>
      <c r="B8954" t="s">
        <v>41</v>
      </c>
      <c r="C8954" t="s">
        <v>17</v>
      </c>
      <c r="D8954">
        <v>113</v>
      </c>
    </row>
    <row r="8955" spans="1:4" x14ac:dyDescent="0.3">
      <c r="A8955">
        <v>7384</v>
      </c>
      <c r="B8955" t="s">
        <v>41</v>
      </c>
      <c r="C8955" t="s">
        <v>18</v>
      </c>
      <c r="D8955">
        <v>61</v>
      </c>
    </row>
    <row r="8956" spans="1:4" x14ac:dyDescent="0.3">
      <c r="A8956">
        <v>7384</v>
      </c>
      <c r="B8956" t="s">
        <v>41</v>
      </c>
      <c r="C8956" t="s">
        <v>19</v>
      </c>
      <c r="D8956">
        <v>204</v>
      </c>
    </row>
    <row r="8957" spans="1:4" x14ac:dyDescent="0.3">
      <c r="A8957">
        <v>7384</v>
      </c>
      <c r="B8957" t="s">
        <v>41</v>
      </c>
      <c r="C8957" t="s">
        <v>20</v>
      </c>
      <c r="D8957">
        <v>34</v>
      </c>
    </row>
    <row r="8958" spans="1:4" x14ac:dyDescent="0.3">
      <c r="A8958">
        <v>7384</v>
      </c>
      <c r="B8958" t="s">
        <v>41</v>
      </c>
      <c r="C8958" t="s">
        <v>21</v>
      </c>
      <c r="D8958">
        <v>26</v>
      </c>
    </row>
    <row r="8959" spans="1:4" x14ac:dyDescent="0.3">
      <c r="A8959">
        <v>7384</v>
      </c>
      <c r="B8959" t="s">
        <v>41</v>
      </c>
      <c r="C8959" t="s">
        <v>22</v>
      </c>
      <c r="D8959">
        <v>47</v>
      </c>
    </row>
    <row r="8960" spans="1:4" x14ac:dyDescent="0.3">
      <c r="A8960">
        <v>3524</v>
      </c>
      <c r="B8960" t="s">
        <v>41</v>
      </c>
      <c r="C8960" t="s">
        <v>17</v>
      </c>
      <c r="D8960">
        <v>80</v>
      </c>
    </row>
    <row r="8961" spans="1:4" x14ac:dyDescent="0.3">
      <c r="A8961">
        <v>3524</v>
      </c>
      <c r="B8961" t="s">
        <v>41</v>
      </c>
      <c r="C8961" t="s">
        <v>18</v>
      </c>
      <c r="D8961">
        <v>1</v>
      </c>
    </row>
    <row r="8962" spans="1:4" x14ac:dyDescent="0.3">
      <c r="A8962">
        <v>3524</v>
      </c>
      <c r="B8962" t="s">
        <v>41</v>
      </c>
      <c r="C8962" t="s">
        <v>19</v>
      </c>
      <c r="D8962">
        <v>60</v>
      </c>
    </row>
    <row r="8963" spans="1:4" x14ac:dyDescent="0.3">
      <c r="A8963">
        <v>3524</v>
      </c>
      <c r="B8963" t="s">
        <v>41</v>
      </c>
      <c r="C8963" t="s">
        <v>20</v>
      </c>
      <c r="D8963">
        <v>4</v>
      </c>
    </row>
    <row r="8964" spans="1:4" x14ac:dyDescent="0.3">
      <c r="A8964">
        <v>3524</v>
      </c>
      <c r="B8964" t="s">
        <v>41</v>
      </c>
      <c r="C8964" t="s">
        <v>21</v>
      </c>
      <c r="D8964">
        <v>6</v>
      </c>
    </row>
    <row r="8965" spans="1:4" x14ac:dyDescent="0.3">
      <c r="A8965">
        <v>3524</v>
      </c>
      <c r="B8965" t="s">
        <v>41</v>
      </c>
      <c r="C8965" t="s">
        <v>22</v>
      </c>
      <c r="D8965">
        <v>16</v>
      </c>
    </row>
    <row r="8966" spans="1:4" x14ac:dyDescent="0.3">
      <c r="A8966">
        <v>1717</v>
      </c>
      <c r="B8966" t="s">
        <v>47</v>
      </c>
      <c r="C8966" t="s">
        <v>17</v>
      </c>
      <c r="D8966">
        <v>80</v>
      </c>
    </row>
    <row r="8967" spans="1:4" x14ac:dyDescent="0.3">
      <c r="A8967">
        <v>1717</v>
      </c>
      <c r="B8967" t="s">
        <v>47</v>
      </c>
      <c r="C8967" t="s">
        <v>18</v>
      </c>
      <c r="D8967">
        <v>15</v>
      </c>
    </row>
    <row r="8968" spans="1:4" x14ac:dyDescent="0.3">
      <c r="A8968">
        <v>1717</v>
      </c>
      <c r="B8968" t="s">
        <v>47</v>
      </c>
      <c r="C8968" t="s">
        <v>19</v>
      </c>
      <c r="D8968">
        <v>93</v>
      </c>
    </row>
    <row r="8969" spans="1:4" x14ac:dyDescent="0.3">
      <c r="A8969">
        <v>1717</v>
      </c>
      <c r="B8969" t="s">
        <v>47</v>
      </c>
      <c r="C8969" t="s">
        <v>20</v>
      </c>
      <c r="D8969">
        <v>20</v>
      </c>
    </row>
    <row r="8970" spans="1:4" x14ac:dyDescent="0.3">
      <c r="A8970">
        <v>1717</v>
      </c>
      <c r="B8970" t="s">
        <v>47</v>
      </c>
      <c r="C8970" t="s">
        <v>21</v>
      </c>
      <c r="D8970">
        <v>13</v>
      </c>
    </row>
    <row r="8971" spans="1:4" x14ac:dyDescent="0.3">
      <c r="A8971">
        <v>1717</v>
      </c>
      <c r="B8971" t="s">
        <v>47</v>
      </c>
      <c r="C8971" t="s">
        <v>22</v>
      </c>
      <c r="D8971">
        <v>52</v>
      </c>
    </row>
    <row r="8972" spans="1:4" x14ac:dyDescent="0.3">
      <c r="A8972">
        <v>9197</v>
      </c>
      <c r="B8972" t="s">
        <v>41</v>
      </c>
      <c r="C8972" t="s">
        <v>17</v>
      </c>
      <c r="D8972">
        <v>32</v>
      </c>
    </row>
    <row r="8973" spans="1:4" x14ac:dyDescent="0.3">
      <c r="A8973">
        <v>9197</v>
      </c>
      <c r="B8973" t="s">
        <v>41</v>
      </c>
      <c r="C8973" t="s">
        <v>18</v>
      </c>
      <c r="D8973">
        <v>0</v>
      </c>
    </row>
    <row r="8974" spans="1:4" x14ac:dyDescent="0.3">
      <c r="A8974">
        <v>9197</v>
      </c>
      <c r="B8974" t="s">
        <v>41</v>
      </c>
      <c r="C8974" t="s">
        <v>19</v>
      </c>
      <c r="D8974">
        <v>5</v>
      </c>
    </row>
    <row r="8975" spans="1:4" x14ac:dyDescent="0.3">
      <c r="A8975">
        <v>9197</v>
      </c>
      <c r="B8975" t="s">
        <v>41</v>
      </c>
      <c r="C8975" t="s">
        <v>20</v>
      </c>
      <c r="D8975">
        <v>2</v>
      </c>
    </row>
    <row r="8976" spans="1:4" x14ac:dyDescent="0.3">
      <c r="A8976">
        <v>9197</v>
      </c>
      <c r="B8976" t="s">
        <v>41</v>
      </c>
      <c r="C8976" t="s">
        <v>21</v>
      </c>
      <c r="D8976">
        <v>0</v>
      </c>
    </row>
    <row r="8977" spans="1:4" x14ac:dyDescent="0.3">
      <c r="A8977">
        <v>9197</v>
      </c>
      <c r="B8977" t="s">
        <v>41</v>
      </c>
      <c r="C8977" t="s">
        <v>22</v>
      </c>
      <c r="D8977">
        <v>8</v>
      </c>
    </row>
    <row r="8978" spans="1:4" x14ac:dyDescent="0.3">
      <c r="A8978">
        <v>3710</v>
      </c>
      <c r="B8978" t="s">
        <v>41</v>
      </c>
      <c r="C8978" t="s">
        <v>17</v>
      </c>
      <c r="D8978">
        <v>19</v>
      </c>
    </row>
    <row r="8979" spans="1:4" x14ac:dyDescent="0.3">
      <c r="A8979">
        <v>3710</v>
      </c>
      <c r="B8979" t="s">
        <v>41</v>
      </c>
      <c r="C8979" t="s">
        <v>18</v>
      </c>
      <c r="D8979">
        <v>0</v>
      </c>
    </row>
    <row r="8980" spans="1:4" x14ac:dyDescent="0.3">
      <c r="A8980">
        <v>3710</v>
      </c>
      <c r="B8980" t="s">
        <v>41</v>
      </c>
      <c r="C8980" t="s">
        <v>19</v>
      </c>
      <c r="D8980">
        <v>35</v>
      </c>
    </row>
    <row r="8981" spans="1:4" x14ac:dyDescent="0.3">
      <c r="A8981">
        <v>3710</v>
      </c>
      <c r="B8981" t="s">
        <v>41</v>
      </c>
      <c r="C8981" t="s">
        <v>20</v>
      </c>
      <c r="D8981">
        <v>6</v>
      </c>
    </row>
    <row r="8982" spans="1:4" x14ac:dyDescent="0.3">
      <c r="A8982">
        <v>3710</v>
      </c>
      <c r="B8982" t="s">
        <v>41</v>
      </c>
      <c r="C8982" t="s">
        <v>21</v>
      </c>
      <c r="D8982">
        <v>4</v>
      </c>
    </row>
    <row r="8983" spans="1:4" x14ac:dyDescent="0.3">
      <c r="A8983">
        <v>3710</v>
      </c>
      <c r="B8983" t="s">
        <v>41</v>
      </c>
      <c r="C8983" t="s">
        <v>22</v>
      </c>
      <c r="D8983">
        <v>17</v>
      </c>
    </row>
    <row r="8984" spans="1:4" x14ac:dyDescent="0.3">
      <c r="A8984">
        <v>9925</v>
      </c>
      <c r="B8984" t="s">
        <v>41</v>
      </c>
      <c r="C8984" t="s">
        <v>17</v>
      </c>
      <c r="D8984">
        <v>127</v>
      </c>
    </row>
    <row r="8985" spans="1:4" x14ac:dyDescent="0.3">
      <c r="A8985">
        <v>9925</v>
      </c>
      <c r="B8985" t="s">
        <v>41</v>
      </c>
      <c r="C8985" t="s">
        <v>18</v>
      </c>
      <c r="D8985">
        <v>1</v>
      </c>
    </row>
    <row r="8986" spans="1:4" x14ac:dyDescent="0.3">
      <c r="A8986">
        <v>9925</v>
      </c>
      <c r="B8986" t="s">
        <v>41</v>
      </c>
      <c r="C8986" t="s">
        <v>19</v>
      </c>
      <c r="D8986">
        <v>56</v>
      </c>
    </row>
    <row r="8987" spans="1:4" x14ac:dyDescent="0.3">
      <c r="A8987">
        <v>9925</v>
      </c>
      <c r="B8987" t="s">
        <v>41</v>
      </c>
      <c r="C8987" t="s">
        <v>20</v>
      </c>
      <c r="D8987">
        <v>0</v>
      </c>
    </row>
    <row r="8988" spans="1:4" x14ac:dyDescent="0.3">
      <c r="A8988">
        <v>9925</v>
      </c>
      <c r="B8988" t="s">
        <v>41</v>
      </c>
      <c r="C8988" t="s">
        <v>21</v>
      </c>
      <c r="D8988">
        <v>1</v>
      </c>
    </row>
    <row r="8989" spans="1:4" x14ac:dyDescent="0.3">
      <c r="A8989">
        <v>9925</v>
      </c>
      <c r="B8989" t="s">
        <v>41</v>
      </c>
      <c r="C8989" t="s">
        <v>22</v>
      </c>
      <c r="D8989">
        <v>31</v>
      </c>
    </row>
    <row r="8990" spans="1:4" x14ac:dyDescent="0.3">
      <c r="A8990">
        <v>942</v>
      </c>
      <c r="B8990" t="s">
        <v>41</v>
      </c>
      <c r="C8990" t="s">
        <v>17</v>
      </c>
      <c r="D8990">
        <v>139</v>
      </c>
    </row>
    <row r="8991" spans="1:4" x14ac:dyDescent="0.3">
      <c r="A8991">
        <v>942</v>
      </c>
      <c r="B8991" t="s">
        <v>41</v>
      </c>
      <c r="C8991" t="s">
        <v>18</v>
      </c>
      <c r="D8991">
        <v>13</v>
      </c>
    </row>
    <row r="8992" spans="1:4" x14ac:dyDescent="0.3">
      <c r="A8992">
        <v>942</v>
      </c>
      <c r="B8992" t="s">
        <v>41</v>
      </c>
      <c r="C8992" t="s">
        <v>19</v>
      </c>
      <c r="D8992">
        <v>78</v>
      </c>
    </row>
    <row r="8993" spans="1:4" x14ac:dyDescent="0.3">
      <c r="A8993">
        <v>942</v>
      </c>
      <c r="B8993" t="s">
        <v>41</v>
      </c>
      <c r="C8993" t="s">
        <v>20</v>
      </c>
      <c r="D8993">
        <v>20</v>
      </c>
    </row>
    <row r="8994" spans="1:4" x14ac:dyDescent="0.3">
      <c r="A8994">
        <v>942</v>
      </c>
      <c r="B8994" t="s">
        <v>41</v>
      </c>
      <c r="C8994" t="s">
        <v>21</v>
      </c>
      <c r="D8994">
        <v>13</v>
      </c>
    </row>
    <row r="8995" spans="1:4" x14ac:dyDescent="0.3">
      <c r="A8995">
        <v>942</v>
      </c>
      <c r="B8995" t="s">
        <v>41</v>
      </c>
      <c r="C8995" t="s">
        <v>22</v>
      </c>
      <c r="D8995">
        <v>36</v>
      </c>
    </row>
    <row r="8996" spans="1:4" x14ac:dyDescent="0.3">
      <c r="A8996">
        <v>5995</v>
      </c>
      <c r="B8996" t="s">
        <v>41</v>
      </c>
      <c r="C8996" t="s">
        <v>17</v>
      </c>
      <c r="D8996">
        <v>165</v>
      </c>
    </row>
    <row r="8997" spans="1:4" x14ac:dyDescent="0.3">
      <c r="A8997">
        <v>5995</v>
      </c>
      <c r="B8997" t="s">
        <v>41</v>
      </c>
      <c r="C8997" t="s">
        <v>18</v>
      </c>
      <c r="D8997">
        <v>3</v>
      </c>
    </row>
    <row r="8998" spans="1:4" x14ac:dyDescent="0.3">
      <c r="A8998">
        <v>5995</v>
      </c>
      <c r="B8998" t="s">
        <v>41</v>
      </c>
      <c r="C8998" t="s">
        <v>19</v>
      </c>
      <c r="D8998">
        <v>147</v>
      </c>
    </row>
    <row r="8999" spans="1:4" x14ac:dyDescent="0.3">
      <c r="A8999">
        <v>5995</v>
      </c>
      <c r="B8999" t="s">
        <v>41</v>
      </c>
      <c r="C8999" t="s">
        <v>20</v>
      </c>
      <c r="D8999">
        <v>4</v>
      </c>
    </row>
    <row r="9000" spans="1:4" x14ac:dyDescent="0.3">
      <c r="A9000">
        <v>5995</v>
      </c>
      <c r="B9000" t="s">
        <v>41</v>
      </c>
      <c r="C9000" t="s">
        <v>21</v>
      </c>
      <c r="D9000">
        <v>24</v>
      </c>
    </row>
    <row r="9001" spans="1:4" x14ac:dyDescent="0.3">
      <c r="A9001">
        <v>5995</v>
      </c>
      <c r="B9001" t="s">
        <v>41</v>
      </c>
      <c r="C9001" t="s">
        <v>22</v>
      </c>
      <c r="D9001">
        <v>41</v>
      </c>
    </row>
    <row r="9002" spans="1:4" x14ac:dyDescent="0.3">
      <c r="A9002">
        <v>4279</v>
      </c>
      <c r="B9002" t="s">
        <v>41</v>
      </c>
      <c r="C9002" t="s">
        <v>17</v>
      </c>
      <c r="D9002">
        <v>15</v>
      </c>
    </row>
    <row r="9003" spans="1:4" x14ac:dyDescent="0.3">
      <c r="A9003">
        <v>4279</v>
      </c>
      <c r="B9003" t="s">
        <v>41</v>
      </c>
      <c r="C9003" t="s">
        <v>18</v>
      </c>
      <c r="D9003">
        <v>4</v>
      </c>
    </row>
    <row r="9004" spans="1:4" x14ac:dyDescent="0.3">
      <c r="A9004">
        <v>4279</v>
      </c>
      <c r="B9004" t="s">
        <v>41</v>
      </c>
      <c r="C9004" t="s">
        <v>19</v>
      </c>
      <c r="D9004">
        <v>10</v>
      </c>
    </row>
    <row r="9005" spans="1:4" x14ac:dyDescent="0.3">
      <c r="A9005">
        <v>4279</v>
      </c>
      <c r="B9005" t="s">
        <v>41</v>
      </c>
      <c r="C9005" t="s">
        <v>20</v>
      </c>
      <c r="D9005">
        <v>3</v>
      </c>
    </row>
    <row r="9006" spans="1:4" x14ac:dyDescent="0.3">
      <c r="A9006">
        <v>4279</v>
      </c>
      <c r="B9006" t="s">
        <v>41</v>
      </c>
      <c r="C9006" t="s">
        <v>21</v>
      </c>
      <c r="D9006">
        <v>4</v>
      </c>
    </row>
    <row r="9007" spans="1:4" x14ac:dyDescent="0.3">
      <c r="A9007">
        <v>4279</v>
      </c>
      <c r="B9007" t="s">
        <v>41</v>
      </c>
      <c r="C9007" t="s">
        <v>22</v>
      </c>
      <c r="D9007">
        <v>18</v>
      </c>
    </row>
    <row r="9008" spans="1:4" x14ac:dyDescent="0.3">
      <c r="A9008">
        <v>5756</v>
      </c>
      <c r="B9008" t="s">
        <v>41</v>
      </c>
      <c r="C9008" t="s">
        <v>17</v>
      </c>
      <c r="D9008">
        <v>46</v>
      </c>
    </row>
    <row r="9009" spans="1:4" x14ac:dyDescent="0.3">
      <c r="A9009">
        <v>5756</v>
      </c>
      <c r="B9009" t="s">
        <v>41</v>
      </c>
      <c r="C9009" t="s">
        <v>18</v>
      </c>
      <c r="D9009">
        <v>0</v>
      </c>
    </row>
    <row r="9010" spans="1:4" x14ac:dyDescent="0.3">
      <c r="A9010">
        <v>5756</v>
      </c>
      <c r="B9010" t="s">
        <v>41</v>
      </c>
      <c r="C9010" t="s">
        <v>19</v>
      </c>
      <c r="D9010">
        <v>7</v>
      </c>
    </row>
    <row r="9011" spans="1:4" x14ac:dyDescent="0.3">
      <c r="A9011">
        <v>5756</v>
      </c>
      <c r="B9011" t="s">
        <v>41</v>
      </c>
      <c r="C9011" t="s">
        <v>20</v>
      </c>
      <c r="D9011">
        <v>0</v>
      </c>
    </row>
    <row r="9012" spans="1:4" x14ac:dyDescent="0.3">
      <c r="A9012">
        <v>5756</v>
      </c>
      <c r="B9012" t="s">
        <v>41</v>
      </c>
      <c r="C9012" t="s">
        <v>21</v>
      </c>
      <c r="D9012">
        <v>0</v>
      </c>
    </row>
    <row r="9013" spans="1:4" x14ac:dyDescent="0.3">
      <c r="A9013">
        <v>5756</v>
      </c>
      <c r="B9013" t="s">
        <v>41</v>
      </c>
      <c r="C9013" t="s">
        <v>22</v>
      </c>
      <c r="D9013">
        <v>2</v>
      </c>
    </row>
    <row r="9014" spans="1:4" x14ac:dyDescent="0.3">
      <c r="A9014">
        <v>10477</v>
      </c>
      <c r="B9014" t="s">
        <v>41</v>
      </c>
      <c r="C9014" t="s">
        <v>17</v>
      </c>
      <c r="D9014">
        <v>71</v>
      </c>
    </row>
    <row r="9015" spans="1:4" x14ac:dyDescent="0.3">
      <c r="A9015">
        <v>10477</v>
      </c>
      <c r="B9015" t="s">
        <v>41</v>
      </c>
      <c r="C9015" t="s">
        <v>18</v>
      </c>
      <c r="D9015">
        <v>0</v>
      </c>
    </row>
    <row r="9016" spans="1:4" x14ac:dyDescent="0.3">
      <c r="A9016">
        <v>10477</v>
      </c>
      <c r="B9016" t="s">
        <v>41</v>
      </c>
      <c r="C9016" t="s">
        <v>19</v>
      </c>
      <c r="D9016">
        <v>18</v>
      </c>
    </row>
    <row r="9017" spans="1:4" x14ac:dyDescent="0.3">
      <c r="A9017">
        <v>10477</v>
      </c>
      <c r="B9017" t="s">
        <v>41</v>
      </c>
      <c r="C9017" t="s">
        <v>20</v>
      </c>
      <c r="D9017">
        <v>0</v>
      </c>
    </row>
    <row r="9018" spans="1:4" x14ac:dyDescent="0.3">
      <c r="A9018">
        <v>10477</v>
      </c>
      <c r="B9018" t="s">
        <v>41</v>
      </c>
      <c r="C9018" t="s">
        <v>21</v>
      </c>
      <c r="D9018">
        <v>0</v>
      </c>
    </row>
    <row r="9019" spans="1:4" x14ac:dyDescent="0.3">
      <c r="A9019">
        <v>10477</v>
      </c>
      <c r="B9019" t="s">
        <v>41</v>
      </c>
      <c r="C9019" t="s">
        <v>22</v>
      </c>
      <c r="D9019">
        <v>13</v>
      </c>
    </row>
    <row r="9020" spans="1:4" x14ac:dyDescent="0.3">
      <c r="A9020">
        <v>5493</v>
      </c>
      <c r="B9020" t="s">
        <v>41</v>
      </c>
      <c r="C9020" t="s">
        <v>17</v>
      </c>
      <c r="D9020">
        <v>15</v>
      </c>
    </row>
    <row r="9021" spans="1:4" x14ac:dyDescent="0.3">
      <c r="A9021">
        <v>5493</v>
      </c>
      <c r="B9021" t="s">
        <v>41</v>
      </c>
      <c r="C9021" t="s">
        <v>18</v>
      </c>
      <c r="D9021">
        <v>0</v>
      </c>
    </row>
    <row r="9022" spans="1:4" x14ac:dyDescent="0.3">
      <c r="A9022">
        <v>5493</v>
      </c>
      <c r="B9022" t="s">
        <v>41</v>
      </c>
      <c r="C9022" t="s">
        <v>19</v>
      </c>
      <c r="D9022">
        <v>2</v>
      </c>
    </row>
    <row r="9023" spans="1:4" x14ac:dyDescent="0.3">
      <c r="A9023">
        <v>5493</v>
      </c>
      <c r="B9023" t="s">
        <v>41</v>
      </c>
      <c r="C9023" t="s">
        <v>20</v>
      </c>
      <c r="D9023">
        <v>0</v>
      </c>
    </row>
    <row r="9024" spans="1:4" x14ac:dyDescent="0.3">
      <c r="A9024">
        <v>5493</v>
      </c>
      <c r="B9024" t="s">
        <v>41</v>
      </c>
      <c r="C9024" t="s">
        <v>21</v>
      </c>
      <c r="D9024">
        <v>0</v>
      </c>
    </row>
    <row r="9025" spans="1:4" x14ac:dyDescent="0.3">
      <c r="A9025">
        <v>5493</v>
      </c>
      <c r="B9025" t="s">
        <v>41</v>
      </c>
      <c r="C9025" t="s">
        <v>22</v>
      </c>
      <c r="D9025">
        <v>6</v>
      </c>
    </row>
    <row r="9026" spans="1:4" x14ac:dyDescent="0.3">
      <c r="A9026">
        <v>10141</v>
      </c>
      <c r="B9026" t="s">
        <v>47</v>
      </c>
      <c r="C9026" t="s">
        <v>17</v>
      </c>
      <c r="D9026">
        <v>7</v>
      </c>
    </row>
    <row r="9027" spans="1:4" x14ac:dyDescent="0.3">
      <c r="A9027">
        <v>10141</v>
      </c>
      <c r="B9027" t="s">
        <v>47</v>
      </c>
      <c r="C9027" t="s">
        <v>18</v>
      </c>
      <c r="D9027">
        <v>1</v>
      </c>
    </row>
    <row r="9028" spans="1:4" x14ac:dyDescent="0.3">
      <c r="A9028">
        <v>10141</v>
      </c>
      <c r="B9028" t="s">
        <v>47</v>
      </c>
      <c r="C9028" t="s">
        <v>19</v>
      </c>
      <c r="D9028">
        <v>6</v>
      </c>
    </row>
    <row r="9029" spans="1:4" x14ac:dyDescent="0.3">
      <c r="A9029">
        <v>10141</v>
      </c>
      <c r="B9029" t="s">
        <v>47</v>
      </c>
      <c r="C9029" t="s">
        <v>20</v>
      </c>
      <c r="D9029">
        <v>0</v>
      </c>
    </row>
    <row r="9030" spans="1:4" x14ac:dyDescent="0.3">
      <c r="A9030">
        <v>10141</v>
      </c>
      <c r="B9030" t="s">
        <v>47</v>
      </c>
      <c r="C9030" t="s">
        <v>21</v>
      </c>
      <c r="D9030">
        <v>3</v>
      </c>
    </row>
    <row r="9031" spans="1:4" x14ac:dyDescent="0.3">
      <c r="A9031">
        <v>10141</v>
      </c>
      <c r="B9031" t="s">
        <v>47</v>
      </c>
      <c r="C9031" t="s">
        <v>22</v>
      </c>
      <c r="D9031">
        <v>3</v>
      </c>
    </row>
    <row r="9032" spans="1:4" x14ac:dyDescent="0.3">
      <c r="A9032">
        <v>1833</v>
      </c>
      <c r="B9032" t="s">
        <v>41</v>
      </c>
      <c r="C9032" t="s">
        <v>17</v>
      </c>
      <c r="D9032">
        <v>68</v>
      </c>
    </row>
    <row r="9033" spans="1:4" x14ac:dyDescent="0.3">
      <c r="A9033">
        <v>1833</v>
      </c>
      <c r="B9033" t="s">
        <v>41</v>
      </c>
      <c r="C9033" t="s">
        <v>18</v>
      </c>
      <c r="D9033">
        <v>8</v>
      </c>
    </row>
    <row r="9034" spans="1:4" x14ac:dyDescent="0.3">
      <c r="A9034">
        <v>1833</v>
      </c>
      <c r="B9034" t="s">
        <v>41</v>
      </c>
      <c r="C9034" t="s">
        <v>19</v>
      </c>
      <c r="D9034">
        <v>18</v>
      </c>
    </row>
    <row r="9035" spans="1:4" x14ac:dyDescent="0.3">
      <c r="A9035">
        <v>1833</v>
      </c>
      <c r="B9035" t="s">
        <v>41</v>
      </c>
      <c r="C9035" t="s">
        <v>20</v>
      </c>
      <c r="D9035">
        <v>19</v>
      </c>
    </row>
    <row r="9036" spans="1:4" x14ac:dyDescent="0.3">
      <c r="A9036">
        <v>1833</v>
      </c>
      <c r="B9036" t="s">
        <v>41</v>
      </c>
      <c r="C9036" t="s">
        <v>21</v>
      </c>
      <c r="D9036">
        <v>8</v>
      </c>
    </row>
    <row r="9037" spans="1:4" x14ac:dyDescent="0.3">
      <c r="A9037">
        <v>1833</v>
      </c>
      <c r="B9037" t="s">
        <v>41</v>
      </c>
      <c r="C9037" t="s">
        <v>22</v>
      </c>
      <c r="D9037">
        <v>12</v>
      </c>
    </row>
    <row r="9038" spans="1:4" x14ac:dyDescent="0.3">
      <c r="A9038">
        <v>3657</v>
      </c>
      <c r="B9038" t="s">
        <v>41</v>
      </c>
      <c r="C9038" t="s">
        <v>17</v>
      </c>
      <c r="D9038">
        <v>94</v>
      </c>
    </row>
    <row r="9039" spans="1:4" x14ac:dyDescent="0.3">
      <c r="A9039">
        <v>3657</v>
      </c>
      <c r="B9039" t="s">
        <v>41</v>
      </c>
      <c r="C9039" t="s">
        <v>18</v>
      </c>
      <c r="D9039">
        <v>1</v>
      </c>
    </row>
    <row r="9040" spans="1:4" x14ac:dyDescent="0.3">
      <c r="A9040">
        <v>3657</v>
      </c>
      <c r="B9040" t="s">
        <v>41</v>
      </c>
      <c r="C9040" t="s">
        <v>19</v>
      </c>
      <c r="D9040">
        <v>33</v>
      </c>
    </row>
    <row r="9041" spans="1:4" x14ac:dyDescent="0.3">
      <c r="A9041">
        <v>3657</v>
      </c>
      <c r="B9041" t="s">
        <v>41</v>
      </c>
      <c r="C9041" t="s">
        <v>20</v>
      </c>
      <c r="D9041">
        <v>13</v>
      </c>
    </row>
    <row r="9042" spans="1:4" x14ac:dyDescent="0.3">
      <c r="A9042">
        <v>3657</v>
      </c>
      <c r="B9042" t="s">
        <v>41</v>
      </c>
      <c r="C9042" t="s">
        <v>21</v>
      </c>
      <c r="D9042">
        <v>12</v>
      </c>
    </row>
    <row r="9043" spans="1:4" x14ac:dyDescent="0.3">
      <c r="A9043">
        <v>3657</v>
      </c>
      <c r="B9043" t="s">
        <v>41</v>
      </c>
      <c r="C9043" t="s">
        <v>22</v>
      </c>
      <c r="D9043">
        <v>12</v>
      </c>
    </row>
    <row r="9044" spans="1:4" x14ac:dyDescent="0.3">
      <c r="A9044">
        <v>4338</v>
      </c>
      <c r="B9044" t="s">
        <v>41</v>
      </c>
      <c r="C9044" t="s">
        <v>17</v>
      </c>
      <c r="D9044">
        <v>23</v>
      </c>
    </row>
    <row r="9045" spans="1:4" x14ac:dyDescent="0.3">
      <c r="A9045">
        <v>4338</v>
      </c>
      <c r="B9045" t="s">
        <v>41</v>
      </c>
      <c r="C9045" t="s">
        <v>18</v>
      </c>
      <c r="D9045">
        <v>0</v>
      </c>
    </row>
    <row r="9046" spans="1:4" x14ac:dyDescent="0.3">
      <c r="A9046">
        <v>4338</v>
      </c>
      <c r="B9046" t="s">
        <v>41</v>
      </c>
      <c r="C9046" t="s">
        <v>19</v>
      </c>
      <c r="D9046">
        <v>9</v>
      </c>
    </row>
    <row r="9047" spans="1:4" x14ac:dyDescent="0.3">
      <c r="A9047">
        <v>4338</v>
      </c>
      <c r="B9047" t="s">
        <v>41</v>
      </c>
      <c r="C9047" t="s">
        <v>20</v>
      </c>
      <c r="D9047">
        <v>0</v>
      </c>
    </row>
    <row r="9048" spans="1:4" x14ac:dyDescent="0.3">
      <c r="A9048">
        <v>4338</v>
      </c>
      <c r="B9048" t="s">
        <v>41</v>
      </c>
      <c r="C9048" t="s">
        <v>21</v>
      </c>
      <c r="D9048">
        <v>0</v>
      </c>
    </row>
    <row r="9049" spans="1:4" x14ac:dyDescent="0.3">
      <c r="A9049">
        <v>4338</v>
      </c>
      <c r="B9049" t="s">
        <v>41</v>
      </c>
      <c r="C9049" t="s">
        <v>22</v>
      </c>
      <c r="D9049">
        <v>12</v>
      </c>
    </row>
    <row r="9050" spans="1:4" x14ac:dyDescent="0.3">
      <c r="A9050">
        <v>6730</v>
      </c>
      <c r="B9050" t="s">
        <v>41</v>
      </c>
      <c r="C9050" t="s">
        <v>17</v>
      </c>
      <c r="D9050">
        <v>34</v>
      </c>
    </row>
    <row r="9051" spans="1:4" x14ac:dyDescent="0.3">
      <c r="A9051">
        <v>6730</v>
      </c>
      <c r="B9051" t="s">
        <v>41</v>
      </c>
      <c r="C9051" t="s">
        <v>18</v>
      </c>
      <c r="D9051">
        <v>1</v>
      </c>
    </row>
    <row r="9052" spans="1:4" x14ac:dyDescent="0.3">
      <c r="A9052">
        <v>6730</v>
      </c>
      <c r="B9052" t="s">
        <v>41</v>
      </c>
      <c r="C9052" t="s">
        <v>19</v>
      </c>
      <c r="D9052">
        <v>14</v>
      </c>
    </row>
    <row r="9053" spans="1:4" x14ac:dyDescent="0.3">
      <c r="A9053">
        <v>6730</v>
      </c>
      <c r="B9053" t="s">
        <v>41</v>
      </c>
      <c r="C9053" t="s">
        <v>20</v>
      </c>
      <c r="D9053">
        <v>0</v>
      </c>
    </row>
    <row r="9054" spans="1:4" x14ac:dyDescent="0.3">
      <c r="A9054">
        <v>6730</v>
      </c>
      <c r="B9054" t="s">
        <v>41</v>
      </c>
      <c r="C9054" t="s">
        <v>21</v>
      </c>
      <c r="D9054">
        <v>0</v>
      </c>
    </row>
    <row r="9055" spans="1:4" x14ac:dyDescent="0.3">
      <c r="A9055">
        <v>6730</v>
      </c>
      <c r="B9055" t="s">
        <v>41</v>
      </c>
      <c r="C9055" t="s">
        <v>22</v>
      </c>
      <c r="D9055">
        <v>5</v>
      </c>
    </row>
    <row r="9056" spans="1:4" x14ac:dyDescent="0.3">
      <c r="A9056">
        <v>9916</v>
      </c>
      <c r="B9056" t="s">
        <v>47</v>
      </c>
      <c r="C9056" t="s">
        <v>17</v>
      </c>
      <c r="D9056">
        <v>34</v>
      </c>
    </row>
    <row r="9057" spans="1:4" x14ac:dyDescent="0.3">
      <c r="A9057">
        <v>9916</v>
      </c>
      <c r="B9057" t="s">
        <v>47</v>
      </c>
      <c r="C9057" t="s">
        <v>18</v>
      </c>
      <c r="D9057">
        <v>1</v>
      </c>
    </row>
    <row r="9058" spans="1:4" x14ac:dyDescent="0.3">
      <c r="A9058">
        <v>9916</v>
      </c>
      <c r="B9058" t="s">
        <v>47</v>
      </c>
      <c r="C9058" t="s">
        <v>19</v>
      </c>
      <c r="D9058">
        <v>14</v>
      </c>
    </row>
    <row r="9059" spans="1:4" x14ac:dyDescent="0.3">
      <c r="A9059">
        <v>9916</v>
      </c>
      <c r="B9059" t="s">
        <v>47</v>
      </c>
      <c r="C9059" t="s">
        <v>20</v>
      </c>
      <c r="D9059">
        <v>0</v>
      </c>
    </row>
    <row r="9060" spans="1:4" x14ac:dyDescent="0.3">
      <c r="A9060">
        <v>9916</v>
      </c>
      <c r="B9060" t="s">
        <v>47</v>
      </c>
      <c r="C9060" t="s">
        <v>21</v>
      </c>
      <c r="D9060">
        <v>0</v>
      </c>
    </row>
    <row r="9061" spans="1:4" x14ac:dyDescent="0.3">
      <c r="A9061">
        <v>9916</v>
      </c>
      <c r="B9061" t="s">
        <v>47</v>
      </c>
      <c r="C9061" t="s">
        <v>22</v>
      </c>
      <c r="D9061">
        <v>5</v>
      </c>
    </row>
    <row r="9062" spans="1:4" x14ac:dyDescent="0.3">
      <c r="A9062">
        <v>4148</v>
      </c>
      <c r="B9062" t="s">
        <v>41</v>
      </c>
      <c r="C9062" t="s">
        <v>17</v>
      </c>
      <c r="D9062">
        <v>164</v>
      </c>
    </row>
    <row r="9063" spans="1:4" x14ac:dyDescent="0.3">
      <c r="A9063">
        <v>4148</v>
      </c>
      <c r="B9063" t="s">
        <v>41</v>
      </c>
      <c r="C9063" t="s">
        <v>18</v>
      </c>
      <c r="D9063">
        <v>24</v>
      </c>
    </row>
    <row r="9064" spans="1:4" x14ac:dyDescent="0.3">
      <c r="A9064">
        <v>4148</v>
      </c>
      <c r="B9064" t="s">
        <v>41</v>
      </c>
      <c r="C9064" t="s">
        <v>19</v>
      </c>
      <c r="D9064">
        <v>103</v>
      </c>
    </row>
    <row r="9065" spans="1:4" x14ac:dyDescent="0.3">
      <c r="A9065">
        <v>4148</v>
      </c>
      <c r="B9065" t="s">
        <v>41</v>
      </c>
      <c r="C9065" t="s">
        <v>20</v>
      </c>
      <c r="D9065">
        <v>12</v>
      </c>
    </row>
    <row r="9066" spans="1:4" x14ac:dyDescent="0.3">
      <c r="A9066">
        <v>4148</v>
      </c>
      <c r="B9066" t="s">
        <v>41</v>
      </c>
      <c r="C9066" t="s">
        <v>21</v>
      </c>
      <c r="D9066">
        <v>3</v>
      </c>
    </row>
    <row r="9067" spans="1:4" x14ac:dyDescent="0.3">
      <c r="A9067">
        <v>4148</v>
      </c>
      <c r="B9067" t="s">
        <v>41</v>
      </c>
      <c r="C9067" t="s">
        <v>22</v>
      </c>
      <c r="D9067">
        <v>42</v>
      </c>
    </row>
    <row r="9068" spans="1:4" x14ac:dyDescent="0.3">
      <c r="A9068">
        <v>5300</v>
      </c>
      <c r="B9068" t="s">
        <v>41</v>
      </c>
      <c r="C9068" t="s">
        <v>17</v>
      </c>
      <c r="D9068">
        <v>19</v>
      </c>
    </row>
    <row r="9069" spans="1:4" x14ac:dyDescent="0.3">
      <c r="A9069">
        <v>5300</v>
      </c>
      <c r="B9069" t="s">
        <v>41</v>
      </c>
      <c r="C9069" t="s">
        <v>18</v>
      </c>
      <c r="D9069">
        <v>7</v>
      </c>
    </row>
    <row r="9070" spans="1:4" x14ac:dyDescent="0.3">
      <c r="A9070">
        <v>5300</v>
      </c>
      <c r="B9070" t="s">
        <v>41</v>
      </c>
      <c r="C9070" t="s">
        <v>19</v>
      </c>
      <c r="D9070">
        <v>19</v>
      </c>
    </row>
    <row r="9071" spans="1:4" x14ac:dyDescent="0.3">
      <c r="A9071">
        <v>5300</v>
      </c>
      <c r="B9071" t="s">
        <v>41</v>
      </c>
      <c r="C9071" t="s">
        <v>20</v>
      </c>
      <c r="D9071">
        <v>0</v>
      </c>
    </row>
    <row r="9072" spans="1:4" x14ac:dyDescent="0.3">
      <c r="A9072">
        <v>5300</v>
      </c>
      <c r="B9072" t="s">
        <v>41</v>
      </c>
      <c r="C9072" t="s">
        <v>21</v>
      </c>
      <c r="D9072">
        <v>1</v>
      </c>
    </row>
    <row r="9073" spans="1:4" x14ac:dyDescent="0.3">
      <c r="A9073">
        <v>5300</v>
      </c>
      <c r="B9073" t="s">
        <v>41</v>
      </c>
      <c r="C9073" t="s">
        <v>22</v>
      </c>
      <c r="D9073">
        <v>24</v>
      </c>
    </row>
    <row r="9074" spans="1:4" x14ac:dyDescent="0.3">
      <c r="A9074">
        <v>10120</v>
      </c>
      <c r="B9074" t="s">
        <v>43</v>
      </c>
      <c r="C9074" t="s">
        <v>17</v>
      </c>
      <c r="D9074">
        <v>116</v>
      </c>
    </row>
    <row r="9075" spans="1:4" x14ac:dyDescent="0.3">
      <c r="A9075">
        <v>10120</v>
      </c>
      <c r="B9075" t="s">
        <v>43</v>
      </c>
      <c r="C9075" t="s">
        <v>18</v>
      </c>
      <c r="D9075">
        <v>6</v>
      </c>
    </row>
    <row r="9076" spans="1:4" x14ac:dyDescent="0.3">
      <c r="A9076">
        <v>10120</v>
      </c>
      <c r="B9076" t="s">
        <v>43</v>
      </c>
      <c r="C9076" t="s">
        <v>19</v>
      </c>
      <c r="D9076">
        <v>82</v>
      </c>
    </row>
    <row r="9077" spans="1:4" x14ac:dyDescent="0.3">
      <c r="A9077">
        <v>10120</v>
      </c>
      <c r="B9077" t="s">
        <v>43</v>
      </c>
      <c r="C9077" t="s">
        <v>20</v>
      </c>
      <c r="D9077">
        <v>6</v>
      </c>
    </row>
    <row r="9078" spans="1:4" x14ac:dyDescent="0.3">
      <c r="A9078">
        <v>10120</v>
      </c>
      <c r="B9078" t="s">
        <v>43</v>
      </c>
      <c r="C9078" t="s">
        <v>21</v>
      </c>
      <c r="D9078">
        <v>6</v>
      </c>
    </row>
    <row r="9079" spans="1:4" x14ac:dyDescent="0.3">
      <c r="A9079">
        <v>10120</v>
      </c>
      <c r="B9079" t="s">
        <v>43</v>
      </c>
      <c r="C9079" t="s">
        <v>22</v>
      </c>
      <c r="D9079">
        <v>41</v>
      </c>
    </row>
    <row r="9080" spans="1:4" x14ac:dyDescent="0.3">
      <c r="A9080">
        <v>4541</v>
      </c>
      <c r="B9080" t="s">
        <v>48</v>
      </c>
      <c r="C9080" t="s">
        <v>17</v>
      </c>
      <c r="D9080">
        <v>116</v>
      </c>
    </row>
    <row r="9081" spans="1:4" x14ac:dyDescent="0.3">
      <c r="A9081">
        <v>4541</v>
      </c>
      <c r="B9081" t="s">
        <v>48</v>
      </c>
      <c r="C9081" t="s">
        <v>18</v>
      </c>
      <c r="D9081">
        <v>6</v>
      </c>
    </row>
    <row r="9082" spans="1:4" x14ac:dyDescent="0.3">
      <c r="A9082">
        <v>4541</v>
      </c>
      <c r="B9082" t="s">
        <v>48</v>
      </c>
      <c r="C9082" t="s">
        <v>19</v>
      </c>
      <c r="D9082">
        <v>82</v>
      </c>
    </row>
    <row r="9083" spans="1:4" x14ac:dyDescent="0.3">
      <c r="A9083">
        <v>4541</v>
      </c>
      <c r="B9083" t="s">
        <v>48</v>
      </c>
      <c r="C9083" t="s">
        <v>20</v>
      </c>
      <c r="D9083">
        <v>6</v>
      </c>
    </row>
    <row r="9084" spans="1:4" x14ac:dyDescent="0.3">
      <c r="A9084">
        <v>4541</v>
      </c>
      <c r="B9084" t="s">
        <v>48</v>
      </c>
      <c r="C9084" t="s">
        <v>21</v>
      </c>
      <c r="D9084">
        <v>6</v>
      </c>
    </row>
    <row r="9085" spans="1:4" x14ac:dyDescent="0.3">
      <c r="A9085">
        <v>4541</v>
      </c>
      <c r="B9085" t="s">
        <v>48</v>
      </c>
      <c r="C9085" t="s">
        <v>22</v>
      </c>
      <c r="D9085">
        <v>41</v>
      </c>
    </row>
    <row r="9086" spans="1:4" x14ac:dyDescent="0.3">
      <c r="A9086">
        <v>10146</v>
      </c>
      <c r="B9086" t="s">
        <v>53</v>
      </c>
      <c r="C9086" t="s">
        <v>17</v>
      </c>
      <c r="D9086">
        <v>25</v>
      </c>
    </row>
    <row r="9087" spans="1:4" x14ac:dyDescent="0.3">
      <c r="A9087">
        <v>10146</v>
      </c>
      <c r="B9087" t="s">
        <v>53</v>
      </c>
      <c r="C9087" t="s">
        <v>18</v>
      </c>
      <c r="D9087">
        <v>1</v>
      </c>
    </row>
    <row r="9088" spans="1:4" x14ac:dyDescent="0.3">
      <c r="A9088">
        <v>10146</v>
      </c>
      <c r="B9088" t="s">
        <v>53</v>
      </c>
      <c r="C9088" t="s">
        <v>19</v>
      </c>
      <c r="D9088">
        <v>13</v>
      </c>
    </row>
    <row r="9089" spans="1:4" x14ac:dyDescent="0.3">
      <c r="A9089">
        <v>10146</v>
      </c>
      <c r="B9089" t="s">
        <v>53</v>
      </c>
      <c r="C9089" t="s">
        <v>20</v>
      </c>
      <c r="D9089">
        <v>0</v>
      </c>
    </row>
    <row r="9090" spans="1:4" x14ac:dyDescent="0.3">
      <c r="A9090">
        <v>10146</v>
      </c>
      <c r="B9090" t="s">
        <v>53</v>
      </c>
      <c r="C9090" t="s">
        <v>21</v>
      </c>
      <c r="D9090">
        <v>0</v>
      </c>
    </row>
    <row r="9091" spans="1:4" x14ac:dyDescent="0.3">
      <c r="A9091">
        <v>10146</v>
      </c>
      <c r="B9091" t="s">
        <v>53</v>
      </c>
      <c r="C9091" t="s">
        <v>22</v>
      </c>
      <c r="D9091">
        <v>3</v>
      </c>
    </row>
    <row r="9092" spans="1:4" x14ac:dyDescent="0.3">
      <c r="A9092">
        <v>1324</v>
      </c>
      <c r="B9092" t="s">
        <v>45</v>
      </c>
      <c r="C9092" t="s">
        <v>17</v>
      </c>
      <c r="D9092">
        <v>23</v>
      </c>
    </row>
    <row r="9093" spans="1:4" x14ac:dyDescent="0.3">
      <c r="A9093">
        <v>1324</v>
      </c>
      <c r="B9093" t="s">
        <v>45</v>
      </c>
      <c r="C9093" t="s">
        <v>18</v>
      </c>
      <c r="D9093">
        <v>3</v>
      </c>
    </row>
    <row r="9094" spans="1:4" x14ac:dyDescent="0.3">
      <c r="A9094">
        <v>1324</v>
      </c>
      <c r="B9094" t="s">
        <v>45</v>
      </c>
      <c r="C9094" t="s">
        <v>19</v>
      </c>
      <c r="D9094">
        <v>21</v>
      </c>
    </row>
    <row r="9095" spans="1:4" x14ac:dyDescent="0.3">
      <c r="A9095">
        <v>1324</v>
      </c>
      <c r="B9095" t="s">
        <v>45</v>
      </c>
      <c r="C9095" t="s">
        <v>20</v>
      </c>
      <c r="D9095">
        <v>3</v>
      </c>
    </row>
    <row r="9096" spans="1:4" x14ac:dyDescent="0.3">
      <c r="A9096">
        <v>1324</v>
      </c>
      <c r="B9096" t="s">
        <v>45</v>
      </c>
      <c r="C9096" t="s">
        <v>21</v>
      </c>
      <c r="D9096">
        <v>19</v>
      </c>
    </row>
    <row r="9097" spans="1:4" x14ac:dyDescent="0.3">
      <c r="A9097">
        <v>1324</v>
      </c>
      <c r="B9097" t="s">
        <v>45</v>
      </c>
      <c r="C9097" t="s">
        <v>22</v>
      </c>
      <c r="D9097">
        <v>22</v>
      </c>
    </row>
    <row r="9098" spans="1:4" x14ac:dyDescent="0.3">
      <c r="A9098">
        <v>10854</v>
      </c>
      <c r="B9098" t="s">
        <v>45</v>
      </c>
      <c r="C9098" t="s">
        <v>17</v>
      </c>
      <c r="D9098">
        <v>29</v>
      </c>
    </row>
    <row r="9099" spans="1:4" x14ac:dyDescent="0.3">
      <c r="A9099">
        <v>10854</v>
      </c>
      <c r="B9099" t="s">
        <v>45</v>
      </c>
      <c r="C9099" t="s">
        <v>18</v>
      </c>
      <c r="D9099">
        <v>0</v>
      </c>
    </row>
    <row r="9100" spans="1:4" x14ac:dyDescent="0.3">
      <c r="A9100">
        <v>10854</v>
      </c>
      <c r="B9100" t="s">
        <v>45</v>
      </c>
      <c r="C9100" t="s">
        <v>19</v>
      </c>
      <c r="D9100">
        <v>14</v>
      </c>
    </row>
    <row r="9101" spans="1:4" x14ac:dyDescent="0.3">
      <c r="A9101">
        <v>10854</v>
      </c>
      <c r="B9101" t="s">
        <v>45</v>
      </c>
      <c r="C9101" t="s">
        <v>20</v>
      </c>
      <c r="D9101">
        <v>0</v>
      </c>
    </row>
    <row r="9102" spans="1:4" x14ac:dyDescent="0.3">
      <c r="A9102">
        <v>10854</v>
      </c>
      <c r="B9102" t="s">
        <v>45</v>
      </c>
      <c r="C9102" t="s">
        <v>21</v>
      </c>
      <c r="D9102">
        <v>0</v>
      </c>
    </row>
    <row r="9103" spans="1:4" x14ac:dyDescent="0.3">
      <c r="A9103">
        <v>10854</v>
      </c>
      <c r="B9103" t="s">
        <v>45</v>
      </c>
      <c r="C9103" t="s">
        <v>22</v>
      </c>
      <c r="D9103">
        <v>2</v>
      </c>
    </row>
    <row r="9104" spans="1:4" x14ac:dyDescent="0.3">
      <c r="A9104">
        <v>6488</v>
      </c>
      <c r="B9104" t="s">
        <v>52</v>
      </c>
      <c r="C9104" t="s">
        <v>17</v>
      </c>
      <c r="D9104">
        <v>76</v>
      </c>
    </row>
    <row r="9105" spans="1:4" x14ac:dyDescent="0.3">
      <c r="A9105">
        <v>6488</v>
      </c>
      <c r="B9105" t="s">
        <v>52</v>
      </c>
      <c r="C9105" t="s">
        <v>18</v>
      </c>
      <c r="D9105">
        <v>0</v>
      </c>
    </row>
    <row r="9106" spans="1:4" x14ac:dyDescent="0.3">
      <c r="A9106">
        <v>6488</v>
      </c>
      <c r="B9106" t="s">
        <v>52</v>
      </c>
      <c r="C9106" t="s">
        <v>19</v>
      </c>
      <c r="D9106">
        <v>7</v>
      </c>
    </row>
    <row r="9107" spans="1:4" x14ac:dyDescent="0.3">
      <c r="A9107">
        <v>6488</v>
      </c>
      <c r="B9107" t="s">
        <v>52</v>
      </c>
      <c r="C9107" t="s">
        <v>20</v>
      </c>
      <c r="D9107">
        <v>0</v>
      </c>
    </row>
    <row r="9108" spans="1:4" x14ac:dyDescent="0.3">
      <c r="A9108">
        <v>6488</v>
      </c>
      <c r="B9108" t="s">
        <v>52</v>
      </c>
      <c r="C9108" t="s">
        <v>21</v>
      </c>
      <c r="D9108">
        <v>0</v>
      </c>
    </row>
    <row r="9109" spans="1:4" x14ac:dyDescent="0.3">
      <c r="A9109">
        <v>6488</v>
      </c>
      <c r="B9109" t="s">
        <v>52</v>
      </c>
      <c r="C9109" t="s">
        <v>22</v>
      </c>
      <c r="D9109">
        <v>16</v>
      </c>
    </row>
    <row r="9110" spans="1:4" x14ac:dyDescent="0.3">
      <c r="A9110">
        <v>2066</v>
      </c>
      <c r="B9110" t="s">
        <v>41</v>
      </c>
      <c r="C9110" t="s">
        <v>17</v>
      </c>
      <c r="D9110">
        <v>70</v>
      </c>
    </row>
    <row r="9111" spans="1:4" x14ac:dyDescent="0.3">
      <c r="A9111">
        <v>2066</v>
      </c>
      <c r="B9111" t="s">
        <v>41</v>
      </c>
      <c r="C9111" t="s">
        <v>18</v>
      </c>
      <c r="D9111">
        <v>0</v>
      </c>
    </row>
    <row r="9112" spans="1:4" x14ac:dyDescent="0.3">
      <c r="A9112">
        <v>2066</v>
      </c>
      <c r="B9112" t="s">
        <v>41</v>
      </c>
      <c r="C9112" t="s">
        <v>19</v>
      </c>
      <c r="D9112">
        <v>11</v>
      </c>
    </row>
    <row r="9113" spans="1:4" x14ac:dyDescent="0.3">
      <c r="A9113">
        <v>2066</v>
      </c>
      <c r="B9113" t="s">
        <v>41</v>
      </c>
      <c r="C9113" t="s">
        <v>20</v>
      </c>
      <c r="D9113">
        <v>2</v>
      </c>
    </row>
    <row r="9114" spans="1:4" x14ac:dyDescent="0.3">
      <c r="A9114">
        <v>2066</v>
      </c>
      <c r="B9114" t="s">
        <v>41</v>
      </c>
      <c r="C9114" t="s">
        <v>21</v>
      </c>
      <c r="D9114">
        <v>8</v>
      </c>
    </row>
    <row r="9115" spans="1:4" x14ac:dyDescent="0.3">
      <c r="A9115">
        <v>2066</v>
      </c>
      <c r="B9115" t="s">
        <v>41</v>
      </c>
      <c r="C9115" t="s">
        <v>22</v>
      </c>
      <c r="D9115">
        <v>23</v>
      </c>
    </row>
    <row r="9116" spans="1:4" x14ac:dyDescent="0.3">
      <c r="A9116">
        <v>195</v>
      </c>
      <c r="B9116" t="s">
        <v>41</v>
      </c>
      <c r="C9116" t="s">
        <v>17</v>
      </c>
      <c r="D9116">
        <v>125</v>
      </c>
    </row>
    <row r="9117" spans="1:4" x14ac:dyDescent="0.3">
      <c r="A9117">
        <v>195</v>
      </c>
      <c r="B9117" t="s">
        <v>41</v>
      </c>
      <c r="C9117" t="s">
        <v>18</v>
      </c>
      <c r="D9117">
        <v>17</v>
      </c>
    </row>
    <row r="9118" spans="1:4" x14ac:dyDescent="0.3">
      <c r="A9118">
        <v>195</v>
      </c>
      <c r="B9118" t="s">
        <v>41</v>
      </c>
      <c r="C9118" t="s">
        <v>19</v>
      </c>
      <c r="D9118">
        <v>52</v>
      </c>
    </row>
    <row r="9119" spans="1:4" x14ac:dyDescent="0.3">
      <c r="A9119">
        <v>195</v>
      </c>
      <c r="B9119" t="s">
        <v>41</v>
      </c>
      <c r="C9119" t="s">
        <v>20</v>
      </c>
      <c r="D9119">
        <v>3</v>
      </c>
    </row>
    <row r="9120" spans="1:4" x14ac:dyDescent="0.3">
      <c r="A9120">
        <v>195</v>
      </c>
      <c r="B9120" t="s">
        <v>41</v>
      </c>
      <c r="C9120" t="s">
        <v>21</v>
      </c>
      <c r="D9120">
        <v>19</v>
      </c>
    </row>
    <row r="9121" spans="1:4" x14ac:dyDescent="0.3">
      <c r="A9121">
        <v>195</v>
      </c>
      <c r="B9121" t="s">
        <v>41</v>
      </c>
      <c r="C9121" t="s">
        <v>22</v>
      </c>
      <c r="D9121">
        <v>30</v>
      </c>
    </row>
    <row r="9122" spans="1:4" x14ac:dyDescent="0.3">
      <c r="A9122">
        <v>8418</v>
      </c>
      <c r="B9122" t="s">
        <v>52</v>
      </c>
      <c r="C9122" t="s">
        <v>17</v>
      </c>
      <c r="D9122">
        <v>7</v>
      </c>
    </row>
    <row r="9123" spans="1:4" x14ac:dyDescent="0.3">
      <c r="A9123">
        <v>8418</v>
      </c>
      <c r="B9123" t="s">
        <v>52</v>
      </c>
      <c r="C9123" t="s">
        <v>18</v>
      </c>
      <c r="D9123">
        <v>10</v>
      </c>
    </row>
    <row r="9124" spans="1:4" x14ac:dyDescent="0.3">
      <c r="A9124">
        <v>8418</v>
      </c>
      <c r="B9124" t="s">
        <v>52</v>
      </c>
      <c r="C9124" t="s">
        <v>19</v>
      </c>
      <c r="D9124">
        <v>17</v>
      </c>
    </row>
    <row r="9125" spans="1:4" x14ac:dyDescent="0.3">
      <c r="A9125">
        <v>8418</v>
      </c>
      <c r="B9125" t="s">
        <v>52</v>
      </c>
      <c r="C9125" t="s">
        <v>20</v>
      </c>
      <c r="D9125">
        <v>8</v>
      </c>
    </row>
    <row r="9126" spans="1:4" x14ac:dyDescent="0.3">
      <c r="A9126">
        <v>8418</v>
      </c>
      <c r="B9126" t="s">
        <v>52</v>
      </c>
      <c r="C9126" t="s">
        <v>21</v>
      </c>
      <c r="D9126">
        <v>6</v>
      </c>
    </row>
    <row r="9127" spans="1:4" x14ac:dyDescent="0.3">
      <c r="A9127">
        <v>8418</v>
      </c>
      <c r="B9127" t="s">
        <v>52</v>
      </c>
      <c r="C9127" t="s">
        <v>22</v>
      </c>
      <c r="D9127">
        <v>13</v>
      </c>
    </row>
    <row r="9128" spans="1:4" x14ac:dyDescent="0.3">
      <c r="A9128">
        <v>5247</v>
      </c>
      <c r="B9128" t="s">
        <v>41</v>
      </c>
      <c r="C9128" t="s">
        <v>17</v>
      </c>
      <c r="D9128">
        <v>31</v>
      </c>
    </row>
    <row r="9129" spans="1:4" x14ac:dyDescent="0.3">
      <c r="A9129">
        <v>5247</v>
      </c>
      <c r="B9129" t="s">
        <v>41</v>
      </c>
      <c r="C9129" t="s">
        <v>18</v>
      </c>
      <c r="D9129">
        <v>0</v>
      </c>
    </row>
    <row r="9130" spans="1:4" x14ac:dyDescent="0.3">
      <c r="A9130">
        <v>5247</v>
      </c>
      <c r="B9130" t="s">
        <v>41</v>
      </c>
      <c r="C9130" t="s">
        <v>19</v>
      </c>
      <c r="D9130">
        <v>6</v>
      </c>
    </row>
    <row r="9131" spans="1:4" x14ac:dyDescent="0.3">
      <c r="A9131">
        <v>5247</v>
      </c>
      <c r="B9131" t="s">
        <v>41</v>
      </c>
      <c r="C9131" t="s">
        <v>20</v>
      </c>
      <c r="D9131">
        <v>2</v>
      </c>
    </row>
    <row r="9132" spans="1:4" x14ac:dyDescent="0.3">
      <c r="A9132">
        <v>5247</v>
      </c>
      <c r="B9132" t="s">
        <v>41</v>
      </c>
      <c r="C9132" t="s">
        <v>21</v>
      </c>
      <c r="D9132">
        <v>1</v>
      </c>
    </row>
    <row r="9133" spans="1:4" x14ac:dyDescent="0.3">
      <c r="A9133">
        <v>5247</v>
      </c>
      <c r="B9133" t="s">
        <v>41</v>
      </c>
      <c r="C9133" t="s">
        <v>22</v>
      </c>
      <c r="D9133">
        <v>5</v>
      </c>
    </row>
    <row r="9134" spans="1:4" x14ac:dyDescent="0.3">
      <c r="A9134">
        <v>7761</v>
      </c>
      <c r="B9134" t="s">
        <v>53</v>
      </c>
      <c r="C9134" t="s">
        <v>17</v>
      </c>
      <c r="D9134">
        <v>13</v>
      </c>
    </row>
    <row r="9135" spans="1:4" x14ac:dyDescent="0.3">
      <c r="A9135">
        <v>7761</v>
      </c>
      <c r="B9135" t="s">
        <v>53</v>
      </c>
      <c r="C9135" t="s">
        <v>18</v>
      </c>
      <c r="D9135">
        <v>11</v>
      </c>
    </row>
    <row r="9136" spans="1:4" x14ac:dyDescent="0.3">
      <c r="A9136">
        <v>7761</v>
      </c>
      <c r="B9136" t="s">
        <v>53</v>
      </c>
      <c r="C9136" t="s">
        <v>19</v>
      </c>
      <c r="D9136">
        <v>24</v>
      </c>
    </row>
    <row r="9137" spans="1:4" x14ac:dyDescent="0.3">
      <c r="A9137">
        <v>7761</v>
      </c>
      <c r="B9137" t="s">
        <v>53</v>
      </c>
      <c r="C9137" t="s">
        <v>20</v>
      </c>
      <c r="D9137">
        <v>13</v>
      </c>
    </row>
    <row r="9138" spans="1:4" x14ac:dyDescent="0.3">
      <c r="A9138">
        <v>7761</v>
      </c>
      <c r="B9138" t="s">
        <v>53</v>
      </c>
      <c r="C9138" t="s">
        <v>21</v>
      </c>
      <c r="D9138">
        <v>8</v>
      </c>
    </row>
    <row r="9139" spans="1:4" x14ac:dyDescent="0.3">
      <c r="A9139">
        <v>7761</v>
      </c>
      <c r="B9139" t="s">
        <v>53</v>
      </c>
      <c r="C9139" t="s">
        <v>22</v>
      </c>
      <c r="D9139">
        <v>40</v>
      </c>
    </row>
    <row r="9140" spans="1:4" x14ac:dyDescent="0.3">
      <c r="A9140">
        <v>4271</v>
      </c>
      <c r="B9140" t="s">
        <v>45</v>
      </c>
      <c r="C9140" t="s">
        <v>17</v>
      </c>
      <c r="D9140">
        <v>46</v>
      </c>
    </row>
    <row r="9141" spans="1:4" x14ac:dyDescent="0.3">
      <c r="A9141">
        <v>4271</v>
      </c>
      <c r="B9141" t="s">
        <v>45</v>
      </c>
      <c r="C9141" t="s">
        <v>18</v>
      </c>
      <c r="D9141">
        <v>35</v>
      </c>
    </row>
    <row r="9142" spans="1:4" x14ac:dyDescent="0.3">
      <c r="A9142">
        <v>4271</v>
      </c>
      <c r="B9142" t="s">
        <v>45</v>
      </c>
      <c r="C9142" t="s">
        <v>19</v>
      </c>
      <c r="D9142">
        <v>69</v>
      </c>
    </row>
    <row r="9143" spans="1:4" x14ac:dyDescent="0.3">
      <c r="A9143">
        <v>4271</v>
      </c>
      <c r="B9143" t="s">
        <v>45</v>
      </c>
      <c r="C9143" t="s">
        <v>20</v>
      </c>
      <c r="D9143">
        <v>84</v>
      </c>
    </row>
    <row r="9144" spans="1:4" x14ac:dyDescent="0.3">
      <c r="A9144">
        <v>4271</v>
      </c>
      <c r="B9144" t="s">
        <v>45</v>
      </c>
      <c r="C9144" t="s">
        <v>21</v>
      </c>
      <c r="D9144">
        <v>41</v>
      </c>
    </row>
    <row r="9145" spans="1:4" x14ac:dyDescent="0.3">
      <c r="A9145">
        <v>4271</v>
      </c>
      <c r="B9145" t="s">
        <v>45</v>
      </c>
      <c r="C9145" t="s">
        <v>22</v>
      </c>
      <c r="D9145">
        <v>66</v>
      </c>
    </row>
    <row r="9146" spans="1:4" x14ac:dyDescent="0.3">
      <c r="A9146">
        <v>6568</v>
      </c>
      <c r="B9146" t="s">
        <v>43</v>
      </c>
      <c r="C9146" t="s">
        <v>17</v>
      </c>
      <c r="D9146">
        <v>11</v>
      </c>
    </row>
    <row r="9147" spans="1:4" x14ac:dyDescent="0.3">
      <c r="A9147">
        <v>6568</v>
      </c>
      <c r="B9147" t="s">
        <v>43</v>
      </c>
      <c r="C9147" t="s">
        <v>18</v>
      </c>
      <c r="D9147">
        <v>0</v>
      </c>
    </row>
    <row r="9148" spans="1:4" x14ac:dyDescent="0.3">
      <c r="A9148">
        <v>6568</v>
      </c>
      <c r="B9148" t="s">
        <v>43</v>
      </c>
      <c r="C9148" t="s">
        <v>19</v>
      </c>
      <c r="D9148">
        <v>36</v>
      </c>
    </row>
    <row r="9149" spans="1:4" x14ac:dyDescent="0.3">
      <c r="A9149">
        <v>6568</v>
      </c>
      <c r="B9149" t="s">
        <v>43</v>
      </c>
      <c r="C9149" t="s">
        <v>20</v>
      </c>
      <c r="D9149">
        <v>15</v>
      </c>
    </row>
    <row r="9150" spans="1:4" x14ac:dyDescent="0.3">
      <c r="A9150">
        <v>6568</v>
      </c>
      <c r="B9150" t="s">
        <v>43</v>
      </c>
      <c r="C9150" t="s">
        <v>21</v>
      </c>
      <c r="D9150">
        <v>5</v>
      </c>
    </row>
    <row r="9151" spans="1:4" x14ac:dyDescent="0.3">
      <c r="A9151">
        <v>6568</v>
      </c>
      <c r="B9151" t="s">
        <v>43</v>
      </c>
      <c r="C9151" t="s">
        <v>22</v>
      </c>
      <c r="D9151">
        <v>12</v>
      </c>
    </row>
    <row r="9152" spans="1:4" x14ac:dyDescent="0.3">
      <c r="A9152">
        <v>6201</v>
      </c>
      <c r="B9152" t="s">
        <v>41</v>
      </c>
      <c r="C9152" t="s">
        <v>17</v>
      </c>
      <c r="D9152">
        <v>22</v>
      </c>
    </row>
    <row r="9153" spans="1:4" x14ac:dyDescent="0.3">
      <c r="A9153">
        <v>6201</v>
      </c>
      <c r="B9153" t="s">
        <v>41</v>
      </c>
      <c r="C9153" t="s">
        <v>18</v>
      </c>
      <c r="D9153">
        <v>2</v>
      </c>
    </row>
    <row r="9154" spans="1:4" x14ac:dyDescent="0.3">
      <c r="A9154">
        <v>6201</v>
      </c>
      <c r="B9154" t="s">
        <v>41</v>
      </c>
      <c r="C9154" t="s">
        <v>19</v>
      </c>
      <c r="D9154">
        <v>14</v>
      </c>
    </row>
    <row r="9155" spans="1:4" x14ac:dyDescent="0.3">
      <c r="A9155">
        <v>6201</v>
      </c>
      <c r="B9155" t="s">
        <v>41</v>
      </c>
      <c r="C9155" t="s">
        <v>20</v>
      </c>
      <c r="D9155">
        <v>0</v>
      </c>
    </row>
    <row r="9156" spans="1:4" x14ac:dyDescent="0.3">
      <c r="A9156">
        <v>6201</v>
      </c>
      <c r="B9156" t="s">
        <v>41</v>
      </c>
      <c r="C9156" t="s">
        <v>21</v>
      </c>
      <c r="D9156">
        <v>1</v>
      </c>
    </row>
    <row r="9157" spans="1:4" x14ac:dyDescent="0.3">
      <c r="A9157">
        <v>6201</v>
      </c>
      <c r="B9157" t="s">
        <v>41</v>
      </c>
      <c r="C9157" t="s">
        <v>22</v>
      </c>
      <c r="D9157">
        <v>10</v>
      </c>
    </row>
    <row r="9158" spans="1:4" x14ac:dyDescent="0.3">
      <c r="A9158">
        <v>3033</v>
      </c>
      <c r="B9158" t="s">
        <v>53</v>
      </c>
      <c r="C9158" t="s">
        <v>17</v>
      </c>
      <c r="D9158">
        <v>112</v>
      </c>
    </row>
    <row r="9159" spans="1:4" x14ac:dyDescent="0.3">
      <c r="A9159">
        <v>3033</v>
      </c>
      <c r="B9159" t="s">
        <v>53</v>
      </c>
      <c r="C9159" t="s">
        <v>18</v>
      </c>
      <c r="D9159">
        <v>17</v>
      </c>
    </row>
    <row r="9160" spans="1:4" x14ac:dyDescent="0.3">
      <c r="A9160">
        <v>3033</v>
      </c>
      <c r="B9160" t="s">
        <v>53</v>
      </c>
      <c r="C9160" t="s">
        <v>19</v>
      </c>
      <c r="D9160">
        <v>44</v>
      </c>
    </row>
    <row r="9161" spans="1:4" x14ac:dyDescent="0.3">
      <c r="A9161">
        <v>3033</v>
      </c>
      <c r="B9161" t="s">
        <v>53</v>
      </c>
      <c r="C9161" t="s">
        <v>20</v>
      </c>
      <c r="D9161">
        <v>34</v>
      </c>
    </row>
    <row r="9162" spans="1:4" x14ac:dyDescent="0.3">
      <c r="A9162">
        <v>3033</v>
      </c>
      <c r="B9162" t="s">
        <v>53</v>
      </c>
      <c r="C9162" t="s">
        <v>21</v>
      </c>
      <c r="D9162">
        <v>22</v>
      </c>
    </row>
    <row r="9163" spans="1:4" x14ac:dyDescent="0.3">
      <c r="A9163">
        <v>3033</v>
      </c>
      <c r="B9163" t="s">
        <v>53</v>
      </c>
      <c r="C9163" t="s">
        <v>22</v>
      </c>
      <c r="D9163">
        <v>89</v>
      </c>
    </row>
    <row r="9164" spans="1:4" x14ac:dyDescent="0.3">
      <c r="A9164">
        <v>4119</v>
      </c>
      <c r="B9164" t="s">
        <v>52</v>
      </c>
      <c r="C9164" t="s">
        <v>17</v>
      </c>
      <c r="D9164">
        <v>112</v>
      </c>
    </row>
    <row r="9165" spans="1:4" x14ac:dyDescent="0.3">
      <c r="A9165">
        <v>4119</v>
      </c>
      <c r="B9165" t="s">
        <v>52</v>
      </c>
      <c r="C9165" t="s">
        <v>18</v>
      </c>
      <c r="D9165">
        <v>17</v>
      </c>
    </row>
    <row r="9166" spans="1:4" x14ac:dyDescent="0.3">
      <c r="A9166">
        <v>4119</v>
      </c>
      <c r="B9166" t="s">
        <v>52</v>
      </c>
      <c r="C9166" t="s">
        <v>19</v>
      </c>
      <c r="D9166">
        <v>44</v>
      </c>
    </row>
    <row r="9167" spans="1:4" x14ac:dyDescent="0.3">
      <c r="A9167">
        <v>4119</v>
      </c>
      <c r="B9167" t="s">
        <v>52</v>
      </c>
      <c r="C9167" t="s">
        <v>20</v>
      </c>
      <c r="D9167">
        <v>34</v>
      </c>
    </row>
    <row r="9168" spans="1:4" x14ac:dyDescent="0.3">
      <c r="A9168">
        <v>4119</v>
      </c>
      <c r="B9168" t="s">
        <v>52</v>
      </c>
      <c r="C9168" t="s">
        <v>21</v>
      </c>
      <c r="D9168">
        <v>22</v>
      </c>
    </row>
    <row r="9169" spans="1:4" x14ac:dyDescent="0.3">
      <c r="A9169">
        <v>4119</v>
      </c>
      <c r="B9169" t="s">
        <v>52</v>
      </c>
      <c r="C9169" t="s">
        <v>22</v>
      </c>
      <c r="D9169">
        <v>89</v>
      </c>
    </row>
    <row r="9170" spans="1:4" x14ac:dyDescent="0.3">
      <c r="A9170">
        <v>8181</v>
      </c>
      <c r="B9170" t="s">
        <v>41</v>
      </c>
      <c r="C9170" t="s">
        <v>17</v>
      </c>
      <c r="D9170">
        <v>51</v>
      </c>
    </row>
    <row r="9171" spans="1:4" x14ac:dyDescent="0.3">
      <c r="A9171">
        <v>8181</v>
      </c>
      <c r="B9171" t="s">
        <v>41</v>
      </c>
      <c r="C9171" t="s">
        <v>18</v>
      </c>
      <c r="D9171">
        <v>12</v>
      </c>
    </row>
    <row r="9172" spans="1:4" x14ac:dyDescent="0.3">
      <c r="A9172">
        <v>8181</v>
      </c>
      <c r="B9172" t="s">
        <v>41</v>
      </c>
      <c r="C9172" t="s">
        <v>19</v>
      </c>
      <c r="D9172">
        <v>49</v>
      </c>
    </row>
    <row r="9173" spans="1:4" x14ac:dyDescent="0.3">
      <c r="A9173">
        <v>8181</v>
      </c>
      <c r="B9173" t="s">
        <v>41</v>
      </c>
      <c r="C9173" t="s">
        <v>20</v>
      </c>
      <c r="D9173">
        <v>17</v>
      </c>
    </row>
    <row r="9174" spans="1:4" x14ac:dyDescent="0.3">
      <c r="A9174">
        <v>8181</v>
      </c>
      <c r="B9174" t="s">
        <v>41</v>
      </c>
      <c r="C9174" t="s">
        <v>21</v>
      </c>
      <c r="D9174">
        <v>24</v>
      </c>
    </row>
    <row r="9175" spans="1:4" x14ac:dyDescent="0.3">
      <c r="A9175">
        <v>8181</v>
      </c>
      <c r="B9175" t="s">
        <v>41</v>
      </c>
      <c r="C9175" t="s">
        <v>22</v>
      </c>
      <c r="D9175">
        <v>24</v>
      </c>
    </row>
    <row r="9176" spans="1:4" x14ac:dyDescent="0.3">
      <c r="A9176">
        <v>1606</v>
      </c>
      <c r="B9176" t="s">
        <v>47</v>
      </c>
      <c r="C9176" t="s">
        <v>17</v>
      </c>
      <c r="D9176">
        <v>3</v>
      </c>
    </row>
    <row r="9177" spans="1:4" x14ac:dyDescent="0.3">
      <c r="A9177">
        <v>1606</v>
      </c>
      <c r="B9177" t="s">
        <v>47</v>
      </c>
      <c r="C9177" t="s">
        <v>18</v>
      </c>
      <c r="D9177">
        <v>1</v>
      </c>
    </row>
    <row r="9178" spans="1:4" x14ac:dyDescent="0.3">
      <c r="A9178">
        <v>1606</v>
      </c>
      <c r="B9178" t="s">
        <v>47</v>
      </c>
      <c r="C9178" t="s">
        <v>19</v>
      </c>
      <c r="D9178">
        <v>8</v>
      </c>
    </row>
    <row r="9179" spans="1:4" x14ac:dyDescent="0.3">
      <c r="A9179">
        <v>1606</v>
      </c>
      <c r="B9179" t="s">
        <v>47</v>
      </c>
      <c r="C9179" t="s">
        <v>20</v>
      </c>
      <c r="D9179">
        <v>4</v>
      </c>
    </row>
    <row r="9180" spans="1:4" x14ac:dyDescent="0.3">
      <c r="A9180">
        <v>1606</v>
      </c>
      <c r="B9180" t="s">
        <v>47</v>
      </c>
      <c r="C9180" t="s">
        <v>21</v>
      </c>
      <c r="D9180">
        <v>3</v>
      </c>
    </row>
    <row r="9181" spans="1:4" x14ac:dyDescent="0.3">
      <c r="A9181">
        <v>1606</v>
      </c>
      <c r="B9181" t="s">
        <v>47</v>
      </c>
      <c r="C9181" t="s">
        <v>22</v>
      </c>
      <c r="D9181">
        <v>3</v>
      </c>
    </row>
    <row r="9182" spans="1:4" x14ac:dyDescent="0.3">
      <c r="A9182">
        <v>1519</v>
      </c>
      <c r="B9182" t="s">
        <v>41</v>
      </c>
      <c r="C9182" t="s">
        <v>17</v>
      </c>
      <c r="D9182">
        <v>38</v>
      </c>
    </row>
    <row r="9183" spans="1:4" x14ac:dyDescent="0.3">
      <c r="A9183">
        <v>1519</v>
      </c>
      <c r="B9183" t="s">
        <v>41</v>
      </c>
      <c r="C9183" t="s">
        <v>18</v>
      </c>
      <c r="D9183">
        <v>4</v>
      </c>
    </row>
    <row r="9184" spans="1:4" x14ac:dyDescent="0.3">
      <c r="A9184">
        <v>1519</v>
      </c>
      <c r="B9184" t="s">
        <v>41</v>
      </c>
      <c r="C9184" t="s">
        <v>19</v>
      </c>
      <c r="D9184">
        <v>22</v>
      </c>
    </row>
    <row r="9185" spans="1:4" x14ac:dyDescent="0.3">
      <c r="A9185">
        <v>1519</v>
      </c>
      <c r="B9185" t="s">
        <v>41</v>
      </c>
      <c r="C9185" t="s">
        <v>20</v>
      </c>
      <c r="D9185">
        <v>3</v>
      </c>
    </row>
    <row r="9186" spans="1:4" x14ac:dyDescent="0.3">
      <c r="A9186">
        <v>1519</v>
      </c>
      <c r="B9186" t="s">
        <v>41</v>
      </c>
      <c r="C9186" t="s">
        <v>21</v>
      </c>
      <c r="D9186">
        <v>3</v>
      </c>
    </row>
    <row r="9187" spans="1:4" x14ac:dyDescent="0.3">
      <c r="A9187">
        <v>1519</v>
      </c>
      <c r="B9187" t="s">
        <v>41</v>
      </c>
      <c r="C9187" t="s">
        <v>22</v>
      </c>
      <c r="D9187">
        <v>3</v>
      </c>
    </row>
    <row r="9188" spans="1:4" x14ac:dyDescent="0.3">
      <c r="A9188">
        <v>9080</v>
      </c>
      <c r="B9188" t="s">
        <v>41</v>
      </c>
      <c r="C9188" t="s">
        <v>17</v>
      </c>
      <c r="D9188">
        <v>38</v>
      </c>
    </row>
    <row r="9189" spans="1:4" x14ac:dyDescent="0.3">
      <c r="A9189">
        <v>9080</v>
      </c>
      <c r="B9189" t="s">
        <v>41</v>
      </c>
      <c r="C9189" t="s">
        <v>18</v>
      </c>
      <c r="D9189">
        <v>4</v>
      </c>
    </row>
    <row r="9190" spans="1:4" x14ac:dyDescent="0.3">
      <c r="A9190">
        <v>9080</v>
      </c>
      <c r="B9190" t="s">
        <v>41</v>
      </c>
      <c r="C9190" t="s">
        <v>19</v>
      </c>
      <c r="D9190">
        <v>22</v>
      </c>
    </row>
    <row r="9191" spans="1:4" x14ac:dyDescent="0.3">
      <c r="A9191">
        <v>9080</v>
      </c>
      <c r="B9191" t="s">
        <v>41</v>
      </c>
      <c r="C9191" t="s">
        <v>20</v>
      </c>
      <c r="D9191">
        <v>3</v>
      </c>
    </row>
    <row r="9192" spans="1:4" x14ac:dyDescent="0.3">
      <c r="A9192">
        <v>9080</v>
      </c>
      <c r="B9192" t="s">
        <v>41</v>
      </c>
      <c r="C9192" t="s">
        <v>21</v>
      </c>
      <c r="D9192">
        <v>3</v>
      </c>
    </row>
    <row r="9193" spans="1:4" x14ac:dyDescent="0.3">
      <c r="A9193">
        <v>9080</v>
      </c>
      <c r="B9193" t="s">
        <v>41</v>
      </c>
      <c r="C9193" t="s">
        <v>22</v>
      </c>
      <c r="D9193">
        <v>3</v>
      </c>
    </row>
    <row r="9194" spans="1:4" x14ac:dyDescent="0.3">
      <c r="A9194">
        <v>4877</v>
      </c>
      <c r="B9194" t="s">
        <v>45</v>
      </c>
      <c r="C9194" t="s">
        <v>17</v>
      </c>
      <c r="D9194">
        <v>34</v>
      </c>
    </row>
    <row r="9195" spans="1:4" x14ac:dyDescent="0.3">
      <c r="A9195">
        <v>4877</v>
      </c>
      <c r="B9195" t="s">
        <v>45</v>
      </c>
      <c r="C9195" t="s">
        <v>18</v>
      </c>
      <c r="D9195">
        <v>0</v>
      </c>
    </row>
    <row r="9196" spans="1:4" x14ac:dyDescent="0.3">
      <c r="A9196">
        <v>4877</v>
      </c>
      <c r="B9196" t="s">
        <v>45</v>
      </c>
      <c r="C9196" t="s">
        <v>19</v>
      </c>
      <c r="D9196">
        <v>7</v>
      </c>
    </row>
    <row r="9197" spans="1:4" x14ac:dyDescent="0.3">
      <c r="A9197">
        <v>4877</v>
      </c>
      <c r="B9197" t="s">
        <v>45</v>
      </c>
      <c r="C9197" t="s">
        <v>20</v>
      </c>
      <c r="D9197">
        <v>0</v>
      </c>
    </row>
    <row r="9198" spans="1:4" x14ac:dyDescent="0.3">
      <c r="A9198">
        <v>4877</v>
      </c>
      <c r="B9198" t="s">
        <v>45</v>
      </c>
      <c r="C9198" t="s">
        <v>21</v>
      </c>
      <c r="D9198">
        <v>0</v>
      </c>
    </row>
    <row r="9199" spans="1:4" x14ac:dyDescent="0.3">
      <c r="A9199">
        <v>4877</v>
      </c>
      <c r="B9199" t="s">
        <v>45</v>
      </c>
      <c r="C9199" t="s">
        <v>22</v>
      </c>
      <c r="D9199">
        <v>0</v>
      </c>
    </row>
    <row r="9200" spans="1:4" x14ac:dyDescent="0.3">
      <c r="A9200">
        <v>3629</v>
      </c>
      <c r="B9200" t="s">
        <v>48</v>
      </c>
      <c r="C9200" t="s">
        <v>17</v>
      </c>
      <c r="D9200">
        <v>76</v>
      </c>
    </row>
    <row r="9201" spans="1:4" x14ac:dyDescent="0.3">
      <c r="A9201">
        <v>3629</v>
      </c>
      <c r="B9201" t="s">
        <v>48</v>
      </c>
      <c r="C9201" t="s">
        <v>18</v>
      </c>
      <c r="D9201">
        <v>3</v>
      </c>
    </row>
    <row r="9202" spans="1:4" x14ac:dyDescent="0.3">
      <c r="A9202">
        <v>3629</v>
      </c>
      <c r="B9202" t="s">
        <v>48</v>
      </c>
      <c r="C9202" t="s">
        <v>19</v>
      </c>
      <c r="D9202">
        <v>31</v>
      </c>
    </row>
    <row r="9203" spans="1:4" x14ac:dyDescent="0.3">
      <c r="A9203">
        <v>3629</v>
      </c>
      <c r="B9203" t="s">
        <v>48</v>
      </c>
      <c r="C9203" t="s">
        <v>20</v>
      </c>
      <c r="D9203">
        <v>4</v>
      </c>
    </row>
    <row r="9204" spans="1:4" x14ac:dyDescent="0.3">
      <c r="A9204">
        <v>3629</v>
      </c>
      <c r="B9204" t="s">
        <v>48</v>
      </c>
      <c r="C9204" t="s">
        <v>21</v>
      </c>
      <c r="D9204">
        <v>4</v>
      </c>
    </row>
    <row r="9205" spans="1:4" x14ac:dyDescent="0.3">
      <c r="A9205">
        <v>3629</v>
      </c>
      <c r="B9205" t="s">
        <v>48</v>
      </c>
      <c r="C9205" t="s">
        <v>22</v>
      </c>
      <c r="D9205">
        <v>27</v>
      </c>
    </row>
    <row r="9206" spans="1:4" x14ac:dyDescent="0.3">
      <c r="A9206">
        <v>3120</v>
      </c>
      <c r="B9206" t="s">
        <v>48</v>
      </c>
      <c r="C9206" t="s">
        <v>17</v>
      </c>
      <c r="D9206">
        <v>6</v>
      </c>
    </row>
    <row r="9207" spans="1:4" x14ac:dyDescent="0.3">
      <c r="A9207">
        <v>3120</v>
      </c>
      <c r="B9207" t="s">
        <v>48</v>
      </c>
      <c r="C9207" t="s">
        <v>18</v>
      </c>
      <c r="D9207">
        <v>1</v>
      </c>
    </row>
    <row r="9208" spans="1:4" x14ac:dyDescent="0.3">
      <c r="A9208">
        <v>3120</v>
      </c>
      <c r="B9208" t="s">
        <v>48</v>
      </c>
      <c r="C9208" t="s">
        <v>19</v>
      </c>
      <c r="D9208">
        <v>10</v>
      </c>
    </row>
    <row r="9209" spans="1:4" x14ac:dyDescent="0.3">
      <c r="A9209">
        <v>3120</v>
      </c>
      <c r="B9209" t="s">
        <v>48</v>
      </c>
      <c r="C9209" t="s">
        <v>20</v>
      </c>
      <c r="D9209">
        <v>0</v>
      </c>
    </row>
    <row r="9210" spans="1:4" x14ac:dyDescent="0.3">
      <c r="A9210">
        <v>3120</v>
      </c>
      <c r="B9210" t="s">
        <v>48</v>
      </c>
      <c r="C9210" t="s">
        <v>21</v>
      </c>
      <c r="D9210">
        <v>1</v>
      </c>
    </row>
    <row r="9211" spans="1:4" x14ac:dyDescent="0.3">
      <c r="A9211">
        <v>3120</v>
      </c>
      <c r="B9211" t="s">
        <v>48</v>
      </c>
      <c r="C9211" t="s">
        <v>22</v>
      </c>
      <c r="D9211">
        <v>4</v>
      </c>
    </row>
    <row r="9212" spans="1:4" x14ac:dyDescent="0.3">
      <c r="A9212">
        <v>1381</v>
      </c>
      <c r="B9212" t="s">
        <v>41</v>
      </c>
      <c r="C9212" t="s">
        <v>17</v>
      </c>
      <c r="D9212">
        <v>172</v>
      </c>
    </row>
    <row r="9213" spans="1:4" x14ac:dyDescent="0.3">
      <c r="A9213">
        <v>1381</v>
      </c>
      <c r="B9213" t="s">
        <v>41</v>
      </c>
      <c r="C9213" t="s">
        <v>18</v>
      </c>
      <c r="D9213">
        <v>3</v>
      </c>
    </row>
    <row r="9214" spans="1:4" x14ac:dyDescent="0.3">
      <c r="A9214">
        <v>1381</v>
      </c>
      <c r="B9214" t="s">
        <v>41</v>
      </c>
      <c r="C9214" t="s">
        <v>19</v>
      </c>
      <c r="D9214">
        <v>115</v>
      </c>
    </row>
    <row r="9215" spans="1:4" x14ac:dyDescent="0.3">
      <c r="A9215">
        <v>1381</v>
      </c>
      <c r="B9215" t="s">
        <v>41</v>
      </c>
      <c r="C9215" t="s">
        <v>20</v>
      </c>
      <c r="D9215">
        <v>16</v>
      </c>
    </row>
    <row r="9216" spans="1:4" x14ac:dyDescent="0.3">
      <c r="A9216">
        <v>1381</v>
      </c>
      <c r="B9216" t="s">
        <v>41</v>
      </c>
      <c r="C9216" t="s">
        <v>21</v>
      </c>
      <c r="D9216">
        <v>0</v>
      </c>
    </row>
    <row r="9217" spans="1:4" x14ac:dyDescent="0.3">
      <c r="A9217">
        <v>1381</v>
      </c>
      <c r="B9217" t="s">
        <v>41</v>
      </c>
      <c r="C9217" t="s">
        <v>22</v>
      </c>
      <c r="D9217">
        <v>18</v>
      </c>
    </row>
    <row r="9218" spans="1:4" x14ac:dyDescent="0.3">
      <c r="A9218">
        <v>1545</v>
      </c>
      <c r="B9218" t="s">
        <v>41</v>
      </c>
      <c r="C9218" t="s">
        <v>17</v>
      </c>
      <c r="D9218">
        <v>120</v>
      </c>
    </row>
    <row r="9219" spans="1:4" x14ac:dyDescent="0.3">
      <c r="A9219">
        <v>1545</v>
      </c>
      <c r="B9219" t="s">
        <v>41</v>
      </c>
      <c r="C9219" t="s">
        <v>18</v>
      </c>
      <c r="D9219">
        <v>19</v>
      </c>
    </row>
    <row r="9220" spans="1:4" x14ac:dyDescent="0.3">
      <c r="A9220">
        <v>1545</v>
      </c>
      <c r="B9220" t="s">
        <v>41</v>
      </c>
      <c r="C9220" t="s">
        <v>19</v>
      </c>
      <c r="D9220">
        <v>206</v>
      </c>
    </row>
    <row r="9221" spans="1:4" x14ac:dyDescent="0.3">
      <c r="A9221">
        <v>1545</v>
      </c>
      <c r="B9221" t="s">
        <v>41</v>
      </c>
      <c r="C9221" t="s">
        <v>20</v>
      </c>
      <c r="D9221">
        <v>25</v>
      </c>
    </row>
    <row r="9222" spans="1:4" x14ac:dyDescent="0.3">
      <c r="A9222">
        <v>1545</v>
      </c>
      <c r="B9222" t="s">
        <v>41</v>
      </c>
      <c r="C9222" t="s">
        <v>21</v>
      </c>
      <c r="D9222">
        <v>19</v>
      </c>
    </row>
    <row r="9223" spans="1:4" x14ac:dyDescent="0.3">
      <c r="A9223">
        <v>1545</v>
      </c>
      <c r="B9223" t="s">
        <v>41</v>
      </c>
      <c r="C9223" t="s">
        <v>22</v>
      </c>
      <c r="D9223">
        <v>54</v>
      </c>
    </row>
    <row r="9224" spans="1:4" x14ac:dyDescent="0.3">
      <c r="A9224">
        <v>833</v>
      </c>
      <c r="B9224" t="s">
        <v>41</v>
      </c>
      <c r="C9224" t="s">
        <v>17</v>
      </c>
      <c r="D9224">
        <v>56</v>
      </c>
    </row>
    <row r="9225" spans="1:4" x14ac:dyDescent="0.3">
      <c r="A9225">
        <v>833</v>
      </c>
      <c r="B9225" t="s">
        <v>41</v>
      </c>
      <c r="C9225" t="s">
        <v>18</v>
      </c>
      <c r="D9225">
        <v>0</v>
      </c>
    </row>
    <row r="9226" spans="1:4" x14ac:dyDescent="0.3">
      <c r="A9226">
        <v>833</v>
      </c>
      <c r="B9226" t="s">
        <v>41</v>
      </c>
      <c r="C9226" t="s">
        <v>19</v>
      </c>
      <c r="D9226">
        <v>14</v>
      </c>
    </row>
    <row r="9227" spans="1:4" x14ac:dyDescent="0.3">
      <c r="A9227">
        <v>833</v>
      </c>
      <c r="B9227" t="s">
        <v>41</v>
      </c>
      <c r="C9227" t="s">
        <v>20</v>
      </c>
      <c r="D9227">
        <v>0</v>
      </c>
    </row>
    <row r="9228" spans="1:4" x14ac:dyDescent="0.3">
      <c r="A9228">
        <v>833</v>
      </c>
      <c r="B9228" t="s">
        <v>41</v>
      </c>
      <c r="C9228" t="s">
        <v>21</v>
      </c>
      <c r="D9228">
        <v>0</v>
      </c>
    </row>
    <row r="9229" spans="1:4" x14ac:dyDescent="0.3">
      <c r="A9229">
        <v>833</v>
      </c>
      <c r="B9229" t="s">
        <v>41</v>
      </c>
      <c r="C9229" t="s">
        <v>22</v>
      </c>
      <c r="D9229">
        <v>2</v>
      </c>
    </row>
    <row r="9230" spans="1:4" x14ac:dyDescent="0.3">
      <c r="A9230">
        <v>3565</v>
      </c>
      <c r="B9230" t="s">
        <v>41</v>
      </c>
      <c r="C9230" t="s">
        <v>17</v>
      </c>
      <c r="D9230">
        <v>56</v>
      </c>
    </row>
    <row r="9231" spans="1:4" x14ac:dyDescent="0.3">
      <c r="A9231">
        <v>3565</v>
      </c>
      <c r="B9231" t="s">
        <v>41</v>
      </c>
      <c r="C9231" t="s">
        <v>18</v>
      </c>
      <c r="D9231">
        <v>0</v>
      </c>
    </row>
    <row r="9232" spans="1:4" x14ac:dyDescent="0.3">
      <c r="A9232">
        <v>3565</v>
      </c>
      <c r="B9232" t="s">
        <v>41</v>
      </c>
      <c r="C9232" t="s">
        <v>19</v>
      </c>
      <c r="D9232">
        <v>14</v>
      </c>
    </row>
    <row r="9233" spans="1:4" x14ac:dyDescent="0.3">
      <c r="A9233">
        <v>3565</v>
      </c>
      <c r="B9233" t="s">
        <v>41</v>
      </c>
      <c r="C9233" t="s">
        <v>20</v>
      </c>
      <c r="D9233">
        <v>0</v>
      </c>
    </row>
    <row r="9234" spans="1:4" x14ac:dyDescent="0.3">
      <c r="A9234">
        <v>3565</v>
      </c>
      <c r="B9234" t="s">
        <v>41</v>
      </c>
      <c r="C9234" t="s">
        <v>21</v>
      </c>
      <c r="D9234">
        <v>0</v>
      </c>
    </row>
    <row r="9235" spans="1:4" x14ac:dyDescent="0.3">
      <c r="A9235">
        <v>3565</v>
      </c>
      <c r="B9235" t="s">
        <v>41</v>
      </c>
      <c r="C9235" t="s">
        <v>22</v>
      </c>
      <c r="D9235">
        <v>2</v>
      </c>
    </row>
    <row r="9236" spans="1:4" x14ac:dyDescent="0.3">
      <c r="A9236">
        <v>3526</v>
      </c>
      <c r="B9236" t="s">
        <v>41</v>
      </c>
      <c r="C9236" t="s">
        <v>17</v>
      </c>
      <c r="D9236">
        <v>32</v>
      </c>
    </row>
    <row r="9237" spans="1:4" x14ac:dyDescent="0.3">
      <c r="A9237">
        <v>3526</v>
      </c>
      <c r="B9237" t="s">
        <v>41</v>
      </c>
      <c r="C9237" t="s">
        <v>18</v>
      </c>
      <c r="D9237">
        <v>0</v>
      </c>
    </row>
    <row r="9238" spans="1:4" x14ac:dyDescent="0.3">
      <c r="A9238">
        <v>3526</v>
      </c>
      <c r="B9238" t="s">
        <v>41</v>
      </c>
      <c r="C9238" t="s">
        <v>19</v>
      </c>
      <c r="D9238">
        <v>5</v>
      </c>
    </row>
    <row r="9239" spans="1:4" x14ac:dyDescent="0.3">
      <c r="A9239">
        <v>3526</v>
      </c>
      <c r="B9239" t="s">
        <v>41</v>
      </c>
      <c r="C9239" t="s">
        <v>20</v>
      </c>
      <c r="D9239">
        <v>0</v>
      </c>
    </row>
    <row r="9240" spans="1:4" x14ac:dyDescent="0.3">
      <c r="A9240">
        <v>3526</v>
      </c>
      <c r="B9240" t="s">
        <v>41</v>
      </c>
      <c r="C9240" t="s">
        <v>21</v>
      </c>
      <c r="D9240">
        <v>0</v>
      </c>
    </row>
    <row r="9241" spans="1:4" x14ac:dyDescent="0.3">
      <c r="A9241">
        <v>3526</v>
      </c>
      <c r="B9241" t="s">
        <v>41</v>
      </c>
      <c r="C9241" t="s">
        <v>22</v>
      </c>
      <c r="D9241">
        <v>1</v>
      </c>
    </row>
    <row r="9242" spans="1:4" x14ac:dyDescent="0.3">
      <c r="A9242">
        <v>6619</v>
      </c>
      <c r="B9242" t="s">
        <v>41</v>
      </c>
      <c r="C9242" t="s">
        <v>17</v>
      </c>
      <c r="D9242">
        <v>22</v>
      </c>
    </row>
    <row r="9243" spans="1:4" x14ac:dyDescent="0.3">
      <c r="A9243">
        <v>6619</v>
      </c>
      <c r="B9243" t="s">
        <v>41</v>
      </c>
      <c r="C9243" t="s">
        <v>18</v>
      </c>
      <c r="D9243">
        <v>1</v>
      </c>
    </row>
    <row r="9244" spans="1:4" x14ac:dyDescent="0.3">
      <c r="A9244">
        <v>6619</v>
      </c>
      <c r="B9244" t="s">
        <v>41</v>
      </c>
      <c r="C9244" t="s">
        <v>19</v>
      </c>
      <c r="D9244">
        <v>13</v>
      </c>
    </row>
    <row r="9245" spans="1:4" x14ac:dyDescent="0.3">
      <c r="A9245">
        <v>6619</v>
      </c>
      <c r="B9245" t="s">
        <v>41</v>
      </c>
      <c r="C9245" t="s">
        <v>20</v>
      </c>
      <c r="D9245">
        <v>4</v>
      </c>
    </row>
    <row r="9246" spans="1:4" x14ac:dyDescent="0.3">
      <c r="A9246">
        <v>6619</v>
      </c>
      <c r="B9246" t="s">
        <v>41</v>
      </c>
      <c r="C9246" t="s">
        <v>21</v>
      </c>
      <c r="D9246">
        <v>0</v>
      </c>
    </row>
    <row r="9247" spans="1:4" x14ac:dyDescent="0.3">
      <c r="A9247">
        <v>6619</v>
      </c>
      <c r="B9247" t="s">
        <v>41</v>
      </c>
      <c r="C9247" t="s">
        <v>22</v>
      </c>
      <c r="D9247">
        <v>4</v>
      </c>
    </row>
    <row r="9248" spans="1:4" x14ac:dyDescent="0.3">
      <c r="A9248">
        <v>2525</v>
      </c>
      <c r="B9248" t="s">
        <v>48</v>
      </c>
      <c r="C9248" t="s">
        <v>17</v>
      </c>
      <c r="D9248">
        <v>153</v>
      </c>
    </row>
    <row r="9249" spans="1:4" x14ac:dyDescent="0.3">
      <c r="A9249">
        <v>2525</v>
      </c>
      <c r="B9249" t="s">
        <v>48</v>
      </c>
      <c r="C9249" t="s">
        <v>18</v>
      </c>
      <c r="D9249">
        <v>64</v>
      </c>
    </row>
    <row r="9250" spans="1:4" x14ac:dyDescent="0.3">
      <c r="A9250">
        <v>2525</v>
      </c>
      <c r="B9250" t="s">
        <v>48</v>
      </c>
      <c r="C9250" t="s">
        <v>19</v>
      </c>
      <c r="D9250">
        <v>123</v>
      </c>
    </row>
    <row r="9251" spans="1:4" x14ac:dyDescent="0.3">
      <c r="A9251">
        <v>2525</v>
      </c>
      <c r="B9251" t="s">
        <v>48</v>
      </c>
      <c r="C9251" t="s">
        <v>20</v>
      </c>
      <c r="D9251">
        <v>116</v>
      </c>
    </row>
    <row r="9252" spans="1:4" x14ac:dyDescent="0.3">
      <c r="A9252">
        <v>2525</v>
      </c>
      <c r="B9252" t="s">
        <v>48</v>
      </c>
      <c r="C9252" t="s">
        <v>21</v>
      </c>
      <c r="D9252">
        <v>64</v>
      </c>
    </row>
    <row r="9253" spans="1:4" x14ac:dyDescent="0.3">
      <c r="A9253">
        <v>2525</v>
      </c>
      <c r="B9253" t="s">
        <v>48</v>
      </c>
      <c r="C9253" t="s">
        <v>22</v>
      </c>
      <c r="D9253">
        <v>14</v>
      </c>
    </row>
    <row r="9254" spans="1:4" x14ac:dyDescent="0.3">
      <c r="A9254">
        <v>7254</v>
      </c>
      <c r="B9254" t="s">
        <v>47</v>
      </c>
      <c r="C9254" t="s">
        <v>17</v>
      </c>
      <c r="D9254">
        <v>39</v>
      </c>
    </row>
    <row r="9255" spans="1:4" x14ac:dyDescent="0.3">
      <c r="A9255">
        <v>7254</v>
      </c>
      <c r="B9255" t="s">
        <v>47</v>
      </c>
      <c r="C9255" t="s">
        <v>18</v>
      </c>
      <c r="D9255">
        <v>0</v>
      </c>
    </row>
    <row r="9256" spans="1:4" x14ac:dyDescent="0.3">
      <c r="A9256">
        <v>7254</v>
      </c>
      <c r="B9256" t="s">
        <v>47</v>
      </c>
      <c r="C9256" t="s">
        <v>19</v>
      </c>
      <c r="D9256">
        <v>56</v>
      </c>
    </row>
    <row r="9257" spans="1:4" x14ac:dyDescent="0.3">
      <c r="A9257">
        <v>7254</v>
      </c>
      <c r="B9257" t="s">
        <v>47</v>
      </c>
      <c r="C9257" t="s">
        <v>20</v>
      </c>
      <c r="D9257">
        <v>20</v>
      </c>
    </row>
    <row r="9258" spans="1:4" x14ac:dyDescent="0.3">
      <c r="A9258">
        <v>7254</v>
      </c>
      <c r="B9258" t="s">
        <v>47</v>
      </c>
      <c r="C9258" t="s">
        <v>21</v>
      </c>
      <c r="D9258">
        <v>8</v>
      </c>
    </row>
    <row r="9259" spans="1:4" x14ac:dyDescent="0.3">
      <c r="A9259">
        <v>7254</v>
      </c>
      <c r="B9259" t="s">
        <v>47</v>
      </c>
      <c r="C9259" t="s">
        <v>22</v>
      </c>
      <c r="D9259">
        <v>14</v>
      </c>
    </row>
    <row r="9260" spans="1:4" x14ac:dyDescent="0.3">
      <c r="A9260">
        <v>8775</v>
      </c>
      <c r="B9260" t="s">
        <v>53</v>
      </c>
      <c r="C9260" t="s">
        <v>17</v>
      </c>
      <c r="D9260">
        <v>39</v>
      </c>
    </row>
    <row r="9261" spans="1:4" x14ac:dyDescent="0.3">
      <c r="A9261">
        <v>8775</v>
      </c>
      <c r="B9261" t="s">
        <v>53</v>
      </c>
      <c r="C9261" t="s">
        <v>18</v>
      </c>
      <c r="D9261">
        <v>0</v>
      </c>
    </row>
    <row r="9262" spans="1:4" x14ac:dyDescent="0.3">
      <c r="A9262">
        <v>8775</v>
      </c>
      <c r="B9262" t="s">
        <v>53</v>
      </c>
      <c r="C9262" t="s">
        <v>19</v>
      </c>
      <c r="D9262">
        <v>56</v>
      </c>
    </row>
    <row r="9263" spans="1:4" x14ac:dyDescent="0.3">
      <c r="A9263">
        <v>8775</v>
      </c>
      <c r="B9263" t="s">
        <v>53</v>
      </c>
      <c r="C9263" t="s">
        <v>20</v>
      </c>
      <c r="D9263">
        <v>20</v>
      </c>
    </row>
    <row r="9264" spans="1:4" x14ac:dyDescent="0.3">
      <c r="A9264">
        <v>8775</v>
      </c>
      <c r="B9264" t="s">
        <v>53</v>
      </c>
      <c r="C9264" t="s">
        <v>21</v>
      </c>
      <c r="D9264">
        <v>8</v>
      </c>
    </row>
    <row r="9265" spans="1:4" x14ac:dyDescent="0.3">
      <c r="A9265">
        <v>8775</v>
      </c>
      <c r="B9265" t="s">
        <v>53</v>
      </c>
      <c r="C9265" t="s">
        <v>22</v>
      </c>
      <c r="D9265">
        <v>14</v>
      </c>
    </row>
    <row r="9266" spans="1:4" x14ac:dyDescent="0.3">
      <c r="A9266">
        <v>9422</v>
      </c>
      <c r="B9266" t="s">
        <v>53</v>
      </c>
      <c r="C9266" t="s">
        <v>17</v>
      </c>
      <c r="D9266">
        <v>36</v>
      </c>
    </row>
    <row r="9267" spans="1:4" x14ac:dyDescent="0.3">
      <c r="A9267">
        <v>9422</v>
      </c>
      <c r="B9267" t="s">
        <v>53</v>
      </c>
      <c r="C9267" t="s">
        <v>18</v>
      </c>
      <c r="D9267">
        <v>2</v>
      </c>
    </row>
    <row r="9268" spans="1:4" x14ac:dyDescent="0.3">
      <c r="A9268">
        <v>9422</v>
      </c>
      <c r="B9268" t="s">
        <v>53</v>
      </c>
      <c r="C9268" t="s">
        <v>19</v>
      </c>
      <c r="D9268">
        <v>42</v>
      </c>
    </row>
    <row r="9269" spans="1:4" x14ac:dyDescent="0.3">
      <c r="A9269">
        <v>9422</v>
      </c>
      <c r="B9269" t="s">
        <v>53</v>
      </c>
      <c r="C9269" t="s">
        <v>20</v>
      </c>
      <c r="D9269">
        <v>20</v>
      </c>
    </row>
    <row r="9270" spans="1:4" x14ac:dyDescent="0.3">
      <c r="A9270">
        <v>9422</v>
      </c>
      <c r="B9270" t="s">
        <v>53</v>
      </c>
      <c r="C9270" t="s">
        <v>21</v>
      </c>
      <c r="D9270">
        <v>21</v>
      </c>
    </row>
    <row r="9271" spans="1:4" x14ac:dyDescent="0.3">
      <c r="A9271">
        <v>9422</v>
      </c>
      <c r="B9271" t="s">
        <v>53</v>
      </c>
      <c r="C9271" t="s">
        <v>22</v>
      </c>
      <c r="D9271">
        <v>10</v>
      </c>
    </row>
    <row r="9272" spans="1:4" x14ac:dyDescent="0.3">
      <c r="A9272">
        <v>10492</v>
      </c>
      <c r="B9272" t="s">
        <v>45</v>
      </c>
      <c r="C9272" t="s">
        <v>17</v>
      </c>
      <c r="D9272">
        <v>2</v>
      </c>
    </row>
    <row r="9273" spans="1:4" x14ac:dyDescent="0.3">
      <c r="A9273">
        <v>10492</v>
      </c>
      <c r="B9273" t="s">
        <v>45</v>
      </c>
      <c r="C9273" t="s">
        <v>18</v>
      </c>
      <c r="D9273">
        <v>0</v>
      </c>
    </row>
    <row r="9274" spans="1:4" x14ac:dyDescent="0.3">
      <c r="A9274">
        <v>10492</v>
      </c>
      <c r="B9274" t="s">
        <v>45</v>
      </c>
      <c r="C9274" t="s">
        <v>19</v>
      </c>
      <c r="D9274">
        <v>5</v>
      </c>
    </row>
    <row r="9275" spans="1:4" x14ac:dyDescent="0.3">
      <c r="A9275">
        <v>10492</v>
      </c>
      <c r="B9275" t="s">
        <v>45</v>
      </c>
      <c r="C9275" t="s">
        <v>20</v>
      </c>
      <c r="D9275">
        <v>2</v>
      </c>
    </row>
    <row r="9276" spans="1:4" x14ac:dyDescent="0.3">
      <c r="A9276">
        <v>10492</v>
      </c>
      <c r="B9276" t="s">
        <v>45</v>
      </c>
      <c r="C9276" t="s">
        <v>21</v>
      </c>
      <c r="D9276">
        <v>0</v>
      </c>
    </row>
    <row r="9277" spans="1:4" x14ac:dyDescent="0.3">
      <c r="A9277">
        <v>10492</v>
      </c>
      <c r="B9277" t="s">
        <v>45</v>
      </c>
      <c r="C9277" t="s">
        <v>22</v>
      </c>
      <c r="D9277">
        <v>1</v>
      </c>
    </row>
    <row r="9278" spans="1:4" x14ac:dyDescent="0.3">
      <c r="A9278">
        <v>4867</v>
      </c>
      <c r="B9278" t="s">
        <v>41</v>
      </c>
      <c r="C9278" t="s">
        <v>17</v>
      </c>
      <c r="D9278">
        <v>58</v>
      </c>
    </row>
    <row r="9279" spans="1:4" x14ac:dyDescent="0.3">
      <c r="A9279">
        <v>4867</v>
      </c>
      <c r="B9279" t="s">
        <v>41</v>
      </c>
      <c r="C9279" t="s">
        <v>18</v>
      </c>
      <c r="D9279">
        <v>0</v>
      </c>
    </row>
    <row r="9280" spans="1:4" x14ac:dyDescent="0.3">
      <c r="A9280">
        <v>4867</v>
      </c>
      <c r="B9280" t="s">
        <v>41</v>
      </c>
      <c r="C9280" t="s">
        <v>19</v>
      </c>
      <c r="D9280">
        <v>18</v>
      </c>
    </row>
    <row r="9281" spans="1:4" x14ac:dyDescent="0.3">
      <c r="A9281">
        <v>4867</v>
      </c>
      <c r="B9281" t="s">
        <v>41</v>
      </c>
      <c r="C9281" t="s">
        <v>20</v>
      </c>
      <c r="D9281">
        <v>2</v>
      </c>
    </row>
    <row r="9282" spans="1:4" x14ac:dyDescent="0.3">
      <c r="A9282">
        <v>4867</v>
      </c>
      <c r="B9282" t="s">
        <v>41</v>
      </c>
      <c r="C9282" t="s">
        <v>21</v>
      </c>
      <c r="D9282">
        <v>0</v>
      </c>
    </row>
    <row r="9283" spans="1:4" x14ac:dyDescent="0.3">
      <c r="A9283">
        <v>4867</v>
      </c>
      <c r="B9283" t="s">
        <v>41</v>
      </c>
      <c r="C9283" t="s">
        <v>22</v>
      </c>
      <c r="D9283">
        <v>10</v>
      </c>
    </row>
    <row r="9284" spans="1:4" x14ac:dyDescent="0.3">
      <c r="A9284">
        <v>5939</v>
      </c>
      <c r="B9284" t="s">
        <v>41</v>
      </c>
      <c r="C9284" t="s">
        <v>17</v>
      </c>
      <c r="D9284">
        <v>43</v>
      </c>
    </row>
    <row r="9285" spans="1:4" x14ac:dyDescent="0.3">
      <c r="A9285">
        <v>5939</v>
      </c>
      <c r="B9285" t="s">
        <v>41</v>
      </c>
      <c r="C9285" t="s">
        <v>18</v>
      </c>
      <c r="D9285">
        <v>5</v>
      </c>
    </row>
    <row r="9286" spans="1:4" x14ac:dyDescent="0.3">
      <c r="A9286">
        <v>5939</v>
      </c>
      <c r="B9286" t="s">
        <v>41</v>
      </c>
      <c r="C9286" t="s">
        <v>19</v>
      </c>
      <c r="D9286">
        <v>28</v>
      </c>
    </row>
    <row r="9287" spans="1:4" x14ac:dyDescent="0.3">
      <c r="A9287">
        <v>5939</v>
      </c>
      <c r="B9287" t="s">
        <v>41</v>
      </c>
      <c r="C9287" t="s">
        <v>20</v>
      </c>
      <c r="D9287">
        <v>7</v>
      </c>
    </row>
    <row r="9288" spans="1:4" x14ac:dyDescent="0.3">
      <c r="A9288">
        <v>5939</v>
      </c>
      <c r="B9288" t="s">
        <v>41</v>
      </c>
      <c r="C9288" t="s">
        <v>21</v>
      </c>
      <c r="D9288">
        <v>6</v>
      </c>
    </row>
    <row r="9289" spans="1:4" x14ac:dyDescent="0.3">
      <c r="A9289">
        <v>5939</v>
      </c>
      <c r="B9289" t="s">
        <v>41</v>
      </c>
      <c r="C9289" t="s">
        <v>22</v>
      </c>
      <c r="D9289">
        <v>33</v>
      </c>
    </row>
    <row r="9290" spans="1:4" x14ac:dyDescent="0.3">
      <c r="A9290">
        <v>4967</v>
      </c>
      <c r="B9290" t="s">
        <v>47</v>
      </c>
      <c r="C9290" t="s">
        <v>17</v>
      </c>
      <c r="D9290">
        <v>233</v>
      </c>
    </row>
    <row r="9291" spans="1:4" x14ac:dyDescent="0.3">
      <c r="A9291">
        <v>4967</v>
      </c>
      <c r="B9291" t="s">
        <v>47</v>
      </c>
      <c r="C9291" t="s">
        <v>18</v>
      </c>
      <c r="D9291">
        <v>0</v>
      </c>
    </row>
    <row r="9292" spans="1:4" x14ac:dyDescent="0.3">
      <c r="A9292">
        <v>4967</v>
      </c>
      <c r="B9292" t="s">
        <v>47</v>
      </c>
      <c r="C9292" t="s">
        <v>19</v>
      </c>
      <c r="D9292">
        <v>23</v>
      </c>
    </row>
    <row r="9293" spans="1:4" x14ac:dyDescent="0.3">
      <c r="A9293">
        <v>4967</v>
      </c>
      <c r="B9293" t="s">
        <v>47</v>
      </c>
      <c r="C9293" t="s">
        <v>20</v>
      </c>
      <c r="D9293">
        <v>0</v>
      </c>
    </row>
    <row r="9294" spans="1:4" x14ac:dyDescent="0.3">
      <c r="A9294">
        <v>4967</v>
      </c>
      <c r="B9294" t="s">
        <v>47</v>
      </c>
      <c r="C9294" t="s">
        <v>21</v>
      </c>
      <c r="D9294">
        <v>0</v>
      </c>
    </row>
    <row r="9295" spans="1:4" x14ac:dyDescent="0.3">
      <c r="A9295">
        <v>4967</v>
      </c>
      <c r="B9295" t="s">
        <v>47</v>
      </c>
      <c r="C9295" t="s">
        <v>22</v>
      </c>
      <c r="D9295">
        <v>12</v>
      </c>
    </row>
    <row r="9296" spans="1:4" x14ac:dyDescent="0.3">
      <c r="A9296">
        <v>3525</v>
      </c>
      <c r="B9296" t="s">
        <v>41</v>
      </c>
      <c r="C9296" t="s">
        <v>17</v>
      </c>
      <c r="D9296">
        <v>12</v>
      </c>
    </row>
    <row r="9297" spans="1:4" x14ac:dyDescent="0.3">
      <c r="A9297">
        <v>3525</v>
      </c>
      <c r="B9297" t="s">
        <v>41</v>
      </c>
      <c r="C9297" t="s">
        <v>18</v>
      </c>
      <c r="D9297">
        <v>0</v>
      </c>
    </row>
    <row r="9298" spans="1:4" x14ac:dyDescent="0.3">
      <c r="A9298">
        <v>3525</v>
      </c>
      <c r="B9298" t="s">
        <v>41</v>
      </c>
      <c r="C9298" t="s">
        <v>19</v>
      </c>
      <c r="D9298">
        <v>4</v>
      </c>
    </row>
    <row r="9299" spans="1:4" x14ac:dyDescent="0.3">
      <c r="A9299">
        <v>3525</v>
      </c>
      <c r="B9299" t="s">
        <v>41</v>
      </c>
      <c r="C9299" t="s">
        <v>20</v>
      </c>
      <c r="D9299">
        <v>0</v>
      </c>
    </row>
    <row r="9300" spans="1:4" x14ac:dyDescent="0.3">
      <c r="A9300">
        <v>3525</v>
      </c>
      <c r="B9300" t="s">
        <v>41</v>
      </c>
      <c r="C9300" t="s">
        <v>21</v>
      </c>
      <c r="D9300">
        <v>0</v>
      </c>
    </row>
    <row r="9301" spans="1:4" x14ac:dyDescent="0.3">
      <c r="A9301">
        <v>3525</v>
      </c>
      <c r="B9301" t="s">
        <v>41</v>
      </c>
      <c r="C9301" t="s">
        <v>22</v>
      </c>
      <c r="D9301">
        <v>1</v>
      </c>
    </row>
    <row r="9302" spans="1:4" x14ac:dyDescent="0.3">
      <c r="A9302">
        <v>7325</v>
      </c>
      <c r="B9302" t="s">
        <v>41</v>
      </c>
      <c r="C9302" t="s">
        <v>17</v>
      </c>
      <c r="D9302">
        <v>23</v>
      </c>
    </row>
    <row r="9303" spans="1:4" x14ac:dyDescent="0.3">
      <c r="A9303">
        <v>7325</v>
      </c>
      <c r="B9303" t="s">
        <v>41</v>
      </c>
      <c r="C9303" t="s">
        <v>18</v>
      </c>
      <c r="D9303">
        <v>0</v>
      </c>
    </row>
    <row r="9304" spans="1:4" x14ac:dyDescent="0.3">
      <c r="A9304">
        <v>7325</v>
      </c>
      <c r="B9304" t="s">
        <v>41</v>
      </c>
      <c r="C9304" t="s">
        <v>19</v>
      </c>
      <c r="D9304">
        <v>11</v>
      </c>
    </row>
    <row r="9305" spans="1:4" x14ac:dyDescent="0.3">
      <c r="A9305">
        <v>7325</v>
      </c>
      <c r="B9305" t="s">
        <v>41</v>
      </c>
      <c r="C9305" t="s">
        <v>20</v>
      </c>
      <c r="D9305">
        <v>2</v>
      </c>
    </row>
    <row r="9306" spans="1:4" x14ac:dyDescent="0.3">
      <c r="A9306">
        <v>7325</v>
      </c>
      <c r="B9306" t="s">
        <v>41</v>
      </c>
      <c r="C9306" t="s">
        <v>21</v>
      </c>
      <c r="D9306">
        <v>1</v>
      </c>
    </row>
    <row r="9307" spans="1:4" x14ac:dyDescent="0.3">
      <c r="A9307">
        <v>7325</v>
      </c>
      <c r="B9307" t="s">
        <v>41</v>
      </c>
      <c r="C9307" t="s">
        <v>22</v>
      </c>
      <c r="D9307">
        <v>3</v>
      </c>
    </row>
    <row r="9308" spans="1:4" x14ac:dyDescent="0.3">
      <c r="A9308">
        <v>5313</v>
      </c>
      <c r="B9308" t="s">
        <v>41</v>
      </c>
      <c r="C9308" t="s">
        <v>17</v>
      </c>
      <c r="D9308">
        <v>30</v>
      </c>
    </row>
    <row r="9309" spans="1:4" x14ac:dyDescent="0.3">
      <c r="A9309">
        <v>5313</v>
      </c>
      <c r="B9309" t="s">
        <v>41</v>
      </c>
      <c r="C9309" t="s">
        <v>18</v>
      </c>
      <c r="D9309">
        <v>0</v>
      </c>
    </row>
    <row r="9310" spans="1:4" x14ac:dyDescent="0.3">
      <c r="A9310">
        <v>5313</v>
      </c>
      <c r="B9310" t="s">
        <v>41</v>
      </c>
      <c r="C9310" t="s">
        <v>19</v>
      </c>
      <c r="D9310">
        <v>11</v>
      </c>
    </row>
    <row r="9311" spans="1:4" x14ac:dyDescent="0.3">
      <c r="A9311">
        <v>5313</v>
      </c>
      <c r="B9311" t="s">
        <v>41</v>
      </c>
      <c r="C9311" t="s">
        <v>20</v>
      </c>
      <c r="D9311">
        <v>0</v>
      </c>
    </row>
    <row r="9312" spans="1:4" x14ac:dyDescent="0.3">
      <c r="A9312">
        <v>5313</v>
      </c>
      <c r="B9312" t="s">
        <v>41</v>
      </c>
      <c r="C9312" t="s">
        <v>21</v>
      </c>
      <c r="D9312">
        <v>0</v>
      </c>
    </row>
    <row r="9313" spans="1:4" x14ac:dyDescent="0.3">
      <c r="A9313">
        <v>5313</v>
      </c>
      <c r="B9313" t="s">
        <v>41</v>
      </c>
      <c r="C9313" t="s">
        <v>22</v>
      </c>
      <c r="D9313">
        <v>3</v>
      </c>
    </row>
    <row r="9314" spans="1:4" x14ac:dyDescent="0.3">
      <c r="A9314">
        <v>6690</v>
      </c>
      <c r="B9314" t="s">
        <v>47</v>
      </c>
      <c r="C9314" t="s">
        <v>17</v>
      </c>
      <c r="D9314">
        <v>38</v>
      </c>
    </row>
    <row r="9315" spans="1:4" x14ac:dyDescent="0.3">
      <c r="A9315">
        <v>6690</v>
      </c>
      <c r="B9315" t="s">
        <v>47</v>
      </c>
      <c r="C9315" t="s">
        <v>18</v>
      </c>
      <c r="D9315">
        <v>4</v>
      </c>
    </row>
    <row r="9316" spans="1:4" x14ac:dyDescent="0.3">
      <c r="A9316">
        <v>6690</v>
      </c>
      <c r="B9316" t="s">
        <v>47</v>
      </c>
      <c r="C9316" t="s">
        <v>19</v>
      </c>
      <c r="D9316">
        <v>22</v>
      </c>
    </row>
    <row r="9317" spans="1:4" x14ac:dyDescent="0.3">
      <c r="A9317">
        <v>6690</v>
      </c>
      <c r="B9317" t="s">
        <v>47</v>
      </c>
      <c r="C9317" t="s">
        <v>20</v>
      </c>
      <c r="D9317">
        <v>4</v>
      </c>
    </row>
    <row r="9318" spans="1:4" x14ac:dyDescent="0.3">
      <c r="A9318">
        <v>6690</v>
      </c>
      <c r="B9318" t="s">
        <v>47</v>
      </c>
      <c r="C9318" t="s">
        <v>21</v>
      </c>
      <c r="D9318">
        <v>2</v>
      </c>
    </row>
    <row r="9319" spans="1:4" x14ac:dyDescent="0.3">
      <c r="A9319">
        <v>6690</v>
      </c>
      <c r="B9319" t="s">
        <v>47</v>
      </c>
      <c r="C9319" t="s">
        <v>22</v>
      </c>
      <c r="D9319">
        <v>20</v>
      </c>
    </row>
    <row r="9320" spans="1:4" x14ac:dyDescent="0.3">
      <c r="A9320">
        <v>8799</v>
      </c>
      <c r="B9320" t="s">
        <v>41</v>
      </c>
      <c r="C9320" t="s">
        <v>17</v>
      </c>
      <c r="D9320">
        <v>70</v>
      </c>
    </row>
    <row r="9321" spans="1:4" x14ac:dyDescent="0.3">
      <c r="A9321">
        <v>8799</v>
      </c>
      <c r="B9321" t="s">
        <v>41</v>
      </c>
      <c r="C9321" t="s">
        <v>18</v>
      </c>
      <c r="D9321">
        <v>6</v>
      </c>
    </row>
    <row r="9322" spans="1:4" x14ac:dyDescent="0.3">
      <c r="A9322">
        <v>8799</v>
      </c>
      <c r="B9322" t="s">
        <v>41</v>
      </c>
      <c r="C9322" t="s">
        <v>19</v>
      </c>
      <c r="D9322">
        <v>69</v>
      </c>
    </row>
    <row r="9323" spans="1:4" x14ac:dyDescent="0.3">
      <c r="A9323">
        <v>8799</v>
      </c>
      <c r="B9323" t="s">
        <v>41</v>
      </c>
      <c r="C9323" t="s">
        <v>20</v>
      </c>
      <c r="D9323">
        <v>2</v>
      </c>
    </row>
    <row r="9324" spans="1:4" x14ac:dyDescent="0.3">
      <c r="A9324">
        <v>8799</v>
      </c>
      <c r="B9324" t="s">
        <v>41</v>
      </c>
      <c r="C9324" t="s">
        <v>21</v>
      </c>
      <c r="D9324">
        <v>3</v>
      </c>
    </row>
    <row r="9325" spans="1:4" x14ac:dyDescent="0.3">
      <c r="A9325">
        <v>8799</v>
      </c>
      <c r="B9325" t="s">
        <v>41</v>
      </c>
      <c r="C9325" t="s">
        <v>22</v>
      </c>
      <c r="D9325">
        <v>3</v>
      </c>
    </row>
    <row r="9326" spans="1:4" x14ac:dyDescent="0.3">
      <c r="A9326">
        <v>7912</v>
      </c>
      <c r="B9326" t="s">
        <v>43</v>
      </c>
      <c r="C9326" t="s">
        <v>17</v>
      </c>
      <c r="D9326">
        <v>8</v>
      </c>
    </row>
    <row r="9327" spans="1:4" x14ac:dyDescent="0.3">
      <c r="A9327">
        <v>7912</v>
      </c>
      <c r="B9327" t="s">
        <v>43</v>
      </c>
      <c r="C9327" t="s">
        <v>18</v>
      </c>
      <c r="D9327">
        <v>15</v>
      </c>
    </row>
    <row r="9328" spans="1:4" x14ac:dyDescent="0.3">
      <c r="A9328">
        <v>7912</v>
      </c>
      <c r="B9328" t="s">
        <v>43</v>
      </c>
      <c r="C9328" t="s">
        <v>19</v>
      </c>
      <c r="D9328">
        <v>27</v>
      </c>
    </row>
    <row r="9329" spans="1:4" x14ac:dyDescent="0.3">
      <c r="A9329">
        <v>7912</v>
      </c>
      <c r="B9329" t="s">
        <v>43</v>
      </c>
      <c r="C9329" t="s">
        <v>20</v>
      </c>
      <c r="D9329">
        <v>0</v>
      </c>
    </row>
    <row r="9330" spans="1:4" x14ac:dyDescent="0.3">
      <c r="A9330">
        <v>7912</v>
      </c>
      <c r="B9330" t="s">
        <v>43</v>
      </c>
      <c r="C9330" t="s">
        <v>21</v>
      </c>
      <c r="D9330">
        <v>20</v>
      </c>
    </row>
    <row r="9331" spans="1:4" x14ac:dyDescent="0.3">
      <c r="A9331">
        <v>7912</v>
      </c>
      <c r="B9331" t="s">
        <v>43</v>
      </c>
      <c r="C9331" t="s">
        <v>22</v>
      </c>
      <c r="D9331">
        <v>33</v>
      </c>
    </row>
    <row r="9332" spans="1:4" x14ac:dyDescent="0.3">
      <c r="A9332">
        <v>9703</v>
      </c>
      <c r="B9332" t="s">
        <v>47</v>
      </c>
      <c r="C9332" t="s">
        <v>17</v>
      </c>
      <c r="D9332">
        <v>77</v>
      </c>
    </row>
    <row r="9333" spans="1:4" x14ac:dyDescent="0.3">
      <c r="A9333">
        <v>9703</v>
      </c>
      <c r="B9333" t="s">
        <v>47</v>
      </c>
      <c r="C9333" t="s">
        <v>18</v>
      </c>
      <c r="D9333">
        <v>2</v>
      </c>
    </row>
    <row r="9334" spans="1:4" x14ac:dyDescent="0.3">
      <c r="A9334">
        <v>9703</v>
      </c>
      <c r="B9334" t="s">
        <v>47</v>
      </c>
      <c r="C9334" t="s">
        <v>19</v>
      </c>
      <c r="D9334">
        <v>35</v>
      </c>
    </row>
    <row r="9335" spans="1:4" x14ac:dyDescent="0.3">
      <c r="A9335">
        <v>9703</v>
      </c>
      <c r="B9335" t="s">
        <v>47</v>
      </c>
      <c r="C9335" t="s">
        <v>20</v>
      </c>
      <c r="D9335">
        <v>0</v>
      </c>
    </row>
    <row r="9336" spans="1:4" x14ac:dyDescent="0.3">
      <c r="A9336">
        <v>9703</v>
      </c>
      <c r="B9336" t="s">
        <v>47</v>
      </c>
      <c r="C9336" t="s">
        <v>21</v>
      </c>
      <c r="D9336">
        <v>1</v>
      </c>
    </row>
    <row r="9337" spans="1:4" x14ac:dyDescent="0.3">
      <c r="A9337">
        <v>9703</v>
      </c>
      <c r="B9337" t="s">
        <v>47</v>
      </c>
      <c r="C9337" t="s">
        <v>22</v>
      </c>
      <c r="D9337">
        <v>69</v>
      </c>
    </row>
    <row r="9338" spans="1:4" x14ac:dyDescent="0.3">
      <c r="A9338">
        <v>6983</v>
      </c>
      <c r="B9338" t="s">
        <v>45</v>
      </c>
      <c r="C9338" t="s">
        <v>17</v>
      </c>
      <c r="D9338">
        <v>23</v>
      </c>
    </row>
    <row r="9339" spans="1:4" x14ac:dyDescent="0.3">
      <c r="A9339">
        <v>6983</v>
      </c>
      <c r="B9339" t="s">
        <v>45</v>
      </c>
      <c r="C9339" t="s">
        <v>18</v>
      </c>
      <c r="D9339">
        <v>2</v>
      </c>
    </row>
    <row r="9340" spans="1:4" x14ac:dyDescent="0.3">
      <c r="A9340">
        <v>6983</v>
      </c>
      <c r="B9340" t="s">
        <v>45</v>
      </c>
      <c r="C9340" t="s">
        <v>19</v>
      </c>
      <c r="D9340">
        <v>17</v>
      </c>
    </row>
    <row r="9341" spans="1:4" x14ac:dyDescent="0.3">
      <c r="A9341">
        <v>6983</v>
      </c>
      <c r="B9341" t="s">
        <v>45</v>
      </c>
      <c r="C9341" t="s">
        <v>20</v>
      </c>
      <c r="D9341">
        <v>2</v>
      </c>
    </row>
    <row r="9342" spans="1:4" x14ac:dyDescent="0.3">
      <c r="A9342">
        <v>6983</v>
      </c>
      <c r="B9342" t="s">
        <v>45</v>
      </c>
      <c r="C9342" t="s">
        <v>21</v>
      </c>
      <c r="D9342">
        <v>1</v>
      </c>
    </row>
    <row r="9343" spans="1:4" x14ac:dyDescent="0.3">
      <c r="A9343">
        <v>6983</v>
      </c>
      <c r="B9343" t="s">
        <v>45</v>
      </c>
      <c r="C9343" t="s">
        <v>22</v>
      </c>
      <c r="D9343">
        <v>0</v>
      </c>
    </row>
    <row r="9344" spans="1:4" x14ac:dyDescent="0.3">
      <c r="A9344">
        <v>3231</v>
      </c>
      <c r="B9344" t="s">
        <v>43</v>
      </c>
      <c r="C9344" t="s">
        <v>17</v>
      </c>
      <c r="D9344">
        <v>5</v>
      </c>
    </row>
    <row r="9345" spans="1:4" x14ac:dyDescent="0.3">
      <c r="A9345">
        <v>3231</v>
      </c>
      <c r="B9345" t="s">
        <v>43</v>
      </c>
      <c r="C9345" t="s">
        <v>18</v>
      </c>
      <c r="D9345">
        <v>4</v>
      </c>
    </row>
    <row r="9346" spans="1:4" x14ac:dyDescent="0.3">
      <c r="A9346">
        <v>3231</v>
      </c>
      <c r="B9346" t="s">
        <v>43</v>
      </c>
      <c r="C9346" t="s">
        <v>19</v>
      </c>
      <c r="D9346">
        <v>10</v>
      </c>
    </row>
    <row r="9347" spans="1:4" x14ac:dyDescent="0.3">
      <c r="A9347">
        <v>3231</v>
      </c>
      <c r="B9347" t="s">
        <v>43</v>
      </c>
      <c r="C9347" t="s">
        <v>20</v>
      </c>
      <c r="D9347">
        <v>2</v>
      </c>
    </row>
    <row r="9348" spans="1:4" x14ac:dyDescent="0.3">
      <c r="A9348">
        <v>3231</v>
      </c>
      <c r="B9348" t="s">
        <v>43</v>
      </c>
      <c r="C9348" t="s">
        <v>21</v>
      </c>
      <c r="D9348">
        <v>2</v>
      </c>
    </row>
    <row r="9349" spans="1:4" x14ac:dyDescent="0.3">
      <c r="A9349">
        <v>3231</v>
      </c>
      <c r="B9349" t="s">
        <v>43</v>
      </c>
      <c r="C9349" t="s">
        <v>22</v>
      </c>
      <c r="D9349">
        <v>7</v>
      </c>
    </row>
    <row r="9350" spans="1:4" x14ac:dyDescent="0.3">
      <c r="A9350">
        <v>8143</v>
      </c>
      <c r="B9350" t="s">
        <v>41</v>
      </c>
      <c r="C9350" t="s">
        <v>17</v>
      </c>
      <c r="D9350">
        <v>202</v>
      </c>
    </row>
    <row r="9351" spans="1:4" x14ac:dyDescent="0.3">
      <c r="A9351">
        <v>8143</v>
      </c>
      <c r="B9351" t="s">
        <v>41</v>
      </c>
      <c r="C9351" t="s">
        <v>18</v>
      </c>
      <c r="D9351">
        <v>2</v>
      </c>
    </row>
    <row r="9352" spans="1:4" x14ac:dyDescent="0.3">
      <c r="A9352">
        <v>8143</v>
      </c>
      <c r="B9352" t="s">
        <v>41</v>
      </c>
      <c r="C9352" t="s">
        <v>19</v>
      </c>
      <c r="D9352">
        <v>46</v>
      </c>
    </row>
    <row r="9353" spans="1:4" x14ac:dyDescent="0.3">
      <c r="A9353">
        <v>8143</v>
      </c>
      <c r="B9353" t="s">
        <v>41</v>
      </c>
      <c r="C9353" t="s">
        <v>20</v>
      </c>
      <c r="D9353">
        <v>3</v>
      </c>
    </row>
    <row r="9354" spans="1:4" x14ac:dyDescent="0.3">
      <c r="A9354">
        <v>8143</v>
      </c>
      <c r="B9354" t="s">
        <v>41</v>
      </c>
      <c r="C9354" t="s">
        <v>21</v>
      </c>
      <c r="D9354">
        <v>2</v>
      </c>
    </row>
    <row r="9355" spans="1:4" x14ac:dyDescent="0.3">
      <c r="A9355">
        <v>8143</v>
      </c>
      <c r="B9355" t="s">
        <v>41</v>
      </c>
      <c r="C9355" t="s">
        <v>22</v>
      </c>
      <c r="D9355">
        <v>10</v>
      </c>
    </row>
    <row r="9356" spans="1:4" x14ac:dyDescent="0.3">
      <c r="A9356">
        <v>6768</v>
      </c>
      <c r="B9356" t="s">
        <v>48</v>
      </c>
      <c r="C9356" t="s">
        <v>17</v>
      </c>
      <c r="D9356">
        <v>22</v>
      </c>
    </row>
    <row r="9357" spans="1:4" x14ac:dyDescent="0.3">
      <c r="A9357">
        <v>6768</v>
      </c>
      <c r="B9357" t="s">
        <v>48</v>
      </c>
      <c r="C9357" t="s">
        <v>18</v>
      </c>
      <c r="D9357">
        <v>1</v>
      </c>
    </row>
    <row r="9358" spans="1:4" x14ac:dyDescent="0.3">
      <c r="A9358">
        <v>6768</v>
      </c>
      <c r="B9358" t="s">
        <v>48</v>
      </c>
      <c r="C9358" t="s">
        <v>19</v>
      </c>
      <c r="D9358">
        <v>8</v>
      </c>
    </row>
    <row r="9359" spans="1:4" x14ac:dyDescent="0.3">
      <c r="A9359">
        <v>6768</v>
      </c>
      <c r="B9359" t="s">
        <v>48</v>
      </c>
      <c r="C9359" t="s">
        <v>20</v>
      </c>
      <c r="D9359">
        <v>2</v>
      </c>
    </row>
    <row r="9360" spans="1:4" x14ac:dyDescent="0.3">
      <c r="A9360">
        <v>6768</v>
      </c>
      <c r="B9360" t="s">
        <v>48</v>
      </c>
      <c r="C9360" t="s">
        <v>21</v>
      </c>
      <c r="D9360">
        <v>1</v>
      </c>
    </row>
    <row r="9361" spans="1:4" x14ac:dyDescent="0.3">
      <c r="A9361">
        <v>6768</v>
      </c>
      <c r="B9361" t="s">
        <v>48</v>
      </c>
      <c r="C9361" t="s">
        <v>22</v>
      </c>
      <c r="D9361">
        <v>2</v>
      </c>
    </row>
    <row r="9362" spans="1:4" x14ac:dyDescent="0.3">
      <c r="A9362">
        <v>10380</v>
      </c>
      <c r="B9362" t="s">
        <v>45</v>
      </c>
      <c r="C9362" t="s">
        <v>17</v>
      </c>
      <c r="D9362">
        <v>40</v>
      </c>
    </row>
    <row r="9363" spans="1:4" x14ac:dyDescent="0.3">
      <c r="A9363">
        <v>10380</v>
      </c>
      <c r="B9363" t="s">
        <v>45</v>
      </c>
      <c r="C9363" t="s">
        <v>18</v>
      </c>
      <c r="D9363">
        <v>1</v>
      </c>
    </row>
    <row r="9364" spans="1:4" x14ac:dyDescent="0.3">
      <c r="A9364">
        <v>10380</v>
      </c>
      <c r="B9364" t="s">
        <v>45</v>
      </c>
      <c r="C9364" t="s">
        <v>19</v>
      </c>
      <c r="D9364">
        <v>40</v>
      </c>
    </row>
    <row r="9365" spans="1:4" x14ac:dyDescent="0.3">
      <c r="A9365">
        <v>10380</v>
      </c>
      <c r="B9365" t="s">
        <v>45</v>
      </c>
      <c r="C9365" t="s">
        <v>20</v>
      </c>
      <c r="D9365">
        <v>4</v>
      </c>
    </row>
    <row r="9366" spans="1:4" x14ac:dyDescent="0.3">
      <c r="A9366">
        <v>10380</v>
      </c>
      <c r="B9366" t="s">
        <v>45</v>
      </c>
      <c r="C9366" t="s">
        <v>21</v>
      </c>
      <c r="D9366">
        <v>3</v>
      </c>
    </row>
    <row r="9367" spans="1:4" x14ac:dyDescent="0.3">
      <c r="A9367">
        <v>10380</v>
      </c>
      <c r="B9367" t="s">
        <v>45</v>
      </c>
      <c r="C9367" t="s">
        <v>22</v>
      </c>
      <c r="D9367">
        <v>18</v>
      </c>
    </row>
    <row r="9368" spans="1:4" x14ac:dyDescent="0.3">
      <c r="A9368">
        <v>10971</v>
      </c>
      <c r="B9368" t="s">
        <v>41</v>
      </c>
      <c r="C9368" t="s">
        <v>17</v>
      </c>
      <c r="D9368">
        <v>173</v>
      </c>
    </row>
    <row r="9369" spans="1:4" x14ac:dyDescent="0.3">
      <c r="A9369">
        <v>10971</v>
      </c>
      <c r="B9369" t="s">
        <v>41</v>
      </c>
      <c r="C9369" t="s">
        <v>18</v>
      </c>
      <c r="D9369">
        <v>8</v>
      </c>
    </row>
    <row r="9370" spans="1:4" x14ac:dyDescent="0.3">
      <c r="A9370">
        <v>10971</v>
      </c>
      <c r="B9370" t="s">
        <v>41</v>
      </c>
      <c r="C9370" t="s">
        <v>19</v>
      </c>
      <c r="D9370">
        <v>107</v>
      </c>
    </row>
    <row r="9371" spans="1:4" x14ac:dyDescent="0.3">
      <c r="A9371">
        <v>10971</v>
      </c>
      <c r="B9371" t="s">
        <v>41</v>
      </c>
      <c r="C9371" t="s">
        <v>20</v>
      </c>
      <c r="D9371">
        <v>7</v>
      </c>
    </row>
    <row r="9372" spans="1:4" x14ac:dyDescent="0.3">
      <c r="A9372">
        <v>10971</v>
      </c>
      <c r="B9372" t="s">
        <v>41</v>
      </c>
      <c r="C9372" t="s">
        <v>21</v>
      </c>
      <c r="D9372">
        <v>2</v>
      </c>
    </row>
    <row r="9373" spans="1:4" x14ac:dyDescent="0.3">
      <c r="A9373">
        <v>10971</v>
      </c>
      <c r="B9373" t="s">
        <v>41</v>
      </c>
      <c r="C9373" t="s">
        <v>22</v>
      </c>
      <c r="D9373">
        <v>176</v>
      </c>
    </row>
    <row r="9374" spans="1:4" x14ac:dyDescent="0.3">
      <c r="A9374">
        <v>4939</v>
      </c>
      <c r="B9374" t="s">
        <v>43</v>
      </c>
      <c r="C9374" t="s">
        <v>17</v>
      </c>
      <c r="D9374">
        <v>84</v>
      </c>
    </row>
    <row r="9375" spans="1:4" x14ac:dyDescent="0.3">
      <c r="A9375">
        <v>4939</v>
      </c>
      <c r="B9375" t="s">
        <v>43</v>
      </c>
      <c r="C9375" t="s">
        <v>18</v>
      </c>
      <c r="D9375">
        <v>5</v>
      </c>
    </row>
    <row r="9376" spans="1:4" x14ac:dyDescent="0.3">
      <c r="A9376">
        <v>4939</v>
      </c>
      <c r="B9376" t="s">
        <v>43</v>
      </c>
      <c r="C9376" t="s">
        <v>19</v>
      </c>
      <c r="D9376">
        <v>38</v>
      </c>
    </row>
    <row r="9377" spans="1:4" x14ac:dyDescent="0.3">
      <c r="A9377">
        <v>4939</v>
      </c>
      <c r="B9377" t="s">
        <v>43</v>
      </c>
      <c r="C9377" t="s">
        <v>20</v>
      </c>
      <c r="D9377">
        <v>150</v>
      </c>
    </row>
    <row r="9378" spans="1:4" x14ac:dyDescent="0.3">
      <c r="A9378">
        <v>4939</v>
      </c>
      <c r="B9378" t="s">
        <v>43</v>
      </c>
      <c r="C9378" t="s">
        <v>21</v>
      </c>
      <c r="D9378">
        <v>12</v>
      </c>
    </row>
    <row r="9379" spans="1:4" x14ac:dyDescent="0.3">
      <c r="A9379">
        <v>4939</v>
      </c>
      <c r="B9379" t="s">
        <v>43</v>
      </c>
      <c r="C9379" t="s">
        <v>22</v>
      </c>
      <c r="D9379">
        <v>28</v>
      </c>
    </row>
    <row r="9380" spans="1:4" x14ac:dyDescent="0.3">
      <c r="A9380">
        <v>8652</v>
      </c>
      <c r="B9380" t="s">
        <v>47</v>
      </c>
      <c r="C9380" t="s">
        <v>17</v>
      </c>
      <c r="D9380">
        <v>84</v>
      </c>
    </row>
    <row r="9381" spans="1:4" x14ac:dyDescent="0.3">
      <c r="A9381">
        <v>8652</v>
      </c>
      <c r="B9381" t="s">
        <v>47</v>
      </c>
      <c r="C9381" t="s">
        <v>18</v>
      </c>
      <c r="D9381">
        <v>5</v>
      </c>
    </row>
    <row r="9382" spans="1:4" x14ac:dyDescent="0.3">
      <c r="A9382">
        <v>8652</v>
      </c>
      <c r="B9382" t="s">
        <v>47</v>
      </c>
      <c r="C9382" t="s">
        <v>19</v>
      </c>
      <c r="D9382">
        <v>38</v>
      </c>
    </row>
    <row r="9383" spans="1:4" x14ac:dyDescent="0.3">
      <c r="A9383">
        <v>8652</v>
      </c>
      <c r="B9383" t="s">
        <v>47</v>
      </c>
      <c r="C9383" t="s">
        <v>20</v>
      </c>
      <c r="D9383">
        <v>150</v>
      </c>
    </row>
    <row r="9384" spans="1:4" x14ac:dyDescent="0.3">
      <c r="A9384">
        <v>8652</v>
      </c>
      <c r="B9384" t="s">
        <v>47</v>
      </c>
      <c r="C9384" t="s">
        <v>21</v>
      </c>
      <c r="D9384">
        <v>12</v>
      </c>
    </row>
    <row r="9385" spans="1:4" x14ac:dyDescent="0.3">
      <c r="A9385">
        <v>8652</v>
      </c>
      <c r="B9385" t="s">
        <v>47</v>
      </c>
      <c r="C9385" t="s">
        <v>22</v>
      </c>
      <c r="D9385">
        <v>28</v>
      </c>
    </row>
    <row r="9386" spans="1:4" x14ac:dyDescent="0.3">
      <c r="A9386">
        <v>5154</v>
      </c>
      <c r="B9386" t="s">
        <v>41</v>
      </c>
      <c r="C9386" t="s">
        <v>17</v>
      </c>
      <c r="D9386">
        <v>26</v>
      </c>
    </row>
    <row r="9387" spans="1:4" x14ac:dyDescent="0.3">
      <c r="A9387">
        <v>5154</v>
      </c>
      <c r="B9387" t="s">
        <v>41</v>
      </c>
      <c r="C9387" t="s">
        <v>18</v>
      </c>
      <c r="D9387">
        <v>3</v>
      </c>
    </row>
    <row r="9388" spans="1:4" x14ac:dyDescent="0.3">
      <c r="A9388">
        <v>5154</v>
      </c>
      <c r="B9388" t="s">
        <v>41</v>
      </c>
      <c r="C9388" t="s">
        <v>19</v>
      </c>
      <c r="D9388">
        <v>13</v>
      </c>
    </row>
    <row r="9389" spans="1:4" x14ac:dyDescent="0.3">
      <c r="A9389">
        <v>5154</v>
      </c>
      <c r="B9389" t="s">
        <v>41</v>
      </c>
      <c r="C9389" t="s">
        <v>20</v>
      </c>
      <c r="D9389">
        <v>2</v>
      </c>
    </row>
    <row r="9390" spans="1:4" x14ac:dyDescent="0.3">
      <c r="A9390">
        <v>5154</v>
      </c>
      <c r="B9390" t="s">
        <v>41</v>
      </c>
      <c r="C9390" t="s">
        <v>21</v>
      </c>
      <c r="D9390">
        <v>10</v>
      </c>
    </row>
    <row r="9391" spans="1:4" x14ac:dyDescent="0.3">
      <c r="A9391">
        <v>5154</v>
      </c>
      <c r="B9391" t="s">
        <v>41</v>
      </c>
      <c r="C9391" t="s">
        <v>22</v>
      </c>
      <c r="D9391">
        <v>0</v>
      </c>
    </row>
    <row r="9392" spans="1:4" x14ac:dyDescent="0.3">
      <c r="A9392">
        <v>3007</v>
      </c>
      <c r="B9392" t="s">
        <v>45</v>
      </c>
      <c r="C9392" t="s">
        <v>17</v>
      </c>
      <c r="D9392">
        <v>27</v>
      </c>
    </row>
    <row r="9393" spans="1:4" x14ac:dyDescent="0.3">
      <c r="A9393">
        <v>3007</v>
      </c>
      <c r="B9393" t="s">
        <v>45</v>
      </c>
      <c r="C9393" t="s">
        <v>18</v>
      </c>
      <c r="D9393">
        <v>2</v>
      </c>
    </row>
    <row r="9394" spans="1:4" x14ac:dyDescent="0.3">
      <c r="A9394">
        <v>3007</v>
      </c>
      <c r="B9394" t="s">
        <v>45</v>
      </c>
      <c r="C9394" t="s">
        <v>19</v>
      </c>
      <c r="D9394">
        <v>10</v>
      </c>
    </row>
    <row r="9395" spans="1:4" x14ac:dyDescent="0.3">
      <c r="A9395">
        <v>3007</v>
      </c>
      <c r="B9395" t="s">
        <v>45</v>
      </c>
      <c r="C9395" t="s">
        <v>20</v>
      </c>
      <c r="D9395">
        <v>0</v>
      </c>
    </row>
    <row r="9396" spans="1:4" x14ac:dyDescent="0.3">
      <c r="A9396">
        <v>3007</v>
      </c>
      <c r="B9396" t="s">
        <v>45</v>
      </c>
      <c r="C9396" t="s">
        <v>21</v>
      </c>
      <c r="D9396">
        <v>0</v>
      </c>
    </row>
    <row r="9397" spans="1:4" x14ac:dyDescent="0.3">
      <c r="A9397">
        <v>3007</v>
      </c>
      <c r="B9397" t="s">
        <v>45</v>
      </c>
      <c r="C9397" t="s">
        <v>22</v>
      </c>
      <c r="D9397">
        <v>1</v>
      </c>
    </row>
    <row r="9398" spans="1:4" x14ac:dyDescent="0.3">
      <c r="A9398">
        <v>5513</v>
      </c>
      <c r="B9398" t="s">
        <v>41</v>
      </c>
      <c r="C9398" t="s">
        <v>17</v>
      </c>
      <c r="D9398">
        <v>27</v>
      </c>
    </row>
    <row r="9399" spans="1:4" x14ac:dyDescent="0.3">
      <c r="A9399">
        <v>5513</v>
      </c>
      <c r="B9399" t="s">
        <v>41</v>
      </c>
      <c r="C9399" t="s">
        <v>18</v>
      </c>
      <c r="D9399">
        <v>2</v>
      </c>
    </row>
    <row r="9400" spans="1:4" x14ac:dyDescent="0.3">
      <c r="A9400">
        <v>5513</v>
      </c>
      <c r="B9400" t="s">
        <v>41</v>
      </c>
      <c r="C9400" t="s">
        <v>19</v>
      </c>
      <c r="D9400">
        <v>10</v>
      </c>
    </row>
    <row r="9401" spans="1:4" x14ac:dyDescent="0.3">
      <c r="A9401">
        <v>5513</v>
      </c>
      <c r="B9401" t="s">
        <v>41</v>
      </c>
      <c r="C9401" t="s">
        <v>20</v>
      </c>
      <c r="D9401">
        <v>0</v>
      </c>
    </row>
    <row r="9402" spans="1:4" x14ac:dyDescent="0.3">
      <c r="A9402">
        <v>5513</v>
      </c>
      <c r="B9402" t="s">
        <v>41</v>
      </c>
      <c r="C9402" t="s">
        <v>21</v>
      </c>
      <c r="D9402">
        <v>0</v>
      </c>
    </row>
    <row r="9403" spans="1:4" x14ac:dyDescent="0.3">
      <c r="A9403">
        <v>5513</v>
      </c>
      <c r="B9403" t="s">
        <v>41</v>
      </c>
      <c r="C9403" t="s">
        <v>22</v>
      </c>
      <c r="D9403">
        <v>1</v>
      </c>
    </row>
    <row r="9404" spans="1:4" x14ac:dyDescent="0.3">
      <c r="A9404">
        <v>9396</v>
      </c>
      <c r="B9404" t="s">
        <v>47</v>
      </c>
      <c r="C9404" t="s">
        <v>17</v>
      </c>
      <c r="D9404">
        <v>9</v>
      </c>
    </row>
    <row r="9405" spans="1:4" x14ac:dyDescent="0.3">
      <c r="A9405">
        <v>9396</v>
      </c>
      <c r="B9405" t="s">
        <v>47</v>
      </c>
      <c r="C9405" t="s">
        <v>18</v>
      </c>
      <c r="D9405">
        <v>0</v>
      </c>
    </row>
    <row r="9406" spans="1:4" x14ac:dyDescent="0.3">
      <c r="A9406">
        <v>9396</v>
      </c>
      <c r="B9406" t="s">
        <v>47</v>
      </c>
      <c r="C9406" t="s">
        <v>19</v>
      </c>
      <c r="D9406">
        <v>6</v>
      </c>
    </row>
    <row r="9407" spans="1:4" x14ac:dyDescent="0.3">
      <c r="A9407">
        <v>9396</v>
      </c>
      <c r="B9407" t="s">
        <v>47</v>
      </c>
      <c r="C9407" t="s">
        <v>20</v>
      </c>
      <c r="D9407">
        <v>4</v>
      </c>
    </row>
    <row r="9408" spans="1:4" x14ac:dyDescent="0.3">
      <c r="A9408">
        <v>9396</v>
      </c>
      <c r="B9408" t="s">
        <v>47</v>
      </c>
      <c r="C9408" t="s">
        <v>21</v>
      </c>
      <c r="D9408">
        <v>1</v>
      </c>
    </row>
    <row r="9409" spans="1:4" x14ac:dyDescent="0.3">
      <c r="A9409">
        <v>9396</v>
      </c>
      <c r="B9409" t="s">
        <v>47</v>
      </c>
      <c r="C9409" t="s">
        <v>22</v>
      </c>
      <c r="D9409">
        <v>5</v>
      </c>
    </row>
    <row r="9410" spans="1:4" x14ac:dyDescent="0.3">
      <c r="A9410">
        <v>933</v>
      </c>
      <c r="B9410" t="s">
        <v>41</v>
      </c>
      <c r="C9410" t="s">
        <v>17</v>
      </c>
      <c r="D9410">
        <v>9</v>
      </c>
    </row>
    <row r="9411" spans="1:4" x14ac:dyDescent="0.3">
      <c r="A9411">
        <v>933</v>
      </c>
      <c r="B9411" t="s">
        <v>41</v>
      </c>
      <c r="C9411" t="s">
        <v>18</v>
      </c>
      <c r="D9411">
        <v>0</v>
      </c>
    </row>
    <row r="9412" spans="1:4" x14ac:dyDescent="0.3">
      <c r="A9412">
        <v>933</v>
      </c>
      <c r="B9412" t="s">
        <v>41</v>
      </c>
      <c r="C9412" t="s">
        <v>19</v>
      </c>
      <c r="D9412">
        <v>6</v>
      </c>
    </row>
    <row r="9413" spans="1:4" x14ac:dyDescent="0.3">
      <c r="A9413">
        <v>933</v>
      </c>
      <c r="B9413" t="s">
        <v>41</v>
      </c>
      <c r="C9413" t="s">
        <v>20</v>
      </c>
      <c r="D9413">
        <v>4</v>
      </c>
    </row>
    <row r="9414" spans="1:4" x14ac:dyDescent="0.3">
      <c r="A9414">
        <v>933</v>
      </c>
      <c r="B9414" t="s">
        <v>41</v>
      </c>
      <c r="C9414" t="s">
        <v>21</v>
      </c>
      <c r="D9414">
        <v>1</v>
      </c>
    </row>
    <row r="9415" spans="1:4" x14ac:dyDescent="0.3">
      <c r="A9415">
        <v>933</v>
      </c>
      <c r="B9415" t="s">
        <v>41</v>
      </c>
      <c r="C9415" t="s">
        <v>22</v>
      </c>
      <c r="D9415">
        <v>5</v>
      </c>
    </row>
    <row r="9416" spans="1:4" x14ac:dyDescent="0.3">
      <c r="A9416">
        <v>2534</v>
      </c>
      <c r="B9416" t="s">
        <v>53</v>
      </c>
      <c r="C9416" t="s">
        <v>17</v>
      </c>
      <c r="D9416">
        <v>97</v>
      </c>
    </row>
    <row r="9417" spans="1:4" x14ac:dyDescent="0.3">
      <c r="A9417">
        <v>2534</v>
      </c>
      <c r="B9417" t="s">
        <v>53</v>
      </c>
      <c r="C9417" t="s">
        <v>18</v>
      </c>
      <c r="D9417">
        <v>1</v>
      </c>
    </row>
    <row r="9418" spans="1:4" x14ac:dyDescent="0.3">
      <c r="A9418">
        <v>2534</v>
      </c>
      <c r="B9418" t="s">
        <v>53</v>
      </c>
      <c r="C9418" t="s">
        <v>19</v>
      </c>
      <c r="D9418">
        <v>41</v>
      </c>
    </row>
    <row r="9419" spans="1:4" x14ac:dyDescent="0.3">
      <c r="A9419">
        <v>2534</v>
      </c>
      <c r="B9419" t="s">
        <v>53</v>
      </c>
      <c r="C9419" t="s">
        <v>20</v>
      </c>
      <c r="D9419">
        <v>6</v>
      </c>
    </row>
    <row r="9420" spans="1:4" x14ac:dyDescent="0.3">
      <c r="A9420">
        <v>2534</v>
      </c>
      <c r="B9420" t="s">
        <v>53</v>
      </c>
      <c r="C9420" t="s">
        <v>21</v>
      </c>
      <c r="D9420">
        <v>2</v>
      </c>
    </row>
    <row r="9421" spans="1:4" x14ac:dyDescent="0.3">
      <c r="A9421">
        <v>2534</v>
      </c>
      <c r="B9421" t="s">
        <v>53</v>
      </c>
      <c r="C9421" t="s">
        <v>22</v>
      </c>
      <c r="D9421">
        <v>41</v>
      </c>
    </row>
    <row r="9422" spans="1:4" x14ac:dyDescent="0.3">
      <c r="A9422">
        <v>1998</v>
      </c>
      <c r="B9422" t="s">
        <v>45</v>
      </c>
      <c r="C9422" t="s">
        <v>17</v>
      </c>
      <c r="D9422">
        <v>34</v>
      </c>
    </row>
    <row r="9423" spans="1:4" x14ac:dyDescent="0.3">
      <c r="A9423">
        <v>1998</v>
      </c>
      <c r="B9423" t="s">
        <v>45</v>
      </c>
      <c r="C9423" t="s">
        <v>18</v>
      </c>
      <c r="D9423">
        <v>6</v>
      </c>
    </row>
    <row r="9424" spans="1:4" x14ac:dyDescent="0.3">
      <c r="A9424">
        <v>1998</v>
      </c>
      <c r="B9424" t="s">
        <v>45</v>
      </c>
      <c r="C9424" t="s">
        <v>19</v>
      </c>
      <c r="D9424">
        <v>21</v>
      </c>
    </row>
    <row r="9425" spans="1:4" x14ac:dyDescent="0.3">
      <c r="A9425">
        <v>1998</v>
      </c>
      <c r="B9425" t="s">
        <v>45</v>
      </c>
      <c r="C9425" t="s">
        <v>20</v>
      </c>
      <c r="D9425">
        <v>11</v>
      </c>
    </row>
    <row r="9426" spans="1:4" x14ac:dyDescent="0.3">
      <c r="A9426">
        <v>1998</v>
      </c>
      <c r="B9426" t="s">
        <v>45</v>
      </c>
      <c r="C9426" t="s">
        <v>21</v>
      </c>
      <c r="D9426">
        <v>4</v>
      </c>
    </row>
    <row r="9427" spans="1:4" x14ac:dyDescent="0.3">
      <c r="A9427">
        <v>1998</v>
      </c>
      <c r="B9427" t="s">
        <v>45</v>
      </c>
      <c r="C9427" t="s">
        <v>22</v>
      </c>
      <c r="D9427">
        <v>8</v>
      </c>
    </row>
    <row r="9428" spans="1:4" x14ac:dyDescent="0.3">
      <c r="A9428">
        <v>1250</v>
      </c>
      <c r="B9428" t="s">
        <v>41</v>
      </c>
      <c r="C9428" t="s">
        <v>17</v>
      </c>
      <c r="D9428">
        <v>34</v>
      </c>
    </row>
    <row r="9429" spans="1:4" x14ac:dyDescent="0.3">
      <c r="A9429">
        <v>1250</v>
      </c>
      <c r="B9429" t="s">
        <v>41</v>
      </c>
      <c r="C9429" t="s">
        <v>18</v>
      </c>
      <c r="D9429">
        <v>6</v>
      </c>
    </row>
    <row r="9430" spans="1:4" x14ac:dyDescent="0.3">
      <c r="A9430">
        <v>1250</v>
      </c>
      <c r="B9430" t="s">
        <v>41</v>
      </c>
      <c r="C9430" t="s">
        <v>19</v>
      </c>
      <c r="D9430">
        <v>21</v>
      </c>
    </row>
    <row r="9431" spans="1:4" x14ac:dyDescent="0.3">
      <c r="A9431">
        <v>1250</v>
      </c>
      <c r="B9431" t="s">
        <v>41</v>
      </c>
      <c r="C9431" t="s">
        <v>20</v>
      </c>
      <c r="D9431">
        <v>11</v>
      </c>
    </row>
    <row r="9432" spans="1:4" x14ac:dyDescent="0.3">
      <c r="A9432">
        <v>1250</v>
      </c>
      <c r="B9432" t="s">
        <v>41</v>
      </c>
      <c r="C9432" t="s">
        <v>21</v>
      </c>
      <c r="D9432">
        <v>4</v>
      </c>
    </row>
    <row r="9433" spans="1:4" x14ac:dyDescent="0.3">
      <c r="A9433">
        <v>1250</v>
      </c>
      <c r="B9433" t="s">
        <v>41</v>
      </c>
      <c r="C9433" t="s">
        <v>22</v>
      </c>
      <c r="D9433">
        <v>8</v>
      </c>
    </row>
    <row r="9434" spans="1:4" x14ac:dyDescent="0.3">
      <c r="A9434">
        <v>679</v>
      </c>
      <c r="B9434" t="s">
        <v>41</v>
      </c>
      <c r="C9434" t="s">
        <v>17</v>
      </c>
      <c r="D9434">
        <v>13</v>
      </c>
    </row>
    <row r="9435" spans="1:4" x14ac:dyDescent="0.3">
      <c r="A9435">
        <v>679</v>
      </c>
      <c r="B9435" t="s">
        <v>41</v>
      </c>
      <c r="C9435" t="s">
        <v>18</v>
      </c>
      <c r="D9435">
        <v>4</v>
      </c>
    </row>
    <row r="9436" spans="1:4" x14ac:dyDescent="0.3">
      <c r="A9436">
        <v>679</v>
      </c>
      <c r="B9436" t="s">
        <v>41</v>
      </c>
      <c r="C9436" t="s">
        <v>19</v>
      </c>
      <c r="D9436">
        <v>20</v>
      </c>
    </row>
    <row r="9437" spans="1:4" x14ac:dyDescent="0.3">
      <c r="A9437">
        <v>679</v>
      </c>
      <c r="B9437" t="s">
        <v>41</v>
      </c>
      <c r="C9437" t="s">
        <v>20</v>
      </c>
      <c r="D9437">
        <v>0</v>
      </c>
    </row>
    <row r="9438" spans="1:4" x14ac:dyDescent="0.3">
      <c r="A9438">
        <v>679</v>
      </c>
      <c r="B9438" t="s">
        <v>41</v>
      </c>
      <c r="C9438" t="s">
        <v>21</v>
      </c>
      <c r="D9438">
        <v>0</v>
      </c>
    </row>
    <row r="9439" spans="1:4" x14ac:dyDescent="0.3">
      <c r="A9439">
        <v>679</v>
      </c>
      <c r="B9439" t="s">
        <v>41</v>
      </c>
      <c r="C9439" t="s">
        <v>22</v>
      </c>
      <c r="D9439">
        <v>1</v>
      </c>
    </row>
    <row r="9440" spans="1:4" x14ac:dyDescent="0.3">
      <c r="A9440">
        <v>8832</v>
      </c>
      <c r="B9440" t="s">
        <v>52</v>
      </c>
      <c r="C9440" t="s">
        <v>17</v>
      </c>
      <c r="D9440">
        <v>37</v>
      </c>
    </row>
    <row r="9441" spans="1:4" x14ac:dyDescent="0.3">
      <c r="A9441">
        <v>8832</v>
      </c>
      <c r="B9441" t="s">
        <v>52</v>
      </c>
      <c r="C9441" t="s">
        <v>18</v>
      </c>
      <c r="D9441">
        <v>5</v>
      </c>
    </row>
    <row r="9442" spans="1:4" x14ac:dyDescent="0.3">
      <c r="A9442">
        <v>8832</v>
      </c>
      <c r="B9442" t="s">
        <v>52</v>
      </c>
      <c r="C9442" t="s">
        <v>19</v>
      </c>
      <c r="D9442">
        <v>56</v>
      </c>
    </row>
    <row r="9443" spans="1:4" x14ac:dyDescent="0.3">
      <c r="A9443">
        <v>8832</v>
      </c>
      <c r="B9443" t="s">
        <v>52</v>
      </c>
      <c r="C9443" t="s">
        <v>20</v>
      </c>
      <c r="D9443">
        <v>12</v>
      </c>
    </row>
    <row r="9444" spans="1:4" x14ac:dyDescent="0.3">
      <c r="A9444">
        <v>8832</v>
      </c>
      <c r="B9444" t="s">
        <v>52</v>
      </c>
      <c r="C9444" t="s">
        <v>21</v>
      </c>
      <c r="D9444">
        <v>8</v>
      </c>
    </row>
    <row r="9445" spans="1:4" x14ac:dyDescent="0.3">
      <c r="A9445">
        <v>8832</v>
      </c>
      <c r="B9445" t="s">
        <v>52</v>
      </c>
      <c r="C9445" t="s">
        <v>22</v>
      </c>
      <c r="D9445">
        <v>5</v>
      </c>
    </row>
    <row r="9446" spans="1:4" x14ac:dyDescent="0.3">
      <c r="A9446">
        <v>1581</v>
      </c>
      <c r="B9446" t="s">
        <v>41</v>
      </c>
      <c r="C9446" t="s">
        <v>17</v>
      </c>
      <c r="D9446">
        <v>2</v>
      </c>
    </row>
    <row r="9447" spans="1:4" x14ac:dyDescent="0.3">
      <c r="A9447">
        <v>1581</v>
      </c>
      <c r="B9447" t="s">
        <v>41</v>
      </c>
      <c r="C9447" t="s">
        <v>18</v>
      </c>
      <c r="D9447">
        <v>0</v>
      </c>
    </row>
    <row r="9448" spans="1:4" x14ac:dyDescent="0.3">
      <c r="A9448">
        <v>1581</v>
      </c>
      <c r="B9448" t="s">
        <v>41</v>
      </c>
      <c r="C9448" t="s">
        <v>19</v>
      </c>
      <c r="D9448">
        <v>8</v>
      </c>
    </row>
    <row r="9449" spans="1:4" x14ac:dyDescent="0.3">
      <c r="A9449">
        <v>1581</v>
      </c>
      <c r="B9449" t="s">
        <v>41</v>
      </c>
      <c r="C9449" t="s">
        <v>20</v>
      </c>
      <c r="D9449">
        <v>2</v>
      </c>
    </row>
    <row r="9450" spans="1:4" x14ac:dyDescent="0.3">
      <c r="A9450">
        <v>1581</v>
      </c>
      <c r="B9450" t="s">
        <v>41</v>
      </c>
      <c r="C9450" t="s">
        <v>21</v>
      </c>
      <c r="D9450">
        <v>2</v>
      </c>
    </row>
    <row r="9451" spans="1:4" x14ac:dyDescent="0.3">
      <c r="A9451">
        <v>1581</v>
      </c>
      <c r="B9451" t="s">
        <v>41</v>
      </c>
      <c r="C9451" t="s">
        <v>22</v>
      </c>
      <c r="D9451">
        <v>3</v>
      </c>
    </row>
    <row r="9452" spans="1:4" x14ac:dyDescent="0.3">
      <c r="A9452">
        <v>5929</v>
      </c>
      <c r="B9452" t="s">
        <v>41</v>
      </c>
      <c r="C9452" t="s">
        <v>17</v>
      </c>
      <c r="D9452">
        <v>19</v>
      </c>
    </row>
    <row r="9453" spans="1:4" x14ac:dyDescent="0.3">
      <c r="A9453">
        <v>5929</v>
      </c>
      <c r="B9453" t="s">
        <v>41</v>
      </c>
      <c r="C9453" t="s">
        <v>18</v>
      </c>
      <c r="D9453">
        <v>3</v>
      </c>
    </row>
    <row r="9454" spans="1:4" x14ac:dyDescent="0.3">
      <c r="A9454">
        <v>5929</v>
      </c>
      <c r="B9454" t="s">
        <v>41</v>
      </c>
      <c r="C9454" t="s">
        <v>19</v>
      </c>
      <c r="D9454">
        <v>19</v>
      </c>
    </row>
    <row r="9455" spans="1:4" x14ac:dyDescent="0.3">
      <c r="A9455">
        <v>5929</v>
      </c>
      <c r="B9455" t="s">
        <v>41</v>
      </c>
      <c r="C9455" t="s">
        <v>20</v>
      </c>
      <c r="D9455">
        <v>3</v>
      </c>
    </row>
    <row r="9456" spans="1:4" x14ac:dyDescent="0.3">
      <c r="A9456">
        <v>5929</v>
      </c>
      <c r="B9456" t="s">
        <v>41</v>
      </c>
      <c r="C9456" t="s">
        <v>21</v>
      </c>
      <c r="D9456">
        <v>1</v>
      </c>
    </row>
    <row r="9457" spans="1:4" x14ac:dyDescent="0.3">
      <c r="A9457">
        <v>5929</v>
      </c>
      <c r="B9457" t="s">
        <v>41</v>
      </c>
      <c r="C9457" t="s">
        <v>22</v>
      </c>
      <c r="D9457">
        <v>3</v>
      </c>
    </row>
    <row r="9458" spans="1:4" x14ac:dyDescent="0.3">
      <c r="A9458">
        <v>10795</v>
      </c>
      <c r="B9458" t="s">
        <v>45</v>
      </c>
      <c r="C9458" t="s">
        <v>17</v>
      </c>
      <c r="D9458">
        <v>19</v>
      </c>
    </row>
    <row r="9459" spans="1:4" x14ac:dyDescent="0.3">
      <c r="A9459">
        <v>10795</v>
      </c>
      <c r="B9459" t="s">
        <v>45</v>
      </c>
      <c r="C9459" t="s">
        <v>18</v>
      </c>
      <c r="D9459">
        <v>3</v>
      </c>
    </row>
    <row r="9460" spans="1:4" x14ac:dyDescent="0.3">
      <c r="A9460">
        <v>10795</v>
      </c>
      <c r="B9460" t="s">
        <v>45</v>
      </c>
      <c r="C9460" t="s">
        <v>19</v>
      </c>
      <c r="D9460">
        <v>19</v>
      </c>
    </row>
    <row r="9461" spans="1:4" x14ac:dyDescent="0.3">
      <c r="A9461">
        <v>10795</v>
      </c>
      <c r="B9461" t="s">
        <v>45</v>
      </c>
      <c r="C9461" t="s">
        <v>20</v>
      </c>
      <c r="D9461">
        <v>3</v>
      </c>
    </row>
    <row r="9462" spans="1:4" x14ac:dyDescent="0.3">
      <c r="A9462">
        <v>10795</v>
      </c>
      <c r="B9462" t="s">
        <v>45</v>
      </c>
      <c r="C9462" t="s">
        <v>21</v>
      </c>
      <c r="D9462">
        <v>1</v>
      </c>
    </row>
    <row r="9463" spans="1:4" x14ac:dyDescent="0.3">
      <c r="A9463">
        <v>10795</v>
      </c>
      <c r="B9463" t="s">
        <v>45</v>
      </c>
      <c r="C9463" t="s">
        <v>22</v>
      </c>
      <c r="D9463">
        <v>3</v>
      </c>
    </row>
    <row r="9464" spans="1:4" x14ac:dyDescent="0.3">
      <c r="A9464">
        <v>6211</v>
      </c>
      <c r="B9464" t="s">
        <v>41</v>
      </c>
      <c r="C9464" t="s">
        <v>17</v>
      </c>
      <c r="D9464">
        <v>18</v>
      </c>
    </row>
    <row r="9465" spans="1:4" x14ac:dyDescent="0.3">
      <c r="A9465">
        <v>6211</v>
      </c>
      <c r="B9465" t="s">
        <v>41</v>
      </c>
      <c r="C9465" t="s">
        <v>18</v>
      </c>
      <c r="D9465">
        <v>0</v>
      </c>
    </row>
    <row r="9466" spans="1:4" x14ac:dyDescent="0.3">
      <c r="A9466">
        <v>6211</v>
      </c>
      <c r="B9466" t="s">
        <v>41</v>
      </c>
      <c r="C9466" t="s">
        <v>19</v>
      </c>
      <c r="D9466">
        <v>9</v>
      </c>
    </row>
    <row r="9467" spans="1:4" x14ac:dyDescent="0.3">
      <c r="A9467">
        <v>6211</v>
      </c>
      <c r="B9467" t="s">
        <v>41</v>
      </c>
      <c r="C9467" t="s">
        <v>20</v>
      </c>
      <c r="D9467">
        <v>0</v>
      </c>
    </row>
    <row r="9468" spans="1:4" x14ac:dyDescent="0.3">
      <c r="A9468">
        <v>6211</v>
      </c>
      <c r="B9468" t="s">
        <v>41</v>
      </c>
      <c r="C9468" t="s">
        <v>21</v>
      </c>
      <c r="D9468">
        <v>1</v>
      </c>
    </row>
    <row r="9469" spans="1:4" x14ac:dyDescent="0.3">
      <c r="A9469">
        <v>6211</v>
      </c>
      <c r="B9469" t="s">
        <v>41</v>
      </c>
      <c r="C9469" t="s">
        <v>22</v>
      </c>
      <c r="D9469">
        <v>11</v>
      </c>
    </row>
    <row r="9470" spans="1:4" x14ac:dyDescent="0.3">
      <c r="A9470">
        <v>2296</v>
      </c>
      <c r="B9470" t="s">
        <v>41</v>
      </c>
      <c r="C9470" t="s">
        <v>17</v>
      </c>
      <c r="D9470">
        <v>3</v>
      </c>
    </row>
    <row r="9471" spans="1:4" x14ac:dyDescent="0.3">
      <c r="A9471">
        <v>2296</v>
      </c>
      <c r="B9471" t="s">
        <v>41</v>
      </c>
      <c r="C9471" t="s">
        <v>18</v>
      </c>
      <c r="D9471">
        <v>2</v>
      </c>
    </row>
    <row r="9472" spans="1:4" x14ac:dyDescent="0.3">
      <c r="A9472">
        <v>2296</v>
      </c>
      <c r="B9472" t="s">
        <v>41</v>
      </c>
      <c r="C9472" t="s">
        <v>19</v>
      </c>
      <c r="D9472">
        <v>11</v>
      </c>
    </row>
    <row r="9473" spans="1:4" x14ac:dyDescent="0.3">
      <c r="A9473">
        <v>2296</v>
      </c>
      <c r="B9473" t="s">
        <v>41</v>
      </c>
      <c r="C9473" t="s">
        <v>20</v>
      </c>
      <c r="D9473">
        <v>2</v>
      </c>
    </row>
    <row r="9474" spans="1:4" x14ac:dyDescent="0.3">
      <c r="A9474">
        <v>2296</v>
      </c>
      <c r="B9474" t="s">
        <v>41</v>
      </c>
      <c r="C9474" t="s">
        <v>21</v>
      </c>
      <c r="D9474">
        <v>2</v>
      </c>
    </row>
    <row r="9475" spans="1:4" x14ac:dyDescent="0.3">
      <c r="A9475">
        <v>2296</v>
      </c>
      <c r="B9475" t="s">
        <v>41</v>
      </c>
      <c r="C9475" t="s">
        <v>22</v>
      </c>
      <c r="D9475">
        <v>10</v>
      </c>
    </row>
    <row r="9476" spans="1:4" x14ac:dyDescent="0.3">
      <c r="A9476">
        <v>10613</v>
      </c>
      <c r="B9476" t="s">
        <v>41</v>
      </c>
      <c r="C9476" t="s">
        <v>17</v>
      </c>
      <c r="D9476">
        <v>26</v>
      </c>
    </row>
    <row r="9477" spans="1:4" x14ac:dyDescent="0.3">
      <c r="A9477">
        <v>10613</v>
      </c>
      <c r="B9477" t="s">
        <v>41</v>
      </c>
      <c r="C9477" t="s">
        <v>18</v>
      </c>
      <c r="D9477">
        <v>1</v>
      </c>
    </row>
    <row r="9478" spans="1:4" x14ac:dyDescent="0.3">
      <c r="A9478">
        <v>10613</v>
      </c>
      <c r="B9478" t="s">
        <v>41</v>
      </c>
      <c r="C9478" t="s">
        <v>19</v>
      </c>
      <c r="D9478">
        <v>16</v>
      </c>
    </row>
    <row r="9479" spans="1:4" x14ac:dyDescent="0.3">
      <c r="A9479">
        <v>10613</v>
      </c>
      <c r="B9479" t="s">
        <v>41</v>
      </c>
      <c r="C9479" t="s">
        <v>20</v>
      </c>
      <c r="D9479">
        <v>2</v>
      </c>
    </row>
    <row r="9480" spans="1:4" x14ac:dyDescent="0.3">
      <c r="A9480">
        <v>10613</v>
      </c>
      <c r="B9480" t="s">
        <v>41</v>
      </c>
      <c r="C9480" t="s">
        <v>21</v>
      </c>
      <c r="D9480">
        <v>2</v>
      </c>
    </row>
    <row r="9481" spans="1:4" x14ac:dyDescent="0.3">
      <c r="A9481">
        <v>10613</v>
      </c>
      <c r="B9481" t="s">
        <v>41</v>
      </c>
      <c r="C9481" t="s">
        <v>22</v>
      </c>
      <c r="D9481">
        <v>15</v>
      </c>
    </row>
    <row r="9482" spans="1:4" x14ac:dyDescent="0.3">
      <c r="A9482">
        <v>7610</v>
      </c>
      <c r="B9482" t="s">
        <v>41</v>
      </c>
      <c r="C9482" t="s">
        <v>17</v>
      </c>
      <c r="D9482">
        <v>275</v>
      </c>
    </row>
    <row r="9483" spans="1:4" x14ac:dyDescent="0.3">
      <c r="A9483">
        <v>7610</v>
      </c>
      <c r="B9483" t="s">
        <v>41</v>
      </c>
      <c r="C9483" t="s">
        <v>18</v>
      </c>
      <c r="D9483">
        <v>0</v>
      </c>
    </row>
    <row r="9484" spans="1:4" x14ac:dyDescent="0.3">
      <c r="A9484">
        <v>7610</v>
      </c>
      <c r="B9484" t="s">
        <v>41</v>
      </c>
      <c r="C9484" t="s">
        <v>19</v>
      </c>
      <c r="D9484">
        <v>86</v>
      </c>
    </row>
    <row r="9485" spans="1:4" x14ac:dyDescent="0.3">
      <c r="A9485">
        <v>7610</v>
      </c>
      <c r="B9485" t="s">
        <v>41</v>
      </c>
      <c r="C9485" t="s">
        <v>20</v>
      </c>
      <c r="D9485">
        <v>10</v>
      </c>
    </row>
    <row r="9486" spans="1:4" x14ac:dyDescent="0.3">
      <c r="A9486">
        <v>7610</v>
      </c>
      <c r="B9486" t="s">
        <v>41</v>
      </c>
      <c r="C9486" t="s">
        <v>21</v>
      </c>
      <c r="D9486">
        <v>23</v>
      </c>
    </row>
    <row r="9487" spans="1:4" x14ac:dyDescent="0.3">
      <c r="A9487">
        <v>7610</v>
      </c>
      <c r="B9487" t="s">
        <v>41</v>
      </c>
      <c r="C9487" t="s">
        <v>22</v>
      </c>
      <c r="D9487">
        <v>66</v>
      </c>
    </row>
    <row r="9488" spans="1:4" x14ac:dyDescent="0.3">
      <c r="A9488">
        <v>2217</v>
      </c>
      <c r="B9488" t="s">
        <v>45</v>
      </c>
      <c r="C9488" t="s">
        <v>17</v>
      </c>
      <c r="D9488">
        <v>11</v>
      </c>
    </row>
    <row r="9489" spans="1:4" x14ac:dyDescent="0.3">
      <c r="A9489">
        <v>2217</v>
      </c>
      <c r="B9489" t="s">
        <v>45</v>
      </c>
      <c r="C9489" t="s">
        <v>18</v>
      </c>
      <c r="D9489">
        <v>1</v>
      </c>
    </row>
    <row r="9490" spans="1:4" x14ac:dyDescent="0.3">
      <c r="A9490">
        <v>2217</v>
      </c>
      <c r="B9490" t="s">
        <v>45</v>
      </c>
      <c r="C9490" t="s">
        <v>19</v>
      </c>
      <c r="D9490">
        <v>2</v>
      </c>
    </row>
    <row r="9491" spans="1:4" x14ac:dyDescent="0.3">
      <c r="A9491">
        <v>2217</v>
      </c>
      <c r="B9491" t="s">
        <v>45</v>
      </c>
      <c r="C9491" t="s">
        <v>20</v>
      </c>
      <c r="D9491">
        <v>2</v>
      </c>
    </row>
    <row r="9492" spans="1:4" x14ac:dyDescent="0.3">
      <c r="A9492">
        <v>2217</v>
      </c>
      <c r="B9492" t="s">
        <v>45</v>
      </c>
      <c r="C9492" t="s">
        <v>21</v>
      </c>
      <c r="D9492">
        <v>1</v>
      </c>
    </row>
    <row r="9493" spans="1:4" x14ac:dyDescent="0.3">
      <c r="A9493">
        <v>2217</v>
      </c>
      <c r="B9493" t="s">
        <v>45</v>
      </c>
      <c r="C9493" t="s">
        <v>22</v>
      </c>
      <c r="D9493">
        <v>6</v>
      </c>
    </row>
    <row r="9494" spans="1:4" x14ac:dyDescent="0.3">
      <c r="A9494">
        <v>4102</v>
      </c>
      <c r="B9494" t="s">
        <v>41</v>
      </c>
      <c r="C9494" t="s">
        <v>17</v>
      </c>
      <c r="D9494">
        <v>11</v>
      </c>
    </row>
    <row r="9495" spans="1:4" x14ac:dyDescent="0.3">
      <c r="A9495">
        <v>4102</v>
      </c>
      <c r="B9495" t="s">
        <v>41</v>
      </c>
      <c r="C9495" t="s">
        <v>18</v>
      </c>
      <c r="D9495">
        <v>1</v>
      </c>
    </row>
    <row r="9496" spans="1:4" x14ac:dyDescent="0.3">
      <c r="A9496">
        <v>4102</v>
      </c>
      <c r="B9496" t="s">
        <v>41</v>
      </c>
      <c r="C9496" t="s">
        <v>19</v>
      </c>
      <c r="D9496">
        <v>2</v>
      </c>
    </row>
    <row r="9497" spans="1:4" x14ac:dyDescent="0.3">
      <c r="A9497">
        <v>4102</v>
      </c>
      <c r="B9497" t="s">
        <v>41</v>
      </c>
      <c r="C9497" t="s">
        <v>20</v>
      </c>
      <c r="D9497">
        <v>2</v>
      </c>
    </row>
    <row r="9498" spans="1:4" x14ac:dyDescent="0.3">
      <c r="A9498">
        <v>4102</v>
      </c>
      <c r="B9498" t="s">
        <v>41</v>
      </c>
      <c r="C9498" t="s">
        <v>21</v>
      </c>
      <c r="D9498">
        <v>1</v>
      </c>
    </row>
    <row r="9499" spans="1:4" x14ac:dyDescent="0.3">
      <c r="A9499">
        <v>4102</v>
      </c>
      <c r="B9499" t="s">
        <v>41</v>
      </c>
      <c r="C9499" t="s">
        <v>22</v>
      </c>
      <c r="D9499">
        <v>6</v>
      </c>
    </row>
    <row r="9500" spans="1:4" x14ac:dyDescent="0.3">
      <c r="A9500">
        <v>4351</v>
      </c>
      <c r="B9500" t="s">
        <v>41</v>
      </c>
      <c r="C9500" t="s">
        <v>17</v>
      </c>
      <c r="D9500">
        <v>18</v>
      </c>
    </row>
    <row r="9501" spans="1:4" x14ac:dyDescent="0.3">
      <c r="A9501">
        <v>4351</v>
      </c>
      <c r="B9501" t="s">
        <v>41</v>
      </c>
      <c r="C9501" t="s">
        <v>18</v>
      </c>
      <c r="D9501">
        <v>2</v>
      </c>
    </row>
    <row r="9502" spans="1:4" x14ac:dyDescent="0.3">
      <c r="A9502">
        <v>4351</v>
      </c>
      <c r="B9502" t="s">
        <v>41</v>
      </c>
      <c r="C9502" t="s">
        <v>19</v>
      </c>
      <c r="D9502">
        <v>10</v>
      </c>
    </row>
    <row r="9503" spans="1:4" x14ac:dyDescent="0.3">
      <c r="A9503">
        <v>4351</v>
      </c>
      <c r="B9503" t="s">
        <v>41</v>
      </c>
      <c r="C9503" t="s">
        <v>20</v>
      </c>
      <c r="D9503">
        <v>0</v>
      </c>
    </row>
    <row r="9504" spans="1:4" x14ac:dyDescent="0.3">
      <c r="A9504">
        <v>4351</v>
      </c>
      <c r="B9504" t="s">
        <v>41</v>
      </c>
      <c r="C9504" t="s">
        <v>21</v>
      </c>
      <c r="D9504">
        <v>0</v>
      </c>
    </row>
    <row r="9505" spans="1:4" x14ac:dyDescent="0.3">
      <c r="A9505">
        <v>4351</v>
      </c>
      <c r="B9505" t="s">
        <v>41</v>
      </c>
      <c r="C9505" t="s">
        <v>22</v>
      </c>
      <c r="D9505">
        <v>25</v>
      </c>
    </row>
    <row r="9506" spans="1:4" x14ac:dyDescent="0.3">
      <c r="A9506">
        <v>8749</v>
      </c>
      <c r="B9506" t="s">
        <v>41</v>
      </c>
      <c r="C9506" t="s">
        <v>17</v>
      </c>
      <c r="D9506">
        <v>20</v>
      </c>
    </row>
    <row r="9507" spans="1:4" x14ac:dyDescent="0.3">
      <c r="A9507">
        <v>8749</v>
      </c>
      <c r="B9507" t="s">
        <v>41</v>
      </c>
      <c r="C9507" t="s">
        <v>18</v>
      </c>
      <c r="D9507">
        <v>2</v>
      </c>
    </row>
    <row r="9508" spans="1:4" x14ac:dyDescent="0.3">
      <c r="A9508">
        <v>8749</v>
      </c>
      <c r="B9508" t="s">
        <v>41</v>
      </c>
      <c r="C9508" t="s">
        <v>19</v>
      </c>
      <c r="D9508">
        <v>9</v>
      </c>
    </row>
    <row r="9509" spans="1:4" x14ac:dyDescent="0.3">
      <c r="A9509">
        <v>8749</v>
      </c>
      <c r="B9509" t="s">
        <v>41</v>
      </c>
      <c r="C9509" t="s">
        <v>20</v>
      </c>
      <c r="D9509">
        <v>4</v>
      </c>
    </row>
    <row r="9510" spans="1:4" x14ac:dyDescent="0.3">
      <c r="A9510">
        <v>8749</v>
      </c>
      <c r="B9510" t="s">
        <v>41</v>
      </c>
      <c r="C9510" t="s">
        <v>21</v>
      </c>
      <c r="D9510">
        <v>6</v>
      </c>
    </row>
    <row r="9511" spans="1:4" x14ac:dyDescent="0.3">
      <c r="A9511">
        <v>8749</v>
      </c>
      <c r="B9511" t="s">
        <v>41</v>
      </c>
      <c r="C9511" t="s">
        <v>22</v>
      </c>
      <c r="D9511">
        <v>20</v>
      </c>
    </row>
    <row r="9512" spans="1:4" x14ac:dyDescent="0.3">
      <c r="A9512">
        <v>523</v>
      </c>
      <c r="B9512" t="s">
        <v>41</v>
      </c>
      <c r="C9512" t="s">
        <v>17</v>
      </c>
      <c r="D9512">
        <v>23</v>
      </c>
    </row>
    <row r="9513" spans="1:4" x14ac:dyDescent="0.3">
      <c r="A9513">
        <v>523</v>
      </c>
      <c r="B9513" t="s">
        <v>41</v>
      </c>
      <c r="C9513" t="s">
        <v>18</v>
      </c>
      <c r="D9513">
        <v>0</v>
      </c>
    </row>
    <row r="9514" spans="1:4" x14ac:dyDescent="0.3">
      <c r="A9514">
        <v>523</v>
      </c>
      <c r="B9514" t="s">
        <v>41</v>
      </c>
      <c r="C9514" t="s">
        <v>19</v>
      </c>
      <c r="D9514">
        <v>26</v>
      </c>
    </row>
    <row r="9515" spans="1:4" x14ac:dyDescent="0.3">
      <c r="A9515">
        <v>523</v>
      </c>
      <c r="B9515" t="s">
        <v>41</v>
      </c>
      <c r="C9515" t="s">
        <v>20</v>
      </c>
      <c r="D9515">
        <v>7</v>
      </c>
    </row>
    <row r="9516" spans="1:4" x14ac:dyDescent="0.3">
      <c r="A9516">
        <v>523</v>
      </c>
      <c r="B9516" t="s">
        <v>41</v>
      </c>
      <c r="C9516" t="s">
        <v>21</v>
      </c>
      <c r="D9516">
        <v>15</v>
      </c>
    </row>
    <row r="9517" spans="1:4" x14ac:dyDescent="0.3">
      <c r="A9517">
        <v>523</v>
      </c>
      <c r="B9517" t="s">
        <v>41</v>
      </c>
      <c r="C9517" t="s">
        <v>22</v>
      </c>
      <c r="D9517">
        <v>3</v>
      </c>
    </row>
    <row r="9518" spans="1:4" x14ac:dyDescent="0.3">
      <c r="A9518">
        <v>4095</v>
      </c>
      <c r="B9518" t="s">
        <v>43</v>
      </c>
      <c r="C9518" t="s">
        <v>17</v>
      </c>
      <c r="D9518">
        <v>167</v>
      </c>
    </row>
    <row r="9519" spans="1:4" x14ac:dyDescent="0.3">
      <c r="A9519">
        <v>4095</v>
      </c>
      <c r="B9519" t="s">
        <v>43</v>
      </c>
      <c r="C9519" t="s">
        <v>18</v>
      </c>
      <c r="D9519">
        <v>37</v>
      </c>
    </row>
    <row r="9520" spans="1:4" x14ac:dyDescent="0.3">
      <c r="A9520">
        <v>4095</v>
      </c>
      <c r="B9520" t="s">
        <v>43</v>
      </c>
      <c r="C9520" t="s">
        <v>19</v>
      </c>
      <c r="D9520">
        <v>64</v>
      </c>
    </row>
    <row r="9521" spans="1:4" x14ac:dyDescent="0.3">
      <c r="A9521">
        <v>4095</v>
      </c>
      <c r="B9521" t="s">
        <v>43</v>
      </c>
      <c r="C9521" t="s">
        <v>20</v>
      </c>
      <c r="D9521">
        <v>49</v>
      </c>
    </row>
    <row r="9522" spans="1:4" x14ac:dyDescent="0.3">
      <c r="A9522">
        <v>4095</v>
      </c>
      <c r="B9522" t="s">
        <v>43</v>
      </c>
      <c r="C9522" t="s">
        <v>21</v>
      </c>
      <c r="D9522">
        <v>34</v>
      </c>
    </row>
    <row r="9523" spans="1:4" x14ac:dyDescent="0.3">
      <c r="A9523">
        <v>4095</v>
      </c>
      <c r="B9523" t="s">
        <v>43</v>
      </c>
      <c r="C9523" t="s">
        <v>22</v>
      </c>
      <c r="D9523">
        <v>116</v>
      </c>
    </row>
    <row r="9524" spans="1:4" x14ac:dyDescent="0.3">
      <c r="A9524">
        <v>6019</v>
      </c>
      <c r="B9524" t="s">
        <v>41</v>
      </c>
      <c r="C9524" t="s">
        <v>17</v>
      </c>
      <c r="D9524">
        <v>45</v>
      </c>
    </row>
    <row r="9525" spans="1:4" x14ac:dyDescent="0.3">
      <c r="A9525">
        <v>6019</v>
      </c>
      <c r="B9525" t="s">
        <v>41</v>
      </c>
      <c r="C9525" t="s">
        <v>18</v>
      </c>
      <c r="D9525">
        <v>3</v>
      </c>
    </row>
    <row r="9526" spans="1:4" x14ac:dyDescent="0.3">
      <c r="A9526">
        <v>6019</v>
      </c>
      <c r="B9526" t="s">
        <v>41</v>
      </c>
      <c r="C9526" t="s">
        <v>19</v>
      </c>
      <c r="D9526">
        <v>9</v>
      </c>
    </row>
    <row r="9527" spans="1:4" x14ac:dyDescent="0.3">
      <c r="A9527">
        <v>6019</v>
      </c>
      <c r="B9527" t="s">
        <v>41</v>
      </c>
      <c r="C9527" t="s">
        <v>20</v>
      </c>
      <c r="D9527">
        <v>4</v>
      </c>
    </row>
    <row r="9528" spans="1:4" x14ac:dyDescent="0.3">
      <c r="A9528">
        <v>6019</v>
      </c>
      <c r="B9528" t="s">
        <v>41</v>
      </c>
      <c r="C9528" t="s">
        <v>21</v>
      </c>
      <c r="D9528">
        <v>4</v>
      </c>
    </row>
    <row r="9529" spans="1:4" x14ac:dyDescent="0.3">
      <c r="A9529">
        <v>6019</v>
      </c>
      <c r="B9529" t="s">
        <v>41</v>
      </c>
      <c r="C9529" t="s">
        <v>22</v>
      </c>
      <c r="D9529">
        <v>7</v>
      </c>
    </row>
    <row r="9530" spans="1:4" x14ac:dyDescent="0.3">
      <c r="A9530">
        <v>7037</v>
      </c>
      <c r="B9530" t="s">
        <v>47</v>
      </c>
      <c r="C9530" t="s">
        <v>17</v>
      </c>
      <c r="D9530">
        <v>194</v>
      </c>
    </row>
    <row r="9531" spans="1:4" x14ac:dyDescent="0.3">
      <c r="A9531">
        <v>7037</v>
      </c>
      <c r="B9531" t="s">
        <v>47</v>
      </c>
      <c r="C9531" t="s">
        <v>18</v>
      </c>
      <c r="D9531">
        <v>55</v>
      </c>
    </row>
    <row r="9532" spans="1:4" x14ac:dyDescent="0.3">
      <c r="A9532">
        <v>7037</v>
      </c>
      <c r="B9532" t="s">
        <v>47</v>
      </c>
      <c r="C9532" t="s">
        <v>19</v>
      </c>
      <c r="D9532">
        <v>134</v>
      </c>
    </row>
    <row r="9533" spans="1:4" x14ac:dyDescent="0.3">
      <c r="A9533">
        <v>7037</v>
      </c>
      <c r="B9533" t="s">
        <v>47</v>
      </c>
      <c r="C9533" t="s">
        <v>20</v>
      </c>
      <c r="D9533">
        <v>15</v>
      </c>
    </row>
    <row r="9534" spans="1:4" x14ac:dyDescent="0.3">
      <c r="A9534">
        <v>7037</v>
      </c>
      <c r="B9534" t="s">
        <v>47</v>
      </c>
      <c r="C9534" t="s">
        <v>21</v>
      </c>
      <c r="D9534">
        <v>0</v>
      </c>
    </row>
    <row r="9535" spans="1:4" x14ac:dyDescent="0.3">
      <c r="A9535">
        <v>7037</v>
      </c>
      <c r="B9535" t="s">
        <v>47</v>
      </c>
      <c r="C9535" t="s">
        <v>22</v>
      </c>
      <c r="D9535">
        <v>3</v>
      </c>
    </row>
    <row r="9536" spans="1:4" x14ac:dyDescent="0.3">
      <c r="A9536">
        <v>9014</v>
      </c>
      <c r="B9536" t="s">
        <v>45</v>
      </c>
      <c r="C9536" t="s">
        <v>17</v>
      </c>
      <c r="D9536">
        <v>39</v>
      </c>
    </row>
    <row r="9537" spans="1:4" x14ac:dyDescent="0.3">
      <c r="A9537">
        <v>9014</v>
      </c>
      <c r="B9537" t="s">
        <v>45</v>
      </c>
      <c r="C9537" t="s">
        <v>18</v>
      </c>
      <c r="D9537">
        <v>1</v>
      </c>
    </row>
    <row r="9538" spans="1:4" x14ac:dyDescent="0.3">
      <c r="A9538">
        <v>9014</v>
      </c>
      <c r="B9538" t="s">
        <v>45</v>
      </c>
      <c r="C9538" t="s">
        <v>19</v>
      </c>
      <c r="D9538">
        <v>16</v>
      </c>
    </row>
    <row r="9539" spans="1:4" x14ac:dyDescent="0.3">
      <c r="A9539">
        <v>9014</v>
      </c>
      <c r="B9539" t="s">
        <v>45</v>
      </c>
      <c r="C9539" t="s">
        <v>20</v>
      </c>
      <c r="D9539">
        <v>2</v>
      </c>
    </row>
    <row r="9540" spans="1:4" x14ac:dyDescent="0.3">
      <c r="A9540">
        <v>9014</v>
      </c>
      <c r="B9540" t="s">
        <v>45</v>
      </c>
      <c r="C9540" t="s">
        <v>21</v>
      </c>
      <c r="D9540">
        <v>0</v>
      </c>
    </row>
    <row r="9541" spans="1:4" x14ac:dyDescent="0.3">
      <c r="A9541">
        <v>9014</v>
      </c>
      <c r="B9541" t="s">
        <v>45</v>
      </c>
      <c r="C9541" t="s">
        <v>22</v>
      </c>
      <c r="D9541">
        <v>3</v>
      </c>
    </row>
    <row r="9542" spans="1:4" x14ac:dyDescent="0.3">
      <c r="A9542">
        <v>6798</v>
      </c>
      <c r="B9542" t="s">
        <v>47</v>
      </c>
      <c r="C9542" t="s">
        <v>17</v>
      </c>
      <c r="D9542">
        <v>231</v>
      </c>
    </row>
    <row r="9543" spans="1:4" x14ac:dyDescent="0.3">
      <c r="A9543">
        <v>6798</v>
      </c>
      <c r="B9543" t="s">
        <v>47</v>
      </c>
      <c r="C9543" t="s">
        <v>18</v>
      </c>
      <c r="D9543">
        <v>7</v>
      </c>
    </row>
    <row r="9544" spans="1:4" x14ac:dyDescent="0.3">
      <c r="A9544">
        <v>6798</v>
      </c>
      <c r="B9544" t="s">
        <v>47</v>
      </c>
      <c r="C9544" t="s">
        <v>19</v>
      </c>
      <c r="D9544">
        <v>137</v>
      </c>
    </row>
    <row r="9545" spans="1:4" x14ac:dyDescent="0.3">
      <c r="A9545">
        <v>6798</v>
      </c>
      <c r="B9545" t="s">
        <v>47</v>
      </c>
      <c r="C9545" t="s">
        <v>20</v>
      </c>
      <c r="D9545">
        <v>4</v>
      </c>
    </row>
    <row r="9546" spans="1:4" x14ac:dyDescent="0.3">
      <c r="A9546">
        <v>6798</v>
      </c>
      <c r="B9546" t="s">
        <v>47</v>
      </c>
      <c r="C9546" t="s">
        <v>21</v>
      </c>
      <c r="D9546">
        <v>15</v>
      </c>
    </row>
    <row r="9547" spans="1:4" x14ac:dyDescent="0.3">
      <c r="A9547">
        <v>6798</v>
      </c>
      <c r="B9547" t="s">
        <v>47</v>
      </c>
      <c r="C9547" t="s">
        <v>22</v>
      </c>
      <c r="D9547">
        <v>39</v>
      </c>
    </row>
    <row r="9548" spans="1:4" x14ac:dyDescent="0.3">
      <c r="A9548">
        <v>4168</v>
      </c>
      <c r="B9548" t="s">
        <v>41</v>
      </c>
      <c r="C9548" t="s">
        <v>17</v>
      </c>
      <c r="D9548">
        <v>231</v>
      </c>
    </row>
    <row r="9549" spans="1:4" x14ac:dyDescent="0.3">
      <c r="A9549">
        <v>4168</v>
      </c>
      <c r="B9549" t="s">
        <v>41</v>
      </c>
      <c r="C9549" t="s">
        <v>18</v>
      </c>
      <c r="D9549">
        <v>7</v>
      </c>
    </row>
    <row r="9550" spans="1:4" x14ac:dyDescent="0.3">
      <c r="A9550">
        <v>4168</v>
      </c>
      <c r="B9550" t="s">
        <v>41</v>
      </c>
      <c r="C9550" t="s">
        <v>19</v>
      </c>
      <c r="D9550">
        <v>137</v>
      </c>
    </row>
    <row r="9551" spans="1:4" x14ac:dyDescent="0.3">
      <c r="A9551">
        <v>4168</v>
      </c>
      <c r="B9551" t="s">
        <v>41</v>
      </c>
      <c r="C9551" t="s">
        <v>20</v>
      </c>
      <c r="D9551">
        <v>4</v>
      </c>
    </row>
    <row r="9552" spans="1:4" x14ac:dyDescent="0.3">
      <c r="A9552">
        <v>4168</v>
      </c>
      <c r="B9552" t="s">
        <v>41</v>
      </c>
      <c r="C9552" t="s">
        <v>21</v>
      </c>
      <c r="D9552">
        <v>15</v>
      </c>
    </row>
    <row r="9553" spans="1:4" x14ac:dyDescent="0.3">
      <c r="A9553">
        <v>4168</v>
      </c>
      <c r="B9553" t="s">
        <v>41</v>
      </c>
      <c r="C9553" t="s">
        <v>22</v>
      </c>
      <c r="D9553">
        <v>39</v>
      </c>
    </row>
    <row r="9554" spans="1:4" x14ac:dyDescent="0.3">
      <c r="A9554">
        <v>7791</v>
      </c>
      <c r="B9554" t="s">
        <v>47</v>
      </c>
      <c r="C9554" t="s">
        <v>17</v>
      </c>
      <c r="D9554">
        <v>12</v>
      </c>
    </row>
    <row r="9555" spans="1:4" x14ac:dyDescent="0.3">
      <c r="A9555">
        <v>7791</v>
      </c>
      <c r="B9555" t="s">
        <v>47</v>
      </c>
      <c r="C9555" t="s">
        <v>18</v>
      </c>
      <c r="D9555">
        <v>1</v>
      </c>
    </row>
    <row r="9556" spans="1:4" x14ac:dyDescent="0.3">
      <c r="A9556">
        <v>7791</v>
      </c>
      <c r="B9556" t="s">
        <v>47</v>
      </c>
      <c r="C9556" t="s">
        <v>19</v>
      </c>
      <c r="D9556">
        <v>6</v>
      </c>
    </row>
    <row r="9557" spans="1:4" x14ac:dyDescent="0.3">
      <c r="A9557">
        <v>7791</v>
      </c>
      <c r="B9557" t="s">
        <v>47</v>
      </c>
      <c r="C9557" t="s">
        <v>20</v>
      </c>
      <c r="D9557">
        <v>0</v>
      </c>
    </row>
    <row r="9558" spans="1:4" x14ac:dyDescent="0.3">
      <c r="A9558">
        <v>7791</v>
      </c>
      <c r="B9558" t="s">
        <v>47</v>
      </c>
      <c r="C9558" t="s">
        <v>21</v>
      </c>
      <c r="D9558">
        <v>1</v>
      </c>
    </row>
    <row r="9559" spans="1:4" x14ac:dyDescent="0.3">
      <c r="A9559">
        <v>7791</v>
      </c>
      <c r="B9559" t="s">
        <v>47</v>
      </c>
      <c r="C9559" t="s">
        <v>22</v>
      </c>
      <c r="D9559">
        <v>5</v>
      </c>
    </row>
    <row r="9560" spans="1:4" x14ac:dyDescent="0.3">
      <c r="A9560">
        <v>9360</v>
      </c>
      <c r="B9560" t="s">
        <v>43</v>
      </c>
      <c r="C9560" t="s">
        <v>17</v>
      </c>
      <c r="D9560">
        <v>86</v>
      </c>
    </row>
    <row r="9561" spans="1:4" x14ac:dyDescent="0.3">
      <c r="A9561">
        <v>9360</v>
      </c>
      <c r="B9561" t="s">
        <v>43</v>
      </c>
      <c r="C9561" t="s">
        <v>18</v>
      </c>
      <c r="D9561">
        <v>2</v>
      </c>
    </row>
    <row r="9562" spans="1:4" x14ac:dyDescent="0.3">
      <c r="A9562">
        <v>9360</v>
      </c>
      <c r="B9562" t="s">
        <v>43</v>
      </c>
      <c r="C9562" t="s">
        <v>19</v>
      </c>
      <c r="D9562">
        <v>73</v>
      </c>
    </row>
    <row r="9563" spans="1:4" x14ac:dyDescent="0.3">
      <c r="A9563">
        <v>9360</v>
      </c>
      <c r="B9563" t="s">
        <v>43</v>
      </c>
      <c r="C9563" t="s">
        <v>20</v>
      </c>
      <c r="D9563">
        <v>69</v>
      </c>
    </row>
    <row r="9564" spans="1:4" x14ac:dyDescent="0.3">
      <c r="A9564">
        <v>9360</v>
      </c>
      <c r="B9564" t="s">
        <v>43</v>
      </c>
      <c r="C9564" t="s">
        <v>21</v>
      </c>
      <c r="D9564">
        <v>38</v>
      </c>
    </row>
    <row r="9565" spans="1:4" x14ac:dyDescent="0.3">
      <c r="A9565">
        <v>9360</v>
      </c>
      <c r="B9565" t="s">
        <v>43</v>
      </c>
      <c r="C9565" t="s">
        <v>22</v>
      </c>
      <c r="D9565">
        <v>48</v>
      </c>
    </row>
    <row r="9566" spans="1:4" x14ac:dyDescent="0.3">
      <c r="A9566">
        <v>7124</v>
      </c>
      <c r="B9566" t="s">
        <v>48</v>
      </c>
      <c r="C9566" t="s">
        <v>17</v>
      </c>
      <c r="D9566">
        <v>43</v>
      </c>
    </row>
    <row r="9567" spans="1:4" x14ac:dyDescent="0.3">
      <c r="A9567">
        <v>7124</v>
      </c>
      <c r="B9567" t="s">
        <v>48</v>
      </c>
      <c r="C9567" t="s">
        <v>18</v>
      </c>
      <c r="D9567">
        <v>4</v>
      </c>
    </row>
    <row r="9568" spans="1:4" x14ac:dyDescent="0.3">
      <c r="A9568">
        <v>7124</v>
      </c>
      <c r="B9568" t="s">
        <v>48</v>
      </c>
      <c r="C9568" t="s">
        <v>19</v>
      </c>
      <c r="D9568">
        <v>12</v>
      </c>
    </row>
    <row r="9569" spans="1:4" x14ac:dyDescent="0.3">
      <c r="A9569">
        <v>7124</v>
      </c>
      <c r="B9569" t="s">
        <v>48</v>
      </c>
      <c r="C9569" t="s">
        <v>20</v>
      </c>
      <c r="D9569">
        <v>8</v>
      </c>
    </row>
    <row r="9570" spans="1:4" x14ac:dyDescent="0.3">
      <c r="A9570">
        <v>7124</v>
      </c>
      <c r="B9570" t="s">
        <v>48</v>
      </c>
      <c r="C9570" t="s">
        <v>21</v>
      </c>
      <c r="D9570">
        <v>0</v>
      </c>
    </row>
    <row r="9571" spans="1:4" x14ac:dyDescent="0.3">
      <c r="A9571">
        <v>7124</v>
      </c>
      <c r="B9571" t="s">
        <v>48</v>
      </c>
      <c r="C9571" t="s">
        <v>22</v>
      </c>
      <c r="D9571">
        <v>27</v>
      </c>
    </row>
    <row r="9572" spans="1:4" x14ac:dyDescent="0.3">
      <c r="A9572">
        <v>10708</v>
      </c>
      <c r="B9572" t="s">
        <v>41</v>
      </c>
      <c r="C9572" t="s">
        <v>17</v>
      </c>
      <c r="D9572">
        <v>10</v>
      </c>
    </row>
    <row r="9573" spans="1:4" x14ac:dyDescent="0.3">
      <c r="A9573">
        <v>10708</v>
      </c>
      <c r="B9573" t="s">
        <v>41</v>
      </c>
      <c r="C9573" t="s">
        <v>18</v>
      </c>
      <c r="D9573">
        <v>6</v>
      </c>
    </row>
    <row r="9574" spans="1:4" x14ac:dyDescent="0.3">
      <c r="A9574">
        <v>10708</v>
      </c>
      <c r="B9574" t="s">
        <v>41</v>
      </c>
      <c r="C9574" t="s">
        <v>19</v>
      </c>
      <c r="D9574">
        <v>11</v>
      </c>
    </row>
    <row r="9575" spans="1:4" x14ac:dyDescent="0.3">
      <c r="A9575">
        <v>10708</v>
      </c>
      <c r="B9575" t="s">
        <v>41</v>
      </c>
      <c r="C9575" t="s">
        <v>20</v>
      </c>
      <c r="D9575">
        <v>0</v>
      </c>
    </row>
    <row r="9576" spans="1:4" x14ac:dyDescent="0.3">
      <c r="A9576">
        <v>10708</v>
      </c>
      <c r="B9576" t="s">
        <v>41</v>
      </c>
      <c r="C9576" t="s">
        <v>21</v>
      </c>
      <c r="D9576">
        <v>4</v>
      </c>
    </row>
    <row r="9577" spans="1:4" x14ac:dyDescent="0.3">
      <c r="A9577">
        <v>10708</v>
      </c>
      <c r="B9577" t="s">
        <v>41</v>
      </c>
      <c r="C9577" t="s">
        <v>22</v>
      </c>
      <c r="D9577">
        <v>2</v>
      </c>
    </row>
    <row r="9578" spans="1:4" x14ac:dyDescent="0.3">
      <c r="A9578">
        <v>7369</v>
      </c>
      <c r="B9578" t="s">
        <v>41</v>
      </c>
      <c r="C9578" t="s">
        <v>17</v>
      </c>
      <c r="D9578">
        <v>25</v>
      </c>
    </row>
    <row r="9579" spans="1:4" x14ac:dyDescent="0.3">
      <c r="A9579">
        <v>7369</v>
      </c>
      <c r="B9579" t="s">
        <v>41</v>
      </c>
      <c r="C9579" t="s">
        <v>18</v>
      </c>
      <c r="D9579">
        <v>6</v>
      </c>
    </row>
    <row r="9580" spans="1:4" x14ac:dyDescent="0.3">
      <c r="A9580">
        <v>7369</v>
      </c>
      <c r="B9580" t="s">
        <v>41</v>
      </c>
      <c r="C9580" t="s">
        <v>19</v>
      </c>
      <c r="D9580">
        <v>25</v>
      </c>
    </row>
    <row r="9581" spans="1:4" x14ac:dyDescent="0.3">
      <c r="A9581">
        <v>7369</v>
      </c>
      <c r="B9581" t="s">
        <v>41</v>
      </c>
      <c r="C9581" t="s">
        <v>20</v>
      </c>
      <c r="D9581">
        <v>6</v>
      </c>
    </row>
    <row r="9582" spans="1:4" x14ac:dyDescent="0.3">
      <c r="A9582">
        <v>7369</v>
      </c>
      <c r="B9582" t="s">
        <v>41</v>
      </c>
      <c r="C9582" t="s">
        <v>21</v>
      </c>
      <c r="D9582">
        <v>0</v>
      </c>
    </row>
    <row r="9583" spans="1:4" x14ac:dyDescent="0.3">
      <c r="A9583">
        <v>7369</v>
      </c>
      <c r="B9583" t="s">
        <v>41</v>
      </c>
      <c r="C9583" t="s">
        <v>22</v>
      </c>
      <c r="D9583">
        <v>0</v>
      </c>
    </row>
    <row r="9584" spans="1:4" x14ac:dyDescent="0.3">
      <c r="A9584">
        <v>10010</v>
      </c>
      <c r="B9584" t="s">
        <v>53</v>
      </c>
      <c r="C9584" t="s">
        <v>17</v>
      </c>
      <c r="D9584">
        <v>100</v>
      </c>
    </row>
    <row r="9585" spans="1:4" x14ac:dyDescent="0.3">
      <c r="A9585">
        <v>10010</v>
      </c>
      <c r="B9585" t="s">
        <v>53</v>
      </c>
      <c r="C9585" t="s">
        <v>18</v>
      </c>
      <c r="D9585">
        <v>2</v>
      </c>
    </row>
    <row r="9586" spans="1:4" x14ac:dyDescent="0.3">
      <c r="A9586">
        <v>10010</v>
      </c>
      <c r="B9586" t="s">
        <v>53</v>
      </c>
      <c r="C9586" t="s">
        <v>19</v>
      </c>
      <c r="D9586">
        <v>16</v>
      </c>
    </row>
    <row r="9587" spans="1:4" x14ac:dyDescent="0.3">
      <c r="A9587">
        <v>10010</v>
      </c>
      <c r="B9587" t="s">
        <v>53</v>
      </c>
      <c r="C9587" t="s">
        <v>20</v>
      </c>
      <c r="D9587">
        <v>2</v>
      </c>
    </row>
    <row r="9588" spans="1:4" x14ac:dyDescent="0.3">
      <c r="A9588">
        <v>10010</v>
      </c>
      <c r="B9588" t="s">
        <v>53</v>
      </c>
      <c r="C9588" t="s">
        <v>21</v>
      </c>
      <c r="D9588">
        <v>1</v>
      </c>
    </row>
    <row r="9589" spans="1:4" x14ac:dyDescent="0.3">
      <c r="A9589">
        <v>10010</v>
      </c>
      <c r="B9589" t="s">
        <v>53</v>
      </c>
      <c r="C9589" t="s">
        <v>22</v>
      </c>
      <c r="D9589">
        <v>31</v>
      </c>
    </row>
    <row r="9590" spans="1:4" x14ac:dyDescent="0.3">
      <c r="A9590">
        <v>10827</v>
      </c>
      <c r="B9590" t="s">
        <v>53</v>
      </c>
      <c r="C9590" t="s">
        <v>17</v>
      </c>
      <c r="D9590">
        <v>88</v>
      </c>
    </row>
    <row r="9591" spans="1:4" x14ac:dyDescent="0.3">
      <c r="A9591">
        <v>10827</v>
      </c>
      <c r="B9591" t="s">
        <v>53</v>
      </c>
      <c r="C9591" t="s">
        <v>18</v>
      </c>
      <c r="D9591">
        <v>3</v>
      </c>
    </row>
    <row r="9592" spans="1:4" x14ac:dyDescent="0.3">
      <c r="A9592">
        <v>10827</v>
      </c>
      <c r="B9592" t="s">
        <v>53</v>
      </c>
      <c r="C9592" t="s">
        <v>19</v>
      </c>
      <c r="D9592">
        <v>21</v>
      </c>
    </row>
    <row r="9593" spans="1:4" x14ac:dyDescent="0.3">
      <c r="A9593">
        <v>10827</v>
      </c>
      <c r="B9593" t="s">
        <v>53</v>
      </c>
      <c r="C9593" t="s">
        <v>20</v>
      </c>
      <c r="D9593">
        <v>4</v>
      </c>
    </row>
    <row r="9594" spans="1:4" x14ac:dyDescent="0.3">
      <c r="A9594">
        <v>10827</v>
      </c>
      <c r="B9594" t="s">
        <v>53</v>
      </c>
      <c r="C9594" t="s">
        <v>21</v>
      </c>
      <c r="D9594">
        <v>1</v>
      </c>
    </row>
    <row r="9595" spans="1:4" x14ac:dyDescent="0.3">
      <c r="A9595">
        <v>10827</v>
      </c>
      <c r="B9595" t="s">
        <v>53</v>
      </c>
      <c r="C9595" t="s">
        <v>22</v>
      </c>
      <c r="D9595">
        <v>29</v>
      </c>
    </row>
    <row r="9596" spans="1:4" x14ac:dyDescent="0.3">
      <c r="A9596">
        <v>6374</v>
      </c>
      <c r="B9596" t="s">
        <v>41</v>
      </c>
      <c r="C9596" t="s">
        <v>17</v>
      </c>
      <c r="D9596">
        <v>223</v>
      </c>
    </row>
    <row r="9597" spans="1:4" x14ac:dyDescent="0.3">
      <c r="A9597">
        <v>6374</v>
      </c>
      <c r="B9597" t="s">
        <v>41</v>
      </c>
      <c r="C9597" t="s">
        <v>18</v>
      </c>
      <c r="D9597">
        <v>2</v>
      </c>
    </row>
    <row r="9598" spans="1:4" x14ac:dyDescent="0.3">
      <c r="A9598">
        <v>6374</v>
      </c>
      <c r="B9598" t="s">
        <v>41</v>
      </c>
      <c r="C9598" t="s">
        <v>19</v>
      </c>
      <c r="D9598">
        <v>31</v>
      </c>
    </row>
    <row r="9599" spans="1:4" x14ac:dyDescent="0.3">
      <c r="A9599">
        <v>6374</v>
      </c>
      <c r="B9599" t="s">
        <v>41</v>
      </c>
      <c r="C9599" t="s">
        <v>20</v>
      </c>
      <c r="D9599">
        <v>0</v>
      </c>
    </row>
    <row r="9600" spans="1:4" x14ac:dyDescent="0.3">
      <c r="A9600">
        <v>6374</v>
      </c>
      <c r="B9600" t="s">
        <v>41</v>
      </c>
      <c r="C9600" t="s">
        <v>21</v>
      </c>
      <c r="D9600">
        <v>2</v>
      </c>
    </row>
    <row r="9601" spans="1:4" x14ac:dyDescent="0.3">
      <c r="A9601">
        <v>6374</v>
      </c>
      <c r="B9601" t="s">
        <v>41</v>
      </c>
      <c r="C9601" t="s">
        <v>22</v>
      </c>
      <c r="D9601">
        <v>39</v>
      </c>
    </row>
    <row r="9602" spans="1:4" x14ac:dyDescent="0.3">
      <c r="A9602">
        <v>10509</v>
      </c>
      <c r="B9602" t="s">
        <v>43</v>
      </c>
      <c r="C9602" t="s">
        <v>17</v>
      </c>
      <c r="D9602">
        <v>51</v>
      </c>
    </row>
    <row r="9603" spans="1:4" x14ac:dyDescent="0.3">
      <c r="A9603">
        <v>10509</v>
      </c>
      <c r="B9603" t="s">
        <v>43</v>
      </c>
      <c r="C9603" t="s">
        <v>18</v>
      </c>
      <c r="D9603">
        <v>0</v>
      </c>
    </row>
    <row r="9604" spans="1:4" x14ac:dyDescent="0.3">
      <c r="A9604">
        <v>10509</v>
      </c>
      <c r="B9604" t="s">
        <v>43</v>
      </c>
      <c r="C9604" t="s">
        <v>19</v>
      </c>
      <c r="D9604">
        <v>16</v>
      </c>
    </row>
    <row r="9605" spans="1:4" x14ac:dyDescent="0.3">
      <c r="A9605">
        <v>10509</v>
      </c>
      <c r="B9605" t="s">
        <v>43</v>
      </c>
      <c r="C9605" t="s">
        <v>20</v>
      </c>
      <c r="D9605">
        <v>0</v>
      </c>
    </row>
    <row r="9606" spans="1:4" x14ac:dyDescent="0.3">
      <c r="A9606">
        <v>10509</v>
      </c>
      <c r="B9606" t="s">
        <v>43</v>
      </c>
      <c r="C9606" t="s">
        <v>21</v>
      </c>
      <c r="D9606">
        <v>0</v>
      </c>
    </row>
    <row r="9607" spans="1:4" x14ac:dyDescent="0.3">
      <c r="A9607">
        <v>10509</v>
      </c>
      <c r="B9607" t="s">
        <v>43</v>
      </c>
      <c r="C9607" t="s">
        <v>22</v>
      </c>
      <c r="D9607">
        <v>4</v>
      </c>
    </row>
    <row r="9608" spans="1:4" x14ac:dyDescent="0.3">
      <c r="A9608">
        <v>1461</v>
      </c>
      <c r="B9608" t="s">
        <v>48</v>
      </c>
      <c r="C9608" t="s">
        <v>17</v>
      </c>
      <c r="D9608">
        <v>17</v>
      </c>
    </row>
    <row r="9609" spans="1:4" x14ac:dyDescent="0.3">
      <c r="A9609">
        <v>1461</v>
      </c>
      <c r="B9609" t="s">
        <v>48</v>
      </c>
      <c r="C9609" t="s">
        <v>18</v>
      </c>
      <c r="D9609">
        <v>1</v>
      </c>
    </row>
    <row r="9610" spans="1:4" x14ac:dyDescent="0.3">
      <c r="A9610">
        <v>1461</v>
      </c>
      <c r="B9610" t="s">
        <v>48</v>
      </c>
      <c r="C9610" t="s">
        <v>19</v>
      </c>
      <c r="D9610">
        <v>12</v>
      </c>
    </row>
    <row r="9611" spans="1:4" x14ac:dyDescent="0.3">
      <c r="A9611">
        <v>1461</v>
      </c>
      <c r="B9611" t="s">
        <v>48</v>
      </c>
      <c r="C9611" t="s">
        <v>20</v>
      </c>
      <c r="D9611">
        <v>3</v>
      </c>
    </row>
    <row r="9612" spans="1:4" x14ac:dyDescent="0.3">
      <c r="A9612">
        <v>1461</v>
      </c>
      <c r="B9612" t="s">
        <v>48</v>
      </c>
      <c r="C9612" t="s">
        <v>21</v>
      </c>
      <c r="D9612">
        <v>1</v>
      </c>
    </row>
    <row r="9613" spans="1:4" x14ac:dyDescent="0.3">
      <c r="A9613">
        <v>1461</v>
      </c>
      <c r="B9613" t="s">
        <v>48</v>
      </c>
      <c r="C9613" t="s">
        <v>22</v>
      </c>
      <c r="D9613">
        <v>4</v>
      </c>
    </row>
    <row r="9614" spans="1:4" x14ac:dyDescent="0.3">
      <c r="A9614">
        <v>4188</v>
      </c>
      <c r="B9614" t="s">
        <v>53</v>
      </c>
      <c r="C9614" t="s">
        <v>17</v>
      </c>
      <c r="D9614">
        <v>204</v>
      </c>
    </row>
    <row r="9615" spans="1:4" x14ac:dyDescent="0.3">
      <c r="A9615">
        <v>4188</v>
      </c>
      <c r="B9615" t="s">
        <v>53</v>
      </c>
      <c r="C9615" t="s">
        <v>18</v>
      </c>
      <c r="D9615">
        <v>5</v>
      </c>
    </row>
    <row r="9616" spans="1:4" x14ac:dyDescent="0.3">
      <c r="A9616">
        <v>4188</v>
      </c>
      <c r="B9616" t="s">
        <v>53</v>
      </c>
      <c r="C9616" t="s">
        <v>19</v>
      </c>
      <c r="D9616">
        <v>39</v>
      </c>
    </row>
    <row r="9617" spans="1:4" x14ac:dyDescent="0.3">
      <c r="A9617">
        <v>4188</v>
      </c>
      <c r="B9617" t="s">
        <v>53</v>
      </c>
      <c r="C9617" t="s">
        <v>20</v>
      </c>
      <c r="D9617">
        <v>17</v>
      </c>
    </row>
    <row r="9618" spans="1:4" x14ac:dyDescent="0.3">
      <c r="A9618">
        <v>4188</v>
      </c>
      <c r="B9618" t="s">
        <v>53</v>
      </c>
      <c r="C9618" t="s">
        <v>21</v>
      </c>
      <c r="D9618">
        <v>0</v>
      </c>
    </row>
    <row r="9619" spans="1:4" x14ac:dyDescent="0.3">
      <c r="A9619">
        <v>4188</v>
      </c>
      <c r="B9619" t="s">
        <v>53</v>
      </c>
      <c r="C9619" t="s">
        <v>22</v>
      </c>
      <c r="D9619">
        <v>89</v>
      </c>
    </row>
    <row r="9620" spans="1:4" x14ac:dyDescent="0.3">
      <c r="A9620">
        <v>692</v>
      </c>
      <c r="B9620" t="s">
        <v>45</v>
      </c>
      <c r="C9620" t="s">
        <v>17</v>
      </c>
      <c r="D9620">
        <v>4</v>
      </c>
    </row>
    <row r="9621" spans="1:4" x14ac:dyDescent="0.3">
      <c r="A9621">
        <v>692</v>
      </c>
      <c r="B9621" t="s">
        <v>45</v>
      </c>
      <c r="C9621" t="s">
        <v>18</v>
      </c>
      <c r="D9621">
        <v>2</v>
      </c>
    </row>
    <row r="9622" spans="1:4" x14ac:dyDescent="0.3">
      <c r="A9622">
        <v>692</v>
      </c>
      <c r="B9622" t="s">
        <v>45</v>
      </c>
      <c r="C9622" t="s">
        <v>19</v>
      </c>
      <c r="D9622">
        <v>5</v>
      </c>
    </row>
    <row r="9623" spans="1:4" x14ac:dyDescent="0.3">
      <c r="A9623">
        <v>692</v>
      </c>
      <c r="B9623" t="s">
        <v>45</v>
      </c>
      <c r="C9623" t="s">
        <v>20</v>
      </c>
      <c r="D9623">
        <v>0</v>
      </c>
    </row>
    <row r="9624" spans="1:4" x14ac:dyDescent="0.3">
      <c r="A9624">
        <v>692</v>
      </c>
      <c r="B9624" t="s">
        <v>45</v>
      </c>
      <c r="C9624" t="s">
        <v>21</v>
      </c>
      <c r="D9624">
        <v>0</v>
      </c>
    </row>
    <row r="9625" spans="1:4" x14ac:dyDescent="0.3">
      <c r="A9625">
        <v>692</v>
      </c>
      <c r="B9625" t="s">
        <v>45</v>
      </c>
      <c r="C9625" t="s">
        <v>22</v>
      </c>
      <c r="D9625">
        <v>5</v>
      </c>
    </row>
    <row r="9626" spans="1:4" x14ac:dyDescent="0.3">
      <c r="A9626">
        <v>10560</v>
      </c>
      <c r="B9626" t="s">
        <v>41</v>
      </c>
      <c r="C9626" t="s">
        <v>17</v>
      </c>
      <c r="D9626">
        <v>16</v>
      </c>
    </row>
    <row r="9627" spans="1:4" x14ac:dyDescent="0.3">
      <c r="A9627">
        <v>10560</v>
      </c>
      <c r="B9627" t="s">
        <v>41</v>
      </c>
      <c r="C9627" t="s">
        <v>18</v>
      </c>
      <c r="D9627">
        <v>1</v>
      </c>
    </row>
    <row r="9628" spans="1:4" x14ac:dyDescent="0.3">
      <c r="A9628">
        <v>10560</v>
      </c>
      <c r="B9628" t="s">
        <v>41</v>
      </c>
      <c r="C9628" t="s">
        <v>19</v>
      </c>
      <c r="D9628">
        <v>2</v>
      </c>
    </row>
    <row r="9629" spans="1:4" x14ac:dyDescent="0.3">
      <c r="A9629">
        <v>10560</v>
      </c>
      <c r="B9629" t="s">
        <v>41</v>
      </c>
      <c r="C9629" t="s">
        <v>20</v>
      </c>
      <c r="D9629">
        <v>0</v>
      </c>
    </row>
    <row r="9630" spans="1:4" x14ac:dyDescent="0.3">
      <c r="A9630">
        <v>10560</v>
      </c>
      <c r="B9630" t="s">
        <v>41</v>
      </c>
      <c r="C9630" t="s">
        <v>21</v>
      </c>
      <c r="D9630">
        <v>0</v>
      </c>
    </row>
    <row r="9631" spans="1:4" x14ac:dyDescent="0.3">
      <c r="A9631">
        <v>10560</v>
      </c>
      <c r="B9631" t="s">
        <v>41</v>
      </c>
      <c r="C9631" t="s">
        <v>22</v>
      </c>
      <c r="D9631">
        <v>1</v>
      </c>
    </row>
    <row r="9632" spans="1:4" x14ac:dyDescent="0.3">
      <c r="A9632">
        <v>7042</v>
      </c>
      <c r="B9632" t="s">
        <v>41</v>
      </c>
      <c r="C9632" t="s">
        <v>17</v>
      </c>
      <c r="D9632">
        <v>3</v>
      </c>
    </row>
    <row r="9633" spans="1:4" x14ac:dyDescent="0.3">
      <c r="A9633">
        <v>7042</v>
      </c>
      <c r="B9633" t="s">
        <v>41</v>
      </c>
      <c r="C9633" t="s">
        <v>18</v>
      </c>
      <c r="D9633">
        <v>3</v>
      </c>
    </row>
    <row r="9634" spans="1:4" x14ac:dyDescent="0.3">
      <c r="A9634">
        <v>7042</v>
      </c>
      <c r="B9634" t="s">
        <v>41</v>
      </c>
      <c r="C9634" t="s">
        <v>19</v>
      </c>
      <c r="D9634">
        <v>14</v>
      </c>
    </row>
    <row r="9635" spans="1:4" x14ac:dyDescent="0.3">
      <c r="A9635">
        <v>7042</v>
      </c>
      <c r="B9635" t="s">
        <v>41</v>
      </c>
      <c r="C9635" t="s">
        <v>20</v>
      </c>
      <c r="D9635">
        <v>15</v>
      </c>
    </row>
    <row r="9636" spans="1:4" x14ac:dyDescent="0.3">
      <c r="A9636">
        <v>7042</v>
      </c>
      <c r="B9636" t="s">
        <v>41</v>
      </c>
      <c r="C9636" t="s">
        <v>21</v>
      </c>
      <c r="D9636">
        <v>21</v>
      </c>
    </row>
    <row r="9637" spans="1:4" x14ac:dyDescent="0.3">
      <c r="A9637">
        <v>7042</v>
      </c>
      <c r="B9637" t="s">
        <v>41</v>
      </c>
      <c r="C9637" t="s">
        <v>22</v>
      </c>
      <c r="D9637">
        <v>10</v>
      </c>
    </row>
    <row r="9638" spans="1:4" x14ac:dyDescent="0.3">
      <c r="A9638">
        <v>9289</v>
      </c>
      <c r="B9638" t="s">
        <v>41</v>
      </c>
      <c r="C9638" t="s">
        <v>17</v>
      </c>
      <c r="D9638">
        <v>29</v>
      </c>
    </row>
    <row r="9639" spans="1:4" x14ac:dyDescent="0.3">
      <c r="A9639">
        <v>9289</v>
      </c>
      <c r="B9639" t="s">
        <v>41</v>
      </c>
      <c r="C9639" t="s">
        <v>18</v>
      </c>
      <c r="D9639">
        <v>1</v>
      </c>
    </row>
    <row r="9640" spans="1:4" x14ac:dyDescent="0.3">
      <c r="A9640">
        <v>9289</v>
      </c>
      <c r="B9640" t="s">
        <v>41</v>
      </c>
      <c r="C9640" t="s">
        <v>19</v>
      </c>
      <c r="D9640">
        <v>17</v>
      </c>
    </row>
    <row r="9641" spans="1:4" x14ac:dyDescent="0.3">
      <c r="A9641">
        <v>9289</v>
      </c>
      <c r="B9641" t="s">
        <v>41</v>
      </c>
      <c r="C9641" t="s">
        <v>20</v>
      </c>
      <c r="D9641">
        <v>0</v>
      </c>
    </row>
    <row r="9642" spans="1:4" x14ac:dyDescent="0.3">
      <c r="A9642">
        <v>9289</v>
      </c>
      <c r="B9642" t="s">
        <v>41</v>
      </c>
      <c r="C9642" t="s">
        <v>21</v>
      </c>
      <c r="D9642">
        <v>3</v>
      </c>
    </row>
    <row r="9643" spans="1:4" x14ac:dyDescent="0.3">
      <c r="A9643">
        <v>9289</v>
      </c>
      <c r="B9643" t="s">
        <v>41</v>
      </c>
      <c r="C9643" t="s">
        <v>22</v>
      </c>
      <c r="D9643">
        <v>13</v>
      </c>
    </row>
    <row r="9644" spans="1:4" x14ac:dyDescent="0.3">
      <c r="A9644">
        <v>10542</v>
      </c>
      <c r="B9644" t="s">
        <v>41</v>
      </c>
      <c r="C9644" t="s">
        <v>17</v>
      </c>
      <c r="D9644">
        <v>29</v>
      </c>
    </row>
    <row r="9645" spans="1:4" x14ac:dyDescent="0.3">
      <c r="A9645">
        <v>10542</v>
      </c>
      <c r="B9645" t="s">
        <v>41</v>
      </c>
      <c r="C9645" t="s">
        <v>18</v>
      </c>
      <c r="D9645">
        <v>4</v>
      </c>
    </row>
    <row r="9646" spans="1:4" x14ac:dyDescent="0.3">
      <c r="A9646">
        <v>10542</v>
      </c>
      <c r="B9646" t="s">
        <v>41</v>
      </c>
      <c r="C9646" t="s">
        <v>19</v>
      </c>
      <c r="D9646">
        <v>34</v>
      </c>
    </row>
    <row r="9647" spans="1:4" x14ac:dyDescent="0.3">
      <c r="A9647">
        <v>10542</v>
      </c>
      <c r="B9647" t="s">
        <v>41</v>
      </c>
      <c r="C9647" t="s">
        <v>20</v>
      </c>
      <c r="D9647">
        <v>2</v>
      </c>
    </row>
    <row r="9648" spans="1:4" x14ac:dyDescent="0.3">
      <c r="A9648">
        <v>10542</v>
      </c>
      <c r="B9648" t="s">
        <v>41</v>
      </c>
      <c r="C9648" t="s">
        <v>21</v>
      </c>
      <c r="D9648">
        <v>4</v>
      </c>
    </row>
    <row r="9649" spans="1:4" x14ac:dyDescent="0.3">
      <c r="A9649">
        <v>10542</v>
      </c>
      <c r="B9649" t="s">
        <v>41</v>
      </c>
      <c r="C9649" t="s">
        <v>22</v>
      </c>
      <c r="D9649">
        <v>4</v>
      </c>
    </row>
    <row r="9650" spans="1:4" x14ac:dyDescent="0.3">
      <c r="A9650">
        <v>6119</v>
      </c>
      <c r="B9650" t="s">
        <v>41</v>
      </c>
      <c r="C9650" t="s">
        <v>17</v>
      </c>
      <c r="D9650">
        <v>10</v>
      </c>
    </row>
    <row r="9651" spans="1:4" x14ac:dyDescent="0.3">
      <c r="A9651">
        <v>6119</v>
      </c>
      <c r="B9651" t="s">
        <v>41</v>
      </c>
      <c r="C9651" t="s">
        <v>18</v>
      </c>
      <c r="D9651">
        <v>0</v>
      </c>
    </row>
    <row r="9652" spans="1:4" x14ac:dyDescent="0.3">
      <c r="A9652">
        <v>6119</v>
      </c>
      <c r="B9652" t="s">
        <v>41</v>
      </c>
      <c r="C9652" t="s">
        <v>19</v>
      </c>
      <c r="D9652">
        <v>3</v>
      </c>
    </row>
    <row r="9653" spans="1:4" x14ac:dyDescent="0.3">
      <c r="A9653">
        <v>6119</v>
      </c>
      <c r="B9653" t="s">
        <v>41</v>
      </c>
      <c r="C9653" t="s">
        <v>20</v>
      </c>
      <c r="D9653">
        <v>0</v>
      </c>
    </row>
    <row r="9654" spans="1:4" x14ac:dyDescent="0.3">
      <c r="A9654">
        <v>6119</v>
      </c>
      <c r="B9654" t="s">
        <v>41</v>
      </c>
      <c r="C9654" t="s">
        <v>21</v>
      </c>
      <c r="D9654">
        <v>0</v>
      </c>
    </row>
    <row r="9655" spans="1:4" x14ac:dyDescent="0.3">
      <c r="A9655">
        <v>6119</v>
      </c>
      <c r="B9655" t="s">
        <v>41</v>
      </c>
      <c r="C9655" t="s">
        <v>22</v>
      </c>
      <c r="D9655">
        <v>4</v>
      </c>
    </row>
    <row r="9656" spans="1:4" x14ac:dyDescent="0.3">
      <c r="A9656">
        <v>7327</v>
      </c>
      <c r="B9656" t="s">
        <v>41</v>
      </c>
      <c r="C9656" t="s">
        <v>17</v>
      </c>
      <c r="D9656">
        <v>21</v>
      </c>
    </row>
    <row r="9657" spans="1:4" x14ac:dyDescent="0.3">
      <c r="A9657">
        <v>7327</v>
      </c>
      <c r="B9657" t="s">
        <v>41</v>
      </c>
      <c r="C9657" t="s">
        <v>18</v>
      </c>
      <c r="D9657">
        <v>5</v>
      </c>
    </row>
    <row r="9658" spans="1:4" x14ac:dyDescent="0.3">
      <c r="A9658">
        <v>7327</v>
      </c>
      <c r="B9658" t="s">
        <v>41</v>
      </c>
      <c r="C9658" t="s">
        <v>19</v>
      </c>
      <c r="D9658">
        <v>3</v>
      </c>
    </row>
    <row r="9659" spans="1:4" x14ac:dyDescent="0.3">
      <c r="A9659">
        <v>7327</v>
      </c>
      <c r="B9659" t="s">
        <v>41</v>
      </c>
      <c r="C9659" t="s">
        <v>20</v>
      </c>
      <c r="D9659">
        <v>10</v>
      </c>
    </row>
    <row r="9660" spans="1:4" x14ac:dyDescent="0.3">
      <c r="A9660">
        <v>7327</v>
      </c>
      <c r="B9660" t="s">
        <v>41</v>
      </c>
      <c r="C9660" t="s">
        <v>21</v>
      </c>
      <c r="D9660">
        <v>1</v>
      </c>
    </row>
    <row r="9661" spans="1:4" x14ac:dyDescent="0.3">
      <c r="A9661">
        <v>7327</v>
      </c>
      <c r="B9661" t="s">
        <v>41</v>
      </c>
      <c r="C9661" t="s">
        <v>22</v>
      </c>
      <c r="D9661">
        <v>7</v>
      </c>
    </row>
    <row r="9662" spans="1:4" x14ac:dyDescent="0.3">
      <c r="A9662">
        <v>247</v>
      </c>
      <c r="B9662" t="s">
        <v>41</v>
      </c>
      <c r="C9662" t="s">
        <v>17</v>
      </c>
      <c r="D9662">
        <v>172</v>
      </c>
    </row>
    <row r="9663" spans="1:4" x14ac:dyDescent="0.3">
      <c r="A9663">
        <v>247</v>
      </c>
      <c r="B9663" t="s">
        <v>41</v>
      </c>
      <c r="C9663" t="s">
        <v>18</v>
      </c>
      <c r="D9663">
        <v>10</v>
      </c>
    </row>
    <row r="9664" spans="1:4" x14ac:dyDescent="0.3">
      <c r="A9664">
        <v>247</v>
      </c>
      <c r="B9664" t="s">
        <v>41</v>
      </c>
      <c r="C9664" t="s">
        <v>19</v>
      </c>
      <c r="D9664">
        <v>125</v>
      </c>
    </row>
    <row r="9665" spans="1:4" x14ac:dyDescent="0.3">
      <c r="A9665">
        <v>247</v>
      </c>
      <c r="B9665" t="s">
        <v>41</v>
      </c>
      <c r="C9665" t="s">
        <v>20</v>
      </c>
      <c r="D9665">
        <v>21</v>
      </c>
    </row>
    <row r="9666" spans="1:4" x14ac:dyDescent="0.3">
      <c r="A9666">
        <v>247</v>
      </c>
      <c r="B9666" t="s">
        <v>41</v>
      </c>
      <c r="C9666" t="s">
        <v>21</v>
      </c>
      <c r="D9666">
        <v>13</v>
      </c>
    </row>
    <row r="9667" spans="1:4" x14ac:dyDescent="0.3">
      <c r="A9667">
        <v>247</v>
      </c>
      <c r="B9667" t="s">
        <v>41</v>
      </c>
      <c r="C9667" t="s">
        <v>22</v>
      </c>
      <c r="D9667">
        <v>16</v>
      </c>
    </row>
    <row r="9668" spans="1:4" x14ac:dyDescent="0.3">
      <c r="A9668">
        <v>7943</v>
      </c>
      <c r="B9668" t="s">
        <v>47</v>
      </c>
      <c r="C9668" t="s">
        <v>17</v>
      </c>
      <c r="D9668">
        <v>18</v>
      </c>
    </row>
    <row r="9669" spans="1:4" x14ac:dyDescent="0.3">
      <c r="A9669">
        <v>7943</v>
      </c>
      <c r="B9669" t="s">
        <v>47</v>
      </c>
      <c r="C9669" t="s">
        <v>18</v>
      </c>
      <c r="D9669">
        <v>0</v>
      </c>
    </row>
    <row r="9670" spans="1:4" x14ac:dyDescent="0.3">
      <c r="A9670">
        <v>7943</v>
      </c>
      <c r="B9670" t="s">
        <v>47</v>
      </c>
      <c r="C9670" t="s">
        <v>19</v>
      </c>
      <c r="D9670">
        <v>6</v>
      </c>
    </row>
    <row r="9671" spans="1:4" x14ac:dyDescent="0.3">
      <c r="A9671">
        <v>7943</v>
      </c>
      <c r="B9671" t="s">
        <v>47</v>
      </c>
      <c r="C9671" t="s">
        <v>20</v>
      </c>
      <c r="D9671">
        <v>3</v>
      </c>
    </row>
    <row r="9672" spans="1:4" x14ac:dyDescent="0.3">
      <c r="A9672">
        <v>7943</v>
      </c>
      <c r="B9672" t="s">
        <v>47</v>
      </c>
      <c r="C9672" t="s">
        <v>21</v>
      </c>
      <c r="D9672">
        <v>3</v>
      </c>
    </row>
    <row r="9673" spans="1:4" x14ac:dyDescent="0.3">
      <c r="A9673">
        <v>7943</v>
      </c>
      <c r="B9673" t="s">
        <v>47</v>
      </c>
      <c r="C9673" t="s">
        <v>22</v>
      </c>
      <c r="D9673">
        <v>5</v>
      </c>
    </row>
    <row r="9674" spans="1:4" x14ac:dyDescent="0.3">
      <c r="A9674">
        <v>7829</v>
      </c>
      <c r="B9674" t="s">
        <v>45</v>
      </c>
      <c r="C9674" t="s">
        <v>17</v>
      </c>
      <c r="D9674">
        <v>15</v>
      </c>
    </row>
    <row r="9675" spans="1:4" x14ac:dyDescent="0.3">
      <c r="A9675">
        <v>7829</v>
      </c>
      <c r="B9675" t="s">
        <v>45</v>
      </c>
      <c r="C9675" t="s">
        <v>18</v>
      </c>
      <c r="D9675">
        <v>6</v>
      </c>
    </row>
    <row r="9676" spans="1:4" x14ac:dyDescent="0.3">
      <c r="A9676">
        <v>7829</v>
      </c>
      <c r="B9676" t="s">
        <v>45</v>
      </c>
      <c r="C9676" t="s">
        <v>19</v>
      </c>
      <c r="D9676">
        <v>8</v>
      </c>
    </row>
    <row r="9677" spans="1:4" x14ac:dyDescent="0.3">
      <c r="A9677">
        <v>7829</v>
      </c>
      <c r="B9677" t="s">
        <v>45</v>
      </c>
      <c r="C9677" t="s">
        <v>20</v>
      </c>
      <c r="D9677">
        <v>7</v>
      </c>
    </row>
    <row r="9678" spans="1:4" x14ac:dyDescent="0.3">
      <c r="A9678">
        <v>7829</v>
      </c>
      <c r="B9678" t="s">
        <v>45</v>
      </c>
      <c r="C9678" t="s">
        <v>21</v>
      </c>
      <c r="D9678">
        <v>4</v>
      </c>
    </row>
    <row r="9679" spans="1:4" x14ac:dyDescent="0.3">
      <c r="A9679">
        <v>7829</v>
      </c>
      <c r="B9679" t="s">
        <v>45</v>
      </c>
      <c r="C9679" t="s">
        <v>22</v>
      </c>
      <c r="D9679">
        <v>25</v>
      </c>
    </row>
    <row r="9680" spans="1:4" x14ac:dyDescent="0.3">
      <c r="A9680">
        <v>2285</v>
      </c>
      <c r="B9680" t="s">
        <v>47</v>
      </c>
      <c r="C9680" t="s">
        <v>17</v>
      </c>
      <c r="D9680">
        <v>213</v>
      </c>
    </row>
    <row r="9681" spans="1:4" x14ac:dyDescent="0.3">
      <c r="A9681">
        <v>2285</v>
      </c>
      <c r="B9681" t="s">
        <v>47</v>
      </c>
      <c r="C9681" t="s">
        <v>18</v>
      </c>
      <c r="D9681">
        <v>9</v>
      </c>
    </row>
    <row r="9682" spans="1:4" x14ac:dyDescent="0.3">
      <c r="A9682">
        <v>2285</v>
      </c>
      <c r="B9682" t="s">
        <v>47</v>
      </c>
      <c r="C9682" t="s">
        <v>19</v>
      </c>
      <c r="D9682">
        <v>76</v>
      </c>
    </row>
    <row r="9683" spans="1:4" x14ac:dyDescent="0.3">
      <c r="A9683">
        <v>2285</v>
      </c>
      <c r="B9683" t="s">
        <v>47</v>
      </c>
      <c r="C9683" t="s">
        <v>20</v>
      </c>
      <c r="D9683">
        <v>4</v>
      </c>
    </row>
    <row r="9684" spans="1:4" x14ac:dyDescent="0.3">
      <c r="A9684">
        <v>2285</v>
      </c>
      <c r="B9684" t="s">
        <v>47</v>
      </c>
      <c r="C9684" t="s">
        <v>21</v>
      </c>
      <c r="D9684">
        <v>3</v>
      </c>
    </row>
    <row r="9685" spans="1:4" x14ac:dyDescent="0.3">
      <c r="A9685">
        <v>2285</v>
      </c>
      <c r="B9685" t="s">
        <v>47</v>
      </c>
      <c r="C9685" t="s">
        <v>22</v>
      </c>
      <c r="D9685">
        <v>30</v>
      </c>
    </row>
    <row r="9686" spans="1:4" x14ac:dyDescent="0.3">
      <c r="A9686">
        <v>8916</v>
      </c>
      <c r="B9686" t="s">
        <v>47</v>
      </c>
      <c r="C9686" t="s">
        <v>17</v>
      </c>
      <c r="D9686">
        <v>9</v>
      </c>
    </row>
    <row r="9687" spans="1:4" x14ac:dyDescent="0.3">
      <c r="A9687">
        <v>8916</v>
      </c>
      <c r="B9687" t="s">
        <v>47</v>
      </c>
      <c r="C9687" t="s">
        <v>18</v>
      </c>
      <c r="D9687">
        <v>1</v>
      </c>
    </row>
    <row r="9688" spans="1:4" x14ac:dyDescent="0.3">
      <c r="A9688">
        <v>8916</v>
      </c>
      <c r="B9688" t="s">
        <v>47</v>
      </c>
      <c r="C9688" t="s">
        <v>19</v>
      </c>
      <c r="D9688">
        <v>5</v>
      </c>
    </row>
    <row r="9689" spans="1:4" x14ac:dyDescent="0.3">
      <c r="A9689">
        <v>8916</v>
      </c>
      <c r="B9689" t="s">
        <v>47</v>
      </c>
      <c r="C9689" t="s">
        <v>20</v>
      </c>
      <c r="D9689">
        <v>0</v>
      </c>
    </row>
    <row r="9690" spans="1:4" x14ac:dyDescent="0.3">
      <c r="A9690">
        <v>8916</v>
      </c>
      <c r="B9690" t="s">
        <v>47</v>
      </c>
      <c r="C9690" t="s">
        <v>21</v>
      </c>
      <c r="D9690">
        <v>0</v>
      </c>
    </row>
    <row r="9691" spans="1:4" x14ac:dyDescent="0.3">
      <c r="A9691">
        <v>8916</v>
      </c>
      <c r="B9691" t="s">
        <v>47</v>
      </c>
      <c r="C9691" t="s">
        <v>22</v>
      </c>
      <c r="D9691">
        <v>1</v>
      </c>
    </row>
    <row r="9692" spans="1:4" x14ac:dyDescent="0.3">
      <c r="A9692">
        <v>367</v>
      </c>
      <c r="B9692" t="s">
        <v>48</v>
      </c>
      <c r="C9692" t="s">
        <v>17</v>
      </c>
      <c r="D9692">
        <v>47</v>
      </c>
    </row>
    <row r="9693" spans="1:4" x14ac:dyDescent="0.3">
      <c r="A9693">
        <v>367</v>
      </c>
      <c r="B9693" t="s">
        <v>48</v>
      </c>
      <c r="C9693" t="s">
        <v>18</v>
      </c>
      <c r="D9693">
        <v>90</v>
      </c>
    </row>
    <row r="9694" spans="1:4" x14ac:dyDescent="0.3">
      <c r="A9694">
        <v>367</v>
      </c>
      <c r="B9694" t="s">
        <v>48</v>
      </c>
      <c r="C9694" t="s">
        <v>19</v>
      </c>
      <c r="D9694">
        <v>94</v>
      </c>
    </row>
    <row r="9695" spans="1:4" x14ac:dyDescent="0.3">
      <c r="A9695">
        <v>367</v>
      </c>
      <c r="B9695" t="s">
        <v>48</v>
      </c>
      <c r="C9695" t="s">
        <v>20</v>
      </c>
      <c r="D9695">
        <v>123</v>
      </c>
    </row>
    <row r="9696" spans="1:4" x14ac:dyDescent="0.3">
      <c r="A9696">
        <v>367</v>
      </c>
      <c r="B9696" t="s">
        <v>48</v>
      </c>
      <c r="C9696" t="s">
        <v>21</v>
      </c>
      <c r="D9696">
        <v>103</v>
      </c>
    </row>
    <row r="9697" spans="1:4" x14ac:dyDescent="0.3">
      <c r="A9697">
        <v>367</v>
      </c>
      <c r="B9697" t="s">
        <v>48</v>
      </c>
      <c r="C9697" t="s">
        <v>22</v>
      </c>
      <c r="D9697">
        <v>120</v>
      </c>
    </row>
    <row r="9698" spans="1:4" x14ac:dyDescent="0.3">
      <c r="A9698">
        <v>11025</v>
      </c>
      <c r="B9698" t="s">
        <v>41</v>
      </c>
      <c r="C9698" t="s">
        <v>17</v>
      </c>
      <c r="D9698">
        <v>65</v>
      </c>
    </row>
    <row r="9699" spans="1:4" x14ac:dyDescent="0.3">
      <c r="A9699">
        <v>11025</v>
      </c>
      <c r="B9699" t="s">
        <v>41</v>
      </c>
      <c r="C9699" t="s">
        <v>18</v>
      </c>
      <c r="D9699">
        <v>0</v>
      </c>
    </row>
    <row r="9700" spans="1:4" x14ac:dyDescent="0.3">
      <c r="A9700">
        <v>11025</v>
      </c>
      <c r="B9700" t="s">
        <v>41</v>
      </c>
      <c r="C9700" t="s">
        <v>19</v>
      </c>
      <c r="D9700">
        <v>46</v>
      </c>
    </row>
    <row r="9701" spans="1:4" x14ac:dyDescent="0.3">
      <c r="A9701">
        <v>11025</v>
      </c>
      <c r="B9701" t="s">
        <v>41</v>
      </c>
      <c r="C9701" t="s">
        <v>20</v>
      </c>
      <c r="D9701">
        <v>4</v>
      </c>
    </row>
    <row r="9702" spans="1:4" x14ac:dyDescent="0.3">
      <c r="A9702">
        <v>11025</v>
      </c>
      <c r="B9702" t="s">
        <v>41</v>
      </c>
      <c r="C9702" t="s">
        <v>21</v>
      </c>
      <c r="D9702">
        <v>3</v>
      </c>
    </row>
    <row r="9703" spans="1:4" x14ac:dyDescent="0.3">
      <c r="A9703">
        <v>11025</v>
      </c>
      <c r="B9703" t="s">
        <v>41</v>
      </c>
      <c r="C9703" t="s">
        <v>22</v>
      </c>
      <c r="D9703">
        <v>20</v>
      </c>
    </row>
    <row r="9704" spans="1:4" x14ac:dyDescent="0.3">
      <c r="A9704">
        <v>1183</v>
      </c>
      <c r="B9704" t="s">
        <v>52</v>
      </c>
      <c r="C9704" t="s">
        <v>17</v>
      </c>
      <c r="D9704">
        <v>9</v>
      </c>
    </row>
    <row r="9705" spans="1:4" x14ac:dyDescent="0.3">
      <c r="A9705">
        <v>1183</v>
      </c>
      <c r="B9705" t="s">
        <v>52</v>
      </c>
      <c r="C9705" t="s">
        <v>18</v>
      </c>
      <c r="D9705">
        <v>1</v>
      </c>
    </row>
    <row r="9706" spans="1:4" x14ac:dyDescent="0.3">
      <c r="A9706">
        <v>1183</v>
      </c>
      <c r="B9706" t="s">
        <v>52</v>
      </c>
      <c r="C9706" t="s">
        <v>19</v>
      </c>
      <c r="D9706">
        <v>4</v>
      </c>
    </row>
    <row r="9707" spans="1:4" x14ac:dyDescent="0.3">
      <c r="A9707">
        <v>1183</v>
      </c>
      <c r="B9707" t="s">
        <v>52</v>
      </c>
      <c r="C9707" t="s">
        <v>20</v>
      </c>
      <c r="D9707">
        <v>3</v>
      </c>
    </row>
    <row r="9708" spans="1:4" x14ac:dyDescent="0.3">
      <c r="A9708">
        <v>1183</v>
      </c>
      <c r="B9708" t="s">
        <v>52</v>
      </c>
      <c r="C9708" t="s">
        <v>21</v>
      </c>
      <c r="D9708">
        <v>2</v>
      </c>
    </row>
    <row r="9709" spans="1:4" x14ac:dyDescent="0.3">
      <c r="A9709">
        <v>1183</v>
      </c>
      <c r="B9709" t="s">
        <v>52</v>
      </c>
      <c r="C9709" t="s">
        <v>22</v>
      </c>
      <c r="D9709">
        <v>3</v>
      </c>
    </row>
    <row r="9710" spans="1:4" x14ac:dyDescent="0.3">
      <c r="A9710">
        <v>945</v>
      </c>
      <c r="B9710" t="s">
        <v>41</v>
      </c>
      <c r="C9710" t="s">
        <v>17</v>
      </c>
      <c r="D9710">
        <v>87</v>
      </c>
    </row>
    <row r="9711" spans="1:4" x14ac:dyDescent="0.3">
      <c r="A9711">
        <v>945</v>
      </c>
      <c r="B9711" t="s">
        <v>41</v>
      </c>
      <c r="C9711" t="s">
        <v>18</v>
      </c>
      <c r="D9711">
        <v>3</v>
      </c>
    </row>
    <row r="9712" spans="1:4" x14ac:dyDescent="0.3">
      <c r="A9712">
        <v>945</v>
      </c>
      <c r="B9712" t="s">
        <v>41</v>
      </c>
      <c r="C9712" t="s">
        <v>19</v>
      </c>
      <c r="D9712">
        <v>25</v>
      </c>
    </row>
    <row r="9713" spans="1:4" x14ac:dyDescent="0.3">
      <c r="A9713">
        <v>945</v>
      </c>
      <c r="B9713" t="s">
        <v>41</v>
      </c>
      <c r="C9713" t="s">
        <v>20</v>
      </c>
      <c r="D9713">
        <v>3</v>
      </c>
    </row>
    <row r="9714" spans="1:4" x14ac:dyDescent="0.3">
      <c r="A9714">
        <v>945</v>
      </c>
      <c r="B9714" t="s">
        <v>41</v>
      </c>
      <c r="C9714" t="s">
        <v>21</v>
      </c>
      <c r="D9714">
        <v>2</v>
      </c>
    </row>
    <row r="9715" spans="1:4" x14ac:dyDescent="0.3">
      <c r="A9715">
        <v>945</v>
      </c>
      <c r="B9715" t="s">
        <v>41</v>
      </c>
      <c r="C9715" t="s">
        <v>22</v>
      </c>
      <c r="D9715">
        <v>13</v>
      </c>
    </row>
    <row r="9716" spans="1:4" x14ac:dyDescent="0.3">
      <c r="A9716">
        <v>3276</v>
      </c>
      <c r="B9716" t="s">
        <v>47</v>
      </c>
      <c r="C9716" t="s">
        <v>17</v>
      </c>
      <c r="D9716">
        <v>11</v>
      </c>
    </row>
    <row r="9717" spans="1:4" x14ac:dyDescent="0.3">
      <c r="A9717">
        <v>3276</v>
      </c>
      <c r="B9717" t="s">
        <v>47</v>
      </c>
      <c r="C9717" t="s">
        <v>18</v>
      </c>
      <c r="D9717">
        <v>12</v>
      </c>
    </row>
    <row r="9718" spans="1:4" x14ac:dyDescent="0.3">
      <c r="A9718">
        <v>3276</v>
      </c>
      <c r="B9718" t="s">
        <v>47</v>
      </c>
      <c r="C9718" t="s">
        <v>19</v>
      </c>
      <c r="D9718">
        <v>35</v>
      </c>
    </row>
    <row r="9719" spans="1:4" x14ac:dyDescent="0.3">
      <c r="A9719">
        <v>3276</v>
      </c>
      <c r="B9719" t="s">
        <v>47</v>
      </c>
      <c r="C9719" t="s">
        <v>20</v>
      </c>
      <c r="D9719">
        <v>3</v>
      </c>
    </row>
    <row r="9720" spans="1:4" x14ac:dyDescent="0.3">
      <c r="A9720">
        <v>3276</v>
      </c>
      <c r="B9720" t="s">
        <v>47</v>
      </c>
      <c r="C9720" t="s">
        <v>21</v>
      </c>
      <c r="D9720">
        <v>5</v>
      </c>
    </row>
    <row r="9721" spans="1:4" x14ac:dyDescent="0.3">
      <c r="A9721">
        <v>3276</v>
      </c>
      <c r="B9721" t="s">
        <v>47</v>
      </c>
      <c r="C9721" t="s">
        <v>22</v>
      </c>
      <c r="D9721">
        <v>12</v>
      </c>
    </row>
    <row r="9722" spans="1:4" x14ac:dyDescent="0.3">
      <c r="A9722">
        <v>10839</v>
      </c>
      <c r="B9722" t="s">
        <v>48</v>
      </c>
      <c r="C9722" t="s">
        <v>17</v>
      </c>
      <c r="D9722">
        <v>6</v>
      </c>
    </row>
    <row r="9723" spans="1:4" x14ac:dyDescent="0.3">
      <c r="A9723">
        <v>10839</v>
      </c>
      <c r="B9723" t="s">
        <v>48</v>
      </c>
      <c r="C9723" t="s">
        <v>18</v>
      </c>
      <c r="D9723">
        <v>5</v>
      </c>
    </row>
    <row r="9724" spans="1:4" x14ac:dyDescent="0.3">
      <c r="A9724">
        <v>10839</v>
      </c>
      <c r="B9724" t="s">
        <v>48</v>
      </c>
      <c r="C9724" t="s">
        <v>19</v>
      </c>
      <c r="D9724">
        <v>5</v>
      </c>
    </row>
    <row r="9725" spans="1:4" x14ac:dyDescent="0.3">
      <c r="A9725">
        <v>10839</v>
      </c>
      <c r="B9725" t="s">
        <v>48</v>
      </c>
      <c r="C9725" t="s">
        <v>20</v>
      </c>
      <c r="D9725">
        <v>8</v>
      </c>
    </row>
    <row r="9726" spans="1:4" x14ac:dyDescent="0.3">
      <c r="A9726">
        <v>10839</v>
      </c>
      <c r="B9726" t="s">
        <v>48</v>
      </c>
      <c r="C9726" t="s">
        <v>21</v>
      </c>
      <c r="D9726">
        <v>0</v>
      </c>
    </row>
    <row r="9727" spans="1:4" x14ac:dyDescent="0.3">
      <c r="A9727">
        <v>10839</v>
      </c>
      <c r="B9727" t="s">
        <v>48</v>
      </c>
      <c r="C9727" t="s">
        <v>22</v>
      </c>
      <c r="D9727">
        <v>5</v>
      </c>
    </row>
    <row r="9728" spans="1:4" x14ac:dyDescent="0.3">
      <c r="A9728">
        <v>2952</v>
      </c>
      <c r="B9728" t="s">
        <v>41</v>
      </c>
      <c r="C9728" t="s">
        <v>17</v>
      </c>
      <c r="D9728">
        <v>29</v>
      </c>
    </row>
    <row r="9729" spans="1:4" x14ac:dyDescent="0.3">
      <c r="A9729">
        <v>2952</v>
      </c>
      <c r="B9729" t="s">
        <v>41</v>
      </c>
      <c r="C9729" t="s">
        <v>18</v>
      </c>
      <c r="D9729">
        <v>3</v>
      </c>
    </row>
    <row r="9730" spans="1:4" x14ac:dyDescent="0.3">
      <c r="A9730">
        <v>2952</v>
      </c>
      <c r="B9730" t="s">
        <v>41</v>
      </c>
      <c r="C9730" t="s">
        <v>19</v>
      </c>
      <c r="D9730">
        <v>30</v>
      </c>
    </row>
    <row r="9731" spans="1:4" x14ac:dyDescent="0.3">
      <c r="A9731">
        <v>2952</v>
      </c>
      <c r="B9731" t="s">
        <v>41</v>
      </c>
      <c r="C9731" t="s">
        <v>20</v>
      </c>
      <c r="D9731">
        <v>3</v>
      </c>
    </row>
    <row r="9732" spans="1:4" x14ac:dyDescent="0.3">
      <c r="A9732">
        <v>2952</v>
      </c>
      <c r="B9732" t="s">
        <v>41</v>
      </c>
      <c r="C9732" t="s">
        <v>21</v>
      </c>
      <c r="D9732">
        <v>2</v>
      </c>
    </row>
    <row r="9733" spans="1:4" x14ac:dyDescent="0.3">
      <c r="A9733">
        <v>2952</v>
      </c>
      <c r="B9733" t="s">
        <v>41</v>
      </c>
      <c r="C9733" t="s">
        <v>22</v>
      </c>
      <c r="D9733">
        <v>9</v>
      </c>
    </row>
    <row r="9734" spans="1:4" x14ac:dyDescent="0.3">
      <c r="A9734">
        <v>1175</v>
      </c>
      <c r="B9734" t="s">
        <v>41</v>
      </c>
      <c r="C9734" t="s">
        <v>17</v>
      </c>
      <c r="D9734">
        <v>88</v>
      </c>
    </row>
    <row r="9735" spans="1:4" x14ac:dyDescent="0.3">
      <c r="A9735">
        <v>1175</v>
      </c>
      <c r="B9735" t="s">
        <v>41</v>
      </c>
      <c r="C9735" t="s">
        <v>18</v>
      </c>
      <c r="D9735">
        <v>39</v>
      </c>
    </row>
    <row r="9736" spans="1:4" x14ac:dyDescent="0.3">
      <c r="A9736">
        <v>1175</v>
      </c>
      <c r="B9736" t="s">
        <v>41</v>
      </c>
      <c r="C9736" t="s">
        <v>19</v>
      </c>
      <c r="D9736">
        <v>54</v>
      </c>
    </row>
    <row r="9737" spans="1:4" x14ac:dyDescent="0.3">
      <c r="A9737">
        <v>1175</v>
      </c>
      <c r="B9737" t="s">
        <v>41</v>
      </c>
      <c r="C9737" t="s">
        <v>20</v>
      </c>
      <c r="D9737">
        <v>64</v>
      </c>
    </row>
    <row r="9738" spans="1:4" x14ac:dyDescent="0.3">
      <c r="A9738">
        <v>1175</v>
      </c>
      <c r="B9738" t="s">
        <v>41</v>
      </c>
      <c r="C9738" t="s">
        <v>21</v>
      </c>
      <c r="D9738">
        <v>28</v>
      </c>
    </row>
    <row r="9739" spans="1:4" x14ac:dyDescent="0.3">
      <c r="A9739">
        <v>1175</v>
      </c>
      <c r="B9739" t="s">
        <v>41</v>
      </c>
      <c r="C9739" t="s">
        <v>22</v>
      </c>
      <c r="D9739">
        <v>153</v>
      </c>
    </row>
    <row r="9740" spans="1:4" x14ac:dyDescent="0.3">
      <c r="A9740">
        <v>6471</v>
      </c>
      <c r="B9740" t="s">
        <v>41</v>
      </c>
      <c r="C9740" t="s">
        <v>17</v>
      </c>
      <c r="D9740">
        <v>14</v>
      </c>
    </row>
    <row r="9741" spans="1:4" x14ac:dyDescent="0.3">
      <c r="A9741">
        <v>6471</v>
      </c>
      <c r="B9741" t="s">
        <v>41</v>
      </c>
      <c r="C9741" t="s">
        <v>18</v>
      </c>
      <c r="D9741">
        <v>2</v>
      </c>
    </row>
    <row r="9742" spans="1:4" x14ac:dyDescent="0.3">
      <c r="A9742">
        <v>6471</v>
      </c>
      <c r="B9742" t="s">
        <v>41</v>
      </c>
      <c r="C9742" t="s">
        <v>19</v>
      </c>
      <c r="D9742">
        <v>30</v>
      </c>
    </row>
    <row r="9743" spans="1:4" x14ac:dyDescent="0.3">
      <c r="A9743">
        <v>6471</v>
      </c>
      <c r="B9743" t="s">
        <v>41</v>
      </c>
      <c r="C9743" t="s">
        <v>20</v>
      </c>
      <c r="D9743">
        <v>8</v>
      </c>
    </row>
    <row r="9744" spans="1:4" x14ac:dyDescent="0.3">
      <c r="A9744">
        <v>6471</v>
      </c>
      <c r="B9744" t="s">
        <v>41</v>
      </c>
      <c r="C9744" t="s">
        <v>21</v>
      </c>
      <c r="D9744">
        <v>2</v>
      </c>
    </row>
    <row r="9745" spans="1:4" x14ac:dyDescent="0.3">
      <c r="A9745">
        <v>6471</v>
      </c>
      <c r="B9745" t="s">
        <v>41</v>
      </c>
      <c r="C9745" t="s">
        <v>22</v>
      </c>
      <c r="D9745">
        <v>3</v>
      </c>
    </row>
    <row r="9746" spans="1:4" x14ac:dyDescent="0.3">
      <c r="A9746">
        <v>8779</v>
      </c>
      <c r="B9746" t="s">
        <v>43</v>
      </c>
      <c r="C9746" t="s">
        <v>17</v>
      </c>
      <c r="D9746">
        <v>56</v>
      </c>
    </row>
    <row r="9747" spans="1:4" x14ac:dyDescent="0.3">
      <c r="A9747">
        <v>8779</v>
      </c>
      <c r="B9747" t="s">
        <v>43</v>
      </c>
      <c r="C9747" t="s">
        <v>18</v>
      </c>
      <c r="D9747">
        <v>4</v>
      </c>
    </row>
    <row r="9748" spans="1:4" x14ac:dyDescent="0.3">
      <c r="A9748">
        <v>8779</v>
      </c>
      <c r="B9748" t="s">
        <v>43</v>
      </c>
      <c r="C9748" t="s">
        <v>19</v>
      </c>
      <c r="D9748">
        <v>76</v>
      </c>
    </row>
    <row r="9749" spans="1:4" x14ac:dyDescent="0.3">
      <c r="A9749">
        <v>8779</v>
      </c>
      <c r="B9749" t="s">
        <v>43</v>
      </c>
      <c r="C9749" t="s">
        <v>20</v>
      </c>
      <c r="D9749">
        <v>17</v>
      </c>
    </row>
    <row r="9750" spans="1:4" x14ac:dyDescent="0.3">
      <c r="A9750">
        <v>8779</v>
      </c>
      <c r="B9750" t="s">
        <v>43</v>
      </c>
      <c r="C9750" t="s">
        <v>21</v>
      </c>
      <c r="D9750">
        <v>1</v>
      </c>
    </row>
    <row r="9751" spans="1:4" x14ac:dyDescent="0.3">
      <c r="A9751">
        <v>8779</v>
      </c>
      <c r="B9751" t="s">
        <v>43</v>
      </c>
      <c r="C9751" t="s">
        <v>22</v>
      </c>
      <c r="D9751">
        <v>18</v>
      </c>
    </row>
    <row r="9752" spans="1:4" x14ac:dyDescent="0.3">
      <c r="A9752">
        <v>2724</v>
      </c>
      <c r="B9752" t="s">
        <v>41</v>
      </c>
      <c r="C9752" t="s">
        <v>17</v>
      </c>
      <c r="D9752">
        <v>12</v>
      </c>
    </row>
    <row r="9753" spans="1:4" x14ac:dyDescent="0.3">
      <c r="A9753">
        <v>2724</v>
      </c>
      <c r="B9753" t="s">
        <v>41</v>
      </c>
      <c r="C9753" t="s">
        <v>18</v>
      </c>
      <c r="D9753">
        <v>0</v>
      </c>
    </row>
    <row r="9754" spans="1:4" x14ac:dyDescent="0.3">
      <c r="A9754">
        <v>2724</v>
      </c>
      <c r="B9754" t="s">
        <v>41</v>
      </c>
      <c r="C9754" t="s">
        <v>19</v>
      </c>
      <c r="D9754">
        <v>1</v>
      </c>
    </row>
    <row r="9755" spans="1:4" x14ac:dyDescent="0.3">
      <c r="A9755">
        <v>2724</v>
      </c>
      <c r="B9755" t="s">
        <v>41</v>
      </c>
      <c r="C9755" t="s">
        <v>20</v>
      </c>
      <c r="D9755">
        <v>0</v>
      </c>
    </row>
    <row r="9756" spans="1:4" x14ac:dyDescent="0.3">
      <c r="A9756">
        <v>2724</v>
      </c>
      <c r="B9756" t="s">
        <v>41</v>
      </c>
      <c r="C9756" t="s">
        <v>21</v>
      </c>
      <c r="D9756">
        <v>0</v>
      </c>
    </row>
    <row r="9757" spans="1:4" x14ac:dyDescent="0.3">
      <c r="A9757">
        <v>2724</v>
      </c>
      <c r="B9757" t="s">
        <v>41</v>
      </c>
      <c r="C9757" t="s">
        <v>22</v>
      </c>
      <c r="D9757">
        <v>6</v>
      </c>
    </row>
    <row r="9758" spans="1:4" x14ac:dyDescent="0.3">
      <c r="A9758">
        <v>273</v>
      </c>
      <c r="B9758" t="s">
        <v>52</v>
      </c>
      <c r="C9758" t="s">
        <v>17</v>
      </c>
      <c r="D9758">
        <v>130</v>
      </c>
    </row>
    <row r="9759" spans="1:4" x14ac:dyDescent="0.3">
      <c r="A9759">
        <v>273</v>
      </c>
      <c r="B9759" t="s">
        <v>52</v>
      </c>
      <c r="C9759" t="s">
        <v>18</v>
      </c>
      <c r="D9759">
        <v>0</v>
      </c>
    </row>
    <row r="9760" spans="1:4" x14ac:dyDescent="0.3">
      <c r="A9760">
        <v>273</v>
      </c>
      <c r="B9760" t="s">
        <v>52</v>
      </c>
      <c r="C9760" t="s">
        <v>19</v>
      </c>
      <c r="D9760">
        <v>16</v>
      </c>
    </row>
    <row r="9761" spans="1:4" x14ac:dyDescent="0.3">
      <c r="A9761">
        <v>273</v>
      </c>
      <c r="B9761" t="s">
        <v>52</v>
      </c>
      <c r="C9761" t="s">
        <v>20</v>
      </c>
      <c r="D9761">
        <v>0</v>
      </c>
    </row>
    <row r="9762" spans="1:4" x14ac:dyDescent="0.3">
      <c r="A9762">
        <v>273</v>
      </c>
      <c r="B9762" t="s">
        <v>52</v>
      </c>
      <c r="C9762" t="s">
        <v>21</v>
      </c>
      <c r="D9762">
        <v>0</v>
      </c>
    </row>
    <row r="9763" spans="1:4" x14ac:dyDescent="0.3">
      <c r="A9763">
        <v>273</v>
      </c>
      <c r="B9763" t="s">
        <v>52</v>
      </c>
      <c r="C9763" t="s">
        <v>22</v>
      </c>
      <c r="D9763">
        <v>5</v>
      </c>
    </row>
    <row r="9764" spans="1:4" x14ac:dyDescent="0.3">
      <c r="A9764">
        <v>7453</v>
      </c>
      <c r="B9764" t="s">
        <v>41</v>
      </c>
      <c r="C9764" t="s">
        <v>17</v>
      </c>
      <c r="D9764">
        <v>157</v>
      </c>
    </row>
    <row r="9765" spans="1:4" x14ac:dyDescent="0.3">
      <c r="A9765">
        <v>7453</v>
      </c>
      <c r="B9765" t="s">
        <v>41</v>
      </c>
      <c r="C9765" t="s">
        <v>18</v>
      </c>
      <c r="D9765">
        <v>43</v>
      </c>
    </row>
    <row r="9766" spans="1:4" x14ac:dyDescent="0.3">
      <c r="A9766">
        <v>7453</v>
      </c>
      <c r="B9766" t="s">
        <v>41</v>
      </c>
      <c r="C9766" t="s">
        <v>19</v>
      </c>
      <c r="D9766">
        <v>127</v>
      </c>
    </row>
    <row r="9767" spans="1:4" x14ac:dyDescent="0.3">
      <c r="A9767">
        <v>7453</v>
      </c>
      <c r="B9767" t="s">
        <v>41</v>
      </c>
      <c r="C9767" t="s">
        <v>20</v>
      </c>
      <c r="D9767">
        <v>68</v>
      </c>
    </row>
    <row r="9768" spans="1:4" x14ac:dyDescent="0.3">
      <c r="A9768">
        <v>7453</v>
      </c>
      <c r="B9768" t="s">
        <v>41</v>
      </c>
      <c r="C9768" t="s">
        <v>21</v>
      </c>
      <c r="D9768">
        <v>56</v>
      </c>
    </row>
    <row r="9769" spans="1:4" x14ac:dyDescent="0.3">
      <c r="A9769">
        <v>7453</v>
      </c>
      <c r="B9769" t="s">
        <v>41</v>
      </c>
      <c r="C9769" t="s">
        <v>22</v>
      </c>
      <c r="D9769">
        <v>37</v>
      </c>
    </row>
    <row r="9770" spans="1:4" x14ac:dyDescent="0.3">
      <c r="A9770">
        <v>3409</v>
      </c>
      <c r="B9770" t="s">
        <v>47</v>
      </c>
      <c r="C9770" t="s">
        <v>17</v>
      </c>
      <c r="D9770">
        <v>141</v>
      </c>
    </row>
    <row r="9771" spans="1:4" x14ac:dyDescent="0.3">
      <c r="A9771">
        <v>3409</v>
      </c>
      <c r="B9771" t="s">
        <v>47</v>
      </c>
      <c r="C9771" t="s">
        <v>18</v>
      </c>
      <c r="D9771">
        <v>8</v>
      </c>
    </row>
    <row r="9772" spans="1:4" x14ac:dyDescent="0.3">
      <c r="A9772">
        <v>3409</v>
      </c>
      <c r="B9772" t="s">
        <v>47</v>
      </c>
      <c r="C9772" t="s">
        <v>19</v>
      </c>
      <c r="D9772">
        <v>129</v>
      </c>
    </row>
    <row r="9773" spans="1:4" x14ac:dyDescent="0.3">
      <c r="A9773">
        <v>3409</v>
      </c>
      <c r="B9773" t="s">
        <v>47</v>
      </c>
      <c r="C9773" t="s">
        <v>20</v>
      </c>
      <c r="D9773">
        <v>3</v>
      </c>
    </row>
    <row r="9774" spans="1:4" x14ac:dyDescent="0.3">
      <c r="A9774">
        <v>3409</v>
      </c>
      <c r="B9774" t="s">
        <v>47</v>
      </c>
      <c r="C9774" t="s">
        <v>21</v>
      </c>
      <c r="D9774">
        <v>11</v>
      </c>
    </row>
    <row r="9775" spans="1:4" x14ac:dyDescent="0.3">
      <c r="A9775">
        <v>3409</v>
      </c>
      <c r="B9775" t="s">
        <v>47</v>
      </c>
      <c r="C9775" t="s">
        <v>22</v>
      </c>
      <c r="D9775">
        <v>47</v>
      </c>
    </row>
    <row r="9776" spans="1:4" x14ac:dyDescent="0.3">
      <c r="A9776">
        <v>8008</v>
      </c>
      <c r="B9776" t="s">
        <v>41</v>
      </c>
      <c r="C9776" t="s">
        <v>17</v>
      </c>
      <c r="D9776">
        <v>46</v>
      </c>
    </row>
    <row r="9777" spans="1:4" x14ac:dyDescent="0.3">
      <c r="A9777">
        <v>8008</v>
      </c>
      <c r="B9777" t="s">
        <v>41</v>
      </c>
      <c r="C9777" t="s">
        <v>18</v>
      </c>
      <c r="D9777">
        <v>0</v>
      </c>
    </row>
    <row r="9778" spans="1:4" x14ac:dyDescent="0.3">
      <c r="A9778">
        <v>8008</v>
      </c>
      <c r="B9778" t="s">
        <v>41</v>
      </c>
      <c r="C9778" t="s">
        <v>19</v>
      </c>
      <c r="D9778">
        <v>30</v>
      </c>
    </row>
    <row r="9779" spans="1:4" x14ac:dyDescent="0.3">
      <c r="A9779">
        <v>8008</v>
      </c>
      <c r="B9779" t="s">
        <v>41</v>
      </c>
      <c r="C9779" t="s">
        <v>20</v>
      </c>
      <c r="D9779">
        <v>12</v>
      </c>
    </row>
    <row r="9780" spans="1:4" x14ac:dyDescent="0.3">
      <c r="A9780">
        <v>8008</v>
      </c>
      <c r="B9780" t="s">
        <v>41</v>
      </c>
      <c r="C9780" t="s">
        <v>21</v>
      </c>
      <c r="D9780">
        <v>1</v>
      </c>
    </row>
    <row r="9781" spans="1:4" x14ac:dyDescent="0.3">
      <c r="A9781">
        <v>8008</v>
      </c>
      <c r="B9781" t="s">
        <v>41</v>
      </c>
      <c r="C9781" t="s">
        <v>22</v>
      </c>
      <c r="D9781">
        <v>30</v>
      </c>
    </row>
    <row r="9782" spans="1:4" x14ac:dyDescent="0.3">
      <c r="A9782">
        <v>7842</v>
      </c>
      <c r="B9782" t="s">
        <v>41</v>
      </c>
      <c r="C9782" t="s">
        <v>17</v>
      </c>
      <c r="D9782">
        <v>18</v>
      </c>
    </row>
    <row r="9783" spans="1:4" x14ac:dyDescent="0.3">
      <c r="A9783">
        <v>7842</v>
      </c>
      <c r="B9783" t="s">
        <v>41</v>
      </c>
      <c r="C9783" t="s">
        <v>18</v>
      </c>
      <c r="D9783">
        <v>7</v>
      </c>
    </row>
    <row r="9784" spans="1:4" x14ac:dyDescent="0.3">
      <c r="A9784">
        <v>7842</v>
      </c>
      <c r="B9784" t="s">
        <v>41</v>
      </c>
      <c r="C9784" t="s">
        <v>19</v>
      </c>
      <c r="D9784">
        <v>34</v>
      </c>
    </row>
    <row r="9785" spans="1:4" x14ac:dyDescent="0.3">
      <c r="A9785">
        <v>7842</v>
      </c>
      <c r="B9785" t="s">
        <v>41</v>
      </c>
      <c r="C9785" t="s">
        <v>20</v>
      </c>
      <c r="D9785">
        <v>10</v>
      </c>
    </row>
    <row r="9786" spans="1:4" x14ac:dyDescent="0.3">
      <c r="A9786">
        <v>7842</v>
      </c>
      <c r="B9786" t="s">
        <v>41</v>
      </c>
      <c r="C9786" t="s">
        <v>21</v>
      </c>
      <c r="D9786">
        <v>2</v>
      </c>
    </row>
    <row r="9787" spans="1:4" x14ac:dyDescent="0.3">
      <c r="A9787">
        <v>7842</v>
      </c>
      <c r="B9787" t="s">
        <v>41</v>
      </c>
      <c r="C9787" t="s">
        <v>22</v>
      </c>
      <c r="D9787">
        <v>3</v>
      </c>
    </row>
    <row r="9788" spans="1:4" x14ac:dyDescent="0.3">
      <c r="A9788">
        <v>4385</v>
      </c>
      <c r="B9788" t="s">
        <v>41</v>
      </c>
      <c r="C9788" t="s">
        <v>17</v>
      </c>
      <c r="D9788">
        <v>23</v>
      </c>
    </row>
    <row r="9789" spans="1:4" x14ac:dyDescent="0.3">
      <c r="A9789">
        <v>4385</v>
      </c>
      <c r="B9789" t="s">
        <v>41</v>
      </c>
      <c r="C9789" t="s">
        <v>18</v>
      </c>
      <c r="D9789">
        <v>0</v>
      </c>
    </row>
    <row r="9790" spans="1:4" x14ac:dyDescent="0.3">
      <c r="A9790">
        <v>4385</v>
      </c>
      <c r="B9790" t="s">
        <v>41</v>
      </c>
      <c r="C9790" t="s">
        <v>19</v>
      </c>
      <c r="D9790">
        <v>15</v>
      </c>
    </row>
    <row r="9791" spans="1:4" x14ac:dyDescent="0.3">
      <c r="A9791">
        <v>4385</v>
      </c>
      <c r="B9791" t="s">
        <v>41</v>
      </c>
      <c r="C9791" t="s">
        <v>20</v>
      </c>
      <c r="D9791">
        <v>0</v>
      </c>
    </row>
    <row r="9792" spans="1:4" x14ac:dyDescent="0.3">
      <c r="A9792">
        <v>4385</v>
      </c>
      <c r="B9792" t="s">
        <v>41</v>
      </c>
      <c r="C9792" t="s">
        <v>21</v>
      </c>
      <c r="D9792">
        <v>2</v>
      </c>
    </row>
    <row r="9793" spans="1:4" x14ac:dyDescent="0.3">
      <c r="A9793">
        <v>4385</v>
      </c>
      <c r="B9793" t="s">
        <v>41</v>
      </c>
      <c r="C9793" t="s">
        <v>22</v>
      </c>
      <c r="D9793">
        <v>7</v>
      </c>
    </row>
    <row r="9794" spans="1:4" x14ac:dyDescent="0.3">
      <c r="A9794">
        <v>5654</v>
      </c>
      <c r="B9794" t="s">
        <v>53</v>
      </c>
      <c r="C9794" t="s">
        <v>17</v>
      </c>
      <c r="D9794">
        <v>20</v>
      </c>
    </row>
    <row r="9795" spans="1:4" x14ac:dyDescent="0.3">
      <c r="A9795">
        <v>5654</v>
      </c>
      <c r="B9795" t="s">
        <v>53</v>
      </c>
      <c r="C9795" t="s">
        <v>18</v>
      </c>
      <c r="D9795">
        <v>4</v>
      </c>
    </row>
    <row r="9796" spans="1:4" x14ac:dyDescent="0.3">
      <c r="A9796">
        <v>5654</v>
      </c>
      <c r="B9796" t="s">
        <v>53</v>
      </c>
      <c r="C9796" t="s">
        <v>19</v>
      </c>
      <c r="D9796">
        <v>10</v>
      </c>
    </row>
    <row r="9797" spans="1:4" x14ac:dyDescent="0.3">
      <c r="A9797">
        <v>5654</v>
      </c>
      <c r="B9797" t="s">
        <v>53</v>
      </c>
      <c r="C9797" t="s">
        <v>20</v>
      </c>
      <c r="D9797">
        <v>6</v>
      </c>
    </row>
    <row r="9798" spans="1:4" x14ac:dyDescent="0.3">
      <c r="A9798">
        <v>5654</v>
      </c>
      <c r="B9798" t="s">
        <v>53</v>
      </c>
      <c r="C9798" t="s">
        <v>21</v>
      </c>
      <c r="D9798">
        <v>4</v>
      </c>
    </row>
    <row r="9799" spans="1:4" x14ac:dyDescent="0.3">
      <c r="A9799">
        <v>5654</v>
      </c>
      <c r="B9799" t="s">
        <v>53</v>
      </c>
      <c r="C9799" t="s">
        <v>22</v>
      </c>
      <c r="D9799">
        <v>17</v>
      </c>
    </row>
    <row r="9800" spans="1:4" x14ac:dyDescent="0.3">
      <c r="A9800">
        <v>5329</v>
      </c>
      <c r="B9800" t="s">
        <v>53</v>
      </c>
      <c r="C9800" t="s">
        <v>17</v>
      </c>
      <c r="D9800">
        <v>8</v>
      </c>
    </row>
    <row r="9801" spans="1:4" x14ac:dyDescent="0.3">
      <c r="A9801">
        <v>5329</v>
      </c>
      <c r="B9801" t="s">
        <v>53</v>
      </c>
      <c r="C9801" t="s">
        <v>18</v>
      </c>
      <c r="D9801">
        <v>0</v>
      </c>
    </row>
    <row r="9802" spans="1:4" x14ac:dyDescent="0.3">
      <c r="A9802">
        <v>5329</v>
      </c>
      <c r="B9802" t="s">
        <v>53</v>
      </c>
      <c r="C9802" t="s">
        <v>19</v>
      </c>
      <c r="D9802">
        <v>3</v>
      </c>
    </row>
    <row r="9803" spans="1:4" x14ac:dyDescent="0.3">
      <c r="A9803">
        <v>5329</v>
      </c>
      <c r="B9803" t="s">
        <v>53</v>
      </c>
      <c r="C9803" t="s">
        <v>20</v>
      </c>
      <c r="D9803">
        <v>0</v>
      </c>
    </row>
    <row r="9804" spans="1:4" x14ac:dyDescent="0.3">
      <c r="A9804">
        <v>5329</v>
      </c>
      <c r="B9804" t="s">
        <v>53</v>
      </c>
      <c r="C9804" t="s">
        <v>21</v>
      </c>
      <c r="D9804">
        <v>0</v>
      </c>
    </row>
    <row r="9805" spans="1:4" x14ac:dyDescent="0.3">
      <c r="A9805">
        <v>5329</v>
      </c>
      <c r="B9805" t="s">
        <v>53</v>
      </c>
      <c r="C9805" t="s">
        <v>22</v>
      </c>
      <c r="D9805">
        <v>0</v>
      </c>
    </row>
    <row r="9806" spans="1:4" x14ac:dyDescent="0.3">
      <c r="A9806">
        <v>6866</v>
      </c>
      <c r="B9806" t="s">
        <v>47</v>
      </c>
      <c r="C9806" t="s">
        <v>17</v>
      </c>
      <c r="D9806">
        <v>8</v>
      </c>
    </row>
    <row r="9807" spans="1:4" x14ac:dyDescent="0.3">
      <c r="A9807">
        <v>6866</v>
      </c>
      <c r="B9807" t="s">
        <v>47</v>
      </c>
      <c r="C9807" t="s">
        <v>18</v>
      </c>
      <c r="D9807">
        <v>0</v>
      </c>
    </row>
    <row r="9808" spans="1:4" x14ac:dyDescent="0.3">
      <c r="A9808">
        <v>6866</v>
      </c>
      <c r="B9808" t="s">
        <v>47</v>
      </c>
      <c r="C9808" t="s">
        <v>19</v>
      </c>
      <c r="D9808">
        <v>14</v>
      </c>
    </row>
    <row r="9809" spans="1:4" x14ac:dyDescent="0.3">
      <c r="A9809">
        <v>6866</v>
      </c>
      <c r="B9809" t="s">
        <v>47</v>
      </c>
      <c r="C9809" t="s">
        <v>20</v>
      </c>
      <c r="D9809">
        <v>2</v>
      </c>
    </row>
    <row r="9810" spans="1:4" x14ac:dyDescent="0.3">
      <c r="A9810">
        <v>6866</v>
      </c>
      <c r="B9810" t="s">
        <v>47</v>
      </c>
      <c r="C9810" t="s">
        <v>21</v>
      </c>
      <c r="D9810">
        <v>3</v>
      </c>
    </row>
    <row r="9811" spans="1:4" x14ac:dyDescent="0.3">
      <c r="A9811">
        <v>6866</v>
      </c>
      <c r="B9811" t="s">
        <v>47</v>
      </c>
      <c r="C9811" t="s">
        <v>22</v>
      </c>
      <c r="D9811">
        <v>7</v>
      </c>
    </row>
    <row r="9812" spans="1:4" x14ac:dyDescent="0.3">
      <c r="A9812">
        <v>5959</v>
      </c>
      <c r="B9812" t="s">
        <v>45</v>
      </c>
      <c r="C9812" t="s">
        <v>17</v>
      </c>
      <c r="D9812">
        <v>158</v>
      </c>
    </row>
    <row r="9813" spans="1:4" x14ac:dyDescent="0.3">
      <c r="A9813">
        <v>5959</v>
      </c>
      <c r="B9813" t="s">
        <v>45</v>
      </c>
      <c r="C9813" t="s">
        <v>18</v>
      </c>
      <c r="D9813">
        <v>0</v>
      </c>
    </row>
    <row r="9814" spans="1:4" x14ac:dyDescent="0.3">
      <c r="A9814">
        <v>5959</v>
      </c>
      <c r="B9814" t="s">
        <v>45</v>
      </c>
      <c r="C9814" t="s">
        <v>19</v>
      </c>
      <c r="D9814">
        <v>23</v>
      </c>
    </row>
    <row r="9815" spans="1:4" x14ac:dyDescent="0.3">
      <c r="A9815">
        <v>5959</v>
      </c>
      <c r="B9815" t="s">
        <v>45</v>
      </c>
      <c r="C9815" t="s">
        <v>20</v>
      </c>
      <c r="D9815">
        <v>0</v>
      </c>
    </row>
    <row r="9816" spans="1:4" x14ac:dyDescent="0.3">
      <c r="A9816">
        <v>5959</v>
      </c>
      <c r="B9816" t="s">
        <v>45</v>
      </c>
      <c r="C9816" t="s">
        <v>21</v>
      </c>
      <c r="D9816">
        <v>0</v>
      </c>
    </row>
    <row r="9817" spans="1:4" x14ac:dyDescent="0.3">
      <c r="A9817">
        <v>5959</v>
      </c>
      <c r="B9817" t="s">
        <v>45</v>
      </c>
      <c r="C9817" t="s">
        <v>22</v>
      </c>
      <c r="D9817">
        <v>18</v>
      </c>
    </row>
    <row r="9818" spans="1:4" x14ac:dyDescent="0.3">
      <c r="A9818">
        <v>9635</v>
      </c>
      <c r="B9818" t="s">
        <v>41</v>
      </c>
      <c r="C9818" t="s">
        <v>17</v>
      </c>
      <c r="D9818">
        <v>66</v>
      </c>
    </row>
    <row r="9819" spans="1:4" x14ac:dyDescent="0.3">
      <c r="A9819">
        <v>9635</v>
      </c>
      <c r="B9819" t="s">
        <v>41</v>
      </c>
      <c r="C9819" t="s">
        <v>18</v>
      </c>
      <c r="D9819">
        <v>2</v>
      </c>
    </row>
    <row r="9820" spans="1:4" x14ac:dyDescent="0.3">
      <c r="A9820">
        <v>9635</v>
      </c>
      <c r="B9820" t="s">
        <v>41</v>
      </c>
      <c r="C9820" t="s">
        <v>19</v>
      </c>
      <c r="D9820">
        <v>40</v>
      </c>
    </row>
    <row r="9821" spans="1:4" x14ac:dyDescent="0.3">
      <c r="A9821">
        <v>9635</v>
      </c>
      <c r="B9821" t="s">
        <v>41</v>
      </c>
      <c r="C9821" t="s">
        <v>20</v>
      </c>
      <c r="D9821">
        <v>4</v>
      </c>
    </row>
    <row r="9822" spans="1:4" x14ac:dyDescent="0.3">
      <c r="A9822">
        <v>9635</v>
      </c>
      <c r="B9822" t="s">
        <v>41</v>
      </c>
      <c r="C9822" t="s">
        <v>21</v>
      </c>
      <c r="D9822">
        <v>3</v>
      </c>
    </row>
    <row r="9823" spans="1:4" x14ac:dyDescent="0.3">
      <c r="A9823">
        <v>9635</v>
      </c>
      <c r="B9823" t="s">
        <v>41</v>
      </c>
      <c r="C9823" t="s">
        <v>22</v>
      </c>
      <c r="D9823">
        <v>14</v>
      </c>
    </row>
    <row r="9824" spans="1:4" x14ac:dyDescent="0.3">
      <c r="A9824">
        <v>7660</v>
      </c>
      <c r="B9824" t="s">
        <v>48</v>
      </c>
      <c r="C9824" t="s">
        <v>17</v>
      </c>
      <c r="D9824">
        <v>15</v>
      </c>
    </row>
    <row r="9825" spans="1:4" x14ac:dyDescent="0.3">
      <c r="A9825">
        <v>7660</v>
      </c>
      <c r="B9825" t="s">
        <v>48</v>
      </c>
      <c r="C9825" t="s">
        <v>18</v>
      </c>
      <c r="D9825">
        <v>0</v>
      </c>
    </row>
    <row r="9826" spans="1:4" x14ac:dyDescent="0.3">
      <c r="A9826">
        <v>7660</v>
      </c>
      <c r="B9826" t="s">
        <v>48</v>
      </c>
      <c r="C9826" t="s">
        <v>19</v>
      </c>
      <c r="D9826">
        <v>8</v>
      </c>
    </row>
    <row r="9827" spans="1:4" x14ac:dyDescent="0.3">
      <c r="A9827">
        <v>7660</v>
      </c>
      <c r="B9827" t="s">
        <v>48</v>
      </c>
      <c r="C9827" t="s">
        <v>20</v>
      </c>
      <c r="D9827">
        <v>4</v>
      </c>
    </row>
    <row r="9828" spans="1:4" x14ac:dyDescent="0.3">
      <c r="A9828">
        <v>7660</v>
      </c>
      <c r="B9828" t="s">
        <v>48</v>
      </c>
      <c r="C9828" t="s">
        <v>21</v>
      </c>
      <c r="D9828">
        <v>2</v>
      </c>
    </row>
    <row r="9829" spans="1:4" x14ac:dyDescent="0.3">
      <c r="A9829">
        <v>7660</v>
      </c>
      <c r="B9829" t="s">
        <v>48</v>
      </c>
      <c r="C9829" t="s">
        <v>22</v>
      </c>
      <c r="D9829">
        <v>20</v>
      </c>
    </row>
    <row r="9830" spans="1:4" x14ac:dyDescent="0.3">
      <c r="A9830">
        <v>2055</v>
      </c>
      <c r="B9830" t="s">
        <v>41</v>
      </c>
      <c r="C9830" t="s">
        <v>17</v>
      </c>
      <c r="D9830">
        <v>15</v>
      </c>
    </row>
    <row r="9831" spans="1:4" x14ac:dyDescent="0.3">
      <c r="A9831">
        <v>2055</v>
      </c>
      <c r="B9831" t="s">
        <v>41</v>
      </c>
      <c r="C9831" t="s">
        <v>18</v>
      </c>
      <c r="D9831">
        <v>0</v>
      </c>
    </row>
    <row r="9832" spans="1:4" x14ac:dyDescent="0.3">
      <c r="A9832">
        <v>2055</v>
      </c>
      <c r="B9832" t="s">
        <v>41</v>
      </c>
      <c r="C9832" t="s">
        <v>19</v>
      </c>
      <c r="D9832">
        <v>8</v>
      </c>
    </row>
    <row r="9833" spans="1:4" x14ac:dyDescent="0.3">
      <c r="A9833">
        <v>2055</v>
      </c>
      <c r="B9833" t="s">
        <v>41</v>
      </c>
      <c r="C9833" t="s">
        <v>20</v>
      </c>
      <c r="D9833">
        <v>4</v>
      </c>
    </row>
    <row r="9834" spans="1:4" x14ac:dyDescent="0.3">
      <c r="A9834">
        <v>2055</v>
      </c>
      <c r="B9834" t="s">
        <v>41</v>
      </c>
      <c r="C9834" t="s">
        <v>21</v>
      </c>
      <c r="D9834">
        <v>2</v>
      </c>
    </row>
    <row r="9835" spans="1:4" x14ac:dyDescent="0.3">
      <c r="A9835">
        <v>2055</v>
      </c>
      <c r="B9835" t="s">
        <v>41</v>
      </c>
      <c r="C9835" t="s">
        <v>22</v>
      </c>
      <c r="D9835">
        <v>20</v>
      </c>
    </row>
    <row r="9836" spans="1:4" x14ac:dyDescent="0.3">
      <c r="A9836">
        <v>5107</v>
      </c>
      <c r="B9836" t="s">
        <v>41</v>
      </c>
      <c r="C9836" t="s">
        <v>17</v>
      </c>
      <c r="D9836">
        <v>15</v>
      </c>
    </row>
    <row r="9837" spans="1:4" x14ac:dyDescent="0.3">
      <c r="A9837">
        <v>5107</v>
      </c>
      <c r="B9837" t="s">
        <v>41</v>
      </c>
      <c r="C9837" t="s">
        <v>18</v>
      </c>
      <c r="D9837">
        <v>0</v>
      </c>
    </row>
    <row r="9838" spans="1:4" x14ac:dyDescent="0.3">
      <c r="A9838">
        <v>5107</v>
      </c>
      <c r="B9838" t="s">
        <v>41</v>
      </c>
      <c r="C9838" t="s">
        <v>19</v>
      </c>
      <c r="D9838">
        <v>8</v>
      </c>
    </row>
    <row r="9839" spans="1:4" x14ac:dyDescent="0.3">
      <c r="A9839">
        <v>5107</v>
      </c>
      <c r="B9839" t="s">
        <v>41</v>
      </c>
      <c r="C9839" t="s">
        <v>20</v>
      </c>
      <c r="D9839">
        <v>4</v>
      </c>
    </row>
    <row r="9840" spans="1:4" x14ac:dyDescent="0.3">
      <c r="A9840">
        <v>5107</v>
      </c>
      <c r="B9840" t="s">
        <v>41</v>
      </c>
      <c r="C9840" t="s">
        <v>21</v>
      </c>
      <c r="D9840">
        <v>2</v>
      </c>
    </row>
    <row r="9841" spans="1:4" x14ac:dyDescent="0.3">
      <c r="A9841">
        <v>5107</v>
      </c>
      <c r="B9841" t="s">
        <v>41</v>
      </c>
      <c r="C9841" t="s">
        <v>22</v>
      </c>
      <c r="D9841">
        <v>20</v>
      </c>
    </row>
    <row r="9842" spans="1:4" x14ac:dyDescent="0.3">
      <c r="A9842">
        <v>1626</v>
      </c>
      <c r="B9842" t="s">
        <v>47</v>
      </c>
      <c r="C9842" t="s">
        <v>17</v>
      </c>
      <c r="D9842">
        <v>15</v>
      </c>
    </row>
    <row r="9843" spans="1:4" x14ac:dyDescent="0.3">
      <c r="A9843">
        <v>1626</v>
      </c>
      <c r="B9843" t="s">
        <v>47</v>
      </c>
      <c r="C9843" t="s">
        <v>18</v>
      </c>
      <c r="D9843">
        <v>0</v>
      </c>
    </row>
    <row r="9844" spans="1:4" x14ac:dyDescent="0.3">
      <c r="A9844">
        <v>1626</v>
      </c>
      <c r="B9844" t="s">
        <v>47</v>
      </c>
      <c r="C9844" t="s">
        <v>19</v>
      </c>
      <c r="D9844">
        <v>8</v>
      </c>
    </row>
    <row r="9845" spans="1:4" x14ac:dyDescent="0.3">
      <c r="A9845">
        <v>1626</v>
      </c>
      <c r="B9845" t="s">
        <v>47</v>
      </c>
      <c r="C9845" t="s">
        <v>20</v>
      </c>
      <c r="D9845">
        <v>4</v>
      </c>
    </row>
    <row r="9846" spans="1:4" x14ac:dyDescent="0.3">
      <c r="A9846">
        <v>1626</v>
      </c>
      <c r="B9846" t="s">
        <v>47</v>
      </c>
      <c r="C9846" t="s">
        <v>21</v>
      </c>
      <c r="D9846">
        <v>2</v>
      </c>
    </row>
    <row r="9847" spans="1:4" x14ac:dyDescent="0.3">
      <c r="A9847">
        <v>1626</v>
      </c>
      <c r="B9847" t="s">
        <v>47</v>
      </c>
      <c r="C9847" t="s">
        <v>22</v>
      </c>
      <c r="D9847">
        <v>20</v>
      </c>
    </row>
    <row r="9848" spans="1:4" x14ac:dyDescent="0.3">
      <c r="A9848">
        <v>9653</v>
      </c>
      <c r="B9848" t="s">
        <v>47</v>
      </c>
      <c r="C9848" t="s">
        <v>17</v>
      </c>
      <c r="D9848">
        <v>27</v>
      </c>
    </row>
    <row r="9849" spans="1:4" x14ac:dyDescent="0.3">
      <c r="A9849">
        <v>9653</v>
      </c>
      <c r="B9849" t="s">
        <v>47</v>
      </c>
      <c r="C9849" t="s">
        <v>18</v>
      </c>
      <c r="D9849">
        <v>1</v>
      </c>
    </row>
    <row r="9850" spans="1:4" x14ac:dyDescent="0.3">
      <c r="A9850">
        <v>9653</v>
      </c>
      <c r="B9850" t="s">
        <v>47</v>
      </c>
      <c r="C9850" t="s">
        <v>19</v>
      </c>
      <c r="D9850">
        <v>14</v>
      </c>
    </row>
    <row r="9851" spans="1:4" x14ac:dyDescent="0.3">
      <c r="A9851">
        <v>9653</v>
      </c>
      <c r="B9851" t="s">
        <v>47</v>
      </c>
      <c r="C9851" t="s">
        <v>20</v>
      </c>
      <c r="D9851">
        <v>4</v>
      </c>
    </row>
    <row r="9852" spans="1:4" x14ac:dyDescent="0.3">
      <c r="A9852">
        <v>9653</v>
      </c>
      <c r="B9852" t="s">
        <v>47</v>
      </c>
      <c r="C9852" t="s">
        <v>21</v>
      </c>
      <c r="D9852">
        <v>1</v>
      </c>
    </row>
    <row r="9853" spans="1:4" x14ac:dyDescent="0.3">
      <c r="A9853">
        <v>9653</v>
      </c>
      <c r="B9853" t="s">
        <v>47</v>
      </c>
      <c r="C9853" t="s">
        <v>22</v>
      </c>
      <c r="D9853">
        <v>21</v>
      </c>
    </row>
    <row r="9854" spans="1:4" x14ac:dyDescent="0.3">
      <c r="A9854">
        <v>8953</v>
      </c>
      <c r="B9854" t="s">
        <v>41</v>
      </c>
      <c r="C9854" t="s">
        <v>17</v>
      </c>
      <c r="D9854">
        <v>27</v>
      </c>
    </row>
    <row r="9855" spans="1:4" x14ac:dyDescent="0.3">
      <c r="A9855">
        <v>8953</v>
      </c>
      <c r="B9855" t="s">
        <v>41</v>
      </c>
      <c r="C9855" t="s">
        <v>18</v>
      </c>
      <c r="D9855">
        <v>0</v>
      </c>
    </row>
    <row r="9856" spans="1:4" x14ac:dyDescent="0.3">
      <c r="A9856">
        <v>8953</v>
      </c>
      <c r="B9856" t="s">
        <v>41</v>
      </c>
      <c r="C9856" t="s">
        <v>19</v>
      </c>
      <c r="D9856">
        <v>5</v>
      </c>
    </row>
    <row r="9857" spans="1:4" x14ac:dyDescent="0.3">
      <c r="A9857">
        <v>8953</v>
      </c>
      <c r="B9857" t="s">
        <v>41</v>
      </c>
      <c r="C9857" t="s">
        <v>20</v>
      </c>
      <c r="D9857">
        <v>0</v>
      </c>
    </row>
    <row r="9858" spans="1:4" x14ac:dyDescent="0.3">
      <c r="A9858">
        <v>8953</v>
      </c>
      <c r="B9858" t="s">
        <v>41</v>
      </c>
      <c r="C9858" t="s">
        <v>21</v>
      </c>
      <c r="D9858">
        <v>0</v>
      </c>
    </row>
    <row r="9859" spans="1:4" x14ac:dyDescent="0.3">
      <c r="A9859">
        <v>8953</v>
      </c>
      <c r="B9859" t="s">
        <v>41</v>
      </c>
      <c r="C9859" t="s">
        <v>22</v>
      </c>
      <c r="D9859">
        <v>3</v>
      </c>
    </row>
    <row r="9860" spans="1:4" x14ac:dyDescent="0.3">
      <c r="A9860">
        <v>10258</v>
      </c>
      <c r="B9860" t="s">
        <v>43</v>
      </c>
      <c r="C9860" t="s">
        <v>17</v>
      </c>
      <c r="D9860">
        <v>27</v>
      </c>
    </row>
    <row r="9861" spans="1:4" x14ac:dyDescent="0.3">
      <c r="A9861">
        <v>10258</v>
      </c>
      <c r="B9861" t="s">
        <v>43</v>
      </c>
      <c r="C9861" t="s">
        <v>18</v>
      </c>
      <c r="D9861">
        <v>0</v>
      </c>
    </row>
    <row r="9862" spans="1:4" x14ac:dyDescent="0.3">
      <c r="A9862">
        <v>10258</v>
      </c>
      <c r="B9862" t="s">
        <v>43</v>
      </c>
      <c r="C9862" t="s">
        <v>19</v>
      </c>
      <c r="D9862">
        <v>5</v>
      </c>
    </row>
    <row r="9863" spans="1:4" x14ac:dyDescent="0.3">
      <c r="A9863">
        <v>10258</v>
      </c>
      <c r="B9863" t="s">
        <v>43</v>
      </c>
      <c r="C9863" t="s">
        <v>20</v>
      </c>
      <c r="D9863">
        <v>0</v>
      </c>
    </row>
    <row r="9864" spans="1:4" x14ac:dyDescent="0.3">
      <c r="A9864">
        <v>10258</v>
      </c>
      <c r="B9864" t="s">
        <v>43</v>
      </c>
      <c r="C9864" t="s">
        <v>21</v>
      </c>
      <c r="D9864">
        <v>0</v>
      </c>
    </row>
    <row r="9865" spans="1:4" x14ac:dyDescent="0.3">
      <c r="A9865">
        <v>10258</v>
      </c>
      <c r="B9865" t="s">
        <v>43</v>
      </c>
      <c r="C9865" t="s">
        <v>22</v>
      </c>
      <c r="D9865">
        <v>3</v>
      </c>
    </row>
    <row r="9866" spans="1:4" x14ac:dyDescent="0.3">
      <c r="A9866">
        <v>1331</v>
      </c>
      <c r="B9866" t="s">
        <v>53</v>
      </c>
      <c r="C9866" t="s">
        <v>17</v>
      </c>
      <c r="D9866">
        <v>12</v>
      </c>
    </row>
    <row r="9867" spans="1:4" x14ac:dyDescent="0.3">
      <c r="A9867">
        <v>1331</v>
      </c>
      <c r="B9867" t="s">
        <v>53</v>
      </c>
      <c r="C9867" t="s">
        <v>18</v>
      </c>
      <c r="D9867">
        <v>6</v>
      </c>
    </row>
    <row r="9868" spans="1:4" x14ac:dyDescent="0.3">
      <c r="A9868">
        <v>1331</v>
      </c>
      <c r="B9868" t="s">
        <v>53</v>
      </c>
      <c r="C9868" t="s">
        <v>19</v>
      </c>
      <c r="D9868">
        <v>20</v>
      </c>
    </row>
    <row r="9869" spans="1:4" x14ac:dyDescent="0.3">
      <c r="A9869">
        <v>1331</v>
      </c>
      <c r="B9869" t="s">
        <v>53</v>
      </c>
      <c r="C9869" t="s">
        <v>20</v>
      </c>
      <c r="D9869">
        <v>30</v>
      </c>
    </row>
    <row r="9870" spans="1:4" x14ac:dyDescent="0.3">
      <c r="A9870">
        <v>1331</v>
      </c>
      <c r="B9870" t="s">
        <v>53</v>
      </c>
      <c r="C9870" t="s">
        <v>21</v>
      </c>
      <c r="D9870">
        <v>1</v>
      </c>
    </row>
    <row r="9871" spans="1:4" x14ac:dyDescent="0.3">
      <c r="A9871">
        <v>1331</v>
      </c>
      <c r="B9871" t="s">
        <v>53</v>
      </c>
      <c r="C9871" t="s">
        <v>22</v>
      </c>
      <c r="D9871">
        <v>3</v>
      </c>
    </row>
    <row r="9872" spans="1:4" x14ac:dyDescent="0.3">
      <c r="A9872">
        <v>9216</v>
      </c>
      <c r="B9872" t="s">
        <v>48</v>
      </c>
      <c r="C9872" t="s">
        <v>17</v>
      </c>
      <c r="D9872">
        <v>23</v>
      </c>
    </row>
    <row r="9873" spans="1:4" x14ac:dyDescent="0.3">
      <c r="A9873">
        <v>9216</v>
      </c>
      <c r="B9873" t="s">
        <v>48</v>
      </c>
      <c r="C9873" t="s">
        <v>18</v>
      </c>
      <c r="D9873">
        <v>2</v>
      </c>
    </row>
    <row r="9874" spans="1:4" x14ac:dyDescent="0.3">
      <c r="A9874">
        <v>9216</v>
      </c>
      <c r="B9874" t="s">
        <v>48</v>
      </c>
      <c r="C9874" t="s">
        <v>19</v>
      </c>
      <c r="D9874">
        <v>11</v>
      </c>
    </row>
    <row r="9875" spans="1:4" x14ac:dyDescent="0.3">
      <c r="A9875">
        <v>9216</v>
      </c>
      <c r="B9875" t="s">
        <v>48</v>
      </c>
      <c r="C9875" t="s">
        <v>20</v>
      </c>
      <c r="D9875">
        <v>3</v>
      </c>
    </row>
    <row r="9876" spans="1:4" x14ac:dyDescent="0.3">
      <c r="A9876">
        <v>9216</v>
      </c>
      <c r="B9876" t="s">
        <v>48</v>
      </c>
      <c r="C9876" t="s">
        <v>21</v>
      </c>
      <c r="D9876">
        <v>1</v>
      </c>
    </row>
    <row r="9877" spans="1:4" x14ac:dyDescent="0.3">
      <c r="A9877">
        <v>9216</v>
      </c>
      <c r="B9877" t="s">
        <v>48</v>
      </c>
      <c r="C9877" t="s">
        <v>22</v>
      </c>
      <c r="D9877">
        <v>4</v>
      </c>
    </row>
    <row r="9878" spans="1:4" x14ac:dyDescent="0.3">
      <c r="A9878">
        <v>2005</v>
      </c>
      <c r="B9878" t="s">
        <v>48</v>
      </c>
      <c r="C9878" t="s">
        <v>17</v>
      </c>
      <c r="D9878">
        <v>22</v>
      </c>
    </row>
    <row r="9879" spans="1:4" x14ac:dyDescent="0.3">
      <c r="A9879">
        <v>2005</v>
      </c>
      <c r="B9879" t="s">
        <v>48</v>
      </c>
      <c r="C9879" t="s">
        <v>18</v>
      </c>
      <c r="D9879">
        <v>3</v>
      </c>
    </row>
    <row r="9880" spans="1:4" x14ac:dyDescent="0.3">
      <c r="A9880">
        <v>2005</v>
      </c>
      <c r="B9880" t="s">
        <v>48</v>
      </c>
      <c r="C9880" t="s">
        <v>19</v>
      </c>
      <c r="D9880">
        <v>30</v>
      </c>
    </row>
    <row r="9881" spans="1:4" x14ac:dyDescent="0.3">
      <c r="A9881">
        <v>2005</v>
      </c>
      <c r="B9881" t="s">
        <v>48</v>
      </c>
      <c r="C9881" t="s">
        <v>20</v>
      </c>
      <c r="D9881">
        <v>0</v>
      </c>
    </row>
    <row r="9882" spans="1:4" x14ac:dyDescent="0.3">
      <c r="A9882">
        <v>2005</v>
      </c>
      <c r="B9882" t="s">
        <v>48</v>
      </c>
      <c r="C9882" t="s">
        <v>21</v>
      </c>
      <c r="D9882">
        <v>5</v>
      </c>
    </row>
    <row r="9883" spans="1:4" x14ac:dyDescent="0.3">
      <c r="A9883">
        <v>2005</v>
      </c>
      <c r="B9883" t="s">
        <v>48</v>
      </c>
      <c r="C9883" t="s">
        <v>22</v>
      </c>
      <c r="D9883">
        <v>15</v>
      </c>
    </row>
    <row r="9884" spans="1:4" x14ac:dyDescent="0.3">
      <c r="A9884">
        <v>3308</v>
      </c>
      <c r="B9884" t="s">
        <v>47</v>
      </c>
      <c r="C9884" t="s">
        <v>17</v>
      </c>
      <c r="D9884">
        <v>30</v>
      </c>
    </row>
    <row r="9885" spans="1:4" x14ac:dyDescent="0.3">
      <c r="A9885">
        <v>3308</v>
      </c>
      <c r="B9885" t="s">
        <v>47</v>
      </c>
      <c r="C9885" t="s">
        <v>18</v>
      </c>
      <c r="D9885">
        <v>9</v>
      </c>
    </row>
    <row r="9886" spans="1:4" x14ac:dyDescent="0.3">
      <c r="A9886">
        <v>3308</v>
      </c>
      <c r="B9886" t="s">
        <v>47</v>
      </c>
      <c r="C9886" t="s">
        <v>19</v>
      </c>
      <c r="D9886">
        <v>12</v>
      </c>
    </row>
    <row r="9887" spans="1:4" x14ac:dyDescent="0.3">
      <c r="A9887">
        <v>3308</v>
      </c>
      <c r="B9887" t="s">
        <v>47</v>
      </c>
      <c r="C9887" t="s">
        <v>20</v>
      </c>
      <c r="D9887">
        <v>2</v>
      </c>
    </row>
    <row r="9888" spans="1:4" x14ac:dyDescent="0.3">
      <c r="A9888">
        <v>3308</v>
      </c>
      <c r="B9888" t="s">
        <v>47</v>
      </c>
      <c r="C9888" t="s">
        <v>21</v>
      </c>
      <c r="D9888">
        <v>11</v>
      </c>
    </row>
    <row r="9889" spans="1:4" x14ac:dyDescent="0.3">
      <c r="A9889">
        <v>3308</v>
      </c>
      <c r="B9889" t="s">
        <v>47</v>
      </c>
      <c r="C9889" t="s">
        <v>22</v>
      </c>
      <c r="D9889">
        <v>30</v>
      </c>
    </row>
    <row r="9890" spans="1:4" x14ac:dyDescent="0.3">
      <c r="A9890">
        <v>3265</v>
      </c>
      <c r="B9890" t="s">
        <v>41</v>
      </c>
      <c r="C9890" t="s">
        <v>17</v>
      </c>
      <c r="D9890">
        <v>21</v>
      </c>
    </row>
    <row r="9891" spans="1:4" x14ac:dyDescent="0.3">
      <c r="A9891">
        <v>3265</v>
      </c>
      <c r="B9891" t="s">
        <v>41</v>
      </c>
      <c r="C9891" t="s">
        <v>18</v>
      </c>
      <c r="D9891">
        <v>1</v>
      </c>
    </row>
    <row r="9892" spans="1:4" x14ac:dyDescent="0.3">
      <c r="A9892">
        <v>3265</v>
      </c>
      <c r="B9892" t="s">
        <v>41</v>
      </c>
      <c r="C9892" t="s">
        <v>19</v>
      </c>
      <c r="D9892">
        <v>9</v>
      </c>
    </row>
    <row r="9893" spans="1:4" x14ac:dyDescent="0.3">
      <c r="A9893">
        <v>3265</v>
      </c>
      <c r="B9893" t="s">
        <v>41</v>
      </c>
      <c r="C9893" t="s">
        <v>20</v>
      </c>
      <c r="D9893">
        <v>7</v>
      </c>
    </row>
    <row r="9894" spans="1:4" x14ac:dyDescent="0.3">
      <c r="A9894">
        <v>3265</v>
      </c>
      <c r="B9894" t="s">
        <v>41</v>
      </c>
      <c r="C9894" t="s">
        <v>21</v>
      </c>
      <c r="D9894">
        <v>3</v>
      </c>
    </row>
    <row r="9895" spans="1:4" x14ac:dyDescent="0.3">
      <c r="A9895">
        <v>3265</v>
      </c>
      <c r="B9895" t="s">
        <v>41</v>
      </c>
      <c r="C9895" t="s">
        <v>22</v>
      </c>
      <c r="D9895">
        <v>5</v>
      </c>
    </row>
    <row r="9896" spans="1:4" x14ac:dyDescent="0.3">
      <c r="A9896">
        <v>5885</v>
      </c>
      <c r="B9896" t="s">
        <v>48</v>
      </c>
      <c r="C9896" t="s">
        <v>17</v>
      </c>
      <c r="D9896">
        <v>73</v>
      </c>
    </row>
    <row r="9897" spans="1:4" x14ac:dyDescent="0.3">
      <c r="A9897">
        <v>5885</v>
      </c>
      <c r="B9897" t="s">
        <v>48</v>
      </c>
      <c r="C9897" t="s">
        <v>18</v>
      </c>
      <c r="D9897">
        <v>3</v>
      </c>
    </row>
    <row r="9898" spans="1:4" x14ac:dyDescent="0.3">
      <c r="A9898">
        <v>5885</v>
      </c>
      <c r="B9898" t="s">
        <v>48</v>
      </c>
      <c r="C9898" t="s">
        <v>19</v>
      </c>
      <c r="D9898">
        <v>90</v>
      </c>
    </row>
    <row r="9899" spans="1:4" x14ac:dyDescent="0.3">
      <c r="A9899">
        <v>5885</v>
      </c>
      <c r="B9899" t="s">
        <v>48</v>
      </c>
      <c r="C9899" t="s">
        <v>20</v>
      </c>
      <c r="D9899">
        <v>12</v>
      </c>
    </row>
    <row r="9900" spans="1:4" x14ac:dyDescent="0.3">
      <c r="A9900">
        <v>5885</v>
      </c>
      <c r="B9900" t="s">
        <v>48</v>
      </c>
      <c r="C9900" t="s">
        <v>21</v>
      </c>
      <c r="D9900">
        <v>1</v>
      </c>
    </row>
    <row r="9901" spans="1:4" x14ac:dyDescent="0.3">
      <c r="A9901">
        <v>5885</v>
      </c>
      <c r="B9901" t="s">
        <v>48</v>
      </c>
      <c r="C9901" t="s">
        <v>22</v>
      </c>
      <c r="D9901">
        <v>32</v>
      </c>
    </row>
    <row r="9902" spans="1:4" x14ac:dyDescent="0.3">
      <c r="A9902">
        <v>3310</v>
      </c>
      <c r="B9902" t="s">
        <v>41</v>
      </c>
      <c r="C9902" t="s">
        <v>17</v>
      </c>
      <c r="D9902">
        <v>73</v>
      </c>
    </row>
    <row r="9903" spans="1:4" x14ac:dyDescent="0.3">
      <c r="A9903">
        <v>3310</v>
      </c>
      <c r="B9903" t="s">
        <v>41</v>
      </c>
      <c r="C9903" t="s">
        <v>18</v>
      </c>
      <c r="D9903">
        <v>3</v>
      </c>
    </row>
    <row r="9904" spans="1:4" x14ac:dyDescent="0.3">
      <c r="A9904">
        <v>3310</v>
      </c>
      <c r="B9904" t="s">
        <v>41</v>
      </c>
      <c r="C9904" t="s">
        <v>19</v>
      </c>
      <c r="D9904">
        <v>90</v>
      </c>
    </row>
    <row r="9905" spans="1:4" x14ac:dyDescent="0.3">
      <c r="A9905">
        <v>3310</v>
      </c>
      <c r="B9905" t="s">
        <v>41</v>
      </c>
      <c r="C9905" t="s">
        <v>20</v>
      </c>
      <c r="D9905">
        <v>12</v>
      </c>
    </row>
    <row r="9906" spans="1:4" x14ac:dyDescent="0.3">
      <c r="A9906">
        <v>3310</v>
      </c>
      <c r="B9906" t="s">
        <v>41</v>
      </c>
      <c r="C9906" t="s">
        <v>21</v>
      </c>
      <c r="D9906">
        <v>1</v>
      </c>
    </row>
    <row r="9907" spans="1:4" x14ac:dyDescent="0.3">
      <c r="A9907">
        <v>3310</v>
      </c>
      <c r="B9907" t="s">
        <v>41</v>
      </c>
      <c r="C9907" t="s">
        <v>22</v>
      </c>
      <c r="D9907">
        <v>32</v>
      </c>
    </row>
    <row r="9908" spans="1:4" x14ac:dyDescent="0.3">
      <c r="A9908">
        <v>5680</v>
      </c>
      <c r="B9908" t="s">
        <v>41</v>
      </c>
      <c r="C9908" t="s">
        <v>17</v>
      </c>
      <c r="D9908">
        <v>10</v>
      </c>
    </row>
    <row r="9909" spans="1:4" x14ac:dyDescent="0.3">
      <c r="A9909">
        <v>5680</v>
      </c>
      <c r="B9909" t="s">
        <v>41</v>
      </c>
      <c r="C9909" t="s">
        <v>18</v>
      </c>
      <c r="D9909">
        <v>4</v>
      </c>
    </row>
    <row r="9910" spans="1:4" x14ac:dyDescent="0.3">
      <c r="A9910">
        <v>5680</v>
      </c>
      <c r="B9910" t="s">
        <v>41</v>
      </c>
      <c r="C9910" t="s">
        <v>19</v>
      </c>
      <c r="D9910">
        <v>7</v>
      </c>
    </row>
    <row r="9911" spans="1:4" x14ac:dyDescent="0.3">
      <c r="A9911">
        <v>5680</v>
      </c>
      <c r="B9911" t="s">
        <v>41</v>
      </c>
      <c r="C9911" t="s">
        <v>20</v>
      </c>
      <c r="D9911">
        <v>0</v>
      </c>
    </row>
    <row r="9912" spans="1:4" x14ac:dyDescent="0.3">
      <c r="A9912">
        <v>5680</v>
      </c>
      <c r="B9912" t="s">
        <v>41</v>
      </c>
      <c r="C9912" t="s">
        <v>21</v>
      </c>
      <c r="D9912">
        <v>6</v>
      </c>
    </row>
    <row r="9913" spans="1:4" x14ac:dyDescent="0.3">
      <c r="A9913">
        <v>5680</v>
      </c>
      <c r="B9913" t="s">
        <v>41</v>
      </c>
      <c r="C9913" t="s">
        <v>22</v>
      </c>
      <c r="D9913">
        <v>3</v>
      </c>
    </row>
    <row r="9914" spans="1:4" x14ac:dyDescent="0.3">
      <c r="A9914">
        <v>4472</v>
      </c>
      <c r="B9914" t="s">
        <v>53</v>
      </c>
      <c r="C9914" t="s">
        <v>17</v>
      </c>
      <c r="D9914">
        <v>23</v>
      </c>
    </row>
    <row r="9915" spans="1:4" x14ac:dyDescent="0.3">
      <c r="A9915">
        <v>4472</v>
      </c>
      <c r="B9915" t="s">
        <v>53</v>
      </c>
      <c r="C9915" t="s">
        <v>18</v>
      </c>
      <c r="D9915">
        <v>0</v>
      </c>
    </row>
    <row r="9916" spans="1:4" x14ac:dyDescent="0.3">
      <c r="A9916">
        <v>4472</v>
      </c>
      <c r="B9916" t="s">
        <v>53</v>
      </c>
      <c r="C9916" t="s">
        <v>19</v>
      </c>
      <c r="D9916">
        <v>8</v>
      </c>
    </row>
    <row r="9917" spans="1:4" x14ac:dyDescent="0.3">
      <c r="A9917">
        <v>4472</v>
      </c>
      <c r="B9917" t="s">
        <v>53</v>
      </c>
      <c r="C9917" t="s">
        <v>20</v>
      </c>
      <c r="D9917">
        <v>6</v>
      </c>
    </row>
    <row r="9918" spans="1:4" x14ac:dyDescent="0.3">
      <c r="A9918">
        <v>4472</v>
      </c>
      <c r="B9918" t="s">
        <v>53</v>
      </c>
      <c r="C9918" t="s">
        <v>21</v>
      </c>
      <c r="D9918">
        <v>2</v>
      </c>
    </row>
    <row r="9919" spans="1:4" x14ac:dyDescent="0.3">
      <c r="A9919">
        <v>4472</v>
      </c>
      <c r="B9919" t="s">
        <v>53</v>
      </c>
      <c r="C9919" t="s">
        <v>22</v>
      </c>
      <c r="D9919">
        <v>18</v>
      </c>
    </row>
    <row r="9920" spans="1:4" x14ac:dyDescent="0.3">
      <c r="A9920">
        <v>1048</v>
      </c>
      <c r="B9920" t="s">
        <v>47</v>
      </c>
      <c r="C9920" t="s">
        <v>17</v>
      </c>
      <c r="D9920">
        <v>63</v>
      </c>
    </row>
    <row r="9921" spans="1:4" x14ac:dyDescent="0.3">
      <c r="A9921">
        <v>1048</v>
      </c>
      <c r="B9921" t="s">
        <v>47</v>
      </c>
      <c r="C9921" t="s">
        <v>18</v>
      </c>
      <c r="D9921">
        <v>3</v>
      </c>
    </row>
    <row r="9922" spans="1:4" x14ac:dyDescent="0.3">
      <c r="A9922">
        <v>1048</v>
      </c>
      <c r="B9922" t="s">
        <v>47</v>
      </c>
      <c r="C9922" t="s">
        <v>19</v>
      </c>
      <c r="D9922">
        <v>67</v>
      </c>
    </row>
    <row r="9923" spans="1:4" x14ac:dyDescent="0.3">
      <c r="A9923">
        <v>1048</v>
      </c>
      <c r="B9923" t="s">
        <v>47</v>
      </c>
      <c r="C9923" t="s">
        <v>20</v>
      </c>
      <c r="D9923">
        <v>8</v>
      </c>
    </row>
    <row r="9924" spans="1:4" x14ac:dyDescent="0.3">
      <c r="A9924">
        <v>1048</v>
      </c>
      <c r="B9924" t="s">
        <v>47</v>
      </c>
      <c r="C9924" t="s">
        <v>21</v>
      </c>
      <c r="D9924">
        <v>9</v>
      </c>
    </row>
    <row r="9925" spans="1:4" x14ac:dyDescent="0.3">
      <c r="A9925">
        <v>1048</v>
      </c>
      <c r="B9925" t="s">
        <v>47</v>
      </c>
      <c r="C9925" t="s">
        <v>22</v>
      </c>
      <c r="D9925">
        <v>28</v>
      </c>
    </row>
    <row r="9926" spans="1:4" x14ac:dyDescent="0.3">
      <c r="A9926">
        <v>1834</v>
      </c>
      <c r="B9926" t="s">
        <v>47</v>
      </c>
      <c r="C9926" t="s">
        <v>17</v>
      </c>
      <c r="D9926">
        <v>30</v>
      </c>
    </row>
    <row r="9927" spans="1:4" x14ac:dyDescent="0.3">
      <c r="A9927">
        <v>1834</v>
      </c>
      <c r="B9927" t="s">
        <v>47</v>
      </c>
      <c r="C9927" t="s">
        <v>18</v>
      </c>
      <c r="D9927">
        <v>5</v>
      </c>
    </row>
    <row r="9928" spans="1:4" x14ac:dyDescent="0.3">
      <c r="A9928">
        <v>1834</v>
      </c>
      <c r="B9928" t="s">
        <v>47</v>
      </c>
      <c r="C9928" t="s">
        <v>19</v>
      </c>
      <c r="D9928">
        <v>23</v>
      </c>
    </row>
    <row r="9929" spans="1:4" x14ac:dyDescent="0.3">
      <c r="A9929">
        <v>1834</v>
      </c>
      <c r="B9929" t="s">
        <v>47</v>
      </c>
      <c r="C9929" t="s">
        <v>20</v>
      </c>
      <c r="D9929">
        <v>4</v>
      </c>
    </row>
    <row r="9930" spans="1:4" x14ac:dyDescent="0.3">
      <c r="A9930">
        <v>1834</v>
      </c>
      <c r="B9930" t="s">
        <v>47</v>
      </c>
      <c r="C9930" t="s">
        <v>21</v>
      </c>
      <c r="D9930">
        <v>1</v>
      </c>
    </row>
    <row r="9931" spans="1:4" x14ac:dyDescent="0.3">
      <c r="A9931">
        <v>1834</v>
      </c>
      <c r="B9931" t="s">
        <v>47</v>
      </c>
      <c r="C9931" t="s">
        <v>22</v>
      </c>
      <c r="D9931">
        <v>4</v>
      </c>
    </row>
    <row r="9932" spans="1:4" x14ac:dyDescent="0.3">
      <c r="A9932">
        <v>10270</v>
      </c>
      <c r="B9932" t="s">
        <v>52</v>
      </c>
      <c r="C9932" t="s">
        <v>17</v>
      </c>
      <c r="D9932">
        <v>11</v>
      </c>
    </row>
    <row r="9933" spans="1:4" x14ac:dyDescent="0.3">
      <c r="A9933">
        <v>10270</v>
      </c>
      <c r="B9933" t="s">
        <v>52</v>
      </c>
      <c r="C9933" t="s">
        <v>18</v>
      </c>
      <c r="D9933">
        <v>5</v>
      </c>
    </row>
    <row r="9934" spans="1:4" x14ac:dyDescent="0.3">
      <c r="A9934">
        <v>10270</v>
      </c>
      <c r="B9934" t="s">
        <v>52</v>
      </c>
      <c r="C9934" t="s">
        <v>19</v>
      </c>
      <c r="D9934">
        <v>22</v>
      </c>
    </row>
    <row r="9935" spans="1:4" x14ac:dyDescent="0.3">
      <c r="A9935">
        <v>10270</v>
      </c>
      <c r="B9935" t="s">
        <v>52</v>
      </c>
      <c r="C9935" t="s">
        <v>20</v>
      </c>
      <c r="D9935">
        <v>12</v>
      </c>
    </row>
    <row r="9936" spans="1:4" x14ac:dyDescent="0.3">
      <c r="A9936">
        <v>10270</v>
      </c>
      <c r="B9936" t="s">
        <v>52</v>
      </c>
      <c r="C9936" t="s">
        <v>21</v>
      </c>
      <c r="D9936">
        <v>5</v>
      </c>
    </row>
    <row r="9937" spans="1:4" x14ac:dyDescent="0.3">
      <c r="A9937">
        <v>10270</v>
      </c>
      <c r="B9937" t="s">
        <v>52</v>
      </c>
      <c r="C9937" t="s">
        <v>22</v>
      </c>
      <c r="D9937">
        <v>11</v>
      </c>
    </row>
    <row r="9938" spans="1:4" x14ac:dyDescent="0.3">
      <c r="A9938">
        <v>10402</v>
      </c>
      <c r="B9938" t="s">
        <v>48</v>
      </c>
      <c r="C9938" t="s">
        <v>17</v>
      </c>
      <c r="D9938">
        <v>25</v>
      </c>
    </row>
    <row r="9939" spans="1:4" x14ac:dyDescent="0.3">
      <c r="A9939">
        <v>10402</v>
      </c>
      <c r="B9939" t="s">
        <v>48</v>
      </c>
      <c r="C9939" t="s">
        <v>18</v>
      </c>
      <c r="D9939">
        <v>1</v>
      </c>
    </row>
    <row r="9940" spans="1:4" x14ac:dyDescent="0.3">
      <c r="A9940">
        <v>10402</v>
      </c>
      <c r="B9940" t="s">
        <v>48</v>
      </c>
      <c r="C9940" t="s">
        <v>19</v>
      </c>
      <c r="D9940">
        <v>9</v>
      </c>
    </row>
    <row r="9941" spans="1:4" x14ac:dyDescent="0.3">
      <c r="A9941">
        <v>10402</v>
      </c>
      <c r="B9941" t="s">
        <v>48</v>
      </c>
      <c r="C9941" t="s">
        <v>20</v>
      </c>
      <c r="D9941">
        <v>2</v>
      </c>
    </row>
    <row r="9942" spans="1:4" x14ac:dyDescent="0.3">
      <c r="A9942">
        <v>10402</v>
      </c>
      <c r="B9942" t="s">
        <v>48</v>
      </c>
      <c r="C9942" t="s">
        <v>21</v>
      </c>
      <c r="D9942">
        <v>1</v>
      </c>
    </row>
    <row r="9943" spans="1:4" x14ac:dyDescent="0.3">
      <c r="A9943">
        <v>10402</v>
      </c>
      <c r="B9943" t="s">
        <v>48</v>
      </c>
      <c r="C9943" t="s">
        <v>22</v>
      </c>
      <c r="D9943">
        <v>1</v>
      </c>
    </row>
    <row r="9944" spans="1:4" x14ac:dyDescent="0.3">
      <c r="A9944">
        <v>4697</v>
      </c>
      <c r="B9944" t="s">
        <v>47</v>
      </c>
      <c r="C9944" t="s">
        <v>17</v>
      </c>
      <c r="D9944">
        <v>248</v>
      </c>
    </row>
    <row r="9945" spans="1:4" x14ac:dyDescent="0.3">
      <c r="A9945">
        <v>4697</v>
      </c>
      <c r="B9945" t="s">
        <v>47</v>
      </c>
      <c r="C9945" t="s">
        <v>18</v>
      </c>
      <c r="D9945">
        <v>3</v>
      </c>
    </row>
    <row r="9946" spans="1:4" x14ac:dyDescent="0.3">
      <c r="A9946">
        <v>4697</v>
      </c>
      <c r="B9946" t="s">
        <v>47</v>
      </c>
      <c r="C9946" t="s">
        <v>19</v>
      </c>
      <c r="D9946">
        <v>81</v>
      </c>
    </row>
    <row r="9947" spans="1:4" x14ac:dyDescent="0.3">
      <c r="A9947">
        <v>4697</v>
      </c>
      <c r="B9947" t="s">
        <v>47</v>
      </c>
      <c r="C9947" t="s">
        <v>20</v>
      </c>
      <c r="D9947">
        <v>4</v>
      </c>
    </row>
    <row r="9948" spans="1:4" x14ac:dyDescent="0.3">
      <c r="A9948">
        <v>4697</v>
      </c>
      <c r="B9948" t="s">
        <v>47</v>
      </c>
      <c r="C9948" t="s">
        <v>21</v>
      </c>
      <c r="D9948">
        <v>3</v>
      </c>
    </row>
    <row r="9949" spans="1:4" x14ac:dyDescent="0.3">
      <c r="A9949">
        <v>4697</v>
      </c>
      <c r="B9949" t="s">
        <v>47</v>
      </c>
      <c r="C9949" t="s">
        <v>22</v>
      </c>
      <c r="D9949">
        <v>51</v>
      </c>
    </row>
    <row r="9950" spans="1:4" x14ac:dyDescent="0.3">
      <c r="A9950">
        <v>2874</v>
      </c>
      <c r="B9950" t="s">
        <v>47</v>
      </c>
      <c r="C9950" t="s">
        <v>17</v>
      </c>
      <c r="D9950">
        <v>6</v>
      </c>
    </row>
    <row r="9951" spans="1:4" x14ac:dyDescent="0.3">
      <c r="A9951">
        <v>2874</v>
      </c>
      <c r="B9951" t="s">
        <v>47</v>
      </c>
      <c r="C9951" t="s">
        <v>18</v>
      </c>
      <c r="D9951">
        <v>4</v>
      </c>
    </row>
    <row r="9952" spans="1:4" x14ac:dyDescent="0.3">
      <c r="A9952">
        <v>2874</v>
      </c>
      <c r="B9952" t="s">
        <v>47</v>
      </c>
      <c r="C9952" t="s">
        <v>19</v>
      </c>
      <c r="D9952">
        <v>7</v>
      </c>
    </row>
    <row r="9953" spans="1:4" x14ac:dyDescent="0.3">
      <c r="A9953">
        <v>2874</v>
      </c>
      <c r="B9953" t="s">
        <v>47</v>
      </c>
      <c r="C9953" t="s">
        <v>20</v>
      </c>
      <c r="D9953">
        <v>4</v>
      </c>
    </row>
    <row r="9954" spans="1:4" x14ac:dyDescent="0.3">
      <c r="A9954">
        <v>2874</v>
      </c>
      <c r="B9954" t="s">
        <v>47</v>
      </c>
      <c r="C9954" t="s">
        <v>21</v>
      </c>
      <c r="D9954">
        <v>3</v>
      </c>
    </row>
    <row r="9955" spans="1:4" x14ac:dyDescent="0.3">
      <c r="A9955">
        <v>2874</v>
      </c>
      <c r="B9955" t="s">
        <v>47</v>
      </c>
      <c r="C9955" t="s">
        <v>22</v>
      </c>
      <c r="D9955">
        <v>8</v>
      </c>
    </row>
    <row r="9956" spans="1:4" x14ac:dyDescent="0.3">
      <c r="A9956">
        <v>453</v>
      </c>
      <c r="B9956" t="s">
        <v>41</v>
      </c>
      <c r="C9956" t="s">
        <v>17</v>
      </c>
      <c r="D9956">
        <v>27</v>
      </c>
    </row>
    <row r="9957" spans="1:4" x14ac:dyDescent="0.3">
      <c r="A9957">
        <v>453</v>
      </c>
      <c r="B9957" t="s">
        <v>41</v>
      </c>
      <c r="C9957" t="s">
        <v>18</v>
      </c>
      <c r="D9957">
        <v>0</v>
      </c>
    </row>
    <row r="9958" spans="1:4" x14ac:dyDescent="0.3">
      <c r="A9958">
        <v>453</v>
      </c>
      <c r="B9958" t="s">
        <v>41</v>
      </c>
      <c r="C9958" t="s">
        <v>19</v>
      </c>
      <c r="D9958">
        <v>12</v>
      </c>
    </row>
    <row r="9959" spans="1:4" x14ac:dyDescent="0.3">
      <c r="A9959">
        <v>453</v>
      </c>
      <c r="B9959" t="s">
        <v>41</v>
      </c>
      <c r="C9959" t="s">
        <v>20</v>
      </c>
      <c r="D9959">
        <v>0</v>
      </c>
    </row>
    <row r="9960" spans="1:4" x14ac:dyDescent="0.3">
      <c r="A9960">
        <v>453</v>
      </c>
      <c r="B9960" t="s">
        <v>41</v>
      </c>
      <c r="C9960" t="s">
        <v>21</v>
      </c>
      <c r="D9960">
        <v>1</v>
      </c>
    </row>
    <row r="9961" spans="1:4" x14ac:dyDescent="0.3">
      <c r="A9961">
        <v>453</v>
      </c>
      <c r="B9961" t="s">
        <v>41</v>
      </c>
      <c r="C9961" t="s">
        <v>22</v>
      </c>
      <c r="D9961">
        <v>5</v>
      </c>
    </row>
    <row r="9962" spans="1:4" x14ac:dyDescent="0.3">
      <c r="A9962">
        <v>6263</v>
      </c>
      <c r="B9962" t="s">
        <v>41</v>
      </c>
      <c r="C9962" t="s">
        <v>17</v>
      </c>
      <c r="D9962">
        <v>28</v>
      </c>
    </row>
    <row r="9963" spans="1:4" x14ac:dyDescent="0.3">
      <c r="A9963">
        <v>6263</v>
      </c>
      <c r="B9963" t="s">
        <v>41</v>
      </c>
      <c r="C9963" t="s">
        <v>18</v>
      </c>
      <c r="D9963">
        <v>9</v>
      </c>
    </row>
    <row r="9964" spans="1:4" x14ac:dyDescent="0.3">
      <c r="A9964">
        <v>6263</v>
      </c>
      <c r="B9964" t="s">
        <v>41</v>
      </c>
      <c r="C9964" t="s">
        <v>19</v>
      </c>
      <c r="D9964">
        <v>37</v>
      </c>
    </row>
    <row r="9965" spans="1:4" x14ac:dyDescent="0.3">
      <c r="A9965">
        <v>6263</v>
      </c>
      <c r="B9965" t="s">
        <v>41</v>
      </c>
      <c r="C9965" t="s">
        <v>20</v>
      </c>
      <c r="D9965">
        <v>12</v>
      </c>
    </row>
    <row r="9966" spans="1:4" x14ac:dyDescent="0.3">
      <c r="A9966">
        <v>6263</v>
      </c>
      <c r="B9966" t="s">
        <v>41</v>
      </c>
      <c r="C9966" t="s">
        <v>21</v>
      </c>
      <c r="D9966">
        <v>7</v>
      </c>
    </row>
    <row r="9967" spans="1:4" x14ac:dyDescent="0.3">
      <c r="A9967">
        <v>6263</v>
      </c>
      <c r="B9967" t="s">
        <v>41</v>
      </c>
      <c r="C9967" t="s">
        <v>22</v>
      </c>
      <c r="D9967">
        <v>13</v>
      </c>
    </row>
    <row r="9968" spans="1:4" x14ac:dyDescent="0.3">
      <c r="A9968">
        <v>5827</v>
      </c>
      <c r="B9968" t="s">
        <v>47</v>
      </c>
      <c r="C9968" t="s">
        <v>17</v>
      </c>
      <c r="D9968">
        <v>36</v>
      </c>
    </row>
    <row r="9969" spans="1:4" x14ac:dyDescent="0.3">
      <c r="A9969">
        <v>5827</v>
      </c>
      <c r="B9969" t="s">
        <v>47</v>
      </c>
      <c r="C9969" t="s">
        <v>18</v>
      </c>
      <c r="D9969">
        <v>0</v>
      </c>
    </row>
    <row r="9970" spans="1:4" x14ac:dyDescent="0.3">
      <c r="A9970">
        <v>5827</v>
      </c>
      <c r="B9970" t="s">
        <v>47</v>
      </c>
      <c r="C9970" t="s">
        <v>19</v>
      </c>
      <c r="D9970">
        <v>12</v>
      </c>
    </row>
    <row r="9971" spans="1:4" x14ac:dyDescent="0.3">
      <c r="A9971">
        <v>5827</v>
      </c>
      <c r="B9971" t="s">
        <v>47</v>
      </c>
      <c r="C9971" t="s">
        <v>20</v>
      </c>
      <c r="D9971">
        <v>2</v>
      </c>
    </row>
    <row r="9972" spans="1:4" x14ac:dyDescent="0.3">
      <c r="A9972">
        <v>5827</v>
      </c>
      <c r="B9972" t="s">
        <v>47</v>
      </c>
      <c r="C9972" t="s">
        <v>21</v>
      </c>
      <c r="D9972">
        <v>2</v>
      </c>
    </row>
    <row r="9973" spans="1:4" x14ac:dyDescent="0.3">
      <c r="A9973">
        <v>5827</v>
      </c>
      <c r="B9973" t="s">
        <v>47</v>
      </c>
      <c r="C9973" t="s">
        <v>22</v>
      </c>
      <c r="D9973">
        <v>10</v>
      </c>
    </row>
    <row r="9974" spans="1:4" x14ac:dyDescent="0.3">
      <c r="A9974">
        <v>8870</v>
      </c>
      <c r="B9974" t="s">
        <v>41</v>
      </c>
      <c r="C9974" t="s">
        <v>17</v>
      </c>
      <c r="D9974">
        <v>75</v>
      </c>
    </row>
    <row r="9975" spans="1:4" x14ac:dyDescent="0.3">
      <c r="A9975">
        <v>8870</v>
      </c>
      <c r="B9975" t="s">
        <v>41</v>
      </c>
      <c r="C9975" t="s">
        <v>18</v>
      </c>
      <c r="D9975">
        <v>12</v>
      </c>
    </row>
    <row r="9976" spans="1:4" x14ac:dyDescent="0.3">
      <c r="A9976">
        <v>8870</v>
      </c>
      <c r="B9976" t="s">
        <v>41</v>
      </c>
      <c r="C9976" t="s">
        <v>19</v>
      </c>
      <c r="D9976">
        <v>141</v>
      </c>
    </row>
    <row r="9977" spans="1:4" x14ac:dyDescent="0.3">
      <c r="A9977">
        <v>8870</v>
      </c>
      <c r="B9977" t="s">
        <v>41</v>
      </c>
      <c r="C9977" t="s">
        <v>20</v>
      </c>
      <c r="D9977">
        <v>43</v>
      </c>
    </row>
    <row r="9978" spans="1:4" x14ac:dyDescent="0.3">
      <c r="A9978">
        <v>8870</v>
      </c>
      <c r="B9978" t="s">
        <v>41</v>
      </c>
      <c r="C9978" t="s">
        <v>21</v>
      </c>
      <c r="D9978">
        <v>39</v>
      </c>
    </row>
    <row r="9979" spans="1:4" x14ac:dyDescent="0.3">
      <c r="A9979">
        <v>8870</v>
      </c>
      <c r="B9979" t="s">
        <v>41</v>
      </c>
      <c r="C9979" t="s">
        <v>22</v>
      </c>
      <c r="D9979">
        <v>187</v>
      </c>
    </row>
    <row r="9980" spans="1:4" x14ac:dyDescent="0.3">
      <c r="A9980">
        <v>10340</v>
      </c>
      <c r="B9980" t="s">
        <v>41</v>
      </c>
      <c r="C9980" t="s">
        <v>17</v>
      </c>
      <c r="D9980">
        <v>75</v>
      </c>
    </row>
    <row r="9981" spans="1:4" x14ac:dyDescent="0.3">
      <c r="A9981">
        <v>10340</v>
      </c>
      <c r="B9981" t="s">
        <v>41</v>
      </c>
      <c r="C9981" t="s">
        <v>18</v>
      </c>
      <c r="D9981">
        <v>12</v>
      </c>
    </row>
    <row r="9982" spans="1:4" x14ac:dyDescent="0.3">
      <c r="A9982">
        <v>10340</v>
      </c>
      <c r="B9982" t="s">
        <v>41</v>
      </c>
      <c r="C9982" t="s">
        <v>19</v>
      </c>
      <c r="D9982">
        <v>141</v>
      </c>
    </row>
    <row r="9983" spans="1:4" x14ac:dyDescent="0.3">
      <c r="A9983">
        <v>10340</v>
      </c>
      <c r="B9983" t="s">
        <v>41</v>
      </c>
      <c r="C9983" t="s">
        <v>20</v>
      </c>
      <c r="D9983">
        <v>43</v>
      </c>
    </row>
    <row r="9984" spans="1:4" x14ac:dyDescent="0.3">
      <c r="A9984">
        <v>10340</v>
      </c>
      <c r="B9984" t="s">
        <v>41</v>
      </c>
      <c r="C9984" t="s">
        <v>21</v>
      </c>
      <c r="D9984">
        <v>39</v>
      </c>
    </row>
    <row r="9985" spans="1:4" x14ac:dyDescent="0.3">
      <c r="A9985">
        <v>10340</v>
      </c>
      <c r="B9985" t="s">
        <v>41</v>
      </c>
      <c r="C9985" t="s">
        <v>22</v>
      </c>
      <c r="D9985">
        <v>187</v>
      </c>
    </row>
    <row r="9986" spans="1:4" x14ac:dyDescent="0.3">
      <c r="A9986">
        <v>2521</v>
      </c>
      <c r="B9986" t="s">
        <v>41</v>
      </c>
      <c r="C9986" t="s">
        <v>17</v>
      </c>
      <c r="D9986">
        <v>23</v>
      </c>
    </row>
    <row r="9987" spans="1:4" x14ac:dyDescent="0.3">
      <c r="A9987">
        <v>2521</v>
      </c>
      <c r="B9987" t="s">
        <v>41</v>
      </c>
      <c r="C9987" t="s">
        <v>18</v>
      </c>
      <c r="D9987">
        <v>1</v>
      </c>
    </row>
    <row r="9988" spans="1:4" x14ac:dyDescent="0.3">
      <c r="A9988">
        <v>2521</v>
      </c>
      <c r="B9988" t="s">
        <v>41</v>
      </c>
      <c r="C9988" t="s">
        <v>19</v>
      </c>
      <c r="D9988">
        <v>13</v>
      </c>
    </row>
    <row r="9989" spans="1:4" x14ac:dyDescent="0.3">
      <c r="A9989">
        <v>2521</v>
      </c>
      <c r="B9989" t="s">
        <v>41</v>
      </c>
      <c r="C9989" t="s">
        <v>20</v>
      </c>
      <c r="D9989">
        <v>2</v>
      </c>
    </row>
    <row r="9990" spans="1:4" x14ac:dyDescent="0.3">
      <c r="A9990">
        <v>2521</v>
      </c>
      <c r="B9990" t="s">
        <v>41</v>
      </c>
      <c r="C9990" t="s">
        <v>21</v>
      </c>
      <c r="D9990">
        <v>2</v>
      </c>
    </row>
    <row r="9991" spans="1:4" x14ac:dyDescent="0.3">
      <c r="A9991">
        <v>2521</v>
      </c>
      <c r="B9991" t="s">
        <v>41</v>
      </c>
      <c r="C9991" t="s">
        <v>22</v>
      </c>
      <c r="D9991">
        <v>18</v>
      </c>
    </row>
    <row r="9992" spans="1:4" x14ac:dyDescent="0.3">
      <c r="A9992">
        <v>4301</v>
      </c>
      <c r="B9992" t="s">
        <v>53</v>
      </c>
      <c r="C9992" t="s">
        <v>17</v>
      </c>
      <c r="D9992">
        <v>23</v>
      </c>
    </row>
    <row r="9993" spans="1:4" x14ac:dyDescent="0.3">
      <c r="A9993">
        <v>4301</v>
      </c>
      <c r="B9993" t="s">
        <v>53</v>
      </c>
      <c r="C9993" t="s">
        <v>18</v>
      </c>
      <c r="D9993">
        <v>1</v>
      </c>
    </row>
    <row r="9994" spans="1:4" x14ac:dyDescent="0.3">
      <c r="A9994">
        <v>4301</v>
      </c>
      <c r="B9994" t="s">
        <v>53</v>
      </c>
      <c r="C9994" t="s">
        <v>19</v>
      </c>
      <c r="D9994">
        <v>13</v>
      </c>
    </row>
    <row r="9995" spans="1:4" x14ac:dyDescent="0.3">
      <c r="A9995">
        <v>4301</v>
      </c>
      <c r="B9995" t="s">
        <v>53</v>
      </c>
      <c r="C9995" t="s">
        <v>20</v>
      </c>
      <c r="D9995">
        <v>2</v>
      </c>
    </row>
    <row r="9996" spans="1:4" x14ac:dyDescent="0.3">
      <c r="A9996">
        <v>4301</v>
      </c>
      <c r="B9996" t="s">
        <v>53</v>
      </c>
      <c r="C9996" t="s">
        <v>21</v>
      </c>
      <c r="D9996">
        <v>2</v>
      </c>
    </row>
    <row r="9997" spans="1:4" x14ac:dyDescent="0.3">
      <c r="A9997">
        <v>4301</v>
      </c>
      <c r="B9997" t="s">
        <v>53</v>
      </c>
      <c r="C9997" t="s">
        <v>22</v>
      </c>
      <c r="D9997">
        <v>18</v>
      </c>
    </row>
    <row r="9998" spans="1:4" x14ac:dyDescent="0.3">
      <c r="A9998">
        <v>1403</v>
      </c>
      <c r="B9998" t="s">
        <v>41</v>
      </c>
      <c r="C9998" t="s">
        <v>17</v>
      </c>
      <c r="D9998">
        <v>8</v>
      </c>
    </row>
    <row r="9999" spans="1:4" x14ac:dyDescent="0.3">
      <c r="A9999">
        <v>1403</v>
      </c>
      <c r="B9999" t="s">
        <v>41</v>
      </c>
      <c r="C9999" t="s">
        <v>18</v>
      </c>
      <c r="D9999">
        <v>4</v>
      </c>
    </row>
    <row r="10000" spans="1:4" x14ac:dyDescent="0.3">
      <c r="A10000">
        <v>1403</v>
      </c>
      <c r="B10000" t="s">
        <v>41</v>
      </c>
      <c r="C10000" t="s">
        <v>19</v>
      </c>
      <c r="D10000">
        <v>15</v>
      </c>
    </row>
    <row r="10001" spans="1:4" x14ac:dyDescent="0.3">
      <c r="A10001">
        <v>1403</v>
      </c>
      <c r="B10001" t="s">
        <v>41</v>
      </c>
      <c r="C10001" t="s">
        <v>20</v>
      </c>
      <c r="D10001">
        <v>3</v>
      </c>
    </row>
    <row r="10002" spans="1:4" x14ac:dyDescent="0.3">
      <c r="A10002">
        <v>1403</v>
      </c>
      <c r="B10002" t="s">
        <v>41</v>
      </c>
      <c r="C10002" t="s">
        <v>21</v>
      </c>
      <c r="D10002">
        <v>5</v>
      </c>
    </row>
    <row r="10003" spans="1:4" x14ac:dyDescent="0.3">
      <c r="A10003">
        <v>1403</v>
      </c>
      <c r="B10003" t="s">
        <v>41</v>
      </c>
      <c r="C10003" t="s">
        <v>22</v>
      </c>
      <c r="D10003">
        <v>3</v>
      </c>
    </row>
    <row r="10004" spans="1:4" x14ac:dyDescent="0.3">
      <c r="A10004">
        <v>5892</v>
      </c>
      <c r="B10004" t="s">
        <v>47</v>
      </c>
      <c r="C10004" t="s">
        <v>17</v>
      </c>
      <c r="D10004">
        <v>158</v>
      </c>
    </row>
    <row r="10005" spans="1:4" x14ac:dyDescent="0.3">
      <c r="A10005">
        <v>5892</v>
      </c>
      <c r="B10005" t="s">
        <v>47</v>
      </c>
      <c r="C10005" t="s">
        <v>18</v>
      </c>
      <c r="D10005">
        <v>6</v>
      </c>
    </row>
    <row r="10006" spans="1:4" x14ac:dyDescent="0.3">
      <c r="A10006">
        <v>5892</v>
      </c>
      <c r="B10006" t="s">
        <v>47</v>
      </c>
      <c r="C10006" t="s">
        <v>19</v>
      </c>
      <c r="D10006">
        <v>45</v>
      </c>
    </row>
    <row r="10007" spans="1:4" x14ac:dyDescent="0.3">
      <c r="A10007">
        <v>5892</v>
      </c>
      <c r="B10007" t="s">
        <v>47</v>
      </c>
      <c r="C10007" t="s">
        <v>20</v>
      </c>
      <c r="D10007">
        <v>8</v>
      </c>
    </row>
    <row r="10008" spans="1:4" x14ac:dyDescent="0.3">
      <c r="A10008">
        <v>5892</v>
      </c>
      <c r="B10008" t="s">
        <v>47</v>
      </c>
      <c r="C10008" t="s">
        <v>21</v>
      </c>
      <c r="D10008">
        <v>2</v>
      </c>
    </row>
    <row r="10009" spans="1:4" x14ac:dyDescent="0.3">
      <c r="A10009">
        <v>5892</v>
      </c>
      <c r="B10009" t="s">
        <v>47</v>
      </c>
      <c r="C10009" t="s">
        <v>22</v>
      </c>
      <c r="D10009">
        <v>2</v>
      </c>
    </row>
    <row r="10010" spans="1:4" x14ac:dyDescent="0.3">
      <c r="A10010">
        <v>5287</v>
      </c>
      <c r="B10010" t="s">
        <v>41</v>
      </c>
      <c r="C10010" t="s">
        <v>17</v>
      </c>
      <c r="D10010">
        <v>45</v>
      </c>
    </row>
    <row r="10011" spans="1:4" x14ac:dyDescent="0.3">
      <c r="A10011">
        <v>5287</v>
      </c>
      <c r="B10011" t="s">
        <v>41</v>
      </c>
      <c r="C10011" t="s">
        <v>18</v>
      </c>
      <c r="D10011">
        <v>2</v>
      </c>
    </row>
    <row r="10012" spans="1:4" x14ac:dyDescent="0.3">
      <c r="A10012">
        <v>5287</v>
      </c>
      <c r="B10012" t="s">
        <v>41</v>
      </c>
      <c r="C10012" t="s">
        <v>19</v>
      </c>
      <c r="D10012">
        <v>26</v>
      </c>
    </row>
    <row r="10013" spans="1:4" x14ac:dyDescent="0.3">
      <c r="A10013">
        <v>5287</v>
      </c>
      <c r="B10013" t="s">
        <v>41</v>
      </c>
      <c r="C10013" t="s">
        <v>20</v>
      </c>
      <c r="D10013">
        <v>4</v>
      </c>
    </row>
    <row r="10014" spans="1:4" x14ac:dyDescent="0.3">
      <c r="A10014">
        <v>5287</v>
      </c>
      <c r="B10014" t="s">
        <v>41</v>
      </c>
      <c r="C10014" t="s">
        <v>21</v>
      </c>
      <c r="D10014">
        <v>1</v>
      </c>
    </row>
    <row r="10015" spans="1:4" x14ac:dyDescent="0.3">
      <c r="A10015">
        <v>5287</v>
      </c>
      <c r="B10015" t="s">
        <v>41</v>
      </c>
      <c r="C10015" t="s">
        <v>22</v>
      </c>
      <c r="D10015">
        <v>1</v>
      </c>
    </row>
    <row r="10016" spans="1:4" x14ac:dyDescent="0.3">
      <c r="A10016">
        <v>7458</v>
      </c>
      <c r="B10016" t="s">
        <v>53</v>
      </c>
      <c r="C10016" t="s">
        <v>17</v>
      </c>
      <c r="D10016">
        <v>39</v>
      </c>
    </row>
    <row r="10017" spans="1:4" x14ac:dyDescent="0.3">
      <c r="A10017">
        <v>7458</v>
      </c>
      <c r="B10017" t="s">
        <v>53</v>
      </c>
      <c r="C10017" t="s">
        <v>18</v>
      </c>
      <c r="D10017">
        <v>2</v>
      </c>
    </row>
    <row r="10018" spans="1:4" x14ac:dyDescent="0.3">
      <c r="A10018">
        <v>7458</v>
      </c>
      <c r="B10018" t="s">
        <v>53</v>
      </c>
      <c r="C10018" t="s">
        <v>19</v>
      </c>
      <c r="D10018">
        <v>25</v>
      </c>
    </row>
    <row r="10019" spans="1:4" x14ac:dyDescent="0.3">
      <c r="A10019">
        <v>7458</v>
      </c>
      <c r="B10019" t="s">
        <v>53</v>
      </c>
      <c r="C10019" t="s">
        <v>20</v>
      </c>
      <c r="D10019">
        <v>4</v>
      </c>
    </row>
    <row r="10020" spans="1:4" x14ac:dyDescent="0.3">
      <c r="A10020">
        <v>7458</v>
      </c>
      <c r="B10020" t="s">
        <v>53</v>
      </c>
      <c r="C10020" t="s">
        <v>21</v>
      </c>
      <c r="D10020">
        <v>3</v>
      </c>
    </row>
    <row r="10021" spans="1:4" x14ac:dyDescent="0.3">
      <c r="A10021">
        <v>7458</v>
      </c>
      <c r="B10021" t="s">
        <v>53</v>
      </c>
      <c r="C10021" t="s">
        <v>22</v>
      </c>
      <c r="D10021">
        <v>24</v>
      </c>
    </row>
    <row r="10022" spans="1:4" x14ac:dyDescent="0.3">
      <c r="A10022">
        <v>3386</v>
      </c>
      <c r="B10022" t="s">
        <v>41</v>
      </c>
      <c r="C10022" t="s">
        <v>17</v>
      </c>
      <c r="D10022">
        <v>34</v>
      </c>
    </row>
    <row r="10023" spans="1:4" x14ac:dyDescent="0.3">
      <c r="A10023">
        <v>3386</v>
      </c>
      <c r="B10023" t="s">
        <v>41</v>
      </c>
      <c r="C10023" t="s">
        <v>18</v>
      </c>
      <c r="D10023">
        <v>4</v>
      </c>
    </row>
    <row r="10024" spans="1:4" x14ac:dyDescent="0.3">
      <c r="A10024">
        <v>3386</v>
      </c>
      <c r="B10024" t="s">
        <v>41</v>
      </c>
      <c r="C10024" t="s">
        <v>19</v>
      </c>
      <c r="D10024">
        <v>66</v>
      </c>
    </row>
    <row r="10025" spans="1:4" x14ac:dyDescent="0.3">
      <c r="A10025">
        <v>3386</v>
      </c>
      <c r="B10025" t="s">
        <v>41</v>
      </c>
      <c r="C10025" t="s">
        <v>20</v>
      </c>
      <c r="D10025">
        <v>3</v>
      </c>
    </row>
    <row r="10026" spans="1:4" x14ac:dyDescent="0.3">
      <c r="A10026">
        <v>3386</v>
      </c>
      <c r="B10026" t="s">
        <v>41</v>
      </c>
      <c r="C10026" t="s">
        <v>21</v>
      </c>
      <c r="D10026">
        <v>10</v>
      </c>
    </row>
    <row r="10027" spans="1:4" x14ac:dyDescent="0.3">
      <c r="A10027">
        <v>3386</v>
      </c>
      <c r="B10027" t="s">
        <v>41</v>
      </c>
      <c r="C10027" t="s">
        <v>22</v>
      </c>
      <c r="D10027">
        <v>20</v>
      </c>
    </row>
    <row r="10028" spans="1:4" x14ac:dyDescent="0.3">
      <c r="A10028">
        <v>8175</v>
      </c>
      <c r="B10028" t="s">
        <v>47</v>
      </c>
      <c r="C10028" t="s">
        <v>17</v>
      </c>
      <c r="D10028">
        <v>34</v>
      </c>
    </row>
    <row r="10029" spans="1:4" x14ac:dyDescent="0.3">
      <c r="A10029">
        <v>8175</v>
      </c>
      <c r="B10029" t="s">
        <v>47</v>
      </c>
      <c r="C10029" t="s">
        <v>18</v>
      </c>
      <c r="D10029">
        <v>4</v>
      </c>
    </row>
    <row r="10030" spans="1:4" x14ac:dyDescent="0.3">
      <c r="A10030">
        <v>8175</v>
      </c>
      <c r="B10030" t="s">
        <v>47</v>
      </c>
      <c r="C10030" t="s">
        <v>19</v>
      </c>
      <c r="D10030">
        <v>66</v>
      </c>
    </row>
    <row r="10031" spans="1:4" x14ac:dyDescent="0.3">
      <c r="A10031">
        <v>8175</v>
      </c>
      <c r="B10031" t="s">
        <v>47</v>
      </c>
      <c r="C10031" t="s">
        <v>20</v>
      </c>
      <c r="D10031">
        <v>3</v>
      </c>
    </row>
    <row r="10032" spans="1:4" x14ac:dyDescent="0.3">
      <c r="A10032">
        <v>8175</v>
      </c>
      <c r="B10032" t="s">
        <v>47</v>
      </c>
      <c r="C10032" t="s">
        <v>21</v>
      </c>
      <c r="D10032">
        <v>10</v>
      </c>
    </row>
    <row r="10033" spans="1:4" x14ac:dyDescent="0.3">
      <c r="A10033">
        <v>8175</v>
      </c>
      <c r="B10033" t="s">
        <v>47</v>
      </c>
      <c r="C10033" t="s">
        <v>22</v>
      </c>
      <c r="D10033">
        <v>20</v>
      </c>
    </row>
    <row r="10034" spans="1:4" x14ac:dyDescent="0.3">
      <c r="A10034">
        <v>1404</v>
      </c>
      <c r="B10034" t="s">
        <v>47</v>
      </c>
      <c r="C10034" t="s">
        <v>17</v>
      </c>
      <c r="D10034">
        <v>51</v>
      </c>
    </row>
    <row r="10035" spans="1:4" x14ac:dyDescent="0.3">
      <c r="A10035">
        <v>1404</v>
      </c>
      <c r="B10035" t="s">
        <v>47</v>
      </c>
      <c r="C10035" t="s">
        <v>18</v>
      </c>
      <c r="D10035">
        <v>23</v>
      </c>
    </row>
    <row r="10036" spans="1:4" x14ac:dyDescent="0.3">
      <c r="A10036">
        <v>1404</v>
      </c>
      <c r="B10036" t="s">
        <v>47</v>
      </c>
      <c r="C10036" t="s">
        <v>19</v>
      </c>
      <c r="D10036">
        <v>82</v>
      </c>
    </row>
    <row r="10037" spans="1:4" x14ac:dyDescent="0.3">
      <c r="A10037">
        <v>1404</v>
      </c>
      <c r="B10037" t="s">
        <v>47</v>
      </c>
      <c r="C10037" t="s">
        <v>20</v>
      </c>
      <c r="D10037">
        <v>33</v>
      </c>
    </row>
    <row r="10038" spans="1:4" x14ac:dyDescent="0.3">
      <c r="A10038">
        <v>1404</v>
      </c>
      <c r="B10038" t="s">
        <v>47</v>
      </c>
      <c r="C10038" t="s">
        <v>21</v>
      </c>
      <c r="D10038">
        <v>0</v>
      </c>
    </row>
    <row r="10039" spans="1:4" x14ac:dyDescent="0.3">
      <c r="A10039">
        <v>1404</v>
      </c>
      <c r="B10039" t="s">
        <v>47</v>
      </c>
      <c r="C10039" t="s">
        <v>22</v>
      </c>
      <c r="D10039">
        <v>42</v>
      </c>
    </row>
    <row r="10040" spans="1:4" x14ac:dyDescent="0.3">
      <c r="A10040">
        <v>274</v>
      </c>
      <c r="B10040" t="s">
        <v>52</v>
      </c>
      <c r="C10040" t="s">
        <v>17</v>
      </c>
      <c r="D10040">
        <v>9</v>
      </c>
    </row>
    <row r="10041" spans="1:4" x14ac:dyDescent="0.3">
      <c r="A10041">
        <v>274</v>
      </c>
      <c r="B10041" t="s">
        <v>52</v>
      </c>
      <c r="C10041" t="s">
        <v>18</v>
      </c>
      <c r="D10041">
        <v>3</v>
      </c>
    </row>
    <row r="10042" spans="1:4" x14ac:dyDescent="0.3">
      <c r="A10042">
        <v>274</v>
      </c>
      <c r="B10042" t="s">
        <v>52</v>
      </c>
      <c r="C10042" t="s">
        <v>19</v>
      </c>
      <c r="D10042">
        <v>15</v>
      </c>
    </row>
    <row r="10043" spans="1:4" x14ac:dyDescent="0.3">
      <c r="A10043">
        <v>274</v>
      </c>
      <c r="B10043" t="s">
        <v>52</v>
      </c>
      <c r="C10043" t="s">
        <v>20</v>
      </c>
      <c r="D10043">
        <v>2</v>
      </c>
    </row>
    <row r="10044" spans="1:4" x14ac:dyDescent="0.3">
      <c r="A10044">
        <v>274</v>
      </c>
      <c r="B10044" t="s">
        <v>52</v>
      </c>
      <c r="C10044" t="s">
        <v>21</v>
      </c>
      <c r="D10044">
        <v>3</v>
      </c>
    </row>
    <row r="10045" spans="1:4" x14ac:dyDescent="0.3">
      <c r="A10045">
        <v>274</v>
      </c>
      <c r="B10045" t="s">
        <v>52</v>
      </c>
      <c r="C10045" t="s">
        <v>22</v>
      </c>
      <c r="D10045">
        <v>2</v>
      </c>
    </row>
    <row r="10046" spans="1:4" x14ac:dyDescent="0.3">
      <c r="A10046">
        <v>236</v>
      </c>
      <c r="B10046" t="s">
        <v>48</v>
      </c>
      <c r="C10046" t="s">
        <v>17</v>
      </c>
      <c r="D10046">
        <v>28</v>
      </c>
    </row>
    <row r="10047" spans="1:4" x14ac:dyDescent="0.3">
      <c r="A10047">
        <v>236</v>
      </c>
      <c r="B10047" t="s">
        <v>48</v>
      </c>
      <c r="C10047" t="s">
        <v>18</v>
      </c>
      <c r="D10047">
        <v>23</v>
      </c>
    </row>
    <row r="10048" spans="1:4" x14ac:dyDescent="0.3">
      <c r="A10048">
        <v>236</v>
      </c>
      <c r="B10048" t="s">
        <v>48</v>
      </c>
      <c r="C10048" t="s">
        <v>19</v>
      </c>
      <c r="D10048">
        <v>29</v>
      </c>
    </row>
    <row r="10049" spans="1:4" x14ac:dyDescent="0.3">
      <c r="A10049">
        <v>236</v>
      </c>
      <c r="B10049" t="s">
        <v>48</v>
      </c>
      <c r="C10049" t="s">
        <v>20</v>
      </c>
      <c r="D10049">
        <v>29</v>
      </c>
    </row>
    <row r="10050" spans="1:4" x14ac:dyDescent="0.3">
      <c r="A10050">
        <v>236</v>
      </c>
      <c r="B10050" t="s">
        <v>48</v>
      </c>
      <c r="C10050" t="s">
        <v>21</v>
      </c>
      <c r="D10050">
        <v>14</v>
      </c>
    </row>
    <row r="10051" spans="1:4" x14ac:dyDescent="0.3">
      <c r="A10051">
        <v>236</v>
      </c>
      <c r="B10051" t="s">
        <v>48</v>
      </c>
      <c r="C10051" t="s">
        <v>22</v>
      </c>
      <c r="D10051">
        <v>47</v>
      </c>
    </row>
    <row r="10052" spans="1:4" x14ac:dyDescent="0.3">
      <c r="A10052">
        <v>8315</v>
      </c>
      <c r="B10052" t="s">
        <v>43</v>
      </c>
      <c r="C10052" t="s">
        <v>17</v>
      </c>
      <c r="D10052">
        <v>4</v>
      </c>
    </row>
    <row r="10053" spans="1:4" x14ac:dyDescent="0.3">
      <c r="A10053">
        <v>8315</v>
      </c>
      <c r="B10053" t="s">
        <v>43</v>
      </c>
      <c r="C10053" t="s">
        <v>18</v>
      </c>
      <c r="D10053">
        <v>2</v>
      </c>
    </row>
    <row r="10054" spans="1:4" x14ac:dyDescent="0.3">
      <c r="A10054">
        <v>8315</v>
      </c>
      <c r="B10054" t="s">
        <v>43</v>
      </c>
      <c r="C10054" t="s">
        <v>19</v>
      </c>
      <c r="D10054">
        <v>11</v>
      </c>
    </row>
    <row r="10055" spans="1:4" x14ac:dyDescent="0.3">
      <c r="A10055">
        <v>8315</v>
      </c>
      <c r="B10055" t="s">
        <v>43</v>
      </c>
      <c r="C10055" t="s">
        <v>20</v>
      </c>
      <c r="D10055">
        <v>2</v>
      </c>
    </row>
    <row r="10056" spans="1:4" x14ac:dyDescent="0.3">
      <c r="A10056">
        <v>8315</v>
      </c>
      <c r="B10056" t="s">
        <v>43</v>
      </c>
      <c r="C10056" t="s">
        <v>21</v>
      </c>
      <c r="D10056">
        <v>0</v>
      </c>
    </row>
    <row r="10057" spans="1:4" x14ac:dyDescent="0.3">
      <c r="A10057">
        <v>8315</v>
      </c>
      <c r="B10057" t="s">
        <v>43</v>
      </c>
      <c r="C10057" t="s">
        <v>22</v>
      </c>
      <c r="D10057">
        <v>4</v>
      </c>
    </row>
    <row r="10058" spans="1:4" x14ac:dyDescent="0.3">
      <c r="A10058">
        <v>5184</v>
      </c>
      <c r="B10058" t="s">
        <v>41</v>
      </c>
      <c r="C10058" t="s">
        <v>17</v>
      </c>
      <c r="D10058">
        <v>4</v>
      </c>
    </row>
    <row r="10059" spans="1:4" x14ac:dyDescent="0.3">
      <c r="A10059">
        <v>5184</v>
      </c>
      <c r="B10059" t="s">
        <v>41</v>
      </c>
      <c r="C10059" t="s">
        <v>18</v>
      </c>
      <c r="D10059">
        <v>2</v>
      </c>
    </row>
    <row r="10060" spans="1:4" x14ac:dyDescent="0.3">
      <c r="A10060">
        <v>5184</v>
      </c>
      <c r="B10060" t="s">
        <v>41</v>
      </c>
      <c r="C10060" t="s">
        <v>19</v>
      </c>
      <c r="D10060">
        <v>11</v>
      </c>
    </row>
    <row r="10061" spans="1:4" x14ac:dyDescent="0.3">
      <c r="A10061">
        <v>5184</v>
      </c>
      <c r="B10061" t="s">
        <v>41</v>
      </c>
      <c r="C10061" t="s">
        <v>20</v>
      </c>
      <c r="D10061">
        <v>2</v>
      </c>
    </row>
    <row r="10062" spans="1:4" x14ac:dyDescent="0.3">
      <c r="A10062">
        <v>5184</v>
      </c>
      <c r="B10062" t="s">
        <v>41</v>
      </c>
      <c r="C10062" t="s">
        <v>21</v>
      </c>
      <c r="D10062">
        <v>0</v>
      </c>
    </row>
    <row r="10063" spans="1:4" x14ac:dyDescent="0.3">
      <c r="A10063">
        <v>5184</v>
      </c>
      <c r="B10063" t="s">
        <v>41</v>
      </c>
      <c r="C10063" t="s">
        <v>22</v>
      </c>
      <c r="D10063">
        <v>4</v>
      </c>
    </row>
    <row r="10064" spans="1:4" x14ac:dyDescent="0.3">
      <c r="A10064">
        <v>9467</v>
      </c>
      <c r="B10064" t="s">
        <v>41</v>
      </c>
      <c r="C10064" t="s">
        <v>17</v>
      </c>
      <c r="D10064">
        <v>3</v>
      </c>
    </row>
    <row r="10065" spans="1:4" x14ac:dyDescent="0.3">
      <c r="A10065">
        <v>9467</v>
      </c>
      <c r="B10065" t="s">
        <v>41</v>
      </c>
      <c r="C10065" t="s">
        <v>18</v>
      </c>
      <c r="D10065">
        <v>2</v>
      </c>
    </row>
    <row r="10066" spans="1:4" x14ac:dyDescent="0.3">
      <c r="A10066">
        <v>9467</v>
      </c>
      <c r="B10066" t="s">
        <v>41</v>
      </c>
      <c r="C10066" t="s">
        <v>19</v>
      </c>
      <c r="D10066">
        <v>10</v>
      </c>
    </row>
    <row r="10067" spans="1:4" x14ac:dyDescent="0.3">
      <c r="A10067">
        <v>9467</v>
      </c>
      <c r="B10067" t="s">
        <v>41</v>
      </c>
      <c r="C10067" t="s">
        <v>20</v>
      </c>
      <c r="D10067">
        <v>3</v>
      </c>
    </row>
    <row r="10068" spans="1:4" x14ac:dyDescent="0.3">
      <c r="A10068">
        <v>9467</v>
      </c>
      <c r="B10068" t="s">
        <v>41</v>
      </c>
      <c r="C10068" t="s">
        <v>21</v>
      </c>
      <c r="D10068">
        <v>0</v>
      </c>
    </row>
    <row r="10069" spans="1:4" x14ac:dyDescent="0.3">
      <c r="A10069">
        <v>9467</v>
      </c>
      <c r="B10069" t="s">
        <v>41</v>
      </c>
      <c r="C10069" t="s">
        <v>22</v>
      </c>
      <c r="D10069">
        <v>2</v>
      </c>
    </row>
    <row r="10070" spans="1:4" x14ac:dyDescent="0.3">
      <c r="A10070">
        <v>6287</v>
      </c>
      <c r="B10070" t="s">
        <v>41</v>
      </c>
      <c r="C10070" t="s">
        <v>17</v>
      </c>
      <c r="D10070">
        <v>14</v>
      </c>
    </row>
    <row r="10071" spans="1:4" x14ac:dyDescent="0.3">
      <c r="A10071">
        <v>6287</v>
      </c>
      <c r="B10071" t="s">
        <v>41</v>
      </c>
      <c r="C10071" t="s">
        <v>18</v>
      </c>
      <c r="D10071">
        <v>0</v>
      </c>
    </row>
    <row r="10072" spans="1:4" x14ac:dyDescent="0.3">
      <c r="A10072">
        <v>6287</v>
      </c>
      <c r="B10072" t="s">
        <v>41</v>
      </c>
      <c r="C10072" t="s">
        <v>19</v>
      </c>
      <c r="D10072">
        <v>16</v>
      </c>
    </row>
    <row r="10073" spans="1:4" x14ac:dyDescent="0.3">
      <c r="A10073">
        <v>6287</v>
      </c>
      <c r="B10073" t="s">
        <v>41</v>
      </c>
      <c r="C10073" t="s">
        <v>20</v>
      </c>
      <c r="D10073">
        <v>0</v>
      </c>
    </row>
    <row r="10074" spans="1:4" x14ac:dyDescent="0.3">
      <c r="A10074">
        <v>6287</v>
      </c>
      <c r="B10074" t="s">
        <v>41</v>
      </c>
      <c r="C10074" t="s">
        <v>21</v>
      </c>
      <c r="D10074">
        <v>0</v>
      </c>
    </row>
    <row r="10075" spans="1:4" x14ac:dyDescent="0.3">
      <c r="A10075">
        <v>6287</v>
      </c>
      <c r="B10075" t="s">
        <v>41</v>
      </c>
      <c r="C10075" t="s">
        <v>22</v>
      </c>
      <c r="D10075">
        <v>6</v>
      </c>
    </row>
    <row r="10076" spans="1:4" x14ac:dyDescent="0.3">
      <c r="A10076">
        <v>4706</v>
      </c>
      <c r="B10076" t="s">
        <v>48</v>
      </c>
      <c r="C10076" t="s">
        <v>17</v>
      </c>
      <c r="D10076">
        <v>29</v>
      </c>
    </row>
    <row r="10077" spans="1:4" x14ac:dyDescent="0.3">
      <c r="A10077">
        <v>4706</v>
      </c>
      <c r="B10077" t="s">
        <v>48</v>
      </c>
      <c r="C10077" t="s">
        <v>18</v>
      </c>
      <c r="D10077">
        <v>0</v>
      </c>
    </row>
    <row r="10078" spans="1:4" x14ac:dyDescent="0.3">
      <c r="A10078">
        <v>4706</v>
      </c>
      <c r="B10078" t="s">
        <v>48</v>
      </c>
      <c r="C10078" t="s">
        <v>19</v>
      </c>
      <c r="D10078">
        <v>5</v>
      </c>
    </row>
    <row r="10079" spans="1:4" x14ac:dyDescent="0.3">
      <c r="A10079">
        <v>4706</v>
      </c>
      <c r="B10079" t="s">
        <v>48</v>
      </c>
      <c r="C10079" t="s">
        <v>20</v>
      </c>
      <c r="D10079">
        <v>0</v>
      </c>
    </row>
    <row r="10080" spans="1:4" x14ac:dyDescent="0.3">
      <c r="A10080">
        <v>4706</v>
      </c>
      <c r="B10080" t="s">
        <v>48</v>
      </c>
      <c r="C10080" t="s">
        <v>21</v>
      </c>
      <c r="D10080">
        <v>1</v>
      </c>
    </row>
    <row r="10081" spans="1:4" x14ac:dyDescent="0.3">
      <c r="A10081">
        <v>4706</v>
      </c>
      <c r="B10081" t="s">
        <v>48</v>
      </c>
      <c r="C10081" t="s">
        <v>22</v>
      </c>
      <c r="D10081">
        <v>5</v>
      </c>
    </row>
    <row r="10082" spans="1:4" x14ac:dyDescent="0.3">
      <c r="A10082">
        <v>3790</v>
      </c>
      <c r="B10082" t="s">
        <v>47</v>
      </c>
      <c r="C10082" t="s">
        <v>17</v>
      </c>
      <c r="D10082">
        <v>8</v>
      </c>
    </row>
    <row r="10083" spans="1:4" x14ac:dyDescent="0.3">
      <c r="A10083">
        <v>3790</v>
      </c>
      <c r="B10083" t="s">
        <v>47</v>
      </c>
      <c r="C10083" t="s">
        <v>18</v>
      </c>
      <c r="D10083">
        <v>1</v>
      </c>
    </row>
    <row r="10084" spans="1:4" x14ac:dyDescent="0.3">
      <c r="A10084">
        <v>3790</v>
      </c>
      <c r="B10084" t="s">
        <v>47</v>
      </c>
      <c r="C10084" t="s">
        <v>19</v>
      </c>
      <c r="D10084">
        <v>5</v>
      </c>
    </row>
    <row r="10085" spans="1:4" x14ac:dyDescent="0.3">
      <c r="A10085">
        <v>3790</v>
      </c>
      <c r="B10085" t="s">
        <v>47</v>
      </c>
      <c r="C10085" t="s">
        <v>20</v>
      </c>
      <c r="D10085">
        <v>0</v>
      </c>
    </row>
    <row r="10086" spans="1:4" x14ac:dyDescent="0.3">
      <c r="A10086">
        <v>3790</v>
      </c>
      <c r="B10086" t="s">
        <v>47</v>
      </c>
      <c r="C10086" t="s">
        <v>21</v>
      </c>
      <c r="D10086">
        <v>0</v>
      </c>
    </row>
    <row r="10087" spans="1:4" x14ac:dyDescent="0.3">
      <c r="A10087">
        <v>3790</v>
      </c>
      <c r="B10087" t="s">
        <v>47</v>
      </c>
      <c r="C10087" t="s">
        <v>22</v>
      </c>
      <c r="D10087">
        <v>1</v>
      </c>
    </row>
    <row r="10088" spans="1:4" x14ac:dyDescent="0.3">
      <c r="A10088">
        <v>7261</v>
      </c>
      <c r="B10088" t="s">
        <v>41</v>
      </c>
      <c r="C10088" t="s">
        <v>17</v>
      </c>
      <c r="D10088">
        <v>199</v>
      </c>
    </row>
    <row r="10089" spans="1:4" x14ac:dyDescent="0.3">
      <c r="A10089">
        <v>7261</v>
      </c>
      <c r="B10089" t="s">
        <v>41</v>
      </c>
      <c r="C10089" t="s">
        <v>18</v>
      </c>
      <c r="D10089">
        <v>33</v>
      </c>
    </row>
    <row r="10090" spans="1:4" x14ac:dyDescent="0.3">
      <c r="A10090">
        <v>7261</v>
      </c>
      <c r="B10090" t="s">
        <v>41</v>
      </c>
      <c r="C10090" t="s">
        <v>19</v>
      </c>
      <c r="D10090">
        <v>60</v>
      </c>
    </row>
    <row r="10091" spans="1:4" x14ac:dyDescent="0.3">
      <c r="A10091">
        <v>7261</v>
      </c>
      <c r="B10091" t="s">
        <v>41</v>
      </c>
      <c r="C10091" t="s">
        <v>20</v>
      </c>
      <c r="D10091">
        <v>8</v>
      </c>
    </row>
    <row r="10092" spans="1:4" x14ac:dyDescent="0.3">
      <c r="A10092">
        <v>7261</v>
      </c>
      <c r="B10092" t="s">
        <v>41</v>
      </c>
      <c r="C10092" t="s">
        <v>21</v>
      </c>
      <c r="D10092">
        <v>3</v>
      </c>
    </row>
    <row r="10093" spans="1:4" x14ac:dyDescent="0.3">
      <c r="A10093">
        <v>7261</v>
      </c>
      <c r="B10093" t="s">
        <v>41</v>
      </c>
      <c r="C10093" t="s">
        <v>22</v>
      </c>
      <c r="D10093">
        <v>15</v>
      </c>
    </row>
    <row r="10094" spans="1:4" x14ac:dyDescent="0.3">
      <c r="A10094">
        <v>2452</v>
      </c>
      <c r="B10094" t="s">
        <v>41</v>
      </c>
      <c r="C10094" t="s">
        <v>17</v>
      </c>
      <c r="D10094">
        <v>199</v>
      </c>
    </row>
    <row r="10095" spans="1:4" x14ac:dyDescent="0.3">
      <c r="A10095">
        <v>2452</v>
      </c>
      <c r="B10095" t="s">
        <v>41</v>
      </c>
      <c r="C10095" t="s">
        <v>18</v>
      </c>
      <c r="D10095">
        <v>33</v>
      </c>
    </row>
    <row r="10096" spans="1:4" x14ac:dyDescent="0.3">
      <c r="A10096">
        <v>2452</v>
      </c>
      <c r="B10096" t="s">
        <v>41</v>
      </c>
      <c r="C10096" t="s">
        <v>19</v>
      </c>
      <c r="D10096">
        <v>60</v>
      </c>
    </row>
    <row r="10097" spans="1:4" x14ac:dyDescent="0.3">
      <c r="A10097">
        <v>2452</v>
      </c>
      <c r="B10097" t="s">
        <v>41</v>
      </c>
      <c r="C10097" t="s">
        <v>20</v>
      </c>
      <c r="D10097">
        <v>8</v>
      </c>
    </row>
    <row r="10098" spans="1:4" x14ac:dyDescent="0.3">
      <c r="A10098">
        <v>2452</v>
      </c>
      <c r="B10098" t="s">
        <v>41</v>
      </c>
      <c r="C10098" t="s">
        <v>21</v>
      </c>
      <c r="D10098">
        <v>3</v>
      </c>
    </row>
    <row r="10099" spans="1:4" x14ac:dyDescent="0.3">
      <c r="A10099">
        <v>2452</v>
      </c>
      <c r="B10099" t="s">
        <v>41</v>
      </c>
      <c r="C10099" t="s">
        <v>22</v>
      </c>
      <c r="D10099">
        <v>15</v>
      </c>
    </row>
    <row r="10100" spans="1:4" x14ac:dyDescent="0.3">
      <c r="A10100">
        <v>2620</v>
      </c>
      <c r="B10100" t="s">
        <v>47</v>
      </c>
      <c r="C10100" t="s">
        <v>17</v>
      </c>
      <c r="D10100">
        <v>14</v>
      </c>
    </row>
    <row r="10101" spans="1:4" x14ac:dyDescent="0.3">
      <c r="A10101">
        <v>2620</v>
      </c>
      <c r="B10101" t="s">
        <v>47</v>
      </c>
      <c r="C10101" t="s">
        <v>18</v>
      </c>
      <c r="D10101">
        <v>0</v>
      </c>
    </row>
    <row r="10102" spans="1:4" x14ac:dyDescent="0.3">
      <c r="A10102">
        <v>2620</v>
      </c>
      <c r="B10102" t="s">
        <v>47</v>
      </c>
      <c r="C10102" t="s">
        <v>19</v>
      </c>
      <c r="D10102">
        <v>2</v>
      </c>
    </row>
    <row r="10103" spans="1:4" x14ac:dyDescent="0.3">
      <c r="A10103">
        <v>2620</v>
      </c>
      <c r="B10103" t="s">
        <v>47</v>
      </c>
      <c r="C10103" t="s">
        <v>20</v>
      </c>
      <c r="D10103">
        <v>0</v>
      </c>
    </row>
    <row r="10104" spans="1:4" x14ac:dyDescent="0.3">
      <c r="A10104">
        <v>2620</v>
      </c>
      <c r="B10104" t="s">
        <v>47</v>
      </c>
      <c r="C10104" t="s">
        <v>21</v>
      </c>
      <c r="D10104">
        <v>0</v>
      </c>
    </row>
    <row r="10105" spans="1:4" x14ac:dyDescent="0.3">
      <c r="A10105">
        <v>2620</v>
      </c>
      <c r="B10105" t="s">
        <v>47</v>
      </c>
      <c r="C10105" t="s">
        <v>22</v>
      </c>
      <c r="D10105">
        <v>7</v>
      </c>
    </row>
    <row r="10106" spans="1:4" x14ac:dyDescent="0.3">
      <c r="A10106">
        <v>8254</v>
      </c>
      <c r="B10106" t="s">
        <v>52</v>
      </c>
      <c r="C10106" t="s">
        <v>17</v>
      </c>
      <c r="D10106">
        <v>14</v>
      </c>
    </row>
    <row r="10107" spans="1:4" x14ac:dyDescent="0.3">
      <c r="A10107">
        <v>8254</v>
      </c>
      <c r="B10107" t="s">
        <v>52</v>
      </c>
      <c r="C10107" t="s">
        <v>18</v>
      </c>
      <c r="D10107">
        <v>0</v>
      </c>
    </row>
    <row r="10108" spans="1:4" x14ac:dyDescent="0.3">
      <c r="A10108">
        <v>8254</v>
      </c>
      <c r="B10108" t="s">
        <v>52</v>
      </c>
      <c r="C10108" t="s">
        <v>19</v>
      </c>
      <c r="D10108">
        <v>2</v>
      </c>
    </row>
    <row r="10109" spans="1:4" x14ac:dyDescent="0.3">
      <c r="A10109">
        <v>8254</v>
      </c>
      <c r="B10109" t="s">
        <v>52</v>
      </c>
      <c r="C10109" t="s">
        <v>20</v>
      </c>
      <c r="D10109">
        <v>0</v>
      </c>
    </row>
    <row r="10110" spans="1:4" x14ac:dyDescent="0.3">
      <c r="A10110">
        <v>8254</v>
      </c>
      <c r="B10110" t="s">
        <v>52</v>
      </c>
      <c r="C10110" t="s">
        <v>21</v>
      </c>
      <c r="D10110">
        <v>0</v>
      </c>
    </row>
    <row r="10111" spans="1:4" x14ac:dyDescent="0.3">
      <c r="A10111">
        <v>8254</v>
      </c>
      <c r="B10111" t="s">
        <v>52</v>
      </c>
      <c r="C10111" t="s">
        <v>22</v>
      </c>
      <c r="D10111">
        <v>7</v>
      </c>
    </row>
    <row r="10112" spans="1:4" x14ac:dyDescent="0.3">
      <c r="A10112">
        <v>11091</v>
      </c>
      <c r="B10112" t="s">
        <v>52</v>
      </c>
      <c r="C10112" t="s">
        <v>17</v>
      </c>
      <c r="D10112">
        <v>7</v>
      </c>
    </row>
    <row r="10113" spans="1:4" x14ac:dyDescent="0.3">
      <c r="A10113">
        <v>11091</v>
      </c>
      <c r="B10113" t="s">
        <v>52</v>
      </c>
      <c r="C10113" t="s">
        <v>18</v>
      </c>
      <c r="D10113">
        <v>2</v>
      </c>
    </row>
    <row r="10114" spans="1:4" x14ac:dyDescent="0.3">
      <c r="A10114">
        <v>11091</v>
      </c>
      <c r="B10114" t="s">
        <v>52</v>
      </c>
      <c r="C10114" t="s">
        <v>19</v>
      </c>
      <c r="D10114">
        <v>9</v>
      </c>
    </row>
    <row r="10115" spans="1:4" x14ac:dyDescent="0.3">
      <c r="A10115">
        <v>11091</v>
      </c>
      <c r="B10115" t="s">
        <v>52</v>
      </c>
      <c r="C10115" t="s">
        <v>20</v>
      </c>
      <c r="D10115">
        <v>2</v>
      </c>
    </row>
    <row r="10116" spans="1:4" x14ac:dyDescent="0.3">
      <c r="A10116">
        <v>11091</v>
      </c>
      <c r="B10116" t="s">
        <v>52</v>
      </c>
      <c r="C10116" t="s">
        <v>21</v>
      </c>
      <c r="D10116">
        <v>0</v>
      </c>
    </row>
    <row r="10117" spans="1:4" x14ac:dyDescent="0.3">
      <c r="A10117">
        <v>11091</v>
      </c>
      <c r="B10117" t="s">
        <v>52</v>
      </c>
      <c r="C10117" t="s">
        <v>22</v>
      </c>
      <c r="D10117">
        <v>2</v>
      </c>
    </row>
    <row r="10118" spans="1:4" x14ac:dyDescent="0.3">
      <c r="A10118">
        <v>5824</v>
      </c>
      <c r="B10118" t="s">
        <v>53</v>
      </c>
      <c r="C10118" t="s">
        <v>17</v>
      </c>
      <c r="D10118">
        <v>7</v>
      </c>
    </row>
    <row r="10119" spans="1:4" x14ac:dyDescent="0.3">
      <c r="A10119">
        <v>5824</v>
      </c>
      <c r="B10119" t="s">
        <v>53</v>
      </c>
      <c r="C10119" t="s">
        <v>18</v>
      </c>
      <c r="D10119">
        <v>0</v>
      </c>
    </row>
    <row r="10120" spans="1:4" x14ac:dyDescent="0.3">
      <c r="A10120">
        <v>5824</v>
      </c>
      <c r="B10120" t="s">
        <v>53</v>
      </c>
      <c r="C10120" t="s">
        <v>19</v>
      </c>
      <c r="D10120">
        <v>1</v>
      </c>
    </row>
    <row r="10121" spans="1:4" x14ac:dyDescent="0.3">
      <c r="A10121">
        <v>5824</v>
      </c>
      <c r="B10121" t="s">
        <v>53</v>
      </c>
      <c r="C10121" t="s">
        <v>20</v>
      </c>
      <c r="D10121">
        <v>0</v>
      </c>
    </row>
    <row r="10122" spans="1:4" x14ac:dyDescent="0.3">
      <c r="A10122">
        <v>5824</v>
      </c>
      <c r="B10122" t="s">
        <v>53</v>
      </c>
      <c r="C10122" t="s">
        <v>21</v>
      </c>
      <c r="D10122">
        <v>0</v>
      </c>
    </row>
    <row r="10123" spans="1:4" x14ac:dyDescent="0.3">
      <c r="A10123">
        <v>5824</v>
      </c>
      <c r="B10123" t="s">
        <v>53</v>
      </c>
      <c r="C10123" t="s">
        <v>22</v>
      </c>
      <c r="D10123">
        <v>0</v>
      </c>
    </row>
    <row r="10124" spans="1:4" x14ac:dyDescent="0.3">
      <c r="A10124">
        <v>1016</v>
      </c>
      <c r="B10124" t="s">
        <v>48</v>
      </c>
      <c r="C10124" t="s">
        <v>17</v>
      </c>
      <c r="D10124">
        <v>41</v>
      </c>
    </row>
    <row r="10125" spans="1:4" x14ac:dyDescent="0.3">
      <c r="A10125">
        <v>1016</v>
      </c>
      <c r="B10125" t="s">
        <v>48</v>
      </c>
      <c r="C10125" t="s">
        <v>18</v>
      </c>
      <c r="D10125">
        <v>1</v>
      </c>
    </row>
    <row r="10126" spans="1:4" x14ac:dyDescent="0.3">
      <c r="A10126">
        <v>1016</v>
      </c>
      <c r="B10126" t="s">
        <v>48</v>
      </c>
      <c r="C10126" t="s">
        <v>19</v>
      </c>
      <c r="D10126">
        <v>6</v>
      </c>
    </row>
    <row r="10127" spans="1:4" x14ac:dyDescent="0.3">
      <c r="A10127">
        <v>1016</v>
      </c>
      <c r="B10127" t="s">
        <v>48</v>
      </c>
      <c r="C10127" t="s">
        <v>20</v>
      </c>
      <c r="D10127">
        <v>2</v>
      </c>
    </row>
    <row r="10128" spans="1:4" x14ac:dyDescent="0.3">
      <c r="A10128">
        <v>1016</v>
      </c>
      <c r="B10128" t="s">
        <v>48</v>
      </c>
      <c r="C10128" t="s">
        <v>21</v>
      </c>
      <c r="D10128">
        <v>0</v>
      </c>
    </row>
    <row r="10129" spans="1:4" x14ac:dyDescent="0.3">
      <c r="A10129">
        <v>1016</v>
      </c>
      <c r="B10129" t="s">
        <v>48</v>
      </c>
      <c r="C10129" t="s">
        <v>22</v>
      </c>
      <c r="D10129">
        <v>5</v>
      </c>
    </row>
    <row r="10130" spans="1:4" x14ac:dyDescent="0.3">
      <c r="A10130">
        <v>5015</v>
      </c>
      <c r="B10130" t="s">
        <v>41</v>
      </c>
      <c r="C10130" t="s">
        <v>17</v>
      </c>
      <c r="D10130">
        <v>68</v>
      </c>
    </row>
    <row r="10131" spans="1:4" x14ac:dyDescent="0.3">
      <c r="A10131">
        <v>5015</v>
      </c>
      <c r="B10131" t="s">
        <v>41</v>
      </c>
      <c r="C10131" t="s">
        <v>18</v>
      </c>
      <c r="D10131">
        <v>6</v>
      </c>
    </row>
    <row r="10132" spans="1:4" x14ac:dyDescent="0.3">
      <c r="A10132">
        <v>5015</v>
      </c>
      <c r="B10132" t="s">
        <v>41</v>
      </c>
      <c r="C10132" t="s">
        <v>19</v>
      </c>
      <c r="D10132">
        <v>38</v>
      </c>
    </row>
    <row r="10133" spans="1:4" x14ac:dyDescent="0.3">
      <c r="A10133">
        <v>5015</v>
      </c>
      <c r="B10133" t="s">
        <v>41</v>
      </c>
      <c r="C10133" t="s">
        <v>20</v>
      </c>
      <c r="D10133">
        <v>3</v>
      </c>
    </row>
    <row r="10134" spans="1:4" x14ac:dyDescent="0.3">
      <c r="A10134">
        <v>5015</v>
      </c>
      <c r="B10134" t="s">
        <v>41</v>
      </c>
      <c r="C10134" t="s">
        <v>21</v>
      </c>
      <c r="D10134">
        <v>6</v>
      </c>
    </row>
    <row r="10135" spans="1:4" x14ac:dyDescent="0.3">
      <c r="A10135">
        <v>5015</v>
      </c>
      <c r="B10135" t="s">
        <v>41</v>
      </c>
      <c r="C10135" t="s">
        <v>22</v>
      </c>
      <c r="D10135">
        <v>41</v>
      </c>
    </row>
    <row r="10136" spans="1:4" x14ac:dyDescent="0.3">
      <c r="A10136">
        <v>3469</v>
      </c>
      <c r="B10136" t="s">
        <v>41</v>
      </c>
      <c r="C10136" t="s">
        <v>17</v>
      </c>
      <c r="D10136">
        <v>19</v>
      </c>
    </row>
    <row r="10137" spans="1:4" x14ac:dyDescent="0.3">
      <c r="A10137">
        <v>3469</v>
      </c>
      <c r="B10137" t="s">
        <v>41</v>
      </c>
      <c r="C10137" t="s">
        <v>18</v>
      </c>
      <c r="D10137">
        <v>18</v>
      </c>
    </row>
    <row r="10138" spans="1:4" x14ac:dyDescent="0.3">
      <c r="A10138">
        <v>3469</v>
      </c>
      <c r="B10138" t="s">
        <v>41</v>
      </c>
      <c r="C10138" t="s">
        <v>19</v>
      </c>
      <c r="D10138">
        <v>33</v>
      </c>
    </row>
    <row r="10139" spans="1:4" x14ac:dyDescent="0.3">
      <c r="A10139">
        <v>3469</v>
      </c>
      <c r="B10139" t="s">
        <v>41</v>
      </c>
      <c r="C10139" t="s">
        <v>20</v>
      </c>
      <c r="D10139">
        <v>24</v>
      </c>
    </row>
    <row r="10140" spans="1:4" x14ac:dyDescent="0.3">
      <c r="A10140">
        <v>3469</v>
      </c>
      <c r="B10140" t="s">
        <v>41</v>
      </c>
      <c r="C10140" t="s">
        <v>21</v>
      </c>
      <c r="D10140">
        <v>1</v>
      </c>
    </row>
    <row r="10141" spans="1:4" x14ac:dyDescent="0.3">
      <c r="A10141">
        <v>3469</v>
      </c>
      <c r="B10141" t="s">
        <v>41</v>
      </c>
      <c r="C10141" t="s">
        <v>22</v>
      </c>
      <c r="D10141">
        <v>8</v>
      </c>
    </row>
    <row r="10142" spans="1:4" x14ac:dyDescent="0.3">
      <c r="A10142">
        <v>4988</v>
      </c>
      <c r="B10142" t="s">
        <v>47</v>
      </c>
      <c r="C10142" t="s">
        <v>17</v>
      </c>
      <c r="D10142">
        <v>19</v>
      </c>
    </row>
    <row r="10143" spans="1:4" x14ac:dyDescent="0.3">
      <c r="A10143">
        <v>4988</v>
      </c>
      <c r="B10143" t="s">
        <v>47</v>
      </c>
      <c r="C10143" t="s">
        <v>18</v>
      </c>
      <c r="D10143">
        <v>6</v>
      </c>
    </row>
    <row r="10144" spans="1:4" x14ac:dyDescent="0.3">
      <c r="A10144">
        <v>4988</v>
      </c>
      <c r="B10144" t="s">
        <v>47</v>
      </c>
      <c r="C10144" t="s">
        <v>19</v>
      </c>
      <c r="D10144">
        <v>20</v>
      </c>
    </row>
    <row r="10145" spans="1:4" x14ac:dyDescent="0.3">
      <c r="A10145">
        <v>4988</v>
      </c>
      <c r="B10145" t="s">
        <v>47</v>
      </c>
      <c r="C10145" t="s">
        <v>20</v>
      </c>
      <c r="D10145">
        <v>0</v>
      </c>
    </row>
    <row r="10146" spans="1:4" x14ac:dyDescent="0.3">
      <c r="A10146">
        <v>4988</v>
      </c>
      <c r="B10146" t="s">
        <v>47</v>
      </c>
      <c r="C10146" t="s">
        <v>21</v>
      </c>
      <c r="D10146">
        <v>5</v>
      </c>
    </row>
    <row r="10147" spans="1:4" x14ac:dyDescent="0.3">
      <c r="A10147">
        <v>4988</v>
      </c>
      <c r="B10147" t="s">
        <v>47</v>
      </c>
      <c r="C10147" t="s">
        <v>22</v>
      </c>
      <c r="D10147">
        <v>12</v>
      </c>
    </row>
    <row r="10148" spans="1:4" x14ac:dyDescent="0.3">
      <c r="A10148">
        <v>1951</v>
      </c>
      <c r="B10148" t="s">
        <v>41</v>
      </c>
      <c r="C10148" t="s">
        <v>17</v>
      </c>
      <c r="D10148">
        <v>228</v>
      </c>
    </row>
    <row r="10149" spans="1:4" x14ac:dyDescent="0.3">
      <c r="A10149">
        <v>1951</v>
      </c>
      <c r="B10149" t="s">
        <v>41</v>
      </c>
      <c r="C10149" t="s">
        <v>18</v>
      </c>
      <c r="D10149">
        <v>122</v>
      </c>
    </row>
    <row r="10150" spans="1:4" x14ac:dyDescent="0.3">
      <c r="A10150">
        <v>1951</v>
      </c>
      <c r="B10150" t="s">
        <v>41</v>
      </c>
      <c r="C10150" t="s">
        <v>19</v>
      </c>
      <c r="D10150">
        <v>122</v>
      </c>
    </row>
    <row r="10151" spans="1:4" x14ac:dyDescent="0.3">
      <c r="A10151">
        <v>1951</v>
      </c>
      <c r="B10151" t="s">
        <v>41</v>
      </c>
      <c r="C10151" t="s">
        <v>20</v>
      </c>
      <c r="D10151">
        <v>208</v>
      </c>
    </row>
    <row r="10152" spans="1:4" x14ac:dyDescent="0.3">
      <c r="A10152">
        <v>1951</v>
      </c>
      <c r="B10152" t="s">
        <v>41</v>
      </c>
      <c r="C10152" t="s">
        <v>21</v>
      </c>
      <c r="D10152">
        <v>129</v>
      </c>
    </row>
    <row r="10153" spans="1:4" x14ac:dyDescent="0.3">
      <c r="A10153">
        <v>1951</v>
      </c>
      <c r="B10153" t="s">
        <v>41</v>
      </c>
      <c r="C10153" t="s">
        <v>22</v>
      </c>
      <c r="D10153">
        <v>30</v>
      </c>
    </row>
    <row r="10154" spans="1:4" x14ac:dyDescent="0.3">
      <c r="A10154">
        <v>520</v>
      </c>
      <c r="B10154" t="s">
        <v>41</v>
      </c>
      <c r="C10154" t="s">
        <v>17</v>
      </c>
      <c r="D10154">
        <v>3</v>
      </c>
    </row>
    <row r="10155" spans="1:4" x14ac:dyDescent="0.3">
      <c r="A10155">
        <v>520</v>
      </c>
      <c r="B10155" t="s">
        <v>41</v>
      </c>
      <c r="C10155" t="s">
        <v>18</v>
      </c>
      <c r="D10155">
        <v>3</v>
      </c>
    </row>
    <row r="10156" spans="1:4" x14ac:dyDescent="0.3">
      <c r="A10156">
        <v>520</v>
      </c>
      <c r="B10156" t="s">
        <v>41</v>
      </c>
      <c r="C10156" t="s">
        <v>19</v>
      </c>
      <c r="D10156">
        <v>7</v>
      </c>
    </row>
    <row r="10157" spans="1:4" x14ac:dyDescent="0.3">
      <c r="A10157">
        <v>520</v>
      </c>
      <c r="B10157" t="s">
        <v>41</v>
      </c>
      <c r="C10157" t="s">
        <v>20</v>
      </c>
      <c r="D10157">
        <v>6</v>
      </c>
    </row>
    <row r="10158" spans="1:4" x14ac:dyDescent="0.3">
      <c r="A10158">
        <v>520</v>
      </c>
      <c r="B10158" t="s">
        <v>41</v>
      </c>
      <c r="C10158" t="s">
        <v>21</v>
      </c>
      <c r="D10158">
        <v>2</v>
      </c>
    </row>
    <row r="10159" spans="1:4" x14ac:dyDescent="0.3">
      <c r="A10159">
        <v>520</v>
      </c>
      <c r="B10159" t="s">
        <v>41</v>
      </c>
      <c r="C10159" t="s">
        <v>22</v>
      </c>
      <c r="D10159">
        <v>9</v>
      </c>
    </row>
    <row r="10160" spans="1:4" x14ac:dyDescent="0.3">
      <c r="A10160">
        <v>8372</v>
      </c>
      <c r="B10160" t="s">
        <v>47</v>
      </c>
      <c r="C10160" t="s">
        <v>17</v>
      </c>
      <c r="D10160">
        <v>3</v>
      </c>
    </row>
    <row r="10161" spans="1:4" x14ac:dyDescent="0.3">
      <c r="A10161">
        <v>8372</v>
      </c>
      <c r="B10161" t="s">
        <v>47</v>
      </c>
      <c r="C10161" t="s">
        <v>18</v>
      </c>
      <c r="D10161">
        <v>3</v>
      </c>
    </row>
    <row r="10162" spans="1:4" x14ac:dyDescent="0.3">
      <c r="A10162">
        <v>8372</v>
      </c>
      <c r="B10162" t="s">
        <v>47</v>
      </c>
      <c r="C10162" t="s">
        <v>19</v>
      </c>
      <c r="D10162">
        <v>7</v>
      </c>
    </row>
    <row r="10163" spans="1:4" x14ac:dyDescent="0.3">
      <c r="A10163">
        <v>8372</v>
      </c>
      <c r="B10163" t="s">
        <v>47</v>
      </c>
      <c r="C10163" t="s">
        <v>20</v>
      </c>
      <c r="D10163">
        <v>6</v>
      </c>
    </row>
    <row r="10164" spans="1:4" x14ac:dyDescent="0.3">
      <c r="A10164">
        <v>8372</v>
      </c>
      <c r="B10164" t="s">
        <v>47</v>
      </c>
      <c r="C10164" t="s">
        <v>21</v>
      </c>
      <c r="D10164">
        <v>2</v>
      </c>
    </row>
    <row r="10165" spans="1:4" x14ac:dyDescent="0.3">
      <c r="A10165">
        <v>8372</v>
      </c>
      <c r="B10165" t="s">
        <v>47</v>
      </c>
      <c r="C10165" t="s">
        <v>22</v>
      </c>
      <c r="D10165">
        <v>9</v>
      </c>
    </row>
    <row r="10166" spans="1:4" x14ac:dyDescent="0.3">
      <c r="A10166">
        <v>2678</v>
      </c>
      <c r="B10166" t="s">
        <v>53</v>
      </c>
      <c r="C10166" t="s">
        <v>17</v>
      </c>
      <c r="D10166">
        <v>52</v>
      </c>
    </row>
    <row r="10167" spans="1:4" x14ac:dyDescent="0.3">
      <c r="A10167">
        <v>2678</v>
      </c>
      <c r="B10167" t="s">
        <v>53</v>
      </c>
      <c r="C10167" t="s">
        <v>18</v>
      </c>
      <c r="D10167">
        <v>12</v>
      </c>
    </row>
    <row r="10168" spans="1:4" x14ac:dyDescent="0.3">
      <c r="A10168">
        <v>2678</v>
      </c>
      <c r="B10168" t="s">
        <v>53</v>
      </c>
      <c r="C10168" t="s">
        <v>19</v>
      </c>
      <c r="D10168">
        <v>50</v>
      </c>
    </row>
    <row r="10169" spans="1:4" x14ac:dyDescent="0.3">
      <c r="A10169">
        <v>2678</v>
      </c>
      <c r="B10169" t="s">
        <v>53</v>
      </c>
      <c r="C10169" t="s">
        <v>20</v>
      </c>
      <c r="D10169">
        <v>4</v>
      </c>
    </row>
    <row r="10170" spans="1:4" x14ac:dyDescent="0.3">
      <c r="A10170">
        <v>2678</v>
      </c>
      <c r="B10170" t="s">
        <v>53</v>
      </c>
      <c r="C10170" t="s">
        <v>21</v>
      </c>
      <c r="D10170">
        <v>36</v>
      </c>
    </row>
    <row r="10171" spans="1:4" x14ac:dyDescent="0.3">
      <c r="A10171">
        <v>2678</v>
      </c>
      <c r="B10171" t="s">
        <v>53</v>
      </c>
      <c r="C10171" t="s">
        <v>22</v>
      </c>
      <c r="D10171">
        <v>55</v>
      </c>
    </row>
    <row r="10172" spans="1:4" x14ac:dyDescent="0.3">
      <c r="A10172">
        <v>4864</v>
      </c>
      <c r="B10172" t="s">
        <v>48</v>
      </c>
      <c r="C10172" t="s">
        <v>17</v>
      </c>
      <c r="D10172">
        <v>72</v>
      </c>
    </row>
    <row r="10173" spans="1:4" x14ac:dyDescent="0.3">
      <c r="A10173">
        <v>4864</v>
      </c>
      <c r="B10173" t="s">
        <v>48</v>
      </c>
      <c r="C10173" t="s">
        <v>18</v>
      </c>
      <c r="D10173">
        <v>7</v>
      </c>
    </row>
    <row r="10174" spans="1:4" x14ac:dyDescent="0.3">
      <c r="A10174">
        <v>4864</v>
      </c>
      <c r="B10174" t="s">
        <v>48</v>
      </c>
      <c r="C10174" t="s">
        <v>19</v>
      </c>
      <c r="D10174">
        <v>58</v>
      </c>
    </row>
    <row r="10175" spans="1:4" x14ac:dyDescent="0.3">
      <c r="A10175">
        <v>4864</v>
      </c>
      <c r="B10175" t="s">
        <v>48</v>
      </c>
      <c r="C10175" t="s">
        <v>20</v>
      </c>
      <c r="D10175">
        <v>13</v>
      </c>
    </row>
    <row r="10176" spans="1:4" x14ac:dyDescent="0.3">
      <c r="A10176">
        <v>4864</v>
      </c>
      <c r="B10176" t="s">
        <v>48</v>
      </c>
      <c r="C10176" t="s">
        <v>21</v>
      </c>
      <c r="D10176">
        <v>1</v>
      </c>
    </row>
    <row r="10177" spans="1:4" x14ac:dyDescent="0.3">
      <c r="A10177">
        <v>4864</v>
      </c>
      <c r="B10177" t="s">
        <v>48</v>
      </c>
      <c r="C10177" t="s">
        <v>22</v>
      </c>
      <c r="D10177">
        <v>24</v>
      </c>
    </row>
    <row r="10178" spans="1:4" x14ac:dyDescent="0.3">
      <c r="A10178">
        <v>9739</v>
      </c>
      <c r="B10178" t="s">
        <v>41</v>
      </c>
      <c r="C10178" t="s">
        <v>17</v>
      </c>
      <c r="D10178">
        <v>62</v>
      </c>
    </row>
    <row r="10179" spans="1:4" x14ac:dyDescent="0.3">
      <c r="A10179">
        <v>9739</v>
      </c>
      <c r="B10179" t="s">
        <v>41</v>
      </c>
      <c r="C10179" t="s">
        <v>18</v>
      </c>
      <c r="D10179">
        <v>0</v>
      </c>
    </row>
    <row r="10180" spans="1:4" x14ac:dyDescent="0.3">
      <c r="A10180">
        <v>9739</v>
      </c>
      <c r="B10180" t="s">
        <v>41</v>
      </c>
      <c r="C10180" t="s">
        <v>19</v>
      </c>
      <c r="D10180">
        <v>22</v>
      </c>
    </row>
    <row r="10181" spans="1:4" x14ac:dyDescent="0.3">
      <c r="A10181">
        <v>9739</v>
      </c>
      <c r="B10181" t="s">
        <v>41</v>
      </c>
      <c r="C10181" t="s">
        <v>20</v>
      </c>
      <c r="D10181">
        <v>3</v>
      </c>
    </row>
    <row r="10182" spans="1:4" x14ac:dyDescent="0.3">
      <c r="A10182">
        <v>9739</v>
      </c>
      <c r="B10182" t="s">
        <v>41</v>
      </c>
      <c r="C10182" t="s">
        <v>21</v>
      </c>
      <c r="D10182">
        <v>1</v>
      </c>
    </row>
    <row r="10183" spans="1:4" x14ac:dyDescent="0.3">
      <c r="A10183">
        <v>9739</v>
      </c>
      <c r="B10183" t="s">
        <v>41</v>
      </c>
      <c r="C10183" t="s">
        <v>22</v>
      </c>
      <c r="D10183">
        <v>26</v>
      </c>
    </row>
    <row r="10184" spans="1:4" x14ac:dyDescent="0.3">
      <c r="A10184">
        <v>1655</v>
      </c>
      <c r="B10184" t="s">
        <v>53</v>
      </c>
      <c r="C10184" t="s">
        <v>17</v>
      </c>
      <c r="D10184">
        <v>16</v>
      </c>
    </row>
    <row r="10185" spans="1:4" x14ac:dyDescent="0.3">
      <c r="A10185">
        <v>1655</v>
      </c>
      <c r="B10185" t="s">
        <v>53</v>
      </c>
      <c r="C10185" t="s">
        <v>18</v>
      </c>
      <c r="D10185">
        <v>3</v>
      </c>
    </row>
    <row r="10186" spans="1:4" x14ac:dyDescent="0.3">
      <c r="A10186">
        <v>1655</v>
      </c>
      <c r="B10186" t="s">
        <v>53</v>
      </c>
      <c r="C10186" t="s">
        <v>19</v>
      </c>
      <c r="D10186">
        <v>15</v>
      </c>
    </row>
    <row r="10187" spans="1:4" x14ac:dyDescent="0.3">
      <c r="A10187">
        <v>1655</v>
      </c>
      <c r="B10187" t="s">
        <v>53</v>
      </c>
      <c r="C10187" t="s">
        <v>20</v>
      </c>
      <c r="D10187">
        <v>2</v>
      </c>
    </row>
    <row r="10188" spans="1:4" x14ac:dyDescent="0.3">
      <c r="A10188">
        <v>1655</v>
      </c>
      <c r="B10188" t="s">
        <v>53</v>
      </c>
      <c r="C10188" t="s">
        <v>21</v>
      </c>
      <c r="D10188">
        <v>1</v>
      </c>
    </row>
    <row r="10189" spans="1:4" x14ac:dyDescent="0.3">
      <c r="A10189">
        <v>1655</v>
      </c>
      <c r="B10189" t="s">
        <v>53</v>
      </c>
      <c r="C10189" t="s">
        <v>22</v>
      </c>
      <c r="D10189">
        <v>11</v>
      </c>
    </row>
    <row r="10190" spans="1:4" x14ac:dyDescent="0.3">
      <c r="A10190">
        <v>3726</v>
      </c>
      <c r="B10190" t="s">
        <v>47</v>
      </c>
      <c r="C10190" t="s">
        <v>17</v>
      </c>
      <c r="D10190">
        <v>4</v>
      </c>
    </row>
    <row r="10191" spans="1:4" x14ac:dyDescent="0.3">
      <c r="A10191">
        <v>3726</v>
      </c>
      <c r="B10191" t="s">
        <v>47</v>
      </c>
      <c r="C10191" t="s">
        <v>18</v>
      </c>
      <c r="D10191">
        <v>1</v>
      </c>
    </row>
    <row r="10192" spans="1:4" x14ac:dyDescent="0.3">
      <c r="A10192">
        <v>3726</v>
      </c>
      <c r="B10192" t="s">
        <v>47</v>
      </c>
      <c r="C10192" t="s">
        <v>19</v>
      </c>
      <c r="D10192">
        <v>9</v>
      </c>
    </row>
    <row r="10193" spans="1:4" x14ac:dyDescent="0.3">
      <c r="A10193">
        <v>3726</v>
      </c>
      <c r="B10193" t="s">
        <v>47</v>
      </c>
      <c r="C10193" t="s">
        <v>20</v>
      </c>
      <c r="D10193">
        <v>3</v>
      </c>
    </row>
    <row r="10194" spans="1:4" x14ac:dyDescent="0.3">
      <c r="A10194">
        <v>3726</v>
      </c>
      <c r="B10194" t="s">
        <v>47</v>
      </c>
      <c r="C10194" t="s">
        <v>21</v>
      </c>
      <c r="D10194">
        <v>0</v>
      </c>
    </row>
    <row r="10195" spans="1:4" x14ac:dyDescent="0.3">
      <c r="A10195">
        <v>3726</v>
      </c>
      <c r="B10195" t="s">
        <v>47</v>
      </c>
      <c r="C10195" t="s">
        <v>22</v>
      </c>
      <c r="D10195">
        <v>0</v>
      </c>
    </row>
    <row r="10196" spans="1:4" x14ac:dyDescent="0.3">
      <c r="A10196">
        <v>9291</v>
      </c>
      <c r="B10196" t="s">
        <v>41</v>
      </c>
      <c r="C10196" t="s">
        <v>17</v>
      </c>
      <c r="D10196">
        <v>8</v>
      </c>
    </row>
    <row r="10197" spans="1:4" x14ac:dyDescent="0.3">
      <c r="A10197">
        <v>9291</v>
      </c>
      <c r="B10197" t="s">
        <v>41</v>
      </c>
      <c r="C10197" t="s">
        <v>18</v>
      </c>
      <c r="D10197">
        <v>2</v>
      </c>
    </row>
    <row r="10198" spans="1:4" x14ac:dyDescent="0.3">
      <c r="A10198">
        <v>9291</v>
      </c>
      <c r="B10198" t="s">
        <v>41</v>
      </c>
      <c r="C10198" t="s">
        <v>19</v>
      </c>
      <c r="D10198">
        <v>4</v>
      </c>
    </row>
    <row r="10199" spans="1:4" x14ac:dyDescent="0.3">
      <c r="A10199">
        <v>9291</v>
      </c>
      <c r="B10199" t="s">
        <v>41</v>
      </c>
      <c r="C10199" t="s">
        <v>20</v>
      </c>
      <c r="D10199">
        <v>0</v>
      </c>
    </row>
    <row r="10200" spans="1:4" x14ac:dyDescent="0.3">
      <c r="A10200">
        <v>9291</v>
      </c>
      <c r="B10200" t="s">
        <v>41</v>
      </c>
      <c r="C10200" t="s">
        <v>21</v>
      </c>
      <c r="D10200">
        <v>0</v>
      </c>
    </row>
    <row r="10201" spans="1:4" x14ac:dyDescent="0.3">
      <c r="A10201">
        <v>9291</v>
      </c>
      <c r="B10201" t="s">
        <v>41</v>
      </c>
      <c r="C10201" t="s">
        <v>22</v>
      </c>
      <c r="D10201">
        <v>1</v>
      </c>
    </row>
    <row r="10202" spans="1:4" x14ac:dyDescent="0.3">
      <c r="A10202">
        <v>10686</v>
      </c>
      <c r="B10202" t="s">
        <v>41</v>
      </c>
      <c r="C10202" t="s">
        <v>17</v>
      </c>
      <c r="D10202">
        <v>15</v>
      </c>
    </row>
    <row r="10203" spans="1:4" x14ac:dyDescent="0.3">
      <c r="A10203">
        <v>10686</v>
      </c>
      <c r="B10203" t="s">
        <v>41</v>
      </c>
      <c r="C10203" t="s">
        <v>18</v>
      </c>
      <c r="D10203">
        <v>0</v>
      </c>
    </row>
    <row r="10204" spans="1:4" x14ac:dyDescent="0.3">
      <c r="A10204">
        <v>10686</v>
      </c>
      <c r="B10204" t="s">
        <v>41</v>
      </c>
      <c r="C10204" t="s">
        <v>19</v>
      </c>
      <c r="D10204">
        <v>4</v>
      </c>
    </row>
    <row r="10205" spans="1:4" x14ac:dyDescent="0.3">
      <c r="A10205">
        <v>10686</v>
      </c>
      <c r="B10205" t="s">
        <v>41</v>
      </c>
      <c r="C10205" t="s">
        <v>20</v>
      </c>
      <c r="D10205">
        <v>0</v>
      </c>
    </row>
    <row r="10206" spans="1:4" x14ac:dyDescent="0.3">
      <c r="A10206">
        <v>10686</v>
      </c>
      <c r="B10206" t="s">
        <v>41</v>
      </c>
      <c r="C10206" t="s">
        <v>21</v>
      </c>
      <c r="D10206">
        <v>0</v>
      </c>
    </row>
    <row r="10207" spans="1:4" x14ac:dyDescent="0.3">
      <c r="A10207">
        <v>10686</v>
      </c>
      <c r="B10207" t="s">
        <v>41</v>
      </c>
      <c r="C10207" t="s">
        <v>22</v>
      </c>
      <c r="D10207">
        <v>2</v>
      </c>
    </row>
    <row r="10208" spans="1:4" x14ac:dyDescent="0.3">
      <c r="A10208">
        <v>10352</v>
      </c>
      <c r="B10208" t="s">
        <v>47</v>
      </c>
      <c r="C10208" t="s">
        <v>17</v>
      </c>
      <c r="D10208">
        <v>50</v>
      </c>
    </row>
    <row r="10209" spans="1:4" x14ac:dyDescent="0.3">
      <c r="A10209">
        <v>10352</v>
      </c>
      <c r="B10209" t="s">
        <v>47</v>
      </c>
      <c r="C10209" t="s">
        <v>18</v>
      </c>
      <c r="D10209">
        <v>4</v>
      </c>
    </row>
    <row r="10210" spans="1:4" x14ac:dyDescent="0.3">
      <c r="A10210">
        <v>10352</v>
      </c>
      <c r="B10210" t="s">
        <v>47</v>
      </c>
      <c r="C10210" t="s">
        <v>19</v>
      </c>
      <c r="D10210">
        <v>28</v>
      </c>
    </row>
    <row r="10211" spans="1:4" x14ac:dyDescent="0.3">
      <c r="A10211">
        <v>10352</v>
      </c>
      <c r="B10211" t="s">
        <v>47</v>
      </c>
      <c r="C10211" t="s">
        <v>20</v>
      </c>
      <c r="D10211">
        <v>6</v>
      </c>
    </row>
    <row r="10212" spans="1:4" x14ac:dyDescent="0.3">
      <c r="A10212">
        <v>10352</v>
      </c>
      <c r="B10212" t="s">
        <v>47</v>
      </c>
      <c r="C10212" t="s">
        <v>21</v>
      </c>
      <c r="D10212">
        <v>3</v>
      </c>
    </row>
    <row r="10213" spans="1:4" x14ac:dyDescent="0.3">
      <c r="A10213">
        <v>10352</v>
      </c>
      <c r="B10213" t="s">
        <v>47</v>
      </c>
      <c r="C10213" t="s">
        <v>22</v>
      </c>
      <c r="D10213">
        <v>26</v>
      </c>
    </row>
    <row r="10214" spans="1:4" x14ac:dyDescent="0.3">
      <c r="A10214">
        <v>1515</v>
      </c>
      <c r="B10214" t="s">
        <v>48</v>
      </c>
      <c r="C10214" t="s">
        <v>17</v>
      </c>
      <c r="D10214">
        <v>11</v>
      </c>
    </row>
    <row r="10215" spans="1:4" x14ac:dyDescent="0.3">
      <c r="A10215">
        <v>1515</v>
      </c>
      <c r="B10215" t="s">
        <v>48</v>
      </c>
      <c r="C10215" t="s">
        <v>18</v>
      </c>
      <c r="D10215">
        <v>2</v>
      </c>
    </row>
    <row r="10216" spans="1:4" x14ac:dyDescent="0.3">
      <c r="A10216">
        <v>1515</v>
      </c>
      <c r="B10216" t="s">
        <v>48</v>
      </c>
      <c r="C10216" t="s">
        <v>19</v>
      </c>
      <c r="D10216">
        <v>7</v>
      </c>
    </row>
    <row r="10217" spans="1:4" x14ac:dyDescent="0.3">
      <c r="A10217">
        <v>1515</v>
      </c>
      <c r="B10217" t="s">
        <v>48</v>
      </c>
      <c r="C10217" t="s">
        <v>20</v>
      </c>
      <c r="D10217">
        <v>4</v>
      </c>
    </row>
    <row r="10218" spans="1:4" x14ac:dyDescent="0.3">
      <c r="A10218">
        <v>1515</v>
      </c>
      <c r="B10218" t="s">
        <v>48</v>
      </c>
      <c r="C10218" t="s">
        <v>21</v>
      </c>
      <c r="D10218">
        <v>2</v>
      </c>
    </row>
    <row r="10219" spans="1:4" x14ac:dyDescent="0.3">
      <c r="A10219">
        <v>1515</v>
      </c>
      <c r="B10219" t="s">
        <v>48</v>
      </c>
      <c r="C10219" t="s">
        <v>22</v>
      </c>
      <c r="D10219">
        <v>2</v>
      </c>
    </row>
    <row r="10220" spans="1:4" x14ac:dyDescent="0.3">
      <c r="A10220">
        <v>92</v>
      </c>
      <c r="B10220" t="s">
        <v>48</v>
      </c>
      <c r="C10220" t="s">
        <v>17</v>
      </c>
      <c r="D10220">
        <v>5</v>
      </c>
    </row>
    <row r="10221" spans="1:4" x14ac:dyDescent="0.3">
      <c r="A10221">
        <v>92</v>
      </c>
      <c r="B10221" t="s">
        <v>48</v>
      </c>
      <c r="C10221" t="s">
        <v>18</v>
      </c>
      <c r="D10221">
        <v>7</v>
      </c>
    </row>
    <row r="10222" spans="1:4" x14ac:dyDescent="0.3">
      <c r="A10222">
        <v>92</v>
      </c>
      <c r="B10222" t="s">
        <v>48</v>
      </c>
      <c r="C10222" t="s">
        <v>19</v>
      </c>
      <c r="D10222">
        <v>24</v>
      </c>
    </row>
    <row r="10223" spans="1:4" x14ac:dyDescent="0.3">
      <c r="A10223">
        <v>92</v>
      </c>
      <c r="B10223" t="s">
        <v>48</v>
      </c>
      <c r="C10223" t="s">
        <v>20</v>
      </c>
      <c r="D10223">
        <v>19</v>
      </c>
    </row>
    <row r="10224" spans="1:4" x14ac:dyDescent="0.3">
      <c r="A10224">
        <v>92</v>
      </c>
      <c r="B10224" t="s">
        <v>48</v>
      </c>
      <c r="C10224" t="s">
        <v>21</v>
      </c>
      <c r="D10224">
        <v>14</v>
      </c>
    </row>
    <row r="10225" spans="1:4" x14ac:dyDescent="0.3">
      <c r="A10225">
        <v>92</v>
      </c>
      <c r="B10225" t="s">
        <v>48</v>
      </c>
      <c r="C10225" t="s">
        <v>22</v>
      </c>
      <c r="D10225">
        <v>20</v>
      </c>
    </row>
    <row r="10226" spans="1:4" x14ac:dyDescent="0.3">
      <c r="A10226">
        <v>3312</v>
      </c>
      <c r="B10226" t="s">
        <v>45</v>
      </c>
      <c r="C10226" t="s">
        <v>17</v>
      </c>
      <c r="D10226">
        <v>5</v>
      </c>
    </row>
    <row r="10227" spans="1:4" x14ac:dyDescent="0.3">
      <c r="A10227">
        <v>3312</v>
      </c>
      <c r="B10227" t="s">
        <v>45</v>
      </c>
      <c r="C10227" t="s">
        <v>18</v>
      </c>
      <c r="D10227">
        <v>7</v>
      </c>
    </row>
    <row r="10228" spans="1:4" x14ac:dyDescent="0.3">
      <c r="A10228">
        <v>3312</v>
      </c>
      <c r="B10228" t="s">
        <v>45</v>
      </c>
      <c r="C10228" t="s">
        <v>19</v>
      </c>
      <c r="D10228">
        <v>24</v>
      </c>
    </row>
    <row r="10229" spans="1:4" x14ac:dyDescent="0.3">
      <c r="A10229">
        <v>3312</v>
      </c>
      <c r="B10229" t="s">
        <v>45</v>
      </c>
      <c r="C10229" t="s">
        <v>20</v>
      </c>
      <c r="D10229">
        <v>19</v>
      </c>
    </row>
    <row r="10230" spans="1:4" x14ac:dyDescent="0.3">
      <c r="A10230">
        <v>3312</v>
      </c>
      <c r="B10230" t="s">
        <v>45</v>
      </c>
      <c r="C10230" t="s">
        <v>21</v>
      </c>
      <c r="D10230">
        <v>14</v>
      </c>
    </row>
    <row r="10231" spans="1:4" x14ac:dyDescent="0.3">
      <c r="A10231">
        <v>3312</v>
      </c>
      <c r="B10231" t="s">
        <v>45</v>
      </c>
      <c r="C10231" t="s">
        <v>22</v>
      </c>
      <c r="D10231">
        <v>20</v>
      </c>
    </row>
    <row r="10232" spans="1:4" x14ac:dyDescent="0.3">
      <c r="A10232">
        <v>7901</v>
      </c>
      <c r="B10232" t="s">
        <v>53</v>
      </c>
      <c r="C10232" t="s">
        <v>17</v>
      </c>
      <c r="D10232">
        <v>9</v>
      </c>
    </row>
    <row r="10233" spans="1:4" x14ac:dyDescent="0.3">
      <c r="A10233">
        <v>7901</v>
      </c>
      <c r="B10233" t="s">
        <v>53</v>
      </c>
      <c r="C10233" t="s">
        <v>18</v>
      </c>
      <c r="D10233">
        <v>1</v>
      </c>
    </row>
    <row r="10234" spans="1:4" x14ac:dyDescent="0.3">
      <c r="A10234">
        <v>7901</v>
      </c>
      <c r="B10234" t="s">
        <v>53</v>
      </c>
      <c r="C10234" t="s">
        <v>19</v>
      </c>
      <c r="D10234">
        <v>5</v>
      </c>
    </row>
    <row r="10235" spans="1:4" x14ac:dyDescent="0.3">
      <c r="A10235">
        <v>7901</v>
      </c>
      <c r="B10235" t="s">
        <v>53</v>
      </c>
      <c r="C10235" t="s">
        <v>20</v>
      </c>
      <c r="D10235">
        <v>2</v>
      </c>
    </row>
    <row r="10236" spans="1:4" x14ac:dyDescent="0.3">
      <c r="A10236">
        <v>7901</v>
      </c>
      <c r="B10236" t="s">
        <v>53</v>
      </c>
      <c r="C10236" t="s">
        <v>21</v>
      </c>
      <c r="D10236">
        <v>1</v>
      </c>
    </row>
    <row r="10237" spans="1:4" x14ac:dyDescent="0.3">
      <c r="A10237">
        <v>7901</v>
      </c>
      <c r="B10237" t="s">
        <v>53</v>
      </c>
      <c r="C10237" t="s">
        <v>22</v>
      </c>
      <c r="D10237">
        <v>4</v>
      </c>
    </row>
    <row r="10238" spans="1:4" x14ac:dyDescent="0.3">
      <c r="A10238">
        <v>9905</v>
      </c>
      <c r="B10238" t="s">
        <v>41</v>
      </c>
      <c r="C10238" t="s">
        <v>17</v>
      </c>
      <c r="D10238">
        <v>135</v>
      </c>
    </row>
    <row r="10239" spans="1:4" x14ac:dyDescent="0.3">
      <c r="A10239">
        <v>9905</v>
      </c>
      <c r="B10239" t="s">
        <v>41</v>
      </c>
      <c r="C10239" t="s">
        <v>18</v>
      </c>
      <c r="D10239">
        <v>1</v>
      </c>
    </row>
    <row r="10240" spans="1:4" x14ac:dyDescent="0.3">
      <c r="A10240">
        <v>9905</v>
      </c>
      <c r="B10240" t="s">
        <v>41</v>
      </c>
      <c r="C10240" t="s">
        <v>19</v>
      </c>
      <c r="D10240">
        <v>41</v>
      </c>
    </row>
    <row r="10241" spans="1:4" x14ac:dyDescent="0.3">
      <c r="A10241">
        <v>9905</v>
      </c>
      <c r="B10241" t="s">
        <v>41</v>
      </c>
      <c r="C10241" t="s">
        <v>20</v>
      </c>
      <c r="D10241">
        <v>10</v>
      </c>
    </row>
    <row r="10242" spans="1:4" x14ac:dyDescent="0.3">
      <c r="A10242">
        <v>9905</v>
      </c>
      <c r="B10242" t="s">
        <v>41</v>
      </c>
      <c r="C10242" t="s">
        <v>21</v>
      </c>
      <c r="D10242">
        <v>1</v>
      </c>
    </row>
    <row r="10243" spans="1:4" x14ac:dyDescent="0.3">
      <c r="A10243">
        <v>9905</v>
      </c>
      <c r="B10243" t="s">
        <v>41</v>
      </c>
      <c r="C10243" t="s">
        <v>22</v>
      </c>
      <c r="D10243">
        <v>67</v>
      </c>
    </row>
    <row r="10244" spans="1:4" x14ac:dyDescent="0.3">
      <c r="A10244">
        <v>1970</v>
      </c>
      <c r="B10244" t="s">
        <v>41</v>
      </c>
      <c r="C10244" t="s">
        <v>17</v>
      </c>
      <c r="D10244">
        <v>63</v>
      </c>
    </row>
    <row r="10245" spans="1:4" x14ac:dyDescent="0.3">
      <c r="A10245">
        <v>1970</v>
      </c>
      <c r="B10245" t="s">
        <v>41</v>
      </c>
      <c r="C10245" t="s">
        <v>18</v>
      </c>
      <c r="D10245">
        <v>0</v>
      </c>
    </row>
    <row r="10246" spans="1:4" x14ac:dyDescent="0.3">
      <c r="A10246">
        <v>1970</v>
      </c>
      <c r="B10246" t="s">
        <v>41</v>
      </c>
      <c r="C10246" t="s">
        <v>19</v>
      </c>
      <c r="D10246">
        <v>21</v>
      </c>
    </row>
    <row r="10247" spans="1:4" x14ac:dyDescent="0.3">
      <c r="A10247">
        <v>1970</v>
      </c>
      <c r="B10247" t="s">
        <v>41</v>
      </c>
      <c r="C10247" t="s">
        <v>20</v>
      </c>
      <c r="D10247">
        <v>7</v>
      </c>
    </row>
    <row r="10248" spans="1:4" x14ac:dyDescent="0.3">
      <c r="A10248">
        <v>1970</v>
      </c>
      <c r="B10248" t="s">
        <v>41</v>
      </c>
      <c r="C10248" t="s">
        <v>21</v>
      </c>
      <c r="D10248">
        <v>0</v>
      </c>
    </row>
    <row r="10249" spans="1:4" x14ac:dyDescent="0.3">
      <c r="A10249">
        <v>1970</v>
      </c>
      <c r="B10249" t="s">
        <v>41</v>
      </c>
      <c r="C10249" t="s">
        <v>22</v>
      </c>
      <c r="D10249">
        <v>12</v>
      </c>
    </row>
    <row r="10250" spans="1:4" x14ac:dyDescent="0.3">
      <c r="A10250">
        <v>1663</v>
      </c>
      <c r="B10250" t="s">
        <v>41</v>
      </c>
      <c r="C10250" t="s">
        <v>17</v>
      </c>
      <c r="D10250">
        <v>20</v>
      </c>
    </row>
    <row r="10251" spans="1:4" x14ac:dyDescent="0.3">
      <c r="A10251">
        <v>1663</v>
      </c>
      <c r="B10251" t="s">
        <v>41</v>
      </c>
      <c r="C10251" t="s">
        <v>18</v>
      </c>
      <c r="D10251">
        <v>2</v>
      </c>
    </row>
    <row r="10252" spans="1:4" x14ac:dyDescent="0.3">
      <c r="A10252">
        <v>1663</v>
      </c>
      <c r="B10252" t="s">
        <v>41</v>
      </c>
      <c r="C10252" t="s">
        <v>19</v>
      </c>
      <c r="D10252">
        <v>14</v>
      </c>
    </row>
    <row r="10253" spans="1:4" x14ac:dyDescent="0.3">
      <c r="A10253">
        <v>1663</v>
      </c>
      <c r="B10253" t="s">
        <v>41</v>
      </c>
      <c r="C10253" t="s">
        <v>20</v>
      </c>
      <c r="D10253">
        <v>3</v>
      </c>
    </row>
    <row r="10254" spans="1:4" x14ac:dyDescent="0.3">
      <c r="A10254">
        <v>1663</v>
      </c>
      <c r="B10254" t="s">
        <v>41</v>
      </c>
      <c r="C10254" t="s">
        <v>21</v>
      </c>
      <c r="D10254">
        <v>0</v>
      </c>
    </row>
    <row r="10255" spans="1:4" x14ac:dyDescent="0.3">
      <c r="A10255">
        <v>1663</v>
      </c>
      <c r="B10255" t="s">
        <v>41</v>
      </c>
      <c r="C10255" t="s">
        <v>22</v>
      </c>
      <c r="D10255">
        <v>10</v>
      </c>
    </row>
    <row r="10256" spans="1:4" x14ac:dyDescent="0.3">
      <c r="A10256">
        <v>4186</v>
      </c>
      <c r="B10256" t="s">
        <v>48</v>
      </c>
      <c r="C10256" t="s">
        <v>17</v>
      </c>
      <c r="D10256">
        <v>18</v>
      </c>
    </row>
    <row r="10257" spans="1:4" x14ac:dyDescent="0.3">
      <c r="A10257">
        <v>4186</v>
      </c>
      <c r="B10257" t="s">
        <v>48</v>
      </c>
      <c r="C10257" t="s">
        <v>18</v>
      </c>
      <c r="D10257">
        <v>6</v>
      </c>
    </row>
    <row r="10258" spans="1:4" x14ac:dyDescent="0.3">
      <c r="A10258">
        <v>4186</v>
      </c>
      <c r="B10258" t="s">
        <v>48</v>
      </c>
      <c r="C10258" t="s">
        <v>19</v>
      </c>
      <c r="D10258">
        <v>15</v>
      </c>
    </row>
    <row r="10259" spans="1:4" x14ac:dyDescent="0.3">
      <c r="A10259">
        <v>4186</v>
      </c>
      <c r="B10259" t="s">
        <v>48</v>
      </c>
      <c r="C10259" t="s">
        <v>20</v>
      </c>
      <c r="D10259">
        <v>12</v>
      </c>
    </row>
    <row r="10260" spans="1:4" x14ac:dyDescent="0.3">
      <c r="A10260">
        <v>4186</v>
      </c>
      <c r="B10260" t="s">
        <v>48</v>
      </c>
      <c r="C10260" t="s">
        <v>21</v>
      </c>
      <c r="D10260">
        <v>8</v>
      </c>
    </row>
    <row r="10261" spans="1:4" x14ac:dyDescent="0.3">
      <c r="A10261">
        <v>4186</v>
      </c>
      <c r="B10261" t="s">
        <v>48</v>
      </c>
      <c r="C10261" t="s">
        <v>22</v>
      </c>
      <c r="D10261">
        <v>17</v>
      </c>
    </row>
    <row r="10262" spans="1:4" x14ac:dyDescent="0.3">
      <c r="A10262">
        <v>1419</v>
      </c>
      <c r="B10262" t="s">
        <v>41</v>
      </c>
      <c r="C10262" t="s">
        <v>17</v>
      </c>
      <c r="D10262">
        <v>18</v>
      </c>
    </row>
    <row r="10263" spans="1:4" x14ac:dyDescent="0.3">
      <c r="A10263">
        <v>1419</v>
      </c>
      <c r="B10263" t="s">
        <v>41</v>
      </c>
      <c r="C10263" t="s">
        <v>18</v>
      </c>
      <c r="D10263">
        <v>6</v>
      </c>
    </row>
    <row r="10264" spans="1:4" x14ac:dyDescent="0.3">
      <c r="A10264">
        <v>1419</v>
      </c>
      <c r="B10264" t="s">
        <v>41</v>
      </c>
      <c r="C10264" t="s">
        <v>19</v>
      </c>
      <c r="D10264">
        <v>15</v>
      </c>
    </row>
    <row r="10265" spans="1:4" x14ac:dyDescent="0.3">
      <c r="A10265">
        <v>1419</v>
      </c>
      <c r="B10265" t="s">
        <v>41</v>
      </c>
      <c r="C10265" t="s">
        <v>20</v>
      </c>
      <c r="D10265">
        <v>12</v>
      </c>
    </row>
    <row r="10266" spans="1:4" x14ac:dyDescent="0.3">
      <c r="A10266">
        <v>1419</v>
      </c>
      <c r="B10266" t="s">
        <v>41</v>
      </c>
      <c r="C10266" t="s">
        <v>21</v>
      </c>
      <c r="D10266">
        <v>8</v>
      </c>
    </row>
    <row r="10267" spans="1:4" x14ac:dyDescent="0.3">
      <c r="A10267">
        <v>1419</v>
      </c>
      <c r="B10267" t="s">
        <v>41</v>
      </c>
      <c r="C10267" t="s">
        <v>22</v>
      </c>
      <c r="D10267">
        <v>17</v>
      </c>
    </row>
    <row r="10268" spans="1:4" x14ac:dyDescent="0.3">
      <c r="A10268">
        <v>663</v>
      </c>
      <c r="B10268" t="s">
        <v>41</v>
      </c>
      <c r="C10268" t="s">
        <v>17</v>
      </c>
      <c r="D10268">
        <v>40</v>
      </c>
    </row>
    <row r="10269" spans="1:4" x14ac:dyDescent="0.3">
      <c r="A10269">
        <v>663</v>
      </c>
      <c r="B10269" t="s">
        <v>41</v>
      </c>
      <c r="C10269" t="s">
        <v>18</v>
      </c>
      <c r="D10269">
        <v>2</v>
      </c>
    </row>
    <row r="10270" spans="1:4" x14ac:dyDescent="0.3">
      <c r="A10270">
        <v>663</v>
      </c>
      <c r="B10270" t="s">
        <v>41</v>
      </c>
      <c r="C10270" t="s">
        <v>19</v>
      </c>
      <c r="D10270">
        <v>15</v>
      </c>
    </row>
    <row r="10271" spans="1:4" x14ac:dyDescent="0.3">
      <c r="A10271">
        <v>663</v>
      </c>
      <c r="B10271" t="s">
        <v>41</v>
      </c>
      <c r="C10271" t="s">
        <v>20</v>
      </c>
      <c r="D10271">
        <v>8</v>
      </c>
    </row>
    <row r="10272" spans="1:4" x14ac:dyDescent="0.3">
      <c r="A10272">
        <v>663</v>
      </c>
      <c r="B10272" t="s">
        <v>41</v>
      </c>
      <c r="C10272" t="s">
        <v>21</v>
      </c>
      <c r="D10272">
        <v>0</v>
      </c>
    </row>
    <row r="10273" spans="1:4" x14ac:dyDescent="0.3">
      <c r="A10273">
        <v>663</v>
      </c>
      <c r="B10273" t="s">
        <v>41</v>
      </c>
      <c r="C10273" t="s">
        <v>22</v>
      </c>
      <c r="D10273">
        <v>6</v>
      </c>
    </row>
    <row r="10274" spans="1:4" x14ac:dyDescent="0.3">
      <c r="A10274">
        <v>8299</v>
      </c>
      <c r="B10274" t="s">
        <v>47</v>
      </c>
      <c r="C10274" t="s">
        <v>17</v>
      </c>
      <c r="D10274">
        <v>40</v>
      </c>
    </row>
    <row r="10275" spans="1:4" x14ac:dyDescent="0.3">
      <c r="A10275">
        <v>8299</v>
      </c>
      <c r="B10275" t="s">
        <v>47</v>
      </c>
      <c r="C10275" t="s">
        <v>18</v>
      </c>
      <c r="D10275">
        <v>2</v>
      </c>
    </row>
    <row r="10276" spans="1:4" x14ac:dyDescent="0.3">
      <c r="A10276">
        <v>8299</v>
      </c>
      <c r="B10276" t="s">
        <v>47</v>
      </c>
      <c r="C10276" t="s">
        <v>19</v>
      </c>
      <c r="D10276">
        <v>15</v>
      </c>
    </row>
    <row r="10277" spans="1:4" x14ac:dyDescent="0.3">
      <c r="A10277">
        <v>8299</v>
      </c>
      <c r="B10277" t="s">
        <v>47</v>
      </c>
      <c r="C10277" t="s">
        <v>20</v>
      </c>
      <c r="D10277">
        <v>8</v>
      </c>
    </row>
    <row r="10278" spans="1:4" x14ac:dyDescent="0.3">
      <c r="A10278">
        <v>8299</v>
      </c>
      <c r="B10278" t="s">
        <v>47</v>
      </c>
      <c r="C10278" t="s">
        <v>21</v>
      </c>
      <c r="D10278">
        <v>0</v>
      </c>
    </row>
    <row r="10279" spans="1:4" x14ac:dyDescent="0.3">
      <c r="A10279">
        <v>8299</v>
      </c>
      <c r="B10279" t="s">
        <v>47</v>
      </c>
      <c r="C10279" t="s">
        <v>22</v>
      </c>
      <c r="D10279">
        <v>6</v>
      </c>
    </row>
    <row r="10280" spans="1:4" x14ac:dyDescent="0.3">
      <c r="A10280">
        <v>5267</v>
      </c>
      <c r="B10280" t="s">
        <v>41</v>
      </c>
      <c r="C10280" t="s">
        <v>17</v>
      </c>
      <c r="D10280">
        <v>16</v>
      </c>
    </row>
    <row r="10281" spans="1:4" x14ac:dyDescent="0.3">
      <c r="A10281">
        <v>5267</v>
      </c>
      <c r="B10281" t="s">
        <v>41</v>
      </c>
      <c r="C10281" t="s">
        <v>18</v>
      </c>
      <c r="D10281">
        <v>2</v>
      </c>
    </row>
    <row r="10282" spans="1:4" x14ac:dyDescent="0.3">
      <c r="A10282">
        <v>5267</v>
      </c>
      <c r="B10282" t="s">
        <v>41</v>
      </c>
      <c r="C10282" t="s">
        <v>19</v>
      </c>
      <c r="D10282">
        <v>18</v>
      </c>
    </row>
    <row r="10283" spans="1:4" x14ac:dyDescent="0.3">
      <c r="A10283">
        <v>5267</v>
      </c>
      <c r="B10283" t="s">
        <v>41</v>
      </c>
      <c r="C10283" t="s">
        <v>20</v>
      </c>
      <c r="D10283">
        <v>2</v>
      </c>
    </row>
    <row r="10284" spans="1:4" x14ac:dyDescent="0.3">
      <c r="A10284">
        <v>5267</v>
      </c>
      <c r="B10284" t="s">
        <v>41</v>
      </c>
      <c r="C10284" t="s">
        <v>21</v>
      </c>
      <c r="D10284">
        <v>1</v>
      </c>
    </row>
    <row r="10285" spans="1:4" x14ac:dyDescent="0.3">
      <c r="A10285">
        <v>5267</v>
      </c>
      <c r="B10285" t="s">
        <v>41</v>
      </c>
      <c r="C10285" t="s">
        <v>22</v>
      </c>
      <c r="D10285">
        <v>5</v>
      </c>
    </row>
    <row r="10286" spans="1:4" x14ac:dyDescent="0.3">
      <c r="A10286">
        <v>1764</v>
      </c>
      <c r="B10286" t="s">
        <v>47</v>
      </c>
      <c r="C10286" t="s">
        <v>17</v>
      </c>
      <c r="D10286">
        <v>100</v>
      </c>
    </row>
    <row r="10287" spans="1:4" x14ac:dyDescent="0.3">
      <c r="A10287">
        <v>1764</v>
      </c>
      <c r="B10287" t="s">
        <v>47</v>
      </c>
      <c r="C10287" t="s">
        <v>18</v>
      </c>
      <c r="D10287">
        <v>2</v>
      </c>
    </row>
    <row r="10288" spans="1:4" x14ac:dyDescent="0.3">
      <c r="A10288">
        <v>1764</v>
      </c>
      <c r="B10288" t="s">
        <v>47</v>
      </c>
      <c r="C10288" t="s">
        <v>19</v>
      </c>
      <c r="D10288">
        <v>128</v>
      </c>
    </row>
    <row r="10289" spans="1:4" x14ac:dyDescent="0.3">
      <c r="A10289">
        <v>1764</v>
      </c>
      <c r="B10289" t="s">
        <v>47</v>
      </c>
      <c r="C10289" t="s">
        <v>20</v>
      </c>
      <c r="D10289">
        <v>23</v>
      </c>
    </row>
    <row r="10290" spans="1:4" x14ac:dyDescent="0.3">
      <c r="A10290">
        <v>1764</v>
      </c>
      <c r="B10290" t="s">
        <v>47</v>
      </c>
      <c r="C10290" t="s">
        <v>21</v>
      </c>
      <c r="D10290">
        <v>7</v>
      </c>
    </row>
    <row r="10291" spans="1:4" x14ac:dyDescent="0.3">
      <c r="A10291">
        <v>1764</v>
      </c>
      <c r="B10291" t="s">
        <v>47</v>
      </c>
      <c r="C10291" t="s">
        <v>22</v>
      </c>
      <c r="D10291">
        <v>10</v>
      </c>
    </row>
    <row r="10292" spans="1:4" x14ac:dyDescent="0.3">
      <c r="A10292">
        <v>2278</v>
      </c>
      <c r="B10292" t="s">
        <v>43</v>
      </c>
      <c r="C10292" t="s">
        <v>17</v>
      </c>
      <c r="D10292">
        <v>4</v>
      </c>
    </row>
    <row r="10293" spans="1:4" x14ac:dyDescent="0.3">
      <c r="A10293">
        <v>2278</v>
      </c>
      <c r="B10293" t="s">
        <v>43</v>
      </c>
      <c r="C10293" t="s">
        <v>18</v>
      </c>
      <c r="D10293">
        <v>17</v>
      </c>
    </row>
    <row r="10294" spans="1:4" x14ac:dyDescent="0.3">
      <c r="A10294">
        <v>2278</v>
      </c>
      <c r="B10294" t="s">
        <v>43</v>
      </c>
      <c r="C10294" t="s">
        <v>19</v>
      </c>
      <c r="D10294">
        <v>19</v>
      </c>
    </row>
    <row r="10295" spans="1:4" x14ac:dyDescent="0.3">
      <c r="A10295">
        <v>2278</v>
      </c>
      <c r="B10295" t="s">
        <v>43</v>
      </c>
      <c r="C10295" t="s">
        <v>20</v>
      </c>
      <c r="D10295">
        <v>30</v>
      </c>
    </row>
    <row r="10296" spans="1:4" x14ac:dyDescent="0.3">
      <c r="A10296">
        <v>2278</v>
      </c>
      <c r="B10296" t="s">
        <v>43</v>
      </c>
      <c r="C10296" t="s">
        <v>21</v>
      </c>
      <c r="D10296">
        <v>24</v>
      </c>
    </row>
    <row r="10297" spans="1:4" x14ac:dyDescent="0.3">
      <c r="A10297">
        <v>2278</v>
      </c>
      <c r="B10297" t="s">
        <v>43</v>
      </c>
      <c r="C10297" t="s">
        <v>22</v>
      </c>
      <c r="D10297">
        <v>39</v>
      </c>
    </row>
    <row r="10298" spans="1:4" x14ac:dyDescent="0.3">
      <c r="A10298">
        <v>9579</v>
      </c>
      <c r="B10298" t="s">
        <v>48</v>
      </c>
      <c r="C10298" t="s">
        <v>17</v>
      </c>
      <c r="D10298">
        <v>53</v>
      </c>
    </row>
    <row r="10299" spans="1:4" x14ac:dyDescent="0.3">
      <c r="A10299">
        <v>9579</v>
      </c>
      <c r="B10299" t="s">
        <v>48</v>
      </c>
      <c r="C10299" t="s">
        <v>18</v>
      </c>
      <c r="D10299">
        <v>1</v>
      </c>
    </row>
    <row r="10300" spans="1:4" x14ac:dyDescent="0.3">
      <c r="A10300">
        <v>9579</v>
      </c>
      <c r="B10300" t="s">
        <v>48</v>
      </c>
      <c r="C10300" t="s">
        <v>19</v>
      </c>
      <c r="D10300">
        <v>34</v>
      </c>
    </row>
    <row r="10301" spans="1:4" x14ac:dyDescent="0.3">
      <c r="A10301">
        <v>9579</v>
      </c>
      <c r="B10301" t="s">
        <v>48</v>
      </c>
      <c r="C10301" t="s">
        <v>20</v>
      </c>
      <c r="D10301">
        <v>2</v>
      </c>
    </row>
    <row r="10302" spans="1:4" x14ac:dyDescent="0.3">
      <c r="A10302">
        <v>9579</v>
      </c>
      <c r="B10302" t="s">
        <v>48</v>
      </c>
      <c r="C10302" t="s">
        <v>21</v>
      </c>
      <c r="D10302">
        <v>0</v>
      </c>
    </row>
    <row r="10303" spans="1:4" x14ac:dyDescent="0.3">
      <c r="A10303">
        <v>9579</v>
      </c>
      <c r="B10303" t="s">
        <v>48</v>
      </c>
      <c r="C10303" t="s">
        <v>22</v>
      </c>
      <c r="D10303">
        <v>16</v>
      </c>
    </row>
    <row r="10304" spans="1:4" x14ac:dyDescent="0.3">
      <c r="A10304">
        <v>2281</v>
      </c>
      <c r="B10304" t="s">
        <v>52</v>
      </c>
      <c r="C10304" t="s">
        <v>17</v>
      </c>
      <c r="D10304">
        <v>4</v>
      </c>
    </row>
    <row r="10305" spans="1:4" x14ac:dyDescent="0.3">
      <c r="A10305">
        <v>2281</v>
      </c>
      <c r="B10305" t="s">
        <v>52</v>
      </c>
      <c r="C10305" t="s">
        <v>18</v>
      </c>
      <c r="D10305">
        <v>3</v>
      </c>
    </row>
    <row r="10306" spans="1:4" x14ac:dyDescent="0.3">
      <c r="A10306">
        <v>2281</v>
      </c>
      <c r="B10306" t="s">
        <v>52</v>
      </c>
      <c r="C10306" t="s">
        <v>19</v>
      </c>
      <c r="D10306">
        <v>7</v>
      </c>
    </row>
    <row r="10307" spans="1:4" x14ac:dyDescent="0.3">
      <c r="A10307">
        <v>2281</v>
      </c>
      <c r="B10307" t="s">
        <v>52</v>
      </c>
      <c r="C10307" t="s">
        <v>20</v>
      </c>
      <c r="D10307">
        <v>0</v>
      </c>
    </row>
    <row r="10308" spans="1:4" x14ac:dyDescent="0.3">
      <c r="A10308">
        <v>2281</v>
      </c>
      <c r="B10308" t="s">
        <v>52</v>
      </c>
      <c r="C10308" t="s">
        <v>21</v>
      </c>
      <c r="D10308">
        <v>3</v>
      </c>
    </row>
    <row r="10309" spans="1:4" x14ac:dyDescent="0.3">
      <c r="A10309">
        <v>2281</v>
      </c>
      <c r="B10309" t="s">
        <v>52</v>
      </c>
      <c r="C10309" t="s">
        <v>22</v>
      </c>
      <c r="D10309">
        <v>11</v>
      </c>
    </row>
    <row r="10310" spans="1:4" x14ac:dyDescent="0.3">
      <c r="A10310">
        <v>8876</v>
      </c>
      <c r="B10310" t="s">
        <v>41</v>
      </c>
      <c r="C10310" t="s">
        <v>17</v>
      </c>
      <c r="D10310">
        <v>132</v>
      </c>
    </row>
    <row r="10311" spans="1:4" x14ac:dyDescent="0.3">
      <c r="A10311">
        <v>8876</v>
      </c>
      <c r="B10311" t="s">
        <v>41</v>
      </c>
      <c r="C10311" t="s">
        <v>18</v>
      </c>
      <c r="D10311">
        <v>0</v>
      </c>
    </row>
    <row r="10312" spans="1:4" x14ac:dyDescent="0.3">
      <c r="A10312">
        <v>8876</v>
      </c>
      <c r="B10312" t="s">
        <v>41</v>
      </c>
      <c r="C10312" t="s">
        <v>19</v>
      </c>
      <c r="D10312">
        <v>16</v>
      </c>
    </row>
    <row r="10313" spans="1:4" x14ac:dyDescent="0.3">
      <c r="A10313">
        <v>8876</v>
      </c>
      <c r="B10313" t="s">
        <v>41</v>
      </c>
      <c r="C10313" t="s">
        <v>20</v>
      </c>
      <c r="D10313">
        <v>0</v>
      </c>
    </row>
    <row r="10314" spans="1:4" x14ac:dyDescent="0.3">
      <c r="A10314">
        <v>8876</v>
      </c>
      <c r="B10314" t="s">
        <v>41</v>
      </c>
      <c r="C10314" t="s">
        <v>21</v>
      </c>
      <c r="D10314">
        <v>0</v>
      </c>
    </row>
    <row r="10315" spans="1:4" x14ac:dyDescent="0.3">
      <c r="A10315">
        <v>8876</v>
      </c>
      <c r="B10315" t="s">
        <v>41</v>
      </c>
      <c r="C10315" t="s">
        <v>22</v>
      </c>
      <c r="D10315">
        <v>4</v>
      </c>
    </row>
    <row r="10316" spans="1:4" x14ac:dyDescent="0.3">
      <c r="A10316">
        <v>2371</v>
      </c>
      <c r="B10316" t="s">
        <v>52</v>
      </c>
      <c r="C10316" t="s">
        <v>17</v>
      </c>
      <c r="D10316">
        <v>39</v>
      </c>
    </row>
    <row r="10317" spans="1:4" x14ac:dyDescent="0.3">
      <c r="A10317">
        <v>2371</v>
      </c>
      <c r="B10317" t="s">
        <v>52</v>
      </c>
      <c r="C10317" t="s">
        <v>18</v>
      </c>
      <c r="D10317">
        <v>1</v>
      </c>
    </row>
    <row r="10318" spans="1:4" x14ac:dyDescent="0.3">
      <c r="A10318">
        <v>2371</v>
      </c>
      <c r="B10318" t="s">
        <v>52</v>
      </c>
      <c r="C10318" t="s">
        <v>19</v>
      </c>
      <c r="D10318">
        <v>22</v>
      </c>
    </row>
    <row r="10319" spans="1:4" x14ac:dyDescent="0.3">
      <c r="A10319">
        <v>2371</v>
      </c>
      <c r="B10319" t="s">
        <v>52</v>
      </c>
      <c r="C10319" t="s">
        <v>20</v>
      </c>
      <c r="D10319">
        <v>3</v>
      </c>
    </row>
    <row r="10320" spans="1:4" x14ac:dyDescent="0.3">
      <c r="A10320">
        <v>2371</v>
      </c>
      <c r="B10320" t="s">
        <v>52</v>
      </c>
      <c r="C10320" t="s">
        <v>21</v>
      </c>
      <c r="D10320">
        <v>4</v>
      </c>
    </row>
    <row r="10321" spans="1:4" x14ac:dyDescent="0.3">
      <c r="A10321">
        <v>2371</v>
      </c>
      <c r="B10321" t="s">
        <v>52</v>
      </c>
      <c r="C10321" t="s">
        <v>22</v>
      </c>
      <c r="D10321">
        <v>12</v>
      </c>
    </row>
    <row r="10322" spans="1:4" x14ac:dyDescent="0.3">
      <c r="A10322">
        <v>10104</v>
      </c>
      <c r="B10322" t="s">
        <v>48</v>
      </c>
      <c r="C10322" t="s">
        <v>17</v>
      </c>
      <c r="D10322">
        <v>4</v>
      </c>
    </row>
    <row r="10323" spans="1:4" x14ac:dyDescent="0.3">
      <c r="A10323">
        <v>10104</v>
      </c>
      <c r="B10323" t="s">
        <v>48</v>
      </c>
      <c r="C10323" t="s">
        <v>18</v>
      </c>
      <c r="D10323">
        <v>0</v>
      </c>
    </row>
    <row r="10324" spans="1:4" x14ac:dyDescent="0.3">
      <c r="A10324">
        <v>10104</v>
      </c>
      <c r="B10324" t="s">
        <v>48</v>
      </c>
      <c r="C10324" t="s">
        <v>19</v>
      </c>
      <c r="D10324">
        <v>2</v>
      </c>
    </row>
    <row r="10325" spans="1:4" x14ac:dyDescent="0.3">
      <c r="A10325">
        <v>10104</v>
      </c>
      <c r="B10325" t="s">
        <v>48</v>
      </c>
      <c r="C10325" t="s">
        <v>20</v>
      </c>
      <c r="D10325">
        <v>0</v>
      </c>
    </row>
    <row r="10326" spans="1:4" x14ac:dyDescent="0.3">
      <c r="A10326">
        <v>10104</v>
      </c>
      <c r="B10326" t="s">
        <v>48</v>
      </c>
      <c r="C10326" t="s">
        <v>21</v>
      </c>
      <c r="D10326">
        <v>0</v>
      </c>
    </row>
    <row r="10327" spans="1:4" x14ac:dyDescent="0.3">
      <c r="A10327">
        <v>10104</v>
      </c>
      <c r="B10327" t="s">
        <v>48</v>
      </c>
      <c r="C10327" t="s">
        <v>22</v>
      </c>
      <c r="D10327">
        <v>2</v>
      </c>
    </row>
    <row r="10328" spans="1:4" x14ac:dyDescent="0.3">
      <c r="A10328">
        <v>4754</v>
      </c>
      <c r="B10328" t="s">
        <v>41</v>
      </c>
      <c r="C10328" t="s">
        <v>17</v>
      </c>
      <c r="D10328">
        <v>30</v>
      </c>
    </row>
    <row r="10329" spans="1:4" x14ac:dyDescent="0.3">
      <c r="A10329">
        <v>4754</v>
      </c>
      <c r="B10329" t="s">
        <v>41</v>
      </c>
      <c r="C10329" t="s">
        <v>18</v>
      </c>
      <c r="D10329">
        <v>11</v>
      </c>
    </row>
    <row r="10330" spans="1:4" x14ac:dyDescent="0.3">
      <c r="A10330">
        <v>4754</v>
      </c>
      <c r="B10330" t="s">
        <v>41</v>
      </c>
      <c r="C10330" t="s">
        <v>19</v>
      </c>
      <c r="D10330">
        <v>33</v>
      </c>
    </row>
    <row r="10331" spans="1:4" x14ac:dyDescent="0.3">
      <c r="A10331">
        <v>4754</v>
      </c>
      <c r="B10331" t="s">
        <v>41</v>
      </c>
      <c r="C10331" t="s">
        <v>20</v>
      </c>
      <c r="D10331">
        <v>13</v>
      </c>
    </row>
    <row r="10332" spans="1:4" x14ac:dyDescent="0.3">
      <c r="A10332">
        <v>4754</v>
      </c>
      <c r="B10332" t="s">
        <v>41</v>
      </c>
      <c r="C10332" t="s">
        <v>21</v>
      </c>
      <c r="D10332">
        <v>6</v>
      </c>
    </row>
    <row r="10333" spans="1:4" x14ac:dyDescent="0.3">
      <c r="A10333">
        <v>4754</v>
      </c>
      <c r="B10333" t="s">
        <v>41</v>
      </c>
      <c r="C10333" t="s">
        <v>22</v>
      </c>
      <c r="D10333">
        <v>29</v>
      </c>
    </row>
    <row r="10334" spans="1:4" x14ac:dyDescent="0.3">
      <c r="A10334">
        <v>2098</v>
      </c>
      <c r="B10334" t="s">
        <v>41</v>
      </c>
      <c r="C10334" t="s">
        <v>17</v>
      </c>
      <c r="D10334">
        <v>11</v>
      </c>
    </row>
    <row r="10335" spans="1:4" x14ac:dyDescent="0.3">
      <c r="A10335">
        <v>2098</v>
      </c>
      <c r="B10335" t="s">
        <v>41</v>
      </c>
      <c r="C10335" t="s">
        <v>18</v>
      </c>
      <c r="D10335">
        <v>0</v>
      </c>
    </row>
    <row r="10336" spans="1:4" x14ac:dyDescent="0.3">
      <c r="A10336">
        <v>2098</v>
      </c>
      <c r="B10336" t="s">
        <v>41</v>
      </c>
      <c r="C10336" t="s">
        <v>19</v>
      </c>
      <c r="D10336">
        <v>5</v>
      </c>
    </row>
    <row r="10337" spans="1:4" x14ac:dyDescent="0.3">
      <c r="A10337">
        <v>2098</v>
      </c>
      <c r="B10337" t="s">
        <v>41</v>
      </c>
      <c r="C10337" t="s">
        <v>20</v>
      </c>
      <c r="D10337">
        <v>0</v>
      </c>
    </row>
    <row r="10338" spans="1:4" x14ac:dyDescent="0.3">
      <c r="A10338">
        <v>2098</v>
      </c>
      <c r="B10338" t="s">
        <v>41</v>
      </c>
      <c r="C10338" t="s">
        <v>21</v>
      </c>
      <c r="D10338">
        <v>0</v>
      </c>
    </row>
    <row r="10339" spans="1:4" x14ac:dyDescent="0.3">
      <c r="A10339">
        <v>2098</v>
      </c>
      <c r="B10339" t="s">
        <v>41</v>
      </c>
      <c r="C10339" t="s">
        <v>22</v>
      </c>
      <c r="D10339">
        <v>1</v>
      </c>
    </row>
    <row r="10340" spans="1:4" x14ac:dyDescent="0.3">
      <c r="A10340">
        <v>3885</v>
      </c>
      <c r="B10340" t="s">
        <v>41</v>
      </c>
      <c r="C10340" t="s">
        <v>17</v>
      </c>
      <c r="D10340">
        <v>16</v>
      </c>
    </row>
    <row r="10341" spans="1:4" x14ac:dyDescent="0.3">
      <c r="A10341">
        <v>3885</v>
      </c>
      <c r="B10341" t="s">
        <v>41</v>
      </c>
      <c r="C10341" t="s">
        <v>18</v>
      </c>
      <c r="D10341">
        <v>2</v>
      </c>
    </row>
    <row r="10342" spans="1:4" x14ac:dyDescent="0.3">
      <c r="A10342">
        <v>3885</v>
      </c>
      <c r="B10342" t="s">
        <v>41</v>
      </c>
      <c r="C10342" t="s">
        <v>19</v>
      </c>
      <c r="D10342">
        <v>18</v>
      </c>
    </row>
    <row r="10343" spans="1:4" x14ac:dyDescent="0.3">
      <c r="A10343">
        <v>3885</v>
      </c>
      <c r="B10343" t="s">
        <v>41</v>
      </c>
      <c r="C10343" t="s">
        <v>20</v>
      </c>
      <c r="D10343">
        <v>3</v>
      </c>
    </row>
    <row r="10344" spans="1:4" x14ac:dyDescent="0.3">
      <c r="A10344">
        <v>3885</v>
      </c>
      <c r="B10344" t="s">
        <v>41</v>
      </c>
      <c r="C10344" t="s">
        <v>21</v>
      </c>
      <c r="D10344">
        <v>0</v>
      </c>
    </row>
    <row r="10345" spans="1:4" x14ac:dyDescent="0.3">
      <c r="A10345">
        <v>3885</v>
      </c>
      <c r="B10345" t="s">
        <v>41</v>
      </c>
      <c r="C10345" t="s">
        <v>22</v>
      </c>
      <c r="D10345">
        <v>24</v>
      </c>
    </row>
    <row r="10346" spans="1:4" x14ac:dyDescent="0.3">
      <c r="A10346">
        <v>4550</v>
      </c>
      <c r="B10346" t="s">
        <v>41</v>
      </c>
      <c r="C10346" t="s">
        <v>17</v>
      </c>
      <c r="D10346">
        <v>61</v>
      </c>
    </row>
    <row r="10347" spans="1:4" x14ac:dyDescent="0.3">
      <c r="A10347">
        <v>4550</v>
      </c>
      <c r="B10347" t="s">
        <v>41</v>
      </c>
      <c r="C10347" t="s">
        <v>18</v>
      </c>
      <c r="D10347">
        <v>0</v>
      </c>
    </row>
    <row r="10348" spans="1:4" x14ac:dyDescent="0.3">
      <c r="A10348">
        <v>4550</v>
      </c>
      <c r="B10348" t="s">
        <v>41</v>
      </c>
      <c r="C10348" t="s">
        <v>19</v>
      </c>
      <c r="D10348">
        <v>3</v>
      </c>
    </row>
    <row r="10349" spans="1:4" x14ac:dyDescent="0.3">
      <c r="A10349">
        <v>4550</v>
      </c>
      <c r="B10349" t="s">
        <v>41</v>
      </c>
      <c r="C10349" t="s">
        <v>20</v>
      </c>
      <c r="D10349">
        <v>0</v>
      </c>
    </row>
    <row r="10350" spans="1:4" x14ac:dyDescent="0.3">
      <c r="A10350">
        <v>4550</v>
      </c>
      <c r="B10350" t="s">
        <v>41</v>
      </c>
      <c r="C10350" t="s">
        <v>21</v>
      </c>
      <c r="D10350">
        <v>0</v>
      </c>
    </row>
    <row r="10351" spans="1:4" x14ac:dyDescent="0.3">
      <c r="A10351">
        <v>4550</v>
      </c>
      <c r="B10351" t="s">
        <v>41</v>
      </c>
      <c r="C10351" t="s">
        <v>22</v>
      </c>
      <c r="D10351">
        <v>7</v>
      </c>
    </row>
    <row r="10352" spans="1:4" x14ac:dyDescent="0.3">
      <c r="A10352">
        <v>1448</v>
      </c>
      <c r="B10352" t="s">
        <v>45</v>
      </c>
      <c r="C10352" t="s">
        <v>17</v>
      </c>
      <c r="D10352">
        <v>21</v>
      </c>
    </row>
    <row r="10353" spans="1:4" x14ac:dyDescent="0.3">
      <c r="A10353">
        <v>1448</v>
      </c>
      <c r="B10353" t="s">
        <v>45</v>
      </c>
      <c r="C10353" t="s">
        <v>18</v>
      </c>
      <c r="D10353">
        <v>12</v>
      </c>
    </row>
    <row r="10354" spans="1:4" x14ac:dyDescent="0.3">
      <c r="A10354">
        <v>1448</v>
      </c>
      <c r="B10354" t="s">
        <v>45</v>
      </c>
      <c r="C10354" t="s">
        <v>19</v>
      </c>
      <c r="D10354">
        <v>12</v>
      </c>
    </row>
    <row r="10355" spans="1:4" x14ac:dyDescent="0.3">
      <c r="A10355">
        <v>1448</v>
      </c>
      <c r="B10355" t="s">
        <v>45</v>
      </c>
      <c r="C10355" t="s">
        <v>20</v>
      </c>
      <c r="D10355">
        <v>0</v>
      </c>
    </row>
    <row r="10356" spans="1:4" x14ac:dyDescent="0.3">
      <c r="A10356">
        <v>1448</v>
      </c>
      <c r="B10356" t="s">
        <v>45</v>
      </c>
      <c r="C10356" t="s">
        <v>21</v>
      </c>
      <c r="D10356">
        <v>3</v>
      </c>
    </row>
    <row r="10357" spans="1:4" x14ac:dyDescent="0.3">
      <c r="A10357">
        <v>1448</v>
      </c>
      <c r="B10357" t="s">
        <v>45</v>
      </c>
      <c r="C10357" t="s">
        <v>22</v>
      </c>
      <c r="D10357">
        <v>3</v>
      </c>
    </row>
    <row r="10358" spans="1:4" x14ac:dyDescent="0.3">
      <c r="A10358">
        <v>7011</v>
      </c>
      <c r="B10358" t="s">
        <v>47</v>
      </c>
      <c r="C10358" t="s">
        <v>17</v>
      </c>
      <c r="D10358">
        <v>43</v>
      </c>
    </row>
    <row r="10359" spans="1:4" x14ac:dyDescent="0.3">
      <c r="A10359">
        <v>7011</v>
      </c>
      <c r="B10359" t="s">
        <v>47</v>
      </c>
      <c r="C10359" t="s">
        <v>18</v>
      </c>
      <c r="D10359">
        <v>2</v>
      </c>
    </row>
    <row r="10360" spans="1:4" x14ac:dyDescent="0.3">
      <c r="A10360">
        <v>7011</v>
      </c>
      <c r="B10360" t="s">
        <v>47</v>
      </c>
      <c r="C10360" t="s">
        <v>19</v>
      </c>
      <c r="D10360">
        <v>27</v>
      </c>
    </row>
    <row r="10361" spans="1:4" x14ac:dyDescent="0.3">
      <c r="A10361">
        <v>7011</v>
      </c>
      <c r="B10361" t="s">
        <v>47</v>
      </c>
      <c r="C10361" t="s">
        <v>20</v>
      </c>
      <c r="D10361">
        <v>0</v>
      </c>
    </row>
    <row r="10362" spans="1:4" x14ac:dyDescent="0.3">
      <c r="A10362">
        <v>7011</v>
      </c>
      <c r="B10362" t="s">
        <v>47</v>
      </c>
      <c r="C10362" t="s">
        <v>21</v>
      </c>
      <c r="D10362">
        <v>9</v>
      </c>
    </row>
    <row r="10363" spans="1:4" x14ac:dyDescent="0.3">
      <c r="A10363">
        <v>7011</v>
      </c>
      <c r="B10363" t="s">
        <v>47</v>
      </c>
      <c r="C10363" t="s">
        <v>22</v>
      </c>
      <c r="D10363">
        <v>12</v>
      </c>
    </row>
    <row r="10364" spans="1:4" x14ac:dyDescent="0.3">
      <c r="A10364">
        <v>6634</v>
      </c>
      <c r="B10364" t="s">
        <v>47</v>
      </c>
      <c r="C10364" t="s">
        <v>17</v>
      </c>
      <c r="D10364">
        <v>22</v>
      </c>
    </row>
    <row r="10365" spans="1:4" x14ac:dyDescent="0.3">
      <c r="A10365">
        <v>6634</v>
      </c>
      <c r="B10365" t="s">
        <v>47</v>
      </c>
      <c r="C10365" t="s">
        <v>18</v>
      </c>
      <c r="D10365">
        <v>3</v>
      </c>
    </row>
    <row r="10366" spans="1:4" x14ac:dyDescent="0.3">
      <c r="A10366">
        <v>6634</v>
      </c>
      <c r="B10366" t="s">
        <v>47</v>
      </c>
      <c r="C10366" t="s">
        <v>19</v>
      </c>
      <c r="D10366">
        <v>18</v>
      </c>
    </row>
    <row r="10367" spans="1:4" x14ac:dyDescent="0.3">
      <c r="A10367">
        <v>6634</v>
      </c>
      <c r="B10367" t="s">
        <v>47</v>
      </c>
      <c r="C10367" t="s">
        <v>20</v>
      </c>
      <c r="D10367">
        <v>0</v>
      </c>
    </row>
    <row r="10368" spans="1:4" x14ac:dyDescent="0.3">
      <c r="A10368">
        <v>6634</v>
      </c>
      <c r="B10368" t="s">
        <v>47</v>
      </c>
      <c r="C10368" t="s">
        <v>21</v>
      </c>
      <c r="D10368">
        <v>0</v>
      </c>
    </row>
    <row r="10369" spans="1:4" x14ac:dyDescent="0.3">
      <c r="A10369">
        <v>6634</v>
      </c>
      <c r="B10369" t="s">
        <v>47</v>
      </c>
      <c r="C10369" t="s">
        <v>22</v>
      </c>
      <c r="D10369">
        <v>11</v>
      </c>
    </row>
    <row r="10370" spans="1:4" x14ac:dyDescent="0.3">
      <c r="A10370">
        <v>5610</v>
      </c>
      <c r="B10370" t="s">
        <v>45</v>
      </c>
      <c r="C10370" t="s">
        <v>17</v>
      </c>
      <c r="D10370">
        <v>7</v>
      </c>
    </row>
    <row r="10371" spans="1:4" x14ac:dyDescent="0.3">
      <c r="A10371">
        <v>5610</v>
      </c>
      <c r="B10371" t="s">
        <v>45</v>
      </c>
      <c r="C10371" t="s">
        <v>18</v>
      </c>
      <c r="D10371">
        <v>3</v>
      </c>
    </row>
    <row r="10372" spans="1:4" x14ac:dyDescent="0.3">
      <c r="A10372">
        <v>5610</v>
      </c>
      <c r="B10372" t="s">
        <v>45</v>
      </c>
      <c r="C10372" t="s">
        <v>19</v>
      </c>
      <c r="D10372">
        <v>10</v>
      </c>
    </row>
    <row r="10373" spans="1:4" x14ac:dyDescent="0.3">
      <c r="A10373">
        <v>5610</v>
      </c>
      <c r="B10373" t="s">
        <v>45</v>
      </c>
      <c r="C10373" t="s">
        <v>20</v>
      </c>
      <c r="D10373">
        <v>8</v>
      </c>
    </row>
    <row r="10374" spans="1:4" x14ac:dyDescent="0.3">
      <c r="A10374">
        <v>5610</v>
      </c>
      <c r="B10374" t="s">
        <v>45</v>
      </c>
      <c r="C10374" t="s">
        <v>21</v>
      </c>
      <c r="D10374">
        <v>1</v>
      </c>
    </row>
    <row r="10375" spans="1:4" x14ac:dyDescent="0.3">
      <c r="A10375">
        <v>5610</v>
      </c>
      <c r="B10375" t="s">
        <v>45</v>
      </c>
      <c r="C10375" t="s">
        <v>22</v>
      </c>
      <c r="D10375">
        <v>7</v>
      </c>
    </row>
    <row r="10376" spans="1:4" x14ac:dyDescent="0.3">
      <c r="A10376">
        <v>6177</v>
      </c>
      <c r="B10376" t="s">
        <v>43</v>
      </c>
      <c r="C10376" t="s">
        <v>17</v>
      </c>
      <c r="D10376">
        <v>76</v>
      </c>
    </row>
    <row r="10377" spans="1:4" x14ac:dyDescent="0.3">
      <c r="A10377">
        <v>6177</v>
      </c>
      <c r="B10377" t="s">
        <v>43</v>
      </c>
      <c r="C10377" t="s">
        <v>18</v>
      </c>
      <c r="D10377">
        <v>10</v>
      </c>
    </row>
    <row r="10378" spans="1:4" x14ac:dyDescent="0.3">
      <c r="A10378">
        <v>6177</v>
      </c>
      <c r="B10378" t="s">
        <v>43</v>
      </c>
      <c r="C10378" t="s">
        <v>19</v>
      </c>
      <c r="D10378">
        <v>56</v>
      </c>
    </row>
    <row r="10379" spans="1:4" x14ac:dyDescent="0.3">
      <c r="A10379">
        <v>6177</v>
      </c>
      <c r="B10379" t="s">
        <v>43</v>
      </c>
      <c r="C10379" t="s">
        <v>20</v>
      </c>
      <c r="D10379">
        <v>3</v>
      </c>
    </row>
    <row r="10380" spans="1:4" x14ac:dyDescent="0.3">
      <c r="A10380">
        <v>6177</v>
      </c>
      <c r="B10380" t="s">
        <v>43</v>
      </c>
      <c r="C10380" t="s">
        <v>21</v>
      </c>
      <c r="D10380">
        <v>1</v>
      </c>
    </row>
    <row r="10381" spans="1:4" x14ac:dyDescent="0.3">
      <c r="A10381">
        <v>6177</v>
      </c>
      <c r="B10381" t="s">
        <v>43</v>
      </c>
      <c r="C10381" t="s">
        <v>22</v>
      </c>
      <c r="D10381">
        <v>23</v>
      </c>
    </row>
    <row r="10382" spans="1:4" x14ac:dyDescent="0.3">
      <c r="A10382">
        <v>5907</v>
      </c>
      <c r="B10382" t="s">
        <v>41</v>
      </c>
      <c r="C10382" t="s">
        <v>17</v>
      </c>
      <c r="D10382">
        <v>8</v>
      </c>
    </row>
    <row r="10383" spans="1:4" x14ac:dyDescent="0.3">
      <c r="A10383">
        <v>5907</v>
      </c>
      <c r="B10383" t="s">
        <v>41</v>
      </c>
      <c r="C10383" t="s">
        <v>18</v>
      </c>
      <c r="D10383">
        <v>0</v>
      </c>
    </row>
    <row r="10384" spans="1:4" x14ac:dyDescent="0.3">
      <c r="A10384">
        <v>5907</v>
      </c>
      <c r="B10384" t="s">
        <v>41</v>
      </c>
      <c r="C10384" t="s">
        <v>19</v>
      </c>
      <c r="D10384">
        <v>8</v>
      </c>
    </row>
    <row r="10385" spans="1:4" x14ac:dyDescent="0.3">
      <c r="A10385">
        <v>5907</v>
      </c>
      <c r="B10385" t="s">
        <v>41</v>
      </c>
      <c r="C10385" t="s">
        <v>20</v>
      </c>
      <c r="D10385">
        <v>0</v>
      </c>
    </row>
    <row r="10386" spans="1:4" x14ac:dyDescent="0.3">
      <c r="A10386">
        <v>5907</v>
      </c>
      <c r="B10386" t="s">
        <v>41</v>
      </c>
      <c r="C10386" t="s">
        <v>21</v>
      </c>
      <c r="D10386">
        <v>0</v>
      </c>
    </row>
    <row r="10387" spans="1:4" x14ac:dyDescent="0.3">
      <c r="A10387">
        <v>5907</v>
      </c>
      <c r="B10387" t="s">
        <v>41</v>
      </c>
      <c r="C10387" t="s">
        <v>22</v>
      </c>
      <c r="D10387">
        <v>2</v>
      </c>
    </row>
    <row r="10388" spans="1:4" x14ac:dyDescent="0.3">
      <c r="A10388">
        <v>2740</v>
      </c>
      <c r="B10388" t="s">
        <v>41</v>
      </c>
      <c r="C10388" t="s">
        <v>17</v>
      </c>
      <c r="D10388">
        <v>62</v>
      </c>
    </row>
    <row r="10389" spans="1:4" x14ac:dyDescent="0.3">
      <c r="A10389">
        <v>2740</v>
      </c>
      <c r="B10389" t="s">
        <v>41</v>
      </c>
      <c r="C10389" t="s">
        <v>18</v>
      </c>
      <c r="D10389">
        <v>1</v>
      </c>
    </row>
    <row r="10390" spans="1:4" x14ac:dyDescent="0.3">
      <c r="A10390">
        <v>2740</v>
      </c>
      <c r="B10390" t="s">
        <v>41</v>
      </c>
      <c r="C10390" t="s">
        <v>19</v>
      </c>
      <c r="D10390">
        <v>16</v>
      </c>
    </row>
    <row r="10391" spans="1:4" x14ac:dyDescent="0.3">
      <c r="A10391">
        <v>2740</v>
      </c>
      <c r="B10391" t="s">
        <v>41</v>
      </c>
      <c r="C10391" t="s">
        <v>20</v>
      </c>
      <c r="D10391">
        <v>3</v>
      </c>
    </row>
    <row r="10392" spans="1:4" x14ac:dyDescent="0.3">
      <c r="A10392">
        <v>2740</v>
      </c>
      <c r="B10392" t="s">
        <v>41</v>
      </c>
      <c r="C10392" t="s">
        <v>21</v>
      </c>
      <c r="D10392">
        <v>2</v>
      </c>
    </row>
    <row r="10393" spans="1:4" x14ac:dyDescent="0.3">
      <c r="A10393">
        <v>2740</v>
      </c>
      <c r="B10393" t="s">
        <v>41</v>
      </c>
      <c r="C10393" t="s">
        <v>22</v>
      </c>
      <c r="D10393">
        <v>6</v>
      </c>
    </row>
    <row r="10394" spans="1:4" x14ac:dyDescent="0.3">
      <c r="A10394">
        <v>8414</v>
      </c>
      <c r="B10394" t="s">
        <v>41</v>
      </c>
      <c r="C10394" t="s">
        <v>17</v>
      </c>
      <c r="D10394">
        <v>56</v>
      </c>
    </row>
    <row r="10395" spans="1:4" x14ac:dyDescent="0.3">
      <c r="A10395">
        <v>8414</v>
      </c>
      <c r="B10395" t="s">
        <v>41</v>
      </c>
      <c r="C10395" t="s">
        <v>18</v>
      </c>
      <c r="D10395">
        <v>0</v>
      </c>
    </row>
    <row r="10396" spans="1:4" x14ac:dyDescent="0.3">
      <c r="A10396">
        <v>8414</v>
      </c>
      <c r="B10396" t="s">
        <v>41</v>
      </c>
      <c r="C10396" t="s">
        <v>19</v>
      </c>
      <c r="D10396">
        <v>12</v>
      </c>
    </row>
    <row r="10397" spans="1:4" x14ac:dyDescent="0.3">
      <c r="A10397">
        <v>8414</v>
      </c>
      <c r="B10397" t="s">
        <v>41</v>
      </c>
      <c r="C10397" t="s">
        <v>20</v>
      </c>
      <c r="D10397">
        <v>0</v>
      </c>
    </row>
    <row r="10398" spans="1:4" x14ac:dyDescent="0.3">
      <c r="A10398">
        <v>8414</v>
      </c>
      <c r="B10398" t="s">
        <v>41</v>
      </c>
      <c r="C10398" t="s">
        <v>21</v>
      </c>
      <c r="D10398">
        <v>0</v>
      </c>
    </row>
    <row r="10399" spans="1:4" x14ac:dyDescent="0.3">
      <c r="A10399">
        <v>8414</v>
      </c>
      <c r="B10399" t="s">
        <v>41</v>
      </c>
      <c r="C10399" t="s">
        <v>22</v>
      </c>
      <c r="D10399">
        <v>18</v>
      </c>
    </row>
    <row r="10400" spans="1:4" x14ac:dyDescent="0.3">
      <c r="A10400">
        <v>5967</v>
      </c>
      <c r="B10400" t="s">
        <v>52</v>
      </c>
      <c r="C10400" t="s">
        <v>17</v>
      </c>
      <c r="D10400">
        <v>26</v>
      </c>
    </row>
    <row r="10401" spans="1:4" x14ac:dyDescent="0.3">
      <c r="A10401">
        <v>5967</v>
      </c>
      <c r="B10401" t="s">
        <v>52</v>
      </c>
      <c r="C10401" t="s">
        <v>18</v>
      </c>
      <c r="D10401">
        <v>2</v>
      </c>
    </row>
    <row r="10402" spans="1:4" x14ac:dyDescent="0.3">
      <c r="A10402">
        <v>5967</v>
      </c>
      <c r="B10402" t="s">
        <v>52</v>
      </c>
      <c r="C10402" t="s">
        <v>19</v>
      </c>
      <c r="D10402">
        <v>19</v>
      </c>
    </row>
    <row r="10403" spans="1:4" x14ac:dyDescent="0.3">
      <c r="A10403">
        <v>5967</v>
      </c>
      <c r="B10403" t="s">
        <v>52</v>
      </c>
      <c r="C10403" t="s">
        <v>20</v>
      </c>
      <c r="D10403">
        <v>10</v>
      </c>
    </row>
    <row r="10404" spans="1:4" x14ac:dyDescent="0.3">
      <c r="A10404">
        <v>5967</v>
      </c>
      <c r="B10404" t="s">
        <v>52</v>
      </c>
      <c r="C10404" t="s">
        <v>21</v>
      </c>
      <c r="D10404">
        <v>5</v>
      </c>
    </row>
    <row r="10405" spans="1:4" x14ac:dyDescent="0.3">
      <c r="A10405">
        <v>5967</v>
      </c>
      <c r="B10405" t="s">
        <v>52</v>
      </c>
      <c r="C10405" t="s">
        <v>22</v>
      </c>
      <c r="D10405">
        <v>8</v>
      </c>
    </row>
    <row r="10406" spans="1:4" x14ac:dyDescent="0.3">
      <c r="A10406">
        <v>10967</v>
      </c>
      <c r="B10406" t="s">
        <v>47</v>
      </c>
      <c r="C10406" t="s">
        <v>17</v>
      </c>
      <c r="D10406">
        <v>33</v>
      </c>
    </row>
    <row r="10407" spans="1:4" x14ac:dyDescent="0.3">
      <c r="A10407">
        <v>10967</v>
      </c>
      <c r="B10407" t="s">
        <v>47</v>
      </c>
      <c r="C10407" t="s">
        <v>18</v>
      </c>
      <c r="D10407">
        <v>6</v>
      </c>
    </row>
    <row r="10408" spans="1:4" x14ac:dyDescent="0.3">
      <c r="A10408">
        <v>10967</v>
      </c>
      <c r="B10408" t="s">
        <v>47</v>
      </c>
      <c r="C10408" t="s">
        <v>19</v>
      </c>
      <c r="D10408">
        <v>40</v>
      </c>
    </row>
    <row r="10409" spans="1:4" x14ac:dyDescent="0.3">
      <c r="A10409">
        <v>10967</v>
      </c>
      <c r="B10409" t="s">
        <v>47</v>
      </c>
      <c r="C10409" t="s">
        <v>20</v>
      </c>
      <c r="D10409">
        <v>3</v>
      </c>
    </row>
    <row r="10410" spans="1:4" x14ac:dyDescent="0.3">
      <c r="A10410">
        <v>10967</v>
      </c>
      <c r="B10410" t="s">
        <v>47</v>
      </c>
      <c r="C10410" t="s">
        <v>21</v>
      </c>
      <c r="D10410">
        <v>7</v>
      </c>
    </row>
    <row r="10411" spans="1:4" x14ac:dyDescent="0.3">
      <c r="A10411">
        <v>10967</v>
      </c>
      <c r="B10411" t="s">
        <v>47</v>
      </c>
      <c r="C10411" t="s">
        <v>22</v>
      </c>
      <c r="D10411">
        <v>10</v>
      </c>
    </row>
    <row r="10412" spans="1:4" x14ac:dyDescent="0.3">
      <c r="A10412">
        <v>7275</v>
      </c>
      <c r="B10412" t="s">
        <v>43</v>
      </c>
      <c r="C10412" t="s">
        <v>17</v>
      </c>
      <c r="D10412">
        <v>79</v>
      </c>
    </row>
    <row r="10413" spans="1:4" x14ac:dyDescent="0.3">
      <c r="A10413">
        <v>7275</v>
      </c>
      <c r="B10413" t="s">
        <v>43</v>
      </c>
      <c r="C10413" t="s">
        <v>18</v>
      </c>
      <c r="D10413">
        <v>1</v>
      </c>
    </row>
    <row r="10414" spans="1:4" x14ac:dyDescent="0.3">
      <c r="A10414">
        <v>7275</v>
      </c>
      <c r="B10414" t="s">
        <v>43</v>
      </c>
      <c r="C10414" t="s">
        <v>19</v>
      </c>
      <c r="D10414">
        <v>31</v>
      </c>
    </row>
    <row r="10415" spans="1:4" x14ac:dyDescent="0.3">
      <c r="A10415">
        <v>7275</v>
      </c>
      <c r="B10415" t="s">
        <v>43</v>
      </c>
      <c r="C10415" t="s">
        <v>20</v>
      </c>
      <c r="D10415">
        <v>4</v>
      </c>
    </row>
    <row r="10416" spans="1:4" x14ac:dyDescent="0.3">
      <c r="A10416">
        <v>7275</v>
      </c>
      <c r="B10416" t="s">
        <v>43</v>
      </c>
      <c r="C10416" t="s">
        <v>21</v>
      </c>
      <c r="D10416">
        <v>4</v>
      </c>
    </row>
    <row r="10417" spans="1:4" x14ac:dyDescent="0.3">
      <c r="A10417">
        <v>7275</v>
      </c>
      <c r="B10417" t="s">
        <v>43</v>
      </c>
      <c r="C10417" t="s">
        <v>22</v>
      </c>
      <c r="D10417">
        <v>12</v>
      </c>
    </row>
    <row r="10418" spans="1:4" x14ac:dyDescent="0.3">
      <c r="A10418">
        <v>8334</v>
      </c>
      <c r="B10418" t="s">
        <v>41</v>
      </c>
      <c r="C10418" t="s">
        <v>17</v>
      </c>
      <c r="D10418">
        <v>79</v>
      </c>
    </row>
    <row r="10419" spans="1:4" x14ac:dyDescent="0.3">
      <c r="A10419">
        <v>8334</v>
      </c>
      <c r="B10419" t="s">
        <v>41</v>
      </c>
      <c r="C10419" t="s">
        <v>18</v>
      </c>
      <c r="D10419">
        <v>1</v>
      </c>
    </row>
    <row r="10420" spans="1:4" x14ac:dyDescent="0.3">
      <c r="A10420">
        <v>8334</v>
      </c>
      <c r="B10420" t="s">
        <v>41</v>
      </c>
      <c r="C10420" t="s">
        <v>19</v>
      </c>
      <c r="D10420">
        <v>31</v>
      </c>
    </row>
    <row r="10421" spans="1:4" x14ac:dyDescent="0.3">
      <c r="A10421">
        <v>8334</v>
      </c>
      <c r="B10421" t="s">
        <v>41</v>
      </c>
      <c r="C10421" t="s">
        <v>20</v>
      </c>
      <c r="D10421">
        <v>4</v>
      </c>
    </row>
    <row r="10422" spans="1:4" x14ac:dyDescent="0.3">
      <c r="A10422">
        <v>8334</v>
      </c>
      <c r="B10422" t="s">
        <v>41</v>
      </c>
      <c r="C10422" t="s">
        <v>21</v>
      </c>
      <c r="D10422">
        <v>4</v>
      </c>
    </row>
    <row r="10423" spans="1:4" x14ac:dyDescent="0.3">
      <c r="A10423">
        <v>8334</v>
      </c>
      <c r="B10423" t="s">
        <v>41</v>
      </c>
      <c r="C10423" t="s">
        <v>22</v>
      </c>
      <c r="D10423">
        <v>12</v>
      </c>
    </row>
    <row r="10424" spans="1:4" x14ac:dyDescent="0.3">
      <c r="A10424">
        <v>6679</v>
      </c>
      <c r="B10424" t="s">
        <v>41</v>
      </c>
      <c r="C10424" t="s">
        <v>17</v>
      </c>
      <c r="D10424">
        <v>10</v>
      </c>
    </row>
    <row r="10425" spans="1:4" x14ac:dyDescent="0.3">
      <c r="A10425">
        <v>6679</v>
      </c>
      <c r="B10425" t="s">
        <v>41</v>
      </c>
      <c r="C10425" t="s">
        <v>18</v>
      </c>
      <c r="D10425">
        <v>3</v>
      </c>
    </row>
    <row r="10426" spans="1:4" x14ac:dyDescent="0.3">
      <c r="A10426">
        <v>6679</v>
      </c>
      <c r="B10426" t="s">
        <v>41</v>
      </c>
      <c r="C10426" t="s">
        <v>19</v>
      </c>
      <c r="D10426">
        <v>3</v>
      </c>
    </row>
    <row r="10427" spans="1:4" x14ac:dyDescent="0.3">
      <c r="A10427">
        <v>6679</v>
      </c>
      <c r="B10427" t="s">
        <v>41</v>
      </c>
      <c r="C10427" t="s">
        <v>20</v>
      </c>
      <c r="D10427">
        <v>0</v>
      </c>
    </row>
    <row r="10428" spans="1:4" x14ac:dyDescent="0.3">
      <c r="A10428">
        <v>6679</v>
      </c>
      <c r="B10428" t="s">
        <v>41</v>
      </c>
      <c r="C10428" t="s">
        <v>21</v>
      </c>
      <c r="D10428">
        <v>0</v>
      </c>
    </row>
    <row r="10429" spans="1:4" x14ac:dyDescent="0.3">
      <c r="A10429">
        <v>6679</v>
      </c>
      <c r="B10429" t="s">
        <v>41</v>
      </c>
      <c r="C10429" t="s">
        <v>22</v>
      </c>
      <c r="D10429">
        <v>0</v>
      </c>
    </row>
    <row r="10430" spans="1:4" x14ac:dyDescent="0.3">
      <c r="A10430">
        <v>1388</v>
      </c>
      <c r="B10430" t="s">
        <v>53</v>
      </c>
      <c r="C10430" t="s">
        <v>17</v>
      </c>
      <c r="D10430">
        <v>6</v>
      </c>
    </row>
    <row r="10431" spans="1:4" x14ac:dyDescent="0.3">
      <c r="A10431">
        <v>1388</v>
      </c>
      <c r="B10431" t="s">
        <v>53</v>
      </c>
      <c r="C10431" t="s">
        <v>18</v>
      </c>
      <c r="D10431">
        <v>10</v>
      </c>
    </row>
    <row r="10432" spans="1:4" x14ac:dyDescent="0.3">
      <c r="A10432">
        <v>1388</v>
      </c>
      <c r="B10432" t="s">
        <v>53</v>
      </c>
      <c r="C10432" t="s">
        <v>19</v>
      </c>
      <c r="D10432">
        <v>21</v>
      </c>
    </row>
    <row r="10433" spans="1:4" x14ac:dyDescent="0.3">
      <c r="A10433">
        <v>1388</v>
      </c>
      <c r="B10433" t="s">
        <v>53</v>
      </c>
      <c r="C10433" t="s">
        <v>20</v>
      </c>
      <c r="D10433">
        <v>19</v>
      </c>
    </row>
    <row r="10434" spans="1:4" x14ac:dyDescent="0.3">
      <c r="A10434">
        <v>1388</v>
      </c>
      <c r="B10434" t="s">
        <v>53</v>
      </c>
      <c r="C10434" t="s">
        <v>21</v>
      </c>
      <c r="D10434">
        <v>14</v>
      </c>
    </row>
    <row r="10435" spans="1:4" x14ac:dyDescent="0.3">
      <c r="A10435">
        <v>1388</v>
      </c>
      <c r="B10435" t="s">
        <v>53</v>
      </c>
      <c r="C10435" t="s">
        <v>22</v>
      </c>
      <c r="D10435">
        <v>42</v>
      </c>
    </row>
    <row r="10436" spans="1:4" x14ac:dyDescent="0.3">
      <c r="A10436">
        <v>979</v>
      </c>
      <c r="B10436" t="s">
        <v>41</v>
      </c>
      <c r="C10436" t="s">
        <v>17</v>
      </c>
      <c r="D10436">
        <v>6</v>
      </c>
    </row>
    <row r="10437" spans="1:4" x14ac:dyDescent="0.3">
      <c r="A10437">
        <v>979</v>
      </c>
      <c r="B10437" t="s">
        <v>41</v>
      </c>
      <c r="C10437" t="s">
        <v>18</v>
      </c>
      <c r="D10437">
        <v>10</v>
      </c>
    </row>
    <row r="10438" spans="1:4" x14ac:dyDescent="0.3">
      <c r="A10438">
        <v>979</v>
      </c>
      <c r="B10438" t="s">
        <v>41</v>
      </c>
      <c r="C10438" t="s">
        <v>19</v>
      </c>
      <c r="D10438">
        <v>21</v>
      </c>
    </row>
    <row r="10439" spans="1:4" x14ac:dyDescent="0.3">
      <c r="A10439">
        <v>979</v>
      </c>
      <c r="B10439" t="s">
        <v>41</v>
      </c>
      <c r="C10439" t="s">
        <v>20</v>
      </c>
      <c r="D10439">
        <v>19</v>
      </c>
    </row>
    <row r="10440" spans="1:4" x14ac:dyDescent="0.3">
      <c r="A10440">
        <v>979</v>
      </c>
      <c r="B10440" t="s">
        <v>41</v>
      </c>
      <c r="C10440" t="s">
        <v>21</v>
      </c>
      <c r="D10440">
        <v>14</v>
      </c>
    </row>
    <row r="10441" spans="1:4" x14ac:dyDescent="0.3">
      <c r="A10441">
        <v>979</v>
      </c>
      <c r="B10441" t="s">
        <v>41</v>
      </c>
      <c r="C10441" t="s">
        <v>22</v>
      </c>
      <c r="D10441">
        <v>42</v>
      </c>
    </row>
    <row r="10442" spans="1:4" x14ac:dyDescent="0.3">
      <c r="A10442">
        <v>10680</v>
      </c>
      <c r="B10442" t="s">
        <v>41</v>
      </c>
      <c r="C10442" t="s">
        <v>17</v>
      </c>
      <c r="D10442">
        <v>45</v>
      </c>
    </row>
    <row r="10443" spans="1:4" x14ac:dyDescent="0.3">
      <c r="A10443">
        <v>10680</v>
      </c>
      <c r="B10443" t="s">
        <v>41</v>
      </c>
      <c r="C10443" t="s">
        <v>18</v>
      </c>
      <c r="D10443">
        <v>0</v>
      </c>
    </row>
    <row r="10444" spans="1:4" x14ac:dyDescent="0.3">
      <c r="A10444">
        <v>10680</v>
      </c>
      <c r="B10444" t="s">
        <v>41</v>
      </c>
      <c r="C10444" t="s">
        <v>19</v>
      </c>
      <c r="D10444">
        <v>16</v>
      </c>
    </row>
    <row r="10445" spans="1:4" x14ac:dyDescent="0.3">
      <c r="A10445">
        <v>10680</v>
      </c>
      <c r="B10445" t="s">
        <v>41</v>
      </c>
      <c r="C10445" t="s">
        <v>20</v>
      </c>
      <c r="D10445">
        <v>2</v>
      </c>
    </row>
    <row r="10446" spans="1:4" x14ac:dyDescent="0.3">
      <c r="A10446">
        <v>10680</v>
      </c>
      <c r="B10446" t="s">
        <v>41</v>
      </c>
      <c r="C10446" t="s">
        <v>21</v>
      </c>
      <c r="D10446">
        <v>1</v>
      </c>
    </row>
    <row r="10447" spans="1:4" x14ac:dyDescent="0.3">
      <c r="A10447">
        <v>10680</v>
      </c>
      <c r="B10447" t="s">
        <v>41</v>
      </c>
      <c r="C10447" t="s">
        <v>22</v>
      </c>
      <c r="D10447">
        <v>6</v>
      </c>
    </row>
    <row r="10448" spans="1:4" x14ac:dyDescent="0.3">
      <c r="A10448">
        <v>8230</v>
      </c>
      <c r="B10448" t="s">
        <v>41</v>
      </c>
      <c r="C10448" t="s">
        <v>17</v>
      </c>
      <c r="D10448">
        <v>22</v>
      </c>
    </row>
    <row r="10449" spans="1:4" x14ac:dyDescent="0.3">
      <c r="A10449">
        <v>8230</v>
      </c>
      <c r="B10449" t="s">
        <v>41</v>
      </c>
      <c r="C10449" t="s">
        <v>18</v>
      </c>
      <c r="D10449">
        <v>2</v>
      </c>
    </row>
    <row r="10450" spans="1:4" x14ac:dyDescent="0.3">
      <c r="A10450">
        <v>8230</v>
      </c>
      <c r="B10450" t="s">
        <v>41</v>
      </c>
      <c r="C10450" t="s">
        <v>19</v>
      </c>
      <c r="D10450">
        <v>31</v>
      </c>
    </row>
    <row r="10451" spans="1:4" x14ac:dyDescent="0.3">
      <c r="A10451">
        <v>8230</v>
      </c>
      <c r="B10451" t="s">
        <v>41</v>
      </c>
      <c r="C10451" t="s">
        <v>20</v>
      </c>
      <c r="D10451">
        <v>7</v>
      </c>
    </row>
    <row r="10452" spans="1:4" x14ac:dyDescent="0.3">
      <c r="A10452">
        <v>8230</v>
      </c>
      <c r="B10452" t="s">
        <v>41</v>
      </c>
      <c r="C10452" t="s">
        <v>21</v>
      </c>
      <c r="D10452">
        <v>4</v>
      </c>
    </row>
    <row r="10453" spans="1:4" x14ac:dyDescent="0.3">
      <c r="A10453">
        <v>8230</v>
      </c>
      <c r="B10453" t="s">
        <v>41</v>
      </c>
      <c r="C10453" t="s">
        <v>22</v>
      </c>
      <c r="D10453">
        <v>5</v>
      </c>
    </row>
    <row r="10454" spans="1:4" x14ac:dyDescent="0.3">
      <c r="A10454">
        <v>2815</v>
      </c>
      <c r="B10454" t="s">
        <v>41</v>
      </c>
      <c r="C10454" t="s">
        <v>17</v>
      </c>
      <c r="D10454">
        <v>7</v>
      </c>
    </row>
    <row r="10455" spans="1:4" x14ac:dyDescent="0.3">
      <c r="A10455">
        <v>2815</v>
      </c>
      <c r="B10455" t="s">
        <v>41</v>
      </c>
      <c r="C10455" t="s">
        <v>18</v>
      </c>
      <c r="D10455">
        <v>5</v>
      </c>
    </row>
    <row r="10456" spans="1:4" x14ac:dyDescent="0.3">
      <c r="A10456">
        <v>2815</v>
      </c>
      <c r="B10456" t="s">
        <v>41</v>
      </c>
      <c r="C10456" t="s">
        <v>19</v>
      </c>
      <c r="D10456">
        <v>39</v>
      </c>
    </row>
    <row r="10457" spans="1:4" x14ac:dyDescent="0.3">
      <c r="A10457">
        <v>2815</v>
      </c>
      <c r="B10457" t="s">
        <v>41</v>
      </c>
      <c r="C10457" t="s">
        <v>20</v>
      </c>
      <c r="D10457">
        <v>17</v>
      </c>
    </row>
    <row r="10458" spans="1:4" x14ac:dyDescent="0.3">
      <c r="A10458">
        <v>2815</v>
      </c>
      <c r="B10458" t="s">
        <v>41</v>
      </c>
      <c r="C10458" t="s">
        <v>21</v>
      </c>
      <c r="D10458">
        <v>15</v>
      </c>
    </row>
    <row r="10459" spans="1:4" x14ac:dyDescent="0.3">
      <c r="A10459">
        <v>2815</v>
      </c>
      <c r="B10459" t="s">
        <v>41</v>
      </c>
      <c r="C10459" t="s">
        <v>22</v>
      </c>
      <c r="D10459">
        <v>37</v>
      </c>
    </row>
    <row r="10460" spans="1:4" x14ac:dyDescent="0.3">
      <c r="A10460">
        <v>11030</v>
      </c>
      <c r="B10460" t="s">
        <v>41</v>
      </c>
      <c r="C10460" t="s">
        <v>17</v>
      </c>
      <c r="D10460">
        <v>9</v>
      </c>
    </row>
    <row r="10461" spans="1:4" x14ac:dyDescent="0.3">
      <c r="A10461">
        <v>11030</v>
      </c>
      <c r="B10461" t="s">
        <v>41</v>
      </c>
      <c r="C10461" t="s">
        <v>18</v>
      </c>
      <c r="D10461">
        <v>0</v>
      </c>
    </row>
    <row r="10462" spans="1:4" x14ac:dyDescent="0.3">
      <c r="A10462">
        <v>11030</v>
      </c>
      <c r="B10462" t="s">
        <v>41</v>
      </c>
      <c r="C10462" t="s">
        <v>19</v>
      </c>
      <c r="D10462">
        <v>3</v>
      </c>
    </row>
    <row r="10463" spans="1:4" x14ac:dyDescent="0.3">
      <c r="A10463">
        <v>11030</v>
      </c>
      <c r="B10463" t="s">
        <v>41</v>
      </c>
      <c r="C10463" t="s">
        <v>20</v>
      </c>
      <c r="D10463">
        <v>0</v>
      </c>
    </row>
    <row r="10464" spans="1:4" x14ac:dyDescent="0.3">
      <c r="A10464">
        <v>11030</v>
      </c>
      <c r="B10464" t="s">
        <v>41</v>
      </c>
      <c r="C10464" t="s">
        <v>21</v>
      </c>
      <c r="D10464">
        <v>0</v>
      </c>
    </row>
    <row r="10465" spans="1:4" x14ac:dyDescent="0.3">
      <c r="A10465">
        <v>11030</v>
      </c>
      <c r="B10465" t="s">
        <v>41</v>
      </c>
      <c r="C10465" t="s">
        <v>22</v>
      </c>
      <c r="D10465">
        <v>4</v>
      </c>
    </row>
    <row r="10466" spans="1:4" x14ac:dyDescent="0.3">
      <c r="A10466">
        <v>6424</v>
      </c>
      <c r="B10466" t="s">
        <v>41</v>
      </c>
      <c r="C10466" t="s">
        <v>17</v>
      </c>
      <c r="D10466">
        <v>12</v>
      </c>
    </row>
    <row r="10467" spans="1:4" x14ac:dyDescent="0.3">
      <c r="A10467">
        <v>6424</v>
      </c>
      <c r="B10467" t="s">
        <v>41</v>
      </c>
      <c r="C10467" t="s">
        <v>18</v>
      </c>
      <c r="D10467">
        <v>6</v>
      </c>
    </row>
    <row r="10468" spans="1:4" x14ac:dyDescent="0.3">
      <c r="A10468">
        <v>6424</v>
      </c>
      <c r="B10468" t="s">
        <v>41</v>
      </c>
      <c r="C10468" t="s">
        <v>19</v>
      </c>
      <c r="D10468">
        <v>2</v>
      </c>
    </row>
    <row r="10469" spans="1:4" x14ac:dyDescent="0.3">
      <c r="A10469">
        <v>6424</v>
      </c>
      <c r="B10469" t="s">
        <v>41</v>
      </c>
      <c r="C10469" t="s">
        <v>20</v>
      </c>
      <c r="D10469">
        <v>11</v>
      </c>
    </row>
    <row r="10470" spans="1:4" x14ac:dyDescent="0.3">
      <c r="A10470">
        <v>6424</v>
      </c>
      <c r="B10470" t="s">
        <v>41</v>
      </c>
      <c r="C10470" t="s">
        <v>21</v>
      </c>
      <c r="D10470">
        <v>2</v>
      </c>
    </row>
    <row r="10471" spans="1:4" x14ac:dyDescent="0.3">
      <c r="A10471">
        <v>6424</v>
      </c>
      <c r="B10471" t="s">
        <v>41</v>
      </c>
      <c r="C10471" t="s">
        <v>22</v>
      </c>
      <c r="D10471">
        <v>16</v>
      </c>
    </row>
    <row r="10472" spans="1:4" x14ac:dyDescent="0.3">
      <c r="A10472">
        <v>5985</v>
      </c>
      <c r="B10472" t="s">
        <v>41</v>
      </c>
      <c r="C10472" t="s">
        <v>17</v>
      </c>
      <c r="D10472">
        <v>80</v>
      </c>
    </row>
    <row r="10473" spans="1:4" x14ac:dyDescent="0.3">
      <c r="A10473">
        <v>5985</v>
      </c>
      <c r="B10473" t="s">
        <v>41</v>
      </c>
      <c r="C10473" t="s">
        <v>18</v>
      </c>
      <c r="D10473">
        <v>1</v>
      </c>
    </row>
    <row r="10474" spans="1:4" x14ac:dyDescent="0.3">
      <c r="A10474">
        <v>5985</v>
      </c>
      <c r="B10474" t="s">
        <v>41</v>
      </c>
      <c r="C10474" t="s">
        <v>19</v>
      </c>
      <c r="D10474">
        <v>37</v>
      </c>
    </row>
    <row r="10475" spans="1:4" x14ac:dyDescent="0.3">
      <c r="A10475">
        <v>5985</v>
      </c>
      <c r="B10475" t="s">
        <v>41</v>
      </c>
      <c r="C10475" t="s">
        <v>20</v>
      </c>
      <c r="D10475">
        <v>0</v>
      </c>
    </row>
    <row r="10476" spans="1:4" x14ac:dyDescent="0.3">
      <c r="A10476">
        <v>5985</v>
      </c>
      <c r="B10476" t="s">
        <v>41</v>
      </c>
      <c r="C10476" t="s">
        <v>21</v>
      </c>
      <c r="D10476">
        <v>1</v>
      </c>
    </row>
    <row r="10477" spans="1:4" x14ac:dyDescent="0.3">
      <c r="A10477">
        <v>5985</v>
      </c>
      <c r="B10477" t="s">
        <v>41</v>
      </c>
      <c r="C10477" t="s">
        <v>22</v>
      </c>
      <c r="D10477">
        <v>3</v>
      </c>
    </row>
    <row r="10478" spans="1:4" x14ac:dyDescent="0.3">
      <c r="A10478">
        <v>3766</v>
      </c>
      <c r="B10478" t="s">
        <v>41</v>
      </c>
      <c r="C10478" t="s">
        <v>17</v>
      </c>
      <c r="D10478">
        <v>100</v>
      </c>
    </row>
    <row r="10479" spans="1:4" x14ac:dyDescent="0.3">
      <c r="A10479">
        <v>3766</v>
      </c>
      <c r="B10479" t="s">
        <v>41</v>
      </c>
      <c r="C10479" t="s">
        <v>18</v>
      </c>
      <c r="D10479">
        <v>71</v>
      </c>
    </row>
    <row r="10480" spans="1:4" x14ac:dyDescent="0.3">
      <c r="A10480">
        <v>3766</v>
      </c>
      <c r="B10480" t="s">
        <v>41</v>
      </c>
      <c r="C10480" t="s">
        <v>19</v>
      </c>
      <c r="D10480">
        <v>243</v>
      </c>
    </row>
    <row r="10481" spans="1:4" x14ac:dyDescent="0.3">
      <c r="A10481">
        <v>3766</v>
      </c>
      <c r="B10481" t="s">
        <v>41</v>
      </c>
      <c r="C10481" t="s">
        <v>20</v>
      </c>
      <c r="D10481">
        <v>108</v>
      </c>
    </row>
    <row r="10482" spans="1:4" x14ac:dyDescent="0.3">
      <c r="A10482">
        <v>3766</v>
      </c>
      <c r="B10482" t="s">
        <v>41</v>
      </c>
      <c r="C10482" t="s">
        <v>21</v>
      </c>
      <c r="D10482">
        <v>94</v>
      </c>
    </row>
    <row r="10483" spans="1:4" x14ac:dyDescent="0.3">
      <c r="A10483">
        <v>3766</v>
      </c>
      <c r="B10483" t="s">
        <v>41</v>
      </c>
      <c r="C10483" t="s">
        <v>22</v>
      </c>
      <c r="D10483">
        <v>219</v>
      </c>
    </row>
    <row r="10484" spans="1:4" x14ac:dyDescent="0.3">
      <c r="A10484">
        <v>7685</v>
      </c>
      <c r="B10484" t="s">
        <v>41</v>
      </c>
      <c r="C10484" t="s">
        <v>17</v>
      </c>
      <c r="D10484">
        <v>30</v>
      </c>
    </row>
    <row r="10485" spans="1:4" x14ac:dyDescent="0.3">
      <c r="A10485">
        <v>7685</v>
      </c>
      <c r="B10485" t="s">
        <v>41</v>
      </c>
      <c r="C10485" t="s">
        <v>18</v>
      </c>
      <c r="D10485">
        <v>8</v>
      </c>
    </row>
    <row r="10486" spans="1:4" x14ac:dyDescent="0.3">
      <c r="A10486">
        <v>7685</v>
      </c>
      <c r="B10486" t="s">
        <v>41</v>
      </c>
      <c r="C10486" t="s">
        <v>19</v>
      </c>
      <c r="D10486">
        <v>12</v>
      </c>
    </row>
    <row r="10487" spans="1:4" x14ac:dyDescent="0.3">
      <c r="A10487">
        <v>7685</v>
      </c>
      <c r="B10487" t="s">
        <v>41</v>
      </c>
      <c r="C10487" t="s">
        <v>20</v>
      </c>
      <c r="D10487">
        <v>8</v>
      </c>
    </row>
    <row r="10488" spans="1:4" x14ac:dyDescent="0.3">
      <c r="A10488">
        <v>7685</v>
      </c>
      <c r="B10488" t="s">
        <v>41</v>
      </c>
      <c r="C10488" t="s">
        <v>21</v>
      </c>
      <c r="D10488">
        <v>8</v>
      </c>
    </row>
    <row r="10489" spans="1:4" x14ac:dyDescent="0.3">
      <c r="A10489">
        <v>7685</v>
      </c>
      <c r="B10489" t="s">
        <v>41</v>
      </c>
      <c r="C10489" t="s">
        <v>22</v>
      </c>
      <c r="D10489">
        <v>12</v>
      </c>
    </row>
    <row r="10490" spans="1:4" x14ac:dyDescent="0.3">
      <c r="A10490">
        <v>6310</v>
      </c>
      <c r="B10490" t="s">
        <v>48</v>
      </c>
      <c r="C10490" t="s">
        <v>17</v>
      </c>
      <c r="D10490">
        <v>30</v>
      </c>
    </row>
    <row r="10491" spans="1:4" x14ac:dyDescent="0.3">
      <c r="A10491">
        <v>6310</v>
      </c>
      <c r="B10491" t="s">
        <v>48</v>
      </c>
      <c r="C10491" t="s">
        <v>18</v>
      </c>
      <c r="D10491">
        <v>8</v>
      </c>
    </row>
    <row r="10492" spans="1:4" x14ac:dyDescent="0.3">
      <c r="A10492">
        <v>6310</v>
      </c>
      <c r="B10492" t="s">
        <v>48</v>
      </c>
      <c r="C10492" t="s">
        <v>19</v>
      </c>
      <c r="D10492">
        <v>12</v>
      </c>
    </row>
    <row r="10493" spans="1:4" x14ac:dyDescent="0.3">
      <c r="A10493">
        <v>6310</v>
      </c>
      <c r="B10493" t="s">
        <v>48</v>
      </c>
      <c r="C10493" t="s">
        <v>20</v>
      </c>
      <c r="D10493">
        <v>8</v>
      </c>
    </row>
    <row r="10494" spans="1:4" x14ac:dyDescent="0.3">
      <c r="A10494">
        <v>6310</v>
      </c>
      <c r="B10494" t="s">
        <v>48</v>
      </c>
      <c r="C10494" t="s">
        <v>21</v>
      </c>
      <c r="D10494">
        <v>8</v>
      </c>
    </row>
    <row r="10495" spans="1:4" x14ac:dyDescent="0.3">
      <c r="A10495">
        <v>6310</v>
      </c>
      <c r="B10495" t="s">
        <v>48</v>
      </c>
      <c r="C10495" t="s">
        <v>22</v>
      </c>
      <c r="D10495">
        <v>12</v>
      </c>
    </row>
    <row r="10496" spans="1:4" x14ac:dyDescent="0.3">
      <c r="A10496">
        <v>6885</v>
      </c>
      <c r="B10496" t="s">
        <v>48</v>
      </c>
      <c r="C10496" t="s">
        <v>17</v>
      </c>
      <c r="D10496">
        <v>38</v>
      </c>
    </row>
    <row r="10497" spans="1:4" x14ac:dyDescent="0.3">
      <c r="A10497">
        <v>6885</v>
      </c>
      <c r="B10497" t="s">
        <v>48</v>
      </c>
      <c r="C10497" t="s">
        <v>18</v>
      </c>
      <c r="D10497">
        <v>0</v>
      </c>
    </row>
    <row r="10498" spans="1:4" x14ac:dyDescent="0.3">
      <c r="A10498">
        <v>6885</v>
      </c>
      <c r="B10498" t="s">
        <v>48</v>
      </c>
      <c r="C10498" t="s">
        <v>19</v>
      </c>
      <c r="D10498">
        <v>12</v>
      </c>
    </row>
    <row r="10499" spans="1:4" x14ac:dyDescent="0.3">
      <c r="A10499">
        <v>6885</v>
      </c>
      <c r="B10499" t="s">
        <v>48</v>
      </c>
      <c r="C10499" t="s">
        <v>20</v>
      </c>
      <c r="D10499">
        <v>3</v>
      </c>
    </row>
    <row r="10500" spans="1:4" x14ac:dyDescent="0.3">
      <c r="A10500">
        <v>6885</v>
      </c>
      <c r="B10500" t="s">
        <v>48</v>
      </c>
      <c r="C10500" t="s">
        <v>21</v>
      </c>
      <c r="D10500">
        <v>1</v>
      </c>
    </row>
    <row r="10501" spans="1:4" x14ac:dyDescent="0.3">
      <c r="A10501">
        <v>6885</v>
      </c>
      <c r="B10501" t="s">
        <v>48</v>
      </c>
      <c r="C10501" t="s">
        <v>22</v>
      </c>
      <c r="D10501">
        <v>1</v>
      </c>
    </row>
    <row r="10502" spans="1:4" x14ac:dyDescent="0.3">
      <c r="A10502">
        <v>6383</v>
      </c>
      <c r="B10502" t="s">
        <v>47</v>
      </c>
      <c r="C10502" t="s">
        <v>17</v>
      </c>
      <c r="D10502">
        <v>26</v>
      </c>
    </row>
    <row r="10503" spans="1:4" x14ac:dyDescent="0.3">
      <c r="A10503">
        <v>6383</v>
      </c>
      <c r="B10503" t="s">
        <v>47</v>
      </c>
      <c r="C10503" t="s">
        <v>18</v>
      </c>
      <c r="D10503">
        <v>0</v>
      </c>
    </row>
    <row r="10504" spans="1:4" x14ac:dyDescent="0.3">
      <c r="A10504">
        <v>6383</v>
      </c>
      <c r="B10504" t="s">
        <v>47</v>
      </c>
      <c r="C10504" t="s">
        <v>19</v>
      </c>
      <c r="D10504">
        <v>15</v>
      </c>
    </row>
    <row r="10505" spans="1:4" x14ac:dyDescent="0.3">
      <c r="A10505">
        <v>6383</v>
      </c>
      <c r="B10505" t="s">
        <v>47</v>
      </c>
      <c r="C10505" t="s">
        <v>20</v>
      </c>
      <c r="D10505">
        <v>2</v>
      </c>
    </row>
    <row r="10506" spans="1:4" x14ac:dyDescent="0.3">
      <c r="A10506">
        <v>6383</v>
      </c>
      <c r="B10506" t="s">
        <v>47</v>
      </c>
      <c r="C10506" t="s">
        <v>21</v>
      </c>
      <c r="D10506">
        <v>1</v>
      </c>
    </row>
    <row r="10507" spans="1:4" x14ac:dyDescent="0.3">
      <c r="A10507">
        <v>6383</v>
      </c>
      <c r="B10507" t="s">
        <v>47</v>
      </c>
      <c r="C10507" t="s">
        <v>22</v>
      </c>
      <c r="D10507">
        <v>2</v>
      </c>
    </row>
    <row r="10508" spans="1:4" x14ac:dyDescent="0.3">
      <c r="A10508">
        <v>10536</v>
      </c>
      <c r="B10508" t="s">
        <v>41</v>
      </c>
      <c r="C10508" t="s">
        <v>17</v>
      </c>
      <c r="D10508">
        <v>26</v>
      </c>
    </row>
    <row r="10509" spans="1:4" x14ac:dyDescent="0.3">
      <c r="A10509">
        <v>10536</v>
      </c>
      <c r="B10509" t="s">
        <v>41</v>
      </c>
      <c r="C10509" t="s">
        <v>18</v>
      </c>
      <c r="D10509">
        <v>0</v>
      </c>
    </row>
    <row r="10510" spans="1:4" x14ac:dyDescent="0.3">
      <c r="A10510">
        <v>10536</v>
      </c>
      <c r="B10510" t="s">
        <v>41</v>
      </c>
      <c r="C10510" t="s">
        <v>19</v>
      </c>
      <c r="D10510">
        <v>15</v>
      </c>
    </row>
    <row r="10511" spans="1:4" x14ac:dyDescent="0.3">
      <c r="A10511">
        <v>10536</v>
      </c>
      <c r="B10511" t="s">
        <v>41</v>
      </c>
      <c r="C10511" t="s">
        <v>20</v>
      </c>
      <c r="D10511">
        <v>2</v>
      </c>
    </row>
    <row r="10512" spans="1:4" x14ac:dyDescent="0.3">
      <c r="A10512">
        <v>10536</v>
      </c>
      <c r="B10512" t="s">
        <v>41</v>
      </c>
      <c r="C10512" t="s">
        <v>21</v>
      </c>
      <c r="D10512">
        <v>1</v>
      </c>
    </row>
    <row r="10513" spans="1:4" x14ac:dyDescent="0.3">
      <c r="A10513">
        <v>10536</v>
      </c>
      <c r="B10513" t="s">
        <v>41</v>
      </c>
      <c r="C10513" t="s">
        <v>22</v>
      </c>
      <c r="D10513">
        <v>2</v>
      </c>
    </row>
    <row r="10514" spans="1:4" x14ac:dyDescent="0.3">
      <c r="A10514">
        <v>4227</v>
      </c>
      <c r="B10514" t="s">
        <v>41</v>
      </c>
      <c r="C10514" t="s">
        <v>17</v>
      </c>
      <c r="D10514">
        <v>28</v>
      </c>
    </row>
    <row r="10515" spans="1:4" x14ac:dyDescent="0.3">
      <c r="A10515">
        <v>4227</v>
      </c>
      <c r="B10515" t="s">
        <v>41</v>
      </c>
      <c r="C10515" t="s">
        <v>18</v>
      </c>
      <c r="D10515">
        <v>0</v>
      </c>
    </row>
    <row r="10516" spans="1:4" x14ac:dyDescent="0.3">
      <c r="A10516">
        <v>4227</v>
      </c>
      <c r="B10516" t="s">
        <v>41</v>
      </c>
      <c r="C10516" t="s">
        <v>19</v>
      </c>
      <c r="D10516">
        <v>13</v>
      </c>
    </row>
    <row r="10517" spans="1:4" x14ac:dyDescent="0.3">
      <c r="A10517">
        <v>4227</v>
      </c>
      <c r="B10517" t="s">
        <v>41</v>
      </c>
      <c r="C10517" t="s">
        <v>20</v>
      </c>
      <c r="D10517">
        <v>4</v>
      </c>
    </row>
    <row r="10518" spans="1:4" x14ac:dyDescent="0.3">
      <c r="A10518">
        <v>4227</v>
      </c>
      <c r="B10518" t="s">
        <v>41</v>
      </c>
      <c r="C10518" t="s">
        <v>21</v>
      </c>
      <c r="D10518">
        <v>2</v>
      </c>
    </row>
    <row r="10519" spans="1:4" x14ac:dyDescent="0.3">
      <c r="A10519">
        <v>4227</v>
      </c>
      <c r="B10519" t="s">
        <v>41</v>
      </c>
      <c r="C10519" t="s">
        <v>22</v>
      </c>
      <c r="D10519">
        <v>8</v>
      </c>
    </row>
    <row r="10520" spans="1:4" x14ac:dyDescent="0.3">
      <c r="A10520">
        <v>2258</v>
      </c>
      <c r="B10520" t="s">
        <v>41</v>
      </c>
      <c r="C10520" t="s">
        <v>17</v>
      </c>
      <c r="D10520">
        <v>8</v>
      </c>
    </row>
    <row r="10521" spans="1:4" x14ac:dyDescent="0.3">
      <c r="A10521">
        <v>2258</v>
      </c>
      <c r="B10521" t="s">
        <v>41</v>
      </c>
      <c r="C10521" t="s">
        <v>18</v>
      </c>
      <c r="D10521">
        <v>4</v>
      </c>
    </row>
    <row r="10522" spans="1:4" x14ac:dyDescent="0.3">
      <c r="A10522">
        <v>2258</v>
      </c>
      <c r="B10522" t="s">
        <v>41</v>
      </c>
      <c r="C10522" t="s">
        <v>19</v>
      </c>
      <c r="D10522">
        <v>15</v>
      </c>
    </row>
    <row r="10523" spans="1:4" x14ac:dyDescent="0.3">
      <c r="A10523">
        <v>2258</v>
      </c>
      <c r="B10523" t="s">
        <v>41</v>
      </c>
      <c r="C10523" t="s">
        <v>20</v>
      </c>
      <c r="D10523">
        <v>7</v>
      </c>
    </row>
    <row r="10524" spans="1:4" x14ac:dyDescent="0.3">
      <c r="A10524">
        <v>2258</v>
      </c>
      <c r="B10524" t="s">
        <v>41</v>
      </c>
      <c r="C10524" t="s">
        <v>21</v>
      </c>
      <c r="D10524">
        <v>6</v>
      </c>
    </row>
    <row r="10525" spans="1:4" x14ac:dyDescent="0.3">
      <c r="A10525">
        <v>2258</v>
      </c>
      <c r="B10525" t="s">
        <v>41</v>
      </c>
      <c r="C10525" t="s">
        <v>22</v>
      </c>
      <c r="D10525">
        <v>2</v>
      </c>
    </row>
    <row r="10526" spans="1:4" x14ac:dyDescent="0.3">
      <c r="A10526">
        <v>626</v>
      </c>
      <c r="B10526" t="s">
        <v>43</v>
      </c>
      <c r="C10526" t="s">
        <v>17</v>
      </c>
      <c r="D10526">
        <v>22</v>
      </c>
    </row>
    <row r="10527" spans="1:4" x14ac:dyDescent="0.3">
      <c r="A10527">
        <v>626</v>
      </c>
      <c r="B10527" t="s">
        <v>43</v>
      </c>
      <c r="C10527" t="s">
        <v>18</v>
      </c>
      <c r="D10527">
        <v>2</v>
      </c>
    </row>
    <row r="10528" spans="1:4" x14ac:dyDescent="0.3">
      <c r="A10528">
        <v>626</v>
      </c>
      <c r="B10528" t="s">
        <v>43</v>
      </c>
      <c r="C10528" t="s">
        <v>19</v>
      </c>
      <c r="D10528">
        <v>12</v>
      </c>
    </row>
    <row r="10529" spans="1:4" x14ac:dyDescent="0.3">
      <c r="A10529">
        <v>626</v>
      </c>
      <c r="B10529" t="s">
        <v>43</v>
      </c>
      <c r="C10529" t="s">
        <v>20</v>
      </c>
      <c r="D10529">
        <v>0</v>
      </c>
    </row>
    <row r="10530" spans="1:4" x14ac:dyDescent="0.3">
      <c r="A10530">
        <v>626</v>
      </c>
      <c r="B10530" t="s">
        <v>43</v>
      </c>
      <c r="C10530" t="s">
        <v>21</v>
      </c>
      <c r="D10530">
        <v>2</v>
      </c>
    </row>
    <row r="10531" spans="1:4" x14ac:dyDescent="0.3">
      <c r="A10531">
        <v>626</v>
      </c>
      <c r="B10531" t="s">
        <v>43</v>
      </c>
      <c r="C10531" t="s">
        <v>22</v>
      </c>
      <c r="D10531">
        <v>5</v>
      </c>
    </row>
    <row r="10532" spans="1:4" x14ac:dyDescent="0.3">
      <c r="A10532">
        <v>9423</v>
      </c>
      <c r="B10532" t="s">
        <v>41</v>
      </c>
      <c r="C10532" t="s">
        <v>17</v>
      </c>
      <c r="D10532">
        <v>13</v>
      </c>
    </row>
    <row r="10533" spans="1:4" x14ac:dyDescent="0.3">
      <c r="A10533">
        <v>9423</v>
      </c>
      <c r="B10533" t="s">
        <v>41</v>
      </c>
      <c r="C10533" t="s">
        <v>18</v>
      </c>
      <c r="D10533">
        <v>3</v>
      </c>
    </row>
    <row r="10534" spans="1:4" x14ac:dyDescent="0.3">
      <c r="A10534">
        <v>9423</v>
      </c>
      <c r="B10534" t="s">
        <v>41</v>
      </c>
      <c r="C10534" t="s">
        <v>19</v>
      </c>
      <c r="D10534">
        <v>17</v>
      </c>
    </row>
    <row r="10535" spans="1:4" x14ac:dyDescent="0.3">
      <c r="A10535">
        <v>9423</v>
      </c>
      <c r="B10535" t="s">
        <v>41</v>
      </c>
      <c r="C10535" t="s">
        <v>20</v>
      </c>
      <c r="D10535">
        <v>7</v>
      </c>
    </row>
    <row r="10536" spans="1:4" x14ac:dyDescent="0.3">
      <c r="A10536">
        <v>9423</v>
      </c>
      <c r="B10536" t="s">
        <v>41</v>
      </c>
      <c r="C10536" t="s">
        <v>21</v>
      </c>
      <c r="D10536">
        <v>3</v>
      </c>
    </row>
    <row r="10537" spans="1:4" x14ac:dyDescent="0.3">
      <c r="A10537">
        <v>9423</v>
      </c>
      <c r="B10537" t="s">
        <v>41</v>
      </c>
      <c r="C10537" t="s">
        <v>22</v>
      </c>
      <c r="D10537">
        <v>3</v>
      </c>
    </row>
    <row r="10538" spans="1:4" x14ac:dyDescent="0.3">
      <c r="A10538">
        <v>6875</v>
      </c>
      <c r="B10538" t="s">
        <v>48</v>
      </c>
      <c r="C10538" t="s">
        <v>17</v>
      </c>
      <c r="D10538">
        <v>167</v>
      </c>
    </row>
    <row r="10539" spans="1:4" x14ac:dyDescent="0.3">
      <c r="A10539">
        <v>6875</v>
      </c>
      <c r="B10539" t="s">
        <v>48</v>
      </c>
      <c r="C10539" t="s">
        <v>18</v>
      </c>
      <c r="D10539">
        <v>13</v>
      </c>
    </row>
    <row r="10540" spans="1:4" x14ac:dyDescent="0.3">
      <c r="A10540">
        <v>6875</v>
      </c>
      <c r="B10540" t="s">
        <v>48</v>
      </c>
      <c r="C10540" t="s">
        <v>19</v>
      </c>
      <c r="D10540">
        <v>180</v>
      </c>
    </row>
    <row r="10541" spans="1:4" x14ac:dyDescent="0.3">
      <c r="A10541">
        <v>6875</v>
      </c>
      <c r="B10541" t="s">
        <v>48</v>
      </c>
      <c r="C10541" t="s">
        <v>20</v>
      </c>
      <c r="D10541">
        <v>86</v>
      </c>
    </row>
    <row r="10542" spans="1:4" x14ac:dyDescent="0.3">
      <c r="A10542">
        <v>6875</v>
      </c>
      <c r="B10542" t="s">
        <v>48</v>
      </c>
      <c r="C10542" t="s">
        <v>21</v>
      </c>
      <c r="D10542">
        <v>13</v>
      </c>
    </row>
    <row r="10543" spans="1:4" x14ac:dyDescent="0.3">
      <c r="A10543">
        <v>6875</v>
      </c>
      <c r="B10543" t="s">
        <v>48</v>
      </c>
      <c r="C10543" t="s">
        <v>22</v>
      </c>
      <c r="D10543">
        <v>70</v>
      </c>
    </row>
    <row r="10544" spans="1:4" x14ac:dyDescent="0.3">
      <c r="A10544">
        <v>5370</v>
      </c>
      <c r="B10544" t="s">
        <v>41</v>
      </c>
      <c r="C10544" t="s">
        <v>17</v>
      </c>
      <c r="D10544">
        <v>239</v>
      </c>
    </row>
    <row r="10545" spans="1:4" x14ac:dyDescent="0.3">
      <c r="A10545">
        <v>5370</v>
      </c>
      <c r="B10545" t="s">
        <v>41</v>
      </c>
      <c r="C10545" t="s">
        <v>18</v>
      </c>
      <c r="D10545">
        <v>3</v>
      </c>
    </row>
    <row r="10546" spans="1:4" x14ac:dyDescent="0.3">
      <c r="A10546">
        <v>5370</v>
      </c>
      <c r="B10546" t="s">
        <v>41</v>
      </c>
      <c r="C10546" t="s">
        <v>19</v>
      </c>
      <c r="D10546">
        <v>141</v>
      </c>
    </row>
    <row r="10547" spans="1:4" x14ac:dyDescent="0.3">
      <c r="A10547">
        <v>5370</v>
      </c>
      <c r="B10547" t="s">
        <v>41</v>
      </c>
      <c r="C10547" t="s">
        <v>20</v>
      </c>
      <c r="D10547">
        <v>0</v>
      </c>
    </row>
    <row r="10548" spans="1:4" x14ac:dyDescent="0.3">
      <c r="A10548">
        <v>5370</v>
      </c>
      <c r="B10548" t="s">
        <v>41</v>
      </c>
      <c r="C10548" t="s">
        <v>21</v>
      </c>
      <c r="D10548">
        <v>7</v>
      </c>
    </row>
    <row r="10549" spans="1:4" x14ac:dyDescent="0.3">
      <c r="A10549">
        <v>5370</v>
      </c>
      <c r="B10549" t="s">
        <v>41</v>
      </c>
      <c r="C10549" t="s">
        <v>22</v>
      </c>
      <c r="D10549">
        <v>23</v>
      </c>
    </row>
    <row r="10550" spans="1:4" x14ac:dyDescent="0.3">
      <c r="A10550">
        <v>5117</v>
      </c>
      <c r="B10550" t="s">
        <v>41</v>
      </c>
      <c r="C10550" t="s">
        <v>17</v>
      </c>
      <c r="D10550">
        <v>63</v>
      </c>
    </row>
    <row r="10551" spans="1:4" x14ac:dyDescent="0.3">
      <c r="A10551">
        <v>5117</v>
      </c>
      <c r="B10551" t="s">
        <v>41</v>
      </c>
      <c r="C10551" t="s">
        <v>18</v>
      </c>
      <c r="D10551">
        <v>151</v>
      </c>
    </row>
    <row r="10552" spans="1:4" x14ac:dyDescent="0.3">
      <c r="A10552">
        <v>5117</v>
      </c>
      <c r="B10552" t="s">
        <v>41</v>
      </c>
      <c r="C10552" t="s">
        <v>19</v>
      </c>
      <c r="D10552">
        <v>137</v>
      </c>
    </row>
    <row r="10553" spans="1:4" x14ac:dyDescent="0.3">
      <c r="A10553">
        <v>5117</v>
      </c>
      <c r="B10553" t="s">
        <v>41</v>
      </c>
      <c r="C10553" t="s">
        <v>20</v>
      </c>
      <c r="D10553">
        <v>153</v>
      </c>
    </row>
    <row r="10554" spans="1:4" x14ac:dyDescent="0.3">
      <c r="A10554">
        <v>5117</v>
      </c>
      <c r="B10554" t="s">
        <v>41</v>
      </c>
      <c r="C10554" t="s">
        <v>21</v>
      </c>
      <c r="D10554">
        <v>19</v>
      </c>
    </row>
    <row r="10555" spans="1:4" x14ac:dyDescent="0.3">
      <c r="A10555">
        <v>5117</v>
      </c>
      <c r="B10555" t="s">
        <v>41</v>
      </c>
      <c r="C10555" t="s">
        <v>22</v>
      </c>
      <c r="D10555">
        <v>53</v>
      </c>
    </row>
    <row r="10556" spans="1:4" x14ac:dyDescent="0.3">
      <c r="A10556">
        <v>8566</v>
      </c>
      <c r="B10556" t="s">
        <v>41</v>
      </c>
      <c r="C10556" t="s">
        <v>17</v>
      </c>
      <c r="D10556">
        <v>5</v>
      </c>
    </row>
    <row r="10557" spans="1:4" x14ac:dyDescent="0.3">
      <c r="A10557">
        <v>8566</v>
      </c>
      <c r="B10557" t="s">
        <v>41</v>
      </c>
      <c r="C10557" t="s">
        <v>18</v>
      </c>
      <c r="D10557">
        <v>0</v>
      </c>
    </row>
    <row r="10558" spans="1:4" x14ac:dyDescent="0.3">
      <c r="A10558">
        <v>8566</v>
      </c>
      <c r="B10558" t="s">
        <v>41</v>
      </c>
      <c r="C10558" t="s">
        <v>19</v>
      </c>
      <c r="D10558">
        <v>3</v>
      </c>
    </row>
    <row r="10559" spans="1:4" x14ac:dyDescent="0.3">
      <c r="A10559">
        <v>8566</v>
      </c>
      <c r="B10559" t="s">
        <v>41</v>
      </c>
      <c r="C10559" t="s">
        <v>20</v>
      </c>
      <c r="D10559">
        <v>0</v>
      </c>
    </row>
    <row r="10560" spans="1:4" x14ac:dyDescent="0.3">
      <c r="A10560">
        <v>8566</v>
      </c>
      <c r="B10560" t="s">
        <v>41</v>
      </c>
      <c r="C10560" t="s">
        <v>21</v>
      </c>
      <c r="D10560">
        <v>0</v>
      </c>
    </row>
    <row r="10561" spans="1:4" x14ac:dyDescent="0.3">
      <c r="A10561">
        <v>8566</v>
      </c>
      <c r="B10561" t="s">
        <v>41</v>
      </c>
      <c r="C10561" t="s">
        <v>22</v>
      </c>
      <c r="D10561">
        <v>1</v>
      </c>
    </row>
    <row r="10562" spans="1:4" x14ac:dyDescent="0.3">
      <c r="A10562">
        <v>6205</v>
      </c>
      <c r="B10562" t="s">
        <v>48</v>
      </c>
      <c r="C10562" t="s">
        <v>17</v>
      </c>
      <c r="D10562">
        <v>34</v>
      </c>
    </row>
    <row r="10563" spans="1:4" x14ac:dyDescent="0.3">
      <c r="A10563">
        <v>6205</v>
      </c>
      <c r="B10563" t="s">
        <v>48</v>
      </c>
      <c r="C10563" t="s">
        <v>18</v>
      </c>
      <c r="D10563">
        <v>3</v>
      </c>
    </row>
    <row r="10564" spans="1:4" x14ac:dyDescent="0.3">
      <c r="A10564">
        <v>6205</v>
      </c>
      <c r="B10564" t="s">
        <v>48</v>
      </c>
      <c r="C10564" t="s">
        <v>19</v>
      </c>
      <c r="D10564">
        <v>29</v>
      </c>
    </row>
    <row r="10565" spans="1:4" x14ac:dyDescent="0.3">
      <c r="A10565">
        <v>6205</v>
      </c>
      <c r="B10565" t="s">
        <v>48</v>
      </c>
      <c r="C10565" t="s">
        <v>20</v>
      </c>
      <c r="D10565">
        <v>0</v>
      </c>
    </row>
    <row r="10566" spans="1:4" x14ac:dyDescent="0.3">
      <c r="A10566">
        <v>6205</v>
      </c>
      <c r="B10566" t="s">
        <v>48</v>
      </c>
      <c r="C10566" t="s">
        <v>21</v>
      </c>
      <c r="D10566">
        <v>4</v>
      </c>
    </row>
    <row r="10567" spans="1:4" x14ac:dyDescent="0.3">
      <c r="A10567">
        <v>6205</v>
      </c>
      <c r="B10567" t="s">
        <v>48</v>
      </c>
      <c r="C10567" t="s">
        <v>22</v>
      </c>
      <c r="D10567">
        <v>10</v>
      </c>
    </row>
    <row r="10568" spans="1:4" x14ac:dyDescent="0.3">
      <c r="A10568">
        <v>1386</v>
      </c>
      <c r="B10568" t="s">
        <v>53</v>
      </c>
      <c r="C10568" t="s">
        <v>17</v>
      </c>
      <c r="D10568">
        <v>10</v>
      </c>
    </row>
    <row r="10569" spans="1:4" x14ac:dyDescent="0.3">
      <c r="A10569">
        <v>1386</v>
      </c>
      <c r="B10569" t="s">
        <v>53</v>
      </c>
      <c r="C10569" t="s">
        <v>18</v>
      </c>
      <c r="D10569">
        <v>0</v>
      </c>
    </row>
    <row r="10570" spans="1:4" x14ac:dyDescent="0.3">
      <c r="A10570">
        <v>1386</v>
      </c>
      <c r="B10570" t="s">
        <v>53</v>
      </c>
      <c r="C10570" t="s">
        <v>19</v>
      </c>
      <c r="D10570">
        <v>1</v>
      </c>
    </row>
    <row r="10571" spans="1:4" x14ac:dyDescent="0.3">
      <c r="A10571">
        <v>1386</v>
      </c>
      <c r="B10571" t="s">
        <v>53</v>
      </c>
      <c r="C10571" t="s">
        <v>20</v>
      </c>
      <c r="D10571">
        <v>0</v>
      </c>
    </row>
    <row r="10572" spans="1:4" x14ac:dyDescent="0.3">
      <c r="A10572">
        <v>1386</v>
      </c>
      <c r="B10572" t="s">
        <v>53</v>
      </c>
      <c r="C10572" t="s">
        <v>21</v>
      </c>
      <c r="D10572">
        <v>0</v>
      </c>
    </row>
    <row r="10573" spans="1:4" x14ac:dyDescent="0.3">
      <c r="A10573">
        <v>1386</v>
      </c>
      <c r="B10573" t="s">
        <v>53</v>
      </c>
      <c r="C10573" t="s">
        <v>22</v>
      </c>
      <c r="D10573">
        <v>0</v>
      </c>
    </row>
    <row r="10574" spans="1:4" x14ac:dyDescent="0.3">
      <c r="A10574">
        <v>9262</v>
      </c>
      <c r="B10574" t="s">
        <v>47</v>
      </c>
      <c r="C10574" t="s">
        <v>17</v>
      </c>
      <c r="D10574">
        <v>20</v>
      </c>
    </row>
    <row r="10575" spans="1:4" x14ac:dyDescent="0.3">
      <c r="A10575">
        <v>9262</v>
      </c>
      <c r="B10575" t="s">
        <v>47</v>
      </c>
      <c r="C10575" t="s">
        <v>18</v>
      </c>
      <c r="D10575">
        <v>6</v>
      </c>
    </row>
    <row r="10576" spans="1:4" x14ac:dyDescent="0.3">
      <c r="A10576">
        <v>9262</v>
      </c>
      <c r="B10576" t="s">
        <v>47</v>
      </c>
      <c r="C10576" t="s">
        <v>19</v>
      </c>
      <c r="D10576">
        <v>5</v>
      </c>
    </row>
    <row r="10577" spans="1:4" x14ac:dyDescent="0.3">
      <c r="A10577">
        <v>9262</v>
      </c>
      <c r="B10577" t="s">
        <v>47</v>
      </c>
      <c r="C10577" t="s">
        <v>20</v>
      </c>
      <c r="D10577">
        <v>0</v>
      </c>
    </row>
    <row r="10578" spans="1:4" x14ac:dyDescent="0.3">
      <c r="A10578">
        <v>9262</v>
      </c>
      <c r="B10578" t="s">
        <v>47</v>
      </c>
      <c r="C10578" t="s">
        <v>21</v>
      </c>
      <c r="D10578">
        <v>9</v>
      </c>
    </row>
    <row r="10579" spans="1:4" x14ac:dyDescent="0.3">
      <c r="A10579">
        <v>9262</v>
      </c>
      <c r="B10579" t="s">
        <v>47</v>
      </c>
      <c r="C10579" t="s">
        <v>22</v>
      </c>
      <c r="D10579">
        <v>12</v>
      </c>
    </row>
    <row r="10580" spans="1:4" x14ac:dyDescent="0.3">
      <c r="A10580">
        <v>9576</v>
      </c>
      <c r="B10580" t="s">
        <v>41</v>
      </c>
      <c r="C10580" t="s">
        <v>17</v>
      </c>
      <c r="D10580">
        <v>86</v>
      </c>
    </row>
    <row r="10581" spans="1:4" x14ac:dyDescent="0.3">
      <c r="A10581">
        <v>9576</v>
      </c>
      <c r="B10581" t="s">
        <v>41</v>
      </c>
      <c r="C10581" t="s">
        <v>18</v>
      </c>
      <c r="D10581">
        <v>4</v>
      </c>
    </row>
    <row r="10582" spans="1:4" x14ac:dyDescent="0.3">
      <c r="A10582">
        <v>9576</v>
      </c>
      <c r="B10582" t="s">
        <v>41</v>
      </c>
      <c r="C10582" t="s">
        <v>19</v>
      </c>
      <c r="D10582">
        <v>56</v>
      </c>
    </row>
    <row r="10583" spans="1:4" x14ac:dyDescent="0.3">
      <c r="A10583">
        <v>9576</v>
      </c>
      <c r="B10583" t="s">
        <v>41</v>
      </c>
      <c r="C10583" t="s">
        <v>20</v>
      </c>
      <c r="D10583">
        <v>2</v>
      </c>
    </row>
    <row r="10584" spans="1:4" x14ac:dyDescent="0.3">
      <c r="A10584">
        <v>9576</v>
      </c>
      <c r="B10584" t="s">
        <v>41</v>
      </c>
      <c r="C10584" t="s">
        <v>21</v>
      </c>
      <c r="D10584">
        <v>4</v>
      </c>
    </row>
    <row r="10585" spans="1:4" x14ac:dyDescent="0.3">
      <c r="A10585">
        <v>9576</v>
      </c>
      <c r="B10585" t="s">
        <v>41</v>
      </c>
      <c r="C10585" t="s">
        <v>22</v>
      </c>
      <c r="D10585">
        <v>7</v>
      </c>
    </row>
    <row r="10586" spans="1:4" x14ac:dyDescent="0.3">
      <c r="A10586">
        <v>5823</v>
      </c>
      <c r="B10586" t="s">
        <v>45</v>
      </c>
      <c r="C10586" t="s">
        <v>17</v>
      </c>
      <c r="D10586">
        <v>35</v>
      </c>
    </row>
    <row r="10587" spans="1:4" x14ac:dyDescent="0.3">
      <c r="A10587">
        <v>5823</v>
      </c>
      <c r="B10587" t="s">
        <v>45</v>
      </c>
      <c r="C10587" t="s">
        <v>18</v>
      </c>
      <c r="D10587">
        <v>0</v>
      </c>
    </row>
    <row r="10588" spans="1:4" x14ac:dyDescent="0.3">
      <c r="A10588">
        <v>5823</v>
      </c>
      <c r="B10588" t="s">
        <v>45</v>
      </c>
      <c r="C10588" t="s">
        <v>19</v>
      </c>
      <c r="D10588">
        <v>2</v>
      </c>
    </row>
    <row r="10589" spans="1:4" x14ac:dyDescent="0.3">
      <c r="A10589">
        <v>5823</v>
      </c>
      <c r="B10589" t="s">
        <v>45</v>
      </c>
      <c r="C10589" t="s">
        <v>20</v>
      </c>
      <c r="D10589">
        <v>0</v>
      </c>
    </row>
    <row r="10590" spans="1:4" x14ac:dyDescent="0.3">
      <c r="A10590">
        <v>5823</v>
      </c>
      <c r="B10590" t="s">
        <v>45</v>
      </c>
      <c r="C10590" t="s">
        <v>21</v>
      </c>
      <c r="D10590">
        <v>0</v>
      </c>
    </row>
    <row r="10591" spans="1:4" x14ac:dyDescent="0.3">
      <c r="A10591">
        <v>5823</v>
      </c>
      <c r="B10591" t="s">
        <v>45</v>
      </c>
      <c r="C10591" t="s">
        <v>22</v>
      </c>
      <c r="D10591">
        <v>2</v>
      </c>
    </row>
    <row r="10592" spans="1:4" x14ac:dyDescent="0.3">
      <c r="A10592">
        <v>3158</v>
      </c>
      <c r="B10592" t="s">
        <v>41</v>
      </c>
      <c r="C10592" t="s">
        <v>17</v>
      </c>
      <c r="D10592">
        <v>13</v>
      </c>
    </row>
    <row r="10593" spans="1:4" x14ac:dyDescent="0.3">
      <c r="A10593">
        <v>3158</v>
      </c>
      <c r="B10593" t="s">
        <v>41</v>
      </c>
      <c r="C10593" t="s">
        <v>18</v>
      </c>
      <c r="D10593">
        <v>3</v>
      </c>
    </row>
    <row r="10594" spans="1:4" x14ac:dyDescent="0.3">
      <c r="A10594">
        <v>3158</v>
      </c>
      <c r="B10594" t="s">
        <v>41</v>
      </c>
      <c r="C10594" t="s">
        <v>19</v>
      </c>
      <c r="D10594">
        <v>6</v>
      </c>
    </row>
    <row r="10595" spans="1:4" x14ac:dyDescent="0.3">
      <c r="A10595">
        <v>3158</v>
      </c>
      <c r="B10595" t="s">
        <v>41</v>
      </c>
      <c r="C10595" t="s">
        <v>20</v>
      </c>
      <c r="D10595">
        <v>6</v>
      </c>
    </row>
    <row r="10596" spans="1:4" x14ac:dyDescent="0.3">
      <c r="A10596">
        <v>3158</v>
      </c>
      <c r="B10596" t="s">
        <v>41</v>
      </c>
      <c r="C10596" t="s">
        <v>21</v>
      </c>
      <c r="D10596">
        <v>5</v>
      </c>
    </row>
    <row r="10597" spans="1:4" x14ac:dyDescent="0.3">
      <c r="A10597">
        <v>3158</v>
      </c>
      <c r="B10597" t="s">
        <v>41</v>
      </c>
      <c r="C10597" t="s">
        <v>22</v>
      </c>
      <c r="D10597">
        <v>6</v>
      </c>
    </row>
    <row r="10598" spans="1:4" x14ac:dyDescent="0.3">
      <c r="A10598">
        <v>8346</v>
      </c>
      <c r="B10598" t="s">
        <v>41</v>
      </c>
      <c r="C10598" t="s">
        <v>17</v>
      </c>
      <c r="D10598">
        <v>138</v>
      </c>
    </row>
    <row r="10599" spans="1:4" x14ac:dyDescent="0.3">
      <c r="A10599">
        <v>8346</v>
      </c>
      <c r="B10599" t="s">
        <v>41</v>
      </c>
      <c r="C10599" t="s">
        <v>18</v>
      </c>
      <c r="D10599">
        <v>15</v>
      </c>
    </row>
    <row r="10600" spans="1:4" x14ac:dyDescent="0.3">
      <c r="A10600">
        <v>8346</v>
      </c>
      <c r="B10600" t="s">
        <v>41</v>
      </c>
      <c r="C10600" t="s">
        <v>19</v>
      </c>
      <c r="D10600">
        <v>35</v>
      </c>
    </row>
    <row r="10601" spans="1:4" x14ac:dyDescent="0.3">
      <c r="A10601">
        <v>8346</v>
      </c>
      <c r="B10601" t="s">
        <v>41</v>
      </c>
      <c r="C10601" t="s">
        <v>20</v>
      </c>
      <c r="D10601">
        <v>25</v>
      </c>
    </row>
    <row r="10602" spans="1:4" x14ac:dyDescent="0.3">
      <c r="A10602">
        <v>8346</v>
      </c>
      <c r="B10602" t="s">
        <v>41</v>
      </c>
      <c r="C10602" t="s">
        <v>21</v>
      </c>
      <c r="D10602">
        <v>11</v>
      </c>
    </row>
    <row r="10603" spans="1:4" x14ac:dyDescent="0.3">
      <c r="A10603">
        <v>8346</v>
      </c>
      <c r="B10603" t="s">
        <v>41</v>
      </c>
      <c r="C10603" t="s">
        <v>22</v>
      </c>
      <c r="D10603">
        <v>72</v>
      </c>
    </row>
    <row r="10604" spans="1:4" x14ac:dyDescent="0.3">
      <c r="A10604">
        <v>4376</v>
      </c>
      <c r="B10604" t="s">
        <v>41</v>
      </c>
      <c r="C10604" t="s">
        <v>17</v>
      </c>
      <c r="D10604">
        <v>10</v>
      </c>
    </row>
    <row r="10605" spans="1:4" x14ac:dyDescent="0.3">
      <c r="A10605">
        <v>4376</v>
      </c>
      <c r="B10605" t="s">
        <v>41</v>
      </c>
      <c r="C10605" t="s">
        <v>18</v>
      </c>
      <c r="D10605">
        <v>24</v>
      </c>
    </row>
    <row r="10606" spans="1:4" x14ac:dyDescent="0.3">
      <c r="A10606">
        <v>4376</v>
      </c>
      <c r="B10606" t="s">
        <v>41</v>
      </c>
      <c r="C10606" t="s">
        <v>19</v>
      </c>
      <c r="D10606">
        <v>15</v>
      </c>
    </row>
    <row r="10607" spans="1:4" x14ac:dyDescent="0.3">
      <c r="A10607">
        <v>4376</v>
      </c>
      <c r="B10607" t="s">
        <v>41</v>
      </c>
      <c r="C10607" t="s">
        <v>20</v>
      </c>
      <c r="D10607">
        <v>13</v>
      </c>
    </row>
    <row r="10608" spans="1:4" x14ac:dyDescent="0.3">
      <c r="A10608">
        <v>4376</v>
      </c>
      <c r="B10608" t="s">
        <v>41</v>
      </c>
      <c r="C10608" t="s">
        <v>21</v>
      </c>
      <c r="D10608">
        <v>1</v>
      </c>
    </row>
    <row r="10609" spans="1:4" x14ac:dyDescent="0.3">
      <c r="A10609">
        <v>4376</v>
      </c>
      <c r="B10609" t="s">
        <v>41</v>
      </c>
      <c r="C10609" t="s">
        <v>22</v>
      </c>
      <c r="D10609">
        <v>30</v>
      </c>
    </row>
    <row r="10610" spans="1:4" x14ac:dyDescent="0.3">
      <c r="A10610">
        <v>10175</v>
      </c>
      <c r="B10610" t="s">
        <v>41</v>
      </c>
      <c r="C10610" t="s">
        <v>17</v>
      </c>
      <c r="D10610">
        <v>18</v>
      </c>
    </row>
    <row r="10611" spans="1:4" x14ac:dyDescent="0.3">
      <c r="A10611">
        <v>10175</v>
      </c>
      <c r="B10611" t="s">
        <v>41</v>
      </c>
      <c r="C10611" t="s">
        <v>18</v>
      </c>
      <c r="D10611">
        <v>0</v>
      </c>
    </row>
    <row r="10612" spans="1:4" x14ac:dyDescent="0.3">
      <c r="A10612">
        <v>10175</v>
      </c>
      <c r="B10612" t="s">
        <v>41</v>
      </c>
      <c r="C10612" t="s">
        <v>19</v>
      </c>
      <c r="D10612">
        <v>2</v>
      </c>
    </row>
    <row r="10613" spans="1:4" x14ac:dyDescent="0.3">
      <c r="A10613">
        <v>10175</v>
      </c>
      <c r="B10613" t="s">
        <v>41</v>
      </c>
      <c r="C10613" t="s">
        <v>20</v>
      </c>
      <c r="D10613">
        <v>0</v>
      </c>
    </row>
    <row r="10614" spans="1:4" x14ac:dyDescent="0.3">
      <c r="A10614">
        <v>10175</v>
      </c>
      <c r="B10614" t="s">
        <v>41</v>
      </c>
      <c r="C10614" t="s">
        <v>21</v>
      </c>
      <c r="D10614">
        <v>0</v>
      </c>
    </row>
    <row r="10615" spans="1:4" x14ac:dyDescent="0.3">
      <c r="A10615">
        <v>10175</v>
      </c>
      <c r="B10615" t="s">
        <v>41</v>
      </c>
      <c r="C10615" t="s">
        <v>22</v>
      </c>
      <c r="D10615">
        <v>2</v>
      </c>
    </row>
    <row r="10616" spans="1:4" x14ac:dyDescent="0.3">
      <c r="A10616">
        <v>8933</v>
      </c>
      <c r="B10616" t="s">
        <v>48</v>
      </c>
      <c r="C10616" t="s">
        <v>17</v>
      </c>
      <c r="D10616">
        <v>26</v>
      </c>
    </row>
    <row r="10617" spans="1:4" x14ac:dyDescent="0.3">
      <c r="A10617">
        <v>8933</v>
      </c>
      <c r="B10617" t="s">
        <v>48</v>
      </c>
      <c r="C10617" t="s">
        <v>18</v>
      </c>
      <c r="D10617">
        <v>3</v>
      </c>
    </row>
    <row r="10618" spans="1:4" x14ac:dyDescent="0.3">
      <c r="A10618">
        <v>8933</v>
      </c>
      <c r="B10618" t="s">
        <v>48</v>
      </c>
      <c r="C10618" t="s">
        <v>19</v>
      </c>
      <c r="D10618">
        <v>23</v>
      </c>
    </row>
    <row r="10619" spans="1:4" x14ac:dyDescent="0.3">
      <c r="A10619">
        <v>8933</v>
      </c>
      <c r="B10619" t="s">
        <v>48</v>
      </c>
      <c r="C10619" t="s">
        <v>20</v>
      </c>
      <c r="D10619">
        <v>4</v>
      </c>
    </row>
    <row r="10620" spans="1:4" x14ac:dyDescent="0.3">
      <c r="A10620">
        <v>8933</v>
      </c>
      <c r="B10620" t="s">
        <v>48</v>
      </c>
      <c r="C10620" t="s">
        <v>21</v>
      </c>
      <c r="D10620">
        <v>7</v>
      </c>
    </row>
    <row r="10621" spans="1:4" x14ac:dyDescent="0.3">
      <c r="A10621">
        <v>8933</v>
      </c>
      <c r="B10621" t="s">
        <v>48</v>
      </c>
      <c r="C10621" t="s">
        <v>22</v>
      </c>
      <c r="D10621">
        <v>3</v>
      </c>
    </row>
    <row r="10622" spans="1:4" x14ac:dyDescent="0.3">
      <c r="A10622">
        <v>4333</v>
      </c>
      <c r="B10622" t="s">
        <v>45</v>
      </c>
      <c r="C10622" t="s">
        <v>17</v>
      </c>
      <c r="D10622">
        <v>41</v>
      </c>
    </row>
    <row r="10623" spans="1:4" x14ac:dyDescent="0.3">
      <c r="A10623">
        <v>4333</v>
      </c>
      <c r="B10623" t="s">
        <v>45</v>
      </c>
      <c r="C10623" t="s">
        <v>18</v>
      </c>
      <c r="D10623">
        <v>0</v>
      </c>
    </row>
    <row r="10624" spans="1:4" x14ac:dyDescent="0.3">
      <c r="A10624">
        <v>4333</v>
      </c>
      <c r="B10624" t="s">
        <v>45</v>
      </c>
      <c r="C10624" t="s">
        <v>19</v>
      </c>
      <c r="D10624">
        <v>10</v>
      </c>
    </row>
    <row r="10625" spans="1:4" x14ac:dyDescent="0.3">
      <c r="A10625">
        <v>4333</v>
      </c>
      <c r="B10625" t="s">
        <v>45</v>
      </c>
      <c r="C10625" t="s">
        <v>20</v>
      </c>
      <c r="D10625">
        <v>0</v>
      </c>
    </row>
    <row r="10626" spans="1:4" x14ac:dyDescent="0.3">
      <c r="A10626">
        <v>4333</v>
      </c>
      <c r="B10626" t="s">
        <v>45</v>
      </c>
      <c r="C10626" t="s">
        <v>21</v>
      </c>
      <c r="D10626">
        <v>0</v>
      </c>
    </row>
    <row r="10627" spans="1:4" x14ac:dyDescent="0.3">
      <c r="A10627">
        <v>4333</v>
      </c>
      <c r="B10627" t="s">
        <v>45</v>
      </c>
      <c r="C10627" t="s">
        <v>22</v>
      </c>
      <c r="D10627">
        <v>3</v>
      </c>
    </row>
    <row r="10628" spans="1:4" x14ac:dyDescent="0.3">
      <c r="A10628">
        <v>5455</v>
      </c>
      <c r="B10628" t="s">
        <v>41</v>
      </c>
      <c r="C10628" t="s">
        <v>17</v>
      </c>
      <c r="D10628">
        <v>99</v>
      </c>
    </row>
    <row r="10629" spans="1:4" x14ac:dyDescent="0.3">
      <c r="A10629">
        <v>5455</v>
      </c>
      <c r="B10629" t="s">
        <v>41</v>
      </c>
      <c r="C10629" t="s">
        <v>18</v>
      </c>
      <c r="D10629">
        <v>0</v>
      </c>
    </row>
    <row r="10630" spans="1:4" x14ac:dyDescent="0.3">
      <c r="A10630">
        <v>5455</v>
      </c>
      <c r="B10630" t="s">
        <v>41</v>
      </c>
      <c r="C10630" t="s">
        <v>19</v>
      </c>
      <c r="D10630">
        <v>15</v>
      </c>
    </row>
    <row r="10631" spans="1:4" x14ac:dyDescent="0.3">
      <c r="A10631">
        <v>5455</v>
      </c>
      <c r="B10631" t="s">
        <v>41</v>
      </c>
      <c r="C10631" t="s">
        <v>20</v>
      </c>
      <c r="D10631">
        <v>2</v>
      </c>
    </row>
    <row r="10632" spans="1:4" x14ac:dyDescent="0.3">
      <c r="A10632">
        <v>5455</v>
      </c>
      <c r="B10632" t="s">
        <v>41</v>
      </c>
      <c r="C10632" t="s">
        <v>21</v>
      </c>
      <c r="D10632">
        <v>1</v>
      </c>
    </row>
    <row r="10633" spans="1:4" x14ac:dyDescent="0.3">
      <c r="A10633">
        <v>5455</v>
      </c>
      <c r="B10633" t="s">
        <v>41</v>
      </c>
      <c r="C10633" t="s">
        <v>22</v>
      </c>
      <c r="D10633">
        <v>5</v>
      </c>
    </row>
    <row r="10634" spans="1:4" x14ac:dyDescent="0.3">
      <c r="A10634">
        <v>6678</v>
      </c>
      <c r="B10634" t="s">
        <v>45</v>
      </c>
      <c r="C10634" t="s">
        <v>17</v>
      </c>
      <c r="D10634">
        <v>33</v>
      </c>
    </row>
    <row r="10635" spans="1:4" x14ac:dyDescent="0.3">
      <c r="A10635">
        <v>6678</v>
      </c>
      <c r="B10635" t="s">
        <v>45</v>
      </c>
      <c r="C10635" t="s">
        <v>18</v>
      </c>
      <c r="D10635">
        <v>4</v>
      </c>
    </row>
    <row r="10636" spans="1:4" x14ac:dyDescent="0.3">
      <c r="A10636">
        <v>6678</v>
      </c>
      <c r="B10636" t="s">
        <v>45</v>
      </c>
      <c r="C10636" t="s">
        <v>19</v>
      </c>
      <c r="D10636">
        <v>24</v>
      </c>
    </row>
    <row r="10637" spans="1:4" x14ac:dyDescent="0.3">
      <c r="A10637">
        <v>6678</v>
      </c>
      <c r="B10637" t="s">
        <v>45</v>
      </c>
      <c r="C10637" t="s">
        <v>20</v>
      </c>
      <c r="D10637">
        <v>4</v>
      </c>
    </row>
    <row r="10638" spans="1:4" x14ac:dyDescent="0.3">
      <c r="A10638">
        <v>6678</v>
      </c>
      <c r="B10638" t="s">
        <v>45</v>
      </c>
      <c r="C10638" t="s">
        <v>21</v>
      </c>
      <c r="D10638">
        <v>2</v>
      </c>
    </row>
    <row r="10639" spans="1:4" x14ac:dyDescent="0.3">
      <c r="A10639">
        <v>6678</v>
      </c>
      <c r="B10639" t="s">
        <v>45</v>
      </c>
      <c r="C10639" t="s">
        <v>22</v>
      </c>
      <c r="D10639">
        <v>5</v>
      </c>
    </row>
    <row r="10640" spans="1:4" x14ac:dyDescent="0.3">
      <c r="A10640">
        <v>1362</v>
      </c>
      <c r="B10640" t="s">
        <v>52</v>
      </c>
      <c r="C10640" t="s">
        <v>17</v>
      </c>
      <c r="D10640">
        <v>33</v>
      </c>
    </row>
    <row r="10641" spans="1:4" x14ac:dyDescent="0.3">
      <c r="A10641">
        <v>1362</v>
      </c>
      <c r="B10641" t="s">
        <v>52</v>
      </c>
      <c r="C10641" t="s">
        <v>18</v>
      </c>
      <c r="D10641">
        <v>87</v>
      </c>
    </row>
    <row r="10642" spans="1:4" x14ac:dyDescent="0.3">
      <c r="A10642">
        <v>1362</v>
      </c>
      <c r="B10642" t="s">
        <v>52</v>
      </c>
      <c r="C10642" t="s">
        <v>19</v>
      </c>
      <c r="D10642">
        <v>64</v>
      </c>
    </row>
    <row r="10643" spans="1:4" x14ac:dyDescent="0.3">
      <c r="A10643">
        <v>1362</v>
      </c>
      <c r="B10643" t="s">
        <v>52</v>
      </c>
      <c r="C10643" t="s">
        <v>20</v>
      </c>
      <c r="D10643">
        <v>175</v>
      </c>
    </row>
    <row r="10644" spans="1:4" x14ac:dyDescent="0.3">
      <c r="A10644">
        <v>1362</v>
      </c>
      <c r="B10644" t="s">
        <v>52</v>
      </c>
      <c r="C10644" t="s">
        <v>21</v>
      </c>
      <c r="D10644">
        <v>16</v>
      </c>
    </row>
    <row r="10645" spans="1:4" x14ac:dyDescent="0.3">
      <c r="A10645">
        <v>1362</v>
      </c>
      <c r="B10645" t="s">
        <v>52</v>
      </c>
      <c r="C10645" t="s">
        <v>22</v>
      </c>
      <c r="D10645">
        <v>74</v>
      </c>
    </row>
    <row r="10646" spans="1:4" x14ac:dyDescent="0.3">
      <c r="A10646">
        <v>9213</v>
      </c>
      <c r="B10646" t="s">
        <v>41</v>
      </c>
      <c r="C10646" t="s">
        <v>17</v>
      </c>
      <c r="D10646">
        <v>4</v>
      </c>
    </row>
    <row r="10647" spans="1:4" x14ac:dyDescent="0.3">
      <c r="A10647">
        <v>9213</v>
      </c>
      <c r="B10647" t="s">
        <v>41</v>
      </c>
      <c r="C10647" t="s">
        <v>18</v>
      </c>
      <c r="D10647">
        <v>1</v>
      </c>
    </row>
    <row r="10648" spans="1:4" x14ac:dyDescent="0.3">
      <c r="A10648">
        <v>9213</v>
      </c>
      <c r="B10648" t="s">
        <v>41</v>
      </c>
      <c r="C10648" t="s">
        <v>19</v>
      </c>
      <c r="D10648">
        <v>5</v>
      </c>
    </row>
    <row r="10649" spans="1:4" x14ac:dyDescent="0.3">
      <c r="A10649">
        <v>9213</v>
      </c>
      <c r="B10649" t="s">
        <v>41</v>
      </c>
      <c r="C10649" t="s">
        <v>20</v>
      </c>
      <c r="D10649">
        <v>2</v>
      </c>
    </row>
    <row r="10650" spans="1:4" x14ac:dyDescent="0.3">
      <c r="A10650">
        <v>9213</v>
      </c>
      <c r="B10650" t="s">
        <v>41</v>
      </c>
      <c r="C10650" t="s">
        <v>21</v>
      </c>
      <c r="D10650">
        <v>0</v>
      </c>
    </row>
    <row r="10651" spans="1:4" x14ac:dyDescent="0.3">
      <c r="A10651">
        <v>9213</v>
      </c>
      <c r="B10651" t="s">
        <v>41</v>
      </c>
      <c r="C10651" t="s">
        <v>22</v>
      </c>
      <c r="D10651">
        <v>3</v>
      </c>
    </row>
    <row r="10652" spans="1:4" x14ac:dyDescent="0.3">
      <c r="A10652">
        <v>2546</v>
      </c>
      <c r="B10652" t="s">
        <v>41</v>
      </c>
      <c r="C10652" t="s">
        <v>17</v>
      </c>
      <c r="D10652">
        <v>23</v>
      </c>
    </row>
    <row r="10653" spans="1:4" x14ac:dyDescent="0.3">
      <c r="A10653">
        <v>2546</v>
      </c>
      <c r="B10653" t="s">
        <v>41</v>
      </c>
      <c r="C10653" t="s">
        <v>18</v>
      </c>
      <c r="D10653">
        <v>4</v>
      </c>
    </row>
    <row r="10654" spans="1:4" x14ac:dyDescent="0.3">
      <c r="A10654">
        <v>2546</v>
      </c>
      <c r="B10654" t="s">
        <v>41</v>
      </c>
      <c r="C10654" t="s">
        <v>19</v>
      </c>
      <c r="D10654">
        <v>5</v>
      </c>
    </row>
    <row r="10655" spans="1:4" x14ac:dyDescent="0.3">
      <c r="A10655">
        <v>2546</v>
      </c>
      <c r="B10655" t="s">
        <v>41</v>
      </c>
      <c r="C10655" t="s">
        <v>20</v>
      </c>
      <c r="D10655">
        <v>10</v>
      </c>
    </row>
    <row r="10656" spans="1:4" x14ac:dyDescent="0.3">
      <c r="A10656">
        <v>2546</v>
      </c>
      <c r="B10656" t="s">
        <v>41</v>
      </c>
      <c r="C10656" t="s">
        <v>21</v>
      </c>
      <c r="D10656">
        <v>5</v>
      </c>
    </row>
    <row r="10657" spans="1:4" x14ac:dyDescent="0.3">
      <c r="A10657">
        <v>2546</v>
      </c>
      <c r="B10657" t="s">
        <v>41</v>
      </c>
      <c r="C10657" t="s">
        <v>22</v>
      </c>
      <c r="D10657">
        <v>23</v>
      </c>
    </row>
    <row r="10658" spans="1:4" x14ac:dyDescent="0.3">
      <c r="A10658">
        <v>3878</v>
      </c>
      <c r="B10658" t="s">
        <v>41</v>
      </c>
      <c r="C10658" t="s">
        <v>17</v>
      </c>
      <c r="D10658">
        <v>3</v>
      </c>
    </row>
    <row r="10659" spans="1:4" x14ac:dyDescent="0.3">
      <c r="A10659">
        <v>3878</v>
      </c>
      <c r="B10659" t="s">
        <v>41</v>
      </c>
      <c r="C10659" t="s">
        <v>18</v>
      </c>
      <c r="D10659">
        <v>4</v>
      </c>
    </row>
    <row r="10660" spans="1:4" x14ac:dyDescent="0.3">
      <c r="A10660">
        <v>3878</v>
      </c>
      <c r="B10660" t="s">
        <v>41</v>
      </c>
      <c r="C10660" t="s">
        <v>19</v>
      </c>
      <c r="D10660">
        <v>7</v>
      </c>
    </row>
    <row r="10661" spans="1:4" x14ac:dyDescent="0.3">
      <c r="A10661">
        <v>3878</v>
      </c>
      <c r="B10661" t="s">
        <v>41</v>
      </c>
      <c r="C10661" t="s">
        <v>20</v>
      </c>
      <c r="D10661">
        <v>15</v>
      </c>
    </row>
    <row r="10662" spans="1:4" x14ac:dyDescent="0.3">
      <c r="A10662">
        <v>3878</v>
      </c>
      <c r="B10662" t="s">
        <v>41</v>
      </c>
      <c r="C10662" t="s">
        <v>21</v>
      </c>
      <c r="D10662">
        <v>8</v>
      </c>
    </row>
    <row r="10663" spans="1:4" x14ac:dyDescent="0.3">
      <c r="A10663">
        <v>3878</v>
      </c>
      <c r="B10663" t="s">
        <v>41</v>
      </c>
      <c r="C10663" t="s">
        <v>22</v>
      </c>
      <c r="D10663">
        <v>11</v>
      </c>
    </row>
    <row r="10664" spans="1:4" x14ac:dyDescent="0.3">
      <c r="A10664">
        <v>4037</v>
      </c>
      <c r="B10664" t="s">
        <v>47</v>
      </c>
      <c r="C10664" t="s">
        <v>17</v>
      </c>
      <c r="D10664">
        <v>3</v>
      </c>
    </row>
    <row r="10665" spans="1:4" x14ac:dyDescent="0.3">
      <c r="A10665">
        <v>4037</v>
      </c>
      <c r="B10665" t="s">
        <v>47</v>
      </c>
      <c r="C10665" t="s">
        <v>18</v>
      </c>
      <c r="D10665">
        <v>1</v>
      </c>
    </row>
    <row r="10666" spans="1:4" x14ac:dyDescent="0.3">
      <c r="A10666">
        <v>4037</v>
      </c>
      <c r="B10666" t="s">
        <v>47</v>
      </c>
      <c r="C10666" t="s">
        <v>19</v>
      </c>
      <c r="D10666">
        <v>3</v>
      </c>
    </row>
    <row r="10667" spans="1:4" x14ac:dyDescent="0.3">
      <c r="A10667">
        <v>4037</v>
      </c>
      <c r="B10667" t="s">
        <v>47</v>
      </c>
      <c r="C10667" t="s">
        <v>20</v>
      </c>
      <c r="D10667">
        <v>8</v>
      </c>
    </row>
    <row r="10668" spans="1:4" x14ac:dyDescent="0.3">
      <c r="A10668">
        <v>4037</v>
      </c>
      <c r="B10668" t="s">
        <v>47</v>
      </c>
      <c r="C10668" t="s">
        <v>21</v>
      </c>
      <c r="D10668">
        <v>0</v>
      </c>
    </row>
    <row r="10669" spans="1:4" x14ac:dyDescent="0.3">
      <c r="A10669">
        <v>4037</v>
      </c>
      <c r="B10669" t="s">
        <v>47</v>
      </c>
      <c r="C10669" t="s">
        <v>22</v>
      </c>
      <c r="D10669">
        <v>5</v>
      </c>
    </row>
    <row r="10670" spans="1:4" x14ac:dyDescent="0.3">
      <c r="A10670">
        <v>1928</v>
      </c>
      <c r="B10670" t="s">
        <v>47</v>
      </c>
      <c r="C10670" t="s">
        <v>17</v>
      </c>
      <c r="D10670">
        <v>35</v>
      </c>
    </row>
    <row r="10671" spans="1:4" x14ac:dyDescent="0.3">
      <c r="A10671">
        <v>1928</v>
      </c>
      <c r="B10671" t="s">
        <v>47</v>
      </c>
      <c r="C10671" t="s">
        <v>18</v>
      </c>
      <c r="D10671">
        <v>3</v>
      </c>
    </row>
    <row r="10672" spans="1:4" x14ac:dyDescent="0.3">
      <c r="A10672">
        <v>1928</v>
      </c>
      <c r="B10672" t="s">
        <v>47</v>
      </c>
      <c r="C10672" t="s">
        <v>19</v>
      </c>
      <c r="D10672">
        <v>20</v>
      </c>
    </row>
    <row r="10673" spans="1:4" x14ac:dyDescent="0.3">
      <c r="A10673">
        <v>1928</v>
      </c>
      <c r="B10673" t="s">
        <v>47</v>
      </c>
      <c r="C10673" t="s">
        <v>20</v>
      </c>
      <c r="D10673">
        <v>4</v>
      </c>
    </row>
    <row r="10674" spans="1:4" x14ac:dyDescent="0.3">
      <c r="A10674">
        <v>1928</v>
      </c>
      <c r="B10674" t="s">
        <v>47</v>
      </c>
      <c r="C10674" t="s">
        <v>21</v>
      </c>
      <c r="D10674">
        <v>1</v>
      </c>
    </row>
    <row r="10675" spans="1:4" x14ac:dyDescent="0.3">
      <c r="A10675">
        <v>1928</v>
      </c>
      <c r="B10675" t="s">
        <v>47</v>
      </c>
      <c r="C10675" t="s">
        <v>22</v>
      </c>
      <c r="D10675">
        <v>20</v>
      </c>
    </row>
    <row r="10676" spans="1:4" x14ac:dyDescent="0.3">
      <c r="A10676">
        <v>5726</v>
      </c>
      <c r="B10676" t="s">
        <v>47</v>
      </c>
      <c r="C10676" t="s">
        <v>17</v>
      </c>
      <c r="D10676">
        <v>16</v>
      </c>
    </row>
    <row r="10677" spans="1:4" x14ac:dyDescent="0.3">
      <c r="A10677">
        <v>5726</v>
      </c>
      <c r="B10677" t="s">
        <v>47</v>
      </c>
      <c r="C10677" t="s">
        <v>18</v>
      </c>
      <c r="D10677">
        <v>7</v>
      </c>
    </row>
    <row r="10678" spans="1:4" x14ac:dyDescent="0.3">
      <c r="A10678">
        <v>5726</v>
      </c>
      <c r="B10678" t="s">
        <v>47</v>
      </c>
      <c r="C10678" t="s">
        <v>19</v>
      </c>
      <c r="D10678">
        <v>23</v>
      </c>
    </row>
    <row r="10679" spans="1:4" x14ac:dyDescent="0.3">
      <c r="A10679">
        <v>5726</v>
      </c>
      <c r="B10679" t="s">
        <v>47</v>
      </c>
      <c r="C10679" t="s">
        <v>20</v>
      </c>
      <c r="D10679">
        <v>0</v>
      </c>
    </row>
    <row r="10680" spans="1:4" x14ac:dyDescent="0.3">
      <c r="A10680">
        <v>5726</v>
      </c>
      <c r="B10680" t="s">
        <v>47</v>
      </c>
      <c r="C10680" t="s">
        <v>21</v>
      </c>
      <c r="D10680">
        <v>8</v>
      </c>
    </row>
    <row r="10681" spans="1:4" x14ac:dyDescent="0.3">
      <c r="A10681">
        <v>5726</v>
      </c>
      <c r="B10681" t="s">
        <v>47</v>
      </c>
      <c r="C10681" t="s">
        <v>22</v>
      </c>
      <c r="D10681">
        <v>6</v>
      </c>
    </row>
    <row r="10682" spans="1:4" x14ac:dyDescent="0.3">
      <c r="A10682">
        <v>10500</v>
      </c>
      <c r="B10682" t="s">
        <v>53</v>
      </c>
      <c r="C10682" t="s">
        <v>17</v>
      </c>
      <c r="D10682">
        <v>19</v>
      </c>
    </row>
    <row r="10683" spans="1:4" x14ac:dyDescent="0.3">
      <c r="A10683">
        <v>10500</v>
      </c>
      <c r="B10683" t="s">
        <v>53</v>
      </c>
      <c r="C10683" t="s">
        <v>18</v>
      </c>
      <c r="D10683">
        <v>1</v>
      </c>
    </row>
    <row r="10684" spans="1:4" x14ac:dyDescent="0.3">
      <c r="A10684">
        <v>10500</v>
      </c>
      <c r="B10684" t="s">
        <v>53</v>
      </c>
      <c r="C10684" t="s">
        <v>19</v>
      </c>
      <c r="D10684">
        <v>20</v>
      </c>
    </row>
    <row r="10685" spans="1:4" x14ac:dyDescent="0.3">
      <c r="A10685">
        <v>10500</v>
      </c>
      <c r="B10685" t="s">
        <v>53</v>
      </c>
      <c r="C10685" t="s">
        <v>20</v>
      </c>
      <c r="D10685">
        <v>16</v>
      </c>
    </row>
    <row r="10686" spans="1:4" x14ac:dyDescent="0.3">
      <c r="A10686">
        <v>10500</v>
      </c>
      <c r="B10686" t="s">
        <v>53</v>
      </c>
      <c r="C10686" t="s">
        <v>21</v>
      </c>
      <c r="D10686">
        <v>14</v>
      </c>
    </row>
    <row r="10687" spans="1:4" x14ac:dyDescent="0.3">
      <c r="A10687">
        <v>10500</v>
      </c>
      <c r="B10687" t="s">
        <v>53</v>
      </c>
      <c r="C10687" t="s">
        <v>22</v>
      </c>
      <c r="D10687">
        <v>28</v>
      </c>
    </row>
    <row r="10688" spans="1:4" x14ac:dyDescent="0.3">
      <c r="A10688">
        <v>7411</v>
      </c>
      <c r="B10688" t="s">
        <v>47</v>
      </c>
      <c r="C10688" t="s">
        <v>17</v>
      </c>
      <c r="D10688">
        <v>11</v>
      </c>
    </row>
    <row r="10689" spans="1:4" x14ac:dyDescent="0.3">
      <c r="A10689">
        <v>7411</v>
      </c>
      <c r="B10689" t="s">
        <v>47</v>
      </c>
      <c r="C10689" t="s">
        <v>18</v>
      </c>
      <c r="D10689">
        <v>0</v>
      </c>
    </row>
    <row r="10690" spans="1:4" x14ac:dyDescent="0.3">
      <c r="A10690">
        <v>7411</v>
      </c>
      <c r="B10690" t="s">
        <v>47</v>
      </c>
      <c r="C10690" t="s">
        <v>19</v>
      </c>
      <c r="D10690">
        <v>5</v>
      </c>
    </row>
    <row r="10691" spans="1:4" x14ac:dyDescent="0.3">
      <c r="A10691">
        <v>7411</v>
      </c>
      <c r="B10691" t="s">
        <v>47</v>
      </c>
      <c r="C10691" t="s">
        <v>20</v>
      </c>
      <c r="D10691">
        <v>0</v>
      </c>
    </row>
    <row r="10692" spans="1:4" x14ac:dyDescent="0.3">
      <c r="A10692">
        <v>7411</v>
      </c>
      <c r="B10692" t="s">
        <v>47</v>
      </c>
      <c r="C10692" t="s">
        <v>21</v>
      </c>
      <c r="D10692">
        <v>0</v>
      </c>
    </row>
    <row r="10693" spans="1:4" x14ac:dyDescent="0.3">
      <c r="A10693">
        <v>7411</v>
      </c>
      <c r="B10693" t="s">
        <v>47</v>
      </c>
      <c r="C10693" t="s">
        <v>22</v>
      </c>
      <c r="D10693">
        <v>1</v>
      </c>
    </row>
    <row r="10694" spans="1:4" x14ac:dyDescent="0.3">
      <c r="A10694">
        <v>6941</v>
      </c>
      <c r="B10694" t="s">
        <v>41</v>
      </c>
      <c r="C10694" t="s">
        <v>17</v>
      </c>
      <c r="D10694">
        <v>17</v>
      </c>
    </row>
    <row r="10695" spans="1:4" x14ac:dyDescent="0.3">
      <c r="A10695">
        <v>6941</v>
      </c>
      <c r="B10695" t="s">
        <v>41</v>
      </c>
      <c r="C10695" t="s">
        <v>18</v>
      </c>
      <c r="D10695">
        <v>8</v>
      </c>
    </row>
    <row r="10696" spans="1:4" x14ac:dyDescent="0.3">
      <c r="A10696">
        <v>6941</v>
      </c>
      <c r="B10696" t="s">
        <v>41</v>
      </c>
      <c r="C10696" t="s">
        <v>19</v>
      </c>
      <c r="D10696">
        <v>12</v>
      </c>
    </row>
    <row r="10697" spans="1:4" x14ac:dyDescent="0.3">
      <c r="A10697">
        <v>6941</v>
      </c>
      <c r="B10697" t="s">
        <v>41</v>
      </c>
      <c r="C10697" t="s">
        <v>20</v>
      </c>
      <c r="D10697">
        <v>11</v>
      </c>
    </row>
    <row r="10698" spans="1:4" x14ac:dyDescent="0.3">
      <c r="A10698">
        <v>6941</v>
      </c>
      <c r="B10698" t="s">
        <v>41</v>
      </c>
      <c r="C10698" t="s">
        <v>21</v>
      </c>
      <c r="D10698">
        <v>15</v>
      </c>
    </row>
    <row r="10699" spans="1:4" x14ac:dyDescent="0.3">
      <c r="A10699">
        <v>6941</v>
      </c>
      <c r="B10699" t="s">
        <v>41</v>
      </c>
      <c r="C10699" t="s">
        <v>22</v>
      </c>
      <c r="D10699">
        <v>32</v>
      </c>
    </row>
    <row r="10700" spans="1:4" x14ac:dyDescent="0.3">
      <c r="A10700">
        <v>7573</v>
      </c>
      <c r="B10700" t="s">
        <v>52</v>
      </c>
      <c r="C10700" t="s">
        <v>17</v>
      </c>
      <c r="D10700">
        <v>39</v>
      </c>
    </row>
    <row r="10701" spans="1:4" x14ac:dyDescent="0.3">
      <c r="A10701">
        <v>7573</v>
      </c>
      <c r="B10701" t="s">
        <v>52</v>
      </c>
      <c r="C10701" t="s">
        <v>18</v>
      </c>
      <c r="D10701">
        <v>1</v>
      </c>
    </row>
    <row r="10702" spans="1:4" x14ac:dyDescent="0.3">
      <c r="A10702">
        <v>7573</v>
      </c>
      <c r="B10702" t="s">
        <v>52</v>
      </c>
      <c r="C10702" t="s">
        <v>19</v>
      </c>
      <c r="D10702">
        <v>9</v>
      </c>
    </row>
    <row r="10703" spans="1:4" x14ac:dyDescent="0.3">
      <c r="A10703">
        <v>7573</v>
      </c>
      <c r="B10703" t="s">
        <v>52</v>
      </c>
      <c r="C10703" t="s">
        <v>20</v>
      </c>
      <c r="D10703">
        <v>2</v>
      </c>
    </row>
    <row r="10704" spans="1:4" x14ac:dyDescent="0.3">
      <c r="A10704">
        <v>7573</v>
      </c>
      <c r="B10704" t="s">
        <v>52</v>
      </c>
      <c r="C10704" t="s">
        <v>21</v>
      </c>
      <c r="D10704">
        <v>1</v>
      </c>
    </row>
    <row r="10705" spans="1:4" x14ac:dyDescent="0.3">
      <c r="A10705">
        <v>7573</v>
      </c>
      <c r="B10705" t="s">
        <v>52</v>
      </c>
      <c r="C10705" t="s">
        <v>22</v>
      </c>
      <c r="D10705">
        <v>34</v>
      </c>
    </row>
    <row r="10706" spans="1:4" x14ac:dyDescent="0.3">
      <c r="A10706">
        <v>4432</v>
      </c>
      <c r="B10706" t="s">
        <v>41</v>
      </c>
      <c r="C10706" t="s">
        <v>17</v>
      </c>
      <c r="D10706">
        <v>2</v>
      </c>
    </row>
    <row r="10707" spans="1:4" x14ac:dyDescent="0.3">
      <c r="A10707">
        <v>4432</v>
      </c>
      <c r="B10707" t="s">
        <v>41</v>
      </c>
      <c r="C10707" t="s">
        <v>18</v>
      </c>
      <c r="D10707">
        <v>3</v>
      </c>
    </row>
    <row r="10708" spans="1:4" x14ac:dyDescent="0.3">
      <c r="A10708">
        <v>4432</v>
      </c>
      <c r="B10708" t="s">
        <v>41</v>
      </c>
      <c r="C10708" t="s">
        <v>19</v>
      </c>
      <c r="D10708">
        <v>20</v>
      </c>
    </row>
    <row r="10709" spans="1:4" x14ac:dyDescent="0.3">
      <c r="A10709">
        <v>4432</v>
      </c>
      <c r="B10709" t="s">
        <v>41</v>
      </c>
      <c r="C10709" t="s">
        <v>20</v>
      </c>
      <c r="D10709">
        <v>6</v>
      </c>
    </row>
    <row r="10710" spans="1:4" x14ac:dyDescent="0.3">
      <c r="A10710">
        <v>4432</v>
      </c>
      <c r="B10710" t="s">
        <v>41</v>
      </c>
      <c r="C10710" t="s">
        <v>21</v>
      </c>
      <c r="D10710">
        <v>11</v>
      </c>
    </row>
    <row r="10711" spans="1:4" x14ac:dyDescent="0.3">
      <c r="A10711">
        <v>4432</v>
      </c>
      <c r="B10711" t="s">
        <v>41</v>
      </c>
      <c r="C10711" t="s">
        <v>22</v>
      </c>
      <c r="D10711">
        <v>9</v>
      </c>
    </row>
    <row r="10712" spans="1:4" x14ac:dyDescent="0.3">
      <c r="A10712">
        <v>4713</v>
      </c>
      <c r="B10712" t="s">
        <v>41</v>
      </c>
      <c r="C10712" t="s">
        <v>17</v>
      </c>
      <c r="D10712">
        <v>74</v>
      </c>
    </row>
    <row r="10713" spans="1:4" x14ac:dyDescent="0.3">
      <c r="A10713">
        <v>4713</v>
      </c>
      <c r="B10713" t="s">
        <v>41</v>
      </c>
      <c r="C10713" t="s">
        <v>18</v>
      </c>
      <c r="D10713">
        <v>0</v>
      </c>
    </row>
    <row r="10714" spans="1:4" x14ac:dyDescent="0.3">
      <c r="A10714">
        <v>4713</v>
      </c>
      <c r="B10714" t="s">
        <v>41</v>
      </c>
      <c r="C10714" t="s">
        <v>19</v>
      </c>
      <c r="D10714">
        <v>42</v>
      </c>
    </row>
    <row r="10715" spans="1:4" x14ac:dyDescent="0.3">
      <c r="A10715">
        <v>4713</v>
      </c>
      <c r="B10715" t="s">
        <v>41</v>
      </c>
      <c r="C10715" t="s">
        <v>20</v>
      </c>
      <c r="D10715">
        <v>2</v>
      </c>
    </row>
    <row r="10716" spans="1:4" x14ac:dyDescent="0.3">
      <c r="A10716">
        <v>4713</v>
      </c>
      <c r="B10716" t="s">
        <v>41</v>
      </c>
      <c r="C10716" t="s">
        <v>21</v>
      </c>
      <c r="D10716">
        <v>1</v>
      </c>
    </row>
    <row r="10717" spans="1:4" x14ac:dyDescent="0.3">
      <c r="A10717">
        <v>4713</v>
      </c>
      <c r="B10717" t="s">
        <v>41</v>
      </c>
      <c r="C10717" t="s">
        <v>22</v>
      </c>
      <c r="D10717">
        <v>6</v>
      </c>
    </row>
    <row r="10718" spans="1:4" x14ac:dyDescent="0.3">
      <c r="A10718">
        <v>10219</v>
      </c>
      <c r="B10718" t="s">
        <v>48</v>
      </c>
      <c r="C10718" t="s">
        <v>17</v>
      </c>
      <c r="D10718">
        <v>6</v>
      </c>
    </row>
    <row r="10719" spans="1:4" x14ac:dyDescent="0.3">
      <c r="A10719">
        <v>10219</v>
      </c>
      <c r="B10719" t="s">
        <v>48</v>
      </c>
      <c r="C10719" t="s">
        <v>18</v>
      </c>
      <c r="D10719">
        <v>2</v>
      </c>
    </row>
    <row r="10720" spans="1:4" x14ac:dyDescent="0.3">
      <c r="A10720">
        <v>10219</v>
      </c>
      <c r="B10720" t="s">
        <v>48</v>
      </c>
      <c r="C10720" t="s">
        <v>19</v>
      </c>
      <c r="D10720">
        <v>15</v>
      </c>
    </row>
    <row r="10721" spans="1:4" x14ac:dyDescent="0.3">
      <c r="A10721">
        <v>10219</v>
      </c>
      <c r="B10721" t="s">
        <v>48</v>
      </c>
      <c r="C10721" t="s">
        <v>20</v>
      </c>
      <c r="D10721">
        <v>6</v>
      </c>
    </row>
    <row r="10722" spans="1:4" x14ac:dyDescent="0.3">
      <c r="A10722">
        <v>10219</v>
      </c>
      <c r="B10722" t="s">
        <v>48</v>
      </c>
      <c r="C10722" t="s">
        <v>21</v>
      </c>
      <c r="D10722">
        <v>6</v>
      </c>
    </row>
    <row r="10723" spans="1:4" x14ac:dyDescent="0.3">
      <c r="A10723">
        <v>10219</v>
      </c>
      <c r="B10723" t="s">
        <v>48</v>
      </c>
      <c r="C10723" t="s">
        <v>22</v>
      </c>
      <c r="D10723">
        <v>3</v>
      </c>
    </row>
    <row r="10724" spans="1:4" x14ac:dyDescent="0.3">
      <c r="A10724">
        <v>9706</v>
      </c>
      <c r="B10724" t="s">
        <v>48</v>
      </c>
      <c r="C10724" t="s">
        <v>17</v>
      </c>
      <c r="D10724">
        <v>62</v>
      </c>
    </row>
    <row r="10725" spans="1:4" x14ac:dyDescent="0.3">
      <c r="A10725">
        <v>9706</v>
      </c>
      <c r="B10725" t="s">
        <v>48</v>
      </c>
      <c r="C10725" t="s">
        <v>18</v>
      </c>
      <c r="D10725">
        <v>1</v>
      </c>
    </row>
    <row r="10726" spans="1:4" x14ac:dyDescent="0.3">
      <c r="A10726">
        <v>9706</v>
      </c>
      <c r="B10726" t="s">
        <v>48</v>
      </c>
      <c r="C10726" t="s">
        <v>19</v>
      </c>
      <c r="D10726">
        <v>20</v>
      </c>
    </row>
    <row r="10727" spans="1:4" x14ac:dyDescent="0.3">
      <c r="A10727">
        <v>9706</v>
      </c>
      <c r="B10727" t="s">
        <v>48</v>
      </c>
      <c r="C10727" t="s">
        <v>20</v>
      </c>
      <c r="D10727">
        <v>4</v>
      </c>
    </row>
    <row r="10728" spans="1:4" x14ac:dyDescent="0.3">
      <c r="A10728">
        <v>9706</v>
      </c>
      <c r="B10728" t="s">
        <v>48</v>
      </c>
      <c r="C10728" t="s">
        <v>21</v>
      </c>
      <c r="D10728">
        <v>0</v>
      </c>
    </row>
    <row r="10729" spans="1:4" x14ac:dyDescent="0.3">
      <c r="A10729">
        <v>9706</v>
      </c>
      <c r="B10729" t="s">
        <v>48</v>
      </c>
      <c r="C10729" t="s">
        <v>22</v>
      </c>
      <c r="D10729">
        <v>7</v>
      </c>
    </row>
    <row r="10730" spans="1:4" x14ac:dyDescent="0.3">
      <c r="A10730">
        <v>5623</v>
      </c>
      <c r="B10730" t="s">
        <v>41</v>
      </c>
      <c r="C10730" t="s">
        <v>17</v>
      </c>
      <c r="D10730">
        <v>15</v>
      </c>
    </row>
    <row r="10731" spans="1:4" x14ac:dyDescent="0.3">
      <c r="A10731">
        <v>5623</v>
      </c>
      <c r="B10731" t="s">
        <v>41</v>
      </c>
      <c r="C10731" t="s">
        <v>18</v>
      </c>
      <c r="D10731">
        <v>4</v>
      </c>
    </row>
    <row r="10732" spans="1:4" x14ac:dyDescent="0.3">
      <c r="A10732">
        <v>5623</v>
      </c>
      <c r="B10732" t="s">
        <v>41</v>
      </c>
      <c r="C10732" t="s">
        <v>19</v>
      </c>
      <c r="D10732">
        <v>13</v>
      </c>
    </row>
    <row r="10733" spans="1:4" x14ac:dyDescent="0.3">
      <c r="A10733">
        <v>5623</v>
      </c>
      <c r="B10733" t="s">
        <v>41</v>
      </c>
      <c r="C10733" t="s">
        <v>20</v>
      </c>
      <c r="D10733">
        <v>0</v>
      </c>
    </row>
    <row r="10734" spans="1:4" x14ac:dyDescent="0.3">
      <c r="A10734">
        <v>5623</v>
      </c>
      <c r="B10734" t="s">
        <v>41</v>
      </c>
      <c r="C10734" t="s">
        <v>21</v>
      </c>
      <c r="D10734">
        <v>0</v>
      </c>
    </row>
    <row r="10735" spans="1:4" x14ac:dyDescent="0.3">
      <c r="A10735">
        <v>5623</v>
      </c>
      <c r="B10735" t="s">
        <v>41</v>
      </c>
      <c r="C10735" t="s">
        <v>22</v>
      </c>
      <c r="D10735">
        <v>19</v>
      </c>
    </row>
    <row r="10736" spans="1:4" x14ac:dyDescent="0.3">
      <c r="A10736">
        <v>4088</v>
      </c>
      <c r="B10736" t="s">
        <v>41</v>
      </c>
      <c r="C10736" t="s">
        <v>17</v>
      </c>
      <c r="D10736">
        <v>108</v>
      </c>
    </row>
    <row r="10737" spans="1:4" x14ac:dyDescent="0.3">
      <c r="A10737">
        <v>4088</v>
      </c>
      <c r="B10737" t="s">
        <v>41</v>
      </c>
      <c r="C10737" t="s">
        <v>18</v>
      </c>
      <c r="D10737">
        <v>1</v>
      </c>
    </row>
    <row r="10738" spans="1:4" x14ac:dyDescent="0.3">
      <c r="A10738">
        <v>4088</v>
      </c>
      <c r="B10738" t="s">
        <v>41</v>
      </c>
      <c r="C10738" t="s">
        <v>19</v>
      </c>
      <c r="D10738">
        <v>28</v>
      </c>
    </row>
    <row r="10739" spans="1:4" x14ac:dyDescent="0.3">
      <c r="A10739">
        <v>4088</v>
      </c>
      <c r="B10739" t="s">
        <v>41</v>
      </c>
      <c r="C10739" t="s">
        <v>20</v>
      </c>
      <c r="D10739">
        <v>13</v>
      </c>
    </row>
    <row r="10740" spans="1:4" x14ac:dyDescent="0.3">
      <c r="A10740">
        <v>4088</v>
      </c>
      <c r="B10740" t="s">
        <v>41</v>
      </c>
      <c r="C10740" t="s">
        <v>21</v>
      </c>
      <c r="D10740">
        <v>1</v>
      </c>
    </row>
    <row r="10741" spans="1:4" x14ac:dyDescent="0.3">
      <c r="A10741">
        <v>4088</v>
      </c>
      <c r="B10741" t="s">
        <v>41</v>
      </c>
      <c r="C10741" t="s">
        <v>22</v>
      </c>
      <c r="D10741">
        <v>4</v>
      </c>
    </row>
    <row r="10742" spans="1:4" x14ac:dyDescent="0.3">
      <c r="A10742">
        <v>4971</v>
      </c>
      <c r="B10742" t="s">
        <v>47</v>
      </c>
      <c r="C10742" t="s">
        <v>17</v>
      </c>
      <c r="D10742">
        <v>108</v>
      </c>
    </row>
    <row r="10743" spans="1:4" x14ac:dyDescent="0.3">
      <c r="A10743">
        <v>4971</v>
      </c>
      <c r="B10743" t="s">
        <v>47</v>
      </c>
      <c r="C10743" t="s">
        <v>18</v>
      </c>
      <c r="D10743">
        <v>1</v>
      </c>
    </row>
    <row r="10744" spans="1:4" x14ac:dyDescent="0.3">
      <c r="A10744">
        <v>4971</v>
      </c>
      <c r="B10744" t="s">
        <v>47</v>
      </c>
      <c r="C10744" t="s">
        <v>19</v>
      </c>
      <c r="D10744">
        <v>28</v>
      </c>
    </row>
    <row r="10745" spans="1:4" x14ac:dyDescent="0.3">
      <c r="A10745">
        <v>4971</v>
      </c>
      <c r="B10745" t="s">
        <v>47</v>
      </c>
      <c r="C10745" t="s">
        <v>20</v>
      </c>
      <c r="D10745">
        <v>13</v>
      </c>
    </row>
    <row r="10746" spans="1:4" x14ac:dyDescent="0.3">
      <c r="A10746">
        <v>4971</v>
      </c>
      <c r="B10746" t="s">
        <v>47</v>
      </c>
      <c r="C10746" t="s">
        <v>21</v>
      </c>
      <c r="D10746">
        <v>1</v>
      </c>
    </row>
    <row r="10747" spans="1:4" x14ac:dyDescent="0.3">
      <c r="A10747">
        <v>4971</v>
      </c>
      <c r="B10747" t="s">
        <v>47</v>
      </c>
      <c r="C10747" t="s">
        <v>22</v>
      </c>
      <c r="D10747">
        <v>4</v>
      </c>
    </row>
    <row r="10748" spans="1:4" x14ac:dyDescent="0.3">
      <c r="A10748">
        <v>8147</v>
      </c>
      <c r="B10748" t="s">
        <v>41</v>
      </c>
      <c r="C10748" t="s">
        <v>17</v>
      </c>
      <c r="D10748">
        <v>28</v>
      </c>
    </row>
    <row r="10749" spans="1:4" x14ac:dyDescent="0.3">
      <c r="A10749">
        <v>8147</v>
      </c>
      <c r="B10749" t="s">
        <v>41</v>
      </c>
      <c r="C10749" t="s">
        <v>18</v>
      </c>
      <c r="D10749">
        <v>0</v>
      </c>
    </row>
    <row r="10750" spans="1:4" x14ac:dyDescent="0.3">
      <c r="A10750">
        <v>8147</v>
      </c>
      <c r="B10750" t="s">
        <v>41</v>
      </c>
      <c r="C10750" t="s">
        <v>19</v>
      </c>
      <c r="D10750">
        <v>11</v>
      </c>
    </row>
    <row r="10751" spans="1:4" x14ac:dyDescent="0.3">
      <c r="A10751">
        <v>8147</v>
      </c>
      <c r="B10751" t="s">
        <v>41</v>
      </c>
      <c r="C10751" t="s">
        <v>20</v>
      </c>
      <c r="D10751">
        <v>0</v>
      </c>
    </row>
    <row r="10752" spans="1:4" x14ac:dyDescent="0.3">
      <c r="A10752">
        <v>8147</v>
      </c>
      <c r="B10752" t="s">
        <v>41</v>
      </c>
      <c r="C10752" t="s">
        <v>21</v>
      </c>
      <c r="D10752">
        <v>0</v>
      </c>
    </row>
    <row r="10753" spans="1:4" x14ac:dyDescent="0.3">
      <c r="A10753">
        <v>8147</v>
      </c>
      <c r="B10753" t="s">
        <v>41</v>
      </c>
      <c r="C10753" t="s">
        <v>22</v>
      </c>
      <c r="D10753">
        <v>9</v>
      </c>
    </row>
    <row r="10754" spans="1:4" x14ac:dyDescent="0.3">
      <c r="A10754">
        <v>2488</v>
      </c>
      <c r="B10754" t="s">
        <v>41</v>
      </c>
      <c r="C10754" t="s">
        <v>17</v>
      </c>
      <c r="D10754">
        <v>23</v>
      </c>
    </row>
    <row r="10755" spans="1:4" x14ac:dyDescent="0.3">
      <c r="A10755">
        <v>2488</v>
      </c>
      <c r="B10755" t="s">
        <v>41</v>
      </c>
      <c r="C10755" t="s">
        <v>18</v>
      </c>
      <c r="D10755">
        <v>1</v>
      </c>
    </row>
    <row r="10756" spans="1:4" x14ac:dyDescent="0.3">
      <c r="A10756">
        <v>2488</v>
      </c>
      <c r="B10756" t="s">
        <v>41</v>
      </c>
      <c r="C10756" t="s">
        <v>19</v>
      </c>
      <c r="D10756">
        <v>25</v>
      </c>
    </row>
    <row r="10757" spans="1:4" x14ac:dyDescent="0.3">
      <c r="A10757">
        <v>2488</v>
      </c>
      <c r="B10757" t="s">
        <v>41</v>
      </c>
      <c r="C10757" t="s">
        <v>20</v>
      </c>
      <c r="D10757">
        <v>0</v>
      </c>
    </row>
    <row r="10758" spans="1:4" x14ac:dyDescent="0.3">
      <c r="A10758">
        <v>2488</v>
      </c>
      <c r="B10758" t="s">
        <v>41</v>
      </c>
      <c r="C10758" t="s">
        <v>21</v>
      </c>
      <c r="D10758">
        <v>8</v>
      </c>
    </row>
    <row r="10759" spans="1:4" x14ac:dyDescent="0.3">
      <c r="A10759">
        <v>2488</v>
      </c>
      <c r="B10759" t="s">
        <v>41</v>
      </c>
      <c r="C10759" t="s">
        <v>22</v>
      </c>
      <c r="D10759">
        <v>7</v>
      </c>
    </row>
    <row r="10760" spans="1:4" x14ac:dyDescent="0.3">
      <c r="A10760">
        <v>10913</v>
      </c>
      <c r="B10760" t="s">
        <v>41</v>
      </c>
      <c r="C10760" t="s">
        <v>17</v>
      </c>
      <c r="D10760">
        <v>3</v>
      </c>
    </row>
    <row r="10761" spans="1:4" x14ac:dyDescent="0.3">
      <c r="A10761">
        <v>10913</v>
      </c>
      <c r="B10761" t="s">
        <v>41</v>
      </c>
      <c r="C10761" t="s">
        <v>18</v>
      </c>
      <c r="D10761">
        <v>2</v>
      </c>
    </row>
    <row r="10762" spans="1:4" x14ac:dyDescent="0.3">
      <c r="A10762">
        <v>10913</v>
      </c>
      <c r="B10762" t="s">
        <v>41</v>
      </c>
      <c r="C10762" t="s">
        <v>19</v>
      </c>
      <c r="D10762">
        <v>12</v>
      </c>
    </row>
    <row r="10763" spans="1:4" x14ac:dyDescent="0.3">
      <c r="A10763">
        <v>10913</v>
      </c>
      <c r="B10763" t="s">
        <v>41</v>
      </c>
      <c r="C10763" t="s">
        <v>20</v>
      </c>
      <c r="D10763">
        <v>0</v>
      </c>
    </row>
    <row r="10764" spans="1:4" x14ac:dyDescent="0.3">
      <c r="A10764">
        <v>10913</v>
      </c>
      <c r="B10764" t="s">
        <v>41</v>
      </c>
      <c r="C10764" t="s">
        <v>21</v>
      </c>
      <c r="D10764">
        <v>1</v>
      </c>
    </row>
    <row r="10765" spans="1:4" x14ac:dyDescent="0.3">
      <c r="A10765">
        <v>10913</v>
      </c>
      <c r="B10765" t="s">
        <v>41</v>
      </c>
      <c r="C10765" t="s">
        <v>22</v>
      </c>
      <c r="D10765">
        <v>9</v>
      </c>
    </row>
    <row r="10766" spans="1:4" x14ac:dyDescent="0.3">
      <c r="A10766">
        <v>7224</v>
      </c>
      <c r="B10766" t="s">
        <v>45</v>
      </c>
      <c r="C10766" t="s">
        <v>17</v>
      </c>
      <c r="D10766">
        <v>10</v>
      </c>
    </row>
    <row r="10767" spans="1:4" x14ac:dyDescent="0.3">
      <c r="A10767">
        <v>7224</v>
      </c>
      <c r="B10767" t="s">
        <v>45</v>
      </c>
      <c r="C10767" t="s">
        <v>18</v>
      </c>
      <c r="D10767">
        <v>0</v>
      </c>
    </row>
    <row r="10768" spans="1:4" x14ac:dyDescent="0.3">
      <c r="A10768">
        <v>7224</v>
      </c>
      <c r="B10768" t="s">
        <v>45</v>
      </c>
      <c r="C10768" t="s">
        <v>19</v>
      </c>
      <c r="D10768">
        <v>10</v>
      </c>
    </row>
    <row r="10769" spans="1:4" x14ac:dyDescent="0.3">
      <c r="A10769">
        <v>7224</v>
      </c>
      <c r="B10769" t="s">
        <v>45</v>
      </c>
      <c r="C10769" t="s">
        <v>20</v>
      </c>
      <c r="D10769">
        <v>3</v>
      </c>
    </row>
    <row r="10770" spans="1:4" x14ac:dyDescent="0.3">
      <c r="A10770">
        <v>7224</v>
      </c>
      <c r="B10770" t="s">
        <v>45</v>
      </c>
      <c r="C10770" t="s">
        <v>21</v>
      </c>
      <c r="D10770">
        <v>1</v>
      </c>
    </row>
    <row r="10771" spans="1:4" x14ac:dyDescent="0.3">
      <c r="A10771">
        <v>7224</v>
      </c>
      <c r="B10771" t="s">
        <v>45</v>
      </c>
      <c r="C10771" t="s">
        <v>22</v>
      </c>
      <c r="D10771">
        <v>7</v>
      </c>
    </row>
    <row r="10772" spans="1:4" x14ac:dyDescent="0.3">
      <c r="A10772">
        <v>6215</v>
      </c>
      <c r="B10772" t="s">
        <v>47</v>
      </c>
      <c r="C10772" t="s">
        <v>17</v>
      </c>
      <c r="D10772">
        <v>10</v>
      </c>
    </row>
    <row r="10773" spans="1:4" x14ac:dyDescent="0.3">
      <c r="A10773">
        <v>6215</v>
      </c>
      <c r="B10773" t="s">
        <v>47</v>
      </c>
      <c r="C10773" t="s">
        <v>18</v>
      </c>
      <c r="D10773">
        <v>0</v>
      </c>
    </row>
    <row r="10774" spans="1:4" x14ac:dyDescent="0.3">
      <c r="A10774">
        <v>6215</v>
      </c>
      <c r="B10774" t="s">
        <v>47</v>
      </c>
      <c r="C10774" t="s">
        <v>19</v>
      </c>
      <c r="D10774">
        <v>10</v>
      </c>
    </row>
    <row r="10775" spans="1:4" x14ac:dyDescent="0.3">
      <c r="A10775">
        <v>6215</v>
      </c>
      <c r="B10775" t="s">
        <v>47</v>
      </c>
      <c r="C10775" t="s">
        <v>20</v>
      </c>
      <c r="D10775">
        <v>3</v>
      </c>
    </row>
    <row r="10776" spans="1:4" x14ac:dyDescent="0.3">
      <c r="A10776">
        <v>6215</v>
      </c>
      <c r="B10776" t="s">
        <v>47</v>
      </c>
      <c r="C10776" t="s">
        <v>21</v>
      </c>
      <c r="D10776">
        <v>1</v>
      </c>
    </row>
    <row r="10777" spans="1:4" x14ac:dyDescent="0.3">
      <c r="A10777">
        <v>6215</v>
      </c>
      <c r="B10777" t="s">
        <v>47</v>
      </c>
      <c r="C10777" t="s">
        <v>22</v>
      </c>
      <c r="D10777">
        <v>7</v>
      </c>
    </row>
    <row r="10778" spans="1:4" x14ac:dyDescent="0.3">
      <c r="A10778">
        <v>10033</v>
      </c>
      <c r="B10778" t="s">
        <v>52</v>
      </c>
      <c r="C10778" t="s">
        <v>17</v>
      </c>
      <c r="D10778">
        <v>2</v>
      </c>
    </row>
    <row r="10779" spans="1:4" x14ac:dyDescent="0.3">
      <c r="A10779">
        <v>10033</v>
      </c>
      <c r="B10779" t="s">
        <v>52</v>
      </c>
      <c r="C10779" t="s">
        <v>18</v>
      </c>
      <c r="D10779">
        <v>3</v>
      </c>
    </row>
    <row r="10780" spans="1:4" x14ac:dyDescent="0.3">
      <c r="A10780">
        <v>10033</v>
      </c>
      <c r="B10780" t="s">
        <v>52</v>
      </c>
      <c r="C10780" t="s">
        <v>19</v>
      </c>
      <c r="D10780">
        <v>10</v>
      </c>
    </row>
    <row r="10781" spans="1:4" x14ac:dyDescent="0.3">
      <c r="A10781">
        <v>10033</v>
      </c>
      <c r="B10781" t="s">
        <v>52</v>
      </c>
      <c r="C10781" t="s">
        <v>20</v>
      </c>
      <c r="D10781">
        <v>11</v>
      </c>
    </row>
    <row r="10782" spans="1:4" x14ac:dyDescent="0.3">
      <c r="A10782">
        <v>10033</v>
      </c>
      <c r="B10782" t="s">
        <v>52</v>
      </c>
      <c r="C10782" t="s">
        <v>21</v>
      </c>
      <c r="D10782">
        <v>2</v>
      </c>
    </row>
    <row r="10783" spans="1:4" x14ac:dyDescent="0.3">
      <c r="A10783">
        <v>10033</v>
      </c>
      <c r="B10783" t="s">
        <v>52</v>
      </c>
      <c r="C10783" t="s">
        <v>22</v>
      </c>
      <c r="D10783">
        <v>10</v>
      </c>
    </row>
    <row r="10784" spans="1:4" x14ac:dyDescent="0.3">
      <c r="A10784">
        <v>5751</v>
      </c>
      <c r="B10784" t="s">
        <v>48</v>
      </c>
      <c r="C10784" t="s">
        <v>17</v>
      </c>
      <c r="D10784">
        <v>2</v>
      </c>
    </row>
    <row r="10785" spans="1:4" x14ac:dyDescent="0.3">
      <c r="A10785">
        <v>5751</v>
      </c>
      <c r="B10785" t="s">
        <v>48</v>
      </c>
      <c r="C10785" t="s">
        <v>18</v>
      </c>
      <c r="D10785">
        <v>3</v>
      </c>
    </row>
    <row r="10786" spans="1:4" x14ac:dyDescent="0.3">
      <c r="A10786">
        <v>5751</v>
      </c>
      <c r="B10786" t="s">
        <v>48</v>
      </c>
      <c r="C10786" t="s">
        <v>19</v>
      </c>
      <c r="D10786">
        <v>10</v>
      </c>
    </row>
    <row r="10787" spans="1:4" x14ac:dyDescent="0.3">
      <c r="A10787">
        <v>5751</v>
      </c>
      <c r="B10787" t="s">
        <v>48</v>
      </c>
      <c r="C10787" t="s">
        <v>20</v>
      </c>
      <c r="D10787">
        <v>11</v>
      </c>
    </row>
    <row r="10788" spans="1:4" x14ac:dyDescent="0.3">
      <c r="A10788">
        <v>5751</v>
      </c>
      <c r="B10788" t="s">
        <v>48</v>
      </c>
      <c r="C10788" t="s">
        <v>21</v>
      </c>
      <c r="D10788">
        <v>2</v>
      </c>
    </row>
    <row r="10789" spans="1:4" x14ac:dyDescent="0.3">
      <c r="A10789">
        <v>5751</v>
      </c>
      <c r="B10789" t="s">
        <v>48</v>
      </c>
      <c r="C10789" t="s">
        <v>22</v>
      </c>
      <c r="D10789">
        <v>10</v>
      </c>
    </row>
    <row r="10790" spans="1:4" x14ac:dyDescent="0.3">
      <c r="A10790">
        <v>10236</v>
      </c>
      <c r="B10790" t="s">
        <v>47</v>
      </c>
      <c r="C10790" t="s">
        <v>17</v>
      </c>
      <c r="D10790">
        <v>16</v>
      </c>
    </row>
    <row r="10791" spans="1:4" x14ac:dyDescent="0.3">
      <c r="A10791">
        <v>10236</v>
      </c>
      <c r="B10791" t="s">
        <v>47</v>
      </c>
      <c r="C10791" t="s">
        <v>18</v>
      </c>
      <c r="D10791">
        <v>3</v>
      </c>
    </row>
    <row r="10792" spans="1:4" x14ac:dyDescent="0.3">
      <c r="A10792">
        <v>10236</v>
      </c>
      <c r="B10792" t="s">
        <v>47</v>
      </c>
      <c r="C10792" t="s">
        <v>19</v>
      </c>
      <c r="D10792">
        <v>25</v>
      </c>
    </row>
    <row r="10793" spans="1:4" x14ac:dyDescent="0.3">
      <c r="A10793">
        <v>10236</v>
      </c>
      <c r="B10793" t="s">
        <v>47</v>
      </c>
      <c r="C10793" t="s">
        <v>20</v>
      </c>
      <c r="D10793">
        <v>6</v>
      </c>
    </row>
    <row r="10794" spans="1:4" x14ac:dyDescent="0.3">
      <c r="A10794">
        <v>10236</v>
      </c>
      <c r="B10794" t="s">
        <v>47</v>
      </c>
      <c r="C10794" t="s">
        <v>21</v>
      </c>
      <c r="D10794">
        <v>1</v>
      </c>
    </row>
    <row r="10795" spans="1:4" x14ac:dyDescent="0.3">
      <c r="A10795">
        <v>10236</v>
      </c>
      <c r="B10795" t="s">
        <v>47</v>
      </c>
      <c r="C10795" t="s">
        <v>22</v>
      </c>
      <c r="D10795">
        <v>13</v>
      </c>
    </row>
    <row r="10796" spans="1:4" x14ac:dyDescent="0.3">
      <c r="A10796">
        <v>5790</v>
      </c>
      <c r="B10796" t="s">
        <v>41</v>
      </c>
      <c r="C10796" t="s">
        <v>17</v>
      </c>
      <c r="D10796">
        <v>25</v>
      </c>
    </row>
    <row r="10797" spans="1:4" x14ac:dyDescent="0.3">
      <c r="A10797">
        <v>5790</v>
      </c>
      <c r="B10797" t="s">
        <v>41</v>
      </c>
      <c r="C10797" t="s">
        <v>18</v>
      </c>
      <c r="D10797">
        <v>6</v>
      </c>
    </row>
    <row r="10798" spans="1:4" x14ac:dyDescent="0.3">
      <c r="A10798">
        <v>5790</v>
      </c>
      <c r="B10798" t="s">
        <v>41</v>
      </c>
      <c r="C10798" t="s">
        <v>19</v>
      </c>
      <c r="D10798">
        <v>16</v>
      </c>
    </row>
    <row r="10799" spans="1:4" x14ac:dyDescent="0.3">
      <c r="A10799">
        <v>5790</v>
      </c>
      <c r="B10799" t="s">
        <v>41</v>
      </c>
      <c r="C10799" t="s">
        <v>20</v>
      </c>
      <c r="D10799">
        <v>20</v>
      </c>
    </row>
    <row r="10800" spans="1:4" x14ac:dyDescent="0.3">
      <c r="A10800">
        <v>5790</v>
      </c>
      <c r="B10800" t="s">
        <v>41</v>
      </c>
      <c r="C10800" t="s">
        <v>21</v>
      </c>
      <c r="D10800">
        <v>0</v>
      </c>
    </row>
    <row r="10801" spans="1:4" x14ac:dyDescent="0.3">
      <c r="A10801">
        <v>5790</v>
      </c>
      <c r="B10801" t="s">
        <v>41</v>
      </c>
      <c r="C10801" t="s">
        <v>22</v>
      </c>
      <c r="D10801">
        <v>5</v>
      </c>
    </row>
    <row r="10802" spans="1:4" x14ac:dyDescent="0.3">
      <c r="A10802">
        <v>3537</v>
      </c>
      <c r="B10802" t="s">
        <v>41</v>
      </c>
      <c r="C10802" t="s">
        <v>17</v>
      </c>
      <c r="D10802">
        <v>31</v>
      </c>
    </row>
    <row r="10803" spans="1:4" x14ac:dyDescent="0.3">
      <c r="A10803">
        <v>3537</v>
      </c>
      <c r="B10803" t="s">
        <v>41</v>
      </c>
      <c r="C10803" t="s">
        <v>18</v>
      </c>
      <c r="D10803">
        <v>3</v>
      </c>
    </row>
    <row r="10804" spans="1:4" x14ac:dyDescent="0.3">
      <c r="A10804">
        <v>3537</v>
      </c>
      <c r="B10804" t="s">
        <v>41</v>
      </c>
      <c r="C10804" t="s">
        <v>19</v>
      </c>
      <c r="D10804">
        <v>31</v>
      </c>
    </row>
    <row r="10805" spans="1:4" x14ac:dyDescent="0.3">
      <c r="A10805">
        <v>3537</v>
      </c>
      <c r="B10805" t="s">
        <v>41</v>
      </c>
      <c r="C10805" t="s">
        <v>20</v>
      </c>
      <c r="D10805">
        <v>2</v>
      </c>
    </row>
    <row r="10806" spans="1:4" x14ac:dyDescent="0.3">
      <c r="A10806">
        <v>3537</v>
      </c>
      <c r="B10806" t="s">
        <v>41</v>
      </c>
      <c r="C10806" t="s">
        <v>21</v>
      </c>
      <c r="D10806">
        <v>8</v>
      </c>
    </row>
    <row r="10807" spans="1:4" x14ac:dyDescent="0.3">
      <c r="A10807">
        <v>3537</v>
      </c>
      <c r="B10807" t="s">
        <v>41</v>
      </c>
      <c r="C10807" t="s">
        <v>22</v>
      </c>
      <c r="D10807">
        <v>4</v>
      </c>
    </row>
    <row r="10808" spans="1:4" x14ac:dyDescent="0.3">
      <c r="A10808">
        <v>922</v>
      </c>
      <c r="B10808" t="s">
        <v>52</v>
      </c>
      <c r="C10808" t="s">
        <v>17</v>
      </c>
      <c r="D10808">
        <v>16</v>
      </c>
    </row>
    <row r="10809" spans="1:4" x14ac:dyDescent="0.3">
      <c r="A10809">
        <v>922</v>
      </c>
      <c r="B10809" t="s">
        <v>52</v>
      </c>
      <c r="C10809" t="s">
        <v>18</v>
      </c>
      <c r="D10809">
        <v>2</v>
      </c>
    </row>
    <row r="10810" spans="1:4" x14ac:dyDescent="0.3">
      <c r="A10810">
        <v>922</v>
      </c>
      <c r="B10810" t="s">
        <v>52</v>
      </c>
      <c r="C10810" t="s">
        <v>19</v>
      </c>
      <c r="D10810">
        <v>11</v>
      </c>
    </row>
    <row r="10811" spans="1:4" x14ac:dyDescent="0.3">
      <c r="A10811">
        <v>922</v>
      </c>
      <c r="B10811" t="s">
        <v>52</v>
      </c>
      <c r="C10811" t="s">
        <v>20</v>
      </c>
      <c r="D10811">
        <v>3</v>
      </c>
    </row>
    <row r="10812" spans="1:4" x14ac:dyDescent="0.3">
      <c r="A10812">
        <v>922</v>
      </c>
      <c r="B10812" t="s">
        <v>52</v>
      </c>
      <c r="C10812" t="s">
        <v>21</v>
      </c>
      <c r="D10812">
        <v>0</v>
      </c>
    </row>
    <row r="10813" spans="1:4" x14ac:dyDescent="0.3">
      <c r="A10813">
        <v>922</v>
      </c>
      <c r="B10813" t="s">
        <v>52</v>
      </c>
      <c r="C10813" t="s">
        <v>22</v>
      </c>
      <c r="D10813">
        <v>16</v>
      </c>
    </row>
    <row r="10814" spans="1:4" x14ac:dyDescent="0.3">
      <c r="A10814">
        <v>5263</v>
      </c>
      <c r="B10814" t="s">
        <v>41</v>
      </c>
      <c r="C10814" t="s">
        <v>17</v>
      </c>
      <c r="D10814">
        <v>5</v>
      </c>
    </row>
    <row r="10815" spans="1:4" x14ac:dyDescent="0.3">
      <c r="A10815">
        <v>5263</v>
      </c>
      <c r="B10815" t="s">
        <v>41</v>
      </c>
      <c r="C10815" t="s">
        <v>18</v>
      </c>
      <c r="D10815">
        <v>10</v>
      </c>
    </row>
    <row r="10816" spans="1:4" x14ac:dyDescent="0.3">
      <c r="A10816">
        <v>5263</v>
      </c>
      <c r="B10816" t="s">
        <v>41</v>
      </c>
      <c r="C10816" t="s">
        <v>19</v>
      </c>
      <c r="D10816">
        <v>13</v>
      </c>
    </row>
    <row r="10817" spans="1:4" x14ac:dyDescent="0.3">
      <c r="A10817">
        <v>5263</v>
      </c>
      <c r="B10817" t="s">
        <v>41</v>
      </c>
      <c r="C10817" t="s">
        <v>20</v>
      </c>
      <c r="D10817">
        <v>3</v>
      </c>
    </row>
    <row r="10818" spans="1:4" x14ac:dyDescent="0.3">
      <c r="A10818">
        <v>5263</v>
      </c>
      <c r="B10818" t="s">
        <v>41</v>
      </c>
      <c r="C10818" t="s">
        <v>21</v>
      </c>
      <c r="D10818">
        <v>8</v>
      </c>
    </row>
    <row r="10819" spans="1:4" x14ac:dyDescent="0.3">
      <c r="A10819">
        <v>5263</v>
      </c>
      <c r="B10819" t="s">
        <v>41</v>
      </c>
      <c r="C10819" t="s">
        <v>22</v>
      </c>
      <c r="D10819">
        <v>16</v>
      </c>
    </row>
    <row r="10820" spans="1:4" x14ac:dyDescent="0.3">
      <c r="A10820">
        <v>7386</v>
      </c>
      <c r="B10820" t="s">
        <v>48</v>
      </c>
      <c r="C10820" t="s">
        <v>17</v>
      </c>
      <c r="D10820">
        <v>17</v>
      </c>
    </row>
    <row r="10821" spans="1:4" x14ac:dyDescent="0.3">
      <c r="A10821">
        <v>7386</v>
      </c>
      <c r="B10821" t="s">
        <v>48</v>
      </c>
      <c r="C10821" t="s">
        <v>18</v>
      </c>
      <c r="D10821">
        <v>0</v>
      </c>
    </row>
    <row r="10822" spans="1:4" x14ac:dyDescent="0.3">
      <c r="A10822">
        <v>7386</v>
      </c>
      <c r="B10822" t="s">
        <v>48</v>
      </c>
      <c r="C10822" t="s">
        <v>19</v>
      </c>
      <c r="D10822">
        <v>14</v>
      </c>
    </row>
    <row r="10823" spans="1:4" x14ac:dyDescent="0.3">
      <c r="A10823">
        <v>7386</v>
      </c>
      <c r="B10823" t="s">
        <v>48</v>
      </c>
      <c r="C10823" t="s">
        <v>20</v>
      </c>
      <c r="D10823">
        <v>7</v>
      </c>
    </row>
    <row r="10824" spans="1:4" x14ac:dyDescent="0.3">
      <c r="A10824">
        <v>7386</v>
      </c>
      <c r="B10824" t="s">
        <v>48</v>
      </c>
      <c r="C10824" t="s">
        <v>21</v>
      </c>
      <c r="D10824">
        <v>3</v>
      </c>
    </row>
    <row r="10825" spans="1:4" x14ac:dyDescent="0.3">
      <c r="A10825">
        <v>7386</v>
      </c>
      <c r="B10825" t="s">
        <v>48</v>
      </c>
      <c r="C10825" t="s">
        <v>22</v>
      </c>
      <c r="D10825">
        <v>2</v>
      </c>
    </row>
    <row r="10826" spans="1:4" x14ac:dyDescent="0.3">
      <c r="A10826">
        <v>3006</v>
      </c>
      <c r="B10826" t="s">
        <v>48</v>
      </c>
      <c r="C10826" t="s">
        <v>17</v>
      </c>
      <c r="D10826">
        <v>17</v>
      </c>
    </row>
    <row r="10827" spans="1:4" x14ac:dyDescent="0.3">
      <c r="A10827">
        <v>3006</v>
      </c>
      <c r="B10827" t="s">
        <v>48</v>
      </c>
      <c r="C10827" t="s">
        <v>18</v>
      </c>
      <c r="D10827">
        <v>0</v>
      </c>
    </row>
    <row r="10828" spans="1:4" x14ac:dyDescent="0.3">
      <c r="A10828">
        <v>3006</v>
      </c>
      <c r="B10828" t="s">
        <v>48</v>
      </c>
      <c r="C10828" t="s">
        <v>19</v>
      </c>
      <c r="D10828">
        <v>14</v>
      </c>
    </row>
    <row r="10829" spans="1:4" x14ac:dyDescent="0.3">
      <c r="A10829">
        <v>3006</v>
      </c>
      <c r="B10829" t="s">
        <v>48</v>
      </c>
      <c r="C10829" t="s">
        <v>20</v>
      </c>
      <c r="D10829">
        <v>7</v>
      </c>
    </row>
    <row r="10830" spans="1:4" x14ac:dyDescent="0.3">
      <c r="A10830">
        <v>3006</v>
      </c>
      <c r="B10830" t="s">
        <v>48</v>
      </c>
      <c r="C10830" t="s">
        <v>21</v>
      </c>
      <c r="D10830">
        <v>3</v>
      </c>
    </row>
    <row r="10831" spans="1:4" x14ac:dyDescent="0.3">
      <c r="A10831">
        <v>3006</v>
      </c>
      <c r="B10831" t="s">
        <v>48</v>
      </c>
      <c r="C10831" t="s">
        <v>22</v>
      </c>
      <c r="D10831">
        <v>2</v>
      </c>
    </row>
    <row r="10832" spans="1:4" x14ac:dyDescent="0.3">
      <c r="A10832">
        <v>5636</v>
      </c>
      <c r="B10832" t="s">
        <v>45</v>
      </c>
      <c r="C10832" t="s">
        <v>17</v>
      </c>
      <c r="D10832">
        <v>51</v>
      </c>
    </row>
    <row r="10833" spans="1:4" x14ac:dyDescent="0.3">
      <c r="A10833">
        <v>5636</v>
      </c>
      <c r="B10833" t="s">
        <v>45</v>
      </c>
      <c r="C10833" t="s">
        <v>18</v>
      </c>
      <c r="D10833">
        <v>4</v>
      </c>
    </row>
    <row r="10834" spans="1:4" x14ac:dyDescent="0.3">
      <c r="A10834">
        <v>5636</v>
      </c>
      <c r="B10834" t="s">
        <v>45</v>
      </c>
      <c r="C10834" t="s">
        <v>19</v>
      </c>
      <c r="D10834">
        <v>50</v>
      </c>
    </row>
    <row r="10835" spans="1:4" x14ac:dyDescent="0.3">
      <c r="A10835">
        <v>5636</v>
      </c>
      <c r="B10835" t="s">
        <v>45</v>
      </c>
      <c r="C10835" t="s">
        <v>20</v>
      </c>
      <c r="D10835">
        <v>12</v>
      </c>
    </row>
    <row r="10836" spans="1:4" x14ac:dyDescent="0.3">
      <c r="A10836">
        <v>5636</v>
      </c>
      <c r="B10836" t="s">
        <v>45</v>
      </c>
      <c r="C10836" t="s">
        <v>21</v>
      </c>
      <c r="D10836">
        <v>1</v>
      </c>
    </row>
    <row r="10837" spans="1:4" x14ac:dyDescent="0.3">
      <c r="A10837">
        <v>5636</v>
      </c>
      <c r="B10837" t="s">
        <v>45</v>
      </c>
      <c r="C10837" t="s">
        <v>22</v>
      </c>
      <c r="D10837">
        <v>49</v>
      </c>
    </row>
    <row r="10838" spans="1:4" x14ac:dyDescent="0.3">
      <c r="A10838">
        <v>5304</v>
      </c>
      <c r="B10838" t="s">
        <v>47</v>
      </c>
      <c r="C10838" t="s">
        <v>17</v>
      </c>
      <c r="D10838">
        <v>24</v>
      </c>
    </row>
    <row r="10839" spans="1:4" x14ac:dyDescent="0.3">
      <c r="A10839">
        <v>5304</v>
      </c>
      <c r="B10839" t="s">
        <v>47</v>
      </c>
      <c r="C10839" t="s">
        <v>18</v>
      </c>
      <c r="D10839">
        <v>0</v>
      </c>
    </row>
    <row r="10840" spans="1:4" x14ac:dyDescent="0.3">
      <c r="A10840">
        <v>5304</v>
      </c>
      <c r="B10840" t="s">
        <v>47</v>
      </c>
      <c r="C10840" t="s">
        <v>19</v>
      </c>
      <c r="D10840">
        <v>8</v>
      </c>
    </row>
    <row r="10841" spans="1:4" x14ac:dyDescent="0.3">
      <c r="A10841">
        <v>5304</v>
      </c>
      <c r="B10841" t="s">
        <v>47</v>
      </c>
      <c r="C10841" t="s">
        <v>20</v>
      </c>
      <c r="D10841">
        <v>0</v>
      </c>
    </row>
    <row r="10842" spans="1:4" x14ac:dyDescent="0.3">
      <c r="A10842">
        <v>5304</v>
      </c>
      <c r="B10842" t="s">
        <v>47</v>
      </c>
      <c r="C10842" t="s">
        <v>21</v>
      </c>
      <c r="D10842">
        <v>0</v>
      </c>
    </row>
    <row r="10843" spans="1:4" x14ac:dyDescent="0.3">
      <c r="A10843">
        <v>5304</v>
      </c>
      <c r="B10843" t="s">
        <v>47</v>
      </c>
      <c r="C10843" t="s">
        <v>22</v>
      </c>
      <c r="D10843">
        <v>1</v>
      </c>
    </row>
    <row r="10844" spans="1:4" x14ac:dyDescent="0.3">
      <c r="A10844">
        <v>7186</v>
      </c>
      <c r="B10844" t="s">
        <v>45</v>
      </c>
      <c r="C10844" t="s">
        <v>17</v>
      </c>
      <c r="D10844">
        <v>24</v>
      </c>
    </row>
    <row r="10845" spans="1:4" x14ac:dyDescent="0.3">
      <c r="A10845">
        <v>7186</v>
      </c>
      <c r="B10845" t="s">
        <v>45</v>
      </c>
      <c r="C10845" t="s">
        <v>18</v>
      </c>
      <c r="D10845">
        <v>0</v>
      </c>
    </row>
    <row r="10846" spans="1:4" x14ac:dyDescent="0.3">
      <c r="A10846">
        <v>7186</v>
      </c>
      <c r="B10846" t="s">
        <v>45</v>
      </c>
      <c r="C10846" t="s">
        <v>19</v>
      </c>
      <c r="D10846">
        <v>2</v>
      </c>
    </row>
    <row r="10847" spans="1:4" x14ac:dyDescent="0.3">
      <c r="A10847">
        <v>7186</v>
      </c>
      <c r="B10847" t="s">
        <v>45</v>
      </c>
      <c r="C10847" t="s">
        <v>20</v>
      </c>
      <c r="D10847">
        <v>0</v>
      </c>
    </row>
    <row r="10848" spans="1:4" x14ac:dyDescent="0.3">
      <c r="A10848">
        <v>7186</v>
      </c>
      <c r="B10848" t="s">
        <v>45</v>
      </c>
      <c r="C10848" t="s">
        <v>21</v>
      </c>
      <c r="D10848">
        <v>0</v>
      </c>
    </row>
    <row r="10849" spans="1:4" x14ac:dyDescent="0.3">
      <c r="A10849">
        <v>7186</v>
      </c>
      <c r="B10849" t="s">
        <v>45</v>
      </c>
      <c r="C10849" t="s">
        <v>22</v>
      </c>
      <c r="D10849">
        <v>9</v>
      </c>
    </row>
    <row r="10850" spans="1:4" x14ac:dyDescent="0.3">
      <c r="A10850">
        <v>113</v>
      </c>
      <c r="B10850" t="s">
        <v>41</v>
      </c>
      <c r="C10850" t="s">
        <v>17</v>
      </c>
      <c r="D10850">
        <v>11</v>
      </c>
    </row>
    <row r="10851" spans="1:4" x14ac:dyDescent="0.3">
      <c r="A10851">
        <v>113</v>
      </c>
      <c r="B10851" t="s">
        <v>41</v>
      </c>
      <c r="C10851" t="s">
        <v>18</v>
      </c>
      <c r="D10851">
        <v>0</v>
      </c>
    </row>
    <row r="10852" spans="1:4" x14ac:dyDescent="0.3">
      <c r="A10852">
        <v>113</v>
      </c>
      <c r="B10852" t="s">
        <v>41</v>
      </c>
      <c r="C10852" t="s">
        <v>19</v>
      </c>
      <c r="D10852">
        <v>7</v>
      </c>
    </row>
    <row r="10853" spans="1:4" x14ac:dyDescent="0.3">
      <c r="A10853">
        <v>113</v>
      </c>
      <c r="B10853" t="s">
        <v>41</v>
      </c>
      <c r="C10853" t="s">
        <v>20</v>
      </c>
      <c r="D10853">
        <v>3</v>
      </c>
    </row>
    <row r="10854" spans="1:4" x14ac:dyDescent="0.3">
      <c r="A10854">
        <v>113</v>
      </c>
      <c r="B10854" t="s">
        <v>41</v>
      </c>
      <c r="C10854" t="s">
        <v>21</v>
      </c>
      <c r="D10854">
        <v>1</v>
      </c>
    </row>
    <row r="10855" spans="1:4" x14ac:dyDescent="0.3">
      <c r="A10855">
        <v>113</v>
      </c>
      <c r="B10855" t="s">
        <v>41</v>
      </c>
      <c r="C10855" t="s">
        <v>22</v>
      </c>
      <c r="D10855">
        <v>6</v>
      </c>
    </row>
    <row r="10856" spans="1:4" x14ac:dyDescent="0.3">
      <c r="A10856">
        <v>6507</v>
      </c>
      <c r="B10856" t="s">
        <v>53</v>
      </c>
      <c r="C10856" t="s">
        <v>17</v>
      </c>
      <c r="D10856">
        <v>16</v>
      </c>
    </row>
    <row r="10857" spans="1:4" x14ac:dyDescent="0.3">
      <c r="A10857">
        <v>6507</v>
      </c>
      <c r="B10857" t="s">
        <v>53</v>
      </c>
      <c r="C10857" t="s">
        <v>18</v>
      </c>
      <c r="D10857">
        <v>11</v>
      </c>
    </row>
    <row r="10858" spans="1:4" x14ac:dyDescent="0.3">
      <c r="A10858">
        <v>6507</v>
      </c>
      <c r="B10858" t="s">
        <v>53</v>
      </c>
      <c r="C10858" t="s">
        <v>19</v>
      </c>
      <c r="D10858">
        <v>15</v>
      </c>
    </row>
    <row r="10859" spans="1:4" x14ac:dyDescent="0.3">
      <c r="A10859">
        <v>6507</v>
      </c>
      <c r="B10859" t="s">
        <v>53</v>
      </c>
      <c r="C10859" t="s">
        <v>20</v>
      </c>
      <c r="D10859">
        <v>2</v>
      </c>
    </row>
    <row r="10860" spans="1:4" x14ac:dyDescent="0.3">
      <c r="A10860">
        <v>6507</v>
      </c>
      <c r="B10860" t="s">
        <v>53</v>
      </c>
      <c r="C10860" t="s">
        <v>21</v>
      </c>
      <c r="D10860">
        <v>0</v>
      </c>
    </row>
    <row r="10861" spans="1:4" x14ac:dyDescent="0.3">
      <c r="A10861">
        <v>6507</v>
      </c>
      <c r="B10861" t="s">
        <v>53</v>
      </c>
      <c r="C10861" t="s">
        <v>22</v>
      </c>
      <c r="D10861">
        <v>12</v>
      </c>
    </row>
    <row r="10862" spans="1:4" x14ac:dyDescent="0.3">
      <c r="A10862">
        <v>1517</v>
      </c>
      <c r="B10862" t="s">
        <v>41</v>
      </c>
      <c r="C10862" t="s">
        <v>17</v>
      </c>
      <c r="D10862">
        <v>3</v>
      </c>
    </row>
    <row r="10863" spans="1:4" x14ac:dyDescent="0.3">
      <c r="A10863">
        <v>1517</v>
      </c>
      <c r="B10863" t="s">
        <v>41</v>
      </c>
      <c r="C10863" t="s">
        <v>18</v>
      </c>
      <c r="D10863">
        <v>9</v>
      </c>
    </row>
    <row r="10864" spans="1:4" x14ac:dyDescent="0.3">
      <c r="A10864">
        <v>1517</v>
      </c>
      <c r="B10864" t="s">
        <v>41</v>
      </c>
      <c r="C10864" t="s">
        <v>19</v>
      </c>
      <c r="D10864">
        <v>13</v>
      </c>
    </row>
    <row r="10865" spans="1:4" x14ac:dyDescent="0.3">
      <c r="A10865">
        <v>1517</v>
      </c>
      <c r="B10865" t="s">
        <v>41</v>
      </c>
      <c r="C10865" t="s">
        <v>20</v>
      </c>
      <c r="D10865">
        <v>2</v>
      </c>
    </row>
    <row r="10866" spans="1:4" x14ac:dyDescent="0.3">
      <c r="A10866">
        <v>1517</v>
      </c>
      <c r="B10866" t="s">
        <v>41</v>
      </c>
      <c r="C10866" t="s">
        <v>21</v>
      </c>
      <c r="D10866">
        <v>12</v>
      </c>
    </row>
    <row r="10867" spans="1:4" x14ac:dyDescent="0.3">
      <c r="A10867">
        <v>1517</v>
      </c>
      <c r="B10867" t="s">
        <v>41</v>
      </c>
      <c r="C10867" t="s">
        <v>22</v>
      </c>
      <c r="D10867">
        <v>12</v>
      </c>
    </row>
    <row r="10868" spans="1:4" x14ac:dyDescent="0.3">
      <c r="A10868">
        <v>2457</v>
      </c>
      <c r="B10868" t="s">
        <v>41</v>
      </c>
      <c r="C10868" t="s">
        <v>17</v>
      </c>
      <c r="D10868">
        <v>8</v>
      </c>
    </row>
    <row r="10869" spans="1:4" x14ac:dyDescent="0.3">
      <c r="A10869">
        <v>2457</v>
      </c>
      <c r="B10869" t="s">
        <v>41</v>
      </c>
      <c r="C10869" t="s">
        <v>18</v>
      </c>
      <c r="D10869">
        <v>4</v>
      </c>
    </row>
    <row r="10870" spans="1:4" x14ac:dyDescent="0.3">
      <c r="A10870">
        <v>2457</v>
      </c>
      <c r="B10870" t="s">
        <v>41</v>
      </c>
      <c r="C10870" t="s">
        <v>19</v>
      </c>
      <c r="D10870">
        <v>5</v>
      </c>
    </row>
    <row r="10871" spans="1:4" x14ac:dyDescent="0.3">
      <c r="A10871">
        <v>2457</v>
      </c>
      <c r="B10871" t="s">
        <v>41</v>
      </c>
      <c r="C10871" t="s">
        <v>20</v>
      </c>
      <c r="D10871">
        <v>15</v>
      </c>
    </row>
    <row r="10872" spans="1:4" x14ac:dyDescent="0.3">
      <c r="A10872">
        <v>2457</v>
      </c>
      <c r="B10872" t="s">
        <v>41</v>
      </c>
      <c r="C10872" t="s">
        <v>21</v>
      </c>
      <c r="D10872">
        <v>2</v>
      </c>
    </row>
    <row r="10873" spans="1:4" x14ac:dyDescent="0.3">
      <c r="A10873">
        <v>2457</v>
      </c>
      <c r="B10873" t="s">
        <v>41</v>
      </c>
      <c r="C10873" t="s">
        <v>22</v>
      </c>
      <c r="D10873">
        <v>11</v>
      </c>
    </row>
    <row r="10874" spans="1:4" x14ac:dyDescent="0.3">
      <c r="A10874">
        <v>2986</v>
      </c>
      <c r="B10874" t="s">
        <v>48</v>
      </c>
      <c r="C10874" t="s">
        <v>17</v>
      </c>
      <c r="D10874">
        <v>7</v>
      </c>
    </row>
    <row r="10875" spans="1:4" x14ac:dyDescent="0.3">
      <c r="A10875">
        <v>2986</v>
      </c>
      <c r="B10875" t="s">
        <v>48</v>
      </c>
      <c r="C10875" t="s">
        <v>18</v>
      </c>
      <c r="D10875">
        <v>2</v>
      </c>
    </row>
    <row r="10876" spans="1:4" x14ac:dyDescent="0.3">
      <c r="A10876">
        <v>2986</v>
      </c>
      <c r="B10876" t="s">
        <v>48</v>
      </c>
      <c r="C10876" t="s">
        <v>19</v>
      </c>
      <c r="D10876">
        <v>4</v>
      </c>
    </row>
    <row r="10877" spans="1:4" x14ac:dyDescent="0.3">
      <c r="A10877">
        <v>2986</v>
      </c>
      <c r="B10877" t="s">
        <v>48</v>
      </c>
      <c r="C10877" t="s">
        <v>20</v>
      </c>
      <c r="D10877">
        <v>2</v>
      </c>
    </row>
    <row r="10878" spans="1:4" x14ac:dyDescent="0.3">
      <c r="A10878">
        <v>2986</v>
      </c>
      <c r="B10878" t="s">
        <v>48</v>
      </c>
      <c r="C10878" t="s">
        <v>21</v>
      </c>
      <c r="D10878">
        <v>1</v>
      </c>
    </row>
    <row r="10879" spans="1:4" x14ac:dyDescent="0.3">
      <c r="A10879">
        <v>2986</v>
      </c>
      <c r="B10879" t="s">
        <v>48</v>
      </c>
      <c r="C10879" t="s">
        <v>22</v>
      </c>
      <c r="D10879">
        <v>4</v>
      </c>
    </row>
    <row r="10880" spans="1:4" x14ac:dyDescent="0.3">
      <c r="A10880">
        <v>5234</v>
      </c>
      <c r="B10880" t="s">
        <v>48</v>
      </c>
      <c r="C10880" t="s">
        <v>17</v>
      </c>
      <c r="D10880">
        <v>12</v>
      </c>
    </row>
    <row r="10881" spans="1:4" x14ac:dyDescent="0.3">
      <c r="A10881">
        <v>5234</v>
      </c>
      <c r="B10881" t="s">
        <v>48</v>
      </c>
      <c r="C10881" t="s">
        <v>18</v>
      </c>
      <c r="D10881">
        <v>5</v>
      </c>
    </row>
    <row r="10882" spans="1:4" x14ac:dyDescent="0.3">
      <c r="A10882">
        <v>5234</v>
      </c>
      <c r="B10882" t="s">
        <v>48</v>
      </c>
      <c r="C10882" t="s">
        <v>19</v>
      </c>
      <c r="D10882">
        <v>25</v>
      </c>
    </row>
    <row r="10883" spans="1:4" x14ac:dyDescent="0.3">
      <c r="A10883">
        <v>5234</v>
      </c>
      <c r="B10883" t="s">
        <v>48</v>
      </c>
      <c r="C10883" t="s">
        <v>20</v>
      </c>
      <c r="D10883">
        <v>0</v>
      </c>
    </row>
    <row r="10884" spans="1:4" x14ac:dyDescent="0.3">
      <c r="A10884">
        <v>5234</v>
      </c>
      <c r="B10884" t="s">
        <v>48</v>
      </c>
      <c r="C10884" t="s">
        <v>21</v>
      </c>
      <c r="D10884">
        <v>9</v>
      </c>
    </row>
    <row r="10885" spans="1:4" x14ac:dyDescent="0.3">
      <c r="A10885">
        <v>5234</v>
      </c>
      <c r="B10885" t="s">
        <v>48</v>
      </c>
      <c r="C10885" t="s">
        <v>22</v>
      </c>
      <c r="D10885">
        <v>30</v>
      </c>
    </row>
    <row r="10886" spans="1:4" x14ac:dyDescent="0.3">
      <c r="A10886">
        <v>9076</v>
      </c>
      <c r="B10886" t="s">
        <v>47</v>
      </c>
      <c r="C10886" t="s">
        <v>17</v>
      </c>
      <c r="D10886">
        <v>155</v>
      </c>
    </row>
    <row r="10887" spans="1:4" x14ac:dyDescent="0.3">
      <c r="A10887">
        <v>9076</v>
      </c>
      <c r="B10887" t="s">
        <v>47</v>
      </c>
      <c r="C10887" t="s">
        <v>18</v>
      </c>
      <c r="D10887">
        <v>1</v>
      </c>
    </row>
    <row r="10888" spans="1:4" x14ac:dyDescent="0.3">
      <c r="A10888">
        <v>9076</v>
      </c>
      <c r="B10888" t="s">
        <v>47</v>
      </c>
      <c r="C10888" t="s">
        <v>19</v>
      </c>
      <c r="D10888">
        <v>25</v>
      </c>
    </row>
    <row r="10889" spans="1:4" x14ac:dyDescent="0.3">
      <c r="A10889">
        <v>9076</v>
      </c>
      <c r="B10889" t="s">
        <v>47</v>
      </c>
      <c r="C10889" t="s">
        <v>20</v>
      </c>
      <c r="D10889">
        <v>0</v>
      </c>
    </row>
    <row r="10890" spans="1:4" x14ac:dyDescent="0.3">
      <c r="A10890">
        <v>9076</v>
      </c>
      <c r="B10890" t="s">
        <v>47</v>
      </c>
      <c r="C10890" t="s">
        <v>21</v>
      </c>
      <c r="D10890">
        <v>1</v>
      </c>
    </row>
    <row r="10891" spans="1:4" x14ac:dyDescent="0.3">
      <c r="A10891">
        <v>9076</v>
      </c>
      <c r="B10891" t="s">
        <v>47</v>
      </c>
      <c r="C10891" t="s">
        <v>22</v>
      </c>
      <c r="D10891">
        <v>3</v>
      </c>
    </row>
    <row r="10892" spans="1:4" x14ac:dyDescent="0.3">
      <c r="A10892">
        <v>4099</v>
      </c>
      <c r="B10892" t="s">
        <v>41</v>
      </c>
      <c r="C10892" t="s">
        <v>17</v>
      </c>
      <c r="D10892">
        <v>10</v>
      </c>
    </row>
    <row r="10893" spans="1:4" x14ac:dyDescent="0.3">
      <c r="A10893">
        <v>4099</v>
      </c>
      <c r="B10893" t="s">
        <v>41</v>
      </c>
      <c r="C10893" t="s">
        <v>18</v>
      </c>
      <c r="D10893">
        <v>2</v>
      </c>
    </row>
    <row r="10894" spans="1:4" x14ac:dyDescent="0.3">
      <c r="A10894">
        <v>4099</v>
      </c>
      <c r="B10894" t="s">
        <v>41</v>
      </c>
      <c r="C10894" t="s">
        <v>19</v>
      </c>
      <c r="D10894">
        <v>16</v>
      </c>
    </row>
    <row r="10895" spans="1:4" x14ac:dyDescent="0.3">
      <c r="A10895">
        <v>4099</v>
      </c>
      <c r="B10895" t="s">
        <v>41</v>
      </c>
      <c r="C10895" t="s">
        <v>20</v>
      </c>
      <c r="D10895">
        <v>11</v>
      </c>
    </row>
    <row r="10896" spans="1:4" x14ac:dyDescent="0.3">
      <c r="A10896">
        <v>4099</v>
      </c>
      <c r="B10896" t="s">
        <v>41</v>
      </c>
      <c r="C10896" t="s">
        <v>21</v>
      </c>
      <c r="D10896">
        <v>2</v>
      </c>
    </row>
    <row r="10897" spans="1:4" x14ac:dyDescent="0.3">
      <c r="A10897">
        <v>4099</v>
      </c>
      <c r="B10897" t="s">
        <v>41</v>
      </c>
      <c r="C10897" t="s">
        <v>22</v>
      </c>
      <c r="D10897">
        <v>21</v>
      </c>
    </row>
    <row r="10898" spans="1:4" x14ac:dyDescent="0.3">
      <c r="A10898">
        <v>9974</v>
      </c>
      <c r="B10898" t="s">
        <v>47</v>
      </c>
      <c r="C10898" t="s">
        <v>17</v>
      </c>
      <c r="D10898">
        <v>15</v>
      </c>
    </row>
    <row r="10899" spans="1:4" x14ac:dyDescent="0.3">
      <c r="A10899">
        <v>9974</v>
      </c>
      <c r="B10899" t="s">
        <v>47</v>
      </c>
      <c r="C10899" t="s">
        <v>18</v>
      </c>
      <c r="D10899">
        <v>6</v>
      </c>
    </row>
    <row r="10900" spans="1:4" x14ac:dyDescent="0.3">
      <c r="A10900">
        <v>9974</v>
      </c>
      <c r="B10900" t="s">
        <v>47</v>
      </c>
      <c r="C10900" t="s">
        <v>19</v>
      </c>
      <c r="D10900">
        <v>20</v>
      </c>
    </row>
    <row r="10901" spans="1:4" x14ac:dyDescent="0.3">
      <c r="A10901">
        <v>9974</v>
      </c>
      <c r="B10901" t="s">
        <v>47</v>
      </c>
      <c r="C10901" t="s">
        <v>20</v>
      </c>
      <c r="D10901">
        <v>4</v>
      </c>
    </row>
    <row r="10902" spans="1:4" x14ac:dyDescent="0.3">
      <c r="A10902">
        <v>9974</v>
      </c>
      <c r="B10902" t="s">
        <v>47</v>
      </c>
      <c r="C10902" t="s">
        <v>21</v>
      </c>
      <c r="D10902">
        <v>5</v>
      </c>
    </row>
    <row r="10903" spans="1:4" x14ac:dyDescent="0.3">
      <c r="A10903">
        <v>9974</v>
      </c>
      <c r="B10903" t="s">
        <v>47</v>
      </c>
      <c r="C10903" t="s">
        <v>22</v>
      </c>
      <c r="D10903">
        <v>20</v>
      </c>
    </row>
    <row r="10904" spans="1:4" x14ac:dyDescent="0.3">
      <c r="A10904">
        <v>3696</v>
      </c>
      <c r="B10904" t="s">
        <v>41</v>
      </c>
      <c r="C10904" t="s">
        <v>17</v>
      </c>
      <c r="D10904">
        <v>27</v>
      </c>
    </row>
    <row r="10905" spans="1:4" x14ac:dyDescent="0.3">
      <c r="A10905">
        <v>3696</v>
      </c>
      <c r="B10905" t="s">
        <v>41</v>
      </c>
      <c r="C10905" t="s">
        <v>18</v>
      </c>
      <c r="D10905">
        <v>1</v>
      </c>
    </row>
    <row r="10906" spans="1:4" x14ac:dyDescent="0.3">
      <c r="A10906">
        <v>3696</v>
      </c>
      <c r="B10906" t="s">
        <v>41</v>
      </c>
      <c r="C10906" t="s">
        <v>19</v>
      </c>
      <c r="D10906">
        <v>12</v>
      </c>
    </row>
    <row r="10907" spans="1:4" x14ac:dyDescent="0.3">
      <c r="A10907">
        <v>3696</v>
      </c>
      <c r="B10907" t="s">
        <v>41</v>
      </c>
      <c r="C10907" t="s">
        <v>20</v>
      </c>
      <c r="D10907">
        <v>2</v>
      </c>
    </row>
    <row r="10908" spans="1:4" x14ac:dyDescent="0.3">
      <c r="A10908">
        <v>3696</v>
      </c>
      <c r="B10908" t="s">
        <v>41</v>
      </c>
      <c r="C10908" t="s">
        <v>21</v>
      </c>
      <c r="D10908">
        <v>0</v>
      </c>
    </row>
    <row r="10909" spans="1:4" x14ac:dyDescent="0.3">
      <c r="A10909">
        <v>3696</v>
      </c>
      <c r="B10909" t="s">
        <v>41</v>
      </c>
      <c r="C10909" t="s">
        <v>22</v>
      </c>
      <c r="D10909">
        <v>10</v>
      </c>
    </row>
    <row r="10910" spans="1:4" x14ac:dyDescent="0.3">
      <c r="A10910">
        <v>2814</v>
      </c>
      <c r="B10910" t="s">
        <v>47</v>
      </c>
      <c r="C10910" t="s">
        <v>17</v>
      </c>
      <c r="D10910">
        <v>9</v>
      </c>
    </row>
    <row r="10911" spans="1:4" x14ac:dyDescent="0.3">
      <c r="A10911">
        <v>2814</v>
      </c>
      <c r="B10911" t="s">
        <v>47</v>
      </c>
      <c r="C10911" t="s">
        <v>18</v>
      </c>
      <c r="D10911">
        <v>1</v>
      </c>
    </row>
    <row r="10912" spans="1:4" x14ac:dyDescent="0.3">
      <c r="A10912">
        <v>2814</v>
      </c>
      <c r="B10912" t="s">
        <v>47</v>
      </c>
      <c r="C10912" t="s">
        <v>19</v>
      </c>
      <c r="D10912">
        <v>5</v>
      </c>
    </row>
    <row r="10913" spans="1:4" x14ac:dyDescent="0.3">
      <c r="A10913">
        <v>2814</v>
      </c>
      <c r="B10913" t="s">
        <v>47</v>
      </c>
      <c r="C10913" t="s">
        <v>20</v>
      </c>
      <c r="D10913">
        <v>4</v>
      </c>
    </row>
    <row r="10914" spans="1:4" x14ac:dyDescent="0.3">
      <c r="A10914">
        <v>2814</v>
      </c>
      <c r="B10914" t="s">
        <v>47</v>
      </c>
      <c r="C10914" t="s">
        <v>21</v>
      </c>
      <c r="D10914">
        <v>5</v>
      </c>
    </row>
    <row r="10915" spans="1:4" x14ac:dyDescent="0.3">
      <c r="A10915">
        <v>2814</v>
      </c>
      <c r="B10915" t="s">
        <v>47</v>
      </c>
      <c r="C10915" t="s">
        <v>22</v>
      </c>
      <c r="D10915">
        <v>7</v>
      </c>
    </row>
    <row r="10916" spans="1:4" x14ac:dyDescent="0.3">
      <c r="A10916">
        <v>2711</v>
      </c>
      <c r="B10916" t="s">
        <v>48</v>
      </c>
      <c r="C10916" t="s">
        <v>17</v>
      </c>
      <c r="D10916">
        <v>9</v>
      </c>
    </row>
    <row r="10917" spans="1:4" x14ac:dyDescent="0.3">
      <c r="A10917">
        <v>2711</v>
      </c>
      <c r="B10917" t="s">
        <v>48</v>
      </c>
      <c r="C10917" t="s">
        <v>18</v>
      </c>
      <c r="D10917">
        <v>1</v>
      </c>
    </row>
    <row r="10918" spans="1:4" x14ac:dyDescent="0.3">
      <c r="A10918">
        <v>2711</v>
      </c>
      <c r="B10918" t="s">
        <v>48</v>
      </c>
      <c r="C10918" t="s">
        <v>19</v>
      </c>
      <c r="D10918">
        <v>5</v>
      </c>
    </row>
    <row r="10919" spans="1:4" x14ac:dyDescent="0.3">
      <c r="A10919">
        <v>2711</v>
      </c>
      <c r="B10919" t="s">
        <v>48</v>
      </c>
      <c r="C10919" t="s">
        <v>20</v>
      </c>
      <c r="D10919">
        <v>4</v>
      </c>
    </row>
    <row r="10920" spans="1:4" x14ac:dyDescent="0.3">
      <c r="A10920">
        <v>2711</v>
      </c>
      <c r="B10920" t="s">
        <v>48</v>
      </c>
      <c r="C10920" t="s">
        <v>21</v>
      </c>
      <c r="D10920">
        <v>5</v>
      </c>
    </row>
    <row r="10921" spans="1:4" x14ac:dyDescent="0.3">
      <c r="A10921">
        <v>2711</v>
      </c>
      <c r="B10921" t="s">
        <v>48</v>
      </c>
      <c r="C10921" t="s">
        <v>22</v>
      </c>
      <c r="D10921">
        <v>7</v>
      </c>
    </row>
    <row r="10922" spans="1:4" x14ac:dyDescent="0.3">
      <c r="A10922">
        <v>2447</v>
      </c>
      <c r="B10922" t="s">
        <v>45</v>
      </c>
      <c r="C10922" t="s">
        <v>17</v>
      </c>
      <c r="D10922">
        <v>4</v>
      </c>
    </row>
    <row r="10923" spans="1:4" x14ac:dyDescent="0.3">
      <c r="A10923">
        <v>2447</v>
      </c>
      <c r="B10923" t="s">
        <v>45</v>
      </c>
      <c r="C10923" t="s">
        <v>18</v>
      </c>
      <c r="D10923">
        <v>12</v>
      </c>
    </row>
    <row r="10924" spans="1:4" x14ac:dyDescent="0.3">
      <c r="A10924">
        <v>2447</v>
      </c>
      <c r="B10924" t="s">
        <v>45</v>
      </c>
      <c r="C10924" t="s">
        <v>19</v>
      </c>
      <c r="D10924">
        <v>15</v>
      </c>
    </row>
    <row r="10925" spans="1:4" x14ac:dyDescent="0.3">
      <c r="A10925">
        <v>2447</v>
      </c>
      <c r="B10925" t="s">
        <v>45</v>
      </c>
      <c r="C10925" t="s">
        <v>20</v>
      </c>
      <c r="D10925">
        <v>19</v>
      </c>
    </row>
    <row r="10926" spans="1:4" x14ac:dyDescent="0.3">
      <c r="A10926">
        <v>2447</v>
      </c>
      <c r="B10926" t="s">
        <v>45</v>
      </c>
      <c r="C10926" t="s">
        <v>21</v>
      </c>
      <c r="D10926">
        <v>7</v>
      </c>
    </row>
    <row r="10927" spans="1:4" x14ac:dyDescent="0.3">
      <c r="A10927">
        <v>2447</v>
      </c>
      <c r="B10927" t="s">
        <v>45</v>
      </c>
      <c r="C10927" t="s">
        <v>22</v>
      </c>
      <c r="D10927">
        <v>12</v>
      </c>
    </row>
    <row r="10928" spans="1:4" x14ac:dyDescent="0.3">
      <c r="A10928">
        <v>8486</v>
      </c>
      <c r="B10928" t="s">
        <v>41</v>
      </c>
      <c r="C10928" t="s">
        <v>17</v>
      </c>
      <c r="D10928">
        <v>284</v>
      </c>
    </row>
    <row r="10929" spans="1:4" x14ac:dyDescent="0.3">
      <c r="A10929">
        <v>8486</v>
      </c>
      <c r="B10929" t="s">
        <v>41</v>
      </c>
      <c r="C10929" t="s">
        <v>18</v>
      </c>
      <c r="D10929">
        <v>0</v>
      </c>
    </row>
    <row r="10930" spans="1:4" x14ac:dyDescent="0.3">
      <c r="A10930">
        <v>8486</v>
      </c>
      <c r="B10930" t="s">
        <v>41</v>
      </c>
      <c r="C10930" t="s">
        <v>19</v>
      </c>
      <c r="D10930">
        <v>52</v>
      </c>
    </row>
    <row r="10931" spans="1:4" x14ac:dyDescent="0.3">
      <c r="A10931">
        <v>8486</v>
      </c>
      <c r="B10931" t="s">
        <v>41</v>
      </c>
      <c r="C10931" t="s">
        <v>20</v>
      </c>
      <c r="D10931">
        <v>8</v>
      </c>
    </row>
    <row r="10932" spans="1:4" x14ac:dyDescent="0.3">
      <c r="A10932">
        <v>8486</v>
      </c>
      <c r="B10932" t="s">
        <v>41</v>
      </c>
      <c r="C10932" t="s">
        <v>21</v>
      </c>
      <c r="D10932">
        <v>3</v>
      </c>
    </row>
    <row r="10933" spans="1:4" x14ac:dyDescent="0.3">
      <c r="A10933">
        <v>8486</v>
      </c>
      <c r="B10933" t="s">
        <v>41</v>
      </c>
      <c r="C10933" t="s">
        <v>22</v>
      </c>
      <c r="D10933">
        <v>20</v>
      </c>
    </row>
    <row r="10934" spans="1:4" x14ac:dyDescent="0.3">
      <c r="A10934">
        <v>2795</v>
      </c>
      <c r="B10934" t="s">
        <v>48</v>
      </c>
      <c r="C10934" t="s">
        <v>17</v>
      </c>
      <c r="D10934">
        <v>5</v>
      </c>
    </row>
    <row r="10935" spans="1:4" x14ac:dyDescent="0.3">
      <c r="A10935">
        <v>2795</v>
      </c>
      <c r="B10935" t="s">
        <v>48</v>
      </c>
      <c r="C10935" t="s">
        <v>18</v>
      </c>
      <c r="D10935">
        <v>0</v>
      </c>
    </row>
    <row r="10936" spans="1:4" x14ac:dyDescent="0.3">
      <c r="A10936">
        <v>2795</v>
      </c>
      <c r="B10936" t="s">
        <v>48</v>
      </c>
      <c r="C10936" t="s">
        <v>19</v>
      </c>
      <c r="D10936">
        <v>3</v>
      </c>
    </row>
    <row r="10937" spans="1:4" x14ac:dyDescent="0.3">
      <c r="A10937">
        <v>2795</v>
      </c>
      <c r="B10937" t="s">
        <v>48</v>
      </c>
      <c r="C10937" t="s">
        <v>20</v>
      </c>
      <c r="D10937">
        <v>0</v>
      </c>
    </row>
    <row r="10938" spans="1:4" x14ac:dyDescent="0.3">
      <c r="A10938">
        <v>2795</v>
      </c>
      <c r="B10938" t="s">
        <v>48</v>
      </c>
      <c r="C10938" t="s">
        <v>21</v>
      </c>
      <c r="D10938">
        <v>0</v>
      </c>
    </row>
    <row r="10939" spans="1:4" x14ac:dyDescent="0.3">
      <c r="A10939">
        <v>2795</v>
      </c>
      <c r="B10939" t="s">
        <v>48</v>
      </c>
      <c r="C10939" t="s">
        <v>22</v>
      </c>
      <c r="D10939">
        <v>5</v>
      </c>
    </row>
    <row r="10940" spans="1:4" x14ac:dyDescent="0.3">
      <c r="A10940">
        <v>10862</v>
      </c>
      <c r="B10940" t="s">
        <v>41</v>
      </c>
      <c r="C10940" t="s">
        <v>17</v>
      </c>
      <c r="D10940">
        <v>179</v>
      </c>
    </row>
    <row r="10941" spans="1:4" x14ac:dyDescent="0.3">
      <c r="A10941">
        <v>10862</v>
      </c>
      <c r="B10941" t="s">
        <v>41</v>
      </c>
      <c r="C10941" t="s">
        <v>18</v>
      </c>
      <c r="D10941">
        <v>8</v>
      </c>
    </row>
    <row r="10942" spans="1:4" x14ac:dyDescent="0.3">
      <c r="A10942">
        <v>10862</v>
      </c>
      <c r="B10942" t="s">
        <v>41</v>
      </c>
      <c r="C10942" t="s">
        <v>19</v>
      </c>
      <c r="D10942">
        <v>83</v>
      </c>
    </row>
    <row r="10943" spans="1:4" x14ac:dyDescent="0.3">
      <c r="A10943">
        <v>10862</v>
      </c>
      <c r="B10943" t="s">
        <v>41</v>
      </c>
      <c r="C10943" t="s">
        <v>20</v>
      </c>
      <c r="D10943">
        <v>19</v>
      </c>
    </row>
    <row r="10944" spans="1:4" x14ac:dyDescent="0.3">
      <c r="A10944">
        <v>10862</v>
      </c>
      <c r="B10944" t="s">
        <v>41</v>
      </c>
      <c r="C10944" t="s">
        <v>21</v>
      </c>
      <c r="D10944">
        <v>11</v>
      </c>
    </row>
    <row r="10945" spans="1:4" x14ac:dyDescent="0.3">
      <c r="A10945">
        <v>10862</v>
      </c>
      <c r="B10945" t="s">
        <v>41</v>
      </c>
      <c r="C10945" t="s">
        <v>22</v>
      </c>
      <c r="D10945">
        <v>26</v>
      </c>
    </row>
    <row r="10946" spans="1:4" x14ac:dyDescent="0.3">
      <c r="A10946">
        <v>615</v>
      </c>
      <c r="B10946" t="s">
        <v>41</v>
      </c>
      <c r="C10946" t="s">
        <v>17</v>
      </c>
      <c r="D10946">
        <v>65</v>
      </c>
    </row>
    <row r="10947" spans="1:4" x14ac:dyDescent="0.3">
      <c r="A10947">
        <v>615</v>
      </c>
      <c r="B10947" t="s">
        <v>41</v>
      </c>
      <c r="C10947" t="s">
        <v>18</v>
      </c>
      <c r="D10947">
        <v>36</v>
      </c>
    </row>
    <row r="10948" spans="1:4" x14ac:dyDescent="0.3">
      <c r="A10948">
        <v>615</v>
      </c>
      <c r="B10948" t="s">
        <v>41</v>
      </c>
      <c r="C10948" t="s">
        <v>19</v>
      </c>
      <c r="D10948">
        <v>74</v>
      </c>
    </row>
    <row r="10949" spans="1:4" x14ac:dyDescent="0.3">
      <c r="A10949">
        <v>615</v>
      </c>
      <c r="B10949" t="s">
        <v>41</v>
      </c>
      <c r="C10949" t="s">
        <v>20</v>
      </c>
      <c r="D10949">
        <v>38</v>
      </c>
    </row>
    <row r="10950" spans="1:4" x14ac:dyDescent="0.3">
      <c r="A10950">
        <v>615</v>
      </c>
      <c r="B10950" t="s">
        <v>41</v>
      </c>
      <c r="C10950" t="s">
        <v>21</v>
      </c>
      <c r="D10950">
        <v>20</v>
      </c>
    </row>
    <row r="10951" spans="1:4" x14ac:dyDescent="0.3">
      <c r="A10951">
        <v>615</v>
      </c>
      <c r="B10951" t="s">
        <v>41</v>
      </c>
      <c r="C10951" t="s">
        <v>22</v>
      </c>
      <c r="D10951">
        <v>110</v>
      </c>
    </row>
    <row r="10952" spans="1:4" x14ac:dyDescent="0.3">
      <c r="A10952">
        <v>10796</v>
      </c>
      <c r="B10952" t="s">
        <v>45</v>
      </c>
      <c r="C10952" t="s">
        <v>17</v>
      </c>
      <c r="D10952">
        <v>47</v>
      </c>
    </row>
    <row r="10953" spans="1:4" x14ac:dyDescent="0.3">
      <c r="A10953">
        <v>10796</v>
      </c>
      <c r="B10953" t="s">
        <v>45</v>
      </c>
      <c r="C10953" t="s">
        <v>18</v>
      </c>
      <c r="D10953">
        <v>1</v>
      </c>
    </row>
    <row r="10954" spans="1:4" x14ac:dyDescent="0.3">
      <c r="A10954">
        <v>10796</v>
      </c>
      <c r="B10954" t="s">
        <v>45</v>
      </c>
      <c r="C10954" t="s">
        <v>19</v>
      </c>
      <c r="D10954">
        <v>6</v>
      </c>
    </row>
    <row r="10955" spans="1:4" x14ac:dyDescent="0.3">
      <c r="A10955">
        <v>10796</v>
      </c>
      <c r="B10955" t="s">
        <v>45</v>
      </c>
      <c r="C10955" t="s">
        <v>20</v>
      </c>
      <c r="D10955">
        <v>0</v>
      </c>
    </row>
    <row r="10956" spans="1:4" x14ac:dyDescent="0.3">
      <c r="A10956">
        <v>10796</v>
      </c>
      <c r="B10956" t="s">
        <v>45</v>
      </c>
      <c r="C10956" t="s">
        <v>21</v>
      </c>
      <c r="D10956">
        <v>0</v>
      </c>
    </row>
    <row r="10957" spans="1:4" x14ac:dyDescent="0.3">
      <c r="A10957">
        <v>10796</v>
      </c>
      <c r="B10957" t="s">
        <v>45</v>
      </c>
      <c r="C10957" t="s">
        <v>22</v>
      </c>
      <c r="D10957">
        <v>12</v>
      </c>
    </row>
    <row r="10958" spans="1:4" x14ac:dyDescent="0.3">
      <c r="A10958">
        <v>4290</v>
      </c>
      <c r="B10958" t="s">
        <v>48</v>
      </c>
      <c r="C10958" t="s">
        <v>17</v>
      </c>
      <c r="D10958">
        <v>1</v>
      </c>
    </row>
    <row r="10959" spans="1:4" x14ac:dyDescent="0.3">
      <c r="A10959">
        <v>4290</v>
      </c>
      <c r="B10959" t="s">
        <v>48</v>
      </c>
      <c r="C10959" t="s">
        <v>18</v>
      </c>
      <c r="D10959">
        <v>3</v>
      </c>
    </row>
    <row r="10960" spans="1:4" x14ac:dyDescent="0.3">
      <c r="A10960">
        <v>4290</v>
      </c>
      <c r="B10960" t="s">
        <v>48</v>
      </c>
      <c r="C10960" t="s">
        <v>19</v>
      </c>
      <c r="D10960">
        <v>8</v>
      </c>
    </row>
    <row r="10961" spans="1:4" x14ac:dyDescent="0.3">
      <c r="A10961">
        <v>4290</v>
      </c>
      <c r="B10961" t="s">
        <v>48</v>
      </c>
      <c r="C10961" t="s">
        <v>20</v>
      </c>
      <c r="D10961">
        <v>2</v>
      </c>
    </row>
    <row r="10962" spans="1:4" x14ac:dyDescent="0.3">
      <c r="A10962">
        <v>4290</v>
      </c>
      <c r="B10962" t="s">
        <v>48</v>
      </c>
      <c r="C10962" t="s">
        <v>21</v>
      </c>
      <c r="D10962">
        <v>5</v>
      </c>
    </row>
    <row r="10963" spans="1:4" x14ac:dyDescent="0.3">
      <c r="A10963">
        <v>4290</v>
      </c>
      <c r="B10963" t="s">
        <v>48</v>
      </c>
      <c r="C10963" t="s">
        <v>22</v>
      </c>
      <c r="D10963">
        <v>5</v>
      </c>
    </row>
    <row r="10964" spans="1:4" x14ac:dyDescent="0.3">
      <c r="A10964">
        <v>8341</v>
      </c>
      <c r="B10964" t="s">
        <v>41</v>
      </c>
      <c r="C10964" t="s">
        <v>17</v>
      </c>
      <c r="D10964">
        <v>15</v>
      </c>
    </row>
    <row r="10965" spans="1:4" x14ac:dyDescent="0.3">
      <c r="A10965">
        <v>8341</v>
      </c>
      <c r="B10965" t="s">
        <v>41</v>
      </c>
      <c r="C10965" t="s">
        <v>18</v>
      </c>
      <c r="D10965">
        <v>0</v>
      </c>
    </row>
    <row r="10966" spans="1:4" x14ac:dyDescent="0.3">
      <c r="A10966">
        <v>8341</v>
      </c>
      <c r="B10966" t="s">
        <v>41</v>
      </c>
      <c r="C10966" t="s">
        <v>19</v>
      </c>
      <c r="D10966">
        <v>6</v>
      </c>
    </row>
    <row r="10967" spans="1:4" x14ac:dyDescent="0.3">
      <c r="A10967">
        <v>8341</v>
      </c>
      <c r="B10967" t="s">
        <v>41</v>
      </c>
      <c r="C10967" t="s">
        <v>20</v>
      </c>
      <c r="D10967">
        <v>0</v>
      </c>
    </row>
    <row r="10968" spans="1:4" x14ac:dyDescent="0.3">
      <c r="A10968">
        <v>8341</v>
      </c>
      <c r="B10968" t="s">
        <v>41</v>
      </c>
      <c r="C10968" t="s">
        <v>21</v>
      </c>
      <c r="D10968">
        <v>1</v>
      </c>
    </row>
    <row r="10969" spans="1:4" x14ac:dyDescent="0.3">
      <c r="A10969">
        <v>8341</v>
      </c>
      <c r="B10969" t="s">
        <v>41</v>
      </c>
      <c r="C10969" t="s">
        <v>22</v>
      </c>
      <c r="D10969">
        <v>12</v>
      </c>
    </row>
    <row r="10970" spans="1:4" x14ac:dyDescent="0.3">
      <c r="A10970">
        <v>6365</v>
      </c>
      <c r="B10970" t="s">
        <v>45</v>
      </c>
      <c r="C10970" t="s">
        <v>17</v>
      </c>
      <c r="D10970">
        <v>10</v>
      </c>
    </row>
    <row r="10971" spans="1:4" x14ac:dyDescent="0.3">
      <c r="A10971">
        <v>6365</v>
      </c>
      <c r="B10971" t="s">
        <v>45</v>
      </c>
      <c r="C10971" t="s">
        <v>18</v>
      </c>
      <c r="D10971">
        <v>12</v>
      </c>
    </row>
    <row r="10972" spans="1:4" x14ac:dyDescent="0.3">
      <c r="A10972">
        <v>6365</v>
      </c>
      <c r="B10972" t="s">
        <v>45</v>
      </c>
      <c r="C10972" t="s">
        <v>19</v>
      </c>
      <c r="D10972">
        <v>12</v>
      </c>
    </row>
    <row r="10973" spans="1:4" x14ac:dyDescent="0.3">
      <c r="A10973">
        <v>6365</v>
      </c>
      <c r="B10973" t="s">
        <v>45</v>
      </c>
      <c r="C10973" t="s">
        <v>20</v>
      </c>
      <c r="D10973">
        <v>25</v>
      </c>
    </row>
    <row r="10974" spans="1:4" x14ac:dyDescent="0.3">
      <c r="A10974">
        <v>6365</v>
      </c>
      <c r="B10974" t="s">
        <v>45</v>
      </c>
      <c r="C10974" t="s">
        <v>21</v>
      </c>
      <c r="D10974">
        <v>1</v>
      </c>
    </row>
    <row r="10975" spans="1:4" x14ac:dyDescent="0.3">
      <c r="A10975">
        <v>6365</v>
      </c>
      <c r="B10975" t="s">
        <v>45</v>
      </c>
      <c r="C10975" t="s">
        <v>22</v>
      </c>
      <c r="D10975">
        <v>20</v>
      </c>
    </row>
    <row r="10976" spans="1:4" x14ac:dyDescent="0.3">
      <c r="A10976">
        <v>8842</v>
      </c>
      <c r="B10976" t="s">
        <v>41</v>
      </c>
      <c r="C10976" t="s">
        <v>17</v>
      </c>
      <c r="D10976">
        <v>15</v>
      </c>
    </row>
    <row r="10977" spans="1:4" x14ac:dyDescent="0.3">
      <c r="A10977">
        <v>8842</v>
      </c>
      <c r="B10977" t="s">
        <v>41</v>
      </c>
      <c r="C10977" t="s">
        <v>18</v>
      </c>
      <c r="D10977">
        <v>0</v>
      </c>
    </row>
    <row r="10978" spans="1:4" x14ac:dyDescent="0.3">
      <c r="A10978">
        <v>8842</v>
      </c>
      <c r="B10978" t="s">
        <v>41</v>
      </c>
      <c r="C10978" t="s">
        <v>19</v>
      </c>
      <c r="D10978">
        <v>12</v>
      </c>
    </row>
    <row r="10979" spans="1:4" x14ac:dyDescent="0.3">
      <c r="A10979">
        <v>8842</v>
      </c>
      <c r="B10979" t="s">
        <v>41</v>
      </c>
      <c r="C10979" t="s">
        <v>20</v>
      </c>
      <c r="D10979">
        <v>7</v>
      </c>
    </row>
    <row r="10980" spans="1:4" x14ac:dyDescent="0.3">
      <c r="A10980">
        <v>8842</v>
      </c>
      <c r="B10980" t="s">
        <v>41</v>
      </c>
      <c r="C10980" t="s">
        <v>21</v>
      </c>
      <c r="D10980">
        <v>3</v>
      </c>
    </row>
    <row r="10981" spans="1:4" x14ac:dyDescent="0.3">
      <c r="A10981">
        <v>8842</v>
      </c>
      <c r="B10981" t="s">
        <v>41</v>
      </c>
      <c r="C10981" t="s">
        <v>22</v>
      </c>
      <c r="D10981">
        <v>7</v>
      </c>
    </row>
    <row r="10982" spans="1:4" x14ac:dyDescent="0.3">
      <c r="A10982">
        <v>2154</v>
      </c>
      <c r="B10982" t="s">
        <v>41</v>
      </c>
      <c r="C10982" t="s">
        <v>17</v>
      </c>
      <c r="D10982">
        <v>15</v>
      </c>
    </row>
    <row r="10983" spans="1:4" x14ac:dyDescent="0.3">
      <c r="A10983">
        <v>2154</v>
      </c>
      <c r="B10983" t="s">
        <v>41</v>
      </c>
      <c r="C10983" t="s">
        <v>18</v>
      </c>
      <c r="D10983">
        <v>0</v>
      </c>
    </row>
    <row r="10984" spans="1:4" x14ac:dyDescent="0.3">
      <c r="A10984">
        <v>2154</v>
      </c>
      <c r="B10984" t="s">
        <v>41</v>
      </c>
      <c r="C10984" t="s">
        <v>19</v>
      </c>
      <c r="D10984">
        <v>12</v>
      </c>
    </row>
    <row r="10985" spans="1:4" x14ac:dyDescent="0.3">
      <c r="A10985">
        <v>2154</v>
      </c>
      <c r="B10985" t="s">
        <v>41</v>
      </c>
      <c r="C10985" t="s">
        <v>20</v>
      </c>
      <c r="D10985">
        <v>7</v>
      </c>
    </row>
    <row r="10986" spans="1:4" x14ac:dyDescent="0.3">
      <c r="A10986">
        <v>2154</v>
      </c>
      <c r="B10986" t="s">
        <v>41</v>
      </c>
      <c r="C10986" t="s">
        <v>21</v>
      </c>
      <c r="D10986">
        <v>3</v>
      </c>
    </row>
    <row r="10987" spans="1:4" x14ac:dyDescent="0.3">
      <c r="A10987">
        <v>2154</v>
      </c>
      <c r="B10987" t="s">
        <v>41</v>
      </c>
      <c r="C10987" t="s">
        <v>22</v>
      </c>
      <c r="D10987">
        <v>7</v>
      </c>
    </row>
    <row r="10988" spans="1:4" x14ac:dyDescent="0.3">
      <c r="A10988">
        <v>7181</v>
      </c>
      <c r="B10988" t="s">
        <v>41</v>
      </c>
      <c r="C10988" t="s">
        <v>17</v>
      </c>
      <c r="D10988">
        <v>35</v>
      </c>
    </row>
    <row r="10989" spans="1:4" x14ac:dyDescent="0.3">
      <c r="A10989">
        <v>7181</v>
      </c>
      <c r="B10989" t="s">
        <v>41</v>
      </c>
      <c r="C10989" t="s">
        <v>18</v>
      </c>
      <c r="D10989">
        <v>0</v>
      </c>
    </row>
    <row r="10990" spans="1:4" x14ac:dyDescent="0.3">
      <c r="A10990">
        <v>7181</v>
      </c>
      <c r="B10990" t="s">
        <v>41</v>
      </c>
      <c r="C10990" t="s">
        <v>19</v>
      </c>
      <c r="D10990">
        <v>13</v>
      </c>
    </row>
    <row r="10991" spans="1:4" x14ac:dyDescent="0.3">
      <c r="A10991">
        <v>7181</v>
      </c>
      <c r="B10991" t="s">
        <v>41</v>
      </c>
      <c r="C10991" t="s">
        <v>20</v>
      </c>
      <c r="D10991">
        <v>2</v>
      </c>
    </row>
    <row r="10992" spans="1:4" x14ac:dyDescent="0.3">
      <c r="A10992">
        <v>7181</v>
      </c>
      <c r="B10992" t="s">
        <v>41</v>
      </c>
      <c r="C10992" t="s">
        <v>21</v>
      </c>
      <c r="D10992">
        <v>0</v>
      </c>
    </row>
    <row r="10993" spans="1:4" x14ac:dyDescent="0.3">
      <c r="A10993">
        <v>7181</v>
      </c>
      <c r="B10993" t="s">
        <v>41</v>
      </c>
      <c r="C10993" t="s">
        <v>22</v>
      </c>
      <c r="D10993">
        <v>2</v>
      </c>
    </row>
    <row r="10994" spans="1:4" x14ac:dyDescent="0.3">
      <c r="A10994">
        <v>4855</v>
      </c>
      <c r="B10994" t="s">
        <v>43</v>
      </c>
      <c r="C10994" t="s">
        <v>17</v>
      </c>
      <c r="D10994">
        <v>14</v>
      </c>
    </row>
    <row r="10995" spans="1:4" x14ac:dyDescent="0.3">
      <c r="A10995">
        <v>4855</v>
      </c>
      <c r="B10995" t="s">
        <v>43</v>
      </c>
      <c r="C10995" t="s">
        <v>18</v>
      </c>
      <c r="D10995">
        <v>0</v>
      </c>
    </row>
    <row r="10996" spans="1:4" x14ac:dyDescent="0.3">
      <c r="A10996">
        <v>4855</v>
      </c>
      <c r="B10996" t="s">
        <v>43</v>
      </c>
      <c r="C10996" t="s">
        <v>19</v>
      </c>
      <c r="D10996">
        <v>24</v>
      </c>
    </row>
    <row r="10997" spans="1:4" x14ac:dyDescent="0.3">
      <c r="A10997">
        <v>4855</v>
      </c>
      <c r="B10997" t="s">
        <v>43</v>
      </c>
      <c r="C10997" t="s">
        <v>20</v>
      </c>
      <c r="D10997">
        <v>3</v>
      </c>
    </row>
    <row r="10998" spans="1:4" x14ac:dyDescent="0.3">
      <c r="A10998">
        <v>4855</v>
      </c>
      <c r="B10998" t="s">
        <v>43</v>
      </c>
      <c r="C10998" t="s">
        <v>21</v>
      </c>
      <c r="D10998">
        <v>3</v>
      </c>
    </row>
    <row r="10999" spans="1:4" x14ac:dyDescent="0.3">
      <c r="A10999">
        <v>4855</v>
      </c>
      <c r="B10999" t="s">
        <v>43</v>
      </c>
      <c r="C10999" t="s">
        <v>22</v>
      </c>
      <c r="D10999">
        <v>2</v>
      </c>
    </row>
    <row r="11000" spans="1:4" x14ac:dyDescent="0.3">
      <c r="A11000">
        <v>5049</v>
      </c>
      <c r="B11000" t="s">
        <v>41</v>
      </c>
      <c r="C11000" t="s">
        <v>17</v>
      </c>
      <c r="D11000">
        <v>14</v>
      </c>
    </row>
    <row r="11001" spans="1:4" x14ac:dyDescent="0.3">
      <c r="A11001">
        <v>5049</v>
      </c>
      <c r="B11001" t="s">
        <v>41</v>
      </c>
      <c r="C11001" t="s">
        <v>18</v>
      </c>
      <c r="D11001">
        <v>0</v>
      </c>
    </row>
    <row r="11002" spans="1:4" x14ac:dyDescent="0.3">
      <c r="A11002">
        <v>5049</v>
      </c>
      <c r="B11002" t="s">
        <v>41</v>
      </c>
      <c r="C11002" t="s">
        <v>19</v>
      </c>
      <c r="D11002">
        <v>24</v>
      </c>
    </row>
    <row r="11003" spans="1:4" x14ac:dyDescent="0.3">
      <c r="A11003">
        <v>5049</v>
      </c>
      <c r="B11003" t="s">
        <v>41</v>
      </c>
      <c r="C11003" t="s">
        <v>20</v>
      </c>
      <c r="D11003">
        <v>3</v>
      </c>
    </row>
    <row r="11004" spans="1:4" x14ac:dyDescent="0.3">
      <c r="A11004">
        <v>5049</v>
      </c>
      <c r="B11004" t="s">
        <v>41</v>
      </c>
      <c r="C11004" t="s">
        <v>21</v>
      </c>
      <c r="D11004">
        <v>3</v>
      </c>
    </row>
    <row r="11005" spans="1:4" x14ac:dyDescent="0.3">
      <c r="A11005">
        <v>5049</v>
      </c>
      <c r="B11005" t="s">
        <v>41</v>
      </c>
      <c r="C11005" t="s">
        <v>22</v>
      </c>
      <c r="D11005">
        <v>2</v>
      </c>
    </row>
    <row r="11006" spans="1:4" x14ac:dyDescent="0.3">
      <c r="A11006">
        <v>7679</v>
      </c>
      <c r="B11006" t="s">
        <v>41</v>
      </c>
      <c r="C11006" t="s">
        <v>17</v>
      </c>
      <c r="D11006">
        <v>6</v>
      </c>
    </row>
    <row r="11007" spans="1:4" x14ac:dyDescent="0.3">
      <c r="A11007">
        <v>7679</v>
      </c>
      <c r="B11007" t="s">
        <v>41</v>
      </c>
      <c r="C11007" t="s">
        <v>18</v>
      </c>
      <c r="D11007">
        <v>3</v>
      </c>
    </row>
    <row r="11008" spans="1:4" x14ac:dyDescent="0.3">
      <c r="A11008">
        <v>7679</v>
      </c>
      <c r="B11008" t="s">
        <v>41</v>
      </c>
      <c r="C11008" t="s">
        <v>19</v>
      </c>
      <c r="D11008">
        <v>12</v>
      </c>
    </row>
    <row r="11009" spans="1:4" x14ac:dyDescent="0.3">
      <c r="A11009">
        <v>7679</v>
      </c>
      <c r="B11009" t="s">
        <v>41</v>
      </c>
      <c r="C11009" t="s">
        <v>20</v>
      </c>
      <c r="D11009">
        <v>6</v>
      </c>
    </row>
    <row r="11010" spans="1:4" x14ac:dyDescent="0.3">
      <c r="A11010">
        <v>7679</v>
      </c>
      <c r="B11010" t="s">
        <v>41</v>
      </c>
      <c r="C11010" t="s">
        <v>21</v>
      </c>
      <c r="D11010">
        <v>1</v>
      </c>
    </row>
    <row r="11011" spans="1:4" x14ac:dyDescent="0.3">
      <c r="A11011">
        <v>7679</v>
      </c>
      <c r="B11011" t="s">
        <v>41</v>
      </c>
      <c r="C11011" t="s">
        <v>22</v>
      </c>
      <c r="D11011">
        <v>0</v>
      </c>
    </row>
    <row r="11012" spans="1:4" x14ac:dyDescent="0.3">
      <c r="A11012">
        <v>4459</v>
      </c>
      <c r="B11012" t="s">
        <v>41</v>
      </c>
      <c r="C11012" t="s">
        <v>17</v>
      </c>
      <c r="D11012">
        <v>10</v>
      </c>
    </row>
    <row r="11013" spans="1:4" x14ac:dyDescent="0.3">
      <c r="A11013">
        <v>4459</v>
      </c>
      <c r="B11013" t="s">
        <v>41</v>
      </c>
      <c r="C11013" t="s">
        <v>18</v>
      </c>
      <c r="D11013">
        <v>4</v>
      </c>
    </row>
    <row r="11014" spans="1:4" x14ac:dyDescent="0.3">
      <c r="A11014">
        <v>4459</v>
      </c>
      <c r="B11014" t="s">
        <v>41</v>
      </c>
      <c r="C11014" t="s">
        <v>19</v>
      </c>
      <c r="D11014">
        <v>14</v>
      </c>
    </row>
    <row r="11015" spans="1:4" x14ac:dyDescent="0.3">
      <c r="A11015">
        <v>4459</v>
      </c>
      <c r="B11015" t="s">
        <v>41</v>
      </c>
      <c r="C11015" t="s">
        <v>20</v>
      </c>
      <c r="D11015">
        <v>4</v>
      </c>
    </row>
    <row r="11016" spans="1:4" x14ac:dyDescent="0.3">
      <c r="A11016">
        <v>4459</v>
      </c>
      <c r="B11016" t="s">
        <v>41</v>
      </c>
      <c r="C11016" t="s">
        <v>21</v>
      </c>
      <c r="D11016">
        <v>4</v>
      </c>
    </row>
    <row r="11017" spans="1:4" x14ac:dyDescent="0.3">
      <c r="A11017">
        <v>4459</v>
      </c>
      <c r="B11017" t="s">
        <v>41</v>
      </c>
      <c r="C11017" t="s">
        <v>22</v>
      </c>
      <c r="D11017">
        <v>1</v>
      </c>
    </row>
    <row r="11018" spans="1:4" x14ac:dyDescent="0.3">
      <c r="A11018">
        <v>10642</v>
      </c>
      <c r="B11018" t="s">
        <v>41</v>
      </c>
      <c r="C11018" t="s">
        <v>17</v>
      </c>
      <c r="D11018">
        <v>10</v>
      </c>
    </row>
    <row r="11019" spans="1:4" x14ac:dyDescent="0.3">
      <c r="A11019">
        <v>10642</v>
      </c>
      <c r="B11019" t="s">
        <v>41</v>
      </c>
      <c r="C11019" t="s">
        <v>18</v>
      </c>
      <c r="D11019">
        <v>4</v>
      </c>
    </row>
    <row r="11020" spans="1:4" x14ac:dyDescent="0.3">
      <c r="A11020">
        <v>10642</v>
      </c>
      <c r="B11020" t="s">
        <v>41</v>
      </c>
      <c r="C11020" t="s">
        <v>19</v>
      </c>
      <c r="D11020">
        <v>14</v>
      </c>
    </row>
    <row r="11021" spans="1:4" x14ac:dyDescent="0.3">
      <c r="A11021">
        <v>10642</v>
      </c>
      <c r="B11021" t="s">
        <v>41</v>
      </c>
      <c r="C11021" t="s">
        <v>20</v>
      </c>
      <c r="D11021">
        <v>4</v>
      </c>
    </row>
    <row r="11022" spans="1:4" x14ac:dyDescent="0.3">
      <c r="A11022">
        <v>10642</v>
      </c>
      <c r="B11022" t="s">
        <v>41</v>
      </c>
      <c r="C11022" t="s">
        <v>21</v>
      </c>
      <c r="D11022">
        <v>4</v>
      </c>
    </row>
    <row r="11023" spans="1:4" x14ac:dyDescent="0.3">
      <c r="A11023">
        <v>10642</v>
      </c>
      <c r="B11023" t="s">
        <v>41</v>
      </c>
      <c r="C11023" t="s">
        <v>22</v>
      </c>
      <c r="D11023">
        <v>1</v>
      </c>
    </row>
    <row r="11024" spans="1:4" x14ac:dyDescent="0.3">
      <c r="A11024">
        <v>2375</v>
      </c>
      <c r="B11024" t="s">
        <v>41</v>
      </c>
      <c r="C11024" t="s">
        <v>17</v>
      </c>
      <c r="D11024">
        <v>8</v>
      </c>
    </row>
    <row r="11025" spans="1:4" x14ac:dyDescent="0.3">
      <c r="A11025">
        <v>2375</v>
      </c>
      <c r="B11025" t="s">
        <v>41</v>
      </c>
      <c r="C11025" t="s">
        <v>18</v>
      </c>
      <c r="D11025">
        <v>0</v>
      </c>
    </row>
    <row r="11026" spans="1:4" x14ac:dyDescent="0.3">
      <c r="A11026">
        <v>2375</v>
      </c>
      <c r="B11026" t="s">
        <v>41</v>
      </c>
      <c r="C11026" t="s">
        <v>19</v>
      </c>
      <c r="D11026">
        <v>5</v>
      </c>
    </row>
    <row r="11027" spans="1:4" x14ac:dyDescent="0.3">
      <c r="A11027">
        <v>2375</v>
      </c>
      <c r="B11027" t="s">
        <v>41</v>
      </c>
      <c r="C11027" t="s">
        <v>20</v>
      </c>
      <c r="D11027">
        <v>0</v>
      </c>
    </row>
    <row r="11028" spans="1:4" x14ac:dyDescent="0.3">
      <c r="A11028">
        <v>2375</v>
      </c>
      <c r="B11028" t="s">
        <v>41</v>
      </c>
      <c r="C11028" t="s">
        <v>21</v>
      </c>
      <c r="D11028">
        <v>3</v>
      </c>
    </row>
    <row r="11029" spans="1:4" x14ac:dyDescent="0.3">
      <c r="A11029">
        <v>2375</v>
      </c>
      <c r="B11029" t="s">
        <v>41</v>
      </c>
      <c r="C11029" t="s">
        <v>22</v>
      </c>
      <c r="D11029">
        <v>6</v>
      </c>
    </row>
    <row r="11030" spans="1:4" x14ac:dyDescent="0.3">
      <c r="A11030">
        <v>1710</v>
      </c>
      <c r="B11030" t="s">
        <v>41</v>
      </c>
      <c r="C11030" t="s">
        <v>17</v>
      </c>
      <c r="D11030">
        <v>154</v>
      </c>
    </row>
    <row r="11031" spans="1:4" x14ac:dyDescent="0.3">
      <c r="A11031">
        <v>1710</v>
      </c>
      <c r="B11031" t="s">
        <v>41</v>
      </c>
      <c r="C11031" t="s">
        <v>18</v>
      </c>
      <c r="D11031">
        <v>20</v>
      </c>
    </row>
    <row r="11032" spans="1:4" x14ac:dyDescent="0.3">
      <c r="A11032">
        <v>1710</v>
      </c>
      <c r="B11032" t="s">
        <v>41</v>
      </c>
      <c r="C11032" t="s">
        <v>19</v>
      </c>
      <c r="D11032">
        <v>66</v>
      </c>
    </row>
    <row r="11033" spans="1:4" x14ac:dyDescent="0.3">
      <c r="A11033">
        <v>1710</v>
      </c>
      <c r="B11033" t="s">
        <v>41</v>
      </c>
      <c r="C11033" t="s">
        <v>20</v>
      </c>
      <c r="D11033">
        <v>0</v>
      </c>
    </row>
    <row r="11034" spans="1:4" x14ac:dyDescent="0.3">
      <c r="A11034">
        <v>1710</v>
      </c>
      <c r="B11034" t="s">
        <v>41</v>
      </c>
      <c r="C11034" t="s">
        <v>21</v>
      </c>
      <c r="D11034">
        <v>12</v>
      </c>
    </row>
    <row r="11035" spans="1:4" x14ac:dyDescent="0.3">
      <c r="A11035">
        <v>1710</v>
      </c>
      <c r="B11035" t="s">
        <v>41</v>
      </c>
      <c r="C11035" t="s">
        <v>22</v>
      </c>
      <c r="D11035">
        <v>27</v>
      </c>
    </row>
    <row r="11036" spans="1:4" x14ac:dyDescent="0.3">
      <c r="A11036">
        <v>7516</v>
      </c>
      <c r="B11036" t="s">
        <v>52</v>
      </c>
      <c r="C11036" t="s">
        <v>17</v>
      </c>
      <c r="D11036">
        <v>5</v>
      </c>
    </row>
    <row r="11037" spans="1:4" x14ac:dyDescent="0.3">
      <c r="A11037">
        <v>7516</v>
      </c>
      <c r="B11037" t="s">
        <v>52</v>
      </c>
      <c r="C11037" t="s">
        <v>18</v>
      </c>
      <c r="D11037">
        <v>3</v>
      </c>
    </row>
    <row r="11038" spans="1:4" x14ac:dyDescent="0.3">
      <c r="A11038">
        <v>7516</v>
      </c>
      <c r="B11038" t="s">
        <v>52</v>
      </c>
      <c r="C11038" t="s">
        <v>19</v>
      </c>
      <c r="D11038">
        <v>11</v>
      </c>
    </row>
    <row r="11039" spans="1:4" x14ac:dyDescent="0.3">
      <c r="A11039">
        <v>7516</v>
      </c>
      <c r="B11039" t="s">
        <v>52</v>
      </c>
      <c r="C11039" t="s">
        <v>20</v>
      </c>
      <c r="D11039">
        <v>12</v>
      </c>
    </row>
    <row r="11040" spans="1:4" x14ac:dyDescent="0.3">
      <c r="A11040">
        <v>7516</v>
      </c>
      <c r="B11040" t="s">
        <v>52</v>
      </c>
      <c r="C11040" t="s">
        <v>21</v>
      </c>
      <c r="D11040">
        <v>5</v>
      </c>
    </row>
    <row r="11041" spans="1:4" x14ac:dyDescent="0.3">
      <c r="A11041">
        <v>7516</v>
      </c>
      <c r="B11041" t="s">
        <v>52</v>
      </c>
      <c r="C11041" t="s">
        <v>22</v>
      </c>
      <c r="D11041">
        <v>9</v>
      </c>
    </row>
    <row r="11042" spans="1:4" x14ac:dyDescent="0.3">
      <c r="A11042">
        <v>3129</v>
      </c>
      <c r="B11042" t="s">
        <v>41</v>
      </c>
      <c r="C11042" t="s">
        <v>17</v>
      </c>
      <c r="D11042">
        <v>5</v>
      </c>
    </row>
    <row r="11043" spans="1:4" x14ac:dyDescent="0.3">
      <c r="A11043">
        <v>3129</v>
      </c>
      <c r="B11043" t="s">
        <v>41</v>
      </c>
      <c r="C11043" t="s">
        <v>18</v>
      </c>
      <c r="D11043">
        <v>3</v>
      </c>
    </row>
    <row r="11044" spans="1:4" x14ac:dyDescent="0.3">
      <c r="A11044">
        <v>3129</v>
      </c>
      <c r="B11044" t="s">
        <v>41</v>
      </c>
      <c r="C11044" t="s">
        <v>19</v>
      </c>
      <c r="D11044">
        <v>11</v>
      </c>
    </row>
    <row r="11045" spans="1:4" x14ac:dyDescent="0.3">
      <c r="A11045">
        <v>3129</v>
      </c>
      <c r="B11045" t="s">
        <v>41</v>
      </c>
      <c r="C11045" t="s">
        <v>20</v>
      </c>
      <c r="D11045">
        <v>12</v>
      </c>
    </row>
    <row r="11046" spans="1:4" x14ac:dyDescent="0.3">
      <c r="A11046">
        <v>3129</v>
      </c>
      <c r="B11046" t="s">
        <v>41</v>
      </c>
      <c r="C11046" t="s">
        <v>21</v>
      </c>
      <c r="D11046">
        <v>5</v>
      </c>
    </row>
    <row r="11047" spans="1:4" x14ac:dyDescent="0.3">
      <c r="A11047">
        <v>3129</v>
      </c>
      <c r="B11047" t="s">
        <v>41</v>
      </c>
      <c r="C11047" t="s">
        <v>22</v>
      </c>
      <c r="D11047">
        <v>9</v>
      </c>
    </row>
    <row r="11048" spans="1:4" x14ac:dyDescent="0.3">
      <c r="A11048">
        <v>10595</v>
      </c>
      <c r="B11048" t="s">
        <v>41</v>
      </c>
      <c r="C11048" t="s">
        <v>17</v>
      </c>
      <c r="D11048">
        <v>2</v>
      </c>
    </row>
    <row r="11049" spans="1:4" x14ac:dyDescent="0.3">
      <c r="A11049">
        <v>10595</v>
      </c>
      <c r="B11049" t="s">
        <v>41</v>
      </c>
      <c r="C11049" t="s">
        <v>18</v>
      </c>
      <c r="D11049">
        <v>6</v>
      </c>
    </row>
    <row r="11050" spans="1:4" x14ac:dyDescent="0.3">
      <c r="A11050">
        <v>10595</v>
      </c>
      <c r="B11050" t="s">
        <v>41</v>
      </c>
      <c r="C11050" t="s">
        <v>19</v>
      </c>
      <c r="D11050">
        <v>28</v>
      </c>
    </row>
    <row r="11051" spans="1:4" x14ac:dyDescent="0.3">
      <c r="A11051">
        <v>10595</v>
      </c>
      <c r="B11051" t="s">
        <v>41</v>
      </c>
      <c r="C11051" t="s">
        <v>20</v>
      </c>
      <c r="D11051">
        <v>13</v>
      </c>
    </row>
    <row r="11052" spans="1:4" x14ac:dyDescent="0.3">
      <c r="A11052">
        <v>10595</v>
      </c>
      <c r="B11052" t="s">
        <v>41</v>
      </c>
      <c r="C11052" t="s">
        <v>21</v>
      </c>
      <c r="D11052">
        <v>4</v>
      </c>
    </row>
    <row r="11053" spans="1:4" x14ac:dyDescent="0.3">
      <c r="A11053">
        <v>10595</v>
      </c>
      <c r="B11053" t="s">
        <v>41</v>
      </c>
      <c r="C11053" t="s">
        <v>22</v>
      </c>
      <c r="D11053">
        <v>16</v>
      </c>
    </row>
    <row r="11054" spans="1:4" x14ac:dyDescent="0.3">
      <c r="A11054">
        <v>10277</v>
      </c>
      <c r="B11054" t="s">
        <v>41</v>
      </c>
      <c r="C11054" t="s">
        <v>17</v>
      </c>
      <c r="D11054">
        <v>36</v>
      </c>
    </row>
    <row r="11055" spans="1:4" x14ac:dyDescent="0.3">
      <c r="A11055">
        <v>10277</v>
      </c>
      <c r="B11055" t="s">
        <v>41</v>
      </c>
      <c r="C11055" t="s">
        <v>18</v>
      </c>
      <c r="D11055">
        <v>0</v>
      </c>
    </row>
    <row r="11056" spans="1:4" x14ac:dyDescent="0.3">
      <c r="A11056">
        <v>10277</v>
      </c>
      <c r="B11056" t="s">
        <v>41</v>
      </c>
      <c r="C11056" t="s">
        <v>19</v>
      </c>
      <c r="D11056">
        <v>2</v>
      </c>
    </row>
    <row r="11057" spans="1:4" x14ac:dyDescent="0.3">
      <c r="A11057">
        <v>10277</v>
      </c>
      <c r="B11057" t="s">
        <v>41</v>
      </c>
      <c r="C11057" t="s">
        <v>20</v>
      </c>
      <c r="D11057">
        <v>0</v>
      </c>
    </row>
    <row r="11058" spans="1:4" x14ac:dyDescent="0.3">
      <c r="A11058">
        <v>10277</v>
      </c>
      <c r="B11058" t="s">
        <v>41</v>
      </c>
      <c r="C11058" t="s">
        <v>21</v>
      </c>
      <c r="D11058">
        <v>0</v>
      </c>
    </row>
    <row r="11059" spans="1:4" x14ac:dyDescent="0.3">
      <c r="A11059">
        <v>10277</v>
      </c>
      <c r="B11059" t="s">
        <v>41</v>
      </c>
      <c r="C11059" t="s">
        <v>22</v>
      </c>
      <c r="D11059">
        <v>4</v>
      </c>
    </row>
    <row r="11060" spans="1:4" x14ac:dyDescent="0.3">
      <c r="A11060">
        <v>4444</v>
      </c>
      <c r="B11060" t="s">
        <v>41</v>
      </c>
      <c r="C11060" t="s">
        <v>17</v>
      </c>
      <c r="D11060">
        <v>11</v>
      </c>
    </row>
    <row r="11061" spans="1:4" x14ac:dyDescent="0.3">
      <c r="A11061">
        <v>4444</v>
      </c>
      <c r="B11061" t="s">
        <v>41</v>
      </c>
      <c r="C11061" t="s">
        <v>18</v>
      </c>
      <c r="D11061">
        <v>0</v>
      </c>
    </row>
    <row r="11062" spans="1:4" x14ac:dyDescent="0.3">
      <c r="A11062">
        <v>4444</v>
      </c>
      <c r="B11062" t="s">
        <v>41</v>
      </c>
      <c r="C11062" t="s">
        <v>19</v>
      </c>
      <c r="D11062">
        <v>16</v>
      </c>
    </row>
    <row r="11063" spans="1:4" x14ac:dyDescent="0.3">
      <c r="A11063">
        <v>4444</v>
      </c>
      <c r="B11063" t="s">
        <v>41</v>
      </c>
      <c r="C11063" t="s">
        <v>20</v>
      </c>
      <c r="D11063">
        <v>7</v>
      </c>
    </row>
    <row r="11064" spans="1:4" x14ac:dyDescent="0.3">
      <c r="A11064">
        <v>4444</v>
      </c>
      <c r="B11064" t="s">
        <v>41</v>
      </c>
      <c r="C11064" t="s">
        <v>21</v>
      </c>
      <c r="D11064">
        <v>6</v>
      </c>
    </row>
    <row r="11065" spans="1:4" x14ac:dyDescent="0.3">
      <c r="A11065">
        <v>4444</v>
      </c>
      <c r="B11065" t="s">
        <v>41</v>
      </c>
      <c r="C11065" t="s">
        <v>22</v>
      </c>
      <c r="D11065">
        <v>21</v>
      </c>
    </row>
    <row r="11066" spans="1:4" x14ac:dyDescent="0.3">
      <c r="A11066">
        <v>498</v>
      </c>
      <c r="B11066" t="s">
        <v>41</v>
      </c>
      <c r="C11066" t="s">
        <v>17</v>
      </c>
      <c r="D11066">
        <v>25</v>
      </c>
    </row>
    <row r="11067" spans="1:4" x14ac:dyDescent="0.3">
      <c r="A11067">
        <v>498</v>
      </c>
      <c r="B11067" t="s">
        <v>41</v>
      </c>
      <c r="C11067" t="s">
        <v>18</v>
      </c>
      <c r="D11067">
        <v>0</v>
      </c>
    </row>
    <row r="11068" spans="1:4" x14ac:dyDescent="0.3">
      <c r="A11068">
        <v>498</v>
      </c>
      <c r="B11068" t="s">
        <v>41</v>
      </c>
      <c r="C11068" t="s">
        <v>19</v>
      </c>
      <c r="D11068">
        <v>22</v>
      </c>
    </row>
    <row r="11069" spans="1:4" x14ac:dyDescent="0.3">
      <c r="A11069">
        <v>498</v>
      </c>
      <c r="B11069" t="s">
        <v>41</v>
      </c>
      <c r="C11069" t="s">
        <v>20</v>
      </c>
      <c r="D11069">
        <v>2</v>
      </c>
    </row>
    <row r="11070" spans="1:4" x14ac:dyDescent="0.3">
      <c r="A11070">
        <v>498</v>
      </c>
      <c r="B11070" t="s">
        <v>41</v>
      </c>
      <c r="C11070" t="s">
        <v>21</v>
      </c>
      <c r="D11070">
        <v>3</v>
      </c>
    </row>
    <row r="11071" spans="1:4" x14ac:dyDescent="0.3">
      <c r="A11071">
        <v>498</v>
      </c>
      <c r="B11071" t="s">
        <v>41</v>
      </c>
      <c r="C11071" t="s">
        <v>22</v>
      </c>
      <c r="D11071">
        <v>5</v>
      </c>
    </row>
    <row r="11072" spans="1:4" x14ac:dyDescent="0.3">
      <c r="A11072">
        <v>7786</v>
      </c>
      <c r="B11072" t="s">
        <v>41</v>
      </c>
      <c r="C11072" t="s">
        <v>17</v>
      </c>
      <c r="D11072">
        <v>68</v>
      </c>
    </row>
    <row r="11073" spans="1:4" x14ac:dyDescent="0.3">
      <c r="A11073">
        <v>7786</v>
      </c>
      <c r="B11073" t="s">
        <v>41</v>
      </c>
      <c r="C11073" t="s">
        <v>18</v>
      </c>
      <c r="D11073">
        <v>7</v>
      </c>
    </row>
    <row r="11074" spans="1:4" x14ac:dyDescent="0.3">
      <c r="A11074">
        <v>7786</v>
      </c>
      <c r="B11074" t="s">
        <v>41</v>
      </c>
      <c r="C11074" t="s">
        <v>19</v>
      </c>
      <c r="D11074">
        <v>59</v>
      </c>
    </row>
    <row r="11075" spans="1:4" x14ac:dyDescent="0.3">
      <c r="A11075">
        <v>7786</v>
      </c>
      <c r="B11075" t="s">
        <v>41</v>
      </c>
      <c r="C11075" t="s">
        <v>20</v>
      </c>
      <c r="D11075">
        <v>10</v>
      </c>
    </row>
    <row r="11076" spans="1:4" x14ac:dyDescent="0.3">
      <c r="A11076">
        <v>7786</v>
      </c>
      <c r="B11076" t="s">
        <v>41</v>
      </c>
      <c r="C11076" t="s">
        <v>21</v>
      </c>
      <c r="D11076">
        <v>5</v>
      </c>
    </row>
    <row r="11077" spans="1:4" x14ac:dyDescent="0.3">
      <c r="A11077">
        <v>7786</v>
      </c>
      <c r="B11077" t="s">
        <v>41</v>
      </c>
      <c r="C11077" t="s">
        <v>22</v>
      </c>
      <c r="D11077">
        <v>11</v>
      </c>
    </row>
    <row r="11078" spans="1:4" x14ac:dyDescent="0.3">
      <c r="A11078">
        <v>6340</v>
      </c>
      <c r="B11078" t="s">
        <v>47</v>
      </c>
      <c r="C11078" t="s">
        <v>17</v>
      </c>
      <c r="D11078">
        <v>3</v>
      </c>
    </row>
    <row r="11079" spans="1:4" x14ac:dyDescent="0.3">
      <c r="A11079">
        <v>6340</v>
      </c>
      <c r="B11079" t="s">
        <v>47</v>
      </c>
      <c r="C11079" t="s">
        <v>18</v>
      </c>
      <c r="D11079">
        <v>3</v>
      </c>
    </row>
    <row r="11080" spans="1:4" x14ac:dyDescent="0.3">
      <c r="A11080">
        <v>6340</v>
      </c>
      <c r="B11080" t="s">
        <v>47</v>
      </c>
      <c r="C11080" t="s">
        <v>19</v>
      </c>
      <c r="D11080">
        <v>7</v>
      </c>
    </row>
    <row r="11081" spans="1:4" x14ac:dyDescent="0.3">
      <c r="A11081">
        <v>6340</v>
      </c>
      <c r="B11081" t="s">
        <v>47</v>
      </c>
      <c r="C11081" t="s">
        <v>20</v>
      </c>
      <c r="D11081">
        <v>0</v>
      </c>
    </row>
    <row r="11082" spans="1:4" x14ac:dyDescent="0.3">
      <c r="A11082">
        <v>6340</v>
      </c>
      <c r="B11082" t="s">
        <v>47</v>
      </c>
      <c r="C11082" t="s">
        <v>21</v>
      </c>
      <c r="D11082">
        <v>2</v>
      </c>
    </row>
    <row r="11083" spans="1:4" x14ac:dyDescent="0.3">
      <c r="A11083">
        <v>6340</v>
      </c>
      <c r="B11083" t="s">
        <v>47</v>
      </c>
      <c r="C11083" t="s">
        <v>22</v>
      </c>
      <c r="D11083">
        <v>11</v>
      </c>
    </row>
    <row r="11084" spans="1:4" x14ac:dyDescent="0.3">
      <c r="A11084">
        <v>2337</v>
      </c>
      <c r="B11084" t="s">
        <v>41</v>
      </c>
      <c r="C11084" t="s">
        <v>17</v>
      </c>
      <c r="D11084">
        <v>9</v>
      </c>
    </row>
    <row r="11085" spans="1:4" x14ac:dyDescent="0.3">
      <c r="A11085">
        <v>2337</v>
      </c>
      <c r="B11085" t="s">
        <v>41</v>
      </c>
      <c r="C11085" t="s">
        <v>18</v>
      </c>
      <c r="D11085">
        <v>1</v>
      </c>
    </row>
    <row r="11086" spans="1:4" x14ac:dyDescent="0.3">
      <c r="A11086">
        <v>2337</v>
      </c>
      <c r="B11086" t="s">
        <v>41</v>
      </c>
      <c r="C11086" t="s">
        <v>19</v>
      </c>
      <c r="D11086">
        <v>24</v>
      </c>
    </row>
    <row r="11087" spans="1:4" x14ac:dyDescent="0.3">
      <c r="A11087">
        <v>2337</v>
      </c>
      <c r="B11087" t="s">
        <v>41</v>
      </c>
      <c r="C11087" t="s">
        <v>20</v>
      </c>
      <c r="D11087">
        <v>2</v>
      </c>
    </row>
    <row r="11088" spans="1:4" x14ac:dyDescent="0.3">
      <c r="A11088">
        <v>2337</v>
      </c>
      <c r="B11088" t="s">
        <v>41</v>
      </c>
      <c r="C11088" t="s">
        <v>21</v>
      </c>
      <c r="D11088">
        <v>1</v>
      </c>
    </row>
    <row r="11089" spans="1:4" x14ac:dyDescent="0.3">
      <c r="A11089">
        <v>2337</v>
      </c>
      <c r="B11089" t="s">
        <v>41</v>
      </c>
      <c r="C11089" t="s">
        <v>22</v>
      </c>
      <c r="D11089">
        <v>2</v>
      </c>
    </row>
    <row r="11090" spans="1:4" x14ac:dyDescent="0.3">
      <c r="A11090">
        <v>2587</v>
      </c>
      <c r="B11090" t="s">
        <v>53</v>
      </c>
      <c r="C11090" t="s">
        <v>17</v>
      </c>
      <c r="D11090">
        <v>14</v>
      </c>
    </row>
    <row r="11091" spans="1:4" x14ac:dyDescent="0.3">
      <c r="A11091">
        <v>2587</v>
      </c>
      <c r="B11091" t="s">
        <v>53</v>
      </c>
      <c r="C11091" t="s">
        <v>18</v>
      </c>
      <c r="D11091">
        <v>0</v>
      </c>
    </row>
    <row r="11092" spans="1:4" x14ac:dyDescent="0.3">
      <c r="A11092">
        <v>2587</v>
      </c>
      <c r="B11092" t="s">
        <v>53</v>
      </c>
      <c r="C11092" t="s">
        <v>19</v>
      </c>
      <c r="D11092">
        <v>6</v>
      </c>
    </row>
    <row r="11093" spans="1:4" x14ac:dyDescent="0.3">
      <c r="A11093">
        <v>2587</v>
      </c>
      <c r="B11093" t="s">
        <v>53</v>
      </c>
      <c r="C11093" t="s">
        <v>20</v>
      </c>
      <c r="D11093">
        <v>0</v>
      </c>
    </row>
    <row r="11094" spans="1:4" x14ac:dyDescent="0.3">
      <c r="A11094">
        <v>2587</v>
      </c>
      <c r="B11094" t="s">
        <v>53</v>
      </c>
      <c r="C11094" t="s">
        <v>21</v>
      </c>
      <c r="D11094">
        <v>0</v>
      </c>
    </row>
    <row r="11095" spans="1:4" x14ac:dyDescent="0.3">
      <c r="A11095">
        <v>2587</v>
      </c>
      <c r="B11095" t="s">
        <v>53</v>
      </c>
      <c r="C11095" t="s">
        <v>22</v>
      </c>
      <c r="D11095">
        <v>0</v>
      </c>
    </row>
    <row r="11096" spans="1:4" x14ac:dyDescent="0.3">
      <c r="A11096">
        <v>3332</v>
      </c>
      <c r="B11096" t="s">
        <v>52</v>
      </c>
      <c r="C11096" t="s">
        <v>17</v>
      </c>
      <c r="D11096">
        <v>64</v>
      </c>
    </row>
    <row r="11097" spans="1:4" x14ac:dyDescent="0.3">
      <c r="A11097">
        <v>3332</v>
      </c>
      <c r="B11097" t="s">
        <v>52</v>
      </c>
      <c r="C11097" t="s">
        <v>18</v>
      </c>
      <c r="D11097">
        <v>4</v>
      </c>
    </row>
    <row r="11098" spans="1:4" x14ac:dyDescent="0.3">
      <c r="A11098">
        <v>3332</v>
      </c>
      <c r="B11098" t="s">
        <v>52</v>
      </c>
      <c r="C11098" t="s">
        <v>19</v>
      </c>
      <c r="D11098">
        <v>68</v>
      </c>
    </row>
    <row r="11099" spans="1:4" x14ac:dyDescent="0.3">
      <c r="A11099">
        <v>3332</v>
      </c>
      <c r="B11099" t="s">
        <v>52</v>
      </c>
      <c r="C11099" t="s">
        <v>20</v>
      </c>
      <c r="D11099">
        <v>7</v>
      </c>
    </row>
    <row r="11100" spans="1:4" x14ac:dyDescent="0.3">
      <c r="A11100">
        <v>3332</v>
      </c>
      <c r="B11100" t="s">
        <v>52</v>
      </c>
      <c r="C11100" t="s">
        <v>21</v>
      </c>
      <c r="D11100">
        <v>5</v>
      </c>
    </row>
    <row r="11101" spans="1:4" x14ac:dyDescent="0.3">
      <c r="A11101">
        <v>3332</v>
      </c>
      <c r="B11101" t="s">
        <v>52</v>
      </c>
      <c r="C11101" t="s">
        <v>22</v>
      </c>
      <c r="D11101">
        <v>17</v>
      </c>
    </row>
    <row r="11102" spans="1:4" x14ac:dyDescent="0.3">
      <c r="A11102">
        <v>7433</v>
      </c>
      <c r="B11102" t="s">
        <v>41</v>
      </c>
      <c r="C11102" t="s">
        <v>17</v>
      </c>
      <c r="D11102">
        <v>64</v>
      </c>
    </row>
    <row r="11103" spans="1:4" x14ac:dyDescent="0.3">
      <c r="A11103">
        <v>7433</v>
      </c>
      <c r="B11103" t="s">
        <v>41</v>
      </c>
      <c r="C11103" t="s">
        <v>18</v>
      </c>
      <c r="D11103">
        <v>4</v>
      </c>
    </row>
    <row r="11104" spans="1:4" x14ac:dyDescent="0.3">
      <c r="A11104">
        <v>7433</v>
      </c>
      <c r="B11104" t="s">
        <v>41</v>
      </c>
      <c r="C11104" t="s">
        <v>19</v>
      </c>
      <c r="D11104">
        <v>68</v>
      </c>
    </row>
    <row r="11105" spans="1:4" x14ac:dyDescent="0.3">
      <c r="A11105">
        <v>7433</v>
      </c>
      <c r="B11105" t="s">
        <v>41</v>
      </c>
      <c r="C11105" t="s">
        <v>20</v>
      </c>
      <c r="D11105">
        <v>7</v>
      </c>
    </row>
    <row r="11106" spans="1:4" x14ac:dyDescent="0.3">
      <c r="A11106">
        <v>7433</v>
      </c>
      <c r="B11106" t="s">
        <v>41</v>
      </c>
      <c r="C11106" t="s">
        <v>21</v>
      </c>
      <c r="D11106">
        <v>5</v>
      </c>
    </row>
    <row r="11107" spans="1:4" x14ac:dyDescent="0.3">
      <c r="A11107">
        <v>7433</v>
      </c>
      <c r="B11107" t="s">
        <v>41</v>
      </c>
      <c r="C11107" t="s">
        <v>22</v>
      </c>
      <c r="D11107">
        <v>17</v>
      </c>
    </row>
    <row r="11108" spans="1:4" x14ac:dyDescent="0.3">
      <c r="A11108">
        <v>1818</v>
      </c>
      <c r="B11108" t="s">
        <v>48</v>
      </c>
      <c r="C11108" t="s">
        <v>17</v>
      </c>
      <c r="D11108">
        <v>25</v>
      </c>
    </row>
    <row r="11109" spans="1:4" x14ac:dyDescent="0.3">
      <c r="A11109">
        <v>1818</v>
      </c>
      <c r="B11109" t="s">
        <v>48</v>
      </c>
      <c r="C11109" t="s">
        <v>18</v>
      </c>
      <c r="D11109">
        <v>0</v>
      </c>
    </row>
    <row r="11110" spans="1:4" x14ac:dyDescent="0.3">
      <c r="A11110">
        <v>1818</v>
      </c>
      <c r="B11110" t="s">
        <v>48</v>
      </c>
      <c r="C11110" t="s">
        <v>19</v>
      </c>
      <c r="D11110">
        <v>8</v>
      </c>
    </row>
    <row r="11111" spans="1:4" x14ac:dyDescent="0.3">
      <c r="A11111">
        <v>1818</v>
      </c>
      <c r="B11111" t="s">
        <v>48</v>
      </c>
      <c r="C11111" t="s">
        <v>20</v>
      </c>
      <c r="D11111">
        <v>0</v>
      </c>
    </row>
    <row r="11112" spans="1:4" x14ac:dyDescent="0.3">
      <c r="A11112">
        <v>1818</v>
      </c>
      <c r="B11112" t="s">
        <v>48</v>
      </c>
      <c r="C11112" t="s">
        <v>21</v>
      </c>
      <c r="D11112">
        <v>1</v>
      </c>
    </row>
    <row r="11113" spans="1:4" x14ac:dyDescent="0.3">
      <c r="A11113">
        <v>1818</v>
      </c>
      <c r="B11113" t="s">
        <v>48</v>
      </c>
      <c r="C11113" t="s">
        <v>22</v>
      </c>
      <c r="D11113">
        <v>4</v>
      </c>
    </row>
    <row r="11114" spans="1:4" x14ac:dyDescent="0.3">
      <c r="A11114">
        <v>10451</v>
      </c>
      <c r="B11114" t="s">
        <v>47</v>
      </c>
      <c r="C11114" t="s">
        <v>17</v>
      </c>
      <c r="D11114">
        <v>9</v>
      </c>
    </row>
    <row r="11115" spans="1:4" x14ac:dyDescent="0.3">
      <c r="A11115">
        <v>10451</v>
      </c>
      <c r="B11115" t="s">
        <v>47</v>
      </c>
      <c r="C11115" t="s">
        <v>18</v>
      </c>
      <c r="D11115">
        <v>1</v>
      </c>
    </row>
    <row r="11116" spans="1:4" x14ac:dyDescent="0.3">
      <c r="A11116">
        <v>10451</v>
      </c>
      <c r="B11116" t="s">
        <v>47</v>
      </c>
      <c r="C11116" t="s">
        <v>19</v>
      </c>
      <c r="D11116">
        <v>3</v>
      </c>
    </row>
    <row r="11117" spans="1:4" x14ac:dyDescent="0.3">
      <c r="A11117">
        <v>10451</v>
      </c>
      <c r="B11117" t="s">
        <v>47</v>
      </c>
      <c r="C11117" t="s">
        <v>20</v>
      </c>
      <c r="D11117">
        <v>0</v>
      </c>
    </row>
    <row r="11118" spans="1:4" x14ac:dyDescent="0.3">
      <c r="A11118">
        <v>10451</v>
      </c>
      <c r="B11118" t="s">
        <v>47</v>
      </c>
      <c r="C11118" t="s">
        <v>21</v>
      </c>
      <c r="D11118">
        <v>4</v>
      </c>
    </row>
    <row r="11119" spans="1:4" x14ac:dyDescent="0.3">
      <c r="A11119">
        <v>10451</v>
      </c>
      <c r="B11119" t="s">
        <v>47</v>
      </c>
      <c r="C11119" t="s">
        <v>22</v>
      </c>
      <c r="D11119">
        <v>8</v>
      </c>
    </row>
    <row r="11120" spans="1:4" x14ac:dyDescent="0.3">
      <c r="A11120">
        <v>4198</v>
      </c>
      <c r="B11120" t="s">
        <v>41</v>
      </c>
      <c r="C11120" t="s">
        <v>17</v>
      </c>
      <c r="D11120">
        <v>9</v>
      </c>
    </row>
    <row r="11121" spans="1:4" x14ac:dyDescent="0.3">
      <c r="A11121">
        <v>4198</v>
      </c>
      <c r="B11121" t="s">
        <v>41</v>
      </c>
      <c r="C11121" t="s">
        <v>18</v>
      </c>
      <c r="D11121">
        <v>1</v>
      </c>
    </row>
    <row r="11122" spans="1:4" x14ac:dyDescent="0.3">
      <c r="A11122">
        <v>4198</v>
      </c>
      <c r="B11122" t="s">
        <v>41</v>
      </c>
      <c r="C11122" t="s">
        <v>19</v>
      </c>
      <c r="D11122">
        <v>3</v>
      </c>
    </row>
    <row r="11123" spans="1:4" x14ac:dyDescent="0.3">
      <c r="A11123">
        <v>4198</v>
      </c>
      <c r="B11123" t="s">
        <v>41</v>
      </c>
      <c r="C11123" t="s">
        <v>20</v>
      </c>
      <c r="D11123">
        <v>0</v>
      </c>
    </row>
    <row r="11124" spans="1:4" x14ac:dyDescent="0.3">
      <c r="A11124">
        <v>4198</v>
      </c>
      <c r="B11124" t="s">
        <v>41</v>
      </c>
      <c r="C11124" t="s">
        <v>21</v>
      </c>
      <c r="D11124">
        <v>4</v>
      </c>
    </row>
    <row r="11125" spans="1:4" x14ac:dyDescent="0.3">
      <c r="A11125">
        <v>4198</v>
      </c>
      <c r="B11125" t="s">
        <v>41</v>
      </c>
      <c r="C11125" t="s">
        <v>22</v>
      </c>
      <c r="D11125">
        <v>8</v>
      </c>
    </row>
    <row r="11126" spans="1:4" x14ac:dyDescent="0.3">
      <c r="A11126">
        <v>5176</v>
      </c>
      <c r="B11126" t="s">
        <v>47</v>
      </c>
      <c r="C11126" t="s">
        <v>17</v>
      </c>
      <c r="D11126">
        <v>7</v>
      </c>
    </row>
    <row r="11127" spans="1:4" x14ac:dyDescent="0.3">
      <c r="A11127">
        <v>5176</v>
      </c>
      <c r="B11127" t="s">
        <v>47</v>
      </c>
      <c r="C11127" t="s">
        <v>18</v>
      </c>
      <c r="D11127">
        <v>6</v>
      </c>
    </row>
    <row r="11128" spans="1:4" x14ac:dyDescent="0.3">
      <c r="A11128">
        <v>5176</v>
      </c>
      <c r="B11128" t="s">
        <v>47</v>
      </c>
      <c r="C11128" t="s">
        <v>19</v>
      </c>
      <c r="D11128">
        <v>13</v>
      </c>
    </row>
    <row r="11129" spans="1:4" x14ac:dyDescent="0.3">
      <c r="A11129">
        <v>5176</v>
      </c>
      <c r="B11129" t="s">
        <v>47</v>
      </c>
      <c r="C11129" t="s">
        <v>20</v>
      </c>
      <c r="D11129">
        <v>7</v>
      </c>
    </row>
    <row r="11130" spans="1:4" x14ac:dyDescent="0.3">
      <c r="A11130">
        <v>5176</v>
      </c>
      <c r="B11130" t="s">
        <v>47</v>
      </c>
      <c r="C11130" t="s">
        <v>21</v>
      </c>
      <c r="D11130">
        <v>6</v>
      </c>
    </row>
    <row r="11131" spans="1:4" x14ac:dyDescent="0.3">
      <c r="A11131">
        <v>5176</v>
      </c>
      <c r="B11131" t="s">
        <v>47</v>
      </c>
      <c r="C11131" t="s">
        <v>22</v>
      </c>
      <c r="D11131">
        <v>14</v>
      </c>
    </row>
    <row r="11132" spans="1:4" x14ac:dyDescent="0.3">
      <c r="A11132">
        <v>2557</v>
      </c>
      <c r="B11132" t="s">
        <v>41</v>
      </c>
      <c r="C11132" t="s">
        <v>17</v>
      </c>
      <c r="D11132">
        <v>7</v>
      </c>
    </row>
    <row r="11133" spans="1:4" x14ac:dyDescent="0.3">
      <c r="A11133">
        <v>2557</v>
      </c>
      <c r="B11133" t="s">
        <v>41</v>
      </c>
      <c r="C11133" t="s">
        <v>18</v>
      </c>
      <c r="D11133">
        <v>1</v>
      </c>
    </row>
    <row r="11134" spans="1:4" x14ac:dyDescent="0.3">
      <c r="A11134">
        <v>2557</v>
      </c>
      <c r="B11134" t="s">
        <v>41</v>
      </c>
      <c r="C11134" t="s">
        <v>19</v>
      </c>
      <c r="D11134">
        <v>6</v>
      </c>
    </row>
    <row r="11135" spans="1:4" x14ac:dyDescent="0.3">
      <c r="A11135">
        <v>2557</v>
      </c>
      <c r="B11135" t="s">
        <v>41</v>
      </c>
      <c r="C11135" t="s">
        <v>20</v>
      </c>
      <c r="D11135">
        <v>3</v>
      </c>
    </row>
    <row r="11136" spans="1:4" x14ac:dyDescent="0.3">
      <c r="A11136">
        <v>2557</v>
      </c>
      <c r="B11136" t="s">
        <v>41</v>
      </c>
      <c r="C11136" t="s">
        <v>21</v>
      </c>
      <c r="D11136">
        <v>1</v>
      </c>
    </row>
    <row r="11137" spans="1:4" x14ac:dyDescent="0.3">
      <c r="A11137">
        <v>2557</v>
      </c>
      <c r="B11137" t="s">
        <v>41</v>
      </c>
      <c r="C11137" t="s">
        <v>22</v>
      </c>
      <c r="D11137">
        <v>11</v>
      </c>
    </row>
    <row r="11138" spans="1:4" x14ac:dyDescent="0.3">
      <c r="A11138">
        <v>7007</v>
      </c>
      <c r="B11138" t="s">
        <v>41</v>
      </c>
      <c r="C11138" t="s">
        <v>17</v>
      </c>
      <c r="D11138">
        <v>17</v>
      </c>
    </row>
    <row r="11139" spans="1:4" x14ac:dyDescent="0.3">
      <c r="A11139">
        <v>7007</v>
      </c>
      <c r="B11139" t="s">
        <v>41</v>
      </c>
      <c r="C11139" t="s">
        <v>18</v>
      </c>
      <c r="D11139">
        <v>3</v>
      </c>
    </row>
    <row r="11140" spans="1:4" x14ac:dyDescent="0.3">
      <c r="A11140">
        <v>7007</v>
      </c>
      <c r="B11140" t="s">
        <v>41</v>
      </c>
      <c r="C11140" t="s">
        <v>19</v>
      </c>
      <c r="D11140">
        <v>18</v>
      </c>
    </row>
    <row r="11141" spans="1:4" x14ac:dyDescent="0.3">
      <c r="A11141">
        <v>7007</v>
      </c>
      <c r="B11141" t="s">
        <v>41</v>
      </c>
      <c r="C11141" t="s">
        <v>20</v>
      </c>
      <c r="D11141">
        <v>3</v>
      </c>
    </row>
    <row r="11142" spans="1:4" x14ac:dyDescent="0.3">
      <c r="A11142">
        <v>7007</v>
      </c>
      <c r="B11142" t="s">
        <v>41</v>
      </c>
      <c r="C11142" t="s">
        <v>21</v>
      </c>
      <c r="D11142">
        <v>4</v>
      </c>
    </row>
    <row r="11143" spans="1:4" x14ac:dyDescent="0.3">
      <c r="A11143">
        <v>7007</v>
      </c>
      <c r="B11143" t="s">
        <v>41</v>
      </c>
      <c r="C11143" t="s">
        <v>22</v>
      </c>
      <c r="D11143">
        <v>18</v>
      </c>
    </row>
    <row r="11144" spans="1:4" x14ac:dyDescent="0.3">
      <c r="A11144">
        <v>8514</v>
      </c>
      <c r="B11144" t="s">
        <v>41</v>
      </c>
      <c r="C11144" t="s">
        <v>17</v>
      </c>
      <c r="D11144">
        <v>8</v>
      </c>
    </row>
    <row r="11145" spans="1:4" x14ac:dyDescent="0.3">
      <c r="A11145">
        <v>8514</v>
      </c>
      <c r="B11145" t="s">
        <v>41</v>
      </c>
      <c r="C11145" t="s">
        <v>18</v>
      </c>
      <c r="D11145">
        <v>0</v>
      </c>
    </row>
    <row r="11146" spans="1:4" x14ac:dyDescent="0.3">
      <c r="A11146">
        <v>8514</v>
      </c>
      <c r="B11146" t="s">
        <v>41</v>
      </c>
      <c r="C11146" t="s">
        <v>19</v>
      </c>
      <c r="D11146">
        <v>7</v>
      </c>
    </row>
    <row r="11147" spans="1:4" x14ac:dyDescent="0.3">
      <c r="A11147">
        <v>8514</v>
      </c>
      <c r="B11147" t="s">
        <v>41</v>
      </c>
      <c r="C11147" t="s">
        <v>20</v>
      </c>
      <c r="D11147">
        <v>3</v>
      </c>
    </row>
    <row r="11148" spans="1:4" x14ac:dyDescent="0.3">
      <c r="A11148">
        <v>8514</v>
      </c>
      <c r="B11148" t="s">
        <v>41</v>
      </c>
      <c r="C11148" t="s">
        <v>21</v>
      </c>
      <c r="D11148">
        <v>1</v>
      </c>
    </row>
    <row r="11149" spans="1:4" x14ac:dyDescent="0.3">
      <c r="A11149">
        <v>8514</v>
      </c>
      <c r="B11149" t="s">
        <v>41</v>
      </c>
      <c r="C11149" t="s">
        <v>22</v>
      </c>
      <c r="D11149">
        <v>1</v>
      </c>
    </row>
    <row r="11150" spans="1:4" x14ac:dyDescent="0.3">
      <c r="A11150">
        <v>5268</v>
      </c>
      <c r="B11150" t="s">
        <v>52</v>
      </c>
      <c r="C11150" t="s">
        <v>17</v>
      </c>
      <c r="D11150">
        <v>17</v>
      </c>
    </row>
    <row r="11151" spans="1:4" x14ac:dyDescent="0.3">
      <c r="A11151">
        <v>5268</v>
      </c>
      <c r="B11151" t="s">
        <v>52</v>
      </c>
      <c r="C11151" t="s">
        <v>18</v>
      </c>
      <c r="D11151">
        <v>8</v>
      </c>
    </row>
    <row r="11152" spans="1:4" x14ac:dyDescent="0.3">
      <c r="A11152">
        <v>5268</v>
      </c>
      <c r="B11152" t="s">
        <v>52</v>
      </c>
      <c r="C11152" t="s">
        <v>19</v>
      </c>
      <c r="D11152">
        <v>14</v>
      </c>
    </row>
    <row r="11153" spans="1:4" x14ac:dyDescent="0.3">
      <c r="A11153">
        <v>5268</v>
      </c>
      <c r="B11153" t="s">
        <v>52</v>
      </c>
      <c r="C11153" t="s">
        <v>20</v>
      </c>
      <c r="D11153">
        <v>10</v>
      </c>
    </row>
    <row r="11154" spans="1:4" x14ac:dyDescent="0.3">
      <c r="A11154">
        <v>5268</v>
      </c>
      <c r="B11154" t="s">
        <v>52</v>
      </c>
      <c r="C11154" t="s">
        <v>21</v>
      </c>
      <c r="D11154">
        <v>4</v>
      </c>
    </row>
    <row r="11155" spans="1:4" x14ac:dyDescent="0.3">
      <c r="A11155">
        <v>5268</v>
      </c>
      <c r="B11155" t="s">
        <v>52</v>
      </c>
      <c r="C11155" t="s">
        <v>22</v>
      </c>
      <c r="D11155">
        <v>3</v>
      </c>
    </row>
    <row r="11156" spans="1:4" x14ac:dyDescent="0.3">
      <c r="A11156">
        <v>2715</v>
      </c>
      <c r="B11156" t="s">
        <v>48</v>
      </c>
      <c r="C11156" t="s">
        <v>17</v>
      </c>
      <c r="D11156">
        <v>70</v>
      </c>
    </row>
    <row r="11157" spans="1:4" x14ac:dyDescent="0.3">
      <c r="A11157">
        <v>2715</v>
      </c>
      <c r="B11157" t="s">
        <v>48</v>
      </c>
      <c r="C11157" t="s">
        <v>18</v>
      </c>
      <c r="D11157">
        <v>3</v>
      </c>
    </row>
    <row r="11158" spans="1:4" x14ac:dyDescent="0.3">
      <c r="A11158">
        <v>2715</v>
      </c>
      <c r="B11158" t="s">
        <v>48</v>
      </c>
      <c r="C11158" t="s">
        <v>19</v>
      </c>
      <c r="D11158">
        <v>37</v>
      </c>
    </row>
    <row r="11159" spans="1:4" x14ac:dyDescent="0.3">
      <c r="A11159">
        <v>2715</v>
      </c>
      <c r="B11159" t="s">
        <v>48</v>
      </c>
      <c r="C11159" t="s">
        <v>20</v>
      </c>
      <c r="D11159">
        <v>4</v>
      </c>
    </row>
    <row r="11160" spans="1:4" x14ac:dyDescent="0.3">
      <c r="A11160">
        <v>2715</v>
      </c>
      <c r="B11160" t="s">
        <v>48</v>
      </c>
      <c r="C11160" t="s">
        <v>21</v>
      </c>
      <c r="D11160">
        <v>2</v>
      </c>
    </row>
    <row r="11161" spans="1:4" x14ac:dyDescent="0.3">
      <c r="A11161">
        <v>2715</v>
      </c>
      <c r="B11161" t="s">
        <v>48</v>
      </c>
      <c r="C11161" t="s">
        <v>22</v>
      </c>
      <c r="D11161">
        <v>64</v>
      </c>
    </row>
    <row r="11162" spans="1:4" x14ac:dyDescent="0.3">
      <c r="A11162">
        <v>6336</v>
      </c>
      <c r="B11162" t="s">
        <v>47</v>
      </c>
      <c r="C11162" t="s">
        <v>17</v>
      </c>
      <c r="D11162">
        <v>13</v>
      </c>
    </row>
    <row r="11163" spans="1:4" x14ac:dyDescent="0.3">
      <c r="A11163">
        <v>6336</v>
      </c>
      <c r="B11163" t="s">
        <v>47</v>
      </c>
      <c r="C11163" t="s">
        <v>18</v>
      </c>
      <c r="D11163">
        <v>2</v>
      </c>
    </row>
    <row r="11164" spans="1:4" x14ac:dyDescent="0.3">
      <c r="A11164">
        <v>6336</v>
      </c>
      <c r="B11164" t="s">
        <v>47</v>
      </c>
      <c r="C11164" t="s">
        <v>19</v>
      </c>
      <c r="D11164">
        <v>14</v>
      </c>
    </row>
    <row r="11165" spans="1:4" x14ac:dyDescent="0.3">
      <c r="A11165">
        <v>6336</v>
      </c>
      <c r="B11165" t="s">
        <v>47</v>
      </c>
      <c r="C11165" t="s">
        <v>20</v>
      </c>
      <c r="D11165">
        <v>8</v>
      </c>
    </row>
    <row r="11166" spans="1:4" x14ac:dyDescent="0.3">
      <c r="A11166">
        <v>6336</v>
      </c>
      <c r="B11166" t="s">
        <v>47</v>
      </c>
      <c r="C11166" t="s">
        <v>21</v>
      </c>
      <c r="D11166">
        <v>7</v>
      </c>
    </row>
    <row r="11167" spans="1:4" x14ac:dyDescent="0.3">
      <c r="A11167">
        <v>6336</v>
      </c>
      <c r="B11167" t="s">
        <v>47</v>
      </c>
      <c r="C11167" t="s">
        <v>22</v>
      </c>
      <c r="D11167">
        <v>4</v>
      </c>
    </row>
    <row r="11168" spans="1:4" x14ac:dyDescent="0.3">
      <c r="A11168">
        <v>891</v>
      </c>
      <c r="B11168" t="s">
        <v>41</v>
      </c>
      <c r="C11168" t="s">
        <v>17</v>
      </c>
      <c r="D11168">
        <v>6</v>
      </c>
    </row>
    <row r="11169" spans="1:4" x14ac:dyDescent="0.3">
      <c r="A11169">
        <v>891</v>
      </c>
      <c r="B11169" t="s">
        <v>41</v>
      </c>
      <c r="C11169" t="s">
        <v>18</v>
      </c>
      <c r="D11169">
        <v>0</v>
      </c>
    </row>
    <row r="11170" spans="1:4" x14ac:dyDescent="0.3">
      <c r="A11170">
        <v>891</v>
      </c>
      <c r="B11170" t="s">
        <v>41</v>
      </c>
      <c r="C11170" t="s">
        <v>19</v>
      </c>
      <c r="D11170">
        <v>2</v>
      </c>
    </row>
    <row r="11171" spans="1:4" x14ac:dyDescent="0.3">
      <c r="A11171">
        <v>891</v>
      </c>
      <c r="B11171" t="s">
        <v>41</v>
      </c>
      <c r="C11171" t="s">
        <v>20</v>
      </c>
      <c r="D11171">
        <v>2</v>
      </c>
    </row>
    <row r="11172" spans="1:4" x14ac:dyDescent="0.3">
      <c r="A11172">
        <v>891</v>
      </c>
      <c r="B11172" t="s">
        <v>41</v>
      </c>
      <c r="C11172" t="s">
        <v>21</v>
      </c>
      <c r="D11172">
        <v>0</v>
      </c>
    </row>
    <row r="11173" spans="1:4" x14ac:dyDescent="0.3">
      <c r="A11173">
        <v>891</v>
      </c>
      <c r="B11173" t="s">
        <v>41</v>
      </c>
      <c r="C11173" t="s">
        <v>22</v>
      </c>
      <c r="D11173">
        <v>1</v>
      </c>
    </row>
    <row r="11174" spans="1:4" x14ac:dyDescent="0.3">
      <c r="A11174">
        <v>6859</v>
      </c>
      <c r="B11174" t="s">
        <v>41</v>
      </c>
      <c r="C11174" t="s">
        <v>17</v>
      </c>
      <c r="D11174">
        <v>37</v>
      </c>
    </row>
    <row r="11175" spans="1:4" x14ac:dyDescent="0.3">
      <c r="A11175">
        <v>6859</v>
      </c>
      <c r="B11175" t="s">
        <v>41</v>
      </c>
      <c r="C11175" t="s">
        <v>18</v>
      </c>
      <c r="D11175">
        <v>4</v>
      </c>
    </row>
    <row r="11176" spans="1:4" x14ac:dyDescent="0.3">
      <c r="A11176">
        <v>6859</v>
      </c>
      <c r="B11176" t="s">
        <v>41</v>
      </c>
      <c r="C11176" t="s">
        <v>19</v>
      </c>
      <c r="D11176">
        <v>24</v>
      </c>
    </row>
    <row r="11177" spans="1:4" x14ac:dyDescent="0.3">
      <c r="A11177">
        <v>6859</v>
      </c>
      <c r="B11177" t="s">
        <v>41</v>
      </c>
      <c r="C11177" t="s">
        <v>20</v>
      </c>
      <c r="D11177">
        <v>16</v>
      </c>
    </row>
    <row r="11178" spans="1:4" x14ac:dyDescent="0.3">
      <c r="A11178">
        <v>6859</v>
      </c>
      <c r="B11178" t="s">
        <v>41</v>
      </c>
      <c r="C11178" t="s">
        <v>21</v>
      </c>
      <c r="D11178">
        <v>9</v>
      </c>
    </row>
    <row r="11179" spans="1:4" x14ac:dyDescent="0.3">
      <c r="A11179">
        <v>6859</v>
      </c>
      <c r="B11179" t="s">
        <v>41</v>
      </c>
      <c r="C11179" t="s">
        <v>22</v>
      </c>
      <c r="D11179">
        <v>9</v>
      </c>
    </row>
    <row r="11180" spans="1:4" x14ac:dyDescent="0.3">
      <c r="A11180">
        <v>11007</v>
      </c>
      <c r="B11180" t="s">
        <v>41</v>
      </c>
      <c r="C11180" t="s">
        <v>17</v>
      </c>
      <c r="D11180">
        <v>26</v>
      </c>
    </row>
    <row r="11181" spans="1:4" x14ac:dyDescent="0.3">
      <c r="A11181">
        <v>11007</v>
      </c>
      <c r="B11181" t="s">
        <v>41</v>
      </c>
      <c r="C11181" t="s">
        <v>18</v>
      </c>
      <c r="D11181">
        <v>0</v>
      </c>
    </row>
    <row r="11182" spans="1:4" x14ac:dyDescent="0.3">
      <c r="A11182">
        <v>11007</v>
      </c>
      <c r="B11182" t="s">
        <v>41</v>
      </c>
      <c r="C11182" t="s">
        <v>19</v>
      </c>
      <c r="D11182">
        <v>6</v>
      </c>
    </row>
    <row r="11183" spans="1:4" x14ac:dyDescent="0.3">
      <c r="A11183">
        <v>11007</v>
      </c>
      <c r="B11183" t="s">
        <v>41</v>
      </c>
      <c r="C11183" t="s">
        <v>20</v>
      </c>
      <c r="D11183">
        <v>0</v>
      </c>
    </row>
    <row r="11184" spans="1:4" x14ac:dyDescent="0.3">
      <c r="A11184">
        <v>11007</v>
      </c>
      <c r="B11184" t="s">
        <v>41</v>
      </c>
      <c r="C11184" t="s">
        <v>21</v>
      </c>
      <c r="D11184">
        <v>0</v>
      </c>
    </row>
    <row r="11185" spans="1:4" x14ac:dyDescent="0.3">
      <c r="A11185">
        <v>11007</v>
      </c>
      <c r="B11185" t="s">
        <v>41</v>
      </c>
      <c r="C11185" t="s">
        <v>22</v>
      </c>
      <c r="D11185">
        <v>2</v>
      </c>
    </row>
    <row r="11186" spans="1:4" x14ac:dyDescent="0.3">
      <c r="A11186">
        <v>6728</v>
      </c>
      <c r="B11186" t="s">
        <v>41</v>
      </c>
      <c r="C11186" t="s">
        <v>17</v>
      </c>
      <c r="D11186">
        <v>16</v>
      </c>
    </row>
    <row r="11187" spans="1:4" x14ac:dyDescent="0.3">
      <c r="A11187">
        <v>6728</v>
      </c>
      <c r="B11187" t="s">
        <v>41</v>
      </c>
      <c r="C11187" t="s">
        <v>18</v>
      </c>
      <c r="D11187">
        <v>0</v>
      </c>
    </row>
    <row r="11188" spans="1:4" x14ac:dyDescent="0.3">
      <c r="A11188">
        <v>6728</v>
      </c>
      <c r="B11188" t="s">
        <v>41</v>
      </c>
      <c r="C11188" t="s">
        <v>19</v>
      </c>
      <c r="D11188">
        <v>17</v>
      </c>
    </row>
    <row r="11189" spans="1:4" x14ac:dyDescent="0.3">
      <c r="A11189">
        <v>6728</v>
      </c>
      <c r="B11189" t="s">
        <v>41</v>
      </c>
      <c r="C11189" t="s">
        <v>20</v>
      </c>
      <c r="D11189">
        <v>6</v>
      </c>
    </row>
    <row r="11190" spans="1:4" x14ac:dyDescent="0.3">
      <c r="A11190">
        <v>6728</v>
      </c>
      <c r="B11190" t="s">
        <v>41</v>
      </c>
      <c r="C11190" t="s">
        <v>21</v>
      </c>
      <c r="D11190">
        <v>3</v>
      </c>
    </row>
    <row r="11191" spans="1:4" x14ac:dyDescent="0.3">
      <c r="A11191">
        <v>6728</v>
      </c>
      <c r="B11191" t="s">
        <v>41</v>
      </c>
      <c r="C11191" t="s">
        <v>22</v>
      </c>
      <c r="D11191">
        <v>6</v>
      </c>
    </row>
    <row r="11192" spans="1:4" x14ac:dyDescent="0.3">
      <c r="A11192">
        <v>8416</v>
      </c>
      <c r="B11192" t="s">
        <v>43</v>
      </c>
      <c r="C11192" t="s">
        <v>17</v>
      </c>
      <c r="D11192">
        <v>6</v>
      </c>
    </row>
    <row r="11193" spans="1:4" x14ac:dyDescent="0.3">
      <c r="A11193">
        <v>8416</v>
      </c>
      <c r="B11193" t="s">
        <v>43</v>
      </c>
      <c r="C11193" t="s">
        <v>18</v>
      </c>
      <c r="D11193">
        <v>6</v>
      </c>
    </row>
    <row r="11194" spans="1:4" x14ac:dyDescent="0.3">
      <c r="A11194">
        <v>8416</v>
      </c>
      <c r="B11194" t="s">
        <v>43</v>
      </c>
      <c r="C11194" t="s">
        <v>19</v>
      </c>
      <c r="D11194">
        <v>15</v>
      </c>
    </row>
    <row r="11195" spans="1:4" x14ac:dyDescent="0.3">
      <c r="A11195">
        <v>8416</v>
      </c>
      <c r="B11195" t="s">
        <v>43</v>
      </c>
      <c r="C11195" t="s">
        <v>20</v>
      </c>
      <c r="D11195">
        <v>10</v>
      </c>
    </row>
    <row r="11196" spans="1:4" x14ac:dyDescent="0.3">
      <c r="A11196">
        <v>8416</v>
      </c>
      <c r="B11196" t="s">
        <v>43</v>
      </c>
      <c r="C11196" t="s">
        <v>21</v>
      </c>
      <c r="D11196">
        <v>5</v>
      </c>
    </row>
    <row r="11197" spans="1:4" x14ac:dyDescent="0.3">
      <c r="A11197">
        <v>8416</v>
      </c>
      <c r="B11197" t="s">
        <v>43</v>
      </c>
      <c r="C11197" t="s">
        <v>22</v>
      </c>
      <c r="D11197">
        <v>2</v>
      </c>
    </row>
    <row r="11198" spans="1:4" x14ac:dyDescent="0.3">
      <c r="A11198">
        <v>164</v>
      </c>
      <c r="B11198" t="s">
        <v>41</v>
      </c>
      <c r="C11198" t="s">
        <v>17</v>
      </c>
      <c r="D11198">
        <v>206</v>
      </c>
    </row>
    <row r="11199" spans="1:4" x14ac:dyDescent="0.3">
      <c r="A11199">
        <v>164</v>
      </c>
      <c r="B11199" t="s">
        <v>41</v>
      </c>
      <c r="C11199" t="s">
        <v>18</v>
      </c>
      <c r="D11199">
        <v>0</v>
      </c>
    </row>
    <row r="11200" spans="1:4" x14ac:dyDescent="0.3">
      <c r="A11200">
        <v>164</v>
      </c>
      <c r="B11200" t="s">
        <v>41</v>
      </c>
      <c r="C11200" t="s">
        <v>19</v>
      </c>
      <c r="D11200">
        <v>46</v>
      </c>
    </row>
    <row r="11201" spans="1:4" x14ac:dyDescent="0.3">
      <c r="A11201">
        <v>164</v>
      </c>
      <c r="B11201" t="s">
        <v>41</v>
      </c>
      <c r="C11201" t="s">
        <v>20</v>
      </c>
      <c r="D11201">
        <v>3</v>
      </c>
    </row>
    <row r="11202" spans="1:4" x14ac:dyDescent="0.3">
      <c r="A11202">
        <v>164</v>
      </c>
      <c r="B11202" t="s">
        <v>41</v>
      </c>
      <c r="C11202" t="s">
        <v>21</v>
      </c>
      <c r="D11202">
        <v>2</v>
      </c>
    </row>
    <row r="11203" spans="1:4" x14ac:dyDescent="0.3">
      <c r="A11203">
        <v>164</v>
      </c>
      <c r="B11203" t="s">
        <v>41</v>
      </c>
      <c r="C11203" t="s">
        <v>22</v>
      </c>
      <c r="D11203">
        <v>12</v>
      </c>
    </row>
    <row r="11204" spans="1:4" x14ac:dyDescent="0.3">
      <c r="A11204">
        <v>231</v>
      </c>
      <c r="B11204" t="s">
        <v>41</v>
      </c>
      <c r="C11204" t="s">
        <v>17</v>
      </c>
      <c r="D11204">
        <v>24</v>
      </c>
    </row>
    <row r="11205" spans="1:4" x14ac:dyDescent="0.3">
      <c r="A11205">
        <v>231</v>
      </c>
      <c r="B11205" t="s">
        <v>41</v>
      </c>
      <c r="C11205" t="s">
        <v>18</v>
      </c>
      <c r="D11205">
        <v>0</v>
      </c>
    </row>
    <row r="11206" spans="1:4" x14ac:dyDescent="0.3">
      <c r="A11206">
        <v>231</v>
      </c>
      <c r="B11206" t="s">
        <v>41</v>
      </c>
      <c r="C11206" t="s">
        <v>19</v>
      </c>
      <c r="D11206">
        <v>7</v>
      </c>
    </row>
    <row r="11207" spans="1:4" x14ac:dyDescent="0.3">
      <c r="A11207">
        <v>231</v>
      </c>
      <c r="B11207" t="s">
        <v>41</v>
      </c>
      <c r="C11207" t="s">
        <v>20</v>
      </c>
      <c r="D11207">
        <v>0</v>
      </c>
    </row>
    <row r="11208" spans="1:4" x14ac:dyDescent="0.3">
      <c r="A11208">
        <v>231</v>
      </c>
      <c r="B11208" t="s">
        <v>41</v>
      </c>
      <c r="C11208" t="s">
        <v>21</v>
      </c>
      <c r="D11208">
        <v>0</v>
      </c>
    </row>
    <row r="11209" spans="1:4" x14ac:dyDescent="0.3">
      <c r="A11209">
        <v>231</v>
      </c>
      <c r="B11209" t="s">
        <v>41</v>
      </c>
      <c r="C11209" t="s">
        <v>22</v>
      </c>
      <c r="D11209">
        <v>1</v>
      </c>
    </row>
    <row r="11210" spans="1:4" x14ac:dyDescent="0.3">
      <c r="A11210">
        <v>5063</v>
      </c>
      <c r="B11210" t="s">
        <v>41</v>
      </c>
      <c r="C11210" t="s">
        <v>17</v>
      </c>
      <c r="D11210">
        <v>41</v>
      </c>
    </row>
    <row r="11211" spans="1:4" x14ac:dyDescent="0.3">
      <c r="A11211">
        <v>5063</v>
      </c>
      <c r="B11211" t="s">
        <v>41</v>
      </c>
      <c r="C11211" t="s">
        <v>18</v>
      </c>
      <c r="D11211">
        <v>5</v>
      </c>
    </row>
    <row r="11212" spans="1:4" x14ac:dyDescent="0.3">
      <c r="A11212">
        <v>5063</v>
      </c>
      <c r="B11212" t="s">
        <v>41</v>
      </c>
      <c r="C11212" t="s">
        <v>19</v>
      </c>
      <c r="D11212">
        <v>129</v>
      </c>
    </row>
    <row r="11213" spans="1:4" x14ac:dyDescent="0.3">
      <c r="A11213">
        <v>5063</v>
      </c>
      <c r="B11213" t="s">
        <v>41</v>
      </c>
      <c r="C11213" t="s">
        <v>20</v>
      </c>
      <c r="D11213">
        <v>10</v>
      </c>
    </row>
    <row r="11214" spans="1:4" x14ac:dyDescent="0.3">
      <c r="A11214">
        <v>5063</v>
      </c>
      <c r="B11214" t="s">
        <v>41</v>
      </c>
      <c r="C11214" t="s">
        <v>21</v>
      </c>
      <c r="D11214">
        <v>3</v>
      </c>
    </row>
    <row r="11215" spans="1:4" x14ac:dyDescent="0.3">
      <c r="A11215">
        <v>5063</v>
      </c>
      <c r="B11215" t="s">
        <v>41</v>
      </c>
      <c r="C11215" t="s">
        <v>22</v>
      </c>
      <c r="D11215">
        <v>3</v>
      </c>
    </row>
    <row r="11216" spans="1:4" x14ac:dyDescent="0.3">
      <c r="A11216">
        <v>9725</v>
      </c>
      <c r="B11216" t="s">
        <v>41</v>
      </c>
      <c r="C11216" t="s">
        <v>17</v>
      </c>
      <c r="D11216">
        <v>8</v>
      </c>
    </row>
    <row r="11217" spans="1:4" x14ac:dyDescent="0.3">
      <c r="A11217">
        <v>9725</v>
      </c>
      <c r="B11217" t="s">
        <v>41</v>
      </c>
      <c r="C11217" t="s">
        <v>18</v>
      </c>
      <c r="D11217">
        <v>0</v>
      </c>
    </row>
    <row r="11218" spans="1:4" x14ac:dyDescent="0.3">
      <c r="A11218">
        <v>9725</v>
      </c>
      <c r="B11218" t="s">
        <v>41</v>
      </c>
      <c r="C11218" t="s">
        <v>19</v>
      </c>
      <c r="D11218">
        <v>3</v>
      </c>
    </row>
    <row r="11219" spans="1:4" x14ac:dyDescent="0.3">
      <c r="A11219">
        <v>9725</v>
      </c>
      <c r="B11219" t="s">
        <v>41</v>
      </c>
      <c r="C11219" t="s">
        <v>20</v>
      </c>
      <c r="D11219">
        <v>0</v>
      </c>
    </row>
    <row r="11220" spans="1:4" x14ac:dyDescent="0.3">
      <c r="A11220">
        <v>9725</v>
      </c>
      <c r="B11220" t="s">
        <v>41</v>
      </c>
      <c r="C11220" t="s">
        <v>21</v>
      </c>
      <c r="D11220">
        <v>0</v>
      </c>
    </row>
    <row r="11221" spans="1:4" x14ac:dyDescent="0.3">
      <c r="A11221">
        <v>9725</v>
      </c>
      <c r="B11221" t="s">
        <v>41</v>
      </c>
      <c r="C11221" t="s">
        <v>22</v>
      </c>
      <c r="D11221">
        <v>1</v>
      </c>
    </row>
    <row r="11222" spans="1:4" x14ac:dyDescent="0.3">
      <c r="A11222">
        <v>6460</v>
      </c>
      <c r="B11222" t="s">
        <v>45</v>
      </c>
      <c r="C11222" t="s">
        <v>17</v>
      </c>
      <c r="D11222">
        <v>12</v>
      </c>
    </row>
    <row r="11223" spans="1:4" x14ac:dyDescent="0.3">
      <c r="A11223">
        <v>6460</v>
      </c>
      <c r="B11223" t="s">
        <v>45</v>
      </c>
      <c r="C11223" t="s">
        <v>18</v>
      </c>
      <c r="D11223">
        <v>4</v>
      </c>
    </row>
    <row r="11224" spans="1:4" x14ac:dyDescent="0.3">
      <c r="A11224">
        <v>6460</v>
      </c>
      <c r="B11224" t="s">
        <v>45</v>
      </c>
      <c r="C11224" t="s">
        <v>19</v>
      </c>
      <c r="D11224">
        <v>6</v>
      </c>
    </row>
    <row r="11225" spans="1:4" x14ac:dyDescent="0.3">
      <c r="A11225">
        <v>6460</v>
      </c>
      <c r="B11225" t="s">
        <v>45</v>
      </c>
      <c r="C11225" t="s">
        <v>20</v>
      </c>
      <c r="D11225">
        <v>11</v>
      </c>
    </row>
    <row r="11226" spans="1:4" x14ac:dyDescent="0.3">
      <c r="A11226">
        <v>6460</v>
      </c>
      <c r="B11226" t="s">
        <v>45</v>
      </c>
      <c r="C11226" t="s">
        <v>21</v>
      </c>
      <c r="D11226">
        <v>8</v>
      </c>
    </row>
    <row r="11227" spans="1:4" x14ac:dyDescent="0.3">
      <c r="A11227">
        <v>6460</v>
      </c>
      <c r="B11227" t="s">
        <v>45</v>
      </c>
      <c r="C11227" t="s">
        <v>22</v>
      </c>
      <c r="D11227">
        <v>16</v>
      </c>
    </row>
    <row r="11228" spans="1:4" x14ac:dyDescent="0.3">
      <c r="A11228">
        <v>5012</v>
      </c>
      <c r="B11228" t="s">
        <v>41</v>
      </c>
      <c r="C11228" t="s">
        <v>17</v>
      </c>
      <c r="D11228">
        <v>5</v>
      </c>
    </row>
    <row r="11229" spans="1:4" x14ac:dyDescent="0.3">
      <c r="A11229">
        <v>5012</v>
      </c>
      <c r="B11229" t="s">
        <v>41</v>
      </c>
      <c r="C11229" t="s">
        <v>18</v>
      </c>
      <c r="D11229">
        <v>4</v>
      </c>
    </row>
    <row r="11230" spans="1:4" x14ac:dyDescent="0.3">
      <c r="A11230">
        <v>5012</v>
      </c>
      <c r="B11230" t="s">
        <v>41</v>
      </c>
      <c r="C11230" t="s">
        <v>19</v>
      </c>
      <c r="D11230">
        <v>13</v>
      </c>
    </row>
    <row r="11231" spans="1:4" x14ac:dyDescent="0.3">
      <c r="A11231">
        <v>5012</v>
      </c>
      <c r="B11231" t="s">
        <v>41</v>
      </c>
      <c r="C11231" t="s">
        <v>20</v>
      </c>
      <c r="D11231">
        <v>8</v>
      </c>
    </row>
    <row r="11232" spans="1:4" x14ac:dyDescent="0.3">
      <c r="A11232">
        <v>5012</v>
      </c>
      <c r="B11232" t="s">
        <v>41</v>
      </c>
      <c r="C11232" t="s">
        <v>21</v>
      </c>
      <c r="D11232">
        <v>0</v>
      </c>
    </row>
    <row r="11233" spans="1:4" x14ac:dyDescent="0.3">
      <c r="A11233">
        <v>5012</v>
      </c>
      <c r="B11233" t="s">
        <v>41</v>
      </c>
      <c r="C11233" t="s">
        <v>22</v>
      </c>
      <c r="D11233">
        <v>4</v>
      </c>
    </row>
    <row r="11234" spans="1:4" x14ac:dyDescent="0.3">
      <c r="A11234">
        <v>6918</v>
      </c>
      <c r="B11234" t="s">
        <v>41</v>
      </c>
      <c r="C11234" t="s">
        <v>17</v>
      </c>
      <c r="D11234">
        <v>5</v>
      </c>
    </row>
    <row r="11235" spans="1:4" x14ac:dyDescent="0.3">
      <c r="A11235">
        <v>6918</v>
      </c>
      <c r="B11235" t="s">
        <v>41</v>
      </c>
      <c r="C11235" t="s">
        <v>18</v>
      </c>
      <c r="D11235">
        <v>4</v>
      </c>
    </row>
    <row r="11236" spans="1:4" x14ac:dyDescent="0.3">
      <c r="A11236">
        <v>6918</v>
      </c>
      <c r="B11236" t="s">
        <v>41</v>
      </c>
      <c r="C11236" t="s">
        <v>19</v>
      </c>
      <c r="D11236">
        <v>13</v>
      </c>
    </row>
    <row r="11237" spans="1:4" x14ac:dyDescent="0.3">
      <c r="A11237">
        <v>6918</v>
      </c>
      <c r="B11237" t="s">
        <v>41</v>
      </c>
      <c r="C11237" t="s">
        <v>20</v>
      </c>
      <c r="D11237">
        <v>8</v>
      </c>
    </row>
    <row r="11238" spans="1:4" x14ac:dyDescent="0.3">
      <c r="A11238">
        <v>6918</v>
      </c>
      <c r="B11238" t="s">
        <v>41</v>
      </c>
      <c r="C11238" t="s">
        <v>21</v>
      </c>
      <c r="D11238">
        <v>0</v>
      </c>
    </row>
    <row r="11239" spans="1:4" x14ac:dyDescent="0.3">
      <c r="A11239">
        <v>6918</v>
      </c>
      <c r="B11239" t="s">
        <v>41</v>
      </c>
      <c r="C11239" t="s">
        <v>22</v>
      </c>
      <c r="D11239">
        <v>4</v>
      </c>
    </row>
    <row r="11240" spans="1:4" x14ac:dyDescent="0.3">
      <c r="A11240">
        <v>3706</v>
      </c>
      <c r="B11240" t="s">
        <v>41</v>
      </c>
      <c r="C11240" t="s">
        <v>17</v>
      </c>
      <c r="D11240">
        <v>19</v>
      </c>
    </row>
    <row r="11241" spans="1:4" x14ac:dyDescent="0.3">
      <c r="A11241">
        <v>3706</v>
      </c>
      <c r="B11241" t="s">
        <v>41</v>
      </c>
      <c r="C11241" t="s">
        <v>18</v>
      </c>
      <c r="D11241">
        <v>8</v>
      </c>
    </row>
    <row r="11242" spans="1:4" x14ac:dyDescent="0.3">
      <c r="A11242">
        <v>3706</v>
      </c>
      <c r="B11242" t="s">
        <v>41</v>
      </c>
      <c r="C11242" t="s">
        <v>19</v>
      </c>
      <c r="D11242">
        <v>29</v>
      </c>
    </row>
    <row r="11243" spans="1:4" x14ac:dyDescent="0.3">
      <c r="A11243">
        <v>3706</v>
      </c>
      <c r="B11243" t="s">
        <v>41</v>
      </c>
      <c r="C11243" t="s">
        <v>20</v>
      </c>
      <c r="D11243">
        <v>0</v>
      </c>
    </row>
    <row r="11244" spans="1:4" x14ac:dyDescent="0.3">
      <c r="A11244">
        <v>3706</v>
      </c>
      <c r="B11244" t="s">
        <v>41</v>
      </c>
      <c r="C11244" t="s">
        <v>21</v>
      </c>
      <c r="D11244">
        <v>12</v>
      </c>
    </row>
    <row r="11245" spans="1:4" x14ac:dyDescent="0.3">
      <c r="A11245">
        <v>3706</v>
      </c>
      <c r="B11245" t="s">
        <v>41</v>
      </c>
      <c r="C11245" t="s">
        <v>22</v>
      </c>
      <c r="D11245">
        <v>26</v>
      </c>
    </row>
    <row r="11246" spans="1:4" x14ac:dyDescent="0.3">
      <c r="A11246">
        <v>9829</v>
      </c>
      <c r="B11246" t="s">
        <v>41</v>
      </c>
      <c r="C11246" t="s">
        <v>17</v>
      </c>
      <c r="D11246">
        <v>22</v>
      </c>
    </row>
    <row r="11247" spans="1:4" x14ac:dyDescent="0.3">
      <c r="A11247">
        <v>9829</v>
      </c>
      <c r="B11247" t="s">
        <v>41</v>
      </c>
      <c r="C11247" t="s">
        <v>18</v>
      </c>
      <c r="D11247">
        <v>4</v>
      </c>
    </row>
    <row r="11248" spans="1:4" x14ac:dyDescent="0.3">
      <c r="A11248">
        <v>9829</v>
      </c>
      <c r="B11248" t="s">
        <v>41</v>
      </c>
      <c r="C11248" t="s">
        <v>19</v>
      </c>
      <c r="D11248">
        <v>17</v>
      </c>
    </row>
    <row r="11249" spans="1:4" x14ac:dyDescent="0.3">
      <c r="A11249">
        <v>9829</v>
      </c>
      <c r="B11249" t="s">
        <v>41</v>
      </c>
      <c r="C11249" t="s">
        <v>20</v>
      </c>
      <c r="D11249">
        <v>12</v>
      </c>
    </row>
    <row r="11250" spans="1:4" x14ac:dyDescent="0.3">
      <c r="A11250">
        <v>9829</v>
      </c>
      <c r="B11250" t="s">
        <v>41</v>
      </c>
      <c r="C11250" t="s">
        <v>21</v>
      </c>
      <c r="D11250">
        <v>10</v>
      </c>
    </row>
    <row r="11251" spans="1:4" x14ac:dyDescent="0.3">
      <c r="A11251">
        <v>9829</v>
      </c>
      <c r="B11251" t="s">
        <v>41</v>
      </c>
      <c r="C11251" t="s">
        <v>22</v>
      </c>
      <c r="D11251">
        <v>13</v>
      </c>
    </row>
    <row r="11252" spans="1:4" x14ac:dyDescent="0.3">
      <c r="A11252">
        <v>8724</v>
      </c>
      <c r="B11252" t="s">
        <v>41</v>
      </c>
      <c r="C11252" t="s">
        <v>17</v>
      </c>
      <c r="D11252">
        <v>11</v>
      </c>
    </row>
    <row r="11253" spans="1:4" x14ac:dyDescent="0.3">
      <c r="A11253">
        <v>8724</v>
      </c>
      <c r="B11253" t="s">
        <v>41</v>
      </c>
      <c r="C11253" t="s">
        <v>18</v>
      </c>
      <c r="D11253">
        <v>3</v>
      </c>
    </row>
    <row r="11254" spans="1:4" x14ac:dyDescent="0.3">
      <c r="A11254">
        <v>8724</v>
      </c>
      <c r="B11254" t="s">
        <v>41</v>
      </c>
      <c r="C11254" t="s">
        <v>19</v>
      </c>
      <c r="D11254">
        <v>22</v>
      </c>
    </row>
    <row r="11255" spans="1:4" x14ac:dyDescent="0.3">
      <c r="A11255">
        <v>8724</v>
      </c>
      <c r="B11255" t="s">
        <v>41</v>
      </c>
      <c r="C11255" t="s">
        <v>20</v>
      </c>
      <c r="D11255">
        <v>2</v>
      </c>
    </row>
    <row r="11256" spans="1:4" x14ac:dyDescent="0.3">
      <c r="A11256">
        <v>8724</v>
      </c>
      <c r="B11256" t="s">
        <v>41</v>
      </c>
      <c r="C11256" t="s">
        <v>21</v>
      </c>
      <c r="D11256">
        <v>2</v>
      </c>
    </row>
    <row r="11257" spans="1:4" x14ac:dyDescent="0.3">
      <c r="A11257">
        <v>8724</v>
      </c>
      <c r="B11257" t="s">
        <v>41</v>
      </c>
      <c r="C11257" t="s">
        <v>22</v>
      </c>
      <c r="D11257">
        <v>6</v>
      </c>
    </row>
    <row r="11258" spans="1:4" x14ac:dyDescent="0.3">
      <c r="A11258">
        <v>10691</v>
      </c>
      <c r="B11258" t="s">
        <v>41</v>
      </c>
      <c r="C11258" t="s">
        <v>17</v>
      </c>
      <c r="D11258">
        <v>11</v>
      </c>
    </row>
    <row r="11259" spans="1:4" x14ac:dyDescent="0.3">
      <c r="A11259">
        <v>10691</v>
      </c>
      <c r="B11259" t="s">
        <v>41</v>
      </c>
      <c r="C11259" t="s">
        <v>18</v>
      </c>
      <c r="D11259">
        <v>0</v>
      </c>
    </row>
    <row r="11260" spans="1:4" x14ac:dyDescent="0.3">
      <c r="A11260">
        <v>10691</v>
      </c>
      <c r="B11260" t="s">
        <v>41</v>
      </c>
      <c r="C11260" t="s">
        <v>19</v>
      </c>
      <c r="D11260">
        <v>10</v>
      </c>
    </row>
    <row r="11261" spans="1:4" x14ac:dyDescent="0.3">
      <c r="A11261">
        <v>10691</v>
      </c>
      <c r="B11261" t="s">
        <v>41</v>
      </c>
      <c r="C11261" t="s">
        <v>20</v>
      </c>
      <c r="D11261">
        <v>0</v>
      </c>
    </row>
    <row r="11262" spans="1:4" x14ac:dyDescent="0.3">
      <c r="A11262">
        <v>10691</v>
      </c>
      <c r="B11262" t="s">
        <v>41</v>
      </c>
      <c r="C11262" t="s">
        <v>21</v>
      </c>
      <c r="D11262">
        <v>2</v>
      </c>
    </row>
    <row r="11263" spans="1:4" x14ac:dyDescent="0.3">
      <c r="A11263">
        <v>10691</v>
      </c>
      <c r="B11263" t="s">
        <v>41</v>
      </c>
      <c r="C11263" t="s">
        <v>22</v>
      </c>
      <c r="D11263">
        <v>20</v>
      </c>
    </row>
    <row r="11264" spans="1:4" x14ac:dyDescent="0.3">
      <c r="A11264">
        <v>2918</v>
      </c>
      <c r="B11264" t="s">
        <v>41</v>
      </c>
      <c r="C11264" t="s">
        <v>17</v>
      </c>
      <c r="D11264">
        <v>44</v>
      </c>
    </row>
    <row r="11265" spans="1:4" x14ac:dyDescent="0.3">
      <c r="A11265">
        <v>2918</v>
      </c>
      <c r="B11265" t="s">
        <v>41</v>
      </c>
      <c r="C11265" t="s">
        <v>18</v>
      </c>
      <c r="D11265">
        <v>5</v>
      </c>
    </row>
    <row r="11266" spans="1:4" x14ac:dyDescent="0.3">
      <c r="A11266">
        <v>2918</v>
      </c>
      <c r="B11266" t="s">
        <v>41</v>
      </c>
      <c r="C11266" t="s">
        <v>19</v>
      </c>
      <c r="D11266">
        <v>19</v>
      </c>
    </row>
    <row r="11267" spans="1:4" x14ac:dyDescent="0.3">
      <c r="A11267">
        <v>2918</v>
      </c>
      <c r="B11267" t="s">
        <v>41</v>
      </c>
      <c r="C11267" t="s">
        <v>20</v>
      </c>
      <c r="D11267">
        <v>0</v>
      </c>
    </row>
    <row r="11268" spans="1:4" x14ac:dyDescent="0.3">
      <c r="A11268">
        <v>2918</v>
      </c>
      <c r="B11268" t="s">
        <v>41</v>
      </c>
      <c r="C11268" t="s">
        <v>21</v>
      </c>
      <c r="D11268">
        <v>4</v>
      </c>
    </row>
    <row r="11269" spans="1:4" x14ac:dyDescent="0.3">
      <c r="A11269">
        <v>2918</v>
      </c>
      <c r="B11269" t="s">
        <v>41</v>
      </c>
      <c r="C11269" t="s">
        <v>22</v>
      </c>
      <c r="D11269">
        <v>19</v>
      </c>
    </row>
    <row r="11270" spans="1:4" x14ac:dyDescent="0.3">
      <c r="A11270">
        <v>3921</v>
      </c>
      <c r="B11270" t="s">
        <v>41</v>
      </c>
      <c r="C11270" t="s">
        <v>17</v>
      </c>
      <c r="D11270">
        <v>24</v>
      </c>
    </row>
    <row r="11271" spans="1:4" x14ac:dyDescent="0.3">
      <c r="A11271">
        <v>3921</v>
      </c>
      <c r="B11271" t="s">
        <v>41</v>
      </c>
      <c r="C11271" t="s">
        <v>18</v>
      </c>
      <c r="D11271">
        <v>1</v>
      </c>
    </row>
    <row r="11272" spans="1:4" x14ac:dyDescent="0.3">
      <c r="A11272">
        <v>3921</v>
      </c>
      <c r="B11272" t="s">
        <v>41</v>
      </c>
      <c r="C11272" t="s">
        <v>19</v>
      </c>
      <c r="D11272">
        <v>108</v>
      </c>
    </row>
    <row r="11273" spans="1:4" x14ac:dyDescent="0.3">
      <c r="A11273">
        <v>3921</v>
      </c>
      <c r="B11273" t="s">
        <v>41</v>
      </c>
      <c r="C11273" t="s">
        <v>20</v>
      </c>
      <c r="D11273">
        <v>29</v>
      </c>
    </row>
    <row r="11274" spans="1:4" x14ac:dyDescent="0.3">
      <c r="A11274">
        <v>3921</v>
      </c>
      <c r="B11274" t="s">
        <v>41</v>
      </c>
      <c r="C11274" t="s">
        <v>21</v>
      </c>
      <c r="D11274">
        <v>29</v>
      </c>
    </row>
    <row r="11275" spans="1:4" x14ac:dyDescent="0.3">
      <c r="A11275">
        <v>3921</v>
      </c>
      <c r="B11275" t="s">
        <v>41</v>
      </c>
      <c r="C11275" t="s">
        <v>22</v>
      </c>
      <c r="D11275">
        <v>14</v>
      </c>
    </row>
    <row r="11276" spans="1:4" x14ac:dyDescent="0.3">
      <c r="A11276">
        <v>2958</v>
      </c>
      <c r="B11276" t="s">
        <v>41</v>
      </c>
      <c r="C11276" t="s">
        <v>17</v>
      </c>
      <c r="D11276">
        <v>19</v>
      </c>
    </row>
    <row r="11277" spans="1:4" x14ac:dyDescent="0.3">
      <c r="A11277">
        <v>2958</v>
      </c>
      <c r="B11277" t="s">
        <v>41</v>
      </c>
      <c r="C11277" t="s">
        <v>18</v>
      </c>
      <c r="D11277">
        <v>3</v>
      </c>
    </row>
    <row r="11278" spans="1:4" x14ac:dyDescent="0.3">
      <c r="A11278">
        <v>2958</v>
      </c>
      <c r="B11278" t="s">
        <v>41</v>
      </c>
      <c r="C11278" t="s">
        <v>19</v>
      </c>
      <c r="D11278">
        <v>10</v>
      </c>
    </row>
    <row r="11279" spans="1:4" x14ac:dyDescent="0.3">
      <c r="A11279">
        <v>2958</v>
      </c>
      <c r="B11279" t="s">
        <v>41</v>
      </c>
      <c r="C11279" t="s">
        <v>20</v>
      </c>
      <c r="D11279">
        <v>11</v>
      </c>
    </row>
    <row r="11280" spans="1:4" x14ac:dyDescent="0.3">
      <c r="A11280">
        <v>2958</v>
      </c>
      <c r="B11280" t="s">
        <v>41</v>
      </c>
      <c r="C11280" t="s">
        <v>21</v>
      </c>
      <c r="D11280">
        <v>8</v>
      </c>
    </row>
    <row r="11281" spans="1:4" x14ac:dyDescent="0.3">
      <c r="A11281">
        <v>2958</v>
      </c>
      <c r="B11281" t="s">
        <v>41</v>
      </c>
      <c r="C11281" t="s">
        <v>22</v>
      </c>
      <c r="D11281">
        <v>6</v>
      </c>
    </row>
    <row r="11282" spans="1:4" x14ac:dyDescent="0.3">
      <c r="A11282">
        <v>2445</v>
      </c>
      <c r="B11282" t="s">
        <v>41</v>
      </c>
      <c r="C11282" t="s">
        <v>17</v>
      </c>
      <c r="D11282">
        <v>38</v>
      </c>
    </row>
    <row r="11283" spans="1:4" x14ac:dyDescent="0.3">
      <c r="A11283">
        <v>2445</v>
      </c>
      <c r="B11283" t="s">
        <v>41</v>
      </c>
      <c r="C11283" t="s">
        <v>18</v>
      </c>
      <c r="D11283">
        <v>1</v>
      </c>
    </row>
    <row r="11284" spans="1:4" x14ac:dyDescent="0.3">
      <c r="A11284">
        <v>2445</v>
      </c>
      <c r="B11284" t="s">
        <v>41</v>
      </c>
      <c r="C11284" t="s">
        <v>19</v>
      </c>
      <c r="D11284">
        <v>24</v>
      </c>
    </row>
    <row r="11285" spans="1:4" x14ac:dyDescent="0.3">
      <c r="A11285">
        <v>2445</v>
      </c>
      <c r="B11285" t="s">
        <v>41</v>
      </c>
      <c r="C11285" t="s">
        <v>20</v>
      </c>
      <c r="D11285">
        <v>0</v>
      </c>
    </row>
    <row r="11286" spans="1:4" x14ac:dyDescent="0.3">
      <c r="A11286">
        <v>2445</v>
      </c>
      <c r="B11286" t="s">
        <v>41</v>
      </c>
      <c r="C11286" t="s">
        <v>21</v>
      </c>
      <c r="D11286">
        <v>0</v>
      </c>
    </row>
    <row r="11287" spans="1:4" x14ac:dyDescent="0.3">
      <c r="A11287">
        <v>2445</v>
      </c>
      <c r="B11287" t="s">
        <v>41</v>
      </c>
      <c r="C11287" t="s">
        <v>22</v>
      </c>
      <c r="D11287">
        <v>0</v>
      </c>
    </row>
    <row r="11288" spans="1:4" x14ac:dyDescent="0.3">
      <c r="A11288">
        <v>1502</v>
      </c>
      <c r="B11288" t="s">
        <v>41</v>
      </c>
      <c r="C11288" t="s">
        <v>17</v>
      </c>
      <c r="D11288">
        <v>18</v>
      </c>
    </row>
    <row r="11289" spans="1:4" x14ac:dyDescent="0.3">
      <c r="A11289">
        <v>1502</v>
      </c>
      <c r="B11289" t="s">
        <v>41</v>
      </c>
      <c r="C11289" t="s">
        <v>18</v>
      </c>
      <c r="D11289">
        <v>3</v>
      </c>
    </row>
    <row r="11290" spans="1:4" x14ac:dyDescent="0.3">
      <c r="A11290">
        <v>1502</v>
      </c>
      <c r="B11290" t="s">
        <v>41</v>
      </c>
      <c r="C11290" t="s">
        <v>19</v>
      </c>
      <c r="D11290">
        <v>19</v>
      </c>
    </row>
    <row r="11291" spans="1:4" x14ac:dyDescent="0.3">
      <c r="A11291">
        <v>1502</v>
      </c>
      <c r="B11291" t="s">
        <v>41</v>
      </c>
      <c r="C11291" t="s">
        <v>20</v>
      </c>
      <c r="D11291">
        <v>3</v>
      </c>
    </row>
    <row r="11292" spans="1:4" x14ac:dyDescent="0.3">
      <c r="A11292">
        <v>1502</v>
      </c>
      <c r="B11292" t="s">
        <v>41</v>
      </c>
      <c r="C11292" t="s">
        <v>21</v>
      </c>
      <c r="D11292">
        <v>3</v>
      </c>
    </row>
    <row r="11293" spans="1:4" x14ac:dyDescent="0.3">
      <c r="A11293">
        <v>1502</v>
      </c>
      <c r="B11293" t="s">
        <v>41</v>
      </c>
      <c r="C11293" t="s">
        <v>22</v>
      </c>
      <c r="D11293">
        <v>6</v>
      </c>
    </row>
    <row r="11294" spans="1:4" x14ac:dyDescent="0.3">
      <c r="A11294">
        <v>736</v>
      </c>
      <c r="B11294" t="s">
        <v>45</v>
      </c>
      <c r="C11294" t="s">
        <v>17</v>
      </c>
      <c r="D11294">
        <v>18</v>
      </c>
    </row>
    <row r="11295" spans="1:4" x14ac:dyDescent="0.3">
      <c r="A11295">
        <v>736</v>
      </c>
      <c r="B11295" t="s">
        <v>45</v>
      </c>
      <c r="C11295" t="s">
        <v>18</v>
      </c>
      <c r="D11295">
        <v>3</v>
      </c>
    </row>
    <row r="11296" spans="1:4" x14ac:dyDescent="0.3">
      <c r="A11296">
        <v>736</v>
      </c>
      <c r="B11296" t="s">
        <v>45</v>
      </c>
      <c r="C11296" t="s">
        <v>19</v>
      </c>
      <c r="D11296">
        <v>19</v>
      </c>
    </row>
    <row r="11297" spans="1:4" x14ac:dyDescent="0.3">
      <c r="A11297">
        <v>736</v>
      </c>
      <c r="B11297" t="s">
        <v>45</v>
      </c>
      <c r="C11297" t="s">
        <v>20</v>
      </c>
      <c r="D11297">
        <v>3</v>
      </c>
    </row>
    <row r="11298" spans="1:4" x14ac:dyDescent="0.3">
      <c r="A11298">
        <v>736</v>
      </c>
      <c r="B11298" t="s">
        <v>45</v>
      </c>
      <c r="C11298" t="s">
        <v>21</v>
      </c>
      <c r="D11298">
        <v>3</v>
      </c>
    </row>
    <row r="11299" spans="1:4" x14ac:dyDescent="0.3">
      <c r="A11299">
        <v>736</v>
      </c>
      <c r="B11299" t="s">
        <v>45</v>
      </c>
      <c r="C11299" t="s">
        <v>22</v>
      </c>
      <c r="D11299">
        <v>6</v>
      </c>
    </row>
    <row r="11300" spans="1:4" x14ac:dyDescent="0.3">
      <c r="A11300">
        <v>10757</v>
      </c>
      <c r="B11300" t="s">
        <v>41</v>
      </c>
      <c r="C11300" t="s">
        <v>17</v>
      </c>
      <c r="D11300">
        <v>4</v>
      </c>
    </row>
    <row r="11301" spans="1:4" x14ac:dyDescent="0.3">
      <c r="A11301">
        <v>10757</v>
      </c>
      <c r="B11301" t="s">
        <v>41</v>
      </c>
      <c r="C11301" t="s">
        <v>18</v>
      </c>
      <c r="D11301">
        <v>2</v>
      </c>
    </row>
    <row r="11302" spans="1:4" x14ac:dyDescent="0.3">
      <c r="A11302">
        <v>10757</v>
      </c>
      <c r="B11302" t="s">
        <v>41</v>
      </c>
      <c r="C11302" t="s">
        <v>19</v>
      </c>
      <c r="D11302">
        <v>5</v>
      </c>
    </row>
    <row r="11303" spans="1:4" x14ac:dyDescent="0.3">
      <c r="A11303">
        <v>10757</v>
      </c>
      <c r="B11303" t="s">
        <v>41</v>
      </c>
      <c r="C11303" t="s">
        <v>20</v>
      </c>
      <c r="D11303">
        <v>2</v>
      </c>
    </row>
    <row r="11304" spans="1:4" x14ac:dyDescent="0.3">
      <c r="A11304">
        <v>10757</v>
      </c>
      <c r="B11304" t="s">
        <v>41</v>
      </c>
      <c r="C11304" t="s">
        <v>21</v>
      </c>
      <c r="D11304">
        <v>0</v>
      </c>
    </row>
    <row r="11305" spans="1:4" x14ac:dyDescent="0.3">
      <c r="A11305">
        <v>10757</v>
      </c>
      <c r="B11305" t="s">
        <v>41</v>
      </c>
      <c r="C11305" t="s">
        <v>22</v>
      </c>
      <c r="D11305">
        <v>0</v>
      </c>
    </row>
    <row r="11306" spans="1:4" x14ac:dyDescent="0.3">
      <c r="A11306">
        <v>10250</v>
      </c>
      <c r="B11306" t="s">
        <v>41</v>
      </c>
      <c r="C11306" t="s">
        <v>17</v>
      </c>
      <c r="D11306">
        <v>1</v>
      </c>
    </row>
    <row r="11307" spans="1:4" x14ac:dyDescent="0.3">
      <c r="A11307">
        <v>10250</v>
      </c>
      <c r="B11307" t="s">
        <v>41</v>
      </c>
      <c r="C11307" t="s">
        <v>18</v>
      </c>
      <c r="D11307">
        <v>5</v>
      </c>
    </row>
    <row r="11308" spans="1:4" x14ac:dyDescent="0.3">
      <c r="A11308">
        <v>10250</v>
      </c>
      <c r="B11308" t="s">
        <v>41</v>
      </c>
      <c r="C11308" t="s">
        <v>19</v>
      </c>
      <c r="D11308">
        <v>3</v>
      </c>
    </row>
    <row r="11309" spans="1:4" x14ac:dyDescent="0.3">
      <c r="A11309">
        <v>10250</v>
      </c>
      <c r="B11309" t="s">
        <v>41</v>
      </c>
      <c r="C11309" t="s">
        <v>20</v>
      </c>
      <c r="D11309">
        <v>7</v>
      </c>
    </row>
    <row r="11310" spans="1:4" x14ac:dyDescent="0.3">
      <c r="A11310">
        <v>10250</v>
      </c>
      <c r="B11310" t="s">
        <v>41</v>
      </c>
      <c r="C11310" t="s">
        <v>21</v>
      </c>
      <c r="D11310">
        <v>4</v>
      </c>
    </row>
    <row r="11311" spans="1:4" x14ac:dyDescent="0.3">
      <c r="A11311">
        <v>10250</v>
      </c>
      <c r="B11311" t="s">
        <v>41</v>
      </c>
      <c r="C11311" t="s">
        <v>22</v>
      </c>
      <c r="D11311">
        <v>8</v>
      </c>
    </row>
    <row r="11312" spans="1:4" x14ac:dyDescent="0.3">
      <c r="A11312">
        <v>5423</v>
      </c>
      <c r="B11312" t="s">
        <v>47</v>
      </c>
      <c r="C11312" t="s">
        <v>17</v>
      </c>
      <c r="D11312">
        <v>6</v>
      </c>
    </row>
    <row r="11313" spans="1:4" x14ac:dyDescent="0.3">
      <c r="A11313">
        <v>5423</v>
      </c>
      <c r="B11313" t="s">
        <v>47</v>
      </c>
      <c r="C11313" t="s">
        <v>18</v>
      </c>
      <c r="D11313">
        <v>0</v>
      </c>
    </row>
    <row r="11314" spans="1:4" x14ac:dyDescent="0.3">
      <c r="A11314">
        <v>5423</v>
      </c>
      <c r="B11314" t="s">
        <v>47</v>
      </c>
      <c r="C11314" t="s">
        <v>19</v>
      </c>
      <c r="D11314">
        <v>5</v>
      </c>
    </row>
    <row r="11315" spans="1:4" x14ac:dyDescent="0.3">
      <c r="A11315">
        <v>5423</v>
      </c>
      <c r="B11315" t="s">
        <v>47</v>
      </c>
      <c r="C11315" t="s">
        <v>20</v>
      </c>
      <c r="D11315">
        <v>2</v>
      </c>
    </row>
    <row r="11316" spans="1:4" x14ac:dyDescent="0.3">
      <c r="A11316">
        <v>5423</v>
      </c>
      <c r="B11316" t="s">
        <v>47</v>
      </c>
      <c r="C11316" t="s">
        <v>21</v>
      </c>
      <c r="D11316">
        <v>1</v>
      </c>
    </row>
    <row r="11317" spans="1:4" x14ac:dyDescent="0.3">
      <c r="A11317">
        <v>5423</v>
      </c>
      <c r="B11317" t="s">
        <v>47</v>
      </c>
      <c r="C11317" t="s">
        <v>22</v>
      </c>
      <c r="D11317">
        <v>2</v>
      </c>
    </row>
    <row r="11318" spans="1:4" x14ac:dyDescent="0.3">
      <c r="A11318">
        <v>1050</v>
      </c>
      <c r="B11318" t="s">
        <v>52</v>
      </c>
      <c r="C11318" t="s">
        <v>17</v>
      </c>
      <c r="D11318">
        <v>14</v>
      </c>
    </row>
    <row r="11319" spans="1:4" x14ac:dyDescent="0.3">
      <c r="A11319">
        <v>1050</v>
      </c>
      <c r="B11319" t="s">
        <v>52</v>
      </c>
      <c r="C11319" t="s">
        <v>18</v>
      </c>
      <c r="D11319">
        <v>10</v>
      </c>
    </row>
    <row r="11320" spans="1:4" x14ac:dyDescent="0.3">
      <c r="A11320">
        <v>1050</v>
      </c>
      <c r="B11320" t="s">
        <v>52</v>
      </c>
      <c r="C11320" t="s">
        <v>19</v>
      </c>
      <c r="D11320">
        <v>13</v>
      </c>
    </row>
    <row r="11321" spans="1:4" x14ac:dyDescent="0.3">
      <c r="A11321">
        <v>1050</v>
      </c>
      <c r="B11321" t="s">
        <v>52</v>
      </c>
      <c r="C11321" t="s">
        <v>20</v>
      </c>
      <c r="D11321">
        <v>4</v>
      </c>
    </row>
    <row r="11322" spans="1:4" x14ac:dyDescent="0.3">
      <c r="A11322">
        <v>1050</v>
      </c>
      <c r="B11322" t="s">
        <v>52</v>
      </c>
      <c r="C11322" t="s">
        <v>21</v>
      </c>
      <c r="D11322">
        <v>15</v>
      </c>
    </row>
    <row r="11323" spans="1:4" x14ac:dyDescent="0.3">
      <c r="A11323">
        <v>1050</v>
      </c>
      <c r="B11323" t="s">
        <v>52</v>
      </c>
      <c r="C11323" t="s">
        <v>22</v>
      </c>
      <c r="D11323">
        <v>9</v>
      </c>
    </row>
    <row r="11324" spans="1:4" x14ac:dyDescent="0.3">
      <c r="A11324">
        <v>5138</v>
      </c>
      <c r="B11324" t="s">
        <v>41</v>
      </c>
      <c r="C11324" t="s">
        <v>17</v>
      </c>
      <c r="D11324">
        <v>19</v>
      </c>
    </row>
    <row r="11325" spans="1:4" x14ac:dyDescent="0.3">
      <c r="A11325">
        <v>5138</v>
      </c>
      <c r="B11325" t="s">
        <v>41</v>
      </c>
      <c r="C11325" t="s">
        <v>18</v>
      </c>
      <c r="D11325">
        <v>1</v>
      </c>
    </row>
    <row r="11326" spans="1:4" x14ac:dyDescent="0.3">
      <c r="A11326">
        <v>5138</v>
      </c>
      <c r="B11326" t="s">
        <v>41</v>
      </c>
      <c r="C11326" t="s">
        <v>19</v>
      </c>
      <c r="D11326">
        <v>14</v>
      </c>
    </row>
    <row r="11327" spans="1:4" x14ac:dyDescent="0.3">
      <c r="A11327">
        <v>5138</v>
      </c>
      <c r="B11327" t="s">
        <v>41</v>
      </c>
      <c r="C11327" t="s">
        <v>20</v>
      </c>
      <c r="D11327">
        <v>3</v>
      </c>
    </row>
    <row r="11328" spans="1:4" x14ac:dyDescent="0.3">
      <c r="A11328">
        <v>5138</v>
      </c>
      <c r="B11328" t="s">
        <v>41</v>
      </c>
      <c r="C11328" t="s">
        <v>21</v>
      </c>
      <c r="D11328">
        <v>2</v>
      </c>
    </row>
    <row r="11329" spans="1:4" x14ac:dyDescent="0.3">
      <c r="A11329">
        <v>5138</v>
      </c>
      <c r="B11329" t="s">
        <v>41</v>
      </c>
      <c r="C11329" t="s">
        <v>22</v>
      </c>
      <c r="D11329">
        <v>4</v>
      </c>
    </row>
    <row r="11330" spans="1:4" x14ac:dyDescent="0.3">
      <c r="A11330">
        <v>2563</v>
      </c>
      <c r="B11330" t="s">
        <v>45</v>
      </c>
      <c r="C11330" t="s">
        <v>17</v>
      </c>
      <c r="D11330">
        <v>1</v>
      </c>
    </row>
    <row r="11331" spans="1:4" x14ac:dyDescent="0.3">
      <c r="A11331">
        <v>2563</v>
      </c>
      <c r="B11331" t="s">
        <v>45</v>
      </c>
      <c r="C11331" t="s">
        <v>18</v>
      </c>
      <c r="D11331">
        <v>9</v>
      </c>
    </row>
    <row r="11332" spans="1:4" x14ac:dyDescent="0.3">
      <c r="A11332">
        <v>2563</v>
      </c>
      <c r="B11332" t="s">
        <v>45</v>
      </c>
      <c r="C11332" t="s">
        <v>19</v>
      </c>
      <c r="D11332">
        <v>7</v>
      </c>
    </row>
    <row r="11333" spans="1:4" x14ac:dyDescent="0.3">
      <c r="A11333">
        <v>2563</v>
      </c>
      <c r="B11333" t="s">
        <v>45</v>
      </c>
      <c r="C11333" t="s">
        <v>20</v>
      </c>
      <c r="D11333">
        <v>2</v>
      </c>
    </row>
    <row r="11334" spans="1:4" x14ac:dyDescent="0.3">
      <c r="A11334">
        <v>2563</v>
      </c>
      <c r="B11334" t="s">
        <v>45</v>
      </c>
      <c r="C11334" t="s">
        <v>21</v>
      </c>
      <c r="D11334">
        <v>14</v>
      </c>
    </row>
    <row r="11335" spans="1:4" x14ac:dyDescent="0.3">
      <c r="A11335">
        <v>2563</v>
      </c>
      <c r="B11335" t="s">
        <v>45</v>
      </c>
      <c r="C11335" t="s">
        <v>22</v>
      </c>
      <c r="D11335">
        <v>10</v>
      </c>
    </row>
    <row r="11336" spans="1:4" x14ac:dyDescent="0.3">
      <c r="A11336">
        <v>8312</v>
      </c>
      <c r="B11336" t="s">
        <v>41</v>
      </c>
      <c r="C11336" t="s">
        <v>17</v>
      </c>
      <c r="D11336">
        <v>1</v>
      </c>
    </row>
    <row r="11337" spans="1:4" x14ac:dyDescent="0.3">
      <c r="A11337">
        <v>8312</v>
      </c>
      <c r="B11337" t="s">
        <v>41</v>
      </c>
      <c r="C11337" t="s">
        <v>18</v>
      </c>
      <c r="D11337">
        <v>9</v>
      </c>
    </row>
    <row r="11338" spans="1:4" x14ac:dyDescent="0.3">
      <c r="A11338">
        <v>8312</v>
      </c>
      <c r="B11338" t="s">
        <v>41</v>
      </c>
      <c r="C11338" t="s">
        <v>19</v>
      </c>
      <c r="D11338">
        <v>7</v>
      </c>
    </row>
    <row r="11339" spans="1:4" x14ac:dyDescent="0.3">
      <c r="A11339">
        <v>8312</v>
      </c>
      <c r="B11339" t="s">
        <v>41</v>
      </c>
      <c r="C11339" t="s">
        <v>20</v>
      </c>
      <c r="D11339">
        <v>2</v>
      </c>
    </row>
    <row r="11340" spans="1:4" x14ac:dyDescent="0.3">
      <c r="A11340">
        <v>8312</v>
      </c>
      <c r="B11340" t="s">
        <v>41</v>
      </c>
      <c r="C11340" t="s">
        <v>21</v>
      </c>
      <c r="D11340">
        <v>14</v>
      </c>
    </row>
    <row r="11341" spans="1:4" x14ac:dyDescent="0.3">
      <c r="A11341">
        <v>8312</v>
      </c>
      <c r="B11341" t="s">
        <v>41</v>
      </c>
      <c r="C11341" t="s">
        <v>22</v>
      </c>
      <c r="D11341">
        <v>10</v>
      </c>
    </row>
    <row r="11342" spans="1:4" x14ac:dyDescent="0.3">
      <c r="A11342">
        <v>2428</v>
      </c>
      <c r="B11342" t="s">
        <v>52</v>
      </c>
      <c r="C11342" t="s">
        <v>17</v>
      </c>
      <c r="D11342">
        <v>3</v>
      </c>
    </row>
    <row r="11343" spans="1:4" x14ac:dyDescent="0.3">
      <c r="A11343">
        <v>2428</v>
      </c>
      <c r="B11343" t="s">
        <v>52</v>
      </c>
      <c r="C11343" t="s">
        <v>18</v>
      </c>
      <c r="D11343">
        <v>18</v>
      </c>
    </row>
    <row r="11344" spans="1:4" x14ac:dyDescent="0.3">
      <c r="A11344">
        <v>2428</v>
      </c>
      <c r="B11344" t="s">
        <v>52</v>
      </c>
      <c r="C11344" t="s">
        <v>19</v>
      </c>
      <c r="D11344">
        <v>26</v>
      </c>
    </row>
    <row r="11345" spans="1:4" x14ac:dyDescent="0.3">
      <c r="A11345">
        <v>2428</v>
      </c>
      <c r="B11345" t="s">
        <v>52</v>
      </c>
      <c r="C11345" t="s">
        <v>20</v>
      </c>
      <c r="D11345">
        <v>11</v>
      </c>
    </row>
    <row r="11346" spans="1:4" x14ac:dyDescent="0.3">
      <c r="A11346">
        <v>2428</v>
      </c>
      <c r="B11346" t="s">
        <v>52</v>
      </c>
      <c r="C11346" t="s">
        <v>21</v>
      </c>
      <c r="D11346">
        <v>8</v>
      </c>
    </row>
    <row r="11347" spans="1:4" x14ac:dyDescent="0.3">
      <c r="A11347">
        <v>2428</v>
      </c>
      <c r="B11347" t="s">
        <v>52</v>
      </c>
      <c r="C11347" t="s">
        <v>22</v>
      </c>
      <c r="D11347">
        <v>12</v>
      </c>
    </row>
    <row r="11348" spans="1:4" x14ac:dyDescent="0.3">
      <c r="A11348">
        <v>7998</v>
      </c>
      <c r="B11348" t="s">
        <v>45</v>
      </c>
      <c r="C11348" t="s">
        <v>17</v>
      </c>
      <c r="D11348">
        <v>53</v>
      </c>
    </row>
    <row r="11349" spans="1:4" x14ac:dyDescent="0.3">
      <c r="A11349">
        <v>7998</v>
      </c>
      <c r="B11349" t="s">
        <v>45</v>
      </c>
      <c r="C11349" t="s">
        <v>18</v>
      </c>
      <c r="D11349">
        <v>8</v>
      </c>
    </row>
    <row r="11350" spans="1:4" x14ac:dyDescent="0.3">
      <c r="A11350">
        <v>7998</v>
      </c>
      <c r="B11350" t="s">
        <v>45</v>
      </c>
      <c r="C11350" t="s">
        <v>19</v>
      </c>
      <c r="D11350">
        <v>17</v>
      </c>
    </row>
    <row r="11351" spans="1:4" x14ac:dyDescent="0.3">
      <c r="A11351">
        <v>7998</v>
      </c>
      <c r="B11351" t="s">
        <v>45</v>
      </c>
      <c r="C11351" t="s">
        <v>20</v>
      </c>
      <c r="D11351">
        <v>13</v>
      </c>
    </row>
    <row r="11352" spans="1:4" x14ac:dyDescent="0.3">
      <c r="A11352">
        <v>7998</v>
      </c>
      <c r="B11352" t="s">
        <v>45</v>
      </c>
      <c r="C11352" t="s">
        <v>21</v>
      </c>
      <c r="D11352">
        <v>0</v>
      </c>
    </row>
    <row r="11353" spans="1:4" x14ac:dyDescent="0.3">
      <c r="A11353">
        <v>7998</v>
      </c>
      <c r="B11353" t="s">
        <v>45</v>
      </c>
      <c r="C11353" t="s">
        <v>22</v>
      </c>
      <c r="D11353">
        <v>21</v>
      </c>
    </row>
    <row r="11354" spans="1:4" x14ac:dyDescent="0.3">
      <c r="A11354">
        <v>5074</v>
      </c>
      <c r="B11354" t="s">
        <v>48</v>
      </c>
      <c r="C11354" t="s">
        <v>17</v>
      </c>
      <c r="D11354">
        <v>30</v>
      </c>
    </row>
    <row r="11355" spans="1:4" x14ac:dyDescent="0.3">
      <c r="A11355">
        <v>5074</v>
      </c>
      <c r="B11355" t="s">
        <v>48</v>
      </c>
      <c r="C11355" t="s">
        <v>18</v>
      </c>
      <c r="D11355">
        <v>0</v>
      </c>
    </row>
    <row r="11356" spans="1:4" x14ac:dyDescent="0.3">
      <c r="A11356">
        <v>5074</v>
      </c>
      <c r="B11356" t="s">
        <v>48</v>
      </c>
      <c r="C11356" t="s">
        <v>19</v>
      </c>
      <c r="D11356">
        <v>10</v>
      </c>
    </row>
    <row r="11357" spans="1:4" x14ac:dyDescent="0.3">
      <c r="A11357">
        <v>5074</v>
      </c>
      <c r="B11357" t="s">
        <v>48</v>
      </c>
      <c r="C11357" t="s">
        <v>20</v>
      </c>
      <c r="D11357">
        <v>2</v>
      </c>
    </row>
    <row r="11358" spans="1:4" x14ac:dyDescent="0.3">
      <c r="A11358">
        <v>5074</v>
      </c>
      <c r="B11358" t="s">
        <v>48</v>
      </c>
      <c r="C11358" t="s">
        <v>21</v>
      </c>
      <c r="D11358">
        <v>0</v>
      </c>
    </row>
    <row r="11359" spans="1:4" x14ac:dyDescent="0.3">
      <c r="A11359">
        <v>5074</v>
      </c>
      <c r="B11359" t="s">
        <v>48</v>
      </c>
      <c r="C11359" t="s">
        <v>22</v>
      </c>
      <c r="D11359">
        <v>5</v>
      </c>
    </row>
    <row r="11360" spans="1:4" x14ac:dyDescent="0.3">
      <c r="A11360">
        <v>9503</v>
      </c>
      <c r="B11360" t="s">
        <v>41</v>
      </c>
      <c r="C11360" t="s">
        <v>17</v>
      </c>
      <c r="D11360">
        <v>39</v>
      </c>
    </row>
    <row r="11361" spans="1:4" x14ac:dyDescent="0.3">
      <c r="A11361">
        <v>9503</v>
      </c>
      <c r="B11361" t="s">
        <v>41</v>
      </c>
      <c r="C11361" t="s">
        <v>18</v>
      </c>
      <c r="D11361">
        <v>33</v>
      </c>
    </row>
    <row r="11362" spans="1:4" x14ac:dyDescent="0.3">
      <c r="A11362">
        <v>9503</v>
      </c>
      <c r="B11362" t="s">
        <v>41</v>
      </c>
      <c r="C11362" t="s">
        <v>19</v>
      </c>
      <c r="D11362">
        <v>130</v>
      </c>
    </row>
    <row r="11363" spans="1:4" x14ac:dyDescent="0.3">
      <c r="A11363">
        <v>9503</v>
      </c>
      <c r="B11363" t="s">
        <v>41</v>
      </c>
      <c r="C11363" t="s">
        <v>20</v>
      </c>
      <c r="D11363">
        <v>41</v>
      </c>
    </row>
    <row r="11364" spans="1:4" x14ac:dyDescent="0.3">
      <c r="A11364">
        <v>9503</v>
      </c>
      <c r="B11364" t="s">
        <v>41</v>
      </c>
      <c r="C11364" t="s">
        <v>21</v>
      </c>
      <c r="D11364">
        <v>26</v>
      </c>
    </row>
    <row r="11365" spans="1:4" x14ac:dyDescent="0.3">
      <c r="A11365">
        <v>9503</v>
      </c>
      <c r="B11365" t="s">
        <v>41</v>
      </c>
      <c r="C11365" t="s">
        <v>22</v>
      </c>
      <c r="D11365">
        <v>44</v>
      </c>
    </row>
    <row r="11366" spans="1:4" x14ac:dyDescent="0.3">
      <c r="A11366">
        <v>10598</v>
      </c>
      <c r="B11366" t="s">
        <v>41</v>
      </c>
      <c r="C11366" t="s">
        <v>17</v>
      </c>
      <c r="D11366">
        <v>12</v>
      </c>
    </row>
    <row r="11367" spans="1:4" x14ac:dyDescent="0.3">
      <c r="A11367">
        <v>10598</v>
      </c>
      <c r="B11367" t="s">
        <v>41</v>
      </c>
      <c r="C11367" t="s">
        <v>18</v>
      </c>
      <c r="D11367">
        <v>1</v>
      </c>
    </row>
    <row r="11368" spans="1:4" x14ac:dyDescent="0.3">
      <c r="A11368">
        <v>10598</v>
      </c>
      <c r="B11368" t="s">
        <v>41</v>
      </c>
      <c r="C11368" t="s">
        <v>19</v>
      </c>
      <c r="D11368">
        <v>16</v>
      </c>
    </row>
    <row r="11369" spans="1:4" x14ac:dyDescent="0.3">
      <c r="A11369">
        <v>10598</v>
      </c>
      <c r="B11369" t="s">
        <v>41</v>
      </c>
      <c r="C11369" t="s">
        <v>20</v>
      </c>
      <c r="D11369">
        <v>4</v>
      </c>
    </row>
    <row r="11370" spans="1:4" x14ac:dyDescent="0.3">
      <c r="A11370">
        <v>10598</v>
      </c>
      <c r="B11370" t="s">
        <v>41</v>
      </c>
      <c r="C11370" t="s">
        <v>21</v>
      </c>
      <c r="D11370">
        <v>1</v>
      </c>
    </row>
    <row r="11371" spans="1:4" x14ac:dyDescent="0.3">
      <c r="A11371">
        <v>10598</v>
      </c>
      <c r="B11371" t="s">
        <v>41</v>
      </c>
      <c r="C11371" t="s">
        <v>22</v>
      </c>
      <c r="D11371">
        <v>3</v>
      </c>
    </row>
    <row r="11372" spans="1:4" x14ac:dyDescent="0.3">
      <c r="A11372">
        <v>7437</v>
      </c>
      <c r="B11372" t="s">
        <v>53</v>
      </c>
      <c r="C11372" t="s">
        <v>17</v>
      </c>
      <c r="D11372">
        <v>13</v>
      </c>
    </row>
    <row r="11373" spans="1:4" x14ac:dyDescent="0.3">
      <c r="A11373">
        <v>7437</v>
      </c>
      <c r="B11373" t="s">
        <v>53</v>
      </c>
      <c r="C11373" t="s">
        <v>18</v>
      </c>
      <c r="D11373">
        <v>0</v>
      </c>
    </row>
    <row r="11374" spans="1:4" x14ac:dyDescent="0.3">
      <c r="A11374">
        <v>7437</v>
      </c>
      <c r="B11374" t="s">
        <v>53</v>
      </c>
      <c r="C11374" t="s">
        <v>19</v>
      </c>
      <c r="D11374">
        <v>8</v>
      </c>
    </row>
    <row r="11375" spans="1:4" x14ac:dyDescent="0.3">
      <c r="A11375">
        <v>7437</v>
      </c>
      <c r="B11375" t="s">
        <v>53</v>
      </c>
      <c r="C11375" t="s">
        <v>20</v>
      </c>
      <c r="D11375">
        <v>2</v>
      </c>
    </row>
    <row r="11376" spans="1:4" x14ac:dyDescent="0.3">
      <c r="A11376">
        <v>7437</v>
      </c>
      <c r="B11376" t="s">
        <v>53</v>
      </c>
      <c r="C11376" t="s">
        <v>21</v>
      </c>
      <c r="D11376">
        <v>1</v>
      </c>
    </row>
    <row r="11377" spans="1:4" x14ac:dyDescent="0.3">
      <c r="A11377">
        <v>7437</v>
      </c>
      <c r="B11377" t="s">
        <v>53</v>
      </c>
      <c r="C11377" t="s">
        <v>22</v>
      </c>
      <c r="D11377">
        <v>5</v>
      </c>
    </row>
    <row r="11378" spans="1:4" x14ac:dyDescent="0.3">
      <c r="A11378">
        <v>7574</v>
      </c>
      <c r="B11378" t="s">
        <v>47</v>
      </c>
      <c r="C11378" t="s">
        <v>17</v>
      </c>
      <c r="D11378">
        <v>11</v>
      </c>
    </row>
    <row r="11379" spans="1:4" x14ac:dyDescent="0.3">
      <c r="A11379">
        <v>7574</v>
      </c>
      <c r="B11379" t="s">
        <v>47</v>
      </c>
      <c r="C11379" t="s">
        <v>18</v>
      </c>
      <c r="D11379">
        <v>0</v>
      </c>
    </row>
    <row r="11380" spans="1:4" x14ac:dyDescent="0.3">
      <c r="A11380">
        <v>7574</v>
      </c>
      <c r="B11380" t="s">
        <v>47</v>
      </c>
      <c r="C11380" t="s">
        <v>19</v>
      </c>
      <c r="D11380">
        <v>13</v>
      </c>
    </row>
    <row r="11381" spans="1:4" x14ac:dyDescent="0.3">
      <c r="A11381">
        <v>7574</v>
      </c>
      <c r="B11381" t="s">
        <v>47</v>
      </c>
      <c r="C11381" t="s">
        <v>20</v>
      </c>
      <c r="D11381">
        <v>2</v>
      </c>
    </row>
    <row r="11382" spans="1:4" x14ac:dyDescent="0.3">
      <c r="A11382">
        <v>7574</v>
      </c>
      <c r="B11382" t="s">
        <v>47</v>
      </c>
      <c r="C11382" t="s">
        <v>21</v>
      </c>
      <c r="D11382">
        <v>4</v>
      </c>
    </row>
    <row r="11383" spans="1:4" x14ac:dyDescent="0.3">
      <c r="A11383">
        <v>7574</v>
      </c>
      <c r="B11383" t="s">
        <v>47</v>
      </c>
      <c r="C11383" t="s">
        <v>22</v>
      </c>
      <c r="D11383">
        <v>11</v>
      </c>
    </row>
    <row r="11384" spans="1:4" x14ac:dyDescent="0.3">
      <c r="A11384">
        <v>6958</v>
      </c>
      <c r="B11384" t="s">
        <v>53</v>
      </c>
      <c r="C11384" t="s">
        <v>17</v>
      </c>
      <c r="D11384">
        <v>14</v>
      </c>
    </row>
    <row r="11385" spans="1:4" x14ac:dyDescent="0.3">
      <c r="A11385">
        <v>6958</v>
      </c>
      <c r="B11385" t="s">
        <v>53</v>
      </c>
      <c r="C11385" t="s">
        <v>18</v>
      </c>
      <c r="D11385">
        <v>0</v>
      </c>
    </row>
    <row r="11386" spans="1:4" x14ac:dyDescent="0.3">
      <c r="A11386">
        <v>6958</v>
      </c>
      <c r="B11386" t="s">
        <v>53</v>
      </c>
      <c r="C11386" t="s">
        <v>19</v>
      </c>
      <c r="D11386">
        <v>4</v>
      </c>
    </row>
    <row r="11387" spans="1:4" x14ac:dyDescent="0.3">
      <c r="A11387">
        <v>6958</v>
      </c>
      <c r="B11387" t="s">
        <v>53</v>
      </c>
      <c r="C11387" t="s">
        <v>20</v>
      </c>
      <c r="D11387">
        <v>0</v>
      </c>
    </row>
    <row r="11388" spans="1:4" x14ac:dyDescent="0.3">
      <c r="A11388">
        <v>6958</v>
      </c>
      <c r="B11388" t="s">
        <v>53</v>
      </c>
      <c r="C11388" t="s">
        <v>21</v>
      </c>
      <c r="D11388">
        <v>0</v>
      </c>
    </row>
    <row r="11389" spans="1:4" x14ac:dyDescent="0.3">
      <c r="A11389">
        <v>6958</v>
      </c>
      <c r="B11389" t="s">
        <v>53</v>
      </c>
      <c r="C11389" t="s">
        <v>22</v>
      </c>
      <c r="D11389">
        <v>8</v>
      </c>
    </row>
    <row r="11390" spans="1:4" x14ac:dyDescent="0.3">
      <c r="A11390">
        <v>4643</v>
      </c>
      <c r="B11390" t="s">
        <v>53</v>
      </c>
      <c r="C11390" t="s">
        <v>17</v>
      </c>
      <c r="D11390">
        <v>8</v>
      </c>
    </row>
    <row r="11391" spans="1:4" x14ac:dyDescent="0.3">
      <c r="A11391">
        <v>4643</v>
      </c>
      <c r="B11391" t="s">
        <v>53</v>
      </c>
      <c r="C11391" t="s">
        <v>18</v>
      </c>
      <c r="D11391">
        <v>26</v>
      </c>
    </row>
    <row r="11392" spans="1:4" x14ac:dyDescent="0.3">
      <c r="A11392">
        <v>4643</v>
      </c>
      <c r="B11392" t="s">
        <v>53</v>
      </c>
      <c r="C11392" t="s">
        <v>19</v>
      </c>
      <c r="D11392">
        <v>46</v>
      </c>
    </row>
    <row r="11393" spans="1:4" x14ac:dyDescent="0.3">
      <c r="A11393">
        <v>4643</v>
      </c>
      <c r="B11393" t="s">
        <v>53</v>
      </c>
      <c r="C11393" t="s">
        <v>20</v>
      </c>
      <c r="D11393">
        <v>38</v>
      </c>
    </row>
    <row r="11394" spans="1:4" x14ac:dyDescent="0.3">
      <c r="A11394">
        <v>4643</v>
      </c>
      <c r="B11394" t="s">
        <v>53</v>
      </c>
      <c r="C11394" t="s">
        <v>21</v>
      </c>
      <c r="D11394">
        <v>9</v>
      </c>
    </row>
    <row r="11395" spans="1:4" x14ac:dyDescent="0.3">
      <c r="A11395">
        <v>4643</v>
      </c>
      <c r="B11395" t="s">
        <v>53</v>
      </c>
      <c r="C11395" t="s">
        <v>22</v>
      </c>
      <c r="D11395">
        <v>49</v>
      </c>
    </row>
    <row r="11396" spans="1:4" x14ac:dyDescent="0.3">
      <c r="A11396">
        <v>87</v>
      </c>
      <c r="B11396" t="s">
        <v>52</v>
      </c>
      <c r="C11396" t="s">
        <v>17</v>
      </c>
      <c r="D11396">
        <v>0</v>
      </c>
    </row>
    <row r="11397" spans="1:4" x14ac:dyDescent="0.3">
      <c r="A11397">
        <v>87</v>
      </c>
      <c r="B11397" t="s">
        <v>52</v>
      </c>
      <c r="C11397" t="s">
        <v>18</v>
      </c>
      <c r="D11397">
        <v>7</v>
      </c>
    </row>
    <row r="11398" spans="1:4" x14ac:dyDescent="0.3">
      <c r="A11398">
        <v>87</v>
      </c>
      <c r="B11398" t="s">
        <v>52</v>
      </c>
      <c r="C11398" t="s">
        <v>19</v>
      </c>
      <c r="D11398">
        <v>5</v>
      </c>
    </row>
    <row r="11399" spans="1:4" x14ac:dyDescent="0.3">
      <c r="A11399">
        <v>87</v>
      </c>
      <c r="B11399" t="s">
        <v>52</v>
      </c>
      <c r="C11399" t="s">
        <v>20</v>
      </c>
      <c r="D11399">
        <v>26</v>
      </c>
    </row>
    <row r="11400" spans="1:4" x14ac:dyDescent="0.3">
      <c r="A11400">
        <v>87</v>
      </c>
      <c r="B11400" t="s">
        <v>52</v>
      </c>
      <c r="C11400" t="s">
        <v>21</v>
      </c>
      <c r="D11400">
        <v>2</v>
      </c>
    </row>
    <row r="11401" spans="1:4" x14ac:dyDescent="0.3">
      <c r="A11401">
        <v>87</v>
      </c>
      <c r="B11401" t="s">
        <v>52</v>
      </c>
      <c r="C11401" t="s">
        <v>22</v>
      </c>
      <c r="D11401">
        <v>17</v>
      </c>
    </row>
    <row r="11402" spans="1:4" x14ac:dyDescent="0.3">
      <c r="A11402">
        <v>1291</v>
      </c>
      <c r="B11402" t="s">
        <v>41</v>
      </c>
      <c r="C11402" t="s">
        <v>17</v>
      </c>
      <c r="D11402">
        <v>152</v>
      </c>
    </row>
    <row r="11403" spans="1:4" x14ac:dyDescent="0.3">
      <c r="A11403">
        <v>1291</v>
      </c>
      <c r="B11403" t="s">
        <v>41</v>
      </c>
      <c r="C11403" t="s">
        <v>18</v>
      </c>
      <c r="D11403">
        <v>9</v>
      </c>
    </row>
    <row r="11404" spans="1:4" x14ac:dyDescent="0.3">
      <c r="A11404">
        <v>1291</v>
      </c>
      <c r="B11404" t="s">
        <v>41</v>
      </c>
      <c r="C11404" t="s">
        <v>19</v>
      </c>
      <c r="D11404">
        <v>121</v>
      </c>
    </row>
    <row r="11405" spans="1:4" x14ac:dyDescent="0.3">
      <c r="A11405">
        <v>1291</v>
      </c>
      <c r="B11405" t="s">
        <v>41</v>
      </c>
      <c r="C11405" t="s">
        <v>20</v>
      </c>
      <c r="D11405">
        <v>12</v>
      </c>
    </row>
    <row r="11406" spans="1:4" x14ac:dyDescent="0.3">
      <c r="A11406">
        <v>1291</v>
      </c>
      <c r="B11406" t="s">
        <v>41</v>
      </c>
      <c r="C11406" t="s">
        <v>21</v>
      </c>
      <c r="D11406">
        <v>12</v>
      </c>
    </row>
    <row r="11407" spans="1:4" x14ac:dyDescent="0.3">
      <c r="A11407">
        <v>1291</v>
      </c>
      <c r="B11407" t="s">
        <v>41</v>
      </c>
      <c r="C11407" t="s">
        <v>22</v>
      </c>
      <c r="D11407">
        <v>45</v>
      </c>
    </row>
    <row r="11408" spans="1:4" x14ac:dyDescent="0.3">
      <c r="A11408">
        <v>1109</v>
      </c>
      <c r="B11408" t="s">
        <v>41</v>
      </c>
      <c r="C11408" t="s">
        <v>17</v>
      </c>
      <c r="D11408">
        <v>6</v>
      </c>
    </row>
    <row r="11409" spans="1:4" x14ac:dyDescent="0.3">
      <c r="A11409">
        <v>1109</v>
      </c>
      <c r="B11409" t="s">
        <v>41</v>
      </c>
      <c r="C11409" t="s">
        <v>18</v>
      </c>
      <c r="D11409">
        <v>0</v>
      </c>
    </row>
    <row r="11410" spans="1:4" x14ac:dyDescent="0.3">
      <c r="A11410">
        <v>1109</v>
      </c>
      <c r="B11410" t="s">
        <v>41</v>
      </c>
      <c r="C11410" t="s">
        <v>19</v>
      </c>
      <c r="D11410">
        <v>5</v>
      </c>
    </row>
    <row r="11411" spans="1:4" x14ac:dyDescent="0.3">
      <c r="A11411">
        <v>1109</v>
      </c>
      <c r="B11411" t="s">
        <v>41</v>
      </c>
      <c r="C11411" t="s">
        <v>20</v>
      </c>
      <c r="D11411">
        <v>0</v>
      </c>
    </row>
    <row r="11412" spans="1:4" x14ac:dyDescent="0.3">
      <c r="A11412">
        <v>1109</v>
      </c>
      <c r="B11412" t="s">
        <v>41</v>
      </c>
      <c r="C11412" t="s">
        <v>21</v>
      </c>
      <c r="D11412">
        <v>0</v>
      </c>
    </row>
    <row r="11413" spans="1:4" x14ac:dyDescent="0.3">
      <c r="A11413">
        <v>1109</v>
      </c>
      <c r="B11413" t="s">
        <v>41</v>
      </c>
      <c r="C11413" t="s">
        <v>22</v>
      </c>
      <c r="D11413">
        <v>1</v>
      </c>
    </row>
    <row r="11414" spans="1:4" x14ac:dyDescent="0.3">
      <c r="A11414">
        <v>1170</v>
      </c>
      <c r="B11414" t="s">
        <v>41</v>
      </c>
      <c r="C11414" t="s">
        <v>17</v>
      </c>
      <c r="D11414">
        <v>50</v>
      </c>
    </row>
    <row r="11415" spans="1:4" x14ac:dyDescent="0.3">
      <c r="A11415">
        <v>1170</v>
      </c>
      <c r="B11415" t="s">
        <v>41</v>
      </c>
      <c r="C11415" t="s">
        <v>18</v>
      </c>
      <c r="D11415">
        <v>15</v>
      </c>
    </row>
    <row r="11416" spans="1:4" x14ac:dyDescent="0.3">
      <c r="A11416">
        <v>1170</v>
      </c>
      <c r="B11416" t="s">
        <v>41</v>
      </c>
      <c r="C11416" t="s">
        <v>19</v>
      </c>
      <c r="D11416">
        <v>110</v>
      </c>
    </row>
    <row r="11417" spans="1:4" x14ac:dyDescent="0.3">
      <c r="A11417">
        <v>1170</v>
      </c>
      <c r="B11417" t="s">
        <v>41</v>
      </c>
      <c r="C11417" t="s">
        <v>20</v>
      </c>
      <c r="D11417">
        <v>39</v>
      </c>
    </row>
    <row r="11418" spans="1:4" x14ac:dyDescent="0.3">
      <c r="A11418">
        <v>1170</v>
      </c>
      <c r="B11418" t="s">
        <v>41</v>
      </c>
      <c r="C11418" t="s">
        <v>21</v>
      </c>
      <c r="D11418">
        <v>15</v>
      </c>
    </row>
    <row r="11419" spans="1:4" x14ac:dyDescent="0.3">
      <c r="A11419">
        <v>1170</v>
      </c>
      <c r="B11419" t="s">
        <v>41</v>
      </c>
      <c r="C11419" t="s">
        <v>22</v>
      </c>
      <c r="D11419">
        <v>15</v>
      </c>
    </row>
    <row r="11420" spans="1:4" x14ac:dyDescent="0.3">
      <c r="A11420">
        <v>7990</v>
      </c>
      <c r="B11420" t="s">
        <v>48</v>
      </c>
      <c r="C11420" t="s">
        <v>17</v>
      </c>
      <c r="D11420">
        <v>9</v>
      </c>
    </row>
    <row r="11421" spans="1:4" x14ac:dyDescent="0.3">
      <c r="A11421">
        <v>7990</v>
      </c>
      <c r="B11421" t="s">
        <v>48</v>
      </c>
      <c r="C11421" t="s">
        <v>18</v>
      </c>
      <c r="D11421">
        <v>1</v>
      </c>
    </row>
    <row r="11422" spans="1:4" x14ac:dyDescent="0.3">
      <c r="A11422">
        <v>7990</v>
      </c>
      <c r="B11422" t="s">
        <v>48</v>
      </c>
      <c r="C11422" t="s">
        <v>19</v>
      </c>
      <c r="D11422">
        <v>2</v>
      </c>
    </row>
    <row r="11423" spans="1:4" x14ac:dyDescent="0.3">
      <c r="A11423">
        <v>7990</v>
      </c>
      <c r="B11423" t="s">
        <v>48</v>
      </c>
      <c r="C11423" t="s">
        <v>20</v>
      </c>
      <c r="D11423">
        <v>3</v>
      </c>
    </row>
    <row r="11424" spans="1:4" x14ac:dyDescent="0.3">
      <c r="A11424">
        <v>7990</v>
      </c>
      <c r="B11424" t="s">
        <v>48</v>
      </c>
      <c r="C11424" t="s">
        <v>21</v>
      </c>
      <c r="D11424">
        <v>2</v>
      </c>
    </row>
    <row r="11425" spans="1:4" x14ac:dyDescent="0.3">
      <c r="A11425">
        <v>7990</v>
      </c>
      <c r="B11425" t="s">
        <v>48</v>
      </c>
      <c r="C11425" t="s">
        <v>22</v>
      </c>
      <c r="D11425">
        <v>0</v>
      </c>
    </row>
    <row r="11426" spans="1:4" x14ac:dyDescent="0.3">
      <c r="A11426">
        <v>5123</v>
      </c>
      <c r="B11426" t="s">
        <v>41</v>
      </c>
      <c r="C11426" t="s">
        <v>17</v>
      </c>
      <c r="D11426">
        <v>37</v>
      </c>
    </row>
    <row r="11427" spans="1:4" x14ac:dyDescent="0.3">
      <c r="A11427">
        <v>5123</v>
      </c>
      <c r="B11427" t="s">
        <v>41</v>
      </c>
      <c r="C11427" t="s">
        <v>18</v>
      </c>
      <c r="D11427">
        <v>12</v>
      </c>
    </row>
    <row r="11428" spans="1:4" x14ac:dyDescent="0.3">
      <c r="A11428">
        <v>5123</v>
      </c>
      <c r="B11428" t="s">
        <v>41</v>
      </c>
      <c r="C11428" t="s">
        <v>19</v>
      </c>
      <c r="D11428">
        <v>23</v>
      </c>
    </row>
    <row r="11429" spans="1:4" x14ac:dyDescent="0.3">
      <c r="A11429">
        <v>5123</v>
      </c>
      <c r="B11429" t="s">
        <v>41</v>
      </c>
      <c r="C11429" t="s">
        <v>20</v>
      </c>
      <c r="D11429">
        <v>8</v>
      </c>
    </row>
    <row r="11430" spans="1:4" x14ac:dyDescent="0.3">
      <c r="A11430">
        <v>5123</v>
      </c>
      <c r="B11430" t="s">
        <v>41</v>
      </c>
      <c r="C11430" t="s">
        <v>21</v>
      </c>
      <c r="D11430">
        <v>11</v>
      </c>
    </row>
    <row r="11431" spans="1:4" x14ac:dyDescent="0.3">
      <c r="A11431">
        <v>5123</v>
      </c>
      <c r="B11431" t="s">
        <v>41</v>
      </c>
      <c r="C11431" t="s">
        <v>22</v>
      </c>
      <c r="D11431">
        <v>52</v>
      </c>
    </row>
    <row r="11432" spans="1:4" x14ac:dyDescent="0.3">
      <c r="A11432">
        <v>6878</v>
      </c>
      <c r="B11432" t="s">
        <v>41</v>
      </c>
      <c r="C11432" t="s">
        <v>17</v>
      </c>
      <c r="D11432">
        <v>43</v>
      </c>
    </row>
    <row r="11433" spans="1:4" x14ac:dyDescent="0.3">
      <c r="A11433">
        <v>6878</v>
      </c>
      <c r="B11433" t="s">
        <v>41</v>
      </c>
      <c r="C11433" t="s">
        <v>18</v>
      </c>
      <c r="D11433">
        <v>12</v>
      </c>
    </row>
    <row r="11434" spans="1:4" x14ac:dyDescent="0.3">
      <c r="A11434">
        <v>6878</v>
      </c>
      <c r="B11434" t="s">
        <v>41</v>
      </c>
      <c r="C11434" t="s">
        <v>19</v>
      </c>
      <c r="D11434">
        <v>96</v>
      </c>
    </row>
    <row r="11435" spans="1:4" x14ac:dyDescent="0.3">
      <c r="A11435">
        <v>6878</v>
      </c>
      <c r="B11435" t="s">
        <v>41</v>
      </c>
      <c r="C11435" t="s">
        <v>20</v>
      </c>
      <c r="D11435">
        <v>78</v>
      </c>
    </row>
    <row r="11436" spans="1:4" x14ac:dyDescent="0.3">
      <c r="A11436">
        <v>6878</v>
      </c>
      <c r="B11436" t="s">
        <v>41</v>
      </c>
      <c r="C11436" t="s">
        <v>21</v>
      </c>
      <c r="D11436">
        <v>40</v>
      </c>
    </row>
    <row r="11437" spans="1:4" x14ac:dyDescent="0.3">
      <c r="A11437">
        <v>6878</v>
      </c>
      <c r="B11437" t="s">
        <v>41</v>
      </c>
      <c r="C11437" t="s">
        <v>22</v>
      </c>
      <c r="D11437">
        <v>55</v>
      </c>
    </row>
    <row r="11438" spans="1:4" x14ac:dyDescent="0.3">
      <c r="A11438">
        <v>3896</v>
      </c>
      <c r="B11438" t="s">
        <v>41</v>
      </c>
      <c r="C11438" t="s">
        <v>17</v>
      </c>
      <c r="D11438">
        <v>22</v>
      </c>
    </row>
    <row r="11439" spans="1:4" x14ac:dyDescent="0.3">
      <c r="A11439">
        <v>3896</v>
      </c>
      <c r="B11439" t="s">
        <v>41</v>
      </c>
      <c r="C11439" t="s">
        <v>18</v>
      </c>
      <c r="D11439">
        <v>1</v>
      </c>
    </row>
    <row r="11440" spans="1:4" x14ac:dyDescent="0.3">
      <c r="A11440">
        <v>3896</v>
      </c>
      <c r="B11440" t="s">
        <v>41</v>
      </c>
      <c r="C11440" t="s">
        <v>19</v>
      </c>
      <c r="D11440">
        <v>11</v>
      </c>
    </row>
    <row r="11441" spans="1:4" x14ac:dyDescent="0.3">
      <c r="A11441">
        <v>3896</v>
      </c>
      <c r="B11441" t="s">
        <v>41</v>
      </c>
      <c r="C11441" t="s">
        <v>20</v>
      </c>
      <c r="D11441">
        <v>0</v>
      </c>
    </row>
    <row r="11442" spans="1:4" x14ac:dyDescent="0.3">
      <c r="A11442">
        <v>3896</v>
      </c>
      <c r="B11442" t="s">
        <v>41</v>
      </c>
      <c r="C11442" t="s">
        <v>21</v>
      </c>
      <c r="D11442">
        <v>1</v>
      </c>
    </row>
    <row r="11443" spans="1:4" x14ac:dyDescent="0.3">
      <c r="A11443">
        <v>3896</v>
      </c>
      <c r="B11443" t="s">
        <v>41</v>
      </c>
      <c r="C11443" t="s">
        <v>22</v>
      </c>
      <c r="D11443">
        <v>2</v>
      </c>
    </row>
    <row r="11444" spans="1:4" x14ac:dyDescent="0.3">
      <c r="A11444">
        <v>4832</v>
      </c>
      <c r="B11444" t="s">
        <v>41</v>
      </c>
      <c r="C11444" t="s">
        <v>17</v>
      </c>
      <c r="D11444">
        <v>6</v>
      </c>
    </row>
    <row r="11445" spans="1:4" x14ac:dyDescent="0.3">
      <c r="A11445">
        <v>4832</v>
      </c>
      <c r="B11445" t="s">
        <v>41</v>
      </c>
      <c r="C11445" t="s">
        <v>18</v>
      </c>
      <c r="D11445">
        <v>5</v>
      </c>
    </row>
    <row r="11446" spans="1:4" x14ac:dyDescent="0.3">
      <c r="A11446">
        <v>4832</v>
      </c>
      <c r="B11446" t="s">
        <v>41</v>
      </c>
      <c r="C11446" t="s">
        <v>19</v>
      </c>
      <c r="D11446">
        <v>17</v>
      </c>
    </row>
    <row r="11447" spans="1:4" x14ac:dyDescent="0.3">
      <c r="A11447">
        <v>4832</v>
      </c>
      <c r="B11447" t="s">
        <v>41</v>
      </c>
      <c r="C11447" t="s">
        <v>20</v>
      </c>
      <c r="D11447">
        <v>3</v>
      </c>
    </row>
    <row r="11448" spans="1:4" x14ac:dyDescent="0.3">
      <c r="A11448">
        <v>4832</v>
      </c>
      <c r="B11448" t="s">
        <v>41</v>
      </c>
      <c r="C11448" t="s">
        <v>21</v>
      </c>
      <c r="D11448">
        <v>24</v>
      </c>
    </row>
    <row r="11449" spans="1:4" x14ac:dyDescent="0.3">
      <c r="A11449">
        <v>4832</v>
      </c>
      <c r="B11449" t="s">
        <v>41</v>
      </c>
      <c r="C11449" t="s">
        <v>22</v>
      </c>
      <c r="D11449">
        <v>46</v>
      </c>
    </row>
    <row r="11450" spans="1:4" x14ac:dyDescent="0.3">
      <c r="A11450">
        <v>3887</v>
      </c>
      <c r="B11450" t="s">
        <v>45</v>
      </c>
      <c r="C11450" t="s">
        <v>17</v>
      </c>
      <c r="D11450">
        <v>3</v>
      </c>
    </row>
    <row r="11451" spans="1:4" x14ac:dyDescent="0.3">
      <c r="A11451">
        <v>3887</v>
      </c>
      <c r="B11451" t="s">
        <v>45</v>
      </c>
      <c r="C11451" t="s">
        <v>18</v>
      </c>
      <c r="D11451">
        <v>17</v>
      </c>
    </row>
    <row r="11452" spans="1:4" x14ac:dyDescent="0.3">
      <c r="A11452">
        <v>3887</v>
      </c>
      <c r="B11452" t="s">
        <v>45</v>
      </c>
      <c r="C11452" t="s">
        <v>19</v>
      </c>
      <c r="D11452">
        <v>26</v>
      </c>
    </row>
    <row r="11453" spans="1:4" x14ac:dyDescent="0.3">
      <c r="A11453">
        <v>3887</v>
      </c>
      <c r="B11453" t="s">
        <v>45</v>
      </c>
      <c r="C11453" t="s">
        <v>20</v>
      </c>
      <c r="D11453">
        <v>20</v>
      </c>
    </row>
    <row r="11454" spans="1:4" x14ac:dyDescent="0.3">
      <c r="A11454">
        <v>3887</v>
      </c>
      <c r="B11454" t="s">
        <v>45</v>
      </c>
      <c r="C11454" t="s">
        <v>21</v>
      </c>
      <c r="D11454">
        <v>1</v>
      </c>
    </row>
    <row r="11455" spans="1:4" x14ac:dyDescent="0.3">
      <c r="A11455">
        <v>3887</v>
      </c>
      <c r="B11455" t="s">
        <v>45</v>
      </c>
      <c r="C11455" t="s">
        <v>22</v>
      </c>
      <c r="D11455">
        <v>39</v>
      </c>
    </row>
    <row r="11456" spans="1:4" x14ac:dyDescent="0.3">
      <c r="A11456">
        <v>6197</v>
      </c>
      <c r="B11456" t="s">
        <v>41</v>
      </c>
      <c r="C11456" t="s">
        <v>17</v>
      </c>
      <c r="D11456">
        <v>37</v>
      </c>
    </row>
    <row r="11457" spans="1:4" x14ac:dyDescent="0.3">
      <c r="A11457">
        <v>6197</v>
      </c>
      <c r="B11457" t="s">
        <v>41</v>
      </c>
      <c r="C11457" t="s">
        <v>18</v>
      </c>
      <c r="D11457">
        <v>0</v>
      </c>
    </row>
    <row r="11458" spans="1:4" x14ac:dyDescent="0.3">
      <c r="A11458">
        <v>6197</v>
      </c>
      <c r="B11458" t="s">
        <v>41</v>
      </c>
      <c r="C11458" t="s">
        <v>19</v>
      </c>
      <c r="D11458">
        <v>17</v>
      </c>
    </row>
    <row r="11459" spans="1:4" x14ac:dyDescent="0.3">
      <c r="A11459">
        <v>6197</v>
      </c>
      <c r="B11459" t="s">
        <v>41</v>
      </c>
      <c r="C11459" t="s">
        <v>20</v>
      </c>
      <c r="D11459">
        <v>0</v>
      </c>
    </row>
    <row r="11460" spans="1:4" x14ac:dyDescent="0.3">
      <c r="A11460">
        <v>6197</v>
      </c>
      <c r="B11460" t="s">
        <v>41</v>
      </c>
      <c r="C11460" t="s">
        <v>21</v>
      </c>
      <c r="D11460">
        <v>0</v>
      </c>
    </row>
    <row r="11461" spans="1:4" x14ac:dyDescent="0.3">
      <c r="A11461">
        <v>6197</v>
      </c>
      <c r="B11461" t="s">
        <v>41</v>
      </c>
      <c r="C11461" t="s">
        <v>22</v>
      </c>
      <c r="D11461">
        <v>3</v>
      </c>
    </row>
    <row r="11462" spans="1:4" x14ac:dyDescent="0.3">
      <c r="A11462">
        <v>6642</v>
      </c>
      <c r="B11462" t="s">
        <v>47</v>
      </c>
      <c r="C11462" t="s">
        <v>17</v>
      </c>
      <c r="D11462">
        <v>30</v>
      </c>
    </row>
    <row r="11463" spans="1:4" x14ac:dyDescent="0.3">
      <c r="A11463">
        <v>6642</v>
      </c>
      <c r="B11463" t="s">
        <v>47</v>
      </c>
      <c r="C11463" t="s">
        <v>18</v>
      </c>
      <c r="D11463">
        <v>5</v>
      </c>
    </row>
    <row r="11464" spans="1:4" x14ac:dyDescent="0.3">
      <c r="A11464">
        <v>6642</v>
      </c>
      <c r="B11464" t="s">
        <v>47</v>
      </c>
      <c r="C11464" t="s">
        <v>19</v>
      </c>
      <c r="D11464">
        <v>22</v>
      </c>
    </row>
    <row r="11465" spans="1:4" x14ac:dyDescent="0.3">
      <c r="A11465">
        <v>6642</v>
      </c>
      <c r="B11465" t="s">
        <v>47</v>
      </c>
      <c r="C11465" t="s">
        <v>20</v>
      </c>
      <c r="D11465">
        <v>8</v>
      </c>
    </row>
    <row r="11466" spans="1:4" x14ac:dyDescent="0.3">
      <c r="A11466">
        <v>6642</v>
      </c>
      <c r="B11466" t="s">
        <v>47</v>
      </c>
      <c r="C11466" t="s">
        <v>21</v>
      </c>
      <c r="D11466">
        <v>9</v>
      </c>
    </row>
    <row r="11467" spans="1:4" x14ac:dyDescent="0.3">
      <c r="A11467">
        <v>6642</v>
      </c>
      <c r="B11467" t="s">
        <v>47</v>
      </c>
      <c r="C11467" t="s">
        <v>22</v>
      </c>
      <c r="D11467">
        <v>28</v>
      </c>
    </row>
    <row r="11468" spans="1:4" x14ac:dyDescent="0.3">
      <c r="A11468">
        <v>3645</v>
      </c>
      <c r="B11468" t="s">
        <v>41</v>
      </c>
      <c r="C11468" t="s">
        <v>17</v>
      </c>
      <c r="D11468">
        <v>19</v>
      </c>
    </row>
    <row r="11469" spans="1:4" x14ac:dyDescent="0.3">
      <c r="A11469">
        <v>3645</v>
      </c>
      <c r="B11469" t="s">
        <v>41</v>
      </c>
      <c r="C11469" t="s">
        <v>18</v>
      </c>
      <c r="D11469">
        <v>3</v>
      </c>
    </row>
    <row r="11470" spans="1:4" x14ac:dyDescent="0.3">
      <c r="A11470">
        <v>3645</v>
      </c>
      <c r="B11470" t="s">
        <v>41</v>
      </c>
      <c r="C11470" t="s">
        <v>19</v>
      </c>
      <c r="D11470">
        <v>26</v>
      </c>
    </row>
    <row r="11471" spans="1:4" x14ac:dyDescent="0.3">
      <c r="A11471">
        <v>3645</v>
      </c>
      <c r="B11471" t="s">
        <v>41</v>
      </c>
      <c r="C11471" t="s">
        <v>20</v>
      </c>
      <c r="D11471">
        <v>10</v>
      </c>
    </row>
    <row r="11472" spans="1:4" x14ac:dyDescent="0.3">
      <c r="A11472">
        <v>3645</v>
      </c>
      <c r="B11472" t="s">
        <v>41</v>
      </c>
      <c r="C11472" t="s">
        <v>21</v>
      </c>
      <c r="D11472">
        <v>9</v>
      </c>
    </row>
    <row r="11473" spans="1:4" x14ac:dyDescent="0.3">
      <c r="A11473">
        <v>3645</v>
      </c>
      <c r="B11473" t="s">
        <v>41</v>
      </c>
      <c r="C11473" t="s">
        <v>22</v>
      </c>
      <c r="D11473">
        <v>3</v>
      </c>
    </row>
    <row r="11474" spans="1:4" x14ac:dyDescent="0.3">
      <c r="A11474">
        <v>9135</v>
      </c>
      <c r="B11474" t="s">
        <v>41</v>
      </c>
      <c r="C11474" t="s">
        <v>17</v>
      </c>
      <c r="D11474">
        <v>13</v>
      </c>
    </row>
    <row r="11475" spans="1:4" x14ac:dyDescent="0.3">
      <c r="A11475">
        <v>9135</v>
      </c>
      <c r="B11475" t="s">
        <v>41</v>
      </c>
      <c r="C11475" t="s">
        <v>18</v>
      </c>
      <c r="D11475">
        <v>2</v>
      </c>
    </row>
    <row r="11476" spans="1:4" x14ac:dyDescent="0.3">
      <c r="A11476">
        <v>9135</v>
      </c>
      <c r="B11476" t="s">
        <v>41</v>
      </c>
      <c r="C11476" t="s">
        <v>19</v>
      </c>
      <c r="D11476">
        <v>21</v>
      </c>
    </row>
    <row r="11477" spans="1:4" x14ac:dyDescent="0.3">
      <c r="A11477">
        <v>9135</v>
      </c>
      <c r="B11477" t="s">
        <v>41</v>
      </c>
      <c r="C11477" t="s">
        <v>20</v>
      </c>
      <c r="D11477">
        <v>4</v>
      </c>
    </row>
    <row r="11478" spans="1:4" x14ac:dyDescent="0.3">
      <c r="A11478">
        <v>9135</v>
      </c>
      <c r="B11478" t="s">
        <v>41</v>
      </c>
      <c r="C11478" t="s">
        <v>21</v>
      </c>
      <c r="D11478">
        <v>0</v>
      </c>
    </row>
    <row r="11479" spans="1:4" x14ac:dyDescent="0.3">
      <c r="A11479">
        <v>9135</v>
      </c>
      <c r="B11479" t="s">
        <v>41</v>
      </c>
      <c r="C11479" t="s">
        <v>22</v>
      </c>
      <c r="D11479">
        <v>24</v>
      </c>
    </row>
    <row r="11480" spans="1:4" x14ac:dyDescent="0.3">
      <c r="A11480">
        <v>8234</v>
      </c>
      <c r="B11480" t="s">
        <v>41</v>
      </c>
      <c r="C11480" t="s">
        <v>17</v>
      </c>
      <c r="D11480">
        <v>1</v>
      </c>
    </row>
    <row r="11481" spans="1:4" x14ac:dyDescent="0.3">
      <c r="A11481">
        <v>8234</v>
      </c>
      <c r="B11481" t="s">
        <v>41</v>
      </c>
      <c r="C11481" t="s">
        <v>18</v>
      </c>
      <c r="D11481">
        <v>6</v>
      </c>
    </row>
    <row r="11482" spans="1:4" x14ac:dyDescent="0.3">
      <c r="A11482">
        <v>8234</v>
      </c>
      <c r="B11482" t="s">
        <v>41</v>
      </c>
      <c r="C11482" t="s">
        <v>19</v>
      </c>
      <c r="D11482">
        <v>7</v>
      </c>
    </row>
    <row r="11483" spans="1:4" x14ac:dyDescent="0.3">
      <c r="A11483">
        <v>8234</v>
      </c>
      <c r="B11483" t="s">
        <v>41</v>
      </c>
      <c r="C11483" t="s">
        <v>20</v>
      </c>
      <c r="D11483">
        <v>0</v>
      </c>
    </row>
    <row r="11484" spans="1:4" x14ac:dyDescent="0.3">
      <c r="A11484">
        <v>8234</v>
      </c>
      <c r="B11484" t="s">
        <v>41</v>
      </c>
      <c r="C11484" t="s">
        <v>21</v>
      </c>
      <c r="D11484">
        <v>1</v>
      </c>
    </row>
    <row r="11485" spans="1:4" x14ac:dyDescent="0.3">
      <c r="A11485">
        <v>8234</v>
      </c>
      <c r="B11485" t="s">
        <v>41</v>
      </c>
      <c r="C11485" t="s">
        <v>22</v>
      </c>
      <c r="D11485">
        <v>3</v>
      </c>
    </row>
    <row r="11486" spans="1:4" x14ac:dyDescent="0.3">
      <c r="A11486">
        <v>8135</v>
      </c>
      <c r="B11486" t="s">
        <v>47</v>
      </c>
      <c r="C11486" t="s">
        <v>17</v>
      </c>
      <c r="D11486">
        <v>7</v>
      </c>
    </row>
    <row r="11487" spans="1:4" x14ac:dyDescent="0.3">
      <c r="A11487">
        <v>8135</v>
      </c>
      <c r="B11487" t="s">
        <v>47</v>
      </c>
      <c r="C11487" t="s">
        <v>18</v>
      </c>
      <c r="D11487">
        <v>4</v>
      </c>
    </row>
    <row r="11488" spans="1:4" x14ac:dyDescent="0.3">
      <c r="A11488">
        <v>8135</v>
      </c>
      <c r="B11488" t="s">
        <v>47</v>
      </c>
      <c r="C11488" t="s">
        <v>19</v>
      </c>
      <c r="D11488">
        <v>23</v>
      </c>
    </row>
    <row r="11489" spans="1:4" x14ac:dyDescent="0.3">
      <c r="A11489">
        <v>8135</v>
      </c>
      <c r="B11489" t="s">
        <v>47</v>
      </c>
      <c r="C11489" t="s">
        <v>20</v>
      </c>
      <c r="D11489">
        <v>7</v>
      </c>
    </row>
    <row r="11490" spans="1:4" x14ac:dyDescent="0.3">
      <c r="A11490">
        <v>8135</v>
      </c>
      <c r="B11490" t="s">
        <v>47</v>
      </c>
      <c r="C11490" t="s">
        <v>21</v>
      </c>
      <c r="D11490">
        <v>0</v>
      </c>
    </row>
    <row r="11491" spans="1:4" x14ac:dyDescent="0.3">
      <c r="A11491">
        <v>8135</v>
      </c>
      <c r="B11491" t="s">
        <v>47</v>
      </c>
      <c r="C11491" t="s">
        <v>22</v>
      </c>
      <c r="D11491">
        <v>11</v>
      </c>
    </row>
    <row r="11492" spans="1:4" x14ac:dyDescent="0.3">
      <c r="A11492">
        <v>2256</v>
      </c>
      <c r="B11492" t="s">
        <v>41</v>
      </c>
      <c r="C11492" t="s">
        <v>17</v>
      </c>
      <c r="D11492">
        <v>17</v>
      </c>
    </row>
    <row r="11493" spans="1:4" x14ac:dyDescent="0.3">
      <c r="A11493">
        <v>2256</v>
      </c>
      <c r="B11493" t="s">
        <v>41</v>
      </c>
      <c r="C11493" t="s">
        <v>18</v>
      </c>
      <c r="D11493">
        <v>0</v>
      </c>
    </row>
    <row r="11494" spans="1:4" x14ac:dyDescent="0.3">
      <c r="A11494">
        <v>2256</v>
      </c>
      <c r="B11494" t="s">
        <v>41</v>
      </c>
      <c r="C11494" t="s">
        <v>19</v>
      </c>
      <c r="D11494">
        <v>3</v>
      </c>
    </row>
    <row r="11495" spans="1:4" x14ac:dyDescent="0.3">
      <c r="A11495">
        <v>2256</v>
      </c>
      <c r="B11495" t="s">
        <v>41</v>
      </c>
      <c r="C11495" t="s">
        <v>20</v>
      </c>
      <c r="D11495">
        <v>0</v>
      </c>
    </row>
    <row r="11496" spans="1:4" x14ac:dyDescent="0.3">
      <c r="A11496">
        <v>2256</v>
      </c>
      <c r="B11496" t="s">
        <v>41</v>
      </c>
      <c r="C11496" t="s">
        <v>21</v>
      </c>
      <c r="D11496">
        <v>0</v>
      </c>
    </row>
    <row r="11497" spans="1:4" x14ac:dyDescent="0.3">
      <c r="A11497">
        <v>2256</v>
      </c>
      <c r="B11497" t="s">
        <v>41</v>
      </c>
      <c r="C11497" t="s">
        <v>22</v>
      </c>
      <c r="D11497">
        <v>1</v>
      </c>
    </row>
    <row r="11498" spans="1:4" x14ac:dyDescent="0.3">
      <c r="A11498">
        <v>11092</v>
      </c>
      <c r="B11498" t="s">
        <v>47</v>
      </c>
      <c r="C11498" t="s">
        <v>17</v>
      </c>
      <c r="D11498">
        <v>12</v>
      </c>
    </row>
    <row r="11499" spans="1:4" x14ac:dyDescent="0.3">
      <c r="A11499">
        <v>11092</v>
      </c>
      <c r="B11499" t="s">
        <v>47</v>
      </c>
      <c r="C11499" t="s">
        <v>18</v>
      </c>
      <c r="D11499">
        <v>1</v>
      </c>
    </row>
    <row r="11500" spans="1:4" x14ac:dyDescent="0.3">
      <c r="A11500">
        <v>11092</v>
      </c>
      <c r="B11500" t="s">
        <v>47</v>
      </c>
      <c r="C11500" t="s">
        <v>19</v>
      </c>
      <c r="D11500">
        <v>21</v>
      </c>
    </row>
    <row r="11501" spans="1:4" x14ac:dyDescent="0.3">
      <c r="A11501">
        <v>11092</v>
      </c>
      <c r="B11501" t="s">
        <v>47</v>
      </c>
      <c r="C11501" t="s">
        <v>20</v>
      </c>
      <c r="D11501">
        <v>2</v>
      </c>
    </row>
    <row r="11502" spans="1:4" x14ac:dyDescent="0.3">
      <c r="A11502">
        <v>11092</v>
      </c>
      <c r="B11502" t="s">
        <v>47</v>
      </c>
      <c r="C11502" t="s">
        <v>21</v>
      </c>
      <c r="D11502">
        <v>2</v>
      </c>
    </row>
    <row r="11503" spans="1:4" x14ac:dyDescent="0.3">
      <c r="A11503">
        <v>11092</v>
      </c>
      <c r="B11503" t="s">
        <v>47</v>
      </c>
      <c r="C11503" t="s">
        <v>22</v>
      </c>
      <c r="D11503">
        <v>3</v>
      </c>
    </row>
    <row r="11504" spans="1:4" x14ac:dyDescent="0.3">
      <c r="A11504">
        <v>5731</v>
      </c>
      <c r="B11504" t="s">
        <v>41</v>
      </c>
      <c r="C11504" t="s">
        <v>17</v>
      </c>
      <c r="D11504">
        <v>12</v>
      </c>
    </row>
    <row r="11505" spans="1:4" x14ac:dyDescent="0.3">
      <c r="A11505">
        <v>5731</v>
      </c>
      <c r="B11505" t="s">
        <v>41</v>
      </c>
      <c r="C11505" t="s">
        <v>18</v>
      </c>
      <c r="D11505">
        <v>0</v>
      </c>
    </row>
    <row r="11506" spans="1:4" x14ac:dyDescent="0.3">
      <c r="A11506">
        <v>5731</v>
      </c>
      <c r="B11506" t="s">
        <v>41</v>
      </c>
      <c r="C11506" t="s">
        <v>19</v>
      </c>
      <c r="D11506">
        <v>13</v>
      </c>
    </row>
    <row r="11507" spans="1:4" x14ac:dyDescent="0.3">
      <c r="A11507">
        <v>5731</v>
      </c>
      <c r="B11507" t="s">
        <v>41</v>
      </c>
      <c r="C11507" t="s">
        <v>20</v>
      </c>
      <c r="D11507">
        <v>2</v>
      </c>
    </row>
    <row r="11508" spans="1:4" x14ac:dyDescent="0.3">
      <c r="A11508">
        <v>5731</v>
      </c>
      <c r="B11508" t="s">
        <v>41</v>
      </c>
      <c r="C11508" t="s">
        <v>21</v>
      </c>
      <c r="D11508">
        <v>0</v>
      </c>
    </row>
    <row r="11509" spans="1:4" x14ac:dyDescent="0.3">
      <c r="A11509">
        <v>5731</v>
      </c>
      <c r="B11509" t="s">
        <v>41</v>
      </c>
      <c r="C11509" t="s">
        <v>22</v>
      </c>
      <c r="D11509">
        <v>10</v>
      </c>
    </row>
    <row r="11510" spans="1:4" x14ac:dyDescent="0.3">
      <c r="A11510">
        <v>7152</v>
      </c>
      <c r="B11510" t="s">
        <v>52</v>
      </c>
      <c r="C11510" t="s">
        <v>17</v>
      </c>
      <c r="D11510">
        <v>12</v>
      </c>
    </row>
    <row r="11511" spans="1:4" x14ac:dyDescent="0.3">
      <c r="A11511">
        <v>7152</v>
      </c>
      <c r="B11511" t="s">
        <v>52</v>
      </c>
      <c r="C11511" t="s">
        <v>18</v>
      </c>
      <c r="D11511">
        <v>0</v>
      </c>
    </row>
    <row r="11512" spans="1:4" x14ac:dyDescent="0.3">
      <c r="A11512">
        <v>7152</v>
      </c>
      <c r="B11512" t="s">
        <v>52</v>
      </c>
      <c r="C11512" t="s">
        <v>19</v>
      </c>
      <c r="D11512">
        <v>13</v>
      </c>
    </row>
    <row r="11513" spans="1:4" x14ac:dyDescent="0.3">
      <c r="A11513">
        <v>7152</v>
      </c>
      <c r="B11513" t="s">
        <v>52</v>
      </c>
      <c r="C11513" t="s">
        <v>20</v>
      </c>
      <c r="D11513">
        <v>2</v>
      </c>
    </row>
    <row r="11514" spans="1:4" x14ac:dyDescent="0.3">
      <c r="A11514">
        <v>7152</v>
      </c>
      <c r="B11514" t="s">
        <v>52</v>
      </c>
      <c r="C11514" t="s">
        <v>21</v>
      </c>
      <c r="D11514">
        <v>0</v>
      </c>
    </row>
    <row r="11515" spans="1:4" x14ac:dyDescent="0.3">
      <c r="A11515">
        <v>7152</v>
      </c>
      <c r="B11515" t="s">
        <v>52</v>
      </c>
      <c r="C11515" t="s">
        <v>22</v>
      </c>
      <c r="D11515">
        <v>10</v>
      </c>
    </row>
    <row r="11516" spans="1:4" x14ac:dyDescent="0.3">
      <c r="A11516">
        <v>7419</v>
      </c>
      <c r="B11516" t="s">
        <v>41</v>
      </c>
      <c r="C11516" t="s">
        <v>17</v>
      </c>
      <c r="D11516">
        <v>8</v>
      </c>
    </row>
    <row r="11517" spans="1:4" x14ac:dyDescent="0.3">
      <c r="A11517">
        <v>7419</v>
      </c>
      <c r="B11517" t="s">
        <v>41</v>
      </c>
      <c r="C11517" t="s">
        <v>18</v>
      </c>
      <c r="D11517">
        <v>3</v>
      </c>
    </row>
    <row r="11518" spans="1:4" x14ac:dyDescent="0.3">
      <c r="A11518">
        <v>7419</v>
      </c>
      <c r="B11518" t="s">
        <v>41</v>
      </c>
      <c r="C11518" t="s">
        <v>19</v>
      </c>
      <c r="D11518">
        <v>19</v>
      </c>
    </row>
    <row r="11519" spans="1:4" x14ac:dyDescent="0.3">
      <c r="A11519">
        <v>7419</v>
      </c>
      <c r="B11519" t="s">
        <v>41</v>
      </c>
      <c r="C11519" t="s">
        <v>20</v>
      </c>
      <c r="D11519">
        <v>0</v>
      </c>
    </row>
    <row r="11520" spans="1:4" x14ac:dyDescent="0.3">
      <c r="A11520">
        <v>7419</v>
      </c>
      <c r="B11520" t="s">
        <v>41</v>
      </c>
      <c r="C11520" t="s">
        <v>21</v>
      </c>
      <c r="D11520">
        <v>2</v>
      </c>
    </row>
    <row r="11521" spans="1:4" x14ac:dyDescent="0.3">
      <c r="A11521">
        <v>7419</v>
      </c>
      <c r="B11521" t="s">
        <v>41</v>
      </c>
      <c r="C11521" t="s">
        <v>22</v>
      </c>
      <c r="D11521">
        <v>3</v>
      </c>
    </row>
    <row r="11522" spans="1:4" x14ac:dyDescent="0.3">
      <c r="A11522">
        <v>6609</v>
      </c>
      <c r="B11522" t="s">
        <v>47</v>
      </c>
      <c r="C11522" t="s">
        <v>17</v>
      </c>
      <c r="D11522">
        <v>1</v>
      </c>
    </row>
    <row r="11523" spans="1:4" x14ac:dyDescent="0.3">
      <c r="A11523">
        <v>6609</v>
      </c>
      <c r="B11523" t="s">
        <v>47</v>
      </c>
      <c r="C11523" t="s">
        <v>18</v>
      </c>
      <c r="D11523">
        <v>26</v>
      </c>
    </row>
    <row r="11524" spans="1:4" x14ac:dyDescent="0.3">
      <c r="A11524">
        <v>6609</v>
      </c>
      <c r="B11524" t="s">
        <v>47</v>
      </c>
      <c r="C11524" t="s">
        <v>19</v>
      </c>
      <c r="D11524">
        <v>25</v>
      </c>
    </row>
    <row r="11525" spans="1:4" x14ac:dyDescent="0.3">
      <c r="A11525">
        <v>6609</v>
      </c>
      <c r="B11525" t="s">
        <v>47</v>
      </c>
      <c r="C11525" t="s">
        <v>20</v>
      </c>
      <c r="D11525">
        <v>17</v>
      </c>
    </row>
    <row r="11526" spans="1:4" x14ac:dyDescent="0.3">
      <c r="A11526">
        <v>6609</v>
      </c>
      <c r="B11526" t="s">
        <v>47</v>
      </c>
      <c r="C11526" t="s">
        <v>21</v>
      </c>
      <c r="D11526">
        <v>23</v>
      </c>
    </row>
    <row r="11527" spans="1:4" x14ac:dyDescent="0.3">
      <c r="A11527">
        <v>6609</v>
      </c>
      <c r="B11527" t="s">
        <v>47</v>
      </c>
      <c r="C11527" t="s">
        <v>22</v>
      </c>
      <c r="D11527">
        <v>15</v>
      </c>
    </row>
    <row r="11528" spans="1:4" x14ac:dyDescent="0.3">
      <c r="A11528">
        <v>5043</v>
      </c>
      <c r="B11528" t="s">
        <v>41</v>
      </c>
      <c r="C11528" t="s">
        <v>17</v>
      </c>
      <c r="D11528">
        <v>7</v>
      </c>
    </row>
    <row r="11529" spans="1:4" x14ac:dyDescent="0.3">
      <c r="A11529">
        <v>5043</v>
      </c>
      <c r="B11529" t="s">
        <v>41</v>
      </c>
      <c r="C11529" t="s">
        <v>18</v>
      </c>
      <c r="D11529">
        <v>23</v>
      </c>
    </row>
    <row r="11530" spans="1:4" x14ac:dyDescent="0.3">
      <c r="A11530">
        <v>5043</v>
      </c>
      <c r="B11530" t="s">
        <v>41</v>
      </c>
      <c r="C11530" t="s">
        <v>19</v>
      </c>
      <c r="D11530">
        <v>78</v>
      </c>
    </row>
    <row r="11531" spans="1:4" x14ac:dyDescent="0.3">
      <c r="A11531">
        <v>5043</v>
      </c>
      <c r="B11531" t="s">
        <v>41</v>
      </c>
      <c r="C11531" t="s">
        <v>20</v>
      </c>
      <c r="D11531">
        <v>133</v>
      </c>
    </row>
    <row r="11532" spans="1:4" x14ac:dyDescent="0.3">
      <c r="A11532">
        <v>5043</v>
      </c>
      <c r="B11532" t="s">
        <v>41</v>
      </c>
      <c r="C11532" t="s">
        <v>21</v>
      </c>
      <c r="D11532">
        <v>49</v>
      </c>
    </row>
    <row r="11533" spans="1:4" x14ac:dyDescent="0.3">
      <c r="A11533">
        <v>5043</v>
      </c>
      <c r="B11533" t="s">
        <v>41</v>
      </c>
      <c r="C11533" t="s">
        <v>22</v>
      </c>
      <c r="D11533">
        <v>144</v>
      </c>
    </row>
    <row r="11534" spans="1:4" x14ac:dyDescent="0.3">
      <c r="A11534">
        <v>9392</v>
      </c>
      <c r="B11534" t="s">
        <v>41</v>
      </c>
      <c r="C11534" t="s">
        <v>17</v>
      </c>
      <c r="D11534">
        <v>4</v>
      </c>
    </row>
    <row r="11535" spans="1:4" x14ac:dyDescent="0.3">
      <c r="A11535">
        <v>9392</v>
      </c>
      <c r="B11535" t="s">
        <v>41</v>
      </c>
      <c r="C11535" t="s">
        <v>18</v>
      </c>
      <c r="D11535">
        <v>1</v>
      </c>
    </row>
    <row r="11536" spans="1:4" x14ac:dyDescent="0.3">
      <c r="A11536">
        <v>9392</v>
      </c>
      <c r="B11536" t="s">
        <v>41</v>
      </c>
      <c r="C11536" t="s">
        <v>19</v>
      </c>
      <c r="D11536">
        <v>11</v>
      </c>
    </row>
    <row r="11537" spans="1:4" x14ac:dyDescent="0.3">
      <c r="A11537">
        <v>9392</v>
      </c>
      <c r="B11537" t="s">
        <v>41</v>
      </c>
      <c r="C11537" t="s">
        <v>20</v>
      </c>
      <c r="D11537">
        <v>0</v>
      </c>
    </row>
    <row r="11538" spans="1:4" x14ac:dyDescent="0.3">
      <c r="A11538">
        <v>9392</v>
      </c>
      <c r="B11538" t="s">
        <v>41</v>
      </c>
      <c r="C11538" t="s">
        <v>21</v>
      </c>
      <c r="D11538">
        <v>0</v>
      </c>
    </row>
    <row r="11539" spans="1:4" x14ac:dyDescent="0.3">
      <c r="A11539">
        <v>9392</v>
      </c>
      <c r="B11539" t="s">
        <v>41</v>
      </c>
      <c r="C11539" t="s">
        <v>22</v>
      </c>
      <c r="D11539">
        <v>1</v>
      </c>
    </row>
    <row r="11540" spans="1:4" x14ac:dyDescent="0.3">
      <c r="A11540">
        <v>577</v>
      </c>
      <c r="B11540" t="s">
        <v>41</v>
      </c>
      <c r="C11540" t="s">
        <v>17</v>
      </c>
      <c r="D11540">
        <v>9</v>
      </c>
    </row>
    <row r="11541" spans="1:4" x14ac:dyDescent="0.3">
      <c r="A11541">
        <v>577</v>
      </c>
      <c r="B11541" t="s">
        <v>41</v>
      </c>
      <c r="C11541" t="s">
        <v>18</v>
      </c>
      <c r="D11541">
        <v>1</v>
      </c>
    </row>
    <row r="11542" spans="1:4" x14ac:dyDescent="0.3">
      <c r="A11542">
        <v>577</v>
      </c>
      <c r="B11542" t="s">
        <v>41</v>
      </c>
      <c r="C11542" t="s">
        <v>19</v>
      </c>
      <c r="D11542">
        <v>7</v>
      </c>
    </row>
    <row r="11543" spans="1:4" x14ac:dyDescent="0.3">
      <c r="A11543">
        <v>577</v>
      </c>
      <c r="B11543" t="s">
        <v>41</v>
      </c>
      <c r="C11543" t="s">
        <v>20</v>
      </c>
      <c r="D11543">
        <v>0</v>
      </c>
    </row>
    <row r="11544" spans="1:4" x14ac:dyDescent="0.3">
      <c r="A11544">
        <v>577</v>
      </c>
      <c r="B11544" t="s">
        <v>41</v>
      </c>
      <c r="C11544" t="s">
        <v>21</v>
      </c>
      <c r="D11544">
        <v>3</v>
      </c>
    </row>
    <row r="11545" spans="1:4" x14ac:dyDescent="0.3">
      <c r="A11545">
        <v>577</v>
      </c>
      <c r="B11545" t="s">
        <v>41</v>
      </c>
      <c r="C11545" t="s">
        <v>22</v>
      </c>
      <c r="D11545">
        <v>2</v>
      </c>
    </row>
    <row r="11546" spans="1:4" x14ac:dyDescent="0.3">
      <c r="A11546">
        <v>8702</v>
      </c>
      <c r="B11546" t="s">
        <v>53</v>
      </c>
      <c r="C11546" t="s">
        <v>17</v>
      </c>
      <c r="D11546">
        <v>9</v>
      </c>
    </row>
    <row r="11547" spans="1:4" x14ac:dyDescent="0.3">
      <c r="A11547">
        <v>8702</v>
      </c>
      <c r="B11547" t="s">
        <v>53</v>
      </c>
      <c r="C11547" t="s">
        <v>18</v>
      </c>
      <c r="D11547">
        <v>1</v>
      </c>
    </row>
    <row r="11548" spans="1:4" x14ac:dyDescent="0.3">
      <c r="A11548">
        <v>8702</v>
      </c>
      <c r="B11548" t="s">
        <v>53</v>
      </c>
      <c r="C11548" t="s">
        <v>19</v>
      </c>
      <c r="D11548">
        <v>7</v>
      </c>
    </row>
    <row r="11549" spans="1:4" x14ac:dyDescent="0.3">
      <c r="A11549">
        <v>8702</v>
      </c>
      <c r="B11549" t="s">
        <v>53</v>
      </c>
      <c r="C11549" t="s">
        <v>20</v>
      </c>
      <c r="D11549">
        <v>0</v>
      </c>
    </row>
    <row r="11550" spans="1:4" x14ac:dyDescent="0.3">
      <c r="A11550">
        <v>8702</v>
      </c>
      <c r="B11550" t="s">
        <v>53</v>
      </c>
      <c r="C11550" t="s">
        <v>21</v>
      </c>
      <c r="D11550">
        <v>3</v>
      </c>
    </row>
    <row r="11551" spans="1:4" x14ac:dyDescent="0.3">
      <c r="A11551">
        <v>8702</v>
      </c>
      <c r="B11551" t="s">
        <v>53</v>
      </c>
      <c r="C11551" t="s">
        <v>22</v>
      </c>
      <c r="D11551">
        <v>2</v>
      </c>
    </row>
    <row r="11552" spans="1:4" x14ac:dyDescent="0.3">
      <c r="A11552">
        <v>10390</v>
      </c>
      <c r="B11552" t="s">
        <v>41</v>
      </c>
      <c r="C11552" t="s">
        <v>17</v>
      </c>
      <c r="D11552">
        <v>6</v>
      </c>
    </row>
    <row r="11553" spans="1:4" x14ac:dyDescent="0.3">
      <c r="A11553">
        <v>10390</v>
      </c>
      <c r="B11553" t="s">
        <v>41</v>
      </c>
      <c r="C11553" t="s">
        <v>18</v>
      </c>
      <c r="D11553">
        <v>7</v>
      </c>
    </row>
    <row r="11554" spans="1:4" x14ac:dyDescent="0.3">
      <c r="A11554">
        <v>10390</v>
      </c>
      <c r="B11554" t="s">
        <v>41</v>
      </c>
      <c r="C11554" t="s">
        <v>19</v>
      </c>
      <c r="D11554">
        <v>4</v>
      </c>
    </row>
    <row r="11555" spans="1:4" x14ac:dyDescent="0.3">
      <c r="A11555">
        <v>10390</v>
      </c>
      <c r="B11555" t="s">
        <v>41</v>
      </c>
      <c r="C11555" t="s">
        <v>20</v>
      </c>
      <c r="D11555">
        <v>3</v>
      </c>
    </row>
    <row r="11556" spans="1:4" x14ac:dyDescent="0.3">
      <c r="A11556">
        <v>10390</v>
      </c>
      <c r="B11556" t="s">
        <v>41</v>
      </c>
      <c r="C11556" t="s">
        <v>21</v>
      </c>
      <c r="D11556">
        <v>4</v>
      </c>
    </row>
    <row r="11557" spans="1:4" x14ac:dyDescent="0.3">
      <c r="A11557">
        <v>10390</v>
      </c>
      <c r="B11557" t="s">
        <v>41</v>
      </c>
      <c r="C11557" t="s">
        <v>22</v>
      </c>
      <c r="D11557">
        <v>6</v>
      </c>
    </row>
    <row r="11558" spans="1:4" x14ac:dyDescent="0.3">
      <c r="A11558">
        <v>7930</v>
      </c>
      <c r="B11558" t="s">
        <v>41</v>
      </c>
      <c r="C11558" t="s">
        <v>17</v>
      </c>
      <c r="D11558">
        <v>101</v>
      </c>
    </row>
    <row r="11559" spans="1:4" x14ac:dyDescent="0.3">
      <c r="A11559">
        <v>7930</v>
      </c>
      <c r="B11559" t="s">
        <v>41</v>
      </c>
      <c r="C11559" t="s">
        <v>18</v>
      </c>
      <c r="D11559">
        <v>13</v>
      </c>
    </row>
    <row r="11560" spans="1:4" x14ac:dyDescent="0.3">
      <c r="A11560">
        <v>7930</v>
      </c>
      <c r="B11560" t="s">
        <v>41</v>
      </c>
      <c r="C11560" t="s">
        <v>19</v>
      </c>
      <c r="D11560">
        <v>76</v>
      </c>
    </row>
    <row r="11561" spans="1:4" x14ac:dyDescent="0.3">
      <c r="A11561">
        <v>7930</v>
      </c>
      <c r="B11561" t="s">
        <v>41</v>
      </c>
      <c r="C11561" t="s">
        <v>20</v>
      </c>
      <c r="D11561">
        <v>20</v>
      </c>
    </row>
    <row r="11562" spans="1:4" x14ac:dyDescent="0.3">
      <c r="A11562">
        <v>7930</v>
      </c>
      <c r="B11562" t="s">
        <v>41</v>
      </c>
      <c r="C11562" t="s">
        <v>21</v>
      </c>
      <c r="D11562">
        <v>18</v>
      </c>
    </row>
    <row r="11563" spans="1:4" x14ac:dyDescent="0.3">
      <c r="A11563">
        <v>7930</v>
      </c>
      <c r="B11563" t="s">
        <v>41</v>
      </c>
      <c r="C11563" t="s">
        <v>22</v>
      </c>
      <c r="D11563">
        <v>40</v>
      </c>
    </row>
    <row r="11564" spans="1:4" x14ac:dyDescent="0.3">
      <c r="A11564">
        <v>2964</v>
      </c>
      <c r="B11564" t="s">
        <v>48</v>
      </c>
      <c r="C11564" t="s">
        <v>17</v>
      </c>
      <c r="D11564">
        <v>3</v>
      </c>
    </row>
    <row r="11565" spans="1:4" x14ac:dyDescent="0.3">
      <c r="A11565">
        <v>2964</v>
      </c>
      <c r="B11565" t="s">
        <v>48</v>
      </c>
      <c r="C11565" t="s">
        <v>18</v>
      </c>
      <c r="D11565">
        <v>10</v>
      </c>
    </row>
    <row r="11566" spans="1:4" x14ac:dyDescent="0.3">
      <c r="A11566">
        <v>2964</v>
      </c>
      <c r="B11566" t="s">
        <v>48</v>
      </c>
      <c r="C11566" t="s">
        <v>19</v>
      </c>
      <c r="D11566">
        <v>8</v>
      </c>
    </row>
    <row r="11567" spans="1:4" x14ac:dyDescent="0.3">
      <c r="A11567">
        <v>2964</v>
      </c>
      <c r="B11567" t="s">
        <v>48</v>
      </c>
      <c r="C11567" t="s">
        <v>20</v>
      </c>
      <c r="D11567">
        <v>3</v>
      </c>
    </row>
    <row r="11568" spans="1:4" x14ac:dyDescent="0.3">
      <c r="A11568">
        <v>2964</v>
      </c>
      <c r="B11568" t="s">
        <v>48</v>
      </c>
      <c r="C11568" t="s">
        <v>21</v>
      </c>
      <c r="D11568">
        <v>16</v>
      </c>
    </row>
    <row r="11569" spans="1:4" x14ac:dyDescent="0.3">
      <c r="A11569">
        <v>2964</v>
      </c>
      <c r="B11569" t="s">
        <v>48</v>
      </c>
      <c r="C11569" t="s">
        <v>22</v>
      </c>
      <c r="D11569">
        <v>32</v>
      </c>
    </row>
    <row r="11570" spans="1:4" x14ac:dyDescent="0.3">
      <c r="A11570">
        <v>9960</v>
      </c>
      <c r="B11570" t="s">
        <v>47</v>
      </c>
      <c r="C11570" t="s">
        <v>17</v>
      </c>
      <c r="D11570">
        <v>0</v>
      </c>
    </row>
    <row r="11571" spans="1:4" x14ac:dyDescent="0.3">
      <c r="A11571">
        <v>9960</v>
      </c>
      <c r="B11571" t="s">
        <v>47</v>
      </c>
      <c r="C11571" t="s">
        <v>18</v>
      </c>
      <c r="D11571">
        <v>0</v>
      </c>
    </row>
    <row r="11572" spans="1:4" x14ac:dyDescent="0.3">
      <c r="A11572">
        <v>9960</v>
      </c>
      <c r="B11572" t="s">
        <v>47</v>
      </c>
      <c r="C11572" t="s">
        <v>19</v>
      </c>
      <c r="D11572">
        <v>1</v>
      </c>
    </row>
    <row r="11573" spans="1:4" x14ac:dyDescent="0.3">
      <c r="A11573">
        <v>9960</v>
      </c>
      <c r="B11573" t="s">
        <v>47</v>
      </c>
      <c r="C11573" t="s">
        <v>20</v>
      </c>
      <c r="D11573">
        <v>8</v>
      </c>
    </row>
    <row r="11574" spans="1:4" x14ac:dyDescent="0.3">
      <c r="A11574">
        <v>9960</v>
      </c>
      <c r="B11574" t="s">
        <v>47</v>
      </c>
      <c r="C11574" t="s">
        <v>21</v>
      </c>
      <c r="D11574">
        <v>3</v>
      </c>
    </row>
    <row r="11575" spans="1:4" x14ac:dyDescent="0.3">
      <c r="A11575">
        <v>9960</v>
      </c>
      <c r="B11575" t="s">
        <v>47</v>
      </c>
      <c r="C11575" t="s">
        <v>22</v>
      </c>
      <c r="D11575">
        <v>2</v>
      </c>
    </row>
    <row r="11576" spans="1:4" x14ac:dyDescent="0.3">
      <c r="A11576">
        <v>8036</v>
      </c>
      <c r="B11576" t="s">
        <v>41</v>
      </c>
      <c r="C11576" t="s">
        <v>17</v>
      </c>
      <c r="D11576">
        <v>31</v>
      </c>
    </row>
    <row r="11577" spans="1:4" x14ac:dyDescent="0.3">
      <c r="A11577">
        <v>8036</v>
      </c>
      <c r="B11577" t="s">
        <v>41</v>
      </c>
      <c r="C11577" t="s">
        <v>18</v>
      </c>
      <c r="D11577">
        <v>1</v>
      </c>
    </row>
    <row r="11578" spans="1:4" x14ac:dyDescent="0.3">
      <c r="A11578">
        <v>8036</v>
      </c>
      <c r="B11578" t="s">
        <v>41</v>
      </c>
      <c r="C11578" t="s">
        <v>19</v>
      </c>
      <c r="D11578">
        <v>13</v>
      </c>
    </row>
    <row r="11579" spans="1:4" x14ac:dyDescent="0.3">
      <c r="A11579">
        <v>8036</v>
      </c>
      <c r="B11579" t="s">
        <v>41</v>
      </c>
      <c r="C11579" t="s">
        <v>20</v>
      </c>
      <c r="D11579">
        <v>7</v>
      </c>
    </row>
    <row r="11580" spans="1:4" x14ac:dyDescent="0.3">
      <c r="A11580">
        <v>8036</v>
      </c>
      <c r="B11580" t="s">
        <v>41</v>
      </c>
      <c r="C11580" t="s">
        <v>21</v>
      </c>
      <c r="D11580">
        <v>2</v>
      </c>
    </row>
    <row r="11581" spans="1:4" x14ac:dyDescent="0.3">
      <c r="A11581">
        <v>8036</v>
      </c>
      <c r="B11581" t="s">
        <v>41</v>
      </c>
      <c r="C11581" t="s">
        <v>22</v>
      </c>
      <c r="D11581">
        <v>9</v>
      </c>
    </row>
    <row r="11582" spans="1:4" x14ac:dyDescent="0.3">
      <c r="A11582">
        <v>8080</v>
      </c>
      <c r="B11582" t="s">
        <v>45</v>
      </c>
      <c r="C11582" t="s">
        <v>17</v>
      </c>
      <c r="D11582">
        <v>5</v>
      </c>
    </row>
    <row r="11583" spans="1:4" x14ac:dyDescent="0.3">
      <c r="A11583">
        <v>8080</v>
      </c>
      <c r="B11583" t="s">
        <v>45</v>
      </c>
      <c r="C11583" t="s">
        <v>18</v>
      </c>
      <c r="D11583">
        <v>1</v>
      </c>
    </row>
    <row r="11584" spans="1:4" x14ac:dyDescent="0.3">
      <c r="A11584">
        <v>8080</v>
      </c>
      <c r="B11584" t="s">
        <v>45</v>
      </c>
      <c r="C11584" t="s">
        <v>19</v>
      </c>
      <c r="D11584">
        <v>6</v>
      </c>
    </row>
    <row r="11585" spans="1:4" x14ac:dyDescent="0.3">
      <c r="A11585">
        <v>8080</v>
      </c>
      <c r="B11585" t="s">
        <v>45</v>
      </c>
      <c r="C11585" t="s">
        <v>20</v>
      </c>
      <c r="D11585">
        <v>3</v>
      </c>
    </row>
    <row r="11586" spans="1:4" x14ac:dyDescent="0.3">
      <c r="A11586">
        <v>8080</v>
      </c>
      <c r="B11586" t="s">
        <v>45</v>
      </c>
      <c r="C11586" t="s">
        <v>21</v>
      </c>
      <c r="D11586">
        <v>4</v>
      </c>
    </row>
    <row r="11587" spans="1:4" x14ac:dyDescent="0.3">
      <c r="A11587">
        <v>8080</v>
      </c>
      <c r="B11587" t="s">
        <v>45</v>
      </c>
      <c r="C11587" t="s">
        <v>22</v>
      </c>
      <c r="D11587">
        <v>3</v>
      </c>
    </row>
    <row r="11588" spans="1:4" x14ac:dyDescent="0.3">
      <c r="A11588">
        <v>2589</v>
      </c>
      <c r="B11588" t="s">
        <v>53</v>
      </c>
      <c r="C11588" t="s">
        <v>17</v>
      </c>
      <c r="D11588">
        <v>25</v>
      </c>
    </row>
    <row r="11589" spans="1:4" x14ac:dyDescent="0.3">
      <c r="A11589">
        <v>2589</v>
      </c>
      <c r="B11589" t="s">
        <v>53</v>
      </c>
      <c r="C11589" t="s">
        <v>18</v>
      </c>
      <c r="D11589">
        <v>3</v>
      </c>
    </row>
    <row r="11590" spans="1:4" x14ac:dyDescent="0.3">
      <c r="A11590">
        <v>2589</v>
      </c>
      <c r="B11590" t="s">
        <v>53</v>
      </c>
      <c r="C11590" t="s">
        <v>19</v>
      </c>
      <c r="D11590">
        <v>16</v>
      </c>
    </row>
    <row r="11591" spans="1:4" x14ac:dyDescent="0.3">
      <c r="A11591">
        <v>2589</v>
      </c>
      <c r="B11591" t="s">
        <v>53</v>
      </c>
      <c r="C11591" t="s">
        <v>20</v>
      </c>
      <c r="D11591">
        <v>8</v>
      </c>
    </row>
    <row r="11592" spans="1:4" x14ac:dyDescent="0.3">
      <c r="A11592">
        <v>2589</v>
      </c>
      <c r="B11592" t="s">
        <v>53</v>
      </c>
      <c r="C11592" t="s">
        <v>21</v>
      </c>
      <c r="D11592">
        <v>5</v>
      </c>
    </row>
    <row r="11593" spans="1:4" x14ac:dyDescent="0.3">
      <c r="A11593">
        <v>2589</v>
      </c>
      <c r="B11593" t="s">
        <v>53</v>
      </c>
      <c r="C11593" t="s">
        <v>22</v>
      </c>
      <c r="D11593">
        <v>2</v>
      </c>
    </row>
    <row r="11594" spans="1:4" x14ac:dyDescent="0.3">
      <c r="A11594">
        <v>6961</v>
      </c>
      <c r="B11594" t="s">
        <v>41</v>
      </c>
      <c r="C11594" t="s">
        <v>17</v>
      </c>
      <c r="D11594">
        <v>1</v>
      </c>
    </row>
    <row r="11595" spans="1:4" x14ac:dyDescent="0.3">
      <c r="A11595">
        <v>6961</v>
      </c>
      <c r="B11595" t="s">
        <v>41</v>
      </c>
      <c r="C11595" t="s">
        <v>18</v>
      </c>
      <c r="D11595">
        <v>1</v>
      </c>
    </row>
    <row r="11596" spans="1:4" x14ac:dyDescent="0.3">
      <c r="A11596">
        <v>6961</v>
      </c>
      <c r="B11596" t="s">
        <v>41</v>
      </c>
      <c r="C11596" t="s">
        <v>19</v>
      </c>
      <c r="D11596">
        <v>5</v>
      </c>
    </row>
    <row r="11597" spans="1:4" x14ac:dyDescent="0.3">
      <c r="A11597">
        <v>6961</v>
      </c>
      <c r="B11597" t="s">
        <v>41</v>
      </c>
      <c r="C11597" t="s">
        <v>20</v>
      </c>
      <c r="D11597">
        <v>0</v>
      </c>
    </row>
    <row r="11598" spans="1:4" x14ac:dyDescent="0.3">
      <c r="A11598">
        <v>6961</v>
      </c>
      <c r="B11598" t="s">
        <v>41</v>
      </c>
      <c r="C11598" t="s">
        <v>21</v>
      </c>
      <c r="D11598">
        <v>3</v>
      </c>
    </row>
    <row r="11599" spans="1:4" x14ac:dyDescent="0.3">
      <c r="A11599">
        <v>6961</v>
      </c>
      <c r="B11599" t="s">
        <v>41</v>
      </c>
      <c r="C11599" t="s">
        <v>22</v>
      </c>
      <c r="D11599">
        <v>1</v>
      </c>
    </row>
    <row r="11600" spans="1:4" x14ac:dyDescent="0.3">
      <c r="A11600">
        <v>6182</v>
      </c>
      <c r="B11600" t="s">
        <v>43</v>
      </c>
      <c r="C11600" t="s">
        <v>17</v>
      </c>
      <c r="D11600">
        <v>11</v>
      </c>
    </row>
    <row r="11601" spans="1:4" x14ac:dyDescent="0.3">
      <c r="A11601">
        <v>6182</v>
      </c>
      <c r="B11601" t="s">
        <v>43</v>
      </c>
      <c r="C11601" t="s">
        <v>18</v>
      </c>
      <c r="D11601">
        <v>4</v>
      </c>
    </row>
    <row r="11602" spans="1:4" x14ac:dyDescent="0.3">
      <c r="A11602">
        <v>6182</v>
      </c>
      <c r="B11602" t="s">
        <v>43</v>
      </c>
      <c r="C11602" t="s">
        <v>19</v>
      </c>
      <c r="D11602">
        <v>20</v>
      </c>
    </row>
    <row r="11603" spans="1:4" x14ac:dyDescent="0.3">
      <c r="A11603">
        <v>6182</v>
      </c>
      <c r="B11603" t="s">
        <v>43</v>
      </c>
      <c r="C11603" t="s">
        <v>20</v>
      </c>
      <c r="D11603">
        <v>10</v>
      </c>
    </row>
    <row r="11604" spans="1:4" x14ac:dyDescent="0.3">
      <c r="A11604">
        <v>6182</v>
      </c>
      <c r="B11604" t="s">
        <v>43</v>
      </c>
      <c r="C11604" t="s">
        <v>21</v>
      </c>
      <c r="D11604">
        <v>3</v>
      </c>
    </row>
    <row r="11605" spans="1:4" x14ac:dyDescent="0.3">
      <c r="A11605">
        <v>6182</v>
      </c>
      <c r="B11605" t="s">
        <v>43</v>
      </c>
      <c r="C11605" t="s">
        <v>22</v>
      </c>
      <c r="D11605">
        <v>5</v>
      </c>
    </row>
    <row r="11606" spans="1:4" x14ac:dyDescent="0.3">
      <c r="A11606">
        <v>3286</v>
      </c>
      <c r="B11606" t="s">
        <v>41</v>
      </c>
      <c r="C11606" t="s">
        <v>17</v>
      </c>
      <c r="D11606">
        <v>13</v>
      </c>
    </row>
    <row r="11607" spans="1:4" x14ac:dyDescent="0.3">
      <c r="A11607">
        <v>3286</v>
      </c>
      <c r="B11607" t="s">
        <v>41</v>
      </c>
      <c r="C11607" t="s">
        <v>18</v>
      </c>
      <c r="D11607">
        <v>2</v>
      </c>
    </row>
    <row r="11608" spans="1:4" x14ac:dyDescent="0.3">
      <c r="A11608">
        <v>3286</v>
      </c>
      <c r="B11608" t="s">
        <v>41</v>
      </c>
      <c r="C11608" t="s">
        <v>19</v>
      </c>
      <c r="D11608">
        <v>15</v>
      </c>
    </row>
    <row r="11609" spans="1:4" x14ac:dyDescent="0.3">
      <c r="A11609">
        <v>3286</v>
      </c>
      <c r="B11609" t="s">
        <v>41</v>
      </c>
      <c r="C11609" t="s">
        <v>20</v>
      </c>
      <c r="D11609">
        <v>2</v>
      </c>
    </row>
    <row r="11610" spans="1:4" x14ac:dyDescent="0.3">
      <c r="A11610">
        <v>3286</v>
      </c>
      <c r="B11610" t="s">
        <v>41</v>
      </c>
      <c r="C11610" t="s">
        <v>21</v>
      </c>
      <c r="D11610">
        <v>2</v>
      </c>
    </row>
    <row r="11611" spans="1:4" x14ac:dyDescent="0.3">
      <c r="A11611">
        <v>3286</v>
      </c>
      <c r="B11611" t="s">
        <v>41</v>
      </c>
      <c r="C11611" t="s">
        <v>22</v>
      </c>
      <c r="D11611">
        <v>8</v>
      </c>
    </row>
    <row r="11612" spans="1:4" x14ac:dyDescent="0.3">
      <c r="A11612">
        <v>10525</v>
      </c>
      <c r="B11612" t="s">
        <v>41</v>
      </c>
      <c r="C11612" t="s">
        <v>17</v>
      </c>
      <c r="D11612">
        <v>10</v>
      </c>
    </row>
    <row r="11613" spans="1:4" x14ac:dyDescent="0.3">
      <c r="A11613">
        <v>10525</v>
      </c>
      <c r="B11613" t="s">
        <v>41</v>
      </c>
      <c r="C11613" t="s">
        <v>18</v>
      </c>
      <c r="D11613">
        <v>0</v>
      </c>
    </row>
    <row r="11614" spans="1:4" x14ac:dyDescent="0.3">
      <c r="A11614">
        <v>10525</v>
      </c>
      <c r="B11614" t="s">
        <v>41</v>
      </c>
      <c r="C11614" t="s">
        <v>19</v>
      </c>
      <c r="D11614">
        <v>8</v>
      </c>
    </row>
    <row r="11615" spans="1:4" x14ac:dyDescent="0.3">
      <c r="A11615">
        <v>10525</v>
      </c>
      <c r="B11615" t="s">
        <v>41</v>
      </c>
      <c r="C11615" t="s">
        <v>20</v>
      </c>
      <c r="D11615">
        <v>0</v>
      </c>
    </row>
    <row r="11616" spans="1:4" x14ac:dyDescent="0.3">
      <c r="A11616">
        <v>10525</v>
      </c>
      <c r="B11616" t="s">
        <v>41</v>
      </c>
      <c r="C11616" t="s">
        <v>21</v>
      </c>
      <c r="D11616">
        <v>0</v>
      </c>
    </row>
    <row r="11617" spans="1:4" x14ac:dyDescent="0.3">
      <c r="A11617">
        <v>10525</v>
      </c>
      <c r="B11617" t="s">
        <v>41</v>
      </c>
      <c r="C11617" t="s">
        <v>22</v>
      </c>
      <c r="D11617">
        <v>9</v>
      </c>
    </row>
    <row r="11618" spans="1:4" x14ac:dyDescent="0.3">
      <c r="A11618">
        <v>2868</v>
      </c>
      <c r="B11618" t="s">
        <v>43</v>
      </c>
      <c r="C11618" t="s">
        <v>17</v>
      </c>
      <c r="D11618">
        <v>20</v>
      </c>
    </row>
    <row r="11619" spans="1:4" x14ac:dyDescent="0.3">
      <c r="A11619">
        <v>2868</v>
      </c>
      <c r="B11619" t="s">
        <v>43</v>
      </c>
      <c r="C11619" t="s">
        <v>18</v>
      </c>
      <c r="D11619">
        <v>1</v>
      </c>
    </row>
    <row r="11620" spans="1:4" x14ac:dyDescent="0.3">
      <c r="A11620">
        <v>2868</v>
      </c>
      <c r="B11620" t="s">
        <v>43</v>
      </c>
      <c r="C11620" t="s">
        <v>19</v>
      </c>
      <c r="D11620">
        <v>28</v>
      </c>
    </row>
    <row r="11621" spans="1:4" x14ac:dyDescent="0.3">
      <c r="A11621">
        <v>2868</v>
      </c>
      <c r="B11621" t="s">
        <v>43</v>
      </c>
      <c r="C11621" t="s">
        <v>20</v>
      </c>
      <c r="D11621">
        <v>3</v>
      </c>
    </row>
    <row r="11622" spans="1:4" x14ac:dyDescent="0.3">
      <c r="A11622">
        <v>2868</v>
      </c>
      <c r="B11622" t="s">
        <v>43</v>
      </c>
      <c r="C11622" t="s">
        <v>21</v>
      </c>
      <c r="D11622">
        <v>3</v>
      </c>
    </row>
    <row r="11623" spans="1:4" x14ac:dyDescent="0.3">
      <c r="A11623">
        <v>2868</v>
      </c>
      <c r="B11623" t="s">
        <v>43</v>
      </c>
      <c r="C11623" t="s">
        <v>22</v>
      </c>
      <c r="D11623">
        <v>2</v>
      </c>
    </row>
    <row r="11624" spans="1:4" x14ac:dyDescent="0.3">
      <c r="A11624">
        <v>2227</v>
      </c>
      <c r="B11624" t="s">
        <v>47</v>
      </c>
      <c r="C11624" t="s">
        <v>17</v>
      </c>
      <c r="D11624">
        <v>45</v>
      </c>
    </row>
    <row r="11625" spans="1:4" x14ac:dyDescent="0.3">
      <c r="A11625">
        <v>2227</v>
      </c>
      <c r="B11625" t="s">
        <v>47</v>
      </c>
      <c r="C11625" t="s">
        <v>18</v>
      </c>
      <c r="D11625">
        <v>47</v>
      </c>
    </row>
    <row r="11626" spans="1:4" x14ac:dyDescent="0.3">
      <c r="A11626">
        <v>2227</v>
      </c>
      <c r="B11626" t="s">
        <v>47</v>
      </c>
      <c r="C11626" t="s">
        <v>19</v>
      </c>
      <c r="D11626">
        <v>52</v>
      </c>
    </row>
    <row r="11627" spans="1:4" x14ac:dyDescent="0.3">
      <c r="A11627">
        <v>2227</v>
      </c>
      <c r="B11627" t="s">
        <v>47</v>
      </c>
      <c r="C11627" t="s">
        <v>20</v>
      </c>
      <c r="D11627">
        <v>21</v>
      </c>
    </row>
    <row r="11628" spans="1:4" x14ac:dyDescent="0.3">
      <c r="A11628">
        <v>2227</v>
      </c>
      <c r="B11628" t="s">
        <v>47</v>
      </c>
      <c r="C11628" t="s">
        <v>21</v>
      </c>
      <c r="D11628">
        <v>20</v>
      </c>
    </row>
    <row r="11629" spans="1:4" x14ac:dyDescent="0.3">
      <c r="A11629">
        <v>2227</v>
      </c>
      <c r="B11629" t="s">
        <v>47</v>
      </c>
      <c r="C11629" t="s">
        <v>22</v>
      </c>
      <c r="D11629">
        <v>25</v>
      </c>
    </row>
    <row r="11630" spans="1:4" x14ac:dyDescent="0.3">
      <c r="A11630">
        <v>946</v>
      </c>
      <c r="B11630" t="s">
        <v>41</v>
      </c>
      <c r="C11630" t="s">
        <v>17</v>
      </c>
      <c r="D11630">
        <v>45</v>
      </c>
    </row>
    <row r="11631" spans="1:4" x14ac:dyDescent="0.3">
      <c r="A11631">
        <v>946</v>
      </c>
      <c r="B11631" t="s">
        <v>41</v>
      </c>
      <c r="C11631" t="s">
        <v>18</v>
      </c>
      <c r="D11631">
        <v>47</v>
      </c>
    </row>
    <row r="11632" spans="1:4" x14ac:dyDescent="0.3">
      <c r="A11632">
        <v>946</v>
      </c>
      <c r="B11632" t="s">
        <v>41</v>
      </c>
      <c r="C11632" t="s">
        <v>19</v>
      </c>
      <c r="D11632">
        <v>52</v>
      </c>
    </row>
    <row r="11633" spans="1:4" x14ac:dyDescent="0.3">
      <c r="A11633">
        <v>946</v>
      </c>
      <c r="B11633" t="s">
        <v>41</v>
      </c>
      <c r="C11633" t="s">
        <v>20</v>
      </c>
      <c r="D11633">
        <v>21</v>
      </c>
    </row>
    <row r="11634" spans="1:4" x14ac:dyDescent="0.3">
      <c r="A11634">
        <v>946</v>
      </c>
      <c r="B11634" t="s">
        <v>41</v>
      </c>
      <c r="C11634" t="s">
        <v>21</v>
      </c>
      <c r="D11634">
        <v>20</v>
      </c>
    </row>
    <row r="11635" spans="1:4" x14ac:dyDescent="0.3">
      <c r="A11635">
        <v>946</v>
      </c>
      <c r="B11635" t="s">
        <v>41</v>
      </c>
      <c r="C11635" t="s">
        <v>22</v>
      </c>
      <c r="D11635">
        <v>25</v>
      </c>
    </row>
    <row r="11636" spans="1:4" x14ac:dyDescent="0.3">
      <c r="A11636">
        <v>11187</v>
      </c>
      <c r="B11636" t="s">
        <v>48</v>
      </c>
      <c r="C11636" t="s">
        <v>17</v>
      </c>
      <c r="D11636">
        <v>2</v>
      </c>
    </row>
    <row r="11637" spans="1:4" x14ac:dyDescent="0.3">
      <c r="A11637">
        <v>11187</v>
      </c>
      <c r="B11637" t="s">
        <v>48</v>
      </c>
      <c r="C11637" t="s">
        <v>18</v>
      </c>
      <c r="D11637">
        <v>8</v>
      </c>
    </row>
    <row r="11638" spans="1:4" x14ac:dyDescent="0.3">
      <c r="A11638">
        <v>11187</v>
      </c>
      <c r="B11638" t="s">
        <v>48</v>
      </c>
      <c r="C11638" t="s">
        <v>19</v>
      </c>
      <c r="D11638">
        <v>10</v>
      </c>
    </row>
    <row r="11639" spans="1:4" x14ac:dyDescent="0.3">
      <c r="A11639">
        <v>11187</v>
      </c>
      <c r="B11639" t="s">
        <v>48</v>
      </c>
      <c r="C11639" t="s">
        <v>20</v>
      </c>
      <c r="D11639">
        <v>12</v>
      </c>
    </row>
    <row r="11640" spans="1:4" x14ac:dyDescent="0.3">
      <c r="A11640">
        <v>11187</v>
      </c>
      <c r="B11640" t="s">
        <v>48</v>
      </c>
      <c r="C11640" t="s">
        <v>21</v>
      </c>
      <c r="D11640">
        <v>14</v>
      </c>
    </row>
    <row r="11641" spans="1:4" x14ac:dyDescent="0.3">
      <c r="A11641">
        <v>11187</v>
      </c>
      <c r="B11641" t="s">
        <v>48</v>
      </c>
      <c r="C11641" t="s">
        <v>22</v>
      </c>
      <c r="D11641">
        <v>23</v>
      </c>
    </row>
    <row r="11642" spans="1:4" x14ac:dyDescent="0.3">
      <c r="A11642">
        <v>10401</v>
      </c>
      <c r="B11642" t="s">
        <v>52</v>
      </c>
      <c r="C11642" t="s">
        <v>17</v>
      </c>
      <c r="D11642">
        <v>1</v>
      </c>
    </row>
    <row r="11643" spans="1:4" x14ac:dyDescent="0.3">
      <c r="A11643">
        <v>10401</v>
      </c>
      <c r="B11643" t="s">
        <v>52</v>
      </c>
      <c r="C11643" t="s">
        <v>18</v>
      </c>
      <c r="D11643">
        <v>0</v>
      </c>
    </row>
    <row r="11644" spans="1:4" x14ac:dyDescent="0.3">
      <c r="A11644">
        <v>10401</v>
      </c>
      <c r="B11644" t="s">
        <v>52</v>
      </c>
      <c r="C11644" t="s">
        <v>19</v>
      </c>
      <c r="D11644">
        <v>5</v>
      </c>
    </row>
    <row r="11645" spans="1:4" x14ac:dyDescent="0.3">
      <c r="A11645">
        <v>10401</v>
      </c>
      <c r="B11645" t="s">
        <v>52</v>
      </c>
      <c r="C11645" t="s">
        <v>20</v>
      </c>
      <c r="D11645">
        <v>0</v>
      </c>
    </row>
    <row r="11646" spans="1:4" x14ac:dyDescent="0.3">
      <c r="A11646">
        <v>10401</v>
      </c>
      <c r="B11646" t="s">
        <v>52</v>
      </c>
      <c r="C11646" t="s">
        <v>21</v>
      </c>
      <c r="D11646">
        <v>3</v>
      </c>
    </row>
    <row r="11647" spans="1:4" x14ac:dyDescent="0.3">
      <c r="A11647">
        <v>10401</v>
      </c>
      <c r="B11647" t="s">
        <v>52</v>
      </c>
      <c r="C11647" t="s">
        <v>22</v>
      </c>
      <c r="D11647">
        <v>9</v>
      </c>
    </row>
    <row r="11648" spans="1:4" x14ac:dyDescent="0.3">
      <c r="A11648">
        <v>2261</v>
      </c>
      <c r="B11648" t="s">
        <v>52</v>
      </c>
      <c r="C11648" t="s">
        <v>17</v>
      </c>
      <c r="D11648">
        <v>4</v>
      </c>
    </row>
    <row r="11649" spans="1:4" x14ac:dyDescent="0.3">
      <c r="A11649">
        <v>2261</v>
      </c>
      <c r="B11649" t="s">
        <v>52</v>
      </c>
      <c r="C11649" t="s">
        <v>18</v>
      </c>
      <c r="D11649">
        <v>1</v>
      </c>
    </row>
    <row r="11650" spans="1:4" x14ac:dyDescent="0.3">
      <c r="A11650">
        <v>2261</v>
      </c>
      <c r="B11650" t="s">
        <v>52</v>
      </c>
      <c r="C11650" t="s">
        <v>19</v>
      </c>
      <c r="D11650">
        <v>5</v>
      </c>
    </row>
    <row r="11651" spans="1:4" x14ac:dyDescent="0.3">
      <c r="A11651">
        <v>2261</v>
      </c>
      <c r="B11651" t="s">
        <v>52</v>
      </c>
      <c r="C11651" t="s">
        <v>20</v>
      </c>
      <c r="D11651">
        <v>2</v>
      </c>
    </row>
    <row r="11652" spans="1:4" x14ac:dyDescent="0.3">
      <c r="A11652">
        <v>2261</v>
      </c>
      <c r="B11652" t="s">
        <v>52</v>
      </c>
      <c r="C11652" t="s">
        <v>21</v>
      </c>
      <c r="D11652">
        <v>0</v>
      </c>
    </row>
    <row r="11653" spans="1:4" x14ac:dyDescent="0.3">
      <c r="A11653">
        <v>2261</v>
      </c>
      <c r="B11653" t="s">
        <v>52</v>
      </c>
      <c r="C11653" t="s">
        <v>22</v>
      </c>
      <c r="D11653">
        <v>4</v>
      </c>
    </row>
    <row r="11654" spans="1:4" x14ac:dyDescent="0.3">
      <c r="A11654">
        <v>2157</v>
      </c>
      <c r="B11654" t="s">
        <v>48</v>
      </c>
      <c r="C11654" t="s">
        <v>17</v>
      </c>
      <c r="D11654">
        <v>15</v>
      </c>
    </row>
    <row r="11655" spans="1:4" x14ac:dyDescent="0.3">
      <c r="A11655">
        <v>2157</v>
      </c>
      <c r="B11655" t="s">
        <v>48</v>
      </c>
      <c r="C11655" t="s">
        <v>18</v>
      </c>
      <c r="D11655">
        <v>8</v>
      </c>
    </row>
    <row r="11656" spans="1:4" x14ac:dyDescent="0.3">
      <c r="A11656">
        <v>2157</v>
      </c>
      <c r="B11656" t="s">
        <v>48</v>
      </c>
      <c r="C11656" t="s">
        <v>19</v>
      </c>
      <c r="D11656">
        <v>16</v>
      </c>
    </row>
    <row r="11657" spans="1:4" x14ac:dyDescent="0.3">
      <c r="A11657">
        <v>2157</v>
      </c>
      <c r="B11657" t="s">
        <v>48</v>
      </c>
      <c r="C11657" t="s">
        <v>20</v>
      </c>
      <c r="D11657">
        <v>11</v>
      </c>
    </row>
    <row r="11658" spans="1:4" x14ac:dyDescent="0.3">
      <c r="A11658">
        <v>2157</v>
      </c>
      <c r="B11658" t="s">
        <v>48</v>
      </c>
      <c r="C11658" t="s">
        <v>21</v>
      </c>
      <c r="D11658">
        <v>5</v>
      </c>
    </row>
    <row r="11659" spans="1:4" x14ac:dyDescent="0.3">
      <c r="A11659">
        <v>2157</v>
      </c>
      <c r="B11659" t="s">
        <v>48</v>
      </c>
      <c r="C11659" t="s">
        <v>22</v>
      </c>
      <c r="D11659">
        <v>22</v>
      </c>
    </row>
    <row r="11660" spans="1:4" x14ac:dyDescent="0.3">
      <c r="A11660">
        <v>1176</v>
      </c>
      <c r="B11660" t="s">
        <v>41</v>
      </c>
      <c r="C11660" t="s">
        <v>17</v>
      </c>
      <c r="D11660">
        <v>2</v>
      </c>
    </row>
    <row r="11661" spans="1:4" x14ac:dyDescent="0.3">
      <c r="A11661">
        <v>1176</v>
      </c>
      <c r="B11661" t="s">
        <v>41</v>
      </c>
      <c r="C11661" t="s">
        <v>18</v>
      </c>
      <c r="D11661">
        <v>6</v>
      </c>
    </row>
    <row r="11662" spans="1:4" x14ac:dyDescent="0.3">
      <c r="A11662">
        <v>1176</v>
      </c>
      <c r="B11662" t="s">
        <v>41</v>
      </c>
      <c r="C11662" t="s">
        <v>19</v>
      </c>
      <c r="D11662">
        <v>4</v>
      </c>
    </row>
    <row r="11663" spans="1:4" x14ac:dyDescent="0.3">
      <c r="A11663">
        <v>1176</v>
      </c>
      <c r="B11663" t="s">
        <v>41</v>
      </c>
      <c r="C11663" t="s">
        <v>20</v>
      </c>
      <c r="D11663">
        <v>3</v>
      </c>
    </row>
    <row r="11664" spans="1:4" x14ac:dyDescent="0.3">
      <c r="A11664">
        <v>1176</v>
      </c>
      <c r="B11664" t="s">
        <v>41</v>
      </c>
      <c r="C11664" t="s">
        <v>21</v>
      </c>
      <c r="D11664">
        <v>1</v>
      </c>
    </row>
    <row r="11665" spans="1:4" x14ac:dyDescent="0.3">
      <c r="A11665">
        <v>1176</v>
      </c>
      <c r="B11665" t="s">
        <v>41</v>
      </c>
      <c r="C11665" t="s">
        <v>22</v>
      </c>
      <c r="D11665">
        <v>9</v>
      </c>
    </row>
    <row r="11666" spans="1:4" x14ac:dyDescent="0.3">
      <c r="A11666">
        <v>6919</v>
      </c>
      <c r="B11666" t="s">
        <v>41</v>
      </c>
      <c r="C11666" t="s">
        <v>17</v>
      </c>
      <c r="D11666">
        <v>4</v>
      </c>
    </row>
    <row r="11667" spans="1:4" x14ac:dyDescent="0.3">
      <c r="A11667">
        <v>6919</v>
      </c>
      <c r="B11667" t="s">
        <v>41</v>
      </c>
      <c r="C11667" t="s">
        <v>18</v>
      </c>
      <c r="D11667">
        <v>7</v>
      </c>
    </row>
    <row r="11668" spans="1:4" x14ac:dyDescent="0.3">
      <c r="A11668">
        <v>6919</v>
      </c>
      <c r="B11668" t="s">
        <v>41</v>
      </c>
      <c r="C11668" t="s">
        <v>19</v>
      </c>
      <c r="D11668">
        <v>15</v>
      </c>
    </row>
    <row r="11669" spans="1:4" x14ac:dyDescent="0.3">
      <c r="A11669">
        <v>6919</v>
      </c>
      <c r="B11669" t="s">
        <v>41</v>
      </c>
      <c r="C11669" t="s">
        <v>20</v>
      </c>
      <c r="D11669">
        <v>13</v>
      </c>
    </row>
    <row r="11670" spans="1:4" x14ac:dyDescent="0.3">
      <c r="A11670">
        <v>6919</v>
      </c>
      <c r="B11670" t="s">
        <v>41</v>
      </c>
      <c r="C11670" t="s">
        <v>21</v>
      </c>
      <c r="D11670">
        <v>9</v>
      </c>
    </row>
    <row r="11671" spans="1:4" x14ac:dyDescent="0.3">
      <c r="A11671">
        <v>6919</v>
      </c>
      <c r="B11671" t="s">
        <v>41</v>
      </c>
      <c r="C11671" t="s">
        <v>22</v>
      </c>
      <c r="D11671">
        <v>15</v>
      </c>
    </row>
    <row r="11672" spans="1:4" x14ac:dyDescent="0.3">
      <c r="A11672">
        <v>8477</v>
      </c>
      <c r="B11672" t="s">
        <v>41</v>
      </c>
      <c r="C11672" t="s">
        <v>17</v>
      </c>
      <c r="D11672">
        <v>5</v>
      </c>
    </row>
    <row r="11673" spans="1:4" x14ac:dyDescent="0.3">
      <c r="A11673">
        <v>8477</v>
      </c>
      <c r="B11673" t="s">
        <v>41</v>
      </c>
      <c r="C11673" t="s">
        <v>18</v>
      </c>
      <c r="D11673">
        <v>1</v>
      </c>
    </row>
    <row r="11674" spans="1:4" x14ac:dyDescent="0.3">
      <c r="A11674">
        <v>8477</v>
      </c>
      <c r="B11674" t="s">
        <v>41</v>
      </c>
      <c r="C11674" t="s">
        <v>19</v>
      </c>
      <c r="D11674">
        <v>13</v>
      </c>
    </row>
    <row r="11675" spans="1:4" x14ac:dyDescent="0.3">
      <c r="A11675">
        <v>8477</v>
      </c>
      <c r="B11675" t="s">
        <v>41</v>
      </c>
      <c r="C11675" t="s">
        <v>20</v>
      </c>
      <c r="D11675">
        <v>3</v>
      </c>
    </row>
    <row r="11676" spans="1:4" x14ac:dyDescent="0.3">
      <c r="A11676">
        <v>8477</v>
      </c>
      <c r="B11676" t="s">
        <v>41</v>
      </c>
      <c r="C11676" t="s">
        <v>21</v>
      </c>
      <c r="D11676">
        <v>5</v>
      </c>
    </row>
    <row r="11677" spans="1:4" x14ac:dyDescent="0.3">
      <c r="A11677">
        <v>8477</v>
      </c>
      <c r="B11677" t="s">
        <v>41</v>
      </c>
      <c r="C11677" t="s">
        <v>22</v>
      </c>
      <c r="D11677">
        <v>1</v>
      </c>
    </row>
    <row r="11678" spans="1:4" x14ac:dyDescent="0.3">
      <c r="A11678">
        <v>10203</v>
      </c>
      <c r="B11678" t="s">
        <v>41</v>
      </c>
      <c r="C11678" t="s">
        <v>17</v>
      </c>
      <c r="D11678">
        <v>11</v>
      </c>
    </row>
    <row r="11679" spans="1:4" x14ac:dyDescent="0.3">
      <c r="A11679">
        <v>10203</v>
      </c>
      <c r="B11679" t="s">
        <v>41</v>
      </c>
      <c r="C11679" t="s">
        <v>18</v>
      </c>
      <c r="D11679">
        <v>7</v>
      </c>
    </row>
    <row r="11680" spans="1:4" x14ac:dyDescent="0.3">
      <c r="A11680">
        <v>10203</v>
      </c>
      <c r="B11680" t="s">
        <v>41</v>
      </c>
      <c r="C11680" t="s">
        <v>19</v>
      </c>
      <c r="D11680">
        <v>9</v>
      </c>
    </row>
    <row r="11681" spans="1:4" x14ac:dyDescent="0.3">
      <c r="A11681">
        <v>10203</v>
      </c>
      <c r="B11681" t="s">
        <v>41</v>
      </c>
      <c r="C11681" t="s">
        <v>20</v>
      </c>
      <c r="D11681">
        <v>3</v>
      </c>
    </row>
    <row r="11682" spans="1:4" x14ac:dyDescent="0.3">
      <c r="A11682">
        <v>10203</v>
      </c>
      <c r="B11682" t="s">
        <v>41</v>
      </c>
      <c r="C11682" t="s">
        <v>21</v>
      </c>
      <c r="D11682">
        <v>1</v>
      </c>
    </row>
    <row r="11683" spans="1:4" x14ac:dyDescent="0.3">
      <c r="A11683">
        <v>10203</v>
      </c>
      <c r="B11683" t="s">
        <v>41</v>
      </c>
      <c r="C11683" t="s">
        <v>22</v>
      </c>
      <c r="D11683">
        <v>11</v>
      </c>
    </row>
    <row r="11684" spans="1:4" x14ac:dyDescent="0.3">
      <c r="A11684">
        <v>3152</v>
      </c>
      <c r="B11684" t="s">
        <v>45</v>
      </c>
      <c r="C11684" t="s">
        <v>17</v>
      </c>
      <c r="D11684">
        <v>15</v>
      </c>
    </row>
    <row r="11685" spans="1:4" x14ac:dyDescent="0.3">
      <c r="A11685">
        <v>3152</v>
      </c>
      <c r="B11685" t="s">
        <v>45</v>
      </c>
      <c r="C11685" t="s">
        <v>18</v>
      </c>
      <c r="D11685">
        <v>10</v>
      </c>
    </row>
    <row r="11686" spans="1:4" x14ac:dyDescent="0.3">
      <c r="A11686">
        <v>3152</v>
      </c>
      <c r="B11686" t="s">
        <v>45</v>
      </c>
      <c r="C11686" t="s">
        <v>19</v>
      </c>
      <c r="D11686">
        <v>19</v>
      </c>
    </row>
    <row r="11687" spans="1:4" x14ac:dyDescent="0.3">
      <c r="A11687">
        <v>3152</v>
      </c>
      <c r="B11687" t="s">
        <v>45</v>
      </c>
      <c r="C11687" t="s">
        <v>20</v>
      </c>
      <c r="D11687">
        <v>8</v>
      </c>
    </row>
    <row r="11688" spans="1:4" x14ac:dyDescent="0.3">
      <c r="A11688">
        <v>3152</v>
      </c>
      <c r="B11688" t="s">
        <v>45</v>
      </c>
      <c r="C11688" t="s">
        <v>21</v>
      </c>
      <c r="D11688">
        <v>17</v>
      </c>
    </row>
    <row r="11689" spans="1:4" x14ac:dyDescent="0.3">
      <c r="A11689">
        <v>3152</v>
      </c>
      <c r="B11689" t="s">
        <v>45</v>
      </c>
      <c r="C11689" t="s">
        <v>22</v>
      </c>
      <c r="D11689">
        <v>20</v>
      </c>
    </row>
    <row r="11690" spans="1:4" x14ac:dyDescent="0.3">
      <c r="A11690">
        <v>11188</v>
      </c>
      <c r="B11690" t="s">
        <v>41</v>
      </c>
      <c r="C11690" t="s">
        <v>17</v>
      </c>
      <c r="D11690">
        <v>15</v>
      </c>
    </row>
    <row r="11691" spans="1:4" x14ac:dyDescent="0.3">
      <c r="A11691">
        <v>11188</v>
      </c>
      <c r="B11691" t="s">
        <v>41</v>
      </c>
      <c r="C11691" t="s">
        <v>18</v>
      </c>
      <c r="D11691">
        <v>10</v>
      </c>
    </row>
    <row r="11692" spans="1:4" x14ac:dyDescent="0.3">
      <c r="A11692">
        <v>11188</v>
      </c>
      <c r="B11692" t="s">
        <v>41</v>
      </c>
      <c r="C11692" t="s">
        <v>19</v>
      </c>
      <c r="D11692">
        <v>19</v>
      </c>
    </row>
    <row r="11693" spans="1:4" x14ac:dyDescent="0.3">
      <c r="A11693">
        <v>11188</v>
      </c>
      <c r="B11693" t="s">
        <v>41</v>
      </c>
      <c r="C11693" t="s">
        <v>20</v>
      </c>
      <c r="D11693">
        <v>8</v>
      </c>
    </row>
    <row r="11694" spans="1:4" x14ac:dyDescent="0.3">
      <c r="A11694">
        <v>11188</v>
      </c>
      <c r="B11694" t="s">
        <v>41</v>
      </c>
      <c r="C11694" t="s">
        <v>21</v>
      </c>
      <c r="D11694">
        <v>17</v>
      </c>
    </row>
    <row r="11695" spans="1:4" x14ac:dyDescent="0.3">
      <c r="A11695">
        <v>11188</v>
      </c>
      <c r="B11695" t="s">
        <v>41</v>
      </c>
      <c r="C11695" t="s">
        <v>22</v>
      </c>
      <c r="D11695">
        <v>20</v>
      </c>
    </row>
    <row r="11696" spans="1:4" x14ac:dyDescent="0.3">
      <c r="A11696">
        <v>1321</v>
      </c>
      <c r="B11696" t="s">
        <v>48</v>
      </c>
      <c r="C11696" t="s">
        <v>17</v>
      </c>
      <c r="D11696">
        <v>22</v>
      </c>
    </row>
    <row r="11697" spans="1:4" x14ac:dyDescent="0.3">
      <c r="A11697">
        <v>1321</v>
      </c>
      <c r="B11697" t="s">
        <v>48</v>
      </c>
      <c r="C11697" t="s">
        <v>18</v>
      </c>
      <c r="D11697">
        <v>2</v>
      </c>
    </row>
    <row r="11698" spans="1:4" x14ac:dyDescent="0.3">
      <c r="A11698">
        <v>1321</v>
      </c>
      <c r="B11698" t="s">
        <v>48</v>
      </c>
      <c r="C11698" t="s">
        <v>19</v>
      </c>
      <c r="D11698">
        <v>18</v>
      </c>
    </row>
    <row r="11699" spans="1:4" x14ac:dyDescent="0.3">
      <c r="A11699">
        <v>1321</v>
      </c>
      <c r="B11699" t="s">
        <v>48</v>
      </c>
      <c r="C11699" t="s">
        <v>20</v>
      </c>
      <c r="D11699">
        <v>0</v>
      </c>
    </row>
    <row r="11700" spans="1:4" x14ac:dyDescent="0.3">
      <c r="A11700">
        <v>1321</v>
      </c>
      <c r="B11700" t="s">
        <v>48</v>
      </c>
      <c r="C11700" t="s">
        <v>21</v>
      </c>
      <c r="D11700">
        <v>2</v>
      </c>
    </row>
    <row r="11701" spans="1:4" x14ac:dyDescent="0.3">
      <c r="A11701">
        <v>1321</v>
      </c>
      <c r="B11701" t="s">
        <v>48</v>
      </c>
      <c r="C11701" t="s">
        <v>22</v>
      </c>
      <c r="D11701">
        <v>12</v>
      </c>
    </row>
    <row r="11702" spans="1:4" x14ac:dyDescent="0.3">
      <c r="A11702">
        <v>1777</v>
      </c>
      <c r="B11702" t="s">
        <v>41</v>
      </c>
      <c r="C11702" t="s">
        <v>17</v>
      </c>
      <c r="D11702">
        <v>2</v>
      </c>
    </row>
    <row r="11703" spans="1:4" x14ac:dyDescent="0.3">
      <c r="A11703">
        <v>1777</v>
      </c>
      <c r="B11703" t="s">
        <v>41</v>
      </c>
      <c r="C11703" t="s">
        <v>18</v>
      </c>
      <c r="D11703">
        <v>2</v>
      </c>
    </row>
    <row r="11704" spans="1:4" x14ac:dyDescent="0.3">
      <c r="A11704">
        <v>1777</v>
      </c>
      <c r="B11704" t="s">
        <v>41</v>
      </c>
      <c r="C11704" t="s">
        <v>19</v>
      </c>
      <c r="D11704">
        <v>11</v>
      </c>
    </row>
    <row r="11705" spans="1:4" x14ac:dyDescent="0.3">
      <c r="A11705">
        <v>1777</v>
      </c>
      <c r="B11705" t="s">
        <v>41</v>
      </c>
      <c r="C11705" t="s">
        <v>20</v>
      </c>
      <c r="D11705">
        <v>41</v>
      </c>
    </row>
    <row r="11706" spans="1:4" x14ac:dyDescent="0.3">
      <c r="A11706">
        <v>1777</v>
      </c>
      <c r="B11706" t="s">
        <v>41</v>
      </c>
      <c r="C11706" t="s">
        <v>21</v>
      </c>
      <c r="D11706">
        <v>7</v>
      </c>
    </row>
    <row r="11707" spans="1:4" x14ac:dyDescent="0.3">
      <c r="A11707">
        <v>1777</v>
      </c>
      <c r="B11707" t="s">
        <v>41</v>
      </c>
      <c r="C11707" t="s">
        <v>22</v>
      </c>
      <c r="D11707">
        <v>11</v>
      </c>
    </row>
    <row r="11708" spans="1:4" x14ac:dyDescent="0.3">
      <c r="A11708">
        <v>5740</v>
      </c>
      <c r="B11708" t="s">
        <v>41</v>
      </c>
      <c r="C11708" t="s">
        <v>17</v>
      </c>
      <c r="D11708">
        <v>4</v>
      </c>
    </row>
    <row r="11709" spans="1:4" x14ac:dyDescent="0.3">
      <c r="A11709">
        <v>5740</v>
      </c>
      <c r="B11709" t="s">
        <v>41</v>
      </c>
      <c r="C11709" t="s">
        <v>18</v>
      </c>
      <c r="D11709">
        <v>2</v>
      </c>
    </row>
    <row r="11710" spans="1:4" x14ac:dyDescent="0.3">
      <c r="A11710">
        <v>5740</v>
      </c>
      <c r="B11710" t="s">
        <v>41</v>
      </c>
      <c r="C11710" t="s">
        <v>19</v>
      </c>
      <c r="D11710">
        <v>12</v>
      </c>
    </row>
    <row r="11711" spans="1:4" x14ac:dyDescent="0.3">
      <c r="A11711">
        <v>5740</v>
      </c>
      <c r="B11711" t="s">
        <v>41</v>
      </c>
      <c r="C11711" t="s">
        <v>20</v>
      </c>
      <c r="D11711">
        <v>7</v>
      </c>
    </row>
    <row r="11712" spans="1:4" x14ac:dyDescent="0.3">
      <c r="A11712">
        <v>5740</v>
      </c>
      <c r="B11712" t="s">
        <v>41</v>
      </c>
      <c r="C11712" t="s">
        <v>21</v>
      </c>
      <c r="D11712">
        <v>5</v>
      </c>
    </row>
    <row r="11713" spans="1:4" x14ac:dyDescent="0.3">
      <c r="A11713">
        <v>5740</v>
      </c>
      <c r="B11713" t="s">
        <v>41</v>
      </c>
      <c r="C11713" t="s">
        <v>22</v>
      </c>
      <c r="D11713">
        <v>26</v>
      </c>
    </row>
    <row r="11714" spans="1:4" x14ac:dyDescent="0.3">
      <c r="A11714">
        <v>606</v>
      </c>
      <c r="B11714" t="s">
        <v>41</v>
      </c>
      <c r="C11714" t="s">
        <v>17</v>
      </c>
      <c r="D11714">
        <v>6</v>
      </c>
    </row>
    <row r="11715" spans="1:4" x14ac:dyDescent="0.3">
      <c r="A11715">
        <v>606</v>
      </c>
      <c r="B11715" t="s">
        <v>41</v>
      </c>
      <c r="C11715" t="s">
        <v>18</v>
      </c>
      <c r="D11715">
        <v>1</v>
      </c>
    </row>
    <row r="11716" spans="1:4" x14ac:dyDescent="0.3">
      <c r="A11716">
        <v>606</v>
      </c>
      <c r="B11716" t="s">
        <v>41</v>
      </c>
      <c r="C11716" t="s">
        <v>19</v>
      </c>
      <c r="D11716">
        <v>2</v>
      </c>
    </row>
    <row r="11717" spans="1:4" x14ac:dyDescent="0.3">
      <c r="A11717">
        <v>606</v>
      </c>
      <c r="B11717" t="s">
        <v>41</v>
      </c>
      <c r="C11717" t="s">
        <v>20</v>
      </c>
      <c r="D11717">
        <v>2</v>
      </c>
    </row>
    <row r="11718" spans="1:4" x14ac:dyDescent="0.3">
      <c r="A11718">
        <v>606</v>
      </c>
      <c r="B11718" t="s">
        <v>41</v>
      </c>
      <c r="C11718" t="s">
        <v>21</v>
      </c>
      <c r="D11718">
        <v>0</v>
      </c>
    </row>
    <row r="11719" spans="1:4" x14ac:dyDescent="0.3">
      <c r="A11719">
        <v>606</v>
      </c>
      <c r="B11719" t="s">
        <v>41</v>
      </c>
      <c r="C11719" t="s">
        <v>22</v>
      </c>
      <c r="D11719">
        <v>4</v>
      </c>
    </row>
    <row r="11720" spans="1:4" x14ac:dyDescent="0.3">
      <c r="A11720">
        <v>1715</v>
      </c>
      <c r="B11720" t="s">
        <v>53</v>
      </c>
      <c r="C11720" t="s">
        <v>17</v>
      </c>
      <c r="D11720">
        <v>9</v>
      </c>
    </row>
    <row r="11721" spans="1:4" x14ac:dyDescent="0.3">
      <c r="A11721">
        <v>1715</v>
      </c>
      <c r="B11721" t="s">
        <v>53</v>
      </c>
      <c r="C11721" t="s">
        <v>18</v>
      </c>
      <c r="D11721">
        <v>4</v>
      </c>
    </row>
    <row r="11722" spans="1:4" x14ac:dyDescent="0.3">
      <c r="A11722">
        <v>1715</v>
      </c>
      <c r="B11722" t="s">
        <v>53</v>
      </c>
      <c r="C11722" t="s">
        <v>19</v>
      </c>
      <c r="D11722">
        <v>18</v>
      </c>
    </row>
    <row r="11723" spans="1:4" x14ac:dyDescent="0.3">
      <c r="A11723">
        <v>1715</v>
      </c>
      <c r="B11723" t="s">
        <v>53</v>
      </c>
      <c r="C11723" t="s">
        <v>20</v>
      </c>
      <c r="D11723">
        <v>7</v>
      </c>
    </row>
    <row r="11724" spans="1:4" x14ac:dyDescent="0.3">
      <c r="A11724">
        <v>1715</v>
      </c>
      <c r="B11724" t="s">
        <v>53</v>
      </c>
      <c r="C11724" t="s">
        <v>21</v>
      </c>
      <c r="D11724">
        <v>5</v>
      </c>
    </row>
    <row r="11725" spans="1:4" x14ac:dyDescent="0.3">
      <c r="A11725">
        <v>1715</v>
      </c>
      <c r="B11725" t="s">
        <v>53</v>
      </c>
      <c r="C11725" t="s">
        <v>22</v>
      </c>
      <c r="D11725">
        <v>5</v>
      </c>
    </row>
    <row r="11726" spans="1:4" x14ac:dyDescent="0.3">
      <c r="A11726">
        <v>6147</v>
      </c>
      <c r="B11726" t="s">
        <v>52</v>
      </c>
      <c r="C11726" t="s">
        <v>17</v>
      </c>
      <c r="D11726">
        <v>5</v>
      </c>
    </row>
    <row r="11727" spans="1:4" x14ac:dyDescent="0.3">
      <c r="A11727">
        <v>6147</v>
      </c>
      <c r="B11727" t="s">
        <v>52</v>
      </c>
      <c r="C11727" t="s">
        <v>18</v>
      </c>
      <c r="D11727">
        <v>2</v>
      </c>
    </row>
    <row r="11728" spans="1:4" x14ac:dyDescent="0.3">
      <c r="A11728">
        <v>6147</v>
      </c>
      <c r="B11728" t="s">
        <v>52</v>
      </c>
      <c r="C11728" t="s">
        <v>19</v>
      </c>
      <c r="D11728">
        <v>8</v>
      </c>
    </row>
    <row r="11729" spans="1:4" x14ac:dyDescent="0.3">
      <c r="A11729">
        <v>6147</v>
      </c>
      <c r="B11729" t="s">
        <v>52</v>
      </c>
      <c r="C11729" t="s">
        <v>20</v>
      </c>
      <c r="D11729">
        <v>2</v>
      </c>
    </row>
    <row r="11730" spans="1:4" x14ac:dyDescent="0.3">
      <c r="A11730">
        <v>6147</v>
      </c>
      <c r="B11730" t="s">
        <v>52</v>
      </c>
      <c r="C11730" t="s">
        <v>21</v>
      </c>
      <c r="D11730">
        <v>2</v>
      </c>
    </row>
    <row r="11731" spans="1:4" x14ac:dyDescent="0.3">
      <c r="A11731">
        <v>6147</v>
      </c>
      <c r="B11731" t="s">
        <v>52</v>
      </c>
      <c r="C11731" t="s">
        <v>22</v>
      </c>
      <c r="D11731">
        <v>9</v>
      </c>
    </row>
    <row r="11732" spans="1:4" x14ac:dyDescent="0.3">
      <c r="A11732">
        <v>7034</v>
      </c>
      <c r="B11732" t="s">
        <v>48</v>
      </c>
      <c r="C11732" t="s">
        <v>17</v>
      </c>
      <c r="D11732">
        <v>8</v>
      </c>
    </row>
    <row r="11733" spans="1:4" x14ac:dyDescent="0.3">
      <c r="A11733">
        <v>7034</v>
      </c>
      <c r="B11733" t="s">
        <v>48</v>
      </c>
      <c r="C11733" t="s">
        <v>18</v>
      </c>
      <c r="D11733">
        <v>7</v>
      </c>
    </row>
    <row r="11734" spans="1:4" x14ac:dyDescent="0.3">
      <c r="A11734">
        <v>7034</v>
      </c>
      <c r="B11734" t="s">
        <v>48</v>
      </c>
      <c r="C11734" t="s">
        <v>19</v>
      </c>
      <c r="D11734">
        <v>9</v>
      </c>
    </row>
    <row r="11735" spans="1:4" x14ac:dyDescent="0.3">
      <c r="A11735">
        <v>7034</v>
      </c>
      <c r="B11735" t="s">
        <v>48</v>
      </c>
      <c r="C11735" t="s">
        <v>20</v>
      </c>
      <c r="D11735">
        <v>13</v>
      </c>
    </row>
    <row r="11736" spans="1:4" x14ac:dyDescent="0.3">
      <c r="A11736">
        <v>7034</v>
      </c>
      <c r="B11736" t="s">
        <v>48</v>
      </c>
      <c r="C11736" t="s">
        <v>21</v>
      </c>
      <c r="D11736">
        <v>6</v>
      </c>
    </row>
    <row r="11737" spans="1:4" x14ac:dyDescent="0.3">
      <c r="A11737">
        <v>7034</v>
      </c>
      <c r="B11737" t="s">
        <v>48</v>
      </c>
      <c r="C11737" t="s">
        <v>22</v>
      </c>
      <c r="D11737">
        <v>12</v>
      </c>
    </row>
    <row r="11738" spans="1:4" x14ac:dyDescent="0.3">
      <c r="A11738">
        <v>8082</v>
      </c>
      <c r="B11738" t="s">
        <v>53</v>
      </c>
      <c r="C11738" t="s">
        <v>17</v>
      </c>
      <c r="D11738">
        <v>1</v>
      </c>
    </row>
    <row r="11739" spans="1:4" x14ac:dyDescent="0.3">
      <c r="A11739">
        <v>8082</v>
      </c>
      <c r="B11739" t="s">
        <v>53</v>
      </c>
      <c r="C11739" t="s">
        <v>18</v>
      </c>
      <c r="D11739">
        <v>3</v>
      </c>
    </row>
    <row r="11740" spans="1:4" x14ac:dyDescent="0.3">
      <c r="A11740">
        <v>8082</v>
      </c>
      <c r="B11740" t="s">
        <v>53</v>
      </c>
      <c r="C11740" t="s">
        <v>19</v>
      </c>
      <c r="D11740">
        <v>6</v>
      </c>
    </row>
    <row r="11741" spans="1:4" x14ac:dyDescent="0.3">
      <c r="A11741">
        <v>8082</v>
      </c>
      <c r="B11741" t="s">
        <v>53</v>
      </c>
      <c r="C11741" t="s">
        <v>20</v>
      </c>
      <c r="D11741">
        <v>3</v>
      </c>
    </row>
    <row r="11742" spans="1:4" x14ac:dyDescent="0.3">
      <c r="A11742">
        <v>8082</v>
      </c>
      <c r="B11742" t="s">
        <v>53</v>
      </c>
      <c r="C11742" t="s">
        <v>21</v>
      </c>
      <c r="D11742">
        <v>6</v>
      </c>
    </row>
    <row r="11743" spans="1:4" x14ac:dyDescent="0.3">
      <c r="A11743">
        <v>8082</v>
      </c>
      <c r="B11743" t="s">
        <v>53</v>
      </c>
      <c r="C11743" t="s">
        <v>22</v>
      </c>
      <c r="D11743">
        <v>15</v>
      </c>
    </row>
    <row r="11744" spans="1:4" x14ac:dyDescent="0.3">
      <c r="A11744">
        <v>11086</v>
      </c>
      <c r="B11744" t="s">
        <v>41</v>
      </c>
      <c r="C11744" t="s">
        <v>17</v>
      </c>
      <c r="D11744">
        <v>1</v>
      </c>
    </row>
    <row r="11745" spans="1:4" x14ac:dyDescent="0.3">
      <c r="A11745">
        <v>11086</v>
      </c>
      <c r="B11745" t="s">
        <v>41</v>
      </c>
      <c r="C11745" t="s">
        <v>18</v>
      </c>
      <c r="D11745">
        <v>6</v>
      </c>
    </row>
    <row r="11746" spans="1:4" x14ac:dyDescent="0.3">
      <c r="A11746">
        <v>11086</v>
      </c>
      <c r="B11746" t="s">
        <v>41</v>
      </c>
      <c r="C11746" t="s">
        <v>19</v>
      </c>
      <c r="D11746">
        <v>2</v>
      </c>
    </row>
    <row r="11747" spans="1:4" x14ac:dyDescent="0.3">
      <c r="A11747">
        <v>11086</v>
      </c>
      <c r="B11747" t="s">
        <v>41</v>
      </c>
      <c r="C11747" t="s">
        <v>20</v>
      </c>
      <c r="D11747">
        <v>3</v>
      </c>
    </row>
    <row r="11748" spans="1:4" x14ac:dyDescent="0.3">
      <c r="A11748">
        <v>11086</v>
      </c>
      <c r="B11748" t="s">
        <v>41</v>
      </c>
      <c r="C11748" t="s">
        <v>21</v>
      </c>
      <c r="D11748">
        <v>6</v>
      </c>
    </row>
    <row r="11749" spans="1:4" x14ac:dyDescent="0.3">
      <c r="A11749">
        <v>11086</v>
      </c>
      <c r="B11749" t="s">
        <v>41</v>
      </c>
      <c r="C11749" t="s">
        <v>22</v>
      </c>
      <c r="D11749">
        <v>3</v>
      </c>
    </row>
    <row r="11750" spans="1:4" x14ac:dyDescent="0.3">
      <c r="A11750">
        <v>35</v>
      </c>
      <c r="B11750" t="s">
        <v>41</v>
      </c>
      <c r="C11750" t="s">
        <v>17</v>
      </c>
      <c r="D11750">
        <v>32</v>
      </c>
    </row>
    <row r="11751" spans="1:4" x14ac:dyDescent="0.3">
      <c r="A11751">
        <v>35</v>
      </c>
      <c r="B11751" t="s">
        <v>41</v>
      </c>
      <c r="C11751" t="s">
        <v>18</v>
      </c>
      <c r="D11751">
        <v>1</v>
      </c>
    </row>
    <row r="11752" spans="1:4" x14ac:dyDescent="0.3">
      <c r="A11752">
        <v>35</v>
      </c>
      <c r="B11752" t="s">
        <v>41</v>
      </c>
      <c r="C11752" t="s">
        <v>19</v>
      </c>
      <c r="D11752">
        <v>64</v>
      </c>
    </row>
    <row r="11753" spans="1:4" x14ac:dyDescent="0.3">
      <c r="A11753">
        <v>35</v>
      </c>
      <c r="B11753" t="s">
        <v>41</v>
      </c>
      <c r="C11753" t="s">
        <v>20</v>
      </c>
      <c r="D11753">
        <v>16</v>
      </c>
    </row>
    <row r="11754" spans="1:4" x14ac:dyDescent="0.3">
      <c r="A11754">
        <v>35</v>
      </c>
      <c r="B11754" t="s">
        <v>41</v>
      </c>
      <c r="C11754" t="s">
        <v>21</v>
      </c>
      <c r="D11754">
        <v>12</v>
      </c>
    </row>
    <row r="11755" spans="1:4" x14ac:dyDescent="0.3">
      <c r="A11755">
        <v>35</v>
      </c>
      <c r="B11755" t="s">
        <v>41</v>
      </c>
      <c r="C11755" t="s">
        <v>22</v>
      </c>
      <c r="D11755">
        <v>85</v>
      </c>
    </row>
    <row r="11756" spans="1:4" x14ac:dyDescent="0.3">
      <c r="A11756">
        <v>5093</v>
      </c>
      <c r="B11756" t="s">
        <v>41</v>
      </c>
      <c r="C11756" t="s">
        <v>17</v>
      </c>
      <c r="D11756">
        <v>40</v>
      </c>
    </row>
    <row r="11757" spans="1:4" x14ac:dyDescent="0.3">
      <c r="A11757">
        <v>5093</v>
      </c>
      <c r="B11757" t="s">
        <v>41</v>
      </c>
      <c r="C11757" t="s">
        <v>18</v>
      </c>
      <c r="D11757">
        <v>3</v>
      </c>
    </row>
    <row r="11758" spans="1:4" x14ac:dyDescent="0.3">
      <c r="A11758">
        <v>5093</v>
      </c>
      <c r="B11758" t="s">
        <v>41</v>
      </c>
      <c r="C11758" t="s">
        <v>19</v>
      </c>
      <c r="D11758">
        <v>30</v>
      </c>
    </row>
    <row r="11759" spans="1:4" x14ac:dyDescent="0.3">
      <c r="A11759">
        <v>5093</v>
      </c>
      <c r="B11759" t="s">
        <v>41</v>
      </c>
      <c r="C11759" t="s">
        <v>20</v>
      </c>
      <c r="D11759">
        <v>10</v>
      </c>
    </row>
    <row r="11760" spans="1:4" x14ac:dyDescent="0.3">
      <c r="A11760">
        <v>5093</v>
      </c>
      <c r="B11760" t="s">
        <v>41</v>
      </c>
      <c r="C11760" t="s">
        <v>21</v>
      </c>
      <c r="D11760">
        <v>7</v>
      </c>
    </row>
    <row r="11761" spans="1:4" x14ac:dyDescent="0.3">
      <c r="A11761">
        <v>5093</v>
      </c>
      <c r="B11761" t="s">
        <v>41</v>
      </c>
      <c r="C11761" t="s">
        <v>22</v>
      </c>
      <c r="D11761">
        <v>11</v>
      </c>
    </row>
    <row r="11762" spans="1:4" x14ac:dyDescent="0.3">
      <c r="A11762">
        <v>8524</v>
      </c>
      <c r="B11762" t="s">
        <v>41</v>
      </c>
      <c r="C11762" t="s">
        <v>17</v>
      </c>
      <c r="D11762">
        <v>40</v>
      </c>
    </row>
    <row r="11763" spans="1:4" x14ac:dyDescent="0.3">
      <c r="A11763">
        <v>8524</v>
      </c>
      <c r="B11763" t="s">
        <v>41</v>
      </c>
      <c r="C11763" t="s">
        <v>18</v>
      </c>
      <c r="D11763">
        <v>3</v>
      </c>
    </row>
    <row r="11764" spans="1:4" x14ac:dyDescent="0.3">
      <c r="A11764">
        <v>8524</v>
      </c>
      <c r="B11764" t="s">
        <v>41</v>
      </c>
      <c r="C11764" t="s">
        <v>19</v>
      </c>
      <c r="D11764">
        <v>30</v>
      </c>
    </row>
    <row r="11765" spans="1:4" x14ac:dyDescent="0.3">
      <c r="A11765">
        <v>8524</v>
      </c>
      <c r="B11765" t="s">
        <v>41</v>
      </c>
      <c r="C11765" t="s">
        <v>20</v>
      </c>
      <c r="D11765">
        <v>10</v>
      </c>
    </row>
    <row r="11766" spans="1:4" x14ac:dyDescent="0.3">
      <c r="A11766">
        <v>8524</v>
      </c>
      <c r="B11766" t="s">
        <v>41</v>
      </c>
      <c r="C11766" t="s">
        <v>21</v>
      </c>
      <c r="D11766">
        <v>7</v>
      </c>
    </row>
    <row r="11767" spans="1:4" x14ac:dyDescent="0.3">
      <c r="A11767">
        <v>8524</v>
      </c>
      <c r="B11767" t="s">
        <v>41</v>
      </c>
      <c r="C11767" t="s">
        <v>22</v>
      </c>
      <c r="D11767">
        <v>11</v>
      </c>
    </row>
    <row r="11768" spans="1:4" x14ac:dyDescent="0.3">
      <c r="A11768">
        <v>5692</v>
      </c>
      <c r="B11768" t="s">
        <v>47</v>
      </c>
      <c r="C11768" t="s">
        <v>17</v>
      </c>
      <c r="D11768">
        <v>1</v>
      </c>
    </row>
    <row r="11769" spans="1:4" x14ac:dyDescent="0.3">
      <c r="A11769">
        <v>5692</v>
      </c>
      <c r="B11769" t="s">
        <v>47</v>
      </c>
      <c r="C11769" t="s">
        <v>18</v>
      </c>
      <c r="D11769">
        <v>4</v>
      </c>
    </row>
    <row r="11770" spans="1:4" x14ac:dyDescent="0.3">
      <c r="A11770">
        <v>5692</v>
      </c>
      <c r="B11770" t="s">
        <v>47</v>
      </c>
      <c r="C11770" t="s">
        <v>19</v>
      </c>
      <c r="D11770">
        <v>3</v>
      </c>
    </row>
    <row r="11771" spans="1:4" x14ac:dyDescent="0.3">
      <c r="A11771">
        <v>5692</v>
      </c>
      <c r="B11771" t="s">
        <v>47</v>
      </c>
      <c r="C11771" t="s">
        <v>20</v>
      </c>
      <c r="D11771">
        <v>8</v>
      </c>
    </row>
    <row r="11772" spans="1:4" x14ac:dyDescent="0.3">
      <c r="A11772">
        <v>5692</v>
      </c>
      <c r="B11772" t="s">
        <v>47</v>
      </c>
      <c r="C11772" t="s">
        <v>21</v>
      </c>
      <c r="D11772">
        <v>9</v>
      </c>
    </row>
    <row r="11773" spans="1:4" x14ac:dyDescent="0.3">
      <c r="A11773">
        <v>5692</v>
      </c>
      <c r="B11773" t="s">
        <v>47</v>
      </c>
      <c r="C11773" t="s">
        <v>22</v>
      </c>
      <c r="D11773">
        <v>7</v>
      </c>
    </row>
    <row r="11774" spans="1:4" x14ac:dyDescent="0.3">
      <c r="A11774">
        <v>2478</v>
      </c>
      <c r="B11774" t="s">
        <v>41</v>
      </c>
      <c r="C11774" t="s">
        <v>17</v>
      </c>
      <c r="D11774">
        <v>2</v>
      </c>
    </row>
    <row r="11775" spans="1:4" x14ac:dyDescent="0.3">
      <c r="A11775">
        <v>2478</v>
      </c>
      <c r="B11775" t="s">
        <v>41</v>
      </c>
      <c r="C11775" t="s">
        <v>18</v>
      </c>
      <c r="D11775">
        <v>2</v>
      </c>
    </row>
    <row r="11776" spans="1:4" x14ac:dyDescent="0.3">
      <c r="A11776">
        <v>2478</v>
      </c>
      <c r="B11776" t="s">
        <v>41</v>
      </c>
      <c r="C11776" t="s">
        <v>19</v>
      </c>
      <c r="D11776">
        <v>4</v>
      </c>
    </row>
    <row r="11777" spans="1:4" x14ac:dyDescent="0.3">
      <c r="A11777">
        <v>2478</v>
      </c>
      <c r="B11777" t="s">
        <v>41</v>
      </c>
      <c r="C11777" t="s">
        <v>20</v>
      </c>
      <c r="D11777">
        <v>13</v>
      </c>
    </row>
    <row r="11778" spans="1:4" x14ac:dyDescent="0.3">
      <c r="A11778">
        <v>2478</v>
      </c>
      <c r="B11778" t="s">
        <v>41</v>
      </c>
      <c r="C11778" t="s">
        <v>21</v>
      </c>
      <c r="D11778">
        <v>13</v>
      </c>
    </row>
    <row r="11779" spans="1:4" x14ac:dyDescent="0.3">
      <c r="A11779">
        <v>2478</v>
      </c>
      <c r="B11779" t="s">
        <v>41</v>
      </c>
      <c r="C11779" t="s">
        <v>22</v>
      </c>
      <c r="D11779">
        <v>4</v>
      </c>
    </row>
    <row r="11780" spans="1:4" x14ac:dyDescent="0.3">
      <c r="A11780">
        <v>13</v>
      </c>
      <c r="B11780" t="s">
        <v>47</v>
      </c>
      <c r="C11780" t="s">
        <v>17</v>
      </c>
      <c r="D11780">
        <v>19</v>
      </c>
    </row>
    <row r="11781" spans="1:4" x14ac:dyDescent="0.3">
      <c r="A11781">
        <v>13</v>
      </c>
      <c r="B11781" t="s">
        <v>47</v>
      </c>
      <c r="C11781" t="s">
        <v>18</v>
      </c>
      <c r="D11781">
        <v>0</v>
      </c>
    </row>
    <row r="11782" spans="1:4" x14ac:dyDescent="0.3">
      <c r="A11782">
        <v>13</v>
      </c>
      <c r="B11782" t="s">
        <v>47</v>
      </c>
      <c r="C11782" t="s">
        <v>19</v>
      </c>
      <c r="D11782">
        <v>5</v>
      </c>
    </row>
    <row r="11783" spans="1:4" x14ac:dyDescent="0.3">
      <c r="A11783">
        <v>13</v>
      </c>
      <c r="B11783" t="s">
        <v>47</v>
      </c>
      <c r="C11783" t="s">
        <v>20</v>
      </c>
      <c r="D11783">
        <v>0</v>
      </c>
    </row>
    <row r="11784" spans="1:4" x14ac:dyDescent="0.3">
      <c r="A11784">
        <v>13</v>
      </c>
      <c r="B11784" t="s">
        <v>47</v>
      </c>
      <c r="C11784" t="s">
        <v>21</v>
      </c>
      <c r="D11784">
        <v>0</v>
      </c>
    </row>
    <row r="11785" spans="1:4" x14ac:dyDescent="0.3">
      <c r="A11785">
        <v>13</v>
      </c>
      <c r="B11785" t="s">
        <v>47</v>
      </c>
      <c r="C11785" t="s">
        <v>22</v>
      </c>
      <c r="D11785">
        <v>8</v>
      </c>
    </row>
    <row r="11786" spans="1:4" x14ac:dyDescent="0.3">
      <c r="A11786">
        <v>3665</v>
      </c>
      <c r="B11786" t="s">
        <v>41</v>
      </c>
      <c r="C11786" t="s">
        <v>17</v>
      </c>
      <c r="D11786">
        <v>1</v>
      </c>
    </row>
    <row r="11787" spans="1:4" x14ac:dyDescent="0.3">
      <c r="A11787">
        <v>3665</v>
      </c>
      <c r="B11787" t="s">
        <v>41</v>
      </c>
      <c r="C11787" t="s">
        <v>18</v>
      </c>
      <c r="D11787">
        <v>9</v>
      </c>
    </row>
    <row r="11788" spans="1:4" x14ac:dyDescent="0.3">
      <c r="A11788">
        <v>3665</v>
      </c>
      <c r="B11788" t="s">
        <v>41</v>
      </c>
      <c r="C11788" t="s">
        <v>19</v>
      </c>
      <c r="D11788">
        <v>8</v>
      </c>
    </row>
    <row r="11789" spans="1:4" x14ac:dyDescent="0.3">
      <c r="A11789">
        <v>3665</v>
      </c>
      <c r="B11789" t="s">
        <v>41</v>
      </c>
      <c r="C11789" t="s">
        <v>20</v>
      </c>
      <c r="D11789">
        <v>11</v>
      </c>
    </row>
    <row r="11790" spans="1:4" x14ac:dyDescent="0.3">
      <c r="A11790">
        <v>3665</v>
      </c>
      <c r="B11790" t="s">
        <v>41</v>
      </c>
      <c r="C11790" t="s">
        <v>21</v>
      </c>
      <c r="D11790">
        <v>3</v>
      </c>
    </row>
    <row r="11791" spans="1:4" x14ac:dyDescent="0.3">
      <c r="A11791">
        <v>3665</v>
      </c>
      <c r="B11791" t="s">
        <v>41</v>
      </c>
      <c r="C11791" t="s">
        <v>22</v>
      </c>
      <c r="D11791">
        <v>22</v>
      </c>
    </row>
    <row r="11792" spans="1:4" x14ac:dyDescent="0.3">
      <c r="A11792">
        <v>78</v>
      </c>
      <c r="B11792" t="s">
        <v>41</v>
      </c>
      <c r="C11792" t="s">
        <v>17</v>
      </c>
      <c r="D11792">
        <v>15</v>
      </c>
    </row>
    <row r="11793" spans="1:4" x14ac:dyDescent="0.3">
      <c r="A11793">
        <v>78</v>
      </c>
      <c r="B11793" t="s">
        <v>41</v>
      </c>
      <c r="C11793" t="s">
        <v>18</v>
      </c>
      <c r="D11793">
        <v>0</v>
      </c>
    </row>
    <row r="11794" spans="1:4" x14ac:dyDescent="0.3">
      <c r="A11794">
        <v>78</v>
      </c>
      <c r="B11794" t="s">
        <v>41</v>
      </c>
      <c r="C11794" t="s">
        <v>19</v>
      </c>
      <c r="D11794">
        <v>11</v>
      </c>
    </row>
    <row r="11795" spans="1:4" x14ac:dyDescent="0.3">
      <c r="A11795">
        <v>78</v>
      </c>
      <c r="B11795" t="s">
        <v>41</v>
      </c>
      <c r="C11795" t="s">
        <v>20</v>
      </c>
      <c r="D11795">
        <v>0</v>
      </c>
    </row>
    <row r="11796" spans="1:4" x14ac:dyDescent="0.3">
      <c r="A11796">
        <v>78</v>
      </c>
      <c r="B11796" t="s">
        <v>41</v>
      </c>
      <c r="C11796" t="s">
        <v>21</v>
      </c>
      <c r="D11796">
        <v>2</v>
      </c>
    </row>
    <row r="11797" spans="1:4" x14ac:dyDescent="0.3">
      <c r="A11797">
        <v>78</v>
      </c>
      <c r="B11797" t="s">
        <v>41</v>
      </c>
      <c r="C11797" t="s">
        <v>22</v>
      </c>
      <c r="D11797">
        <v>9</v>
      </c>
    </row>
    <row r="11798" spans="1:4" x14ac:dyDescent="0.3">
      <c r="A11798">
        <v>5517</v>
      </c>
      <c r="B11798" t="s">
        <v>53</v>
      </c>
      <c r="C11798" t="s">
        <v>17</v>
      </c>
      <c r="D11798">
        <v>15</v>
      </c>
    </row>
    <row r="11799" spans="1:4" x14ac:dyDescent="0.3">
      <c r="A11799">
        <v>5517</v>
      </c>
      <c r="B11799" t="s">
        <v>53</v>
      </c>
      <c r="C11799" t="s">
        <v>18</v>
      </c>
      <c r="D11799">
        <v>0</v>
      </c>
    </row>
    <row r="11800" spans="1:4" x14ac:dyDescent="0.3">
      <c r="A11800">
        <v>5517</v>
      </c>
      <c r="B11800" t="s">
        <v>53</v>
      </c>
      <c r="C11800" t="s">
        <v>19</v>
      </c>
      <c r="D11800">
        <v>11</v>
      </c>
    </row>
    <row r="11801" spans="1:4" x14ac:dyDescent="0.3">
      <c r="A11801">
        <v>5517</v>
      </c>
      <c r="B11801" t="s">
        <v>53</v>
      </c>
      <c r="C11801" t="s">
        <v>20</v>
      </c>
      <c r="D11801">
        <v>0</v>
      </c>
    </row>
    <row r="11802" spans="1:4" x14ac:dyDescent="0.3">
      <c r="A11802">
        <v>5517</v>
      </c>
      <c r="B11802" t="s">
        <v>53</v>
      </c>
      <c r="C11802" t="s">
        <v>21</v>
      </c>
      <c r="D11802">
        <v>2</v>
      </c>
    </row>
    <row r="11803" spans="1:4" x14ac:dyDescent="0.3">
      <c r="A11803">
        <v>5517</v>
      </c>
      <c r="B11803" t="s">
        <v>53</v>
      </c>
      <c r="C11803" t="s">
        <v>22</v>
      </c>
      <c r="D11803">
        <v>9</v>
      </c>
    </row>
    <row r="11804" spans="1:4" x14ac:dyDescent="0.3">
      <c r="A11804">
        <v>3518</v>
      </c>
      <c r="B11804" t="s">
        <v>45</v>
      </c>
      <c r="C11804" t="s">
        <v>17</v>
      </c>
      <c r="D11804">
        <v>10</v>
      </c>
    </row>
    <row r="11805" spans="1:4" x14ac:dyDescent="0.3">
      <c r="A11805">
        <v>3518</v>
      </c>
      <c r="B11805" t="s">
        <v>45</v>
      </c>
      <c r="C11805" t="s">
        <v>18</v>
      </c>
      <c r="D11805">
        <v>1</v>
      </c>
    </row>
    <row r="11806" spans="1:4" x14ac:dyDescent="0.3">
      <c r="A11806">
        <v>3518</v>
      </c>
      <c r="B11806" t="s">
        <v>45</v>
      </c>
      <c r="C11806" t="s">
        <v>19</v>
      </c>
      <c r="D11806">
        <v>18</v>
      </c>
    </row>
    <row r="11807" spans="1:4" x14ac:dyDescent="0.3">
      <c r="A11807">
        <v>3518</v>
      </c>
      <c r="B11807" t="s">
        <v>45</v>
      </c>
      <c r="C11807" t="s">
        <v>20</v>
      </c>
      <c r="D11807">
        <v>10</v>
      </c>
    </row>
    <row r="11808" spans="1:4" x14ac:dyDescent="0.3">
      <c r="A11808">
        <v>3518</v>
      </c>
      <c r="B11808" t="s">
        <v>45</v>
      </c>
      <c r="C11808" t="s">
        <v>21</v>
      </c>
      <c r="D11808">
        <v>4</v>
      </c>
    </row>
    <row r="11809" spans="1:4" x14ac:dyDescent="0.3">
      <c r="A11809">
        <v>3518</v>
      </c>
      <c r="B11809" t="s">
        <v>45</v>
      </c>
      <c r="C11809" t="s">
        <v>22</v>
      </c>
      <c r="D11809">
        <v>7</v>
      </c>
    </row>
    <row r="11810" spans="1:4" x14ac:dyDescent="0.3">
      <c r="A11810">
        <v>1940</v>
      </c>
      <c r="B11810" t="s">
        <v>53</v>
      </c>
      <c r="C11810" t="s">
        <v>17</v>
      </c>
      <c r="D11810">
        <v>1</v>
      </c>
    </row>
    <row r="11811" spans="1:4" x14ac:dyDescent="0.3">
      <c r="A11811">
        <v>1940</v>
      </c>
      <c r="B11811" t="s">
        <v>53</v>
      </c>
      <c r="C11811" t="s">
        <v>18</v>
      </c>
      <c r="D11811">
        <v>3</v>
      </c>
    </row>
    <row r="11812" spans="1:4" x14ac:dyDescent="0.3">
      <c r="A11812">
        <v>1940</v>
      </c>
      <c r="B11812" t="s">
        <v>53</v>
      </c>
      <c r="C11812" t="s">
        <v>19</v>
      </c>
      <c r="D11812">
        <v>4</v>
      </c>
    </row>
    <row r="11813" spans="1:4" x14ac:dyDescent="0.3">
      <c r="A11813">
        <v>1940</v>
      </c>
      <c r="B11813" t="s">
        <v>53</v>
      </c>
      <c r="C11813" t="s">
        <v>20</v>
      </c>
      <c r="D11813">
        <v>2</v>
      </c>
    </row>
    <row r="11814" spans="1:4" x14ac:dyDescent="0.3">
      <c r="A11814">
        <v>1940</v>
      </c>
      <c r="B11814" t="s">
        <v>53</v>
      </c>
      <c r="C11814" t="s">
        <v>21</v>
      </c>
      <c r="D11814">
        <v>2</v>
      </c>
    </row>
    <row r="11815" spans="1:4" x14ac:dyDescent="0.3">
      <c r="A11815">
        <v>1940</v>
      </c>
      <c r="B11815" t="s">
        <v>53</v>
      </c>
      <c r="C11815" t="s">
        <v>22</v>
      </c>
      <c r="D11815">
        <v>6</v>
      </c>
    </row>
    <row r="11816" spans="1:4" x14ac:dyDescent="0.3">
      <c r="A11816">
        <v>1646</v>
      </c>
      <c r="B11816" t="s">
        <v>48</v>
      </c>
      <c r="C11816" t="s">
        <v>17</v>
      </c>
      <c r="D11816">
        <v>4</v>
      </c>
    </row>
    <row r="11817" spans="1:4" x14ac:dyDescent="0.3">
      <c r="A11817">
        <v>1646</v>
      </c>
      <c r="B11817" t="s">
        <v>48</v>
      </c>
      <c r="C11817" t="s">
        <v>18</v>
      </c>
      <c r="D11817">
        <v>9</v>
      </c>
    </row>
    <row r="11818" spans="1:4" x14ac:dyDescent="0.3">
      <c r="A11818">
        <v>1646</v>
      </c>
      <c r="B11818" t="s">
        <v>48</v>
      </c>
      <c r="C11818" t="s">
        <v>19</v>
      </c>
      <c r="D11818">
        <v>12</v>
      </c>
    </row>
    <row r="11819" spans="1:4" x14ac:dyDescent="0.3">
      <c r="A11819">
        <v>1646</v>
      </c>
      <c r="B11819" t="s">
        <v>48</v>
      </c>
      <c r="C11819" t="s">
        <v>20</v>
      </c>
      <c r="D11819">
        <v>11</v>
      </c>
    </row>
    <row r="11820" spans="1:4" x14ac:dyDescent="0.3">
      <c r="A11820">
        <v>1646</v>
      </c>
      <c r="B11820" t="s">
        <v>48</v>
      </c>
      <c r="C11820" t="s">
        <v>21</v>
      </c>
      <c r="D11820">
        <v>2</v>
      </c>
    </row>
    <row r="11821" spans="1:4" x14ac:dyDescent="0.3">
      <c r="A11821">
        <v>1646</v>
      </c>
      <c r="B11821" t="s">
        <v>48</v>
      </c>
      <c r="C11821" t="s">
        <v>22</v>
      </c>
      <c r="D11821">
        <v>8</v>
      </c>
    </row>
    <row r="11822" spans="1:4" x14ac:dyDescent="0.3">
      <c r="A11822">
        <v>10067</v>
      </c>
      <c r="B11822" t="s">
        <v>52</v>
      </c>
      <c r="C11822" t="s">
        <v>17</v>
      </c>
      <c r="D11822">
        <v>4</v>
      </c>
    </row>
    <row r="11823" spans="1:4" x14ac:dyDescent="0.3">
      <c r="A11823">
        <v>10067</v>
      </c>
      <c r="B11823" t="s">
        <v>52</v>
      </c>
      <c r="C11823" t="s">
        <v>18</v>
      </c>
      <c r="D11823">
        <v>0</v>
      </c>
    </row>
    <row r="11824" spans="1:4" x14ac:dyDescent="0.3">
      <c r="A11824">
        <v>10067</v>
      </c>
      <c r="B11824" t="s">
        <v>52</v>
      </c>
      <c r="C11824" t="s">
        <v>19</v>
      </c>
      <c r="D11824">
        <v>4</v>
      </c>
    </row>
    <row r="11825" spans="1:4" x14ac:dyDescent="0.3">
      <c r="A11825">
        <v>10067</v>
      </c>
      <c r="B11825" t="s">
        <v>52</v>
      </c>
      <c r="C11825" t="s">
        <v>20</v>
      </c>
      <c r="D11825">
        <v>0</v>
      </c>
    </row>
    <row r="11826" spans="1:4" x14ac:dyDescent="0.3">
      <c r="A11826">
        <v>10067</v>
      </c>
      <c r="B11826" t="s">
        <v>52</v>
      </c>
      <c r="C11826" t="s">
        <v>21</v>
      </c>
      <c r="D11826">
        <v>0</v>
      </c>
    </row>
    <row r="11827" spans="1:4" x14ac:dyDescent="0.3">
      <c r="A11827">
        <v>10067</v>
      </c>
      <c r="B11827" t="s">
        <v>52</v>
      </c>
      <c r="C11827" t="s">
        <v>22</v>
      </c>
      <c r="D11827">
        <v>5</v>
      </c>
    </row>
    <row r="11828" spans="1:4" x14ac:dyDescent="0.3">
      <c r="A11828">
        <v>11003</v>
      </c>
      <c r="B11828" t="s">
        <v>48</v>
      </c>
      <c r="C11828" t="s">
        <v>17</v>
      </c>
      <c r="D11828">
        <v>2</v>
      </c>
    </row>
    <row r="11829" spans="1:4" x14ac:dyDescent="0.3">
      <c r="A11829">
        <v>11003</v>
      </c>
      <c r="B11829" t="s">
        <v>48</v>
      </c>
      <c r="C11829" t="s">
        <v>18</v>
      </c>
      <c r="D11829">
        <v>5</v>
      </c>
    </row>
    <row r="11830" spans="1:4" x14ac:dyDescent="0.3">
      <c r="A11830">
        <v>11003</v>
      </c>
      <c r="B11830" t="s">
        <v>48</v>
      </c>
      <c r="C11830" t="s">
        <v>19</v>
      </c>
      <c r="D11830">
        <v>7</v>
      </c>
    </row>
    <row r="11831" spans="1:4" x14ac:dyDescent="0.3">
      <c r="A11831">
        <v>11003</v>
      </c>
      <c r="B11831" t="s">
        <v>48</v>
      </c>
      <c r="C11831" t="s">
        <v>20</v>
      </c>
      <c r="D11831">
        <v>0</v>
      </c>
    </row>
    <row r="11832" spans="1:4" x14ac:dyDescent="0.3">
      <c r="A11832">
        <v>11003</v>
      </c>
      <c r="B11832" t="s">
        <v>48</v>
      </c>
      <c r="C11832" t="s">
        <v>21</v>
      </c>
      <c r="D11832">
        <v>18</v>
      </c>
    </row>
    <row r="11833" spans="1:4" x14ac:dyDescent="0.3">
      <c r="A11833">
        <v>11003</v>
      </c>
      <c r="B11833" t="s">
        <v>48</v>
      </c>
      <c r="C11833" t="s">
        <v>22</v>
      </c>
      <c r="D11833">
        <v>18</v>
      </c>
    </row>
    <row r="11834" spans="1:4" x14ac:dyDescent="0.3">
      <c r="A11834">
        <v>5010</v>
      </c>
      <c r="B11834" t="s">
        <v>41</v>
      </c>
      <c r="C11834" t="s">
        <v>17</v>
      </c>
      <c r="D11834">
        <v>2</v>
      </c>
    </row>
    <row r="11835" spans="1:4" x14ac:dyDescent="0.3">
      <c r="A11835">
        <v>5010</v>
      </c>
      <c r="B11835" t="s">
        <v>41</v>
      </c>
      <c r="C11835" t="s">
        <v>18</v>
      </c>
      <c r="D11835">
        <v>8</v>
      </c>
    </row>
    <row r="11836" spans="1:4" x14ac:dyDescent="0.3">
      <c r="A11836">
        <v>5010</v>
      </c>
      <c r="B11836" t="s">
        <v>41</v>
      </c>
      <c r="C11836" t="s">
        <v>19</v>
      </c>
      <c r="D11836">
        <v>8</v>
      </c>
    </row>
    <row r="11837" spans="1:4" x14ac:dyDescent="0.3">
      <c r="A11837">
        <v>5010</v>
      </c>
      <c r="B11837" t="s">
        <v>41</v>
      </c>
      <c r="C11837" t="s">
        <v>20</v>
      </c>
      <c r="D11837">
        <v>6</v>
      </c>
    </row>
    <row r="11838" spans="1:4" x14ac:dyDescent="0.3">
      <c r="A11838">
        <v>5010</v>
      </c>
      <c r="B11838" t="s">
        <v>41</v>
      </c>
      <c r="C11838" t="s">
        <v>21</v>
      </c>
      <c r="D11838">
        <v>1</v>
      </c>
    </row>
    <row r="11839" spans="1:4" x14ac:dyDescent="0.3">
      <c r="A11839">
        <v>5010</v>
      </c>
      <c r="B11839" t="s">
        <v>41</v>
      </c>
      <c r="C11839" t="s">
        <v>22</v>
      </c>
      <c r="D11839">
        <v>9</v>
      </c>
    </row>
    <row r="11840" spans="1:4" x14ac:dyDescent="0.3">
      <c r="A11840">
        <v>9850</v>
      </c>
      <c r="B11840" t="s">
        <v>41</v>
      </c>
      <c r="C11840" t="s">
        <v>17</v>
      </c>
      <c r="D11840">
        <v>3</v>
      </c>
    </row>
    <row r="11841" spans="1:4" x14ac:dyDescent="0.3">
      <c r="A11841">
        <v>9850</v>
      </c>
      <c r="B11841" t="s">
        <v>41</v>
      </c>
      <c r="C11841" t="s">
        <v>18</v>
      </c>
      <c r="D11841">
        <v>6</v>
      </c>
    </row>
    <row r="11842" spans="1:4" x14ac:dyDescent="0.3">
      <c r="A11842">
        <v>9850</v>
      </c>
      <c r="B11842" t="s">
        <v>41</v>
      </c>
      <c r="C11842" t="s">
        <v>19</v>
      </c>
      <c r="D11842">
        <v>7</v>
      </c>
    </row>
    <row r="11843" spans="1:4" x14ac:dyDescent="0.3">
      <c r="A11843">
        <v>9850</v>
      </c>
      <c r="B11843" t="s">
        <v>41</v>
      </c>
      <c r="C11843" t="s">
        <v>20</v>
      </c>
      <c r="D11843">
        <v>0</v>
      </c>
    </row>
    <row r="11844" spans="1:4" x14ac:dyDescent="0.3">
      <c r="A11844">
        <v>9850</v>
      </c>
      <c r="B11844" t="s">
        <v>41</v>
      </c>
      <c r="C11844" t="s">
        <v>21</v>
      </c>
      <c r="D11844">
        <v>0</v>
      </c>
    </row>
    <row r="11845" spans="1:4" x14ac:dyDescent="0.3">
      <c r="A11845">
        <v>9850</v>
      </c>
      <c r="B11845" t="s">
        <v>41</v>
      </c>
      <c r="C11845" t="s">
        <v>22</v>
      </c>
      <c r="D11845">
        <v>3</v>
      </c>
    </row>
    <row r="11846" spans="1:4" x14ac:dyDescent="0.3">
      <c r="A11846">
        <v>9733</v>
      </c>
      <c r="B11846" t="s">
        <v>45</v>
      </c>
      <c r="C11846" t="s">
        <v>17</v>
      </c>
      <c r="D11846">
        <v>1</v>
      </c>
    </row>
    <row r="11847" spans="1:4" x14ac:dyDescent="0.3">
      <c r="A11847">
        <v>9733</v>
      </c>
      <c r="B11847" t="s">
        <v>45</v>
      </c>
      <c r="C11847" t="s">
        <v>18</v>
      </c>
      <c r="D11847">
        <v>4</v>
      </c>
    </row>
    <row r="11848" spans="1:4" x14ac:dyDescent="0.3">
      <c r="A11848">
        <v>9733</v>
      </c>
      <c r="B11848" t="s">
        <v>45</v>
      </c>
      <c r="C11848" t="s">
        <v>19</v>
      </c>
      <c r="D11848">
        <v>10</v>
      </c>
    </row>
    <row r="11849" spans="1:4" x14ac:dyDescent="0.3">
      <c r="A11849">
        <v>9733</v>
      </c>
      <c r="B11849" t="s">
        <v>45</v>
      </c>
      <c r="C11849" t="s">
        <v>20</v>
      </c>
      <c r="D11849">
        <v>29</v>
      </c>
    </row>
    <row r="11850" spans="1:4" x14ac:dyDescent="0.3">
      <c r="A11850">
        <v>9733</v>
      </c>
      <c r="B11850" t="s">
        <v>45</v>
      </c>
      <c r="C11850" t="s">
        <v>21</v>
      </c>
      <c r="D11850">
        <v>0</v>
      </c>
    </row>
    <row r="11851" spans="1:4" x14ac:dyDescent="0.3">
      <c r="A11851">
        <v>9733</v>
      </c>
      <c r="B11851" t="s">
        <v>45</v>
      </c>
      <c r="C11851" t="s">
        <v>22</v>
      </c>
      <c r="D11851">
        <v>36</v>
      </c>
    </row>
    <row r="11852" spans="1:4" x14ac:dyDescent="0.3">
      <c r="A11852">
        <v>8462</v>
      </c>
      <c r="B11852" t="s">
        <v>41</v>
      </c>
      <c r="C11852" t="s">
        <v>17</v>
      </c>
      <c r="D11852">
        <v>1</v>
      </c>
    </row>
    <row r="11853" spans="1:4" x14ac:dyDescent="0.3">
      <c r="A11853">
        <v>8462</v>
      </c>
      <c r="B11853" t="s">
        <v>41</v>
      </c>
      <c r="C11853" t="s">
        <v>18</v>
      </c>
      <c r="D11853">
        <v>4</v>
      </c>
    </row>
    <row r="11854" spans="1:4" x14ac:dyDescent="0.3">
      <c r="A11854">
        <v>8462</v>
      </c>
      <c r="B11854" t="s">
        <v>41</v>
      </c>
      <c r="C11854" t="s">
        <v>19</v>
      </c>
      <c r="D11854">
        <v>10</v>
      </c>
    </row>
    <row r="11855" spans="1:4" x14ac:dyDescent="0.3">
      <c r="A11855">
        <v>8462</v>
      </c>
      <c r="B11855" t="s">
        <v>41</v>
      </c>
      <c r="C11855" t="s">
        <v>20</v>
      </c>
      <c r="D11855">
        <v>29</v>
      </c>
    </row>
    <row r="11856" spans="1:4" x14ac:dyDescent="0.3">
      <c r="A11856">
        <v>8462</v>
      </c>
      <c r="B11856" t="s">
        <v>41</v>
      </c>
      <c r="C11856" t="s">
        <v>21</v>
      </c>
      <c r="D11856">
        <v>0</v>
      </c>
    </row>
    <row r="11857" spans="1:4" x14ac:dyDescent="0.3">
      <c r="A11857">
        <v>8462</v>
      </c>
      <c r="B11857" t="s">
        <v>41</v>
      </c>
      <c r="C11857" t="s">
        <v>22</v>
      </c>
      <c r="D11857">
        <v>36</v>
      </c>
    </row>
    <row r="11858" spans="1:4" x14ac:dyDescent="0.3">
      <c r="A11858">
        <v>8443</v>
      </c>
      <c r="B11858" t="s">
        <v>47</v>
      </c>
      <c r="C11858" t="s">
        <v>17</v>
      </c>
      <c r="D11858">
        <v>6</v>
      </c>
    </row>
    <row r="11859" spans="1:4" x14ac:dyDescent="0.3">
      <c r="A11859">
        <v>8443</v>
      </c>
      <c r="B11859" t="s">
        <v>47</v>
      </c>
      <c r="C11859" t="s">
        <v>18</v>
      </c>
      <c r="D11859">
        <v>10</v>
      </c>
    </row>
    <row r="11860" spans="1:4" x14ac:dyDescent="0.3">
      <c r="A11860">
        <v>8443</v>
      </c>
      <c r="B11860" t="s">
        <v>47</v>
      </c>
      <c r="C11860" t="s">
        <v>19</v>
      </c>
      <c r="D11860">
        <v>12</v>
      </c>
    </row>
    <row r="11861" spans="1:4" x14ac:dyDescent="0.3">
      <c r="A11861">
        <v>8443</v>
      </c>
      <c r="B11861" t="s">
        <v>47</v>
      </c>
      <c r="C11861" t="s">
        <v>20</v>
      </c>
      <c r="D11861">
        <v>3</v>
      </c>
    </row>
    <row r="11862" spans="1:4" x14ac:dyDescent="0.3">
      <c r="A11862">
        <v>8443</v>
      </c>
      <c r="B11862" t="s">
        <v>47</v>
      </c>
      <c r="C11862" t="s">
        <v>21</v>
      </c>
      <c r="D11862">
        <v>15</v>
      </c>
    </row>
    <row r="11863" spans="1:4" x14ac:dyDescent="0.3">
      <c r="A11863">
        <v>8443</v>
      </c>
      <c r="B11863" t="s">
        <v>47</v>
      </c>
      <c r="C11863" t="s">
        <v>22</v>
      </c>
      <c r="D11863">
        <v>40</v>
      </c>
    </row>
    <row r="11864" spans="1:4" x14ac:dyDescent="0.3">
      <c r="A11864">
        <v>7937</v>
      </c>
      <c r="B11864" t="s">
        <v>41</v>
      </c>
      <c r="C11864" t="s">
        <v>17</v>
      </c>
      <c r="D11864">
        <v>10</v>
      </c>
    </row>
    <row r="11865" spans="1:4" x14ac:dyDescent="0.3">
      <c r="A11865">
        <v>7937</v>
      </c>
      <c r="B11865" t="s">
        <v>41</v>
      </c>
      <c r="C11865" t="s">
        <v>18</v>
      </c>
      <c r="D11865">
        <v>7</v>
      </c>
    </row>
    <row r="11866" spans="1:4" x14ac:dyDescent="0.3">
      <c r="A11866">
        <v>7937</v>
      </c>
      <c r="B11866" t="s">
        <v>41</v>
      </c>
      <c r="C11866" t="s">
        <v>19</v>
      </c>
      <c r="D11866">
        <v>25</v>
      </c>
    </row>
    <row r="11867" spans="1:4" x14ac:dyDescent="0.3">
      <c r="A11867">
        <v>7937</v>
      </c>
      <c r="B11867" t="s">
        <v>41</v>
      </c>
      <c r="C11867" t="s">
        <v>20</v>
      </c>
      <c r="D11867">
        <v>6</v>
      </c>
    </row>
    <row r="11868" spans="1:4" x14ac:dyDescent="0.3">
      <c r="A11868">
        <v>7937</v>
      </c>
      <c r="B11868" t="s">
        <v>41</v>
      </c>
      <c r="C11868" t="s">
        <v>21</v>
      </c>
      <c r="D11868">
        <v>3</v>
      </c>
    </row>
    <row r="11869" spans="1:4" x14ac:dyDescent="0.3">
      <c r="A11869">
        <v>7937</v>
      </c>
      <c r="B11869" t="s">
        <v>41</v>
      </c>
      <c r="C11869" t="s">
        <v>22</v>
      </c>
      <c r="D11869">
        <v>7</v>
      </c>
    </row>
    <row r="11870" spans="1:4" x14ac:dyDescent="0.3">
      <c r="A11870">
        <v>8541</v>
      </c>
      <c r="B11870" t="s">
        <v>41</v>
      </c>
      <c r="C11870" t="s">
        <v>17</v>
      </c>
      <c r="D11870">
        <v>8</v>
      </c>
    </row>
    <row r="11871" spans="1:4" x14ac:dyDescent="0.3">
      <c r="A11871">
        <v>8541</v>
      </c>
      <c r="B11871" t="s">
        <v>41</v>
      </c>
      <c r="C11871" t="s">
        <v>18</v>
      </c>
      <c r="D11871">
        <v>4</v>
      </c>
    </row>
    <row r="11872" spans="1:4" x14ac:dyDescent="0.3">
      <c r="A11872">
        <v>8541</v>
      </c>
      <c r="B11872" t="s">
        <v>41</v>
      </c>
      <c r="C11872" t="s">
        <v>19</v>
      </c>
      <c r="D11872">
        <v>10</v>
      </c>
    </row>
    <row r="11873" spans="1:4" x14ac:dyDescent="0.3">
      <c r="A11873">
        <v>8541</v>
      </c>
      <c r="B11873" t="s">
        <v>41</v>
      </c>
      <c r="C11873" t="s">
        <v>20</v>
      </c>
      <c r="D11873">
        <v>6</v>
      </c>
    </row>
    <row r="11874" spans="1:4" x14ac:dyDescent="0.3">
      <c r="A11874">
        <v>8541</v>
      </c>
      <c r="B11874" t="s">
        <v>41</v>
      </c>
      <c r="C11874" t="s">
        <v>21</v>
      </c>
      <c r="D11874">
        <v>7</v>
      </c>
    </row>
    <row r="11875" spans="1:4" x14ac:dyDescent="0.3">
      <c r="A11875">
        <v>8541</v>
      </c>
      <c r="B11875" t="s">
        <v>41</v>
      </c>
      <c r="C11875" t="s">
        <v>22</v>
      </c>
      <c r="D11875">
        <v>6</v>
      </c>
    </row>
    <row r="11876" spans="1:4" x14ac:dyDescent="0.3">
      <c r="A11876">
        <v>9530</v>
      </c>
      <c r="B11876" t="s">
        <v>47</v>
      </c>
      <c r="C11876" t="s">
        <v>17</v>
      </c>
      <c r="D11876">
        <v>5</v>
      </c>
    </row>
    <row r="11877" spans="1:4" x14ac:dyDescent="0.3">
      <c r="A11877">
        <v>9530</v>
      </c>
      <c r="B11877" t="s">
        <v>47</v>
      </c>
      <c r="C11877" t="s">
        <v>18</v>
      </c>
      <c r="D11877">
        <v>3</v>
      </c>
    </row>
    <row r="11878" spans="1:4" x14ac:dyDescent="0.3">
      <c r="A11878">
        <v>9530</v>
      </c>
      <c r="B11878" t="s">
        <v>47</v>
      </c>
      <c r="C11878" t="s">
        <v>19</v>
      </c>
      <c r="D11878">
        <v>4</v>
      </c>
    </row>
    <row r="11879" spans="1:4" x14ac:dyDescent="0.3">
      <c r="A11879">
        <v>9530</v>
      </c>
      <c r="B11879" t="s">
        <v>47</v>
      </c>
      <c r="C11879" t="s">
        <v>20</v>
      </c>
      <c r="D11879">
        <v>4</v>
      </c>
    </row>
    <row r="11880" spans="1:4" x14ac:dyDescent="0.3">
      <c r="A11880">
        <v>9530</v>
      </c>
      <c r="B11880" t="s">
        <v>47</v>
      </c>
      <c r="C11880" t="s">
        <v>21</v>
      </c>
      <c r="D11880">
        <v>1</v>
      </c>
    </row>
    <row r="11881" spans="1:4" x14ac:dyDescent="0.3">
      <c r="A11881">
        <v>9530</v>
      </c>
      <c r="B11881" t="s">
        <v>47</v>
      </c>
      <c r="C11881" t="s">
        <v>22</v>
      </c>
      <c r="D11881">
        <v>0</v>
      </c>
    </row>
    <row r="11882" spans="1:4" x14ac:dyDescent="0.3">
      <c r="A11882">
        <v>4098</v>
      </c>
      <c r="B11882" t="s">
        <v>53</v>
      </c>
      <c r="C11882" t="s">
        <v>17</v>
      </c>
      <c r="D11882">
        <v>20</v>
      </c>
    </row>
    <row r="11883" spans="1:4" x14ac:dyDescent="0.3">
      <c r="A11883">
        <v>4098</v>
      </c>
      <c r="B11883" t="s">
        <v>53</v>
      </c>
      <c r="C11883" t="s">
        <v>18</v>
      </c>
      <c r="D11883">
        <v>3</v>
      </c>
    </row>
    <row r="11884" spans="1:4" x14ac:dyDescent="0.3">
      <c r="A11884">
        <v>4098</v>
      </c>
      <c r="B11884" t="s">
        <v>53</v>
      </c>
      <c r="C11884" t="s">
        <v>19</v>
      </c>
      <c r="D11884">
        <v>16</v>
      </c>
    </row>
    <row r="11885" spans="1:4" x14ac:dyDescent="0.3">
      <c r="A11885">
        <v>4098</v>
      </c>
      <c r="B11885" t="s">
        <v>53</v>
      </c>
      <c r="C11885" t="s">
        <v>20</v>
      </c>
      <c r="D11885">
        <v>0</v>
      </c>
    </row>
    <row r="11886" spans="1:4" x14ac:dyDescent="0.3">
      <c r="A11886">
        <v>4098</v>
      </c>
      <c r="B11886" t="s">
        <v>53</v>
      </c>
      <c r="C11886" t="s">
        <v>21</v>
      </c>
      <c r="D11886">
        <v>4</v>
      </c>
    </row>
    <row r="11887" spans="1:4" x14ac:dyDescent="0.3">
      <c r="A11887">
        <v>4098</v>
      </c>
      <c r="B11887" t="s">
        <v>53</v>
      </c>
      <c r="C11887" t="s">
        <v>22</v>
      </c>
      <c r="D11887">
        <v>1</v>
      </c>
    </row>
    <row r="11888" spans="1:4" x14ac:dyDescent="0.3">
      <c r="A11888">
        <v>8373</v>
      </c>
      <c r="B11888" t="s">
        <v>48</v>
      </c>
      <c r="C11888" t="s">
        <v>17</v>
      </c>
      <c r="D11888">
        <v>1</v>
      </c>
    </row>
    <row r="11889" spans="1:4" x14ac:dyDescent="0.3">
      <c r="A11889">
        <v>8373</v>
      </c>
      <c r="B11889" t="s">
        <v>48</v>
      </c>
      <c r="C11889" t="s">
        <v>18</v>
      </c>
      <c r="D11889">
        <v>3</v>
      </c>
    </row>
    <row r="11890" spans="1:4" x14ac:dyDescent="0.3">
      <c r="A11890">
        <v>8373</v>
      </c>
      <c r="B11890" t="s">
        <v>48</v>
      </c>
      <c r="C11890" t="s">
        <v>19</v>
      </c>
      <c r="D11890">
        <v>6</v>
      </c>
    </row>
    <row r="11891" spans="1:4" x14ac:dyDescent="0.3">
      <c r="A11891">
        <v>8373</v>
      </c>
      <c r="B11891" t="s">
        <v>48</v>
      </c>
      <c r="C11891" t="s">
        <v>20</v>
      </c>
      <c r="D11891">
        <v>10</v>
      </c>
    </row>
    <row r="11892" spans="1:4" x14ac:dyDescent="0.3">
      <c r="A11892">
        <v>8373</v>
      </c>
      <c r="B11892" t="s">
        <v>48</v>
      </c>
      <c r="C11892" t="s">
        <v>21</v>
      </c>
      <c r="D11892">
        <v>0</v>
      </c>
    </row>
    <row r="11893" spans="1:4" x14ac:dyDescent="0.3">
      <c r="A11893">
        <v>8373</v>
      </c>
      <c r="B11893" t="s">
        <v>48</v>
      </c>
      <c r="C11893" t="s">
        <v>22</v>
      </c>
      <c r="D11893">
        <v>9</v>
      </c>
    </row>
    <row r="11894" spans="1:4" x14ac:dyDescent="0.3">
      <c r="A11894">
        <v>3829</v>
      </c>
      <c r="B11894" t="s">
        <v>47</v>
      </c>
      <c r="C11894" t="s">
        <v>17</v>
      </c>
      <c r="D11894">
        <v>1</v>
      </c>
    </row>
    <row r="11895" spans="1:4" x14ac:dyDescent="0.3">
      <c r="A11895">
        <v>3829</v>
      </c>
      <c r="B11895" t="s">
        <v>47</v>
      </c>
      <c r="C11895" t="s">
        <v>18</v>
      </c>
      <c r="D11895">
        <v>3</v>
      </c>
    </row>
    <row r="11896" spans="1:4" x14ac:dyDescent="0.3">
      <c r="A11896">
        <v>3829</v>
      </c>
      <c r="B11896" t="s">
        <v>47</v>
      </c>
      <c r="C11896" t="s">
        <v>19</v>
      </c>
      <c r="D11896">
        <v>6</v>
      </c>
    </row>
    <row r="11897" spans="1:4" x14ac:dyDescent="0.3">
      <c r="A11897">
        <v>3829</v>
      </c>
      <c r="B11897" t="s">
        <v>47</v>
      </c>
      <c r="C11897" t="s">
        <v>20</v>
      </c>
      <c r="D11897">
        <v>10</v>
      </c>
    </row>
    <row r="11898" spans="1:4" x14ac:dyDescent="0.3">
      <c r="A11898">
        <v>3829</v>
      </c>
      <c r="B11898" t="s">
        <v>47</v>
      </c>
      <c r="C11898" t="s">
        <v>21</v>
      </c>
      <c r="D11898">
        <v>0</v>
      </c>
    </row>
    <row r="11899" spans="1:4" x14ac:dyDescent="0.3">
      <c r="A11899">
        <v>3829</v>
      </c>
      <c r="B11899" t="s">
        <v>47</v>
      </c>
      <c r="C11899" t="s">
        <v>22</v>
      </c>
      <c r="D11899">
        <v>9</v>
      </c>
    </row>
    <row r="11900" spans="1:4" x14ac:dyDescent="0.3">
      <c r="A11900">
        <v>3032</v>
      </c>
      <c r="B11900" t="s">
        <v>41</v>
      </c>
      <c r="C11900" t="s">
        <v>17</v>
      </c>
      <c r="D11900">
        <v>28</v>
      </c>
    </row>
    <row r="11901" spans="1:4" x14ac:dyDescent="0.3">
      <c r="A11901">
        <v>3032</v>
      </c>
      <c r="B11901" t="s">
        <v>41</v>
      </c>
      <c r="C11901" t="s">
        <v>18</v>
      </c>
      <c r="D11901">
        <v>34</v>
      </c>
    </row>
    <row r="11902" spans="1:4" x14ac:dyDescent="0.3">
      <c r="A11902">
        <v>3032</v>
      </c>
      <c r="B11902" t="s">
        <v>41</v>
      </c>
      <c r="C11902" t="s">
        <v>19</v>
      </c>
      <c r="D11902">
        <v>62</v>
      </c>
    </row>
    <row r="11903" spans="1:4" x14ac:dyDescent="0.3">
      <c r="A11903">
        <v>3032</v>
      </c>
      <c r="B11903" t="s">
        <v>41</v>
      </c>
      <c r="C11903" t="s">
        <v>20</v>
      </c>
      <c r="D11903">
        <v>11</v>
      </c>
    </row>
    <row r="11904" spans="1:4" x14ac:dyDescent="0.3">
      <c r="A11904">
        <v>3032</v>
      </c>
      <c r="B11904" t="s">
        <v>41</v>
      </c>
      <c r="C11904" t="s">
        <v>21</v>
      </c>
      <c r="D11904">
        <v>14</v>
      </c>
    </row>
    <row r="11905" spans="1:4" x14ac:dyDescent="0.3">
      <c r="A11905">
        <v>3032</v>
      </c>
      <c r="B11905" t="s">
        <v>41</v>
      </c>
      <c r="C11905" t="s">
        <v>22</v>
      </c>
      <c r="D11905">
        <v>44</v>
      </c>
    </row>
    <row r="11906" spans="1:4" x14ac:dyDescent="0.3">
      <c r="A11906">
        <v>4669</v>
      </c>
      <c r="B11906" t="s">
        <v>47</v>
      </c>
      <c r="C11906" t="s">
        <v>17</v>
      </c>
      <c r="D11906">
        <v>4</v>
      </c>
    </row>
    <row r="11907" spans="1:4" x14ac:dyDescent="0.3">
      <c r="A11907">
        <v>4669</v>
      </c>
      <c r="B11907" t="s">
        <v>47</v>
      </c>
      <c r="C11907" t="s">
        <v>18</v>
      </c>
      <c r="D11907">
        <v>19</v>
      </c>
    </row>
    <row r="11908" spans="1:4" x14ac:dyDescent="0.3">
      <c r="A11908">
        <v>4669</v>
      </c>
      <c r="B11908" t="s">
        <v>47</v>
      </c>
      <c r="C11908" t="s">
        <v>19</v>
      </c>
      <c r="D11908">
        <v>9</v>
      </c>
    </row>
    <row r="11909" spans="1:4" x14ac:dyDescent="0.3">
      <c r="A11909">
        <v>4669</v>
      </c>
      <c r="B11909" t="s">
        <v>47</v>
      </c>
      <c r="C11909" t="s">
        <v>20</v>
      </c>
      <c r="D11909">
        <v>28</v>
      </c>
    </row>
    <row r="11910" spans="1:4" x14ac:dyDescent="0.3">
      <c r="A11910">
        <v>4669</v>
      </c>
      <c r="B11910" t="s">
        <v>47</v>
      </c>
      <c r="C11910" t="s">
        <v>21</v>
      </c>
      <c r="D11910">
        <v>25</v>
      </c>
    </row>
    <row r="11911" spans="1:4" x14ac:dyDescent="0.3">
      <c r="A11911">
        <v>4669</v>
      </c>
      <c r="B11911" t="s">
        <v>47</v>
      </c>
      <c r="C11911" t="s">
        <v>22</v>
      </c>
      <c r="D11911">
        <v>17</v>
      </c>
    </row>
    <row r="11912" spans="1:4" x14ac:dyDescent="0.3">
      <c r="A11912">
        <v>10084</v>
      </c>
      <c r="B11912" t="s">
        <v>45</v>
      </c>
      <c r="C11912" t="s">
        <v>17</v>
      </c>
      <c r="D11912">
        <v>3</v>
      </c>
    </row>
    <row r="11913" spans="1:4" x14ac:dyDescent="0.3">
      <c r="A11913">
        <v>10084</v>
      </c>
      <c r="B11913" t="s">
        <v>45</v>
      </c>
      <c r="C11913" t="s">
        <v>18</v>
      </c>
      <c r="D11913">
        <v>2</v>
      </c>
    </row>
    <row r="11914" spans="1:4" x14ac:dyDescent="0.3">
      <c r="A11914">
        <v>10084</v>
      </c>
      <c r="B11914" t="s">
        <v>45</v>
      </c>
      <c r="C11914" t="s">
        <v>19</v>
      </c>
      <c r="D11914">
        <v>8</v>
      </c>
    </row>
    <row r="11915" spans="1:4" x14ac:dyDescent="0.3">
      <c r="A11915">
        <v>10084</v>
      </c>
      <c r="B11915" t="s">
        <v>45</v>
      </c>
      <c r="C11915" t="s">
        <v>20</v>
      </c>
      <c r="D11915">
        <v>20</v>
      </c>
    </row>
    <row r="11916" spans="1:4" x14ac:dyDescent="0.3">
      <c r="A11916">
        <v>10084</v>
      </c>
      <c r="B11916" t="s">
        <v>45</v>
      </c>
      <c r="C11916" t="s">
        <v>21</v>
      </c>
      <c r="D11916">
        <v>0</v>
      </c>
    </row>
    <row r="11917" spans="1:4" x14ac:dyDescent="0.3">
      <c r="A11917">
        <v>10084</v>
      </c>
      <c r="B11917" t="s">
        <v>45</v>
      </c>
      <c r="C11917" t="s">
        <v>22</v>
      </c>
      <c r="D11917">
        <v>17</v>
      </c>
    </row>
    <row r="11918" spans="1:4" x14ac:dyDescent="0.3">
      <c r="A11918">
        <v>5871</v>
      </c>
      <c r="B11918" t="s">
        <v>47</v>
      </c>
      <c r="C11918" t="s">
        <v>17</v>
      </c>
      <c r="D11918">
        <v>73</v>
      </c>
    </row>
    <row r="11919" spans="1:4" x14ac:dyDescent="0.3">
      <c r="A11919">
        <v>5871</v>
      </c>
      <c r="B11919" t="s">
        <v>47</v>
      </c>
      <c r="C11919" t="s">
        <v>18</v>
      </c>
      <c r="D11919">
        <v>28</v>
      </c>
    </row>
    <row r="11920" spans="1:4" x14ac:dyDescent="0.3">
      <c r="A11920">
        <v>5871</v>
      </c>
      <c r="B11920" t="s">
        <v>47</v>
      </c>
      <c r="C11920" t="s">
        <v>19</v>
      </c>
      <c r="D11920">
        <v>217</v>
      </c>
    </row>
    <row r="11921" spans="1:4" x14ac:dyDescent="0.3">
      <c r="A11921">
        <v>5871</v>
      </c>
      <c r="B11921" t="s">
        <v>47</v>
      </c>
      <c r="C11921" t="s">
        <v>20</v>
      </c>
      <c r="D11921">
        <v>10</v>
      </c>
    </row>
    <row r="11922" spans="1:4" x14ac:dyDescent="0.3">
      <c r="A11922">
        <v>5871</v>
      </c>
      <c r="B11922" t="s">
        <v>47</v>
      </c>
      <c r="C11922" t="s">
        <v>21</v>
      </c>
      <c r="D11922">
        <v>24</v>
      </c>
    </row>
    <row r="11923" spans="1:4" x14ac:dyDescent="0.3">
      <c r="A11923">
        <v>5871</v>
      </c>
      <c r="B11923" t="s">
        <v>47</v>
      </c>
      <c r="C11923" t="s">
        <v>22</v>
      </c>
      <c r="D11923">
        <v>115</v>
      </c>
    </row>
    <row r="11924" spans="1:4" x14ac:dyDescent="0.3">
      <c r="A11924">
        <v>5181</v>
      </c>
      <c r="B11924" t="s">
        <v>41</v>
      </c>
      <c r="C11924" t="s">
        <v>17</v>
      </c>
      <c r="D11924">
        <v>2</v>
      </c>
    </row>
    <row r="11925" spans="1:4" x14ac:dyDescent="0.3">
      <c r="A11925">
        <v>5181</v>
      </c>
      <c r="B11925" t="s">
        <v>41</v>
      </c>
      <c r="C11925" t="s">
        <v>18</v>
      </c>
      <c r="D11925">
        <v>4</v>
      </c>
    </row>
    <row r="11926" spans="1:4" x14ac:dyDescent="0.3">
      <c r="A11926">
        <v>5181</v>
      </c>
      <c r="B11926" t="s">
        <v>41</v>
      </c>
      <c r="C11926" t="s">
        <v>19</v>
      </c>
      <c r="D11926">
        <v>2</v>
      </c>
    </row>
    <row r="11927" spans="1:4" x14ac:dyDescent="0.3">
      <c r="A11927">
        <v>5181</v>
      </c>
      <c r="B11927" t="s">
        <v>41</v>
      </c>
      <c r="C11927" t="s">
        <v>20</v>
      </c>
      <c r="D11927">
        <v>0</v>
      </c>
    </row>
    <row r="11928" spans="1:4" x14ac:dyDescent="0.3">
      <c r="A11928">
        <v>5181</v>
      </c>
      <c r="B11928" t="s">
        <v>41</v>
      </c>
      <c r="C11928" t="s">
        <v>21</v>
      </c>
      <c r="D11928">
        <v>11</v>
      </c>
    </row>
    <row r="11929" spans="1:4" x14ac:dyDescent="0.3">
      <c r="A11929">
        <v>5181</v>
      </c>
      <c r="B11929" t="s">
        <v>41</v>
      </c>
      <c r="C11929" t="s">
        <v>22</v>
      </c>
      <c r="D11929">
        <v>5</v>
      </c>
    </row>
    <row r="11930" spans="1:4" x14ac:dyDescent="0.3">
      <c r="A11930">
        <v>10398</v>
      </c>
      <c r="B11930" t="s">
        <v>41</v>
      </c>
      <c r="C11930" t="s">
        <v>17</v>
      </c>
      <c r="D11930">
        <v>1</v>
      </c>
    </row>
    <row r="11931" spans="1:4" x14ac:dyDescent="0.3">
      <c r="A11931">
        <v>10398</v>
      </c>
      <c r="B11931" t="s">
        <v>41</v>
      </c>
      <c r="C11931" t="s">
        <v>18</v>
      </c>
      <c r="D11931">
        <v>6</v>
      </c>
    </row>
    <row r="11932" spans="1:4" x14ac:dyDescent="0.3">
      <c r="A11932">
        <v>10398</v>
      </c>
      <c r="B11932" t="s">
        <v>41</v>
      </c>
      <c r="C11932" t="s">
        <v>19</v>
      </c>
      <c r="D11932">
        <v>2</v>
      </c>
    </row>
    <row r="11933" spans="1:4" x14ac:dyDescent="0.3">
      <c r="A11933">
        <v>10398</v>
      </c>
      <c r="B11933" t="s">
        <v>41</v>
      </c>
      <c r="C11933" t="s">
        <v>20</v>
      </c>
      <c r="D11933">
        <v>8</v>
      </c>
    </row>
    <row r="11934" spans="1:4" x14ac:dyDescent="0.3">
      <c r="A11934">
        <v>10398</v>
      </c>
      <c r="B11934" t="s">
        <v>41</v>
      </c>
      <c r="C11934" t="s">
        <v>21</v>
      </c>
      <c r="D11934">
        <v>2</v>
      </c>
    </row>
    <row r="11935" spans="1:4" x14ac:dyDescent="0.3">
      <c r="A11935">
        <v>10398</v>
      </c>
      <c r="B11935" t="s">
        <v>41</v>
      </c>
      <c r="C11935" t="s">
        <v>22</v>
      </c>
      <c r="D11935">
        <v>12</v>
      </c>
    </row>
    <row r="11936" spans="1:4" x14ac:dyDescent="0.3">
      <c r="A11936">
        <v>8151</v>
      </c>
      <c r="B11936" t="s">
        <v>41</v>
      </c>
      <c r="C11936" t="s">
        <v>17</v>
      </c>
      <c r="D11936">
        <v>16</v>
      </c>
    </row>
    <row r="11937" spans="1:4" x14ac:dyDescent="0.3">
      <c r="A11937">
        <v>8151</v>
      </c>
      <c r="B11937" t="s">
        <v>41</v>
      </c>
      <c r="C11937" t="s">
        <v>18</v>
      </c>
      <c r="D11937">
        <v>36</v>
      </c>
    </row>
    <row r="11938" spans="1:4" x14ac:dyDescent="0.3">
      <c r="A11938">
        <v>8151</v>
      </c>
      <c r="B11938" t="s">
        <v>41</v>
      </c>
      <c r="C11938" t="s">
        <v>19</v>
      </c>
      <c r="D11938">
        <v>21</v>
      </c>
    </row>
    <row r="11939" spans="1:4" x14ac:dyDescent="0.3">
      <c r="A11939">
        <v>8151</v>
      </c>
      <c r="B11939" t="s">
        <v>41</v>
      </c>
      <c r="C11939" t="s">
        <v>20</v>
      </c>
      <c r="D11939">
        <v>20</v>
      </c>
    </row>
    <row r="11940" spans="1:4" x14ac:dyDescent="0.3">
      <c r="A11940">
        <v>8151</v>
      </c>
      <c r="B11940" t="s">
        <v>41</v>
      </c>
      <c r="C11940" t="s">
        <v>21</v>
      </c>
      <c r="D11940">
        <v>62</v>
      </c>
    </row>
    <row r="11941" spans="1:4" x14ac:dyDescent="0.3">
      <c r="A11941">
        <v>8151</v>
      </c>
      <c r="B11941" t="s">
        <v>41</v>
      </c>
      <c r="C11941" t="s">
        <v>22</v>
      </c>
      <c r="D11941">
        <v>108</v>
      </c>
    </row>
    <row r="11942" spans="1:4" x14ac:dyDescent="0.3">
      <c r="A11942">
        <v>4179</v>
      </c>
      <c r="B11942" t="s">
        <v>41</v>
      </c>
      <c r="C11942" t="s">
        <v>17</v>
      </c>
      <c r="D11942">
        <v>8</v>
      </c>
    </row>
    <row r="11943" spans="1:4" x14ac:dyDescent="0.3">
      <c r="A11943">
        <v>4179</v>
      </c>
      <c r="B11943" t="s">
        <v>41</v>
      </c>
      <c r="C11943" t="s">
        <v>18</v>
      </c>
      <c r="D11943">
        <v>9</v>
      </c>
    </row>
    <row r="11944" spans="1:4" x14ac:dyDescent="0.3">
      <c r="A11944">
        <v>4179</v>
      </c>
      <c r="B11944" t="s">
        <v>41</v>
      </c>
      <c r="C11944" t="s">
        <v>19</v>
      </c>
      <c r="D11944">
        <v>9</v>
      </c>
    </row>
    <row r="11945" spans="1:4" x14ac:dyDescent="0.3">
      <c r="A11945">
        <v>4179</v>
      </c>
      <c r="B11945" t="s">
        <v>41</v>
      </c>
      <c r="C11945" t="s">
        <v>20</v>
      </c>
      <c r="D11945">
        <v>2</v>
      </c>
    </row>
    <row r="11946" spans="1:4" x14ac:dyDescent="0.3">
      <c r="A11946">
        <v>4179</v>
      </c>
      <c r="B11946" t="s">
        <v>41</v>
      </c>
      <c r="C11946" t="s">
        <v>21</v>
      </c>
      <c r="D11946">
        <v>5</v>
      </c>
    </row>
    <row r="11947" spans="1:4" x14ac:dyDescent="0.3">
      <c r="A11947">
        <v>4179</v>
      </c>
      <c r="B11947" t="s">
        <v>41</v>
      </c>
      <c r="C11947" t="s">
        <v>22</v>
      </c>
      <c r="D11947">
        <v>22</v>
      </c>
    </row>
    <row r="11948" spans="1:4" x14ac:dyDescent="0.3">
      <c r="A11948">
        <v>4860</v>
      </c>
      <c r="B11948" t="s">
        <v>41</v>
      </c>
      <c r="C11948" t="s">
        <v>17</v>
      </c>
      <c r="D11948">
        <v>7</v>
      </c>
    </row>
    <row r="11949" spans="1:4" x14ac:dyDescent="0.3">
      <c r="A11949">
        <v>4860</v>
      </c>
      <c r="B11949" t="s">
        <v>41</v>
      </c>
      <c r="C11949" t="s">
        <v>18</v>
      </c>
      <c r="D11949">
        <v>2</v>
      </c>
    </row>
    <row r="11950" spans="1:4" x14ac:dyDescent="0.3">
      <c r="A11950">
        <v>4860</v>
      </c>
      <c r="B11950" t="s">
        <v>41</v>
      </c>
      <c r="C11950" t="s">
        <v>19</v>
      </c>
      <c r="D11950">
        <v>8</v>
      </c>
    </row>
    <row r="11951" spans="1:4" x14ac:dyDescent="0.3">
      <c r="A11951">
        <v>4860</v>
      </c>
      <c r="B11951" t="s">
        <v>41</v>
      </c>
      <c r="C11951" t="s">
        <v>20</v>
      </c>
      <c r="D11951">
        <v>3</v>
      </c>
    </row>
    <row r="11952" spans="1:4" x14ac:dyDescent="0.3">
      <c r="A11952">
        <v>4860</v>
      </c>
      <c r="B11952" t="s">
        <v>41</v>
      </c>
      <c r="C11952" t="s">
        <v>21</v>
      </c>
      <c r="D11952">
        <v>2</v>
      </c>
    </row>
    <row r="11953" spans="1:4" x14ac:dyDescent="0.3">
      <c r="A11953">
        <v>4860</v>
      </c>
      <c r="B11953" t="s">
        <v>41</v>
      </c>
      <c r="C11953" t="s">
        <v>22</v>
      </c>
      <c r="D11953">
        <v>3</v>
      </c>
    </row>
    <row r="11954" spans="1:4" x14ac:dyDescent="0.3">
      <c r="A11954">
        <v>10914</v>
      </c>
      <c r="B11954" t="s">
        <v>41</v>
      </c>
      <c r="C11954" t="s">
        <v>17</v>
      </c>
      <c r="D11954">
        <v>4</v>
      </c>
    </row>
    <row r="11955" spans="1:4" x14ac:dyDescent="0.3">
      <c r="A11955">
        <v>10914</v>
      </c>
      <c r="B11955" t="s">
        <v>41</v>
      </c>
      <c r="C11955" t="s">
        <v>18</v>
      </c>
      <c r="D11955">
        <v>1</v>
      </c>
    </row>
    <row r="11956" spans="1:4" x14ac:dyDescent="0.3">
      <c r="A11956">
        <v>10914</v>
      </c>
      <c r="B11956" t="s">
        <v>41</v>
      </c>
      <c r="C11956" t="s">
        <v>19</v>
      </c>
      <c r="D11956">
        <v>7</v>
      </c>
    </row>
    <row r="11957" spans="1:4" x14ac:dyDescent="0.3">
      <c r="A11957">
        <v>10914</v>
      </c>
      <c r="B11957" t="s">
        <v>41</v>
      </c>
      <c r="C11957" t="s">
        <v>20</v>
      </c>
      <c r="D11957">
        <v>2</v>
      </c>
    </row>
    <row r="11958" spans="1:4" x14ac:dyDescent="0.3">
      <c r="A11958">
        <v>10914</v>
      </c>
      <c r="B11958" t="s">
        <v>41</v>
      </c>
      <c r="C11958" t="s">
        <v>21</v>
      </c>
      <c r="D11958">
        <v>1</v>
      </c>
    </row>
    <row r="11959" spans="1:4" x14ac:dyDescent="0.3">
      <c r="A11959">
        <v>10914</v>
      </c>
      <c r="B11959" t="s">
        <v>41</v>
      </c>
      <c r="C11959" t="s">
        <v>22</v>
      </c>
      <c r="D11959">
        <v>2</v>
      </c>
    </row>
    <row r="11960" spans="1:4" x14ac:dyDescent="0.3">
      <c r="A11960">
        <v>2861</v>
      </c>
      <c r="B11960" t="s">
        <v>41</v>
      </c>
      <c r="C11960" t="s">
        <v>17</v>
      </c>
      <c r="D11960">
        <v>9</v>
      </c>
    </row>
    <row r="11961" spans="1:4" x14ac:dyDescent="0.3">
      <c r="A11961">
        <v>2861</v>
      </c>
      <c r="B11961" t="s">
        <v>41</v>
      </c>
      <c r="C11961" t="s">
        <v>18</v>
      </c>
      <c r="D11961">
        <v>1</v>
      </c>
    </row>
    <row r="11962" spans="1:4" x14ac:dyDescent="0.3">
      <c r="A11962">
        <v>2861</v>
      </c>
      <c r="B11962" t="s">
        <v>41</v>
      </c>
      <c r="C11962" t="s">
        <v>19</v>
      </c>
      <c r="D11962">
        <v>6</v>
      </c>
    </row>
    <row r="11963" spans="1:4" x14ac:dyDescent="0.3">
      <c r="A11963">
        <v>2861</v>
      </c>
      <c r="B11963" t="s">
        <v>41</v>
      </c>
      <c r="C11963" t="s">
        <v>20</v>
      </c>
      <c r="D11963">
        <v>3</v>
      </c>
    </row>
    <row r="11964" spans="1:4" x14ac:dyDescent="0.3">
      <c r="A11964">
        <v>2861</v>
      </c>
      <c r="B11964" t="s">
        <v>41</v>
      </c>
      <c r="C11964" t="s">
        <v>21</v>
      </c>
      <c r="D11964">
        <v>0</v>
      </c>
    </row>
    <row r="11965" spans="1:4" x14ac:dyDescent="0.3">
      <c r="A11965">
        <v>2861</v>
      </c>
      <c r="B11965" t="s">
        <v>41</v>
      </c>
      <c r="C11965" t="s">
        <v>22</v>
      </c>
      <c r="D11965">
        <v>4</v>
      </c>
    </row>
    <row r="11966" spans="1:4" x14ac:dyDescent="0.3">
      <c r="A11966">
        <v>2541</v>
      </c>
      <c r="B11966" t="s">
        <v>41</v>
      </c>
      <c r="C11966" t="s">
        <v>17</v>
      </c>
      <c r="D11966">
        <v>14</v>
      </c>
    </row>
    <row r="11967" spans="1:4" x14ac:dyDescent="0.3">
      <c r="A11967">
        <v>2541</v>
      </c>
      <c r="B11967" t="s">
        <v>41</v>
      </c>
      <c r="C11967" t="s">
        <v>18</v>
      </c>
      <c r="D11967">
        <v>7</v>
      </c>
    </row>
    <row r="11968" spans="1:4" x14ac:dyDescent="0.3">
      <c r="A11968">
        <v>2541</v>
      </c>
      <c r="B11968" t="s">
        <v>41</v>
      </c>
      <c r="C11968" t="s">
        <v>19</v>
      </c>
      <c r="D11968">
        <v>11</v>
      </c>
    </row>
    <row r="11969" spans="1:4" x14ac:dyDescent="0.3">
      <c r="A11969">
        <v>2541</v>
      </c>
      <c r="B11969" t="s">
        <v>41</v>
      </c>
      <c r="C11969" t="s">
        <v>20</v>
      </c>
      <c r="D11969">
        <v>11</v>
      </c>
    </row>
    <row r="11970" spans="1:4" x14ac:dyDescent="0.3">
      <c r="A11970">
        <v>2541</v>
      </c>
      <c r="B11970" t="s">
        <v>41</v>
      </c>
      <c r="C11970" t="s">
        <v>21</v>
      </c>
      <c r="D11970">
        <v>0</v>
      </c>
    </row>
    <row r="11971" spans="1:4" x14ac:dyDescent="0.3">
      <c r="A11971">
        <v>2541</v>
      </c>
      <c r="B11971" t="s">
        <v>41</v>
      </c>
      <c r="C11971" t="s">
        <v>22</v>
      </c>
      <c r="D11971">
        <v>5</v>
      </c>
    </row>
    <row r="11972" spans="1:4" x14ac:dyDescent="0.3">
      <c r="A11972">
        <v>9491</v>
      </c>
      <c r="B11972" t="s">
        <v>47</v>
      </c>
      <c r="C11972" t="s">
        <v>17</v>
      </c>
      <c r="D11972">
        <v>14</v>
      </c>
    </row>
    <row r="11973" spans="1:4" x14ac:dyDescent="0.3">
      <c r="A11973">
        <v>9491</v>
      </c>
      <c r="B11973" t="s">
        <v>47</v>
      </c>
      <c r="C11973" t="s">
        <v>18</v>
      </c>
      <c r="D11973">
        <v>1</v>
      </c>
    </row>
    <row r="11974" spans="1:4" x14ac:dyDescent="0.3">
      <c r="A11974">
        <v>9491</v>
      </c>
      <c r="B11974" t="s">
        <v>47</v>
      </c>
      <c r="C11974" t="s">
        <v>19</v>
      </c>
      <c r="D11974">
        <v>21</v>
      </c>
    </row>
    <row r="11975" spans="1:4" x14ac:dyDescent="0.3">
      <c r="A11975">
        <v>9491</v>
      </c>
      <c r="B11975" t="s">
        <v>47</v>
      </c>
      <c r="C11975" t="s">
        <v>20</v>
      </c>
      <c r="D11975">
        <v>2</v>
      </c>
    </row>
    <row r="11976" spans="1:4" x14ac:dyDescent="0.3">
      <c r="A11976">
        <v>9491</v>
      </c>
      <c r="B11976" t="s">
        <v>47</v>
      </c>
      <c r="C11976" t="s">
        <v>21</v>
      </c>
      <c r="D11976">
        <v>3</v>
      </c>
    </row>
    <row r="11977" spans="1:4" x14ac:dyDescent="0.3">
      <c r="A11977">
        <v>9491</v>
      </c>
      <c r="B11977" t="s">
        <v>47</v>
      </c>
      <c r="C11977" t="s">
        <v>22</v>
      </c>
      <c r="D11977">
        <v>25</v>
      </c>
    </row>
    <row r="11978" spans="1:4" x14ac:dyDescent="0.3">
      <c r="A11978">
        <v>10837</v>
      </c>
      <c r="B11978" t="s">
        <v>48</v>
      </c>
      <c r="C11978" t="s">
        <v>17</v>
      </c>
      <c r="D11978">
        <v>2</v>
      </c>
    </row>
    <row r="11979" spans="1:4" x14ac:dyDescent="0.3">
      <c r="A11979">
        <v>10837</v>
      </c>
      <c r="B11979" t="s">
        <v>48</v>
      </c>
      <c r="C11979" t="s">
        <v>18</v>
      </c>
      <c r="D11979">
        <v>1</v>
      </c>
    </row>
    <row r="11980" spans="1:4" x14ac:dyDescent="0.3">
      <c r="A11980">
        <v>10837</v>
      </c>
      <c r="B11980" t="s">
        <v>48</v>
      </c>
      <c r="C11980" t="s">
        <v>19</v>
      </c>
      <c r="D11980">
        <v>18</v>
      </c>
    </row>
    <row r="11981" spans="1:4" x14ac:dyDescent="0.3">
      <c r="A11981">
        <v>10837</v>
      </c>
      <c r="B11981" t="s">
        <v>48</v>
      </c>
      <c r="C11981" t="s">
        <v>20</v>
      </c>
      <c r="D11981">
        <v>20</v>
      </c>
    </row>
    <row r="11982" spans="1:4" x14ac:dyDescent="0.3">
      <c r="A11982">
        <v>10837</v>
      </c>
      <c r="B11982" t="s">
        <v>48</v>
      </c>
      <c r="C11982" t="s">
        <v>21</v>
      </c>
      <c r="D11982">
        <v>11</v>
      </c>
    </row>
    <row r="11983" spans="1:4" x14ac:dyDescent="0.3">
      <c r="A11983">
        <v>10837</v>
      </c>
      <c r="B11983" t="s">
        <v>48</v>
      </c>
      <c r="C11983" t="s">
        <v>22</v>
      </c>
      <c r="D11983">
        <v>16</v>
      </c>
    </row>
    <row r="11984" spans="1:4" x14ac:dyDescent="0.3">
      <c r="A11984">
        <v>5252</v>
      </c>
      <c r="B11984" t="s">
        <v>41</v>
      </c>
      <c r="C11984" t="s">
        <v>17</v>
      </c>
      <c r="D11984">
        <v>16</v>
      </c>
    </row>
    <row r="11985" spans="1:4" x14ac:dyDescent="0.3">
      <c r="A11985">
        <v>5252</v>
      </c>
      <c r="B11985" t="s">
        <v>41</v>
      </c>
      <c r="C11985" t="s">
        <v>18</v>
      </c>
      <c r="D11985">
        <v>12</v>
      </c>
    </row>
    <row r="11986" spans="1:4" x14ac:dyDescent="0.3">
      <c r="A11986">
        <v>5252</v>
      </c>
      <c r="B11986" t="s">
        <v>41</v>
      </c>
      <c r="C11986" t="s">
        <v>19</v>
      </c>
      <c r="D11986">
        <v>18</v>
      </c>
    </row>
    <row r="11987" spans="1:4" x14ac:dyDescent="0.3">
      <c r="A11987">
        <v>5252</v>
      </c>
      <c r="B11987" t="s">
        <v>41</v>
      </c>
      <c r="C11987" t="s">
        <v>20</v>
      </c>
      <c r="D11987">
        <v>7</v>
      </c>
    </row>
    <row r="11988" spans="1:4" x14ac:dyDescent="0.3">
      <c r="A11988">
        <v>5252</v>
      </c>
      <c r="B11988" t="s">
        <v>41</v>
      </c>
      <c r="C11988" t="s">
        <v>21</v>
      </c>
      <c r="D11988">
        <v>1</v>
      </c>
    </row>
    <row r="11989" spans="1:4" x14ac:dyDescent="0.3">
      <c r="A11989">
        <v>5252</v>
      </c>
      <c r="B11989" t="s">
        <v>41</v>
      </c>
      <c r="C11989" t="s">
        <v>22</v>
      </c>
      <c r="D11989">
        <v>13</v>
      </c>
    </row>
    <row r="11990" spans="1:4" x14ac:dyDescent="0.3">
      <c r="A11990">
        <v>9612</v>
      </c>
      <c r="B11990" t="s">
        <v>41</v>
      </c>
      <c r="C11990" t="s">
        <v>17</v>
      </c>
      <c r="D11990">
        <v>1</v>
      </c>
    </row>
    <row r="11991" spans="1:4" x14ac:dyDescent="0.3">
      <c r="A11991">
        <v>9612</v>
      </c>
      <c r="B11991" t="s">
        <v>41</v>
      </c>
      <c r="C11991" t="s">
        <v>18</v>
      </c>
      <c r="D11991">
        <v>8</v>
      </c>
    </row>
    <row r="11992" spans="1:4" x14ac:dyDescent="0.3">
      <c r="A11992">
        <v>9612</v>
      </c>
      <c r="B11992" t="s">
        <v>41</v>
      </c>
      <c r="C11992" t="s">
        <v>19</v>
      </c>
      <c r="D11992">
        <v>6</v>
      </c>
    </row>
    <row r="11993" spans="1:4" x14ac:dyDescent="0.3">
      <c r="A11993">
        <v>9612</v>
      </c>
      <c r="B11993" t="s">
        <v>41</v>
      </c>
      <c r="C11993" t="s">
        <v>20</v>
      </c>
      <c r="D11993">
        <v>4</v>
      </c>
    </row>
    <row r="11994" spans="1:4" x14ac:dyDescent="0.3">
      <c r="A11994">
        <v>9612</v>
      </c>
      <c r="B11994" t="s">
        <v>41</v>
      </c>
      <c r="C11994" t="s">
        <v>21</v>
      </c>
      <c r="D11994">
        <v>8</v>
      </c>
    </row>
    <row r="11995" spans="1:4" x14ac:dyDescent="0.3">
      <c r="A11995">
        <v>9612</v>
      </c>
      <c r="B11995" t="s">
        <v>41</v>
      </c>
      <c r="C11995" t="s">
        <v>22</v>
      </c>
      <c r="D11995">
        <v>16</v>
      </c>
    </row>
    <row r="11996" spans="1:4" x14ac:dyDescent="0.3">
      <c r="A11996">
        <v>5393</v>
      </c>
      <c r="B11996" t="s">
        <v>41</v>
      </c>
      <c r="C11996" t="s">
        <v>17</v>
      </c>
      <c r="D11996">
        <v>22</v>
      </c>
    </row>
    <row r="11997" spans="1:4" x14ac:dyDescent="0.3">
      <c r="A11997">
        <v>5393</v>
      </c>
      <c r="B11997" t="s">
        <v>41</v>
      </c>
      <c r="C11997" t="s">
        <v>18</v>
      </c>
      <c r="D11997">
        <v>0</v>
      </c>
    </row>
    <row r="11998" spans="1:4" x14ac:dyDescent="0.3">
      <c r="A11998">
        <v>5393</v>
      </c>
      <c r="B11998" t="s">
        <v>41</v>
      </c>
      <c r="C11998" t="s">
        <v>19</v>
      </c>
      <c r="D11998">
        <v>6</v>
      </c>
    </row>
    <row r="11999" spans="1:4" x14ac:dyDescent="0.3">
      <c r="A11999">
        <v>5393</v>
      </c>
      <c r="B11999" t="s">
        <v>41</v>
      </c>
      <c r="C11999" t="s">
        <v>20</v>
      </c>
      <c r="D11999">
        <v>6</v>
      </c>
    </row>
    <row r="12000" spans="1:4" x14ac:dyDescent="0.3">
      <c r="A12000">
        <v>5393</v>
      </c>
      <c r="B12000" t="s">
        <v>41</v>
      </c>
      <c r="C12000" t="s">
        <v>21</v>
      </c>
      <c r="D12000">
        <v>2</v>
      </c>
    </row>
    <row r="12001" spans="1:4" x14ac:dyDescent="0.3">
      <c r="A12001">
        <v>5393</v>
      </c>
      <c r="B12001" t="s">
        <v>41</v>
      </c>
      <c r="C12001" t="s">
        <v>22</v>
      </c>
      <c r="D12001">
        <v>6</v>
      </c>
    </row>
    <row r="12002" spans="1:4" x14ac:dyDescent="0.3">
      <c r="A12002">
        <v>7527</v>
      </c>
      <c r="B12002" t="s">
        <v>41</v>
      </c>
      <c r="C12002" t="s">
        <v>17</v>
      </c>
      <c r="D12002">
        <v>6</v>
      </c>
    </row>
    <row r="12003" spans="1:4" x14ac:dyDescent="0.3">
      <c r="A12003">
        <v>7527</v>
      </c>
      <c r="B12003" t="s">
        <v>41</v>
      </c>
      <c r="C12003" t="s">
        <v>18</v>
      </c>
      <c r="D12003">
        <v>6</v>
      </c>
    </row>
    <row r="12004" spans="1:4" x14ac:dyDescent="0.3">
      <c r="A12004">
        <v>7527</v>
      </c>
      <c r="B12004" t="s">
        <v>41</v>
      </c>
      <c r="C12004" t="s">
        <v>19</v>
      </c>
      <c r="D12004">
        <v>29</v>
      </c>
    </row>
    <row r="12005" spans="1:4" x14ac:dyDescent="0.3">
      <c r="A12005">
        <v>7527</v>
      </c>
      <c r="B12005" t="s">
        <v>41</v>
      </c>
      <c r="C12005" t="s">
        <v>20</v>
      </c>
      <c r="D12005">
        <v>12</v>
      </c>
    </row>
    <row r="12006" spans="1:4" x14ac:dyDescent="0.3">
      <c r="A12006">
        <v>7527</v>
      </c>
      <c r="B12006" t="s">
        <v>41</v>
      </c>
      <c r="C12006" t="s">
        <v>21</v>
      </c>
      <c r="D12006">
        <v>15</v>
      </c>
    </row>
    <row r="12007" spans="1:4" x14ac:dyDescent="0.3">
      <c r="A12007">
        <v>7527</v>
      </c>
      <c r="B12007" t="s">
        <v>41</v>
      </c>
      <c r="C12007" t="s">
        <v>22</v>
      </c>
      <c r="D12007">
        <v>8</v>
      </c>
    </row>
    <row r="12008" spans="1:4" x14ac:dyDescent="0.3">
      <c r="A12008">
        <v>8686</v>
      </c>
      <c r="B12008" t="s">
        <v>41</v>
      </c>
      <c r="C12008" t="s">
        <v>17</v>
      </c>
      <c r="D12008">
        <v>5</v>
      </c>
    </row>
    <row r="12009" spans="1:4" x14ac:dyDescent="0.3">
      <c r="A12009">
        <v>8686</v>
      </c>
      <c r="B12009" t="s">
        <v>41</v>
      </c>
      <c r="C12009" t="s">
        <v>18</v>
      </c>
      <c r="D12009">
        <v>23</v>
      </c>
    </row>
    <row r="12010" spans="1:4" x14ac:dyDescent="0.3">
      <c r="A12010">
        <v>8686</v>
      </c>
      <c r="B12010" t="s">
        <v>41</v>
      </c>
      <c r="C12010" t="s">
        <v>19</v>
      </c>
      <c r="D12010">
        <v>15</v>
      </c>
    </row>
    <row r="12011" spans="1:4" x14ac:dyDescent="0.3">
      <c r="A12011">
        <v>8686</v>
      </c>
      <c r="B12011" t="s">
        <v>41</v>
      </c>
      <c r="C12011" t="s">
        <v>20</v>
      </c>
      <c r="D12011">
        <v>0</v>
      </c>
    </row>
    <row r="12012" spans="1:4" x14ac:dyDescent="0.3">
      <c r="A12012">
        <v>8686</v>
      </c>
      <c r="B12012" t="s">
        <v>41</v>
      </c>
      <c r="C12012" t="s">
        <v>21</v>
      </c>
      <c r="D12012">
        <v>18</v>
      </c>
    </row>
    <row r="12013" spans="1:4" x14ac:dyDescent="0.3">
      <c r="A12013">
        <v>8686</v>
      </c>
      <c r="B12013" t="s">
        <v>41</v>
      </c>
      <c r="C12013" t="s">
        <v>22</v>
      </c>
      <c r="D12013">
        <v>14</v>
      </c>
    </row>
    <row r="12014" spans="1:4" x14ac:dyDescent="0.3">
      <c r="A12014">
        <v>10755</v>
      </c>
      <c r="B12014" t="s">
        <v>53</v>
      </c>
      <c r="C12014" t="s">
        <v>17</v>
      </c>
      <c r="D12014">
        <v>6</v>
      </c>
    </row>
    <row r="12015" spans="1:4" x14ac:dyDescent="0.3">
      <c r="A12015">
        <v>10755</v>
      </c>
      <c r="B12015" t="s">
        <v>53</v>
      </c>
      <c r="C12015" t="s">
        <v>18</v>
      </c>
      <c r="D12015">
        <v>3</v>
      </c>
    </row>
    <row r="12016" spans="1:4" x14ac:dyDescent="0.3">
      <c r="A12016">
        <v>10755</v>
      </c>
      <c r="B12016" t="s">
        <v>53</v>
      </c>
      <c r="C12016" t="s">
        <v>19</v>
      </c>
      <c r="D12016">
        <v>14</v>
      </c>
    </row>
    <row r="12017" spans="1:4" x14ac:dyDescent="0.3">
      <c r="A12017">
        <v>10755</v>
      </c>
      <c r="B12017" t="s">
        <v>53</v>
      </c>
      <c r="C12017" t="s">
        <v>20</v>
      </c>
      <c r="D12017">
        <v>15</v>
      </c>
    </row>
    <row r="12018" spans="1:4" x14ac:dyDescent="0.3">
      <c r="A12018">
        <v>10755</v>
      </c>
      <c r="B12018" t="s">
        <v>53</v>
      </c>
      <c r="C12018" t="s">
        <v>21</v>
      </c>
      <c r="D12018">
        <v>7</v>
      </c>
    </row>
    <row r="12019" spans="1:4" x14ac:dyDescent="0.3">
      <c r="A12019">
        <v>10755</v>
      </c>
      <c r="B12019" t="s">
        <v>53</v>
      </c>
      <c r="C12019" t="s">
        <v>22</v>
      </c>
      <c r="D12019">
        <v>36</v>
      </c>
    </row>
    <row r="12020" spans="1:4" x14ac:dyDescent="0.3">
      <c r="A12020">
        <v>2936</v>
      </c>
      <c r="B12020" t="s">
        <v>47</v>
      </c>
      <c r="C12020" t="s">
        <v>17</v>
      </c>
      <c r="D12020">
        <v>18</v>
      </c>
    </row>
    <row r="12021" spans="1:4" x14ac:dyDescent="0.3">
      <c r="A12021">
        <v>2936</v>
      </c>
      <c r="B12021" t="s">
        <v>47</v>
      </c>
      <c r="C12021" t="s">
        <v>18</v>
      </c>
      <c r="D12021">
        <v>0</v>
      </c>
    </row>
    <row r="12022" spans="1:4" x14ac:dyDescent="0.3">
      <c r="A12022">
        <v>2936</v>
      </c>
      <c r="B12022" t="s">
        <v>47</v>
      </c>
      <c r="C12022" t="s">
        <v>19</v>
      </c>
      <c r="D12022">
        <v>4</v>
      </c>
    </row>
    <row r="12023" spans="1:4" x14ac:dyDescent="0.3">
      <c r="A12023">
        <v>2936</v>
      </c>
      <c r="B12023" t="s">
        <v>47</v>
      </c>
      <c r="C12023" t="s">
        <v>20</v>
      </c>
      <c r="D12023">
        <v>0</v>
      </c>
    </row>
    <row r="12024" spans="1:4" x14ac:dyDescent="0.3">
      <c r="A12024">
        <v>2936</v>
      </c>
      <c r="B12024" t="s">
        <v>47</v>
      </c>
      <c r="C12024" t="s">
        <v>21</v>
      </c>
      <c r="D12024">
        <v>0</v>
      </c>
    </row>
    <row r="12025" spans="1:4" x14ac:dyDescent="0.3">
      <c r="A12025">
        <v>2936</v>
      </c>
      <c r="B12025" t="s">
        <v>47</v>
      </c>
      <c r="C12025" t="s">
        <v>22</v>
      </c>
      <c r="D12025">
        <v>1</v>
      </c>
    </row>
    <row r="12026" spans="1:4" x14ac:dyDescent="0.3">
      <c r="A12026">
        <v>2230</v>
      </c>
      <c r="B12026" t="s">
        <v>52</v>
      </c>
      <c r="C12026" t="s">
        <v>17</v>
      </c>
      <c r="D12026">
        <v>27</v>
      </c>
    </row>
    <row r="12027" spans="1:4" x14ac:dyDescent="0.3">
      <c r="A12027">
        <v>2230</v>
      </c>
      <c r="B12027" t="s">
        <v>52</v>
      </c>
      <c r="C12027" t="s">
        <v>18</v>
      </c>
      <c r="D12027">
        <v>2</v>
      </c>
    </row>
    <row r="12028" spans="1:4" x14ac:dyDescent="0.3">
      <c r="A12028">
        <v>2230</v>
      </c>
      <c r="B12028" t="s">
        <v>52</v>
      </c>
      <c r="C12028" t="s">
        <v>19</v>
      </c>
      <c r="D12028">
        <v>14</v>
      </c>
    </row>
    <row r="12029" spans="1:4" x14ac:dyDescent="0.3">
      <c r="A12029">
        <v>2230</v>
      </c>
      <c r="B12029" t="s">
        <v>52</v>
      </c>
      <c r="C12029" t="s">
        <v>20</v>
      </c>
      <c r="D12029">
        <v>0</v>
      </c>
    </row>
    <row r="12030" spans="1:4" x14ac:dyDescent="0.3">
      <c r="A12030">
        <v>2230</v>
      </c>
      <c r="B12030" t="s">
        <v>52</v>
      </c>
      <c r="C12030" t="s">
        <v>21</v>
      </c>
      <c r="D12030">
        <v>0</v>
      </c>
    </row>
    <row r="12031" spans="1:4" x14ac:dyDescent="0.3">
      <c r="A12031">
        <v>2230</v>
      </c>
      <c r="B12031" t="s">
        <v>52</v>
      </c>
      <c r="C12031" t="s">
        <v>22</v>
      </c>
      <c r="D12031">
        <v>0</v>
      </c>
    </row>
    <row r="12032" spans="1:4" x14ac:dyDescent="0.3">
      <c r="A12032">
        <v>7301</v>
      </c>
      <c r="B12032" t="s">
        <v>41</v>
      </c>
      <c r="C12032" t="s">
        <v>17</v>
      </c>
      <c r="D12032">
        <v>4</v>
      </c>
    </row>
    <row r="12033" spans="1:4" x14ac:dyDescent="0.3">
      <c r="A12033">
        <v>7301</v>
      </c>
      <c r="B12033" t="s">
        <v>41</v>
      </c>
      <c r="C12033" t="s">
        <v>18</v>
      </c>
      <c r="D12033">
        <v>22</v>
      </c>
    </row>
    <row r="12034" spans="1:4" x14ac:dyDescent="0.3">
      <c r="A12034">
        <v>7301</v>
      </c>
      <c r="B12034" t="s">
        <v>41</v>
      </c>
      <c r="C12034" t="s">
        <v>19</v>
      </c>
      <c r="D12034">
        <v>11</v>
      </c>
    </row>
    <row r="12035" spans="1:4" x14ac:dyDescent="0.3">
      <c r="A12035">
        <v>7301</v>
      </c>
      <c r="B12035" t="s">
        <v>41</v>
      </c>
      <c r="C12035" t="s">
        <v>20</v>
      </c>
      <c r="D12035">
        <v>3</v>
      </c>
    </row>
    <row r="12036" spans="1:4" x14ac:dyDescent="0.3">
      <c r="A12036">
        <v>7301</v>
      </c>
      <c r="B12036" t="s">
        <v>41</v>
      </c>
      <c r="C12036" t="s">
        <v>21</v>
      </c>
      <c r="D12036">
        <v>7</v>
      </c>
    </row>
    <row r="12037" spans="1:4" x14ac:dyDescent="0.3">
      <c r="A12037">
        <v>7301</v>
      </c>
      <c r="B12037" t="s">
        <v>41</v>
      </c>
      <c r="C12037" t="s">
        <v>22</v>
      </c>
      <c r="D12037">
        <v>32</v>
      </c>
    </row>
    <row r="12038" spans="1:4" x14ac:dyDescent="0.3">
      <c r="A12038">
        <v>5346</v>
      </c>
      <c r="B12038" t="s">
        <v>52</v>
      </c>
      <c r="C12038" t="s">
        <v>17</v>
      </c>
      <c r="D12038">
        <v>25</v>
      </c>
    </row>
    <row r="12039" spans="1:4" x14ac:dyDescent="0.3">
      <c r="A12039">
        <v>5346</v>
      </c>
      <c r="B12039" t="s">
        <v>52</v>
      </c>
      <c r="C12039" t="s">
        <v>18</v>
      </c>
      <c r="D12039">
        <v>5</v>
      </c>
    </row>
    <row r="12040" spans="1:4" x14ac:dyDescent="0.3">
      <c r="A12040">
        <v>5346</v>
      </c>
      <c r="B12040" t="s">
        <v>52</v>
      </c>
      <c r="C12040" t="s">
        <v>19</v>
      </c>
      <c r="D12040">
        <v>19</v>
      </c>
    </row>
    <row r="12041" spans="1:4" x14ac:dyDescent="0.3">
      <c r="A12041">
        <v>5346</v>
      </c>
      <c r="B12041" t="s">
        <v>52</v>
      </c>
      <c r="C12041" t="s">
        <v>20</v>
      </c>
      <c r="D12041">
        <v>7</v>
      </c>
    </row>
    <row r="12042" spans="1:4" x14ac:dyDescent="0.3">
      <c r="A12042">
        <v>5346</v>
      </c>
      <c r="B12042" t="s">
        <v>52</v>
      </c>
      <c r="C12042" t="s">
        <v>21</v>
      </c>
      <c r="D12042">
        <v>0</v>
      </c>
    </row>
    <row r="12043" spans="1:4" x14ac:dyDescent="0.3">
      <c r="A12043">
        <v>5346</v>
      </c>
      <c r="B12043" t="s">
        <v>52</v>
      </c>
      <c r="C12043" t="s">
        <v>22</v>
      </c>
      <c r="D12043">
        <v>23</v>
      </c>
    </row>
    <row r="12044" spans="1:4" x14ac:dyDescent="0.3">
      <c r="A12044">
        <v>9727</v>
      </c>
      <c r="B12044" t="s">
        <v>48</v>
      </c>
      <c r="C12044" t="s">
        <v>17</v>
      </c>
      <c r="D12044">
        <v>4</v>
      </c>
    </row>
    <row r="12045" spans="1:4" x14ac:dyDescent="0.3">
      <c r="A12045">
        <v>9727</v>
      </c>
      <c r="B12045" t="s">
        <v>48</v>
      </c>
      <c r="C12045" t="s">
        <v>18</v>
      </c>
      <c r="D12045">
        <v>24</v>
      </c>
    </row>
    <row r="12046" spans="1:4" x14ac:dyDescent="0.3">
      <c r="A12046">
        <v>9727</v>
      </c>
      <c r="B12046" t="s">
        <v>48</v>
      </c>
      <c r="C12046" t="s">
        <v>19</v>
      </c>
      <c r="D12046">
        <v>11</v>
      </c>
    </row>
    <row r="12047" spans="1:4" x14ac:dyDescent="0.3">
      <c r="A12047">
        <v>9727</v>
      </c>
      <c r="B12047" t="s">
        <v>48</v>
      </c>
      <c r="C12047" t="s">
        <v>20</v>
      </c>
      <c r="D12047">
        <v>16</v>
      </c>
    </row>
    <row r="12048" spans="1:4" x14ac:dyDescent="0.3">
      <c r="A12048">
        <v>9727</v>
      </c>
      <c r="B12048" t="s">
        <v>48</v>
      </c>
      <c r="C12048" t="s">
        <v>21</v>
      </c>
      <c r="D12048">
        <v>1</v>
      </c>
    </row>
    <row r="12049" spans="1:4" x14ac:dyDescent="0.3">
      <c r="A12049">
        <v>9727</v>
      </c>
      <c r="B12049" t="s">
        <v>48</v>
      </c>
      <c r="C12049" t="s">
        <v>22</v>
      </c>
      <c r="D12049">
        <v>25</v>
      </c>
    </row>
    <row r="12050" spans="1:4" x14ac:dyDescent="0.3">
      <c r="A12050">
        <v>7788</v>
      </c>
      <c r="B12050" t="s">
        <v>41</v>
      </c>
      <c r="C12050" t="s">
        <v>17</v>
      </c>
      <c r="D12050">
        <v>6</v>
      </c>
    </row>
    <row r="12051" spans="1:4" x14ac:dyDescent="0.3">
      <c r="A12051">
        <v>7788</v>
      </c>
      <c r="B12051" t="s">
        <v>41</v>
      </c>
      <c r="C12051" t="s">
        <v>18</v>
      </c>
      <c r="D12051">
        <v>0</v>
      </c>
    </row>
    <row r="12052" spans="1:4" x14ac:dyDescent="0.3">
      <c r="A12052">
        <v>7788</v>
      </c>
      <c r="B12052" t="s">
        <v>41</v>
      </c>
      <c r="C12052" t="s">
        <v>19</v>
      </c>
      <c r="D12052">
        <v>3</v>
      </c>
    </row>
    <row r="12053" spans="1:4" x14ac:dyDescent="0.3">
      <c r="A12053">
        <v>7788</v>
      </c>
      <c r="B12053" t="s">
        <v>41</v>
      </c>
      <c r="C12053" t="s">
        <v>20</v>
      </c>
      <c r="D12053">
        <v>0</v>
      </c>
    </row>
    <row r="12054" spans="1:4" x14ac:dyDescent="0.3">
      <c r="A12054">
        <v>7788</v>
      </c>
      <c r="B12054" t="s">
        <v>41</v>
      </c>
      <c r="C12054" t="s">
        <v>21</v>
      </c>
      <c r="D12054">
        <v>0</v>
      </c>
    </row>
    <row r="12055" spans="1:4" x14ac:dyDescent="0.3">
      <c r="A12055">
        <v>7788</v>
      </c>
      <c r="B12055" t="s">
        <v>41</v>
      </c>
      <c r="C12055" t="s">
        <v>22</v>
      </c>
      <c r="D12055">
        <v>1</v>
      </c>
    </row>
    <row r="12056" spans="1:4" x14ac:dyDescent="0.3">
      <c r="A12056">
        <v>1744</v>
      </c>
      <c r="B12056" t="s">
        <v>41</v>
      </c>
      <c r="C12056" t="s">
        <v>17</v>
      </c>
      <c r="D12056">
        <v>9</v>
      </c>
    </row>
    <row r="12057" spans="1:4" x14ac:dyDescent="0.3">
      <c r="A12057">
        <v>1744</v>
      </c>
      <c r="B12057" t="s">
        <v>41</v>
      </c>
      <c r="C12057" t="s">
        <v>18</v>
      </c>
      <c r="D12057">
        <v>7</v>
      </c>
    </row>
    <row r="12058" spans="1:4" x14ac:dyDescent="0.3">
      <c r="A12058">
        <v>1744</v>
      </c>
      <c r="B12058" t="s">
        <v>41</v>
      </c>
      <c r="C12058" t="s">
        <v>19</v>
      </c>
      <c r="D12058">
        <v>13</v>
      </c>
    </row>
    <row r="12059" spans="1:4" x14ac:dyDescent="0.3">
      <c r="A12059">
        <v>1744</v>
      </c>
      <c r="B12059" t="s">
        <v>41</v>
      </c>
      <c r="C12059" t="s">
        <v>20</v>
      </c>
      <c r="D12059">
        <v>3</v>
      </c>
    </row>
    <row r="12060" spans="1:4" x14ac:dyDescent="0.3">
      <c r="A12060">
        <v>1744</v>
      </c>
      <c r="B12060" t="s">
        <v>41</v>
      </c>
      <c r="C12060" t="s">
        <v>21</v>
      </c>
      <c r="D12060">
        <v>2</v>
      </c>
    </row>
    <row r="12061" spans="1:4" x14ac:dyDescent="0.3">
      <c r="A12061">
        <v>1744</v>
      </c>
      <c r="B12061" t="s">
        <v>41</v>
      </c>
      <c r="C12061" t="s">
        <v>22</v>
      </c>
      <c r="D12061">
        <v>20</v>
      </c>
    </row>
    <row r="12062" spans="1:4" x14ac:dyDescent="0.3">
      <c r="A12062">
        <v>6673</v>
      </c>
      <c r="B12062" t="s">
        <v>43</v>
      </c>
      <c r="C12062" t="s">
        <v>17</v>
      </c>
      <c r="D12062">
        <v>28</v>
      </c>
    </row>
    <row r="12063" spans="1:4" x14ac:dyDescent="0.3">
      <c r="A12063">
        <v>6673</v>
      </c>
      <c r="B12063" t="s">
        <v>43</v>
      </c>
      <c r="C12063" t="s">
        <v>18</v>
      </c>
      <c r="D12063">
        <v>6</v>
      </c>
    </row>
    <row r="12064" spans="1:4" x14ac:dyDescent="0.3">
      <c r="A12064">
        <v>6673</v>
      </c>
      <c r="B12064" t="s">
        <v>43</v>
      </c>
      <c r="C12064" t="s">
        <v>19</v>
      </c>
      <c r="D12064">
        <v>27</v>
      </c>
    </row>
    <row r="12065" spans="1:4" x14ac:dyDescent="0.3">
      <c r="A12065">
        <v>6673</v>
      </c>
      <c r="B12065" t="s">
        <v>43</v>
      </c>
      <c r="C12065" t="s">
        <v>20</v>
      </c>
      <c r="D12065">
        <v>12</v>
      </c>
    </row>
    <row r="12066" spans="1:4" x14ac:dyDescent="0.3">
      <c r="A12066">
        <v>6673</v>
      </c>
      <c r="B12066" t="s">
        <v>43</v>
      </c>
      <c r="C12066" t="s">
        <v>21</v>
      </c>
      <c r="D12066">
        <v>17</v>
      </c>
    </row>
    <row r="12067" spans="1:4" x14ac:dyDescent="0.3">
      <c r="A12067">
        <v>6673</v>
      </c>
      <c r="B12067" t="s">
        <v>43</v>
      </c>
      <c r="C12067" t="s">
        <v>22</v>
      </c>
      <c r="D12067">
        <v>39</v>
      </c>
    </row>
    <row r="12068" spans="1:4" x14ac:dyDescent="0.3">
      <c r="A12068">
        <v>898</v>
      </c>
      <c r="B12068" t="s">
        <v>41</v>
      </c>
      <c r="C12068" t="s">
        <v>17</v>
      </c>
      <c r="D12068">
        <v>38</v>
      </c>
    </row>
    <row r="12069" spans="1:4" x14ac:dyDescent="0.3">
      <c r="A12069">
        <v>898</v>
      </c>
      <c r="B12069" t="s">
        <v>41</v>
      </c>
      <c r="C12069" t="s">
        <v>18</v>
      </c>
      <c r="D12069">
        <v>15</v>
      </c>
    </row>
    <row r="12070" spans="1:4" x14ac:dyDescent="0.3">
      <c r="A12070">
        <v>898</v>
      </c>
      <c r="B12070" t="s">
        <v>41</v>
      </c>
      <c r="C12070" t="s">
        <v>19</v>
      </c>
      <c r="D12070">
        <v>54</v>
      </c>
    </row>
    <row r="12071" spans="1:4" x14ac:dyDescent="0.3">
      <c r="A12071">
        <v>898</v>
      </c>
      <c r="B12071" t="s">
        <v>41</v>
      </c>
      <c r="C12071" t="s">
        <v>20</v>
      </c>
      <c r="D12071">
        <v>3</v>
      </c>
    </row>
    <row r="12072" spans="1:4" x14ac:dyDescent="0.3">
      <c r="A12072">
        <v>898</v>
      </c>
      <c r="B12072" t="s">
        <v>41</v>
      </c>
      <c r="C12072" t="s">
        <v>21</v>
      </c>
      <c r="D12072">
        <v>8</v>
      </c>
    </row>
    <row r="12073" spans="1:4" x14ac:dyDescent="0.3">
      <c r="A12073">
        <v>898</v>
      </c>
      <c r="B12073" t="s">
        <v>41</v>
      </c>
      <c r="C12073" t="s">
        <v>22</v>
      </c>
      <c r="D12073">
        <v>29</v>
      </c>
    </row>
    <row r="12074" spans="1:4" x14ac:dyDescent="0.3">
      <c r="A12074">
        <v>798</v>
      </c>
      <c r="B12074" t="s">
        <v>41</v>
      </c>
      <c r="C12074" t="s">
        <v>17</v>
      </c>
      <c r="D12074">
        <v>2</v>
      </c>
    </row>
    <row r="12075" spans="1:4" x14ac:dyDescent="0.3">
      <c r="A12075">
        <v>798</v>
      </c>
      <c r="B12075" t="s">
        <v>41</v>
      </c>
      <c r="C12075" t="s">
        <v>18</v>
      </c>
      <c r="D12075">
        <v>0</v>
      </c>
    </row>
    <row r="12076" spans="1:4" x14ac:dyDescent="0.3">
      <c r="A12076">
        <v>798</v>
      </c>
      <c r="B12076" t="s">
        <v>41</v>
      </c>
      <c r="C12076" t="s">
        <v>19</v>
      </c>
      <c r="D12076">
        <v>6</v>
      </c>
    </row>
    <row r="12077" spans="1:4" x14ac:dyDescent="0.3">
      <c r="A12077">
        <v>798</v>
      </c>
      <c r="B12077" t="s">
        <v>41</v>
      </c>
      <c r="C12077" t="s">
        <v>20</v>
      </c>
      <c r="D12077">
        <v>8</v>
      </c>
    </row>
    <row r="12078" spans="1:4" x14ac:dyDescent="0.3">
      <c r="A12078">
        <v>798</v>
      </c>
      <c r="B12078" t="s">
        <v>41</v>
      </c>
      <c r="C12078" t="s">
        <v>21</v>
      </c>
      <c r="D12078">
        <v>6</v>
      </c>
    </row>
    <row r="12079" spans="1:4" x14ac:dyDescent="0.3">
      <c r="A12079">
        <v>798</v>
      </c>
      <c r="B12079" t="s">
        <v>41</v>
      </c>
      <c r="C12079" t="s">
        <v>22</v>
      </c>
      <c r="D12079">
        <v>5</v>
      </c>
    </row>
    <row r="12080" spans="1:4" x14ac:dyDescent="0.3">
      <c r="A12080">
        <v>9771</v>
      </c>
      <c r="B12080" t="s">
        <v>45</v>
      </c>
      <c r="C12080" t="s">
        <v>17</v>
      </c>
      <c r="D12080">
        <v>104</v>
      </c>
    </row>
    <row r="12081" spans="1:4" x14ac:dyDescent="0.3">
      <c r="A12081">
        <v>9771</v>
      </c>
      <c r="B12081" t="s">
        <v>45</v>
      </c>
      <c r="C12081" t="s">
        <v>18</v>
      </c>
      <c r="D12081">
        <v>20</v>
      </c>
    </row>
    <row r="12082" spans="1:4" x14ac:dyDescent="0.3">
      <c r="A12082">
        <v>9771</v>
      </c>
      <c r="B12082" t="s">
        <v>45</v>
      </c>
      <c r="C12082" t="s">
        <v>19</v>
      </c>
      <c r="D12082">
        <v>101</v>
      </c>
    </row>
    <row r="12083" spans="1:4" x14ac:dyDescent="0.3">
      <c r="A12083">
        <v>9771</v>
      </c>
      <c r="B12083" t="s">
        <v>45</v>
      </c>
      <c r="C12083" t="s">
        <v>20</v>
      </c>
      <c r="D12083">
        <v>24</v>
      </c>
    </row>
    <row r="12084" spans="1:4" x14ac:dyDescent="0.3">
      <c r="A12084">
        <v>9771</v>
      </c>
      <c r="B12084" t="s">
        <v>45</v>
      </c>
      <c r="C12084" t="s">
        <v>21</v>
      </c>
      <c r="D12084">
        <v>15</v>
      </c>
    </row>
    <row r="12085" spans="1:4" x14ac:dyDescent="0.3">
      <c r="A12085">
        <v>9771</v>
      </c>
      <c r="B12085" t="s">
        <v>45</v>
      </c>
      <c r="C12085" t="s">
        <v>22</v>
      </c>
      <c r="D12085">
        <v>5</v>
      </c>
    </row>
    <row r="12086" spans="1:4" x14ac:dyDescent="0.3">
      <c r="A12086">
        <v>3745</v>
      </c>
      <c r="B12086" t="s">
        <v>45</v>
      </c>
      <c r="C12086" t="s">
        <v>17</v>
      </c>
      <c r="D12086">
        <v>5</v>
      </c>
    </row>
    <row r="12087" spans="1:4" x14ac:dyDescent="0.3">
      <c r="A12087">
        <v>3745</v>
      </c>
      <c r="B12087" t="s">
        <v>45</v>
      </c>
      <c r="C12087" t="s">
        <v>18</v>
      </c>
      <c r="D12087">
        <v>36</v>
      </c>
    </row>
    <row r="12088" spans="1:4" x14ac:dyDescent="0.3">
      <c r="A12088">
        <v>3745</v>
      </c>
      <c r="B12088" t="s">
        <v>45</v>
      </c>
      <c r="C12088" t="s">
        <v>19</v>
      </c>
      <c r="D12088">
        <v>7</v>
      </c>
    </row>
    <row r="12089" spans="1:4" x14ac:dyDescent="0.3">
      <c r="A12089">
        <v>3745</v>
      </c>
      <c r="B12089" t="s">
        <v>45</v>
      </c>
      <c r="C12089" t="s">
        <v>20</v>
      </c>
      <c r="D12089">
        <v>0</v>
      </c>
    </row>
    <row r="12090" spans="1:4" x14ac:dyDescent="0.3">
      <c r="A12090">
        <v>3745</v>
      </c>
      <c r="B12090" t="s">
        <v>45</v>
      </c>
      <c r="C12090" t="s">
        <v>21</v>
      </c>
      <c r="D12090">
        <v>10</v>
      </c>
    </row>
    <row r="12091" spans="1:4" x14ac:dyDescent="0.3">
      <c r="A12091">
        <v>3745</v>
      </c>
      <c r="B12091" t="s">
        <v>45</v>
      </c>
      <c r="C12091" t="s">
        <v>22</v>
      </c>
      <c r="D12091">
        <v>45</v>
      </c>
    </row>
    <row r="12092" spans="1:4" x14ac:dyDescent="0.3">
      <c r="A12092">
        <v>10364</v>
      </c>
      <c r="B12092" t="s">
        <v>41</v>
      </c>
      <c r="C12092" t="s">
        <v>17</v>
      </c>
      <c r="D12092">
        <v>0</v>
      </c>
    </row>
    <row r="12093" spans="1:4" x14ac:dyDescent="0.3">
      <c r="A12093">
        <v>10364</v>
      </c>
      <c r="B12093" t="s">
        <v>41</v>
      </c>
      <c r="C12093" t="s">
        <v>18</v>
      </c>
      <c r="D12093">
        <v>0</v>
      </c>
    </row>
    <row r="12094" spans="1:4" x14ac:dyDescent="0.3">
      <c r="A12094">
        <v>10364</v>
      </c>
      <c r="B12094" t="s">
        <v>41</v>
      </c>
      <c r="C12094" t="s">
        <v>19</v>
      </c>
      <c r="D12094">
        <v>1</v>
      </c>
    </row>
    <row r="12095" spans="1:4" x14ac:dyDescent="0.3">
      <c r="A12095">
        <v>10364</v>
      </c>
      <c r="B12095" t="s">
        <v>41</v>
      </c>
      <c r="C12095" t="s">
        <v>20</v>
      </c>
      <c r="D12095">
        <v>2</v>
      </c>
    </row>
    <row r="12096" spans="1:4" x14ac:dyDescent="0.3">
      <c r="A12096">
        <v>10364</v>
      </c>
      <c r="B12096" t="s">
        <v>41</v>
      </c>
      <c r="C12096" t="s">
        <v>21</v>
      </c>
      <c r="D12096">
        <v>12</v>
      </c>
    </row>
    <row r="12097" spans="1:4" x14ac:dyDescent="0.3">
      <c r="A12097">
        <v>10364</v>
      </c>
      <c r="B12097" t="s">
        <v>41</v>
      </c>
      <c r="C12097" t="s">
        <v>22</v>
      </c>
      <c r="D12097">
        <v>5</v>
      </c>
    </row>
    <row r="12098" spans="1:4" x14ac:dyDescent="0.3">
      <c r="A12098">
        <v>153</v>
      </c>
      <c r="B12098" t="s">
        <v>41</v>
      </c>
      <c r="C12098" t="s">
        <v>17</v>
      </c>
      <c r="D12098">
        <v>19</v>
      </c>
    </row>
    <row r="12099" spans="1:4" x14ac:dyDescent="0.3">
      <c r="A12099">
        <v>153</v>
      </c>
      <c r="B12099" t="s">
        <v>41</v>
      </c>
      <c r="C12099" t="s">
        <v>18</v>
      </c>
      <c r="D12099">
        <v>3</v>
      </c>
    </row>
    <row r="12100" spans="1:4" x14ac:dyDescent="0.3">
      <c r="A12100">
        <v>153</v>
      </c>
      <c r="B12100" t="s">
        <v>41</v>
      </c>
      <c r="C12100" t="s">
        <v>19</v>
      </c>
      <c r="D12100">
        <v>6</v>
      </c>
    </row>
    <row r="12101" spans="1:4" x14ac:dyDescent="0.3">
      <c r="A12101">
        <v>153</v>
      </c>
      <c r="B12101" t="s">
        <v>41</v>
      </c>
      <c r="C12101" t="s">
        <v>20</v>
      </c>
      <c r="D12101">
        <v>4</v>
      </c>
    </row>
    <row r="12102" spans="1:4" x14ac:dyDescent="0.3">
      <c r="A12102">
        <v>153</v>
      </c>
      <c r="B12102" t="s">
        <v>41</v>
      </c>
      <c r="C12102" t="s">
        <v>21</v>
      </c>
      <c r="D12102">
        <v>2</v>
      </c>
    </row>
    <row r="12103" spans="1:4" x14ac:dyDescent="0.3">
      <c r="A12103">
        <v>153</v>
      </c>
      <c r="B12103" t="s">
        <v>41</v>
      </c>
      <c r="C12103" t="s">
        <v>22</v>
      </c>
      <c r="D12103">
        <v>12</v>
      </c>
    </row>
    <row r="12104" spans="1:4" x14ac:dyDescent="0.3">
      <c r="A12104">
        <v>8182</v>
      </c>
      <c r="B12104" t="s">
        <v>48</v>
      </c>
      <c r="C12104" t="s">
        <v>17</v>
      </c>
      <c r="D12104">
        <v>53</v>
      </c>
    </row>
    <row r="12105" spans="1:4" x14ac:dyDescent="0.3">
      <c r="A12105">
        <v>8182</v>
      </c>
      <c r="B12105" t="s">
        <v>48</v>
      </c>
      <c r="C12105" t="s">
        <v>18</v>
      </c>
      <c r="D12105">
        <v>3</v>
      </c>
    </row>
    <row r="12106" spans="1:4" x14ac:dyDescent="0.3">
      <c r="A12106">
        <v>8182</v>
      </c>
      <c r="B12106" t="s">
        <v>48</v>
      </c>
      <c r="C12106" t="s">
        <v>19</v>
      </c>
      <c r="D12106">
        <v>49</v>
      </c>
    </row>
    <row r="12107" spans="1:4" x14ac:dyDescent="0.3">
      <c r="A12107">
        <v>8182</v>
      </c>
      <c r="B12107" t="s">
        <v>48</v>
      </c>
      <c r="C12107" t="s">
        <v>20</v>
      </c>
      <c r="D12107">
        <v>7</v>
      </c>
    </row>
    <row r="12108" spans="1:4" x14ac:dyDescent="0.3">
      <c r="A12108">
        <v>8182</v>
      </c>
      <c r="B12108" t="s">
        <v>48</v>
      </c>
      <c r="C12108" t="s">
        <v>21</v>
      </c>
      <c r="D12108">
        <v>4</v>
      </c>
    </row>
    <row r="12109" spans="1:4" x14ac:dyDescent="0.3">
      <c r="A12109">
        <v>8182</v>
      </c>
      <c r="B12109" t="s">
        <v>48</v>
      </c>
      <c r="C12109" t="s">
        <v>22</v>
      </c>
      <c r="D12109">
        <v>5</v>
      </c>
    </row>
    <row r="12110" spans="1:4" x14ac:dyDescent="0.3">
      <c r="A12110">
        <v>4297</v>
      </c>
      <c r="B12110" t="s">
        <v>45</v>
      </c>
      <c r="C12110" t="s">
        <v>17</v>
      </c>
      <c r="D12110">
        <v>13</v>
      </c>
    </row>
    <row r="12111" spans="1:4" x14ac:dyDescent="0.3">
      <c r="A12111">
        <v>4297</v>
      </c>
      <c r="B12111" t="s">
        <v>45</v>
      </c>
      <c r="C12111" t="s">
        <v>18</v>
      </c>
      <c r="D12111">
        <v>2</v>
      </c>
    </row>
    <row r="12112" spans="1:4" x14ac:dyDescent="0.3">
      <c r="A12112">
        <v>4297</v>
      </c>
      <c r="B12112" t="s">
        <v>45</v>
      </c>
      <c r="C12112" t="s">
        <v>19</v>
      </c>
      <c r="D12112">
        <v>18</v>
      </c>
    </row>
    <row r="12113" spans="1:4" x14ac:dyDescent="0.3">
      <c r="A12113">
        <v>4297</v>
      </c>
      <c r="B12113" t="s">
        <v>45</v>
      </c>
      <c r="C12113" t="s">
        <v>20</v>
      </c>
      <c r="D12113">
        <v>6</v>
      </c>
    </row>
    <row r="12114" spans="1:4" x14ac:dyDescent="0.3">
      <c r="A12114">
        <v>4297</v>
      </c>
      <c r="B12114" t="s">
        <v>45</v>
      </c>
      <c r="C12114" t="s">
        <v>21</v>
      </c>
      <c r="D12114">
        <v>1</v>
      </c>
    </row>
    <row r="12115" spans="1:4" x14ac:dyDescent="0.3">
      <c r="A12115">
        <v>4297</v>
      </c>
      <c r="B12115" t="s">
        <v>45</v>
      </c>
      <c r="C12115" t="s">
        <v>22</v>
      </c>
      <c r="D12115">
        <v>0</v>
      </c>
    </row>
    <row r="12116" spans="1:4" x14ac:dyDescent="0.3">
      <c r="A12116">
        <v>9672</v>
      </c>
      <c r="B12116" t="s">
        <v>48</v>
      </c>
      <c r="C12116" t="s">
        <v>17</v>
      </c>
      <c r="D12116">
        <v>8</v>
      </c>
    </row>
    <row r="12117" spans="1:4" x14ac:dyDescent="0.3">
      <c r="A12117">
        <v>9672</v>
      </c>
      <c r="B12117" t="s">
        <v>48</v>
      </c>
      <c r="C12117" t="s">
        <v>18</v>
      </c>
      <c r="D12117">
        <v>3</v>
      </c>
    </row>
    <row r="12118" spans="1:4" x14ac:dyDescent="0.3">
      <c r="A12118">
        <v>9672</v>
      </c>
      <c r="B12118" t="s">
        <v>48</v>
      </c>
      <c r="C12118" t="s">
        <v>19</v>
      </c>
      <c r="D12118">
        <v>9</v>
      </c>
    </row>
    <row r="12119" spans="1:4" x14ac:dyDescent="0.3">
      <c r="A12119">
        <v>9672</v>
      </c>
      <c r="B12119" t="s">
        <v>48</v>
      </c>
      <c r="C12119" t="s">
        <v>20</v>
      </c>
      <c r="D12119">
        <v>19</v>
      </c>
    </row>
    <row r="12120" spans="1:4" x14ac:dyDescent="0.3">
      <c r="A12120">
        <v>9672</v>
      </c>
      <c r="B12120" t="s">
        <v>48</v>
      </c>
      <c r="C12120" t="s">
        <v>21</v>
      </c>
      <c r="D12120">
        <v>4</v>
      </c>
    </row>
    <row r="12121" spans="1:4" x14ac:dyDescent="0.3">
      <c r="A12121">
        <v>9672</v>
      </c>
      <c r="B12121" t="s">
        <v>48</v>
      </c>
      <c r="C12121" t="s">
        <v>22</v>
      </c>
      <c r="D12121">
        <v>22</v>
      </c>
    </row>
    <row r="12122" spans="1:4" x14ac:dyDescent="0.3">
      <c r="A12122">
        <v>1878</v>
      </c>
      <c r="B12122" t="s">
        <v>41</v>
      </c>
      <c r="C12122" t="s">
        <v>17</v>
      </c>
      <c r="D12122">
        <v>4</v>
      </c>
    </row>
    <row r="12123" spans="1:4" x14ac:dyDescent="0.3">
      <c r="A12123">
        <v>1878</v>
      </c>
      <c r="B12123" t="s">
        <v>41</v>
      </c>
      <c r="C12123" t="s">
        <v>18</v>
      </c>
      <c r="D12123">
        <v>6</v>
      </c>
    </row>
    <row r="12124" spans="1:4" x14ac:dyDescent="0.3">
      <c r="A12124">
        <v>1878</v>
      </c>
      <c r="B12124" t="s">
        <v>41</v>
      </c>
      <c r="C12124" t="s">
        <v>19</v>
      </c>
      <c r="D12124">
        <v>8</v>
      </c>
    </row>
    <row r="12125" spans="1:4" x14ac:dyDescent="0.3">
      <c r="A12125">
        <v>1878</v>
      </c>
      <c r="B12125" t="s">
        <v>41</v>
      </c>
      <c r="C12125" t="s">
        <v>20</v>
      </c>
      <c r="D12125">
        <v>6</v>
      </c>
    </row>
    <row r="12126" spans="1:4" x14ac:dyDescent="0.3">
      <c r="A12126">
        <v>1878</v>
      </c>
      <c r="B12126" t="s">
        <v>41</v>
      </c>
      <c r="C12126" t="s">
        <v>21</v>
      </c>
      <c r="D12126">
        <v>3</v>
      </c>
    </row>
    <row r="12127" spans="1:4" x14ac:dyDescent="0.3">
      <c r="A12127">
        <v>1878</v>
      </c>
      <c r="B12127" t="s">
        <v>41</v>
      </c>
      <c r="C12127" t="s">
        <v>22</v>
      </c>
      <c r="D12127">
        <v>10</v>
      </c>
    </row>
    <row r="12128" spans="1:4" x14ac:dyDescent="0.3">
      <c r="A12128">
        <v>213</v>
      </c>
      <c r="B12128" t="s">
        <v>41</v>
      </c>
      <c r="C12128" t="s">
        <v>17</v>
      </c>
      <c r="D12128">
        <v>35</v>
      </c>
    </row>
    <row r="12129" spans="1:4" x14ac:dyDescent="0.3">
      <c r="A12129">
        <v>213</v>
      </c>
      <c r="B12129" t="s">
        <v>41</v>
      </c>
      <c r="C12129" t="s">
        <v>18</v>
      </c>
      <c r="D12129">
        <v>0</v>
      </c>
    </row>
    <row r="12130" spans="1:4" x14ac:dyDescent="0.3">
      <c r="A12130">
        <v>213</v>
      </c>
      <c r="B12130" t="s">
        <v>41</v>
      </c>
      <c r="C12130" t="s">
        <v>19</v>
      </c>
      <c r="D12130">
        <v>11</v>
      </c>
    </row>
    <row r="12131" spans="1:4" x14ac:dyDescent="0.3">
      <c r="A12131">
        <v>213</v>
      </c>
      <c r="B12131" t="s">
        <v>41</v>
      </c>
      <c r="C12131" t="s">
        <v>20</v>
      </c>
      <c r="D12131">
        <v>0</v>
      </c>
    </row>
    <row r="12132" spans="1:4" x14ac:dyDescent="0.3">
      <c r="A12132">
        <v>213</v>
      </c>
      <c r="B12132" t="s">
        <v>41</v>
      </c>
      <c r="C12132" t="s">
        <v>21</v>
      </c>
      <c r="D12132">
        <v>0</v>
      </c>
    </row>
    <row r="12133" spans="1:4" x14ac:dyDescent="0.3">
      <c r="A12133">
        <v>213</v>
      </c>
      <c r="B12133" t="s">
        <v>41</v>
      </c>
      <c r="C12133" t="s">
        <v>22</v>
      </c>
      <c r="D12133">
        <v>2</v>
      </c>
    </row>
    <row r="12134" spans="1:4" x14ac:dyDescent="0.3">
      <c r="A12134">
        <v>4023</v>
      </c>
      <c r="B12134" t="s">
        <v>41</v>
      </c>
      <c r="C12134" t="s">
        <v>17</v>
      </c>
      <c r="D12134">
        <v>16</v>
      </c>
    </row>
    <row r="12135" spans="1:4" x14ac:dyDescent="0.3">
      <c r="A12135">
        <v>4023</v>
      </c>
      <c r="B12135" t="s">
        <v>41</v>
      </c>
      <c r="C12135" t="s">
        <v>18</v>
      </c>
      <c r="D12135">
        <v>17</v>
      </c>
    </row>
    <row r="12136" spans="1:4" x14ac:dyDescent="0.3">
      <c r="A12136">
        <v>4023</v>
      </c>
      <c r="B12136" t="s">
        <v>41</v>
      </c>
      <c r="C12136" t="s">
        <v>19</v>
      </c>
      <c r="D12136">
        <v>19</v>
      </c>
    </row>
    <row r="12137" spans="1:4" x14ac:dyDescent="0.3">
      <c r="A12137">
        <v>4023</v>
      </c>
      <c r="B12137" t="s">
        <v>41</v>
      </c>
      <c r="C12137" t="s">
        <v>20</v>
      </c>
      <c r="D12137">
        <v>20</v>
      </c>
    </row>
    <row r="12138" spans="1:4" x14ac:dyDescent="0.3">
      <c r="A12138">
        <v>4023</v>
      </c>
      <c r="B12138" t="s">
        <v>41</v>
      </c>
      <c r="C12138" t="s">
        <v>21</v>
      </c>
      <c r="D12138">
        <v>21</v>
      </c>
    </row>
    <row r="12139" spans="1:4" x14ac:dyDescent="0.3">
      <c r="A12139">
        <v>4023</v>
      </c>
      <c r="B12139" t="s">
        <v>41</v>
      </c>
      <c r="C12139" t="s">
        <v>22</v>
      </c>
      <c r="D12139">
        <v>22</v>
      </c>
    </row>
    <row r="12140" spans="1:4" x14ac:dyDescent="0.3">
      <c r="A12140">
        <v>304</v>
      </c>
      <c r="B12140" t="s">
        <v>41</v>
      </c>
      <c r="C12140" t="s">
        <v>17</v>
      </c>
      <c r="D12140">
        <v>19</v>
      </c>
    </row>
    <row r="12141" spans="1:4" x14ac:dyDescent="0.3">
      <c r="A12141">
        <v>304</v>
      </c>
      <c r="B12141" t="s">
        <v>41</v>
      </c>
      <c r="C12141" t="s">
        <v>18</v>
      </c>
      <c r="D12141">
        <v>3</v>
      </c>
    </row>
    <row r="12142" spans="1:4" x14ac:dyDescent="0.3">
      <c r="A12142">
        <v>304</v>
      </c>
      <c r="B12142" t="s">
        <v>41</v>
      </c>
      <c r="C12142" t="s">
        <v>19</v>
      </c>
      <c r="D12142">
        <v>19</v>
      </c>
    </row>
    <row r="12143" spans="1:4" x14ac:dyDescent="0.3">
      <c r="A12143">
        <v>304</v>
      </c>
      <c r="B12143" t="s">
        <v>41</v>
      </c>
      <c r="C12143" t="s">
        <v>20</v>
      </c>
      <c r="D12143">
        <v>4</v>
      </c>
    </row>
    <row r="12144" spans="1:4" x14ac:dyDescent="0.3">
      <c r="A12144">
        <v>304</v>
      </c>
      <c r="B12144" t="s">
        <v>41</v>
      </c>
      <c r="C12144" t="s">
        <v>21</v>
      </c>
      <c r="D12144">
        <v>5</v>
      </c>
    </row>
    <row r="12145" spans="1:4" x14ac:dyDescent="0.3">
      <c r="A12145">
        <v>304</v>
      </c>
      <c r="B12145" t="s">
        <v>41</v>
      </c>
      <c r="C12145" t="s">
        <v>22</v>
      </c>
      <c r="D12145">
        <v>26</v>
      </c>
    </row>
    <row r="12146" spans="1:4" x14ac:dyDescent="0.3">
      <c r="A12146">
        <v>10735</v>
      </c>
      <c r="B12146" t="s">
        <v>47</v>
      </c>
      <c r="C12146" t="s">
        <v>17</v>
      </c>
      <c r="D12146">
        <v>14</v>
      </c>
    </row>
    <row r="12147" spans="1:4" x14ac:dyDescent="0.3">
      <c r="A12147">
        <v>10735</v>
      </c>
      <c r="B12147" t="s">
        <v>47</v>
      </c>
      <c r="C12147" t="s">
        <v>18</v>
      </c>
      <c r="D12147">
        <v>1</v>
      </c>
    </row>
    <row r="12148" spans="1:4" x14ac:dyDescent="0.3">
      <c r="A12148">
        <v>10735</v>
      </c>
      <c r="B12148" t="s">
        <v>47</v>
      </c>
      <c r="C12148" t="s">
        <v>19</v>
      </c>
      <c r="D12148">
        <v>7</v>
      </c>
    </row>
    <row r="12149" spans="1:4" x14ac:dyDescent="0.3">
      <c r="A12149">
        <v>10735</v>
      </c>
      <c r="B12149" t="s">
        <v>47</v>
      </c>
      <c r="C12149" t="s">
        <v>20</v>
      </c>
      <c r="D12149">
        <v>2</v>
      </c>
    </row>
    <row r="12150" spans="1:4" x14ac:dyDescent="0.3">
      <c r="A12150">
        <v>10735</v>
      </c>
      <c r="B12150" t="s">
        <v>47</v>
      </c>
      <c r="C12150" t="s">
        <v>21</v>
      </c>
      <c r="D12150">
        <v>1</v>
      </c>
    </row>
    <row r="12151" spans="1:4" x14ac:dyDescent="0.3">
      <c r="A12151">
        <v>10735</v>
      </c>
      <c r="B12151" t="s">
        <v>47</v>
      </c>
      <c r="C12151" t="s">
        <v>22</v>
      </c>
      <c r="D12151">
        <v>1</v>
      </c>
    </row>
    <row r="12152" spans="1:4" x14ac:dyDescent="0.3">
      <c r="A12152">
        <v>5068</v>
      </c>
      <c r="B12152" t="s">
        <v>41</v>
      </c>
      <c r="C12152" t="s">
        <v>17</v>
      </c>
      <c r="D12152">
        <v>14</v>
      </c>
    </row>
    <row r="12153" spans="1:4" x14ac:dyDescent="0.3">
      <c r="A12153">
        <v>5068</v>
      </c>
      <c r="B12153" t="s">
        <v>41</v>
      </c>
      <c r="C12153" t="s">
        <v>18</v>
      </c>
      <c r="D12153">
        <v>1</v>
      </c>
    </row>
    <row r="12154" spans="1:4" x14ac:dyDescent="0.3">
      <c r="A12154">
        <v>5068</v>
      </c>
      <c r="B12154" t="s">
        <v>41</v>
      </c>
      <c r="C12154" t="s">
        <v>19</v>
      </c>
      <c r="D12154">
        <v>7</v>
      </c>
    </row>
    <row r="12155" spans="1:4" x14ac:dyDescent="0.3">
      <c r="A12155">
        <v>5068</v>
      </c>
      <c r="B12155" t="s">
        <v>41</v>
      </c>
      <c r="C12155" t="s">
        <v>20</v>
      </c>
      <c r="D12155">
        <v>2</v>
      </c>
    </row>
    <row r="12156" spans="1:4" x14ac:dyDescent="0.3">
      <c r="A12156">
        <v>5068</v>
      </c>
      <c r="B12156" t="s">
        <v>41</v>
      </c>
      <c r="C12156" t="s">
        <v>21</v>
      </c>
      <c r="D12156">
        <v>1</v>
      </c>
    </row>
    <row r="12157" spans="1:4" x14ac:dyDescent="0.3">
      <c r="A12157">
        <v>5068</v>
      </c>
      <c r="B12157" t="s">
        <v>41</v>
      </c>
      <c r="C12157" t="s">
        <v>22</v>
      </c>
      <c r="D12157">
        <v>1</v>
      </c>
    </row>
    <row r="12158" spans="1:4" x14ac:dyDescent="0.3">
      <c r="A12158">
        <v>10207</v>
      </c>
      <c r="B12158" t="s">
        <v>47</v>
      </c>
      <c r="C12158" t="s">
        <v>17</v>
      </c>
      <c r="D12158">
        <v>5</v>
      </c>
    </row>
    <row r="12159" spans="1:4" x14ac:dyDescent="0.3">
      <c r="A12159">
        <v>10207</v>
      </c>
      <c r="B12159" t="s">
        <v>47</v>
      </c>
      <c r="C12159" t="s">
        <v>18</v>
      </c>
      <c r="D12159">
        <v>1</v>
      </c>
    </row>
    <row r="12160" spans="1:4" x14ac:dyDescent="0.3">
      <c r="A12160">
        <v>10207</v>
      </c>
      <c r="B12160" t="s">
        <v>47</v>
      </c>
      <c r="C12160" t="s">
        <v>19</v>
      </c>
      <c r="D12160">
        <v>8</v>
      </c>
    </row>
    <row r="12161" spans="1:4" x14ac:dyDescent="0.3">
      <c r="A12161">
        <v>10207</v>
      </c>
      <c r="B12161" t="s">
        <v>47</v>
      </c>
      <c r="C12161" t="s">
        <v>20</v>
      </c>
      <c r="D12161">
        <v>0</v>
      </c>
    </row>
    <row r="12162" spans="1:4" x14ac:dyDescent="0.3">
      <c r="A12162">
        <v>10207</v>
      </c>
      <c r="B12162" t="s">
        <v>47</v>
      </c>
      <c r="C12162" t="s">
        <v>21</v>
      </c>
      <c r="D12162">
        <v>0</v>
      </c>
    </row>
    <row r="12163" spans="1:4" x14ac:dyDescent="0.3">
      <c r="A12163">
        <v>10207</v>
      </c>
      <c r="B12163" t="s">
        <v>47</v>
      </c>
      <c r="C12163" t="s">
        <v>22</v>
      </c>
      <c r="D12163">
        <v>1</v>
      </c>
    </row>
    <row r="12164" spans="1:4" x14ac:dyDescent="0.3">
      <c r="A12164">
        <v>4838</v>
      </c>
      <c r="B12164" t="s">
        <v>45</v>
      </c>
      <c r="C12164" t="s">
        <v>17</v>
      </c>
      <c r="D12164">
        <v>5</v>
      </c>
    </row>
    <row r="12165" spans="1:4" x14ac:dyDescent="0.3">
      <c r="A12165">
        <v>4838</v>
      </c>
      <c r="B12165" t="s">
        <v>45</v>
      </c>
      <c r="C12165" t="s">
        <v>18</v>
      </c>
      <c r="D12165">
        <v>1</v>
      </c>
    </row>
    <row r="12166" spans="1:4" x14ac:dyDescent="0.3">
      <c r="A12166">
        <v>4838</v>
      </c>
      <c r="B12166" t="s">
        <v>45</v>
      </c>
      <c r="C12166" t="s">
        <v>19</v>
      </c>
      <c r="D12166">
        <v>8</v>
      </c>
    </row>
    <row r="12167" spans="1:4" x14ac:dyDescent="0.3">
      <c r="A12167">
        <v>4838</v>
      </c>
      <c r="B12167" t="s">
        <v>45</v>
      </c>
      <c r="C12167" t="s">
        <v>20</v>
      </c>
      <c r="D12167">
        <v>0</v>
      </c>
    </row>
    <row r="12168" spans="1:4" x14ac:dyDescent="0.3">
      <c r="A12168">
        <v>4838</v>
      </c>
      <c r="B12168" t="s">
        <v>45</v>
      </c>
      <c r="C12168" t="s">
        <v>21</v>
      </c>
      <c r="D12168">
        <v>0</v>
      </c>
    </row>
    <row r="12169" spans="1:4" x14ac:dyDescent="0.3">
      <c r="A12169">
        <v>4838</v>
      </c>
      <c r="B12169" t="s">
        <v>45</v>
      </c>
      <c r="C12169" t="s">
        <v>22</v>
      </c>
      <c r="D12169">
        <v>1</v>
      </c>
    </row>
    <row r="12170" spans="1:4" x14ac:dyDescent="0.3">
      <c r="A12170">
        <v>3112</v>
      </c>
      <c r="B12170" t="s">
        <v>41</v>
      </c>
      <c r="C12170" t="s">
        <v>17</v>
      </c>
      <c r="D12170">
        <v>2</v>
      </c>
    </row>
    <row r="12171" spans="1:4" x14ac:dyDescent="0.3">
      <c r="A12171">
        <v>3112</v>
      </c>
      <c r="B12171" t="s">
        <v>41</v>
      </c>
      <c r="C12171" t="s">
        <v>18</v>
      </c>
      <c r="D12171">
        <v>4</v>
      </c>
    </row>
    <row r="12172" spans="1:4" x14ac:dyDescent="0.3">
      <c r="A12172">
        <v>3112</v>
      </c>
      <c r="B12172" t="s">
        <v>41</v>
      </c>
      <c r="C12172" t="s">
        <v>19</v>
      </c>
      <c r="D12172">
        <v>9</v>
      </c>
    </row>
    <row r="12173" spans="1:4" x14ac:dyDescent="0.3">
      <c r="A12173">
        <v>3112</v>
      </c>
      <c r="B12173" t="s">
        <v>41</v>
      </c>
      <c r="C12173" t="s">
        <v>20</v>
      </c>
      <c r="D12173">
        <v>0</v>
      </c>
    </row>
    <row r="12174" spans="1:4" x14ac:dyDescent="0.3">
      <c r="A12174">
        <v>3112</v>
      </c>
      <c r="B12174" t="s">
        <v>41</v>
      </c>
      <c r="C12174" t="s">
        <v>21</v>
      </c>
      <c r="D12174">
        <v>4</v>
      </c>
    </row>
    <row r="12175" spans="1:4" x14ac:dyDescent="0.3">
      <c r="A12175">
        <v>3112</v>
      </c>
      <c r="B12175" t="s">
        <v>41</v>
      </c>
      <c r="C12175" t="s">
        <v>22</v>
      </c>
      <c r="D12175">
        <v>5</v>
      </c>
    </row>
    <row r="12176" spans="1:4" x14ac:dyDescent="0.3">
      <c r="A12176">
        <v>8140</v>
      </c>
      <c r="B12176" t="s">
        <v>53</v>
      </c>
      <c r="C12176" t="s">
        <v>17</v>
      </c>
      <c r="D12176">
        <v>10</v>
      </c>
    </row>
    <row r="12177" spans="1:4" x14ac:dyDescent="0.3">
      <c r="A12177">
        <v>8140</v>
      </c>
      <c r="B12177" t="s">
        <v>53</v>
      </c>
      <c r="C12177" t="s">
        <v>18</v>
      </c>
      <c r="D12177">
        <v>14</v>
      </c>
    </row>
    <row r="12178" spans="1:4" x14ac:dyDescent="0.3">
      <c r="A12178">
        <v>8140</v>
      </c>
      <c r="B12178" t="s">
        <v>53</v>
      </c>
      <c r="C12178" t="s">
        <v>19</v>
      </c>
      <c r="D12178">
        <v>29</v>
      </c>
    </row>
    <row r="12179" spans="1:4" x14ac:dyDescent="0.3">
      <c r="A12179">
        <v>8140</v>
      </c>
      <c r="B12179" t="s">
        <v>53</v>
      </c>
      <c r="C12179" t="s">
        <v>20</v>
      </c>
      <c r="D12179">
        <v>4</v>
      </c>
    </row>
    <row r="12180" spans="1:4" x14ac:dyDescent="0.3">
      <c r="A12180">
        <v>8140</v>
      </c>
      <c r="B12180" t="s">
        <v>53</v>
      </c>
      <c r="C12180" t="s">
        <v>21</v>
      </c>
      <c r="D12180">
        <v>2</v>
      </c>
    </row>
    <row r="12181" spans="1:4" x14ac:dyDescent="0.3">
      <c r="A12181">
        <v>8140</v>
      </c>
      <c r="B12181" t="s">
        <v>53</v>
      </c>
      <c r="C12181" t="s">
        <v>22</v>
      </c>
      <c r="D12181">
        <v>36</v>
      </c>
    </row>
    <row r="12182" spans="1:4" x14ac:dyDescent="0.3">
      <c r="A12182">
        <v>1087</v>
      </c>
      <c r="B12182" t="s">
        <v>41</v>
      </c>
      <c r="C12182" t="s">
        <v>17</v>
      </c>
      <c r="D12182">
        <v>16</v>
      </c>
    </row>
    <row r="12183" spans="1:4" x14ac:dyDescent="0.3">
      <c r="A12183">
        <v>1087</v>
      </c>
      <c r="B12183" t="s">
        <v>41</v>
      </c>
      <c r="C12183" t="s">
        <v>18</v>
      </c>
      <c r="D12183">
        <v>14</v>
      </c>
    </row>
    <row r="12184" spans="1:4" x14ac:dyDescent="0.3">
      <c r="A12184">
        <v>1087</v>
      </c>
      <c r="B12184" t="s">
        <v>41</v>
      </c>
      <c r="C12184" t="s">
        <v>19</v>
      </c>
      <c r="D12184">
        <v>36</v>
      </c>
    </row>
    <row r="12185" spans="1:4" x14ac:dyDescent="0.3">
      <c r="A12185">
        <v>1087</v>
      </c>
      <c r="B12185" t="s">
        <v>41</v>
      </c>
      <c r="C12185" t="s">
        <v>20</v>
      </c>
      <c r="D12185">
        <v>37</v>
      </c>
    </row>
    <row r="12186" spans="1:4" x14ac:dyDescent="0.3">
      <c r="A12186">
        <v>1087</v>
      </c>
      <c r="B12186" t="s">
        <v>41</v>
      </c>
      <c r="C12186" t="s">
        <v>21</v>
      </c>
      <c r="D12186">
        <v>22</v>
      </c>
    </row>
    <row r="12187" spans="1:4" x14ac:dyDescent="0.3">
      <c r="A12187">
        <v>1087</v>
      </c>
      <c r="B12187" t="s">
        <v>41</v>
      </c>
      <c r="C12187" t="s">
        <v>22</v>
      </c>
      <c r="D12187">
        <v>48</v>
      </c>
    </row>
    <row r="12188" spans="1:4" x14ac:dyDescent="0.3">
      <c r="A12188">
        <v>880</v>
      </c>
      <c r="B12188" t="s">
        <v>41</v>
      </c>
      <c r="C12188" t="s">
        <v>17</v>
      </c>
      <c r="D12188">
        <v>2</v>
      </c>
    </row>
    <row r="12189" spans="1:4" x14ac:dyDescent="0.3">
      <c r="A12189">
        <v>880</v>
      </c>
      <c r="B12189" t="s">
        <v>41</v>
      </c>
      <c r="C12189" t="s">
        <v>18</v>
      </c>
      <c r="D12189">
        <v>23</v>
      </c>
    </row>
    <row r="12190" spans="1:4" x14ac:dyDescent="0.3">
      <c r="A12190">
        <v>880</v>
      </c>
      <c r="B12190" t="s">
        <v>41</v>
      </c>
      <c r="C12190" t="s">
        <v>19</v>
      </c>
      <c r="D12190">
        <v>11</v>
      </c>
    </row>
    <row r="12191" spans="1:4" x14ac:dyDescent="0.3">
      <c r="A12191">
        <v>880</v>
      </c>
      <c r="B12191" t="s">
        <v>41</v>
      </c>
      <c r="C12191" t="s">
        <v>20</v>
      </c>
      <c r="D12191">
        <v>8</v>
      </c>
    </row>
    <row r="12192" spans="1:4" x14ac:dyDescent="0.3">
      <c r="A12192">
        <v>880</v>
      </c>
      <c r="B12192" t="s">
        <v>41</v>
      </c>
      <c r="C12192" t="s">
        <v>21</v>
      </c>
      <c r="D12192">
        <v>6</v>
      </c>
    </row>
    <row r="12193" spans="1:4" x14ac:dyDescent="0.3">
      <c r="A12193">
        <v>880</v>
      </c>
      <c r="B12193" t="s">
        <v>41</v>
      </c>
      <c r="C12193" t="s">
        <v>22</v>
      </c>
      <c r="D12193">
        <v>46</v>
      </c>
    </row>
    <row r="12194" spans="1:4" x14ac:dyDescent="0.3">
      <c r="A12194">
        <v>524</v>
      </c>
      <c r="B12194" t="s">
        <v>53</v>
      </c>
      <c r="C12194" t="s">
        <v>17</v>
      </c>
      <c r="D12194">
        <v>2</v>
      </c>
    </row>
    <row r="12195" spans="1:4" x14ac:dyDescent="0.3">
      <c r="A12195">
        <v>524</v>
      </c>
      <c r="B12195" t="s">
        <v>53</v>
      </c>
      <c r="C12195" t="s">
        <v>18</v>
      </c>
      <c r="D12195">
        <v>23</v>
      </c>
    </row>
    <row r="12196" spans="1:4" x14ac:dyDescent="0.3">
      <c r="A12196">
        <v>524</v>
      </c>
      <c r="B12196" t="s">
        <v>53</v>
      </c>
      <c r="C12196" t="s">
        <v>19</v>
      </c>
      <c r="D12196">
        <v>11</v>
      </c>
    </row>
    <row r="12197" spans="1:4" x14ac:dyDescent="0.3">
      <c r="A12197">
        <v>524</v>
      </c>
      <c r="B12197" t="s">
        <v>53</v>
      </c>
      <c r="C12197" t="s">
        <v>20</v>
      </c>
      <c r="D12197">
        <v>8</v>
      </c>
    </row>
    <row r="12198" spans="1:4" x14ac:dyDescent="0.3">
      <c r="A12198">
        <v>524</v>
      </c>
      <c r="B12198" t="s">
        <v>53</v>
      </c>
      <c r="C12198" t="s">
        <v>21</v>
      </c>
      <c r="D12198">
        <v>6</v>
      </c>
    </row>
    <row r="12199" spans="1:4" x14ac:dyDescent="0.3">
      <c r="A12199">
        <v>524</v>
      </c>
      <c r="B12199" t="s">
        <v>53</v>
      </c>
      <c r="C12199" t="s">
        <v>22</v>
      </c>
      <c r="D12199">
        <v>46</v>
      </c>
    </row>
    <row r="12200" spans="1:4" x14ac:dyDescent="0.3">
      <c r="A12200">
        <v>1726</v>
      </c>
      <c r="B12200" t="s">
        <v>41</v>
      </c>
      <c r="C12200" t="s">
        <v>17</v>
      </c>
      <c r="D12200">
        <v>3</v>
      </c>
    </row>
    <row r="12201" spans="1:4" x14ac:dyDescent="0.3">
      <c r="A12201">
        <v>1726</v>
      </c>
      <c r="B12201" t="s">
        <v>41</v>
      </c>
      <c r="C12201" t="s">
        <v>18</v>
      </c>
      <c r="D12201">
        <v>9</v>
      </c>
    </row>
    <row r="12202" spans="1:4" x14ac:dyDescent="0.3">
      <c r="A12202">
        <v>1726</v>
      </c>
      <c r="B12202" t="s">
        <v>41</v>
      </c>
      <c r="C12202" t="s">
        <v>19</v>
      </c>
      <c r="D12202">
        <v>15</v>
      </c>
    </row>
    <row r="12203" spans="1:4" x14ac:dyDescent="0.3">
      <c r="A12203">
        <v>1726</v>
      </c>
      <c r="B12203" t="s">
        <v>41</v>
      </c>
      <c r="C12203" t="s">
        <v>20</v>
      </c>
      <c r="D12203">
        <v>13</v>
      </c>
    </row>
    <row r="12204" spans="1:4" x14ac:dyDescent="0.3">
      <c r="A12204">
        <v>1726</v>
      </c>
      <c r="B12204" t="s">
        <v>41</v>
      </c>
      <c r="C12204" t="s">
        <v>21</v>
      </c>
      <c r="D12204">
        <v>2</v>
      </c>
    </row>
    <row r="12205" spans="1:4" x14ac:dyDescent="0.3">
      <c r="A12205">
        <v>1726</v>
      </c>
      <c r="B12205" t="s">
        <v>41</v>
      </c>
      <c r="C12205" t="s">
        <v>22</v>
      </c>
      <c r="D12205">
        <v>39</v>
      </c>
    </row>
    <row r="12206" spans="1:4" x14ac:dyDescent="0.3">
      <c r="A12206">
        <v>2826</v>
      </c>
      <c r="B12206" t="s">
        <v>41</v>
      </c>
      <c r="C12206" t="s">
        <v>17</v>
      </c>
      <c r="D12206">
        <v>25</v>
      </c>
    </row>
    <row r="12207" spans="1:4" x14ac:dyDescent="0.3">
      <c r="A12207">
        <v>2826</v>
      </c>
      <c r="B12207" t="s">
        <v>41</v>
      </c>
      <c r="C12207" t="s">
        <v>18</v>
      </c>
      <c r="D12207">
        <v>0</v>
      </c>
    </row>
    <row r="12208" spans="1:4" x14ac:dyDescent="0.3">
      <c r="A12208">
        <v>2826</v>
      </c>
      <c r="B12208" t="s">
        <v>41</v>
      </c>
      <c r="C12208" t="s">
        <v>19</v>
      </c>
      <c r="D12208">
        <v>8</v>
      </c>
    </row>
    <row r="12209" spans="1:4" x14ac:dyDescent="0.3">
      <c r="A12209">
        <v>2826</v>
      </c>
      <c r="B12209" t="s">
        <v>41</v>
      </c>
      <c r="C12209" t="s">
        <v>20</v>
      </c>
      <c r="D12209">
        <v>2</v>
      </c>
    </row>
    <row r="12210" spans="1:4" x14ac:dyDescent="0.3">
      <c r="A12210">
        <v>2826</v>
      </c>
      <c r="B12210" t="s">
        <v>41</v>
      </c>
      <c r="C12210" t="s">
        <v>21</v>
      </c>
      <c r="D12210">
        <v>0</v>
      </c>
    </row>
    <row r="12211" spans="1:4" x14ac:dyDescent="0.3">
      <c r="A12211">
        <v>2826</v>
      </c>
      <c r="B12211" t="s">
        <v>41</v>
      </c>
      <c r="C12211" t="s">
        <v>22</v>
      </c>
      <c r="D12211">
        <v>2</v>
      </c>
    </row>
    <row r="12212" spans="1:4" x14ac:dyDescent="0.3">
      <c r="A12212">
        <v>6222</v>
      </c>
      <c r="B12212" t="s">
        <v>41</v>
      </c>
      <c r="C12212" t="s">
        <v>17</v>
      </c>
      <c r="D12212">
        <v>25</v>
      </c>
    </row>
    <row r="12213" spans="1:4" x14ac:dyDescent="0.3">
      <c r="A12213">
        <v>6222</v>
      </c>
      <c r="B12213" t="s">
        <v>41</v>
      </c>
      <c r="C12213" t="s">
        <v>18</v>
      </c>
      <c r="D12213">
        <v>0</v>
      </c>
    </row>
    <row r="12214" spans="1:4" x14ac:dyDescent="0.3">
      <c r="A12214">
        <v>6222</v>
      </c>
      <c r="B12214" t="s">
        <v>41</v>
      </c>
      <c r="C12214" t="s">
        <v>19</v>
      </c>
      <c r="D12214">
        <v>8</v>
      </c>
    </row>
    <row r="12215" spans="1:4" x14ac:dyDescent="0.3">
      <c r="A12215">
        <v>6222</v>
      </c>
      <c r="B12215" t="s">
        <v>41</v>
      </c>
      <c r="C12215" t="s">
        <v>20</v>
      </c>
      <c r="D12215">
        <v>2</v>
      </c>
    </row>
    <row r="12216" spans="1:4" x14ac:dyDescent="0.3">
      <c r="A12216">
        <v>6222</v>
      </c>
      <c r="B12216" t="s">
        <v>41</v>
      </c>
      <c r="C12216" t="s">
        <v>21</v>
      </c>
      <c r="D12216">
        <v>0</v>
      </c>
    </row>
    <row r="12217" spans="1:4" x14ac:dyDescent="0.3">
      <c r="A12217">
        <v>6222</v>
      </c>
      <c r="B12217" t="s">
        <v>41</v>
      </c>
      <c r="C12217" t="s">
        <v>22</v>
      </c>
      <c r="D12217">
        <v>2</v>
      </c>
    </row>
    <row r="12218" spans="1:4" x14ac:dyDescent="0.3">
      <c r="A12218">
        <v>2156</v>
      </c>
      <c r="B12218" t="s">
        <v>41</v>
      </c>
      <c r="C12218" t="s">
        <v>17</v>
      </c>
      <c r="D12218">
        <v>27</v>
      </c>
    </row>
    <row r="12219" spans="1:4" x14ac:dyDescent="0.3">
      <c r="A12219">
        <v>2156</v>
      </c>
      <c r="B12219" t="s">
        <v>41</v>
      </c>
      <c r="C12219" t="s">
        <v>18</v>
      </c>
      <c r="D12219">
        <v>0</v>
      </c>
    </row>
    <row r="12220" spans="1:4" x14ac:dyDescent="0.3">
      <c r="A12220">
        <v>2156</v>
      </c>
      <c r="B12220" t="s">
        <v>41</v>
      </c>
      <c r="C12220" t="s">
        <v>19</v>
      </c>
      <c r="D12220">
        <v>10</v>
      </c>
    </row>
    <row r="12221" spans="1:4" x14ac:dyDescent="0.3">
      <c r="A12221">
        <v>2156</v>
      </c>
      <c r="B12221" t="s">
        <v>41</v>
      </c>
      <c r="C12221" t="s">
        <v>20</v>
      </c>
      <c r="D12221">
        <v>0</v>
      </c>
    </row>
    <row r="12222" spans="1:4" x14ac:dyDescent="0.3">
      <c r="A12222">
        <v>2156</v>
      </c>
      <c r="B12222" t="s">
        <v>41</v>
      </c>
      <c r="C12222" t="s">
        <v>21</v>
      </c>
      <c r="D12222">
        <v>0</v>
      </c>
    </row>
    <row r="12223" spans="1:4" x14ac:dyDescent="0.3">
      <c r="A12223">
        <v>2156</v>
      </c>
      <c r="B12223" t="s">
        <v>41</v>
      </c>
      <c r="C12223" t="s">
        <v>22</v>
      </c>
      <c r="D12223">
        <v>4</v>
      </c>
    </row>
    <row r="12224" spans="1:4" x14ac:dyDescent="0.3">
      <c r="A12224">
        <v>7736</v>
      </c>
      <c r="B12224" t="s">
        <v>41</v>
      </c>
      <c r="C12224" t="s">
        <v>17</v>
      </c>
      <c r="D12224">
        <v>11</v>
      </c>
    </row>
    <row r="12225" spans="1:4" x14ac:dyDescent="0.3">
      <c r="A12225">
        <v>7736</v>
      </c>
      <c r="B12225" t="s">
        <v>41</v>
      </c>
      <c r="C12225" t="s">
        <v>18</v>
      </c>
      <c r="D12225">
        <v>7</v>
      </c>
    </row>
    <row r="12226" spans="1:4" x14ac:dyDescent="0.3">
      <c r="A12226">
        <v>7736</v>
      </c>
      <c r="B12226" t="s">
        <v>41</v>
      </c>
      <c r="C12226" t="s">
        <v>19</v>
      </c>
      <c r="D12226">
        <v>12</v>
      </c>
    </row>
    <row r="12227" spans="1:4" x14ac:dyDescent="0.3">
      <c r="A12227">
        <v>7736</v>
      </c>
      <c r="B12227" t="s">
        <v>41</v>
      </c>
      <c r="C12227" t="s">
        <v>20</v>
      </c>
      <c r="D12227">
        <v>2</v>
      </c>
    </row>
    <row r="12228" spans="1:4" x14ac:dyDescent="0.3">
      <c r="A12228">
        <v>7736</v>
      </c>
      <c r="B12228" t="s">
        <v>41</v>
      </c>
      <c r="C12228" t="s">
        <v>21</v>
      </c>
      <c r="D12228">
        <v>2</v>
      </c>
    </row>
    <row r="12229" spans="1:4" x14ac:dyDescent="0.3">
      <c r="A12229">
        <v>7736</v>
      </c>
      <c r="B12229" t="s">
        <v>41</v>
      </c>
      <c r="C12229" t="s">
        <v>22</v>
      </c>
      <c r="D12229">
        <v>27</v>
      </c>
    </row>
    <row r="12230" spans="1:4" x14ac:dyDescent="0.3">
      <c r="A12230">
        <v>7462</v>
      </c>
      <c r="B12230" t="s">
        <v>48</v>
      </c>
      <c r="C12230" t="s">
        <v>17</v>
      </c>
      <c r="D12230">
        <v>68</v>
      </c>
    </row>
    <row r="12231" spans="1:4" x14ac:dyDescent="0.3">
      <c r="A12231">
        <v>7462</v>
      </c>
      <c r="B12231" t="s">
        <v>48</v>
      </c>
      <c r="C12231" t="s">
        <v>18</v>
      </c>
      <c r="D12231">
        <v>0</v>
      </c>
    </row>
    <row r="12232" spans="1:4" x14ac:dyDescent="0.3">
      <c r="A12232">
        <v>7462</v>
      </c>
      <c r="B12232" t="s">
        <v>48</v>
      </c>
      <c r="C12232" t="s">
        <v>19</v>
      </c>
      <c r="D12232">
        <v>226</v>
      </c>
    </row>
    <row r="12233" spans="1:4" x14ac:dyDescent="0.3">
      <c r="A12233">
        <v>7462</v>
      </c>
      <c r="B12233" t="s">
        <v>48</v>
      </c>
      <c r="C12233" t="s">
        <v>20</v>
      </c>
      <c r="D12233">
        <v>51</v>
      </c>
    </row>
    <row r="12234" spans="1:4" x14ac:dyDescent="0.3">
      <c r="A12234">
        <v>7462</v>
      </c>
      <c r="B12234" t="s">
        <v>48</v>
      </c>
      <c r="C12234" t="s">
        <v>21</v>
      </c>
      <c r="D12234">
        <v>157</v>
      </c>
    </row>
    <row r="12235" spans="1:4" x14ac:dyDescent="0.3">
      <c r="A12235">
        <v>7462</v>
      </c>
      <c r="B12235" t="s">
        <v>48</v>
      </c>
      <c r="C12235" t="s">
        <v>22</v>
      </c>
      <c r="D12235">
        <v>68</v>
      </c>
    </row>
    <row r="12236" spans="1:4" x14ac:dyDescent="0.3">
      <c r="A12236">
        <v>8079</v>
      </c>
      <c r="B12236" t="s">
        <v>47</v>
      </c>
      <c r="C12236" t="s">
        <v>17</v>
      </c>
      <c r="D12236">
        <v>3</v>
      </c>
    </row>
    <row r="12237" spans="1:4" x14ac:dyDescent="0.3">
      <c r="A12237">
        <v>8079</v>
      </c>
      <c r="B12237" t="s">
        <v>47</v>
      </c>
      <c r="C12237" t="s">
        <v>18</v>
      </c>
      <c r="D12237">
        <v>1</v>
      </c>
    </row>
    <row r="12238" spans="1:4" x14ac:dyDescent="0.3">
      <c r="A12238">
        <v>8079</v>
      </c>
      <c r="B12238" t="s">
        <v>47</v>
      </c>
      <c r="C12238" t="s">
        <v>19</v>
      </c>
      <c r="D12238">
        <v>8</v>
      </c>
    </row>
    <row r="12239" spans="1:4" x14ac:dyDescent="0.3">
      <c r="A12239">
        <v>8079</v>
      </c>
      <c r="B12239" t="s">
        <v>47</v>
      </c>
      <c r="C12239" t="s">
        <v>20</v>
      </c>
      <c r="D12239">
        <v>23</v>
      </c>
    </row>
    <row r="12240" spans="1:4" x14ac:dyDescent="0.3">
      <c r="A12240">
        <v>8079</v>
      </c>
      <c r="B12240" t="s">
        <v>47</v>
      </c>
      <c r="C12240" t="s">
        <v>21</v>
      </c>
      <c r="D12240">
        <v>2</v>
      </c>
    </row>
    <row r="12241" spans="1:4" x14ac:dyDescent="0.3">
      <c r="A12241">
        <v>8079</v>
      </c>
      <c r="B12241" t="s">
        <v>47</v>
      </c>
      <c r="C12241" t="s">
        <v>22</v>
      </c>
      <c r="D12241">
        <v>18</v>
      </c>
    </row>
    <row r="12242" spans="1:4" x14ac:dyDescent="0.3">
      <c r="A12242">
        <v>5527</v>
      </c>
      <c r="B12242" t="s">
        <v>41</v>
      </c>
      <c r="C12242" t="s">
        <v>17</v>
      </c>
      <c r="D12242">
        <v>4</v>
      </c>
    </row>
    <row r="12243" spans="1:4" x14ac:dyDescent="0.3">
      <c r="A12243">
        <v>5527</v>
      </c>
      <c r="B12243" t="s">
        <v>41</v>
      </c>
      <c r="C12243" t="s">
        <v>18</v>
      </c>
      <c r="D12243">
        <v>12</v>
      </c>
    </row>
    <row r="12244" spans="1:4" x14ac:dyDescent="0.3">
      <c r="A12244">
        <v>5527</v>
      </c>
      <c r="B12244" t="s">
        <v>41</v>
      </c>
      <c r="C12244" t="s">
        <v>19</v>
      </c>
      <c r="D12244">
        <v>11</v>
      </c>
    </row>
    <row r="12245" spans="1:4" x14ac:dyDescent="0.3">
      <c r="A12245">
        <v>5527</v>
      </c>
      <c r="B12245" t="s">
        <v>41</v>
      </c>
      <c r="C12245" t="s">
        <v>20</v>
      </c>
      <c r="D12245">
        <v>3</v>
      </c>
    </row>
    <row r="12246" spans="1:4" x14ac:dyDescent="0.3">
      <c r="A12246">
        <v>5527</v>
      </c>
      <c r="B12246" t="s">
        <v>41</v>
      </c>
      <c r="C12246" t="s">
        <v>21</v>
      </c>
      <c r="D12246">
        <v>13</v>
      </c>
    </row>
    <row r="12247" spans="1:4" x14ac:dyDescent="0.3">
      <c r="A12247">
        <v>5527</v>
      </c>
      <c r="B12247" t="s">
        <v>41</v>
      </c>
      <c r="C12247" t="s">
        <v>22</v>
      </c>
      <c r="D12247">
        <v>15</v>
      </c>
    </row>
    <row r="12248" spans="1:4" x14ac:dyDescent="0.3">
      <c r="A12248">
        <v>9460</v>
      </c>
      <c r="B12248" t="s">
        <v>41</v>
      </c>
      <c r="C12248" t="s">
        <v>17</v>
      </c>
      <c r="D12248">
        <v>30</v>
      </c>
    </row>
    <row r="12249" spans="1:4" x14ac:dyDescent="0.3">
      <c r="A12249">
        <v>9460</v>
      </c>
      <c r="B12249" t="s">
        <v>41</v>
      </c>
      <c r="C12249" t="s">
        <v>18</v>
      </c>
      <c r="D12249">
        <v>3</v>
      </c>
    </row>
    <row r="12250" spans="1:4" x14ac:dyDescent="0.3">
      <c r="A12250">
        <v>9460</v>
      </c>
      <c r="B12250" t="s">
        <v>41</v>
      </c>
      <c r="C12250" t="s">
        <v>19</v>
      </c>
      <c r="D12250">
        <v>47</v>
      </c>
    </row>
    <row r="12251" spans="1:4" x14ac:dyDescent="0.3">
      <c r="A12251">
        <v>9460</v>
      </c>
      <c r="B12251" t="s">
        <v>41</v>
      </c>
      <c r="C12251" t="s">
        <v>20</v>
      </c>
      <c r="D12251">
        <v>19</v>
      </c>
    </row>
    <row r="12252" spans="1:4" x14ac:dyDescent="0.3">
      <c r="A12252">
        <v>9460</v>
      </c>
      <c r="B12252" t="s">
        <v>41</v>
      </c>
      <c r="C12252" t="s">
        <v>21</v>
      </c>
      <c r="D12252">
        <v>21</v>
      </c>
    </row>
    <row r="12253" spans="1:4" x14ac:dyDescent="0.3">
      <c r="A12253">
        <v>9460</v>
      </c>
      <c r="B12253" t="s">
        <v>41</v>
      </c>
      <c r="C12253" t="s">
        <v>22</v>
      </c>
      <c r="D12253">
        <v>42</v>
      </c>
    </row>
    <row r="12254" spans="1:4" x14ac:dyDescent="0.3">
      <c r="A12254">
        <v>3855</v>
      </c>
      <c r="B12254" t="s">
        <v>48</v>
      </c>
      <c r="C12254" t="s">
        <v>17</v>
      </c>
      <c r="D12254">
        <v>30</v>
      </c>
    </row>
    <row r="12255" spans="1:4" x14ac:dyDescent="0.3">
      <c r="A12255">
        <v>3855</v>
      </c>
      <c r="B12255" t="s">
        <v>48</v>
      </c>
      <c r="C12255" t="s">
        <v>18</v>
      </c>
      <c r="D12255">
        <v>3</v>
      </c>
    </row>
    <row r="12256" spans="1:4" x14ac:dyDescent="0.3">
      <c r="A12256">
        <v>3855</v>
      </c>
      <c r="B12256" t="s">
        <v>48</v>
      </c>
      <c r="C12256" t="s">
        <v>19</v>
      </c>
      <c r="D12256">
        <v>47</v>
      </c>
    </row>
    <row r="12257" spans="1:4" x14ac:dyDescent="0.3">
      <c r="A12257">
        <v>3855</v>
      </c>
      <c r="B12257" t="s">
        <v>48</v>
      </c>
      <c r="C12257" t="s">
        <v>20</v>
      </c>
      <c r="D12257">
        <v>19</v>
      </c>
    </row>
    <row r="12258" spans="1:4" x14ac:dyDescent="0.3">
      <c r="A12258">
        <v>3855</v>
      </c>
      <c r="B12258" t="s">
        <v>48</v>
      </c>
      <c r="C12258" t="s">
        <v>21</v>
      </c>
      <c r="D12258">
        <v>21</v>
      </c>
    </row>
    <row r="12259" spans="1:4" x14ac:dyDescent="0.3">
      <c r="A12259">
        <v>3855</v>
      </c>
      <c r="B12259" t="s">
        <v>48</v>
      </c>
      <c r="C12259" t="s">
        <v>22</v>
      </c>
      <c r="D12259">
        <v>42</v>
      </c>
    </row>
    <row r="12260" spans="1:4" x14ac:dyDescent="0.3">
      <c r="A12260">
        <v>2686</v>
      </c>
      <c r="B12260" t="s">
        <v>53</v>
      </c>
      <c r="C12260" t="s">
        <v>17</v>
      </c>
      <c r="D12260">
        <v>0</v>
      </c>
    </row>
    <row r="12261" spans="1:4" x14ac:dyDescent="0.3">
      <c r="A12261">
        <v>2686</v>
      </c>
      <c r="B12261" t="s">
        <v>53</v>
      </c>
      <c r="C12261" t="s">
        <v>18</v>
      </c>
      <c r="D12261">
        <v>1</v>
      </c>
    </row>
    <row r="12262" spans="1:4" x14ac:dyDescent="0.3">
      <c r="A12262">
        <v>2686</v>
      </c>
      <c r="B12262" t="s">
        <v>53</v>
      </c>
      <c r="C12262" t="s">
        <v>19</v>
      </c>
      <c r="D12262">
        <v>4</v>
      </c>
    </row>
    <row r="12263" spans="1:4" x14ac:dyDescent="0.3">
      <c r="A12263">
        <v>2686</v>
      </c>
      <c r="B12263" t="s">
        <v>53</v>
      </c>
      <c r="C12263" t="s">
        <v>20</v>
      </c>
      <c r="D12263">
        <v>15</v>
      </c>
    </row>
    <row r="12264" spans="1:4" x14ac:dyDescent="0.3">
      <c r="A12264">
        <v>2686</v>
      </c>
      <c r="B12264" t="s">
        <v>53</v>
      </c>
      <c r="C12264" t="s">
        <v>21</v>
      </c>
      <c r="D12264">
        <v>1</v>
      </c>
    </row>
    <row r="12265" spans="1:4" x14ac:dyDescent="0.3">
      <c r="A12265">
        <v>2686</v>
      </c>
      <c r="B12265" t="s">
        <v>53</v>
      </c>
      <c r="C12265" t="s">
        <v>22</v>
      </c>
      <c r="D12265">
        <v>5</v>
      </c>
    </row>
    <row r="12266" spans="1:4" x14ac:dyDescent="0.3">
      <c r="A12266">
        <v>2292</v>
      </c>
      <c r="B12266" t="s">
        <v>41</v>
      </c>
      <c r="C12266" t="s">
        <v>17</v>
      </c>
      <c r="D12266">
        <v>5</v>
      </c>
    </row>
    <row r="12267" spans="1:4" x14ac:dyDescent="0.3">
      <c r="A12267">
        <v>2292</v>
      </c>
      <c r="B12267" t="s">
        <v>41</v>
      </c>
      <c r="C12267" t="s">
        <v>18</v>
      </c>
      <c r="D12267">
        <v>4</v>
      </c>
    </row>
    <row r="12268" spans="1:4" x14ac:dyDescent="0.3">
      <c r="A12268">
        <v>2292</v>
      </c>
      <c r="B12268" t="s">
        <v>41</v>
      </c>
      <c r="C12268" t="s">
        <v>19</v>
      </c>
      <c r="D12268">
        <v>8</v>
      </c>
    </row>
    <row r="12269" spans="1:4" x14ac:dyDescent="0.3">
      <c r="A12269">
        <v>2292</v>
      </c>
      <c r="B12269" t="s">
        <v>41</v>
      </c>
      <c r="C12269" t="s">
        <v>20</v>
      </c>
      <c r="D12269">
        <v>2</v>
      </c>
    </row>
    <row r="12270" spans="1:4" x14ac:dyDescent="0.3">
      <c r="A12270">
        <v>2292</v>
      </c>
      <c r="B12270" t="s">
        <v>41</v>
      </c>
      <c r="C12270" t="s">
        <v>21</v>
      </c>
      <c r="D12270">
        <v>0</v>
      </c>
    </row>
    <row r="12271" spans="1:4" x14ac:dyDescent="0.3">
      <c r="A12271">
        <v>2292</v>
      </c>
      <c r="B12271" t="s">
        <v>41</v>
      </c>
      <c r="C12271" t="s">
        <v>22</v>
      </c>
      <c r="D12271">
        <v>5</v>
      </c>
    </row>
    <row r="12272" spans="1:4" x14ac:dyDescent="0.3">
      <c r="A12272">
        <v>4817</v>
      </c>
      <c r="B12272" t="s">
        <v>41</v>
      </c>
      <c r="C12272" t="s">
        <v>17</v>
      </c>
      <c r="D12272">
        <v>3</v>
      </c>
    </row>
    <row r="12273" spans="1:4" x14ac:dyDescent="0.3">
      <c r="A12273">
        <v>4817</v>
      </c>
      <c r="B12273" t="s">
        <v>41</v>
      </c>
      <c r="C12273" t="s">
        <v>18</v>
      </c>
      <c r="D12273">
        <v>2</v>
      </c>
    </row>
    <row r="12274" spans="1:4" x14ac:dyDescent="0.3">
      <c r="A12274">
        <v>4817</v>
      </c>
      <c r="B12274" t="s">
        <v>41</v>
      </c>
      <c r="C12274" t="s">
        <v>19</v>
      </c>
      <c r="D12274">
        <v>7</v>
      </c>
    </row>
    <row r="12275" spans="1:4" x14ac:dyDescent="0.3">
      <c r="A12275">
        <v>4817</v>
      </c>
      <c r="B12275" t="s">
        <v>41</v>
      </c>
      <c r="C12275" t="s">
        <v>20</v>
      </c>
      <c r="D12275">
        <v>0</v>
      </c>
    </row>
    <row r="12276" spans="1:4" x14ac:dyDescent="0.3">
      <c r="A12276">
        <v>4817</v>
      </c>
      <c r="B12276" t="s">
        <v>41</v>
      </c>
      <c r="C12276" t="s">
        <v>21</v>
      </c>
      <c r="D12276">
        <v>4</v>
      </c>
    </row>
    <row r="12277" spans="1:4" x14ac:dyDescent="0.3">
      <c r="A12277">
        <v>4817</v>
      </c>
      <c r="B12277" t="s">
        <v>41</v>
      </c>
      <c r="C12277" t="s">
        <v>22</v>
      </c>
      <c r="D12277">
        <v>2</v>
      </c>
    </row>
    <row r="12278" spans="1:4" x14ac:dyDescent="0.3">
      <c r="A12278">
        <v>11148</v>
      </c>
      <c r="B12278" t="s">
        <v>41</v>
      </c>
      <c r="C12278" t="s">
        <v>17</v>
      </c>
      <c r="D12278">
        <v>2</v>
      </c>
    </row>
    <row r="12279" spans="1:4" x14ac:dyDescent="0.3">
      <c r="A12279">
        <v>11148</v>
      </c>
      <c r="B12279" t="s">
        <v>41</v>
      </c>
      <c r="C12279" t="s">
        <v>18</v>
      </c>
      <c r="D12279">
        <v>1</v>
      </c>
    </row>
    <row r="12280" spans="1:4" x14ac:dyDescent="0.3">
      <c r="A12280">
        <v>11148</v>
      </c>
      <c r="B12280" t="s">
        <v>41</v>
      </c>
      <c r="C12280" t="s">
        <v>19</v>
      </c>
      <c r="D12280">
        <v>4</v>
      </c>
    </row>
    <row r="12281" spans="1:4" x14ac:dyDescent="0.3">
      <c r="A12281">
        <v>11148</v>
      </c>
      <c r="B12281" t="s">
        <v>41</v>
      </c>
      <c r="C12281" t="s">
        <v>20</v>
      </c>
      <c r="D12281">
        <v>3</v>
      </c>
    </row>
    <row r="12282" spans="1:4" x14ac:dyDescent="0.3">
      <c r="A12282">
        <v>11148</v>
      </c>
      <c r="B12282" t="s">
        <v>41</v>
      </c>
      <c r="C12282" t="s">
        <v>21</v>
      </c>
      <c r="D12282">
        <v>1</v>
      </c>
    </row>
    <row r="12283" spans="1:4" x14ac:dyDescent="0.3">
      <c r="A12283">
        <v>11148</v>
      </c>
      <c r="B12283" t="s">
        <v>41</v>
      </c>
      <c r="C12283" t="s">
        <v>22</v>
      </c>
      <c r="D12283">
        <v>2</v>
      </c>
    </row>
    <row r="12284" spans="1:4" x14ac:dyDescent="0.3">
      <c r="A12284">
        <v>255</v>
      </c>
      <c r="B12284" t="s">
        <v>41</v>
      </c>
      <c r="C12284" t="s">
        <v>17</v>
      </c>
      <c r="D12284">
        <v>17</v>
      </c>
    </row>
    <row r="12285" spans="1:4" x14ac:dyDescent="0.3">
      <c r="A12285">
        <v>255</v>
      </c>
      <c r="B12285" t="s">
        <v>41</v>
      </c>
      <c r="C12285" t="s">
        <v>18</v>
      </c>
      <c r="D12285">
        <v>0</v>
      </c>
    </row>
    <row r="12286" spans="1:4" x14ac:dyDescent="0.3">
      <c r="A12286">
        <v>255</v>
      </c>
      <c r="B12286" t="s">
        <v>41</v>
      </c>
      <c r="C12286" t="s">
        <v>19</v>
      </c>
      <c r="D12286">
        <v>2</v>
      </c>
    </row>
    <row r="12287" spans="1:4" x14ac:dyDescent="0.3">
      <c r="A12287">
        <v>255</v>
      </c>
      <c r="B12287" t="s">
        <v>41</v>
      </c>
      <c r="C12287" t="s">
        <v>20</v>
      </c>
      <c r="D12287">
        <v>0</v>
      </c>
    </row>
    <row r="12288" spans="1:4" x14ac:dyDescent="0.3">
      <c r="A12288">
        <v>255</v>
      </c>
      <c r="B12288" t="s">
        <v>41</v>
      </c>
      <c r="C12288" t="s">
        <v>21</v>
      </c>
      <c r="D12288">
        <v>0</v>
      </c>
    </row>
    <row r="12289" spans="1:4" x14ac:dyDescent="0.3">
      <c r="A12289">
        <v>255</v>
      </c>
      <c r="B12289" t="s">
        <v>41</v>
      </c>
      <c r="C12289" t="s">
        <v>22</v>
      </c>
      <c r="D12289">
        <v>2</v>
      </c>
    </row>
    <row r="12290" spans="1:4" x14ac:dyDescent="0.3">
      <c r="A12290">
        <v>89</v>
      </c>
      <c r="B12290" t="s">
        <v>47</v>
      </c>
      <c r="C12290" t="s">
        <v>17</v>
      </c>
      <c r="D12290">
        <v>5</v>
      </c>
    </row>
    <row r="12291" spans="1:4" x14ac:dyDescent="0.3">
      <c r="A12291">
        <v>89</v>
      </c>
      <c r="B12291" t="s">
        <v>47</v>
      </c>
      <c r="C12291" t="s">
        <v>18</v>
      </c>
      <c r="D12291">
        <v>9</v>
      </c>
    </row>
    <row r="12292" spans="1:4" x14ac:dyDescent="0.3">
      <c r="A12292">
        <v>89</v>
      </c>
      <c r="B12292" t="s">
        <v>47</v>
      </c>
      <c r="C12292" t="s">
        <v>19</v>
      </c>
      <c r="D12292">
        <v>20</v>
      </c>
    </row>
    <row r="12293" spans="1:4" x14ac:dyDescent="0.3">
      <c r="A12293">
        <v>89</v>
      </c>
      <c r="B12293" t="s">
        <v>47</v>
      </c>
      <c r="C12293" t="s">
        <v>20</v>
      </c>
      <c r="D12293">
        <v>6</v>
      </c>
    </row>
    <row r="12294" spans="1:4" x14ac:dyDescent="0.3">
      <c r="A12294">
        <v>89</v>
      </c>
      <c r="B12294" t="s">
        <v>47</v>
      </c>
      <c r="C12294" t="s">
        <v>21</v>
      </c>
      <c r="D12294">
        <v>8</v>
      </c>
    </row>
    <row r="12295" spans="1:4" x14ac:dyDescent="0.3">
      <c r="A12295">
        <v>89</v>
      </c>
      <c r="B12295" t="s">
        <v>47</v>
      </c>
      <c r="C12295" t="s">
        <v>22</v>
      </c>
      <c r="D12295">
        <v>21</v>
      </c>
    </row>
    <row r="12296" spans="1:4" x14ac:dyDescent="0.3">
      <c r="A12296">
        <v>10779</v>
      </c>
      <c r="B12296" t="s">
        <v>41</v>
      </c>
      <c r="C12296" t="s">
        <v>17</v>
      </c>
      <c r="D12296">
        <v>15</v>
      </c>
    </row>
    <row r="12297" spans="1:4" x14ac:dyDescent="0.3">
      <c r="A12297">
        <v>10779</v>
      </c>
      <c r="B12297" t="s">
        <v>41</v>
      </c>
      <c r="C12297" t="s">
        <v>18</v>
      </c>
      <c r="D12297">
        <v>5</v>
      </c>
    </row>
    <row r="12298" spans="1:4" x14ac:dyDescent="0.3">
      <c r="A12298">
        <v>10779</v>
      </c>
      <c r="B12298" t="s">
        <v>41</v>
      </c>
      <c r="C12298" t="s">
        <v>19</v>
      </c>
      <c r="D12298">
        <v>14</v>
      </c>
    </row>
    <row r="12299" spans="1:4" x14ac:dyDescent="0.3">
      <c r="A12299">
        <v>10779</v>
      </c>
      <c r="B12299" t="s">
        <v>41</v>
      </c>
      <c r="C12299" t="s">
        <v>20</v>
      </c>
      <c r="D12299">
        <v>0</v>
      </c>
    </row>
    <row r="12300" spans="1:4" x14ac:dyDescent="0.3">
      <c r="A12300">
        <v>10779</v>
      </c>
      <c r="B12300" t="s">
        <v>41</v>
      </c>
      <c r="C12300" t="s">
        <v>21</v>
      </c>
      <c r="D12300">
        <v>4</v>
      </c>
    </row>
    <row r="12301" spans="1:4" x14ac:dyDescent="0.3">
      <c r="A12301">
        <v>10779</v>
      </c>
      <c r="B12301" t="s">
        <v>41</v>
      </c>
      <c r="C12301" t="s">
        <v>22</v>
      </c>
      <c r="D12301">
        <v>11</v>
      </c>
    </row>
    <row r="12302" spans="1:4" x14ac:dyDescent="0.3">
      <c r="A12302">
        <v>954</v>
      </c>
      <c r="B12302" t="s">
        <v>53</v>
      </c>
      <c r="C12302" t="s">
        <v>17</v>
      </c>
      <c r="D12302">
        <v>3</v>
      </c>
    </row>
    <row r="12303" spans="1:4" x14ac:dyDescent="0.3">
      <c r="A12303">
        <v>954</v>
      </c>
      <c r="B12303" t="s">
        <v>53</v>
      </c>
      <c r="C12303" t="s">
        <v>18</v>
      </c>
      <c r="D12303">
        <v>3</v>
      </c>
    </row>
    <row r="12304" spans="1:4" x14ac:dyDescent="0.3">
      <c r="A12304">
        <v>954</v>
      </c>
      <c r="B12304" t="s">
        <v>53</v>
      </c>
      <c r="C12304" t="s">
        <v>19</v>
      </c>
      <c r="D12304">
        <v>24</v>
      </c>
    </row>
    <row r="12305" spans="1:4" x14ac:dyDescent="0.3">
      <c r="A12305">
        <v>954</v>
      </c>
      <c r="B12305" t="s">
        <v>53</v>
      </c>
      <c r="C12305" t="s">
        <v>20</v>
      </c>
      <c r="D12305">
        <v>34</v>
      </c>
    </row>
    <row r="12306" spans="1:4" x14ac:dyDescent="0.3">
      <c r="A12306">
        <v>954</v>
      </c>
      <c r="B12306" t="s">
        <v>53</v>
      </c>
      <c r="C12306" t="s">
        <v>21</v>
      </c>
      <c r="D12306">
        <v>7</v>
      </c>
    </row>
    <row r="12307" spans="1:4" x14ac:dyDescent="0.3">
      <c r="A12307">
        <v>954</v>
      </c>
      <c r="B12307" t="s">
        <v>53</v>
      </c>
      <c r="C12307" t="s">
        <v>22</v>
      </c>
      <c r="D12307">
        <v>31</v>
      </c>
    </row>
    <row r="12308" spans="1:4" x14ac:dyDescent="0.3">
      <c r="A12308">
        <v>7629</v>
      </c>
      <c r="B12308" t="s">
        <v>41</v>
      </c>
      <c r="C12308" t="s">
        <v>17</v>
      </c>
      <c r="D12308">
        <v>5</v>
      </c>
    </row>
    <row r="12309" spans="1:4" x14ac:dyDescent="0.3">
      <c r="A12309">
        <v>7629</v>
      </c>
      <c r="B12309" t="s">
        <v>41</v>
      </c>
      <c r="C12309" t="s">
        <v>18</v>
      </c>
      <c r="D12309">
        <v>3</v>
      </c>
    </row>
    <row r="12310" spans="1:4" x14ac:dyDescent="0.3">
      <c r="A12310">
        <v>7629</v>
      </c>
      <c r="B12310" t="s">
        <v>41</v>
      </c>
      <c r="C12310" t="s">
        <v>19</v>
      </c>
      <c r="D12310">
        <v>9</v>
      </c>
    </row>
    <row r="12311" spans="1:4" x14ac:dyDescent="0.3">
      <c r="A12311">
        <v>7629</v>
      </c>
      <c r="B12311" t="s">
        <v>41</v>
      </c>
      <c r="C12311" t="s">
        <v>20</v>
      </c>
      <c r="D12311">
        <v>6</v>
      </c>
    </row>
    <row r="12312" spans="1:4" x14ac:dyDescent="0.3">
      <c r="A12312">
        <v>7629</v>
      </c>
      <c r="B12312" t="s">
        <v>41</v>
      </c>
      <c r="C12312" t="s">
        <v>21</v>
      </c>
      <c r="D12312">
        <v>2</v>
      </c>
    </row>
    <row r="12313" spans="1:4" x14ac:dyDescent="0.3">
      <c r="A12313">
        <v>7629</v>
      </c>
      <c r="B12313" t="s">
        <v>41</v>
      </c>
      <c r="C12313" t="s">
        <v>22</v>
      </c>
      <c r="D12313">
        <v>6</v>
      </c>
    </row>
    <row r="12314" spans="1:4" x14ac:dyDescent="0.3">
      <c r="A12314">
        <v>4557</v>
      </c>
      <c r="B12314" t="s">
        <v>47</v>
      </c>
      <c r="C12314" t="s">
        <v>17</v>
      </c>
      <c r="D12314">
        <v>10</v>
      </c>
    </row>
    <row r="12315" spans="1:4" x14ac:dyDescent="0.3">
      <c r="A12315">
        <v>4557</v>
      </c>
      <c r="B12315" t="s">
        <v>47</v>
      </c>
      <c r="C12315" t="s">
        <v>18</v>
      </c>
      <c r="D12315">
        <v>7</v>
      </c>
    </row>
    <row r="12316" spans="1:4" x14ac:dyDescent="0.3">
      <c r="A12316">
        <v>4557</v>
      </c>
      <c r="B12316" t="s">
        <v>47</v>
      </c>
      <c r="C12316" t="s">
        <v>19</v>
      </c>
      <c r="D12316">
        <v>19</v>
      </c>
    </row>
    <row r="12317" spans="1:4" x14ac:dyDescent="0.3">
      <c r="A12317">
        <v>4557</v>
      </c>
      <c r="B12317" t="s">
        <v>47</v>
      </c>
      <c r="C12317" t="s">
        <v>20</v>
      </c>
      <c r="D12317">
        <v>8</v>
      </c>
    </row>
    <row r="12318" spans="1:4" x14ac:dyDescent="0.3">
      <c r="A12318">
        <v>4557</v>
      </c>
      <c r="B12318" t="s">
        <v>47</v>
      </c>
      <c r="C12318" t="s">
        <v>21</v>
      </c>
      <c r="D12318">
        <v>2</v>
      </c>
    </row>
    <row r="12319" spans="1:4" x14ac:dyDescent="0.3">
      <c r="A12319">
        <v>4557</v>
      </c>
      <c r="B12319" t="s">
        <v>47</v>
      </c>
      <c r="C12319" t="s">
        <v>22</v>
      </c>
      <c r="D12319">
        <v>21</v>
      </c>
    </row>
    <row r="12320" spans="1:4" x14ac:dyDescent="0.3">
      <c r="A12320">
        <v>1143</v>
      </c>
      <c r="B12320" t="s">
        <v>48</v>
      </c>
      <c r="C12320" t="s">
        <v>17</v>
      </c>
      <c r="D12320">
        <v>7</v>
      </c>
    </row>
    <row r="12321" spans="1:4" x14ac:dyDescent="0.3">
      <c r="A12321">
        <v>1143</v>
      </c>
      <c r="B12321" t="s">
        <v>48</v>
      </c>
      <c r="C12321" t="s">
        <v>18</v>
      </c>
      <c r="D12321">
        <v>10</v>
      </c>
    </row>
    <row r="12322" spans="1:4" x14ac:dyDescent="0.3">
      <c r="A12322">
        <v>1143</v>
      </c>
      <c r="B12322" t="s">
        <v>48</v>
      </c>
      <c r="C12322" t="s">
        <v>19</v>
      </c>
      <c r="D12322">
        <v>13</v>
      </c>
    </row>
    <row r="12323" spans="1:4" x14ac:dyDescent="0.3">
      <c r="A12323">
        <v>1143</v>
      </c>
      <c r="B12323" t="s">
        <v>48</v>
      </c>
      <c r="C12323" t="s">
        <v>20</v>
      </c>
      <c r="D12323">
        <v>3</v>
      </c>
    </row>
    <row r="12324" spans="1:4" x14ac:dyDescent="0.3">
      <c r="A12324">
        <v>1143</v>
      </c>
      <c r="B12324" t="s">
        <v>48</v>
      </c>
      <c r="C12324" t="s">
        <v>21</v>
      </c>
      <c r="D12324">
        <v>11</v>
      </c>
    </row>
    <row r="12325" spans="1:4" x14ac:dyDescent="0.3">
      <c r="A12325">
        <v>1143</v>
      </c>
      <c r="B12325" t="s">
        <v>48</v>
      </c>
      <c r="C12325" t="s">
        <v>22</v>
      </c>
      <c r="D12325">
        <v>11</v>
      </c>
    </row>
    <row r="12326" spans="1:4" x14ac:dyDescent="0.3">
      <c r="A12326">
        <v>9592</v>
      </c>
      <c r="B12326" t="s">
        <v>41</v>
      </c>
      <c r="C12326" t="s">
        <v>17</v>
      </c>
      <c r="D12326">
        <v>11</v>
      </c>
    </row>
    <row r="12327" spans="1:4" x14ac:dyDescent="0.3">
      <c r="A12327">
        <v>9592</v>
      </c>
      <c r="B12327" t="s">
        <v>41</v>
      </c>
      <c r="C12327" t="s">
        <v>18</v>
      </c>
      <c r="D12327">
        <v>2</v>
      </c>
    </row>
    <row r="12328" spans="1:4" x14ac:dyDescent="0.3">
      <c r="A12328">
        <v>9592</v>
      </c>
      <c r="B12328" t="s">
        <v>41</v>
      </c>
      <c r="C12328" t="s">
        <v>19</v>
      </c>
      <c r="D12328">
        <v>9</v>
      </c>
    </row>
    <row r="12329" spans="1:4" x14ac:dyDescent="0.3">
      <c r="A12329">
        <v>9592</v>
      </c>
      <c r="B12329" t="s">
        <v>41</v>
      </c>
      <c r="C12329" t="s">
        <v>20</v>
      </c>
      <c r="D12329">
        <v>3</v>
      </c>
    </row>
    <row r="12330" spans="1:4" x14ac:dyDescent="0.3">
      <c r="A12330">
        <v>9592</v>
      </c>
      <c r="B12330" t="s">
        <v>41</v>
      </c>
      <c r="C12330" t="s">
        <v>21</v>
      </c>
      <c r="D12330">
        <v>0</v>
      </c>
    </row>
    <row r="12331" spans="1:4" x14ac:dyDescent="0.3">
      <c r="A12331">
        <v>9592</v>
      </c>
      <c r="B12331" t="s">
        <v>41</v>
      </c>
      <c r="C12331" t="s">
        <v>22</v>
      </c>
      <c r="D12331">
        <v>8</v>
      </c>
    </row>
    <row r="12332" spans="1:4" x14ac:dyDescent="0.3">
      <c r="A12332">
        <v>8430</v>
      </c>
      <c r="B12332" t="s">
        <v>53</v>
      </c>
      <c r="C12332" t="s">
        <v>17</v>
      </c>
      <c r="D12332">
        <v>9</v>
      </c>
    </row>
    <row r="12333" spans="1:4" x14ac:dyDescent="0.3">
      <c r="A12333">
        <v>8430</v>
      </c>
      <c r="B12333" t="s">
        <v>53</v>
      </c>
      <c r="C12333" t="s">
        <v>18</v>
      </c>
      <c r="D12333">
        <v>0</v>
      </c>
    </row>
    <row r="12334" spans="1:4" x14ac:dyDescent="0.3">
      <c r="A12334">
        <v>8430</v>
      </c>
      <c r="B12334" t="s">
        <v>53</v>
      </c>
      <c r="C12334" t="s">
        <v>19</v>
      </c>
      <c r="D12334">
        <v>6</v>
      </c>
    </row>
    <row r="12335" spans="1:4" x14ac:dyDescent="0.3">
      <c r="A12335">
        <v>8430</v>
      </c>
      <c r="B12335" t="s">
        <v>53</v>
      </c>
      <c r="C12335" t="s">
        <v>20</v>
      </c>
      <c r="D12335">
        <v>3</v>
      </c>
    </row>
    <row r="12336" spans="1:4" x14ac:dyDescent="0.3">
      <c r="A12336">
        <v>8430</v>
      </c>
      <c r="B12336" t="s">
        <v>53</v>
      </c>
      <c r="C12336" t="s">
        <v>21</v>
      </c>
      <c r="D12336">
        <v>1</v>
      </c>
    </row>
    <row r="12337" spans="1:4" x14ac:dyDescent="0.3">
      <c r="A12337">
        <v>8430</v>
      </c>
      <c r="B12337" t="s">
        <v>53</v>
      </c>
      <c r="C12337" t="s">
        <v>22</v>
      </c>
      <c r="D12337">
        <v>3</v>
      </c>
    </row>
    <row r="12338" spans="1:4" x14ac:dyDescent="0.3">
      <c r="A12338">
        <v>8619</v>
      </c>
      <c r="B12338" t="s">
        <v>41</v>
      </c>
      <c r="C12338" t="s">
        <v>17</v>
      </c>
      <c r="D12338">
        <v>9</v>
      </c>
    </row>
    <row r="12339" spans="1:4" x14ac:dyDescent="0.3">
      <c r="A12339">
        <v>8619</v>
      </c>
      <c r="B12339" t="s">
        <v>41</v>
      </c>
      <c r="C12339" t="s">
        <v>18</v>
      </c>
      <c r="D12339">
        <v>0</v>
      </c>
    </row>
    <row r="12340" spans="1:4" x14ac:dyDescent="0.3">
      <c r="A12340">
        <v>8619</v>
      </c>
      <c r="B12340" t="s">
        <v>41</v>
      </c>
      <c r="C12340" t="s">
        <v>19</v>
      </c>
      <c r="D12340">
        <v>6</v>
      </c>
    </row>
    <row r="12341" spans="1:4" x14ac:dyDescent="0.3">
      <c r="A12341">
        <v>8619</v>
      </c>
      <c r="B12341" t="s">
        <v>41</v>
      </c>
      <c r="C12341" t="s">
        <v>20</v>
      </c>
      <c r="D12341">
        <v>3</v>
      </c>
    </row>
    <row r="12342" spans="1:4" x14ac:dyDescent="0.3">
      <c r="A12342">
        <v>8619</v>
      </c>
      <c r="B12342" t="s">
        <v>41</v>
      </c>
      <c r="C12342" t="s">
        <v>21</v>
      </c>
      <c r="D12342">
        <v>1</v>
      </c>
    </row>
    <row r="12343" spans="1:4" x14ac:dyDescent="0.3">
      <c r="A12343">
        <v>8619</v>
      </c>
      <c r="B12343" t="s">
        <v>41</v>
      </c>
      <c r="C12343" t="s">
        <v>22</v>
      </c>
      <c r="D12343">
        <v>3</v>
      </c>
    </row>
    <row r="12344" spans="1:4" x14ac:dyDescent="0.3">
      <c r="A12344">
        <v>4328</v>
      </c>
      <c r="B12344" t="s">
        <v>41</v>
      </c>
      <c r="C12344" t="s">
        <v>17</v>
      </c>
      <c r="D12344">
        <v>5</v>
      </c>
    </row>
    <row r="12345" spans="1:4" x14ac:dyDescent="0.3">
      <c r="A12345">
        <v>4328</v>
      </c>
      <c r="B12345" t="s">
        <v>41</v>
      </c>
      <c r="C12345" t="s">
        <v>18</v>
      </c>
      <c r="D12345">
        <v>1</v>
      </c>
    </row>
    <row r="12346" spans="1:4" x14ac:dyDescent="0.3">
      <c r="A12346">
        <v>4328</v>
      </c>
      <c r="B12346" t="s">
        <v>41</v>
      </c>
      <c r="C12346" t="s">
        <v>19</v>
      </c>
      <c r="D12346">
        <v>7</v>
      </c>
    </row>
    <row r="12347" spans="1:4" x14ac:dyDescent="0.3">
      <c r="A12347">
        <v>4328</v>
      </c>
      <c r="B12347" t="s">
        <v>41</v>
      </c>
      <c r="C12347" t="s">
        <v>20</v>
      </c>
      <c r="D12347">
        <v>17</v>
      </c>
    </row>
    <row r="12348" spans="1:4" x14ac:dyDescent="0.3">
      <c r="A12348">
        <v>4328</v>
      </c>
      <c r="B12348" t="s">
        <v>41</v>
      </c>
      <c r="C12348" t="s">
        <v>21</v>
      </c>
      <c r="D12348">
        <v>14</v>
      </c>
    </row>
    <row r="12349" spans="1:4" x14ac:dyDescent="0.3">
      <c r="A12349">
        <v>4328</v>
      </c>
      <c r="B12349" t="s">
        <v>41</v>
      </c>
      <c r="C12349" t="s">
        <v>22</v>
      </c>
      <c r="D12349">
        <v>11</v>
      </c>
    </row>
    <row r="12350" spans="1:4" x14ac:dyDescent="0.3">
      <c r="A12350">
        <v>9862</v>
      </c>
      <c r="B12350" t="s">
        <v>48</v>
      </c>
      <c r="C12350" t="s">
        <v>17</v>
      </c>
      <c r="D12350">
        <v>1</v>
      </c>
    </row>
    <row r="12351" spans="1:4" x14ac:dyDescent="0.3">
      <c r="A12351">
        <v>9862</v>
      </c>
      <c r="B12351" t="s">
        <v>48</v>
      </c>
      <c r="C12351" t="s">
        <v>18</v>
      </c>
      <c r="D12351">
        <v>6</v>
      </c>
    </row>
    <row r="12352" spans="1:4" x14ac:dyDescent="0.3">
      <c r="A12352">
        <v>9862</v>
      </c>
      <c r="B12352" t="s">
        <v>48</v>
      </c>
      <c r="C12352" t="s">
        <v>19</v>
      </c>
      <c r="D12352">
        <v>7</v>
      </c>
    </row>
    <row r="12353" spans="1:4" x14ac:dyDescent="0.3">
      <c r="A12353">
        <v>9862</v>
      </c>
      <c r="B12353" t="s">
        <v>48</v>
      </c>
      <c r="C12353" t="s">
        <v>20</v>
      </c>
      <c r="D12353">
        <v>11</v>
      </c>
    </row>
    <row r="12354" spans="1:4" x14ac:dyDescent="0.3">
      <c r="A12354">
        <v>9862</v>
      </c>
      <c r="B12354" t="s">
        <v>48</v>
      </c>
      <c r="C12354" t="s">
        <v>21</v>
      </c>
      <c r="D12354">
        <v>5</v>
      </c>
    </row>
    <row r="12355" spans="1:4" x14ac:dyDescent="0.3">
      <c r="A12355">
        <v>9862</v>
      </c>
      <c r="B12355" t="s">
        <v>48</v>
      </c>
      <c r="C12355" t="s">
        <v>22</v>
      </c>
      <c r="D12355">
        <v>3</v>
      </c>
    </row>
    <row r="12356" spans="1:4" x14ac:dyDescent="0.3">
      <c r="A12356">
        <v>7141</v>
      </c>
      <c r="B12356" t="s">
        <v>41</v>
      </c>
      <c r="C12356" t="s">
        <v>17</v>
      </c>
      <c r="D12356">
        <v>88</v>
      </c>
    </row>
    <row r="12357" spans="1:4" x14ac:dyDescent="0.3">
      <c r="A12357">
        <v>7141</v>
      </c>
      <c r="B12357" t="s">
        <v>41</v>
      </c>
      <c r="C12357" t="s">
        <v>18</v>
      </c>
      <c r="D12357">
        <v>10</v>
      </c>
    </row>
    <row r="12358" spans="1:4" x14ac:dyDescent="0.3">
      <c r="A12358">
        <v>7141</v>
      </c>
      <c r="B12358" t="s">
        <v>41</v>
      </c>
      <c r="C12358" t="s">
        <v>19</v>
      </c>
      <c r="D12358">
        <v>46</v>
      </c>
    </row>
    <row r="12359" spans="1:4" x14ac:dyDescent="0.3">
      <c r="A12359">
        <v>7141</v>
      </c>
      <c r="B12359" t="s">
        <v>41</v>
      </c>
      <c r="C12359" t="s">
        <v>20</v>
      </c>
      <c r="D12359">
        <v>2</v>
      </c>
    </row>
    <row r="12360" spans="1:4" x14ac:dyDescent="0.3">
      <c r="A12360">
        <v>7141</v>
      </c>
      <c r="B12360" t="s">
        <v>41</v>
      </c>
      <c r="C12360" t="s">
        <v>21</v>
      </c>
      <c r="D12360">
        <v>3</v>
      </c>
    </row>
    <row r="12361" spans="1:4" x14ac:dyDescent="0.3">
      <c r="A12361">
        <v>7141</v>
      </c>
      <c r="B12361" t="s">
        <v>41</v>
      </c>
      <c r="C12361" t="s">
        <v>22</v>
      </c>
      <c r="D12361">
        <v>64</v>
      </c>
    </row>
    <row r="12362" spans="1:4" x14ac:dyDescent="0.3">
      <c r="A12362">
        <v>905</v>
      </c>
      <c r="B12362" t="s">
        <v>47</v>
      </c>
      <c r="C12362" t="s">
        <v>17</v>
      </c>
      <c r="D12362">
        <v>7</v>
      </c>
    </row>
    <row r="12363" spans="1:4" x14ac:dyDescent="0.3">
      <c r="A12363">
        <v>905</v>
      </c>
      <c r="B12363" t="s">
        <v>47</v>
      </c>
      <c r="C12363" t="s">
        <v>18</v>
      </c>
      <c r="D12363">
        <v>17</v>
      </c>
    </row>
    <row r="12364" spans="1:4" x14ac:dyDescent="0.3">
      <c r="A12364">
        <v>905</v>
      </c>
      <c r="B12364" t="s">
        <v>47</v>
      </c>
      <c r="C12364" t="s">
        <v>19</v>
      </c>
      <c r="D12364">
        <v>18</v>
      </c>
    </row>
    <row r="12365" spans="1:4" x14ac:dyDescent="0.3">
      <c r="A12365">
        <v>905</v>
      </c>
      <c r="B12365" t="s">
        <v>47</v>
      </c>
      <c r="C12365" t="s">
        <v>20</v>
      </c>
      <c r="D12365">
        <v>6</v>
      </c>
    </row>
    <row r="12366" spans="1:4" x14ac:dyDescent="0.3">
      <c r="A12366">
        <v>905</v>
      </c>
      <c r="B12366" t="s">
        <v>47</v>
      </c>
      <c r="C12366" t="s">
        <v>21</v>
      </c>
      <c r="D12366">
        <v>10</v>
      </c>
    </row>
    <row r="12367" spans="1:4" x14ac:dyDescent="0.3">
      <c r="A12367">
        <v>905</v>
      </c>
      <c r="B12367" t="s">
        <v>47</v>
      </c>
      <c r="C12367" t="s">
        <v>22</v>
      </c>
      <c r="D12367">
        <v>26</v>
      </c>
    </row>
    <row r="12368" spans="1:4" x14ac:dyDescent="0.3">
      <c r="A12368">
        <v>2549</v>
      </c>
      <c r="B12368" t="s">
        <v>41</v>
      </c>
      <c r="C12368" t="s">
        <v>17</v>
      </c>
      <c r="D12368">
        <v>17</v>
      </c>
    </row>
    <row r="12369" spans="1:4" x14ac:dyDescent="0.3">
      <c r="A12369">
        <v>2549</v>
      </c>
      <c r="B12369" t="s">
        <v>41</v>
      </c>
      <c r="C12369" t="s">
        <v>18</v>
      </c>
      <c r="D12369">
        <v>0</v>
      </c>
    </row>
    <row r="12370" spans="1:4" x14ac:dyDescent="0.3">
      <c r="A12370">
        <v>2549</v>
      </c>
      <c r="B12370" t="s">
        <v>41</v>
      </c>
      <c r="C12370" t="s">
        <v>19</v>
      </c>
      <c r="D12370">
        <v>9</v>
      </c>
    </row>
    <row r="12371" spans="1:4" x14ac:dyDescent="0.3">
      <c r="A12371">
        <v>2549</v>
      </c>
      <c r="B12371" t="s">
        <v>41</v>
      </c>
      <c r="C12371" t="s">
        <v>20</v>
      </c>
      <c r="D12371">
        <v>0</v>
      </c>
    </row>
    <row r="12372" spans="1:4" x14ac:dyDescent="0.3">
      <c r="A12372">
        <v>2549</v>
      </c>
      <c r="B12372" t="s">
        <v>41</v>
      </c>
      <c r="C12372" t="s">
        <v>21</v>
      </c>
      <c r="D12372">
        <v>0</v>
      </c>
    </row>
    <row r="12373" spans="1:4" x14ac:dyDescent="0.3">
      <c r="A12373">
        <v>2549</v>
      </c>
      <c r="B12373" t="s">
        <v>41</v>
      </c>
      <c r="C12373" t="s">
        <v>22</v>
      </c>
      <c r="D12373">
        <v>1</v>
      </c>
    </row>
    <row r="12374" spans="1:4" x14ac:dyDescent="0.3">
      <c r="A12374">
        <v>3623</v>
      </c>
      <c r="B12374" t="s">
        <v>45</v>
      </c>
      <c r="C12374" t="s">
        <v>17</v>
      </c>
      <c r="D12374">
        <v>4</v>
      </c>
    </row>
    <row r="12375" spans="1:4" x14ac:dyDescent="0.3">
      <c r="A12375">
        <v>3623</v>
      </c>
      <c r="B12375" t="s">
        <v>45</v>
      </c>
      <c r="C12375" t="s">
        <v>18</v>
      </c>
      <c r="D12375">
        <v>0</v>
      </c>
    </row>
    <row r="12376" spans="1:4" x14ac:dyDescent="0.3">
      <c r="A12376">
        <v>3623</v>
      </c>
      <c r="B12376" t="s">
        <v>45</v>
      </c>
      <c r="C12376" t="s">
        <v>19</v>
      </c>
      <c r="D12376">
        <v>16</v>
      </c>
    </row>
    <row r="12377" spans="1:4" x14ac:dyDescent="0.3">
      <c r="A12377">
        <v>3623</v>
      </c>
      <c r="B12377" t="s">
        <v>45</v>
      </c>
      <c r="C12377" t="s">
        <v>20</v>
      </c>
      <c r="D12377">
        <v>17</v>
      </c>
    </row>
    <row r="12378" spans="1:4" x14ac:dyDescent="0.3">
      <c r="A12378">
        <v>3623</v>
      </c>
      <c r="B12378" t="s">
        <v>45</v>
      </c>
      <c r="C12378" t="s">
        <v>21</v>
      </c>
      <c r="D12378">
        <v>4</v>
      </c>
    </row>
    <row r="12379" spans="1:4" x14ac:dyDescent="0.3">
      <c r="A12379">
        <v>3623</v>
      </c>
      <c r="B12379" t="s">
        <v>45</v>
      </c>
      <c r="C12379" t="s">
        <v>22</v>
      </c>
      <c r="D12379">
        <v>4</v>
      </c>
    </row>
    <row r="12380" spans="1:4" x14ac:dyDescent="0.3">
      <c r="A12380">
        <v>6856</v>
      </c>
      <c r="B12380" t="s">
        <v>52</v>
      </c>
      <c r="C12380" t="s">
        <v>17</v>
      </c>
      <c r="D12380">
        <v>14</v>
      </c>
    </row>
    <row r="12381" spans="1:4" x14ac:dyDescent="0.3">
      <c r="A12381">
        <v>6856</v>
      </c>
      <c r="B12381" t="s">
        <v>52</v>
      </c>
      <c r="C12381" t="s">
        <v>18</v>
      </c>
      <c r="D12381">
        <v>0</v>
      </c>
    </row>
    <row r="12382" spans="1:4" x14ac:dyDescent="0.3">
      <c r="A12382">
        <v>6856</v>
      </c>
      <c r="B12382" t="s">
        <v>52</v>
      </c>
      <c r="C12382" t="s">
        <v>19</v>
      </c>
      <c r="D12382">
        <v>23</v>
      </c>
    </row>
    <row r="12383" spans="1:4" x14ac:dyDescent="0.3">
      <c r="A12383">
        <v>6856</v>
      </c>
      <c r="B12383" t="s">
        <v>52</v>
      </c>
      <c r="C12383" t="s">
        <v>20</v>
      </c>
      <c r="D12383">
        <v>4</v>
      </c>
    </row>
    <row r="12384" spans="1:4" x14ac:dyDescent="0.3">
      <c r="A12384">
        <v>6856</v>
      </c>
      <c r="B12384" t="s">
        <v>52</v>
      </c>
      <c r="C12384" t="s">
        <v>21</v>
      </c>
      <c r="D12384">
        <v>5</v>
      </c>
    </row>
    <row r="12385" spans="1:4" x14ac:dyDescent="0.3">
      <c r="A12385">
        <v>6856</v>
      </c>
      <c r="B12385" t="s">
        <v>52</v>
      </c>
      <c r="C12385" t="s">
        <v>22</v>
      </c>
      <c r="D12385">
        <v>19</v>
      </c>
    </row>
    <row r="12386" spans="1:4" x14ac:dyDescent="0.3">
      <c r="A12386">
        <v>5371</v>
      </c>
      <c r="B12386" t="s">
        <v>41</v>
      </c>
      <c r="C12386" t="s">
        <v>17</v>
      </c>
      <c r="D12386">
        <v>6</v>
      </c>
    </row>
    <row r="12387" spans="1:4" x14ac:dyDescent="0.3">
      <c r="A12387">
        <v>5371</v>
      </c>
      <c r="B12387" t="s">
        <v>41</v>
      </c>
      <c r="C12387" t="s">
        <v>18</v>
      </c>
      <c r="D12387">
        <v>16</v>
      </c>
    </row>
    <row r="12388" spans="1:4" x14ac:dyDescent="0.3">
      <c r="A12388">
        <v>5371</v>
      </c>
      <c r="B12388" t="s">
        <v>41</v>
      </c>
      <c r="C12388" t="s">
        <v>19</v>
      </c>
      <c r="D12388">
        <v>24</v>
      </c>
    </row>
    <row r="12389" spans="1:4" x14ac:dyDescent="0.3">
      <c r="A12389">
        <v>5371</v>
      </c>
      <c r="B12389" t="s">
        <v>41</v>
      </c>
      <c r="C12389" t="s">
        <v>20</v>
      </c>
      <c r="D12389">
        <v>11</v>
      </c>
    </row>
    <row r="12390" spans="1:4" x14ac:dyDescent="0.3">
      <c r="A12390">
        <v>5371</v>
      </c>
      <c r="B12390" t="s">
        <v>41</v>
      </c>
      <c r="C12390" t="s">
        <v>21</v>
      </c>
      <c r="D12390">
        <v>0</v>
      </c>
    </row>
    <row r="12391" spans="1:4" x14ac:dyDescent="0.3">
      <c r="A12391">
        <v>5371</v>
      </c>
      <c r="B12391" t="s">
        <v>41</v>
      </c>
      <c r="C12391" t="s">
        <v>22</v>
      </c>
      <c r="D12391">
        <v>34</v>
      </c>
    </row>
    <row r="12392" spans="1:4" x14ac:dyDescent="0.3">
      <c r="A12392">
        <v>5585</v>
      </c>
      <c r="B12392" t="s">
        <v>48</v>
      </c>
      <c r="C12392" t="s">
        <v>17</v>
      </c>
      <c r="D12392">
        <v>12</v>
      </c>
    </row>
    <row r="12393" spans="1:4" x14ac:dyDescent="0.3">
      <c r="A12393">
        <v>5585</v>
      </c>
      <c r="B12393" t="s">
        <v>48</v>
      </c>
      <c r="C12393" t="s">
        <v>18</v>
      </c>
      <c r="D12393">
        <v>2</v>
      </c>
    </row>
    <row r="12394" spans="1:4" x14ac:dyDescent="0.3">
      <c r="A12394">
        <v>5585</v>
      </c>
      <c r="B12394" t="s">
        <v>48</v>
      </c>
      <c r="C12394" t="s">
        <v>19</v>
      </c>
      <c r="D12394">
        <v>17</v>
      </c>
    </row>
    <row r="12395" spans="1:4" x14ac:dyDescent="0.3">
      <c r="A12395">
        <v>5585</v>
      </c>
      <c r="B12395" t="s">
        <v>48</v>
      </c>
      <c r="C12395" t="s">
        <v>20</v>
      </c>
      <c r="D12395">
        <v>6</v>
      </c>
    </row>
    <row r="12396" spans="1:4" x14ac:dyDescent="0.3">
      <c r="A12396">
        <v>5585</v>
      </c>
      <c r="B12396" t="s">
        <v>48</v>
      </c>
      <c r="C12396" t="s">
        <v>21</v>
      </c>
      <c r="D12396">
        <v>1</v>
      </c>
    </row>
    <row r="12397" spans="1:4" x14ac:dyDescent="0.3">
      <c r="A12397">
        <v>5585</v>
      </c>
      <c r="B12397" t="s">
        <v>48</v>
      </c>
      <c r="C12397" t="s">
        <v>22</v>
      </c>
      <c r="D12397">
        <v>10</v>
      </c>
    </row>
    <row r="12398" spans="1:4" x14ac:dyDescent="0.3">
      <c r="A12398">
        <v>6770</v>
      </c>
      <c r="B12398" t="s">
        <v>43</v>
      </c>
      <c r="C12398" t="s">
        <v>17</v>
      </c>
      <c r="D12398">
        <v>5</v>
      </c>
    </row>
    <row r="12399" spans="1:4" x14ac:dyDescent="0.3">
      <c r="A12399">
        <v>6770</v>
      </c>
      <c r="B12399" t="s">
        <v>43</v>
      </c>
      <c r="C12399" t="s">
        <v>18</v>
      </c>
      <c r="D12399">
        <v>13</v>
      </c>
    </row>
    <row r="12400" spans="1:4" x14ac:dyDescent="0.3">
      <c r="A12400">
        <v>6770</v>
      </c>
      <c r="B12400" t="s">
        <v>43</v>
      </c>
      <c r="C12400" t="s">
        <v>19</v>
      </c>
      <c r="D12400">
        <v>14</v>
      </c>
    </row>
    <row r="12401" spans="1:4" x14ac:dyDescent="0.3">
      <c r="A12401">
        <v>6770</v>
      </c>
      <c r="B12401" t="s">
        <v>43</v>
      </c>
      <c r="C12401" t="s">
        <v>20</v>
      </c>
      <c r="D12401">
        <v>0</v>
      </c>
    </row>
    <row r="12402" spans="1:4" x14ac:dyDescent="0.3">
      <c r="A12402">
        <v>6770</v>
      </c>
      <c r="B12402" t="s">
        <v>43</v>
      </c>
      <c r="C12402" t="s">
        <v>21</v>
      </c>
      <c r="D12402">
        <v>5</v>
      </c>
    </row>
    <row r="12403" spans="1:4" x14ac:dyDescent="0.3">
      <c r="A12403">
        <v>6770</v>
      </c>
      <c r="B12403" t="s">
        <v>43</v>
      </c>
      <c r="C12403" t="s">
        <v>22</v>
      </c>
      <c r="D12403">
        <v>31</v>
      </c>
    </row>
    <row r="12404" spans="1:4" x14ac:dyDescent="0.3">
      <c r="A12404">
        <v>4066</v>
      </c>
      <c r="B12404" t="s">
        <v>41</v>
      </c>
      <c r="C12404" t="s">
        <v>17</v>
      </c>
      <c r="D12404">
        <v>1</v>
      </c>
    </row>
    <row r="12405" spans="1:4" x14ac:dyDescent="0.3">
      <c r="A12405">
        <v>4066</v>
      </c>
      <c r="B12405" t="s">
        <v>41</v>
      </c>
      <c r="C12405" t="s">
        <v>18</v>
      </c>
      <c r="D12405">
        <v>5</v>
      </c>
    </row>
    <row r="12406" spans="1:4" x14ac:dyDescent="0.3">
      <c r="A12406">
        <v>4066</v>
      </c>
      <c r="B12406" t="s">
        <v>41</v>
      </c>
      <c r="C12406" t="s">
        <v>19</v>
      </c>
      <c r="D12406">
        <v>8</v>
      </c>
    </row>
    <row r="12407" spans="1:4" x14ac:dyDescent="0.3">
      <c r="A12407">
        <v>4066</v>
      </c>
      <c r="B12407" t="s">
        <v>41</v>
      </c>
      <c r="C12407" t="s">
        <v>20</v>
      </c>
      <c r="D12407">
        <v>4</v>
      </c>
    </row>
    <row r="12408" spans="1:4" x14ac:dyDescent="0.3">
      <c r="A12408">
        <v>4066</v>
      </c>
      <c r="B12408" t="s">
        <v>41</v>
      </c>
      <c r="C12408" t="s">
        <v>21</v>
      </c>
      <c r="D12408">
        <v>8</v>
      </c>
    </row>
    <row r="12409" spans="1:4" x14ac:dyDescent="0.3">
      <c r="A12409">
        <v>4066</v>
      </c>
      <c r="B12409" t="s">
        <v>41</v>
      </c>
      <c r="C12409" t="s">
        <v>22</v>
      </c>
      <c r="D12409">
        <v>20</v>
      </c>
    </row>
    <row r="12410" spans="1:4" x14ac:dyDescent="0.3">
      <c r="A12410">
        <v>4961</v>
      </c>
      <c r="B12410" t="s">
        <v>41</v>
      </c>
      <c r="C12410" t="s">
        <v>17</v>
      </c>
      <c r="D12410">
        <v>29</v>
      </c>
    </row>
    <row r="12411" spans="1:4" x14ac:dyDescent="0.3">
      <c r="A12411">
        <v>4961</v>
      </c>
      <c r="B12411" t="s">
        <v>41</v>
      </c>
      <c r="C12411" t="s">
        <v>18</v>
      </c>
      <c r="D12411">
        <v>0</v>
      </c>
    </row>
    <row r="12412" spans="1:4" x14ac:dyDescent="0.3">
      <c r="A12412">
        <v>4961</v>
      </c>
      <c r="B12412" t="s">
        <v>41</v>
      </c>
      <c r="C12412" t="s">
        <v>19</v>
      </c>
      <c r="D12412">
        <v>25</v>
      </c>
    </row>
    <row r="12413" spans="1:4" x14ac:dyDescent="0.3">
      <c r="A12413">
        <v>4961</v>
      </c>
      <c r="B12413" t="s">
        <v>41</v>
      </c>
      <c r="C12413" t="s">
        <v>20</v>
      </c>
      <c r="D12413">
        <v>2</v>
      </c>
    </row>
    <row r="12414" spans="1:4" x14ac:dyDescent="0.3">
      <c r="A12414">
        <v>4961</v>
      </c>
      <c r="B12414" t="s">
        <v>41</v>
      </c>
      <c r="C12414" t="s">
        <v>21</v>
      </c>
      <c r="D12414">
        <v>2</v>
      </c>
    </row>
    <row r="12415" spans="1:4" x14ac:dyDescent="0.3">
      <c r="A12415">
        <v>4961</v>
      </c>
      <c r="B12415" t="s">
        <v>41</v>
      </c>
      <c r="C12415" t="s">
        <v>22</v>
      </c>
      <c r="D12415">
        <v>3</v>
      </c>
    </row>
    <row r="12416" spans="1:4" x14ac:dyDescent="0.3">
      <c r="A12416">
        <v>1987</v>
      </c>
      <c r="B12416" t="s">
        <v>41</v>
      </c>
      <c r="C12416" t="s">
        <v>17</v>
      </c>
      <c r="D12416">
        <v>1</v>
      </c>
    </row>
    <row r="12417" spans="1:4" x14ac:dyDescent="0.3">
      <c r="A12417">
        <v>1987</v>
      </c>
      <c r="B12417" t="s">
        <v>41</v>
      </c>
      <c r="C12417" t="s">
        <v>18</v>
      </c>
      <c r="D12417">
        <v>10</v>
      </c>
    </row>
    <row r="12418" spans="1:4" x14ac:dyDescent="0.3">
      <c r="A12418">
        <v>1987</v>
      </c>
      <c r="B12418" t="s">
        <v>41</v>
      </c>
      <c r="C12418" t="s">
        <v>19</v>
      </c>
      <c r="D12418">
        <v>11</v>
      </c>
    </row>
    <row r="12419" spans="1:4" x14ac:dyDescent="0.3">
      <c r="A12419">
        <v>1987</v>
      </c>
      <c r="B12419" t="s">
        <v>41</v>
      </c>
      <c r="C12419" t="s">
        <v>20</v>
      </c>
      <c r="D12419">
        <v>19</v>
      </c>
    </row>
    <row r="12420" spans="1:4" x14ac:dyDescent="0.3">
      <c r="A12420">
        <v>1987</v>
      </c>
      <c r="B12420" t="s">
        <v>41</v>
      </c>
      <c r="C12420" t="s">
        <v>21</v>
      </c>
      <c r="D12420">
        <v>3</v>
      </c>
    </row>
    <row r="12421" spans="1:4" x14ac:dyDescent="0.3">
      <c r="A12421">
        <v>1987</v>
      </c>
      <c r="B12421" t="s">
        <v>41</v>
      </c>
      <c r="C12421" t="s">
        <v>22</v>
      </c>
      <c r="D12421">
        <v>15</v>
      </c>
    </row>
    <row r="12422" spans="1:4" x14ac:dyDescent="0.3">
      <c r="A12422">
        <v>1458</v>
      </c>
      <c r="B12422" t="s">
        <v>41</v>
      </c>
      <c r="C12422" t="s">
        <v>17</v>
      </c>
      <c r="D12422">
        <v>8</v>
      </c>
    </row>
    <row r="12423" spans="1:4" x14ac:dyDescent="0.3">
      <c r="A12423">
        <v>1458</v>
      </c>
      <c r="B12423" t="s">
        <v>41</v>
      </c>
      <c r="C12423" t="s">
        <v>18</v>
      </c>
      <c r="D12423">
        <v>3</v>
      </c>
    </row>
    <row r="12424" spans="1:4" x14ac:dyDescent="0.3">
      <c r="A12424">
        <v>1458</v>
      </c>
      <c r="B12424" t="s">
        <v>41</v>
      </c>
      <c r="C12424" t="s">
        <v>19</v>
      </c>
      <c r="D12424">
        <v>19</v>
      </c>
    </row>
    <row r="12425" spans="1:4" x14ac:dyDescent="0.3">
      <c r="A12425">
        <v>1458</v>
      </c>
      <c r="B12425" t="s">
        <v>41</v>
      </c>
      <c r="C12425" t="s">
        <v>20</v>
      </c>
      <c r="D12425">
        <v>3</v>
      </c>
    </row>
    <row r="12426" spans="1:4" x14ac:dyDescent="0.3">
      <c r="A12426">
        <v>1458</v>
      </c>
      <c r="B12426" t="s">
        <v>41</v>
      </c>
      <c r="C12426" t="s">
        <v>21</v>
      </c>
      <c r="D12426">
        <v>3</v>
      </c>
    </row>
    <row r="12427" spans="1:4" x14ac:dyDescent="0.3">
      <c r="A12427">
        <v>1458</v>
      </c>
      <c r="B12427" t="s">
        <v>41</v>
      </c>
      <c r="C12427" t="s">
        <v>22</v>
      </c>
      <c r="D12427">
        <v>8</v>
      </c>
    </row>
    <row r="12428" spans="1:4" x14ac:dyDescent="0.3">
      <c r="A12428">
        <v>5316</v>
      </c>
      <c r="B12428" t="s">
        <v>41</v>
      </c>
      <c r="C12428" t="s">
        <v>17</v>
      </c>
      <c r="D12428">
        <v>36</v>
      </c>
    </row>
    <row r="12429" spans="1:4" x14ac:dyDescent="0.3">
      <c r="A12429">
        <v>5316</v>
      </c>
      <c r="B12429" t="s">
        <v>41</v>
      </c>
      <c r="C12429" t="s">
        <v>18</v>
      </c>
      <c r="D12429">
        <v>4</v>
      </c>
    </row>
    <row r="12430" spans="1:4" x14ac:dyDescent="0.3">
      <c r="A12430">
        <v>5316</v>
      </c>
      <c r="B12430" t="s">
        <v>41</v>
      </c>
      <c r="C12430" t="s">
        <v>19</v>
      </c>
      <c r="D12430">
        <v>18</v>
      </c>
    </row>
    <row r="12431" spans="1:4" x14ac:dyDescent="0.3">
      <c r="A12431">
        <v>5316</v>
      </c>
      <c r="B12431" t="s">
        <v>41</v>
      </c>
      <c r="C12431" t="s">
        <v>20</v>
      </c>
      <c r="D12431">
        <v>6</v>
      </c>
    </row>
    <row r="12432" spans="1:4" x14ac:dyDescent="0.3">
      <c r="A12432">
        <v>5316</v>
      </c>
      <c r="B12432" t="s">
        <v>41</v>
      </c>
      <c r="C12432" t="s">
        <v>21</v>
      </c>
      <c r="D12432">
        <v>2</v>
      </c>
    </row>
    <row r="12433" spans="1:4" x14ac:dyDescent="0.3">
      <c r="A12433">
        <v>5316</v>
      </c>
      <c r="B12433" t="s">
        <v>41</v>
      </c>
      <c r="C12433" t="s">
        <v>22</v>
      </c>
      <c r="D12433">
        <v>18</v>
      </c>
    </row>
    <row r="12434" spans="1:4" x14ac:dyDescent="0.3">
      <c r="A12434">
        <v>3865</v>
      </c>
      <c r="B12434" t="s">
        <v>48</v>
      </c>
      <c r="C12434" t="s">
        <v>17</v>
      </c>
      <c r="D12434">
        <v>2</v>
      </c>
    </row>
    <row r="12435" spans="1:4" x14ac:dyDescent="0.3">
      <c r="A12435">
        <v>3865</v>
      </c>
      <c r="B12435" t="s">
        <v>48</v>
      </c>
      <c r="C12435" t="s">
        <v>18</v>
      </c>
      <c r="D12435">
        <v>12</v>
      </c>
    </row>
    <row r="12436" spans="1:4" x14ac:dyDescent="0.3">
      <c r="A12436">
        <v>3865</v>
      </c>
      <c r="B12436" t="s">
        <v>48</v>
      </c>
      <c r="C12436" t="s">
        <v>19</v>
      </c>
      <c r="D12436">
        <v>10</v>
      </c>
    </row>
    <row r="12437" spans="1:4" x14ac:dyDescent="0.3">
      <c r="A12437">
        <v>3865</v>
      </c>
      <c r="B12437" t="s">
        <v>48</v>
      </c>
      <c r="C12437" t="s">
        <v>20</v>
      </c>
      <c r="D12437">
        <v>6</v>
      </c>
    </row>
    <row r="12438" spans="1:4" x14ac:dyDescent="0.3">
      <c r="A12438">
        <v>3865</v>
      </c>
      <c r="B12438" t="s">
        <v>48</v>
      </c>
      <c r="C12438" t="s">
        <v>21</v>
      </c>
      <c r="D12438">
        <v>13</v>
      </c>
    </row>
    <row r="12439" spans="1:4" x14ac:dyDescent="0.3">
      <c r="A12439">
        <v>3865</v>
      </c>
      <c r="B12439" t="s">
        <v>48</v>
      </c>
      <c r="C12439" t="s">
        <v>22</v>
      </c>
      <c r="D12439">
        <v>30</v>
      </c>
    </row>
    <row r="12440" spans="1:4" x14ac:dyDescent="0.3">
      <c r="A12440">
        <v>793</v>
      </c>
      <c r="B12440" t="s">
        <v>53</v>
      </c>
      <c r="C12440" t="s">
        <v>17</v>
      </c>
      <c r="D12440">
        <v>18</v>
      </c>
    </row>
    <row r="12441" spans="1:4" x14ac:dyDescent="0.3">
      <c r="A12441">
        <v>793</v>
      </c>
      <c r="B12441" t="s">
        <v>53</v>
      </c>
      <c r="C12441" t="s">
        <v>18</v>
      </c>
      <c r="D12441">
        <v>3</v>
      </c>
    </row>
    <row r="12442" spans="1:4" x14ac:dyDescent="0.3">
      <c r="A12442">
        <v>793</v>
      </c>
      <c r="B12442" t="s">
        <v>53</v>
      </c>
      <c r="C12442" t="s">
        <v>19</v>
      </c>
      <c r="D12442">
        <v>17</v>
      </c>
    </row>
    <row r="12443" spans="1:4" x14ac:dyDescent="0.3">
      <c r="A12443">
        <v>793</v>
      </c>
      <c r="B12443" t="s">
        <v>53</v>
      </c>
      <c r="C12443" t="s">
        <v>20</v>
      </c>
      <c r="D12443">
        <v>3</v>
      </c>
    </row>
    <row r="12444" spans="1:4" x14ac:dyDescent="0.3">
      <c r="A12444">
        <v>793</v>
      </c>
      <c r="B12444" t="s">
        <v>53</v>
      </c>
      <c r="C12444" t="s">
        <v>21</v>
      </c>
      <c r="D12444">
        <v>0</v>
      </c>
    </row>
    <row r="12445" spans="1:4" x14ac:dyDescent="0.3">
      <c r="A12445">
        <v>793</v>
      </c>
      <c r="B12445" t="s">
        <v>53</v>
      </c>
      <c r="C12445" t="s">
        <v>22</v>
      </c>
      <c r="D12445">
        <v>4</v>
      </c>
    </row>
    <row r="12446" spans="1:4" x14ac:dyDescent="0.3">
      <c r="A12446">
        <v>49</v>
      </c>
      <c r="B12446" t="s">
        <v>48</v>
      </c>
      <c r="C12446" t="s">
        <v>17</v>
      </c>
      <c r="D12446">
        <v>2</v>
      </c>
    </row>
    <row r="12447" spans="1:4" x14ac:dyDescent="0.3">
      <c r="A12447">
        <v>49</v>
      </c>
      <c r="B12447" t="s">
        <v>48</v>
      </c>
      <c r="C12447" t="s">
        <v>18</v>
      </c>
      <c r="D12447">
        <v>3</v>
      </c>
    </row>
    <row r="12448" spans="1:4" x14ac:dyDescent="0.3">
      <c r="A12448">
        <v>49</v>
      </c>
      <c r="B12448" t="s">
        <v>48</v>
      </c>
      <c r="C12448" t="s">
        <v>19</v>
      </c>
      <c r="D12448">
        <v>6</v>
      </c>
    </row>
    <row r="12449" spans="1:4" x14ac:dyDescent="0.3">
      <c r="A12449">
        <v>49</v>
      </c>
      <c r="B12449" t="s">
        <v>48</v>
      </c>
      <c r="C12449" t="s">
        <v>20</v>
      </c>
      <c r="D12449">
        <v>4</v>
      </c>
    </row>
    <row r="12450" spans="1:4" x14ac:dyDescent="0.3">
      <c r="A12450">
        <v>49</v>
      </c>
      <c r="B12450" t="s">
        <v>48</v>
      </c>
      <c r="C12450" t="s">
        <v>21</v>
      </c>
      <c r="D12450">
        <v>1</v>
      </c>
    </row>
    <row r="12451" spans="1:4" x14ac:dyDescent="0.3">
      <c r="A12451">
        <v>49</v>
      </c>
      <c r="B12451" t="s">
        <v>48</v>
      </c>
      <c r="C12451" t="s">
        <v>22</v>
      </c>
      <c r="D12451">
        <v>9</v>
      </c>
    </row>
    <row r="12452" spans="1:4" x14ac:dyDescent="0.3">
      <c r="A12452">
        <v>4973</v>
      </c>
      <c r="B12452" t="s">
        <v>48</v>
      </c>
      <c r="C12452" t="s">
        <v>17</v>
      </c>
      <c r="D12452">
        <v>2</v>
      </c>
    </row>
    <row r="12453" spans="1:4" x14ac:dyDescent="0.3">
      <c r="A12453">
        <v>4973</v>
      </c>
      <c r="B12453" t="s">
        <v>48</v>
      </c>
      <c r="C12453" t="s">
        <v>18</v>
      </c>
      <c r="D12453">
        <v>3</v>
      </c>
    </row>
    <row r="12454" spans="1:4" x14ac:dyDescent="0.3">
      <c r="A12454">
        <v>4973</v>
      </c>
      <c r="B12454" t="s">
        <v>48</v>
      </c>
      <c r="C12454" t="s">
        <v>19</v>
      </c>
      <c r="D12454">
        <v>6</v>
      </c>
    </row>
    <row r="12455" spans="1:4" x14ac:dyDescent="0.3">
      <c r="A12455">
        <v>4973</v>
      </c>
      <c r="B12455" t="s">
        <v>48</v>
      </c>
      <c r="C12455" t="s">
        <v>20</v>
      </c>
      <c r="D12455">
        <v>4</v>
      </c>
    </row>
    <row r="12456" spans="1:4" x14ac:dyDescent="0.3">
      <c r="A12456">
        <v>4973</v>
      </c>
      <c r="B12456" t="s">
        <v>48</v>
      </c>
      <c r="C12456" t="s">
        <v>21</v>
      </c>
      <c r="D12456">
        <v>1</v>
      </c>
    </row>
    <row r="12457" spans="1:4" x14ac:dyDescent="0.3">
      <c r="A12457">
        <v>4973</v>
      </c>
      <c r="B12457" t="s">
        <v>48</v>
      </c>
      <c r="C12457" t="s">
        <v>22</v>
      </c>
      <c r="D12457">
        <v>9</v>
      </c>
    </row>
    <row r="12458" spans="1:4" x14ac:dyDescent="0.3">
      <c r="A12458">
        <v>503</v>
      </c>
      <c r="B12458" t="s">
        <v>53</v>
      </c>
      <c r="C12458" t="s">
        <v>17</v>
      </c>
      <c r="D12458">
        <v>13</v>
      </c>
    </row>
    <row r="12459" spans="1:4" x14ac:dyDescent="0.3">
      <c r="A12459">
        <v>503</v>
      </c>
      <c r="B12459" t="s">
        <v>53</v>
      </c>
      <c r="C12459" t="s">
        <v>18</v>
      </c>
      <c r="D12459">
        <v>1</v>
      </c>
    </row>
    <row r="12460" spans="1:4" x14ac:dyDescent="0.3">
      <c r="A12460">
        <v>503</v>
      </c>
      <c r="B12460" t="s">
        <v>53</v>
      </c>
      <c r="C12460" t="s">
        <v>19</v>
      </c>
      <c r="D12460">
        <v>29</v>
      </c>
    </row>
    <row r="12461" spans="1:4" x14ac:dyDescent="0.3">
      <c r="A12461">
        <v>503</v>
      </c>
      <c r="B12461" t="s">
        <v>53</v>
      </c>
      <c r="C12461" t="s">
        <v>20</v>
      </c>
      <c r="D12461">
        <v>3</v>
      </c>
    </row>
    <row r="12462" spans="1:4" x14ac:dyDescent="0.3">
      <c r="A12462">
        <v>503</v>
      </c>
      <c r="B12462" t="s">
        <v>53</v>
      </c>
      <c r="C12462" t="s">
        <v>21</v>
      </c>
      <c r="D12462">
        <v>0</v>
      </c>
    </row>
    <row r="12463" spans="1:4" x14ac:dyDescent="0.3">
      <c r="A12463">
        <v>503</v>
      </c>
      <c r="B12463" t="s">
        <v>53</v>
      </c>
      <c r="C12463" t="s">
        <v>22</v>
      </c>
      <c r="D12463">
        <v>7</v>
      </c>
    </row>
    <row r="12464" spans="1:4" x14ac:dyDescent="0.3">
      <c r="A12464">
        <v>9081</v>
      </c>
      <c r="B12464" t="s">
        <v>41</v>
      </c>
      <c r="C12464" t="s">
        <v>17</v>
      </c>
      <c r="D12464">
        <v>4</v>
      </c>
    </row>
    <row r="12465" spans="1:4" x14ac:dyDescent="0.3">
      <c r="A12465">
        <v>9081</v>
      </c>
      <c r="B12465" t="s">
        <v>41</v>
      </c>
      <c r="C12465" t="s">
        <v>18</v>
      </c>
      <c r="D12465">
        <v>1</v>
      </c>
    </row>
    <row r="12466" spans="1:4" x14ac:dyDescent="0.3">
      <c r="A12466">
        <v>9081</v>
      </c>
      <c r="B12466" t="s">
        <v>41</v>
      </c>
      <c r="C12466" t="s">
        <v>19</v>
      </c>
      <c r="D12466">
        <v>6</v>
      </c>
    </row>
    <row r="12467" spans="1:4" x14ac:dyDescent="0.3">
      <c r="A12467">
        <v>9081</v>
      </c>
      <c r="B12467" t="s">
        <v>41</v>
      </c>
      <c r="C12467" t="s">
        <v>20</v>
      </c>
      <c r="D12467">
        <v>4</v>
      </c>
    </row>
    <row r="12468" spans="1:4" x14ac:dyDescent="0.3">
      <c r="A12468">
        <v>9081</v>
      </c>
      <c r="B12468" t="s">
        <v>41</v>
      </c>
      <c r="C12468" t="s">
        <v>21</v>
      </c>
      <c r="D12468">
        <v>1</v>
      </c>
    </row>
    <row r="12469" spans="1:4" x14ac:dyDescent="0.3">
      <c r="A12469">
        <v>9081</v>
      </c>
      <c r="B12469" t="s">
        <v>41</v>
      </c>
      <c r="C12469" t="s">
        <v>22</v>
      </c>
      <c r="D12469">
        <v>9</v>
      </c>
    </row>
    <row r="12470" spans="1:4" x14ac:dyDescent="0.3">
      <c r="A12470">
        <v>2518</v>
      </c>
      <c r="B12470" t="s">
        <v>52</v>
      </c>
      <c r="C12470" t="s">
        <v>17</v>
      </c>
      <c r="D12470">
        <v>5</v>
      </c>
    </row>
    <row r="12471" spans="1:4" x14ac:dyDescent="0.3">
      <c r="A12471">
        <v>2518</v>
      </c>
      <c r="B12471" t="s">
        <v>52</v>
      </c>
      <c r="C12471" t="s">
        <v>18</v>
      </c>
      <c r="D12471">
        <v>4</v>
      </c>
    </row>
    <row r="12472" spans="1:4" x14ac:dyDescent="0.3">
      <c r="A12472">
        <v>2518</v>
      </c>
      <c r="B12472" t="s">
        <v>52</v>
      </c>
      <c r="C12472" t="s">
        <v>19</v>
      </c>
      <c r="D12472">
        <v>5</v>
      </c>
    </row>
    <row r="12473" spans="1:4" x14ac:dyDescent="0.3">
      <c r="A12473">
        <v>2518</v>
      </c>
      <c r="B12473" t="s">
        <v>52</v>
      </c>
      <c r="C12473" t="s">
        <v>20</v>
      </c>
      <c r="D12473">
        <v>4</v>
      </c>
    </row>
    <row r="12474" spans="1:4" x14ac:dyDescent="0.3">
      <c r="A12474">
        <v>2518</v>
      </c>
      <c r="B12474" t="s">
        <v>52</v>
      </c>
      <c r="C12474" t="s">
        <v>21</v>
      </c>
      <c r="D12474">
        <v>2</v>
      </c>
    </row>
    <row r="12475" spans="1:4" x14ac:dyDescent="0.3">
      <c r="A12475">
        <v>2518</v>
      </c>
      <c r="B12475" t="s">
        <v>52</v>
      </c>
      <c r="C12475" t="s">
        <v>22</v>
      </c>
      <c r="D12475">
        <v>10</v>
      </c>
    </row>
    <row r="12476" spans="1:4" x14ac:dyDescent="0.3">
      <c r="A12476">
        <v>4298</v>
      </c>
      <c r="B12476" t="s">
        <v>41</v>
      </c>
      <c r="C12476" t="s">
        <v>17</v>
      </c>
      <c r="D12476">
        <v>5</v>
      </c>
    </row>
    <row r="12477" spans="1:4" x14ac:dyDescent="0.3">
      <c r="A12477">
        <v>4298</v>
      </c>
      <c r="B12477" t="s">
        <v>41</v>
      </c>
      <c r="C12477" t="s">
        <v>18</v>
      </c>
      <c r="D12477">
        <v>0</v>
      </c>
    </row>
    <row r="12478" spans="1:4" x14ac:dyDescent="0.3">
      <c r="A12478">
        <v>4298</v>
      </c>
      <c r="B12478" t="s">
        <v>41</v>
      </c>
      <c r="C12478" t="s">
        <v>19</v>
      </c>
      <c r="D12478">
        <v>4</v>
      </c>
    </row>
    <row r="12479" spans="1:4" x14ac:dyDescent="0.3">
      <c r="A12479">
        <v>4298</v>
      </c>
      <c r="B12479" t="s">
        <v>41</v>
      </c>
      <c r="C12479" t="s">
        <v>20</v>
      </c>
      <c r="D12479">
        <v>0</v>
      </c>
    </row>
    <row r="12480" spans="1:4" x14ac:dyDescent="0.3">
      <c r="A12480">
        <v>4298</v>
      </c>
      <c r="B12480" t="s">
        <v>41</v>
      </c>
      <c r="C12480" t="s">
        <v>21</v>
      </c>
      <c r="D12480">
        <v>0</v>
      </c>
    </row>
    <row r="12481" spans="1:4" x14ac:dyDescent="0.3">
      <c r="A12481">
        <v>4298</v>
      </c>
      <c r="B12481" t="s">
        <v>41</v>
      </c>
      <c r="C12481" t="s">
        <v>22</v>
      </c>
      <c r="D12481">
        <v>1</v>
      </c>
    </row>
    <row r="12482" spans="1:4" x14ac:dyDescent="0.3">
      <c r="A12482">
        <v>4211</v>
      </c>
      <c r="B12482" t="s">
        <v>48</v>
      </c>
      <c r="C12482" t="s">
        <v>17</v>
      </c>
      <c r="D12482">
        <v>4</v>
      </c>
    </row>
    <row r="12483" spans="1:4" x14ac:dyDescent="0.3">
      <c r="A12483">
        <v>4211</v>
      </c>
      <c r="B12483" t="s">
        <v>48</v>
      </c>
      <c r="C12483" t="s">
        <v>18</v>
      </c>
      <c r="D12483">
        <v>12</v>
      </c>
    </row>
    <row r="12484" spans="1:4" x14ac:dyDescent="0.3">
      <c r="A12484">
        <v>4211</v>
      </c>
      <c r="B12484" t="s">
        <v>48</v>
      </c>
      <c r="C12484" t="s">
        <v>19</v>
      </c>
      <c r="D12484">
        <v>5</v>
      </c>
    </row>
    <row r="12485" spans="1:4" x14ac:dyDescent="0.3">
      <c r="A12485">
        <v>4211</v>
      </c>
      <c r="B12485" t="s">
        <v>48</v>
      </c>
      <c r="C12485" t="s">
        <v>20</v>
      </c>
      <c r="D12485">
        <v>3</v>
      </c>
    </row>
    <row r="12486" spans="1:4" x14ac:dyDescent="0.3">
      <c r="A12486">
        <v>4211</v>
      </c>
      <c r="B12486" t="s">
        <v>48</v>
      </c>
      <c r="C12486" t="s">
        <v>21</v>
      </c>
      <c r="D12486">
        <v>16</v>
      </c>
    </row>
    <row r="12487" spans="1:4" x14ac:dyDescent="0.3">
      <c r="A12487">
        <v>4211</v>
      </c>
      <c r="B12487" t="s">
        <v>48</v>
      </c>
      <c r="C12487" t="s">
        <v>22</v>
      </c>
      <c r="D12487">
        <v>17</v>
      </c>
    </row>
    <row r="12488" spans="1:4" x14ac:dyDescent="0.3">
      <c r="A12488">
        <v>1407</v>
      </c>
      <c r="B12488" t="s">
        <v>52</v>
      </c>
      <c r="C12488" t="s">
        <v>17</v>
      </c>
      <c r="D12488">
        <v>4</v>
      </c>
    </row>
    <row r="12489" spans="1:4" x14ac:dyDescent="0.3">
      <c r="A12489">
        <v>1407</v>
      </c>
      <c r="B12489" t="s">
        <v>52</v>
      </c>
      <c r="C12489" t="s">
        <v>18</v>
      </c>
      <c r="D12489">
        <v>12</v>
      </c>
    </row>
    <row r="12490" spans="1:4" x14ac:dyDescent="0.3">
      <c r="A12490">
        <v>1407</v>
      </c>
      <c r="B12490" t="s">
        <v>52</v>
      </c>
      <c r="C12490" t="s">
        <v>19</v>
      </c>
      <c r="D12490">
        <v>5</v>
      </c>
    </row>
    <row r="12491" spans="1:4" x14ac:dyDescent="0.3">
      <c r="A12491">
        <v>1407</v>
      </c>
      <c r="B12491" t="s">
        <v>52</v>
      </c>
      <c r="C12491" t="s">
        <v>20</v>
      </c>
      <c r="D12491">
        <v>3</v>
      </c>
    </row>
    <row r="12492" spans="1:4" x14ac:dyDescent="0.3">
      <c r="A12492">
        <v>1407</v>
      </c>
      <c r="B12492" t="s">
        <v>52</v>
      </c>
      <c r="C12492" t="s">
        <v>21</v>
      </c>
      <c r="D12492">
        <v>16</v>
      </c>
    </row>
    <row r="12493" spans="1:4" x14ac:dyDescent="0.3">
      <c r="A12493">
        <v>1407</v>
      </c>
      <c r="B12493" t="s">
        <v>52</v>
      </c>
      <c r="C12493" t="s">
        <v>22</v>
      </c>
      <c r="D12493">
        <v>17</v>
      </c>
    </row>
    <row r="12494" spans="1:4" x14ac:dyDescent="0.3">
      <c r="A12494">
        <v>5150</v>
      </c>
      <c r="B12494" t="s">
        <v>41</v>
      </c>
      <c r="C12494" t="s">
        <v>17</v>
      </c>
      <c r="D12494">
        <v>0</v>
      </c>
    </row>
    <row r="12495" spans="1:4" x14ac:dyDescent="0.3">
      <c r="A12495">
        <v>5150</v>
      </c>
      <c r="B12495" t="s">
        <v>41</v>
      </c>
      <c r="C12495" t="s">
        <v>18</v>
      </c>
      <c r="D12495">
        <v>4</v>
      </c>
    </row>
    <row r="12496" spans="1:4" x14ac:dyDescent="0.3">
      <c r="A12496">
        <v>5150</v>
      </c>
      <c r="B12496" t="s">
        <v>41</v>
      </c>
      <c r="C12496" t="s">
        <v>19</v>
      </c>
      <c r="D12496">
        <v>7</v>
      </c>
    </row>
    <row r="12497" spans="1:4" x14ac:dyDescent="0.3">
      <c r="A12497">
        <v>5150</v>
      </c>
      <c r="B12497" t="s">
        <v>41</v>
      </c>
      <c r="C12497" t="s">
        <v>20</v>
      </c>
      <c r="D12497">
        <v>11</v>
      </c>
    </row>
    <row r="12498" spans="1:4" x14ac:dyDescent="0.3">
      <c r="A12498">
        <v>5150</v>
      </c>
      <c r="B12498" t="s">
        <v>41</v>
      </c>
      <c r="C12498" t="s">
        <v>21</v>
      </c>
      <c r="D12498">
        <v>10</v>
      </c>
    </row>
    <row r="12499" spans="1:4" x14ac:dyDescent="0.3">
      <c r="A12499">
        <v>5150</v>
      </c>
      <c r="B12499" t="s">
        <v>41</v>
      </c>
      <c r="C12499" t="s">
        <v>22</v>
      </c>
      <c r="D12499">
        <v>15</v>
      </c>
    </row>
    <row r="12500" spans="1:4" x14ac:dyDescent="0.3">
      <c r="A12500">
        <v>4712</v>
      </c>
      <c r="B12500" t="s">
        <v>41</v>
      </c>
      <c r="C12500" t="s">
        <v>17</v>
      </c>
      <c r="D12500">
        <v>8</v>
      </c>
    </row>
    <row r="12501" spans="1:4" x14ac:dyDescent="0.3">
      <c r="A12501">
        <v>4712</v>
      </c>
      <c r="B12501" t="s">
        <v>41</v>
      </c>
      <c r="C12501" t="s">
        <v>18</v>
      </c>
      <c r="D12501">
        <v>8</v>
      </c>
    </row>
    <row r="12502" spans="1:4" x14ac:dyDescent="0.3">
      <c r="A12502">
        <v>4712</v>
      </c>
      <c r="B12502" t="s">
        <v>41</v>
      </c>
      <c r="C12502" t="s">
        <v>19</v>
      </c>
      <c r="D12502">
        <v>22</v>
      </c>
    </row>
    <row r="12503" spans="1:4" x14ac:dyDescent="0.3">
      <c r="A12503">
        <v>4712</v>
      </c>
      <c r="B12503" t="s">
        <v>41</v>
      </c>
      <c r="C12503" t="s">
        <v>20</v>
      </c>
      <c r="D12503">
        <v>24</v>
      </c>
    </row>
    <row r="12504" spans="1:4" x14ac:dyDescent="0.3">
      <c r="A12504">
        <v>4712</v>
      </c>
      <c r="B12504" t="s">
        <v>41</v>
      </c>
      <c r="C12504" t="s">
        <v>21</v>
      </c>
      <c r="D12504">
        <v>11</v>
      </c>
    </row>
    <row r="12505" spans="1:4" x14ac:dyDescent="0.3">
      <c r="A12505">
        <v>4712</v>
      </c>
      <c r="B12505" t="s">
        <v>41</v>
      </c>
      <c r="C12505" t="s">
        <v>22</v>
      </c>
      <c r="D12505">
        <v>9</v>
      </c>
    </row>
    <row r="12506" spans="1:4" x14ac:dyDescent="0.3">
      <c r="A12506">
        <v>4436</v>
      </c>
      <c r="B12506" t="s">
        <v>41</v>
      </c>
      <c r="C12506" t="s">
        <v>17</v>
      </c>
      <c r="D12506">
        <v>18</v>
      </c>
    </row>
    <row r="12507" spans="1:4" x14ac:dyDescent="0.3">
      <c r="A12507">
        <v>4436</v>
      </c>
      <c r="B12507" t="s">
        <v>41</v>
      </c>
      <c r="C12507" t="s">
        <v>18</v>
      </c>
      <c r="D12507">
        <v>42</v>
      </c>
    </row>
    <row r="12508" spans="1:4" x14ac:dyDescent="0.3">
      <c r="A12508">
        <v>4436</v>
      </c>
      <c r="B12508" t="s">
        <v>41</v>
      </c>
      <c r="C12508" t="s">
        <v>19</v>
      </c>
      <c r="D12508">
        <v>24</v>
      </c>
    </row>
    <row r="12509" spans="1:4" x14ac:dyDescent="0.3">
      <c r="A12509">
        <v>4436</v>
      </c>
      <c r="B12509" t="s">
        <v>41</v>
      </c>
      <c r="C12509" t="s">
        <v>20</v>
      </c>
      <c r="D12509">
        <v>15</v>
      </c>
    </row>
    <row r="12510" spans="1:4" x14ac:dyDescent="0.3">
      <c r="A12510">
        <v>4436</v>
      </c>
      <c r="B12510" t="s">
        <v>41</v>
      </c>
      <c r="C12510" t="s">
        <v>21</v>
      </c>
      <c r="D12510">
        <v>20</v>
      </c>
    </row>
    <row r="12511" spans="1:4" x14ac:dyDescent="0.3">
      <c r="A12511">
        <v>4436</v>
      </c>
      <c r="B12511" t="s">
        <v>41</v>
      </c>
      <c r="C12511" t="s">
        <v>22</v>
      </c>
      <c r="D12511">
        <v>18</v>
      </c>
    </row>
    <row r="12512" spans="1:4" x14ac:dyDescent="0.3">
      <c r="A12512">
        <v>2929</v>
      </c>
      <c r="B12512" t="s">
        <v>41</v>
      </c>
      <c r="C12512" t="s">
        <v>17</v>
      </c>
      <c r="D12512">
        <v>18</v>
      </c>
    </row>
    <row r="12513" spans="1:4" x14ac:dyDescent="0.3">
      <c r="A12513">
        <v>2929</v>
      </c>
      <c r="B12513" t="s">
        <v>41</v>
      </c>
      <c r="C12513" t="s">
        <v>18</v>
      </c>
      <c r="D12513">
        <v>42</v>
      </c>
    </row>
    <row r="12514" spans="1:4" x14ac:dyDescent="0.3">
      <c r="A12514">
        <v>2929</v>
      </c>
      <c r="B12514" t="s">
        <v>41</v>
      </c>
      <c r="C12514" t="s">
        <v>19</v>
      </c>
      <c r="D12514">
        <v>24</v>
      </c>
    </row>
    <row r="12515" spans="1:4" x14ac:dyDescent="0.3">
      <c r="A12515">
        <v>2929</v>
      </c>
      <c r="B12515" t="s">
        <v>41</v>
      </c>
      <c r="C12515" t="s">
        <v>20</v>
      </c>
      <c r="D12515">
        <v>15</v>
      </c>
    </row>
    <row r="12516" spans="1:4" x14ac:dyDescent="0.3">
      <c r="A12516">
        <v>2929</v>
      </c>
      <c r="B12516" t="s">
        <v>41</v>
      </c>
      <c r="C12516" t="s">
        <v>21</v>
      </c>
      <c r="D12516">
        <v>20</v>
      </c>
    </row>
    <row r="12517" spans="1:4" x14ac:dyDescent="0.3">
      <c r="A12517">
        <v>2929</v>
      </c>
      <c r="B12517" t="s">
        <v>41</v>
      </c>
      <c r="C12517" t="s">
        <v>22</v>
      </c>
      <c r="D12517">
        <v>18</v>
      </c>
    </row>
    <row r="12518" spans="1:4" x14ac:dyDescent="0.3">
      <c r="A12518">
        <v>2106</v>
      </c>
      <c r="B12518" t="s">
        <v>41</v>
      </c>
      <c r="C12518" t="s">
        <v>17</v>
      </c>
      <c r="D12518">
        <v>0</v>
      </c>
    </row>
    <row r="12519" spans="1:4" x14ac:dyDescent="0.3">
      <c r="A12519">
        <v>2106</v>
      </c>
      <c r="B12519" t="s">
        <v>41</v>
      </c>
      <c r="C12519" t="s">
        <v>18</v>
      </c>
      <c r="D12519">
        <v>6</v>
      </c>
    </row>
    <row r="12520" spans="1:4" x14ac:dyDescent="0.3">
      <c r="A12520">
        <v>2106</v>
      </c>
      <c r="B12520" t="s">
        <v>41</v>
      </c>
      <c r="C12520" t="s">
        <v>19</v>
      </c>
      <c r="D12520">
        <v>3</v>
      </c>
    </row>
    <row r="12521" spans="1:4" x14ac:dyDescent="0.3">
      <c r="A12521">
        <v>2106</v>
      </c>
      <c r="B12521" t="s">
        <v>41</v>
      </c>
      <c r="C12521" t="s">
        <v>20</v>
      </c>
      <c r="D12521">
        <v>7</v>
      </c>
    </row>
    <row r="12522" spans="1:4" x14ac:dyDescent="0.3">
      <c r="A12522">
        <v>2106</v>
      </c>
      <c r="B12522" t="s">
        <v>41</v>
      </c>
      <c r="C12522" t="s">
        <v>21</v>
      </c>
      <c r="D12522">
        <v>6</v>
      </c>
    </row>
    <row r="12523" spans="1:4" x14ac:dyDescent="0.3">
      <c r="A12523">
        <v>2106</v>
      </c>
      <c r="B12523" t="s">
        <v>41</v>
      </c>
      <c r="C12523" t="s">
        <v>22</v>
      </c>
      <c r="D12523">
        <v>12</v>
      </c>
    </row>
    <row r="12524" spans="1:4" x14ac:dyDescent="0.3">
      <c r="A12524">
        <v>3363</v>
      </c>
      <c r="B12524" t="s">
        <v>41</v>
      </c>
      <c r="C12524" t="s">
        <v>17</v>
      </c>
      <c r="D12524">
        <v>0</v>
      </c>
    </row>
    <row r="12525" spans="1:4" x14ac:dyDescent="0.3">
      <c r="A12525">
        <v>3363</v>
      </c>
      <c r="B12525" t="s">
        <v>41</v>
      </c>
      <c r="C12525" t="s">
        <v>18</v>
      </c>
      <c r="D12525">
        <v>6</v>
      </c>
    </row>
    <row r="12526" spans="1:4" x14ac:dyDescent="0.3">
      <c r="A12526">
        <v>3363</v>
      </c>
      <c r="B12526" t="s">
        <v>41</v>
      </c>
      <c r="C12526" t="s">
        <v>19</v>
      </c>
      <c r="D12526">
        <v>3</v>
      </c>
    </row>
    <row r="12527" spans="1:4" x14ac:dyDescent="0.3">
      <c r="A12527">
        <v>3363</v>
      </c>
      <c r="B12527" t="s">
        <v>41</v>
      </c>
      <c r="C12527" t="s">
        <v>20</v>
      </c>
      <c r="D12527">
        <v>7</v>
      </c>
    </row>
    <row r="12528" spans="1:4" x14ac:dyDescent="0.3">
      <c r="A12528">
        <v>3363</v>
      </c>
      <c r="B12528" t="s">
        <v>41</v>
      </c>
      <c r="C12528" t="s">
        <v>21</v>
      </c>
      <c r="D12528">
        <v>6</v>
      </c>
    </row>
    <row r="12529" spans="1:4" x14ac:dyDescent="0.3">
      <c r="A12529">
        <v>3363</v>
      </c>
      <c r="B12529" t="s">
        <v>41</v>
      </c>
      <c r="C12529" t="s">
        <v>22</v>
      </c>
      <c r="D12529">
        <v>12</v>
      </c>
    </row>
    <row r="12530" spans="1:4" x14ac:dyDescent="0.3">
      <c r="A12530">
        <v>9543</v>
      </c>
      <c r="B12530" t="s">
        <v>41</v>
      </c>
      <c r="C12530" t="s">
        <v>17</v>
      </c>
      <c r="D12530">
        <v>3</v>
      </c>
    </row>
    <row r="12531" spans="1:4" x14ac:dyDescent="0.3">
      <c r="A12531">
        <v>9543</v>
      </c>
      <c r="B12531" t="s">
        <v>41</v>
      </c>
      <c r="C12531" t="s">
        <v>18</v>
      </c>
      <c r="D12531">
        <v>6</v>
      </c>
    </row>
    <row r="12532" spans="1:4" x14ac:dyDescent="0.3">
      <c r="A12532">
        <v>9543</v>
      </c>
      <c r="B12532" t="s">
        <v>41</v>
      </c>
      <c r="C12532" t="s">
        <v>19</v>
      </c>
      <c r="D12532">
        <v>5</v>
      </c>
    </row>
    <row r="12533" spans="1:4" x14ac:dyDescent="0.3">
      <c r="A12533">
        <v>9543</v>
      </c>
      <c r="B12533" t="s">
        <v>41</v>
      </c>
      <c r="C12533" t="s">
        <v>20</v>
      </c>
      <c r="D12533">
        <v>0</v>
      </c>
    </row>
    <row r="12534" spans="1:4" x14ac:dyDescent="0.3">
      <c r="A12534">
        <v>9543</v>
      </c>
      <c r="B12534" t="s">
        <v>41</v>
      </c>
      <c r="C12534" t="s">
        <v>21</v>
      </c>
      <c r="D12534">
        <v>2</v>
      </c>
    </row>
    <row r="12535" spans="1:4" x14ac:dyDescent="0.3">
      <c r="A12535">
        <v>9543</v>
      </c>
      <c r="B12535" t="s">
        <v>41</v>
      </c>
      <c r="C12535" t="s">
        <v>22</v>
      </c>
      <c r="D12535">
        <v>6</v>
      </c>
    </row>
    <row r="12536" spans="1:4" x14ac:dyDescent="0.3">
      <c r="A12536">
        <v>7093</v>
      </c>
      <c r="B12536" t="s">
        <v>41</v>
      </c>
      <c r="C12536" t="s">
        <v>17</v>
      </c>
      <c r="D12536">
        <v>3</v>
      </c>
    </row>
    <row r="12537" spans="1:4" x14ac:dyDescent="0.3">
      <c r="A12537">
        <v>7093</v>
      </c>
      <c r="B12537" t="s">
        <v>41</v>
      </c>
      <c r="C12537" t="s">
        <v>18</v>
      </c>
      <c r="D12537">
        <v>6</v>
      </c>
    </row>
    <row r="12538" spans="1:4" x14ac:dyDescent="0.3">
      <c r="A12538">
        <v>7093</v>
      </c>
      <c r="B12538" t="s">
        <v>41</v>
      </c>
      <c r="C12538" t="s">
        <v>19</v>
      </c>
      <c r="D12538">
        <v>5</v>
      </c>
    </row>
    <row r="12539" spans="1:4" x14ac:dyDescent="0.3">
      <c r="A12539">
        <v>7093</v>
      </c>
      <c r="B12539" t="s">
        <v>41</v>
      </c>
      <c r="C12539" t="s">
        <v>20</v>
      </c>
      <c r="D12539">
        <v>0</v>
      </c>
    </row>
    <row r="12540" spans="1:4" x14ac:dyDescent="0.3">
      <c r="A12540">
        <v>7093</v>
      </c>
      <c r="B12540" t="s">
        <v>41</v>
      </c>
      <c r="C12540" t="s">
        <v>21</v>
      </c>
      <c r="D12540">
        <v>2</v>
      </c>
    </row>
    <row r="12541" spans="1:4" x14ac:dyDescent="0.3">
      <c r="A12541">
        <v>7093</v>
      </c>
      <c r="B12541" t="s">
        <v>41</v>
      </c>
      <c r="C12541" t="s">
        <v>22</v>
      </c>
      <c r="D12541">
        <v>6</v>
      </c>
    </row>
    <row r="12542" spans="1:4" x14ac:dyDescent="0.3">
      <c r="A12542">
        <v>6504</v>
      </c>
      <c r="B12542" t="s">
        <v>41</v>
      </c>
      <c r="C12542" t="s">
        <v>17</v>
      </c>
      <c r="D12542">
        <v>2</v>
      </c>
    </row>
    <row r="12543" spans="1:4" x14ac:dyDescent="0.3">
      <c r="A12543">
        <v>6504</v>
      </c>
      <c r="B12543" t="s">
        <v>41</v>
      </c>
      <c r="C12543" t="s">
        <v>18</v>
      </c>
      <c r="D12543">
        <v>5</v>
      </c>
    </row>
    <row r="12544" spans="1:4" x14ac:dyDescent="0.3">
      <c r="A12544">
        <v>6504</v>
      </c>
      <c r="B12544" t="s">
        <v>41</v>
      </c>
      <c r="C12544" t="s">
        <v>19</v>
      </c>
      <c r="D12544">
        <v>9</v>
      </c>
    </row>
    <row r="12545" spans="1:4" x14ac:dyDescent="0.3">
      <c r="A12545">
        <v>6504</v>
      </c>
      <c r="B12545" t="s">
        <v>41</v>
      </c>
      <c r="C12545" t="s">
        <v>20</v>
      </c>
      <c r="D12545">
        <v>28</v>
      </c>
    </row>
    <row r="12546" spans="1:4" x14ac:dyDescent="0.3">
      <c r="A12546">
        <v>6504</v>
      </c>
      <c r="B12546" t="s">
        <v>41</v>
      </c>
      <c r="C12546" t="s">
        <v>21</v>
      </c>
      <c r="D12546">
        <v>6</v>
      </c>
    </row>
    <row r="12547" spans="1:4" x14ac:dyDescent="0.3">
      <c r="A12547">
        <v>6504</v>
      </c>
      <c r="B12547" t="s">
        <v>41</v>
      </c>
      <c r="C12547" t="s">
        <v>22</v>
      </c>
      <c r="D12547">
        <v>28</v>
      </c>
    </row>
    <row r="12548" spans="1:4" x14ac:dyDescent="0.3">
      <c r="A12548">
        <v>3536</v>
      </c>
      <c r="B12548" t="s">
        <v>45</v>
      </c>
      <c r="C12548" t="s">
        <v>17</v>
      </c>
      <c r="D12548">
        <v>7</v>
      </c>
    </row>
    <row r="12549" spans="1:4" x14ac:dyDescent="0.3">
      <c r="A12549">
        <v>3536</v>
      </c>
      <c r="B12549" t="s">
        <v>45</v>
      </c>
      <c r="C12549" t="s">
        <v>18</v>
      </c>
      <c r="D12549">
        <v>11</v>
      </c>
    </row>
    <row r="12550" spans="1:4" x14ac:dyDescent="0.3">
      <c r="A12550">
        <v>3536</v>
      </c>
      <c r="B12550" t="s">
        <v>45</v>
      </c>
      <c r="C12550" t="s">
        <v>19</v>
      </c>
      <c r="D12550">
        <v>3</v>
      </c>
    </row>
    <row r="12551" spans="1:4" x14ac:dyDescent="0.3">
      <c r="A12551">
        <v>3536</v>
      </c>
      <c r="B12551" t="s">
        <v>45</v>
      </c>
      <c r="C12551" t="s">
        <v>20</v>
      </c>
      <c r="D12551">
        <v>10</v>
      </c>
    </row>
    <row r="12552" spans="1:4" x14ac:dyDescent="0.3">
      <c r="A12552">
        <v>3536</v>
      </c>
      <c r="B12552" t="s">
        <v>45</v>
      </c>
      <c r="C12552" t="s">
        <v>21</v>
      </c>
      <c r="D12552">
        <v>4</v>
      </c>
    </row>
    <row r="12553" spans="1:4" x14ac:dyDescent="0.3">
      <c r="A12553">
        <v>3536</v>
      </c>
      <c r="B12553" t="s">
        <v>45</v>
      </c>
      <c r="C12553" t="s">
        <v>22</v>
      </c>
      <c r="D12553">
        <v>20</v>
      </c>
    </row>
    <row r="12554" spans="1:4" x14ac:dyDescent="0.3">
      <c r="A12554">
        <v>11114</v>
      </c>
      <c r="B12554" t="s">
        <v>41</v>
      </c>
      <c r="C12554" t="s">
        <v>17</v>
      </c>
      <c r="D12554">
        <v>25</v>
      </c>
    </row>
    <row r="12555" spans="1:4" x14ac:dyDescent="0.3">
      <c r="A12555">
        <v>11114</v>
      </c>
      <c r="B12555" t="s">
        <v>41</v>
      </c>
      <c r="C12555" t="s">
        <v>18</v>
      </c>
      <c r="D12555">
        <v>4</v>
      </c>
    </row>
    <row r="12556" spans="1:4" x14ac:dyDescent="0.3">
      <c r="A12556">
        <v>11114</v>
      </c>
      <c r="B12556" t="s">
        <v>41</v>
      </c>
      <c r="C12556" t="s">
        <v>19</v>
      </c>
      <c r="D12556">
        <v>9</v>
      </c>
    </row>
    <row r="12557" spans="1:4" x14ac:dyDescent="0.3">
      <c r="A12557">
        <v>11114</v>
      </c>
      <c r="B12557" t="s">
        <v>41</v>
      </c>
      <c r="C12557" t="s">
        <v>20</v>
      </c>
      <c r="D12557">
        <v>6</v>
      </c>
    </row>
    <row r="12558" spans="1:4" x14ac:dyDescent="0.3">
      <c r="A12558">
        <v>11114</v>
      </c>
      <c r="B12558" t="s">
        <v>41</v>
      </c>
      <c r="C12558" t="s">
        <v>21</v>
      </c>
      <c r="D12558">
        <v>8</v>
      </c>
    </row>
    <row r="12559" spans="1:4" x14ac:dyDescent="0.3">
      <c r="A12559">
        <v>11114</v>
      </c>
      <c r="B12559" t="s">
        <v>41</v>
      </c>
      <c r="C12559" t="s">
        <v>22</v>
      </c>
      <c r="D12559">
        <v>32</v>
      </c>
    </row>
    <row r="12560" spans="1:4" x14ac:dyDescent="0.3">
      <c r="A12560">
        <v>9671</v>
      </c>
      <c r="B12560" t="s">
        <v>41</v>
      </c>
      <c r="C12560" t="s">
        <v>17</v>
      </c>
      <c r="D12560">
        <v>14</v>
      </c>
    </row>
    <row r="12561" spans="1:4" x14ac:dyDescent="0.3">
      <c r="A12561">
        <v>9671</v>
      </c>
      <c r="B12561" t="s">
        <v>41</v>
      </c>
      <c r="C12561" t="s">
        <v>18</v>
      </c>
      <c r="D12561">
        <v>3</v>
      </c>
    </row>
    <row r="12562" spans="1:4" x14ac:dyDescent="0.3">
      <c r="A12562">
        <v>9671</v>
      </c>
      <c r="B12562" t="s">
        <v>41</v>
      </c>
      <c r="C12562" t="s">
        <v>19</v>
      </c>
      <c r="D12562">
        <v>21</v>
      </c>
    </row>
    <row r="12563" spans="1:4" x14ac:dyDescent="0.3">
      <c r="A12563">
        <v>9671</v>
      </c>
      <c r="B12563" t="s">
        <v>41</v>
      </c>
      <c r="C12563" t="s">
        <v>20</v>
      </c>
      <c r="D12563">
        <v>2</v>
      </c>
    </row>
    <row r="12564" spans="1:4" x14ac:dyDescent="0.3">
      <c r="A12564">
        <v>9671</v>
      </c>
      <c r="B12564" t="s">
        <v>41</v>
      </c>
      <c r="C12564" t="s">
        <v>21</v>
      </c>
      <c r="D12564">
        <v>1</v>
      </c>
    </row>
    <row r="12565" spans="1:4" x14ac:dyDescent="0.3">
      <c r="A12565">
        <v>9671</v>
      </c>
      <c r="B12565" t="s">
        <v>41</v>
      </c>
      <c r="C12565" t="s">
        <v>22</v>
      </c>
      <c r="D12565">
        <v>28</v>
      </c>
    </row>
    <row r="12566" spans="1:4" x14ac:dyDescent="0.3">
      <c r="A12566">
        <v>8975</v>
      </c>
      <c r="B12566" t="s">
        <v>41</v>
      </c>
      <c r="C12566" t="s">
        <v>17</v>
      </c>
      <c r="D12566">
        <v>14</v>
      </c>
    </row>
    <row r="12567" spans="1:4" x14ac:dyDescent="0.3">
      <c r="A12567">
        <v>8975</v>
      </c>
      <c r="B12567" t="s">
        <v>41</v>
      </c>
      <c r="C12567" t="s">
        <v>18</v>
      </c>
      <c r="D12567">
        <v>3</v>
      </c>
    </row>
    <row r="12568" spans="1:4" x14ac:dyDescent="0.3">
      <c r="A12568">
        <v>8975</v>
      </c>
      <c r="B12568" t="s">
        <v>41</v>
      </c>
      <c r="C12568" t="s">
        <v>19</v>
      </c>
      <c r="D12568">
        <v>21</v>
      </c>
    </row>
    <row r="12569" spans="1:4" x14ac:dyDescent="0.3">
      <c r="A12569">
        <v>8975</v>
      </c>
      <c r="B12569" t="s">
        <v>41</v>
      </c>
      <c r="C12569" t="s">
        <v>20</v>
      </c>
      <c r="D12569">
        <v>2</v>
      </c>
    </row>
    <row r="12570" spans="1:4" x14ac:dyDescent="0.3">
      <c r="A12570">
        <v>8975</v>
      </c>
      <c r="B12570" t="s">
        <v>41</v>
      </c>
      <c r="C12570" t="s">
        <v>21</v>
      </c>
      <c r="D12570">
        <v>1</v>
      </c>
    </row>
    <row r="12571" spans="1:4" x14ac:dyDescent="0.3">
      <c r="A12571">
        <v>8975</v>
      </c>
      <c r="B12571" t="s">
        <v>41</v>
      </c>
      <c r="C12571" t="s">
        <v>22</v>
      </c>
      <c r="D12571">
        <v>28</v>
      </c>
    </row>
    <row r="12572" spans="1:4" x14ac:dyDescent="0.3">
      <c r="A12572">
        <v>8442</v>
      </c>
      <c r="B12572" t="s">
        <v>48</v>
      </c>
      <c r="C12572" t="s">
        <v>17</v>
      </c>
      <c r="D12572">
        <v>9</v>
      </c>
    </row>
    <row r="12573" spans="1:4" x14ac:dyDescent="0.3">
      <c r="A12573">
        <v>8442</v>
      </c>
      <c r="B12573" t="s">
        <v>48</v>
      </c>
      <c r="C12573" t="s">
        <v>18</v>
      </c>
      <c r="D12573">
        <v>0</v>
      </c>
    </row>
    <row r="12574" spans="1:4" x14ac:dyDescent="0.3">
      <c r="A12574">
        <v>8442</v>
      </c>
      <c r="B12574" t="s">
        <v>48</v>
      </c>
      <c r="C12574" t="s">
        <v>19</v>
      </c>
      <c r="D12574">
        <v>7</v>
      </c>
    </row>
    <row r="12575" spans="1:4" x14ac:dyDescent="0.3">
      <c r="A12575">
        <v>8442</v>
      </c>
      <c r="B12575" t="s">
        <v>48</v>
      </c>
      <c r="C12575" t="s">
        <v>20</v>
      </c>
      <c r="D12575">
        <v>3</v>
      </c>
    </row>
    <row r="12576" spans="1:4" x14ac:dyDescent="0.3">
      <c r="A12576">
        <v>8442</v>
      </c>
      <c r="B12576" t="s">
        <v>48</v>
      </c>
      <c r="C12576" t="s">
        <v>21</v>
      </c>
      <c r="D12576">
        <v>4</v>
      </c>
    </row>
    <row r="12577" spans="1:4" x14ac:dyDescent="0.3">
      <c r="A12577">
        <v>8442</v>
      </c>
      <c r="B12577" t="s">
        <v>48</v>
      </c>
      <c r="C12577" t="s">
        <v>22</v>
      </c>
      <c r="D12577">
        <v>7</v>
      </c>
    </row>
    <row r="12578" spans="1:4" x14ac:dyDescent="0.3">
      <c r="A12578">
        <v>4259</v>
      </c>
      <c r="B12578" t="s">
        <v>45</v>
      </c>
      <c r="C12578" t="s">
        <v>17</v>
      </c>
      <c r="D12578">
        <v>6</v>
      </c>
    </row>
    <row r="12579" spans="1:4" x14ac:dyDescent="0.3">
      <c r="A12579">
        <v>4259</v>
      </c>
      <c r="B12579" t="s">
        <v>45</v>
      </c>
      <c r="C12579" t="s">
        <v>18</v>
      </c>
      <c r="D12579">
        <v>0</v>
      </c>
    </row>
    <row r="12580" spans="1:4" x14ac:dyDescent="0.3">
      <c r="A12580">
        <v>4259</v>
      </c>
      <c r="B12580" t="s">
        <v>45</v>
      </c>
      <c r="C12580" t="s">
        <v>19</v>
      </c>
      <c r="D12580">
        <v>4</v>
      </c>
    </row>
    <row r="12581" spans="1:4" x14ac:dyDescent="0.3">
      <c r="A12581">
        <v>4259</v>
      </c>
      <c r="B12581" t="s">
        <v>45</v>
      </c>
      <c r="C12581" t="s">
        <v>20</v>
      </c>
      <c r="D12581">
        <v>0</v>
      </c>
    </row>
    <row r="12582" spans="1:4" x14ac:dyDescent="0.3">
      <c r="A12582">
        <v>4259</v>
      </c>
      <c r="B12582" t="s">
        <v>45</v>
      </c>
      <c r="C12582" t="s">
        <v>21</v>
      </c>
      <c r="D12582">
        <v>0</v>
      </c>
    </row>
    <row r="12583" spans="1:4" x14ac:dyDescent="0.3">
      <c r="A12583">
        <v>4259</v>
      </c>
      <c r="B12583" t="s">
        <v>45</v>
      </c>
      <c r="C12583" t="s">
        <v>22</v>
      </c>
      <c r="D12583">
        <v>0</v>
      </c>
    </row>
    <row r="12584" spans="1:4" x14ac:dyDescent="0.3">
      <c r="A12584">
        <v>9986</v>
      </c>
      <c r="B12584" t="s">
        <v>47</v>
      </c>
      <c r="C12584" t="s">
        <v>17</v>
      </c>
      <c r="D12584">
        <v>16</v>
      </c>
    </row>
    <row r="12585" spans="1:4" x14ac:dyDescent="0.3">
      <c r="A12585">
        <v>9986</v>
      </c>
      <c r="B12585" t="s">
        <v>47</v>
      </c>
      <c r="C12585" t="s">
        <v>18</v>
      </c>
      <c r="D12585">
        <v>0</v>
      </c>
    </row>
    <row r="12586" spans="1:4" x14ac:dyDescent="0.3">
      <c r="A12586">
        <v>9986</v>
      </c>
      <c r="B12586" t="s">
        <v>47</v>
      </c>
      <c r="C12586" t="s">
        <v>19</v>
      </c>
      <c r="D12586">
        <v>23</v>
      </c>
    </row>
    <row r="12587" spans="1:4" x14ac:dyDescent="0.3">
      <c r="A12587">
        <v>9986</v>
      </c>
      <c r="B12587" t="s">
        <v>47</v>
      </c>
      <c r="C12587" t="s">
        <v>20</v>
      </c>
      <c r="D12587">
        <v>3</v>
      </c>
    </row>
    <row r="12588" spans="1:4" x14ac:dyDescent="0.3">
      <c r="A12588">
        <v>9986</v>
      </c>
      <c r="B12588" t="s">
        <v>47</v>
      </c>
      <c r="C12588" t="s">
        <v>21</v>
      </c>
      <c r="D12588">
        <v>2</v>
      </c>
    </row>
    <row r="12589" spans="1:4" x14ac:dyDescent="0.3">
      <c r="A12589">
        <v>9986</v>
      </c>
      <c r="B12589" t="s">
        <v>47</v>
      </c>
      <c r="C12589" t="s">
        <v>22</v>
      </c>
      <c r="D12589">
        <v>10</v>
      </c>
    </row>
    <row r="12590" spans="1:4" x14ac:dyDescent="0.3">
      <c r="A12590">
        <v>11121</v>
      </c>
      <c r="B12590" t="s">
        <v>45</v>
      </c>
      <c r="C12590" t="s">
        <v>17</v>
      </c>
      <c r="D12590">
        <v>2</v>
      </c>
    </row>
    <row r="12591" spans="1:4" x14ac:dyDescent="0.3">
      <c r="A12591">
        <v>11121</v>
      </c>
      <c r="B12591" t="s">
        <v>45</v>
      </c>
      <c r="C12591" t="s">
        <v>18</v>
      </c>
      <c r="D12591">
        <v>14</v>
      </c>
    </row>
    <row r="12592" spans="1:4" x14ac:dyDescent="0.3">
      <c r="A12592">
        <v>11121</v>
      </c>
      <c r="B12592" t="s">
        <v>45</v>
      </c>
      <c r="C12592" t="s">
        <v>19</v>
      </c>
      <c r="D12592">
        <v>28</v>
      </c>
    </row>
    <row r="12593" spans="1:4" x14ac:dyDescent="0.3">
      <c r="A12593">
        <v>11121</v>
      </c>
      <c r="B12593" t="s">
        <v>45</v>
      </c>
      <c r="C12593" t="s">
        <v>20</v>
      </c>
      <c r="D12593">
        <v>16</v>
      </c>
    </row>
    <row r="12594" spans="1:4" x14ac:dyDescent="0.3">
      <c r="A12594">
        <v>11121</v>
      </c>
      <c r="B12594" t="s">
        <v>45</v>
      </c>
      <c r="C12594" t="s">
        <v>21</v>
      </c>
      <c r="D12594">
        <v>3</v>
      </c>
    </row>
    <row r="12595" spans="1:4" x14ac:dyDescent="0.3">
      <c r="A12595">
        <v>11121</v>
      </c>
      <c r="B12595" t="s">
        <v>45</v>
      </c>
      <c r="C12595" t="s">
        <v>22</v>
      </c>
      <c r="D12595">
        <v>7</v>
      </c>
    </row>
    <row r="12596" spans="1:4" x14ac:dyDescent="0.3">
      <c r="A12596">
        <v>3102</v>
      </c>
      <c r="B12596" t="s">
        <v>48</v>
      </c>
      <c r="C12596" t="s">
        <v>17</v>
      </c>
      <c r="D12596">
        <v>2</v>
      </c>
    </row>
    <row r="12597" spans="1:4" x14ac:dyDescent="0.3">
      <c r="A12597">
        <v>3102</v>
      </c>
      <c r="B12597" t="s">
        <v>48</v>
      </c>
      <c r="C12597" t="s">
        <v>18</v>
      </c>
      <c r="D12597">
        <v>3</v>
      </c>
    </row>
    <row r="12598" spans="1:4" x14ac:dyDescent="0.3">
      <c r="A12598">
        <v>3102</v>
      </c>
      <c r="B12598" t="s">
        <v>48</v>
      </c>
      <c r="C12598" t="s">
        <v>19</v>
      </c>
      <c r="D12598">
        <v>12</v>
      </c>
    </row>
    <row r="12599" spans="1:4" x14ac:dyDescent="0.3">
      <c r="A12599">
        <v>3102</v>
      </c>
      <c r="B12599" t="s">
        <v>48</v>
      </c>
      <c r="C12599" t="s">
        <v>20</v>
      </c>
      <c r="D12599">
        <v>3</v>
      </c>
    </row>
    <row r="12600" spans="1:4" x14ac:dyDescent="0.3">
      <c r="A12600">
        <v>3102</v>
      </c>
      <c r="B12600" t="s">
        <v>48</v>
      </c>
      <c r="C12600" t="s">
        <v>21</v>
      </c>
      <c r="D12600">
        <v>5</v>
      </c>
    </row>
    <row r="12601" spans="1:4" x14ac:dyDescent="0.3">
      <c r="A12601">
        <v>3102</v>
      </c>
      <c r="B12601" t="s">
        <v>48</v>
      </c>
      <c r="C12601" t="s">
        <v>22</v>
      </c>
      <c r="D12601">
        <v>7</v>
      </c>
    </row>
    <row r="12602" spans="1:4" x14ac:dyDescent="0.3">
      <c r="A12602">
        <v>10432</v>
      </c>
      <c r="B12602" t="s">
        <v>48</v>
      </c>
      <c r="C12602" t="s">
        <v>17</v>
      </c>
      <c r="D12602">
        <v>2</v>
      </c>
    </row>
    <row r="12603" spans="1:4" x14ac:dyDescent="0.3">
      <c r="A12603">
        <v>10432</v>
      </c>
      <c r="B12603" t="s">
        <v>48</v>
      </c>
      <c r="C12603" t="s">
        <v>18</v>
      </c>
      <c r="D12603">
        <v>0</v>
      </c>
    </row>
    <row r="12604" spans="1:4" x14ac:dyDescent="0.3">
      <c r="A12604">
        <v>10432</v>
      </c>
      <c r="B12604" t="s">
        <v>48</v>
      </c>
      <c r="C12604" t="s">
        <v>19</v>
      </c>
      <c r="D12604">
        <v>9</v>
      </c>
    </row>
    <row r="12605" spans="1:4" x14ac:dyDescent="0.3">
      <c r="A12605">
        <v>10432</v>
      </c>
      <c r="B12605" t="s">
        <v>48</v>
      </c>
      <c r="C12605" t="s">
        <v>20</v>
      </c>
      <c r="D12605">
        <v>3</v>
      </c>
    </row>
    <row r="12606" spans="1:4" x14ac:dyDescent="0.3">
      <c r="A12606">
        <v>10432</v>
      </c>
      <c r="B12606" t="s">
        <v>48</v>
      </c>
      <c r="C12606" t="s">
        <v>21</v>
      </c>
      <c r="D12606">
        <v>6</v>
      </c>
    </row>
    <row r="12607" spans="1:4" x14ac:dyDescent="0.3">
      <c r="A12607">
        <v>10432</v>
      </c>
      <c r="B12607" t="s">
        <v>48</v>
      </c>
      <c r="C12607" t="s">
        <v>22</v>
      </c>
      <c r="D12607">
        <v>2</v>
      </c>
    </row>
    <row r="12608" spans="1:4" x14ac:dyDescent="0.3">
      <c r="A12608">
        <v>8523</v>
      </c>
      <c r="B12608" t="s">
        <v>48</v>
      </c>
      <c r="C12608" t="s">
        <v>17</v>
      </c>
      <c r="D12608">
        <v>24</v>
      </c>
    </row>
    <row r="12609" spans="1:4" x14ac:dyDescent="0.3">
      <c r="A12609">
        <v>8523</v>
      </c>
      <c r="B12609" t="s">
        <v>48</v>
      </c>
      <c r="C12609" t="s">
        <v>18</v>
      </c>
      <c r="D12609">
        <v>1</v>
      </c>
    </row>
    <row r="12610" spans="1:4" x14ac:dyDescent="0.3">
      <c r="A12610">
        <v>8523</v>
      </c>
      <c r="B12610" t="s">
        <v>48</v>
      </c>
      <c r="C12610" t="s">
        <v>19</v>
      </c>
      <c r="D12610">
        <v>16</v>
      </c>
    </row>
    <row r="12611" spans="1:4" x14ac:dyDescent="0.3">
      <c r="A12611">
        <v>8523</v>
      </c>
      <c r="B12611" t="s">
        <v>48</v>
      </c>
      <c r="C12611" t="s">
        <v>20</v>
      </c>
      <c r="D12611">
        <v>12</v>
      </c>
    </row>
    <row r="12612" spans="1:4" x14ac:dyDescent="0.3">
      <c r="A12612">
        <v>8523</v>
      </c>
      <c r="B12612" t="s">
        <v>48</v>
      </c>
      <c r="C12612" t="s">
        <v>21</v>
      </c>
      <c r="D12612">
        <v>2</v>
      </c>
    </row>
    <row r="12613" spans="1:4" x14ac:dyDescent="0.3">
      <c r="A12613">
        <v>8523</v>
      </c>
      <c r="B12613" t="s">
        <v>48</v>
      </c>
      <c r="C12613" t="s">
        <v>22</v>
      </c>
      <c r="D12613">
        <v>5</v>
      </c>
    </row>
    <row r="12614" spans="1:4" x14ac:dyDescent="0.3">
      <c r="A12614">
        <v>5868</v>
      </c>
      <c r="B12614" t="s">
        <v>48</v>
      </c>
      <c r="C12614" t="s">
        <v>17</v>
      </c>
      <c r="D12614">
        <v>2</v>
      </c>
    </row>
    <row r="12615" spans="1:4" x14ac:dyDescent="0.3">
      <c r="A12615">
        <v>5868</v>
      </c>
      <c r="B12615" t="s">
        <v>48</v>
      </c>
      <c r="C12615" t="s">
        <v>18</v>
      </c>
      <c r="D12615">
        <v>4</v>
      </c>
    </row>
    <row r="12616" spans="1:4" x14ac:dyDescent="0.3">
      <c r="A12616">
        <v>5868</v>
      </c>
      <c r="B12616" t="s">
        <v>48</v>
      </c>
      <c r="C12616" t="s">
        <v>19</v>
      </c>
      <c r="D12616">
        <v>9</v>
      </c>
    </row>
    <row r="12617" spans="1:4" x14ac:dyDescent="0.3">
      <c r="A12617">
        <v>5868</v>
      </c>
      <c r="B12617" t="s">
        <v>48</v>
      </c>
      <c r="C12617" t="s">
        <v>20</v>
      </c>
      <c r="D12617">
        <v>10</v>
      </c>
    </row>
    <row r="12618" spans="1:4" x14ac:dyDescent="0.3">
      <c r="A12618">
        <v>5868</v>
      </c>
      <c r="B12618" t="s">
        <v>48</v>
      </c>
      <c r="C12618" t="s">
        <v>21</v>
      </c>
      <c r="D12618">
        <v>5</v>
      </c>
    </row>
    <row r="12619" spans="1:4" x14ac:dyDescent="0.3">
      <c r="A12619">
        <v>5868</v>
      </c>
      <c r="B12619" t="s">
        <v>48</v>
      </c>
      <c r="C12619" t="s">
        <v>22</v>
      </c>
      <c r="D12619">
        <v>16</v>
      </c>
    </row>
    <row r="12620" spans="1:4" x14ac:dyDescent="0.3">
      <c r="A12620">
        <v>4329</v>
      </c>
      <c r="B12620" t="s">
        <v>53</v>
      </c>
      <c r="C12620" t="s">
        <v>17</v>
      </c>
      <c r="D12620">
        <v>6</v>
      </c>
    </row>
    <row r="12621" spans="1:4" x14ac:dyDescent="0.3">
      <c r="A12621">
        <v>4329</v>
      </c>
      <c r="B12621" t="s">
        <v>53</v>
      </c>
      <c r="C12621" t="s">
        <v>18</v>
      </c>
      <c r="D12621">
        <v>0</v>
      </c>
    </row>
    <row r="12622" spans="1:4" x14ac:dyDescent="0.3">
      <c r="A12622">
        <v>4329</v>
      </c>
      <c r="B12622" t="s">
        <v>53</v>
      </c>
      <c r="C12622" t="s">
        <v>19</v>
      </c>
      <c r="D12622">
        <v>6</v>
      </c>
    </row>
    <row r="12623" spans="1:4" x14ac:dyDescent="0.3">
      <c r="A12623">
        <v>4329</v>
      </c>
      <c r="B12623" t="s">
        <v>53</v>
      </c>
      <c r="C12623" t="s">
        <v>20</v>
      </c>
      <c r="D12623">
        <v>2</v>
      </c>
    </row>
    <row r="12624" spans="1:4" x14ac:dyDescent="0.3">
      <c r="A12624">
        <v>4329</v>
      </c>
      <c r="B12624" t="s">
        <v>53</v>
      </c>
      <c r="C12624" t="s">
        <v>21</v>
      </c>
      <c r="D12624">
        <v>1</v>
      </c>
    </row>
    <row r="12625" spans="1:4" x14ac:dyDescent="0.3">
      <c r="A12625">
        <v>4329</v>
      </c>
      <c r="B12625" t="s">
        <v>53</v>
      </c>
      <c r="C12625" t="s">
        <v>22</v>
      </c>
      <c r="D12625">
        <v>1</v>
      </c>
    </row>
    <row r="12626" spans="1:4" x14ac:dyDescent="0.3">
      <c r="A12626">
        <v>6682</v>
      </c>
      <c r="B12626" t="s">
        <v>41</v>
      </c>
      <c r="C12626" t="s">
        <v>17</v>
      </c>
      <c r="D12626">
        <v>2</v>
      </c>
    </row>
    <row r="12627" spans="1:4" x14ac:dyDescent="0.3">
      <c r="A12627">
        <v>6682</v>
      </c>
      <c r="B12627" t="s">
        <v>41</v>
      </c>
      <c r="C12627" t="s">
        <v>18</v>
      </c>
      <c r="D12627">
        <v>8</v>
      </c>
    </row>
    <row r="12628" spans="1:4" x14ac:dyDescent="0.3">
      <c r="A12628">
        <v>6682</v>
      </c>
      <c r="B12628" t="s">
        <v>41</v>
      </c>
      <c r="C12628" t="s">
        <v>19</v>
      </c>
      <c r="D12628">
        <v>1</v>
      </c>
    </row>
    <row r="12629" spans="1:4" x14ac:dyDescent="0.3">
      <c r="A12629">
        <v>6682</v>
      </c>
      <c r="B12629" t="s">
        <v>41</v>
      </c>
      <c r="C12629" t="s">
        <v>20</v>
      </c>
      <c r="D12629">
        <v>4</v>
      </c>
    </row>
    <row r="12630" spans="1:4" x14ac:dyDescent="0.3">
      <c r="A12630">
        <v>6682</v>
      </c>
      <c r="B12630" t="s">
        <v>41</v>
      </c>
      <c r="C12630" t="s">
        <v>21</v>
      </c>
      <c r="D12630">
        <v>7</v>
      </c>
    </row>
    <row r="12631" spans="1:4" x14ac:dyDescent="0.3">
      <c r="A12631">
        <v>6682</v>
      </c>
      <c r="B12631" t="s">
        <v>41</v>
      </c>
      <c r="C12631" t="s">
        <v>22</v>
      </c>
      <c r="D12631">
        <v>15</v>
      </c>
    </row>
    <row r="12632" spans="1:4" x14ac:dyDescent="0.3">
      <c r="A12632">
        <v>2253</v>
      </c>
      <c r="B12632" t="s">
        <v>41</v>
      </c>
      <c r="C12632" t="s">
        <v>17</v>
      </c>
      <c r="D12632">
        <v>32</v>
      </c>
    </row>
    <row r="12633" spans="1:4" x14ac:dyDescent="0.3">
      <c r="A12633">
        <v>2253</v>
      </c>
      <c r="B12633" t="s">
        <v>41</v>
      </c>
      <c r="C12633" t="s">
        <v>18</v>
      </c>
      <c r="D12633">
        <v>0</v>
      </c>
    </row>
    <row r="12634" spans="1:4" x14ac:dyDescent="0.3">
      <c r="A12634">
        <v>2253</v>
      </c>
      <c r="B12634" t="s">
        <v>41</v>
      </c>
      <c r="C12634" t="s">
        <v>19</v>
      </c>
      <c r="D12634">
        <v>8</v>
      </c>
    </row>
    <row r="12635" spans="1:4" x14ac:dyDescent="0.3">
      <c r="A12635">
        <v>2253</v>
      </c>
      <c r="B12635" t="s">
        <v>41</v>
      </c>
      <c r="C12635" t="s">
        <v>20</v>
      </c>
      <c r="D12635">
        <v>23</v>
      </c>
    </row>
    <row r="12636" spans="1:4" x14ac:dyDescent="0.3">
      <c r="A12636">
        <v>2253</v>
      </c>
      <c r="B12636" t="s">
        <v>41</v>
      </c>
      <c r="C12636" t="s">
        <v>21</v>
      </c>
      <c r="D12636">
        <v>4</v>
      </c>
    </row>
    <row r="12637" spans="1:4" x14ac:dyDescent="0.3">
      <c r="A12637">
        <v>2253</v>
      </c>
      <c r="B12637" t="s">
        <v>41</v>
      </c>
      <c r="C12637" t="s">
        <v>22</v>
      </c>
      <c r="D12637">
        <v>18</v>
      </c>
    </row>
    <row r="12638" spans="1:4" x14ac:dyDescent="0.3">
      <c r="A12638">
        <v>2326</v>
      </c>
      <c r="B12638" t="s">
        <v>41</v>
      </c>
      <c r="C12638" t="s">
        <v>17</v>
      </c>
      <c r="D12638">
        <v>32</v>
      </c>
    </row>
    <row r="12639" spans="1:4" x14ac:dyDescent="0.3">
      <c r="A12639">
        <v>2326</v>
      </c>
      <c r="B12639" t="s">
        <v>41</v>
      </c>
      <c r="C12639" t="s">
        <v>18</v>
      </c>
      <c r="D12639">
        <v>0</v>
      </c>
    </row>
    <row r="12640" spans="1:4" x14ac:dyDescent="0.3">
      <c r="A12640">
        <v>2326</v>
      </c>
      <c r="B12640" t="s">
        <v>41</v>
      </c>
      <c r="C12640" t="s">
        <v>19</v>
      </c>
      <c r="D12640">
        <v>8</v>
      </c>
    </row>
    <row r="12641" spans="1:4" x14ac:dyDescent="0.3">
      <c r="A12641">
        <v>2326</v>
      </c>
      <c r="B12641" t="s">
        <v>41</v>
      </c>
      <c r="C12641" t="s">
        <v>20</v>
      </c>
      <c r="D12641">
        <v>23</v>
      </c>
    </row>
    <row r="12642" spans="1:4" x14ac:dyDescent="0.3">
      <c r="A12642">
        <v>2326</v>
      </c>
      <c r="B12642" t="s">
        <v>41</v>
      </c>
      <c r="C12642" t="s">
        <v>21</v>
      </c>
      <c r="D12642">
        <v>4</v>
      </c>
    </row>
    <row r="12643" spans="1:4" x14ac:dyDescent="0.3">
      <c r="A12643">
        <v>2326</v>
      </c>
      <c r="B12643" t="s">
        <v>41</v>
      </c>
      <c r="C12643" t="s">
        <v>22</v>
      </c>
      <c r="D12643">
        <v>18</v>
      </c>
    </row>
    <row r="12644" spans="1:4" x14ac:dyDescent="0.3">
      <c r="A12644">
        <v>1876</v>
      </c>
      <c r="B12644" t="s">
        <v>45</v>
      </c>
      <c r="C12644" t="s">
        <v>17</v>
      </c>
      <c r="D12644">
        <v>32</v>
      </c>
    </row>
    <row r="12645" spans="1:4" x14ac:dyDescent="0.3">
      <c r="A12645">
        <v>1876</v>
      </c>
      <c r="B12645" t="s">
        <v>45</v>
      </c>
      <c r="C12645" t="s">
        <v>18</v>
      </c>
      <c r="D12645">
        <v>0</v>
      </c>
    </row>
    <row r="12646" spans="1:4" x14ac:dyDescent="0.3">
      <c r="A12646">
        <v>1876</v>
      </c>
      <c r="B12646" t="s">
        <v>45</v>
      </c>
      <c r="C12646" t="s">
        <v>19</v>
      </c>
      <c r="D12646">
        <v>8</v>
      </c>
    </row>
    <row r="12647" spans="1:4" x14ac:dyDescent="0.3">
      <c r="A12647">
        <v>1876</v>
      </c>
      <c r="B12647" t="s">
        <v>45</v>
      </c>
      <c r="C12647" t="s">
        <v>20</v>
      </c>
      <c r="D12647">
        <v>23</v>
      </c>
    </row>
    <row r="12648" spans="1:4" x14ac:dyDescent="0.3">
      <c r="A12648">
        <v>1876</v>
      </c>
      <c r="B12648" t="s">
        <v>45</v>
      </c>
      <c r="C12648" t="s">
        <v>21</v>
      </c>
      <c r="D12648">
        <v>4</v>
      </c>
    </row>
    <row r="12649" spans="1:4" x14ac:dyDescent="0.3">
      <c r="A12649">
        <v>1876</v>
      </c>
      <c r="B12649" t="s">
        <v>45</v>
      </c>
      <c r="C12649" t="s">
        <v>22</v>
      </c>
      <c r="D12649">
        <v>18</v>
      </c>
    </row>
    <row r="12650" spans="1:4" x14ac:dyDescent="0.3">
      <c r="A12650">
        <v>624</v>
      </c>
      <c r="B12650" t="s">
        <v>47</v>
      </c>
      <c r="C12650" t="s">
        <v>17</v>
      </c>
      <c r="D12650">
        <v>6</v>
      </c>
    </row>
    <row r="12651" spans="1:4" x14ac:dyDescent="0.3">
      <c r="A12651">
        <v>624</v>
      </c>
      <c r="B12651" t="s">
        <v>47</v>
      </c>
      <c r="C12651" t="s">
        <v>18</v>
      </c>
      <c r="D12651">
        <v>4</v>
      </c>
    </row>
    <row r="12652" spans="1:4" x14ac:dyDescent="0.3">
      <c r="A12652">
        <v>624</v>
      </c>
      <c r="B12652" t="s">
        <v>47</v>
      </c>
      <c r="C12652" t="s">
        <v>19</v>
      </c>
      <c r="D12652">
        <v>1</v>
      </c>
    </row>
    <row r="12653" spans="1:4" x14ac:dyDescent="0.3">
      <c r="A12653">
        <v>624</v>
      </c>
      <c r="B12653" t="s">
        <v>47</v>
      </c>
      <c r="C12653" t="s">
        <v>20</v>
      </c>
      <c r="D12653">
        <v>7</v>
      </c>
    </row>
    <row r="12654" spans="1:4" x14ac:dyDescent="0.3">
      <c r="A12654">
        <v>624</v>
      </c>
      <c r="B12654" t="s">
        <v>47</v>
      </c>
      <c r="C12654" t="s">
        <v>21</v>
      </c>
      <c r="D12654">
        <v>2</v>
      </c>
    </row>
    <row r="12655" spans="1:4" x14ac:dyDescent="0.3">
      <c r="A12655">
        <v>624</v>
      </c>
      <c r="B12655" t="s">
        <v>47</v>
      </c>
      <c r="C12655" t="s">
        <v>22</v>
      </c>
      <c r="D12655">
        <v>15</v>
      </c>
    </row>
    <row r="12656" spans="1:4" x14ac:dyDescent="0.3">
      <c r="A12656">
        <v>9668</v>
      </c>
      <c r="B12656" t="s">
        <v>47</v>
      </c>
      <c r="C12656" t="s">
        <v>17</v>
      </c>
      <c r="D12656">
        <v>4</v>
      </c>
    </row>
    <row r="12657" spans="1:4" x14ac:dyDescent="0.3">
      <c r="A12657">
        <v>9668</v>
      </c>
      <c r="B12657" t="s">
        <v>47</v>
      </c>
      <c r="C12657" t="s">
        <v>18</v>
      </c>
      <c r="D12657">
        <v>16</v>
      </c>
    </row>
    <row r="12658" spans="1:4" x14ac:dyDescent="0.3">
      <c r="A12658">
        <v>9668</v>
      </c>
      <c r="B12658" t="s">
        <v>47</v>
      </c>
      <c r="C12658" t="s">
        <v>19</v>
      </c>
      <c r="D12658">
        <v>20</v>
      </c>
    </row>
    <row r="12659" spans="1:4" x14ac:dyDescent="0.3">
      <c r="A12659">
        <v>9668</v>
      </c>
      <c r="B12659" t="s">
        <v>47</v>
      </c>
      <c r="C12659" t="s">
        <v>20</v>
      </c>
      <c r="D12659">
        <v>0</v>
      </c>
    </row>
    <row r="12660" spans="1:4" x14ac:dyDescent="0.3">
      <c r="A12660">
        <v>9668</v>
      </c>
      <c r="B12660" t="s">
        <v>47</v>
      </c>
      <c r="C12660" t="s">
        <v>21</v>
      </c>
      <c r="D12660">
        <v>17</v>
      </c>
    </row>
    <row r="12661" spans="1:4" x14ac:dyDescent="0.3">
      <c r="A12661">
        <v>9668</v>
      </c>
      <c r="B12661" t="s">
        <v>47</v>
      </c>
      <c r="C12661" t="s">
        <v>22</v>
      </c>
      <c r="D12661">
        <v>20</v>
      </c>
    </row>
    <row r="12662" spans="1:4" x14ac:dyDescent="0.3">
      <c r="A12662">
        <v>4055</v>
      </c>
      <c r="B12662" t="s">
        <v>41</v>
      </c>
      <c r="C12662" t="s">
        <v>17</v>
      </c>
      <c r="D12662">
        <v>2</v>
      </c>
    </row>
    <row r="12663" spans="1:4" x14ac:dyDescent="0.3">
      <c r="A12663">
        <v>4055</v>
      </c>
      <c r="B12663" t="s">
        <v>41</v>
      </c>
      <c r="C12663" t="s">
        <v>18</v>
      </c>
      <c r="D12663">
        <v>10</v>
      </c>
    </row>
    <row r="12664" spans="1:4" x14ac:dyDescent="0.3">
      <c r="A12664">
        <v>4055</v>
      </c>
      <c r="B12664" t="s">
        <v>41</v>
      </c>
      <c r="C12664" t="s">
        <v>19</v>
      </c>
      <c r="D12664">
        <v>11</v>
      </c>
    </row>
    <row r="12665" spans="1:4" x14ac:dyDescent="0.3">
      <c r="A12665">
        <v>4055</v>
      </c>
      <c r="B12665" t="s">
        <v>41</v>
      </c>
      <c r="C12665" t="s">
        <v>20</v>
      </c>
      <c r="D12665">
        <v>12</v>
      </c>
    </row>
    <row r="12666" spans="1:4" x14ac:dyDescent="0.3">
      <c r="A12666">
        <v>4055</v>
      </c>
      <c r="B12666" t="s">
        <v>41</v>
      </c>
      <c r="C12666" t="s">
        <v>21</v>
      </c>
      <c r="D12666">
        <v>9</v>
      </c>
    </row>
    <row r="12667" spans="1:4" x14ac:dyDescent="0.3">
      <c r="A12667">
        <v>4055</v>
      </c>
      <c r="B12667" t="s">
        <v>41</v>
      </c>
      <c r="C12667" t="s">
        <v>22</v>
      </c>
      <c r="D12667">
        <v>20</v>
      </c>
    </row>
    <row r="12668" spans="1:4" x14ac:dyDescent="0.3">
      <c r="A12668">
        <v>2661</v>
      </c>
      <c r="B12668" t="s">
        <v>47</v>
      </c>
      <c r="C12668" t="s">
        <v>17</v>
      </c>
      <c r="D12668">
        <v>12</v>
      </c>
    </row>
    <row r="12669" spans="1:4" x14ac:dyDescent="0.3">
      <c r="A12669">
        <v>2661</v>
      </c>
      <c r="B12669" t="s">
        <v>47</v>
      </c>
      <c r="C12669" t="s">
        <v>18</v>
      </c>
      <c r="D12669">
        <v>4</v>
      </c>
    </row>
    <row r="12670" spans="1:4" x14ac:dyDescent="0.3">
      <c r="A12670">
        <v>2661</v>
      </c>
      <c r="B12670" t="s">
        <v>47</v>
      </c>
      <c r="C12670" t="s">
        <v>19</v>
      </c>
      <c r="D12670">
        <v>2</v>
      </c>
    </row>
    <row r="12671" spans="1:4" x14ac:dyDescent="0.3">
      <c r="A12671">
        <v>2661</v>
      </c>
      <c r="B12671" t="s">
        <v>47</v>
      </c>
      <c r="C12671" t="s">
        <v>20</v>
      </c>
      <c r="D12671">
        <v>10</v>
      </c>
    </row>
    <row r="12672" spans="1:4" x14ac:dyDescent="0.3">
      <c r="A12672">
        <v>2661</v>
      </c>
      <c r="B12672" t="s">
        <v>47</v>
      </c>
      <c r="C12672" t="s">
        <v>21</v>
      </c>
      <c r="D12672">
        <v>6</v>
      </c>
    </row>
    <row r="12673" spans="1:4" x14ac:dyDescent="0.3">
      <c r="A12673">
        <v>2661</v>
      </c>
      <c r="B12673" t="s">
        <v>47</v>
      </c>
      <c r="C12673" t="s">
        <v>22</v>
      </c>
      <c r="D12673">
        <v>10</v>
      </c>
    </row>
    <row r="12674" spans="1:4" x14ac:dyDescent="0.3">
      <c r="A12674">
        <v>3130</v>
      </c>
      <c r="B12674" t="s">
        <v>41</v>
      </c>
      <c r="C12674" t="s">
        <v>17</v>
      </c>
      <c r="D12674">
        <v>12</v>
      </c>
    </row>
    <row r="12675" spans="1:4" x14ac:dyDescent="0.3">
      <c r="A12675">
        <v>3130</v>
      </c>
      <c r="B12675" t="s">
        <v>41</v>
      </c>
      <c r="C12675" t="s">
        <v>18</v>
      </c>
      <c r="D12675">
        <v>4</v>
      </c>
    </row>
    <row r="12676" spans="1:4" x14ac:dyDescent="0.3">
      <c r="A12676">
        <v>3130</v>
      </c>
      <c r="B12676" t="s">
        <v>41</v>
      </c>
      <c r="C12676" t="s">
        <v>19</v>
      </c>
      <c r="D12676">
        <v>2</v>
      </c>
    </row>
    <row r="12677" spans="1:4" x14ac:dyDescent="0.3">
      <c r="A12677">
        <v>3130</v>
      </c>
      <c r="B12677" t="s">
        <v>41</v>
      </c>
      <c r="C12677" t="s">
        <v>20</v>
      </c>
      <c r="D12677">
        <v>10</v>
      </c>
    </row>
    <row r="12678" spans="1:4" x14ac:dyDescent="0.3">
      <c r="A12678">
        <v>3130</v>
      </c>
      <c r="B12678" t="s">
        <v>41</v>
      </c>
      <c r="C12678" t="s">
        <v>21</v>
      </c>
      <c r="D12678">
        <v>6</v>
      </c>
    </row>
    <row r="12679" spans="1:4" x14ac:dyDescent="0.3">
      <c r="A12679">
        <v>3130</v>
      </c>
      <c r="B12679" t="s">
        <v>41</v>
      </c>
      <c r="C12679" t="s">
        <v>22</v>
      </c>
      <c r="D12679">
        <v>10</v>
      </c>
    </row>
    <row r="12680" spans="1:4" x14ac:dyDescent="0.3">
      <c r="A12680">
        <v>10826</v>
      </c>
      <c r="B12680" t="s">
        <v>41</v>
      </c>
      <c r="C12680" t="s">
        <v>17</v>
      </c>
      <c r="D12680">
        <v>6</v>
      </c>
    </row>
    <row r="12681" spans="1:4" x14ac:dyDescent="0.3">
      <c r="A12681">
        <v>10826</v>
      </c>
      <c r="B12681" t="s">
        <v>41</v>
      </c>
      <c r="C12681" t="s">
        <v>18</v>
      </c>
      <c r="D12681">
        <v>1</v>
      </c>
    </row>
    <row r="12682" spans="1:4" x14ac:dyDescent="0.3">
      <c r="A12682">
        <v>10826</v>
      </c>
      <c r="B12682" t="s">
        <v>41</v>
      </c>
      <c r="C12682" t="s">
        <v>19</v>
      </c>
      <c r="D12682">
        <v>7</v>
      </c>
    </row>
    <row r="12683" spans="1:4" x14ac:dyDescent="0.3">
      <c r="A12683">
        <v>10826</v>
      </c>
      <c r="B12683" t="s">
        <v>41</v>
      </c>
      <c r="C12683" t="s">
        <v>20</v>
      </c>
      <c r="D12683">
        <v>23</v>
      </c>
    </row>
    <row r="12684" spans="1:4" x14ac:dyDescent="0.3">
      <c r="A12684">
        <v>10826</v>
      </c>
      <c r="B12684" t="s">
        <v>41</v>
      </c>
      <c r="C12684" t="s">
        <v>21</v>
      </c>
      <c r="D12684">
        <v>4</v>
      </c>
    </row>
    <row r="12685" spans="1:4" x14ac:dyDescent="0.3">
      <c r="A12685">
        <v>10826</v>
      </c>
      <c r="B12685" t="s">
        <v>41</v>
      </c>
      <c r="C12685" t="s">
        <v>22</v>
      </c>
      <c r="D12685">
        <v>19</v>
      </c>
    </row>
    <row r="12686" spans="1:4" x14ac:dyDescent="0.3">
      <c r="A12686">
        <v>4086</v>
      </c>
      <c r="B12686" t="s">
        <v>52</v>
      </c>
      <c r="C12686" t="s">
        <v>17</v>
      </c>
      <c r="D12686">
        <v>6</v>
      </c>
    </row>
    <row r="12687" spans="1:4" x14ac:dyDescent="0.3">
      <c r="A12687">
        <v>4086</v>
      </c>
      <c r="B12687" t="s">
        <v>52</v>
      </c>
      <c r="C12687" t="s">
        <v>18</v>
      </c>
      <c r="D12687">
        <v>1</v>
      </c>
    </row>
    <row r="12688" spans="1:4" x14ac:dyDescent="0.3">
      <c r="A12688">
        <v>4086</v>
      </c>
      <c r="B12688" t="s">
        <v>52</v>
      </c>
      <c r="C12688" t="s">
        <v>19</v>
      </c>
      <c r="D12688">
        <v>7</v>
      </c>
    </row>
    <row r="12689" spans="1:4" x14ac:dyDescent="0.3">
      <c r="A12689">
        <v>4086</v>
      </c>
      <c r="B12689" t="s">
        <v>52</v>
      </c>
      <c r="C12689" t="s">
        <v>20</v>
      </c>
      <c r="D12689">
        <v>23</v>
      </c>
    </row>
    <row r="12690" spans="1:4" x14ac:dyDescent="0.3">
      <c r="A12690">
        <v>4086</v>
      </c>
      <c r="B12690" t="s">
        <v>52</v>
      </c>
      <c r="C12690" t="s">
        <v>21</v>
      </c>
      <c r="D12690">
        <v>4</v>
      </c>
    </row>
    <row r="12691" spans="1:4" x14ac:dyDescent="0.3">
      <c r="A12691">
        <v>4086</v>
      </c>
      <c r="B12691" t="s">
        <v>52</v>
      </c>
      <c r="C12691" t="s">
        <v>22</v>
      </c>
      <c r="D12691">
        <v>19</v>
      </c>
    </row>
    <row r="12692" spans="1:4" x14ac:dyDescent="0.3">
      <c r="A12692">
        <v>10304</v>
      </c>
      <c r="B12692" t="s">
        <v>41</v>
      </c>
      <c r="C12692" t="s">
        <v>17</v>
      </c>
      <c r="D12692">
        <v>6</v>
      </c>
    </row>
    <row r="12693" spans="1:4" x14ac:dyDescent="0.3">
      <c r="A12693">
        <v>10304</v>
      </c>
      <c r="B12693" t="s">
        <v>41</v>
      </c>
      <c r="C12693" t="s">
        <v>18</v>
      </c>
      <c r="D12693">
        <v>1</v>
      </c>
    </row>
    <row r="12694" spans="1:4" x14ac:dyDescent="0.3">
      <c r="A12694">
        <v>10304</v>
      </c>
      <c r="B12694" t="s">
        <v>41</v>
      </c>
      <c r="C12694" t="s">
        <v>19</v>
      </c>
      <c r="D12694">
        <v>7</v>
      </c>
    </row>
    <row r="12695" spans="1:4" x14ac:dyDescent="0.3">
      <c r="A12695">
        <v>10304</v>
      </c>
      <c r="B12695" t="s">
        <v>41</v>
      </c>
      <c r="C12695" t="s">
        <v>20</v>
      </c>
      <c r="D12695">
        <v>23</v>
      </c>
    </row>
    <row r="12696" spans="1:4" x14ac:dyDescent="0.3">
      <c r="A12696">
        <v>10304</v>
      </c>
      <c r="B12696" t="s">
        <v>41</v>
      </c>
      <c r="C12696" t="s">
        <v>21</v>
      </c>
      <c r="D12696">
        <v>4</v>
      </c>
    </row>
    <row r="12697" spans="1:4" x14ac:dyDescent="0.3">
      <c r="A12697">
        <v>10304</v>
      </c>
      <c r="B12697" t="s">
        <v>41</v>
      </c>
      <c r="C12697" t="s">
        <v>22</v>
      </c>
      <c r="D12697">
        <v>19</v>
      </c>
    </row>
    <row r="12698" spans="1:4" x14ac:dyDescent="0.3">
      <c r="A12698">
        <v>7892</v>
      </c>
      <c r="B12698" t="s">
        <v>43</v>
      </c>
      <c r="C12698" t="s">
        <v>17</v>
      </c>
      <c r="D12698">
        <v>6</v>
      </c>
    </row>
    <row r="12699" spans="1:4" x14ac:dyDescent="0.3">
      <c r="A12699">
        <v>7892</v>
      </c>
      <c r="B12699" t="s">
        <v>43</v>
      </c>
      <c r="C12699" t="s">
        <v>18</v>
      </c>
      <c r="D12699">
        <v>4</v>
      </c>
    </row>
    <row r="12700" spans="1:4" x14ac:dyDescent="0.3">
      <c r="A12700">
        <v>7892</v>
      </c>
      <c r="B12700" t="s">
        <v>43</v>
      </c>
      <c r="C12700" t="s">
        <v>19</v>
      </c>
      <c r="D12700">
        <v>25</v>
      </c>
    </row>
    <row r="12701" spans="1:4" x14ac:dyDescent="0.3">
      <c r="A12701">
        <v>7892</v>
      </c>
      <c r="B12701" t="s">
        <v>43</v>
      </c>
      <c r="C12701" t="s">
        <v>20</v>
      </c>
      <c r="D12701">
        <v>15</v>
      </c>
    </row>
    <row r="12702" spans="1:4" x14ac:dyDescent="0.3">
      <c r="A12702">
        <v>7892</v>
      </c>
      <c r="B12702" t="s">
        <v>43</v>
      </c>
      <c r="C12702" t="s">
        <v>21</v>
      </c>
      <c r="D12702">
        <v>12</v>
      </c>
    </row>
    <row r="12703" spans="1:4" x14ac:dyDescent="0.3">
      <c r="A12703">
        <v>7892</v>
      </c>
      <c r="B12703" t="s">
        <v>43</v>
      </c>
      <c r="C12703" t="s">
        <v>22</v>
      </c>
      <c r="D12703">
        <v>13</v>
      </c>
    </row>
    <row r="12704" spans="1:4" x14ac:dyDescent="0.3">
      <c r="A12704">
        <v>6528</v>
      </c>
      <c r="B12704" t="s">
        <v>41</v>
      </c>
      <c r="C12704" t="s">
        <v>17</v>
      </c>
      <c r="D12704">
        <v>2</v>
      </c>
    </row>
    <row r="12705" spans="1:4" x14ac:dyDescent="0.3">
      <c r="A12705">
        <v>6528</v>
      </c>
      <c r="B12705" t="s">
        <v>41</v>
      </c>
      <c r="C12705" t="s">
        <v>18</v>
      </c>
      <c r="D12705">
        <v>2</v>
      </c>
    </row>
    <row r="12706" spans="1:4" x14ac:dyDescent="0.3">
      <c r="A12706">
        <v>6528</v>
      </c>
      <c r="B12706" t="s">
        <v>41</v>
      </c>
      <c r="C12706" t="s">
        <v>19</v>
      </c>
      <c r="D12706">
        <v>2</v>
      </c>
    </row>
    <row r="12707" spans="1:4" x14ac:dyDescent="0.3">
      <c r="A12707">
        <v>6528</v>
      </c>
      <c r="B12707" t="s">
        <v>41</v>
      </c>
      <c r="C12707" t="s">
        <v>20</v>
      </c>
      <c r="D12707">
        <v>2</v>
      </c>
    </row>
    <row r="12708" spans="1:4" x14ac:dyDescent="0.3">
      <c r="A12708">
        <v>6528</v>
      </c>
      <c r="B12708" t="s">
        <v>41</v>
      </c>
      <c r="C12708" t="s">
        <v>21</v>
      </c>
      <c r="D12708">
        <v>1</v>
      </c>
    </row>
    <row r="12709" spans="1:4" x14ac:dyDescent="0.3">
      <c r="A12709">
        <v>6528</v>
      </c>
      <c r="B12709" t="s">
        <v>41</v>
      </c>
      <c r="C12709" t="s">
        <v>22</v>
      </c>
      <c r="D12709">
        <v>1</v>
      </c>
    </row>
    <row r="12710" spans="1:4" x14ac:dyDescent="0.3">
      <c r="A12710">
        <v>6398</v>
      </c>
      <c r="B12710" t="s">
        <v>41</v>
      </c>
      <c r="C12710" t="s">
        <v>17</v>
      </c>
      <c r="D12710">
        <v>7</v>
      </c>
    </row>
    <row r="12711" spans="1:4" x14ac:dyDescent="0.3">
      <c r="A12711">
        <v>6398</v>
      </c>
      <c r="B12711" t="s">
        <v>41</v>
      </c>
      <c r="C12711" t="s">
        <v>18</v>
      </c>
      <c r="D12711">
        <v>10</v>
      </c>
    </row>
    <row r="12712" spans="1:4" x14ac:dyDescent="0.3">
      <c r="A12712">
        <v>6398</v>
      </c>
      <c r="B12712" t="s">
        <v>41</v>
      </c>
      <c r="C12712" t="s">
        <v>19</v>
      </c>
      <c r="D12712">
        <v>13</v>
      </c>
    </row>
    <row r="12713" spans="1:4" x14ac:dyDescent="0.3">
      <c r="A12713">
        <v>6398</v>
      </c>
      <c r="B12713" t="s">
        <v>41</v>
      </c>
      <c r="C12713" t="s">
        <v>20</v>
      </c>
      <c r="D12713">
        <v>16</v>
      </c>
    </row>
    <row r="12714" spans="1:4" x14ac:dyDescent="0.3">
      <c r="A12714">
        <v>6398</v>
      </c>
      <c r="B12714" t="s">
        <v>41</v>
      </c>
      <c r="C12714" t="s">
        <v>21</v>
      </c>
      <c r="D12714">
        <v>0</v>
      </c>
    </row>
    <row r="12715" spans="1:4" x14ac:dyDescent="0.3">
      <c r="A12715">
        <v>6398</v>
      </c>
      <c r="B12715" t="s">
        <v>41</v>
      </c>
      <c r="C12715" t="s">
        <v>22</v>
      </c>
      <c r="D12715">
        <v>4</v>
      </c>
    </row>
    <row r="12716" spans="1:4" x14ac:dyDescent="0.3">
      <c r="A12716">
        <v>5294</v>
      </c>
      <c r="B12716" t="s">
        <v>41</v>
      </c>
      <c r="C12716" t="s">
        <v>17</v>
      </c>
      <c r="D12716">
        <v>6</v>
      </c>
    </row>
    <row r="12717" spans="1:4" x14ac:dyDescent="0.3">
      <c r="A12717">
        <v>5294</v>
      </c>
      <c r="B12717" t="s">
        <v>41</v>
      </c>
      <c r="C12717" t="s">
        <v>18</v>
      </c>
      <c r="D12717">
        <v>8</v>
      </c>
    </row>
    <row r="12718" spans="1:4" x14ac:dyDescent="0.3">
      <c r="A12718">
        <v>5294</v>
      </c>
      <c r="B12718" t="s">
        <v>41</v>
      </c>
      <c r="C12718" t="s">
        <v>19</v>
      </c>
      <c r="D12718">
        <v>19</v>
      </c>
    </row>
    <row r="12719" spans="1:4" x14ac:dyDescent="0.3">
      <c r="A12719">
        <v>5294</v>
      </c>
      <c r="B12719" t="s">
        <v>41</v>
      </c>
      <c r="C12719" t="s">
        <v>20</v>
      </c>
      <c r="D12719">
        <v>16</v>
      </c>
    </row>
    <row r="12720" spans="1:4" x14ac:dyDescent="0.3">
      <c r="A12720">
        <v>5294</v>
      </c>
      <c r="B12720" t="s">
        <v>41</v>
      </c>
      <c r="C12720" t="s">
        <v>21</v>
      </c>
      <c r="D12720">
        <v>4</v>
      </c>
    </row>
    <row r="12721" spans="1:4" x14ac:dyDescent="0.3">
      <c r="A12721">
        <v>5294</v>
      </c>
      <c r="B12721" t="s">
        <v>41</v>
      </c>
      <c r="C12721" t="s">
        <v>22</v>
      </c>
      <c r="D12721">
        <v>4</v>
      </c>
    </row>
    <row r="12722" spans="1:4" x14ac:dyDescent="0.3">
      <c r="A12722">
        <v>3068</v>
      </c>
      <c r="B12722" t="s">
        <v>41</v>
      </c>
      <c r="C12722" t="s">
        <v>17</v>
      </c>
      <c r="D12722">
        <v>1</v>
      </c>
    </row>
    <row r="12723" spans="1:4" x14ac:dyDescent="0.3">
      <c r="A12723">
        <v>3068</v>
      </c>
      <c r="B12723" t="s">
        <v>41</v>
      </c>
      <c r="C12723" t="s">
        <v>18</v>
      </c>
      <c r="D12723">
        <v>12</v>
      </c>
    </row>
    <row r="12724" spans="1:4" x14ac:dyDescent="0.3">
      <c r="A12724">
        <v>3068</v>
      </c>
      <c r="B12724" t="s">
        <v>41</v>
      </c>
      <c r="C12724" t="s">
        <v>19</v>
      </c>
      <c r="D12724">
        <v>9</v>
      </c>
    </row>
    <row r="12725" spans="1:4" x14ac:dyDescent="0.3">
      <c r="A12725">
        <v>3068</v>
      </c>
      <c r="B12725" t="s">
        <v>41</v>
      </c>
      <c r="C12725" t="s">
        <v>20</v>
      </c>
      <c r="D12725">
        <v>0</v>
      </c>
    </row>
    <row r="12726" spans="1:4" x14ac:dyDescent="0.3">
      <c r="A12726">
        <v>3068</v>
      </c>
      <c r="B12726" t="s">
        <v>41</v>
      </c>
      <c r="C12726" t="s">
        <v>21</v>
      </c>
      <c r="D12726">
        <v>14</v>
      </c>
    </row>
    <row r="12727" spans="1:4" x14ac:dyDescent="0.3">
      <c r="A12727">
        <v>3068</v>
      </c>
      <c r="B12727" t="s">
        <v>41</v>
      </c>
      <c r="C12727" t="s">
        <v>22</v>
      </c>
      <c r="D12727">
        <v>7</v>
      </c>
    </row>
    <row r="12728" spans="1:4" x14ac:dyDescent="0.3">
      <c r="A12728">
        <v>8369</v>
      </c>
      <c r="B12728" t="s">
        <v>41</v>
      </c>
      <c r="C12728" t="s">
        <v>17</v>
      </c>
      <c r="D12728">
        <v>1</v>
      </c>
    </row>
    <row r="12729" spans="1:4" x14ac:dyDescent="0.3">
      <c r="A12729">
        <v>8369</v>
      </c>
      <c r="B12729" t="s">
        <v>41</v>
      </c>
      <c r="C12729" t="s">
        <v>18</v>
      </c>
      <c r="D12729">
        <v>2</v>
      </c>
    </row>
    <row r="12730" spans="1:4" x14ac:dyDescent="0.3">
      <c r="A12730">
        <v>8369</v>
      </c>
      <c r="B12730" t="s">
        <v>41</v>
      </c>
      <c r="C12730" t="s">
        <v>19</v>
      </c>
      <c r="D12730">
        <v>7</v>
      </c>
    </row>
    <row r="12731" spans="1:4" x14ac:dyDescent="0.3">
      <c r="A12731">
        <v>8369</v>
      </c>
      <c r="B12731" t="s">
        <v>41</v>
      </c>
      <c r="C12731" t="s">
        <v>20</v>
      </c>
      <c r="D12731">
        <v>4</v>
      </c>
    </row>
    <row r="12732" spans="1:4" x14ac:dyDescent="0.3">
      <c r="A12732">
        <v>8369</v>
      </c>
      <c r="B12732" t="s">
        <v>41</v>
      </c>
      <c r="C12732" t="s">
        <v>21</v>
      </c>
      <c r="D12732">
        <v>3</v>
      </c>
    </row>
    <row r="12733" spans="1:4" x14ac:dyDescent="0.3">
      <c r="A12733">
        <v>8369</v>
      </c>
      <c r="B12733" t="s">
        <v>41</v>
      </c>
      <c r="C12733" t="s">
        <v>22</v>
      </c>
      <c r="D12733">
        <v>11</v>
      </c>
    </row>
    <row r="12734" spans="1:4" x14ac:dyDescent="0.3">
      <c r="A12734">
        <v>2431</v>
      </c>
      <c r="B12734" t="s">
        <v>41</v>
      </c>
      <c r="C12734" t="s">
        <v>17</v>
      </c>
      <c r="D12734">
        <v>12</v>
      </c>
    </row>
    <row r="12735" spans="1:4" x14ac:dyDescent="0.3">
      <c r="A12735">
        <v>2431</v>
      </c>
      <c r="B12735" t="s">
        <v>41</v>
      </c>
      <c r="C12735" t="s">
        <v>18</v>
      </c>
      <c r="D12735">
        <v>4</v>
      </c>
    </row>
    <row r="12736" spans="1:4" x14ac:dyDescent="0.3">
      <c r="A12736">
        <v>2431</v>
      </c>
      <c r="B12736" t="s">
        <v>41</v>
      </c>
      <c r="C12736" t="s">
        <v>19</v>
      </c>
      <c r="D12736">
        <v>19</v>
      </c>
    </row>
    <row r="12737" spans="1:4" x14ac:dyDescent="0.3">
      <c r="A12737">
        <v>2431</v>
      </c>
      <c r="B12737" t="s">
        <v>41</v>
      </c>
      <c r="C12737" t="s">
        <v>20</v>
      </c>
      <c r="D12737">
        <v>12</v>
      </c>
    </row>
    <row r="12738" spans="1:4" x14ac:dyDescent="0.3">
      <c r="A12738">
        <v>2431</v>
      </c>
      <c r="B12738" t="s">
        <v>41</v>
      </c>
      <c r="C12738" t="s">
        <v>21</v>
      </c>
      <c r="D12738">
        <v>6</v>
      </c>
    </row>
    <row r="12739" spans="1:4" x14ac:dyDescent="0.3">
      <c r="A12739">
        <v>2431</v>
      </c>
      <c r="B12739" t="s">
        <v>41</v>
      </c>
      <c r="C12739" t="s">
        <v>22</v>
      </c>
      <c r="D12739">
        <v>14</v>
      </c>
    </row>
    <row r="12740" spans="1:4" x14ac:dyDescent="0.3">
      <c r="A12740">
        <v>10790</v>
      </c>
      <c r="B12740" t="s">
        <v>41</v>
      </c>
      <c r="C12740" t="s">
        <v>17</v>
      </c>
      <c r="D12740">
        <v>9</v>
      </c>
    </row>
    <row r="12741" spans="1:4" x14ac:dyDescent="0.3">
      <c r="A12741">
        <v>10790</v>
      </c>
      <c r="B12741" t="s">
        <v>41</v>
      </c>
      <c r="C12741" t="s">
        <v>18</v>
      </c>
      <c r="D12741">
        <v>0</v>
      </c>
    </row>
    <row r="12742" spans="1:4" x14ac:dyDescent="0.3">
      <c r="A12742">
        <v>10790</v>
      </c>
      <c r="B12742" t="s">
        <v>41</v>
      </c>
      <c r="C12742" t="s">
        <v>19</v>
      </c>
      <c r="D12742">
        <v>5</v>
      </c>
    </row>
    <row r="12743" spans="1:4" x14ac:dyDescent="0.3">
      <c r="A12743">
        <v>10790</v>
      </c>
      <c r="B12743" t="s">
        <v>41</v>
      </c>
      <c r="C12743" t="s">
        <v>20</v>
      </c>
      <c r="D12743">
        <v>0</v>
      </c>
    </row>
    <row r="12744" spans="1:4" x14ac:dyDescent="0.3">
      <c r="A12744">
        <v>10790</v>
      </c>
      <c r="B12744" t="s">
        <v>41</v>
      </c>
      <c r="C12744" t="s">
        <v>21</v>
      </c>
      <c r="D12744">
        <v>0</v>
      </c>
    </row>
    <row r="12745" spans="1:4" x14ac:dyDescent="0.3">
      <c r="A12745">
        <v>10790</v>
      </c>
      <c r="B12745" t="s">
        <v>41</v>
      </c>
      <c r="C12745" t="s">
        <v>22</v>
      </c>
      <c r="D12745">
        <v>7</v>
      </c>
    </row>
    <row r="12746" spans="1:4" x14ac:dyDescent="0.3">
      <c r="A12746">
        <v>5029</v>
      </c>
      <c r="B12746" t="s">
        <v>41</v>
      </c>
      <c r="C12746" t="s">
        <v>17</v>
      </c>
      <c r="D12746">
        <v>3</v>
      </c>
    </row>
    <row r="12747" spans="1:4" x14ac:dyDescent="0.3">
      <c r="A12747">
        <v>5029</v>
      </c>
      <c r="B12747" t="s">
        <v>41</v>
      </c>
      <c r="C12747" t="s">
        <v>18</v>
      </c>
      <c r="D12747">
        <v>1</v>
      </c>
    </row>
    <row r="12748" spans="1:4" x14ac:dyDescent="0.3">
      <c r="A12748">
        <v>5029</v>
      </c>
      <c r="B12748" t="s">
        <v>41</v>
      </c>
      <c r="C12748" t="s">
        <v>19</v>
      </c>
      <c r="D12748">
        <v>2</v>
      </c>
    </row>
    <row r="12749" spans="1:4" x14ac:dyDescent="0.3">
      <c r="A12749">
        <v>5029</v>
      </c>
      <c r="B12749" t="s">
        <v>41</v>
      </c>
      <c r="C12749" t="s">
        <v>20</v>
      </c>
      <c r="D12749">
        <v>4</v>
      </c>
    </row>
    <row r="12750" spans="1:4" x14ac:dyDescent="0.3">
      <c r="A12750">
        <v>5029</v>
      </c>
      <c r="B12750" t="s">
        <v>41</v>
      </c>
      <c r="C12750" t="s">
        <v>21</v>
      </c>
      <c r="D12750">
        <v>3</v>
      </c>
    </row>
    <row r="12751" spans="1:4" x14ac:dyDescent="0.3">
      <c r="A12751">
        <v>5029</v>
      </c>
      <c r="B12751" t="s">
        <v>41</v>
      </c>
      <c r="C12751" t="s">
        <v>22</v>
      </c>
      <c r="D12751">
        <v>1</v>
      </c>
    </row>
    <row r="12752" spans="1:4" x14ac:dyDescent="0.3">
      <c r="A12752">
        <v>6742</v>
      </c>
      <c r="B12752" t="s">
        <v>41</v>
      </c>
      <c r="C12752" t="s">
        <v>17</v>
      </c>
      <c r="D12752">
        <v>2</v>
      </c>
    </row>
    <row r="12753" spans="1:4" x14ac:dyDescent="0.3">
      <c r="A12753">
        <v>6742</v>
      </c>
      <c r="B12753" t="s">
        <v>41</v>
      </c>
      <c r="C12753" t="s">
        <v>18</v>
      </c>
      <c r="D12753">
        <v>2</v>
      </c>
    </row>
    <row r="12754" spans="1:4" x14ac:dyDescent="0.3">
      <c r="A12754">
        <v>6742</v>
      </c>
      <c r="B12754" t="s">
        <v>41</v>
      </c>
      <c r="C12754" t="s">
        <v>19</v>
      </c>
      <c r="D12754">
        <v>1</v>
      </c>
    </row>
    <row r="12755" spans="1:4" x14ac:dyDescent="0.3">
      <c r="A12755">
        <v>6742</v>
      </c>
      <c r="B12755" t="s">
        <v>41</v>
      </c>
      <c r="C12755" t="s">
        <v>20</v>
      </c>
      <c r="D12755">
        <v>3</v>
      </c>
    </row>
    <row r="12756" spans="1:4" x14ac:dyDescent="0.3">
      <c r="A12756">
        <v>6742</v>
      </c>
      <c r="B12756" t="s">
        <v>41</v>
      </c>
      <c r="C12756" t="s">
        <v>21</v>
      </c>
      <c r="D12756">
        <v>1</v>
      </c>
    </row>
    <row r="12757" spans="1:4" x14ac:dyDescent="0.3">
      <c r="A12757">
        <v>6742</v>
      </c>
      <c r="B12757" t="s">
        <v>41</v>
      </c>
      <c r="C12757" t="s">
        <v>22</v>
      </c>
      <c r="D12757">
        <v>2</v>
      </c>
    </row>
    <row r="12758" spans="1:4" x14ac:dyDescent="0.3">
      <c r="A12758">
        <v>8625</v>
      </c>
      <c r="B12758" t="s">
        <v>43</v>
      </c>
      <c r="C12758" t="s">
        <v>17</v>
      </c>
      <c r="D12758">
        <v>15</v>
      </c>
    </row>
    <row r="12759" spans="1:4" x14ac:dyDescent="0.3">
      <c r="A12759">
        <v>8625</v>
      </c>
      <c r="B12759" t="s">
        <v>43</v>
      </c>
      <c r="C12759" t="s">
        <v>18</v>
      </c>
      <c r="D12759">
        <v>1</v>
      </c>
    </row>
    <row r="12760" spans="1:4" x14ac:dyDescent="0.3">
      <c r="A12760">
        <v>8625</v>
      </c>
      <c r="B12760" t="s">
        <v>43</v>
      </c>
      <c r="C12760" t="s">
        <v>19</v>
      </c>
      <c r="D12760">
        <v>23</v>
      </c>
    </row>
    <row r="12761" spans="1:4" x14ac:dyDescent="0.3">
      <c r="A12761">
        <v>8625</v>
      </c>
      <c r="B12761" t="s">
        <v>43</v>
      </c>
      <c r="C12761" t="s">
        <v>20</v>
      </c>
      <c r="D12761">
        <v>0</v>
      </c>
    </row>
    <row r="12762" spans="1:4" x14ac:dyDescent="0.3">
      <c r="A12762">
        <v>8625</v>
      </c>
      <c r="B12762" t="s">
        <v>43</v>
      </c>
      <c r="C12762" t="s">
        <v>21</v>
      </c>
      <c r="D12762">
        <v>5</v>
      </c>
    </row>
    <row r="12763" spans="1:4" x14ac:dyDescent="0.3">
      <c r="A12763">
        <v>8625</v>
      </c>
      <c r="B12763" t="s">
        <v>43</v>
      </c>
      <c r="C12763" t="s">
        <v>22</v>
      </c>
      <c r="D12763">
        <v>1</v>
      </c>
    </row>
    <row r="12764" spans="1:4" x14ac:dyDescent="0.3">
      <c r="A12764">
        <v>6516</v>
      </c>
      <c r="B12764" t="s">
        <v>53</v>
      </c>
      <c r="C12764" t="s">
        <v>17</v>
      </c>
      <c r="D12764">
        <v>0</v>
      </c>
    </row>
    <row r="12765" spans="1:4" x14ac:dyDescent="0.3">
      <c r="A12765">
        <v>6516</v>
      </c>
      <c r="B12765" t="s">
        <v>53</v>
      </c>
      <c r="C12765" t="s">
        <v>18</v>
      </c>
      <c r="D12765">
        <v>0</v>
      </c>
    </row>
    <row r="12766" spans="1:4" x14ac:dyDescent="0.3">
      <c r="A12766">
        <v>6516</v>
      </c>
      <c r="B12766" t="s">
        <v>53</v>
      </c>
      <c r="C12766" t="s">
        <v>19</v>
      </c>
      <c r="D12766">
        <v>1</v>
      </c>
    </row>
    <row r="12767" spans="1:4" x14ac:dyDescent="0.3">
      <c r="A12767">
        <v>6516</v>
      </c>
      <c r="B12767" t="s">
        <v>53</v>
      </c>
      <c r="C12767" t="s">
        <v>20</v>
      </c>
      <c r="D12767">
        <v>7</v>
      </c>
    </row>
    <row r="12768" spans="1:4" x14ac:dyDescent="0.3">
      <c r="A12768">
        <v>6516</v>
      </c>
      <c r="B12768" t="s">
        <v>53</v>
      </c>
      <c r="C12768" t="s">
        <v>21</v>
      </c>
      <c r="D12768">
        <v>4</v>
      </c>
    </row>
    <row r="12769" spans="1:4" x14ac:dyDescent="0.3">
      <c r="A12769">
        <v>6516</v>
      </c>
      <c r="B12769" t="s">
        <v>53</v>
      </c>
      <c r="C12769" t="s">
        <v>22</v>
      </c>
      <c r="D12769">
        <v>6</v>
      </c>
    </row>
    <row r="12770" spans="1:4" x14ac:dyDescent="0.3">
      <c r="A12770">
        <v>4992</v>
      </c>
      <c r="B12770" t="s">
        <v>41</v>
      </c>
      <c r="C12770" t="s">
        <v>17</v>
      </c>
      <c r="D12770">
        <v>6</v>
      </c>
    </row>
    <row r="12771" spans="1:4" x14ac:dyDescent="0.3">
      <c r="A12771">
        <v>4992</v>
      </c>
      <c r="B12771" t="s">
        <v>41</v>
      </c>
      <c r="C12771" t="s">
        <v>18</v>
      </c>
      <c r="D12771">
        <v>4</v>
      </c>
    </row>
    <row r="12772" spans="1:4" x14ac:dyDescent="0.3">
      <c r="A12772">
        <v>4992</v>
      </c>
      <c r="B12772" t="s">
        <v>41</v>
      </c>
      <c r="C12772" t="s">
        <v>19</v>
      </c>
      <c r="D12772">
        <v>16</v>
      </c>
    </row>
    <row r="12773" spans="1:4" x14ac:dyDescent="0.3">
      <c r="A12773">
        <v>4992</v>
      </c>
      <c r="B12773" t="s">
        <v>41</v>
      </c>
      <c r="C12773" t="s">
        <v>20</v>
      </c>
      <c r="D12773">
        <v>3</v>
      </c>
    </row>
    <row r="12774" spans="1:4" x14ac:dyDescent="0.3">
      <c r="A12774">
        <v>4992</v>
      </c>
      <c r="B12774" t="s">
        <v>41</v>
      </c>
      <c r="C12774" t="s">
        <v>21</v>
      </c>
      <c r="D12774">
        <v>10</v>
      </c>
    </row>
    <row r="12775" spans="1:4" x14ac:dyDescent="0.3">
      <c r="A12775">
        <v>4992</v>
      </c>
      <c r="B12775" t="s">
        <v>41</v>
      </c>
      <c r="C12775" t="s">
        <v>22</v>
      </c>
      <c r="D12775">
        <v>30</v>
      </c>
    </row>
    <row r="12776" spans="1:4" x14ac:dyDescent="0.3">
      <c r="A12776">
        <v>4240</v>
      </c>
      <c r="B12776" t="s">
        <v>41</v>
      </c>
      <c r="C12776" t="s">
        <v>17</v>
      </c>
      <c r="D12776">
        <v>4</v>
      </c>
    </row>
    <row r="12777" spans="1:4" x14ac:dyDescent="0.3">
      <c r="A12777">
        <v>4240</v>
      </c>
      <c r="B12777" t="s">
        <v>41</v>
      </c>
      <c r="C12777" t="s">
        <v>18</v>
      </c>
      <c r="D12777">
        <v>9</v>
      </c>
    </row>
    <row r="12778" spans="1:4" x14ac:dyDescent="0.3">
      <c r="A12778">
        <v>4240</v>
      </c>
      <c r="B12778" t="s">
        <v>41</v>
      </c>
      <c r="C12778" t="s">
        <v>19</v>
      </c>
      <c r="D12778">
        <v>16</v>
      </c>
    </row>
    <row r="12779" spans="1:4" x14ac:dyDescent="0.3">
      <c r="A12779">
        <v>4240</v>
      </c>
      <c r="B12779" t="s">
        <v>41</v>
      </c>
      <c r="C12779" t="s">
        <v>20</v>
      </c>
      <c r="D12779">
        <v>17</v>
      </c>
    </row>
    <row r="12780" spans="1:4" x14ac:dyDescent="0.3">
      <c r="A12780">
        <v>4240</v>
      </c>
      <c r="B12780" t="s">
        <v>41</v>
      </c>
      <c r="C12780" t="s">
        <v>21</v>
      </c>
      <c r="D12780">
        <v>0</v>
      </c>
    </row>
    <row r="12781" spans="1:4" x14ac:dyDescent="0.3">
      <c r="A12781">
        <v>4240</v>
      </c>
      <c r="B12781" t="s">
        <v>41</v>
      </c>
      <c r="C12781" t="s">
        <v>22</v>
      </c>
      <c r="D12781">
        <v>12</v>
      </c>
    </row>
    <row r="12782" spans="1:4" x14ac:dyDescent="0.3">
      <c r="A12782">
        <v>2569</v>
      </c>
      <c r="B12782" t="s">
        <v>43</v>
      </c>
      <c r="C12782" t="s">
        <v>17</v>
      </c>
      <c r="D12782">
        <v>3</v>
      </c>
    </row>
    <row r="12783" spans="1:4" x14ac:dyDescent="0.3">
      <c r="A12783">
        <v>2569</v>
      </c>
      <c r="B12783" t="s">
        <v>43</v>
      </c>
      <c r="C12783" t="s">
        <v>18</v>
      </c>
      <c r="D12783">
        <v>14</v>
      </c>
    </row>
    <row r="12784" spans="1:4" x14ac:dyDescent="0.3">
      <c r="A12784">
        <v>2569</v>
      </c>
      <c r="B12784" t="s">
        <v>43</v>
      </c>
      <c r="C12784" t="s">
        <v>19</v>
      </c>
      <c r="D12784">
        <v>17</v>
      </c>
    </row>
    <row r="12785" spans="1:4" x14ac:dyDescent="0.3">
      <c r="A12785">
        <v>2569</v>
      </c>
      <c r="B12785" t="s">
        <v>43</v>
      </c>
      <c r="C12785" t="s">
        <v>20</v>
      </c>
      <c r="D12785">
        <v>6</v>
      </c>
    </row>
    <row r="12786" spans="1:4" x14ac:dyDescent="0.3">
      <c r="A12786">
        <v>2569</v>
      </c>
      <c r="B12786" t="s">
        <v>43</v>
      </c>
      <c r="C12786" t="s">
        <v>21</v>
      </c>
      <c r="D12786">
        <v>1</v>
      </c>
    </row>
    <row r="12787" spans="1:4" x14ac:dyDescent="0.3">
      <c r="A12787">
        <v>2569</v>
      </c>
      <c r="B12787" t="s">
        <v>43</v>
      </c>
      <c r="C12787" t="s">
        <v>22</v>
      </c>
      <c r="D12787">
        <v>5</v>
      </c>
    </row>
    <row r="12788" spans="1:4" x14ac:dyDescent="0.3">
      <c r="A12788">
        <v>1384</v>
      </c>
      <c r="B12788" t="s">
        <v>43</v>
      </c>
      <c r="C12788" t="s">
        <v>17</v>
      </c>
      <c r="D12788">
        <v>6</v>
      </c>
    </row>
    <row r="12789" spans="1:4" x14ac:dyDescent="0.3">
      <c r="A12789">
        <v>1384</v>
      </c>
      <c r="B12789" t="s">
        <v>43</v>
      </c>
      <c r="C12789" t="s">
        <v>18</v>
      </c>
      <c r="D12789">
        <v>4</v>
      </c>
    </row>
    <row r="12790" spans="1:4" x14ac:dyDescent="0.3">
      <c r="A12790">
        <v>1384</v>
      </c>
      <c r="B12790" t="s">
        <v>43</v>
      </c>
      <c r="C12790" t="s">
        <v>19</v>
      </c>
      <c r="D12790">
        <v>14</v>
      </c>
    </row>
    <row r="12791" spans="1:4" x14ac:dyDescent="0.3">
      <c r="A12791">
        <v>1384</v>
      </c>
      <c r="B12791" t="s">
        <v>43</v>
      </c>
      <c r="C12791" t="s">
        <v>20</v>
      </c>
      <c r="D12791">
        <v>8</v>
      </c>
    </row>
    <row r="12792" spans="1:4" x14ac:dyDescent="0.3">
      <c r="A12792">
        <v>1384</v>
      </c>
      <c r="B12792" t="s">
        <v>43</v>
      </c>
      <c r="C12792" t="s">
        <v>21</v>
      </c>
      <c r="D12792">
        <v>8</v>
      </c>
    </row>
    <row r="12793" spans="1:4" x14ac:dyDescent="0.3">
      <c r="A12793">
        <v>1384</v>
      </c>
      <c r="B12793" t="s">
        <v>43</v>
      </c>
      <c r="C12793" t="s">
        <v>22</v>
      </c>
      <c r="D12793">
        <v>22</v>
      </c>
    </row>
    <row r="12794" spans="1:4" x14ac:dyDescent="0.3">
      <c r="A12794">
        <v>9481</v>
      </c>
      <c r="B12794" t="s">
        <v>48</v>
      </c>
      <c r="C12794" t="s">
        <v>17</v>
      </c>
      <c r="D12794">
        <v>9</v>
      </c>
    </row>
    <row r="12795" spans="1:4" x14ac:dyDescent="0.3">
      <c r="A12795">
        <v>9481</v>
      </c>
      <c r="B12795" t="s">
        <v>48</v>
      </c>
      <c r="C12795" t="s">
        <v>18</v>
      </c>
      <c r="D12795">
        <v>9</v>
      </c>
    </row>
    <row r="12796" spans="1:4" x14ac:dyDescent="0.3">
      <c r="A12796">
        <v>9481</v>
      </c>
      <c r="B12796" t="s">
        <v>48</v>
      </c>
      <c r="C12796" t="s">
        <v>19</v>
      </c>
      <c r="D12796">
        <v>11</v>
      </c>
    </row>
    <row r="12797" spans="1:4" x14ac:dyDescent="0.3">
      <c r="A12797">
        <v>9481</v>
      </c>
      <c r="B12797" t="s">
        <v>48</v>
      </c>
      <c r="C12797" t="s">
        <v>20</v>
      </c>
      <c r="D12797">
        <v>13</v>
      </c>
    </row>
    <row r="12798" spans="1:4" x14ac:dyDescent="0.3">
      <c r="A12798">
        <v>9481</v>
      </c>
      <c r="B12798" t="s">
        <v>48</v>
      </c>
      <c r="C12798" t="s">
        <v>21</v>
      </c>
      <c r="D12798">
        <v>10</v>
      </c>
    </row>
    <row r="12799" spans="1:4" x14ac:dyDescent="0.3">
      <c r="A12799">
        <v>9481</v>
      </c>
      <c r="B12799" t="s">
        <v>48</v>
      </c>
      <c r="C12799" t="s">
        <v>22</v>
      </c>
      <c r="D12799">
        <v>16</v>
      </c>
    </row>
    <row r="12800" spans="1:4" x14ac:dyDescent="0.3">
      <c r="A12800">
        <v>1135</v>
      </c>
      <c r="B12800" t="s">
        <v>48</v>
      </c>
      <c r="C12800" t="s">
        <v>17</v>
      </c>
      <c r="D12800">
        <v>18</v>
      </c>
    </row>
    <row r="12801" spans="1:4" x14ac:dyDescent="0.3">
      <c r="A12801">
        <v>1135</v>
      </c>
      <c r="B12801" t="s">
        <v>48</v>
      </c>
      <c r="C12801" t="s">
        <v>18</v>
      </c>
      <c r="D12801">
        <v>2</v>
      </c>
    </row>
    <row r="12802" spans="1:4" x14ac:dyDescent="0.3">
      <c r="A12802">
        <v>1135</v>
      </c>
      <c r="B12802" t="s">
        <v>48</v>
      </c>
      <c r="C12802" t="s">
        <v>19</v>
      </c>
      <c r="D12802">
        <v>19</v>
      </c>
    </row>
    <row r="12803" spans="1:4" x14ac:dyDescent="0.3">
      <c r="A12803">
        <v>1135</v>
      </c>
      <c r="B12803" t="s">
        <v>48</v>
      </c>
      <c r="C12803" t="s">
        <v>20</v>
      </c>
      <c r="D12803">
        <v>0</v>
      </c>
    </row>
    <row r="12804" spans="1:4" x14ac:dyDescent="0.3">
      <c r="A12804">
        <v>1135</v>
      </c>
      <c r="B12804" t="s">
        <v>48</v>
      </c>
      <c r="C12804" t="s">
        <v>21</v>
      </c>
      <c r="D12804">
        <v>2</v>
      </c>
    </row>
    <row r="12805" spans="1:4" x14ac:dyDescent="0.3">
      <c r="A12805">
        <v>1135</v>
      </c>
      <c r="B12805" t="s">
        <v>48</v>
      </c>
      <c r="C12805" t="s">
        <v>22</v>
      </c>
      <c r="D12805">
        <v>6</v>
      </c>
    </row>
    <row r="12806" spans="1:4" x14ac:dyDescent="0.3">
      <c r="A12806">
        <v>24</v>
      </c>
      <c r="B12806" t="s">
        <v>47</v>
      </c>
      <c r="C12806" t="s">
        <v>17</v>
      </c>
      <c r="D12806">
        <v>18</v>
      </c>
    </row>
    <row r="12807" spans="1:4" x14ac:dyDescent="0.3">
      <c r="A12807">
        <v>24</v>
      </c>
      <c r="B12807" t="s">
        <v>47</v>
      </c>
      <c r="C12807" t="s">
        <v>18</v>
      </c>
      <c r="D12807">
        <v>2</v>
      </c>
    </row>
    <row r="12808" spans="1:4" x14ac:dyDescent="0.3">
      <c r="A12808">
        <v>24</v>
      </c>
      <c r="B12808" t="s">
        <v>47</v>
      </c>
      <c r="C12808" t="s">
        <v>19</v>
      </c>
      <c r="D12808">
        <v>19</v>
      </c>
    </row>
    <row r="12809" spans="1:4" x14ac:dyDescent="0.3">
      <c r="A12809">
        <v>24</v>
      </c>
      <c r="B12809" t="s">
        <v>47</v>
      </c>
      <c r="C12809" t="s">
        <v>20</v>
      </c>
      <c r="D12809">
        <v>0</v>
      </c>
    </row>
    <row r="12810" spans="1:4" x14ac:dyDescent="0.3">
      <c r="A12810">
        <v>24</v>
      </c>
      <c r="B12810" t="s">
        <v>47</v>
      </c>
      <c r="C12810" t="s">
        <v>21</v>
      </c>
      <c r="D12810">
        <v>2</v>
      </c>
    </row>
    <row r="12811" spans="1:4" x14ac:dyDescent="0.3">
      <c r="A12811">
        <v>24</v>
      </c>
      <c r="B12811" t="s">
        <v>47</v>
      </c>
      <c r="C12811" t="s">
        <v>22</v>
      </c>
      <c r="D12811">
        <v>6</v>
      </c>
    </row>
    <row r="12812" spans="1:4" x14ac:dyDescent="0.3">
      <c r="A12812">
        <v>3270</v>
      </c>
      <c r="B12812" t="s">
        <v>47</v>
      </c>
      <c r="C12812" t="s">
        <v>17</v>
      </c>
      <c r="D12812">
        <v>12</v>
      </c>
    </row>
    <row r="12813" spans="1:4" x14ac:dyDescent="0.3">
      <c r="A12813">
        <v>3270</v>
      </c>
      <c r="B12813" t="s">
        <v>47</v>
      </c>
      <c r="C12813" t="s">
        <v>18</v>
      </c>
      <c r="D12813">
        <v>23</v>
      </c>
    </row>
    <row r="12814" spans="1:4" x14ac:dyDescent="0.3">
      <c r="A12814">
        <v>3270</v>
      </c>
      <c r="B12814" t="s">
        <v>47</v>
      </c>
      <c r="C12814" t="s">
        <v>19</v>
      </c>
      <c r="D12814">
        <v>38</v>
      </c>
    </row>
    <row r="12815" spans="1:4" x14ac:dyDescent="0.3">
      <c r="A12815">
        <v>3270</v>
      </c>
      <c r="B12815" t="s">
        <v>47</v>
      </c>
      <c r="C12815" t="s">
        <v>20</v>
      </c>
      <c r="D12815">
        <v>30</v>
      </c>
    </row>
    <row r="12816" spans="1:4" x14ac:dyDescent="0.3">
      <c r="A12816">
        <v>3270</v>
      </c>
      <c r="B12816" t="s">
        <v>47</v>
      </c>
      <c r="C12816" t="s">
        <v>21</v>
      </c>
      <c r="D12816">
        <v>18</v>
      </c>
    </row>
    <row r="12817" spans="1:4" x14ac:dyDescent="0.3">
      <c r="A12817">
        <v>3270</v>
      </c>
      <c r="B12817" t="s">
        <v>47</v>
      </c>
      <c r="C12817" t="s">
        <v>22</v>
      </c>
      <c r="D12817">
        <v>7</v>
      </c>
    </row>
    <row r="12818" spans="1:4" x14ac:dyDescent="0.3">
      <c r="A12818">
        <v>7235</v>
      </c>
      <c r="B12818" t="s">
        <v>52</v>
      </c>
      <c r="C12818" t="s">
        <v>17</v>
      </c>
      <c r="D12818">
        <v>2</v>
      </c>
    </row>
    <row r="12819" spans="1:4" x14ac:dyDescent="0.3">
      <c r="A12819">
        <v>7235</v>
      </c>
      <c r="B12819" t="s">
        <v>52</v>
      </c>
      <c r="C12819" t="s">
        <v>18</v>
      </c>
      <c r="D12819">
        <v>5</v>
      </c>
    </row>
    <row r="12820" spans="1:4" x14ac:dyDescent="0.3">
      <c r="A12820">
        <v>7235</v>
      </c>
      <c r="B12820" t="s">
        <v>52</v>
      </c>
      <c r="C12820" t="s">
        <v>19</v>
      </c>
      <c r="D12820">
        <v>12</v>
      </c>
    </row>
    <row r="12821" spans="1:4" x14ac:dyDescent="0.3">
      <c r="A12821">
        <v>7235</v>
      </c>
      <c r="B12821" t="s">
        <v>52</v>
      </c>
      <c r="C12821" t="s">
        <v>20</v>
      </c>
      <c r="D12821">
        <v>4</v>
      </c>
    </row>
    <row r="12822" spans="1:4" x14ac:dyDescent="0.3">
      <c r="A12822">
        <v>7235</v>
      </c>
      <c r="B12822" t="s">
        <v>52</v>
      </c>
      <c r="C12822" t="s">
        <v>21</v>
      </c>
      <c r="D12822">
        <v>8</v>
      </c>
    </row>
    <row r="12823" spans="1:4" x14ac:dyDescent="0.3">
      <c r="A12823">
        <v>7235</v>
      </c>
      <c r="B12823" t="s">
        <v>52</v>
      </c>
      <c r="C12823" t="s">
        <v>22</v>
      </c>
      <c r="D12823">
        <v>7</v>
      </c>
    </row>
    <row r="12824" spans="1:4" x14ac:dyDescent="0.3">
      <c r="A12824">
        <v>10031</v>
      </c>
      <c r="B12824" t="s">
        <v>47</v>
      </c>
      <c r="C12824" t="s">
        <v>17</v>
      </c>
      <c r="D12824">
        <v>20</v>
      </c>
    </row>
    <row r="12825" spans="1:4" x14ac:dyDescent="0.3">
      <c r="A12825">
        <v>10031</v>
      </c>
      <c r="B12825" t="s">
        <v>47</v>
      </c>
      <c r="C12825" t="s">
        <v>18</v>
      </c>
      <c r="D12825">
        <v>2</v>
      </c>
    </row>
    <row r="12826" spans="1:4" x14ac:dyDescent="0.3">
      <c r="A12826">
        <v>10031</v>
      </c>
      <c r="B12826" t="s">
        <v>47</v>
      </c>
      <c r="C12826" t="s">
        <v>19</v>
      </c>
      <c r="D12826">
        <v>23</v>
      </c>
    </row>
    <row r="12827" spans="1:4" x14ac:dyDescent="0.3">
      <c r="A12827">
        <v>10031</v>
      </c>
      <c r="B12827" t="s">
        <v>47</v>
      </c>
      <c r="C12827" t="s">
        <v>20</v>
      </c>
      <c r="D12827">
        <v>3</v>
      </c>
    </row>
    <row r="12828" spans="1:4" x14ac:dyDescent="0.3">
      <c r="A12828">
        <v>10031</v>
      </c>
      <c r="B12828" t="s">
        <v>47</v>
      </c>
      <c r="C12828" t="s">
        <v>21</v>
      </c>
      <c r="D12828">
        <v>1</v>
      </c>
    </row>
    <row r="12829" spans="1:4" x14ac:dyDescent="0.3">
      <c r="A12829">
        <v>10031</v>
      </c>
      <c r="B12829" t="s">
        <v>47</v>
      </c>
      <c r="C12829" t="s">
        <v>22</v>
      </c>
      <c r="D12829">
        <v>4</v>
      </c>
    </row>
    <row r="12830" spans="1:4" x14ac:dyDescent="0.3">
      <c r="A12830">
        <v>4415</v>
      </c>
      <c r="B12830" t="s">
        <v>41</v>
      </c>
      <c r="C12830" t="s">
        <v>17</v>
      </c>
      <c r="D12830">
        <v>10</v>
      </c>
    </row>
    <row r="12831" spans="1:4" x14ac:dyDescent="0.3">
      <c r="A12831">
        <v>4415</v>
      </c>
      <c r="B12831" t="s">
        <v>41</v>
      </c>
      <c r="C12831" t="s">
        <v>18</v>
      </c>
      <c r="D12831">
        <v>4</v>
      </c>
    </row>
    <row r="12832" spans="1:4" x14ac:dyDescent="0.3">
      <c r="A12832">
        <v>4415</v>
      </c>
      <c r="B12832" t="s">
        <v>41</v>
      </c>
      <c r="C12832" t="s">
        <v>19</v>
      </c>
      <c r="D12832">
        <v>4</v>
      </c>
    </row>
    <row r="12833" spans="1:4" x14ac:dyDescent="0.3">
      <c r="A12833">
        <v>4415</v>
      </c>
      <c r="B12833" t="s">
        <v>41</v>
      </c>
      <c r="C12833" t="s">
        <v>20</v>
      </c>
      <c r="D12833">
        <v>3</v>
      </c>
    </row>
    <row r="12834" spans="1:4" x14ac:dyDescent="0.3">
      <c r="A12834">
        <v>4415</v>
      </c>
      <c r="B12834" t="s">
        <v>41</v>
      </c>
      <c r="C12834" t="s">
        <v>21</v>
      </c>
      <c r="D12834">
        <v>3</v>
      </c>
    </row>
    <row r="12835" spans="1:4" x14ac:dyDescent="0.3">
      <c r="A12835">
        <v>4415</v>
      </c>
      <c r="B12835" t="s">
        <v>41</v>
      </c>
      <c r="C12835" t="s">
        <v>22</v>
      </c>
      <c r="D12835">
        <v>14</v>
      </c>
    </row>
    <row r="12836" spans="1:4" x14ac:dyDescent="0.3">
      <c r="A12836">
        <v>3479</v>
      </c>
      <c r="B12836" t="s">
        <v>48</v>
      </c>
      <c r="C12836" t="s">
        <v>17</v>
      </c>
      <c r="D12836">
        <v>4</v>
      </c>
    </row>
    <row r="12837" spans="1:4" x14ac:dyDescent="0.3">
      <c r="A12837">
        <v>3479</v>
      </c>
      <c r="B12837" t="s">
        <v>48</v>
      </c>
      <c r="C12837" t="s">
        <v>18</v>
      </c>
      <c r="D12837">
        <v>8</v>
      </c>
    </row>
    <row r="12838" spans="1:4" x14ac:dyDescent="0.3">
      <c r="A12838">
        <v>3479</v>
      </c>
      <c r="B12838" t="s">
        <v>48</v>
      </c>
      <c r="C12838" t="s">
        <v>19</v>
      </c>
      <c r="D12838">
        <v>11</v>
      </c>
    </row>
    <row r="12839" spans="1:4" x14ac:dyDescent="0.3">
      <c r="A12839">
        <v>3479</v>
      </c>
      <c r="B12839" t="s">
        <v>48</v>
      </c>
      <c r="C12839" t="s">
        <v>20</v>
      </c>
      <c r="D12839">
        <v>12</v>
      </c>
    </row>
    <row r="12840" spans="1:4" x14ac:dyDescent="0.3">
      <c r="A12840">
        <v>3479</v>
      </c>
      <c r="B12840" t="s">
        <v>48</v>
      </c>
      <c r="C12840" t="s">
        <v>21</v>
      </c>
      <c r="D12840">
        <v>2</v>
      </c>
    </row>
    <row r="12841" spans="1:4" x14ac:dyDescent="0.3">
      <c r="A12841">
        <v>3479</v>
      </c>
      <c r="B12841" t="s">
        <v>48</v>
      </c>
      <c r="C12841" t="s">
        <v>22</v>
      </c>
      <c r="D12841">
        <v>13</v>
      </c>
    </row>
    <row r="12842" spans="1:4" x14ac:dyDescent="0.3">
      <c r="A12842">
        <v>2634</v>
      </c>
      <c r="B12842" t="s">
        <v>41</v>
      </c>
      <c r="C12842" t="s">
        <v>17</v>
      </c>
      <c r="D12842">
        <v>5</v>
      </c>
    </row>
    <row r="12843" spans="1:4" x14ac:dyDescent="0.3">
      <c r="A12843">
        <v>2634</v>
      </c>
      <c r="B12843" t="s">
        <v>41</v>
      </c>
      <c r="C12843" t="s">
        <v>18</v>
      </c>
      <c r="D12843">
        <v>7</v>
      </c>
    </row>
    <row r="12844" spans="1:4" x14ac:dyDescent="0.3">
      <c r="A12844">
        <v>2634</v>
      </c>
      <c r="B12844" t="s">
        <v>41</v>
      </c>
      <c r="C12844" t="s">
        <v>19</v>
      </c>
      <c r="D12844">
        <v>31</v>
      </c>
    </row>
    <row r="12845" spans="1:4" x14ac:dyDescent="0.3">
      <c r="A12845">
        <v>2634</v>
      </c>
      <c r="B12845" t="s">
        <v>41</v>
      </c>
      <c r="C12845" t="s">
        <v>20</v>
      </c>
      <c r="D12845">
        <v>15</v>
      </c>
    </row>
    <row r="12846" spans="1:4" x14ac:dyDescent="0.3">
      <c r="A12846">
        <v>2634</v>
      </c>
      <c r="B12846" t="s">
        <v>41</v>
      </c>
      <c r="C12846" t="s">
        <v>21</v>
      </c>
      <c r="D12846">
        <v>4</v>
      </c>
    </row>
    <row r="12847" spans="1:4" x14ac:dyDescent="0.3">
      <c r="A12847">
        <v>2634</v>
      </c>
      <c r="B12847" t="s">
        <v>41</v>
      </c>
      <c r="C12847" t="s">
        <v>22</v>
      </c>
      <c r="D12847">
        <v>7</v>
      </c>
    </row>
    <row r="12848" spans="1:4" x14ac:dyDescent="0.3">
      <c r="A12848">
        <v>4927</v>
      </c>
      <c r="B12848" t="s">
        <v>47</v>
      </c>
      <c r="C12848" t="s">
        <v>17</v>
      </c>
      <c r="D12848">
        <v>8</v>
      </c>
    </row>
    <row r="12849" spans="1:4" x14ac:dyDescent="0.3">
      <c r="A12849">
        <v>4927</v>
      </c>
      <c r="B12849" t="s">
        <v>47</v>
      </c>
      <c r="C12849" t="s">
        <v>18</v>
      </c>
      <c r="D12849">
        <v>3</v>
      </c>
    </row>
    <row r="12850" spans="1:4" x14ac:dyDescent="0.3">
      <c r="A12850">
        <v>4927</v>
      </c>
      <c r="B12850" t="s">
        <v>47</v>
      </c>
      <c r="C12850" t="s">
        <v>19</v>
      </c>
      <c r="D12850">
        <v>22</v>
      </c>
    </row>
    <row r="12851" spans="1:4" x14ac:dyDescent="0.3">
      <c r="A12851">
        <v>4927</v>
      </c>
      <c r="B12851" t="s">
        <v>47</v>
      </c>
      <c r="C12851" t="s">
        <v>20</v>
      </c>
      <c r="D12851">
        <v>21</v>
      </c>
    </row>
    <row r="12852" spans="1:4" x14ac:dyDescent="0.3">
      <c r="A12852">
        <v>4927</v>
      </c>
      <c r="B12852" t="s">
        <v>47</v>
      </c>
      <c r="C12852" t="s">
        <v>21</v>
      </c>
      <c r="D12852">
        <v>1</v>
      </c>
    </row>
    <row r="12853" spans="1:4" x14ac:dyDescent="0.3">
      <c r="A12853">
        <v>4927</v>
      </c>
      <c r="B12853" t="s">
        <v>47</v>
      </c>
      <c r="C12853" t="s">
        <v>22</v>
      </c>
      <c r="D12853">
        <v>13</v>
      </c>
    </row>
    <row r="12854" spans="1:4" x14ac:dyDescent="0.3">
      <c r="A12854">
        <v>8977</v>
      </c>
      <c r="B12854" t="s">
        <v>41</v>
      </c>
      <c r="C12854" t="s">
        <v>17</v>
      </c>
      <c r="D12854">
        <v>1</v>
      </c>
    </row>
    <row r="12855" spans="1:4" x14ac:dyDescent="0.3">
      <c r="A12855">
        <v>8977</v>
      </c>
      <c r="B12855" t="s">
        <v>41</v>
      </c>
      <c r="C12855" t="s">
        <v>18</v>
      </c>
      <c r="D12855">
        <v>3</v>
      </c>
    </row>
    <row r="12856" spans="1:4" x14ac:dyDescent="0.3">
      <c r="A12856">
        <v>8977</v>
      </c>
      <c r="B12856" t="s">
        <v>41</v>
      </c>
      <c r="C12856" t="s">
        <v>19</v>
      </c>
      <c r="D12856">
        <v>4</v>
      </c>
    </row>
    <row r="12857" spans="1:4" x14ac:dyDescent="0.3">
      <c r="A12857">
        <v>8977</v>
      </c>
      <c r="B12857" t="s">
        <v>41</v>
      </c>
      <c r="C12857" t="s">
        <v>20</v>
      </c>
      <c r="D12857">
        <v>2</v>
      </c>
    </row>
    <row r="12858" spans="1:4" x14ac:dyDescent="0.3">
      <c r="A12858">
        <v>8977</v>
      </c>
      <c r="B12858" t="s">
        <v>41</v>
      </c>
      <c r="C12858" t="s">
        <v>21</v>
      </c>
      <c r="D12858">
        <v>3</v>
      </c>
    </row>
    <row r="12859" spans="1:4" x14ac:dyDescent="0.3">
      <c r="A12859">
        <v>8977</v>
      </c>
      <c r="B12859" t="s">
        <v>41</v>
      </c>
      <c r="C12859" t="s">
        <v>22</v>
      </c>
      <c r="D12859">
        <v>11</v>
      </c>
    </row>
    <row r="12860" spans="1:4" x14ac:dyDescent="0.3">
      <c r="A12860">
        <v>10403</v>
      </c>
      <c r="B12860" t="s">
        <v>48</v>
      </c>
      <c r="C12860" t="s">
        <v>17</v>
      </c>
      <c r="D12860">
        <v>2</v>
      </c>
    </row>
    <row r="12861" spans="1:4" x14ac:dyDescent="0.3">
      <c r="A12861">
        <v>10403</v>
      </c>
      <c r="B12861" t="s">
        <v>48</v>
      </c>
      <c r="C12861" t="s">
        <v>18</v>
      </c>
      <c r="D12861">
        <v>13</v>
      </c>
    </row>
    <row r="12862" spans="1:4" x14ac:dyDescent="0.3">
      <c r="A12862">
        <v>10403</v>
      </c>
      <c r="B12862" t="s">
        <v>48</v>
      </c>
      <c r="C12862" t="s">
        <v>19</v>
      </c>
      <c r="D12862">
        <v>6</v>
      </c>
    </row>
    <row r="12863" spans="1:4" x14ac:dyDescent="0.3">
      <c r="A12863">
        <v>10403</v>
      </c>
      <c r="B12863" t="s">
        <v>48</v>
      </c>
      <c r="C12863" t="s">
        <v>20</v>
      </c>
      <c r="D12863">
        <v>7</v>
      </c>
    </row>
    <row r="12864" spans="1:4" x14ac:dyDescent="0.3">
      <c r="A12864">
        <v>10403</v>
      </c>
      <c r="B12864" t="s">
        <v>48</v>
      </c>
      <c r="C12864" t="s">
        <v>21</v>
      </c>
      <c r="D12864">
        <v>5</v>
      </c>
    </row>
    <row r="12865" spans="1:4" x14ac:dyDescent="0.3">
      <c r="A12865">
        <v>10403</v>
      </c>
      <c r="B12865" t="s">
        <v>48</v>
      </c>
      <c r="C12865" t="s">
        <v>22</v>
      </c>
      <c r="D12865">
        <v>11</v>
      </c>
    </row>
    <row r="12866" spans="1:4" x14ac:dyDescent="0.3">
      <c r="A12866">
        <v>6646</v>
      </c>
      <c r="B12866" t="s">
        <v>48</v>
      </c>
      <c r="C12866" t="s">
        <v>17</v>
      </c>
      <c r="D12866">
        <v>3</v>
      </c>
    </row>
    <row r="12867" spans="1:4" x14ac:dyDescent="0.3">
      <c r="A12867">
        <v>6646</v>
      </c>
      <c r="B12867" t="s">
        <v>48</v>
      </c>
      <c r="C12867" t="s">
        <v>18</v>
      </c>
      <c r="D12867">
        <v>0</v>
      </c>
    </row>
    <row r="12868" spans="1:4" x14ac:dyDescent="0.3">
      <c r="A12868">
        <v>6646</v>
      </c>
      <c r="B12868" t="s">
        <v>48</v>
      </c>
      <c r="C12868" t="s">
        <v>19</v>
      </c>
      <c r="D12868">
        <v>5</v>
      </c>
    </row>
    <row r="12869" spans="1:4" x14ac:dyDescent="0.3">
      <c r="A12869">
        <v>6646</v>
      </c>
      <c r="B12869" t="s">
        <v>48</v>
      </c>
      <c r="C12869" t="s">
        <v>20</v>
      </c>
      <c r="D12869">
        <v>13</v>
      </c>
    </row>
    <row r="12870" spans="1:4" x14ac:dyDescent="0.3">
      <c r="A12870">
        <v>6646</v>
      </c>
      <c r="B12870" t="s">
        <v>48</v>
      </c>
      <c r="C12870" t="s">
        <v>21</v>
      </c>
      <c r="D12870">
        <v>0</v>
      </c>
    </row>
    <row r="12871" spans="1:4" x14ac:dyDescent="0.3">
      <c r="A12871">
        <v>6646</v>
      </c>
      <c r="B12871" t="s">
        <v>48</v>
      </c>
      <c r="C12871" t="s">
        <v>22</v>
      </c>
      <c r="D12871">
        <v>1</v>
      </c>
    </row>
    <row r="12872" spans="1:4" x14ac:dyDescent="0.3">
      <c r="A12872">
        <v>11010</v>
      </c>
      <c r="B12872" t="s">
        <v>41</v>
      </c>
      <c r="C12872" t="s">
        <v>17</v>
      </c>
      <c r="D12872">
        <v>19</v>
      </c>
    </row>
    <row r="12873" spans="1:4" x14ac:dyDescent="0.3">
      <c r="A12873">
        <v>11010</v>
      </c>
      <c r="B12873" t="s">
        <v>41</v>
      </c>
      <c r="C12873" t="s">
        <v>18</v>
      </c>
      <c r="D12873">
        <v>3</v>
      </c>
    </row>
    <row r="12874" spans="1:4" x14ac:dyDescent="0.3">
      <c r="A12874">
        <v>11010</v>
      </c>
      <c r="B12874" t="s">
        <v>41</v>
      </c>
      <c r="C12874" t="s">
        <v>19</v>
      </c>
      <c r="D12874">
        <v>18</v>
      </c>
    </row>
    <row r="12875" spans="1:4" x14ac:dyDescent="0.3">
      <c r="A12875">
        <v>11010</v>
      </c>
      <c r="B12875" t="s">
        <v>41</v>
      </c>
      <c r="C12875" t="s">
        <v>20</v>
      </c>
      <c r="D12875">
        <v>3</v>
      </c>
    </row>
    <row r="12876" spans="1:4" x14ac:dyDescent="0.3">
      <c r="A12876">
        <v>11010</v>
      </c>
      <c r="B12876" t="s">
        <v>41</v>
      </c>
      <c r="C12876" t="s">
        <v>21</v>
      </c>
      <c r="D12876">
        <v>1</v>
      </c>
    </row>
    <row r="12877" spans="1:4" x14ac:dyDescent="0.3">
      <c r="A12877">
        <v>11010</v>
      </c>
      <c r="B12877" t="s">
        <v>41</v>
      </c>
      <c r="C12877" t="s">
        <v>22</v>
      </c>
      <c r="D12877">
        <v>0</v>
      </c>
    </row>
    <row r="12878" spans="1:4" x14ac:dyDescent="0.3">
      <c r="A12878">
        <v>3559</v>
      </c>
      <c r="B12878" t="s">
        <v>45</v>
      </c>
      <c r="C12878" t="s">
        <v>17</v>
      </c>
      <c r="D12878">
        <v>12</v>
      </c>
    </row>
    <row r="12879" spans="1:4" x14ac:dyDescent="0.3">
      <c r="A12879">
        <v>3559</v>
      </c>
      <c r="B12879" t="s">
        <v>45</v>
      </c>
      <c r="C12879" t="s">
        <v>18</v>
      </c>
      <c r="D12879">
        <v>11</v>
      </c>
    </row>
    <row r="12880" spans="1:4" x14ac:dyDescent="0.3">
      <c r="A12880">
        <v>3559</v>
      </c>
      <c r="B12880" t="s">
        <v>45</v>
      </c>
      <c r="C12880" t="s">
        <v>19</v>
      </c>
      <c r="D12880">
        <v>10</v>
      </c>
    </row>
    <row r="12881" spans="1:4" x14ac:dyDescent="0.3">
      <c r="A12881">
        <v>3559</v>
      </c>
      <c r="B12881" t="s">
        <v>45</v>
      </c>
      <c r="C12881" t="s">
        <v>20</v>
      </c>
      <c r="D12881">
        <v>3</v>
      </c>
    </row>
    <row r="12882" spans="1:4" x14ac:dyDescent="0.3">
      <c r="A12882">
        <v>3559</v>
      </c>
      <c r="B12882" t="s">
        <v>45</v>
      </c>
      <c r="C12882" t="s">
        <v>21</v>
      </c>
      <c r="D12882">
        <v>12</v>
      </c>
    </row>
    <row r="12883" spans="1:4" x14ac:dyDescent="0.3">
      <c r="A12883">
        <v>3559</v>
      </c>
      <c r="B12883" t="s">
        <v>45</v>
      </c>
      <c r="C12883" t="s">
        <v>22</v>
      </c>
      <c r="D12883">
        <v>9</v>
      </c>
    </row>
    <row r="12884" spans="1:4" x14ac:dyDescent="0.3">
      <c r="A12884">
        <v>7620</v>
      </c>
      <c r="B12884" t="s">
        <v>45</v>
      </c>
      <c r="C12884" t="s">
        <v>17</v>
      </c>
      <c r="D12884">
        <v>5</v>
      </c>
    </row>
    <row r="12885" spans="1:4" x14ac:dyDescent="0.3">
      <c r="A12885">
        <v>7620</v>
      </c>
      <c r="B12885" t="s">
        <v>45</v>
      </c>
      <c r="C12885" t="s">
        <v>18</v>
      </c>
      <c r="D12885">
        <v>11</v>
      </c>
    </row>
    <row r="12886" spans="1:4" x14ac:dyDescent="0.3">
      <c r="A12886">
        <v>7620</v>
      </c>
      <c r="B12886" t="s">
        <v>45</v>
      </c>
      <c r="C12886" t="s">
        <v>19</v>
      </c>
      <c r="D12886">
        <v>16</v>
      </c>
    </row>
    <row r="12887" spans="1:4" x14ac:dyDescent="0.3">
      <c r="A12887">
        <v>7620</v>
      </c>
      <c r="B12887" t="s">
        <v>45</v>
      </c>
      <c r="C12887" t="s">
        <v>20</v>
      </c>
      <c r="D12887">
        <v>21</v>
      </c>
    </row>
    <row r="12888" spans="1:4" x14ac:dyDescent="0.3">
      <c r="A12888">
        <v>7620</v>
      </c>
      <c r="B12888" t="s">
        <v>45</v>
      </c>
      <c r="C12888" t="s">
        <v>21</v>
      </c>
      <c r="D12888">
        <v>8</v>
      </c>
    </row>
    <row r="12889" spans="1:4" x14ac:dyDescent="0.3">
      <c r="A12889">
        <v>7620</v>
      </c>
      <c r="B12889" t="s">
        <v>45</v>
      </c>
      <c r="C12889" t="s">
        <v>22</v>
      </c>
      <c r="D12889">
        <v>45</v>
      </c>
    </row>
    <row r="12890" spans="1:4" x14ac:dyDescent="0.3">
      <c r="A12890">
        <v>5394</v>
      </c>
      <c r="B12890" t="s">
        <v>41</v>
      </c>
      <c r="C12890" t="s">
        <v>17</v>
      </c>
      <c r="D12890">
        <v>3</v>
      </c>
    </row>
    <row r="12891" spans="1:4" x14ac:dyDescent="0.3">
      <c r="A12891">
        <v>5394</v>
      </c>
      <c r="B12891" t="s">
        <v>41</v>
      </c>
      <c r="C12891" t="s">
        <v>18</v>
      </c>
      <c r="D12891">
        <v>9</v>
      </c>
    </row>
    <row r="12892" spans="1:4" x14ac:dyDescent="0.3">
      <c r="A12892">
        <v>5394</v>
      </c>
      <c r="B12892" t="s">
        <v>41</v>
      </c>
      <c r="C12892" t="s">
        <v>19</v>
      </c>
      <c r="D12892">
        <v>4</v>
      </c>
    </row>
    <row r="12893" spans="1:4" x14ac:dyDescent="0.3">
      <c r="A12893">
        <v>5394</v>
      </c>
      <c r="B12893" t="s">
        <v>41</v>
      </c>
      <c r="C12893" t="s">
        <v>20</v>
      </c>
      <c r="D12893">
        <v>7</v>
      </c>
    </row>
    <row r="12894" spans="1:4" x14ac:dyDescent="0.3">
      <c r="A12894">
        <v>5394</v>
      </c>
      <c r="B12894" t="s">
        <v>41</v>
      </c>
      <c r="C12894" t="s">
        <v>21</v>
      </c>
      <c r="D12894">
        <v>8</v>
      </c>
    </row>
    <row r="12895" spans="1:4" x14ac:dyDescent="0.3">
      <c r="A12895">
        <v>5394</v>
      </c>
      <c r="B12895" t="s">
        <v>41</v>
      </c>
      <c r="C12895" t="s">
        <v>22</v>
      </c>
      <c r="D12895">
        <v>7</v>
      </c>
    </row>
    <row r="12896" spans="1:4" x14ac:dyDescent="0.3">
      <c r="A12896">
        <v>642</v>
      </c>
      <c r="B12896" t="s">
        <v>48</v>
      </c>
      <c r="C12896" t="s">
        <v>17</v>
      </c>
      <c r="D12896">
        <v>1</v>
      </c>
    </row>
    <row r="12897" spans="1:4" x14ac:dyDescent="0.3">
      <c r="A12897">
        <v>642</v>
      </c>
      <c r="B12897" t="s">
        <v>48</v>
      </c>
      <c r="C12897" t="s">
        <v>18</v>
      </c>
      <c r="D12897">
        <v>3</v>
      </c>
    </row>
    <row r="12898" spans="1:4" x14ac:dyDescent="0.3">
      <c r="A12898">
        <v>642</v>
      </c>
      <c r="B12898" t="s">
        <v>48</v>
      </c>
      <c r="C12898" t="s">
        <v>19</v>
      </c>
      <c r="D12898">
        <v>2</v>
      </c>
    </row>
    <row r="12899" spans="1:4" x14ac:dyDescent="0.3">
      <c r="A12899">
        <v>642</v>
      </c>
      <c r="B12899" t="s">
        <v>48</v>
      </c>
      <c r="C12899" t="s">
        <v>20</v>
      </c>
      <c r="D12899">
        <v>20</v>
      </c>
    </row>
    <row r="12900" spans="1:4" x14ac:dyDescent="0.3">
      <c r="A12900">
        <v>642</v>
      </c>
      <c r="B12900" t="s">
        <v>48</v>
      </c>
      <c r="C12900" t="s">
        <v>21</v>
      </c>
      <c r="D12900">
        <v>30</v>
      </c>
    </row>
    <row r="12901" spans="1:4" x14ac:dyDescent="0.3">
      <c r="A12901">
        <v>642</v>
      </c>
      <c r="B12901" t="s">
        <v>48</v>
      </c>
      <c r="C12901" t="s">
        <v>22</v>
      </c>
      <c r="D12901">
        <v>47</v>
      </c>
    </row>
    <row r="12902" spans="1:4" x14ac:dyDescent="0.3">
      <c r="A12902">
        <v>6347</v>
      </c>
      <c r="B12902" t="s">
        <v>41</v>
      </c>
      <c r="C12902" t="s">
        <v>17</v>
      </c>
      <c r="D12902">
        <v>1</v>
      </c>
    </row>
    <row r="12903" spans="1:4" x14ac:dyDescent="0.3">
      <c r="A12903">
        <v>6347</v>
      </c>
      <c r="B12903" t="s">
        <v>41</v>
      </c>
      <c r="C12903" t="s">
        <v>18</v>
      </c>
      <c r="D12903">
        <v>1</v>
      </c>
    </row>
    <row r="12904" spans="1:4" x14ac:dyDescent="0.3">
      <c r="A12904">
        <v>6347</v>
      </c>
      <c r="B12904" t="s">
        <v>41</v>
      </c>
      <c r="C12904" t="s">
        <v>19</v>
      </c>
      <c r="D12904">
        <v>4</v>
      </c>
    </row>
    <row r="12905" spans="1:4" x14ac:dyDescent="0.3">
      <c r="A12905">
        <v>6347</v>
      </c>
      <c r="B12905" t="s">
        <v>41</v>
      </c>
      <c r="C12905" t="s">
        <v>20</v>
      </c>
      <c r="D12905">
        <v>11</v>
      </c>
    </row>
    <row r="12906" spans="1:4" x14ac:dyDescent="0.3">
      <c r="A12906">
        <v>6347</v>
      </c>
      <c r="B12906" t="s">
        <v>41</v>
      </c>
      <c r="C12906" t="s">
        <v>21</v>
      </c>
      <c r="D12906">
        <v>9</v>
      </c>
    </row>
    <row r="12907" spans="1:4" x14ac:dyDescent="0.3">
      <c r="A12907">
        <v>6347</v>
      </c>
      <c r="B12907" t="s">
        <v>41</v>
      </c>
      <c r="C12907" t="s">
        <v>22</v>
      </c>
      <c r="D12907">
        <v>10</v>
      </c>
    </row>
    <row r="12908" spans="1:4" x14ac:dyDescent="0.3">
      <c r="A12908">
        <v>4808</v>
      </c>
      <c r="B12908" t="s">
        <v>41</v>
      </c>
      <c r="C12908" t="s">
        <v>17</v>
      </c>
      <c r="D12908">
        <v>1</v>
      </c>
    </row>
    <row r="12909" spans="1:4" x14ac:dyDescent="0.3">
      <c r="A12909">
        <v>4808</v>
      </c>
      <c r="B12909" t="s">
        <v>41</v>
      </c>
      <c r="C12909" t="s">
        <v>18</v>
      </c>
      <c r="D12909">
        <v>2</v>
      </c>
    </row>
    <row r="12910" spans="1:4" x14ac:dyDescent="0.3">
      <c r="A12910">
        <v>4808</v>
      </c>
      <c r="B12910" t="s">
        <v>41</v>
      </c>
      <c r="C12910" t="s">
        <v>19</v>
      </c>
      <c r="D12910">
        <v>5</v>
      </c>
    </row>
    <row r="12911" spans="1:4" x14ac:dyDescent="0.3">
      <c r="A12911">
        <v>4808</v>
      </c>
      <c r="B12911" t="s">
        <v>41</v>
      </c>
      <c r="C12911" t="s">
        <v>20</v>
      </c>
      <c r="D12911">
        <v>6</v>
      </c>
    </row>
    <row r="12912" spans="1:4" x14ac:dyDescent="0.3">
      <c r="A12912">
        <v>4808</v>
      </c>
      <c r="B12912" t="s">
        <v>41</v>
      </c>
      <c r="C12912" t="s">
        <v>21</v>
      </c>
      <c r="D12912">
        <v>0</v>
      </c>
    </row>
    <row r="12913" spans="1:4" x14ac:dyDescent="0.3">
      <c r="A12913">
        <v>4808</v>
      </c>
      <c r="B12913" t="s">
        <v>41</v>
      </c>
      <c r="C12913" t="s">
        <v>22</v>
      </c>
      <c r="D12913">
        <v>3</v>
      </c>
    </row>
    <row r="12914" spans="1:4" x14ac:dyDescent="0.3">
      <c r="A12914">
        <v>10995</v>
      </c>
      <c r="B12914" t="s">
        <v>47</v>
      </c>
      <c r="C12914" t="s">
        <v>17</v>
      </c>
      <c r="D12914">
        <v>16</v>
      </c>
    </row>
    <row r="12915" spans="1:4" x14ac:dyDescent="0.3">
      <c r="A12915">
        <v>10995</v>
      </c>
      <c r="B12915" t="s">
        <v>47</v>
      </c>
      <c r="C12915" t="s">
        <v>18</v>
      </c>
      <c r="D12915">
        <v>5</v>
      </c>
    </row>
    <row r="12916" spans="1:4" x14ac:dyDescent="0.3">
      <c r="A12916">
        <v>10995</v>
      </c>
      <c r="B12916" t="s">
        <v>47</v>
      </c>
      <c r="C12916" t="s">
        <v>19</v>
      </c>
      <c r="D12916">
        <v>30</v>
      </c>
    </row>
    <row r="12917" spans="1:4" x14ac:dyDescent="0.3">
      <c r="A12917">
        <v>10995</v>
      </c>
      <c r="B12917" t="s">
        <v>47</v>
      </c>
      <c r="C12917" t="s">
        <v>20</v>
      </c>
      <c r="D12917">
        <v>8</v>
      </c>
    </row>
    <row r="12918" spans="1:4" x14ac:dyDescent="0.3">
      <c r="A12918">
        <v>10995</v>
      </c>
      <c r="B12918" t="s">
        <v>47</v>
      </c>
      <c r="C12918" t="s">
        <v>21</v>
      </c>
      <c r="D12918">
        <v>7</v>
      </c>
    </row>
    <row r="12919" spans="1:4" x14ac:dyDescent="0.3">
      <c r="A12919">
        <v>10995</v>
      </c>
      <c r="B12919" t="s">
        <v>47</v>
      </c>
      <c r="C12919" t="s">
        <v>22</v>
      </c>
      <c r="D12919">
        <v>26</v>
      </c>
    </row>
    <row r="12920" spans="1:4" x14ac:dyDescent="0.3">
      <c r="A12920">
        <v>6354</v>
      </c>
      <c r="B12920" t="s">
        <v>41</v>
      </c>
      <c r="C12920" t="s">
        <v>17</v>
      </c>
      <c r="D12920">
        <v>5</v>
      </c>
    </row>
    <row r="12921" spans="1:4" x14ac:dyDescent="0.3">
      <c r="A12921">
        <v>6354</v>
      </c>
      <c r="B12921" t="s">
        <v>41</v>
      </c>
      <c r="C12921" t="s">
        <v>18</v>
      </c>
      <c r="D12921">
        <v>2</v>
      </c>
    </row>
    <row r="12922" spans="1:4" x14ac:dyDescent="0.3">
      <c r="A12922">
        <v>6354</v>
      </c>
      <c r="B12922" t="s">
        <v>41</v>
      </c>
      <c r="C12922" t="s">
        <v>19</v>
      </c>
      <c r="D12922">
        <v>16</v>
      </c>
    </row>
    <row r="12923" spans="1:4" x14ac:dyDescent="0.3">
      <c r="A12923">
        <v>6354</v>
      </c>
      <c r="B12923" t="s">
        <v>41</v>
      </c>
      <c r="C12923" t="s">
        <v>20</v>
      </c>
      <c r="D12923">
        <v>3</v>
      </c>
    </row>
    <row r="12924" spans="1:4" x14ac:dyDescent="0.3">
      <c r="A12924">
        <v>6354</v>
      </c>
      <c r="B12924" t="s">
        <v>41</v>
      </c>
      <c r="C12924" t="s">
        <v>21</v>
      </c>
      <c r="D12924">
        <v>2</v>
      </c>
    </row>
    <row r="12925" spans="1:4" x14ac:dyDescent="0.3">
      <c r="A12925">
        <v>6354</v>
      </c>
      <c r="B12925" t="s">
        <v>41</v>
      </c>
      <c r="C12925" t="s">
        <v>22</v>
      </c>
      <c r="D12925">
        <v>19</v>
      </c>
    </row>
    <row r="12926" spans="1:4" x14ac:dyDescent="0.3">
      <c r="A12926">
        <v>8420</v>
      </c>
      <c r="B12926" t="s">
        <v>41</v>
      </c>
      <c r="C12926" t="s">
        <v>17</v>
      </c>
      <c r="D12926">
        <v>7</v>
      </c>
    </row>
    <row r="12927" spans="1:4" x14ac:dyDescent="0.3">
      <c r="A12927">
        <v>8420</v>
      </c>
      <c r="B12927" t="s">
        <v>41</v>
      </c>
      <c r="C12927" t="s">
        <v>18</v>
      </c>
      <c r="D12927">
        <v>4</v>
      </c>
    </row>
    <row r="12928" spans="1:4" x14ac:dyDescent="0.3">
      <c r="A12928">
        <v>8420</v>
      </c>
      <c r="B12928" t="s">
        <v>41</v>
      </c>
      <c r="C12928" t="s">
        <v>19</v>
      </c>
      <c r="D12928">
        <v>13</v>
      </c>
    </row>
    <row r="12929" spans="1:4" x14ac:dyDescent="0.3">
      <c r="A12929">
        <v>8420</v>
      </c>
      <c r="B12929" t="s">
        <v>41</v>
      </c>
      <c r="C12929" t="s">
        <v>20</v>
      </c>
      <c r="D12929">
        <v>15</v>
      </c>
    </row>
    <row r="12930" spans="1:4" x14ac:dyDescent="0.3">
      <c r="A12930">
        <v>8420</v>
      </c>
      <c r="B12930" t="s">
        <v>41</v>
      </c>
      <c r="C12930" t="s">
        <v>21</v>
      </c>
      <c r="D12930">
        <v>8</v>
      </c>
    </row>
    <row r="12931" spans="1:4" x14ac:dyDescent="0.3">
      <c r="A12931">
        <v>8420</v>
      </c>
      <c r="B12931" t="s">
        <v>41</v>
      </c>
      <c r="C12931" t="s">
        <v>22</v>
      </c>
      <c r="D12931">
        <v>17</v>
      </c>
    </row>
    <row r="12932" spans="1:4" x14ac:dyDescent="0.3">
      <c r="A12932">
        <v>10065</v>
      </c>
      <c r="B12932" t="s">
        <v>41</v>
      </c>
      <c r="C12932" t="s">
        <v>17</v>
      </c>
      <c r="D12932">
        <v>7</v>
      </c>
    </row>
    <row r="12933" spans="1:4" x14ac:dyDescent="0.3">
      <c r="A12933">
        <v>10065</v>
      </c>
      <c r="B12933" t="s">
        <v>41</v>
      </c>
      <c r="C12933" t="s">
        <v>18</v>
      </c>
      <c r="D12933">
        <v>4</v>
      </c>
    </row>
    <row r="12934" spans="1:4" x14ac:dyDescent="0.3">
      <c r="A12934">
        <v>10065</v>
      </c>
      <c r="B12934" t="s">
        <v>41</v>
      </c>
      <c r="C12934" t="s">
        <v>19</v>
      </c>
      <c r="D12934">
        <v>13</v>
      </c>
    </row>
    <row r="12935" spans="1:4" x14ac:dyDescent="0.3">
      <c r="A12935">
        <v>10065</v>
      </c>
      <c r="B12935" t="s">
        <v>41</v>
      </c>
      <c r="C12935" t="s">
        <v>20</v>
      </c>
      <c r="D12935">
        <v>15</v>
      </c>
    </row>
    <row r="12936" spans="1:4" x14ac:dyDescent="0.3">
      <c r="A12936">
        <v>10065</v>
      </c>
      <c r="B12936" t="s">
        <v>41</v>
      </c>
      <c r="C12936" t="s">
        <v>21</v>
      </c>
      <c r="D12936">
        <v>8</v>
      </c>
    </row>
    <row r="12937" spans="1:4" x14ac:dyDescent="0.3">
      <c r="A12937">
        <v>10065</v>
      </c>
      <c r="B12937" t="s">
        <v>41</v>
      </c>
      <c r="C12937" t="s">
        <v>22</v>
      </c>
      <c r="D12937">
        <v>17</v>
      </c>
    </row>
    <row r="12938" spans="1:4" x14ac:dyDescent="0.3">
      <c r="A12938">
        <v>10264</v>
      </c>
      <c r="B12938" t="s">
        <v>47</v>
      </c>
      <c r="C12938" t="s">
        <v>17</v>
      </c>
      <c r="D12938">
        <v>1</v>
      </c>
    </row>
    <row r="12939" spans="1:4" x14ac:dyDescent="0.3">
      <c r="A12939">
        <v>10264</v>
      </c>
      <c r="B12939" t="s">
        <v>47</v>
      </c>
      <c r="C12939" t="s">
        <v>18</v>
      </c>
      <c r="D12939">
        <v>2</v>
      </c>
    </row>
    <row r="12940" spans="1:4" x14ac:dyDescent="0.3">
      <c r="A12940">
        <v>10264</v>
      </c>
      <c r="B12940" t="s">
        <v>47</v>
      </c>
      <c r="C12940" t="s">
        <v>19</v>
      </c>
      <c r="D12940">
        <v>8</v>
      </c>
    </row>
    <row r="12941" spans="1:4" x14ac:dyDescent="0.3">
      <c r="A12941">
        <v>10264</v>
      </c>
      <c r="B12941" t="s">
        <v>47</v>
      </c>
      <c r="C12941" t="s">
        <v>20</v>
      </c>
      <c r="D12941">
        <v>4</v>
      </c>
    </row>
    <row r="12942" spans="1:4" x14ac:dyDescent="0.3">
      <c r="A12942">
        <v>10264</v>
      </c>
      <c r="B12942" t="s">
        <v>47</v>
      </c>
      <c r="C12942" t="s">
        <v>21</v>
      </c>
      <c r="D12942">
        <v>3</v>
      </c>
    </row>
    <row r="12943" spans="1:4" x14ac:dyDescent="0.3">
      <c r="A12943">
        <v>10264</v>
      </c>
      <c r="B12943" t="s">
        <v>47</v>
      </c>
      <c r="C12943" t="s">
        <v>22</v>
      </c>
      <c r="D12943">
        <v>13</v>
      </c>
    </row>
    <row r="12944" spans="1:4" x14ac:dyDescent="0.3">
      <c r="A12944">
        <v>234</v>
      </c>
      <c r="B12944" t="s">
        <v>41</v>
      </c>
      <c r="C12944" t="s">
        <v>17</v>
      </c>
      <c r="D12944">
        <v>1</v>
      </c>
    </row>
    <row r="12945" spans="1:4" x14ac:dyDescent="0.3">
      <c r="A12945">
        <v>234</v>
      </c>
      <c r="B12945" t="s">
        <v>41</v>
      </c>
      <c r="C12945" t="s">
        <v>18</v>
      </c>
      <c r="D12945">
        <v>2</v>
      </c>
    </row>
    <row r="12946" spans="1:4" x14ac:dyDescent="0.3">
      <c r="A12946">
        <v>234</v>
      </c>
      <c r="B12946" t="s">
        <v>41</v>
      </c>
      <c r="C12946" t="s">
        <v>19</v>
      </c>
      <c r="D12946">
        <v>8</v>
      </c>
    </row>
    <row r="12947" spans="1:4" x14ac:dyDescent="0.3">
      <c r="A12947">
        <v>234</v>
      </c>
      <c r="B12947" t="s">
        <v>41</v>
      </c>
      <c r="C12947" t="s">
        <v>20</v>
      </c>
      <c r="D12947">
        <v>4</v>
      </c>
    </row>
    <row r="12948" spans="1:4" x14ac:dyDescent="0.3">
      <c r="A12948">
        <v>234</v>
      </c>
      <c r="B12948" t="s">
        <v>41</v>
      </c>
      <c r="C12948" t="s">
        <v>21</v>
      </c>
      <c r="D12948">
        <v>3</v>
      </c>
    </row>
    <row r="12949" spans="1:4" x14ac:dyDescent="0.3">
      <c r="A12949">
        <v>234</v>
      </c>
      <c r="B12949" t="s">
        <v>41</v>
      </c>
      <c r="C12949" t="s">
        <v>22</v>
      </c>
      <c r="D12949">
        <v>13</v>
      </c>
    </row>
    <row r="12950" spans="1:4" x14ac:dyDescent="0.3">
      <c r="A12950">
        <v>7600</v>
      </c>
      <c r="B12950" t="s">
        <v>48</v>
      </c>
      <c r="C12950" t="s">
        <v>17</v>
      </c>
      <c r="D12950">
        <v>1</v>
      </c>
    </row>
    <row r="12951" spans="1:4" x14ac:dyDescent="0.3">
      <c r="A12951">
        <v>7600</v>
      </c>
      <c r="B12951" t="s">
        <v>48</v>
      </c>
      <c r="C12951" t="s">
        <v>18</v>
      </c>
      <c r="D12951">
        <v>3</v>
      </c>
    </row>
    <row r="12952" spans="1:4" x14ac:dyDescent="0.3">
      <c r="A12952">
        <v>7600</v>
      </c>
      <c r="B12952" t="s">
        <v>48</v>
      </c>
      <c r="C12952" t="s">
        <v>19</v>
      </c>
      <c r="D12952">
        <v>3</v>
      </c>
    </row>
    <row r="12953" spans="1:4" x14ac:dyDescent="0.3">
      <c r="A12953">
        <v>7600</v>
      </c>
      <c r="B12953" t="s">
        <v>48</v>
      </c>
      <c r="C12953" t="s">
        <v>20</v>
      </c>
      <c r="D12953">
        <v>8</v>
      </c>
    </row>
    <row r="12954" spans="1:4" x14ac:dyDescent="0.3">
      <c r="A12954">
        <v>7600</v>
      </c>
      <c r="B12954" t="s">
        <v>48</v>
      </c>
      <c r="C12954" t="s">
        <v>21</v>
      </c>
      <c r="D12954">
        <v>1</v>
      </c>
    </row>
    <row r="12955" spans="1:4" x14ac:dyDescent="0.3">
      <c r="A12955">
        <v>7600</v>
      </c>
      <c r="B12955" t="s">
        <v>48</v>
      </c>
      <c r="C12955" t="s">
        <v>22</v>
      </c>
      <c r="D12955">
        <v>13</v>
      </c>
    </row>
    <row r="12956" spans="1:4" x14ac:dyDescent="0.3">
      <c r="A12956">
        <v>10262</v>
      </c>
      <c r="B12956" t="s">
        <v>45</v>
      </c>
      <c r="C12956" t="s">
        <v>17</v>
      </c>
      <c r="D12956">
        <v>8</v>
      </c>
    </row>
    <row r="12957" spans="1:4" x14ac:dyDescent="0.3">
      <c r="A12957">
        <v>10262</v>
      </c>
      <c r="B12957" t="s">
        <v>45</v>
      </c>
      <c r="C12957" t="s">
        <v>18</v>
      </c>
      <c r="D12957">
        <v>2</v>
      </c>
    </row>
    <row r="12958" spans="1:4" x14ac:dyDescent="0.3">
      <c r="A12958">
        <v>10262</v>
      </c>
      <c r="B12958" t="s">
        <v>45</v>
      </c>
      <c r="C12958" t="s">
        <v>19</v>
      </c>
      <c r="D12958">
        <v>15</v>
      </c>
    </row>
    <row r="12959" spans="1:4" x14ac:dyDescent="0.3">
      <c r="A12959">
        <v>10262</v>
      </c>
      <c r="B12959" t="s">
        <v>45</v>
      </c>
      <c r="C12959" t="s">
        <v>20</v>
      </c>
      <c r="D12959">
        <v>0</v>
      </c>
    </row>
    <row r="12960" spans="1:4" x14ac:dyDescent="0.3">
      <c r="A12960">
        <v>10262</v>
      </c>
      <c r="B12960" t="s">
        <v>45</v>
      </c>
      <c r="C12960" t="s">
        <v>21</v>
      </c>
      <c r="D12960">
        <v>10</v>
      </c>
    </row>
    <row r="12961" spans="1:4" x14ac:dyDescent="0.3">
      <c r="A12961">
        <v>10262</v>
      </c>
      <c r="B12961" t="s">
        <v>45</v>
      </c>
      <c r="C12961" t="s">
        <v>22</v>
      </c>
      <c r="D12961">
        <v>18</v>
      </c>
    </row>
    <row r="12962" spans="1:4" x14ac:dyDescent="0.3">
      <c r="A12962">
        <v>3839</v>
      </c>
      <c r="B12962" t="s">
        <v>41</v>
      </c>
      <c r="C12962" t="s">
        <v>17</v>
      </c>
      <c r="D12962">
        <v>6</v>
      </c>
    </row>
    <row r="12963" spans="1:4" x14ac:dyDescent="0.3">
      <c r="A12963">
        <v>3839</v>
      </c>
      <c r="B12963" t="s">
        <v>41</v>
      </c>
      <c r="C12963" t="s">
        <v>18</v>
      </c>
      <c r="D12963">
        <v>12</v>
      </c>
    </row>
    <row r="12964" spans="1:4" x14ac:dyDescent="0.3">
      <c r="A12964">
        <v>3839</v>
      </c>
      <c r="B12964" t="s">
        <v>41</v>
      </c>
      <c r="C12964" t="s">
        <v>19</v>
      </c>
      <c r="D12964">
        <v>3</v>
      </c>
    </row>
    <row r="12965" spans="1:4" x14ac:dyDescent="0.3">
      <c r="A12965">
        <v>3839</v>
      </c>
      <c r="B12965" t="s">
        <v>41</v>
      </c>
      <c r="C12965" t="s">
        <v>20</v>
      </c>
      <c r="D12965">
        <v>21</v>
      </c>
    </row>
    <row r="12966" spans="1:4" x14ac:dyDescent="0.3">
      <c r="A12966">
        <v>3839</v>
      </c>
      <c r="B12966" t="s">
        <v>41</v>
      </c>
      <c r="C12966" t="s">
        <v>21</v>
      </c>
      <c r="D12966">
        <v>6</v>
      </c>
    </row>
    <row r="12967" spans="1:4" x14ac:dyDescent="0.3">
      <c r="A12967">
        <v>3839</v>
      </c>
      <c r="B12967" t="s">
        <v>41</v>
      </c>
      <c r="C12967" t="s">
        <v>22</v>
      </c>
      <c r="D12967">
        <v>40</v>
      </c>
    </row>
    <row r="12968" spans="1:4" x14ac:dyDescent="0.3">
      <c r="A12968">
        <v>3628</v>
      </c>
      <c r="B12968" t="s">
        <v>41</v>
      </c>
      <c r="C12968" t="s">
        <v>17</v>
      </c>
      <c r="D12968">
        <v>4</v>
      </c>
    </row>
    <row r="12969" spans="1:4" x14ac:dyDescent="0.3">
      <c r="A12969">
        <v>3628</v>
      </c>
      <c r="B12969" t="s">
        <v>41</v>
      </c>
      <c r="C12969" t="s">
        <v>18</v>
      </c>
      <c r="D12969">
        <v>8</v>
      </c>
    </row>
    <row r="12970" spans="1:4" x14ac:dyDescent="0.3">
      <c r="A12970">
        <v>3628</v>
      </c>
      <c r="B12970" t="s">
        <v>41</v>
      </c>
      <c r="C12970" t="s">
        <v>19</v>
      </c>
      <c r="D12970">
        <v>11</v>
      </c>
    </row>
    <row r="12971" spans="1:4" x14ac:dyDescent="0.3">
      <c r="A12971">
        <v>3628</v>
      </c>
      <c r="B12971" t="s">
        <v>41</v>
      </c>
      <c r="C12971" t="s">
        <v>20</v>
      </c>
      <c r="D12971">
        <v>19</v>
      </c>
    </row>
    <row r="12972" spans="1:4" x14ac:dyDescent="0.3">
      <c r="A12972">
        <v>3628</v>
      </c>
      <c r="B12972" t="s">
        <v>41</v>
      </c>
      <c r="C12972" t="s">
        <v>21</v>
      </c>
      <c r="D12972">
        <v>12</v>
      </c>
    </row>
    <row r="12973" spans="1:4" x14ac:dyDescent="0.3">
      <c r="A12973">
        <v>3628</v>
      </c>
      <c r="B12973" t="s">
        <v>41</v>
      </c>
      <c r="C12973" t="s">
        <v>22</v>
      </c>
      <c r="D12973">
        <v>26</v>
      </c>
    </row>
    <row r="12974" spans="1:4" x14ac:dyDescent="0.3">
      <c r="A12974">
        <v>9617</v>
      </c>
      <c r="B12974" t="s">
        <v>47</v>
      </c>
      <c r="C12974" t="s">
        <v>17</v>
      </c>
      <c r="D12974">
        <v>0</v>
      </c>
    </row>
    <row r="12975" spans="1:4" x14ac:dyDescent="0.3">
      <c r="A12975">
        <v>9617</v>
      </c>
      <c r="B12975" t="s">
        <v>47</v>
      </c>
      <c r="C12975" t="s">
        <v>18</v>
      </c>
      <c r="D12975">
        <v>4</v>
      </c>
    </row>
    <row r="12976" spans="1:4" x14ac:dyDescent="0.3">
      <c r="A12976">
        <v>9617</v>
      </c>
      <c r="B12976" t="s">
        <v>47</v>
      </c>
      <c r="C12976" t="s">
        <v>19</v>
      </c>
      <c r="D12976">
        <v>5</v>
      </c>
    </row>
    <row r="12977" spans="1:4" x14ac:dyDescent="0.3">
      <c r="A12977">
        <v>9617</v>
      </c>
      <c r="B12977" t="s">
        <v>47</v>
      </c>
      <c r="C12977" t="s">
        <v>20</v>
      </c>
      <c r="D12977">
        <v>6</v>
      </c>
    </row>
    <row r="12978" spans="1:4" x14ac:dyDescent="0.3">
      <c r="A12978">
        <v>9617</v>
      </c>
      <c r="B12978" t="s">
        <v>47</v>
      </c>
      <c r="C12978" t="s">
        <v>21</v>
      </c>
      <c r="D12978">
        <v>0</v>
      </c>
    </row>
    <row r="12979" spans="1:4" x14ac:dyDescent="0.3">
      <c r="A12979">
        <v>9617</v>
      </c>
      <c r="B12979" t="s">
        <v>47</v>
      </c>
      <c r="C12979" t="s">
        <v>22</v>
      </c>
      <c r="D12979">
        <v>4</v>
      </c>
    </row>
    <row r="12980" spans="1:4" x14ac:dyDescent="0.3">
      <c r="A12980">
        <v>3850</v>
      </c>
      <c r="B12980" t="s">
        <v>45</v>
      </c>
      <c r="C12980" t="s">
        <v>17</v>
      </c>
      <c r="D12980">
        <v>3</v>
      </c>
    </row>
    <row r="12981" spans="1:4" x14ac:dyDescent="0.3">
      <c r="A12981">
        <v>3850</v>
      </c>
      <c r="B12981" t="s">
        <v>45</v>
      </c>
      <c r="C12981" t="s">
        <v>18</v>
      </c>
      <c r="D12981">
        <v>3</v>
      </c>
    </row>
    <row r="12982" spans="1:4" x14ac:dyDescent="0.3">
      <c r="A12982">
        <v>3850</v>
      </c>
      <c r="B12982" t="s">
        <v>45</v>
      </c>
      <c r="C12982" t="s">
        <v>19</v>
      </c>
      <c r="D12982">
        <v>3</v>
      </c>
    </row>
    <row r="12983" spans="1:4" x14ac:dyDescent="0.3">
      <c r="A12983">
        <v>3850</v>
      </c>
      <c r="B12983" t="s">
        <v>45</v>
      </c>
      <c r="C12983" t="s">
        <v>20</v>
      </c>
      <c r="D12983">
        <v>15</v>
      </c>
    </row>
    <row r="12984" spans="1:4" x14ac:dyDescent="0.3">
      <c r="A12984">
        <v>3850</v>
      </c>
      <c r="B12984" t="s">
        <v>45</v>
      </c>
      <c r="C12984" t="s">
        <v>21</v>
      </c>
      <c r="D12984">
        <v>4</v>
      </c>
    </row>
    <row r="12985" spans="1:4" x14ac:dyDescent="0.3">
      <c r="A12985">
        <v>3850</v>
      </c>
      <c r="B12985" t="s">
        <v>45</v>
      </c>
      <c r="C12985" t="s">
        <v>22</v>
      </c>
      <c r="D12985">
        <v>15</v>
      </c>
    </row>
    <row r="12986" spans="1:4" x14ac:dyDescent="0.3">
      <c r="A12986">
        <v>8700</v>
      </c>
      <c r="B12986" t="s">
        <v>47</v>
      </c>
      <c r="C12986" t="s">
        <v>17</v>
      </c>
      <c r="D12986">
        <v>7</v>
      </c>
    </row>
    <row r="12987" spans="1:4" x14ac:dyDescent="0.3">
      <c r="A12987">
        <v>8700</v>
      </c>
      <c r="B12987" t="s">
        <v>47</v>
      </c>
      <c r="C12987" t="s">
        <v>18</v>
      </c>
      <c r="D12987">
        <v>7</v>
      </c>
    </row>
    <row r="12988" spans="1:4" x14ac:dyDescent="0.3">
      <c r="A12988">
        <v>8700</v>
      </c>
      <c r="B12988" t="s">
        <v>47</v>
      </c>
      <c r="C12988" t="s">
        <v>19</v>
      </c>
      <c r="D12988">
        <v>14</v>
      </c>
    </row>
    <row r="12989" spans="1:4" x14ac:dyDescent="0.3">
      <c r="A12989">
        <v>8700</v>
      </c>
      <c r="B12989" t="s">
        <v>47</v>
      </c>
      <c r="C12989" t="s">
        <v>20</v>
      </c>
      <c r="D12989">
        <v>7</v>
      </c>
    </row>
    <row r="12990" spans="1:4" x14ac:dyDescent="0.3">
      <c r="A12990">
        <v>8700</v>
      </c>
      <c r="B12990" t="s">
        <v>47</v>
      </c>
      <c r="C12990" t="s">
        <v>21</v>
      </c>
      <c r="D12990">
        <v>16</v>
      </c>
    </row>
    <row r="12991" spans="1:4" x14ac:dyDescent="0.3">
      <c r="A12991">
        <v>8700</v>
      </c>
      <c r="B12991" t="s">
        <v>47</v>
      </c>
      <c r="C12991" t="s">
        <v>22</v>
      </c>
      <c r="D12991">
        <v>15</v>
      </c>
    </row>
    <row r="12992" spans="1:4" x14ac:dyDescent="0.3">
      <c r="A12992">
        <v>5835</v>
      </c>
      <c r="B12992" t="s">
        <v>41</v>
      </c>
      <c r="C12992" t="s">
        <v>17</v>
      </c>
      <c r="D12992">
        <v>21</v>
      </c>
    </row>
    <row r="12993" spans="1:4" x14ac:dyDescent="0.3">
      <c r="A12993">
        <v>5835</v>
      </c>
      <c r="B12993" t="s">
        <v>41</v>
      </c>
      <c r="C12993" t="s">
        <v>18</v>
      </c>
      <c r="D12993">
        <v>2</v>
      </c>
    </row>
    <row r="12994" spans="1:4" x14ac:dyDescent="0.3">
      <c r="A12994">
        <v>5835</v>
      </c>
      <c r="B12994" t="s">
        <v>41</v>
      </c>
      <c r="C12994" t="s">
        <v>19</v>
      </c>
      <c r="D12994">
        <v>28</v>
      </c>
    </row>
    <row r="12995" spans="1:4" x14ac:dyDescent="0.3">
      <c r="A12995">
        <v>5835</v>
      </c>
      <c r="B12995" t="s">
        <v>41</v>
      </c>
      <c r="C12995" t="s">
        <v>20</v>
      </c>
      <c r="D12995">
        <v>3</v>
      </c>
    </row>
    <row r="12996" spans="1:4" x14ac:dyDescent="0.3">
      <c r="A12996">
        <v>5835</v>
      </c>
      <c r="B12996" t="s">
        <v>41</v>
      </c>
      <c r="C12996" t="s">
        <v>21</v>
      </c>
      <c r="D12996">
        <v>2</v>
      </c>
    </row>
    <row r="12997" spans="1:4" x14ac:dyDescent="0.3">
      <c r="A12997">
        <v>5835</v>
      </c>
      <c r="B12997" t="s">
        <v>41</v>
      </c>
      <c r="C12997" t="s">
        <v>22</v>
      </c>
      <c r="D12997">
        <v>9</v>
      </c>
    </row>
    <row r="12998" spans="1:4" x14ac:dyDescent="0.3">
      <c r="A12998">
        <v>1241</v>
      </c>
      <c r="B12998" t="s">
        <v>52</v>
      </c>
      <c r="C12998" t="s">
        <v>17</v>
      </c>
      <c r="D12998">
        <v>13</v>
      </c>
    </row>
    <row r="12999" spans="1:4" x14ac:dyDescent="0.3">
      <c r="A12999">
        <v>1241</v>
      </c>
      <c r="B12999" t="s">
        <v>52</v>
      </c>
      <c r="C12999" t="s">
        <v>18</v>
      </c>
      <c r="D12999">
        <v>3</v>
      </c>
    </row>
    <row r="13000" spans="1:4" x14ac:dyDescent="0.3">
      <c r="A13000">
        <v>1241</v>
      </c>
      <c r="B13000" t="s">
        <v>52</v>
      </c>
      <c r="C13000" t="s">
        <v>19</v>
      </c>
      <c r="D13000">
        <v>8</v>
      </c>
    </row>
    <row r="13001" spans="1:4" x14ac:dyDescent="0.3">
      <c r="A13001">
        <v>1241</v>
      </c>
      <c r="B13001" t="s">
        <v>52</v>
      </c>
      <c r="C13001" t="s">
        <v>20</v>
      </c>
      <c r="D13001">
        <v>7</v>
      </c>
    </row>
    <row r="13002" spans="1:4" x14ac:dyDescent="0.3">
      <c r="A13002">
        <v>1241</v>
      </c>
      <c r="B13002" t="s">
        <v>52</v>
      </c>
      <c r="C13002" t="s">
        <v>21</v>
      </c>
      <c r="D13002">
        <v>4</v>
      </c>
    </row>
    <row r="13003" spans="1:4" x14ac:dyDescent="0.3">
      <c r="A13003">
        <v>1241</v>
      </c>
      <c r="B13003" t="s">
        <v>52</v>
      </c>
      <c r="C13003" t="s">
        <v>22</v>
      </c>
      <c r="D13003">
        <v>16</v>
      </c>
    </row>
    <row r="13004" spans="1:4" x14ac:dyDescent="0.3">
      <c r="A13004">
        <v>8162</v>
      </c>
      <c r="B13004" t="s">
        <v>41</v>
      </c>
      <c r="C13004" t="s">
        <v>17</v>
      </c>
      <c r="D13004">
        <v>4</v>
      </c>
    </row>
    <row r="13005" spans="1:4" x14ac:dyDescent="0.3">
      <c r="A13005">
        <v>8162</v>
      </c>
      <c r="B13005" t="s">
        <v>41</v>
      </c>
      <c r="C13005" t="s">
        <v>18</v>
      </c>
      <c r="D13005">
        <v>1</v>
      </c>
    </row>
    <row r="13006" spans="1:4" x14ac:dyDescent="0.3">
      <c r="A13006">
        <v>8162</v>
      </c>
      <c r="B13006" t="s">
        <v>41</v>
      </c>
      <c r="C13006" t="s">
        <v>19</v>
      </c>
      <c r="D13006">
        <v>11</v>
      </c>
    </row>
    <row r="13007" spans="1:4" x14ac:dyDescent="0.3">
      <c r="A13007">
        <v>8162</v>
      </c>
      <c r="B13007" t="s">
        <v>41</v>
      </c>
      <c r="C13007" t="s">
        <v>20</v>
      </c>
      <c r="D13007">
        <v>6</v>
      </c>
    </row>
    <row r="13008" spans="1:4" x14ac:dyDescent="0.3">
      <c r="A13008">
        <v>8162</v>
      </c>
      <c r="B13008" t="s">
        <v>41</v>
      </c>
      <c r="C13008" t="s">
        <v>21</v>
      </c>
      <c r="D13008">
        <v>2</v>
      </c>
    </row>
    <row r="13009" spans="1:4" x14ac:dyDescent="0.3">
      <c r="A13009">
        <v>8162</v>
      </c>
      <c r="B13009" t="s">
        <v>41</v>
      </c>
      <c r="C13009" t="s">
        <v>22</v>
      </c>
      <c r="D13009">
        <v>2</v>
      </c>
    </row>
    <row r="13010" spans="1:4" x14ac:dyDescent="0.3">
      <c r="A13010">
        <v>8213</v>
      </c>
      <c r="B13010" t="s">
        <v>41</v>
      </c>
      <c r="C13010" t="s">
        <v>17</v>
      </c>
      <c r="D13010">
        <v>6</v>
      </c>
    </row>
    <row r="13011" spans="1:4" x14ac:dyDescent="0.3">
      <c r="A13011">
        <v>8213</v>
      </c>
      <c r="B13011" t="s">
        <v>41</v>
      </c>
      <c r="C13011" t="s">
        <v>18</v>
      </c>
      <c r="D13011">
        <v>4</v>
      </c>
    </row>
    <row r="13012" spans="1:4" x14ac:dyDescent="0.3">
      <c r="A13012">
        <v>8213</v>
      </c>
      <c r="B13012" t="s">
        <v>41</v>
      </c>
      <c r="C13012" t="s">
        <v>19</v>
      </c>
      <c r="D13012">
        <v>9</v>
      </c>
    </row>
    <row r="13013" spans="1:4" x14ac:dyDescent="0.3">
      <c r="A13013">
        <v>8213</v>
      </c>
      <c r="B13013" t="s">
        <v>41</v>
      </c>
      <c r="C13013" t="s">
        <v>20</v>
      </c>
      <c r="D13013">
        <v>6</v>
      </c>
    </row>
    <row r="13014" spans="1:4" x14ac:dyDescent="0.3">
      <c r="A13014">
        <v>8213</v>
      </c>
      <c r="B13014" t="s">
        <v>41</v>
      </c>
      <c r="C13014" t="s">
        <v>21</v>
      </c>
      <c r="D13014">
        <v>36</v>
      </c>
    </row>
    <row r="13015" spans="1:4" x14ac:dyDescent="0.3">
      <c r="A13015">
        <v>8213</v>
      </c>
      <c r="B13015" t="s">
        <v>41</v>
      </c>
      <c r="C13015" t="s">
        <v>22</v>
      </c>
      <c r="D13015">
        <v>35</v>
      </c>
    </row>
    <row r="13016" spans="1:4" x14ac:dyDescent="0.3">
      <c r="A13016">
        <v>193</v>
      </c>
      <c r="B13016" t="s">
        <v>41</v>
      </c>
      <c r="C13016" t="s">
        <v>17</v>
      </c>
      <c r="D13016">
        <v>0</v>
      </c>
    </row>
    <row r="13017" spans="1:4" x14ac:dyDescent="0.3">
      <c r="A13017">
        <v>193</v>
      </c>
      <c r="B13017" t="s">
        <v>41</v>
      </c>
      <c r="C13017" t="s">
        <v>18</v>
      </c>
      <c r="D13017">
        <v>0</v>
      </c>
    </row>
    <row r="13018" spans="1:4" x14ac:dyDescent="0.3">
      <c r="A13018">
        <v>193</v>
      </c>
      <c r="B13018" t="s">
        <v>41</v>
      </c>
      <c r="C13018" t="s">
        <v>19</v>
      </c>
      <c r="D13018">
        <v>2</v>
      </c>
    </row>
    <row r="13019" spans="1:4" x14ac:dyDescent="0.3">
      <c r="A13019">
        <v>193</v>
      </c>
      <c r="B13019" t="s">
        <v>41</v>
      </c>
      <c r="C13019" t="s">
        <v>20</v>
      </c>
      <c r="D13019">
        <v>3</v>
      </c>
    </row>
    <row r="13020" spans="1:4" x14ac:dyDescent="0.3">
      <c r="A13020">
        <v>193</v>
      </c>
      <c r="B13020" t="s">
        <v>41</v>
      </c>
      <c r="C13020" t="s">
        <v>21</v>
      </c>
      <c r="D13020">
        <v>3</v>
      </c>
    </row>
    <row r="13021" spans="1:4" x14ac:dyDescent="0.3">
      <c r="A13021">
        <v>193</v>
      </c>
      <c r="B13021" t="s">
        <v>41</v>
      </c>
      <c r="C13021" t="s">
        <v>22</v>
      </c>
      <c r="D13021">
        <v>8</v>
      </c>
    </row>
    <row r="13022" spans="1:4" x14ac:dyDescent="0.3">
      <c r="A13022">
        <v>5802</v>
      </c>
      <c r="B13022" t="s">
        <v>52</v>
      </c>
      <c r="C13022" t="s">
        <v>17</v>
      </c>
      <c r="D13022">
        <v>2</v>
      </c>
    </row>
    <row r="13023" spans="1:4" x14ac:dyDescent="0.3">
      <c r="A13023">
        <v>5802</v>
      </c>
      <c r="B13023" t="s">
        <v>52</v>
      </c>
      <c r="C13023" t="s">
        <v>18</v>
      </c>
      <c r="D13023">
        <v>7</v>
      </c>
    </row>
    <row r="13024" spans="1:4" x14ac:dyDescent="0.3">
      <c r="A13024">
        <v>5802</v>
      </c>
      <c r="B13024" t="s">
        <v>52</v>
      </c>
      <c r="C13024" t="s">
        <v>19</v>
      </c>
      <c r="D13024">
        <v>11</v>
      </c>
    </row>
    <row r="13025" spans="1:4" x14ac:dyDescent="0.3">
      <c r="A13025">
        <v>5802</v>
      </c>
      <c r="B13025" t="s">
        <v>52</v>
      </c>
      <c r="C13025" t="s">
        <v>20</v>
      </c>
      <c r="D13025">
        <v>16</v>
      </c>
    </row>
    <row r="13026" spans="1:4" x14ac:dyDescent="0.3">
      <c r="A13026">
        <v>5802</v>
      </c>
      <c r="B13026" t="s">
        <v>52</v>
      </c>
      <c r="C13026" t="s">
        <v>21</v>
      </c>
      <c r="D13026">
        <v>12</v>
      </c>
    </row>
    <row r="13027" spans="1:4" x14ac:dyDescent="0.3">
      <c r="A13027">
        <v>5802</v>
      </c>
      <c r="B13027" t="s">
        <v>52</v>
      </c>
      <c r="C13027" t="s">
        <v>22</v>
      </c>
      <c r="D13027">
        <v>27</v>
      </c>
    </row>
    <row r="13028" spans="1:4" x14ac:dyDescent="0.3">
      <c r="A13028">
        <v>3436</v>
      </c>
      <c r="B13028" t="s">
        <v>41</v>
      </c>
      <c r="C13028" t="s">
        <v>17</v>
      </c>
      <c r="D13028">
        <v>11</v>
      </c>
    </row>
    <row r="13029" spans="1:4" x14ac:dyDescent="0.3">
      <c r="A13029">
        <v>3436</v>
      </c>
      <c r="B13029" t="s">
        <v>41</v>
      </c>
      <c r="C13029" t="s">
        <v>18</v>
      </c>
      <c r="D13029">
        <v>0</v>
      </c>
    </row>
    <row r="13030" spans="1:4" x14ac:dyDescent="0.3">
      <c r="A13030">
        <v>3436</v>
      </c>
      <c r="B13030" t="s">
        <v>41</v>
      </c>
      <c r="C13030" t="s">
        <v>19</v>
      </c>
      <c r="D13030">
        <v>5</v>
      </c>
    </row>
    <row r="13031" spans="1:4" x14ac:dyDescent="0.3">
      <c r="A13031">
        <v>3436</v>
      </c>
      <c r="B13031" t="s">
        <v>41</v>
      </c>
      <c r="C13031" t="s">
        <v>20</v>
      </c>
      <c r="D13031">
        <v>2</v>
      </c>
    </row>
    <row r="13032" spans="1:4" x14ac:dyDescent="0.3">
      <c r="A13032">
        <v>3436</v>
      </c>
      <c r="B13032" t="s">
        <v>41</v>
      </c>
      <c r="C13032" t="s">
        <v>21</v>
      </c>
      <c r="D13032">
        <v>1</v>
      </c>
    </row>
    <row r="13033" spans="1:4" x14ac:dyDescent="0.3">
      <c r="A13033">
        <v>3436</v>
      </c>
      <c r="B13033" t="s">
        <v>41</v>
      </c>
      <c r="C13033" t="s">
        <v>22</v>
      </c>
      <c r="D13033">
        <v>1</v>
      </c>
    </row>
    <row r="13034" spans="1:4" x14ac:dyDescent="0.3">
      <c r="A13034">
        <v>10069</v>
      </c>
      <c r="B13034" t="s">
        <v>47</v>
      </c>
      <c r="C13034" t="s">
        <v>17</v>
      </c>
      <c r="D13034">
        <v>2</v>
      </c>
    </row>
    <row r="13035" spans="1:4" x14ac:dyDescent="0.3">
      <c r="A13035">
        <v>10069</v>
      </c>
      <c r="B13035" t="s">
        <v>47</v>
      </c>
      <c r="C13035" t="s">
        <v>18</v>
      </c>
      <c r="D13035">
        <v>7</v>
      </c>
    </row>
    <row r="13036" spans="1:4" x14ac:dyDescent="0.3">
      <c r="A13036">
        <v>10069</v>
      </c>
      <c r="B13036" t="s">
        <v>47</v>
      </c>
      <c r="C13036" t="s">
        <v>19</v>
      </c>
      <c r="D13036">
        <v>5</v>
      </c>
    </row>
    <row r="13037" spans="1:4" x14ac:dyDescent="0.3">
      <c r="A13037">
        <v>10069</v>
      </c>
      <c r="B13037" t="s">
        <v>47</v>
      </c>
      <c r="C13037" t="s">
        <v>20</v>
      </c>
      <c r="D13037">
        <v>2</v>
      </c>
    </row>
    <row r="13038" spans="1:4" x14ac:dyDescent="0.3">
      <c r="A13038">
        <v>10069</v>
      </c>
      <c r="B13038" t="s">
        <v>47</v>
      </c>
      <c r="C13038" t="s">
        <v>21</v>
      </c>
      <c r="D13038">
        <v>15</v>
      </c>
    </row>
    <row r="13039" spans="1:4" x14ac:dyDescent="0.3">
      <c r="A13039">
        <v>10069</v>
      </c>
      <c r="B13039" t="s">
        <v>47</v>
      </c>
      <c r="C13039" t="s">
        <v>22</v>
      </c>
      <c r="D13039">
        <v>27</v>
      </c>
    </row>
    <row r="13040" spans="1:4" x14ac:dyDescent="0.3">
      <c r="A13040">
        <v>4547</v>
      </c>
      <c r="B13040" t="s">
        <v>41</v>
      </c>
      <c r="C13040" t="s">
        <v>17</v>
      </c>
      <c r="D13040">
        <v>6</v>
      </c>
    </row>
    <row r="13041" spans="1:4" x14ac:dyDescent="0.3">
      <c r="A13041">
        <v>4547</v>
      </c>
      <c r="B13041" t="s">
        <v>41</v>
      </c>
      <c r="C13041" t="s">
        <v>18</v>
      </c>
      <c r="D13041">
        <v>2</v>
      </c>
    </row>
    <row r="13042" spans="1:4" x14ac:dyDescent="0.3">
      <c r="A13042">
        <v>4547</v>
      </c>
      <c r="B13042" t="s">
        <v>41</v>
      </c>
      <c r="C13042" t="s">
        <v>19</v>
      </c>
      <c r="D13042">
        <v>9</v>
      </c>
    </row>
    <row r="13043" spans="1:4" x14ac:dyDescent="0.3">
      <c r="A13043">
        <v>4547</v>
      </c>
      <c r="B13043" t="s">
        <v>41</v>
      </c>
      <c r="C13043" t="s">
        <v>20</v>
      </c>
      <c r="D13043">
        <v>2</v>
      </c>
    </row>
    <row r="13044" spans="1:4" x14ac:dyDescent="0.3">
      <c r="A13044">
        <v>4547</v>
      </c>
      <c r="B13044" t="s">
        <v>41</v>
      </c>
      <c r="C13044" t="s">
        <v>21</v>
      </c>
      <c r="D13044">
        <v>1</v>
      </c>
    </row>
    <row r="13045" spans="1:4" x14ac:dyDescent="0.3">
      <c r="A13045">
        <v>4547</v>
      </c>
      <c r="B13045" t="s">
        <v>41</v>
      </c>
      <c r="C13045" t="s">
        <v>22</v>
      </c>
      <c r="D13045">
        <v>5</v>
      </c>
    </row>
    <row r="13046" spans="1:4" x14ac:dyDescent="0.3">
      <c r="A13046">
        <v>3641</v>
      </c>
      <c r="B13046" t="s">
        <v>41</v>
      </c>
      <c r="C13046" t="s">
        <v>17</v>
      </c>
      <c r="D13046">
        <v>10</v>
      </c>
    </row>
    <row r="13047" spans="1:4" x14ac:dyDescent="0.3">
      <c r="A13047">
        <v>3641</v>
      </c>
      <c r="B13047" t="s">
        <v>41</v>
      </c>
      <c r="C13047" t="s">
        <v>18</v>
      </c>
      <c r="D13047">
        <v>2</v>
      </c>
    </row>
    <row r="13048" spans="1:4" x14ac:dyDescent="0.3">
      <c r="A13048">
        <v>3641</v>
      </c>
      <c r="B13048" t="s">
        <v>41</v>
      </c>
      <c r="C13048" t="s">
        <v>19</v>
      </c>
      <c r="D13048">
        <v>15</v>
      </c>
    </row>
    <row r="13049" spans="1:4" x14ac:dyDescent="0.3">
      <c r="A13049">
        <v>3641</v>
      </c>
      <c r="B13049" t="s">
        <v>41</v>
      </c>
      <c r="C13049" t="s">
        <v>20</v>
      </c>
      <c r="D13049">
        <v>2</v>
      </c>
    </row>
    <row r="13050" spans="1:4" x14ac:dyDescent="0.3">
      <c r="A13050">
        <v>3641</v>
      </c>
      <c r="B13050" t="s">
        <v>41</v>
      </c>
      <c r="C13050" t="s">
        <v>21</v>
      </c>
      <c r="D13050">
        <v>1</v>
      </c>
    </row>
    <row r="13051" spans="1:4" x14ac:dyDescent="0.3">
      <c r="A13051">
        <v>3641</v>
      </c>
      <c r="B13051" t="s">
        <v>41</v>
      </c>
      <c r="C13051" t="s">
        <v>22</v>
      </c>
      <c r="D13051">
        <v>6</v>
      </c>
    </row>
    <row r="13052" spans="1:4" x14ac:dyDescent="0.3">
      <c r="A13052">
        <v>8812</v>
      </c>
      <c r="B13052" t="s">
        <v>41</v>
      </c>
      <c r="C13052" t="s">
        <v>17</v>
      </c>
      <c r="D13052">
        <v>12</v>
      </c>
    </row>
    <row r="13053" spans="1:4" x14ac:dyDescent="0.3">
      <c r="A13053">
        <v>8812</v>
      </c>
      <c r="B13053" t="s">
        <v>41</v>
      </c>
      <c r="C13053" t="s">
        <v>18</v>
      </c>
      <c r="D13053">
        <v>3</v>
      </c>
    </row>
    <row r="13054" spans="1:4" x14ac:dyDescent="0.3">
      <c r="A13054">
        <v>8812</v>
      </c>
      <c r="B13054" t="s">
        <v>41</v>
      </c>
      <c r="C13054" t="s">
        <v>19</v>
      </c>
      <c r="D13054">
        <v>8</v>
      </c>
    </row>
    <row r="13055" spans="1:4" x14ac:dyDescent="0.3">
      <c r="A13055">
        <v>8812</v>
      </c>
      <c r="B13055" t="s">
        <v>41</v>
      </c>
      <c r="C13055" t="s">
        <v>20</v>
      </c>
      <c r="D13055">
        <v>8</v>
      </c>
    </row>
    <row r="13056" spans="1:4" x14ac:dyDescent="0.3">
      <c r="A13056">
        <v>8812</v>
      </c>
      <c r="B13056" t="s">
        <v>41</v>
      </c>
      <c r="C13056" t="s">
        <v>21</v>
      </c>
      <c r="D13056">
        <v>0</v>
      </c>
    </row>
    <row r="13057" spans="1:4" x14ac:dyDescent="0.3">
      <c r="A13057">
        <v>8812</v>
      </c>
      <c r="B13057" t="s">
        <v>41</v>
      </c>
      <c r="C13057" t="s">
        <v>22</v>
      </c>
      <c r="D13057">
        <v>17</v>
      </c>
    </row>
    <row r="13058" spans="1:4" x14ac:dyDescent="0.3">
      <c r="A13058">
        <v>1160</v>
      </c>
      <c r="B13058" t="s">
        <v>41</v>
      </c>
      <c r="C13058" t="s">
        <v>17</v>
      </c>
      <c r="D13058">
        <v>9</v>
      </c>
    </row>
    <row r="13059" spans="1:4" x14ac:dyDescent="0.3">
      <c r="A13059">
        <v>1160</v>
      </c>
      <c r="B13059" t="s">
        <v>41</v>
      </c>
      <c r="C13059" t="s">
        <v>18</v>
      </c>
      <c r="D13059">
        <v>4</v>
      </c>
    </row>
    <row r="13060" spans="1:4" x14ac:dyDescent="0.3">
      <c r="A13060">
        <v>1160</v>
      </c>
      <c r="B13060" t="s">
        <v>41</v>
      </c>
      <c r="C13060" t="s">
        <v>19</v>
      </c>
      <c r="D13060">
        <v>17</v>
      </c>
    </row>
    <row r="13061" spans="1:4" x14ac:dyDescent="0.3">
      <c r="A13061">
        <v>1160</v>
      </c>
      <c r="B13061" t="s">
        <v>41</v>
      </c>
      <c r="C13061" t="s">
        <v>20</v>
      </c>
      <c r="D13061">
        <v>10</v>
      </c>
    </row>
    <row r="13062" spans="1:4" x14ac:dyDescent="0.3">
      <c r="A13062">
        <v>1160</v>
      </c>
      <c r="B13062" t="s">
        <v>41</v>
      </c>
      <c r="C13062" t="s">
        <v>21</v>
      </c>
      <c r="D13062">
        <v>2</v>
      </c>
    </row>
    <row r="13063" spans="1:4" x14ac:dyDescent="0.3">
      <c r="A13063">
        <v>1160</v>
      </c>
      <c r="B13063" t="s">
        <v>41</v>
      </c>
      <c r="C13063" t="s">
        <v>22</v>
      </c>
      <c r="D13063">
        <v>7</v>
      </c>
    </row>
    <row r="13064" spans="1:4" x14ac:dyDescent="0.3">
      <c r="A13064">
        <v>9316</v>
      </c>
      <c r="B13064" t="s">
        <v>43</v>
      </c>
      <c r="C13064" t="s">
        <v>17</v>
      </c>
      <c r="D13064">
        <v>2</v>
      </c>
    </row>
    <row r="13065" spans="1:4" x14ac:dyDescent="0.3">
      <c r="A13065">
        <v>9316</v>
      </c>
      <c r="B13065" t="s">
        <v>43</v>
      </c>
      <c r="C13065" t="s">
        <v>18</v>
      </c>
      <c r="D13065">
        <v>0</v>
      </c>
    </row>
    <row r="13066" spans="1:4" x14ac:dyDescent="0.3">
      <c r="A13066">
        <v>9316</v>
      </c>
      <c r="B13066" t="s">
        <v>43</v>
      </c>
      <c r="C13066" t="s">
        <v>19</v>
      </c>
      <c r="D13066">
        <v>7</v>
      </c>
    </row>
    <row r="13067" spans="1:4" x14ac:dyDescent="0.3">
      <c r="A13067">
        <v>9316</v>
      </c>
      <c r="B13067" t="s">
        <v>43</v>
      </c>
      <c r="C13067" t="s">
        <v>20</v>
      </c>
      <c r="D13067">
        <v>3</v>
      </c>
    </row>
    <row r="13068" spans="1:4" x14ac:dyDescent="0.3">
      <c r="A13068">
        <v>9316</v>
      </c>
      <c r="B13068" t="s">
        <v>43</v>
      </c>
      <c r="C13068" t="s">
        <v>21</v>
      </c>
      <c r="D13068">
        <v>7</v>
      </c>
    </row>
    <row r="13069" spans="1:4" x14ac:dyDescent="0.3">
      <c r="A13069">
        <v>9316</v>
      </c>
      <c r="B13069" t="s">
        <v>43</v>
      </c>
      <c r="C13069" t="s">
        <v>22</v>
      </c>
      <c r="D13069">
        <v>10</v>
      </c>
    </row>
    <row r="13070" spans="1:4" x14ac:dyDescent="0.3">
      <c r="A13070">
        <v>10032</v>
      </c>
      <c r="B13070" t="s">
        <v>47</v>
      </c>
      <c r="C13070" t="s">
        <v>17</v>
      </c>
      <c r="D13070">
        <v>3</v>
      </c>
    </row>
    <row r="13071" spans="1:4" x14ac:dyDescent="0.3">
      <c r="A13071">
        <v>10032</v>
      </c>
      <c r="B13071" t="s">
        <v>47</v>
      </c>
      <c r="C13071" t="s">
        <v>18</v>
      </c>
      <c r="D13071">
        <v>5</v>
      </c>
    </row>
    <row r="13072" spans="1:4" x14ac:dyDescent="0.3">
      <c r="A13072">
        <v>10032</v>
      </c>
      <c r="B13072" t="s">
        <v>47</v>
      </c>
      <c r="C13072" t="s">
        <v>19</v>
      </c>
      <c r="D13072">
        <v>14</v>
      </c>
    </row>
    <row r="13073" spans="1:4" x14ac:dyDescent="0.3">
      <c r="A13073">
        <v>10032</v>
      </c>
      <c r="B13073" t="s">
        <v>47</v>
      </c>
      <c r="C13073" t="s">
        <v>20</v>
      </c>
      <c r="D13073">
        <v>2</v>
      </c>
    </row>
    <row r="13074" spans="1:4" x14ac:dyDescent="0.3">
      <c r="A13074">
        <v>10032</v>
      </c>
      <c r="B13074" t="s">
        <v>47</v>
      </c>
      <c r="C13074" t="s">
        <v>21</v>
      </c>
      <c r="D13074">
        <v>12</v>
      </c>
    </row>
    <row r="13075" spans="1:4" x14ac:dyDescent="0.3">
      <c r="A13075">
        <v>10032</v>
      </c>
      <c r="B13075" t="s">
        <v>47</v>
      </c>
      <c r="C13075" t="s">
        <v>22</v>
      </c>
      <c r="D13075">
        <v>17</v>
      </c>
    </row>
    <row r="13076" spans="1:4" x14ac:dyDescent="0.3">
      <c r="A13076">
        <v>1773</v>
      </c>
      <c r="B13076" t="s">
        <v>47</v>
      </c>
      <c r="C13076" t="s">
        <v>17</v>
      </c>
      <c r="D13076">
        <v>5</v>
      </c>
    </row>
    <row r="13077" spans="1:4" x14ac:dyDescent="0.3">
      <c r="A13077">
        <v>1773</v>
      </c>
      <c r="B13077" t="s">
        <v>47</v>
      </c>
      <c r="C13077" t="s">
        <v>18</v>
      </c>
      <c r="D13077">
        <v>6</v>
      </c>
    </row>
    <row r="13078" spans="1:4" x14ac:dyDescent="0.3">
      <c r="A13078">
        <v>1773</v>
      </c>
      <c r="B13078" t="s">
        <v>47</v>
      </c>
      <c r="C13078" t="s">
        <v>19</v>
      </c>
      <c r="D13078">
        <v>15</v>
      </c>
    </row>
    <row r="13079" spans="1:4" x14ac:dyDescent="0.3">
      <c r="A13079">
        <v>1773</v>
      </c>
      <c r="B13079" t="s">
        <v>47</v>
      </c>
      <c r="C13079" t="s">
        <v>20</v>
      </c>
      <c r="D13079">
        <v>11</v>
      </c>
    </row>
    <row r="13080" spans="1:4" x14ac:dyDescent="0.3">
      <c r="A13080">
        <v>1773</v>
      </c>
      <c r="B13080" t="s">
        <v>47</v>
      </c>
      <c r="C13080" t="s">
        <v>21</v>
      </c>
      <c r="D13080">
        <v>7</v>
      </c>
    </row>
    <row r="13081" spans="1:4" x14ac:dyDescent="0.3">
      <c r="A13081">
        <v>1773</v>
      </c>
      <c r="B13081" t="s">
        <v>47</v>
      </c>
      <c r="C13081" t="s">
        <v>22</v>
      </c>
      <c r="D13081">
        <v>13</v>
      </c>
    </row>
    <row r="13082" spans="1:4" x14ac:dyDescent="0.3">
      <c r="A13082">
        <v>10241</v>
      </c>
      <c r="B13082" t="s">
        <v>41</v>
      </c>
      <c r="C13082" t="s">
        <v>17</v>
      </c>
      <c r="D13082">
        <v>0</v>
      </c>
    </row>
    <row r="13083" spans="1:4" x14ac:dyDescent="0.3">
      <c r="A13083">
        <v>10241</v>
      </c>
      <c r="B13083" t="s">
        <v>41</v>
      </c>
      <c r="C13083" t="s">
        <v>18</v>
      </c>
      <c r="D13083">
        <v>0</v>
      </c>
    </row>
    <row r="13084" spans="1:4" x14ac:dyDescent="0.3">
      <c r="A13084">
        <v>10241</v>
      </c>
      <c r="B13084" t="s">
        <v>41</v>
      </c>
      <c r="C13084" t="s">
        <v>19</v>
      </c>
      <c r="D13084">
        <v>0</v>
      </c>
    </row>
    <row r="13085" spans="1:4" x14ac:dyDescent="0.3">
      <c r="A13085">
        <v>10241</v>
      </c>
      <c r="B13085" t="s">
        <v>41</v>
      </c>
      <c r="C13085" t="s">
        <v>20</v>
      </c>
      <c r="D13085">
        <v>6</v>
      </c>
    </row>
    <row r="13086" spans="1:4" x14ac:dyDescent="0.3">
      <c r="A13086">
        <v>10241</v>
      </c>
      <c r="B13086" t="s">
        <v>41</v>
      </c>
      <c r="C13086" t="s">
        <v>21</v>
      </c>
      <c r="D13086">
        <v>2</v>
      </c>
    </row>
    <row r="13087" spans="1:4" x14ac:dyDescent="0.3">
      <c r="A13087">
        <v>10241</v>
      </c>
      <c r="B13087" t="s">
        <v>41</v>
      </c>
      <c r="C13087" t="s">
        <v>22</v>
      </c>
      <c r="D13087">
        <v>6</v>
      </c>
    </row>
    <row r="13088" spans="1:4" x14ac:dyDescent="0.3">
      <c r="A13088">
        <v>7004</v>
      </c>
      <c r="B13088" t="s">
        <v>45</v>
      </c>
      <c r="C13088" t="s">
        <v>17</v>
      </c>
      <c r="D13088">
        <v>24</v>
      </c>
    </row>
    <row r="13089" spans="1:4" x14ac:dyDescent="0.3">
      <c r="A13089">
        <v>7004</v>
      </c>
      <c r="B13089" t="s">
        <v>45</v>
      </c>
      <c r="C13089" t="s">
        <v>18</v>
      </c>
      <c r="D13089">
        <v>3</v>
      </c>
    </row>
    <row r="13090" spans="1:4" x14ac:dyDescent="0.3">
      <c r="A13090">
        <v>7004</v>
      </c>
      <c r="B13090" t="s">
        <v>45</v>
      </c>
      <c r="C13090" t="s">
        <v>19</v>
      </c>
      <c r="D13090">
        <v>26</v>
      </c>
    </row>
    <row r="13091" spans="1:4" x14ac:dyDescent="0.3">
      <c r="A13091">
        <v>7004</v>
      </c>
      <c r="B13091" t="s">
        <v>45</v>
      </c>
      <c r="C13091" t="s">
        <v>20</v>
      </c>
      <c r="D13091">
        <v>7</v>
      </c>
    </row>
    <row r="13092" spans="1:4" x14ac:dyDescent="0.3">
      <c r="A13092">
        <v>7004</v>
      </c>
      <c r="B13092" t="s">
        <v>45</v>
      </c>
      <c r="C13092" t="s">
        <v>21</v>
      </c>
      <c r="D13092">
        <v>1</v>
      </c>
    </row>
    <row r="13093" spans="1:4" x14ac:dyDescent="0.3">
      <c r="A13093">
        <v>7004</v>
      </c>
      <c r="B13093" t="s">
        <v>45</v>
      </c>
      <c r="C13093" t="s">
        <v>22</v>
      </c>
      <c r="D13093">
        <v>23</v>
      </c>
    </row>
    <row r="13094" spans="1:4" x14ac:dyDescent="0.3">
      <c r="A13094">
        <v>6864</v>
      </c>
      <c r="B13094" t="s">
        <v>53</v>
      </c>
      <c r="C13094" t="s">
        <v>17</v>
      </c>
      <c r="D13094">
        <v>8</v>
      </c>
    </row>
    <row r="13095" spans="1:4" x14ac:dyDescent="0.3">
      <c r="A13095">
        <v>6864</v>
      </c>
      <c r="B13095" t="s">
        <v>53</v>
      </c>
      <c r="C13095" t="s">
        <v>18</v>
      </c>
      <c r="D13095">
        <v>4</v>
      </c>
    </row>
    <row r="13096" spans="1:4" x14ac:dyDescent="0.3">
      <c r="A13096">
        <v>6864</v>
      </c>
      <c r="B13096" t="s">
        <v>53</v>
      </c>
      <c r="C13096" t="s">
        <v>19</v>
      </c>
      <c r="D13096">
        <v>10</v>
      </c>
    </row>
    <row r="13097" spans="1:4" x14ac:dyDescent="0.3">
      <c r="A13097">
        <v>6864</v>
      </c>
      <c r="B13097" t="s">
        <v>53</v>
      </c>
      <c r="C13097" t="s">
        <v>20</v>
      </c>
      <c r="D13097">
        <v>2</v>
      </c>
    </row>
    <row r="13098" spans="1:4" x14ac:dyDescent="0.3">
      <c r="A13098">
        <v>6864</v>
      </c>
      <c r="B13098" t="s">
        <v>53</v>
      </c>
      <c r="C13098" t="s">
        <v>21</v>
      </c>
      <c r="D13098">
        <v>2</v>
      </c>
    </row>
    <row r="13099" spans="1:4" x14ac:dyDescent="0.3">
      <c r="A13099">
        <v>6864</v>
      </c>
      <c r="B13099" t="s">
        <v>53</v>
      </c>
      <c r="C13099" t="s">
        <v>22</v>
      </c>
      <c r="D13099">
        <v>4</v>
      </c>
    </row>
    <row r="13100" spans="1:4" x14ac:dyDescent="0.3">
      <c r="A13100">
        <v>10617</v>
      </c>
      <c r="B13100" t="s">
        <v>41</v>
      </c>
      <c r="C13100" t="s">
        <v>17</v>
      </c>
      <c r="D13100">
        <v>8</v>
      </c>
    </row>
    <row r="13101" spans="1:4" x14ac:dyDescent="0.3">
      <c r="A13101">
        <v>10617</v>
      </c>
      <c r="B13101" t="s">
        <v>41</v>
      </c>
      <c r="C13101" t="s">
        <v>18</v>
      </c>
      <c r="D13101">
        <v>4</v>
      </c>
    </row>
    <row r="13102" spans="1:4" x14ac:dyDescent="0.3">
      <c r="A13102">
        <v>10617</v>
      </c>
      <c r="B13102" t="s">
        <v>41</v>
      </c>
      <c r="C13102" t="s">
        <v>19</v>
      </c>
      <c r="D13102">
        <v>10</v>
      </c>
    </row>
    <row r="13103" spans="1:4" x14ac:dyDescent="0.3">
      <c r="A13103">
        <v>10617</v>
      </c>
      <c r="B13103" t="s">
        <v>41</v>
      </c>
      <c r="C13103" t="s">
        <v>20</v>
      </c>
      <c r="D13103">
        <v>2</v>
      </c>
    </row>
    <row r="13104" spans="1:4" x14ac:dyDescent="0.3">
      <c r="A13104">
        <v>10617</v>
      </c>
      <c r="B13104" t="s">
        <v>41</v>
      </c>
      <c r="C13104" t="s">
        <v>21</v>
      </c>
      <c r="D13104">
        <v>2</v>
      </c>
    </row>
    <row r="13105" spans="1:4" x14ac:dyDescent="0.3">
      <c r="A13105">
        <v>10617</v>
      </c>
      <c r="B13105" t="s">
        <v>41</v>
      </c>
      <c r="C13105" t="s">
        <v>22</v>
      </c>
      <c r="D13105">
        <v>4</v>
      </c>
    </row>
    <row r="13106" spans="1:4" x14ac:dyDescent="0.3">
      <c r="A13106">
        <v>5987</v>
      </c>
      <c r="B13106" t="s">
        <v>41</v>
      </c>
      <c r="C13106" t="s">
        <v>17</v>
      </c>
      <c r="D13106">
        <v>2</v>
      </c>
    </row>
    <row r="13107" spans="1:4" x14ac:dyDescent="0.3">
      <c r="A13107">
        <v>5987</v>
      </c>
      <c r="B13107" t="s">
        <v>41</v>
      </c>
      <c r="C13107" t="s">
        <v>18</v>
      </c>
      <c r="D13107">
        <v>2</v>
      </c>
    </row>
    <row r="13108" spans="1:4" x14ac:dyDescent="0.3">
      <c r="A13108">
        <v>5987</v>
      </c>
      <c r="B13108" t="s">
        <v>41</v>
      </c>
      <c r="C13108" t="s">
        <v>19</v>
      </c>
      <c r="D13108">
        <v>11</v>
      </c>
    </row>
    <row r="13109" spans="1:4" x14ac:dyDescent="0.3">
      <c r="A13109">
        <v>5987</v>
      </c>
      <c r="B13109" t="s">
        <v>41</v>
      </c>
      <c r="C13109" t="s">
        <v>20</v>
      </c>
      <c r="D13109">
        <v>10</v>
      </c>
    </row>
    <row r="13110" spans="1:4" x14ac:dyDescent="0.3">
      <c r="A13110">
        <v>5987</v>
      </c>
      <c r="B13110" t="s">
        <v>41</v>
      </c>
      <c r="C13110" t="s">
        <v>21</v>
      </c>
      <c r="D13110">
        <v>6</v>
      </c>
    </row>
    <row r="13111" spans="1:4" x14ac:dyDescent="0.3">
      <c r="A13111">
        <v>5987</v>
      </c>
      <c r="B13111" t="s">
        <v>41</v>
      </c>
      <c r="C13111" t="s">
        <v>22</v>
      </c>
      <c r="D13111">
        <v>12</v>
      </c>
    </row>
    <row r="13112" spans="1:4" x14ac:dyDescent="0.3">
      <c r="A13112">
        <v>948</v>
      </c>
      <c r="B13112" t="s">
        <v>41</v>
      </c>
      <c r="C13112" t="s">
        <v>17</v>
      </c>
      <c r="D13112">
        <v>4</v>
      </c>
    </row>
    <row r="13113" spans="1:4" x14ac:dyDescent="0.3">
      <c r="A13113">
        <v>948</v>
      </c>
      <c r="B13113" t="s">
        <v>41</v>
      </c>
      <c r="C13113" t="s">
        <v>18</v>
      </c>
      <c r="D13113">
        <v>7</v>
      </c>
    </row>
    <row r="13114" spans="1:4" x14ac:dyDescent="0.3">
      <c r="A13114">
        <v>948</v>
      </c>
      <c r="B13114" t="s">
        <v>41</v>
      </c>
      <c r="C13114" t="s">
        <v>19</v>
      </c>
      <c r="D13114">
        <v>7</v>
      </c>
    </row>
    <row r="13115" spans="1:4" x14ac:dyDescent="0.3">
      <c r="A13115">
        <v>948</v>
      </c>
      <c r="B13115" t="s">
        <v>41</v>
      </c>
      <c r="C13115" t="s">
        <v>20</v>
      </c>
      <c r="D13115">
        <v>6</v>
      </c>
    </row>
    <row r="13116" spans="1:4" x14ac:dyDescent="0.3">
      <c r="A13116">
        <v>948</v>
      </c>
      <c r="B13116" t="s">
        <v>41</v>
      </c>
      <c r="C13116" t="s">
        <v>21</v>
      </c>
      <c r="D13116">
        <v>4</v>
      </c>
    </row>
    <row r="13117" spans="1:4" x14ac:dyDescent="0.3">
      <c r="A13117">
        <v>948</v>
      </c>
      <c r="B13117" t="s">
        <v>41</v>
      </c>
      <c r="C13117" t="s">
        <v>22</v>
      </c>
      <c r="D13117">
        <v>13</v>
      </c>
    </row>
    <row r="13118" spans="1:4" x14ac:dyDescent="0.3">
      <c r="A13118">
        <v>7349</v>
      </c>
      <c r="B13118" t="s">
        <v>41</v>
      </c>
      <c r="C13118" t="s">
        <v>17</v>
      </c>
      <c r="D13118">
        <v>6</v>
      </c>
    </row>
    <row r="13119" spans="1:4" x14ac:dyDescent="0.3">
      <c r="A13119">
        <v>7349</v>
      </c>
      <c r="B13119" t="s">
        <v>41</v>
      </c>
      <c r="C13119" t="s">
        <v>18</v>
      </c>
      <c r="D13119">
        <v>17</v>
      </c>
    </row>
    <row r="13120" spans="1:4" x14ac:dyDescent="0.3">
      <c r="A13120">
        <v>7349</v>
      </c>
      <c r="B13120" t="s">
        <v>41</v>
      </c>
      <c r="C13120" t="s">
        <v>19</v>
      </c>
      <c r="D13120">
        <v>16</v>
      </c>
    </row>
    <row r="13121" spans="1:4" x14ac:dyDescent="0.3">
      <c r="A13121">
        <v>7349</v>
      </c>
      <c r="B13121" t="s">
        <v>41</v>
      </c>
      <c r="C13121" t="s">
        <v>20</v>
      </c>
      <c r="D13121">
        <v>6</v>
      </c>
    </row>
    <row r="13122" spans="1:4" x14ac:dyDescent="0.3">
      <c r="A13122">
        <v>7349</v>
      </c>
      <c r="B13122" t="s">
        <v>41</v>
      </c>
      <c r="C13122" t="s">
        <v>21</v>
      </c>
      <c r="D13122">
        <v>16</v>
      </c>
    </row>
    <row r="13123" spans="1:4" x14ac:dyDescent="0.3">
      <c r="A13123">
        <v>7349</v>
      </c>
      <c r="B13123" t="s">
        <v>41</v>
      </c>
      <c r="C13123" t="s">
        <v>22</v>
      </c>
      <c r="D13123">
        <v>42</v>
      </c>
    </row>
    <row r="13124" spans="1:4" x14ac:dyDescent="0.3">
      <c r="A13124">
        <v>5342</v>
      </c>
      <c r="B13124" t="s">
        <v>48</v>
      </c>
      <c r="C13124" t="s">
        <v>17</v>
      </c>
      <c r="D13124">
        <v>0</v>
      </c>
    </row>
    <row r="13125" spans="1:4" x14ac:dyDescent="0.3">
      <c r="A13125">
        <v>5342</v>
      </c>
      <c r="B13125" t="s">
        <v>48</v>
      </c>
      <c r="C13125" t="s">
        <v>18</v>
      </c>
      <c r="D13125">
        <v>1</v>
      </c>
    </row>
    <row r="13126" spans="1:4" x14ac:dyDescent="0.3">
      <c r="A13126">
        <v>5342</v>
      </c>
      <c r="B13126" t="s">
        <v>48</v>
      </c>
      <c r="C13126" t="s">
        <v>19</v>
      </c>
      <c r="D13126">
        <v>3</v>
      </c>
    </row>
    <row r="13127" spans="1:4" x14ac:dyDescent="0.3">
      <c r="A13127">
        <v>5342</v>
      </c>
      <c r="B13127" t="s">
        <v>48</v>
      </c>
      <c r="C13127" t="s">
        <v>20</v>
      </c>
      <c r="D13127">
        <v>10</v>
      </c>
    </row>
    <row r="13128" spans="1:4" x14ac:dyDescent="0.3">
      <c r="A13128">
        <v>5342</v>
      </c>
      <c r="B13128" t="s">
        <v>48</v>
      </c>
      <c r="C13128" t="s">
        <v>21</v>
      </c>
      <c r="D13128">
        <v>6</v>
      </c>
    </row>
    <row r="13129" spans="1:4" x14ac:dyDescent="0.3">
      <c r="A13129">
        <v>5342</v>
      </c>
      <c r="B13129" t="s">
        <v>48</v>
      </c>
      <c r="C13129" t="s">
        <v>22</v>
      </c>
      <c r="D13129">
        <v>9</v>
      </c>
    </row>
    <row r="13130" spans="1:4" x14ac:dyDescent="0.3">
      <c r="A13130">
        <v>451</v>
      </c>
      <c r="B13130" t="s">
        <v>45</v>
      </c>
      <c r="C13130" t="s">
        <v>17</v>
      </c>
      <c r="D13130">
        <v>9</v>
      </c>
    </row>
    <row r="13131" spans="1:4" x14ac:dyDescent="0.3">
      <c r="A13131">
        <v>451</v>
      </c>
      <c r="B13131" t="s">
        <v>45</v>
      </c>
      <c r="C13131" t="s">
        <v>18</v>
      </c>
      <c r="D13131">
        <v>0</v>
      </c>
    </row>
    <row r="13132" spans="1:4" x14ac:dyDescent="0.3">
      <c r="A13132">
        <v>451</v>
      </c>
      <c r="B13132" t="s">
        <v>45</v>
      </c>
      <c r="C13132" t="s">
        <v>19</v>
      </c>
      <c r="D13132">
        <v>7</v>
      </c>
    </row>
    <row r="13133" spans="1:4" x14ac:dyDescent="0.3">
      <c r="A13133">
        <v>451</v>
      </c>
      <c r="B13133" t="s">
        <v>45</v>
      </c>
      <c r="C13133" t="s">
        <v>20</v>
      </c>
      <c r="D13133">
        <v>2</v>
      </c>
    </row>
    <row r="13134" spans="1:4" x14ac:dyDescent="0.3">
      <c r="A13134">
        <v>451</v>
      </c>
      <c r="B13134" t="s">
        <v>45</v>
      </c>
      <c r="C13134" t="s">
        <v>21</v>
      </c>
      <c r="D13134">
        <v>0</v>
      </c>
    </row>
    <row r="13135" spans="1:4" x14ac:dyDescent="0.3">
      <c r="A13135">
        <v>451</v>
      </c>
      <c r="B13135" t="s">
        <v>45</v>
      </c>
      <c r="C13135" t="s">
        <v>22</v>
      </c>
      <c r="D13135">
        <v>4</v>
      </c>
    </row>
    <row r="13136" spans="1:4" x14ac:dyDescent="0.3">
      <c r="A13136">
        <v>10395</v>
      </c>
      <c r="B13136" t="s">
        <v>41</v>
      </c>
      <c r="C13136" t="s">
        <v>17</v>
      </c>
      <c r="D13136">
        <v>1</v>
      </c>
    </row>
    <row r="13137" spans="1:4" x14ac:dyDescent="0.3">
      <c r="A13137">
        <v>10395</v>
      </c>
      <c r="B13137" t="s">
        <v>41</v>
      </c>
      <c r="C13137" t="s">
        <v>18</v>
      </c>
      <c r="D13137">
        <v>45</v>
      </c>
    </row>
    <row r="13138" spans="1:4" x14ac:dyDescent="0.3">
      <c r="A13138">
        <v>10395</v>
      </c>
      <c r="B13138" t="s">
        <v>41</v>
      </c>
      <c r="C13138" t="s">
        <v>19</v>
      </c>
      <c r="D13138">
        <v>3</v>
      </c>
    </row>
    <row r="13139" spans="1:4" x14ac:dyDescent="0.3">
      <c r="A13139">
        <v>10395</v>
      </c>
      <c r="B13139" t="s">
        <v>41</v>
      </c>
      <c r="C13139" t="s">
        <v>20</v>
      </c>
      <c r="D13139">
        <v>4</v>
      </c>
    </row>
    <row r="13140" spans="1:4" x14ac:dyDescent="0.3">
      <c r="A13140">
        <v>10395</v>
      </c>
      <c r="B13140" t="s">
        <v>41</v>
      </c>
      <c r="C13140" t="s">
        <v>21</v>
      </c>
      <c r="D13140">
        <v>6</v>
      </c>
    </row>
    <row r="13141" spans="1:4" x14ac:dyDescent="0.3">
      <c r="A13141">
        <v>10395</v>
      </c>
      <c r="B13141" t="s">
        <v>41</v>
      </c>
      <c r="C13141" t="s">
        <v>22</v>
      </c>
      <c r="D13141">
        <v>42</v>
      </c>
    </row>
    <row r="13142" spans="1:4" x14ac:dyDescent="0.3">
      <c r="A13142">
        <v>2980</v>
      </c>
      <c r="B13142" t="s">
        <v>48</v>
      </c>
      <c r="C13142" t="s">
        <v>17</v>
      </c>
      <c r="D13142">
        <v>12</v>
      </c>
    </row>
    <row r="13143" spans="1:4" x14ac:dyDescent="0.3">
      <c r="A13143">
        <v>2980</v>
      </c>
      <c r="B13143" t="s">
        <v>48</v>
      </c>
      <c r="C13143" t="s">
        <v>18</v>
      </c>
      <c r="D13143">
        <v>0</v>
      </c>
    </row>
    <row r="13144" spans="1:4" x14ac:dyDescent="0.3">
      <c r="A13144">
        <v>2980</v>
      </c>
      <c r="B13144" t="s">
        <v>48</v>
      </c>
      <c r="C13144" t="s">
        <v>19</v>
      </c>
      <c r="D13144">
        <v>13</v>
      </c>
    </row>
    <row r="13145" spans="1:4" x14ac:dyDescent="0.3">
      <c r="A13145">
        <v>2980</v>
      </c>
      <c r="B13145" t="s">
        <v>48</v>
      </c>
      <c r="C13145" t="s">
        <v>20</v>
      </c>
      <c r="D13145">
        <v>4</v>
      </c>
    </row>
    <row r="13146" spans="1:4" x14ac:dyDescent="0.3">
      <c r="A13146">
        <v>2980</v>
      </c>
      <c r="B13146" t="s">
        <v>48</v>
      </c>
      <c r="C13146" t="s">
        <v>21</v>
      </c>
      <c r="D13146">
        <v>2</v>
      </c>
    </row>
    <row r="13147" spans="1:4" x14ac:dyDescent="0.3">
      <c r="A13147">
        <v>2980</v>
      </c>
      <c r="B13147" t="s">
        <v>48</v>
      </c>
      <c r="C13147" t="s">
        <v>22</v>
      </c>
      <c r="D13147">
        <v>4</v>
      </c>
    </row>
    <row r="13148" spans="1:4" x14ac:dyDescent="0.3">
      <c r="A13148">
        <v>10749</v>
      </c>
      <c r="B13148" t="s">
        <v>41</v>
      </c>
      <c r="C13148" t="s">
        <v>17</v>
      </c>
      <c r="D13148">
        <v>73</v>
      </c>
    </row>
    <row r="13149" spans="1:4" x14ac:dyDescent="0.3">
      <c r="A13149">
        <v>10749</v>
      </c>
      <c r="B13149" t="s">
        <v>41</v>
      </c>
      <c r="C13149" t="s">
        <v>18</v>
      </c>
      <c r="D13149">
        <v>18</v>
      </c>
    </row>
    <row r="13150" spans="1:4" x14ac:dyDescent="0.3">
      <c r="A13150">
        <v>10749</v>
      </c>
      <c r="B13150" t="s">
        <v>41</v>
      </c>
      <c r="C13150" t="s">
        <v>19</v>
      </c>
      <c r="D13150">
        <v>66</v>
      </c>
    </row>
    <row r="13151" spans="1:4" x14ac:dyDescent="0.3">
      <c r="A13151">
        <v>10749</v>
      </c>
      <c r="B13151" t="s">
        <v>41</v>
      </c>
      <c r="C13151" t="s">
        <v>20</v>
      </c>
      <c r="D13151">
        <v>7</v>
      </c>
    </row>
    <row r="13152" spans="1:4" x14ac:dyDescent="0.3">
      <c r="A13152">
        <v>10749</v>
      </c>
      <c r="B13152" t="s">
        <v>41</v>
      </c>
      <c r="C13152" t="s">
        <v>21</v>
      </c>
      <c r="D13152">
        <v>12</v>
      </c>
    </row>
    <row r="13153" spans="1:4" x14ac:dyDescent="0.3">
      <c r="A13153">
        <v>10749</v>
      </c>
      <c r="B13153" t="s">
        <v>41</v>
      </c>
      <c r="C13153" t="s">
        <v>22</v>
      </c>
      <c r="D13153">
        <v>2</v>
      </c>
    </row>
    <row r="13154" spans="1:4" x14ac:dyDescent="0.3">
      <c r="A13154">
        <v>4136</v>
      </c>
      <c r="B13154" t="s">
        <v>41</v>
      </c>
      <c r="C13154" t="s">
        <v>17</v>
      </c>
      <c r="D13154">
        <v>10</v>
      </c>
    </row>
    <row r="13155" spans="1:4" x14ac:dyDescent="0.3">
      <c r="A13155">
        <v>4136</v>
      </c>
      <c r="B13155" t="s">
        <v>41</v>
      </c>
      <c r="C13155" t="s">
        <v>18</v>
      </c>
      <c r="D13155">
        <v>17</v>
      </c>
    </row>
    <row r="13156" spans="1:4" x14ac:dyDescent="0.3">
      <c r="A13156">
        <v>4136</v>
      </c>
      <c r="B13156" t="s">
        <v>41</v>
      </c>
      <c r="C13156" t="s">
        <v>19</v>
      </c>
      <c r="D13156">
        <v>18</v>
      </c>
    </row>
    <row r="13157" spans="1:4" x14ac:dyDescent="0.3">
      <c r="A13157">
        <v>4136</v>
      </c>
      <c r="B13157" t="s">
        <v>41</v>
      </c>
      <c r="C13157" t="s">
        <v>20</v>
      </c>
      <c r="D13157">
        <v>8</v>
      </c>
    </row>
    <row r="13158" spans="1:4" x14ac:dyDescent="0.3">
      <c r="A13158">
        <v>4136</v>
      </c>
      <c r="B13158" t="s">
        <v>41</v>
      </c>
      <c r="C13158" t="s">
        <v>21</v>
      </c>
      <c r="D13158">
        <v>26</v>
      </c>
    </row>
    <row r="13159" spans="1:4" x14ac:dyDescent="0.3">
      <c r="A13159">
        <v>4136</v>
      </c>
      <c r="B13159" t="s">
        <v>41</v>
      </c>
      <c r="C13159" t="s">
        <v>22</v>
      </c>
      <c r="D13159">
        <v>40</v>
      </c>
    </row>
    <row r="13160" spans="1:4" x14ac:dyDescent="0.3">
      <c r="A13160">
        <v>4692</v>
      </c>
      <c r="B13160" t="s">
        <v>53</v>
      </c>
      <c r="C13160" t="s">
        <v>17</v>
      </c>
      <c r="D13160">
        <v>7</v>
      </c>
    </row>
    <row r="13161" spans="1:4" x14ac:dyDescent="0.3">
      <c r="A13161">
        <v>4692</v>
      </c>
      <c r="B13161" t="s">
        <v>53</v>
      </c>
      <c r="C13161" t="s">
        <v>18</v>
      </c>
      <c r="D13161">
        <v>0</v>
      </c>
    </row>
    <row r="13162" spans="1:4" x14ac:dyDescent="0.3">
      <c r="A13162">
        <v>4692</v>
      </c>
      <c r="B13162" t="s">
        <v>53</v>
      </c>
      <c r="C13162" t="s">
        <v>19</v>
      </c>
      <c r="D13162">
        <v>12</v>
      </c>
    </row>
    <row r="13163" spans="1:4" x14ac:dyDescent="0.3">
      <c r="A13163">
        <v>4692</v>
      </c>
      <c r="B13163" t="s">
        <v>53</v>
      </c>
      <c r="C13163" t="s">
        <v>20</v>
      </c>
      <c r="D13163">
        <v>13</v>
      </c>
    </row>
    <row r="13164" spans="1:4" x14ac:dyDescent="0.3">
      <c r="A13164">
        <v>4692</v>
      </c>
      <c r="B13164" t="s">
        <v>53</v>
      </c>
      <c r="C13164" t="s">
        <v>21</v>
      </c>
      <c r="D13164">
        <v>7</v>
      </c>
    </row>
    <row r="13165" spans="1:4" x14ac:dyDescent="0.3">
      <c r="A13165">
        <v>4692</v>
      </c>
      <c r="B13165" t="s">
        <v>53</v>
      </c>
      <c r="C13165" t="s">
        <v>22</v>
      </c>
      <c r="D13165">
        <v>32</v>
      </c>
    </row>
    <row r="13166" spans="1:4" x14ac:dyDescent="0.3">
      <c r="A13166">
        <v>10641</v>
      </c>
      <c r="B13166" t="s">
        <v>41</v>
      </c>
      <c r="C13166" t="s">
        <v>17</v>
      </c>
      <c r="D13166">
        <v>6</v>
      </c>
    </row>
    <row r="13167" spans="1:4" x14ac:dyDescent="0.3">
      <c r="A13167">
        <v>10641</v>
      </c>
      <c r="B13167" t="s">
        <v>41</v>
      </c>
      <c r="C13167" t="s">
        <v>18</v>
      </c>
      <c r="D13167">
        <v>5</v>
      </c>
    </row>
    <row r="13168" spans="1:4" x14ac:dyDescent="0.3">
      <c r="A13168">
        <v>10641</v>
      </c>
      <c r="B13168" t="s">
        <v>41</v>
      </c>
      <c r="C13168" t="s">
        <v>19</v>
      </c>
      <c r="D13168">
        <v>4</v>
      </c>
    </row>
    <row r="13169" spans="1:4" x14ac:dyDescent="0.3">
      <c r="A13169">
        <v>10641</v>
      </c>
      <c r="B13169" t="s">
        <v>41</v>
      </c>
      <c r="C13169" t="s">
        <v>20</v>
      </c>
      <c r="D13169">
        <v>13</v>
      </c>
    </row>
    <row r="13170" spans="1:4" x14ac:dyDescent="0.3">
      <c r="A13170">
        <v>10641</v>
      </c>
      <c r="B13170" t="s">
        <v>41</v>
      </c>
      <c r="C13170" t="s">
        <v>21</v>
      </c>
      <c r="D13170">
        <v>4</v>
      </c>
    </row>
    <row r="13171" spans="1:4" x14ac:dyDescent="0.3">
      <c r="A13171">
        <v>10641</v>
      </c>
      <c r="B13171" t="s">
        <v>41</v>
      </c>
      <c r="C13171" t="s">
        <v>22</v>
      </c>
      <c r="D13171">
        <v>25</v>
      </c>
    </row>
    <row r="13172" spans="1:4" x14ac:dyDescent="0.3">
      <c r="A13172">
        <v>387</v>
      </c>
      <c r="B13172" t="s">
        <v>43</v>
      </c>
      <c r="C13172" t="s">
        <v>17</v>
      </c>
      <c r="D13172">
        <v>6</v>
      </c>
    </row>
    <row r="13173" spans="1:4" x14ac:dyDescent="0.3">
      <c r="A13173">
        <v>387</v>
      </c>
      <c r="B13173" t="s">
        <v>43</v>
      </c>
      <c r="C13173" t="s">
        <v>18</v>
      </c>
      <c r="D13173">
        <v>16</v>
      </c>
    </row>
    <row r="13174" spans="1:4" x14ac:dyDescent="0.3">
      <c r="A13174">
        <v>387</v>
      </c>
      <c r="B13174" t="s">
        <v>43</v>
      </c>
      <c r="C13174" t="s">
        <v>19</v>
      </c>
      <c r="D13174">
        <v>11</v>
      </c>
    </row>
    <row r="13175" spans="1:4" x14ac:dyDescent="0.3">
      <c r="A13175">
        <v>387</v>
      </c>
      <c r="B13175" t="s">
        <v>43</v>
      </c>
      <c r="C13175" t="s">
        <v>20</v>
      </c>
      <c r="D13175">
        <v>11</v>
      </c>
    </row>
    <row r="13176" spans="1:4" x14ac:dyDescent="0.3">
      <c r="A13176">
        <v>387</v>
      </c>
      <c r="B13176" t="s">
        <v>43</v>
      </c>
      <c r="C13176" t="s">
        <v>21</v>
      </c>
      <c r="D13176">
        <v>1</v>
      </c>
    </row>
    <row r="13177" spans="1:4" x14ac:dyDescent="0.3">
      <c r="A13177">
        <v>387</v>
      </c>
      <c r="B13177" t="s">
        <v>43</v>
      </c>
      <c r="C13177" t="s">
        <v>22</v>
      </c>
      <c r="D13177">
        <v>16</v>
      </c>
    </row>
    <row r="13178" spans="1:4" x14ac:dyDescent="0.3">
      <c r="A13178">
        <v>7297</v>
      </c>
      <c r="B13178" t="s">
        <v>47</v>
      </c>
      <c r="C13178" t="s">
        <v>17</v>
      </c>
      <c r="D13178">
        <v>5</v>
      </c>
    </row>
    <row r="13179" spans="1:4" x14ac:dyDescent="0.3">
      <c r="A13179">
        <v>7297</v>
      </c>
      <c r="B13179" t="s">
        <v>47</v>
      </c>
      <c r="C13179" t="s">
        <v>18</v>
      </c>
      <c r="D13179">
        <v>3</v>
      </c>
    </row>
    <row r="13180" spans="1:4" x14ac:dyDescent="0.3">
      <c r="A13180">
        <v>7297</v>
      </c>
      <c r="B13180" t="s">
        <v>47</v>
      </c>
      <c r="C13180" t="s">
        <v>19</v>
      </c>
      <c r="D13180">
        <v>10</v>
      </c>
    </row>
    <row r="13181" spans="1:4" x14ac:dyDescent="0.3">
      <c r="A13181">
        <v>7297</v>
      </c>
      <c r="B13181" t="s">
        <v>47</v>
      </c>
      <c r="C13181" t="s">
        <v>20</v>
      </c>
      <c r="D13181">
        <v>12</v>
      </c>
    </row>
    <row r="13182" spans="1:4" x14ac:dyDescent="0.3">
      <c r="A13182">
        <v>7297</v>
      </c>
      <c r="B13182" t="s">
        <v>47</v>
      </c>
      <c r="C13182" t="s">
        <v>21</v>
      </c>
      <c r="D13182">
        <v>7</v>
      </c>
    </row>
    <row r="13183" spans="1:4" x14ac:dyDescent="0.3">
      <c r="A13183">
        <v>7297</v>
      </c>
      <c r="B13183" t="s">
        <v>47</v>
      </c>
      <c r="C13183" t="s">
        <v>22</v>
      </c>
      <c r="D13183">
        <v>20</v>
      </c>
    </row>
    <row r="13184" spans="1:4" x14ac:dyDescent="0.3">
      <c r="A13184">
        <v>10710</v>
      </c>
      <c r="B13184" t="s">
        <v>41</v>
      </c>
      <c r="C13184" t="s">
        <v>17</v>
      </c>
      <c r="D13184">
        <v>5</v>
      </c>
    </row>
    <row r="13185" spans="1:4" x14ac:dyDescent="0.3">
      <c r="A13185">
        <v>10710</v>
      </c>
      <c r="B13185" t="s">
        <v>41</v>
      </c>
      <c r="C13185" t="s">
        <v>18</v>
      </c>
      <c r="D13185">
        <v>2</v>
      </c>
    </row>
    <row r="13186" spans="1:4" x14ac:dyDescent="0.3">
      <c r="A13186">
        <v>10710</v>
      </c>
      <c r="B13186" t="s">
        <v>41</v>
      </c>
      <c r="C13186" t="s">
        <v>19</v>
      </c>
      <c r="D13186">
        <v>3</v>
      </c>
    </row>
    <row r="13187" spans="1:4" x14ac:dyDescent="0.3">
      <c r="A13187">
        <v>10710</v>
      </c>
      <c r="B13187" t="s">
        <v>41</v>
      </c>
      <c r="C13187" t="s">
        <v>20</v>
      </c>
      <c r="D13187">
        <v>3</v>
      </c>
    </row>
    <row r="13188" spans="1:4" x14ac:dyDescent="0.3">
      <c r="A13188">
        <v>10710</v>
      </c>
      <c r="B13188" t="s">
        <v>41</v>
      </c>
      <c r="C13188" t="s">
        <v>21</v>
      </c>
      <c r="D13188">
        <v>0</v>
      </c>
    </row>
    <row r="13189" spans="1:4" x14ac:dyDescent="0.3">
      <c r="A13189">
        <v>10710</v>
      </c>
      <c r="B13189" t="s">
        <v>41</v>
      </c>
      <c r="C13189" t="s">
        <v>22</v>
      </c>
      <c r="D13189">
        <v>5</v>
      </c>
    </row>
    <row r="13190" spans="1:4" x14ac:dyDescent="0.3">
      <c r="A13190">
        <v>10001</v>
      </c>
      <c r="B13190" t="s">
        <v>41</v>
      </c>
      <c r="C13190" t="s">
        <v>17</v>
      </c>
      <c r="D13190">
        <v>5</v>
      </c>
    </row>
    <row r="13191" spans="1:4" x14ac:dyDescent="0.3">
      <c r="A13191">
        <v>10001</v>
      </c>
      <c r="B13191" t="s">
        <v>41</v>
      </c>
      <c r="C13191" t="s">
        <v>18</v>
      </c>
      <c r="D13191">
        <v>17</v>
      </c>
    </row>
    <row r="13192" spans="1:4" x14ac:dyDescent="0.3">
      <c r="A13192">
        <v>10001</v>
      </c>
      <c r="B13192" t="s">
        <v>41</v>
      </c>
      <c r="C13192" t="s">
        <v>19</v>
      </c>
      <c r="D13192">
        <v>17</v>
      </c>
    </row>
    <row r="13193" spans="1:4" x14ac:dyDescent="0.3">
      <c r="A13193">
        <v>10001</v>
      </c>
      <c r="B13193" t="s">
        <v>41</v>
      </c>
      <c r="C13193" t="s">
        <v>20</v>
      </c>
      <c r="D13193">
        <v>13</v>
      </c>
    </row>
    <row r="13194" spans="1:4" x14ac:dyDescent="0.3">
      <c r="A13194">
        <v>10001</v>
      </c>
      <c r="B13194" t="s">
        <v>41</v>
      </c>
      <c r="C13194" t="s">
        <v>21</v>
      </c>
      <c r="D13194">
        <v>14</v>
      </c>
    </row>
    <row r="13195" spans="1:4" x14ac:dyDescent="0.3">
      <c r="A13195">
        <v>10001</v>
      </c>
      <c r="B13195" t="s">
        <v>41</v>
      </c>
      <c r="C13195" t="s">
        <v>22</v>
      </c>
      <c r="D13195">
        <v>34</v>
      </c>
    </row>
    <row r="13196" spans="1:4" x14ac:dyDescent="0.3">
      <c r="A13196">
        <v>2139</v>
      </c>
      <c r="B13196" t="s">
        <v>53</v>
      </c>
      <c r="C13196" t="s">
        <v>17</v>
      </c>
      <c r="D13196">
        <v>3</v>
      </c>
    </row>
    <row r="13197" spans="1:4" x14ac:dyDescent="0.3">
      <c r="A13197">
        <v>2139</v>
      </c>
      <c r="B13197" t="s">
        <v>53</v>
      </c>
      <c r="C13197" t="s">
        <v>18</v>
      </c>
      <c r="D13197">
        <v>1</v>
      </c>
    </row>
    <row r="13198" spans="1:4" x14ac:dyDescent="0.3">
      <c r="A13198">
        <v>2139</v>
      </c>
      <c r="B13198" t="s">
        <v>53</v>
      </c>
      <c r="C13198" t="s">
        <v>19</v>
      </c>
      <c r="D13198">
        <v>10</v>
      </c>
    </row>
    <row r="13199" spans="1:4" x14ac:dyDescent="0.3">
      <c r="A13199">
        <v>2139</v>
      </c>
      <c r="B13199" t="s">
        <v>53</v>
      </c>
      <c r="C13199" t="s">
        <v>20</v>
      </c>
      <c r="D13199">
        <v>3</v>
      </c>
    </row>
    <row r="13200" spans="1:4" x14ac:dyDescent="0.3">
      <c r="A13200">
        <v>2139</v>
      </c>
      <c r="B13200" t="s">
        <v>53</v>
      </c>
      <c r="C13200" t="s">
        <v>21</v>
      </c>
      <c r="D13200">
        <v>2</v>
      </c>
    </row>
    <row r="13201" spans="1:4" x14ac:dyDescent="0.3">
      <c r="A13201">
        <v>2139</v>
      </c>
      <c r="B13201" t="s">
        <v>53</v>
      </c>
      <c r="C13201" t="s">
        <v>22</v>
      </c>
      <c r="D13201">
        <v>12</v>
      </c>
    </row>
    <row r="13202" spans="1:4" x14ac:dyDescent="0.3">
      <c r="A13202">
        <v>9909</v>
      </c>
      <c r="B13202" t="s">
        <v>53</v>
      </c>
      <c r="C13202" t="s">
        <v>17</v>
      </c>
      <c r="D13202">
        <v>3</v>
      </c>
    </row>
    <row r="13203" spans="1:4" x14ac:dyDescent="0.3">
      <c r="A13203">
        <v>9909</v>
      </c>
      <c r="B13203" t="s">
        <v>53</v>
      </c>
      <c r="C13203" t="s">
        <v>18</v>
      </c>
      <c r="D13203">
        <v>18</v>
      </c>
    </row>
    <row r="13204" spans="1:4" x14ac:dyDescent="0.3">
      <c r="A13204">
        <v>9909</v>
      </c>
      <c r="B13204" t="s">
        <v>53</v>
      </c>
      <c r="C13204" t="s">
        <v>19</v>
      </c>
      <c r="D13204">
        <v>14</v>
      </c>
    </row>
    <row r="13205" spans="1:4" x14ac:dyDescent="0.3">
      <c r="A13205">
        <v>9909</v>
      </c>
      <c r="B13205" t="s">
        <v>53</v>
      </c>
      <c r="C13205" t="s">
        <v>20</v>
      </c>
      <c r="D13205">
        <v>15</v>
      </c>
    </row>
    <row r="13206" spans="1:4" x14ac:dyDescent="0.3">
      <c r="A13206">
        <v>9909</v>
      </c>
      <c r="B13206" t="s">
        <v>53</v>
      </c>
      <c r="C13206" t="s">
        <v>21</v>
      </c>
      <c r="D13206">
        <v>22</v>
      </c>
    </row>
    <row r="13207" spans="1:4" x14ac:dyDescent="0.3">
      <c r="A13207">
        <v>9909</v>
      </c>
      <c r="B13207" t="s">
        <v>53</v>
      </c>
      <c r="C13207" t="s">
        <v>22</v>
      </c>
      <c r="D13207">
        <v>50</v>
      </c>
    </row>
    <row r="13208" spans="1:4" x14ac:dyDescent="0.3">
      <c r="A13208">
        <v>10659</v>
      </c>
      <c r="B13208" t="s">
        <v>45</v>
      </c>
      <c r="C13208" t="s">
        <v>17</v>
      </c>
      <c r="D13208">
        <v>2</v>
      </c>
    </row>
    <row r="13209" spans="1:4" x14ac:dyDescent="0.3">
      <c r="A13209">
        <v>10659</v>
      </c>
      <c r="B13209" t="s">
        <v>45</v>
      </c>
      <c r="C13209" t="s">
        <v>18</v>
      </c>
      <c r="D13209">
        <v>8</v>
      </c>
    </row>
    <row r="13210" spans="1:4" x14ac:dyDescent="0.3">
      <c r="A13210">
        <v>10659</v>
      </c>
      <c r="B13210" t="s">
        <v>45</v>
      </c>
      <c r="C13210" t="s">
        <v>19</v>
      </c>
      <c r="D13210">
        <v>11</v>
      </c>
    </row>
    <row r="13211" spans="1:4" x14ac:dyDescent="0.3">
      <c r="A13211">
        <v>10659</v>
      </c>
      <c r="B13211" t="s">
        <v>45</v>
      </c>
      <c r="C13211" t="s">
        <v>20</v>
      </c>
      <c r="D13211">
        <v>3</v>
      </c>
    </row>
    <row r="13212" spans="1:4" x14ac:dyDescent="0.3">
      <c r="A13212">
        <v>10659</v>
      </c>
      <c r="B13212" t="s">
        <v>45</v>
      </c>
      <c r="C13212" t="s">
        <v>21</v>
      </c>
      <c r="D13212">
        <v>8</v>
      </c>
    </row>
    <row r="13213" spans="1:4" x14ac:dyDescent="0.3">
      <c r="A13213">
        <v>10659</v>
      </c>
      <c r="B13213" t="s">
        <v>45</v>
      </c>
      <c r="C13213" t="s">
        <v>22</v>
      </c>
      <c r="D13213">
        <v>21</v>
      </c>
    </row>
    <row r="13214" spans="1:4" x14ac:dyDescent="0.3">
      <c r="A13214">
        <v>456</v>
      </c>
      <c r="B13214" t="s">
        <v>41</v>
      </c>
      <c r="C13214" t="s">
        <v>17</v>
      </c>
      <c r="D13214">
        <v>1</v>
      </c>
    </row>
    <row r="13215" spans="1:4" x14ac:dyDescent="0.3">
      <c r="A13215">
        <v>456</v>
      </c>
      <c r="B13215" t="s">
        <v>41</v>
      </c>
      <c r="C13215" t="s">
        <v>18</v>
      </c>
      <c r="D13215">
        <v>11</v>
      </c>
    </row>
    <row r="13216" spans="1:4" x14ac:dyDescent="0.3">
      <c r="A13216">
        <v>456</v>
      </c>
      <c r="B13216" t="s">
        <v>41</v>
      </c>
      <c r="C13216" t="s">
        <v>19</v>
      </c>
      <c r="D13216">
        <v>5</v>
      </c>
    </row>
    <row r="13217" spans="1:4" x14ac:dyDescent="0.3">
      <c r="A13217">
        <v>456</v>
      </c>
      <c r="B13217" t="s">
        <v>41</v>
      </c>
      <c r="C13217" t="s">
        <v>20</v>
      </c>
      <c r="D13217">
        <v>4</v>
      </c>
    </row>
    <row r="13218" spans="1:4" x14ac:dyDescent="0.3">
      <c r="A13218">
        <v>456</v>
      </c>
      <c r="B13218" t="s">
        <v>41</v>
      </c>
      <c r="C13218" t="s">
        <v>21</v>
      </c>
      <c r="D13218">
        <v>6</v>
      </c>
    </row>
    <row r="13219" spans="1:4" x14ac:dyDescent="0.3">
      <c r="A13219">
        <v>456</v>
      </c>
      <c r="B13219" t="s">
        <v>41</v>
      </c>
      <c r="C13219" t="s">
        <v>22</v>
      </c>
      <c r="D13219">
        <v>9</v>
      </c>
    </row>
    <row r="13220" spans="1:4" x14ac:dyDescent="0.3">
      <c r="A13220">
        <v>9553</v>
      </c>
      <c r="B13220" t="s">
        <v>45</v>
      </c>
      <c r="C13220" t="s">
        <v>17</v>
      </c>
      <c r="D13220">
        <v>0</v>
      </c>
    </row>
    <row r="13221" spans="1:4" x14ac:dyDescent="0.3">
      <c r="A13221">
        <v>9553</v>
      </c>
      <c r="B13221" t="s">
        <v>45</v>
      </c>
      <c r="C13221" t="s">
        <v>18</v>
      </c>
      <c r="D13221">
        <v>2</v>
      </c>
    </row>
    <row r="13222" spans="1:4" x14ac:dyDescent="0.3">
      <c r="A13222">
        <v>9553</v>
      </c>
      <c r="B13222" t="s">
        <v>45</v>
      </c>
      <c r="C13222" t="s">
        <v>19</v>
      </c>
      <c r="D13222">
        <v>3</v>
      </c>
    </row>
    <row r="13223" spans="1:4" x14ac:dyDescent="0.3">
      <c r="A13223">
        <v>9553</v>
      </c>
      <c r="B13223" t="s">
        <v>45</v>
      </c>
      <c r="C13223" t="s">
        <v>20</v>
      </c>
      <c r="D13223">
        <v>4</v>
      </c>
    </row>
    <row r="13224" spans="1:4" x14ac:dyDescent="0.3">
      <c r="A13224">
        <v>9553</v>
      </c>
      <c r="B13224" t="s">
        <v>45</v>
      </c>
      <c r="C13224" t="s">
        <v>21</v>
      </c>
      <c r="D13224">
        <v>1</v>
      </c>
    </row>
    <row r="13225" spans="1:4" x14ac:dyDescent="0.3">
      <c r="A13225">
        <v>9553</v>
      </c>
      <c r="B13225" t="s">
        <v>45</v>
      </c>
      <c r="C13225" t="s">
        <v>22</v>
      </c>
      <c r="D13225">
        <v>5</v>
      </c>
    </row>
    <row r="13226" spans="1:4" x14ac:dyDescent="0.3">
      <c r="A13226">
        <v>6237</v>
      </c>
      <c r="B13226" t="s">
        <v>41</v>
      </c>
      <c r="C13226" t="s">
        <v>17</v>
      </c>
      <c r="D13226">
        <v>81</v>
      </c>
    </row>
    <row r="13227" spans="1:4" x14ac:dyDescent="0.3">
      <c r="A13227">
        <v>6237</v>
      </c>
      <c r="B13227" t="s">
        <v>41</v>
      </c>
      <c r="C13227" t="s">
        <v>18</v>
      </c>
      <c r="D13227">
        <v>4</v>
      </c>
    </row>
    <row r="13228" spans="1:4" x14ac:dyDescent="0.3">
      <c r="A13228">
        <v>6237</v>
      </c>
      <c r="B13228" t="s">
        <v>41</v>
      </c>
      <c r="C13228" t="s">
        <v>19</v>
      </c>
      <c r="D13228">
        <v>33</v>
      </c>
    </row>
    <row r="13229" spans="1:4" x14ac:dyDescent="0.3">
      <c r="A13229">
        <v>6237</v>
      </c>
      <c r="B13229" t="s">
        <v>41</v>
      </c>
      <c r="C13229" t="s">
        <v>20</v>
      </c>
      <c r="D13229">
        <v>5</v>
      </c>
    </row>
    <row r="13230" spans="1:4" x14ac:dyDescent="0.3">
      <c r="A13230">
        <v>6237</v>
      </c>
      <c r="B13230" t="s">
        <v>41</v>
      </c>
      <c r="C13230" t="s">
        <v>21</v>
      </c>
      <c r="D13230">
        <v>2</v>
      </c>
    </row>
    <row r="13231" spans="1:4" x14ac:dyDescent="0.3">
      <c r="A13231">
        <v>6237</v>
      </c>
      <c r="B13231" t="s">
        <v>41</v>
      </c>
      <c r="C13231" t="s">
        <v>22</v>
      </c>
      <c r="D13231">
        <v>291</v>
      </c>
    </row>
    <row r="13232" spans="1:4" x14ac:dyDescent="0.3">
      <c r="A13232">
        <v>4303</v>
      </c>
      <c r="B13232" t="s">
        <v>48</v>
      </c>
      <c r="C13232" t="s">
        <v>17</v>
      </c>
      <c r="D13232">
        <v>107</v>
      </c>
    </row>
    <row r="13233" spans="1:4" x14ac:dyDescent="0.3">
      <c r="A13233">
        <v>4303</v>
      </c>
      <c r="B13233" t="s">
        <v>48</v>
      </c>
      <c r="C13233" t="s">
        <v>18</v>
      </c>
      <c r="D13233">
        <v>2</v>
      </c>
    </row>
    <row r="13234" spans="1:4" x14ac:dyDescent="0.3">
      <c r="A13234">
        <v>4303</v>
      </c>
      <c r="B13234" t="s">
        <v>48</v>
      </c>
      <c r="C13234" t="s">
        <v>19</v>
      </c>
      <c r="D13234">
        <v>12</v>
      </c>
    </row>
    <row r="13235" spans="1:4" x14ac:dyDescent="0.3">
      <c r="A13235">
        <v>4303</v>
      </c>
      <c r="B13235" t="s">
        <v>48</v>
      </c>
      <c r="C13235" t="s">
        <v>20</v>
      </c>
      <c r="D13235">
        <v>2</v>
      </c>
    </row>
    <row r="13236" spans="1:4" x14ac:dyDescent="0.3">
      <c r="A13236">
        <v>4303</v>
      </c>
      <c r="B13236" t="s">
        <v>48</v>
      </c>
      <c r="C13236" t="s">
        <v>21</v>
      </c>
      <c r="D13236">
        <v>2</v>
      </c>
    </row>
    <row r="13237" spans="1:4" x14ac:dyDescent="0.3">
      <c r="A13237">
        <v>4303</v>
      </c>
      <c r="B13237" t="s">
        <v>48</v>
      </c>
      <c r="C13237" t="s">
        <v>22</v>
      </c>
      <c r="D13237">
        <v>12</v>
      </c>
    </row>
    <row r="13238" spans="1:4" x14ac:dyDescent="0.3">
      <c r="A13238">
        <v>4246</v>
      </c>
      <c r="B13238" t="s">
        <v>41</v>
      </c>
      <c r="C13238" t="s">
        <v>17</v>
      </c>
      <c r="D13238">
        <v>67</v>
      </c>
    </row>
    <row r="13239" spans="1:4" x14ac:dyDescent="0.3">
      <c r="A13239">
        <v>4246</v>
      </c>
      <c r="B13239" t="s">
        <v>41</v>
      </c>
      <c r="C13239" t="s">
        <v>18</v>
      </c>
      <c r="D13239">
        <v>11</v>
      </c>
    </row>
    <row r="13240" spans="1:4" x14ac:dyDescent="0.3">
      <c r="A13240">
        <v>4246</v>
      </c>
      <c r="B13240" t="s">
        <v>41</v>
      </c>
      <c r="C13240" t="s">
        <v>19</v>
      </c>
      <c r="D13240">
        <v>26</v>
      </c>
    </row>
    <row r="13241" spans="1:4" x14ac:dyDescent="0.3">
      <c r="A13241">
        <v>4246</v>
      </c>
      <c r="B13241" t="s">
        <v>41</v>
      </c>
      <c r="C13241" t="s">
        <v>20</v>
      </c>
      <c r="D13241">
        <v>4</v>
      </c>
    </row>
    <row r="13242" spans="1:4" x14ac:dyDescent="0.3">
      <c r="A13242">
        <v>4246</v>
      </c>
      <c r="B13242" t="s">
        <v>41</v>
      </c>
      <c r="C13242" t="s">
        <v>21</v>
      </c>
      <c r="D13242">
        <v>3</v>
      </c>
    </row>
    <row r="13243" spans="1:4" x14ac:dyDescent="0.3">
      <c r="A13243">
        <v>4246</v>
      </c>
      <c r="B13243" t="s">
        <v>41</v>
      </c>
      <c r="C13243" t="s">
        <v>22</v>
      </c>
      <c r="D13243">
        <v>262</v>
      </c>
    </row>
    <row r="13244" spans="1:4" x14ac:dyDescent="0.3">
      <c r="A13244">
        <v>5899</v>
      </c>
      <c r="B13244" t="s">
        <v>43</v>
      </c>
      <c r="C13244" t="s">
        <v>17</v>
      </c>
      <c r="D13244">
        <v>28</v>
      </c>
    </row>
    <row r="13245" spans="1:4" x14ac:dyDescent="0.3">
      <c r="A13245">
        <v>5899</v>
      </c>
      <c r="B13245" t="s">
        <v>43</v>
      </c>
      <c r="C13245" t="s">
        <v>18</v>
      </c>
      <c r="D13245">
        <v>0</v>
      </c>
    </row>
    <row r="13246" spans="1:4" x14ac:dyDescent="0.3">
      <c r="A13246">
        <v>5899</v>
      </c>
      <c r="B13246" t="s">
        <v>43</v>
      </c>
      <c r="C13246" t="s">
        <v>19</v>
      </c>
      <c r="D13246">
        <v>6</v>
      </c>
    </row>
    <row r="13247" spans="1:4" x14ac:dyDescent="0.3">
      <c r="A13247">
        <v>5899</v>
      </c>
      <c r="B13247" t="s">
        <v>43</v>
      </c>
      <c r="C13247" t="s">
        <v>20</v>
      </c>
      <c r="D13247">
        <v>1</v>
      </c>
    </row>
    <row r="13248" spans="1:4" x14ac:dyDescent="0.3">
      <c r="A13248">
        <v>5899</v>
      </c>
      <c r="B13248" t="s">
        <v>43</v>
      </c>
      <c r="C13248" t="s">
        <v>21</v>
      </c>
      <c r="D13248">
        <v>1</v>
      </c>
    </row>
    <row r="13249" spans="1:4" x14ac:dyDescent="0.3">
      <c r="A13249">
        <v>5899</v>
      </c>
      <c r="B13249" t="s">
        <v>43</v>
      </c>
      <c r="C13249" t="s">
        <v>22</v>
      </c>
      <c r="D13249">
        <v>13</v>
      </c>
    </row>
    <row r="13250" spans="1:4" x14ac:dyDescent="0.3">
      <c r="A13250">
        <v>9303</v>
      </c>
      <c r="B13250" t="s">
        <v>45</v>
      </c>
      <c r="C13250" t="s">
        <v>17</v>
      </c>
      <c r="D13250">
        <v>12</v>
      </c>
    </row>
    <row r="13251" spans="1:4" x14ac:dyDescent="0.3">
      <c r="A13251">
        <v>9303</v>
      </c>
      <c r="B13251" t="s">
        <v>45</v>
      </c>
      <c r="C13251" t="s">
        <v>18</v>
      </c>
      <c r="D13251">
        <v>4</v>
      </c>
    </row>
    <row r="13252" spans="1:4" x14ac:dyDescent="0.3">
      <c r="A13252">
        <v>9303</v>
      </c>
      <c r="B13252" t="s">
        <v>45</v>
      </c>
      <c r="C13252" t="s">
        <v>19</v>
      </c>
      <c r="D13252">
        <v>7</v>
      </c>
    </row>
    <row r="13253" spans="1:4" x14ac:dyDescent="0.3">
      <c r="A13253">
        <v>9303</v>
      </c>
      <c r="B13253" t="s">
        <v>45</v>
      </c>
      <c r="C13253" t="s">
        <v>20</v>
      </c>
      <c r="D13253">
        <v>1</v>
      </c>
    </row>
    <row r="13254" spans="1:4" x14ac:dyDescent="0.3">
      <c r="A13254">
        <v>9303</v>
      </c>
      <c r="B13254" t="s">
        <v>45</v>
      </c>
      <c r="C13254" t="s">
        <v>21</v>
      </c>
      <c r="D13254">
        <v>3</v>
      </c>
    </row>
    <row r="13255" spans="1:4" x14ac:dyDescent="0.3">
      <c r="A13255">
        <v>9303</v>
      </c>
      <c r="B13255" t="s">
        <v>45</v>
      </c>
      <c r="C13255" t="s">
        <v>22</v>
      </c>
      <c r="D13255">
        <v>5</v>
      </c>
    </row>
    <row r="13256" spans="1:4" x14ac:dyDescent="0.3">
      <c r="A13256">
        <v>3955</v>
      </c>
      <c r="B13256" t="s">
        <v>47</v>
      </c>
      <c r="C13256" t="s">
        <v>17</v>
      </c>
      <c r="D13256">
        <v>2</v>
      </c>
    </row>
    <row r="13257" spans="1:4" x14ac:dyDescent="0.3">
      <c r="A13257">
        <v>3955</v>
      </c>
      <c r="B13257" t="s">
        <v>47</v>
      </c>
      <c r="C13257" t="s">
        <v>18</v>
      </c>
      <c r="D13257">
        <v>1</v>
      </c>
    </row>
    <row r="13258" spans="1:4" x14ac:dyDescent="0.3">
      <c r="A13258">
        <v>3955</v>
      </c>
      <c r="B13258" t="s">
        <v>47</v>
      </c>
      <c r="C13258" t="s">
        <v>19</v>
      </c>
      <c r="D13258">
        <v>1</v>
      </c>
    </row>
    <row r="13259" spans="1:4" x14ac:dyDescent="0.3">
      <c r="A13259">
        <v>3955</v>
      </c>
      <c r="B13259" t="s">
        <v>47</v>
      </c>
      <c r="C13259" t="s">
        <v>20</v>
      </c>
      <c r="D13259">
        <v>1</v>
      </c>
    </row>
    <row r="13260" spans="1:4" x14ac:dyDescent="0.3">
      <c r="A13260">
        <v>3955</v>
      </c>
      <c r="B13260" t="s">
        <v>47</v>
      </c>
      <c r="C13260" t="s">
        <v>21</v>
      </c>
      <c r="D13260">
        <v>0</v>
      </c>
    </row>
    <row r="13261" spans="1:4" x14ac:dyDescent="0.3">
      <c r="A13261">
        <v>3955</v>
      </c>
      <c r="B13261" t="s">
        <v>47</v>
      </c>
      <c r="C13261" t="s">
        <v>22</v>
      </c>
      <c r="D13261">
        <v>1</v>
      </c>
    </row>
    <row r="13262" spans="1:4" x14ac:dyDescent="0.3">
      <c r="A13262">
        <v>10311</v>
      </c>
      <c r="B13262" t="s">
        <v>41</v>
      </c>
      <c r="C13262" t="s">
        <v>17</v>
      </c>
      <c r="D13262">
        <v>16</v>
      </c>
    </row>
    <row r="13263" spans="1:4" x14ac:dyDescent="0.3">
      <c r="A13263">
        <v>10311</v>
      </c>
      <c r="B13263" t="s">
        <v>41</v>
      </c>
      <c r="C13263" t="s">
        <v>18</v>
      </c>
      <c r="D13263">
        <v>4</v>
      </c>
    </row>
    <row r="13264" spans="1:4" x14ac:dyDescent="0.3">
      <c r="A13264">
        <v>10311</v>
      </c>
      <c r="B13264" t="s">
        <v>41</v>
      </c>
      <c r="C13264" t="s">
        <v>19</v>
      </c>
      <c r="D13264">
        <v>12</v>
      </c>
    </row>
    <row r="13265" spans="1:4" x14ac:dyDescent="0.3">
      <c r="A13265">
        <v>10311</v>
      </c>
      <c r="B13265" t="s">
        <v>41</v>
      </c>
      <c r="C13265" t="s">
        <v>20</v>
      </c>
      <c r="D13265">
        <v>2</v>
      </c>
    </row>
    <row r="13266" spans="1:4" x14ac:dyDescent="0.3">
      <c r="A13266">
        <v>10311</v>
      </c>
      <c r="B13266" t="s">
        <v>41</v>
      </c>
      <c r="C13266" t="s">
        <v>21</v>
      </c>
      <c r="D13266">
        <v>4</v>
      </c>
    </row>
    <row r="13267" spans="1:4" x14ac:dyDescent="0.3">
      <c r="A13267">
        <v>10311</v>
      </c>
      <c r="B13267" t="s">
        <v>41</v>
      </c>
      <c r="C13267" t="s">
        <v>22</v>
      </c>
      <c r="D13267">
        <v>321</v>
      </c>
    </row>
    <row r="13268" spans="1:4" x14ac:dyDescent="0.3">
      <c r="A13268">
        <v>9931</v>
      </c>
      <c r="B13268" t="s">
        <v>41</v>
      </c>
      <c r="C13268" t="s">
        <v>17</v>
      </c>
      <c r="D13268">
        <v>5</v>
      </c>
    </row>
    <row r="13269" spans="1:4" x14ac:dyDescent="0.3">
      <c r="A13269">
        <v>9931</v>
      </c>
      <c r="B13269" t="s">
        <v>41</v>
      </c>
      <c r="C13269" t="s">
        <v>18</v>
      </c>
      <c r="D13269">
        <v>0</v>
      </c>
    </row>
    <row r="13270" spans="1:4" x14ac:dyDescent="0.3">
      <c r="A13270">
        <v>9931</v>
      </c>
      <c r="B13270" t="s">
        <v>41</v>
      </c>
      <c r="C13270" t="s">
        <v>19</v>
      </c>
      <c r="D13270">
        <v>1</v>
      </c>
    </row>
    <row r="13271" spans="1:4" x14ac:dyDescent="0.3">
      <c r="A13271">
        <v>9931</v>
      </c>
      <c r="B13271" t="s">
        <v>41</v>
      </c>
      <c r="C13271" t="s">
        <v>20</v>
      </c>
      <c r="D13271">
        <v>1</v>
      </c>
    </row>
    <row r="13272" spans="1:4" x14ac:dyDescent="0.3">
      <c r="A13272">
        <v>9931</v>
      </c>
      <c r="B13272" t="s">
        <v>41</v>
      </c>
      <c r="C13272" t="s">
        <v>21</v>
      </c>
      <c r="D13272">
        <v>1</v>
      </c>
    </row>
    <row r="13273" spans="1:4" x14ac:dyDescent="0.3">
      <c r="A13273">
        <v>9931</v>
      </c>
      <c r="B13273" t="s">
        <v>41</v>
      </c>
      <c r="C13273" t="s">
        <v>22</v>
      </c>
      <c r="D13273">
        <v>1</v>
      </c>
    </row>
    <row r="13274" spans="1:4" x14ac:dyDescent="0.3">
      <c r="A13274">
        <v>11110</v>
      </c>
      <c r="B13274" t="s">
        <v>45</v>
      </c>
      <c r="C13274" t="s">
        <v>17</v>
      </c>
      <c r="D13274">
        <v>2</v>
      </c>
    </row>
    <row r="13275" spans="1:4" x14ac:dyDescent="0.3">
      <c r="A13275">
        <v>11110</v>
      </c>
      <c r="B13275" t="s">
        <v>45</v>
      </c>
      <c r="C13275" t="s">
        <v>18</v>
      </c>
      <c r="D13275">
        <v>1</v>
      </c>
    </row>
    <row r="13276" spans="1:4" x14ac:dyDescent="0.3">
      <c r="A13276">
        <v>11110</v>
      </c>
      <c r="B13276" t="s">
        <v>45</v>
      </c>
      <c r="C13276" t="s">
        <v>19</v>
      </c>
      <c r="D13276">
        <v>1</v>
      </c>
    </row>
    <row r="13277" spans="1:4" x14ac:dyDescent="0.3">
      <c r="A13277">
        <v>11110</v>
      </c>
      <c r="B13277" t="s">
        <v>45</v>
      </c>
      <c r="C13277" t="s">
        <v>20</v>
      </c>
      <c r="D13277">
        <v>0</v>
      </c>
    </row>
    <row r="13278" spans="1:4" x14ac:dyDescent="0.3">
      <c r="A13278">
        <v>11110</v>
      </c>
      <c r="B13278" t="s">
        <v>45</v>
      </c>
      <c r="C13278" t="s">
        <v>21</v>
      </c>
      <c r="D13278">
        <v>0</v>
      </c>
    </row>
    <row r="13279" spans="1:4" x14ac:dyDescent="0.3">
      <c r="A13279">
        <v>11110</v>
      </c>
      <c r="B13279" t="s">
        <v>45</v>
      </c>
      <c r="C13279" t="s">
        <v>22</v>
      </c>
      <c r="D13279">
        <v>1</v>
      </c>
    </row>
    <row r="13280" spans="1:4" x14ac:dyDescent="0.3">
      <c r="A13280">
        <v>5376</v>
      </c>
      <c r="B13280" t="s">
        <v>43</v>
      </c>
      <c r="C13280" t="s">
        <v>17</v>
      </c>
      <c r="D13280">
        <v>1</v>
      </c>
    </row>
    <row r="13281" spans="1:4" x14ac:dyDescent="0.3">
      <c r="A13281">
        <v>5376</v>
      </c>
      <c r="B13281" t="s">
        <v>43</v>
      </c>
      <c r="C13281" t="s">
        <v>18</v>
      </c>
      <c r="D13281">
        <v>1</v>
      </c>
    </row>
    <row r="13282" spans="1:4" x14ac:dyDescent="0.3">
      <c r="A13282">
        <v>5376</v>
      </c>
      <c r="B13282" t="s">
        <v>43</v>
      </c>
      <c r="C13282" t="s">
        <v>19</v>
      </c>
      <c r="D13282">
        <v>1725</v>
      </c>
    </row>
    <row r="13283" spans="1:4" x14ac:dyDescent="0.3">
      <c r="A13283">
        <v>5376</v>
      </c>
      <c r="B13283" t="s">
        <v>43</v>
      </c>
      <c r="C13283" t="s">
        <v>20</v>
      </c>
      <c r="D13283">
        <v>1</v>
      </c>
    </row>
    <row r="13284" spans="1:4" x14ac:dyDescent="0.3">
      <c r="A13284">
        <v>5376</v>
      </c>
      <c r="B13284" t="s">
        <v>43</v>
      </c>
      <c r="C13284" t="s">
        <v>21</v>
      </c>
      <c r="D13284">
        <v>1</v>
      </c>
    </row>
    <row r="13285" spans="1:4" x14ac:dyDescent="0.3">
      <c r="A13285">
        <v>5376</v>
      </c>
      <c r="B13285" t="s">
        <v>43</v>
      </c>
      <c r="C13285" t="s">
        <v>22</v>
      </c>
      <c r="D13285">
        <v>1</v>
      </c>
    </row>
    <row r="13286" spans="1:4" x14ac:dyDescent="0.3">
      <c r="A13286">
        <v>6862</v>
      </c>
      <c r="B13286" t="s">
        <v>41</v>
      </c>
      <c r="C13286" t="s">
        <v>17</v>
      </c>
      <c r="D13286">
        <v>1</v>
      </c>
    </row>
    <row r="13287" spans="1:4" x14ac:dyDescent="0.3">
      <c r="A13287">
        <v>6862</v>
      </c>
      <c r="B13287" t="s">
        <v>41</v>
      </c>
      <c r="C13287" t="s">
        <v>18</v>
      </c>
      <c r="D13287">
        <v>1</v>
      </c>
    </row>
    <row r="13288" spans="1:4" x14ac:dyDescent="0.3">
      <c r="A13288">
        <v>6862</v>
      </c>
      <c r="B13288" t="s">
        <v>41</v>
      </c>
      <c r="C13288" t="s">
        <v>19</v>
      </c>
      <c r="D13288">
        <v>3</v>
      </c>
    </row>
    <row r="13289" spans="1:4" x14ac:dyDescent="0.3">
      <c r="A13289">
        <v>6862</v>
      </c>
      <c r="B13289" t="s">
        <v>41</v>
      </c>
      <c r="C13289" t="s">
        <v>20</v>
      </c>
      <c r="D13289">
        <v>1</v>
      </c>
    </row>
    <row r="13290" spans="1:4" x14ac:dyDescent="0.3">
      <c r="A13290">
        <v>6862</v>
      </c>
      <c r="B13290" t="s">
        <v>41</v>
      </c>
      <c r="C13290" t="s">
        <v>21</v>
      </c>
      <c r="D13290">
        <v>1</v>
      </c>
    </row>
    <row r="13291" spans="1:4" x14ac:dyDescent="0.3">
      <c r="A13291">
        <v>6862</v>
      </c>
      <c r="B13291" t="s">
        <v>41</v>
      </c>
      <c r="C13291" t="s">
        <v>22</v>
      </c>
      <c r="D13291">
        <v>1</v>
      </c>
    </row>
  </sheetData>
  <pageMargins left="0.7" right="0.7" top="0.75" bottom="0.75" header="0.3" footer="0.3"/>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DB705-60CB-4861-B7A6-8FC1B374AEC2}">
  <dimension ref="A3:AF20"/>
  <sheetViews>
    <sheetView zoomScale="75" zoomScaleNormal="75" workbookViewId="0">
      <selection activeCell="R489" sqref="R489:R1159"/>
    </sheetView>
  </sheetViews>
  <sheetFormatPr defaultRowHeight="14.4" x14ac:dyDescent="0.3"/>
  <cols>
    <col min="1" max="1" width="13.44140625" bestFit="1" customWidth="1"/>
    <col min="2" max="3" width="11.5546875" bestFit="1" customWidth="1"/>
    <col min="4" max="7" width="10.44140625" bestFit="1" customWidth="1"/>
    <col min="8" max="8" width="10.109375" bestFit="1" customWidth="1"/>
    <col min="9" max="9" width="9.109375" bestFit="1" customWidth="1"/>
    <col min="10" max="10" width="11.109375" bestFit="1" customWidth="1"/>
    <col min="11" max="11" width="7.5546875" bestFit="1" customWidth="1"/>
    <col min="12" max="12" width="7.109375" bestFit="1" customWidth="1"/>
    <col min="13" max="13" width="11.5546875" bestFit="1" customWidth="1"/>
    <col min="14" max="14" width="12" bestFit="1" customWidth="1"/>
    <col min="15" max="19" width="10.44140625" bestFit="1" customWidth="1"/>
    <col min="20" max="20" width="9.44140625" bestFit="1" customWidth="1"/>
    <col min="21" max="21" width="11.5546875" bestFit="1" customWidth="1"/>
    <col min="22" max="22" width="7.5546875" bestFit="1" customWidth="1"/>
    <col min="23" max="23" width="7.109375" bestFit="1" customWidth="1"/>
    <col min="24" max="24" width="11.5546875" bestFit="1" customWidth="1"/>
    <col min="25" max="25" width="12" bestFit="1" customWidth="1"/>
    <col min="26" max="26" width="11.5546875" bestFit="1" customWidth="1"/>
    <col min="27" max="27" width="10.44140625" customWidth="1"/>
    <col min="28" max="28" width="11.5546875" bestFit="1" customWidth="1"/>
    <col min="29" max="30" width="10.44140625" bestFit="1" customWidth="1"/>
    <col min="31" max="31" width="9.44140625" bestFit="1" customWidth="1"/>
    <col min="32" max="32" width="11.5546875" bestFit="1" customWidth="1"/>
    <col min="33" max="96" width="7.5546875" bestFit="1" customWidth="1"/>
    <col min="97" max="97" width="6.5546875" bestFit="1" customWidth="1"/>
    <col min="98" max="101" width="7.5546875" bestFit="1" customWidth="1"/>
    <col min="102" max="102" width="9.109375" bestFit="1" customWidth="1"/>
    <col min="103" max="125" width="7.5546875" bestFit="1" customWidth="1"/>
    <col min="126" max="126" width="9.109375" bestFit="1" customWidth="1"/>
    <col min="127" max="133" width="7.5546875" bestFit="1" customWidth="1"/>
    <col min="134" max="135" width="9.109375" bestFit="1" customWidth="1"/>
    <col min="136" max="137" width="7.5546875" bestFit="1" customWidth="1"/>
    <col min="138" max="138" width="9.109375" bestFit="1" customWidth="1"/>
    <col min="139" max="142" width="7.5546875" bestFit="1" customWidth="1"/>
    <col min="143" max="143" width="9.109375" bestFit="1" customWidth="1"/>
    <col min="144" max="165" width="7.5546875" bestFit="1" customWidth="1"/>
    <col min="166" max="166" width="9.109375" bestFit="1" customWidth="1"/>
    <col min="167" max="168" width="7.5546875" bestFit="1" customWidth="1"/>
    <col min="169" max="169" width="9.109375" bestFit="1" customWidth="1"/>
    <col min="170" max="195" width="7.5546875" bestFit="1" customWidth="1"/>
    <col min="196" max="196" width="9.109375" bestFit="1" customWidth="1"/>
    <col min="197" max="197" width="7.5546875" bestFit="1" customWidth="1"/>
    <col min="198" max="198" width="9.109375" bestFit="1" customWidth="1"/>
    <col min="199" max="205" width="7.5546875" bestFit="1" customWidth="1"/>
    <col min="206" max="206" width="9.109375" bestFit="1" customWidth="1"/>
    <col min="207" max="207" width="7.5546875" bestFit="1" customWidth="1"/>
    <col min="208" max="208" width="9.109375" bestFit="1" customWidth="1"/>
    <col min="209" max="225" width="7.5546875" bestFit="1" customWidth="1"/>
    <col min="226" max="226" width="9.109375" bestFit="1" customWidth="1"/>
    <col min="227" max="232" width="7.5546875" bestFit="1" customWidth="1"/>
    <col min="233" max="233" width="9.109375" bestFit="1" customWidth="1"/>
    <col min="234" max="235" width="7.5546875" bestFit="1" customWidth="1"/>
    <col min="236" max="236" width="9.109375" bestFit="1" customWidth="1"/>
    <col min="237" max="240" width="7.5546875" bestFit="1" customWidth="1"/>
    <col min="241" max="241" width="9.109375" bestFit="1" customWidth="1"/>
    <col min="242" max="244" width="7.5546875" bestFit="1" customWidth="1"/>
    <col min="245" max="245" width="9.109375" bestFit="1" customWidth="1"/>
    <col min="246" max="264" width="7.5546875" bestFit="1" customWidth="1"/>
    <col min="265" max="265" width="9.109375" bestFit="1" customWidth="1"/>
    <col min="266" max="270" width="7.5546875" bestFit="1" customWidth="1"/>
    <col min="271" max="271" width="9.109375" bestFit="1" customWidth="1"/>
    <col min="272" max="274" width="7.5546875" bestFit="1" customWidth="1"/>
    <col min="275" max="275" width="9.109375" bestFit="1" customWidth="1"/>
    <col min="276" max="281" width="7.5546875" bestFit="1" customWidth="1"/>
    <col min="282" max="282" width="9.109375" bestFit="1" customWidth="1"/>
    <col min="283" max="293" width="7.5546875" bestFit="1" customWidth="1"/>
    <col min="294" max="295" width="9.109375" bestFit="1" customWidth="1"/>
    <col min="296" max="296" width="7.5546875" bestFit="1" customWidth="1"/>
    <col min="297" max="297" width="9.109375" bestFit="1" customWidth="1"/>
    <col min="298" max="298" width="7.5546875" bestFit="1" customWidth="1"/>
    <col min="299" max="299" width="9.109375" bestFit="1" customWidth="1"/>
    <col min="300" max="301" width="7.5546875" bestFit="1" customWidth="1"/>
    <col min="302" max="302" width="9.109375" bestFit="1" customWidth="1"/>
    <col min="303" max="318" width="7.5546875" bestFit="1" customWidth="1"/>
    <col min="319" max="319" width="9.109375" bestFit="1" customWidth="1"/>
    <col min="320" max="322" width="7.5546875" bestFit="1" customWidth="1"/>
    <col min="323" max="323" width="9.109375" bestFit="1" customWidth="1"/>
    <col min="324" max="326" width="7.5546875" bestFit="1" customWidth="1"/>
    <col min="327" max="327" width="9.109375" bestFit="1" customWidth="1"/>
    <col min="328" max="328" width="7.5546875" bestFit="1" customWidth="1"/>
    <col min="329" max="329" width="9.109375" bestFit="1" customWidth="1"/>
    <col min="330" max="330" width="7.5546875" bestFit="1" customWidth="1"/>
    <col min="331" max="331" width="9.109375" bestFit="1" customWidth="1"/>
    <col min="332" max="339" width="7.5546875" bestFit="1" customWidth="1"/>
    <col min="340" max="343" width="9.109375" bestFit="1" customWidth="1"/>
    <col min="344" max="344" width="7.5546875" bestFit="1" customWidth="1"/>
    <col min="345" max="345" width="9.109375" bestFit="1" customWidth="1"/>
    <col min="346" max="350" width="7.5546875" bestFit="1" customWidth="1"/>
    <col min="351" max="352" width="9.109375" bestFit="1" customWidth="1"/>
    <col min="353" max="358" width="7.5546875" bestFit="1" customWidth="1"/>
    <col min="359" max="359" width="9.109375" bestFit="1" customWidth="1"/>
    <col min="360" max="360" width="7.5546875" bestFit="1" customWidth="1"/>
    <col min="361" max="362" width="9.109375" bestFit="1" customWidth="1"/>
    <col min="363" max="367" width="7.5546875" bestFit="1" customWidth="1"/>
    <col min="368" max="368" width="9.109375" bestFit="1" customWidth="1"/>
    <col min="369" max="379" width="7.5546875" bestFit="1" customWidth="1"/>
    <col min="380" max="380" width="9.109375" bestFit="1" customWidth="1"/>
    <col min="381" max="391" width="7.5546875" bestFit="1" customWidth="1"/>
    <col min="392" max="392" width="9.109375" bestFit="1" customWidth="1"/>
    <col min="393" max="394" width="7.5546875" bestFit="1" customWidth="1"/>
    <col min="395" max="395" width="9.109375" bestFit="1" customWidth="1"/>
    <col min="396" max="399" width="7.5546875" bestFit="1" customWidth="1"/>
    <col min="400" max="400" width="9.109375" bestFit="1" customWidth="1"/>
    <col min="401" max="402" width="7.5546875" bestFit="1" customWidth="1"/>
    <col min="403" max="403" width="9.109375" bestFit="1" customWidth="1"/>
    <col min="404" max="407" width="7.5546875" bestFit="1" customWidth="1"/>
    <col min="408" max="408" width="9.109375" bestFit="1" customWidth="1"/>
    <col min="409" max="409" width="7.5546875" bestFit="1" customWidth="1"/>
    <col min="410" max="412" width="9.109375" bestFit="1" customWidth="1"/>
    <col min="413" max="414" width="7.5546875" bestFit="1" customWidth="1"/>
    <col min="415" max="415" width="9.109375" bestFit="1" customWidth="1"/>
    <col min="416" max="417" width="7.5546875" bestFit="1" customWidth="1"/>
    <col min="418" max="418" width="9.109375" bestFit="1" customWidth="1"/>
    <col min="419" max="419" width="7.5546875" bestFit="1" customWidth="1"/>
    <col min="420" max="420" width="9.109375" bestFit="1" customWidth="1"/>
    <col min="421" max="427" width="7.5546875" bestFit="1" customWidth="1"/>
    <col min="428" max="428" width="9.109375" bestFit="1" customWidth="1"/>
    <col min="429" max="429" width="7.5546875" bestFit="1" customWidth="1"/>
    <col min="430" max="430" width="9.109375" bestFit="1" customWidth="1"/>
    <col min="431" max="433" width="7.5546875" bestFit="1" customWidth="1"/>
    <col min="434" max="434" width="9.109375" bestFit="1" customWidth="1"/>
    <col min="435" max="436" width="7.5546875" bestFit="1" customWidth="1"/>
    <col min="437" max="437" width="9.109375" bestFit="1" customWidth="1"/>
    <col min="438" max="438" width="7.5546875" bestFit="1" customWidth="1"/>
    <col min="439" max="439" width="9.109375" bestFit="1" customWidth="1"/>
    <col min="440" max="441" width="7.5546875" bestFit="1" customWidth="1"/>
    <col min="442" max="442" width="9.109375" bestFit="1" customWidth="1"/>
    <col min="443" max="464" width="7.5546875" bestFit="1" customWidth="1"/>
    <col min="465" max="465" width="9.109375" bestFit="1" customWidth="1"/>
    <col min="466" max="468" width="7.5546875" bestFit="1" customWidth="1"/>
    <col min="469" max="469" width="9.109375" bestFit="1" customWidth="1"/>
    <col min="470" max="473" width="7.5546875" bestFit="1" customWidth="1"/>
    <col min="474" max="475" width="9.109375" bestFit="1" customWidth="1"/>
    <col min="476" max="481" width="7.5546875" bestFit="1" customWidth="1"/>
    <col min="482" max="482" width="9.109375" bestFit="1" customWidth="1"/>
    <col min="483" max="483" width="7.5546875" bestFit="1" customWidth="1"/>
    <col min="484" max="484" width="9.109375" bestFit="1" customWidth="1"/>
    <col min="485" max="486" width="7.5546875" bestFit="1" customWidth="1"/>
    <col min="487" max="487" width="9.109375" bestFit="1" customWidth="1"/>
    <col min="488" max="488" width="7.5546875" bestFit="1" customWidth="1"/>
    <col min="489" max="489" width="9.109375" bestFit="1" customWidth="1"/>
    <col min="490" max="506" width="7.5546875" bestFit="1" customWidth="1"/>
    <col min="507" max="507" width="9.109375" bestFit="1" customWidth="1"/>
    <col min="508" max="509" width="7.5546875" bestFit="1" customWidth="1"/>
    <col min="510" max="510" width="9.109375" bestFit="1" customWidth="1"/>
    <col min="511" max="512" width="7.5546875" bestFit="1" customWidth="1"/>
    <col min="513" max="513" width="9.109375" bestFit="1" customWidth="1"/>
    <col min="514" max="514" width="7.5546875" bestFit="1" customWidth="1"/>
    <col min="515" max="516" width="9.109375" bestFit="1" customWidth="1"/>
    <col min="517" max="519" width="7.5546875" bestFit="1" customWidth="1"/>
    <col min="520" max="520" width="9.109375" bestFit="1" customWidth="1"/>
    <col min="521" max="521" width="7.5546875" bestFit="1" customWidth="1"/>
    <col min="522" max="522" width="9.109375" bestFit="1" customWidth="1"/>
    <col min="523" max="523" width="7.5546875" bestFit="1" customWidth="1"/>
    <col min="524" max="527" width="9.109375" bestFit="1" customWidth="1"/>
    <col min="528" max="528" width="7.5546875" bestFit="1" customWidth="1"/>
    <col min="529" max="529" width="9.109375" bestFit="1" customWidth="1"/>
    <col min="530" max="540" width="7.5546875" bestFit="1" customWidth="1"/>
    <col min="541" max="541" width="9.109375" bestFit="1" customWidth="1"/>
    <col min="542" max="542" width="7.5546875" bestFit="1" customWidth="1"/>
    <col min="543" max="543" width="9.109375" bestFit="1" customWidth="1"/>
    <col min="544" max="549" width="7.5546875" bestFit="1" customWidth="1"/>
    <col min="550" max="550" width="9.109375" bestFit="1" customWidth="1"/>
    <col min="551" max="555" width="7.5546875" bestFit="1" customWidth="1"/>
    <col min="556" max="559" width="9.109375" bestFit="1" customWidth="1"/>
    <col min="560" max="560" width="11.109375" bestFit="1" customWidth="1"/>
  </cols>
  <sheetData>
    <row r="3" spans="1:32" x14ac:dyDescent="0.3">
      <c r="A3" s="10" t="s">
        <v>60</v>
      </c>
      <c r="B3" t="s">
        <v>202</v>
      </c>
      <c r="C3" t="s">
        <v>79</v>
      </c>
      <c r="D3" t="s">
        <v>77</v>
      </c>
      <c r="E3" t="s">
        <v>75</v>
      </c>
      <c r="F3" t="s">
        <v>73</v>
      </c>
      <c r="G3" t="s">
        <v>203</v>
      </c>
    </row>
    <row r="4" spans="1:32" x14ac:dyDescent="0.3">
      <c r="A4" s="11" t="s">
        <v>41</v>
      </c>
      <c r="B4" s="4">
        <v>336392</v>
      </c>
      <c r="C4" s="4">
        <v>178409</v>
      </c>
      <c r="D4" s="4">
        <v>46181</v>
      </c>
      <c r="E4" s="4">
        <v>40153</v>
      </c>
      <c r="F4" s="4">
        <v>30134</v>
      </c>
      <c r="G4" s="4">
        <v>28288</v>
      </c>
      <c r="M4" s="2" t="s">
        <v>41</v>
      </c>
      <c r="N4" s="2" t="s">
        <v>47</v>
      </c>
      <c r="O4" s="2" t="s">
        <v>48</v>
      </c>
      <c r="P4" s="2" t="s">
        <v>53</v>
      </c>
      <c r="Q4" s="2" t="s">
        <v>45</v>
      </c>
      <c r="R4" s="2" t="s">
        <v>52</v>
      </c>
      <c r="S4" s="2" t="s">
        <v>43</v>
      </c>
      <c r="T4" s="2" t="s">
        <v>56</v>
      </c>
      <c r="U4" s="2" t="s">
        <v>228</v>
      </c>
      <c r="X4" s="2" t="s">
        <v>41</v>
      </c>
      <c r="Y4" s="2" t="s">
        <v>47</v>
      </c>
      <c r="Z4" s="2" t="s">
        <v>48</v>
      </c>
      <c r="AA4" s="2" t="s">
        <v>53</v>
      </c>
      <c r="AB4" s="2" t="s">
        <v>45</v>
      </c>
      <c r="AC4" s="2" t="s">
        <v>52</v>
      </c>
      <c r="AD4" s="2" t="s">
        <v>43</v>
      </c>
      <c r="AE4" s="2" t="s">
        <v>56</v>
      </c>
      <c r="AF4" s="2" t="s">
        <v>228</v>
      </c>
    </row>
    <row r="5" spans="1:32" x14ac:dyDescent="0.3">
      <c r="A5" s="11" t="s">
        <v>47</v>
      </c>
      <c r="B5" s="4">
        <v>105909</v>
      </c>
      <c r="C5" s="4">
        <v>58380</v>
      </c>
      <c r="D5" s="4">
        <v>15117</v>
      </c>
      <c r="E5" s="4">
        <v>13662</v>
      </c>
      <c r="F5" s="4">
        <v>9018</v>
      </c>
      <c r="G5" s="4">
        <v>8923</v>
      </c>
      <c r="L5" s="2" t="s">
        <v>81</v>
      </c>
      <c r="M5" s="4" cm="1">
        <f t="array" ref="M5">SUM(_xlfn._xlws.FILTER(Table1[[MntWines]:[MntWines]],Table1[[Country]:[Country]]='Products by Country'!M$4))</f>
        <v>336392</v>
      </c>
      <c r="N5" s="4" cm="1">
        <f t="array" ref="N5">SUM(_xlfn._xlws.FILTER(Table1[[MntWines]:[MntWines]],Table1[[Country]:[Country]]='Products by Country'!N$4))</f>
        <v>105909</v>
      </c>
      <c r="O5" s="4" cm="1">
        <f t="array" ref="O5">SUM(_xlfn._xlws.FILTER(Table1[[MntWines]:[MntWines]],Table1[[Country]:[Country]]='Products by Country'!O$4))</f>
        <v>84066</v>
      </c>
      <c r="P5" s="4" cm="1">
        <f t="array" ref="P5">SUM(_xlfn._xlws.FILTER(Table1[[MntWines]:[MntWines]],Table1[[Country]:[Country]]='Products by Country'!P$4))</f>
        <v>42752</v>
      </c>
      <c r="Q5" s="4" cm="1">
        <f t="array" ref="Q5">SUM(_xlfn._xlws.FILTER(Table1[[MntWines]:[MntWines]],Table1[[Country]:[Country]]='Products by Country'!Q$4))</f>
        <v>36236</v>
      </c>
      <c r="R5" s="4" cm="1">
        <f t="array" ref="R5">SUM(_xlfn._xlws.FILTER(Table1[[MntWines]:[MntWines]],Table1[[Country]:[Country]]='Products by Country'!R$4))</f>
        <v>36776</v>
      </c>
      <c r="S5" s="4" cm="1">
        <f t="array" ref="S5">SUM(_xlfn._xlws.FILTER(Table1[[MntWines]:[MntWines]],Table1[[Country]:[Country]]='Products by Country'!S$4))</f>
        <v>32214</v>
      </c>
      <c r="T5" s="4" cm="1">
        <f t="array" ref="T5">SUM(_xlfn._xlws.FILTER(Table1[[MntWines]:[MntWines]],Table1[[Country]:[Country]]='Products by Country'!T$4))</f>
        <v>1729</v>
      </c>
      <c r="U5" s="4">
        <f t="shared" ref="U5:U10" si="0">SUM(M5:T5)</f>
        <v>676074</v>
      </c>
      <c r="W5" s="2" t="s">
        <v>81</v>
      </c>
      <c r="X5" s="4" cm="1">
        <f t="array" ref="X5">SUM(_xlfn._xlws.FILTER(Table1[[MntWines]:[MntWines]],Table1[[Country]:[Country]]='Products by Country'!X$4))</f>
        <v>336392</v>
      </c>
      <c r="Y5" s="4" cm="1">
        <f t="array" ref="Y5">SUM(_xlfn._xlws.FILTER(Table1[[MntWines]:[MntWines]],Table1[[Country]:[Country]]='Products by Country'!Y$4))</f>
        <v>105909</v>
      </c>
      <c r="Z5" s="4" cm="1">
        <f t="array" ref="Z5">SUM(_xlfn._xlws.FILTER(Table1[[MntWines]:[MntWines]],Table1[[Country]:[Country]]='Products by Country'!Z$4))</f>
        <v>84066</v>
      </c>
      <c r="AA5" s="4" cm="1">
        <f t="array" ref="AA5">SUM(_xlfn._xlws.FILTER(Table1[[MntWines]:[MntWines]],Table1[[Country]:[Country]]='Products by Country'!AA$4))</f>
        <v>42752</v>
      </c>
      <c r="AB5" s="4" cm="1">
        <f t="array" ref="AB5">SUM(_xlfn._xlws.FILTER(Table1[[MntWines]:[MntWines]],Table1[[Country]:[Country]]='Products by Country'!AB$4))</f>
        <v>36236</v>
      </c>
      <c r="AC5" s="4" cm="1">
        <f t="array" ref="AC5">SUM(_xlfn._xlws.FILTER(Table1[[MntWines]:[MntWines]],Table1[[Country]:[Country]]='Products by Country'!AC$4))</f>
        <v>36776</v>
      </c>
      <c r="AD5" s="4" cm="1">
        <f t="array" ref="AD5">SUM(_xlfn._xlws.FILTER(Table1[[MntWines]:[MntWines]],Table1[[Country]:[Country]]='Products by Country'!AD$4))</f>
        <v>32214</v>
      </c>
      <c r="AE5" s="4" cm="1">
        <f t="array" ref="AE5">SUM(_xlfn._xlws.FILTER(Table1[[MntWines]:[MntWines]],Table1[[Country]:[Country]]='Products by Country'!AE$4))</f>
        <v>1729</v>
      </c>
      <c r="AF5" s="3">
        <f t="shared" ref="AF5:AF10" si="1">SUM(X5:AE5)</f>
        <v>676074</v>
      </c>
    </row>
    <row r="6" spans="1:32" x14ac:dyDescent="0.3">
      <c r="A6" s="11" t="s">
        <v>48</v>
      </c>
      <c r="B6" s="4">
        <v>84066</v>
      </c>
      <c r="C6" s="4">
        <v>45925</v>
      </c>
      <c r="D6" s="4">
        <v>12144</v>
      </c>
      <c r="E6" s="4">
        <v>9980</v>
      </c>
      <c r="F6" s="4">
        <v>7607</v>
      </c>
      <c r="G6" s="4">
        <v>7681</v>
      </c>
      <c r="L6" s="2" t="s">
        <v>71</v>
      </c>
      <c r="M6" s="4" cm="1">
        <f t="array" ref="M6">SUM(_xlfn._xlws.FILTER(Table1[[MntFruits]:[MntFruits]],Table1[[Country]:[Country]]='Products by Country'!M$4))</f>
        <v>28288</v>
      </c>
      <c r="N6" s="4" cm="1">
        <f t="array" ref="N6">SUM(_xlfn._xlws.FILTER(Table1[[MntFruits]:[MntFruits]],Table1[[Country]:[Country]]='Products by Country'!N$4))</f>
        <v>8923</v>
      </c>
      <c r="O6" s="4" cm="1">
        <f t="array" ref="O6">SUM(_xlfn._xlws.FILTER(Table1[[MntFruits]:[MntFruits]],Table1[[Country]:[Country]]='Products by Country'!O$4))</f>
        <v>7681</v>
      </c>
      <c r="P6" s="4" cm="1">
        <f t="array" ref="P6">SUM(_xlfn._xlws.FILTER(Table1[[MntFruits]:[MntFruits]],Table1[[Country]:[Country]]='Products by Country'!P$4))</f>
        <v>3689</v>
      </c>
      <c r="Q6" s="4" cm="1">
        <f t="array" ref="Q6">SUM(_xlfn._xlws.FILTER(Table1[[MntFruits]:[MntFruits]],Table1[[Country]:[Country]]='Products by Country'!Q$4))</f>
        <v>3788</v>
      </c>
      <c r="R6" s="4" cm="1">
        <f t="array" ref="R6">SUM(_xlfn._xlws.FILTER(Table1[[MntFruits]:[MntFruits]],Table1[[Country]:[Country]]='Products by Country'!R$4))</f>
        <v>2980</v>
      </c>
      <c r="S6" s="4" cm="1">
        <f t="array" ref="S6">SUM(_xlfn._xlws.FILTER(Table1[[MntFruits]:[MntFruits]],Table1[[Country]:[Country]]='Products by Country'!S$4))</f>
        <v>3034</v>
      </c>
      <c r="T6" s="4" cm="1">
        <f t="array" ref="T6">SUM(_xlfn._xlws.FILTER(Table1[[MntFruits]:[MntFruits]],Table1[[Country]:[Country]]='Products by Country'!T$4))</f>
        <v>8</v>
      </c>
      <c r="U6" s="4">
        <f t="shared" si="0"/>
        <v>58391</v>
      </c>
      <c r="W6" s="2" t="s">
        <v>71</v>
      </c>
      <c r="X6" s="4" cm="1">
        <f t="array" ref="X6">SUM(_xlfn._xlws.FILTER(Table1[[MntFruits]:[MntFruits]],Table1[[Country]:[Country]]='Products by Country'!X$4))</f>
        <v>28288</v>
      </c>
      <c r="Y6" s="4" cm="1">
        <f t="array" ref="Y6">SUM(_xlfn._xlws.FILTER(Table1[[MntFruits]:[MntFruits]],Table1[[Country]:[Country]]='Products by Country'!Y$4))</f>
        <v>8923</v>
      </c>
      <c r="Z6" s="4" cm="1">
        <f t="array" ref="Z6">SUM(_xlfn._xlws.FILTER(Table1[[MntFruits]:[MntFruits]],Table1[[Country]:[Country]]='Products by Country'!Z$4))</f>
        <v>7681</v>
      </c>
      <c r="AA6" s="4" cm="1">
        <f t="array" ref="AA6">SUM(_xlfn._xlws.FILTER(Table1[[MntFruits]:[MntFruits]],Table1[[Country]:[Country]]='Products by Country'!AA$4))</f>
        <v>3689</v>
      </c>
      <c r="AB6" s="4" cm="1">
        <f t="array" ref="AB6">SUM(_xlfn._xlws.FILTER(Table1[[MntFruits]:[MntFruits]],Table1[[Country]:[Country]]='Products by Country'!AB$4))</f>
        <v>3788</v>
      </c>
      <c r="AC6" s="4" cm="1">
        <f t="array" ref="AC6">SUM(_xlfn._xlws.FILTER(Table1[[MntFruits]:[MntFruits]],Table1[[Country]:[Country]]='Products by Country'!AC$4))</f>
        <v>2980</v>
      </c>
      <c r="AD6" s="4" cm="1">
        <f t="array" ref="AD6">SUM(_xlfn._xlws.FILTER(Table1[[MntFruits]:[MntFruits]],Table1[[Country]:[Country]]='Products by Country'!AD$4))</f>
        <v>3034</v>
      </c>
      <c r="AE6" s="4" cm="1">
        <f t="array" ref="AE6">SUM(_xlfn._xlws.FILTER(Table1[[MntFruits]:[MntFruits]],Table1[[Country]:[Country]]='Products by Country'!AE$4))</f>
        <v>8</v>
      </c>
      <c r="AF6" s="3">
        <f t="shared" si="1"/>
        <v>58391</v>
      </c>
    </row>
    <row r="7" spans="1:32" x14ac:dyDescent="0.3">
      <c r="A7" s="11" t="s">
        <v>53</v>
      </c>
      <c r="B7" s="4">
        <v>42752</v>
      </c>
      <c r="C7" s="4">
        <v>22328</v>
      </c>
      <c r="D7" s="4">
        <v>7132</v>
      </c>
      <c r="E7" s="4">
        <v>5546</v>
      </c>
      <c r="F7" s="4">
        <v>4129</v>
      </c>
      <c r="G7" s="4">
        <v>3689</v>
      </c>
      <c r="L7" s="2" t="s">
        <v>75</v>
      </c>
      <c r="M7" s="4" cm="1">
        <f t="array" ref="M7">SUM(_xlfn._xlws.FILTER(Table1[[MntFishProducts]:[MntFishProducts]],Table1[[Country]:[Country]]='Products by Country'!M$4))</f>
        <v>40153</v>
      </c>
      <c r="N7" s="4" cm="1">
        <f t="array" ref="N7">SUM(_xlfn._xlws.FILTER(Table1[[MntFishProducts]:[MntFishProducts]],Table1[[Country]:[Country]]='Products by Country'!N$4))</f>
        <v>13662</v>
      </c>
      <c r="O7" s="4" cm="1">
        <f t="array" ref="O7">SUM(_xlfn._xlws.FILTER(Table1[[MntFishProducts]:[MntFishProducts]],Table1[[Country]:[Country]]='Products by Country'!O$4))</f>
        <v>9980</v>
      </c>
      <c r="P7" s="4" cm="1">
        <f t="array" ref="P7">SUM(_xlfn._xlws.FILTER(Table1[[MntFishProducts]:[MntFishProducts]],Table1[[Country]:[Country]]='Products by Country'!P$4))</f>
        <v>5546</v>
      </c>
      <c r="Q7" s="4" cm="1">
        <f t="array" ref="Q7">SUM(_xlfn._xlws.FILTER(Table1[[MntFishProducts]:[MntFishProducts]],Table1[[Country]:[Country]]='Products by Country'!Q$4))</f>
        <v>4818</v>
      </c>
      <c r="R7" s="4" cm="1">
        <f t="array" ref="R7">SUM(_xlfn._xlws.FILTER(Table1[[MntFishProducts]:[MntFishProducts]],Table1[[Country]:[Country]]='Products by Country'!R$4))</f>
        <v>4601</v>
      </c>
      <c r="S7" s="4" cm="1">
        <f t="array" ref="S7">SUM(_xlfn._xlws.FILTER(Table1[[MntFishProducts]:[MntFishProducts]],Table1[[Country]:[Country]]='Products by Country'!S$4))</f>
        <v>4411</v>
      </c>
      <c r="T7" s="4" cm="1">
        <f t="array" ref="T7">SUM(_xlfn._xlws.FILTER(Table1[[MntFishProducts]:[MntFishProducts]],Table1[[Country]:[Country]]='Products by Country'!T$4))</f>
        <v>226</v>
      </c>
      <c r="U7" s="4">
        <f t="shared" si="0"/>
        <v>83397</v>
      </c>
      <c r="W7" s="2" t="s">
        <v>75</v>
      </c>
      <c r="X7" s="4" cm="1">
        <f t="array" ref="X7">SUM(_xlfn._xlws.FILTER(Table1[[MntFishProducts]:[MntFishProducts]],Table1[[Country]:[Country]]='Products by Country'!X$4))</f>
        <v>40153</v>
      </c>
      <c r="Y7" s="4" cm="1">
        <f t="array" ref="Y7">SUM(_xlfn._xlws.FILTER(Table1[[MntFishProducts]:[MntFishProducts]],Table1[[Country]:[Country]]='Products by Country'!Y$4))</f>
        <v>13662</v>
      </c>
      <c r="Z7" s="4" cm="1">
        <f t="array" ref="Z7">SUM(_xlfn._xlws.FILTER(Table1[[MntFishProducts]:[MntFishProducts]],Table1[[Country]:[Country]]='Products by Country'!Z$4))</f>
        <v>9980</v>
      </c>
      <c r="AA7" s="4" cm="1">
        <f t="array" ref="AA7">SUM(_xlfn._xlws.FILTER(Table1[[MntFishProducts]:[MntFishProducts]],Table1[[Country]:[Country]]='Products by Country'!AA$4))</f>
        <v>5546</v>
      </c>
      <c r="AB7" s="4" cm="1">
        <f t="array" ref="AB7">SUM(_xlfn._xlws.FILTER(Table1[[MntFishProducts]:[MntFishProducts]],Table1[[Country]:[Country]]='Products by Country'!AB$4))</f>
        <v>4818</v>
      </c>
      <c r="AC7" s="4" cm="1">
        <f t="array" ref="AC7">SUM(_xlfn._xlws.FILTER(Table1[[MntFishProducts]:[MntFishProducts]],Table1[[Country]:[Country]]='Products by Country'!AC$4))</f>
        <v>4601</v>
      </c>
      <c r="AD7" s="4" cm="1">
        <f t="array" ref="AD7">SUM(_xlfn._xlws.FILTER(Table1[[MntFishProducts]:[MntFishProducts]],Table1[[Country]:[Country]]='Products by Country'!AD$4))</f>
        <v>4411</v>
      </c>
      <c r="AE7" s="4" cm="1">
        <f t="array" ref="AE7">SUM(_xlfn._xlws.FILTER(Table1[[MntFishProducts]:[MntFishProducts]],Table1[[Country]:[Country]]='Products by Country'!AE$4))</f>
        <v>226</v>
      </c>
      <c r="AF7" s="3">
        <f t="shared" si="1"/>
        <v>83397</v>
      </c>
    </row>
    <row r="8" spans="1:32" x14ac:dyDescent="0.3">
      <c r="A8" s="11" t="s">
        <v>45</v>
      </c>
      <c r="B8" s="4">
        <v>36236</v>
      </c>
      <c r="C8" s="4">
        <v>23729</v>
      </c>
      <c r="D8" s="4">
        <v>6014</v>
      </c>
      <c r="E8" s="4">
        <v>4818</v>
      </c>
      <c r="F8" s="4">
        <v>3221</v>
      </c>
      <c r="G8" s="4">
        <v>3788</v>
      </c>
      <c r="L8" s="2" t="s">
        <v>79</v>
      </c>
      <c r="M8" s="4" cm="1">
        <f t="array" ref="M8">SUM(_xlfn._xlws.FILTER(Table1[[MntMeatProducts]:[MntMeatProducts]],Table1[[Country]:[Country]]='Products by Country'!M$4))</f>
        <v>178409</v>
      </c>
      <c r="N8" s="4" cm="1">
        <f t="array" ref="N8">SUM(_xlfn._xlws.FILTER(Table1[[MntMeatProducts]:[MntMeatProducts]],Table1[[Country]:[Country]]='Products by Country'!N$4))</f>
        <v>58380</v>
      </c>
      <c r="O8" s="4" cm="1">
        <f t="array" ref="O8">SUM(_xlfn._xlws.FILTER(Table1[[MntMeatProducts]:[MntMeatProducts]],Table1[[Country]:[Country]]='Products by Country'!O$4))</f>
        <v>45925</v>
      </c>
      <c r="P8" s="4" cm="1">
        <f t="array" ref="P8">SUM(_xlfn._xlws.FILTER(Table1[[MntMeatProducts]:[MntMeatProducts]],Table1[[Country]:[Country]]='Products by Country'!P$4))</f>
        <v>22328</v>
      </c>
      <c r="Q8" s="4" cm="1">
        <f t="array" ref="Q8">SUM(_xlfn._xlws.FILTER(Table1[[MntMeatProducts]:[MntMeatProducts]],Table1[[Country]:[Country]]='Products by Country'!Q$4))</f>
        <v>23729</v>
      </c>
      <c r="R8" s="4" cm="1">
        <f t="array" ref="R8">SUM(_xlfn._xlws.FILTER(Table1[[MntMeatProducts]:[MntMeatProducts]],Table1[[Country]:[Country]]='Products by Country'!R$4))</f>
        <v>20272</v>
      </c>
      <c r="S8" s="4" cm="1">
        <f t="array" ref="S8">SUM(_xlfn._xlws.FILTER(Table1[[MntMeatProducts]:[MntMeatProducts]],Table1[[Country]:[Country]]='Products by Country'!S$4))</f>
        <v>20185</v>
      </c>
      <c r="T8" s="4" cm="1">
        <f t="array" ref="T8">SUM(_xlfn._xlws.FILTER(Table1[[MntMeatProducts]:[MntMeatProducts]],Table1[[Country]:[Country]]='Products by Country'!T$4))</f>
        <v>817</v>
      </c>
      <c r="U8" s="4">
        <f t="shared" si="0"/>
        <v>370045</v>
      </c>
      <c r="W8" s="2" t="s">
        <v>79</v>
      </c>
      <c r="X8" s="4" cm="1">
        <f t="array" ref="X8">SUM(_xlfn._xlws.FILTER(Table1[[MntMeatProducts]:[MntMeatProducts]],Table1[[Country]:[Country]]='Products by Country'!X$4))</f>
        <v>178409</v>
      </c>
      <c r="Y8" s="4" cm="1">
        <f t="array" ref="Y8">SUM(_xlfn._xlws.FILTER(Table1[[MntMeatProducts]:[MntMeatProducts]],Table1[[Country]:[Country]]='Products by Country'!Y$4))</f>
        <v>58380</v>
      </c>
      <c r="Z8" s="4" cm="1">
        <f t="array" ref="Z8">SUM(_xlfn._xlws.FILTER(Table1[[MntMeatProducts]:[MntMeatProducts]],Table1[[Country]:[Country]]='Products by Country'!Z$4))</f>
        <v>45925</v>
      </c>
      <c r="AA8" s="4" cm="1">
        <f t="array" ref="AA8">SUM(_xlfn._xlws.FILTER(Table1[[MntMeatProducts]:[MntMeatProducts]],Table1[[Country]:[Country]]='Products by Country'!AA$4))</f>
        <v>22328</v>
      </c>
      <c r="AB8" s="4" cm="1">
        <f t="array" ref="AB8">SUM(_xlfn._xlws.FILTER(Table1[[MntMeatProducts]:[MntMeatProducts]],Table1[[Country]:[Country]]='Products by Country'!AB$4))</f>
        <v>23729</v>
      </c>
      <c r="AC8" s="4" cm="1">
        <f t="array" ref="AC8">SUM(_xlfn._xlws.FILTER(Table1[[MntMeatProducts]:[MntMeatProducts]],Table1[[Country]:[Country]]='Products by Country'!AC$4))</f>
        <v>20272</v>
      </c>
      <c r="AD8" s="4" cm="1">
        <f t="array" ref="AD8">SUM(_xlfn._xlws.FILTER(Table1[[MntMeatProducts]:[MntMeatProducts]],Table1[[Country]:[Country]]='Products by Country'!AD$4))</f>
        <v>20185</v>
      </c>
      <c r="AE8" s="4" cm="1">
        <f t="array" ref="AE8">SUM(_xlfn._xlws.FILTER(Table1[[MntMeatProducts]:[MntMeatProducts]],Table1[[Country]:[Country]]='Products by Country'!AE$4))</f>
        <v>817</v>
      </c>
      <c r="AF8" s="3">
        <f t="shared" si="1"/>
        <v>370045</v>
      </c>
    </row>
    <row r="9" spans="1:32" x14ac:dyDescent="0.3">
      <c r="A9" s="11" t="s">
        <v>52</v>
      </c>
      <c r="B9" s="4">
        <v>36776</v>
      </c>
      <c r="C9" s="4">
        <v>20272</v>
      </c>
      <c r="D9" s="4">
        <v>5768</v>
      </c>
      <c r="E9" s="4">
        <v>4601</v>
      </c>
      <c r="F9" s="4">
        <v>2801</v>
      </c>
      <c r="G9" s="4">
        <v>2980</v>
      </c>
      <c r="L9" s="2" t="s">
        <v>73</v>
      </c>
      <c r="M9" s="4" cm="1">
        <f t="array" ref="M9">SUM(_xlfn._xlws.FILTER(Table1[[MntSweetProducts]:[MntSweetProducts]],Table1[[Country]:[Country]]='Products by Country'!M$4))</f>
        <v>30134</v>
      </c>
      <c r="N9" s="4" cm="1">
        <f t="array" ref="N9">SUM(_xlfn._xlws.FILTER(Table1[[MntSweetProducts]:[MntSweetProducts]],Table1[[Country]:[Country]]='Products by Country'!N$4))</f>
        <v>9018</v>
      </c>
      <c r="O9" s="4" cm="1">
        <f t="array" ref="O9">SUM(_xlfn._xlws.FILTER(Table1[[MntSweetProducts]:[MntSweetProducts]],Table1[[Country]:[Country]]='Products by Country'!O$4))</f>
        <v>7607</v>
      </c>
      <c r="P9" s="4" cm="1">
        <f t="array" ref="P9">SUM(_xlfn._xlws.FILTER(Table1[[MntSweetProducts]:[MntSweetProducts]],Table1[[Country]:[Country]]='Products by Country'!P$4))</f>
        <v>4129</v>
      </c>
      <c r="Q9" s="4" cm="1">
        <f t="array" ref="Q9">SUM(_xlfn._xlws.FILTER(Table1[[MntSweetProducts]:[MntSweetProducts]],Table1[[Country]:[Country]]='Products by Country'!Q$4))</f>
        <v>3221</v>
      </c>
      <c r="R9" s="4" cm="1">
        <f t="array" ref="R9">SUM(_xlfn._xlws.FILTER(Table1[[MntSweetProducts]:[MntSweetProducts]],Table1[[Country]:[Country]]='Products by Country'!R$4))</f>
        <v>2801</v>
      </c>
      <c r="S9" s="4" cm="1">
        <f t="array" ref="S9">SUM(_xlfn._xlws.FILTER(Table1[[MntSweetProducts]:[MntSweetProducts]],Table1[[Country]:[Country]]='Products by Country'!S$4))</f>
        <v>2863</v>
      </c>
      <c r="T9" s="4" cm="1">
        <f t="array" ref="T9">SUM(_xlfn._xlws.FILTER(Table1[[MntSweetProducts]:[MntSweetProducts]],Table1[[Country]:[Country]]='Products by Country'!T$4))</f>
        <v>122</v>
      </c>
      <c r="U9" s="4">
        <f t="shared" si="0"/>
        <v>59895</v>
      </c>
      <c r="W9" s="2" t="s">
        <v>73</v>
      </c>
      <c r="X9" s="4" cm="1">
        <f t="array" ref="X9">SUM(_xlfn._xlws.FILTER(Table1[[MntSweetProducts]:[MntSweetProducts]],Table1[[Country]:[Country]]='Products by Country'!X$4))</f>
        <v>30134</v>
      </c>
      <c r="Y9" s="4" cm="1">
        <f t="array" ref="Y9">SUM(_xlfn._xlws.FILTER(Table1[[MntSweetProducts]:[MntSweetProducts]],Table1[[Country]:[Country]]='Products by Country'!Y$4))</f>
        <v>9018</v>
      </c>
      <c r="Z9" s="4" cm="1">
        <f t="array" ref="Z9">SUM(_xlfn._xlws.FILTER(Table1[[MntSweetProducts]:[MntSweetProducts]],Table1[[Country]:[Country]]='Products by Country'!Z$4))</f>
        <v>7607</v>
      </c>
      <c r="AA9" s="4" cm="1">
        <f t="array" ref="AA9">SUM(_xlfn._xlws.FILTER(Table1[[MntSweetProducts]:[MntSweetProducts]],Table1[[Country]:[Country]]='Products by Country'!AA$4))</f>
        <v>4129</v>
      </c>
      <c r="AB9" s="4" cm="1">
        <f t="array" ref="AB9">SUM(_xlfn._xlws.FILTER(Table1[[MntSweetProducts]:[MntSweetProducts]],Table1[[Country]:[Country]]='Products by Country'!AB$4))</f>
        <v>3221</v>
      </c>
      <c r="AC9" s="4" cm="1">
        <f t="array" ref="AC9">SUM(_xlfn._xlws.FILTER(Table1[[MntSweetProducts]:[MntSweetProducts]],Table1[[Country]:[Country]]='Products by Country'!AC$4))</f>
        <v>2801</v>
      </c>
      <c r="AD9" s="4" cm="1">
        <f t="array" ref="AD9">SUM(_xlfn._xlws.FILTER(Table1[[MntSweetProducts]:[MntSweetProducts]],Table1[[Country]:[Country]]='Products by Country'!AD$4))</f>
        <v>2863</v>
      </c>
      <c r="AE9" s="4" cm="1">
        <f t="array" ref="AE9">SUM(_xlfn._xlws.FILTER(Table1[[MntSweetProducts]:[MntSweetProducts]],Table1[[Country]:[Country]]='Products by Country'!AE$4))</f>
        <v>122</v>
      </c>
      <c r="AF9" s="3">
        <f t="shared" si="1"/>
        <v>59895</v>
      </c>
    </row>
    <row r="10" spans="1:32" x14ac:dyDescent="0.3">
      <c r="A10" s="11" t="s">
        <v>43</v>
      </c>
      <c r="B10" s="4">
        <v>32214</v>
      </c>
      <c r="C10" s="4">
        <v>20185</v>
      </c>
      <c r="D10" s="4">
        <v>4839</v>
      </c>
      <c r="E10" s="4">
        <v>4411</v>
      </c>
      <c r="F10" s="4">
        <v>2863</v>
      </c>
      <c r="G10" s="4">
        <v>3034</v>
      </c>
      <c r="L10" s="2" t="s">
        <v>77</v>
      </c>
      <c r="M10" s="4" cm="1">
        <f t="array" ref="M10">SUM(_xlfn._xlws.FILTER(Table1[[MntGoldProds]:[MntGoldProds]],Table1[[Country]:[Country]]='Products by Country'!M$4))</f>
        <v>46181</v>
      </c>
      <c r="N10" s="4" cm="1">
        <f t="array" ref="N10">SUM(_xlfn._xlws.FILTER(Table1[[MntGoldProds]:[MntGoldProds]],Table1[[Country]:[Country]]='Products by Country'!N$4))</f>
        <v>15117</v>
      </c>
      <c r="O10" s="4" cm="1">
        <f t="array" ref="O10">SUM(_xlfn._xlws.FILTER(Table1[[MntGoldProds]:[MntGoldProds]],Table1[[Country]:[Country]]='Products by Country'!O$4))</f>
        <v>12144</v>
      </c>
      <c r="P10" s="4" cm="1">
        <f t="array" ref="P10">SUM(_xlfn._xlws.FILTER(Table1[[MntGoldProds]:[MntGoldProds]],Table1[[Country]:[Country]]='Products by Country'!P$4))</f>
        <v>7132</v>
      </c>
      <c r="Q10" s="4" cm="1">
        <f t="array" ref="Q10">SUM(_xlfn._xlws.FILTER(Table1[[MntGoldProds]:[MntGoldProds]],Table1[[Country]:[Country]]='Products by Country'!Q$4))</f>
        <v>6014</v>
      </c>
      <c r="R10" s="4" cm="1">
        <f t="array" ref="R10">SUM(_xlfn._xlws.FILTER(Table1[[MntGoldProds]:[MntGoldProds]],Table1[[Country]:[Country]]='Products by Country'!R$4))</f>
        <v>5768</v>
      </c>
      <c r="S10" s="4" cm="1">
        <f t="array" ref="S10">SUM(_xlfn._xlws.FILTER(Table1[[MntGoldProds]:[MntGoldProds]],Table1[[Country]:[Country]]='Products by Country'!S$4))</f>
        <v>4839</v>
      </c>
      <c r="T10" s="4" cm="1">
        <f t="array" ref="T10">SUM(_xlfn._xlws.FILTER(Table1[[MntGoldProds]:[MntGoldProds]],Table1[[Country]:[Country]]='Products by Country'!T$4))</f>
        <v>220</v>
      </c>
      <c r="U10" s="4">
        <f t="shared" si="0"/>
        <v>97415</v>
      </c>
      <c r="W10" s="2" t="s">
        <v>77</v>
      </c>
      <c r="X10" s="4" cm="1">
        <f t="array" ref="X10">SUM(_xlfn._xlws.FILTER(Table1[[MntGoldProds]:[MntGoldProds]],Table1[[Country]:[Country]]='Products by Country'!X$4))</f>
        <v>46181</v>
      </c>
      <c r="Y10" s="4" cm="1">
        <f t="array" ref="Y10">SUM(_xlfn._xlws.FILTER(Table1[[MntGoldProds]:[MntGoldProds]],Table1[[Country]:[Country]]='Products by Country'!Y$4))</f>
        <v>15117</v>
      </c>
      <c r="Z10" s="4" cm="1">
        <f t="array" ref="Z10">SUM(_xlfn._xlws.FILTER(Table1[[MntGoldProds]:[MntGoldProds]],Table1[[Country]:[Country]]='Products by Country'!Z$4))</f>
        <v>12144</v>
      </c>
      <c r="AA10" s="4" cm="1">
        <f t="array" ref="AA10">SUM(_xlfn._xlws.FILTER(Table1[[MntGoldProds]:[MntGoldProds]],Table1[[Country]:[Country]]='Products by Country'!AA$4))</f>
        <v>7132</v>
      </c>
      <c r="AB10" s="4" cm="1">
        <f t="array" ref="AB10">SUM(_xlfn._xlws.FILTER(Table1[[MntGoldProds]:[MntGoldProds]],Table1[[Country]:[Country]]='Products by Country'!AB$4))</f>
        <v>6014</v>
      </c>
      <c r="AC10" s="4" cm="1">
        <f t="array" ref="AC10">SUM(_xlfn._xlws.FILTER(Table1[[MntGoldProds]:[MntGoldProds]],Table1[[Country]:[Country]]='Products by Country'!AC$4))</f>
        <v>5768</v>
      </c>
      <c r="AD10" s="4" cm="1">
        <f t="array" ref="AD10">SUM(_xlfn._xlws.FILTER(Table1[[MntGoldProds]:[MntGoldProds]],Table1[[Country]:[Country]]='Products by Country'!AD$4))</f>
        <v>4839</v>
      </c>
      <c r="AE10" s="4" cm="1">
        <f t="array" ref="AE10">SUM(_xlfn._xlws.FILTER(Table1[[MntGoldProds]:[MntGoldProds]],Table1[[Country]:[Country]]='Products by Country'!AE$4))</f>
        <v>220</v>
      </c>
      <c r="AF10" s="3">
        <f t="shared" si="1"/>
        <v>97415</v>
      </c>
    </row>
    <row r="11" spans="1:32" x14ac:dyDescent="0.3">
      <c r="A11" s="11" t="s">
        <v>56</v>
      </c>
      <c r="B11" s="4">
        <v>1729</v>
      </c>
      <c r="C11" s="4">
        <v>817</v>
      </c>
      <c r="D11" s="4">
        <v>220</v>
      </c>
      <c r="E11" s="4">
        <v>226</v>
      </c>
      <c r="F11" s="4">
        <v>122</v>
      </c>
      <c r="G11" s="4">
        <v>8</v>
      </c>
      <c r="W11" s="2" t="s">
        <v>228</v>
      </c>
      <c r="X11" s="3">
        <f>SUM(X5:X10)</f>
        <v>659557</v>
      </c>
      <c r="Y11" s="3">
        <f t="shared" ref="Y11:AE11" si="2">SUM(Y5:Y10)</f>
        <v>211009</v>
      </c>
      <c r="Z11" s="3">
        <f t="shared" si="2"/>
        <v>167403</v>
      </c>
      <c r="AA11" s="3">
        <f t="shared" si="2"/>
        <v>85576</v>
      </c>
      <c r="AB11" s="3">
        <f t="shared" si="2"/>
        <v>77806</v>
      </c>
      <c r="AC11" s="3">
        <f t="shared" si="2"/>
        <v>73198</v>
      </c>
      <c r="AD11" s="3">
        <f t="shared" si="2"/>
        <v>67546</v>
      </c>
      <c r="AE11" s="3">
        <f t="shared" si="2"/>
        <v>3122</v>
      </c>
    </row>
    <row r="12" spans="1:32" x14ac:dyDescent="0.3">
      <c r="A12" s="11" t="s">
        <v>80</v>
      </c>
      <c r="B12" s="4">
        <v>676074</v>
      </c>
      <c r="C12" s="4">
        <v>370045</v>
      </c>
      <c r="D12" s="4">
        <v>97415</v>
      </c>
      <c r="E12" s="4">
        <v>83397</v>
      </c>
      <c r="F12" s="4">
        <v>59895</v>
      </c>
      <c r="G12" s="4">
        <v>58391</v>
      </c>
    </row>
    <row r="13" spans="1:32" x14ac:dyDescent="0.3">
      <c r="X13" t="s">
        <v>56</v>
      </c>
      <c r="Y13">
        <v>3122</v>
      </c>
      <c r="AA13" s="2" t="s">
        <v>71</v>
      </c>
      <c r="AB13" s="3">
        <v>58917</v>
      </c>
    </row>
    <row r="14" spans="1:32" x14ac:dyDescent="0.3">
      <c r="X14" t="s">
        <v>43</v>
      </c>
      <c r="Y14">
        <v>67882</v>
      </c>
      <c r="AA14" s="2" t="s">
        <v>73</v>
      </c>
      <c r="AB14" s="3">
        <v>60621</v>
      </c>
    </row>
    <row r="15" spans="1:32" x14ac:dyDescent="0.3">
      <c r="X15" t="s">
        <v>52</v>
      </c>
      <c r="Y15">
        <v>74913</v>
      </c>
      <c r="AA15" s="2" t="s">
        <v>75</v>
      </c>
      <c r="AB15" s="3">
        <v>84057</v>
      </c>
    </row>
    <row r="16" spans="1:32" x14ac:dyDescent="0.3">
      <c r="X16" t="s">
        <v>45</v>
      </c>
      <c r="Y16">
        <v>79485</v>
      </c>
      <c r="AA16" s="2" t="s">
        <v>77</v>
      </c>
      <c r="AB16" s="3">
        <v>98609</v>
      </c>
    </row>
    <row r="17" spans="24:28" x14ac:dyDescent="0.3">
      <c r="X17" t="s">
        <v>53</v>
      </c>
      <c r="Y17">
        <v>89763</v>
      </c>
      <c r="AA17" s="2" t="s">
        <v>79</v>
      </c>
      <c r="AB17" s="3">
        <v>373968</v>
      </c>
    </row>
    <row r="18" spans="24:28" x14ac:dyDescent="0.3">
      <c r="X18" t="s">
        <v>48</v>
      </c>
      <c r="Y18">
        <v>168532</v>
      </c>
      <c r="AA18" s="2" t="s">
        <v>81</v>
      </c>
      <c r="AB18" s="3">
        <v>680816</v>
      </c>
    </row>
    <row r="19" spans="24:28" x14ac:dyDescent="0.3">
      <c r="X19" t="s">
        <v>47</v>
      </c>
      <c r="Y19">
        <v>211071</v>
      </c>
    </row>
    <row r="20" spans="24:28" x14ac:dyDescent="0.3">
      <c r="X20" t="s">
        <v>41</v>
      </c>
      <c r="Y20">
        <v>662220</v>
      </c>
    </row>
  </sheetData>
  <sortState xmlns:xlrd2="http://schemas.microsoft.com/office/spreadsheetml/2017/richdata2" ref="AA13:AB18">
    <sortCondition ref="AB13:AB18"/>
  </sortState>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445F1-F098-44AF-A10B-C2C0DEDA81E4}">
  <dimension ref="A1:T93"/>
  <sheetViews>
    <sheetView zoomScale="75" zoomScaleNormal="75" workbookViewId="0">
      <selection activeCell="R489" sqref="R489:R1159"/>
    </sheetView>
  </sheetViews>
  <sheetFormatPr defaultRowHeight="14.4" x14ac:dyDescent="0.3"/>
  <cols>
    <col min="2" max="2" width="12.33203125" customWidth="1"/>
    <col min="3" max="4" width="12" customWidth="1"/>
    <col min="5" max="5" width="15.6640625" customWidth="1"/>
    <col min="8" max="8" width="10.33203125" customWidth="1"/>
    <col min="9" max="9" width="13.5546875" customWidth="1"/>
    <col min="10" max="10" width="12.5546875" customWidth="1"/>
    <col min="11" max="11" width="10.109375" customWidth="1"/>
    <col min="12" max="12" width="11.5546875" customWidth="1"/>
  </cols>
  <sheetData>
    <row r="1" spans="1:20" x14ac:dyDescent="0.3">
      <c r="A1" s="2" t="s">
        <v>250</v>
      </c>
    </row>
    <row r="3" spans="1:20" ht="28.8" x14ac:dyDescent="0.3">
      <c r="B3" s="6" t="s">
        <v>1</v>
      </c>
      <c r="C3" s="26" t="s">
        <v>2</v>
      </c>
      <c r="D3" s="6" t="s">
        <v>3</v>
      </c>
      <c r="E3" s="6" t="s">
        <v>5</v>
      </c>
      <c r="F3" s="7" t="s">
        <v>8</v>
      </c>
      <c r="G3" s="6" t="s">
        <v>10</v>
      </c>
      <c r="H3" s="6" t="s">
        <v>11</v>
      </c>
      <c r="I3" s="6" t="s">
        <v>12</v>
      </c>
      <c r="J3" s="6" t="s">
        <v>13</v>
      </c>
      <c r="K3" s="26" t="s">
        <v>14</v>
      </c>
      <c r="L3" s="26" t="s">
        <v>15</v>
      </c>
      <c r="M3" s="6" t="s">
        <v>16</v>
      </c>
    </row>
    <row r="4" spans="1:20" x14ac:dyDescent="0.3">
      <c r="B4">
        <f>CORREL(Table1[[NumWebPurchases]:[NumWebPurchases]],Table1[Year_Birth])</f>
        <v>-0.15295082745414043</v>
      </c>
      <c r="C4">
        <f>CORREL(Table1[[NumWebPurchases]:[NumWebPurchases]],Table1[Approx_Age])</f>
        <v>0.15295082745413982</v>
      </c>
      <c r="D4" t="e">
        <f>CORREL(Table1[[NumWebPurchases]:[NumWebPurchases]],Table1[Education])</f>
        <v>#DIV/0!</v>
      </c>
      <c r="E4" t="e">
        <f>CORREL(Table1[[NumWebPurchases]:[NumWebPurchases]],Table1[Marital_Status])</f>
        <v>#DIV/0!</v>
      </c>
      <c r="F4">
        <f>CORREL(Table1[[NumWebPurchases]:[NumWebPurchases]],Table1[Income])</f>
        <v>0.45881229330232409</v>
      </c>
      <c r="G4">
        <f>CORREL(Table1[[NumWebPurchases]:[NumWebPurchases]],Table1[Kidhome])</f>
        <v>-0.37189457212862237</v>
      </c>
      <c r="H4">
        <f>CORREL(Table1[[NumWebPurchases]:[NumWebPurchases]],Table1[Teenhome])</f>
        <v>0.1619483691344864</v>
      </c>
      <c r="I4">
        <f>CORREL(Table1[[NumWebPurchases]:[NumWebPurchases]],Table1[Total_Children])</f>
        <v>-0.14886363968586572</v>
      </c>
      <c r="J4">
        <f>CORREL(Table1[[NumWebPurchases]:[NumWebPurchases]],Table1[Dt_Customer])</f>
        <v>-0.19280489674288775</v>
      </c>
      <c r="K4">
        <f>CORREL(Table1[[NumWebPurchases]:[NumWebPurchases]],Table1[EnrollmentYears])</f>
        <v>0.1928048967428875</v>
      </c>
      <c r="L4" t="e">
        <f>CORREL(Table1[[NumWebPurchases]:[NumWebPurchases]],Table1[DataSetDate])</f>
        <v>#DIV/0!</v>
      </c>
      <c r="M4">
        <f>CORREL(Table1[[NumWebPurchases]:[NumWebPurchases]],Table1[Recency])</f>
        <v>-5.8028215045876968E-3</v>
      </c>
    </row>
    <row r="7" spans="1:20" ht="43.2" x14ac:dyDescent="0.3">
      <c r="B7" s="47" t="s">
        <v>17</v>
      </c>
      <c r="C7" s="7" t="s">
        <v>18</v>
      </c>
      <c r="D7" s="7" t="s">
        <v>19</v>
      </c>
      <c r="E7" s="7" t="s">
        <v>20</v>
      </c>
      <c r="F7" s="7" t="s">
        <v>21</v>
      </c>
      <c r="G7" s="47" t="s">
        <v>22</v>
      </c>
      <c r="H7" s="6" t="s">
        <v>23</v>
      </c>
      <c r="I7" s="6" t="s">
        <v>24</v>
      </c>
      <c r="J7" s="6" t="s">
        <v>27</v>
      </c>
      <c r="K7" s="49" t="s">
        <v>28</v>
      </c>
      <c r="L7" s="6" t="s">
        <v>30</v>
      </c>
      <c r="M7" s="6" t="s">
        <v>31</v>
      </c>
      <c r="N7" s="6" t="s">
        <v>32</v>
      </c>
      <c r="O7" s="6" t="s">
        <v>33</v>
      </c>
      <c r="P7" s="6" t="s">
        <v>34</v>
      </c>
      <c r="Q7" s="6" t="s">
        <v>35</v>
      </c>
      <c r="R7" s="6" t="s">
        <v>36</v>
      </c>
      <c r="S7" s="6" t="s">
        <v>37</v>
      </c>
      <c r="T7" s="6" t="s">
        <v>38</v>
      </c>
    </row>
    <row r="8" spans="1:20" x14ac:dyDescent="0.3">
      <c r="B8" s="48">
        <f>CORREL(Table1[[NumWebPurchases]:[NumWebPurchases]],Table1[MntWines])</f>
        <v>0.55374492147786047</v>
      </c>
      <c r="C8">
        <f>CORREL(Table1[[NumWebPurchases]:[NumWebPurchases]],Table1[MntFruits])</f>
        <v>0.30200058713818212</v>
      </c>
      <c r="D8">
        <f>CORREL(Table1[[NumWebPurchases]:[NumWebPurchases]],Table1[MntMeatProducts])</f>
        <v>0.30701302774110656</v>
      </c>
      <c r="E8">
        <f>CORREL(Table1[[NumWebPurchases]:[NumWebPurchases]],Table1[MntFishProducts])</f>
        <v>0.29962113814231933</v>
      </c>
      <c r="F8">
        <f>CORREL(Table1[[NumWebPurchases]:[NumWebPurchases]],Table1[MntSweetProducts])</f>
        <v>0.33386598283548086</v>
      </c>
      <c r="G8" s="48">
        <f>CORREL(Table1[[NumWebPurchases]:[NumWebPurchases]],Table1[MntGoldProds])</f>
        <v>0.40700473012881783</v>
      </c>
      <c r="H8">
        <f>CORREL(Table1[[NumWebPurchases]:[NumWebPurchases]],Table1[NumDealsPurchases])</f>
        <v>0.24164617371559857</v>
      </c>
      <c r="J8">
        <f>CORREL(Table1[[NumWebPurchases]:[NumWebPurchases]],Table1[NumCatalogPurchases])</f>
        <v>0.38680770278285265</v>
      </c>
      <c r="K8" s="48">
        <f>CORREL(Table1[[NumWebPurchases]:[NumWebPurchases]],Table1[NumStorePurchases])</f>
        <v>0.51619091469646916</v>
      </c>
      <c r="L8">
        <f>CORREL(Table1[[NumWebPurchases]:[NumWebPurchases]],Table1[NumWebVisitsMonth])</f>
        <v>-5.1178773968419786E-2</v>
      </c>
      <c r="M8">
        <f>CORREL(Table1[[NumWebPurchases]:[NumWebPurchases]],Table1[AcceptedCmp1])</f>
        <v>0.15925298081137157</v>
      </c>
      <c r="N8">
        <f>CORREL(Table1[[NumWebPurchases]:[NumWebPurchases]],Table1[AcceptedCmp2])</f>
        <v>3.4808989466404511E-2</v>
      </c>
      <c r="O8">
        <f>CORREL(Table1[[NumWebPurchases]:[NumWebPurchases]],Table1[AcceptedCmp3])</f>
        <v>4.2909736226173535E-2</v>
      </c>
      <c r="P8">
        <f>CORREL(Table1[[NumWebPurchases]:[NumWebPurchases]],Table1[AcceptedCmp4])</f>
        <v>0.16289041653545777</v>
      </c>
      <c r="Q8">
        <f>CORREL(Table1[[NumWebPurchases]:[NumWebPurchases]],Table1[AcceptedCmp5])</f>
        <v>0.14114618725652325</v>
      </c>
      <c r="R8">
        <f>CORREL(Table1[[NumWebPurchases]:[NumWebPurchases]],Table1[Response])</f>
        <v>0.15136744450749515</v>
      </c>
      <c r="S8">
        <f>CORREL(Table1[[NumWebPurchases]:[NumWebPurchases]],Table1[Complain])</f>
        <v>-1.6659893723978983E-2</v>
      </c>
      <c r="T8" t="e">
        <f>CORREL(Table1[[NumWebPurchases]:[NumWebPurchases]],Table1[Country])</f>
        <v>#DIV/0!</v>
      </c>
    </row>
    <row r="11" spans="1:20" x14ac:dyDescent="0.3">
      <c r="B11" t="s">
        <v>251</v>
      </c>
    </row>
    <row r="12" spans="1:20" x14ac:dyDescent="0.3">
      <c r="B12" t="s">
        <v>252</v>
      </c>
    </row>
    <row r="13" spans="1:20" x14ac:dyDescent="0.3">
      <c r="B13" t="s">
        <v>253</v>
      </c>
    </row>
    <row r="15" spans="1:20" ht="16.2" customHeight="1" x14ac:dyDescent="0.3">
      <c r="T15">
        <f ca="1">CORREL(Table1[Web_jitter],Table1[Store_jitter])</f>
        <v>0.51631817660459289</v>
      </c>
    </row>
    <row r="19" spans="2:2" x14ac:dyDescent="0.3">
      <c r="B19" s="2" t="s">
        <v>254</v>
      </c>
    </row>
    <row r="46" spans="2:2" x14ac:dyDescent="0.3">
      <c r="B46" s="2" t="s">
        <v>255</v>
      </c>
    </row>
    <row r="71" spans="2:2" x14ac:dyDescent="0.3">
      <c r="B71" s="2" t="s">
        <v>256</v>
      </c>
    </row>
    <row r="93" spans="2:2" x14ac:dyDescent="0.3">
      <c r="B93" s="2" t="s">
        <v>257</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38A3F-21E8-4231-B91F-971C83F41870}">
  <dimension ref="B2:Y2268"/>
  <sheetViews>
    <sheetView topLeftCell="A36" workbookViewId="0">
      <selection activeCell="R489" sqref="R489:R1159"/>
    </sheetView>
  </sheetViews>
  <sheetFormatPr defaultRowHeight="14.4" x14ac:dyDescent="0.3"/>
  <cols>
    <col min="2" max="2" width="19.6640625" bestFit="1" customWidth="1"/>
    <col min="5" max="5" width="13.109375" bestFit="1" customWidth="1"/>
    <col min="10" max="10" width="14.6640625" customWidth="1"/>
    <col min="15" max="15" width="17.44140625" customWidth="1"/>
    <col min="16" max="16" width="17.6640625" customWidth="1"/>
  </cols>
  <sheetData>
    <row r="2" spans="2:25" ht="15" thickBot="1" x14ac:dyDescent="0.35"/>
    <row r="3" spans="2:25" x14ac:dyDescent="0.3">
      <c r="B3" s="29"/>
      <c r="C3" s="29" t="s">
        <v>2</v>
      </c>
      <c r="D3" s="29" t="s">
        <v>8</v>
      </c>
      <c r="E3" s="29" t="s">
        <v>12</v>
      </c>
      <c r="F3" s="29" t="s">
        <v>14</v>
      </c>
      <c r="G3" s="29" t="s">
        <v>16</v>
      </c>
      <c r="H3" s="29" t="s">
        <v>17</v>
      </c>
      <c r="I3" s="29" t="s">
        <v>18</v>
      </c>
      <c r="J3" s="29" t="s">
        <v>19</v>
      </c>
      <c r="K3" s="29" t="s">
        <v>20</v>
      </c>
      <c r="L3" s="29" t="s">
        <v>21</v>
      </c>
      <c r="M3" s="29" t="s">
        <v>22</v>
      </c>
      <c r="N3" s="29" t="s">
        <v>23</v>
      </c>
      <c r="O3" s="29" t="s">
        <v>24</v>
      </c>
      <c r="P3" s="29" t="s">
        <v>27</v>
      </c>
      <c r="Q3" s="29" t="s">
        <v>28</v>
      </c>
      <c r="R3" s="29" t="s">
        <v>30</v>
      </c>
      <c r="S3" s="29" t="s">
        <v>31</v>
      </c>
      <c r="T3" s="29" t="s">
        <v>32</v>
      </c>
      <c r="U3" s="29" t="s">
        <v>33</v>
      </c>
      <c r="V3" s="29" t="s">
        <v>34</v>
      </c>
      <c r="W3" s="29" t="s">
        <v>35</v>
      </c>
      <c r="X3" s="29" t="s">
        <v>36</v>
      </c>
      <c r="Y3" s="29" t="s">
        <v>37</v>
      </c>
    </row>
    <row r="4" spans="2:25" x14ac:dyDescent="0.3">
      <c r="B4" t="s">
        <v>2</v>
      </c>
      <c r="C4">
        <v>1</v>
      </c>
    </row>
    <row r="5" spans="2:25" x14ac:dyDescent="0.3">
      <c r="B5" t="s">
        <v>8</v>
      </c>
      <c r="C5">
        <v>0.16179142819633022</v>
      </c>
      <c r="D5">
        <v>1</v>
      </c>
    </row>
    <row r="6" spans="2:25" x14ac:dyDescent="0.3">
      <c r="B6" t="s">
        <v>12</v>
      </c>
      <c r="C6">
        <v>9.0199268819835324E-2</v>
      </c>
      <c r="D6">
        <v>-0.29335192466957799</v>
      </c>
      <c r="E6">
        <v>1</v>
      </c>
    </row>
    <row r="7" spans="2:25" x14ac:dyDescent="0.3">
      <c r="B7" t="s">
        <v>14</v>
      </c>
      <c r="C7">
        <v>-2.2430730281317573E-2</v>
      </c>
      <c r="D7">
        <v>-1.8530776603923951E-2</v>
      </c>
      <c r="E7">
        <v>-2.5551478673475108E-2</v>
      </c>
      <c r="F7">
        <v>1</v>
      </c>
    </row>
    <row r="8" spans="2:25" ht="15" thickBot="1" x14ac:dyDescent="0.35">
      <c r="B8" t="s">
        <v>16</v>
      </c>
      <c r="C8">
        <v>1.9871088734432531E-2</v>
      </c>
      <c r="D8">
        <v>-3.9697555384293239E-3</v>
      </c>
      <c r="E8">
        <v>1.8053386638179479E-2</v>
      </c>
      <c r="F8">
        <v>2.4521917091469447E-2</v>
      </c>
      <c r="G8">
        <v>1</v>
      </c>
    </row>
    <row r="9" spans="2:25" ht="15" thickBot="1" x14ac:dyDescent="0.35">
      <c r="B9" t="s">
        <v>17</v>
      </c>
      <c r="C9">
        <v>0.15777252303375247</v>
      </c>
      <c r="D9" s="30">
        <v>0.57864975013674003</v>
      </c>
      <c r="E9">
        <v>-0.35190911858682633</v>
      </c>
      <c r="F9">
        <v>0.16626357034577857</v>
      </c>
      <c r="G9">
        <v>1.6063902483392234E-2</v>
      </c>
      <c r="H9">
        <v>1</v>
      </c>
    </row>
    <row r="10" spans="2:25" ht="15" thickBot="1" x14ac:dyDescent="0.35">
      <c r="B10" t="s">
        <v>18</v>
      </c>
      <c r="C10">
        <v>1.7917240338493567E-2</v>
      </c>
      <c r="D10">
        <v>0.43084168099087361</v>
      </c>
      <c r="E10">
        <v>-0.39485315522504111</v>
      </c>
      <c r="F10">
        <v>6.6927688635538815E-2</v>
      </c>
      <c r="G10">
        <v>-4.3056416024839757E-3</v>
      </c>
      <c r="H10">
        <v>0.38963668113973537</v>
      </c>
      <c r="I10">
        <v>1</v>
      </c>
    </row>
    <row r="11" spans="2:25" ht="15" thickBot="1" x14ac:dyDescent="0.35">
      <c r="B11" t="s">
        <v>19</v>
      </c>
      <c r="C11">
        <v>3.0872399131515748E-2</v>
      </c>
      <c r="D11" s="30">
        <v>0.58463335676632366</v>
      </c>
      <c r="E11" s="30">
        <v>-0.50220750716273044</v>
      </c>
      <c r="F11">
        <v>9.2712936863037582E-2</v>
      </c>
      <c r="G11">
        <v>2.3056050911278648E-2</v>
      </c>
      <c r="H11" s="30">
        <v>0.56266651416035929</v>
      </c>
      <c r="I11">
        <v>0.54310456015424191</v>
      </c>
      <c r="J11">
        <v>1</v>
      </c>
    </row>
    <row r="12" spans="2:25" x14ac:dyDescent="0.3">
      <c r="B12" t="s">
        <v>20</v>
      </c>
      <c r="C12">
        <v>4.1625377392218402E-2</v>
      </c>
      <c r="D12">
        <v>0.43887135945163736</v>
      </c>
      <c r="E12">
        <v>-0.42550328331530463</v>
      </c>
      <c r="F12">
        <v>8.0768862208957251E-2</v>
      </c>
      <c r="G12">
        <v>1.0789674544522871E-3</v>
      </c>
      <c r="H12">
        <v>0.39975266169146129</v>
      </c>
      <c r="I12">
        <v>0.59480350990149544</v>
      </c>
      <c r="J12">
        <v>0.56840212975552085</v>
      </c>
      <c r="K12">
        <v>1</v>
      </c>
    </row>
    <row r="13" spans="2:25" x14ac:dyDescent="0.3">
      <c r="B13" t="s">
        <v>21</v>
      </c>
      <c r="C13">
        <v>1.8132606569636948E-2</v>
      </c>
      <c r="D13">
        <v>0.44074379151936682</v>
      </c>
      <c r="E13">
        <v>-0.38313711560729258</v>
      </c>
      <c r="F13">
        <v>8.1267512275209786E-2</v>
      </c>
      <c r="G13">
        <v>2.2669605959664996E-2</v>
      </c>
      <c r="H13">
        <v>0.38658115409815463</v>
      </c>
      <c r="I13">
        <v>0.5671639397753514</v>
      </c>
      <c r="J13">
        <v>0.52384621649749774</v>
      </c>
      <c r="K13">
        <v>0.57987008102420401</v>
      </c>
      <c r="L13">
        <v>1</v>
      </c>
    </row>
    <row r="14" spans="2:25" x14ac:dyDescent="0.3">
      <c r="B14" t="s">
        <v>22</v>
      </c>
      <c r="C14">
        <v>6.1818181674505673E-2</v>
      </c>
      <c r="D14">
        <v>0.32591644649726631</v>
      </c>
      <c r="E14">
        <v>-0.26609544495183901</v>
      </c>
      <c r="F14">
        <v>0.15959647225906762</v>
      </c>
      <c r="G14">
        <v>1.6693271476363687E-2</v>
      </c>
      <c r="H14">
        <v>0.38751567995901237</v>
      </c>
      <c r="I14">
        <v>0.39299501933035691</v>
      </c>
      <c r="J14">
        <v>0.35060852414806315</v>
      </c>
      <c r="K14">
        <v>0.42287480148556089</v>
      </c>
      <c r="L14">
        <v>0.36972430038764253</v>
      </c>
      <c r="M14">
        <v>1</v>
      </c>
    </row>
    <row r="15" spans="2:25" ht="15" thickBot="1" x14ac:dyDescent="0.35">
      <c r="B15" t="s">
        <v>23</v>
      </c>
      <c r="C15">
        <v>6.0845550266857104E-2</v>
      </c>
      <c r="D15">
        <v>-8.3100895730376545E-2</v>
      </c>
      <c r="E15">
        <v>0.43968359599336887</v>
      </c>
      <c r="F15">
        <v>0.21855189624816959</v>
      </c>
      <c r="G15">
        <v>-1.0983667885295458E-3</v>
      </c>
      <c r="H15">
        <v>1.0939871926201839E-2</v>
      </c>
      <c r="I15">
        <v>-0.13211421320896258</v>
      </c>
      <c r="J15">
        <v>-0.1224154011352797</v>
      </c>
      <c r="K15">
        <v>-0.13936062629626692</v>
      </c>
      <c r="L15">
        <v>-0.12010026691553778</v>
      </c>
      <c r="M15">
        <v>4.9085157023879666E-2</v>
      </c>
      <c r="N15">
        <v>1</v>
      </c>
    </row>
    <row r="16" spans="2:25" ht="15" thickBot="1" x14ac:dyDescent="0.35">
      <c r="B16" t="s">
        <v>24</v>
      </c>
      <c r="C16">
        <v>0.14504013843382488</v>
      </c>
      <c r="D16">
        <v>0.3878778112917956</v>
      </c>
      <c r="E16">
        <v>-0.146360993427707</v>
      </c>
      <c r="F16">
        <v>0.19187578840978708</v>
      </c>
      <c r="G16">
        <v>-1.0726286649987333E-2</v>
      </c>
      <c r="H16" s="30">
        <v>0.54226478050078675</v>
      </c>
      <c r="I16">
        <v>0.29673456538058635</v>
      </c>
      <c r="J16">
        <v>0.29376148424446408</v>
      </c>
      <c r="K16">
        <v>0.29368074759740331</v>
      </c>
      <c r="L16">
        <v>0.348544283083633</v>
      </c>
      <c r="M16">
        <v>0.42183589977766361</v>
      </c>
      <c r="N16">
        <v>0.23418468750306515</v>
      </c>
      <c r="O16">
        <v>1</v>
      </c>
    </row>
    <row r="17" spans="2:25" ht="15" thickBot="1" x14ac:dyDescent="0.35">
      <c r="B17" t="s">
        <v>27</v>
      </c>
      <c r="C17">
        <v>0.12127463215268326</v>
      </c>
      <c r="D17" s="30">
        <v>0.58916244193432832</v>
      </c>
      <c r="E17">
        <v>-0.4399042860147776</v>
      </c>
      <c r="F17">
        <v>9.6197687374594276E-2</v>
      </c>
      <c r="G17">
        <v>2.5110491674289935E-2</v>
      </c>
      <c r="H17" s="30">
        <v>0.63522573807601435</v>
      </c>
      <c r="I17">
        <v>0.48791733307197321</v>
      </c>
      <c r="J17" s="30">
        <v>0.72382659087388479</v>
      </c>
      <c r="K17" s="30">
        <v>0.53447833635620945</v>
      </c>
      <c r="L17">
        <v>0.49092392773434795</v>
      </c>
      <c r="M17">
        <v>0.43769744404405458</v>
      </c>
      <c r="N17">
        <v>-8.617246318167647E-3</v>
      </c>
      <c r="O17">
        <v>0.37837554925965566</v>
      </c>
      <c r="P17">
        <v>1</v>
      </c>
    </row>
    <row r="18" spans="2:25" ht="15" thickBot="1" x14ac:dyDescent="0.35">
      <c r="B18" t="s">
        <v>28</v>
      </c>
      <c r="C18">
        <v>0.12827205559380075</v>
      </c>
      <c r="D18" s="30">
        <v>0.52936214027341211</v>
      </c>
      <c r="E18">
        <v>-0.32112495663281748</v>
      </c>
      <c r="F18">
        <v>0.11059165573383667</v>
      </c>
      <c r="G18">
        <v>7.9883556948557363E-4</v>
      </c>
      <c r="H18" s="30">
        <v>0.64210043820145213</v>
      </c>
      <c r="I18">
        <v>0.46175811389334809</v>
      </c>
      <c r="J18">
        <v>0.47965878050400723</v>
      </c>
      <c r="K18">
        <v>0.45985462746556166</v>
      </c>
      <c r="L18">
        <v>0.4487559528213777</v>
      </c>
      <c r="M18">
        <v>0.38167801381749905</v>
      </c>
      <c r="N18">
        <v>6.8878826136416674E-2</v>
      </c>
      <c r="O18" s="30">
        <v>0.50271341329973129</v>
      </c>
      <c r="P18" s="30">
        <v>0.51873828271876155</v>
      </c>
      <c r="Q18">
        <v>1</v>
      </c>
    </row>
    <row r="19" spans="2:25" ht="15" thickBot="1" x14ac:dyDescent="0.35">
      <c r="B19" t="s">
        <v>30</v>
      </c>
      <c r="C19">
        <v>-0.12113925920382525</v>
      </c>
      <c r="D19" s="30">
        <v>-0.55308801165309973</v>
      </c>
      <c r="E19">
        <v>0.41841928070704038</v>
      </c>
      <c r="F19">
        <v>0.27244916803816771</v>
      </c>
      <c r="G19">
        <v>-2.1444690555855701E-2</v>
      </c>
      <c r="H19">
        <v>-0.32065279782184558</v>
      </c>
      <c r="I19">
        <v>-0.41838297615462117</v>
      </c>
      <c r="J19" s="30">
        <v>-0.53946982362369744</v>
      </c>
      <c r="K19">
        <v>-0.44600265439674225</v>
      </c>
      <c r="L19">
        <v>-0.42329413889139428</v>
      </c>
      <c r="M19">
        <v>-0.25071873754397833</v>
      </c>
      <c r="N19">
        <v>0.34763335843835774</v>
      </c>
      <c r="O19">
        <v>-5.5846331659820087E-2</v>
      </c>
      <c r="P19" s="30">
        <v>-0.52036371472191334</v>
      </c>
      <c r="Q19">
        <v>-0.42847252671890645</v>
      </c>
      <c r="R19">
        <v>1</v>
      </c>
    </row>
    <row r="20" spans="2:25" x14ac:dyDescent="0.3">
      <c r="B20" t="s">
        <v>31</v>
      </c>
      <c r="C20">
        <v>5.9303167477327123E-3</v>
      </c>
      <c r="D20">
        <v>0.27681986364263977</v>
      </c>
      <c r="E20">
        <v>-0.22488725758940062</v>
      </c>
      <c r="F20">
        <v>-3.9568505270032674E-2</v>
      </c>
      <c r="G20">
        <v>-1.9282765039996087E-2</v>
      </c>
      <c r="H20">
        <v>0.35413319944128679</v>
      </c>
      <c r="I20">
        <v>0.19474814567252427</v>
      </c>
      <c r="J20">
        <v>0.30976072578964742</v>
      </c>
      <c r="K20">
        <v>0.26076209791684646</v>
      </c>
      <c r="L20">
        <v>0.24181781801111643</v>
      </c>
      <c r="M20">
        <v>0.16639610063568341</v>
      </c>
      <c r="N20">
        <v>-0.12324443396027131</v>
      </c>
      <c r="O20">
        <v>0.15514282741382412</v>
      </c>
      <c r="P20">
        <v>0.30809656949983166</v>
      </c>
      <c r="Q20">
        <v>0.18324872223104741</v>
      </c>
      <c r="R20">
        <v>-0.19250154136723424</v>
      </c>
      <c r="S20">
        <v>1</v>
      </c>
    </row>
    <row r="21" spans="2:25" x14ac:dyDescent="0.3">
      <c r="B21" t="s">
        <v>32</v>
      </c>
      <c r="C21">
        <v>6.5392840697322827E-3</v>
      </c>
      <c r="D21">
        <v>8.7544774104857281E-2</v>
      </c>
      <c r="E21">
        <v>-6.9823344821268368E-2</v>
      </c>
      <c r="F21">
        <v>6.0642072160452497E-3</v>
      </c>
      <c r="G21">
        <v>-1.7813276566355633E-3</v>
      </c>
      <c r="H21">
        <v>0.20590706446807949</v>
      </c>
      <c r="I21">
        <v>-9.7732236315979763E-3</v>
      </c>
      <c r="J21">
        <v>4.3033425631981911E-2</v>
      </c>
      <c r="K21">
        <v>2.5767046360680918E-3</v>
      </c>
      <c r="L21">
        <v>9.985231944846587E-3</v>
      </c>
      <c r="M21">
        <v>4.9990287232633289E-2</v>
      </c>
      <c r="N21">
        <v>-3.7694758356539321E-2</v>
      </c>
      <c r="O21">
        <v>3.4187735519098796E-2</v>
      </c>
      <c r="P21">
        <v>9.985235900382293E-2</v>
      </c>
      <c r="Q21">
        <v>8.5189431049705958E-2</v>
      </c>
      <c r="R21">
        <v>-7.1964017706027178E-3</v>
      </c>
      <c r="S21">
        <v>0.17531457831095285</v>
      </c>
      <c r="T21">
        <v>1</v>
      </c>
    </row>
    <row r="22" spans="2:25" x14ac:dyDescent="0.3">
      <c r="B22" t="s">
        <v>33</v>
      </c>
      <c r="C22">
        <v>-6.1774479935387497E-2</v>
      </c>
      <c r="D22">
        <v>-1.6174440058629704E-2</v>
      </c>
      <c r="E22">
        <v>-2.0402366964730922E-2</v>
      </c>
      <c r="F22">
        <v>-7.713020668399212E-3</v>
      </c>
      <c r="G22">
        <v>-3.2990590656117723E-2</v>
      </c>
      <c r="H22">
        <v>6.220178676323565E-2</v>
      </c>
      <c r="I22">
        <v>1.4726856361158043E-2</v>
      </c>
      <c r="J22">
        <v>1.8271793387791377E-2</v>
      </c>
      <c r="K22">
        <v>3.5722602284748057E-4</v>
      </c>
      <c r="L22">
        <v>1.5299455140537759E-3</v>
      </c>
      <c r="M22">
        <v>0.12309105861437024</v>
      </c>
      <c r="N22">
        <v>-2.3108936621980575E-2</v>
      </c>
      <c r="O22">
        <v>4.2175525109155627E-2</v>
      </c>
      <c r="P22">
        <v>0.10472952539050608</v>
      </c>
      <c r="Q22">
        <v>-6.7577380520887048E-2</v>
      </c>
      <c r="R22">
        <v>6.1211151857360216E-2</v>
      </c>
      <c r="S22">
        <v>9.4750532839392415E-2</v>
      </c>
      <c r="T22">
        <v>7.2019919235758581E-2</v>
      </c>
      <c r="U22">
        <v>1</v>
      </c>
    </row>
    <row r="23" spans="2:25" x14ac:dyDescent="0.3">
      <c r="B23" t="s">
        <v>34</v>
      </c>
      <c r="C23">
        <v>6.0509595417239916E-2</v>
      </c>
      <c r="D23">
        <v>0.18440036817458813</v>
      </c>
      <c r="E23">
        <v>-8.7563183807695358E-2</v>
      </c>
      <c r="F23">
        <v>1.8425682367432594E-2</v>
      </c>
      <c r="G23">
        <v>1.8825618129017386E-2</v>
      </c>
      <c r="H23">
        <v>0.37328602352428086</v>
      </c>
      <c r="I23">
        <v>1.0152182055005935E-2</v>
      </c>
      <c r="J23">
        <v>0.10291221252784243</v>
      </c>
      <c r="K23">
        <v>1.6842798632165173E-2</v>
      </c>
      <c r="L23">
        <v>2.8640708050549569E-2</v>
      </c>
      <c r="M23">
        <v>2.2267977420616279E-2</v>
      </c>
      <c r="N23">
        <v>1.5594261512435507E-2</v>
      </c>
      <c r="O23">
        <v>0.15590282134734582</v>
      </c>
      <c r="P23">
        <v>0.13924726217856931</v>
      </c>
      <c r="Q23">
        <v>0.1793794496707064</v>
      </c>
      <c r="R23">
        <v>-3.2125692874903605E-2</v>
      </c>
      <c r="S23">
        <v>0.25129993382895177</v>
      </c>
      <c r="T23">
        <v>0.29220986334194715</v>
      </c>
      <c r="U23">
        <v>-7.9512267460707664E-2</v>
      </c>
      <c r="V23">
        <v>1</v>
      </c>
    </row>
    <row r="24" spans="2:25" x14ac:dyDescent="0.3">
      <c r="B24" t="s">
        <v>35</v>
      </c>
      <c r="C24">
        <v>-7.1225415359876514E-3</v>
      </c>
      <c r="D24">
        <v>0.33594326598850893</v>
      </c>
      <c r="E24">
        <v>-0.28564232454294569</v>
      </c>
      <c r="F24">
        <v>-5.9184825845685967E-3</v>
      </c>
      <c r="G24">
        <v>1.2890934419924828E-4</v>
      </c>
      <c r="H24">
        <v>0.4726132634750892</v>
      </c>
      <c r="I24">
        <v>0.21583278684068047</v>
      </c>
      <c r="J24">
        <v>0.37376885349463396</v>
      </c>
      <c r="K24">
        <v>0.19957777773352303</v>
      </c>
      <c r="L24">
        <v>0.25959041023722967</v>
      </c>
      <c r="M24">
        <v>0.18102115705012828</v>
      </c>
      <c r="N24">
        <v>-0.18324786220258943</v>
      </c>
      <c r="O24">
        <v>0.13868404121250863</v>
      </c>
      <c r="P24">
        <v>0.32232149613999156</v>
      </c>
      <c r="Q24">
        <v>0.21479017278146897</v>
      </c>
      <c r="R24">
        <v>-0.27811253466194846</v>
      </c>
      <c r="S24">
        <v>0.40307767615191903</v>
      </c>
      <c r="T24">
        <v>0.22153300458150857</v>
      </c>
      <c r="U24">
        <v>8.0315816523960332E-2</v>
      </c>
      <c r="V24">
        <v>0.30652576448548691</v>
      </c>
      <c r="W24">
        <v>1</v>
      </c>
    </row>
    <row r="25" spans="2:25" x14ac:dyDescent="0.3">
      <c r="B25" t="s">
        <v>36</v>
      </c>
      <c r="C25">
        <v>-2.1325214441977738E-2</v>
      </c>
      <c r="D25">
        <v>0.13304666375157786</v>
      </c>
      <c r="E25">
        <v>-0.16916345967441251</v>
      </c>
      <c r="F25">
        <v>0.19448050086821886</v>
      </c>
      <c r="G25">
        <v>-0.19843664651925491</v>
      </c>
      <c r="H25">
        <v>0.24725449897210966</v>
      </c>
      <c r="I25">
        <v>0.12528880810822221</v>
      </c>
      <c r="J25">
        <v>0.23633512037829779</v>
      </c>
      <c r="K25">
        <v>0.11133079479115428</v>
      </c>
      <c r="L25">
        <v>0.11737190061543032</v>
      </c>
      <c r="M25">
        <v>0.13985013694748891</v>
      </c>
      <c r="N25">
        <v>2.2383132689202845E-3</v>
      </c>
      <c r="O25">
        <v>0.14872958503059353</v>
      </c>
      <c r="P25">
        <v>0.22081041924742856</v>
      </c>
      <c r="Q25">
        <v>3.9363443506240277E-2</v>
      </c>
      <c r="R25">
        <v>-3.986598715538925E-3</v>
      </c>
      <c r="S25">
        <v>0.29398152685249346</v>
      </c>
      <c r="T25">
        <v>0.16929266118504213</v>
      </c>
      <c r="U25">
        <v>0.25425828324930122</v>
      </c>
      <c r="V25">
        <v>0.1770186024967616</v>
      </c>
      <c r="W25">
        <v>0.32663394462255685</v>
      </c>
      <c r="X25">
        <v>1</v>
      </c>
    </row>
    <row r="26" spans="2:25" ht="15" thickBot="1" x14ac:dyDescent="0.35">
      <c r="B26" s="28" t="s">
        <v>37</v>
      </c>
      <c r="C26" s="28">
        <v>3.0127544784161634E-2</v>
      </c>
      <c r="D26" s="28">
        <v>-2.7224512314478158E-2</v>
      </c>
      <c r="E26" s="28">
        <v>3.1066269226456802E-2</v>
      </c>
      <c r="F26" s="28">
        <v>3.31202948359142E-2</v>
      </c>
      <c r="G26" s="28">
        <v>1.323107845826923E-2</v>
      </c>
      <c r="H26" s="28">
        <v>-3.9007141298852237E-2</v>
      </c>
      <c r="I26" s="28">
        <v>-5.1662878372938951E-3</v>
      </c>
      <c r="J26" s="28">
        <v>-2.3483053552547057E-2</v>
      </c>
      <c r="K26" s="28">
        <v>-2.0952843383501625E-2</v>
      </c>
      <c r="L26" s="28">
        <v>-2.2484959382602858E-2</v>
      </c>
      <c r="M26" s="28">
        <v>-3.0861226488887079E-2</v>
      </c>
      <c r="N26" s="28">
        <v>4.1964901293770833E-4</v>
      </c>
      <c r="O26" s="28">
        <v>-1.6310194907266012E-2</v>
      </c>
      <c r="P26" s="28">
        <v>-2.045313091277581E-2</v>
      </c>
      <c r="Q26" s="28">
        <v>-1.6524229455613569E-2</v>
      </c>
      <c r="R26" s="28">
        <v>1.976850709001237E-2</v>
      </c>
      <c r="S26" s="28">
        <v>-2.5498615675234714E-2</v>
      </c>
      <c r="T26" s="28">
        <v>-1.1334320441704829E-2</v>
      </c>
      <c r="U26" s="28">
        <v>8.4153975721980995E-3</v>
      </c>
      <c r="V26" s="28">
        <v>-2.7611473320668985E-2</v>
      </c>
      <c r="W26" s="28">
        <v>-9.418557547690793E-3</v>
      </c>
      <c r="X26" s="28">
        <v>-1.70696395466038E-3</v>
      </c>
      <c r="Y26" s="28">
        <v>1</v>
      </c>
    </row>
    <row r="28" spans="2:25" x14ac:dyDescent="0.3">
      <c r="B28" s="37" t="s">
        <v>258</v>
      </c>
    </row>
    <row r="29" spans="2:25" x14ac:dyDescent="0.3">
      <c r="B29" t="s">
        <v>213</v>
      </c>
    </row>
    <row r="30" spans="2:25" ht="15" thickBot="1" x14ac:dyDescent="0.35"/>
    <row r="31" spans="2:25" x14ac:dyDescent="0.3">
      <c r="B31" s="31" t="s">
        <v>214</v>
      </c>
      <c r="C31" s="31"/>
    </row>
    <row r="32" spans="2:25" x14ac:dyDescent="0.3">
      <c r="B32" t="s">
        <v>215</v>
      </c>
      <c r="C32">
        <v>0.57864975013673337</v>
      </c>
    </row>
    <row r="33" spans="2:10" x14ac:dyDescent="0.3">
      <c r="B33" t="s">
        <v>216</v>
      </c>
      <c r="C33">
        <v>0.33483553333330401</v>
      </c>
    </row>
    <row r="34" spans="2:10" x14ac:dyDescent="0.3">
      <c r="B34" t="s">
        <v>217</v>
      </c>
      <c r="C34">
        <v>0.33453509771150336</v>
      </c>
    </row>
    <row r="35" spans="2:10" x14ac:dyDescent="0.3">
      <c r="B35" t="s">
        <v>218</v>
      </c>
      <c r="C35">
        <v>275.17873259729021</v>
      </c>
    </row>
    <row r="36" spans="2:10" ht="15" thickBot="1" x14ac:dyDescent="0.35">
      <c r="B36" s="28" t="s">
        <v>219</v>
      </c>
      <c r="C36" s="28">
        <v>2216</v>
      </c>
    </row>
    <row r="38" spans="2:10" ht="15" thickBot="1" x14ac:dyDescent="0.35">
      <c r="B38" t="s">
        <v>220</v>
      </c>
    </row>
    <row r="39" spans="2:10" x14ac:dyDescent="0.3">
      <c r="B39" s="29"/>
      <c r="C39" s="29" t="s">
        <v>221</v>
      </c>
      <c r="D39" s="29" t="s">
        <v>222</v>
      </c>
      <c r="E39" s="29" t="s">
        <v>223</v>
      </c>
      <c r="F39" s="29" t="s">
        <v>224</v>
      </c>
      <c r="G39" s="29" t="s">
        <v>225</v>
      </c>
    </row>
    <row r="40" spans="2:10" x14ac:dyDescent="0.3">
      <c r="B40" t="s">
        <v>226</v>
      </c>
      <c r="C40">
        <v>1</v>
      </c>
      <c r="D40">
        <v>84393664.993174374</v>
      </c>
      <c r="E40">
        <v>84393664.993174374</v>
      </c>
      <c r="F40">
        <v>1114.5001092961306</v>
      </c>
      <c r="G40">
        <v>2.8115536000241756E-198</v>
      </c>
    </row>
    <row r="41" spans="2:10" x14ac:dyDescent="0.3">
      <c r="B41" t="s">
        <v>227</v>
      </c>
      <c r="C41">
        <v>2214</v>
      </c>
      <c r="D41">
        <v>167651463.41070598</v>
      </c>
      <c r="E41">
        <v>75723.334873850938</v>
      </c>
    </row>
    <row r="42" spans="2:10" ht="15" thickBot="1" x14ac:dyDescent="0.35">
      <c r="B42" s="28" t="s">
        <v>228</v>
      </c>
      <c r="C42" s="28">
        <v>2215</v>
      </c>
      <c r="D42" s="28">
        <v>252045128.40388036</v>
      </c>
      <c r="E42" s="28"/>
      <c r="F42" s="28"/>
      <c r="G42" s="28"/>
    </row>
    <row r="43" spans="2:10" ht="15" thickBot="1" x14ac:dyDescent="0.35"/>
    <row r="44" spans="2:10" x14ac:dyDescent="0.3">
      <c r="B44" s="29"/>
      <c r="C44" s="29" t="s">
        <v>229</v>
      </c>
      <c r="D44" s="29" t="s">
        <v>218</v>
      </c>
      <c r="E44" s="29" t="s">
        <v>230</v>
      </c>
      <c r="F44" s="29" t="s">
        <v>231</v>
      </c>
      <c r="G44" s="29" t="s">
        <v>232</v>
      </c>
      <c r="H44" s="29" t="s">
        <v>233</v>
      </c>
      <c r="I44" s="29" t="s">
        <v>234</v>
      </c>
      <c r="J44" s="29" t="s">
        <v>235</v>
      </c>
    </row>
    <row r="45" spans="2:10" x14ac:dyDescent="0.3">
      <c r="B45" t="s">
        <v>236</v>
      </c>
      <c r="C45">
        <v>-100.03914343737262</v>
      </c>
      <c r="D45">
        <v>13.469960216082663</v>
      </c>
      <c r="E45">
        <v>-7.4268328809115092</v>
      </c>
      <c r="F45">
        <v>1.5786381752546427E-13</v>
      </c>
      <c r="G45">
        <v>-126.45422097463336</v>
      </c>
      <c r="H45">
        <v>-73.624065900111873</v>
      </c>
      <c r="I45">
        <v>-126.45422097463336</v>
      </c>
      <c r="J45">
        <v>-73.624065900111873</v>
      </c>
    </row>
    <row r="46" spans="2:10" ht="15" thickBot="1" x14ac:dyDescent="0.35">
      <c r="B46" s="28" t="s">
        <v>259</v>
      </c>
      <c r="C46" s="28">
        <v>7.754106473319285E-3</v>
      </c>
      <c r="D46" s="28">
        <v>2.3226924187382255E-4</v>
      </c>
      <c r="E46" s="28">
        <v>33.384129602195067</v>
      </c>
      <c r="F46" s="28">
        <v>2.8115535999990619E-198</v>
      </c>
      <c r="G46" s="28">
        <v>7.2986181173631684E-3</v>
      </c>
      <c r="H46" s="28">
        <v>8.2095948292754024E-3</v>
      </c>
      <c r="I46" s="28">
        <v>7.2986181173631684E-3</v>
      </c>
      <c r="J46" s="28">
        <v>8.2095948292754024E-3</v>
      </c>
    </row>
    <row r="50" spans="2:6" x14ac:dyDescent="0.3">
      <c r="B50" t="s">
        <v>237</v>
      </c>
      <c r="F50" s="2" t="s">
        <v>260</v>
      </c>
    </row>
    <row r="51" spans="2:6" ht="15" thickBot="1" x14ac:dyDescent="0.35"/>
    <row r="52" spans="2:6" x14ac:dyDescent="0.3">
      <c r="B52" s="29" t="s">
        <v>238</v>
      </c>
      <c r="C52" s="29" t="s">
        <v>261</v>
      </c>
      <c r="D52" s="29" t="s">
        <v>240</v>
      </c>
    </row>
    <row r="53" spans="2:6" x14ac:dyDescent="0.3">
      <c r="B53">
        <v>1</v>
      </c>
      <c r="C53">
        <v>523.08085275856502</v>
      </c>
      <c r="D53">
        <v>969.91914724143498</v>
      </c>
    </row>
    <row r="54" spans="2:6" x14ac:dyDescent="0.3">
      <c r="B54">
        <v>2</v>
      </c>
      <c r="C54">
        <v>580.54653583233426</v>
      </c>
      <c r="D54">
        <v>911.45346416766574</v>
      </c>
    </row>
    <row r="55" spans="2:6" x14ac:dyDescent="0.3">
      <c r="B55">
        <v>3</v>
      </c>
      <c r="C55">
        <v>580.54653583233426</v>
      </c>
      <c r="D55">
        <v>911.45346416766574</v>
      </c>
    </row>
    <row r="56" spans="2:6" x14ac:dyDescent="0.3">
      <c r="B56">
        <v>4</v>
      </c>
      <c r="C56">
        <v>535.24704581520314</v>
      </c>
      <c r="D56">
        <v>950.75295418479686</v>
      </c>
    </row>
    <row r="57" spans="2:6" x14ac:dyDescent="0.3">
      <c r="B57">
        <v>5</v>
      </c>
      <c r="C57">
        <v>552.61624431543828</v>
      </c>
      <c r="D57">
        <v>925.38375568456172</v>
      </c>
    </row>
    <row r="58" spans="2:6" x14ac:dyDescent="0.3">
      <c r="B58">
        <v>6</v>
      </c>
      <c r="C58">
        <v>552.61624431543828</v>
      </c>
      <c r="D58">
        <v>925.38375568456172</v>
      </c>
    </row>
    <row r="59" spans="2:6" x14ac:dyDescent="0.3">
      <c r="B59">
        <v>7</v>
      </c>
      <c r="C59">
        <v>455.6976675054205</v>
      </c>
      <c r="D59">
        <v>1006.3023324945796</v>
      </c>
    </row>
    <row r="60" spans="2:6" x14ac:dyDescent="0.3">
      <c r="B60">
        <v>8</v>
      </c>
      <c r="C60">
        <v>397.30924576132634</v>
      </c>
      <c r="D60">
        <v>1061.6907542386737</v>
      </c>
    </row>
    <row r="61" spans="2:6" x14ac:dyDescent="0.3">
      <c r="B61">
        <v>9</v>
      </c>
      <c r="C61">
        <v>497.0115467952657</v>
      </c>
      <c r="D61">
        <v>951.98845320473424</v>
      </c>
    </row>
    <row r="62" spans="2:6" x14ac:dyDescent="0.3">
      <c r="B62">
        <v>10</v>
      </c>
      <c r="C62">
        <v>509.75929783740258</v>
      </c>
      <c r="D62">
        <v>886.24070216259747</v>
      </c>
    </row>
    <row r="63" spans="2:6" x14ac:dyDescent="0.3">
      <c r="B63">
        <v>11</v>
      </c>
      <c r="C63">
        <v>487.40420887482304</v>
      </c>
      <c r="D63">
        <v>906.5957911251769</v>
      </c>
    </row>
    <row r="64" spans="2:6" x14ac:dyDescent="0.3">
      <c r="B64">
        <v>12</v>
      </c>
      <c r="C64">
        <v>446.6486252510569</v>
      </c>
      <c r="D64">
        <v>932.35137474894304</v>
      </c>
    </row>
    <row r="65" spans="2:4" x14ac:dyDescent="0.3">
      <c r="B65">
        <v>13</v>
      </c>
      <c r="C65">
        <v>445.50877159947896</v>
      </c>
      <c r="D65">
        <v>903.49122840052109</v>
      </c>
    </row>
    <row r="66" spans="2:4" x14ac:dyDescent="0.3">
      <c r="B66">
        <v>14</v>
      </c>
      <c r="C66">
        <v>428.21711416397699</v>
      </c>
      <c r="D66">
        <v>903.78288583602307</v>
      </c>
    </row>
    <row r="67" spans="2:4" x14ac:dyDescent="0.3">
      <c r="B67">
        <v>15</v>
      </c>
      <c r="C67">
        <v>607.5153181465389</v>
      </c>
      <c r="D67">
        <v>716.4846818534611</v>
      </c>
    </row>
    <row r="68" spans="2:4" x14ac:dyDescent="0.3">
      <c r="B68">
        <v>16</v>
      </c>
      <c r="C68">
        <v>435.75410565604335</v>
      </c>
      <c r="D68">
        <v>879.24589434395671</v>
      </c>
    </row>
    <row r="69" spans="2:4" x14ac:dyDescent="0.3">
      <c r="B69">
        <v>17</v>
      </c>
      <c r="C69">
        <v>538.37970483042409</v>
      </c>
      <c r="D69">
        <v>772.62029516957591</v>
      </c>
    </row>
    <row r="70" spans="2:4" x14ac:dyDescent="0.3">
      <c r="B70">
        <v>18</v>
      </c>
      <c r="C70">
        <v>443.7020647911956</v>
      </c>
      <c r="D70">
        <v>864.29793520880435</v>
      </c>
    </row>
    <row r="71" spans="2:4" x14ac:dyDescent="0.3">
      <c r="B71">
        <v>19</v>
      </c>
      <c r="C71">
        <v>627.21850269524316</v>
      </c>
      <c r="D71">
        <v>674.78149730475684</v>
      </c>
    </row>
    <row r="72" spans="2:4" x14ac:dyDescent="0.3">
      <c r="B72">
        <v>20</v>
      </c>
      <c r="C72">
        <v>422.34725556367431</v>
      </c>
      <c r="D72">
        <v>875.65274443632575</v>
      </c>
    </row>
    <row r="73" spans="2:4" x14ac:dyDescent="0.3">
      <c r="B73">
        <v>21</v>
      </c>
      <c r="C73">
        <v>564.35596151604364</v>
      </c>
      <c r="D73">
        <v>731.64403848395636</v>
      </c>
    </row>
    <row r="74" spans="2:4" x14ac:dyDescent="0.3">
      <c r="B74">
        <v>22</v>
      </c>
      <c r="C74">
        <v>529.35392489548053</v>
      </c>
      <c r="D74">
        <v>758.64607510451947</v>
      </c>
    </row>
    <row r="75" spans="2:4" x14ac:dyDescent="0.3">
      <c r="B75">
        <v>23</v>
      </c>
      <c r="C75">
        <v>637.9114155219504</v>
      </c>
      <c r="D75">
        <v>647.0885844780496</v>
      </c>
    </row>
    <row r="76" spans="2:4" x14ac:dyDescent="0.3">
      <c r="B76">
        <v>24</v>
      </c>
      <c r="C76">
        <v>460.85414831017789</v>
      </c>
      <c r="D76">
        <v>824.14585168982217</v>
      </c>
    </row>
    <row r="77" spans="2:4" x14ac:dyDescent="0.3">
      <c r="B77">
        <v>25</v>
      </c>
      <c r="C77">
        <v>621.3021194561004</v>
      </c>
      <c r="D77">
        <v>663.6978805438996</v>
      </c>
    </row>
    <row r="78" spans="2:4" x14ac:dyDescent="0.3">
      <c r="B78">
        <v>26</v>
      </c>
      <c r="C78">
        <v>624.22541759654177</v>
      </c>
      <c r="D78">
        <v>654.77458240345823</v>
      </c>
    </row>
    <row r="79" spans="2:4" x14ac:dyDescent="0.3">
      <c r="B79">
        <v>27</v>
      </c>
      <c r="C79">
        <v>611.10546944368571</v>
      </c>
      <c r="D79">
        <v>664.89453055631429</v>
      </c>
    </row>
    <row r="80" spans="2:4" x14ac:dyDescent="0.3">
      <c r="B80">
        <v>28</v>
      </c>
      <c r="C80">
        <v>579.83315803678897</v>
      </c>
      <c r="D80">
        <v>679.16684196321103</v>
      </c>
    </row>
    <row r="81" spans="2:4" x14ac:dyDescent="0.3">
      <c r="B81">
        <v>29</v>
      </c>
      <c r="C81">
        <v>423.64219134471858</v>
      </c>
      <c r="D81">
        <v>829.35780865528136</v>
      </c>
    </row>
    <row r="82" spans="2:4" x14ac:dyDescent="0.3">
      <c r="B82">
        <v>30</v>
      </c>
      <c r="C82">
        <v>532.49433801717464</v>
      </c>
      <c r="D82">
        <v>719.50566198282536</v>
      </c>
    </row>
    <row r="83" spans="2:4" x14ac:dyDescent="0.3">
      <c r="B83">
        <v>31</v>
      </c>
      <c r="C83">
        <v>558.01310242086856</v>
      </c>
      <c r="D83">
        <v>689.98689757913144</v>
      </c>
    </row>
    <row r="84" spans="2:4" x14ac:dyDescent="0.3">
      <c r="B84">
        <v>32</v>
      </c>
      <c r="C84">
        <v>501.7570599569371</v>
      </c>
      <c r="D84">
        <v>743.24294004306284</v>
      </c>
    </row>
    <row r="85" spans="2:4" x14ac:dyDescent="0.3">
      <c r="B85">
        <v>33</v>
      </c>
      <c r="C85">
        <v>333.8108678513147</v>
      </c>
      <c r="D85">
        <v>907.1891321486853</v>
      </c>
    </row>
    <row r="86" spans="2:4" x14ac:dyDescent="0.3">
      <c r="B86">
        <v>34</v>
      </c>
      <c r="C86">
        <v>483.54266385111015</v>
      </c>
      <c r="D86">
        <v>755.45733614888991</v>
      </c>
    </row>
    <row r="87" spans="2:4" x14ac:dyDescent="0.3">
      <c r="B87">
        <v>35</v>
      </c>
      <c r="C87">
        <v>501.43138748505766</v>
      </c>
      <c r="D87">
        <v>728.56861251494229</v>
      </c>
    </row>
    <row r="88" spans="2:4" x14ac:dyDescent="0.3">
      <c r="B88">
        <v>36</v>
      </c>
      <c r="C88">
        <v>456.85302936994509</v>
      </c>
      <c r="D88">
        <v>767.14697063005497</v>
      </c>
    </row>
    <row r="89" spans="2:4" x14ac:dyDescent="0.3">
      <c r="B89">
        <v>37</v>
      </c>
      <c r="C89">
        <v>521.328424695595</v>
      </c>
      <c r="D89">
        <v>696.671575304405</v>
      </c>
    </row>
    <row r="90" spans="2:4" x14ac:dyDescent="0.3">
      <c r="B90">
        <v>38</v>
      </c>
      <c r="C90">
        <v>521.328424695595</v>
      </c>
      <c r="D90">
        <v>696.671575304405</v>
      </c>
    </row>
    <row r="91" spans="2:4" x14ac:dyDescent="0.3">
      <c r="B91">
        <v>39</v>
      </c>
      <c r="C91">
        <v>447.7342001573216</v>
      </c>
      <c r="D91">
        <v>770.26579984267846</v>
      </c>
    </row>
    <row r="92" spans="2:4" x14ac:dyDescent="0.3">
      <c r="B92">
        <v>40</v>
      </c>
      <c r="C92">
        <v>397.58839359436581</v>
      </c>
      <c r="D92">
        <v>817.41160640563419</v>
      </c>
    </row>
    <row r="93" spans="2:4" x14ac:dyDescent="0.3">
      <c r="B93">
        <v>41</v>
      </c>
      <c r="C93">
        <v>540.26395270344074</v>
      </c>
      <c r="D93">
        <v>665.73604729655926</v>
      </c>
    </row>
    <row r="94" spans="2:4" x14ac:dyDescent="0.3">
      <c r="B94">
        <v>42</v>
      </c>
      <c r="C94">
        <v>464.67692280152431</v>
      </c>
      <c r="D94">
        <v>740.32307719847563</v>
      </c>
    </row>
    <row r="95" spans="2:4" x14ac:dyDescent="0.3">
      <c r="B95">
        <v>43</v>
      </c>
      <c r="C95">
        <v>415.3375433117937</v>
      </c>
      <c r="D95">
        <v>784.66245668820625</v>
      </c>
    </row>
    <row r="96" spans="2:4" x14ac:dyDescent="0.3">
      <c r="B96">
        <v>44</v>
      </c>
      <c r="C96">
        <v>501.92765029935009</v>
      </c>
      <c r="D96">
        <v>698.07234970064997</v>
      </c>
    </row>
    <row r="97" spans="2:4" x14ac:dyDescent="0.3">
      <c r="B97">
        <v>45</v>
      </c>
      <c r="C97">
        <v>501.66401067925727</v>
      </c>
      <c r="D97">
        <v>691.33598932074278</v>
      </c>
    </row>
    <row r="98" spans="2:4" x14ac:dyDescent="0.3">
      <c r="B98">
        <v>46</v>
      </c>
      <c r="C98">
        <v>521.38270344090824</v>
      </c>
      <c r="D98">
        <v>662.61729655909176</v>
      </c>
    </row>
    <row r="99" spans="2:4" x14ac:dyDescent="0.3">
      <c r="B99">
        <v>47</v>
      </c>
      <c r="C99">
        <v>599.74570346027281</v>
      </c>
      <c r="D99">
        <v>584.25429653972719</v>
      </c>
    </row>
    <row r="100" spans="2:4" x14ac:dyDescent="0.3">
      <c r="B100">
        <v>48</v>
      </c>
      <c r="C100">
        <v>285.08406277297632</v>
      </c>
      <c r="D100">
        <v>895.91593722702373</v>
      </c>
    </row>
    <row r="101" spans="2:4" x14ac:dyDescent="0.3">
      <c r="B101">
        <v>49</v>
      </c>
      <c r="C101">
        <v>435.64554816541687</v>
      </c>
      <c r="D101">
        <v>745.35445183458319</v>
      </c>
    </row>
    <row r="102" spans="2:4" x14ac:dyDescent="0.3">
      <c r="B102">
        <v>50</v>
      </c>
      <c r="C102">
        <v>435.64554816541687</v>
      </c>
      <c r="D102">
        <v>745.35445183458319</v>
      </c>
    </row>
    <row r="103" spans="2:4" x14ac:dyDescent="0.3">
      <c r="B103">
        <v>51</v>
      </c>
      <c r="C103">
        <v>342.22407337486612</v>
      </c>
      <c r="D103">
        <v>828.77592662513393</v>
      </c>
    </row>
    <row r="104" spans="2:4" x14ac:dyDescent="0.3">
      <c r="B104">
        <v>52</v>
      </c>
      <c r="C104">
        <v>512.16307084413165</v>
      </c>
      <c r="D104">
        <v>657.83692915586835</v>
      </c>
    </row>
    <row r="105" spans="2:4" x14ac:dyDescent="0.3">
      <c r="B105">
        <v>53</v>
      </c>
      <c r="C105">
        <v>400.07746177230132</v>
      </c>
      <c r="D105">
        <v>769.92253822769862</v>
      </c>
    </row>
    <row r="106" spans="2:4" x14ac:dyDescent="0.3">
      <c r="B106">
        <v>54</v>
      </c>
      <c r="C106">
        <v>591.006825464842</v>
      </c>
      <c r="D106">
        <v>576.993174535158</v>
      </c>
    </row>
    <row r="107" spans="2:4" x14ac:dyDescent="0.3">
      <c r="B107">
        <v>55</v>
      </c>
      <c r="C107">
        <v>299.7858486463897</v>
      </c>
      <c r="D107">
        <v>866.2141513536103</v>
      </c>
    </row>
    <row r="108" spans="2:4" x14ac:dyDescent="0.3">
      <c r="B108">
        <v>56</v>
      </c>
      <c r="C108">
        <v>602.77755909134066</v>
      </c>
      <c r="D108">
        <v>553.22244090865934</v>
      </c>
    </row>
    <row r="109" spans="2:4" x14ac:dyDescent="0.3">
      <c r="B109">
        <v>57</v>
      </c>
      <c r="C109">
        <v>602.77755909134066</v>
      </c>
      <c r="D109">
        <v>553.22244090865934</v>
      </c>
    </row>
    <row r="110" spans="2:4" x14ac:dyDescent="0.3">
      <c r="B110">
        <v>58</v>
      </c>
      <c r="C110">
        <v>523.60037789227749</v>
      </c>
      <c r="D110">
        <v>625.39962210772251</v>
      </c>
    </row>
    <row r="111" spans="2:4" x14ac:dyDescent="0.3">
      <c r="B111">
        <v>59</v>
      </c>
      <c r="C111">
        <v>326.11879422978194</v>
      </c>
      <c r="D111">
        <v>821.881205770218</v>
      </c>
    </row>
    <row r="112" spans="2:4" x14ac:dyDescent="0.3">
      <c r="B112">
        <v>60</v>
      </c>
      <c r="C112">
        <v>528.43894033162883</v>
      </c>
      <c r="D112">
        <v>613.56105966837117</v>
      </c>
    </row>
    <row r="113" spans="2:4" x14ac:dyDescent="0.3">
      <c r="B113">
        <v>61</v>
      </c>
      <c r="C113">
        <v>469.49997702792888</v>
      </c>
      <c r="D113">
        <v>672.50002297207106</v>
      </c>
    </row>
    <row r="114" spans="2:4" x14ac:dyDescent="0.3">
      <c r="B114">
        <v>62</v>
      </c>
      <c r="C114">
        <v>433.00139785801497</v>
      </c>
      <c r="D114">
        <v>698.99860214198497</v>
      </c>
    </row>
    <row r="115" spans="2:4" x14ac:dyDescent="0.3">
      <c r="B115">
        <v>63</v>
      </c>
      <c r="C115">
        <v>595.45768258052726</v>
      </c>
      <c r="D115">
        <v>530.54231741947274</v>
      </c>
    </row>
    <row r="116" spans="2:4" x14ac:dyDescent="0.3">
      <c r="B116">
        <v>64</v>
      </c>
      <c r="C116">
        <v>476.01342646551706</v>
      </c>
      <c r="D116">
        <v>644.98657353448289</v>
      </c>
    </row>
    <row r="117" spans="2:4" x14ac:dyDescent="0.3">
      <c r="B117">
        <v>65</v>
      </c>
      <c r="C117">
        <v>489.80022777507878</v>
      </c>
      <c r="D117">
        <v>625.19977222492116</v>
      </c>
    </row>
    <row r="118" spans="2:4" x14ac:dyDescent="0.3">
      <c r="B118">
        <v>66</v>
      </c>
      <c r="C118">
        <v>631.82444194039476</v>
      </c>
      <c r="D118">
        <v>479.17555805960524</v>
      </c>
    </row>
    <row r="119" spans="2:4" x14ac:dyDescent="0.3">
      <c r="B119">
        <v>67</v>
      </c>
      <c r="C119">
        <v>631.82444194039476</v>
      </c>
      <c r="D119">
        <v>479.17555805960524</v>
      </c>
    </row>
    <row r="120" spans="2:4" x14ac:dyDescent="0.3">
      <c r="B120">
        <v>68</v>
      </c>
      <c r="C120">
        <v>328.08058316753176</v>
      </c>
      <c r="D120">
        <v>774.91941683246819</v>
      </c>
    </row>
    <row r="121" spans="2:4" x14ac:dyDescent="0.3">
      <c r="B121">
        <v>69</v>
      </c>
      <c r="C121">
        <v>328.08058316753176</v>
      </c>
      <c r="D121">
        <v>774.91941683246819</v>
      </c>
    </row>
    <row r="122" spans="2:4" x14ac:dyDescent="0.3">
      <c r="B122">
        <v>70</v>
      </c>
      <c r="C122">
        <v>387.26767787837787</v>
      </c>
      <c r="D122">
        <v>711.73232212162213</v>
      </c>
    </row>
    <row r="123" spans="2:4" x14ac:dyDescent="0.3">
      <c r="B123">
        <v>71</v>
      </c>
      <c r="C123">
        <v>387.26767787837787</v>
      </c>
      <c r="D123">
        <v>711.73232212162213</v>
      </c>
    </row>
    <row r="124" spans="2:4" x14ac:dyDescent="0.3">
      <c r="B124">
        <v>72</v>
      </c>
      <c r="C124">
        <v>465.76249770778901</v>
      </c>
      <c r="D124">
        <v>626.23750229221105</v>
      </c>
    </row>
    <row r="125" spans="2:4" x14ac:dyDescent="0.3">
      <c r="B125">
        <v>73</v>
      </c>
      <c r="C125">
        <v>414.08137806311589</v>
      </c>
      <c r="D125">
        <v>675.91862193688416</v>
      </c>
    </row>
    <row r="126" spans="2:4" x14ac:dyDescent="0.3">
      <c r="B126">
        <v>74</v>
      </c>
      <c r="C126">
        <v>599.58286722433309</v>
      </c>
      <c r="D126">
        <v>483.41713277566691</v>
      </c>
    </row>
    <row r="127" spans="2:4" x14ac:dyDescent="0.3">
      <c r="B127">
        <v>75</v>
      </c>
      <c r="C127">
        <v>540.32598555522713</v>
      </c>
      <c r="D127">
        <v>535.67401444477287</v>
      </c>
    </row>
    <row r="128" spans="2:4" x14ac:dyDescent="0.3">
      <c r="B128">
        <v>76</v>
      </c>
      <c r="C128">
        <v>549.67743796205036</v>
      </c>
      <c r="D128">
        <v>526.32256203794964</v>
      </c>
    </row>
    <row r="129" spans="2:4" x14ac:dyDescent="0.3">
      <c r="B129">
        <v>77</v>
      </c>
      <c r="C129">
        <v>513.88448248120835</v>
      </c>
      <c r="D129">
        <v>560.11551751879165</v>
      </c>
    </row>
    <row r="130" spans="2:4" x14ac:dyDescent="0.3">
      <c r="B130">
        <v>78</v>
      </c>
      <c r="C130">
        <v>405.2882213223719</v>
      </c>
      <c r="D130">
        <v>668.7117786776281</v>
      </c>
    </row>
    <row r="131" spans="2:4" x14ac:dyDescent="0.3">
      <c r="B131">
        <v>79</v>
      </c>
      <c r="C131">
        <v>443.08949037980341</v>
      </c>
      <c r="D131">
        <v>629.91050962019654</v>
      </c>
    </row>
    <row r="132" spans="2:4" x14ac:dyDescent="0.3">
      <c r="B132">
        <v>80</v>
      </c>
      <c r="C132">
        <v>486.96222480584385</v>
      </c>
      <c r="D132">
        <v>586.03777519415621</v>
      </c>
    </row>
    <row r="133" spans="2:4" x14ac:dyDescent="0.3">
      <c r="B133">
        <v>81</v>
      </c>
      <c r="C133">
        <v>465.25848078702319</v>
      </c>
      <c r="D133">
        <v>601.74151921297675</v>
      </c>
    </row>
    <row r="134" spans="2:4" x14ac:dyDescent="0.3">
      <c r="B134">
        <v>82</v>
      </c>
      <c r="C134">
        <v>387.37623536900435</v>
      </c>
      <c r="D134">
        <v>675.62376463099565</v>
      </c>
    </row>
    <row r="135" spans="2:4" x14ac:dyDescent="0.3">
      <c r="B135">
        <v>83</v>
      </c>
      <c r="C135">
        <v>547.52179636246751</v>
      </c>
      <c r="D135">
        <v>512.47820363753249</v>
      </c>
    </row>
    <row r="136" spans="2:4" x14ac:dyDescent="0.3">
      <c r="B136">
        <v>84</v>
      </c>
      <c r="C136">
        <v>518.73855313350623</v>
      </c>
      <c r="D136">
        <v>541.26144686649377</v>
      </c>
    </row>
    <row r="137" spans="2:4" x14ac:dyDescent="0.3">
      <c r="B137">
        <v>85</v>
      </c>
      <c r="C137">
        <v>380.68444148252979</v>
      </c>
      <c r="D137">
        <v>669.31555851747021</v>
      </c>
    </row>
    <row r="138" spans="2:4" x14ac:dyDescent="0.3">
      <c r="B138">
        <v>86</v>
      </c>
      <c r="C138">
        <v>585.01290116096629</v>
      </c>
      <c r="D138">
        <v>464.98709883903371</v>
      </c>
    </row>
    <row r="139" spans="2:4" x14ac:dyDescent="0.3">
      <c r="B139">
        <v>87</v>
      </c>
      <c r="C139">
        <v>468.77109101943682</v>
      </c>
      <c r="D139">
        <v>581.22890898056312</v>
      </c>
    </row>
    <row r="140" spans="2:4" x14ac:dyDescent="0.3">
      <c r="B140">
        <v>88</v>
      </c>
      <c r="C140">
        <v>365.20724496178451</v>
      </c>
      <c r="D140">
        <v>682.79275503821555</v>
      </c>
    </row>
    <row r="141" spans="2:4" x14ac:dyDescent="0.3">
      <c r="B141">
        <v>89</v>
      </c>
      <c r="C141">
        <v>398.97637865308997</v>
      </c>
      <c r="D141">
        <v>648.02362134690998</v>
      </c>
    </row>
    <row r="142" spans="2:4" x14ac:dyDescent="0.3">
      <c r="B142">
        <v>90</v>
      </c>
      <c r="C142">
        <v>445.07454163697315</v>
      </c>
      <c r="D142">
        <v>599.92545836302679</v>
      </c>
    </row>
    <row r="143" spans="2:4" x14ac:dyDescent="0.3">
      <c r="B143">
        <v>91</v>
      </c>
      <c r="C143">
        <v>415.03513315933418</v>
      </c>
      <c r="D143">
        <v>627.96486684066576</v>
      </c>
    </row>
    <row r="144" spans="2:4" x14ac:dyDescent="0.3">
      <c r="B144">
        <v>92</v>
      </c>
      <c r="C144">
        <v>273.64675572483037</v>
      </c>
      <c r="D144">
        <v>765.35324427516957</v>
      </c>
    </row>
    <row r="145" spans="2:4" x14ac:dyDescent="0.3">
      <c r="B145">
        <v>93</v>
      </c>
      <c r="C145">
        <v>521.71613001926085</v>
      </c>
      <c r="D145">
        <v>513.28386998073915</v>
      </c>
    </row>
    <row r="146" spans="2:4" x14ac:dyDescent="0.3">
      <c r="B146">
        <v>94</v>
      </c>
      <c r="C146">
        <v>487.91597990206213</v>
      </c>
      <c r="D146">
        <v>544.08402009793781</v>
      </c>
    </row>
    <row r="147" spans="2:4" x14ac:dyDescent="0.3">
      <c r="B147">
        <v>95</v>
      </c>
      <c r="C147">
        <v>537.11578547527301</v>
      </c>
      <c r="D147">
        <v>485.88421452472699</v>
      </c>
    </row>
    <row r="148" spans="2:4" x14ac:dyDescent="0.3">
      <c r="B148">
        <v>96</v>
      </c>
      <c r="C148">
        <v>605.06502050096992</v>
      </c>
      <c r="D148">
        <v>414.93497949903008</v>
      </c>
    </row>
    <row r="149" spans="2:4" x14ac:dyDescent="0.3">
      <c r="B149">
        <v>97</v>
      </c>
      <c r="C149">
        <v>632.50680331004696</v>
      </c>
      <c r="D149">
        <v>384.49319668995304</v>
      </c>
    </row>
    <row r="150" spans="2:4" x14ac:dyDescent="0.3">
      <c r="B150">
        <v>98</v>
      </c>
      <c r="C150">
        <v>503.77312764000015</v>
      </c>
      <c r="D150">
        <v>513.22687235999979</v>
      </c>
    </row>
    <row r="151" spans="2:4" x14ac:dyDescent="0.3">
      <c r="B151">
        <v>99</v>
      </c>
      <c r="C151">
        <v>447.69542962495501</v>
      </c>
      <c r="D151">
        <v>568.30457037504493</v>
      </c>
    </row>
    <row r="152" spans="2:4" x14ac:dyDescent="0.3">
      <c r="B152">
        <v>100</v>
      </c>
      <c r="C152">
        <v>372.15492436187856</v>
      </c>
      <c r="D152">
        <v>640.84507563812144</v>
      </c>
    </row>
    <row r="153" spans="2:4" x14ac:dyDescent="0.3">
      <c r="B153">
        <v>101</v>
      </c>
      <c r="C153">
        <v>496.98828447584577</v>
      </c>
      <c r="D153">
        <v>515.01171552415417</v>
      </c>
    </row>
    <row r="154" spans="2:4" x14ac:dyDescent="0.3">
      <c r="B154">
        <v>102</v>
      </c>
      <c r="C154">
        <v>717.7942204100857</v>
      </c>
      <c r="D154">
        <v>291.2057795899143</v>
      </c>
    </row>
    <row r="155" spans="2:4" x14ac:dyDescent="0.3">
      <c r="B155">
        <v>103</v>
      </c>
      <c r="C155">
        <v>542.00087255346421</v>
      </c>
      <c r="D155">
        <v>463.99912744653579</v>
      </c>
    </row>
    <row r="156" spans="2:4" x14ac:dyDescent="0.3">
      <c r="B156">
        <v>104</v>
      </c>
      <c r="C156">
        <v>542.00087255346421</v>
      </c>
      <c r="D156">
        <v>463.99912744653579</v>
      </c>
    </row>
    <row r="157" spans="2:4" x14ac:dyDescent="0.3">
      <c r="B157">
        <v>105</v>
      </c>
      <c r="C157">
        <v>530.36971284348533</v>
      </c>
      <c r="D157">
        <v>473.63028715651467</v>
      </c>
    </row>
    <row r="158" spans="2:4" x14ac:dyDescent="0.3">
      <c r="B158">
        <v>106</v>
      </c>
      <c r="C158">
        <v>502.96670056677493</v>
      </c>
      <c r="D158">
        <v>501.03329943322507</v>
      </c>
    </row>
    <row r="159" spans="2:4" x14ac:dyDescent="0.3">
      <c r="B159">
        <v>107</v>
      </c>
      <c r="C159">
        <v>502.96670056677493</v>
      </c>
      <c r="D159">
        <v>501.03329943322507</v>
      </c>
    </row>
    <row r="160" spans="2:4" x14ac:dyDescent="0.3">
      <c r="B160">
        <v>108</v>
      </c>
      <c r="C160">
        <v>458.76829366885494</v>
      </c>
      <c r="D160">
        <v>544.23170633114501</v>
      </c>
    </row>
    <row r="161" spans="2:4" x14ac:dyDescent="0.3">
      <c r="B161">
        <v>109</v>
      </c>
      <c r="C161">
        <v>475.04416315635211</v>
      </c>
      <c r="D161">
        <v>525.95583684364783</v>
      </c>
    </row>
    <row r="162" spans="2:4" x14ac:dyDescent="0.3">
      <c r="B162">
        <v>110</v>
      </c>
      <c r="C162">
        <v>575.8940719483428</v>
      </c>
      <c r="D162">
        <v>425.1059280516572</v>
      </c>
    </row>
    <row r="163" spans="2:4" x14ac:dyDescent="0.3">
      <c r="B163">
        <v>111</v>
      </c>
      <c r="C163">
        <v>450.2775470805704</v>
      </c>
      <c r="D163">
        <v>550.72245291942954</v>
      </c>
    </row>
    <row r="164" spans="2:4" x14ac:dyDescent="0.3">
      <c r="B164">
        <v>112</v>
      </c>
      <c r="C164">
        <v>379.46704676621863</v>
      </c>
      <c r="D164">
        <v>620.53295323378143</v>
      </c>
    </row>
    <row r="165" spans="2:4" x14ac:dyDescent="0.3">
      <c r="B165">
        <v>113</v>
      </c>
      <c r="C165">
        <v>665.88823167768646</v>
      </c>
      <c r="D165">
        <v>334.11176832231354</v>
      </c>
    </row>
    <row r="166" spans="2:4" x14ac:dyDescent="0.3">
      <c r="B166">
        <v>114</v>
      </c>
      <c r="C166">
        <v>665.88823167768646</v>
      </c>
      <c r="D166">
        <v>334.11176832231354</v>
      </c>
    </row>
    <row r="167" spans="2:4" x14ac:dyDescent="0.3">
      <c r="B167">
        <v>115</v>
      </c>
      <c r="C167">
        <v>458.01614534094296</v>
      </c>
      <c r="D167">
        <v>541.98385465905699</v>
      </c>
    </row>
    <row r="168" spans="2:4" x14ac:dyDescent="0.3">
      <c r="B168">
        <v>116</v>
      </c>
      <c r="C168">
        <v>437.87873082973277</v>
      </c>
      <c r="D168">
        <v>559.12126917026717</v>
      </c>
    </row>
    <row r="169" spans="2:4" x14ac:dyDescent="0.3">
      <c r="B169">
        <v>117</v>
      </c>
      <c r="C169">
        <v>558.33102078627462</v>
      </c>
      <c r="D169">
        <v>438.66897921372538</v>
      </c>
    </row>
    <row r="170" spans="2:4" x14ac:dyDescent="0.3">
      <c r="B170">
        <v>118</v>
      </c>
      <c r="C170">
        <v>558.33102078627462</v>
      </c>
      <c r="D170">
        <v>438.66897921372538</v>
      </c>
    </row>
    <row r="171" spans="2:4" x14ac:dyDescent="0.3">
      <c r="B171">
        <v>119</v>
      </c>
      <c r="C171">
        <v>429.41900066734144</v>
      </c>
      <c r="D171">
        <v>565.58099933265862</v>
      </c>
    </row>
    <row r="172" spans="2:4" x14ac:dyDescent="0.3">
      <c r="B172">
        <v>120</v>
      </c>
      <c r="C172">
        <v>616.00606473482344</v>
      </c>
      <c r="D172">
        <v>375.99393526517656</v>
      </c>
    </row>
    <row r="173" spans="2:4" x14ac:dyDescent="0.3">
      <c r="B173">
        <v>121</v>
      </c>
      <c r="C173">
        <v>400.13174051761456</v>
      </c>
      <c r="D173">
        <v>585.86825948238538</v>
      </c>
    </row>
    <row r="174" spans="2:4" x14ac:dyDescent="0.3">
      <c r="B174">
        <v>122</v>
      </c>
      <c r="C174">
        <v>538.77516426056332</v>
      </c>
      <c r="D174">
        <v>445.22483573943668</v>
      </c>
    </row>
    <row r="175" spans="2:4" x14ac:dyDescent="0.3">
      <c r="B175">
        <v>123</v>
      </c>
      <c r="C175">
        <v>535.60373471297567</v>
      </c>
      <c r="D175">
        <v>447.39626528702433</v>
      </c>
    </row>
    <row r="176" spans="2:4" x14ac:dyDescent="0.3">
      <c r="B176">
        <v>124</v>
      </c>
      <c r="C176">
        <v>489.31171906725962</v>
      </c>
      <c r="D176">
        <v>493.68828093274038</v>
      </c>
    </row>
    <row r="177" spans="2:4" x14ac:dyDescent="0.3">
      <c r="B177">
        <v>125</v>
      </c>
      <c r="C177">
        <v>469.53099345382219</v>
      </c>
      <c r="D177">
        <v>512.46900654617775</v>
      </c>
    </row>
    <row r="178" spans="2:4" x14ac:dyDescent="0.3">
      <c r="B178">
        <v>126</v>
      </c>
      <c r="C178">
        <v>603.15751030853335</v>
      </c>
      <c r="D178">
        <v>378.84248969146665</v>
      </c>
    </row>
    <row r="179" spans="2:4" x14ac:dyDescent="0.3">
      <c r="B179">
        <v>127</v>
      </c>
      <c r="C179">
        <v>535.90614486543518</v>
      </c>
      <c r="D179">
        <v>444.09385513456482</v>
      </c>
    </row>
    <row r="180" spans="2:4" x14ac:dyDescent="0.3">
      <c r="B180">
        <v>128</v>
      </c>
      <c r="C180">
        <v>617.14591838640126</v>
      </c>
      <c r="D180">
        <v>361.85408161359874</v>
      </c>
    </row>
    <row r="181" spans="2:4" x14ac:dyDescent="0.3">
      <c r="B181">
        <v>129</v>
      </c>
      <c r="C181">
        <v>394.75039062513093</v>
      </c>
      <c r="D181">
        <v>582.24960937486912</v>
      </c>
    </row>
    <row r="182" spans="2:4" x14ac:dyDescent="0.3">
      <c r="B182">
        <v>130</v>
      </c>
      <c r="C182">
        <v>394.75039062513093</v>
      </c>
      <c r="D182">
        <v>582.24960937486912</v>
      </c>
    </row>
    <row r="183" spans="2:4" x14ac:dyDescent="0.3">
      <c r="B183">
        <v>131</v>
      </c>
      <c r="C183">
        <v>508.0921649456389</v>
      </c>
      <c r="D183">
        <v>463.9078350543611</v>
      </c>
    </row>
    <row r="184" spans="2:4" x14ac:dyDescent="0.3">
      <c r="B184">
        <v>132</v>
      </c>
      <c r="C184">
        <v>480.88300533076159</v>
      </c>
      <c r="D184">
        <v>491.11699466923841</v>
      </c>
    </row>
    <row r="185" spans="2:4" x14ac:dyDescent="0.3">
      <c r="B185">
        <v>133</v>
      </c>
      <c r="C185">
        <v>544.72256392559916</v>
      </c>
      <c r="D185">
        <v>423.27743607440084</v>
      </c>
    </row>
    <row r="186" spans="2:4" x14ac:dyDescent="0.3">
      <c r="B186">
        <v>134</v>
      </c>
      <c r="C186">
        <v>458.45037530344888</v>
      </c>
      <c r="D186">
        <v>508.54962469655112</v>
      </c>
    </row>
    <row r="187" spans="2:4" x14ac:dyDescent="0.3">
      <c r="B187">
        <v>135</v>
      </c>
      <c r="C187">
        <v>521.328424695595</v>
      </c>
      <c r="D187">
        <v>444.671575304405</v>
      </c>
    </row>
    <row r="188" spans="2:4" x14ac:dyDescent="0.3">
      <c r="B188">
        <v>136</v>
      </c>
      <c r="C188">
        <v>540.89203532777947</v>
      </c>
      <c r="D188">
        <v>425.10796467222053</v>
      </c>
    </row>
    <row r="189" spans="2:4" x14ac:dyDescent="0.3">
      <c r="B189">
        <v>137</v>
      </c>
      <c r="C189">
        <v>389.40005715854068</v>
      </c>
      <c r="D189">
        <v>575.59994284145932</v>
      </c>
    </row>
    <row r="190" spans="2:4" x14ac:dyDescent="0.3">
      <c r="B190">
        <v>138</v>
      </c>
      <c r="C190">
        <v>389.70246731100008</v>
      </c>
      <c r="D190">
        <v>575.29753268899992</v>
      </c>
    </row>
    <row r="191" spans="2:4" x14ac:dyDescent="0.3">
      <c r="B191">
        <v>139</v>
      </c>
      <c r="C191">
        <v>443.45393338404944</v>
      </c>
      <c r="D191">
        <v>520.54606661595062</v>
      </c>
    </row>
    <row r="192" spans="2:4" x14ac:dyDescent="0.3">
      <c r="B192">
        <v>140</v>
      </c>
      <c r="C192">
        <v>354.78572586164336</v>
      </c>
      <c r="D192">
        <v>607.21427413835659</v>
      </c>
    </row>
    <row r="193" spans="2:4" x14ac:dyDescent="0.3">
      <c r="B193">
        <v>141</v>
      </c>
      <c r="C193">
        <v>619.99942956858285</v>
      </c>
      <c r="D193">
        <v>342.00057043141715</v>
      </c>
    </row>
    <row r="194" spans="2:4" x14ac:dyDescent="0.3">
      <c r="B194">
        <v>142</v>
      </c>
      <c r="C194">
        <v>405.34250006768508</v>
      </c>
      <c r="D194">
        <v>554.65749993231498</v>
      </c>
    </row>
    <row r="195" spans="2:4" x14ac:dyDescent="0.3">
      <c r="B195">
        <v>143</v>
      </c>
      <c r="C195">
        <v>460.65254154187159</v>
      </c>
      <c r="D195">
        <v>499.34745845812841</v>
      </c>
    </row>
    <row r="196" spans="2:4" x14ac:dyDescent="0.3">
      <c r="B196">
        <v>144</v>
      </c>
      <c r="C196">
        <v>478.70410141175881</v>
      </c>
      <c r="D196">
        <v>481.29589858824119</v>
      </c>
    </row>
    <row r="197" spans="2:4" x14ac:dyDescent="0.3">
      <c r="B197">
        <v>145</v>
      </c>
      <c r="C197">
        <v>451.49494179688151</v>
      </c>
      <c r="D197">
        <v>506.50505820311849</v>
      </c>
    </row>
    <row r="198" spans="2:4" x14ac:dyDescent="0.3">
      <c r="B198">
        <v>146</v>
      </c>
      <c r="C198">
        <v>422.46356716077406</v>
      </c>
      <c r="D198">
        <v>534.53643283922588</v>
      </c>
    </row>
    <row r="199" spans="2:4" x14ac:dyDescent="0.3">
      <c r="B199">
        <v>147</v>
      </c>
      <c r="C199">
        <v>569.5899833855342</v>
      </c>
      <c r="D199">
        <v>387.4100166144658</v>
      </c>
    </row>
    <row r="200" spans="2:4" x14ac:dyDescent="0.3">
      <c r="B200">
        <v>148</v>
      </c>
      <c r="C200">
        <v>585.57895093351863</v>
      </c>
      <c r="D200">
        <v>371.42104906648137</v>
      </c>
    </row>
    <row r="201" spans="2:4" x14ac:dyDescent="0.3">
      <c r="B201">
        <v>149</v>
      </c>
      <c r="C201">
        <v>305.33003477481299</v>
      </c>
      <c r="D201">
        <v>647.66996522518707</v>
      </c>
    </row>
    <row r="202" spans="2:4" x14ac:dyDescent="0.3">
      <c r="B202">
        <v>150</v>
      </c>
      <c r="C202">
        <v>305.33003477481299</v>
      </c>
      <c r="D202">
        <v>647.66996522518707</v>
      </c>
    </row>
    <row r="203" spans="2:4" x14ac:dyDescent="0.3">
      <c r="B203">
        <v>151</v>
      </c>
      <c r="C203">
        <v>481.76697346871998</v>
      </c>
      <c r="D203">
        <v>470.23302653128002</v>
      </c>
    </row>
    <row r="204" spans="2:4" x14ac:dyDescent="0.3">
      <c r="B204">
        <v>152</v>
      </c>
      <c r="C204">
        <v>397.06111435418012</v>
      </c>
      <c r="D204">
        <v>550.93888564581994</v>
      </c>
    </row>
    <row r="205" spans="2:4" x14ac:dyDescent="0.3">
      <c r="B205">
        <v>153</v>
      </c>
      <c r="C205">
        <v>342.5032212079056</v>
      </c>
      <c r="D205">
        <v>601.49677879209435</v>
      </c>
    </row>
    <row r="206" spans="2:4" x14ac:dyDescent="0.3">
      <c r="B206">
        <v>154</v>
      </c>
      <c r="C206">
        <v>344.52704299744192</v>
      </c>
      <c r="D206">
        <v>596.47295700255813</v>
      </c>
    </row>
    <row r="207" spans="2:4" x14ac:dyDescent="0.3">
      <c r="B207">
        <v>155</v>
      </c>
      <c r="C207">
        <v>501.05919037433836</v>
      </c>
      <c r="D207">
        <v>438.94080962566164</v>
      </c>
    </row>
    <row r="208" spans="2:4" x14ac:dyDescent="0.3">
      <c r="B208">
        <v>156</v>
      </c>
      <c r="C208">
        <v>538.32542608511085</v>
      </c>
      <c r="D208">
        <v>399.67457391488915</v>
      </c>
    </row>
    <row r="209" spans="2:4" x14ac:dyDescent="0.3">
      <c r="B209">
        <v>157</v>
      </c>
      <c r="C209">
        <v>565.60437265824817</v>
      </c>
      <c r="D209">
        <v>372.39562734175183</v>
      </c>
    </row>
    <row r="210" spans="2:4" x14ac:dyDescent="0.3">
      <c r="B210">
        <v>158</v>
      </c>
      <c r="C210">
        <v>505.77368711011644</v>
      </c>
      <c r="D210">
        <v>428.22631288988356</v>
      </c>
    </row>
    <row r="211" spans="2:4" x14ac:dyDescent="0.3">
      <c r="B211">
        <v>159</v>
      </c>
      <c r="C211">
        <v>455.97681533846009</v>
      </c>
      <c r="D211">
        <v>475.02318466153991</v>
      </c>
    </row>
    <row r="212" spans="2:4" x14ac:dyDescent="0.3">
      <c r="B212">
        <v>160</v>
      </c>
      <c r="C212">
        <v>396.00655587380868</v>
      </c>
      <c r="D212">
        <v>531.99344412619132</v>
      </c>
    </row>
    <row r="213" spans="2:4" x14ac:dyDescent="0.3">
      <c r="B213">
        <v>161</v>
      </c>
      <c r="C213">
        <v>481.7282029363534</v>
      </c>
      <c r="D213">
        <v>443.2717970636466</v>
      </c>
    </row>
    <row r="214" spans="2:4" x14ac:dyDescent="0.3">
      <c r="B214">
        <v>162</v>
      </c>
      <c r="C214">
        <v>400.79859367431999</v>
      </c>
      <c r="D214">
        <v>519.20140632567995</v>
      </c>
    </row>
    <row r="215" spans="2:4" x14ac:dyDescent="0.3">
      <c r="B215">
        <v>163</v>
      </c>
      <c r="C215">
        <v>432.52839736314246</v>
      </c>
      <c r="D215">
        <v>486.47160263685754</v>
      </c>
    </row>
    <row r="216" spans="2:4" x14ac:dyDescent="0.3">
      <c r="B216">
        <v>164</v>
      </c>
      <c r="C216">
        <v>432.52839736314246</v>
      </c>
      <c r="D216">
        <v>486.47160263685754</v>
      </c>
    </row>
    <row r="217" spans="2:4" x14ac:dyDescent="0.3">
      <c r="B217">
        <v>165</v>
      </c>
      <c r="C217">
        <v>484.19400879486892</v>
      </c>
      <c r="D217">
        <v>433.80599120513108</v>
      </c>
    </row>
    <row r="218" spans="2:4" x14ac:dyDescent="0.3">
      <c r="B218">
        <v>166</v>
      </c>
      <c r="C218">
        <v>391.12146879561755</v>
      </c>
      <c r="D218">
        <v>526.8785312043824</v>
      </c>
    </row>
    <row r="219" spans="2:4" x14ac:dyDescent="0.3">
      <c r="B219">
        <v>167</v>
      </c>
      <c r="C219">
        <v>391.12146879561755</v>
      </c>
      <c r="D219">
        <v>526.8785312043824</v>
      </c>
    </row>
    <row r="220" spans="2:4" x14ac:dyDescent="0.3">
      <c r="B220">
        <v>168</v>
      </c>
      <c r="C220">
        <v>409.4521764985443</v>
      </c>
      <c r="D220">
        <v>508.5478235014557</v>
      </c>
    </row>
    <row r="221" spans="2:4" x14ac:dyDescent="0.3">
      <c r="B221">
        <v>169</v>
      </c>
      <c r="C221">
        <v>564.78243737207617</v>
      </c>
      <c r="D221">
        <v>348.21756262792383</v>
      </c>
    </row>
    <row r="222" spans="2:4" x14ac:dyDescent="0.3">
      <c r="B222">
        <v>170</v>
      </c>
      <c r="C222">
        <v>508.65046061171796</v>
      </c>
      <c r="D222">
        <v>403.34953938828204</v>
      </c>
    </row>
    <row r="223" spans="2:4" x14ac:dyDescent="0.3">
      <c r="B223">
        <v>171</v>
      </c>
      <c r="C223">
        <v>576.02589175838921</v>
      </c>
      <c r="D223">
        <v>333.97410824161079</v>
      </c>
    </row>
    <row r="224" spans="2:4" x14ac:dyDescent="0.3">
      <c r="B224">
        <v>172</v>
      </c>
      <c r="C224">
        <v>450.67300651070963</v>
      </c>
      <c r="D224">
        <v>458.32699348929037</v>
      </c>
    </row>
    <row r="225" spans="2:4" x14ac:dyDescent="0.3">
      <c r="B225">
        <v>173</v>
      </c>
      <c r="C225">
        <v>414.32175536378878</v>
      </c>
      <c r="D225">
        <v>494.67824463621122</v>
      </c>
    </row>
    <row r="226" spans="2:4" x14ac:dyDescent="0.3">
      <c r="B226">
        <v>174</v>
      </c>
      <c r="C226">
        <v>651.14767527190634</v>
      </c>
      <c r="D226">
        <v>256.85232472809366</v>
      </c>
    </row>
    <row r="227" spans="2:4" x14ac:dyDescent="0.3">
      <c r="B227">
        <v>175</v>
      </c>
      <c r="C227">
        <v>341.79759751883358</v>
      </c>
      <c r="D227">
        <v>566.20240248116647</v>
      </c>
    </row>
    <row r="228" spans="2:4" x14ac:dyDescent="0.3">
      <c r="B228">
        <v>176</v>
      </c>
      <c r="C228">
        <v>550.09615971160952</v>
      </c>
      <c r="D228">
        <v>350.90384028839048</v>
      </c>
    </row>
    <row r="229" spans="2:4" x14ac:dyDescent="0.3">
      <c r="B229">
        <v>177</v>
      </c>
      <c r="C229">
        <v>550.09615971160952</v>
      </c>
      <c r="D229">
        <v>350.90384028839048</v>
      </c>
    </row>
    <row r="230" spans="2:4" x14ac:dyDescent="0.3">
      <c r="B230">
        <v>178</v>
      </c>
      <c r="C230">
        <v>550.09615971160952</v>
      </c>
      <c r="D230">
        <v>350.90384028839048</v>
      </c>
    </row>
    <row r="231" spans="2:4" x14ac:dyDescent="0.3">
      <c r="B231">
        <v>179</v>
      </c>
      <c r="C231">
        <v>469.53874756029546</v>
      </c>
      <c r="D231">
        <v>431.46125243970454</v>
      </c>
    </row>
    <row r="232" spans="2:4" x14ac:dyDescent="0.3">
      <c r="B232">
        <v>180</v>
      </c>
      <c r="C232">
        <v>380.71545790842305</v>
      </c>
      <c r="D232">
        <v>518.2845420915769</v>
      </c>
    </row>
    <row r="233" spans="2:4" x14ac:dyDescent="0.3">
      <c r="B233">
        <v>181</v>
      </c>
      <c r="C233">
        <v>573.45928251572059</v>
      </c>
      <c r="D233">
        <v>325.54071748427941</v>
      </c>
    </row>
    <row r="234" spans="2:4" x14ac:dyDescent="0.3">
      <c r="B234">
        <v>182</v>
      </c>
      <c r="C234">
        <v>573.45928251572059</v>
      </c>
      <c r="D234">
        <v>325.54071748427941</v>
      </c>
    </row>
    <row r="235" spans="2:4" x14ac:dyDescent="0.3">
      <c r="B235">
        <v>183</v>
      </c>
      <c r="C235">
        <v>395.34745682357652</v>
      </c>
      <c r="D235">
        <v>501.65254317642348</v>
      </c>
    </row>
    <row r="236" spans="2:4" x14ac:dyDescent="0.3">
      <c r="B236">
        <v>184</v>
      </c>
      <c r="C236">
        <v>549.97984811450965</v>
      </c>
      <c r="D236">
        <v>347.02015188549035</v>
      </c>
    </row>
    <row r="237" spans="2:4" x14ac:dyDescent="0.3">
      <c r="B237">
        <v>185</v>
      </c>
      <c r="C237">
        <v>549.97984811450965</v>
      </c>
      <c r="D237">
        <v>347.02015188549035</v>
      </c>
    </row>
    <row r="238" spans="2:4" x14ac:dyDescent="0.3">
      <c r="B238">
        <v>186</v>
      </c>
      <c r="C238">
        <v>428.34117986755012</v>
      </c>
      <c r="D238">
        <v>468.65882013244988</v>
      </c>
    </row>
    <row r="239" spans="2:4" x14ac:dyDescent="0.3">
      <c r="B239">
        <v>187</v>
      </c>
      <c r="C239">
        <v>313.82853546957091</v>
      </c>
      <c r="D239">
        <v>582.17146453042915</v>
      </c>
    </row>
    <row r="240" spans="2:4" x14ac:dyDescent="0.3">
      <c r="B240">
        <v>188</v>
      </c>
      <c r="C240">
        <v>353.6691345294854</v>
      </c>
      <c r="D240">
        <v>541.3308654705146</v>
      </c>
    </row>
    <row r="241" spans="2:4" x14ac:dyDescent="0.3">
      <c r="B241">
        <v>189</v>
      </c>
      <c r="C241">
        <v>405.68368075251118</v>
      </c>
      <c r="D241">
        <v>484.31631924748882</v>
      </c>
    </row>
    <row r="242" spans="2:4" x14ac:dyDescent="0.3">
      <c r="B242">
        <v>190</v>
      </c>
      <c r="C242">
        <v>536.35588304088765</v>
      </c>
      <c r="D242">
        <v>352.64411695911235</v>
      </c>
    </row>
    <row r="243" spans="2:4" x14ac:dyDescent="0.3">
      <c r="B243">
        <v>191</v>
      </c>
      <c r="C243">
        <v>373.03889249983695</v>
      </c>
      <c r="D243">
        <v>514.96110750016305</v>
      </c>
    </row>
    <row r="244" spans="2:4" x14ac:dyDescent="0.3">
      <c r="B244">
        <v>192</v>
      </c>
      <c r="C244">
        <v>442.50793239430442</v>
      </c>
      <c r="D244">
        <v>439.49206760569558</v>
      </c>
    </row>
    <row r="245" spans="2:4" x14ac:dyDescent="0.3">
      <c r="B245">
        <v>193</v>
      </c>
      <c r="C245">
        <v>503.71884889468691</v>
      </c>
      <c r="D245">
        <v>377.28115110531309</v>
      </c>
    </row>
    <row r="246" spans="2:4" x14ac:dyDescent="0.3">
      <c r="B246">
        <v>194</v>
      </c>
      <c r="C246">
        <v>633.82500141051105</v>
      </c>
      <c r="D246">
        <v>245.17499858948895</v>
      </c>
    </row>
    <row r="247" spans="2:4" x14ac:dyDescent="0.3">
      <c r="B247">
        <v>195</v>
      </c>
      <c r="C247">
        <v>474.66421193915954</v>
      </c>
      <c r="D247">
        <v>396.33578806084046</v>
      </c>
    </row>
    <row r="248" spans="2:4" x14ac:dyDescent="0.3">
      <c r="B248">
        <v>196</v>
      </c>
      <c r="C248">
        <v>354.40577464445073</v>
      </c>
      <c r="D248">
        <v>512.59422535554927</v>
      </c>
    </row>
    <row r="249" spans="2:4" x14ac:dyDescent="0.3">
      <c r="B249">
        <v>197</v>
      </c>
      <c r="C249">
        <v>548.70042054641203</v>
      </c>
      <c r="D249">
        <v>317.29957945358797</v>
      </c>
    </row>
    <row r="250" spans="2:4" x14ac:dyDescent="0.3">
      <c r="B250">
        <v>198</v>
      </c>
      <c r="C250">
        <v>423.71973240945186</v>
      </c>
      <c r="D250">
        <v>440.28026759054814</v>
      </c>
    </row>
    <row r="251" spans="2:4" x14ac:dyDescent="0.3">
      <c r="B251">
        <v>199</v>
      </c>
      <c r="C251">
        <v>423.71973240945186</v>
      </c>
      <c r="D251">
        <v>440.28026759054814</v>
      </c>
    </row>
    <row r="252" spans="2:4" x14ac:dyDescent="0.3">
      <c r="B252">
        <v>200</v>
      </c>
      <c r="C252">
        <v>475.4241143735448</v>
      </c>
      <c r="D252">
        <v>387.5758856264552</v>
      </c>
    </row>
    <row r="253" spans="2:4" x14ac:dyDescent="0.3">
      <c r="B253">
        <v>201</v>
      </c>
      <c r="C253">
        <v>540.22518217107404</v>
      </c>
      <c r="D253">
        <v>320.77481782892596</v>
      </c>
    </row>
    <row r="254" spans="2:4" x14ac:dyDescent="0.3">
      <c r="B254">
        <v>202</v>
      </c>
      <c r="C254">
        <v>528.0047103691229</v>
      </c>
      <c r="D254">
        <v>331.9952896308771</v>
      </c>
    </row>
    <row r="255" spans="2:4" x14ac:dyDescent="0.3">
      <c r="B255">
        <v>203</v>
      </c>
      <c r="C255">
        <v>543.57495616754795</v>
      </c>
      <c r="D255">
        <v>312.42504383245205</v>
      </c>
    </row>
    <row r="256" spans="2:4" x14ac:dyDescent="0.3">
      <c r="B256">
        <v>204</v>
      </c>
      <c r="C256">
        <v>480.38674251646916</v>
      </c>
      <c r="D256">
        <v>375.61325748353084</v>
      </c>
    </row>
    <row r="257" spans="2:4" x14ac:dyDescent="0.3">
      <c r="B257">
        <v>205</v>
      </c>
      <c r="C257">
        <v>310.71913877376988</v>
      </c>
      <c r="D257">
        <v>545.28086122623017</v>
      </c>
    </row>
    <row r="258" spans="2:4" x14ac:dyDescent="0.3">
      <c r="B258">
        <v>206</v>
      </c>
      <c r="C258">
        <v>247.36033478027798</v>
      </c>
      <c r="D258">
        <v>605.63966521972202</v>
      </c>
    </row>
    <row r="259" spans="2:4" x14ac:dyDescent="0.3">
      <c r="B259">
        <v>207</v>
      </c>
      <c r="C259">
        <v>427.95347454388417</v>
      </c>
      <c r="D259">
        <v>424.04652545611583</v>
      </c>
    </row>
    <row r="260" spans="2:4" x14ac:dyDescent="0.3">
      <c r="B260">
        <v>208</v>
      </c>
      <c r="C260">
        <v>376.18705972800461</v>
      </c>
      <c r="D260">
        <v>471.81294027199539</v>
      </c>
    </row>
    <row r="261" spans="2:4" x14ac:dyDescent="0.3">
      <c r="B261">
        <v>209</v>
      </c>
      <c r="C261">
        <v>550.04188096629628</v>
      </c>
      <c r="D261">
        <v>296.95811903370372</v>
      </c>
    </row>
    <row r="262" spans="2:4" x14ac:dyDescent="0.3">
      <c r="B262">
        <v>210</v>
      </c>
      <c r="C262">
        <v>422.73496088734026</v>
      </c>
      <c r="D262">
        <v>423.26503911265974</v>
      </c>
    </row>
    <row r="263" spans="2:4" x14ac:dyDescent="0.3">
      <c r="B263">
        <v>211</v>
      </c>
      <c r="C263">
        <v>492.46764040190061</v>
      </c>
      <c r="D263">
        <v>347.53235959809939</v>
      </c>
    </row>
    <row r="264" spans="2:4" x14ac:dyDescent="0.3">
      <c r="B264">
        <v>212</v>
      </c>
      <c r="C264">
        <v>400.17051104998114</v>
      </c>
      <c r="D264">
        <v>435.82948895001886</v>
      </c>
    </row>
    <row r="265" spans="2:4" x14ac:dyDescent="0.3">
      <c r="B265">
        <v>213</v>
      </c>
      <c r="C265">
        <v>518.91689758239272</v>
      </c>
      <c r="D265">
        <v>316.08310241760728</v>
      </c>
    </row>
    <row r="266" spans="2:4" x14ac:dyDescent="0.3">
      <c r="B266">
        <v>214</v>
      </c>
      <c r="C266">
        <v>458.45037530344888</v>
      </c>
      <c r="D266">
        <v>374.54962469655112</v>
      </c>
    </row>
    <row r="267" spans="2:4" x14ac:dyDescent="0.3">
      <c r="B267">
        <v>215</v>
      </c>
      <c r="C267">
        <v>472.2371766130106</v>
      </c>
      <c r="D267">
        <v>360.7628233869894</v>
      </c>
    </row>
    <row r="268" spans="2:4" x14ac:dyDescent="0.3">
      <c r="B268">
        <v>216</v>
      </c>
      <c r="C268">
        <v>538.3719507239507</v>
      </c>
      <c r="D268">
        <v>291.6280492760493</v>
      </c>
    </row>
    <row r="269" spans="2:4" x14ac:dyDescent="0.3">
      <c r="B269">
        <v>217</v>
      </c>
      <c r="C269">
        <v>524.73247743738216</v>
      </c>
      <c r="D269">
        <v>304.26752256261784</v>
      </c>
    </row>
    <row r="270" spans="2:4" x14ac:dyDescent="0.3">
      <c r="B270">
        <v>218</v>
      </c>
      <c r="C270">
        <v>524.73247743738216</v>
      </c>
      <c r="D270">
        <v>304.26752256261784</v>
      </c>
    </row>
    <row r="271" spans="2:4" x14ac:dyDescent="0.3">
      <c r="B271">
        <v>219</v>
      </c>
      <c r="C271">
        <v>462.52128120194146</v>
      </c>
      <c r="D271">
        <v>363.47871879805854</v>
      </c>
    </row>
    <row r="272" spans="2:4" x14ac:dyDescent="0.3">
      <c r="B272">
        <v>220</v>
      </c>
      <c r="C272">
        <v>328.45278027825105</v>
      </c>
      <c r="D272">
        <v>496.54721972174895</v>
      </c>
    </row>
    <row r="273" spans="2:4" x14ac:dyDescent="0.3">
      <c r="B273">
        <v>221</v>
      </c>
      <c r="C273">
        <v>438.93328931010427</v>
      </c>
      <c r="D273">
        <v>385.06671068989573</v>
      </c>
    </row>
    <row r="274" spans="2:4" x14ac:dyDescent="0.3">
      <c r="B274">
        <v>222</v>
      </c>
      <c r="C274">
        <v>435.8394008272499</v>
      </c>
      <c r="D274">
        <v>387.1605991727501</v>
      </c>
    </row>
    <row r="275" spans="2:4" x14ac:dyDescent="0.3">
      <c r="B275">
        <v>223</v>
      </c>
      <c r="C275">
        <v>435.8394008272499</v>
      </c>
      <c r="D275">
        <v>387.1605991727501</v>
      </c>
    </row>
    <row r="276" spans="2:4" x14ac:dyDescent="0.3">
      <c r="B276">
        <v>224</v>
      </c>
      <c r="C276">
        <v>606.08856255544811</v>
      </c>
      <c r="D276">
        <v>215.91143744455189</v>
      </c>
    </row>
    <row r="277" spans="2:4" x14ac:dyDescent="0.3">
      <c r="B277">
        <v>225</v>
      </c>
      <c r="C277">
        <v>497.23641588299193</v>
      </c>
      <c r="D277">
        <v>322.76358411700807</v>
      </c>
    </row>
    <row r="278" spans="2:4" x14ac:dyDescent="0.3">
      <c r="B278">
        <v>226</v>
      </c>
      <c r="C278">
        <v>403.59007200471495</v>
      </c>
      <c r="D278">
        <v>415.40992799528505</v>
      </c>
    </row>
    <row r="279" spans="2:4" x14ac:dyDescent="0.3">
      <c r="B279">
        <v>227</v>
      </c>
      <c r="C279">
        <v>510.10823262870196</v>
      </c>
      <c r="D279">
        <v>306.89176737129804</v>
      </c>
    </row>
    <row r="280" spans="2:4" x14ac:dyDescent="0.3">
      <c r="B280">
        <v>228</v>
      </c>
      <c r="C280">
        <v>614.60257146315257</v>
      </c>
      <c r="D280">
        <v>202.39742853684743</v>
      </c>
    </row>
    <row r="281" spans="2:4" x14ac:dyDescent="0.3">
      <c r="B281">
        <v>229</v>
      </c>
      <c r="C281">
        <v>509.27078912958353</v>
      </c>
      <c r="D281">
        <v>306.72921087041647</v>
      </c>
    </row>
    <row r="282" spans="2:4" x14ac:dyDescent="0.3">
      <c r="B282">
        <v>230</v>
      </c>
      <c r="C282">
        <v>459.93916374632619</v>
      </c>
      <c r="D282">
        <v>356.06083625367381</v>
      </c>
    </row>
    <row r="283" spans="2:4" x14ac:dyDescent="0.3">
      <c r="B283">
        <v>231</v>
      </c>
      <c r="C283">
        <v>315.99193117562697</v>
      </c>
      <c r="D283">
        <v>499.00806882437303</v>
      </c>
    </row>
    <row r="284" spans="2:4" x14ac:dyDescent="0.3">
      <c r="B284">
        <v>232</v>
      </c>
      <c r="C284">
        <v>422.44030484135413</v>
      </c>
      <c r="D284">
        <v>392.55969515864587</v>
      </c>
    </row>
    <row r="285" spans="2:4" x14ac:dyDescent="0.3">
      <c r="B285">
        <v>233</v>
      </c>
      <c r="C285">
        <v>543.80757936174768</v>
      </c>
      <c r="D285">
        <v>268.19242063825232</v>
      </c>
    </row>
    <row r="286" spans="2:4" x14ac:dyDescent="0.3">
      <c r="B286">
        <v>234</v>
      </c>
      <c r="C286">
        <v>470.18233839758096</v>
      </c>
      <c r="D286">
        <v>340.81766160241904</v>
      </c>
    </row>
    <row r="287" spans="2:4" x14ac:dyDescent="0.3">
      <c r="B287">
        <v>235</v>
      </c>
      <c r="C287">
        <v>429.69039439390764</v>
      </c>
      <c r="D287">
        <v>376.30960560609236</v>
      </c>
    </row>
    <row r="288" spans="2:4" x14ac:dyDescent="0.3">
      <c r="B288">
        <v>236</v>
      </c>
      <c r="C288">
        <v>349.01667064549383</v>
      </c>
      <c r="D288">
        <v>451.98332935450617</v>
      </c>
    </row>
    <row r="289" spans="2:4" x14ac:dyDescent="0.3">
      <c r="B289">
        <v>237</v>
      </c>
      <c r="C289">
        <v>484.87637016452101</v>
      </c>
      <c r="D289">
        <v>315.12362983547899</v>
      </c>
    </row>
    <row r="290" spans="2:4" x14ac:dyDescent="0.3">
      <c r="B290">
        <v>238</v>
      </c>
      <c r="C290">
        <v>382.42136133255332</v>
      </c>
      <c r="D290">
        <v>416.57863866744668</v>
      </c>
    </row>
    <row r="291" spans="2:4" x14ac:dyDescent="0.3">
      <c r="B291">
        <v>239</v>
      </c>
      <c r="C291">
        <v>486.89243784758406</v>
      </c>
      <c r="D291">
        <v>310.10756215241594</v>
      </c>
    </row>
    <row r="292" spans="2:4" x14ac:dyDescent="0.3">
      <c r="B292">
        <v>240</v>
      </c>
      <c r="C292">
        <v>388.32223635874925</v>
      </c>
      <c r="D292">
        <v>407.67776364125075</v>
      </c>
    </row>
    <row r="293" spans="2:4" x14ac:dyDescent="0.3">
      <c r="B293">
        <v>241</v>
      </c>
      <c r="C293">
        <v>484.90738659041432</v>
      </c>
      <c r="D293">
        <v>310.09261340958568</v>
      </c>
    </row>
    <row r="294" spans="2:4" x14ac:dyDescent="0.3">
      <c r="B294">
        <v>242</v>
      </c>
      <c r="C294">
        <v>512.06226745997833</v>
      </c>
      <c r="D294">
        <v>281.93773254002167</v>
      </c>
    </row>
    <row r="295" spans="2:4" x14ac:dyDescent="0.3">
      <c r="B295">
        <v>243</v>
      </c>
      <c r="C295">
        <v>493.47567424343214</v>
      </c>
      <c r="D295">
        <v>300.52432575656786</v>
      </c>
    </row>
    <row r="296" spans="2:4" x14ac:dyDescent="0.3">
      <c r="B296">
        <v>244</v>
      </c>
      <c r="C296">
        <v>382.16547581893377</v>
      </c>
      <c r="D296">
        <v>409.83452418106623</v>
      </c>
    </row>
    <row r="297" spans="2:4" x14ac:dyDescent="0.3">
      <c r="B297">
        <v>245</v>
      </c>
      <c r="C297">
        <v>519.74658697503787</v>
      </c>
      <c r="D297">
        <v>272.25341302496213</v>
      </c>
    </row>
    <row r="298" spans="2:4" x14ac:dyDescent="0.3">
      <c r="B298">
        <v>246</v>
      </c>
      <c r="C298">
        <v>404.79971261455273</v>
      </c>
      <c r="D298">
        <v>385.20028738544727</v>
      </c>
    </row>
    <row r="299" spans="2:4" x14ac:dyDescent="0.3">
      <c r="B299">
        <v>247</v>
      </c>
      <c r="C299">
        <v>373.53515531412938</v>
      </c>
      <c r="D299">
        <v>415.46484468587062</v>
      </c>
    </row>
    <row r="300" spans="2:4" x14ac:dyDescent="0.3">
      <c r="B300">
        <v>248</v>
      </c>
      <c r="C300">
        <v>307.93541454984825</v>
      </c>
      <c r="D300">
        <v>481.06458545015175</v>
      </c>
    </row>
    <row r="301" spans="2:4" x14ac:dyDescent="0.3">
      <c r="B301">
        <v>249</v>
      </c>
      <c r="C301">
        <v>307.93541454984825</v>
      </c>
      <c r="D301">
        <v>481.06458545015175</v>
      </c>
    </row>
    <row r="302" spans="2:4" x14ac:dyDescent="0.3">
      <c r="B302">
        <v>250</v>
      </c>
      <c r="C302">
        <v>416.24477376917201</v>
      </c>
      <c r="D302">
        <v>372.75522623082799</v>
      </c>
    </row>
    <row r="303" spans="2:4" x14ac:dyDescent="0.3">
      <c r="B303">
        <v>251</v>
      </c>
      <c r="C303">
        <v>299.58424187808339</v>
      </c>
      <c r="D303">
        <v>487.41575812191661</v>
      </c>
    </row>
    <row r="304" spans="2:4" x14ac:dyDescent="0.3">
      <c r="B304">
        <v>252</v>
      </c>
      <c r="C304">
        <v>473.79575201414769</v>
      </c>
      <c r="D304">
        <v>310.20424798585231</v>
      </c>
    </row>
    <row r="305" spans="2:4" x14ac:dyDescent="0.3">
      <c r="B305">
        <v>253</v>
      </c>
      <c r="C305">
        <v>474.29201482844013</v>
      </c>
      <c r="D305">
        <v>308.70798517155987</v>
      </c>
    </row>
    <row r="306" spans="2:4" x14ac:dyDescent="0.3">
      <c r="B306">
        <v>254</v>
      </c>
      <c r="C306">
        <v>534.58019265849771</v>
      </c>
      <c r="D306">
        <v>244.41980734150229</v>
      </c>
    </row>
    <row r="307" spans="2:4" x14ac:dyDescent="0.3">
      <c r="B307">
        <v>255</v>
      </c>
      <c r="C307">
        <v>527.67128379077008</v>
      </c>
      <c r="D307">
        <v>250.32871620922992</v>
      </c>
    </row>
    <row r="308" spans="2:4" x14ac:dyDescent="0.3">
      <c r="B308">
        <v>256</v>
      </c>
      <c r="C308">
        <v>437.06454965003428</v>
      </c>
      <c r="D308">
        <v>340.93545034996572</v>
      </c>
    </row>
    <row r="309" spans="2:4" x14ac:dyDescent="0.3">
      <c r="B309">
        <v>257</v>
      </c>
      <c r="C309">
        <v>544.67603928675931</v>
      </c>
      <c r="D309">
        <v>232.32396071324069</v>
      </c>
    </row>
    <row r="310" spans="2:4" x14ac:dyDescent="0.3">
      <c r="B310">
        <v>258</v>
      </c>
      <c r="C310">
        <v>539.65137829204855</v>
      </c>
      <c r="D310">
        <v>237.34862170795145</v>
      </c>
    </row>
    <row r="311" spans="2:4" x14ac:dyDescent="0.3">
      <c r="B311">
        <v>259</v>
      </c>
      <c r="C311">
        <v>262.5196129356172</v>
      </c>
      <c r="D311">
        <v>514.48038706438274</v>
      </c>
    </row>
    <row r="312" spans="2:4" x14ac:dyDescent="0.3">
      <c r="B312">
        <v>260</v>
      </c>
      <c r="C312">
        <v>604.3593968118978</v>
      </c>
      <c r="D312">
        <v>169.6406031881022</v>
      </c>
    </row>
    <row r="313" spans="2:4" x14ac:dyDescent="0.3">
      <c r="B313">
        <v>261</v>
      </c>
      <c r="C313">
        <v>364.18370290730633</v>
      </c>
      <c r="D313">
        <v>406.81629709269367</v>
      </c>
    </row>
    <row r="314" spans="2:4" x14ac:dyDescent="0.3">
      <c r="B314">
        <v>262</v>
      </c>
      <c r="C314">
        <v>640.70289385234537</v>
      </c>
      <c r="D314">
        <v>129.29710614765463</v>
      </c>
    </row>
    <row r="315" spans="2:4" x14ac:dyDescent="0.3">
      <c r="B315">
        <v>263</v>
      </c>
      <c r="C315">
        <v>392.84288043269441</v>
      </c>
      <c r="D315">
        <v>376.15711956730559</v>
      </c>
    </row>
    <row r="316" spans="2:4" x14ac:dyDescent="0.3">
      <c r="B316">
        <v>264</v>
      </c>
      <c r="C316">
        <v>526.58570888450549</v>
      </c>
      <c r="D316">
        <v>242.41429111549451</v>
      </c>
    </row>
    <row r="317" spans="2:4" x14ac:dyDescent="0.3">
      <c r="B317">
        <v>265</v>
      </c>
      <c r="C317">
        <v>449.67272677565148</v>
      </c>
      <c r="D317">
        <v>318.32727322434852</v>
      </c>
    </row>
    <row r="318" spans="2:4" x14ac:dyDescent="0.3">
      <c r="B318">
        <v>266</v>
      </c>
      <c r="C318">
        <v>692.12037387692544</v>
      </c>
      <c r="D318">
        <v>70.879626123074559</v>
      </c>
    </row>
    <row r="319" spans="2:4" x14ac:dyDescent="0.3">
      <c r="B319">
        <v>267</v>
      </c>
      <c r="C319">
        <v>430.31847701824648</v>
      </c>
      <c r="D319">
        <v>329.68152298175352</v>
      </c>
    </row>
    <row r="320" spans="2:4" x14ac:dyDescent="0.3">
      <c r="B320">
        <v>268</v>
      </c>
      <c r="C320">
        <v>333.84963838368128</v>
      </c>
      <c r="D320">
        <v>426.15036161631872</v>
      </c>
    </row>
    <row r="321" spans="2:4" x14ac:dyDescent="0.3">
      <c r="B321">
        <v>269</v>
      </c>
      <c r="C321">
        <v>503.57927497816712</v>
      </c>
      <c r="D321">
        <v>256.42072502183288</v>
      </c>
    </row>
    <row r="322" spans="2:4" x14ac:dyDescent="0.3">
      <c r="B322">
        <v>270</v>
      </c>
      <c r="C322">
        <v>489.6218833261924</v>
      </c>
      <c r="D322">
        <v>270.3781166738076</v>
      </c>
    </row>
    <row r="323" spans="2:4" x14ac:dyDescent="0.3">
      <c r="B323">
        <v>271</v>
      </c>
      <c r="C323">
        <v>431.01634660084522</v>
      </c>
      <c r="D323">
        <v>326.98365339915478</v>
      </c>
    </row>
    <row r="324" spans="2:4" x14ac:dyDescent="0.3">
      <c r="B324">
        <v>272</v>
      </c>
      <c r="C324">
        <v>431.01634660084522</v>
      </c>
      <c r="D324">
        <v>326.98365339915478</v>
      </c>
    </row>
    <row r="325" spans="2:4" x14ac:dyDescent="0.3">
      <c r="B325">
        <v>273</v>
      </c>
      <c r="C325">
        <v>422.93656765564657</v>
      </c>
      <c r="D325">
        <v>334.06343234435343</v>
      </c>
    </row>
    <row r="326" spans="2:4" x14ac:dyDescent="0.3">
      <c r="B326">
        <v>274</v>
      </c>
      <c r="C326">
        <v>422.93656765564657</v>
      </c>
      <c r="D326">
        <v>334.06343234435343</v>
      </c>
    </row>
    <row r="327" spans="2:4" x14ac:dyDescent="0.3">
      <c r="B327">
        <v>275</v>
      </c>
      <c r="C327">
        <v>422.93656765564657</v>
      </c>
      <c r="D327">
        <v>334.06343234435343</v>
      </c>
    </row>
    <row r="328" spans="2:4" x14ac:dyDescent="0.3">
      <c r="B328">
        <v>276</v>
      </c>
      <c r="C328">
        <v>507.3477707242003</v>
      </c>
      <c r="D328">
        <v>248.6522292757997</v>
      </c>
    </row>
    <row r="329" spans="2:4" x14ac:dyDescent="0.3">
      <c r="B329">
        <v>277</v>
      </c>
      <c r="C329">
        <v>547.67687849193385</v>
      </c>
      <c r="D329">
        <v>207.32312150806615</v>
      </c>
    </row>
    <row r="330" spans="2:4" x14ac:dyDescent="0.3">
      <c r="B330">
        <v>278</v>
      </c>
      <c r="C330">
        <v>487.67560260138924</v>
      </c>
      <c r="D330">
        <v>266.32439739861076</v>
      </c>
    </row>
    <row r="331" spans="2:4" x14ac:dyDescent="0.3">
      <c r="B331">
        <v>279</v>
      </c>
      <c r="C331">
        <v>452.99923845270547</v>
      </c>
      <c r="D331">
        <v>300.00076154729453</v>
      </c>
    </row>
    <row r="332" spans="2:4" x14ac:dyDescent="0.3">
      <c r="B332">
        <v>280</v>
      </c>
      <c r="C332">
        <v>507.51836106661329</v>
      </c>
      <c r="D332">
        <v>244.48163893338671</v>
      </c>
    </row>
    <row r="333" spans="2:4" x14ac:dyDescent="0.3">
      <c r="B333">
        <v>281</v>
      </c>
      <c r="C333">
        <v>515.78423856717177</v>
      </c>
      <c r="D333">
        <v>235.21576143282823</v>
      </c>
    </row>
    <row r="334" spans="2:4" x14ac:dyDescent="0.3">
      <c r="B334">
        <v>282</v>
      </c>
      <c r="C334">
        <v>441.23625893268007</v>
      </c>
      <c r="D334">
        <v>308.76374106731993</v>
      </c>
    </row>
    <row r="335" spans="2:4" x14ac:dyDescent="0.3">
      <c r="B335">
        <v>283</v>
      </c>
      <c r="C335">
        <v>390.0669103152461</v>
      </c>
      <c r="D335">
        <v>359.9330896847539</v>
      </c>
    </row>
    <row r="336" spans="2:4" x14ac:dyDescent="0.3">
      <c r="B336">
        <v>284</v>
      </c>
      <c r="C336">
        <v>494.0649863354044</v>
      </c>
      <c r="D336">
        <v>254.9350136645956</v>
      </c>
    </row>
    <row r="337" spans="2:4" x14ac:dyDescent="0.3">
      <c r="B337">
        <v>285</v>
      </c>
      <c r="C337">
        <v>416.1129539591256</v>
      </c>
      <c r="D337">
        <v>330.8870460408744</v>
      </c>
    </row>
    <row r="338" spans="2:4" x14ac:dyDescent="0.3">
      <c r="B338">
        <v>286</v>
      </c>
      <c r="C338">
        <v>341.45641683400754</v>
      </c>
      <c r="D338">
        <v>404.54358316599246</v>
      </c>
    </row>
    <row r="339" spans="2:4" x14ac:dyDescent="0.3">
      <c r="B339">
        <v>287</v>
      </c>
      <c r="C339">
        <v>405.49758219715147</v>
      </c>
      <c r="D339">
        <v>337.50241780284853</v>
      </c>
    </row>
    <row r="340" spans="2:4" x14ac:dyDescent="0.3">
      <c r="B340">
        <v>288</v>
      </c>
      <c r="C340">
        <v>415.42283848300013</v>
      </c>
      <c r="D340">
        <v>326.57716151699987</v>
      </c>
    </row>
    <row r="341" spans="2:4" x14ac:dyDescent="0.3">
      <c r="B341">
        <v>289</v>
      </c>
      <c r="C341">
        <v>530.9900413613509</v>
      </c>
      <c r="D341">
        <v>210.0099586386491</v>
      </c>
    </row>
    <row r="342" spans="2:4" x14ac:dyDescent="0.3">
      <c r="B342">
        <v>290</v>
      </c>
      <c r="C342">
        <v>466.88684314642029</v>
      </c>
      <c r="D342">
        <v>274.11315685357971</v>
      </c>
    </row>
    <row r="343" spans="2:4" x14ac:dyDescent="0.3">
      <c r="B343">
        <v>291</v>
      </c>
      <c r="C343">
        <v>492.72352591552016</v>
      </c>
      <c r="D343">
        <v>246.27647408447984</v>
      </c>
    </row>
    <row r="344" spans="2:4" x14ac:dyDescent="0.3">
      <c r="B344">
        <v>292</v>
      </c>
      <c r="C344">
        <v>404.78420440160613</v>
      </c>
      <c r="D344">
        <v>333.21579559839387</v>
      </c>
    </row>
    <row r="345" spans="2:4" x14ac:dyDescent="0.3">
      <c r="B345">
        <v>293</v>
      </c>
      <c r="C345">
        <v>404.78420440160613</v>
      </c>
      <c r="D345">
        <v>333.21579559839387</v>
      </c>
    </row>
    <row r="346" spans="2:4" x14ac:dyDescent="0.3">
      <c r="B346">
        <v>294</v>
      </c>
      <c r="C346">
        <v>457.07014435119805</v>
      </c>
      <c r="D346">
        <v>279.92985564880195</v>
      </c>
    </row>
    <row r="347" spans="2:4" x14ac:dyDescent="0.3">
      <c r="B347">
        <v>295</v>
      </c>
      <c r="C347">
        <v>448.276987610454</v>
      </c>
      <c r="D347">
        <v>287.723012389546</v>
      </c>
    </row>
    <row r="348" spans="2:4" x14ac:dyDescent="0.3">
      <c r="B348">
        <v>296</v>
      </c>
      <c r="C348">
        <v>509.57319928204294</v>
      </c>
      <c r="D348">
        <v>226.42680071795706</v>
      </c>
    </row>
    <row r="349" spans="2:4" x14ac:dyDescent="0.3">
      <c r="B349">
        <v>297</v>
      </c>
      <c r="C349">
        <v>494.33638006197049</v>
      </c>
      <c r="D349">
        <v>241.66361993802951</v>
      </c>
    </row>
    <row r="350" spans="2:4" x14ac:dyDescent="0.3">
      <c r="B350">
        <v>298</v>
      </c>
      <c r="C350">
        <v>345.92278216263941</v>
      </c>
      <c r="D350">
        <v>389.07721783736059</v>
      </c>
    </row>
    <row r="351" spans="2:4" x14ac:dyDescent="0.3">
      <c r="B351">
        <v>299</v>
      </c>
      <c r="C351">
        <v>536.74358836455372</v>
      </c>
      <c r="D351">
        <v>197.25641163544628</v>
      </c>
    </row>
    <row r="352" spans="2:4" x14ac:dyDescent="0.3">
      <c r="B352">
        <v>300</v>
      </c>
      <c r="C352">
        <v>391.60222339696332</v>
      </c>
      <c r="D352">
        <v>342.39777660303668</v>
      </c>
    </row>
    <row r="353" spans="2:4" x14ac:dyDescent="0.3">
      <c r="B353">
        <v>301</v>
      </c>
      <c r="C353">
        <v>483.71325419352314</v>
      </c>
      <c r="D353">
        <v>249.28674580647686</v>
      </c>
    </row>
    <row r="354" spans="2:4" x14ac:dyDescent="0.3">
      <c r="B354">
        <v>302</v>
      </c>
      <c r="C354">
        <v>398.7437554588904</v>
      </c>
      <c r="D354">
        <v>332.2562445411096</v>
      </c>
    </row>
    <row r="355" spans="2:4" x14ac:dyDescent="0.3">
      <c r="B355">
        <v>303</v>
      </c>
      <c r="C355">
        <v>311.72717261530136</v>
      </c>
      <c r="D355">
        <v>417.27282738469864</v>
      </c>
    </row>
    <row r="356" spans="2:4" x14ac:dyDescent="0.3">
      <c r="B356">
        <v>304</v>
      </c>
      <c r="C356">
        <v>248.53120485774923</v>
      </c>
      <c r="D356">
        <v>479.46879514225077</v>
      </c>
    </row>
    <row r="357" spans="2:4" x14ac:dyDescent="0.3">
      <c r="B357">
        <v>305</v>
      </c>
      <c r="C357">
        <v>435.11826892523112</v>
      </c>
      <c r="D357">
        <v>290.88173107476888</v>
      </c>
    </row>
    <row r="358" spans="2:4" x14ac:dyDescent="0.3">
      <c r="B358">
        <v>306</v>
      </c>
      <c r="C358">
        <v>361.03553567913872</v>
      </c>
      <c r="D358">
        <v>362.96446432086128</v>
      </c>
    </row>
    <row r="359" spans="2:4" x14ac:dyDescent="0.3">
      <c r="B359">
        <v>307</v>
      </c>
      <c r="C359">
        <v>529.63307272851989</v>
      </c>
      <c r="D359">
        <v>194.36692727148011</v>
      </c>
    </row>
    <row r="360" spans="2:4" x14ac:dyDescent="0.3">
      <c r="B360">
        <v>308</v>
      </c>
      <c r="C360">
        <v>690.64709364699479</v>
      </c>
      <c r="D360">
        <v>31.35290635300521</v>
      </c>
    </row>
    <row r="361" spans="2:4" x14ac:dyDescent="0.3">
      <c r="B361">
        <v>309</v>
      </c>
      <c r="C361">
        <v>483.46512278637687</v>
      </c>
      <c r="D361">
        <v>237.53487721362313</v>
      </c>
    </row>
    <row r="362" spans="2:4" x14ac:dyDescent="0.3">
      <c r="B362">
        <v>310</v>
      </c>
      <c r="C362">
        <v>510.28657707758833</v>
      </c>
      <c r="D362">
        <v>210.71342292241167</v>
      </c>
    </row>
    <row r="363" spans="2:4" x14ac:dyDescent="0.3">
      <c r="B363">
        <v>311</v>
      </c>
      <c r="C363">
        <v>563.75889531759799</v>
      </c>
      <c r="D363">
        <v>153.24110468240201</v>
      </c>
    </row>
    <row r="364" spans="2:4" x14ac:dyDescent="0.3">
      <c r="B364">
        <v>312</v>
      </c>
      <c r="C364">
        <v>564.45676490019673</v>
      </c>
      <c r="D364">
        <v>149.54323509980327</v>
      </c>
    </row>
    <row r="365" spans="2:4" x14ac:dyDescent="0.3">
      <c r="B365">
        <v>313</v>
      </c>
      <c r="C365">
        <v>564.45676490019673</v>
      </c>
      <c r="D365">
        <v>149.54323509980327</v>
      </c>
    </row>
    <row r="366" spans="2:4" x14ac:dyDescent="0.3">
      <c r="B366">
        <v>314</v>
      </c>
      <c r="C366">
        <v>309.78089189049825</v>
      </c>
      <c r="D366">
        <v>404.21910810950175</v>
      </c>
    </row>
    <row r="367" spans="2:4" x14ac:dyDescent="0.3">
      <c r="B367">
        <v>315</v>
      </c>
      <c r="C367">
        <v>406.36604212216326</v>
      </c>
      <c r="D367">
        <v>306.63395787783674</v>
      </c>
    </row>
    <row r="368" spans="2:4" x14ac:dyDescent="0.3">
      <c r="B368">
        <v>316</v>
      </c>
      <c r="C368">
        <v>487.54378279134284</v>
      </c>
      <c r="D368">
        <v>224.45621720865716</v>
      </c>
    </row>
    <row r="369" spans="2:4" x14ac:dyDescent="0.3">
      <c r="B369">
        <v>317</v>
      </c>
      <c r="C369">
        <v>487.54378279134284</v>
      </c>
      <c r="D369">
        <v>224.45621720865716</v>
      </c>
    </row>
    <row r="370" spans="2:4" x14ac:dyDescent="0.3">
      <c r="B370">
        <v>318</v>
      </c>
      <c r="C370">
        <v>541.48134741975173</v>
      </c>
      <c r="D370">
        <v>170.51865258024827</v>
      </c>
    </row>
    <row r="371" spans="2:4" x14ac:dyDescent="0.3">
      <c r="B371">
        <v>319</v>
      </c>
      <c r="C371">
        <v>414.63967372919495</v>
      </c>
      <c r="D371">
        <v>297.36032627080505</v>
      </c>
    </row>
    <row r="372" spans="2:4" x14ac:dyDescent="0.3">
      <c r="B372">
        <v>320</v>
      </c>
      <c r="C372">
        <v>453.8676983777172</v>
      </c>
      <c r="D372">
        <v>257.1323016222828</v>
      </c>
    </row>
    <row r="373" spans="2:4" x14ac:dyDescent="0.3">
      <c r="B373">
        <v>321</v>
      </c>
      <c r="C373">
        <v>426.41040735569362</v>
      </c>
      <c r="D373">
        <v>284.58959264430638</v>
      </c>
    </row>
    <row r="374" spans="2:4" x14ac:dyDescent="0.3">
      <c r="B374">
        <v>322</v>
      </c>
      <c r="C374">
        <v>321.44306802637044</v>
      </c>
      <c r="D374">
        <v>388.55693197362956</v>
      </c>
    </row>
    <row r="375" spans="2:4" x14ac:dyDescent="0.3">
      <c r="B375">
        <v>323</v>
      </c>
      <c r="C375">
        <v>533.45584721986643</v>
      </c>
      <c r="D375">
        <v>175.54415278013357</v>
      </c>
    </row>
    <row r="376" spans="2:4" x14ac:dyDescent="0.3">
      <c r="B376">
        <v>324</v>
      </c>
      <c r="C376">
        <v>374.69051717865398</v>
      </c>
      <c r="D376">
        <v>334.30948282134602</v>
      </c>
    </row>
    <row r="377" spans="2:4" x14ac:dyDescent="0.3">
      <c r="B377">
        <v>325</v>
      </c>
      <c r="C377">
        <v>485.45017404354661</v>
      </c>
      <c r="D377">
        <v>223.54982595645339</v>
      </c>
    </row>
    <row r="378" spans="2:4" x14ac:dyDescent="0.3">
      <c r="B378">
        <v>326</v>
      </c>
      <c r="C378">
        <v>485.45017404354661</v>
      </c>
      <c r="D378">
        <v>223.54982595645339</v>
      </c>
    </row>
    <row r="379" spans="2:4" x14ac:dyDescent="0.3">
      <c r="B379">
        <v>327</v>
      </c>
      <c r="C379">
        <v>350.36588517185135</v>
      </c>
      <c r="D379">
        <v>357.63411482814865</v>
      </c>
    </row>
    <row r="380" spans="2:4" x14ac:dyDescent="0.3">
      <c r="B380">
        <v>328</v>
      </c>
      <c r="C380">
        <v>459.16375309899428</v>
      </c>
      <c r="D380">
        <v>247.83624690100572</v>
      </c>
    </row>
    <row r="381" spans="2:4" x14ac:dyDescent="0.3">
      <c r="B381">
        <v>329</v>
      </c>
      <c r="C381">
        <v>471.36871668799887</v>
      </c>
      <c r="D381">
        <v>235.63128331200113</v>
      </c>
    </row>
    <row r="382" spans="2:4" x14ac:dyDescent="0.3">
      <c r="B382">
        <v>330</v>
      </c>
      <c r="C382">
        <v>443.64778604588236</v>
      </c>
      <c r="D382">
        <v>263.35221395411764</v>
      </c>
    </row>
    <row r="383" spans="2:4" x14ac:dyDescent="0.3">
      <c r="B383">
        <v>331</v>
      </c>
      <c r="C383">
        <v>599.94731022857923</v>
      </c>
      <c r="D383">
        <v>104.05268977142077</v>
      </c>
    </row>
    <row r="384" spans="2:4" x14ac:dyDescent="0.3">
      <c r="B384">
        <v>332</v>
      </c>
      <c r="C384">
        <v>472.92729208913596</v>
      </c>
      <c r="D384">
        <v>230.07270791086404</v>
      </c>
    </row>
    <row r="385" spans="2:4" x14ac:dyDescent="0.3">
      <c r="B385">
        <v>333</v>
      </c>
      <c r="C385">
        <v>422.22318986010117</v>
      </c>
      <c r="D385">
        <v>279.77681013989883</v>
      </c>
    </row>
    <row r="386" spans="2:4" x14ac:dyDescent="0.3">
      <c r="B386">
        <v>334</v>
      </c>
      <c r="C386">
        <v>620.74382379002145</v>
      </c>
      <c r="D386">
        <v>72.256176209978548</v>
      </c>
    </row>
    <row r="387" spans="2:4" x14ac:dyDescent="0.3">
      <c r="B387">
        <v>335</v>
      </c>
      <c r="C387">
        <v>617.47159085828071</v>
      </c>
      <c r="D387">
        <v>75.528409141719294</v>
      </c>
    </row>
    <row r="388" spans="2:4" x14ac:dyDescent="0.3">
      <c r="B388">
        <v>336</v>
      </c>
      <c r="C388">
        <v>362.11335647893009</v>
      </c>
      <c r="D388">
        <v>328.88664352106991</v>
      </c>
    </row>
    <row r="389" spans="2:4" x14ac:dyDescent="0.3">
      <c r="B389">
        <v>337</v>
      </c>
      <c r="C389">
        <v>338.33151192525986</v>
      </c>
      <c r="D389">
        <v>352.66848807474014</v>
      </c>
    </row>
    <row r="390" spans="2:4" x14ac:dyDescent="0.3">
      <c r="B390">
        <v>338</v>
      </c>
      <c r="C390">
        <v>352.08729680892827</v>
      </c>
      <c r="D390">
        <v>338.91270319107173</v>
      </c>
    </row>
    <row r="391" spans="2:4" x14ac:dyDescent="0.3">
      <c r="B391">
        <v>339</v>
      </c>
      <c r="C391">
        <v>446.16011654323785</v>
      </c>
      <c r="D391">
        <v>243.83988345676215</v>
      </c>
    </row>
    <row r="392" spans="2:4" x14ac:dyDescent="0.3">
      <c r="B392">
        <v>340</v>
      </c>
      <c r="C392">
        <v>336.06731283505059</v>
      </c>
      <c r="D392">
        <v>352.93268716494941</v>
      </c>
    </row>
    <row r="393" spans="2:4" x14ac:dyDescent="0.3">
      <c r="B393">
        <v>341</v>
      </c>
      <c r="C393">
        <v>583.82652287054839</v>
      </c>
      <c r="D393">
        <v>104.17347712945161</v>
      </c>
    </row>
    <row r="394" spans="2:4" x14ac:dyDescent="0.3">
      <c r="B394">
        <v>342</v>
      </c>
      <c r="C394">
        <v>324.05620190787903</v>
      </c>
      <c r="D394">
        <v>361.94379809212097</v>
      </c>
    </row>
    <row r="395" spans="2:4" x14ac:dyDescent="0.3">
      <c r="B395">
        <v>343</v>
      </c>
      <c r="C395">
        <v>556.0978381219586</v>
      </c>
      <c r="D395">
        <v>127.9021618780414</v>
      </c>
    </row>
    <row r="396" spans="2:4" x14ac:dyDescent="0.3">
      <c r="B396">
        <v>344</v>
      </c>
      <c r="C396">
        <v>556.0978381219586</v>
      </c>
      <c r="D396">
        <v>127.9021618780414</v>
      </c>
    </row>
    <row r="397" spans="2:4" x14ac:dyDescent="0.3">
      <c r="B397">
        <v>345</v>
      </c>
      <c r="C397">
        <v>475.70326220658427</v>
      </c>
      <c r="D397">
        <v>204.29673779341573</v>
      </c>
    </row>
    <row r="398" spans="2:4" x14ac:dyDescent="0.3">
      <c r="B398">
        <v>346</v>
      </c>
      <c r="C398">
        <v>492.89411625793315</v>
      </c>
      <c r="D398">
        <v>183.10588374206685</v>
      </c>
    </row>
    <row r="399" spans="2:4" x14ac:dyDescent="0.3">
      <c r="B399">
        <v>347</v>
      </c>
      <c r="C399">
        <v>332.32207940843739</v>
      </c>
      <c r="D399">
        <v>342.67792059156261</v>
      </c>
    </row>
    <row r="400" spans="2:4" x14ac:dyDescent="0.3">
      <c r="B400">
        <v>348</v>
      </c>
      <c r="C400">
        <v>500.57068166651919</v>
      </c>
      <c r="D400">
        <v>174.42931833348081</v>
      </c>
    </row>
    <row r="401" spans="2:4" x14ac:dyDescent="0.3">
      <c r="B401">
        <v>349</v>
      </c>
      <c r="C401">
        <v>597.83043916136307</v>
      </c>
      <c r="D401">
        <v>77.169560838636926</v>
      </c>
    </row>
    <row r="402" spans="2:4" x14ac:dyDescent="0.3">
      <c r="B402">
        <v>350</v>
      </c>
      <c r="C402">
        <v>526.20575766731281</v>
      </c>
      <c r="D402">
        <v>147.79424233268719</v>
      </c>
    </row>
    <row r="403" spans="2:4" x14ac:dyDescent="0.3">
      <c r="B403">
        <v>351</v>
      </c>
      <c r="C403">
        <v>437.18861535360742</v>
      </c>
      <c r="D403">
        <v>236.81138464639258</v>
      </c>
    </row>
    <row r="404" spans="2:4" x14ac:dyDescent="0.3">
      <c r="B404">
        <v>352</v>
      </c>
      <c r="C404">
        <v>526.01965911195316</v>
      </c>
      <c r="D404">
        <v>147.98034088804684</v>
      </c>
    </row>
    <row r="405" spans="2:4" x14ac:dyDescent="0.3">
      <c r="B405">
        <v>353</v>
      </c>
      <c r="C405">
        <v>331.75602963588511</v>
      </c>
      <c r="D405">
        <v>341.24397036411489</v>
      </c>
    </row>
    <row r="406" spans="2:4" x14ac:dyDescent="0.3">
      <c r="B406">
        <v>354</v>
      </c>
      <c r="C406">
        <v>594.85286227560846</v>
      </c>
      <c r="D406">
        <v>76.147137724391541</v>
      </c>
    </row>
    <row r="407" spans="2:4" x14ac:dyDescent="0.3">
      <c r="B407">
        <v>355</v>
      </c>
      <c r="C407">
        <v>480.01454540574986</v>
      </c>
      <c r="D407">
        <v>189.98545459425014</v>
      </c>
    </row>
    <row r="408" spans="2:4" x14ac:dyDescent="0.3">
      <c r="B408">
        <v>356</v>
      </c>
      <c r="C408">
        <v>510.89915148898052</v>
      </c>
      <c r="D408">
        <v>156.10084851101948</v>
      </c>
    </row>
    <row r="409" spans="2:4" x14ac:dyDescent="0.3">
      <c r="B409">
        <v>357</v>
      </c>
      <c r="C409">
        <v>435.48271192947715</v>
      </c>
      <c r="D409">
        <v>230.51728807052285</v>
      </c>
    </row>
    <row r="410" spans="2:4" x14ac:dyDescent="0.3">
      <c r="B410">
        <v>358</v>
      </c>
      <c r="C410">
        <v>440.43758596592824</v>
      </c>
      <c r="D410">
        <v>223.56241403407176</v>
      </c>
    </row>
    <row r="411" spans="2:4" x14ac:dyDescent="0.3">
      <c r="B411">
        <v>359</v>
      </c>
      <c r="C411">
        <v>328.37523921351789</v>
      </c>
      <c r="D411">
        <v>335.62476078648211</v>
      </c>
    </row>
    <row r="412" spans="2:4" x14ac:dyDescent="0.3">
      <c r="B412">
        <v>360</v>
      </c>
      <c r="C412">
        <v>515.71445160891176</v>
      </c>
      <c r="D412">
        <v>142.28554839108824</v>
      </c>
    </row>
    <row r="413" spans="2:4" x14ac:dyDescent="0.3">
      <c r="B413">
        <v>361</v>
      </c>
      <c r="C413">
        <v>340.36308782126952</v>
      </c>
      <c r="D413">
        <v>315.63691217873048</v>
      </c>
    </row>
    <row r="414" spans="2:4" x14ac:dyDescent="0.3">
      <c r="B414">
        <v>362</v>
      </c>
      <c r="C414">
        <v>340.36308782126952</v>
      </c>
      <c r="D414">
        <v>315.63691217873048</v>
      </c>
    </row>
    <row r="415" spans="2:4" x14ac:dyDescent="0.3">
      <c r="B415">
        <v>363</v>
      </c>
      <c r="C415">
        <v>440.11966760052206</v>
      </c>
      <c r="D415">
        <v>215.88033239947794</v>
      </c>
    </row>
    <row r="416" spans="2:4" x14ac:dyDescent="0.3">
      <c r="B416">
        <v>364</v>
      </c>
      <c r="C416">
        <v>457.88432553089655</v>
      </c>
      <c r="D416">
        <v>198.11567446910345</v>
      </c>
    </row>
    <row r="417" spans="2:4" x14ac:dyDescent="0.3">
      <c r="B417">
        <v>365</v>
      </c>
      <c r="C417">
        <v>457.88432553089655</v>
      </c>
      <c r="D417">
        <v>198.11567446910345</v>
      </c>
    </row>
    <row r="418" spans="2:4" x14ac:dyDescent="0.3">
      <c r="B418">
        <v>366</v>
      </c>
      <c r="C418">
        <v>406.55989478399624</v>
      </c>
      <c r="D418">
        <v>247.44010521600376</v>
      </c>
    </row>
    <row r="419" spans="2:4" x14ac:dyDescent="0.3">
      <c r="B419">
        <v>367</v>
      </c>
      <c r="C419">
        <v>452.30136887010673</v>
      </c>
      <c r="D419">
        <v>200.69863112989327</v>
      </c>
    </row>
    <row r="420" spans="2:4" x14ac:dyDescent="0.3">
      <c r="B420">
        <v>368</v>
      </c>
      <c r="C420">
        <v>402.80690725090972</v>
      </c>
      <c r="D420">
        <v>249.19309274909028</v>
      </c>
    </row>
    <row r="421" spans="2:4" x14ac:dyDescent="0.3">
      <c r="B421">
        <v>369</v>
      </c>
      <c r="C421">
        <v>320.48931293015215</v>
      </c>
      <c r="D421">
        <v>331.51068706984785</v>
      </c>
    </row>
    <row r="422" spans="2:4" x14ac:dyDescent="0.3">
      <c r="B422">
        <v>370</v>
      </c>
      <c r="C422">
        <v>513.64410518053546</v>
      </c>
      <c r="D422">
        <v>136.35589481946454</v>
      </c>
    </row>
    <row r="423" spans="2:4" x14ac:dyDescent="0.3">
      <c r="B423">
        <v>371</v>
      </c>
      <c r="C423">
        <v>486.96222480584385</v>
      </c>
      <c r="D423">
        <v>163.03777519415615</v>
      </c>
    </row>
    <row r="424" spans="2:4" x14ac:dyDescent="0.3">
      <c r="B424">
        <v>372</v>
      </c>
      <c r="C424">
        <v>506.99108182642766</v>
      </c>
      <c r="D424">
        <v>140.00891817357234</v>
      </c>
    </row>
    <row r="425" spans="2:4" x14ac:dyDescent="0.3">
      <c r="B425">
        <v>373</v>
      </c>
      <c r="C425">
        <v>409.28934026260464</v>
      </c>
      <c r="D425">
        <v>232.71065973739536</v>
      </c>
    </row>
    <row r="426" spans="2:4" x14ac:dyDescent="0.3">
      <c r="B426">
        <v>374</v>
      </c>
      <c r="C426">
        <v>409.28934026260464</v>
      </c>
      <c r="D426">
        <v>232.71065973739536</v>
      </c>
    </row>
    <row r="427" spans="2:4" x14ac:dyDescent="0.3">
      <c r="B427">
        <v>375</v>
      </c>
      <c r="C427">
        <v>381.18845840329556</v>
      </c>
      <c r="D427">
        <v>259.81154159670444</v>
      </c>
    </row>
    <row r="428" spans="2:4" x14ac:dyDescent="0.3">
      <c r="B428">
        <v>376</v>
      </c>
      <c r="C428">
        <v>378.16435687870103</v>
      </c>
      <c r="D428">
        <v>262.83564312129897</v>
      </c>
    </row>
    <row r="429" spans="2:4" x14ac:dyDescent="0.3">
      <c r="B429">
        <v>377</v>
      </c>
      <c r="C429">
        <v>281.99792839659523</v>
      </c>
      <c r="D429">
        <v>357.00207160340477</v>
      </c>
    </row>
    <row r="430" spans="2:4" x14ac:dyDescent="0.3">
      <c r="B430">
        <v>378</v>
      </c>
      <c r="C430">
        <v>369.01451124018428</v>
      </c>
      <c r="D430">
        <v>267.98548875981572</v>
      </c>
    </row>
    <row r="431" spans="2:4" x14ac:dyDescent="0.3">
      <c r="B431">
        <v>379</v>
      </c>
      <c r="C431">
        <v>449.91310407632437</v>
      </c>
      <c r="D431">
        <v>185.08689592367563</v>
      </c>
    </row>
    <row r="432" spans="2:4" x14ac:dyDescent="0.3">
      <c r="B432">
        <v>380</v>
      </c>
      <c r="C432">
        <v>449.91310407632437</v>
      </c>
      <c r="D432">
        <v>185.08689592367563</v>
      </c>
    </row>
    <row r="433" spans="2:4" x14ac:dyDescent="0.3">
      <c r="B433">
        <v>381</v>
      </c>
      <c r="C433">
        <v>350.76909870846396</v>
      </c>
      <c r="D433">
        <v>284.23090129153604</v>
      </c>
    </row>
    <row r="434" spans="2:4" x14ac:dyDescent="0.3">
      <c r="B434">
        <v>382</v>
      </c>
      <c r="C434">
        <v>394.99076792580388</v>
      </c>
      <c r="D434">
        <v>240.00923207419612</v>
      </c>
    </row>
    <row r="435" spans="2:4" x14ac:dyDescent="0.3">
      <c r="B435">
        <v>383</v>
      </c>
      <c r="C435">
        <v>394.99076792580388</v>
      </c>
      <c r="D435">
        <v>240.00923207419612</v>
      </c>
    </row>
    <row r="436" spans="2:4" x14ac:dyDescent="0.3">
      <c r="B436">
        <v>384</v>
      </c>
      <c r="C436">
        <v>394.99076792580388</v>
      </c>
      <c r="D436">
        <v>240.00923207419612</v>
      </c>
    </row>
    <row r="437" spans="2:4" x14ac:dyDescent="0.3">
      <c r="B437">
        <v>385</v>
      </c>
      <c r="C437">
        <v>498.77948307118248</v>
      </c>
      <c r="D437">
        <v>132.22051692881752</v>
      </c>
    </row>
    <row r="438" spans="2:4" x14ac:dyDescent="0.3">
      <c r="B438">
        <v>386</v>
      </c>
      <c r="C438">
        <v>460.02445891753274</v>
      </c>
      <c r="D438">
        <v>170.97554108246726</v>
      </c>
    </row>
    <row r="439" spans="2:4" x14ac:dyDescent="0.3">
      <c r="B439">
        <v>387</v>
      </c>
      <c r="C439">
        <v>303.04257336518378</v>
      </c>
      <c r="D439">
        <v>327.95742663481622</v>
      </c>
    </row>
    <row r="440" spans="2:4" x14ac:dyDescent="0.3">
      <c r="B440">
        <v>388</v>
      </c>
      <c r="C440">
        <v>562.82064843432636</v>
      </c>
      <c r="D440">
        <v>67.179351565673642</v>
      </c>
    </row>
    <row r="441" spans="2:4" x14ac:dyDescent="0.3">
      <c r="B441">
        <v>389</v>
      </c>
      <c r="C441">
        <v>363.81925990306036</v>
      </c>
      <c r="D441">
        <v>265.18074009693964</v>
      </c>
    </row>
    <row r="442" spans="2:4" x14ac:dyDescent="0.3">
      <c r="B442">
        <v>390</v>
      </c>
      <c r="C442">
        <v>404.54382710093324</v>
      </c>
      <c r="D442">
        <v>224.45617289906676</v>
      </c>
    </row>
    <row r="443" spans="2:4" x14ac:dyDescent="0.3">
      <c r="B443">
        <v>391</v>
      </c>
      <c r="C443">
        <v>473.19093170922889</v>
      </c>
      <c r="D443">
        <v>153.80906829077111</v>
      </c>
    </row>
    <row r="444" spans="2:4" x14ac:dyDescent="0.3">
      <c r="B444">
        <v>392</v>
      </c>
      <c r="C444">
        <v>439.0263385877841</v>
      </c>
      <c r="D444">
        <v>187.9736614122159</v>
      </c>
    </row>
    <row r="445" spans="2:4" x14ac:dyDescent="0.3">
      <c r="B445">
        <v>393</v>
      </c>
      <c r="C445">
        <v>405.60613968777795</v>
      </c>
      <c r="D445">
        <v>220.39386031222205</v>
      </c>
    </row>
    <row r="446" spans="2:4" x14ac:dyDescent="0.3">
      <c r="B446">
        <v>394</v>
      </c>
      <c r="C446">
        <v>497.36823569303834</v>
      </c>
      <c r="D446">
        <v>127.63176430696166</v>
      </c>
    </row>
    <row r="447" spans="2:4" x14ac:dyDescent="0.3">
      <c r="B447">
        <v>395</v>
      </c>
      <c r="C447">
        <v>460.56724637066503</v>
      </c>
      <c r="D447">
        <v>164.43275362933497</v>
      </c>
    </row>
    <row r="448" spans="2:4" x14ac:dyDescent="0.3">
      <c r="B448">
        <v>396</v>
      </c>
      <c r="C448">
        <v>414.15891912784917</v>
      </c>
      <c r="D448">
        <v>210.84108087215083</v>
      </c>
    </row>
    <row r="449" spans="2:4" x14ac:dyDescent="0.3">
      <c r="B449">
        <v>397</v>
      </c>
      <c r="C449">
        <v>362.61737339969585</v>
      </c>
      <c r="D449">
        <v>260.38262660030415</v>
      </c>
    </row>
    <row r="450" spans="2:4" x14ac:dyDescent="0.3">
      <c r="B450">
        <v>398</v>
      </c>
      <c r="C450">
        <v>395.56457180482948</v>
      </c>
      <c r="D450">
        <v>226.43542819517052</v>
      </c>
    </row>
    <row r="451" spans="2:4" x14ac:dyDescent="0.3">
      <c r="B451">
        <v>399</v>
      </c>
      <c r="C451">
        <v>379.06383322960602</v>
      </c>
      <c r="D451">
        <v>241.93616677039398</v>
      </c>
    </row>
    <row r="452" spans="2:4" x14ac:dyDescent="0.3">
      <c r="B452">
        <v>400</v>
      </c>
      <c r="C452">
        <v>418.20656270692183</v>
      </c>
      <c r="D452">
        <v>201.79343729307817</v>
      </c>
    </row>
    <row r="453" spans="2:4" x14ac:dyDescent="0.3">
      <c r="B453">
        <v>401</v>
      </c>
      <c r="C453">
        <v>418.20656270692183</v>
      </c>
      <c r="D453">
        <v>201.79343729307817</v>
      </c>
    </row>
    <row r="454" spans="2:4" x14ac:dyDescent="0.3">
      <c r="B454">
        <v>402</v>
      </c>
      <c r="C454">
        <v>318.50426167298241</v>
      </c>
      <c r="D454">
        <v>301.49573832701759</v>
      </c>
    </row>
    <row r="455" spans="2:4" x14ac:dyDescent="0.3">
      <c r="B455">
        <v>403</v>
      </c>
      <c r="C455">
        <v>318.50426167298241</v>
      </c>
      <c r="D455">
        <v>301.49573832701759</v>
      </c>
    </row>
    <row r="456" spans="2:4" x14ac:dyDescent="0.3">
      <c r="B456">
        <v>404</v>
      </c>
      <c r="C456">
        <v>280.82705831912403</v>
      </c>
      <c r="D456">
        <v>339.17294168087597</v>
      </c>
    </row>
    <row r="457" spans="2:4" x14ac:dyDescent="0.3">
      <c r="B457">
        <v>405</v>
      </c>
      <c r="C457">
        <v>463.52156093699972</v>
      </c>
      <c r="D457">
        <v>155.47843906300028</v>
      </c>
    </row>
    <row r="458" spans="2:4" x14ac:dyDescent="0.3">
      <c r="B458">
        <v>406</v>
      </c>
      <c r="C458">
        <v>375.16351767352643</v>
      </c>
      <c r="D458">
        <v>242.83648232647357</v>
      </c>
    </row>
    <row r="459" spans="2:4" x14ac:dyDescent="0.3">
      <c r="B459">
        <v>407</v>
      </c>
      <c r="C459">
        <v>428.14732720571709</v>
      </c>
      <c r="D459">
        <v>189.85267279428291</v>
      </c>
    </row>
    <row r="460" spans="2:4" x14ac:dyDescent="0.3">
      <c r="B460">
        <v>408</v>
      </c>
      <c r="C460">
        <v>422.84351837796675</v>
      </c>
      <c r="D460">
        <v>192.15648162203325</v>
      </c>
    </row>
    <row r="461" spans="2:4" x14ac:dyDescent="0.3">
      <c r="B461">
        <v>409</v>
      </c>
      <c r="C461">
        <v>429.96954222694711</v>
      </c>
      <c r="D461">
        <v>184.03045777305289</v>
      </c>
    </row>
    <row r="462" spans="2:4" x14ac:dyDescent="0.3">
      <c r="B462">
        <v>410</v>
      </c>
      <c r="C462">
        <v>340.2002515853298</v>
      </c>
      <c r="D462">
        <v>273.7997484146702</v>
      </c>
    </row>
    <row r="463" spans="2:4" x14ac:dyDescent="0.3">
      <c r="B463">
        <v>411</v>
      </c>
      <c r="C463">
        <v>504.56404650027872</v>
      </c>
      <c r="D463">
        <v>108.43595349972128</v>
      </c>
    </row>
    <row r="464" spans="2:4" x14ac:dyDescent="0.3">
      <c r="B464">
        <v>412</v>
      </c>
      <c r="C464">
        <v>471.47727417862524</v>
      </c>
      <c r="D464">
        <v>140.52272582137476</v>
      </c>
    </row>
    <row r="465" spans="2:4" x14ac:dyDescent="0.3">
      <c r="B465">
        <v>413</v>
      </c>
      <c r="C465">
        <v>552.21303077882567</v>
      </c>
      <c r="D465">
        <v>58.786969221174331</v>
      </c>
    </row>
    <row r="466" spans="2:4" x14ac:dyDescent="0.3">
      <c r="B466">
        <v>414</v>
      </c>
      <c r="C466">
        <v>483.6589754482099</v>
      </c>
      <c r="D466">
        <v>126.3410245517901</v>
      </c>
    </row>
    <row r="467" spans="2:4" x14ac:dyDescent="0.3">
      <c r="B467">
        <v>415</v>
      </c>
      <c r="C467">
        <v>541.34952760970532</v>
      </c>
      <c r="D467">
        <v>64.650472390294681</v>
      </c>
    </row>
    <row r="468" spans="2:4" x14ac:dyDescent="0.3">
      <c r="B468">
        <v>416</v>
      </c>
      <c r="C468">
        <v>594.51168159078247</v>
      </c>
      <c r="D468">
        <v>11.488318409217527</v>
      </c>
    </row>
    <row r="469" spans="2:4" x14ac:dyDescent="0.3">
      <c r="B469">
        <v>417</v>
      </c>
      <c r="C469">
        <v>372.1394161489319</v>
      </c>
      <c r="D469">
        <v>233.8605838510681</v>
      </c>
    </row>
    <row r="470" spans="2:4" x14ac:dyDescent="0.3">
      <c r="B470">
        <v>418</v>
      </c>
      <c r="C470">
        <v>377.75338923561509</v>
      </c>
      <c r="D470">
        <v>227.24661076438491</v>
      </c>
    </row>
    <row r="471" spans="2:4" x14ac:dyDescent="0.3">
      <c r="B471">
        <v>419</v>
      </c>
      <c r="C471">
        <v>495.80190618542787</v>
      </c>
      <c r="D471">
        <v>109.19809381457213</v>
      </c>
    </row>
    <row r="472" spans="2:4" x14ac:dyDescent="0.3">
      <c r="B472">
        <v>420</v>
      </c>
      <c r="C472">
        <v>283.82789752429858</v>
      </c>
      <c r="D472">
        <v>320.17210247570142</v>
      </c>
    </row>
    <row r="473" spans="2:4" x14ac:dyDescent="0.3">
      <c r="B473">
        <v>421</v>
      </c>
      <c r="C473">
        <v>462.16459230416882</v>
      </c>
      <c r="D473">
        <v>141.83540769583118</v>
      </c>
    </row>
    <row r="474" spans="2:4" x14ac:dyDescent="0.3">
      <c r="B474">
        <v>422</v>
      </c>
      <c r="C474">
        <v>508.03788620032566</v>
      </c>
      <c r="D474">
        <v>95.962113799674341</v>
      </c>
    </row>
    <row r="475" spans="2:4" x14ac:dyDescent="0.3">
      <c r="B475">
        <v>423</v>
      </c>
      <c r="C475">
        <v>407.76178128736075</v>
      </c>
      <c r="D475">
        <v>195.23821871263925</v>
      </c>
    </row>
    <row r="476" spans="2:4" x14ac:dyDescent="0.3">
      <c r="B476">
        <v>424</v>
      </c>
      <c r="C476">
        <v>564.56532239082321</v>
      </c>
      <c r="D476">
        <v>35.434677609176788</v>
      </c>
    </row>
    <row r="477" spans="2:4" x14ac:dyDescent="0.3">
      <c r="B477">
        <v>425</v>
      </c>
      <c r="C477">
        <v>371.71294029289936</v>
      </c>
      <c r="D477">
        <v>228.28705970710064</v>
      </c>
    </row>
    <row r="478" spans="2:4" x14ac:dyDescent="0.3">
      <c r="B478">
        <v>426</v>
      </c>
      <c r="C478">
        <v>363.72621062538047</v>
      </c>
      <c r="D478">
        <v>234.27378937461953</v>
      </c>
    </row>
    <row r="479" spans="2:4" x14ac:dyDescent="0.3">
      <c r="B479">
        <v>427</v>
      </c>
      <c r="C479">
        <v>459.72980287154661</v>
      </c>
      <c r="D479">
        <v>137.27019712845339</v>
      </c>
    </row>
    <row r="480" spans="2:4" x14ac:dyDescent="0.3">
      <c r="B480">
        <v>428</v>
      </c>
      <c r="C480">
        <v>422.82025605854682</v>
      </c>
      <c r="D480">
        <v>172.17974394145318</v>
      </c>
    </row>
    <row r="481" spans="2:4" x14ac:dyDescent="0.3">
      <c r="B481">
        <v>429</v>
      </c>
      <c r="C481">
        <v>265.2645666271722</v>
      </c>
      <c r="D481">
        <v>329.7354333728278</v>
      </c>
    </row>
    <row r="482" spans="2:4" x14ac:dyDescent="0.3">
      <c r="B482">
        <v>430</v>
      </c>
      <c r="C482">
        <v>428.15508131219048</v>
      </c>
      <c r="D482">
        <v>166.84491868780952</v>
      </c>
    </row>
    <row r="483" spans="2:4" x14ac:dyDescent="0.3">
      <c r="B483">
        <v>431</v>
      </c>
      <c r="C483">
        <v>428.15508131219048</v>
      </c>
      <c r="D483">
        <v>166.84491868780952</v>
      </c>
    </row>
    <row r="484" spans="2:4" x14ac:dyDescent="0.3">
      <c r="B484">
        <v>432</v>
      </c>
      <c r="C484">
        <v>600.1566711033588</v>
      </c>
      <c r="D484">
        <v>-6.1566711033588035</v>
      </c>
    </row>
    <row r="485" spans="2:4" x14ac:dyDescent="0.3">
      <c r="B485">
        <v>433</v>
      </c>
      <c r="C485">
        <v>525.07365812220814</v>
      </c>
      <c r="D485">
        <v>68.926341877791856</v>
      </c>
    </row>
    <row r="486" spans="2:4" x14ac:dyDescent="0.3">
      <c r="B486">
        <v>434</v>
      </c>
      <c r="C486">
        <v>390.37707457417889</v>
      </c>
      <c r="D486">
        <v>202.62292542582111</v>
      </c>
    </row>
    <row r="487" spans="2:4" x14ac:dyDescent="0.3">
      <c r="B487">
        <v>435</v>
      </c>
      <c r="C487">
        <v>369.50301994800338</v>
      </c>
      <c r="D487">
        <v>218.49698005199662</v>
      </c>
    </row>
    <row r="488" spans="2:4" x14ac:dyDescent="0.3">
      <c r="B488">
        <v>436</v>
      </c>
      <c r="C488">
        <v>481.40253046447395</v>
      </c>
      <c r="D488">
        <v>105.59746953552605</v>
      </c>
    </row>
    <row r="489" spans="2:4" x14ac:dyDescent="0.3">
      <c r="B489">
        <v>437</v>
      </c>
      <c r="C489">
        <v>443.04296574096344</v>
      </c>
      <c r="D489">
        <v>143.95703425903656</v>
      </c>
    </row>
    <row r="490" spans="2:4" x14ac:dyDescent="0.3">
      <c r="B490">
        <v>438</v>
      </c>
      <c r="C490">
        <v>443.04296574096344</v>
      </c>
      <c r="D490">
        <v>143.95703425903656</v>
      </c>
    </row>
    <row r="491" spans="2:4" x14ac:dyDescent="0.3">
      <c r="B491">
        <v>439</v>
      </c>
      <c r="C491">
        <v>393.84316016775261</v>
      </c>
      <c r="D491">
        <v>193.15683983224739</v>
      </c>
    </row>
    <row r="492" spans="2:4" x14ac:dyDescent="0.3">
      <c r="B492">
        <v>440</v>
      </c>
      <c r="C492">
        <v>393.84316016775261</v>
      </c>
      <c r="D492">
        <v>193.15683983224739</v>
      </c>
    </row>
    <row r="493" spans="2:4" x14ac:dyDescent="0.3">
      <c r="B493">
        <v>441</v>
      </c>
      <c r="C493">
        <v>457.97737480857637</v>
      </c>
      <c r="D493">
        <v>129.02262519142363</v>
      </c>
    </row>
    <row r="494" spans="2:4" x14ac:dyDescent="0.3">
      <c r="B494">
        <v>442</v>
      </c>
      <c r="C494">
        <v>490.35852344115773</v>
      </c>
      <c r="D494">
        <v>95.641476558842271</v>
      </c>
    </row>
    <row r="495" spans="2:4" x14ac:dyDescent="0.3">
      <c r="B495">
        <v>443</v>
      </c>
      <c r="C495">
        <v>366.45565610398887</v>
      </c>
      <c r="D495">
        <v>217.54434389601113</v>
      </c>
    </row>
    <row r="496" spans="2:4" x14ac:dyDescent="0.3">
      <c r="B496">
        <v>444</v>
      </c>
      <c r="C496">
        <v>574.40528350546538</v>
      </c>
      <c r="D496">
        <v>9.5947164945346231</v>
      </c>
    </row>
    <row r="497" spans="2:4" x14ac:dyDescent="0.3">
      <c r="B497">
        <v>445</v>
      </c>
      <c r="C497">
        <v>482.07713772765277</v>
      </c>
      <c r="D497">
        <v>100.92286227234723</v>
      </c>
    </row>
    <row r="498" spans="2:4" x14ac:dyDescent="0.3">
      <c r="B498">
        <v>446</v>
      </c>
      <c r="C498">
        <v>326.52976187286788</v>
      </c>
      <c r="D498">
        <v>255.47023812713212</v>
      </c>
    </row>
    <row r="499" spans="2:4" x14ac:dyDescent="0.3">
      <c r="B499">
        <v>447</v>
      </c>
      <c r="C499">
        <v>386.70162810582553</v>
      </c>
      <c r="D499">
        <v>194.29837189417447</v>
      </c>
    </row>
    <row r="500" spans="2:4" x14ac:dyDescent="0.3">
      <c r="B500">
        <v>448</v>
      </c>
      <c r="C500">
        <v>346.92306189769761</v>
      </c>
      <c r="D500">
        <v>233.07693810230239</v>
      </c>
    </row>
    <row r="501" spans="2:4" x14ac:dyDescent="0.3">
      <c r="B501">
        <v>449</v>
      </c>
      <c r="C501">
        <v>334.54750796628002</v>
      </c>
      <c r="D501">
        <v>242.45249203371998</v>
      </c>
    </row>
    <row r="502" spans="2:4" x14ac:dyDescent="0.3">
      <c r="B502">
        <v>450</v>
      </c>
      <c r="C502">
        <v>611.01242016600577</v>
      </c>
      <c r="D502">
        <v>-35.012420166005768</v>
      </c>
    </row>
    <row r="503" spans="2:4" x14ac:dyDescent="0.3">
      <c r="B503">
        <v>451</v>
      </c>
      <c r="C503">
        <v>353.43651133528579</v>
      </c>
      <c r="D503">
        <v>222.56348866471421</v>
      </c>
    </row>
    <row r="504" spans="2:4" x14ac:dyDescent="0.3">
      <c r="B504">
        <v>452</v>
      </c>
      <c r="C504">
        <v>393.77337320949272</v>
      </c>
      <c r="D504">
        <v>181.22662679050728</v>
      </c>
    </row>
    <row r="505" spans="2:4" x14ac:dyDescent="0.3">
      <c r="B505">
        <v>453</v>
      </c>
      <c r="C505">
        <v>518.76181545292638</v>
      </c>
      <c r="D505">
        <v>55.238184547073615</v>
      </c>
    </row>
    <row r="506" spans="2:4" x14ac:dyDescent="0.3">
      <c r="B506">
        <v>454</v>
      </c>
      <c r="C506">
        <v>457.98512891504976</v>
      </c>
      <c r="D506">
        <v>114.01487108495024</v>
      </c>
    </row>
    <row r="507" spans="2:4" x14ac:dyDescent="0.3">
      <c r="B507">
        <v>455</v>
      </c>
      <c r="C507">
        <v>518.22678210626736</v>
      </c>
      <c r="D507">
        <v>53.773217893732635</v>
      </c>
    </row>
    <row r="508" spans="2:4" x14ac:dyDescent="0.3">
      <c r="B508">
        <v>456</v>
      </c>
      <c r="C508">
        <v>505.36271946703056</v>
      </c>
      <c r="D508">
        <v>66.637280532969442</v>
      </c>
    </row>
    <row r="509" spans="2:4" x14ac:dyDescent="0.3">
      <c r="B509">
        <v>457</v>
      </c>
      <c r="C509">
        <v>482.40281019953221</v>
      </c>
      <c r="D509">
        <v>88.597189800467788</v>
      </c>
    </row>
    <row r="510" spans="2:4" x14ac:dyDescent="0.3">
      <c r="B510">
        <v>458</v>
      </c>
      <c r="C510">
        <v>391.423878948077</v>
      </c>
      <c r="D510">
        <v>179.576121051923</v>
      </c>
    </row>
    <row r="511" spans="2:4" x14ac:dyDescent="0.3">
      <c r="B511">
        <v>459</v>
      </c>
      <c r="C511">
        <v>391.423878948077</v>
      </c>
      <c r="D511">
        <v>179.576121051923</v>
      </c>
    </row>
    <row r="512" spans="2:4" x14ac:dyDescent="0.3">
      <c r="B512">
        <v>460</v>
      </c>
      <c r="C512">
        <v>480.42551304883574</v>
      </c>
      <c r="D512">
        <v>89.574486951164261</v>
      </c>
    </row>
    <row r="513" spans="2:4" x14ac:dyDescent="0.3">
      <c r="B513">
        <v>461</v>
      </c>
      <c r="C513">
        <v>516.07114050668451</v>
      </c>
      <c r="D513">
        <v>48.928859493315485</v>
      </c>
    </row>
    <row r="514" spans="2:4" x14ac:dyDescent="0.3">
      <c r="B514">
        <v>462</v>
      </c>
      <c r="C514">
        <v>410.00271805814998</v>
      </c>
      <c r="D514">
        <v>154.99728194185002</v>
      </c>
    </row>
    <row r="515" spans="2:4" x14ac:dyDescent="0.3">
      <c r="B515">
        <v>463</v>
      </c>
      <c r="C515">
        <v>370.10008614644897</v>
      </c>
      <c r="D515">
        <v>194.89991385355103</v>
      </c>
    </row>
    <row r="516" spans="2:4" x14ac:dyDescent="0.3">
      <c r="B516">
        <v>464</v>
      </c>
      <c r="C516">
        <v>376.49722398693734</v>
      </c>
      <c r="D516">
        <v>186.50277601306266</v>
      </c>
    </row>
    <row r="517" spans="2:4" x14ac:dyDescent="0.3">
      <c r="B517">
        <v>465</v>
      </c>
      <c r="C517">
        <v>533.48686364575951</v>
      </c>
      <c r="D517">
        <v>29.513136354240487</v>
      </c>
    </row>
    <row r="518" spans="2:4" x14ac:dyDescent="0.3">
      <c r="B518">
        <v>466</v>
      </c>
      <c r="C518">
        <v>375.64427227487226</v>
      </c>
      <c r="D518">
        <v>186.35572772512774</v>
      </c>
    </row>
    <row r="519" spans="2:4" x14ac:dyDescent="0.3">
      <c r="B519">
        <v>467</v>
      </c>
      <c r="C519">
        <v>410.537751404809</v>
      </c>
      <c r="D519">
        <v>151.462248595191</v>
      </c>
    </row>
    <row r="520" spans="2:4" x14ac:dyDescent="0.3">
      <c r="B520">
        <v>468</v>
      </c>
      <c r="C520">
        <v>386.4922672310459</v>
      </c>
      <c r="D520">
        <v>175.5077327689541</v>
      </c>
    </row>
    <row r="521" spans="2:4" x14ac:dyDescent="0.3">
      <c r="B521">
        <v>469</v>
      </c>
      <c r="C521">
        <v>430.8224939390123</v>
      </c>
      <c r="D521">
        <v>130.1775060609877</v>
      </c>
    </row>
    <row r="522" spans="2:4" x14ac:dyDescent="0.3">
      <c r="B522">
        <v>470</v>
      </c>
      <c r="C522">
        <v>447.76521658321491</v>
      </c>
      <c r="D522">
        <v>113.23478341678509</v>
      </c>
    </row>
    <row r="523" spans="2:4" x14ac:dyDescent="0.3">
      <c r="B523">
        <v>471</v>
      </c>
      <c r="C523">
        <v>410.28961999766278</v>
      </c>
      <c r="D523">
        <v>150.71038000233722</v>
      </c>
    </row>
    <row r="524" spans="2:4" x14ac:dyDescent="0.3">
      <c r="B524">
        <v>472</v>
      </c>
      <c r="C524">
        <v>500.41559953705286</v>
      </c>
      <c r="D524">
        <v>59.584400462947144</v>
      </c>
    </row>
    <row r="525" spans="2:4" x14ac:dyDescent="0.3">
      <c r="B525">
        <v>473</v>
      </c>
      <c r="C525">
        <v>471.33770026210556</v>
      </c>
      <c r="D525">
        <v>87.662299737894443</v>
      </c>
    </row>
    <row r="526" spans="2:4" x14ac:dyDescent="0.3">
      <c r="B526">
        <v>474</v>
      </c>
      <c r="C526">
        <v>509.19324806485025</v>
      </c>
      <c r="D526">
        <v>48.806751935149748</v>
      </c>
    </row>
    <row r="527" spans="2:4" x14ac:dyDescent="0.3">
      <c r="B527">
        <v>475</v>
      </c>
      <c r="C527">
        <v>519.57599663262476</v>
      </c>
      <c r="D527">
        <v>37.424003367375235</v>
      </c>
    </row>
    <row r="528" spans="2:4" x14ac:dyDescent="0.3">
      <c r="B528">
        <v>476</v>
      </c>
      <c r="C528">
        <v>525.67847842712717</v>
      </c>
      <c r="D528">
        <v>31.321521572872825</v>
      </c>
    </row>
    <row r="529" spans="2:4" x14ac:dyDescent="0.3">
      <c r="B529">
        <v>477</v>
      </c>
      <c r="C529">
        <v>538.48826232105057</v>
      </c>
      <c r="D529">
        <v>17.51173767894943</v>
      </c>
    </row>
    <row r="530" spans="2:4" x14ac:dyDescent="0.3">
      <c r="B530">
        <v>478</v>
      </c>
      <c r="C530">
        <v>538.48826232105057</v>
      </c>
      <c r="D530">
        <v>17.51173767894943</v>
      </c>
    </row>
    <row r="531" spans="2:4" x14ac:dyDescent="0.3">
      <c r="B531">
        <v>479</v>
      </c>
      <c r="C531">
        <v>402.86894010269623</v>
      </c>
      <c r="D531">
        <v>153.13105989730377</v>
      </c>
    </row>
    <row r="532" spans="2:4" x14ac:dyDescent="0.3">
      <c r="B532">
        <v>480</v>
      </c>
      <c r="C532">
        <v>402.86894010269623</v>
      </c>
      <c r="D532">
        <v>153.13105989730377</v>
      </c>
    </row>
    <row r="533" spans="2:4" x14ac:dyDescent="0.3">
      <c r="B533">
        <v>481</v>
      </c>
      <c r="C533">
        <v>484.07769719776917</v>
      </c>
      <c r="D533">
        <v>70.922302802230831</v>
      </c>
    </row>
    <row r="534" spans="2:4" x14ac:dyDescent="0.3">
      <c r="B534">
        <v>482</v>
      </c>
      <c r="C534">
        <v>440.22047098467527</v>
      </c>
      <c r="D534">
        <v>113.77952901532473</v>
      </c>
    </row>
    <row r="535" spans="2:4" x14ac:dyDescent="0.3">
      <c r="B535">
        <v>483</v>
      </c>
      <c r="C535">
        <v>448.77325042474644</v>
      </c>
      <c r="D535">
        <v>105.22674957525356</v>
      </c>
    </row>
    <row r="536" spans="2:4" x14ac:dyDescent="0.3">
      <c r="B536">
        <v>484</v>
      </c>
      <c r="C536">
        <v>445.68711604836534</v>
      </c>
      <c r="D536">
        <v>107.31288395163466</v>
      </c>
    </row>
    <row r="537" spans="2:4" x14ac:dyDescent="0.3">
      <c r="B537">
        <v>485</v>
      </c>
      <c r="C537">
        <v>620.39488899872208</v>
      </c>
      <c r="D537">
        <v>-69.394888998722081</v>
      </c>
    </row>
    <row r="538" spans="2:4" x14ac:dyDescent="0.3">
      <c r="B538">
        <v>486</v>
      </c>
      <c r="C538">
        <v>457.13217720298456</v>
      </c>
      <c r="D538">
        <v>90.867822797015435</v>
      </c>
    </row>
    <row r="539" spans="2:4" x14ac:dyDescent="0.3">
      <c r="B539">
        <v>487</v>
      </c>
      <c r="C539">
        <v>603.76233061345238</v>
      </c>
      <c r="D539">
        <v>-56.762330613452377</v>
      </c>
    </row>
    <row r="540" spans="2:4" x14ac:dyDescent="0.3">
      <c r="B540">
        <v>488</v>
      </c>
      <c r="C540">
        <v>328.63887883361076</v>
      </c>
      <c r="D540">
        <v>218.36112116638924</v>
      </c>
    </row>
    <row r="541" spans="2:4" x14ac:dyDescent="0.3">
      <c r="B541">
        <v>489</v>
      </c>
      <c r="C541">
        <v>424.75878267687659</v>
      </c>
      <c r="D541">
        <v>121.24121732312341</v>
      </c>
    </row>
    <row r="542" spans="2:4" x14ac:dyDescent="0.3">
      <c r="B542">
        <v>490</v>
      </c>
      <c r="C542">
        <v>459.02417918247448</v>
      </c>
      <c r="D542">
        <v>86.975820817525516</v>
      </c>
    </row>
    <row r="543" spans="2:4" x14ac:dyDescent="0.3">
      <c r="B543">
        <v>491</v>
      </c>
      <c r="C543">
        <v>455.35648682059451</v>
      </c>
      <c r="D543">
        <v>90.643513179405488</v>
      </c>
    </row>
    <row r="544" spans="2:4" x14ac:dyDescent="0.3">
      <c r="B544">
        <v>492</v>
      </c>
      <c r="C544">
        <v>348.23350589168859</v>
      </c>
      <c r="D544">
        <v>196.76649410831141</v>
      </c>
    </row>
    <row r="545" spans="2:4" x14ac:dyDescent="0.3">
      <c r="B545">
        <v>493</v>
      </c>
      <c r="C545">
        <v>295.14889297534472</v>
      </c>
      <c r="D545">
        <v>248.85110702465528</v>
      </c>
    </row>
    <row r="546" spans="2:4" x14ac:dyDescent="0.3">
      <c r="B546">
        <v>494</v>
      </c>
      <c r="C546">
        <v>419.8426791727922</v>
      </c>
      <c r="D546">
        <v>124.1573208272078</v>
      </c>
    </row>
    <row r="547" spans="2:4" x14ac:dyDescent="0.3">
      <c r="B547">
        <v>495</v>
      </c>
      <c r="C547">
        <v>482.71297445846488</v>
      </c>
      <c r="D547">
        <v>60.287025541535115</v>
      </c>
    </row>
    <row r="548" spans="2:4" x14ac:dyDescent="0.3">
      <c r="B548">
        <v>496</v>
      </c>
      <c r="C548">
        <v>398.23973853812464</v>
      </c>
      <c r="D548">
        <v>140.76026146187536</v>
      </c>
    </row>
    <row r="549" spans="2:4" x14ac:dyDescent="0.3">
      <c r="B549">
        <v>497</v>
      </c>
      <c r="C549">
        <v>385.91070924554697</v>
      </c>
      <c r="D549">
        <v>153.08929075445303</v>
      </c>
    </row>
    <row r="550" spans="2:4" x14ac:dyDescent="0.3">
      <c r="B550">
        <v>498</v>
      </c>
      <c r="C550">
        <v>319.52004962098727</v>
      </c>
      <c r="D550">
        <v>219.47995037901273</v>
      </c>
    </row>
    <row r="551" spans="2:4" x14ac:dyDescent="0.3">
      <c r="B551">
        <v>499</v>
      </c>
      <c r="C551">
        <v>245.24346371306183</v>
      </c>
      <c r="D551">
        <v>292.75653628693817</v>
      </c>
    </row>
    <row r="552" spans="2:4" x14ac:dyDescent="0.3">
      <c r="B552">
        <v>500</v>
      </c>
      <c r="C552">
        <v>234.82194461292073</v>
      </c>
      <c r="D552">
        <v>302.17805538707927</v>
      </c>
    </row>
    <row r="553" spans="2:4" x14ac:dyDescent="0.3">
      <c r="B553">
        <v>501</v>
      </c>
      <c r="C553">
        <v>545.54449921177115</v>
      </c>
      <c r="D553">
        <v>-9.5444992117711536</v>
      </c>
    </row>
    <row r="554" spans="2:4" x14ac:dyDescent="0.3">
      <c r="B554">
        <v>502</v>
      </c>
      <c r="C554">
        <v>522.74742618021241</v>
      </c>
      <c r="D554">
        <v>13.252573819787585</v>
      </c>
    </row>
    <row r="555" spans="2:4" x14ac:dyDescent="0.3">
      <c r="B555">
        <v>503</v>
      </c>
      <c r="C555">
        <v>375.52796067777246</v>
      </c>
      <c r="D555">
        <v>158.47203932222754</v>
      </c>
    </row>
    <row r="556" spans="2:4" x14ac:dyDescent="0.3">
      <c r="B556">
        <v>504</v>
      </c>
      <c r="C556">
        <v>451.33210556094178</v>
      </c>
      <c r="D556">
        <v>81.667894439058216</v>
      </c>
    </row>
    <row r="557" spans="2:4" x14ac:dyDescent="0.3">
      <c r="B557">
        <v>505</v>
      </c>
      <c r="C557">
        <v>444.13629475370152</v>
      </c>
      <c r="D557">
        <v>87.86370524629848</v>
      </c>
    </row>
    <row r="558" spans="2:4" x14ac:dyDescent="0.3">
      <c r="B558">
        <v>506</v>
      </c>
      <c r="C558">
        <v>444.13629475370152</v>
      </c>
      <c r="D558">
        <v>87.86370524629848</v>
      </c>
    </row>
    <row r="559" spans="2:4" x14ac:dyDescent="0.3">
      <c r="B559">
        <v>507</v>
      </c>
      <c r="C559">
        <v>571.31139502261112</v>
      </c>
      <c r="D559">
        <v>-39.311395022611123</v>
      </c>
    </row>
    <row r="560" spans="2:4" x14ac:dyDescent="0.3">
      <c r="B560">
        <v>508</v>
      </c>
      <c r="C560">
        <v>458.80706420122152</v>
      </c>
      <c r="D560">
        <v>72.192935798778478</v>
      </c>
    </row>
    <row r="561" spans="2:4" x14ac:dyDescent="0.3">
      <c r="B561">
        <v>509</v>
      </c>
      <c r="C561">
        <v>458.80706420122152</v>
      </c>
      <c r="D561">
        <v>72.192935798778478</v>
      </c>
    </row>
    <row r="562" spans="2:4" x14ac:dyDescent="0.3">
      <c r="B562">
        <v>510</v>
      </c>
      <c r="C562">
        <v>547.64586206604054</v>
      </c>
      <c r="D562">
        <v>-17.645862066040536</v>
      </c>
    </row>
    <row r="563" spans="2:4" x14ac:dyDescent="0.3">
      <c r="B563">
        <v>511</v>
      </c>
      <c r="C563">
        <v>425.03793050991607</v>
      </c>
      <c r="D563">
        <v>104.96206949008393</v>
      </c>
    </row>
    <row r="564" spans="2:4" x14ac:dyDescent="0.3">
      <c r="B564">
        <v>512</v>
      </c>
      <c r="C564">
        <v>426.5499812722133</v>
      </c>
      <c r="D564">
        <v>102.4500187277867</v>
      </c>
    </row>
    <row r="565" spans="2:4" x14ac:dyDescent="0.3">
      <c r="B565">
        <v>513</v>
      </c>
      <c r="C565">
        <v>426.5499812722133</v>
      </c>
      <c r="D565">
        <v>102.4500187277867</v>
      </c>
    </row>
    <row r="566" spans="2:4" x14ac:dyDescent="0.3">
      <c r="B566">
        <v>514</v>
      </c>
      <c r="C566">
        <v>344.17810820614261</v>
      </c>
      <c r="D566">
        <v>182.82189179385739</v>
      </c>
    </row>
    <row r="567" spans="2:4" x14ac:dyDescent="0.3">
      <c r="B567">
        <v>515</v>
      </c>
      <c r="C567">
        <v>403.14033382926243</v>
      </c>
      <c r="D567">
        <v>123.85966617073757</v>
      </c>
    </row>
    <row r="568" spans="2:4" x14ac:dyDescent="0.3">
      <c r="B568">
        <v>516</v>
      </c>
      <c r="C568">
        <v>491.75426260635521</v>
      </c>
      <c r="D568">
        <v>34.245737393644788</v>
      </c>
    </row>
    <row r="569" spans="2:4" x14ac:dyDescent="0.3">
      <c r="B569">
        <v>517</v>
      </c>
      <c r="C569">
        <v>463.24241310396025</v>
      </c>
      <c r="D569">
        <v>62.757586896039754</v>
      </c>
    </row>
    <row r="570" spans="2:4" x14ac:dyDescent="0.3">
      <c r="B570">
        <v>518</v>
      </c>
      <c r="C570">
        <v>386.97302183239174</v>
      </c>
      <c r="D570">
        <v>139.02697816760826</v>
      </c>
    </row>
    <row r="571" spans="2:4" x14ac:dyDescent="0.3">
      <c r="B571">
        <v>519</v>
      </c>
      <c r="C571">
        <v>386.97302183239174</v>
      </c>
      <c r="D571">
        <v>139.02697816760826</v>
      </c>
    </row>
    <row r="572" spans="2:4" x14ac:dyDescent="0.3">
      <c r="B572">
        <v>520</v>
      </c>
      <c r="C572">
        <v>527.65577557782353</v>
      </c>
      <c r="D572">
        <v>-2.6557755778235332</v>
      </c>
    </row>
    <row r="573" spans="2:4" x14ac:dyDescent="0.3">
      <c r="B573">
        <v>521</v>
      </c>
      <c r="C573">
        <v>358.31384430700365</v>
      </c>
      <c r="D573">
        <v>165.68615569299635</v>
      </c>
    </row>
    <row r="574" spans="2:4" x14ac:dyDescent="0.3">
      <c r="B574">
        <v>522</v>
      </c>
      <c r="C574">
        <v>379.34298106264555</v>
      </c>
      <c r="D574">
        <v>143.65701893735445</v>
      </c>
    </row>
    <row r="575" spans="2:4" x14ac:dyDescent="0.3">
      <c r="B575">
        <v>523</v>
      </c>
      <c r="C575">
        <v>369.8364465263561</v>
      </c>
      <c r="D575">
        <v>152.1635534736439</v>
      </c>
    </row>
    <row r="576" spans="2:4" x14ac:dyDescent="0.3">
      <c r="B576">
        <v>524</v>
      </c>
      <c r="C576">
        <v>460.25708211173225</v>
      </c>
      <c r="D576">
        <v>61.742917888267755</v>
      </c>
    </row>
    <row r="577" spans="2:4" x14ac:dyDescent="0.3">
      <c r="B577">
        <v>525</v>
      </c>
      <c r="C577">
        <v>387.28318609132447</v>
      </c>
      <c r="D577">
        <v>133.71681390867553</v>
      </c>
    </row>
    <row r="578" spans="2:4" x14ac:dyDescent="0.3">
      <c r="B578">
        <v>526</v>
      </c>
      <c r="C578">
        <v>501.85010923461692</v>
      </c>
      <c r="D578">
        <v>18.149890765383077</v>
      </c>
    </row>
    <row r="579" spans="2:4" x14ac:dyDescent="0.3">
      <c r="B579">
        <v>527</v>
      </c>
      <c r="C579">
        <v>286.98381885893951</v>
      </c>
      <c r="D579">
        <v>233.01618114106049</v>
      </c>
    </row>
    <row r="580" spans="2:4" x14ac:dyDescent="0.3">
      <c r="B580">
        <v>528</v>
      </c>
      <c r="C580">
        <v>286.98381885893951</v>
      </c>
      <c r="D580">
        <v>233.01618114106049</v>
      </c>
    </row>
    <row r="581" spans="2:4" x14ac:dyDescent="0.3">
      <c r="B581">
        <v>529</v>
      </c>
      <c r="C581">
        <v>384.69331452923586</v>
      </c>
      <c r="D581">
        <v>135.30668547076414</v>
      </c>
    </row>
    <row r="582" spans="2:4" x14ac:dyDescent="0.3">
      <c r="B582">
        <v>530</v>
      </c>
      <c r="C582">
        <v>366.99068945064789</v>
      </c>
      <c r="D582">
        <v>153.00931054935211</v>
      </c>
    </row>
    <row r="583" spans="2:4" x14ac:dyDescent="0.3">
      <c r="B583">
        <v>531</v>
      </c>
      <c r="C583">
        <v>491.08740944964978</v>
      </c>
      <c r="D583">
        <v>27.912590550350217</v>
      </c>
    </row>
    <row r="584" spans="2:4" x14ac:dyDescent="0.3">
      <c r="B584">
        <v>532</v>
      </c>
      <c r="C584">
        <v>584.84231081855319</v>
      </c>
      <c r="D584">
        <v>-65.842310818553187</v>
      </c>
    </row>
    <row r="585" spans="2:4" x14ac:dyDescent="0.3">
      <c r="B585">
        <v>533</v>
      </c>
      <c r="C585">
        <v>520.80889956188253</v>
      </c>
      <c r="D585">
        <v>-1.8088995618825265</v>
      </c>
    </row>
    <row r="586" spans="2:4" x14ac:dyDescent="0.3">
      <c r="B586">
        <v>534</v>
      </c>
      <c r="C586">
        <v>546.98676301580849</v>
      </c>
      <c r="D586">
        <v>-28.986763015808492</v>
      </c>
    </row>
    <row r="587" spans="2:4" x14ac:dyDescent="0.3">
      <c r="B587">
        <v>535</v>
      </c>
      <c r="C587">
        <v>334.71034420221974</v>
      </c>
      <c r="D587">
        <v>182.28965579778026</v>
      </c>
    </row>
    <row r="588" spans="2:4" x14ac:dyDescent="0.3">
      <c r="B588">
        <v>536</v>
      </c>
      <c r="C588">
        <v>243.6616259925047</v>
      </c>
      <c r="D588">
        <v>272.3383740074953</v>
      </c>
    </row>
    <row r="589" spans="2:4" x14ac:dyDescent="0.3">
      <c r="B589">
        <v>537</v>
      </c>
      <c r="C589">
        <v>495.26687283876885</v>
      </c>
      <c r="D589">
        <v>20.733127161231153</v>
      </c>
    </row>
    <row r="590" spans="2:4" x14ac:dyDescent="0.3">
      <c r="B590">
        <v>538</v>
      </c>
      <c r="C590">
        <v>384.20480582141676</v>
      </c>
      <c r="D590">
        <v>130.79519417858324</v>
      </c>
    </row>
    <row r="591" spans="2:4" x14ac:dyDescent="0.3">
      <c r="B591">
        <v>539</v>
      </c>
      <c r="C591">
        <v>421.88200917527519</v>
      </c>
      <c r="D591">
        <v>93.117990824724814</v>
      </c>
    </row>
    <row r="592" spans="2:4" x14ac:dyDescent="0.3">
      <c r="B592">
        <v>540</v>
      </c>
      <c r="C592">
        <v>550.66220948416185</v>
      </c>
      <c r="D592">
        <v>-36.662209484161849</v>
      </c>
    </row>
    <row r="593" spans="2:4" x14ac:dyDescent="0.3">
      <c r="B593">
        <v>541</v>
      </c>
      <c r="C593">
        <v>245.10388979654209</v>
      </c>
      <c r="D593">
        <v>267.89611020345791</v>
      </c>
    </row>
    <row r="594" spans="2:4" x14ac:dyDescent="0.3">
      <c r="B594">
        <v>542</v>
      </c>
      <c r="C594">
        <v>356.06515342974103</v>
      </c>
      <c r="D594">
        <v>156.93484657025897</v>
      </c>
    </row>
    <row r="595" spans="2:4" x14ac:dyDescent="0.3">
      <c r="B595">
        <v>543</v>
      </c>
      <c r="C595">
        <v>382.16547581893377</v>
      </c>
      <c r="D595">
        <v>129.83452418106623</v>
      </c>
    </row>
    <row r="596" spans="2:4" x14ac:dyDescent="0.3">
      <c r="B596">
        <v>544</v>
      </c>
      <c r="C596">
        <v>443.1592773380633</v>
      </c>
      <c r="D596">
        <v>68.840722661936695</v>
      </c>
    </row>
    <row r="597" spans="2:4" x14ac:dyDescent="0.3">
      <c r="B597">
        <v>545</v>
      </c>
      <c r="C597">
        <v>540.31047734228059</v>
      </c>
      <c r="D597">
        <v>-30.310477342280592</v>
      </c>
    </row>
    <row r="598" spans="2:4" x14ac:dyDescent="0.3">
      <c r="B598">
        <v>546</v>
      </c>
      <c r="C598">
        <v>387.55457981789067</v>
      </c>
      <c r="D598">
        <v>121.44542018210933</v>
      </c>
    </row>
    <row r="599" spans="2:4" x14ac:dyDescent="0.3">
      <c r="B599">
        <v>547</v>
      </c>
      <c r="C599">
        <v>336.15260800625714</v>
      </c>
      <c r="D599">
        <v>172.84739199374286</v>
      </c>
    </row>
    <row r="600" spans="2:4" x14ac:dyDescent="0.3">
      <c r="B600">
        <v>548</v>
      </c>
      <c r="C600">
        <v>396.99908150239355</v>
      </c>
      <c r="D600">
        <v>112.00091849760645</v>
      </c>
    </row>
    <row r="601" spans="2:4" x14ac:dyDescent="0.3">
      <c r="B601">
        <v>549</v>
      </c>
      <c r="C601">
        <v>402.93872706095613</v>
      </c>
      <c r="D601">
        <v>105.06127293904387</v>
      </c>
    </row>
    <row r="602" spans="2:4" x14ac:dyDescent="0.3">
      <c r="B602">
        <v>550</v>
      </c>
      <c r="C602">
        <v>390.67948472663835</v>
      </c>
      <c r="D602">
        <v>117.32051527336165</v>
      </c>
    </row>
    <row r="603" spans="2:4" x14ac:dyDescent="0.3">
      <c r="B603">
        <v>551</v>
      </c>
      <c r="C603">
        <v>264.59771347046677</v>
      </c>
      <c r="D603">
        <v>243.40228652953323</v>
      </c>
    </row>
    <row r="604" spans="2:4" x14ac:dyDescent="0.3">
      <c r="B604">
        <v>552</v>
      </c>
      <c r="C604">
        <v>411.66209684344034</v>
      </c>
      <c r="D604">
        <v>95.337903156559662</v>
      </c>
    </row>
    <row r="605" spans="2:4" x14ac:dyDescent="0.3">
      <c r="B605">
        <v>553</v>
      </c>
      <c r="C605">
        <v>524.85654314095518</v>
      </c>
      <c r="D605">
        <v>-17.856543140955182</v>
      </c>
    </row>
    <row r="606" spans="2:4" x14ac:dyDescent="0.3">
      <c r="B606">
        <v>554</v>
      </c>
      <c r="C606">
        <v>480.59610339124873</v>
      </c>
      <c r="D606">
        <v>24.403896608751268</v>
      </c>
    </row>
    <row r="607" spans="2:4" x14ac:dyDescent="0.3">
      <c r="B607">
        <v>555</v>
      </c>
      <c r="C607">
        <v>480.59610339124873</v>
      </c>
      <c r="D607">
        <v>24.403896608751268</v>
      </c>
    </row>
    <row r="608" spans="2:4" x14ac:dyDescent="0.3">
      <c r="B608">
        <v>556</v>
      </c>
      <c r="C608">
        <v>527.90390698496981</v>
      </c>
      <c r="D608">
        <v>-22.903906984969808</v>
      </c>
    </row>
    <row r="609" spans="2:4" x14ac:dyDescent="0.3">
      <c r="B609">
        <v>557</v>
      </c>
      <c r="C609">
        <v>271.50662233819423</v>
      </c>
      <c r="D609">
        <v>233.49337766180577</v>
      </c>
    </row>
    <row r="610" spans="2:4" x14ac:dyDescent="0.3">
      <c r="B610">
        <v>558</v>
      </c>
      <c r="C610">
        <v>514.12485978188124</v>
      </c>
      <c r="D610">
        <v>-10.124859781881241</v>
      </c>
    </row>
    <row r="611" spans="2:4" x14ac:dyDescent="0.3">
      <c r="B611">
        <v>559</v>
      </c>
      <c r="C611">
        <v>331.19773396980611</v>
      </c>
      <c r="D611">
        <v>172.80226603019389</v>
      </c>
    </row>
    <row r="612" spans="2:4" x14ac:dyDescent="0.3">
      <c r="B612">
        <v>560</v>
      </c>
      <c r="C612">
        <v>460.44318066709189</v>
      </c>
      <c r="D612">
        <v>42.556819332908105</v>
      </c>
    </row>
    <row r="613" spans="2:4" x14ac:dyDescent="0.3">
      <c r="B613">
        <v>561</v>
      </c>
      <c r="C613">
        <v>366.75806625644833</v>
      </c>
      <c r="D613">
        <v>135.24193374355167</v>
      </c>
    </row>
    <row r="614" spans="2:4" x14ac:dyDescent="0.3">
      <c r="B614">
        <v>562</v>
      </c>
      <c r="C614">
        <v>365.92837686380318</v>
      </c>
      <c r="D614">
        <v>136.07162313619682</v>
      </c>
    </row>
    <row r="615" spans="2:4" x14ac:dyDescent="0.3">
      <c r="B615">
        <v>563</v>
      </c>
      <c r="C615">
        <v>477.52547722781429</v>
      </c>
      <c r="D615">
        <v>21.474522772185708</v>
      </c>
    </row>
    <row r="616" spans="2:4" x14ac:dyDescent="0.3">
      <c r="B616">
        <v>564</v>
      </c>
      <c r="C616">
        <v>419.41620331675955</v>
      </c>
      <c r="D616">
        <v>76.58379668324045</v>
      </c>
    </row>
    <row r="617" spans="2:4" x14ac:dyDescent="0.3">
      <c r="B617">
        <v>565</v>
      </c>
      <c r="C617">
        <v>436.61481147458181</v>
      </c>
      <c r="D617">
        <v>59.385188525418187</v>
      </c>
    </row>
    <row r="618" spans="2:4" x14ac:dyDescent="0.3">
      <c r="B618">
        <v>566</v>
      </c>
      <c r="C618">
        <v>451.37863019978175</v>
      </c>
      <c r="D618">
        <v>43.621369800218247</v>
      </c>
    </row>
    <row r="619" spans="2:4" x14ac:dyDescent="0.3">
      <c r="B619">
        <v>567</v>
      </c>
      <c r="C619">
        <v>280.60994333787107</v>
      </c>
      <c r="D619">
        <v>213.39005666212893</v>
      </c>
    </row>
    <row r="620" spans="2:4" x14ac:dyDescent="0.3">
      <c r="B620">
        <v>568</v>
      </c>
      <c r="C620">
        <v>559.61820246084562</v>
      </c>
      <c r="D620">
        <v>-65.618202460845623</v>
      </c>
    </row>
    <row r="621" spans="2:4" x14ac:dyDescent="0.3">
      <c r="B621">
        <v>569</v>
      </c>
      <c r="C621">
        <v>352.41296928080766</v>
      </c>
      <c r="D621">
        <v>140.58703071919234</v>
      </c>
    </row>
    <row r="622" spans="2:4" x14ac:dyDescent="0.3">
      <c r="B622">
        <v>570</v>
      </c>
      <c r="C622">
        <v>617.6499353071672</v>
      </c>
      <c r="D622">
        <v>-124.6499353071672</v>
      </c>
    </row>
    <row r="623" spans="2:4" x14ac:dyDescent="0.3">
      <c r="B623">
        <v>571</v>
      </c>
      <c r="C623">
        <v>529.72612200619983</v>
      </c>
      <c r="D623">
        <v>-36.72612200619983</v>
      </c>
    </row>
    <row r="624" spans="2:4" x14ac:dyDescent="0.3">
      <c r="B624">
        <v>572</v>
      </c>
      <c r="C624">
        <v>529.72612200619983</v>
      </c>
      <c r="D624">
        <v>-36.72612200619983</v>
      </c>
    </row>
    <row r="625" spans="2:4" x14ac:dyDescent="0.3">
      <c r="B625">
        <v>573</v>
      </c>
      <c r="C625">
        <v>437.03353322414097</v>
      </c>
      <c r="D625">
        <v>54.966466775859033</v>
      </c>
    </row>
    <row r="626" spans="2:4" x14ac:dyDescent="0.3">
      <c r="B626">
        <v>574</v>
      </c>
      <c r="C626">
        <v>307.80359473980184</v>
      </c>
      <c r="D626">
        <v>184.19640526019816</v>
      </c>
    </row>
    <row r="627" spans="2:4" x14ac:dyDescent="0.3">
      <c r="B627">
        <v>575</v>
      </c>
      <c r="C627">
        <v>499.94259904218035</v>
      </c>
      <c r="D627">
        <v>-7.9425990421803476</v>
      </c>
    </row>
    <row r="628" spans="2:4" x14ac:dyDescent="0.3">
      <c r="B628">
        <v>576</v>
      </c>
      <c r="C628">
        <v>499.98912368102032</v>
      </c>
      <c r="D628">
        <v>-8.9891236810203168</v>
      </c>
    </row>
    <row r="629" spans="2:4" x14ac:dyDescent="0.3">
      <c r="B629">
        <v>577</v>
      </c>
      <c r="C629">
        <v>354.32823357971751</v>
      </c>
      <c r="D629">
        <v>135.67176642028249</v>
      </c>
    </row>
    <row r="630" spans="2:4" x14ac:dyDescent="0.3">
      <c r="B630">
        <v>578</v>
      </c>
      <c r="C630">
        <v>567.10091520759875</v>
      </c>
      <c r="D630">
        <v>-77.100915207598746</v>
      </c>
    </row>
    <row r="631" spans="2:4" x14ac:dyDescent="0.3">
      <c r="B631">
        <v>579</v>
      </c>
      <c r="C631">
        <v>313.85955189546416</v>
      </c>
      <c r="D631">
        <v>175.14044810453584</v>
      </c>
    </row>
    <row r="632" spans="2:4" x14ac:dyDescent="0.3">
      <c r="B632">
        <v>580</v>
      </c>
      <c r="C632">
        <v>366.8200991082349</v>
      </c>
      <c r="D632">
        <v>121.1799008917651</v>
      </c>
    </row>
    <row r="633" spans="2:4" x14ac:dyDescent="0.3">
      <c r="B633">
        <v>581</v>
      </c>
      <c r="C633">
        <v>304.748476789314</v>
      </c>
      <c r="D633">
        <v>183.251523210686</v>
      </c>
    </row>
    <row r="634" spans="2:4" x14ac:dyDescent="0.3">
      <c r="B634">
        <v>582</v>
      </c>
      <c r="C634">
        <v>511.17829932202</v>
      </c>
      <c r="D634">
        <v>-28.178299322019996</v>
      </c>
    </row>
    <row r="635" spans="2:4" x14ac:dyDescent="0.3">
      <c r="B635">
        <v>583</v>
      </c>
      <c r="C635">
        <v>521.25088363086184</v>
      </c>
      <c r="D635">
        <v>-38.250883630861836</v>
      </c>
    </row>
    <row r="636" spans="2:4" x14ac:dyDescent="0.3">
      <c r="B636">
        <v>584</v>
      </c>
      <c r="C636">
        <v>521.25088363086184</v>
      </c>
      <c r="D636">
        <v>-38.250883630861836</v>
      </c>
    </row>
    <row r="637" spans="2:4" x14ac:dyDescent="0.3">
      <c r="B637">
        <v>585</v>
      </c>
      <c r="C637">
        <v>330.44558564189413</v>
      </c>
      <c r="D637">
        <v>152.55441435810587</v>
      </c>
    </row>
    <row r="638" spans="2:4" x14ac:dyDescent="0.3">
      <c r="B638">
        <v>586</v>
      </c>
      <c r="C638">
        <v>527.0509552729045</v>
      </c>
      <c r="D638">
        <v>-44.050955272904503</v>
      </c>
    </row>
    <row r="639" spans="2:4" x14ac:dyDescent="0.3">
      <c r="B639">
        <v>587</v>
      </c>
      <c r="C639">
        <v>488.22614416099492</v>
      </c>
      <c r="D639">
        <v>-5.2261441609949202</v>
      </c>
    </row>
    <row r="640" spans="2:4" x14ac:dyDescent="0.3">
      <c r="B640">
        <v>588</v>
      </c>
      <c r="C640">
        <v>432.33454470130954</v>
      </c>
      <c r="D640">
        <v>49.66545529869046</v>
      </c>
    </row>
    <row r="641" spans="2:4" x14ac:dyDescent="0.3">
      <c r="B641">
        <v>589</v>
      </c>
      <c r="C641">
        <v>539.10859083891614</v>
      </c>
      <c r="D641">
        <v>-57.108590838916143</v>
      </c>
    </row>
    <row r="642" spans="2:4" x14ac:dyDescent="0.3">
      <c r="B642">
        <v>590</v>
      </c>
      <c r="C642">
        <v>505.09907984693774</v>
      </c>
      <c r="D642">
        <v>-23.099079846937741</v>
      </c>
    </row>
    <row r="643" spans="2:4" x14ac:dyDescent="0.3">
      <c r="B643">
        <v>591</v>
      </c>
      <c r="C643">
        <v>402.66733333438992</v>
      </c>
      <c r="D643">
        <v>77.332666665610077</v>
      </c>
    </row>
    <row r="644" spans="2:4" x14ac:dyDescent="0.3">
      <c r="B644">
        <v>592</v>
      </c>
      <c r="C644">
        <v>339.06039793375186</v>
      </c>
      <c r="D644">
        <v>139.93960206624814</v>
      </c>
    </row>
    <row r="645" spans="2:4" x14ac:dyDescent="0.3">
      <c r="B645">
        <v>593</v>
      </c>
      <c r="C645">
        <v>355.00284084289632</v>
      </c>
      <c r="D645">
        <v>123.99715915710368</v>
      </c>
    </row>
    <row r="646" spans="2:4" x14ac:dyDescent="0.3">
      <c r="B646">
        <v>594</v>
      </c>
      <c r="C646">
        <v>446.01278852024478</v>
      </c>
      <c r="D646">
        <v>32.987211479755217</v>
      </c>
    </row>
    <row r="647" spans="2:4" x14ac:dyDescent="0.3">
      <c r="B647">
        <v>595</v>
      </c>
      <c r="C647">
        <v>384.61577346450264</v>
      </c>
      <c r="D647">
        <v>93.384226535497362</v>
      </c>
    </row>
    <row r="648" spans="2:4" x14ac:dyDescent="0.3">
      <c r="B648">
        <v>596</v>
      </c>
      <c r="C648">
        <v>498.12813812742371</v>
      </c>
      <c r="D648">
        <v>-22.128138127423711</v>
      </c>
    </row>
    <row r="649" spans="2:4" x14ac:dyDescent="0.3">
      <c r="B649">
        <v>597</v>
      </c>
      <c r="C649">
        <v>364.62568697628552</v>
      </c>
      <c r="D649">
        <v>108.37431302371448</v>
      </c>
    </row>
    <row r="650" spans="2:4" x14ac:dyDescent="0.3">
      <c r="B650">
        <v>598</v>
      </c>
      <c r="C650">
        <v>517.43586324598868</v>
      </c>
      <c r="D650">
        <v>-46.435863245988685</v>
      </c>
    </row>
    <row r="651" spans="2:4" x14ac:dyDescent="0.3">
      <c r="B651">
        <v>599</v>
      </c>
      <c r="C651">
        <v>514.42726993434076</v>
      </c>
      <c r="D651">
        <v>-43.427269934340757</v>
      </c>
    </row>
    <row r="652" spans="2:4" x14ac:dyDescent="0.3">
      <c r="B652">
        <v>600</v>
      </c>
      <c r="C652">
        <v>374.5819596880275</v>
      </c>
      <c r="D652">
        <v>91.418040311972504</v>
      </c>
    </row>
    <row r="653" spans="2:4" x14ac:dyDescent="0.3">
      <c r="B653">
        <v>601</v>
      </c>
      <c r="C653">
        <v>419.27662940023987</v>
      </c>
      <c r="D653">
        <v>46.723370599760131</v>
      </c>
    </row>
    <row r="654" spans="2:4" x14ac:dyDescent="0.3">
      <c r="B654">
        <v>602</v>
      </c>
      <c r="C654">
        <v>454.37171529848291</v>
      </c>
      <c r="D654">
        <v>10.628284701517089</v>
      </c>
    </row>
    <row r="655" spans="2:4" x14ac:dyDescent="0.3">
      <c r="B655">
        <v>603</v>
      </c>
      <c r="C655">
        <v>420.50177822302436</v>
      </c>
      <c r="D655">
        <v>44.49822177697564</v>
      </c>
    </row>
    <row r="656" spans="2:4" x14ac:dyDescent="0.3">
      <c r="B656">
        <v>604</v>
      </c>
      <c r="C656">
        <v>342.65054923089866</v>
      </c>
      <c r="D656">
        <v>121.34945076910134</v>
      </c>
    </row>
    <row r="657" spans="2:4" x14ac:dyDescent="0.3">
      <c r="B657">
        <v>605</v>
      </c>
      <c r="C657">
        <v>570.14052494513976</v>
      </c>
      <c r="D657">
        <v>-106.14052494513976</v>
      </c>
    </row>
    <row r="658" spans="2:4" x14ac:dyDescent="0.3">
      <c r="B658">
        <v>606</v>
      </c>
      <c r="C658">
        <v>496.88748109169256</v>
      </c>
      <c r="D658">
        <v>-32.887481091692564</v>
      </c>
    </row>
    <row r="659" spans="2:4" x14ac:dyDescent="0.3">
      <c r="B659">
        <v>607</v>
      </c>
      <c r="C659">
        <v>343.36392702644406</v>
      </c>
      <c r="D659">
        <v>120.63607297355594</v>
      </c>
    </row>
    <row r="660" spans="2:4" x14ac:dyDescent="0.3">
      <c r="B660">
        <v>608</v>
      </c>
      <c r="C660">
        <v>497.3139569477251</v>
      </c>
      <c r="D660">
        <v>-34.313956947725103</v>
      </c>
    </row>
    <row r="661" spans="2:4" x14ac:dyDescent="0.3">
      <c r="B661">
        <v>609</v>
      </c>
      <c r="C661">
        <v>329.72445373987546</v>
      </c>
      <c r="D661">
        <v>132.27554626012454</v>
      </c>
    </row>
    <row r="662" spans="2:4" x14ac:dyDescent="0.3">
      <c r="B662">
        <v>610</v>
      </c>
      <c r="C662">
        <v>342.65054923089866</v>
      </c>
      <c r="D662">
        <v>119.34945076910134</v>
      </c>
    </row>
    <row r="663" spans="2:4" x14ac:dyDescent="0.3">
      <c r="B663">
        <v>611</v>
      </c>
      <c r="C663">
        <v>405.12538508643217</v>
      </c>
      <c r="D663">
        <v>54.874614913567825</v>
      </c>
    </row>
    <row r="664" spans="2:4" x14ac:dyDescent="0.3">
      <c r="B664">
        <v>612</v>
      </c>
      <c r="C664">
        <v>483.9613856006693</v>
      </c>
      <c r="D664">
        <v>-24.961385600669303</v>
      </c>
    </row>
    <row r="665" spans="2:4" x14ac:dyDescent="0.3">
      <c r="B665">
        <v>613</v>
      </c>
      <c r="C665">
        <v>292.40393928378973</v>
      </c>
      <c r="D665">
        <v>166.59606071621027</v>
      </c>
    </row>
    <row r="666" spans="2:4" x14ac:dyDescent="0.3">
      <c r="B666">
        <v>614</v>
      </c>
      <c r="C666">
        <v>292.40393928378973</v>
      </c>
      <c r="D666">
        <v>166.59606071621027</v>
      </c>
    </row>
    <row r="667" spans="2:4" x14ac:dyDescent="0.3">
      <c r="B667">
        <v>615</v>
      </c>
      <c r="C667">
        <v>432.62920074729567</v>
      </c>
      <c r="D667">
        <v>25.37079925270433</v>
      </c>
    </row>
    <row r="668" spans="2:4" x14ac:dyDescent="0.3">
      <c r="B668">
        <v>616</v>
      </c>
      <c r="C668">
        <v>432.62920074729567</v>
      </c>
      <c r="D668">
        <v>25.37079925270433</v>
      </c>
    </row>
    <row r="669" spans="2:4" x14ac:dyDescent="0.3">
      <c r="B669">
        <v>617</v>
      </c>
      <c r="C669">
        <v>369.11531462433743</v>
      </c>
      <c r="D669">
        <v>88.884685375662571</v>
      </c>
    </row>
    <row r="670" spans="2:4" x14ac:dyDescent="0.3">
      <c r="B670">
        <v>618</v>
      </c>
      <c r="C670">
        <v>362.05907773361685</v>
      </c>
      <c r="D670">
        <v>94.940922266383154</v>
      </c>
    </row>
    <row r="671" spans="2:4" x14ac:dyDescent="0.3">
      <c r="B671">
        <v>619</v>
      </c>
      <c r="C671">
        <v>394.49450511151144</v>
      </c>
      <c r="D671">
        <v>62.505494888488556</v>
      </c>
    </row>
    <row r="672" spans="2:4" x14ac:dyDescent="0.3">
      <c r="B672">
        <v>620</v>
      </c>
      <c r="C672">
        <v>349.34234311737322</v>
      </c>
      <c r="D672">
        <v>106.65765688262678</v>
      </c>
    </row>
    <row r="673" spans="2:4" x14ac:dyDescent="0.3">
      <c r="B673">
        <v>621</v>
      </c>
      <c r="C673">
        <v>432.31903648836288</v>
      </c>
      <c r="D673">
        <v>23.680963511637117</v>
      </c>
    </row>
    <row r="674" spans="2:4" x14ac:dyDescent="0.3">
      <c r="B674">
        <v>622</v>
      </c>
      <c r="C674">
        <v>432.31903648836288</v>
      </c>
      <c r="D674">
        <v>23.680963511637117</v>
      </c>
    </row>
    <row r="675" spans="2:4" x14ac:dyDescent="0.3">
      <c r="B675">
        <v>623</v>
      </c>
      <c r="C675">
        <v>322.17195403486244</v>
      </c>
      <c r="D675">
        <v>131.82804596513756</v>
      </c>
    </row>
    <row r="676" spans="2:4" x14ac:dyDescent="0.3">
      <c r="B676">
        <v>624</v>
      </c>
      <c r="C676">
        <v>322.17195403486244</v>
      </c>
      <c r="D676">
        <v>131.82804596513756</v>
      </c>
    </row>
    <row r="677" spans="2:4" x14ac:dyDescent="0.3">
      <c r="B677">
        <v>625</v>
      </c>
      <c r="C677">
        <v>590.52607086349622</v>
      </c>
      <c r="D677">
        <v>-136.52607086349622</v>
      </c>
    </row>
    <row r="678" spans="2:4" x14ac:dyDescent="0.3">
      <c r="B678">
        <v>626</v>
      </c>
      <c r="C678">
        <v>508.00686977443246</v>
      </c>
      <c r="D678">
        <v>-55.00686977443246</v>
      </c>
    </row>
    <row r="679" spans="2:4" x14ac:dyDescent="0.3">
      <c r="B679">
        <v>627</v>
      </c>
      <c r="C679">
        <v>416.79531532877769</v>
      </c>
      <c r="D679">
        <v>35.20468467122231</v>
      </c>
    </row>
    <row r="680" spans="2:4" x14ac:dyDescent="0.3">
      <c r="B680">
        <v>628</v>
      </c>
      <c r="C680">
        <v>440.87957003490743</v>
      </c>
      <c r="D680">
        <v>11.120429965092569</v>
      </c>
    </row>
    <row r="681" spans="2:4" x14ac:dyDescent="0.3">
      <c r="B681">
        <v>629</v>
      </c>
      <c r="C681">
        <v>332.96567024572289</v>
      </c>
      <c r="D681">
        <v>118.03432975427711</v>
      </c>
    </row>
    <row r="682" spans="2:4" x14ac:dyDescent="0.3">
      <c r="B682">
        <v>630</v>
      </c>
      <c r="C682">
        <v>528.38466158631559</v>
      </c>
      <c r="D682">
        <v>-78.384661586315588</v>
      </c>
    </row>
    <row r="683" spans="2:4" x14ac:dyDescent="0.3">
      <c r="B683">
        <v>631</v>
      </c>
      <c r="C683">
        <v>517.24201058415565</v>
      </c>
      <c r="D683">
        <v>-67.242010584155651</v>
      </c>
    </row>
    <row r="684" spans="2:4" x14ac:dyDescent="0.3">
      <c r="B684">
        <v>632</v>
      </c>
      <c r="C684">
        <v>648.59657424218449</v>
      </c>
      <c r="D684">
        <v>-200.59657424218449</v>
      </c>
    </row>
    <row r="685" spans="2:4" x14ac:dyDescent="0.3">
      <c r="B685">
        <v>633</v>
      </c>
      <c r="C685">
        <v>359.27535350969521</v>
      </c>
      <c r="D685">
        <v>88.724646490304792</v>
      </c>
    </row>
    <row r="686" spans="2:4" x14ac:dyDescent="0.3">
      <c r="B686">
        <v>634</v>
      </c>
      <c r="C686">
        <v>436.09528634086934</v>
      </c>
      <c r="D686">
        <v>11.904713659130664</v>
      </c>
    </row>
    <row r="687" spans="2:4" x14ac:dyDescent="0.3">
      <c r="B687">
        <v>635</v>
      </c>
      <c r="C687">
        <v>650.8917897582869</v>
      </c>
      <c r="D687">
        <v>-202.8917897582869</v>
      </c>
    </row>
    <row r="688" spans="2:4" x14ac:dyDescent="0.3">
      <c r="B688">
        <v>636</v>
      </c>
      <c r="C688">
        <v>333.83413017073468</v>
      </c>
      <c r="D688">
        <v>113.16586982926532</v>
      </c>
    </row>
    <row r="689" spans="2:4" x14ac:dyDescent="0.3">
      <c r="B689">
        <v>637</v>
      </c>
      <c r="C689">
        <v>571.54401821681063</v>
      </c>
      <c r="D689">
        <v>-125.54401821681063</v>
      </c>
    </row>
    <row r="690" spans="2:4" x14ac:dyDescent="0.3">
      <c r="B690">
        <v>638</v>
      </c>
      <c r="C690">
        <v>523.35224648513122</v>
      </c>
      <c r="D690">
        <v>-78.352246485131218</v>
      </c>
    </row>
    <row r="691" spans="2:4" x14ac:dyDescent="0.3">
      <c r="B691">
        <v>639</v>
      </c>
      <c r="C691">
        <v>352.25788715134127</v>
      </c>
      <c r="D691">
        <v>92.742112848658735</v>
      </c>
    </row>
    <row r="692" spans="2:4" x14ac:dyDescent="0.3">
      <c r="B692">
        <v>640</v>
      </c>
      <c r="C692">
        <v>352.25788715134127</v>
      </c>
      <c r="D692">
        <v>92.742112848658735</v>
      </c>
    </row>
    <row r="693" spans="2:4" x14ac:dyDescent="0.3">
      <c r="B693">
        <v>641</v>
      </c>
      <c r="C693">
        <v>419.66433472390582</v>
      </c>
      <c r="D693">
        <v>24.335665276094176</v>
      </c>
    </row>
    <row r="694" spans="2:4" x14ac:dyDescent="0.3">
      <c r="B694">
        <v>642</v>
      </c>
      <c r="C694">
        <v>287.68168844153826</v>
      </c>
      <c r="D694">
        <v>155.31831155846174</v>
      </c>
    </row>
    <row r="695" spans="2:4" x14ac:dyDescent="0.3">
      <c r="B695">
        <v>643</v>
      </c>
      <c r="C695">
        <v>293.28790742174812</v>
      </c>
      <c r="D695">
        <v>149.71209257825188</v>
      </c>
    </row>
    <row r="696" spans="2:4" x14ac:dyDescent="0.3">
      <c r="B696">
        <v>644</v>
      </c>
      <c r="C696">
        <v>386.22087350447975</v>
      </c>
      <c r="D696">
        <v>54.779126495520245</v>
      </c>
    </row>
    <row r="697" spans="2:4" x14ac:dyDescent="0.3">
      <c r="B697">
        <v>645</v>
      </c>
      <c r="C697">
        <v>355.20444761120262</v>
      </c>
      <c r="D697">
        <v>84.795552388797375</v>
      </c>
    </row>
    <row r="698" spans="2:4" x14ac:dyDescent="0.3">
      <c r="B698">
        <v>646</v>
      </c>
      <c r="C698">
        <v>483.34881118927711</v>
      </c>
      <c r="D698">
        <v>-45.348811189277114</v>
      </c>
    </row>
    <row r="699" spans="2:4" x14ac:dyDescent="0.3">
      <c r="B699">
        <v>647</v>
      </c>
      <c r="C699">
        <v>390.07466442171943</v>
      </c>
      <c r="D699">
        <v>47.925335578280567</v>
      </c>
    </row>
    <row r="700" spans="2:4" x14ac:dyDescent="0.3">
      <c r="B700">
        <v>648</v>
      </c>
      <c r="C700">
        <v>279.50886021865972</v>
      </c>
      <c r="D700">
        <v>157.49113978134028</v>
      </c>
    </row>
    <row r="701" spans="2:4" x14ac:dyDescent="0.3">
      <c r="B701">
        <v>649</v>
      </c>
      <c r="C701">
        <v>279.50886021865972</v>
      </c>
      <c r="D701">
        <v>157.49113978134028</v>
      </c>
    </row>
    <row r="702" spans="2:4" x14ac:dyDescent="0.3">
      <c r="B702">
        <v>650</v>
      </c>
      <c r="C702">
        <v>553.00394963910435</v>
      </c>
      <c r="D702">
        <v>-119.00394963910435</v>
      </c>
    </row>
    <row r="703" spans="2:4" x14ac:dyDescent="0.3">
      <c r="B703">
        <v>651</v>
      </c>
      <c r="C703">
        <v>553.00394963910435</v>
      </c>
      <c r="D703">
        <v>-119.00394963910435</v>
      </c>
    </row>
    <row r="704" spans="2:4" x14ac:dyDescent="0.3">
      <c r="B704">
        <v>652</v>
      </c>
      <c r="C704">
        <v>508.41008331104507</v>
      </c>
      <c r="D704">
        <v>-74.410083311045071</v>
      </c>
    </row>
    <row r="705" spans="2:4" x14ac:dyDescent="0.3">
      <c r="B705">
        <v>653</v>
      </c>
      <c r="C705">
        <v>545.66856491534418</v>
      </c>
      <c r="D705">
        <v>-112.66856491534418</v>
      </c>
    </row>
    <row r="706" spans="2:4" x14ac:dyDescent="0.3">
      <c r="B706">
        <v>654</v>
      </c>
      <c r="C706">
        <v>422.83576427149336</v>
      </c>
      <c r="D706">
        <v>9.1642357285066396</v>
      </c>
    </row>
    <row r="707" spans="2:4" x14ac:dyDescent="0.3">
      <c r="B707">
        <v>655</v>
      </c>
      <c r="C707">
        <v>425.58071796304847</v>
      </c>
      <c r="D707">
        <v>5.4192820369515289</v>
      </c>
    </row>
    <row r="708" spans="2:4" x14ac:dyDescent="0.3">
      <c r="B708">
        <v>656</v>
      </c>
      <c r="C708">
        <v>349.3811136497398</v>
      </c>
      <c r="D708">
        <v>80.618886350260198</v>
      </c>
    </row>
    <row r="709" spans="2:4" x14ac:dyDescent="0.3">
      <c r="B709">
        <v>657</v>
      </c>
      <c r="C709">
        <v>436.89395930762129</v>
      </c>
      <c r="D709">
        <v>-8.8939593076212873</v>
      </c>
    </row>
    <row r="710" spans="2:4" x14ac:dyDescent="0.3">
      <c r="B710">
        <v>658</v>
      </c>
      <c r="C710">
        <v>455.2556834364413</v>
      </c>
      <c r="D710">
        <v>-29.255683436441302</v>
      </c>
    </row>
    <row r="711" spans="2:4" x14ac:dyDescent="0.3">
      <c r="B711">
        <v>659</v>
      </c>
      <c r="C711">
        <v>499.33777873726143</v>
      </c>
      <c r="D711">
        <v>-74.337778737261431</v>
      </c>
    </row>
    <row r="712" spans="2:4" x14ac:dyDescent="0.3">
      <c r="B712">
        <v>660</v>
      </c>
      <c r="C712">
        <v>499.33777873726143</v>
      </c>
      <c r="D712">
        <v>-74.337778737261431</v>
      </c>
    </row>
    <row r="713" spans="2:4" x14ac:dyDescent="0.3">
      <c r="B713">
        <v>661</v>
      </c>
      <c r="C713">
        <v>213.72302089901893</v>
      </c>
      <c r="D713">
        <v>210.27697910098107</v>
      </c>
    </row>
    <row r="714" spans="2:4" x14ac:dyDescent="0.3">
      <c r="B714">
        <v>662</v>
      </c>
      <c r="C714">
        <v>516.63719027923685</v>
      </c>
      <c r="D714">
        <v>-93.637190279236847</v>
      </c>
    </row>
    <row r="715" spans="2:4" x14ac:dyDescent="0.3">
      <c r="B715">
        <v>663</v>
      </c>
      <c r="C715">
        <v>395.78168678608245</v>
      </c>
      <c r="D715">
        <v>27.218313213917554</v>
      </c>
    </row>
    <row r="716" spans="2:4" x14ac:dyDescent="0.3">
      <c r="B716">
        <v>664</v>
      </c>
      <c r="C716">
        <v>438.0105506397793</v>
      </c>
      <c r="D716">
        <v>-16.010550639779296</v>
      </c>
    </row>
    <row r="717" spans="2:4" x14ac:dyDescent="0.3">
      <c r="B717">
        <v>665</v>
      </c>
      <c r="C717">
        <v>520.3746695993766</v>
      </c>
      <c r="D717">
        <v>-99.374669599376602</v>
      </c>
    </row>
    <row r="718" spans="2:4" x14ac:dyDescent="0.3">
      <c r="B718">
        <v>666</v>
      </c>
      <c r="C718">
        <v>338.64943029066592</v>
      </c>
      <c r="D718">
        <v>82.350569709334081</v>
      </c>
    </row>
    <row r="719" spans="2:4" x14ac:dyDescent="0.3">
      <c r="B719">
        <v>667</v>
      </c>
      <c r="C719">
        <v>446.74167452873672</v>
      </c>
      <c r="D719">
        <v>-26.741674528736723</v>
      </c>
    </row>
    <row r="720" spans="2:4" x14ac:dyDescent="0.3">
      <c r="B720">
        <v>668</v>
      </c>
      <c r="C720">
        <v>397.70470519146562</v>
      </c>
      <c r="D720">
        <v>22.295294808534379</v>
      </c>
    </row>
    <row r="721" spans="2:4" x14ac:dyDescent="0.3">
      <c r="B721">
        <v>669</v>
      </c>
      <c r="C721">
        <v>359.81038685635428</v>
      </c>
      <c r="D721">
        <v>58.189613143645715</v>
      </c>
    </row>
    <row r="722" spans="2:4" x14ac:dyDescent="0.3">
      <c r="B722">
        <v>670</v>
      </c>
      <c r="C722">
        <v>330.47660206778738</v>
      </c>
      <c r="D722">
        <v>85.523397932212617</v>
      </c>
    </row>
    <row r="723" spans="2:4" x14ac:dyDescent="0.3">
      <c r="B723">
        <v>671</v>
      </c>
      <c r="C723">
        <v>563.86745280822447</v>
      </c>
      <c r="D723">
        <v>-147.86745280822447</v>
      </c>
    </row>
    <row r="724" spans="2:4" x14ac:dyDescent="0.3">
      <c r="B724">
        <v>672</v>
      </c>
      <c r="C724">
        <v>518.43614298104694</v>
      </c>
      <c r="D724">
        <v>-103.43614298104694</v>
      </c>
    </row>
    <row r="725" spans="2:4" x14ac:dyDescent="0.3">
      <c r="B725">
        <v>673</v>
      </c>
      <c r="C725">
        <v>596.98524155577115</v>
      </c>
      <c r="D725">
        <v>-184.98524155577115</v>
      </c>
    </row>
    <row r="726" spans="2:4" x14ac:dyDescent="0.3">
      <c r="B726">
        <v>674</v>
      </c>
      <c r="C726">
        <v>402.38818550135045</v>
      </c>
      <c r="D726">
        <v>9.6118144986495508</v>
      </c>
    </row>
    <row r="727" spans="2:4" x14ac:dyDescent="0.3">
      <c r="B727">
        <v>675</v>
      </c>
      <c r="C727">
        <v>454.11582978486337</v>
      </c>
      <c r="D727">
        <v>-42.115829784863365</v>
      </c>
    </row>
    <row r="728" spans="2:4" x14ac:dyDescent="0.3">
      <c r="B728">
        <v>676</v>
      </c>
      <c r="C728">
        <v>442.22103045479167</v>
      </c>
      <c r="D728">
        <v>-30.221030454791673</v>
      </c>
    </row>
    <row r="729" spans="2:4" x14ac:dyDescent="0.3">
      <c r="B729">
        <v>677</v>
      </c>
      <c r="C729">
        <v>285.19262026360281</v>
      </c>
      <c r="D729">
        <v>125.80737973639719</v>
      </c>
    </row>
    <row r="730" spans="2:4" x14ac:dyDescent="0.3">
      <c r="B730">
        <v>678</v>
      </c>
      <c r="C730">
        <v>285.19262026360281</v>
      </c>
      <c r="D730">
        <v>125.80737973639719</v>
      </c>
    </row>
    <row r="731" spans="2:4" x14ac:dyDescent="0.3">
      <c r="B731">
        <v>679</v>
      </c>
      <c r="C731">
        <v>494.11151097424425</v>
      </c>
      <c r="D731">
        <v>-83.111510974244254</v>
      </c>
    </row>
    <row r="732" spans="2:4" x14ac:dyDescent="0.3">
      <c r="B732">
        <v>680</v>
      </c>
      <c r="C732">
        <v>256.75831182594095</v>
      </c>
      <c r="D732">
        <v>153.24168817405905</v>
      </c>
    </row>
    <row r="733" spans="2:4" x14ac:dyDescent="0.3">
      <c r="B733">
        <v>681</v>
      </c>
      <c r="C733">
        <v>466.46812139686102</v>
      </c>
      <c r="D733">
        <v>-56.468121396861022</v>
      </c>
    </row>
    <row r="734" spans="2:4" x14ac:dyDescent="0.3">
      <c r="B734">
        <v>682</v>
      </c>
      <c r="C734">
        <v>466.46812139686102</v>
      </c>
      <c r="D734">
        <v>-56.468121396861022</v>
      </c>
    </row>
    <row r="735" spans="2:4" x14ac:dyDescent="0.3">
      <c r="B735">
        <v>683</v>
      </c>
      <c r="C735">
        <v>376.5825191581439</v>
      </c>
      <c r="D735">
        <v>33.417480841856104</v>
      </c>
    </row>
    <row r="736" spans="2:4" x14ac:dyDescent="0.3">
      <c r="B736">
        <v>684</v>
      </c>
      <c r="C736">
        <v>611.94291294280424</v>
      </c>
      <c r="D736">
        <v>-201.94291294280424</v>
      </c>
    </row>
    <row r="737" spans="2:4" x14ac:dyDescent="0.3">
      <c r="B737">
        <v>685</v>
      </c>
      <c r="C737">
        <v>529.34617078900715</v>
      </c>
      <c r="D737">
        <v>-119.34617078900715</v>
      </c>
    </row>
    <row r="738" spans="2:4" x14ac:dyDescent="0.3">
      <c r="B738">
        <v>686</v>
      </c>
      <c r="C738">
        <v>259.54979015633592</v>
      </c>
      <c r="D738">
        <v>148.45020984366408</v>
      </c>
    </row>
    <row r="739" spans="2:4" x14ac:dyDescent="0.3">
      <c r="B739">
        <v>687</v>
      </c>
      <c r="C739">
        <v>499.33002463078816</v>
      </c>
      <c r="D739">
        <v>-91.330024630788159</v>
      </c>
    </row>
    <row r="740" spans="2:4" x14ac:dyDescent="0.3">
      <c r="B740">
        <v>688</v>
      </c>
      <c r="C740">
        <v>317.58152300265743</v>
      </c>
      <c r="D740">
        <v>89.418476997342566</v>
      </c>
    </row>
    <row r="741" spans="2:4" x14ac:dyDescent="0.3">
      <c r="B741">
        <v>689</v>
      </c>
      <c r="C741">
        <v>465.27398899996984</v>
      </c>
      <c r="D741">
        <v>-58.273988999969845</v>
      </c>
    </row>
    <row r="742" spans="2:4" x14ac:dyDescent="0.3">
      <c r="B742">
        <v>690</v>
      </c>
      <c r="C742">
        <v>449.61844803033824</v>
      </c>
      <c r="D742">
        <v>-42.618448030338243</v>
      </c>
    </row>
    <row r="743" spans="2:4" x14ac:dyDescent="0.3">
      <c r="B743">
        <v>691</v>
      </c>
      <c r="C743">
        <v>544.72256392559916</v>
      </c>
      <c r="D743">
        <v>-137.72256392559916</v>
      </c>
    </row>
    <row r="744" spans="2:4" x14ac:dyDescent="0.3">
      <c r="B744">
        <v>692</v>
      </c>
      <c r="C744">
        <v>396.33222834568812</v>
      </c>
      <c r="D744">
        <v>9.6677716543118777</v>
      </c>
    </row>
    <row r="745" spans="2:4" x14ac:dyDescent="0.3">
      <c r="B745">
        <v>693</v>
      </c>
      <c r="C745">
        <v>396.33222834568812</v>
      </c>
      <c r="D745">
        <v>9.6677716543118777</v>
      </c>
    </row>
    <row r="746" spans="2:4" x14ac:dyDescent="0.3">
      <c r="B746">
        <v>694</v>
      </c>
      <c r="C746">
        <v>324.90915361994416</v>
      </c>
      <c r="D746">
        <v>79.090846380055837</v>
      </c>
    </row>
    <row r="747" spans="2:4" x14ac:dyDescent="0.3">
      <c r="B747">
        <v>695</v>
      </c>
      <c r="C747">
        <v>374.35709060030126</v>
      </c>
      <c r="D747">
        <v>28.642909399698738</v>
      </c>
    </row>
    <row r="748" spans="2:4" x14ac:dyDescent="0.3">
      <c r="B748">
        <v>696</v>
      </c>
      <c r="C748">
        <v>354.21192198261775</v>
      </c>
      <c r="D748">
        <v>47.788078017382247</v>
      </c>
    </row>
    <row r="749" spans="2:4" x14ac:dyDescent="0.3">
      <c r="B749">
        <v>697</v>
      </c>
      <c r="C749">
        <v>299.52220902629682</v>
      </c>
      <c r="D749">
        <v>100.47779097370318</v>
      </c>
    </row>
    <row r="750" spans="2:4" x14ac:dyDescent="0.3">
      <c r="B750">
        <v>698</v>
      </c>
      <c r="C750">
        <v>465.28174310644323</v>
      </c>
      <c r="D750">
        <v>-65.28174310644323</v>
      </c>
    </row>
    <row r="751" spans="2:4" x14ac:dyDescent="0.3">
      <c r="B751">
        <v>699</v>
      </c>
      <c r="C751">
        <v>317.62029353502402</v>
      </c>
      <c r="D751">
        <v>81.379706464975982</v>
      </c>
    </row>
    <row r="752" spans="2:4" x14ac:dyDescent="0.3">
      <c r="B752">
        <v>700</v>
      </c>
      <c r="C752">
        <v>438.10359991745912</v>
      </c>
      <c r="D752">
        <v>-39.103599917459121</v>
      </c>
    </row>
    <row r="753" spans="2:4" x14ac:dyDescent="0.3">
      <c r="B753">
        <v>701</v>
      </c>
      <c r="C753">
        <v>567.67471908662424</v>
      </c>
      <c r="D753">
        <v>-168.67471908662424</v>
      </c>
    </row>
    <row r="754" spans="2:4" x14ac:dyDescent="0.3">
      <c r="B754">
        <v>702</v>
      </c>
      <c r="C754">
        <v>447.91254460620797</v>
      </c>
      <c r="D754">
        <v>-49.912544606207973</v>
      </c>
    </row>
    <row r="755" spans="2:4" x14ac:dyDescent="0.3">
      <c r="B755">
        <v>703</v>
      </c>
      <c r="C755">
        <v>387.07382521654489</v>
      </c>
      <c r="D755">
        <v>10.92617478345511</v>
      </c>
    </row>
    <row r="756" spans="2:4" x14ac:dyDescent="0.3">
      <c r="B756">
        <v>704</v>
      </c>
      <c r="C756">
        <v>387.07382521654489</v>
      </c>
      <c r="D756">
        <v>10.92617478345511</v>
      </c>
    </row>
    <row r="757" spans="2:4" x14ac:dyDescent="0.3">
      <c r="B757">
        <v>705</v>
      </c>
      <c r="C757">
        <v>416.88061049998424</v>
      </c>
      <c r="D757">
        <v>-18.880610499984243</v>
      </c>
    </row>
    <row r="758" spans="2:4" x14ac:dyDescent="0.3">
      <c r="B758">
        <v>706</v>
      </c>
      <c r="C758">
        <v>416.88061049998424</v>
      </c>
      <c r="D758">
        <v>-18.880610499984243</v>
      </c>
    </row>
    <row r="759" spans="2:4" x14ac:dyDescent="0.3">
      <c r="B759">
        <v>707</v>
      </c>
      <c r="C759">
        <v>529.95099109392595</v>
      </c>
      <c r="D759">
        <v>-131.95099109392595</v>
      </c>
    </row>
    <row r="760" spans="2:4" x14ac:dyDescent="0.3">
      <c r="B760">
        <v>708</v>
      </c>
      <c r="C760">
        <v>408.05643733334688</v>
      </c>
      <c r="D760">
        <v>-11.056437333346878</v>
      </c>
    </row>
    <row r="761" spans="2:4" x14ac:dyDescent="0.3">
      <c r="B761">
        <v>709</v>
      </c>
      <c r="C761">
        <v>408.05643733334688</v>
      </c>
      <c r="D761">
        <v>-11.056437333346878</v>
      </c>
    </row>
    <row r="762" spans="2:4" x14ac:dyDescent="0.3">
      <c r="B762">
        <v>710</v>
      </c>
      <c r="C762">
        <v>408.38986391169959</v>
      </c>
      <c r="D762">
        <v>-11.389863911699592</v>
      </c>
    </row>
    <row r="763" spans="2:4" x14ac:dyDescent="0.3">
      <c r="B763">
        <v>711</v>
      </c>
      <c r="C763">
        <v>519.8706526786109</v>
      </c>
      <c r="D763">
        <v>-124.8706526786109</v>
      </c>
    </row>
    <row r="764" spans="2:4" x14ac:dyDescent="0.3">
      <c r="B764">
        <v>712</v>
      </c>
      <c r="C764">
        <v>432.10192150710992</v>
      </c>
      <c r="D764">
        <v>-37.101921507109921</v>
      </c>
    </row>
    <row r="765" spans="2:4" x14ac:dyDescent="0.3">
      <c r="B765">
        <v>713</v>
      </c>
      <c r="C765">
        <v>225.79616467797706</v>
      </c>
      <c r="D765">
        <v>167.20383532202294</v>
      </c>
    </row>
    <row r="766" spans="2:4" x14ac:dyDescent="0.3">
      <c r="B766">
        <v>714</v>
      </c>
      <c r="C766">
        <v>308.98997303021969</v>
      </c>
      <c r="D766">
        <v>84.010026969780313</v>
      </c>
    </row>
    <row r="767" spans="2:4" x14ac:dyDescent="0.3">
      <c r="B767">
        <v>715</v>
      </c>
      <c r="C767">
        <v>231.21628510282721</v>
      </c>
      <c r="D767">
        <v>160.78371489717279</v>
      </c>
    </row>
    <row r="768" spans="2:4" x14ac:dyDescent="0.3">
      <c r="B768">
        <v>716</v>
      </c>
      <c r="C768">
        <v>407.56792862552771</v>
      </c>
      <c r="D768">
        <v>-16.567928625527713</v>
      </c>
    </row>
    <row r="769" spans="2:4" x14ac:dyDescent="0.3">
      <c r="B769">
        <v>717</v>
      </c>
      <c r="C769">
        <v>463.18038025217362</v>
      </c>
      <c r="D769">
        <v>-73.18038025217362</v>
      </c>
    </row>
    <row r="770" spans="2:4" x14ac:dyDescent="0.3">
      <c r="B770">
        <v>718</v>
      </c>
      <c r="C770">
        <v>463.18038025217362</v>
      </c>
      <c r="D770">
        <v>-73.18038025217362</v>
      </c>
    </row>
    <row r="771" spans="2:4" x14ac:dyDescent="0.3">
      <c r="B771">
        <v>719</v>
      </c>
      <c r="C771">
        <v>274.01895283554967</v>
      </c>
      <c r="D771">
        <v>114.98104716445033</v>
      </c>
    </row>
    <row r="772" spans="2:4" x14ac:dyDescent="0.3">
      <c r="B772">
        <v>720</v>
      </c>
      <c r="C772">
        <v>428.38770450638998</v>
      </c>
      <c r="D772">
        <v>-39.38770450638998</v>
      </c>
    </row>
    <row r="773" spans="2:4" x14ac:dyDescent="0.3">
      <c r="B773">
        <v>721</v>
      </c>
      <c r="C773">
        <v>406.11015660854372</v>
      </c>
      <c r="D773">
        <v>-18.110156608543718</v>
      </c>
    </row>
    <row r="774" spans="2:4" x14ac:dyDescent="0.3">
      <c r="B774">
        <v>722</v>
      </c>
      <c r="C774">
        <v>570.10175441277329</v>
      </c>
      <c r="D774">
        <v>-183.10175441277329</v>
      </c>
    </row>
    <row r="775" spans="2:4" x14ac:dyDescent="0.3">
      <c r="B775">
        <v>723</v>
      </c>
      <c r="C775">
        <v>395.9677853414421</v>
      </c>
      <c r="D775">
        <v>-8.9677853414420952</v>
      </c>
    </row>
    <row r="776" spans="2:4" x14ac:dyDescent="0.3">
      <c r="B776">
        <v>724</v>
      </c>
      <c r="C776">
        <v>555.75665743713262</v>
      </c>
      <c r="D776">
        <v>-168.75665743713262</v>
      </c>
    </row>
    <row r="777" spans="2:4" x14ac:dyDescent="0.3">
      <c r="B777">
        <v>725</v>
      </c>
      <c r="C777">
        <v>373.45761424939622</v>
      </c>
      <c r="D777">
        <v>13.542385750603785</v>
      </c>
    </row>
    <row r="778" spans="2:4" x14ac:dyDescent="0.3">
      <c r="B778">
        <v>726</v>
      </c>
      <c r="C778">
        <v>283.60302843657234</v>
      </c>
      <c r="D778">
        <v>102.39697156342766</v>
      </c>
    </row>
    <row r="779" spans="2:4" x14ac:dyDescent="0.3">
      <c r="B779">
        <v>727</v>
      </c>
      <c r="C779">
        <v>564.4335025807768</v>
      </c>
      <c r="D779">
        <v>-178.4335025807768</v>
      </c>
    </row>
    <row r="780" spans="2:4" x14ac:dyDescent="0.3">
      <c r="B780">
        <v>728</v>
      </c>
      <c r="C780">
        <v>406.49010782573635</v>
      </c>
      <c r="D780">
        <v>-22.490107825736345</v>
      </c>
    </row>
    <row r="781" spans="2:4" x14ac:dyDescent="0.3">
      <c r="B781">
        <v>729</v>
      </c>
      <c r="C781">
        <v>406.49010782573635</v>
      </c>
      <c r="D781">
        <v>-22.490107825736345</v>
      </c>
    </row>
    <row r="782" spans="2:4" x14ac:dyDescent="0.3">
      <c r="B782">
        <v>730</v>
      </c>
      <c r="C782">
        <v>309.72661314518501</v>
      </c>
      <c r="D782">
        <v>74.273386854814987</v>
      </c>
    </row>
    <row r="783" spans="2:4" x14ac:dyDescent="0.3">
      <c r="B783">
        <v>731</v>
      </c>
      <c r="C783">
        <v>333.52396591180189</v>
      </c>
      <c r="D783">
        <v>50.476034088198105</v>
      </c>
    </row>
    <row r="784" spans="2:4" x14ac:dyDescent="0.3">
      <c r="B784">
        <v>732</v>
      </c>
      <c r="C784">
        <v>347.41157060551672</v>
      </c>
      <c r="D784">
        <v>35.588429394483285</v>
      </c>
    </row>
    <row r="785" spans="2:4" x14ac:dyDescent="0.3">
      <c r="B785">
        <v>733</v>
      </c>
      <c r="C785">
        <v>374.89987805343361</v>
      </c>
      <c r="D785">
        <v>7.1001219465663894</v>
      </c>
    </row>
    <row r="786" spans="2:4" x14ac:dyDescent="0.3">
      <c r="B786">
        <v>734</v>
      </c>
      <c r="C786">
        <v>403.67536717592145</v>
      </c>
      <c r="D786">
        <v>-21.675367175921451</v>
      </c>
    </row>
    <row r="787" spans="2:4" x14ac:dyDescent="0.3">
      <c r="B787">
        <v>735</v>
      </c>
      <c r="C787">
        <v>447.13713395887606</v>
      </c>
      <c r="D787">
        <v>-66.137133958876063</v>
      </c>
    </row>
    <row r="788" spans="2:4" x14ac:dyDescent="0.3">
      <c r="B788">
        <v>736</v>
      </c>
      <c r="C788">
        <v>399.89911732341494</v>
      </c>
      <c r="D788">
        <v>-18.899117323414941</v>
      </c>
    </row>
    <row r="789" spans="2:4" x14ac:dyDescent="0.3">
      <c r="B789">
        <v>737</v>
      </c>
      <c r="C789">
        <v>477.93644487090029</v>
      </c>
      <c r="D789">
        <v>-97.936444870900289</v>
      </c>
    </row>
    <row r="790" spans="2:4" x14ac:dyDescent="0.3">
      <c r="B790">
        <v>738</v>
      </c>
      <c r="C790">
        <v>299.83237328522961</v>
      </c>
      <c r="D790">
        <v>80.167626714770392</v>
      </c>
    </row>
    <row r="791" spans="2:4" x14ac:dyDescent="0.3">
      <c r="B791">
        <v>739</v>
      </c>
      <c r="C791">
        <v>386.09680780090662</v>
      </c>
      <c r="D791">
        <v>-7.0968078009066176</v>
      </c>
    </row>
    <row r="792" spans="2:4" x14ac:dyDescent="0.3">
      <c r="B792">
        <v>740</v>
      </c>
      <c r="C792">
        <v>232.10800734725893</v>
      </c>
      <c r="D792">
        <v>146.89199265274107</v>
      </c>
    </row>
    <row r="793" spans="2:4" x14ac:dyDescent="0.3">
      <c r="B793">
        <v>741</v>
      </c>
      <c r="C793">
        <v>375.39614086772605</v>
      </c>
      <c r="D793">
        <v>2.6038591322739535</v>
      </c>
    </row>
    <row r="794" spans="2:4" x14ac:dyDescent="0.3">
      <c r="B794">
        <v>742</v>
      </c>
      <c r="C794">
        <v>240.93993462036963</v>
      </c>
      <c r="D794">
        <v>137.06006537963037</v>
      </c>
    </row>
    <row r="795" spans="2:4" x14ac:dyDescent="0.3">
      <c r="B795">
        <v>743</v>
      </c>
      <c r="C795">
        <v>485.27182959466035</v>
      </c>
      <c r="D795">
        <v>-107.27182959466035</v>
      </c>
    </row>
    <row r="796" spans="2:4" x14ac:dyDescent="0.3">
      <c r="B796">
        <v>744</v>
      </c>
      <c r="C796">
        <v>317.46521140555762</v>
      </c>
      <c r="D796">
        <v>60.534788594442375</v>
      </c>
    </row>
    <row r="797" spans="2:4" x14ac:dyDescent="0.3">
      <c r="B797">
        <v>745</v>
      </c>
      <c r="C797">
        <v>359.7173375786744</v>
      </c>
      <c r="D797">
        <v>18.282662421325597</v>
      </c>
    </row>
    <row r="798" spans="2:4" x14ac:dyDescent="0.3">
      <c r="B798">
        <v>746</v>
      </c>
      <c r="C798">
        <v>359.7173375786744</v>
      </c>
      <c r="D798">
        <v>18.282662421325597</v>
      </c>
    </row>
    <row r="799" spans="2:4" x14ac:dyDescent="0.3">
      <c r="B799">
        <v>747</v>
      </c>
      <c r="C799">
        <v>461.82341161934272</v>
      </c>
      <c r="D799">
        <v>-84.823411619342721</v>
      </c>
    </row>
    <row r="800" spans="2:4" x14ac:dyDescent="0.3">
      <c r="B800">
        <v>748</v>
      </c>
      <c r="C800">
        <v>280.64095976376439</v>
      </c>
      <c r="D800">
        <v>95.359040236235614</v>
      </c>
    </row>
    <row r="801" spans="2:4" x14ac:dyDescent="0.3">
      <c r="B801">
        <v>749</v>
      </c>
      <c r="C801">
        <v>411.48375239455396</v>
      </c>
      <c r="D801">
        <v>-35.48375239455396</v>
      </c>
    </row>
    <row r="802" spans="2:4" x14ac:dyDescent="0.3">
      <c r="B802">
        <v>750</v>
      </c>
      <c r="C802">
        <v>562.4019266847672</v>
      </c>
      <c r="D802">
        <v>-186.4019266847672</v>
      </c>
    </row>
    <row r="803" spans="2:4" x14ac:dyDescent="0.3">
      <c r="B803">
        <v>751</v>
      </c>
      <c r="C803">
        <v>323.26528304760046</v>
      </c>
      <c r="D803">
        <v>52.734716952399538</v>
      </c>
    </row>
    <row r="804" spans="2:4" x14ac:dyDescent="0.3">
      <c r="B804">
        <v>752</v>
      </c>
      <c r="C804">
        <v>476.03668878493698</v>
      </c>
      <c r="D804">
        <v>-101.03668878493698</v>
      </c>
    </row>
    <row r="805" spans="2:4" x14ac:dyDescent="0.3">
      <c r="B805">
        <v>753</v>
      </c>
      <c r="C805">
        <v>476.03668878493698</v>
      </c>
      <c r="D805">
        <v>-101.03668878493698</v>
      </c>
    </row>
    <row r="806" spans="2:4" x14ac:dyDescent="0.3">
      <c r="B806">
        <v>754</v>
      </c>
      <c r="C806">
        <v>329.20492860616304</v>
      </c>
      <c r="D806">
        <v>44.795071393836963</v>
      </c>
    </row>
    <row r="807" spans="2:4" x14ac:dyDescent="0.3">
      <c r="B807">
        <v>755</v>
      </c>
      <c r="C807">
        <v>272.70075473508541</v>
      </c>
      <c r="D807">
        <v>100.29924526491459</v>
      </c>
    </row>
    <row r="808" spans="2:4" x14ac:dyDescent="0.3">
      <c r="B808">
        <v>756</v>
      </c>
      <c r="C808">
        <v>501.54769908215752</v>
      </c>
      <c r="D808">
        <v>-129.54769908215752</v>
      </c>
    </row>
    <row r="809" spans="2:4" x14ac:dyDescent="0.3">
      <c r="B809">
        <v>757</v>
      </c>
      <c r="C809">
        <v>415.42283848300013</v>
      </c>
      <c r="D809">
        <v>-43.422838483000135</v>
      </c>
    </row>
    <row r="810" spans="2:4" x14ac:dyDescent="0.3">
      <c r="B810">
        <v>758</v>
      </c>
      <c r="C810">
        <v>417.40013563369661</v>
      </c>
      <c r="D810">
        <v>-46.400135633696607</v>
      </c>
    </row>
    <row r="811" spans="2:4" x14ac:dyDescent="0.3">
      <c r="B811">
        <v>759</v>
      </c>
      <c r="C811">
        <v>409.36688132733781</v>
      </c>
      <c r="D811">
        <v>-38.366881327337808</v>
      </c>
    </row>
    <row r="812" spans="2:4" x14ac:dyDescent="0.3">
      <c r="B812">
        <v>760</v>
      </c>
      <c r="C812">
        <v>328.28994404231139</v>
      </c>
      <c r="D812">
        <v>42.71005595768861</v>
      </c>
    </row>
    <row r="813" spans="2:4" x14ac:dyDescent="0.3">
      <c r="B813">
        <v>761</v>
      </c>
      <c r="C813">
        <v>380.79299897315627</v>
      </c>
      <c r="D813">
        <v>-9.7929989731562728</v>
      </c>
    </row>
    <row r="814" spans="2:4" x14ac:dyDescent="0.3">
      <c r="B814">
        <v>762</v>
      </c>
      <c r="C814">
        <v>291.05472475743215</v>
      </c>
      <c r="D814">
        <v>78.945275242567845</v>
      </c>
    </row>
    <row r="815" spans="2:4" x14ac:dyDescent="0.3">
      <c r="B815">
        <v>763</v>
      </c>
      <c r="C815">
        <v>290.6670194337662</v>
      </c>
      <c r="D815">
        <v>78.3329805662338</v>
      </c>
    </row>
    <row r="816" spans="2:4" x14ac:dyDescent="0.3">
      <c r="B816">
        <v>764</v>
      </c>
      <c r="C816">
        <v>505.50229338355035</v>
      </c>
      <c r="D816">
        <v>-137.50229338355035</v>
      </c>
    </row>
    <row r="817" spans="2:4" x14ac:dyDescent="0.3">
      <c r="B817">
        <v>765</v>
      </c>
      <c r="C817">
        <v>353.99480700136479</v>
      </c>
      <c r="D817">
        <v>14.005192998635209</v>
      </c>
    </row>
    <row r="818" spans="2:4" x14ac:dyDescent="0.3">
      <c r="B818">
        <v>766</v>
      </c>
      <c r="C818">
        <v>353.99480700136479</v>
      </c>
      <c r="D818">
        <v>14.005192998635209</v>
      </c>
    </row>
    <row r="819" spans="2:4" x14ac:dyDescent="0.3">
      <c r="B819">
        <v>767</v>
      </c>
      <c r="C819">
        <v>332.64775188031683</v>
      </c>
      <c r="D819">
        <v>34.352248119683168</v>
      </c>
    </row>
    <row r="820" spans="2:4" x14ac:dyDescent="0.3">
      <c r="B820">
        <v>768</v>
      </c>
      <c r="C820">
        <v>307.15224979604301</v>
      </c>
      <c r="D820">
        <v>59.847750203956991</v>
      </c>
    </row>
    <row r="821" spans="2:4" x14ac:dyDescent="0.3">
      <c r="B821">
        <v>769</v>
      </c>
      <c r="C821">
        <v>472.2681930389038</v>
      </c>
      <c r="D821">
        <v>-106.2681930389038</v>
      </c>
    </row>
    <row r="822" spans="2:4" x14ac:dyDescent="0.3">
      <c r="B822">
        <v>770</v>
      </c>
      <c r="C822">
        <v>406.26523873801011</v>
      </c>
      <c r="D822">
        <v>-41.265238738010112</v>
      </c>
    </row>
    <row r="823" spans="2:4" x14ac:dyDescent="0.3">
      <c r="B823">
        <v>771</v>
      </c>
      <c r="C823">
        <v>368.55701895825842</v>
      </c>
      <c r="D823">
        <v>-3.5570189582584248</v>
      </c>
    </row>
    <row r="824" spans="2:4" x14ac:dyDescent="0.3">
      <c r="B824">
        <v>772</v>
      </c>
      <c r="C824">
        <v>533.13792885446014</v>
      </c>
      <c r="D824">
        <v>-169.13792885446014</v>
      </c>
    </row>
    <row r="825" spans="2:4" x14ac:dyDescent="0.3">
      <c r="B825">
        <v>773</v>
      </c>
      <c r="C825">
        <v>539.70565703736156</v>
      </c>
      <c r="D825">
        <v>-177.70565703736156</v>
      </c>
    </row>
    <row r="826" spans="2:4" x14ac:dyDescent="0.3">
      <c r="B826">
        <v>774</v>
      </c>
      <c r="C826">
        <v>385.1197903852684</v>
      </c>
      <c r="D826">
        <v>-23.119790385268402</v>
      </c>
    </row>
    <row r="827" spans="2:4" x14ac:dyDescent="0.3">
      <c r="B827">
        <v>775</v>
      </c>
      <c r="C827">
        <v>395.0993254164303</v>
      </c>
      <c r="D827">
        <v>-36.099325416430304</v>
      </c>
    </row>
    <row r="828" spans="2:4" x14ac:dyDescent="0.3">
      <c r="B828">
        <v>776</v>
      </c>
      <c r="C828">
        <v>269.85499765937726</v>
      </c>
      <c r="D828">
        <v>89.145002340622739</v>
      </c>
    </row>
    <row r="829" spans="2:4" x14ac:dyDescent="0.3">
      <c r="B829">
        <v>777</v>
      </c>
      <c r="C829">
        <v>457.11666899003802</v>
      </c>
      <c r="D829">
        <v>-99.116668990038022</v>
      </c>
    </row>
    <row r="830" spans="2:4" x14ac:dyDescent="0.3">
      <c r="B830">
        <v>778</v>
      </c>
      <c r="C830">
        <v>457.11666899003802</v>
      </c>
      <c r="D830">
        <v>-99.116668990038022</v>
      </c>
    </row>
    <row r="831" spans="2:4" x14ac:dyDescent="0.3">
      <c r="B831">
        <v>779</v>
      </c>
      <c r="C831">
        <v>421.59510723576233</v>
      </c>
      <c r="D831">
        <v>-64.595107235762327</v>
      </c>
    </row>
    <row r="832" spans="2:4" x14ac:dyDescent="0.3">
      <c r="B832">
        <v>780</v>
      </c>
      <c r="C832">
        <v>375.17902588647308</v>
      </c>
      <c r="D832">
        <v>-19.179025886473084</v>
      </c>
    </row>
    <row r="833" spans="2:4" x14ac:dyDescent="0.3">
      <c r="B833">
        <v>781</v>
      </c>
      <c r="C833">
        <v>375.17902588647308</v>
      </c>
      <c r="D833">
        <v>-19.179025886473084</v>
      </c>
    </row>
    <row r="834" spans="2:4" x14ac:dyDescent="0.3">
      <c r="B834">
        <v>782</v>
      </c>
      <c r="C834">
        <v>344.30217390971569</v>
      </c>
      <c r="D834">
        <v>11.697826090284309</v>
      </c>
    </row>
    <row r="835" spans="2:4" x14ac:dyDescent="0.3">
      <c r="B835">
        <v>783</v>
      </c>
      <c r="C835">
        <v>493.39813317869886</v>
      </c>
      <c r="D835">
        <v>-138.39813317869886</v>
      </c>
    </row>
    <row r="836" spans="2:4" x14ac:dyDescent="0.3">
      <c r="B836">
        <v>784</v>
      </c>
      <c r="C836">
        <v>456.67468492105883</v>
      </c>
      <c r="D836">
        <v>-102.67468492105883</v>
      </c>
    </row>
    <row r="837" spans="2:4" x14ac:dyDescent="0.3">
      <c r="B837">
        <v>785</v>
      </c>
      <c r="C837">
        <v>447.53259338901529</v>
      </c>
      <c r="D837">
        <v>-94.53259338901529</v>
      </c>
    </row>
    <row r="838" spans="2:4" x14ac:dyDescent="0.3">
      <c r="B838">
        <v>786</v>
      </c>
      <c r="C838">
        <v>322.21847867370235</v>
      </c>
      <c r="D838">
        <v>29.78152132629765</v>
      </c>
    </row>
    <row r="839" spans="2:4" x14ac:dyDescent="0.3">
      <c r="B839">
        <v>787</v>
      </c>
      <c r="C839">
        <v>278.27595728940196</v>
      </c>
      <c r="D839">
        <v>72.724042710598042</v>
      </c>
    </row>
    <row r="840" spans="2:4" x14ac:dyDescent="0.3">
      <c r="B840">
        <v>788</v>
      </c>
      <c r="C840">
        <v>517.13345309352917</v>
      </c>
      <c r="D840">
        <v>-167.13345309352917</v>
      </c>
    </row>
    <row r="841" spans="2:4" x14ac:dyDescent="0.3">
      <c r="B841">
        <v>789</v>
      </c>
      <c r="C841">
        <v>517.13345309352917</v>
      </c>
      <c r="D841">
        <v>-167.13345309352917</v>
      </c>
    </row>
    <row r="842" spans="2:4" x14ac:dyDescent="0.3">
      <c r="B842">
        <v>790</v>
      </c>
      <c r="C842">
        <v>262.63592453271696</v>
      </c>
      <c r="D842">
        <v>87.364075467283044</v>
      </c>
    </row>
    <row r="843" spans="2:4" x14ac:dyDescent="0.3">
      <c r="B843">
        <v>791</v>
      </c>
      <c r="C843">
        <v>347.71398075797617</v>
      </c>
      <c r="D843">
        <v>2.2860192420238263</v>
      </c>
    </row>
    <row r="844" spans="2:4" x14ac:dyDescent="0.3">
      <c r="B844">
        <v>792</v>
      </c>
      <c r="C844">
        <v>299.43691385509032</v>
      </c>
      <c r="D844">
        <v>50.563086144909676</v>
      </c>
    </row>
    <row r="845" spans="2:4" x14ac:dyDescent="0.3">
      <c r="B845">
        <v>793</v>
      </c>
      <c r="C845">
        <v>336.80395295001597</v>
      </c>
      <c r="D845">
        <v>12.196047049984031</v>
      </c>
    </row>
    <row r="846" spans="2:4" x14ac:dyDescent="0.3">
      <c r="B846">
        <v>794</v>
      </c>
      <c r="C846">
        <v>315.52668478722785</v>
      </c>
      <c r="D846">
        <v>33.47331521277215</v>
      </c>
    </row>
    <row r="847" spans="2:4" x14ac:dyDescent="0.3">
      <c r="B847">
        <v>795</v>
      </c>
      <c r="C847">
        <v>417.36136510133002</v>
      </c>
      <c r="D847">
        <v>-68.361365101330023</v>
      </c>
    </row>
    <row r="848" spans="2:4" x14ac:dyDescent="0.3">
      <c r="B848">
        <v>796</v>
      </c>
      <c r="C848">
        <v>336.07506694152391</v>
      </c>
      <c r="D848">
        <v>10.924933058476086</v>
      </c>
    </row>
    <row r="849" spans="2:4" x14ac:dyDescent="0.3">
      <c r="B849">
        <v>797</v>
      </c>
      <c r="C849">
        <v>447.36975715307568</v>
      </c>
      <c r="D849">
        <v>-100.36975715307568</v>
      </c>
    </row>
    <row r="850" spans="2:4" x14ac:dyDescent="0.3">
      <c r="B850">
        <v>798</v>
      </c>
      <c r="C850">
        <v>447.36975715307568</v>
      </c>
      <c r="D850">
        <v>-100.36975715307568</v>
      </c>
    </row>
    <row r="851" spans="2:4" x14ac:dyDescent="0.3">
      <c r="B851">
        <v>799</v>
      </c>
      <c r="C851">
        <v>409.77009486395042</v>
      </c>
      <c r="D851">
        <v>-63.770094863950419</v>
      </c>
    </row>
    <row r="852" spans="2:4" x14ac:dyDescent="0.3">
      <c r="B852">
        <v>800</v>
      </c>
      <c r="C852">
        <v>455.18589647818152</v>
      </c>
      <c r="D852">
        <v>-110.18589647818152</v>
      </c>
    </row>
    <row r="853" spans="2:4" x14ac:dyDescent="0.3">
      <c r="B853">
        <v>801</v>
      </c>
      <c r="C853">
        <v>576.93312221576753</v>
      </c>
      <c r="D853">
        <v>-231.93312221576753</v>
      </c>
    </row>
    <row r="854" spans="2:4" x14ac:dyDescent="0.3">
      <c r="B854">
        <v>802</v>
      </c>
      <c r="C854">
        <v>572.38146171592916</v>
      </c>
      <c r="D854">
        <v>-228.38146171592916</v>
      </c>
    </row>
    <row r="855" spans="2:4" x14ac:dyDescent="0.3">
      <c r="B855">
        <v>803</v>
      </c>
      <c r="C855">
        <v>348.66773585419446</v>
      </c>
      <c r="D855">
        <v>-4.6677358541944614</v>
      </c>
    </row>
    <row r="856" spans="2:4" x14ac:dyDescent="0.3">
      <c r="B856">
        <v>804</v>
      </c>
      <c r="C856">
        <v>448.88956202184619</v>
      </c>
      <c r="D856">
        <v>-104.88956202184619</v>
      </c>
    </row>
    <row r="857" spans="2:4" x14ac:dyDescent="0.3">
      <c r="B857">
        <v>805</v>
      </c>
      <c r="C857">
        <v>257.02970555250715</v>
      </c>
      <c r="D857">
        <v>84.970294447492847</v>
      </c>
    </row>
    <row r="858" spans="2:4" x14ac:dyDescent="0.3">
      <c r="B858">
        <v>806</v>
      </c>
      <c r="C858">
        <v>297.35881332024076</v>
      </c>
      <c r="D858">
        <v>44.641186679759244</v>
      </c>
    </row>
    <row r="859" spans="2:4" x14ac:dyDescent="0.3">
      <c r="B859">
        <v>807</v>
      </c>
      <c r="C859">
        <v>523.37550880455137</v>
      </c>
      <c r="D859">
        <v>-181.37550880455137</v>
      </c>
    </row>
    <row r="860" spans="2:4" x14ac:dyDescent="0.3">
      <c r="B860">
        <v>808</v>
      </c>
      <c r="C860">
        <v>358.87989407955592</v>
      </c>
      <c r="D860">
        <v>-17.879894079555925</v>
      </c>
    </row>
    <row r="861" spans="2:4" x14ac:dyDescent="0.3">
      <c r="B861">
        <v>809</v>
      </c>
      <c r="C861">
        <v>487.52052047192291</v>
      </c>
      <c r="D861">
        <v>-147.52052047192291</v>
      </c>
    </row>
    <row r="862" spans="2:4" x14ac:dyDescent="0.3">
      <c r="B862">
        <v>810</v>
      </c>
      <c r="C862">
        <v>487.52052047192291</v>
      </c>
      <c r="D862">
        <v>-147.52052047192291</v>
      </c>
    </row>
    <row r="863" spans="2:4" x14ac:dyDescent="0.3">
      <c r="B863">
        <v>811</v>
      </c>
      <c r="C863">
        <v>488.52080020698105</v>
      </c>
      <c r="D863">
        <v>-148.52080020698105</v>
      </c>
    </row>
    <row r="864" spans="2:4" x14ac:dyDescent="0.3">
      <c r="B864">
        <v>812</v>
      </c>
      <c r="C864">
        <v>379.14912840081257</v>
      </c>
      <c r="D864">
        <v>-41.149128400812572</v>
      </c>
    </row>
    <row r="865" spans="2:4" x14ac:dyDescent="0.3">
      <c r="B865">
        <v>813</v>
      </c>
      <c r="C865">
        <v>455.86050374136022</v>
      </c>
      <c r="D865">
        <v>-119.86050374136022</v>
      </c>
    </row>
    <row r="866" spans="2:4" x14ac:dyDescent="0.3">
      <c r="B866">
        <v>814</v>
      </c>
      <c r="C866">
        <v>453.53427179936449</v>
      </c>
      <c r="D866">
        <v>-117.53427179936449</v>
      </c>
    </row>
    <row r="867" spans="2:4" x14ac:dyDescent="0.3">
      <c r="B867">
        <v>815</v>
      </c>
      <c r="C867">
        <v>424.1772246913776</v>
      </c>
      <c r="D867">
        <v>-88.177224691377603</v>
      </c>
    </row>
    <row r="868" spans="2:4" x14ac:dyDescent="0.3">
      <c r="B868">
        <v>816</v>
      </c>
      <c r="C868">
        <v>317.05424376247174</v>
      </c>
      <c r="D868">
        <v>17.945756237528258</v>
      </c>
    </row>
    <row r="869" spans="2:4" x14ac:dyDescent="0.3">
      <c r="B869">
        <v>817</v>
      </c>
      <c r="C869">
        <v>516.64494438571023</v>
      </c>
      <c r="D869">
        <v>-183.64494438571023</v>
      </c>
    </row>
    <row r="870" spans="2:4" x14ac:dyDescent="0.3">
      <c r="B870">
        <v>818</v>
      </c>
      <c r="C870">
        <v>536.04571878195497</v>
      </c>
      <c r="D870">
        <v>-204.04571878195497</v>
      </c>
    </row>
    <row r="871" spans="2:4" x14ac:dyDescent="0.3">
      <c r="B871">
        <v>819</v>
      </c>
      <c r="C871">
        <v>536.04571878195497</v>
      </c>
      <c r="D871">
        <v>-204.04571878195497</v>
      </c>
    </row>
    <row r="872" spans="2:4" x14ac:dyDescent="0.3">
      <c r="B872">
        <v>820</v>
      </c>
      <c r="C872">
        <v>512.00023460819193</v>
      </c>
      <c r="D872">
        <v>-181.00023460819193</v>
      </c>
    </row>
    <row r="873" spans="2:4" x14ac:dyDescent="0.3">
      <c r="B873">
        <v>821</v>
      </c>
      <c r="C873">
        <v>379.72293227983818</v>
      </c>
      <c r="D873">
        <v>-49.722932279838176</v>
      </c>
    </row>
    <row r="874" spans="2:4" x14ac:dyDescent="0.3">
      <c r="B874">
        <v>822</v>
      </c>
      <c r="C874">
        <v>420.16059753819826</v>
      </c>
      <c r="D874">
        <v>-91.16059753819826</v>
      </c>
    </row>
    <row r="875" spans="2:4" x14ac:dyDescent="0.3">
      <c r="B875">
        <v>823</v>
      </c>
      <c r="C875">
        <v>414.6241655162483</v>
      </c>
      <c r="D875">
        <v>-86.624165516248297</v>
      </c>
    </row>
    <row r="876" spans="2:4" x14ac:dyDescent="0.3">
      <c r="B876">
        <v>824</v>
      </c>
      <c r="C876">
        <v>414.6241655162483</v>
      </c>
      <c r="D876">
        <v>-86.624165516248297</v>
      </c>
    </row>
    <row r="877" spans="2:4" x14ac:dyDescent="0.3">
      <c r="B877">
        <v>825</v>
      </c>
      <c r="C877">
        <v>239.45890028396565</v>
      </c>
      <c r="D877">
        <v>87.541099716034353</v>
      </c>
    </row>
    <row r="878" spans="2:4" x14ac:dyDescent="0.3">
      <c r="B878">
        <v>826</v>
      </c>
      <c r="C878">
        <v>359.36840278737509</v>
      </c>
      <c r="D878">
        <v>-32.368402787375089</v>
      </c>
    </row>
    <row r="879" spans="2:4" x14ac:dyDescent="0.3">
      <c r="B879">
        <v>827</v>
      </c>
      <c r="C879">
        <v>366.38586914572903</v>
      </c>
      <c r="D879">
        <v>-41.385869145729032</v>
      </c>
    </row>
    <row r="880" spans="2:4" x14ac:dyDescent="0.3">
      <c r="B880">
        <v>828</v>
      </c>
      <c r="C880">
        <v>230.00664449298944</v>
      </c>
      <c r="D880">
        <v>93.993355507010563</v>
      </c>
    </row>
    <row r="881" spans="2:4" x14ac:dyDescent="0.3">
      <c r="B881">
        <v>829</v>
      </c>
      <c r="C881">
        <v>534.20799554777841</v>
      </c>
      <c r="D881">
        <v>-210.20799554777841</v>
      </c>
    </row>
    <row r="882" spans="2:4" x14ac:dyDescent="0.3">
      <c r="B882">
        <v>830</v>
      </c>
      <c r="C882">
        <v>275.50774127842698</v>
      </c>
      <c r="D882">
        <v>46.492258721573023</v>
      </c>
    </row>
    <row r="883" spans="2:4" x14ac:dyDescent="0.3">
      <c r="B883">
        <v>831</v>
      </c>
      <c r="C883">
        <v>275.50774127842698</v>
      </c>
      <c r="D883">
        <v>46.492258721573023</v>
      </c>
    </row>
    <row r="884" spans="2:4" x14ac:dyDescent="0.3">
      <c r="B884">
        <v>832</v>
      </c>
      <c r="C884">
        <v>275.50774127842698</v>
      </c>
      <c r="D884">
        <v>46.492258721573023</v>
      </c>
    </row>
    <row r="885" spans="2:4" x14ac:dyDescent="0.3">
      <c r="B885">
        <v>833</v>
      </c>
      <c r="C885">
        <v>459.48942557087372</v>
      </c>
      <c r="D885">
        <v>-137.48942557087372</v>
      </c>
    </row>
    <row r="886" spans="2:4" x14ac:dyDescent="0.3">
      <c r="B886">
        <v>834</v>
      </c>
      <c r="C886">
        <v>511.76761141399226</v>
      </c>
      <c r="D886">
        <v>-190.76761141399226</v>
      </c>
    </row>
    <row r="887" spans="2:4" x14ac:dyDescent="0.3">
      <c r="B887">
        <v>835</v>
      </c>
      <c r="C887">
        <v>335.19109880356552</v>
      </c>
      <c r="D887">
        <v>-15.191098803565524</v>
      </c>
    </row>
    <row r="888" spans="2:4" x14ac:dyDescent="0.3">
      <c r="B888">
        <v>836</v>
      </c>
      <c r="C888">
        <v>335.19109880356552</v>
      </c>
      <c r="D888">
        <v>-15.191098803565524</v>
      </c>
    </row>
    <row r="889" spans="2:4" x14ac:dyDescent="0.3">
      <c r="B889">
        <v>837</v>
      </c>
      <c r="C889">
        <v>549.09587997655126</v>
      </c>
      <c r="D889">
        <v>-231.09587997655126</v>
      </c>
    </row>
    <row r="890" spans="2:4" x14ac:dyDescent="0.3">
      <c r="B890">
        <v>838</v>
      </c>
      <c r="C890">
        <v>324.34310384739183</v>
      </c>
      <c r="D890">
        <v>-6.3431038473918306</v>
      </c>
    </row>
    <row r="891" spans="2:4" x14ac:dyDescent="0.3">
      <c r="B891">
        <v>839</v>
      </c>
      <c r="C891">
        <v>382.29729562898018</v>
      </c>
      <c r="D891">
        <v>-65.29729562898018</v>
      </c>
    </row>
    <row r="892" spans="2:4" x14ac:dyDescent="0.3">
      <c r="B892">
        <v>840</v>
      </c>
      <c r="C892">
        <v>360.80291248493916</v>
      </c>
      <c r="D892">
        <v>-43.802912484939156</v>
      </c>
    </row>
    <row r="893" spans="2:4" x14ac:dyDescent="0.3">
      <c r="B893">
        <v>841</v>
      </c>
      <c r="C893">
        <v>396.92154043766038</v>
      </c>
      <c r="D893">
        <v>-80.921540437660383</v>
      </c>
    </row>
    <row r="894" spans="2:4" x14ac:dyDescent="0.3">
      <c r="B894">
        <v>842</v>
      </c>
      <c r="C894">
        <v>421.2306642315163</v>
      </c>
      <c r="D894">
        <v>-106.2306642315163</v>
      </c>
    </row>
    <row r="895" spans="2:4" x14ac:dyDescent="0.3">
      <c r="B895">
        <v>843</v>
      </c>
      <c r="C895">
        <v>418.60202213706106</v>
      </c>
      <c r="D895">
        <v>-103.60202213706106</v>
      </c>
    </row>
    <row r="896" spans="2:4" x14ac:dyDescent="0.3">
      <c r="B896">
        <v>844</v>
      </c>
      <c r="C896">
        <v>461.00147633317096</v>
      </c>
      <c r="D896">
        <v>-146.00147633317096</v>
      </c>
    </row>
    <row r="897" spans="2:4" x14ac:dyDescent="0.3">
      <c r="B897">
        <v>845</v>
      </c>
      <c r="C897">
        <v>222.82634189869577</v>
      </c>
      <c r="D897">
        <v>92.173658101304227</v>
      </c>
    </row>
    <row r="898" spans="2:4" x14ac:dyDescent="0.3">
      <c r="B898">
        <v>846</v>
      </c>
      <c r="C898">
        <v>239.55194956164547</v>
      </c>
      <c r="D898">
        <v>74.448050438354528</v>
      </c>
    </row>
    <row r="899" spans="2:4" x14ac:dyDescent="0.3">
      <c r="B899">
        <v>847</v>
      </c>
      <c r="C899">
        <v>388.25244940048941</v>
      </c>
      <c r="D899">
        <v>-75.252449400489411</v>
      </c>
    </row>
    <row r="900" spans="2:4" x14ac:dyDescent="0.3">
      <c r="B900">
        <v>848</v>
      </c>
      <c r="C900">
        <v>388.25244940048941</v>
      </c>
      <c r="D900">
        <v>-75.252449400489411</v>
      </c>
    </row>
    <row r="901" spans="2:4" x14ac:dyDescent="0.3">
      <c r="B901">
        <v>849</v>
      </c>
      <c r="C901">
        <v>292.81490692687566</v>
      </c>
      <c r="D901">
        <v>20.185093073124335</v>
      </c>
    </row>
    <row r="902" spans="2:4" x14ac:dyDescent="0.3">
      <c r="B902">
        <v>850</v>
      </c>
      <c r="C902">
        <v>441.98065315411867</v>
      </c>
      <c r="D902">
        <v>-129.98065315411867</v>
      </c>
    </row>
    <row r="903" spans="2:4" x14ac:dyDescent="0.3">
      <c r="B903">
        <v>851</v>
      </c>
      <c r="C903">
        <v>517.87784731496799</v>
      </c>
      <c r="D903">
        <v>-206.87784731496799</v>
      </c>
    </row>
    <row r="904" spans="2:4" x14ac:dyDescent="0.3">
      <c r="B904">
        <v>852</v>
      </c>
      <c r="C904">
        <v>227.28495312085437</v>
      </c>
      <c r="D904">
        <v>81.715046879145632</v>
      </c>
    </row>
    <row r="905" spans="2:4" x14ac:dyDescent="0.3">
      <c r="B905">
        <v>853</v>
      </c>
      <c r="C905">
        <v>284.13030767675804</v>
      </c>
      <c r="D905">
        <v>23.869692323241964</v>
      </c>
    </row>
    <row r="906" spans="2:4" x14ac:dyDescent="0.3">
      <c r="B906">
        <v>854</v>
      </c>
      <c r="C906">
        <v>325.50621981838975</v>
      </c>
      <c r="D906">
        <v>-17.506219818389752</v>
      </c>
    </row>
    <row r="907" spans="2:4" x14ac:dyDescent="0.3">
      <c r="B907">
        <v>855</v>
      </c>
      <c r="C907">
        <v>537.53450722483217</v>
      </c>
      <c r="D907">
        <v>-230.53450722483217</v>
      </c>
    </row>
    <row r="908" spans="2:4" x14ac:dyDescent="0.3">
      <c r="B908">
        <v>856</v>
      </c>
      <c r="C908">
        <v>342.99948402219803</v>
      </c>
      <c r="D908">
        <v>-36.999484022198033</v>
      </c>
    </row>
    <row r="909" spans="2:4" x14ac:dyDescent="0.3">
      <c r="B909">
        <v>857</v>
      </c>
      <c r="C909">
        <v>255.92086832682247</v>
      </c>
      <c r="D909">
        <v>49.079131673177528</v>
      </c>
    </row>
    <row r="910" spans="2:4" x14ac:dyDescent="0.3">
      <c r="B910">
        <v>858</v>
      </c>
      <c r="C910">
        <v>483.67448366115656</v>
      </c>
      <c r="D910">
        <v>-179.67448366115656</v>
      </c>
    </row>
    <row r="911" spans="2:4" x14ac:dyDescent="0.3">
      <c r="B911">
        <v>859</v>
      </c>
      <c r="C911">
        <v>445.23737787291287</v>
      </c>
      <c r="D911">
        <v>-142.23737787291287</v>
      </c>
    </row>
    <row r="912" spans="2:4" x14ac:dyDescent="0.3">
      <c r="B912">
        <v>860</v>
      </c>
      <c r="C912">
        <v>401.82213572879817</v>
      </c>
      <c r="D912">
        <v>-98.822135728798173</v>
      </c>
    </row>
    <row r="913" spans="2:4" x14ac:dyDescent="0.3">
      <c r="B913">
        <v>861</v>
      </c>
      <c r="C913">
        <v>223.84212984670057</v>
      </c>
      <c r="D913">
        <v>78.157870153299427</v>
      </c>
    </row>
    <row r="914" spans="2:4" x14ac:dyDescent="0.3">
      <c r="B914">
        <v>862</v>
      </c>
      <c r="C914">
        <v>355.06487369468289</v>
      </c>
      <c r="D914">
        <v>-54.064873694682888</v>
      </c>
    </row>
    <row r="915" spans="2:4" x14ac:dyDescent="0.3">
      <c r="B915">
        <v>863</v>
      </c>
      <c r="C915">
        <v>381.16519608387557</v>
      </c>
      <c r="D915">
        <v>-80.165196083875571</v>
      </c>
    </row>
    <row r="916" spans="2:4" x14ac:dyDescent="0.3">
      <c r="B916">
        <v>864</v>
      </c>
      <c r="C916">
        <v>352.78516639152701</v>
      </c>
      <c r="D916">
        <v>-53.785166391527014</v>
      </c>
    </row>
    <row r="917" spans="2:4" x14ac:dyDescent="0.3">
      <c r="B917">
        <v>865</v>
      </c>
      <c r="C917">
        <v>507.83627943201947</v>
      </c>
      <c r="D917">
        <v>-209.83627943201947</v>
      </c>
    </row>
    <row r="918" spans="2:4" x14ac:dyDescent="0.3">
      <c r="B918">
        <v>866</v>
      </c>
      <c r="C918">
        <v>353.52956061296567</v>
      </c>
      <c r="D918">
        <v>-55.529560612965668</v>
      </c>
    </row>
    <row r="919" spans="2:4" x14ac:dyDescent="0.3">
      <c r="B919">
        <v>867</v>
      </c>
      <c r="C919">
        <v>291.55098757172459</v>
      </c>
      <c r="D919">
        <v>5.4490124282754095</v>
      </c>
    </row>
    <row r="920" spans="2:4" x14ac:dyDescent="0.3">
      <c r="B920">
        <v>868</v>
      </c>
      <c r="C920">
        <v>298.28155199056573</v>
      </c>
      <c r="D920">
        <v>-1.2815519905657311</v>
      </c>
    </row>
    <row r="921" spans="2:4" x14ac:dyDescent="0.3">
      <c r="B921">
        <v>869</v>
      </c>
      <c r="C921">
        <v>298.28155199056573</v>
      </c>
      <c r="D921">
        <v>-1.2815519905657311</v>
      </c>
    </row>
    <row r="922" spans="2:4" x14ac:dyDescent="0.3">
      <c r="B922">
        <v>870</v>
      </c>
      <c r="C922">
        <v>342.29386033312602</v>
      </c>
      <c r="D922">
        <v>-46.29386033312602</v>
      </c>
    </row>
    <row r="923" spans="2:4" x14ac:dyDescent="0.3">
      <c r="B923">
        <v>871</v>
      </c>
      <c r="C923">
        <v>444.97373825281994</v>
      </c>
      <c r="D923">
        <v>-149.97373825281994</v>
      </c>
    </row>
    <row r="924" spans="2:4" x14ac:dyDescent="0.3">
      <c r="B924">
        <v>872</v>
      </c>
      <c r="C924">
        <v>306.37683914871104</v>
      </c>
      <c r="D924">
        <v>-11.376839148711042</v>
      </c>
    </row>
    <row r="925" spans="2:4" x14ac:dyDescent="0.3">
      <c r="B925">
        <v>873</v>
      </c>
      <c r="C925">
        <v>360.19809218002024</v>
      </c>
      <c r="D925">
        <v>-65.19809218002024</v>
      </c>
    </row>
    <row r="926" spans="2:4" x14ac:dyDescent="0.3">
      <c r="B926">
        <v>874</v>
      </c>
      <c r="C926">
        <v>481.61189133925365</v>
      </c>
      <c r="D926">
        <v>-187.61189133925365</v>
      </c>
    </row>
    <row r="927" spans="2:4" x14ac:dyDescent="0.3">
      <c r="B927">
        <v>875</v>
      </c>
      <c r="C927">
        <v>300.46821001604178</v>
      </c>
      <c r="D927">
        <v>-7.4682100160417804</v>
      </c>
    </row>
    <row r="928" spans="2:4" x14ac:dyDescent="0.3">
      <c r="B928">
        <v>876</v>
      </c>
      <c r="C928">
        <v>331.03489773386639</v>
      </c>
      <c r="D928">
        <v>-38.034897733866387</v>
      </c>
    </row>
    <row r="929" spans="2:4" x14ac:dyDescent="0.3">
      <c r="B929">
        <v>877</v>
      </c>
      <c r="C929">
        <v>327.66186141797249</v>
      </c>
      <c r="D929">
        <v>-34.661861417972489</v>
      </c>
    </row>
    <row r="930" spans="2:4" x14ac:dyDescent="0.3">
      <c r="B930">
        <v>878</v>
      </c>
      <c r="C930">
        <v>411.98776931531978</v>
      </c>
      <c r="D930">
        <v>-118.98776931531978</v>
      </c>
    </row>
    <row r="931" spans="2:4" x14ac:dyDescent="0.3">
      <c r="B931">
        <v>879</v>
      </c>
      <c r="C931">
        <v>402.52775941787019</v>
      </c>
      <c r="D931">
        <v>-109.52775941787019</v>
      </c>
    </row>
    <row r="932" spans="2:4" x14ac:dyDescent="0.3">
      <c r="B932">
        <v>880</v>
      </c>
      <c r="C932">
        <v>600.69170445001782</v>
      </c>
      <c r="D932">
        <v>-308.69170445001782</v>
      </c>
    </row>
    <row r="933" spans="2:4" x14ac:dyDescent="0.3">
      <c r="B933">
        <v>881</v>
      </c>
      <c r="C933">
        <v>290.67477354023953</v>
      </c>
      <c r="D933">
        <v>1.3252264597604722</v>
      </c>
    </row>
    <row r="934" spans="2:4" x14ac:dyDescent="0.3">
      <c r="B934">
        <v>882</v>
      </c>
      <c r="C934">
        <v>341.65026949584052</v>
      </c>
      <c r="D934">
        <v>-49.650269495840519</v>
      </c>
    </row>
    <row r="935" spans="2:4" x14ac:dyDescent="0.3">
      <c r="B935">
        <v>883</v>
      </c>
      <c r="C935">
        <v>341.65026949584052</v>
      </c>
      <c r="D935">
        <v>-49.650269495840519</v>
      </c>
    </row>
    <row r="936" spans="2:4" x14ac:dyDescent="0.3">
      <c r="B936">
        <v>884</v>
      </c>
      <c r="C936">
        <v>489.90103115923188</v>
      </c>
      <c r="D936">
        <v>-197.90103115923188</v>
      </c>
    </row>
    <row r="937" spans="2:4" x14ac:dyDescent="0.3">
      <c r="B937">
        <v>885</v>
      </c>
      <c r="C937">
        <v>489.90103115923188</v>
      </c>
      <c r="D937">
        <v>-197.90103115923188</v>
      </c>
    </row>
    <row r="938" spans="2:4" x14ac:dyDescent="0.3">
      <c r="B938">
        <v>886</v>
      </c>
      <c r="C938">
        <v>441.8333251311256</v>
      </c>
      <c r="D938">
        <v>-149.8333251311256</v>
      </c>
    </row>
    <row r="939" spans="2:4" x14ac:dyDescent="0.3">
      <c r="B939">
        <v>887</v>
      </c>
      <c r="C939">
        <v>416.66349551873128</v>
      </c>
      <c r="D939">
        <v>-125.66349551873128</v>
      </c>
    </row>
    <row r="940" spans="2:4" x14ac:dyDescent="0.3">
      <c r="B940">
        <v>888</v>
      </c>
      <c r="C940">
        <v>349.3656054367932</v>
      </c>
      <c r="D940">
        <v>-59.365605436793203</v>
      </c>
    </row>
    <row r="941" spans="2:4" x14ac:dyDescent="0.3">
      <c r="B941">
        <v>889</v>
      </c>
      <c r="C941">
        <v>261.37975928403927</v>
      </c>
      <c r="D941">
        <v>26.620240715960733</v>
      </c>
    </row>
    <row r="942" spans="2:4" x14ac:dyDescent="0.3">
      <c r="B942">
        <v>890</v>
      </c>
      <c r="C942">
        <v>294.62936784163236</v>
      </c>
      <c r="D942">
        <v>-9.6293678416323587</v>
      </c>
    </row>
    <row r="943" spans="2:4" x14ac:dyDescent="0.3">
      <c r="B943">
        <v>891</v>
      </c>
      <c r="C943">
        <v>290.25605179068026</v>
      </c>
      <c r="D943">
        <v>-6.2560517906802602</v>
      </c>
    </row>
    <row r="944" spans="2:4" x14ac:dyDescent="0.3">
      <c r="B944">
        <v>892</v>
      </c>
      <c r="C944">
        <v>136.75576004485171</v>
      </c>
      <c r="D944">
        <v>147.24423995514829</v>
      </c>
    </row>
    <row r="945" spans="2:4" x14ac:dyDescent="0.3">
      <c r="B945">
        <v>893</v>
      </c>
      <c r="C945">
        <v>406.70722280698931</v>
      </c>
      <c r="D945">
        <v>-122.70722280698931</v>
      </c>
    </row>
    <row r="946" spans="2:4" x14ac:dyDescent="0.3">
      <c r="B946">
        <v>894</v>
      </c>
      <c r="C946">
        <v>242.10305059136749</v>
      </c>
      <c r="D946">
        <v>41.896949408632508</v>
      </c>
    </row>
    <row r="947" spans="2:4" x14ac:dyDescent="0.3">
      <c r="B947">
        <v>895</v>
      </c>
      <c r="C947">
        <v>279.16767953383368</v>
      </c>
      <c r="D947">
        <v>3.8323204661663226</v>
      </c>
    </row>
    <row r="948" spans="2:4" x14ac:dyDescent="0.3">
      <c r="B948">
        <v>896</v>
      </c>
      <c r="C948">
        <v>451.76633552344771</v>
      </c>
      <c r="D948">
        <v>-168.76633552344771</v>
      </c>
    </row>
    <row r="949" spans="2:4" x14ac:dyDescent="0.3">
      <c r="B949">
        <v>897</v>
      </c>
      <c r="C949">
        <v>307.29182371256275</v>
      </c>
      <c r="D949">
        <v>-24.291823712562746</v>
      </c>
    </row>
    <row r="950" spans="2:4" x14ac:dyDescent="0.3">
      <c r="B950">
        <v>898</v>
      </c>
      <c r="C950">
        <v>218.84073117140969</v>
      </c>
      <c r="D950">
        <v>62.159268828590314</v>
      </c>
    </row>
    <row r="951" spans="2:4" x14ac:dyDescent="0.3">
      <c r="B951">
        <v>899</v>
      </c>
      <c r="C951">
        <v>345.20165026062074</v>
      </c>
      <c r="D951">
        <v>-65.201650260620738</v>
      </c>
    </row>
    <row r="952" spans="2:4" x14ac:dyDescent="0.3">
      <c r="B952">
        <v>900</v>
      </c>
      <c r="C952">
        <v>312.48707504968667</v>
      </c>
      <c r="D952">
        <v>-32.487075049686666</v>
      </c>
    </row>
    <row r="953" spans="2:4" x14ac:dyDescent="0.3">
      <c r="B953">
        <v>901</v>
      </c>
      <c r="C953">
        <v>377.29589695368924</v>
      </c>
      <c r="D953">
        <v>-98.295896953689237</v>
      </c>
    </row>
    <row r="954" spans="2:4" x14ac:dyDescent="0.3">
      <c r="B954">
        <v>902</v>
      </c>
      <c r="C954">
        <v>409.4366682855977</v>
      </c>
      <c r="D954">
        <v>-130.4366682855977</v>
      </c>
    </row>
    <row r="955" spans="2:4" x14ac:dyDescent="0.3">
      <c r="B955">
        <v>903</v>
      </c>
      <c r="C955">
        <v>254.23047311563886</v>
      </c>
      <c r="D955">
        <v>24.769526884361142</v>
      </c>
    </row>
    <row r="956" spans="2:4" x14ac:dyDescent="0.3">
      <c r="B956">
        <v>904</v>
      </c>
      <c r="C956">
        <v>321.67569122057</v>
      </c>
      <c r="D956">
        <v>-44.675691220570002</v>
      </c>
    </row>
    <row r="957" spans="2:4" x14ac:dyDescent="0.3">
      <c r="B957">
        <v>905</v>
      </c>
      <c r="C957">
        <v>419.10603905782688</v>
      </c>
      <c r="D957">
        <v>-142.10603905782688</v>
      </c>
    </row>
    <row r="958" spans="2:4" x14ac:dyDescent="0.3">
      <c r="B958">
        <v>906</v>
      </c>
      <c r="C958">
        <v>236.92330746719023</v>
      </c>
      <c r="D958">
        <v>38.076692532809773</v>
      </c>
    </row>
    <row r="959" spans="2:4" x14ac:dyDescent="0.3">
      <c r="B959">
        <v>907</v>
      </c>
      <c r="C959">
        <v>189.12699516565016</v>
      </c>
      <c r="D959">
        <v>85.873004834349842</v>
      </c>
    </row>
    <row r="960" spans="2:4" x14ac:dyDescent="0.3">
      <c r="B960">
        <v>908</v>
      </c>
      <c r="C960">
        <v>499.76425459329408</v>
      </c>
      <c r="D960">
        <v>-224.76425459329408</v>
      </c>
    </row>
    <row r="961" spans="2:4" x14ac:dyDescent="0.3">
      <c r="B961">
        <v>909</v>
      </c>
      <c r="C961">
        <v>462.67636333140791</v>
      </c>
      <c r="D961">
        <v>-188.67636333140791</v>
      </c>
    </row>
    <row r="962" spans="2:4" x14ac:dyDescent="0.3">
      <c r="B962">
        <v>910</v>
      </c>
      <c r="C962">
        <v>288.6509517507032</v>
      </c>
      <c r="D962">
        <v>-14.6509517507032</v>
      </c>
    </row>
    <row r="963" spans="2:4" x14ac:dyDescent="0.3">
      <c r="B963">
        <v>911</v>
      </c>
      <c r="C963">
        <v>256.16899973396869</v>
      </c>
      <c r="D963">
        <v>16.83100026603131</v>
      </c>
    </row>
    <row r="964" spans="2:4" x14ac:dyDescent="0.3">
      <c r="B964">
        <v>912</v>
      </c>
      <c r="C964">
        <v>440.56940577597464</v>
      </c>
      <c r="D964">
        <v>-167.56940577597464</v>
      </c>
    </row>
    <row r="965" spans="2:4" x14ac:dyDescent="0.3">
      <c r="B965">
        <v>913</v>
      </c>
      <c r="C965">
        <v>469.07350117189634</v>
      </c>
      <c r="D965">
        <v>-197.07350117189634</v>
      </c>
    </row>
    <row r="966" spans="2:4" x14ac:dyDescent="0.3">
      <c r="B966">
        <v>914</v>
      </c>
      <c r="C966">
        <v>215.46769485551579</v>
      </c>
      <c r="D966">
        <v>54.532305144484212</v>
      </c>
    </row>
    <row r="967" spans="2:4" x14ac:dyDescent="0.3">
      <c r="B967">
        <v>915</v>
      </c>
      <c r="C967">
        <v>215.46769485551579</v>
      </c>
      <c r="D967">
        <v>54.532305144484212</v>
      </c>
    </row>
    <row r="968" spans="2:4" x14ac:dyDescent="0.3">
      <c r="B968">
        <v>916</v>
      </c>
      <c r="C968">
        <v>349.89288467697889</v>
      </c>
      <c r="D968">
        <v>-79.892884676978895</v>
      </c>
    </row>
    <row r="969" spans="2:4" x14ac:dyDescent="0.3">
      <c r="B969">
        <v>917</v>
      </c>
      <c r="C969">
        <v>373.06990892573026</v>
      </c>
      <c r="D969">
        <v>-104.06990892573026</v>
      </c>
    </row>
    <row r="970" spans="2:4" x14ac:dyDescent="0.3">
      <c r="B970">
        <v>918</v>
      </c>
      <c r="C970">
        <v>261.93030084364494</v>
      </c>
      <c r="D970">
        <v>7.0696991563550569</v>
      </c>
    </row>
    <row r="971" spans="2:4" x14ac:dyDescent="0.3">
      <c r="B971">
        <v>919</v>
      </c>
      <c r="C971">
        <v>261.93030084364494</v>
      </c>
      <c r="D971">
        <v>7.0696991563550569</v>
      </c>
    </row>
    <row r="972" spans="2:4" x14ac:dyDescent="0.3">
      <c r="B972">
        <v>920</v>
      </c>
      <c r="C972">
        <v>271.83229481007368</v>
      </c>
      <c r="D972">
        <v>-3.8322948100736767</v>
      </c>
    </row>
    <row r="973" spans="2:4" x14ac:dyDescent="0.3">
      <c r="B973">
        <v>921</v>
      </c>
      <c r="C973">
        <v>369.74339724867627</v>
      </c>
      <c r="D973">
        <v>-102.74339724867627</v>
      </c>
    </row>
    <row r="974" spans="2:4" x14ac:dyDescent="0.3">
      <c r="B974">
        <v>922</v>
      </c>
      <c r="C974">
        <v>342.99948402219803</v>
      </c>
      <c r="D974">
        <v>-75.999484022198033</v>
      </c>
    </row>
    <row r="975" spans="2:4" x14ac:dyDescent="0.3">
      <c r="B975">
        <v>923</v>
      </c>
      <c r="C975">
        <v>320.52032935604547</v>
      </c>
      <c r="D975">
        <v>-53.520329356045465</v>
      </c>
    </row>
    <row r="976" spans="2:4" x14ac:dyDescent="0.3">
      <c r="B976">
        <v>924</v>
      </c>
      <c r="C976">
        <v>535.99144003664173</v>
      </c>
      <c r="D976">
        <v>-268.99144003664173</v>
      </c>
    </row>
    <row r="977" spans="2:4" x14ac:dyDescent="0.3">
      <c r="B977">
        <v>925</v>
      </c>
      <c r="C977">
        <v>319.54331194040719</v>
      </c>
      <c r="D977">
        <v>-52.543311940407193</v>
      </c>
    </row>
    <row r="978" spans="2:4" x14ac:dyDescent="0.3">
      <c r="B978">
        <v>926</v>
      </c>
      <c r="C978">
        <v>410.32839053002942</v>
      </c>
      <c r="D978">
        <v>-143.32839053002942</v>
      </c>
    </row>
    <row r="979" spans="2:4" x14ac:dyDescent="0.3">
      <c r="B979">
        <v>927</v>
      </c>
      <c r="C979">
        <v>347.61317737382302</v>
      </c>
      <c r="D979">
        <v>-81.613177373823021</v>
      </c>
    </row>
    <row r="980" spans="2:4" x14ac:dyDescent="0.3">
      <c r="B980">
        <v>928</v>
      </c>
      <c r="C980">
        <v>289.21700152325548</v>
      </c>
      <c r="D980">
        <v>-23.217001523255476</v>
      </c>
    </row>
    <row r="981" spans="2:4" x14ac:dyDescent="0.3">
      <c r="B981">
        <v>929</v>
      </c>
      <c r="C981">
        <v>368.88269143013781</v>
      </c>
      <c r="D981">
        <v>-103.88269143013781</v>
      </c>
    </row>
    <row r="982" spans="2:4" x14ac:dyDescent="0.3">
      <c r="B982">
        <v>930</v>
      </c>
      <c r="C982">
        <v>368.88269143013781</v>
      </c>
      <c r="D982">
        <v>-103.88269143013781</v>
      </c>
    </row>
    <row r="983" spans="2:4" x14ac:dyDescent="0.3">
      <c r="B983">
        <v>931</v>
      </c>
      <c r="C983">
        <v>488.66812822997412</v>
      </c>
      <c r="D983">
        <v>-223.66812822997412</v>
      </c>
    </row>
    <row r="984" spans="2:4" x14ac:dyDescent="0.3">
      <c r="B984">
        <v>932</v>
      </c>
      <c r="C984">
        <v>379.11811197491926</v>
      </c>
      <c r="D984">
        <v>-115.11811197491926</v>
      </c>
    </row>
    <row r="985" spans="2:4" x14ac:dyDescent="0.3">
      <c r="B985">
        <v>933</v>
      </c>
      <c r="C985">
        <v>316.356374179873</v>
      </c>
      <c r="D985">
        <v>-53.356374179873001</v>
      </c>
    </row>
    <row r="986" spans="2:4" x14ac:dyDescent="0.3">
      <c r="B986">
        <v>934</v>
      </c>
      <c r="C986">
        <v>235.42676491783959</v>
      </c>
      <c r="D986">
        <v>26.573235082160409</v>
      </c>
    </row>
    <row r="987" spans="2:4" x14ac:dyDescent="0.3">
      <c r="B987">
        <v>935</v>
      </c>
      <c r="C987">
        <v>216.28187603521428</v>
      </c>
      <c r="D987">
        <v>44.718123964785718</v>
      </c>
    </row>
    <row r="988" spans="2:4" x14ac:dyDescent="0.3">
      <c r="B988">
        <v>936</v>
      </c>
      <c r="C988">
        <v>349.21052330732681</v>
      </c>
      <c r="D988">
        <v>-88.21052330732681</v>
      </c>
    </row>
    <row r="989" spans="2:4" x14ac:dyDescent="0.3">
      <c r="B989">
        <v>937</v>
      </c>
      <c r="C989">
        <v>438.685157902958</v>
      </c>
      <c r="D989">
        <v>-178.685157902958</v>
      </c>
    </row>
    <row r="990" spans="2:4" x14ac:dyDescent="0.3">
      <c r="B990">
        <v>938</v>
      </c>
      <c r="C990">
        <v>404.2181546290538</v>
      </c>
      <c r="D990">
        <v>-146.2181546290538</v>
      </c>
    </row>
    <row r="991" spans="2:4" x14ac:dyDescent="0.3">
      <c r="B991">
        <v>939</v>
      </c>
      <c r="C991">
        <v>339.73500519693062</v>
      </c>
      <c r="D991">
        <v>-81.735005196930615</v>
      </c>
    </row>
    <row r="992" spans="2:4" x14ac:dyDescent="0.3">
      <c r="B992">
        <v>940</v>
      </c>
      <c r="C992">
        <v>341.47192504695414</v>
      </c>
      <c r="D992">
        <v>-85.471925046954141</v>
      </c>
    </row>
    <row r="993" spans="2:4" x14ac:dyDescent="0.3">
      <c r="B993">
        <v>941</v>
      </c>
      <c r="C993">
        <v>539.36447635253558</v>
      </c>
      <c r="D993">
        <v>-284.36447635253558</v>
      </c>
    </row>
    <row r="994" spans="2:4" x14ac:dyDescent="0.3">
      <c r="B994">
        <v>942</v>
      </c>
      <c r="C994">
        <v>368.94472428192438</v>
      </c>
      <c r="D994">
        <v>-113.94472428192438</v>
      </c>
    </row>
    <row r="995" spans="2:4" x14ac:dyDescent="0.3">
      <c r="B995">
        <v>943</v>
      </c>
      <c r="C995">
        <v>494.15803561308422</v>
      </c>
      <c r="D995">
        <v>-239.15803561308422</v>
      </c>
    </row>
    <row r="996" spans="2:4" x14ac:dyDescent="0.3">
      <c r="B996">
        <v>944</v>
      </c>
      <c r="C996">
        <v>310.26164649184403</v>
      </c>
      <c r="D996">
        <v>-56.261646491844033</v>
      </c>
    </row>
    <row r="997" spans="2:4" x14ac:dyDescent="0.3">
      <c r="B997">
        <v>945</v>
      </c>
      <c r="C997">
        <v>257.80511619983906</v>
      </c>
      <c r="D997">
        <v>-3.8051161998390626</v>
      </c>
    </row>
    <row r="998" spans="2:4" x14ac:dyDescent="0.3">
      <c r="B998">
        <v>946</v>
      </c>
      <c r="C998">
        <v>264.59771347046677</v>
      </c>
      <c r="D998">
        <v>-10.597713470466772</v>
      </c>
    </row>
    <row r="999" spans="2:4" x14ac:dyDescent="0.3">
      <c r="B999">
        <v>947</v>
      </c>
      <c r="C999">
        <v>442.20552224184502</v>
      </c>
      <c r="D999">
        <v>-190.20552224184502</v>
      </c>
    </row>
    <row r="1000" spans="2:4" x14ac:dyDescent="0.3">
      <c r="B1000">
        <v>948</v>
      </c>
      <c r="C1000">
        <v>231.13874403809405</v>
      </c>
      <c r="D1000">
        <v>20.861255961905954</v>
      </c>
    </row>
    <row r="1001" spans="2:4" x14ac:dyDescent="0.3">
      <c r="B1001">
        <v>949</v>
      </c>
      <c r="C1001">
        <v>414.01159110485611</v>
      </c>
      <c r="D1001">
        <v>-163.01159110485611</v>
      </c>
    </row>
    <row r="1002" spans="2:4" x14ac:dyDescent="0.3">
      <c r="B1002">
        <v>950</v>
      </c>
      <c r="C1002">
        <v>533.78927379821903</v>
      </c>
      <c r="D1002">
        <v>-284.78927379821903</v>
      </c>
    </row>
    <row r="1003" spans="2:4" x14ac:dyDescent="0.3">
      <c r="B1003">
        <v>951</v>
      </c>
      <c r="C1003">
        <v>174.58029142170318</v>
      </c>
      <c r="D1003">
        <v>73.41970857829682</v>
      </c>
    </row>
    <row r="1004" spans="2:4" x14ac:dyDescent="0.3">
      <c r="B1004">
        <v>952</v>
      </c>
      <c r="C1004">
        <v>435.73859744309669</v>
      </c>
      <c r="D1004">
        <v>-188.73859744309669</v>
      </c>
    </row>
    <row r="1005" spans="2:4" x14ac:dyDescent="0.3">
      <c r="B1005">
        <v>953</v>
      </c>
      <c r="C1005">
        <v>299.13450370263087</v>
      </c>
      <c r="D1005">
        <v>-52.134503702630866</v>
      </c>
    </row>
    <row r="1006" spans="2:4" x14ac:dyDescent="0.3">
      <c r="B1006">
        <v>954</v>
      </c>
      <c r="C1006">
        <v>407.792797713254</v>
      </c>
      <c r="D1006">
        <v>-160.792797713254</v>
      </c>
    </row>
    <row r="1007" spans="2:4" x14ac:dyDescent="0.3">
      <c r="B1007">
        <v>955</v>
      </c>
      <c r="C1007">
        <v>407.74627307441409</v>
      </c>
      <c r="D1007">
        <v>-162.74627307441409</v>
      </c>
    </row>
    <row r="1008" spans="2:4" x14ac:dyDescent="0.3">
      <c r="B1008">
        <v>956</v>
      </c>
      <c r="C1008">
        <v>513.66736749995562</v>
      </c>
      <c r="D1008">
        <v>-268.66736749995562</v>
      </c>
    </row>
    <row r="1009" spans="2:4" x14ac:dyDescent="0.3">
      <c r="B1009">
        <v>957</v>
      </c>
      <c r="C1009">
        <v>513.66736749995562</v>
      </c>
      <c r="D1009">
        <v>-268.66736749995562</v>
      </c>
    </row>
    <row r="1010" spans="2:4" x14ac:dyDescent="0.3">
      <c r="B1010">
        <v>958</v>
      </c>
      <c r="C1010">
        <v>257.31660749201995</v>
      </c>
      <c r="D1010">
        <v>-13.316607492019955</v>
      </c>
    </row>
    <row r="1011" spans="2:4" x14ac:dyDescent="0.3">
      <c r="B1011">
        <v>959</v>
      </c>
      <c r="C1011">
        <v>411.73188380170018</v>
      </c>
      <c r="D1011">
        <v>-167.73188380170018</v>
      </c>
    </row>
    <row r="1012" spans="2:4" x14ac:dyDescent="0.3">
      <c r="B1012">
        <v>960</v>
      </c>
      <c r="C1012">
        <v>225.74188593266382</v>
      </c>
      <c r="D1012">
        <v>18.25811406733618</v>
      </c>
    </row>
    <row r="1013" spans="2:4" x14ac:dyDescent="0.3">
      <c r="B1013">
        <v>961</v>
      </c>
      <c r="C1013">
        <v>225.74188593266382</v>
      </c>
      <c r="D1013">
        <v>18.25811406733618</v>
      </c>
    </row>
    <row r="1014" spans="2:4" x14ac:dyDescent="0.3">
      <c r="B1014">
        <v>962</v>
      </c>
      <c r="C1014">
        <v>348.97014600665392</v>
      </c>
      <c r="D1014">
        <v>-105.97014600665392</v>
      </c>
    </row>
    <row r="1015" spans="2:4" x14ac:dyDescent="0.3">
      <c r="B1015">
        <v>963</v>
      </c>
      <c r="C1015">
        <v>418.12902164218866</v>
      </c>
      <c r="D1015">
        <v>-175.12902164218866</v>
      </c>
    </row>
    <row r="1016" spans="2:4" x14ac:dyDescent="0.3">
      <c r="B1016">
        <v>964</v>
      </c>
      <c r="C1016">
        <v>383.31308357698504</v>
      </c>
      <c r="D1016">
        <v>-140.31308357698504</v>
      </c>
    </row>
    <row r="1017" spans="2:4" x14ac:dyDescent="0.3">
      <c r="B1017">
        <v>965</v>
      </c>
      <c r="C1017">
        <v>313.34778086822513</v>
      </c>
      <c r="D1017">
        <v>-72.347780868225129</v>
      </c>
    </row>
    <row r="1018" spans="2:4" x14ac:dyDescent="0.3">
      <c r="B1018">
        <v>966</v>
      </c>
      <c r="C1018">
        <v>525.60093736239401</v>
      </c>
      <c r="D1018">
        <v>-284.60093736239401</v>
      </c>
    </row>
    <row r="1019" spans="2:4" x14ac:dyDescent="0.3">
      <c r="B1019">
        <v>967</v>
      </c>
      <c r="C1019">
        <v>370.5498243219015</v>
      </c>
      <c r="D1019">
        <v>-130.5498243219015</v>
      </c>
    </row>
    <row r="1020" spans="2:4" x14ac:dyDescent="0.3">
      <c r="B1020">
        <v>968</v>
      </c>
      <c r="C1020">
        <v>521.40596576032817</v>
      </c>
      <c r="D1020">
        <v>-281.40596576032817</v>
      </c>
    </row>
    <row r="1021" spans="2:4" x14ac:dyDescent="0.3">
      <c r="B1021">
        <v>969</v>
      </c>
      <c r="C1021">
        <v>407.75402718088742</v>
      </c>
      <c r="D1021">
        <v>-167.75402718088742</v>
      </c>
    </row>
    <row r="1022" spans="2:4" x14ac:dyDescent="0.3">
      <c r="B1022">
        <v>970</v>
      </c>
      <c r="C1022">
        <v>407.75402718088742</v>
      </c>
      <c r="D1022">
        <v>-167.75402718088742</v>
      </c>
    </row>
    <row r="1023" spans="2:4" x14ac:dyDescent="0.3">
      <c r="B1023">
        <v>971</v>
      </c>
      <c r="C1023">
        <v>409.67704558627059</v>
      </c>
      <c r="D1023">
        <v>-170.67704558627059</v>
      </c>
    </row>
    <row r="1024" spans="2:4" x14ac:dyDescent="0.3">
      <c r="B1024">
        <v>972</v>
      </c>
      <c r="C1024">
        <v>153.08590827766213</v>
      </c>
      <c r="D1024">
        <v>85.914091722337872</v>
      </c>
    </row>
    <row r="1025" spans="2:4" x14ac:dyDescent="0.3">
      <c r="B1025">
        <v>973</v>
      </c>
      <c r="C1025">
        <v>293.31892384764137</v>
      </c>
      <c r="D1025">
        <v>-54.318923847641372</v>
      </c>
    </row>
    <row r="1026" spans="2:4" x14ac:dyDescent="0.3">
      <c r="B1026">
        <v>974</v>
      </c>
      <c r="C1026">
        <v>450.12246495110395</v>
      </c>
      <c r="D1026">
        <v>-211.12246495110395</v>
      </c>
    </row>
    <row r="1027" spans="2:4" x14ac:dyDescent="0.3">
      <c r="B1027">
        <v>975</v>
      </c>
      <c r="C1027">
        <v>329.80199480460863</v>
      </c>
      <c r="D1027">
        <v>-91.801994804608626</v>
      </c>
    </row>
    <row r="1028" spans="2:4" x14ac:dyDescent="0.3">
      <c r="B1028">
        <v>976</v>
      </c>
      <c r="C1028">
        <v>279.29174523740681</v>
      </c>
      <c r="D1028">
        <v>-41.291745237406815</v>
      </c>
    </row>
    <row r="1029" spans="2:4" x14ac:dyDescent="0.3">
      <c r="B1029">
        <v>977</v>
      </c>
      <c r="C1029">
        <v>469.48446881498222</v>
      </c>
      <c r="D1029">
        <v>-233.48446881498222</v>
      </c>
    </row>
    <row r="1030" spans="2:4" x14ac:dyDescent="0.3">
      <c r="B1030">
        <v>978</v>
      </c>
      <c r="C1030">
        <v>331.36057020574583</v>
      </c>
      <c r="D1030">
        <v>-96.36057020574583</v>
      </c>
    </row>
    <row r="1031" spans="2:4" x14ac:dyDescent="0.3">
      <c r="B1031">
        <v>979</v>
      </c>
      <c r="C1031">
        <v>296.56789445996219</v>
      </c>
      <c r="D1031">
        <v>-61.56789445996219</v>
      </c>
    </row>
    <row r="1032" spans="2:4" x14ac:dyDescent="0.3">
      <c r="B1032">
        <v>980</v>
      </c>
      <c r="C1032">
        <v>228.63416764721194</v>
      </c>
      <c r="D1032">
        <v>6.3658323527880611</v>
      </c>
    </row>
    <row r="1033" spans="2:4" x14ac:dyDescent="0.3">
      <c r="B1033">
        <v>981</v>
      </c>
      <c r="C1033">
        <v>287.77473771921808</v>
      </c>
      <c r="D1033">
        <v>-53.774737719218081</v>
      </c>
    </row>
    <row r="1034" spans="2:4" x14ac:dyDescent="0.3">
      <c r="B1034">
        <v>982</v>
      </c>
      <c r="C1034">
        <v>196.17547794989741</v>
      </c>
      <c r="D1034">
        <v>36.824522050102587</v>
      </c>
    </row>
    <row r="1035" spans="2:4" x14ac:dyDescent="0.3">
      <c r="B1035">
        <v>983</v>
      </c>
      <c r="C1035">
        <v>259.31716696213635</v>
      </c>
      <c r="D1035">
        <v>-26.317166962136355</v>
      </c>
    </row>
    <row r="1036" spans="2:4" x14ac:dyDescent="0.3">
      <c r="B1036">
        <v>984</v>
      </c>
      <c r="C1036">
        <v>360.19809218002024</v>
      </c>
      <c r="D1036">
        <v>-127.19809218002024</v>
      </c>
    </row>
    <row r="1037" spans="2:4" x14ac:dyDescent="0.3">
      <c r="B1037">
        <v>985</v>
      </c>
      <c r="C1037">
        <v>187.40558352857329</v>
      </c>
      <c r="D1037">
        <v>43.594416471426712</v>
      </c>
    </row>
    <row r="1038" spans="2:4" x14ac:dyDescent="0.3">
      <c r="B1038">
        <v>986</v>
      </c>
      <c r="C1038">
        <v>187.40558352857329</v>
      </c>
      <c r="D1038">
        <v>43.594416471426712</v>
      </c>
    </row>
    <row r="1039" spans="2:4" x14ac:dyDescent="0.3">
      <c r="B1039">
        <v>987</v>
      </c>
      <c r="C1039">
        <v>439.85602798042925</v>
      </c>
      <c r="D1039">
        <v>-208.85602798042925</v>
      </c>
    </row>
    <row r="1040" spans="2:4" x14ac:dyDescent="0.3">
      <c r="B1040">
        <v>988</v>
      </c>
      <c r="C1040">
        <v>357.8563520250778</v>
      </c>
      <c r="D1040">
        <v>-127.8563520250778</v>
      </c>
    </row>
    <row r="1041" spans="2:4" x14ac:dyDescent="0.3">
      <c r="B1041">
        <v>989</v>
      </c>
      <c r="C1041">
        <v>296.93233746420816</v>
      </c>
      <c r="D1041">
        <v>-66.93233746420816</v>
      </c>
    </row>
    <row r="1042" spans="2:4" x14ac:dyDescent="0.3">
      <c r="B1042">
        <v>990</v>
      </c>
      <c r="C1042">
        <v>337.1839041672086</v>
      </c>
      <c r="D1042">
        <v>-107.1839041672086</v>
      </c>
    </row>
    <row r="1043" spans="2:4" x14ac:dyDescent="0.3">
      <c r="B1043">
        <v>991</v>
      </c>
      <c r="C1043">
        <v>313.77425672425767</v>
      </c>
      <c r="D1043">
        <v>-84.774256724257668</v>
      </c>
    </row>
    <row r="1044" spans="2:4" x14ac:dyDescent="0.3">
      <c r="B1044">
        <v>992</v>
      </c>
      <c r="C1044">
        <v>216.1733185445878</v>
      </c>
      <c r="D1044">
        <v>12.826681455412199</v>
      </c>
    </row>
    <row r="1045" spans="2:4" x14ac:dyDescent="0.3">
      <c r="B1045">
        <v>993</v>
      </c>
      <c r="C1045">
        <v>349.44314650152637</v>
      </c>
      <c r="D1045">
        <v>-120.44314650152637</v>
      </c>
    </row>
    <row r="1046" spans="2:4" x14ac:dyDescent="0.3">
      <c r="B1046">
        <v>994</v>
      </c>
      <c r="C1046">
        <v>285.16935794418282</v>
      </c>
      <c r="D1046">
        <v>-56.169357944182821</v>
      </c>
    </row>
    <row r="1047" spans="2:4" x14ac:dyDescent="0.3">
      <c r="B1047">
        <v>995</v>
      </c>
      <c r="C1047">
        <v>350.59850836605096</v>
      </c>
      <c r="D1047">
        <v>-122.59850836605096</v>
      </c>
    </row>
    <row r="1048" spans="2:4" x14ac:dyDescent="0.3">
      <c r="B1048">
        <v>996</v>
      </c>
      <c r="C1048">
        <v>167.05105403611014</v>
      </c>
      <c r="D1048">
        <v>60.948945963889855</v>
      </c>
    </row>
    <row r="1049" spans="2:4" x14ac:dyDescent="0.3">
      <c r="B1049">
        <v>997</v>
      </c>
      <c r="C1049">
        <v>453.34817324400484</v>
      </c>
      <c r="D1049">
        <v>-226.34817324400484</v>
      </c>
    </row>
    <row r="1050" spans="2:4" x14ac:dyDescent="0.3">
      <c r="B1050">
        <v>998</v>
      </c>
      <c r="C1050">
        <v>453.34817324400484</v>
      </c>
      <c r="D1050">
        <v>-226.34817324400484</v>
      </c>
    </row>
    <row r="1051" spans="2:4" x14ac:dyDescent="0.3">
      <c r="B1051">
        <v>999</v>
      </c>
      <c r="C1051">
        <v>499.6867135285608</v>
      </c>
      <c r="D1051">
        <v>-272.6867135285608</v>
      </c>
    </row>
    <row r="1052" spans="2:4" x14ac:dyDescent="0.3">
      <c r="B1052">
        <v>1000</v>
      </c>
      <c r="C1052">
        <v>338.52536458709284</v>
      </c>
      <c r="D1052">
        <v>-112.52536458709284</v>
      </c>
    </row>
    <row r="1053" spans="2:4" x14ac:dyDescent="0.3">
      <c r="B1053">
        <v>1001</v>
      </c>
      <c r="C1053">
        <v>409.13425813313825</v>
      </c>
      <c r="D1053">
        <v>-184.13425813313825</v>
      </c>
    </row>
    <row r="1054" spans="2:4" x14ac:dyDescent="0.3">
      <c r="B1054">
        <v>1002</v>
      </c>
      <c r="C1054">
        <v>281.19925542984333</v>
      </c>
      <c r="D1054">
        <v>-57.199255429843333</v>
      </c>
    </row>
    <row r="1055" spans="2:4" x14ac:dyDescent="0.3">
      <c r="B1055">
        <v>1003</v>
      </c>
      <c r="C1055">
        <v>372.44958040786469</v>
      </c>
      <c r="D1055">
        <v>-148.44958040786469</v>
      </c>
    </row>
    <row r="1056" spans="2:4" x14ac:dyDescent="0.3">
      <c r="B1056">
        <v>1004</v>
      </c>
      <c r="C1056">
        <v>244.06483952911731</v>
      </c>
      <c r="D1056">
        <v>-20.064839529117307</v>
      </c>
    </row>
    <row r="1057" spans="2:4" x14ac:dyDescent="0.3">
      <c r="B1057">
        <v>1005</v>
      </c>
      <c r="C1057">
        <v>388.4230397429024</v>
      </c>
      <c r="D1057">
        <v>-164.4230397429024</v>
      </c>
    </row>
    <row r="1058" spans="2:4" x14ac:dyDescent="0.3">
      <c r="B1058">
        <v>1006</v>
      </c>
      <c r="C1058">
        <v>186.32000862230859</v>
      </c>
      <c r="D1058">
        <v>36.679991377691408</v>
      </c>
    </row>
    <row r="1059" spans="2:4" x14ac:dyDescent="0.3">
      <c r="B1059">
        <v>1007</v>
      </c>
      <c r="C1059">
        <v>350.57524604663098</v>
      </c>
      <c r="D1059">
        <v>-129.57524604663098</v>
      </c>
    </row>
    <row r="1060" spans="2:4" x14ac:dyDescent="0.3">
      <c r="B1060">
        <v>1008</v>
      </c>
      <c r="C1060">
        <v>222.15173463551702</v>
      </c>
      <c r="D1060">
        <v>-2.1517346355170162</v>
      </c>
    </row>
    <row r="1061" spans="2:4" x14ac:dyDescent="0.3">
      <c r="B1061">
        <v>1009</v>
      </c>
      <c r="C1061">
        <v>283.25409364527297</v>
      </c>
      <c r="D1061">
        <v>-64.254093645272974</v>
      </c>
    </row>
    <row r="1062" spans="2:4" x14ac:dyDescent="0.3">
      <c r="B1062">
        <v>1010</v>
      </c>
      <c r="C1062">
        <v>250.31464934661261</v>
      </c>
      <c r="D1062">
        <v>-31.314649346612612</v>
      </c>
    </row>
    <row r="1063" spans="2:4" x14ac:dyDescent="0.3">
      <c r="B1063">
        <v>1011</v>
      </c>
      <c r="C1063">
        <v>399.70526466158196</v>
      </c>
      <c r="D1063">
        <v>-181.70526466158196</v>
      </c>
    </row>
    <row r="1064" spans="2:4" x14ac:dyDescent="0.3">
      <c r="B1064">
        <v>1012</v>
      </c>
      <c r="C1064">
        <v>440.84855360901412</v>
      </c>
      <c r="D1064">
        <v>-223.84855360901412</v>
      </c>
    </row>
    <row r="1065" spans="2:4" x14ac:dyDescent="0.3">
      <c r="B1065">
        <v>1013</v>
      </c>
      <c r="C1065">
        <v>550.46060271585543</v>
      </c>
      <c r="D1065">
        <v>-333.46060271585543</v>
      </c>
    </row>
    <row r="1066" spans="2:4" x14ac:dyDescent="0.3">
      <c r="B1066">
        <v>1014</v>
      </c>
      <c r="C1066">
        <v>576.08017050370245</v>
      </c>
      <c r="D1066">
        <v>-359.08017050370245</v>
      </c>
    </row>
    <row r="1067" spans="2:4" x14ac:dyDescent="0.3">
      <c r="B1067">
        <v>1015</v>
      </c>
      <c r="C1067">
        <v>322.93961057572108</v>
      </c>
      <c r="D1067">
        <v>-106.93961057572108</v>
      </c>
    </row>
    <row r="1068" spans="2:4" x14ac:dyDescent="0.3">
      <c r="B1068">
        <v>1016</v>
      </c>
      <c r="C1068">
        <v>370.74367698373447</v>
      </c>
      <c r="D1068">
        <v>-154.74367698373447</v>
      </c>
    </row>
    <row r="1069" spans="2:4" x14ac:dyDescent="0.3">
      <c r="B1069">
        <v>1017</v>
      </c>
      <c r="C1069">
        <v>312.89028858629928</v>
      </c>
      <c r="D1069">
        <v>-96.890288586299278</v>
      </c>
    </row>
    <row r="1070" spans="2:4" x14ac:dyDescent="0.3">
      <c r="B1070">
        <v>1018</v>
      </c>
      <c r="C1070">
        <v>552.82560519021786</v>
      </c>
      <c r="D1070">
        <v>-337.82560519021786</v>
      </c>
    </row>
    <row r="1071" spans="2:4" x14ac:dyDescent="0.3">
      <c r="B1071">
        <v>1019</v>
      </c>
      <c r="C1071">
        <v>311.57209048583496</v>
      </c>
      <c r="D1071">
        <v>-96.572090485834963</v>
      </c>
    </row>
    <row r="1072" spans="2:4" x14ac:dyDescent="0.3">
      <c r="B1072">
        <v>1020</v>
      </c>
      <c r="C1072">
        <v>255.38583498016345</v>
      </c>
      <c r="D1072">
        <v>-40.385834980163452</v>
      </c>
    </row>
    <row r="1073" spans="2:4" x14ac:dyDescent="0.3">
      <c r="B1073">
        <v>1021</v>
      </c>
      <c r="C1073">
        <v>184.02479310620606</v>
      </c>
      <c r="D1073">
        <v>28.975206893793938</v>
      </c>
    </row>
    <row r="1074" spans="2:4" x14ac:dyDescent="0.3">
      <c r="B1074">
        <v>1022</v>
      </c>
      <c r="C1074">
        <v>233.82941898433586</v>
      </c>
      <c r="D1074">
        <v>-20.829418984335859</v>
      </c>
    </row>
    <row r="1075" spans="2:4" x14ac:dyDescent="0.3">
      <c r="B1075">
        <v>1023</v>
      </c>
      <c r="C1075">
        <v>244.04933131617065</v>
      </c>
      <c r="D1075">
        <v>-31.049331316170651</v>
      </c>
    </row>
    <row r="1076" spans="2:4" x14ac:dyDescent="0.3">
      <c r="B1076">
        <v>1024</v>
      </c>
      <c r="C1076">
        <v>287.41029471497211</v>
      </c>
      <c r="D1076">
        <v>-75.41029471497211</v>
      </c>
    </row>
    <row r="1077" spans="2:4" x14ac:dyDescent="0.3">
      <c r="B1077">
        <v>1025</v>
      </c>
      <c r="C1077">
        <v>453.81341963240396</v>
      </c>
      <c r="D1077">
        <v>-241.81341963240396</v>
      </c>
    </row>
    <row r="1078" spans="2:4" x14ac:dyDescent="0.3">
      <c r="B1078">
        <v>1026</v>
      </c>
      <c r="C1078">
        <v>305.7487565243722</v>
      </c>
      <c r="D1078">
        <v>-93.748756524372197</v>
      </c>
    </row>
    <row r="1079" spans="2:4" x14ac:dyDescent="0.3">
      <c r="B1079">
        <v>1027</v>
      </c>
      <c r="C1079">
        <v>312.37851755906019</v>
      </c>
      <c r="D1079">
        <v>-101.37851755906019</v>
      </c>
    </row>
    <row r="1080" spans="2:4" x14ac:dyDescent="0.3">
      <c r="B1080">
        <v>1028</v>
      </c>
      <c r="C1080">
        <v>212.79252812222063</v>
      </c>
      <c r="D1080">
        <v>-2.7925281222206308</v>
      </c>
    </row>
    <row r="1081" spans="2:4" x14ac:dyDescent="0.3">
      <c r="B1081">
        <v>1029</v>
      </c>
      <c r="C1081">
        <v>232.40266339324506</v>
      </c>
      <c r="D1081">
        <v>-23.402663393245064</v>
      </c>
    </row>
    <row r="1082" spans="2:4" x14ac:dyDescent="0.3">
      <c r="B1082">
        <v>1030</v>
      </c>
      <c r="C1082">
        <v>522.89475420320537</v>
      </c>
      <c r="D1082">
        <v>-313.89475420320537</v>
      </c>
    </row>
    <row r="1083" spans="2:4" x14ac:dyDescent="0.3">
      <c r="B1083">
        <v>1031</v>
      </c>
      <c r="C1083">
        <v>480.00679129927647</v>
      </c>
      <c r="D1083">
        <v>-271.00679129927647</v>
      </c>
    </row>
    <row r="1084" spans="2:4" x14ac:dyDescent="0.3">
      <c r="B1084">
        <v>1032</v>
      </c>
      <c r="C1084">
        <v>372.22471132013845</v>
      </c>
      <c r="D1084">
        <v>-164.22471132013845</v>
      </c>
    </row>
    <row r="1085" spans="2:4" x14ac:dyDescent="0.3">
      <c r="B1085">
        <v>1033</v>
      </c>
      <c r="C1085">
        <v>331.91886587182478</v>
      </c>
      <c r="D1085">
        <v>-123.91886587182478</v>
      </c>
    </row>
    <row r="1086" spans="2:4" x14ac:dyDescent="0.3">
      <c r="B1086">
        <v>1034</v>
      </c>
      <c r="C1086">
        <v>508.6349523987713</v>
      </c>
      <c r="D1086">
        <v>-301.6349523987713</v>
      </c>
    </row>
    <row r="1087" spans="2:4" x14ac:dyDescent="0.3">
      <c r="B1087">
        <v>1035</v>
      </c>
      <c r="C1087">
        <v>508.6349523987713</v>
      </c>
      <c r="D1087">
        <v>-301.6349523987713</v>
      </c>
    </row>
    <row r="1088" spans="2:4" x14ac:dyDescent="0.3">
      <c r="B1088">
        <v>1036</v>
      </c>
      <c r="C1088">
        <v>124.62058341410702</v>
      </c>
      <c r="D1088">
        <v>81.379416585892983</v>
      </c>
    </row>
    <row r="1089" spans="2:4" x14ac:dyDescent="0.3">
      <c r="B1089">
        <v>1037</v>
      </c>
      <c r="C1089">
        <v>281.10620615216351</v>
      </c>
      <c r="D1089">
        <v>-75.106206152163509</v>
      </c>
    </row>
    <row r="1090" spans="2:4" x14ac:dyDescent="0.3">
      <c r="B1090">
        <v>1038</v>
      </c>
      <c r="C1090">
        <v>298.44438822650545</v>
      </c>
      <c r="D1090">
        <v>-93.444388226505453</v>
      </c>
    </row>
    <row r="1091" spans="2:4" x14ac:dyDescent="0.3">
      <c r="B1091">
        <v>1039</v>
      </c>
      <c r="C1091">
        <v>283.11451972875324</v>
      </c>
      <c r="D1091">
        <v>-78.114519728753237</v>
      </c>
    </row>
    <row r="1092" spans="2:4" x14ac:dyDescent="0.3">
      <c r="B1092">
        <v>1040</v>
      </c>
      <c r="C1092">
        <v>484.17074647544899</v>
      </c>
      <c r="D1092">
        <v>-280.17074647544899</v>
      </c>
    </row>
    <row r="1093" spans="2:4" x14ac:dyDescent="0.3">
      <c r="B1093">
        <v>1041</v>
      </c>
      <c r="C1093">
        <v>185.8082375950695</v>
      </c>
      <c r="D1093">
        <v>18.1917624049305</v>
      </c>
    </row>
    <row r="1094" spans="2:4" x14ac:dyDescent="0.3">
      <c r="B1094">
        <v>1042</v>
      </c>
      <c r="C1094">
        <v>540.62839570768665</v>
      </c>
      <c r="D1094">
        <v>-336.62839570768665</v>
      </c>
    </row>
    <row r="1095" spans="2:4" x14ac:dyDescent="0.3">
      <c r="B1095">
        <v>1043</v>
      </c>
      <c r="C1095">
        <v>408.94040547130527</v>
      </c>
      <c r="D1095">
        <v>-204.94040547130527</v>
      </c>
    </row>
    <row r="1096" spans="2:4" x14ac:dyDescent="0.3">
      <c r="B1096">
        <v>1044</v>
      </c>
      <c r="C1096">
        <v>250.50074790197232</v>
      </c>
      <c r="D1096">
        <v>-47.500747901972318</v>
      </c>
    </row>
    <row r="1097" spans="2:4" x14ac:dyDescent="0.3">
      <c r="B1097">
        <v>1045</v>
      </c>
      <c r="C1097">
        <v>482.50361358368531</v>
      </c>
      <c r="D1097">
        <v>-279.50361358368531</v>
      </c>
    </row>
    <row r="1098" spans="2:4" x14ac:dyDescent="0.3">
      <c r="B1098">
        <v>1046</v>
      </c>
      <c r="C1098">
        <v>482.50361358368531</v>
      </c>
      <c r="D1098">
        <v>-279.50361358368531</v>
      </c>
    </row>
    <row r="1099" spans="2:4" x14ac:dyDescent="0.3">
      <c r="B1099">
        <v>1047</v>
      </c>
      <c r="C1099">
        <v>194.06636098915453</v>
      </c>
      <c r="D1099">
        <v>7.933639010845468</v>
      </c>
    </row>
    <row r="1100" spans="2:4" x14ac:dyDescent="0.3">
      <c r="B1100">
        <v>1048</v>
      </c>
      <c r="C1100">
        <v>250.00448508767988</v>
      </c>
      <c r="D1100">
        <v>-48.004485087679882</v>
      </c>
    </row>
    <row r="1101" spans="2:4" x14ac:dyDescent="0.3">
      <c r="B1101">
        <v>1049</v>
      </c>
      <c r="C1101">
        <v>250.00448508767988</v>
      </c>
      <c r="D1101">
        <v>-48.004485087679882</v>
      </c>
    </row>
    <row r="1102" spans="2:4" x14ac:dyDescent="0.3">
      <c r="B1102">
        <v>1050</v>
      </c>
      <c r="C1102">
        <v>285.85947342030823</v>
      </c>
      <c r="D1102">
        <v>-83.859473420308234</v>
      </c>
    </row>
    <row r="1103" spans="2:4" x14ac:dyDescent="0.3">
      <c r="B1103">
        <v>1051</v>
      </c>
      <c r="C1103">
        <v>336.6721331399695</v>
      </c>
      <c r="D1103">
        <v>-135.6721331399695</v>
      </c>
    </row>
    <row r="1104" spans="2:4" x14ac:dyDescent="0.3">
      <c r="B1104">
        <v>1052</v>
      </c>
      <c r="C1104">
        <v>369.42547888327016</v>
      </c>
      <c r="D1104">
        <v>-168.42547888327016</v>
      </c>
    </row>
    <row r="1105" spans="2:4" x14ac:dyDescent="0.3">
      <c r="B1105">
        <v>1053</v>
      </c>
      <c r="C1105">
        <v>369.42547888327016</v>
      </c>
      <c r="D1105">
        <v>-168.42547888327016</v>
      </c>
    </row>
    <row r="1106" spans="2:4" x14ac:dyDescent="0.3">
      <c r="B1106">
        <v>1054</v>
      </c>
      <c r="C1106">
        <v>266.88517488009597</v>
      </c>
      <c r="D1106">
        <v>-66.885174880095974</v>
      </c>
    </row>
    <row r="1107" spans="2:4" x14ac:dyDescent="0.3">
      <c r="B1107">
        <v>1055</v>
      </c>
      <c r="C1107">
        <v>399.42611682854249</v>
      </c>
      <c r="D1107">
        <v>-199.42611682854249</v>
      </c>
    </row>
    <row r="1108" spans="2:4" x14ac:dyDescent="0.3">
      <c r="B1108">
        <v>1056</v>
      </c>
      <c r="C1108">
        <v>449.97513692811089</v>
      </c>
      <c r="D1108">
        <v>-249.97513692811089</v>
      </c>
    </row>
    <row r="1109" spans="2:4" x14ac:dyDescent="0.3">
      <c r="B1109">
        <v>1057</v>
      </c>
      <c r="C1109">
        <v>168.25294053947465</v>
      </c>
      <c r="D1109">
        <v>30.74705946052535</v>
      </c>
    </row>
    <row r="1110" spans="2:4" x14ac:dyDescent="0.3">
      <c r="B1110">
        <v>1058</v>
      </c>
      <c r="C1110">
        <v>168.25294053947465</v>
      </c>
      <c r="D1110">
        <v>30.74705946052535</v>
      </c>
    </row>
    <row r="1111" spans="2:4" x14ac:dyDescent="0.3">
      <c r="B1111">
        <v>1059</v>
      </c>
      <c r="C1111">
        <v>415.45385490889345</v>
      </c>
      <c r="D1111">
        <v>-216.45385490889345</v>
      </c>
    </row>
    <row r="1112" spans="2:4" x14ac:dyDescent="0.3">
      <c r="B1112">
        <v>1060</v>
      </c>
      <c r="C1112">
        <v>475.84283612310406</v>
      </c>
      <c r="D1112">
        <v>-276.84283612310406</v>
      </c>
    </row>
    <row r="1113" spans="2:4" x14ac:dyDescent="0.3">
      <c r="B1113">
        <v>1061</v>
      </c>
      <c r="C1113">
        <v>320.40401775894566</v>
      </c>
      <c r="D1113">
        <v>-121.40401775894566</v>
      </c>
    </row>
    <row r="1114" spans="2:4" x14ac:dyDescent="0.3">
      <c r="B1114">
        <v>1062</v>
      </c>
      <c r="C1114">
        <v>319.13234429732131</v>
      </c>
      <c r="D1114">
        <v>-121.13234429732131</v>
      </c>
    </row>
    <row r="1115" spans="2:4" x14ac:dyDescent="0.3">
      <c r="B1115">
        <v>1063</v>
      </c>
      <c r="C1115">
        <v>270.16516191830999</v>
      </c>
      <c r="D1115">
        <v>-72.165161918309991</v>
      </c>
    </row>
    <row r="1116" spans="2:4" x14ac:dyDescent="0.3">
      <c r="B1116">
        <v>1064</v>
      </c>
      <c r="C1116">
        <v>324.52144829627821</v>
      </c>
      <c r="D1116">
        <v>-127.52144829627821</v>
      </c>
    </row>
    <row r="1117" spans="2:4" x14ac:dyDescent="0.3">
      <c r="B1117">
        <v>1065</v>
      </c>
      <c r="C1117">
        <v>441.71701353402585</v>
      </c>
      <c r="D1117">
        <v>-245.71701353402585</v>
      </c>
    </row>
    <row r="1118" spans="2:4" x14ac:dyDescent="0.3">
      <c r="B1118">
        <v>1066</v>
      </c>
      <c r="C1118">
        <v>574.5681197414051</v>
      </c>
      <c r="D1118">
        <v>-378.5681197414051</v>
      </c>
    </row>
    <row r="1119" spans="2:4" x14ac:dyDescent="0.3">
      <c r="B1119">
        <v>1067</v>
      </c>
      <c r="C1119">
        <v>230.17723483540243</v>
      </c>
      <c r="D1119">
        <v>-36.17723483540243</v>
      </c>
    </row>
    <row r="1120" spans="2:4" x14ac:dyDescent="0.3">
      <c r="B1120">
        <v>1068</v>
      </c>
      <c r="C1120">
        <v>230.17723483540243</v>
      </c>
      <c r="D1120">
        <v>-36.17723483540243</v>
      </c>
    </row>
    <row r="1121" spans="2:4" x14ac:dyDescent="0.3">
      <c r="B1121">
        <v>1069</v>
      </c>
      <c r="C1121">
        <v>187.5374033386197</v>
      </c>
      <c r="D1121">
        <v>6.462596661380303</v>
      </c>
    </row>
    <row r="1122" spans="2:4" x14ac:dyDescent="0.3">
      <c r="B1122">
        <v>1070</v>
      </c>
      <c r="C1122">
        <v>388.72544989536186</v>
      </c>
      <c r="D1122">
        <v>-194.72544989536186</v>
      </c>
    </row>
    <row r="1123" spans="2:4" x14ac:dyDescent="0.3">
      <c r="B1123">
        <v>1071</v>
      </c>
      <c r="C1123">
        <v>229.9523657476762</v>
      </c>
      <c r="D1123">
        <v>-37.952365747676197</v>
      </c>
    </row>
    <row r="1124" spans="2:4" x14ac:dyDescent="0.3">
      <c r="B1124">
        <v>1072</v>
      </c>
      <c r="C1124">
        <v>283.74260235309208</v>
      </c>
      <c r="D1124">
        <v>-92.742602353092082</v>
      </c>
    </row>
    <row r="1125" spans="2:4" x14ac:dyDescent="0.3">
      <c r="B1125">
        <v>1073</v>
      </c>
      <c r="C1125">
        <v>346.10888071799911</v>
      </c>
      <c r="D1125">
        <v>-155.10888071799911</v>
      </c>
    </row>
    <row r="1126" spans="2:4" x14ac:dyDescent="0.3">
      <c r="B1126">
        <v>1074</v>
      </c>
      <c r="C1126">
        <v>557.78047922666883</v>
      </c>
      <c r="D1126">
        <v>-368.78047922666883</v>
      </c>
    </row>
    <row r="1127" spans="2:4" x14ac:dyDescent="0.3">
      <c r="B1127">
        <v>1075</v>
      </c>
      <c r="C1127">
        <v>304.39178789154136</v>
      </c>
      <c r="D1127">
        <v>-115.39178789154136</v>
      </c>
    </row>
    <row r="1128" spans="2:4" x14ac:dyDescent="0.3">
      <c r="B1128">
        <v>1076</v>
      </c>
      <c r="C1128">
        <v>351.83141129530873</v>
      </c>
      <c r="D1128">
        <v>-162.83141129530873</v>
      </c>
    </row>
    <row r="1129" spans="2:4" x14ac:dyDescent="0.3">
      <c r="B1129">
        <v>1077</v>
      </c>
      <c r="C1129">
        <v>258.44095293065124</v>
      </c>
      <c r="D1129">
        <v>-69.440952930651235</v>
      </c>
    </row>
    <row r="1130" spans="2:4" x14ac:dyDescent="0.3">
      <c r="B1130">
        <v>1078</v>
      </c>
      <c r="C1130">
        <v>254.60267022635821</v>
      </c>
      <c r="D1130">
        <v>-66.602670226358214</v>
      </c>
    </row>
    <row r="1131" spans="2:4" x14ac:dyDescent="0.3">
      <c r="B1131">
        <v>1079</v>
      </c>
      <c r="C1131">
        <v>445.3614435764859</v>
      </c>
      <c r="D1131">
        <v>-258.3614435764859</v>
      </c>
    </row>
    <row r="1132" spans="2:4" x14ac:dyDescent="0.3">
      <c r="B1132">
        <v>1080</v>
      </c>
      <c r="C1132">
        <v>241.2190824534091</v>
      </c>
      <c r="D1132">
        <v>-55.219082453409101</v>
      </c>
    </row>
    <row r="1133" spans="2:4" x14ac:dyDescent="0.3">
      <c r="B1133">
        <v>1081</v>
      </c>
      <c r="C1133">
        <v>320.21791920358601</v>
      </c>
      <c r="D1133">
        <v>-135.21791920358601</v>
      </c>
    </row>
    <row r="1134" spans="2:4" x14ac:dyDescent="0.3">
      <c r="B1134">
        <v>1082</v>
      </c>
      <c r="C1134">
        <v>306.37683914871104</v>
      </c>
      <c r="D1134">
        <v>-121.37683914871104</v>
      </c>
    </row>
    <row r="1135" spans="2:4" x14ac:dyDescent="0.3">
      <c r="B1135">
        <v>1083</v>
      </c>
      <c r="C1135">
        <v>259.05352734204348</v>
      </c>
      <c r="D1135">
        <v>-74.053527342043481</v>
      </c>
    </row>
    <row r="1136" spans="2:4" x14ac:dyDescent="0.3">
      <c r="B1136">
        <v>1084</v>
      </c>
      <c r="C1136">
        <v>467.32882721539949</v>
      </c>
      <c r="D1136">
        <v>-283.32882721539949</v>
      </c>
    </row>
    <row r="1137" spans="2:4" x14ac:dyDescent="0.3">
      <c r="B1137">
        <v>1085</v>
      </c>
      <c r="C1137">
        <v>535.92940718485511</v>
      </c>
      <c r="D1137">
        <v>-351.92940718485511</v>
      </c>
    </row>
    <row r="1138" spans="2:4" x14ac:dyDescent="0.3">
      <c r="B1138">
        <v>1086</v>
      </c>
      <c r="C1138">
        <v>457.21747237419112</v>
      </c>
      <c r="D1138">
        <v>-273.21747237419112</v>
      </c>
    </row>
    <row r="1139" spans="2:4" x14ac:dyDescent="0.3">
      <c r="B1139">
        <v>1087</v>
      </c>
      <c r="C1139">
        <v>267.14106039371546</v>
      </c>
      <c r="D1139">
        <v>-83.141060393715463</v>
      </c>
    </row>
    <row r="1140" spans="2:4" x14ac:dyDescent="0.3">
      <c r="B1140">
        <v>1088</v>
      </c>
      <c r="C1140">
        <v>297.49063313028716</v>
      </c>
      <c r="D1140">
        <v>-114.49063313028716</v>
      </c>
    </row>
    <row r="1141" spans="2:4" x14ac:dyDescent="0.3">
      <c r="B1141">
        <v>1089</v>
      </c>
      <c r="C1141">
        <v>243.21188781705217</v>
      </c>
      <c r="D1141">
        <v>-60.211887817052173</v>
      </c>
    </row>
    <row r="1142" spans="2:4" x14ac:dyDescent="0.3">
      <c r="B1142">
        <v>1090</v>
      </c>
      <c r="C1142">
        <v>530.52479497295167</v>
      </c>
      <c r="D1142">
        <v>-347.52479497295167</v>
      </c>
    </row>
    <row r="1143" spans="2:4" x14ac:dyDescent="0.3">
      <c r="B1143">
        <v>1091</v>
      </c>
      <c r="C1143">
        <v>465.54538272653605</v>
      </c>
      <c r="D1143">
        <v>-283.54538272653605</v>
      </c>
    </row>
    <row r="1144" spans="2:4" x14ac:dyDescent="0.3">
      <c r="B1144">
        <v>1092</v>
      </c>
      <c r="C1144">
        <v>245.41405405547488</v>
      </c>
      <c r="D1144">
        <v>-63.414054055474878</v>
      </c>
    </row>
    <row r="1145" spans="2:4" x14ac:dyDescent="0.3">
      <c r="B1145">
        <v>1093</v>
      </c>
      <c r="C1145">
        <v>342.82113957331171</v>
      </c>
      <c r="D1145">
        <v>-160.82113957331171</v>
      </c>
    </row>
    <row r="1146" spans="2:4" x14ac:dyDescent="0.3">
      <c r="B1146">
        <v>1094</v>
      </c>
      <c r="C1146">
        <v>381.94836083768081</v>
      </c>
      <c r="D1146">
        <v>-199.94836083768081</v>
      </c>
    </row>
    <row r="1147" spans="2:4" x14ac:dyDescent="0.3">
      <c r="B1147">
        <v>1095</v>
      </c>
      <c r="C1147">
        <v>433.48215245936075</v>
      </c>
      <c r="D1147">
        <v>-251.48215245936075</v>
      </c>
    </row>
    <row r="1148" spans="2:4" x14ac:dyDescent="0.3">
      <c r="B1148">
        <v>1096</v>
      </c>
      <c r="C1148">
        <v>342.72033618915856</v>
      </c>
      <c r="D1148">
        <v>-161.72033618915856</v>
      </c>
    </row>
    <row r="1149" spans="2:4" x14ac:dyDescent="0.3">
      <c r="B1149">
        <v>1097</v>
      </c>
      <c r="C1149">
        <v>458.74503134943501</v>
      </c>
      <c r="D1149">
        <v>-278.74503134943501</v>
      </c>
    </row>
    <row r="1150" spans="2:4" x14ac:dyDescent="0.3">
      <c r="B1150">
        <v>1098</v>
      </c>
      <c r="C1150">
        <v>401.75234877053828</v>
      </c>
      <c r="D1150">
        <v>-221.75234877053828</v>
      </c>
    </row>
    <row r="1151" spans="2:4" x14ac:dyDescent="0.3">
      <c r="B1151">
        <v>1099</v>
      </c>
      <c r="C1151">
        <v>533.45584721986643</v>
      </c>
      <c r="D1151">
        <v>-354.45584721986643</v>
      </c>
    </row>
    <row r="1152" spans="2:4" x14ac:dyDescent="0.3">
      <c r="B1152">
        <v>1100</v>
      </c>
      <c r="C1152">
        <v>136.6316943412786</v>
      </c>
      <c r="D1152">
        <v>42.368305658721397</v>
      </c>
    </row>
    <row r="1153" spans="2:4" x14ac:dyDescent="0.3">
      <c r="B1153">
        <v>1101</v>
      </c>
      <c r="C1153">
        <v>573.29644627978087</v>
      </c>
      <c r="D1153">
        <v>-394.29644627978087</v>
      </c>
    </row>
    <row r="1154" spans="2:4" x14ac:dyDescent="0.3">
      <c r="B1154">
        <v>1102</v>
      </c>
      <c r="C1154">
        <v>230.99141601510098</v>
      </c>
      <c r="D1154">
        <v>-51.991416015100981</v>
      </c>
    </row>
    <row r="1155" spans="2:4" x14ac:dyDescent="0.3">
      <c r="B1155">
        <v>1103</v>
      </c>
      <c r="C1155">
        <v>320.63664095314522</v>
      </c>
      <c r="D1155">
        <v>-142.63664095314522</v>
      </c>
    </row>
    <row r="1156" spans="2:4" x14ac:dyDescent="0.3">
      <c r="B1156">
        <v>1104</v>
      </c>
      <c r="C1156">
        <v>361.18286370213178</v>
      </c>
      <c r="D1156">
        <v>-183.18286370213178</v>
      </c>
    </row>
    <row r="1157" spans="2:4" x14ac:dyDescent="0.3">
      <c r="B1157">
        <v>1105</v>
      </c>
      <c r="C1157">
        <v>239.40462153865241</v>
      </c>
      <c r="D1157">
        <v>-62.404621538652407</v>
      </c>
    </row>
    <row r="1158" spans="2:4" x14ac:dyDescent="0.3">
      <c r="B1158">
        <v>1106</v>
      </c>
      <c r="C1158">
        <v>396.20816264211498</v>
      </c>
      <c r="D1158">
        <v>-220.20816264211498</v>
      </c>
    </row>
    <row r="1159" spans="2:4" x14ac:dyDescent="0.3">
      <c r="B1159">
        <v>1107</v>
      </c>
      <c r="C1159">
        <v>312.7119441374129</v>
      </c>
      <c r="D1159">
        <v>-136.7119441374129</v>
      </c>
    </row>
    <row r="1160" spans="2:4" x14ac:dyDescent="0.3">
      <c r="B1160">
        <v>1108</v>
      </c>
      <c r="C1160">
        <v>226.26141106637624</v>
      </c>
      <c r="D1160">
        <v>-51.26141106637624</v>
      </c>
    </row>
    <row r="1161" spans="2:4" x14ac:dyDescent="0.3">
      <c r="B1161">
        <v>1109</v>
      </c>
      <c r="C1161">
        <v>278.35349835413518</v>
      </c>
      <c r="D1161">
        <v>-104.35349835413518</v>
      </c>
    </row>
    <row r="1162" spans="2:4" x14ac:dyDescent="0.3">
      <c r="B1162">
        <v>1110</v>
      </c>
      <c r="C1162">
        <v>318.7291307607087</v>
      </c>
      <c r="D1162">
        <v>-144.7291307607087</v>
      </c>
    </row>
    <row r="1163" spans="2:4" x14ac:dyDescent="0.3">
      <c r="B1163">
        <v>1111</v>
      </c>
      <c r="C1163">
        <v>313.7122238724711</v>
      </c>
      <c r="D1163">
        <v>-140.7122238724711</v>
      </c>
    </row>
    <row r="1164" spans="2:4" x14ac:dyDescent="0.3">
      <c r="B1164">
        <v>1112</v>
      </c>
      <c r="C1164">
        <v>273.32108325295098</v>
      </c>
      <c r="D1164">
        <v>-100.32108325295098</v>
      </c>
    </row>
    <row r="1165" spans="2:4" x14ac:dyDescent="0.3">
      <c r="B1165">
        <v>1113</v>
      </c>
      <c r="C1165">
        <v>192.86447448579008</v>
      </c>
      <c r="D1165">
        <v>-19.864474485790083</v>
      </c>
    </row>
    <row r="1166" spans="2:4" x14ac:dyDescent="0.3">
      <c r="B1166">
        <v>1114</v>
      </c>
      <c r="C1166">
        <v>495.47623371354842</v>
      </c>
      <c r="D1166">
        <v>-322.47623371354842</v>
      </c>
    </row>
    <row r="1167" spans="2:4" x14ac:dyDescent="0.3">
      <c r="B1167">
        <v>1115</v>
      </c>
      <c r="C1167">
        <v>326.31264689161497</v>
      </c>
      <c r="D1167">
        <v>-153.31264689161497</v>
      </c>
    </row>
    <row r="1168" spans="2:4" x14ac:dyDescent="0.3">
      <c r="B1168">
        <v>1116</v>
      </c>
      <c r="C1168">
        <v>351.97098521182846</v>
      </c>
      <c r="D1168">
        <v>-178.97098521182846</v>
      </c>
    </row>
    <row r="1169" spans="2:4" x14ac:dyDescent="0.3">
      <c r="B1169">
        <v>1117</v>
      </c>
      <c r="C1169">
        <v>184.65287573054491</v>
      </c>
      <c r="D1169">
        <v>-12.652875730544906</v>
      </c>
    </row>
    <row r="1170" spans="2:4" x14ac:dyDescent="0.3">
      <c r="B1170">
        <v>1118</v>
      </c>
      <c r="C1170">
        <v>198.59475916957302</v>
      </c>
      <c r="D1170">
        <v>-26.594759169573024</v>
      </c>
    </row>
    <row r="1171" spans="2:4" x14ac:dyDescent="0.3">
      <c r="B1171">
        <v>1119</v>
      </c>
      <c r="C1171">
        <v>264.38835259568714</v>
      </c>
      <c r="D1171">
        <v>-92.388352595687138</v>
      </c>
    </row>
    <row r="1172" spans="2:4" x14ac:dyDescent="0.3">
      <c r="B1172">
        <v>1120</v>
      </c>
      <c r="C1172">
        <v>409.77784897042375</v>
      </c>
      <c r="D1172">
        <v>-237.77784897042375</v>
      </c>
    </row>
    <row r="1173" spans="2:4" x14ac:dyDescent="0.3">
      <c r="B1173">
        <v>1121</v>
      </c>
      <c r="C1173">
        <v>267.13330628724219</v>
      </c>
      <c r="D1173">
        <v>-95.133306287242192</v>
      </c>
    </row>
    <row r="1174" spans="2:4" x14ac:dyDescent="0.3">
      <c r="B1174">
        <v>1122</v>
      </c>
      <c r="C1174">
        <v>267.13330628724219</v>
      </c>
      <c r="D1174">
        <v>-95.133306287242192</v>
      </c>
    </row>
    <row r="1175" spans="2:4" x14ac:dyDescent="0.3">
      <c r="B1175">
        <v>1123</v>
      </c>
      <c r="C1175">
        <v>319.7449187087135</v>
      </c>
      <c r="D1175">
        <v>-148.7449187087135</v>
      </c>
    </row>
    <row r="1176" spans="2:4" x14ac:dyDescent="0.3">
      <c r="B1176">
        <v>1124</v>
      </c>
      <c r="C1176">
        <v>210.90828024920404</v>
      </c>
      <c r="D1176">
        <v>-39.90828024920404</v>
      </c>
    </row>
    <row r="1177" spans="2:4" x14ac:dyDescent="0.3">
      <c r="B1177">
        <v>1125</v>
      </c>
      <c r="C1177">
        <v>221.31429113639854</v>
      </c>
      <c r="D1177">
        <v>-50.314291136398538</v>
      </c>
    </row>
    <row r="1178" spans="2:4" x14ac:dyDescent="0.3">
      <c r="B1178">
        <v>1126</v>
      </c>
      <c r="C1178">
        <v>264.47364776689363</v>
      </c>
      <c r="D1178">
        <v>-93.473647766893635</v>
      </c>
    </row>
    <row r="1179" spans="2:4" x14ac:dyDescent="0.3">
      <c r="B1179">
        <v>1127</v>
      </c>
      <c r="C1179">
        <v>262.01559601485144</v>
      </c>
      <c r="D1179">
        <v>-92.01559601485144</v>
      </c>
    </row>
    <row r="1180" spans="2:4" x14ac:dyDescent="0.3">
      <c r="B1180">
        <v>1128</v>
      </c>
      <c r="C1180">
        <v>635.60069179290122</v>
      </c>
      <c r="D1180">
        <v>-466.60069179290122</v>
      </c>
    </row>
    <row r="1181" spans="2:4" x14ac:dyDescent="0.3">
      <c r="B1181">
        <v>1129</v>
      </c>
      <c r="C1181">
        <v>696.24555852073149</v>
      </c>
      <c r="D1181">
        <v>-528.24555852073149</v>
      </c>
    </row>
    <row r="1182" spans="2:4" x14ac:dyDescent="0.3">
      <c r="B1182">
        <v>1130</v>
      </c>
      <c r="C1182">
        <v>379.97881779345772</v>
      </c>
      <c r="D1182">
        <v>-212.97881779345772</v>
      </c>
    </row>
    <row r="1183" spans="2:4" x14ac:dyDescent="0.3">
      <c r="B1183">
        <v>1131</v>
      </c>
      <c r="C1183">
        <v>245.80951348561416</v>
      </c>
      <c r="D1183">
        <v>-78.809513485614161</v>
      </c>
    </row>
    <row r="1184" spans="2:4" x14ac:dyDescent="0.3">
      <c r="B1184">
        <v>1132</v>
      </c>
      <c r="C1184">
        <v>153.72949911494763</v>
      </c>
      <c r="D1184">
        <v>13.270500885052371</v>
      </c>
    </row>
    <row r="1185" spans="2:4" x14ac:dyDescent="0.3">
      <c r="B1185">
        <v>1133</v>
      </c>
      <c r="C1185">
        <v>558.69546379052053</v>
      </c>
      <c r="D1185">
        <v>-391.69546379052053</v>
      </c>
    </row>
    <row r="1186" spans="2:4" x14ac:dyDescent="0.3">
      <c r="B1186">
        <v>1134</v>
      </c>
      <c r="C1186">
        <v>188.0259120464388</v>
      </c>
      <c r="D1186">
        <v>-21.025912046438805</v>
      </c>
    </row>
    <row r="1187" spans="2:4" x14ac:dyDescent="0.3">
      <c r="B1187">
        <v>1135</v>
      </c>
      <c r="C1187">
        <v>265.76082944146464</v>
      </c>
      <c r="D1187">
        <v>-98.760829441464637</v>
      </c>
    </row>
    <row r="1188" spans="2:4" x14ac:dyDescent="0.3">
      <c r="B1188">
        <v>1136</v>
      </c>
      <c r="C1188">
        <v>242.37444431793369</v>
      </c>
      <c r="D1188">
        <v>-75.374444317933694</v>
      </c>
    </row>
    <row r="1189" spans="2:4" x14ac:dyDescent="0.3">
      <c r="B1189">
        <v>1137</v>
      </c>
      <c r="C1189">
        <v>387.73292426677699</v>
      </c>
      <c r="D1189">
        <v>-221.73292426677699</v>
      </c>
    </row>
    <row r="1190" spans="2:4" x14ac:dyDescent="0.3">
      <c r="B1190">
        <v>1138</v>
      </c>
      <c r="C1190">
        <v>285.09957098592292</v>
      </c>
      <c r="D1190">
        <v>-119.09957098592292</v>
      </c>
    </row>
    <row r="1191" spans="2:4" x14ac:dyDescent="0.3">
      <c r="B1191">
        <v>1139</v>
      </c>
      <c r="C1191">
        <v>206.65127579535175</v>
      </c>
      <c r="D1191">
        <v>-41.651275795351751</v>
      </c>
    </row>
    <row r="1192" spans="2:4" x14ac:dyDescent="0.3">
      <c r="B1192">
        <v>1140</v>
      </c>
      <c r="C1192">
        <v>202.27795974439965</v>
      </c>
      <c r="D1192">
        <v>-38.277959744399652</v>
      </c>
    </row>
    <row r="1193" spans="2:4" x14ac:dyDescent="0.3">
      <c r="B1193">
        <v>1141</v>
      </c>
      <c r="C1193">
        <v>384.86390487164886</v>
      </c>
      <c r="D1193">
        <v>-221.86390487164886</v>
      </c>
    </row>
    <row r="1194" spans="2:4" x14ac:dyDescent="0.3">
      <c r="B1194">
        <v>1142</v>
      </c>
      <c r="C1194">
        <v>530.84271333835773</v>
      </c>
      <c r="D1194">
        <v>-367.84271333835773</v>
      </c>
    </row>
    <row r="1195" spans="2:4" x14ac:dyDescent="0.3">
      <c r="B1195">
        <v>1143</v>
      </c>
      <c r="C1195">
        <v>530.84271333835773</v>
      </c>
      <c r="D1195">
        <v>-367.84271333835773</v>
      </c>
    </row>
    <row r="1196" spans="2:4" x14ac:dyDescent="0.3">
      <c r="B1196">
        <v>1144</v>
      </c>
      <c r="C1196">
        <v>583.07437454263641</v>
      </c>
      <c r="D1196">
        <v>-420.07437454263641</v>
      </c>
    </row>
    <row r="1197" spans="2:4" x14ac:dyDescent="0.3">
      <c r="B1197">
        <v>1145</v>
      </c>
      <c r="C1197">
        <v>260.23990563246133</v>
      </c>
      <c r="D1197">
        <v>-97.23990563246133</v>
      </c>
    </row>
    <row r="1198" spans="2:4" x14ac:dyDescent="0.3">
      <c r="B1198">
        <v>1146</v>
      </c>
      <c r="C1198">
        <v>320.21016509711268</v>
      </c>
      <c r="D1198">
        <v>-158.21016509711268</v>
      </c>
    </row>
    <row r="1199" spans="2:4" x14ac:dyDescent="0.3">
      <c r="B1199">
        <v>1147</v>
      </c>
      <c r="C1199">
        <v>379.35848927559221</v>
      </c>
      <c r="D1199">
        <v>-217.35848927559221</v>
      </c>
    </row>
    <row r="1200" spans="2:4" x14ac:dyDescent="0.3">
      <c r="B1200">
        <v>1148</v>
      </c>
      <c r="C1200">
        <v>379.35848927559221</v>
      </c>
      <c r="D1200">
        <v>-217.35848927559221</v>
      </c>
    </row>
    <row r="1201" spans="2:4" x14ac:dyDescent="0.3">
      <c r="B1201">
        <v>1149</v>
      </c>
      <c r="C1201">
        <v>269.69216142343754</v>
      </c>
      <c r="D1201">
        <v>-107.69216142343754</v>
      </c>
    </row>
    <row r="1202" spans="2:4" x14ac:dyDescent="0.3">
      <c r="B1202">
        <v>1150</v>
      </c>
      <c r="C1202">
        <v>454.28642012727647</v>
      </c>
      <c r="D1202">
        <v>-292.28642012727647</v>
      </c>
    </row>
    <row r="1203" spans="2:4" x14ac:dyDescent="0.3">
      <c r="B1203">
        <v>1151</v>
      </c>
      <c r="C1203">
        <v>248.94217250083511</v>
      </c>
      <c r="D1203">
        <v>-86.942172500835113</v>
      </c>
    </row>
    <row r="1204" spans="2:4" x14ac:dyDescent="0.3">
      <c r="B1204">
        <v>1152</v>
      </c>
      <c r="C1204">
        <v>423.14592853042615</v>
      </c>
      <c r="D1204">
        <v>-261.14592853042615</v>
      </c>
    </row>
    <row r="1205" spans="2:4" x14ac:dyDescent="0.3">
      <c r="B1205">
        <v>1153</v>
      </c>
      <c r="C1205">
        <v>606.91825194809326</v>
      </c>
      <c r="D1205">
        <v>-444.91825194809326</v>
      </c>
    </row>
    <row r="1206" spans="2:4" x14ac:dyDescent="0.3">
      <c r="B1206">
        <v>1154</v>
      </c>
      <c r="C1206">
        <v>328.5070590235643</v>
      </c>
      <c r="D1206">
        <v>-167.5070590235643</v>
      </c>
    </row>
    <row r="1207" spans="2:4" x14ac:dyDescent="0.3">
      <c r="B1207">
        <v>1155</v>
      </c>
      <c r="C1207">
        <v>444.02773726307504</v>
      </c>
      <c r="D1207">
        <v>-283.02773726307504</v>
      </c>
    </row>
    <row r="1208" spans="2:4" x14ac:dyDescent="0.3">
      <c r="B1208">
        <v>1156</v>
      </c>
      <c r="C1208">
        <v>311.19213926864234</v>
      </c>
      <c r="D1208">
        <v>-151.19213926864234</v>
      </c>
    </row>
    <row r="1209" spans="2:4" x14ac:dyDescent="0.3">
      <c r="B1209">
        <v>1157</v>
      </c>
      <c r="C1209">
        <v>527.34561131889063</v>
      </c>
      <c r="D1209">
        <v>-367.34561131889063</v>
      </c>
    </row>
    <row r="1210" spans="2:4" x14ac:dyDescent="0.3">
      <c r="B1210">
        <v>1158</v>
      </c>
      <c r="C1210">
        <v>248.20553238586979</v>
      </c>
      <c r="D1210">
        <v>-89.205532385869788</v>
      </c>
    </row>
    <row r="1211" spans="2:4" x14ac:dyDescent="0.3">
      <c r="B1211">
        <v>1159</v>
      </c>
      <c r="C1211">
        <v>342.7746149344718</v>
      </c>
      <c r="D1211">
        <v>-183.7746149344718</v>
      </c>
    </row>
    <row r="1212" spans="2:4" x14ac:dyDescent="0.3">
      <c r="B1212">
        <v>1160</v>
      </c>
      <c r="C1212">
        <v>231.30158027403377</v>
      </c>
      <c r="D1212">
        <v>-72.301580274033768</v>
      </c>
    </row>
    <row r="1213" spans="2:4" x14ac:dyDescent="0.3">
      <c r="B1213">
        <v>1161</v>
      </c>
      <c r="C1213">
        <v>273.53819823420389</v>
      </c>
      <c r="D1213">
        <v>-114.53819823420389</v>
      </c>
    </row>
    <row r="1214" spans="2:4" x14ac:dyDescent="0.3">
      <c r="B1214">
        <v>1162</v>
      </c>
      <c r="C1214">
        <v>465.75474360131562</v>
      </c>
      <c r="D1214">
        <v>-307.75474360131562</v>
      </c>
    </row>
    <row r="1215" spans="2:4" x14ac:dyDescent="0.3">
      <c r="B1215">
        <v>1163</v>
      </c>
      <c r="C1215">
        <v>316.82937467474545</v>
      </c>
      <c r="D1215">
        <v>-158.82937467474545</v>
      </c>
    </row>
    <row r="1216" spans="2:4" x14ac:dyDescent="0.3">
      <c r="B1216">
        <v>1164</v>
      </c>
      <c r="C1216">
        <v>342.72033618915856</v>
      </c>
      <c r="D1216">
        <v>-184.72033618915856</v>
      </c>
    </row>
    <row r="1217" spans="2:4" x14ac:dyDescent="0.3">
      <c r="B1217">
        <v>1165</v>
      </c>
      <c r="C1217">
        <v>171.10645172165613</v>
      </c>
      <c r="D1217">
        <v>-13.106451721656128</v>
      </c>
    </row>
    <row r="1218" spans="2:4" x14ac:dyDescent="0.3">
      <c r="B1218">
        <v>1166</v>
      </c>
      <c r="C1218">
        <v>504.99827646278453</v>
      </c>
      <c r="D1218">
        <v>-346.99827646278453</v>
      </c>
    </row>
    <row r="1219" spans="2:4" x14ac:dyDescent="0.3">
      <c r="B1219">
        <v>1167</v>
      </c>
      <c r="C1219">
        <v>178.27900020947646</v>
      </c>
      <c r="D1219">
        <v>-20.279000209476465</v>
      </c>
    </row>
    <row r="1220" spans="2:4" x14ac:dyDescent="0.3">
      <c r="B1220">
        <v>1168</v>
      </c>
      <c r="C1220">
        <v>180.11672344365314</v>
      </c>
      <c r="D1220">
        <v>-23.116723443653143</v>
      </c>
    </row>
    <row r="1221" spans="2:4" x14ac:dyDescent="0.3">
      <c r="B1221">
        <v>1169</v>
      </c>
      <c r="C1221">
        <v>339.78152983577053</v>
      </c>
      <c r="D1221">
        <v>-182.78152983577053</v>
      </c>
    </row>
    <row r="1222" spans="2:4" x14ac:dyDescent="0.3">
      <c r="B1222">
        <v>1170</v>
      </c>
      <c r="C1222">
        <v>230.34007107134215</v>
      </c>
      <c r="D1222">
        <v>-74.340071071342152</v>
      </c>
    </row>
    <row r="1223" spans="2:4" x14ac:dyDescent="0.3">
      <c r="B1223">
        <v>1171</v>
      </c>
      <c r="C1223">
        <v>410.24309535882287</v>
      </c>
      <c r="D1223">
        <v>-255.24309535882287</v>
      </c>
    </row>
    <row r="1224" spans="2:4" x14ac:dyDescent="0.3">
      <c r="B1224">
        <v>1172</v>
      </c>
      <c r="C1224">
        <v>138.26005670067565</v>
      </c>
      <c r="D1224">
        <v>16.739943299324352</v>
      </c>
    </row>
    <row r="1225" spans="2:4" x14ac:dyDescent="0.3">
      <c r="B1225">
        <v>1173</v>
      </c>
      <c r="C1225">
        <v>326.4212043822414</v>
      </c>
      <c r="D1225">
        <v>-172.4212043822414</v>
      </c>
    </row>
    <row r="1226" spans="2:4" x14ac:dyDescent="0.3">
      <c r="B1226">
        <v>1174</v>
      </c>
      <c r="C1226">
        <v>230.82857977916126</v>
      </c>
      <c r="D1226">
        <v>-76.828579779161259</v>
      </c>
    </row>
    <row r="1227" spans="2:4" x14ac:dyDescent="0.3">
      <c r="B1227">
        <v>1175</v>
      </c>
      <c r="C1227">
        <v>214.70003831465715</v>
      </c>
      <c r="D1227">
        <v>-60.700038314657149</v>
      </c>
    </row>
    <row r="1228" spans="2:4" x14ac:dyDescent="0.3">
      <c r="B1228">
        <v>1176</v>
      </c>
      <c r="C1228">
        <v>214.70003831465715</v>
      </c>
      <c r="D1228">
        <v>-60.700038314657149</v>
      </c>
    </row>
    <row r="1229" spans="2:4" x14ac:dyDescent="0.3">
      <c r="B1229">
        <v>1177</v>
      </c>
      <c r="C1229">
        <v>133.88674064972358</v>
      </c>
      <c r="D1229">
        <v>20.113259350276422</v>
      </c>
    </row>
    <row r="1230" spans="2:4" x14ac:dyDescent="0.3">
      <c r="B1230">
        <v>1178</v>
      </c>
      <c r="C1230">
        <v>263.65946658719514</v>
      </c>
      <c r="D1230">
        <v>-110.65946658719514</v>
      </c>
    </row>
    <row r="1231" spans="2:4" x14ac:dyDescent="0.3">
      <c r="B1231">
        <v>1179</v>
      </c>
      <c r="C1231">
        <v>197.79608620282113</v>
      </c>
      <c r="D1231">
        <v>-44.79608620282113</v>
      </c>
    </row>
    <row r="1232" spans="2:4" x14ac:dyDescent="0.3">
      <c r="B1232">
        <v>1180</v>
      </c>
      <c r="C1232">
        <v>554.87268929917423</v>
      </c>
      <c r="D1232">
        <v>-402.87268929917423</v>
      </c>
    </row>
    <row r="1233" spans="2:4" x14ac:dyDescent="0.3">
      <c r="B1233">
        <v>1181</v>
      </c>
      <c r="C1233">
        <v>300.46045590956845</v>
      </c>
      <c r="D1233">
        <v>-148.46045590956845</v>
      </c>
    </row>
    <row r="1234" spans="2:4" x14ac:dyDescent="0.3">
      <c r="B1234">
        <v>1182</v>
      </c>
      <c r="C1234">
        <v>114.61778606352516</v>
      </c>
      <c r="D1234">
        <v>37.382213936474841</v>
      </c>
    </row>
    <row r="1235" spans="2:4" x14ac:dyDescent="0.3">
      <c r="B1235">
        <v>1183</v>
      </c>
      <c r="C1235">
        <v>356.80954765117968</v>
      </c>
      <c r="D1235">
        <v>-205.80954765117968</v>
      </c>
    </row>
    <row r="1236" spans="2:4" x14ac:dyDescent="0.3">
      <c r="B1236">
        <v>1184</v>
      </c>
      <c r="C1236">
        <v>475.23801581818515</v>
      </c>
      <c r="D1236">
        <v>-324.23801581818515</v>
      </c>
    </row>
    <row r="1237" spans="2:4" x14ac:dyDescent="0.3">
      <c r="B1237">
        <v>1185</v>
      </c>
      <c r="C1237">
        <v>303.43803279532307</v>
      </c>
      <c r="D1237">
        <v>-157.43803279532307</v>
      </c>
    </row>
    <row r="1238" spans="2:4" x14ac:dyDescent="0.3">
      <c r="B1238">
        <v>1186</v>
      </c>
      <c r="C1238">
        <v>390.10568084761269</v>
      </c>
      <c r="D1238">
        <v>-245.10568084761269</v>
      </c>
    </row>
    <row r="1239" spans="2:4" x14ac:dyDescent="0.3">
      <c r="B1239">
        <v>1187</v>
      </c>
      <c r="C1239">
        <v>253.38527551004705</v>
      </c>
      <c r="D1239">
        <v>-108.38527551004705</v>
      </c>
    </row>
    <row r="1240" spans="2:4" x14ac:dyDescent="0.3">
      <c r="B1240">
        <v>1188</v>
      </c>
      <c r="C1240">
        <v>323.35833232528029</v>
      </c>
      <c r="D1240">
        <v>-178.35833232528029</v>
      </c>
    </row>
    <row r="1241" spans="2:4" x14ac:dyDescent="0.3">
      <c r="B1241">
        <v>1189</v>
      </c>
      <c r="C1241">
        <v>280.65646797671099</v>
      </c>
      <c r="D1241">
        <v>-136.65646797671099</v>
      </c>
    </row>
    <row r="1242" spans="2:4" x14ac:dyDescent="0.3">
      <c r="B1242">
        <v>1190</v>
      </c>
      <c r="C1242">
        <v>249.45394352807421</v>
      </c>
      <c r="D1242">
        <v>-105.45394352807421</v>
      </c>
    </row>
    <row r="1243" spans="2:4" x14ac:dyDescent="0.3">
      <c r="B1243">
        <v>1191</v>
      </c>
      <c r="C1243">
        <v>296.51361571464895</v>
      </c>
      <c r="D1243">
        <v>-152.51361571464895</v>
      </c>
    </row>
    <row r="1244" spans="2:4" x14ac:dyDescent="0.3">
      <c r="B1244">
        <v>1192</v>
      </c>
      <c r="C1244">
        <v>289.99241217058744</v>
      </c>
      <c r="D1244">
        <v>-146.99241217058744</v>
      </c>
    </row>
    <row r="1245" spans="2:4" x14ac:dyDescent="0.3">
      <c r="B1245">
        <v>1193</v>
      </c>
      <c r="C1245">
        <v>344.56581352980857</v>
      </c>
      <c r="D1245">
        <v>-201.56581352980857</v>
      </c>
    </row>
    <row r="1246" spans="2:4" x14ac:dyDescent="0.3">
      <c r="B1246">
        <v>1194</v>
      </c>
      <c r="C1246">
        <v>392.47068332197512</v>
      </c>
      <c r="D1246">
        <v>-251.47068332197512</v>
      </c>
    </row>
    <row r="1247" spans="2:4" x14ac:dyDescent="0.3">
      <c r="B1247">
        <v>1195</v>
      </c>
      <c r="C1247">
        <v>179.94613310124015</v>
      </c>
      <c r="D1247">
        <v>-38.94613310124015</v>
      </c>
    </row>
    <row r="1248" spans="2:4" x14ac:dyDescent="0.3">
      <c r="B1248">
        <v>1196</v>
      </c>
      <c r="C1248">
        <v>290.40337981367333</v>
      </c>
      <c r="D1248">
        <v>-149.40337981367333</v>
      </c>
    </row>
    <row r="1249" spans="2:4" x14ac:dyDescent="0.3">
      <c r="B1249">
        <v>1197</v>
      </c>
      <c r="C1249">
        <v>449.17646396135905</v>
      </c>
      <c r="D1249">
        <v>-308.17646396135905</v>
      </c>
    </row>
    <row r="1250" spans="2:4" x14ac:dyDescent="0.3">
      <c r="B1250">
        <v>1198</v>
      </c>
      <c r="C1250">
        <v>384.58475703860938</v>
      </c>
      <c r="D1250">
        <v>-244.58475703860938</v>
      </c>
    </row>
    <row r="1251" spans="2:4" x14ac:dyDescent="0.3">
      <c r="B1251">
        <v>1199</v>
      </c>
      <c r="C1251">
        <v>298.61497856891845</v>
      </c>
      <c r="D1251">
        <v>-158.61497856891845</v>
      </c>
    </row>
    <row r="1252" spans="2:4" x14ac:dyDescent="0.3">
      <c r="B1252">
        <v>1200</v>
      </c>
      <c r="C1252">
        <v>207.48871929447023</v>
      </c>
      <c r="D1252">
        <v>-68.488719294470229</v>
      </c>
    </row>
    <row r="1253" spans="2:4" x14ac:dyDescent="0.3">
      <c r="B1253">
        <v>1201</v>
      </c>
      <c r="C1253">
        <v>149.89897051712791</v>
      </c>
      <c r="D1253">
        <v>-11.898970517127907</v>
      </c>
    </row>
    <row r="1254" spans="2:4" x14ac:dyDescent="0.3">
      <c r="B1254">
        <v>1202</v>
      </c>
      <c r="C1254">
        <v>446.97429772293634</v>
      </c>
      <c r="D1254">
        <v>-308.97429772293634</v>
      </c>
    </row>
    <row r="1255" spans="2:4" x14ac:dyDescent="0.3">
      <c r="B1255">
        <v>1203</v>
      </c>
      <c r="C1255">
        <v>504.6338334585385</v>
      </c>
      <c r="D1255">
        <v>-366.6338334585385</v>
      </c>
    </row>
    <row r="1256" spans="2:4" x14ac:dyDescent="0.3">
      <c r="B1256">
        <v>1204</v>
      </c>
      <c r="C1256">
        <v>277.78744858158285</v>
      </c>
      <c r="D1256">
        <v>-139.78744858158285</v>
      </c>
    </row>
    <row r="1257" spans="2:4" x14ac:dyDescent="0.3">
      <c r="B1257">
        <v>1205</v>
      </c>
      <c r="C1257">
        <v>256.56445916410797</v>
      </c>
      <c r="D1257">
        <v>-118.56445916410797</v>
      </c>
    </row>
    <row r="1258" spans="2:4" x14ac:dyDescent="0.3">
      <c r="B1258">
        <v>1206</v>
      </c>
      <c r="C1258">
        <v>332.33758762138405</v>
      </c>
      <c r="D1258">
        <v>-196.33758762138405</v>
      </c>
    </row>
    <row r="1259" spans="2:4" x14ac:dyDescent="0.3">
      <c r="B1259">
        <v>1207</v>
      </c>
      <c r="C1259">
        <v>288.82929619958952</v>
      </c>
      <c r="D1259">
        <v>-153.82929619958952</v>
      </c>
    </row>
    <row r="1260" spans="2:4" x14ac:dyDescent="0.3">
      <c r="B1260">
        <v>1208</v>
      </c>
      <c r="C1260">
        <v>288.82929619958952</v>
      </c>
      <c r="D1260">
        <v>-153.82929619958952</v>
      </c>
    </row>
    <row r="1261" spans="2:4" x14ac:dyDescent="0.3">
      <c r="B1261">
        <v>1209</v>
      </c>
      <c r="C1261">
        <v>164.17428053450868</v>
      </c>
      <c r="D1261">
        <v>-29.174280534508682</v>
      </c>
    </row>
    <row r="1262" spans="2:4" x14ac:dyDescent="0.3">
      <c r="B1262">
        <v>1210</v>
      </c>
      <c r="C1262">
        <v>320.06283707411961</v>
      </c>
      <c r="D1262">
        <v>-185.06283707411961</v>
      </c>
    </row>
    <row r="1263" spans="2:4" x14ac:dyDescent="0.3">
      <c r="B1263">
        <v>1211</v>
      </c>
      <c r="C1263">
        <v>429.3647219220282</v>
      </c>
      <c r="D1263">
        <v>-294.3647219220282</v>
      </c>
    </row>
    <row r="1264" spans="2:4" x14ac:dyDescent="0.3">
      <c r="B1264">
        <v>1212</v>
      </c>
      <c r="C1264">
        <v>360.43846948069313</v>
      </c>
      <c r="D1264">
        <v>-225.43846948069313</v>
      </c>
    </row>
    <row r="1265" spans="2:4" x14ac:dyDescent="0.3">
      <c r="B1265">
        <v>1213</v>
      </c>
      <c r="C1265">
        <v>421.55633670339574</v>
      </c>
      <c r="D1265">
        <v>-287.55633670339574</v>
      </c>
    </row>
    <row r="1266" spans="2:4" x14ac:dyDescent="0.3">
      <c r="B1266">
        <v>1214</v>
      </c>
      <c r="C1266">
        <v>234.47300982162136</v>
      </c>
      <c r="D1266">
        <v>-100.47300982162136</v>
      </c>
    </row>
    <row r="1267" spans="2:4" x14ac:dyDescent="0.3">
      <c r="B1267">
        <v>1215</v>
      </c>
      <c r="C1267">
        <v>479.31667582315112</v>
      </c>
      <c r="D1267">
        <v>-346.31667582315112</v>
      </c>
    </row>
    <row r="1268" spans="2:4" x14ac:dyDescent="0.3">
      <c r="B1268">
        <v>1216</v>
      </c>
      <c r="C1268">
        <v>160.72370315388162</v>
      </c>
      <c r="D1268">
        <v>-28.723703153881615</v>
      </c>
    </row>
    <row r="1269" spans="2:4" x14ac:dyDescent="0.3">
      <c r="B1269">
        <v>1217</v>
      </c>
      <c r="C1269">
        <v>225.71862361324389</v>
      </c>
      <c r="D1269">
        <v>-94.718623613243892</v>
      </c>
    </row>
    <row r="1270" spans="2:4" x14ac:dyDescent="0.3">
      <c r="B1270">
        <v>1218</v>
      </c>
      <c r="C1270">
        <v>364.99788408700488</v>
      </c>
      <c r="D1270">
        <v>-234.99788408700488</v>
      </c>
    </row>
    <row r="1271" spans="2:4" x14ac:dyDescent="0.3">
      <c r="B1271">
        <v>1219</v>
      </c>
      <c r="C1271">
        <v>180.17875629543971</v>
      </c>
      <c r="D1271">
        <v>-50.178756295439712</v>
      </c>
    </row>
    <row r="1272" spans="2:4" x14ac:dyDescent="0.3">
      <c r="B1272">
        <v>1220</v>
      </c>
      <c r="C1272">
        <v>384.32887152498984</v>
      </c>
      <c r="D1272">
        <v>-255.32887152498984</v>
      </c>
    </row>
    <row r="1273" spans="2:4" x14ac:dyDescent="0.3">
      <c r="B1273">
        <v>1221</v>
      </c>
      <c r="C1273">
        <v>384.32887152498984</v>
      </c>
      <c r="D1273">
        <v>-255.32887152498984</v>
      </c>
    </row>
    <row r="1274" spans="2:4" x14ac:dyDescent="0.3">
      <c r="B1274">
        <v>1222</v>
      </c>
      <c r="C1274">
        <v>449.2927755584588</v>
      </c>
      <c r="D1274">
        <v>-320.2927755584588</v>
      </c>
    </row>
    <row r="1275" spans="2:4" x14ac:dyDescent="0.3">
      <c r="B1275">
        <v>1223</v>
      </c>
      <c r="C1275">
        <v>312.12263204544064</v>
      </c>
      <c r="D1275">
        <v>-183.12263204544064</v>
      </c>
    </row>
    <row r="1276" spans="2:4" x14ac:dyDescent="0.3">
      <c r="B1276">
        <v>1224</v>
      </c>
      <c r="C1276">
        <v>292.44270981615631</v>
      </c>
      <c r="D1276">
        <v>-164.44270981615631</v>
      </c>
    </row>
    <row r="1277" spans="2:4" x14ac:dyDescent="0.3">
      <c r="B1277">
        <v>1225</v>
      </c>
      <c r="C1277">
        <v>319.96203368996646</v>
      </c>
      <c r="D1277">
        <v>-192.96203368996646</v>
      </c>
    </row>
    <row r="1278" spans="2:4" x14ac:dyDescent="0.3">
      <c r="B1278">
        <v>1226</v>
      </c>
      <c r="C1278">
        <v>207.52748982683681</v>
      </c>
      <c r="D1278">
        <v>-80.527489826836813</v>
      </c>
    </row>
    <row r="1279" spans="2:4" x14ac:dyDescent="0.3">
      <c r="B1279">
        <v>1227</v>
      </c>
      <c r="C1279">
        <v>328.6233706206641</v>
      </c>
      <c r="D1279">
        <v>-203.6233706206641</v>
      </c>
    </row>
    <row r="1280" spans="2:4" x14ac:dyDescent="0.3">
      <c r="B1280">
        <v>1228</v>
      </c>
      <c r="C1280">
        <v>200.88222057920217</v>
      </c>
      <c r="D1280">
        <v>-75.882220579202169</v>
      </c>
    </row>
    <row r="1281" spans="2:4" x14ac:dyDescent="0.3">
      <c r="B1281">
        <v>1229</v>
      </c>
      <c r="C1281">
        <v>384.98797057522199</v>
      </c>
      <c r="D1281">
        <v>-259.98797057522199</v>
      </c>
    </row>
    <row r="1282" spans="2:4" x14ac:dyDescent="0.3">
      <c r="B1282">
        <v>1230</v>
      </c>
      <c r="C1282">
        <v>225.63332844203734</v>
      </c>
      <c r="D1282">
        <v>-101.63332844203734</v>
      </c>
    </row>
    <row r="1283" spans="2:4" x14ac:dyDescent="0.3">
      <c r="B1283">
        <v>1231</v>
      </c>
      <c r="C1283">
        <v>225.63332844203734</v>
      </c>
      <c r="D1283">
        <v>-101.63332844203734</v>
      </c>
    </row>
    <row r="1284" spans="2:4" x14ac:dyDescent="0.3">
      <c r="B1284">
        <v>1232</v>
      </c>
      <c r="C1284">
        <v>217.90248428813806</v>
      </c>
      <c r="D1284">
        <v>-94.902484288138055</v>
      </c>
    </row>
    <row r="1285" spans="2:4" x14ac:dyDescent="0.3">
      <c r="B1285">
        <v>1233</v>
      </c>
      <c r="C1285">
        <v>270.66917883907576</v>
      </c>
      <c r="D1285">
        <v>-147.66917883907576</v>
      </c>
    </row>
    <row r="1286" spans="2:4" x14ac:dyDescent="0.3">
      <c r="B1286">
        <v>1234</v>
      </c>
      <c r="C1286">
        <v>286.53408068348699</v>
      </c>
      <c r="D1286">
        <v>-163.53408068348699</v>
      </c>
    </row>
    <row r="1287" spans="2:4" x14ac:dyDescent="0.3">
      <c r="B1287">
        <v>1235</v>
      </c>
      <c r="C1287">
        <v>519.83188214624442</v>
      </c>
      <c r="D1287">
        <v>-396.83188214624442</v>
      </c>
    </row>
    <row r="1288" spans="2:4" x14ac:dyDescent="0.3">
      <c r="B1288">
        <v>1236</v>
      </c>
      <c r="C1288">
        <v>281.15273079100342</v>
      </c>
      <c r="D1288">
        <v>-159.15273079100342</v>
      </c>
    </row>
    <row r="1289" spans="2:4" x14ac:dyDescent="0.3">
      <c r="B1289">
        <v>1237</v>
      </c>
      <c r="C1289">
        <v>335.59431234017813</v>
      </c>
      <c r="D1289">
        <v>-214.59431234017813</v>
      </c>
    </row>
    <row r="1290" spans="2:4" x14ac:dyDescent="0.3">
      <c r="B1290">
        <v>1238</v>
      </c>
      <c r="C1290">
        <v>452.99923845270547</v>
      </c>
      <c r="D1290">
        <v>-331.99923845270547</v>
      </c>
    </row>
    <row r="1291" spans="2:4" x14ac:dyDescent="0.3">
      <c r="B1291">
        <v>1239</v>
      </c>
      <c r="C1291">
        <v>312.26220596196043</v>
      </c>
      <c r="D1291">
        <v>-191.26220596196043</v>
      </c>
    </row>
    <row r="1292" spans="2:4" x14ac:dyDescent="0.3">
      <c r="B1292">
        <v>1240</v>
      </c>
      <c r="C1292">
        <v>388.45405616879572</v>
      </c>
      <c r="D1292">
        <v>-268.45405616879572</v>
      </c>
    </row>
    <row r="1293" spans="2:4" x14ac:dyDescent="0.3">
      <c r="B1293">
        <v>1241</v>
      </c>
      <c r="C1293">
        <v>198.55598863720638</v>
      </c>
      <c r="D1293">
        <v>-78.555988637206383</v>
      </c>
    </row>
    <row r="1294" spans="2:4" x14ac:dyDescent="0.3">
      <c r="B1294">
        <v>1242</v>
      </c>
      <c r="C1294">
        <v>297.64571525975356</v>
      </c>
      <c r="D1294">
        <v>-180.64571525975356</v>
      </c>
    </row>
    <row r="1295" spans="2:4" x14ac:dyDescent="0.3">
      <c r="B1295">
        <v>1243</v>
      </c>
      <c r="C1295">
        <v>227.23842848201446</v>
      </c>
      <c r="D1295">
        <v>-111.23842848201446</v>
      </c>
    </row>
    <row r="1296" spans="2:4" x14ac:dyDescent="0.3">
      <c r="B1296">
        <v>1244</v>
      </c>
      <c r="C1296">
        <v>201.95228727252027</v>
      </c>
      <c r="D1296">
        <v>-85.952287272520266</v>
      </c>
    </row>
    <row r="1297" spans="2:4" x14ac:dyDescent="0.3">
      <c r="B1297">
        <v>1245</v>
      </c>
      <c r="C1297">
        <v>201.95228727252027</v>
      </c>
      <c r="D1297">
        <v>-85.952287272520266</v>
      </c>
    </row>
    <row r="1298" spans="2:4" x14ac:dyDescent="0.3">
      <c r="B1298">
        <v>1246</v>
      </c>
      <c r="C1298">
        <v>363.29973476934794</v>
      </c>
      <c r="D1298">
        <v>-248.29973476934794</v>
      </c>
    </row>
    <row r="1299" spans="2:4" x14ac:dyDescent="0.3">
      <c r="B1299">
        <v>1247</v>
      </c>
      <c r="C1299">
        <v>208.31840868711538</v>
      </c>
      <c r="D1299">
        <v>-95.31840868711538</v>
      </c>
    </row>
    <row r="1300" spans="2:4" x14ac:dyDescent="0.3">
      <c r="B1300">
        <v>1248</v>
      </c>
      <c r="C1300">
        <v>220.47684763728</v>
      </c>
      <c r="D1300">
        <v>-108.47684763728</v>
      </c>
    </row>
    <row r="1301" spans="2:4" x14ac:dyDescent="0.3">
      <c r="B1301">
        <v>1249</v>
      </c>
      <c r="C1301">
        <v>220.47684763728</v>
      </c>
      <c r="D1301">
        <v>-108.47684763728</v>
      </c>
    </row>
    <row r="1302" spans="2:4" x14ac:dyDescent="0.3">
      <c r="B1302">
        <v>1250</v>
      </c>
      <c r="C1302">
        <v>291.69831559471766</v>
      </c>
      <c r="D1302">
        <v>-179.69831559471766</v>
      </c>
    </row>
    <row r="1303" spans="2:4" x14ac:dyDescent="0.3">
      <c r="B1303">
        <v>1251</v>
      </c>
      <c r="C1303">
        <v>304.08162363260857</v>
      </c>
      <c r="D1303">
        <v>-192.08162363260857</v>
      </c>
    </row>
    <row r="1304" spans="2:4" x14ac:dyDescent="0.3">
      <c r="B1304">
        <v>1252</v>
      </c>
      <c r="C1304">
        <v>199.42444856221817</v>
      </c>
      <c r="D1304">
        <v>-87.424448562218174</v>
      </c>
    </row>
    <row r="1305" spans="2:4" x14ac:dyDescent="0.3">
      <c r="B1305">
        <v>1253</v>
      </c>
      <c r="C1305">
        <v>199.42444856221817</v>
      </c>
      <c r="D1305">
        <v>-87.424448562218174</v>
      </c>
    </row>
    <row r="1306" spans="2:4" x14ac:dyDescent="0.3">
      <c r="B1306">
        <v>1254</v>
      </c>
      <c r="C1306">
        <v>406.42807497394978</v>
      </c>
      <c r="D1306">
        <v>-294.42807497394978</v>
      </c>
    </row>
    <row r="1307" spans="2:4" x14ac:dyDescent="0.3">
      <c r="B1307">
        <v>1255</v>
      </c>
      <c r="C1307">
        <v>218.03430409818446</v>
      </c>
      <c r="D1307">
        <v>-106.03430409818446</v>
      </c>
    </row>
    <row r="1308" spans="2:4" x14ac:dyDescent="0.3">
      <c r="B1308">
        <v>1256</v>
      </c>
      <c r="C1308">
        <v>324.0329395884591</v>
      </c>
      <c r="D1308">
        <v>-213.0329395884591</v>
      </c>
    </row>
    <row r="1309" spans="2:4" x14ac:dyDescent="0.3">
      <c r="B1309">
        <v>1257</v>
      </c>
      <c r="C1309">
        <v>324.0329395884591</v>
      </c>
      <c r="D1309">
        <v>-213.0329395884591</v>
      </c>
    </row>
    <row r="1310" spans="2:4" x14ac:dyDescent="0.3">
      <c r="B1310">
        <v>1258</v>
      </c>
      <c r="C1310">
        <v>375.11699303468652</v>
      </c>
      <c r="D1310">
        <v>-264.11699303468652</v>
      </c>
    </row>
    <row r="1311" spans="2:4" x14ac:dyDescent="0.3">
      <c r="B1311">
        <v>1259</v>
      </c>
      <c r="C1311">
        <v>214.37436584277776</v>
      </c>
      <c r="D1311">
        <v>-104.37436584277776</v>
      </c>
    </row>
    <row r="1312" spans="2:4" x14ac:dyDescent="0.3">
      <c r="B1312">
        <v>1260</v>
      </c>
      <c r="C1312">
        <v>262.34126848673083</v>
      </c>
      <c r="D1312">
        <v>-152.34126848673083</v>
      </c>
    </row>
    <row r="1313" spans="2:4" x14ac:dyDescent="0.3">
      <c r="B1313">
        <v>1261</v>
      </c>
      <c r="C1313">
        <v>244.40602021394335</v>
      </c>
      <c r="D1313">
        <v>-134.40602021394335</v>
      </c>
    </row>
    <row r="1314" spans="2:4" x14ac:dyDescent="0.3">
      <c r="B1314">
        <v>1262</v>
      </c>
      <c r="C1314">
        <v>210.5826077773246</v>
      </c>
      <c r="D1314">
        <v>-100.5826077773246</v>
      </c>
    </row>
    <row r="1315" spans="2:4" x14ac:dyDescent="0.3">
      <c r="B1315">
        <v>1263</v>
      </c>
      <c r="C1315">
        <v>321.89280620182296</v>
      </c>
      <c r="D1315">
        <v>-212.89280620182296</v>
      </c>
    </row>
    <row r="1316" spans="2:4" x14ac:dyDescent="0.3">
      <c r="B1316">
        <v>1264</v>
      </c>
      <c r="C1316">
        <v>144.19194815276489</v>
      </c>
      <c r="D1316">
        <v>-36.191948152764894</v>
      </c>
    </row>
    <row r="1317" spans="2:4" x14ac:dyDescent="0.3">
      <c r="B1317">
        <v>1265</v>
      </c>
      <c r="C1317">
        <v>144.19194815276489</v>
      </c>
      <c r="D1317">
        <v>-36.191948152764894</v>
      </c>
    </row>
    <row r="1318" spans="2:4" x14ac:dyDescent="0.3">
      <c r="B1318">
        <v>1266</v>
      </c>
      <c r="C1318">
        <v>-47.039825692235304</v>
      </c>
      <c r="D1318">
        <v>154.0398256922353</v>
      </c>
    </row>
    <row r="1319" spans="2:4" x14ac:dyDescent="0.3">
      <c r="B1319">
        <v>1267</v>
      </c>
      <c r="C1319">
        <v>273.6700180442503</v>
      </c>
      <c r="D1319">
        <v>-167.6700180442503</v>
      </c>
    </row>
    <row r="1320" spans="2:4" x14ac:dyDescent="0.3">
      <c r="B1320">
        <v>1268</v>
      </c>
      <c r="C1320">
        <v>343.77489466953</v>
      </c>
      <c r="D1320">
        <v>-238.77489466953</v>
      </c>
    </row>
    <row r="1321" spans="2:4" x14ac:dyDescent="0.3">
      <c r="B1321">
        <v>1269</v>
      </c>
      <c r="C1321">
        <v>309.79640010344485</v>
      </c>
      <c r="D1321">
        <v>-204.79640010344485</v>
      </c>
    </row>
    <row r="1322" spans="2:4" x14ac:dyDescent="0.3">
      <c r="B1322">
        <v>1270</v>
      </c>
      <c r="C1322">
        <v>385.65482373192742</v>
      </c>
      <c r="D1322">
        <v>-281.65482373192742</v>
      </c>
    </row>
    <row r="1323" spans="2:4" x14ac:dyDescent="0.3">
      <c r="B1323">
        <v>1271</v>
      </c>
      <c r="C1323">
        <v>287.51109809912526</v>
      </c>
      <c r="D1323">
        <v>-183.51109809912526</v>
      </c>
    </row>
    <row r="1324" spans="2:4" x14ac:dyDescent="0.3">
      <c r="B1324">
        <v>1272</v>
      </c>
      <c r="C1324">
        <v>80.871914691639631</v>
      </c>
      <c r="D1324">
        <v>23.128085308360369</v>
      </c>
    </row>
    <row r="1325" spans="2:4" x14ac:dyDescent="0.3">
      <c r="B1325">
        <v>1273</v>
      </c>
      <c r="C1325">
        <v>256.03717992392228</v>
      </c>
      <c r="D1325">
        <v>-154.03717992392228</v>
      </c>
    </row>
    <row r="1326" spans="2:4" x14ac:dyDescent="0.3">
      <c r="B1326">
        <v>1274</v>
      </c>
      <c r="C1326">
        <v>278.9583186590541</v>
      </c>
      <c r="D1326">
        <v>-176.9583186590541</v>
      </c>
    </row>
    <row r="1327" spans="2:4" x14ac:dyDescent="0.3">
      <c r="B1327">
        <v>1275</v>
      </c>
      <c r="C1327">
        <v>295.51333597959075</v>
      </c>
      <c r="D1327">
        <v>-193.51333597959075</v>
      </c>
    </row>
    <row r="1328" spans="2:4" x14ac:dyDescent="0.3">
      <c r="B1328">
        <v>1276</v>
      </c>
      <c r="C1328">
        <v>295.51333597959075</v>
      </c>
      <c r="D1328">
        <v>-193.51333597959075</v>
      </c>
    </row>
    <row r="1329" spans="2:4" x14ac:dyDescent="0.3">
      <c r="B1329">
        <v>1277</v>
      </c>
      <c r="C1329">
        <v>108.3679762460298</v>
      </c>
      <c r="D1329">
        <v>-7.3679762460297979</v>
      </c>
    </row>
    <row r="1330" spans="2:4" x14ac:dyDescent="0.3">
      <c r="B1330">
        <v>1278</v>
      </c>
      <c r="C1330">
        <v>295.72269685437038</v>
      </c>
      <c r="D1330">
        <v>-195.72269685437038</v>
      </c>
    </row>
    <row r="1331" spans="2:4" x14ac:dyDescent="0.3">
      <c r="B1331">
        <v>1279</v>
      </c>
      <c r="C1331">
        <v>156.24182961230309</v>
      </c>
      <c r="D1331">
        <v>-56.241829612303093</v>
      </c>
    </row>
    <row r="1332" spans="2:4" x14ac:dyDescent="0.3">
      <c r="B1332">
        <v>1280</v>
      </c>
      <c r="C1332">
        <v>186.52936949708823</v>
      </c>
      <c r="D1332">
        <v>-86.529369497088226</v>
      </c>
    </row>
    <row r="1333" spans="2:4" x14ac:dyDescent="0.3">
      <c r="B1333">
        <v>1281</v>
      </c>
      <c r="C1333">
        <v>262.34126848673083</v>
      </c>
      <c r="D1333">
        <v>-162.34126848673083</v>
      </c>
    </row>
    <row r="1334" spans="2:4" x14ac:dyDescent="0.3">
      <c r="B1334">
        <v>1282</v>
      </c>
      <c r="C1334">
        <v>163.25154186418371</v>
      </c>
      <c r="D1334">
        <v>-63.251541864183707</v>
      </c>
    </row>
    <row r="1335" spans="2:4" x14ac:dyDescent="0.3">
      <c r="B1335">
        <v>1283</v>
      </c>
      <c r="C1335">
        <v>237.93134130872176</v>
      </c>
      <c r="D1335">
        <v>-138.93134130872176</v>
      </c>
    </row>
    <row r="1336" spans="2:4" x14ac:dyDescent="0.3">
      <c r="B1336">
        <v>1284</v>
      </c>
      <c r="C1336">
        <v>343.8601898407365</v>
      </c>
      <c r="D1336">
        <v>-244.8601898407365</v>
      </c>
    </row>
    <row r="1337" spans="2:4" x14ac:dyDescent="0.3">
      <c r="B1337">
        <v>1285</v>
      </c>
      <c r="C1337">
        <v>289.77529718933448</v>
      </c>
      <c r="D1337">
        <v>-190.77529718933448</v>
      </c>
    </row>
    <row r="1338" spans="2:4" x14ac:dyDescent="0.3">
      <c r="B1338">
        <v>1286</v>
      </c>
      <c r="C1338">
        <v>302.21288397253863</v>
      </c>
      <c r="D1338">
        <v>-203.21288397253863</v>
      </c>
    </row>
    <row r="1339" spans="2:4" x14ac:dyDescent="0.3">
      <c r="B1339">
        <v>1287</v>
      </c>
      <c r="C1339">
        <v>148.17755888005101</v>
      </c>
      <c r="D1339">
        <v>-49.177558880051009</v>
      </c>
    </row>
    <row r="1340" spans="2:4" x14ac:dyDescent="0.3">
      <c r="B1340">
        <v>1288</v>
      </c>
      <c r="C1340">
        <v>248.8103526907887</v>
      </c>
      <c r="D1340">
        <v>-150.8103526907887</v>
      </c>
    </row>
    <row r="1341" spans="2:4" x14ac:dyDescent="0.3">
      <c r="B1341">
        <v>1289</v>
      </c>
      <c r="C1341">
        <v>248.8103526907887</v>
      </c>
      <c r="D1341">
        <v>-150.8103526907887</v>
      </c>
    </row>
    <row r="1342" spans="2:4" x14ac:dyDescent="0.3">
      <c r="B1342">
        <v>1290</v>
      </c>
      <c r="C1342">
        <v>300.97998104328087</v>
      </c>
      <c r="D1342">
        <v>-202.97998104328087</v>
      </c>
    </row>
    <row r="1343" spans="2:4" x14ac:dyDescent="0.3">
      <c r="B1343">
        <v>1291</v>
      </c>
      <c r="C1343">
        <v>192.41473631033756</v>
      </c>
      <c r="D1343">
        <v>-95.41473631033756</v>
      </c>
    </row>
    <row r="1344" spans="2:4" x14ac:dyDescent="0.3">
      <c r="B1344">
        <v>1292</v>
      </c>
      <c r="C1344">
        <v>273.60023108599046</v>
      </c>
      <c r="D1344">
        <v>-176.60023108599046</v>
      </c>
    </row>
    <row r="1345" spans="2:4" x14ac:dyDescent="0.3">
      <c r="B1345">
        <v>1293</v>
      </c>
      <c r="C1345">
        <v>289.08518171320907</v>
      </c>
      <c r="D1345">
        <v>-192.08518171320907</v>
      </c>
    </row>
    <row r="1346" spans="2:4" x14ac:dyDescent="0.3">
      <c r="B1346">
        <v>1294</v>
      </c>
      <c r="C1346">
        <v>252.79596341807479</v>
      </c>
      <c r="D1346">
        <v>-155.79596341807479</v>
      </c>
    </row>
    <row r="1347" spans="2:4" x14ac:dyDescent="0.3">
      <c r="B1347">
        <v>1295</v>
      </c>
      <c r="C1347">
        <v>328.36748510704456</v>
      </c>
      <c r="D1347">
        <v>-231.36748510704456</v>
      </c>
    </row>
    <row r="1348" spans="2:4" x14ac:dyDescent="0.3">
      <c r="B1348">
        <v>1296</v>
      </c>
      <c r="C1348">
        <v>261.37975928403927</v>
      </c>
      <c r="D1348">
        <v>-165.37975928403927</v>
      </c>
    </row>
    <row r="1349" spans="2:4" x14ac:dyDescent="0.3">
      <c r="B1349">
        <v>1297</v>
      </c>
      <c r="C1349">
        <v>239.77681864937171</v>
      </c>
      <c r="D1349">
        <v>-143.77681864937171</v>
      </c>
    </row>
    <row r="1350" spans="2:4" x14ac:dyDescent="0.3">
      <c r="B1350">
        <v>1298</v>
      </c>
      <c r="C1350">
        <v>263.27176126352919</v>
      </c>
      <c r="D1350">
        <v>-167.27176126352919</v>
      </c>
    </row>
    <row r="1351" spans="2:4" x14ac:dyDescent="0.3">
      <c r="B1351">
        <v>1299</v>
      </c>
      <c r="C1351">
        <v>242.7931660674929</v>
      </c>
      <c r="D1351">
        <v>-147.7931660674929</v>
      </c>
    </row>
    <row r="1352" spans="2:4" x14ac:dyDescent="0.3">
      <c r="B1352">
        <v>1300</v>
      </c>
      <c r="C1352">
        <v>259.673855859909</v>
      </c>
      <c r="D1352">
        <v>-164.673855859909</v>
      </c>
    </row>
    <row r="1353" spans="2:4" x14ac:dyDescent="0.3">
      <c r="B1353">
        <v>1301</v>
      </c>
      <c r="C1353">
        <v>203.50310856718414</v>
      </c>
      <c r="D1353">
        <v>-109.50310856718414</v>
      </c>
    </row>
    <row r="1354" spans="2:4" x14ac:dyDescent="0.3">
      <c r="B1354">
        <v>1302</v>
      </c>
      <c r="C1354">
        <v>229.30102080391737</v>
      </c>
      <c r="D1354">
        <v>-136.30102080391737</v>
      </c>
    </row>
    <row r="1355" spans="2:4" x14ac:dyDescent="0.3">
      <c r="B1355">
        <v>1303</v>
      </c>
      <c r="C1355">
        <v>380.11839170997746</v>
      </c>
      <c r="D1355">
        <v>-288.11839170997746</v>
      </c>
    </row>
    <row r="1356" spans="2:4" x14ac:dyDescent="0.3">
      <c r="B1356">
        <v>1304</v>
      </c>
      <c r="C1356">
        <v>415.63219935777983</v>
      </c>
      <c r="D1356">
        <v>-324.63219935777983</v>
      </c>
    </row>
    <row r="1357" spans="2:4" x14ac:dyDescent="0.3">
      <c r="B1357">
        <v>1305</v>
      </c>
      <c r="C1357">
        <v>210.50506671259143</v>
      </c>
      <c r="D1357">
        <v>-119.50506671259143</v>
      </c>
    </row>
    <row r="1358" spans="2:4" x14ac:dyDescent="0.3">
      <c r="B1358">
        <v>1306</v>
      </c>
      <c r="C1358">
        <v>235.71366685735245</v>
      </c>
      <c r="D1358">
        <v>-144.71366685735245</v>
      </c>
    </row>
    <row r="1359" spans="2:4" x14ac:dyDescent="0.3">
      <c r="B1359">
        <v>1307</v>
      </c>
      <c r="C1359">
        <v>236.96983210603014</v>
      </c>
      <c r="D1359">
        <v>-146.96983210603014</v>
      </c>
    </row>
    <row r="1360" spans="2:4" x14ac:dyDescent="0.3">
      <c r="B1360">
        <v>1308</v>
      </c>
      <c r="C1360">
        <v>360.64783035547276</v>
      </c>
      <c r="D1360">
        <v>-270.64783035547276</v>
      </c>
    </row>
    <row r="1361" spans="2:4" x14ac:dyDescent="0.3">
      <c r="B1361">
        <v>1309</v>
      </c>
      <c r="C1361">
        <v>423.40956815051908</v>
      </c>
      <c r="D1361">
        <v>-333.40956815051908</v>
      </c>
    </row>
    <row r="1362" spans="2:4" x14ac:dyDescent="0.3">
      <c r="B1362">
        <v>1310</v>
      </c>
      <c r="C1362">
        <v>362.77245552916224</v>
      </c>
      <c r="D1362">
        <v>-273.77245552916224</v>
      </c>
    </row>
    <row r="1363" spans="2:4" x14ac:dyDescent="0.3">
      <c r="B1363">
        <v>1311</v>
      </c>
      <c r="C1363">
        <v>69.682739050639896</v>
      </c>
      <c r="D1363">
        <v>18.317260949360104</v>
      </c>
    </row>
    <row r="1364" spans="2:4" x14ac:dyDescent="0.3">
      <c r="B1364">
        <v>1312</v>
      </c>
      <c r="C1364">
        <v>181.14026549813127</v>
      </c>
      <c r="D1364">
        <v>-93.140265498131271</v>
      </c>
    </row>
    <row r="1365" spans="2:4" x14ac:dyDescent="0.3">
      <c r="B1365">
        <v>1313</v>
      </c>
      <c r="C1365">
        <v>186.451828432355</v>
      </c>
      <c r="D1365">
        <v>-98.451828432355001</v>
      </c>
    </row>
    <row r="1366" spans="2:4" x14ac:dyDescent="0.3">
      <c r="B1366">
        <v>1314</v>
      </c>
      <c r="C1366">
        <v>283.89768448255847</v>
      </c>
      <c r="D1366">
        <v>-195.89768448255847</v>
      </c>
    </row>
    <row r="1367" spans="2:4" x14ac:dyDescent="0.3">
      <c r="B1367">
        <v>1315</v>
      </c>
      <c r="C1367">
        <v>181.56674135416387</v>
      </c>
      <c r="D1367">
        <v>-94.566741354163867</v>
      </c>
    </row>
    <row r="1368" spans="2:4" x14ac:dyDescent="0.3">
      <c r="B1368">
        <v>1316</v>
      </c>
      <c r="C1368">
        <v>244.18115112621706</v>
      </c>
      <c r="D1368">
        <v>-157.18115112621706</v>
      </c>
    </row>
    <row r="1369" spans="2:4" x14ac:dyDescent="0.3">
      <c r="B1369">
        <v>1317</v>
      </c>
      <c r="C1369">
        <v>383.09596859573207</v>
      </c>
      <c r="D1369">
        <v>-296.09596859573207</v>
      </c>
    </row>
    <row r="1370" spans="2:4" x14ac:dyDescent="0.3">
      <c r="B1370">
        <v>1318</v>
      </c>
      <c r="C1370">
        <v>436.07202402144941</v>
      </c>
      <c r="D1370">
        <v>-350.07202402144941</v>
      </c>
    </row>
    <row r="1371" spans="2:4" x14ac:dyDescent="0.3">
      <c r="B1371">
        <v>1319</v>
      </c>
      <c r="C1371">
        <v>436.07202402144941</v>
      </c>
      <c r="D1371">
        <v>-350.07202402144941</v>
      </c>
    </row>
    <row r="1372" spans="2:4" x14ac:dyDescent="0.3">
      <c r="B1372">
        <v>1320</v>
      </c>
      <c r="C1372">
        <v>187.17296033437373</v>
      </c>
      <c r="D1372">
        <v>-101.17296033437373</v>
      </c>
    </row>
    <row r="1373" spans="2:4" x14ac:dyDescent="0.3">
      <c r="B1373">
        <v>1321</v>
      </c>
      <c r="C1373">
        <v>150.51929903499345</v>
      </c>
      <c r="D1373">
        <v>-64.519299034993452</v>
      </c>
    </row>
    <row r="1374" spans="2:4" x14ac:dyDescent="0.3">
      <c r="B1374">
        <v>1322</v>
      </c>
      <c r="C1374">
        <v>291.13226582216538</v>
      </c>
      <c r="D1374">
        <v>-206.13226582216538</v>
      </c>
    </row>
    <row r="1375" spans="2:4" x14ac:dyDescent="0.3">
      <c r="B1375">
        <v>1323</v>
      </c>
      <c r="C1375">
        <v>1159.2044855102595</v>
      </c>
      <c r="D1375">
        <v>-1074.2044855102595</v>
      </c>
    </row>
    <row r="1376" spans="2:4" x14ac:dyDescent="0.3">
      <c r="B1376">
        <v>1324</v>
      </c>
      <c r="C1376">
        <v>307.58647975854888</v>
      </c>
      <c r="D1376">
        <v>-222.58647975854888</v>
      </c>
    </row>
    <row r="1377" spans="2:4" x14ac:dyDescent="0.3">
      <c r="B1377">
        <v>1325</v>
      </c>
      <c r="C1377">
        <v>208.50450724247503</v>
      </c>
      <c r="D1377">
        <v>-123.50450724247503</v>
      </c>
    </row>
    <row r="1378" spans="2:4" x14ac:dyDescent="0.3">
      <c r="B1378">
        <v>1326</v>
      </c>
      <c r="C1378">
        <v>263.80679461018821</v>
      </c>
      <c r="D1378">
        <v>-178.80679461018821</v>
      </c>
    </row>
    <row r="1379" spans="2:4" x14ac:dyDescent="0.3">
      <c r="B1379">
        <v>1327</v>
      </c>
      <c r="C1379">
        <v>192.7559169951636</v>
      </c>
      <c r="D1379">
        <v>-108.7559169951636</v>
      </c>
    </row>
    <row r="1380" spans="2:4" x14ac:dyDescent="0.3">
      <c r="B1380">
        <v>1328</v>
      </c>
      <c r="C1380">
        <v>192.7559169951636</v>
      </c>
      <c r="D1380">
        <v>-108.7559169951636</v>
      </c>
    </row>
    <row r="1381" spans="2:4" x14ac:dyDescent="0.3">
      <c r="B1381">
        <v>1329</v>
      </c>
      <c r="C1381">
        <v>309.91271170054466</v>
      </c>
      <c r="D1381">
        <v>-225.91271170054466</v>
      </c>
    </row>
    <row r="1382" spans="2:4" x14ac:dyDescent="0.3">
      <c r="B1382">
        <v>1330</v>
      </c>
      <c r="C1382">
        <v>321.33451053574396</v>
      </c>
      <c r="D1382">
        <v>-237.33451053574396</v>
      </c>
    </row>
    <row r="1383" spans="2:4" x14ac:dyDescent="0.3">
      <c r="B1383">
        <v>1331</v>
      </c>
      <c r="C1383">
        <v>298.31256841645899</v>
      </c>
      <c r="D1383">
        <v>-215.31256841645899</v>
      </c>
    </row>
    <row r="1384" spans="2:4" x14ac:dyDescent="0.3">
      <c r="B1384">
        <v>1332</v>
      </c>
      <c r="C1384">
        <v>302.77117963861758</v>
      </c>
      <c r="D1384">
        <v>-220.77117963861758</v>
      </c>
    </row>
    <row r="1385" spans="2:4" x14ac:dyDescent="0.3">
      <c r="B1385">
        <v>1333</v>
      </c>
      <c r="C1385">
        <v>315.09245482472193</v>
      </c>
      <c r="D1385">
        <v>-234.09245482472193</v>
      </c>
    </row>
    <row r="1386" spans="2:4" x14ac:dyDescent="0.3">
      <c r="B1386">
        <v>1334</v>
      </c>
      <c r="C1386">
        <v>277.74867804921627</v>
      </c>
      <c r="D1386">
        <v>-196.74867804921627</v>
      </c>
    </row>
    <row r="1387" spans="2:4" x14ac:dyDescent="0.3">
      <c r="B1387">
        <v>1335</v>
      </c>
      <c r="C1387">
        <v>281.36209166578305</v>
      </c>
      <c r="D1387">
        <v>-200.36209166578305</v>
      </c>
    </row>
    <row r="1388" spans="2:4" x14ac:dyDescent="0.3">
      <c r="B1388">
        <v>1336</v>
      </c>
      <c r="C1388">
        <v>-44.643806791979642</v>
      </c>
      <c r="D1388">
        <v>125.64380679197964</v>
      </c>
    </row>
    <row r="1389" spans="2:4" x14ac:dyDescent="0.3">
      <c r="B1389">
        <v>1337</v>
      </c>
      <c r="C1389">
        <v>157.14906006968141</v>
      </c>
      <c r="D1389">
        <v>-77.149060069681411</v>
      </c>
    </row>
    <row r="1390" spans="2:4" x14ac:dyDescent="0.3">
      <c r="B1390">
        <v>1338</v>
      </c>
      <c r="C1390">
        <v>208.28739226122212</v>
      </c>
      <c r="D1390">
        <v>-128.28739226122212</v>
      </c>
    </row>
    <row r="1391" spans="2:4" x14ac:dyDescent="0.3">
      <c r="B1391">
        <v>1339</v>
      </c>
      <c r="C1391">
        <v>208.16332655764899</v>
      </c>
      <c r="D1391">
        <v>-128.16332655764899</v>
      </c>
    </row>
    <row r="1392" spans="2:4" x14ac:dyDescent="0.3">
      <c r="B1392">
        <v>1340</v>
      </c>
      <c r="C1392">
        <v>284.70411155578364</v>
      </c>
      <c r="D1392">
        <v>-204.70411155578364</v>
      </c>
    </row>
    <row r="1393" spans="2:4" x14ac:dyDescent="0.3">
      <c r="B1393">
        <v>1341</v>
      </c>
      <c r="C1393">
        <v>211.93182230368217</v>
      </c>
      <c r="D1393">
        <v>-131.93182230368217</v>
      </c>
    </row>
    <row r="1394" spans="2:4" x14ac:dyDescent="0.3">
      <c r="B1394">
        <v>1342</v>
      </c>
      <c r="C1394">
        <v>241.53700081881522</v>
      </c>
      <c r="D1394">
        <v>-162.53700081881522</v>
      </c>
    </row>
    <row r="1395" spans="2:4" x14ac:dyDescent="0.3">
      <c r="B1395">
        <v>1343</v>
      </c>
      <c r="C1395">
        <v>158.29666782773268</v>
      </c>
      <c r="D1395">
        <v>-79.296667827732676</v>
      </c>
    </row>
    <row r="1396" spans="2:4" x14ac:dyDescent="0.3">
      <c r="B1396">
        <v>1344</v>
      </c>
      <c r="C1396">
        <v>158.29666782773268</v>
      </c>
      <c r="D1396">
        <v>-79.296667827732676</v>
      </c>
    </row>
    <row r="1397" spans="2:4" x14ac:dyDescent="0.3">
      <c r="B1397">
        <v>1345</v>
      </c>
      <c r="C1397">
        <v>248.36061451533618</v>
      </c>
      <c r="D1397">
        <v>-170.36061451533618</v>
      </c>
    </row>
    <row r="1398" spans="2:4" x14ac:dyDescent="0.3">
      <c r="B1398">
        <v>1346</v>
      </c>
      <c r="C1398">
        <v>293.38095669942794</v>
      </c>
      <c r="D1398">
        <v>-215.38095669942794</v>
      </c>
    </row>
    <row r="1399" spans="2:4" x14ac:dyDescent="0.3">
      <c r="B1399">
        <v>1347</v>
      </c>
      <c r="C1399">
        <v>223.40789988419471</v>
      </c>
      <c r="D1399">
        <v>-146.40789988419471</v>
      </c>
    </row>
    <row r="1400" spans="2:4" x14ac:dyDescent="0.3">
      <c r="B1400">
        <v>1348</v>
      </c>
      <c r="C1400">
        <v>195.36905087667219</v>
      </c>
      <c r="D1400">
        <v>-118.36905087667219</v>
      </c>
    </row>
    <row r="1401" spans="2:4" x14ac:dyDescent="0.3">
      <c r="B1401">
        <v>1349</v>
      </c>
      <c r="C1401">
        <v>335.91998481205752</v>
      </c>
      <c r="D1401">
        <v>-258.91998481205752</v>
      </c>
    </row>
    <row r="1402" spans="2:4" x14ac:dyDescent="0.3">
      <c r="B1402">
        <v>1350</v>
      </c>
      <c r="C1402">
        <v>198.93593985439907</v>
      </c>
      <c r="D1402">
        <v>-122.93593985439907</v>
      </c>
    </row>
    <row r="1403" spans="2:4" x14ac:dyDescent="0.3">
      <c r="B1403">
        <v>1351</v>
      </c>
      <c r="C1403">
        <v>159.36673452105072</v>
      </c>
      <c r="D1403">
        <v>-83.366734521050716</v>
      </c>
    </row>
    <row r="1404" spans="2:4" x14ac:dyDescent="0.3">
      <c r="B1404">
        <v>1352</v>
      </c>
      <c r="C1404">
        <v>201.04505681514189</v>
      </c>
      <c r="D1404">
        <v>-125.04505681514189</v>
      </c>
    </row>
    <row r="1405" spans="2:4" x14ac:dyDescent="0.3">
      <c r="B1405">
        <v>1353</v>
      </c>
      <c r="C1405">
        <v>230.42536624254865</v>
      </c>
      <c r="D1405">
        <v>-154.42536624254865</v>
      </c>
    </row>
    <row r="1406" spans="2:4" x14ac:dyDescent="0.3">
      <c r="B1406">
        <v>1354</v>
      </c>
      <c r="C1406">
        <v>172.87438799757297</v>
      </c>
      <c r="D1406">
        <v>-97.874387997572967</v>
      </c>
    </row>
    <row r="1407" spans="2:4" x14ac:dyDescent="0.3">
      <c r="B1407">
        <v>1355</v>
      </c>
      <c r="C1407">
        <v>172.87438799757297</v>
      </c>
      <c r="D1407">
        <v>-97.874387997572967</v>
      </c>
    </row>
    <row r="1408" spans="2:4" x14ac:dyDescent="0.3">
      <c r="B1408">
        <v>1356</v>
      </c>
      <c r="C1408">
        <v>145.0293916518834</v>
      </c>
      <c r="D1408">
        <v>-71.029391651883401</v>
      </c>
    </row>
    <row r="1409" spans="2:4" x14ac:dyDescent="0.3">
      <c r="B1409">
        <v>1357</v>
      </c>
      <c r="C1409">
        <v>277.98905534988916</v>
      </c>
      <c r="D1409">
        <v>-204.98905534988916</v>
      </c>
    </row>
    <row r="1410" spans="2:4" x14ac:dyDescent="0.3">
      <c r="B1410">
        <v>1358</v>
      </c>
      <c r="C1410">
        <v>364.36980146266598</v>
      </c>
      <c r="D1410">
        <v>-291.36980146266598</v>
      </c>
    </row>
    <row r="1411" spans="2:4" x14ac:dyDescent="0.3">
      <c r="B1411">
        <v>1359</v>
      </c>
      <c r="C1411">
        <v>-37.789176669565393</v>
      </c>
      <c r="D1411">
        <v>110.78917666956539</v>
      </c>
    </row>
    <row r="1412" spans="2:4" x14ac:dyDescent="0.3">
      <c r="B1412">
        <v>1360</v>
      </c>
      <c r="C1412">
        <v>176.689408382446</v>
      </c>
      <c r="D1412">
        <v>-103.689408382446</v>
      </c>
    </row>
    <row r="1413" spans="2:4" x14ac:dyDescent="0.3">
      <c r="B1413">
        <v>1361</v>
      </c>
      <c r="C1413">
        <v>176.689408382446</v>
      </c>
      <c r="D1413">
        <v>-103.689408382446</v>
      </c>
    </row>
    <row r="1414" spans="2:4" x14ac:dyDescent="0.3">
      <c r="B1414">
        <v>1362</v>
      </c>
      <c r="C1414">
        <v>89.168808618091248</v>
      </c>
      <c r="D1414">
        <v>-16.168808618091248</v>
      </c>
    </row>
    <row r="1415" spans="2:4" x14ac:dyDescent="0.3">
      <c r="B1415">
        <v>1363</v>
      </c>
      <c r="C1415">
        <v>257.40190266322645</v>
      </c>
      <c r="D1415">
        <v>-185.40190266322645</v>
      </c>
    </row>
    <row r="1416" spans="2:4" x14ac:dyDescent="0.3">
      <c r="B1416">
        <v>1364</v>
      </c>
      <c r="C1416">
        <v>166.54703711534438</v>
      </c>
      <c r="D1416">
        <v>-94.547037115344381</v>
      </c>
    </row>
    <row r="1417" spans="2:4" x14ac:dyDescent="0.3">
      <c r="B1417">
        <v>1365</v>
      </c>
      <c r="C1417">
        <v>406.84679672350904</v>
      </c>
      <c r="D1417">
        <v>-335.84679672350904</v>
      </c>
    </row>
    <row r="1418" spans="2:4" x14ac:dyDescent="0.3">
      <c r="B1418">
        <v>1366</v>
      </c>
      <c r="C1418">
        <v>519.24257005427216</v>
      </c>
      <c r="D1418">
        <v>-448.24257005427216</v>
      </c>
    </row>
    <row r="1419" spans="2:4" x14ac:dyDescent="0.3">
      <c r="B1419">
        <v>1367</v>
      </c>
      <c r="C1419">
        <v>231.5962363200199</v>
      </c>
      <c r="D1419">
        <v>-160.5962363200199</v>
      </c>
    </row>
    <row r="1420" spans="2:4" x14ac:dyDescent="0.3">
      <c r="B1420">
        <v>1368</v>
      </c>
      <c r="C1420">
        <v>205.74404533797338</v>
      </c>
      <c r="D1420">
        <v>-134.74404533797338</v>
      </c>
    </row>
    <row r="1421" spans="2:4" x14ac:dyDescent="0.3">
      <c r="B1421">
        <v>1369</v>
      </c>
      <c r="C1421">
        <v>195.97387118159111</v>
      </c>
      <c r="D1421">
        <v>-125.97387118159111</v>
      </c>
    </row>
    <row r="1422" spans="2:4" x14ac:dyDescent="0.3">
      <c r="B1422">
        <v>1370</v>
      </c>
      <c r="C1422">
        <v>128.20298060478055</v>
      </c>
      <c r="D1422">
        <v>-58.202980604780549</v>
      </c>
    </row>
    <row r="1423" spans="2:4" x14ac:dyDescent="0.3">
      <c r="B1423">
        <v>1371</v>
      </c>
      <c r="C1423">
        <v>320.31096848126583</v>
      </c>
      <c r="D1423">
        <v>-250.31096848126583</v>
      </c>
    </row>
    <row r="1424" spans="2:4" x14ac:dyDescent="0.3">
      <c r="B1424">
        <v>1372</v>
      </c>
      <c r="C1424">
        <v>321.38103517458387</v>
      </c>
      <c r="D1424">
        <v>-251.38103517458387</v>
      </c>
    </row>
    <row r="1425" spans="2:4" x14ac:dyDescent="0.3">
      <c r="B1425">
        <v>1373</v>
      </c>
      <c r="C1425">
        <v>200.99853217630198</v>
      </c>
      <c r="D1425">
        <v>-130.99853217630198</v>
      </c>
    </row>
    <row r="1426" spans="2:4" x14ac:dyDescent="0.3">
      <c r="B1426">
        <v>1374</v>
      </c>
      <c r="C1426">
        <v>216.01823641512146</v>
      </c>
      <c r="D1426">
        <v>-146.01823641512146</v>
      </c>
    </row>
    <row r="1427" spans="2:4" x14ac:dyDescent="0.3">
      <c r="B1427">
        <v>1375</v>
      </c>
      <c r="C1427">
        <v>209.33419663512024</v>
      </c>
      <c r="D1427">
        <v>-140.33419663512024</v>
      </c>
    </row>
    <row r="1428" spans="2:4" x14ac:dyDescent="0.3">
      <c r="B1428">
        <v>1376</v>
      </c>
      <c r="C1428">
        <v>209.33419663512024</v>
      </c>
      <c r="D1428">
        <v>-140.33419663512024</v>
      </c>
    </row>
    <row r="1429" spans="2:4" x14ac:dyDescent="0.3">
      <c r="B1429">
        <v>1377</v>
      </c>
      <c r="C1429">
        <v>357.7710568538713</v>
      </c>
      <c r="D1429">
        <v>-288.7710568538713</v>
      </c>
    </row>
    <row r="1430" spans="2:4" x14ac:dyDescent="0.3">
      <c r="B1430">
        <v>1378</v>
      </c>
      <c r="C1430">
        <v>259.92974137352854</v>
      </c>
      <c r="D1430">
        <v>-191.92974137352854</v>
      </c>
    </row>
    <row r="1431" spans="2:4" x14ac:dyDescent="0.3">
      <c r="B1431">
        <v>1379</v>
      </c>
      <c r="C1431">
        <v>259.92974137352854</v>
      </c>
      <c r="D1431">
        <v>-191.92974137352854</v>
      </c>
    </row>
    <row r="1432" spans="2:4" x14ac:dyDescent="0.3">
      <c r="B1432">
        <v>1380</v>
      </c>
      <c r="C1432">
        <v>132.57629665573262</v>
      </c>
      <c r="D1432">
        <v>-64.576296655732619</v>
      </c>
    </row>
    <row r="1433" spans="2:4" x14ac:dyDescent="0.3">
      <c r="B1433">
        <v>1381</v>
      </c>
      <c r="C1433">
        <v>503.86617691767998</v>
      </c>
      <c r="D1433">
        <v>-435.86617691767998</v>
      </c>
    </row>
    <row r="1434" spans="2:4" x14ac:dyDescent="0.3">
      <c r="B1434">
        <v>1382</v>
      </c>
      <c r="C1434">
        <v>297.86283024100652</v>
      </c>
      <c r="D1434">
        <v>-229.86283024100652</v>
      </c>
    </row>
    <row r="1435" spans="2:4" x14ac:dyDescent="0.3">
      <c r="B1435">
        <v>1383</v>
      </c>
      <c r="C1435">
        <v>74.482530957624533</v>
      </c>
      <c r="D1435">
        <v>-6.4825309576245331</v>
      </c>
    </row>
    <row r="1436" spans="2:4" x14ac:dyDescent="0.3">
      <c r="B1436">
        <v>1384</v>
      </c>
      <c r="C1436">
        <v>351.3816731198562</v>
      </c>
      <c r="D1436">
        <v>-283.3816731198562</v>
      </c>
    </row>
    <row r="1437" spans="2:4" x14ac:dyDescent="0.3">
      <c r="B1437">
        <v>1385</v>
      </c>
      <c r="C1437">
        <v>203.84428925201019</v>
      </c>
      <c r="D1437">
        <v>-135.84428925201019</v>
      </c>
    </row>
    <row r="1438" spans="2:4" x14ac:dyDescent="0.3">
      <c r="B1438">
        <v>1386</v>
      </c>
      <c r="C1438">
        <v>167.70239897986897</v>
      </c>
      <c r="D1438">
        <v>-99.702398979868974</v>
      </c>
    </row>
    <row r="1439" spans="2:4" x14ac:dyDescent="0.3">
      <c r="B1439">
        <v>1387</v>
      </c>
      <c r="C1439">
        <v>-49.172204972398106</v>
      </c>
      <c r="D1439">
        <v>116.17220497239811</v>
      </c>
    </row>
    <row r="1440" spans="2:4" x14ac:dyDescent="0.3">
      <c r="B1440">
        <v>1388</v>
      </c>
      <c r="C1440">
        <v>268.82370149842575</v>
      </c>
      <c r="D1440">
        <v>-201.82370149842575</v>
      </c>
    </row>
    <row r="1441" spans="2:4" x14ac:dyDescent="0.3">
      <c r="B1441">
        <v>1389</v>
      </c>
      <c r="C1441">
        <v>338.46333173530627</v>
      </c>
      <c r="D1441">
        <v>-271.46333173530627</v>
      </c>
    </row>
    <row r="1442" spans="2:4" x14ac:dyDescent="0.3">
      <c r="B1442">
        <v>1390</v>
      </c>
      <c r="C1442">
        <v>338.46333173530627</v>
      </c>
      <c r="D1442">
        <v>-271.46333173530627</v>
      </c>
    </row>
    <row r="1443" spans="2:4" x14ac:dyDescent="0.3">
      <c r="B1443">
        <v>1391</v>
      </c>
      <c r="C1443">
        <v>228.52561015658546</v>
      </c>
      <c r="D1443">
        <v>-161.52561015658546</v>
      </c>
    </row>
    <row r="1444" spans="2:4" x14ac:dyDescent="0.3">
      <c r="B1444">
        <v>1392</v>
      </c>
      <c r="C1444">
        <v>228.07587198113293</v>
      </c>
      <c r="D1444">
        <v>-161.07587198113293</v>
      </c>
    </row>
    <row r="1445" spans="2:4" x14ac:dyDescent="0.3">
      <c r="B1445">
        <v>1393</v>
      </c>
      <c r="C1445">
        <v>178.14718039943006</v>
      </c>
      <c r="D1445">
        <v>-112.14718039943006</v>
      </c>
    </row>
    <row r="1446" spans="2:4" x14ac:dyDescent="0.3">
      <c r="B1446">
        <v>1394</v>
      </c>
      <c r="C1446">
        <v>400.77533135490006</v>
      </c>
      <c r="D1446">
        <v>-334.77533135490006</v>
      </c>
    </row>
    <row r="1447" spans="2:4" x14ac:dyDescent="0.3">
      <c r="B1447">
        <v>1395</v>
      </c>
      <c r="C1447">
        <v>182.54375876980208</v>
      </c>
      <c r="D1447">
        <v>-117.54375876980208</v>
      </c>
    </row>
    <row r="1448" spans="2:4" x14ac:dyDescent="0.3">
      <c r="B1448">
        <v>1396</v>
      </c>
      <c r="C1448">
        <v>136.51538274417882</v>
      </c>
      <c r="D1448">
        <v>-71.515382744178822</v>
      </c>
    </row>
    <row r="1449" spans="2:4" x14ac:dyDescent="0.3">
      <c r="B1449">
        <v>1397</v>
      </c>
      <c r="C1449">
        <v>228.62641354073861</v>
      </c>
      <c r="D1449">
        <v>-163.62641354073861</v>
      </c>
    </row>
    <row r="1450" spans="2:4" x14ac:dyDescent="0.3">
      <c r="B1450">
        <v>1398</v>
      </c>
      <c r="C1450">
        <v>228.62641354073861</v>
      </c>
      <c r="D1450">
        <v>-163.62641354073861</v>
      </c>
    </row>
    <row r="1451" spans="2:4" x14ac:dyDescent="0.3">
      <c r="B1451">
        <v>1399</v>
      </c>
      <c r="C1451">
        <v>293.7531538101473</v>
      </c>
      <c r="D1451">
        <v>-229.7531538101473</v>
      </c>
    </row>
    <row r="1452" spans="2:4" x14ac:dyDescent="0.3">
      <c r="B1452">
        <v>1400</v>
      </c>
      <c r="C1452">
        <v>130.72306520860931</v>
      </c>
      <c r="D1452">
        <v>-66.723065208609313</v>
      </c>
    </row>
    <row r="1453" spans="2:4" x14ac:dyDescent="0.3">
      <c r="B1453">
        <v>1401</v>
      </c>
      <c r="C1453">
        <v>130.72306520860931</v>
      </c>
      <c r="D1453">
        <v>-66.723065208609313</v>
      </c>
    </row>
    <row r="1454" spans="2:4" x14ac:dyDescent="0.3">
      <c r="B1454">
        <v>1402</v>
      </c>
      <c r="C1454">
        <v>324.95567825878408</v>
      </c>
      <c r="D1454">
        <v>-261.95567825878408</v>
      </c>
    </row>
    <row r="1455" spans="2:4" x14ac:dyDescent="0.3">
      <c r="B1455">
        <v>1403</v>
      </c>
      <c r="C1455">
        <v>324.95567825878408</v>
      </c>
      <c r="D1455">
        <v>-261.95567825878408</v>
      </c>
    </row>
    <row r="1456" spans="2:4" x14ac:dyDescent="0.3">
      <c r="B1456">
        <v>1404</v>
      </c>
      <c r="C1456">
        <v>176.32496537820003</v>
      </c>
      <c r="D1456">
        <v>-113.32496537820003</v>
      </c>
    </row>
    <row r="1457" spans="2:4" x14ac:dyDescent="0.3">
      <c r="B1457">
        <v>1405</v>
      </c>
      <c r="C1457">
        <v>164.01144429856902</v>
      </c>
      <c r="D1457">
        <v>-101.01144429856902</v>
      </c>
    </row>
    <row r="1458" spans="2:4" x14ac:dyDescent="0.3">
      <c r="B1458">
        <v>1406</v>
      </c>
      <c r="C1458">
        <v>152.9928589999823</v>
      </c>
      <c r="D1458">
        <v>-89.992858999982303</v>
      </c>
    </row>
    <row r="1459" spans="2:4" x14ac:dyDescent="0.3">
      <c r="B1459">
        <v>1407</v>
      </c>
      <c r="C1459">
        <v>238.33455484533437</v>
      </c>
      <c r="D1459">
        <v>-175.33455484533437</v>
      </c>
    </row>
    <row r="1460" spans="2:4" x14ac:dyDescent="0.3">
      <c r="B1460">
        <v>1408</v>
      </c>
      <c r="C1460">
        <v>354.70818479691019</v>
      </c>
      <c r="D1460">
        <v>-292.70818479691019</v>
      </c>
    </row>
    <row r="1461" spans="2:4" x14ac:dyDescent="0.3">
      <c r="B1461">
        <v>1409</v>
      </c>
      <c r="C1461">
        <v>354.70818479691019</v>
      </c>
      <c r="D1461">
        <v>-292.70818479691019</v>
      </c>
    </row>
    <row r="1462" spans="2:4" x14ac:dyDescent="0.3">
      <c r="B1462">
        <v>1410</v>
      </c>
      <c r="C1462">
        <v>365.463130475404</v>
      </c>
      <c r="D1462">
        <v>-303.463130475404</v>
      </c>
    </row>
    <row r="1463" spans="2:4" x14ac:dyDescent="0.3">
      <c r="B1463">
        <v>1411</v>
      </c>
      <c r="C1463">
        <v>166.52377479592445</v>
      </c>
      <c r="D1463">
        <v>-104.52377479592445</v>
      </c>
    </row>
    <row r="1464" spans="2:4" x14ac:dyDescent="0.3">
      <c r="B1464">
        <v>1412</v>
      </c>
      <c r="C1464">
        <v>159.24266881747764</v>
      </c>
      <c r="D1464">
        <v>-97.242668817477636</v>
      </c>
    </row>
    <row r="1465" spans="2:4" x14ac:dyDescent="0.3">
      <c r="B1465">
        <v>1413</v>
      </c>
      <c r="C1465">
        <v>144.68045686058403</v>
      </c>
      <c r="D1465">
        <v>-82.68045686058403</v>
      </c>
    </row>
    <row r="1466" spans="2:4" x14ac:dyDescent="0.3">
      <c r="B1466">
        <v>1414</v>
      </c>
      <c r="C1466">
        <v>160.21968623311585</v>
      </c>
      <c r="D1466">
        <v>-99.219686233115851</v>
      </c>
    </row>
    <row r="1467" spans="2:4" x14ac:dyDescent="0.3">
      <c r="B1467">
        <v>1415</v>
      </c>
      <c r="C1467">
        <v>301.3599322604735</v>
      </c>
      <c r="D1467">
        <v>-241.3599322604735</v>
      </c>
    </row>
    <row r="1468" spans="2:4" x14ac:dyDescent="0.3">
      <c r="B1468">
        <v>1416</v>
      </c>
      <c r="C1468">
        <v>215.5995146655622</v>
      </c>
      <c r="D1468">
        <v>-156.5995146655622</v>
      </c>
    </row>
    <row r="1469" spans="2:4" x14ac:dyDescent="0.3">
      <c r="B1469">
        <v>1417</v>
      </c>
      <c r="C1469">
        <v>303.74819705425585</v>
      </c>
      <c r="D1469">
        <v>-244.74819705425585</v>
      </c>
    </row>
    <row r="1470" spans="2:4" x14ac:dyDescent="0.3">
      <c r="B1470">
        <v>1418</v>
      </c>
      <c r="C1470">
        <v>196.44687167646356</v>
      </c>
      <c r="D1470">
        <v>-138.44687167646356</v>
      </c>
    </row>
    <row r="1471" spans="2:4" x14ac:dyDescent="0.3">
      <c r="B1471">
        <v>1419</v>
      </c>
      <c r="C1471">
        <v>238.35781716475429</v>
      </c>
      <c r="D1471">
        <v>-181.35781716475429</v>
      </c>
    </row>
    <row r="1472" spans="2:4" x14ac:dyDescent="0.3">
      <c r="B1472">
        <v>1420</v>
      </c>
      <c r="C1472">
        <v>257.40965676969978</v>
      </c>
      <c r="D1472">
        <v>-200.40965676969978</v>
      </c>
    </row>
    <row r="1473" spans="2:4" x14ac:dyDescent="0.3">
      <c r="B1473">
        <v>1421</v>
      </c>
      <c r="C1473">
        <v>257.40965676969978</v>
      </c>
      <c r="D1473">
        <v>-200.40965676969978</v>
      </c>
    </row>
    <row r="1474" spans="2:4" x14ac:dyDescent="0.3">
      <c r="B1474">
        <v>1422</v>
      </c>
      <c r="C1474">
        <v>257.40965676969978</v>
      </c>
      <c r="D1474">
        <v>-200.40965676969978</v>
      </c>
    </row>
    <row r="1475" spans="2:4" x14ac:dyDescent="0.3">
      <c r="B1475">
        <v>1423</v>
      </c>
      <c r="C1475">
        <v>253.36201319062712</v>
      </c>
      <c r="D1475">
        <v>-197.36201319062712</v>
      </c>
    </row>
    <row r="1476" spans="2:4" x14ac:dyDescent="0.3">
      <c r="B1476">
        <v>1424</v>
      </c>
      <c r="C1476">
        <v>180.23303504075295</v>
      </c>
      <c r="D1476">
        <v>-124.23303504075295</v>
      </c>
    </row>
    <row r="1477" spans="2:4" x14ac:dyDescent="0.3">
      <c r="B1477">
        <v>1425</v>
      </c>
      <c r="C1477">
        <v>222.37660372324325</v>
      </c>
      <c r="D1477">
        <v>-166.37660372324325</v>
      </c>
    </row>
    <row r="1478" spans="2:4" x14ac:dyDescent="0.3">
      <c r="B1478">
        <v>1426</v>
      </c>
      <c r="C1478">
        <v>235.88425719976544</v>
      </c>
      <c r="D1478">
        <v>-179.88425719976544</v>
      </c>
    </row>
    <row r="1479" spans="2:4" x14ac:dyDescent="0.3">
      <c r="B1479">
        <v>1427</v>
      </c>
      <c r="C1479">
        <v>246.06539899923365</v>
      </c>
      <c r="D1479">
        <v>-190.06539899923365</v>
      </c>
    </row>
    <row r="1480" spans="2:4" x14ac:dyDescent="0.3">
      <c r="B1480">
        <v>1428</v>
      </c>
      <c r="C1480">
        <v>268.0637990640405</v>
      </c>
      <c r="D1480">
        <v>-212.0637990640405</v>
      </c>
    </row>
    <row r="1481" spans="2:4" x14ac:dyDescent="0.3">
      <c r="B1481">
        <v>1429</v>
      </c>
      <c r="C1481">
        <v>257.06072197840041</v>
      </c>
      <c r="D1481">
        <v>-201.06072197840041</v>
      </c>
    </row>
    <row r="1482" spans="2:4" x14ac:dyDescent="0.3">
      <c r="B1482">
        <v>1430</v>
      </c>
      <c r="C1482">
        <v>198.12175867470052</v>
      </c>
      <c r="D1482">
        <v>-142.12175867470052</v>
      </c>
    </row>
    <row r="1483" spans="2:4" x14ac:dyDescent="0.3">
      <c r="B1483">
        <v>1431</v>
      </c>
      <c r="C1483">
        <v>198.12175867470052</v>
      </c>
      <c r="D1483">
        <v>-142.12175867470052</v>
      </c>
    </row>
    <row r="1484" spans="2:4" x14ac:dyDescent="0.3">
      <c r="B1484">
        <v>1432</v>
      </c>
      <c r="C1484">
        <v>159.09534079448457</v>
      </c>
      <c r="D1484">
        <v>-103.09534079448457</v>
      </c>
    </row>
    <row r="1485" spans="2:4" x14ac:dyDescent="0.3">
      <c r="B1485">
        <v>1433</v>
      </c>
      <c r="C1485">
        <v>1146.8444397917883</v>
      </c>
      <c r="D1485">
        <v>-1091.8444397917883</v>
      </c>
    </row>
    <row r="1486" spans="2:4" x14ac:dyDescent="0.3">
      <c r="B1486">
        <v>1434</v>
      </c>
      <c r="C1486">
        <v>228.95984011909133</v>
      </c>
      <c r="D1486">
        <v>-173.95984011909133</v>
      </c>
    </row>
    <row r="1487" spans="2:4" x14ac:dyDescent="0.3">
      <c r="B1487">
        <v>1435</v>
      </c>
      <c r="C1487">
        <v>228.95984011909133</v>
      </c>
      <c r="D1487">
        <v>-173.95984011909133</v>
      </c>
    </row>
    <row r="1488" spans="2:4" x14ac:dyDescent="0.3">
      <c r="B1488">
        <v>1436</v>
      </c>
      <c r="C1488">
        <v>288.56565657949665</v>
      </c>
      <c r="D1488">
        <v>-234.56565657949665</v>
      </c>
    </row>
    <row r="1489" spans="2:4" x14ac:dyDescent="0.3">
      <c r="B1489">
        <v>1437</v>
      </c>
      <c r="C1489">
        <v>247.29830192849141</v>
      </c>
      <c r="D1489">
        <v>-193.29830192849141</v>
      </c>
    </row>
    <row r="1490" spans="2:4" x14ac:dyDescent="0.3">
      <c r="B1490">
        <v>1438</v>
      </c>
      <c r="C1490">
        <v>247.29830192849141</v>
      </c>
      <c r="D1490">
        <v>-193.29830192849141</v>
      </c>
    </row>
    <row r="1491" spans="2:4" x14ac:dyDescent="0.3">
      <c r="B1491">
        <v>1439</v>
      </c>
      <c r="C1491">
        <v>270.78549043617556</v>
      </c>
      <c r="D1491">
        <v>-217.78549043617556</v>
      </c>
    </row>
    <row r="1492" spans="2:4" x14ac:dyDescent="0.3">
      <c r="B1492">
        <v>1440</v>
      </c>
      <c r="C1492">
        <v>294.4122528603794</v>
      </c>
      <c r="D1492">
        <v>-241.4122528603794</v>
      </c>
    </row>
    <row r="1493" spans="2:4" x14ac:dyDescent="0.3">
      <c r="B1493">
        <v>1441</v>
      </c>
      <c r="C1493">
        <v>224.47021247103947</v>
      </c>
      <c r="D1493">
        <v>-171.47021247103947</v>
      </c>
    </row>
    <row r="1494" spans="2:4" x14ac:dyDescent="0.3">
      <c r="B1494">
        <v>1442</v>
      </c>
      <c r="C1494">
        <v>161.75499931483307</v>
      </c>
      <c r="D1494">
        <v>-108.75499931483307</v>
      </c>
    </row>
    <row r="1495" spans="2:4" x14ac:dyDescent="0.3">
      <c r="B1495">
        <v>1443</v>
      </c>
      <c r="C1495">
        <v>117.75044507874614</v>
      </c>
      <c r="D1495">
        <v>-64.750445078746139</v>
      </c>
    </row>
    <row r="1496" spans="2:4" x14ac:dyDescent="0.3">
      <c r="B1496">
        <v>1444</v>
      </c>
      <c r="C1496">
        <v>80.073241724887737</v>
      </c>
      <c r="D1496">
        <v>-27.073241724887737</v>
      </c>
    </row>
    <row r="1497" spans="2:4" x14ac:dyDescent="0.3">
      <c r="B1497">
        <v>1445</v>
      </c>
      <c r="C1497">
        <v>279.27623702446016</v>
      </c>
      <c r="D1497">
        <v>-227.27623702446016</v>
      </c>
    </row>
    <row r="1498" spans="2:4" x14ac:dyDescent="0.3">
      <c r="B1498">
        <v>1446</v>
      </c>
      <c r="C1498">
        <v>279.27623702446016</v>
      </c>
      <c r="D1498">
        <v>-227.27623702446016</v>
      </c>
    </row>
    <row r="1499" spans="2:4" x14ac:dyDescent="0.3">
      <c r="B1499">
        <v>1447</v>
      </c>
      <c r="C1499">
        <v>166.7951685224906</v>
      </c>
      <c r="D1499">
        <v>-114.7951685224906</v>
      </c>
    </row>
    <row r="1500" spans="2:4" x14ac:dyDescent="0.3">
      <c r="B1500">
        <v>1448</v>
      </c>
      <c r="C1500">
        <v>211.76123196126917</v>
      </c>
      <c r="D1500">
        <v>-160.76123196126917</v>
      </c>
    </row>
    <row r="1501" spans="2:4" x14ac:dyDescent="0.3">
      <c r="B1501">
        <v>1449</v>
      </c>
      <c r="C1501">
        <v>301.72437526471953</v>
      </c>
      <c r="D1501">
        <v>-250.72437526471953</v>
      </c>
    </row>
    <row r="1502" spans="2:4" x14ac:dyDescent="0.3">
      <c r="B1502">
        <v>1450</v>
      </c>
      <c r="C1502">
        <v>199.21508768743854</v>
      </c>
      <c r="D1502">
        <v>-148.21508768743854</v>
      </c>
    </row>
    <row r="1503" spans="2:4" x14ac:dyDescent="0.3">
      <c r="B1503">
        <v>1451</v>
      </c>
      <c r="C1503">
        <v>186.29674630288861</v>
      </c>
      <c r="D1503">
        <v>-135.29674630288861</v>
      </c>
    </row>
    <row r="1504" spans="2:4" x14ac:dyDescent="0.3">
      <c r="B1504">
        <v>1452</v>
      </c>
      <c r="C1504">
        <v>140.20633742547878</v>
      </c>
      <c r="D1504">
        <v>-89.206337425478779</v>
      </c>
    </row>
    <row r="1505" spans="2:4" x14ac:dyDescent="0.3">
      <c r="B1505">
        <v>1453</v>
      </c>
      <c r="C1505">
        <v>291.72157791413764</v>
      </c>
      <c r="D1505">
        <v>-240.72157791413764</v>
      </c>
    </row>
    <row r="1506" spans="2:4" x14ac:dyDescent="0.3">
      <c r="B1506">
        <v>1454</v>
      </c>
      <c r="C1506">
        <v>170.70323818504352</v>
      </c>
      <c r="D1506">
        <v>-119.70323818504352</v>
      </c>
    </row>
    <row r="1507" spans="2:4" x14ac:dyDescent="0.3">
      <c r="B1507">
        <v>1455</v>
      </c>
      <c r="C1507">
        <v>165.25210133430011</v>
      </c>
      <c r="D1507">
        <v>-115.25210133430011</v>
      </c>
    </row>
    <row r="1508" spans="2:4" x14ac:dyDescent="0.3">
      <c r="B1508">
        <v>1456</v>
      </c>
      <c r="C1508">
        <v>217.00300793723301</v>
      </c>
      <c r="D1508">
        <v>-167.00300793723301</v>
      </c>
    </row>
    <row r="1509" spans="2:4" x14ac:dyDescent="0.3">
      <c r="B1509">
        <v>1457</v>
      </c>
      <c r="C1509">
        <v>113.76483435146002</v>
      </c>
      <c r="D1509">
        <v>-63.764834351460024</v>
      </c>
    </row>
    <row r="1510" spans="2:4" x14ac:dyDescent="0.3">
      <c r="B1510">
        <v>1458</v>
      </c>
      <c r="C1510">
        <v>346.05460197268587</v>
      </c>
      <c r="D1510">
        <v>-296.05460197268587</v>
      </c>
    </row>
    <row r="1511" spans="2:4" x14ac:dyDescent="0.3">
      <c r="B1511">
        <v>1459</v>
      </c>
      <c r="C1511">
        <v>226.87398547776843</v>
      </c>
      <c r="D1511">
        <v>-178.87398547776843</v>
      </c>
    </row>
    <row r="1512" spans="2:4" x14ac:dyDescent="0.3">
      <c r="B1512">
        <v>1460</v>
      </c>
      <c r="C1512">
        <v>227.51757631505393</v>
      </c>
      <c r="D1512">
        <v>-179.51757631505393</v>
      </c>
    </row>
    <row r="1513" spans="2:4" x14ac:dyDescent="0.3">
      <c r="B1513">
        <v>1461</v>
      </c>
      <c r="C1513">
        <v>228.69620049899845</v>
      </c>
      <c r="D1513">
        <v>-180.69620049899845</v>
      </c>
    </row>
    <row r="1514" spans="2:4" x14ac:dyDescent="0.3">
      <c r="B1514">
        <v>1462</v>
      </c>
      <c r="C1514">
        <v>263.70599122603505</v>
      </c>
      <c r="D1514">
        <v>-215.70599122603505</v>
      </c>
    </row>
    <row r="1515" spans="2:4" x14ac:dyDescent="0.3">
      <c r="B1515">
        <v>1463</v>
      </c>
      <c r="C1515">
        <v>376.69883075524365</v>
      </c>
      <c r="D1515">
        <v>-328.69883075524365</v>
      </c>
    </row>
    <row r="1516" spans="2:4" x14ac:dyDescent="0.3">
      <c r="B1516">
        <v>1464</v>
      </c>
      <c r="C1516">
        <v>136.28275954997923</v>
      </c>
      <c r="D1516">
        <v>-89.282759549979232</v>
      </c>
    </row>
    <row r="1517" spans="2:4" x14ac:dyDescent="0.3">
      <c r="B1517">
        <v>1465</v>
      </c>
      <c r="C1517">
        <v>183.37344816244723</v>
      </c>
      <c r="D1517">
        <v>-136.37344816244723</v>
      </c>
    </row>
    <row r="1518" spans="2:4" x14ac:dyDescent="0.3">
      <c r="B1518">
        <v>1466</v>
      </c>
      <c r="C1518">
        <v>265.48168160842516</v>
      </c>
      <c r="D1518">
        <v>-219.48168160842516</v>
      </c>
    </row>
    <row r="1519" spans="2:4" x14ac:dyDescent="0.3">
      <c r="B1519">
        <v>1467</v>
      </c>
      <c r="C1519">
        <v>243.63836367308471</v>
      </c>
      <c r="D1519">
        <v>-197.63836367308471</v>
      </c>
    </row>
    <row r="1520" spans="2:4" x14ac:dyDescent="0.3">
      <c r="B1520">
        <v>1468</v>
      </c>
      <c r="C1520">
        <v>226.88949369071508</v>
      </c>
      <c r="D1520">
        <v>-180.88949369071508</v>
      </c>
    </row>
    <row r="1521" spans="2:4" x14ac:dyDescent="0.3">
      <c r="B1521">
        <v>1469</v>
      </c>
      <c r="C1521">
        <v>179.6902475876206</v>
      </c>
      <c r="D1521">
        <v>-133.6902475876206</v>
      </c>
    </row>
    <row r="1522" spans="2:4" x14ac:dyDescent="0.3">
      <c r="B1522">
        <v>1470</v>
      </c>
      <c r="C1522">
        <v>205.88361925449311</v>
      </c>
      <c r="D1522">
        <v>-159.88361925449311</v>
      </c>
    </row>
    <row r="1523" spans="2:4" x14ac:dyDescent="0.3">
      <c r="B1523">
        <v>1471</v>
      </c>
      <c r="C1523">
        <v>357.93389308981102</v>
      </c>
      <c r="D1523">
        <v>-311.93389308981102</v>
      </c>
    </row>
    <row r="1524" spans="2:4" x14ac:dyDescent="0.3">
      <c r="B1524">
        <v>1472</v>
      </c>
      <c r="C1524">
        <v>199.91295727003728</v>
      </c>
      <c r="D1524">
        <v>-153.91295727003728</v>
      </c>
    </row>
    <row r="1525" spans="2:4" x14ac:dyDescent="0.3">
      <c r="B1525">
        <v>1473</v>
      </c>
      <c r="C1525">
        <v>380.07186707113755</v>
      </c>
      <c r="D1525">
        <v>-334.07186707113755</v>
      </c>
    </row>
    <row r="1526" spans="2:4" x14ac:dyDescent="0.3">
      <c r="B1526">
        <v>1474</v>
      </c>
      <c r="C1526">
        <v>187.83981349107916</v>
      </c>
      <c r="D1526">
        <v>-142.83981349107916</v>
      </c>
    </row>
    <row r="1527" spans="2:4" x14ac:dyDescent="0.3">
      <c r="B1527">
        <v>1475</v>
      </c>
      <c r="C1527">
        <v>213.55243055660588</v>
      </c>
      <c r="D1527">
        <v>-168.55243055660588</v>
      </c>
    </row>
    <row r="1528" spans="2:4" x14ac:dyDescent="0.3">
      <c r="B1528">
        <v>1476</v>
      </c>
      <c r="C1528">
        <v>157.66858520339383</v>
      </c>
      <c r="D1528">
        <v>-112.66858520339383</v>
      </c>
    </row>
    <row r="1529" spans="2:4" x14ac:dyDescent="0.3">
      <c r="B1529">
        <v>1477</v>
      </c>
      <c r="C1529">
        <v>171.05217297634289</v>
      </c>
      <c r="D1529">
        <v>-126.05217297634289</v>
      </c>
    </row>
    <row r="1530" spans="2:4" x14ac:dyDescent="0.3">
      <c r="B1530">
        <v>1478</v>
      </c>
      <c r="C1530">
        <v>233.542517044823</v>
      </c>
      <c r="D1530">
        <v>-188.542517044823</v>
      </c>
    </row>
    <row r="1531" spans="2:4" x14ac:dyDescent="0.3">
      <c r="B1531">
        <v>1479</v>
      </c>
      <c r="C1531">
        <v>105.36713704085525</v>
      </c>
      <c r="D1531">
        <v>-60.367137040855255</v>
      </c>
    </row>
    <row r="1532" spans="2:4" x14ac:dyDescent="0.3">
      <c r="B1532">
        <v>1480</v>
      </c>
      <c r="C1532">
        <v>105.36713704085525</v>
      </c>
      <c r="D1532">
        <v>-60.367137040855255</v>
      </c>
    </row>
    <row r="1533" spans="2:4" x14ac:dyDescent="0.3">
      <c r="B1533">
        <v>1481</v>
      </c>
      <c r="C1533">
        <v>212.61418367333425</v>
      </c>
      <c r="D1533">
        <v>-168.61418367333425</v>
      </c>
    </row>
    <row r="1534" spans="2:4" x14ac:dyDescent="0.3">
      <c r="B1534">
        <v>1482</v>
      </c>
      <c r="C1534">
        <v>212.61418367333425</v>
      </c>
      <c r="D1534">
        <v>-168.61418367333425</v>
      </c>
    </row>
    <row r="1535" spans="2:4" x14ac:dyDescent="0.3">
      <c r="B1535">
        <v>1483</v>
      </c>
      <c r="C1535">
        <v>121.03043211696021</v>
      </c>
      <c r="D1535">
        <v>-77.030432116960213</v>
      </c>
    </row>
    <row r="1536" spans="2:4" x14ac:dyDescent="0.3">
      <c r="B1536">
        <v>1484</v>
      </c>
      <c r="C1536">
        <v>219.07335436560925</v>
      </c>
      <c r="D1536">
        <v>-175.07335436560925</v>
      </c>
    </row>
    <row r="1537" spans="2:4" x14ac:dyDescent="0.3">
      <c r="B1537">
        <v>1485</v>
      </c>
      <c r="C1537">
        <v>112.5862101675155</v>
      </c>
      <c r="D1537">
        <v>-69.586210167515503</v>
      </c>
    </row>
    <row r="1538" spans="2:4" x14ac:dyDescent="0.3">
      <c r="B1538">
        <v>1486</v>
      </c>
      <c r="C1538">
        <v>159.49855433109718</v>
      </c>
      <c r="D1538">
        <v>-116.49855433109718</v>
      </c>
    </row>
    <row r="1539" spans="2:4" x14ac:dyDescent="0.3">
      <c r="B1539">
        <v>1487</v>
      </c>
      <c r="C1539">
        <v>186.83953375602096</v>
      </c>
      <c r="D1539">
        <v>-143.83953375602096</v>
      </c>
    </row>
    <row r="1540" spans="2:4" x14ac:dyDescent="0.3">
      <c r="B1540">
        <v>1488</v>
      </c>
      <c r="C1540">
        <v>196.4158552505703</v>
      </c>
      <c r="D1540">
        <v>-153.4158552505703</v>
      </c>
    </row>
    <row r="1541" spans="2:4" x14ac:dyDescent="0.3">
      <c r="B1541">
        <v>1489</v>
      </c>
      <c r="C1541">
        <v>263.55866320304199</v>
      </c>
      <c r="D1541">
        <v>-220.55866320304199</v>
      </c>
    </row>
    <row r="1542" spans="2:4" x14ac:dyDescent="0.3">
      <c r="B1542">
        <v>1490</v>
      </c>
      <c r="C1542">
        <v>263.55866320304199</v>
      </c>
      <c r="D1542">
        <v>-220.55866320304199</v>
      </c>
    </row>
    <row r="1543" spans="2:4" x14ac:dyDescent="0.3">
      <c r="B1543">
        <v>1491</v>
      </c>
      <c r="C1543">
        <v>329.34450252268277</v>
      </c>
      <c r="D1543">
        <v>-287.34450252268277</v>
      </c>
    </row>
    <row r="1544" spans="2:4" x14ac:dyDescent="0.3">
      <c r="B1544">
        <v>1492</v>
      </c>
      <c r="C1544">
        <v>254.78101467524453</v>
      </c>
      <c r="D1544">
        <v>-212.78101467524453</v>
      </c>
    </row>
    <row r="1545" spans="2:4" x14ac:dyDescent="0.3">
      <c r="B1545">
        <v>1493</v>
      </c>
      <c r="C1545">
        <v>254.78101467524453</v>
      </c>
      <c r="D1545">
        <v>-212.78101467524453</v>
      </c>
    </row>
    <row r="1546" spans="2:4" x14ac:dyDescent="0.3">
      <c r="B1546">
        <v>1494</v>
      </c>
      <c r="C1546">
        <v>304.64767340516084</v>
      </c>
      <c r="D1546">
        <v>-262.64767340516084</v>
      </c>
    </row>
    <row r="1547" spans="2:4" x14ac:dyDescent="0.3">
      <c r="B1547">
        <v>1495</v>
      </c>
      <c r="C1547">
        <v>284.60330817163054</v>
      </c>
      <c r="D1547">
        <v>-242.60330817163054</v>
      </c>
    </row>
    <row r="1548" spans="2:4" x14ac:dyDescent="0.3">
      <c r="B1548">
        <v>1496</v>
      </c>
      <c r="C1548">
        <v>270.9948513109552</v>
      </c>
      <c r="D1548">
        <v>-228.9948513109552</v>
      </c>
    </row>
    <row r="1549" spans="2:4" x14ac:dyDescent="0.3">
      <c r="B1549">
        <v>1497</v>
      </c>
      <c r="C1549">
        <v>167.89625164170195</v>
      </c>
      <c r="D1549">
        <v>-126.89625164170195</v>
      </c>
    </row>
    <row r="1550" spans="2:4" x14ac:dyDescent="0.3">
      <c r="B1550">
        <v>1498</v>
      </c>
      <c r="C1550">
        <v>149.20885504100249</v>
      </c>
      <c r="D1550">
        <v>-108.20885504100249</v>
      </c>
    </row>
    <row r="1551" spans="2:4" x14ac:dyDescent="0.3">
      <c r="B1551">
        <v>1499</v>
      </c>
      <c r="C1551">
        <v>123.03874569354988</v>
      </c>
      <c r="D1551">
        <v>-82.038745693549885</v>
      </c>
    </row>
    <row r="1552" spans="2:4" x14ac:dyDescent="0.3">
      <c r="B1552">
        <v>1500</v>
      </c>
      <c r="C1552">
        <v>263.86882746197477</v>
      </c>
      <c r="D1552">
        <v>-222.86882746197477</v>
      </c>
    </row>
    <row r="1553" spans="2:4" x14ac:dyDescent="0.3">
      <c r="B1553">
        <v>1501</v>
      </c>
      <c r="C1553">
        <v>215.25833398073615</v>
      </c>
      <c r="D1553">
        <v>-175.25833398073615</v>
      </c>
    </row>
    <row r="1554" spans="2:4" x14ac:dyDescent="0.3">
      <c r="B1554">
        <v>1502</v>
      </c>
      <c r="C1554">
        <v>97.760358590529023</v>
      </c>
      <c r="D1554">
        <v>-57.760358590529023</v>
      </c>
    </row>
    <row r="1555" spans="2:4" x14ac:dyDescent="0.3">
      <c r="B1555">
        <v>1503</v>
      </c>
      <c r="C1555">
        <v>97.760358590529023</v>
      </c>
      <c r="D1555">
        <v>-57.760358590529023</v>
      </c>
    </row>
    <row r="1556" spans="2:4" x14ac:dyDescent="0.3">
      <c r="B1556">
        <v>1504</v>
      </c>
      <c r="C1556">
        <v>227.12211688491465</v>
      </c>
      <c r="D1556">
        <v>-187.12211688491465</v>
      </c>
    </row>
    <row r="1557" spans="2:4" x14ac:dyDescent="0.3">
      <c r="B1557">
        <v>1505</v>
      </c>
      <c r="C1557">
        <v>163.56946022958982</v>
      </c>
      <c r="D1557">
        <v>-123.56946022958982</v>
      </c>
    </row>
    <row r="1558" spans="2:4" x14ac:dyDescent="0.3">
      <c r="B1558">
        <v>1506</v>
      </c>
      <c r="C1558">
        <v>163.56946022958982</v>
      </c>
      <c r="D1558">
        <v>-123.56946022958982</v>
      </c>
    </row>
    <row r="1559" spans="2:4" x14ac:dyDescent="0.3">
      <c r="B1559">
        <v>1507</v>
      </c>
      <c r="C1559">
        <v>192.96527786994318</v>
      </c>
      <c r="D1559">
        <v>-152.96527786994318</v>
      </c>
    </row>
    <row r="1560" spans="2:4" x14ac:dyDescent="0.3">
      <c r="B1560">
        <v>1508</v>
      </c>
      <c r="C1560">
        <v>282.92842117339353</v>
      </c>
      <c r="D1560">
        <v>-242.92842117339353</v>
      </c>
    </row>
    <row r="1561" spans="2:4" x14ac:dyDescent="0.3">
      <c r="B1561">
        <v>1509</v>
      </c>
      <c r="C1561">
        <v>145.19222788782309</v>
      </c>
      <c r="D1561">
        <v>-106.19222788782309</v>
      </c>
    </row>
    <row r="1562" spans="2:4" x14ac:dyDescent="0.3">
      <c r="B1562">
        <v>1510</v>
      </c>
      <c r="C1562">
        <v>160.66942440856837</v>
      </c>
      <c r="D1562">
        <v>-121.66942440856837</v>
      </c>
    </row>
    <row r="1563" spans="2:4" x14ac:dyDescent="0.3">
      <c r="B1563">
        <v>1511</v>
      </c>
      <c r="C1563">
        <v>170.89709084687649</v>
      </c>
      <c r="D1563">
        <v>-131.89709084687649</v>
      </c>
    </row>
    <row r="1564" spans="2:4" x14ac:dyDescent="0.3">
      <c r="B1564">
        <v>1512</v>
      </c>
      <c r="C1564">
        <v>1123.0393329186982</v>
      </c>
      <c r="D1564">
        <v>-1084.0393329186982</v>
      </c>
    </row>
    <row r="1565" spans="2:4" x14ac:dyDescent="0.3">
      <c r="B1565">
        <v>1513</v>
      </c>
      <c r="C1565">
        <v>187.52189512567304</v>
      </c>
      <c r="D1565">
        <v>-148.52189512567304</v>
      </c>
    </row>
    <row r="1566" spans="2:4" x14ac:dyDescent="0.3">
      <c r="B1566">
        <v>1514</v>
      </c>
      <c r="C1566">
        <v>117.62637937517303</v>
      </c>
      <c r="D1566">
        <v>-78.62637937517303</v>
      </c>
    </row>
    <row r="1567" spans="2:4" x14ac:dyDescent="0.3">
      <c r="B1567">
        <v>1515</v>
      </c>
      <c r="C1567">
        <v>197.4161349856285</v>
      </c>
      <c r="D1567">
        <v>-158.4161349856285</v>
      </c>
    </row>
    <row r="1568" spans="2:4" x14ac:dyDescent="0.3">
      <c r="B1568">
        <v>1516</v>
      </c>
      <c r="C1568">
        <v>197.4161349856285</v>
      </c>
      <c r="D1568">
        <v>-158.4161349856285</v>
      </c>
    </row>
    <row r="1569" spans="2:4" x14ac:dyDescent="0.3">
      <c r="B1569">
        <v>1517</v>
      </c>
      <c r="C1569">
        <v>199.09877609033879</v>
      </c>
      <c r="D1569">
        <v>-161.09877609033879</v>
      </c>
    </row>
    <row r="1570" spans="2:4" x14ac:dyDescent="0.3">
      <c r="B1570">
        <v>1518</v>
      </c>
      <c r="C1570">
        <v>199.09877609033879</v>
      </c>
      <c r="D1570">
        <v>-161.09877609033879</v>
      </c>
    </row>
    <row r="1571" spans="2:4" x14ac:dyDescent="0.3">
      <c r="B1571">
        <v>1519</v>
      </c>
      <c r="C1571">
        <v>256.76606593241428</v>
      </c>
      <c r="D1571">
        <v>-218.76606593241428</v>
      </c>
    </row>
    <row r="1572" spans="2:4" x14ac:dyDescent="0.3">
      <c r="B1572">
        <v>1520</v>
      </c>
      <c r="C1572">
        <v>256.76606593241428</v>
      </c>
      <c r="D1572">
        <v>-218.76606593241428</v>
      </c>
    </row>
    <row r="1573" spans="2:4" x14ac:dyDescent="0.3">
      <c r="B1573">
        <v>1521</v>
      </c>
      <c r="C1573">
        <v>196.00488760748436</v>
      </c>
      <c r="D1573">
        <v>-158.00488760748436</v>
      </c>
    </row>
    <row r="1574" spans="2:4" x14ac:dyDescent="0.3">
      <c r="B1574">
        <v>1522</v>
      </c>
      <c r="C1574">
        <v>155.47417307144445</v>
      </c>
      <c r="D1574">
        <v>-117.47417307144445</v>
      </c>
    </row>
    <row r="1575" spans="2:4" x14ac:dyDescent="0.3">
      <c r="B1575">
        <v>1523</v>
      </c>
      <c r="C1575">
        <v>82.00401423674424</v>
      </c>
      <c r="D1575">
        <v>-44.00401423674424</v>
      </c>
    </row>
    <row r="1576" spans="2:4" x14ac:dyDescent="0.3">
      <c r="B1576">
        <v>1524</v>
      </c>
      <c r="C1576">
        <v>120.48764466382784</v>
      </c>
      <c r="D1576">
        <v>-82.487644663827837</v>
      </c>
    </row>
    <row r="1577" spans="2:4" x14ac:dyDescent="0.3">
      <c r="B1577">
        <v>1525</v>
      </c>
      <c r="C1577">
        <v>221.06615972925232</v>
      </c>
      <c r="D1577">
        <v>-184.06615972925232</v>
      </c>
    </row>
    <row r="1578" spans="2:4" x14ac:dyDescent="0.3">
      <c r="B1578">
        <v>1526</v>
      </c>
      <c r="C1578">
        <v>190.80963627036044</v>
      </c>
      <c r="D1578">
        <v>-153.80963627036044</v>
      </c>
    </row>
    <row r="1579" spans="2:4" x14ac:dyDescent="0.3">
      <c r="B1579">
        <v>1527</v>
      </c>
      <c r="C1579">
        <v>126.65991341659</v>
      </c>
      <c r="D1579">
        <v>-89.659913416590001</v>
      </c>
    </row>
    <row r="1580" spans="2:4" x14ac:dyDescent="0.3">
      <c r="B1580">
        <v>1528</v>
      </c>
      <c r="C1580">
        <v>111.16720868289806</v>
      </c>
      <c r="D1580">
        <v>-74.167208682898064</v>
      </c>
    </row>
    <row r="1581" spans="2:4" x14ac:dyDescent="0.3">
      <c r="B1581">
        <v>1529</v>
      </c>
      <c r="C1581">
        <v>112.81107925524176</v>
      </c>
      <c r="D1581">
        <v>-75.811079255241765</v>
      </c>
    </row>
    <row r="1582" spans="2:4" x14ac:dyDescent="0.3">
      <c r="B1582">
        <v>1530</v>
      </c>
      <c r="C1582">
        <v>249.3376319309744</v>
      </c>
      <c r="D1582">
        <v>-212.3376319309744</v>
      </c>
    </row>
    <row r="1583" spans="2:4" x14ac:dyDescent="0.3">
      <c r="B1583">
        <v>1531</v>
      </c>
      <c r="C1583">
        <v>212.48236386328784</v>
      </c>
      <c r="D1583">
        <v>-175.48236386328784</v>
      </c>
    </row>
    <row r="1584" spans="2:4" x14ac:dyDescent="0.3">
      <c r="B1584">
        <v>1532</v>
      </c>
      <c r="C1584">
        <v>259.57305247575584</v>
      </c>
      <c r="D1584">
        <v>-222.57305247575584</v>
      </c>
    </row>
    <row r="1585" spans="2:4" x14ac:dyDescent="0.3">
      <c r="B1585">
        <v>1533</v>
      </c>
      <c r="C1585">
        <v>197.40838087915517</v>
      </c>
      <c r="D1585">
        <v>-161.40838087915517</v>
      </c>
    </row>
    <row r="1586" spans="2:4" x14ac:dyDescent="0.3">
      <c r="B1586">
        <v>1534</v>
      </c>
      <c r="C1586">
        <v>133.21213338654479</v>
      </c>
      <c r="D1586">
        <v>-97.212133386544792</v>
      </c>
    </row>
    <row r="1587" spans="2:4" x14ac:dyDescent="0.3">
      <c r="B1587">
        <v>1535</v>
      </c>
      <c r="C1587">
        <v>173.26209332123892</v>
      </c>
      <c r="D1587">
        <v>-137.26209332123892</v>
      </c>
    </row>
    <row r="1588" spans="2:4" x14ac:dyDescent="0.3">
      <c r="B1588">
        <v>1536</v>
      </c>
      <c r="C1588">
        <v>62.983191057692039</v>
      </c>
      <c r="D1588">
        <v>-26.983191057692039</v>
      </c>
    </row>
    <row r="1589" spans="2:4" x14ac:dyDescent="0.3">
      <c r="B1589">
        <v>1537</v>
      </c>
      <c r="C1589">
        <v>250.46973147607901</v>
      </c>
      <c r="D1589">
        <v>-215.46973147607901</v>
      </c>
    </row>
    <row r="1590" spans="2:4" x14ac:dyDescent="0.3">
      <c r="B1590">
        <v>1538</v>
      </c>
      <c r="C1590">
        <v>284.347422658011</v>
      </c>
      <c r="D1590">
        <v>-249.347422658011</v>
      </c>
    </row>
    <row r="1591" spans="2:4" x14ac:dyDescent="0.3">
      <c r="B1591">
        <v>1539</v>
      </c>
      <c r="C1591">
        <v>233.5270088318764</v>
      </c>
      <c r="D1591">
        <v>-198.5270088318764</v>
      </c>
    </row>
    <row r="1592" spans="2:4" x14ac:dyDescent="0.3">
      <c r="B1592">
        <v>1540</v>
      </c>
      <c r="C1592">
        <v>213.62221751486578</v>
      </c>
      <c r="D1592">
        <v>-178.62221751486578</v>
      </c>
    </row>
    <row r="1593" spans="2:4" x14ac:dyDescent="0.3">
      <c r="B1593">
        <v>1541</v>
      </c>
      <c r="C1593">
        <v>150.44175797026026</v>
      </c>
      <c r="D1593">
        <v>-115.44175797026026</v>
      </c>
    </row>
    <row r="1594" spans="2:4" x14ac:dyDescent="0.3">
      <c r="B1594">
        <v>1542</v>
      </c>
      <c r="C1594">
        <v>319.24090178794773</v>
      </c>
      <c r="D1594">
        <v>-284.24090178794773</v>
      </c>
    </row>
    <row r="1595" spans="2:4" x14ac:dyDescent="0.3">
      <c r="B1595">
        <v>1543</v>
      </c>
      <c r="C1595">
        <v>146.64999990480712</v>
      </c>
      <c r="D1595">
        <v>-111.64999990480712</v>
      </c>
    </row>
    <row r="1596" spans="2:4" x14ac:dyDescent="0.3">
      <c r="B1596">
        <v>1544</v>
      </c>
      <c r="C1596">
        <v>357.91838487686437</v>
      </c>
      <c r="D1596">
        <v>-322.91838487686437</v>
      </c>
    </row>
    <row r="1597" spans="2:4" x14ac:dyDescent="0.3">
      <c r="B1597">
        <v>1545</v>
      </c>
      <c r="C1597">
        <v>135.43756194438743</v>
      </c>
      <c r="D1597">
        <v>-100.43756194438743</v>
      </c>
    </row>
    <row r="1598" spans="2:4" x14ac:dyDescent="0.3">
      <c r="B1598">
        <v>1546</v>
      </c>
      <c r="C1598">
        <v>79.010929138042997</v>
      </c>
      <c r="D1598">
        <v>-44.010929138042997</v>
      </c>
    </row>
    <row r="1599" spans="2:4" x14ac:dyDescent="0.3">
      <c r="B1599">
        <v>1547</v>
      </c>
      <c r="C1599">
        <v>199.08326787739213</v>
      </c>
      <c r="D1599">
        <v>-165.08326787739213</v>
      </c>
    </row>
    <row r="1600" spans="2:4" x14ac:dyDescent="0.3">
      <c r="B1600">
        <v>1548</v>
      </c>
      <c r="C1600">
        <v>152.41130101448334</v>
      </c>
      <c r="D1600">
        <v>-118.41130101448334</v>
      </c>
    </row>
    <row r="1601" spans="2:4" x14ac:dyDescent="0.3">
      <c r="B1601">
        <v>1549</v>
      </c>
      <c r="C1601">
        <v>218.18163212117753</v>
      </c>
      <c r="D1601">
        <v>-184.18163212117753</v>
      </c>
    </row>
    <row r="1602" spans="2:4" x14ac:dyDescent="0.3">
      <c r="B1602">
        <v>1550</v>
      </c>
      <c r="C1602">
        <v>170.85056620803658</v>
      </c>
      <c r="D1602">
        <v>-136.85056620803658</v>
      </c>
    </row>
    <row r="1603" spans="2:4" x14ac:dyDescent="0.3">
      <c r="B1603">
        <v>1551</v>
      </c>
      <c r="C1603">
        <v>170.85056620803658</v>
      </c>
      <c r="D1603">
        <v>-136.85056620803658</v>
      </c>
    </row>
    <row r="1604" spans="2:4" x14ac:dyDescent="0.3">
      <c r="B1604">
        <v>1552</v>
      </c>
      <c r="C1604">
        <v>192.26740828734449</v>
      </c>
      <c r="D1604">
        <v>-158.26740828734449</v>
      </c>
    </row>
    <row r="1605" spans="2:4" x14ac:dyDescent="0.3">
      <c r="B1605">
        <v>1553</v>
      </c>
      <c r="C1605">
        <v>192.26740828734449</v>
      </c>
      <c r="D1605">
        <v>-158.26740828734449</v>
      </c>
    </row>
    <row r="1606" spans="2:4" x14ac:dyDescent="0.3">
      <c r="B1606">
        <v>1554</v>
      </c>
      <c r="C1606">
        <v>340.78180957082873</v>
      </c>
      <c r="D1606">
        <v>-306.78180957082873</v>
      </c>
    </row>
    <row r="1607" spans="2:4" x14ac:dyDescent="0.3">
      <c r="B1607">
        <v>1555</v>
      </c>
      <c r="C1607">
        <v>202.35550080913288</v>
      </c>
      <c r="D1607">
        <v>-168.35550080913288</v>
      </c>
    </row>
    <row r="1608" spans="2:4" x14ac:dyDescent="0.3">
      <c r="B1608">
        <v>1556</v>
      </c>
      <c r="C1608">
        <v>202.35550080913288</v>
      </c>
      <c r="D1608">
        <v>-168.35550080913288</v>
      </c>
    </row>
    <row r="1609" spans="2:4" x14ac:dyDescent="0.3">
      <c r="B1609">
        <v>1557</v>
      </c>
      <c r="C1609">
        <v>147.53396804276551</v>
      </c>
      <c r="D1609">
        <v>-114.53396804276551</v>
      </c>
    </row>
    <row r="1610" spans="2:4" x14ac:dyDescent="0.3">
      <c r="B1610">
        <v>1558</v>
      </c>
      <c r="C1610">
        <v>250.02774740709981</v>
      </c>
      <c r="D1610">
        <v>-217.02774740709981</v>
      </c>
    </row>
    <row r="1611" spans="2:4" x14ac:dyDescent="0.3">
      <c r="B1611">
        <v>1559</v>
      </c>
      <c r="C1611">
        <v>322.0323801183427</v>
      </c>
      <c r="D1611">
        <v>-289.0323801183427</v>
      </c>
    </row>
    <row r="1612" spans="2:4" x14ac:dyDescent="0.3">
      <c r="B1612">
        <v>1560</v>
      </c>
      <c r="C1612">
        <v>158.77742242907846</v>
      </c>
      <c r="D1612">
        <v>-125.77742242907846</v>
      </c>
    </row>
    <row r="1613" spans="2:4" x14ac:dyDescent="0.3">
      <c r="B1613">
        <v>1561</v>
      </c>
      <c r="C1613">
        <v>147.37113180682582</v>
      </c>
      <c r="D1613">
        <v>-114.37113180682582</v>
      </c>
    </row>
    <row r="1614" spans="2:4" x14ac:dyDescent="0.3">
      <c r="B1614">
        <v>1562</v>
      </c>
      <c r="C1614">
        <v>255.89760600740254</v>
      </c>
      <c r="D1614">
        <v>-222.89760600740254</v>
      </c>
    </row>
    <row r="1615" spans="2:4" x14ac:dyDescent="0.3">
      <c r="B1615">
        <v>1563</v>
      </c>
      <c r="C1615">
        <v>224.72609798465902</v>
      </c>
      <c r="D1615">
        <v>-192.72609798465902</v>
      </c>
    </row>
    <row r="1616" spans="2:4" x14ac:dyDescent="0.3">
      <c r="B1616">
        <v>1564</v>
      </c>
      <c r="C1616">
        <v>46.73833799608812</v>
      </c>
      <c r="D1616">
        <v>-14.73833799608812</v>
      </c>
    </row>
    <row r="1617" spans="2:4" x14ac:dyDescent="0.3">
      <c r="B1617">
        <v>1565</v>
      </c>
      <c r="C1617">
        <v>46.73833799608812</v>
      </c>
      <c r="D1617">
        <v>-14.73833799608812</v>
      </c>
    </row>
    <row r="1618" spans="2:4" x14ac:dyDescent="0.3">
      <c r="B1618">
        <v>1566</v>
      </c>
      <c r="C1618">
        <v>46.73833799608812</v>
      </c>
      <c r="D1618">
        <v>-14.73833799608812</v>
      </c>
    </row>
    <row r="1619" spans="2:4" x14ac:dyDescent="0.3">
      <c r="B1619">
        <v>1567</v>
      </c>
      <c r="C1619">
        <v>98.039506423568525</v>
      </c>
      <c r="D1619">
        <v>-66.039506423568525</v>
      </c>
    </row>
    <row r="1620" spans="2:4" x14ac:dyDescent="0.3">
      <c r="B1620">
        <v>1568</v>
      </c>
      <c r="C1620">
        <v>198.05197171644068</v>
      </c>
      <c r="D1620">
        <v>-166.05197171644068</v>
      </c>
    </row>
    <row r="1621" spans="2:4" x14ac:dyDescent="0.3">
      <c r="B1621">
        <v>1569</v>
      </c>
      <c r="C1621">
        <v>207.96947389581601</v>
      </c>
      <c r="D1621">
        <v>-175.96947389581601</v>
      </c>
    </row>
    <row r="1622" spans="2:4" x14ac:dyDescent="0.3">
      <c r="B1622">
        <v>1570</v>
      </c>
      <c r="C1622">
        <v>108.15861537125019</v>
      </c>
      <c r="D1622">
        <v>-77.158615371250193</v>
      </c>
    </row>
    <row r="1623" spans="2:4" x14ac:dyDescent="0.3">
      <c r="B1623">
        <v>1571</v>
      </c>
      <c r="C1623">
        <v>255.78904851677606</v>
      </c>
      <c r="D1623">
        <v>-224.78904851677606</v>
      </c>
    </row>
    <row r="1624" spans="2:4" x14ac:dyDescent="0.3">
      <c r="B1624">
        <v>1572</v>
      </c>
      <c r="C1624">
        <v>294.97830263293173</v>
      </c>
      <c r="D1624">
        <v>-263.97830263293173</v>
      </c>
    </row>
    <row r="1625" spans="2:4" x14ac:dyDescent="0.3">
      <c r="B1625">
        <v>1573</v>
      </c>
      <c r="C1625">
        <v>294.97830263293173</v>
      </c>
      <c r="D1625">
        <v>-263.97830263293173</v>
      </c>
    </row>
    <row r="1626" spans="2:4" x14ac:dyDescent="0.3">
      <c r="B1626">
        <v>1574</v>
      </c>
      <c r="C1626">
        <v>200.23862974191667</v>
      </c>
      <c r="D1626">
        <v>-169.23862974191667</v>
      </c>
    </row>
    <row r="1627" spans="2:4" x14ac:dyDescent="0.3">
      <c r="B1627">
        <v>1575</v>
      </c>
      <c r="C1627">
        <v>141.02827271165063</v>
      </c>
      <c r="D1627">
        <v>-110.02827271165063</v>
      </c>
    </row>
    <row r="1628" spans="2:4" x14ac:dyDescent="0.3">
      <c r="B1628">
        <v>1576</v>
      </c>
      <c r="C1628">
        <v>260.71290612733378</v>
      </c>
      <c r="D1628">
        <v>-229.71290612733378</v>
      </c>
    </row>
    <row r="1629" spans="2:4" x14ac:dyDescent="0.3">
      <c r="B1629">
        <v>1577</v>
      </c>
      <c r="C1629">
        <v>257.47944372795968</v>
      </c>
      <c r="D1629">
        <v>-226.47944372795968</v>
      </c>
    </row>
    <row r="1630" spans="2:4" x14ac:dyDescent="0.3">
      <c r="B1630">
        <v>1578</v>
      </c>
      <c r="C1630">
        <v>245.04185694475552</v>
      </c>
      <c r="D1630">
        <v>-214.04185694475552</v>
      </c>
    </row>
    <row r="1631" spans="2:4" x14ac:dyDescent="0.3">
      <c r="B1631">
        <v>1579</v>
      </c>
      <c r="C1631">
        <v>156.14878033462327</v>
      </c>
      <c r="D1631">
        <v>-126.14878033462327</v>
      </c>
    </row>
    <row r="1632" spans="2:4" x14ac:dyDescent="0.3">
      <c r="B1632">
        <v>1580</v>
      </c>
      <c r="C1632">
        <v>156.14878033462327</v>
      </c>
      <c r="D1632">
        <v>-126.14878033462327</v>
      </c>
    </row>
    <row r="1633" spans="2:4" x14ac:dyDescent="0.3">
      <c r="B1633">
        <v>1581</v>
      </c>
      <c r="C1633">
        <v>233.77514023902262</v>
      </c>
      <c r="D1633">
        <v>-203.77514023902262</v>
      </c>
    </row>
    <row r="1634" spans="2:4" x14ac:dyDescent="0.3">
      <c r="B1634">
        <v>1582</v>
      </c>
      <c r="C1634">
        <v>117.63413348164636</v>
      </c>
      <c r="D1634">
        <v>-87.634133481646359</v>
      </c>
    </row>
    <row r="1635" spans="2:4" x14ac:dyDescent="0.3">
      <c r="B1635">
        <v>1583</v>
      </c>
      <c r="C1635">
        <v>196.13670741753077</v>
      </c>
      <c r="D1635">
        <v>-166.13670741753077</v>
      </c>
    </row>
    <row r="1636" spans="2:4" x14ac:dyDescent="0.3">
      <c r="B1636">
        <v>1584</v>
      </c>
      <c r="C1636">
        <v>110.98886423401171</v>
      </c>
      <c r="D1636">
        <v>-80.988864234011714</v>
      </c>
    </row>
    <row r="1637" spans="2:4" x14ac:dyDescent="0.3">
      <c r="B1637">
        <v>1585</v>
      </c>
      <c r="C1637">
        <v>176.81347408601914</v>
      </c>
      <c r="D1637">
        <v>-146.81347408601914</v>
      </c>
    </row>
    <row r="1638" spans="2:4" x14ac:dyDescent="0.3">
      <c r="B1638">
        <v>1586</v>
      </c>
      <c r="C1638">
        <v>243.46777333067172</v>
      </c>
      <c r="D1638">
        <v>-213.46777333067172</v>
      </c>
    </row>
    <row r="1639" spans="2:4" x14ac:dyDescent="0.3">
      <c r="B1639">
        <v>1587</v>
      </c>
      <c r="C1639">
        <v>292.44270981615631</v>
      </c>
      <c r="D1639">
        <v>-262.44270981615631</v>
      </c>
    </row>
    <row r="1640" spans="2:4" x14ac:dyDescent="0.3">
      <c r="B1640">
        <v>1588</v>
      </c>
      <c r="C1640">
        <v>73.800169587972448</v>
      </c>
      <c r="D1640">
        <v>-43.800169587972448</v>
      </c>
    </row>
    <row r="1641" spans="2:4" x14ac:dyDescent="0.3">
      <c r="B1641">
        <v>1589</v>
      </c>
      <c r="C1641">
        <v>73.800169587972448</v>
      </c>
      <c r="D1641">
        <v>-43.800169587972448</v>
      </c>
    </row>
    <row r="1642" spans="2:4" x14ac:dyDescent="0.3">
      <c r="B1642">
        <v>1590</v>
      </c>
      <c r="C1642">
        <v>175.57281705028805</v>
      </c>
      <c r="D1642">
        <v>-145.57281705028805</v>
      </c>
    </row>
    <row r="1643" spans="2:4" x14ac:dyDescent="0.3">
      <c r="B1643">
        <v>1591</v>
      </c>
      <c r="C1643">
        <v>319.70614817634691</v>
      </c>
      <c r="D1643">
        <v>-289.70614817634691</v>
      </c>
    </row>
    <row r="1644" spans="2:4" x14ac:dyDescent="0.3">
      <c r="B1644">
        <v>1592</v>
      </c>
      <c r="C1644">
        <v>257.47168962148635</v>
      </c>
      <c r="D1644">
        <v>-227.47168962148635</v>
      </c>
    </row>
    <row r="1645" spans="2:4" x14ac:dyDescent="0.3">
      <c r="B1645">
        <v>1593</v>
      </c>
      <c r="C1645">
        <v>160.38252246905557</v>
      </c>
      <c r="D1645">
        <v>-130.38252246905557</v>
      </c>
    </row>
    <row r="1646" spans="2:4" x14ac:dyDescent="0.3">
      <c r="B1646">
        <v>1594</v>
      </c>
      <c r="C1646">
        <v>250.47748558255233</v>
      </c>
      <c r="D1646">
        <v>-220.47748558255233</v>
      </c>
    </row>
    <row r="1647" spans="2:4" x14ac:dyDescent="0.3">
      <c r="B1647">
        <v>1595</v>
      </c>
      <c r="C1647">
        <v>221.26776649755863</v>
      </c>
      <c r="D1647">
        <v>-192.26776649755863</v>
      </c>
    </row>
    <row r="1648" spans="2:4" x14ac:dyDescent="0.3">
      <c r="B1648">
        <v>1596</v>
      </c>
      <c r="C1648">
        <v>185.164646757784</v>
      </c>
      <c r="D1648">
        <v>-156.164646757784</v>
      </c>
    </row>
    <row r="1649" spans="2:4" x14ac:dyDescent="0.3">
      <c r="B1649">
        <v>1597</v>
      </c>
      <c r="C1649">
        <v>330.80227453966683</v>
      </c>
      <c r="D1649">
        <v>-301.80227453966683</v>
      </c>
    </row>
    <row r="1650" spans="2:4" x14ac:dyDescent="0.3">
      <c r="B1650">
        <v>1598</v>
      </c>
      <c r="C1650">
        <v>209.52029519047989</v>
      </c>
      <c r="D1650">
        <v>-180.52029519047989</v>
      </c>
    </row>
    <row r="1651" spans="2:4" x14ac:dyDescent="0.3">
      <c r="B1651">
        <v>1599</v>
      </c>
      <c r="C1651">
        <v>209.52029519047989</v>
      </c>
      <c r="D1651">
        <v>-180.52029519047989</v>
      </c>
    </row>
    <row r="1652" spans="2:4" x14ac:dyDescent="0.3">
      <c r="B1652">
        <v>1600</v>
      </c>
      <c r="C1652">
        <v>209.52029519047989</v>
      </c>
      <c r="D1652">
        <v>-180.52029519047989</v>
      </c>
    </row>
    <row r="1653" spans="2:4" x14ac:dyDescent="0.3">
      <c r="B1653">
        <v>1601</v>
      </c>
      <c r="C1653">
        <v>312.51033736910665</v>
      </c>
      <c r="D1653">
        <v>-283.51033736910665</v>
      </c>
    </row>
    <row r="1654" spans="2:4" x14ac:dyDescent="0.3">
      <c r="B1654">
        <v>1602</v>
      </c>
      <c r="C1654">
        <v>64.774389653028777</v>
      </c>
      <c r="D1654">
        <v>-35.774389653028777</v>
      </c>
    </row>
    <row r="1655" spans="2:4" x14ac:dyDescent="0.3">
      <c r="B1655">
        <v>1603</v>
      </c>
      <c r="C1655">
        <v>185.14138443836407</v>
      </c>
      <c r="D1655">
        <v>-156.14138443836407</v>
      </c>
    </row>
    <row r="1656" spans="2:4" x14ac:dyDescent="0.3">
      <c r="B1656">
        <v>1604</v>
      </c>
      <c r="C1656">
        <v>169.05936761269987</v>
      </c>
      <c r="D1656">
        <v>-140.05936761269987</v>
      </c>
    </row>
    <row r="1657" spans="2:4" x14ac:dyDescent="0.3">
      <c r="B1657">
        <v>1605</v>
      </c>
      <c r="C1657">
        <v>181.22556066933782</v>
      </c>
      <c r="D1657">
        <v>-152.22556066933782</v>
      </c>
    </row>
    <row r="1658" spans="2:4" x14ac:dyDescent="0.3">
      <c r="B1658">
        <v>1606</v>
      </c>
      <c r="C1658">
        <v>201.23115537050154</v>
      </c>
      <c r="D1658">
        <v>-172.23115537050154</v>
      </c>
    </row>
    <row r="1659" spans="2:4" x14ac:dyDescent="0.3">
      <c r="B1659">
        <v>1607</v>
      </c>
      <c r="C1659">
        <v>229.92910342825621</v>
      </c>
      <c r="D1659">
        <v>-200.92910342825621</v>
      </c>
    </row>
    <row r="1660" spans="2:4" x14ac:dyDescent="0.3">
      <c r="B1660">
        <v>1608</v>
      </c>
      <c r="C1660">
        <v>271.2972614634146</v>
      </c>
      <c r="D1660">
        <v>-242.2972614634146</v>
      </c>
    </row>
    <row r="1661" spans="2:4" x14ac:dyDescent="0.3">
      <c r="B1661">
        <v>1609</v>
      </c>
      <c r="C1661">
        <v>274.71682241814841</v>
      </c>
      <c r="D1661">
        <v>-246.71682241814841</v>
      </c>
    </row>
    <row r="1662" spans="2:4" x14ac:dyDescent="0.3">
      <c r="B1662">
        <v>1610</v>
      </c>
      <c r="C1662">
        <v>312.73520645683288</v>
      </c>
      <c r="D1662">
        <v>-284.73520645683288</v>
      </c>
    </row>
    <row r="1663" spans="2:4" x14ac:dyDescent="0.3">
      <c r="B1663">
        <v>1611</v>
      </c>
      <c r="C1663">
        <v>173.85140541321118</v>
      </c>
      <c r="D1663">
        <v>-145.85140541321118</v>
      </c>
    </row>
    <row r="1664" spans="2:4" x14ac:dyDescent="0.3">
      <c r="B1664">
        <v>1612</v>
      </c>
      <c r="C1664">
        <v>143.85852157441218</v>
      </c>
      <c r="D1664">
        <v>-115.85852157441218</v>
      </c>
    </row>
    <row r="1665" spans="2:4" x14ac:dyDescent="0.3">
      <c r="B1665">
        <v>1613</v>
      </c>
      <c r="C1665">
        <v>82.011768343217568</v>
      </c>
      <c r="D1665">
        <v>-54.011768343217568</v>
      </c>
    </row>
    <row r="1666" spans="2:4" x14ac:dyDescent="0.3">
      <c r="B1666">
        <v>1614</v>
      </c>
      <c r="C1666">
        <v>170.09841788012466</v>
      </c>
      <c r="D1666">
        <v>-142.09841788012466</v>
      </c>
    </row>
    <row r="1667" spans="2:4" x14ac:dyDescent="0.3">
      <c r="B1667">
        <v>1615</v>
      </c>
      <c r="C1667">
        <v>-56.243950076065296</v>
      </c>
      <c r="D1667">
        <v>84.243950076065289</v>
      </c>
    </row>
    <row r="1668" spans="2:4" x14ac:dyDescent="0.3">
      <c r="B1668">
        <v>1616</v>
      </c>
      <c r="C1668">
        <v>154.98566436362535</v>
      </c>
      <c r="D1668">
        <v>-126.98566436362535</v>
      </c>
    </row>
    <row r="1669" spans="2:4" x14ac:dyDescent="0.3">
      <c r="B1669">
        <v>1617</v>
      </c>
      <c r="C1669">
        <v>278.10536694698897</v>
      </c>
      <c r="D1669">
        <v>-250.10536694698897</v>
      </c>
    </row>
    <row r="1670" spans="2:4" x14ac:dyDescent="0.3">
      <c r="B1670">
        <v>1618</v>
      </c>
      <c r="C1670">
        <v>90.479252612082206</v>
      </c>
      <c r="D1670">
        <v>-62.479252612082206</v>
      </c>
    </row>
    <row r="1671" spans="2:4" x14ac:dyDescent="0.3">
      <c r="B1671">
        <v>1619</v>
      </c>
      <c r="C1671">
        <v>173.99097932973092</v>
      </c>
      <c r="D1671">
        <v>-146.99097932973092</v>
      </c>
    </row>
    <row r="1672" spans="2:4" x14ac:dyDescent="0.3">
      <c r="B1672">
        <v>1620</v>
      </c>
      <c r="C1672">
        <v>255.82781904914265</v>
      </c>
      <c r="D1672">
        <v>-228.82781904914265</v>
      </c>
    </row>
    <row r="1673" spans="2:4" x14ac:dyDescent="0.3">
      <c r="B1673">
        <v>1621</v>
      </c>
      <c r="C1673">
        <v>225.52477095141086</v>
      </c>
      <c r="D1673">
        <v>-198.52477095141086</v>
      </c>
    </row>
    <row r="1674" spans="2:4" x14ac:dyDescent="0.3">
      <c r="B1674">
        <v>1622</v>
      </c>
      <c r="C1674">
        <v>177.53460598803781</v>
      </c>
      <c r="D1674">
        <v>-150.53460598803781</v>
      </c>
    </row>
    <row r="1675" spans="2:4" x14ac:dyDescent="0.3">
      <c r="B1675">
        <v>1623</v>
      </c>
      <c r="C1675">
        <v>74.846973961870532</v>
      </c>
      <c r="D1675">
        <v>-47.846973961870532</v>
      </c>
    </row>
    <row r="1676" spans="2:4" x14ac:dyDescent="0.3">
      <c r="B1676">
        <v>1624</v>
      </c>
      <c r="C1676">
        <v>192.74040878221695</v>
      </c>
      <c r="D1676">
        <v>-165.74040878221695</v>
      </c>
    </row>
    <row r="1677" spans="2:4" x14ac:dyDescent="0.3">
      <c r="B1677">
        <v>1625</v>
      </c>
      <c r="C1677">
        <v>192.74040878221695</v>
      </c>
      <c r="D1677">
        <v>-165.74040878221695</v>
      </c>
    </row>
    <row r="1678" spans="2:4" x14ac:dyDescent="0.3">
      <c r="B1678">
        <v>1626</v>
      </c>
      <c r="C1678">
        <v>137.46913784039708</v>
      </c>
      <c r="D1678">
        <v>-110.46913784039708</v>
      </c>
    </row>
    <row r="1679" spans="2:4" x14ac:dyDescent="0.3">
      <c r="B1679">
        <v>1627</v>
      </c>
      <c r="C1679">
        <v>83.159376101268805</v>
      </c>
      <c r="D1679">
        <v>-56.159376101268805</v>
      </c>
    </row>
    <row r="1680" spans="2:4" x14ac:dyDescent="0.3">
      <c r="B1680">
        <v>1628</v>
      </c>
      <c r="C1680">
        <v>177.4880813491979</v>
      </c>
      <c r="D1680">
        <v>-150.4880813491979</v>
      </c>
    </row>
    <row r="1681" spans="2:4" x14ac:dyDescent="0.3">
      <c r="B1681">
        <v>1629</v>
      </c>
      <c r="C1681">
        <v>177.4880813491979</v>
      </c>
      <c r="D1681">
        <v>-150.4880813491979</v>
      </c>
    </row>
    <row r="1682" spans="2:4" x14ac:dyDescent="0.3">
      <c r="B1682">
        <v>1630</v>
      </c>
      <c r="C1682">
        <v>149.22436325394912</v>
      </c>
      <c r="D1682">
        <v>-123.22436325394912</v>
      </c>
    </row>
    <row r="1683" spans="2:4" x14ac:dyDescent="0.3">
      <c r="B1683">
        <v>1631</v>
      </c>
      <c r="C1683">
        <v>243.61510135366478</v>
      </c>
      <c r="D1683">
        <v>-217.61510135366478</v>
      </c>
    </row>
    <row r="1684" spans="2:4" x14ac:dyDescent="0.3">
      <c r="B1684">
        <v>1632</v>
      </c>
      <c r="C1684">
        <v>126.27996219939735</v>
      </c>
      <c r="D1684">
        <v>-100.27996219939735</v>
      </c>
    </row>
    <row r="1685" spans="2:4" x14ac:dyDescent="0.3">
      <c r="B1685">
        <v>1633</v>
      </c>
      <c r="C1685">
        <v>189.45266763752954</v>
      </c>
      <c r="D1685">
        <v>-163.45266763752954</v>
      </c>
    </row>
    <row r="1686" spans="2:4" x14ac:dyDescent="0.3">
      <c r="B1686">
        <v>1634</v>
      </c>
      <c r="C1686">
        <v>192.7559169951636</v>
      </c>
      <c r="D1686">
        <v>-166.7559169951636</v>
      </c>
    </row>
    <row r="1687" spans="2:4" x14ac:dyDescent="0.3">
      <c r="B1687">
        <v>1635</v>
      </c>
      <c r="C1687">
        <v>158.96352098443816</v>
      </c>
      <c r="D1687">
        <v>-132.96352098443816</v>
      </c>
    </row>
    <row r="1688" spans="2:4" x14ac:dyDescent="0.3">
      <c r="B1688">
        <v>1636</v>
      </c>
      <c r="C1688">
        <v>155.0089266830453</v>
      </c>
      <c r="D1688">
        <v>-129.0089266830453</v>
      </c>
    </row>
    <row r="1689" spans="2:4" x14ac:dyDescent="0.3">
      <c r="B1689">
        <v>1637</v>
      </c>
      <c r="C1689">
        <v>155.0089266830453</v>
      </c>
      <c r="D1689">
        <v>-129.0089266830453</v>
      </c>
    </row>
    <row r="1690" spans="2:4" x14ac:dyDescent="0.3">
      <c r="B1690">
        <v>1638</v>
      </c>
      <c r="C1690">
        <v>296.38179590460248</v>
      </c>
      <c r="D1690">
        <v>-270.38179590460248</v>
      </c>
    </row>
    <row r="1691" spans="2:4" x14ac:dyDescent="0.3">
      <c r="B1691">
        <v>1639</v>
      </c>
      <c r="C1691">
        <v>277.57808770680322</v>
      </c>
      <c r="D1691">
        <v>-251.57808770680322</v>
      </c>
    </row>
    <row r="1692" spans="2:4" x14ac:dyDescent="0.3">
      <c r="B1692">
        <v>1640</v>
      </c>
      <c r="C1692">
        <v>201.49479499059441</v>
      </c>
      <c r="D1692">
        <v>-176.49479499059441</v>
      </c>
    </row>
    <row r="1693" spans="2:4" x14ac:dyDescent="0.3">
      <c r="B1693">
        <v>1641</v>
      </c>
      <c r="C1693">
        <v>130.50595022735638</v>
      </c>
      <c r="D1693">
        <v>-105.50595022735638</v>
      </c>
    </row>
    <row r="1694" spans="2:4" x14ac:dyDescent="0.3">
      <c r="B1694">
        <v>1642</v>
      </c>
      <c r="C1694">
        <v>132.70036235930573</v>
      </c>
      <c r="D1694">
        <v>-107.70036235930573</v>
      </c>
    </row>
    <row r="1695" spans="2:4" x14ac:dyDescent="0.3">
      <c r="B1695">
        <v>1643</v>
      </c>
      <c r="C1695">
        <v>75.002056091336925</v>
      </c>
      <c r="D1695">
        <v>-50.002056091336925</v>
      </c>
    </row>
    <row r="1696" spans="2:4" x14ac:dyDescent="0.3">
      <c r="B1696">
        <v>1644</v>
      </c>
      <c r="C1696">
        <v>75.002056091336925</v>
      </c>
      <c r="D1696">
        <v>-50.002056091336925</v>
      </c>
    </row>
    <row r="1697" spans="2:4" x14ac:dyDescent="0.3">
      <c r="B1697">
        <v>1645</v>
      </c>
      <c r="C1697">
        <v>186.54487771003483</v>
      </c>
      <c r="D1697">
        <v>-161.54487771003483</v>
      </c>
    </row>
    <row r="1698" spans="2:4" x14ac:dyDescent="0.3">
      <c r="B1698">
        <v>1646</v>
      </c>
      <c r="C1698">
        <v>141.56330605830968</v>
      </c>
      <c r="D1698">
        <v>-116.56330605830968</v>
      </c>
    </row>
    <row r="1699" spans="2:4" x14ac:dyDescent="0.3">
      <c r="B1699">
        <v>1647</v>
      </c>
      <c r="C1699">
        <v>107.45299168217812</v>
      </c>
      <c r="D1699">
        <v>-82.452991682178123</v>
      </c>
    </row>
    <row r="1700" spans="2:4" x14ac:dyDescent="0.3">
      <c r="B1700">
        <v>1648</v>
      </c>
      <c r="C1700">
        <v>82.639850967556413</v>
      </c>
      <c r="D1700">
        <v>-57.639850967556413</v>
      </c>
    </row>
    <row r="1701" spans="2:4" x14ac:dyDescent="0.3">
      <c r="B1701">
        <v>1649</v>
      </c>
      <c r="C1701">
        <v>174.77414408353616</v>
      </c>
      <c r="D1701">
        <v>-149.77414408353616</v>
      </c>
    </row>
    <row r="1702" spans="2:4" x14ac:dyDescent="0.3">
      <c r="B1702">
        <v>1650</v>
      </c>
      <c r="C1702">
        <v>52.375573402191264</v>
      </c>
      <c r="D1702">
        <v>-27.375573402191264</v>
      </c>
    </row>
    <row r="1703" spans="2:4" x14ac:dyDescent="0.3">
      <c r="B1703">
        <v>1651</v>
      </c>
      <c r="C1703">
        <v>278.3147278217686</v>
      </c>
      <c r="D1703">
        <v>-253.3147278217686</v>
      </c>
    </row>
    <row r="1704" spans="2:4" x14ac:dyDescent="0.3">
      <c r="B1704">
        <v>1652</v>
      </c>
      <c r="C1704">
        <v>241.74636169359485</v>
      </c>
      <c r="D1704">
        <v>-217.74636169359485</v>
      </c>
    </row>
    <row r="1705" spans="2:4" x14ac:dyDescent="0.3">
      <c r="B1705">
        <v>1653</v>
      </c>
      <c r="C1705">
        <v>220.01160124888088</v>
      </c>
      <c r="D1705">
        <v>-196.01160124888088</v>
      </c>
    </row>
    <row r="1706" spans="2:4" x14ac:dyDescent="0.3">
      <c r="B1706">
        <v>1654</v>
      </c>
      <c r="C1706">
        <v>139.55499248171998</v>
      </c>
      <c r="D1706">
        <v>-115.55499248171998</v>
      </c>
    </row>
    <row r="1707" spans="2:4" x14ac:dyDescent="0.3">
      <c r="B1707">
        <v>1655</v>
      </c>
      <c r="C1707">
        <v>49.839980585415844</v>
      </c>
      <c r="D1707">
        <v>-25.839980585415844</v>
      </c>
    </row>
    <row r="1708" spans="2:4" x14ac:dyDescent="0.3">
      <c r="B1708">
        <v>1656</v>
      </c>
      <c r="C1708">
        <v>139.12076251921408</v>
      </c>
      <c r="D1708">
        <v>-115.12076251921408</v>
      </c>
    </row>
    <row r="1709" spans="2:4" x14ac:dyDescent="0.3">
      <c r="B1709">
        <v>1657</v>
      </c>
      <c r="C1709">
        <v>216.32840067405419</v>
      </c>
      <c r="D1709">
        <v>-192.32840067405419</v>
      </c>
    </row>
    <row r="1710" spans="2:4" x14ac:dyDescent="0.3">
      <c r="B1710">
        <v>1658</v>
      </c>
      <c r="C1710">
        <v>218.80971474551637</v>
      </c>
      <c r="D1710">
        <v>-194.80971474551637</v>
      </c>
    </row>
    <row r="1711" spans="2:4" x14ac:dyDescent="0.3">
      <c r="B1711">
        <v>1659</v>
      </c>
      <c r="C1711">
        <v>-14.650922953180654</v>
      </c>
      <c r="D1711">
        <v>38.650922953180654</v>
      </c>
    </row>
    <row r="1712" spans="2:4" x14ac:dyDescent="0.3">
      <c r="B1712">
        <v>1660</v>
      </c>
      <c r="C1712">
        <v>123.58153314668223</v>
      </c>
      <c r="D1712">
        <v>-99.581533146682233</v>
      </c>
    </row>
    <row r="1713" spans="2:4" x14ac:dyDescent="0.3">
      <c r="B1713">
        <v>1661</v>
      </c>
      <c r="C1713">
        <v>244.18890523269039</v>
      </c>
      <c r="D1713">
        <v>-220.18890523269039</v>
      </c>
    </row>
    <row r="1714" spans="2:4" x14ac:dyDescent="0.3">
      <c r="B1714">
        <v>1662</v>
      </c>
      <c r="C1714">
        <v>120.61946447387427</v>
      </c>
      <c r="D1714">
        <v>-96.619464473874274</v>
      </c>
    </row>
    <row r="1715" spans="2:4" x14ac:dyDescent="0.3">
      <c r="B1715">
        <v>1663</v>
      </c>
      <c r="C1715">
        <v>227.42452703737411</v>
      </c>
      <c r="D1715">
        <v>-203.42452703737411</v>
      </c>
    </row>
    <row r="1716" spans="2:4" x14ac:dyDescent="0.3">
      <c r="B1716">
        <v>1664</v>
      </c>
      <c r="C1716">
        <v>147.14626271909955</v>
      </c>
      <c r="D1716">
        <v>-124.14626271909955</v>
      </c>
    </row>
    <row r="1717" spans="2:4" x14ac:dyDescent="0.3">
      <c r="B1717">
        <v>1665</v>
      </c>
      <c r="C1717">
        <v>172.73481408105317</v>
      </c>
      <c r="D1717">
        <v>-149.73481408105317</v>
      </c>
    </row>
    <row r="1718" spans="2:4" x14ac:dyDescent="0.3">
      <c r="B1718">
        <v>1666</v>
      </c>
      <c r="C1718">
        <v>172.73481408105317</v>
      </c>
      <c r="D1718">
        <v>-149.73481408105317</v>
      </c>
    </row>
    <row r="1719" spans="2:4" x14ac:dyDescent="0.3">
      <c r="B1719">
        <v>1667</v>
      </c>
      <c r="C1719">
        <v>195.03562429831948</v>
      </c>
      <c r="D1719">
        <v>-172.03562429831948</v>
      </c>
    </row>
    <row r="1720" spans="2:4" x14ac:dyDescent="0.3">
      <c r="B1720">
        <v>1668</v>
      </c>
      <c r="C1720">
        <v>202.85176362342531</v>
      </c>
      <c r="D1720">
        <v>-179.85176362342531</v>
      </c>
    </row>
    <row r="1721" spans="2:4" x14ac:dyDescent="0.3">
      <c r="B1721">
        <v>1669</v>
      </c>
      <c r="C1721">
        <v>276.23662728691903</v>
      </c>
      <c r="D1721">
        <v>-253.23662728691903</v>
      </c>
    </row>
    <row r="1722" spans="2:4" x14ac:dyDescent="0.3">
      <c r="B1722">
        <v>1670</v>
      </c>
      <c r="C1722">
        <v>176.64288374360609</v>
      </c>
      <c r="D1722">
        <v>-153.64288374360609</v>
      </c>
    </row>
    <row r="1723" spans="2:4" x14ac:dyDescent="0.3">
      <c r="B1723">
        <v>1671</v>
      </c>
      <c r="C1723">
        <v>177.46481902977797</v>
      </c>
      <c r="D1723">
        <v>-154.46481902977797</v>
      </c>
    </row>
    <row r="1724" spans="2:4" x14ac:dyDescent="0.3">
      <c r="B1724">
        <v>1672</v>
      </c>
      <c r="C1724">
        <v>188.06468257880545</v>
      </c>
      <c r="D1724">
        <v>-165.06468257880545</v>
      </c>
    </row>
    <row r="1725" spans="2:4" x14ac:dyDescent="0.3">
      <c r="B1725">
        <v>1673</v>
      </c>
      <c r="C1725">
        <v>272.20449192079298</v>
      </c>
      <c r="D1725">
        <v>-249.20449192079298</v>
      </c>
    </row>
    <row r="1726" spans="2:4" x14ac:dyDescent="0.3">
      <c r="B1726">
        <v>1674</v>
      </c>
      <c r="C1726">
        <v>245.11164390301542</v>
      </c>
      <c r="D1726">
        <v>-222.11164390301542</v>
      </c>
    </row>
    <row r="1727" spans="2:4" x14ac:dyDescent="0.3">
      <c r="B1727">
        <v>1675</v>
      </c>
      <c r="C1727">
        <v>216.72386010419348</v>
      </c>
      <c r="D1727">
        <v>-193.72386010419348</v>
      </c>
    </row>
    <row r="1728" spans="2:4" x14ac:dyDescent="0.3">
      <c r="B1728">
        <v>1676</v>
      </c>
      <c r="C1728">
        <v>225.37744292841779</v>
      </c>
      <c r="D1728">
        <v>-202.37744292841779</v>
      </c>
    </row>
    <row r="1729" spans="2:4" x14ac:dyDescent="0.3">
      <c r="B1729">
        <v>1677</v>
      </c>
      <c r="C1729">
        <v>143.40102929248633</v>
      </c>
      <c r="D1729">
        <v>-120.40102929248633</v>
      </c>
    </row>
    <row r="1730" spans="2:4" x14ac:dyDescent="0.3">
      <c r="B1730">
        <v>1678</v>
      </c>
      <c r="C1730">
        <v>179.4033456481078</v>
      </c>
      <c r="D1730">
        <v>-156.4033456481078</v>
      </c>
    </row>
    <row r="1731" spans="2:4" x14ac:dyDescent="0.3">
      <c r="B1731">
        <v>1679</v>
      </c>
      <c r="C1731">
        <v>196.1444615240041</v>
      </c>
      <c r="D1731">
        <v>-173.1444615240041</v>
      </c>
    </row>
    <row r="1732" spans="2:4" x14ac:dyDescent="0.3">
      <c r="B1732">
        <v>1680</v>
      </c>
      <c r="C1732">
        <v>201.37848339349461</v>
      </c>
      <c r="D1732">
        <v>-178.37848339349461</v>
      </c>
    </row>
    <row r="1733" spans="2:4" x14ac:dyDescent="0.3">
      <c r="B1733">
        <v>1681</v>
      </c>
      <c r="C1733">
        <v>111.2990284929445</v>
      </c>
      <c r="D1733">
        <v>-89.299028492944501</v>
      </c>
    </row>
    <row r="1734" spans="2:4" x14ac:dyDescent="0.3">
      <c r="B1734">
        <v>1682</v>
      </c>
      <c r="C1734">
        <v>228.75823335078502</v>
      </c>
      <c r="D1734">
        <v>-206.75823335078502</v>
      </c>
    </row>
    <row r="1735" spans="2:4" x14ac:dyDescent="0.3">
      <c r="B1735">
        <v>1683</v>
      </c>
      <c r="C1735">
        <v>242.34342789204044</v>
      </c>
      <c r="D1735">
        <v>-220.34342789204044</v>
      </c>
    </row>
    <row r="1736" spans="2:4" x14ac:dyDescent="0.3">
      <c r="B1736">
        <v>1684</v>
      </c>
      <c r="C1736">
        <v>157.61430645808059</v>
      </c>
      <c r="D1736">
        <v>-135.61430645808059</v>
      </c>
    </row>
    <row r="1737" spans="2:4" x14ac:dyDescent="0.3">
      <c r="B1737">
        <v>1685</v>
      </c>
      <c r="C1737">
        <v>154.84609044710561</v>
      </c>
      <c r="D1737">
        <v>-132.84609044710561</v>
      </c>
    </row>
    <row r="1738" spans="2:4" x14ac:dyDescent="0.3">
      <c r="B1738">
        <v>1686</v>
      </c>
      <c r="C1738">
        <v>121.62749831540577</v>
      </c>
      <c r="D1738">
        <v>-99.627498315405774</v>
      </c>
    </row>
    <row r="1739" spans="2:4" x14ac:dyDescent="0.3">
      <c r="B1739">
        <v>1687</v>
      </c>
      <c r="C1739">
        <v>199.6027930111045</v>
      </c>
      <c r="D1739">
        <v>-177.6027930111045</v>
      </c>
    </row>
    <row r="1740" spans="2:4" x14ac:dyDescent="0.3">
      <c r="B1740">
        <v>1688</v>
      </c>
      <c r="C1740">
        <v>102.08715000264118</v>
      </c>
      <c r="D1740">
        <v>-80.087150002641181</v>
      </c>
    </row>
    <row r="1741" spans="2:4" x14ac:dyDescent="0.3">
      <c r="B1741">
        <v>1689</v>
      </c>
      <c r="C1741">
        <v>84.221688688113545</v>
      </c>
      <c r="D1741">
        <v>-62.221688688113545</v>
      </c>
    </row>
    <row r="1742" spans="2:4" x14ac:dyDescent="0.3">
      <c r="B1742">
        <v>1690</v>
      </c>
      <c r="C1742">
        <v>215.06448131890318</v>
      </c>
      <c r="D1742">
        <v>-193.06448131890318</v>
      </c>
    </row>
    <row r="1743" spans="2:4" x14ac:dyDescent="0.3">
      <c r="B1743">
        <v>1691</v>
      </c>
      <c r="C1743">
        <v>193.52357353602218</v>
      </c>
      <c r="D1743">
        <v>-171.52357353602218</v>
      </c>
    </row>
    <row r="1744" spans="2:4" x14ac:dyDescent="0.3">
      <c r="B1744">
        <v>1692</v>
      </c>
      <c r="C1744">
        <v>159.42876737283729</v>
      </c>
      <c r="D1744">
        <v>-137.42876737283729</v>
      </c>
    </row>
    <row r="1745" spans="2:4" x14ac:dyDescent="0.3">
      <c r="B1745">
        <v>1693</v>
      </c>
      <c r="C1745">
        <v>296.28099252044939</v>
      </c>
      <c r="D1745">
        <v>-274.28099252044939</v>
      </c>
    </row>
    <row r="1746" spans="2:4" x14ac:dyDescent="0.3">
      <c r="B1746">
        <v>1694</v>
      </c>
      <c r="C1746">
        <v>263.09341681464281</v>
      </c>
      <c r="D1746">
        <v>-241.09341681464281</v>
      </c>
    </row>
    <row r="1747" spans="2:4" x14ac:dyDescent="0.3">
      <c r="B1747">
        <v>1695</v>
      </c>
      <c r="C1747">
        <v>177.28647458089159</v>
      </c>
      <c r="D1747">
        <v>-155.28647458089159</v>
      </c>
    </row>
    <row r="1748" spans="2:4" x14ac:dyDescent="0.3">
      <c r="B1748">
        <v>1696</v>
      </c>
      <c r="C1748">
        <v>197.83485673518771</v>
      </c>
      <c r="D1748">
        <v>-175.83485673518771</v>
      </c>
    </row>
    <row r="1749" spans="2:4" x14ac:dyDescent="0.3">
      <c r="B1749">
        <v>1697</v>
      </c>
      <c r="C1749">
        <v>160.20417802016925</v>
      </c>
      <c r="D1749">
        <v>-139.20417802016925</v>
      </c>
    </row>
    <row r="1750" spans="2:4" x14ac:dyDescent="0.3">
      <c r="B1750">
        <v>1698</v>
      </c>
      <c r="C1750">
        <v>176.79021176659916</v>
      </c>
      <c r="D1750">
        <v>-155.79021176659916</v>
      </c>
    </row>
    <row r="1751" spans="2:4" x14ac:dyDescent="0.3">
      <c r="B1751">
        <v>1699</v>
      </c>
      <c r="C1751">
        <v>15.101583584945445</v>
      </c>
      <c r="D1751">
        <v>5.8984164150545553</v>
      </c>
    </row>
    <row r="1752" spans="2:4" x14ac:dyDescent="0.3">
      <c r="B1752">
        <v>1700</v>
      </c>
      <c r="C1752">
        <v>230.78205514032135</v>
      </c>
      <c r="D1752">
        <v>-209.78205514032135</v>
      </c>
    </row>
    <row r="1753" spans="2:4" x14ac:dyDescent="0.3">
      <c r="B1753">
        <v>1701</v>
      </c>
      <c r="C1753">
        <v>184.78469554059137</v>
      </c>
      <c r="D1753">
        <v>-163.78469554059137</v>
      </c>
    </row>
    <row r="1754" spans="2:4" x14ac:dyDescent="0.3">
      <c r="B1754">
        <v>1702</v>
      </c>
      <c r="C1754">
        <v>221.5469143305981</v>
      </c>
      <c r="D1754">
        <v>-200.5469143305981</v>
      </c>
    </row>
    <row r="1755" spans="2:4" x14ac:dyDescent="0.3">
      <c r="B1755">
        <v>1703</v>
      </c>
      <c r="C1755">
        <v>91.014285958741254</v>
      </c>
      <c r="D1755">
        <v>-71.014285958741254</v>
      </c>
    </row>
    <row r="1756" spans="2:4" x14ac:dyDescent="0.3">
      <c r="B1756">
        <v>1704</v>
      </c>
      <c r="C1756">
        <v>151.30246378879869</v>
      </c>
      <c r="D1756">
        <v>-131.30246378879869</v>
      </c>
    </row>
    <row r="1757" spans="2:4" x14ac:dyDescent="0.3">
      <c r="B1757">
        <v>1705</v>
      </c>
      <c r="C1757">
        <v>243.92526561259757</v>
      </c>
      <c r="D1757">
        <v>-223.92526561259757</v>
      </c>
    </row>
    <row r="1758" spans="2:4" x14ac:dyDescent="0.3">
      <c r="B1758">
        <v>1706</v>
      </c>
      <c r="C1758">
        <v>105.58425202210819</v>
      </c>
      <c r="D1758">
        <v>-85.584252022108188</v>
      </c>
    </row>
    <row r="1759" spans="2:4" x14ac:dyDescent="0.3">
      <c r="B1759">
        <v>1707</v>
      </c>
      <c r="C1759">
        <v>179.31029637042792</v>
      </c>
      <c r="D1759">
        <v>-159.31029637042792</v>
      </c>
    </row>
    <row r="1760" spans="2:4" x14ac:dyDescent="0.3">
      <c r="B1760">
        <v>1708</v>
      </c>
      <c r="C1760">
        <v>31.214616836502927</v>
      </c>
      <c r="D1760">
        <v>-11.214616836502927</v>
      </c>
    </row>
    <row r="1761" spans="2:4" x14ac:dyDescent="0.3">
      <c r="B1761">
        <v>1709</v>
      </c>
      <c r="C1761">
        <v>231.58072810707324</v>
      </c>
      <c r="D1761">
        <v>-211.58072810707324</v>
      </c>
    </row>
    <row r="1762" spans="2:4" x14ac:dyDescent="0.3">
      <c r="B1762">
        <v>1710</v>
      </c>
      <c r="C1762">
        <v>222.87286653753569</v>
      </c>
      <c r="D1762">
        <v>-202.87286653753569</v>
      </c>
    </row>
    <row r="1763" spans="2:4" x14ac:dyDescent="0.3">
      <c r="B1763">
        <v>1711</v>
      </c>
      <c r="C1763">
        <v>188.68501109667096</v>
      </c>
      <c r="D1763">
        <v>-168.68501109667096</v>
      </c>
    </row>
    <row r="1764" spans="2:4" x14ac:dyDescent="0.3">
      <c r="B1764">
        <v>1712</v>
      </c>
      <c r="C1764">
        <v>163.93390323383579</v>
      </c>
      <c r="D1764">
        <v>-143.93390323383579</v>
      </c>
    </row>
    <row r="1765" spans="2:4" x14ac:dyDescent="0.3">
      <c r="B1765">
        <v>1713</v>
      </c>
      <c r="C1765">
        <v>1119.2398207467718</v>
      </c>
      <c r="D1765">
        <v>-1099.2398207467718</v>
      </c>
    </row>
    <row r="1766" spans="2:4" x14ac:dyDescent="0.3">
      <c r="B1766">
        <v>1714</v>
      </c>
      <c r="C1766">
        <v>279.79576215817258</v>
      </c>
      <c r="D1766">
        <v>-260.79576215817258</v>
      </c>
    </row>
    <row r="1767" spans="2:4" x14ac:dyDescent="0.3">
      <c r="B1767">
        <v>1715</v>
      </c>
      <c r="C1767">
        <v>189.97219277124196</v>
      </c>
      <c r="D1767">
        <v>-170.97219277124196</v>
      </c>
    </row>
    <row r="1768" spans="2:4" x14ac:dyDescent="0.3">
      <c r="B1768">
        <v>1716</v>
      </c>
      <c r="C1768">
        <v>189.97219277124196</v>
      </c>
      <c r="D1768">
        <v>-170.97219277124196</v>
      </c>
    </row>
    <row r="1769" spans="2:4" x14ac:dyDescent="0.3">
      <c r="B1769">
        <v>1717</v>
      </c>
      <c r="C1769">
        <v>110.97335602106509</v>
      </c>
      <c r="D1769">
        <v>-91.973356021065086</v>
      </c>
    </row>
    <row r="1770" spans="2:4" x14ac:dyDescent="0.3">
      <c r="B1770">
        <v>1718</v>
      </c>
      <c r="C1770">
        <v>226.94377243602833</v>
      </c>
      <c r="D1770">
        <v>-207.94377243602833</v>
      </c>
    </row>
    <row r="1771" spans="2:4" x14ac:dyDescent="0.3">
      <c r="B1771">
        <v>1719</v>
      </c>
      <c r="C1771">
        <v>80.414422409713779</v>
      </c>
      <c r="D1771">
        <v>-61.414422409713779</v>
      </c>
    </row>
    <row r="1772" spans="2:4" x14ac:dyDescent="0.3">
      <c r="B1772">
        <v>1720</v>
      </c>
      <c r="C1772">
        <v>248.61650002895573</v>
      </c>
      <c r="D1772">
        <v>-229.61650002895573</v>
      </c>
    </row>
    <row r="1773" spans="2:4" x14ac:dyDescent="0.3">
      <c r="B1773">
        <v>1721</v>
      </c>
      <c r="C1773">
        <v>207.67481784982988</v>
      </c>
      <c r="D1773">
        <v>-188.67481784982988</v>
      </c>
    </row>
    <row r="1774" spans="2:4" x14ac:dyDescent="0.3">
      <c r="B1774">
        <v>1722</v>
      </c>
      <c r="C1774">
        <v>238.05540701229484</v>
      </c>
      <c r="D1774">
        <v>-219.05540701229484</v>
      </c>
    </row>
    <row r="1775" spans="2:4" x14ac:dyDescent="0.3">
      <c r="B1775">
        <v>1723</v>
      </c>
      <c r="C1775">
        <v>120.50315287677449</v>
      </c>
      <c r="D1775">
        <v>-101.50315287677449</v>
      </c>
    </row>
    <row r="1776" spans="2:4" x14ac:dyDescent="0.3">
      <c r="B1776">
        <v>1724</v>
      </c>
      <c r="C1776">
        <v>122.09274470380495</v>
      </c>
      <c r="D1776">
        <v>-103.09274470380495</v>
      </c>
    </row>
    <row r="1777" spans="2:4" x14ac:dyDescent="0.3">
      <c r="B1777">
        <v>1725</v>
      </c>
      <c r="C1777">
        <v>96.589488513057802</v>
      </c>
      <c r="D1777">
        <v>-77.589488513057802</v>
      </c>
    </row>
    <row r="1778" spans="2:4" x14ac:dyDescent="0.3">
      <c r="B1778">
        <v>1726</v>
      </c>
      <c r="C1778">
        <v>167.23715259146979</v>
      </c>
      <c r="D1778">
        <v>-148.23715259146979</v>
      </c>
    </row>
    <row r="1779" spans="2:4" x14ac:dyDescent="0.3">
      <c r="B1779">
        <v>1727</v>
      </c>
      <c r="C1779">
        <v>202.06859886962008</v>
      </c>
      <c r="D1779">
        <v>-183.06859886962008</v>
      </c>
    </row>
    <row r="1780" spans="2:4" x14ac:dyDescent="0.3">
      <c r="B1780">
        <v>1728</v>
      </c>
      <c r="C1780">
        <v>77.87107548646506</v>
      </c>
      <c r="D1780">
        <v>-58.87107548646506</v>
      </c>
    </row>
    <row r="1781" spans="2:4" x14ac:dyDescent="0.3">
      <c r="B1781">
        <v>1729</v>
      </c>
      <c r="C1781">
        <v>119.55715188702953</v>
      </c>
      <c r="D1781">
        <v>-100.55715188702953</v>
      </c>
    </row>
    <row r="1782" spans="2:4" x14ac:dyDescent="0.3">
      <c r="B1782">
        <v>1730</v>
      </c>
      <c r="C1782">
        <v>264.27979510506066</v>
      </c>
      <c r="D1782">
        <v>-245.27979510506066</v>
      </c>
    </row>
    <row r="1783" spans="2:4" x14ac:dyDescent="0.3">
      <c r="B1783">
        <v>1731</v>
      </c>
      <c r="C1783">
        <v>26.112414777058831</v>
      </c>
      <c r="D1783">
        <v>-7.1124147770588309</v>
      </c>
    </row>
    <row r="1784" spans="2:4" x14ac:dyDescent="0.3">
      <c r="B1784">
        <v>1732</v>
      </c>
      <c r="C1784">
        <v>167.37672650798959</v>
      </c>
      <c r="D1784">
        <v>-148.37672650798959</v>
      </c>
    </row>
    <row r="1785" spans="2:4" x14ac:dyDescent="0.3">
      <c r="B1785">
        <v>1733</v>
      </c>
      <c r="C1785">
        <v>146.23903226172121</v>
      </c>
      <c r="D1785">
        <v>-127.23903226172121</v>
      </c>
    </row>
    <row r="1786" spans="2:4" x14ac:dyDescent="0.3">
      <c r="B1786">
        <v>1734</v>
      </c>
      <c r="C1786">
        <v>149.43372412872873</v>
      </c>
      <c r="D1786">
        <v>-131.43372412872873</v>
      </c>
    </row>
    <row r="1787" spans="2:4" x14ac:dyDescent="0.3">
      <c r="B1787">
        <v>1735</v>
      </c>
      <c r="C1787">
        <v>163.80208342378938</v>
      </c>
      <c r="D1787">
        <v>-145.80208342378938</v>
      </c>
    </row>
    <row r="1788" spans="2:4" x14ac:dyDescent="0.3">
      <c r="B1788">
        <v>1736</v>
      </c>
      <c r="C1788">
        <v>163.80208342378938</v>
      </c>
      <c r="D1788">
        <v>-145.80208342378938</v>
      </c>
    </row>
    <row r="1789" spans="2:4" x14ac:dyDescent="0.3">
      <c r="B1789">
        <v>1737</v>
      </c>
      <c r="C1789">
        <v>61.982911322633839</v>
      </c>
      <c r="D1789">
        <v>-43.982911322633839</v>
      </c>
    </row>
    <row r="1790" spans="2:4" x14ac:dyDescent="0.3">
      <c r="B1790">
        <v>1738</v>
      </c>
      <c r="C1790">
        <v>56.438725194210548</v>
      </c>
      <c r="D1790">
        <v>-38.438725194210548</v>
      </c>
    </row>
    <row r="1791" spans="2:4" x14ac:dyDescent="0.3">
      <c r="B1791">
        <v>1739</v>
      </c>
      <c r="C1791">
        <v>56.438725194210548</v>
      </c>
      <c r="D1791">
        <v>-38.438725194210548</v>
      </c>
    </row>
    <row r="1792" spans="2:4" x14ac:dyDescent="0.3">
      <c r="B1792">
        <v>1740</v>
      </c>
      <c r="C1792">
        <v>184.24966219393235</v>
      </c>
      <c r="D1792">
        <v>-166.24966219393235</v>
      </c>
    </row>
    <row r="1793" spans="2:4" x14ac:dyDescent="0.3">
      <c r="B1793">
        <v>1741</v>
      </c>
      <c r="C1793">
        <v>83.430769827834979</v>
      </c>
      <c r="D1793">
        <v>-65.430769827834979</v>
      </c>
    </row>
    <row r="1794" spans="2:4" x14ac:dyDescent="0.3">
      <c r="B1794">
        <v>1742</v>
      </c>
      <c r="C1794">
        <v>189.92566813240205</v>
      </c>
      <c r="D1794">
        <v>-171.92566813240205</v>
      </c>
    </row>
    <row r="1795" spans="2:4" x14ac:dyDescent="0.3">
      <c r="B1795">
        <v>1743</v>
      </c>
      <c r="C1795">
        <v>179.61270652288738</v>
      </c>
      <c r="D1795">
        <v>-161.61270652288738</v>
      </c>
    </row>
    <row r="1796" spans="2:4" x14ac:dyDescent="0.3">
      <c r="B1796">
        <v>1744</v>
      </c>
      <c r="C1796">
        <v>120.38684127967471</v>
      </c>
      <c r="D1796">
        <v>-102.38684127967471</v>
      </c>
    </row>
    <row r="1797" spans="2:4" x14ac:dyDescent="0.3">
      <c r="B1797">
        <v>1745</v>
      </c>
      <c r="C1797">
        <v>120.38684127967471</v>
      </c>
      <c r="D1797">
        <v>-102.38684127967471</v>
      </c>
    </row>
    <row r="1798" spans="2:4" x14ac:dyDescent="0.3">
      <c r="B1798">
        <v>1746</v>
      </c>
      <c r="C1798">
        <v>284.85919368525003</v>
      </c>
      <c r="D1798">
        <v>-266.85919368525003</v>
      </c>
    </row>
    <row r="1799" spans="2:4" x14ac:dyDescent="0.3">
      <c r="B1799">
        <v>1747</v>
      </c>
      <c r="C1799">
        <v>246.48412074879292</v>
      </c>
      <c r="D1799">
        <v>-228.48412074879292</v>
      </c>
    </row>
    <row r="1800" spans="2:4" x14ac:dyDescent="0.3">
      <c r="B1800">
        <v>1748</v>
      </c>
      <c r="C1800">
        <v>237.12491423549653</v>
      </c>
      <c r="D1800">
        <v>-219.12491423549653</v>
      </c>
    </row>
    <row r="1801" spans="2:4" x14ac:dyDescent="0.3">
      <c r="B1801">
        <v>1749</v>
      </c>
      <c r="C1801">
        <v>188.75479805493086</v>
      </c>
      <c r="D1801">
        <v>-170.75479805493086</v>
      </c>
    </row>
    <row r="1802" spans="2:4" x14ac:dyDescent="0.3">
      <c r="B1802">
        <v>1750</v>
      </c>
      <c r="C1802">
        <v>32.897257941213212</v>
      </c>
      <c r="D1802">
        <v>-14.897257941213212</v>
      </c>
    </row>
    <row r="1803" spans="2:4" x14ac:dyDescent="0.3">
      <c r="B1803">
        <v>1751</v>
      </c>
      <c r="C1803">
        <v>32.897257941213212</v>
      </c>
      <c r="D1803">
        <v>-14.897257941213212</v>
      </c>
    </row>
    <row r="1804" spans="2:4" x14ac:dyDescent="0.3">
      <c r="B1804">
        <v>1752</v>
      </c>
      <c r="C1804">
        <v>72.590528978134614</v>
      </c>
      <c r="D1804">
        <v>-55.590528978134614</v>
      </c>
    </row>
    <row r="1805" spans="2:4" x14ac:dyDescent="0.3">
      <c r="B1805">
        <v>1753</v>
      </c>
      <c r="C1805">
        <v>110.55463427150585</v>
      </c>
      <c r="D1805">
        <v>-93.554634271505847</v>
      </c>
    </row>
    <row r="1806" spans="2:4" x14ac:dyDescent="0.3">
      <c r="B1806">
        <v>1754</v>
      </c>
      <c r="C1806">
        <v>129.04042410389903</v>
      </c>
      <c r="D1806">
        <v>-112.04042410389903</v>
      </c>
    </row>
    <row r="1807" spans="2:4" x14ac:dyDescent="0.3">
      <c r="B1807">
        <v>1755</v>
      </c>
      <c r="C1807">
        <v>186.25022166404869</v>
      </c>
      <c r="D1807">
        <v>-169.25022166404869</v>
      </c>
    </row>
    <row r="1808" spans="2:4" x14ac:dyDescent="0.3">
      <c r="B1808">
        <v>1756</v>
      </c>
      <c r="C1808">
        <v>69.310541939920569</v>
      </c>
      <c r="D1808">
        <v>-52.310541939920569</v>
      </c>
    </row>
    <row r="1809" spans="2:4" x14ac:dyDescent="0.3">
      <c r="B1809">
        <v>1757</v>
      </c>
      <c r="C1809">
        <v>140.27612438373868</v>
      </c>
      <c r="D1809">
        <v>-123.27612438373868</v>
      </c>
    </row>
    <row r="1810" spans="2:4" x14ac:dyDescent="0.3">
      <c r="B1810">
        <v>1758</v>
      </c>
      <c r="C1810">
        <v>140.27612438373868</v>
      </c>
      <c r="D1810">
        <v>-123.27612438373868</v>
      </c>
    </row>
    <row r="1811" spans="2:4" x14ac:dyDescent="0.3">
      <c r="B1811">
        <v>1759</v>
      </c>
      <c r="C1811">
        <v>145.23875252666301</v>
      </c>
      <c r="D1811">
        <v>-128.23875252666301</v>
      </c>
    </row>
    <row r="1812" spans="2:4" x14ac:dyDescent="0.3">
      <c r="B1812">
        <v>1760</v>
      </c>
      <c r="C1812">
        <v>128.24175113714713</v>
      </c>
      <c r="D1812">
        <v>-111.24175113714713</v>
      </c>
    </row>
    <row r="1813" spans="2:4" x14ac:dyDescent="0.3">
      <c r="B1813">
        <v>1761</v>
      </c>
      <c r="C1813">
        <v>-65.703959973514827</v>
      </c>
      <c r="D1813">
        <v>81.703959973514827</v>
      </c>
    </row>
    <row r="1814" spans="2:4" x14ac:dyDescent="0.3">
      <c r="B1814">
        <v>1762</v>
      </c>
      <c r="C1814">
        <v>264.59771347046677</v>
      </c>
      <c r="D1814">
        <v>-248.59771347046677</v>
      </c>
    </row>
    <row r="1815" spans="2:4" x14ac:dyDescent="0.3">
      <c r="B1815">
        <v>1763</v>
      </c>
      <c r="C1815">
        <v>88.222807628346317</v>
      </c>
      <c r="D1815">
        <v>-72.222807628346317</v>
      </c>
    </row>
    <row r="1816" spans="2:4" x14ac:dyDescent="0.3">
      <c r="B1816">
        <v>1764</v>
      </c>
      <c r="C1816">
        <v>50.731702829847563</v>
      </c>
      <c r="D1816">
        <v>-34.731702829847563</v>
      </c>
    </row>
    <row r="1817" spans="2:4" x14ac:dyDescent="0.3">
      <c r="B1817">
        <v>1765</v>
      </c>
      <c r="C1817">
        <v>21.824393897313271</v>
      </c>
      <c r="D1817">
        <v>-5.8243938973132714</v>
      </c>
    </row>
    <row r="1818" spans="2:4" x14ac:dyDescent="0.3">
      <c r="B1818">
        <v>1766</v>
      </c>
      <c r="C1818">
        <v>160.25845676548244</v>
      </c>
      <c r="D1818">
        <v>-144.25845676548244</v>
      </c>
    </row>
    <row r="1819" spans="2:4" x14ac:dyDescent="0.3">
      <c r="B1819">
        <v>1767</v>
      </c>
      <c r="C1819">
        <v>146.44839313650081</v>
      </c>
      <c r="D1819">
        <v>-130.44839313650081</v>
      </c>
    </row>
    <row r="1820" spans="2:4" x14ac:dyDescent="0.3">
      <c r="B1820">
        <v>1768</v>
      </c>
      <c r="C1820">
        <v>139.0044509221143</v>
      </c>
      <c r="D1820">
        <v>-123.0044509221143</v>
      </c>
    </row>
    <row r="1821" spans="2:4" x14ac:dyDescent="0.3">
      <c r="B1821">
        <v>1769</v>
      </c>
      <c r="C1821">
        <v>185.32748299372372</v>
      </c>
      <c r="D1821">
        <v>-169.32748299372372</v>
      </c>
    </row>
    <row r="1822" spans="2:4" x14ac:dyDescent="0.3">
      <c r="B1822">
        <v>1770</v>
      </c>
      <c r="C1822">
        <v>78.142469213031234</v>
      </c>
      <c r="D1822">
        <v>-62.142469213031234</v>
      </c>
    </row>
    <row r="1823" spans="2:4" x14ac:dyDescent="0.3">
      <c r="B1823">
        <v>1771</v>
      </c>
      <c r="C1823">
        <v>75.738696206302251</v>
      </c>
      <c r="D1823">
        <v>-59.738696206302251</v>
      </c>
    </row>
    <row r="1824" spans="2:4" x14ac:dyDescent="0.3">
      <c r="B1824">
        <v>1772</v>
      </c>
      <c r="C1824">
        <v>125.62861725563855</v>
      </c>
      <c r="D1824">
        <v>-109.62861725563855</v>
      </c>
    </row>
    <row r="1825" spans="2:4" x14ac:dyDescent="0.3">
      <c r="B1825">
        <v>1773</v>
      </c>
      <c r="C1825">
        <v>163.4919191648566</v>
      </c>
      <c r="D1825">
        <v>-147.4919191648566</v>
      </c>
    </row>
    <row r="1826" spans="2:4" x14ac:dyDescent="0.3">
      <c r="B1826">
        <v>1774</v>
      </c>
      <c r="C1826">
        <v>141.57881427125631</v>
      </c>
      <c r="D1826">
        <v>-125.57881427125631</v>
      </c>
    </row>
    <row r="1827" spans="2:4" x14ac:dyDescent="0.3">
      <c r="B1827">
        <v>1775</v>
      </c>
      <c r="C1827">
        <v>141.00501039223067</v>
      </c>
      <c r="D1827">
        <v>-125.00501039223067</v>
      </c>
    </row>
    <row r="1828" spans="2:4" x14ac:dyDescent="0.3">
      <c r="B1828">
        <v>1776</v>
      </c>
      <c r="C1828">
        <v>85.361542339691482</v>
      </c>
      <c r="D1828">
        <v>-69.361542339691482</v>
      </c>
    </row>
    <row r="1829" spans="2:4" x14ac:dyDescent="0.3">
      <c r="B1829">
        <v>1777</v>
      </c>
      <c r="C1829">
        <v>166.31441392114482</v>
      </c>
      <c r="D1829">
        <v>-150.31441392114482</v>
      </c>
    </row>
    <row r="1830" spans="2:4" x14ac:dyDescent="0.3">
      <c r="B1830">
        <v>1778</v>
      </c>
      <c r="C1830">
        <v>71.698806733702895</v>
      </c>
      <c r="D1830">
        <v>-56.698806733702895</v>
      </c>
    </row>
    <row r="1831" spans="2:4" x14ac:dyDescent="0.3">
      <c r="B1831">
        <v>1779</v>
      </c>
      <c r="C1831">
        <v>205.13147092658119</v>
      </c>
      <c r="D1831">
        <v>-190.13147092658119</v>
      </c>
    </row>
    <row r="1832" spans="2:4" x14ac:dyDescent="0.3">
      <c r="B1832">
        <v>1780</v>
      </c>
      <c r="C1832">
        <v>135.65467692564036</v>
      </c>
      <c r="D1832">
        <v>-120.65467692564036</v>
      </c>
    </row>
    <row r="1833" spans="2:4" x14ac:dyDescent="0.3">
      <c r="B1833">
        <v>1781</v>
      </c>
      <c r="C1833">
        <v>135.46857837028071</v>
      </c>
      <c r="D1833">
        <v>-120.46857837028071</v>
      </c>
    </row>
    <row r="1834" spans="2:4" x14ac:dyDescent="0.3">
      <c r="B1834">
        <v>1782</v>
      </c>
      <c r="C1834">
        <v>135.46857837028071</v>
      </c>
      <c r="D1834">
        <v>-120.46857837028071</v>
      </c>
    </row>
    <row r="1835" spans="2:4" x14ac:dyDescent="0.3">
      <c r="B1835">
        <v>1783</v>
      </c>
      <c r="C1835">
        <v>178.02311469585692</v>
      </c>
      <c r="D1835">
        <v>-163.02311469585692</v>
      </c>
    </row>
    <row r="1836" spans="2:4" x14ac:dyDescent="0.3">
      <c r="B1836">
        <v>1784</v>
      </c>
      <c r="C1836">
        <v>178.02311469585692</v>
      </c>
      <c r="D1836">
        <v>-163.02311469585692</v>
      </c>
    </row>
    <row r="1837" spans="2:4" x14ac:dyDescent="0.3">
      <c r="B1837">
        <v>1785</v>
      </c>
      <c r="C1837">
        <v>178.02311469585692</v>
      </c>
      <c r="D1837">
        <v>-163.02311469585692</v>
      </c>
    </row>
    <row r="1838" spans="2:4" x14ac:dyDescent="0.3">
      <c r="B1838">
        <v>1786</v>
      </c>
      <c r="C1838">
        <v>178.02311469585692</v>
      </c>
      <c r="D1838">
        <v>-163.02311469585692</v>
      </c>
    </row>
    <row r="1839" spans="2:4" x14ac:dyDescent="0.3">
      <c r="B1839">
        <v>1787</v>
      </c>
      <c r="C1839">
        <v>103.81631574619138</v>
      </c>
      <c r="D1839">
        <v>-88.816315746191378</v>
      </c>
    </row>
    <row r="1840" spans="2:4" x14ac:dyDescent="0.3">
      <c r="B1840">
        <v>1788</v>
      </c>
      <c r="C1840">
        <v>96.085471592292066</v>
      </c>
      <c r="D1840">
        <v>-81.085471592292066</v>
      </c>
    </row>
    <row r="1841" spans="2:4" x14ac:dyDescent="0.3">
      <c r="B1841">
        <v>1789</v>
      </c>
      <c r="C1841">
        <v>96.085471592292066</v>
      </c>
      <c r="D1841">
        <v>-81.085471592292066</v>
      </c>
    </row>
    <row r="1842" spans="2:4" x14ac:dyDescent="0.3">
      <c r="B1842">
        <v>1790</v>
      </c>
      <c r="C1842">
        <v>209.02403237618745</v>
      </c>
      <c r="D1842">
        <v>-194.02403237618745</v>
      </c>
    </row>
    <row r="1843" spans="2:4" x14ac:dyDescent="0.3">
      <c r="B1843">
        <v>1791</v>
      </c>
      <c r="C1843">
        <v>228.68844639252518</v>
      </c>
      <c r="D1843">
        <v>-213.68844639252518</v>
      </c>
    </row>
    <row r="1844" spans="2:4" x14ac:dyDescent="0.3">
      <c r="B1844">
        <v>1792</v>
      </c>
      <c r="C1844">
        <v>36.813081710239459</v>
      </c>
      <c r="D1844">
        <v>-21.813081710239459</v>
      </c>
    </row>
    <row r="1845" spans="2:4" x14ac:dyDescent="0.3">
      <c r="B1845">
        <v>1793</v>
      </c>
      <c r="C1845">
        <v>165.38392114434652</v>
      </c>
      <c r="D1845">
        <v>-150.38392114434652</v>
      </c>
    </row>
    <row r="1846" spans="2:4" x14ac:dyDescent="0.3">
      <c r="B1846">
        <v>1794</v>
      </c>
      <c r="C1846">
        <v>137.47689194687041</v>
      </c>
      <c r="D1846">
        <v>-122.47689194687041</v>
      </c>
    </row>
    <row r="1847" spans="2:4" x14ac:dyDescent="0.3">
      <c r="B1847">
        <v>1795</v>
      </c>
      <c r="C1847">
        <v>102.27324855800086</v>
      </c>
      <c r="D1847">
        <v>-87.273248558000859</v>
      </c>
    </row>
    <row r="1848" spans="2:4" x14ac:dyDescent="0.3">
      <c r="B1848">
        <v>1796</v>
      </c>
      <c r="C1848">
        <v>102.27324855800086</v>
      </c>
      <c r="D1848">
        <v>-87.273248558000859</v>
      </c>
    </row>
    <row r="1849" spans="2:4" x14ac:dyDescent="0.3">
      <c r="B1849">
        <v>1797</v>
      </c>
      <c r="C1849">
        <v>206.62025936945849</v>
      </c>
      <c r="D1849">
        <v>-191.62025936945849</v>
      </c>
    </row>
    <row r="1850" spans="2:4" x14ac:dyDescent="0.3">
      <c r="B1850">
        <v>1798</v>
      </c>
      <c r="C1850">
        <v>144.48660419875102</v>
      </c>
      <c r="D1850">
        <v>-129.48660419875102</v>
      </c>
    </row>
    <row r="1851" spans="2:4" x14ac:dyDescent="0.3">
      <c r="B1851">
        <v>1799</v>
      </c>
      <c r="C1851">
        <v>184.07131774504597</v>
      </c>
      <c r="D1851">
        <v>-169.07131774504597</v>
      </c>
    </row>
    <row r="1852" spans="2:4" x14ac:dyDescent="0.3">
      <c r="B1852">
        <v>1800</v>
      </c>
      <c r="C1852">
        <v>169.24546616805952</v>
      </c>
      <c r="D1852">
        <v>-155.24546616805952</v>
      </c>
    </row>
    <row r="1853" spans="2:4" x14ac:dyDescent="0.3">
      <c r="B1853">
        <v>1801</v>
      </c>
      <c r="C1853">
        <v>257.44067319559304</v>
      </c>
      <c r="D1853">
        <v>-243.44067319559304</v>
      </c>
    </row>
    <row r="1854" spans="2:4" x14ac:dyDescent="0.3">
      <c r="B1854">
        <v>1802</v>
      </c>
      <c r="C1854">
        <v>86.268772797069857</v>
      </c>
      <c r="D1854">
        <v>-72.268772797069857</v>
      </c>
    </row>
    <row r="1855" spans="2:4" x14ac:dyDescent="0.3">
      <c r="B1855">
        <v>1803</v>
      </c>
      <c r="C1855">
        <v>218.04205820465779</v>
      </c>
      <c r="D1855">
        <v>-204.04205820465779</v>
      </c>
    </row>
    <row r="1856" spans="2:4" x14ac:dyDescent="0.3">
      <c r="B1856">
        <v>1804</v>
      </c>
      <c r="C1856">
        <v>180.89213409098505</v>
      </c>
      <c r="D1856">
        <v>-166.89213409098505</v>
      </c>
    </row>
    <row r="1857" spans="2:4" x14ac:dyDescent="0.3">
      <c r="B1857">
        <v>1805</v>
      </c>
      <c r="C1857">
        <v>135.30574213434102</v>
      </c>
      <c r="D1857">
        <v>-121.30574213434102</v>
      </c>
    </row>
    <row r="1858" spans="2:4" x14ac:dyDescent="0.3">
      <c r="B1858">
        <v>1806</v>
      </c>
      <c r="C1858">
        <v>135.30574213434102</v>
      </c>
      <c r="D1858">
        <v>-121.30574213434102</v>
      </c>
    </row>
    <row r="1859" spans="2:4" x14ac:dyDescent="0.3">
      <c r="B1859">
        <v>1807</v>
      </c>
      <c r="C1859">
        <v>130.9634425092822</v>
      </c>
      <c r="D1859">
        <v>-116.9634425092822</v>
      </c>
    </row>
    <row r="1860" spans="2:4" x14ac:dyDescent="0.3">
      <c r="B1860">
        <v>1808</v>
      </c>
      <c r="C1860">
        <v>249.42292710218089</v>
      </c>
      <c r="D1860">
        <v>-235.42292710218089</v>
      </c>
    </row>
    <row r="1861" spans="2:4" x14ac:dyDescent="0.3">
      <c r="B1861">
        <v>1809</v>
      </c>
      <c r="C1861">
        <v>116.21513199702892</v>
      </c>
      <c r="D1861">
        <v>-102.21513199702892</v>
      </c>
    </row>
    <row r="1862" spans="2:4" x14ac:dyDescent="0.3">
      <c r="B1862">
        <v>1810</v>
      </c>
      <c r="C1862">
        <v>269.76194838169738</v>
      </c>
      <c r="D1862">
        <v>-255.76194838169738</v>
      </c>
    </row>
    <row r="1863" spans="2:4" x14ac:dyDescent="0.3">
      <c r="B1863">
        <v>1811</v>
      </c>
      <c r="C1863">
        <v>51.274490282979912</v>
      </c>
      <c r="D1863">
        <v>-37.274490282979912</v>
      </c>
    </row>
    <row r="1864" spans="2:4" x14ac:dyDescent="0.3">
      <c r="B1864">
        <v>1812</v>
      </c>
      <c r="C1864">
        <v>51.274490282979912</v>
      </c>
      <c r="D1864">
        <v>-37.274490282979912</v>
      </c>
    </row>
    <row r="1865" spans="2:4" x14ac:dyDescent="0.3">
      <c r="B1865">
        <v>1813</v>
      </c>
      <c r="C1865">
        <v>168.22192411358139</v>
      </c>
      <c r="D1865">
        <v>-154.22192411358139</v>
      </c>
    </row>
    <row r="1866" spans="2:4" x14ac:dyDescent="0.3">
      <c r="B1866">
        <v>1814</v>
      </c>
      <c r="C1866">
        <v>168.22192411358139</v>
      </c>
      <c r="D1866">
        <v>-154.22192411358139</v>
      </c>
    </row>
    <row r="1867" spans="2:4" x14ac:dyDescent="0.3">
      <c r="B1867">
        <v>1815</v>
      </c>
      <c r="C1867">
        <v>239.70703169111187</v>
      </c>
      <c r="D1867">
        <v>-225.70703169111187</v>
      </c>
    </row>
    <row r="1868" spans="2:4" x14ac:dyDescent="0.3">
      <c r="B1868">
        <v>1816</v>
      </c>
      <c r="C1868">
        <v>119.65020116470936</v>
      </c>
      <c r="D1868">
        <v>-105.65020116470936</v>
      </c>
    </row>
    <row r="1869" spans="2:4" x14ac:dyDescent="0.3">
      <c r="B1869">
        <v>1817</v>
      </c>
      <c r="C1869">
        <v>85.873313366930574</v>
      </c>
      <c r="D1869">
        <v>-71.873313366930574</v>
      </c>
    </row>
    <row r="1870" spans="2:4" x14ac:dyDescent="0.3">
      <c r="B1870">
        <v>1818</v>
      </c>
      <c r="C1870">
        <v>76.785500580200363</v>
      </c>
      <c r="D1870">
        <v>-62.785500580200363</v>
      </c>
    </row>
    <row r="1871" spans="2:4" x14ac:dyDescent="0.3">
      <c r="B1871">
        <v>1819</v>
      </c>
      <c r="C1871">
        <v>76.785500580200363</v>
      </c>
      <c r="D1871">
        <v>-62.785500580200363</v>
      </c>
    </row>
    <row r="1872" spans="2:4" x14ac:dyDescent="0.3">
      <c r="B1872">
        <v>1820</v>
      </c>
      <c r="C1872">
        <v>67.798491177623305</v>
      </c>
      <c r="D1872">
        <v>-53.798491177623305</v>
      </c>
    </row>
    <row r="1873" spans="2:4" x14ac:dyDescent="0.3">
      <c r="B1873">
        <v>1821</v>
      </c>
      <c r="C1873">
        <v>298.60722446244512</v>
      </c>
      <c r="D1873">
        <v>-284.60722446244512</v>
      </c>
    </row>
    <row r="1874" spans="2:4" x14ac:dyDescent="0.3">
      <c r="B1874">
        <v>1822</v>
      </c>
      <c r="C1874">
        <v>229.68872612758332</v>
      </c>
      <c r="D1874">
        <v>-215.68872612758332</v>
      </c>
    </row>
    <row r="1875" spans="2:4" x14ac:dyDescent="0.3">
      <c r="B1875">
        <v>1823</v>
      </c>
      <c r="C1875">
        <v>229.68872612758332</v>
      </c>
      <c r="D1875">
        <v>-215.68872612758332</v>
      </c>
    </row>
    <row r="1876" spans="2:4" x14ac:dyDescent="0.3">
      <c r="B1876">
        <v>1824</v>
      </c>
      <c r="C1876">
        <v>150.4184956508403</v>
      </c>
      <c r="D1876">
        <v>-137.4184956508403</v>
      </c>
    </row>
    <row r="1877" spans="2:4" x14ac:dyDescent="0.3">
      <c r="B1877">
        <v>1825</v>
      </c>
      <c r="C1877">
        <v>14.690615941859519</v>
      </c>
      <c r="D1877">
        <v>-1.6906159418595195</v>
      </c>
    </row>
    <row r="1878" spans="2:4" x14ac:dyDescent="0.3">
      <c r="B1878">
        <v>1826</v>
      </c>
      <c r="C1878">
        <v>210.50506671259143</v>
      </c>
      <c r="D1878">
        <v>-197.50506671259143</v>
      </c>
    </row>
    <row r="1879" spans="2:4" x14ac:dyDescent="0.3">
      <c r="B1879">
        <v>1827</v>
      </c>
      <c r="C1879">
        <v>116.59508321422157</v>
      </c>
      <c r="D1879">
        <v>-103.59508321422157</v>
      </c>
    </row>
    <row r="1880" spans="2:4" x14ac:dyDescent="0.3">
      <c r="B1880">
        <v>1828</v>
      </c>
      <c r="C1880">
        <v>154.02415516093376</v>
      </c>
      <c r="D1880">
        <v>-141.02415516093376</v>
      </c>
    </row>
    <row r="1881" spans="2:4" x14ac:dyDescent="0.3">
      <c r="B1881">
        <v>1829</v>
      </c>
      <c r="C1881">
        <v>191.77114547305206</v>
      </c>
      <c r="D1881">
        <v>-178.77114547305206</v>
      </c>
    </row>
    <row r="1882" spans="2:4" x14ac:dyDescent="0.3">
      <c r="B1882">
        <v>1830</v>
      </c>
      <c r="C1882">
        <v>127.27248782798222</v>
      </c>
      <c r="D1882">
        <v>-114.27248782798222</v>
      </c>
    </row>
    <row r="1883" spans="2:4" x14ac:dyDescent="0.3">
      <c r="B1883">
        <v>1831</v>
      </c>
      <c r="C1883">
        <v>106.54576122479978</v>
      </c>
      <c r="D1883">
        <v>-93.545761224799776</v>
      </c>
    </row>
    <row r="1884" spans="2:4" x14ac:dyDescent="0.3">
      <c r="B1884">
        <v>1832</v>
      </c>
      <c r="C1884">
        <v>80.073241724887737</v>
      </c>
      <c r="D1884">
        <v>-67.073241724887737</v>
      </c>
    </row>
    <row r="1885" spans="2:4" x14ac:dyDescent="0.3">
      <c r="B1885">
        <v>1833</v>
      </c>
      <c r="C1885">
        <v>200.06028529303035</v>
      </c>
      <c r="D1885">
        <v>-187.06028529303035</v>
      </c>
    </row>
    <row r="1886" spans="2:4" x14ac:dyDescent="0.3">
      <c r="B1886">
        <v>1834</v>
      </c>
      <c r="C1886">
        <v>221.38407809465838</v>
      </c>
      <c r="D1886">
        <v>-208.38407809465838</v>
      </c>
    </row>
    <row r="1887" spans="2:4" x14ac:dyDescent="0.3">
      <c r="B1887">
        <v>1835</v>
      </c>
      <c r="C1887">
        <v>59.377531547598551</v>
      </c>
      <c r="D1887">
        <v>-46.377531547598551</v>
      </c>
    </row>
    <row r="1888" spans="2:4" x14ac:dyDescent="0.3">
      <c r="B1888">
        <v>1836</v>
      </c>
      <c r="C1888">
        <v>223.52421148129451</v>
      </c>
      <c r="D1888">
        <v>-210.52421148129451</v>
      </c>
    </row>
    <row r="1889" spans="2:4" x14ac:dyDescent="0.3">
      <c r="B1889">
        <v>1837</v>
      </c>
      <c r="C1889">
        <v>110.89581495633189</v>
      </c>
      <c r="D1889">
        <v>-97.89581495633189</v>
      </c>
    </row>
    <row r="1890" spans="2:4" x14ac:dyDescent="0.3">
      <c r="B1890">
        <v>1838</v>
      </c>
      <c r="C1890">
        <v>65.580816726254</v>
      </c>
      <c r="D1890">
        <v>-53.580816726254</v>
      </c>
    </row>
    <row r="1891" spans="2:4" x14ac:dyDescent="0.3">
      <c r="B1891">
        <v>1839</v>
      </c>
      <c r="C1891">
        <v>304.68644393752749</v>
      </c>
      <c r="D1891">
        <v>-292.68644393752749</v>
      </c>
    </row>
    <row r="1892" spans="2:4" x14ac:dyDescent="0.3">
      <c r="B1892">
        <v>1840</v>
      </c>
      <c r="C1892">
        <v>157.22660113441464</v>
      </c>
      <c r="D1892">
        <v>-145.22660113441464</v>
      </c>
    </row>
    <row r="1893" spans="2:4" x14ac:dyDescent="0.3">
      <c r="B1893">
        <v>1841</v>
      </c>
      <c r="C1893">
        <v>-58.903608596413811</v>
      </c>
      <c r="D1893">
        <v>70.903608596413818</v>
      </c>
    </row>
    <row r="1894" spans="2:4" x14ac:dyDescent="0.3">
      <c r="B1894">
        <v>1842</v>
      </c>
      <c r="C1894">
        <v>196.16772384342408</v>
      </c>
      <c r="D1894">
        <v>-184.16772384342408</v>
      </c>
    </row>
    <row r="1895" spans="2:4" x14ac:dyDescent="0.3">
      <c r="B1895">
        <v>1843</v>
      </c>
      <c r="C1895">
        <v>180.2175268278063</v>
      </c>
      <c r="D1895">
        <v>-168.2175268278063</v>
      </c>
    </row>
    <row r="1896" spans="2:4" x14ac:dyDescent="0.3">
      <c r="B1896">
        <v>1844</v>
      </c>
      <c r="C1896">
        <v>4.8971794660572669</v>
      </c>
      <c r="D1896">
        <v>7.1028205339427331</v>
      </c>
    </row>
    <row r="1897" spans="2:4" x14ac:dyDescent="0.3">
      <c r="B1897">
        <v>1845</v>
      </c>
      <c r="C1897">
        <v>-31.647924342696527</v>
      </c>
      <c r="D1897">
        <v>43.647924342696527</v>
      </c>
    </row>
    <row r="1898" spans="2:4" x14ac:dyDescent="0.3">
      <c r="B1898">
        <v>1846</v>
      </c>
      <c r="C1898">
        <v>177.48032724272457</v>
      </c>
      <c r="D1898">
        <v>-165.48032724272457</v>
      </c>
    </row>
    <row r="1899" spans="2:4" x14ac:dyDescent="0.3">
      <c r="B1899">
        <v>1847</v>
      </c>
      <c r="C1899">
        <v>262.6902032780302</v>
      </c>
      <c r="D1899">
        <v>-250.6902032780302</v>
      </c>
    </row>
    <row r="1900" spans="2:4" x14ac:dyDescent="0.3">
      <c r="B1900">
        <v>1848</v>
      </c>
      <c r="C1900">
        <v>257.37864034380652</v>
      </c>
      <c r="D1900">
        <v>-245.37864034380652</v>
      </c>
    </row>
    <row r="1901" spans="2:4" x14ac:dyDescent="0.3">
      <c r="B1901">
        <v>1849</v>
      </c>
      <c r="C1901">
        <v>110.09714198958</v>
      </c>
      <c r="D1901">
        <v>-98.097141989579995</v>
      </c>
    </row>
    <row r="1902" spans="2:4" x14ac:dyDescent="0.3">
      <c r="B1902">
        <v>1850</v>
      </c>
      <c r="C1902">
        <v>110.09714198958</v>
      </c>
      <c r="D1902">
        <v>-98.097141989579995</v>
      </c>
    </row>
    <row r="1903" spans="2:4" x14ac:dyDescent="0.3">
      <c r="B1903">
        <v>1851</v>
      </c>
      <c r="C1903">
        <v>41.256184719451397</v>
      </c>
      <c r="D1903">
        <v>-29.256184719451397</v>
      </c>
    </row>
    <row r="1904" spans="2:4" x14ac:dyDescent="0.3">
      <c r="B1904">
        <v>1852</v>
      </c>
      <c r="C1904">
        <v>25.949578541119124</v>
      </c>
      <c r="D1904">
        <v>-13.949578541119124</v>
      </c>
    </row>
    <row r="1905" spans="2:4" x14ac:dyDescent="0.3">
      <c r="B1905">
        <v>1853</v>
      </c>
      <c r="C1905">
        <v>110.2212076931531</v>
      </c>
      <c r="D1905">
        <v>-98.221207693153104</v>
      </c>
    </row>
    <row r="1906" spans="2:4" x14ac:dyDescent="0.3">
      <c r="B1906">
        <v>1854</v>
      </c>
      <c r="C1906">
        <v>322.29601973843558</v>
      </c>
      <c r="D1906">
        <v>-310.29601973843558</v>
      </c>
    </row>
    <row r="1907" spans="2:4" x14ac:dyDescent="0.3">
      <c r="B1907">
        <v>1855</v>
      </c>
      <c r="C1907">
        <v>122.6432862634106</v>
      </c>
      <c r="D1907">
        <v>-110.6432862634106</v>
      </c>
    </row>
    <row r="1908" spans="2:4" x14ac:dyDescent="0.3">
      <c r="B1908">
        <v>1856</v>
      </c>
      <c r="C1908">
        <v>214.16500496799813</v>
      </c>
      <c r="D1908">
        <v>-202.16500496799813</v>
      </c>
    </row>
    <row r="1909" spans="2:4" x14ac:dyDescent="0.3">
      <c r="B1909">
        <v>1857</v>
      </c>
      <c r="C1909">
        <v>138.42289293661537</v>
      </c>
      <c r="D1909">
        <v>-126.42289293661537</v>
      </c>
    </row>
    <row r="1910" spans="2:4" x14ac:dyDescent="0.3">
      <c r="B1910">
        <v>1858</v>
      </c>
      <c r="C1910">
        <v>187.28151782500015</v>
      </c>
      <c r="D1910">
        <v>-175.28151782500015</v>
      </c>
    </row>
    <row r="1911" spans="2:4" x14ac:dyDescent="0.3">
      <c r="B1911">
        <v>1859</v>
      </c>
      <c r="C1911">
        <v>116.63385374658816</v>
      </c>
      <c r="D1911">
        <v>-104.63385374658816</v>
      </c>
    </row>
    <row r="1912" spans="2:4" x14ac:dyDescent="0.3">
      <c r="B1912">
        <v>1860</v>
      </c>
      <c r="C1912">
        <v>44.970401720171338</v>
      </c>
      <c r="D1912">
        <v>-32.970401720171338</v>
      </c>
    </row>
    <row r="1913" spans="2:4" x14ac:dyDescent="0.3">
      <c r="B1913">
        <v>1861</v>
      </c>
      <c r="C1913">
        <v>44.970401720171338</v>
      </c>
      <c r="D1913">
        <v>-32.970401720171338</v>
      </c>
    </row>
    <row r="1914" spans="2:4" x14ac:dyDescent="0.3">
      <c r="B1914">
        <v>1862</v>
      </c>
      <c r="C1914">
        <v>32.687897066433578</v>
      </c>
      <c r="D1914">
        <v>-20.687897066433578</v>
      </c>
    </row>
    <row r="1915" spans="2:4" x14ac:dyDescent="0.3">
      <c r="B1915">
        <v>1863</v>
      </c>
      <c r="C1915">
        <v>175.40998081434833</v>
      </c>
      <c r="D1915">
        <v>-164.40998081434833</v>
      </c>
    </row>
    <row r="1916" spans="2:4" x14ac:dyDescent="0.3">
      <c r="B1916">
        <v>1864</v>
      </c>
      <c r="C1916">
        <v>164.96519939478725</v>
      </c>
      <c r="D1916">
        <v>-153.96519939478725</v>
      </c>
    </row>
    <row r="1917" spans="2:4" x14ac:dyDescent="0.3">
      <c r="B1917">
        <v>1865</v>
      </c>
      <c r="C1917">
        <v>8.86728198039674</v>
      </c>
      <c r="D1917">
        <v>2.13271801960326</v>
      </c>
    </row>
    <row r="1918" spans="2:4" x14ac:dyDescent="0.3">
      <c r="B1918">
        <v>1866</v>
      </c>
      <c r="C1918">
        <v>215.83989196623509</v>
      </c>
      <c r="D1918">
        <v>-204.83989196623509</v>
      </c>
    </row>
    <row r="1919" spans="2:4" x14ac:dyDescent="0.3">
      <c r="B1919">
        <v>1867</v>
      </c>
      <c r="C1919">
        <v>106.57677765069306</v>
      </c>
      <c r="D1919">
        <v>-95.57677765069306</v>
      </c>
    </row>
    <row r="1920" spans="2:4" x14ac:dyDescent="0.3">
      <c r="B1920">
        <v>1868</v>
      </c>
      <c r="C1920">
        <v>132.76239521109227</v>
      </c>
      <c r="D1920">
        <v>-121.76239521109227</v>
      </c>
    </row>
    <row r="1921" spans="2:4" x14ac:dyDescent="0.3">
      <c r="B1921">
        <v>1869</v>
      </c>
      <c r="C1921">
        <v>145.65747427622225</v>
      </c>
      <c r="D1921">
        <v>-134.65747427622225</v>
      </c>
    </row>
    <row r="1922" spans="2:4" x14ac:dyDescent="0.3">
      <c r="B1922">
        <v>1870</v>
      </c>
      <c r="C1922">
        <v>139.04322145448089</v>
      </c>
      <c r="D1922">
        <v>-128.04322145448089</v>
      </c>
    </row>
    <row r="1923" spans="2:4" x14ac:dyDescent="0.3">
      <c r="B1923">
        <v>1871</v>
      </c>
      <c r="C1923">
        <v>74.567826128831058</v>
      </c>
      <c r="D1923">
        <v>-63.567826128831058</v>
      </c>
    </row>
    <row r="1924" spans="2:4" x14ac:dyDescent="0.3">
      <c r="B1924">
        <v>1872</v>
      </c>
      <c r="C1924">
        <v>259.31716696213635</v>
      </c>
      <c r="D1924">
        <v>-248.31716696213635</v>
      </c>
    </row>
    <row r="1925" spans="2:4" x14ac:dyDescent="0.3">
      <c r="B1925">
        <v>1873</v>
      </c>
      <c r="C1925">
        <v>160.35150604316232</v>
      </c>
      <c r="D1925">
        <v>-149.35150604316232</v>
      </c>
    </row>
    <row r="1926" spans="2:4" x14ac:dyDescent="0.3">
      <c r="B1926">
        <v>1874</v>
      </c>
      <c r="C1926">
        <v>189.06496231386359</v>
      </c>
      <c r="D1926">
        <v>-178.06496231386359</v>
      </c>
    </row>
    <row r="1927" spans="2:4" x14ac:dyDescent="0.3">
      <c r="B1927">
        <v>1875</v>
      </c>
      <c r="C1927">
        <v>189.06496231386359</v>
      </c>
      <c r="D1927">
        <v>-178.06496231386359</v>
      </c>
    </row>
    <row r="1928" spans="2:4" x14ac:dyDescent="0.3">
      <c r="B1928">
        <v>1876</v>
      </c>
      <c r="C1928">
        <v>70.628740040384855</v>
      </c>
      <c r="D1928">
        <v>-59.628740040384855</v>
      </c>
    </row>
    <row r="1929" spans="2:4" x14ac:dyDescent="0.3">
      <c r="B1929">
        <v>1877</v>
      </c>
      <c r="C1929">
        <v>181.44267565059073</v>
      </c>
      <c r="D1929">
        <v>-170.44267565059073</v>
      </c>
    </row>
    <row r="1930" spans="2:4" x14ac:dyDescent="0.3">
      <c r="B1930">
        <v>1878</v>
      </c>
      <c r="C1930">
        <v>121.10797318169338</v>
      </c>
      <c r="D1930">
        <v>-110.10797318169338</v>
      </c>
    </row>
    <row r="1931" spans="2:4" x14ac:dyDescent="0.3">
      <c r="B1931">
        <v>1879</v>
      </c>
      <c r="C1931">
        <v>121.47241618593941</v>
      </c>
      <c r="D1931">
        <v>-110.47241618593941</v>
      </c>
    </row>
    <row r="1932" spans="2:4" x14ac:dyDescent="0.3">
      <c r="B1932">
        <v>1880</v>
      </c>
      <c r="C1932">
        <v>102.30426498389411</v>
      </c>
      <c r="D1932">
        <v>-91.304264983894114</v>
      </c>
    </row>
    <row r="1933" spans="2:4" x14ac:dyDescent="0.3">
      <c r="B1933">
        <v>1881</v>
      </c>
      <c r="C1933">
        <v>116.47101751064847</v>
      </c>
      <c r="D1933">
        <v>-105.47101751064847</v>
      </c>
    </row>
    <row r="1934" spans="2:4" x14ac:dyDescent="0.3">
      <c r="B1934">
        <v>1882</v>
      </c>
      <c r="C1934">
        <v>210.09409906950549</v>
      </c>
      <c r="D1934">
        <v>-199.09409906950549</v>
      </c>
    </row>
    <row r="1935" spans="2:4" x14ac:dyDescent="0.3">
      <c r="B1935">
        <v>1883</v>
      </c>
      <c r="C1935">
        <v>225.88921395565688</v>
      </c>
      <c r="D1935">
        <v>-214.88921395565688</v>
      </c>
    </row>
    <row r="1936" spans="2:4" x14ac:dyDescent="0.3">
      <c r="B1936">
        <v>1884</v>
      </c>
      <c r="C1936">
        <v>199.88969495061735</v>
      </c>
      <c r="D1936">
        <v>-188.88969495061735</v>
      </c>
    </row>
    <row r="1937" spans="2:4" x14ac:dyDescent="0.3">
      <c r="B1937">
        <v>1885</v>
      </c>
      <c r="C1937">
        <v>151.76771017719784</v>
      </c>
      <c r="D1937">
        <v>-141.76771017719784</v>
      </c>
    </row>
    <row r="1938" spans="2:4" x14ac:dyDescent="0.3">
      <c r="B1938">
        <v>1886</v>
      </c>
      <c r="C1938">
        <v>135.60815228680045</v>
      </c>
      <c r="D1938">
        <v>-125.60815228680045</v>
      </c>
    </row>
    <row r="1939" spans="2:4" x14ac:dyDescent="0.3">
      <c r="B1939">
        <v>1887</v>
      </c>
      <c r="C1939">
        <v>277.47728432265012</v>
      </c>
      <c r="D1939">
        <v>-267.47728432265012</v>
      </c>
    </row>
    <row r="1940" spans="2:4" x14ac:dyDescent="0.3">
      <c r="B1940">
        <v>1888</v>
      </c>
      <c r="C1940">
        <v>71.093986428784007</v>
      </c>
      <c r="D1940">
        <v>-61.093986428784007</v>
      </c>
    </row>
    <row r="1941" spans="2:4" x14ac:dyDescent="0.3">
      <c r="B1941">
        <v>1889</v>
      </c>
      <c r="C1941">
        <v>134.74744646826201</v>
      </c>
      <c r="D1941">
        <v>-124.74744646826201</v>
      </c>
    </row>
    <row r="1942" spans="2:4" x14ac:dyDescent="0.3">
      <c r="B1942">
        <v>1890</v>
      </c>
      <c r="C1942">
        <v>134.74744646826201</v>
      </c>
      <c r="D1942">
        <v>-124.74744646826201</v>
      </c>
    </row>
    <row r="1943" spans="2:4" x14ac:dyDescent="0.3">
      <c r="B1943">
        <v>1891</v>
      </c>
      <c r="C1943">
        <v>137.81807263169645</v>
      </c>
      <c r="D1943">
        <v>-127.81807263169645</v>
      </c>
    </row>
    <row r="1944" spans="2:4" x14ac:dyDescent="0.3">
      <c r="B1944">
        <v>1892</v>
      </c>
      <c r="C1944">
        <v>30.695091702790535</v>
      </c>
      <c r="D1944">
        <v>-20.695091702790535</v>
      </c>
    </row>
    <row r="1945" spans="2:4" x14ac:dyDescent="0.3">
      <c r="B1945">
        <v>1893</v>
      </c>
      <c r="C1945">
        <v>143.07535682060691</v>
      </c>
      <c r="D1945">
        <v>-133.07535682060691</v>
      </c>
    </row>
    <row r="1946" spans="2:4" x14ac:dyDescent="0.3">
      <c r="B1946">
        <v>1894</v>
      </c>
      <c r="C1946">
        <v>143.07535682060691</v>
      </c>
      <c r="D1946">
        <v>-133.07535682060691</v>
      </c>
    </row>
    <row r="1947" spans="2:4" x14ac:dyDescent="0.3">
      <c r="B1947">
        <v>1895</v>
      </c>
      <c r="C1947">
        <v>149.7826589200281</v>
      </c>
      <c r="D1947">
        <v>-139.7826589200281</v>
      </c>
    </row>
    <row r="1948" spans="2:4" x14ac:dyDescent="0.3">
      <c r="B1948">
        <v>1896</v>
      </c>
      <c r="C1948">
        <v>158.00976588821987</v>
      </c>
      <c r="D1948">
        <v>-148.00976588821987</v>
      </c>
    </row>
    <row r="1949" spans="2:4" x14ac:dyDescent="0.3">
      <c r="B1949">
        <v>1897</v>
      </c>
      <c r="C1949">
        <v>106.03399019756071</v>
      </c>
      <c r="D1949">
        <v>-96.033990197560712</v>
      </c>
    </row>
    <row r="1950" spans="2:4" x14ac:dyDescent="0.3">
      <c r="B1950">
        <v>1898</v>
      </c>
      <c r="C1950">
        <v>95.914881249879045</v>
      </c>
      <c r="D1950">
        <v>-85.914881249879045</v>
      </c>
    </row>
    <row r="1951" spans="2:4" x14ac:dyDescent="0.3">
      <c r="B1951">
        <v>1899</v>
      </c>
      <c r="C1951">
        <v>186.66894341360796</v>
      </c>
      <c r="D1951">
        <v>-176.66894341360796</v>
      </c>
    </row>
    <row r="1952" spans="2:4" x14ac:dyDescent="0.3">
      <c r="B1952">
        <v>1900</v>
      </c>
      <c r="C1952">
        <v>75.839499590455404</v>
      </c>
      <c r="D1952">
        <v>-65.839499590455404</v>
      </c>
    </row>
    <row r="1953" spans="2:4" x14ac:dyDescent="0.3">
      <c r="B1953">
        <v>1901</v>
      </c>
      <c r="C1953">
        <v>184.81571196648463</v>
      </c>
      <c r="D1953">
        <v>-174.81571196648463</v>
      </c>
    </row>
    <row r="1954" spans="2:4" x14ac:dyDescent="0.3">
      <c r="B1954">
        <v>1902</v>
      </c>
      <c r="C1954">
        <v>352.80842871094694</v>
      </c>
      <c r="D1954">
        <v>-342.80842871094694</v>
      </c>
    </row>
    <row r="1955" spans="2:4" x14ac:dyDescent="0.3">
      <c r="B1955">
        <v>1903</v>
      </c>
      <c r="C1955">
        <v>235.4732895566795</v>
      </c>
      <c r="D1955">
        <v>-225.4732895566795</v>
      </c>
    </row>
    <row r="1956" spans="2:4" x14ac:dyDescent="0.3">
      <c r="B1956">
        <v>1904</v>
      </c>
      <c r="C1956">
        <v>-41.883344887477975</v>
      </c>
      <c r="D1956">
        <v>51.883344887477975</v>
      </c>
    </row>
    <row r="1957" spans="2:4" x14ac:dyDescent="0.3">
      <c r="B1957">
        <v>1905</v>
      </c>
      <c r="C1957">
        <v>329.63140446219563</v>
      </c>
      <c r="D1957">
        <v>-319.63140446219563</v>
      </c>
    </row>
    <row r="1958" spans="2:4" x14ac:dyDescent="0.3">
      <c r="B1958">
        <v>1906</v>
      </c>
      <c r="C1958">
        <v>176.65839195655275</v>
      </c>
      <c r="D1958">
        <v>-166.65839195655275</v>
      </c>
    </row>
    <row r="1959" spans="2:4" x14ac:dyDescent="0.3">
      <c r="B1959">
        <v>1907</v>
      </c>
      <c r="C1959">
        <v>91.572581624820231</v>
      </c>
      <c r="D1959">
        <v>-81.572581624820231</v>
      </c>
    </row>
    <row r="1960" spans="2:4" x14ac:dyDescent="0.3">
      <c r="B1960">
        <v>1908</v>
      </c>
      <c r="C1960">
        <v>5.6028031551293225</v>
      </c>
      <c r="D1960">
        <v>4.3971968448706775</v>
      </c>
    </row>
    <row r="1961" spans="2:4" x14ac:dyDescent="0.3">
      <c r="B1961">
        <v>1909</v>
      </c>
      <c r="C1961">
        <v>112.95840727823483</v>
      </c>
      <c r="D1961">
        <v>-103.95840727823483</v>
      </c>
    </row>
    <row r="1962" spans="2:4" x14ac:dyDescent="0.3">
      <c r="B1962">
        <v>1910</v>
      </c>
      <c r="C1962">
        <v>70.504674336811746</v>
      </c>
      <c r="D1962">
        <v>-61.504674336811746</v>
      </c>
    </row>
    <row r="1963" spans="2:4" x14ac:dyDescent="0.3">
      <c r="B1963">
        <v>1911</v>
      </c>
      <c r="C1963">
        <v>70.504674336811746</v>
      </c>
      <c r="D1963">
        <v>-61.504674336811746</v>
      </c>
    </row>
    <row r="1964" spans="2:4" x14ac:dyDescent="0.3">
      <c r="B1964">
        <v>1912</v>
      </c>
      <c r="C1964">
        <v>136.92635038726473</v>
      </c>
      <c r="D1964">
        <v>-127.92635038726473</v>
      </c>
    </row>
    <row r="1965" spans="2:4" x14ac:dyDescent="0.3">
      <c r="B1965">
        <v>1913</v>
      </c>
      <c r="C1965">
        <v>136.92635038726473</v>
      </c>
      <c r="D1965">
        <v>-127.92635038726473</v>
      </c>
    </row>
    <row r="1966" spans="2:4" x14ac:dyDescent="0.3">
      <c r="B1966">
        <v>1914</v>
      </c>
      <c r="C1966">
        <v>130.0407038389572</v>
      </c>
      <c r="D1966">
        <v>-121.0407038389572</v>
      </c>
    </row>
    <row r="1967" spans="2:4" x14ac:dyDescent="0.3">
      <c r="B1967">
        <v>1915</v>
      </c>
      <c r="C1967">
        <v>130.0407038389572</v>
      </c>
      <c r="D1967">
        <v>-121.0407038389572</v>
      </c>
    </row>
    <row r="1968" spans="2:4" x14ac:dyDescent="0.3">
      <c r="B1968">
        <v>1916</v>
      </c>
      <c r="C1968">
        <v>108.60059944022939</v>
      </c>
      <c r="D1968">
        <v>-99.600599440229388</v>
      </c>
    </row>
    <row r="1969" spans="2:4" x14ac:dyDescent="0.3">
      <c r="B1969">
        <v>1917</v>
      </c>
      <c r="C1969">
        <v>108.60059944022939</v>
      </c>
      <c r="D1969">
        <v>-99.600599440229388</v>
      </c>
    </row>
    <row r="1970" spans="2:4" x14ac:dyDescent="0.3">
      <c r="B1970">
        <v>1918</v>
      </c>
      <c r="C1970">
        <v>182.27236504323594</v>
      </c>
      <c r="D1970">
        <v>-173.27236504323594</v>
      </c>
    </row>
    <row r="1971" spans="2:4" x14ac:dyDescent="0.3">
      <c r="B1971">
        <v>1919</v>
      </c>
      <c r="C1971">
        <v>219.00356740734935</v>
      </c>
      <c r="D1971">
        <v>-210.00356740734935</v>
      </c>
    </row>
    <row r="1972" spans="2:4" x14ac:dyDescent="0.3">
      <c r="B1972">
        <v>1920</v>
      </c>
      <c r="C1972">
        <v>5069.3600027045022</v>
      </c>
      <c r="D1972">
        <v>-5060.3600027045022</v>
      </c>
    </row>
    <row r="1973" spans="2:4" x14ac:dyDescent="0.3">
      <c r="B1973">
        <v>1921</v>
      </c>
      <c r="C1973">
        <v>192.42249041681083</v>
      </c>
      <c r="D1973">
        <v>-183.42249041681083</v>
      </c>
    </row>
    <row r="1974" spans="2:4" x14ac:dyDescent="0.3">
      <c r="B1974">
        <v>1922</v>
      </c>
      <c r="C1974">
        <v>192.42249041681083</v>
      </c>
      <c r="D1974">
        <v>-183.42249041681083</v>
      </c>
    </row>
    <row r="1975" spans="2:4" x14ac:dyDescent="0.3">
      <c r="B1975">
        <v>1923</v>
      </c>
      <c r="C1975">
        <v>164.44567426107488</v>
      </c>
      <c r="D1975">
        <v>-155.44567426107488</v>
      </c>
    </row>
    <row r="1976" spans="2:4" x14ac:dyDescent="0.3">
      <c r="B1976">
        <v>1924</v>
      </c>
      <c r="C1976">
        <v>40.845217076365486</v>
      </c>
      <c r="D1976">
        <v>-31.845217076365486</v>
      </c>
    </row>
    <row r="1977" spans="2:4" x14ac:dyDescent="0.3">
      <c r="B1977">
        <v>1925</v>
      </c>
      <c r="C1977">
        <v>100.41226300440422</v>
      </c>
      <c r="D1977">
        <v>-91.412263004404224</v>
      </c>
    </row>
    <row r="1978" spans="2:4" x14ac:dyDescent="0.3">
      <c r="B1978">
        <v>1926</v>
      </c>
      <c r="C1978">
        <v>2.7803083988411004</v>
      </c>
      <c r="D1978">
        <v>6.2196916011588996</v>
      </c>
    </row>
    <row r="1979" spans="2:4" x14ac:dyDescent="0.3">
      <c r="B1979">
        <v>1927</v>
      </c>
      <c r="C1979">
        <v>270.76998222322891</v>
      </c>
      <c r="D1979">
        <v>-261.76998222322891</v>
      </c>
    </row>
    <row r="1980" spans="2:4" x14ac:dyDescent="0.3">
      <c r="B1980">
        <v>1928</v>
      </c>
      <c r="C1980">
        <v>51.243473857086627</v>
      </c>
      <c r="D1980">
        <v>-42.243473857086627</v>
      </c>
    </row>
    <row r="1981" spans="2:4" x14ac:dyDescent="0.3">
      <c r="B1981">
        <v>1929</v>
      </c>
      <c r="C1981">
        <v>82.407227773356851</v>
      </c>
      <c r="D1981">
        <v>-73.407227773356851</v>
      </c>
    </row>
    <row r="1982" spans="2:4" x14ac:dyDescent="0.3">
      <c r="B1982">
        <v>1930</v>
      </c>
      <c r="C1982">
        <v>170.21472947722441</v>
      </c>
      <c r="D1982">
        <v>-161.21472947722441</v>
      </c>
    </row>
    <row r="1983" spans="2:4" x14ac:dyDescent="0.3">
      <c r="B1983">
        <v>1931</v>
      </c>
      <c r="C1983">
        <v>131.18055749053514</v>
      </c>
      <c r="D1983">
        <v>-122.18055749053514</v>
      </c>
    </row>
    <row r="1984" spans="2:4" x14ac:dyDescent="0.3">
      <c r="B1984">
        <v>1932</v>
      </c>
      <c r="C1984">
        <v>183.97051436089282</v>
      </c>
      <c r="D1984">
        <v>-174.97051436089282</v>
      </c>
    </row>
    <row r="1985" spans="2:4" x14ac:dyDescent="0.3">
      <c r="B1985">
        <v>1933</v>
      </c>
      <c r="C1985">
        <v>86.6177075883692</v>
      </c>
      <c r="D1985">
        <v>-77.6177075883692</v>
      </c>
    </row>
    <row r="1986" spans="2:4" x14ac:dyDescent="0.3">
      <c r="B1986">
        <v>1934</v>
      </c>
      <c r="C1986">
        <v>32.928274367106496</v>
      </c>
      <c r="D1986">
        <v>-23.928274367106496</v>
      </c>
    </row>
    <row r="1987" spans="2:4" x14ac:dyDescent="0.3">
      <c r="B1987">
        <v>1935</v>
      </c>
      <c r="C1987">
        <v>157.24986345383456</v>
      </c>
      <c r="D1987">
        <v>-148.24986345383456</v>
      </c>
    </row>
    <row r="1988" spans="2:4" x14ac:dyDescent="0.3">
      <c r="B1988">
        <v>1936</v>
      </c>
      <c r="C1988">
        <v>-28.274888026802628</v>
      </c>
      <c r="D1988">
        <v>37.274888026802628</v>
      </c>
    </row>
    <row r="1989" spans="2:4" x14ac:dyDescent="0.3">
      <c r="B1989">
        <v>1937</v>
      </c>
      <c r="C1989">
        <v>250.13630489772629</v>
      </c>
      <c r="D1989">
        <v>-242.13630489772629</v>
      </c>
    </row>
    <row r="1990" spans="2:4" x14ac:dyDescent="0.3">
      <c r="B1990">
        <v>1938</v>
      </c>
      <c r="C1990">
        <v>122.9999751611833</v>
      </c>
      <c r="D1990">
        <v>-114.9999751611833</v>
      </c>
    </row>
    <row r="1991" spans="2:4" x14ac:dyDescent="0.3">
      <c r="B1991">
        <v>1939</v>
      </c>
      <c r="C1991">
        <v>56.539528578363701</v>
      </c>
      <c r="D1991">
        <v>-48.539528578363701</v>
      </c>
    </row>
    <row r="1992" spans="2:4" x14ac:dyDescent="0.3">
      <c r="B1992">
        <v>1940</v>
      </c>
      <c r="C1992">
        <v>366.61849233992859</v>
      </c>
      <c r="D1992">
        <v>-358.61849233992859</v>
      </c>
    </row>
    <row r="1993" spans="2:4" x14ac:dyDescent="0.3">
      <c r="B1993">
        <v>1941</v>
      </c>
      <c r="C1993">
        <v>138.79509004733467</v>
      </c>
      <c r="D1993">
        <v>-130.79509004733467</v>
      </c>
    </row>
    <row r="1994" spans="2:4" x14ac:dyDescent="0.3">
      <c r="B1994">
        <v>1942</v>
      </c>
      <c r="C1994">
        <v>178.6899678525624</v>
      </c>
      <c r="D1994">
        <v>-170.6899678525624</v>
      </c>
    </row>
    <row r="1995" spans="2:4" x14ac:dyDescent="0.3">
      <c r="B1995">
        <v>1943</v>
      </c>
      <c r="C1995">
        <v>159.28919345631755</v>
      </c>
      <c r="D1995">
        <v>-151.28919345631755</v>
      </c>
    </row>
    <row r="1996" spans="2:4" x14ac:dyDescent="0.3">
      <c r="B1996">
        <v>1944</v>
      </c>
      <c r="C1996">
        <v>165.47697042202634</v>
      </c>
      <c r="D1996">
        <v>-157.47697042202634</v>
      </c>
    </row>
    <row r="1997" spans="2:4" x14ac:dyDescent="0.3">
      <c r="B1997">
        <v>1945</v>
      </c>
      <c r="C1997">
        <v>231.00692422804764</v>
      </c>
      <c r="D1997">
        <v>-223.00692422804764</v>
      </c>
    </row>
    <row r="1998" spans="2:4" x14ac:dyDescent="0.3">
      <c r="B1998">
        <v>1946</v>
      </c>
      <c r="C1998">
        <v>222.98142402816217</v>
      </c>
      <c r="D1998">
        <v>-214.98142402816217</v>
      </c>
    </row>
    <row r="1999" spans="2:4" x14ac:dyDescent="0.3">
      <c r="B1999">
        <v>1947</v>
      </c>
      <c r="C1999">
        <v>168.5088260530942</v>
      </c>
      <c r="D1999">
        <v>-160.5088260530942</v>
      </c>
    </row>
    <row r="2000" spans="2:4" x14ac:dyDescent="0.3">
      <c r="B2000">
        <v>1948</v>
      </c>
      <c r="C2000">
        <v>-14.906808466800186</v>
      </c>
      <c r="D2000">
        <v>22.906808466800186</v>
      </c>
    </row>
    <row r="2001" spans="2:4" x14ac:dyDescent="0.3">
      <c r="B2001">
        <v>1949</v>
      </c>
      <c r="C2001">
        <v>-14.906808466800186</v>
      </c>
      <c r="D2001">
        <v>22.906808466800186</v>
      </c>
    </row>
    <row r="2002" spans="2:4" x14ac:dyDescent="0.3">
      <c r="B2002">
        <v>1950</v>
      </c>
      <c r="C2002">
        <v>100.04782000015823</v>
      </c>
      <c r="D2002">
        <v>-92.047820000158225</v>
      </c>
    </row>
    <row r="2003" spans="2:4" x14ac:dyDescent="0.3">
      <c r="B2003">
        <v>1951</v>
      </c>
      <c r="C2003">
        <v>63.254584784258213</v>
      </c>
      <c r="D2003">
        <v>-55.254584784258213</v>
      </c>
    </row>
    <row r="2004" spans="2:4" x14ac:dyDescent="0.3">
      <c r="B2004">
        <v>1952</v>
      </c>
      <c r="C2004">
        <v>171.23051742522927</v>
      </c>
      <c r="D2004">
        <v>-163.23051742522927</v>
      </c>
    </row>
    <row r="2005" spans="2:4" x14ac:dyDescent="0.3">
      <c r="B2005">
        <v>1953</v>
      </c>
      <c r="C2005">
        <v>115.54827884032346</v>
      </c>
      <c r="D2005">
        <v>-107.54827884032346</v>
      </c>
    </row>
    <row r="2006" spans="2:4" x14ac:dyDescent="0.3">
      <c r="B2006">
        <v>1954</v>
      </c>
      <c r="C2006">
        <v>366.750312149975</v>
      </c>
      <c r="D2006">
        <v>-358.750312149975</v>
      </c>
    </row>
    <row r="2007" spans="2:4" x14ac:dyDescent="0.3">
      <c r="B2007">
        <v>1955</v>
      </c>
      <c r="C2007">
        <v>178.51937751014935</v>
      </c>
      <c r="D2007">
        <v>-170.51937751014935</v>
      </c>
    </row>
    <row r="2008" spans="2:4" x14ac:dyDescent="0.3">
      <c r="B2008">
        <v>1956</v>
      </c>
      <c r="C2008">
        <v>128.53640718313326</v>
      </c>
      <c r="D2008">
        <v>-120.53640718313326</v>
      </c>
    </row>
    <row r="2009" spans="2:4" x14ac:dyDescent="0.3">
      <c r="B2009">
        <v>1957</v>
      </c>
      <c r="C2009">
        <v>195.67146102913165</v>
      </c>
      <c r="D2009">
        <v>-187.67146102913165</v>
      </c>
    </row>
    <row r="2010" spans="2:4" x14ac:dyDescent="0.3">
      <c r="B2010">
        <v>1958</v>
      </c>
      <c r="C2010">
        <v>134.60787255174228</v>
      </c>
      <c r="D2010">
        <v>-126.60787255174228</v>
      </c>
    </row>
    <row r="2011" spans="2:4" x14ac:dyDescent="0.3">
      <c r="B2011">
        <v>1959</v>
      </c>
      <c r="C2011">
        <v>28.880630788033812</v>
      </c>
      <c r="D2011">
        <v>-20.880630788033812</v>
      </c>
    </row>
    <row r="2012" spans="2:4" x14ac:dyDescent="0.3">
      <c r="B2012">
        <v>1960</v>
      </c>
      <c r="C2012">
        <v>154.91587740536548</v>
      </c>
      <c r="D2012">
        <v>-146.91587740536548</v>
      </c>
    </row>
    <row r="2013" spans="2:4" x14ac:dyDescent="0.3">
      <c r="B2013">
        <v>1961</v>
      </c>
      <c r="C2013">
        <v>239.40462153865241</v>
      </c>
      <c r="D2013">
        <v>-231.40462153865241</v>
      </c>
    </row>
    <row r="2014" spans="2:4" x14ac:dyDescent="0.3">
      <c r="B2014">
        <v>1962</v>
      </c>
      <c r="C2014">
        <v>79.561470697648673</v>
      </c>
      <c r="D2014">
        <v>-71.561470697648673</v>
      </c>
    </row>
    <row r="2015" spans="2:4" x14ac:dyDescent="0.3">
      <c r="B2015">
        <v>1963</v>
      </c>
      <c r="C2015">
        <v>109.87227290185376</v>
      </c>
      <c r="D2015">
        <v>-101.87227290185376</v>
      </c>
    </row>
    <row r="2016" spans="2:4" x14ac:dyDescent="0.3">
      <c r="B2016">
        <v>1964</v>
      </c>
      <c r="C2016">
        <v>87.773069452893793</v>
      </c>
      <c r="D2016">
        <v>-79.773069452893793</v>
      </c>
    </row>
    <row r="2017" spans="2:4" x14ac:dyDescent="0.3">
      <c r="B2017">
        <v>1965</v>
      </c>
      <c r="C2017">
        <v>16.830749328495642</v>
      </c>
      <c r="D2017">
        <v>-8.8307493284956422</v>
      </c>
    </row>
    <row r="2018" spans="2:4" x14ac:dyDescent="0.3">
      <c r="B2018">
        <v>1966</v>
      </c>
      <c r="C2018">
        <v>91.355466643567297</v>
      </c>
      <c r="D2018">
        <v>-83.355466643567297</v>
      </c>
    </row>
    <row r="2019" spans="2:4" x14ac:dyDescent="0.3">
      <c r="B2019">
        <v>1967</v>
      </c>
      <c r="C2019">
        <v>168.0823501970616</v>
      </c>
      <c r="D2019">
        <v>-161.0823501970616</v>
      </c>
    </row>
    <row r="2020" spans="2:4" x14ac:dyDescent="0.3">
      <c r="B2020">
        <v>1968</v>
      </c>
      <c r="C2020">
        <v>204.13894529799632</v>
      </c>
      <c r="D2020">
        <v>-197.13894529799632</v>
      </c>
    </row>
    <row r="2021" spans="2:4" x14ac:dyDescent="0.3">
      <c r="B2021">
        <v>1969</v>
      </c>
      <c r="C2021">
        <v>42.582136926388984</v>
      </c>
      <c r="D2021">
        <v>-35.582136926388984</v>
      </c>
    </row>
    <row r="2022" spans="2:4" x14ac:dyDescent="0.3">
      <c r="B2022">
        <v>1970</v>
      </c>
      <c r="C2022">
        <v>-41.883344887477975</v>
      </c>
      <c r="D2022">
        <v>48.883344887477975</v>
      </c>
    </row>
    <row r="2023" spans="2:4" x14ac:dyDescent="0.3">
      <c r="B2023">
        <v>1971</v>
      </c>
      <c r="C2023">
        <v>18.714997201512233</v>
      </c>
      <c r="D2023">
        <v>-11.714997201512233</v>
      </c>
    </row>
    <row r="2024" spans="2:4" x14ac:dyDescent="0.3">
      <c r="B2024">
        <v>1972</v>
      </c>
      <c r="C2024">
        <v>18.714997201512233</v>
      </c>
      <c r="D2024">
        <v>-11.714997201512233</v>
      </c>
    </row>
    <row r="2025" spans="2:4" x14ac:dyDescent="0.3">
      <c r="B2025">
        <v>1973</v>
      </c>
      <c r="C2025">
        <v>69.357066578760481</v>
      </c>
      <c r="D2025">
        <v>-62.357066578760481</v>
      </c>
    </row>
    <row r="2026" spans="2:4" x14ac:dyDescent="0.3">
      <c r="B2026">
        <v>1974</v>
      </c>
      <c r="C2026">
        <v>110.57014248445248</v>
      </c>
      <c r="D2026">
        <v>-103.57014248445248</v>
      </c>
    </row>
    <row r="2027" spans="2:4" x14ac:dyDescent="0.3">
      <c r="B2027">
        <v>1975</v>
      </c>
      <c r="C2027">
        <v>71.039707683470766</v>
      </c>
      <c r="D2027">
        <v>-64.039707683470766</v>
      </c>
    </row>
    <row r="2028" spans="2:4" x14ac:dyDescent="0.3">
      <c r="B2028">
        <v>1976</v>
      </c>
      <c r="C2028">
        <v>157.26537166678122</v>
      </c>
      <c r="D2028">
        <v>-150.26537166678122</v>
      </c>
    </row>
    <row r="2029" spans="2:4" x14ac:dyDescent="0.3">
      <c r="B2029">
        <v>1977</v>
      </c>
      <c r="C2029">
        <v>129.07919463626561</v>
      </c>
      <c r="D2029">
        <v>-122.07919463626561</v>
      </c>
    </row>
    <row r="2030" spans="2:4" x14ac:dyDescent="0.3">
      <c r="B2030">
        <v>1978</v>
      </c>
      <c r="C2030">
        <v>159.38224273399737</v>
      </c>
      <c r="D2030">
        <v>-152.38224273399737</v>
      </c>
    </row>
    <row r="2031" spans="2:4" x14ac:dyDescent="0.3">
      <c r="B2031">
        <v>1979</v>
      </c>
      <c r="C2031">
        <v>200.36269544548981</v>
      </c>
      <c r="D2031">
        <v>-193.36269544548981</v>
      </c>
    </row>
    <row r="2032" spans="2:4" x14ac:dyDescent="0.3">
      <c r="B2032">
        <v>1980</v>
      </c>
      <c r="C2032">
        <v>217.98777945934455</v>
      </c>
      <c r="D2032">
        <v>-210.98777945934455</v>
      </c>
    </row>
    <row r="2033" spans="2:4" x14ac:dyDescent="0.3">
      <c r="B2033">
        <v>1981</v>
      </c>
      <c r="C2033">
        <v>53.026918345950065</v>
      </c>
      <c r="D2033">
        <v>-46.026918345950065</v>
      </c>
    </row>
    <row r="2034" spans="2:4" x14ac:dyDescent="0.3">
      <c r="B2034">
        <v>1982</v>
      </c>
      <c r="C2034">
        <v>87.656757855793984</v>
      </c>
      <c r="D2034">
        <v>-80.656757855793984</v>
      </c>
    </row>
    <row r="2035" spans="2:4" x14ac:dyDescent="0.3">
      <c r="B2035">
        <v>1983</v>
      </c>
      <c r="C2035">
        <v>168.1521371553215</v>
      </c>
      <c r="D2035">
        <v>-161.1521371553215</v>
      </c>
    </row>
    <row r="2036" spans="2:4" x14ac:dyDescent="0.3">
      <c r="B2036">
        <v>1984</v>
      </c>
      <c r="C2036">
        <v>15.54356765392464</v>
      </c>
      <c r="D2036">
        <v>-8.5435676539246401</v>
      </c>
    </row>
    <row r="2037" spans="2:4" x14ac:dyDescent="0.3">
      <c r="B2037">
        <v>1985</v>
      </c>
      <c r="C2037">
        <v>129.51342459877151</v>
      </c>
      <c r="D2037">
        <v>-122.51342459877151</v>
      </c>
    </row>
    <row r="2038" spans="2:4" x14ac:dyDescent="0.3">
      <c r="B2038">
        <v>1986</v>
      </c>
      <c r="C2038">
        <v>138.57022095960843</v>
      </c>
      <c r="D2038">
        <v>-131.57022095960843</v>
      </c>
    </row>
    <row r="2039" spans="2:4" x14ac:dyDescent="0.3">
      <c r="B2039">
        <v>1987</v>
      </c>
      <c r="C2039">
        <v>109.29846902282813</v>
      </c>
      <c r="D2039">
        <v>-102.29846902282813</v>
      </c>
    </row>
    <row r="2040" spans="2:4" x14ac:dyDescent="0.3">
      <c r="B2040">
        <v>1988</v>
      </c>
      <c r="C2040">
        <v>66.472538970685719</v>
      </c>
      <c r="D2040">
        <v>-60.472538970685719</v>
      </c>
    </row>
    <row r="2041" spans="2:4" x14ac:dyDescent="0.3">
      <c r="B2041">
        <v>1989</v>
      </c>
      <c r="C2041">
        <v>-41.883344887477975</v>
      </c>
      <c r="D2041">
        <v>47.883344887477975</v>
      </c>
    </row>
    <row r="2042" spans="2:4" x14ac:dyDescent="0.3">
      <c r="B2042">
        <v>1990</v>
      </c>
      <c r="C2042">
        <v>46.43592784362869</v>
      </c>
      <c r="D2042">
        <v>-40.43592784362869</v>
      </c>
    </row>
    <row r="2043" spans="2:4" x14ac:dyDescent="0.3">
      <c r="B2043">
        <v>1991</v>
      </c>
      <c r="C2043">
        <v>-24.653720303762526</v>
      </c>
      <c r="D2043">
        <v>30.653720303762526</v>
      </c>
    </row>
    <row r="2044" spans="2:4" x14ac:dyDescent="0.3">
      <c r="B2044">
        <v>1992</v>
      </c>
      <c r="C2044">
        <v>781.86640219912283</v>
      </c>
      <c r="D2044">
        <v>-775.86640219912283</v>
      </c>
    </row>
    <row r="2045" spans="2:4" x14ac:dyDescent="0.3">
      <c r="B2045">
        <v>1993</v>
      </c>
      <c r="C2045">
        <v>33.765717866224975</v>
      </c>
      <c r="D2045">
        <v>-27.765717866224975</v>
      </c>
    </row>
    <row r="2046" spans="2:4" x14ac:dyDescent="0.3">
      <c r="B2046">
        <v>1994</v>
      </c>
      <c r="C2046">
        <v>157.77714269402031</v>
      </c>
      <c r="D2046">
        <v>-151.77714269402031</v>
      </c>
    </row>
    <row r="2047" spans="2:4" x14ac:dyDescent="0.3">
      <c r="B2047">
        <v>1995</v>
      </c>
      <c r="C2047">
        <v>157.77714269402031</v>
      </c>
      <c r="D2047">
        <v>-151.77714269402031</v>
      </c>
    </row>
    <row r="2048" spans="2:4" x14ac:dyDescent="0.3">
      <c r="B2048">
        <v>1996</v>
      </c>
      <c r="C2048">
        <v>35.339801480308779</v>
      </c>
      <c r="D2048">
        <v>-29.339801480308779</v>
      </c>
    </row>
    <row r="2049" spans="2:4" x14ac:dyDescent="0.3">
      <c r="B2049">
        <v>1997</v>
      </c>
      <c r="C2049">
        <v>91.968041054959514</v>
      </c>
      <c r="D2049">
        <v>-85.968041054959514</v>
      </c>
    </row>
    <row r="2050" spans="2:4" x14ac:dyDescent="0.3">
      <c r="B2050">
        <v>1998</v>
      </c>
      <c r="C2050">
        <v>124.89973124714652</v>
      </c>
      <c r="D2050">
        <v>-118.89973124714652</v>
      </c>
    </row>
    <row r="2051" spans="2:4" x14ac:dyDescent="0.3">
      <c r="B2051">
        <v>1999</v>
      </c>
      <c r="C2051">
        <v>174.36317644045022</v>
      </c>
      <c r="D2051">
        <v>-168.36317644045022</v>
      </c>
    </row>
    <row r="2052" spans="2:4" x14ac:dyDescent="0.3">
      <c r="B2052">
        <v>2000</v>
      </c>
      <c r="C2052">
        <v>108.44551731076299</v>
      </c>
      <c r="D2052">
        <v>-102.44551731076299</v>
      </c>
    </row>
    <row r="2053" spans="2:4" x14ac:dyDescent="0.3">
      <c r="B2053">
        <v>2001</v>
      </c>
      <c r="C2053">
        <v>119.85956203948899</v>
      </c>
      <c r="D2053">
        <v>-113.85956203948899</v>
      </c>
    </row>
    <row r="2054" spans="2:4" x14ac:dyDescent="0.3">
      <c r="B2054">
        <v>2002</v>
      </c>
      <c r="C2054">
        <v>113.89665416150646</v>
      </c>
      <c r="D2054">
        <v>-107.89665416150646</v>
      </c>
    </row>
    <row r="2055" spans="2:4" x14ac:dyDescent="0.3">
      <c r="B2055">
        <v>2003</v>
      </c>
      <c r="C2055">
        <v>144.91308005478359</v>
      </c>
      <c r="D2055">
        <v>-138.91308005478359</v>
      </c>
    </row>
    <row r="2056" spans="2:4" x14ac:dyDescent="0.3">
      <c r="B2056">
        <v>2004</v>
      </c>
      <c r="C2056">
        <v>181.30310173407099</v>
      </c>
      <c r="D2056">
        <v>-175.30310173407099</v>
      </c>
    </row>
    <row r="2057" spans="2:4" x14ac:dyDescent="0.3">
      <c r="B2057">
        <v>2005</v>
      </c>
      <c r="C2057">
        <v>47.195830278013972</v>
      </c>
      <c r="D2057">
        <v>-41.195830278013972</v>
      </c>
    </row>
    <row r="2058" spans="2:4" x14ac:dyDescent="0.3">
      <c r="B2058">
        <v>2006</v>
      </c>
      <c r="C2058">
        <v>134.89477449125508</v>
      </c>
      <c r="D2058">
        <v>-128.89477449125508</v>
      </c>
    </row>
    <row r="2059" spans="2:4" x14ac:dyDescent="0.3">
      <c r="B2059">
        <v>2007</v>
      </c>
      <c r="C2059">
        <v>42.310743199822809</v>
      </c>
      <c r="D2059">
        <v>-36.310743199822809</v>
      </c>
    </row>
    <row r="2060" spans="2:4" x14ac:dyDescent="0.3">
      <c r="B2060">
        <v>2008</v>
      </c>
      <c r="C2060">
        <v>198.85839878966584</v>
      </c>
      <c r="D2060">
        <v>-192.85839878966584</v>
      </c>
    </row>
    <row r="2061" spans="2:4" x14ac:dyDescent="0.3">
      <c r="B2061">
        <v>2009</v>
      </c>
      <c r="C2061">
        <v>82.461506518670063</v>
      </c>
      <c r="D2061">
        <v>-76.461506518670063</v>
      </c>
    </row>
    <row r="2062" spans="2:4" x14ac:dyDescent="0.3">
      <c r="B2062">
        <v>2010</v>
      </c>
      <c r="C2062">
        <v>-41.883344887477975</v>
      </c>
      <c r="D2062">
        <v>47.883344887477975</v>
      </c>
    </row>
    <row r="2063" spans="2:4" x14ac:dyDescent="0.3">
      <c r="B2063">
        <v>2011</v>
      </c>
      <c r="C2063">
        <v>127.14066801793581</v>
      </c>
      <c r="D2063">
        <v>-121.14066801793581</v>
      </c>
    </row>
    <row r="2064" spans="2:4" x14ac:dyDescent="0.3">
      <c r="B2064">
        <v>2012</v>
      </c>
      <c r="C2064">
        <v>12.511712022856813</v>
      </c>
      <c r="D2064">
        <v>-6.5117120228568126</v>
      </c>
    </row>
    <row r="2065" spans="2:4" x14ac:dyDescent="0.3">
      <c r="B2065">
        <v>2013</v>
      </c>
      <c r="C2065">
        <v>83.872753896814174</v>
      </c>
      <c r="D2065">
        <v>-77.872753896814174</v>
      </c>
    </row>
    <row r="2066" spans="2:4" x14ac:dyDescent="0.3">
      <c r="B2066">
        <v>2014</v>
      </c>
      <c r="C2066">
        <v>16.706683624922533</v>
      </c>
      <c r="D2066">
        <v>-10.706683624922533</v>
      </c>
    </row>
    <row r="2067" spans="2:4" x14ac:dyDescent="0.3">
      <c r="B2067">
        <v>2015</v>
      </c>
      <c r="C2067">
        <v>44.885106548964814</v>
      </c>
      <c r="D2067">
        <v>-38.885106548964814</v>
      </c>
    </row>
    <row r="2068" spans="2:4" x14ac:dyDescent="0.3">
      <c r="B2068">
        <v>2016</v>
      </c>
      <c r="C2068">
        <v>44.885106548964814</v>
      </c>
      <c r="D2068">
        <v>-38.885106548964814</v>
      </c>
    </row>
    <row r="2069" spans="2:4" x14ac:dyDescent="0.3">
      <c r="B2069">
        <v>2017</v>
      </c>
      <c r="C2069">
        <v>44.885106548964814</v>
      </c>
      <c r="D2069">
        <v>-38.885106548964814</v>
      </c>
    </row>
    <row r="2070" spans="2:4" x14ac:dyDescent="0.3">
      <c r="B2070">
        <v>2018</v>
      </c>
      <c r="C2070">
        <v>51.04962119525365</v>
      </c>
      <c r="D2070">
        <v>-45.04962119525365</v>
      </c>
    </row>
    <row r="2071" spans="2:4" x14ac:dyDescent="0.3">
      <c r="B2071">
        <v>2019</v>
      </c>
      <c r="C2071">
        <v>111.21373332173798</v>
      </c>
      <c r="D2071">
        <v>-105.21373332173798</v>
      </c>
    </row>
    <row r="2072" spans="2:4" x14ac:dyDescent="0.3">
      <c r="B2072">
        <v>2020</v>
      </c>
      <c r="C2072">
        <v>5.9750002658486494</v>
      </c>
      <c r="D2072">
        <v>2.4999734151350594E-2</v>
      </c>
    </row>
    <row r="2073" spans="2:4" x14ac:dyDescent="0.3">
      <c r="B2073">
        <v>2021</v>
      </c>
      <c r="C2073">
        <v>101.02483741579644</v>
      </c>
      <c r="D2073">
        <v>-95.024837415796441</v>
      </c>
    </row>
    <row r="2074" spans="2:4" x14ac:dyDescent="0.3">
      <c r="B2074">
        <v>2022</v>
      </c>
      <c r="C2074">
        <v>44.101941795159576</v>
      </c>
      <c r="D2074">
        <v>-38.101941795159576</v>
      </c>
    </row>
    <row r="2075" spans="2:4" x14ac:dyDescent="0.3">
      <c r="B2075">
        <v>2023</v>
      </c>
      <c r="C2075">
        <v>208.34942511300869</v>
      </c>
      <c r="D2075">
        <v>-202.34942511300869</v>
      </c>
    </row>
    <row r="2076" spans="2:4" x14ac:dyDescent="0.3">
      <c r="B2076">
        <v>2024</v>
      </c>
      <c r="C2076">
        <v>84.105377091013764</v>
      </c>
      <c r="D2076">
        <v>-78.105377091013764</v>
      </c>
    </row>
    <row r="2077" spans="2:4" x14ac:dyDescent="0.3">
      <c r="B2077">
        <v>2025</v>
      </c>
      <c r="C2077">
        <v>136.63944844775193</v>
      </c>
      <c r="D2077">
        <v>-131.63944844775193</v>
      </c>
    </row>
    <row r="2078" spans="2:4" x14ac:dyDescent="0.3">
      <c r="B2078">
        <v>2026</v>
      </c>
      <c r="C2078">
        <v>65.549800300360715</v>
      </c>
      <c r="D2078">
        <v>-60.549800300360715</v>
      </c>
    </row>
    <row r="2079" spans="2:4" x14ac:dyDescent="0.3">
      <c r="B2079">
        <v>2027</v>
      </c>
      <c r="C2079">
        <v>152.61290778278965</v>
      </c>
      <c r="D2079">
        <v>-147.61290778278965</v>
      </c>
    </row>
    <row r="2080" spans="2:4" x14ac:dyDescent="0.3">
      <c r="B2080">
        <v>2028</v>
      </c>
      <c r="C2080">
        <v>29.089991662813446</v>
      </c>
      <c r="D2080">
        <v>-24.089991662813446</v>
      </c>
    </row>
    <row r="2081" spans="2:4" x14ac:dyDescent="0.3">
      <c r="B2081">
        <v>2029</v>
      </c>
      <c r="C2081">
        <v>164.96519939478725</v>
      </c>
      <c r="D2081">
        <v>-159.96519939478725</v>
      </c>
    </row>
    <row r="2082" spans="2:4" x14ac:dyDescent="0.3">
      <c r="B2082">
        <v>2030</v>
      </c>
      <c r="C2082">
        <v>164.96519939478725</v>
      </c>
      <c r="D2082">
        <v>-159.96519939478725</v>
      </c>
    </row>
    <row r="2083" spans="2:4" x14ac:dyDescent="0.3">
      <c r="B2083">
        <v>2031</v>
      </c>
      <c r="C2083">
        <v>58.850252307412859</v>
      </c>
      <c r="D2083">
        <v>-53.850252307412859</v>
      </c>
    </row>
    <row r="2084" spans="2:4" x14ac:dyDescent="0.3">
      <c r="B2084">
        <v>2032</v>
      </c>
      <c r="C2084">
        <v>91.060810597581167</v>
      </c>
      <c r="D2084">
        <v>-86.060810597581167</v>
      </c>
    </row>
    <row r="2085" spans="2:4" x14ac:dyDescent="0.3">
      <c r="B2085">
        <v>2033</v>
      </c>
      <c r="C2085">
        <v>-68.844373095209136</v>
      </c>
      <c r="D2085">
        <v>73.844373095209136</v>
      </c>
    </row>
    <row r="2086" spans="2:4" x14ac:dyDescent="0.3">
      <c r="B2086">
        <v>2034</v>
      </c>
      <c r="C2086">
        <v>133.32844498364457</v>
      </c>
      <c r="D2086">
        <v>-128.32844498364457</v>
      </c>
    </row>
    <row r="2087" spans="2:4" x14ac:dyDescent="0.3">
      <c r="B2087">
        <v>2035</v>
      </c>
      <c r="C2087">
        <v>133.32844498364457</v>
      </c>
      <c r="D2087">
        <v>-128.32844498364457</v>
      </c>
    </row>
    <row r="2088" spans="2:4" x14ac:dyDescent="0.3">
      <c r="B2088">
        <v>2036</v>
      </c>
      <c r="C2088">
        <v>319.93877137054648</v>
      </c>
      <c r="D2088">
        <v>-314.93877137054648</v>
      </c>
    </row>
    <row r="2089" spans="2:4" x14ac:dyDescent="0.3">
      <c r="B2089">
        <v>2037</v>
      </c>
      <c r="C2089">
        <v>254.1994566897456</v>
      </c>
      <c r="D2089">
        <v>-249.1994566897456</v>
      </c>
    </row>
    <row r="2090" spans="2:4" x14ac:dyDescent="0.3">
      <c r="B2090">
        <v>2038</v>
      </c>
      <c r="C2090">
        <v>-3.9425019135267121</v>
      </c>
      <c r="D2090">
        <v>8.9425019135267121</v>
      </c>
    </row>
    <row r="2091" spans="2:4" x14ac:dyDescent="0.3">
      <c r="B2091">
        <v>2039</v>
      </c>
      <c r="C2091">
        <v>76.560631492474101</v>
      </c>
      <c r="D2091">
        <v>-71.560631492474101</v>
      </c>
    </row>
    <row r="2092" spans="2:4" x14ac:dyDescent="0.3">
      <c r="B2092">
        <v>2040</v>
      </c>
      <c r="C2092">
        <v>76.560631492474101</v>
      </c>
      <c r="D2092">
        <v>-71.560631492474101</v>
      </c>
    </row>
    <row r="2093" spans="2:4" x14ac:dyDescent="0.3">
      <c r="B2093">
        <v>2041</v>
      </c>
      <c r="C2093">
        <v>71.388642474770137</v>
      </c>
      <c r="D2093">
        <v>-66.388642474770137</v>
      </c>
    </row>
    <row r="2094" spans="2:4" x14ac:dyDescent="0.3">
      <c r="B2094">
        <v>2042</v>
      </c>
      <c r="C2094">
        <v>72.195069547995331</v>
      </c>
      <c r="D2094">
        <v>-67.195069547995331</v>
      </c>
    </row>
    <row r="2095" spans="2:4" x14ac:dyDescent="0.3">
      <c r="B2095">
        <v>2043</v>
      </c>
      <c r="C2095">
        <v>107.89497575115732</v>
      </c>
      <c r="D2095">
        <v>-102.89497575115732</v>
      </c>
    </row>
    <row r="2096" spans="2:4" x14ac:dyDescent="0.3">
      <c r="B2096">
        <v>2044</v>
      </c>
      <c r="C2096">
        <v>100.15637749078468</v>
      </c>
      <c r="D2096">
        <v>-95.156377490784678</v>
      </c>
    </row>
    <row r="2097" spans="2:4" x14ac:dyDescent="0.3">
      <c r="B2097">
        <v>2045</v>
      </c>
      <c r="C2097">
        <v>18.947620395711809</v>
      </c>
      <c r="D2097">
        <v>-13.947620395711809</v>
      </c>
    </row>
    <row r="2098" spans="2:4" x14ac:dyDescent="0.3">
      <c r="B2098">
        <v>2046</v>
      </c>
      <c r="C2098">
        <v>-41.883344887477975</v>
      </c>
      <c r="D2098">
        <v>46.883344887477975</v>
      </c>
    </row>
    <row r="2099" spans="2:4" x14ac:dyDescent="0.3">
      <c r="B2099">
        <v>2047</v>
      </c>
      <c r="C2099">
        <v>122.433925388631</v>
      </c>
      <c r="D2099">
        <v>-117.433925388631</v>
      </c>
    </row>
    <row r="2100" spans="2:4" x14ac:dyDescent="0.3">
      <c r="B2100">
        <v>2048</v>
      </c>
      <c r="C2100">
        <v>122.433925388631</v>
      </c>
      <c r="D2100">
        <v>-117.433925388631</v>
      </c>
    </row>
    <row r="2101" spans="2:4" x14ac:dyDescent="0.3">
      <c r="B2101">
        <v>2049</v>
      </c>
      <c r="C2101">
        <v>102.73074083992668</v>
      </c>
      <c r="D2101">
        <v>-97.730740839926682</v>
      </c>
    </row>
    <row r="2102" spans="2:4" x14ac:dyDescent="0.3">
      <c r="B2102">
        <v>2050</v>
      </c>
      <c r="C2102">
        <v>-41.883344887477975</v>
      </c>
      <c r="D2102">
        <v>46.883344887477975</v>
      </c>
    </row>
    <row r="2103" spans="2:4" x14ac:dyDescent="0.3">
      <c r="B2103">
        <v>2051</v>
      </c>
      <c r="C2103">
        <v>58.353989493120423</v>
      </c>
      <c r="D2103">
        <v>-53.353989493120423</v>
      </c>
    </row>
    <row r="2104" spans="2:4" x14ac:dyDescent="0.3">
      <c r="B2104">
        <v>2052</v>
      </c>
      <c r="C2104">
        <v>83.919278535654115</v>
      </c>
      <c r="D2104">
        <v>-78.919278535654115</v>
      </c>
    </row>
    <row r="2105" spans="2:4" x14ac:dyDescent="0.3">
      <c r="B2105">
        <v>2053</v>
      </c>
      <c r="C2105">
        <v>25.461069833300016</v>
      </c>
      <c r="D2105">
        <v>-20.461069833300016</v>
      </c>
    </row>
    <row r="2106" spans="2:4" x14ac:dyDescent="0.3">
      <c r="B2106">
        <v>2054</v>
      </c>
      <c r="C2106">
        <v>70.202264184352288</v>
      </c>
      <c r="D2106">
        <v>-65.202264184352288</v>
      </c>
    </row>
    <row r="2107" spans="2:4" x14ac:dyDescent="0.3">
      <c r="B2107">
        <v>2055</v>
      </c>
      <c r="C2107">
        <v>234.48851803456796</v>
      </c>
      <c r="D2107">
        <v>-229.48851803456796</v>
      </c>
    </row>
    <row r="2108" spans="2:4" x14ac:dyDescent="0.3">
      <c r="B2108">
        <v>2056</v>
      </c>
      <c r="C2108">
        <v>80.871914691639631</v>
      </c>
      <c r="D2108">
        <v>-75.871914691639631</v>
      </c>
    </row>
    <row r="2109" spans="2:4" x14ac:dyDescent="0.3">
      <c r="B2109">
        <v>2057</v>
      </c>
      <c r="C2109">
        <v>73.08679179242705</v>
      </c>
      <c r="D2109">
        <v>-68.08679179242705</v>
      </c>
    </row>
    <row r="2110" spans="2:4" x14ac:dyDescent="0.3">
      <c r="B2110">
        <v>2058</v>
      </c>
      <c r="C2110">
        <v>213.83933249611874</v>
      </c>
      <c r="D2110">
        <v>-208.83933249611874</v>
      </c>
    </row>
    <row r="2111" spans="2:4" x14ac:dyDescent="0.3">
      <c r="B2111">
        <v>2059</v>
      </c>
      <c r="C2111">
        <v>194.39203346103398</v>
      </c>
      <c r="D2111">
        <v>-189.39203346103398</v>
      </c>
    </row>
    <row r="2112" spans="2:4" x14ac:dyDescent="0.3">
      <c r="B2112">
        <v>2060</v>
      </c>
      <c r="C2112">
        <v>-41.883344887477975</v>
      </c>
      <c r="D2112">
        <v>46.883344887477975</v>
      </c>
    </row>
    <row r="2113" spans="2:4" x14ac:dyDescent="0.3">
      <c r="B2113">
        <v>2061</v>
      </c>
      <c r="C2113">
        <v>140.77238719803111</v>
      </c>
      <c r="D2113">
        <v>-135.77238719803111</v>
      </c>
    </row>
    <row r="2114" spans="2:4" x14ac:dyDescent="0.3">
      <c r="B2114">
        <v>2062</v>
      </c>
      <c r="C2114">
        <v>101.2497065035227</v>
      </c>
      <c r="D2114">
        <v>-97.249706503522702</v>
      </c>
    </row>
    <row r="2115" spans="2:4" x14ac:dyDescent="0.3">
      <c r="B2115">
        <v>2063</v>
      </c>
      <c r="C2115">
        <v>87.32333127744127</v>
      </c>
      <c r="D2115">
        <v>-83.32333127744127</v>
      </c>
    </row>
    <row r="2116" spans="2:4" x14ac:dyDescent="0.3">
      <c r="B2116">
        <v>2064</v>
      </c>
      <c r="C2116">
        <v>103.92487323681786</v>
      </c>
      <c r="D2116">
        <v>-99.924873236817859</v>
      </c>
    </row>
    <row r="2117" spans="2:4" x14ac:dyDescent="0.3">
      <c r="B2117">
        <v>2065</v>
      </c>
      <c r="C2117">
        <v>58.338481280173767</v>
      </c>
      <c r="D2117">
        <v>-54.338481280173767</v>
      </c>
    </row>
    <row r="2118" spans="2:4" x14ac:dyDescent="0.3">
      <c r="B2118">
        <v>2066</v>
      </c>
      <c r="C2118">
        <v>58.338481280173767</v>
      </c>
      <c r="D2118">
        <v>-54.338481280173767</v>
      </c>
    </row>
    <row r="2119" spans="2:4" x14ac:dyDescent="0.3">
      <c r="B2119">
        <v>2067</v>
      </c>
      <c r="C2119">
        <v>82.484768838090048</v>
      </c>
      <c r="D2119">
        <v>-78.484768838090048</v>
      </c>
    </row>
    <row r="2120" spans="2:4" x14ac:dyDescent="0.3">
      <c r="B2120">
        <v>2068</v>
      </c>
      <c r="C2120">
        <v>147.16177093204618</v>
      </c>
      <c r="D2120">
        <v>-143.16177093204618</v>
      </c>
    </row>
    <row r="2121" spans="2:4" x14ac:dyDescent="0.3">
      <c r="B2121">
        <v>2069</v>
      </c>
      <c r="C2121">
        <v>45.683779515716708</v>
      </c>
      <c r="D2121">
        <v>-41.683779515716708</v>
      </c>
    </row>
    <row r="2122" spans="2:4" x14ac:dyDescent="0.3">
      <c r="B2122">
        <v>2070</v>
      </c>
      <c r="C2122">
        <v>108.96504244447539</v>
      </c>
      <c r="D2122">
        <v>-104.96504244447539</v>
      </c>
    </row>
    <row r="2123" spans="2:4" x14ac:dyDescent="0.3">
      <c r="B2123">
        <v>2071</v>
      </c>
      <c r="C2123">
        <v>73.916481185072229</v>
      </c>
      <c r="D2123">
        <v>-69.916481185072229</v>
      </c>
    </row>
    <row r="2124" spans="2:4" x14ac:dyDescent="0.3">
      <c r="B2124">
        <v>2072</v>
      </c>
      <c r="C2124">
        <v>-20.598322618216542</v>
      </c>
      <c r="D2124">
        <v>24.598322618216542</v>
      </c>
    </row>
    <row r="2125" spans="2:4" x14ac:dyDescent="0.3">
      <c r="B2125">
        <v>2073</v>
      </c>
      <c r="C2125">
        <v>161.25098239406731</v>
      </c>
      <c r="D2125">
        <v>-157.25098239406731</v>
      </c>
    </row>
    <row r="2126" spans="2:4" x14ac:dyDescent="0.3">
      <c r="B2126">
        <v>2074</v>
      </c>
      <c r="C2126">
        <v>95.550438245633018</v>
      </c>
      <c r="D2126">
        <v>-91.550438245633018</v>
      </c>
    </row>
    <row r="2127" spans="2:4" x14ac:dyDescent="0.3">
      <c r="B2127">
        <v>2075</v>
      </c>
      <c r="C2127">
        <v>120.33256253436147</v>
      </c>
      <c r="D2127">
        <v>-116.33256253436147</v>
      </c>
    </row>
    <row r="2128" spans="2:4" x14ac:dyDescent="0.3">
      <c r="B2128">
        <v>2076</v>
      </c>
      <c r="C2128">
        <v>103.30454471895231</v>
      </c>
      <c r="D2128">
        <v>-99.304544718952314</v>
      </c>
    </row>
    <row r="2129" spans="2:4" x14ac:dyDescent="0.3">
      <c r="B2129">
        <v>2077</v>
      </c>
      <c r="C2129">
        <v>89.781383029483493</v>
      </c>
      <c r="D2129">
        <v>-85.781383029483493</v>
      </c>
    </row>
    <row r="2130" spans="2:4" x14ac:dyDescent="0.3">
      <c r="B2130">
        <v>2078</v>
      </c>
      <c r="C2130">
        <v>30.330648698544536</v>
      </c>
      <c r="D2130">
        <v>-26.330648698544536</v>
      </c>
    </row>
    <row r="2131" spans="2:4" x14ac:dyDescent="0.3">
      <c r="B2131">
        <v>2079</v>
      </c>
      <c r="C2131">
        <v>68.031114371822895</v>
      </c>
      <c r="D2131">
        <v>-64.031114371822895</v>
      </c>
    </row>
    <row r="2132" spans="2:4" x14ac:dyDescent="0.3">
      <c r="B2132">
        <v>2080</v>
      </c>
      <c r="C2132">
        <v>59.059613182192464</v>
      </c>
      <c r="D2132">
        <v>-55.059613182192464</v>
      </c>
    </row>
    <row r="2133" spans="2:4" x14ac:dyDescent="0.3">
      <c r="B2133">
        <v>2081</v>
      </c>
      <c r="C2133">
        <v>169.98986038949818</v>
      </c>
      <c r="D2133">
        <v>-165.98986038949818</v>
      </c>
    </row>
    <row r="2134" spans="2:4" x14ac:dyDescent="0.3">
      <c r="B2134">
        <v>2082</v>
      </c>
      <c r="C2134">
        <v>169.98986038949818</v>
      </c>
      <c r="D2134">
        <v>-165.98986038949818</v>
      </c>
    </row>
    <row r="2135" spans="2:4" x14ac:dyDescent="0.3">
      <c r="B2135">
        <v>2083</v>
      </c>
      <c r="C2135">
        <v>160.42129300142216</v>
      </c>
      <c r="D2135">
        <v>-156.42129300142216</v>
      </c>
    </row>
    <row r="2136" spans="2:4" x14ac:dyDescent="0.3">
      <c r="B2136">
        <v>2084</v>
      </c>
      <c r="C2136">
        <v>166.08179072694526</v>
      </c>
      <c r="D2136">
        <v>-162.08179072694526</v>
      </c>
    </row>
    <row r="2137" spans="2:4" x14ac:dyDescent="0.3">
      <c r="B2137">
        <v>2085</v>
      </c>
      <c r="C2137">
        <v>136.81003879016495</v>
      </c>
      <c r="D2137">
        <v>-132.81003879016495</v>
      </c>
    </row>
    <row r="2138" spans="2:4" x14ac:dyDescent="0.3">
      <c r="B2138">
        <v>2086</v>
      </c>
      <c r="C2138">
        <v>83.081835036535608</v>
      </c>
      <c r="D2138">
        <v>-79.081835036535608</v>
      </c>
    </row>
    <row r="2139" spans="2:4" x14ac:dyDescent="0.3">
      <c r="B2139">
        <v>2087</v>
      </c>
      <c r="C2139">
        <v>95.178241134913691</v>
      </c>
      <c r="D2139">
        <v>-91.178241134913691</v>
      </c>
    </row>
    <row r="2140" spans="2:4" x14ac:dyDescent="0.3">
      <c r="B2140">
        <v>2088</v>
      </c>
      <c r="C2140">
        <v>34.455833342350388</v>
      </c>
      <c r="D2140">
        <v>-30.455833342350388</v>
      </c>
    </row>
    <row r="2141" spans="2:4" x14ac:dyDescent="0.3">
      <c r="B2141">
        <v>2089</v>
      </c>
      <c r="C2141">
        <v>79.452913207022192</v>
      </c>
      <c r="D2141">
        <v>-75.452913207022192</v>
      </c>
    </row>
    <row r="2142" spans="2:4" x14ac:dyDescent="0.3">
      <c r="B2142">
        <v>2090</v>
      </c>
      <c r="C2142">
        <v>162.14270463849903</v>
      </c>
      <c r="D2142">
        <v>-158.14270463849903</v>
      </c>
    </row>
    <row r="2143" spans="2:4" x14ac:dyDescent="0.3">
      <c r="B2143">
        <v>2091</v>
      </c>
      <c r="C2143">
        <v>13.643811567961421</v>
      </c>
      <c r="D2143">
        <v>-9.6438115679614214</v>
      </c>
    </row>
    <row r="2144" spans="2:4" x14ac:dyDescent="0.3">
      <c r="B2144">
        <v>2092</v>
      </c>
      <c r="C2144">
        <v>185.3662535260903</v>
      </c>
      <c r="D2144">
        <v>-181.3662535260903</v>
      </c>
    </row>
    <row r="2145" spans="2:4" x14ac:dyDescent="0.3">
      <c r="B2145">
        <v>2093</v>
      </c>
      <c r="C2145">
        <v>233.36417259593668</v>
      </c>
      <c r="D2145">
        <v>-229.36417259593668</v>
      </c>
    </row>
    <row r="2146" spans="2:4" x14ac:dyDescent="0.3">
      <c r="B2146">
        <v>2094</v>
      </c>
      <c r="C2146">
        <v>16.567109708402796</v>
      </c>
      <c r="D2146">
        <v>-12.567109708402796</v>
      </c>
    </row>
    <row r="2147" spans="2:4" x14ac:dyDescent="0.3">
      <c r="B2147">
        <v>2095</v>
      </c>
      <c r="C2147">
        <v>108.32920571366321</v>
      </c>
      <c r="D2147">
        <v>-105.32920571366321</v>
      </c>
    </row>
    <row r="2148" spans="2:4" x14ac:dyDescent="0.3">
      <c r="B2148">
        <v>2096</v>
      </c>
      <c r="C2148">
        <v>111.19822510879135</v>
      </c>
      <c r="D2148">
        <v>-108.19822510879135</v>
      </c>
    </row>
    <row r="2149" spans="2:4" x14ac:dyDescent="0.3">
      <c r="B2149">
        <v>2097</v>
      </c>
      <c r="C2149">
        <v>146.99893469610649</v>
      </c>
      <c r="D2149">
        <v>-143.99893469610649</v>
      </c>
    </row>
    <row r="2150" spans="2:4" x14ac:dyDescent="0.3">
      <c r="B2150">
        <v>2098</v>
      </c>
      <c r="C2150">
        <v>189.71630725762242</v>
      </c>
      <c r="D2150">
        <v>-186.71630725762242</v>
      </c>
    </row>
    <row r="2151" spans="2:4" x14ac:dyDescent="0.3">
      <c r="B2151">
        <v>2099</v>
      </c>
      <c r="C2151">
        <v>89.424694131710794</v>
      </c>
      <c r="D2151">
        <v>-86.424694131710794</v>
      </c>
    </row>
    <row r="2152" spans="2:4" x14ac:dyDescent="0.3">
      <c r="B2152">
        <v>2100</v>
      </c>
      <c r="C2152">
        <v>40.310183729706438</v>
      </c>
      <c r="D2152">
        <v>-37.310183729706438</v>
      </c>
    </row>
    <row r="2153" spans="2:4" x14ac:dyDescent="0.3">
      <c r="B2153">
        <v>2101</v>
      </c>
      <c r="C2153">
        <v>185.2344337160439</v>
      </c>
      <c r="D2153">
        <v>-182.2344337160439</v>
      </c>
    </row>
    <row r="2154" spans="2:4" x14ac:dyDescent="0.3">
      <c r="B2154">
        <v>2102</v>
      </c>
      <c r="C2154">
        <v>-41.883344887477975</v>
      </c>
      <c r="D2154">
        <v>44.883344887477975</v>
      </c>
    </row>
    <row r="2155" spans="2:4" x14ac:dyDescent="0.3">
      <c r="B2155">
        <v>2103</v>
      </c>
      <c r="C2155">
        <v>28.128482460121859</v>
      </c>
      <c r="D2155">
        <v>-25.128482460121859</v>
      </c>
    </row>
    <row r="2156" spans="2:4" x14ac:dyDescent="0.3">
      <c r="B2156">
        <v>2104</v>
      </c>
      <c r="C2156">
        <v>118.34751127719173</v>
      </c>
      <c r="D2156">
        <v>-115.34751127719173</v>
      </c>
    </row>
    <row r="2157" spans="2:4" x14ac:dyDescent="0.3">
      <c r="B2157">
        <v>2105</v>
      </c>
      <c r="C2157">
        <v>75.08735126254345</v>
      </c>
      <c r="D2157">
        <v>-72.08735126254345</v>
      </c>
    </row>
    <row r="2158" spans="2:4" x14ac:dyDescent="0.3">
      <c r="B2158">
        <v>2106</v>
      </c>
      <c r="C2158">
        <v>-41.883344887477975</v>
      </c>
      <c r="D2158">
        <v>44.883344887477975</v>
      </c>
    </row>
    <row r="2159" spans="2:4" x14ac:dyDescent="0.3">
      <c r="B2159">
        <v>2107</v>
      </c>
      <c r="C2159">
        <v>92.914042044704473</v>
      </c>
      <c r="D2159">
        <v>-89.914042044704473</v>
      </c>
    </row>
    <row r="2160" spans="2:4" x14ac:dyDescent="0.3">
      <c r="B2160">
        <v>2108</v>
      </c>
      <c r="C2160">
        <v>34.285242999937367</v>
      </c>
      <c r="D2160">
        <v>-31.285242999937367</v>
      </c>
    </row>
    <row r="2161" spans="2:4" x14ac:dyDescent="0.3">
      <c r="B2161">
        <v>2109</v>
      </c>
      <c r="C2161">
        <v>24.135117626362415</v>
      </c>
      <c r="D2161">
        <v>-21.135117626362415</v>
      </c>
    </row>
    <row r="2162" spans="2:4" x14ac:dyDescent="0.3">
      <c r="B2162">
        <v>2110</v>
      </c>
      <c r="C2162">
        <v>169.32300723279269</v>
      </c>
      <c r="D2162">
        <v>-166.32300723279269</v>
      </c>
    </row>
    <row r="2163" spans="2:4" x14ac:dyDescent="0.3">
      <c r="B2163">
        <v>2111</v>
      </c>
      <c r="C2163">
        <v>132.10329616086014</v>
      </c>
      <c r="D2163">
        <v>-129.10329616086014</v>
      </c>
    </row>
    <row r="2164" spans="2:4" x14ac:dyDescent="0.3">
      <c r="B2164">
        <v>2112</v>
      </c>
      <c r="C2164">
        <v>15.636616931604479</v>
      </c>
      <c r="D2164">
        <v>-12.636616931604479</v>
      </c>
    </row>
    <row r="2165" spans="2:4" x14ac:dyDescent="0.3">
      <c r="B2165">
        <v>2113</v>
      </c>
      <c r="C2165">
        <v>143.32348822775313</v>
      </c>
      <c r="D2165">
        <v>-140.32348822775313</v>
      </c>
    </row>
    <row r="2166" spans="2:4" x14ac:dyDescent="0.3">
      <c r="B2166">
        <v>2114</v>
      </c>
      <c r="C2166">
        <v>199.19182536801861</v>
      </c>
      <c r="D2166">
        <v>-196.19182536801861</v>
      </c>
    </row>
    <row r="2167" spans="2:4" x14ac:dyDescent="0.3">
      <c r="B2167">
        <v>2115</v>
      </c>
      <c r="C2167">
        <v>54.934428538386612</v>
      </c>
      <c r="D2167">
        <v>-51.934428538386612</v>
      </c>
    </row>
    <row r="2168" spans="2:4" x14ac:dyDescent="0.3">
      <c r="B2168">
        <v>2116</v>
      </c>
      <c r="C2168">
        <v>54.934428538386612</v>
      </c>
      <c r="D2168">
        <v>-51.934428538386612</v>
      </c>
    </row>
    <row r="2169" spans="2:4" x14ac:dyDescent="0.3">
      <c r="B2169">
        <v>2117</v>
      </c>
      <c r="C2169">
        <v>71.504954071869918</v>
      </c>
      <c r="D2169">
        <v>-68.504954071869918</v>
      </c>
    </row>
    <row r="2170" spans="2:4" x14ac:dyDescent="0.3">
      <c r="B2170">
        <v>2118</v>
      </c>
      <c r="C2170">
        <v>146.99893469610649</v>
      </c>
      <c r="D2170">
        <v>-143.99893469610649</v>
      </c>
    </row>
    <row r="2171" spans="2:4" x14ac:dyDescent="0.3">
      <c r="B2171">
        <v>2119</v>
      </c>
      <c r="C2171">
        <v>166.8649554807505</v>
      </c>
      <c r="D2171">
        <v>-163.8649554807505</v>
      </c>
    </row>
    <row r="2172" spans="2:4" x14ac:dyDescent="0.3">
      <c r="B2172">
        <v>2120</v>
      </c>
      <c r="C2172">
        <v>166.8649554807505</v>
      </c>
      <c r="D2172">
        <v>-163.8649554807505</v>
      </c>
    </row>
    <row r="2173" spans="2:4" x14ac:dyDescent="0.3">
      <c r="B2173">
        <v>2121</v>
      </c>
      <c r="C2173">
        <v>74.025038675698681</v>
      </c>
      <c r="D2173">
        <v>-71.025038675698681</v>
      </c>
    </row>
    <row r="2174" spans="2:4" x14ac:dyDescent="0.3">
      <c r="B2174">
        <v>2122</v>
      </c>
      <c r="C2174">
        <v>-2.5622709612758854</v>
      </c>
      <c r="D2174">
        <v>5.5622709612758854</v>
      </c>
    </row>
    <row r="2175" spans="2:4" x14ac:dyDescent="0.3">
      <c r="B2175">
        <v>2123</v>
      </c>
      <c r="C2175">
        <v>72.908447343540729</v>
      </c>
      <c r="D2175">
        <v>-69.908447343540729</v>
      </c>
    </row>
    <row r="2176" spans="2:4" x14ac:dyDescent="0.3">
      <c r="B2176">
        <v>2124</v>
      </c>
      <c r="C2176">
        <v>138.95792628327439</v>
      </c>
      <c r="D2176">
        <v>-135.95792628327439</v>
      </c>
    </row>
    <row r="2177" spans="2:4" x14ac:dyDescent="0.3">
      <c r="B2177">
        <v>2125</v>
      </c>
      <c r="C2177">
        <v>75.986827613448469</v>
      </c>
      <c r="D2177">
        <v>-73.986827613448469</v>
      </c>
    </row>
    <row r="2178" spans="2:4" x14ac:dyDescent="0.3">
      <c r="B2178">
        <v>2126</v>
      </c>
      <c r="C2178">
        <v>-41.883344887477975</v>
      </c>
      <c r="D2178">
        <v>43.883344887477975</v>
      </c>
    </row>
    <row r="2179" spans="2:4" x14ac:dyDescent="0.3">
      <c r="B2179">
        <v>2127</v>
      </c>
      <c r="C2179">
        <v>94.82155223714102</v>
      </c>
      <c r="D2179">
        <v>-92.82155223714102</v>
      </c>
    </row>
    <row r="2180" spans="2:4" x14ac:dyDescent="0.3">
      <c r="B2180">
        <v>2128</v>
      </c>
      <c r="C2180">
        <v>62.649764479339296</v>
      </c>
      <c r="D2180">
        <v>-60.649764479339296</v>
      </c>
    </row>
    <row r="2181" spans="2:4" x14ac:dyDescent="0.3">
      <c r="B2181">
        <v>2129</v>
      </c>
      <c r="C2181">
        <v>190.01096330360855</v>
      </c>
      <c r="D2181">
        <v>-188.01096330360855</v>
      </c>
    </row>
    <row r="2182" spans="2:4" x14ac:dyDescent="0.3">
      <c r="B2182">
        <v>2130</v>
      </c>
      <c r="C2182">
        <v>133.30518266422462</v>
      </c>
      <c r="D2182">
        <v>-131.30518266422462</v>
      </c>
    </row>
    <row r="2183" spans="2:4" x14ac:dyDescent="0.3">
      <c r="B2183">
        <v>2131</v>
      </c>
      <c r="C2183">
        <v>-62.346431870567571</v>
      </c>
      <c r="D2183">
        <v>64.346431870567571</v>
      </c>
    </row>
    <row r="2184" spans="2:4" x14ac:dyDescent="0.3">
      <c r="B2184">
        <v>2132</v>
      </c>
      <c r="C2184">
        <v>105.3438747214353</v>
      </c>
      <c r="D2184">
        <v>-103.3438747214353</v>
      </c>
    </row>
    <row r="2185" spans="2:4" x14ac:dyDescent="0.3">
      <c r="B2185">
        <v>2133</v>
      </c>
      <c r="C2185">
        <v>53.40686956314272</v>
      </c>
      <c r="D2185">
        <v>-51.40686956314272</v>
      </c>
    </row>
    <row r="2186" spans="2:4" x14ac:dyDescent="0.3">
      <c r="B2186">
        <v>2134</v>
      </c>
      <c r="C2186">
        <v>49.971800395462282</v>
      </c>
      <c r="D2186">
        <v>-47.971800395462282</v>
      </c>
    </row>
    <row r="2187" spans="2:4" x14ac:dyDescent="0.3">
      <c r="B2187">
        <v>2135</v>
      </c>
      <c r="C2187">
        <v>1.4155856595369158</v>
      </c>
      <c r="D2187">
        <v>0.58441434046308416</v>
      </c>
    </row>
    <row r="2188" spans="2:4" x14ac:dyDescent="0.3">
      <c r="B2188">
        <v>2136</v>
      </c>
      <c r="C2188">
        <v>101.29623114236261</v>
      </c>
      <c r="D2188">
        <v>-99.296231142362615</v>
      </c>
    </row>
    <row r="2189" spans="2:4" x14ac:dyDescent="0.3">
      <c r="B2189">
        <v>2137</v>
      </c>
      <c r="C2189">
        <v>50.499079635647973</v>
      </c>
      <c r="D2189">
        <v>-48.499079635647973</v>
      </c>
    </row>
    <row r="2190" spans="2:4" x14ac:dyDescent="0.3">
      <c r="B2190">
        <v>2138</v>
      </c>
      <c r="C2190">
        <v>31.803928928475187</v>
      </c>
      <c r="D2190">
        <v>-29.803928928475187</v>
      </c>
    </row>
    <row r="2191" spans="2:4" x14ac:dyDescent="0.3">
      <c r="B2191">
        <v>2139</v>
      </c>
      <c r="C2191">
        <v>59.594646528851513</v>
      </c>
      <c r="D2191">
        <v>-57.594646528851513</v>
      </c>
    </row>
    <row r="2192" spans="2:4" x14ac:dyDescent="0.3">
      <c r="B2192">
        <v>2140</v>
      </c>
      <c r="C2192">
        <v>59.594646528851513</v>
      </c>
      <c r="D2192">
        <v>-57.594646528851513</v>
      </c>
    </row>
    <row r="2193" spans="2:4" x14ac:dyDescent="0.3">
      <c r="B2193">
        <v>2141</v>
      </c>
      <c r="C2193">
        <v>9.9761192060814068</v>
      </c>
      <c r="D2193">
        <v>-7.9761192060814068</v>
      </c>
    </row>
    <row r="2194" spans="2:4" x14ac:dyDescent="0.3">
      <c r="B2194">
        <v>2142</v>
      </c>
      <c r="C2194">
        <v>45.319336511470709</v>
      </c>
      <c r="D2194">
        <v>-43.319336511470709</v>
      </c>
    </row>
    <row r="2195" spans="2:4" x14ac:dyDescent="0.3">
      <c r="B2195">
        <v>2143</v>
      </c>
      <c r="C2195">
        <v>47.118289213280775</v>
      </c>
      <c r="D2195">
        <v>-45.118289213280775</v>
      </c>
    </row>
    <row r="2196" spans="2:4" x14ac:dyDescent="0.3">
      <c r="B2196">
        <v>2144</v>
      </c>
      <c r="C2196">
        <v>28.143990673068487</v>
      </c>
      <c r="D2196">
        <v>-26.143990673068487</v>
      </c>
    </row>
    <row r="2197" spans="2:4" x14ac:dyDescent="0.3">
      <c r="B2197">
        <v>2145</v>
      </c>
      <c r="C2197">
        <v>6.3782138024612465</v>
      </c>
      <c r="D2197">
        <v>-4.3782138024612465</v>
      </c>
    </row>
    <row r="2198" spans="2:4" x14ac:dyDescent="0.3">
      <c r="B2198">
        <v>2146</v>
      </c>
      <c r="C2198">
        <v>75.467302479736077</v>
      </c>
      <c r="D2198">
        <v>-73.467302479736077</v>
      </c>
    </row>
    <row r="2199" spans="2:4" x14ac:dyDescent="0.3">
      <c r="B2199">
        <v>2147</v>
      </c>
      <c r="C2199">
        <v>75.467302479736077</v>
      </c>
      <c r="D2199">
        <v>-73.467302479736077</v>
      </c>
    </row>
    <row r="2200" spans="2:4" x14ac:dyDescent="0.3">
      <c r="B2200">
        <v>2148</v>
      </c>
      <c r="C2200">
        <v>85.725985343937509</v>
      </c>
      <c r="D2200">
        <v>-83.725985343937509</v>
      </c>
    </row>
    <row r="2201" spans="2:4" x14ac:dyDescent="0.3">
      <c r="B2201">
        <v>2149</v>
      </c>
      <c r="C2201">
        <v>96.992702049670413</v>
      </c>
      <c r="D2201">
        <v>-94.992702049670413</v>
      </c>
    </row>
    <row r="2202" spans="2:4" x14ac:dyDescent="0.3">
      <c r="B2202">
        <v>2150</v>
      </c>
      <c r="C2202">
        <v>48.118568948338975</v>
      </c>
      <c r="D2202">
        <v>-46.118568948338975</v>
      </c>
    </row>
    <row r="2203" spans="2:4" x14ac:dyDescent="0.3">
      <c r="B2203">
        <v>2151</v>
      </c>
      <c r="C2203">
        <v>103.3355611448456</v>
      </c>
      <c r="D2203">
        <v>-101.3355611448456</v>
      </c>
    </row>
    <row r="2204" spans="2:4" x14ac:dyDescent="0.3">
      <c r="B2204">
        <v>2152</v>
      </c>
      <c r="C2204">
        <v>-19.365419688958781</v>
      </c>
      <c r="D2204">
        <v>21.365419688958781</v>
      </c>
    </row>
    <row r="2205" spans="2:4" x14ac:dyDescent="0.3">
      <c r="B2205">
        <v>2153</v>
      </c>
      <c r="C2205">
        <v>141.60207659067626</v>
      </c>
      <c r="D2205">
        <v>-139.60207659067626</v>
      </c>
    </row>
    <row r="2206" spans="2:4" x14ac:dyDescent="0.3">
      <c r="B2206">
        <v>2154</v>
      </c>
      <c r="C2206">
        <v>141.60207659067626</v>
      </c>
      <c r="D2206">
        <v>-139.60207659067626</v>
      </c>
    </row>
    <row r="2207" spans="2:4" x14ac:dyDescent="0.3">
      <c r="B2207">
        <v>2155</v>
      </c>
      <c r="C2207">
        <v>-72.884262567808477</v>
      </c>
      <c r="D2207">
        <v>74.884262567808477</v>
      </c>
    </row>
    <row r="2208" spans="2:4" x14ac:dyDescent="0.3">
      <c r="B2208">
        <v>2156</v>
      </c>
      <c r="C2208">
        <v>88.905168997998402</v>
      </c>
      <c r="D2208">
        <v>-86.905168997998402</v>
      </c>
    </row>
    <row r="2209" spans="2:4" x14ac:dyDescent="0.3">
      <c r="B2209">
        <v>2157</v>
      </c>
      <c r="C2209">
        <v>212.03262568783532</v>
      </c>
      <c r="D2209">
        <v>-210.03262568783532</v>
      </c>
    </row>
    <row r="2210" spans="2:4" x14ac:dyDescent="0.3">
      <c r="B2210">
        <v>2158</v>
      </c>
      <c r="C2210">
        <v>81.732620510178066</v>
      </c>
      <c r="D2210">
        <v>-79.732620510178066</v>
      </c>
    </row>
    <row r="2211" spans="2:4" x14ac:dyDescent="0.3">
      <c r="B2211">
        <v>2159</v>
      </c>
      <c r="C2211">
        <v>93.875551247396061</v>
      </c>
      <c r="D2211">
        <v>-91.875551247396061</v>
      </c>
    </row>
    <row r="2212" spans="2:4" x14ac:dyDescent="0.3">
      <c r="B2212">
        <v>2160</v>
      </c>
      <c r="C2212">
        <v>43.349793467247594</v>
      </c>
      <c r="D2212">
        <v>-41.349793467247594</v>
      </c>
    </row>
    <row r="2213" spans="2:4" x14ac:dyDescent="0.3">
      <c r="B2213">
        <v>2161</v>
      </c>
      <c r="C2213">
        <v>50.537850168014586</v>
      </c>
      <c r="D2213">
        <v>-48.537850168014586</v>
      </c>
    </row>
    <row r="2214" spans="2:4" x14ac:dyDescent="0.3">
      <c r="B2214">
        <v>2162</v>
      </c>
      <c r="C2214">
        <v>145.10693271661657</v>
      </c>
      <c r="D2214">
        <v>-143.10693271661657</v>
      </c>
    </row>
    <row r="2215" spans="2:4" x14ac:dyDescent="0.3">
      <c r="B2215">
        <v>2163</v>
      </c>
      <c r="C2215">
        <v>37.115491862698889</v>
      </c>
      <c r="D2215">
        <v>-35.115491862698889</v>
      </c>
    </row>
    <row r="2216" spans="2:4" x14ac:dyDescent="0.3">
      <c r="B2216">
        <v>2164</v>
      </c>
      <c r="C2216">
        <v>1116.7662607817829</v>
      </c>
      <c r="D2216">
        <v>-1114.7662607817829</v>
      </c>
    </row>
    <row r="2217" spans="2:4" x14ac:dyDescent="0.3">
      <c r="B2217">
        <v>2165</v>
      </c>
      <c r="C2217">
        <v>72.722348788181051</v>
      </c>
      <c r="D2217">
        <v>-70.722348788181051</v>
      </c>
    </row>
    <row r="2218" spans="2:4" x14ac:dyDescent="0.3">
      <c r="B2218">
        <v>2166</v>
      </c>
      <c r="C2218">
        <v>196.82682289365619</v>
      </c>
      <c r="D2218">
        <v>-194.82682289365619</v>
      </c>
    </row>
    <row r="2219" spans="2:4" x14ac:dyDescent="0.3">
      <c r="B2219">
        <v>2167</v>
      </c>
      <c r="C2219">
        <v>42.256464454509597</v>
      </c>
      <c r="D2219">
        <v>-41.256464454509597</v>
      </c>
    </row>
    <row r="2220" spans="2:4" x14ac:dyDescent="0.3">
      <c r="B2220">
        <v>2168</v>
      </c>
      <c r="C2220">
        <v>84.741213821825937</v>
      </c>
      <c r="D2220">
        <v>-83.741213821825937</v>
      </c>
    </row>
    <row r="2221" spans="2:4" x14ac:dyDescent="0.3">
      <c r="B2221">
        <v>2169</v>
      </c>
      <c r="C2221">
        <v>136.20521848524604</v>
      </c>
      <c r="D2221">
        <v>-135.20521848524604</v>
      </c>
    </row>
    <row r="2222" spans="2:4" x14ac:dyDescent="0.3">
      <c r="B2222">
        <v>2170</v>
      </c>
      <c r="C2222">
        <v>22.157820475666</v>
      </c>
      <c r="D2222">
        <v>-21.157820475666</v>
      </c>
    </row>
    <row r="2223" spans="2:4" x14ac:dyDescent="0.3">
      <c r="B2223">
        <v>2171</v>
      </c>
      <c r="C2223">
        <v>104.09546357923088</v>
      </c>
      <c r="D2223">
        <v>-103.09546357923088</v>
      </c>
    </row>
    <row r="2224" spans="2:4" x14ac:dyDescent="0.3">
      <c r="B2224">
        <v>2172</v>
      </c>
      <c r="C2224">
        <v>18.234242600166439</v>
      </c>
      <c r="D2224">
        <v>-17.234242600166439</v>
      </c>
    </row>
    <row r="2225" spans="2:4" x14ac:dyDescent="0.3">
      <c r="B2225">
        <v>2173</v>
      </c>
      <c r="C2225">
        <v>110.79501157217874</v>
      </c>
      <c r="D2225">
        <v>-109.79501157217874</v>
      </c>
    </row>
    <row r="2226" spans="2:4" x14ac:dyDescent="0.3">
      <c r="B2226">
        <v>2174</v>
      </c>
      <c r="C2226">
        <v>1118.4876724188598</v>
      </c>
      <c r="D2226">
        <v>-1117.4876724188598</v>
      </c>
    </row>
    <row r="2227" spans="2:4" x14ac:dyDescent="0.3">
      <c r="B2227">
        <v>2175</v>
      </c>
      <c r="C2227">
        <v>99.295671672246243</v>
      </c>
      <c r="D2227">
        <v>-98.295671672246243</v>
      </c>
    </row>
    <row r="2228" spans="2:4" x14ac:dyDescent="0.3">
      <c r="B2228">
        <v>2176</v>
      </c>
      <c r="C2228">
        <v>41.294955251817981</v>
      </c>
      <c r="D2228">
        <v>-40.294955251817981</v>
      </c>
    </row>
    <row r="2229" spans="2:4" x14ac:dyDescent="0.3">
      <c r="B2229">
        <v>2177</v>
      </c>
      <c r="C2229">
        <v>-30.71743156589821</v>
      </c>
      <c r="D2229">
        <v>31.71743156589821</v>
      </c>
    </row>
    <row r="2230" spans="2:4" x14ac:dyDescent="0.3">
      <c r="B2230">
        <v>2178</v>
      </c>
      <c r="C2230">
        <v>107.39095883039158</v>
      </c>
      <c r="D2230">
        <v>-106.39095883039158</v>
      </c>
    </row>
    <row r="2231" spans="2:4" x14ac:dyDescent="0.3">
      <c r="B2231">
        <v>2179</v>
      </c>
      <c r="C2231">
        <v>95.76755322688598</v>
      </c>
      <c r="D2231">
        <v>-94.76755322688598</v>
      </c>
    </row>
    <row r="2232" spans="2:4" x14ac:dyDescent="0.3">
      <c r="B2232">
        <v>2180</v>
      </c>
      <c r="C2232">
        <v>22.95649344241788</v>
      </c>
      <c r="D2232">
        <v>-21.95649344241788</v>
      </c>
    </row>
    <row r="2233" spans="2:4" x14ac:dyDescent="0.3">
      <c r="B2233">
        <v>2181</v>
      </c>
      <c r="C2233">
        <v>63.285601210151498</v>
      </c>
      <c r="D2233">
        <v>-62.285601210151498</v>
      </c>
    </row>
    <row r="2234" spans="2:4" x14ac:dyDescent="0.3">
      <c r="B2234">
        <v>2182</v>
      </c>
      <c r="C2234">
        <v>69.915362244839486</v>
      </c>
      <c r="D2234">
        <v>-68.915362244839486</v>
      </c>
    </row>
    <row r="2235" spans="2:4" x14ac:dyDescent="0.3">
      <c r="B2235">
        <v>2183</v>
      </c>
      <c r="C2235">
        <v>-81.064844897160327</v>
      </c>
      <c r="D2235">
        <v>82.064844897160327</v>
      </c>
    </row>
    <row r="2236" spans="2:4" x14ac:dyDescent="0.3">
      <c r="B2236">
        <v>2184</v>
      </c>
      <c r="C2236">
        <v>96.256061934705087</v>
      </c>
      <c r="D2236">
        <v>-95.256061934705087</v>
      </c>
    </row>
    <row r="2237" spans="2:4" x14ac:dyDescent="0.3">
      <c r="B2237">
        <v>2185</v>
      </c>
      <c r="C2237">
        <v>120.09218523368855</v>
      </c>
      <c r="D2237">
        <v>-119.09218523368855</v>
      </c>
    </row>
    <row r="2238" spans="2:4" x14ac:dyDescent="0.3">
      <c r="B2238">
        <v>2186</v>
      </c>
      <c r="C2238">
        <v>28.531695996734442</v>
      </c>
      <c r="D2238">
        <v>-27.531695996734442</v>
      </c>
    </row>
    <row r="2239" spans="2:4" x14ac:dyDescent="0.3">
      <c r="B2239">
        <v>2187</v>
      </c>
      <c r="C2239">
        <v>92.898533831757845</v>
      </c>
      <c r="D2239">
        <v>-91.898533831757845</v>
      </c>
    </row>
    <row r="2240" spans="2:4" x14ac:dyDescent="0.3">
      <c r="B2240">
        <v>2188</v>
      </c>
      <c r="C2240">
        <v>92.898533831757845</v>
      </c>
      <c r="D2240">
        <v>-91.898533831757845</v>
      </c>
    </row>
    <row r="2241" spans="2:4" x14ac:dyDescent="0.3">
      <c r="B2241">
        <v>2189</v>
      </c>
      <c r="C2241">
        <v>18.497882220259299</v>
      </c>
      <c r="D2241">
        <v>-17.497882220259299</v>
      </c>
    </row>
    <row r="2242" spans="2:4" x14ac:dyDescent="0.3">
      <c r="B2242">
        <v>2190</v>
      </c>
      <c r="C2242">
        <v>18.497882220259299</v>
      </c>
      <c r="D2242">
        <v>-17.497882220259299</v>
      </c>
    </row>
    <row r="2243" spans="2:4" x14ac:dyDescent="0.3">
      <c r="B2243">
        <v>2191</v>
      </c>
      <c r="C2243">
        <v>109.61638738823422</v>
      </c>
      <c r="D2243">
        <v>-108.61638738823422</v>
      </c>
    </row>
    <row r="2244" spans="2:4" x14ac:dyDescent="0.3">
      <c r="B2244">
        <v>2192</v>
      </c>
      <c r="C2244">
        <v>-86.624539238530247</v>
      </c>
      <c r="D2244">
        <v>87.624539238530247</v>
      </c>
    </row>
    <row r="2245" spans="2:4" x14ac:dyDescent="0.3">
      <c r="B2245">
        <v>2193</v>
      </c>
      <c r="C2245">
        <v>24.065330668102547</v>
      </c>
      <c r="D2245">
        <v>-23.065330668102547</v>
      </c>
    </row>
    <row r="2246" spans="2:4" x14ac:dyDescent="0.3">
      <c r="B2246">
        <v>2194</v>
      </c>
      <c r="C2246">
        <v>99.404229162872724</v>
      </c>
      <c r="D2246">
        <v>-98.404229162872724</v>
      </c>
    </row>
    <row r="2247" spans="2:4" x14ac:dyDescent="0.3">
      <c r="B2247">
        <v>2195</v>
      </c>
      <c r="C2247">
        <v>64.983750527808411</v>
      </c>
      <c r="D2247">
        <v>-63.983750527808411</v>
      </c>
    </row>
    <row r="2248" spans="2:4" x14ac:dyDescent="0.3">
      <c r="B2248">
        <v>2196</v>
      </c>
      <c r="C2248">
        <v>119.00661032742386</v>
      </c>
      <c r="D2248">
        <v>-118.00661032742386</v>
      </c>
    </row>
    <row r="2249" spans="2:4" x14ac:dyDescent="0.3">
      <c r="B2249">
        <v>2197</v>
      </c>
      <c r="C2249">
        <v>119.00661032742386</v>
      </c>
      <c r="D2249">
        <v>-118.00661032742386</v>
      </c>
    </row>
    <row r="2250" spans="2:4" x14ac:dyDescent="0.3">
      <c r="B2250">
        <v>2198</v>
      </c>
      <c r="C2250">
        <v>1093.5039413618251</v>
      </c>
      <c r="D2250">
        <v>-1092.5039413618251</v>
      </c>
    </row>
    <row r="2251" spans="2:4" x14ac:dyDescent="0.3">
      <c r="B2251">
        <v>2199</v>
      </c>
      <c r="C2251">
        <v>97.248587563289959</v>
      </c>
      <c r="D2251">
        <v>-96.248587563289959</v>
      </c>
    </row>
    <row r="2252" spans="2:4" x14ac:dyDescent="0.3">
      <c r="B2252">
        <v>2200</v>
      </c>
      <c r="C2252">
        <v>88.664791697325512</v>
      </c>
      <c r="D2252">
        <v>-87.664791697325512</v>
      </c>
    </row>
    <row r="2253" spans="2:4" x14ac:dyDescent="0.3">
      <c r="B2253">
        <v>2201</v>
      </c>
      <c r="C2253">
        <v>90.665351167441884</v>
      </c>
      <c r="D2253">
        <v>-89.665351167441884</v>
      </c>
    </row>
    <row r="2254" spans="2:4" x14ac:dyDescent="0.3">
      <c r="B2254">
        <v>2202</v>
      </c>
      <c r="C2254">
        <v>90.665351167441884</v>
      </c>
      <c r="D2254">
        <v>-89.665351167441884</v>
      </c>
    </row>
    <row r="2255" spans="2:4" x14ac:dyDescent="0.3">
      <c r="B2255">
        <v>2203</v>
      </c>
      <c r="C2255">
        <v>-41.883344887477975</v>
      </c>
      <c r="D2255">
        <v>42.883344887477975</v>
      </c>
    </row>
    <row r="2256" spans="2:4" x14ac:dyDescent="0.3">
      <c r="B2256">
        <v>2204</v>
      </c>
      <c r="C2256">
        <v>-11.270132530813441</v>
      </c>
      <c r="D2256">
        <v>11.270132530813441</v>
      </c>
    </row>
    <row r="2257" spans="2:4" x14ac:dyDescent="0.3">
      <c r="B2257">
        <v>2205</v>
      </c>
      <c r="C2257">
        <v>115.00549138719111</v>
      </c>
      <c r="D2257">
        <v>-115.00549138719111</v>
      </c>
    </row>
    <row r="2258" spans="2:4" x14ac:dyDescent="0.3">
      <c r="B2258">
        <v>2206</v>
      </c>
      <c r="C2258">
        <v>-26.002934830120083</v>
      </c>
      <c r="D2258">
        <v>26.002934830120083</v>
      </c>
    </row>
    <row r="2259" spans="2:4" x14ac:dyDescent="0.3">
      <c r="B2259">
        <v>2207</v>
      </c>
      <c r="C2259">
        <v>16.528339176036198</v>
      </c>
      <c r="D2259">
        <v>-16.528339176036198</v>
      </c>
    </row>
    <row r="2260" spans="2:4" x14ac:dyDescent="0.3">
      <c r="B2260">
        <v>2208</v>
      </c>
      <c r="C2260">
        <v>35.556916461561713</v>
      </c>
      <c r="D2260">
        <v>-35.556916461561713</v>
      </c>
    </row>
    <row r="2261" spans="2:4" x14ac:dyDescent="0.3">
      <c r="B2261">
        <v>2209</v>
      </c>
      <c r="C2261">
        <v>73.575300500246186</v>
      </c>
      <c r="D2261">
        <v>-73.575300500246186</v>
      </c>
    </row>
    <row r="2262" spans="2:4" x14ac:dyDescent="0.3">
      <c r="B2262">
        <v>2210</v>
      </c>
      <c r="C2262">
        <v>108.29818928776993</v>
      </c>
      <c r="D2262">
        <v>-108.29818928776993</v>
      </c>
    </row>
    <row r="2263" spans="2:4" x14ac:dyDescent="0.3">
      <c r="B2263">
        <v>2211</v>
      </c>
      <c r="C2263">
        <v>56.547282684837029</v>
      </c>
      <c r="D2263">
        <v>-56.547282684837029</v>
      </c>
    </row>
    <row r="2264" spans="2:4" x14ac:dyDescent="0.3">
      <c r="B2264">
        <v>2212</v>
      </c>
      <c r="C2264">
        <v>80.592766858600129</v>
      </c>
      <c r="D2264">
        <v>-80.592766858600129</v>
      </c>
    </row>
    <row r="2265" spans="2:4" x14ac:dyDescent="0.3">
      <c r="B2265">
        <v>2213</v>
      </c>
      <c r="C2265">
        <v>11.782826014364787</v>
      </c>
      <c r="D2265">
        <v>-11.782826014364787</v>
      </c>
    </row>
    <row r="2266" spans="2:4" x14ac:dyDescent="0.3">
      <c r="B2266">
        <v>2214</v>
      </c>
      <c r="C2266">
        <v>-41.883344887477975</v>
      </c>
      <c r="D2266">
        <v>41.883344887477975</v>
      </c>
    </row>
    <row r="2267" spans="2:4" x14ac:dyDescent="0.3">
      <c r="B2267">
        <v>2215</v>
      </c>
      <c r="C2267">
        <v>56.051019870544593</v>
      </c>
      <c r="D2267">
        <v>-56.051019870544593</v>
      </c>
    </row>
    <row r="2268" spans="2:4" ht="15" thickBot="1" x14ac:dyDescent="0.35">
      <c r="B2268" s="28">
        <v>2216</v>
      </c>
      <c r="C2268" s="28">
        <v>56.051019870544593</v>
      </c>
      <c r="D2268" s="28">
        <v>-56.051019870544593</v>
      </c>
    </row>
  </sheetData>
  <conditionalFormatting sqref="C4">
    <cfRule type="expression" priority="2">
      <formula>ABS(#REF!)</formula>
    </cfRule>
  </conditionalFormatting>
  <conditionalFormatting sqref="C4:Y26">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7432E-9FF5-4031-A1D3-560EACF8A41E}">
  <sheetPr filterMode="1"/>
  <dimension ref="A1:E2240"/>
  <sheetViews>
    <sheetView workbookViewId="0">
      <selection activeCell="R489" sqref="R489:R1159"/>
    </sheetView>
  </sheetViews>
  <sheetFormatPr defaultRowHeight="14.4" x14ac:dyDescent="0.3"/>
  <cols>
    <col min="1" max="1" width="11.109375" bestFit="1" customWidth="1"/>
  </cols>
  <sheetData>
    <row r="1" spans="1:5" x14ac:dyDescent="0.3">
      <c r="A1" s="4">
        <v>80360</v>
      </c>
      <c r="B1" s="4">
        <v>1493</v>
      </c>
      <c r="D1">
        <v>80360</v>
      </c>
      <c r="E1">
        <v>1493</v>
      </c>
    </row>
    <row r="2" spans="1:5" x14ac:dyDescent="0.3">
      <c r="A2" s="4">
        <v>87771</v>
      </c>
      <c r="B2" s="4">
        <v>1492</v>
      </c>
      <c r="D2">
        <v>87771</v>
      </c>
      <c r="E2">
        <v>1492</v>
      </c>
    </row>
    <row r="3" spans="1:5" x14ac:dyDescent="0.3">
      <c r="A3" s="4">
        <v>87771</v>
      </c>
      <c r="B3" s="4">
        <v>1492</v>
      </c>
      <c r="D3">
        <v>87771</v>
      </c>
      <c r="E3">
        <v>1492</v>
      </c>
    </row>
    <row r="4" spans="1:5" x14ac:dyDescent="0.3">
      <c r="A4" s="4">
        <v>81929</v>
      </c>
      <c r="B4" s="4">
        <v>1486</v>
      </c>
      <c r="D4">
        <v>81929</v>
      </c>
      <c r="E4">
        <v>1486</v>
      </c>
    </row>
    <row r="5" spans="1:5" x14ac:dyDescent="0.3">
      <c r="A5" s="4">
        <v>84169</v>
      </c>
      <c r="B5" s="4">
        <v>1478</v>
      </c>
      <c r="D5">
        <v>84169</v>
      </c>
      <c r="E5">
        <v>1478</v>
      </c>
    </row>
    <row r="6" spans="1:5" x14ac:dyDescent="0.3">
      <c r="A6" s="4">
        <v>84169</v>
      </c>
      <c r="B6" s="4">
        <v>1478</v>
      </c>
      <c r="D6">
        <v>84169</v>
      </c>
      <c r="E6">
        <v>1478</v>
      </c>
    </row>
    <row r="7" spans="1:5" x14ac:dyDescent="0.3">
      <c r="A7" s="4">
        <v>71670</v>
      </c>
      <c r="B7" s="4">
        <v>1462</v>
      </c>
      <c r="D7">
        <v>71670</v>
      </c>
      <c r="E7">
        <v>1462</v>
      </c>
    </row>
    <row r="8" spans="1:5" x14ac:dyDescent="0.3">
      <c r="A8" s="4">
        <v>64140</v>
      </c>
      <c r="B8" s="4">
        <v>1459</v>
      </c>
      <c r="D8">
        <v>64140</v>
      </c>
      <c r="E8">
        <v>1459</v>
      </c>
    </row>
    <row r="9" spans="1:5" x14ac:dyDescent="0.3">
      <c r="A9" s="4">
        <v>76998</v>
      </c>
      <c r="B9" s="4">
        <v>1449</v>
      </c>
      <c r="D9">
        <v>76998</v>
      </c>
      <c r="E9">
        <v>1449</v>
      </c>
    </row>
    <row r="10" spans="1:5" x14ac:dyDescent="0.3">
      <c r="A10" s="4">
        <v>78642</v>
      </c>
      <c r="B10" s="4">
        <v>1396</v>
      </c>
      <c r="D10">
        <v>78642</v>
      </c>
      <c r="E10">
        <v>1396</v>
      </c>
    </row>
    <row r="11" spans="1:5" x14ac:dyDescent="0.3">
      <c r="A11" s="4">
        <v>75759</v>
      </c>
      <c r="B11" s="4">
        <v>1394</v>
      </c>
      <c r="D11">
        <v>75759</v>
      </c>
      <c r="E11">
        <v>1394</v>
      </c>
    </row>
    <row r="12" spans="1:5" x14ac:dyDescent="0.3">
      <c r="A12" s="4">
        <v>70503</v>
      </c>
      <c r="B12" s="4">
        <v>1379</v>
      </c>
      <c r="D12">
        <v>70503</v>
      </c>
      <c r="E12">
        <v>1379</v>
      </c>
    </row>
    <row r="13" spans="1:5" x14ac:dyDescent="0.3">
      <c r="A13" s="4">
        <v>70356</v>
      </c>
      <c r="B13" s="4">
        <v>1349</v>
      </c>
      <c r="D13">
        <v>70356</v>
      </c>
      <c r="E13">
        <v>1349</v>
      </c>
    </row>
    <row r="14" spans="1:5" x14ac:dyDescent="0.3">
      <c r="A14" s="4">
        <v>68126</v>
      </c>
      <c r="B14" s="4">
        <v>1332</v>
      </c>
      <c r="D14">
        <v>68126</v>
      </c>
      <c r="E14">
        <v>1332</v>
      </c>
    </row>
    <row r="15" spans="1:5" x14ac:dyDescent="0.3">
      <c r="A15" s="4">
        <v>91249</v>
      </c>
      <c r="B15" s="4">
        <v>1324</v>
      </c>
      <c r="D15">
        <v>91249</v>
      </c>
      <c r="E15">
        <v>1324</v>
      </c>
    </row>
    <row r="16" spans="1:5" x14ac:dyDescent="0.3">
      <c r="A16" s="4">
        <v>69098</v>
      </c>
      <c r="B16" s="4">
        <v>1315</v>
      </c>
      <c r="D16">
        <v>69098</v>
      </c>
      <c r="E16">
        <v>1315</v>
      </c>
    </row>
    <row r="17" spans="1:5" x14ac:dyDescent="0.3">
      <c r="A17" s="4">
        <v>82333</v>
      </c>
      <c r="B17" s="4">
        <v>1311</v>
      </c>
      <c r="D17">
        <v>82333</v>
      </c>
      <c r="E17">
        <v>1311</v>
      </c>
    </row>
    <row r="18" spans="1:5" x14ac:dyDescent="0.3">
      <c r="A18" s="4">
        <v>70123</v>
      </c>
      <c r="B18" s="4">
        <v>1308</v>
      </c>
      <c r="D18">
        <v>70123</v>
      </c>
      <c r="E18">
        <v>1308</v>
      </c>
    </row>
    <row r="19" spans="1:5" x14ac:dyDescent="0.3">
      <c r="A19" s="4">
        <v>93790</v>
      </c>
      <c r="B19" s="4">
        <v>1302</v>
      </c>
      <c r="D19">
        <v>93790</v>
      </c>
      <c r="E19">
        <v>1302</v>
      </c>
    </row>
    <row r="20" spans="1:5" x14ac:dyDescent="0.3">
      <c r="A20" s="4">
        <v>67369</v>
      </c>
      <c r="B20" s="4">
        <v>1298</v>
      </c>
      <c r="D20">
        <v>67369</v>
      </c>
      <c r="E20">
        <v>1298</v>
      </c>
    </row>
    <row r="21" spans="1:5" x14ac:dyDescent="0.3">
      <c r="A21" s="4">
        <v>85683</v>
      </c>
      <c r="B21" s="4">
        <v>1296</v>
      </c>
      <c r="D21">
        <v>85683</v>
      </c>
      <c r="E21">
        <v>1296</v>
      </c>
    </row>
    <row r="22" spans="1:5" x14ac:dyDescent="0.3">
      <c r="A22" s="4">
        <v>81169</v>
      </c>
      <c r="B22" s="4">
        <v>1288</v>
      </c>
      <c r="D22">
        <v>81169</v>
      </c>
      <c r="E22">
        <v>1288</v>
      </c>
    </row>
    <row r="23" spans="1:5" x14ac:dyDescent="0.3">
      <c r="A23" s="4">
        <v>95169</v>
      </c>
      <c r="B23" s="4">
        <v>1285</v>
      </c>
      <c r="D23">
        <v>95169</v>
      </c>
      <c r="E23">
        <v>1285</v>
      </c>
    </row>
    <row r="24" spans="1:5" x14ac:dyDescent="0.3">
      <c r="A24" s="4">
        <v>72335</v>
      </c>
      <c r="B24" s="4">
        <v>1285</v>
      </c>
      <c r="D24">
        <v>72335</v>
      </c>
      <c r="E24">
        <v>1285</v>
      </c>
    </row>
    <row r="25" spans="1:5" x14ac:dyDescent="0.3">
      <c r="A25" s="4">
        <v>93027</v>
      </c>
      <c r="B25" s="4">
        <v>1285</v>
      </c>
      <c r="D25">
        <v>93027</v>
      </c>
      <c r="E25">
        <v>1285</v>
      </c>
    </row>
    <row r="26" spans="1:5" x14ac:dyDescent="0.3">
      <c r="A26" s="4">
        <v>93404</v>
      </c>
      <c r="B26" s="4">
        <v>1279</v>
      </c>
      <c r="D26">
        <v>93404</v>
      </c>
      <c r="E26">
        <v>1279</v>
      </c>
    </row>
    <row r="27" spans="1:5" x14ac:dyDescent="0.3">
      <c r="A27" s="4">
        <v>91712</v>
      </c>
      <c r="B27" s="4">
        <v>1276</v>
      </c>
      <c r="D27">
        <v>91712</v>
      </c>
      <c r="E27">
        <v>1276</v>
      </c>
    </row>
    <row r="28" spans="1:5" x14ac:dyDescent="0.3">
      <c r="A28" s="4">
        <v>87679</v>
      </c>
      <c r="B28" s="4">
        <v>1259</v>
      </c>
      <c r="D28">
        <v>87679</v>
      </c>
      <c r="E28">
        <v>1259</v>
      </c>
    </row>
    <row r="29" spans="1:5" x14ac:dyDescent="0.3">
      <c r="A29" s="4">
        <v>67536</v>
      </c>
      <c r="B29" s="4">
        <v>1253</v>
      </c>
      <c r="D29">
        <v>67536</v>
      </c>
      <c r="E29">
        <v>1253</v>
      </c>
    </row>
    <row r="30" spans="1:5" x14ac:dyDescent="0.3">
      <c r="A30" s="4">
        <v>81574</v>
      </c>
      <c r="B30" s="4">
        <v>1252</v>
      </c>
      <c r="D30">
        <v>81574</v>
      </c>
      <c r="E30">
        <v>1252</v>
      </c>
    </row>
    <row r="31" spans="1:5" x14ac:dyDescent="0.3">
      <c r="A31" s="4">
        <v>84865</v>
      </c>
      <c r="B31" s="4">
        <v>1248</v>
      </c>
      <c r="D31">
        <v>84865</v>
      </c>
      <c r="E31">
        <v>1248</v>
      </c>
    </row>
    <row r="32" spans="1:5" x14ac:dyDescent="0.3">
      <c r="A32" s="4">
        <v>77610</v>
      </c>
      <c r="B32" s="4">
        <v>1245</v>
      </c>
      <c r="D32">
        <v>77610</v>
      </c>
      <c r="E32">
        <v>1245</v>
      </c>
    </row>
    <row r="33" spans="1:5" x14ac:dyDescent="0.3">
      <c r="A33" s="4">
        <v>55951</v>
      </c>
      <c r="B33" s="4">
        <v>1241</v>
      </c>
      <c r="D33">
        <v>55951</v>
      </c>
      <c r="E33">
        <v>1241</v>
      </c>
    </row>
    <row r="34" spans="1:5" x14ac:dyDescent="0.3">
      <c r="A34" s="4">
        <v>75261</v>
      </c>
      <c r="B34" s="4">
        <v>1239</v>
      </c>
      <c r="D34">
        <v>75261</v>
      </c>
      <c r="E34">
        <v>1239</v>
      </c>
    </row>
    <row r="35" spans="1:5" x14ac:dyDescent="0.3">
      <c r="A35" s="4">
        <v>77568</v>
      </c>
      <c r="B35" s="4">
        <v>1230</v>
      </c>
      <c r="D35">
        <v>77568</v>
      </c>
      <c r="E35">
        <v>1230</v>
      </c>
    </row>
    <row r="36" spans="1:5" x14ac:dyDescent="0.3">
      <c r="A36" s="4">
        <v>71819</v>
      </c>
      <c r="B36" s="4">
        <v>1224</v>
      </c>
      <c r="D36">
        <v>71819</v>
      </c>
      <c r="E36">
        <v>1224</v>
      </c>
    </row>
    <row r="37" spans="1:5" x14ac:dyDescent="0.3">
      <c r="A37" s="4">
        <v>80134</v>
      </c>
      <c r="B37" s="4">
        <v>1218</v>
      </c>
      <c r="D37">
        <v>80134</v>
      </c>
      <c r="E37">
        <v>1218</v>
      </c>
    </row>
    <row r="38" spans="1:5" x14ac:dyDescent="0.3">
      <c r="A38" s="4">
        <v>80134</v>
      </c>
      <c r="B38" s="4">
        <v>1218</v>
      </c>
      <c r="D38">
        <v>80134</v>
      </c>
      <c r="E38">
        <v>1218</v>
      </c>
    </row>
    <row r="39" spans="1:5" x14ac:dyDescent="0.3">
      <c r="A39" s="4">
        <v>70643</v>
      </c>
      <c r="B39" s="4">
        <v>1218</v>
      </c>
      <c r="D39">
        <v>70643</v>
      </c>
      <c r="E39">
        <v>1218</v>
      </c>
    </row>
    <row r="40" spans="1:5" x14ac:dyDescent="0.3">
      <c r="A40" s="4">
        <v>64176</v>
      </c>
      <c r="B40" s="4">
        <v>1215</v>
      </c>
      <c r="D40">
        <v>64176</v>
      </c>
      <c r="E40">
        <v>1215</v>
      </c>
    </row>
    <row r="41" spans="1:5" x14ac:dyDescent="0.3">
      <c r="A41" s="4">
        <v>82576</v>
      </c>
      <c r="B41" s="4">
        <v>1206</v>
      </c>
      <c r="D41">
        <v>82576</v>
      </c>
      <c r="E41">
        <v>1206</v>
      </c>
    </row>
    <row r="42" spans="1:5" x14ac:dyDescent="0.3">
      <c r="A42" s="4">
        <v>72828</v>
      </c>
      <c r="B42" s="4">
        <v>1205</v>
      </c>
      <c r="D42">
        <v>72828</v>
      </c>
      <c r="E42">
        <v>1205</v>
      </c>
    </row>
    <row r="43" spans="1:5" x14ac:dyDescent="0.3">
      <c r="A43" s="4">
        <v>66465</v>
      </c>
      <c r="B43" s="4">
        <v>1200</v>
      </c>
      <c r="D43">
        <v>66465</v>
      </c>
      <c r="E43">
        <v>1200</v>
      </c>
    </row>
    <row r="44" spans="1:5" x14ac:dyDescent="0.3">
      <c r="A44" s="4">
        <v>77632</v>
      </c>
      <c r="B44" s="4">
        <v>1200</v>
      </c>
      <c r="D44">
        <v>77632</v>
      </c>
      <c r="E44">
        <v>1200</v>
      </c>
    </row>
    <row r="45" spans="1:5" x14ac:dyDescent="0.3">
      <c r="A45" s="4">
        <v>77598</v>
      </c>
      <c r="B45" s="4">
        <v>1193</v>
      </c>
      <c r="D45">
        <v>77598</v>
      </c>
      <c r="E45">
        <v>1193</v>
      </c>
    </row>
    <row r="46" spans="1:5" x14ac:dyDescent="0.3">
      <c r="A46" s="4">
        <v>80141</v>
      </c>
      <c r="B46" s="4">
        <v>1184</v>
      </c>
      <c r="D46">
        <v>80141</v>
      </c>
      <c r="E46">
        <v>1184</v>
      </c>
    </row>
    <row r="47" spans="1:5" x14ac:dyDescent="0.3">
      <c r="A47" s="4">
        <v>90247</v>
      </c>
      <c r="B47" s="4">
        <v>1184</v>
      </c>
      <c r="D47">
        <v>90247</v>
      </c>
      <c r="E47">
        <v>1184</v>
      </c>
    </row>
    <row r="48" spans="1:5" x14ac:dyDescent="0.3">
      <c r="A48" s="4">
        <v>49667</v>
      </c>
      <c r="B48" s="4">
        <v>1181</v>
      </c>
      <c r="D48">
        <v>49667</v>
      </c>
      <c r="E48">
        <v>1181</v>
      </c>
    </row>
    <row r="49" spans="1:5" x14ac:dyDescent="0.3">
      <c r="A49" s="4">
        <v>69084</v>
      </c>
      <c r="B49" s="4">
        <v>1181</v>
      </c>
      <c r="D49">
        <v>69084</v>
      </c>
      <c r="E49">
        <v>1181</v>
      </c>
    </row>
    <row r="50" spans="1:5" x14ac:dyDescent="0.3">
      <c r="A50" s="4">
        <v>69084</v>
      </c>
      <c r="B50" s="4">
        <v>1181</v>
      </c>
      <c r="D50">
        <v>69084</v>
      </c>
      <c r="E50">
        <v>1181</v>
      </c>
    </row>
    <row r="51" spans="1:5" x14ac:dyDescent="0.3">
      <c r="A51" s="4">
        <v>57036</v>
      </c>
      <c r="B51" s="4">
        <v>1171</v>
      </c>
      <c r="D51">
        <v>57036</v>
      </c>
      <c r="E51">
        <v>1171</v>
      </c>
    </row>
    <row r="52" spans="1:5" x14ac:dyDescent="0.3">
      <c r="A52" s="4">
        <v>78952</v>
      </c>
      <c r="B52" s="4">
        <v>1170</v>
      </c>
      <c r="D52">
        <v>78952</v>
      </c>
      <c r="E52">
        <v>1170</v>
      </c>
    </row>
    <row r="53" spans="1:5" x14ac:dyDescent="0.3">
      <c r="A53" s="4">
        <v>64497</v>
      </c>
      <c r="B53" s="4">
        <v>1170</v>
      </c>
      <c r="D53">
        <v>64497</v>
      </c>
      <c r="E53">
        <v>1170</v>
      </c>
    </row>
    <row r="54" spans="1:5" x14ac:dyDescent="0.3">
      <c r="A54" s="4">
        <v>89120</v>
      </c>
      <c r="B54" s="4">
        <v>1168</v>
      </c>
      <c r="D54">
        <v>89120</v>
      </c>
      <c r="E54">
        <v>1168</v>
      </c>
    </row>
    <row r="55" spans="1:5" x14ac:dyDescent="0.3">
      <c r="A55" s="4">
        <v>51563</v>
      </c>
      <c r="B55" s="4">
        <v>1166</v>
      </c>
      <c r="D55">
        <v>51563</v>
      </c>
      <c r="E55">
        <v>1166</v>
      </c>
    </row>
    <row r="56" spans="1:5" x14ac:dyDescent="0.3">
      <c r="A56" s="4">
        <v>90638</v>
      </c>
      <c r="B56" s="4">
        <v>1156</v>
      </c>
      <c r="D56">
        <v>90638</v>
      </c>
      <c r="E56">
        <v>1156</v>
      </c>
    </row>
    <row r="57" spans="1:5" x14ac:dyDescent="0.3">
      <c r="A57" s="4">
        <v>90638</v>
      </c>
      <c r="B57" s="4">
        <v>1156</v>
      </c>
      <c r="D57">
        <v>90638</v>
      </c>
      <c r="E57">
        <v>1156</v>
      </c>
    </row>
    <row r="58" spans="1:5" x14ac:dyDescent="0.3">
      <c r="A58" s="4">
        <v>80427</v>
      </c>
      <c r="B58" s="4">
        <v>1149</v>
      </c>
      <c r="D58">
        <v>80427</v>
      </c>
      <c r="E58">
        <v>1149</v>
      </c>
    </row>
    <row r="59" spans="1:5" x14ac:dyDescent="0.3">
      <c r="A59" s="4">
        <v>54959</v>
      </c>
      <c r="B59" s="4">
        <v>1148</v>
      </c>
      <c r="D59">
        <v>54959</v>
      </c>
      <c r="E59">
        <v>1148</v>
      </c>
    </row>
    <row r="60" spans="1:5" x14ac:dyDescent="0.3">
      <c r="A60" s="4">
        <v>81051</v>
      </c>
      <c r="B60" s="4">
        <v>1142</v>
      </c>
      <c r="D60">
        <v>81051</v>
      </c>
      <c r="E60">
        <v>1142</v>
      </c>
    </row>
    <row r="61" spans="1:5" x14ac:dyDescent="0.3">
      <c r="A61" s="4">
        <v>73450</v>
      </c>
      <c r="B61" s="4">
        <v>1142</v>
      </c>
      <c r="D61">
        <v>73450</v>
      </c>
      <c r="E61">
        <v>1142</v>
      </c>
    </row>
    <row r="62" spans="1:5" x14ac:dyDescent="0.3">
      <c r="A62" s="4">
        <v>68743</v>
      </c>
      <c r="B62" s="4">
        <v>1132</v>
      </c>
      <c r="D62">
        <v>68743</v>
      </c>
      <c r="E62">
        <v>1132</v>
      </c>
    </row>
    <row r="63" spans="1:5" x14ac:dyDescent="0.3">
      <c r="A63" s="4">
        <v>89694</v>
      </c>
      <c r="B63" s="4">
        <v>1126</v>
      </c>
      <c r="D63">
        <v>89694</v>
      </c>
      <c r="E63">
        <v>1126</v>
      </c>
    </row>
    <row r="64" spans="1:5" x14ac:dyDescent="0.3">
      <c r="A64" s="4">
        <v>74290</v>
      </c>
      <c r="B64" s="4">
        <v>1121</v>
      </c>
      <c r="D64">
        <v>74290</v>
      </c>
      <c r="E64">
        <v>1121</v>
      </c>
    </row>
    <row r="65" spans="1:5" x14ac:dyDescent="0.3">
      <c r="A65" s="4">
        <v>76068</v>
      </c>
      <c r="B65" s="4">
        <v>1115</v>
      </c>
      <c r="D65">
        <v>76068</v>
      </c>
      <c r="E65">
        <v>1115</v>
      </c>
    </row>
    <row r="66" spans="1:5" x14ac:dyDescent="0.3">
      <c r="A66" s="4">
        <v>94384</v>
      </c>
      <c r="B66" s="4">
        <v>1111</v>
      </c>
      <c r="D66">
        <v>94384</v>
      </c>
      <c r="E66">
        <v>1111</v>
      </c>
    </row>
    <row r="67" spans="1:5" x14ac:dyDescent="0.3">
      <c r="A67" s="4">
        <v>94384</v>
      </c>
      <c r="B67" s="4">
        <v>1111</v>
      </c>
      <c r="D67">
        <v>94384</v>
      </c>
      <c r="E67">
        <v>1111</v>
      </c>
    </row>
    <row r="68" spans="1:5" x14ac:dyDescent="0.3">
      <c r="A68" s="4">
        <v>55212</v>
      </c>
      <c r="B68" s="4">
        <v>1103</v>
      </c>
      <c r="D68">
        <v>55212</v>
      </c>
      <c r="E68">
        <v>1103</v>
      </c>
    </row>
    <row r="69" spans="1:5" x14ac:dyDescent="0.3">
      <c r="A69" s="4">
        <v>55212</v>
      </c>
      <c r="B69" s="4">
        <v>1103</v>
      </c>
      <c r="D69">
        <v>55212</v>
      </c>
      <c r="E69">
        <v>1103</v>
      </c>
    </row>
    <row r="70" spans="1:5" x14ac:dyDescent="0.3">
      <c r="A70" s="4">
        <v>62845</v>
      </c>
      <c r="B70" s="4">
        <v>1099</v>
      </c>
      <c r="D70">
        <v>62845</v>
      </c>
      <c r="E70">
        <v>1099</v>
      </c>
    </row>
    <row r="71" spans="1:5" x14ac:dyDescent="0.3">
      <c r="A71" s="4">
        <v>62845</v>
      </c>
      <c r="B71" s="4">
        <v>1099</v>
      </c>
      <c r="D71">
        <v>62845</v>
      </c>
      <c r="E71">
        <v>1099</v>
      </c>
    </row>
    <row r="72" spans="1:5" x14ac:dyDescent="0.3">
      <c r="A72" s="4">
        <v>72968</v>
      </c>
      <c r="B72" s="4">
        <v>1092</v>
      </c>
      <c r="D72">
        <v>72968</v>
      </c>
      <c r="E72">
        <v>1092</v>
      </c>
    </row>
    <row r="73" spans="1:5" x14ac:dyDescent="0.3">
      <c r="A73" s="4">
        <v>66303</v>
      </c>
      <c r="B73" s="4">
        <v>1090</v>
      </c>
      <c r="D73">
        <v>66303</v>
      </c>
      <c r="E73">
        <v>1090</v>
      </c>
    </row>
    <row r="74" spans="1:5" x14ac:dyDescent="0.3">
      <c r="A74" s="4">
        <v>90226</v>
      </c>
      <c r="B74" s="4">
        <v>1083</v>
      </c>
      <c r="D74">
        <v>90226</v>
      </c>
      <c r="E74">
        <v>1083</v>
      </c>
    </row>
    <row r="75" spans="1:5" x14ac:dyDescent="0.3">
      <c r="A75" s="4">
        <v>82584</v>
      </c>
      <c r="B75" s="4">
        <v>1076</v>
      </c>
      <c r="D75">
        <v>82584</v>
      </c>
      <c r="E75">
        <v>1076</v>
      </c>
    </row>
    <row r="76" spans="1:5" x14ac:dyDescent="0.3">
      <c r="A76" s="4">
        <v>83790</v>
      </c>
      <c r="B76" s="4">
        <v>1076</v>
      </c>
      <c r="D76">
        <v>83790</v>
      </c>
      <c r="E76">
        <v>1076</v>
      </c>
    </row>
    <row r="77" spans="1:5" x14ac:dyDescent="0.3">
      <c r="A77" s="4">
        <v>79174</v>
      </c>
      <c r="B77" s="4">
        <v>1074</v>
      </c>
      <c r="D77">
        <v>79174</v>
      </c>
      <c r="E77">
        <v>1074</v>
      </c>
    </row>
    <row r="78" spans="1:5" x14ac:dyDescent="0.3">
      <c r="A78" s="4">
        <v>65169</v>
      </c>
      <c r="B78" s="4">
        <v>1074</v>
      </c>
      <c r="D78">
        <v>65169</v>
      </c>
      <c r="E78">
        <v>1074</v>
      </c>
    </row>
    <row r="79" spans="1:5" x14ac:dyDescent="0.3">
      <c r="A79" s="4">
        <v>70044</v>
      </c>
      <c r="B79" s="4">
        <v>1073</v>
      </c>
      <c r="D79">
        <v>70044</v>
      </c>
      <c r="E79">
        <v>1073</v>
      </c>
    </row>
    <row r="80" spans="1:5" x14ac:dyDescent="0.3">
      <c r="A80" s="4">
        <v>75702</v>
      </c>
      <c r="B80" s="4">
        <v>1073</v>
      </c>
      <c r="D80">
        <v>75702</v>
      </c>
      <c r="E80">
        <v>1073</v>
      </c>
    </row>
    <row r="81" spans="1:5" x14ac:dyDescent="0.3">
      <c r="A81" s="4">
        <v>72903</v>
      </c>
      <c r="B81" s="4">
        <v>1067</v>
      </c>
      <c r="D81">
        <v>72903</v>
      </c>
      <c r="E81">
        <v>1067</v>
      </c>
    </row>
    <row r="82" spans="1:5" x14ac:dyDescent="0.3">
      <c r="A82" s="4">
        <v>62859</v>
      </c>
      <c r="B82" s="4">
        <v>1063</v>
      </c>
      <c r="D82">
        <v>62859</v>
      </c>
      <c r="E82">
        <v>1063</v>
      </c>
    </row>
    <row r="83" spans="1:5" x14ac:dyDescent="0.3">
      <c r="A83" s="4">
        <v>83512</v>
      </c>
      <c r="B83" s="4">
        <v>1060</v>
      </c>
      <c r="D83">
        <v>83512</v>
      </c>
      <c r="E83">
        <v>1060</v>
      </c>
    </row>
    <row r="84" spans="1:5" x14ac:dyDescent="0.3">
      <c r="A84" s="4">
        <v>79800</v>
      </c>
      <c r="B84" s="4">
        <v>1060</v>
      </c>
      <c r="D84">
        <v>79800</v>
      </c>
      <c r="E84">
        <v>1060</v>
      </c>
    </row>
    <row r="85" spans="1:5" x14ac:dyDescent="0.3">
      <c r="A85" s="4">
        <v>61996</v>
      </c>
      <c r="B85" s="4">
        <v>1050</v>
      </c>
      <c r="D85">
        <v>61996</v>
      </c>
      <c r="E85">
        <v>1050</v>
      </c>
    </row>
    <row r="86" spans="1:5" x14ac:dyDescent="0.3">
      <c r="A86" s="4">
        <v>88347</v>
      </c>
      <c r="B86" s="4">
        <v>1050</v>
      </c>
      <c r="D86">
        <v>88347</v>
      </c>
      <c r="E86">
        <v>1050</v>
      </c>
    </row>
    <row r="87" spans="1:5" x14ac:dyDescent="0.3">
      <c r="A87" s="4">
        <v>73356</v>
      </c>
      <c r="B87" s="4">
        <v>1050</v>
      </c>
      <c r="D87">
        <v>73356</v>
      </c>
      <c r="E87">
        <v>1050</v>
      </c>
    </row>
    <row r="88" spans="1:5" x14ac:dyDescent="0.3">
      <c r="A88" s="4">
        <v>60000</v>
      </c>
      <c r="B88" s="4">
        <v>1048</v>
      </c>
      <c r="D88">
        <v>60000</v>
      </c>
      <c r="E88">
        <v>1048</v>
      </c>
    </row>
    <row r="89" spans="1:5" x14ac:dyDescent="0.3">
      <c r="A89" s="4">
        <v>64355</v>
      </c>
      <c r="B89" s="4">
        <v>1047</v>
      </c>
      <c r="D89">
        <v>64355</v>
      </c>
      <c r="E89">
        <v>1047</v>
      </c>
    </row>
    <row r="90" spans="1:5" x14ac:dyDescent="0.3">
      <c r="A90" s="4">
        <v>70300</v>
      </c>
      <c r="B90" s="4">
        <v>1045</v>
      </c>
      <c r="D90">
        <v>70300</v>
      </c>
      <c r="E90">
        <v>1045</v>
      </c>
    </row>
    <row r="91" spans="1:5" x14ac:dyDescent="0.3">
      <c r="A91" s="4">
        <v>66426</v>
      </c>
      <c r="B91" s="4">
        <v>1043</v>
      </c>
      <c r="D91">
        <v>66426</v>
      </c>
      <c r="E91">
        <v>1043</v>
      </c>
    </row>
    <row r="92" spans="1:5" x14ac:dyDescent="0.3">
      <c r="A92" s="4">
        <v>48192</v>
      </c>
      <c r="B92" s="4">
        <v>1039</v>
      </c>
      <c r="D92">
        <v>48192</v>
      </c>
      <c r="E92">
        <v>1039</v>
      </c>
    </row>
    <row r="93" spans="1:5" x14ac:dyDescent="0.3">
      <c r="A93" s="4">
        <v>80184</v>
      </c>
      <c r="B93" s="4">
        <v>1035</v>
      </c>
      <c r="D93">
        <v>80184</v>
      </c>
      <c r="E93">
        <v>1035</v>
      </c>
    </row>
    <row r="94" spans="1:5" x14ac:dyDescent="0.3">
      <c r="A94" s="4">
        <v>75825</v>
      </c>
      <c r="B94" s="4">
        <v>1032</v>
      </c>
      <c r="D94">
        <v>75825</v>
      </c>
      <c r="E94">
        <v>1032</v>
      </c>
    </row>
    <row r="95" spans="1:5" x14ac:dyDescent="0.3">
      <c r="A95" s="4">
        <v>82170</v>
      </c>
      <c r="B95" s="4">
        <v>1023</v>
      </c>
      <c r="D95">
        <v>82170</v>
      </c>
      <c r="E95">
        <v>1023</v>
      </c>
    </row>
    <row r="96" spans="1:5" x14ac:dyDescent="0.3">
      <c r="A96" s="4">
        <v>90933</v>
      </c>
      <c r="B96" s="4">
        <v>1020</v>
      </c>
      <c r="D96">
        <v>90933</v>
      </c>
      <c r="E96">
        <v>1020</v>
      </c>
    </row>
    <row r="97" spans="1:5" x14ac:dyDescent="0.3">
      <c r="A97" s="4">
        <v>94472</v>
      </c>
      <c r="B97" s="4">
        <v>1017</v>
      </c>
      <c r="D97">
        <v>94472</v>
      </c>
      <c r="E97">
        <v>1017</v>
      </c>
    </row>
    <row r="98" spans="1:5" x14ac:dyDescent="0.3">
      <c r="A98" s="4">
        <v>77870</v>
      </c>
      <c r="B98" s="4">
        <v>1017</v>
      </c>
      <c r="D98">
        <v>77870</v>
      </c>
      <c r="E98">
        <v>1017</v>
      </c>
    </row>
    <row r="99" spans="1:5" x14ac:dyDescent="0.3">
      <c r="A99" s="4">
        <v>70638</v>
      </c>
      <c r="B99" s="4">
        <v>1016</v>
      </c>
      <c r="D99">
        <v>70638</v>
      </c>
      <c r="E99">
        <v>1016</v>
      </c>
    </row>
    <row r="100" spans="1:5" x14ac:dyDescent="0.3">
      <c r="A100" s="4">
        <v>60896</v>
      </c>
      <c r="B100" s="4">
        <v>1013</v>
      </c>
      <c r="D100">
        <v>60896</v>
      </c>
      <c r="E100">
        <v>1013</v>
      </c>
    </row>
    <row r="101" spans="1:5" x14ac:dyDescent="0.3">
      <c r="A101" s="4">
        <v>76995</v>
      </c>
      <c r="B101" s="4">
        <v>1012</v>
      </c>
      <c r="D101">
        <v>76995</v>
      </c>
      <c r="E101">
        <v>1012</v>
      </c>
    </row>
    <row r="102" spans="1:5" x14ac:dyDescent="0.3">
      <c r="A102" s="4">
        <v>105471</v>
      </c>
      <c r="B102" s="4">
        <v>1009</v>
      </c>
      <c r="D102">
        <v>105471</v>
      </c>
      <c r="E102">
        <v>1009</v>
      </c>
    </row>
    <row r="103" spans="1:5" x14ac:dyDescent="0.3">
      <c r="A103" s="4">
        <v>82800</v>
      </c>
      <c r="B103" s="4">
        <v>1006</v>
      </c>
      <c r="D103">
        <v>82800</v>
      </c>
      <c r="E103">
        <v>1006</v>
      </c>
    </row>
    <row r="104" spans="1:5" x14ac:dyDescent="0.3">
      <c r="A104" s="4">
        <v>82800</v>
      </c>
      <c r="B104" s="4">
        <v>1006</v>
      </c>
      <c r="D104">
        <v>82800</v>
      </c>
      <c r="E104">
        <v>1006</v>
      </c>
    </row>
    <row r="105" spans="1:5" x14ac:dyDescent="0.3">
      <c r="A105" s="4">
        <v>81300</v>
      </c>
      <c r="B105" s="4">
        <v>1004</v>
      </c>
      <c r="D105">
        <v>81300</v>
      </c>
      <c r="E105">
        <v>1004</v>
      </c>
    </row>
    <row r="106" spans="1:5" x14ac:dyDescent="0.3">
      <c r="A106" s="4">
        <v>77766</v>
      </c>
      <c r="B106" s="4">
        <v>1004</v>
      </c>
      <c r="D106">
        <v>77766</v>
      </c>
      <c r="E106">
        <v>1004</v>
      </c>
    </row>
    <row r="107" spans="1:5" x14ac:dyDescent="0.3">
      <c r="A107" s="4">
        <v>77766</v>
      </c>
      <c r="B107" s="4">
        <v>1004</v>
      </c>
      <c r="D107">
        <v>77766</v>
      </c>
      <c r="E107">
        <v>1004</v>
      </c>
    </row>
    <row r="108" spans="1:5" x14ac:dyDescent="0.3">
      <c r="A108" s="4">
        <v>72066</v>
      </c>
      <c r="B108" s="4">
        <v>1003</v>
      </c>
      <c r="D108">
        <v>72066</v>
      </c>
      <c r="E108">
        <v>1003</v>
      </c>
    </row>
    <row r="109" spans="1:5" x14ac:dyDescent="0.3">
      <c r="A109" s="4">
        <v>74165</v>
      </c>
      <c r="B109" s="4">
        <v>1001</v>
      </c>
      <c r="D109">
        <v>74165</v>
      </c>
      <c r="E109">
        <v>1001</v>
      </c>
    </row>
    <row r="110" spans="1:5" x14ac:dyDescent="0.3">
      <c r="A110" s="4">
        <v>87171</v>
      </c>
      <c r="B110" s="4">
        <v>1001</v>
      </c>
      <c r="D110">
        <v>87171</v>
      </c>
      <c r="E110">
        <v>1001</v>
      </c>
    </row>
    <row r="111" spans="1:5" x14ac:dyDescent="0.3">
      <c r="A111" s="4">
        <v>70971</v>
      </c>
      <c r="B111" s="4">
        <v>1001</v>
      </c>
      <c r="D111">
        <v>70971</v>
      </c>
      <c r="E111">
        <v>1001</v>
      </c>
    </row>
    <row r="112" spans="1:5" x14ac:dyDescent="0.3">
      <c r="A112" s="4">
        <v>61839</v>
      </c>
      <c r="B112" s="4">
        <v>1000</v>
      </c>
      <c r="D112">
        <v>61839</v>
      </c>
      <c r="E112">
        <v>1000</v>
      </c>
    </row>
    <row r="113" spans="1:5" x14ac:dyDescent="0.3">
      <c r="A113" s="4">
        <v>98777</v>
      </c>
      <c r="B113" s="4">
        <v>1000</v>
      </c>
      <c r="D113">
        <v>98777</v>
      </c>
      <c r="E113">
        <v>1000</v>
      </c>
    </row>
    <row r="114" spans="1:5" x14ac:dyDescent="0.3">
      <c r="A114" s="4">
        <v>98777</v>
      </c>
      <c r="B114" s="4">
        <v>1000</v>
      </c>
      <c r="D114">
        <v>98777</v>
      </c>
      <c r="E114">
        <v>1000</v>
      </c>
    </row>
    <row r="115" spans="1:5" x14ac:dyDescent="0.3">
      <c r="A115" s="4">
        <v>71969</v>
      </c>
      <c r="B115" s="4">
        <v>1000</v>
      </c>
      <c r="D115">
        <v>71969</v>
      </c>
      <c r="E115">
        <v>1000</v>
      </c>
    </row>
    <row r="116" spans="1:5" x14ac:dyDescent="0.3">
      <c r="A116" s="4">
        <v>69372</v>
      </c>
      <c r="B116" s="4">
        <v>997</v>
      </c>
      <c r="D116">
        <v>69372</v>
      </c>
      <c r="E116">
        <v>997</v>
      </c>
    </row>
    <row r="117" spans="1:5" x14ac:dyDescent="0.3">
      <c r="A117" s="4">
        <v>84906</v>
      </c>
      <c r="B117" s="4">
        <v>997</v>
      </c>
      <c r="D117">
        <v>84906</v>
      </c>
      <c r="E117">
        <v>997</v>
      </c>
    </row>
    <row r="118" spans="1:5" x14ac:dyDescent="0.3">
      <c r="A118" s="4">
        <v>84906</v>
      </c>
      <c r="B118" s="4">
        <v>997</v>
      </c>
      <c r="D118">
        <v>84906</v>
      </c>
      <c r="E118">
        <v>997</v>
      </c>
    </row>
    <row r="119" spans="1:5" x14ac:dyDescent="0.3">
      <c r="A119" s="4">
        <v>68281</v>
      </c>
      <c r="B119" s="4">
        <v>995</v>
      </c>
      <c r="D119">
        <v>68281</v>
      </c>
      <c r="E119">
        <v>995</v>
      </c>
    </row>
    <row r="120" spans="1:5" x14ac:dyDescent="0.3">
      <c r="A120" s="4">
        <v>92344</v>
      </c>
      <c r="B120" s="4">
        <v>992</v>
      </c>
      <c r="D120">
        <v>92344</v>
      </c>
      <c r="E120">
        <v>992</v>
      </c>
    </row>
    <row r="121" spans="1:5" x14ac:dyDescent="0.3">
      <c r="A121" s="4">
        <v>64504</v>
      </c>
      <c r="B121" s="4">
        <v>986</v>
      </c>
      <c r="D121">
        <v>64504</v>
      </c>
      <c r="E121">
        <v>986</v>
      </c>
    </row>
    <row r="122" spans="1:5" x14ac:dyDescent="0.3">
      <c r="A122" s="4">
        <v>82384</v>
      </c>
      <c r="B122" s="4">
        <v>984</v>
      </c>
      <c r="D122">
        <v>82384</v>
      </c>
      <c r="E122">
        <v>984</v>
      </c>
    </row>
    <row r="123" spans="1:5" x14ac:dyDescent="0.3">
      <c r="A123" s="4">
        <v>81975</v>
      </c>
      <c r="B123" s="4">
        <v>983</v>
      </c>
      <c r="D123">
        <v>81975</v>
      </c>
      <c r="E123">
        <v>983</v>
      </c>
    </row>
    <row r="124" spans="1:5" x14ac:dyDescent="0.3">
      <c r="A124" s="4">
        <v>76005</v>
      </c>
      <c r="B124" s="4">
        <v>983</v>
      </c>
      <c r="D124">
        <v>76005</v>
      </c>
      <c r="E124">
        <v>983</v>
      </c>
    </row>
    <row r="125" spans="1:5" x14ac:dyDescent="0.3">
      <c r="A125" s="4">
        <v>73454</v>
      </c>
      <c r="B125" s="4">
        <v>982</v>
      </c>
      <c r="D125">
        <v>73454</v>
      </c>
      <c r="E125">
        <v>982</v>
      </c>
    </row>
    <row r="126" spans="1:5" x14ac:dyDescent="0.3">
      <c r="A126" s="4">
        <v>90687</v>
      </c>
      <c r="B126" s="4">
        <v>982</v>
      </c>
      <c r="D126">
        <v>90687</v>
      </c>
      <c r="E126">
        <v>982</v>
      </c>
    </row>
    <row r="127" spans="1:5" x14ac:dyDescent="0.3">
      <c r="A127" s="4">
        <v>82014</v>
      </c>
      <c r="B127" s="4">
        <v>980</v>
      </c>
      <c r="D127">
        <v>82014</v>
      </c>
      <c r="E127">
        <v>980</v>
      </c>
    </row>
    <row r="128" spans="1:5" x14ac:dyDescent="0.3">
      <c r="A128" s="4">
        <v>92491</v>
      </c>
      <c r="B128" s="4">
        <v>979</v>
      </c>
      <c r="D128">
        <v>92491</v>
      </c>
      <c r="E128">
        <v>979</v>
      </c>
    </row>
    <row r="129" spans="1:5" x14ac:dyDescent="0.3">
      <c r="A129" s="4">
        <v>63810</v>
      </c>
      <c r="B129" s="4">
        <v>977</v>
      </c>
      <c r="D129">
        <v>63810</v>
      </c>
      <c r="E129">
        <v>977</v>
      </c>
    </row>
    <row r="130" spans="1:5" x14ac:dyDescent="0.3">
      <c r="A130" s="4">
        <v>63810</v>
      </c>
      <c r="B130" s="4">
        <v>977</v>
      </c>
      <c r="D130">
        <v>63810</v>
      </c>
      <c r="E130">
        <v>977</v>
      </c>
    </row>
    <row r="131" spans="1:5" x14ac:dyDescent="0.3">
      <c r="A131" s="4">
        <v>78427</v>
      </c>
      <c r="B131" s="4">
        <v>972</v>
      </c>
      <c r="D131">
        <v>78427</v>
      </c>
      <c r="E131">
        <v>972</v>
      </c>
    </row>
    <row r="132" spans="1:5" x14ac:dyDescent="0.3">
      <c r="A132" s="4">
        <v>74918</v>
      </c>
      <c r="B132" s="4">
        <v>972</v>
      </c>
      <c r="D132">
        <v>74918</v>
      </c>
      <c r="E132">
        <v>972</v>
      </c>
    </row>
    <row r="133" spans="1:5" x14ac:dyDescent="0.3">
      <c r="A133" s="4">
        <v>83151</v>
      </c>
      <c r="B133" s="4">
        <v>968</v>
      </c>
      <c r="D133">
        <v>83151</v>
      </c>
      <c r="E133">
        <v>968</v>
      </c>
    </row>
    <row r="134" spans="1:5" x14ac:dyDescent="0.3">
      <c r="A134" s="4">
        <v>72025</v>
      </c>
      <c r="B134" s="4">
        <v>967</v>
      </c>
      <c r="D134">
        <v>72025</v>
      </c>
      <c r="E134">
        <v>967</v>
      </c>
    </row>
    <row r="135" spans="1:5" x14ac:dyDescent="0.3">
      <c r="A135" s="4">
        <v>80134</v>
      </c>
      <c r="B135" s="4">
        <v>966</v>
      </c>
      <c r="D135">
        <v>80134</v>
      </c>
      <c r="E135">
        <v>966</v>
      </c>
    </row>
    <row r="136" spans="1:5" x14ac:dyDescent="0.3">
      <c r="A136" s="4">
        <v>82657</v>
      </c>
      <c r="B136" s="4">
        <v>966</v>
      </c>
      <c r="D136">
        <v>82657</v>
      </c>
      <c r="E136">
        <v>966</v>
      </c>
    </row>
    <row r="137" spans="1:5" x14ac:dyDescent="0.3">
      <c r="A137" s="4">
        <v>63120</v>
      </c>
      <c r="B137" s="4">
        <v>965</v>
      </c>
      <c r="D137">
        <v>63120</v>
      </c>
      <c r="E137">
        <v>965</v>
      </c>
    </row>
    <row r="138" spans="1:5" x14ac:dyDescent="0.3">
      <c r="A138" s="4">
        <v>63159</v>
      </c>
      <c r="B138" s="4">
        <v>965</v>
      </c>
      <c r="D138">
        <v>63159</v>
      </c>
      <c r="E138">
        <v>965</v>
      </c>
    </row>
    <row r="139" spans="1:5" x14ac:dyDescent="0.3">
      <c r="A139" s="4">
        <v>70091</v>
      </c>
      <c r="B139" s="4">
        <v>964</v>
      </c>
      <c r="D139">
        <v>70091</v>
      </c>
      <c r="E139">
        <v>964</v>
      </c>
    </row>
    <row r="140" spans="1:5" x14ac:dyDescent="0.3">
      <c r="A140" s="4">
        <v>58656</v>
      </c>
      <c r="B140" s="4">
        <v>962</v>
      </c>
      <c r="D140">
        <v>58656</v>
      </c>
      <c r="E140">
        <v>962</v>
      </c>
    </row>
    <row r="141" spans="1:5" x14ac:dyDescent="0.3">
      <c r="A141" s="4">
        <v>92859</v>
      </c>
      <c r="B141" s="4">
        <v>962</v>
      </c>
      <c r="D141">
        <v>92859</v>
      </c>
      <c r="E141">
        <v>962</v>
      </c>
    </row>
    <row r="142" spans="1:5" x14ac:dyDescent="0.3">
      <c r="A142" s="4">
        <v>65176</v>
      </c>
      <c r="B142" s="4">
        <v>960</v>
      </c>
      <c r="D142">
        <v>65176</v>
      </c>
      <c r="E142">
        <v>960</v>
      </c>
    </row>
    <row r="143" spans="1:5" x14ac:dyDescent="0.3">
      <c r="A143" s="4">
        <v>72309</v>
      </c>
      <c r="B143" s="4">
        <v>960</v>
      </c>
      <c r="D143">
        <v>72309</v>
      </c>
      <c r="E143">
        <v>960</v>
      </c>
    </row>
    <row r="144" spans="1:5" x14ac:dyDescent="0.3">
      <c r="A144" s="4">
        <v>74637</v>
      </c>
      <c r="B144" s="4">
        <v>960</v>
      </c>
      <c r="D144">
        <v>74637</v>
      </c>
      <c r="E144">
        <v>960</v>
      </c>
    </row>
    <row r="145" spans="1:5" x14ac:dyDescent="0.3">
      <c r="A145" s="4">
        <v>71128</v>
      </c>
      <c r="B145" s="4">
        <v>958</v>
      </c>
      <c r="D145">
        <v>71128</v>
      </c>
      <c r="E145">
        <v>958</v>
      </c>
    </row>
    <row r="146" spans="1:5" x14ac:dyDescent="0.3">
      <c r="A146" s="4">
        <v>67384</v>
      </c>
      <c r="B146" s="4">
        <v>957</v>
      </c>
      <c r="D146">
        <v>67384</v>
      </c>
      <c r="E146">
        <v>957</v>
      </c>
    </row>
    <row r="147" spans="1:5" x14ac:dyDescent="0.3">
      <c r="A147" s="4">
        <v>86358</v>
      </c>
      <c r="B147" s="4">
        <v>957</v>
      </c>
      <c r="D147">
        <v>86358</v>
      </c>
      <c r="E147">
        <v>957</v>
      </c>
    </row>
    <row r="148" spans="1:5" x14ac:dyDescent="0.3">
      <c r="A148" s="4">
        <v>88420</v>
      </c>
      <c r="B148" s="4">
        <v>957</v>
      </c>
      <c r="D148">
        <v>88420</v>
      </c>
      <c r="E148">
        <v>957</v>
      </c>
    </row>
    <row r="149" spans="1:5" x14ac:dyDescent="0.3">
      <c r="A149" s="4">
        <v>52278</v>
      </c>
      <c r="B149" s="4">
        <v>953</v>
      </c>
      <c r="D149">
        <v>52278</v>
      </c>
      <c r="E149">
        <v>953</v>
      </c>
    </row>
    <row r="150" spans="1:5" x14ac:dyDescent="0.3">
      <c r="A150" s="4">
        <v>52278</v>
      </c>
      <c r="B150" s="4">
        <v>953</v>
      </c>
      <c r="D150">
        <v>52278</v>
      </c>
      <c r="E150">
        <v>953</v>
      </c>
    </row>
    <row r="151" spans="1:5" x14ac:dyDescent="0.3">
      <c r="A151" s="4">
        <v>75032</v>
      </c>
      <c r="B151" s="4">
        <v>952</v>
      </c>
      <c r="D151">
        <v>75032</v>
      </c>
      <c r="E151">
        <v>952</v>
      </c>
    </row>
    <row r="152" spans="1:5" x14ac:dyDescent="0.3">
      <c r="A152" s="4">
        <v>64108</v>
      </c>
      <c r="B152" s="4">
        <v>948</v>
      </c>
      <c r="D152">
        <v>64108</v>
      </c>
      <c r="E152">
        <v>948</v>
      </c>
    </row>
    <row r="153" spans="1:5" x14ac:dyDescent="0.3">
      <c r="A153" s="4">
        <v>57072</v>
      </c>
      <c r="B153" s="4">
        <v>944</v>
      </c>
      <c r="D153">
        <v>57072</v>
      </c>
      <c r="E153">
        <v>944</v>
      </c>
    </row>
    <row r="154" spans="1:5" x14ac:dyDescent="0.3">
      <c r="A154" s="4">
        <v>57333</v>
      </c>
      <c r="B154" s="4">
        <v>941</v>
      </c>
      <c r="D154">
        <v>57333</v>
      </c>
      <c r="E154">
        <v>941</v>
      </c>
    </row>
    <row r="155" spans="1:5" x14ac:dyDescent="0.3">
      <c r="A155" s="4">
        <v>77520</v>
      </c>
      <c r="B155" s="4">
        <v>940</v>
      </c>
      <c r="D155">
        <v>77520</v>
      </c>
      <c r="E155">
        <v>940</v>
      </c>
    </row>
    <row r="156" spans="1:5" x14ac:dyDescent="0.3">
      <c r="A156" s="4">
        <v>82326</v>
      </c>
      <c r="B156" s="4">
        <v>938</v>
      </c>
      <c r="D156">
        <v>82326</v>
      </c>
      <c r="E156">
        <v>938</v>
      </c>
    </row>
    <row r="157" spans="1:5" x14ac:dyDescent="0.3">
      <c r="A157" s="4">
        <v>85844</v>
      </c>
      <c r="B157" s="4">
        <v>938</v>
      </c>
      <c r="D157">
        <v>85844</v>
      </c>
      <c r="E157">
        <v>938</v>
      </c>
    </row>
    <row r="158" spans="1:5" x14ac:dyDescent="0.3">
      <c r="A158" s="4">
        <v>78128</v>
      </c>
      <c r="B158" s="4">
        <v>934</v>
      </c>
      <c r="D158">
        <v>78128</v>
      </c>
      <c r="E158">
        <v>934</v>
      </c>
    </row>
    <row r="159" spans="1:5" x14ac:dyDescent="0.3">
      <c r="A159" s="4">
        <v>71706</v>
      </c>
      <c r="B159" s="4">
        <v>931</v>
      </c>
      <c r="D159">
        <v>71706</v>
      </c>
      <c r="E159">
        <v>931</v>
      </c>
    </row>
    <row r="160" spans="1:5" x14ac:dyDescent="0.3">
      <c r="A160" s="4">
        <v>63972</v>
      </c>
      <c r="B160" s="4">
        <v>928</v>
      </c>
      <c r="D160">
        <v>63972</v>
      </c>
      <c r="E160">
        <v>928</v>
      </c>
    </row>
    <row r="161" spans="1:5" x14ac:dyDescent="0.3">
      <c r="A161" s="4">
        <v>75027</v>
      </c>
      <c r="B161" s="4">
        <v>925</v>
      </c>
      <c r="D161">
        <v>75027</v>
      </c>
      <c r="E161">
        <v>925</v>
      </c>
    </row>
    <row r="162" spans="1:5" x14ac:dyDescent="0.3">
      <c r="A162" s="4">
        <v>64590</v>
      </c>
      <c r="B162" s="4">
        <v>920</v>
      </c>
      <c r="D162">
        <v>64590</v>
      </c>
      <c r="E162">
        <v>920</v>
      </c>
    </row>
    <row r="163" spans="1:5" x14ac:dyDescent="0.3">
      <c r="A163" s="4">
        <v>68682</v>
      </c>
      <c r="B163" s="4">
        <v>919</v>
      </c>
      <c r="D163">
        <v>68682</v>
      </c>
      <c r="E163">
        <v>919</v>
      </c>
    </row>
    <row r="164" spans="1:5" x14ac:dyDescent="0.3">
      <c r="A164" s="4">
        <v>68682</v>
      </c>
      <c r="B164" s="4">
        <v>919</v>
      </c>
      <c r="D164">
        <v>68682</v>
      </c>
      <c r="E164">
        <v>919</v>
      </c>
    </row>
    <row r="165" spans="1:5" x14ac:dyDescent="0.3">
      <c r="A165" s="4">
        <v>75345</v>
      </c>
      <c r="B165" s="4">
        <v>918</v>
      </c>
      <c r="D165">
        <v>75345</v>
      </c>
      <c r="E165">
        <v>918</v>
      </c>
    </row>
    <row r="166" spans="1:5" x14ac:dyDescent="0.3">
      <c r="A166" s="4">
        <v>63342</v>
      </c>
      <c r="B166" s="4">
        <v>918</v>
      </c>
      <c r="D166">
        <v>63342</v>
      </c>
      <c r="E166">
        <v>918</v>
      </c>
    </row>
    <row r="167" spans="1:5" x14ac:dyDescent="0.3">
      <c r="A167" s="4">
        <v>63342</v>
      </c>
      <c r="B167" s="4">
        <v>918</v>
      </c>
      <c r="D167">
        <v>63342</v>
      </c>
      <c r="E167">
        <v>918</v>
      </c>
    </row>
    <row r="168" spans="1:5" x14ac:dyDescent="0.3">
      <c r="A168" s="4">
        <v>65706</v>
      </c>
      <c r="B168" s="4">
        <v>918</v>
      </c>
      <c r="D168">
        <v>65706</v>
      </c>
      <c r="E168">
        <v>918</v>
      </c>
    </row>
    <row r="169" spans="1:5" x14ac:dyDescent="0.3">
      <c r="A169" s="4">
        <v>85738</v>
      </c>
      <c r="B169" s="4">
        <v>913</v>
      </c>
      <c r="D169">
        <v>85738</v>
      </c>
      <c r="E169">
        <v>913</v>
      </c>
    </row>
    <row r="170" spans="1:5" x14ac:dyDescent="0.3">
      <c r="A170" s="4">
        <v>78499</v>
      </c>
      <c r="B170" s="4">
        <v>912</v>
      </c>
      <c r="D170">
        <v>78499</v>
      </c>
      <c r="E170">
        <v>912</v>
      </c>
    </row>
    <row r="171" spans="1:5" x14ac:dyDescent="0.3">
      <c r="A171" s="4">
        <v>87188</v>
      </c>
      <c r="B171" s="4">
        <v>910</v>
      </c>
      <c r="D171">
        <v>87188</v>
      </c>
      <c r="E171">
        <v>910</v>
      </c>
    </row>
    <row r="172" spans="1:5" x14ac:dyDescent="0.3">
      <c r="A172" s="4">
        <v>71022</v>
      </c>
      <c r="B172" s="4">
        <v>909</v>
      </c>
      <c r="D172">
        <v>71022</v>
      </c>
      <c r="E172">
        <v>909</v>
      </c>
    </row>
    <row r="173" spans="1:5" x14ac:dyDescent="0.3">
      <c r="A173" s="4">
        <v>66334</v>
      </c>
      <c r="B173" s="4">
        <v>909</v>
      </c>
      <c r="D173">
        <v>66334</v>
      </c>
      <c r="E173">
        <v>909</v>
      </c>
    </row>
    <row r="174" spans="1:5" x14ac:dyDescent="0.3">
      <c r="A174" s="4">
        <v>96876</v>
      </c>
      <c r="B174" s="4">
        <v>908</v>
      </c>
      <c r="D174">
        <v>96876</v>
      </c>
      <c r="E174">
        <v>908</v>
      </c>
    </row>
    <row r="175" spans="1:5" x14ac:dyDescent="0.3">
      <c r="A175" s="4">
        <v>56981</v>
      </c>
      <c r="B175" s="4">
        <v>908</v>
      </c>
      <c r="D175">
        <v>56981</v>
      </c>
      <c r="E175">
        <v>908</v>
      </c>
    </row>
    <row r="176" spans="1:5" x14ac:dyDescent="0.3">
      <c r="A176" s="4">
        <v>83844</v>
      </c>
      <c r="B176" s="4">
        <v>901</v>
      </c>
      <c r="D176">
        <v>83844</v>
      </c>
      <c r="E176">
        <v>901</v>
      </c>
    </row>
    <row r="177" spans="1:5" x14ac:dyDescent="0.3">
      <c r="A177" s="4">
        <v>83844</v>
      </c>
      <c r="B177" s="4">
        <v>901</v>
      </c>
      <c r="D177">
        <v>83844</v>
      </c>
      <c r="E177">
        <v>901</v>
      </c>
    </row>
    <row r="178" spans="1:5" x14ac:dyDescent="0.3">
      <c r="A178" s="4">
        <v>83844</v>
      </c>
      <c r="B178" s="4">
        <v>901</v>
      </c>
      <c r="D178">
        <v>83844</v>
      </c>
      <c r="E178">
        <v>901</v>
      </c>
    </row>
    <row r="179" spans="1:5" x14ac:dyDescent="0.3">
      <c r="A179" s="4">
        <v>73455</v>
      </c>
      <c r="B179" s="4">
        <v>901</v>
      </c>
      <c r="D179">
        <v>73455</v>
      </c>
      <c r="E179">
        <v>901</v>
      </c>
    </row>
    <row r="180" spans="1:5" x14ac:dyDescent="0.3">
      <c r="A180" s="4">
        <v>62000</v>
      </c>
      <c r="B180" s="4">
        <v>899</v>
      </c>
      <c r="D180">
        <v>62000</v>
      </c>
      <c r="E180">
        <v>899</v>
      </c>
    </row>
    <row r="181" spans="1:5" x14ac:dyDescent="0.3">
      <c r="A181" s="4">
        <v>86857</v>
      </c>
      <c r="B181" s="4">
        <v>899</v>
      </c>
      <c r="D181">
        <v>86857</v>
      </c>
      <c r="E181">
        <v>899</v>
      </c>
    </row>
    <row r="182" spans="1:5" x14ac:dyDescent="0.3">
      <c r="A182" s="4">
        <v>86857</v>
      </c>
      <c r="B182" s="4">
        <v>899</v>
      </c>
      <c r="D182">
        <v>86857</v>
      </c>
      <c r="E182">
        <v>899</v>
      </c>
    </row>
    <row r="183" spans="1:5" x14ac:dyDescent="0.3">
      <c r="A183" s="4">
        <v>63887</v>
      </c>
      <c r="B183" s="4">
        <v>897</v>
      </c>
      <c r="D183">
        <v>63887</v>
      </c>
      <c r="E183">
        <v>897</v>
      </c>
    </row>
    <row r="184" spans="1:5" x14ac:dyDescent="0.3">
      <c r="A184" s="4">
        <v>83829</v>
      </c>
      <c r="B184" s="4">
        <v>897</v>
      </c>
      <c r="D184">
        <v>83829</v>
      </c>
      <c r="E184">
        <v>897</v>
      </c>
    </row>
    <row r="185" spans="1:5" x14ac:dyDescent="0.3">
      <c r="A185" s="4">
        <v>83829</v>
      </c>
      <c r="B185" s="4">
        <v>897</v>
      </c>
      <c r="D185">
        <v>83829</v>
      </c>
      <c r="E185">
        <v>897</v>
      </c>
    </row>
    <row r="186" spans="1:5" x14ac:dyDescent="0.3">
      <c r="A186" s="4">
        <v>68142</v>
      </c>
      <c r="B186" s="4">
        <v>897</v>
      </c>
      <c r="D186">
        <v>68142</v>
      </c>
      <c r="E186">
        <v>897</v>
      </c>
    </row>
    <row r="187" spans="1:5" x14ac:dyDescent="0.3">
      <c r="A187" s="4">
        <v>53374</v>
      </c>
      <c r="B187" s="4">
        <v>896</v>
      </c>
      <c r="D187">
        <v>53374</v>
      </c>
      <c r="E187">
        <v>896</v>
      </c>
    </row>
    <row r="188" spans="1:5" x14ac:dyDescent="0.3">
      <c r="A188" s="4">
        <v>58512</v>
      </c>
      <c r="B188" s="4">
        <v>895</v>
      </c>
      <c r="D188">
        <v>58512</v>
      </c>
      <c r="E188">
        <v>895</v>
      </c>
    </row>
    <row r="189" spans="1:5" x14ac:dyDescent="0.3">
      <c r="A189" s="4">
        <v>65220</v>
      </c>
      <c r="B189" s="4">
        <v>890</v>
      </c>
      <c r="D189">
        <v>65220</v>
      </c>
      <c r="E189">
        <v>890</v>
      </c>
    </row>
    <row r="190" spans="1:5" x14ac:dyDescent="0.3">
      <c r="A190" s="4">
        <v>82072</v>
      </c>
      <c r="B190" s="4">
        <v>889</v>
      </c>
      <c r="D190">
        <v>82072</v>
      </c>
      <c r="E190">
        <v>889</v>
      </c>
    </row>
    <row r="191" spans="1:5" x14ac:dyDescent="0.3">
      <c r="A191" s="4">
        <v>61010</v>
      </c>
      <c r="B191" s="4">
        <v>888</v>
      </c>
      <c r="D191">
        <v>61010</v>
      </c>
      <c r="E191">
        <v>888</v>
      </c>
    </row>
    <row r="192" spans="1:5" x14ac:dyDescent="0.3">
      <c r="A192" s="4">
        <v>69969</v>
      </c>
      <c r="B192" s="4">
        <v>882</v>
      </c>
      <c r="D192">
        <v>69969</v>
      </c>
      <c r="E192">
        <v>882</v>
      </c>
    </row>
    <row r="193" spans="1:5" x14ac:dyDescent="0.3">
      <c r="A193" s="4">
        <v>77863</v>
      </c>
      <c r="B193" s="4">
        <v>881</v>
      </c>
      <c r="D193">
        <v>77863</v>
      </c>
      <c r="E193">
        <v>881</v>
      </c>
    </row>
    <row r="194" spans="1:5" x14ac:dyDescent="0.3">
      <c r="A194" s="4">
        <v>94642</v>
      </c>
      <c r="B194" s="4">
        <v>879</v>
      </c>
      <c r="D194">
        <v>94642</v>
      </c>
      <c r="E194">
        <v>879</v>
      </c>
    </row>
    <row r="195" spans="1:5" x14ac:dyDescent="0.3">
      <c r="A195" s="4">
        <v>74116</v>
      </c>
      <c r="B195" s="4">
        <v>871</v>
      </c>
      <c r="D195">
        <v>74116</v>
      </c>
      <c r="E195">
        <v>871</v>
      </c>
    </row>
    <row r="196" spans="1:5" x14ac:dyDescent="0.3">
      <c r="A196" s="4">
        <v>58607</v>
      </c>
      <c r="B196" s="4">
        <v>867</v>
      </c>
      <c r="D196">
        <v>58607</v>
      </c>
      <c r="E196">
        <v>867</v>
      </c>
    </row>
    <row r="197" spans="1:5" x14ac:dyDescent="0.3">
      <c r="A197" s="4">
        <v>83664</v>
      </c>
      <c r="B197" s="4">
        <v>866</v>
      </c>
      <c r="D197">
        <v>83664</v>
      </c>
      <c r="E197">
        <v>866</v>
      </c>
    </row>
    <row r="198" spans="1:5" x14ac:dyDescent="0.3">
      <c r="A198" s="4">
        <v>67546</v>
      </c>
      <c r="B198" s="4">
        <v>864</v>
      </c>
      <c r="D198">
        <v>67546</v>
      </c>
      <c r="E198">
        <v>864</v>
      </c>
    </row>
    <row r="199" spans="1:5" x14ac:dyDescent="0.3">
      <c r="A199" s="4">
        <v>67546</v>
      </c>
      <c r="B199" s="4">
        <v>864</v>
      </c>
      <c r="D199">
        <v>67546</v>
      </c>
      <c r="E199">
        <v>864</v>
      </c>
    </row>
    <row r="200" spans="1:5" x14ac:dyDescent="0.3">
      <c r="A200" s="4">
        <v>74214</v>
      </c>
      <c r="B200" s="4">
        <v>863</v>
      </c>
      <c r="D200">
        <v>74214</v>
      </c>
      <c r="E200">
        <v>863</v>
      </c>
    </row>
    <row r="201" spans="1:5" x14ac:dyDescent="0.3">
      <c r="A201" s="4">
        <v>82571</v>
      </c>
      <c r="B201" s="4">
        <v>861</v>
      </c>
      <c r="D201">
        <v>82571</v>
      </c>
      <c r="E201">
        <v>861</v>
      </c>
    </row>
    <row r="202" spans="1:5" hidden="1" x14ac:dyDescent="0.3">
      <c r="A202" s="4"/>
      <c r="B202" s="4">
        <v>861</v>
      </c>
      <c r="D202">
        <v>80995</v>
      </c>
      <c r="E202">
        <v>860</v>
      </c>
    </row>
    <row r="203" spans="1:5" x14ac:dyDescent="0.3">
      <c r="A203" s="4">
        <v>80995</v>
      </c>
      <c r="B203" s="4">
        <v>860</v>
      </c>
      <c r="D203">
        <v>83003</v>
      </c>
      <c r="E203">
        <v>856</v>
      </c>
    </row>
    <row r="204" spans="1:5" x14ac:dyDescent="0.3">
      <c r="A204" s="4">
        <v>83003</v>
      </c>
      <c r="B204" s="4">
        <v>856</v>
      </c>
      <c r="D204">
        <v>74854</v>
      </c>
      <c r="E204">
        <v>856</v>
      </c>
    </row>
    <row r="205" spans="1:5" x14ac:dyDescent="0.3">
      <c r="A205" s="4">
        <v>74854</v>
      </c>
      <c r="B205" s="4">
        <v>856</v>
      </c>
      <c r="D205">
        <v>52973</v>
      </c>
      <c r="E205">
        <v>856</v>
      </c>
    </row>
    <row r="206" spans="1:5" x14ac:dyDescent="0.3">
      <c r="A206" s="4">
        <v>52973</v>
      </c>
      <c r="B206" s="4">
        <v>856</v>
      </c>
      <c r="D206">
        <v>44802</v>
      </c>
      <c r="E206">
        <v>853</v>
      </c>
    </row>
    <row r="207" spans="1:5" x14ac:dyDescent="0.3">
      <c r="A207" s="4">
        <v>44802</v>
      </c>
      <c r="B207" s="4">
        <v>853</v>
      </c>
      <c r="D207">
        <v>68092</v>
      </c>
      <c r="E207">
        <v>852</v>
      </c>
    </row>
    <row r="208" spans="1:5" x14ac:dyDescent="0.3">
      <c r="A208" s="4">
        <v>68092</v>
      </c>
      <c r="B208" s="4">
        <v>852</v>
      </c>
      <c r="D208">
        <v>61416</v>
      </c>
      <c r="E208">
        <v>848</v>
      </c>
    </row>
    <row r="209" spans="1:5" x14ac:dyDescent="0.3">
      <c r="A209" s="4">
        <v>61416</v>
      </c>
      <c r="B209" s="4">
        <v>848</v>
      </c>
      <c r="D209">
        <v>83837</v>
      </c>
      <c r="E209">
        <v>847</v>
      </c>
    </row>
    <row r="210" spans="1:5" x14ac:dyDescent="0.3">
      <c r="A210" s="4">
        <v>83837</v>
      </c>
      <c r="B210" s="4">
        <v>847</v>
      </c>
      <c r="D210">
        <v>67419</v>
      </c>
      <c r="E210">
        <v>846</v>
      </c>
    </row>
    <row r="211" spans="1:5" x14ac:dyDescent="0.3">
      <c r="A211" s="4">
        <v>67419</v>
      </c>
      <c r="B211" s="4">
        <v>846</v>
      </c>
      <c r="D211">
        <v>76412</v>
      </c>
      <c r="E211">
        <v>840</v>
      </c>
    </row>
    <row r="212" spans="1:5" x14ac:dyDescent="0.3">
      <c r="A212" s="4">
        <v>76412</v>
      </c>
      <c r="B212" s="4">
        <v>840</v>
      </c>
      <c r="D212">
        <v>64509</v>
      </c>
      <c r="E212">
        <v>836</v>
      </c>
    </row>
    <row r="213" spans="1:5" x14ac:dyDescent="0.3">
      <c r="A213" s="4">
        <v>64509</v>
      </c>
      <c r="B213" s="4">
        <v>836</v>
      </c>
      <c r="D213">
        <v>79823</v>
      </c>
      <c r="E213">
        <v>835</v>
      </c>
    </row>
    <row r="214" spans="1:5" x14ac:dyDescent="0.3">
      <c r="A214" s="4">
        <v>79823</v>
      </c>
      <c r="B214" s="4">
        <v>835</v>
      </c>
      <c r="D214">
        <v>72025</v>
      </c>
      <c r="E214">
        <v>833</v>
      </c>
    </row>
    <row r="215" spans="1:5" x14ac:dyDescent="0.3">
      <c r="A215" s="4">
        <v>72025</v>
      </c>
      <c r="B215" s="4">
        <v>833</v>
      </c>
      <c r="D215">
        <v>73803</v>
      </c>
      <c r="E215">
        <v>833</v>
      </c>
    </row>
    <row r="216" spans="1:5" x14ac:dyDescent="0.3">
      <c r="A216" s="4">
        <v>73803</v>
      </c>
      <c r="B216" s="4">
        <v>833</v>
      </c>
      <c r="D216">
        <v>82332</v>
      </c>
      <c r="E216">
        <v>830</v>
      </c>
    </row>
    <row r="217" spans="1:5" x14ac:dyDescent="0.3">
      <c r="A217" s="4">
        <v>82332</v>
      </c>
      <c r="B217" s="4">
        <v>830</v>
      </c>
      <c r="D217">
        <v>80573</v>
      </c>
      <c r="E217">
        <v>829</v>
      </c>
    </row>
    <row r="218" spans="1:5" x14ac:dyDescent="0.3">
      <c r="A218" s="4">
        <v>80573</v>
      </c>
      <c r="B218" s="4">
        <v>829</v>
      </c>
      <c r="D218">
        <v>80573</v>
      </c>
      <c r="E218">
        <v>829</v>
      </c>
    </row>
    <row r="219" spans="1:5" x14ac:dyDescent="0.3">
      <c r="A219" s="4">
        <v>80573</v>
      </c>
      <c r="B219" s="4">
        <v>829</v>
      </c>
      <c r="D219">
        <v>72550</v>
      </c>
      <c r="E219">
        <v>826</v>
      </c>
    </row>
    <row r="220" spans="1:5" x14ac:dyDescent="0.3">
      <c r="A220" s="4">
        <v>72550</v>
      </c>
      <c r="B220" s="4">
        <v>826</v>
      </c>
      <c r="D220">
        <v>55260</v>
      </c>
      <c r="E220">
        <v>825</v>
      </c>
    </row>
    <row r="221" spans="1:5" x14ac:dyDescent="0.3">
      <c r="A221" s="4">
        <v>55260</v>
      </c>
      <c r="B221" s="4">
        <v>825</v>
      </c>
      <c r="D221">
        <v>69508</v>
      </c>
      <c r="E221">
        <v>824</v>
      </c>
    </row>
    <row r="222" spans="1:5" x14ac:dyDescent="0.3">
      <c r="A222" s="4">
        <v>69508</v>
      </c>
      <c r="B222" s="4">
        <v>824</v>
      </c>
      <c r="D222">
        <v>69109</v>
      </c>
      <c r="E222">
        <v>823</v>
      </c>
    </row>
    <row r="223" spans="1:5" x14ac:dyDescent="0.3">
      <c r="A223" s="4">
        <v>69109</v>
      </c>
      <c r="B223" s="4">
        <v>823</v>
      </c>
      <c r="D223">
        <v>69109</v>
      </c>
      <c r="E223">
        <v>823</v>
      </c>
    </row>
    <row r="224" spans="1:5" x14ac:dyDescent="0.3">
      <c r="A224" s="4">
        <v>69109</v>
      </c>
      <c r="B224" s="4">
        <v>823</v>
      </c>
      <c r="D224">
        <v>91065</v>
      </c>
      <c r="E224">
        <v>822</v>
      </c>
    </row>
    <row r="225" spans="1:5" x14ac:dyDescent="0.3">
      <c r="A225" s="4">
        <v>91065</v>
      </c>
      <c r="B225" s="4">
        <v>822</v>
      </c>
      <c r="D225">
        <v>77027</v>
      </c>
      <c r="E225">
        <v>820</v>
      </c>
    </row>
    <row r="226" spans="1:5" x14ac:dyDescent="0.3">
      <c r="A226" s="4">
        <v>77027</v>
      </c>
      <c r="B226" s="4">
        <v>820</v>
      </c>
      <c r="D226">
        <v>64950</v>
      </c>
      <c r="E226">
        <v>819</v>
      </c>
    </row>
    <row r="227" spans="1:5" x14ac:dyDescent="0.3">
      <c r="A227" s="4">
        <v>64950</v>
      </c>
      <c r="B227" s="4">
        <v>819</v>
      </c>
      <c r="D227">
        <v>78687</v>
      </c>
      <c r="E227">
        <v>817</v>
      </c>
    </row>
    <row r="228" spans="1:5" x14ac:dyDescent="0.3">
      <c r="A228" s="4">
        <v>78687</v>
      </c>
      <c r="B228" s="4">
        <v>817</v>
      </c>
      <c r="D228">
        <v>92163</v>
      </c>
      <c r="E228">
        <v>817</v>
      </c>
    </row>
    <row r="229" spans="1:5" x14ac:dyDescent="0.3">
      <c r="A229" s="4">
        <v>92163</v>
      </c>
      <c r="B229" s="4">
        <v>817</v>
      </c>
      <c r="D229">
        <v>78579</v>
      </c>
      <c r="E229">
        <v>816</v>
      </c>
    </row>
    <row r="230" spans="1:5" x14ac:dyDescent="0.3">
      <c r="A230" s="4">
        <v>78579</v>
      </c>
      <c r="B230" s="4">
        <v>816</v>
      </c>
      <c r="D230">
        <v>72217</v>
      </c>
      <c r="E230">
        <v>816</v>
      </c>
    </row>
    <row r="231" spans="1:5" x14ac:dyDescent="0.3">
      <c r="A231" s="4">
        <v>72217</v>
      </c>
      <c r="B231" s="4">
        <v>816</v>
      </c>
      <c r="D231">
        <v>53653</v>
      </c>
      <c r="E231">
        <v>815</v>
      </c>
    </row>
    <row r="232" spans="1:5" x14ac:dyDescent="0.3">
      <c r="A232" s="4">
        <v>53653</v>
      </c>
      <c r="B232" s="4">
        <v>815</v>
      </c>
      <c r="D232">
        <v>67381</v>
      </c>
      <c r="E232">
        <v>815</v>
      </c>
    </row>
    <row r="233" spans="1:5" x14ac:dyDescent="0.3">
      <c r="A233" s="4">
        <v>67381</v>
      </c>
      <c r="B233" s="4">
        <v>815</v>
      </c>
      <c r="D233">
        <v>83033</v>
      </c>
      <c r="E233">
        <v>812</v>
      </c>
    </row>
    <row r="234" spans="1:5" x14ac:dyDescent="0.3">
      <c r="A234" s="4">
        <v>83033</v>
      </c>
      <c r="B234" s="4">
        <v>812</v>
      </c>
      <c r="D234">
        <v>73538</v>
      </c>
      <c r="E234">
        <v>811</v>
      </c>
    </row>
    <row r="235" spans="1:5" x14ac:dyDescent="0.3">
      <c r="A235" s="4">
        <v>73538</v>
      </c>
      <c r="B235" s="4">
        <v>811</v>
      </c>
      <c r="D235">
        <v>68316</v>
      </c>
      <c r="E235">
        <v>806</v>
      </c>
    </row>
    <row r="236" spans="1:5" x14ac:dyDescent="0.3">
      <c r="A236" s="4">
        <v>68316</v>
      </c>
      <c r="B236" s="4">
        <v>806</v>
      </c>
      <c r="D236">
        <v>57912</v>
      </c>
      <c r="E236">
        <v>801</v>
      </c>
    </row>
    <row r="237" spans="1:5" x14ac:dyDescent="0.3">
      <c r="A237" s="4">
        <v>57912</v>
      </c>
      <c r="B237" s="4">
        <v>801</v>
      </c>
      <c r="D237">
        <v>75433</v>
      </c>
      <c r="E237">
        <v>800</v>
      </c>
    </row>
    <row r="238" spans="1:5" x14ac:dyDescent="0.3">
      <c r="A238" s="4">
        <v>75433</v>
      </c>
      <c r="B238" s="4">
        <v>800</v>
      </c>
      <c r="D238">
        <v>62220</v>
      </c>
      <c r="E238">
        <v>799</v>
      </c>
    </row>
    <row r="239" spans="1:5" x14ac:dyDescent="0.3">
      <c r="A239" s="4">
        <v>62220</v>
      </c>
      <c r="B239" s="4">
        <v>799</v>
      </c>
      <c r="D239">
        <v>75693</v>
      </c>
      <c r="E239">
        <v>797</v>
      </c>
    </row>
    <row r="240" spans="1:5" x14ac:dyDescent="0.3">
      <c r="A240" s="4">
        <v>75693</v>
      </c>
      <c r="B240" s="4">
        <v>797</v>
      </c>
      <c r="D240">
        <v>62981</v>
      </c>
      <c r="E240">
        <v>796</v>
      </c>
    </row>
    <row r="241" spans="1:5" x14ac:dyDescent="0.3">
      <c r="A241" s="4">
        <v>62981</v>
      </c>
      <c r="B241" s="4">
        <v>796</v>
      </c>
      <c r="D241">
        <v>75437</v>
      </c>
      <c r="E241">
        <v>795</v>
      </c>
    </row>
    <row r="242" spans="1:5" x14ac:dyDescent="0.3">
      <c r="A242" s="4">
        <v>75437</v>
      </c>
      <c r="B242" s="4">
        <v>795</v>
      </c>
      <c r="D242">
        <v>78939</v>
      </c>
      <c r="E242">
        <v>794</v>
      </c>
    </row>
    <row r="243" spans="1:5" x14ac:dyDescent="0.3">
      <c r="A243" s="4">
        <v>78939</v>
      </c>
      <c r="B243" s="4">
        <v>794</v>
      </c>
      <c r="D243">
        <v>76542</v>
      </c>
      <c r="E243">
        <v>794</v>
      </c>
    </row>
    <row r="244" spans="1:5" x14ac:dyDescent="0.3">
      <c r="A244" s="4">
        <v>76542</v>
      </c>
      <c r="B244" s="4">
        <v>794</v>
      </c>
      <c r="D244">
        <v>62187</v>
      </c>
      <c r="E244">
        <v>792</v>
      </c>
    </row>
    <row r="245" spans="1:5" x14ac:dyDescent="0.3">
      <c r="A245" s="4">
        <v>62187</v>
      </c>
      <c r="B245" s="4">
        <v>792</v>
      </c>
      <c r="D245">
        <v>79930</v>
      </c>
      <c r="E245">
        <v>792</v>
      </c>
    </row>
    <row r="246" spans="1:5" x14ac:dyDescent="0.3">
      <c r="A246" s="4">
        <v>79930</v>
      </c>
      <c r="B246" s="4">
        <v>792</v>
      </c>
      <c r="D246">
        <v>65106</v>
      </c>
      <c r="E246">
        <v>790</v>
      </c>
    </row>
    <row r="247" spans="1:5" x14ac:dyDescent="0.3">
      <c r="A247" s="4">
        <v>65106</v>
      </c>
      <c r="B247" s="4">
        <v>790</v>
      </c>
      <c r="D247">
        <v>61074</v>
      </c>
      <c r="E247">
        <v>789</v>
      </c>
    </row>
    <row r="248" spans="1:5" x14ac:dyDescent="0.3">
      <c r="A248" s="4">
        <v>61074</v>
      </c>
      <c r="B248" s="4">
        <v>789</v>
      </c>
      <c r="D248">
        <v>52614</v>
      </c>
      <c r="E248">
        <v>789</v>
      </c>
    </row>
    <row r="249" spans="1:5" x14ac:dyDescent="0.3">
      <c r="A249" s="4">
        <v>52614</v>
      </c>
      <c r="B249" s="4">
        <v>789</v>
      </c>
      <c r="D249">
        <v>52614</v>
      </c>
      <c r="E249">
        <v>789</v>
      </c>
    </row>
    <row r="250" spans="1:5" x14ac:dyDescent="0.3">
      <c r="A250" s="4">
        <v>52614</v>
      </c>
      <c r="B250" s="4">
        <v>789</v>
      </c>
      <c r="D250">
        <v>66582</v>
      </c>
      <c r="E250">
        <v>789</v>
      </c>
    </row>
    <row r="251" spans="1:5" x14ac:dyDescent="0.3">
      <c r="A251" s="4">
        <v>66582</v>
      </c>
      <c r="B251" s="4">
        <v>789</v>
      </c>
      <c r="D251">
        <v>51537</v>
      </c>
      <c r="E251">
        <v>787</v>
      </c>
    </row>
    <row r="252" spans="1:5" x14ac:dyDescent="0.3">
      <c r="A252" s="4">
        <v>51537</v>
      </c>
      <c r="B252" s="4">
        <v>787</v>
      </c>
      <c r="D252">
        <v>74004</v>
      </c>
      <c r="E252">
        <v>784</v>
      </c>
    </row>
    <row r="253" spans="1:5" x14ac:dyDescent="0.3">
      <c r="A253" s="4">
        <v>74004</v>
      </c>
      <c r="B253" s="4">
        <v>784</v>
      </c>
      <c r="D253">
        <v>74068</v>
      </c>
      <c r="E253">
        <v>783</v>
      </c>
    </row>
    <row r="254" spans="1:5" x14ac:dyDescent="0.3">
      <c r="A254" s="4">
        <v>74068</v>
      </c>
      <c r="B254" s="4">
        <v>783</v>
      </c>
      <c r="D254">
        <v>81843</v>
      </c>
      <c r="E254">
        <v>779</v>
      </c>
    </row>
    <row r="255" spans="1:5" x14ac:dyDescent="0.3">
      <c r="A255" s="4">
        <v>81843</v>
      </c>
      <c r="B255" s="4">
        <v>779</v>
      </c>
      <c r="D255">
        <v>80952</v>
      </c>
      <c r="E255">
        <v>778</v>
      </c>
    </row>
    <row r="256" spans="1:5" x14ac:dyDescent="0.3">
      <c r="A256" s="4">
        <v>80952</v>
      </c>
      <c r="B256" s="4">
        <v>778</v>
      </c>
      <c r="D256">
        <v>69267</v>
      </c>
      <c r="E256">
        <v>778</v>
      </c>
    </row>
    <row r="257" spans="1:5" x14ac:dyDescent="0.3">
      <c r="A257" s="4">
        <v>69267</v>
      </c>
      <c r="B257" s="4">
        <v>778</v>
      </c>
      <c r="D257">
        <v>83145</v>
      </c>
      <c r="E257">
        <v>777</v>
      </c>
    </row>
    <row r="258" spans="1:5" x14ac:dyDescent="0.3">
      <c r="A258" s="4">
        <v>83145</v>
      </c>
      <c r="B258" s="4">
        <v>777</v>
      </c>
      <c r="D258">
        <v>82497</v>
      </c>
      <c r="E258">
        <v>777</v>
      </c>
    </row>
    <row r="259" spans="1:5" x14ac:dyDescent="0.3">
      <c r="A259" s="4">
        <v>82497</v>
      </c>
      <c r="B259" s="4">
        <v>777</v>
      </c>
      <c r="D259">
        <v>46757</v>
      </c>
      <c r="E259">
        <v>777</v>
      </c>
    </row>
    <row r="260" spans="1:5" x14ac:dyDescent="0.3">
      <c r="A260" s="4">
        <v>46757</v>
      </c>
      <c r="B260" s="4">
        <v>777</v>
      </c>
      <c r="D260">
        <v>90842</v>
      </c>
      <c r="E260">
        <v>774</v>
      </c>
    </row>
    <row r="261" spans="1:5" x14ac:dyDescent="0.3">
      <c r="A261" s="4">
        <v>90842</v>
      </c>
      <c r="B261" s="4">
        <v>774</v>
      </c>
      <c r="D261">
        <v>59868</v>
      </c>
      <c r="E261">
        <v>771</v>
      </c>
    </row>
    <row r="262" spans="1:5" x14ac:dyDescent="0.3">
      <c r="A262" s="4">
        <v>59868</v>
      </c>
      <c r="B262" s="4">
        <v>771</v>
      </c>
      <c r="D262">
        <v>95529</v>
      </c>
      <c r="E262">
        <v>770</v>
      </c>
    </row>
    <row r="263" spans="1:5" x14ac:dyDescent="0.3">
      <c r="A263" s="4">
        <v>95529</v>
      </c>
      <c r="B263" s="4">
        <v>770</v>
      </c>
      <c r="D263">
        <v>63564</v>
      </c>
      <c r="E263">
        <v>769</v>
      </c>
    </row>
    <row r="264" spans="1:5" x14ac:dyDescent="0.3">
      <c r="A264" s="4">
        <v>63564</v>
      </c>
      <c r="B264" s="4">
        <v>769</v>
      </c>
      <c r="D264">
        <v>80812</v>
      </c>
      <c r="E264">
        <v>769</v>
      </c>
    </row>
    <row r="265" spans="1:5" x14ac:dyDescent="0.3">
      <c r="A265" s="4">
        <v>80812</v>
      </c>
      <c r="B265" s="4">
        <v>769</v>
      </c>
      <c r="D265">
        <v>70893</v>
      </c>
      <c r="E265">
        <v>768</v>
      </c>
    </row>
    <row r="266" spans="1:5" x14ac:dyDescent="0.3">
      <c r="A266" s="4">
        <v>70893</v>
      </c>
      <c r="B266" s="4">
        <v>768</v>
      </c>
      <c r="D266">
        <v>102160</v>
      </c>
      <c r="E266">
        <v>763</v>
      </c>
    </row>
    <row r="267" spans="1:5" x14ac:dyDescent="0.3">
      <c r="A267" s="4">
        <v>102160</v>
      </c>
      <c r="B267" s="4">
        <v>763</v>
      </c>
      <c r="D267">
        <v>68397</v>
      </c>
      <c r="E267">
        <v>760</v>
      </c>
    </row>
    <row r="268" spans="1:5" x14ac:dyDescent="0.3">
      <c r="A268" s="4">
        <v>68397</v>
      </c>
      <c r="B268" s="4">
        <v>760</v>
      </c>
      <c r="D268">
        <v>55956</v>
      </c>
      <c r="E268">
        <v>760</v>
      </c>
    </row>
    <row r="269" spans="1:5" x14ac:dyDescent="0.3">
      <c r="A269" s="4">
        <v>55956</v>
      </c>
      <c r="B269" s="4">
        <v>760</v>
      </c>
      <c r="D269">
        <v>77845</v>
      </c>
      <c r="E269">
        <v>760</v>
      </c>
    </row>
    <row r="270" spans="1:5" x14ac:dyDescent="0.3">
      <c r="A270" s="4">
        <v>77845</v>
      </c>
      <c r="B270" s="4">
        <v>760</v>
      </c>
      <c r="D270">
        <v>76045</v>
      </c>
      <c r="E270">
        <v>760</v>
      </c>
    </row>
    <row r="271" spans="1:5" x14ac:dyDescent="0.3">
      <c r="A271" s="4">
        <v>76045</v>
      </c>
      <c r="B271" s="4">
        <v>760</v>
      </c>
      <c r="D271">
        <v>68487</v>
      </c>
      <c r="E271">
        <v>758</v>
      </c>
    </row>
    <row r="272" spans="1:5" x14ac:dyDescent="0.3">
      <c r="A272" s="4">
        <v>68487</v>
      </c>
      <c r="B272" s="4">
        <v>758</v>
      </c>
      <c r="D272">
        <v>68487</v>
      </c>
      <c r="E272">
        <v>758</v>
      </c>
    </row>
    <row r="273" spans="1:5" x14ac:dyDescent="0.3">
      <c r="A273" s="4">
        <v>68487</v>
      </c>
      <c r="B273" s="4">
        <v>758</v>
      </c>
      <c r="D273">
        <v>67445</v>
      </c>
      <c r="E273">
        <v>757</v>
      </c>
    </row>
    <row r="274" spans="1:5" x14ac:dyDescent="0.3">
      <c r="A274" s="4">
        <v>67445</v>
      </c>
      <c r="B274" s="4">
        <v>757</v>
      </c>
      <c r="D274">
        <v>67445</v>
      </c>
      <c r="E274">
        <v>757</v>
      </c>
    </row>
    <row r="275" spans="1:5" x14ac:dyDescent="0.3">
      <c r="A275" s="4">
        <v>67445</v>
      </c>
      <c r="B275" s="4">
        <v>757</v>
      </c>
      <c r="D275">
        <v>67445</v>
      </c>
      <c r="E275">
        <v>757</v>
      </c>
    </row>
    <row r="276" spans="1:5" x14ac:dyDescent="0.3">
      <c r="A276" s="4">
        <v>67445</v>
      </c>
      <c r="B276" s="4">
        <v>757</v>
      </c>
      <c r="D276">
        <v>78331</v>
      </c>
      <c r="E276">
        <v>756</v>
      </c>
    </row>
    <row r="277" spans="1:5" x14ac:dyDescent="0.3">
      <c r="A277" s="4">
        <v>78331</v>
      </c>
      <c r="B277" s="4">
        <v>756</v>
      </c>
      <c r="D277">
        <v>83532</v>
      </c>
      <c r="E277">
        <v>755</v>
      </c>
    </row>
    <row r="278" spans="1:5" x14ac:dyDescent="0.3">
      <c r="A278" s="4">
        <v>83532</v>
      </c>
      <c r="B278" s="4">
        <v>755</v>
      </c>
      <c r="D278">
        <v>75794</v>
      </c>
      <c r="E278">
        <v>754</v>
      </c>
    </row>
    <row r="279" spans="1:5" x14ac:dyDescent="0.3">
      <c r="A279" s="4">
        <v>75794</v>
      </c>
      <c r="B279" s="4">
        <v>754</v>
      </c>
      <c r="D279">
        <v>71322</v>
      </c>
      <c r="E279">
        <v>753</v>
      </c>
    </row>
    <row r="280" spans="1:5" x14ac:dyDescent="0.3">
      <c r="A280" s="4">
        <v>71322</v>
      </c>
      <c r="B280" s="4">
        <v>753</v>
      </c>
      <c r="D280">
        <v>78353</v>
      </c>
      <c r="E280">
        <v>752</v>
      </c>
    </row>
    <row r="281" spans="1:5" x14ac:dyDescent="0.3">
      <c r="A281" s="4">
        <v>78353</v>
      </c>
      <c r="B281" s="4">
        <v>752</v>
      </c>
      <c r="D281">
        <v>79419</v>
      </c>
      <c r="E281">
        <v>751</v>
      </c>
    </row>
    <row r="282" spans="1:5" x14ac:dyDescent="0.3">
      <c r="A282" s="4">
        <v>79419</v>
      </c>
      <c r="B282" s="4">
        <v>751</v>
      </c>
      <c r="D282">
        <v>69805</v>
      </c>
      <c r="E282">
        <v>750</v>
      </c>
    </row>
    <row r="283" spans="1:5" x14ac:dyDescent="0.3">
      <c r="A283" s="4">
        <v>69805</v>
      </c>
      <c r="B283" s="4">
        <v>750</v>
      </c>
      <c r="D283">
        <v>63206</v>
      </c>
      <c r="E283">
        <v>750</v>
      </c>
    </row>
    <row r="284" spans="1:5" x14ac:dyDescent="0.3">
      <c r="A284" s="4">
        <v>63206</v>
      </c>
      <c r="B284" s="4">
        <v>750</v>
      </c>
      <c r="D284">
        <v>76618</v>
      </c>
      <c r="E284">
        <v>749</v>
      </c>
    </row>
    <row r="285" spans="1:5" x14ac:dyDescent="0.3">
      <c r="A285" s="4">
        <v>76618</v>
      </c>
      <c r="B285" s="4">
        <v>749</v>
      </c>
      <c r="D285">
        <v>66565</v>
      </c>
      <c r="E285">
        <v>747</v>
      </c>
    </row>
    <row r="286" spans="1:5" x14ac:dyDescent="0.3">
      <c r="A286" s="4">
        <v>66565</v>
      </c>
      <c r="B286" s="4">
        <v>747</v>
      </c>
      <c r="D286">
        <v>56937</v>
      </c>
      <c r="E286">
        <v>746</v>
      </c>
    </row>
    <row r="287" spans="1:5" x14ac:dyDescent="0.3">
      <c r="A287" s="4">
        <v>56937</v>
      </c>
      <c r="B287" s="4">
        <v>746</v>
      </c>
      <c r="D287">
        <v>65196</v>
      </c>
      <c r="E287">
        <v>743</v>
      </c>
    </row>
    <row r="288" spans="1:5" x14ac:dyDescent="0.3">
      <c r="A288" s="4">
        <v>65196</v>
      </c>
      <c r="B288" s="4">
        <v>743</v>
      </c>
      <c r="D288">
        <v>66476</v>
      </c>
      <c r="E288">
        <v>742</v>
      </c>
    </row>
    <row r="289" spans="1:5" x14ac:dyDescent="0.3">
      <c r="A289" s="4">
        <v>66476</v>
      </c>
      <c r="B289" s="4">
        <v>742</v>
      </c>
      <c r="D289">
        <v>81380</v>
      </c>
      <c r="E289">
        <v>741</v>
      </c>
    </row>
    <row r="290" spans="1:5" x14ac:dyDescent="0.3">
      <c r="A290" s="4">
        <v>81380</v>
      </c>
      <c r="B290" s="4">
        <v>741</v>
      </c>
      <c r="D290">
        <v>73113</v>
      </c>
      <c r="E290">
        <v>741</v>
      </c>
    </row>
    <row r="291" spans="1:5" x14ac:dyDescent="0.3">
      <c r="A291" s="4">
        <v>73113</v>
      </c>
      <c r="B291" s="4">
        <v>741</v>
      </c>
      <c r="D291">
        <v>76445</v>
      </c>
      <c r="E291">
        <v>739</v>
      </c>
    </row>
    <row r="292" spans="1:5" x14ac:dyDescent="0.3">
      <c r="A292" s="4">
        <v>76445</v>
      </c>
      <c r="B292" s="4">
        <v>739</v>
      </c>
      <c r="D292">
        <v>65104</v>
      </c>
      <c r="E292">
        <v>738</v>
      </c>
    </row>
    <row r="293" spans="1:5" x14ac:dyDescent="0.3">
      <c r="A293" s="4">
        <v>65104</v>
      </c>
      <c r="B293" s="4">
        <v>738</v>
      </c>
      <c r="D293">
        <v>65104</v>
      </c>
      <c r="E293">
        <v>738</v>
      </c>
    </row>
    <row r="294" spans="1:5" x14ac:dyDescent="0.3">
      <c r="A294" s="4">
        <v>65104</v>
      </c>
      <c r="B294" s="4">
        <v>738</v>
      </c>
      <c r="D294">
        <v>71847</v>
      </c>
      <c r="E294">
        <v>737</v>
      </c>
    </row>
    <row r="295" spans="1:5" hidden="1" x14ac:dyDescent="0.3">
      <c r="A295" s="4"/>
      <c r="B295" s="4">
        <v>738</v>
      </c>
      <c r="D295">
        <v>70713</v>
      </c>
      <c r="E295">
        <v>736</v>
      </c>
    </row>
    <row r="296" spans="1:5" x14ac:dyDescent="0.3">
      <c r="A296" s="4">
        <v>71847</v>
      </c>
      <c r="B296" s="4">
        <v>737</v>
      </c>
      <c r="D296">
        <v>78618</v>
      </c>
      <c r="E296">
        <v>736</v>
      </c>
    </row>
    <row r="297" spans="1:5" x14ac:dyDescent="0.3">
      <c r="A297" s="4">
        <v>70713</v>
      </c>
      <c r="B297" s="4">
        <v>736</v>
      </c>
      <c r="D297">
        <v>76653</v>
      </c>
      <c r="E297">
        <v>736</v>
      </c>
    </row>
    <row r="298" spans="1:5" x14ac:dyDescent="0.3">
      <c r="A298" s="4">
        <v>78618</v>
      </c>
      <c r="B298" s="4">
        <v>736</v>
      </c>
      <c r="D298">
        <v>57513</v>
      </c>
      <c r="E298">
        <v>735</v>
      </c>
    </row>
    <row r="299" spans="1:5" x14ac:dyDescent="0.3">
      <c r="A299" s="4">
        <v>76653</v>
      </c>
      <c r="B299" s="4">
        <v>736</v>
      </c>
      <c r="D299">
        <v>82122</v>
      </c>
      <c r="E299">
        <v>734</v>
      </c>
    </row>
    <row r="300" spans="1:5" x14ac:dyDescent="0.3">
      <c r="A300" s="4">
        <v>57513</v>
      </c>
      <c r="B300" s="4">
        <v>735</v>
      </c>
      <c r="D300">
        <v>63404</v>
      </c>
      <c r="E300">
        <v>734</v>
      </c>
    </row>
    <row r="301" spans="1:5" x14ac:dyDescent="0.3">
      <c r="A301" s="4">
        <v>82122</v>
      </c>
      <c r="B301" s="4">
        <v>734</v>
      </c>
      <c r="D301">
        <v>75283</v>
      </c>
      <c r="E301">
        <v>733</v>
      </c>
    </row>
    <row r="302" spans="1:5" x14ac:dyDescent="0.3">
      <c r="A302" s="4">
        <v>63404</v>
      </c>
      <c r="B302" s="4">
        <v>734</v>
      </c>
      <c r="D302">
        <v>64325</v>
      </c>
      <c r="E302">
        <v>731</v>
      </c>
    </row>
    <row r="303" spans="1:5" x14ac:dyDescent="0.3">
      <c r="A303" s="4">
        <v>75283</v>
      </c>
      <c r="B303" s="4">
        <v>733</v>
      </c>
      <c r="D303">
        <v>53103</v>
      </c>
      <c r="E303">
        <v>729</v>
      </c>
    </row>
    <row r="304" spans="1:5" x14ac:dyDescent="0.3">
      <c r="A304" s="4">
        <v>64325</v>
      </c>
      <c r="B304" s="4">
        <v>731</v>
      </c>
      <c r="D304">
        <v>44953</v>
      </c>
      <c r="E304">
        <v>728</v>
      </c>
    </row>
    <row r="305" spans="1:5" x14ac:dyDescent="0.3">
      <c r="A305" s="4">
        <v>53103</v>
      </c>
      <c r="B305" s="4">
        <v>729</v>
      </c>
      <c r="D305">
        <v>69016</v>
      </c>
      <c r="E305">
        <v>726</v>
      </c>
    </row>
    <row r="306" spans="1:5" x14ac:dyDescent="0.3">
      <c r="A306" s="4">
        <v>44953</v>
      </c>
      <c r="B306" s="4">
        <v>728</v>
      </c>
      <c r="D306">
        <v>59462</v>
      </c>
      <c r="E306">
        <v>724</v>
      </c>
    </row>
    <row r="307" spans="1:5" x14ac:dyDescent="0.3">
      <c r="A307" s="4">
        <v>69016</v>
      </c>
      <c r="B307" s="4">
        <v>726</v>
      </c>
      <c r="D307">
        <v>81205</v>
      </c>
      <c r="E307">
        <v>724</v>
      </c>
    </row>
    <row r="308" spans="1:5" x14ac:dyDescent="0.3">
      <c r="A308" s="4">
        <v>59462</v>
      </c>
      <c r="B308" s="4">
        <v>724</v>
      </c>
      <c r="D308">
        <v>101970</v>
      </c>
      <c r="E308">
        <v>722</v>
      </c>
    </row>
    <row r="309" spans="1:5" x14ac:dyDescent="0.3">
      <c r="A309" s="4">
        <v>81205</v>
      </c>
      <c r="B309" s="4">
        <v>724</v>
      </c>
      <c r="D309">
        <v>75251</v>
      </c>
      <c r="E309">
        <v>721</v>
      </c>
    </row>
    <row r="310" spans="1:5" x14ac:dyDescent="0.3">
      <c r="A310" s="4">
        <v>101970</v>
      </c>
      <c r="B310" s="4">
        <v>722</v>
      </c>
      <c r="D310">
        <v>78710</v>
      </c>
      <c r="E310">
        <v>721</v>
      </c>
    </row>
    <row r="311" spans="1:5" x14ac:dyDescent="0.3">
      <c r="A311" s="4">
        <v>75251</v>
      </c>
      <c r="B311" s="4">
        <v>721</v>
      </c>
      <c r="D311">
        <v>85606</v>
      </c>
      <c r="E311">
        <v>717</v>
      </c>
    </row>
    <row r="312" spans="1:5" x14ac:dyDescent="0.3">
      <c r="A312" s="4">
        <v>78710</v>
      </c>
      <c r="B312" s="4">
        <v>721</v>
      </c>
      <c r="D312">
        <v>85696</v>
      </c>
      <c r="E312">
        <v>714</v>
      </c>
    </row>
    <row r="313" spans="1:5" x14ac:dyDescent="0.3">
      <c r="A313" s="4">
        <v>85606</v>
      </c>
      <c r="B313" s="4">
        <v>717</v>
      </c>
      <c r="D313">
        <v>85696</v>
      </c>
      <c r="E313">
        <v>714</v>
      </c>
    </row>
    <row r="314" spans="1:5" x14ac:dyDescent="0.3">
      <c r="A314" s="4">
        <v>85696</v>
      </c>
      <c r="B314" s="4">
        <v>714</v>
      </c>
      <c r="D314">
        <v>52852</v>
      </c>
      <c r="E314">
        <v>714</v>
      </c>
    </row>
    <row r="315" spans="1:5" x14ac:dyDescent="0.3">
      <c r="A315" s="4">
        <v>85696</v>
      </c>
      <c r="B315" s="4">
        <v>714</v>
      </c>
      <c r="D315">
        <v>65308</v>
      </c>
      <c r="E315">
        <v>713</v>
      </c>
    </row>
    <row r="316" spans="1:5" x14ac:dyDescent="0.3">
      <c r="A316" s="4">
        <v>52852</v>
      </c>
      <c r="B316" s="4">
        <v>714</v>
      </c>
      <c r="D316">
        <v>75777</v>
      </c>
      <c r="E316">
        <v>712</v>
      </c>
    </row>
    <row r="317" spans="1:5" x14ac:dyDescent="0.3">
      <c r="A317" s="4">
        <v>65308</v>
      </c>
      <c r="B317" s="4">
        <v>713</v>
      </c>
      <c r="D317">
        <v>75777</v>
      </c>
      <c r="E317">
        <v>712</v>
      </c>
    </row>
    <row r="318" spans="1:5" x14ac:dyDescent="0.3">
      <c r="A318" s="4">
        <v>75777</v>
      </c>
      <c r="B318" s="4">
        <v>712</v>
      </c>
      <c r="D318">
        <v>82733</v>
      </c>
      <c r="E318">
        <v>712</v>
      </c>
    </row>
    <row r="319" spans="1:5" x14ac:dyDescent="0.3">
      <c r="A319" s="4">
        <v>75777</v>
      </c>
      <c r="B319" s="4">
        <v>712</v>
      </c>
      <c r="D319">
        <v>66375</v>
      </c>
      <c r="E319">
        <v>712</v>
      </c>
    </row>
    <row r="320" spans="1:5" x14ac:dyDescent="0.3">
      <c r="A320" s="4">
        <v>82733</v>
      </c>
      <c r="B320" s="4">
        <v>712</v>
      </c>
      <c r="D320">
        <v>71434</v>
      </c>
      <c r="E320">
        <v>711</v>
      </c>
    </row>
    <row r="321" spans="1:5" x14ac:dyDescent="0.3">
      <c r="A321" s="4">
        <v>66375</v>
      </c>
      <c r="B321" s="4">
        <v>712</v>
      </c>
      <c r="D321">
        <v>67893</v>
      </c>
      <c r="E321">
        <v>711</v>
      </c>
    </row>
    <row r="322" spans="1:5" x14ac:dyDescent="0.3">
      <c r="A322" s="4">
        <v>71434</v>
      </c>
      <c r="B322" s="4">
        <v>711</v>
      </c>
      <c r="D322">
        <v>54356</v>
      </c>
      <c r="E322">
        <v>710</v>
      </c>
    </row>
    <row r="323" spans="1:5" x14ac:dyDescent="0.3">
      <c r="A323" s="4">
        <v>67893</v>
      </c>
      <c r="B323" s="4">
        <v>711</v>
      </c>
      <c r="D323">
        <v>81698</v>
      </c>
      <c r="E323">
        <v>709</v>
      </c>
    </row>
    <row r="324" spans="1:5" x14ac:dyDescent="0.3">
      <c r="A324" s="4">
        <v>54356</v>
      </c>
      <c r="B324" s="4">
        <v>710</v>
      </c>
      <c r="D324">
        <v>61223</v>
      </c>
      <c r="E324">
        <v>709</v>
      </c>
    </row>
    <row r="325" spans="1:5" x14ac:dyDescent="0.3">
      <c r="A325" s="4">
        <v>81698</v>
      </c>
      <c r="B325" s="4">
        <v>709</v>
      </c>
      <c r="D325">
        <v>75507</v>
      </c>
      <c r="E325">
        <v>709</v>
      </c>
    </row>
    <row r="326" spans="1:5" x14ac:dyDescent="0.3">
      <c r="A326" s="4">
        <v>61223</v>
      </c>
      <c r="B326" s="4">
        <v>709</v>
      </c>
      <c r="D326">
        <v>75507</v>
      </c>
      <c r="E326">
        <v>709</v>
      </c>
    </row>
    <row r="327" spans="1:5" x14ac:dyDescent="0.3">
      <c r="A327" s="4">
        <v>75507</v>
      </c>
      <c r="B327" s="4">
        <v>709</v>
      </c>
      <c r="D327">
        <v>58086</v>
      </c>
      <c r="E327">
        <v>708</v>
      </c>
    </row>
    <row r="328" spans="1:5" x14ac:dyDescent="0.3">
      <c r="A328" s="4">
        <v>75507</v>
      </c>
      <c r="B328" s="4">
        <v>709</v>
      </c>
      <c r="D328">
        <v>72117</v>
      </c>
      <c r="E328">
        <v>707</v>
      </c>
    </row>
    <row r="329" spans="1:5" x14ac:dyDescent="0.3">
      <c r="A329" s="4">
        <v>58086</v>
      </c>
      <c r="B329" s="4">
        <v>708</v>
      </c>
      <c r="D329">
        <v>73691</v>
      </c>
      <c r="E329">
        <v>707</v>
      </c>
    </row>
    <row r="330" spans="1:5" x14ac:dyDescent="0.3">
      <c r="A330" s="4">
        <v>72117</v>
      </c>
      <c r="B330" s="4">
        <v>707</v>
      </c>
      <c r="D330">
        <v>70116</v>
      </c>
      <c r="E330">
        <v>707</v>
      </c>
    </row>
    <row r="331" spans="1:5" x14ac:dyDescent="0.3">
      <c r="A331" s="4">
        <v>73691</v>
      </c>
      <c r="B331" s="4">
        <v>707</v>
      </c>
      <c r="D331">
        <v>90273</v>
      </c>
      <c r="E331">
        <v>704</v>
      </c>
    </row>
    <row r="332" spans="1:5" x14ac:dyDescent="0.3">
      <c r="A332" s="4">
        <v>70116</v>
      </c>
      <c r="B332" s="4">
        <v>707</v>
      </c>
      <c r="D332">
        <v>73892</v>
      </c>
      <c r="E332">
        <v>703</v>
      </c>
    </row>
    <row r="333" spans="1:5" x14ac:dyDescent="0.3">
      <c r="A333" s="4">
        <v>90273</v>
      </c>
      <c r="B333" s="4">
        <v>704</v>
      </c>
      <c r="D333">
        <v>67353</v>
      </c>
      <c r="E333">
        <v>702</v>
      </c>
    </row>
    <row r="334" spans="1:5" x14ac:dyDescent="0.3">
      <c r="A334" s="4">
        <v>73892</v>
      </c>
      <c r="B334" s="4">
        <v>703</v>
      </c>
      <c r="D334">
        <v>92955</v>
      </c>
      <c r="E334">
        <v>693</v>
      </c>
    </row>
    <row r="335" spans="1:5" x14ac:dyDescent="0.3">
      <c r="A335" s="4">
        <v>67353</v>
      </c>
      <c r="B335" s="4">
        <v>702</v>
      </c>
      <c r="D335">
        <v>92533</v>
      </c>
      <c r="E335">
        <v>693</v>
      </c>
    </row>
    <row r="336" spans="1:5" x14ac:dyDescent="0.3">
      <c r="A336" s="4">
        <v>92955</v>
      </c>
      <c r="B336" s="4">
        <v>693</v>
      </c>
      <c r="D336">
        <v>59601</v>
      </c>
      <c r="E336">
        <v>691</v>
      </c>
    </row>
    <row r="337" spans="1:5" x14ac:dyDescent="0.3">
      <c r="A337" s="4">
        <v>92533</v>
      </c>
      <c r="B337" s="4">
        <v>693</v>
      </c>
      <c r="D337">
        <v>56534</v>
      </c>
      <c r="E337">
        <v>691</v>
      </c>
    </row>
    <row r="338" spans="1:5" x14ac:dyDescent="0.3">
      <c r="A338" s="4">
        <v>59601</v>
      </c>
      <c r="B338" s="4">
        <v>691</v>
      </c>
      <c r="D338">
        <v>58308</v>
      </c>
      <c r="E338">
        <v>691</v>
      </c>
    </row>
    <row r="339" spans="1:5" x14ac:dyDescent="0.3">
      <c r="A339" s="4">
        <v>56534</v>
      </c>
      <c r="B339" s="4">
        <v>691</v>
      </c>
      <c r="D339">
        <v>70440</v>
      </c>
      <c r="E339">
        <v>690</v>
      </c>
    </row>
    <row r="340" spans="1:5" x14ac:dyDescent="0.3">
      <c r="A340" s="4">
        <v>58308</v>
      </c>
      <c r="B340" s="4">
        <v>691</v>
      </c>
      <c r="D340">
        <v>56242</v>
      </c>
      <c r="E340">
        <v>689</v>
      </c>
    </row>
    <row r="341" spans="1:5" x14ac:dyDescent="0.3">
      <c r="A341" s="4">
        <v>70440</v>
      </c>
      <c r="B341" s="4">
        <v>690</v>
      </c>
      <c r="D341">
        <v>88194</v>
      </c>
      <c r="E341">
        <v>688</v>
      </c>
    </row>
    <row r="342" spans="1:5" x14ac:dyDescent="0.3">
      <c r="A342" s="4">
        <v>56242</v>
      </c>
      <c r="B342" s="4">
        <v>689</v>
      </c>
      <c r="D342">
        <v>54693</v>
      </c>
      <c r="E342">
        <v>686</v>
      </c>
    </row>
    <row r="343" spans="1:5" x14ac:dyDescent="0.3">
      <c r="A343" s="4">
        <v>88194</v>
      </c>
      <c r="B343" s="4">
        <v>688</v>
      </c>
      <c r="D343">
        <v>84618</v>
      </c>
      <c r="E343">
        <v>684</v>
      </c>
    </row>
    <row r="344" spans="1:5" x14ac:dyDescent="0.3">
      <c r="A344" s="4">
        <v>54693</v>
      </c>
      <c r="B344" s="4">
        <v>686</v>
      </c>
      <c r="D344">
        <v>84618</v>
      </c>
      <c r="E344">
        <v>684</v>
      </c>
    </row>
    <row r="345" spans="1:5" x14ac:dyDescent="0.3">
      <c r="A345" s="4">
        <v>84618</v>
      </c>
      <c r="B345" s="4">
        <v>684</v>
      </c>
      <c r="D345">
        <v>74250</v>
      </c>
      <c r="E345">
        <v>680</v>
      </c>
    </row>
    <row r="346" spans="1:5" x14ac:dyDescent="0.3">
      <c r="A346" s="4">
        <v>84618</v>
      </c>
      <c r="B346" s="4">
        <v>684</v>
      </c>
      <c r="D346">
        <v>76467</v>
      </c>
      <c r="E346">
        <v>676</v>
      </c>
    </row>
    <row r="347" spans="1:5" x14ac:dyDescent="0.3">
      <c r="A347" s="4">
        <v>74250</v>
      </c>
      <c r="B347" s="4">
        <v>680</v>
      </c>
      <c r="D347">
        <v>55759</v>
      </c>
      <c r="E347">
        <v>675</v>
      </c>
    </row>
    <row r="348" spans="1:5" x14ac:dyDescent="0.3">
      <c r="A348" s="4">
        <v>76467</v>
      </c>
      <c r="B348" s="4">
        <v>676</v>
      </c>
      <c r="D348">
        <v>77457</v>
      </c>
      <c r="E348">
        <v>675</v>
      </c>
    </row>
    <row r="349" spans="1:5" x14ac:dyDescent="0.3">
      <c r="A349" s="4">
        <v>55759</v>
      </c>
      <c r="B349" s="4">
        <v>675</v>
      </c>
      <c r="D349">
        <v>90000</v>
      </c>
      <c r="E349">
        <v>675</v>
      </c>
    </row>
    <row r="350" spans="1:5" x14ac:dyDescent="0.3">
      <c r="A350" s="4">
        <v>77457</v>
      </c>
      <c r="B350" s="4">
        <v>675</v>
      </c>
      <c r="D350">
        <v>80763</v>
      </c>
      <c r="E350">
        <v>674</v>
      </c>
    </row>
    <row r="351" spans="1:5" x14ac:dyDescent="0.3">
      <c r="A351" s="4">
        <v>90000</v>
      </c>
      <c r="B351" s="4">
        <v>675</v>
      </c>
      <c r="D351">
        <v>69283</v>
      </c>
      <c r="E351">
        <v>674</v>
      </c>
    </row>
    <row r="352" spans="1:5" x14ac:dyDescent="0.3">
      <c r="A352" s="4">
        <v>80763</v>
      </c>
      <c r="B352" s="4">
        <v>674</v>
      </c>
      <c r="D352">
        <v>80739</v>
      </c>
      <c r="E352">
        <v>674</v>
      </c>
    </row>
    <row r="353" spans="1:5" x14ac:dyDescent="0.3">
      <c r="A353" s="4">
        <v>69283</v>
      </c>
      <c r="B353" s="4">
        <v>674</v>
      </c>
      <c r="D353">
        <v>55686</v>
      </c>
      <c r="E353">
        <v>673</v>
      </c>
    </row>
    <row r="354" spans="1:5" x14ac:dyDescent="0.3">
      <c r="A354" s="4">
        <v>80739</v>
      </c>
      <c r="B354" s="4">
        <v>674</v>
      </c>
      <c r="D354">
        <v>89616</v>
      </c>
      <c r="E354">
        <v>671</v>
      </c>
    </row>
    <row r="355" spans="1:5" x14ac:dyDescent="0.3">
      <c r="A355" s="4">
        <v>55686</v>
      </c>
      <c r="B355" s="4">
        <v>673</v>
      </c>
      <c r="D355">
        <v>74806</v>
      </c>
      <c r="E355">
        <v>670</v>
      </c>
    </row>
    <row r="356" spans="1:5" x14ac:dyDescent="0.3">
      <c r="A356" s="4">
        <v>89616</v>
      </c>
      <c r="B356" s="4">
        <v>671</v>
      </c>
      <c r="D356">
        <v>78789</v>
      </c>
      <c r="E356">
        <v>667</v>
      </c>
    </row>
    <row r="357" spans="1:5" x14ac:dyDescent="0.3">
      <c r="A357" s="4">
        <v>74806</v>
      </c>
      <c r="B357" s="4">
        <v>670</v>
      </c>
      <c r="D357">
        <v>69063</v>
      </c>
      <c r="E357">
        <v>666</v>
      </c>
    </row>
    <row r="358" spans="1:5" x14ac:dyDescent="0.3">
      <c r="A358" s="4">
        <v>78789</v>
      </c>
      <c r="B358" s="4">
        <v>667</v>
      </c>
      <c r="D358">
        <v>69702</v>
      </c>
      <c r="E358">
        <v>664</v>
      </c>
    </row>
    <row r="359" spans="1:5" x14ac:dyDescent="0.3">
      <c r="A359" s="4">
        <v>69063</v>
      </c>
      <c r="B359" s="4">
        <v>666</v>
      </c>
      <c r="D359">
        <v>55250</v>
      </c>
      <c r="E359">
        <v>664</v>
      </c>
    </row>
    <row r="360" spans="1:5" x14ac:dyDescent="0.3">
      <c r="A360" s="4">
        <v>69702</v>
      </c>
      <c r="B360" s="4">
        <v>664</v>
      </c>
      <c r="D360">
        <v>79410</v>
      </c>
      <c r="E360">
        <v>658</v>
      </c>
    </row>
    <row r="361" spans="1:5" x14ac:dyDescent="0.3">
      <c r="A361" s="4">
        <v>55250</v>
      </c>
      <c r="B361" s="4">
        <v>664</v>
      </c>
      <c r="D361">
        <v>56796</v>
      </c>
      <c r="E361">
        <v>656</v>
      </c>
    </row>
    <row r="362" spans="1:5" x14ac:dyDescent="0.3">
      <c r="A362" s="4">
        <v>79410</v>
      </c>
      <c r="B362" s="4">
        <v>658</v>
      </c>
      <c r="D362">
        <v>56796</v>
      </c>
      <c r="E362">
        <v>656</v>
      </c>
    </row>
    <row r="363" spans="1:5" x14ac:dyDescent="0.3">
      <c r="A363" s="4">
        <v>56796</v>
      </c>
      <c r="B363" s="4">
        <v>656</v>
      </c>
      <c r="D363">
        <v>69661</v>
      </c>
      <c r="E363">
        <v>656</v>
      </c>
    </row>
    <row r="364" spans="1:5" x14ac:dyDescent="0.3">
      <c r="A364" s="4">
        <v>56796</v>
      </c>
      <c r="B364" s="4">
        <v>656</v>
      </c>
      <c r="D364">
        <v>71952</v>
      </c>
      <c r="E364">
        <v>656</v>
      </c>
    </row>
    <row r="365" spans="1:5" x14ac:dyDescent="0.3">
      <c r="A365" s="4">
        <v>69661</v>
      </c>
      <c r="B365" s="4">
        <v>656</v>
      </c>
      <c r="D365">
        <v>71952</v>
      </c>
      <c r="E365">
        <v>656</v>
      </c>
    </row>
    <row r="366" spans="1:5" x14ac:dyDescent="0.3">
      <c r="A366" s="4">
        <v>71952</v>
      </c>
      <c r="B366" s="4">
        <v>656</v>
      </c>
      <c r="D366">
        <v>65333</v>
      </c>
      <c r="E366">
        <v>654</v>
      </c>
    </row>
    <row r="367" spans="1:5" x14ac:dyDescent="0.3">
      <c r="A367" s="4">
        <v>71952</v>
      </c>
      <c r="B367" s="4">
        <v>656</v>
      </c>
      <c r="D367">
        <v>71232</v>
      </c>
      <c r="E367">
        <v>653</v>
      </c>
    </row>
    <row r="368" spans="1:5" x14ac:dyDescent="0.3">
      <c r="A368" s="4">
        <v>65333</v>
      </c>
      <c r="B368" s="4">
        <v>654</v>
      </c>
      <c r="D368">
        <v>64849</v>
      </c>
      <c r="E368">
        <v>652</v>
      </c>
    </row>
    <row r="369" spans="1:5" x14ac:dyDescent="0.3">
      <c r="A369" s="4">
        <v>71232</v>
      </c>
      <c r="B369" s="4">
        <v>653</v>
      </c>
      <c r="D369">
        <v>54233</v>
      </c>
      <c r="E369">
        <v>652</v>
      </c>
    </row>
    <row r="370" spans="1:5" x14ac:dyDescent="0.3">
      <c r="A370" s="4">
        <v>64849</v>
      </c>
      <c r="B370" s="4">
        <v>652</v>
      </c>
      <c r="D370">
        <v>79143</v>
      </c>
      <c r="E370">
        <v>650</v>
      </c>
    </row>
    <row r="371" spans="1:5" x14ac:dyDescent="0.3">
      <c r="A371" s="4">
        <v>54233</v>
      </c>
      <c r="B371" s="4">
        <v>652</v>
      </c>
      <c r="D371">
        <v>75702</v>
      </c>
      <c r="E371">
        <v>650</v>
      </c>
    </row>
    <row r="372" spans="1:5" x14ac:dyDescent="0.3">
      <c r="A372" s="4">
        <v>79143</v>
      </c>
      <c r="B372" s="4">
        <v>650</v>
      </c>
      <c r="D372">
        <v>78285</v>
      </c>
      <c r="E372">
        <v>647</v>
      </c>
    </row>
    <row r="373" spans="1:5" x14ac:dyDescent="0.3">
      <c r="A373" s="4">
        <v>75702</v>
      </c>
      <c r="B373" s="4">
        <v>650</v>
      </c>
      <c r="D373">
        <v>65685</v>
      </c>
      <c r="E373">
        <v>642</v>
      </c>
    </row>
    <row r="374" spans="1:5" x14ac:dyDescent="0.3">
      <c r="A374" s="4">
        <v>78285</v>
      </c>
      <c r="B374" s="4">
        <v>647</v>
      </c>
      <c r="D374">
        <v>65685</v>
      </c>
      <c r="E374">
        <v>642</v>
      </c>
    </row>
    <row r="375" spans="1:5" x14ac:dyDescent="0.3">
      <c r="A375" s="4">
        <v>65685</v>
      </c>
      <c r="B375" s="4">
        <v>642</v>
      </c>
      <c r="D375">
        <v>62061</v>
      </c>
      <c r="E375">
        <v>641</v>
      </c>
    </row>
    <row r="376" spans="1:5" x14ac:dyDescent="0.3">
      <c r="A376" s="4">
        <v>65685</v>
      </c>
      <c r="B376" s="4">
        <v>642</v>
      </c>
      <c r="D376">
        <v>61671</v>
      </c>
      <c r="E376">
        <v>641</v>
      </c>
    </row>
    <row r="377" spans="1:5" x14ac:dyDescent="0.3">
      <c r="A377" s="4">
        <v>62061</v>
      </c>
      <c r="B377" s="4">
        <v>641</v>
      </c>
      <c r="D377">
        <v>49269</v>
      </c>
      <c r="E377">
        <v>639</v>
      </c>
    </row>
    <row r="378" spans="1:5" x14ac:dyDescent="0.3">
      <c r="A378" s="4">
        <v>61671</v>
      </c>
      <c r="B378" s="4">
        <v>641</v>
      </c>
      <c r="D378">
        <v>60491</v>
      </c>
      <c r="E378">
        <v>637</v>
      </c>
    </row>
    <row r="379" spans="1:5" x14ac:dyDescent="0.3">
      <c r="A379" s="4">
        <v>49269</v>
      </c>
      <c r="B379" s="4">
        <v>639</v>
      </c>
      <c r="D379">
        <v>70924</v>
      </c>
      <c r="E379">
        <v>635</v>
      </c>
    </row>
    <row r="380" spans="1:5" x14ac:dyDescent="0.3">
      <c r="A380" s="4">
        <v>60491</v>
      </c>
      <c r="B380" s="4">
        <v>637</v>
      </c>
      <c r="D380">
        <v>70924</v>
      </c>
      <c r="E380">
        <v>635</v>
      </c>
    </row>
    <row r="381" spans="1:5" x14ac:dyDescent="0.3">
      <c r="A381" s="4">
        <v>70924</v>
      </c>
      <c r="B381" s="4">
        <v>635</v>
      </c>
      <c r="D381">
        <v>58138</v>
      </c>
      <c r="E381">
        <v>635</v>
      </c>
    </row>
    <row r="382" spans="1:5" x14ac:dyDescent="0.3">
      <c r="A382" s="4">
        <v>70924</v>
      </c>
      <c r="B382" s="4">
        <v>635</v>
      </c>
      <c r="D382">
        <v>63841</v>
      </c>
      <c r="E382">
        <v>635</v>
      </c>
    </row>
    <row r="383" spans="1:5" x14ac:dyDescent="0.3">
      <c r="A383" s="4">
        <v>58138</v>
      </c>
      <c r="B383" s="4">
        <v>635</v>
      </c>
      <c r="D383">
        <v>63841</v>
      </c>
      <c r="E383">
        <v>635</v>
      </c>
    </row>
    <row r="384" spans="1:5" x14ac:dyDescent="0.3">
      <c r="A384" s="4">
        <v>63841</v>
      </c>
      <c r="B384" s="4">
        <v>635</v>
      </c>
      <c r="D384">
        <v>63841</v>
      </c>
      <c r="E384">
        <v>635</v>
      </c>
    </row>
    <row r="385" spans="1:5" x14ac:dyDescent="0.3">
      <c r="A385" s="4">
        <v>63841</v>
      </c>
      <c r="B385" s="4">
        <v>635</v>
      </c>
      <c r="D385">
        <v>77226</v>
      </c>
      <c r="E385">
        <v>631</v>
      </c>
    </row>
    <row r="386" spans="1:5" x14ac:dyDescent="0.3">
      <c r="A386" s="4">
        <v>63841</v>
      </c>
      <c r="B386" s="4">
        <v>635</v>
      </c>
      <c r="D386">
        <v>72228</v>
      </c>
      <c r="E386">
        <v>631</v>
      </c>
    </row>
    <row r="387" spans="1:5" x14ac:dyDescent="0.3">
      <c r="A387" s="4">
        <v>77226</v>
      </c>
      <c r="B387" s="4">
        <v>631</v>
      </c>
      <c r="D387">
        <v>51983</v>
      </c>
      <c r="E387">
        <v>631</v>
      </c>
    </row>
    <row r="388" spans="1:5" x14ac:dyDescent="0.3">
      <c r="A388" s="4">
        <v>72228</v>
      </c>
      <c r="B388" s="4">
        <v>631</v>
      </c>
      <c r="D388">
        <v>85485</v>
      </c>
      <c r="E388">
        <v>630</v>
      </c>
    </row>
    <row r="389" spans="1:5" x14ac:dyDescent="0.3">
      <c r="A389" s="4">
        <v>51983</v>
      </c>
      <c r="B389" s="4">
        <v>631</v>
      </c>
      <c r="D389">
        <v>59821</v>
      </c>
      <c r="E389">
        <v>629</v>
      </c>
    </row>
    <row r="390" spans="1:5" x14ac:dyDescent="0.3">
      <c r="A390" s="4">
        <v>85485</v>
      </c>
      <c r="B390" s="4">
        <v>630</v>
      </c>
      <c r="D390">
        <v>65073</v>
      </c>
      <c r="E390">
        <v>629</v>
      </c>
    </row>
    <row r="391" spans="1:5" x14ac:dyDescent="0.3">
      <c r="A391" s="4">
        <v>59821</v>
      </c>
      <c r="B391" s="4">
        <v>629</v>
      </c>
      <c r="D391">
        <v>73926</v>
      </c>
      <c r="E391">
        <v>627</v>
      </c>
    </row>
    <row r="392" spans="1:5" x14ac:dyDescent="0.3">
      <c r="A392" s="4">
        <v>65073</v>
      </c>
      <c r="B392" s="4">
        <v>629</v>
      </c>
      <c r="D392">
        <v>69520</v>
      </c>
      <c r="E392">
        <v>627</v>
      </c>
    </row>
    <row r="393" spans="1:5" x14ac:dyDescent="0.3">
      <c r="A393" s="4">
        <v>73926</v>
      </c>
      <c r="B393" s="4">
        <v>627</v>
      </c>
      <c r="D393">
        <v>65210</v>
      </c>
      <c r="E393">
        <v>626</v>
      </c>
    </row>
    <row r="394" spans="1:5" x14ac:dyDescent="0.3">
      <c r="A394" s="4">
        <v>69520</v>
      </c>
      <c r="B394" s="4">
        <v>627</v>
      </c>
      <c r="D394">
        <v>77044</v>
      </c>
      <c r="E394">
        <v>625</v>
      </c>
    </row>
    <row r="395" spans="1:5" x14ac:dyDescent="0.3">
      <c r="A395" s="4">
        <v>65210</v>
      </c>
      <c r="B395" s="4">
        <v>626</v>
      </c>
      <c r="D395">
        <v>72298</v>
      </c>
      <c r="E395">
        <v>625</v>
      </c>
    </row>
    <row r="396" spans="1:5" x14ac:dyDescent="0.3">
      <c r="A396" s="4">
        <v>77044</v>
      </c>
      <c r="B396" s="4">
        <v>625</v>
      </c>
      <c r="D396">
        <v>66313</v>
      </c>
      <c r="E396">
        <v>625</v>
      </c>
    </row>
    <row r="397" spans="1:5" x14ac:dyDescent="0.3">
      <c r="A397" s="4">
        <v>72298</v>
      </c>
      <c r="B397" s="4">
        <v>625</v>
      </c>
      <c r="D397">
        <v>59666</v>
      </c>
      <c r="E397">
        <v>623</v>
      </c>
    </row>
    <row r="398" spans="1:5" x14ac:dyDescent="0.3">
      <c r="A398" s="4">
        <v>66313</v>
      </c>
      <c r="B398" s="4">
        <v>625</v>
      </c>
      <c r="D398">
        <v>63915</v>
      </c>
      <c r="E398">
        <v>622</v>
      </c>
    </row>
    <row r="399" spans="1:5" x14ac:dyDescent="0.3">
      <c r="A399" s="4">
        <v>59666</v>
      </c>
      <c r="B399" s="4">
        <v>623</v>
      </c>
      <c r="D399">
        <v>61787</v>
      </c>
      <c r="E399">
        <v>621</v>
      </c>
    </row>
    <row r="400" spans="1:5" x14ac:dyDescent="0.3">
      <c r="A400" s="4">
        <v>63915</v>
      </c>
      <c r="B400" s="4">
        <v>622</v>
      </c>
      <c r="D400">
        <v>66835</v>
      </c>
      <c r="E400">
        <v>620</v>
      </c>
    </row>
    <row r="401" spans="1:5" x14ac:dyDescent="0.3">
      <c r="A401" s="4">
        <v>61787</v>
      </c>
      <c r="B401" s="4">
        <v>621</v>
      </c>
      <c r="D401">
        <v>66835</v>
      </c>
      <c r="E401">
        <v>620</v>
      </c>
    </row>
    <row r="402" spans="1:5" x14ac:dyDescent="0.3">
      <c r="A402" s="4">
        <v>66835</v>
      </c>
      <c r="B402" s="4">
        <v>620</v>
      </c>
      <c r="D402">
        <v>53977</v>
      </c>
      <c r="E402">
        <v>620</v>
      </c>
    </row>
    <row r="403" spans="1:5" x14ac:dyDescent="0.3">
      <c r="A403" s="4">
        <v>66835</v>
      </c>
      <c r="B403" s="4">
        <v>620</v>
      </c>
      <c r="D403">
        <v>53977</v>
      </c>
      <c r="E403">
        <v>620</v>
      </c>
    </row>
    <row r="404" spans="1:5" x14ac:dyDescent="0.3">
      <c r="A404" s="4">
        <v>53977</v>
      </c>
      <c r="B404" s="4">
        <v>620</v>
      </c>
      <c r="D404">
        <v>49118</v>
      </c>
      <c r="E404">
        <v>620</v>
      </c>
    </row>
    <row r="405" spans="1:5" x14ac:dyDescent="0.3">
      <c r="A405" s="4">
        <v>53977</v>
      </c>
      <c r="B405" s="4">
        <v>620</v>
      </c>
      <c r="D405">
        <v>72679</v>
      </c>
      <c r="E405">
        <v>619</v>
      </c>
    </row>
    <row r="406" spans="1:5" x14ac:dyDescent="0.3">
      <c r="A406" s="4">
        <v>49118</v>
      </c>
      <c r="B406" s="4">
        <v>620</v>
      </c>
      <c r="D406">
        <v>61284</v>
      </c>
      <c r="E406">
        <v>618</v>
      </c>
    </row>
    <row r="407" spans="1:5" x14ac:dyDescent="0.3">
      <c r="A407" s="4">
        <v>72679</v>
      </c>
      <c r="B407" s="4">
        <v>619</v>
      </c>
      <c r="D407">
        <v>68117</v>
      </c>
      <c r="E407">
        <v>618</v>
      </c>
    </row>
    <row r="408" spans="1:5" x14ac:dyDescent="0.3">
      <c r="A408" s="4">
        <v>61284</v>
      </c>
      <c r="B408" s="4">
        <v>618</v>
      </c>
      <c r="D408">
        <v>67433</v>
      </c>
      <c r="E408">
        <v>615</v>
      </c>
    </row>
    <row r="409" spans="1:5" x14ac:dyDescent="0.3">
      <c r="A409" s="4">
        <v>68117</v>
      </c>
      <c r="B409" s="4">
        <v>618</v>
      </c>
      <c r="D409">
        <v>68352</v>
      </c>
      <c r="E409">
        <v>614</v>
      </c>
    </row>
    <row r="410" spans="1:5" x14ac:dyDescent="0.3">
      <c r="A410" s="4">
        <v>67433</v>
      </c>
      <c r="B410" s="4">
        <v>615</v>
      </c>
      <c r="D410">
        <v>56775</v>
      </c>
      <c r="E410">
        <v>614</v>
      </c>
    </row>
    <row r="411" spans="1:5" x14ac:dyDescent="0.3">
      <c r="A411" s="4">
        <v>68352</v>
      </c>
      <c r="B411" s="4">
        <v>614</v>
      </c>
      <c r="D411">
        <v>77972</v>
      </c>
      <c r="E411">
        <v>613</v>
      </c>
    </row>
    <row r="412" spans="1:5" x14ac:dyDescent="0.3">
      <c r="A412" s="4">
        <v>56775</v>
      </c>
      <c r="B412" s="4">
        <v>614</v>
      </c>
      <c r="D412">
        <v>73705</v>
      </c>
      <c r="E412">
        <v>612</v>
      </c>
    </row>
    <row r="413" spans="1:5" x14ac:dyDescent="0.3">
      <c r="A413" s="4">
        <v>77972</v>
      </c>
      <c r="B413" s="4">
        <v>613</v>
      </c>
      <c r="D413">
        <v>84117</v>
      </c>
      <c r="E413">
        <v>611</v>
      </c>
    </row>
    <row r="414" spans="1:5" x14ac:dyDescent="0.3">
      <c r="A414" s="4">
        <v>73705</v>
      </c>
      <c r="B414" s="4">
        <v>612</v>
      </c>
      <c r="D414">
        <v>75276</v>
      </c>
      <c r="E414">
        <v>610</v>
      </c>
    </row>
    <row r="415" spans="1:5" x14ac:dyDescent="0.3">
      <c r="A415" s="4">
        <v>84117</v>
      </c>
      <c r="B415" s="4">
        <v>611</v>
      </c>
      <c r="D415">
        <v>82716</v>
      </c>
      <c r="E415">
        <v>606</v>
      </c>
    </row>
    <row r="416" spans="1:5" x14ac:dyDescent="0.3">
      <c r="A416" s="4">
        <v>75276</v>
      </c>
      <c r="B416" s="4">
        <v>610</v>
      </c>
      <c r="D416">
        <v>89572</v>
      </c>
      <c r="E416">
        <v>606</v>
      </c>
    </row>
    <row r="417" spans="1:5" x14ac:dyDescent="0.3">
      <c r="A417" s="4">
        <v>82716</v>
      </c>
      <c r="B417" s="4">
        <v>606</v>
      </c>
      <c r="D417">
        <v>60894</v>
      </c>
      <c r="E417">
        <v>606</v>
      </c>
    </row>
    <row r="418" spans="1:5" x14ac:dyDescent="0.3">
      <c r="A418" s="4">
        <v>89572</v>
      </c>
      <c r="B418" s="4">
        <v>606</v>
      </c>
      <c r="D418">
        <v>61618</v>
      </c>
      <c r="E418">
        <v>605</v>
      </c>
    </row>
    <row r="419" spans="1:5" x14ac:dyDescent="0.3">
      <c r="A419" s="4">
        <v>60894</v>
      </c>
      <c r="B419" s="4">
        <v>606</v>
      </c>
      <c r="D419">
        <v>76842</v>
      </c>
      <c r="E419">
        <v>605</v>
      </c>
    </row>
    <row r="420" spans="1:5" x14ac:dyDescent="0.3">
      <c r="A420" s="4">
        <v>61618</v>
      </c>
      <c r="B420" s="4">
        <v>605</v>
      </c>
      <c r="D420">
        <v>49505</v>
      </c>
      <c r="E420">
        <v>604</v>
      </c>
    </row>
    <row r="421" spans="1:5" x14ac:dyDescent="0.3">
      <c r="A421" s="4">
        <v>76842</v>
      </c>
      <c r="B421" s="4">
        <v>605</v>
      </c>
      <c r="D421">
        <v>72504</v>
      </c>
      <c r="E421">
        <v>604</v>
      </c>
    </row>
    <row r="422" spans="1:5" x14ac:dyDescent="0.3">
      <c r="A422" s="4">
        <v>49505</v>
      </c>
      <c r="B422" s="4">
        <v>604</v>
      </c>
      <c r="D422">
        <v>78420</v>
      </c>
      <c r="E422">
        <v>604</v>
      </c>
    </row>
    <row r="423" spans="1:5" x14ac:dyDescent="0.3">
      <c r="A423" s="4">
        <v>72504</v>
      </c>
      <c r="B423" s="4">
        <v>604</v>
      </c>
      <c r="D423">
        <v>65488</v>
      </c>
      <c r="E423">
        <v>603</v>
      </c>
    </row>
    <row r="424" spans="1:5" x14ac:dyDescent="0.3">
      <c r="A424" s="4">
        <v>78420</v>
      </c>
      <c r="B424" s="4">
        <v>604</v>
      </c>
      <c r="D424">
        <v>85710</v>
      </c>
      <c r="E424">
        <v>600</v>
      </c>
    </row>
    <row r="425" spans="1:5" x14ac:dyDescent="0.3">
      <c r="A425" s="4">
        <v>65488</v>
      </c>
      <c r="B425" s="4">
        <v>603</v>
      </c>
      <c r="D425">
        <v>60839</v>
      </c>
      <c r="E425">
        <v>600</v>
      </c>
    </row>
    <row r="426" spans="1:5" x14ac:dyDescent="0.3">
      <c r="A426" s="4">
        <v>85710</v>
      </c>
      <c r="B426" s="4">
        <v>600</v>
      </c>
      <c r="D426">
        <v>59809</v>
      </c>
      <c r="E426">
        <v>598</v>
      </c>
    </row>
    <row r="427" spans="1:5" x14ac:dyDescent="0.3">
      <c r="A427" s="4">
        <v>60839</v>
      </c>
      <c r="B427" s="4">
        <v>600</v>
      </c>
      <c r="D427">
        <v>72190</v>
      </c>
      <c r="E427">
        <v>597</v>
      </c>
    </row>
    <row r="428" spans="1:5" x14ac:dyDescent="0.3">
      <c r="A428" s="4">
        <v>59809</v>
      </c>
      <c r="B428" s="4">
        <v>598</v>
      </c>
      <c r="D428">
        <v>67430</v>
      </c>
      <c r="E428">
        <v>595</v>
      </c>
    </row>
    <row r="429" spans="1:5" x14ac:dyDescent="0.3">
      <c r="A429" s="4">
        <v>72190</v>
      </c>
      <c r="B429" s="4">
        <v>597</v>
      </c>
      <c r="D429">
        <v>47111</v>
      </c>
      <c r="E429">
        <v>595</v>
      </c>
    </row>
    <row r="430" spans="1:5" x14ac:dyDescent="0.3">
      <c r="A430" s="4">
        <v>67430</v>
      </c>
      <c r="B430" s="4">
        <v>595</v>
      </c>
      <c r="D430">
        <v>68118</v>
      </c>
      <c r="E430">
        <v>595</v>
      </c>
    </row>
    <row r="431" spans="1:5" x14ac:dyDescent="0.3">
      <c r="A431" s="4">
        <v>47111</v>
      </c>
      <c r="B431" s="4">
        <v>595</v>
      </c>
      <c r="D431">
        <v>68118</v>
      </c>
      <c r="E431">
        <v>595</v>
      </c>
    </row>
    <row r="432" spans="1:5" x14ac:dyDescent="0.3">
      <c r="A432" s="4">
        <v>68118</v>
      </c>
      <c r="B432" s="4">
        <v>595</v>
      </c>
      <c r="D432">
        <v>90300</v>
      </c>
      <c r="E432">
        <v>594</v>
      </c>
    </row>
    <row r="433" spans="1:5" x14ac:dyDescent="0.3">
      <c r="A433" s="4">
        <v>68118</v>
      </c>
      <c r="B433" s="4">
        <v>595</v>
      </c>
      <c r="D433">
        <v>80617</v>
      </c>
      <c r="E433">
        <v>594</v>
      </c>
    </row>
    <row r="434" spans="1:5" x14ac:dyDescent="0.3">
      <c r="A434" s="4">
        <v>90300</v>
      </c>
      <c r="B434" s="4">
        <v>594</v>
      </c>
      <c r="D434">
        <v>63246</v>
      </c>
      <c r="E434">
        <v>593</v>
      </c>
    </row>
    <row r="435" spans="1:5" x14ac:dyDescent="0.3">
      <c r="A435" s="4">
        <v>80617</v>
      </c>
      <c r="B435" s="4">
        <v>594</v>
      </c>
      <c r="D435">
        <v>60554</v>
      </c>
      <c r="E435">
        <v>588</v>
      </c>
    </row>
    <row r="436" spans="1:5" x14ac:dyDescent="0.3">
      <c r="A436" s="4">
        <v>63246</v>
      </c>
      <c r="B436" s="4">
        <v>593</v>
      </c>
      <c r="D436">
        <v>74985</v>
      </c>
      <c r="E436">
        <v>587</v>
      </c>
    </row>
    <row r="437" spans="1:5" x14ac:dyDescent="0.3">
      <c r="A437" s="4">
        <v>60554</v>
      </c>
      <c r="B437" s="4">
        <v>588</v>
      </c>
      <c r="D437">
        <v>70038</v>
      </c>
      <c r="E437">
        <v>587</v>
      </c>
    </row>
    <row r="438" spans="1:5" x14ac:dyDescent="0.3">
      <c r="A438" s="4">
        <v>74985</v>
      </c>
      <c r="B438" s="4">
        <v>587</v>
      </c>
      <c r="D438">
        <v>70038</v>
      </c>
      <c r="E438">
        <v>587</v>
      </c>
    </row>
    <row r="439" spans="1:5" x14ac:dyDescent="0.3">
      <c r="A439" s="4">
        <v>70038</v>
      </c>
      <c r="B439" s="4">
        <v>587</v>
      </c>
      <c r="D439">
        <v>63693</v>
      </c>
      <c r="E439">
        <v>587</v>
      </c>
    </row>
    <row r="440" spans="1:5" x14ac:dyDescent="0.3">
      <c r="A440" s="4">
        <v>70038</v>
      </c>
      <c r="B440" s="4">
        <v>587</v>
      </c>
      <c r="D440">
        <v>63693</v>
      </c>
      <c r="E440">
        <v>587</v>
      </c>
    </row>
    <row r="441" spans="1:5" x14ac:dyDescent="0.3">
      <c r="A441" s="4">
        <v>63693</v>
      </c>
      <c r="B441" s="4">
        <v>587</v>
      </c>
      <c r="D441">
        <v>71964</v>
      </c>
      <c r="E441">
        <v>587</v>
      </c>
    </row>
    <row r="442" spans="1:5" x14ac:dyDescent="0.3">
      <c r="A442" s="4">
        <v>63693</v>
      </c>
      <c r="B442" s="4">
        <v>587</v>
      </c>
      <c r="D442">
        <v>76140</v>
      </c>
      <c r="E442">
        <v>586</v>
      </c>
    </row>
    <row r="443" spans="1:5" x14ac:dyDescent="0.3">
      <c r="A443" s="4">
        <v>71964</v>
      </c>
      <c r="B443" s="4">
        <v>587</v>
      </c>
      <c r="D443">
        <v>60161</v>
      </c>
      <c r="E443">
        <v>584</v>
      </c>
    </row>
    <row r="444" spans="1:5" x14ac:dyDescent="0.3">
      <c r="A444" s="4">
        <v>76140</v>
      </c>
      <c r="B444" s="4">
        <v>586</v>
      </c>
      <c r="D444">
        <v>86979</v>
      </c>
      <c r="E444">
        <v>584</v>
      </c>
    </row>
    <row r="445" spans="1:5" x14ac:dyDescent="0.3">
      <c r="A445" s="4">
        <v>60161</v>
      </c>
      <c r="B445" s="4">
        <v>584</v>
      </c>
      <c r="D445">
        <v>75072</v>
      </c>
      <c r="E445">
        <v>583</v>
      </c>
    </row>
    <row r="446" spans="1:5" x14ac:dyDescent="0.3">
      <c r="A446" s="4">
        <v>86979</v>
      </c>
      <c r="B446" s="4">
        <v>584</v>
      </c>
      <c r="D446">
        <v>55012</v>
      </c>
      <c r="E446">
        <v>582</v>
      </c>
    </row>
    <row r="447" spans="1:5" x14ac:dyDescent="0.3">
      <c r="A447" s="4">
        <v>75072</v>
      </c>
      <c r="B447" s="4">
        <v>583</v>
      </c>
      <c r="D447">
        <v>62772</v>
      </c>
      <c r="E447">
        <v>581</v>
      </c>
    </row>
    <row r="448" spans="1:5" x14ac:dyDescent="0.3">
      <c r="A448" s="4">
        <v>55012</v>
      </c>
      <c r="B448" s="4">
        <v>582</v>
      </c>
      <c r="D448">
        <v>57642</v>
      </c>
      <c r="E448">
        <v>580</v>
      </c>
    </row>
    <row r="449" spans="1:5" x14ac:dyDescent="0.3">
      <c r="A449" s="4">
        <v>62772</v>
      </c>
      <c r="B449" s="4">
        <v>581</v>
      </c>
      <c r="D449">
        <v>56046</v>
      </c>
      <c r="E449">
        <v>577</v>
      </c>
    </row>
    <row r="450" spans="1:5" x14ac:dyDescent="0.3">
      <c r="A450" s="4">
        <v>57642</v>
      </c>
      <c r="B450" s="4">
        <v>580</v>
      </c>
      <c r="D450">
        <v>91700</v>
      </c>
      <c r="E450">
        <v>576</v>
      </c>
    </row>
    <row r="451" spans="1:5" x14ac:dyDescent="0.3">
      <c r="A451" s="4">
        <v>56046</v>
      </c>
      <c r="B451" s="4">
        <v>577</v>
      </c>
      <c r="D451">
        <v>58482</v>
      </c>
      <c r="E451">
        <v>576</v>
      </c>
    </row>
    <row r="452" spans="1:5" x14ac:dyDescent="0.3">
      <c r="A452" s="4">
        <v>91700</v>
      </c>
      <c r="B452" s="4">
        <v>576</v>
      </c>
      <c r="D452">
        <v>63684</v>
      </c>
      <c r="E452">
        <v>575</v>
      </c>
    </row>
    <row r="453" spans="1:5" x14ac:dyDescent="0.3">
      <c r="A453" s="4">
        <v>58482</v>
      </c>
      <c r="B453" s="4">
        <v>576</v>
      </c>
      <c r="D453">
        <v>79803</v>
      </c>
      <c r="E453">
        <v>574</v>
      </c>
    </row>
    <row r="454" spans="1:5" x14ac:dyDescent="0.3">
      <c r="A454" s="4">
        <v>63684</v>
      </c>
      <c r="B454" s="4">
        <v>575</v>
      </c>
      <c r="D454">
        <v>71965</v>
      </c>
      <c r="E454">
        <v>572</v>
      </c>
    </row>
    <row r="455" spans="1:5" x14ac:dyDescent="0.3">
      <c r="A455" s="4">
        <v>79803</v>
      </c>
      <c r="B455" s="4">
        <v>574</v>
      </c>
      <c r="D455">
        <v>79734</v>
      </c>
      <c r="E455">
        <v>572</v>
      </c>
    </row>
    <row r="456" spans="1:5" x14ac:dyDescent="0.3">
      <c r="A456" s="4">
        <v>71965</v>
      </c>
      <c r="B456" s="4">
        <v>572</v>
      </c>
      <c r="D456">
        <v>78075</v>
      </c>
      <c r="E456">
        <v>572</v>
      </c>
    </row>
    <row r="457" spans="1:5" x14ac:dyDescent="0.3">
      <c r="A457" s="4">
        <v>79734</v>
      </c>
      <c r="B457" s="4">
        <v>572</v>
      </c>
      <c r="D457">
        <v>75114</v>
      </c>
      <c r="E457">
        <v>571</v>
      </c>
    </row>
    <row r="458" spans="1:5" x14ac:dyDescent="0.3">
      <c r="A458" s="4">
        <v>78075</v>
      </c>
      <c r="B458" s="4">
        <v>572</v>
      </c>
      <c r="D458">
        <v>63381</v>
      </c>
      <c r="E458">
        <v>571</v>
      </c>
    </row>
    <row r="459" spans="1:5" x14ac:dyDescent="0.3">
      <c r="A459" s="4">
        <v>75114</v>
      </c>
      <c r="B459" s="4">
        <v>571</v>
      </c>
      <c r="D459">
        <v>63381</v>
      </c>
      <c r="E459">
        <v>571</v>
      </c>
    </row>
    <row r="460" spans="1:5" x14ac:dyDescent="0.3">
      <c r="A460" s="4">
        <v>63381</v>
      </c>
      <c r="B460" s="4">
        <v>571</v>
      </c>
      <c r="D460">
        <v>74859</v>
      </c>
      <c r="E460">
        <v>570</v>
      </c>
    </row>
    <row r="461" spans="1:5" x14ac:dyDescent="0.3">
      <c r="A461" s="4">
        <v>63381</v>
      </c>
      <c r="B461" s="4">
        <v>571</v>
      </c>
      <c r="D461">
        <v>79456</v>
      </c>
      <c r="E461">
        <v>565</v>
      </c>
    </row>
    <row r="462" spans="1:5" x14ac:dyDescent="0.3">
      <c r="A462" s="4">
        <v>74859</v>
      </c>
      <c r="B462" s="4">
        <v>570</v>
      </c>
      <c r="D462">
        <v>65777</v>
      </c>
      <c r="E462">
        <v>565</v>
      </c>
    </row>
    <row r="463" spans="1:5" x14ac:dyDescent="0.3">
      <c r="A463" s="4">
        <v>79456</v>
      </c>
      <c r="B463" s="4">
        <v>565</v>
      </c>
      <c r="D463">
        <v>60631</v>
      </c>
      <c r="E463">
        <v>565</v>
      </c>
    </row>
    <row r="464" spans="1:5" x14ac:dyDescent="0.3">
      <c r="A464" s="4">
        <v>65777</v>
      </c>
      <c r="B464" s="4">
        <v>565</v>
      </c>
      <c r="D464">
        <v>61456</v>
      </c>
      <c r="E464">
        <v>563</v>
      </c>
    </row>
    <row r="465" spans="1:5" x14ac:dyDescent="0.3">
      <c r="A465" s="4">
        <v>60631</v>
      </c>
      <c r="B465" s="4">
        <v>565</v>
      </c>
      <c r="D465">
        <v>81702</v>
      </c>
      <c r="E465">
        <v>563</v>
      </c>
    </row>
    <row r="466" spans="1:5" x14ac:dyDescent="0.3">
      <c r="A466" s="4">
        <v>61456</v>
      </c>
      <c r="B466" s="4">
        <v>563</v>
      </c>
      <c r="D466">
        <v>61346</v>
      </c>
      <c r="E466">
        <v>562</v>
      </c>
    </row>
    <row r="467" spans="1:5" x14ac:dyDescent="0.3">
      <c r="A467" s="4">
        <v>81702</v>
      </c>
      <c r="B467" s="4">
        <v>563</v>
      </c>
      <c r="D467">
        <v>65846</v>
      </c>
      <c r="E467">
        <v>562</v>
      </c>
    </row>
    <row r="468" spans="1:5" x14ac:dyDescent="0.3">
      <c r="A468" s="4">
        <v>61346</v>
      </c>
      <c r="B468" s="4">
        <v>562</v>
      </c>
      <c r="D468">
        <v>62745</v>
      </c>
      <c r="E468">
        <v>562</v>
      </c>
    </row>
    <row r="469" spans="1:5" x14ac:dyDescent="0.3">
      <c r="A469" s="4">
        <v>65846</v>
      </c>
      <c r="B469" s="4">
        <v>562</v>
      </c>
      <c r="D469">
        <v>68462</v>
      </c>
      <c r="E469">
        <v>561</v>
      </c>
    </row>
    <row r="470" spans="1:5" x14ac:dyDescent="0.3">
      <c r="A470" s="4">
        <v>62745</v>
      </c>
      <c r="B470" s="4">
        <v>562</v>
      </c>
      <c r="D470">
        <v>70647</v>
      </c>
      <c r="E470">
        <v>561</v>
      </c>
    </row>
    <row r="471" spans="1:5" x14ac:dyDescent="0.3">
      <c r="A471" s="4">
        <v>68462</v>
      </c>
      <c r="B471" s="4">
        <v>561</v>
      </c>
      <c r="D471">
        <v>65814</v>
      </c>
      <c r="E471">
        <v>561</v>
      </c>
    </row>
    <row r="472" spans="1:5" x14ac:dyDescent="0.3">
      <c r="A472" s="4">
        <v>70647</v>
      </c>
      <c r="B472" s="4">
        <v>561</v>
      </c>
      <c r="D472">
        <v>77437</v>
      </c>
      <c r="E472">
        <v>560</v>
      </c>
    </row>
    <row r="473" spans="1:5" x14ac:dyDescent="0.3">
      <c r="A473" s="4">
        <v>65814</v>
      </c>
      <c r="B473" s="4">
        <v>561</v>
      </c>
      <c r="D473">
        <v>73687</v>
      </c>
      <c r="E473">
        <v>559</v>
      </c>
    </row>
    <row r="474" spans="1:5" x14ac:dyDescent="0.3">
      <c r="A474" s="4">
        <v>77437</v>
      </c>
      <c r="B474" s="4">
        <v>560</v>
      </c>
      <c r="D474">
        <v>78569</v>
      </c>
      <c r="E474">
        <v>558</v>
      </c>
    </row>
    <row r="475" spans="1:5" x14ac:dyDescent="0.3">
      <c r="A475" s="4">
        <v>73687</v>
      </c>
      <c r="B475" s="4">
        <v>559</v>
      </c>
      <c r="D475">
        <v>79908</v>
      </c>
      <c r="E475">
        <v>557</v>
      </c>
    </row>
    <row r="476" spans="1:5" x14ac:dyDescent="0.3">
      <c r="A476" s="4">
        <v>78569</v>
      </c>
      <c r="B476" s="4">
        <v>558</v>
      </c>
      <c r="D476">
        <v>80695</v>
      </c>
      <c r="E476">
        <v>557</v>
      </c>
    </row>
    <row r="477" spans="1:5" x14ac:dyDescent="0.3">
      <c r="A477" s="4">
        <v>79908</v>
      </c>
      <c r="B477" s="4">
        <v>557</v>
      </c>
      <c r="D477">
        <v>82347</v>
      </c>
      <c r="E477">
        <v>556</v>
      </c>
    </row>
    <row r="478" spans="1:5" x14ac:dyDescent="0.3">
      <c r="A478" s="4">
        <v>80695</v>
      </c>
      <c r="B478" s="4">
        <v>557</v>
      </c>
      <c r="D478">
        <v>82347</v>
      </c>
      <c r="E478">
        <v>556</v>
      </c>
    </row>
    <row r="479" spans="1:5" x14ac:dyDescent="0.3">
      <c r="A479" s="4">
        <v>82347</v>
      </c>
      <c r="B479" s="4">
        <v>556</v>
      </c>
      <c r="D479">
        <v>64857</v>
      </c>
      <c r="E479">
        <v>556</v>
      </c>
    </row>
    <row r="480" spans="1:5" x14ac:dyDescent="0.3">
      <c r="A480" s="4">
        <v>82347</v>
      </c>
      <c r="B480" s="4">
        <v>556</v>
      </c>
      <c r="D480">
        <v>64857</v>
      </c>
      <c r="E480">
        <v>556</v>
      </c>
    </row>
    <row r="481" spans="1:5" x14ac:dyDescent="0.3">
      <c r="A481" s="4">
        <v>64857</v>
      </c>
      <c r="B481" s="4">
        <v>556</v>
      </c>
      <c r="D481">
        <v>75330</v>
      </c>
      <c r="E481">
        <v>555</v>
      </c>
    </row>
    <row r="482" spans="1:5" x14ac:dyDescent="0.3">
      <c r="A482" s="4">
        <v>64857</v>
      </c>
      <c r="B482" s="4">
        <v>556</v>
      </c>
      <c r="D482">
        <v>69674</v>
      </c>
      <c r="E482">
        <v>554</v>
      </c>
    </row>
    <row r="483" spans="1:5" x14ac:dyDescent="0.3">
      <c r="A483" s="4">
        <v>75330</v>
      </c>
      <c r="B483" s="4">
        <v>555</v>
      </c>
      <c r="D483">
        <v>70777</v>
      </c>
      <c r="E483">
        <v>554</v>
      </c>
    </row>
    <row r="484" spans="1:5" x14ac:dyDescent="0.3">
      <c r="A484" s="4">
        <v>69674</v>
      </c>
      <c r="B484" s="4">
        <v>554</v>
      </c>
      <c r="D484">
        <v>70379</v>
      </c>
      <c r="E484">
        <v>553</v>
      </c>
    </row>
    <row r="485" spans="1:5" x14ac:dyDescent="0.3">
      <c r="A485" s="4">
        <v>70777</v>
      </c>
      <c r="B485" s="4">
        <v>554</v>
      </c>
      <c r="D485">
        <v>92910</v>
      </c>
      <c r="E485">
        <v>551</v>
      </c>
    </row>
    <row r="486" spans="1:5" x14ac:dyDescent="0.3">
      <c r="A486" s="4">
        <v>70379</v>
      </c>
      <c r="B486" s="4">
        <v>553</v>
      </c>
      <c r="D486">
        <v>71855</v>
      </c>
      <c r="E486">
        <v>548</v>
      </c>
    </row>
    <row r="487" spans="1:5" x14ac:dyDescent="0.3">
      <c r="A487" s="4">
        <v>92910</v>
      </c>
      <c r="B487" s="4">
        <v>551</v>
      </c>
      <c r="D487">
        <v>90765</v>
      </c>
      <c r="E487">
        <v>547</v>
      </c>
    </row>
    <row r="488" spans="1:5" x14ac:dyDescent="0.3">
      <c r="A488" s="4">
        <v>71855</v>
      </c>
      <c r="B488" s="4">
        <v>548</v>
      </c>
      <c r="D488">
        <v>55284</v>
      </c>
      <c r="E488">
        <v>547</v>
      </c>
    </row>
    <row r="489" spans="1:5" x14ac:dyDescent="0.3">
      <c r="A489" s="4">
        <v>90765</v>
      </c>
      <c r="B489" s="4">
        <v>547</v>
      </c>
      <c r="D489">
        <v>67680</v>
      </c>
      <c r="E489">
        <v>546</v>
      </c>
    </row>
    <row r="490" spans="1:5" x14ac:dyDescent="0.3">
      <c r="A490" s="4">
        <v>55284</v>
      </c>
      <c r="B490" s="4">
        <v>547</v>
      </c>
      <c r="D490">
        <v>72099</v>
      </c>
      <c r="E490">
        <v>546</v>
      </c>
    </row>
    <row r="491" spans="1:5" x14ac:dyDescent="0.3">
      <c r="A491" s="4">
        <v>67680</v>
      </c>
      <c r="B491" s="4">
        <v>546</v>
      </c>
      <c r="D491">
        <v>71626</v>
      </c>
      <c r="E491">
        <v>546</v>
      </c>
    </row>
    <row r="492" spans="1:5" x14ac:dyDescent="0.3">
      <c r="A492" s="4">
        <v>72099</v>
      </c>
      <c r="B492" s="4">
        <v>546</v>
      </c>
      <c r="D492">
        <v>57811</v>
      </c>
      <c r="E492">
        <v>545</v>
      </c>
    </row>
    <row r="493" spans="1:5" x14ac:dyDescent="0.3">
      <c r="A493" s="4">
        <v>71626</v>
      </c>
      <c r="B493" s="4">
        <v>546</v>
      </c>
      <c r="D493">
        <v>50965</v>
      </c>
      <c r="E493">
        <v>544</v>
      </c>
    </row>
    <row r="494" spans="1:5" x14ac:dyDescent="0.3">
      <c r="A494" s="4">
        <v>57811</v>
      </c>
      <c r="B494" s="4">
        <v>545</v>
      </c>
      <c r="D494">
        <v>67046</v>
      </c>
      <c r="E494">
        <v>544</v>
      </c>
    </row>
    <row r="495" spans="1:5" x14ac:dyDescent="0.3">
      <c r="A495" s="4">
        <v>50965</v>
      </c>
      <c r="B495" s="4">
        <v>544</v>
      </c>
      <c r="D495">
        <v>75154</v>
      </c>
      <c r="E495">
        <v>543</v>
      </c>
    </row>
    <row r="496" spans="1:5" x14ac:dyDescent="0.3">
      <c r="A496" s="4">
        <v>67046</v>
      </c>
      <c r="B496" s="4">
        <v>544</v>
      </c>
      <c r="D496">
        <v>64260</v>
      </c>
      <c r="E496">
        <v>539</v>
      </c>
    </row>
    <row r="497" spans="1:5" x14ac:dyDescent="0.3">
      <c r="A497" s="4">
        <v>75154</v>
      </c>
      <c r="B497" s="4">
        <v>543</v>
      </c>
      <c r="D497">
        <v>62670</v>
      </c>
      <c r="E497">
        <v>539</v>
      </c>
    </row>
    <row r="498" spans="1:5" x14ac:dyDescent="0.3">
      <c r="A498" s="4">
        <v>64260</v>
      </c>
      <c r="B498" s="4">
        <v>539</v>
      </c>
      <c r="D498">
        <v>54108</v>
      </c>
      <c r="E498">
        <v>539</v>
      </c>
    </row>
    <row r="499" spans="1:5" x14ac:dyDescent="0.3">
      <c r="A499" s="4">
        <v>62670</v>
      </c>
      <c r="B499" s="4">
        <v>539</v>
      </c>
      <c r="D499">
        <v>44529</v>
      </c>
      <c r="E499">
        <v>538</v>
      </c>
    </row>
    <row r="500" spans="1:5" x14ac:dyDescent="0.3">
      <c r="A500" s="4">
        <v>54108</v>
      </c>
      <c r="B500" s="4">
        <v>539</v>
      </c>
      <c r="D500">
        <v>43185</v>
      </c>
      <c r="E500">
        <v>537</v>
      </c>
    </row>
    <row r="501" spans="1:5" x14ac:dyDescent="0.3">
      <c r="A501" s="4">
        <v>44529</v>
      </c>
      <c r="B501" s="4">
        <v>538</v>
      </c>
      <c r="D501">
        <v>83257</v>
      </c>
      <c r="E501">
        <v>536</v>
      </c>
    </row>
    <row r="502" spans="1:5" x14ac:dyDescent="0.3">
      <c r="A502" s="4">
        <v>43185</v>
      </c>
      <c r="B502" s="4">
        <v>537</v>
      </c>
      <c r="D502">
        <v>80317</v>
      </c>
      <c r="E502">
        <v>536</v>
      </c>
    </row>
    <row r="503" spans="1:5" x14ac:dyDescent="0.3">
      <c r="A503" s="4">
        <v>83257</v>
      </c>
      <c r="B503" s="4">
        <v>536</v>
      </c>
      <c r="D503">
        <v>61331</v>
      </c>
      <c r="E503">
        <v>534</v>
      </c>
    </row>
    <row r="504" spans="1:5" x14ac:dyDescent="0.3">
      <c r="A504" s="4">
        <v>80317</v>
      </c>
      <c r="B504" s="4">
        <v>536</v>
      </c>
      <c r="D504">
        <v>71107</v>
      </c>
      <c r="E504">
        <v>533</v>
      </c>
    </row>
    <row r="505" spans="1:5" x14ac:dyDescent="0.3">
      <c r="A505" s="4">
        <v>61331</v>
      </c>
      <c r="B505" s="4">
        <v>534</v>
      </c>
      <c r="D505">
        <v>70179</v>
      </c>
      <c r="E505">
        <v>532</v>
      </c>
    </row>
    <row r="506" spans="1:5" x14ac:dyDescent="0.3">
      <c r="A506" s="4">
        <v>71107</v>
      </c>
      <c r="B506" s="4">
        <v>533</v>
      </c>
      <c r="D506">
        <v>70179</v>
      </c>
      <c r="E506">
        <v>532</v>
      </c>
    </row>
    <row r="507" spans="1:5" x14ac:dyDescent="0.3">
      <c r="A507" s="4">
        <v>70179</v>
      </c>
      <c r="B507" s="4">
        <v>532</v>
      </c>
      <c r="D507">
        <v>86580</v>
      </c>
      <c r="E507">
        <v>532</v>
      </c>
    </row>
    <row r="508" spans="1:5" x14ac:dyDescent="0.3">
      <c r="A508" s="4">
        <v>70179</v>
      </c>
      <c r="B508" s="4">
        <v>532</v>
      </c>
      <c r="D508">
        <v>72071</v>
      </c>
      <c r="E508">
        <v>531</v>
      </c>
    </row>
    <row r="509" spans="1:5" x14ac:dyDescent="0.3">
      <c r="A509" s="4">
        <v>86580</v>
      </c>
      <c r="B509" s="4">
        <v>532</v>
      </c>
      <c r="D509">
        <v>72071</v>
      </c>
      <c r="E509">
        <v>531</v>
      </c>
    </row>
    <row r="510" spans="1:5" hidden="1" x14ac:dyDescent="0.3">
      <c r="A510" s="4"/>
      <c r="B510" s="4">
        <v>532</v>
      </c>
      <c r="D510">
        <v>83528</v>
      </c>
      <c r="E510">
        <v>530</v>
      </c>
    </row>
    <row r="511" spans="1:5" x14ac:dyDescent="0.3">
      <c r="A511" s="4">
        <v>72071</v>
      </c>
      <c r="B511" s="4">
        <v>531</v>
      </c>
      <c r="D511">
        <v>67716</v>
      </c>
      <c r="E511">
        <v>530</v>
      </c>
    </row>
    <row r="512" spans="1:5" x14ac:dyDescent="0.3">
      <c r="A512" s="4">
        <v>72071</v>
      </c>
      <c r="B512" s="4">
        <v>531</v>
      </c>
      <c r="D512">
        <v>67911</v>
      </c>
      <c r="E512">
        <v>529</v>
      </c>
    </row>
    <row r="513" spans="1:5" x14ac:dyDescent="0.3">
      <c r="A513" s="4">
        <v>83528</v>
      </c>
      <c r="B513" s="4">
        <v>530</v>
      </c>
      <c r="D513">
        <v>67911</v>
      </c>
      <c r="E513">
        <v>529</v>
      </c>
    </row>
    <row r="514" spans="1:5" x14ac:dyDescent="0.3">
      <c r="A514" s="4">
        <v>67716</v>
      </c>
      <c r="B514" s="4">
        <v>530</v>
      </c>
      <c r="D514">
        <v>57288</v>
      </c>
      <c r="E514">
        <v>527</v>
      </c>
    </row>
    <row r="515" spans="1:5" x14ac:dyDescent="0.3">
      <c r="A515" s="4">
        <v>67911</v>
      </c>
      <c r="B515" s="4">
        <v>529</v>
      </c>
      <c r="D515">
        <v>64892</v>
      </c>
      <c r="E515">
        <v>527</v>
      </c>
    </row>
    <row r="516" spans="1:5" x14ac:dyDescent="0.3">
      <c r="A516" s="4">
        <v>67911</v>
      </c>
      <c r="B516" s="4">
        <v>529</v>
      </c>
      <c r="D516">
        <v>76320</v>
      </c>
      <c r="E516">
        <v>526</v>
      </c>
    </row>
    <row r="517" spans="1:5" x14ac:dyDescent="0.3">
      <c r="A517" s="4">
        <v>57288</v>
      </c>
      <c r="B517" s="4">
        <v>527</v>
      </c>
      <c r="D517">
        <v>72643</v>
      </c>
      <c r="E517">
        <v>526</v>
      </c>
    </row>
    <row r="518" spans="1:5" x14ac:dyDescent="0.3">
      <c r="A518" s="4">
        <v>64892</v>
      </c>
      <c r="B518" s="4">
        <v>527</v>
      </c>
      <c r="D518">
        <v>62807</v>
      </c>
      <c r="E518">
        <v>526</v>
      </c>
    </row>
    <row r="519" spans="1:5" x14ac:dyDescent="0.3">
      <c r="A519" s="4">
        <v>76320</v>
      </c>
      <c r="B519" s="4">
        <v>526</v>
      </c>
      <c r="D519">
        <v>62807</v>
      </c>
      <c r="E519">
        <v>526</v>
      </c>
    </row>
    <row r="520" spans="1:5" x14ac:dyDescent="0.3">
      <c r="A520" s="4">
        <v>72643</v>
      </c>
      <c r="B520" s="4">
        <v>526</v>
      </c>
      <c r="D520">
        <v>80950</v>
      </c>
      <c r="E520">
        <v>525</v>
      </c>
    </row>
    <row r="521" spans="1:5" x14ac:dyDescent="0.3">
      <c r="A521" s="4">
        <v>62807</v>
      </c>
      <c r="B521" s="4">
        <v>526</v>
      </c>
      <c r="D521">
        <v>59111</v>
      </c>
      <c r="E521">
        <v>524</v>
      </c>
    </row>
    <row r="522" spans="1:5" x14ac:dyDescent="0.3">
      <c r="A522" s="4">
        <v>62807</v>
      </c>
      <c r="B522" s="4">
        <v>526</v>
      </c>
      <c r="D522">
        <v>61823</v>
      </c>
      <c r="E522">
        <v>523</v>
      </c>
    </row>
    <row r="523" spans="1:5" x14ac:dyDescent="0.3">
      <c r="A523" s="4">
        <v>80950</v>
      </c>
      <c r="B523" s="4">
        <v>525</v>
      </c>
      <c r="D523">
        <v>60597</v>
      </c>
      <c r="E523">
        <v>522</v>
      </c>
    </row>
    <row r="524" spans="1:5" x14ac:dyDescent="0.3">
      <c r="A524" s="4">
        <v>59111</v>
      </c>
      <c r="B524" s="4">
        <v>524</v>
      </c>
      <c r="D524">
        <v>72258</v>
      </c>
      <c r="E524">
        <v>522</v>
      </c>
    </row>
    <row r="525" spans="1:5" x14ac:dyDescent="0.3">
      <c r="A525" s="4">
        <v>61823</v>
      </c>
      <c r="B525" s="4">
        <v>523</v>
      </c>
      <c r="D525">
        <v>62847</v>
      </c>
      <c r="E525">
        <v>521</v>
      </c>
    </row>
    <row r="526" spans="1:5" x14ac:dyDescent="0.3">
      <c r="A526" s="4">
        <v>60597</v>
      </c>
      <c r="B526" s="4">
        <v>522</v>
      </c>
      <c r="D526">
        <v>77622</v>
      </c>
      <c r="E526">
        <v>520</v>
      </c>
    </row>
    <row r="527" spans="1:5" x14ac:dyDescent="0.3">
      <c r="A527" s="4">
        <v>72258</v>
      </c>
      <c r="B527" s="4">
        <v>522</v>
      </c>
      <c r="D527">
        <v>49912</v>
      </c>
      <c r="E527">
        <v>520</v>
      </c>
    </row>
    <row r="528" spans="1:5" x14ac:dyDescent="0.3">
      <c r="A528" s="4">
        <v>62847</v>
      </c>
      <c r="B528" s="4">
        <v>521</v>
      </c>
      <c r="D528">
        <v>49912</v>
      </c>
      <c r="E528">
        <v>520</v>
      </c>
    </row>
    <row r="529" spans="1:5" x14ac:dyDescent="0.3">
      <c r="A529" s="4">
        <v>77622</v>
      </c>
      <c r="B529" s="4">
        <v>520</v>
      </c>
      <c r="D529">
        <v>62513</v>
      </c>
      <c r="E529">
        <v>520</v>
      </c>
    </row>
    <row r="530" spans="1:5" x14ac:dyDescent="0.3">
      <c r="A530" s="4">
        <v>49912</v>
      </c>
      <c r="B530" s="4">
        <v>520</v>
      </c>
      <c r="D530">
        <v>60230</v>
      </c>
      <c r="E530">
        <v>520</v>
      </c>
    </row>
    <row r="531" spans="1:5" x14ac:dyDescent="0.3">
      <c r="A531" s="4">
        <v>49912</v>
      </c>
      <c r="B531" s="4">
        <v>520</v>
      </c>
      <c r="D531">
        <v>76234</v>
      </c>
      <c r="E531">
        <v>519</v>
      </c>
    </row>
    <row r="532" spans="1:5" x14ac:dyDescent="0.3">
      <c r="A532" s="4">
        <v>62513</v>
      </c>
      <c r="B532" s="4">
        <v>520</v>
      </c>
      <c r="D532">
        <v>88325</v>
      </c>
      <c r="E532">
        <v>519</v>
      </c>
    </row>
    <row r="533" spans="1:5" x14ac:dyDescent="0.3">
      <c r="A533" s="4">
        <v>60230</v>
      </c>
      <c r="B533" s="4">
        <v>520</v>
      </c>
      <c r="D533">
        <v>80067</v>
      </c>
      <c r="E533">
        <v>519</v>
      </c>
    </row>
    <row r="534" spans="1:5" x14ac:dyDescent="0.3">
      <c r="A534" s="4">
        <v>76234</v>
      </c>
      <c r="B534" s="4">
        <v>519</v>
      </c>
      <c r="D534">
        <v>83443</v>
      </c>
      <c r="E534">
        <v>518</v>
      </c>
    </row>
    <row r="535" spans="1:5" x14ac:dyDescent="0.3">
      <c r="A535" s="4">
        <v>88325</v>
      </c>
      <c r="B535" s="4">
        <v>519</v>
      </c>
      <c r="D535">
        <v>56067</v>
      </c>
      <c r="E535">
        <v>517</v>
      </c>
    </row>
    <row r="536" spans="1:5" x14ac:dyDescent="0.3">
      <c r="A536" s="4">
        <v>80067</v>
      </c>
      <c r="B536" s="4">
        <v>519</v>
      </c>
      <c r="D536">
        <v>44325</v>
      </c>
      <c r="E536">
        <v>516</v>
      </c>
    </row>
    <row r="537" spans="1:5" x14ac:dyDescent="0.3">
      <c r="A537" s="4">
        <v>83443</v>
      </c>
      <c r="B537" s="4">
        <v>518</v>
      </c>
      <c r="D537">
        <v>76773</v>
      </c>
      <c r="E537">
        <v>516</v>
      </c>
    </row>
    <row r="538" spans="1:5" x14ac:dyDescent="0.3">
      <c r="A538" s="4">
        <v>56067</v>
      </c>
      <c r="B538" s="4">
        <v>517</v>
      </c>
      <c r="D538">
        <v>62450</v>
      </c>
      <c r="E538">
        <v>515</v>
      </c>
    </row>
    <row r="539" spans="1:5" x14ac:dyDescent="0.3">
      <c r="A539" s="4">
        <v>44325</v>
      </c>
      <c r="B539" s="4">
        <v>516</v>
      </c>
      <c r="D539">
        <v>67309</v>
      </c>
      <c r="E539">
        <v>515</v>
      </c>
    </row>
    <row r="540" spans="1:5" x14ac:dyDescent="0.3">
      <c r="A540" s="4">
        <v>76773</v>
      </c>
      <c r="B540" s="4">
        <v>516</v>
      </c>
      <c r="D540">
        <v>83917</v>
      </c>
      <c r="E540">
        <v>514</v>
      </c>
    </row>
    <row r="541" spans="1:5" x14ac:dyDescent="0.3">
      <c r="A541" s="4">
        <v>62450</v>
      </c>
      <c r="B541" s="4">
        <v>515</v>
      </c>
      <c r="D541">
        <v>44511</v>
      </c>
      <c r="E541">
        <v>513</v>
      </c>
    </row>
    <row r="542" spans="1:5" x14ac:dyDescent="0.3">
      <c r="A542" s="4">
        <v>67309</v>
      </c>
      <c r="B542" s="4">
        <v>515</v>
      </c>
      <c r="D542">
        <v>58821</v>
      </c>
      <c r="E542">
        <v>513</v>
      </c>
    </row>
    <row r="543" spans="1:5" x14ac:dyDescent="0.3">
      <c r="A543" s="4">
        <v>83917</v>
      </c>
      <c r="B543" s="4">
        <v>514</v>
      </c>
      <c r="D543">
        <v>62187</v>
      </c>
      <c r="E543">
        <v>512</v>
      </c>
    </row>
    <row r="544" spans="1:5" x14ac:dyDescent="0.3">
      <c r="A544" s="4">
        <v>44511</v>
      </c>
      <c r="B544" s="4">
        <v>513</v>
      </c>
      <c r="D544">
        <v>70053</v>
      </c>
      <c r="E544">
        <v>512</v>
      </c>
    </row>
    <row r="545" spans="1:5" x14ac:dyDescent="0.3">
      <c r="A545" s="4">
        <v>58821</v>
      </c>
      <c r="B545" s="4">
        <v>513</v>
      </c>
      <c r="D545">
        <v>82582</v>
      </c>
      <c r="E545">
        <v>510</v>
      </c>
    </row>
    <row r="546" spans="1:5" x14ac:dyDescent="0.3">
      <c r="A546" s="4">
        <v>62187</v>
      </c>
      <c r="B546" s="4">
        <v>512</v>
      </c>
      <c r="D546">
        <v>62882</v>
      </c>
      <c r="E546">
        <v>509</v>
      </c>
    </row>
    <row r="547" spans="1:5" x14ac:dyDescent="0.3">
      <c r="A547" s="4">
        <v>70053</v>
      </c>
      <c r="B547" s="4">
        <v>512</v>
      </c>
      <c r="D547">
        <v>56253</v>
      </c>
      <c r="E547">
        <v>509</v>
      </c>
    </row>
    <row r="548" spans="1:5" x14ac:dyDescent="0.3">
      <c r="A548" s="4">
        <v>82582</v>
      </c>
      <c r="B548" s="4">
        <v>510</v>
      </c>
      <c r="D548">
        <v>64100</v>
      </c>
      <c r="E548">
        <v>509</v>
      </c>
    </row>
    <row r="549" spans="1:5" x14ac:dyDescent="0.3">
      <c r="A549" s="4">
        <v>62882</v>
      </c>
      <c r="B549" s="4">
        <v>509</v>
      </c>
      <c r="D549">
        <v>64866</v>
      </c>
      <c r="E549">
        <v>508</v>
      </c>
    </row>
    <row r="550" spans="1:5" x14ac:dyDescent="0.3">
      <c r="A550" s="4">
        <v>56253</v>
      </c>
      <c r="B550" s="4">
        <v>509</v>
      </c>
      <c r="D550">
        <v>63285</v>
      </c>
      <c r="E550">
        <v>508</v>
      </c>
    </row>
    <row r="551" spans="1:5" x14ac:dyDescent="0.3">
      <c r="A551" s="4">
        <v>64100</v>
      </c>
      <c r="B551" s="4">
        <v>509</v>
      </c>
      <c r="D551">
        <v>47025</v>
      </c>
      <c r="E551">
        <v>508</v>
      </c>
    </row>
    <row r="552" spans="1:5" x14ac:dyDescent="0.3">
      <c r="A552" s="4">
        <v>64866</v>
      </c>
      <c r="B552" s="4">
        <v>508</v>
      </c>
      <c r="D552">
        <v>65991</v>
      </c>
      <c r="E552">
        <v>507</v>
      </c>
    </row>
    <row r="553" spans="1:5" x14ac:dyDescent="0.3">
      <c r="A553" s="4">
        <v>63285</v>
      </c>
      <c r="B553" s="4">
        <v>508</v>
      </c>
      <c r="D553">
        <v>80589</v>
      </c>
      <c r="E553">
        <v>507</v>
      </c>
    </row>
    <row r="554" spans="1:5" x14ac:dyDescent="0.3">
      <c r="A554" s="4">
        <v>47025</v>
      </c>
      <c r="B554" s="4">
        <v>508</v>
      </c>
      <c r="D554">
        <v>74881</v>
      </c>
      <c r="E554">
        <v>505</v>
      </c>
    </row>
    <row r="555" spans="1:5" x14ac:dyDescent="0.3">
      <c r="A555" s="4">
        <v>65991</v>
      </c>
      <c r="B555" s="4">
        <v>507</v>
      </c>
      <c r="D555">
        <v>74881</v>
      </c>
      <c r="E555">
        <v>505</v>
      </c>
    </row>
    <row r="556" spans="1:5" x14ac:dyDescent="0.3">
      <c r="A556" s="4">
        <v>80589</v>
      </c>
      <c r="B556" s="4">
        <v>507</v>
      </c>
      <c r="D556">
        <v>80982</v>
      </c>
      <c r="E556">
        <v>505</v>
      </c>
    </row>
    <row r="557" spans="1:5" x14ac:dyDescent="0.3">
      <c r="A557" s="4">
        <v>74881</v>
      </c>
      <c r="B557" s="4">
        <v>505</v>
      </c>
      <c r="D557">
        <v>47916</v>
      </c>
      <c r="E557">
        <v>505</v>
      </c>
    </row>
    <row r="558" spans="1:5" x14ac:dyDescent="0.3">
      <c r="A558" s="4">
        <v>74881</v>
      </c>
      <c r="B558" s="4">
        <v>505</v>
      </c>
      <c r="D558">
        <v>79205</v>
      </c>
      <c r="E558">
        <v>504</v>
      </c>
    </row>
    <row r="559" spans="1:5" x14ac:dyDescent="0.3">
      <c r="A559" s="4">
        <v>80982</v>
      </c>
      <c r="B559" s="4">
        <v>505</v>
      </c>
      <c r="D559">
        <v>55614</v>
      </c>
      <c r="E559">
        <v>504</v>
      </c>
    </row>
    <row r="560" spans="1:5" x14ac:dyDescent="0.3">
      <c r="A560" s="4">
        <v>47916</v>
      </c>
      <c r="B560" s="4">
        <v>505</v>
      </c>
      <c r="D560">
        <v>72282</v>
      </c>
      <c r="E560">
        <v>503</v>
      </c>
    </row>
    <row r="561" spans="1:5" x14ac:dyDescent="0.3">
      <c r="A561" s="4">
        <v>79205</v>
      </c>
      <c r="B561" s="4">
        <v>504</v>
      </c>
      <c r="D561">
        <v>60200</v>
      </c>
      <c r="E561">
        <v>502</v>
      </c>
    </row>
    <row r="562" spans="1:5" x14ac:dyDescent="0.3">
      <c r="A562" s="4">
        <v>55614</v>
      </c>
      <c r="B562" s="4">
        <v>504</v>
      </c>
      <c r="D562">
        <v>60093</v>
      </c>
      <c r="E562">
        <v>502</v>
      </c>
    </row>
    <row r="563" spans="1:5" x14ac:dyDescent="0.3">
      <c r="A563" s="4">
        <v>72282</v>
      </c>
      <c r="B563" s="4">
        <v>503</v>
      </c>
      <c r="D563">
        <v>74485</v>
      </c>
      <c r="E563">
        <v>499</v>
      </c>
    </row>
    <row r="564" spans="1:5" x14ac:dyDescent="0.3">
      <c r="A564" s="4">
        <v>60200</v>
      </c>
      <c r="B564" s="4">
        <v>502</v>
      </c>
      <c r="D564">
        <v>66991</v>
      </c>
      <c r="E564">
        <v>496</v>
      </c>
    </row>
    <row r="565" spans="1:5" x14ac:dyDescent="0.3">
      <c r="A565" s="4">
        <v>60093</v>
      </c>
      <c r="B565" s="4">
        <v>502</v>
      </c>
      <c r="D565">
        <v>69209</v>
      </c>
      <c r="E565">
        <v>496</v>
      </c>
    </row>
    <row r="566" spans="1:5" x14ac:dyDescent="0.3">
      <c r="A566" s="4">
        <v>74485</v>
      </c>
      <c r="B566" s="4">
        <v>499</v>
      </c>
      <c r="D566">
        <v>71113</v>
      </c>
      <c r="E566">
        <v>495</v>
      </c>
    </row>
    <row r="567" spans="1:5" x14ac:dyDescent="0.3">
      <c r="A567" s="4">
        <v>66991</v>
      </c>
      <c r="B567" s="4">
        <v>496</v>
      </c>
      <c r="D567">
        <v>49090</v>
      </c>
      <c r="E567">
        <v>494</v>
      </c>
    </row>
    <row r="568" spans="1:5" x14ac:dyDescent="0.3">
      <c r="A568" s="4">
        <v>69209</v>
      </c>
      <c r="B568" s="4">
        <v>496</v>
      </c>
      <c r="D568">
        <v>85072</v>
      </c>
      <c r="E568">
        <v>494</v>
      </c>
    </row>
    <row r="569" spans="1:5" x14ac:dyDescent="0.3">
      <c r="A569" s="4">
        <v>71113</v>
      </c>
      <c r="B569" s="4">
        <v>495</v>
      </c>
      <c r="D569">
        <v>58350</v>
      </c>
      <c r="E569">
        <v>493</v>
      </c>
    </row>
    <row r="570" spans="1:5" x14ac:dyDescent="0.3">
      <c r="A570" s="4">
        <v>49090</v>
      </c>
      <c r="B570" s="4">
        <v>494</v>
      </c>
      <c r="D570">
        <v>92556</v>
      </c>
      <c r="E570">
        <v>493</v>
      </c>
    </row>
    <row r="571" spans="1:5" x14ac:dyDescent="0.3">
      <c r="A571" s="4">
        <v>85072</v>
      </c>
      <c r="B571" s="4">
        <v>494</v>
      </c>
      <c r="D571">
        <v>81217</v>
      </c>
      <c r="E571">
        <v>493</v>
      </c>
    </row>
    <row r="572" spans="1:5" x14ac:dyDescent="0.3">
      <c r="A572" s="4">
        <v>58350</v>
      </c>
      <c r="B572" s="4">
        <v>493</v>
      </c>
      <c r="D572">
        <v>81217</v>
      </c>
      <c r="E572">
        <v>493</v>
      </c>
    </row>
    <row r="573" spans="1:5" x14ac:dyDescent="0.3">
      <c r="A573" s="4">
        <v>92556</v>
      </c>
      <c r="B573" s="4">
        <v>493</v>
      </c>
      <c r="D573">
        <v>69263</v>
      </c>
      <c r="E573">
        <v>492</v>
      </c>
    </row>
    <row r="574" spans="1:5" x14ac:dyDescent="0.3">
      <c r="A574" s="4">
        <v>81217</v>
      </c>
      <c r="B574" s="4">
        <v>493</v>
      </c>
      <c r="D574">
        <v>52597</v>
      </c>
      <c r="E574">
        <v>492</v>
      </c>
    </row>
    <row r="575" spans="1:5" x14ac:dyDescent="0.3">
      <c r="A575" s="4">
        <v>81217</v>
      </c>
      <c r="B575" s="4">
        <v>493</v>
      </c>
      <c r="D575">
        <v>77376</v>
      </c>
      <c r="E575">
        <v>492</v>
      </c>
    </row>
    <row r="576" spans="1:5" x14ac:dyDescent="0.3">
      <c r="A576" s="4">
        <v>69263</v>
      </c>
      <c r="B576" s="4">
        <v>492</v>
      </c>
      <c r="D576">
        <v>77382</v>
      </c>
      <c r="E576">
        <v>491</v>
      </c>
    </row>
    <row r="577" spans="1:5" x14ac:dyDescent="0.3">
      <c r="A577" s="4">
        <v>52597</v>
      </c>
      <c r="B577" s="4">
        <v>492</v>
      </c>
      <c r="D577">
        <v>58597</v>
      </c>
      <c r="E577">
        <v>490</v>
      </c>
    </row>
    <row r="578" spans="1:5" x14ac:dyDescent="0.3">
      <c r="A578" s="4">
        <v>77376</v>
      </c>
      <c r="B578" s="4">
        <v>492</v>
      </c>
      <c r="D578">
        <v>86037</v>
      </c>
      <c r="E578">
        <v>490</v>
      </c>
    </row>
    <row r="579" spans="1:5" x14ac:dyDescent="0.3">
      <c r="A579" s="4">
        <v>77382</v>
      </c>
      <c r="B579" s="4">
        <v>491</v>
      </c>
      <c r="D579">
        <v>53378</v>
      </c>
      <c r="E579">
        <v>489</v>
      </c>
    </row>
    <row r="580" spans="1:5" x14ac:dyDescent="0.3">
      <c r="A580" s="4">
        <v>58597</v>
      </c>
      <c r="B580" s="4">
        <v>490</v>
      </c>
      <c r="D580">
        <v>60208</v>
      </c>
      <c r="E580">
        <v>488</v>
      </c>
    </row>
    <row r="581" spans="1:5" x14ac:dyDescent="0.3">
      <c r="A581" s="4">
        <v>86037</v>
      </c>
      <c r="B581" s="4">
        <v>490</v>
      </c>
      <c r="D581">
        <v>52203</v>
      </c>
      <c r="E581">
        <v>488</v>
      </c>
    </row>
    <row r="582" spans="1:5" x14ac:dyDescent="0.3">
      <c r="A582" s="4">
        <v>53378</v>
      </c>
      <c r="B582" s="4">
        <v>489</v>
      </c>
      <c r="D582">
        <v>78825</v>
      </c>
      <c r="E582">
        <v>483</v>
      </c>
    </row>
    <row r="583" spans="1:5" x14ac:dyDescent="0.3">
      <c r="A583" s="4">
        <v>60208</v>
      </c>
      <c r="B583" s="4">
        <v>488</v>
      </c>
      <c r="D583">
        <v>80124</v>
      </c>
      <c r="E583">
        <v>483</v>
      </c>
    </row>
    <row r="584" spans="1:5" x14ac:dyDescent="0.3">
      <c r="A584" s="4">
        <v>52203</v>
      </c>
      <c r="B584" s="4">
        <v>488</v>
      </c>
      <c r="D584">
        <v>80124</v>
      </c>
      <c r="E584">
        <v>483</v>
      </c>
    </row>
    <row r="585" spans="1:5" x14ac:dyDescent="0.3">
      <c r="A585" s="4">
        <v>78825</v>
      </c>
      <c r="B585" s="4">
        <v>483</v>
      </c>
      <c r="D585">
        <v>55517</v>
      </c>
      <c r="E585">
        <v>483</v>
      </c>
    </row>
    <row r="586" spans="1:5" x14ac:dyDescent="0.3">
      <c r="A586" s="4">
        <v>80124</v>
      </c>
      <c r="B586" s="4">
        <v>483</v>
      </c>
      <c r="D586">
        <v>80872</v>
      </c>
      <c r="E586">
        <v>483</v>
      </c>
    </row>
    <row r="587" spans="1:5" x14ac:dyDescent="0.3">
      <c r="A587" s="4">
        <v>80124</v>
      </c>
      <c r="B587" s="4">
        <v>483</v>
      </c>
      <c r="D587">
        <v>75865</v>
      </c>
      <c r="E587">
        <v>483</v>
      </c>
    </row>
    <row r="588" spans="1:5" x14ac:dyDescent="0.3">
      <c r="A588" s="4">
        <v>55517</v>
      </c>
      <c r="B588" s="4">
        <v>483</v>
      </c>
      <c r="D588">
        <v>68657</v>
      </c>
      <c r="E588">
        <v>482</v>
      </c>
    </row>
    <row r="589" spans="1:5" x14ac:dyDescent="0.3">
      <c r="A589" s="4">
        <v>80872</v>
      </c>
      <c r="B589" s="4">
        <v>483</v>
      </c>
      <c r="D589">
        <v>82427</v>
      </c>
      <c r="E589">
        <v>482</v>
      </c>
    </row>
    <row r="590" spans="1:5" x14ac:dyDescent="0.3">
      <c r="A590" s="4">
        <v>75865</v>
      </c>
      <c r="B590" s="4">
        <v>483</v>
      </c>
      <c r="D590">
        <v>78041</v>
      </c>
      <c r="E590">
        <v>482</v>
      </c>
    </row>
    <row r="591" spans="1:5" x14ac:dyDescent="0.3">
      <c r="A591" s="4">
        <v>68657</v>
      </c>
      <c r="B591" s="4">
        <v>482</v>
      </c>
      <c r="D591">
        <v>64831</v>
      </c>
      <c r="E591">
        <v>480</v>
      </c>
    </row>
    <row r="592" spans="1:5" x14ac:dyDescent="0.3">
      <c r="A592" s="4">
        <v>82427</v>
      </c>
      <c r="B592" s="4">
        <v>482</v>
      </c>
      <c r="D592">
        <v>56628</v>
      </c>
      <c r="E592">
        <v>479</v>
      </c>
    </row>
    <row r="593" spans="1:5" x14ac:dyDescent="0.3">
      <c r="A593" s="4">
        <v>78041</v>
      </c>
      <c r="B593" s="4">
        <v>482</v>
      </c>
      <c r="D593">
        <v>58684</v>
      </c>
      <c r="E593">
        <v>479</v>
      </c>
    </row>
    <row r="594" spans="1:5" x14ac:dyDescent="0.3">
      <c r="A594" s="4">
        <v>64831</v>
      </c>
      <c r="B594" s="4">
        <v>480</v>
      </c>
      <c r="D594">
        <v>70421</v>
      </c>
      <c r="E594">
        <v>479</v>
      </c>
    </row>
    <row r="595" spans="1:5" x14ac:dyDescent="0.3">
      <c r="A595" s="4">
        <v>56628</v>
      </c>
      <c r="B595" s="4">
        <v>479</v>
      </c>
      <c r="D595">
        <v>62503</v>
      </c>
      <c r="E595">
        <v>478</v>
      </c>
    </row>
    <row r="596" spans="1:5" x14ac:dyDescent="0.3">
      <c r="A596" s="4">
        <v>58684</v>
      </c>
      <c r="B596" s="4">
        <v>479</v>
      </c>
      <c r="D596">
        <v>77142</v>
      </c>
      <c r="E596">
        <v>476</v>
      </c>
    </row>
    <row r="597" spans="1:5" x14ac:dyDescent="0.3">
      <c r="A597" s="4">
        <v>70421</v>
      </c>
      <c r="B597" s="4">
        <v>479</v>
      </c>
      <c r="D597">
        <v>59925</v>
      </c>
      <c r="E597">
        <v>473</v>
      </c>
    </row>
    <row r="598" spans="1:5" x14ac:dyDescent="0.3">
      <c r="A598" s="4">
        <v>62503</v>
      </c>
      <c r="B598" s="4">
        <v>478</v>
      </c>
      <c r="D598">
        <v>79632</v>
      </c>
      <c r="E598">
        <v>471</v>
      </c>
    </row>
    <row r="599" spans="1:5" x14ac:dyDescent="0.3">
      <c r="A599" s="4">
        <v>77142</v>
      </c>
      <c r="B599" s="4">
        <v>476</v>
      </c>
      <c r="D599">
        <v>79244</v>
      </c>
      <c r="E599">
        <v>471</v>
      </c>
    </row>
    <row r="600" spans="1:5" x14ac:dyDescent="0.3">
      <c r="A600" s="4">
        <v>59925</v>
      </c>
      <c r="B600" s="4">
        <v>473</v>
      </c>
      <c r="D600">
        <v>61209</v>
      </c>
      <c r="E600">
        <v>466</v>
      </c>
    </row>
    <row r="601" spans="1:5" x14ac:dyDescent="0.3">
      <c r="A601" s="4">
        <v>79632</v>
      </c>
      <c r="B601" s="4">
        <v>471</v>
      </c>
      <c r="D601">
        <v>66973</v>
      </c>
      <c r="E601">
        <v>466</v>
      </c>
    </row>
    <row r="602" spans="1:5" x14ac:dyDescent="0.3">
      <c r="A602" s="4">
        <v>79244</v>
      </c>
      <c r="B602" s="4">
        <v>471</v>
      </c>
      <c r="D602">
        <v>71499</v>
      </c>
      <c r="E602">
        <v>465</v>
      </c>
    </row>
    <row r="603" spans="1:5" x14ac:dyDescent="0.3">
      <c r="A603" s="4">
        <v>61209</v>
      </c>
      <c r="B603" s="4">
        <v>466</v>
      </c>
      <c r="D603">
        <v>67131</v>
      </c>
      <c r="E603">
        <v>465</v>
      </c>
    </row>
    <row r="604" spans="1:5" x14ac:dyDescent="0.3">
      <c r="A604" s="4">
        <v>66973</v>
      </c>
      <c r="B604" s="4">
        <v>466</v>
      </c>
      <c r="D604">
        <v>57091</v>
      </c>
      <c r="E604">
        <v>464</v>
      </c>
    </row>
    <row r="605" spans="1:5" x14ac:dyDescent="0.3">
      <c r="A605" s="4">
        <v>71499</v>
      </c>
      <c r="B605" s="4">
        <v>465</v>
      </c>
      <c r="D605">
        <v>86429</v>
      </c>
      <c r="E605">
        <v>464</v>
      </c>
    </row>
    <row r="606" spans="1:5" x14ac:dyDescent="0.3">
      <c r="A606" s="4">
        <v>67131</v>
      </c>
      <c r="B606" s="4">
        <v>465</v>
      </c>
      <c r="D606">
        <v>76982</v>
      </c>
      <c r="E606">
        <v>464</v>
      </c>
    </row>
    <row r="607" spans="1:5" x14ac:dyDescent="0.3">
      <c r="A607" s="4">
        <v>57091</v>
      </c>
      <c r="B607" s="4">
        <v>464</v>
      </c>
      <c r="D607">
        <v>57183</v>
      </c>
      <c r="E607">
        <v>464</v>
      </c>
    </row>
    <row r="608" spans="1:5" x14ac:dyDescent="0.3">
      <c r="A608" s="4">
        <v>86429</v>
      </c>
      <c r="B608" s="4">
        <v>464</v>
      </c>
      <c r="D608">
        <v>77037</v>
      </c>
      <c r="E608">
        <v>463</v>
      </c>
    </row>
    <row r="609" spans="1:5" x14ac:dyDescent="0.3">
      <c r="A609" s="4">
        <v>76982</v>
      </c>
      <c r="B609" s="4">
        <v>464</v>
      </c>
      <c r="D609">
        <v>55424</v>
      </c>
      <c r="E609">
        <v>462</v>
      </c>
    </row>
    <row r="610" spans="1:5" x14ac:dyDescent="0.3">
      <c r="A610" s="4">
        <v>57183</v>
      </c>
      <c r="B610" s="4">
        <v>464</v>
      </c>
      <c r="D610">
        <v>57091</v>
      </c>
      <c r="E610">
        <v>462</v>
      </c>
    </row>
    <row r="611" spans="1:5" x14ac:dyDescent="0.3">
      <c r="A611" s="4">
        <v>77037</v>
      </c>
      <c r="B611" s="4">
        <v>463</v>
      </c>
      <c r="D611">
        <v>65148</v>
      </c>
      <c r="E611">
        <v>460</v>
      </c>
    </row>
    <row r="612" spans="1:5" x14ac:dyDescent="0.3">
      <c r="A612" s="4">
        <v>55424</v>
      </c>
      <c r="B612" s="4">
        <v>462</v>
      </c>
      <c r="D612">
        <v>75315</v>
      </c>
      <c r="E612">
        <v>459</v>
      </c>
    </row>
    <row r="613" spans="1:5" x14ac:dyDescent="0.3">
      <c r="A613" s="4">
        <v>57091</v>
      </c>
      <c r="B613" s="4">
        <v>462</v>
      </c>
      <c r="D613">
        <v>50611</v>
      </c>
      <c r="E613">
        <v>459</v>
      </c>
    </row>
    <row r="614" spans="1:5" x14ac:dyDescent="0.3">
      <c r="A614" s="4">
        <v>65148</v>
      </c>
      <c r="B614" s="4">
        <v>460</v>
      </c>
      <c r="D614">
        <v>50611</v>
      </c>
      <c r="E614">
        <v>459</v>
      </c>
    </row>
    <row r="615" spans="1:5" x14ac:dyDescent="0.3">
      <c r="A615" s="4">
        <v>75315</v>
      </c>
      <c r="B615" s="4">
        <v>459</v>
      </c>
      <c r="D615">
        <v>68695</v>
      </c>
      <c r="E615">
        <v>458</v>
      </c>
    </row>
    <row r="616" spans="1:5" x14ac:dyDescent="0.3">
      <c r="A616" s="4">
        <v>50611</v>
      </c>
      <c r="B616" s="4">
        <v>459</v>
      </c>
      <c r="D616">
        <v>68695</v>
      </c>
      <c r="E616">
        <v>458</v>
      </c>
    </row>
    <row r="617" spans="1:5" x14ac:dyDescent="0.3">
      <c r="A617" s="4">
        <v>50611</v>
      </c>
      <c r="B617" s="4">
        <v>459</v>
      </c>
      <c r="D617">
        <v>60504</v>
      </c>
      <c r="E617">
        <v>458</v>
      </c>
    </row>
    <row r="618" spans="1:5" x14ac:dyDescent="0.3">
      <c r="A618" s="4">
        <v>68695</v>
      </c>
      <c r="B618" s="4">
        <v>458</v>
      </c>
      <c r="D618">
        <v>59594</v>
      </c>
      <c r="E618">
        <v>457</v>
      </c>
    </row>
    <row r="619" spans="1:5" x14ac:dyDescent="0.3">
      <c r="A619" s="4">
        <v>68695</v>
      </c>
      <c r="B619" s="4">
        <v>458</v>
      </c>
      <c r="D619">
        <v>63777</v>
      </c>
      <c r="E619">
        <v>457</v>
      </c>
    </row>
    <row r="620" spans="1:5" x14ac:dyDescent="0.3">
      <c r="A620" s="4">
        <v>60504</v>
      </c>
      <c r="B620" s="4">
        <v>458</v>
      </c>
      <c r="D620">
        <v>57954</v>
      </c>
      <c r="E620">
        <v>456</v>
      </c>
    </row>
    <row r="621" spans="1:5" x14ac:dyDescent="0.3">
      <c r="A621" s="4">
        <v>59594</v>
      </c>
      <c r="B621" s="4">
        <v>457</v>
      </c>
      <c r="D621">
        <v>68655</v>
      </c>
      <c r="E621">
        <v>456</v>
      </c>
    </row>
    <row r="622" spans="1:5" x14ac:dyDescent="0.3">
      <c r="A622" s="4">
        <v>63777</v>
      </c>
      <c r="B622" s="4">
        <v>457</v>
      </c>
      <c r="D622">
        <v>68655</v>
      </c>
      <c r="E622">
        <v>456</v>
      </c>
    </row>
    <row r="623" spans="1:5" x14ac:dyDescent="0.3">
      <c r="A623" s="4">
        <v>57954</v>
      </c>
      <c r="B623" s="4">
        <v>456</v>
      </c>
      <c r="D623">
        <v>54450</v>
      </c>
      <c r="E623">
        <v>454</v>
      </c>
    </row>
    <row r="624" spans="1:5" x14ac:dyDescent="0.3">
      <c r="A624" s="4">
        <v>68655</v>
      </c>
      <c r="B624" s="4">
        <v>456</v>
      </c>
      <c r="D624">
        <v>54450</v>
      </c>
      <c r="E624">
        <v>454</v>
      </c>
    </row>
    <row r="625" spans="1:5" x14ac:dyDescent="0.3">
      <c r="A625" s="4">
        <v>68655</v>
      </c>
      <c r="B625" s="4">
        <v>456</v>
      </c>
      <c r="D625">
        <v>89058</v>
      </c>
      <c r="E625">
        <v>454</v>
      </c>
    </row>
    <row r="626" spans="1:5" x14ac:dyDescent="0.3">
      <c r="A626" s="4">
        <v>54450</v>
      </c>
      <c r="B626" s="4">
        <v>454</v>
      </c>
      <c r="D626">
        <v>78416</v>
      </c>
      <c r="E626">
        <v>453</v>
      </c>
    </row>
    <row r="627" spans="1:5" x14ac:dyDescent="0.3">
      <c r="A627" s="4">
        <v>54450</v>
      </c>
      <c r="B627" s="4">
        <v>454</v>
      </c>
      <c r="D627">
        <v>66653</v>
      </c>
      <c r="E627">
        <v>452</v>
      </c>
    </row>
    <row r="628" spans="1:5" x14ac:dyDescent="0.3">
      <c r="A628" s="4">
        <v>89058</v>
      </c>
      <c r="B628" s="4">
        <v>454</v>
      </c>
      <c r="D628">
        <v>69759</v>
      </c>
      <c r="E628">
        <v>452</v>
      </c>
    </row>
    <row r="629" spans="1:5" x14ac:dyDescent="0.3">
      <c r="A629" s="4">
        <v>78416</v>
      </c>
      <c r="B629" s="4">
        <v>453</v>
      </c>
      <c r="D629">
        <v>55842</v>
      </c>
      <c r="E629">
        <v>451</v>
      </c>
    </row>
    <row r="630" spans="1:5" x14ac:dyDescent="0.3">
      <c r="A630" s="4">
        <v>66653</v>
      </c>
      <c r="B630" s="4">
        <v>452</v>
      </c>
      <c r="D630">
        <v>81044</v>
      </c>
      <c r="E630">
        <v>450</v>
      </c>
    </row>
    <row r="631" spans="1:5" x14ac:dyDescent="0.3">
      <c r="A631" s="4">
        <v>69759</v>
      </c>
      <c r="B631" s="4">
        <v>452</v>
      </c>
      <c r="D631">
        <v>79607</v>
      </c>
      <c r="E631">
        <v>450</v>
      </c>
    </row>
    <row r="632" spans="1:5" x14ac:dyDescent="0.3">
      <c r="A632" s="4">
        <v>55842</v>
      </c>
      <c r="B632" s="4">
        <v>451</v>
      </c>
      <c r="D632">
        <v>96547</v>
      </c>
      <c r="E632">
        <v>448</v>
      </c>
    </row>
    <row r="633" spans="1:5" x14ac:dyDescent="0.3">
      <c r="A633" s="4">
        <v>81044</v>
      </c>
      <c r="B633" s="4">
        <v>450</v>
      </c>
      <c r="D633">
        <v>59235</v>
      </c>
      <c r="E633">
        <v>448</v>
      </c>
    </row>
    <row r="634" spans="1:5" x14ac:dyDescent="0.3">
      <c r="A634" s="4">
        <v>79607</v>
      </c>
      <c r="B634" s="4">
        <v>450</v>
      </c>
      <c r="D634">
        <v>69142</v>
      </c>
      <c r="E634">
        <v>448</v>
      </c>
    </row>
    <row r="635" spans="1:5" x14ac:dyDescent="0.3">
      <c r="A635" s="4">
        <v>96547</v>
      </c>
      <c r="B635" s="4">
        <v>448</v>
      </c>
      <c r="D635">
        <v>96843</v>
      </c>
      <c r="E635">
        <v>448</v>
      </c>
    </row>
    <row r="636" spans="1:5" x14ac:dyDescent="0.3">
      <c r="A636" s="4">
        <v>59235</v>
      </c>
      <c r="B636" s="4">
        <v>448</v>
      </c>
      <c r="D636">
        <v>55954</v>
      </c>
      <c r="E636">
        <v>447</v>
      </c>
    </row>
    <row r="637" spans="1:5" x14ac:dyDescent="0.3">
      <c r="A637" s="4">
        <v>69142</v>
      </c>
      <c r="B637" s="4">
        <v>448</v>
      </c>
      <c r="D637">
        <v>86610</v>
      </c>
      <c r="E637">
        <v>446</v>
      </c>
    </row>
    <row r="638" spans="1:5" x14ac:dyDescent="0.3">
      <c r="A638" s="4">
        <v>96843</v>
      </c>
      <c r="B638" s="4">
        <v>448</v>
      </c>
      <c r="D638">
        <v>80395</v>
      </c>
      <c r="E638">
        <v>445</v>
      </c>
    </row>
    <row r="639" spans="1:5" x14ac:dyDescent="0.3">
      <c r="A639" s="4">
        <v>55954</v>
      </c>
      <c r="B639" s="4">
        <v>447</v>
      </c>
      <c r="D639">
        <v>58330</v>
      </c>
      <c r="E639">
        <v>445</v>
      </c>
    </row>
    <row r="640" spans="1:5" x14ac:dyDescent="0.3">
      <c r="A640" s="4">
        <v>86610</v>
      </c>
      <c r="B640" s="4">
        <v>446</v>
      </c>
      <c r="D640">
        <v>58330</v>
      </c>
      <c r="E640">
        <v>445</v>
      </c>
    </row>
    <row r="641" spans="1:5" x14ac:dyDescent="0.3">
      <c r="A641" s="4">
        <v>80395</v>
      </c>
      <c r="B641" s="4">
        <v>445</v>
      </c>
      <c r="D641">
        <v>67023</v>
      </c>
      <c r="E641">
        <v>444</v>
      </c>
    </row>
    <row r="642" spans="1:5" x14ac:dyDescent="0.3">
      <c r="A642" s="4">
        <v>58330</v>
      </c>
      <c r="B642" s="4">
        <v>445</v>
      </c>
      <c r="D642">
        <v>50002</v>
      </c>
      <c r="E642">
        <v>443</v>
      </c>
    </row>
    <row r="643" spans="1:5" x14ac:dyDescent="0.3">
      <c r="A643" s="4">
        <v>58330</v>
      </c>
      <c r="B643" s="4">
        <v>445</v>
      </c>
      <c r="D643">
        <v>50725</v>
      </c>
      <c r="E643">
        <v>443</v>
      </c>
    </row>
    <row r="644" spans="1:5" hidden="1" x14ac:dyDescent="0.3">
      <c r="A644" s="4"/>
      <c r="B644" s="4">
        <v>445</v>
      </c>
      <c r="D644">
        <v>62710</v>
      </c>
      <c r="E644">
        <v>441</v>
      </c>
    </row>
    <row r="645" spans="1:5" x14ac:dyDescent="0.3">
      <c r="A645" s="4">
        <v>67023</v>
      </c>
      <c r="B645" s="4">
        <v>444</v>
      </c>
      <c r="D645">
        <v>58710</v>
      </c>
      <c r="E645">
        <v>440</v>
      </c>
    </row>
    <row r="646" spans="1:5" x14ac:dyDescent="0.3">
      <c r="A646" s="4">
        <v>50002</v>
      </c>
      <c r="B646" s="4">
        <v>443</v>
      </c>
      <c r="D646">
        <v>75236</v>
      </c>
      <c r="E646">
        <v>438</v>
      </c>
    </row>
    <row r="647" spans="1:5" x14ac:dyDescent="0.3">
      <c r="A647" s="4">
        <v>50725</v>
      </c>
      <c r="B647" s="4">
        <v>443</v>
      </c>
      <c r="D647">
        <v>63207</v>
      </c>
      <c r="E647">
        <v>438</v>
      </c>
    </row>
    <row r="648" spans="1:5" x14ac:dyDescent="0.3">
      <c r="A648" s="4">
        <v>62710</v>
      </c>
      <c r="B648" s="4">
        <v>441</v>
      </c>
      <c r="D648">
        <v>48948</v>
      </c>
      <c r="E648">
        <v>437</v>
      </c>
    </row>
    <row r="649" spans="1:5" x14ac:dyDescent="0.3">
      <c r="A649" s="4">
        <v>58710</v>
      </c>
      <c r="B649" s="4">
        <v>440</v>
      </c>
      <c r="D649">
        <v>48948</v>
      </c>
      <c r="E649">
        <v>437</v>
      </c>
    </row>
    <row r="650" spans="1:5" x14ac:dyDescent="0.3">
      <c r="A650" s="4">
        <v>75236</v>
      </c>
      <c r="B650" s="4">
        <v>438</v>
      </c>
      <c r="D650">
        <v>84219</v>
      </c>
      <c r="E650">
        <v>434</v>
      </c>
    </row>
    <row r="651" spans="1:5" x14ac:dyDescent="0.3">
      <c r="A651" s="4">
        <v>63207</v>
      </c>
      <c r="B651" s="4">
        <v>438</v>
      </c>
      <c r="D651">
        <v>84219</v>
      </c>
      <c r="E651">
        <v>434</v>
      </c>
    </row>
    <row r="652" spans="1:5" x14ac:dyDescent="0.3">
      <c r="A652" s="4">
        <v>48948</v>
      </c>
      <c r="B652" s="4">
        <v>437</v>
      </c>
      <c r="D652">
        <v>78468</v>
      </c>
      <c r="E652">
        <v>434</v>
      </c>
    </row>
    <row r="653" spans="1:5" x14ac:dyDescent="0.3">
      <c r="A653" s="4">
        <v>48948</v>
      </c>
      <c r="B653" s="4">
        <v>437</v>
      </c>
      <c r="D653">
        <v>83273</v>
      </c>
      <c r="E653">
        <v>433</v>
      </c>
    </row>
    <row r="654" spans="1:5" x14ac:dyDescent="0.3">
      <c r="A654" s="4">
        <v>84219</v>
      </c>
      <c r="B654" s="4">
        <v>434</v>
      </c>
      <c r="D654">
        <v>67432</v>
      </c>
      <c r="E654">
        <v>432</v>
      </c>
    </row>
    <row r="655" spans="1:5" x14ac:dyDescent="0.3">
      <c r="A655" s="4">
        <v>84219</v>
      </c>
      <c r="B655" s="4">
        <v>434</v>
      </c>
      <c r="D655">
        <v>67786</v>
      </c>
      <c r="E655">
        <v>431</v>
      </c>
    </row>
    <row r="656" spans="1:5" x14ac:dyDescent="0.3">
      <c r="A656" s="4">
        <v>78468</v>
      </c>
      <c r="B656" s="4">
        <v>434</v>
      </c>
      <c r="D656">
        <v>57959</v>
      </c>
      <c r="E656">
        <v>430</v>
      </c>
    </row>
    <row r="657" spans="1:5" x14ac:dyDescent="0.3">
      <c r="A657" s="4">
        <v>83273</v>
      </c>
      <c r="B657" s="4">
        <v>433</v>
      </c>
      <c r="D657">
        <v>69245</v>
      </c>
      <c r="E657">
        <v>428</v>
      </c>
    </row>
    <row r="658" spans="1:5" x14ac:dyDescent="0.3">
      <c r="A658" s="4">
        <v>67432</v>
      </c>
      <c r="B658" s="4">
        <v>432</v>
      </c>
      <c r="D658">
        <v>71613</v>
      </c>
      <c r="E658">
        <v>426</v>
      </c>
    </row>
    <row r="659" spans="1:5" x14ac:dyDescent="0.3">
      <c r="A659" s="4">
        <v>67786</v>
      </c>
      <c r="B659" s="4">
        <v>431</v>
      </c>
      <c r="D659">
        <v>77298</v>
      </c>
      <c r="E659">
        <v>425</v>
      </c>
    </row>
    <row r="660" spans="1:5" x14ac:dyDescent="0.3">
      <c r="A660" s="4">
        <v>57959</v>
      </c>
      <c r="B660" s="4">
        <v>430</v>
      </c>
      <c r="D660">
        <v>77298</v>
      </c>
      <c r="E660">
        <v>425</v>
      </c>
    </row>
    <row r="661" spans="1:5" x14ac:dyDescent="0.3">
      <c r="A661" s="4">
        <v>69245</v>
      </c>
      <c r="B661" s="4">
        <v>428</v>
      </c>
      <c r="D661">
        <v>40464</v>
      </c>
      <c r="E661">
        <v>424</v>
      </c>
    </row>
    <row r="662" spans="1:5" x14ac:dyDescent="0.3">
      <c r="A662" s="4">
        <v>71613</v>
      </c>
      <c r="B662" s="4">
        <v>426</v>
      </c>
      <c r="D662">
        <v>79529</v>
      </c>
      <c r="E662">
        <v>423</v>
      </c>
    </row>
    <row r="663" spans="1:5" x14ac:dyDescent="0.3">
      <c r="A663" s="4">
        <v>77298</v>
      </c>
      <c r="B663" s="4">
        <v>425</v>
      </c>
      <c r="D663">
        <v>63943</v>
      </c>
      <c r="E663">
        <v>423</v>
      </c>
    </row>
    <row r="664" spans="1:5" x14ac:dyDescent="0.3">
      <c r="A664" s="4">
        <v>77298</v>
      </c>
      <c r="B664" s="4">
        <v>425</v>
      </c>
      <c r="D664">
        <v>69389</v>
      </c>
      <c r="E664">
        <v>422</v>
      </c>
    </row>
    <row r="665" spans="1:5" x14ac:dyDescent="0.3">
      <c r="A665" s="4">
        <v>40464</v>
      </c>
      <c r="B665" s="4">
        <v>424</v>
      </c>
      <c r="D665">
        <v>80011</v>
      </c>
      <c r="E665">
        <v>421</v>
      </c>
    </row>
    <row r="666" spans="1:5" x14ac:dyDescent="0.3">
      <c r="A666" s="4">
        <v>79529</v>
      </c>
      <c r="B666" s="4">
        <v>423</v>
      </c>
      <c r="D666">
        <v>56575</v>
      </c>
      <c r="E666">
        <v>421</v>
      </c>
    </row>
    <row r="667" spans="1:5" x14ac:dyDescent="0.3">
      <c r="A667" s="4">
        <v>63943</v>
      </c>
      <c r="B667" s="4">
        <v>423</v>
      </c>
      <c r="D667">
        <v>70515</v>
      </c>
      <c r="E667">
        <v>420</v>
      </c>
    </row>
    <row r="668" spans="1:5" x14ac:dyDescent="0.3">
      <c r="A668" s="4">
        <v>69389</v>
      </c>
      <c r="B668" s="4">
        <v>422</v>
      </c>
      <c r="D668">
        <v>64191</v>
      </c>
      <c r="E668">
        <v>420</v>
      </c>
    </row>
    <row r="669" spans="1:5" x14ac:dyDescent="0.3">
      <c r="A669" s="4">
        <v>80011</v>
      </c>
      <c r="B669" s="4">
        <v>421</v>
      </c>
      <c r="D669">
        <v>59304</v>
      </c>
      <c r="E669">
        <v>418</v>
      </c>
    </row>
    <row r="670" spans="1:5" x14ac:dyDescent="0.3">
      <c r="A670" s="4">
        <v>56575</v>
      </c>
      <c r="B670" s="4">
        <v>421</v>
      </c>
      <c r="D670">
        <v>55521</v>
      </c>
      <c r="E670">
        <v>416</v>
      </c>
    </row>
    <row r="671" spans="1:5" x14ac:dyDescent="0.3">
      <c r="A671" s="4">
        <v>70515</v>
      </c>
      <c r="B671" s="4">
        <v>420</v>
      </c>
      <c r="D671">
        <v>85620</v>
      </c>
      <c r="E671">
        <v>416</v>
      </c>
    </row>
    <row r="672" spans="1:5" x14ac:dyDescent="0.3">
      <c r="A672" s="4">
        <v>64191</v>
      </c>
      <c r="B672" s="4">
        <v>420</v>
      </c>
      <c r="D672">
        <v>79761</v>
      </c>
      <c r="E672">
        <v>415</v>
      </c>
    </row>
    <row r="673" spans="1:5" x14ac:dyDescent="0.3">
      <c r="A673" s="4">
        <v>59304</v>
      </c>
      <c r="B673" s="4">
        <v>418</v>
      </c>
      <c r="D673">
        <v>89891</v>
      </c>
      <c r="E673">
        <v>412</v>
      </c>
    </row>
    <row r="674" spans="1:5" x14ac:dyDescent="0.3">
      <c r="A674" s="4">
        <v>55521</v>
      </c>
      <c r="B674" s="4">
        <v>416</v>
      </c>
      <c r="D674">
        <v>64795</v>
      </c>
      <c r="E674">
        <v>412</v>
      </c>
    </row>
    <row r="675" spans="1:5" x14ac:dyDescent="0.3">
      <c r="A675" s="4">
        <v>85620</v>
      </c>
      <c r="B675" s="4">
        <v>416</v>
      </c>
      <c r="D675">
        <v>71466</v>
      </c>
      <c r="E675">
        <v>412</v>
      </c>
    </row>
    <row r="676" spans="1:5" x14ac:dyDescent="0.3">
      <c r="A676" s="4">
        <v>79761</v>
      </c>
      <c r="B676" s="4">
        <v>415</v>
      </c>
      <c r="D676">
        <v>69932</v>
      </c>
      <c r="E676">
        <v>412</v>
      </c>
    </row>
    <row r="677" spans="1:5" x14ac:dyDescent="0.3">
      <c r="A677" s="4">
        <v>89891</v>
      </c>
      <c r="B677" s="4">
        <v>412</v>
      </c>
      <c r="D677">
        <v>49681</v>
      </c>
      <c r="E677">
        <v>411</v>
      </c>
    </row>
    <row r="678" spans="1:5" x14ac:dyDescent="0.3">
      <c r="A678" s="4">
        <v>64795</v>
      </c>
      <c r="B678" s="4">
        <v>412</v>
      </c>
      <c r="D678">
        <v>49681</v>
      </c>
      <c r="E678">
        <v>411</v>
      </c>
    </row>
    <row r="679" spans="1:5" x14ac:dyDescent="0.3">
      <c r="A679" s="4">
        <v>71466</v>
      </c>
      <c r="B679" s="4">
        <v>412</v>
      </c>
      <c r="D679">
        <v>76624</v>
      </c>
      <c r="E679">
        <v>411</v>
      </c>
    </row>
    <row r="680" spans="1:5" x14ac:dyDescent="0.3">
      <c r="A680" s="4">
        <v>69932</v>
      </c>
      <c r="B680" s="4">
        <v>412</v>
      </c>
      <c r="D680">
        <v>46014</v>
      </c>
      <c r="E680">
        <v>410</v>
      </c>
    </row>
    <row r="681" spans="1:5" x14ac:dyDescent="0.3">
      <c r="A681" s="4">
        <v>49681</v>
      </c>
      <c r="B681" s="4">
        <v>411</v>
      </c>
      <c r="D681">
        <v>73059</v>
      </c>
      <c r="E681">
        <v>410</v>
      </c>
    </row>
    <row r="682" spans="1:5" x14ac:dyDescent="0.3">
      <c r="A682" s="4">
        <v>49681</v>
      </c>
      <c r="B682" s="4">
        <v>411</v>
      </c>
      <c r="D682">
        <v>73059</v>
      </c>
      <c r="E682">
        <v>410</v>
      </c>
    </row>
    <row r="683" spans="1:5" x14ac:dyDescent="0.3">
      <c r="A683" s="4">
        <v>76624</v>
      </c>
      <c r="B683" s="4">
        <v>411</v>
      </c>
      <c r="D683">
        <v>61467</v>
      </c>
      <c r="E683">
        <v>410</v>
      </c>
    </row>
    <row r="684" spans="1:5" x14ac:dyDescent="0.3">
      <c r="A684" s="4">
        <v>46014</v>
      </c>
      <c r="B684" s="4">
        <v>410</v>
      </c>
      <c r="D684">
        <v>91820</v>
      </c>
      <c r="E684">
        <v>410</v>
      </c>
    </row>
    <row r="685" spans="1:5" x14ac:dyDescent="0.3">
      <c r="A685" s="4">
        <v>73059</v>
      </c>
      <c r="B685" s="4">
        <v>410</v>
      </c>
      <c r="D685">
        <v>81168</v>
      </c>
      <c r="E685">
        <v>410</v>
      </c>
    </row>
    <row r="686" spans="1:5" x14ac:dyDescent="0.3">
      <c r="A686" s="4">
        <v>73059</v>
      </c>
      <c r="B686" s="4">
        <v>410</v>
      </c>
      <c r="D686">
        <v>46374</v>
      </c>
      <c r="E686">
        <v>408</v>
      </c>
    </row>
    <row r="687" spans="1:5" x14ac:dyDescent="0.3">
      <c r="A687" s="4">
        <v>61467</v>
      </c>
      <c r="B687" s="4">
        <v>410</v>
      </c>
      <c r="D687">
        <v>77297</v>
      </c>
      <c r="E687">
        <v>408</v>
      </c>
    </row>
    <row r="688" spans="1:5" x14ac:dyDescent="0.3">
      <c r="A688" s="4">
        <v>91820</v>
      </c>
      <c r="B688" s="4">
        <v>410</v>
      </c>
      <c r="D688">
        <v>53858</v>
      </c>
      <c r="E688">
        <v>407</v>
      </c>
    </row>
    <row r="689" spans="1:5" x14ac:dyDescent="0.3">
      <c r="A689" s="4">
        <v>81168</v>
      </c>
      <c r="B689" s="4">
        <v>410</v>
      </c>
      <c r="D689">
        <v>72905</v>
      </c>
      <c r="E689">
        <v>407</v>
      </c>
    </row>
    <row r="690" spans="1:5" x14ac:dyDescent="0.3">
      <c r="A690" s="4">
        <v>46374</v>
      </c>
      <c r="B690" s="4">
        <v>408</v>
      </c>
      <c r="D690">
        <v>70886</v>
      </c>
      <c r="E690">
        <v>407</v>
      </c>
    </row>
    <row r="691" spans="1:5" x14ac:dyDescent="0.3">
      <c r="A691" s="4">
        <v>77297</v>
      </c>
      <c r="B691" s="4">
        <v>408</v>
      </c>
      <c r="D691">
        <v>83151</v>
      </c>
      <c r="E691">
        <v>407</v>
      </c>
    </row>
    <row r="692" spans="1:5" x14ac:dyDescent="0.3">
      <c r="A692" s="4">
        <v>53858</v>
      </c>
      <c r="B692" s="4">
        <v>407</v>
      </c>
      <c r="D692">
        <v>64014</v>
      </c>
      <c r="E692">
        <v>406</v>
      </c>
    </row>
    <row r="693" spans="1:5" x14ac:dyDescent="0.3">
      <c r="A693" s="4">
        <v>72905</v>
      </c>
      <c r="B693" s="4">
        <v>407</v>
      </c>
      <c r="D693">
        <v>64014</v>
      </c>
      <c r="E693">
        <v>406</v>
      </c>
    </row>
    <row r="694" spans="1:5" x14ac:dyDescent="0.3">
      <c r="A694" s="4">
        <v>70886</v>
      </c>
      <c r="B694" s="4">
        <v>407</v>
      </c>
      <c r="D694">
        <v>54803</v>
      </c>
      <c r="E694">
        <v>404</v>
      </c>
    </row>
    <row r="695" spans="1:5" x14ac:dyDescent="0.3">
      <c r="A695" s="4">
        <v>83151</v>
      </c>
      <c r="B695" s="4">
        <v>407</v>
      </c>
      <c r="D695">
        <v>61180</v>
      </c>
      <c r="E695">
        <v>403</v>
      </c>
    </row>
    <row r="696" spans="1:5" x14ac:dyDescent="0.3">
      <c r="A696" s="4">
        <v>64014</v>
      </c>
      <c r="B696" s="4">
        <v>406</v>
      </c>
      <c r="D696">
        <v>58582</v>
      </c>
      <c r="E696">
        <v>402</v>
      </c>
    </row>
    <row r="697" spans="1:5" x14ac:dyDescent="0.3">
      <c r="A697" s="4">
        <v>64014</v>
      </c>
      <c r="B697" s="4">
        <v>406</v>
      </c>
      <c r="D697">
        <v>51529</v>
      </c>
      <c r="E697">
        <v>400</v>
      </c>
    </row>
    <row r="698" spans="1:5" x14ac:dyDescent="0.3">
      <c r="A698" s="4">
        <v>54803</v>
      </c>
      <c r="B698" s="4">
        <v>404</v>
      </c>
      <c r="D698">
        <v>72906</v>
      </c>
      <c r="E698">
        <v>400</v>
      </c>
    </row>
    <row r="699" spans="1:5" x14ac:dyDescent="0.3">
      <c r="A699" s="4">
        <v>61180</v>
      </c>
      <c r="B699" s="4">
        <v>403</v>
      </c>
      <c r="D699">
        <v>53863</v>
      </c>
      <c r="E699">
        <v>399</v>
      </c>
    </row>
    <row r="700" spans="1:5" x14ac:dyDescent="0.3">
      <c r="A700" s="4">
        <v>58582</v>
      </c>
      <c r="B700" s="4">
        <v>402</v>
      </c>
      <c r="D700">
        <v>69401</v>
      </c>
      <c r="E700">
        <v>399</v>
      </c>
    </row>
    <row r="701" spans="1:5" x14ac:dyDescent="0.3">
      <c r="A701" s="4">
        <v>51529</v>
      </c>
      <c r="B701" s="4">
        <v>400</v>
      </c>
      <c r="D701">
        <v>86111</v>
      </c>
      <c r="E701">
        <v>399</v>
      </c>
    </row>
    <row r="702" spans="1:5" x14ac:dyDescent="0.3">
      <c r="A702" s="4">
        <v>72906</v>
      </c>
      <c r="B702" s="4">
        <v>400</v>
      </c>
      <c r="D702">
        <v>70666</v>
      </c>
      <c r="E702">
        <v>398</v>
      </c>
    </row>
    <row r="703" spans="1:5" x14ac:dyDescent="0.3">
      <c r="A703" s="4">
        <v>53863</v>
      </c>
      <c r="B703" s="4">
        <v>399</v>
      </c>
      <c r="D703">
        <v>62820</v>
      </c>
      <c r="E703">
        <v>398</v>
      </c>
    </row>
    <row r="704" spans="1:5" x14ac:dyDescent="0.3">
      <c r="A704" s="4">
        <v>69401</v>
      </c>
      <c r="B704" s="4">
        <v>399</v>
      </c>
      <c r="D704">
        <v>62820</v>
      </c>
      <c r="E704">
        <v>398</v>
      </c>
    </row>
    <row r="705" spans="1:5" x14ac:dyDescent="0.3">
      <c r="A705" s="4">
        <v>86111</v>
      </c>
      <c r="B705" s="4">
        <v>399</v>
      </c>
      <c r="D705">
        <v>66664</v>
      </c>
      <c r="E705">
        <v>398</v>
      </c>
    </row>
    <row r="706" spans="1:5" x14ac:dyDescent="0.3">
      <c r="A706" s="4">
        <v>70666</v>
      </c>
      <c r="B706" s="4">
        <v>398</v>
      </c>
      <c r="D706">
        <v>66664</v>
      </c>
      <c r="E706">
        <v>398</v>
      </c>
    </row>
    <row r="707" spans="1:5" x14ac:dyDescent="0.3">
      <c r="A707" s="4">
        <v>62820</v>
      </c>
      <c r="B707" s="4">
        <v>398</v>
      </c>
      <c r="D707">
        <v>81246</v>
      </c>
      <c r="E707">
        <v>398</v>
      </c>
    </row>
    <row r="708" spans="1:5" x14ac:dyDescent="0.3">
      <c r="A708" s="4">
        <v>62820</v>
      </c>
      <c r="B708" s="4">
        <v>398</v>
      </c>
      <c r="D708">
        <v>65526</v>
      </c>
      <c r="E708">
        <v>397</v>
      </c>
    </row>
    <row r="709" spans="1:5" x14ac:dyDescent="0.3">
      <c r="A709" s="4">
        <v>66664</v>
      </c>
      <c r="B709" s="4">
        <v>398</v>
      </c>
      <c r="D709">
        <v>65526</v>
      </c>
      <c r="E709">
        <v>397</v>
      </c>
    </row>
    <row r="710" spans="1:5" x14ac:dyDescent="0.3">
      <c r="A710" s="4">
        <v>66664</v>
      </c>
      <c r="B710" s="4">
        <v>398</v>
      </c>
      <c r="D710">
        <v>65569</v>
      </c>
      <c r="E710">
        <v>397</v>
      </c>
    </row>
    <row r="711" spans="1:5" x14ac:dyDescent="0.3">
      <c r="A711" s="4">
        <v>81246</v>
      </c>
      <c r="B711" s="4">
        <v>398</v>
      </c>
      <c r="D711">
        <v>79946</v>
      </c>
      <c r="E711">
        <v>395</v>
      </c>
    </row>
    <row r="712" spans="1:5" x14ac:dyDescent="0.3">
      <c r="A712" s="4">
        <v>65526</v>
      </c>
      <c r="B712" s="4">
        <v>397</v>
      </c>
      <c r="D712">
        <v>68627</v>
      </c>
      <c r="E712">
        <v>395</v>
      </c>
    </row>
    <row r="713" spans="1:5" x14ac:dyDescent="0.3">
      <c r="A713" s="4">
        <v>65526</v>
      </c>
      <c r="B713" s="4">
        <v>397</v>
      </c>
      <c r="D713">
        <v>42021</v>
      </c>
      <c r="E713">
        <v>393</v>
      </c>
    </row>
    <row r="714" spans="1:5" x14ac:dyDescent="0.3">
      <c r="A714" s="4">
        <v>65569</v>
      </c>
      <c r="B714" s="4">
        <v>397</v>
      </c>
      <c r="D714">
        <v>52750</v>
      </c>
      <c r="E714">
        <v>393</v>
      </c>
    </row>
    <row r="715" spans="1:5" x14ac:dyDescent="0.3">
      <c r="A715" s="4">
        <v>79946</v>
      </c>
      <c r="B715" s="4">
        <v>395</v>
      </c>
      <c r="D715">
        <v>42720</v>
      </c>
      <c r="E715">
        <v>392</v>
      </c>
    </row>
    <row r="716" spans="1:5" x14ac:dyDescent="0.3">
      <c r="A716" s="4">
        <v>68627</v>
      </c>
      <c r="B716" s="4">
        <v>395</v>
      </c>
      <c r="D716">
        <v>65463</v>
      </c>
      <c r="E716">
        <v>391</v>
      </c>
    </row>
    <row r="717" spans="1:5" x14ac:dyDescent="0.3">
      <c r="A717" s="4">
        <v>42021</v>
      </c>
      <c r="B717" s="4">
        <v>393</v>
      </c>
      <c r="D717">
        <v>72635</v>
      </c>
      <c r="E717">
        <v>390</v>
      </c>
    </row>
    <row r="718" spans="1:5" x14ac:dyDescent="0.3">
      <c r="A718" s="4">
        <v>52750</v>
      </c>
      <c r="B718" s="4">
        <v>393</v>
      </c>
      <c r="D718">
        <v>72635</v>
      </c>
      <c r="E718">
        <v>390</v>
      </c>
    </row>
    <row r="719" spans="1:5" x14ac:dyDescent="0.3">
      <c r="A719" s="4">
        <v>42720</v>
      </c>
      <c r="B719" s="4">
        <v>392</v>
      </c>
      <c r="D719">
        <v>48240</v>
      </c>
      <c r="E719">
        <v>389</v>
      </c>
    </row>
    <row r="720" spans="1:5" x14ac:dyDescent="0.3">
      <c r="A720" s="4">
        <v>65463</v>
      </c>
      <c r="B720" s="4">
        <v>391</v>
      </c>
      <c r="D720">
        <v>68148</v>
      </c>
      <c r="E720">
        <v>389</v>
      </c>
    </row>
    <row r="721" spans="1:5" x14ac:dyDescent="0.3">
      <c r="A721" s="4">
        <v>72635</v>
      </c>
      <c r="B721" s="4">
        <v>390</v>
      </c>
      <c r="D721">
        <v>65275</v>
      </c>
      <c r="E721">
        <v>388</v>
      </c>
    </row>
    <row r="722" spans="1:5" x14ac:dyDescent="0.3">
      <c r="A722" s="4">
        <v>72635</v>
      </c>
      <c r="B722" s="4">
        <v>390</v>
      </c>
      <c r="D722">
        <v>86424</v>
      </c>
      <c r="E722">
        <v>387</v>
      </c>
    </row>
    <row r="723" spans="1:5" x14ac:dyDescent="0.3">
      <c r="A723" s="4">
        <v>48240</v>
      </c>
      <c r="B723" s="4">
        <v>389</v>
      </c>
      <c r="D723">
        <v>63967</v>
      </c>
      <c r="E723">
        <v>387</v>
      </c>
    </row>
    <row r="724" spans="1:5" x14ac:dyDescent="0.3">
      <c r="A724" s="4">
        <v>68148</v>
      </c>
      <c r="B724" s="4">
        <v>389</v>
      </c>
      <c r="D724">
        <v>84574</v>
      </c>
      <c r="E724">
        <v>387</v>
      </c>
    </row>
    <row r="725" spans="1:5" x14ac:dyDescent="0.3">
      <c r="A725" s="4">
        <v>65275</v>
      </c>
      <c r="B725" s="4">
        <v>388</v>
      </c>
      <c r="D725">
        <v>61064</v>
      </c>
      <c r="E725">
        <v>387</v>
      </c>
    </row>
    <row r="726" spans="1:5" x14ac:dyDescent="0.3">
      <c r="A726" s="4">
        <v>86424</v>
      </c>
      <c r="B726" s="4">
        <v>387</v>
      </c>
      <c r="D726">
        <v>49476</v>
      </c>
      <c r="E726">
        <v>386</v>
      </c>
    </row>
    <row r="727" spans="1:5" x14ac:dyDescent="0.3">
      <c r="A727" s="4">
        <v>63967</v>
      </c>
      <c r="B727" s="4">
        <v>387</v>
      </c>
      <c r="D727">
        <v>85693</v>
      </c>
      <c r="E727">
        <v>386</v>
      </c>
    </row>
    <row r="728" spans="1:5" x14ac:dyDescent="0.3">
      <c r="A728" s="4">
        <v>84574</v>
      </c>
      <c r="B728" s="4">
        <v>387</v>
      </c>
      <c r="D728">
        <v>65324</v>
      </c>
      <c r="E728">
        <v>384</v>
      </c>
    </row>
    <row r="729" spans="1:5" x14ac:dyDescent="0.3">
      <c r="A729" s="4">
        <v>61064</v>
      </c>
      <c r="B729" s="4">
        <v>387</v>
      </c>
      <c r="D729">
        <v>65324</v>
      </c>
      <c r="E729">
        <v>384</v>
      </c>
    </row>
    <row r="730" spans="1:5" x14ac:dyDescent="0.3">
      <c r="A730" s="4">
        <v>49476</v>
      </c>
      <c r="B730" s="4">
        <v>386</v>
      </c>
      <c r="D730">
        <v>52845</v>
      </c>
      <c r="E730">
        <v>384</v>
      </c>
    </row>
    <row r="731" spans="1:5" x14ac:dyDescent="0.3">
      <c r="A731" s="4">
        <v>85693</v>
      </c>
      <c r="B731" s="4">
        <v>386</v>
      </c>
      <c r="D731">
        <v>55914</v>
      </c>
      <c r="E731">
        <v>384</v>
      </c>
    </row>
    <row r="732" spans="1:5" x14ac:dyDescent="0.3">
      <c r="A732" s="4">
        <v>65324</v>
      </c>
      <c r="B732" s="4">
        <v>384</v>
      </c>
      <c r="D732">
        <v>57705</v>
      </c>
      <c r="E732">
        <v>383</v>
      </c>
    </row>
    <row r="733" spans="1:5" x14ac:dyDescent="0.3">
      <c r="A733" s="4">
        <v>65324</v>
      </c>
      <c r="B733" s="4">
        <v>384</v>
      </c>
      <c r="D733">
        <v>61250</v>
      </c>
      <c r="E733">
        <v>382</v>
      </c>
    </row>
    <row r="734" spans="1:5" x14ac:dyDescent="0.3">
      <c r="A734" s="4">
        <v>52845</v>
      </c>
      <c r="B734" s="4">
        <v>384</v>
      </c>
      <c r="D734">
        <v>64961</v>
      </c>
      <c r="E734">
        <v>382</v>
      </c>
    </row>
    <row r="735" spans="1:5" x14ac:dyDescent="0.3">
      <c r="A735" s="4">
        <v>55914</v>
      </c>
      <c r="B735" s="4">
        <v>384</v>
      </c>
      <c r="D735">
        <v>70566</v>
      </c>
      <c r="E735">
        <v>381</v>
      </c>
    </row>
    <row r="736" spans="1:5" x14ac:dyDescent="0.3">
      <c r="A736" s="4">
        <v>57705</v>
      </c>
      <c r="B736" s="4">
        <v>383</v>
      </c>
      <c r="D736">
        <v>64474</v>
      </c>
      <c r="E736">
        <v>381</v>
      </c>
    </row>
    <row r="737" spans="1:5" x14ac:dyDescent="0.3">
      <c r="A737" s="4">
        <v>61250</v>
      </c>
      <c r="B737" s="4">
        <v>382</v>
      </c>
      <c r="D737">
        <v>74538</v>
      </c>
      <c r="E737">
        <v>380</v>
      </c>
    </row>
    <row r="738" spans="1:5" x14ac:dyDescent="0.3">
      <c r="A738" s="4">
        <v>64961</v>
      </c>
      <c r="B738" s="4">
        <v>382</v>
      </c>
      <c r="D738">
        <v>51569</v>
      </c>
      <c r="E738">
        <v>380</v>
      </c>
    </row>
    <row r="739" spans="1:5" x14ac:dyDescent="0.3">
      <c r="A739" s="4">
        <v>70566</v>
      </c>
      <c r="B739" s="4">
        <v>381</v>
      </c>
      <c r="D739">
        <v>62694</v>
      </c>
      <c r="E739">
        <v>379</v>
      </c>
    </row>
    <row r="740" spans="1:5" x14ac:dyDescent="0.3">
      <c r="A740" s="4">
        <v>64474</v>
      </c>
      <c r="B740" s="4">
        <v>381</v>
      </c>
      <c r="D740">
        <v>42835</v>
      </c>
      <c r="E740">
        <v>379</v>
      </c>
    </row>
    <row r="741" spans="1:5" x14ac:dyDescent="0.3">
      <c r="A741" s="4">
        <v>74538</v>
      </c>
      <c r="B741" s="4">
        <v>380</v>
      </c>
      <c r="D741">
        <v>61314</v>
      </c>
      <c r="E741">
        <v>378</v>
      </c>
    </row>
    <row r="742" spans="1:5" x14ac:dyDescent="0.3">
      <c r="A742" s="4">
        <v>51569</v>
      </c>
      <c r="B742" s="4">
        <v>380</v>
      </c>
      <c r="D742">
        <v>43974</v>
      </c>
      <c r="E742">
        <v>378</v>
      </c>
    </row>
    <row r="743" spans="1:5" x14ac:dyDescent="0.3">
      <c r="A743" s="4">
        <v>62694</v>
      </c>
      <c r="B743" s="4">
        <v>379</v>
      </c>
      <c r="D743">
        <v>75484</v>
      </c>
      <c r="E743">
        <v>378</v>
      </c>
    </row>
    <row r="744" spans="1:5" x14ac:dyDescent="0.3">
      <c r="A744" s="4">
        <v>42835</v>
      </c>
      <c r="B744" s="4">
        <v>379</v>
      </c>
      <c r="D744">
        <v>53843</v>
      </c>
      <c r="E744">
        <v>378</v>
      </c>
    </row>
    <row r="745" spans="1:5" x14ac:dyDescent="0.3">
      <c r="A745" s="4">
        <v>61314</v>
      </c>
      <c r="B745" s="4">
        <v>378</v>
      </c>
      <c r="D745">
        <v>59292</v>
      </c>
      <c r="E745">
        <v>378</v>
      </c>
    </row>
    <row r="746" spans="1:5" x14ac:dyDescent="0.3">
      <c r="A746" s="4">
        <v>43974</v>
      </c>
      <c r="B746" s="4">
        <v>378</v>
      </c>
      <c r="D746">
        <v>59292</v>
      </c>
      <c r="E746">
        <v>378</v>
      </c>
    </row>
    <row r="747" spans="1:5" x14ac:dyDescent="0.3">
      <c r="A747" s="4">
        <v>75484</v>
      </c>
      <c r="B747" s="4">
        <v>378</v>
      </c>
      <c r="D747">
        <v>72460</v>
      </c>
      <c r="E747">
        <v>377</v>
      </c>
    </row>
    <row r="748" spans="1:5" x14ac:dyDescent="0.3">
      <c r="A748" s="4">
        <v>53843</v>
      </c>
      <c r="B748" s="4">
        <v>378</v>
      </c>
      <c r="D748">
        <v>49094</v>
      </c>
      <c r="E748">
        <v>376</v>
      </c>
    </row>
    <row r="749" spans="1:5" x14ac:dyDescent="0.3">
      <c r="A749" s="4">
        <v>59292</v>
      </c>
      <c r="B749" s="4">
        <v>378</v>
      </c>
      <c r="D749">
        <v>65968</v>
      </c>
      <c r="E749">
        <v>376</v>
      </c>
    </row>
    <row r="750" spans="1:5" x14ac:dyDescent="0.3">
      <c r="A750" s="4">
        <v>59292</v>
      </c>
      <c r="B750" s="4">
        <v>378</v>
      </c>
      <c r="D750">
        <v>85431</v>
      </c>
      <c r="E750">
        <v>376</v>
      </c>
    </row>
    <row r="751" spans="1:5" x14ac:dyDescent="0.3">
      <c r="A751" s="4">
        <v>72460</v>
      </c>
      <c r="B751" s="4">
        <v>377</v>
      </c>
      <c r="D751">
        <v>54591</v>
      </c>
      <c r="E751">
        <v>376</v>
      </c>
    </row>
    <row r="752" spans="1:5" x14ac:dyDescent="0.3">
      <c r="A752" s="4">
        <v>49094</v>
      </c>
      <c r="B752" s="4">
        <v>376</v>
      </c>
      <c r="D752">
        <v>74293</v>
      </c>
      <c r="E752">
        <v>375</v>
      </c>
    </row>
    <row r="753" spans="1:5" x14ac:dyDescent="0.3">
      <c r="A753" s="4">
        <v>65968</v>
      </c>
      <c r="B753" s="4">
        <v>376</v>
      </c>
      <c r="D753">
        <v>74293</v>
      </c>
      <c r="E753">
        <v>375</v>
      </c>
    </row>
    <row r="754" spans="1:5" x14ac:dyDescent="0.3">
      <c r="A754" s="4">
        <v>85431</v>
      </c>
      <c r="B754" s="4">
        <v>376</v>
      </c>
      <c r="D754">
        <v>55357</v>
      </c>
      <c r="E754">
        <v>374</v>
      </c>
    </row>
    <row r="755" spans="1:5" x14ac:dyDescent="0.3">
      <c r="A755" s="4">
        <v>54591</v>
      </c>
      <c r="B755" s="4">
        <v>376</v>
      </c>
      <c r="D755">
        <v>48070</v>
      </c>
      <c r="E755">
        <v>373</v>
      </c>
    </row>
    <row r="756" spans="1:5" hidden="1" x14ac:dyDescent="0.3">
      <c r="A756" s="4"/>
      <c r="B756" s="4">
        <v>375</v>
      </c>
      <c r="D756">
        <v>77583</v>
      </c>
      <c r="E756">
        <v>372</v>
      </c>
    </row>
    <row r="757" spans="1:5" x14ac:dyDescent="0.3">
      <c r="A757" s="4">
        <v>74293</v>
      </c>
      <c r="B757" s="4">
        <v>375</v>
      </c>
      <c r="D757">
        <v>66476</v>
      </c>
      <c r="E757">
        <v>372</v>
      </c>
    </row>
    <row r="758" spans="1:5" x14ac:dyDescent="0.3">
      <c r="A758" s="4">
        <v>74293</v>
      </c>
      <c r="B758" s="4">
        <v>375</v>
      </c>
      <c r="D758">
        <v>66731</v>
      </c>
      <c r="E758">
        <v>371</v>
      </c>
    </row>
    <row r="759" spans="1:5" x14ac:dyDescent="0.3">
      <c r="A759" s="4">
        <v>55357</v>
      </c>
      <c r="B759" s="4">
        <v>374</v>
      </c>
      <c r="D759">
        <v>65695</v>
      </c>
      <c r="E759">
        <v>371</v>
      </c>
    </row>
    <row r="760" spans="1:5" x14ac:dyDescent="0.3">
      <c r="A760" s="4">
        <v>48070</v>
      </c>
      <c r="B760" s="4">
        <v>373</v>
      </c>
      <c r="D760">
        <v>55239</v>
      </c>
      <c r="E760">
        <v>371</v>
      </c>
    </row>
    <row r="761" spans="1:5" x14ac:dyDescent="0.3">
      <c r="A761" s="4">
        <v>77583</v>
      </c>
      <c r="B761" s="4">
        <v>372</v>
      </c>
      <c r="D761">
        <v>62010</v>
      </c>
      <c r="E761">
        <v>371</v>
      </c>
    </row>
    <row r="762" spans="1:5" x14ac:dyDescent="0.3">
      <c r="A762" s="4">
        <v>66476</v>
      </c>
      <c r="B762" s="4">
        <v>372</v>
      </c>
      <c r="D762">
        <v>50437</v>
      </c>
      <c r="E762">
        <v>370</v>
      </c>
    </row>
    <row r="763" spans="1:5" x14ac:dyDescent="0.3">
      <c r="A763" s="4">
        <v>66731</v>
      </c>
      <c r="B763" s="4">
        <v>371</v>
      </c>
      <c r="D763">
        <v>50387</v>
      </c>
      <c r="E763">
        <v>369</v>
      </c>
    </row>
    <row r="764" spans="1:5" x14ac:dyDescent="0.3">
      <c r="A764" s="4">
        <v>65695</v>
      </c>
      <c r="B764" s="4">
        <v>371</v>
      </c>
      <c r="D764">
        <v>78093</v>
      </c>
      <c r="E764">
        <v>368</v>
      </c>
    </row>
    <row r="765" spans="1:5" x14ac:dyDescent="0.3">
      <c r="A765" s="4">
        <v>55239</v>
      </c>
      <c r="B765" s="4">
        <v>371</v>
      </c>
      <c r="D765">
        <v>58554</v>
      </c>
      <c r="E765">
        <v>368</v>
      </c>
    </row>
    <row r="766" spans="1:5" x14ac:dyDescent="0.3">
      <c r="A766" s="4">
        <v>62010</v>
      </c>
      <c r="B766" s="4">
        <v>371</v>
      </c>
      <c r="D766">
        <v>58554</v>
      </c>
      <c r="E766">
        <v>368</v>
      </c>
    </row>
    <row r="767" spans="1:5" x14ac:dyDescent="0.3">
      <c r="A767" s="4">
        <v>50437</v>
      </c>
      <c r="B767" s="4">
        <v>370</v>
      </c>
      <c r="D767">
        <v>55801</v>
      </c>
      <c r="E767">
        <v>367</v>
      </c>
    </row>
    <row r="768" spans="1:5" x14ac:dyDescent="0.3">
      <c r="A768" s="4">
        <v>50387</v>
      </c>
      <c r="B768" s="4">
        <v>369</v>
      </c>
      <c r="D768">
        <v>52513</v>
      </c>
      <c r="E768">
        <v>367</v>
      </c>
    </row>
    <row r="769" spans="1:5" x14ac:dyDescent="0.3">
      <c r="A769" s="4">
        <v>78093</v>
      </c>
      <c r="B769" s="4">
        <v>368</v>
      </c>
      <c r="D769">
        <v>73807</v>
      </c>
      <c r="E769">
        <v>366</v>
      </c>
    </row>
    <row r="770" spans="1:5" x14ac:dyDescent="0.3">
      <c r="A770" s="4">
        <v>58554</v>
      </c>
      <c r="B770" s="4">
        <v>368</v>
      </c>
      <c r="D770">
        <v>65295</v>
      </c>
      <c r="E770">
        <v>365</v>
      </c>
    </row>
    <row r="771" spans="1:5" x14ac:dyDescent="0.3">
      <c r="A771" s="4">
        <v>58554</v>
      </c>
      <c r="B771" s="4">
        <v>368</v>
      </c>
      <c r="D771">
        <v>60432</v>
      </c>
      <c r="E771">
        <v>365</v>
      </c>
    </row>
    <row r="772" spans="1:5" x14ac:dyDescent="0.3">
      <c r="A772" s="4">
        <v>55801</v>
      </c>
      <c r="B772" s="4">
        <v>367</v>
      </c>
      <c r="D772">
        <v>81657</v>
      </c>
      <c r="E772">
        <v>364</v>
      </c>
    </row>
    <row r="773" spans="1:5" x14ac:dyDescent="0.3">
      <c r="A773" s="4">
        <v>52513</v>
      </c>
      <c r="B773" s="4">
        <v>367</v>
      </c>
      <c r="D773">
        <v>82504</v>
      </c>
      <c r="E773">
        <v>362</v>
      </c>
    </row>
    <row r="774" spans="1:5" x14ac:dyDescent="0.3">
      <c r="A774" s="4">
        <v>73807</v>
      </c>
      <c r="B774" s="4">
        <v>366</v>
      </c>
      <c r="D774">
        <v>62568</v>
      </c>
      <c r="E774">
        <v>362</v>
      </c>
    </row>
    <row r="775" spans="1:5" x14ac:dyDescent="0.3">
      <c r="A775" s="4">
        <v>65295</v>
      </c>
      <c r="B775" s="4">
        <v>365</v>
      </c>
      <c r="D775">
        <v>63855</v>
      </c>
      <c r="E775">
        <v>359</v>
      </c>
    </row>
    <row r="776" spans="1:5" x14ac:dyDescent="0.3">
      <c r="A776" s="4">
        <v>60432</v>
      </c>
      <c r="B776" s="4">
        <v>365</v>
      </c>
      <c r="D776">
        <v>47703</v>
      </c>
      <c r="E776">
        <v>359</v>
      </c>
    </row>
    <row r="777" spans="1:5" x14ac:dyDescent="0.3">
      <c r="A777" s="4">
        <v>81657</v>
      </c>
      <c r="B777" s="4">
        <v>364</v>
      </c>
      <c r="D777">
        <v>71853</v>
      </c>
      <c r="E777">
        <v>358</v>
      </c>
    </row>
    <row r="778" spans="1:5" x14ac:dyDescent="0.3">
      <c r="A778" s="4">
        <v>82504</v>
      </c>
      <c r="B778" s="4">
        <v>362</v>
      </c>
      <c r="D778">
        <v>71853</v>
      </c>
      <c r="E778">
        <v>358</v>
      </c>
    </row>
    <row r="779" spans="1:5" x14ac:dyDescent="0.3">
      <c r="A779" s="4">
        <v>62568</v>
      </c>
      <c r="B779" s="4">
        <v>362</v>
      </c>
      <c r="D779">
        <v>67272</v>
      </c>
      <c r="E779">
        <v>357</v>
      </c>
    </row>
    <row r="780" spans="1:5" x14ac:dyDescent="0.3">
      <c r="A780" s="4">
        <v>63855</v>
      </c>
      <c r="B780" s="4">
        <v>359</v>
      </c>
      <c r="D780">
        <v>61286</v>
      </c>
      <c r="E780">
        <v>356</v>
      </c>
    </row>
    <row r="781" spans="1:5" x14ac:dyDescent="0.3">
      <c r="A781" s="4">
        <v>47703</v>
      </c>
      <c r="B781" s="4">
        <v>359</v>
      </c>
      <c r="D781">
        <v>61286</v>
      </c>
      <c r="E781">
        <v>356</v>
      </c>
    </row>
    <row r="782" spans="1:5" x14ac:dyDescent="0.3">
      <c r="A782" s="4">
        <v>71853</v>
      </c>
      <c r="B782" s="4">
        <v>358</v>
      </c>
      <c r="D782">
        <v>57304</v>
      </c>
      <c r="E782">
        <v>356</v>
      </c>
    </row>
    <row r="783" spans="1:5" x14ac:dyDescent="0.3">
      <c r="A783" s="4">
        <v>71853</v>
      </c>
      <c r="B783" s="4">
        <v>358</v>
      </c>
      <c r="D783">
        <v>76532</v>
      </c>
      <c r="E783">
        <v>355</v>
      </c>
    </row>
    <row r="784" spans="1:5" x14ac:dyDescent="0.3">
      <c r="A784" s="4">
        <v>67272</v>
      </c>
      <c r="B784" s="4">
        <v>357</v>
      </c>
      <c r="D784">
        <v>71796</v>
      </c>
      <c r="E784">
        <v>354</v>
      </c>
    </row>
    <row r="785" spans="1:5" x14ac:dyDescent="0.3">
      <c r="A785" s="4">
        <v>61286</v>
      </c>
      <c r="B785" s="4">
        <v>356</v>
      </c>
      <c r="D785">
        <v>70617</v>
      </c>
      <c r="E785">
        <v>353</v>
      </c>
    </row>
    <row r="786" spans="1:5" x14ac:dyDescent="0.3">
      <c r="A786" s="4">
        <v>61286</v>
      </c>
      <c r="B786" s="4">
        <v>356</v>
      </c>
      <c r="D786">
        <v>54456</v>
      </c>
      <c r="E786">
        <v>352</v>
      </c>
    </row>
    <row r="787" spans="1:5" x14ac:dyDescent="0.3">
      <c r="A787" s="4">
        <v>57304</v>
      </c>
      <c r="B787" s="4">
        <v>356</v>
      </c>
      <c r="D787">
        <v>48789</v>
      </c>
      <c r="E787">
        <v>351</v>
      </c>
    </row>
    <row r="788" spans="1:5" x14ac:dyDescent="0.3">
      <c r="A788" s="4">
        <v>76532</v>
      </c>
      <c r="B788" s="4">
        <v>355</v>
      </c>
      <c r="D788">
        <v>79593</v>
      </c>
      <c r="E788">
        <v>350</v>
      </c>
    </row>
    <row r="789" spans="1:5" x14ac:dyDescent="0.3">
      <c r="A789" s="4">
        <v>71796</v>
      </c>
      <c r="B789" s="4">
        <v>354</v>
      </c>
      <c r="D789">
        <v>79593</v>
      </c>
      <c r="E789">
        <v>350</v>
      </c>
    </row>
    <row r="790" spans="1:5" x14ac:dyDescent="0.3">
      <c r="A790" s="4">
        <v>70617</v>
      </c>
      <c r="B790" s="4">
        <v>353</v>
      </c>
      <c r="D790">
        <v>46772</v>
      </c>
      <c r="E790">
        <v>350</v>
      </c>
    </row>
    <row r="791" spans="1:5" hidden="1" x14ac:dyDescent="0.3">
      <c r="A791" s="4"/>
      <c r="B791" s="4">
        <v>352</v>
      </c>
      <c r="D791">
        <v>57744</v>
      </c>
      <c r="E791">
        <v>350</v>
      </c>
    </row>
    <row r="792" spans="1:5" x14ac:dyDescent="0.3">
      <c r="A792" s="4">
        <v>54456</v>
      </c>
      <c r="B792" s="4">
        <v>352</v>
      </c>
      <c r="D792">
        <v>51518</v>
      </c>
      <c r="E792">
        <v>350</v>
      </c>
    </row>
    <row r="793" spans="1:5" x14ac:dyDescent="0.3">
      <c r="A793" s="4">
        <v>48789</v>
      </c>
      <c r="B793" s="4">
        <v>351</v>
      </c>
      <c r="D793">
        <v>56337</v>
      </c>
      <c r="E793">
        <v>349</v>
      </c>
    </row>
    <row r="794" spans="1:5" x14ac:dyDescent="0.3">
      <c r="A794" s="4">
        <v>79593</v>
      </c>
      <c r="B794" s="4">
        <v>350</v>
      </c>
      <c r="D794">
        <v>53593</v>
      </c>
      <c r="E794">
        <v>349</v>
      </c>
    </row>
    <row r="795" spans="1:5" x14ac:dyDescent="0.3">
      <c r="A795" s="4">
        <v>79593</v>
      </c>
      <c r="B795" s="4">
        <v>350</v>
      </c>
      <c r="D795">
        <v>66726</v>
      </c>
      <c r="E795">
        <v>349</v>
      </c>
    </row>
    <row r="796" spans="1:5" x14ac:dyDescent="0.3">
      <c r="A796" s="4">
        <v>46772</v>
      </c>
      <c r="B796" s="4">
        <v>350</v>
      </c>
      <c r="D796">
        <v>56243</v>
      </c>
      <c r="E796">
        <v>347</v>
      </c>
    </row>
    <row r="797" spans="1:5" x14ac:dyDescent="0.3">
      <c r="A797" s="4">
        <v>57744</v>
      </c>
      <c r="B797" s="4">
        <v>350</v>
      </c>
      <c r="D797">
        <v>70596</v>
      </c>
      <c r="E797">
        <v>347</v>
      </c>
    </row>
    <row r="798" spans="1:5" x14ac:dyDescent="0.3">
      <c r="A798" s="4">
        <v>51518</v>
      </c>
      <c r="B798" s="4">
        <v>350</v>
      </c>
      <c r="D798">
        <v>70596</v>
      </c>
      <c r="E798">
        <v>347</v>
      </c>
    </row>
    <row r="799" spans="1:5" x14ac:dyDescent="0.3">
      <c r="A799" s="4">
        <v>56337</v>
      </c>
      <c r="B799" s="4">
        <v>349</v>
      </c>
      <c r="D799">
        <v>65747</v>
      </c>
      <c r="E799">
        <v>346</v>
      </c>
    </row>
    <row r="800" spans="1:5" x14ac:dyDescent="0.3">
      <c r="A800" s="4">
        <v>53593</v>
      </c>
      <c r="B800" s="4">
        <v>349</v>
      </c>
      <c r="D800">
        <v>71604</v>
      </c>
      <c r="E800">
        <v>345</v>
      </c>
    </row>
    <row r="801" spans="1:5" x14ac:dyDescent="0.3">
      <c r="A801" s="4">
        <v>66726</v>
      </c>
      <c r="B801" s="4">
        <v>349</v>
      </c>
      <c r="D801">
        <v>87305</v>
      </c>
      <c r="E801">
        <v>345</v>
      </c>
    </row>
    <row r="802" spans="1:5" x14ac:dyDescent="0.3">
      <c r="A802" s="4">
        <v>56243</v>
      </c>
      <c r="B802" s="4">
        <v>347</v>
      </c>
      <c r="D802">
        <v>86718</v>
      </c>
      <c r="E802">
        <v>344</v>
      </c>
    </row>
    <row r="803" spans="1:5" x14ac:dyDescent="0.3">
      <c r="A803" s="4">
        <v>70596</v>
      </c>
      <c r="B803" s="4">
        <v>347</v>
      </c>
      <c r="D803">
        <v>57867</v>
      </c>
      <c r="E803">
        <v>344</v>
      </c>
    </row>
    <row r="804" spans="1:5" x14ac:dyDescent="0.3">
      <c r="A804" s="4">
        <v>70596</v>
      </c>
      <c r="B804" s="4">
        <v>347</v>
      </c>
      <c r="D804">
        <v>70792</v>
      </c>
      <c r="E804">
        <v>344</v>
      </c>
    </row>
    <row r="805" spans="1:5" x14ac:dyDescent="0.3">
      <c r="A805" s="4">
        <v>65747</v>
      </c>
      <c r="B805" s="4">
        <v>346</v>
      </c>
      <c r="D805">
        <v>46049</v>
      </c>
      <c r="E805">
        <v>342</v>
      </c>
    </row>
    <row r="806" spans="1:5" x14ac:dyDescent="0.3">
      <c r="A806" s="4">
        <v>71604</v>
      </c>
      <c r="B806" s="4">
        <v>345</v>
      </c>
      <c r="D806">
        <v>51250</v>
      </c>
      <c r="E806">
        <v>342</v>
      </c>
    </row>
    <row r="807" spans="1:5" x14ac:dyDescent="0.3">
      <c r="A807" s="4">
        <v>87305</v>
      </c>
      <c r="B807" s="4">
        <v>345</v>
      </c>
      <c r="D807">
        <v>80398</v>
      </c>
      <c r="E807">
        <v>342</v>
      </c>
    </row>
    <row r="808" spans="1:5" x14ac:dyDescent="0.3">
      <c r="A808" s="4">
        <v>86718</v>
      </c>
      <c r="B808" s="4">
        <v>344</v>
      </c>
      <c r="D808">
        <v>59184</v>
      </c>
      <c r="E808">
        <v>341</v>
      </c>
    </row>
    <row r="809" spans="1:5" x14ac:dyDescent="0.3">
      <c r="A809" s="4">
        <v>57867</v>
      </c>
      <c r="B809" s="4">
        <v>344</v>
      </c>
      <c r="D809">
        <v>75774</v>
      </c>
      <c r="E809">
        <v>340</v>
      </c>
    </row>
    <row r="810" spans="1:5" x14ac:dyDescent="0.3">
      <c r="A810" s="4">
        <v>70792</v>
      </c>
      <c r="B810" s="4">
        <v>344</v>
      </c>
      <c r="D810">
        <v>75774</v>
      </c>
      <c r="E810">
        <v>340</v>
      </c>
    </row>
    <row r="811" spans="1:5" x14ac:dyDescent="0.3">
      <c r="A811" s="4">
        <v>46049</v>
      </c>
      <c r="B811" s="4">
        <v>342</v>
      </c>
      <c r="D811">
        <v>75903</v>
      </c>
      <c r="E811">
        <v>340</v>
      </c>
    </row>
    <row r="812" spans="1:5" x14ac:dyDescent="0.3">
      <c r="A812" s="4">
        <v>51250</v>
      </c>
      <c r="B812" s="4">
        <v>342</v>
      </c>
      <c r="D812">
        <v>61798</v>
      </c>
      <c r="E812">
        <v>338</v>
      </c>
    </row>
    <row r="813" spans="1:5" x14ac:dyDescent="0.3">
      <c r="A813" s="4">
        <v>80398</v>
      </c>
      <c r="B813" s="4">
        <v>342</v>
      </c>
      <c r="D813">
        <v>71691</v>
      </c>
      <c r="E813">
        <v>336</v>
      </c>
    </row>
    <row r="814" spans="1:5" x14ac:dyDescent="0.3">
      <c r="A814" s="4">
        <v>59184</v>
      </c>
      <c r="B814" s="4">
        <v>341</v>
      </c>
      <c r="D814">
        <v>71391</v>
      </c>
      <c r="E814">
        <v>336</v>
      </c>
    </row>
    <row r="815" spans="1:5" x14ac:dyDescent="0.3">
      <c r="A815" s="4">
        <v>75774</v>
      </c>
      <c r="B815" s="4">
        <v>340</v>
      </c>
      <c r="D815">
        <v>67605</v>
      </c>
      <c r="E815">
        <v>336</v>
      </c>
    </row>
    <row r="816" spans="1:5" x14ac:dyDescent="0.3">
      <c r="A816" s="4">
        <v>75774</v>
      </c>
      <c r="B816" s="4">
        <v>340</v>
      </c>
      <c r="D816">
        <v>53790</v>
      </c>
      <c r="E816">
        <v>335</v>
      </c>
    </row>
    <row r="817" spans="1:5" x14ac:dyDescent="0.3">
      <c r="A817" s="4">
        <v>75903</v>
      </c>
      <c r="B817" s="4">
        <v>340</v>
      </c>
      <c r="D817">
        <v>79530</v>
      </c>
      <c r="E817">
        <v>333</v>
      </c>
    </row>
    <row r="818" spans="1:5" x14ac:dyDescent="0.3">
      <c r="A818" s="4">
        <v>61798</v>
      </c>
      <c r="B818" s="4">
        <v>338</v>
      </c>
      <c r="D818">
        <v>82032</v>
      </c>
      <c r="E818">
        <v>332</v>
      </c>
    </row>
    <row r="819" spans="1:5" x14ac:dyDescent="0.3">
      <c r="A819" s="4">
        <v>71691</v>
      </c>
      <c r="B819" s="4">
        <v>336</v>
      </c>
      <c r="D819">
        <v>82032</v>
      </c>
      <c r="E819">
        <v>332</v>
      </c>
    </row>
    <row r="820" spans="1:5" x14ac:dyDescent="0.3">
      <c r="A820" s="4">
        <v>71391</v>
      </c>
      <c r="B820" s="4">
        <v>336</v>
      </c>
      <c r="D820">
        <v>78931</v>
      </c>
      <c r="E820">
        <v>331</v>
      </c>
    </row>
    <row r="821" spans="1:5" x14ac:dyDescent="0.3">
      <c r="A821" s="4">
        <v>67605</v>
      </c>
      <c r="B821" s="4">
        <v>336</v>
      </c>
      <c r="D821">
        <v>61872</v>
      </c>
      <c r="E821">
        <v>330</v>
      </c>
    </row>
    <row r="822" spans="1:5" x14ac:dyDescent="0.3">
      <c r="A822" s="4">
        <v>53790</v>
      </c>
      <c r="B822" s="4">
        <v>335</v>
      </c>
      <c r="D822">
        <v>67087</v>
      </c>
      <c r="E822">
        <v>329</v>
      </c>
    </row>
    <row r="823" spans="1:5" x14ac:dyDescent="0.3">
      <c r="A823" s="4">
        <v>79530</v>
      </c>
      <c r="B823" s="4">
        <v>333</v>
      </c>
      <c r="D823">
        <v>66373</v>
      </c>
      <c r="E823">
        <v>328</v>
      </c>
    </row>
    <row r="824" spans="1:5" x14ac:dyDescent="0.3">
      <c r="A824" s="4">
        <v>82032</v>
      </c>
      <c r="B824" s="4">
        <v>332</v>
      </c>
      <c r="D824">
        <v>66373</v>
      </c>
      <c r="E824">
        <v>328</v>
      </c>
    </row>
    <row r="825" spans="1:5" x14ac:dyDescent="0.3">
      <c r="A825" s="4">
        <v>82032</v>
      </c>
      <c r="B825" s="4">
        <v>332</v>
      </c>
      <c r="D825">
        <v>43783</v>
      </c>
      <c r="E825">
        <v>327</v>
      </c>
    </row>
    <row r="826" spans="1:5" x14ac:dyDescent="0.3">
      <c r="A826" s="4">
        <v>78931</v>
      </c>
      <c r="B826" s="4">
        <v>331</v>
      </c>
      <c r="D826">
        <v>59247</v>
      </c>
      <c r="E826">
        <v>327</v>
      </c>
    </row>
    <row r="827" spans="1:5" x14ac:dyDescent="0.3">
      <c r="A827" s="4">
        <v>61872</v>
      </c>
      <c r="B827" s="4">
        <v>330</v>
      </c>
      <c r="D827">
        <v>60152</v>
      </c>
      <c r="E827">
        <v>325</v>
      </c>
    </row>
    <row r="828" spans="1:5" x14ac:dyDescent="0.3">
      <c r="A828" s="4">
        <v>67087</v>
      </c>
      <c r="B828" s="4">
        <v>329</v>
      </c>
      <c r="D828">
        <v>42564</v>
      </c>
      <c r="E828">
        <v>324</v>
      </c>
    </row>
    <row r="829" spans="1:5" x14ac:dyDescent="0.3">
      <c r="A829" s="4">
        <v>66373</v>
      </c>
      <c r="B829" s="4">
        <v>328</v>
      </c>
      <c r="D829">
        <v>81795</v>
      </c>
      <c r="E829">
        <v>324</v>
      </c>
    </row>
    <row r="830" spans="1:5" x14ac:dyDescent="0.3">
      <c r="A830" s="4">
        <v>66373</v>
      </c>
      <c r="B830" s="4">
        <v>328</v>
      </c>
      <c r="D830">
        <v>48432</v>
      </c>
      <c r="E830">
        <v>322</v>
      </c>
    </row>
    <row r="831" spans="1:5" x14ac:dyDescent="0.3">
      <c r="A831" s="4">
        <v>43783</v>
      </c>
      <c r="B831" s="4">
        <v>327</v>
      </c>
      <c r="D831">
        <v>48432</v>
      </c>
      <c r="E831">
        <v>322</v>
      </c>
    </row>
    <row r="832" spans="1:5" x14ac:dyDescent="0.3">
      <c r="A832" s="4">
        <v>59247</v>
      </c>
      <c r="B832" s="4">
        <v>327</v>
      </c>
      <c r="D832">
        <v>48432</v>
      </c>
      <c r="E832">
        <v>322</v>
      </c>
    </row>
    <row r="833" spans="1:5" x14ac:dyDescent="0.3">
      <c r="A833" s="4">
        <v>60152</v>
      </c>
      <c r="B833" s="4">
        <v>325</v>
      </c>
      <c r="D833">
        <v>72159</v>
      </c>
      <c r="E833">
        <v>322</v>
      </c>
    </row>
    <row r="834" spans="1:5" x14ac:dyDescent="0.3">
      <c r="A834" s="4">
        <v>42564</v>
      </c>
      <c r="B834" s="4">
        <v>324</v>
      </c>
      <c r="D834">
        <v>78901</v>
      </c>
      <c r="E834">
        <v>321</v>
      </c>
    </row>
    <row r="835" spans="1:5" x14ac:dyDescent="0.3">
      <c r="A835" s="4">
        <v>81795</v>
      </c>
      <c r="B835" s="4">
        <v>324</v>
      </c>
      <c r="D835">
        <v>56129</v>
      </c>
      <c r="E835">
        <v>320</v>
      </c>
    </row>
    <row r="836" spans="1:5" x14ac:dyDescent="0.3">
      <c r="A836" s="4">
        <v>48432</v>
      </c>
      <c r="B836" s="4">
        <v>322</v>
      </c>
      <c r="D836">
        <v>56129</v>
      </c>
      <c r="E836">
        <v>320</v>
      </c>
    </row>
    <row r="837" spans="1:5" x14ac:dyDescent="0.3">
      <c r="A837" s="4">
        <v>48432</v>
      </c>
      <c r="B837" s="4">
        <v>322</v>
      </c>
      <c r="D837">
        <v>83715</v>
      </c>
      <c r="E837">
        <v>318</v>
      </c>
    </row>
    <row r="838" spans="1:5" x14ac:dyDescent="0.3">
      <c r="A838" s="4">
        <v>48432</v>
      </c>
      <c r="B838" s="4">
        <v>322</v>
      </c>
      <c r="D838">
        <v>54730</v>
      </c>
      <c r="E838">
        <v>318</v>
      </c>
    </row>
    <row r="839" spans="1:5" x14ac:dyDescent="0.3">
      <c r="A839" s="4">
        <v>72159</v>
      </c>
      <c r="B839" s="4">
        <v>322</v>
      </c>
      <c r="D839">
        <v>62204</v>
      </c>
      <c r="E839">
        <v>317</v>
      </c>
    </row>
    <row r="840" spans="1:5" x14ac:dyDescent="0.3">
      <c r="A840" s="4">
        <v>78901</v>
      </c>
      <c r="B840" s="4">
        <v>321</v>
      </c>
      <c r="D840">
        <v>59432</v>
      </c>
      <c r="E840">
        <v>317</v>
      </c>
    </row>
    <row r="841" spans="1:5" x14ac:dyDescent="0.3">
      <c r="A841" s="4">
        <v>56129</v>
      </c>
      <c r="B841" s="4">
        <v>320</v>
      </c>
      <c r="D841">
        <v>64090</v>
      </c>
      <c r="E841">
        <v>316</v>
      </c>
    </row>
    <row r="842" spans="1:5" x14ac:dyDescent="0.3">
      <c r="A842" s="4">
        <v>56129</v>
      </c>
      <c r="B842" s="4">
        <v>320</v>
      </c>
      <c r="D842">
        <v>67225</v>
      </c>
      <c r="E842">
        <v>315</v>
      </c>
    </row>
    <row r="843" spans="1:5" x14ac:dyDescent="0.3">
      <c r="A843" s="4">
        <v>83715</v>
      </c>
      <c r="B843" s="4">
        <v>318</v>
      </c>
      <c r="D843">
        <v>66886</v>
      </c>
      <c r="E843">
        <v>315</v>
      </c>
    </row>
    <row r="844" spans="1:5" x14ac:dyDescent="0.3">
      <c r="A844" s="4">
        <v>54730</v>
      </c>
      <c r="B844" s="4">
        <v>318</v>
      </c>
      <c r="D844">
        <v>72354</v>
      </c>
      <c r="E844">
        <v>315</v>
      </c>
    </row>
    <row r="845" spans="1:5" x14ac:dyDescent="0.3">
      <c r="A845" s="4">
        <v>62204</v>
      </c>
      <c r="B845" s="4">
        <v>317</v>
      </c>
      <c r="D845">
        <v>41638</v>
      </c>
      <c r="E845">
        <v>315</v>
      </c>
    </row>
    <row r="846" spans="1:5" x14ac:dyDescent="0.3">
      <c r="A846" s="4">
        <v>59432</v>
      </c>
      <c r="B846" s="4">
        <v>317</v>
      </c>
      <c r="D846">
        <v>43795</v>
      </c>
      <c r="E846">
        <v>314</v>
      </c>
    </row>
    <row r="847" spans="1:5" x14ac:dyDescent="0.3">
      <c r="A847" s="4">
        <v>64090</v>
      </c>
      <c r="B847" s="4">
        <v>316</v>
      </c>
      <c r="D847">
        <v>62972</v>
      </c>
      <c r="E847">
        <v>313</v>
      </c>
    </row>
    <row r="848" spans="1:5" x14ac:dyDescent="0.3">
      <c r="A848" s="4">
        <v>67225</v>
      </c>
      <c r="B848" s="4">
        <v>315</v>
      </c>
      <c r="D848">
        <v>62972</v>
      </c>
      <c r="E848">
        <v>313</v>
      </c>
    </row>
    <row r="849" spans="1:5" x14ac:dyDescent="0.3">
      <c r="A849" s="4">
        <v>66886</v>
      </c>
      <c r="B849" s="4">
        <v>315</v>
      </c>
      <c r="D849">
        <v>50664</v>
      </c>
      <c r="E849">
        <v>313</v>
      </c>
    </row>
    <row r="850" spans="1:5" x14ac:dyDescent="0.3">
      <c r="A850" s="4">
        <v>72354</v>
      </c>
      <c r="B850" s="4">
        <v>315</v>
      </c>
      <c r="D850">
        <v>69901</v>
      </c>
      <c r="E850">
        <v>312</v>
      </c>
    </row>
    <row r="851" spans="1:5" x14ac:dyDescent="0.3">
      <c r="A851" s="4">
        <v>41638</v>
      </c>
      <c r="B851" s="4">
        <v>315</v>
      </c>
      <c r="D851">
        <v>79689</v>
      </c>
      <c r="E851">
        <v>311</v>
      </c>
    </row>
    <row r="852" spans="1:5" x14ac:dyDescent="0.3">
      <c r="A852" s="4">
        <v>43795</v>
      </c>
      <c r="B852" s="4">
        <v>314</v>
      </c>
      <c r="D852">
        <v>42213</v>
      </c>
      <c r="E852">
        <v>309</v>
      </c>
    </row>
    <row r="853" spans="1:5" x14ac:dyDescent="0.3">
      <c r="A853" s="4">
        <v>62972</v>
      </c>
      <c r="B853" s="4">
        <v>313</v>
      </c>
      <c r="D853">
        <v>49544</v>
      </c>
      <c r="E853">
        <v>308</v>
      </c>
    </row>
    <row r="854" spans="1:5" x14ac:dyDescent="0.3">
      <c r="A854" s="4">
        <v>62972</v>
      </c>
      <c r="B854" s="4">
        <v>313</v>
      </c>
      <c r="D854">
        <v>54880</v>
      </c>
      <c r="E854">
        <v>308</v>
      </c>
    </row>
    <row r="855" spans="1:5" x14ac:dyDescent="0.3">
      <c r="A855" s="4">
        <v>50664</v>
      </c>
      <c r="B855" s="4">
        <v>313</v>
      </c>
      <c r="D855">
        <v>82224</v>
      </c>
      <c r="E855">
        <v>307</v>
      </c>
    </row>
    <row r="856" spans="1:5" x14ac:dyDescent="0.3">
      <c r="A856" s="4">
        <v>69901</v>
      </c>
      <c r="B856" s="4">
        <v>312</v>
      </c>
      <c r="D856">
        <v>57136</v>
      </c>
      <c r="E856">
        <v>306</v>
      </c>
    </row>
    <row r="857" spans="1:5" x14ac:dyDescent="0.3">
      <c r="A857" s="4">
        <v>79689</v>
      </c>
      <c r="B857" s="4">
        <v>311</v>
      </c>
      <c r="D857">
        <v>45906</v>
      </c>
      <c r="E857">
        <v>305</v>
      </c>
    </row>
    <row r="858" spans="1:5" x14ac:dyDescent="0.3">
      <c r="A858" s="4">
        <v>42213</v>
      </c>
      <c r="B858" s="4">
        <v>309</v>
      </c>
      <c r="D858">
        <v>75278</v>
      </c>
      <c r="E858">
        <v>304</v>
      </c>
    </row>
    <row r="859" spans="1:5" x14ac:dyDescent="0.3">
      <c r="A859" s="4">
        <v>49544</v>
      </c>
      <c r="B859" s="4">
        <v>308</v>
      </c>
      <c r="D859">
        <v>70321</v>
      </c>
      <c r="E859">
        <v>303</v>
      </c>
    </row>
    <row r="860" spans="1:5" x14ac:dyDescent="0.3">
      <c r="A860" s="4">
        <v>54880</v>
      </c>
      <c r="B860" s="4">
        <v>308</v>
      </c>
      <c r="D860">
        <v>64722</v>
      </c>
      <c r="E860">
        <v>303</v>
      </c>
    </row>
    <row r="861" spans="1:5" x14ac:dyDescent="0.3">
      <c r="A861" s="4">
        <v>82224</v>
      </c>
      <c r="B861" s="4">
        <v>307</v>
      </c>
      <c r="D861">
        <v>41769</v>
      </c>
      <c r="E861">
        <v>302</v>
      </c>
    </row>
    <row r="862" spans="1:5" x14ac:dyDescent="0.3">
      <c r="A862" s="4">
        <v>57136</v>
      </c>
      <c r="B862" s="4">
        <v>306</v>
      </c>
      <c r="D862">
        <v>58692</v>
      </c>
      <c r="E862">
        <v>301</v>
      </c>
    </row>
    <row r="863" spans="1:5" x14ac:dyDescent="0.3">
      <c r="A863" s="4">
        <v>45906</v>
      </c>
      <c r="B863" s="4">
        <v>305</v>
      </c>
      <c r="D863">
        <v>62058</v>
      </c>
      <c r="E863">
        <v>301</v>
      </c>
    </row>
    <row r="864" spans="1:5" x14ac:dyDescent="0.3">
      <c r="A864" s="4">
        <v>75278</v>
      </c>
      <c r="B864" s="4">
        <v>304</v>
      </c>
      <c r="D864">
        <v>58398</v>
      </c>
      <c r="E864">
        <v>299</v>
      </c>
    </row>
    <row r="865" spans="1:5" x14ac:dyDescent="0.3">
      <c r="A865" s="4">
        <v>70321</v>
      </c>
      <c r="B865" s="4">
        <v>303</v>
      </c>
      <c r="D865">
        <v>78394</v>
      </c>
      <c r="E865">
        <v>298</v>
      </c>
    </row>
    <row r="866" spans="1:5" x14ac:dyDescent="0.3">
      <c r="A866" s="4">
        <v>64722</v>
      </c>
      <c r="B866" s="4">
        <v>303</v>
      </c>
      <c r="D866">
        <v>58494</v>
      </c>
      <c r="E866">
        <v>298</v>
      </c>
    </row>
    <row r="867" spans="1:5" x14ac:dyDescent="0.3">
      <c r="A867" s="4">
        <v>41769</v>
      </c>
      <c r="B867" s="4">
        <v>302</v>
      </c>
      <c r="D867">
        <v>50501</v>
      </c>
      <c r="E867">
        <v>297</v>
      </c>
    </row>
    <row r="868" spans="1:5" x14ac:dyDescent="0.3">
      <c r="A868" s="4">
        <v>58692</v>
      </c>
      <c r="B868" s="4">
        <v>301</v>
      </c>
      <c r="D868">
        <v>51369</v>
      </c>
      <c r="E868">
        <v>297</v>
      </c>
    </row>
    <row r="869" spans="1:5" x14ac:dyDescent="0.3">
      <c r="A869" s="4">
        <v>62058</v>
      </c>
      <c r="B869" s="4">
        <v>301</v>
      </c>
      <c r="D869">
        <v>51369</v>
      </c>
      <c r="E869">
        <v>297</v>
      </c>
    </row>
    <row r="870" spans="1:5" x14ac:dyDescent="0.3">
      <c r="A870" s="4">
        <v>58398</v>
      </c>
      <c r="B870" s="4">
        <v>299</v>
      </c>
      <c r="D870">
        <v>57045</v>
      </c>
      <c r="E870">
        <v>296</v>
      </c>
    </row>
    <row r="871" spans="1:5" x14ac:dyDescent="0.3">
      <c r="A871" s="4">
        <v>78394</v>
      </c>
      <c r="B871" s="4">
        <v>298</v>
      </c>
      <c r="D871">
        <v>70287</v>
      </c>
      <c r="E871">
        <v>295</v>
      </c>
    </row>
    <row r="872" spans="1:5" x14ac:dyDescent="0.3">
      <c r="A872" s="4">
        <v>58494</v>
      </c>
      <c r="B872" s="4">
        <v>298</v>
      </c>
      <c r="D872">
        <v>52413</v>
      </c>
      <c r="E872">
        <v>295</v>
      </c>
    </row>
    <row r="873" spans="1:5" x14ac:dyDescent="0.3">
      <c r="A873" s="4">
        <v>50501</v>
      </c>
      <c r="B873" s="4">
        <v>297</v>
      </c>
      <c r="D873">
        <v>59354</v>
      </c>
      <c r="E873">
        <v>295</v>
      </c>
    </row>
    <row r="874" spans="1:5" x14ac:dyDescent="0.3">
      <c r="A874" s="4">
        <v>51369</v>
      </c>
      <c r="B874" s="4">
        <v>297</v>
      </c>
      <c r="D874">
        <v>75012</v>
      </c>
      <c r="E874">
        <v>294</v>
      </c>
    </row>
    <row r="875" spans="1:5" x14ac:dyDescent="0.3">
      <c r="A875" s="4">
        <v>51369</v>
      </c>
      <c r="B875" s="4">
        <v>297</v>
      </c>
      <c r="D875">
        <v>51651</v>
      </c>
      <c r="E875">
        <v>293</v>
      </c>
    </row>
    <row r="876" spans="1:5" x14ac:dyDescent="0.3">
      <c r="A876" s="4">
        <v>57045</v>
      </c>
      <c r="B876" s="4">
        <v>296</v>
      </c>
      <c r="D876">
        <v>55593</v>
      </c>
      <c r="E876">
        <v>293</v>
      </c>
    </row>
    <row r="877" spans="1:5" x14ac:dyDescent="0.3">
      <c r="A877" s="4">
        <v>70287</v>
      </c>
      <c r="B877" s="4">
        <v>295</v>
      </c>
      <c r="D877">
        <v>55158</v>
      </c>
      <c r="E877">
        <v>293</v>
      </c>
    </row>
    <row r="878" spans="1:5" x14ac:dyDescent="0.3">
      <c r="A878" s="4">
        <v>52413</v>
      </c>
      <c r="B878" s="4">
        <v>295</v>
      </c>
      <c r="D878">
        <v>66033</v>
      </c>
      <c r="E878">
        <v>293</v>
      </c>
    </row>
    <row r="879" spans="1:5" x14ac:dyDescent="0.3">
      <c r="A879" s="4">
        <v>59354</v>
      </c>
      <c r="B879" s="4">
        <v>295</v>
      </c>
      <c r="D879">
        <v>64813</v>
      </c>
      <c r="E879">
        <v>293</v>
      </c>
    </row>
    <row r="880" spans="1:5" x14ac:dyDescent="0.3">
      <c r="A880" s="4">
        <v>75012</v>
      </c>
      <c r="B880" s="4">
        <v>294</v>
      </c>
      <c r="D880">
        <v>90369</v>
      </c>
      <c r="E880">
        <v>292</v>
      </c>
    </row>
    <row r="881" spans="1:5" x14ac:dyDescent="0.3">
      <c r="A881" s="4">
        <v>51651</v>
      </c>
      <c r="B881" s="4">
        <v>293</v>
      </c>
      <c r="D881">
        <v>50388</v>
      </c>
      <c r="E881">
        <v>292</v>
      </c>
    </row>
    <row r="882" spans="1:5" x14ac:dyDescent="0.3">
      <c r="A882" s="4">
        <v>55593</v>
      </c>
      <c r="B882" s="4">
        <v>293</v>
      </c>
      <c r="D882">
        <v>56962</v>
      </c>
      <c r="E882">
        <v>292</v>
      </c>
    </row>
    <row r="883" spans="1:5" x14ac:dyDescent="0.3">
      <c r="A883" s="4">
        <v>55158</v>
      </c>
      <c r="B883" s="4">
        <v>293</v>
      </c>
      <c r="D883">
        <v>56962</v>
      </c>
      <c r="E883">
        <v>292</v>
      </c>
    </row>
    <row r="884" spans="1:5" x14ac:dyDescent="0.3">
      <c r="A884" s="4">
        <v>66033</v>
      </c>
      <c r="B884" s="4">
        <v>293</v>
      </c>
      <c r="D884">
        <v>76081</v>
      </c>
      <c r="E884">
        <v>292</v>
      </c>
    </row>
    <row r="885" spans="1:5" x14ac:dyDescent="0.3">
      <c r="A885" s="4">
        <v>64813</v>
      </c>
      <c r="B885" s="4">
        <v>293</v>
      </c>
      <c r="D885">
        <v>76081</v>
      </c>
      <c r="E885">
        <v>292</v>
      </c>
    </row>
    <row r="886" spans="1:5" x14ac:dyDescent="0.3">
      <c r="A886" s="4">
        <v>90369</v>
      </c>
      <c r="B886" s="4">
        <v>292</v>
      </c>
      <c r="D886">
        <v>69882</v>
      </c>
      <c r="E886">
        <v>292</v>
      </c>
    </row>
    <row r="887" spans="1:5" x14ac:dyDescent="0.3">
      <c r="A887" s="4">
        <v>50388</v>
      </c>
      <c r="B887" s="4">
        <v>292</v>
      </c>
      <c r="D887">
        <v>66636</v>
      </c>
      <c r="E887">
        <v>291</v>
      </c>
    </row>
    <row r="888" spans="1:5" x14ac:dyDescent="0.3">
      <c r="A888" s="4">
        <v>56962</v>
      </c>
      <c r="B888" s="4">
        <v>292</v>
      </c>
      <c r="D888">
        <v>57957</v>
      </c>
      <c r="E888">
        <v>290</v>
      </c>
    </row>
    <row r="889" spans="1:5" x14ac:dyDescent="0.3">
      <c r="A889" s="4">
        <v>56962</v>
      </c>
      <c r="B889" s="4">
        <v>292</v>
      </c>
      <c r="D889">
        <v>46610</v>
      </c>
      <c r="E889">
        <v>288</v>
      </c>
    </row>
    <row r="890" spans="1:5" x14ac:dyDescent="0.3">
      <c r="A890" s="4">
        <v>76081</v>
      </c>
      <c r="B890" s="4">
        <v>292</v>
      </c>
      <c r="D890">
        <v>50898</v>
      </c>
      <c r="E890">
        <v>285</v>
      </c>
    </row>
    <row r="891" spans="1:5" x14ac:dyDescent="0.3">
      <c r="A891" s="4">
        <v>76081</v>
      </c>
      <c r="B891" s="4">
        <v>292</v>
      </c>
      <c r="D891">
        <v>50334</v>
      </c>
      <c r="E891">
        <v>284</v>
      </c>
    </row>
    <row r="892" spans="1:5" x14ac:dyDescent="0.3">
      <c r="A892" s="4">
        <v>69882</v>
      </c>
      <c r="B892" s="4">
        <v>292</v>
      </c>
      <c r="D892">
        <v>30538</v>
      </c>
      <c r="E892">
        <v>284</v>
      </c>
    </row>
    <row r="893" spans="1:5" x14ac:dyDescent="0.3">
      <c r="A893" s="4">
        <v>66636</v>
      </c>
      <c r="B893" s="4">
        <v>291</v>
      </c>
      <c r="D893">
        <v>65352</v>
      </c>
      <c r="E893">
        <v>284</v>
      </c>
    </row>
    <row r="894" spans="1:5" x14ac:dyDescent="0.3">
      <c r="A894" s="4">
        <v>57957</v>
      </c>
      <c r="B894" s="4">
        <v>290</v>
      </c>
      <c r="D894">
        <v>44124</v>
      </c>
      <c r="E894">
        <v>284</v>
      </c>
    </row>
    <row r="895" spans="1:5" x14ac:dyDescent="0.3">
      <c r="A895" s="4">
        <v>46610</v>
      </c>
      <c r="B895" s="4">
        <v>288</v>
      </c>
      <c r="D895">
        <v>48904</v>
      </c>
      <c r="E895">
        <v>283</v>
      </c>
    </row>
    <row r="896" spans="1:5" x14ac:dyDescent="0.3">
      <c r="A896" s="4">
        <v>50898</v>
      </c>
      <c r="B896" s="4">
        <v>285</v>
      </c>
      <c r="D896">
        <v>71163</v>
      </c>
      <c r="E896">
        <v>283</v>
      </c>
    </row>
    <row r="897" spans="1:5" x14ac:dyDescent="0.3">
      <c r="A897" s="4">
        <v>50334</v>
      </c>
      <c r="B897" s="4">
        <v>284</v>
      </c>
      <c r="D897">
        <v>52531</v>
      </c>
      <c r="E897">
        <v>283</v>
      </c>
    </row>
    <row r="898" spans="1:5" x14ac:dyDescent="0.3">
      <c r="A898" s="4">
        <v>30538</v>
      </c>
      <c r="B898" s="4">
        <v>284</v>
      </c>
      <c r="D898">
        <v>41124</v>
      </c>
      <c r="E898">
        <v>281</v>
      </c>
    </row>
    <row r="899" spans="1:5" x14ac:dyDescent="0.3">
      <c r="A899" s="4">
        <v>65352</v>
      </c>
      <c r="B899" s="4">
        <v>284</v>
      </c>
      <c r="D899">
        <v>57420</v>
      </c>
      <c r="E899">
        <v>280</v>
      </c>
    </row>
    <row r="900" spans="1:5" x14ac:dyDescent="0.3">
      <c r="A900" s="4">
        <v>44124</v>
      </c>
      <c r="B900" s="4">
        <v>284</v>
      </c>
      <c r="D900">
        <v>53201</v>
      </c>
      <c r="E900">
        <v>280</v>
      </c>
    </row>
    <row r="901" spans="1:5" x14ac:dyDescent="0.3">
      <c r="A901" s="4">
        <v>48904</v>
      </c>
      <c r="B901" s="4">
        <v>283</v>
      </c>
      <c r="D901">
        <v>61559</v>
      </c>
      <c r="E901">
        <v>279</v>
      </c>
    </row>
    <row r="902" spans="1:5" x14ac:dyDescent="0.3">
      <c r="A902" s="4">
        <v>71163</v>
      </c>
      <c r="B902" s="4">
        <v>283</v>
      </c>
      <c r="D902">
        <v>65704</v>
      </c>
      <c r="E902">
        <v>279</v>
      </c>
    </row>
    <row r="903" spans="1:5" x14ac:dyDescent="0.3">
      <c r="A903" s="4">
        <v>52531</v>
      </c>
      <c r="B903" s="4">
        <v>283</v>
      </c>
      <c r="D903">
        <v>45688</v>
      </c>
      <c r="E903">
        <v>279</v>
      </c>
    </row>
    <row r="904" spans="1:5" x14ac:dyDescent="0.3">
      <c r="A904" s="4">
        <v>41124</v>
      </c>
      <c r="B904" s="4">
        <v>281</v>
      </c>
      <c r="D904">
        <v>54386</v>
      </c>
      <c r="E904">
        <v>277</v>
      </c>
    </row>
    <row r="905" spans="1:5" x14ac:dyDescent="0.3">
      <c r="A905" s="4">
        <v>57420</v>
      </c>
      <c r="B905" s="4">
        <v>280</v>
      </c>
      <c r="D905">
        <v>66951</v>
      </c>
      <c r="E905">
        <v>277</v>
      </c>
    </row>
    <row r="906" spans="1:5" x14ac:dyDescent="0.3">
      <c r="A906" s="4">
        <v>53201</v>
      </c>
      <c r="B906" s="4">
        <v>280</v>
      </c>
      <c r="D906">
        <v>43456</v>
      </c>
      <c r="E906">
        <v>275</v>
      </c>
    </row>
    <row r="907" spans="1:5" x14ac:dyDescent="0.3">
      <c r="A907" s="4">
        <v>61559</v>
      </c>
      <c r="B907" s="4">
        <v>279</v>
      </c>
      <c r="D907">
        <v>37292</v>
      </c>
      <c r="E907">
        <v>275</v>
      </c>
    </row>
    <row r="908" spans="1:5" x14ac:dyDescent="0.3">
      <c r="A908" s="4">
        <v>65704</v>
      </c>
      <c r="B908" s="4">
        <v>279</v>
      </c>
      <c r="D908">
        <v>77353</v>
      </c>
      <c r="E908">
        <v>275</v>
      </c>
    </row>
    <row r="909" spans="1:5" x14ac:dyDescent="0.3">
      <c r="A909" s="4">
        <v>45688</v>
      </c>
      <c r="B909" s="4">
        <v>279</v>
      </c>
      <c r="D909">
        <v>72570</v>
      </c>
      <c r="E909">
        <v>274</v>
      </c>
    </row>
    <row r="910" spans="1:5" x14ac:dyDescent="0.3">
      <c r="A910" s="4">
        <v>54386</v>
      </c>
      <c r="B910" s="4">
        <v>277</v>
      </c>
      <c r="D910">
        <v>50127</v>
      </c>
      <c r="E910">
        <v>274</v>
      </c>
    </row>
    <row r="911" spans="1:5" x14ac:dyDescent="0.3">
      <c r="A911" s="4">
        <v>66951</v>
      </c>
      <c r="B911" s="4">
        <v>277</v>
      </c>
      <c r="D911">
        <v>45938</v>
      </c>
      <c r="E911">
        <v>273</v>
      </c>
    </row>
    <row r="912" spans="1:5" x14ac:dyDescent="0.3">
      <c r="A912" s="4">
        <v>43456</v>
      </c>
      <c r="B912" s="4">
        <v>275</v>
      </c>
      <c r="D912">
        <v>69719</v>
      </c>
      <c r="E912">
        <v>273</v>
      </c>
    </row>
    <row r="913" spans="1:5" x14ac:dyDescent="0.3">
      <c r="A913" s="4">
        <v>37292</v>
      </c>
      <c r="B913" s="4">
        <v>275</v>
      </c>
      <c r="D913">
        <v>73395</v>
      </c>
      <c r="E913">
        <v>272</v>
      </c>
    </row>
    <row r="914" spans="1:5" x14ac:dyDescent="0.3">
      <c r="A914" s="4">
        <v>77353</v>
      </c>
      <c r="B914" s="4">
        <v>275</v>
      </c>
      <c r="D914">
        <v>40689</v>
      </c>
      <c r="E914">
        <v>270</v>
      </c>
    </row>
    <row r="915" spans="1:5" x14ac:dyDescent="0.3">
      <c r="A915" s="4">
        <v>72570</v>
      </c>
      <c r="B915" s="4">
        <v>274</v>
      </c>
      <c r="D915">
        <v>40689</v>
      </c>
      <c r="E915">
        <v>270</v>
      </c>
    </row>
    <row r="916" spans="1:5" x14ac:dyDescent="0.3">
      <c r="A916" s="4">
        <v>50127</v>
      </c>
      <c r="B916" s="4">
        <v>274</v>
      </c>
      <c r="D916">
        <v>58025</v>
      </c>
      <c r="E916">
        <v>270</v>
      </c>
    </row>
    <row r="917" spans="1:5" x14ac:dyDescent="0.3">
      <c r="A917" s="4">
        <v>45938</v>
      </c>
      <c r="B917" s="4">
        <v>273</v>
      </c>
      <c r="D917">
        <v>61014</v>
      </c>
      <c r="E917">
        <v>269</v>
      </c>
    </row>
    <row r="918" spans="1:5" x14ac:dyDescent="0.3">
      <c r="A918" s="4">
        <v>69719</v>
      </c>
      <c r="B918" s="4">
        <v>273</v>
      </c>
      <c r="D918">
        <v>46681</v>
      </c>
      <c r="E918">
        <v>269</v>
      </c>
    </row>
    <row r="919" spans="1:5" x14ac:dyDescent="0.3">
      <c r="A919" s="4">
        <v>73395</v>
      </c>
      <c r="B919" s="4">
        <v>272</v>
      </c>
      <c r="D919">
        <v>46681</v>
      </c>
      <c r="E919">
        <v>269</v>
      </c>
    </row>
    <row r="920" spans="1:5" x14ac:dyDescent="0.3">
      <c r="A920" s="4">
        <v>40689</v>
      </c>
      <c r="B920" s="4">
        <v>270</v>
      </c>
      <c r="D920">
        <v>47958</v>
      </c>
      <c r="E920">
        <v>268</v>
      </c>
    </row>
    <row r="921" spans="1:5" x14ac:dyDescent="0.3">
      <c r="A921" s="4">
        <v>40689</v>
      </c>
      <c r="B921" s="4">
        <v>270</v>
      </c>
      <c r="D921">
        <v>60585</v>
      </c>
      <c r="E921">
        <v>267</v>
      </c>
    </row>
    <row r="922" spans="1:5" x14ac:dyDescent="0.3">
      <c r="A922" s="4">
        <v>58025</v>
      </c>
      <c r="B922" s="4">
        <v>270</v>
      </c>
      <c r="D922">
        <v>57136</v>
      </c>
      <c r="E922">
        <v>267</v>
      </c>
    </row>
    <row r="923" spans="1:5" x14ac:dyDescent="0.3">
      <c r="A923" s="4">
        <v>61014</v>
      </c>
      <c r="B923" s="4">
        <v>269</v>
      </c>
      <c r="D923">
        <v>54237</v>
      </c>
      <c r="E923">
        <v>267</v>
      </c>
    </row>
    <row r="924" spans="1:5" x14ac:dyDescent="0.3">
      <c r="A924" s="4">
        <v>46681</v>
      </c>
      <c r="B924" s="4">
        <v>269</v>
      </c>
      <c r="D924">
        <v>82025</v>
      </c>
      <c r="E924">
        <v>267</v>
      </c>
    </row>
    <row r="925" spans="1:5" x14ac:dyDescent="0.3">
      <c r="A925" s="4">
        <v>46681</v>
      </c>
      <c r="B925" s="4">
        <v>269</v>
      </c>
      <c r="D925">
        <v>54111</v>
      </c>
      <c r="E925">
        <v>267</v>
      </c>
    </row>
    <row r="926" spans="1:5" x14ac:dyDescent="0.3">
      <c r="A926" s="4">
        <v>47958</v>
      </c>
      <c r="B926" s="4">
        <v>268</v>
      </c>
      <c r="D926">
        <v>65819</v>
      </c>
      <c r="E926">
        <v>267</v>
      </c>
    </row>
    <row r="927" spans="1:5" x14ac:dyDescent="0.3">
      <c r="A927" s="4">
        <v>60585</v>
      </c>
      <c r="B927" s="4">
        <v>267</v>
      </c>
      <c r="D927">
        <v>57731</v>
      </c>
      <c r="E927">
        <v>266</v>
      </c>
    </row>
    <row r="928" spans="1:5" x14ac:dyDescent="0.3">
      <c r="A928" s="4">
        <v>57136</v>
      </c>
      <c r="B928" s="4">
        <v>267</v>
      </c>
      <c r="D928">
        <v>50200</v>
      </c>
      <c r="E928">
        <v>266</v>
      </c>
    </row>
    <row r="929" spans="1:5" x14ac:dyDescent="0.3">
      <c r="A929" s="4">
        <v>54237</v>
      </c>
      <c r="B929" s="4">
        <v>267</v>
      </c>
      <c r="D929">
        <v>60474</v>
      </c>
      <c r="E929">
        <v>265</v>
      </c>
    </row>
    <row r="930" spans="1:5" x14ac:dyDescent="0.3">
      <c r="A930" s="4">
        <v>82025</v>
      </c>
      <c r="B930" s="4">
        <v>267</v>
      </c>
      <c r="D930">
        <v>60474</v>
      </c>
      <c r="E930">
        <v>265</v>
      </c>
    </row>
    <row r="931" spans="1:5" x14ac:dyDescent="0.3">
      <c r="A931" s="4">
        <v>54111</v>
      </c>
      <c r="B931" s="4">
        <v>267</v>
      </c>
      <c r="D931">
        <v>75922</v>
      </c>
      <c r="E931">
        <v>265</v>
      </c>
    </row>
    <row r="932" spans="1:5" x14ac:dyDescent="0.3">
      <c r="A932" s="4">
        <v>65819</v>
      </c>
      <c r="B932" s="4">
        <v>267</v>
      </c>
      <c r="D932">
        <v>61794</v>
      </c>
      <c r="E932">
        <v>264</v>
      </c>
    </row>
    <row r="933" spans="1:5" x14ac:dyDescent="0.3">
      <c r="A933" s="4">
        <v>57731</v>
      </c>
      <c r="B933" s="4">
        <v>266</v>
      </c>
      <c r="D933">
        <v>53700</v>
      </c>
      <c r="E933">
        <v>263</v>
      </c>
    </row>
    <row r="934" spans="1:5" x14ac:dyDescent="0.3">
      <c r="A934" s="4">
        <v>50200</v>
      </c>
      <c r="B934" s="4">
        <v>266</v>
      </c>
      <c r="D934">
        <v>43263</v>
      </c>
      <c r="E934">
        <v>262</v>
      </c>
    </row>
    <row r="935" spans="1:5" x14ac:dyDescent="0.3">
      <c r="A935" s="4">
        <v>60474</v>
      </c>
      <c r="B935" s="4">
        <v>265</v>
      </c>
      <c r="D935">
        <v>40794</v>
      </c>
      <c r="E935">
        <v>261</v>
      </c>
    </row>
    <row r="936" spans="1:5" x14ac:dyDescent="0.3">
      <c r="A936" s="4">
        <v>60474</v>
      </c>
      <c r="B936" s="4">
        <v>265</v>
      </c>
      <c r="D936">
        <v>57937</v>
      </c>
      <c r="E936">
        <v>261</v>
      </c>
    </row>
    <row r="937" spans="1:5" x14ac:dyDescent="0.3">
      <c r="A937" s="4">
        <v>75922</v>
      </c>
      <c r="B937" s="4">
        <v>265</v>
      </c>
      <c r="D937">
        <v>69476</v>
      </c>
      <c r="E937">
        <v>260</v>
      </c>
    </row>
    <row r="938" spans="1:5" x14ac:dyDescent="0.3">
      <c r="A938" s="4">
        <v>61794</v>
      </c>
      <c r="B938" s="4">
        <v>264</v>
      </c>
      <c r="D938">
        <v>65031</v>
      </c>
      <c r="E938">
        <v>258</v>
      </c>
    </row>
    <row r="939" spans="1:5" hidden="1" x14ac:dyDescent="0.3">
      <c r="A939" s="4"/>
      <c r="B939" s="4">
        <v>264</v>
      </c>
      <c r="D939">
        <v>56715</v>
      </c>
      <c r="E939">
        <v>258</v>
      </c>
    </row>
    <row r="940" spans="1:5" x14ac:dyDescent="0.3">
      <c r="A940" s="4">
        <v>53700</v>
      </c>
      <c r="B940" s="4">
        <v>263</v>
      </c>
      <c r="D940">
        <v>56939</v>
      </c>
      <c r="E940">
        <v>256</v>
      </c>
    </row>
    <row r="941" spans="1:5" x14ac:dyDescent="0.3">
      <c r="A941" s="4">
        <v>43263</v>
      </c>
      <c r="B941" s="4">
        <v>262</v>
      </c>
      <c r="D941">
        <v>82460</v>
      </c>
      <c r="E941">
        <v>255</v>
      </c>
    </row>
    <row r="942" spans="1:5" x14ac:dyDescent="0.3">
      <c r="A942" s="4">
        <v>40794</v>
      </c>
      <c r="B942" s="4">
        <v>261</v>
      </c>
      <c r="D942">
        <v>60482</v>
      </c>
      <c r="E942">
        <v>255</v>
      </c>
    </row>
    <row r="943" spans="1:5" x14ac:dyDescent="0.3">
      <c r="A943" s="4">
        <v>57937</v>
      </c>
      <c r="B943" s="4">
        <v>261</v>
      </c>
      <c r="D943">
        <v>76630</v>
      </c>
      <c r="E943">
        <v>255</v>
      </c>
    </row>
    <row r="944" spans="1:5" x14ac:dyDescent="0.3">
      <c r="A944" s="4">
        <v>69476</v>
      </c>
      <c r="B944" s="4">
        <v>260</v>
      </c>
      <c r="D944">
        <v>52914</v>
      </c>
      <c r="E944">
        <v>254</v>
      </c>
    </row>
    <row r="945" spans="1:5" x14ac:dyDescent="0.3">
      <c r="A945" s="4">
        <v>65031</v>
      </c>
      <c r="B945" s="4">
        <v>258</v>
      </c>
      <c r="D945">
        <v>46149</v>
      </c>
      <c r="E945">
        <v>254</v>
      </c>
    </row>
    <row r="946" spans="1:5" x14ac:dyDescent="0.3">
      <c r="A946" s="4">
        <v>56715</v>
      </c>
      <c r="B946" s="4">
        <v>258</v>
      </c>
      <c r="D946">
        <v>47025</v>
      </c>
      <c r="E946">
        <v>254</v>
      </c>
    </row>
    <row r="947" spans="1:5" x14ac:dyDescent="0.3">
      <c r="A947" s="4">
        <v>56939</v>
      </c>
      <c r="B947" s="4">
        <v>256</v>
      </c>
      <c r="D947">
        <v>69930</v>
      </c>
      <c r="E947">
        <v>252</v>
      </c>
    </row>
    <row r="948" spans="1:5" x14ac:dyDescent="0.3">
      <c r="A948" s="4">
        <v>82460</v>
      </c>
      <c r="B948" s="4">
        <v>255</v>
      </c>
      <c r="D948">
        <v>42710</v>
      </c>
      <c r="E948">
        <v>252</v>
      </c>
    </row>
    <row r="949" spans="1:5" x14ac:dyDescent="0.3">
      <c r="A949" s="4">
        <v>60482</v>
      </c>
      <c r="B949" s="4">
        <v>255</v>
      </c>
      <c r="D949">
        <v>66294</v>
      </c>
      <c r="E949">
        <v>251</v>
      </c>
    </row>
    <row r="950" spans="1:5" x14ac:dyDescent="0.3">
      <c r="A950" s="4">
        <v>76630</v>
      </c>
      <c r="B950" s="4">
        <v>255</v>
      </c>
      <c r="D950">
        <v>81741</v>
      </c>
      <c r="E950">
        <v>249</v>
      </c>
    </row>
    <row r="951" spans="1:5" x14ac:dyDescent="0.3">
      <c r="A951" s="4">
        <v>52914</v>
      </c>
      <c r="B951" s="4">
        <v>254</v>
      </c>
      <c r="D951">
        <v>35416</v>
      </c>
      <c r="E951">
        <v>248</v>
      </c>
    </row>
    <row r="952" spans="1:5" x14ac:dyDescent="0.3">
      <c r="A952" s="4">
        <v>46149</v>
      </c>
      <c r="B952" s="4">
        <v>254</v>
      </c>
      <c r="D952">
        <v>69096</v>
      </c>
      <c r="E952">
        <v>247</v>
      </c>
    </row>
    <row r="953" spans="1:5" x14ac:dyDescent="0.3">
      <c r="A953" s="4">
        <v>47025</v>
      </c>
      <c r="B953" s="4">
        <v>254</v>
      </c>
      <c r="D953">
        <v>51479</v>
      </c>
      <c r="E953">
        <v>247</v>
      </c>
    </row>
    <row r="954" spans="1:5" x14ac:dyDescent="0.3">
      <c r="A954" s="4">
        <v>69930</v>
      </c>
      <c r="B954" s="4">
        <v>252</v>
      </c>
      <c r="D954">
        <v>65492</v>
      </c>
      <c r="E954">
        <v>247</v>
      </c>
    </row>
    <row r="955" spans="1:5" x14ac:dyDescent="0.3">
      <c r="A955" s="4">
        <v>42710</v>
      </c>
      <c r="B955" s="4">
        <v>252</v>
      </c>
      <c r="D955">
        <v>65486</v>
      </c>
      <c r="E955">
        <v>245</v>
      </c>
    </row>
    <row r="956" spans="1:5" x14ac:dyDescent="0.3">
      <c r="A956" s="4">
        <v>66294</v>
      </c>
      <c r="B956" s="4">
        <v>251</v>
      </c>
      <c r="D956">
        <v>79146</v>
      </c>
      <c r="E956">
        <v>245</v>
      </c>
    </row>
    <row r="957" spans="1:5" x14ac:dyDescent="0.3">
      <c r="A957" s="4">
        <v>81741</v>
      </c>
      <c r="B957" s="4">
        <v>249</v>
      </c>
      <c r="D957">
        <v>79146</v>
      </c>
      <c r="E957">
        <v>245</v>
      </c>
    </row>
    <row r="958" spans="1:5" x14ac:dyDescent="0.3">
      <c r="A958" s="4">
        <v>35416</v>
      </c>
      <c r="B958" s="4">
        <v>248</v>
      </c>
      <c r="D958">
        <v>46086</v>
      </c>
      <c r="E958">
        <v>244</v>
      </c>
    </row>
    <row r="959" spans="1:5" x14ac:dyDescent="0.3">
      <c r="A959" s="4">
        <v>69096</v>
      </c>
      <c r="B959" s="4">
        <v>247</v>
      </c>
      <c r="D959">
        <v>66000</v>
      </c>
      <c r="E959">
        <v>244</v>
      </c>
    </row>
    <row r="960" spans="1:5" x14ac:dyDescent="0.3">
      <c r="A960" s="4">
        <v>51479</v>
      </c>
      <c r="B960" s="4">
        <v>247</v>
      </c>
      <c r="D960">
        <v>42014</v>
      </c>
      <c r="E960">
        <v>244</v>
      </c>
    </row>
    <row r="961" spans="1:5" x14ac:dyDescent="0.3">
      <c r="A961" s="4">
        <v>65492</v>
      </c>
      <c r="B961" s="4">
        <v>247</v>
      </c>
      <c r="D961">
        <v>42014</v>
      </c>
      <c r="E961">
        <v>244</v>
      </c>
    </row>
    <row r="962" spans="1:5" x14ac:dyDescent="0.3">
      <c r="A962" s="4">
        <v>65486</v>
      </c>
      <c r="B962" s="4">
        <v>245</v>
      </c>
      <c r="D962">
        <v>57906</v>
      </c>
      <c r="E962">
        <v>243</v>
      </c>
    </row>
    <row r="963" spans="1:5" x14ac:dyDescent="0.3">
      <c r="A963" s="4">
        <v>79146</v>
      </c>
      <c r="B963" s="4">
        <v>245</v>
      </c>
      <c r="D963">
        <v>66825</v>
      </c>
      <c r="E963">
        <v>243</v>
      </c>
    </row>
    <row r="964" spans="1:5" x14ac:dyDescent="0.3">
      <c r="A964" s="4">
        <v>79146</v>
      </c>
      <c r="B964" s="4">
        <v>245</v>
      </c>
      <c r="D964">
        <v>62335</v>
      </c>
      <c r="E964">
        <v>243</v>
      </c>
    </row>
    <row r="965" spans="1:5" x14ac:dyDescent="0.3">
      <c r="A965" s="4">
        <v>46086</v>
      </c>
      <c r="B965" s="4">
        <v>244</v>
      </c>
      <c r="D965">
        <v>53312</v>
      </c>
      <c r="E965">
        <v>241</v>
      </c>
    </row>
    <row r="966" spans="1:5" x14ac:dyDescent="0.3">
      <c r="A966" s="4">
        <v>66000</v>
      </c>
      <c r="B966" s="4">
        <v>244</v>
      </c>
      <c r="D966">
        <v>80685</v>
      </c>
      <c r="E966">
        <v>241</v>
      </c>
    </row>
    <row r="967" spans="1:5" x14ac:dyDescent="0.3">
      <c r="A967" s="4">
        <v>42014</v>
      </c>
      <c r="B967" s="4">
        <v>244</v>
      </c>
      <c r="D967">
        <v>60689</v>
      </c>
      <c r="E967">
        <v>240</v>
      </c>
    </row>
    <row r="968" spans="1:5" x14ac:dyDescent="0.3">
      <c r="A968" s="4">
        <v>42014</v>
      </c>
      <c r="B968" s="4">
        <v>244</v>
      </c>
      <c r="D968">
        <v>80144</v>
      </c>
      <c r="E968">
        <v>240</v>
      </c>
    </row>
    <row r="969" spans="1:5" x14ac:dyDescent="0.3">
      <c r="A969" s="4">
        <v>57906</v>
      </c>
      <c r="B969" s="4">
        <v>243</v>
      </c>
      <c r="D969">
        <v>65487</v>
      </c>
      <c r="E969">
        <v>240</v>
      </c>
    </row>
    <row r="970" spans="1:5" x14ac:dyDescent="0.3">
      <c r="A970" s="4">
        <v>66825</v>
      </c>
      <c r="B970" s="4">
        <v>243</v>
      </c>
      <c r="D970">
        <v>65487</v>
      </c>
      <c r="E970">
        <v>240</v>
      </c>
    </row>
    <row r="971" spans="1:5" x14ac:dyDescent="0.3">
      <c r="A971" s="4">
        <v>62335</v>
      </c>
      <c r="B971" s="4">
        <v>243</v>
      </c>
      <c r="D971">
        <v>65735</v>
      </c>
      <c r="E971">
        <v>239</v>
      </c>
    </row>
    <row r="972" spans="1:5" x14ac:dyDescent="0.3">
      <c r="A972" s="4">
        <v>53312</v>
      </c>
      <c r="B972" s="4">
        <v>241</v>
      </c>
      <c r="D972">
        <v>32644</v>
      </c>
      <c r="E972">
        <v>239</v>
      </c>
    </row>
    <row r="973" spans="1:5" x14ac:dyDescent="0.3">
      <c r="A973" s="4">
        <v>80685</v>
      </c>
      <c r="B973" s="4">
        <v>241</v>
      </c>
      <c r="D973">
        <v>50729</v>
      </c>
      <c r="E973">
        <v>239</v>
      </c>
    </row>
    <row r="974" spans="1:5" x14ac:dyDescent="0.3">
      <c r="A974" s="4">
        <v>60689</v>
      </c>
      <c r="B974" s="4">
        <v>240</v>
      </c>
      <c r="D974">
        <v>70951</v>
      </c>
      <c r="E974">
        <v>239</v>
      </c>
    </row>
    <row r="975" spans="1:5" x14ac:dyDescent="0.3">
      <c r="A975" s="4">
        <v>80144</v>
      </c>
      <c r="B975" s="4">
        <v>240</v>
      </c>
      <c r="D975">
        <v>55434</v>
      </c>
      <c r="E975">
        <v>238</v>
      </c>
    </row>
    <row r="976" spans="1:5" x14ac:dyDescent="0.3">
      <c r="A976" s="4">
        <v>65487</v>
      </c>
      <c r="B976" s="4">
        <v>240</v>
      </c>
      <c r="D976">
        <v>48920</v>
      </c>
      <c r="E976">
        <v>238</v>
      </c>
    </row>
    <row r="977" spans="1:5" x14ac:dyDescent="0.3">
      <c r="A977" s="4">
        <v>65487</v>
      </c>
      <c r="B977" s="4">
        <v>240</v>
      </c>
      <c r="D977">
        <v>73448</v>
      </c>
      <c r="E977">
        <v>236</v>
      </c>
    </row>
    <row r="978" spans="1:5" x14ac:dyDescent="0.3">
      <c r="A978" s="4">
        <v>65735</v>
      </c>
      <c r="B978" s="4">
        <v>239</v>
      </c>
      <c r="D978">
        <v>55635</v>
      </c>
      <c r="E978">
        <v>235</v>
      </c>
    </row>
    <row r="979" spans="1:5" x14ac:dyDescent="0.3">
      <c r="A979" s="4">
        <v>32644</v>
      </c>
      <c r="B979" s="4">
        <v>239</v>
      </c>
      <c r="D979">
        <v>51148</v>
      </c>
      <c r="E979">
        <v>235</v>
      </c>
    </row>
    <row r="980" spans="1:5" x14ac:dyDescent="0.3">
      <c r="A980" s="4">
        <v>50729</v>
      </c>
      <c r="B980" s="4">
        <v>239</v>
      </c>
      <c r="D980">
        <v>42387</v>
      </c>
      <c r="E980">
        <v>235</v>
      </c>
    </row>
    <row r="981" spans="1:5" x14ac:dyDescent="0.3">
      <c r="A981" s="4">
        <v>70951</v>
      </c>
      <c r="B981" s="4">
        <v>239</v>
      </c>
      <c r="D981">
        <v>50014</v>
      </c>
      <c r="E981">
        <v>234</v>
      </c>
    </row>
    <row r="982" spans="1:5" x14ac:dyDescent="0.3">
      <c r="A982" s="4">
        <v>55434</v>
      </c>
      <c r="B982" s="4">
        <v>238</v>
      </c>
      <c r="D982">
        <v>38201</v>
      </c>
      <c r="E982">
        <v>233</v>
      </c>
    </row>
    <row r="983" spans="1:5" x14ac:dyDescent="0.3">
      <c r="A983" s="4">
        <v>48920</v>
      </c>
      <c r="B983" s="4">
        <v>238</v>
      </c>
      <c r="D983">
        <v>46344</v>
      </c>
      <c r="E983">
        <v>233</v>
      </c>
    </row>
    <row r="984" spans="1:5" x14ac:dyDescent="0.3">
      <c r="A984" s="4">
        <v>73448</v>
      </c>
      <c r="B984" s="4">
        <v>236</v>
      </c>
      <c r="D984">
        <v>59354</v>
      </c>
      <c r="E984">
        <v>233</v>
      </c>
    </row>
    <row r="985" spans="1:5" x14ac:dyDescent="0.3">
      <c r="A985" s="4">
        <v>55635</v>
      </c>
      <c r="B985" s="4">
        <v>235</v>
      </c>
      <c r="D985">
        <v>37070</v>
      </c>
      <c r="E985">
        <v>231</v>
      </c>
    </row>
    <row r="986" spans="1:5" x14ac:dyDescent="0.3">
      <c r="A986" s="4">
        <v>51148</v>
      </c>
      <c r="B986" s="4">
        <v>235</v>
      </c>
      <c r="D986">
        <v>37070</v>
      </c>
      <c r="E986">
        <v>231</v>
      </c>
    </row>
    <row r="987" spans="1:5" x14ac:dyDescent="0.3">
      <c r="A987" s="4">
        <v>42387</v>
      </c>
      <c r="B987" s="4">
        <v>235</v>
      </c>
      <c r="D987">
        <v>69627</v>
      </c>
      <c r="E987">
        <v>231</v>
      </c>
    </row>
    <row r="988" spans="1:5" x14ac:dyDescent="0.3">
      <c r="A988" s="4">
        <v>50014</v>
      </c>
      <c r="B988" s="4">
        <v>234</v>
      </c>
      <c r="D988">
        <v>59052</v>
      </c>
      <c r="E988">
        <v>230</v>
      </c>
    </row>
    <row r="989" spans="1:5" x14ac:dyDescent="0.3">
      <c r="A989" s="4">
        <v>38201</v>
      </c>
      <c r="B989" s="4">
        <v>233</v>
      </c>
      <c r="D989">
        <v>51195</v>
      </c>
      <c r="E989">
        <v>230</v>
      </c>
    </row>
    <row r="990" spans="1:5" x14ac:dyDescent="0.3">
      <c r="A990" s="4">
        <v>46344</v>
      </c>
      <c r="B990" s="4">
        <v>233</v>
      </c>
      <c r="D990">
        <v>56386</v>
      </c>
      <c r="E990">
        <v>230</v>
      </c>
    </row>
    <row r="991" spans="1:5" x14ac:dyDescent="0.3">
      <c r="A991" s="4">
        <v>59354</v>
      </c>
      <c r="B991" s="4">
        <v>233</v>
      </c>
      <c r="D991">
        <v>53367</v>
      </c>
      <c r="E991">
        <v>229</v>
      </c>
    </row>
    <row r="992" spans="1:5" x14ac:dyDescent="0.3">
      <c r="A992" s="4">
        <v>37070</v>
      </c>
      <c r="B992" s="4">
        <v>231</v>
      </c>
      <c r="D992">
        <v>40780</v>
      </c>
      <c r="E992">
        <v>229</v>
      </c>
    </row>
    <row r="993" spans="1:5" x14ac:dyDescent="0.3">
      <c r="A993" s="4">
        <v>37070</v>
      </c>
      <c r="B993" s="4">
        <v>231</v>
      </c>
      <c r="D993">
        <v>57967</v>
      </c>
      <c r="E993">
        <v>229</v>
      </c>
    </row>
    <row r="994" spans="1:5" x14ac:dyDescent="0.3">
      <c r="A994" s="4">
        <v>69627</v>
      </c>
      <c r="B994" s="4">
        <v>231</v>
      </c>
      <c r="D994">
        <v>49678</v>
      </c>
      <c r="E994">
        <v>229</v>
      </c>
    </row>
    <row r="995" spans="1:5" hidden="1" x14ac:dyDescent="0.3">
      <c r="A995" s="4"/>
      <c r="B995" s="4">
        <v>231</v>
      </c>
      <c r="D995">
        <v>58116</v>
      </c>
      <c r="E995">
        <v>228</v>
      </c>
    </row>
    <row r="996" spans="1:5" hidden="1" x14ac:dyDescent="0.3">
      <c r="A996" s="4"/>
      <c r="B996" s="4">
        <v>230</v>
      </c>
      <c r="D996">
        <v>34445</v>
      </c>
      <c r="E996">
        <v>228</v>
      </c>
    </row>
    <row r="997" spans="1:5" x14ac:dyDescent="0.3">
      <c r="A997" s="4">
        <v>59052</v>
      </c>
      <c r="B997" s="4">
        <v>230</v>
      </c>
      <c r="D997">
        <v>71367</v>
      </c>
      <c r="E997">
        <v>227</v>
      </c>
    </row>
    <row r="998" spans="1:5" x14ac:dyDescent="0.3">
      <c r="A998" s="4">
        <v>51195</v>
      </c>
      <c r="B998" s="4">
        <v>230</v>
      </c>
      <c r="D998">
        <v>71367</v>
      </c>
      <c r="E998">
        <v>227</v>
      </c>
    </row>
    <row r="999" spans="1:5" x14ac:dyDescent="0.3">
      <c r="A999" s="4">
        <v>56386</v>
      </c>
      <c r="B999" s="4">
        <v>230</v>
      </c>
      <c r="D999">
        <v>77343</v>
      </c>
      <c r="E999">
        <v>227</v>
      </c>
    </row>
    <row r="1000" spans="1:5" x14ac:dyDescent="0.3">
      <c r="A1000" s="4">
        <v>53367</v>
      </c>
      <c r="B1000" s="4">
        <v>229</v>
      </c>
      <c r="D1000">
        <v>56559</v>
      </c>
      <c r="E1000">
        <v>226</v>
      </c>
    </row>
    <row r="1001" spans="1:5" x14ac:dyDescent="0.3">
      <c r="A1001" s="4">
        <v>40780</v>
      </c>
      <c r="B1001" s="4">
        <v>229</v>
      </c>
      <c r="D1001">
        <v>65665</v>
      </c>
      <c r="E1001">
        <v>225</v>
      </c>
    </row>
    <row r="1002" spans="1:5" x14ac:dyDescent="0.3">
      <c r="A1002" s="4">
        <v>57967</v>
      </c>
      <c r="B1002" s="4">
        <v>229</v>
      </c>
      <c r="D1002">
        <v>49166</v>
      </c>
      <c r="E1002">
        <v>224</v>
      </c>
    </row>
    <row r="1003" spans="1:5" x14ac:dyDescent="0.3">
      <c r="A1003" s="4">
        <v>49678</v>
      </c>
      <c r="B1003" s="4">
        <v>229</v>
      </c>
      <c r="D1003">
        <v>60934</v>
      </c>
      <c r="E1003">
        <v>224</v>
      </c>
    </row>
    <row r="1004" spans="1:5" x14ac:dyDescent="0.3">
      <c r="A1004" s="4">
        <v>58116</v>
      </c>
      <c r="B1004" s="4">
        <v>228</v>
      </c>
      <c r="D1004">
        <v>44377</v>
      </c>
      <c r="E1004">
        <v>224</v>
      </c>
    </row>
    <row r="1005" spans="1:5" x14ac:dyDescent="0.3">
      <c r="A1005" s="4">
        <v>34445</v>
      </c>
      <c r="B1005" s="4">
        <v>228</v>
      </c>
      <c r="D1005">
        <v>62994</v>
      </c>
      <c r="E1005">
        <v>224</v>
      </c>
    </row>
    <row r="1006" spans="1:5" x14ac:dyDescent="0.3">
      <c r="A1006" s="4">
        <v>71367</v>
      </c>
      <c r="B1006" s="4">
        <v>227</v>
      </c>
      <c r="D1006">
        <v>36930</v>
      </c>
      <c r="E1006">
        <v>223</v>
      </c>
    </row>
    <row r="1007" spans="1:5" x14ac:dyDescent="0.3">
      <c r="A1007" s="4">
        <v>71367</v>
      </c>
      <c r="B1007" s="4">
        <v>227</v>
      </c>
      <c r="D1007">
        <v>58113</v>
      </c>
      <c r="E1007">
        <v>221</v>
      </c>
    </row>
    <row r="1008" spans="1:5" x14ac:dyDescent="0.3">
      <c r="A1008" s="4">
        <v>77343</v>
      </c>
      <c r="B1008" s="4">
        <v>227</v>
      </c>
      <c r="D1008">
        <v>41551</v>
      </c>
      <c r="E1008">
        <v>220</v>
      </c>
    </row>
    <row r="1009" spans="1:5" x14ac:dyDescent="0.3">
      <c r="A1009" s="4">
        <v>56559</v>
      </c>
      <c r="B1009" s="4">
        <v>226</v>
      </c>
      <c r="D1009">
        <v>49431</v>
      </c>
      <c r="E1009">
        <v>219</v>
      </c>
    </row>
    <row r="1010" spans="1:5" x14ac:dyDescent="0.3">
      <c r="A1010" s="4">
        <v>65665</v>
      </c>
      <c r="B1010" s="4">
        <v>225</v>
      </c>
      <c r="D1010">
        <v>45183</v>
      </c>
      <c r="E1010">
        <v>219</v>
      </c>
    </row>
    <row r="1011" spans="1:5" x14ac:dyDescent="0.3">
      <c r="A1011" s="4">
        <v>49166</v>
      </c>
      <c r="B1011" s="4">
        <v>224</v>
      </c>
      <c r="D1011">
        <v>64449</v>
      </c>
      <c r="E1011">
        <v>218</v>
      </c>
    </row>
    <row r="1012" spans="1:5" x14ac:dyDescent="0.3">
      <c r="A1012" s="4">
        <v>60934</v>
      </c>
      <c r="B1012" s="4">
        <v>224</v>
      </c>
      <c r="D1012">
        <v>69755</v>
      </c>
      <c r="E1012">
        <v>217</v>
      </c>
    </row>
    <row r="1013" spans="1:5" x14ac:dyDescent="0.3">
      <c r="A1013" s="4">
        <v>44377</v>
      </c>
      <c r="B1013" s="4">
        <v>224</v>
      </c>
      <c r="D1013">
        <v>83891</v>
      </c>
      <c r="E1013">
        <v>217</v>
      </c>
    </row>
    <row r="1014" spans="1:5" x14ac:dyDescent="0.3">
      <c r="A1014" s="4">
        <v>62994</v>
      </c>
      <c r="B1014" s="4">
        <v>224</v>
      </c>
      <c r="D1014">
        <v>87195</v>
      </c>
      <c r="E1014">
        <v>217</v>
      </c>
    </row>
    <row r="1015" spans="1:5" x14ac:dyDescent="0.3">
      <c r="A1015" s="4">
        <v>36930</v>
      </c>
      <c r="B1015" s="4">
        <v>223</v>
      </c>
      <c r="D1015">
        <v>54549</v>
      </c>
      <c r="E1015">
        <v>216</v>
      </c>
    </row>
    <row r="1016" spans="1:5" x14ac:dyDescent="0.3">
      <c r="A1016" s="4">
        <v>58113</v>
      </c>
      <c r="B1016" s="4">
        <v>221</v>
      </c>
      <c r="D1016">
        <v>60714</v>
      </c>
      <c r="E1016">
        <v>216</v>
      </c>
    </row>
    <row r="1017" spans="1:5" x14ac:dyDescent="0.3">
      <c r="A1017" s="4">
        <v>41551</v>
      </c>
      <c r="B1017" s="4">
        <v>220</v>
      </c>
      <c r="D1017">
        <v>53253</v>
      </c>
      <c r="E1017">
        <v>216</v>
      </c>
    </row>
    <row r="1018" spans="1:5" x14ac:dyDescent="0.3">
      <c r="A1018" s="4">
        <v>49431</v>
      </c>
      <c r="B1018" s="4">
        <v>219</v>
      </c>
      <c r="D1018">
        <v>84196</v>
      </c>
      <c r="E1018">
        <v>215</v>
      </c>
    </row>
    <row r="1019" spans="1:5" x14ac:dyDescent="0.3">
      <c r="A1019" s="4">
        <v>45183</v>
      </c>
      <c r="B1019" s="4">
        <v>219</v>
      </c>
      <c r="D1019">
        <v>53083</v>
      </c>
      <c r="E1019">
        <v>215</v>
      </c>
    </row>
    <row r="1020" spans="1:5" x14ac:dyDescent="0.3">
      <c r="A1020" s="4">
        <v>64449</v>
      </c>
      <c r="B1020" s="4">
        <v>218</v>
      </c>
      <c r="D1020">
        <v>45837</v>
      </c>
      <c r="E1020">
        <v>215</v>
      </c>
    </row>
    <row r="1021" spans="1:5" x14ac:dyDescent="0.3">
      <c r="A1021" s="4">
        <v>69755</v>
      </c>
      <c r="B1021" s="4">
        <v>217</v>
      </c>
      <c r="D1021">
        <v>36634</v>
      </c>
      <c r="E1021">
        <v>213</v>
      </c>
    </row>
    <row r="1022" spans="1:5" x14ac:dyDescent="0.3">
      <c r="A1022" s="4">
        <v>83891</v>
      </c>
      <c r="B1022" s="4">
        <v>217</v>
      </c>
      <c r="D1022">
        <v>43057</v>
      </c>
      <c r="E1022">
        <v>213</v>
      </c>
    </row>
    <row r="1023" spans="1:5" x14ac:dyDescent="0.3">
      <c r="A1023" s="4">
        <v>87195</v>
      </c>
      <c r="B1023" s="4">
        <v>217</v>
      </c>
      <c r="D1023">
        <v>44375</v>
      </c>
      <c r="E1023">
        <v>213</v>
      </c>
    </row>
    <row r="1024" spans="1:5" x14ac:dyDescent="0.3">
      <c r="A1024" s="4">
        <v>54549</v>
      </c>
      <c r="B1024" s="4">
        <v>216</v>
      </c>
      <c r="D1024">
        <v>49967</v>
      </c>
      <c r="E1024">
        <v>212</v>
      </c>
    </row>
    <row r="1025" spans="1:5" x14ac:dyDescent="0.3">
      <c r="A1025" s="4">
        <v>60714</v>
      </c>
      <c r="B1025" s="4">
        <v>216</v>
      </c>
      <c r="D1025">
        <v>71427</v>
      </c>
      <c r="E1025">
        <v>212</v>
      </c>
    </row>
    <row r="1026" spans="1:5" x14ac:dyDescent="0.3">
      <c r="A1026" s="4">
        <v>53253</v>
      </c>
      <c r="B1026" s="4">
        <v>216</v>
      </c>
      <c r="D1026">
        <v>52332</v>
      </c>
      <c r="E1026">
        <v>212</v>
      </c>
    </row>
    <row r="1027" spans="1:5" x14ac:dyDescent="0.3">
      <c r="A1027" s="4">
        <v>84196</v>
      </c>
      <c r="B1027" s="4">
        <v>215</v>
      </c>
      <c r="D1027">
        <v>53187</v>
      </c>
      <c r="E1027">
        <v>211</v>
      </c>
    </row>
    <row r="1028" spans="1:5" x14ac:dyDescent="0.3">
      <c r="A1028" s="4">
        <v>53083</v>
      </c>
      <c r="B1028" s="4">
        <v>215</v>
      </c>
      <c r="D1028">
        <v>40344</v>
      </c>
      <c r="E1028">
        <v>210</v>
      </c>
    </row>
    <row r="1029" spans="1:5" x14ac:dyDescent="0.3">
      <c r="A1029" s="4">
        <v>45837</v>
      </c>
      <c r="B1029" s="4">
        <v>215</v>
      </c>
      <c r="D1029">
        <v>42873</v>
      </c>
      <c r="E1029">
        <v>209</v>
      </c>
    </row>
    <row r="1030" spans="1:5" x14ac:dyDescent="0.3">
      <c r="A1030" s="4">
        <v>36634</v>
      </c>
      <c r="B1030" s="4">
        <v>213</v>
      </c>
      <c r="D1030">
        <v>80336</v>
      </c>
      <c r="E1030">
        <v>209</v>
      </c>
    </row>
    <row r="1031" spans="1:5" x14ac:dyDescent="0.3">
      <c r="A1031" s="4">
        <v>43057</v>
      </c>
      <c r="B1031" s="4">
        <v>213</v>
      </c>
      <c r="D1031">
        <v>74805</v>
      </c>
      <c r="E1031">
        <v>209</v>
      </c>
    </row>
    <row r="1032" spans="1:5" x14ac:dyDescent="0.3">
      <c r="A1032" s="4">
        <v>44375</v>
      </c>
      <c r="B1032" s="4">
        <v>213</v>
      </c>
      <c r="D1032">
        <v>60905</v>
      </c>
      <c r="E1032">
        <v>208</v>
      </c>
    </row>
    <row r="1033" spans="1:5" x14ac:dyDescent="0.3">
      <c r="A1033" s="4">
        <v>49967</v>
      </c>
      <c r="B1033" s="4">
        <v>212</v>
      </c>
      <c r="D1033">
        <v>55707</v>
      </c>
      <c r="E1033">
        <v>208</v>
      </c>
    </row>
    <row r="1034" spans="1:5" x14ac:dyDescent="0.3">
      <c r="A1034" s="4">
        <v>71427</v>
      </c>
      <c r="B1034" s="4">
        <v>212</v>
      </c>
      <c r="D1034">
        <v>78497</v>
      </c>
      <c r="E1034">
        <v>207</v>
      </c>
    </row>
    <row r="1035" spans="1:5" x14ac:dyDescent="0.3">
      <c r="A1035" s="4">
        <v>52332</v>
      </c>
      <c r="B1035" s="4">
        <v>212</v>
      </c>
      <c r="D1035">
        <v>78497</v>
      </c>
      <c r="E1035">
        <v>207</v>
      </c>
    </row>
    <row r="1036" spans="1:5" x14ac:dyDescent="0.3">
      <c r="A1036" s="4">
        <v>53187</v>
      </c>
      <c r="B1036" s="4">
        <v>211</v>
      </c>
      <c r="D1036">
        <v>28973</v>
      </c>
      <c r="E1036">
        <v>206</v>
      </c>
    </row>
    <row r="1037" spans="1:5" x14ac:dyDescent="0.3">
      <c r="A1037" s="4">
        <v>40344</v>
      </c>
      <c r="B1037" s="4">
        <v>210</v>
      </c>
      <c r="D1037">
        <v>49154</v>
      </c>
      <c r="E1037">
        <v>206</v>
      </c>
    </row>
    <row r="1038" spans="1:5" x14ac:dyDescent="0.3">
      <c r="A1038" s="4">
        <v>42873</v>
      </c>
      <c r="B1038" s="4">
        <v>209</v>
      </c>
      <c r="D1038">
        <v>51390</v>
      </c>
      <c r="E1038">
        <v>205</v>
      </c>
    </row>
    <row r="1039" spans="1:5" x14ac:dyDescent="0.3">
      <c r="A1039" s="4">
        <v>80336</v>
      </c>
      <c r="B1039" s="4">
        <v>209</v>
      </c>
      <c r="D1039">
        <v>49413</v>
      </c>
      <c r="E1039">
        <v>205</v>
      </c>
    </row>
    <row r="1040" spans="1:5" x14ac:dyDescent="0.3">
      <c r="A1040" s="4">
        <v>74805</v>
      </c>
      <c r="B1040" s="4">
        <v>209</v>
      </c>
      <c r="D1040">
        <v>75342</v>
      </c>
      <c r="E1040">
        <v>204</v>
      </c>
    </row>
    <row r="1041" spans="1:5" x14ac:dyDescent="0.3">
      <c r="A1041" s="4">
        <v>60905</v>
      </c>
      <c r="B1041" s="4">
        <v>208</v>
      </c>
      <c r="D1041">
        <v>36864</v>
      </c>
      <c r="E1041">
        <v>204</v>
      </c>
    </row>
    <row r="1042" spans="1:5" x14ac:dyDescent="0.3">
      <c r="A1042" s="4">
        <v>55707</v>
      </c>
      <c r="B1042" s="4">
        <v>208</v>
      </c>
      <c r="D1042">
        <v>82623</v>
      </c>
      <c r="E1042">
        <v>204</v>
      </c>
    </row>
    <row r="1043" spans="1:5" x14ac:dyDescent="0.3">
      <c r="A1043" s="4">
        <v>78497</v>
      </c>
      <c r="B1043" s="4">
        <v>207</v>
      </c>
      <c r="D1043">
        <v>65640</v>
      </c>
      <c r="E1043">
        <v>204</v>
      </c>
    </row>
    <row r="1044" spans="1:5" x14ac:dyDescent="0.3">
      <c r="A1044" s="4">
        <v>78497</v>
      </c>
      <c r="B1044" s="4">
        <v>207</v>
      </c>
      <c r="D1044">
        <v>45207</v>
      </c>
      <c r="E1044">
        <v>203</v>
      </c>
    </row>
    <row r="1045" spans="1:5" x14ac:dyDescent="0.3">
      <c r="A1045" s="4">
        <v>28973</v>
      </c>
      <c r="B1045" s="4">
        <v>206</v>
      </c>
      <c r="D1045">
        <v>75127</v>
      </c>
      <c r="E1045">
        <v>203</v>
      </c>
    </row>
    <row r="1046" spans="1:5" x14ac:dyDescent="0.3">
      <c r="A1046" s="4">
        <v>49154</v>
      </c>
      <c r="B1046" s="4">
        <v>206</v>
      </c>
      <c r="D1046">
        <v>75127</v>
      </c>
      <c r="E1046">
        <v>203</v>
      </c>
    </row>
    <row r="1047" spans="1:5" x14ac:dyDescent="0.3">
      <c r="A1047" s="4">
        <v>51390</v>
      </c>
      <c r="B1047" s="4">
        <v>205</v>
      </c>
      <c r="D1047">
        <v>37929</v>
      </c>
      <c r="E1047">
        <v>202</v>
      </c>
    </row>
    <row r="1048" spans="1:5" x14ac:dyDescent="0.3">
      <c r="A1048" s="4">
        <v>49413</v>
      </c>
      <c r="B1048" s="4">
        <v>205</v>
      </c>
      <c r="D1048">
        <v>45143</v>
      </c>
      <c r="E1048">
        <v>202</v>
      </c>
    </row>
    <row r="1049" spans="1:5" x14ac:dyDescent="0.3">
      <c r="A1049" s="4">
        <v>75342</v>
      </c>
      <c r="B1049" s="4">
        <v>204</v>
      </c>
      <c r="D1049">
        <v>45143</v>
      </c>
      <c r="E1049">
        <v>202</v>
      </c>
    </row>
    <row r="1050" spans="1:5" x14ac:dyDescent="0.3">
      <c r="A1050" s="4">
        <v>36864</v>
      </c>
      <c r="B1050" s="4">
        <v>204</v>
      </c>
      <c r="D1050">
        <v>49767</v>
      </c>
      <c r="E1050">
        <v>202</v>
      </c>
    </row>
    <row r="1051" spans="1:5" x14ac:dyDescent="0.3">
      <c r="A1051" s="4">
        <v>82623</v>
      </c>
      <c r="B1051" s="4">
        <v>204</v>
      </c>
      <c r="D1051">
        <v>56320</v>
      </c>
      <c r="E1051">
        <v>201</v>
      </c>
    </row>
    <row r="1052" spans="1:5" x14ac:dyDescent="0.3">
      <c r="A1052" s="4">
        <v>65640</v>
      </c>
      <c r="B1052" s="4">
        <v>204</v>
      </c>
      <c r="D1052">
        <v>60544</v>
      </c>
      <c r="E1052">
        <v>201</v>
      </c>
    </row>
    <row r="1053" spans="1:5" x14ac:dyDescent="0.3">
      <c r="A1053" s="4">
        <v>45207</v>
      </c>
      <c r="B1053" s="4">
        <v>203</v>
      </c>
      <c r="D1053">
        <v>60544</v>
      </c>
      <c r="E1053">
        <v>201</v>
      </c>
    </row>
    <row r="1054" spans="1:5" x14ac:dyDescent="0.3">
      <c r="A1054" s="4">
        <v>75127</v>
      </c>
      <c r="B1054" s="4">
        <v>203</v>
      </c>
      <c r="D1054">
        <v>47320</v>
      </c>
      <c r="E1054">
        <v>200</v>
      </c>
    </row>
    <row r="1055" spans="1:5" x14ac:dyDescent="0.3">
      <c r="A1055" s="4">
        <v>75127</v>
      </c>
      <c r="B1055" s="4">
        <v>203</v>
      </c>
      <c r="D1055">
        <v>64413</v>
      </c>
      <c r="E1055">
        <v>200</v>
      </c>
    </row>
    <row r="1056" spans="1:5" x14ac:dyDescent="0.3">
      <c r="A1056" s="4">
        <v>37929</v>
      </c>
      <c r="B1056" s="4">
        <v>202</v>
      </c>
      <c r="D1056">
        <v>70932</v>
      </c>
      <c r="E1056">
        <v>200</v>
      </c>
    </row>
    <row r="1057" spans="1:5" x14ac:dyDescent="0.3">
      <c r="A1057" s="4">
        <v>45143</v>
      </c>
      <c r="B1057" s="4">
        <v>202</v>
      </c>
      <c r="D1057">
        <v>34600</v>
      </c>
      <c r="E1057">
        <v>199</v>
      </c>
    </row>
    <row r="1058" spans="1:5" x14ac:dyDescent="0.3">
      <c r="A1058" s="4">
        <v>45143</v>
      </c>
      <c r="B1058" s="4">
        <v>202</v>
      </c>
      <c r="D1058">
        <v>34600</v>
      </c>
      <c r="E1058">
        <v>199</v>
      </c>
    </row>
    <row r="1059" spans="1:5" x14ac:dyDescent="0.3">
      <c r="A1059" s="4">
        <v>49767</v>
      </c>
      <c r="B1059" s="4">
        <v>202</v>
      </c>
      <c r="D1059">
        <v>66480</v>
      </c>
      <c r="E1059">
        <v>199</v>
      </c>
    </row>
    <row r="1060" spans="1:5" x14ac:dyDescent="0.3">
      <c r="A1060" s="4">
        <v>56320</v>
      </c>
      <c r="B1060" s="4">
        <v>201</v>
      </c>
      <c r="D1060">
        <v>74268</v>
      </c>
      <c r="E1060">
        <v>199</v>
      </c>
    </row>
    <row r="1061" spans="1:5" x14ac:dyDescent="0.3">
      <c r="A1061" s="4">
        <v>60544</v>
      </c>
      <c r="B1061" s="4">
        <v>201</v>
      </c>
      <c r="D1061">
        <v>54222</v>
      </c>
      <c r="E1061">
        <v>199</v>
      </c>
    </row>
    <row r="1062" spans="1:5" x14ac:dyDescent="0.3">
      <c r="A1062" s="4">
        <v>60544</v>
      </c>
      <c r="B1062" s="4">
        <v>201</v>
      </c>
      <c r="D1062">
        <v>54058</v>
      </c>
      <c r="E1062">
        <v>198</v>
      </c>
    </row>
    <row r="1063" spans="1:5" x14ac:dyDescent="0.3">
      <c r="A1063" s="4">
        <v>47320</v>
      </c>
      <c r="B1063" s="4">
        <v>200</v>
      </c>
      <c r="D1063">
        <v>47743</v>
      </c>
      <c r="E1063">
        <v>198</v>
      </c>
    </row>
    <row r="1064" spans="1:5" x14ac:dyDescent="0.3">
      <c r="A1064" s="4">
        <v>64413</v>
      </c>
      <c r="B1064" s="4">
        <v>200</v>
      </c>
      <c r="D1064">
        <v>54753</v>
      </c>
      <c r="E1064">
        <v>197</v>
      </c>
    </row>
    <row r="1065" spans="1:5" x14ac:dyDescent="0.3">
      <c r="A1065" s="4">
        <v>70932</v>
      </c>
      <c r="B1065" s="4">
        <v>200</v>
      </c>
      <c r="D1065">
        <v>69867</v>
      </c>
      <c r="E1065">
        <v>196</v>
      </c>
    </row>
    <row r="1066" spans="1:5" x14ac:dyDescent="0.3">
      <c r="A1066" s="4">
        <v>34600</v>
      </c>
      <c r="B1066" s="4">
        <v>199</v>
      </c>
      <c r="D1066">
        <v>87000</v>
      </c>
      <c r="E1066">
        <v>196</v>
      </c>
    </row>
    <row r="1067" spans="1:5" x14ac:dyDescent="0.3">
      <c r="A1067" s="4">
        <v>34600</v>
      </c>
      <c r="B1067" s="4">
        <v>199</v>
      </c>
      <c r="D1067">
        <v>42586</v>
      </c>
      <c r="E1067">
        <v>194</v>
      </c>
    </row>
    <row r="1068" spans="1:5" x14ac:dyDescent="0.3">
      <c r="A1068" s="4">
        <v>66480</v>
      </c>
      <c r="B1068" s="4">
        <v>199</v>
      </c>
      <c r="D1068">
        <v>42586</v>
      </c>
      <c r="E1068">
        <v>194</v>
      </c>
    </row>
    <row r="1069" spans="1:5" x14ac:dyDescent="0.3">
      <c r="A1069" s="4">
        <v>74268</v>
      </c>
      <c r="B1069" s="4">
        <v>199</v>
      </c>
      <c r="D1069">
        <v>37087</v>
      </c>
      <c r="E1069">
        <v>194</v>
      </c>
    </row>
    <row r="1070" spans="1:5" x14ac:dyDescent="0.3">
      <c r="A1070" s="4">
        <v>54222</v>
      </c>
      <c r="B1070" s="4">
        <v>199</v>
      </c>
      <c r="D1070">
        <v>63033</v>
      </c>
      <c r="E1070">
        <v>194</v>
      </c>
    </row>
    <row r="1071" spans="1:5" x14ac:dyDescent="0.3">
      <c r="A1071" s="4">
        <v>54058</v>
      </c>
      <c r="B1071" s="4">
        <v>198</v>
      </c>
      <c r="D1071">
        <v>42557</v>
      </c>
      <c r="E1071">
        <v>192</v>
      </c>
    </row>
    <row r="1072" spans="1:5" x14ac:dyDescent="0.3">
      <c r="A1072" s="4">
        <v>47743</v>
      </c>
      <c r="B1072" s="4">
        <v>198</v>
      </c>
      <c r="D1072">
        <v>49494</v>
      </c>
      <c r="E1072">
        <v>191</v>
      </c>
    </row>
    <row r="1073" spans="1:5" x14ac:dyDescent="0.3">
      <c r="A1073" s="4">
        <v>54753</v>
      </c>
      <c r="B1073" s="4">
        <v>197</v>
      </c>
      <c r="D1073">
        <v>57537</v>
      </c>
      <c r="E1073">
        <v>191</v>
      </c>
    </row>
    <row r="1074" spans="1:5" x14ac:dyDescent="0.3">
      <c r="A1074" s="4">
        <v>69867</v>
      </c>
      <c r="B1074" s="4">
        <v>196</v>
      </c>
      <c r="D1074">
        <v>84835</v>
      </c>
      <c r="E1074">
        <v>189</v>
      </c>
    </row>
    <row r="1075" spans="1:5" x14ac:dyDescent="0.3">
      <c r="A1075" s="4">
        <v>87000</v>
      </c>
      <c r="B1075" s="4">
        <v>196</v>
      </c>
      <c r="D1075">
        <v>52157</v>
      </c>
      <c r="E1075">
        <v>189</v>
      </c>
    </row>
    <row r="1076" spans="1:5" x14ac:dyDescent="0.3">
      <c r="A1076" s="4">
        <v>42586</v>
      </c>
      <c r="B1076" s="4">
        <v>194</v>
      </c>
      <c r="D1076">
        <v>58275</v>
      </c>
      <c r="E1076">
        <v>189</v>
      </c>
    </row>
    <row r="1077" spans="1:5" x14ac:dyDescent="0.3">
      <c r="A1077" s="4">
        <v>42586</v>
      </c>
      <c r="B1077" s="4">
        <v>194</v>
      </c>
      <c r="D1077">
        <v>46231</v>
      </c>
      <c r="E1077">
        <v>189</v>
      </c>
    </row>
    <row r="1078" spans="1:5" x14ac:dyDescent="0.3">
      <c r="A1078" s="4">
        <v>37087</v>
      </c>
      <c r="B1078" s="4">
        <v>194</v>
      </c>
      <c r="D1078">
        <v>45736</v>
      </c>
      <c r="E1078">
        <v>188</v>
      </c>
    </row>
    <row r="1079" spans="1:5" x14ac:dyDescent="0.3">
      <c r="A1079" s="4">
        <v>63033</v>
      </c>
      <c r="B1079" s="4">
        <v>194</v>
      </c>
      <c r="D1079">
        <v>70337</v>
      </c>
      <c r="E1079">
        <v>187</v>
      </c>
    </row>
    <row r="1080" spans="1:5" x14ac:dyDescent="0.3">
      <c r="A1080" s="4">
        <v>42557</v>
      </c>
      <c r="B1080" s="4">
        <v>192</v>
      </c>
      <c r="D1080">
        <v>44010</v>
      </c>
      <c r="E1080">
        <v>186</v>
      </c>
    </row>
    <row r="1081" spans="1:5" x14ac:dyDescent="0.3">
      <c r="A1081" s="4">
        <v>49494</v>
      </c>
      <c r="B1081" s="4">
        <v>191</v>
      </c>
      <c r="D1081">
        <v>54198</v>
      </c>
      <c r="E1081">
        <v>185</v>
      </c>
    </row>
    <row r="1082" spans="1:5" x14ac:dyDescent="0.3">
      <c r="A1082" s="4">
        <v>57537</v>
      </c>
      <c r="B1082" s="4">
        <v>191</v>
      </c>
      <c r="D1082">
        <v>52413</v>
      </c>
      <c r="E1082">
        <v>185</v>
      </c>
    </row>
    <row r="1083" spans="1:5" x14ac:dyDescent="0.3">
      <c r="A1083" s="4">
        <v>84835</v>
      </c>
      <c r="B1083" s="4">
        <v>189</v>
      </c>
      <c r="D1083">
        <v>46310</v>
      </c>
      <c r="E1083">
        <v>185</v>
      </c>
    </row>
    <row r="1084" spans="1:5" x14ac:dyDescent="0.3">
      <c r="A1084" s="4">
        <v>52157</v>
      </c>
      <c r="B1084" s="4">
        <v>189</v>
      </c>
      <c r="D1084">
        <v>73170</v>
      </c>
      <c r="E1084">
        <v>184</v>
      </c>
    </row>
    <row r="1085" spans="1:5" x14ac:dyDescent="0.3">
      <c r="A1085" s="4">
        <v>58275</v>
      </c>
      <c r="B1085" s="4">
        <v>189</v>
      </c>
      <c r="D1085">
        <v>82017</v>
      </c>
      <c r="E1085">
        <v>184</v>
      </c>
    </row>
    <row r="1086" spans="1:5" x14ac:dyDescent="0.3">
      <c r="A1086" s="4">
        <v>46231</v>
      </c>
      <c r="B1086" s="4">
        <v>189</v>
      </c>
      <c r="D1086">
        <v>71866</v>
      </c>
      <c r="E1086">
        <v>184</v>
      </c>
    </row>
    <row r="1087" spans="1:5" x14ac:dyDescent="0.3">
      <c r="A1087" s="4">
        <v>45736</v>
      </c>
      <c r="B1087" s="4">
        <v>188</v>
      </c>
      <c r="D1087">
        <v>47353</v>
      </c>
      <c r="E1087">
        <v>184</v>
      </c>
    </row>
    <row r="1088" spans="1:5" hidden="1" x14ac:dyDescent="0.3">
      <c r="A1088" s="4"/>
      <c r="B1088" s="4">
        <v>187</v>
      </c>
      <c r="D1088">
        <v>51267</v>
      </c>
      <c r="E1088">
        <v>183</v>
      </c>
    </row>
    <row r="1089" spans="1:5" x14ac:dyDescent="0.3">
      <c r="A1089" s="4">
        <v>70337</v>
      </c>
      <c r="B1089" s="4">
        <v>187</v>
      </c>
      <c r="D1089">
        <v>44267</v>
      </c>
      <c r="E1089">
        <v>183</v>
      </c>
    </row>
    <row r="1090" spans="1:5" x14ac:dyDescent="0.3">
      <c r="A1090" s="4">
        <v>44010</v>
      </c>
      <c r="B1090" s="4">
        <v>186</v>
      </c>
      <c r="D1090">
        <v>81320</v>
      </c>
      <c r="E1090">
        <v>183</v>
      </c>
    </row>
    <row r="1091" spans="1:5" x14ac:dyDescent="0.3">
      <c r="A1091" s="4">
        <v>54198</v>
      </c>
      <c r="B1091" s="4">
        <v>185</v>
      </c>
      <c r="D1091">
        <v>72940</v>
      </c>
      <c r="E1091">
        <v>182</v>
      </c>
    </row>
    <row r="1092" spans="1:5" x14ac:dyDescent="0.3">
      <c r="A1092" s="4">
        <v>52413</v>
      </c>
      <c r="B1092" s="4">
        <v>185</v>
      </c>
      <c r="D1092">
        <v>44551</v>
      </c>
      <c r="E1092">
        <v>182</v>
      </c>
    </row>
    <row r="1093" spans="1:5" x14ac:dyDescent="0.3">
      <c r="A1093" s="4">
        <v>46310</v>
      </c>
      <c r="B1093" s="4">
        <v>185</v>
      </c>
      <c r="D1093">
        <v>57113</v>
      </c>
      <c r="E1093">
        <v>182</v>
      </c>
    </row>
    <row r="1094" spans="1:5" x14ac:dyDescent="0.3">
      <c r="A1094" s="4">
        <v>73170</v>
      </c>
      <c r="B1094" s="4">
        <v>184</v>
      </c>
      <c r="D1094">
        <v>62159</v>
      </c>
      <c r="E1094">
        <v>182</v>
      </c>
    </row>
    <row r="1095" spans="1:5" x14ac:dyDescent="0.3">
      <c r="A1095" s="4">
        <v>82017</v>
      </c>
      <c r="B1095" s="4">
        <v>184</v>
      </c>
      <c r="D1095">
        <v>68805</v>
      </c>
      <c r="E1095">
        <v>182</v>
      </c>
    </row>
    <row r="1096" spans="1:5" x14ac:dyDescent="0.3">
      <c r="A1096" s="4">
        <v>71866</v>
      </c>
      <c r="B1096" s="4">
        <v>184</v>
      </c>
      <c r="D1096">
        <v>57100</v>
      </c>
      <c r="E1096">
        <v>181</v>
      </c>
    </row>
    <row r="1097" spans="1:5" x14ac:dyDescent="0.3">
      <c r="A1097" s="4">
        <v>47353</v>
      </c>
      <c r="B1097" s="4">
        <v>184</v>
      </c>
      <c r="D1097">
        <v>72063</v>
      </c>
      <c r="E1097">
        <v>180</v>
      </c>
    </row>
    <row r="1098" spans="1:5" x14ac:dyDescent="0.3">
      <c r="A1098" s="4">
        <v>51267</v>
      </c>
      <c r="B1098" s="4">
        <v>183</v>
      </c>
      <c r="D1098">
        <v>64713</v>
      </c>
      <c r="E1098">
        <v>180</v>
      </c>
    </row>
    <row r="1099" spans="1:5" x14ac:dyDescent="0.3">
      <c r="A1099" s="4">
        <v>44267</v>
      </c>
      <c r="B1099" s="4">
        <v>183</v>
      </c>
      <c r="D1099">
        <v>81698</v>
      </c>
      <c r="E1099">
        <v>179</v>
      </c>
    </row>
    <row r="1100" spans="1:5" x14ac:dyDescent="0.3">
      <c r="A1100" s="4">
        <v>81320</v>
      </c>
      <c r="B1100" s="4">
        <v>183</v>
      </c>
      <c r="D1100">
        <v>30522</v>
      </c>
      <c r="E1100">
        <v>179</v>
      </c>
    </row>
    <row r="1101" spans="1:5" x14ac:dyDescent="0.3">
      <c r="A1101" s="4">
        <v>72940</v>
      </c>
      <c r="B1101" s="4">
        <v>182</v>
      </c>
      <c r="D1101">
        <v>86836</v>
      </c>
      <c r="E1101">
        <v>179</v>
      </c>
    </row>
    <row r="1102" spans="1:5" x14ac:dyDescent="0.3">
      <c r="A1102" s="4">
        <v>44551</v>
      </c>
      <c r="B1102" s="4">
        <v>182</v>
      </c>
      <c r="D1102">
        <v>42691</v>
      </c>
      <c r="E1102">
        <v>179</v>
      </c>
    </row>
    <row r="1103" spans="1:5" x14ac:dyDescent="0.3">
      <c r="A1103" s="4">
        <v>57113</v>
      </c>
      <c r="B1103" s="4">
        <v>182</v>
      </c>
      <c r="D1103">
        <v>54252</v>
      </c>
      <c r="E1103">
        <v>178</v>
      </c>
    </row>
    <row r="1104" spans="1:5" x14ac:dyDescent="0.3">
      <c r="A1104" s="4">
        <v>62159</v>
      </c>
      <c r="B1104" s="4">
        <v>182</v>
      </c>
      <c r="D1104">
        <v>59481</v>
      </c>
      <c r="E1104">
        <v>178</v>
      </c>
    </row>
    <row r="1105" spans="1:5" x14ac:dyDescent="0.3">
      <c r="A1105" s="4">
        <v>68805</v>
      </c>
      <c r="B1105" s="4">
        <v>182</v>
      </c>
      <c r="D1105">
        <v>43776</v>
      </c>
      <c r="E1105">
        <v>177</v>
      </c>
    </row>
    <row r="1106" spans="1:5" x14ac:dyDescent="0.3">
      <c r="A1106" s="4">
        <v>57100</v>
      </c>
      <c r="B1106" s="4">
        <v>181</v>
      </c>
      <c r="D1106">
        <v>63998</v>
      </c>
      <c r="E1106">
        <v>176</v>
      </c>
    </row>
    <row r="1107" spans="1:5" x14ac:dyDescent="0.3">
      <c r="A1107" s="4">
        <v>72063</v>
      </c>
      <c r="B1107" s="4">
        <v>180</v>
      </c>
      <c r="D1107">
        <v>53230</v>
      </c>
      <c r="E1107">
        <v>176</v>
      </c>
    </row>
    <row r="1108" spans="1:5" x14ac:dyDescent="0.3">
      <c r="A1108" s="4">
        <v>64713</v>
      </c>
      <c r="B1108" s="4">
        <v>180</v>
      </c>
      <c r="D1108">
        <v>42081</v>
      </c>
      <c r="E1108">
        <v>175</v>
      </c>
    </row>
    <row r="1109" spans="1:5" x14ac:dyDescent="0.3">
      <c r="A1109" s="4">
        <v>81698</v>
      </c>
      <c r="B1109" s="4">
        <v>179</v>
      </c>
      <c r="D1109">
        <v>48799</v>
      </c>
      <c r="E1109">
        <v>174</v>
      </c>
    </row>
    <row r="1110" spans="1:5" x14ac:dyDescent="0.3">
      <c r="A1110" s="4">
        <v>30522</v>
      </c>
      <c r="B1110" s="4">
        <v>179</v>
      </c>
      <c r="D1110">
        <v>54006</v>
      </c>
      <c r="E1110">
        <v>174</v>
      </c>
    </row>
    <row r="1111" spans="1:5" x14ac:dyDescent="0.3">
      <c r="A1111" s="4">
        <v>86836</v>
      </c>
      <c r="B1111" s="4">
        <v>179</v>
      </c>
      <c r="D1111">
        <v>53359</v>
      </c>
      <c r="E1111">
        <v>173</v>
      </c>
    </row>
    <row r="1112" spans="1:5" x14ac:dyDescent="0.3">
      <c r="A1112" s="4">
        <v>42691</v>
      </c>
      <c r="B1112" s="4">
        <v>179</v>
      </c>
      <c r="D1112">
        <v>48150</v>
      </c>
      <c r="E1112">
        <v>173</v>
      </c>
    </row>
    <row r="1113" spans="1:5" x14ac:dyDescent="0.3">
      <c r="A1113" s="4">
        <v>54252</v>
      </c>
      <c r="B1113" s="4">
        <v>178</v>
      </c>
      <c r="D1113">
        <v>37774</v>
      </c>
      <c r="E1113">
        <v>173</v>
      </c>
    </row>
    <row r="1114" spans="1:5" x14ac:dyDescent="0.3">
      <c r="A1114" s="4">
        <v>59481</v>
      </c>
      <c r="B1114" s="4">
        <v>178</v>
      </c>
      <c r="D1114">
        <v>76800</v>
      </c>
      <c r="E1114">
        <v>173</v>
      </c>
    </row>
    <row r="1115" spans="1:5" x14ac:dyDescent="0.3">
      <c r="A1115" s="4">
        <v>43776</v>
      </c>
      <c r="B1115" s="4">
        <v>177</v>
      </c>
      <c r="D1115">
        <v>54984</v>
      </c>
      <c r="E1115">
        <v>173</v>
      </c>
    </row>
    <row r="1116" spans="1:5" x14ac:dyDescent="0.3">
      <c r="A1116" s="4">
        <v>63998</v>
      </c>
      <c r="B1116" s="4">
        <v>176</v>
      </c>
      <c r="D1116">
        <v>58293</v>
      </c>
      <c r="E1116">
        <v>173</v>
      </c>
    </row>
    <row r="1117" spans="1:5" x14ac:dyDescent="0.3">
      <c r="A1117" s="4">
        <v>53230</v>
      </c>
      <c r="B1117" s="4">
        <v>176</v>
      </c>
      <c r="D1117">
        <v>36715</v>
      </c>
      <c r="E1117">
        <v>172</v>
      </c>
    </row>
    <row r="1118" spans="1:5" x14ac:dyDescent="0.3">
      <c r="A1118" s="4">
        <v>42081</v>
      </c>
      <c r="B1118" s="4">
        <v>175</v>
      </c>
      <c r="D1118">
        <v>38513</v>
      </c>
      <c r="E1118">
        <v>172</v>
      </c>
    </row>
    <row r="1119" spans="1:5" x14ac:dyDescent="0.3">
      <c r="A1119" s="4">
        <v>48799</v>
      </c>
      <c r="B1119" s="4">
        <v>174</v>
      </c>
      <c r="D1119">
        <v>46998</v>
      </c>
      <c r="E1119">
        <v>172</v>
      </c>
    </row>
    <row r="1120" spans="1:5" x14ac:dyDescent="0.3">
      <c r="A1120" s="4">
        <v>54006</v>
      </c>
      <c r="B1120" s="4">
        <v>174</v>
      </c>
      <c r="D1120">
        <v>65748</v>
      </c>
      <c r="E1120">
        <v>172</v>
      </c>
    </row>
    <row r="1121" spans="1:5" x14ac:dyDescent="0.3">
      <c r="A1121" s="4">
        <v>53359</v>
      </c>
      <c r="B1121" s="4">
        <v>173</v>
      </c>
      <c r="D1121">
        <v>47352</v>
      </c>
      <c r="E1121">
        <v>172</v>
      </c>
    </row>
    <row r="1122" spans="1:5" x14ac:dyDescent="0.3">
      <c r="A1122" s="4">
        <v>48150</v>
      </c>
      <c r="B1122" s="4">
        <v>173</v>
      </c>
      <c r="D1122">
        <v>47352</v>
      </c>
      <c r="E1122">
        <v>172</v>
      </c>
    </row>
    <row r="1123" spans="1:5" x14ac:dyDescent="0.3">
      <c r="A1123" s="4">
        <v>37774</v>
      </c>
      <c r="B1123" s="4">
        <v>173</v>
      </c>
      <c r="D1123">
        <v>54137</v>
      </c>
      <c r="E1123">
        <v>171</v>
      </c>
    </row>
    <row r="1124" spans="1:5" x14ac:dyDescent="0.3">
      <c r="A1124" s="4">
        <v>76800</v>
      </c>
      <c r="B1124" s="4">
        <v>173</v>
      </c>
      <c r="D1124">
        <v>40101</v>
      </c>
      <c r="E1124">
        <v>171</v>
      </c>
    </row>
    <row r="1125" spans="1:5" x14ac:dyDescent="0.3">
      <c r="A1125" s="4">
        <v>54984</v>
      </c>
      <c r="B1125" s="4">
        <v>173</v>
      </c>
      <c r="D1125">
        <v>41443</v>
      </c>
      <c r="E1125">
        <v>171</v>
      </c>
    </row>
    <row r="1126" spans="1:5" x14ac:dyDescent="0.3">
      <c r="A1126" s="4">
        <v>58293</v>
      </c>
      <c r="B1126" s="4">
        <v>173</v>
      </c>
      <c r="D1126">
        <v>47009</v>
      </c>
      <c r="E1126">
        <v>171</v>
      </c>
    </row>
    <row r="1127" spans="1:5" x14ac:dyDescent="0.3">
      <c r="A1127" s="4">
        <v>36715</v>
      </c>
      <c r="B1127" s="4">
        <v>172</v>
      </c>
      <c r="D1127">
        <v>46692</v>
      </c>
      <c r="E1127">
        <v>170</v>
      </c>
    </row>
    <row r="1128" spans="1:5" x14ac:dyDescent="0.3">
      <c r="A1128" s="4">
        <v>38513</v>
      </c>
      <c r="B1128" s="4">
        <v>172</v>
      </c>
      <c r="D1128">
        <v>94871</v>
      </c>
      <c r="E1128">
        <v>169</v>
      </c>
    </row>
    <row r="1129" spans="1:5" x14ac:dyDescent="0.3">
      <c r="A1129" s="4">
        <v>46998</v>
      </c>
      <c r="B1129" s="4">
        <v>172</v>
      </c>
      <c r="D1129">
        <v>102692</v>
      </c>
      <c r="E1129">
        <v>168</v>
      </c>
    </row>
    <row r="1130" spans="1:5" x14ac:dyDescent="0.3">
      <c r="A1130" s="4">
        <v>65748</v>
      </c>
      <c r="B1130" s="4">
        <v>172</v>
      </c>
      <c r="D1130">
        <v>61905</v>
      </c>
      <c r="E1130">
        <v>167</v>
      </c>
    </row>
    <row r="1131" spans="1:5" x14ac:dyDescent="0.3">
      <c r="A1131" s="4">
        <v>47352</v>
      </c>
      <c r="B1131" s="4">
        <v>172</v>
      </c>
      <c r="D1131">
        <v>44602</v>
      </c>
      <c r="E1131">
        <v>167</v>
      </c>
    </row>
    <row r="1132" spans="1:5" x14ac:dyDescent="0.3">
      <c r="A1132" s="4">
        <v>47352</v>
      </c>
      <c r="B1132" s="4">
        <v>172</v>
      </c>
      <c r="D1132">
        <v>32727</v>
      </c>
      <c r="E1132">
        <v>167</v>
      </c>
    </row>
    <row r="1133" spans="1:5" x14ac:dyDescent="0.3">
      <c r="A1133" s="4">
        <v>54137</v>
      </c>
      <c r="B1133" s="4">
        <v>171</v>
      </c>
      <c r="D1133">
        <v>84953</v>
      </c>
      <c r="E1133">
        <v>167</v>
      </c>
    </row>
    <row r="1134" spans="1:5" x14ac:dyDescent="0.3">
      <c r="A1134" s="4">
        <v>40101</v>
      </c>
      <c r="B1134" s="4">
        <v>171</v>
      </c>
      <c r="D1134">
        <v>37150</v>
      </c>
      <c r="E1134">
        <v>167</v>
      </c>
    </row>
    <row r="1135" spans="1:5" x14ac:dyDescent="0.3">
      <c r="A1135" s="4">
        <v>41443</v>
      </c>
      <c r="B1135" s="4">
        <v>171</v>
      </c>
      <c r="D1135">
        <v>47175</v>
      </c>
      <c r="E1135">
        <v>167</v>
      </c>
    </row>
    <row r="1136" spans="1:5" x14ac:dyDescent="0.3">
      <c r="A1136" s="4">
        <v>47009</v>
      </c>
      <c r="B1136" s="4">
        <v>171</v>
      </c>
      <c r="D1136">
        <v>44159</v>
      </c>
      <c r="E1136">
        <v>167</v>
      </c>
    </row>
    <row r="1137" spans="1:5" x14ac:dyDescent="0.3">
      <c r="A1137" s="4">
        <v>46692</v>
      </c>
      <c r="B1137" s="4">
        <v>170</v>
      </c>
      <c r="D1137">
        <v>62905</v>
      </c>
      <c r="E1137">
        <v>166</v>
      </c>
    </row>
    <row r="1138" spans="1:5" x14ac:dyDescent="0.3">
      <c r="A1138" s="4">
        <v>94871</v>
      </c>
      <c r="B1138" s="4">
        <v>169</v>
      </c>
      <c r="D1138">
        <v>49669</v>
      </c>
      <c r="E1138">
        <v>166</v>
      </c>
    </row>
    <row r="1139" spans="1:5" x14ac:dyDescent="0.3">
      <c r="A1139" s="4">
        <v>102692</v>
      </c>
      <c r="B1139" s="4">
        <v>168</v>
      </c>
      <c r="D1139">
        <v>39552</v>
      </c>
      <c r="E1139">
        <v>165</v>
      </c>
    </row>
    <row r="1140" spans="1:5" x14ac:dyDescent="0.3">
      <c r="A1140" s="4">
        <v>61905</v>
      </c>
      <c r="B1140" s="4">
        <v>167</v>
      </c>
      <c r="D1140">
        <v>38988</v>
      </c>
      <c r="E1140">
        <v>164</v>
      </c>
    </row>
    <row r="1141" spans="1:5" x14ac:dyDescent="0.3">
      <c r="A1141" s="4">
        <v>44602</v>
      </c>
      <c r="B1141" s="4">
        <v>167</v>
      </c>
      <c r="D1141">
        <v>62535</v>
      </c>
      <c r="E1141">
        <v>163</v>
      </c>
    </row>
    <row r="1142" spans="1:5" x14ac:dyDescent="0.3">
      <c r="A1142" s="4">
        <v>32727</v>
      </c>
      <c r="B1142" s="4">
        <v>167</v>
      </c>
      <c r="D1142">
        <v>81361</v>
      </c>
      <c r="E1142">
        <v>163</v>
      </c>
    </row>
    <row r="1143" spans="1:5" x14ac:dyDescent="0.3">
      <c r="A1143" s="4">
        <v>84953</v>
      </c>
      <c r="B1143" s="4">
        <v>167</v>
      </c>
      <c r="D1143">
        <v>81361</v>
      </c>
      <c r="E1143">
        <v>163</v>
      </c>
    </row>
    <row r="1144" spans="1:5" x14ac:dyDescent="0.3">
      <c r="A1144" s="4">
        <v>37150</v>
      </c>
      <c r="B1144" s="4">
        <v>167</v>
      </c>
      <c r="D1144">
        <v>88097</v>
      </c>
      <c r="E1144">
        <v>163</v>
      </c>
    </row>
    <row r="1145" spans="1:5" x14ac:dyDescent="0.3">
      <c r="A1145" s="4">
        <v>47175</v>
      </c>
      <c r="B1145" s="4">
        <v>167</v>
      </c>
      <c r="D1145">
        <v>46463</v>
      </c>
      <c r="E1145">
        <v>163</v>
      </c>
    </row>
    <row r="1146" spans="1:5" x14ac:dyDescent="0.3">
      <c r="A1146" s="4">
        <v>44159</v>
      </c>
      <c r="B1146" s="4">
        <v>167</v>
      </c>
      <c r="D1146">
        <v>54197</v>
      </c>
      <c r="E1146">
        <v>162</v>
      </c>
    </row>
    <row r="1147" spans="1:5" x14ac:dyDescent="0.3">
      <c r="A1147" s="4">
        <v>62905</v>
      </c>
      <c r="B1147" s="4">
        <v>166</v>
      </c>
      <c r="D1147">
        <v>61825</v>
      </c>
      <c r="E1147">
        <v>162</v>
      </c>
    </row>
    <row r="1148" spans="1:5" x14ac:dyDescent="0.3">
      <c r="A1148" s="4">
        <v>49669</v>
      </c>
      <c r="B1148" s="4">
        <v>166</v>
      </c>
      <c r="D1148">
        <v>61825</v>
      </c>
      <c r="E1148">
        <v>162</v>
      </c>
    </row>
    <row r="1149" spans="1:5" x14ac:dyDescent="0.3">
      <c r="A1149" s="4">
        <v>39552</v>
      </c>
      <c r="B1149" s="4">
        <v>165</v>
      </c>
      <c r="D1149">
        <v>47682</v>
      </c>
      <c r="E1149">
        <v>162</v>
      </c>
    </row>
    <row r="1150" spans="1:5" x14ac:dyDescent="0.3">
      <c r="A1150" s="4">
        <v>38988</v>
      </c>
      <c r="B1150" s="4">
        <v>164</v>
      </c>
      <c r="D1150">
        <v>71488</v>
      </c>
      <c r="E1150">
        <v>162</v>
      </c>
    </row>
    <row r="1151" spans="1:5" x14ac:dyDescent="0.3">
      <c r="A1151" s="4">
        <v>62535</v>
      </c>
      <c r="B1151" s="4">
        <v>163</v>
      </c>
      <c r="D1151">
        <v>45006</v>
      </c>
      <c r="E1151">
        <v>162</v>
      </c>
    </row>
    <row r="1152" spans="1:5" x14ac:dyDescent="0.3">
      <c r="A1152" s="4">
        <v>81361</v>
      </c>
      <c r="B1152" s="4">
        <v>163</v>
      </c>
      <c r="D1152">
        <v>67472</v>
      </c>
      <c r="E1152">
        <v>162</v>
      </c>
    </row>
    <row r="1153" spans="1:5" x14ac:dyDescent="0.3">
      <c r="A1153" s="4">
        <v>81361</v>
      </c>
      <c r="B1153" s="4">
        <v>163</v>
      </c>
      <c r="D1153">
        <v>91172</v>
      </c>
      <c r="E1153">
        <v>162</v>
      </c>
    </row>
    <row r="1154" spans="1:5" x14ac:dyDescent="0.3">
      <c r="A1154" s="4">
        <v>88097</v>
      </c>
      <c r="B1154" s="4">
        <v>163</v>
      </c>
      <c r="D1154">
        <v>55267</v>
      </c>
      <c r="E1154">
        <v>161</v>
      </c>
    </row>
    <row r="1155" spans="1:5" x14ac:dyDescent="0.3">
      <c r="A1155" s="4">
        <v>46463</v>
      </c>
      <c r="B1155" s="4">
        <v>163</v>
      </c>
      <c r="D1155">
        <v>70165</v>
      </c>
      <c r="E1155">
        <v>161</v>
      </c>
    </row>
    <row r="1156" spans="1:5" x14ac:dyDescent="0.3">
      <c r="A1156" s="4">
        <v>54197</v>
      </c>
      <c r="B1156" s="4">
        <v>162</v>
      </c>
      <c r="D1156">
        <v>53034</v>
      </c>
      <c r="E1156">
        <v>160</v>
      </c>
    </row>
    <row r="1157" spans="1:5" x14ac:dyDescent="0.3">
      <c r="A1157" s="4">
        <v>61825</v>
      </c>
      <c r="B1157" s="4">
        <v>162</v>
      </c>
      <c r="D1157">
        <v>80910</v>
      </c>
      <c r="E1157">
        <v>160</v>
      </c>
    </row>
    <row r="1158" spans="1:5" x14ac:dyDescent="0.3">
      <c r="A1158" s="4">
        <v>61825</v>
      </c>
      <c r="B1158" s="4">
        <v>162</v>
      </c>
      <c r="D1158">
        <v>44911</v>
      </c>
      <c r="E1158">
        <v>159</v>
      </c>
    </row>
    <row r="1159" spans="1:5" x14ac:dyDescent="0.3">
      <c r="A1159" s="4">
        <v>47682</v>
      </c>
      <c r="B1159" s="4">
        <v>162</v>
      </c>
      <c r="D1159">
        <v>57107</v>
      </c>
      <c r="E1159">
        <v>159</v>
      </c>
    </row>
    <row r="1160" spans="1:5" x14ac:dyDescent="0.3">
      <c r="A1160" s="4">
        <v>71488</v>
      </c>
      <c r="B1160" s="4">
        <v>162</v>
      </c>
      <c r="D1160">
        <v>42731</v>
      </c>
      <c r="E1160">
        <v>159</v>
      </c>
    </row>
    <row r="1161" spans="1:5" x14ac:dyDescent="0.3">
      <c r="A1161" s="4">
        <v>45006</v>
      </c>
      <c r="B1161" s="4">
        <v>162</v>
      </c>
      <c r="D1161">
        <v>48178</v>
      </c>
      <c r="E1161">
        <v>159</v>
      </c>
    </row>
    <row r="1162" spans="1:5" x14ac:dyDescent="0.3">
      <c r="A1162" s="4">
        <v>67472</v>
      </c>
      <c r="B1162" s="4">
        <v>162</v>
      </c>
      <c r="D1162">
        <v>72967</v>
      </c>
      <c r="E1162">
        <v>158</v>
      </c>
    </row>
    <row r="1163" spans="1:5" x14ac:dyDescent="0.3">
      <c r="A1163" s="4">
        <v>91172</v>
      </c>
      <c r="B1163" s="4">
        <v>162</v>
      </c>
      <c r="D1163">
        <v>53761</v>
      </c>
      <c r="E1163">
        <v>158</v>
      </c>
    </row>
    <row r="1164" spans="1:5" x14ac:dyDescent="0.3">
      <c r="A1164" s="4">
        <v>55267</v>
      </c>
      <c r="B1164" s="4">
        <v>161</v>
      </c>
      <c r="D1164">
        <v>57100</v>
      </c>
      <c r="E1164">
        <v>158</v>
      </c>
    </row>
    <row r="1165" spans="1:5" x14ac:dyDescent="0.3">
      <c r="A1165" s="4">
        <v>70165</v>
      </c>
      <c r="B1165" s="4">
        <v>161</v>
      </c>
      <c r="D1165">
        <v>34968</v>
      </c>
      <c r="E1165">
        <v>158</v>
      </c>
    </row>
    <row r="1166" spans="1:5" hidden="1" x14ac:dyDescent="0.3">
      <c r="A1166" s="4"/>
      <c r="B1166" s="4">
        <v>161</v>
      </c>
      <c r="D1166">
        <v>78028</v>
      </c>
      <c r="E1166">
        <v>158</v>
      </c>
    </row>
    <row r="1167" spans="1:5" x14ac:dyDescent="0.3">
      <c r="A1167" s="4">
        <v>53034</v>
      </c>
      <c r="B1167" s="4">
        <v>160</v>
      </c>
      <c r="D1167">
        <v>35893</v>
      </c>
      <c r="E1167">
        <v>158</v>
      </c>
    </row>
    <row r="1168" spans="1:5" x14ac:dyDescent="0.3">
      <c r="A1168" s="4">
        <v>80910</v>
      </c>
      <c r="B1168" s="4">
        <v>160</v>
      </c>
      <c r="D1168">
        <v>36130</v>
      </c>
      <c r="E1168">
        <v>157</v>
      </c>
    </row>
    <row r="1169" spans="1:5" x14ac:dyDescent="0.3">
      <c r="A1169" s="4">
        <v>44911</v>
      </c>
      <c r="B1169" s="4">
        <v>159</v>
      </c>
      <c r="D1169">
        <v>56721</v>
      </c>
      <c r="E1169">
        <v>157</v>
      </c>
    </row>
    <row r="1170" spans="1:5" x14ac:dyDescent="0.3">
      <c r="A1170" s="4">
        <v>57107</v>
      </c>
      <c r="B1170" s="4">
        <v>159</v>
      </c>
      <c r="D1170">
        <v>42607</v>
      </c>
      <c r="E1170">
        <v>156</v>
      </c>
    </row>
    <row r="1171" spans="1:5" x14ac:dyDescent="0.3">
      <c r="A1171" s="4">
        <v>42731</v>
      </c>
      <c r="B1171" s="4">
        <v>159</v>
      </c>
      <c r="D1171">
        <v>65808</v>
      </c>
      <c r="E1171">
        <v>155</v>
      </c>
    </row>
    <row r="1172" spans="1:5" x14ac:dyDescent="0.3">
      <c r="A1172" s="4">
        <v>48178</v>
      </c>
      <c r="B1172" s="4">
        <v>159</v>
      </c>
      <c r="D1172">
        <v>30732</v>
      </c>
      <c r="E1172">
        <v>155</v>
      </c>
    </row>
    <row r="1173" spans="1:5" x14ac:dyDescent="0.3">
      <c r="A1173" s="4">
        <v>72967</v>
      </c>
      <c r="B1173" s="4">
        <v>158</v>
      </c>
      <c r="D1173">
        <v>54998</v>
      </c>
      <c r="E1173">
        <v>154</v>
      </c>
    </row>
    <row r="1174" spans="1:5" x14ac:dyDescent="0.3">
      <c r="A1174" s="4">
        <v>53761</v>
      </c>
      <c r="B1174" s="4">
        <v>158</v>
      </c>
      <c r="D1174">
        <v>42670</v>
      </c>
      <c r="E1174">
        <v>154</v>
      </c>
    </row>
    <row r="1175" spans="1:5" x14ac:dyDescent="0.3">
      <c r="A1175" s="4">
        <v>57100</v>
      </c>
      <c r="B1175" s="4">
        <v>158</v>
      </c>
      <c r="D1175">
        <v>40590</v>
      </c>
      <c r="E1175">
        <v>154</v>
      </c>
    </row>
    <row r="1176" spans="1:5" x14ac:dyDescent="0.3">
      <c r="A1176" s="4">
        <v>34968</v>
      </c>
      <c r="B1176" s="4">
        <v>158</v>
      </c>
      <c r="D1176">
        <v>40590</v>
      </c>
      <c r="E1176">
        <v>154</v>
      </c>
    </row>
    <row r="1177" spans="1:5" x14ac:dyDescent="0.3">
      <c r="A1177" s="4">
        <v>78028</v>
      </c>
      <c r="B1177" s="4">
        <v>158</v>
      </c>
      <c r="D1177">
        <v>30168</v>
      </c>
      <c r="E1177">
        <v>154</v>
      </c>
    </row>
    <row r="1178" spans="1:5" x14ac:dyDescent="0.3">
      <c r="A1178" s="4">
        <v>35893</v>
      </c>
      <c r="B1178" s="4">
        <v>158</v>
      </c>
      <c r="D1178">
        <v>46904</v>
      </c>
      <c r="E1178">
        <v>153</v>
      </c>
    </row>
    <row r="1179" spans="1:5" x14ac:dyDescent="0.3">
      <c r="A1179" s="4">
        <v>36130</v>
      </c>
      <c r="B1179" s="4">
        <v>157</v>
      </c>
      <c r="D1179">
        <v>38410</v>
      </c>
      <c r="E1179">
        <v>153</v>
      </c>
    </row>
    <row r="1180" spans="1:5" x14ac:dyDescent="0.3">
      <c r="A1180" s="4">
        <v>56721</v>
      </c>
      <c r="B1180" s="4">
        <v>157</v>
      </c>
      <c r="D1180">
        <v>84460</v>
      </c>
      <c r="E1180">
        <v>152</v>
      </c>
    </row>
    <row r="1181" spans="1:5" x14ac:dyDescent="0.3">
      <c r="A1181" s="4">
        <v>42607</v>
      </c>
      <c r="B1181" s="4">
        <v>156</v>
      </c>
      <c r="D1181">
        <v>51650</v>
      </c>
      <c r="E1181">
        <v>152</v>
      </c>
    </row>
    <row r="1182" spans="1:5" x14ac:dyDescent="0.3">
      <c r="A1182" s="4">
        <v>65808</v>
      </c>
      <c r="B1182" s="4">
        <v>155</v>
      </c>
      <c r="D1182">
        <v>27683</v>
      </c>
      <c r="E1182">
        <v>152</v>
      </c>
    </row>
    <row r="1183" spans="1:5" x14ac:dyDescent="0.3">
      <c r="A1183" s="4">
        <v>30732</v>
      </c>
      <c r="B1183" s="4">
        <v>155</v>
      </c>
      <c r="D1183">
        <v>58917</v>
      </c>
      <c r="E1183">
        <v>151</v>
      </c>
    </row>
    <row r="1184" spans="1:5" x14ac:dyDescent="0.3">
      <c r="A1184" s="4">
        <v>54998</v>
      </c>
      <c r="B1184" s="4">
        <v>154</v>
      </c>
      <c r="D1184">
        <v>74190</v>
      </c>
      <c r="E1184">
        <v>151</v>
      </c>
    </row>
    <row r="1185" spans="1:5" x14ac:dyDescent="0.3">
      <c r="A1185" s="4">
        <v>42670</v>
      </c>
      <c r="B1185" s="4">
        <v>154</v>
      </c>
      <c r="D1185">
        <v>52034</v>
      </c>
      <c r="E1185">
        <v>146</v>
      </c>
    </row>
    <row r="1186" spans="1:5" x14ac:dyDescent="0.3">
      <c r="A1186" s="4">
        <v>40590</v>
      </c>
      <c r="B1186" s="4">
        <v>154</v>
      </c>
      <c r="D1186">
        <v>63211</v>
      </c>
      <c r="E1186">
        <v>145</v>
      </c>
    </row>
    <row r="1187" spans="1:5" x14ac:dyDescent="0.3">
      <c r="A1187" s="4">
        <v>40590</v>
      </c>
      <c r="B1187" s="4">
        <v>154</v>
      </c>
      <c r="D1187">
        <v>45579</v>
      </c>
      <c r="E1187">
        <v>145</v>
      </c>
    </row>
    <row r="1188" spans="1:5" x14ac:dyDescent="0.3">
      <c r="A1188" s="4">
        <v>30168</v>
      </c>
      <c r="B1188" s="4">
        <v>154</v>
      </c>
      <c r="D1188">
        <v>54603</v>
      </c>
      <c r="E1188">
        <v>145</v>
      </c>
    </row>
    <row r="1189" spans="1:5" x14ac:dyDescent="0.3">
      <c r="A1189" s="4">
        <v>46904</v>
      </c>
      <c r="B1189" s="4">
        <v>153</v>
      </c>
      <c r="D1189">
        <v>49096</v>
      </c>
      <c r="E1189">
        <v>144</v>
      </c>
    </row>
    <row r="1190" spans="1:5" x14ac:dyDescent="0.3">
      <c r="A1190" s="4">
        <v>38410</v>
      </c>
      <c r="B1190" s="4">
        <v>153</v>
      </c>
      <c r="D1190">
        <v>45072</v>
      </c>
      <c r="E1190">
        <v>144</v>
      </c>
    </row>
    <row r="1191" spans="1:5" x14ac:dyDescent="0.3">
      <c r="A1191" s="4">
        <v>84460</v>
      </c>
      <c r="B1191" s="4">
        <v>152</v>
      </c>
      <c r="D1191">
        <v>51141</v>
      </c>
      <c r="E1191">
        <v>144</v>
      </c>
    </row>
    <row r="1192" spans="1:5" x14ac:dyDescent="0.3">
      <c r="A1192" s="4">
        <v>51650</v>
      </c>
      <c r="B1192" s="4">
        <v>152</v>
      </c>
      <c r="D1192">
        <v>50300</v>
      </c>
      <c r="E1192">
        <v>143</v>
      </c>
    </row>
    <row r="1193" spans="1:5" x14ac:dyDescent="0.3">
      <c r="A1193" s="4">
        <v>27683</v>
      </c>
      <c r="B1193" s="4">
        <v>152</v>
      </c>
      <c r="D1193">
        <v>57338</v>
      </c>
      <c r="E1193">
        <v>143</v>
      </c>
    </row>
    <row r="1194" spans="1:5" x14ac:dyDescent="0.3">
      <c r="A1194" s="4">
        <v>58917</v>
      </c>
      <c r="B1194" s="4">
        <v>151</v>
      </c>
      <c r="D1194">
        <v>63516</v>
      </c>
      <c r="E1194">
        <v>141</v>
      </c>
    </row>
    <row r="1195" spans="1:5" x14ac:dyDescent="0.3">
      <c r="A1195" s="4">
        <v>74190</v>
      </c>
      <c r="B1195" s="4">
        <v>151</v>
      </c>
      <c r="D1195">
        <v>36108</v>
      </c>
      <c r="E1195">
        <v>141</v>
      </c>
    </row>
    <row r="1196" spans="1:5" x14ac:dyDescent="0.3">
      <c r="A1196" s="4">
        <v>52034</v>
      </c>
      <c r="B1196" s="4">
        <v>146</v>
      </c>
      <c r="D1196">
        <v>50353</v>
      </c>
      <c r="E1196">
        <v>141</v>
      </c>
    </row>
    <row r="1197" spans="1:5" x14ac:dyDescent="0.3">
      <c r="A1197" s="4">
        <v>63211</v>
      </c>
      <c r="B1197" s="4">
        <v>145</v>
      </c>
      <c r="D1197">
        <v>70829</v>
      </c>
      <c r="E1197">
        <v>141</v>
      </c>
    </row>
    <row r="1198" spans="1:5" x14ac:dyDescent="0.3">
      <c r="A1198" s="4">
        <v>45579</v>
      </c>
      <c r="B1198" s="4">
        <v>145</v>
      </c>
      <c r="D1198">
        <v>62499</v>
      </c>
      <c r="E1198">
        <v>140</v>
      </c>
    </row>
    <row r="1199" spans="1:5" x14ac:dyDescent="0.3">
      <c r="A1199" s="4">
        <v>54603</v>
      </c>
      <c r="B1199" s="4">
        <v>145</v>
      </c>
      <c r="D1199">
        <v>51412</v>
      </c>
      <c r="E1199">
        <v>140</v>
      </c>
    </row>
    <row r="1200" spans="1:5" x14ac:dyDescent="0.3">
      <c r="A1200" s="4">
        <v>49096</v>
      </c>
      <c r="B1200" s="4">
        <v>144</v>
      </c>
      <c r="D1200">
        <v>39660</v>
      </c>
      <c r="E1200">
        <v>139</v>
      </c>
    </row>
    <row r="1201" spans="1:5" x14ac:dyDescent="0.3">
      <c r="A1201" s="4">
        <v>45072</v>
      </c>
      <c r="B1201" s="4">
        <v>144</v>
      </c>
      <c r="D1201">
        <v>32233</v>
      </c>
      <c r="E1201">
        <v>138</v>
      </c>
    </row>
    <row r="1202" spans="1:5" x14ac:dyDescent="0.3">
      <c r="A1202" s="4">
        <v>51141</v>
      </c>
      <c r="B1202" s="4">
        <v>144</v>
      </c>
      <c r="D1202">
        <v>70545</v>
      </c>
      <c r="E1202">
        <v>138</v>
      </c>
    </row>
    <row r="1203" spans="1:5" x14ac:dyDescent="0.3">
      <c r="A1203" s="4">
        <v>50300</v>
      </c>
      <c r="B1203" s="4">
        <v>143</v>
      </c>
      <c r="D1203">
        <v>77981</v>
      </c>
      <c r="E1203">
        <v>138</v>
      </c>
    </row>
    <row r="1204" spans="1:5" x14ac:dyDescent="0.3">
      <c r="A1204" s="4">
        <v>57338</v>
      </c>
      <c r="B1204" s="4">
        <v>143</v>
      </c>
      <c r="D1204">
        <v>48726</v>
      </c>
      <c r="E1204">
        <v>138</v>
      </c>
    </row>
    <row r="1205" spans="1:5" x14ac:dyDescent="0.3">
      <c r="A1205" s="4">
        <v>63516</v>
      </c>
      <c r="B1205" s="4">
        <v>141</v>
      </c>
      <c r="D1205">
        <v>45989</v>
      </c>
      <c r="E1205">
        <v>138</v>
      </c>
    </row>
    <row r="1206" spans="1:5" x14ac:dyDescent="0.3">
      <c r="A1206" s="4">
        <v>36108</v>
      </c>
      <c r="B1206" s="4">
        <v>141</v>
      </c>
      <c r="D1206">
        <v>55761</v>
      </c>
      <c r="E1206">
        <v>136</v>
      </c>
    </row>
    <row r="1207" spans="1:5" x14ac:dyDescent="0.3">
      <c r="A1207" s="4">
        <v>50353</v>
      </c>
      <c r="B1207" s="4">
        <v>141</v>
      </c>
      <c r="D1207">
        <v>50150</v>
      </c>
      <c r="E1207">
        <v>135</v>
      </c>
    </row>
    <row r="1208" spans="1:5" x14ac:dyDescent="0.3">
      <c r="A1208" s="4">
        <v>70829</v>
      </c>
      <c r="B1208" s="4">
        <v>141</v>
      </c>
      <c r="D1208">
        <v>50150</v>
      </c>
      <c r="E1208">
        <v>135</v>
      </c>
    </row>
    <row r="1209" spans="1:5" x14ac:dyDescent="0.3">
      <c r="A1209" s="4">
        <v>62499</v>
      </c>
      <c r="B1209" s="4">
        <v>140</v>
      </c>
      <c r="D1209">
        <v>34074</v>
      </c>
      <c r="E1209">
        <v>135</v>
      </c>
    </row>
    <row r="1210" spans="1:5" x14ac:dyDescent="0.3">
      <c r="A1210" s="4">
        <v>51412</v>
      </c>
      <c r="B1210" s="4">
        <v>140</v>
      </c>
      <c r="D1210">
        <v>54178</v>
      </c>
      <c r="E1210">
        <v>135</v>
      </c>
    </row>
    <row r="1211" spans="1:5" x14ac:dyDescent="0.3">
      <c r="A1211" s="4">
        <v>39660</v>
      </c>
      <c r="B1211" s="4">
        <v>139</v>
      </c>
      <c r="D1211">
        <v>68274</v>
      </c>
      <c r="E1211">
        <v>135</v>
      </c>
    </row>
    <row r="1212" spans="1:5" x14ac:dyDescent="0.3">
      <c r="A1212" s="4">
        <v>32233</v>
      </c>
      <c r="B1212" s="4">
        <v>138</v>
      </c>
      <c r="D1212">
        <v>59385</v>
      </c>
      <c r="E1212">
        <v>135</v>
      </c>
    </row>
    <row r="1213" spans="1:5" x14ac:dyDescent="0.3">
      <c r="A1213" s="4">
        <v>70545</v>
      </c>
      <c r="B1213" s="4">
        <v>138</v>
      </c>
      <c r="D1213">
        <v>67267</v>
      </c>
      <c r="E1213">
        <v>134</v>
      </c>
    </row>
    <row r="1214" spans="1:5" x14ac:dyDescent="0.3">
      <c r="A1214" s="4">
        <v>77981</v>
      </c>
      <c r="B1214" s="4">
        <v>138</v>
      </c>
      <c r="D1214">
        <v>43140</v>
      </c>
      <c r="E1214">
        <v>134</v>
      </c>
    </row>
    <row r="1215" spans="1:5" x14ac:dyDescent="0.3">
      <c r="A1215" s="4">
        <v>48726</v>
      </c>
      <c r="B1215" s="4">
        <v>138</v>
      </c>
      <c r="D1215">
        <v>74716</v>
      </c>
      <c r="E1215">
        <v>133</v>
      </c>
    </row>
    <row r="1216" spans="1:5" x14ac:dyDescent="0.3">
      <c r="A1216" s="4">
        <v>45989</v>
      </c>
      <c r="B1216" s="4">
        <v>138</v>
      </c>
      <c r="D1216">
        <v>33629</v>
      </c>
      <c r="E1216">
        <v>132</v>
      </c>
    </row>
    <row r="1217" spans="1:5" x14ac:dyDescent="0.3">
      <c r="A1217" s="4">
        <v>55761</v>
      </c>
      <c r="B1217" s="4">
        <v>136</v>
      </c>
      <c r="D1217">
        <v>42011</v>
      </c>
      <c r="E1217">
        <v>131</v>
      </c>
    </row>
    <row r="1218" spans="1:5" x14ac:dyDescent="0.3">
      <c r="A1218" s="4">
        <v>50150</v>
      </c>
      <c r="B1218" s="4">
        <v>135</v>
      </c>
      <c r="D1218">
        <v>59973</v>
      </c>
      <c r="E1218">
        <v>130</v>
      </c>
    </row>
    <row r="1219" spans="1:5" x14ac:dyDescent="0.3">
      <c r="A1219" s="4">
        <v>50150</v>
      </c>
      <c r="B1219" s="4">
        <v>135</v>
      </c>
      <c r="D1219">
        <v>36138</v>
      </c>
      <c r="E1219">
        <v>130</v>
      </c>
    </row>
    <row r="1220" spans="1:5" x14ac:dyDescent="0.3">
      <c r="A1220" s="4">
        <v>34074</v>
      </c>
      <c r="B1220" s="4">
        <v>135</v>
      </c>
      <c r="D1220">
        <v>62466</v>
      </c>
      <c r="E1220">
        <v>129</v>
      </c>
    </row>
    <row r="1221" spans="1:5" x14ac:dyDescent="0.3">
      <c r="A1221" s="4">
        <v>54178</v>
      </c>
      <c r="B1221" s="4">
        <v>135</v>
      </c>
      <c r="D1221">
        <v>62466</v>
      </c>
      <c r="E1221">
        <v>129</v>
      </c>
    </row>
    <row r="1222" spans="1:5" x14ac:dyDescent="0.3">
      <c r="A1222" s="4">
        <v>68274</v>
      </c>
      <c r="B1222" s="4">
        <v>135</v>
      </c>
      <c r="D1222">
        <v>70844</v>
      </c>
      <c r="E1222">
        <v>129</v>
      </c>
    </row>
    <row r="1223" spans="1:5" x14ac:dyDescent="0.3">
      <c r="A1223" s="4">
        <v>59385</v>
      </c>
      <c r="B1223" s="4">
        <v>135</v>
      </c>
      <c r="D1223">
        <v>53154</v>
      </c>
      <c r="E1223">
        <v>129</v>
      </c>
    </row>
    <row r="1224" spans="1:5" x14ac:dyDescent="0.3">
      <c r="A1224" s="4">
        <v>67267</v>
      </c>
      <c r="B1224" s="4">
        <v>134</v>
      </c>
      <c r="D1224">
        <v>50616</v>
      </c>
      <c r="E1224">
        <v>128</v>
      </c>
    </row>
    <row r="1225" spans="1:5" x14ac:dyDescent="0.3">
      <c r="A1225" s="4">
        <v>43140</v>
      </c>
      <c r="B1225" s="4">
        <v>134</v>
      </c>
      <c r="D1225">
        <v>54165</v>
      </c>
      <c r="E1225">
        <v>127</v>
      </c>
    </row>
    <row r="1226" spans="1:5" x14ac:dyDescent="0.3">
      <c r="A1226" s="4">
        <v>74716</v>
      </c>
      <c r="B1226" s="4">
        <v>133</v>
      </c>
      <c r="D1226">
        <v>39665</v>
      </c>
      <c r="E1226">
        <v>127</v>
      </c>
    </row>
    <row r="1227" spans="1:5" x14ac:dyDescent="0.3">
      <c r="A1227" s="4">
        <v>33629</v>
      </c>
      <c r="B1227" s="4">
        <v>132</v>
      </c>
      <c r="D1227">
        <v>55282</v>
      </c>
      <c r="E1227">
        <v>125</v>
      </c>
    </row>
    <row r="1228" spans="1:5" x14ac:dyDescent="0.3">
      <c r="A1228" s="4">
        <v>42011</v>
      </c>
      <c r="B1228" s="4">
        <v>131</v>
      </c>
      <c r="D1228">
        <v>38808</v>
      </c>
      <c r="E1228">
        <v>125</v>
      </c>
    </row>
    <row r="1229" spans="1:5" x14ac:dyDescent="0.3">
      <c r="A1229" s="4">
        <v>59973</v>
      </c>
      <c r="B1229" s="4">
        <v>130</v>
      </c>
      <c r="D1229">
        <v>62551</v>
      </c>
      <c r="E1229">
        <v>125</v>
      </c>
    </row>
    <row r="1230" spans="1:5" x14ac:dyDescent="0.3">
      <c r="A1230" s="4">
        <v>36138</v>
      </c>
      <c r="B1230" s="4">
        <v>130</v>
      </c>
      <c r="D1230">
        <v>42000</v>
      </c>
      <c r="E1230">
        <v>124</v>
      </c>
    </row>
    <row r="1231" spans="1:5" x14ac:dyDescent="0.3">
      <c r="A1231" s="4">
        <v>62466</v>
      </c>
      <c r="B1231" s="4">
        <v>129</v>
      </c>
      <c r="D1231">
        <v>42000</v>
      </c>
      <c r="E1231">
        <v>124</v>
      </c>
    </row>
    <row r="1232" spans="1:5" x14ac:dyDescent="0.3">
      <c r="A1232" s="4">
        <v>62466</v>
      </c>
      <c r="B1232" s="4">
        <v>129</v>
      </c>
      <c r="D1232">
        <v>41003</v>
      </c>
      <c r="E1232">
        <v>123</v>
      </c>
    </row>
    <row r="1233" spans="1:5" x14ac:dyDescent="0.3">
      <c r="A1233" s="4">
        <v>70844</v>
      </c>
      <c r="B1233" s="4">
        <v>129</v>
      </c>
      <c r="D1233">
        <v>47808</v>
      </c>
      <c r="E1233">
        <v>123</v>
      </c>
    </row>
    <row r="1234" spans="1:5" x14ac:dyDescent="0.3">
      <c r="A1234" s="4">
        <v>53154</v>
      </c>
      <c r="B1234" s="4">
        <v>129</v>
      </c>
      <c r="D1234">
        <v>49854</v>
      </c>
      <c r="E1234">
        <v>123</v>
      </c>
    </row>
    <row r="1235" spans="1:5" x14ac:dyDescent="0.3">
      <c r="A1235" s="4">
        <v>50616</v>
      </c>
      <c r="B1235" s="4">
        <v>128</v>
      </c>
      <c r="D1235">
        <v>79941</v>
      </c>
      <c r="E1235">
        <v>123</v>
      </c>
    </row>
    <row r="1236" spans="1:5" x14ac:dyDescent="0.3">
      <c r="A1236" s="4">
        <v>54165</v>
      </c>
      <c r="B1236" s="4">
        <v>127</v>
      </c>
      <c r="D1236">
        <v>49160</v>
      </c>
      <c r="E1236">
        <v>122</v>
      </c>
    </row>
    <row r="1237" spans="1:5" x14ac:dyDescent="0.3">
      <c r="A1237" s="4">
        <v>39665</v>
      </c>
      <c r="B1237" s="4">
        <v>127</v>
      </c>
      <c r="D1237">
        <v>56181</v>
      </c>
      <c r="E1237">
        <v>121</v>
      </c>
    </row>
    <row r="1238" spans="1:5" x14ac:dyDescent="0.3">
      <c r="A1238" s="4">
        <v>55282</v>
      </c>
      <c r="B1238" s="4">
        <v>125</v>
      </c>
      <c r="D1238">
        <v>71322</v>
      </c>
      <c r="E1238">
        <v>121</v>
      </c>
    </row>
    <row r="1239" spans="1:5" x14ac:dyDescent="0.3">
      <c r="A1239" s="4">
        <v>38808</v>
      </c>
      <c r="B1239" s="4">
        <v>125</v>
      </c>
      <c r="D1239">
        <v>53172</v>
      </c>
      <c r="E1239">
        <v>121</v>
      </c>
    </row>
    <row r="1240" spans="1:5" x14ac:dyDescent="0.3">
      <c r="A1240" s="4">
        <v>62551</v>
      </c>
      <c r="B1240" s="4">
        <v>125</v>
      </c>
      <c r="D1240">
        <v>62998</v>
      </c>
      <c r="E1240">
        <v>120</v>
      </c>
    </row>
    <row r="1241" spans="1:5" x14ac:dyDescent="0.3">
      <c r="A1241" s="4">
        <v>42000</v>
      </c>
      <c r="B1241" s="4">
        <v>124</v>
      </c>
      <c r="D1241">
        <v>38508</v>
      </c>
      <c r="E1241">
        <v>120</v>
      </c>
    </row>
    <row r="1242" spans="1:5" x14ac:dyDescent="0.3">
      <c r="A1242" s="4">
        <v>42000</v>
      </c>
      <c r="B1242" s="4">
        <v>124</v>
      </c>
      <c r="D1242">
        <v>51287</v>
      </c>
      <c r="E1242">
        <v>117</v>
      </c>
    </row>
    <row r="1243" spans="1:5" x14ac:dyDescent="0.3">
      <c r="A1243" s="4">
        <v>41003</v>
      </c>
      <c r="B1243" s="4">
        <v>123</v>
      </c>
      <c r="D1243">
        <v>42207</v>
      </c>
      <c r="E1243">
        <v>116</v>
      </c>
    </row>
    <row r="1244" spans="1:5" x14ac:dyDescent="0.3">
      <c r="A1244" s="4">
        <v>47808</v>
      </c>
      <c r="B1244" s="4">
        <v>123</v>
      </c>
      <c r="D1244">
        <v>38946</v>
      </c>
      <c r="E1244">
        <v>116</v>
      </c>
    </row>
    <row r="1245" spans="1:5" x14ac:dyDescent="0.3">
      <c r="A1245" s="4">
        <v>49854</v>
      </c>
      <c r="B1245" s="4">
        <v>123</v>
      </c>
      <c r="D1245">
        <v>38946</v>
      </c>
      <c r="E1245">
        <v>116</v>
      </c>
    </row>
    <row r="1246" spans="1:5" x14ac:dyDescent="0.3">
      <c r="A1246" s="4">
        <v>79941</v>
      </c>
      <c r="B1246" s="4">
        <v>123</v>
      </c>
      <c r="D1246">
        <v>59754</v>
      </c>
      <c r="E1246">
        <v>115</v>
      </c>
    </row>
    <row r="1247" spans="1:5" x14ac:dyDescent="0.3">
      <c r="A1247" s="4">
        <v>49160</v>
      </c>
      <c r="B1247" s="4">
        <v>122</v>
      </c>
      <c r="D1247">
        <v>39767</v>
      </c>
      <c r="E1247">
        <v>113</v>
      </c>
    </row>
    <row r="1248" spans="1:5" x14ac:dyDescent="0.3">
      <c r="A1248" s="4">
        <v>56181</v>
      </c>
      <c r="B1248" s="4">
        <v>121</v>
      </c>
      <c r="D1248">
        <v>41335</v>
      </c>
      <c r="E1248">
        <v>112</v>
      </c>
    </row>
    <row r="1249" spans="1:5" x14ac:dyDescent="0.3">
      <c r="A1249" s="4">
        <v>71322</v>
      </c>
      <c r="B1249" s="4">
        <v>121</v>
      </c>
      <c r="D1249">
        <v>41335</v>
      </c>
      <c r="E1249">
        <v>112</v>
      </c>
    </row>
    <row r="1250" spans="1:5" x14ac:dyDescent="0.3">
      <c r="A1250" s="4">
        <v>53172</v>
      </c>
      <c r="B1250" s="4">
        <v>121</v>
      </c>
      <c r="D1250">
        <v>50520</v>
      </c>
      <c r="E1250">
        <v>112</v>
      </c>
    </row>
    <row r="1251" spans="1:5" x14ac:dyDescent="0.3">
      <c r="A1251" s="4">
        <v>62998</v>
      </c>
      <c r="B1251" s="4">
        <v>120</v>
      </c>
      <c r="D1251">
        <v>52117</v>
      </c>
      <c r="E1251">
        <v>112</v>
      </c>
    </row>
    <row r="1252" spans="1:5" x14ac:dyDescent="0.3">
      <c r="A1252" s="4">
        <v>38508</v>
      </c>
      <c r="B1252" s="4">
        <v>120</v>
      </c>
      <c r="D1252">
        <v>38620</v>
      </c>
      <c r="E1252">
        <v>112</v>
      </c>
    </row>
    <row r="1253" spans="1:5" x14ac:dyDescent="0.3">
      <c r="A1253" s="4">
        <v>51287</v>
      </c>
      <c r="B1253" s="4">
        <v>117</v>
      </c>
      <c r="D1253">
        <v>38620</v>
      </c>
      <c r="E1253">
        <v>112</v>
      </c>
    </row>
    <row r="1254" spans="1:5" x14ac:dyDescent="0.3">
      <c r="A1254" s="4">
        <v>42207</v>
      </c>
      <c r="B1254" s="4">
        <v>116</v>
      </c>
      <c r="D1254">
        <v>65316</v>
      </c>
      <c r="E1254">
        <v>112</v>
      </c>
    </row>
    <row r="1255" spans="1:5" x14ac:dyDescent="0.3">
      <c r="A1255" s="4">
        <v>38946</v>
      </c>
      <c r="B1255" s="4">
        <v>116</v>
      </c>
      <c r="D1255">
        <v>41020</v>
      </c>
      <c r="E1255">
        <v>112</v>
      </c>
    </row>
    <row r="1256" spans="1:5" x14ac:dyDescent="0.3">
      <c r="A1256" s="4">
        <v>38946</v>
      </c>
      <c r="B1256" s="4">
        <v>116</v>
      </c>
      <c r="D1256">
        <v>54690</v>
      </c>
      <c r="E1256">
        <v>111</v>
      </c>
    </row>
    <row r="1257" spans="1:5" x14ac:dyDescent="0.3">
      <c r="A1257" s="4">
        <v>59754</v>
      </c>
      <c r="B1257" s="4">
        <v>115</v>
      </c>
      <c r="D1257">
        <v>54690</v>
      </c>
      <c r="E1257">
        <v>111</v>
      </c>
    </row>
    <row r="1258" spans="1:5" x14ac:dyDescent="0.3">
      <c r="A1258" s="4">
        <v>39767</v>
      </c>
      <c r="B1258" s="4">
        <v>113</v>
      </c>
      <c r="D1258">
        <v>61278</v>
      </c>
      <c r="E1258">
        <v>111</v>
      </c>
    </row>
    <row r="1259" spans="1:5" x14ac:dyDescent="0.3">
      <c r="A1259" s="4">
        <v>41335</v>
      </c>
      <c r="B1259" s="4">
        <v>112</v>
      </c>
      <c r="D1259">
        <v>40548</v>
      </c>
      <c r="E1259">
        <v>110</v>
      </c>
    </row>
    <row r="1260" spans="1:5" x14ac:dyDescent="0.3">
      <c r="A1260" s="4">
        <v>41335</v>
      </c>
      <c r="B1260" s="4">
        <v>112</v>
      </c>
      <c r="D1260">
        <v>46734</v>
      </c>
      <c r="E1260">
        <v>110</v>
      </c>
    </row>
    <row r="1261" spans="1:5" x14ac:dyDescent="0.3">
      <c r="A1261" s="4">
        <v>50520</v>
      </c>
      <c r="B1261" s="4">
        <v>112</v>
      </c>
      <c r="D1261">
        <v>44421</v>
      </c>
      <c r="E1261">
        <v>110</v>
      </c>
    </row>
    <row r="1262" spans="1:5" x14ac:dyDescent="0.3">
      <c r="A1262" s="4">
        <v>52117</v>
      </c>
      <c r="B1262" s="4">
        <v>112</v>
      </c>
      <c r="D1262">
        <v>40059</v>
      </c>
      <c r="E1262">
        <v>110</v>
      </c>
    </row>
    <row r="1263" spans="1:5" x14ac:dyDescent="0.3">
      <c r="A1263" s="4">
        <v>38620</v>
      </c>
      <c r="B1263" s="4">
        <v>112</v>
      </c>
      <c r="D1263">
        <v>54414</v>
      </c>
      <c r="E1263">
        <v>109</v>
      </c>
    </row>
    <row r="1264" spans="1:5" x14ac:dyDescent="0.3">
      <c r="A1264" s="4">
        <v>38620</v>
      </c>
      <c r="B1264" s="4">
        <v>112</v>
      </c>
      <c r="D1264">
        <v>31497</v>
      </c>
      <c r="E1264">
        <v>108</v>
      </c>
    </row>
    <row r="1265" spans="1:5" x14ac:dyDescent="0.3">
      <c r="A1265" s="4">
        <v>65316</v>
      </c>
      <c r="B1265" s="4">
        <v>112</v>
      </c>
      <c r="D1265">
        <v>31497</v>
      </c>
      <c r="E1265">
        <v>108</v>
      </c>
    </row>
    <row r="1266" spans="1:5" x14ac:dyDescent="0.3">
      <c r="A1266" s="4">
        <v>41020</v>
      </c>
      <c r="B1266" s="4">
        <v>112</v>
      </c>
      <c r="D1266">
        <v>6835</v>
      </c>
      <c r="E1266">
        <v>107</v>
      </c>
    </row>
    <row r="1267" spans="1:5" x14ac:dyDescent="0.3">
      <c r="A1267" s="4">
        <v>54690</v>
      </c>
      <c r="B1267" s="4">
        <v>111</v>
      </c>
      <c r="D1267">
        <v>48195</v>
      </c>
      <c r="E1267">
        <v>106</v>
      </c>
    </row>
    <row r="1268" spans="1:5" x14ac:dyDescent="0.3">
      <c r="A1268" s="4">
        <v>54690</v>
      </c>
      <c r="B1268" s="4">
        <v>111</v>
      </c>
      <c r="D1268">
        <v>57236</v>
      </c>
      <c r="E1268">
        <v>105</v>
      </c>
    </row>
    <row r="1269" spans="1:5" x14ac:dyDescent="0.3">
      <c r="A1269" s="4">
        <v>61278</v>
      </c>
      <c r="B1269" s="4">
        <v>111</v>
      </c>
      <c r="D1269">
        <v>52854</v>
      </c>
      <c r="E1269">
        <v>105</v>
      </c>
    </row>
    <row r="1270" spans="1:5" x14ac:dyDescent="0.3">
      <c r="A1270" s="4">
        <v>40548</v>
      </c>
      <c r="B1270" s="4">
        <v>110</v>
      </c>
      <c r="D1270">
        <v>62637</v>
      </c>
      <c r="E1270">
        <v>104</v>
      </c>
    </row>
    <row r="1271" spans="1:5" x14ac:dyDescent="0.3">
      <c r="A1271" s="4">
        <v>46734</v>
      </c>
      <c r="B1271" s="4">
        <v>110</v>
      </c>
      <c r="D1271">
        <v>49980</v>
      </c>
      <c r="E1271">
        <v>104</v>
      </c>
    </row>
    <row r="1272" spans="1:5" x14ac:dyDescent="0.3">
      <c r="A1272" s="4">
        <v>44421</v>
      </c>
      <c r="B1272" s="4">
        <v>110</v>
      </c>
      <c r="D1272">
        <v>23331</v>
      </c>
      <c r="E1272">
        <v>104</v>
      </c>
    </row>
    <row r="1273" spans="1:5" x14ac:dyDescent="0.3">
      <c r="A1273" s="4">
        <v>40059</v>
      </c>
      <c r="B1273" s="4">
        <v>110</v>
      </c>
      <c r="D1273">
        <v>45921</v>
      </c>
      <c r="E1273">
        <v>102</v>
      </c>
    </row>
    <row r="1274" spans="1:5" x14ac:dyDescent="0.3">
      <c r="A1274" s="4">
        <v>54414</v>
      </c>
      <c r="B1274" s="4">
        <v>109</v>
      </c>
      <c r="D1274">
        <v>48877</v>
      </c>
      <c r="E1274">
        <v>102</v>
      </c>
    </row>
    <row r="1275" spans="1:5" x14ac:dyDescent="0.3">
      <c r="A1275" s="4">
        <v>31497</v>
      </c>
      <c r="B1275" s="4">
        <v>108</v>
      </c>
      <c r="D1275">
        <v>51012</v>
      </c>
      <c r="E1275">
        <v>102</v>
      </c>
    </row>
    <row r="1276" spans="1:5" x14ac:dyDescent="0.3">
      <c r="A1276" s="4">
        <v>31497</v>
      </c>
      <c r="B1276" s="4">
        <v>108</v>
      </c>
      <c r="D1276">
        <v>51012</v>
      </c>
      <c r="E1276">
        <v>102</v>
      </c>
    </row>
    <row r="1277" spans="1:5" x14ac:dyDescent="0.3">
      <c r="A1277" s="4">
        <v>6835</v>
      </c>
      <c r="B1277" s="4">
        <v>107</v>
      </c>
      <c r="D1277">
        <v>26877</v>
      </c>
      <c r="E1277">
        <v>101</v>
      </c>
    </row>
    <row r="1278" spans="1:5" x14ac:dyDescent="0.3">
      <c r="A1278" s="4">
        <v>48195</v>
      </c>
      <c r="B1278" s="4">
        <v>106</v>
      </c>
      <c r="D1278">
        <v>51039</v>
      </c>
      <c r="E1278">
        <v>100</v>
      </c>
    </row>
    <row r="1279" spans="1:5" x14ac:dyDescent="0.3">
      <c r="A1279" s="4">
        <v>57236</v>
      </c>
      <c r="B1279" s="4">
        <v>105</v>
      </c>
      <c r="D1279">
        <v>33051</v>
      </c>
      <c r="E1279">
        <v>100</v>
      </c>
    </row>
    <row r="1280" spans="1:5" x14ac:dyDescent="0.3">
      <c r="A1280" s="4">
        <v>52854</v>
      </c>
      <c r="B1280" s="4">
        <v>105</v>
      </c>
      <c r="D1280">
        <v>36957</v>
      </c>
      <c r="E1280">
        <v>100</v>
      </c>
    </row>
    <row r="1281" spans="1:5" x14ac:dyDescent="0.3">
      <c r="A1281" s="4">
        <v>62637</v>
      </c>
      <c r="B1281" s="4">
        <v>104</v>
      </c>
      <c r="D1281">
        <v>46734</v>
      </c>
      <c r="E1281">
        <v>100</v>
      </c>
    </row>
    <row r="1282" spans="1:5" x14ac:dyDescent="0.3">
      <c r="A1282" s="4">
        <v>49980</v>
      </c>
      <c r="B1282" s="4">
        <v>104</v>
      </c>
      <c r="D1282">
        <v>33955</v>
      </c>
      <c r="E1282">
        <v>100</v>
      </c>
    </row>
    <row r="1283" spans="1:5" x14ac:dyDescent="0.3">
      <c r="A1283" s="4">
        <v>23331</v>
      </c>
      <c r="B1283" s="4">
        <v>104</v>
      </c>
      <c r="D1283">
        <v>43586</v>
      </c>
      <c r="E1283">
        <v>99</v>
      </c>
    </row>
    <row r="1284" spans="1:5" x14ac:dyDescent="0.3">
      <c r="A1284" s="4">
        <v>45921</v>
      </c>
      <c r="B1284" s="4">
        <v>102</v>
      </c>
      <c r="D1284">
        <v>57247</v>
      </c>
      <c r="E1284">
        <v>99</v>
      </c>
    </row>
    <row r="1285" spans="1:5" x14ac:dyDescent="0.3">
      <c r="A1285" s="4">
        <v>48877</v>
      </c>
      <c r="B1285" s="4">
        <v>102</v>
      </c>
      <c r="D1285">
        <v>50272</v>
      </c>
      <c r="E1285">
        <v>99</v>
      </c>
    </row>
    <row r="1286" spans="1:5" x14ac:dyDescent="0.3">
      <c r="A1286" s="4">
        <v>51012</v>
      </c>
      <c r="B1286" s="4">
        <v>102</v>
      </c>
      <c r="D1286">
        <v>51876</v>
      </c>
      <c r="E1286">
        <v>99</v>
      </c>
    </row>
    <row r="1287" spans="1:5" x14ac:dyDescent="0.3">
      <c r="A1287" s="4">
        <v>51012</v>
      </c>
      <c r="B1287" s="4">
        <v>102</v>
      </c>
      <c r="D1287">
        <v>32011</v>
      </c>
      <c r="E1287">
        <v>99</v>
      </c>
    </row>
    <row r="1288" spans="1:5" x14ac:dyDescent="0.3">
      <c r="A1288" s="4">
        <v>26877</v>
      </c>
      <c r="B1288" s="4">
        <v>101</v>
      </c>
      <c r="D1288">
        <v>44989</v>
      </c>
      <c r="E1288">
        <v>98</v>
      </c>
    </row>
    <row r="1289" spans="1:5" x14ac:dyDescent="0.3">
      <c r="A1289" s="4">
        <v>51039</v>
      </c>
      <c r="B1289" s="4">
        <v>100</v>
      </c>
      <c r="D1289">
        <v>44989</v>
      </c>
      <c r="E1289">
        <v>98</v>
      </c>
    </row>
    <row r="1290" spans="1:5" x14ac:dyDescent="0.3">
      <c r="A1290" s="4">
        <v>33051</v>
      </c>
      <c r="B1290" s="4">
        <v>100</v>
      </c>
      <c r="D1290">
        <v>51717</v>
      </c>
      <c r="E1290">
        <v>98</v>
      </c>
    </row>
    <row r="1291" spans="1:5" x14ac:dyDescent="0.3">
      <c r="A1291" s="4">
        <v>36957</v>
      </c>
      <c r="B1291" s="4">
        <v>100</v>
      </c>
      <c r="D1291">
        <v>37716</v>
      </c>
      <c r="E1291">
        <v>97</v>
      </c>
    </row>
    <row r="1292" spans="1:5" x14ac:dyDescent="0.3">
      <c r="A1292" s="4">
        <v>46734</v>
      </c>
      <c r="B1292" s="4">
        <v>100</v>
      </c>
      <c r="D1292">
        <v>48186</v>
      </c>
      <c r="E1292">
        <v>97</v>
      </c>
    </row>
    <row r="1293" spans="1:5" x14ac:dyDescent="0.3">
      <c r="A1293" s="4">
        <v>33955</v>
      </c>
      <c r="B1293" s="4">
        <v>100</v>
      </c>
      <c r="D1293">
        <v>50183</v>
      </c>
      <c r="E1293">
        <v>97</v>
      </c>
    </row>
    <row r="1294" spans="1:5" x14ac:dyDescent="0.3">
      <c r="A1294" s="4">
        <v>43586</v>
      </c>
      <c r="B1294" s="4">
        <v>99</v>
      </c>
      <c r="D1294">
        <v>45503</v>
      </c>
      <c r="E1294">
        <v>97</v>
      </c>
    </row>
    <row r="1295" spans="1:5" x14ac:dyDescent="0.3">
      <c r="A1295" s="4">
        <v>57247</v>
      </c>
      <c r="B1295" s="4">
        <v>99</v>
      </c>
      <c r="D1295">
        <v>55249</v>
      </c>
      <c r="E1295">
        <v>97</v>
      </c>
    </row>
    <row r="1296" spans="1:5" x14ac:dyDescent="0.3">
      <c r="A1296" s="4">
        <v>50272</v>
      </c>
      <c r="B1296" s="4">
        <v>99</v>
      </c>
      <c r="D1296">
        <v>46610</v>
      </c>
      <c r="E1296">
        <v>96</v>
      </c>
    </row>
    <row r="1297" spans="1:5" x14ac:dyDescent="0.3">
      <c r="A1297" s="4">
        <v>51876</v>
      </c>
      <c r="B1297" s="4">
        <v>99</v>
      </c>
      <c r="D1297">
        <v>43824</v>
      </c>
      <c r="E1297">
        <v>96</v>
      </c>
    </row>
    <row r="1298" spans="1:5" x14ac:dyDescent="0.3">
      <c r="A1298" s="4">
        <v>32011</v>
      </c>
      <c r="B1298" s="4">
        <v>99</v>
      </c>
      <c r="D1298">
        <v>46854</v>
      </c>
      <c r="E1298">
        <v>96</v>
      </c>
    </row>
    <row r="1299" spans="1:5" x14ac:dyDescent="0.3">
      <c r="A1299" s="4">
        <v>44989</v>
      </c>
      <c r="B1299" s="4">
        <v>98</v>
      </c>
      <c r="D1299">
        <v>44213</v>
      </c>
      <c r="E1299">
        <v>95</v>
      </c>
    </row>
    <row r="1300" spans="1:5" x14ac:dyDescent="0.3">
      <c r="A1300" s="4">
        <v>44989</v>
      </c>
      <c r="B1300" s="4">
        <v>98</v>
      </c>
      <c r="D1300">
        <v>46390</v>
      </c>
      <c r="E1300">
        <v>95</v>
      </c>
    </row>
    <row r="1301" spans="1:5" x14ac:dyDescent="0.3">
      <c r="A1301" s="4">
        <v>51717</v>
      </c>
      <c r="B1301" s="4">
        <v>98</v>
      </c>
      <c r="D1301">
        <v>39146</v>
      </c>
      <c r="E1301">
        <v>94</v>
      </c>
    </row>
    <row r="1302" spans="1:5" x14ac:dyDescent="0.3">
      <c r="A1302" s="4">
        <v>37716</v>
      </c>
      <c r="B1302" s="4">
        <v>97</v>
      </c>
      <c r="D1302">
        <v>42473</v>
      </c>
      <c r="E1302">
        <v>93</v>
      </c>
    </row>
    <row r="1303" spans="1:5" x14ac:dyDescent="0.3">
      <c r="A1303" s="4">
        <v>48186</v>
      </c>
      <c r="B1303" s="4">
        <v>97</v>
      </c>
      <c r="D1303">
        <v>61923</v>
      </c>
      <c r="E1303">
        <v>92</v>
      </c>
    </row>
    <row r="1304" spans="1:5" x14ac:dyDescent="0.3">
      <c r="A1304" s="4">
        <v>50183</v>
      </c>
      <c r="B1304" s="4">
        <v>97</v>
      </c>
      <c r="D1304">
        <v>66503</v>
      </c>
      <c r="E1304">
        <v>91</v>
      </c>
    </row>
    <row r="1305" spans="1:5" x14ac:dyDescent="0.3">
      <c r="A1305" s="4">
        <v>45503</v>
      </c>
      <c r="B1305" s="4">
        <v>97</v>
      </c>
      <c r="D1305">
        <v>40049</v>
      </c>
      <c r="E1305">
        <v>91</v>
      </c>
    </row>
    <row r="1306" spans="1:5" x14ac:dyDescent="0.3">
      <c r="A1306" s="4">
        <v>55249</v>
      </c>
      <c r="B1306" s="4">
        <v>97</v>
      </c>
      <c r="D1306">
        <v>43300</v>
      </c>
      <c r="E1306">
        <v>91</v>
      </c>
    </row>
    <row r="1307" spans="1:5" x14ac:dyDescent="0.3">
      <c r="A1307" s="4">
        <v>46610</v>
      </c>
      <c r="B1307" s="4">
        <v>96</v>
      </c>
      <c r="D1307">
        <v>43462</v>
      </c>
      <c r="E1307">
        <v>90</v>
      </c>
    </row>
    <row r="1308" spans="1:5" x14ac:dyDescent="0.3">
      <c r="A1308" s="4">
        <v>43824</v>
      </c>
      <c r="B1308" s="4">
        <v>96</v>
      </c>
      <c r="D1308">
        <v>59412</v>
      </c>
      <c r="E1308">
        <v>90</v>
      </c>
    </row>
    <row r="1309" spans="1:5" x14ac:dyDescent="0.3">
      <c r="A1309" s="4">
        <v>46854</v>
      </c>
      <c r="B1309" s="4">
        <v>96</v>
      </c>
      <c r="D1309">
        <v>67506</v>
      </c>
      <c r="E1309">
        <v>90</v>
      </c>
    </row>
    <row r="1310" spans="1:5" x14ac:dyDescent="0.3">
      <c r="A1310" s="4">
        <v>44213</v>
      </c>
      <c r="B1310" s="4">
        <v>95</v>
      </c>
      <c r="D1310">
        <v>59686</v>
      </c>
      <c r="E1310">
        <v>89</v>
      </c>
    </row>
    <row r="1311" spans="1:5" x14ac:dyDescent="0.3">
      <c r="A1311" s="4">
        <v>46390</v>
      </c>
      <c r="B1311" s="4">
        <v>95</v>
      </c>
      <c r="D1311">
        <v>21888</v>
      </c>
      <c r="E1311">
        <v>88</v>
      </c>
    </row>
    <row r="1312" spans="1:5" x14ac:dyDescent="0.3">
      <c r="A1312" s="4">
        <v>39146</v>
      </c>
      <c r="B1312" s="4">
        <v>94</v>
      </c>
      <c r="D1312">
        <v>36262</v>
      </c>
      <c r="E1312">
        <v>88</v>
      </c>
    </row>
    <row r="1313" spans="1:5" x14ac:dyDescent="0.3">
      <c r="A1313" s="4">
        <v>42473</v>
      </c>
      <c r="B1313" s="4">
        <v>93</v>
      </c>
      <c r="D1313">
        <v>36947</v>
      </c>
      <c r="E1313">
        <v>88</v>
      </c>
    </row>
    <row r="1314" spans="1:5" x14ac:dyDescent="0.3">
      <c r="A1314" s="4">
        <v>61923</v>
      </c>
      <c r="B1314" s="4">
        <v>92</v>
      </c>
      <c r="D1314">
        <v>49514</v>
      </c>
      <c r="E1314">
        <v>88</v>
      </c>
    </row>
    <row r="1315" spans="1:5" x14ac:dyDescent="0.3">
      <c r="A1315" s="4">
        <v>66503</v>
      </c>
      <c r="B1315" s="4">
        <v>91</v>
      </c>
      <c r="D1315">
        <v>36317</v>
      </c>
      <c r="E1315">
        <v>87</v>
      </c>
    </row>
    <row r="1316" spans="1:5" x14ac:dyDescent="0.3">
      <c r="A1316" s="4">
        <v>40049</v>
      </c>
      <c r="B1316" s="4">
        <v>91</v>
      </c>
      <c r="D1316">
        <v>44392</v>
      </c>
      <c r="E1316">
        <v>87</v>
      </c>
    </row>
    <row r="1317" spans="1:5" x14ac:dyDescent="0.3">
      <c r="A1317" s="4">
        <v>43300</v>
      </c>
      <c r="B1317" s="4">
        <v>91</v>
      </c>
      <c r="D1317">
        <v>62307</v>
      </c>
      <c r="E1317">
        <v>87</v>
      </c>
    </row>
    <row r="1318" spans="1:5" x14ac:dyDescent="0.3">
      <c r="A1318" s="4">
        <v>43462</v>
      </c>
      <c r="B1318" s="4">
        <v>90</v>
      </c>
      <c r="D1318">
        <v>69139</v>
      </c>
      <c r="E1318">
        <v>86</v>
      </c>
    </row>
    <row r="1319" spans="1:5" x14ac:dyDescent="0.3">
      <c r="A1319" s="4">
        <v>59412</v>
      </c>
      <c r="B1319" s="4">
        <v>90</v>
      </c>
      <c r="D1319">
        <v>69139</v>
      </c>
      <c r="E1319">
        <v>86</v>
      </c>
    </row>
    <row r="1320" spans="1:5" x14ac:dyDescent="0.3">
      <c r="A1320" s="4">
        <v>67506</v>
      </c>
      <c r="B1320" s="4">
        <v>90</v>
      </c>
      <c r="D1320">
        <v>37040</v>
      </c>
      <c r="E1320">
        <v>86</v>
      </c>
    </row>
    <row r="1321" spans="1:5" x14ac:dyDescent="0.3">
      <c r="A1321" s="4">
        <v>59686</v>
      </c>
      <c r="B1321" s="4">
        <v>89</v>
      </c>
      <c r="D1321">
        <v>32313</v>
      </c>
      <c r="E1321">
        <v>86</v>
      </c>
    </row>
    <row r="1322" spans="1:5" x14ac:dyDescent="0.3">
      <c r="A1322" s="4">
        <v>21888</v>
      </c>
      <c r="B1322" s="4">
        <v>88</v>
      </c>
      <c r="D1322">
        <v>50447</v>
      </c>
      <c r="E1322">
        <v>85</v>
      </c>
    </row>
    <row r="1323" spans="1:5" x14ac:dyDescent="0.3">
      <c r="A1323" s="4">
        <v>36262</v>
      </c>
      <c r="B1323" s="4">
        <v>88</v>
      </c>
      <c r="D1323">
        <v>162397</v>
      </c>
      <c r="E1323">
        <v>85</v>
      </c>
    </row>
    <row r="1324" spans="1:5" x14ac:dyDescent="0.3">
      <c r="A1324" s="4">
        <v>36947</v>
      </c>
      <c r="B1324" s="4">
        <v>88</v>
      </c>
      <c r="D1324">
        <v>52569</v>
      </c>
      <c r="E1324">
        <v>85</v>
      </c>
    </row>
    <row r="1325" spans="1:5" x14ac:dyDescent="0.3">
      <c r="A1325" s="4">
        <v>49514</v>
      </c>
      <c r="B1325" s="4">
        <v>88</v>
      </c>
      <c r="D1325">
        <v>39791</v>
      </c>
      <c r="E1325">
        <v>85</v>
      </c>
    </row>
    <row r="1326" spans="1:5" x14ac:dyDescent="0.3">
      <c r="A1326" s="4">
        <v>36317</v>
      </c>
      <c r="B1326" s="4">
        <v>87</v>
      </c>
      <c r="D1326">
        <v>46923</v>
      </c>
      <c r="E1326">
        <v>85</v>
      </c>
    </row>
    <row r="1327" spans="1:5" x14ac:dyDescent="0.3">
      <c r="A1327" s="4">
        <v>44392</v>
      </c>
      <c r="B1327" s="4">
        <v>87</v>
      </c>
      <c r="D1327">
        <v>37760</v>
      </c>
      <c r="E1327">
        <v>84</v>
      </c>
    </row>
    <row r="1328" spans="1:5" x14ac:dyDescent="0.3">
      <c r="A1328" s="4">
        <v>62307</v>
      </c>
      <c r="B1328" s="4">
        <v>87</v>
      </c>
      <c r="D1328">
        <v>37760</v>
      </c>
      <c r="E1328">
        <v>84</v>
      </c>
    </row>
    <row r="1329" spans="1:5" x14ac:dyDescent="0.3">
      <c r="A1329" s="4">
        <v>69139</v>
      </c>
      <c r="B1329" s="4">
        <v>86</v>
      </c>
      <c r="D1329">
        <v>52869</v>
      </c>
      <c r="E1329">
        <v>84</v>
      </c>
    </row>
    <row r="1330" spans="1:5" x14ac:dyDescent="0.3">
      <c r="A1330" s="4">
        <v>69139</v>
      </c>
      <c r="B1330" s="4">
        <v>86</v>
      </c>
      <c r="D1330">
        <v>54342</v>
      </c>
      <c r="E1330">
        <v>84</v>
      </c>
    </row>
    <row r="1331" spans="1:5" x14ac:dyDescent="0.3">
      <c r="A1331" s="4">
        <v>37040</v>
      </c>
      <c r="B1331" s="4">
        <v>86</v>
      </c>
      <c r="D1331">
        <v>51373</v>
      </c>
      <c r="E1331">
        <v>83</v>
      </c>
    </row>
    <row r="1332" spans="1:5" x14ac:dyDescent="0.3">
      <c r="A1332" s="4">
        <v>32313</v>
      </c>
      <c r="B1332" s="4">
        <v>86</v>
      </c>
      <c r="D1332">
        <v>51948</v>
      </c>
      <c r="E1332">
        <v>82</v>
      </c>
    </row>
    <row r="1333" spans="1:5" x14ac:dyDescent="0.3">
      <c r="A1333" s="4">
        <v>50447</v>
      </c>
      <c r="B1333" s="4">
        <v>85</v>
      </c>
      <c r="D1333">
        <v>53537</v>
      </c>
      <c r="E1333">
        <v>81</v>
      </c>
    </row>
    <row r="1334" spans="1:5" x14ac:dyDescent="0.3">
      <c r="A1334" s="4">
        <v>162397</v>
      </c>
      <c r="B1334" s="4">
        <v>85</v>
      </c>
      <c r="D1334">
        <v>48721</v>
      </c>
      <c r="E1334">
        <v>81</v>
      </c>
    </row>
    <row r="1335" spans="1:5" x14ac:dyDescent="0.3">
      <c r="A1335" s="4">
        <v>52569</v>
      </c>
      <c r="B1335" s="4">
        <v>85</v>
      </c>
      <c r="D1335">
        <v>49187</v>
      </c>
      <c r="E1335">
        <v>81</v>
      </c>
    </row>
    <row r="1336" spans="1:5" x14ac:dyDescent="0.3">
      <c r="A1336" s="4">
        <v>39791</v>
      </c>
      <c r="B1336" s="4">
        <v>85</v>
      </c>
      <c r="D1336">
        <v>7144</v>
      </c>
      <c r="E1336">
        <v>81</v>
      </c>
    </row>
    <row r="1337" spans="1:5" x14ac:dyDescent="0.3">
      <c r="A1337" s="4">
        <v>46923</v>
      </c>
      <c r="B1337" s="4">
        <v>85</v>
      </c>
      <c r="D1337">
        <v>33168</v>
      </c>
      <c r="E1337">
        <v>80</v>
      </c>
    </row>
    <row r="1338" spans="1:5" x14ac:dyDescent="0.3">
      <c r="A1338" s="4">
        <v>37760</v>
      </c>
      <c r="B1338" s="4">
        <v>84</v>
      </c>
      <c r="D1338">
        <v>39763</v>
      </c>
      <c r="E1338">
        <v>80</v>
      </c>
    </row>
    <row r="1339" spans="1:5" x14ac:dyDescent="0.3">
      <c r="A1339" s="4">
        <v>37760</v>
      </c>
      <c r="B1339" s="4">
        <v>84</v>
      </c>
      <c r="D1339">
        <v>39747</v>
      </c>
      <c r="E1339">
        <v>80</v>
      </c>
    </row>
    <row r="1340" spans="1:5" x14ac:dyDescent="0.3">
      <c r="A1340" s="4">
        <v>52869</v>
      </c>
      <c r="B1340" s="4">
        <v>84</v>
      </c>
      <c r="D1340">
        <v>49618</v>
      </c>
      <c r="E1340">
        <v>80</v>
      </c>
    </row>
    <row r="1341" spans="1:5" x14ac:dyDescent="0.3">
      <c r="A1341" s="4">
        <v>54342</v>
      </c>
      <c r="B1341" s="4">
        <v>84</v>
      </c>
      <c r="D1341">
        <v>40233</v>
      </c>
      <c r="E1341">
        <v>80</v>
      </c>
    </row>
    <row r="1342" spans="1:5" x14ac:dyDescent="0.3">
      <c r="A1342" s="4">
        <v>51373</v>
      </c>
      <c r="B1342" s="4">
        <v>83</v>
      </c>
      <c r="D1342">
        <v>44051</v>
      </c>
      <c r="E1342">
        <v>79</v>
      </c>
    </row>
    <row r="1343" spans="1:5" x14ac:dyDescent="0.3">
      <c r="A1343" s="4">
        <v>51948</v>
      </c>
      <c r="B1343" s="4">
        <v>82</v>
      </c>
      <c r="D1343">
        <v>33316</v>
      </c>
      <c r="E1343">
        <v>79</v>
      </c>
    </row>
    <row r="1344" spans="1:5" x14ac:dyDescent="0.3">
      <c r="A1344" s="4">
        <v>53537</v>
      </c>
      <c r="B1344" s="4">
        <v>81</v>
      </c>
      <c r="D1344">
        <v>33316</v>
      </c>
      <c r="E1344">
        <v>79</v>
      </c>
    </row>
    <row r="1345" spans="1:5" x14ac:dyDescent="0.3">
      <c r="A1345" s="4">
        <v>48721</v>
      </c>
      <c r="B1345" s="4">
        <v>81</v>
      </c>
      <c r="D1345">
        <v>44931</v>
      </c>
      <c r="E1345">
        <v>78</v>
      </c>
    </row>
    <row r="1346" spans="1:5" x14ac:dyDescent="0.3">
      <c r="A1346" s="4">
        <v>49187</v>
      </c>
      <c r="B1346" s="4">
        <v>81</v>
      </c>
      <c r="D1346">
        <v>50737</v>
      </c>
      <c r="E1346">
        <v>78</v>
      </c>
    </row>
    <row r="1347" spans="1:5" hidden="1" x14ac:dyDescent="0.3">
      <c r="A1347" s="4"/>
      <c r="B1347" s="4">
        <v>81</v>
      </c>
      <c r="D1347">
        <v>41713</v>
      </c>
      <c r="E1347">
        <v>77</v>
      </c>
    </row>
    <row r="1348" spans="1:5" x14ac:dyDescent="0.3">
      <c r="A1348" s="4">
        <v>7144</v>
      </c>
      <c r="B1348" s="4">
        <v>81</v>
      </c>
      <c r="D1348">
        <v>38097</v>
      </c>
      <c r="E1348">
        <v>77</v>
      </c>
    </row>
    <row r="1349" spans="1:5" x14ac:dyDescent="0.3">
      <c r="A1349" s="4">
        <v>33168</v>
      </c>
      <c r="B1349" s="4">
        <v>80</v>
      </c>
      <c r="D1349">
        <v>56223</v>
      </c>
      <c r="E1349">
        <v>77</v>
      </c>
    </row>
    <row r="1350" spans="1:5" x14ac:dyDescent="0.3">
      <c r="A1350" s="4">
        <v>39763</v>
      </c>
      <c r="B1350" s="4">
        <v>80</v>
      </c>
      <c r="D1350">
        <v>38557</v>
      </c>
      <c r="E1350">
        <v>76</v>
      </c>
    </row>
    <row r="1351" spans="1:5" x14ac:dyDescent="0.3">
      <c r="A1351" s="4">
        <v>39747</v>
      </c>
      <c r="B1351" s="4">
        <v>80</v>
      </c>
      <c r="D1351">
        <v>33454</v>
      </c>
      <c r="E1351">
        <v>76</v>
      </c>
    </row>
    <row r="1352" spans="1:5" x14ac:dyDescent="0.3">
      <c r="A1352" s="4">
        <v>49618</v>
      </c>
      <c r="B1352" s="4">
        <v>80</v>
      </c>
      <c r="D1352">
        <v>38829</v>
      </c>
      <c r="E1352">
        <v>76</v>
      </c>
    </row>
    <row r="1353" spans="1:5" x14ac:dyDescent="0.3">
      <c r="A1353" s="4">
        <v>40233</v>
      </c>
      <c r="B1353" s="4">
        <v>80</v>
      </c>
      <c r="D1353">
        <v>42618</v>
      </c>
      <c r="E1353">
        <v>76</v>
      </c>
    </row>
    <row r="1354" spans="1:5" x14ac:dyDescent="0.3">
      <c r="A1354" s="4">
        <v>44051</v>
      </c>
      <c r="B1354" s="4">
        <v>79</v>
      </c>
      <c r="D1354">
        <v>35196</v>
      </c>
      <c r="E1354">
        <v>75</v>
      </c>
    </row>
    <row r="1355" spans="1:5" x14ac:dyDescent="0.3">
      <c r="A1355" s="4">
        <v>33316</v>
      </c>
      <c r="B1355" s="4">
        <v>79</v>
      </c>
      <c r="D1355">
        <v>35196</v>
      </c>
      <c r="E1355">
        <v>75</v>
      </c>
    </row>
    <row r="1356" spans="1:5" x14ac:dyDescent="0.3">
      <c r="A1356" s="4">
        <v>33316</v>
      </c>
      <c r="B1356" s="4">
        <v>79</v>
      </c>
      <c r="D1356">
        <v>31605</v>
      </c>
      <c r="E1356">
        <v>74</v>
      </c>
    </row>
    <row r="1357" spans="1:5" x14ac:dyDescent="0.3">
      <c r="A1357" s="4">
        <v>44931</v>
      </c>
      <c r="B1357" s="4">
        <v>78</v>
      </c>
      <c r="D1357">
        <v>48752</v>
      </c>
      <c r="E1357">
        <v>73</v>
      </c>
    </row>
    <row r="1358" spans="1:5" x14ac:dyDescent="0.3">
      <c r="A1358" s="4">
        <v>50737</v>
      </c>
      <c r="B1358" s="4">
        <v>78</v>
      </c>
      <c r="D1358">
        <v>59892</v>
      </c>
      <c r="E1358">
        <v>73</v>
      </c>
    </row>
    <row r="1359" spans="1:5" x14ac:dyDescent="0.3">
      <c r="A1359" s="4">
        <v>41713</v>
      </c>
      <c r="B1359" s="4">
        <v>77</v>
      </c>
      <c r="D1359">
        <v>8028</v>
      </c>
      <c r="E1359">
        <v>73</v>
      </c>
    </row>
    <row r="1360" spans="1:5" x14ac:dyDescent="0.3">
      <c r="A1360" s="4">
        <v>38097</v>
      </c>
      <c r="B1360" s="4">
        <v>77</v>
      </c>
      <c r="D1360">
        <v>35688</v>
      </c>
      <c r="E1360">
        <v>73</v>
      </c>
    </row>
    <row r="1361" spans="1:5" x14ac:dyDescent="0.3">
      <c r="A1361" s="4">
        <v>56223</v>
      </c>
      <c r="B1361" s="4">
        <v>77</v>
      </c>
      <c r="D1361">
        <v>35688</v>
      </c>
      <c r="E1361">
        <v>73</v>
      </c>
    </row>
    <row r="1362" spans="1:5" x14ac:dyDescent="0.3">
      <c r="A1362" s="4">
        <v>38557</v>
      </c>
      <c r="B1362" s="4">
        <v>76</v>
      </c>
      <c r="D1362">
        <v>24401</v>
      </c>
      <c r="E1362">
        <v>73</v>
      </c>
    </row>
    <row r="1363" spans="1:5" x14ac:dyDescent="0.3">
      <c r="A1363" s="4">
        <v>33454</v>
      </c>
      <c r="B1363" s="4">
        <v>76</v>
      </c>
      <c r="D1363">
        <v>46097</v>
      </c>
      <c r="E1363">
        <v>72</v>
      </c>
    </row>
    <row r="1364" spans="1:5" x14ac:dyDescent="0.3">
      <c r="A1364" s="4">
        <v>38829</v>
      </c>
      <c r="B1364" s="4">
        <v>76</v>
      </c>
      <c r="D1364">
        <v>34380</v>
      </c>
      <c r="E1364">
        <v>72</v>
      </c>
    </row>
    <row r="1365" spans="1:5" x14ac:dyDescent="0.3">
      <c r="A1365" s="4">
        <v>42618</v>
      </c>
      <c r="B1365" s="4">
        <v>76</v>
      </c>
      <c r="D1365">
        <v>65370</v>
      </c>
      <c r="E1365">
        <v>71</v>
      </c>
    </row>
    <row r="1366" spans="1:5" x14ac:dyDescent="0.3">
      <c r="A1366" s="4">
        <v>35196</v>
      </c>
      <c r="B1366" s="4">
        <v>75</v>
      </c>
      <c r="D1366">
        <v>79865</v>
      </c>
      <c r="E1366">
        <v>71</v>
      </c>
    </row>
    <row r="1367" spans="1:5" x14ac:dyDescent="0.3">
      <c r="A1367" s="4">
        <v>35196</v>
      </c>
      <c r="B1367" s="4">
        <v>75</v>
      </c>
      <c r="D1367">
        <v>42769</v>
      </c>
      <c r="E1367">
        <v>71</v>
      </c>
    </row>
    <row r="1368" spans="1:5" x14ac:dyDescent="0.3">
      <c r="A1368" s="4">
        <v>31605</v>
      </c>
      <c r="B1368" s="4">
        <v>74</v>
      </c>
      <c r="D1368">
        <v>39435</v>
      </c>
      <c r="E1368">
        <v>71</v>
      </c>
    </row>
    <row r="1369" spans="1:5" x14ac:dyDescent="0.3">
      <c r="A1369" s="4">
        <v>48752</v>
      </c>
      <c r="B1369" s="4">
        <v>73</v>
      </c>
      <c r="D1369">
        <v>38175</v>
      </c>
      <c r="E1369">
        <v>70</v>
      </c>
    </row>
    <row r="1370" spans="1:5" x14ac:dyDescent="0.3">
      <c r="A1370" s="4">
        <v>59892</v>
      </c>
      <c r="B1370" s="4">
        <v>73</v>
      </c>
      <c r="D1370">
        <v>29435</v>
      </c>
      <c r="E1370">
        <v>70</v>
      </c>
    </row>
    <row r="1371" spans="1:5" x14ac:dyDescent="0.3">
      <c r="A1371" s="4">
        <v>8028</v>
      </c>
      <c r="B1371" s="4">
        <v>73</v>
      </c>
      <c r="D1371">
        <v>54210</v>
      </c>
      <c r="E1371">
        <v>70</v>
      </c>
    </row>
    <row r="1372" spans="1:5" x14ac:dyDescent="0.3">
      <c r="A1372" s="4">
        <v>35688</v>
      </c>
      <c r="B1372" s="4">
        <v>73</v>
      </c>
      <c r="D1372">
        <v>54348</v>
      </c>
      <c r="E1372">
        <v>70</v>
      </c>
    </row>
    <row r="1373" spans="1:5" x14ac:dyDescent="0.3">
      <c r="A1373" s="4">
        <v>35688</v>
      </c>
      <c r="B1373" s="4">
        <v>73</v>
      </c>
      <c r="D1373">
        <v>38823</v>
      </c>
      <c r="E1373">
        <v>70</v>
      </c>
    </row>
    <row r="1374" spans="1:5" x14ac:dyDescent="0.3">
      <c r="A1374" s="4">
        <v>24401</v>
      </c>
      <c r="B1374" s="4">
        <v>73</v>
      </c>
      <c r="D1374">
        <v>40760</v>
      </c>
      <c r="E1374">
        <v>70</v>
      </c>
    </row>
    <row r="1375" spans="1:5" x14ac:dyDescent="0.3">
      <c r="A1375" s="4">
        <v>46097</v>
      </c>
      <c r="B1375" s="4">
        <v>72</v>
      </c>
      <c r="D1375">
        <v>39898</v>
      </c>
      <c r="E1375">
        <v>69</v>
      </c>
    </row>
    <row r="1376" spans="1:5" x14ac:dyDescent="0.3">
      <c r="A1376" s="4">
        <v>34380</v>
      </c>
      <c r="B1376" s="4">
        <v>72</v>
      </c>
      <c r="D1376">
        <v>39898</v>
      </c>
      <c r="E1376">
        <v>69</v>
      </c>
    </row>
    <row r="1377" spans="1:5" x14ac:dyDescent="0.3">
      <c r="A1377" s="4">
        <v>65370</v>
      </c>
      <c r="B1377" s="4">
        <v>71</v>
      </c>
      <c r="D1377">
        <v>59041</v>
      </c>
      <c r="E1377">
        <v>69</v>
      </c>
    </row>
    <row r="1378" spans="1:5" x14ac:dyDescent="0.3">
      <c r="A1378" s="4">
        <v>79865</v>
      </c>
      <c r="B1378" s="4">
        <v>71</v>
      </c>
      <c r="D1378">
        <v>46423</v>
      </c>
      <c r="E1378">
        <v>68</v>
      </c>
    </row>
    <row r="1379" spans="1:5" x14ac:dyDescent="0.3">
      <c r="A1379" s="4">
        <v>42769</v>
      </c>
      <c r="B1379" s="4">
        <v>71</v>
      </c>
      <c r="D1379">
        <v>46423</v>
      </c>
      <c r="E1379">
        <v>68</v>
      </c>
    </row>
    <row r="1380" spans="1:5" x14ac:dyDescent="0.3">
      <c r="A1380" s="4">
        <v>39435</v>
      </c>
      <c r="B1380" s="4">
        <v>71</v>
      </c>
      <c r="D1380">
        <v>29999</v>
      </c>
      <c r="E1380">
        <v>68</v>
      </c>
    </row>
    <row r="1381" spans="1:5" hidden="1" x14ac:dyDescent="0.3">
      <c r="A1381" s="4"/>
      <c r="B1381" s="4">
        <v>71</v>
      </c>
      <c r="D1381">
        <v>77882</v>
      </c>
      <c r="E1381">
        <v>68</v>
      </c>
    </row>
    <row r="1382" spans="1:5" x14ac:dyDescent="0.3">
      <c r="A1382" s="4">
        <v>38175</v>
      </c>
      <c r="B1382" s="4">
        <v>70</v>
      </c>
      <c r="D1382">
        <v>51315</v>
      </c>
      <c r="E1382">
        <v>68</v>
      </c>
    </row>
    <row r="1383" spans="1:5" x14ac:dyDescent="0.3">
      <c r="A1383" s="4">
        <v>29435</v>
      </c>
      <c r="B1383" s="4">
        <v>70</v>
      </c>
      <c r="D1383">
        <v>22507</v>
      </c>
      <c r="E1383">
        <v>68</v>
      </c>
    </row>
    <row r="1384" spans="1:5" x14ac:dyDescent="0.3">
      <c r="A1384" s="4">
        <v>54210</v>
      </c>
      <c r="B1384" s="4">
        <v>70</v>
      </c>
      <c r="D1384">
        <v>58217</v>
      </c>
      <c r="E1384">
        <v>68</v>
      </c>
    </row>
    <row r="1385" spans="1:5" x14ac:dyDescent="0.3">
      <c r="A1385" s="4">
        <v>54348</v>
      </c>
      <c r="B1385" s="4">
        <v>70</v>
      </c>
      <c r="D1385">
        <v>39190</v>
      </c>
      <c r="E1385">
        <v>68</v>
      </c>
    </row>
    <row r="1386" spans="1:5" x14ac:dyDescent="0.3">
      <c r="A1386" s="4">
        <v>38823</v>
      </c>
      <c r="B1386" s="4">
        <v>70</v>
      </c>
      <c r="D1386">
        <v>34529</v>
      </c>
      <c r="E1386">
        <v>68</v>
      </c>
    </row>
    <row r="1387" spans="1:5" x14ac:dyDescent="0.3">
      <c r="A1387" s="4">
        <v>40760</v>
      </c>
      <c r="B1387" s="4">
        <v>70</v>
      </c>
      <c r="D1387">
        <v>6560</v>
      </c>
      <c r="E1387">
        <v>67</v>
      </c>
    </row>
    <row r="1388" spans="1:5" x14ac:dyDescent="0.3">
      <c r="A1388" s="4">
        <v>39898</v>
      </c>
      <c r="B1388" s="4">
        <v>69</v>
      </c>
      <c r="D1388">
        <v>47570</v>
      </c>
      <c r="E1388">
        <v>67</v>
      </c>
    </row>
    <row r="1389" spans="1:5" x14ac:dyDescent="0.3">
      <c r="A1389" s="4">
        <v>39898</v>
      </c>
      <c r="B1389" s="4">
        <v>69</v>
      </c>
      <c r="D1389">
        <v>56551</v>
      </c>
      <c r="E1389">
        <v>67</v>
      </c>
    </row>
    <row r="1390" spans="1:5" x14ac:dyDescent="0.3">
      <c r="A1390" s="4">
        <v>59041</v>
      </c>
      <c r="B1390" s="4">
        <v>69</v>
      </c>
      <c r="D1390">
        <v>56551</v>
      </c>
      <c r="E1390">
        <v>67</v>
      </c>
    </row>
    <row r="1391" spans="1:5" x14ac:dyDescent="0.3">
      <c r="A1391" s="4">
        <v>46423</v>
      </c>
      <c r="B1391" s="4">
        <v>68</v>
      </c>
      <c r="D1391">
        <v>42373</v>
      </c>
      <c r="E1391">
        <v>67</v>
      </c>
    </row>
    <row r="1392" spans="1:5" x14ac:dyDescent="0.3">
      <c r="A1392" s="4">
        <v>46423</v>
      </c>
      <c r="B1392" s="4">
        <v>68</v>
      </c>
      <c r="D1392">
        <v>42315</v>
      </c>
      <c r="E1392">
        <v>67</v>
      </c>
    </row>
    <row r="1393" spans="1:5" x14ac:dyDescent="0.3">
      <c r="A1393" s="4">
        <v>29999</v>
      </c>
      <c r="B1393" s="4">
        <v>68</v>
      </c>
      <c r="D1393">
        <v>35876</v>
      </c>
      <c r="E1393">
        <v>66</v>
      </c>
    </row>
    <row r="1394" spans="1:5" x14ac:dyDescent="0.3">
      <c r="A1394" s="4">
        <v>77882</v>
      </c>
      <c r="B1394" s="4">
        <v>68</v>
      </c>
      <c r="D1394">
        <v>64587</v>
      </c>
      <c r="E1394">
        <v>66</v>
      </c>
    </row>
    <row r="1395" spans="1:5" x14ac:dyDescent="0.3">
      <c r="A1395" s="4">
        <v>51315</v>
      </c>
      <c r="B1395" s="4">
        <v>68</v>
      </c>
      <c r="D1395">
        <v>36443</v>
      </c>
      <c r="E1395">
        <v>65</v>
      </c>
    </row>
    <row r="1396" spans="1:5" x14ac:dyDescent="0.3">
      <c r="A1396" s="4">
        <v>22507</v>
      </c>
      <c r="B1396" s="4">
        <v>68</v>
      </c>
      <c r="D1396">
        <v>30507</v>
      </c>
      <c r="E1396">
        <v>65</v>
      </c>
    </row>
    <row r="1397" spans="1:5" x14ac:dyDescent="0.3">
      <c r="A1397" s="4">
        <v>58217</v>
      </c>
      <c r="B1397" s="4">
        <v>68</v>
      </c>
      <c r="D1397">
        <v>42386</v>
      </c>
      <c r="E1397">
        <v>65</v>
      </c>
    </row>
    <row r="1398" spans="1:5" x14ac:dyDescent="0.3">
      <c r="A1398" s="4">
        <v>39190</v>
      </c>
      <c r="B1398" s="4">
        <v>68</v>
      </c>
      <c r="D1398">
        <v>42386</v>
      </c>
      <c r="E1398">
        <v>65</v>
      </c>
    </row>
    <row r="1399" spans="1:5" x14ac:dyDescent="0.3">
      <c r="A1399" s="4">
        <v>34529</v>
      </c>
      <c r="B1399" s="4">
        <v>68</v>
      </c>
      <c r="D1399">
        <v>50785</v>
      </c>
      <c r="E1399">
        <v>64</v>
      </c>
    </row>
    <row r="1400" spans="1:5" x14ac:dyDescent="0.3">
      <c r="A1400" s="4">
        <v>6560</v>
      </c>
      <c r="B1400" s="4">
        <v>67</v>
      </c>
      <c r="D1400">
        <v>29760</v>
      </c>
      <c r="E1400">
        <v>64</v>
      </c>
    </row>
    <row r="1401" spans="1:5" x14ac:dyDescent="0.3">
      <c r="A1401" s="4">
        <v>47570</v>
      </c>
      <c r="B1401" s="4">
        <v>67</v>
      </c>
      <c r="D1401">
        <v>29760</v>
      </c>
      <c r="E1401">
        <v>64</v>
      </c>
    </row>
    <row r="1402" spans="1:5" x14ac:dyDescent="0.3">
      <c r="A1402" s="4">
        <v>56551</v>
      </c>
      <c r="B1402" s="4">
        <v>67</v>
      </c>
      <c r="D1402">
        <v>54809</v>
      </c>
      <c r="E1402">
        <v>63</v>
      </c>
    </row>
    <row r="1403" spans="1:5" x14ac:dyDescent="0.3">
      <c r="A1403" s="4">
        <v>56551</v>
      </c>
      <c r="B1403" s="4">
        <v>67</v>
      </c>
      <c r="D1403">
        <v>54809</v>
      </c>
      <c r="E1403">
        <v>63</v>
      </c>
    </row>
    <row r="1404" spans="1:5" x14ac:dyDescent="0.3">
      <c r="A1404" s="4">
        <v>42373</v>
      </c>
      <c r="B1404" s="4">
        <v>67</v>
      </c>
      <c r="D1404">
        <v>35641</v>
      </c>
      <c r="E1404">
        <v>63</v>
      </c>
    </row>
    <row r="1405" spans="1:5" x14ac:dyDescent="0.3">
      <c r="A1405" s="4">
        <v>42315</v>
      </c>
      <c r="B1405" s="4">
        <v>67</v>
      </c>
      <c r="D1405">
        <v>34053</v>
      </c>
      <c r="E1405">
        <v>63</v>
      </c>
    </row>
    <row r="1406" spans="1:5" x14ac:dyDescent="0.3">
      <c r="A1406" s="4">
        <v>35876</v>
      </c>
      <c r="B1406" s="4">
        <v>66</v>
      </c>
      <c r="D1406">
        <v>32632</v>
      </c>
      <c r="E1406">
        <v>63</v>
      </c>
    </row>
    <row r="1407" spans="1:5" x14ac:dyDescent="0.3">
      <c r="A1407" s="4">
        <v>64587</v>
      </c>
      <c r="B1407" s="4">
        <v>66</v>
      </c>
      <c r="D1407">
        <v>43638</v>
      </c>
      <c r="E1407">
        <v>63</v>
      </c>
    </row>
    <row r="1408" spans="1:5" x14ac:dyDescent="0.3">
      <c r="A1408" s="4">
        <v>36443</v>
      </c>
      <c r="B1408" s="4">
        <v>65</v>
      </c>
      <c r="D1408">
        <v>58646</v>
      </c>
      <c r="E1408">
        <v>62</v>
      </c>
    </row>
    <row r="1409" spans="1:5" x14ac:dyDescent="0.3">
      <c r="A1409" s="4">
        <v>30507</v>
      </c>
      <c r="B1409" s="4">
        <v>65</v>
      </c>
      <c r="D1409">
        <v>58646</v>
      </c>
      <c r="E1409">
        <v>62</v>
      </c>
    </row>
    <row r="1410" spans="1:5" x14ac:dyDescent="0.3">
      <c r="A1410" s="4">
        <v>42386</v>
      </c>
      <c r="B1410" s="4">
        <v>65</v>
      </c>
      <c r="D1410">
        <v>60033</v>
      </c>
      <c r="E1410">
        <v>62</v>
      </c>
    </row>
    <row r="1411" spans="1:5" x14ac:dyDescent="0.3">
      <c r="A1411" s="4">
        <v>42386</v>
      </c>
      <c r="B1411" s="4">
        <v>65</v>
      </c>
      <c r="D1411">
        <v>34377</v>
      </c>
      <c r="E1411">
        <v>62</v>
      </c>
    </row>
    <row r="1412" spans="1:5" x14ac:dyDescent="0.3">
      <c r="A1412" s="4">
        <v>50785</v>
      </c>
      <c r="B1412" s="4">
        <v>64</v>
      </c>
      <c r="D1412">
        <v>33438</v>
      </c>
      <c r="E1412">
        <v>62</v>
      </c>
    </row>
    <row r="1413" spans="1:5" x14ac:dyDescent="0.3">
      <c r="A1413" s="4">
        <v>29760</v>
      </c>
      <c r="B1413" s="4">
        <v>64</v>
      </c>
      <c r="D1413">
        <v>31560</v>
      </c>
      <c r="E1413">
        <v>62</v>
      </c>
    </row>
    <row r="1414" spans="1:5" x14ac:dyDescent="0.3">
      <c r="A1414" s="4">
        <v>29760</v>
      </c>
      <c r="B1414" s="4">
        <v>64</v>
      </c>
      <c r="D1414">
        <v>33564</v>
      </c>
      <c r="E1414">
        <v>61</v>
      </c>
    </row>
    <row r="1415" spans="1:5" x14ac:dyDescent="0.3">
      <c r="A1415" s="4">
        <v>54809</v>
      </c>
      <c r="B1415" s="4">
        <v>63</v>
      </c>
      <c r="D1415">
        <v>51766</v>
      </c>
      <c r="E1415">
        <v>60</v>
      </c>
    </row>
    <row r="1416" spans="1:5" x14ac:dyDescent="0.3">
      <c r="A1416" s="4">
        <v>54809</v>
      </c>
      <c r="B1416" s="4">
        <v>63</v>
      </c>
      <c r="D1416">
        <v>40706</v>
      </c>
      <c r="E1416">
        <v>59</v>
      </c>
    </row>
    <row r="1417" spans="1:5" x14ac:dyDescent="0.3">
      <c r="A1417" s="4">
        <v>35641</v>
      </c>
      <c r="B1417" s="4">
        <v>63</v>
      </c>
      <c r="D1417">
        <v>52074</v>
      </c>
      <c r="E1417">
        <v>59</v>
      </c>
    </row>
    <row r="1418" spans="1:5" x14ac:dyDescent="0.3">
      <c r="A1418" s="4">
        <v>34053</v>
      </c>
      <c r="B1418" s="4">
        <v>63</v>
      </c>
      <c r="D1418">
        <v>38236</v>
      </c>
      <c r="E1418">
        <v>58</v>
      </c>
    </row>
    <row r="1419" spans="1:5" x14ac:dyDescent="0.3">
      <c r="A1419" s="4">
        <v>32632</v>
      </c>
      <c r="B1419" s="4">
        <v>63</v>
      </c>
      <c r="D1419">
        <v>43641</v>
      </c>
      <c r="E1419">
        <v>57</v>
      </c>
    </row>
    <row r="1420" spans="1:5" x14ac:dyDescent="0.3">
      <c r="A1420" s="4">
        <v>43638</v>
      </c>
      <c r="B1420" s="4">
        <v>63</v>
      </c>
      <c r="D1420">
        <v>46098</v>
      </c>
      <c r="E1420">
        <v>57</v>
      </c>
    </row>
    <row r="1421" spans="1:5" x14ac:dyDescent="0.3">
      <c r="A1421" s="4">
        <v>58646</v>
      </c>
      <c r="B1421" s="4">
        <v>62</v>
      </c>
      <c r="D1421">
        <v>46098</v>
      </c>
      <c r="E1421">
        <v>57</v>
      </c>
    </row>
    <row r="1422" spans="1:5" x14ac:dyDescent="0.3">
      <c r="A1422" s="4">
        <v>58646</v>
      </c>
      <c r="B1422" s="4">
        <v>62</v>
      </c>
      <c r="D1422">
        <v>46098</v>
      </c>
      <c r="E1422">
        <v>57</v>
      </c>
    </row>
    <row r="1423" spans="1:5" x14ac:dyDescent="0.3">
      <c r="A1423" s="4">
        <v>60033</v>
      </c>
      <c r="B1423" s="4">
        <v>62</v>
      </c>
      <c r="D1423">
        <v>45576</v>
      </c>
      <c r="E1423">
        <v>56</v>
      </c>
    </row>
    <row r="1424" spans="1:5" x14ac:dyDescent="0.3">
      <c r="A1424" s="4">
        <v>34377</v>
      </c>
      <c r="B1424" s="4">
        <v>62</v>
      </c>
      <c r="D1424">
        <v>36145</v>
      </c>
      <c r="E1424">
        <v>56</v>
      </c>
    </row>
    <row r="1425" spans="1:5" x14ac:dyDescent="0.3">
      <c r="A1425" s="4">
        <v>33438</v>
      </c>
      <c r="B1425" s="4">
        <v>62</v>
      </c>
      <c r="D1425">
        <v>41580</v>
      </c>
      <c r="E1425">
        <v>56</v>
      </c>
    </row>
    <row r="1426" spans="1:5" x14ac:dyDescent="0.3">
      <c r="A1426" s="4">
        <v>31560</v>
      </c>
      <c r="B1426" s="4">
        <v>62</v>
      </c>
      <c r="D1426">
        <v>43322</v>
      </c>
      <c r="E1426">
        <v>56</v>
      </c>
    </row>
    <row r="1427" spans="1:5" x14ac:dyDescent="0.3">
      <c r="A1427" s="4">
        <v>33564</v>
      </c>
      <c r="B1427" s="4">
        <v>61</v>
      </c>
      <c r="D1427">
        <v>44635</v>
      </c>
      <c r="E1427">
        <v>56</v>
      </c>
    </row>
    <row r="1428" spans="1:5" x14ac:dyDescent="0.3">
      <c r="A1428" s="4">
        <v>51766</v>
      </c>
      <c r="B1428" s="4">
        <v>60</v>
      </c>
      <c r="D1428">
        <v>47472</v>
      </c>
      <c r="E1428">
        <v>56</v>
      </c>
    </row>
    <row r="1429" spans="1:5" x14ac:dyDescent="0.3">
      <c r="A1429" s="4">
        <v>40706</v>
      </c>
      <c r="B1429" s="4">
        <v>59</v>
      </c>
      <c r="D1429">
        <v>46053</v>
      </c>
      <c r="E1429">
        <v>56</v>
      </c>
    </row>
    <row r="1430" spans="1:5" x14ac:dyDescent="0.3">
      <c r="A1430" s="4">
        <v>52074</v>
      </c>
      <c r="B1430" s="4">
        <v>59</v>
      </c>
      <c r="D1430">
        <v>38452</v>
      </c>
      <c r="E1430">
        <v>56</v>
      </c>
    </row>
    <row r="1431" spans="1:5" x14ac:dyDescent="0.3">
      <c r="A1431" s="4">
        <v>38236</v>
      </c>
      <c r="B1431" s="4">
        <v>58</v>
      </c>
      <c r="D1431">
        <v>38452</v>
      </c>
      <c r="E1431">
        <v>56</v>
      </c>
    </row>
    <row r="1432" spans="1:5" x14ac:dyDescent="0.3">
      <c r="A1432" s="4">
        <v>43641</v>
      </c>
      <c r="B1432" s="4">
        <v>57</v>
      </c>
      <c r="D1432">
        <v>33419</v>
      </c>
      <c r="E1432">
        <v>56</v>
      </c>
    </row>
    <row r="1433" spans="1:5" x14ac:dyDescent="0.3">
      <c r="A1433" s="4">
        <v>46098</v>
      </c>
      <c r="B1433" s="4">
        <v>57</v>
      </c>
      <c r="D1433">
        <v>160803</v>
      </c>
      <c r="E1433">
        <v>55</v>
      </c>
    </row>
    <row r="1434" spans="1:5" x14ac:dyDescent="0.3">
      <c r="A1434" s="4">
        <v>46098</v>
      </c>
      <c r="B1434" s="4">
        <v>57</v>
      </c>
      <c r="D1434">
        <v>42429</v>
      </c>
      <c r="E1434">
        <v>55</v>
      </c>
    </row>
    <row r="1435" spans="1:5" x14ac:dyDescent="0.3">
      <c r="A1435" s="4">
        <v>46098</v>
      </c>
      <c r="B1435" s="4">
        <v>57</v>
      </c>
      <c r="D1435">
        <v>42429</v>
      </c>
      <c r="E1435">
        <v>55</v>
      </c>
    </row>
    <row r="1436" spans="1:5" x14ac:dyDescent="0.3">
      <c r="A1436" s="4">
        <v>45576</v>
      </c>
      <c r="B1436" s="4">
        <v>56</v>
      </c>
      <c r="D1436">
        <v>50116</v>
      </c>
      <c r="E1436">
        <v>54</v>
      </c>
    </row>
    <row r="1437" spans="1:5" x14ac:dyDescent="0.3">
      <c r="A1437" s="4">
        <v>36145</v>
      </c>
      <c r="B1437" s="4">
        <v>56</v>
      </c>
      <c r="D1437">
        <v>44794</v>
      </c>
      <c r="E1437">
        <v>54</v>
      </c>
    </row>
    <row r="1438" spans="1:5" x14ac:dyDescent="0.3">
      <c r="A1438" s="4">
        <v>41580</v>
      </c>
      <c r="B1438" s="4">
        <v>56</v>
      </c>
      <c r="D1438">
        <v>44794</v>
      </c>
      <c r="E1438">
        <v>54</v>
      </c>
    </row>
    <row r="1439" spans="1:5" x14ac:dyDescent="0.3">
      <c r="A1439" s="4">
        <v>43322</v>
      </c>
      <c r="B1439" s="4">
        <v>56</v>
      </c>
      <c r="D1439">
        <v>47823</v>
      </c>
      <c r="E1439">
        <v>53</v>
      </c>
    </row>
    <row r="1440" spans="1:5" x14ac:dyDescent="0.3">
      <c r="A1440" s="4">
        <v>44635</v>
      </c>
      <c r="B1440" s="4">
        <v>56</v>
      </c>
      <c r="D1440">
        <v>50870</v>
      </c>
      <c r="E1440">
        <v>53</v>
      </c>
    </row>
    <row r="1441" spans="1:5" x14ac:dyDescent="0.3">
      <c r="A1441" s="4">
        <v>47472</v>
      </c>
      <c r="B1441" s="4">
        <v>56</v>
      </c>
      <c r="D1441">
        <v>41850</v>
      </c>
      <c r="E1441">
        <v>53</v>
      </c>
    </row>
    <row r="1442" spans="1:5" x14ac:dyDescent="0.3">
      <c r="A1442" s="4">
        <v>46053</v>
      </c>
      <c r="B1442" s="4">
        <v>56</v>
      </c>
      <c r="D1442">
        <v>33762</v>
      </c>
      <c r="E1442">
        <v>53</v>
      </c>
    </row>
    <row r="1443" spans="1:5" x14ac:dyDescent="0.3">
      <c r="A1443" s="4">
        <v>38452</v>
      </c>
      <c r="B1443" s="4">
        <v>56</v>
      </c>
      <c r="D1443">
        <v>28087</v>
      </c>
      <c r="E1443">
        <v>53</v>
      </c>
    </row>
    <row r="1444" spans="1:5" x14ac:dyDescent="0.3">
      <c r="A1444" s="4">
        <v>38452</v>
      </c>
      <c r="B1444" s="4">
        <v>56</v>
      </c>
      <c r="D1444">
        <v>23228</v>
      </c>
      <c r="E1444">
        <v>53</v>
      </c>
    </row>
    <row r="1445" spans="1:5" x14ac:dyDescent="0.3">
      <c r="A1445" s="4">
        <v>33419</v>
      </c>
      <c r="B1445" s="4">
        <v>56</v>
      </c>
      <c r="D1445">
        <v>48918</v>
      </c>
      <c r="E1445">
        <v>52</v>
      </c>
    </row>
    <row r="1446" spans="1:5" x14ac:dyDescent="0.3">
      <c r="A1446" s="4">
        <v>160803</v>
      </c>
      <c r="B1446" s="4">
        <v>55</v>
      </c>
      <c r="D1446">
        <v>48918</v>
      </c>
      <c r="E1446">
        <v>52</v>
      </c>
    </row>
    <row r="1447" spans="1:5" x14ac:dyDescent="0.3">
      <c r="A1447" s="4">
        <v>42429</v>
      </c>
      <c r="B1447" s="4">
        <v>55</v>
      </c>
      <c r="D1447">
        <v>34412</v>
      </c>
      <c r="E1447">
        <v>52</v>
      </c>
    </row>
    <row r="1448" spans="1:5" x14ac:dyDescent="0.3">
      <c r="A1448" s="4">
        <v>42429</v>
      </c>
      <c r="B1448" s="4">
        <v>55</v>
      </c>
      <c r="D1448">
        <v>40211</v>
      </c>
      <c r="E1448">
        <v>51</v>
      </c>
    </row>
    <row r="1449" spans="1:5" x14ac:dyDescent="0.3">
      <c r="A1449" s="4">
        <v>50116</v>
      </c>
      <c r="B1449" s="4">
        <v>54</v>
      </c>
      <c r="D1449">
        <v>51813</v>
      </c>
      <c r="E1449">
        <v>51</v>
      </c>
    </row>
    <row r="1450" spans="1:5" x14ac:dyDescent="0.3">
      <c r="A1450" s="4">
        <v>44794</v>
      </c>
      <c r="B1450" s="4">
        <v>54</v>
      </c>
      <c r="D1450">
        <v>38593</v>
      </c>
      <c r="E1450">
        <v>51</v>
      </c>
    </row>
    <row r="1451" spans="1:5" x14ac:dyDescent="0.3">
      <c r="A1451" s="4">
        <v>44794</v>
      </c>
      <c r="B1451" s="4">
        <v>54</v>
      </c>
      <c r="D1451">
        <v>36927</v>
      </c>
      <c r="E1451">
        <v>51</v>
      </c>
    </row>
    <row r="1452" spans="1:5" x14ac:dyDescent="0.3">
      <c r="A1452" s="4">
        <v>47823</v>
      </c>
      <c r="B1452" s="4">
        <v>53</v>
      </c>
      <c r="D1452">
        <v>30983</v>
      </c>
      <c r="E1452">
        <v>51</v>
      </c>
    </row>
    <row r="1453" spans="1:5" x14ac:dyDescent="0.3">
      <c r="A1453" s="4">
        <v>50870</v>
      </c>
      <c r="B1453" s="4">
        <v>53</v>
      </c>
      <c r="D1453">
        <v>50523</v>
      </c>
      <c r="E1453">
        <v>51</v>
      </c>
    </row>
    <row r="1454" spans="1:5" x14ac:dyDescent="0.3">
      <c r="A1454" s="4">
        <v>41850</v>
      </c>
      <c r="B1454" s="4">
        <v>53</v>
      </c>
      <c r="D1454">
        <v>34916</v>
      </c>
      <c r="E1454">
        <v>51</v>
      </c>
    </row>
    <row r="1455" spans="1:5" x14ac:dyDescent="0.3">
      <c r="A1455" s="4">
        <v>33762</v>
      </c>
      <c r="B1455" s="4">
        <v>53</v>
      </c>
      <c r="D1455">
        <v>34213</v>
      </c>
      <c r="E1455">
        <v>50</v>
      </c>
    </row>
    <row r="1456" spans="1:5" x14ac:dyDescent="0.3">
      <c r="A1456" s="4">
        <v>28087</v>
      </c>
      <c r="B1456" s="4">
        <v>53</v>
      </c>
      <c r="D1456">
        <v>40887</v>
      </c>
      <c r="E1456">
        <v>50</v>
      </c>
    </row>
    <row r="1457" spans="1:5" x14ac:dyDescent="0.3">
      <c r="A1457" s="4">
        <v>23228</v>
      </c>
      <c r="B1457" s="4">
        <v>53</v>
      </c>
      <c r="D1457">
        <v>27573</v>
      </c>
      <c r="E1457">
        <v>50</v>
      </c>
    </row>
    <row r="1458" spans="1:5" x14ac:dyDescent="0.3">
      <c r="A1458" s="4">
        <v>48918</v>
      </c>
      <c r="B1458" s="4">
        <v>52</v>
      </c>
      <c r="D1458">
        <v>57530</v>
      </c>
      <c r="E1458">
        <v>50</v>
      </c>
    </row>
    <row r="1459" spans="1:5" x14ac:dyDescent="0.3">
      <c r="A1459" s="4">
        <v>48918</v>
      </c>
      <c r="B1459" s="4">
        <v>52</v>
      </c>
      <c r="D1459">
        <v>42160</v>
      </c>
      <c r="E1459">
        <v>48</v>
      </c>
    </row>
    <row r="1460" spans="1:5" x14ac:dyDescent="0.3">
      <c r="A1460" s="4">
        <v>34412</v>
      </c>
      <c r="B1460" s="4">
        <v>52</v>
      </c>
      <c r="D1460">
        <v>42243</v>
      </c>
      <c r="E1460">
        <v>48</v>
      </c>
    </row>
    <row r="1461" spans="1:5" x14ac:dyDescent="0.3">
      <c r="A1461" s="4">
        <v>40211</v>
      </c>
      <c r="B1461" s="4">
        <v>51</v>
      </c>
      <c r="D1461">
        <v>42395</v>
      </c>
      <c r="E1461">
        <v>48</v>
      </c>
    </row>
    <row r="1462" spans="1:5" x14ac:dyDescent="0.3">
      <c r="A1462" s="4">
        <v>51813</v>
      </c>
      <c r="B1462" s="4">
        <v>51</v>
      </c>
      <c r="D1462">
        <v>46910</v>
      </c>
      <c r="E1462">
        <v>48</v>
      </c>
    </row>
    <row r="1463" spans="1:5" x14ac:dyDescent="0.3">
      <c r="A1463" s="4">
        <v>38593</v>
      </c>
      <c r="B1463" s="4">
        <v>51</v>
      </c>
      <c r="D1463">
        <v>61482</v>
      </c>
      <c r="E1463">
        <v>48</v>
      </c>
    </row>
    <row r="1464" spans="1:5" x14ac:dyDescent="0.3">
      <c r="A1464" s="4">
        <v>36927</v>
      </c>
      <c r="B1464" s="4">
        <v>51</v>
      </c>
      <c r="D1464">
        <v>30477</v>
      </c>
      <c r="E1464">
        <v>47</v>
      </c>
    </row>
    <row r="1465" spans="1:5" x14ac:dyDescent="0.3">
      <c r="A1465" s="4">
        <v>30983</v>
      </c>
      <c r="B1465" s="4">
        <v>51</v>
      </c>
      <c r="D1465">
        <v>36550</v>
      </c>
      <c r="E1465">
        <v>47</v>
      </c>
    </row>
    <row r="1466" spans="1:5" x14ac:dyDescent="0.3">
      <c r="A1466" s="4">
        <v>50523</v>
      </c>
      <c r="B1466" s="4">
        <v>51</v>
      </c>
      <c r="D1466">
        <v>47139</v>
      </c>
      <c r="E1466">
        <v>46</v>
      </c>
    </row>
    <row r="1467" spans="1:5" x14ac:dyDescent="0.3">
      <c r="A1467" s="4">
        <v>34916</v>
      </c>
      <c r="B1467" s="4">
        <v>51</v>
      </c>
      <c r="D1467">
        <v>44322</v>
      </c>
      <c r="E1467">
        <v>46</v>
      </c>
    </row>
    <row r="1468" spans="1:5" x14ac:dyDescent="0.3">
      <c r="A1468" s="4">
        <v>34213</v>
      </c>
      <c r="B1468" s="4">
        <v>50</v>
      </c>
      <c r="D1468">
        <v>42162</v>
      </c>
      <c r="E1468">
        <v>46</v>
      </c>
    </row>
    <row r="1469" spans="1:5" x14ac:dyDescent="0.3">
      <c r="A1469" s="4">
        <v>40887</v>
      </c>
      <c r="B1469" s="4">
        <v>50</v>
      </c>
      <c r="D1469">
        <v>36075</v>
      </c>
      <c r="E1469">
        <v>46</v>
      </c>
    </row>
    <row r="1470" spans="1:5" x14ac:dyDescent="0.3">
      <c r="A1470" s="4">
        <v>27573</v>
      </c>
      <c r="B1470" s="4">
        <v>50</v>
      </c>
      <c r="D1470">
        <v>39453</v>
      </c>
      <c r="E1470">
        <v>46</v>
      </c>
    </row>
    <row r="1471" spans="1:5" x14ac:dyDescent="0.3">
      <c r="A1471" s="4">
        <v>57530</v>
      </c>
      <c r="B1471" s="4">
        <v>50</v>
      </c>
      <c r="D1471">
        <v>59062</v>
      </c>
      <c r="E1471">
        <v>46</v>
      </c>
    </row>
    <row r="1472" spans="1:5" x14ac:dyDescent="0.3">
      <c r="A1472" s="4">
        <v>42160</v>
      </c>
      <c r="B1472" s="4">
        <v>48</v>
      </c>
      <c r="D1472">
        <v>38683</v>
      </c>
      <c r="E1472">
        <v>46</v>
      </c>
    </row>
    <row r="1473" spans="1:5" x14ac:dyDescent="0.3">
      <c r="A1473" s="4">
        <v>42243</v>
      </c>
      <c r="B1473" s="4">
        <v>48</v>
      </c>
      <c r="D1473">
        <v>61917</v>
      </c>
      <c r="E1473">
        <v>46</v>
      </c>
    </row>
    <row r="1474" spans="1:5" x14ac:dyDescent="0.3">
      <c r="A1474" s="4">
        <v>42395</v>
      </c>
      <c r="B1474" s="4">
        <v>48</v>
      </c>
      <c r="D1474">
        <v>37126</v>
      </c>
      <c r="E1474">
        <v>45</v>
      </c>
    </row>
    <row r="1475" spans="1:5" x14ac:dyDescent="0.3">
      <c r="A1475" s="4">
        <v>46910</v>
      </c>
      <c r="B1475" s="4">
        <v>48</v>
      </c>
      <c r="D1475">
        <v>40442</v>
      </c>
      <c r="E1475">
        <v>45</v>
      </c>
    </row>
    <row r="1476" spans="1:5" x14ac:dyDescent="0.3">
      <c r="A1476" s="4">
        <v>61482</v>
      </c>
      <c r="B1476" s="4">
        <v>48</v>
      </c>
      <c r="D1476">
        <v>33235</v>
      </c>
      <c r="E1476">
        <v>45</v>
      </c>
    </row>
    <row r="1477" spans="1:5" hidden="1" x14ac:dyDescent="0.3">
      <c r="A1477" s="4"/>
      <c r="B1477" s="4">
        <v>48</v>
      </c>
      <c r="D1477">
        <v>34961</v>
      </c>
      <c r="E1477">
        <v>45</v>
      </c>
    </row>
    <row r="1478" spans="1:5" x14ac:dyDescent="0.3">
      <c r="A1478" s="4">
        <v>30477</v>
      </c>
      <c r="B1478" s="4">
        <v>47</v>
      </c>
      <c r="D1478">
        <v>43020</v>
      </c>
      <c r="E1478">
        <v>45</v>
      </c>
    </row>
    <row r="1479" spans="1:5" x14ac:dyDescent="0.3">
      <c r="A1479" s="4">
        <v>36550</v>
      </c>
      <c r="B1479" s="4">
        <v>47</v>
      </c>
      <c r="D1479">
        <v>26490</v>
      </c>
      <c r="E1479">
        <v>45</v>
      </c>
    </row>
    <row r="1480" spans="1:5" x14ac:dyDescent="0.3">
      <c r="A1480" s="4">
        <v>47139</v>
      </c>
      <c r="B1480" s="4">
        <v>46</v>
      </c>
      <c r="D1480">
        <v>26490</v>
      </c>
      <c r="E1480">
        <v>45</v>
      </c>
    </row>
    <row r="1481" spans="1:5" x14ac:dyDescent="0.3">
      <c r="A1481" s="4">
        <v>44322</v>
      </c>
      <c r="B1481" s="4">
        <v>46</v>
      </c>
      <c r="D1481">
        <v>40321</v>
      </c>
      <c r="E1481">
        <v>44</v>
      </c>
    </row>
    <row r="1482" spans="1:5" x14ac:dyDescent="0.3">
      <c r="A1482" s="4">
        <v>42162</v>
      </c>
      <c r="B1482" s="4">
        <v>46</v>
      </c>
      <c r="D1482">
        <v>40321</v>
      </c>
      <c r="E1482">
        <v>44</v>
      </c>
    </row>
    <row r="1483" spans="1:5" x14ac:dyDescent="0.3">
      <c r="A1483" s="4">
        <v>36075</v>
      </c>
      <c r="B1483" s="4">
        <v>46</v>
      </c>
      <c r="D1483">
        <v>28510</v>
      </c>
      <c r="E1483">
        <v>44</v>
      </c>
    </row>
    <row r="1484" spans="1:5" x14ac:dyDescent="0.3">
      <c r="A1484" s="4">
        <v>39453</v>
      </c>
      <c r="B1484" s="4">
        <v>46</v>
      </c>
      <c r="D1484">
        <v>41154</v>
      </c>
      <c r="E1484">
        <v>44</v>
      </c>
    </row>
    <row r="1485" spans="1:5" x14ac:dyDescent="0.3">
      <c r="A1485" s="4">
        <v>59062</v>
      </c>
      <c r="B1485" s="4">
        <v>46</v>
      </c>
      <c r="D1485">
        <v>27421</v>
      </c>
      <c r="E1485">
        <v>43</v>
      </c>
    </row>
    <row r="1486" spans="1:5" x14ac:dyDescent="0.3">
      <c r="A1486" s="4">
        <v>38683</v>
      </c>
      <c r="B1486" s="4">
        <v>46</v>
      </c>
      <c r="D1486">
        <v>33471</v>
      </c>
      <c r="E1486">
        <v>43</v>
      </c>
    </row>
    <row r="1487" spans="1:5" x14ac:dyDescent="0.3">
      <c r="A1487" s="4">
        <v>61917</v>
      </c>
      <c r="B1487" s="4">
        <v>46</v>
      </c>
      <c r="D1487">
        <v>36997</v>
      </c>
      <c r="E1487">
        <v>43</v>
      </c>
    </row>
    <row r="1488" spans="1:5" x14ac:dyDescent="0.3">
      <c r="A1488" s="4">
        <v>37126</v>
      </c>
      <c r="B1488" s="4">
        <v>45</v>
      </c>
      <c r="D1488">
        <v>38232</v>
      </c>
      <c r="E1488">
        <v>43</v>
      </c>
    </row>
    <row r="1489" spans="1:5" x14ac:dyDescent="0.3">
      <c r="A1489" s="4">
        <v>40442</v>
      </c>
      <c r="B1489" s="4">
        <v>45</v>
      </c>
      <c r="D1489">
        <v>46891</v>
      </c>
      <c r="E1489">
        <v>43</v>
      </c>
    </row>
    <row r="1490" spans="1:5" x14ac:dyDescent="0.3">
      <c r="A1490" s="4">
        <v>33235</v>
      </c>
      <c r="B1490" s="4">
        <v>45</v>
      </c>
      <c r="D1490">
        <v>46891</v>
      </c>
      <c r="E1490">
        <v>43</v>
      </c>
    </row>
    <row r="1491" spans="1:5" x14ac:dyDescent="0.3">
      <c r="A1491" s="4">
        <v>34961</v>
      </c>
      <c r="B1491" s="4">
        <v>45</v>
      </c>
      <c r="D1491">
        <v>55375</v>
      </c>
      <c r="E1491">
        <v>42</v>
      </c>
    </row>
    <row r="1492" spans="1:5" x14ac:dyDescent="0.3">
      <c r="A1492" s="4">
        <v>43020</v>
      </c>
      <c r="B1492" s="4">
        <v>45</v>
      </c>
      <c r="D1492">
        <v>45759</v>
      </c>
      <c r="E1492">
        <v>42</v>
      </c>
    </row>
    <row r="1493" spans="1:5" x14ac:dyDescent="0.3">
      <c r="A1493" s="4">
        <v>26490</v>
      </c>
      <c r="B1493" s="4">
        <v>45</v>
      </c>
      <c r="D1493">
        <v>45759</v>
      </c>
      <c r="E1493">
        <v>42</v>
      </c>
    </row>
    <row r="1494" spans="1:5" x14ac:dyDescent="0.3">
      <c r="A1494" s="4">
        <v>26490</v>
      </c>
      <c r="B1494" s="4">
        <v>45</v>
      </c>
      <c r="D1494">
        <v>52190</v>
      </c>
      <c r="E1494">
        <v>42</v>
      </c>
    </row>
    <row r="1495" spans="1:5" x14ac:dyDescent="0.3">
      <c r="A1495" s="4">
        <v>40321</v>
      </c>
      <c r="B1495" s="4">
        <v>44</v>
      </c>
      <c r="D1495">
        <v>49605</v>
      </c>
      <c r="E1495">
        <v>42</v>
      </c>
    </row>
    <row r="1496" spans="1:5" x14ac:dyDescent="0.3">
      <c r="A1496" s="4">
        <v>40321</v>
      </c>
      <c r="B1496" s="4">
        <v>44</v>
      </c>
      <c r="D1496">
        <v>47850</v>
      </c>
      <c r="E1496">
        <v>42</v>
      </c>
    </row>
    <row r="1497" spans="1:5" x14ac:dyDescent="0.3">
      <c r="A1497" s="4">
        <v>28510</v>
      </c>
      <c r="B1497" s="4">
        <v>44</v>
      </c>
      <c r="D1497">
        <v>34554</v>
      </c>
      <c r="E1497">
        <v>41</v>
      </c>
    </row>
    <row r="1498" spans="1:5" x14ac:dyDescent="0.3">
      <c r="A1498" s="4">
        <v>41154</v>
      </c>
      <c r="B1498" s="4">
        <v>44</v>
      </c>
      <c r="D1498">
        <v>32144</v>
      </c>
      <c r="E1498">
        <v>41</v>
      </c>
    </row>
    <row r="1499" spans="1:5" x14ac:dyDescent="0.3">
      <c r="A1499" s="4">
        <v>27421</v>
      </c>
      <c r="B1499" s="4">
        <v>43</v>
      </c>
      <c r="D1499">
        <v>28769</v>
      </c>
      <c r="E1499">
        <v>41</v>
      </c>
    </row>
    <row r="1500" spans="1:5" x14ac:dyDescent="0.3">
      <c r="A1500" s="4">
        <v>33471</v>
      </c>
      <c r="B1500" s="4">
        <v>43</v>
      </c>
      <c r="D1500">
        <v>46931</v>
      </c>
      <c r="E1500">
        <v>41</v>
      </c>
    </row>
    <row r="1501" spans="1:5" x14ac:dyDescent="0.3">
      <c r="A1501" s="4">
        <v>36997</v>
      </c>
      <c r="B1501" s="4">
        <v>43</v>
      </c>
      <c r="D1501">
        <v>40662</v>
      </c>
      <c r="E1501">
        <v>40</v>
      </c>
    </row>
    <row r="1502" spans="1:5" x14ac:dyDescent="0.3">
      <c r="A1502" s="4">
        <v>38232</v>
      </c>
      <c r="B1502" s="4">
        <v>43</v>
      </c>
      <c r="D1502">
        <v>25509</v>
      </c>
      <c r="E1502">
        <v>40</v>
      </c>
    </row>
    <row r="1503" spans="1:5" x14ac:dyDescent="0.3">
      <c r="A1503" s="4">
        <v>46891</v>
      </c>
      <c r="B1503" s="4">
        <v>43</v>
      </c>
      <c r="D1503">
        <v>25509</v>
      </c>
      <c r="E1503">
        <v>40</v>
      </c>
    </row>
    <row r="1504" spans="1:5" x14ac:dyDescent="0.3">
      <c r="A1504" s="4">
        <v>46891</v>
      </c>
      <c r="B1504" s="4">
        <v>43</v>
      </c>
      <c r="D1504">
        <v>42192</v>
      </c>
      <c r="E1504">
        <v>40</v>
      </c>
    </row>
    <row r="1505" spans="1:5" x14ac:dyDescent="0.3">
      <c r="A1505" s="4">
        <v>55375</v>
      </c>
      <c r="B1505" s="4">
        <v>42</v>
      </c>
      <c r="D1505">
        <v>33996</v>
      </c>
      <c r="E1505">
        <v>40</v>
      </c>
    </row>
    <row r="1506" spans="1:5" x14ac:dyDescent="0.3">
      <c r="A1506" s="4">
        <v>45759</v>
      </c>
      <c r="B1506" s="4">
        <v>42</v>
      </c>
      <c r="D1506">
        <v>33996</v>
      </c>
      <c r="E1506">
        <v>40</v>
      </c>
    </row>
    <row r="1507" spans="1:5" x14ac:dyDescent="0.3">
      <c r="A1507" s="4">
        <v>45759</v>
      </c>
      <c r="B1507" s="4">
        <v>42</v>
      </c>
      <c r="D1507">
        <v>37787</v>
      </c>
      <c r="E1507">
        <v>40</v>
      </c>
    </row>
    <row r="1508" spans="1:5" x14ac:dyDescent="0.3">
      <c r="A1508" s="4">
        <v>52190</v>
      </c>
      <c r="B1508" s="4">
        <v>42</v>
      </c>
      <c r="D1508">
        <v>49389</v>
      </c>
      <c r="E1508">
        <v>40</v>
      </c>
    </row>
    <row r="1509" spans="1:5" x14ac:dyDescent="0.3">
      <c r="A1509" s="4">
        <v>49605</v>
      </c>
      <c r="B1509" s="4">
        <v>42</v>
      </c>
      <c r="D1509">
        <v>31626</v>
      </c>
      <c r="E1509">
        <v>39</v>
      </c>
    </row>
    <row r="1510" spans="1:5" x14ac:dyDescent="0.3">
      <c r="A1510" s="4">
        <v>47850</v>
      </c>
      <c r="B1510" s="4">
        <v>42</v>
      </c>
      <c r="D1510">
        <v>33622</v>
      </c>
      <c r="E1510">
        <v>39</v>
      </c>
    </row>
    <row r="1511" spans="1:5" x14ac:dyDescent="0.3">
      <c r="A1511" s="4">
        <v>34554</v>
      </c>
      <c r="B1511" s="4">
        <v>41</v>
      </c>
      <c r="D1511">
        <v>34941</v>
      </c>
      <c r="E1511">
        <v>39</v>
      </c>
    </row>
    <row r="1512" spans="1:5" x14ac:dyDescent="0.3">
      <c r="A1512" s="4">
        <v>32144</v>
      </c>
      <c r="B1512" s="4">
        <v>41</v>
      </c>
      <c r="D1512">
        <v>157733</v>
      </c>
      <c r="E1512">
        <v>39</v>
      </c>
    </row>
    <row r="1513" spans="1:5" x14ac:dyDescent="0.3">
      <c r="A1513" s="4">
        <v>28769</v>
      </c>
      <c r="B1513" s="4">
        <v>41</v>
      </c>
      <c r="D1513">
        <v>37085</v>
      </c>
      <c r="E1513">
        <v>39</v>
      </c>
    </row>
    <row r="1514" spans="1:5" x14ac:dyDescent="0.3">
      <c r="A1514" s="4">
        <v>46931</v>
      </c>
      <c r="B1514" s="4">
        <v>41</v>
      </c>
      <c r="D1514">
        <v>28071</v>
      </c>
      <c r="E1514">
        <v>39</v>
      </c>
    </row>
    <row r="1515" spans="1:5" x14ac:dyDescent="0.3">
      <c r="A1515" s="4">
        <v>40662</v>
      </c>
      <c r="B1515" s="4">
        <v>40</v>
      </c>
      <c r="D1515">
        <v>38361</v>
      </c>
      <c r="E1515">
        <v>39</v>
      </c>
    </row>
    <row r="1516" spans="1:5" x14ac:dyDescent="0.3">
      <c r="A1516" s="4">
        <v>25509</v>
      </c>
      <c r="B1516" s="4">
        <v>40</v>
      </c>
      <c r="D1516">
        <v>38361</v>
      </c>
      <c r="E1516">
        <v>39</v>
      </c>
    </row>
    <row r="1517" spans="1:5" x14ac:dyDescent="0.3">
      <c r="A1517" s="4">
        <v>25509</v>
      </c>
      <c r="B1517" s="4">
        <v>40</v>
      </c>
      <c r="D1517">
        <v>38578</v>
      </c>
      <c r="E1517">
        <v>38</v>
      </c>
    </row>
    <row r="1518" spans="1:5" x14ac:dyDescent="0.3">
      <c r="A1518" s="4">
        <v>42192</v>
      </c>
      <c r="B1518" s="4">
        <v>40</v>
      </c>
      <c r="D1518">
        <v>38578</v>
      </c>
      <c r="E1518">
        <v>38</v>
      </c>
    </row>
    <row r="1519" spans="1:5" x14ac:dyDescent="0.3">
      <c r="A1519" s="4">
        <v>33996</v>
      </c>
      <c r="B1519" s="4">
        <v>40</v>
      </c>
      <c r="D1519">
        <v>46015</v>
      </c>
      <c r="E1519">
        <v>38</v>
      </c>
    </row>
    <row r="1520" spans="1:5" x14ac:dyDescent="0.3">
      <c r="A1520" s="4">
        <v>33996</v>
      </c>
      <c r="B1520" s="4">
        <v>40</v>
      </c>
      <c r="D1520">
        <v>46015</v>
      </c>
      <c r="E1520">
        <v>38</v>
      </c>
    </row>
    <row r="1521" spans="1:5" x14ac:dyDescent="0.3">
      <c r="A1521" s="4">
        <v>37787</v>
      </c>
      <c r="B1521" s="4">
        <v>40</v>
      </c>
      <c r="D1521">
        <v>38179</v>
      </c>
      <c r="E1521">
        <v>38</v>
      </c>
    </row>
    <row r="1522" spans="1:5" x14ac:dyDescent="0.3">
      <c r="A1522" s="4">
        <v>49389</v>
      </c>
      <c r="B1522" s="4">
        <v>40</v>
      </c>
      <c r="D1522">
        <v>32952</v>
      </c>
      <c r="E1522">
        <v>38</v>
      </c>
    </row>
    <row r="1523" spans="1:5" x14ac:dyDescent="0.3">
      <c r="A1523" s="4">
        <v>31626</v>
      </c>
      <c r="B1523" s="4">
        <v>39</v>
      </c>
      <c r="D1523">
        <v>23477</v>
      </c>
      <c r="E1523">
        <v>38</v>
      </c>
    </row>
    <row r="1524" spans="1:5" x14ac:dyDescent="0.3">
      <c r="A1524" s="4">
        <v>33622</v>
      </c>
      <c r="B1524" s="4">
        <v>39</v>
      </c>
      <c r="D1524">
        <v>28440</v>
      </c>
      <c r="E1524">
        <v>38</v>
      </c>
    </row>
    <row r="1525" spans="1:5" x14ac:dyDescent="0.3">
      <c r="A1525" s="4">
        <v>34941</v>
      </c>
      <c r="B1525" s="4">
        <v>39</v>
      </c>
      <c r="D1525">
        <v>41411</v>
      </c>
      <c r="E1525">
        <v>37</v>
      </c>
    </row>
    <row r="1526" spans="1:5" x14ac:dyDescent="0.3">
      <c r="A1526" s="4">
        <v>157733</v>
      </c>
      <c r="B1526" s="4">
        <v>39</v>
      </c>
      <c r="D1526">
        <v>37509</v>
      </c>
      <c r="E1526">
        <v>37</v>
      </c>
    </row>
    <row r="1527" spans="1:5" x14ac:dyDescent="0.3">
      <c r="A1527" s="4">
        <v>37085</v>
      </c>
      <c r="B1527" s="4">
        <v>39</v>
      </c>
      <c r="D1527">
        <v>29236</v>
      </c>
      <c r="E1527">
        <v>37</v>
      </c>
    </row>
    <row r="1528" spans="1:5" x14ac:dyDescent="0.3">
      <c r="A1528" s="4">
        <v>28071</v>
      </c>
      <c r="B1528" s="4">
        <v>39</v>
      </c>
      <c r="D1528">
        <v>27238</v>
      </c>
      <c r="E1528">
        <v>37</v>
      </c>
    </row>
    <row r="1529" spans="1:5" x14ac:dyDescent="0.3">
      <c r="A1529" s="4">
        <v>38361</v>
      </c>
      <c r="B1529" s="4">
        <v>39</v>
      </c>
      <c r="D1529">
        <v>27450</v>
      </c>
      <c r="E1529">
        <v>37</v>
      </c>
    </row>
    <row r="1530" spans="1:5" x14ac:dyDescent="0.3">
      <c r="A1530" s="4">
        <v>38361</v>
      </c>
      <c r="B1530" s="4">
        <v>39</v>
      </c>
      <c r="D1530">
        <v>45057</v>
      </c>
      <c r="E1530">
        <v>37</v>
      </c>
    </row>
    <row r="1531" spans="1:5" x14ac:dyDescent="0.3">
      <c r="A1531" s="4">
        <v>38578</v>
      </c>
      <c r="B1531" s="4">
        <v>38</v>
      </c>
      <c r="D1531">
        <v>40304</v>
      </c>
      <c r="E1531">
        <v>37</v>
      </c>
    </row>
    <row r="1532" spans="1:5" x14ac:dyDescent="0.3">
      <c r="A1532" s="4">
        <v>38578</v>
      </c>
      <c r="B1532" s="4">
        <v>38</v>
      </c>
      <c r="D1532">
        <v>46377</v>
      </c>
      <c r="E1532">
        <v>37</v>
      </c>
    </row>
    <row r="1533" spans="1:5" x14ac:dyDescent="0.3">
      <c r="A1533" s="4">
        <v>46015</v>
      </c>
      <c r="B1533" s="4">
        <v>38</v>
      </c>
      <c r="D1533">
        <v>38360</v>
      </c>
      <c r="E1533">
        <v>36</v>
      </c>
    </row>
    <row r="1534" spans="1:5" x14ac:dyDescent="0.3">
      <c r="A1534" s="4">
        <v>46015</v>
      </c>
      <c r="B1534" s="4">
        <v>38</v>
      </c>
      <c r="D1534">
        <v>30081</v>
      </c>
      <c r="E1534">
        <v>36</v>
      </c>
    </row>
    <row r="1535" spans="1:5" x14ac:dyDescent="0.3">
      <c r="A1535" s="4">
        <v>38179</v>
      </c>
      <c r="B1535" s="4">
        <v>38</v>
      </c>
      <c r="D1535">
        <v>35246</v>
      </c>
      <c r="E1535">
        <v>36</v>
      </c>
    </row>
    <row r="1536" spans="1:5" x14ac:dyDescent="0.3">
      <c r="A1536" s="4">
        <v>32952</v>
      </c>
      <c r="B1536" s="4">
        <v>38</v>
      </c>
      <c r="D1536">
        <v>21024</v>
      </c>
      <c r="E1536">
        <v>36</v>
      </c>
    </row>
    <row r="1537" spans="1:5" x14ac:dyDescent="0.3">
      <c r="A1537" s="4">
        <v>23477</v>
      </c>
      <c r="B1537" s="4">
        <v>38</v>
      </c>
      <c r="D1537">
        <v>45203</v>
      </c>
      <c r="E1537">
        <v>35</v>
      </c>
    </row>
    <row r="1538" spans="1:5" x14ac:dyDescent="0.3">
      <c r="A1538" s="4">
        <v>28440</v>
      </c>
      <c r="B1538" s="4">
        <v>38</v>
      </c>
      <c r="D1538">
        <v>49572</v>
      </c>
      <c r="E1538">
        <v>35</v>
      </c>
    </row>
    <row r="1539" spans="1:5" x14ac:dyDescent="0.3">
      <c r="A1539" s="4">
        <v>41411</v>
      </c>
      <c r="B1539" s="4">
        <v>37</v>
      </c>
      <c r="D1539">
        <v>43018</v>
      </c>
      <c r="E1539">
        <v>35</v>
      </c>
    </row>
    <row r="1540" spans="1:5" x14ac:dyDescent="0.3">
      <c r="A1540" s="4">
        <v>37509</v>
      </c>
      <c r="B1540" s="4">
        <v>37</v>
      </c>
      <c r="D1540">
        <v>40451</v>
      </c>
      <c r="E1540">
        <v>35</v>
      </c>
    </row>
    <row r="1541" spans="1:5" x14ac:dyDescent="0.3">
      <c r="A1541" s="4">
        <v>29236</v>
      </c>
      <c r="B1541" s="4">
        <v>37</v>
      </c>
      <c r="D1541">
        <v>32303</v>
      </c>
      <c r="E1541">
        <v>35</v>
      </c>
    </row>
    <row r="1542" spans="1:5" x14ac:dyDescent="0.3">
      <c r="A1542" s="4">
        <v>27238</v>
      </c>
      <c r="B1542" s="4">
        <v>37</v>
      </c>
      <c r="D1542">
        <v>54072</v>
      </c>
      <c r="E1542">
        <v>35</v>
      </c>
    </row>
    <row r="1543" spans="1:5" x14ac:dyDescent="0.3">
      <c r="A1543" s="4">
        <v>27450</v>
      </c>
      <c r="B1543" s="4">
        <v>37</v>
      </c>
      <c r="D1543">
        <v>31814</v>
      </c>
      <c r="E1543">
        <v>35</v>
      </c>
    </row>
    <row r="1544" spans="1:5" x14ac:dyDescent="0.3">
      <c r="A1544" s="4">
        <v>45057</v>
      </c>
      <c r="B1544" s="4">
        <v>37</v>
      </c>
      <c r="D1544">
        <v>59060</v>
      </c>
      <c r="E1544">
        <v>35</v>
      </c>
    </row>
    <row r="1545" spans="1:5" x14ac:dyDescent="0.3">
      <c r="A1545" s="4">
        <v>40304</v>
      </c>
      <c r="B1545" s="4">
        <v>37</v>
      </c>
      <c r="D1545">
        <v>30368</v>
      </c>
      <c r="E1545">
        <v>35</v>
      </c>
    </row>
    <row r="1546" spans="1:5" x14ac:dyDescent="0.3">
      <c r="A1546" s="4">
        <v>46377</v>
      </c>
      <c r="B1546" s="4">
        <v>37</v>
      </c>
      <c r="D1546">
        <v>23091</v>
      </c>
      <c r="E1546">
        <v>35</v>
      </c>
    </row>
    <row r="1547" spans="1:5" x14ac:dyDescent="0.3">
      <c r="A1547" s="4">
        <v>38360</v>
      </c>
      <c r="B1547" s="4">
        <v>36</v>
      </c>
      <c r="D1547">
        <v>38576</v>
      </c>
      <c r="E1547">
        <v>34</v>
      </c>
    </row>
    <row r="1548" spans="1:5" x14ac:dyDescent="0.3">
      <c r="A1548" s="4">
        <v>30081</v>
      </c>
      <c r="B1548" s="4">
        <v>36</v>
      </c>
      <c r="D1548">
        <v>32557</v>
      </c>
      <c r="E1548">
        <v>34</v>
      </c>
    </row>
    <row r="1549" spans="1:5" x14ac:dyDescent="0.3">
      <c r="A1549" s="4">
        <v>35246</v>
      </c>
      <c r="B1549" s="4">
        <v>36</v>
      </c>
      <c r="D1549">
        <v>41039</v>
      </c>
      <c r="E1549">
        <v>34</v>
      </c>
    </row>
    <row r="1550" spans="1:5" x14ac:dyDescent="0.3">
      <c r="A1550" s="4">
        <v>21024</v>
      </c>
      <c r="B1550" s="4">
        <v>36</v>
      </c>
      <c r="D1550">
        <v>34935</v>
      </c>
      <c r="E1550">
        <v>34</v>
      </c>
    </row>
    <row r="1551" spans="1:5" x14ac:dyDescent="0.3">
      <c r="A1551" s="4">
        <v>45203</v>
      </c>
      <c r="B1551" s="4">
        <v>35</v>
      </c>
      <c r="D1551">
        <v>34935</v>
      </c>
      <c r="E1551">
        <v>34</v>
      </c>
    </row>
    <row r="1552" spans="1:5" x14ac:dyDescent="0.3">
      <c r="A1552" s="4">
        <v>49572</v>
      </c>
      <c r="B1552" s="4">
        <v>35</v>
      </c>
      <c r="D1552">
        <v>37697</v>
      </c>
      <c r="E1552">
        <v>34</v>
      </c>
    </row>
    <row r="1553" spans="1:5" x14ac:dyDescent="0.3">
      <c r="A1553" s="4">
        <v>43018</v>
      </c>
      <c r="B1553" s="4">
        <v>35</v>
      </c>
      <c r="D1553">
        <v>37697</v>
      </c>
      <c r="E1553">
        <v>34</v>
      </c>
    </row>
    <row r="1554" spans="1:5" x14ac:dyDescent="0.3">
      <c r="A1554" s="4">
        <v>40451</v>
      </c>
      <c r="B1554" s="4">
        <v>35</v>
      </c>
      <c r="D1554">
        <v>56850</v>
      </c>
      <c r="E1554">
        <v>34</v>
      </c>
    </row>
    <row r="1555" spans="1:5" x14ac:dyDescent="0.3">
      <c r="A1555" s="4">
        <v>32303</v>
      </c>
      <c r="B1555" s="4">
        <v>35</v>
      </c>
      <c r="D1555">
        <v>38998</v>
      </c>
      <c r="E1555">
        <v>34</v>
      </c>
    </row>
    <row r="1556" spans="1:5" x14ac:dyDescent="0.3">
      <c r="A1556" s="4">
        <v>54072</v>
      </c>
      <c r="B1556" s="4">
        <v>35</v>
      </c>
      <c r="D1556">
        <v>38998</v>
      </c>
      <c r="E1556">
        <v>34</v>
      </c>
    </row>
    <row r="1557" spans="1:5" x14ac:dyDescent="0.3">
      <c r="A1557" s="4">
        <v>31814</v>
      </c>
      <c r="B1557" s="4">
        <v>35</v>
      </c>
      <c r="D1557">
        <v>31928</v>
      </c>
      <c r="E1557">
        <v>33</v>
      </c>
    </row>
    <row r="1558" spans="1:5" x14ac:dyDescent="0.3">
      <c r="A1558" s="4">
        <v>59060</v>
      </c>
      <c r="B1558" s="4">
        <v>35</v>
      </c>
      <c r="D1558">
        <v>45146</v>
      </c>
      <c r="E1558">
        <v>33</v>
      </c>
    </row>
    <row r="1559" spans="1:5" x14ac:dyDescent="0.3">
      <c r="A1559" s="4">
        <v>30368</v>
      </c>
      <c r="B1559" s="4">
        <v>35</v>
      </c>
      <c r="D1559">
        <v>54432</v>
      </c>
      <c r="E1559">
        <v>33</v>
      </c>
    </row>
    <row r="1560" spans="1:5" x14ac:dyDescent="0.3">
      <c r="A1560" s="4">
        <v>23091</v>
      </c>
      <c r="B1560" s="4">
        <v>35</v>
      </c>
      <c r="D1560">
        <v>33378</v>
      </c>
      <c r="E1560">
        <v>33</v>
      </c>
    </row>
    <row r="1561" spans="1:5" x14ac:dyDescent="0.3">
      <c r="A1561" s="4">
        <v>38576</v>
      </c>
      <c r="B1561" s="4">
        <v>34</v>
      </c>
      <c r="D1561">
        <v>31907</v>
      </c>
      <c r="E1561">
        <v>33</v>
      </c>
    </row>
    <row r="1562" spans="1:5" x14ac:dyDescent="0.3">
      <c r="A1562" s="4">
        <v>32557</v>
      </c>
      <c r="B1562" s="4">
        <v>34</v>
      </c>
      <c r="D1562">
        <v>45903</v>
      </c>
      <c r="E1562">
        <v>33</v>
      </c>
    </row>
    <row r="1563" spans="1:5" x14ac:dyDescent="0.3">
      <c r="A1563" s="4">
        <v>41039</v>
      </c>
      <c r="B1563" s="4">
        <v>34</v>
      </c>
      <c r="D1563">
        <v>41883</v>
      </c>
      <c r="E1563">
        <v>32</v>
      </c>
    </row>
    <row r="1564" spans="1:5" x14ac:dyDescent="0.3">
      <c r="A1564" s="4">
        <v>34935</v>
      </c>
      <c r="B1564" s="4">
        <v>34</v>
      </c>
      <c r="D1564">
        <v>18929</v>
      </c>
      <c r="E1564">
        <v>32</v>
      </c>
    </row>
    <row r="1565" spans="1:5" x14ac:dyDescent="0.3">
      <c r="A1565" s="4">
        <v>34935</v>
      </c>
      <c r="B1565" s="4">
        <v>34</v>
      </c>
      <c r="D1565">
        <v>18929</v>
      </c>
      <c r="E1565">
        <v>32</v>
      </c>
    </row>
    <row r="1566" spans="1:5" x14ac:dyDescent="0.3">
      <c r="A1566" s="4">
        <v>37697</v>
      </c>
      <c r="B1566" s="4">
        <v>34</v>
      </c>
      <c r="D1566">
        <v>18929</v>
      </c>
      <c r="E1566">
        <v>32</v>
      </c>
    </row>
    <row r="1567" spans="1:5" x14ac:dyDescent="0.3">
      <c r="A1567" s="4">
        <v>37697</v>
      </c>
      <c r="B1567" s="4">
        <v>34</v>
      </c>
      <c r="D1567">
        <v>25545</v>
      </c>
      <c r="E1567">
        <v>32</v>
      </c>
    </row>
    <row r="1568" spans="1:5" x14ac:dyDescent="0.3">
      <c r="A1568" s="4">
        <v>56850</v>
      </c>
      <c r="B1568" s="4">
        <v>34</v>
      </c>
      <c r="D1568">
        <v>38443</v>
      </c>
      <c r="E1568">
        <v>32</v>
      </c>
    </row>
    <row r="1569" spans="1:5" x14ac:dyDescent="0.3">
      <c r="A1569" s="4">
        <v>38998</v>
      </c>
      <c r="B1569" s="4">
        <v>34</v>
      </c>
      <c r="D1569">
        <v>39722</v>
      </c>
      <c r="E1569">
        <v>32</v>
      </c>
    </row>
    <row r="1570" spans="1:5" x14ac:dyDescent="0.3">
      <c r="A1570" s="4">
        <v>38998</v>
      </c>
      <c r="B1570" s="4">
        <v>34</v>
      </c>
      <c r="D1570">
        <v>26850</v>
      </c>
      <c r="E1570">
        <v>31</v>
      </c>
    </row>
    <row r="1571" spans="1:5" x14ac:dyDescent="0.3">
      <c r="A1571" s="4">
        <v>31928</v>
      </c>
      <c r="B1571" s="4">
        <v>33</v>
      </c>
      <c r="D1571">
        <v>45889</v>
      </c>
      <c r="E1571">
        <v>31</v>
      </c>
    </row>
    <row r="1572" spans="1:5" x14ac:dyDescent="0.3">
      <c r="A1572" s="4">
        <v>45146</v>
      </c>
      <c r="B1572" s="4">
        <v>33</v>
      </c>
      <c r="D1572">
        <v>50943</v>
      </c>
      <c r="E1572">
        <v>31</v>
      </c>
    </row>
    <row r="1573" spans="1:5" x14ac:dyDescent="0.3">
      <c r="A1573" s="4">
        <v>54432</v>
      </c>
      <c r="B1573" s="4">
        <v>33</v>
      </c>
      <c r="D1573">
        <v>50943</v>
      </c>
      <c r="E1573">
        <v>31</v>
      </c>
    </row>
    <row r="1574" spans="1:5" x14ac:dyDescent="0.3">
      <c r="A1574" s="4">
        <v>33378</v>
      </c>
      <c r="B1574" s="4">
        <v>33</v>
      </c>
      <c r="D1574">
        <v>38725</v>
      </c>
      <c r="E1574">
        <v>31</v>
      </c>
    </row>
    <row r="1575" spans="1:5" x14ac:dyDescent="0.3">
      <c r="A1575" s="4">
        <v>31907</v>
      </c>
      <c r="B1575" s="4">
        <v>33</v>
      </c>
      <c r="D1575">
        <v>31089</v>
      </c>
      <c r="E1575">
        <v>31</v>
      </c>
    </row>
    <row r="1576" spans="1:5" x14ac:dyDescent="0.3">
      <c r="A1576" s="4">
        <v>45903</v>
      </c>
      <c r="B1576" s="4">
        <v>33</v>
      </c>
      <c r="D1576">
        <v>46524</v>
      </c>
      <c r="E1576">
        <v>31</v>
      </c>
    </row>
    <row r="1577" spans="1:5" x14ac:dyDescent="0.3">
      <c r="A1577" s="4">
        <v>41883</v>
      </c>
      <c r="B1577" s="4">
        <v>32</v>
      </c>
      <c r="D1577">
        <v>46107</v>
      </c>
      <c r="E1577">
        <v>31</v>
      </c>
    </row>
    <row r="1578" spans="1:5" x14ac:dyDescent="0.3">
      <c r="A1578" s="4">
        <v>18929</v>
      </c>
      <c r="B1578" s="4">
        <v>32</v>
      </c>
      <c r="D1578">
        <v>44503</v>
      </c>
      <c r="E1578">
        <v>31</v>
      </c>
    </row>
    <row r="1579" spans="1:5" x14ac:dyDescent="0.3">
      <c r="A1579" s="4">
        <v>18929</v>
      </c>
      <c r="B1579" s="4">
        <v>32</v>
      </c>
      <c r="D1579">
        <v>33039</v>
      </c>
      <c r="E1579">
        <v>30</v>
      </c>
    </row>
    <row r="1580" spans="1:5" x14ac:dyDescent="0.3">
      <c r="A1580" s="4">
        <v>18929</v>
      </c>
      <c r="B1580" s="4">
        <v>32</v>
      </c>
      <c r="D1580">
        <v>33039</v>
      </c>
      <c r="E1580">
        <v>30</v>
      </c>
    </row>
    <row r="1581" spans="1:5" x14ac:dyDescent="0.3">
      <c r="A1581" s="4">
        <v>25545</v>
      </c>
      <c r="B1581" s="4">
        <v>32</v>
      </c>
      <c r="D1581">
        <v>43050</v>
      </c>
      <c r="E1581">
        <v>30</v>
      </c>
    </row>
    <row r="1582" spans="1:5" hidden="1" x14ac:dyDescent="0.3">
      <c r="A1582" s="4"/>
      <c r="B1582" s="4">
        <v>32</v>
      </c>
      <c r="D1582">
        <v>28072</v>
      </c>
      <c r="E1582">
        <v>30</v>
      </c>
    </row>
    <row r="1583" spans="1:5" x14ac:dyDescent="0.3">
      <c r="A1583" s="4">
        <v>38443</v>
      </c>
      <c r="B1583" s="4">
        <v>32</v>
      </c>
      <c r="D1583">
        <v>38196</v>
      </c>
      <c r="E1583">
        <v>30</v>
      </c>
    </row>
    <row r="1584" spans="1:5" x14ac:dyDescent="0.3">
      <c r="A1584" s="4">
        <v>39722</v>
      </c>
      <c r="B1584" s="4">
        <v>32</v>
      </c>
      <c r="D1584">
        <v>27215</v>
      </c>
      <c r="E1584">
        <v>30</v>
      </c>
    </row>
    <row r="1585" spans="1:5" x14ac:dyDescent="0.3">
      <c r="A1585" s="4">
        <v>26850</v>
      </c>
      <c r="B1585" s="4">
        <v>31</v>
      </c>
      <c r="D1585">
        <v>35704</v>
      </c>
      <c r="E1585">
        <v>30</v>
      </c>
    </row>
    <row r="1586" spans="1:5" x14ac:dyDescent="0.3">
      <c r="A1586" s="4">
        <v>45889</v>
      </c>
      <c r="B1586" s="4">
        <v>31</v>
      </c>
      <c r="D1586">
        <v>44300</v>
      </c>
      <c r="E1586">
        <v>30</v>
      </c>
    </row>
    <row r="1587" spans="1:5" x14ac:dyDescent="0.3">
      <c r="A1587" s="4">
        <v>50943</v>
      </c>
      <c r="B1587" s="4">
        <v>31</v>
      </c>
      <c r="D1587">
        <v>50616</v>
      </c>
      <c r="E1587">
        <v>30</v>
      </c>
    </row>
    <row r="1588" spans="1:5" x14ac:dyDescent="0.3">
      <c r="A1588" s="4">
        <v>50943</v>
      </c>
      <c r="B1588" s="4">
        <v>31</v>
      </c>
      <c r="D1588">
        <v>22419</v>
      </c>
      <c r="E1588">
        <v>30</v>
      </c>
    </row>
    <row r="1589" spans="1:5" x14ac:dyDescent="0.3">
      <c r="A1589" s="4">
        <v>38725</v>
      </c>
      <c r="B1589" s="4">
        <v>31</v>
      </c>
      <c r="D1589">
        <v>22419</v>
      </c>
      <c r="E1589">
        <v>30</v>
      </c>
    </row>
    <row r="1590" spans="1:5" x14ac:dyDescent="0.3">
      <c r="A1590" s="4">
        <v>31089</v>
      </c>
      <c r="B1590" s="4">
        <v>31</v>
      </c>
      <c r="D1590">
        <v>35544</v>
      </c>
      <c r="E1590">
        <v>30</v>
      </c>
    </row>
    <row r="1591" spans="1:5" x14ac:dyDescent="0.3">
      <c r="A1591" s="4">
        <v>46524</v>
      </c>
      <c r="B1591" s="4">
        <v>31</v>
      </c>
      <c r="D1591">
        <v>54132</v>
      </c>
      <c r="E1591">
        <v>30</v>
      </c>
    </row>
    <row r="1592" spans="1:5" x14ac:dyDescent="0.3">
      <c r="A1592" s="4">
        <v>46107</v>
      </c>
      <c r="B1592" s="4">
        <v>31</v>
      </c>
      <c r="D1592">
        <v>46106</v>
      </c>
      <c r="E1592">
        <v>30</v>
      </c>
    </row>
    <row r="1593" spans="1:5" x14ac:dyDescent="0.3">
      <c r="A1593" s="4">
        <v>44503</v>
      </c>
      <c r="B1593" s="4">
        <v>31</v>
      </c>
      <c r="D1593">
        <v>33585</v>
      </c>
      <c r="E1593">
        <v>30</v>
      </c>
    </row>
    <row r="1594" spans="1:5" x14ac:dyDescent="0.3">
      <c r="A1594" s="4">
        <v>33039</v>
      </c>
      <c r="B1594" s="4">
        <v>30</v>
      </c>
      <c r="D1594">
        <v>45204</v>
      </c>
      <c r="E1594">
        <v>30</v>
      </c>
    </row>
    <row r="1595" spans="1:5" x14ac:dyDescent="0.3">
      <c r="A1595" s="4">
        <v>33039</v>
      </c>
      <c r="B1595" s="4">
        <v>30</v>
      </c>
      <c r="D1595">
        <v>41437</v>
      </c>
      <c r="E1595">
        <v>29</v>
      </c>
    </row>
    <row r="1596" spans="1:5" x14ac:dyDescent="0.3">
      <c r="A1596" s="4">
        <v>43050</v>
      </c>
      <c r="B1596" s="4">
        <v>30</v>
      </c>
      <c r="D1596">
        <v>36781</v>
      </c>
      <c r="E1596">
        <v>29</v>
      </c>
    </row>
    <row r="1597" spans="1:5" x14ac:dyDescent="0.3">
      <c r="A1597" s="4">
        <v>28072</v>
      </c>
      <c r="B1597" s="4">
        <v>30</v>
      </c>
      <c r="D1597">
        <v>55563</v>
      </c>
      <c r="E1597">
        <v>29</v>
      </c>
    </row>
    <row r="1598" spans="1:5" x14ac:dyDescent="0.3">
      <c r="A1598" s="4">
        <v>38196</v>
      </c>
      <c r="B1598" s="4">
        <v>30</v>
      </c>
      <c r="D1598">
        <v>39922</v>
      </c>
      <c r="E1598">
        <v>29</v>
      </c>
    </row>
    <row r="1599" spans="1:5" x14ac:dyDescent="0.3">
      <c r="A1599" s="4">
        <v>27215</v>
      </c>
      <c r="B1599" s="4">
        <v>30</v>
      </c>
      <c r="D1599">
        <v>39922</v>
      </c>
      <c r="E1599">
        <v>29</v>
      </c>
    </row>
    <row r="1600" spans="1:5" x14ac:dyDescent="0.3">
      <c r="A1600" s="4">
        <v>35704</v>
      </c>
      <c r="B1600" s="4">
        <v>30</v>
      </c>
      <c r="D1600">
        <v>39922</v>
      </c>
      <c r="E1600">
        <v>29</v>
      </c>
    </row>
    <row r="1601" spans="1:5" x14ac:dyDescent="0.3">
      <c r="A1601" s="4">
        <v>44300</v>
      </c>
      <c r="B1601" s="4">
        <v>30</v>
      </c>
      <c r="D1601">
        <v>53204</v>
      </c>
      <c r="E1601">
        <v>29</v>
      </c>
    </row>
    <row r="1602" spans="1:5" x14ac:dyDescent="0.3">
      <c r="A1602" s="4">
        <v>50616</v>
      </c>
      <c r="B1602" s="4">
        <v>30</v>
      </c>
      <c r="D1602">
        <v>21255</v>
      </c>
      <c r="E1602">
        <v>29</v>
      </c>
    </row>
    <row r="1603" spans="1:5" x14ac:dyDescent="0.3">
      <c r="A1603" s="4">
        <v>22419</v>
      </c>
      <c r="B1603" s="4">
        <v>30</v>
      </c>
      <c r="D1603">
        <v>36778</v>
      </c>
      <c r="E1603">
        <v>29</v>
      </c>
    </row>
    <row r="1604" spans="1:5" x14ac:dyDescent="0.3">
      <c r="A1604" s="4">
        <v>22419</v>
      </c>
      <c r="B1604" s="4">
        <v>30</v>
      </c>
      <c r="D1604">
        <v>34704</v>
      </c>
      <c r="E1604">
        <v>29</v>
      </c>
    </row>
    <row r="1605" spans="1:5" x14ac:dyDescent="0.3">
      <c r="A1605" s="4">
        <v>35544</v>
      </c>
      <c r="B1605" s="4">
        <v>30</v>
      </c>
      <c r="D1605">
        <v>36273</v>
      </c>
      <c r="E1605">
        <v>29</v>
      </c>
    </row>
    <row r="1606" spans="1:5" x14ac:dyDescent="0.3">
      <c r="A1606" s="4">
        <v>54132</v>
      </c>
      <c r="B1606" s="4">
        <v>30</v>
      </c>
      <c r="D1606">
        <v>38853</v>
      </c>
      <c r="E1606">
        <v>29</v>
      </c>
    </row>
    <row r="1607" spans="1:5" x14ac:dyDescent="0.3">
      <c r="A1607" s="4">
        <v>46106</v>
      </c>
      <c r="B1607" s="4">
        <v>30</v>
      </c>
      <c r="D1607">
        <v>42554</v>
      </c>
      <c r="E1607">
        <v>29</v>
      </c>
    </row>
    <row r="1608" spans="1:5" x14ac:dyDescent="0.3">
      <c r="A1608" s="4">
        <v>33585</v>
      </c>
      <c r="B1608" s="4">
        <v>30</v>
      </c>
      <c r="D1608">
        <v>47889</v>
      </c>
      <c r="E1608">
        <v>29</v>
      </c>
    </row>
    <row r="1609" spans="1:5" x14ac:dyDescent="0.3">
      <c r="A1609" s="4">
        <v>45204</v>
      </c>
      <c r="B1609" s="4">
        <v>30</v>
      </c>
      <c r="D1609">
        <v>48330</v>
      </c>
      <c r="E1609">
        <v>28</v>
      </c>
    </row>
    <row r="1610" spans="1:5" x14ac:dyDescent="0.3">
      <c r="A1610" s="4">
        <v>41437</v>
      </c>
      <c r="B1610" s="4">
        <v>29</v>
      </c>
      <c r="D1610">
        <v>53233</v>
      </c>
      <c r="E1610">
        <v>28</v>
      </c>
    </row>
    <row r="1611" spans="1:5" x14ac:dyDescent="0.3">
      <c r="A1611" s="4">
        <v>36781</v>
      </c>
      <c r="B1611" s="4">
        <v>29</v>
      </c>
      <c r="D1611">
        <v>35322</v>
      </c>
      <c r="E1611">
        <v>28</v>
      </c>
    </row>
    <row r="1612" spans="1:5" x14ac:dyDescent="0.3">
      <c r="A1612" s="4">
        <v>55563</v>
      </c>
      <c r="B1612" s="4">
        <v>29</v>
      </c>
      <c r="D1612">
        <v>31454</v>
      </c>
      <c r="E1612">
        <v>28</v>
      </c>
    </row>
    <row r="1613" spans="1:5" x14ac:dyDescent="0.3">
      <c r="A1613" s="4">
        <v>39922</v>
      </c>
      <c r="B1613" s="4">
        <v>29</v>
      </c>
      <c r="D1613">
        <v>23478</v>
      </c>
      <c r="E1613">
        <v>28</v>
      </c>
    </row>
    <row r="1614" spans="1:5" x14ac:dyDescent="0.3">
      <c r="A1614" s="4">
        <v>39922</v>
      </c>
      <c r="B1614" s="4">
        <v>29</v>
      </c>
      <c r="D1614">
        <v>34838</v>
      </c>
      <c r="E1614">
        <v>28</v>
      </c>
    </row>
    <row r="1615" spans="1:5" x14ac:dyDescent="0.3">
      <c r="A1615" s="4">
        <v>39922</v>
      </c>
      <c r="B1615" s="4">
        <v>29</v>
      </c>
      <c r="D1615">
        <v>5648</v>
      </c>
      <c r="E1615">
        <v>28</v>
      </c>
    </row>
    <row r="1616" spans="1:5" x14ac:dyDescent="0.3">
      <c r="A1616" s="4">
        <v>53204</v>
      </c>
      <c r="B1616" s="4">
        <v>29</v>
      </c>
      <c r="D1616">
        <v>32889</v>
      </c>
      <c r="E1616">
        <v>28</v>
      </c>
    </row>
    <row r="1617" spans="1:5" x14ac:dyDescent="0.3">
      <c r="A1617" s="4">
        <v>21255</v>
      </c>
      <c r="B1617" s="4">
        <v>29</v>
      </c>
      <c r="D1617">
        <v>48767</v>
      </c>
      <c r="E1617">
        <v>28</v>
      </c>
    </row>
    <row r="1618" spans="1:5" x14ac:dyDescent="0.3">
      <c r="A1618" s="4">
        <v>36778</v>
      </c>
      <c r="B1618" s="4">
        <v>29</v>
      </c>
      <c r="D1618">
        <v>24570</v>
      </c>
      <c r="E1618">
        <v>28</v>
      </c>
    </row>
    <row r="1619" spans="1:5" x14ac:dyDescent="0.3">
      <c r="A1619" s="4">
        <v>34704</v>
      </c>
      <c r="B1619" s="4">
        <v>29</v>
      </c>
      <c r="D1619">
        <v>35340</v>
      </c>
      <c r="E1619">
        <v>27</v>
      </c>
    </row>
    <row r="1620" spans="1:5" x14ac:dyDescent="0.3">
      <c r="A1620" s="4">
        <v>36273</v>
      </c>
      <c r="B1620" s="4">
        <v>29</v>
      </c>
      <c r="D1620">
        <v>45894</v>
      </c>
      <c r="E1620">
        <v>27</v>
      </c>
    </row>
    <row r="1621" spans="1:5" x14ac:dyDescent="0.3">
      <c r="A1621" s="4">
        <v>38853</v>
      </c>
      <c r="B1621" s="4">
        <v>29</v>
      </c>
      <c r="D1621">
        <v>41986</v>
      </c>
      <c r="E1621">
        <v>27</v>
      </c>
    </row>
    <row r="1622" spans="1:5" x14ac:dyDescent="0.3">
      <c r="A1622" s="4">
        <v>42554</v>
      </c>
      <c r="B1622" s="4">
        <v>29</v>
      </c>
      <c r="D1622">
        <v>35797</v>
      </c>
      <c r="E1622">
        <v>27</v>
      </c>
    </row>
    <row r="1623" spans="1:5" x14ac:dyDescent="0.3">
      <c r="A1623" s="4">
        <v>47889</v>
      </c>
      <c r="B1623" s="4">
        <v>29</v>
      </c>
      <c r="D1623">
        <v>22554</v>
      </c>
      <c r="E1623">
        <v>27</v>
      </c>
    </row>
    <row r="1624" spans="1:5" x14ac:dyDescent="0.3">
      <c r="A1624" s="4">
        <v>48330</v>
      </c>
      <c r="B1624" s="4">
        <v>28</v>
      </c>
      <c r="D1624">
        <v>37758</v>
      </c>
      <c r="E1624">
        <v>27</v>
      </c>
    </row>
    <row r="1625" spans="1:5" x14ac:dyDescent="0.3">
      <c r="A1625" s="4">
        <v>53233</v>
      </c>
      <c r="B1625" s="4">
        <v>28</v>
      </c>
      <c r="D1625">
        <v>37758</v>
      </c>
      <c r="E1625">
        <v>27</v>
      </c>
    </row>
    <row r="1626" spans="1:5" x14ac:dyDescent="0.3">
      <c r="A1626" s="4">
        <v>35322</v>
      </c>
      <c r="B1626" s="4">
        <v>28</v>
      </c>
      <c r="D1626">
        <v>30630</v>
      </c>
      <c r="E1626">
        <v>27</v>
      </c>
    </row>
    <row r="1627" spans="1:5" x14ac:dyDescent="0.3">
      <c r="A1627" s="4">
        <v>31454</v>
      </c>
      <c r="B1627" s="4">
        <v>28</v>
      </c>
      <c r="D1627">
        <v>23626</v>
      </c>
      <c r="E1627">
        <v>27</v>
      </c>
    </row>
    <row r="1628" spans="1:5" x14ac:dyDescent="0.3">
      <c r="A1628" s="4">
        <v>23478</v>
      </c>
      <c r="B1628" s="4">
        <v>28</v>
      </c>
      <c r="D1628">
        <v>35791</v>
      </c>
      <c r="E1628">
        <v>27</v>
      </c>
    </row>
    <row r="1629" spans="1:5" x14ac:dyDescent="0.3">
      <c r="A1629" s="4">
        <v>34838</v>
      </c>
      <c r="B1629" s="4">
        <v>28</v>
      </c>
      <c r="D1629">
        <v>35791</v>
      </c>
      <c r="E1629">
        <v>27</v>
      </c>
    </row>
    <row r="1630" spans="1:5" x14ac:dyDescent="0.3">
      <c r="A1630" s="4">
        <v>5648</v>
      </c>
      <c r="B1630" s="4">
        <v>28</v>
      </c>
      <c r="D1630">
        <v>32146</v>
      </c>
      <c r="E1630">
        <v>26</v>
      </c>
    </row>
    <row r="1631" spans="1:5" x14ac:dyDescent="0.3">
      <c r="A1631" s="4">
        <v>32889</v>
      </c>
      <c r="B1631" s="4">
        <v>28</v>
      </c>
      <c r="D1631">
        <v>44319</v>
      </c>
      <c r="E1631">
        <v>26</v>
      </c>
    </row>
    <row r="1632" spans="1:5" x14ac:dyDescent="0.3">
      <c r="A1632" s="4">
        <v>48767</v>
      </c>
      <c r="B1632" s="4">
        <v>28</v>
      </c>
      <c r="D1632">
        <v>29187</v>
      </c>
      <c r="E1632">
        <v>26</v>
      </c>
    </row>
    <row r="1633" spans="1:5" x14ac:dyDescent="0.3">
      <c r="A1633" s="4">
        <v>24570</v>
      </c>
      <c r="B1633" s="4">
        <v>28</v>
      </c>
      <c r="D1633">
        <v>37334</v>
      </c>
      <c r="E1633">
        <v>26</v>
      </c>
    </row>
    <row r="1634" spans="1:5" x14ac:dyDescent="0.3">
      <c r="A1634" s="4">
        <v>35340</v>
      </c>
      <c r="B1634" s="4">
        <v>27</v>
      </c>
      <c r="D1634">
        <v>37760</v>
      </c>
      <c r="E1634">
        <v>26</v>
      </c>
    </row>
    <row r="1635" spans="1:5" x14ac:dyDescent="0.3">
      <c r="A1635" s="4">
        <v>45894</v>
      </c>
      <c r="B1635" s="4">
        <v>27</v>
      </c>
      <c r="D1635">
        <v>33402</v>
      </c>
      <c r="E1635">
        <v>26</v>
      </c>
    </row>
    <row r="1636" spans="1:5" x14ac:dyDescent="0.3">
      <c r="A1636" s="4">
        <v>41986</v>
      </c>
      <c r="B1636" s="4">
        <v>27</v>
      </c>
      <c r="D1636">
        <v>32892</v>
      </c>
      <c r="E1636">
        <v>26</v>
      </c>
    </row>
    <row r="1637" spans="1:5" x14ac:dyDescent="0.3">
      <c r="A1637" s="4">
        <v>35797</v>
      </c>
      <c r="B1637" s="4">
        <v>27</v>
      </c>
      <c r="D1637">
        <v>32892</v>
      </c>
      <c r="E1637">
        <v>26</v>
      </c>
    </row>
    <row r="1638" spans="1:5" x14ac:dyDescent="0.3">
      <c r="A1638" s="4">
        <v>22554</v>
      </c>
      <c r="B1638" s="4">
        <v>27</v>
      </c>
      <c r="D1638">
        <v>51124</v>
      </c>
      <c r="E1638">
        <v>26</v>
      </c>
    </row>
    <row r="1639" spans="1:5" x14ac:dyDescent="0.3">
      <c r="A1639" s="4">
        <v>37758</v>
      </c>
      <c r="B1639" s="4">
        <v>27</v>
      </c>
      <c r="D1639">
        <v>48699</v>
      </c>
      <c r="E1639">
        <v>26</v>
      </c>
    </row>
    <row r="1640" spans="1:5" x14ac:dyDescent="0.3">
      <c r="A1640" s="4">
        <v>37758</v>
      </c>
      <c r="B1640" s="4">
        <v>27</v>
      </c>
      <c r="D1640">
        <v>38887</v>
      </c>
      <c r="E1640">
        <v>25</v>
      </c>
    </row>
    <row r="1641" spans="1:5" x14ac:dyDescent="0.3">
      <c r="A1641" s="4">
        <v>30630</v>
      </c>
      <c r="B1641" s="4">
        <v>27</v>
      </c>
      <c r="D1641">
        <v>29732</v>
      </c>
      <c r="E1641">
        <v>25</v>
      </c>
    </row>
    <row r="1642" spans="1:5" x14ac:dyDescent="0.3">
      <c r="A1642" s="4">
        <v>23626</v>
      </c>
      <c r="B1642" s="4">
        <v>27</v>
      </c>
      <c r="D1642">
        <v>30015</v>
      </c>
      <c r="E1642">
        <v>25</v>
      </c>
    </row>
    <row r="1643" spans="1:5" x14ac:dyDescent="0.3">
      <c r="A1643" s="4">
        <v>35791</v>
      </c>
      <c r="B1643" s="4">
        <v>27</v>
      </c>
      <c r="D1643">
        <v>22574</v>
      </c>
      <c r="E1643">
        <v>25</v>
      </c>
    </row>
    <row r="1644" spans="1:5" x14ac:dyDescent="0.3">
      <c r="A1644" s="4">
        <v>35791</v>
      </c>
      <c r="B1644" s="4">
        <v>27</v>
      </c>
      <c r="D1644">
        <v>22574</v>
      </c>
      <c r="E1644">
        <v>25</v>
      </c>
    </row>
    <row r="1645" spans="1:5" x14ac:dyDescent="0.3">
      <c r="A1645" s="4">
        <v>32146</v>
      </c>
      <c r="B1645" s="4">
        <v>26</v>
      </c>
      <c r="D1645">
        <v>36959</v>
      </c>
      <c r="E1645">
        <v>25</v>
      </c>
    </row>
    <row r="1646" spans="1:5" x14ac:dyDescent="0.3">
      <c r="A1646" s="4">
        <v>44319</v>
      </c>
      <c r="B1646" s="4">
        <v>26</v>
      </c>
      <c r="D1646">
        <v>31158</v>
      </c>
      <c r="E1646">
        <v>25</v>
      </c>
    </row>
    <row r="1647" spans="1:5" x14ac:dyDescent="0.3">
      <c r="A1647" s="4">
        <v>29187</v>
      </c>
      <c r="B1647" s="4">
        <v>26</v>
      </c>
      <c r="D1647">
        <v>26759</v>
      </c>
      <c r="E1647">
        <v>25</v>
      </c>
    </row>
    <row r="1648" spans="1:5" x14ac:dyDescent="0.3">
      <c r="A1648" s="4">
        <v>37334</v>
      </c>
      <c r="B1648" s="4">
        <v>26</v>
      </c>
      <c r="D1648">
        <v>23559</v>
      </c>
      <c r="E1648">
        <v>25</v>
      </c>
    </row>
    <row r="1649" spans="1:5" x14ac:dyDescent="0.3">
      <c r="A1649" s="4">
        <v>37760</v>
      </c>
      <c r="B1649" s="4">
        <v>26</v>
      </c>
      <c r="D1649">
        <v>35441</v>
      </c>
      <c r="E1649">
        <v>25</v>
      </c>
    </row>
    <row r="1650" spans="1:5" x14ac:dyDescent="0.3">
      <c r="A1650" s="4">
        <v>33402</v>
      </c>
      <c r="B1650" s="4">
        <v>26</v>
      </c>
      <c r="D1650">
        <v>19656</v>
      </c>
      <c r="E1650">
        <v>25</v>
      </c>
    </row>
    <row r="1651" spans="1:5" x14ac:dyDescent="0.3">
      <c r="A1651" s="4">
        <v>32892</v>
      </c>
      <c r="B1651" s="4">
        <v>26</v>
      </c>
      <c r="D1651">
        <v>48794</v>
      </c>
      <c r="E1651">
        <v>25</v>
      </c>
    </row>
    <row r="1652" spans="1:5" x14ac:dyDescent="0.3">
      <c r="A1652" s="4">
        <v>32892</v>
      </c>
      <c r="B1652" s="4">
        <v>26</v>
      </c>
      <c r="D1652">
        <v>44078</v>
      </c>
      <c r="E1652">
        <v>24</v>
      </c>
    </row>
    <row r="1653" spans="1:5" x14ac:dyDescent="0.3">
      <c r="A1653" s="4">
        <v>51124</v>
      </c>
      <c r="B1653" s="4">
        <v>26</v>
      </c>
      <c r="D1653">
        <v>41275</v>
      </c>
      <c r="E1653">
        <v>24</v>
      </c>
    </row>
    <row r="1654" spans="1:5" x14ac:dyDescent="0.3">
      <c r="A1654" s="4">
        <v>48699</v>
      </c>
      <c r="B1654" s="4">
        <v>26</v>
      </c>
      <c r="D1654">
        <v>30899</v>
      </c>
      <c r="E1654">
        <v>24</v>
      </c>
    </row>
    <row r="1655" spans="1:5" hidden="1" x14ac:dyDescent="0.3">
      <c r="A1655" s="4"/>
      <c r="B1655" s="4">
        <v>25</v>
      </c>
      <c r="D1655">
        <v>19329</v>
      </c>
      <c r="E1655">
        <v>24</v>
      </c>
    </row>
    <row r="1656" spans="1:5" x14ac:dyDescent="0.3">
      <c r="A1656" s="4">
        <v>38887</v>
      </c>
      <c r="B1656" s="4">
        <v>25</v>
      </c>
      <c r="D1656">
        <v>30843</v>
      </c>
      <c r="E1656">
        <v>24</v>
      </c>
    </row>
    <row r="1657" spans="1:5" x14ac:dyDescent="0.3">
      <c r="A1657" s="4">
        <v>29732</v>
      </c>
      <c r="B1657" s="4">
        <v>25</v>
      </c>
      <c r="D1657">
        <v>40800</v>
      </c>
      <c r="E1657">
        <v>24</v>
      </c>
    </row>
    <row r="1658" spans="1:5" hidden="1" x14ac:dyDescent="0.3">
      <c r="A1658" s="4"/>
      <c r="B1658" s="4">
        <v>25</v>
      </c>
      <c r="D1658">
        <v>41120</v>
      </c>
      <c r="E1658">
        <v>24</v>
      </c>
    </row>
    <row r="1659" spans="1:5" x14ac:dyDescent="0.3">
      <c r="A1659" s="4">
        <v>30015</v>
      </c>
      <c r="B1659" s="4">
        <v>25</v>
      </c>
      <c r="D1659">
        <v>11012</v>
      </c>
      <c r="E1659">
        <v>24</v>
      </c>
    </row>
    <row r="1660" spans="1:5" x14ac:dyDescent="0.3">
      <c r="A1660" s="4">
        <v>22574</v>
      </c>
      <c r="B1660" s="4">
        <v>25</v>
      </c>
      <c r="D1660">
        <v>28839</v>
      </c>
      <c r="E1660">
        <v>24</v>
      </c>
    </row>
    <row r="1661" spans="1:5" x14ac:dyDescent="0.3">
      <c r="A1661" s="4">
        <v>22574</v>
      </c>
      <c r="B1661" s="4">
        <v>25</v>
      </c>
      <c r="D1661">
        <v>44393</v>
      </c>
      <c r="E1661">
        <v>24</v>
      </c>
    </row>
    <row r="1662" spans="1:5" x14ac:dyDescent="0.3">
      <c r="A1662" s="4">
        <v>36959</v>
      </c>
      <c r="B1662" s="4">
        <v>25</v>
      </c>
      <c r="D1662">
        <v>28457</v>
      </c>
      <c r="E1662">
        <v>24</v>
      </c>
    </row>
    <row r="1663" spans="1:5" x14ac:dyDescent="0.3">
      <c r="A1663" s="4">
        <v>31158</v>
      </c>
      <c r="B1663" s="4">
        <v>25</v>
      </c>
      <c r="D1663">
        <v>42231</v>
      </c>
      <c r="E1663">
        <v>24</v>
      </c>
    </row>
    <row r="1664" spans="1:5" x14ac:dyDescent="0.3">
      <c r="A1664" s="4">
        <v>26759</v>
      </c>
      <c r="B1664" s="4">
        <v>25</v>
      </c>
      <c r="D1664">
        <v>31878</v>
      </c>
      <c r="E1664">
        <v>23</v>
      </c>
    </row>
    <row r="1665" spans="1:5" x14ac:dyDescent="0.3">
      <c r="A1665" s="4">
        <v>23559</v>
      </c>
      <c r="B1665" s="4">
        <v>25</v>
      </c>
      <c r="D1665">
        <v>35178</v>
      </c>
      <c r="E1665">
        <v>23</v>
      </c>
    </row>
    <row r="1666" spans="1:5" x14ac:dyDescent="0.3">
      <c r="A1666" s="4">
        <v>35441</v>
      </c>
      <c r="B1666" s="4">
        <v>25</v>
      </c>
      <c r="D1666">
        <v>35178</v>
      </c>
      <c r="E1666">
        <v>23</v>
      </c>
    </row>
    <row r="1667" spans="1:5" x14ac:dyDescent="0.3">
      <c r="A1667" s="4">
        <v>19656</v>
      </c>
      <c r="B1667" s="4">
        <v>25</v>
      </c>
      <c r="D1667">
        <v>38054</v>
      </c>
      <c r="E1667">
        <v>23</v>
      </c>
    </row>
    <row r="1668" spans="1:5" x14ac:dyDescent="0.3">
      <c r="A1668" s="4">
        <v>48794</v>
      </c>
      <c r="B1668" s="4">
        <v>25</v>
      </c>
      <c r="D1668">
        <v>39062</v>
      </c>
      <c r="E1668">
        <v>23</v>
      </c>
    </row>
    <row r="1669" spans="1:5" x14ac:dyDescent="0.3">
      <c r="A1669" s="4">
        <v>44078</v>
      </c>
      <c r="B1669" s="4">
        <v>24</v>
      </c>
      <c r="D1669">
        <v>48526</v>
      </c>
      <c r="E1669">
        <v>23</v>
      </c>
    </row>
    <row r="1670" spans="1:5" x14ac:dyDescent="0.3">
      <c r="A1670" s="4">
        <v>41275</v>
      </c>
      <c r="B1670" s="4">
        <v>24</v>
      </c>
      <c r="D1670">
        <v>35682</v>
      </c>
      <c r="E1670">
        <v>23</v>
      </c>
    </row>
    <row r="1671" spans="1:5" x14ac:dyDescent="0.3">
      <c r="A1671" s="4">
        <v>30899</v>
      </c>
      <c r="B1671" s="4">
        <v>24</v>
      </c>
      <c r="D1671">
        <v>35788</v>
      </c>
      <c r="E1671">
        <v>23</v>
      </c>
    </row>
    <row r="1672" spans="1:5" x14ac:dyDescent="0.3">
      <c r="A1672" s="4">
        <v>19329</v>
      </c>
      <c r="B1672" s="4">
        <v>24</v>
      </c>
      <c r="D1672">
        <v>37155</v>
      </c>
      <c r="E1672">
        <v>23</v>
      </c>
    </row>
    <row r="1673" spans="1:5" x14ac:dyDescent="0.3">
      <c r="A1673" s="4">
        <v>30843</v>
      </c>
      <c r="B1673" s="4">
        <v>24</v>
      </c>
      <c r="D1673">
        <v>48006</v>
      </c>
      <c r="E1673">
        <v>23</v>
      </c>
    </row>
    <row r="1674" spans="1:5" x14ac:dyDescent="0.3">
      <c r="A1674" s="4">
        <v>40800</v>
      </c>
      <c r="B1674" s="4">
        <v>24</v>
      </c>
      <c r="D1674">
        <v>44512</v>
      </c>
      <c r="E1674">
        <v>23</v>
      </c>
    </row>
    <row r="1675" spans="1:5" x14ac:dyDescent="0.3">
      <c r="A1675" s="4">
        <v>41120</v>
      </c>
      <c r="B1675" s="4">
        <v>24</v>
      </c>
      <c r="D1675">
        <v>40851</v>
      </c>
      <c r="E1675">
        <v>23</v>
      </c>
    </row>
    <row r="1676" spans="1:5" x14ac:dyDescent="0.3">
      <c r="A1676" s="4">
        <v>11012</v>
      </c>
      <c r="B1676" s="4">
        <v>24</v>
      </c>
      <c r="D1676">
        <v>41967</v>
      </c>
      <c r="E1676">
        <v>23</v>
      </c>
    </row>
    <row r="1677" spans="1:5" x14ac:dyDescent="0.3">
      <c r="A1677" s="4">
        <v>28839</v>
      </c>
      <c r="B1677" s="4">
        <v>24</v>
      </c>
      <c r="D1677">
        <v>31395</v>
      </c>
      <c r="E1677">
        <v>23</v>
      </c>
    </row>
    <row r="1678" spans="1:5" x14ac:dyDescent="0.3">
      <c r="A1678" s="4">
        <v>44393</v>
      </c>
      <c r="B1678" s="4">
        <v>24</v>
      </c>
      <c r="D1678">
        <v>36038</v>
      </c>
      <c r="E1678">
        <v>23</v>
      </c>
    </row>
    <row r="1679" spans="1:5" x14ac:dyDescent="0.3">
      <c r="A1679" s="4">
        <v>28457</v>
      </c>
      <c r="B1679" s="4">
        <v>24</v>
      </c>
      <c r="D1679">
        <v>38197</v>
      </c>
      <c r="E1679">
        <v>23</v>
      </c>
    </row>
    <row r="1680" spans="1:5" x14ac:dyDescent="0.3">
      <c r="A1680" s="4">
        <v>42231</v>
      </c>
      <c r="B1680" s="4">
        <v>24</v>
      </c>
      <c r="D1680">
        <v>38872</v>
      </c>
      <c r="E1680">
        <v>23</v>
      </c>
    </row>
    <row r="1681" spans="1:5" x14ac:dyDescent="0.3">
      <c r="A1681" s="4">
        <v>31878</v>
      </c>
      <c r="B1681" s="4">
        <v>23</v>
      </c>
      <c r="D1681">
        <v>27255</v>
      </c>
      <c r="E1681">
        <v>22</v>
      </c>
    </row>
    <row r="1682" spans="1:5" x14ac:dyDescent="0.3">
      <c r="A1682" s="4">
        <v>35178</v>
      </c>
      <c r="B1682" s="4">
        <v>23</v>
      </c>
      <c r="D1682">
        <v>42403</v>
      </c>
      <c r="E1682">
        <v>22</v>
      </c>
    </row>
    <row r="1683" spans="1:5" x14ac:dyDescent="0.3">
      <c r="A1683" s="4">
        <v>35178</v>
      </c>
      <c r="B1683" s="4">
        <v>23</v>
      </c>
      <c r="D1683">
        <v>44155</v>
      </c>
      <c r="E1683">
        <v>22</v>
      </c>
    </row>
    <row r="1684" spans="1:5" x14ac:dyDescent="0.3">
      <c r="A1684" s="4">
        <v>38054</v>
      </c>
      <c r="B1684" s="4">
        <v>23</v>
      </c>
      <c r="D1684">
        <v>33228</v>
      </c>
      <c r="E1684">
        <v>22</v>
      </c>
    </row>
    <row r="1685" spans="1:5" x14ac:dyDescent="0.3">
      <c r="A1685" s="4">
        <v>39062</v>
      </c>
      <c r="B1685" s="4">
        <v>23</v>
      </c>
      <c r="D1685">
        <v>32871</v>
      </c>
      <c r="E1685">
        <v>22</v>
      </c>
    </row>
    <row r="1686" spans="1:5" x14ac:dyDescent="0.3">
      <c r="A1686" s="4">
        <v>48526</v>
      </c>
      <c r="B1686" s="4">
        <v>23</v>
      </c>
      <c r="D1686">
        <v>28587</v>
      </c>
      <c r="E1686">
        <v>22</v>
      </c>
    </row>
    <row r="1687" spans="1:5" x14ac:dyDescent="0.3">
      <c r="A1687" s="4">
        <v>35682</v>
      </c>
      <c r="B1687" s="4">
        <v>23</v>
      </c>
      <c r="D1687">
        <v>38643</v>
      </c>
      <c r="E1687">
        <v>22</v>
      </c>
    </row>
    <row r="1688" spans="1:5" x14ac:dyDescent="0.3">
      <c r="A1688" s="4">
        <v>35788</v>
      </c>
      <c r="B1688" s="4">
        <v>23</v>
      </c>
      <c r="D1688">
        <v>26067</v>
      </c>
      <c r="E1688">
        <v>22</v>
      </c>
    </row>
    <row r="1689" spans="1:5" x14ac:dyDescent="0.3">
      <c r="A1689" s="4">
        <v>37155</v>
      </c>
      <c r="B1689" s="4">
        <v>23</v>
      </c>
      <c r="D1689">
        <v>23763</v>
      </c>
      <c r="E1689">
        <v>22</v>
      </c>
    </row>
    <row r="1690" spans="1:5" x14ac:dyDescent="0.3">
      <c r="A1690" s="4">
        <v>48006</v>
      </c>
      <c r="B1690" s="4">
        <v>23</v>
      </c>
      <c r="D1690">
        <v>40637</v>
      </c>
      <c r="E1690">
        <v>22</v>
      </c>
    </row>
    <row r="1691" spans="1:5" x14ac:dyDescent="0.3">
      <c r="A1691" s="4">
        <v>44512</v>
      </c>
      <c r="B1691" s="4">
        <v>23</v>
      </c>
      <c r="D1691">
        <v>37859</v>
      </c>
      <c r="E1691">
        <v>22</v>
      </c>
    </row>
    <row r="1692" spans="1:5" x14ac:dyDescent="0.3">
      <c r="A1692" s="4">
        <v>40851</v>
      </c>
      <c r="B1692" s="4">
        <v>23</v>
      </c>
      <c r="D1692">
        <v>33462</v>
      </c>
      <c r="E1692">
        <v>22</v>
      </c>
    </row>
    <row r="1693" spans="1:5" x14ac:dyDescent="0.3">
      <c r="A1693" s="4">
        <v>41967</v>
      </c>
      <c r="B1693" s="4">
        <v>23</v>
      </c>
      <c r="D1693">
        <v>51111</v>
      </c>
      <c r="E1693">
        <v>22</v>
      </c>
    </row>
    <row r="1694" spans="1:5" x14ac:dyDescent="0.3">
      <c r="A1694" s="4">
        <v>31395</v>
      </c>
      <c r="B1694" s="4">
        <v>23</v>
      </c>
      <c r="D1694">
        <v>46831</v>
      </c>
      <c r="E1694">
        <v>22</v>
      </c>
    </row>
    <row r="1695" spans="1:5" x14ac:dyDescent="0.3">
      <c r="A1695" s="4">
        <v>36038</v>
      </c>
      <c r="B1695" s="4">
        <v>23</v>
      </c>
      <c r="D1695">
        <v>35765</v>
      </c>
      <c r="E1695">
        <v>22</v>
      </c>
    </row>
    <row r="1696" spans="1:5" hidden="1" x14ac:dyDescent="0.3">
      <c r="A1696" s="4"/>
      <c r="B1696" s="4">
        <v>23</v>
      </c>
      <c r="D1696">
        <v>38415</v>
      </c>
      <c r="E1696">
        <v>22</v>
      </c>
    </row>
    <row r="1697" spans="1:5" x14ac:dyDescent="0.3">
      <c r="A1697" s="4">
        <v>38197</v>
      </c>
      <c r="B1697" s="4">
        <v>23</v>
      </c>
      <c r="D1697">
        <v>33562</v>
      </c>
      <c r="E1697">
        <v>21</v>
      </c>
    </row>
    <row r="1698" spans="1:5" x14ac:dyDescent="0.3">
      <c r="A1698" s="4">
        <v>38872</v>
      </c>
      <c r="B1698" s="4">
        <v>23</v>
      </c>
      <c r="D1698">
        <v>35701</v>
      </c>
      <c r="E1698">
        <v>21</v>
      </c>
    </row>
    <row r="1699" spans="1:5" x14ac:dyDescent="0.3">
      <c r="A1699" s="4">
        <v>27255</v>
      </c>
      <c r="B1699" s="4">
        <v>22</v>
      </c>
      <c r="D1699">
        <v>14849</v>
      </c>
      <c r="E1699">
        <v>21</v>
      </c>
    </row>
    <row r="1700" spans="1:5" x14ac:dyDescent="0.3">
      <c r="A1700" s="4">
        <v>42403</v>
      </c>
      <c r="B1700" s="4">
        <v>22</v>
      </c>
      <c r="D1700">
        <v>42664</v>
      </c>
      <c r="E1700">
        <v>21</v>
      </c>
    </row>
    <row r="1701" spans="1:5" x14ac:dyDescent="0.3">
      <c r="A1701" s="4">
        <v>44155</v>
      </c>
      <c r="B1701" s="4">
        <v>22</v>
      </c>
      <c r="D1701">
        <v>36732</v>
      </c>
      <c r="E1701">
        <v>21</v>
      </c>
    </row>
    <row r="1702" spans="1:5" x14ac:dyDescent="0.3">
      <c r="A1702" s="4">
        <v>33228</v>
      </c>
      <c r="B1702" s="4">
        <v>22</v>
      </c>
      <c r="D1702">
        <v>41473</v>
      </c>
      <c r="E1702">
        <v>21</v>
      </c>
    </row>
    <row r="1703" spans="1:5" x14ac:dyDescent="0.3">
      <c r="A1703" s="4">
        <v>32871</v>
      </c>
      <c r="B1703" s="4">
        <v>22</v>
      </c>
      <c r="D1703">
        <v>24639</v>
      </c>
      <c r="E1703">
        <v>20</v>
      </c>
    </row>
    <row r="1704" spans="1:5" x14ac:dyDescent="0.3">
      <c r="A1704" s="4">
        <v>28587</v>
      </c>
      <c r="B1704" s="4">
        <v>22</v>
      </c>
      <c r="D1704">
        <v>32414</v>
      </c>
      <c r="E1704">
        <v>20</v>
      </c>
    </row>
    <row r="1705" spans="1:5" x14ac:dyDescent="0.3">
      <c r="A1705" s="4">
        <v>38643</v>
      </c>
      <c r="B1705" s="4">
        <v>22</v>
      </c>
      <c r="D1705">
        <v>44359</v>
      </c>
      <c r="E1705">
        <v>20</v>
      </c>
    </row>
    <row r="1706" spans="1:5" x14ac:dyDescent="0.3">
      <c r="A1706" s="4">
        <v>26067</v>
      </c>
      <c r="B1706" s="4">
        <v>22</v>
      </c>
      <c r="D1706">
        <v>26518</v>
      </c>
      <c r="E1706">
        <v>20</v>
      </c>
    </row>
    <row r="1707" spans="1:5" x14ac:dyDescent="0.3">
      <c r="A1707" s="4">
        <v>23763</v>
      </c>
      <c r="B1707" s="4">
        <v>22</v>
      </c>
      <c r="D1707">
        <v>36026</v>
      </c>
      <c r="E1707">
        <v>20</v>
      </c>
    </row>
    <row r="1708" spans="1:5" x14ac:dyDescent="0.3">
      <c r="A1708" s="4">
        <v>40637</v>
      </c>
      <c r="B1708" s="4">
        <v>22</v>
      </c>
      <c r="D1708">
        <v>16927</v>
      </c>
      <c r="E1708">
        <v>20</v>
      </c>
    </row>
    <row r="1709" spans="1:5" x14ac:dyDescent="0.3">
      <c r="A1709" s="4">
        <v>37859</v>
      </c>
      <c r="B1709" s="4">
        <v>22</v>
      </c>
      <c r="D1709">
        <v>42767</v>
      </c>
      <c r="E1709">
        <v>20</v>
      </c>
    </row>
    <row r="1710" spans="1:5" x14ac:dyDescent="0.3">
      <c r="A1710" s="4">
        <v>33462</v>
      </c>
      <c r="B1710" s="4">
        <v>22</v>
      </c>
      <c r="D1710">
        <v>41644</v>
      </c>
      <c r="E1710">
        <v>20</v>
      </c>
    </row>
    <row r="1711" spans="1:5" x14ac:dyDescent="0.3">
      <c r="A1711" s="4">
        <v>51111</v>
      </c>
      <c r="B1711" s="4">
        <v>22</v>
      </c>
      <c r="D1711">
        <v>37235</v>
      </c>
      <c r="E1711">
        <v>20</v>
      </c>
    </row>
    <row r="1712" spans="1:5" x14ac:dyDescent="0.3">
      <c r="A1712" s="4">
        <v>46831</v>
      </c>
      <c r="B1712" s="4">
        <v>22</v>
      </c>
      <c r="D1712">
        <v>34043</v>
      </c>
      <c r="E1712">
        <v>20</v>
      </c>
    </row>
    <row r="1713" spans="1:5" x14ac:dyDescent="0.3">
      <c r="A1713" s="4">
        <v>35765</v>
      </c>
      <c r="B1713" s="4">
        <v>22</v>
      </c>
      <c r="D1713">
        <v>157243</v>
      </c>
      <c r="E1713">
        <v>20</v>
      </c>
    </row>
    <row r="1714" spans="1:5" x14ac:dyDescent="0.3">
      <c r="A1714" s="4">
        <v>38415</v>
      </c>
      <c r="B1714" s="4">
        <v>22</v>
      </c>
      <c r="D1714">
        <v>48985</v>
      </c>
      <c r="E1714">
        <v>19</v>
      </c>
    </row>
    <row r="1715" spans="1:5" x14ac:dyDescent="0.3">
      <c r="A1715" s="4">
        <v>33562</v>
      </c>
      <c r="B1715" s="4">
        <v>21</v>
      </c>
      <c r="D1715">
        <v>37401</v>
      </c>
      <c r="E1715">
        <v>19</v>
      </c>
    </row>
    <row r="1716" spans="1:5" x14ac:dyDescent="0.3">
      <c r="A1716" s="4">
        <v>35701</v>
      </c>
      <c r="B1716" s="4">
        <v>21</v>
      </c>
      <c r="D1716">
        <v>37401</v>
      </c>
      <c r="E1716">
        <v>19</v>
      </c>
    </row>
    <row r="1717" spans="1:5" x14ac:dyDescent="0.3">
      <c r="A1717" s="4">
        <v>14849</v>
      </c>
      <c r="B1717" s="4">
        <v>21</v>
      </c>
      <c r="D1717">
        <v>27213</v>
      </c>
      <c r="E1717">
        <v>19</v>
      </c>
    </row>
    <row r="1718" spans="1:5" x14ac:dyDescent="0.3">
      <c r="A1718" s="4">
        <v>42664</v>
      </c>
      <c r="B1718" s="4">
        <v>21</v>
      </c>
      <c r="D1718">
        <v>42169</v>
      </c>
      <c r="E1718">
        <v>19</v>
      </c>
    </row>
    <row r="1719" spans="1:5" x14ac:dyDescent="0.3">
      <c r="A1719" s="4">
        <v>36732</v>
      </c>
      <c r="B1719" s="4">
        <v>21</v>
      </c>
      <c r="D1719">
        <v>23272</v>
      </c>
      <c r="E1719">
        <v>19</v>
      </c>
    </row>
    <row r="1720" spans="1:5" x14ac:dyDescent="0.3">
      <c r="A1720" s="4">
        <v>41473</v>
      </c>
      <c r="B1720" s="4">
        <v>21</v>
      </c>
      <c r="D1720">
        <v>44964</v>
      </c>
      <c r="E1720">
        <v>19</v>
      </c>
    </row>
    <row r="1721" spans="1:5" x14ac:dyDescent="0.3">
      <c r="A1721" s="4">
        <v>24639</v>
      </c>
      <c r="B1721" s="4">
        <v>20</v>
      </c>
      <c r="D1721">
        <v>39684</v>
      </c>
      <c r="E1721">
        <v>19</v>
      </c>
    </row>
    <row r="1722" spans="1:5" x14ac:dyDescent="0.3">
      <c r="A1722" s="4">
        <v>32414</v>
      </c>
      <c r="B1722" s="4">
        <v>20</v>
      </c>
      <c r="D1722">
        <v>43602</v>
      </c>
      <c r="E1722">
        <v>19</v>
      </c>
    </row>
    <row r="1723" spans="1:5" x14ac:dyDescent="0.3">
      <c r="A1723" s="4">
        <v>44359</v>
      </c>
      <c r="B1723" s="4">
        <v>20</v>
      </c>
      <c r="D1723">
        <v>28442</v>
      </c>
      <c r="E1723">
        <v>19</v>
      </c>
    </row>
    <row r="1724" spans="1:5" x14ac:dyDescent="0.3">
      <c r="A1724" s="4">
        <v>26518</v>
      </c>
      <c r="B1724" s="4">
        <v>20</v>
      </c>
      <c r="D1724">
        <v>28647</v>
      </c>
      <c r="E1724">
        <v>19</v>
      </c>
    </row>
    <row r="1725" spans="1:5" x14ac:dyDescent="0.3">
      <c r="A1725" s="4">
        <v>36026</v>
      </c>
      <c r="B1725" s="4">
        <v>20</v>
      </c>
      <c r="D1725">
        <v>25358</v>
      </c>
      <c r="E1725">
        <v>19</v>
      </c>
    </row>
    <row r="1726" spans="1:5" x14ac:dyDescent="0.3">
      <c r="A1726" s="4">
        <v>16927</v>
      </c>
      <c r="B1726" s="4">
        <v>20</v>
      </c>
      <c r="D1726">
        <v>34469</v>
      </c>
      <c r="E1726">
        <v>19</v>
      </c>
    </row>
    <row r="1727" spans="1:5" x14ac:dyDescent="0.3">
      <c r="A1727" s="4">
        <v>42767</v>
      </c>
      <c r="B1727" s="4">
        <v>20</v>
      </c>
      <c r="D1727">
        <v>38961</v>
      </c>
      <c r="E1727">
        <v>19</v>
      </c>
    </row>
    <row r="1728" spans="1:5" x14ac:dyDescent="0.3">
      <c r="A1728" s="4">
        <v>41644</v>
      </c>
      <c r="B1728" s="4">
        <v>20</v>
      </c>
      <c r="D1728">
        <v>22944</v>
      </c>
      <c r="E1728">
        <v>19</v>
      </c>
    </row>
    <row r="1729" spans="1:5" x14ac:dyDescent="0.3">
      <c r="A1729" s="4">
        <v>37235</v>
      </c>
      <c r="B1729" s="4">
        <v>20</v>
      </c>
      <c r="D1729">
        <v>28320</v>
      </c>
      <c r="E1729">
        <v>19</v>
      </c>
    </row>
    <row r="1730" spans="1:5" x14ac:dyDescent="0.3">
      <c r="A1730" s="4">
        <v>34043</v>
      </c>
      <c r="B1730" s="4">
        <v>20</v>
      </c>
      <c r="D1730">
        <v>46984</v>
      </c>
      <c r="E1730">
        <v>19</v>
      </c>
    </row>
    <row r="1731" spans="1:5" x14ac:dyDescent="0.3">
      <c r="A1731" s="4">
        <v>157243</v>
      </c>
      <c r="B1731" s="4">
        <v>20</v>
      </c>
      <c r="D1731">
        <v>16269</v>
      </c>
      <c r="E1731">
        <v>19</v>
      </c>
    </row>
    <row r="1732" spans="1:5" x14ac:dyDescent="0.3">
      <c r="A1732" s="4">
        <v>48985</v>
      </c>
      <c r="B1732" s="4">
        <v>19</v>
      </c>
      <c r="D1732">
        <v>34487</v>
      </c>
      <c r="E1732">
        <v>19</v>
      </c>
    </row>
    <row r="1733" spans="1:5" x14ac:dyDescent="0.3">
      <c r="A1733" s="4">
        <v>37401</v>
      </c>
      <c r="B1733" s="4">
        <v>19</v>
      </c>
      <c r="D1733">
        <v>31761</v>
      </c>
      <c r="E1733">
        <v>19</v>
      </c>
    </row>
    <row r="1734" spans="1:5" x14ac:dyDescent="0.3">
      <c r="A1734" s="4">
        <v>37401</v>
      </c>
      <c r="B1734" s="4">
        <v>19</v>
      </c>
      <c r="D1734">
        <v>32173</v>
      </c>
      <c r="E1734">
        <v>18</v>
      </c>
    </row>
    <row r="1735" spans="1:5" x14ac:dyDescent="0.3">
      <c r="A1735" s="4">
        <v>27213</v>
      </c>
      <c r="B1735" s="4">
        <v>19</v>
      </c>
      <c r="D1735">
        <v>34026</v>
      </c>
      <c r="E1735">
        <v>18</v>
      </c>
    </row>
    <row r="1736" spans="1:5" x14ac:dyDescent="0.3">
      <c r="A1736" s="4">
        <v>42169</v>
      </c>
      <c r="B1736" s="4">
        <v>19</v>
      </c>
      <c r="D1736">
        <v>34026</v>
      </c>
      <c r="E1736">
        <v>18</v>
      </c>
    </row>
    <row r="1737" spans="1:5" x14ac:dyDescent="0.3">
      <c r="A1737" s="4">
        <v>23272</v>
      </c>
      <c r="B1737" s="4">
        <v>19</v>
      </c>
      <c r="D1737">
        <v>20895</v>
      </c>
      <c r="E1737">
        <v>18</v>
      </c>
    </row>
    <row r="1738" spans="1:5" x14ac:dyDescent="0.3">
      <c r="A1738" s="4">
        <v>44964</v>
      </c>
      <c r="B1738" s="4">
        <v>19</v>
      </c>
      <c r="D1738">
        <v>20180</v>
      </c>
      <c r="E1738">
        <v>18</v>
      </c>
    </row>
    <row r="1739" spans="1:5" x14ac:dyDescent="0.3">
      <c r="A1739" s="4">
        <v>39684</v>
      </c>
      <c r="B1739" s="4">
        <v>19</v>
      </c>
      <c r="D1739">
        <v>20180</v>
      </c>
      <c r="E1739">
        <v>18</v>
      </c>
    </row>
    <row r="1740" spans="1:5" x14ac:dyDescent="0.3">
      <c r="A1740" s="4">
        <v>43602</v>
      </c>
      <c r="B1740" s="4">
        <v>19</v>
      </c>
      <c r="D1740">
        <v>36663</v>
      </c>
      <c r="E1740">
        <v>18</v>
      </c>
    </row>
    <row r="1741" spans="1:5" x14ac:dyDescent="0.3">
      <c r="A1741" s="4">
        <v>28442</v>
      </c>
      <c r="B1741" s="4">
        <v>19</v>
      </c>
      <c r="D1741">
        <v>23661</v>
      </c>
      <c r="E1741">
        <v>18</v>
      </c>
    </row>
    <row r="1742" spans="1:5" x14ac:dyDescent="0.3">
      <c r="A1742" s="4">
        <v>28647</v>
      </c>
      <c r="B1742" s="4">
        <v>19</v>
      </c>
      <c r="D1742">
        <v>37395</v>
      </c>
      <c r="E1742">
        <v>18</v>
      </c>
    </row>
    <row r="1743" spans="1:5" x14ac:dyDescent="0.3">
      <c r="A1743" s="4">
        <v>25358</v>
      </c>
      <c r="B1743" s="4">
        <v>19</v>
      </c>
      <c r="D1743">
        <v>36065</v>
      </c>
      <c r="E1743">
        <v>18</v>
      </c>
    </row>
    <row r="1744" spans="1:5" x14ac:dyDescent="0.3">
      <c r="A1744" s="4">
        <v>34469</v>
      </c>
      <c r="B1744" s="4">
        <v>19</v>
      </c>
      <c r="D1744">
        <v>28427</v>
      </c>
      <c r="E1744">
        <v>18</v>
      </c>
    </row>
    <row r="1745" spans="1:5" x14ac:dyDescent="0.3">
      <c r="A1745" s="4">
        <v>38961</v>
      </c>
      <c r="B1745" s="4">
        <v>19</v>
      </c>
      <c r="D1745">
        <v>28427</v>
      </c>
      <c r="E1745">
        <v>18</v>
      </c>
    </row>
    <row r="1746" spans="1:5" x14ac:dyDescent="0.3">
      <c r="A1746" s="4">
        <v>22944</v>
      </c>
      <c r="B1746" s="4">
        <v>19</v>
      </c>
      <c r="D1746">
        <v>49638</v>
      </c>
      <c r="E1746">
        <v>18</v>
      </c>
    </row>
    <row r="1747" spans="1:5" x14ac:dyDescent="0.3">
      <c r="A1747" s="4">
        <v>28320</v>
      </c>
      <c r="B1747" s="4">
        <v>19</v>
      </c>
      <c r="D1747">
        <v>44689</v>
      </c>
      <c r="E1747">
        <v>18</v>
      </c>
    </row>
    <row r="1748" spans="1:5" x14ac:dyDescent="0.3">
      <c r="A1748" s="4">
        <v>46984</v>
      </c>
      <c r="B1748" s="4">
        <v>19</v>
      </c>
      <c r="D1748">
        <v>43482</v>
      </c>
      <c r="E1748">
        <v>18</v>
      </c>
    </row>
    <row r="1749" spans="1:5" x14ac:dyDescent="0.3">
      <c r="A1749" s="4">
        <v>16269</v>
      </c>
      <c r="B1749" s="4">
        <v>19</v>
      </c>
      <c r="D1749">
        <v>37244</v>
      </c>
      <c r="E1749">
        <v>18</v>
      </c>
    </row>
    <row r="1750" spans="1:5" hidden="1" x14ac:dyDescent="0.3">
      <c r="A1750" s="4"/>
      <c r="B1750" s="4">
        <v>19</v>
      </c>
      <c r="D1750">
        <v>17144</v>
      </c>
      <c r="E1750">
        <v>18</v>
      </c>
    </row>
    <row r="1751" spans="1:5" x14ac:dyDescent="0.3">
      <c r="A1751" s="4">
        <v>34487</v>
      </c>
      <c r="B1751" s="4">
        <v>19</v>
      </c>
      <c r="D1751">
        <v>17144</v>
      </c>
      <c r="E1751">
        <v>18</v>
      </c>
    </row>
    <row r="1752" spans="1:5" x14ac:dyDescent="0.3">
      <c r="A1752" s="4">
        <v>31761</v>
      </c>
      <c r="B1752" s="4">
        <v>19</v>
      </c>
      <c r="D1752">
        <v>22263</v>
      </c>
      <c r="E1752">
        <v>17</v>
      </c>
    </row>
    <row r="1753" spans="1:5" x14ac:dyDescent="0.3">
      <c r="A1753" s="4">
        <v>32173</v>
      </c>
      <c r="B1753" s="4">
        <v>18</v>
      </c>
      <c r="D1753">
        <v>27159</v>
      </c>
      <c r="E1753">
        <v>17</v>
      </c>
    </row>
    <row r="1754" spans="1:5" x14ac:dyDescent="0.3">
      <c r="A1754" s="4">
        <v>34026</v>
      </c>
      <c r="B1754" s="4">
        <v>18</v>
      </c>
      <c r="D1754">
        <v>29543</v>
      </c>
      <c r="E1754">
        <v>17</v>
      </c>
    </row>
    <row r="1755" spans="1:5" x14ac:dyDescent="0.3">
      <c r="A1755" s="4">
        <v>34026</v>
      </c>
      <c r="B1755" s="4">
        <v>18</v>
      </c>
      <c r="D1755">
        <v>36921</v>
      </c>
      <c r="E1755">
        <v>17</v>
      </c>
    </row>
    <row r="1756" spans="1:5" x14ac:dyDescent="0.3">
      <c r="A1756" s="4">
        <v>20895</v>
      </c>
      <c r="B1756" s="4">
        <v>18</v>
      </c>
      <c r="D1756">
        <v>21840</v>
      </c>
      <c r="E1756">
        <v>17</v>
      </c>
    </row>
    <row r="1757" spans="1:5" x14ac:dyDescent="0.3">
      <c r="A1757" s="4">
        <v>20180</v>
      </c>
      <c r="B1757" s="4">
        <v>18</v>
      </c>
      <c r="D1757">
        <v>30992</v>
      </c>
      <c r="E1757">
        <v>17</v>
      </c>
    </row>
    <row r="1758" spans="1:5" x14ac:dyDescent="0.3">
      <c r="A1758" s="4">
        <v>20180</v>
      </c>
      <c r="B1758" s="4">
        <v>18</v>
      </c>
      <c r="D1758">
        <v>30992</v>
      </c>
      <c r="E1758">
        <v>17</v>
      </c>
    </row>
    <row r="1759" spans="1:5" x14ac:dyDescent="0.3">
      <c r="A1759" s="4">
        <v>36663</v>
      </c>
      <c r="B1759" s="4">
        <v>18</v>
      </c>
      <c r="D1759">
        <v>31632</v>
      </c>
      <c r="E1759">
        <v>17</v>
      </c>
    </row>
    <row r="1760" spans="1:5" x14ac:dyDescent="0.3">
      <c r="A1760" s="4">
        <v>23661</v>
      </c>
      <c r="B1760" s="4">
        <v>18</v>
      </c>
      <c r="D1760">
        <v>29440</v>
      </c>
      <c r="E1760">
        <v>17</v>
      </c>
    </row>
    <row r="1761" spans="1:5" x14ac:dyDescent="0.3">
      <c r="A1761" s="4">
        <v>37395</v>
      </c>
      <c r="B1761" s="4">
        <v>18</v>
      </c>
      <c r="D1761">
        <v>4428</v>
      </c>
      <c r="E1761">
        <v>16</v>
      </c>
    </row>
    <row r="1762" spans="1:5" x14ac:dyDescent="0.3">
      <c r="A1762" s="4">
        <v>36065</v>
      </c>
      <c r="B1762" s="4">
        <v>18</v>
      </c>
      <c r="D1762">
        <v>47025</v>
      </c>
      <c r="E1762">
        <v>16</v>
      </c>
    </row>
    <row r="1763" spans="1:5" x14ac:dyDescent="0.3">
      <c r="A1763" s="4">
        <v>28427</v>
      </c>
      <c r="B1763" s="4">
        <v>18</v>
      </c>
      <c r="D1763">
        <v>24279</v>
      </c>
      <c r="E1763">
        <v>16</v>
      </c>
    </row>
    <row r="1764" spans="1:5" x14ac:dyDescent="0.3">
      <c r="A1764" s="4">
        <v>28427</v>
      </c>
      <c r="B1764" s="4">
        <v>18</v>
      </c>
      <c r="D1764">
        <v>19444</v>
      </c>
      <c r="E1764">
        <v>16</v>
      </c>
    </row>
    <row r="1765" spans="1:5" x14ac:dyDescent="0.3">
      <c r="A1765" s="4">
        <v>49638</v>
      </c>
      <c r="B1765" s="4">
        <v>18</v>
      </c>
      <c r="D1765">
        <v>15716</v>
      </c>
      <c r="E1765">
        <v>16</v>
      </c>
    </row>
    <row r="1766" spans="1:5" x14ac:dyDescent="0.3">
      <c r="A1766" s="4">
        <v>44689</v>
      </c>
      <c r="B1766" s="4">
        <v>18</v>
      </c>
      <c r="D1766">
        <v>33569</v>
      </c>
      <c r="E1766">
        <v>16</v>
      </c>
    </row>
    <row r="1767" spans="1:5" x14ac:dyDescent="0.3">
      <c r="A1767" s="4">
        <v>43482</v>
      </c>
      <c r="B1767" s="4">
        <v>18</v>
      </c>
      <c r="D1767">
        <v>31788</v>
      </c>
      <c r="E1767">
        <v>16</v>
      </c>
    </row>
    <row r="1768" spans="1:5" x14ac:dyDescent="0.3">
      <c r="A1768" s="4">
        <v>37244</v>
      </c>
      <c r="B1768" s="4">
        <v>18</v>
      </c>
      <c r="D1768">
        <v>30828</v>
      </c>
      <c r="E1768">
        <v>16</v>
      </c>
    </row>
    <row r="1769" spans="1:5" x14ac:dyDescent="0.3">
      <c r="A1769" s="4">
        <v>17144</v>
      </c>
      <c r="B1769" s="4">
        <v>18</v>
      </c>
      <c r="D1769">
        <v>36802</v>
      </c>
      <c r="E1769">
        <v>16</v>
      </c>
    </row>
    <row r="1770" spans="1:5" x14ac:dyDescent="0.3">
      <c r="A1770" s="4">
        <v>17144</v>
      </c>
      <c r="B1770" s="4">
        <v>18</v>
      </c>
      <c r="D1770">
        <v>22979</v>
      </c>
      <c r="E1770">
        <v>16</v>
      </c>
    </row>
    <row r="1771" spans="1:5" x14ac:dyDescent="0.3">
      <c r="A1771" s="4">
        <v>22263</v>
      </c>
      <c r="B1771" s="4">
        <v>17</v>
      </c>
      <c r="D1771">
        <v>22669</v>
      </c>
      <c r="E1771">
        <v>16</v>
      </c>
    </row>
    <row r="1772" spans="1:5" x14ac:dyDescent="0.3">
      <c r="A1772" s="4">
        <v>27159</v>
      </c>
      <c r="B1772" s="4">
        <v>17</v>
      </c>
      <c r="D1772">
        <v>29103</v>
      </c>
      <c r="E1772">
        <v>16</v>
      </c>
    </row>
    <row r="1773" spans="1:5" x14ac:dyDescent="0.3">
      <c r="A1773" s="4">
        <v>29543</v>
      </c>
      <c r="B1773" s="4">
        <v>17</v>
      </c>
      <c r="D1773">
        <v>33986</v>
      </c>
      <c r="E1773">
        <v>16</v>
      </c>
    </row>
    <row r="1774" spans="1:5" x14ac:dyDescent="0.3">
      <c r="A1774" s="4">
        <v>36921</v>
      </c>
      <c r="B1774" s="4">
        <v>17</v>
      </c>
      <c r="D1774">
        <v>31160</v>
      </c>
      <c r="E1774">
        <v>16</v>
      </c>
    </row>
    <row r="1775" spans="1:5" x14ac:dyDescent="0.3">
      <c r="A1775" s="4">
        <v>21840</v>
      </c>
      <c r="B1775" s="4">
        <v>17</v>
      </c>
      <c r="D1775">
        <v>31086</v>
      </c>
      <c r="E1775">
        <v>16</v>
      </c>
    </row>
    <row r="1776" spans="1:5" x14ac:dyDescent="0.3">
      <c r="A1776" s="4">
        <v>30992</v>
      </c>
      <c r="B1776" s="4">
        <v>17</v>
      </c>
      <c r="D1776">
        <v>23910</v>
      </c>
      <c r="E1776">
        <v>16</v>
      </c>
    </row>
    <row r="1777" spans="1:5" x14ac:dyDescent="0.3">
      <c r="A1777" s="4">
        <v>30992</v>
      </c>
      <c r="B1777" s="4">
        <v>17</v>
      </c>
      <c r="D1777">
        <v>34350</v>
      </c>
      <c r="E1777">
        <v>16</v>
      </c>
    </row>
    <row r="1778" spans="1:5" x14ac:dyDescent="0.3">
      <c r="A1778" s="4">
        <v>31632</v>
      </c>
      <c r="B1778" s="4">
        <v>17</v>
      </c>
      <c r="D1778">
        <v>22148</v>
      </c>
      <c r="E1778">
        <v>15</v>
      </c>
    </row>
    <row r="1779" spans="1:5" x14ac:dyDescent="0.3">
      <c r="A1779" s="4">
        <v>29440</v>
      </c>
      <c r="B1779" s="4">
        <v>17</v>
      </c>
      <c r="D1779">
        <v>39356</v>
      </c>
      <c r="E1779">
        <v>15</v>
      </c>
    </row>
    <row r="1780" spans="1:5" x14ac:dyDescent="0.3">
      <c r="A1780" s="4">
        <v>4428</v>
      </c>
      <c r="B1780" s="4">
        <v>16</v>
      </c>
      <c r="D1780">
        <v>30396</v>
      </c>
      <c r="E1780">
        <v>15</v>
      </c>
    </row>
    <row r="1781" spans="1:5" x14ac:dyDescent="0.3">
      <c r="A1781" s="4">
        <v>47025</v>
      </c>
      <c r="B1781" s="4">
        <v>16</v>
      </c>
      <c r="D1781">
        <v>30372</v>
      </c>
      <c r="E1781">
        <v>15</v>
      </c>
    </row>
    <row r="1782" spans="1:5" x14ac:dyDescent="0.3">
      <c r="A1782" s="4">
        <v>24279</v>
      </c>
      <c r="B1782" s="4">
        <v>16</v>
      </c>
      <c r="D1782">
        <v>30372</v>
      </c>
      <c r="E1782">
        <v>15</v>
      </c>
    </row>
    <row r="1783" spans="1:5" x14ac:dyDescent="0.3">
      <c r="A1783" s="4">
        <v>19444</v>
      </c>
      <c r="B1783" s="4">
        <v>16</v>
      </c>
      <c r="D1783">
        <v>35860</v>
      </c>
      <c r="E1783">
        <v>15</v>
      </c>
    </row>
    <row r="1784" spans="1:5" x14ac:dyDescent="0.3">
      <c r="A1784" s="4">
        <v>15716</v>
      </c>
      <c r="B1784" s="4">
        <v>16</v>
      </c>
      <c r="D1784">
        <v>35860</v>
      </c>
      <c r="E1784">
        <v>15</v>
      </c>
    </row>
    <row r="1785" spans="1:5" x14ac:dyDescent="0.3">
      <c r="A1785" s="4">
        <v>33569</v>
      </c>
      <c r="B1785" s="4">
        <v>16</v>
      </c>
      <c r="D1785">
        <v>35860</v>
      </c>
      <c r="E1785">
        <v>15</v>
      </c>
    </row>
    <row r="1786" spans="1:5" x14ac:dyDescent="0.3">
      <c r="A1786" s="4">
        <v>31788</v>
      </c>
      <c r="B1786" s="4">
        <v>16</v>
      </c>
      <c r="D1786">
        <v>35860</v>
      </c>
      <c r="E1786">
        <v>15</v>
      </c>
    </row>
    <row r="1787" spans="1:5" x14ac:dyDescent="0.3">
      <c r="A1787" s="4">
        <v>30828</v>
      </c>
      <c r="B1787" s="4">
        <v>16</v>
      </c>
      <c r="D1787">
        <v>26290</v>
      </c>
      <c r="E1787">
        <v>15</v>
      </c>
    </row>
    <row r="1788" spans="1:5" x14ac:dyDescent="0.3">
      <c r="A1788" s="4">
        <v>36802</v>
      </c>
      <c r="B1788" s="4">
        <v>16</v>
      </c>
      <c r="D1788">
        <v>25293</v>
      </c>
      <c r="E1788">
        <v>15</v>
      </c>
    </row>
    <row r="1789" spans="1:5" x14ac:dyDescent="0.3">
      <c r="A1789" s="4">
        <v>22979</v>
      </c>
      <c r="B1789" s="4">
        <v>16</v>
      </c>
      <c r="D1789">
        <v>25293</v>
      </c>
      <c r="E1789">
        <v>15</v>
      </c>
    </row>
    <row r="1790" spans="1:5" x14ac:dyDescent="0.3">
      <c r="A1790" s="4">
        <v>22669</v>
      </c>
      <c r="B1790" s="4">
        <v>16</v>
      </c>
      <c r="D1790">
        <v>39858</v>
      </c>
      <c r="E1790">
        <v>15</v>
      </c>
    </row>
    <row r="1791" spans="1:5" x14ac:dyDescent="0.3">
      <c r="A1791" s="4">
        <v>29103</v>
      </c>
      <c r="B1791" s="4">
        <v>16</v>
      </c>
      <c r="D1791">
        <v>42394</v>
      </c>
      <c r="E1791">
        <v>15</v>
      </c>
    </row>
    <row r="1792" spans="1:5" x14ac:dyDescent="0.3">
      <c r="A1792" s="4">
        <v>33986</v>
      </c>
      <c r="B1792" s="4">
        <v>16</v>
      </c>
      <c r="D1792">
        <v>17649</v>
      </c>
      <c r="E1792">
        <v>15</v>
      </c>
    </row>
    <row r="1793" spans="1:5" x14ac:dyDescent="0.3">
      <c r="A1793" s="4">
        <v>31160</v>
      </c>
      <c r="B1793" s="4">
        <v>16</v>
      </c>
      <c r="D1793">
        <v>34230</v>
      </c>
      <c r="E1793">
        <v>15</v>
      </c>
    </row>
    <row r="1794" spans="1:5" x14ac:dyDescent="0.3">
      <c r="A1794" s="4">
        <v>31086</v>
      </c>
      <c r="B1794" s="4">
        <v>16</v>
      </c>
      <c r="D1794">
        <v>30631</v>
      </c>
      <c r="E1794">
        <v>15</v>
      </c>
    </row>
    <row r="1795" spans="1:5" x14ac:dyDescent="0.3">
      <c r="A1795" s="4">
        <v>23910</v>
      </c>
      <c r="B1795" s="4">
        <v>16</v>
      </c>
      <c r="D1795">
        <v>26091</v>
      </c>
      <c r="E1795">
        <v>15</v>
      </c>
    </row>
    <row r="1796" spans="1:5" x14ac:dyDescent="0.3">
      <c r="A1796" s="4">
        <v>34350</v>
      </c>
      <c r="B1796" s="4">
        <v>16</v>
      </c>
      <c r="D1796">
        <v>26091</v>
      </c>
      <c r="E1796">
        <v>15</v>
      </c>
    </row>
    <row r="1797" spans="1:5" x14ac:dyDescent="0.3">
      <c r="A1797" s="4">
        <v>22148</v>
      </c>
      <c r="B1797" s="4">
        <v>15</v>
      </c>
      <c r="D1797">
        <v>39548</v>
      </c>
      <c r="E1797">
        <v>15</v>
      </c>
    </row>
    <row r="1798" spans="1:5" x14ac:dyDescent="0.3">
      <c r="A1798" s="4">
        <v>39356</v>
      </c>
      <c r="B1798" s="4">
        <v>15</v>
      </c>
      <c r="D1798">
        <v>31535</v>
      </c>
      <c r="E1798">
        <v>15</v>
      </c>
    </row>
    <row r="1799" spans="1:5" x14ac:dyDescent="0.3">
      <c r="A1799" s="4">
        <v>30396</v>
      </c>
      <c r="B1799" s="4">
        <v>15</v>
      </c>
      <c r="D1799">
        <v>36640</v>
      </c>
      <c r="E1799">
        <v>15</v>
      </c>
    </row>
    <row r="1800" spans="1:5" x14ac:dyDescent="0.3">
      <c r="A1800" s="4">
        <v>30372</v>
      </c>
      <c r="B1800" s="4">
        <v>15</v>
      </c>
      <c r="D1800">
        <v>34728</v>
      </c>
      <c r="E1800">
        <v>14</v>
      </c>
    </row>
    <row r="1801" spans="1:5" x14ac:dyDescent="0.3">
      <c r="A1801" s="4">
        <v>30372</v>
      </c>
      <c r="B1801" s="4">
        <v>15</v>
      </c>
      <c r="D1801">
        <v>46102</v>
      </c>
      <c r="E1801">
        <v>14</v>
      </c>
    </row>
    <row r="1802" spans="1:5" x14ac:dyDescent="0.3">
      <c r="A1802" s="4">
        <v>35860</v>
      </c>
      <c r="B1802" s="4">
        <v>15</v>
      </c>
      <c r="D1802">
        <v>24027</v>
      </c>
      <c r="E1802">
        <v>14</v>
      </c>
    </row>
    <row r="1803" spans="1:5" x14ac:dyDescent="0.3">
      <c r="A1803" s="4">
        <v>35860</v>
      </c>
      <c r="B1803" s="4">
        <v>15</v>
      </c>
      <c r="D1803">
        <v>41021</v>
      </c>
      <c r="E1803">
        <v>14</v>
      </c>
    </row>
    <row r="1804" spans="1:5" x14ac:dyDescent="0.3">
      <c r="A1804" s="4">
        <v>35860</v>
      </c>
      <c r="B1804" s="4">
        <v>15</v>
      </c>
      <c r="D1804">
        <v>36230</v>
      </c>
      <c r="E1804">
        <v>14</v>
      </c>
    </row>
    <row r="1805" spans="1:5" x14ac:dyDescent="0.3">
      <c r="A1805" s="4">
        <v>35860</v>
      </c>
      <c r="B1805" s="4">
        <v>15</v>
      </c>
      <c r="D1805">
        <v>30351</v>
      </c>
      <c r="E1805">
        <v>14</v>
      </c>
    </row>
    <row r="1806" spans="1:5" x14ac:dyDescent="0.3">
      <c r="A1806" s="4">
        <v>26290</v>
      </c>
      <c r="B1806" s="4">
        <v>15</v>
      </c>
      <c r="D1806">
        <v>30351</v>
      </c>
      <c r="E1806">
        <v>14</v>
      </c>
    </row>
    <row r="1807" spans="1:5" x14ac:dyDescent="0.3">
      <c r="A1807" s="4">
        <v>25293</v>
      </c>
      <c r="B1807" s="4">
        <v>15</v>
      </c>
      <c r="D1807">
        <v>29791</v>
      </c>
      <c r="E1807">
        <v>14</v>
      </c>
    </row>
    <row r="1808" spans="1:5" x14ac:dyDescent="0.3">
      <c r="A1808" s="4">
        <v>25293</v>
      </c>
      <c r="B1808" s="4">
        <v>15</v>
      </c>
      <c r="D1808">
        <v>45068</v>
      </c>
      <c r="E1808">
        <v>14</v>
      </c>
    </row>
    <row r="1809" spans="1:5" x14ac:dyDescent="0.3">
      <c r="A1809" s="4">
        <v>39858</v>
      </c>
      <c r="B1809" s="4">
        <v>15</v>
      </c>
      <c r="D1809">
        <v>27889</v>
      </c>
      <c r="E1809">
        <v>14</v>
      </c>
    </row>
    <row r="1810" spans="1:5" x14ac:dyDescent="0.3">
      <c r="A1810" s="4">
        <v>42394</v>
      </c>
      <c r="B1810" s="4">
        <v>15</v>
      </c>
      <c r="D1810">
        <v>47691</v>
      </c>
      <c r="E1810">
        <v>14</v>
      </c>
    </row>
    <row r="1811" spans="1:5" x14ac:dyDescent="0.3">
      <c r="A1811" s="4">
        <v>17649</v>
      </c>
      <c r="B1811" s="4">
        <v>15</v>
      </c>
      <c r="D1811">
        <v>19514</v>
      </c>
      <c r="E1811">
        <v>14</v>
      </c>
    </row>
    <row r="1812" spans="1:5" x14ac:dyDescent="0.3">
      <c r="A1812" s="4">
        <v>34230</v>
      </c>
      <c r="B1812" s="4">
        <v>15</v>
      </c>
      <c r="D1812">
        <v>19514</v>
      </c>
      <c r="E1812">
        <v>14</v>
      </c>
    </row>
    <row r="1813" spans="1:5" x14ac:dyDescent="0.3">
      <c r="A1813" s="4">
        <v>30631</v>
      </c>
      <c r="B1813" s="4">
        <v>15</v>
      </c>
      <c r="D1813">
        <v>34596</v>
      </c>
      <c r="E1813">
        <v>14</v>
      </c>
    </row>
    <row r="1814" spans="1:5" x14ac:dyDescent="0.3">
      <c r="A1814" s="4">
        <v>26091</v>
      </c>
      <c r="B1814" s="4">
        <v>15</v>
      </c>
      <c r="D1814">
        <v>34596</v>
      </c>
      <c r="E1814">
        <v>14</v>
      </c>
    </row>
    <row r="1815" spans="1:5" x14ac:dyDescent="0.3">
      <c r="A1815" s="4">
        <v>26091</v>
      </c>
      <c r="B1815" s="4">
        <v>15</v>
      </c>
      <c r="D1815">
        <v>43815</v>
      </c>
      <c r="E1815">
        <v>14</v>
      </c>
    </row>
    <row r="1816" spans="1:5" x14ac:dyDescent="0.3">
      <c r="A1816" s="4">
        <v>39548</v>
      </c>
      <c r="B1816" s="4">
        <v>15</v>
      </c>
      <c r="D1816">
        <v>28332</v>
      </c>
      <c r="E1816">
        <v>14</v>
      </c>
    </row>
    <row r="1817" spans="1:5" x14ac:dyDescent="0.3">
      <c r="A1817" s="4">
        <v>31535</v>
      </c>
      <c r="B1817" s="4">
        <v>15</v>
      </c>
      <c r="D1817">
        <v>23976</v>
      </c>
      <c r="E1817">
        <v>14</v>
      </c>
    </row>
    <row r="1818" spans="1:5" x14ac:dyDescent="0.3">
      <c r="A1818" s="4">
        <v>36640</v>
      </c>
      <c r="B1818" s="4">
        <v>15</v>
      </c>
      <c r="D1818">
        <v>22804</v>
      </c>
      <c r="E1818">
        <v>14</v>
      </c>
    </row>
    <row r="1819" spans="1:5" x14ac:dyDescent="0.3">
      <c r="A1819" s="4">
        <v>34728</v>
      </c>
      <c r="B1819" s="4">
        <v>14</v>
      </c>
      <c r="D1819">
        <v>22804</v>
      </c>
      <c r="E1819">
        <v>14</v>
      </c>
    </row>
    <row r="1820" spans="1:5" x14ac:dyDescent="0.3">
      <c r="A1820" s="4">
        <v>46102</v>
      </c>
      <c r="B1820" s="4">
        <v>14</v>
      </c>
      <c r="D1820">
        <v>21645</v>
      </c>
      <c r="E1820">
        <v>14</v>
      </c>
    </row>
    <row r="1821" spans="1:5" x14ac:dyDescent="0.3">
      <c r="A1821" s="4">
        <v>24027</v>
      </c>
      <c r="B1821" s="4">
        <v>14</v>
      </c>
      <c r="D1821">
        <v>51411</v>
      </c>
      <c r="E1821">
        <v>14</v>
      </c>
    </row>
    <row r="1822" spans="1:5" x14ac:dyDescent="0.3">
      <c r="A1822" s="4">
        <v>41021</v>
      </c>
      <c r="B1822" s="4">
        <v>14</v>
      </c>
      <c r="D1822">
        <v>42523</v>
      </c>
      <c r="E1822">
        <v>14</v>
      </c>
    </row>
    <row r="1823" spans="1:5" x14ac:dyDescent="0.3">
      <c r="A1823" s="4">
        <v>36230</v>
      </c>
      <c r="B1823" s="4">
        <v>14</v>
      </c>
      <c r="D1823">
        <v>42523</v>
      </c>
      <c r="E1823">
        <v>14</v>
      </c>
    </row>
    <row r="1824" spans="1:5" x14ac:dyDescent="0.3">
      <c r="A1824" s="4">
        <v>30351</v>
      </c>
      <c r="B1824" s="4">
        <v>14</v>
      </c>
      <c r="D1824">
        <v>32300</v>
      </c>
      <c r="E1824">
        <v>13</v>
      </c>
    </row>
    <row r="1825" spans="1:5" x14ac:dyDescent="0.3">
      <c r="A1825" s="4">
        <v>30351</v>
      </c>
      <c r="B1825" s="4">
        <v>14</v>
      </c>
      <c r="D1825">
        <v>14796</v>
      </c>
      <c r="E1825">
        <v>13</v>
      </c>
    </row>
    <row r="1826" spans="1:5" x14ac:dyDescent="0.3">
      <c r="A1826" s="4">
        <v>29791</v>
      </c>
      <c r="B1826" s="4">
        <v>14</v>
      </c>
      <c r="D1826">
        <v>40049</v>
      </c>
      <c r="E1826">
        <v>13</v>
      </c>
    </row>
    <row r="1827" spans="1:5" x14ac:dyDescent="0.3">
      <c r="A1827" s="4">
        <v>45068</v>
      </c>
      <c r="B1827" s="4">
        <v>14</v>
      </c>
      <c r="D1827">
        <v>27938</v>
      </c>
      <c r="E1827">
        <v>13</v>
      </c>
    </row>
    <row r="1828" spans="1:5" x14ac:dyDescent="0.3">
      <c r="A1828" s="4">
        <v>27889</v>
      </c>
      <c r="B1828" s="4">
        <v>14</v>
      </c>
      <c r="D1828">
        <v>32765</v>
      </c>
      <c r="E1828">
        <v>13</v>
      </c>
    </row>
    <row r="1829" spans="1:5" x14ac:dyDescent="0.3">
      <c r="A1829" s="4">
        <v>47691</v>
      </c>
      <c r="B1829" s="4">
        <v>14</v>
      </c>
      <c r="D1829">
        <v>37633</v>
      </c>
      <c r="E1829">
        <v>13</v>
      </c>
    </row>
    <row r="1830" spans="1:5" x14ac:dyDescent="0.3">
      <c r="A1830" s="4">
        <v>19514</v>
      </c>
      <c r="B1830" s="4">
        <v>14</v>
      </c>
      <c r="D1830">
        <v>29315</v>
      </c>
      <c r="E1830">
        <v>13</v>
      </c>
    </row>
    <row r="1831" spans="1:5" x14ac:dyDescent="0.3">
      <c r="A1831" s="4">
        <v>19514</v>
      </c>
      <c r="B1831" s="4">
        <v>14</v>
      </c>
      <c r="D1831">
        <v>26642</v>
      </c>
      <c r="E1831">
        <v>13</v>
      </c>
    </row>
    <row r="1832" spans="1:5" x14ac:dyDescent="0.3">
      <c r="A1832" s="4">
        <v>34596</v>
      </c>
      <c r="B1832" s="4">
        <v>14</v>
      </c>
      <c r="D1832">
        <v>23228</v>
      </c>
      <c r="E1832">
        <v>13</v>
      </c>
    </row>
    <row r="1833" spans="1:5" x14ac:dyDescent="0.3">
      <c r="A1833" s="4">
        <v>34596</v>
      </c>
      <c r="B1833" s="4">
        <v>14</v>
      </c>
      <c r="D1833">
        <v>38702</v>
      </c>
      <c r="E1833">
        <v>13</v>
      </c>
    </row>
    <row r="1834" spans="1:5" x14ac:dyDescent="0.3">
      <c r="A1834" s="4">
        <v>43815</v>
      </c>
      <c r="B1834" s="4">
        <v>14</v>
      </c>
      <c r="D1834">
        <v>41452</v>
      </c>
      <c r="E1834">
        <v>13</v>
      </c>
    </row>
    <row r="1835" spans="1:5" x14ac:dyDescent="0.3">
      <c r="A1835" s="4">
        <v>28332</v>
      </c>
      <c r="B1835" s="4">
        <v>14</v>
      </c>
      <c r="D1835">
        <v>20559</v>
      </c>
      <c r="E1835">
        <v>13</v>
      </c>
    </row>
    <row r="1836" spans="1:5" x14ac:dyDescent="0.3">
      <c r="A1836" s="4">
        <v>23976</v>
      </c>
      <c r="B1836" s="4">
        <v>14</v>
      </c>
      <c r="D1836">
        <v>41728</v>
      </c>
      <c r="E1836">
        <v>13</v>
      </c>
    </row>
    <row r="1837" spans="1:5" x14ac:dyDescent="0.3">
      <c r="A1837" s="4">
        <v>22804</v>
      </c>
      <c r="B1837" s="4">
        <v>14</v>
      </c>
      <c r="D1837">
        <v>27203</v>
      </c>
      <c r="E1837">
        <v>13</v>
      </c>
    </row>
    <row r="1838" spans="1:5" x14ac:dyDescent="0.3">
      <c r="A1838" s="4">
        <v>22804</v>
      </c>
      <c r="B1838" s="4">
        <v>14</v>
      </c>
      <c r="D1838">
        <v>21359</v>
      </c>
      <c r="E1838">
        <v>12</v>
      </c>
    </row>
    <row r="1839" spans="1:5" x14ac:dyDescent="0.3">
      <c r="A1839" s="4">
        <v>21645</v>
      </c>
      <c r="B1839" s="4">
        <v>14</v>
      </c>
      <c r="D1839">
        <v>52195</v>
      </c>
      <c r="E1839">
        <v>12</v>
      </c>
    </row>
    <row r="1840" spans="1:5" x14ac:dyDescent="0.3">
      <c r="A1840" s="4">
        <v>51411</v>
      </c>
      <c r="B1840" s="4">
        <v>14</v>
      </c>
      <c r="D1840">
        <v>33178</v>
      </c>
      <c r="E1840">
        <v>12</v>
      </c>
    </row>
    <row r="1841" spans="1:5" x14ac:dyDescent="0.3">
      <c r="A1841" s="4">
        <v>42523</v>
      </c>
      <c r="B1841" s="4">
        <v>14</v>
      </c>
      <c r="D1841">
        <v>5305</v>
      </c>
      <c r="E1841">
        <v>12</v>
      </c>
    </row>
    <row r="1842" spans="1:5" x14ac:dyDescent="0.3">
      <c r="A1842" s="4">
        <v>42523</v>
      </c>
      <c r="B1842" s="4">
        <v>14</v>
      </c>
      <c r="D1842">
        <v>38200</v>
      </c>
      <c r="E1842">
        <v>12</v>
      </c>
    </row>
    <row r="1843" spans="1:5" x14ac:dyDescent="0.3">
      <c r="A1843" s="4">
        <v>32300</v>
      </c>
      <c r="B1843" s="4">
        <v>13</v>
      </c>
      <c r="D1843">
        <v>36143</v>
      </c>
      <c r="E1843">
        <v>12</v>
      </c>
    </row>
    <row r="1844" spans="1:5" x14ac:dyDescent="0.3">
      <c r="A1844" s="4">
        <v>14796</v>
      </c>
      <c r="B1844" s="4">
        <v>13</v>
      </c>
      <c r="D1844">
        <v>13533</v>
      </c>
      <c r="E1844">
        <v>12</v>
      </c>
    </row>
    <row r="1845" spans="1:5" x14ac:dyDescent="0.3">
      <c r="A1845" s="4">
        <v>40049</v>
      </c>
      <c r="B1845" s="4">
        <v>13</v>
      </c>
      <c r="D1845">
        <v>8820</v>
      </c>
      <c r="E1845">
        <v>12</v>
      </c>
    </row>
    <row r="1846" spans="1:5" x14ac:dyDescent="0.3">
      <c r="A1846" s="4">
        <v>27938</v>
      </c>
      <c r="B1846" s="4">
        <v>13</v>
      </c>
      <c r="D1846">
        <v>35790</v>
      </c>
      <c r="E1846">
        <v>12</v>
      </c>
    </row>
    <row r="1847" spans="1:5" x14ac:dyDescent="0.3">
      <c r="A1847" s="4">
        <v>32765</v>
      </c>
      <c r="B1847" s="4">
        <v>13</v>
      </c>
      <c r="D1847">
        <v>46779</v>
      </c>
      <c r="E1847">
        <v>12</v>
      </c>
    </row>
    <row r="1848" spans="1:5" x14ac:dyDescent="0.3">
      <c r="A1848" s="4">
        <v>37633</v>
      </c>
      <c r="B1848" s="4">
        <v>13</v>
      </c>
      <c r="D1848">
        <v>46094</v>
      </c>
      <c r="E1848">
        <v>12</v>
      </c>
    </row>
    <row r="1849" spans="1:5" x14ac:dyDescent="0.3">
      <c r="A1849" s="4">
        <v>29315</v>
      </c>
      <c r="B1849" s="4">
        <v>13</v>
      </c>
      <c r="D1849">
        <v>27100</v>
      </c>
      <c r="E1849">
        <v>12</v>
      </c>
    </row>
    <row r="1850" spans="1:5" x14ac:dyDescent="0.3">
      <c r="A1850" s="4">
        <v>26642</v>
      </c>
      <c r="B1850" s="4">
        <v>13</v>
      </c>
      <c r="D1850">
        <v>27100</v>
      </c>
      <c r="E1850">
        <v>12</v>
      </c>
    </row>
    <row r="1851" spans="1:5" x14ac:dyDescent="0.3">
      <c r="A1851" s="4">
        <v>23228</v>
      </c>
      <c r="B1851" s="4">
        <v>13</v>
      </c>
      <c r="D1851">
        <v>18222</v>
      </c>
      <c r="E1851">
        <v>12</v>
      </c>
    </row>
    <row r="1852" spans="1:5" x14ac:dyDescent="0.3">
      <c r="A1852" s="4">
        <v>38702</v>
      </c>
      <c r="B1852" s="4">
        <v>13</v>
      </c>
      <c r="D1852">
        <v>16248</v>
      </c>
      <c r="E1852">
        <v>12</v>
      </c>
    </row>
    <row r="1853" spans="1:5" x14ac:dyDescent="0.3">
      <c r="A1853" s="4">
        <v>41452</v>
      </c>
      <c r="B1853" s="4">
        <v>13</v>
      </c>
      <c r="D1853">
        <v>27116</v>
      </c>
      <c r="E1853">
        <v>12</v>
      </c>
    </row>
    <row r="1854" spans="1:5" x14ac:dyDescent="0.3">
      <c r="A1854" s="4">
        <v>20559</v>
      </c>
      <c r="B1854" s="4">
        <v>13</v>
      </c>
      <c r="D1854">
        <v>54466</v>
      </c>
      <c r="E1854">
        <v>12</v>
      </c>
    </row>
    <row r="1855" spans="1:5" x14ac:dyDescent="0.3">
      <c r="A1855" s="4">
        <v>41728</v>
      </c>
      <c r="B1855" s="4">
        <v>13</v>
      </c>
      <c r="D1855">
        <v>28718</v>
      </c>
      <c r="E1855">
        <v>12</v>
      </c>
    </row>
    <row r="1856" spans="1:5" x14ac:dyDescent="0.3">
      <c r="A1856" s="4">
        <v>27203</v>
      </c>
      <c r="B1856" s="4">
        <v>13</v>
      </c>
      <c r="D1856">
        <v>40521</v>
      </c>
      <c r="E1856">
        <v>12</v>
      </c>
    </row>
    <row r="1857" spans="1:5" x14ac:dyDescent="0.3">
      <c r="A1857" s="4">
        <v>21359</v>
      </c>
      <c r="B1857" s="4">
        <v>12</v>
      </c>
      <c r="D1857">
        <v>30753</v>
      </c>
      <c r="E1857">
        <v>12</v>
      </c>
    </row>
    <row r="1858" spans="1:5" x14ac:dyDescent="0.3">
      <c r="A1858" s="4">
        <v>52195</v>
      </c>
      <c r="B1858" s="4">
        <v>12</v>
      </c>
      <c r="D1858">
        <v>37054</v>
      </c>
      <c r="E1858">
        <v>12</v>
      </c>
    </row>
    <row r="1859" spans="1:5" x14ac:dyDescent="0.3">
      <c r="A1859" s="4">
        <v>33178</v>
      </c>
      <c r="B1859" s="4">
        <v>12</v>
      </c>
      <c r="D1859">
        <v>27943</v>
      </c>
      <c r="E1859">
        <v>12</v>
      </c>
    </row>
    <row r="1860" spans="1:5" x14ac:dyDescent="0.3">
      <c r="A1860" s="4">
        <v>5305</v>
      </c>
      <c r="B1860" s="4">
        <v>12</v>
      </c>
      <c r="D1860">
        <v>18701</v>
      </c>
      <c r="E1860">
        <v>12</v>
      </c>
    </row>
    <row r="1861" spans="1:5" x14ac:dyDescent="0.3">
      <c r="A1861" s="4">
        <v>38200</v>
      </c>
      <c r="B1861" s="4">
        <v>12</v>
      </c>
      <c r="D1861">
        <v>18701</v>
      </c>
      <c r="E1861">
        <v>12</v>
      </c>
    </row>
    <row r="1862" spans="1:5" x14ac:dyDescent="0.3">
      <c r="A1862" s="4">
        <v>36143</v>
      </c>
      <c r="B1862" s="4">
        <v>12</v>
      </c>
      <c r="D1862">
        <v>17117</v>
      </c>
      <c r="E1862">
        <v>12</v>
      </c>
    </row>
    <row r="1863" spans="1:5" x14ac:dyDescent="0.3">
      <c r="A1863" s="4">
        <v>13533</v>
      </c>
      <c r="B1863" s="4">
        <v>12</v>
      </c>
      <c r="D1863">
        <v>35523</v>
      </c>
      <c r="E1863">
        <v>11</v>
      </c>
    </row>
    <row r="1864" spans="1:5" x14ac:dyDescent="0.3">
      <c r="A1864" s="4">
        <v>8820</v>
      </c>
      <c r="B1864" s="4">
        <v>12</v>
      </c>
      <c r="D1864">
        <v>34176</v>
      </c>
      <c r="E1864">
        <v>11</v>
      </c>
    </row>
    <row r="1865" spans="1:5" x14ac:dyDescent="0.3">
      <c r="A1865" s="4">
        <v>35790</v>
      </c>
      <c r="B1865" s="4">
        <v>12</v>
      </c>
      <c r="D1865">
        <v>14045</v>
      </c>
      <c r="E1865">
        <v>11</v>
      </c>
    </row>
    <row r="1866" spans="1:5" x14ac:dyDescent="0.3">
      <c r="A1866" s="4">
        <v>46779</v>
      </c>
      <c r="B1866" s="4">
        <v>12</v>
      </c>
      <c r="D1866">
        <v>40737</v>
      </c>
      <c r="E1866">
        <v>11</v>
      </c>
    </row>
    <row r="1867" spans="1:5" x14ac:dyDescent="0.3">
      <c r="A1867" s="4">
        <v>46094</v>
      </c>
      <c r="B1867" s="4">
        <v>12</v>
      </c>
      <c r="D1867">
        <v>26646</v>
      </c>
      <c r="E1867">
        <v>11</v>
      </c>
    </row>
    <row r="1868" spans="1:5" x14ac:dyDescent="0.3">
      <c r="A1868" s="4">
        <v>27100</v>
      </c>
      <c r="B1868" s="4">
        <v>12</v>
      </c>
      <c r="D1868">
        <v>30023</v>
      </c>
      <c r="E1868">
        <v>11</v>
      </c>
    </row>
    <row r="1869" spans="1:5" x14ac:dyDescent="0.3">
      <c r="A1869" s="4">
        <v>27100</v>
      </c>
      <c r="B1869" s="4">
        <v>12</v>
      </c>
      <c r="D1869">
        <v>31686</v>
      </c>
      <c r="E1869">
        <v>11</v>
      </c>
    </row>
    <row r="1870" spans="1:5" x14ac:dyDescent="0.3">
      <c r="A1870" s="4">
        <v>18222</v>
      </c>
      <c r="B1870" s="4">
        <v>12</v>
      </c>
      <c r="D1870">
        <v>30833</v>
      </c>
      <c r="E1870">
        <v>11</v>
      </c>
    </row>
    <row r="1871" spans="1:5" x14ac:dyDescent="0.3">
      <c r="A1871" s="4">
        <v>16248</v>
      </c>
      <c r="B1871" s="4">
        <v>12</v>
      </c>
      <c r="D1871">
        <v>22518</v>
      </c>
      <c r="E1871">
        <v>11</v>
      </c>
    </row>
    <row r="1872" spans="1:5" x14ac:dyDescent="0.3">
      <c r="A1872" s="4">
        <v>27116</v>
      </c>
      <c r="B1872" s="4">
        <v>12</v>
      </c>
      <c r="D1872">
        <v>46344</v>
      </c>
      <c r="E1872">
        <v>11</v>
      </c>
    </row>
    <row r="1873" spans="1:5" x14ac:dyDescent="0.3">
      <c r="A1873" s="4">
        <v>54466</v>
      </c>
      <c r="B1873" s="4">
        <v>12</v>
      </c>
      <c r="D1873">
        <v>33581</v>
      </c>
      <c r="E1873">
        <v>11</v>
      </c>
    </row>
    <row r="1874" spans="1:5" x14ac:dyDescent="0.3">
      <c r="A1874" s="4">
        <v>28718</v>
      </c>
      <c r="B1874" s="4">
        <v>12</v>
      </c>
      <c r="D1874">
        <v>37284</v>
      </c>
      <c r="E1874">
        <v>11</v>
      </c>
    </row>
    <row r="1875" spans="1:5" x14ac:dyDescent="0.3">
      <c r="A1875" s="4">
        <v>40521</v>
      </c>
      <c r="B1875" s="4">
        <v>12</v>
      </c>
      <c r="D1875">
        <v>37284</v>
      </c>
      <c r="E1875">
        <v>11</v>
      </c>
    </row>
    <row r="1876" spans="1:5" x14ac:dyDescent="0.3">
      <c r="A1876" s="4">
        <v>30753</v>
      </c>
      <c r="B1876" s="4">
        <v>12</v>
      </c>
      <c r="D1876">
        <v>22010</v>
      </c>
      <c r="E1876">
        <v>11</v>
      </c>
    </row>
    <row r="1877" spans="1:5" x14ac:dyDescent="0.3">
      <c r="A1877" s="4">
        <v>37054</v>
      </c>
      <c r="B1877" s="4">
        <v>12</v>
      </c>
      <c r="D1877">
        <v>36301</v>
      </c>
      <c r="E1877">
        <v>11</v>
      </c>
    </row>
    <row r="1878" spans="1:5" x14ac:dyDescent="0.3">
      <c r="A1878" s="4">
        <v>27943</v>
      </c>
      <c r="B1878" s="4">
        <v>12</v>
      </c>
      <c r="D1878">
        <v>28520</v>
      </c>
      <c r="E1878">
        <v>11</v>
      </c>
    </row>
    <row r="1879" spans="1:5" x14ac:dyDescent="0.3">
      <c r="A1879" s="4">
        <v>18701</v>
      </c>
      <c r="B1879" s="4">
        <v>12</v>
      </c>
      <c r="D1879">
        <v>28567</v>
      </c>
      <c r="E1879">
        <v>11</v>
      </c>
    </row>
    <row r="1880" spans="1:5" x14ac:dyDescent="0.3">
      <c r="A1880" s="4">
        <v>18701</v>
      </c>
      <c r="B1880" s="4">
        <v>12</v>
      </c>
      <c r="D1880">
        <v>26095</v>
      </c>
      <c r="E1880">
        <v>11</v>
      </c>
    </row>
    <row r="1881" spans="1:5" x14ac:dyDescent="0.3">
      <c r="A1881" s="4">
        <v>17117</v>
      </c>
      <c r="B1881" s="4">
        <v>12</v>
      </c>
      <c r="D1881">
        <v>27922</v>
      </c>
      <c r="E1881">
        <v>11</v>
      </c>
    </row>
    <row r="1882" spans="1:5" x14ac:dyDescent="0.3">
      <c r="A1882" s="4">
        <v>35523</v>
      </c>
      <c r="B1882" s="4">
        <v>11</v>
      </c>
      <c r="D1882">
        <v>39996</v>
      </c>
      <c r="E1882">
        <v>11</v>
      </c>
    </row>
    <row r="1883" spans="1:5" x14ac:dyDescent="0.3">
      <c r="A1883" s="4">
        <v>34176</v>
      </c>
      <c r="B1883" s="4">
        <v>11</v>
      </c>
      <c r="D1883">
        <v>42033</v>
      </c>
      <c r="E1883">
        <v>11</v>
      </c>
    </row>
    <row r="1884" spans="1:5" x14ac:dyDescent="0.3">
      <c r="A1884" s="4">
        <v>14045</v>
      </c>
      <c r="B1884" s="4">
        <v>11</v>
      </c>
      <c r="D1884">
        <v>38680</v>
      </c>
      <c r="E1884">
        <v>11</v>
      </c>
    </row>
    <row r="1885" spans="1:5" x14ac:dyDescent="0.3">
      <c r="A1885" s="4">
        <v>40737</v>
      </c>
      <c r="B1885" s="4">
        <v>11</v>
      </c>
      <c r="D1885">
        <v>32474</v>
      </c>
      <c r="E1885">
        <v>10</v>
      </c>
    </row>
    <row r="1886" spans="1:5" x14ac:dyDescent="0.3">
      <c r="A1886" s="4">
        <v>26646</v>
      </c>
      <c r="B1886" s="4">
        <v>11</v>
      </c>
      <c r="D1886">
        <v>30390</v>
      </c>
      <c r="E1886">
        <v>10</v>
      </c>
    </row>
    <row r="1887" spans="1:5" x14ac:dyDescent="0.3">
      <c r="A1887" s="4">
        <v>30023</v>
      </c>
      <c r="B1887" s="4">
        <v>11</v>
      </c>
      <c r="D1887">
        <v>48686</v>
      </c>
      <c r="E1887">
        <v>10</v>
      </c>
    </row>
    <row r="1888" spans="1:5" x14ac:dyDescent="0.3">
      <c r="A1888" s="4">
        <v>31686</v>
      </c>
      <c r="B1888" s="4">
        <v>11</v>
      </c>
      <c r="D1888">
        <v>22070</v>
      </c>
      <c r="E1888">
        <v>10</v>
      </c>
    </row>
    <row r="1889" spans="1:5" x14ac:dyDescent="0.3">
      <c r="A1889" s="4">
        <v>30833</v>
      </c>
      <c r="B1889" s="4">
        <v>11</v>
      </c>
      <c r="D1889">
        <v>30279</v>
      </c>
      <c r="E1889">
        <v>10</v>
      </c>
    </row>
    <row r="1890" spans="1:5" x14ac:dyDescent="0.3">
      <c r="A1890" s="4">
        <v>22518</v>
      </c>
      <c r="B1890" s="4">
        <v>11</v>
      </c>
      <c r="D1890">
        <v>30279</v>
      </c>
      <c r="E1890">
        <v>10</v>
      </c>
    </row>
    <row r="1891" spans="1:5" x14ac:dyDescent="0.3">
      <c r="A1891" s="4">
        <v>46344</v>
      </c>
      <c r="B1891" s="4">
        <v>11</v>
      </c>
      <c r="D1891">
        <v>30675</v>
      </c>
      <c r="E1891">
        <v>10</v>
      </c>
    </row>
    <row r="1892" spans="1:5" x14ac:dyDescent="0.3">
      <c r="A1892" s="4">
        <v>33581</v>
      </c>
      <c r="B1892" s="4">
        <v>11</v>
      </c>
      <c r="D1892">
        <v>16860</v>
      </c>
      <c r="E1892">
        <v>10</v>
      </c>
    </row>
    <row r="1893" spans="1:5" x14ac:dyDescent="0.3">
      <c r="A1893" s="4">
        <v>37284</v>
      </c>
      <c r="B1893" s="4">
        <v>11</v>
      </c>
      <c r="D1893">
        <v>31353</v>
      </c>
      <c r="E1893">
        <v>10</v>
      </c>
    </row>
    <row r="1894" spans="1:5" x14ac:dyDescent="0.3">
      <c r="A1894" s="4">
        <v>37284</v>
      </c>
      <c r="B1894" s="4">
        <v>11</v>
      </c>
      <c r="D1894">
        <v>31353</v>
      </c>
      <c r="E1894">
        <v>10</v>
      </c>
    </row>
    <row r="1895" spans="1:5" x14ac:dyDescent="0.3">
      <c r="A1895" s="4">
        <v>22010</v>
      </c>
      <c r="B1895" s="4">
        <v>11</v>
      </c>
      <c r="D1895">
        <v>32218</v>
      </c>
      <c r="E1895">
        <v>10</v>
      </c>
    </row>
    <row r="1896" spans="1:5" x14ac:dyDescent="0.3">
      <c r="A1896" s="4">
        <v>36301</v>
      </c>
      <c r="B1896" s="4">
        <v>11</v>
      </c>
      <c r="D1896">
        <v>33279</v>
      </c>
      <c r="E1896">
        <v>10</v>
      </c>
    </row>
    <row r="1897" spans="1:5" x14ac:dyDescent="0.3">
      <c r="A1897" s="4">
        <v>28520</v>
      </c>
      <c r="B1897" s="4">
        <v>11</v>
      </c>
      <c r="D1897">
        <v>26576</v>
      </c>
      <c r="E1897">
        <v>10</v>
      </c>
    </row>
    <row r="1898" spans="1:5" hidden="1" x14ac:dyDescent="0.3">
      <c r="A1898" s="4"/>
      <c r="B1898" s="4">
        <v>11</v>
      </c>
      <c r="D1898">
        <v>25271</v>
      </c>
      <c r="E1898">
        <v>10</v>
      </c>
    </row>
    <row r="1899" spans="1:5" x14ac:dyDescent="0.3">
      <c r="A1899" s="4">
        <v>28567</v>
      </c>
      <c r="B1899" s="4">
        <v>11</v>
      </c>
      <c r="D1899">
        <v>36975</v>
      </c>
      <c r="E1899">
        <v>10</v>
      </c>
    </row>
    <row r="1900" spans="1:5" x14ac:dyDescent="0.3">
      <c r="A1900" s="4">
        <v>26095</v>
      </c>
      <c r="B1900" s="4">
        <v>11</v>
      </c>
      <c r="D1900">
        <v>22682</v>
      </c>
      <c r="E1900">
        <v>10</v>
      </c>
    </row>
    <row r="1901" spans="1:5" x14ac:dyDescent="0.3">
      <c r="A1901" s="4">
        <v>27922</v>
      </c>
      <c r="B1901" s="4">
        <v>11</v>
      </c>
      <c r="D1901">
        <v>36736</v>
      </c>
      <c r="E1901">
        <v>10</v>
      </c>
    </row>
    <row r="1902" spans="1:5" x14ac:dyDescent="0.3">
      <c r="A1902" s="4">
        <v>39996</v>
      </c>
      <c r="B1902" s="4">
        <v>11</v>
      </c>
      <c r="D1902">
        <v>58401</v>
      </c>
      <c r="E1902">
        <v>10</v>
      </c>
    </row>
    <row r="1903" spans="1:5" x14ac:dyDescent="0.3">
      <c r="A1903" s="4">
        <v>42033</v>
      </c>
      <c r="B1903" s="4">
        <v>11</v>
      </c>
      <c r="D1903">
        <v>43269</v>
      </c>
      <c r="E1903">
        <v>10</v>
      </c>
    </row>
    <row r="1904" spans="1:5" x14ac:dyDescent="0.3">
      <c r="A1904" s="4">
        <v>38680</v>
      </c>
      <c r="B1904" s="4">
        <v>11</v>
      </c>
      <c r="D1904">
        <v>7500</v>
      </c>
      <c r="E1904">
        <v>10</v>
      </c>
    </row>
    <row r="1905" spans="1:5" x14ac:dyDescent="0.3">
      <c r="A1905" s="4">
        <v>32474</v>
      </c>
      <c r="B1905" s="4">
        <v>10</v>
      </c>
      <c r="D1905">
        <v>55412</v>
      </c>
      <c r="E1905">
        <v>10</v>
      </c>
    </row>
    <row r="1906" spans="1:5" x14ac:dyDescent="0.3">
      <c r="A1906" s="4">
        <v>30390</v>
      </c>
      <c r="B1906" s="4">
        <v>10</v>
      </c>
      <c r="D1906">
        <v>35684</v>
      </c>
      <c r="E1906">
        <v>10</v>
      </c>
    </row>
    <row r="1907" spans="1:5" x14ac:dyDescent="0.3">
      <c r="A1907" s="4">
        <v>48686</v>
      </c>
      <c r="B1907" s="4">
        <v>10</v>
      </c>
      <c r="D1907">
        <v>24711</v>
      </c>
      <c r="E1907">
        <v>10</v>
      </c>
    </row>
    <row r="1908" spans="1:5" x14ac:dyDescent="0.3">
      <c r="A1908" s="4">
        <v>22070</v>
      </c>
      <c r="B1908" s="4">
        <v>10</v>
      </c>
      <c r="D1908">
        <v>13624</v>
      </c>
      <c r="E1908">
        <v>10</v>
      </c>
    </row>
    <row r="1909" spans="1:5" x14ac:dyDescent="0.3">
      <c r="A1909" s="4">
        <v>30279</v>
      </c>
      <c r="B1909" s="4">
        <v>10</v>
      </c>
      <c r="D1909">
        <v>27469</v>
      </c>
      <c r="E1909">
        <v>9</v>
      </c>
    </row>
    <row r="1910" spans="1:5" x14ac:dyDescent="0.3">
      <c r="A1910" s="4">
        <v>30279</v>
      </c>
      <c r="B1910" s="4">
        <v>10</v>
      </c>
      <c r="D1910">
        <v>21994</v>
      </c>
      <c r="E1910">
        <v>9</v>
      </c>
    </row>
    <row r="1911" spans="1:5" x14ac:dyDescent="0.3">
      <c r="A1911" s="4">
        <v>30675</v>
      </c>
      <c r="B1911" s="4">
        <v>10</v>
      </c>
      <c r="D1911">
        <v>21994</v>
      </c>
      <c r="E1911">
        <v>9</v>
      </c>
    </row>
    <row r="1912" spans="1:5" x14ac:dyDescent="0.3">
      <c r="A1912" s="4">
        <v>16860</v>
      </c>
      <c r="B1912" s="4">
        <v>10</v>
      </c>
      <c r="D1912">
        <v>30560</v>
      </c>
      <c r="E1912">
        <v>9</v>
      </c>
    </row>
    <row r="1913" spans="1:5" x14ac:dyDescent="0.3">
      <c r="A1913" s="4">
        <v>31353</v>
      </c>
      <c r="B1913" s="4">
        <v>10</v>
      </c>
      <c r="D1913">
        <v>30560</v>
      </c>
      <c r="E1913">
        <v>9</v>
      </c>
    </row>
    <row r="1914" spans="1:5" x14ac:dyDescent="0.3">
      <c r="A1914" s="4">
        <v>31353</v>
      </c>
      <c r="B1914" s="4">
        <v>10</v>
      </c>
      <c r="D1914">
        <v>29672</v>
      </c>
      <c r="E1914">
        <v>9</v>
      </c>
    </row>
    <row r="1915" spans="1:5" x14ac:dyDescent="0.3">
      <c r="A1915" s="4">
        <v>32218</v>
      </c>
      <c r="B1915" s="4">
        <v>10</v>
      </c>
      <c r="D1915">
        <v>29672</v>
      </c>
      <c r="E1915">
        <v>9</v>
      </c>
    </row>
    <row r="1916" spans="1:5" x14ac:dyDescent="0.3">
      <c r="A1916" s="4">
        <v>33279</v>
      </c>
      <c r="B1916" s="4">
        <v>10</v>
      </c>
      <c r="D1916">
        <v>26907</v>
      </c>
      <c r="E1916">
        <v>9</v>
      </c>
    </row>
    <row r="1917" spans="1:5" x14ac:dyDescent="0.3">
      <c r="A1917" s="4">
        <v>26576</v>
      </c>
      <c r="B1917" s="4">
        <v>10</v>
      </c>
      <c r="D1917">
        <v>26907</v>
      </c>
      <c r="E1917">
        <v>9</v>
      </c>
    </row>
    <row r="1918" spans="1:5" x14ac:dyDescent="0.3">
      <c r="A1918" s="4">
        <v>25271</v>
      </c>
      <c r="B1918" s="4">
        <v>10</v>
      </c>
      <c r="D1918">
        <v>36408</v>
      </c>
      <c r="E1918">
        <v>9</v>
      </c>
    </row>
    <row r="1919" spans="1:5" x14ac:dyDescent="0.3">
      <c r="A1919" s="4">
        <v>36975</v>
      </c>
      <c r="B1919" s="4">
        <v>10</v>
      </c>
      <c r="D1919">
        <v>41145</v>
      </c>
      <c r="E1919">
        <v>9</v>
      </c>
    </row>
    <row r="1920" spans="1:5" x14ac:dyDescent="0.3">
      <c r="A1920" s="4">
        <v>22682</v>
      </c>
      <c r="B1920" s="4">
        <v>10</v>
      </c>
      <c r="D1920">
        <v>666666</v>
      </c>
      <c r="E1920">
        <v>9</v>
      </c>
    </row>
    <row r="1921" spans="1:5" x14ac:dyDescent="0.3">
      <c r="A1921" s="4">
        <v>36736</v>
      </c>
      <c r="B1921" s="4">
        <v>10</v>
      </c>
      <c r="D1921">
        <v>37717</v>
      </c>
      <c r="E1921">
        <v>9</v>
      </c>
    </row>
    <row r="1922" spans="1:5" x14ac:dyDescent="0.3">
      <c r="A1922" s="4">
        <v>58401</v>
      </c>
      <c r="B1922" s="4">
        <v>10</v>
      </c>
      <c r="D1922">
        <v>37717</v>
      </c>
      <c r="E1922">
        <v>9</v>
      </c>
    </row>
    <row r="1923" spans="1:5" x14ac:dyDescent="0.3">
      <c r="A1923" s="4">
        <v>43269</v>
      </c>
      <c r="B1923" s="4">
        <v>10</v>
      </c>
      <c r="D1923">
        <v>34109</v>
      </c>
      <c r="E1923">
        <v>9</v>
      </c>
    </row>
    <row r="1924" spans="1:5" x14ac:dyDescent="0.3">
      <c r="A1924" s="4">
        <v>7500</v>
      </c>
      <c r="B1924" s="4">
        <v>10</v>
      </c>
      <c r="D1924">
        <v>18169</v>
      </c>
      <c r="E1924">
        <v>9</v>
      </c>
    </row>
    <row r="1925" spans="1:5" x14ac:dyDescent="0.3">
      <c r="A1925" s="4">
        <v>55412</v>
      </c>
      <c r="B1925" s="4">
        <v>10</v>
      </c>
      <c r="D1925">
        <v>25851</v>
      </c>
      <c r="E1925">
        <v>9</v>
      </c>
    </row>
    <row r="1926" spans="1:5" x14ac:dyDescent="0.3">
      <c r="A1926" s="4">
        <v>35684</v>
      </c>
      <c r="B1926" s="4">
        <v>10</v>
      </c>
      <c r="D1926">
        <v>13260</v>
      </c>
      <c r="E1926">
        <v>9</v>
      </c>
    </row>
    <row r="1927" spans="1:5" x14ac:dyDescent="0.3">
      <c r="A1927" s="4">
        <v>24711</v>
      </c>
      <c r="B1927" s="4">
        <v>10</v>
      </c>
      <c r="D1927">
        <v>47821</v>
      </c>
      <c r="E1927">
        <v>9</v>
      </c>
    </row>
    <row r="1928" spans="1:5" x14ac:dyDescent="0.3">
      <c r="A1928" s="4">
        <v>13624</v>
      </c>
      <c r="B1928" s="4">
        <v>10</v>
      </c>
      <c r="D1928">
        <v>19510</v>
      </c>
      <c r="E1928">
        <v>9</v>
      </c>
    </row>
    <row r="1929" spans="1:5" x14ac:dyDescent="0.3">
      <c r="A1929" s="4">
        <v>27469</v>
      </c>
      <c r="B1929" s="4">
        <v>9</v>
      </c>
      <c r="D1929">
        <v>23529</v>
      </c>
      <c r="E1929">
        <v>9</v>
      </c>
    </row>
    <row r="1930" spans="1:5" x14ac:dyDescent="0.3">
      <c r="A1930" s="4">
        <v>21994</v>
      </c>
      <c r="B1930" s="4">
        <v>9</v>
      </c>
      <c r="D1930">
        <v>34853</v>
      </c>
      <c r="E1930">
        <v>9</v>
      </c>
    </row>
    <row r="1931" spans="1:5" x14ac:dyDescent="0.3">
      <c r="A1931" s="4">
        <v>21994</v>
      </c>
      <c r="B1931" s="4">
        <v>9</v>
      </c>
      <c r="D1931">
        <v>29819</v>
      </c>
      <c r="E1931">
        <v>9</v>
      </c>
    </row>
    <row r="1932" spans="1:5" x14ac:dyDescent="0.3">
      <c r="A1932" s="4">
        <v>30560</v>
      </c>
      <c r="B1932" s="4">
        <v>9</v>
      </c>
      <c r="D1932">
        <v>36627</v>
      </c>
      <c r="E1932">
        <v>9</v>
      </c>
    </row>
    <row r="1933" spans="1:5" x14ac:dyDescent="0.3">
      <c r="A1933" s="4">
        <v>30560</v>
      </c>
      <c r="B1933" s="4">
        <v>9</v>
      </c>
      <c r="D1933">
        <v>24072</v>
      </c>
      <c r="E1933">
        <v>9</v>
      </c>
    </row>
    <row r="1934" spans="1:5" x14ac:dyDescent="0.3">
      <c r="A1934" s="4">
        <v>29672</v>
      </c>
      <c r="B1934" s="4">
        <v>9</v>
      </c>
      <c r="D1934">
        <v>17148</v>
      </c>
      <c r="E1934">
        <v>9</v>
      </c>
    </row>
    <row r="1935" spans="1:5" x14ac:dyDescent="0.3">
      <c r="A1935" s="4">
        <v>29672</v>
      </c>
      <c r="B1935" s="4">
        <v>9</v>
      </c>
      <c r="D1935">
        <v>33181</v>
      </c>
      <c r="E1935">
        <v>9</v>
      </c>
    </row>
    <row r="1936" spans="1:5" x14ac:dyDescent="0.3">
      <c r="A1936" s="4">
        <v>26907</v>
      </c>
      <c r="B1936" s="4">
        <v>9</v>
      </c>
      <c r="D1936">
        <v>9255</v>
      </c>
      <c r="E1936">
        <v>9</v>
      </c>
    </row>
    <row r="1937" spans="1:5" x14ac:dyDescent="0.3">
      <c r="A1937" s="4">
        <v>26907</v>
      </c>
      <c r="B1937" s="4">
        <v>9</v>
      </c>
      <c r="D1937">
        <v>45160</v>
      </c>
      <c r="E1937">
        <v>8</v>
      </c>
    </row>
    <row r="1938" spans="1:5" x14ac:dyDescent="0.3">
      <c r="A1938" s="4">
        <v>36408</v>
      </c>
      <c r="B1938" s="4">
        <v>9</v>
      </c>
      <c r="D1938">
        <v>28764</v>
      </c>
      <c r="E1938">
        <v>8</v>
      </c>
    </row>
    <row r="1939" spans="1:5" x14ac:dyDescent="0.3">
      <c r="A1939" s="4">
        <v>41145</v>
      </c>
      <c r="B1939" s="4">
        <v>9</v>
      </c>
      <c r="D1939">
        <v>20193</v>
      </c>
      <c r="E1939">
        <v>8</v>
      </c>
    </row>
    <row r="1940" spans="1:5" x14ac:dyDescent="0.3">
      <c r="A1940" s="4">
        <v>666666</v>
      </c>
      <c r="B1940" s="4">
        <v>9</v>
      </c>
      <c r="D1940">
        <v>60182</v>
      </c>
      <c r="E1940">
        <v>8</v>
      </c>
    </row>
    <row r="1941" spans="1:5" x14ac:dyDescent="0.3">
      <c r="A1941" s="4">
        <v>37717</v>
      </c>
      <c r="B1941" s="4">
        <v>9</v>
      </c>
      <c r="D1941">
        <v>30801</v>
      </c>
      <c r="E1941">
        <v>8</v>
      </c>
    </row>
    <row r="1942" spans="1:5" x14ac:dyDescent="0.3">
      <c r="A1942" s="4">
        <v>37717</v>
      </c>
      <c r="B1942" s="4">
        <v>9</v>
      </c>
      <c r="D1942">
        <v>35946</v>
      </c>
      <c r="E1942">
        <v>8</v>
      </c>
    </row>
    <row r="1943" spans="1:5" x14ac:dyDescent="0.3">
      <c r="A1943" s="4">
        <v>34109</v>
      </c>
      <c r="B1943" s="4">
        <v>9</v>
      </c>
      <c r="D1943">
        <v>33444</v>
      </c>
      <c r="E1943">
        <v>8</v>
      </c>
    </row>
    <row r="1944" spans="1:5" x14ac:dyDescent="0.3">
      <c r="A1944" s="4">
        <v>18169</v>
      </c>
      <c r="B1944" s="4">
        <v>9</v>
      </c>
      <c r="D1944">
        <v>34242</v>
      </c>
      <c r="E1944">
        <v>8</v>
      </c>
    </row>
    <row r="1945" spans="1:5" x14ac:dyDescent="0.3">
      <c r="A1945" s="4">
        <v>25851</v>
      </c>
      <c r="B1945" s="4">
        <v>9</v>
      </c>
      <c r="D1945">
        <v>42693</v>
      </c>
      <c r="E1945">
        <v>8</v>
      </c>
    </row>
    <row r="1946" spans="1:5" x14ac:dyDescent="0.3">
      <c r="A1946" s="4">
        <v>13260</v>
      </c>
      <c r="B1946" s="4">
        <v>9</v>
      </c>
      <c r="D1946">
        <v>41658</v>
      </c>
      <c r="E1946">
        <v>8</v>
      </c>
    </row>
    <row r="1947" spans="1:5" x14ac:dyDescent="0.3">
      <c r="A1947" s="4">
        <v>47821</v>
      </c>
      <c r="B1947" s="4">
        <v>9</v>
      </c>
      <c r="D1947">
        <v>34633</v>
      </c>
      <c r="E1947">
        <v>8</v>
      </c>
    </row>
    <row r="1948" spans="1:5" x14ac:dyDescent="0.3">
      <c r="A1948" s="4">
        <v>19510</v>
      </c>
      <c r="B1948" s="4">
        <v>9</v>
      </c>
      <c r="D1948">
        <v>10979</v>
      </c>
      <c r="E1948">
        <v>8</v>
      </c>
    </row>
    <row r="1949" spans="1:5" x14ac:dyDescent="0.3">
      <c r="A1949" s="4">
        <v>23529</v>
      </c>
      <c r="B1949" s="4">
        <v>9</v>
      </c>
      <c r="D1949">
        <v>10979</v>
      </c>
      <c r="E1949">
        <v>8</v>
      </c>
    </row>
    <row r="1950" spans="1:5" x14ac:dyDescent="0.3">
      <c r="A1950" s="4">
        <v>34853</v>
      </c>
      <c r="B1950" s="4">
        <v>9</v>
      </c>
      <c r="D1950">
        <v>25804</v>
      </c>
      <c r="E1950">
        <v>8</v>
      </c>
    </row>
    <row r="1951" spans="1:5" x14ac:dyDescent="0.3">
      <c r="A1951" s="4">
        <v>29819</v>
      </c>
      <c r="B1951" s="4">
        <v>9</v>
      </c>
      <c r="D1951">
        <v>21059</v>
      </c>
      <c r="E1951">
        <v>8</v>
      </c>
    </row>
    <row r="1952" spans="1:5" x14ac:dyDescent="0.3">
      <c r="A1952" s="4">
        <v>36627</v>
      </c>
      <c r="B1952" s="4">
        <v>9</v>
      </c>
      <c r="D1952">
        <v>34984</v>
      </c>
      <c r="E1952">
        <v>8</v>
      </c>
    </row>
    <row r="1953" spans="1:5" x14ac:dyDescent="0.3">
      <c r="A1953" s="4">
        <v>24072</v>
      </c>
      <c r="B1953" s="4">
        <v>9</v>
      </c>
      <c r="D1953">
        <v>27803</v>
      </c>
      <c r="E1953">
        <v>8</v>
      </c>
    </row>
    <row r="1954" spans="1:5" x14ac:dyDescent="0.3">
      <c r="A1954" s="4">
        <v>17148</v>
      </c>
      <c r="B1954" s="4">
        <v>9</v>
      </c>
      <c r="D1954">
        <v>60199</v>
      </c>
      <c r="E1954">
        <v>8</v>
      </c>
    </row>
    <row r="1955" spans="1:5" x14ac:dyDescent="0.3">
      <c r="A1955" s="4">
        <v>33181</v>
      </c>
      <c r="B1955" s="4">
        <v>9</v>
      </c>
      <c r="D1955">
        <v>35924</v>
      </c>
      <c r="E1955">
        <v>8</v>
      </c>
    </row>
    <row r="1956" spans="1:5" x14ac:dyDescent="0.3">
      <c r="A1956" s="4">
        <v>9255</v>
      </c>
      <c r="B1956" s="4">
        <v>9</v>
      </c>
      <c r="D1956">
        <v>29478</v>
      </c>
      <c r="E1956">
        <v>8</v>
      </c>
    </row>
    <row r="1957" spans="1:5" x14ac:dyDescent="0.3">
      <c r="A1957" s="4">
        <v>45160</v>
      </c>
      <c r="B1957" s="4">
        <v>8</v>
      </c>
      <c r="D1957">
        <v>38136</v>
      </c>
      <c r="E1957">
        <v>8</v>
      </c>
    </row>
    <row r="1958" spans="1:5" x14ac:dyDescent="0.3">
      <c r="A1958" s="4">
        <v>28764</v>
      </c>
      <c r="B1958" s="4">
        <v>8</v>
      </c>
      <c r="D1958">
        <v>30261</v>
      </c>
      <c r="E1958">
        <v>8</v>
      </c>
    </row>
    <row r="1959" spans="1:5" x14ac:dyDescent="0.3">
      <c r="A1959" s="4">
        <v>20193</v>
      </c>
      <c r="B1959" s="4">
        <v>8</v>
      </c>
      <c r="D1959">
        <v>16626</v>
      </c>
      <c r="E1959">
        <v>8</v>
      </c>
    </row>
    <row r="1960" spans="1:5" x14ac:dyDescent="0.3">
      <c r="A1960" s="4">
        <v>60182</v>
      </c>
      <c r="B1960" s="4">
        <v>8</v>
      </c>
      <c r="D1960">
        <v>32880</v>
      </c>
      <c r="E1960">
        <v>8</v>
      </c>
    </row>
    <row r="1961" spans="1:5" x14ac:dyDescent="0.3">
      <c r="A1961" s="4">
        <v>30801</v>
      </c>
      <c r="B1961" s="4">
        <v>8</v>
      </c>
      <c r="D1961">
        <v>43776</v>
      </c>
      <c r="E1961">
        <v>8</v>
      </c>
    </row>
    <row r="1962" spans="1:5" x14ac:dyDescent="0.3">
      <c r="A1962" s="4">
        <v>35946</v>
      </c>
      <c r="B1962" s="4">
        <v>8</v>
      </c>
      <c r="D1962">
        <v>23162</v>
      </c>
      <c r="E1962">
        <v>8</v>
      </c>
    </row>
    <row r="1963" spans="1:5" x14ac:dyDescent="0.3">
      <c r="A1963" s="4">
        <v>33444</v>
      </c>
      <c r="B1963" s="4">
        <v>8</v>
      </c>
      <c r="D1963">
        <v>27071</v>
      </c>
      <c r="E1963">
        <v>8</v>
      </c>
    </row>
    <row r="1964" spans="1:5" x14ac:dyDescent="0.3">
      <c r="A1964" s="4">
        <v>34242</v>
      </c>
      <c r="B1964" s="4">
        <v>8</v>
      </c>
      <c r="D1964">
        <v>24221</v>
      </c>
      <c r="E1964">
        <v>8</v>
      </c>
    </row>
    <row r="1965" spans="1:5" x14ac:dyDescent="0.3">
      <c r="A1965" s="4">
        <v>42693</v>
      </c>
      <c r="B1965" s="4">
        <v>8</v>
      </c>
      <c r="D1965">
        <v>15072</v>
      </c>
      <c r="E1965">
        <v>8</v>
      </c>
    </row>
    <row r="1966" spans="1:5" x14ac:dyDescent="0.3">
      <c r="A1966" s="4">
        <v>41658</v>
      </c>
      <c r="B1966" s="4">
        <v>8</v>
      </c>
      <c r="D1966">
        <v>24683</v>
      </c>
      <c r="E1966">
        <v>8</v>
      </c>
    </row>
    <row r="1967" spans="1:5" x14ac:dyDescent="0.3">
      <c r="A1967" s="4">
        <v>34633</v>
      </c>
      <c r="B1967" s="4">
        <v>8</v>
      </c>
      <c r="D1967">
        <v>34578</v>
      </c>
      <c r="E1967">
        <v>7</v>
      </c>
    </row>
    <row r="1968" spans="1:5" x14ac:dyDescent="0.3">
      <c r="A1968" s="4">
        <v>10979</v>
      </c>
      <c r="B1968" s="4">
        <v>8</v>
      </c>
      <c r="D1968">
        <v>39228</v>
      </c>
      <c r="E1968">
        <v>7</v>
      </c>
    </row>
    <row r="1969" spans="1:5" x14ac:dyDescent="0.3">
      <c r="A1969" s="4">
        <v>10979</v>
      </c>
      <c r="B1969" s="4">
        <v>8</v>
      </c>
      <c r="D1969">
        <v>18393</v>
      </c>
      <c r="E1969">
        <v>7</v>
      </c>
    </row>
    <row r="1970" spans="1:5" x14ac:dyDescent="0.3">
      <c r="A1970" s="4">
        <v>25804</v>
      </c>
      <c r="B1970" s="4">
        <v>8</v>
      </c>
      <c r="D1970">
        <v>7500</v>
      </c>
      <c r="E1970">
        <v>7</v>
      </c>
    </row>
    <row r="1971" spans="1:5" x14ac:dyDescent="0.3">
      <c r="A1971" s="4">
        <v>21059</v>
      </c>
      <c r="B1971" s="4">
        <v>8</v>
      </c>
      <c r="D1971">
        <v>15315</v>
      </c>
      <c r="E1971">
        <v>7</v>
      </c>
    </row>
    <row r="1972" spans="1:5" x14ac:dyDescent="0.3">
      <c r="A1972" s="4">
        <v>34984</v>
      </c>
      <c r="B1972" s="4">
        <v>8</v>
      </c>
      <c r="D1972">
        <v>15315</v>
      </c>
      <c r="E1972">
        <v>7</v>
      </c>
    </row>
    <row r="1973" spans="1:5" x14ac:dyDescent="0.3">
      <c r="A1973" s="4">
        <v>27803</v>
      </c>
      <c r="B1973" s="4">
        <v>8</v>
      </c>
      <c r="D1973">
        <v>21846</v>
      </c>
      <c r="E1973">
        <v>7</v>
      </c>
    </row>
    <row r="1974" spans="1:5" x14ac:dyDescent="0.3">
      <c r="A1974" s="4">
        <v>60199</v>
      </c>
      <c r="B1974" s="4">
        <v>8</v>
      </c>
      <c r="D1974">
        <v>27161</v>
      </c>
      <c r="E1974">
        <v>7</v>
      </c>
    </row>
    <row r="1975" spans="1:5" x14ac:dyDescent="0.3">
      <c r="A1975" s="4">
        <v>35924</v>
      </c>
      <c r="B1975" s="4">
        <v>8</v>
      </c>
      <c r="D1975">
        <v>22063</v>
      </c>
      <c r="E1975">
        <v>7</v>
      </c>
    </row>
    <row r="1976" spans="1:5" x14ac:dyDescent="0.3">
      <c r="A1976" s="4">
        <v>29478</v>
      </c>
      <c r="B1976" s="4">
        <v>8</v>
      </c>
      <c r="D1976">
        <v>33183</v>
      </c>
      <c r="E1976">
        <v>7</v>
      </c>
    </row>
    <row r="1977" spans="1:5" x14ac:dyDescent="0.3">
      <c r="A1977" s="4">
        <v>38136</v>
      </c>
      <c r="B1977" s="4">
        <v>8</v>
      </c>
      <c r="D1977">
        <v>29548</v>
      </c>
      <c r="E1977">
        <v>7</v>
      </c>
    </row>
    <row r="1978" spans="1:5" x14ac:dyDescent="0.3">
      <c r="A1978" s="4">
        <v>30261</v>
      </c>
      <c r="B1978" s="4">
        <v>8</v>
      </c>
      <c r="D1978">
        <v>33456</v>
      </c>
      <c r="E1978">
        <v>7</v>
      </c>
    </row>
    <row r="1979" spans="1:5" x14ac:dyDescent="0.3">
      <c r="A1979" s="4">
        <v>16626</v>
      </c>
      <c r="B1979" s="4">
        <v>8</v>
      </c>
      <c r="D1979">
        <v>38741</v>
      </c>
      <c r="E1979">
        <v>7</v>
      </c>
    </row>
    <row r="1980" spans="1:5" x14ac:dyDescent="0.3">
      <c r="A1980" s="4">
        <v>32880</v>
      </c>
      <c r="B1980" s="4">
        <v>8</v>
      </c>
      <c r="D1980">
        <v>41014</v>
      </c>
      <c r="E1980">
        <v>7</v>
      </c>
    </row>
    <row r="1981" spans="1:5" x14ac:dyDescent="0.3">
      <c r="A1981" s="4">
        <v>43776</v>
      </c>
      <c r="B1981" s="4">
        <v>8</v>
      </c>
      <c r="D1981">
        <v>19740</v>
      </c>
      <c r="E1981">
        <v>7</v>
      </c>
    </row>
    <row r="1982" spans="1:5" x14ac:dyDescent="0.3">
      <c r="A1982" s="4">
        <v>23162</v>
      </c>
      <c r="B1982" s="4">
        <v>8</v>
      </c>
      <c r="D1982">
        <v>24206</v>
      </c>
      <c r="E1982">
        <v>7</v>
      </c>
    </row>
    <row r="1983" spans="1:5" x14ac:dyDescent="0.3">
      <c r="A1983" s="4">
        <v>27071</v>
      </c>
      <c r="B1983" s="4">
        <v>8</v>
      </c>
      <c r="D1983">
        <v>34587</v>
      </c>
      <c r="E1983">
        <v>7</v>
      </c>
    </row>
    <row r="1984" spans="1:5" x14ac:dyDescent="0.3">
      <c r="A1984" s="4">
        <v>24221</v>
      </c>
      <c r="B1984" s="4">
        <v>8</v>
      </c>
      <c r="D1984">
        <v>14906</v>
      </c>
      <c r="E1984">
        <v>7</v>
      </c>
    </row>
    <row r="1985" spans="1:5" x14ac:dyDescent="0.3">
      <c r="A1985" s="4">
        <v>15072</v>
      </c>
      <c r="B1985" s="4">
        <v>8</v>
      </c>
      <c r="D1985">
        <v>29604</v>
      </c>
      <c r="E1985">
        <v>7</v>
      </c>
    </row>
    <row r="1986" spans="1:5" x14ac:dyDescent="0.3">
      <c r="A1986" s="4">
        <v>24683</v>
      </c>
      <c r="B1986" s="4">
        <v>8</v>
      </c>
      <c r="D1986">
        <v>30772</v>
      </c>
      <c r="E1986">
        <v>7</v>
      </c>
    </row>
    <row r="1987" spans="1:5" x14ac:dyDescent="0.3">
      <c r="A1987" s="4">
        <v>34578</v>
      </c>
      <c r="B1987" s="4">
        <v>7</v>
      </c>
      <c r="D1987">
        <v>26997</v>
      </c>
      <c r="E1987">
        <v>7</v>
      </c>
    </row>
    <row r="1988" spans="1:5" x14ac:dyDescent="0.3">
      <c r="A1988" s="4">
        <v>39228</v>
      </c>
      <c r="B1988" s="4">
        <v>7</v>
      </c>
      <c r="D1988">
        <v>21474</v>
      </c>
      <c r="E1988">
        <v>6</v>
      </c>
    </row>
    <row r="1989" spans="1:5" x14ac:dyDescent="0.3">
      <c r="A1989" s="4">
        <v>18393</v>
      </c>
      <c r="B1989" s="4">
        <v>7</v>
      </c>
      <c r="D1989">
        <v>7500</v>
      </c>
      <c r="E1989">
        <v>6</v>
      </c>
    </row>
    <row r="1990" spans="1:5" x14ac:dyDescent="0.3">
      <c r="A1990" s="4">
        <v>7500</v>
      </c>
      <c r="B1990" s="4">
        <v>7</v>
      </c>
      <c r="D1990">
        <v>18890</v>
      </c>
      <c r="E1990">
        <v>6</v>
      </c>
    </row>
    <row r="1991" spans="1:5" x14ac:dyDescent="0.3">
      <c r="A1991" s="4">
        <v>15315</v>
      </c>
      <c r="B1991" s="4">
        <v>7</v>
      </c>
      <c r="D1991">
        <v>9722</v>
      </c>
      <c r="E1991">
        <v>6</v>
      </c>
    </row>
    <row r="1992" spans="1:5" x14ac:dyDescent="0.3">
      <c r="A1992" s="4">
        <v>15315</v>
      </c>
      <c r="B1992" s="4">
        <v>7</v>
      </c>
      <c r="D1992">
        <v>113734</v>
      </c>
      <c r="E1992">
        <v>6</v>
      </c>
    </row>
    <row r="1993" spans="1:5" x14ac:dyDescent="0.3">
      <c r="A1993" s="4">
        <v>21846</v>
      </c>
      <c r="B1993" s="4">
        <v>7</v>
      </c>
      <c r="D1993">
        <v>17256</v>
      </c>
      <c r="E1993">
        <v>6</v>
      </c>
    </row>
    <row r="1994" spans="1:5" x14ac:dyDescent="0.3">
      <c r="A1994" s="4">
        <v>27161</v>
      </c>
      <c r="B1994" s="4">
        <v>7</v>
      </c>
      <c r="D1994">
        <v>33249</v>
      </c>
      <c r="E1994">
        <v>6</v>
      </c>
    </row>
    <row r="1995" spans="1:5" x14ac:dyDescent="0.3">
      <c r="A1995" s="4">
        <v>22063</v>
      </c>
      <c r="B1995" s="4">
        <v>7</v>
      </c>
      <c r="D1995">
        <v>33249</v>
      </c>
      <c r="E1995">
        <v>6</v>
      </c>
    </row>
    <row r="1996" spans="1:5" hidden="1" x14ac:dyDescent="0.3">
      <c r="A1996" s="4"/>
      <c r="B1996" s="4">
        <v>7</v>
      </c>
      <c r="D1996">
        <v>17459</v>
      </c>
      <c r="E1996">
        <v>6</v>
      </c>
    </row>
    <row r="1997" spans="1:5" x14ac:dyDescent="0.3">
      <c r="A1997" s="4">
        <v>33183</v>
      </c>
      <c r="B1997" s="4">
        <v>7</v>
      </c>
      <c r="D1997">
        <v>24762</v>
      </c>
      <c r="E1997">
        <v>6</v>
      </c>
    </row>
    <row r="1998" spans="1:5" x14ac:dyDescent="0.3">
      <c r="A1998" s="4">
        <v>29548</v>
      </c>
      <c r="B1998" s="4">
        <v>7</v>
      </c>
      <c r="D1998">
        <v>29009</v>
      </c>
      <c r="E1998">
        <v>6</v>
      </c>
    </row>
    <row r="1999" spans="1:5" x14ac:dyDescent="0.3">
      <c r="A1999" s="4">
        <v>33456</v>
      </c>
      <c r="B1999" s="4">
        <v>7</v>
      </c>
      <c r="D1999">
        <v>35388</v>
      </c>
      <c r="E1999">
        <v>6</v>
      </c>
    </row>
    <row r="2000" spans="1:5" x14ac:dyDescent="0.3">
      <c r="A2000" s="4">
        <v>38741</v>
      </c>
      <c r="B2000" s="4">
        <v>7</v>
      </c>
      <c r="D2000">
        <v>26887</v>
      </c>
      <c r="E2000">
        <v>6</v>
      </c>
    </row>
    <row r="2001" spans="1:5" x14ac:dyDescent="0.3">
      <c r="A2001" s="4">
        <v>41014</v>
      </c>
      <c r="B2001" s="4">
        <v>7</v>
      </c>
      <c r="D2001">
        <v>28359</v>
      </c>
      <c r="E2001">
        <v>6</v>
      </c>
    </row>
    <row r="2002" spans="1:5" x14ac:dyDescent="0.3">
      <c r="A2002" s="4">
        <v>19740</v>
      </c>
      <c r="B2002" s="4">
        <v>7</v>
      </c>
      <c r="D2002">
        <v>27590</v>
      </c>
      <c r="E2002">
        <v>6</v>
      </c>
    </row>
    <row r="2003" spans="1:5" x14ac:dyDescent="0.3">
      <c r="A2003" s="4">
        <v>24206</v>
      </c>
      <c r="B2003" s="4">
        <v>7</v>
      </c>
      <c r="D2003">
        <v>31590</v>
      </c>
      <c r="E2003">
        <v>6</v>
      </c>
    </row>
    <row r="2004" spans="1:5" x14ac:dyDescent="0.3">
      <c r="A2004" s="4">
        <v>34587</v>
      </c>
      <c r="B2004" s="4">
        <v>7</v>
      </c>
      <c r="D2004">
        <v>36283</v>
      </c>
      <c r="E2004">
        <v>6</v>
      </c>
    </row>
    <row r="2005" spans="1:5" x14ac:dyDescent="0.3">
      <c r="A2005" s="4">
        <v>14906</v>
      </c>
      <c r="B2005" s="4">
        <v>7</v>
      </c>
      <c r="D2005">
        <v>18988</v>
      </c>
      <c r="E2005">
        <v>6</v>
      </c>
    </row>
    <row r="2006" spans="1:5" x14ac:dyDescent="0.3">
      <c r="A2006" s="4">
        <v>29604</v>
      </c>
      <c r="B2006" s="4">
        <v>7</v>
      </c>
      <c r="D2006">
        <v>30298</v>
      </c>
      <c r="E2006">
        <v>6</v>
      </c>
    </row>
    <row r="2007" spans="1:5" x14ac:dyDescent="0.3">
      <c r="A2007" s="4">
        <v>30772</v>
      </c>
      <c r="B2007" s="4">
        <v>7</v>
      </c>
      <c r="D2007">
        <v>18358</v>
      </c>
      <c r="E2007">
        <v>6</v>
      </c>
    </row>
    <row r="2008" spans="1:5" x14ac:dyDescent="0.3">
      <c r="A2008" s="4">
        <v>26997</v>
      </c>
      <c r="B2008" s="4">
        <v>7</v>
      </c>
      <c r="D2008">
        <v>38547</v>
      </c>
      <c r="E2008">
        <v>6</v>
      </c>
    </row>
    <row r="2009" spans="1:5" x14ac:dyDescent="0.3">
      <c r="A2009" s="4">
        <v>21474</v>
      </c>
      <c r="B2009" s="4">
        <v>6</v>
      </c>
      <c r="D2009">
        <v>23536</v>
      </c>
      <c r="E2009">
        <v>6</v>
      </c>
    </row>
    <row r="2010" spans="1:5" x14ac:dyDescent="0.3">
      <c r="A2010" s="4">
        <v>7500</v>
      </c>
      <c r="B2010" s="4">
        <v>6</v>
      </c>
      <c r="D2010">
        <v>7500</v>
      </c>
      <c r="E2010">
        <v>6</v>
      </c>
    </row>
    <row r="2011" spans="1:5" x14ac:dyDescent="0.3">
      <c r="A2011" s="4">
        <v>18890</v>
      </c>
      <c r="B2011" s="4">
        <v>6</v>
      </c>
      <c r="D2011">
        <v>29298</v>
      </c>
      <c r="E2011">
        <v>6</v>
      </c>
    </row>
    <row r="2012" spans="1:5" x14ac:dyDescent="0.3">
      <c r="A2012" s="4">
        <v>9722</v>
      </c>
      <c r="B2012" s="4">
        <v>6</v>
      </c>
      <c r="D2012">
        <v>14515</v>
      </c>
      <c r="E2012">
        <v>6</v>
      </c>
    </row>
    <row r="2013" spans="1:5" x14ac:dyDescent="0.3">
      <c r="A2013" s="4">
        <v>113734</v>
      </c>
      <c r="B2013" s="4">
        <v>6</v>
      </c>
      <c r="D2013">
        <v>23718</v>
      </c>
      <c r="E2013">
        <v>6</v>
      </c>
    </row>
    <row r="2014" spans="1:5" x14ac:dyDescent="0.3">
      <c r="A2014" s="4">
        <v>17256</v>
      </c>
      <c r="B2014" s="4">
        <v>6</v>
      </c>
      <c r="D2014">
        <v>15056</v>
      </c>
      <c r="E2014">
        <v>6</v>
      </c>
    </row>
    <row r="2015" spans="1:5" x14ac:dyDescent="0.3">
      <c r="A2015" s="4">
        <v>33249</v>
      </c>
      <c r="B2015" s="4">
        <v>6</v>
      </c>
      <c r="D2015">
        <v>18690</v>
      </c>
      <c r="E2015">
        <v>6</v>
      </c>
    </row>
    <row r="2016" spans="1:5" x14ac:dyDescent="0.3">
      <c r="A2016" s="4">
        <v>33249</v>
      </c>
      <c r="B2016" s="4">
        <v>6</v>
      </c>
      <c r="D2016">
        <v>18690</v>
      </c>
      <c r="E2016">
        <v>6</v>
      </c>
    </row>
    <row r="2017" spans="1:5" x14ac:dyDescent="0.3">
      <c r="A2017" s="4">
        <v>17459</v>
      </c>
      <c r="B2017" s="4">
        <v>6</v>
      </c>
      <c r="D2017">
        <v>18690</v>
      </c>
      <c r="E2017">
        <v>6</v>
      </c>
    </row>
    <row r="2018" spans="1:5" x14ac:dyDescent="0.3">
      <c r="A2018" s="4">
        <v>24762</v>
      </c>
      <c r="B2018" s="4">
        <v>6</v>
      </c>
      <c r="D2018">
        <v>19485</v>
      </c>
      <c r="E2018">
        <v>6</v>
      </c>
    </row>
    <row r="2019" spans="1:5" x14ac:dyDescent="0.3">
      <c r="A2019" s="4">
        <v>29009</v>
      </c>
      <c r="B2019" s="4">
        <v>6</v>
      </c>
      <c r="D2019">
        <v>27244</v>
      </c>
      <c r="E2019">
        <v>6</v>
      </c>
    </row>
    <row r="2020" spans="1:5" x14ac:dyDescent="0.3">
      <c r="A2020" s="4">
        <v>35388</v>
      </c>
      <c r="B2020" s="4">
        <v>6</v>
      </c>
      <c r="D2020">
        <v>13672</v>
      </c>
      <c r="E2020">
        <v>6</v>
      </c>
    </row>
    <row r="2021" spans="1:5" x14ac:dyDescent="0.3">
      <c r="A2021" s="4">
        <v>26887</v>
      </c>
      <c r="B2021" s="4">
        <v>6</v>
      </c>
      <c r="D2021">
        <v>25930</v>
      </c>
      <c r="E2021">
        <v>6</v>
      </c>
    </row>
    <row r="2022" spans="1:5" x14ac:dyDescent="0.3">
      <c r="A2022" s="4">
        <v>28359</v>
      </c>
      <c r="B2022" s="4">
        <v>6</v>
      </c>
      <c r="D2022">
        <v>18589</v>
      </c>
      <c r="E2022">
        <v>6</v>
      </c>
    </row>
    <row r="2023" spans="1:5" x14ac:dyDescent="0.3">
      <c r="A2023" s="4">
        <v>27590</v>
      </c>
      <c r="B2023" s="4">
        <v>6</v>
      </c>
      <c r="D2023">
        <v>39771</v>
      </c>
      <c r="E2023">
        <v>6</v>
      </c>
    </row>
    <row r="2024" spans="1:5" x14ac:dyDescent="0.3">
      <c r="A2024" s="4">
        <v>31590</v>
      </c>
      <c r="B2024" s="4">
        <v>6</v>
      </c>
      <c r="D2024">
        <v>23748</v>
      </c>
      <c r="E2024">
        <v>6</v>
      </c>
    </row>
    <row r="2025" spans="1:5" x14ac:dyDescent="0.3">
      <c r="A2025" s="4">
        <v>36283</v>
      </c>
      <c r="B2025" s="4">
        <v>6</v>
      </c>
      <c r="D2025">
        <v>30523</v>
      </c>
      <c r="E2025">
        <v>5</v>
      </c>
    </row>
    <row r="2026" spans="1:5" x14ac:dyDescent="0.3">
      <c r="A2026" s="4">
        <v>18988</v>
      </c>
      <c r="B2026" s="4">
        <v>6</v>
      </c>
      <c r="D2026">
        <v>21355</v>
      </c>
      <c r="E2026">
        <v>5</v>
      </c>
    </row>
    <row r="2027" spans="1:5" x14ac:dyDescent="0.3">
      <c r="A2027" s="4">
        <v>30298</v>
      </c>
      <c r="B2027" s="4">
        <v>6</v>
      </c>
      <c r="D2027">
        <v>32583</v>
      </c>
      <c r="E2027">
        <v>5</v>
      </c>
    </row>
    <row r="2028" spans="1:5" x14ac:dyDescent="0.3">
      <c r="A2028" s="4">
        <v>18358</v>
      </c>
      <c r="B2028" s="4">
        <v>6</v>
      </c>
      <c r="D2028">
        <v>16653</v>
      </c>
      <c r="E2028">
        <v>5</v>
      </c>
    </row>
    <row r="2029" spans="1:5" x14ac:dyDescent="0.3">
      <c r="A2029" s="4">
        <v>38547</v>
      </c>
      <c r="B2029" s="4">
        <v>6</v>
      </c>
      <c r="D2029">
        <v>34176</v>
      </c>
      <c r="E2029">
        <v>5</v>
      </c>
    </row>
    <row r="2030" spans="1:5" x14ac:dyDescent="0.3">
      <c r="A2030" s="4">
        <v>23536</v>
      </c>
      <c r="B2030" s="4">
        <v>6</v>
      </c>
      <c r="D2030">
        <v>34176</v>
      </c>
      <c r="E2030">
        <v>5</v>
      </c>
    </row>
    <row r="2031" spans="1:5" x14ac:dyDescent="0.3">
      <c r="A2031" s="4">
        <v>7500</v>
      </c>
      <c r="B2031" s="4">
        <v>6</v>
      </c>
      <c r="D2031">
        <v>20491</v>
      </c>
      <c r="E2031">
        <v>5</v>
      </c>
    </row>
    <row r="2032" spans="1:5" x14ac:dyDescent="0.3">
      <c r="A2032" s="4">
        <v>29298</v>
      </c>
      <c r="B2032" s="4">
        <v>6</v>
      </c>
      <c r="D2032">
        <v>24645</v>
      </c>
      <c r="E2032">
        <v>5</v>
      </c>
    </row>
    <row r="2033" spans="1:5" x14ac:dyDescent="0.3">
      <c r="A2033" s="4">
        <v>14515</v>
      </c>
      <c r="B2033" s="4">
        <v>6</v>
      </c>
      <c r="D2033">
        <v>4023</v>
      </c>
      <c r="E2033">
        <v>5</v>
      </c>
    </row>
    <row r="2034" spans="1:5" x14ac:dyDescent="0.3">
      <c r="A2034" s="4">
        <v>23718</v>
      </c>
      <c r="B2034" s="4">
        <v>6</v>
      </c>
      <c r="D2034">
        <v>30096</v>
      </c>
      <c r="E2034">
        <v>5</v>
      </c>
    </row>
    <row r="2035" spans="1:5" x14ac:dyDescent="0.3">
      <c r="A2035" s="4">
        <v>15056</v>
      </c>
      <c r="B2035" s="4">
        <v>6</v>
      </c>
      <c r="D2035">
        <v>30096</v>
      </c>
      <c r="E2035">
        <v>5</v>
      </c>
    </row>
    <row r="2036" spans="1:5" x14ac:dyDescent="0.3">
      <c r="A2036" s="4">
        <v>18690</v>
      </c>
      <c r="B2036" s="4">
        <v>6</v>
      </c>
      <c r="D2036">
        <v>54162</v>
      </c>
      <c r="E2036">
        <v>5</v>
      </c>
    </row>
    <row r="2037" spans="1:5" x14ac:dyDescent="0.3">
      <c r="A2037" s="4">
        <v>18690</v>
      </c>
      <c r="B2037" s="4">
        <v>6</v>
      </c>
      <c r="D2037">
        <v>45684</v>
      </c>
      <c r="E2037">
        <v>5</v>
      </c>
    </row>
    <row r="2038" spans="1:5" x14ac:dyDescent="0.3">
      <c r="A2038" s="4">
        <v>18690</v>
      </c>
      <c r="B2038" s="4">
        <v>6</v>
      </c>
      <c r="D2038">
        <v>12393</v>
      </c>
      <c r="E2038">
        <v>5</v>
      </c>
    </row>
    <row r="2039" spans="1:5" x14ac:dyDescent="0.3">
      <c r="A2039" s="4">
        <v>19485</v>
      </c>
      <c r="B2039" s="4">
        <v>6</v>
      </c>
      <c r="D2039">
        <v>22775</v>
      </c>
      <c r="E2039">
        <v>5</v>
      </c>
    </row>
    <row r="2040" spans="1:5" x14ac:dyDescent="0.3">
      <c r="A2040" s="4">
        <v>27244</v>
      </c>
      <c r="B2040" s="4">
        <v>6</v>
      </c>
      <c r="D2040">
        <v>22775</v>
      </c>
      <c r="E2040">
        <v>5</v>
      </c>
    </row>
    <row r="2041" spans="1:5" x14ac:dyDescent="0.3">
      <c r="A2041" s="4">
        <v>13672</v>
      </c>
      <c r="B2041" s="4">
        <v>6</v>
      </c>
      <c r="D2041">
        <v>22108</v>
      </c>
      <c r="E2041">
        <v>5</v>
      </c>
    </row>
    <row r="2042" spans="1:5" x14ac:dyDescent="0.3">
      <c r="A2042" s="4">
        <v>25930</v>
      </c>
      <c r="B2042" s="4">
        <v>6</v>
      </c>
      <c r="D2042">
        <v>22212</v>
      </c>
      <c r="E2042">
        <v>5</v>
      </c>
    </row>
    <row r="2043" spans="1:5" x14ac:dyDescent="0.3">
      <c r="A2043" s="4">
        <v>18589</v>
      </c>
      <c r="B2043" s="4">
        <v>6</v>
      </c>
      <c r="D2043">
        <v>26816</v>
      </c>
      <c r="E2043">
        <v>5</v>
      </c>
    </row>
    <row r="2044" spans="1:5" x14ac:dyDescent="0.3">
      <c r="A2044" s="4">
        <v>39771</v>
      </c>
      <c r="B2044" s="4">
        <v>6</v>
      </c>
      <c r="D2044">
        <v>25818</v>
      </c>
      <c r="E2044">
        <v>5</v>
      </c>
    </row>
    <row r="2045" spans="1:5" x14ac:dyDescent="0.3">
      <c r="A2045" s="4">
        <v>23748</v>
      </c>
      <c r="B2045" s="4">
        <v>6</v>
      </c>
      <c r="D2045">
        <v>15345</v>
      </c>
      <c r="E2045">
        <v>5</v>
      </c>
    </row>
    <row r="2046" spans="1:5" x14ac:dyDescent="0.3">
      <c r="A2046" s="4">
        <v>30523</v>
      </c>
      <c r="B2046" s="4">
        <v>5</v>
      </c>
      <c r="D2046">
        <v>7500</v>
      </c>
      <c r="E2046">
        <v>5</v>
      </c>
    </row>
    <row r="2047" spans="1:5" x14ac:dyDescent="0.3">
      <c r="A2047" s="4">
        <v>21355</v>
      </c>
      <c r="B2047" s="4">
        <v>5</v>
      </c>
      <c r="D2047">
        <v>28691</v>
      </c>
      <c r="E2047">
        <v>5</v>
      </c>
    </row>
    <row r="2048" spans="1:5" x14ac:dyDescent="0.3">
      <c r="A2048" s="4">
        <v>32583</v>
      </c>
      <c r="B2048" s="4">
        <v>5</v>
      </c>
      <c r="D2048">
        <v>28691</v>
      </c>
      <c r="E2048">
        <v>5</v>
      </c>
    </row>
    <row r="2049" spans="1:5" x14ac:dyDescent="0.3">
      <c r="A2049" s="4">
        <v>16653</v>
      </c>
      <c r="B2049" s="4">
        <v>5</v>
      </c>
      <c r="D2049">
        <v>26150</v>
      </c>
      <c r="E2049">
        <v>5</v>
      </c>
    </row>
    <row r="2050" spans="1:5" hidden="1" x14ac:dyDescent="0.3">
      <c r="A2050" s="4"/>
      <c r="B2050" s="4">
        <v>5</v>
      </c>
      <c r="D2050">
        <v>7500</v>
      </c>
      <c r="E2050">
        <v>5</v>
      </c>
    </row>
    <row r="2051" spans="1:5" x14ac:dyDescent="0.3">
      <c r="A2051" s="4">
        <v>34176</v>
      </c>
      <c r="B2051" s="4">
        <v>5</v>
      </c>
      <c r="D2051">
        <v>20427</v>
      </c>
      <c r="E2051">
        <v>5</v>
      </c>
    </row>
    <row r="2052" spans="1:5" x14ac:dyDescent="0.3">
      <c r="A2052" s="4">
        <v>34176</v>
      </c>
      <c r="B2052" s="4">
        <v>5</v>
      </c>
      <c r="D2052">
        <v>23724</v>
      </c>
      <c r="E2052">
        <v>5</v>
      </c>
    </row>
    <row r="2053" spans="1:5" x14ac:dyDescent="0.3">
      <c r="A2053" s="4">
        <v>20491</v>
      </c>
      <c r="B2053" s="4">
        <v>5</v>
      </c>
      <c r="D2053">
        <v>16185</v>
      </c>
      <c r="E2053">
        <v>5</v>
      </c>
    </row>
    <row r="2054" spans="1:5" x14ac:dyDescent="0.3">
      <c r="A2054" s="4">
        <v>24645</v>
      </c>
      <c r="B2054" s="4">
        <v>5</v>
      </c>
      <c r="D2054">
        <v>21955</v>
      </c>
      <c r="E2054">
        <v>5</v>
      </c>
    </row>
    <row r="2055" spans="1:5" hidden="1" x14ac:dyDescent="0.3">
      <c r="A2055" s="4"/>
      <c r="B2055" s="4">
        <v>5</v>
      </c>
      <c r="D2055">
        <v>43142</v>
      </c>
      <c r="E2055">
        <v>5</v>
      </c>
    </row>
    <row r="2056" spans="1:5" x14ac:dyDescent="0.3">
      <c r="A2056" s="4">
        <v>4023</v>
      </c>
      <c r="B2056" s="4">
        <v>5</v>
      </c>
      <c r="D2056">
        <v>23331</v>
      </c>
      <c r="E2056">
        <v>5</v>
      </c>
    </row>
    <row r="2057" spans="1:5" x14ac:dyDescent="0.3">
      <c r="A2057" s="4">
        <v>30096</v>
      </c>
      <c r="B2057" s="4">
        <v>5</v>
      </c>
      <c r="D2057">
        <v>22327</v>
      </c>
      <c r="E2057">
        <v>5</v>
      </c>
    </row>
    <row r="2058" spans="1:5" x14ac:dyDescent="0.3">
      <c r="A2058" s="4">
        <v>30096</v>
      </c>
      <c r="B2058" s="4">
        <v>5</v>
      </c>
      <c r="D2058">
        <v>40479</v>
      </c>
      <c r="E2058">
        <v>5</v>
      </c>
    </row>
    <row r="2059" spans="1:5" x14ac:dyDescent="0.3">
      <c r="A2059" s="4">
        <v>54162</v>
      </c>
      <c r="B2059" s="4">
        <v>5</v>
      </c>
      <c r="D2059">
        <v>37971</v>
      </c>
      <c r="E2059">
        <v>5</v>
      </c>
    </row>
    <row r="2060" spans="1:5" x14ac:dyDescent="0.3">
      <c r="A2060" s="4">
        <v>45684</v>
      </c>
      <c r="B2060" s="4">
        <v>5</v>
      </c>
      <c r="D2060">
        <v>7500</v>
      </c>
      <c r="E2060">
        <v>5</v>
      </c>
    </row>
    <row r="2061" spans="1:5" x14ac:dyDescent="0.3">
      <c r="A2061" s="4">
        <v>12393</v>
      </c>
      <c r="B2061" s="4">
        <v>5</v>
      </c>
      <c r="D2061">
        <v>31056</v>
      </c>
      <c r="E2061">
        <v>5</v>
      </c>
    </row>
    <row r="2062" spans="1:5" x14ac:dyDescent="0.3">
      <c r="A2062" s="4">
        <v>22775</v>
      </c>
      <c r="B2062" s="4">
        <v>5</v>
      </c>
      <c r="D2062">
        <v>25959</v>
      </c>
      <c r="E2062">
        <v>4</v>
      </c>
    </row>
    <row r="2063" spans="1:5" x14ac:dyDescent="0.3">
      <c r="A2063" s="4">
        <v>22775</v>
      </c>
      <c r="B2063" s="4">
        <v>5</v>
      </c>
      <c r="D2063">
        <v>24163</v>
      </c>
      <c r="E2063">
        <v>4</v>
      </c>
    </row>
    <row r="2064" spans="1:5" x14ac:dyDescent="0.3">
      <c r="A2064" s="4">
        <v>22108</v>
      </c>
      <c r="B2064" s="4">
        <v>5</v>
      </c>
      <c r="D2064">
        <v>26304</v>
      </c>
      <c r="E2064">
        <v>4</v>
      </c>
    </row>
    <row r="2065" spans="1:5" hidden="1" x14ac:dyDescent="0.3">
      <c r="A2065" s="4"/>
      <c r="B2065" s="4">
        <v>5</v>
      </c>
      <c r="D2065">
        <v>20425</v>
      </c>
      <c r="E2065">
        <v>4</v>
      </c>
    </row>
    <row r="2066" spans="1:5" x14ac:dyDescent="0.3">
      <c r="A2066" s="4">
        <v>22212</v>
      </c>
      <c r="B2066" s="4">
        <v>5</v>
      </c>
      <c r="D2066">
        <v>20425</v>
      </c>
      <c r="E2066">
        <v>4</v>
      </c>
    </row>
    <row r="2067" spans="1:5" x14ac:dyDescent="0.3">
      <c r="A2067" s="4">
        <v>26816</v>
      </c>
      <c r="B2067" s="4">
        <v>5</v>
      </c>
      <c r="D2067">
        <v>23539</v>
      </c>
      <c r="E2067">
        <v>4</v>
      </c>
    </row>
    <row r="2068" spans="1:5" x14ac:dyDescent="0.3">
      <c r="A2068" s="4">
        <v>25818</v>
      </c>
      <c r="B2068" s="4">
        <v>5</v>
      </c>
      <c r="D2068">
        <v>31880</v>
      </c>
      <c r="E2068">
        <v>4</v>
      </c>
    </row>
    <row r="2069" spans="1:5" x14ac:dyDescent="0.3">
      <c r="A2069" s="4">
        <v>15345</v>
      </c>
      <c r="B2069" s="4">
        <v>5</v>
      </c>
      <c r="D2069">
        <v>18793</v>
      </c>
      <c r="E2069">
        <v>4</v>
      </c>
    </row>
    <row r="2070" spans="1:5" x14ac:dyDescent="0.3">
      <c r="A2070" s="4">
        <v>7500</v>
      </c>
      <c r="B2070" s="4">
        <v>5</v>
      </c>
      <c r="D2070">
        <v>26954</v>
      </c>
      <c r="E2070">
        <v>4</v>
      </c>
    </row>
    <row r="2071" spans="1:5" x14ac:dyDescent="0.3">
      <c r="A2071" s="4">
        <v>28691</v>
      </c>
      <c r="B2071" s="4">
        <v>5</v>
      </c>
      <c r="D2071">
        <v>22434</v>
      </c>
      <c r="E2071">
        <v>4</v>
      </c>
    </row>
    <row r="2072" spans="1:5" x14ac:dyDescent="0.3">
      <c r="A2072" s="4">
        <v>28691</v>
      </c>
      <c r="B2072" s="4">
        <v>5</v>
      </c>
      <c r="D2072">
        <v>10245</v>
      </c>
      <c r="E2072">
        <v>4</v>
      </c>
    </row>
    <row r="2073" spans="1:5" x14ac:dyDescent="0.3">
      <c r="A2073" s="4">
        <v>26150</v>
      </c>
      <c r="B2073" s="4">
        <v>5</v>
      </c>
      <c r="D2073">
        <v>33697</v>
      </c>
      <c r="E2073">
        <v>4</v>
      </c>
    </row>
    <row r="2074" spans="1:5" x14ac:dyDescent="0.3">
      <c r="A2074" s="4">
        <v>7500</v>
      </c>
      <c r="B2074" s="4">
        <v>5</v>
      </c>
      <c r="D2074">
        <v>25224</v>
      </c>
      <c r="E2074">
        <v>4</v>
      </c>
    </row>
    <row r="2075" spans="1:5" x14ac:dyDescent="0.3">
      <c r="A2075" s="4">
        <v>20427</v>
      </c>
      <c r="B2075" s="4">
        <v>5</v>
      </c>
      <c r="D2075">
        <v>28420</v>
      </c>
      <c r="E2075">
        <v>4</v>
      </c>
    </row>
    <row r="2076" spans="1:5" x14ac:dyDescent="0.3">
      <c r="A2076" s="4">
        <v>23724</v>
      </c>
      <c r="B2076" s="4">
        <v>5</v>
      </c>
      <c r="D2076">
        <v>26224</v>
      </c>
      <c r="E2076">
        <v>4</v>
      </c>
    </row>
    <row r="2077" spans="1:5" x14ac:dyDescent="0.3">
      <c r="A2077" s="4">
        <v>16185</v>
      </c>
      <c r="B2077" s="4">
        <v>5</v>
      </c>
      <c r="D2077">
        <v>24480</v>
      </c>
      <c r="E2077">
        <v>4</v>
      </c>
    </row>
    <row r="2078" spans="1:5" x14ac:dyDescent="0.3">
      <c r="A2078" s="4">
        <v>21955</v>
      </c>
      <c r="B2078" s="4">
        <v>5</v>
      </c>
      <c r="D2078">
        <v>16813</v>
      </c>
      <c r="E2078">
        <v>4</v>
      </c>
    </row>
    <row r="2079" spans="1:5" x14ac:dyDescent="0.3">
      <c r="A2079" s="4">
        <v>43142</v>
      </c>
      <c r="B2079" s="4">
        <v>5</v>
      </c>
      <c r="D2079">
        <v>21675</v>
      </c>
      <c r="E2079">
        <v>4</v>
      </c>
    </row>
    <row r="2080" spans="1:5" x14ac:dyDescent="0.3">
      <c r="A2080" s="4">
        <v>23331</v>
      </c>
      <c r="B2080" s="4">
        <v>5</v>
      </c>
      <c r="D2080">
        <v>20518</v>
      </c>
      <c r="E2080">
        <v>4</v>
      </c>
    </row>
    <row r="2081" spans="1:5" x14ac:dyDescent="0.3">
      <c r="A2081" s="4">
        <v>22327</v>
      </c>
      <c r="B2081" s="4">
        <v>5</v>
      </c>
      <c r="D2081">
        <v>34824</v>
      </c>
      <c r="E2081">
        <v>4</v>
      </c>
    </row>
    <row r="2082" spans="1:5" x14ac:dyDescent="0.3">
      <c r="A2082" s="4">
        <v>40479</v>
      </c>
      <c r="B2082" s="4">
        <v>5</v>
      </c>
      <c r="D2082">
        <v>34824</v>
      </c>
      <c r="E2082">
        <v>4</v>
      </c>
    </row>
    <row r="2083" spans="1:5" x14ac:dyDescent="0.3">
      <c r="A2083" s="4">
        <v>37971</v>
      </c>
      <c r="B2083" s="4">
        <v>5</v>
      </c>
      <c r="D2083">
        <v>33590</v>
      </c>
      <c r="E2083">
        <v>4</v>
      </c>
    </row>
    <row r="2084" spans="1:5" x14ac:dyDescent="0.3">
      <c r="A2084" s="4">
        <v>7500</v>
      </c>
      <c r="B2084" s="4">
        <v>5</v>
      </c>
      <c r="D2084">
        <v>34320</v>
      </c>
      <c r="E2084">
        <v>4</v>
      </c>
    </row>
    <row r="2085" spans="1:5" x14ac:dyDescent="0.3">
      <c r="A2085" s="4">
        <v>31056</v>
      </c>
      <c r="B2085" s="4">
        <v>5</v>
      </c>
      <c r="D2085">
        <v>30545</v>
      </c>
      <c r="E2085">
        <v>4</v>
      </c>
    </row>
    <row r="2086" spans="1:5" x14ac:dyDescent="0.3">
      <c r="A2086" s="4">
        <v>25959</v>
      </c>
      <c r="B2086" s="4">
        <v>4</v>
      </c>
      <c r="D2086">
        <v>23616</v>
      </c>
      <c r="E2086">
        <v>4</v>
      </c>
    </row>
    <row r="2087" spans="1:5" x14ac:dyDescent="0.3">
      <c r="A2087" s="4">
        <v>24163</v>
      </c>
      <c r="B2087" s="4">
        <v>4</v>
      </c>
      <c r="D2087">
        <v>25176</v>
      </c>
      <c r="E2087">
        <v>4</v>
      </c>
    </row>
    <row r="2088" spans="1:5" x14ac:dyDescent="0.3">
      <c r="A2088" s="4">
        <v>26304</v>
      </c>
      <c r="B2088" s="4">
        <v>4</v>
      </c>
      <c r="D2088">
        <v>17345</v>
      </c>
      <c r="E2088">
        <v>4</v>
      </c>
    </row>
    <row r="2089" spans="1:5" x14ac:dyDescent="0.3">
      <c r="A2089" s="4">
        <v>20425</v>
      </c>
      <c r="B2089" s="4">
        <v>4</v>
      </c>
      <c r="D2089">
        <v>23148</v>
      </c>
      <c r="E2089">
        <v>4</v>
      </c>
    </row>
    <row r="2090" spans="1:5" x14ac:dyDescent="0.3">
      <c r="A2090" s="4">
        <v>20425</v>
      </c>
      <c r="B2090" s="4">
        <v>4</v>
      </c>
      <c r="D2090">
        <v>33812</v>
      </c>
      <c r="E2090">
        <v>4</v>
      </c>
    </row>
    <row r="2091" spans="1:5" x14ac:dyDescent="0.3">
      <c r="A2091" s="4">
        <v>23539</v>
      </c>
      <c r="B2091" s="4">
        <v>4</v>
      </c>
      <c r="D2091">
        <v>14661</v>
      </c>
      <c r="E2091">
        <v>4</v>
      </c>
    </row>
    <row r="2092" spans="1:5" x14ac:dyDescent="0.3">
      <c r="A2092" s="4">
        <v>31880</v>
      </c>
      <c r="B2092" s="4">
        <v>4</v>
      </c>
      <c r="D2092">
        <v>36807</v>
      </c>
      <c r="E2092">
        <v>4</v>
      </c>
    </row>
    <row r="2093" spans="1:5" x14ac:dyDescent="0.3">
      <c r="A2093" s="4">
        <v>18793</v>
      </c>
      <c r="B2093" s="4">
        <v>4</v>
      </c>
      <c r="D2093">
        <v>42997</v>
      </c>
      <c r="E2093">
        <v>4</v>
      </c>
    </row>
    <row r="2094" spans="1:5" x14ac:dyDescent="0.3">
      <c r="A2094" s="4">
        <v>26954</v>
      </c>
      <c r="B2094" s="4">
        <v>4</v>
      </c>
      <c r="D2094">
        <v>15038</v>
      </c>
      <c r="E2094">
        <v>4</v>
      </c>
    </row>
    <row r="2095" spans="1:5" x14ac:dyDescent="0.3">
      <c r="A2095" s="4">
        <v>22434</v>
      </c>
      <c r="B2095" s="4">
        <v>4</v>
      </c>
      <c r="D2095">
        <v>26872</v>
      </c>
      <c r="E2095">
        <v>3</v>
      </c>
    </row>
    <row r="2096" spans="1:5" x14ac:dyDescent="0.3">
      <c r="A2096" s="4">
        <v>10245</v>
      </c>
      <c r="B2096" s="4">
        <v>4</v>
      </c>
      <c r="D2096">
        <v>27242</v>
      </c>
      <c r="E2096">
        <v>3</v>
      </c>
    </row>
    <row r="2097" spans="1:5" x14ac:dyDescent="0.3">
      <c r="A2097" s="4">
        <v>33697</v>
      </c>
      <c r="B2097" s="4">
        <v>4</v>
      </c>
      <c r="D2097">
        <v>31859</v>
      </c>
      <c r="E2097">
        <v>3</v>
      </c>
    </row>
    <row r="2098" spans="1:5" x14ac:dyDescent="0.3">
      <c r="A2098" s="4">
        <v>25224</v>
      </c>
      <c r="B2098" s="4">
        <v>4</v>
      </c>
      <c r="D2098">
        <v>37368</v>
      </c>
      <c r="E2098">
        <v>3</v>
      </c>
    </row>
    <row r="2099" spans="1:5" x14ac:dyDescent="0.3">
      <c r="A2099" s="4">
        <v>28420</v>
      </c>
      <c r="B2099" s="4">
        <v>4</v>
      </c>
      <c r="D2099">
        <v>24434</v>
      </c>
      <c r="E2099">
        <v>3</v>
      </c>
    </row>
    <row r="2100" spans="1:5" x14ac:dyDescent="0.3">
      <c r="A2100" s="4">
        <v>26224</v>
      </c>
      <c r="B2100" s="4">
        <v>4</v>
      </c>
      <c r="D2100">
        <v>18100</v>
      </c>
      <c r="E2100">
        <v>3</v>
      </c>
    </row>
    <row r="2101" spans="1:5" x14ac:dyDescent="0.3">
      <c r="A2101" s="4">
        <v>24480</v>
      </c>
      <c r="B2101" s="4">
        <v>4</v>
      </c>
      <c r="D2101">
        <v>36790</v>
      </c>
      <c r="E2101">
        <v>3</v>
      </c>
    </row>
    <row r="2102" spans="1:5" x14ac:dyDescent="0.3">
      <c r="A2102" s="4">
        <v>16813</v>
      </c>
      <c r="B2102" s="4">
        <v>4</v>
      </c>
      <c r="D2102">
        <v>7500</v>
      </c>
      <c r="E2102">
        <v>3</v>
      </c>
    </row>
    <row r="2103" spans="1:5" x14ac:dyDescent="0.3">
      <c r="A2103" s="4">
        <v>21675</v>
      </c>
      <c r="B2103" s="4">
        <v>4</v>
      </c>
      <c r="D2103">
        <v>16529</v>
      </c>
      <c r="E2103">
        <v>3</v>
      </c>
    </row>
    <row r="2104" spans="1:5" x14ac:dyDescent="0.3">
      <c r="A2104" s="4">
        <v>20518</v>
      </c>
      <c r="B2104" s="4">
        <v>4</v>
      </c>
      <c r="D2104">
        <v>28164</v>
      </c>
      <c r="E2104">
        <v>3</v>
      </c>
    </row>
    <row r="2105" spans="1:5" x14ac:dyDescent="0.3">
      <c r="A2105" s="4">
        <v>34824</v>
      </c>
      <c r="B2105" s="4">
        <v>4</v>
      </c>
      <c r="D2105">
        <v>22585</v>
      </c>
      <c r="E2105">
        <v>3</v>
      </c>
    </row>
    <row r="2106" spans="1:5" x14ac:dyDescent="0.3">
      <c r="A2106" s="4">
        <v>34824</v>
      </c>
      <c r="B2106" s="4">
        <v>4</v>
      </c>
      <c r="D2106">
        <v>7500</v>
      </c>
      <c r="E2106">
        <v>3</v>
      </c>
    </row>
    <row r="2107" spans="1:5" x14ac:dyDescent="0.3">
      <c r="A2107" s="4">
        <v>33590</v>
      </c>
      <c r="B2107" s="4">
        <v>4</v>
      </c>
      <c r="D2107">
        <v>24884</v>
      </c>
      <c r="E2107">
        <v>3</v>
      </c>
    </row>
    <row r="2108" spans="1:5" x14ac:dyDescent="0.3">
      <c r="A2108" s="4">
        <v>34320</v>
      </c>
      <c r="B2108" s="4">
        <v>4</v>
      </c>
      <c r="D2108">
        <v>17323</v>
      </c>
      <c r="E2108">
        <v>3</v>
      </c>
    </row>
    <row r="2109" spans="1:5" x14ac:dyDescent="0.3">
      <c r="A2109" s="4">
        <v>30545</v>
      </c>
      <c r="B2109" s="4">
        <v>4</v>
      </c>
      <c r="D2109">
        <v>16014</v>
      </c>
      <c r="E2109">
        <v>3</v>
      </c>
    </row>
    <row r="2110" spans="1:5" x14ac:dyDescent="0.3">
      <c r="A2110" s="4">
        <v>23616</v>
      </c>
      <c r="B2110" s="4">
        <v>4</v>
      </c>
      <c r="D2110">
        <v>34738</v>
      </c>
      <c r="E2110">
        <v>3</v>
      </c>
    </row>
    <row r="2111" spans="1:5" x14ac:dyDescent="0.3">
      <c r="A2111" s="4">
        <v>25176</v>
      </c>
      <c r="B2111" s="4">
        <v>4</v>
      </c>
      <c r="D2111">
        <v>29938</v>
      </c>
      <c r="E2111">
        <v>3</v>
      </c>
    </row>
    <row r="2112" spans="1:5" x14ac:dyDescent="0.3">
      <c r="A2112" s="4">
        <v>17345</v>
      </c>
      <c r="B2112" s="4">
        <v>4</v>
      </c>
      <c r="D2112">
        <v>14918</v>
      </c>
      <c r="E2112">
        <v>3</v>
      </c>
    </row>
    <row r="2113" spans="1:5" x14ac:dyDescent="0.3">
      <c r="A2113" s="4">
        <v>23148</v>
      </c>
      <c r="B2113" s="4">
        <v>4</v>
      </c>
      <c r="D2113">
        <v>31385</v>
      </c>
      <c r="E2113">
        <v>3</v>
      </c>
    </row>
    <row r="2114" spans="1:5" x14ac:dyDescent="0.3">
      <c r="A2114" s="4">
        <v>33812</v>
      </c>
      <c r="B2114" s="4">
        <v>4</v>
      </c>
      <c r="D2114">
        <v>38590</v>
      </c>
      <c r="E2114">
        <v>3</v>
      </c>
    </row>
    <row r="2115" spans="1:5" x14ac:dyDescent="0.3">
      <c r="A2115" s="4">
        <v>14661</v>
      </c>
      <c r="B2115" s="4">
        <v>4</v>
      </c>
      <c r="D2115">
        <v>19986</v>
      </c>
      <c r="E2115">
        <v>3</v>
      </c>
    </row>
    <row r="2116" spans="1:5" x14ac:dyDescent="0.3">
      <c r="A2116" s="4">
        <v>36807</v>
      </c>
      <c r="B2116" s="4">
        <v>4</v>
      </c>
      <c r="D2116">
        <v>19986</v>
      </c>
      <c r="E2116">
        <v>3</v>
      </c>
    </row>
    <row r="2117" spans="1:5" x14ac:dyDescent="0.3">
      <c r="A2117" s="4">
        <v>42997</v>
      </c>
      <c r="B2117" s="4">
        <v>4</v>
      </c>
      <c r="D2117">
        <v>22123</v>
      </c>
      <c r="E2117">
        <v>3</v>
      </c>
    </row>
    <row r="2118" spans="1:5" x14ac:dyDescent="0.3">
      <c r="A2118" s="4">
        <v>15038</v>
      </c>
      <c r="B2118" s="4">
        <v>4</v>
      </c>
      <c r="D2118">
        <v>31859</v>
      </c>
      <c r="E2118">
        <v>3</v>
      </c>
    </row>
    <row r="2119" spans="1:5" x14ac:dyDescent="0.3">
      <c r="A2119" s="4">
        <v>26872</v>
      </c>
      <c r="B2119" s="4">
        <v>3</v>
      </c>
      <c r="D2119">
        <v>34421</v>
      </c>
      <c r="E2119">
        <v>3</v>
      </c>
    </row>
    <row r="2120" spans="1:5" x14ac:dyDescent="0.3">
      <c r="A2120" s="4">
        <v>27242</v>
      </c>
      <c r="B2120" s="4">
        <v>3</v>
      </c>
      <c r="D2120">
        <v>34421</v>
      </c>
      <c r="E2120">
        <v>3</v>
      </c>
    </row>
    <row r="2121" spans="1:5" x14ac:dyDescent="0.3">
      <c r="A2121" s="4">
        <v>31859</v>
      </c>
      <c r="B2121" s="4">
        <v>3</v>
      </c>
      <c r="D2121">
        <v>22448</v>
      </c>
      <c r="E2121">
        <v>3</v>
      </c>
    </row>
    <row r="2122" spans="1:5" x14ac:dyDescent="0.3">
      <c r="A2122" s="4">
        <v>37368</v>
      </c>
      <c r="B2122" s="4">
        <v>3</v>
      </c>
      <c r="D2122">
        <v>12571</v>
      </c>
      <c r="E2122">
        <v>3</v>
      </c>
    </row>
    <row r="2123" spans="1:5" x14ac:dyDescent="0.3">
      <c r="A2123" s="4">
        <v>24434</v>
      </c>
      <c r="B2123" s="4">
        <v>3</v>
      </c>
      <c r="D2123">
        <v>22304</v>
      </c>
      <c r="E2123">
        <v>3</v>
      </c>
    </row>
    <row r="2124" spans="1:5" x14ac:dyDescent="0.3">
      <c r="A2124" s="4">
        <v>18100</v>
      </c>
      <c r="B2124" s="4">
        <v>3</v>
      </c>
      <c r="D2124">
        <v>30822</v>
      </c>
      <c r="E2124">
        <v>3</v>
      </c>
    </row>
    <row r="2125" spans="1:5" x14ac:dyDescent="0.3">
      <c r="A2125" s="4">
        <v>36790</v>
      </c>
      <c r="B2125" s="4">
        <v>3</v>
      </c>
      <c r="D2125">
        <v>22701</v>
      </c>
      <c r="E2125">
        <v>2</v>
      </c>
    </row>
    <row r="2126" spans="1:5" x14ac:dyDescent="0.3">
      <c r="A2126" s="4">
        <v>7500</v>
      </c>
      <c r="B2126" s="4">
        <v>3</v>
      </c>
      <c r="D2126">
        <v>7500</v>
      </c>
      <c r="E2126">
        <v>2</v>
      </c>
    </row>
    <row r="2127" spans="1:5" x14ac:dyDescent="0.3">
      <c r="A2127" s="4">
        <v>16529</v>
      </c>
      <c r="B2127" s="4">
        <v>3</v>
      </c>
      <c r="D2127">
        <v>25130</v>
      </c>
      <c r="E2127">
        <v>2</v>
      </c>
    </row>
    <row r="2128" spans="1:5" x14ac:dyDescent="0.3">
      <c r="A2128" s="4">
        <v>28164</v>
      </c>
      <c r="B2128" s="4">
        <v>3</v>
      </c>
      <c r="D2128">
        <v>20981</v>
      </c>
      <c r="E2128">
        <v>2</v>
      </c>
    </row>
    <row r="2129" spans="1:5" x14ac:dyDescent="0.3">
      <c r="A2129" s="4">
        <v>22585</v>
      </c>
      <c r="B2129" s="4">
        <v>3</v>
      </c>
      <c r="D2129">
        <v>37406</v>
      </c>
      <c r="E2129">
        <v>2</v>
      </c>
    </row>
    <row r="2130" spans="1:5" x14ac:dyDescent="0.3">
      <c r="A2130" s="4">
        <v>7500</v>
      </c>
      <c r="B2130" s="4">
        <v>3</v>
      </c>
      <c r="D2130">
        <v>30093</v>
      </c>
      <c r="E2130">
        <v>2</v>
      </c>
    </row>
    <row r="2131" spans="1:5" x14ac:dyDescent="0.3">
      <c r="A2131" s="4">
        <v>24884</v>
      </c>
      <c r="B2131" s="4">
        <v>3</v>
      </c>
      <c r="D2131">
        <v>4861</v>
      </c>
      <c r="E2131">
        <v>2</v>
      </c>
    </row>
    <row r="2132" spans="1:5" x14ac:dyDescent="0.3">
      <c r="A2132" s="4">
        <v>17323</v>
      </c>
      <c r="B2132" s="4">
        <v>3</v>
      </c>
      <c r="D2132">
        <v>26487</v>
      </c>
      <c r="E2132">
        <v>2</v>
      </c>
    </row>
    <row r="2133" spans="1:5" x14ac:dyDescent="0.3">
      <c r="A2133" s="4">
        <v>16014</v>
      </c>
      <c r="B2133" s="4">
        <v>3</v>
      </c>
      <c r="D2133">
        <v>19789</v>
      </c>
      <c r="E2133">
        <v>2</v>
      </c>
    </row>
    <row r="2134" spans="1:5" x14ac:dyDescent="0.3">
      <c r="A2134" s="4">
        <v>34738</v>
      </c>
      <c r="B2134" s="4">
        <v>3</v>
      </c>
      <c r="D2134">
        <v>19346</v>
      </c>
      <c r="E2134">
        <v>2</v>
      </c>
    </row>
    <row r="2135" spans="1:5" x14ac:dyDescent="0.3">
      <c r="A2135" s="4">
        <v>29938</v>
      </c>
      <c r="B2135" s="4">
        <v>3</v>
      </c>
      <c r="D2135">
        <v>13084</v>
      </c>
      <c r="E2135">
        <v>2</v>
      </c>
    </row>
    <row r="2136" spans="1:5" x14ac:dyDescent="0.3">
      <c r="A2136" s="4">
        <v>14918</v>
      </c>
      <c r="B2136" s="4">
        <v>3</v>
      </c>
      <c r="D2136">
        <v>25965</v>
      </c>
      <c r="E2136">
        <v>2</v>
      </c>
    </row>
    <row r="2137" spans="1:5" x14ac:dyDescent="0.3">
      <c r="A2137" s="4">
        <v>31385</v>
      </c>
      <c r="B2137" s="4">
        <v>3</v>
      </c>
      <c r="D2137">
        <v>19414</v>
      </c>
      <c r="E2137">
        <v>2</v>
      </c>
    </row>
    <row r="2138" spans="1:5" x14ac:dyDescent="0.3">
      <c r="A2138" s="4">
        <v>38590</v>
      </c>
      <c r="B2138" s="4">
        <v>3</v>
      </c>
      <c r="D2138">
        <v>17003</v>
      </c>
      <c r="E2138">
        <v>2</v>
      </c>
    </row>
    <row r="2139" spans="1:5" x14ac:dyDescent="0.3">
      <c r="A2139" s="4">
        <v>19986</v>
      </c>
      <c r="B2139" s="4">
        <v>3</v>
      </c>
      <c r="D2139">
        <v>20587</v>
      </c>
      <c r="E2139">
        <v>2</v>
      </c>
    </row>
    <row r="2140" spans="1:5" x14ac:dyDescent="0.3">
      <c r="A2140" s="4">
        <v>19986</v>
      </c>
      <c r="B2140" s="4">
        <v>3</v>
      </c>
      <c r="D2140">
        <v>20587</v>
      </c>
      <c r="E2140">
        <v>2</v>
      </c>
    </row>
    <row r="2141" spans="1:5" x14ac:dyDescent="0.3">
      <c r="A2141" s="4">
        <v>22123</v>
      </c>
      <c r="B2141" s="4">
        <v>3</v>
      </c>
      <c r="D2141">
        <v>14188</v>
      </c>
      <c r="E2141">
        <v>2</v>
      </c>
    </row>
    <row r="2142" spans="1:5" x14ac:dyDescent="0.3">
      <c r="A2142" s="4">
        <v>31859</v>
      </c>
      <c r="B2142" s="4">
        <v>3</v>
      </c>
      <c r="D2142">
        <v>18746</v>
      </c>
      <c r="E2142">
        <v>2</v>
      </c>
    </row>
    <row r="2143" spans="1:5" x14ac:dyDescent="0.3">
      <c r="A2143" s="4">
        <v>34421</v>
      </c>
      <c r="B2143" s="4">
        <v>3</v>
      </c>
      <c r="D2143">
        <v>18978</v>
      </c>
      <c r="E2143">
        <v>2</v>
      </c>
    </row>
    <row r="2144" spans="1:5" x14ac:dyDescent="0.3">
      <c r="A2144" s="4">
        <v>34421</v>
      </c>
      <c r="B2144" s="4">
        <v>3</v>
      </c>
      <c r="D2144">
        <v>16531</v>
      </c>
      <c r="E2144">
        <v>2</v>
      </c>
    </row>
    <row r="2145" spans="1:5" x14ac:dyDescent="0.3">
      <c r="A2145" s="4">
        <v>22448</v>
      </c>
      <c r="B2145" s="4">
        <v>3</v>
      </c>
      <c r="D2145">
        <v>13724</v>
      </c>
      <c r="E2145">
        <v>2</v>
      </c>
    </row>
    <row r="2146" spans="1:5" x14ac:dyDescent="0.3">
      <c r="A2146" s="4">
        <v>12571</v>
      </c>
      <c r="B2146" s="4">
        <v>3</v>
      </c>
      <c r="D2146">
        <v>22634</v>
      </c>
      <c r="E2146">
        <v>2</v>
      </c>
    </row>
    <row r="2147" spans="1:5" x14ac:dyDescent="0.3">
      <c r="A2147" s="4">
        <v>22304</v>
      </c>
      <c r="B2147" s="4">
        <v>3</v>
      </c>
      <c r="D2147">
        <v>22634</v>
      </c>
      <c r="E2147">
        <v>2</v>
      </c>
    </row>
    <row r="2148" spans="1:5" x14ac:dyDescent="0.3">
      <c r="A2148" s="4">
        <v>30822</v>
      </c>
      <c r="B2148" s="4">
        <v>3</v>
      </c>
      <c r="D2148">
        <v>23957</v>
      </c>
      <c r="E2148">
        <v>2</v>
      </c>
    </row>
    <row r="2149" spans="1:5" x14ac:dyDescent="0.3">
      <c r="A2149" s="4">
        <v>22701</v>
      </c>
      <c r="B2149" s="4">
        <v>2</v>
      </c>
      <c r="D2149">
        <v>25410</v>
      </c>
      <c r="E2149">
        <v>2</v>
      </c>
    </row>
    <row r="2150" spans="1:5" x14ac:dyDescent="0.3">
      <c r="A2150" s="4">
        <v>7500</v>
      </c>
      <c r="B2150" s="4">
        <v>2</v>
      </c>
      <c r="D2150">
        <v>19107</v>
      </c>
      <c r="E2150">
        <v>2</v>
      </c>
    </row>
    <row r="2151" spans="1:5" x14ac:dyDescent="0.3">
      <c r="A2151" s="4">
        <v>25130</v>
      </c>
      <c r="B2151" s="4">
        <v>2</v>
      </c>
      <c r="D2151">
        <v>26228</v>
      </c>
      <c r="E2151">
        <v>2</v>
      </c>
    </row>
    <row r="2152" spans="1:5" x14ac:dyDescent="0.3">
      <c r="A2152" s="4">
        <v>20981</v>
      </c>
      <c r="B2152" s="4">
        <v>2</v>
      </c>
      <c r="D2152">
        <v>10404</v>
      </c>
      <c r="E2152">
        <v>2</v>
      </c>
    </row>
    <row r="2153" spans="1:5" x14ac:dyDescent="0.3">
      <c r="A2153" s="4">
        <v>37406</v>
      </c>
      <c r="B2153" s="4">
        <v>2</v>
      </c>
      <c r="D2153">
        <v>31163</v>
      </c>
      <c r="E2153">
        <v>2</v>
      </c>
    </row>
    <row r="2154" spans="1:5" x14ac:dyDescent="0.3">
      <c r="A2154" s="4">
        <v>30093</v>
      </c>
      <c r="B2154" s="4">
        <v>2</v>
      </c>
      <c r="D2154">
        <v>31163</v>
      </c>
      <c r="E2154">
        <v>2</v>
      </c>
    </row>
    <row r="2155" spans="1:5" x14ac:dyDescent="0.3">
      <c r="A2155" s="4">
        <v>4861</v>
      </c>
      <c r="B2155" s="4">
        <v>2</v>
      </c>
      <c r="D2155">
        <v>3502</v>
      </c>
      <c r="E2155">
        <v>2</v>
      </c>
    </row>
    <row r="2156" spans="1:5" x14ac:dyDescent="0.3">
      <c r="A2156" s="4">
        <v>26487</v>
      </c>
      <c r="B2156" s="4">
        <v>2</v>
      </c>
      <c r="D2156">
        <v>24367</v>
      </c>
      <c r="E2156">
        <v>2</v>
      </c>
    </row>
    <row r="2157" spans="1:5" x14ac:dyDescent="0.3">
      <c r="A2157" s="4">
        <v>19789</v>
      </c>
      <c r="B2157" s="4">
        <v>2</v>
      </c>
      <c r="D2157">
        <v>40246</v>
      </c>
      <c r="E2157">
        <v>2</v>
      </c>
    </row>
    <row r="2158" spans="1:5" x14ac:dyDescent="0.3">
      <c r="A2158" s="4">
        <v>19346</v>
      </c>
      <c r="B2158" s="4">
        <v>2</v>
      </c>
      <c r="D2158">
        <v>23442</v>
      </c>
      <c r="E2158">
        <v>2</v>
      </c>
    </row>
    <row r="2159" spans="1:5" x14ac:dyDescent="0.3">
      <c r="A2159" s="4">
        <v>13084</v>
      </c>
      <c r="B2159" s="4">
        <v>2</v>
      </c>
      <c r="D2159">
        <v>25008</v>
      </c>
      <c r="E2159">
        <v>2</v>
      </c>
    </row>
    <row r="2160" spans="1:5" x14ac:dyDescent="0.3">
      <c r="A2160" s="4">
        <v>25965</v>
      </c>
      <c r="B2160" s="4">
        <v>2</v>
      </c>
      <c r="D2160">
        <v>18492</v>
      </c>
      <c r="E2160">
        <v>2</v>
      </c>
    </row>
    <row r="2161" spans="1:5" x14ac:dyDescent="0.3">
      <c r="A2161" s="4">
        <v>19414</v>
      </c>
      <c r="B2161" s="4">
        <v>2</v>
      </c>
      <c r="D2161">
        <v>19419</v>
      </c>
      <c r="E2161">
        <v>2</v>
      </c>
    </row>
    <row r="2162" spans="1:5" x14ac:dyDescent="0.3">
      <c r="A2162" s="4">
        <v>17003</v>
      </c>
      <c r="B2162" s="4">
        <v>2</v>
      </c>
      <c r="D2162">
        <v>31615</v>
      </c>
      <c r="E2162">
        <v>2</v>
      </c>
    </row>
    <row r="2163" spans="1:5" x14ac:dyDescent="0.3">
      <c r="A2163" s="4">
        <v>20587</v>
      </c>
      <c r="B2163" s="4">
        <v>2</v>
      </c>
      <c r="D2163">
        <v>17688</v>
      </c>
      <c r="E2163">
        <v>2</v>
      </c>
    </row>
    <row r="2164" spans="1:5" x14ac:dyDescent="0.3">
      <c r="A2164" s="4">
        <v>20587</v>
      </c>
      <c r="B2164" s="4">
        <v>2</v>
      </c>
      <c r="D2164">
        <v>156924</v>
      </c>
      <c r="E2164">
        <v>2</v>
      </c>
    </row>
    <row r="2165" spans="1:5" x14ac:dyDescent="0.3">
      <c r="A2165" s="4">
        <v>14188</v>
      </c>
      <c r="B2165" s="4">
        <v>2</v>
      </c>
      <c r="D2165">
        <v>22280</v>
      </c>
      <c r="E2165">
        <v>2</v>
      </c>
    </row>
    <row r="2166" spans="1:5" x14ac:dyDescent="0.3">
      <c r="A2166" s="4">
        <v>18746</v>
      </c>
      <c r="B2166" s="4">
        <v>2</v>
      </c>
      <c r="D2166">
        <v>38285</v>
      </c>
      <c r="E2166">
        <v>2</v>
      </c>
    </row>
    <row r="2167" spans="1:5" x14ac:dyDescent="0.3">
      <c r="A2167" s="4">
        <v>18978</v>
      </c>
      <c r="B2167" s="4">
        <v>2</v>
      </c>
      <c r="D2167">
        <v>18351</v>
      </c>
      <c r="E2167">
        <v>1</v>
      </c>
    </row>
    <row r="2168" spans="1:5" x14ac:dyDescent="0.3">
      <c r="A2168" s="4">
        <v>16531</v>
      </c>
      <c r="B2168" s="4">
        <v>2</v>
      </c>
      <c r="D2168">
        <v>23830</v>
      </c>
      <c r="E2168">
        <v>1</v>
      </c>
    </row>
    <row r="2169" spans="1:5" x14ac:dyDescent="0.3">
      <c r="A2169" s="4">
        <v>13724</v>
      </c>
      <c r="B2169" s="4">
        <v>2</v>
      </c>
      <c r="D2169">
        <v>30467</v>
      </c>
      <c r="E2169">
        <v>1</v>
      </c>
    </row>
    <row r="2170" spans="1:5" x14ac:dyDescent="0.3">
      <c r="A2170" s="4">
        <v>22634</v>
      </c>
      <c r="B2170" s="4">
        <v>2</v>
      </c>
      <c r="D2170">
        <v>15759</v>
      </c>
      <c r="E2170">
        <v>1</v>
      </c>
    </row>
    <row r="2171" spans="1:5" x14ac:dyDescent="0.3">
      <c r="A2171" s="4">
        <v>22634</v>
      </c>
      <c r="B2171" s="4">
        <v>2</v>
      </c>
      <c r="D2171">
        <v>26326</v>
      </c>
      <c r="E2171">
        <v>1</v>
      </c>
    </row>
    <row r="2172" spans="1:5" x14ac:dyDescent="0.3">
      <c r="A2172" s="4">
        <v>23957</v>
      </c>
      <c r="B2172" s="4">
        <v>2</v>
      </c>
      <c r="D2172">
        <v>15253</v>
      </c>
      <c r="E2172">
        <v>1</v>
      </c>
    </row>
    <row r="2173" spans="1:5" x14ac:dyDescent="0.3">
      <c r="A2173" s="4">
        <v>25410</v>
      </c>
      <c r="B2173" s="4">
        <v>2</v>
      </c>
      <c r="D2173">
        <v>27190</v>
      </c>
      <c r="E2173">
        <v>1</v>
      </c>
    </row>
    <row r="2174" spans="1:5" x14ac:dyDescent="0.3">
      <c r="A2174" s="4">
        <v>19107</v>
      </c>
      <c r="B2174" s="4">
        <v>2</v>
      </c>
      <c r="D2174">
        <v>157146</v>
      </c>
      <c r="E2174">
        <v>1</v>
      </c>
    </row>
    <row r="2175" spans="1:5" x14ac:dyDescent="0.3">
      <c r="A2175" s="4">
        <v>26228</v>
      </c>
      <c r="B2175" s="4">
        <v>2</v>
      </c>
      <c r="D2175">
        <v>25707</v>
      </c>
      <c r="E2175">
        <v>1</v>
      </c>
    </row>
    <row r="2176" spans="1:5" x14ac:dyDescent="0.3">
      <c r="A2176" s="4">
        <v>10404</v>
      </c>
      <c r="B2176" s="4">
        <v>2</v>
      </c>
      <c r="D2176">
        <v>18227</v>
      </c>
      <c r="E2176">
        <v>1</v>
      </c>
    </row>
    <row r="2177" spans="1:5" x14ac:dyDescent="0.3">
      <c r="A2177" s="4">
        <v>31163</v>
      </c>
      <c r="B2177" s="4">
        <v>2</v>
      </c>
      <c r="D2177">
        <v>8940</v>
      </c>
      <c r="E2177">
        <v>1</v>
      </c>
    </row>
    <row r="2178" spans="1:5" x14ac:dyDescent="0.3">
      <c r="A2178" s="4">
        <v>31163</v>
      </c>
      <c r="B2178" s="4">
        <v>2</v>
      </c>
      <c r="D2178">
        <v>26751</v>
      </c>
      <c r="E2178">
        <v>1</v>
      </c>
    </row>
    <row r="2179" spans="1:5" x14ac:dyDescent="0.3">
      <c r="A2179" s="4">
        <v>3502</v>
      </c>
      <c r="B2179" s="4">
        <v>2</v>
      </c>
      <c r="D2179">
        <v>25252</v>
      </c>
      <c r="E2179">
        <v>1</v>
      </c>
    </row>
    <row r="2180" spans="1:5" x14ac:dyDescent="0.3">
      <c r="A2180" s="4">
        <v>24367</v>
      </c>
      <c r="B2180" s="4">
        <v>2</v>
      </c>
      <c r="D2180">
        <v>15862</v>
      </c>
      <c r="E2180">
        <v>1</v>
      </c>
    </row>
    <row r="2181" spans="1:5" x14ac:dyDescent="0.3">
      <c r="A2181" s="4">
        <v>40246</v>
      </c>
      <c r="B2181" s="4">
        <v>2</v>
      </c>
      <c r="D2181">
        <v>21063</v>
      </c>
      <c r="E2181">
        <v>1</v>
      </c>
    </row>
    <row r="2182" spans="1:5" x14ac:dyDescent="0.3">
      <c r="A2182" s="4">
        <v>23442</v>
      </c>
      <c r="B2182" s="4">
        <v>2</v>
      </c>
      <c r="D2182">
        <v>21918</v>
      </c>
      <c r="E2182">
        <v>1</v>
      </c>
    </row>
    <row r="2183" spans="1:5" x14ac:dyDescent="0.3">
      <c r="A2183" s="4">
        <v>25008</v>
      </c>
      <c r="B2183" s="4">
        <v>2</v>
      </c>
      <c r="D2183">
        <v>2447</v>
      </c>
      <c r="E2183">
        <v>1</v>
      </c>
    </row>
    <row r="2184" spans="1:5" x14ac:dyDescent="0.3">
      <c r="A2184" s="4">
        <v>18492</v>
      </c>
      <c r="B2184" s="4">
        <v>2</v>
      </c>
      <c r="D2184">
        <v>25315</v>
      </c>
      <c r="E2184">
        <v>1</v>
      </c>
    </row>
    <row r="2185" spans="1:5" x14ac:dyDescent="0.3">
      <c r="A2185" s="4">
        <v>19419</v>
      </c>
      <c r="B2185" s="4">
        <v>2</v>
      </c>
      <c r="D2185">
        <v>28389</v>
      </c>
      <c r="E2185">
        <v>1</v>
      </c>
    </row>
    <row r="2186" spans="1:5" x14ac:dyDescent="0.3">
      <c r="A2186" s="4">
        <v>31615</v>
      </c>
      <c r="B2186" s="4">
        <v>2</v>
      </c>
      <c r="D2186">
        <v>16581</v>
      </c>
      <c r="E2186">
        <v>1</v>
      </c>
    </row>
    <row r="2187" spans="1:5" x14ac:dyDescent="0.3">
      <c r="A2187" s="4">
        <v>17688</v>
      </c>
      <c r="B2187" s="4">
        <v>2</v>
      </c>
      <c r="D2187">
        <v>24882</v>
      </c>
      <c r="E2187">
        <v>1</v>
      </c>
    </row>
    <row r="2188" spans="1:5" x14ac:dyDescent="0.3">
      <c r="A2188" s="4">
        <v>156924</v>
      </c>
      <c r="B2188" s="4">
        <v>2</v>
      </c>
      <c r="D2188">
        <v>24882</v>
      </c>
      <c r="E2188">
        <v>1</v>
      </c>
    </row>
    <row r="2189" spans="1:5" x14ac:dyDescent="0.3">
      <c r="A2189" s="4">
        <v>22280</v>
      </c>
      <c r="B2189" s="4">
        <v>2</v>
      </c>
      <c r="D2189">
        <v>15287</v>
      </c>
      <c r="E2189">
        <v>1</v>
      </c>
    </row>
    <row r="2190" spans="1:5" x14ac:dyDescent="0.3">
      <c r="A2190" s="4">
        <v>38285</v>
      </c>
      <c r="B2190" s="4">
        <v>2</v>
      </c>
      <c r="D2190">
        <v>15287</v>
      </c>
      <c r="E2190">
        <v>1</v>
      </c>
    </row>
    <row r="2191" spans="1:5" x14ac:dyDescent="0.3">
      <c r="A2191" s="4">
        <v>18351</v>
      </c>
      <c r="B2191" s="4">
        <v>1</v>
      </c>
      <c r="D2191">
        <v>27038</v>
      </c>
      <c r="E2191">
        <v>1</v>
      </c>
    </row>
    <row r="2192" spans="1:5" x14ac:dyDescent="0.3">
      <c r="A2192" s="4">
        <v>23830</v>
      </c>
      <c r="B2192" s="4">
        <v>1</v>
      </c>
      <c r="D2192">
        <v>1730</v>
      </c>
      <c r="E2192">
        <v>1</v>
      </c>
    </row>
    <row r="2193" spans="1:5" x14ac:dyDescent="0.3">
      <c r="A2193" s="4">
        <v>30467</v>
      </c>
      <c r="B2193" s="4">
        <v>1</v>
      </c>
      <c r="D2193">
        <v>16005</v>
      </c>
      <c r="E2193">
        <v>1</v>
      </c>
    </row>
    <row r="2194" spans="1:5" x14ac:dyDescent="0.3">
      <c r="A2194" s="4">
        <v>15759</v>
      </c>
      <c r="B2194" s="4">
        <v>1</v>
      </c>
      <c r="D2194">
        <v>25721</v>
      </c>
      <c r="E2194">
        <v>1</v>
      </c>
    </row>
    <row r="2195" spans="1:5" x14ac:dyDescent="0.3">
      <c r="A2195" s="4">
        <v>26326</v>
      </c>
      <c r="B2195" s="4">
        <v>1</v>
      </c>
      <c r="D2195">
        <v>21282</v>
      </c>
      <c r="E2195">
        <v>1</v>
      </c>
    </row>
    <row r="2196" spans="1:5" x14ac:dyDescent="0.3">
      <c r="A2196" s="4">
        <v>15253</v>
      </c>
      <c r="B2196" s="4">
        <v>1</v>
      </c>
      <c r="D2196">
        <v>28249</v>
      </c>
      <c r="E2196">
        <v>1</v>
      </c>
    </row>
    <row r="2197" spans="1:5" x14ac:dyDescent="0.3">
      <c r="A2197" s="4">
        <v>27190</v>
      </c>
      <c r="B2197" s="4">
        <v>1</v>
      </c>
      <c r="D2197">
        <v>28249</v>
      </c>
      <c r="E2197">
        <v>1</v>
      </c>
    </row>
    <row r="2198" spans="1:5" x14ac:dyDescent="0.3">
      <c r="A2198" s="4">
        <v>157146</v>
      </c>
      <c r="B2198" s="4">
        <v>1</v>
      </c>
      <c r="D2198">
        <v>153924</v>
      </c>
      <c r="E2198">
        <v>1</v>
      </c>
    </row>
    <row r="2199" spans="1:5" x14ac:dyDescent="0.3">
      <c r="A2199" s="4">
        <v>25707</v>
      </c>
      <c r="B2199" s="4">
        <v>1</v>
      </c>
      <c r="D2199">
        <v>25443</v>
      </c>
      <c r="E2199">
        <v>1</v>
      </c>
    </row>
    <row r="2200" spans="1:5" x14ac:dyDescent="0.3">
      <c r="A2200" s="4">
        <v>18227</v>
      </c>
      <c r="B2200" s="4">
        <v>1</v>
      </c>
      <c r="D2200">
        <v>24336</v>
      </c>
      <c r="E2200">
        <v>1</v>
      </c>
    </row>
    <row r="2201" spans="1:5" x14ac:dyDescent="0.3">
      <c r="A2201" s="4">
        <v>8940</v>
      </c>
      <c r="B2201" s="4">
        <v>1</v>
      </c>
      <c r="D2201">
        <v>24594</v>
      </c>
      <c r="E2201">
        <v>1</v>
      </c>
    </row>
    <row r="2202" spans="1:5" x14ac:dyDescent="0.3">
      <c r="A2202" s="4">
        <v>26751</v>
      </c>
      <c r="B2202" s="4">
        <v>1</v>
      </c>
      <c r="D2202">
        <v>24594</v>
      </c>
      <c r="E2202">
        <v>1</v>
      </c>
    </row>
    <row r="2203" spans="1:5" x14ac:dyDescent="0.3">
      <c r="A2203" s="4">
        <v>25252</v>
      </c>
      <c r="B2203" s="4">
        <v>1</v>
      </c>
      <c r="D2203">
        <v>7500</v>
      </c>
      <c r="E2203">
        <v>1</v>
      </c>
    </row>
    <row r="2204" spans="1:5" x14ac:dyDescent="0.3">
      <c r="A2204" s="4">
        <v>15862</v>
      </c>
      <c r="B2204" s="4">
        <v>1</v>
      </c>
      <c r="D2204">
        <v>11448</v>
      </c>
      <c r="E2204">
        <v>0</v>
      </c>
    </row>
    <row r="2205" spans="1:5" x14ac:dyDescent="0.3">
      <c r="A2205" s="4">
        <v>21063</v>
      </c>
      <c r="B2205" s="4">
        <v>1</v>
      </c>
      <c r="D2205">
        <v>27733</v>
      </c>
      <c r="E2205">
        <v>0</v>
      </c>
    </row>
    <row r="2206" spans="1:5" x14ac:dyDescent="0.3">
      <c r="A2206" s="4">
        <v>21918</v>
      </c>
      <c r="B2206" s="4">
        <v>1</v>
      </c>
      <c r="D2206">
        <v>9548</v>
      </c>
      <c r="E2206">
        <v>0</v>
      </c>
    </row>
    <row r="2207" spans="1:5" x14ac:dyDescent="0.3">
      <c r="A2207" s="4">
        <v>2447</v>
      </c>
      <c r="B2207" s="4">
        <v>1</v>
      </c>
      <c r="D2207">
        <v>15033</v>
      </c>
      <c r="E2207">
        <v>0</v>
      </c>
    </row>
    <row r="2208" spans="1:5" x14ac:dyDescent="0.3">
      <c r="A2208" s="4">
        <v>25315</v>
      </c>
      <c r="B2208" s="4">
        <v>1</v>
      </c>
      <c r="D2208">
        <v>17487</v>
      </c>
      <c r="E2208">
        <v>0</v>
      </c>
    </row>
    <row r="2209" spans="1:5" x14ac:dyDescent="0.3">
      <c r="A2209" s="4">
        <v>28389</v>
      </c>
      <c r="B2209" s="4">
        <v>1</v>
      </c>
      <c r="D2209">
        <v>22390</v>
      </c>
      <c r="E2209">
        <v>0</v>
      </c>
    </row>
    <row r="2210" spans="1:5" x14ac:dyDescent="0.3">
      <c r="A2210" s="4">
        <v>16581</v>
      </c>
      <c r="B2210" s="4">
        <v>1</v>
      </c>
      <c r="D2210">
        <v>26868</v>
      </c>
      <c r="E2210">
        <v>0</v>
      </c>
    </row>
    <row r="2211" spans="1:5" x14ac:dyDescent="0.3">
      <c r="A2211" s="4">
        <v>24882</v>
      </c>
      <c r="B2211" s="4">
        <v>1</v>
      </c>
      <c r="D2211">
        <v>20194</v>
      </c>
      <c r="E2211">
        <v>0</v>
      </c>
    </row>
    <row r="2212" spans="1:5" x14ac:dyDescent="0.3">
      <c r="A2212" s="4">
        <v>24882</v>
      </c>
      <c r="B2212" s="4">
        <v>1</v>
      </c>
      <c r="D2212">
        <v>23295</v>
      </c>
      <c r="E2212">
        <v>0</v>
      </c>
    </row>
    <row r="2213" spans="1:5" x14ac:dyDescent="0.3">
      <c r="A2213" s="4">
        <v>15287</v>
      </c>
      <c r="B2213" s="4">
        <v>1</v>
      </c>
      <c r="D2213">
        <v>14421</v>
      </c>
      <c r="E2213">
        <v>0</v>
      </c>
    </row>
    <row r="2214" spans="1:5" x14ac:dyDescent="0.3">
      <c r="A2214" s="4">
        <v>15287</v>
      </c>
      <c r="B2214" s="4">
        <v>1</v>
      </c>
      <c r="D2214">
        <v>7500</v>
      </c>
      <c r="E2214">
        <v>0</v>
      </c>
    </row>
    <row r="2215" spans="1:5" x14ac:dyDescent="0.3">
      <c r="A2215" s="4">
        <v>27038</v>
      </c>
      <c r="B2215" s="4">
        <v>1</v>
      </c>
      <c r="D2215">
        <v>20130</v>
      </c>
      <c r="E2215">
        <v>0</v>
      </c>
    </row>
    <row r="2216" spans="1:5" x14ac:dyDescent="0.3">
      <c r="A2216" s="4">
        <v>1730</v>
      </c>
      <c r="B2216" s="4">
        <v>1</v>
      </c>
      <c r="D2216">
        <v>20130</v>
      </c>
      <c r="E2216">
        <v>0</v>
      </c>
    </row>
    <row r="2217" spans="1:5" x14ac:dyDescent="0.3">
      <c r="A2217" s="4">
        <v>16005</v>
      </c>
      <c r="B2217" s="4">
        <v>1</v>
      </c>
    </row>
    <row r="2218" spans="1:5" x14ac:dyDescent="0.3">
      <c r="A2218" s="4">
        <v>25721</v>
      </c>
      <c r="B2218" s="4">
        <v>1</v>
      </c>
    </row>
    <row r="2219" spans="1:5" x14ac:dyDescent="0.3">
      <c r="A2219" s="4">
        <v>21282</v>
      </c>
      <c r="B2219" s="4">
        <v>1</v>
      </c>
    </row>
    <row r="2220" spans="1:5" x14ac:dyDescent="0.3">
      <c r="A2220" s="4">
        <v>28249</v>
      </c>
      <c r="B2220" s="4">
        <v>1</v>
      </c>
    </row>
    <row r="2221" spans="1:5" x14ac:dyDescent="0.3">
      <c r="A2221" s="4">
        <v>28249</v>
      </c>
      <c r="B2221" s="4">
        <v>1</v>
      </c>
    </row>
    <row r="2222" spans="1:5" x14ac:dyDescent="0.3">
      <c r="A2222" s="4">
        <v>153924</v>
      </c>
      <c r="B2222" s="4">
        <v>1</v>
      </c>
    </row>
    <row r="2223" spans="1:5" x14ac:dyDescent="0.3">
      <c r="A2223" s="4">
        <v>25443</v>
      </c>
      <c r="B2223" s="4">
        <v>1</v>
      </c>
    </row>
    <row r="2224" spans="1:5" x14ac:dyDescent="0.3">
      <c r="A2224" s="4">
        <v>24336</v>
      </c>
      <c r="B2224" s="4">
        <v>1</v>
      </c>
    </row>
    <row r="2225" spans="1:2" x14ac:dyDescent="0.3">
      <c r="A2225" s="4">
        <v>24594</v>
      </c>
      <c r="B2225" s="4">
        <v>1</v>
      </c>
    </row>
    <row r="2226" spans="1:2" x14ac:dyDescent="0.3">
      <c r="A2226" s="4">
        <v>24594</v>
      </c>
      <c r="B2226" s="4">
        <v>1</v>
      </c>
    </row>
    <row r="2227" spans="1:2" x14ac:dyDescent="0.3">
      <c r="A2227" s="4">
        <v>7500</v>
      </c>
      <c r="B2227" s="4">
        <v>1</v>
      </c>
    </row>
    <row r="2228" spans="1:2" x14ac:dyDescent="0.3">
      <c r="A2228" s="4">
        <v>11448</v>
      </c>
      <c r="B2228" s="4">
        <v>0</v>
      </c>
    </row>
    <row r="2229" spans="1:2" x14ac:dyDescent="0.3">
      <c r="A2229" s="4">
        <v>27733</v>
      </c>
      <c r="B2229" s="4">
        <v>0</v>
      </c>
    </row>
    <row r="2230" spans="1:2" x14ac:dyDescent="0.3">
      <c r="A2230" s="4">
        <v>9548</v>
      </c>
      <c r="B2230" s="4">
        <v>0</v>
      </c>
    </row>
    <row r="2231" spans="1:2" x14ac:dyDescent="0.3">
      <c r="A2231" s="4">
        <v>15033</v>
      </c>
      <c r="B2231" s="4">
        <v>0</v>
      </c>
    </row>
    <row r="2232" spans="1:2" x14ac:dyDescent="0.3">
      <c r="A2232" s="4">
        <v>17487</v>
      </c>
      <c r="B2232" s="4">
        <v>0</v>
      </c>
    </row>
    <row r="2233" spans="1:2" x14ac:dyDescent="0.3">
      <c r="A2233" s="4">
        <v>22390</v>
      </c>
      <c r="B2233" s="4">
        <v>0</v>
      </c>
    </row>
    <row r="2234" spans="1:2" x14ac:dyDescent="0.3">
      <c r="A2234" s="4">
        <v>26868</v>
      </c>
      <c r="B2234" s="4">
        <v>0</v>
      </c>
    </row>
    <row r="2235" spans="1:2" x14ac:dyDescent="0.3">
      <c r="A2235" s="4">
        <v>20194</v>
      </c>
      <c r="B2235" s="4">
        <v>0</v>
      </c>
    </row>
    <row r="2236" spans="1:2" x14ac:dyDescent="0.3">
      <c r="A2236" s="4">
        <v>23295</v>
      </c>
      <c r="B2236" s="4">
        <v>0</v>
      </c>
    </row>
    <row r="2237" spans="1:2" x14ac:dyDescent="0.3">
      <c r="A2237" s="4">
        <v>14421</v>
      </c>
      <c r="B2237" s="4">
        <v>0</v>
      </c>
    </row>
    <row r="2238" spans="1:2" x14ac:dyDescent="0.3">
      <c r="A2238" s="4">
        <v>7500</v>
      </c>
      <c r="B2238" s="4">
        <v>0</v>
      </c>
    </row>
    <row r="2239" spans="1:2" x14ac:dyDescent="0.3">
      <c r="A2239" s="4">
        <v>20130</v>
      </c>
      <c r="B2239" s="4">
        <v>0</v>
      </c>
    </row>
    <row r="2240" spans="1:2" x14ac:dyDescent="0.3">
      <c r="A2240" s="4">
        <v>20130</v>
      </c>
      <c r="B2240" s="4">
        <v>0</v>
      </c>
    </row>
  </sheetData>
  <autoFilter ref="A1:B2240" xr:uid="{2357432E-9FF5-4031-A1D3-560EACF8A41E}">
    <filterColumn colId="0">
      <customFilters>
        <customFilter operator="notEqual" val=" "/>
      </customFilters>
    </filterColumn>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EC9648-13BA-4DE0-8672-42B221F6068C}">
  <dimension ref="A1:B2241"/>
  <sheetViews>
    <sheetView workbookViewId="0">
      <selection activeCell="R489" sqref="R489:R1159"/>
    </sheetView>
  </sheetViews>
  <sheetFormatPr defaultRowHeight="14.4" x14ac:dyDescent="0.3"/>
  <cols>
    <col min="1" max="1" width="10.33203125" customWidth="1"/>
    <col min="2" max="2" width="12" style="4" customWidth="1"/>
  </cols>
  <sheetData>
    <row r="1" spans="1:2" ht="28.8" x14ac:dyDescent="0.3">
      <c r="A1" s="8" t="s">
        <v>24</v>
      </c>
      <c r="B1" s="9" t="s">
        <v>17</v>
      </c>
    </row>
    <row r="2" spans="1:2" x14ac:dyDescent="0.3">
      <c r="A2">
        <v>3</v>
      </c>
      <c r="B2" s="4">
        <v>9</v>
      </c>
    </row>
    <row r="3" spans="1:2" x14ac:dyDescent="0.3">
      <c r="A3">
        <v>0</v>
      </c>
      <c r="B3" s="4">
        <v>85</v>
      </c>
    </row>
    <row r="4" spans="1:2" x14ac:dyDescent="0.3">
      <c r="A4">
        <v>0</v>
      </c>
      <c r="B4" s="4">
        <v>55</v>
      </c>
    </row>
    <row r="5" spans="1:2" x14ac:dyDescent="0.3">
      <c r="A5">
        <v>1</v>
      </c>
      <c r="B5" s="4">
        <v>39</v>
      </c>
    </row>
    <row r="6" spans="1:2" x14ac:dyDescent="0.3">
      <c r="A6">
        <v>0</v>
      </c>
      <c r="B6" s="4">
        <v>20</v>
      </c>
    </row>
    <row r="7" spans="1:2" x14ac:dyDescent="0.3">
      <c r="A7">
        <v>0</v>
      </c>
      <c r="B7" s="4">
        <v>1</v>
      </c>
    </row>
    <row r="8" spans="1:2" x14ac:dyDescent="0.3">
      <c r="A8">
        <v>0</v>
      </c>
      <c r="B8" s="4">
        <v>2</v>
      </c>
    </row>
    <row r="9" spans="1:2" x14ac:dyDescent="0.3">
      <c r="A9">
        <v>0</v>
      </c>
      <c r="B9" s="4">
        <v>1</v>
      </c>
    </row>
    <row r="10" spans="1:2" x14ac:dyDescent="0.3">
      <c r="A10">
        <v>27</v>
      </c>
      <c r="B10" s="4">
        <v>6</v>
      </c>
    </row>
    <row r="11" spans="1:2" x14ac:dyDescent="0.3">
      <c r="A11">
        <v>9</v>
      </c>
      <c r="B11" s="4">
        <v>1009</v>
      </c>
    </row>
    <row r="12" spans="1:2" x14ac:dyDescent="0.3">
      <c r="A12">
        <v>6</v>
      </c>
      <c r="B12" s="4">
        <v>168</v>
      </c>
    </row>
    <row r="13" spans="1:2" x14ac:dyDescent="0.3">
      <c r="A13">
        <v>7</v>
      </c>
      <c r="B13" s="4">
        <v>763</v>
      </c>
    </row>
    <row r="14" spans="1:2" x14ac:dyDescent="0.3">
      <c r="A14">
        <v>6</v>
      </c>
      <c r="B14" s="4">
        <v>722</v>
      </c>
    </row>
    <row r="15" spans="1:2" x14ac:dyDescent="0.3">
      <c r="A15">
        <v>4</v>
      </c>
      <c r="B15" s="4">
        <v>1000</v>
      </c>
    </row>
    <row r="16" spans="1:2" x14ac:dyDescent="0.3">
      <c r="A16">
        <v>4</v>
      </c>
      <c r="B16" s="4">
        <v>1000</v>
      </c>
    </row>
    <row r="17" spans="1:2" x14ac:dyDescent="0.3">
      <c r="A17">
        <v>7</v>
      </c>
      <c r="B17" s="4">
        <v>908</v>
      </c>
    </row>
    <row r="18" spans="1:2" x14ac:dyDescent="0.3">
      <c r="A18">
        <v>6</v>
      </c>
      <c r="B18" s="4">
        <v>448</v>
      </c>
    </row>
    <row r="19" spans="1:2" x14ac:dyDescent="0.3">
      <c r="A19">
        <v>7</v>
      </c>
      <c r="B19" s="4">
        <v>448</v>
      </c>
    </row>
    <row r="20" spans="1:2" x14ac:dyDescent="0.3">
      <c r="A20">
        <v>7</v>
      </c>
      <c r="B20" s="4">
        <v>770</v>
      </c>
    </row>
    <row r="21" spans="1:2" x14ac:dyDescent="0.3">
      <c r="A21">
        <v>4</v>
      </c>
      <c r="B21" s="4">
        <v>1285</v>
      </c>
    </row>
    <row r="22" spans="1:2" x14ac:dyDescent="0.3">
      <c r="A22">
        <v>8</v>
      </c>
      <c r="B22" s="4">
        <v>169</v>
      </c>
    </row>
    <row r="23" spans="1:2" x14ac:dyDescent="0.3">
      <c r="A23">
        <v>5</v>
      </c>
      <c r="B23" s="4">
        <v>879</v>
      </c>
    </row>
    <row r="24" spans="1:2" x14ac:dyDescent="0.3">
      <c r="A24">
        <v>5</v>
      </c>
      <c r="B24" s="4">
        <v>1017</v>
      </c>
    </row>
    <row r="25" spans="1:2" x14ac:dyDescent="0.3">
      <c r="A25">
        <v>5</v>
      </c>
      <c r="B25" s="4">
        <v>1111</v>
      </c>
    </row>
    <row r="26" spans="1:2" x14ac:dyDescent="0.3">
      <c r="A26">
        <v>5</v>
      </c>
      <c r="B26" s="4">
        <v>1111</v>
      </c>
    </row>
    <row r="27" spans="1:2" x14ac:dyDescent="0.3">
      <c r="A27">
        <v>6</v>
      </c>
      <c r="B27" s="4">
        <v>1302</v>
      </c>
    </row>
    <row r="28" spans="1:2" x14ac:dyDescent="0.3">
      <c r="A28">
        <v>3</v>
      </c>
      <c r="B28" s="4">
        <v>1279</v>
      </c>
    </row>
    <row r="29" spans="1:2" x14ac:dyDescent="0.3">
      <c r="A29">
        <v>7</v>
      </c>
      <c r="B29" s="4">
        <v>1285</v>
      </c>
    </row>
    <row r="30" spans="1:2" x14ac:dyDescent="0.3">
      <c r="A30">
        <v>6</v>
      </c>
      <c r="B30" s="4">
        <v>693</v>
      </c>
    </row>
    <row r="31" spans="1:2" x14ac:dyDescent="0.3">
      <c r="A31">
        <v>6</v>
      </c>
      <c r="B31" s="4">
        <v>551</v>
      </c>
    </row>
    <row r="32" spans="1:2" x14ac:dyDescent="0.3">
      <c r="A32">
        <v>5</v>
      </c>
      <c r="B32" s="4">
        <v>962</v>
      </c>
    </row>
    <row r="33" spans="1:2" x14ac:dyDescent="0.3">
      <c r="A33">
        <v>3</v>
      </c>
      <c r="B33" s="4">
        <v>493</v>
      </c>
    </row>
    <row r="34" spans="1:2" x14ac:dyDescent="0.3">
      <c r="A34">
        <v>6</v>
      </c>
      <c r="B34" s="4">
        <v>693</v>
      </c>
    </row>
    <row r="35" spans="1:2" x14ac:dyDescent="0.3">
      <c r="A35">
        <v>7</v>
      </c>
      <c r="B35" s="4">
        <v>979</v>
      </c>
    </row>
    <row r="36" spans="1:2" x14ac:dyDescent="0.3">
      <c r="A36">
        <v>5</v>
      </c>
      <c r="B36" s="4">
        <v>992</v>
      </c>
    </row>
    <row r="37" spans="1:2" x14ac:dyDescent="0.3">
      <c r="A37">
        <v>5</v>
      </c>
      <c r="B37" s="4">
        <v>817</v>
      </c>
    </row>
    <row r="38" spans="1:2" x14ac:dyDescent="0.3">
      <c r="A38">
        <v>5</v>
      </c>
      <c r="B38" s="4">
        <v>410</v>
      </c>
    </row>
    <row r="39" spans="1:2" x14ac:dyDescent="0.3">
      <c r="A39">
        <v>9</v>
      </c>
      <c r="B39" s="4">
        <v>1276</v>
      </c>
    </row>
    <row r="40" spans="1:2" x14ac:dyDescent="0.3">
      <c r="A40">
        <v>8</v>
      </c>
      <c r="B40" s="4">
        <v>576</v>
      </c>
    </row>
    <row r="41" spans="1:2" x14ac:dyDescent="0.3">
      <c r="A41">
        <v>7</v>
      </c>
      <c r="B41" s="4">
        <v>1324</v>
      </c>
    </row>
    <row r="42" spans="1:2" x14ac:dyDescent="0.3">
      <c r="A42">
        <v>4</v>
      </c>
      <c r="B42" s="4">
        <v>162</v>
      </c>
    </row>
    <row r="43" spans="1:2" x14ac:dyDescent="0.3">
      <c r="A43">
        <v>7</v>
      </c>
      <c r="B43" s="4">
        <v>822</v>
      </c>
    </row>
    <row r="44" spans="1:2" x14ac:dyDescent="0.3">
      <c r="A44">
        <v>4</v>
      </c>
      <c r="B44" s="4">
        <v>1020</v>
      </c>
    </row>
    <row r="45" spans="1:2" x14ac:dyDescent="0.3">
      <c r="A45">
        <v>4</v>
      </c>
      <c r="B45" s="4">
        <v>774</v>
      </c>
    </row>
    <row r="46" spans="1:2" x14ac:dyDescent="0.3">
      <c r="A46">
        <v>4</v>
      </c>
      <c r="B46" s="4">
        <v>547</v>
      </c>
    </row>
    <row r="47" spans="1:2" x14ac:dyDescent="0.3">
      <c r="A47">
        <v>6</v>
      </c>
      <c r="B47" s="4">
        <v>982</v>
      </c>
    </row>
    <row r="48" spans="1:2" x14ac:dyDescent="0.3">
      <c r="A48">
        <v>3</v>
      </c>
      <c r="B48" s="4">
        <v>1156</v>
      </c>
    </row>
    <row r="49" spans="1:2" x14ac:dyDescent="0.3">
      <c r="A49">
        <v>3</v>
      </c>
      <c r="B49" s="4">
        <v>1156</v>
      </c>
    </row>
    <row r="50" spans="1:2" x14ac:dyDescent="0.3">
      <c r="A50">
        <v>4</v>
      </c>
      <c r="B50" s="4">
        <v>292</v>
      </c>
    </row>
    <row r="51" spans="1:2" x14ac:dyDescent="0.3">
      <c r="A51">
        <v>5</v>
      </c>
      <c r="B51" s="4">
        <v>594</v>
      </c>
    </row>
    <row r="52" spans="1:2" x14ac:dyDescent="0.3">
      <c r="A52">
        <v>5</v>
      </c>
      <c r="B52" s="4">
        <v>704</v>
      </c>
    </row>
    <row r="53" spans="1:2" x14ac:dyDescent="0.3">
      <c r="A53">
        <v>3</v>
      </c>
      <c r="B53" s="4">
        <v>1184</v>
      </c>
    </row>
    <row r="54" spans="1:2" x14ac:dyDescent="0.3">
      <c r="A54">
        <v>4</v>
      </c>
      <c r="B54" s="4">
        <v>1083</v>
      </c>
    </row>
    <row r="55" spans="1:2" x14ac:dyDescent="0.3">
      <c r="A55">
        <v>4</v>
      </c>
      <c r="B55" s="4">
        <v>675</v>
      </c>
    </row>
    <row r="56" spans="1:2" x14ac:dyDescent="0.3">
      <c r="A56">
        <v>11</v>
      </c>
      <c r="B56" s="4">
        <v>412</v>
      </c>
    </row>
    <row r="57" spans="1:2" x14ac:dyDescent="0.3">
      <c r="A57">
        <v>4</v>
      </c>
      <c r="B57" s="4">
        <v>1126</v>
      </c>
    </row>
    <row r="58" spans="1:2" x14ac:dyDescent="0.3">
      <c r="A58">
        <v>7</v>
      </c>
      <c r="B58" s="4">
        <v>671</v>
      </c>
    </row>
    <row r="59" spans="1:2" x14ac:dyDescent="0.3">
      <c r="A59">
        <v>7</v>
      </c>
      <c r="B59" s="4">
        <v>606</v>
      </c>
    </row>
    <row r="60" spans="1:2" x14ac:dyDescent="0.3">
      <c r="A60">
        <v>5</v>
      </c>
      <c r="B60" s="4">
        <v>1168</v>
      </c>
    </row>
    <row r="61" spans="1:2" x14ac:dyDescent="0.3">
      <c r="A61">
        <v>5</v>
      </c>
      <c r="B61" s="4">
        <v>454</v>
      </c>
    </row>
    <row r="62" spans="1:2" x14ac:dyDescent="0.3">
      <c r="A62">
        <v>4</v>
      </c>
      <c r="B62" s="4">
        <v>957</v>
      </c>
    </row>
    <row r="63" spans="1:2" x14ac:dyDescent="0.3">
      <c r="A63">
        <v>4</v>
      </c>
      <c r="B63" s="4">
        <v>1050</v>
      </c>
    </row>
    <row r="64" spans="1:2" x14ac:dyDescent="0.3">
      <c r="A64">
        <v>6</v>
      </c>
      <c r="B64" s="4">
        <v>519</v>
      </c>
    </row>
    <row r="65" spans="1:2" x14ac:dyDescent="0.3">
      <c r="A65">
        <v>11</v>
      </c>
      <c r="B65" s="4">
        <v>688</v>
      </c>
    </row>
    <row r="66" spans="1:2" x14ac:dyDescent="0.3">
      <c r="A66">
        <v>6</v>
      </c>
      <c r="B66" s="4">
        <v>163</v>
      </c>
    </row>
    <row r="67" spans="1:2" x14ac:dyDescent="0.3">
      <c r="A67">
        <v>5</v>
      </c>
      <c r="B67" s="4">
        <v>1492</v>
      </c>
    </row>
    <row r="68" spans="1:2" x14ac:dyDescent="0.3">
      <c r="A68">
        <v>5</v>
      </c>
      <c r="B68" s="4">
        <v>1492</v>
      </c>
    </row>
    <row r="69" spans="1:2" x14ac:dyDescent="0.3">
      <c r="A69">
        <v>7</v>
      </c>
      <c r="B69" s="4">
        <v>1259</v>
      </c>
    </row>
    <row r="70" spans="1:2" x14ac:dyDescent="0.3">
      <c r="A70">
        <v>5</v>
      </c>
      <c r="B70" s="4">
        <v>345</v>
      </c>
    </row>
    <row r="71" spans="1:2" x14ac:dyDescent="0.3">
      <c r="A71">
        <v>3</v>
      </c>
      <c r="B71" s="4">
        <v>217</v>
      </c>
    </row>
    <row r="72" spans="1:2" x14ac:dyDescent="0.3">
      <c r="A72">
        <v>10</v>
      </c>
      <c r="B72" s="4">
        <v>910</v>
      </c>
    </row>
    <row r="73" spans="1:2" x14ac:dyDescent="0.3">
      <c r="A73">
        <v>6</v>
      </c>
      <c r="B73" s="4">
        <v>1001</v>
      </c>
    </row>
    <row r="74" spans="1:2" x14ac:dyDescent="0.3">
      <c r="A74">
        <v>4</v>
      </c>
      <c r="B74" s="4">
        <v>196</v>
      </c>
    </row>
    <row r="75" spans="1:2" x14ac:dyDescent="0.3">
      <c r="A75">
        <v>5</v>
      </c>
      <c r="B75" s="4">
        <v>584</v>
      </c>
    </row>
    <row r="76" spans="1:2" x14ac:dyDescent="0.3">
      <c r="A76">
        <v>5</v>
      </c>
      <c r="B76" s="4">
        <v>899</v>
      </c>
    </row>
    <row r="77" spans="1:2" x14ac:dyDescent="0.3">
      <c r="A77">
        <v>5</v>
      </c>
      <c r="B77" s="4">
        <v>899</v>
      </c>
    </row>
    <row r="78" spans="1:2" x14ac:dyDescent="0.3">
      <c r="A78">
        <v>6</v>
      </c>
      <c r="B78" s="4">
        <v>179</v>
      </c>
    </row>
    <row r="79" spans="1:2" x14ac:dyDescent="0.3">
      <c r="A79">
        <v>5</v>
      </c>
      <c r="B79" s="4">
        <v>344</v>
      </c>
    </row>
    <row r="80" spans="1:2" x14ac:dyDescent="0.3">
      <c r="A80">
        <v>5</v>
      </c>
      <c r="B80" s="4">
        <v>446</v>
      </c>
    </row>
    <row r="81" spans="1:2" x14ac:dyDescent="0.3">
      <c r="A81">
        <v>4</v>
      </c>
      <c r="B81" s="4">
        <v>532</v>
      </c>
    </row>
    <row r="82" spans="1:2" x14ac:dyDescent="0.3">
      <c r="A82">
        <v>7</v>
      </c>
      <c r="B82" s="4">
        <v>464</v>
      </c>
    </row>
    <row r="83" spans="1:2" x14ac:dyDescent="0.3">
      <c r="A83">
        <v>6</v>
      </c>
      <c r="B83" s="4">
        <v>387</v>
      </c>
    </row>
    <row r="84" spans="1:2" x14ac:dyDescent="0.3">
      <c r="A84">
        <v>5</v>
      </c>
      <c r="B84" s="4">
        <v>957</v>
      </c>
    </row>
    <row r="85" spans="1:2" x14ac:dyDescent="0.3">
      <c r="A85">
        <v>5</v>
      </c>
      <c r="B85" s="4">
        <v>399</v>
      </c>
    </row>
    <row r="86" spans="1:2" x14ac:dyDescent="0.3">
      <c r="A86">
        <v>6</v>
      </c>
      <c r="B86" s="4">
        <v>490</v>
      </c>
    </row>
    <row r="87" spans="1:2" x14ac:dyDescent="0.3">
      <c r="A87">
        <v>6</v>
      </c>
      <c r="B87" s="4">
        <v>938</v>
      </c>
    </row>
    <row r="88" spans="1:2" x14ac:dyDescent="0.3">
      <c r="A88">
        <v>3</v>
      </c>
      <c r="B88" s="4">
        <v>913</v>
      </c>
    </row>
    <row r="89" spans="1:2" x14ac:dyDescent="0.3">
      <c r="A89">
        <v>6</v>
      </c>
      <c r="B89" s="4">
        <v>600</v>
      </c>
    </row>
    <row r="90" spans="1:2" x14ac:dyDescent="0.3">
      <c r="A90">
        <v>4</v>
      </c>
      <c r="B90" s="4">
        <v>714</v>
      </c>
    </row>
    <row r="91" spans="1:2" x14ac:dyDescent="0.3">
      <c r="A91">
        <v>4</v>
      </c>
      <c r="B91" s="4">
        <v>714</v>
      </c>
    </row>
    <row r="92" spans="1:2" x14ac:dyDescent="0.3">
      <c r="A92">
        <v>9</v>
      </c>
      <c r="B92" s="4">
        <v>386</v>
      </c>
    </row>
    <row r="93" spans="1:2" x14ac:dyDescent="0.3">
      <c r="A93">
        <v>2</v>
      </c>
      <c r="B93" s="4">
        <v>1296</v>
      </c>
    </row>
    <row r="94" spans="1:2" x14ac:dyDescent="0.3">
      <c r="A94">
        <v>3</v>
      </c>
      <c r="B94" s="4">
        <v>416</v>
      </c>
    </row>
    <row r="95" spans="1:2" x14ac:dyDescent="0.3">
      <c r="A95">
        <v>6</v>
      </c>
      <c r="B95" s="4">
        <v>717</v>
      </c>
    </row>
    <row r="96" spans="1:2" x14ac:dyDescent="0.3">
      <c r="A96">
        <v>6</v>
      </c>
      <c r="B96" s="4">
        <v>630</v>
      </c>
    </row>
    <row r="97" spans="1:2" x14ac:dyDescent="0.3">
      <c r="A97">
        <v>2</v>
      </c>
      <c r="B97" s="4">
        <v>376</v>
      </c>
    </row>
    <row r="98" spans="1:2" x14ac:dyDescent="0.3">
      <c r="A98">
        <v>3</v>
      </c>
      <c r="B98" s="4">
        <v>494</v>
      </c>
    </row>
    <row r="99" spans="1:2" x14ac:dyDescent="0.3">
      <c r="A99">
        <v>3</v>
      </c>
      <c r="B99" s="4">
        <v>167</v>
      </c>
    </row>
    <row r="100" spans="1:2" x14ac:dyDescent="0.3">
      <c r="A100">
        <v>5</v>
      </c>
      <c r="B100" s="4">
        <v>997</v>
      </c>
    </row>
    <row r="101" spans="1:2" x14ac:dyDescent="0.3">
      <c r="A101">
        <v>5</v>
      </c>
      <c r="B101" s="4">
        <v>997</v>
      </c>
    </row>
    <row r="102" spans="1:2" x14ac:dyDescent="0.3">
      <c r="A102">
        <v>2</v>
      </c>
      <c r="B102" s="4">
        <v>1248</v>
      </c>
    </row>
    <row r="103" spans="1:2" x14ac:dyDescent="0.3">
      <c r="A103">
        <v>4</v>
      </c>
      <c r="B103" s="4">
        <v>189</v>
      </c>
    </row>
    <row r="104" spans="1:2" x14ac:dyDescent="0.3">
      <c r="A104">
        <v>6</v>
      </c>
      <c r="B104" s="4">
        <v>684</v>
      </c>
    </row>
    <row r="105" spans="1:2" x14ac:dyDescent="0.3">
      <c r="A105">
        <v>6</v>
      </c>
      <c r="B105" s="4">
        <v>684</v>
      </c>
    </row>
    <row r="106" spans="1:2" x14ac:dyDescent="0.3">
      <c r="A106">
        <v>9</v>
      </c>
      <c r="B106" s="4">
        <v>387</v>
      </c>
    </row>
    <row r="107" spans="1:2" x14ac:dyDescent="0.3">
      <c r="A107">
        <v>9</v>
      </c>
      <c r="B107" s="4">
        <v>152</v>
      </c>
    </row>
    <row r="108" spans="1:2" x14ac:dyDescent="0.3">
      <c r="A108">
        <v>3</v>
      </c>
      <c r="B108" s="4">
        <v>434</v>
      </c>
    </row>
    <row r="109" spans="1:2" x14ac:dyDescent="0.3">
      <c r="A109">
        <v>3</v>
      </c>
      <c r="B109" s="4">
        <v>434</v>
      </c>
    </row>
    <row r="110" spans="1:2" x14ac:dyDescent="0.3">
      <c r="A110">
        <v>8</v>
      </c>
      <c r="B110" s="4">
        <v>215</v>
      </c>
    </row>
    <row r="111" spans="1:2" x14ac:dyDescent="0.3">
      <c r="A111">
        <v>7</v>
      </c>
      <c r="B111" s="4">
        <v>1478</v>
      </c>
    </row>
    <row r="112" spans="1:2" x14ac:dyDescent="0.3">
      <c r="A112">
        <v>7</v>
      </c>
      <c r="B112" s="4">
        <v>1478</v>
      </c>
    </row>
    <row r="113" spans="1:2" x14ac:dyDescent="0.3">
      <c r="A113">
        <v>7</v>
      </c>
      <c r="B113" s="4">
        <v>611</v>
      </c>
    </row>
    <row r="114" spans="1:2" x14ac:dyDescent="0.3">
      <c r="A114">
        <v>6</v>
      </c>
      <c r="B114" s="4">
        <v>514</v>
      </c>
    </row>
    <row r="115" spans="1:2" x14ac:dyDescent="0.3">
      <c r="A115">
        <v>4</v>
      </c>
      <c r="B115" s="4">
        <v>217</v>
      </c>
    </row>
    <row r="116" spans="1:2" x14ac:dyDescent="0.3">
      <c r="A116">
        <v>4</v>
      </c>
      <c r="B116" s="4">
        <v>901</v>
      </c>
    </row>
    <row r="117" spans="1:2" x14ac:dyDescent="0.3">
      <c r="A117">
        <v>4</v>
      </c>
      <c r="B117" s="4">
        <v>901</v>
      </c>
    </row>
    <row r="118" spans="1:2" x14ac:dyDescent="0.3">
      <c r="A118">
        <v>4</v>
      </c>
      <c r="B118" s="4">
        <v>901</v>
      </c>
    </row>
    <row r="119" spans="1:2" x14ac:dyDescent="0.3">
      <c r="A119">
        <v>9</v>
      </c>
      <c r="B119" s="4">
        <v>847</v>
      </c>
    </row>
    <row r="120" spans="1:2" x14ac:dyDescent="0.3">
      <c r="A120">
        <v>4</v>
      </c>
      <c r="B120" s="4">
        <v>897</v>
      </c>
    </row>
    <row r="121" spans="1:2" x14ac:dyDescent="0.3">
      <c r="A121">
        <v>4</v>
      </c>
      <c r="B121" s="4">
        <v>897</v>
      </c>
    </row>
    <row r="122" spans="1:2" x14ac:dyDescent="0.3">
      <c r="A122">
        <v>8</v>
      </c>
      <c r="B122" s="4">
        <v>1076</v>
      </c>
    </row>
    <row r="123" spans="1:2" x14ac:dyDescent="0.3">
      <c r="A123">
        <v>2</v>
      </c>
      <c r="B123" s="4">
        <v>318</v>
      </c>
    </row>
    <row r="124" spans="1:2" x14ac:dyDescent="0.3">
      <c r="A124">
        <v>2</v>
      </c>
      <c r="B124" s="4">
        <v>866</v>
      </c>
    </row>
    <row r="125" spans="1:2" x14ac:dyDescent="0.3">
      <c r="A125">
        <v>4</v>
      </c>
      <c r="B125" s="4">
        <v>755</v>
      </c>
    </row>
    <row r="126" spans="1:2" x14ac:dyDescent="0.3">
      <c r="A126">
        <v>4</v>
      </c>
      <c r="B126" s="4">
        <v>530</v>
      </c>
    </row>
    <row r="127" spans="1:2" x14ac:dyDescent="0.3">
      <c r="A127">
        <v>4</v>
      </c>
      <c r="B127" s="4">
        <v>1060</v>
      </c>
    </row>
    <row r="128" spans="1:2" x14ac:dyDescent="0.3">
      <c r="A128">
        <v>6</v>
      </c>
      <c r="B128" s="4">
        <v>518</v>
      </c>
    </row>
    <row r="129" spans="1:2" x14ac:dyDescent="0.3">
      <c r="A129">
        <v>4</v>
      </c>
      <c r="B129" s="4">
        <v>433</v>
      </c>
    </row>
    <row r="130" spans="1:2" x14ac:dyDescent="0.3">
      <c r="A130">
        <v>5</v>
      </c>
      <c r="B130" s="4">
        <v>536</v>
      </c>
    </row>
    <row r="131" spans="1:2" x14ac:dyDescent="0.3">
      <c r="A131">
        <v>5</v>
      </c>
      <c r="B131" s="4">
        <v>968</v>
      </c>
    </row>
    <row r="132" spans="1:2" x14ac:dyDescent="0.3">
      <c r="A132">
        <v>5</v>
      </c>
      <c r="B132" s="4">
        <v>407</v>
      </c>
    </row>
    <row r="133" spans="1:2" x14ac:dyDescent="0.3">
      <c r="A133">
        <v>5</v>
      </c>
      <c r="B133" s="4">
        <v>777</v>
      </c>
    </row>
    <row r="134" spans="1:2" x14ac:dyDescent="0.3">
      <c r="A134">
        <v>11</v>
      </c>
      <c r="B134" s="4">
        <v>812</v>
      </c>
    </row>
    <row r="135" spans="1:2" x14ac:dyDescent="0.3">
      <c r="A135">
        <v>7</v>
      </c>
      <c r="B135" s="4">
        <v>856</v>
      </c>
    </row>
    <row r="136" spans="1:2" x14ac:dyDescent="0.3">
      <c r="A136">
        <v>7</v>
      </c>
      <c r="B136" s="4">
        <v>1006</v>
      </c>
    </row>
    <row r="137" spans="1:2" x14ac:dyDescent="0.3">
      <c r="A137">
        <v>7</v>
      </c>
      <c r="B137" s="4">
        <v>1006</v>
      </c>
    </row>
    <row r="138" spans="1:2" x14ac:dyDescent="0.3">
      <c r="A138">
        <v>8</v>
      </c>
      <c r="B138" s="4">
        <v>712</v>
      </c>
    </row>
    <row r="139" spans="1:2" x14ac:dyDescent="0.3">
      <c r="A139">
        <v>6</v>
      </c>
      <c r="B139" s="4">
        <v>606</v>
      </c>
    </row>
    <row r="140" spans="1:2" x14ac:dyDescent="0.3">
      <c r="A140">
        <v>7</v>
      </c>
      <c r="B140" s="4">
        <v>966</v>
      </c>
    </row>
    <row r="141" spans="1:2" x14ac:dyDescent="0.3">
      <c r="A141">
        <v>2</v>
      </c>
      <c r="B141" s="4">
        <v>204</v>
      </c>
    </row>
    <row r="142" spans="1:2" x14ac:dyDescent="0.3">
      <c r="A142">
        <v>3</v>
      </c>
      <c r="B142" s="4">
        <v>1076</v>
      </c>
    </row>
    <row r="143" spans="1:2" x14ac:dyDescent="0.3">
      <c r="A143">
        <v>4</v>
      </c>
      <c r="B143" s="4">
        <v>510</v>
      </c>
    </row>
    <row r="144" spans="1:2" x14ac:dyDescent="0.3">
      <c r="A144">
        <v>2</v>
      </c>
      <c r="B144" s="4">
        <v>1206</v>
      </c>
    </row>
    <row r="145" spans="1:2" x14ac:dyDescent="0.3">
      <c r="A145">
        <v>6</v>
      </c>
      <c r="B145" s="4">
        <v>861</v>
      </c>
    </row>
    <row r="146" spans="1:2" x14ac:dyDescent="0.3">
      <c r="A146">
        <v>3</v>
      </c>
      <c r="B146" s="4">
        <v>362</v>
      </c>
    </row>
    <row r="147" spans="1:2" x14ac:dyDescent="0.3">
      <c r="A147">
        <v>2</v>
      </c>
      <c r="B147" s="4">
        <v>777</v>
      </c>
    </row>
    <row r="148" spans="1:2" x14ac:dyDescent="0.3">
      <c r="A148">
        <v>5</v>
      </c>
      <c r="B148" s="4">
        <v>255</v>
      </c>
    </row>
    <row r="149" spans="1:2" x14ac:dyDescent="0.3">
      <c r="A149">
        <v>3</v>
      </c>
      <c r="B149" s="4">
        <v>482</v>
      </c>
    </row>
    <row r="150" spans="1:2" x14ac:dyDescent="0.3">
      <c r="A150">
        <v>3</v>
      </c>
      <c r="B150" s="4">
        <v>984</v>
      </c>
    </row>
    <row r="151" spans="1:2" x14ac:dyDescent="0.3">
      <c r="A151">
        <v>7</v>
      </c>
      <c r="B151" s="4">
        <v>556</v>
      </c>
    </row>
    <row r="152" spans="1:2" x14ac:dyDescent="0.3">
      <c r="A152">
        <v>7</v>
      </c>
      <c r="B152" s="4">
        <v>556</v>
      </c>
    </row>
    <row r="153" spans="1:2" x14ac:dyDescent="0.3">
      <c r="A153">
        <v>4</v>
      </c>
      <c r="B153" s="4">
        <v>1311</v>
      </c>
    </row>
    <row r="154" spans="1:2" x14ac:dyDescent="0.3">
      <c r="A154">
        <v>5</v>
      </c>
      <c r="B154" s="4">
        <v>830</v>
      </c>
    </row>
    <row r="155" spans="1:2" x14ac:dyDescent="0.3">
      <c r="A155">
        <v>5</v>
      </c>
      <c r="B155" s="4">
        <v>938</v>
      </c>
    </row>
    <row r="156" spans="1:2" x14ac:dyDescent="0.3">
      <c r="A156">
        <v>6</v>
      </c>
      <c r="B156" s="4">
        <v>307</v>
      </c>
    </row>
    <row r="157" spans="1:2" x14ac:dyDescent="0.3">
      <c r="A157">
        <v>5</v>
      </c>
      <c r="B157" s="4">
        <v>1023</v>
      </c>
    </row>
    <row r="158" spans="1:2" x14ac:dyDescent="0.3">
      <c r="A158">
        <v>3</v>
      </c>
      <c r="B158" s="4">
        <v>734</v>
      </c>
    </row>
    <row r="159" spans="1:2" x14ac:dyDescent="0.3">
      <c r="A159">
        <v>3</v>
      </c>
      <c r="B159" s="4">
        <v>889</v>
      </c>
    </row>
    <row r="160" spans="1:2" x14ac:dyDescent="0.3">
      <c r="A160">
        <v>4</v>
      </c>
      <c r="B160" s="4">
        <v>332</v>
      </c>
    </row>
    <row r="161" spans="1:2" x14ac:dyDescent="0.3">
      <c r="A161">
        <v>4</v>
      </c>
      <c r="B161" s="4">
        <v>332</v>
      </c>
    </row>
    <row r="162" spans="1:2" x14ac:dyDescent="0.3">
      <c r="A162">
        <v>3</v>
      </c>
      <c r="B162" s="4">
        <v>267</v>
      </c>
    </row>
    <row r="163" spans="1:2" x14ac:dyDescent="0.3">
      <c r="A163">
        <v>5</v>
      </c>
      <c r="B163" s="4">
        <v>184</v>
      </c>
    </row>
    <row r="164" spans="1:2" x14ac:dyDescent="0.3">
      <c r="A164">
        <v>3</v>
      </c>
      <c r="B164" s="4">
        <v>980</v>
      </c>
    </row>
    <row r="165" spans="1:2" x14ac:dyDescent="0.3">
      <c r="A165">
        <v>6</v>
      </c>
      <c r="B165" s="4">
        <v>983</v>
      </c>
    </row>
    <row r="166" spans="1:2" x14ac:dyDescent="0.3">
      <c r="A166">
        <v>4</v>
      </c>
      <c r="B166" s="4">
        <v>1486</v>
      </c>
    </row>
    <row r="167" spans="1:2" x14ac:dyDescent="0.3">
      <c r="A167">
        <v>5</v>
      </c>
      <c r="B167" s="4">
        <v>779</v>
      </c>
    </row>
    <row r="168" spans="1:2" x14ac:dyDescent="0.3">
      <c r="A168">
        <v>4</v>
      </c>
      <c r="B168" s="4">
        <v>324</v>
      </c>
    </row>
    <row r="169" spans="1:2" x14ac:dyDescent="0.3">
      <c r="A169">
        <v>6</v>
      </c>
      <c r="B169" s="4">
        <v>249</v>
      </c>
    </row>
    <row r="170" spans="1:2" x14ac:dyDescent="0.3">
      <c r="A170">
        <v>7</v>
      </c>
      <c r="B170" s="4">
        <v>563</v>
      </c>
    </row>
    <row r="171" spans="1:2" x14ac:dyDescent="0.3">
      <c r="A171">
        <v>8</v>
      </c>
      <c r="B171" s="4">
        <v>709</v>
      </c>
    </row>
    <row r="172" spans="1:2" x14ac:dyDescent="0.3">
      <c r="A172">
        <v>3</v>
      </c>
      <c r="B172" s="4">
        <v>179</v>
      </c>
    </row>
    <row r="173" spans="1:2" x14ac:dyDescent="0.3">
      <c r="A173">
        <v>3</v>
      </c>
      <c r="B173" s="4">
        <v>364</v>
      </c>
    </row>
    <row r="174" spans="1:2" x14ac:dyDescent="0.3">
      <c r="A174">
        <v>4</v>
      </c>
      <c r="B174" s="4">
        <v>1252</v>
      </c>
    </row>
    <row r="175" spans="1:2" x14ac:dyDescent="0.3">
      <c r="A175">
        <v>4</v>
      </c>
      <c r="B175" s="4">
        <v>741</v>
      </c>
    </row>
    <row r="176" spans="1:2" x14ac:dyDescent="0.3">
      <c r="A176">
        <v>3</v>
      </c>
      <c r="B176" s="4">
        <v>163</v>
      </c>
    </row>
    <row r="177" spans="1:2" x14ac:dyDescent="0.3">
      <c r="A177">
        <v>3</v>
      </c>
      <c r="B177" s="4">
        <v>163</v>
      </c>
    </row>
    <row r="178" spans="1:2" x14ac:dyDescent="0.3">
      <c r="A178">
        <v>4</v>
      </c>
      <c r="B178" s="4">
        <v>183</v>
      </c>
    </row>
    <row r="179" spans="1:2" x14ac:dyDescent="0.3">
      <c r="A179">
        <v>10</v>
      </c>
      <c r="B179" s="4">
        <v>1004</v>
      </c>
    </row>
    <row r="180" spans="1:2" x14ac:dyDescent="0.3">
      <c r="A180">
        <v>4</v>
      </c>
      <c r="B180" s="4">
        <v>398</v>
      </c>
    </row>
    <row r="181" spans="1:2" x14ac:dyDescent="0.3">
      <c r="A181">
        <v>3</v>
      </c>
      <c r="B181" s="4">
        <v>493</v>
      </c>
    </row>
    <row r="182" spans="1:2" x14ac:dyDescent="0.3">
      <c r="A182">
        <v>3</v>
      </c>
      <c r="B182" s="4">
        <v>493</v>
      </c>
    </row>
    <row r="183" spans="1:2" x14ac:dyDescent="0.3">
      <c r="A183">
        <v>5</v>
      </c>
      <c r="B183" s="4">
        <v>724</v>
      </c>
    </row>
    <row r="184" spans="1:2" x14ac:dyDescent="0.3">
      <c r="A184">
        <v>5</v>
      </c>
      <c r="B184" s="4">
        <v>1288</v>
      </c>
    </row>
    <row r="185" spans="1:2" x14ac:dyDescent="0.3">
      <c r="A185">
        <v>6</v>
      </c>
      <c r="B185" s="4">
        <v>410</v>
      </c>
    </row>
    <row r="186" spans="1:2" x14ac:dyDescent="0.3">
      <c r="A186">
        <v>5</v>
      </c>
      <c r="B186" s="4">
        <v>1142</v>
      </c>
    </row>
    <row r="187" spans="1:2" x14ac:dyDescent="0.3">
      <c r="A187">
        <v>5</v>
      </c>
      <c r="B187" s="4">
        <v>450</v>
      </c>
    </row>
    <row r="188" spans="1:2" x14ac:dyDescent="0.3">
      <c r="A188">
        <v>8</v>
      </c>
      <c r="B188" s="4">
        <v>860</v>
      </c>
    </row>
    <row r="189" spans="1:2" x14ac:dyDescent="0.3">
      <c r="A189">
        <v>11</v>
      </c>
      <c r="B189" s="4">
        <v>505</v>
      </c>
    </row>
    <row r="190" spans="1:2" x14ac:dyDescent="0.3">
      <c r="A190">
        <v>8</v>
      </c>
      <c r="B190" s="4">
        <v>778</v>
      </c>
    </row>
    <row r="191" spans="1:2" x14ac:dyDescent="0.3">
      <c r="A191">
        <v>6</v>
      </c>
      <c r="B191" s="4">
        <v>525</v>
      </c>
    </row>
    <row r="192" spans="1:2" x14ac:dyDescent="0.3">
      <c r="A192">
        <v>3</v>
      </c>
      <c r="B192" s="4">
        <v>160</v>
      </c>
    </row>
    <row r="193" spans="1:2" x14ac:dyDescent="0.3">
      <c r="A193">
        <v>4</v>
      </c>
      <c r="B193" s="4">
        <v>483</v>
      </c>
    </row>
    <row r="194" spans="1:2" x14ac:dyDescent="0.3">
      <c r="A194">
        <v>4</v>
      </c>
      <c r="B194" s="4">
        <v>769</v>
      </c>
    </row>
    <row r="195" spans="1:2" x14ac:dyDescent="0.3">
      <c r="A195">
        <v>5</v>
      </c>
      <c r="B195" s="4">
        <v>674</v>
      </c>
    </row>
    <row r="196" spans="1:2" x14ac:dyDescent="0.3">
      <c r="A196">
        <v>3</v>
      </c>
      <c r="B196" s="4">
        <v>674</v>
      </c>
    </row>
    <row r="197" spans="1:2" x14ac:dyDescent="0.3">
      <c r="A197">
        <v>5</v>
      </c>
      <c r="B197" s="4">
        <v>557</v>
      </c>
    </row>
    <row r="198" spans="1:2" x14ac:dyDescent="0.3">
      <c r="A198">
        <v>6</v>
      </c>
      <c r="B198" s="4">
        <v>241</v>
      </c>
    </row>
    <row r="199" spans="1:2" x14ac:dyDescent="0.3">
      <c r="A199">
        <v>4</v>
      </c>
      <c r="B199" s="4">
        <v>594</v>
      </c>
    </row>
    <row r="200" spans="1:2" x14ac:dyDescent="0.3">
      <c r="A200">
        <v>5</v>
      </c>
      <c r="B200" s="4">
        <v>507</v>
      </c>
    </row>
    <row r="201" spans="1:2" x14ac:dyDescent="0.3">
      <c r="A201">
        <v>4</v>
      </c>
      <c r="B201" s="4">
        <v>829</v>
      </c>
    </row>
    <row r="202" spans="1:2" x14ac:dyDescent="0.3">
      <c r="A202">
        <v>4</v>
      </c>
      <c r="B202" s="4">
        <v>829</v>
      </c>
    </row>
    <row r="203" spans="1:2" x14ac:dyDescent="0.3">
      <c r="A203">
        <v>11</v>
      </c>
      <c r="B203" s="4">
        <v>1149</v>
      </c>
    </row>
    <row r="204" spans="1:2" x14ac:dyDescent="0.3">
      <c r="A204">
        <v>5</v>
      </c>
      <c r="B204" s="4">
        <v>342</v>
      </c>
    </row>
    <row r="205" spans="1:2" x14ac:dyDescent="0.3">
      <c r="A205">
        <v>6</v>
      </c>
      <c r="B205" s="4">
        <v>445</v>
      </c>
    </row>
    <row r="206" spans="1:2" x14ac:dyDescent="0.3">
      <c r="A206">
        <v>4</v>
      </c>
      <c r="B206" s="4">
        <v>1493</v>
      </c>
    </row>
    <row r="207" spans="1:2" x14ac:dyDescent="0.3">
      <c r="A207">
        <v>2</v>
      </c>
      <c r="B207" s="4">
        <v>209</v>
      </c>
    </row>
    <row r="208" spans="1:2" x14ac:dyDescent="0.3">
      <c r="A208">
        <v>3</v>
      </c>
      <c r="B208" s="4">
        <v>536</v>
      </c>
    </row>
    <row r="209" spans="1:2" x14ac:dyDescent="0.3">
      <c r="A209">
        <v>6</v>
      </c>
      <c r="B209" s="4">
        <v>1035</v>
      </c>
    </row>
    <row r="210" spans="1:2" x14ac:dyDescent="0.3">
      <c r="A210">
        <v>3</v>
      </c>
      <c r="B210" s="4">
        <v>240</v>
      </c>
    </row>
    <row r="211" spans="1:2" x14ac:dyDescent="0.3">
      <c r="A211">
        <v>7</v>
      </c>
      <c r="B211" s="4">
        <v>1184</v>
      </c>
    </row>
    <row r="212" spans="1:2" x14ac:dyDescent="0.3">
      <c r="A212">
        <v>5</v>
      </c>
      <c r="B212" s="4">
        <v>1218</v>
      </c>
    </row>
    <row r="213" spans="1:2" x14ac:dyDescent="0.3">
      <c r="A213">
        <v>5</v>
      </c>
      <c r="B213" s="4">
        <v>1218</v>
      </c>
    </row>
    <row r="214" spans="1:2" x14ac:dyDescent="0.3">
      <c r="A214">
        <v>2</v>
      </c>
      <c r="B214" s="4">
        <v>966</v>
      </c>
    </row>
    <row r="215" spans="1:2" x14ac:dyDescent="0.3">
      <c r="A215">
        <v>3</v>
      </c>
      <c r="B215" s="4">
        <v>483</v>
      </c>
    </row>
    <row r="216" spans="1:2" x14ac:dyDescent="0.3">
      <c r="A216">
        <v>3</v>
      </c>
      <c r="B216" s="4">
        <v>483</v>
      </c>
    </row>
    <row r="217" spans="1:2" x14ac:dyDescent="0.3">
      <c r="A217">
        <v>4</v>
      </c>
      <c r="B217" s="4">
        <v>519</v>
      </c>
    </row>
    <row r="218" spans="1:2" x14ac:dyDescent="0.3">
      <c r="A218">
        <v>8</v>
      </c>
      <c r="B218" s="4">
        <v>421</v>
      </c>
    </row>
    <row r="219" spans="1:2" x14ac:dyDescent="0.3">
      <c r="A219">
        <v>5</v>
      </c>
      <c r="B219" s="4">
        <v>395</v>
      </c>
    </row>
    <row r="220" spans="1:2" x14ac:dyDescent="0.3">
      <c r="A220">
        <v>2</v>
      </c>
      <c r="B220" s="4">
        <v>123</v>
      </c>
    </row>
    <row r="221" spans="1:2" x14ac:dyDescent="0.3">
      <c r="A221">
        <v>3</v>
      </c>
      <c r="B221" s="4">
        <v>792</v>
      </c>
    </row>
    <row r="222" spans="1:2" x14ac:dyDescent="0.3">
      <c r="A222">
        <v>5</v>
      </c>
      <c r="B222" s="4">
        <v>557</v>
      </c>
    </row>
    <row r="223" spans="1:2" x14ac:dyDescent="0.3">
      <c r="A223">
        <v>5</v>
      </c>
      <c r="B223" s="4">
        <v>71</v>
      </c>
    </row>
    <row r="224" spans="1:2" x14ac:dyDescent="0.3">
      <c r="A224">
        <v>6</v>
      </c>
      <c r="B224" s="4">
        <v>835</v>
      </c>
    </row>
    <row r="225" spans="1:2" x14ac:dyDescent="0.3">
      <c r="A225">
        <v>4</v>
      </c>
      <c r="B225" s="4">
        <v>574</v>
      </c>
    </row>
    <row r="226" spans="1:2" x14ac:dyDescent="0.3">
      <c r="A226">
        <v>5</v>
      </c>
      <c r="B226" s="4">
        <v>1060</v>
      </c>
    </row>
    <row r="227" spans="1:2" x14ac:dyDescent="0.3">
      <c r="A227">
        <v>5</v>
      </c>
      <c r="B227" s="4">
        <v>415</v>
      </c>
    </row>
    <row r="228" spans="1:2" x14ac:dyDescent="0.3">
      <c r="A228">
        <v>4</v>
      </c>
      <c r="B228" s="4">
        <v>572</v>
      </c>
    </row>
    <row r="229" spans="1:2" x14ac:dyDescent="0.3">
      <c r="A229">
        <v>4</v>
      </c>
      <c r="B229" s="4">
        <v>311</v>
      </c>
    </row>
    <row r="230" spans="1:2" x14ac:dyDescent="0.3">
      <c r="A230">
        <v>6</v>
      </c>
      <c r="B230" s="4">
        <v>471</v>
      </c>
    </row>
    <row r="231" spans="1:2" x14ac:dyDescent="0.3">
      <c r="A231">
        <v>3</v>
      </c>
      <c r="B231" s="4">
        <v>450</v>
      </c>
    </row>
    <row r="232" spans="1:2" x14ac:dyDescent="0.3">
      <c r="A232">
        <v>5</v>
      </c>
      <c r="B232" s="4">
        <v>350</v>
      </c>
    </row>
    <row r="233" spans="1:2" x14ac:dyDescent="0.3">
      <c r="A233">
        <v>5</v>
      </c>
      <c r="B233" s="4">
        <v>350</v>
      </c>
    </row>
    <row r="234" spans="1:2" x14ac:dyDescent="0.3">
      <c r="A234">
        <v>4</v>
      </c>
      <c r="B234" s="4">
        <v>333</v>
      </c>
    </row>
    <row r="235" spans="1:2" x14ac:dyDescent="0.3">
      <c r="A235">
        <v>4</v>
      </c>
      <c r="B235" s="4">
        <v>423</v>
      </c>
    </row>
    <row r="236" spans="1:2" x14ac:dyDescent="0.3">
      <c r="A236">
        <v>5</v>
      </c>
      <c r="B236" s="4">
        <v>565</v>
      </c>
    </row>
    <row r="237" spans="1:2" x14ac:dyDescent="0.3">
      <c r="A237">
        <v>4</v>
      </c>
      <c r="B237" s="4">
        <v>751</v>
      </c>
    </row>
    <row r="238" spans="1:2" x14ac:dyDescent="0.3">
      <c r="A238">
        <v>3</v>
      </c>
      <c r="B238" s="4">
        <v>658</v>
      </c>
    </row>
    <row r="239" spans="1:2" x14ac:dyDescent="0.3">
      <c r="A239">
        <v>4</v>
      </c>
      <c r="B239" s="4">
        <v>471</v>
      </c>
    </row>
    <row r="240" spans="1:2" x14ac:dyDescent="0.3">
      <c r="A240">
        <v>6</v>
      </c>
      <c r="B240" s="4">
        <v>504</v>
      </c>
    </row>
    <row r="241" spans="1:2" x14ac:dyDescent="0.3">
      <c r="A241">
        <v>5</v>
      </c>
      <c r="B241" s="4">
        <v>1074</v>
      </c>
    </row>
    <row r="242" spans="1:2" x14ac:dyDescent="0.3">
      <c r="A242">
        <v>8</v>
      </c>
      <c r="B242" s="4">
        <v>245</v>
      </c>
    </row>
    <row r="243" spans="1:2" x14ac:dyDescent="0.3">
      <c r="A243">
        <v>8</v>
      </c>
      <c r="B243" s="4">
        <v>245</v>
      </c>
    </row>
    <row r="244" spans="1:2" x14ac:dyDescent="0.3">
      <c r="A244">
        <v>6</v>
      </c>
      <c r="B244" s="4">
        <v>650</v>
      </c>
    </row>
    <row r="245" spans="1:2" x14ac:dyDescent="0.3">
      <c r="A245">
        <v>2</v>
      </c>
      <c r="B245" s="4">
        <v>1170</v>
      </c>
    </row>
    <row r="246" spans="1:2" x14ac:dyDescent="0.3">
      <c r="A246">
        <v>8</v>
      </c>
      <c r="B246" s="4">
        <v>794</v>
      </c>
    </row>
    <row r="247" spans="1:2" x14ac:dyDescent="0.3">
      <c r="A247">
        <v>2</v>
      </c>
      <c r="B247" s="4">
        <v>331</v>
      </c>
    </row>
    <row r="248" spans="1:2" x14ac:dyDescent="0.3">
      <c r="A248">
        <v>9</v>
      </c>
      <c r="B248" s="4">
        <v>321</v>
      </c>
    </row>
    <row r="249" spans="1:2" x14ac:dyDescent="0.3">
      <c r="A249">
        <v>5</v>
      </c>
      <c r="B249" s="4">
        <v>483</v>
      </c>
    </row>
    <row r="250" spans="1:2" x14ac:dyDescent="0.3">
      <c r="A250">
        <v>4</v>
      </c>
      <c r="B250" s="4">
        <v>667</v>
      </c>
    </row>
    <row r="251" spans="1:2" x14ac:dyDescent="0.3">
      <c r="A251">
        <v>7</v>
      </c>
      <c r="B251" s="4">
        <v>721</v>
      </c>
    </row>
    <row r="252" spans="1:2" x14ac:dyDescent="0.3">
      <c r="A252">
        <v>4</v>
      </c>
      <c r="B252" s="4">
        <v>817</v>
      </c>
    </row>
    <row r="253" spans="1:2" x14ac:dyDescent="0.3">
      <c r="A253">
        <v>4</v>
      </c>
      <c r="B253" s="4">
        <v>1396</v>
      </c>
    </row>
    <row r="254" spans="1:2" x14ac:dyDescent="0.3">
      <c r="A254">
        <v>4</v>
      </c>
      <c r="B254" s="4">
        <v>736</v>
      </c>
    </row>
    <row r="255" spans="1:2" x14ac:dyDescent="0.3">
      <c r="A255">
        <v>5</v>
      </c>
      <c r="B255" s="4">
        <v>816</v>
      </c>
    </row>
    <row r="256" spans="1:2" x14ac:dyDescent="0.3">
      <c r="A256">
        <v>4</v>
      </c>
      <c r="B256" s="4">
        <v>558</v>
      </c>
    </row>
    <row r="257" spans="1:2" x14ac:dyDescent="0.3">
      <c r="A257">
        <v>11</v>
      </c>
      <c r="B257" s="4">
        <v>912</v>
      </c>
    </row>
    <row r="258" spans="1:2" x14ac:dyDescent="0.3">
      <c r="A258">
        <v>5</v>
      </c>
      <c r="B258" s="4">
        <v>207</v>
      </c>
    </row>
    <row r="259" spans="1:2" x14ac:dyDescent="0.3">
      <c r="A259">
        <v>5</v>
      </c>
      <c r="B259" s="4">
        <v>207</v>
      </c>
    </row>
    <row r="260" spans="1:2" x14ac:dyDescent="0.3">
      <c r="A260">
        <v>10</v>
      </c>
      <c r="B260" s="4">
        <v>434</v>
      </c>
    </row>
    <row r="261" spans="1:2" x14ac:dyDescent="0.3">
      <c r="A261">
        <v>3</v>
      </c>
      <c r="B261" s="4">
        <v>972</v>
      </c>
    </row>
    <row r="262" spans="1:2" x14ac:dyDescent="0.3">
      <c r="A262">
        <v>3</v>
      </c>
      <c r="B262" s="4">
        <v>604</v>
      </c>
    </row>
    <row r="263" spans="1:2" x14ac:dyDescent="0.3">
      <c r="A263">
        <v>7</v>
      </c>
      <c r="B263" s="4">
        <v>453</v>
      </c>
    </row>
    <row r="264" spans="1:2" x14ac:dyDescent="0.3">
      <c r="A264">
        <v>4</v>
      </c>
      <c r="B264" s="4">
        <v>298</v>
      </c>
    </row>
    <row r="265" spans="1:2" x14ac:dyDescent="0.3">
      <c r="A265">
        <v>10</v>
      </c>
      <c r="B265" s="4">
        <v>752</v>
      </c>
    </row>
    <row r="266" spans="1:2" x14ac:dyDescent="0.3">
      <c r="A266">
        <v>10</v>
      </c>
      <c r="B266" s="4">
        <v>756</v>
      </c>
    </row>
    <row r="267" spans="1:2" x14ac:dyDescent="0.3">
      <c r="A267">
        <v>6</v>
      </c>
      <c r="B267" s="4">
        <v>647</v>
      </c>
    </row>
    <row r="268" spans="1:2" x14ac:dyDescent="0.3">
      <c r="A268">
        <v>8</v>
      </c>
      <c r="B268" s="4">
        <v>934</v>
      </c>
    </row>
    <row r="269" spans="1:2" x14ac:dyDescent="0.3">
      <c r="A269">
        <v>4</v>
      </c>
      <c r="B269" s="4">
        <v>368</v>
      </c>
    </row>
    <row r="270" spans="1:2" x14ac:dyDescent="0.3">
      <c r="A270">
        <v>3</v>
      </c>
      <c r="B270" s="4">
        <v>572</v>
      </c>
    </row>
    <row r="271" spans="1:2" x14ac:dyDescent="0.3">
      <c r="A271">
        <v>4</v>
      </c>
      <c r="B271" s="4">
        <v>482</v>
      </c>
    </row>
    <row r="272" spans="1:2" x14ac:dyDescent="0.3">
      <c r="A272">
        <v>6</v>
      </c>
      <c r="B272" s="4">
        <v>158</v>
      </c>
    </row>
    <row r="273" spans="1:2" x14ac:dyDescent="0.3">
      <c r="A273">
        <v>7</v>
      </c>
      <c r="B273" s="4">
        <v>138</v>
      </c>
    </row>
    <row r="274" spans="1:2" x14ac:dyDescent="0.3">
      <c r="A274">
        <v>4</v>
      </c>
      <c r="B274" s="4">
        <v>613</v>
      </c>
    </row>
    <row r="275" spans="1:2" x14ac:dyDescent="0.3">
      <c r="A275">
        <v>3</v>
      </c>
      <c r="B275" s="4">
        <v>68</v>
      </c>
    </row>
    <row r="276" spans="1:2" x14ac:dyDescent="0.3">
      <c r="A276">
        <v>5</v>
      </c>
      <c r="B276" s="4">
        <v>1017</v>
      </c>
    </row>
    <row r="277" spans="1:2" x14ac:dyDescent="0.3">
      <c r="A277">
        <v>4</v>
      </c>
      <c r="B277" s="4">
        <v>881</v>
      </c>
    </row>
    <row r="278" spans="1:2" x14ac:dyDescent="0.3">
      <c r="A278">
        <v>3</v>
      </c>
      <c r="B278" s="4">
        <v>760</v>
      </c>
    </row>
    <row r="279" spans="1:2" x14ac:dyDescent="0.3">
      <c r="A279">
        <v>11</v>
      </c>
      <c r="B279" s="4">
        <v>1004</v>
      </c>
    </row>
    <row r="280" spans="1:2" x14ac:dyDescent="0.3">
      <c r="A280">
        <v>11</v>
      </c>
      <c r="B280" s="4">
        <v>1004</v>
      </c>
    </row>
    <row r="281" spans="1:2" x14ac:dyDescent="0.3">
      <c r="A281">
        <v>4</v>
      </c>
      <c r="B281" s="4">
        <v>1200</v>
      </c>
    </row>
    <row r="282" spans="1:2" x14ac:dyDescent="0.3">
      <c r="A282">
        <v>6</v>
      </c>
      <c r="B282" s="4">
        <v>520</v>
      </c>
    </row>
    <row r="283" spans="1:2" x14ac:dyDescent="0.3">
      <c r="A283">
        <v>4</v>
      </c>
      <c r="B283" s="4">
        <v>1245</v>
      </c>
    </row>
    <row r="284" spans="1:2" x14ac:dyDescent="0.3">
      <c r="A284">
        <v>7</v>
      </c>
      <c r="B284" s="4">
        <v>1193</v>
      </c>
    </row>
    <row r="285" spans="1:2" x14ac:dyDescent="0.3">
      <c r="A285">
        <v>4</v>
      </c>
      <c r="B285" s="4">
        <v>372</v>
      </c>
    </row>
    <row r="286" spans="1:2" x14ac:dyDescent="0.3">
      <c r="A286">
        <v>10</v>
      </c>
      <c r="B286" s="4">
        <v>1230</v>
      </c>
    </row>
    <row r="287" spans="1:2" x14ac:dyDescent="0.3">
      <c r="A287">
        <v>8</v>
      </c>
      <c r="B287" s="4">
        <v>940</v>
      </c>
    </row>
    <row r="288" spans="1:2" x14ac:dyDescent="0.3">
      <c r="A288">
        <v>2</v>
      </c>
      <c r="B288" s="4">
        <v>675</v>
      </c>
    </row>
    <row r="289" spans="1:2" x14ac:dyDescent="0.3">
      <c r="A289">
        <v>4</v>
      </c>
      <c r="B289" s="4">
        <v>560</v>
      </c>
    </row>
    <row r="290" spans="1:2" x14ac:dyDescent="0.3">
      <c r="A290">
        <v>5</v>
      </c>
      <c r="B290" s="4">
        <v>491</v>
      </c>
    </row>
    <row r="291" spans="1:2" x14ac:dyDescent="0.3">
      <c r="A291">
        <v>6</v>
      </c>
      <c r="B291" s="4">
        <v>492</v>
      </c>
    </row>
    <row r="292" spans="1:2" x14ac:dyDescent="0.3">
      <c r="A292">
        <v>6</v>
      </c>
      <c r="B292" s="4">
        <v>275</v>
      </c>
    </row>
    <row r="293" spans="1:2" x14ac:dyDescent="0.3">
      <c r="A293">
        <v>3</v>
      </c>
      <c r="B293" s="4">
        <v>227</v>
      </c>
    </row>
    <row r="294" spans="1:2" x14ac:dyDescent="0.3">
      <c r="A294">
        <v>6</v>
      </c>
      <c r="B294" s="4">
        <v>425</v>
      </c>
    </row>
    <row r="295" spans="1:2" x14ac:dyDescent="0.3">
      <c r="A295">
        <v>6</v>
      </c>
      <c r="B295" s="4">
        <v>425</v>
      </c>
    </row>
    <row r="296" spans="1:2" x14ac:dyDescent="0.3">
      <c r="A296">
        <v>5</v>
      </c>
      <c r="B296" s="4">
        <v>408</v>
      </c>
    </row>
    <row r="297" spans="1:2" x14ac:dyDescent="0.3">
      <c r="A297">
        <v>6</v>
      </c>
      <c r="B297" s="4">
        <v>631</v>
      </c>
    </row>
    <row r="298" spans="1:2" x14ac:dyDescent="0.3">
      <c r="A298">
        <v>4</v>
      </c>
      <c r="B298" s="4">
        <v>476</v>
      </c>
    </row>
    <row r="299" spans="1:2" x14ac:dyDescent="0.3">
      <c r="A299">
        <v>7</v>
      </c>
      <c r="B299" s="4">
        <v>625</v>
      </c>
    </row>
    <row r="300" spans="1:2" x14ac:dyDescent="0.3">
      <c r="A300">
        <v>7</v>
      </c>
      <c r="B300" s="4">
        <v>463</v>
      </c>
    </row>
    <row r="301" spans="1:2" x14ac:dyDescent="0.3">
      <c r="A301">
        <v>8</v>
      </c>
      <c r="B301" s="4">
        <v>820</v>
      </c>
    </row>
    <row r="302" spans="1:2" x14ac:dyDescent="0.3">
      <c r="A302">
        <v>11</v>
      </c>
      <c r="B302" s="4">
        <v>1449</v>
      </c>
    </row>
    <row r="303" spans="1:2" x14ac:dyDescent="0.3">
      <c r="A303">
        <v>11</v>
      </c>
      <c r="B303" s="4">
        <v>1012</v>
      </c>
    </row>
    <row r="304" spans="1:2" x14ac:dyDescent="0.3">
      <c r="A304">
        <v>8</v>
      </c>
      <c r="B304" s="4">
        <v>464</v>
      </c>
    </row>
    <row r="305" spans="1:2" x14ac:dyDescent="0.3">
      <c r="A305">
        <v>1</v>
      </c>
      <c r="B305" s="4">
        <v>605</v>
      </c>
    </row>
    <row r="306" spans="1:2" x14ac:dyDescent="0.3">
      <c r="A306">
        <v>4</v>
      </c>
      <c r="B306" s="4">
        <v>173</v>
      </c>
    </row>
    <row r="307" spans="1:2" x14ac:dyDescent="0.3">
      <c r="A307">
        <v>2</v>
      </c>
      <c r="B307" s="4">
        <v>516</v>
      </c>
    </row>
    <row r="308" spans="1:2" x14ac:dyDescent="0.3">
      <c r="A308">
        <v>4</v>
      </c>
      <c r="B308" s="4">
        <v>736</v>
      </c>
    </row>
    <row r="309" spans="1:2" x14ac:dyDescent="0.3">
      <c r="A309">
        <v>3</v>
      </c>
      <c r="B309" s="4">
        <v>255</v>
      </c>
    </row>
    <row r="310" spans="1:2" x14ac:dyDescent="0.3">
      <c r="A310">
        <v>5</v>
      </c>
      <c r="B310" s="4">
        <v>411</v>
      </c>
    </row>
    <row r="311" spans="1:2" x14ac:dyDescent="0.3">
      <c r="A311">
        <v>3</v>
      </c>
      <c r="B311" s="4">
        <v>749</v>
      </c>
    </row>
    <row r="312" spans="1:2" x14ac:dyDescent="0.3">
      <c r="A312">
        <v>4</v>
      </c>
      <c r="B312" s="4">
        <v>794</v>
      </c>
    </row>
    <row r="313" spans="1:2" x14ac:dyDescent="0.3">
      <c r="A313">
        <v>9</v>
      </c>
      <c r="B313" s="4">
        <v>355</v>
      </c>
    </row>
    <row r="314" spans="1:2" x14ac:dyDescent="0.3">
      <c r="A314">
        <v>2</v>
      </c>
      <c r="B314" s="4">
        <v>676</v>
      </c>
    </row>
    <row r="315" spans="1:2" x14ac:dyDescent="0.3">
      <c r="A315">
        <v>2</v>
      </c>
      <c r="B315" s="4">
        <v>739</v>
      </c>
    </row>
    <row r="316" spans="1:2" x14ac:dyDescent="0.3">
      <c r="A316">
        <v>5</v>
      </c>
      <c r="B316" s="4">
        <v>840</v>
      </c>
    </row>
    <row r="317" spans="1:2" x14ac:dyDescent="0.3">
      <c r="A317">
        <v>6</v>
      </c>
      <c r="B317" s="4">
        <v>526</v>
      </c>
    </row>
    <row r="318" spans="1:2" x14ac:dyDescent="0.3">
      <c r="A318">
        <v>8</v>
      </c>
      <c r="B318" s="4">
        <v>519</v>
      </c>
    </row>
    <row r="319" spans="1:2" x14ac:dyDescent="0.3">
      <c r="A319">
        <v>5</v>
      </c>
      <c r="B319" s="4">
        <v>586</v>
      </c>
    </row>
    <row r="320" spans="1:2" x14ac:dyDescent="0.3">
      <c r="A320">
        <v>4</v>
      </c>
      <c r="B320" s="4">
        <v>292</v>
      </c>
    </row>
    <row r="321" spans="1:2" x14ac:dyDescent="0.3">
      <c r="A321">
        <v>4</v>
      </c>
      <c r="B321" s="4">
        <v>292</v>
      </c>
    </row>
    <row r="322" spans="1:2" x14ac:dyDescent="0.3">
      <c r="A322">
        <v>2</v>
      </c>
      <c r="B322" s="4">
        <v>1115</v>
      </c>
    </row>
    <row r="323" spans="1:2" x14ac:dyDescent="0.3">
      <c r="A323">
        <v>4</v>
      </c>
      <c r="B323" s="4">
        <v>760</v>
      </c>
    </row>
    <row r="324" spans="1:2" x14ac:dyDescent="0.3">
      <c r="A324">
        <v>3</v>
      </c>
      <c r="B324" s="4">
        <v>983</v>
      </c>
    </row>
    <row r="325" spans="1:2" x14ac:dyDescent="0.3">
      <c r="A325">
        <v>4</v>
      </c>
      <c r="B325" s="4">
        <v>265</v>
      </c>
    </row>
    <row r="326" spans="1:2" x14ac:dyDescent="0.3">
      <c r="A326">
        <v>6</v>
      </c>
      <c r="B326" s="4">
        <v>340</v>
      </c>
    </row>
    <row r="327" spans="1:2" x14ac:dyDescent="0.3">
      <c r="A327">
        <v>3</v>
      </c>
      <c r="B327" s="4">
        <v>483</v>
      </c>
    </row>
    <row r="328" spans="1:2" x14ac:dyDescent="0.3">
      <c r="A328">
        <v>5</v>
      </c>
      <c r="B328" s="4">
        <v>1032</v>
      </c>
    </row>
    <row r="329" spans="1:2" x14ac:dyDescent="0.3">
      <c r="A329">
        <v>7</v>
      </c>
      <c r="B329" s="4">
        <v>754</v>
      </c>
    </row>
    <row r="330" spans="1:2" x14ac:dyDescent="0.3">
      <c r="A330">
        <v>3</v>
      </c>
      <c r="B330" s="4">
        <v>712</v>
      </c>
    </row>
    <row r="331" spans="1:2" x14ac:dyDescent="0.3">
      <c r="A331">
        <v>3</v>
      </c>
      <c r="B331" s="4">
        <v>712</v>
      </c>
    </row>
    <row r="332" spans="1:2" x14ac:dyDescent="0.3">
      <c r="A332">
        <v>7</v>
      </c>
      <c r="B332" s="4">
        <v>340</v>
      </c>
    </row>
    <row r="333" spans="1:2" x14ac:dyDescent="0.3">
      <c r="A333">
        <v>7</v>
      </c>
      <c r="B333" s="4">
        <v>340</v>
      </c>
    </row>
    <row r="334" spans="1:2" x14ac:dyDescent="0.3">
      <c r="A334">
        <v>9</v>
      </c>
      <c r="B334" s="4">
        <v>1394</v>
      </c>
    </row>
    <row r="335" spans="1:2" x14ac:dyDescent="0.3">
      <c r="A335">
        <v>10</v>
      </c>
      <c r="B335" s="4">
        <v>1073</v>
      </c>
    </row>
    <row r="336" spans="1:2" x14ac:dyDescent="0.3">
      <c r="A336">
        <v>4</v>
      </c>
      <c r="B336" s="4">
        <v>650</v>
      </c>
    </row>
    <row r="337" spans="1:2" x14ac:dyDescent="0.3">
      <c r="A337">
        <v>11</v>
      </c>
      <c r="B337" s="4">
        <v>797</v>
      </c>
    </row>
    <row r="338" spans="1:2" x14ac:dyDescent="0.3">
      <c r="A338">
        <v>8</v>
      </c>
      <c r="B338" s="4">
        <v>709</v>
      </c>
    </row>
    <row r="339" spans="1:2" x14ac:dyDescent="0.3">
      <c r="A339">
        <v>8</v>
      </c>
      <c r="B339" s="4">
        <v>709</v>
      </c>
    </row>
    <row r="340" spans="1:2" x14ac:dyDescent="0.3">
      <c r="A340">
        <v>7</v>
      </c>
      <c r="B340" s="4">
        <v>378</v>
      </c>
    </row>
    <row r="341" spans="1:2" x14ac:dyDescent="0.3">
      <c r="A341">
        <v>8</v>
      </c>
      <c r="B341" s="4">
        <v>795</v>
      </c>
    </row>
    <row r="342" spans="1:2" x14ac:dyDescent="0.3">
      <c r="A342">
        <v>2</v>
      </c>
      <c r="B342" s="4">
        <v>800</v>
      </c>
    </row>
    <row r="343" spans="1:2" x14ac:dyDescent="0.3">
      <c r="A343">
        <v>5</v>
      </c>
      <c r="B343" s="4">
        <v>918</v>
      </c>
    </row>
    <row r="344" spans="1:2" x14ac:dyDescent="0.3">
      <c r="A344">
        <v>5</v>
      </c>
      <c r="B344" s="4">
        <v>204</v>
      </c>
    </row>
    <row r="345" spans="1:2" x14ac:dyDescent="0.3">
      <c r="A345">
        <v>10</v>
      </c>
      <c r="B345" s="4">
        <v>555</v>
      </c>
    </row>
    <row r="346" spans="1:2" x14ac:dyDescent="0.3">
      <c r="A346">
        <v>5</v>
      </c>
      <c r="B346" s="4">
        <v>459</v>
      </c>
    </row>
    <row r="347" spans="1:2" x14ac:dyDescent="0.3">
      <c r="A347">
        <v>6</v>
      </c>
      <c r="B347" s="4">
        <v>733</v>
      </c>
    </row>
    <row r="348" spans="1:2" x14ac:dyDescent="0.3">
      <c r="A348">
        <v>6</v>
      </c>
      <c r="B348" s="4">
        <v>304</v>
      </c>
    </row>
    <row r="349" spans="1:2" x14ac:dyDescent="0.3">
      <c r="A349">
        <v>9</v>
      </c>
      <c r="B349" s="4">
        <v>610</v>
      </c>
    </row>
    <row r="350" spans="1:2" x14ac:dyDescent="0.3">
      <c r="A350">
        <v>5</v>
      </c>
      <c r="B350" s="4">
        <v>1239</v>
      </c>
    </row>
    <row r="351" spans="1:2" x14ac:dyDescent="0.3">
      <c r="A351">
        <v>7</v>
      </c>
      <c r="B351" s="4">
        <v>721</v>
      </c>
    </row>
    <row r="352" spans="1:2" x14ac:dyDescent="0.3">
      <c r="A352">
        <v>8</v>
      </c>
      <c r="B352" s="4">
        <v>438</v>
      </c>
    </row>
    <row r="353" spans="1:2" x14ac:dyDescent="0.3">
      <c r="A353">
        <v>6</v>
      </c>
      <c r="B353" s="4">
        <v>543</v>
      </c>
    </row>
    <row r="354" spans="1:2" x14ac:dyDescent="0.3">
      <c r="A354">
        <v>2</v>
      </c>
      <c r="B354" s="4">
        <v>203</v>
      </c>
    </row>
    <row r="355" spans="1:2" x14ac:dyDescent="0.3">
      <c r="A355">
        <v>2</v>
      </c>
      <c r="B355" s="4">
        <v>203</v>
      </c>
    </row>
    <row r="356" spans="1:2" x14ac:dyDescent="0.3">
      <c r="A356">
        <v>3</v>
      </c>
      <c r="B356" s="4">
        <v>571</v>
      </c>
    </row>
    <row r="357" spans="1:2" x14ac:dyDescent="0.3">
      <c r="A357">
        <v>5</v>
      </c>
      <c r="B357" s="4">
        <v>583</v>
      </c>
    </row>
    <row r="358" spans="1:2" x14ac:dyDescent="0.3">
      <c r="A358">
        <v>5</v>
      </c>
      <c r="B358" s="4">
        <v>952</v>
      </c>
    </row>
    <row r="359" spans="1:2" x14ac:dyDescent="0.3">
      <c r="A359">
        <v>9</v>
      </c>
      <c r="B359" s="4">
        <v>925</v>
      </c>
    </row>
    <row r="360" spans="1:2" x14ac:dyDescent="0.3">
      <c r="A360">
        <v>3</v>
      </c>
      <c r="B360" s="4">
        <v>294</v>
      </c>
    </row>
    <row r="361" spans="1:2" x14ac:dyDescent="0.3">
      <c r="A361">
        <v>3</v>
      </c>
      <c r="B361" s="4">
        <v>587</v>
      </c>
    </row>
    <row r="362" spans="1:2" x14ac:dyDescent="0.3">
      <c r="A362">
        <v>5</v>
      </c>
      <c r="B362" s="4">
        <v>972</v>
      </c>
    </row>
    <row r="363" spans="1:2" x14ac:dyDescent="0.3">
      <c r="A363">
        <v>9</v>
      </c>
      <c r="B363" s="4">
        <v>505</v>
      </c>
    </row>
    <row r="364" spans="1:2" x14ac:dyDescent="0.3">
      <c r="A364">
        <v>9</v>
      </c>
      <c r="B364" s="4">
        <v>505</v>
      </c>
    </row>
    <row r="365" spans="1:2" x14ac:dyDescent="0.3">
      <c r="A365">
        <v>6</v>
      </c>
      <c r="B365" s="4">
        <v>570</v>
      </c>
    </row>
    <row r="366" spans="1:2" x14ac:dyDescent="0.3">
      <c r="A366">
        <v>2</v>
      </c>
      <c r="B366" s="4">
        <v>856</v>
      </c>
    </row>
    <row r="367" spans="1:2" x14ac:dyDescent="0.3">
      <c r="A367">
        <v>5</v>
      </c>
      <c r="B367" s="4">
        <v>670</v>
      </c>
    </row>
    <row r="368" spans="1:2" x14ac:dyDescent="0.3">
      <c r="A368">
        <v>4</v>
      </c>
      <c r="B368" s="4">
        <v>209</v>
      </c>
    </row>
    <row r="369" spans="1:2" x14ac:dyDescent="0.3">
      <c r="A369">
        <v>7</v>
      </c>
      <c r="B369" s="4">
        <v>133</v>
      </c>
    </row>
    <row r="370" spans="1:2" x14ac:dyDescent="0.3">
      <c r="A370">
        <v>6</v>
      </c>
      <c r="B370" s="4">
        <v>960</v>
      </c>
    </row>
    <row r="371" spans="1:2" x14ac:dyDescent="0.3">
      <c r="A371">
        <v>8</v>
      </c>
      <c r="B371" s="4">
        <v>380</v>
      </c>
    </row>
    <row r="372" spans="1:2" x14ac:dyDescent="0.3">
      <c r="A372">
        <v>6</v>
      </c>
      <c r="B372" s="4">
        <v>499</v>
      </c>
    </row>
    <row r="373" spans="1:2" x14ac:dyDescent="0.3">
      <c r="A373">
        <v>5</v>
      </c>
      <c r="B373" s="4">
        <v>375</v>
      </c>
    </row>
    <row r="374" spans="1:2" x14ac:dyDescent="0.3">
      <c r="A374">
        <v>5</v>
      </c>
      <c r="B374" s="4">
        <v>375</v>
      </c>
    </row>
    <row r="375" spans="1:2" x14ac:dyDescent="0.3">
      <c r="A375">
        <v>10</v>
      </c>
      <c r="B375" s="4">
        <v>1121</v>
      </c>
    </row>
    <row r="376" spans="1:2" x14ac:dyDescent="0.3">
      <c r="A376">
        <v>4</v>
      </c>
      <c r="B376" s="4">
        <v>199</v>
      </c>
    </row>
    <row r="377" spans="1:2" x14ac:dyDescent="0.3">
      <c r="A377">
        <v>2</v>
      </c>
      <c r="B377" s="4">
        <v>680</v>
      </c>
    </row>
    <row r="378" spans="1:2" x14ac:dyDescent="0.3">
      <c r="A378">
        <v>8</v>
      </c>
      <c r="B378" s="4">
        <v>863</v>
      </c>
    </row>
    <row r="379" spans="1:2" x14ac:dyDescent="0.3">
      <c r="A379">
        <v>4</v>
      </c>
      <c r="B379" s="4">
        <v>151</v>
      </c>
    </row>
    <row r="380" spans="1:2" x14ac:dyDescent="0.3">
      <c r="A380">
        <v>5</v>
      </c>
      <c r="B380" s="4">
        <v>1001</v>
      </c>
    </row>
    <row r="381" spans="1:2" x14ac:dyDescent="0.3">
      <c r="A381">
        <v>4</v>
      </c>
      <c r="B381" s="4">
        <v>871</v>
      </c>
    </row>
    <row r="382" spans="1:2" x14ac:dyDescent="0.3">
      <c r="A382">
        <v>4</v>
      </c>
      <c r="B382" s="4">
        <v>783</v>
      </c>
    </row>
    <row r="383" spans="1:2" x14ac:dyDescent="0.3">
      <c r="A383">
        <v>4</v>
      </c>
      <c r="B383" s="4">
        <v>784</v>
      </c>
    </row>
    <row r="384" spans="1:2" x14ac:dyDescent="0.3">
      <c r="A384">
        <v>6</v>
      </c>
      <c r="B384" s="4">
        <v>627</v>
      </c>
    </row>
    <row r="385" spans="1:2" x14ac:dyDescent="0.3">
      <c r="A385">
        <v>3</v>
      </c>
      <c r="B385" s="4">
        <v>703</v>
      </c>
    </row>
    <row r="386" spans="1:2" x14ac:dyDescent="0.3">
      <c r="A386">
        <v>5</v>
      </c>
      <c r="B386" s="4">
        <v>366</v>
      </c>
    </row>
    <row r="387" spans="1:2" x14ac:dyDescent="0.3">
      <c r="A387">
        <v>9</v>
      </c>
      <c r="B387" s="4">
        <v>833</v>
      </c>
    </row>
    <row r="388" spans="1:2" x14ac:dyDescent="0.3">
      <c r="A388">
        <v>9</v>
      </c>
      <c r="B388" s="4">
        <v>612</v>
      </c>
    </row>
    <row r="389" spans="1:2" x14ac:dyDescent="0.3">
      <c r="A389">
        <v>6</v>
      </c>
      <c r="B389" s="4">
        <v>707</v>
      </c>
    </row>
    <row r="390" spans="1:2" x14ac:dyDescent="0.3">
      <c r="A390">
        <v>3</v>
      </c>
      <c r="B390" s="4">
        <v>559</v>
      </c>
    </row>
    <row r="391" spans="1:2" x14ac:dyDescent="0.3">
      <c r="A391">
        <v>10</v>
      </c>
      <c r="B391" s="4">
        <v>811</v>
      </c>
    </row>
    <row r="392" spans="1:2" x14ac:dyDescent="0.3">
      <c r="A392">
        <v>6</v>
      </c>
      <c r="B392" s="4">
        <v>901</v>
      </c>
    </row>
    <row r="393" spans="1:2" x14ac:dyDescent="0.3">
      <c r="A393">
        <v>2</v>
      </c>
      <c r="B393" s="4">
        <v>982</v>
      </c>
    </row>
    <row r="394" spans="1:2" x14ac:dyDescent="0.3">
      <c r="A394">
        <v>7</v>
      </c>
      <c r="B394" s="4">
        <v>1142</v>
      </c>
    </row>
    <row r="395" spans="1:2" x14ac:dyDescent="0.3">
      <c r="A395">
        <v>7</v>
      </c>
      <c r="B395" s="4">
        <v>236</v>
      </c>
    </row>
    <row r="396" spans="1:2" x14ac:dyDescent="0.3">
      <c r="A396">
        <v>4</v>
      </c>
      <c r="B396" s="4">
        <v>272</v>
      </c>
    </row>
    <row r="397" spans="1:2" x14ac:dyDescent="0.3">
      <c r="A397">
        <v>5</v>
      </c>
      <c r="B397" s="4">
        <v>1050</v>
      </c>
    </row>
    <row r="398" spans="1:2" x14ac:dyDescent="0.3">
      <c r="A398">
        <v>5</v>
      </c>
      <c r="B398" s="4">
        <v>184</v>
      </c>
    </row>
    <row r="399" spans="1:2" x14ac:dyDescent="0.3">
      <c r="A399">
        <v>3</v>
      </c>
      <c r="B399" s="4">
        <v>741</v>
      </c>
    </row>
    <row r="400" spans="1:2" x14ac:dyDescent="0.3">
      <c r="A400">
        <v>9</v>
      </c>
      <c r="B400" s="4">
        <v>410</v>
      </c>
    </row>
    <row r="401" spans="1:2" x14ac:dyDescent="0.3">
      <c r="A401">
        <v>9</v>
      </c>
      <c r="B401" s="4">
        <v>410</v>
      </c>
    </row>
    <row r="402" spans="1:2" x14ac:dyDescent="0.3">
      <c r="A402">
        <v>5</v>
      </c>
      <c r="B402" s="4">
        <v>1092</v>
      </c>
    </row>
    <row r="403" spans="1:2" x14ac:dyDescent="0.3">
      <c r="A403">
        <v>7</v>
      </c>
      <c r="B403" s="4">
        <v>158</v>
      </c>
    </row>
    <row r="404" spans="1:2" x14ac:dyDescent="0.3">
      <c r="A404">
        <v>3</v>
      </c>
      <c r="B404" s="4">
        <v>182</v>
      </c>
    </row>
    <row r="405" spans="1:2" x14ac:dyDescent="0.3">
      <c r="A405">
        <v>3</v>
      </c>
      <c r="B405" s="4">
        <v>400</v>
      </c>
    </row>
    <row r="406" spans="1:2" x14ac:dyDescent="0.3">
      <c r="A406">
        <v>3</v>
      </c>
      <c r="B406" s="4">
        <v>407</v>
      </c>
    </row>
    <row r="407" spans="1:2" x14ac:dyDescent="0.3">
      <c r="A407">
        <v>7</v>
      </c>
      <c r="B407" s="4">
        <v>1067</v>
      </c>
    </row>
    <row r="408" spans="1:2" x14ac:dyDescent="0.3">
      <c r="A408">
        <v>6</v>
      </c>
      <c r="B408" s="4">
        <v>1205</v>
      </c>
    </row>
    <row r="409" spans="1:2" x14ac:dyDescent="0.3">
      <c r="A409">
        <v>4</v>
      </c>
      <c r="B409" s="4">
        <v>619</v>
      </c>
    </row>
    <row r="410" spans="1:2" x14ac:dyDescent="0.3">
      <c r="A410">
        <v>3</v>
      </c>
      <c r="B410" s="4">
        <v>526</v>
      </c>
    </row>
    <row r="411" spans="1:2" x14ac:dyDescent="0.3">
      <c r="A411">
        <v>6</v>
      </c>
      <c r="B411" s="4">
        <v>390</v>
      </c>
    </row>
    <row r="412" spans="1:2" x14ac:dyDescent="0.3">
      <c r="A412">
        <v>6</v>
      </c>
      <c r="B412" s="4">
        <v>390</v>
      </c>
    </row>
    <row r="413" spans="1:2" x14ac:dyDescent="0.3">
      <c r="A413">
        <v>4</v>
      </c>
      <c r="B413" s="4">
        <v>274</v>
      </c>
    </row>
    <row r="414" spans="1:2" x14ac:dyDescent="0.3">
      <c r="A414">
        <v>5</v>
      </c>
      <c r="B414" s="4">
        <v>826</v>
      </c>
    </row>
    <row r="415" spans="1:2" x14ac:dyDescent="0.3">
      <c r="A415">
        <v>5</v>
      </c>
      <c r="B415" s="4">
        <v>604</v>
      </c>
    </row>
    <row r="416" spans="1:2" x14ac:dyDescent="0.3">
      <c r="A416">
        <v>3</v>
      </c>
      <c r="B416" s="4">
        <v>377</v>
      </c>
    </row>
    <row r="417" spans="1:2" x14ac:dyDescent="0.3">
      <c r="A417">
        <v>2</v>
      </c>
      <c r="B417" s="4">
        <v>315</v>
      </c>
    </row>
    <row r="418" spans="1:2" x14ac:dyDescent="0.3">
      <c r="A418">
        <v>10</v>
      </c>
      <c r="B418" s="4">
        <v>1285</v>
      </c>
    </row>
    <row r="419" spans="1:2" x14ac:dyDescent="0.3">
      <c r="A419">
        <v>5</v>
      </c>
      <c r="B419" s="4">
        <v>960</v>
      </c>
    </row>
    <row r="420" spans="1:2" x14ac:dyDescent="0.3">
      <c r="A420">
        <v>4</v>
      </c>
      <c r="B420" s="4">
        <v>625</v>
      </c>
    </row>
    <row r="421" spans="1:2" x14ac:dyDescent="0.3">
      <c r="A421">
        <v>5</v>
      </c>
      <c r="B421" s="4">
        <v>503</v>
      </c>
    </row>
    <row r="422" spans="1:2" x14ac:dyDescent="0.3">
      <c r="A422">
        <v>6</v>
      </c>
      <c r="B422" s="4">
        <v>522</v>
      </c>
    </row>
    <row r="423" spans="1:2" x14ac:dyDescent="0.3">
      <c r="A423">
        <v>6</v>
      </c>
      <c r="B423" s="4">
        <v>631</v>
      </c>
    </row>
    <row r="424" spans="1:2" x14ac:dyDescent="0.3">
      <c r="A424">
        <v>3</v>
      </c>
      <c r="B424" s="4">
        <v>816</v>
      </c>
    </row>
    <row r="425" spans="1:2" x14ac:dyDescent="0.3">
      <c r="A425">
        <v>5</v>
      </c>
      <c r="B425" s="4">
        <v>597</v>
      </c>
    </row>
    <row r="426" spans="1:2" x14ac:dyDescent="0.3">
      <c r="A426">
        <v>4</v>
      </c>
      <c r="B426" s="4">
        <v>322</v>
      </c>
    </row>
    <row r="427" spans="1:2" x14ac:dyDescent="0.3">
      <c r="A427">
        <v>9</v>
      </c>
      <c r="B427" s="4">
        <v>707</v>
      </c>
    </row>
    <row r="428" spans="1:2" x14ac:dyDescent="0.3">
      <c r="A428">
        <v>3</v>
      </c>
      <c r="B428" s="4">
        <v>546</v>
      </c>
    </row>
    <row r="429" spans="1:2" x14ac:dyDescent="0.3">
      <c r="A429">
        <v>5</v>
      </c>
      <c r="B429" s="4">
        <v>531</v>
      </c>
    </row>
    <row r="430" spans="1:2" x14ac:dyDescent="0.3">
      <c r="A430">
        <v>5</v>
      </c>
      <c r="B430" s="4">
        <v>531</v>
      </c>
    </row>
    <row r="431" spans="1:2" x14ac:dyDescent="0.3">
      <c r="A431">
        <v>4</v>
      </c>
      <c r="B431" s="4">
        <v>1003</v>
      </c>
    </row>
    <row r="432" spans="1:2" x14ac:dyDescent="0.3">
      <c r="A432">
        <v>5</v>
      </c>
      <c r="B432" s="4">
        <v>180</v>
      </c>
    </row>
    <row r="433" spans="1:2" x14ac:dyDescent="0.3">
      <c r="A433">
        <v>4</v>
      </c>
      <c r="B433" s="4">
        <v>967</v>
      </c>
    </row>
    <row r="434" spans="1:2" x14ac:dyDescent="0.3">
      <c r="A434">
        <v>4</v>
      </c>
      <c r="B434" s="4">
        <v>833</v>
      </c>
    </row>
    <row r="435" spans="1:2" x14ac:dyDescent="0.3">
      <c r="A435">
        <v>3</v>
      </c>
      <c r="B435" s="4">
        <v>1000</v>
      </c>
    </row>
    <row r="436" spans="1:2" x14ac:dyDescent="0.3">
      <c r="A436">
        <v>6</v>
      </c>
      <c r="B436" s="4">
        <v>572</v>
      </c>
    </row>
    <row r="437" spans="1:2" x14ac:dyDescent="0.3">
      <c r="A437">
        <v>5</v>
      </c>
      <c r="B437" s="4">
        <v>587</v>
      </c>
    </row>
    <row r="438" spans="1:2" x14ac:dyDescent="0.3">
      <c r="A438">
        <v>8</v>
      </c>
      <c r="B438" s="4">
        <v>656</v>
      </c>
    </row>
    <row r="439" spans="1:2" x14ac:dyDescent="0.3">
      <c r="A439">
        <v>8</v>
      </c>
      <c r="B439" s="4">
        <v>656</v>
      </c>
    </row>
    <row r="440" spans="1:2" x14ac:dyDescent="0.3">
      <c r="A440">
        <v>6</v>
      </c>
      <c r="B440" s="4">
        <v>184</v>
      </c>
    </row>
    <row r="441" spans="1:2" x14ac:dyDescent="0.3">
      <c r="A441">
        <v>5</v>
      </c>
      <c r="B441" s="4">
        <v>548</v>
      </c>
    </row>
    <row r="442" spans="1:2" x14ac:dyDescent="0.3">
      <c r="A442">
        <v>2</v>
      </c>
      <c r="B442" s="4">
        <v>358</v>
      </c>
    </row>
    <row r="443" spans="1:2" x14ac:dyDescent="0.3">
      <c r="A443">
        <v>2</v>
      </c>
      <c r="B443" s="4">
        <v>358</v>
      </c>
    </row>
    <row r="444" spans="1:2" x14ac:dyDescent="0.3">
      <c r="A444">
        <v>6</v>
      </c>
      <c r="B444" s="4">
        <v>737</v>
      </c>
    </row>
    <row r="445" spans="1:2" x14ac:dyDescent="0.3">
      <c r="A445">
        <v>3</v>
      </c>
      <c r="B445" s="4">
        <v>1224</v>
      </c>
    </row>
    <row r="446" spans="1:2" x14ac:dyDescent="0.3">
      <c r="A446">
        <v>9</v>
      </c>
      <c r="B446" s="4">
        <v>354</v>
      </c>
    </row>
    <row r="447" spans="1:2" x14ac:dyDescent="0.3">
      <c r="A447">
        <v>9</v>
      </c>
      <c r="B447" s="4">
        <v>931</v>
      </c>
    </row>
    <row r="448" spans="1:2" x14ac:dyDescent="0.3">
      <c r="A448">
        <v>4</v>
      </c>
      <c r="B448" s="4">
        <v>336</v>
      </c>
    </row>
    <row r="449" spans="1:2" x14ac:dyDescent="0.3">
      <c r="A449">
        <v>5</v>
      </c>
      <c r="B449" s="4">
        <v>1462</v>
      </c>
    </row>
    <row r="450" spans="1:2" x14ac:dyDescent="0.3">
      <c r="A450">
        <v>5</v>
      </c>
      <c r="B450" s="4">
        <v>546</v>
      </c>
    </row>
    <row r="451" spans="1:2" x14ac:dyDescent="0.3">
      <c r="A451">
        <v>8</v>
      </c>
      <c r="B451" s="4">
        <v>426</v>
      </c>
    </row>
    <row r="452" spans="1:2" x14ac:dyDescent="0.3">
      <c r="A452">
        <v>8</v>
      </c>
      <c r="B452" s="4">
        <v>345</v>
      </c>
    </row>
    <row r="453" spans="1:2" x14ac:dyDescent="0.3">
      <c r="A453">
        <v>8</v>
      </c>
      <c r="B453" s="4">
        <v>465</v>
      </c>
    </row>
    <row r="454" spans="1:2" x14ac:dyDescent="0.3">
      <c r="A454">
        <v>3</v>
      </c>
      <c r="B454" s="4">
        <v>162</v>
      </c>
    </row>
    <row r="455" spans="1:2" x14ac:dyDescent="0.3">
      <c r="A455">
        <v>4</v>
      </c>
      <c r="B455" s="4">
        <v>412</v>
      </c>
    </row>
    <row r="456" spans="1:2" x14ac:dyDescent="0.3">
      <c r="A456">
        <v>7</v>
      </c>
      <c r="B456" s="4">
        <v>711</v>
      </c>
    </row>
    <row r="457" spans="1:2" x14ac:dyDescent="0.3">
      <c r="A457">
        <v>8</v>
      </c>
      <c r="B457" s="4">
        <v>212</v>
      </c>
    </row>
    <row r="458" spans="1:2" x14ac:dyDescent="0.3">
      <c r="A458">
        <v>6</v>
      </c>
      <c r="B458" s="4">
        <v>336</v>
      </c>
    </row>
    <row r="459" spans="1:2" x14ac:dyDescent="0.3">
      <c r="A459">
        <v>4</v>
      </c>
      <c r="B459" s="4">
        <v>227</v>
      </c>
    </row>
    <row r="460" spans="1:2" x14ac:dyDescent="0.3">
      <c r="A460">
        <v>4</v>
      </c>
      <c r="B460" s="4">
        <v>227</v>
      </c>
    </row>
    <row r="461" spans="1:2" x14ac:dyDescent="0.3">
      <c r="A461">
        <v>8</v>
      </c>
      <c r="B461" s="4">
        <v>753</v>
      </c>
    </row>
    <row r="462" spans="1:2" x14ac:dyDescent="0.3">
      <c r="A462">
        <v>4</v>
      </c>
      <c r="B462" s="4">
        <v>121</v>
      </c>
    </row>
    <row r="463" spans="1:2" x14ac:dyDescent="0.3">
      <c r="A463">
        <v>11</v>
      </c>
      <c r="B463" s="4">
        <v>653</v>
      </c>
    </row>
    <row r="464" spans="1:2" x14ac:dyDescent="0.3">
      <c r="A464">
        <v>3</v>
      </c>
      <c r="B464" s="4">
        <v>283</v>
      </c>
    </row>
    <row r="465" spans="1:2" x14ac:dyDescent="0.3">
      <c r="A465">
        <v>2</v>
      </c>
      <c r="B465" s="4">
        <v>958</v>
      </c>
    </row>
    <row r="466" spans="1:2" x14ac:dyDescent="0.3">
      <c r="A466">
        <v>6</v>
      </c>
      <c r="B466" s="4">
        <v>495</v>
      </c>
    </row>
    <row r="467" spans="1:2" x14ac:dyDescent="0.3">
      <c r="A467">
        <v>7</v>
      </c>
      <c r="B467" s="4">
        <v>533</v>
      </c>
    </row>
    <row r="468" spans="1:2" x14ac:dyDescent="0.3">
      <c r="A468">
        <v>5</v>
      </c>
      <c r="B468" s="4">
        <v>909</v>
      </c>
    </row>
    <row r="469" spans="1:2" x14ac:dyDescent="0.3">
      <c r="A469">
        <v>11</v>
      </c>
      <c r="B469" s="4">
        <v>1001</v>
      </c>
    </row>
    <row r="470" spans="1:2" x14ac:dyDescent="0.3">
      <c r="A470">
        <v>3</v>
      </c>
      <c r="B470" s="4">
        <v>239</v>
      </c>
    </row>
    <row r="471" spans="1:2" x14ac:dyDescent="0.3">
      <c r="A471">
        <v>6</v>
      </c>
      <c r="B471" s="4">
        <v>200</v>
      </c>
    </row>
    <row r="472" spans="1:2" x14ac:dyDescent="0.3">
      <c r="A472">
        <v>6</v>
      </c>
      <c r="B472" s="4">
        <v>635</v>
      </c>
    </row>
    <row r="473" spans="1:2" x14ac:dyDescent="0.3">
      <c r="A473">
        <v>6</v>
      </c>
      <c r="B473" s="4">
        <v>635</v>
      </c>
    </row>
    <row r="474" spans="1:2" x14ac:dyDescent="0.3">
      <c r="A474">
        <v>6</v>
      </c>
      <c r="B474" s="4">
        <v>768</v>
      </c>
    </row>
    <row r="475" spans="1:2" x14ac:dyDescent="0.3">
      <c r="A475">
        <v>5</v>
      </c>
      <c r="B475" s="4">
        <v>407</v>
      </c>
    </row>
    <row r="476" spans="1:2" x14ac:dyDescent="0.3">
      <c r="A476">
        <v>6</v>
      </c>
      <c r="B476" s="4">
        <v>129</v>
      </c>
    </row>
    <row r="477" spans="1:2" x14ac:dyDescent="0.3">
      <c r="A477">
        <v>4</v>
      </c>
      <c r="B477" s="4">
        <v>141</v>
      </c>
    </row>
    <row r="478" spans="1:2" x14ac:dyDescent="0.3">
      <c r="A478">
        <v>3</v>
      </c>
      <c r="B478" s="4">
        <v>344</v>
      </c>
    </row>
    <row r="479" spans="1:2" x14ac:dyDescent="0.3">
      <c r="A479">
        <v>5</v>
      </c>
      <c r="B479" s="4">
        <v>554</v>
      </c>
    </row>
    <row r="480" spans="1:2" x14ac:dyDescent="0.3">
      <c r="A480">
        <v>5</v>
      </c>
      <c r="B480" s="4">
        <v>736</v>
      </c>
    </row>
    <row r="481" spans="1:2" x14ac:dyDescent="0.3">
      <c r="A481">
        <v>7</v>
      </c>
      <c r="B481" s="4">
        <v>398</v>
      </c>
    </row>
    <row r="482" spans="1:2" x14ac:dyDescent="0.3">
      <c r="A482">
        <v>4</v>
      </c>
      <c r="B482" s="4">
        <v>561</v>
      </c>
    </row>
    <row r="483" spans="1:2" x14ac:dyDescent="0.3">
      <c r="A483">
        <v>5</v>
      </c>
      <c r="B483" s="4">
        <v>1218</v>
      </c>
    </row>
    <row r="484" spans="1:2" x14ac:dyDescent="0.3">
      <c r="A484">
        <v>4</v>
      </c>
      <c r="B484" s="4">
        <v>1016</v>
      </c>
    </row>
    <row r="485" spans="1:2" x14ac:dyDescent="0.3">
      <c r="A485">
        <v>3</v>
      </c>
      <c r="B485" s="4">
        <v>353</v>
      </c>
    </row>
    <row r="486" spans="1:2" x14ac:dyDescent="0.3">
      <c r="A486">
        <v>3</v>
      </c>
      <c r="B486" s="4">
        <v>347</v>
      </c>
    </row>
    <row r="487" spans="1:2" x14ac:dyDescent="0.3">
      <c r="A487">
        <v>3</v>
      </c>
      <c r="B487" s="4">
        <v>347</v>
      </c>
    </row>
    <row r="488" spans="1:2" x14ac:dyDescent="0.3">
      <c r="A488">
        <v>6</v>
      </c>
      <c r="B488" s="4">
        <v>381</v>
      </c>
    </row>
    <row r="489" spans="1:2" x14ac:dyDescent="0.3">
      <c r="A489">
        <v>4</v>
      </c>
      <c r="B489" s="4">
        <v>138</v>
      </c>
    </row>
    <row r="490" spans="1:2" x14ac:dyDescent="0.3">
      <c r="A490">
        <v>6</v>
      </c>
      <c r="B490" s="4">
        <v>420</v>
      </c>
    </row>
    <row r="491" spans="1:2" x14ac:dyDescent="0.3">
      <c r="A491">
        <v>2</v>
      </c>
      <c r="B491" s="4">
        <v>1379</v>
      </c>
    </row>
    <row r="492" spans="1:2" x14ac:dyDescent="0.3">
      <c r="A492">
        <v>5</v>
      </c>
      <c r="B492" s="4">
        <v>690</v>
      </c>
    </row>
    <row r="493" spans="1:2" x14ac:dyDescent="0.3">
      <c r="A493">
        <v>10</v>
      </c>
      <c r="B493" s="4">
        <v>479</v>
      </c>
    </row>
    <row r="494" spans="1:2" x14ac:dyDescent="0.3">
      <c r="A494">
        <v>6</v>
      </c>
      <c r="B494" s="4">
        <v>553</v>
      </c>
    </row>
    <row r="495" spans="1:2" x14ac:dyDescent="0.3">
      <c r="A495">
        <v>10</v>
      </c>
      <c r="B495" s="4">
        <v>1349</v>
      </c>
    </row>
    <row r="496" spans="1:2" x14ac:dyDescent="0.3">
      <c r="A496">
        <v>2</v>
      </c>
      <c r="B496" s="4">
        <v>187</v>
      </c>
    </row>
    <row r="497" spans="1:2" x14ac:dyDescent="0.3">
      <c r="A497">
        <v>6</v>
      </c>
      <c r="B497" s="4">
        <v>303</v>
      </c>
    </row>
    <row r="498" spans="1:2" x14ac:dyDescent="0.3">
      <c r="A498">
        <v>5</v>
      </c>
      <c r="B498" s="4">
        <v>1045</v>
      </c>
    </row>
    <row r="499" spans="1:2" x14ac:dyDescent="0.3">
      <c r="A499">
        <v>5</v>
      </c>
      <c r="B499" s="4">
        <v>295</v>
      </c>
    </row>
    <row r="500" spans="1:2" x14ac:dyDescent="0.3">
      <c r="A500">
        <v>7</v>
      </c>
      <c r="B500" s="4">
        <v>532</v>
      </c>
    </row>
    <row r="501" spans="1:2" x14ac:dyDescent="0.3">
      <c r="A501">
        <v>7</v>
      </c>
      <c r="B501" s="4">
        <v>532</v>
      </c>
    </row>
    <row r="502" spans="1:2" x14ac:dyDescent="0.3">
      <c r="A502">
        <v>3</v>
      </c>
      <c r="B502" s="4">
        <v>161</v>
      </c>
    </row>
    <row r="503" spans="1:2" x14ac:dyDescent="0.3">
      <c r="A503">
        <v>5</v>
      </c>
      <c r="B503" s="4">
        <v>1308</v>
      </c>
    </row>
    <row r="504" spans="1:2" x14ac:dyDescent="0.3">
      <c r="A504">
        <v>2</v>
      </c>
      <c r="B504" s="4">
        <v>707</v>
      </c>
    </row>
    <row r="505" spans="1:2" x14ac:dyDescent="0.3">
      <c r="A505">
        <v>5</v>
      </c>
      <c r="B505" s="4">
        <v>964</v>
      </c>
    </row>
    <row r="506" spans="1:2" x14ac:dyDescent="0.3">
      <c r="A506">
        <v>8</v>
      </c>
      <c r="B506" s="4">
        <v>512</v>
      </c>
    </row>
    <row r="507" spans="1:2" x14ac:dyDescent="0.3">
      <c r="A507">
        <v>7</v>
      </c>
      <c r="B507" s="4">
        <v>1073</v>
      </c>
    </row>
    <row r="508" spans="1:2" x14ac:dyDescent="0.3">
      <c r="A508">
        <v>4</v>
      </c>
      <c r="B508" s="4">
        <v>587</v>
      </c>
    </row>
    <row r="509" spans="1:2" x14ac:dyDescent="0.3">
      <c r="A509">
        <v>4</v>
      </c>
      <c r="B509" s="4">
        <v>587</v>
      </c>
    </row>
    <row r="510" spans="1:2" x14ac:dyDescent="0.3">
      <c r="A510">
        <v>4</v>
      </c>
      <c r="B510" s="4">
        <v>882</v>
      </c>
    </row>
    <row r="511" spans="1:2" x14ac:dyDescent="0.3">
      <c r="A511">
        <v>7</v>
      </c>
      <c r="B511" s="4">
        <v>412</v>
      </c>
    </row>
    <row r="512" spans="1:2" x14ac:dyDescent="0.3">
      <c r="A512">
        <v>4</v>
      </c>
      <c r="B512" s="4">
        <v>252</v>
      </c>
    </row>
    <row r="513" spans="1:2" x14ac:dyDescent="0.3">
      <c r="A513">
        <v>7</v>
      </c>
      <c r="B513" s="4">
        <v>312</v>
      </c>
    </row>
    <row r="514" spans="1:2" x14ac:dyDescent="0.3">
      <c r="A514">
        <v>3</v>
      </c>
      <c r="B514" s="4">
        <v>292</v>
      </c>
    </row>
    <row r="515" spans="1:2" x14ac:dyDescent="0.3">
      <c r="A515">
        <v>3</v>
      </c>
      <c r="B515" s="4">
        <v>196</v>
      </c>
    </row>
    <row r="516" spans="1:2" x14ac:dyDescent="0.3">
      <c r="A516">
        <v>6</v>
      </c>
      <c r="B516" s="4">
        <v>750</v>
      </c>
    </row>
    <row r="517" spans="1:2" x14ac:dyDescent="0.3">
      <c r="A517">
        <v>4</v>
      </c>
      <c r="B517" s="4">
        <v>452</v>
      </c>
    </row>
    <row r="518" spans="1:2" x14ac:dyDescent="0.3">
      <c r="A518">
        <v>3</v>
      </c>
      <c r="B518" s="4">
        <v>217</v>
      </c>
    </row>
    <row r="519" spans="1:2" x14ac:dyDescent="0.3">
      <c r="A519">
        <v>2</v>
      </c>
      <c r="B519" s="4">
        <v>273</v>
      </c>
    </row>
    <row r="520" spans="1:2" x14ac:dyDescent="0.3">
      <c r="A520">
        <v>7</v>
      </c>
      <c r="B520" s="4">
        <v>664</v>
      </c>
    </row>
    <row r="521" spans="1:2" x14ac:dyDescent="0.3">
      <c r="A521">
        <v>10</v>
      </c>
      <c r="B521" s="4">
        <v>554</v>
      </c>
    </row>
    <row r="522" spans="1:2" x14ac:dyDescent="0.3">
      <c r="A522">
        <v>7</v>
      </c>
      <c r="B522" s="4">
        <v>656</v>
      </c>
    </row>
    <row r="523" spans="1:2" x14ac:dyDescent="0.3">
      <c r="A523">
        <v>8</v>
      </c>
      <c r="B523" s="4">
        <v>231</v>
      </c>
    </row>
    <row r="524" spans="1:2" x14ac:dyDescent="0.3">
      <c r="A524">
        <v>9</v>
      </c>
      <c r="B524" s="4">
        <v>627</v>
      </c>
    </row>
    <row r="525" spans="1:2" x14ac:dyDescent="0.3">
      <c r="A525">
        <v>11</v>
      </c>
      <c r="B525" s="4">
        <v>824</v>
      </c>
    </row>
    <row r="526" spans="1:2" x14ac:dyDescent="0.3">
      <c r="A526">
        <v>4</v>
      </c>
      <c r="B526" s="4">
        <v>260</v>
      </c>
    </row>
    <row r="527" spans="1:2" x14ac:dyDescent="0.3">
      <c r="A527">
        <v>4</v>
      </c>
      <c r="B527" s="4">
        <v>399</v>
      </c>
    </row>
    <row r="528" spans="1:2" x14ac:dyDescent="0.3">
      <c r="A528">
        <v>7</v>
      </c>
      <c r="B528" s="4">
        <v>422</v>
      </c>
    </row>
    <row r="529" spans="1:2" x14ac:dyDescent="0.3">
      <c r="A529">
        <v>10</v>
      </c>
      <c r="B529" s="4">
        <v>997</v>
      </c>
    </row>
    <row r="530" spans="1:2" x14ac:dyDescent="0.3">
      <c r="A530">
        <v>7</v>
      </c>
      <c r="B530" s="4">
        <v>674</v>
      </c>
    </row>
    <row r="531" spans="1:2" x14ac:dyDescent="0.3">
      <c r="A531">
        <v>3</v>
      </c>
      <c r="B531" s="4">
        <v>778</v>
      </c>
    </row>
    <row r="532" spans="1:2" x14ac:dyDescent="0.3">
      <c r="A532">
        <v>9</v>
      </c>
      <c r="B532" s="4">
        <v>492</v>
      </c>
    </row>
    <row r="533" spans="1:2" x14ac:dyDescent="0.3">
      <c r="A533">
        <v>6</v>
      </c>
      <c r="B533" s="4">
        <v>428</v>
      </c>
    </row>
    <row r="534" spans="1:2" x14ac:dyDescent="0.3">
      <c r="A534">
        <v>5</v>
      </c>
      <c r="B534" s="4">
        <v>496</v>
      </c>
    </row>
    <row r="535" spans="1:2" x14ac:dyDescent="0.3">
      <c r="A535">
        <v>8</v>
      </c>
      <c r="B535" s="4">
        <v>448</v>
      </c>
    </row>
    <row r="536" spans="1:2" x14ac:dyDescent="0.3">
      <c r="A536">
        <v>4</v>
      </c>
      <c r="B536" s="4">
        <v>86</v>
      </c>
    </row>
    <row r="537" spans="1:2" x14ac:dyDescent="0.3">
      <c r="A537">
        <v>4</v>
      </c>
      <c r="B537" s="4">
        <v>86</v>
      </c>
    </row>
    <row r="538" spans="1:2" x14ac:dyDescent="0.3">
      <c r="A538">
        <v>6</v>
      </c>
      <c r="B538" s="4">
        <v>823</v>
      </c>
    </row>
    <row r="539" spans="1:2" x14ac:dyDescent="0.3">
      <c r="A539">
        <v>6</v>
      </c>
      <c r="B539" s="4">
        <v>823</v>
      </c>
    </row>
    <row r="540" spans="1:2" x14ac:dyDescent="0.3">
      <c r="A540">
        <v>7</v>
      </c>
      <c r="B540" s="4">
        <v>1315</v>
      </c>
    </row>
    <row r="541" spans="1:2" x14ac:dyDescent="0.3">
      <c r="A541">
        <v>5</v>
      </c>
      <c r="B541" s="4">
        <v>247</v>
      </c>
    </row>
    <row r="542" spans="1:2" x14ac:dyDescent="0.3">
      <c r="A542">
        <v>7</v>
      </c>
      <c r="B542" s="4">
        <v>1181</v>
      </c>
    </row>
    <row r="543" spans="1:2" x14ac:dyDescent="0.3">
      <c r="A543">
        <v>7</v>
      </c>
      <c r="B543" s="4">
        <v>1181</v>
      </c>
    </row>
    <row r="544" spans="1:2" x14ac:dyDescent="0.3">
      <c r="A544">
        <v>5</v>
      </c>
      <c r="B544" s="4">
        <v>666</v>
      </c>
    </row>
    <row r="545" spans="1:2" x14ac:dyDescent="0.3">
      <c r="A545">
        <v>8</v>
      </c>
      <c r="B545" s="4">
        <v>726</v>
      </c>
    </row>
    <row r="546" spans="1:2" x14ac:dyDescent="0.3">
      <c r="A546">
        <v>3</v>
      </c>
      <c r="B546" s="4">
        <v>182</v>
      </c>
    </row>
    <row r="547" spans="1:2" x14ac:dyDescent="0.3">
      <c r="A547">
        <v>11</v>
      </c>
      <c r="B547" s="4">
        <v>1132</v>
      </c>
    </row>
    <row r="548" spans="1:2" x14ac:dyDescent="0.3">
      <c r="A548">
        <v>4</v>
      </c>
      <c r="B548" s="4">
        <v>458</v>
      </c>
    </row>
    <row r="549" spans="1:2" x14ac:dyDescent="0.3">
      <c r="A549">
        <v>4</v>
      </c>
      <c r="B549" s="4">
        <v>458</v>
      </c>
    </row>
    <row r="550" spans="1:2" x14ac:dyDescent="0.3">
      <c r="A550">
        <v>4</v>
      </c>
      <c r="B550" s="4">
        <v>919</v>
      </c>
    </row>
    <row r="551" spans="1:2" x14ac:dyDescent="0.3">
      <c r="A551">
        <v>4</v>
      </c>
      <c r="B551" s="4">
        <v>919</v>
      </c>
    </row>
    <row r="552" spans="1:2" x14ac:dyDescent="0.3">
      <c r="A552">
        <v>3</v>
      </c>
      <c r="B552" s="4">
        <v>482</v>
      </c>
    </row>
    <row r="553" spans="1:2" x14ac:dyDescent="0.3">
      <c r="A553">
        <v>4</v>
      </c>
      <c r="B553" s="4">
        <v>456</v>
      </c>
    </row>
    <row r="554" spans="1:2" x14ac:dyDescent="0.3">
      <c r="A554">
        <v>4</v>
      </c>
      <c r="B554" s="4">
        <v>456</v>
      </c>
    </row>
    <row r="555" spans="1:2" x14ac:dyDescent="0.3">
      <c r="A555">
        <v>2</v>
      </c>
      <c r="B555" s="4">
        <v>395</v>
      </c>
    </row>
    <row r="556" spans="1:2" x14ac:dyDescent="0.3">
      <c r="A556">
        <v>9</v>
      </c>
      <c r="B556" s="4">
        <v>758</v>
      </c>
    </row>
    <row r="557" spans="1:2" x14ac:dyDescent="0.3">
      <c r="A557">
        <v>9</v>
      </c>
      <c r="B557" s="4">
        <v>758</v>
      </c>
    </row>
    <row r="558" spans="1:2" x14ac:dyDescent="0.3">
      <c r="A558">
        <v>3</v>
      </c>
      <c r="B558" s="4">
        <v>561</v>
      </c>
    </row>
    <row r="559" spans="1:2" x14ac:dyDescent="0.3">
      <c r="A559">
        <v>6</v>
      </c>
      <c r="B559" s="4">
        <v>760</v>
      </c>
    </row>
    <row r="560" spans="1:2" x14ac:dyDescent="0.3">
      <c r="A560">
        <v>8</v>
      </c>
      <c r="B560" s="4">
        <v>614</v>
      </c>
    </row>
    <row r="561" spans="1:2" x14ac:dyDescent="0.3">
      <c r="A561">
        <v>10</v>
      </c>
      <c r="B561" s="4">
        <v>806</v>
      </c>
    </row>
    <row r="562" spans="1:2" x14ac:dyDescent="0.3">
      <c r="A562">
        <v>2</v>
      </c>
      <c r="B562" s="4">
        <v>995</v>
      </c>
    </row>
    <row r="563" spans="1:2" x14ac:dyDescent="0.3">
      <c r="A563">
        <v>4</v>
      </c>
      <c r="B563" s="4">
        <v>135</v>
      </c>
    </row>
    <row r="564" spans="1:2" x14ac:dyDescent="0.3">
      <c r="A564">
        <v>4</v>
      </c>
      <c r="B564" s="4">
        <v>389</v>
      </c>
    </row>
    <row r="565" spans="1:2" x14ac:dyDescent="0.3">
      <c r="A565">
        <v>10</v>
      </c>
      <c r="B565" s="4">
        <v>897</v>
      </c>
    </row>
    <row r="566" spans="1:2" x14ac:dyDescent="0.3">
      <c r="A566">
        <v>7</v>
      </c>
      <c r="B566" s="4">
        <v>1332</v>
      </c>
    </row>
    <row r="567" spans="1:2" x14ac:dyDescent="0.3">
      <c r="A567">
        <v>8</v>
      </c>
      <c r="B567" s="4">
        <v>595</v>
      </c>
    </row>
    <row r="568" spans="1:2" x14ac:dyDescent="0.3">
      <c r="A568">
        <v>8</v>
      </c>
      <c r="B568" s="4">
        <v>595</v>
      </c>
    </row>
    <row r="569" spans="1:2" x14ac:dyDescent="0.3">
      <c r="A569">
        <v>11</v>
      </c>
      <c r="B569" s="4">
        <v>618</v>
      </c>
    </row>
    <row r="570" spans="1:2" x14ac:dyDescent="0.3">
      <c r="A570">
        <v>2</v>
      </c>
      <c r="B570" s="4">
        <v>852</v>
      </c>
    </row>
    <row r="571" spans="1:2" x14ac:dyDescent="0.3">
      <c r="A571">
        <v>6</v>
      </c>
      <c r="B571" s="4">
        <v>529</v>
      </c>
    </row>
    <row r="572" spans="1:2" x14ac:dyDescent="0.3">
      <c r="A572">
        <v>6</v>
      </c>
      <c r="B572" s="4">
        <v>529</v>
      </c>
    </row>
    <row r="573" spans="1:2" x14ac:dyDescent="0.3">
      <c r="A573">
        <v>3</v>
      </c>
      <c r="B573" s="4">
        <v>711</v>
      </c>
    </row>
    <row r="574" spans="1:2" x14ac:dyDescent="0.3">
      <c r="A574">
        <v>3</v>
      </c>
      <c r="B574" s="4">
        <v>431</v>
      </c>
    </row>
    <row r="575" spans="1:2" x14ac:dyDescent="0.3">
      <c r="A575">
        <v>7</v>
      </c>
      <c r="B575" s="4">
        <v>530</v>
      </c>
    </row>
    <row r="576" spans="1:2" x14ac:dyDescent="0.3">
      <c r="A576">
        <v>7</v>
      </c>
      <c r="B576" s="4">
        <v>546</v>
      </c>
    </row>
    <row r="577" spans="1:2" x14ac:dyDescent="0.3">
      <c r="A577">
        <v>2</v>
      </c>
      <c r="B577" s="4">
        <v>336</v>
      </c>
    </row>
    <row r="578" spans="1:2" x14ac:dyDescent="0.3">
      <c r="A578">
        <v>4</v>
      </c>
      <c r="B578" s="4">
        <v>864</v>
      </c>
    </row>
    <row r="579" spans="1:2" x14ac:dyDescent="0.3">
      <c r="A579">
        <v>4</v>
      </c>
      <c r="B579" s="4">
        <v>864</v>
      </c>
    </row>
    <row r="580" spans="1:2" x14ac:dyDescent="0.3">
      <c r="A580">
        <v>11</v>
      </c>
      <c r="B580" s="4">
        <v>1253</v>
      </c>
    </row>
    <row r="581" spans="1:2" x14ac:dyDescent="0.3">
      <c r="A581">
        <v>4</v>
      </c>
      <c r="B581" s="4">
        <v>90</v>
      </c>
    </row>
    <row r="582" spans="1:2" x14ac:dyDescent="0.3">
      <c r="A582">
        <v>4</v>
      </c>
      <c r="B582" s="4">
        <v>162</v>
      </c>
    </row>
    <row r="583" spans="1:2" x14ac:dyDescent="0.3">
      <c r="A583">
        <v>9</v>
      </c>
      <c r="B583" s="4">
        <v>757</v>
      </c>
    </row>
    <row r="584" spans="1:2" x14ac:dyDescent="0.3">
      <c r="A584">
        <v>9</v>
      </c>
      <c r="B584" s="4">
        <v>757</v>
      </c>
    </row>
    <row r="585" spans="1:2" x14ac:dyDescent="0.3">
      <c r="A585">
        <v>9</v>
      </c>
      <c r="B585" s="4">
        <v>757</v>
      </c>
    </row>
    <row r="586" spans="1:2" x14ac:dyDescent="0.3">
      <c r="A586">
        <v>6</v>
      </c>
      <c r="B586" s="4">
        <v>615</v>
      </c>
    </row>
    <row r="587" spans="1:2" x14ac:dyDescent="0.3">
      <c r="A587">
        <v>8</v>
      </c>
      <c r="B587" s="4">
        <v>432</v>
      </c>
    </row>
    <row r="588" spans="1:2" x14ac:dyDescent="0.3">
      <c r="A588">
        <v>11</v>
      </c>
      <c r="B588" s="4">
        <v>595</v>
      </c>
    </row>
    <row r="589" spans="1:2" x14ac:dyDescent="0.3">
      <c r="A589">
        <v>9</v>
      </c>
      <c r="B589" s="4">
        <v>846</v>
      </c>
    </row>
    <row r="590" spans="1:2" x14ac:dyDescent="0.3">
      <c r="A590">
        <v>7</v>
      </c>
      <c r="B590" s="4">
        <v>957</v>
      </c>
    </row>
    <row r="591" spans="1:2" x14ac:dyDescent="0.3">
      <c r="A591">
        <v>2</v>
      </c>
      <c r="B591" s="4">
        <v>815</v>
      </c>
    </row>
    <row r="592" spans="1:2" x14ac:dyDescent="0.3">
      <c r="A592">
        <v>7</v>
      </c>
      <c r="B592" s="4">
        <v>1298</v>
      </c>
    </row>
    <row r="593" spans="1:2" x14ac:dyDescent="0.3">
      <c r="A593">
        <v>5</v>
      </c>
      <c r="B593" s="4">
        <v>702</v>
      </c>
    </row>
    <row r="594" spans="1:2" x14ac:dyDescent="0.3">
      <c r="A594">
        <v>9</v>
      </c>
      <c r="B594" s="4">
        <v>515</v>
      </c>
    </row>
    <row r="595" spans="1:2" x14ac:dyDescent="0.3">
      <c r="A595">
        <v>6</v>
      </c>
      <c r="B595" s="4">
        <v>357</v>
      </c>
    </row>
    <row r="596" spans="1:2" x14ac:dyDescent="0.3">
      <c r="A596">
        <v>3</v>
      </c>
      <c r="B596" s="4">
        <v>134</v>
      </c>
    </row>
    <row r="597" spans="1:2" x14ac:dyDescent="0.3">
      <c r="A597">
        <v>7</v>
      </c>
      <c r="B597" s="4">
        <v>315</v>
      </c>
    </row>
    <row r="598" spans="1:2" x14ac:dyDescent="0.3">
      <c r="A598">
        <v>9</v>
      </c>
      <c r="B598" s="4">
        <v>465</v>
      </c>
    </row>
    <row r="599" spans="1:2" x14ac:dyDescent="0.3">
      <c r="A599">
        <v>7</v>
      </c>
      <c r="B599" s="4">
        <v>329</v>
      </c>
    </row>
    <row r="600" spans="1:2" x14ac:dyDescent="0.3">
      <c r="A600">
        <v>4</v>
      </c>
      <c r="B600" s="4">
        <v>544</v>
      </c>
    </row>
    <row r="601" spans="1:2" x14ac:dyDescent="0.3">
      <c r="A601">
        <v>3</v>
      </c>
      <c r="B601" s="4">
        <v>444</v>
      </c>
    </row>
    <row r="602" spans="1:2" x14ac:dyDescent="0.3">
      <c r="A602">
        <v>4</v>
      </c>
      <c r="B602" s="4">
        <v>496</v>
      </c>
    </row>
    <row r="603" spans="1:2" x14ac:dyDescent="0.3">
      <c r="A603">
        <v>8</v>
      </c>
      <c r="B603" s="4">
        <v>466</v>
      </c>
    </row>
    <row r="604" spans="1:2" x14ac:dyDescent="0.3">
      <c r="A604">
        <v>3</v>
      </c>
      <c r="B604" s="4">
        <v>277</v>
      </c>
    </row>
    <row r="605" spans="1:2" x14ac:dyDescent="0.3">
      <c r="A605">
        <v>7</v>
      </c>
      <c r="B605" s="4">
        <v>315</v>
      </c>
    </row>
    <row r="606" spans="1:2" x14ac:dyDescent="0.3">
      <c r="A606">
        <v>6</v>
      </c>
      <c r="B606" s="4">
        <v>620</v>
      </c>
    </row>
    <row r="607" spans="1:2" x14ac:dyDescent="0.3">
      <c r="A607">
        <v>6</v>
      </c>
      <c r="B607" s="4">
        <v>620</v>
      </c>
    </row>
    <row r="608" spans="1:2" x14ac:dyDescent="0.3">
      <c r="A608">
        <v>4</v>
      </c>
      <c r="B608" s="4">
        <v>243</v>
      </c>
    </row>
    <row r="609" spans="1:2" x14ac:dyDescent="0.3">
      <c r="A609">
        <v>4</v>
      </c>
      <c r="B609" s="4">
        <v>371</v>
      </c>
    </row>
    <row r="610" spans="1:2" x14ac:dyDescent="0.3">
      <c r="A610">
        <v>8</v>
      </c>
      <c r="B610" s="4">
        <v>349</v>
      </c>
    </row>
    <row r="611" spans="1:2" x14ac:dyDescent="0.3">
      <c r="A611">
        <v>5</v>
      </c>
      <c r="B611" s="4">
        <v>398</v>
      </c>
    </row>
    <row r="612" spans="1:2" x14ac:dyDescent="0.3">
      <c r="A612">
        <v>5</v>
      </c>
      <c r="B612" s="4">
        <v>398</v>
      </c>
    </row>
    <row r="613" spans="1:2" x14ac:dyDescent="0.3">
      <c r="A613">
        <v>4</v>
      </c>
      <c r="B613" s="4">
        <v>452</v>
      </c>
    </row>
    <row r="614" spans="1:2" x14ac:dyDescent="0.3">
      <c r="A614">
        <v>3</v>
      </c>
      <c r="B614" s="4">
        <v>291</v>
      </c>
    </row>
    <row r="615" spans="1:2" x14ac:dyDescent="0.3">
      <c r="A615">
        <v>2</v>
      </c>
      <c r="B615" s="4">
        <v>789</v>
      </c>
    </row>
    <row r="616" spans="1:2" x14ac:dyDescent="0.3">
      <c r="A616">
        <v>4</v>
      </c>
      <c r="B616" s="4">
        <v>747</v>
      </c>
    </row>
    <row r="617" spans="1:2" x14ac:dyDescent="0.3">
      <c r="A617">
        <v>4</v>
      </c>
      <c r="B617" s="4">
        <v>91</v>
      </c>
    </row>
    <row r="618" spans="1:2" x14ac:dyDescent="0.3">
      <c r="A618">
        <v>4</v>
      </c>
      <c r="B618" s="4">
        <v>199</v>
      </c>
    </row>
    <row r="619" spans="1:2" x14ac:dyDescent="0.3">
      <c r="A619">
        <v>6</v>
      </c>
      <c r="B619" s="4">
        <v>742</v>
      </c>
    </row>
    <row r="620" spans="1:2" x14ac:dyDescent="0.3">
      <c r="A620">
        <v>5</v>
      </c>
      <c r="B620" s="4">
        <v>372</v>
      </c>
    </row>
    <row r="621" spans="1:2" x14ac:dyDescent="0.3">
      <c r="A621">
        <v>11</v>
      </c>
      <c r="B621" s="4">
        <v>1200</v>
      </c>
    </row>
    <row r="622" spans="1:2" x14ac:dyDescent="0.3">
      <c r="A622">
        <v>3</v>
      </c>
      <c r="B622" s="4">
        <v>1043</v>
      </c>
    </row>
    <row r="623" spans="1:2" x14ac:dyDescent="0.3">
      <c r="A623">
        <v>2</v>
      </c>
      <c r="B623" s="4">
        <v>712</v>
      </c>
    </row>
    <row r="624" spans="1:2" x14ac:dyDescent="0.3">
      <c r="A624">
        <v>4</v>
      </c>
      <c r="B624" s="4">
        <v>328</v>
      </c>
    </row>
    <row r="625" spans="1:2" x14ac:dyDescent="0.3">
      <c r="A625">
        <v>4</v>
      </c>
      <c r="B625" s="4">
        <v>328</v>
      </c>
    </row>
    <row r="626" spans="1:2" x14ac:dyDescent="0.3">
      <c r="A626">
        <v>9</v>
      </c>
      <c r="B626" s="4">
        <v>909</v>
      </c>
    </row>
    <row r="627" spans="1:2" x14ac:dyDescent="0.3">
      <c r="A627">
        <v>6</v>
      </c>
      <c r="B627" s="4">
        <v>625</v>
      </c>
    </row>
    <row r="628" spans="1:2" x14ac:dyDescent="0.3">
      <c r="A628">
        <v>3</v>
      </c>
      <c r="B628" s="4">
        <v>1090</v>
      </c>
    </row>
    <row r="629" spans="1:2" x14ac:dyDescent="0.3">
      <c r="A629">
        <v>4</v>
      </c>
      <c r="B629" s="4">
        <v>251</v>
      </c>
    </row>
    <row r="630" spans="1:2" x14ac:dyDescent="0.3">
      <c r="A630">
        <v>8</v>
      </c>
      <c r="B630" s="4">
        <v>293</v>
      </c>
    </row>
    <row r="631" spans="1:2" x14ac:dyDescent="0.3">
      <c r="A631">
        <v>1</v>
      </c>
      <c r="B631" s="4">
        <v>244</v>
      </c>
    </row>
    <row r="632" spans="1:2" x14ac:dyDescent="0.3">
      <c r="A632">
        <v>9</v>
      </c>
      <c r="B632" s="4">
        <v>507</v>
      </c>
    </row>
    <row r="633" spans="1:2" x14ac:dyDescent="0.3">
      <c r="A633">
        <v>5</v>
      </c>
      <c r="B633" s="4">
        <v>376</v>
      </c>
    </row>
    <row r="634" spans="1:2" x14ac:dyDescent="0.3">
      <c r="A634">
        <v>6</v>
      </c>
      <c r="B634" s="4">
        <v>562</v>
      </c>
    </row>
    <row r="635" spans="1:2" x14ac:dyDescent="0.3">
      <c r="A635">
        <v>5</v>
      </c>
      <c r="B635" s="4">
        <v>267</v>
      </c>
    </row>
    <row r="636" spans="1:2" x14ac:dyDescent="0.3">
      <c r="A636">
        <v>8</v>
      </c>
      <c r="B636" s="4">
        <v>561</v>
      </c>
    </row>
    <row r="637" spans="1:2" x14ac:dyDescent="0.3">
      <c r="A637">
        <v>5</v>
      </c>
      <c r="B637" s="4">
        <v>155</v>
      </c>
    </row>
    <row r="638" spans="1:2" x14ac:dyDescent="0.3">
      <c r="A638">
        <v>2</v>
      </c>
      <c r="B638" s="4">
        <v>565</v>
      </c>
    </row>
    <row r="639" spans="1:2" x14ac:dyDescent="0.3">
      <c r="A639">
        <v>2</v>
      </c>
      <c r="B639" s="4">
        <v>172</v>
      </c>
    </row>
    <row r="640" spans="1:2" x14ac:dyDescent="0.3">
      <c r="A640">
        <v>8</v>
      </c>
      <c r="B640" s="4">
        <v>346</v>
      </c>
    </row>
    <row r="641" spans="1:2" x14ac:dyDescent="0.3">
      <c r="A641">
        <v>6</v>
      </c>
      <c r="B641" s="4">
        <v>239</v>
      </c>
    </row>
    <row r="642" spans="1:2" x14ac:dyDescent="0.3">
      <c r="A642">
        <v>11</v>
      </c>
      <c r="B642" s="4">
        <v>918</v>
      </c>
    </row>
    <row r="643" spans="1:2" x14ac:dyDescent="0.3">
      <c r="A643">
        <v>2</v>
      </c>
      <c r="B643" s="4">
        <v>279</v>
      </c>
    </row>
    <row r="644" spans="1:2" x14ac:dyDescent="0.3">
      <c r="A644">
        <v>5</v>
      </c>
      <c r="B644" s="4">
        <v>371</v>
      </c>
    </row>
    <row r="645" spans="1:2" x14ac:dyDescent="0.3">
      <c r="A645">
        <v>9</v>
      </c>
      <c r="B645" s="4">
        <v>642</v>
      </c>
    </row>
    <row r="646" spans="1:2" x14ac:dyDescent="0.3">
      <c r="A646">
        <v>9</v>
      </c>
      <c r="B646" s="4">
        <v>642</v>
      </c>
    </row>
    <row r="647" spans="1:2" x14ac:dyDescent="0.3">
      <c r="A647">
        <v>5</v>
      </c>
      <c r="B647" s="4">
        <v>225</v>
      </c>
    </row>
    <row r="648" spans="1:2" x14ac:dyDescent="0.3">
      <c r="A648">
        <v>5</v>
      </c>
      <c r="B648" s="4">
        <v>204</v>
      </c>
    </row>
    <row r="649" spans="1:2" x14ac:dyDescent="0.3">
      <c r="A649">
        <v>6</v>
      </c>
      <c r="B649" s="4">
        <v>397</v>
      </c>
    </row>
    <row r="650" spans="1:2" x14ac:dyDescent="0.3">
      <c r="A650">
        <v>4</v>
      </c>
      <c r="B650" s="4">
        <v>397</v>
      </c>
    </row>
    <row r="651" spans="1:2" x14ac:dyDescent="0.3">
      <c r="A651">
        <v>4</v>
      </c>
      <c r="B651" s="4">
        <v>397</v>
      </c>
    </row>
    <row r="652" spans="1:2" x14ac:dyDescent="0.3">
      <c r="A652">
        <v>4</v>
      </c>
      <c r="B652" s="4">
        <v>247</v>
      </c>
    </row>
    <row r="653" spans="1:2" x14ac:dyDescent="0.3">
      <c r="A653">
        <v>3</v>
      </c>
      <c r="B653" s="4">
        <v>603</v>
      </c>
    </row>
    <row r="654" spans="1:2" x14ac:dyDescent="0.3">
      <c r="A654">
        <v>3</v>
      </c>
      <c r="B654" s="4">
        <v>240</v>
      </c>
    </row>
    <row r="655" spans="1:2" x14ac:dyDescent="0.3">
      <c r="A655">
        <v>3</v>
      </c>
      <c r="B655" s="4">
        <v>240</v>
      </c>
    </row>
    <row r="656" spans="1:2" x14ac:dyDescent="0.3">
      <c r="A656">
        <v>4</v>
      </c>
      <c r="B656" s="4">
        <v>245</v>
      </c>
    </row>
    <row r="657" spans="1:2" x14ac:dyDescent="0.3">
      <c r="A657">
        <v>6</v>
      </c>
      <c r="B657" s="4">
        <v>391</v>
      </c>
    </row>
    <row r="658" spans="1:2" x14ac:dyDescent="0.3">
      <c r="A658">
        <v>2</v>
      </c>
      <c r="B658" s="4">
        <v>71</v>
      </c>
    </row>
    <row r="659" spans="1:2" x14ac:dyDescent="0.3">
      <c r="A659">
        <v>4</v>
      </c>
      <c r="B659" s="4">
        <v>284</v>
      </c>
    </row>
    <row r="660" spans="1:2" x14ac:dyDescent="0.3">
      <c r="A660">
        <v>9</v>
      </c>
      <c r="B660" s="4">
        <v>654</v>
      </c>
    </row>
    <row r="661" spans="1:2" x14ac:dyDescent="0.3">
      <c r="A661">
        <v>6</v>
      </c>
      <c r="B661" s="4">
        <v>384</v>
      </c>
    </row>
    <row r="662" spans="1:2" x14ac:dyDescent="0.3">
      <c r="A662">
        <v>6</v>
      </c>
      <c r="B662" s="4">
        <v>384</v>
      </c>
    </row>
    <row r="663" spans="1:2" x14ac:dyDescent="0.3">
      <c r="A663">
        <v>3</v>
      </c>
      <c r="B663" s="4">
        <v>112</v>
      </c>
    </row>
    <row r="664" spans="1:2" x14ac:dyDescent="0.3">
      <c r="A664">
        <v>7</v>
      </c>
      <c r="B664" s="4">
        <v>713</v>
      </c>
    </row>
    <row r="665" spans="1:2" x14ac:dyDescent="0.3">
      <c r="A665">
        <v>3</v>
      </c>
      <c r="B665" s="4">
        <v>365</v>
      </c>
    </row>
    <row r="666" spans="1:2" x14ac:dyDescent="0.3">
      <c r="A666">
        <v>4</v>
      </c>
      <c r="B666" s="4">
        <v>388</v>
      </c>
    </row>
    <row r="667" spans="1:2" x14ac:dyDescent="0.3">
      <c r="A667">
        <v>8</v>
      </c>
      <c r="B667" s="4">
        <v>890</v>
      </c>
    </row>
    <row r="668" spans="1:2" x14ac:dyDescent="0.3">
      <c r="A668">
        <v>9</v>
      </c>
      <c r="B668" s="4">
        <v>626</v>
      </c>
    </row>
    <row r="669" spans="1:2" x14ac:dyDescent="0.3">
      <c r="A669">
        <v>7</v>
      </c>
      <c r="B669" s="4">
        <v>743</v>
      </c>
    </row>
    <row r="670" spans="1:2" x14ac:dyDescent="0.3">
      <c r="A670">
        <v>9</v>
      </c>
      <c r="B670" s="4">
        <v>960</v>
      </c>
    </row>
    <row r="671" spans="1:2" x14ac:dyDescent="0.3">
      <c r="A671">
        <v>10</v>
      </c>
      <c r="B671" s="4">
        <v>1074</v>
      </c>
    </row>
    <row r="672" spans="1:2" x14ac:dyDescent="0.3">
      <c r="A672">
        <v>6</v>
      </c>
      <c r="B672" s="4">
        <v>460</v>
      </c>
    </row>
    <row r="673" spans="1:2" x14ac:dyDescent="0.3">
      <c r="A673">
        <v>8</v>
      </c>
      <c r="B673" s="4">
        <v>790</v>
      </c>
    </row>
    <row r="674" spans="1:2" x14ac:dyDescent="0.3">
      <c r="A674">
        <v>3</v>
      </c>
      <c r="B674" s="4">
        <v>738</v>
      </c>
    </row>
    <row r="675" spans="1:2" x14ac:dyDescent="0.3">
      <c r="A675">
        <v>3</v>
      </c>
      <c r="B675" s="4">
        <v>738</v>
      </c>
    </row>
    <row r="676" spans="1:2" x14ac:dyDescent="0.3">
      <c r="A676">
        <v>5</v>
      </c>
      <c r="B676" s="4">
        <v>629</v>
      </c>
    </row>
    <row r="677" spans="1:2" x14ac:dyDescent="0.3">
      <c r="A677">
        <v>10</v>
      </c>
      <c r="B677" s="4">
        <v>258</v>
      </c>
    </row>
    <row r="678" spans="1:2" x14ac:dyDescent="0.3">
      <c r="A678">
        <v>6</v>
      </c>
      <c r="B678" s="4">
        <v>382</v>
      </c>
    </row>
    <row r="679" spans="1:2" x14ac:dyDescent="0.3">
      <c r="A679">
        <v>11</v>
      </c>
      <c r="B679" s="4">
        <v>819</v>
      </c>
    </row>
    <row r="680" spans="1:2" x14ac:dyDescent="0.3">
      <c r="A680">
        <v>6</v>
      </c>
      <c r="B680" s="4">
        <v>527</v>
      </c>
    </row>
    <row r="681" spans="1:2" x14ac:dyDescent="0.3">
      <c r="A681">
        <v>7</v>
      </c>
      <c r="B681" s="4">
        <v>508</v>
      </c>
    </row>
    <row r="682" spans="1:2" x14ac:dyDescent="0.3">
      <c r="A682">
        <v>7</v>
      </c>
      <c r="B682" s="4">
        <v>556</v>
      </c>
    </row>
    <row r="683" spans="1:2" x14ac:dyDescent="0.3">
      <c r="A683">
        <v>7</v>
      </c>
      <c r="B683" s="4">
        <v>556</v>
      </c>
    </row>
    <row r="684" spans="1:2" x14ac:dyDescent="0.3">
      <c r="A684">
        <v>9</v>
      </c>
      <c r="B684" s="4">
        <v>652</v>
      </c>
    </row>
    <row r="685" spans="1:2" x14ac:dyDescent="0.3">
      <c r="A685">
        <v>6</v>
      </c>
      <c r="B685" s="4">
        <v>480</v>
      </c>
    </row>
    <row r="686" spans="1:2" x14ac:dyDescent="0.3">
      <c r="A686">
        <v>7</v>
      </c>
      <c r="B686" s="4">
        <v>293</v>
      </c>
    </row>
    <row r="687" spans="1:2" x14ac:dyDescent="0.3">
      <c r="A687">
        <v>3</v>
      </c>
      <c r="B687" s="4">
        <v>412</v>
      </c>
    </row>
    <row r="688" spans="1:2" x14ac:dyDescent="0.3">
      <c r="A688">
        <v>8</v>
      </c>
      <c r="B688" s="4">
        <v>303</v>
      </c>
    </row>
    <row r="689" spans="1:2" x14ac:dyDescent="0.3">
      <c r="A689">
        <v>5</v>
      </c>
      <c r="B689" s="4">
        <v>180</v>
      </c>
    </row>
    <row r="690" spans="1:2" x14ac:dyDescent="0.3">
      <c r="A690">
        <v>9</v>
      </c>
      <c r="B690" s="4">
        <v>920</v>
      </c>
    </row>
    <row r="691" spans="1:2" x14ac:dyDescent="0.3">
      <c r="A691">
        <v>1</v>
      </c>
      <c r="B691" s="4">
        <v>66</v>
      </c>
    </row>
    <row r="692" spans="1:2" x14ac:dyDescent="0.3">
      <c r="A692">
        <v>6</v>
      </c>
      <c r="B692" s="4">
        <v>836</v>
      </c>
    </row>
    <row r="693" spans="1:2" x14ac:dyDescent="0.3">
      <c r="A693">
        <v>11</v>
      </c>
      <c r="B693" s="4">
        <v>986</v>
      </c>
    </row>
    <row r="694" spans="1:2" x14ac:dyDescent="0.3">
      <c r="A694">
        <v>11</v>
      </c>
      <c r="B694" s="4">
        <v>1170</v>
      </c>
    </row>
    <row r="695" spans="1:2" x14ac:dyDescent="0.3">
      <c r="A695">
        <v>8</v>
      </c>
      <c r="B695" s="4">
        <v>381</v>
      </c>
    </row>
    <row r="696" spans="1:2" x14ac:dyDescent="0.3">
      <c r="A696">
        <v>5</v>
      </c>
      <c r="B696" s="4">
        <v>218</v>
      </c>
    </row>
    <row r="697" spans="1:2" x14ac:dyDescent="0.3">
      <c r="A697">
        <v>5</v>
      </c>
      <c r="B697" s="4">
        <v>200</v>
      </c>
    </row>
    <row r="698" spans="1:2" x14ac:dyDescent="0.3">
      <c r="A698">
        <v>4</v>
      </c>
      <c r="B698" s="4">
        <v>1047</v>
      </c>
    </row>
    <row r="699" spans="1:2" x14ac:dyDescent="0.3">
      <c r="A699">
        <v>10</v>
      </c>
      <c r="B699" s="4">
        <v>731</v>
      </c>
    </row>
    <row r="700" spans="1:2" x14ac:dyDescent="0.3">
      <c r="A700">
        <v>4</v>
      </c>
      <c r="B700" s="4">
        <v>539</v>
      </c>
    </row>
    <row r="701" spans="1:2" x14ac:dyDescent="0.3">
      <c r="A701">
        <v>5</v>
      </c>
      <c r="B701" s="4">
        <v>420</v>
      </c>
    </row>
    <row r="702" spans="1:2" x14ac:dyDescent="0.3">
      <c r="A702">
        <v>8</v>
      </c>
      <c r="B702" s="4">
        <v>1215</v>
      </c>
    </row>
    <row r="703" spans="1:2" x14ac:dyDescent="0.3">
      <c r="A703">
        <v>2</v>
      </c>
      <c r="B703" s="4">
        <v>1459</v>
      </c>
    </row>
    <row r="704" spans="1:2" x14ac:dyDescent="0.3">
      <c r="A704">
        <v>6</v>
      </c>
      <c r="B704" s="4">
        <v>948</v>
      </c>
    </row>
    <row r="705" spans="1:2" x14ac:dyDescent="0.3">
      <c r="A705">
        <v>8</v>
      </c>
      <c r="B705" s="4">
        <v>509</v>
      </c>
    </row>
    <row r="706" spans="1:2" x14ac:dyDescent="0.3">
      <c r="A706">
        <v>6</v>
      </c>
      <c r="B706" s="4">
        <v>316</v>
      </c>
    </row>
    <row r="707" spans="1:2" x14ac:dyDescent="0.3">
      <c r="A707">
        <v>8</v>
      </c>
      <c r="B707" s="4">
        <v>406</v>
      </c>
    </row>
    <row r="708" spans="1:2" x14ac:dyDescent="0.3">
      <c r="A708">
        <v>8</v>
      </c>
      <c r="B708" s="4">
        <v>406</v>
      </c>
    </row>
    <row r="709" spans="1:2" x14ac:dyDescent="0.3">
      <c r="A709">
        <v>7</v>
      </c>
      <c r="B709" s="4">
        <v>176</v>
      </c>
    </row>
    <row r="710" spans="1:2" x14ac:dyDescent="0.3">
      <c r="A710">
        <v>5</v>
      </c>
      <c r="B710" s="4">
        <v>928</v>
      </c>
    </row>
    <row r="711" spans="1:2" x14ac:dyDescent="0.3">
      <c r="A711">
        <v>4</v>
      </c>
      <c r="B711" s="4">
        <v>387</v>
      </c>
    </row>
    <row r="712" spans="1:2" x14ac:dyDescent="0.3">
      <c r="A712">
        <v>6</v>
      </c>
      <c r="B712" s="4">
        <v>423</v>
      </c>
    </row>
    <row r="713" spans="1:2" x14ac:dyDescent="0.3">
      <c r="A713">
        <v>6</v>
      </c>
      <c r="B713" s="4">
        <v>622</v>
      </c>
    </row>
    <row r="714" spans="1:2" x14ac:dyDescent="0.3">
      <c r="A714">
        <v>9</v>
      </c>
      <c r="B714" s="4">
        <v>897</v>
      </c>
    </row>
    <row r="715" spans="1:2" x14ac:dyDescent="0.3">
      <c r="A715">
        <v>7</v>
      </c>
      <c r="B715" s="4">
        <v>359</v>
      </c>
    </row>
    <row r="716" spans="1:2" x14ac:dyDescent="0.3">
      <c r="A716">
        <v>9</v>
      </c>
      <c r="B716" s="4">
        <v>635</v>
      </c>
    </row>
    <row r="717" spans="1:2" x14ac:dyDescent="0.3">
      <c r="A717">
        <v>9</v>
      </c>
      <c r="B717" s="4">
        <v>635</v>
      </c>
    </row>
    <row r="718" spans="1:2" x14ac:dyDescent="0.3">
      <c r="A718">
        <v>9</v>
      </c>
      <c r="B718" s="4">
        <v>635</v>
      </c>
    </row>
    <row r="719" spans="1:2" x14ac:dyDescent="0.3">
      <c r="A719">
        <v>4</v>
      </c>
      <c r="B719" s="4">
        <v>977</v>
      </c>
    </row>
    <row r="720" spans="1:2" x14ac:dyDescent="0.3">
      <c r="A720">
        <v>4</v>
      </c>
      <c r="B720" s="4">
        <v>977</v>
      </c>
    </row>
    <row r="721" spans="1:2" x14ac:dyDescent="0.3">
      <c r="A721">
        <v>11</v>
      </c>
      <c r="B721" s="4">
        <v>457</v>
      </c>
    </row>
    <row r="722" spans="1:2" x14ac:dyDescent="0.3">
      <c r="A722">
        <v>11</v>
      </c>
      <c r="B722" s="4">
        <v>587</v>
      </c>
    </row>
    <row r="723" spans="1:2" x14ac:dyDescent="0.3">
      <c r="A723">
        <v>11</v>
      </c>
      <c r="B723" s="4">
        <v>587</v>
      </c>
    </row>
    <row r="724" spans="1:2" x14ac:dyDescent="0.3">
      <c r="A724">
        <v>8</v>
      </c>
      <c r="B724" s="4">
        <v>575</v>
      </c>
    </row>
    <row r="725" spans="1:2" x14ac:dyDescent="0.3">
      <c r="A725">
        <v>10</v>
      </c>
      <c r="B725" s="4">
        <v>769</v>
      </c>
    </row>
    <row r="726" spans="1:2" x14ac:dyDescent="0.3">
      <c r="A726">
        <v>4</v>
      </c>
      <c r="B726" s="4">
        <v>141</v>
      </c>
    </row>
    <row r="727" spans="1:2" x14ac:dyDescent="0.3">
      <c r="A727">
        <v>6</v>
      </c>
      <c r="B727" s="4">
        <v>734</v>
      </c>
    </row>
    <row r="728" spans="1:2" x14ac:dyDescent="0.3">
      <c r="A728">
        <v>4</v>
      </c>
      <c r="B728" s="4">
        <v>571</v>
      </c>
    </row>
    <row r="729" spans="1:2" x14ac:dyDescent="0.3">
      <c r="A729">
        <v>4</v>
      </c>
      <c r="B729" s="4">
        <v>571</v>
      </c>
    </row>
    <row r="730" spans="1:2" x14ac:dyDescent="0.3">
      <c r="A730">
        <v>8</v>
      </c>
      <c r="B730" s="4">
        <v>918</v>
      </c>
    </row>
    <row r="731" spans="1:2" x14ac:dyDescent="0.3">
      <c r="A731">
        <v>8</v>
      </c>
      <c r="B731" s="4">
        <v>918</v>
      </c>
    </row>
    <row r="732" spans="1:2" x14ac:dyDescent="0.3">
      <c r="A732">
        <v>6</v>
      </c>
      <c r="B732" s="4">
        <v>508</v>
      </c>
    </row>
    <row r="733" spans="1:2" x14ac:dyDescent="0.3">
      <c r="A733">
        <v>6</v>
      </c>
      <c r="B733" s="4">
        <v>593</v>
      </c>
    </row>
    <row r="734" spans="1:2" x14ac:dyDescent="0.3">
      <c r="A734">
        <v>3</v>
      </c>
      <c r="B734" s="4">
        <v>145</v>
      </c>
    </row>
    <row r="735" spans="1:2" x14ac:dyDescent="0.3">
      <c r="A735">
        <v>2</v>
      </c>
      <c r="B735" s="4">
        <v>438</v>
      </c>
    </row>
    <row r="736" spans="1:2" x14ac:dyDescent="0.3">
      <c r="A736">
        <v>4</v>
      </c>
      <c r="B736" s="4">
        <v>750</v>
      </c>
    </row>
    <row r="737" spans="1:2" x14ac:dyDescent="0.3">
      <c r="A737">
        <v>3</v>
      </c>
      <c r="B737" s="4">
        <v>965</v>
      </c>
    </row>
    <row r="738" spans="1:2" x14ac:dyDescent="0.3">
      <c r="A738">
        <v>8</v>
      </c>
      <c r="B738" s="4">
        <v>965</v>
      </c>
    </row>
    <row r="739" spans="1:2" x14ac:dyDescent="0.3">
      <c r="A739">
        <v>3</v>
      </c>
      <c r="B739" s="4">
        <v>194</v>
      </c>
    </row>
    <row r="740" spans="1:2" x14ac:dyDescent="0.3">
      <c r="A740">
        <v>5</v>
      </c>
      <c r="B740" s="4">
        <v>120</v>
      </c>
    </row>
    <row r="741" spans="1:2" x14ac:dyDescent="0.3">
      <c r="A741">
        <v>6</v>
      </c>
      <c r="B741" s="4">
        <v>224</v>
      </c>
    </row>
    <row r="742" spans="1:2" x14ac:dyDescent="0.3">
      <c r="A742">
        <v>4</v>
      </c>
      <c r="B742" s="4">
        <v>796</v>
      </c>
    </row>
    <row r="743" spans="1:2" x14ac:dyDescent="0.3">
      <c r="A743">
        <v>7</v>
      </c>
      <c r="B743" s="4">
        <v>313</v>
      </c>
    </row>
    <row r="744" spans="1:2" x14ac:dyDescent="0.3">
      <c r="A744">
        <v>7</v>
      </c>
      <c r="B744" s="4">
        <v>313</v>
      </c>
    </row>
    <row r="745" spans="1:2" x14ac:dyDescent="0.3">
      <c r="A745">
        <v>7</v>
      </c>
      <c r="B745" s="4">
        <v>166</v>
      </c>
    </row>
    <row r="746" spans="1:2" x14ac:dyDescent="0.3">
      <c r="A746">
        <v>7</v>
      </c>
      <c r="B746" s="4">
        <v>509</v>
      </c>
    </row>
    <row r="747" spans="1:2" x14ac:dyDescent="0.3">
      <c r="A747">
        <v>9</v>
      </c>
      <c r="B747" s="4">
        <v>1063</v>
      </c>
    </row>
    <row r="748" spans="1:2" x14ac:dyDescent="0.3">
      <c r="A748">
        <v>3</v>
      </c>
      <c r="B748" s="4">
        <v>521</v>
      </c>
    </row>
    <row r="749" spans="1:2" x14ac:dyDescent="0.3">
      <c r="A749">
        <v>3</v>
      </c>
      <c r="B749" s="4">
        <v>1099</v>
      </c>
    </row>
    <row r="750" spans="1:2" x14ac:dyDescent="0.3">
      <c r="A750">
        <v>3</v>
      </c>
      <c r="B750" s="4">
        <v>1099</v>
      </c>
    </row>
    <row r="751" spans="1:2" x14ac:dyDescent="0.3">
      <c r="A751">
        <v>3</v>
      </c>
      <c r="B751" s="4">
        <v>398</v>
      </c>
    </row>
    <row r="752" spans="1:2" x14ac:dyDescent="0.3">
      <c r="A752">
        <v>3</v>
      </c>
      <c r="B752" s="4">
        <v>398</v>
      </c>
    </row>
    <row r="753" spans="1:2" x14ac:dyDescent="0.3">
      <c r="A753">
        <v>5</v>
      </c>
      <c r="B753" s="4">
        <v>526</v>
      </c>
    </row>
    <row r="754" spans="1:2" x14ac:dyDescent="0.3">
      <c r="A754">
        <v>5</v>
      </c>
      <c r="B754" s="4">
        <v>526</v>
      </c>
    </row>
    <row r="755" spans="1:2" x14ac:dyDescent="0.3">
      <c r="A755">
        <v>5</v>
      </c>
      <c r="B755" s="4">
        <v>581</v>
      </c>
    </row>
    <row r="756" spans="1:2" x14ac:dyDescent="0.3">
      <c r="A756">
        <v>7</v>
      </c>
      <c r="B756" s="4">
        <v>562</v>
      </c>
    </row>
    <row r="757" spans="1:2" x14ac:dyDescent="0.3">
      <c r="A757">
        <v>4</v>
      </c>
      <c r="B757" s="4">
        <v>441</v>
      </c>
    </row>
    <row r="758" spans="1:2" x14ac:dyDescent="0.3">
      <c r="A758">
        <v>9</v>
      </c>
      <c r="B758" s="4">
        <v>379</v>
      </c>
    </row>
    <row r="759" spans="1:2" x14ac:dyDescent="0.3">
      <c r="A759">
        <v>5</v>
      </c>
      <c r="B759" s="4">
        <v>539</v>
      </c>
    </row>
    <row r="760" spans="1:2" x14ac:dyDescent="0.3">
      <c r="A760">
        <v>2</v>
      </c>
      <c r="B760" s="4">
        <v>104</v>
      </c>
    </row>
    <row r="761" spans="1:2" x14ac:dyDescent="0.3">
      <c r="A761">
        <v>5</v>
      </c>
      <c r="B761" s="4">
        <v>362</v>
      </c>
    </row>
    <row r="762" spans="1:2" x14ac:dyDescent="0.3">
      <c r="A762">
        <v>6</v>
      </c>
      <c r="B762" s="4">
        <v>125</v>
      </c>
    </row>
    <row r="763" spans="1:2" x14ac:dyDescent="0.3">
      <c r="A763">
        <v>3</v>
      </c>
      <c r="B763" s="4">
        <v>163</v>
      </c>
    </row>
    <row r="764" spans="1:2" x14ac:dyDescent="0.3">
      <c r="A764">
        <v>6</v>
      </c>
      <c r="B764" s="4">
        <v>520</v>
      </c>
    </row>
    <row r="765" spans="1:2" x14ac:dyDescent="0.3">
      <c r="A765">
        <v>8</v>
      </c>
      <c r="B765" s="4">
        <v>478</v>
      </c>
    </row>
    <row r="766" spans="1:2" x14ac:dyDescent="0.3">
      <c r="A766">
        <v>3</v>
      </c>
      <c r="B766" s="4">
        <v>140</v>
      </c>
    </row>
    <row r="767" spans="1:2" x14ac:dyDescent="0.3">
      <c r="A767">
        <v>6</v>
      </c>
      <c r="B767" s="4">
        <v>129</v>
      </c>
    </row>
    <row r="768" spans="1:2" x14ac:dyDescent="0.3">
      <c r="A768">
        <v>6</v>
      </c>
      <c r="B768" s="4">
        <v>129</v>
      </c>
    </row>
    <row r="769" spans="1:2" x14ac:dyDescent="0.3">
      <c r="A769">
        <v>5</v>
      </c>
      <c r="B769" s="4">
        <v>515</v>
      </c>
    </row>
    <row r="770" spans="1:2" x14ac:dyDescent="0.3">
      <c r="A770">
        <v>3</v>
      </c>
      <c r="B770" s="4">
        <v>243</v>
      </c>
    </row>
    <row r="771" spans="1:2" x14ac:dyDescent="0.3">
      <c r="A771">
        <v>4</v>
      </c>
      <c r="B771" s="4">
        <v>87</v>
      </c>
    </row>
    <row r="772" spans="1:2" x14ac:dyDescent="0.3">
      <c r="A772">
        <v>7</v>
      </c>
      <c r="B772" s="4">
        <v>799</v>
      </c>
    </row>
    <row r="773" spans="1:2" x14ac:dyDescent="0.3">
      <c r="A773">
        <v>4</v>
      </c>
      <c r="B773" s="4">
        <v>317</v>
      </c>
    </row>
    <row r="774" spans="1:2" x14ac:dyDescent="0.3">
      <c r="A774">
        <v>4</v>
      </c>
      <c r="B774" s="4">
        <v>792</v>
      </c>
    </row>
    <row r="775" spans="1:2" x14ac:dyDescent="0.3">
      <c r="A775">
        <v>6</v>
      </c>
      <c r="B775" s="4">
        <v>512</v>
      </c>
    </row>
    <row r="776" spans="1:2" x14ac:dyDescent="0.3">
      <c r="A776">
        <v>6</v>
      </c>
      <c r="B776" s="4">
        <v>182</v>
      </c>
    </row>
    <row r="777" spans="1:2" x14ac:dyDescent="0.3">
      <c r="A777">
        <v>10</v>
      </c>
      <c r="B777" s="4">
        <v>641</v>
      </c>
    </row>
    <row r="778" spans="1:2" x14ac:dyDescent="0.3">
      <c r="A778">
        <v>6</v>
      </c>
      <c r="B778" s="4">
        <v>301</v>
      </c>
    </row>
    <row r="779" spans="1:2" x14ac:dyDescent="0.3">
      <c r="A779">
        <v>6</v>
      </c>
      <c r="B779" s="4">
        <v>371</v>
      </c>
    </row>
    <row r="780" spans="1:2" x14ac:dyDescent="0.3">
      <c r="A780">
        <v>6</v>
      </c>
      <c r="B780" s="4">
        <v>899</v>
      </c>
    </row>
    <row r="781" spans="1:2" x14ac:dyDescent="0.3">
      <c r="A781">
        <v>6</v>
      </c>
      <c r="B781" s="4">
        <v>1050</v>
      </c>
    </row>
    <row r="782" spans="1:2" x14ac:dyDescent="0.3">
      <c r="A782">
        <v>2</v>
      </c>
      <c r="B782" s="4">
        <v>92</v>
      </c>
    </row>
    <row r="783" spans="1:2" x14ac:dyDescent="0.3">
      <c r="A783">
        <v>2</v>
      </c>
      <c r="B783" s="4">
        <v>46</v>
      </c>
    </row>
    <row r="784" spans="1:2" x14ac:dyDescent="0.3">
      <c r="A784">
        <v>4</v>
      </c>
      <c r="B784" s="4">
        <v>167</v>
      </c>
    </row>
    <row r="785" spans="1:2" x14ac:dyDescent="0.3">
      <c r="A785">
        <v>4</v>
      </c>
      <c r="B785" s="4">
        <v>330</v>
      </c>
    </row>
    <row r="786" spans="1:2" x14ac:dyDescent="0.3">
      <c r="A786">
        <v>4</v>
      </c>
      <c r="B786" s="4">
        <v>1000</v>
      </c>
    </row>
    <row r="787" spans="1:2" x14ac:dyDescent="0.3">
      <c r="A787">
        <v>4</v>
      </c>
      <c r="B787" s="4">
        <v>162</v>
      </c>
    </row>
    <row r="788" spans="1:2" x14ac:dyDescent="0.3">
      <c r="A788">
        <v>4</v>
      </c>
      <c r="B788" s="4">
        <v>162</v>
      </c>
    </row>
    <row r="789" spans="1:2" x14ac:dyDescent="0.3">
      <c r="A789">
        <v>8</v>
      </c>
      <c r="B789" s="4">
        <v>523</v>
      </c>
    </row>
    <row r="790" spans="1:2" x14ac:dyDescent="0.3">
      <c r="A790">
        <v>4</v>
      </c>
      <c r="B790" s="4">
        <v>338</v>
      </c>
    </row>
    <row r="791" spans="1:2" x14ac:dyDescent="0.3">
      <c r="A791">
        <v>4</v>
      </c>
      <c r="B791" s="4">
        <v>264</v>
      </c>
    </row>
    <row r="792" spans="1:2" x14ac:dyDescent="0.3">
      <c r="A792">
        <v>8</v>
      </c>
      <c r="B792" s="4">
        <v>621</v>
      </c>
    </row>
    <row r="793" spans="1:2" x14ac:dyDescent="0.3">
      <c r="A793">
        <v>10</v>
      </c>
      <c r="B793" s="4">
        <v>641</v>
      </c>
    </row>
    <row r="794" spans="1:2" x14ac:dyDescent="0.3">
      <c r="A794">
        <v>3</v>
      </c>
      <c r="B794" s="4">
        <v>605</v>
      </c>
    </row>
    <row r="795" spans="1:2" x14ac:dyDescent="0.3">
      <c r="A795">
        <v>4</v>
      </c>
      <c r="B795" s="4">
        <v>279</v>
      </c>
    </row>
    <row r="796" spans="1:2" x14ac:dyDescent="0.3">
      <c r="A796">
        <v>3</v>
      </c>
      <c r="B796" s="4">
        <v>48</v>
      </c>
    </row>
    <row r="797" spans="1:2" x14ac:dyDescent="0.3">
      <c r="A797">
        <v>5</v>
      </c>
      <c r="B797" s="4">
        <v>410</v>
      </c>
    </row>
    <row r="798" spans="1:2" x14ac:dyDescent="0.3">
      <c r="A798">
        <v>6</v>
      </c>
      <c r="B798" s="4">
        <v>563</v>
      </c>
    </row>
    <row r="799" spans="1:2" x14ac:dyDescent="0.3">
      <c r="A799">
        <v>10</v>
      </c>
      <c r="B799" s="4">
        <v>848</v>
      </c>
    </row>
    <row r="800" spans="1:2" x14ac:dyDescent="0.3">
      <c r="A800">
        <v>5</v>
      </c>
      <c r="B800" s="4">
        <v>562</v>
      </c>
    </row>
    <row r="801" spans="1:2" x14ac:dyDescent="0.3">
      <c r="A801">
        <v>11</v>
      </c>
      <c r="B801" s="4">
        <v>534</v>
      </c>
    </row>
    <row r="802" spans="1:2" x14ac:dyDescent="0.3">
      <c r="A802">
        <v>5</v>
      </c>
      <c r="B802" s="4">
        <v>378</v>
      </c>
    </row>
    <row r="803" spans="1:2" x14ac:dyDescent="0.3">
      <c r="A803">
        <v>7</v>
      </c>
      <c r="B803" s="4">
        <v>356</v>
      </c>
    </row>
    <row r="804" spans="1:2" x14ac:dyDescent="0.3">
      <c r="A804">
        <v>7</v>
      </c>
      <c r="B804" s="4">
        <v>356</v>
      </c>
    </row>
    <row r="805" spans="1:2" x14ac:dyDescent="0.3">
      <c r="A805">
        <v>11</v>
      </c>
      <c r="B805" s="4">
        <v>618</v>
      </c>
    </row>
    <row r="806" spans="1:2" x14ac:dyDescent="0.3">
      <c r="A806">
        <v>3</v>
      </c>
      <c r="B806" s="4">
        <v>111</v>
      </c>
    </row>
    <row r="807" spans="1:2" x14ac:dyDescent="0.3">
      <c r="A807">
        <v>5</v>
      </c>
      <c r="B807" s="4">
        <v>382</v>
      </c>
    </row>
    <row r="808" spans="1:2" x14ac:dyDescent="0.3">
      <c r="A808">
        <v>9</v>
      </c>
      <c r="B808" s="4">
        <v>709</v>
      </c>
    </row>
    <row r="809" spans="1:2" x14ac:dyDescent="0.3">
      <c r="A809">
        <v>5</v>
      </c>
      <c r="B809" s="4">
        <v>466</v>
      </c>
    </row>
    <row r="810" spans="1:2" x14ac:dyDescent="0.3">
      <c r="A810">
        <v>5</v>
      </c>
      <c r="B810" s="4">
        <v>403</v>
      </c>
    </row>
    <row r="811" spans="1:2" x14ac:dyDescent="0.3">
      <c r="A811">
        <v>11</v>
      </c>
      <c r="B811" s="4">
        <v>789</v>
      </c>
    </row>
    <row r="812" spans="1:2" x14ac:dyDescent="0.3">
      <c r="A812">
        <v>8</v>
      </c>
      <c r="B812" s="4">
        <v>387</v>
      </c>
    </row>
    <row r="813" spans="1:2" x14ac:dyDescent="0.3">
      <c r="A813">
        <v>9</v>
      </c>
      <c r="B813" s="4">
        <v>269</v>
      </c>
    </row>
    <row r="814" spans="1:2" x14ac:dyDescent="0.3">
      <c r="A814">
        <v>8</v>
      </c>
      <c r="B814" s="4">
        <v>888</v>
      </c>
    </row>
    <row r="815" spans="1:2" x14ac:dyDescent="0.3">
      <c r="A815">
        <v>6</v>
      </c>
      <c r="B815" s="4">
        <v>224</v>
      </c>
    </row>
    <row r="816" spans="1:2" x14ac:dyDescent="0.3">
      <c r="A816">
        <v>3</v>
      </c>
      <c r="B816" s="4">
        <v>208</v>
      </c>
    </row>
    <row r="817" spans="1:2" x14ac:dyDescent="0.3">
      <c r="A817">
        <v>9</v>
      </c>
      <c r="B817" s="4">
        <v>1013</v>
      </c>
    </row>
    <row r="818" spans="1:2" x14ac:dyDescent="0.3">
      <c r="A818">
        <v>10</v>
      </c>
      <c r="B818" s="4">
        <v>606</v>
      </c>
    </row>
    <row r="819" spans="1:2" x14ac:dyDescent="0.3">
      <c r="A819">
        <v>2</v>
      </c>
      <c r="B819" s="4">
        <v>600</v>
      </c>
    </row>
    <row r="820" spans="1:2" x14ac:dyDescent="0.3">
      <c r="A820">
        <v>7</v>
      </c>
      <c r="B820" s="4">
        <v>216</v>
      </c>
    </row>
    <row r="821" spans="1:2" x14ac:dyDescent="0.3">
      <c r="A821">
        <v>4</v>
      </c>
      <c r="B821" s="4">
        <v>240</v>
      </c>
    </row>
    <row r="822" spans="1:2" x14ac:dyDescent="0.3">
      <c r="A822">
        <v>9</v>
      </c>
      <c r="B822" s="4">
        <v>565</v>
      </c>
    </row>
    <row r="823" spans="1:2" x14ac:dyDescent="0.3">
      <c r="A823">
        <v>2</v>
      </c>
      <c r="B823" s="4">
        <v>522</v>
      </c>
    </row>
    <row r="824" spans="1:2" x14ac:dyDescent="0.3">
      <c r="A824">
        <v>7</v>
      </c>
      <c r="B824" s="4">
        <v>267</v>
      </c>
    </row>
    <row r="825" spans="1:2" x14ac:dyDescent="0.3">
      <c r="A825">
        <v>8</v>
      </c>
      <c r="B825" s="4">
        <v>588</v>
      </c>
    </row>
    <row r="826" spans="1:2" x14ac:dyDescent="0.3">
      <c r="A826">
        <v>5</v>
      </c>
      <c r="B826" s="4">
        <v>201</v>
      </c>
    </row>
    <row r="827" spans="1:2" x14ac:dyDescent="0.3">
      <c r="A827">
        <v>5</v>
      </c>
      <c r="B827" s="4">
        <v>201</v>
      </c>
    </row>
    <row r="828" spans="1:2" x14ac:dyDescent="0.3">
      <c r="A828">
        <v>6</v>
      </c>
      <c r="B828" s="4">
        <v>458</v>
      </c>
    </row>
    <row r="829" spans="1:2" x14ac:dyDescent="0.3">
      <c r="A829">
        <v>6</v>
      </c>
      <c r="B829" s="4">
        <v>637</v>
      </c>
    </row>
    <row r="830" spans="1:2" x14ac:dyDescent="0.3">
      <c r="A830">
        <v>7</v>
      </c>
      <c r="B830" s="4">
        <v>255</v>
      </c>
    </row>
    <row r="831" spans="1:2" x14ac:dyDescent="0.3">
      <c r="A831">
        <v>10</v>
      </c>
      <c r="B831" s="4">
        <v>265</v>
      </c>
    </row>
    <row r="832" spans="1:2" x14ac:dyDescent="0.3">
      <c r="A832">
        <v>10</v>
      </c>
      <c r="B832" s="4">
        <v>265</v>
      </c>
    </row>
    <row r="833" spans="1:2" x14ac:dyDescent="0.3">
      <c r="A833">
        <v>7</v>
      </c>
      <c r="B833" s="4">
        <v>365</v>
      </c>
    </row>
    <row r="834" spans="1:2" x14ac:dyDescent="0.3">
      <c r="A834">
        <v>6</v>
      </c>
      <c r="B834" s="4">
        <v>520</v>
      </c>
    </row>
    <row r="835" spans="1:2" x14ac:dyDescent="0.3">
      <c r="A835">
        <v>8</v>
      </c>
      <c r="B835" s="4">
        <v>488</v>
      </c>
    </row>
    <row r="836" spans="1:2" x14ac:dyDescent="0.3">
      <c r="A836">
        <v>6</v>
      </c>
      <c r="B836" s="4">
        <v>502</v>
      </c>
    </row>
    <row r="837" spans="1:2" x14ac:dyDescent="0.3">
      <c r="A837">
        <v>0</v>
      </c>
      <c r="B837" s="4">
        <v>8</v>
      </c>
    </row>
    <row r="838" spans="1:2" x14ac:dyDescent="0.3">
      <c r="A838">
        <v>1</v>
      </c>
      <c r="B838" s="4">
        <v>8</v>
      </c>
    </row>
    <row r="839" spans="1:2" x14ac:dyDescent="0.3">
      <c r="A839">
        <v>11</v>
      </c>
      <c r="B839" s="4">
        <v>584</v>
      </c>
    </row>
    <row r="840" spans="1:2" x14ac:dyDescent="0.3">
      <c r="A840">
        <v>6</v>
      </c>
      <c r="B840" s="4">
        <v>325</v>
      </c>
    </row>
    <row r="841" spans="1:2" x14ac:dyDescent="0.3">
      <c r="A841">
        <v>7</v>
      </c>
      <c r="B841" s="4">
        <v>502</v>
      </c>
    </row>
    <row r="842" spans="1:2" x14ac:dyDescent="0.3">
      <c r="A842">
        <v>2</v>
      </c>
      <c r="B842" s="4">
        <v>62</v>
      </c>
    </row>
    <row r="843" spans="1:2" x14ac:dyDescent="0.3">
      <c r="A843">
        <v>11</v>
      </c>
      <c r="B843" s="4">
        <v>1048</v>
      </c>
    </row>
    <row r="844" spans="1:2" x14ac:dyDescent="0.3">
      <c r="A844">
        <v>3</v>
      </c>
      <c r="B844" s="4">
        <v>130</v>
      </c>
    </row>
    <row r="845" spans="1:2" x14ac:dyDescent="0.3">
      <c r="A845">
        <v>9</v>
      </c>
      <c r="B845" s="4">
        <v>473</v>
      </c>
    </row>
    <row r="846" spans="1:2" x14ac:dyDescent="0.3">
      <c r="A846">
        <v>2</v>
      </c>
      <c r="B846" s="4">
        <v>73</v>
      </c>
    </row>
    <row r="847" spans="1:2" x14ac:dyDescent="0.3">
      <c r="A847">
        <v>11</v>
      </c>
      <c r="B847" s="4">
        <v>771</v>
      </c>
    </row>
    <row r="848" spans="1:2" x14ac:dyDescent="0.3">
      <c r="A848">
        <v>11</v>
      </c>
      <c r="B848" s="4">
        <v>629</v>
      </c>
    </row>
    <row r="849" spans="1:2" x14ac:dyDescent="0.3">
      <c r="A849">
        <v>3</v>
      </c>
      <c r="B849" s="4">
        <v>598</v>
      </c>
    </row>
    <row r="850" spans="1:2" x14ac:dyDescent="0.3">
      <c r="A850">
        <v>5</v>
      </c>
      <c r="B850" s="4">
        <v>115</v>
      </c>
    </row>
    <row r="851" spans="1:2" x14ac:dyDescent="0.3">
      <c r="A851">
        <v>4</v>
      </c>
      <c r="B851" s="4">
        <v>89</v>
      </c>
    </row>
    <row r="852" spans="1:2" x14ac:dyDescent="0.3">
      <c r="A852">
        <v>3</v>
      </c>
      <c r="B852" s="4">
        <v>623</v>
      </c>
    </row>
    <row r="853" spans="1:2" x14ac:dyDescent="0.3">
      <c r="A853">
        <v>2</v>
      </c>
      <c r="B853" s="4">
        <v>691</v>
      </c>
    </row>
    <row r="854" spans="1:2" x14ac:dyDescent="0.3">
      <c r="A854">
        <v>8</v>
      </c>
      <c r="B854" s="4">
        <v>457</v>
      </c>
    </row>
    <row r="855" spans="1:2" x14ac:dyDescent="0.3">
      <c r="A855">
        <v>3</v>
      </c>
      <c r="B855" s="4">
        <v>178</v>
      </c>
    </row>
    <row r="856" spans="1:2" x14ac:dyDescent="0.3">
      <c r="A856">
        <v>9</v>
      </c>
      <c r="B856" s="4">
        <v>724</v>
      </c>
    </row>
    <row r="857" spans="1:2" x14ac:dyDescent="0.3">
      <c r="A857">
        <v>5</v>
      </c>
      <c r="B857" s="4">
        <v>317</v>
      </c>
    </row>
    <row r="858" spans="1:2" x14ac:dyDescent="0.3">
      <c r="A858">
        <v>4</v>
      </c>
      <c r="B858" s="4">
        <v>90</v>
      </c>
    </row>
    <row r="859" spans="1:2" x14ac:dyDescent="0.3">
      <c r="A859">
        <v>3</v>
      </c>
      <c r="B859" s="4">
        <v>135</v>
      </c>
    </row>
    <row r="860" spans="1:2" x14ac:dyDescent="0.3">
      <c r="A860">
        <v>4</v>
      </c>
      <c r="B860" s="4">
        <v>295</v>
      </c>
    </row>
    <row r="861" spans="1:2" x14ac:dyDescent="0.3">
      <c r="A861">
        <v>6</v>
      </c>
      <c r="B861" s="4">
        <v>233</v>
      </c>
    </row>
    <row r="862" spans="1:2" x14ac:dyDescent="0.3">
      <c r="A862">
        <v>7</v>
      </c>
      <c r="B862" s="4">
        <v>418</v>
      </c>
    </row>
    <row r="863" spans="1:2" x14ac:dyDescent="0.3">
      <c r="A863">
        <v>3</v>
      </c>
      <c r="B863" s="4">
        <v>378</v>
      </c>
    </row>
    <row r="864" spans="1:2" x14ac:dyDescent="0.3">
      <c r="A864">
        <v>3</v>
      </c>
      <c r="B864" s="4">
        <v>378</v>
      </c>
    </row>
    <row r="865" spans="1:2" x14ac:dyDescent="0.3">
      <c r="A865">
        <v>5</v>
      </c>
      <c r="B865" s="4">
        <v>327</v>
      </c>
    </row>
    <row r="866" spans="1:2" x14ac:dyDescent="0.3">
      <c r="A866">
        <v>11</v>
      </c>
      <c r="B866" s="4">
        <v>448</v>
      </c>
    </row>
    <row r="867" spans="1:2" x14ac:dyDescent="0.3">
      <c r="A867">
        <v>6</v>
      </c>
      <c r="B867" s="4">
        <v>341</v>
      </c>
    </row>
    <row r="868" spans="1:2" x14ac:dyDescent="0.3">
      <c r="A868">
        <v>11</v>
      </c>
      <c r="B868" s="4">
        <v>524</v>
      </c>
    </row>
    <row r="869" spans="1:2" x14ac:dyDescent="0.3">
      <c r="A869">
        <v>2</v>
      </c>
      <c r="B869" s="4">
        <v>46</v>
      </c>
    </row>
    <row r="870" spans="1:2" x14ac:dyDescent="0.3">
      <c r="A870">
        <v>3</v>
      </c>
      <c r="B870" s="4">
        <v>35</v>
      </c>
    </row>
    <row r="871" spans="1:2" x14ac:dyDescent="0.3">
      <c r="A871">
        <v>7</v>
      </c>
      <c r="B871" s="4">
        <v>230</v>
      </c>
    </row>
    <row r="872" spans="1:2" x14ac:dyDescent="0.3">
      <c r="A872">
        <v>2</v>
      </c>
      <c r="B872" s="4">
        <v>69</v>
      </c>
    </row>
    <row r="873" spans="1:2" x14ac:dyDescent="0.3">
      <c r="A873">
        <v>4</v>
      </c>
      <c r="B873" s="4">
        <v>151</v>
      </c>
    </row>
    <row r="874" spans="1:2" x14ac:dyDescent="0.3">
      <c r="A874">
        <v>9</v>
      </c>
      <c r="B874" s="4">
        <v>513</v>
      </c>
    </row>
    <row r="875" spans="1:2" x14ac:dyDescent="0.3">
      <c r="A875">
        <v>11</v>
      </c>
      <c r="B875" s="4">
        <v>440</v>
      </c>
    </row>
    <row r="876" spans="1:2" x14ac:dyDescent="0.3">
      <c r="A876">
        <v>8</v>
      </c>
      <c r="B876" s="4">
        <v>301</v>
      </c>
    </row>
    <row r="877" spans="1:2" x14ac:dyDescent="0.3">
      <c r="A877">
        <v>5</v>
      </c>
      <c r="B877" s="4">
        <v>479</v>
      </c>
    </row>
    <row r="878" spans="1:2" x14ac:dyDescent="0.3">
      <c r="A878">
        <v>7</v>
      </c>
      <c r="B878" s="4">
        <v>962</v>
      </c>
    </row>
    <row r="879" spans="1:2" x14ac:dyDescent="0.3">
      <c r="A879">
        <v>2</v>
      </c>
      <c r="B879" s="4">
        <v>62</v>
      </c>
    </row>
    <row r="880" spans="1:2" x14ac:dyDescent="0.3">
      <c r="A880">
        <v>2</v>
      </c>
      <c r="B880" s="4">
        <v>62</v>
      </c>
    </row>
    <row r="881" spans="1:2" x14ac:dyDescent="0.3">
      <c r="A881">
        <v>2</v>
      </c>
      <c r="B881" s="4">
        <v>867</v>
      </c>
    </row>
    <row r="882" spans="1:2" x14ac:dyDescent="0.3">
      <c r="A882">
        <v>7</v>
      </c>
      <c r="B882" s="4">
        <v>490</v>
      </c>
    </row>
    <row r="883" spans="1:2" x14ac:dyDescent="0.3">
      <c r="A883">
        <v>9</v>
      </c>
      <c r="B883" s="4">
        <v>402</v>
      </c>
    </row>
    <row r="884" spans="1:2" x14ac:dyDescent="0.3">
      <c r="A884">
        <v>8</v>
      </c>
      <c r="B884" s="4">
        <v>368</v>
      </c>
    </row>
    <row r="885" spans="1:2" x14ac:dyDescent="0.3">
      <c r="A885">
        <v>8</v>
      </c>
      <c r="B885" s="4">
        <v>368</v>
      </c>
    </row>
    <row r="886" spans="1:2" x14ac:dyDescent="0.3">
      <c r="A886">
        <v>3</v>
      </c>
      <c r="B886" s="4">
        <v>895</v>
      </c>
    </row>
    <row r="887" spans="1:2" x14ac:dyDescent="0.3">
      <c r="A887">
        <v>6</v>
      </c>
      <c r="B887" s="4">
        <v>298</v>
      </c>
    </row>
    <row r="888" spans="1:2" x14ac:dyDescent="0.3">
      <c r="A888">
        <v>7</v>
      </c>
      <c r="B888" s="4">
        <v>576</v>
      </c>
    </row>
    <row r="889" spans="1:2" x14ac:dyDescent="0.3">
      <c r="A889">
        <v>1</v>
      </c>
      <c r="B889" s="4">
        <v>10</v>
      </c>
    </row>
    <row r="890" spans="1:2" x14ac:dyDescent="0.3">
      <c r="A890">
        <v>5</v>
      </c>
      <c r="B890" s="4">
        <v>299</v>
      </c>
    </row>
    <row r="891" spans="1:2" x14ac:dyDescent="0.3">
      <c r="A891">
        <v>8</v>
      </c>
      <c r="B891" s="4">
        <v>493</v>
      </c>
    </row>
    <row r="892" spans="1:2" x14ac:dyDescent="0.3">
      <c r="A892">
        <v>6</v>
      </c>
      <c r="B892" s="4">
        <v>445</v>
      </c>
    </row>
    <row r="893" spans="1:2" x14ac:dyDescent="0.3">
      <c r="A893">
        <v>6</v>
      </c>
      <c r="B893" s="4">
        <v>445</v>
      </c>
    </row>
    <row r="894" spans="1:2" x14ac:dyDescent="0.3">
      <c r="A894">
        <v>2</v>
      </c>
      <c r="B894" s="4">
        <v>691</v>
      </c>
    </row>
    <row r="895" spans="1:2" x14ac:dyDescent="0.3">
      <c r="A895">
        <v>5</v>
      </c>
      <c r="B895" s="4">
        <v>173</v>
      </c>
    </row>
    <row r="896" spans="1:2" x14ac:dyDescent="0.3">
      <c r="A896">
        <v>8</v>
      </c>
      <c r="B896" s="4">
        <v>189</v>
      </c>
    </row>
    <row r="897" spans="1:2" x14ac:dyDescent="0.3">
      <c r="A897">
        <v>2</v>
      </c>
      <c r="B897" s="4">
        <v>68</v>
      </c>
    </row>
    <row r="898" spans="1:2" x14ac:dyDescent="0.3">
      <c r="A898">
        <v>8</v>
      </c>
      <c r="B898" s="4">
        <v>635</v>
      </c>
    </row>
    <row r="899" spans="1:2" x14ac:dyDescent="0.3">
      <c r="A899">
        <v>3</v>
      </c>
      <c r="B899" s="4">
        <v>228</v>
      </c>
    </row>
    <row r="900" spans="1:2" x14ac:dyDescent="0.3">
      <c r="A900">
        <v>9</v>
      </c>
      <c r="B900" s="4">
        <v>221</v>
      </c>
    </row>
    <row r="901" spans="1:2" x14ac:dyDescent="0.3">
      <c r="A901">
        <v>11</v>
      </c>
      <c r="B901" s="4">
        <v>708</v>
      </c>
    </row>
    <row r="902" spans="1:2" x14ac:dyDescent="0.3">
      <c r="A902">
        <v>3</v>
      </c>
      <c r="B902" s="4">
        <v>270</v>
      </c>
    </row>
    <row r="903" spans="1:2" x14ac:dyDescent="0.3">
      <c r="A903">
        <v>4</v>
      </c>
      <c r="B903" s="4">
        <v>229</v>
      </c>
    </row>
    <row r="904" spans="1:2" x14ac:dyDescent="0.3">
      <c r="A904">
        <v>4</v>
      </c>
      <c r="B904" s="4">
        <v>430</v>
      </c>
    </row>
    <row r="905" spans="1:2" x14ac:dyDescent="0.3">
      <c r="A905">
        <v>4</v>
      </c>
      <c r="B905" s="4">
        <v>290</v>
      </c>
    </row>
    <row r="906" spans="1:2" x14ac:dyDescent="0.3">
      <c r="A906">
        <v>8</v>
      </c>
      <c r="B906" s="4">
        <v>456</v>
      </c>
    </row>
    <row r="907" spans="1:2" x14ac:dyDescent="0.3">
      <c r="A907">
        <v>4</v>
      </c>
      <c r="B907" s="4">
        <v>261</v>
      </c>
    </row>
    <row r="908" spans="1:2" x14ac:dyDescent="0.3">
      <c r="A908">
        <v>8</v>
      </c>
      <c r="B908" s="4">
        <v>801</v>
      </c>
    </row>
    <row r="909" spans="1:2" x14ac:dyDescent="0.3">
      <c r="A909">
        <v>4</v>
      </c>
      <c r="B909" s="4">
        <v>243</v>
      </c>
    </row>
    <row r="910" spans="1:2" x14ac:dyDescent="0.3">
      <c r="A910">
        <v>7</v>
      </c>
      <c r="B910" s="4">
        <v>344</v>
      </c>
    </row>
    <row r="911" spans="1:2" x14ac:dyDescent="0.3">
      <c r="A911">
        <v>7</v>
      </c>
      <c r="B911" s="4">
        <v>545</v>
      </c>
    </row>
    <row r="912" spans="1:2" x14ac:dyDescent="0.3">
      <c r="A912">
        <v>9</v>
      </c>
      <c r="B912" s="4">
        <v>350</v>
      </c>
    </row>
    <row r="913" spans="1:2" x14ac:dyDescent="0.3">
      <c r="A913">
        <v>8</v>
      </c>
      <c r="B913" s="4">
        <v>266</v>
      </c>
    </row>
    <row r="914" spans="1:2" x14ac:dyDescent="0.3">
      <c r="A914">
        <v>8</v>
      </c>
      <c r="B914" s="4">
        <v>383</v>
      </c>
    </row>
    <row r="915" spans="1:2" x14ac:dyDescent="0.3">
      <c r="A915">
        <v>7</v>
      </c>
      <c r="B915" s="4">
        <v>580</v>
      </c>
    </row>
    <row r="916" spans="1:2" x14ac:dyDescent="0.3">
      <c r="A916">
        <v>4</v>
      </c>
      <c r="B916" s="4">
        <v>191</v>
      </c>
    </row>
    <row r="917" spans="1:2" x14ac:dyDescent="0.3">
      <c r="A917">
        <v>1</v>
      </c>
      <c r="B917" s="4">
        <v>50</v>
      </c>
    </row>
    <row r="918" spans="1:2" x14ac:dyDescent="0.3">
      <c r="A918">
        <v>9</v>
      </c>
      <c r="B918" s="4">
        <v>735</v>
      </c>
    </row>
    <row r="919" spans="1:2" x14ac:dyDescent="0.3">
      <c r="A919">
        <v>5</v>
      </c>
      <c r="B919" s="4">
        <v>280</v>
      </c>
    </row>
    <row r="920" spans="1:2" x14ac:dyDescent="0.3">
      <c r="A920">
        <v>4</v>
      </c>
      <c r="B920" s="4">
        <v>143</v>
      </c>
    </row>
    <row r="921" spans="1:2" x14ac:dyDescent="0.3">
      <c r="A921">
        <v>8</v>
      </c>
      <c r="B921" s="4">
        <v>941</v>
      </c>
    </row>
    <row r="922" spans="1:2" x14ac:dyDescent="0.3">
      <c r="A922">
        <v>7</v>
      </c>
      <c r="B922" s="4">
        <v>356</v>
      </c>
    </row>
    <row r="923" spans="1:2" x14ac:dyDescent="0.3">
      <c r="A923">
        <v>8</v>
      </c>
      <c r="B923" s="4">
        <v>527</v>
      </c>
    </row>
    <row r="924" spans="1:2" x14ac:dyDescent="0.3">
      <c r="A924">
        <v>2</v>
      </c>
      <c r="B924" s="4">
        <v>99</v>
      </c>
    </row>
    <row r="925" spans="1:2" x14ac:dyDescent="0.3">
      <c r="A925">
        <v>2</v>
      </c>
      <c r="B925" s="4">
        <v>105</v>
      </c>
    </row>
    <row r="926" spans="1:2" x14ac:dyDescent="0.3">
      <c r="A926">
        <v>9</v>
      </c>
      <c r="B926" s="4">
        <v>464</v>
      </c>
    </row>
    <row r="927" spans="1:2" x14ac:dyDescent="0.3">
      <c r="A927">
        <v>5</v>
      </c>
      <c r="B927" s="4">
        <v>306</v>
      </c>
    </row>
    <row r="928" spans="1:2" x14ac:dyDescent="0.3">
      <c r="A928">
        <v>7</v>
      </c>
      <c r="B928" s="4">
        <v>267</v>
      </c>
    </row>
    <row r="929" spans="1:2" x14ac:dyDescent="0.3">
      <c r="A929">
        <v>4</v>
      </c>
      <c r="B929" s="4">
        <v>182</v>
      </c>
    </row>
    <row r="930" spans="1:2" x14ac:dyDescent="0.3">
      <c r="A930">
        <v>4</v>
      </c>
      <c r="B930" s="4">
        <v>159</v>
      </c>
    </row>
    <row r="931" spans="1:2" x14ac:dyDescent="0.3">
      <c r="A931">
        <v>3</v>
      </c>
      <c r="B931" s="4">
        <v>181</v>
      </c>
    </row>
    <row r="932" spans="1:2" x14ac:dyDescent="0.3">
      <c r="A932">
        <v>3</v>
      </c>
      <c r="B932" s="4">
        <v>158</v>
      </c>
    </row>
    <row r="933" spans="1:2" x14ac:dyDescent="0.3">
      <c r="A933">
        <v>7</v>
      </c>
      <c r="B933" s="4">
        <v>464</v>
      </c>
    </row>
    <row r="934" spans="1:2" x14ac:dyDescent="0.3">
      <c r="A934">
        <v>9</v>
      </c>
      <c r="B934" s="4">
        <v>462</v>
      </c>
    </row>
    <row r="935" spans="1:2" x14ac:dyDescent="0.3">
      <c r="A935">
        <v>7</v>
      </c>
      <c r="B935" s="4">
        <v>944</v>
      </c>
    </row>
    <row r="936" spans="1:2" x14ac:dyDescent="0.3">
      <c r="A936">
        <v>4</v>
      </c>
      <c r="B936" s="4">
        <v>296</v>
      </c>
    </row>
    <row r="937" spans="1:2" x14ac:dyDescent="0.3">
      <c r="A937">
        <v>6</v>
      </c>
      <c r="B937" s="4">
        <v>1171</v>
      </c>
    </row>
    <row r="938" spans="1:2" x14ac:dyDescent="0.3">
      <c r="A938">
        <v>2</v>
      </c>
      <c r="B938" s="4">
        <v>908</v>
      </c>
    </row>
    <row r="939" spans="1:2" x14ac:dyDescent="0.3">
      <c r="A939">
        <v>6</v>
      </c>
      <c r="B939" s="4">
        <v>292</v>
      </c>
    </row>
    <row r="940" spans="1:2" x14ac:dyDescent="0.3">
      <c r="A940">
        <v>6</v>
      </c>
      <c r="B940" s="4">
        <v>292</v>
      </c>
    </row>
    <row r="941" spans="1:2" x14ac:dyDescent="0.3">
      <c r="A941">
        <v>3</v>
      </c>
      <c r="B941" s="4">
        <v>256</v>
      </c>
    </row>
    <row r="942" spans="1:2" x14ac:dyDescent="0.3">
      <c r="A942">
        <v>8</v>
      </c>
      <c r="B942" s="4">
        <v>746</v>
      </c>
    </row>
    <row r="943" spans="1:2" x14ac:dyDescent="0.3">
      <c r="A943">
        <v>1</v>
      </c>
      <c r="B943" s="4">
        <v>34</v>
      </c>
    </row>
    <row r="944" spans="1:2" x14ac:dyDescent="0.3">
      <c r="A944">
        <v>8</v>
      </c>
      <c r="B944" s="4">
        <v>656</v>
      </c>
    </row>
    <row r="945" spans="1:2" x14ac:dyDescent="0.3">
      <c r="A945">
        <v>8</v>
      </c>
      <c r="B945" s="4">
        <v>656</v>
      </c>
    </row>
    <row r="946" spans="1:2" x14ac:dyDescent="0.3">
      <c r="A946">
        <v>5</v>
      </c>
      <c r="B946" s="4">
        <v>614</v>
      </c>
    </row>
    <row r="947" spans="1:2" x14ac:dyDescent="0.3">
      <c r="A947">
        <v>4</v>
      </c>
      <c r="B947" s="4">
        <v>157</v>
      </c>
    </row>
    <row r="948" spans="1:2" x14ac:dyDescent="0.3">
      <c r="A948">
        <v>7</v>
      </c>
      <c r="B948" s="4">
        <v>258</v>
      </c>
    </row>
    <row r="949" spans="1:2" x14ac:dyDescent="0.3">
      <c r="A949">
        <v>7</v>
      </c>
      <c r="B949" s="4">
        <v>479</v>
      </c>
    </row>
    <row r="950" spans="1:2" x14ac:dyDescent="0.3">
      <c r="A950">
        <v>7</v>
      </c>
      <c r="B950" s="4">
        <v>421</v>
      </c>
    </row>
    <row r="951" spans="1:2" x14ac:dyDescent="0.3">
      <c r="A951">
        <v>4</v>
      </c>
      <c r="B951" s="4">
        <v>226</v>
      </c>
    </row>
    <row r="952" spans="1:2" x14ac:dyDescent="0.3">
      <c r="A952">
        <v>2</v>
      </c>
      <c r="B952" s="4">
        <v>67</v>
      </c>
    </row>
    <row r="953" spans="1:2" x14ac:dyDescent="0.3">
      <c r="A953">
        <v>2</v>
      </c>
      <c r="B953" s="4">
        <v>67</v>
      </c>
    </row>
    <row r="954" spans="1:2" x14ac:dyDescent="0.3">
      <c r="A954">
        <v>10</v>
      </c>
      <c r="B954" s="4">
        <v>691</v>
      </c>
    </row>
    <row r="955" spans="1:2" x14ac:dyDescent="0.3">
      <c r="A955">
        <v>9</v>
      </c>
      <c r="B955" s="4">
        <v>230</v>
      </c>
    </row>
    <row r="956" spans="1:2" x14ac:dyDescent="0.3">
      <c r="A956">
        <v>8</v>
      </c>
      <c r="B956" s="4">
        <v>349</v>
      </c>
    </row>
    <row r="957" spans="1:2" x14ac:dyDescent="0.3">
      <c r="A957">
        <v>5</v>
      </c>
      <c r="B957" s="4">
        <v>201</v>
      </c>
    </row>
    <row r="958" spans="1:2" x14ac:dyDescent="0.3">
      <c r="A958">
        <v>7</v>
      </c>
      <c r="B958" s="4">
        <v>509</v>
      </c>
    </row>
    <row r="959" spans="1:2" x14ac:dyDescent="0.3">
      <c r="A959">
        <v>4</v>
      </c>
      <c r="B959" s="4">
        <v>347</v>
      </c>
    </row>
    <row r="960" spans="1:2" x14ac:dyDescent="0.3">
      <c r="A960">
        <v>8</v>
      </c>
      <c r="B960" s="4">
        <v>689</v>
      </c>
    </row>
    <row r="961" spans="1:2" x14ac:dyDescent="0.3">
      <c r="A961">
        <v>2</v>
      </c>
      <c r="B961" s="4">
        <v>77</v>
      </c>
    </row>
    <row r="962" spans="1:2" x14ac:dyDescent="0.3">
      <c r="A962">
        <v>4</v>
      </c>
      <c r="B962" s="4">
        <v>121</v>
      </c>
    </row>
    <row r="963" spans="1:2" x14ac:dyDescent="0.3">
      <c r="A963">
        <v>6</v>
      </c>
      <c r="B963" s="4">
        <v>320</v>
      </c>
    </row>
    <row r="964" spans="1:2" x14ac:dyDescent="0.3">
      <c r="A964">
        <v>6</v>
      </c>
      <c r="B964" s="4">
        <v>320</v>
      </c>
    </row>
    <row r="965" spans="1:2" x14ac:dyDescent="0.3">
      <c r="A965">
        <v>7</v>
      </c>
      <c r="B965" s="4">
        <v>517</v>
      </c>
    </row>
    <row r="966" spans="1:2" x14ac:dyDescent="0.3">
      <c r="A966">
        <v>10</v>
      </c>
      <c r="B966" s="4">
        <v>577</v>
      </c>
    </row>
    <row r="967" spans="1:2" x14ac:dyDescent="0.3">
      <c r="A967">
        <v>7</v>
      </c>
      <c r="B967" s="4">
        <v>760</v>
      </c>
    </row>
    <row r="968" spans="1:2" x14ac:dyDescent="0.3">
      <c r="A968">
        <v>8</v>
      </c>
      <c r="B968" s="4">
        <v>447</v>
      </c>
    </row>
    <row r="969" spans="1:2" x14ac:dyDescent="0.3">
      <c r="A969">
        <v>3</v>
      </c>
      <c r="B969" s="4">
        <v>1241</v>
      </c>
    </row>
    <row r="970" spans="1:2" x14ac:dyDescent="0.3">
      <c r="A970">
        <v>11</v>
      </c>
      <c r="B970" s="4">
        <v>384</v>
      </c>
    </row>
    <row r="971" spans="1:2" x14ac:dyDescent="0.3">
      <c r="A971">
        <v>7</v>
      </c>
      <c r="B971" s="4">
        <v>451</v>
      </c>
    </row>
    <row r="972" spans="1:2" x14ac:dyDescent="0.3">
      <c r="A972">
        <v>7</v>
      </c>
      <c r="B972" s="4">
        <v>367</v>
      </c>
    </row>
    <row r="973" spans="1:2" x14ac:dyDescent="0.3">
      <c r="A973">
        <v>4</v>
      </c>
      <c r="B973" s="4">
        <v>136</v>
      </c>
    </row>
    <row r="974" spans="1:2" x14ac:dyDescent="0.3">
      <c r="A974">
        <v>10</v>
      </c>
      <c r="B974" s="4">
        <v>675</v>
      </c>
    </row>
    <row r="975" spans="1:2" x14ac:dyDescent="0.3">
      <c r="A975">
        <v>3</v>
      </c>
      <c r="B975" s="4">
        <v>208</v>
      </c>
    </row>
    <row r="976" spans="1:2" x14ac:dyDescent="0.3">
      <c r="A976">
        <v>6</v>
      </c>
      <c r="B976" s="4">
        <v>673</v>
      </c>
    </row>
    <row r="977" spans="1:2" x14ac:dyDescent="0.3">
      <c r="A977">
        <v>7</v>
      </c>
      <c r="B977" s="4">
        <v>235</v>
      </c>
    </row>
    <row r="978" spans="1:2" x14ac:dyDescent="0.3">
      <c r="A978">
        <v>9</v>
      </c>
      <c r="B978" s="4">
        <v>504</v>
      </c>
    </row>
    <row r="979" spans="1:2" x14ac:dyDescent="0.3">
      <c r="A979">
        <v>6</v>
      </c>
      <c r="B979" s="4">
        <v>293</v>
      </c>
    </row>
    <row r="980" spans="1:2" x14ac:dyDescent="0.3">
      <c r="A980">
        <v>2</v>
      </c>
      <c r="B980" s="4">
        <v>29</v>
      </c>
    </row>
    <row r="981" spans="1:2" x14ac:dyDescent="0.3">
      <c r="A981">
        <v>6</v>
      </c>
      <c r="B981" s="4">
        <v>416</v>
      </c>
    </row>
    <row r="982" spans="1:2" x14ac:dyDescent="0.3">
      <c r="A982">
        <v>11</v>
      </c>
      <c r="B982" s="4">
        <v>483</v>
      </c>
    </row>
    <row r="983" spans="1:2" x14ac:dyDescent="0.3">
      <c r="A983">
        <v>5</v>
      </c>
      <c r="B983" s="4">
        <v>238</v>
      </c>
    </row>
    <row r="984" spans="1:2" x14ac:dyDescent="0.3">
      <c r="A984">
        <v>7</v>
      </c>
      <c r="B984" s="4">
        <v>462</v>
      </c>
    </row>
    <row r="985" spans="1:2" x14ac:dyDescent="0.3">
      <c r="A985">
        <v>2</v>
      </c>
      <c r="B985" s="4">
        <v>10</v>
      </c>
    </row>
    <row r="986" spans="1:2" x14ac:dyDescent="0.3">
      <c r="A986">
        <v>1</v>
      </c>
      <c r="B986" s="4">
        <v>42</v>
      </c>
    </row>
    <row r="987" spans="1:2" x14ac:dyDescent="0.3">
      <c r="A987">
        <v>6</v>
      </c>
      <c r="B987" s="4">
        <v>374</v>
      </c>
    </row>
    <row r="988" spans="1:2" x14ac:dyDescent="0.3">
      <c r="A988">
        <v>7</v>
      </c>
      <c r="B988" s="4">
        <v>547</v>
      </c>
    </row>
    <row r="989" spans="1:2" x14ac:dyDescent="0.3">
      <c r="A989">
        <v>3</v>
      </c>
      <c r="B989" s="4">
        <v>125</v>
      </c>
    </row>
    <row r="990" spans="1:2" x14ac:dyDescent="0.3">
      <c r="A990">
        <v>3</v>
      </c>
      <c r="B990" s="4">
        <v>161</v>
      </c>
    </row>
    <row r="991" spans="1:2" x14ac:dyDescent="0.3">
      <c r="A991">
        <v>8</v>
      </c>
      <c r="B991" s="4">
        <v>825</v>
      </c>
    </row>
    <row r="992" spans="1:2" x14ac:dyDescent="0.3">
      <c r="A992">
        <v>7</v>
      </c>
      <c r="B992" s="4">
        <v>664</v>
      </c>
    </row>
    <row r="993" spans="1:2" x14ac:dyDescent="0.3">
      <c r="A993">
        <v>2</v>
      </c>
      <c r="B993" s="4">
        <v>97</v>
      </c>
    </row>
    <row r="994" spans="1:2" x14ac:dyDescent="0.3">
      <c r="A994">
        <v>7</v>
      </c>
      <c r="B994" s="4">
        <v>371</v>
      </c>
    </row>
    <row r="995" spans="1:2" x14ac:dyDescent="0.3">
      <c r="A995">
        <v>4</v>
      </c>
      <c r="B995" s="4">
        <v>1103</v>
      </c>
    </row>
    <row r="996" spans="1:2" x14ac:dyDescent="0.3">
      <c r="A996">
        <v>4</v>
      </c>
      <c r="B996" s="4">
        <v>1103</v>
      </c>
    </row>
    <row r="997" spans="1:2" x14ac:dyDescent="0.3">
      <c r="A997">
        <v>7</v>
      </c>
      <c r="B997" s="4">
        <v>293</v>
      </c>
    </row>
    <row r="998" spans="1:2" x14ac:dyDescent="0.3">
      <c r="A998">
        <v>8</v>
      </c>
      <c r="B998" s="4">
        <v>582</v>
      </c>
    </row>
    <row r="999" spans="1:2" x14ac:dyDescent="0.3">
      <c r="A999">
        <v>4</v>
      </c>
      <c r="B999" s="4">
        <v>154</v>
      </c>
    </row>
    <row r="1000" spans="1:2" x14ac:dyDescent="0.3">
      <c r="A1000">
        <v>6</v>
      </c>
      <c r="B1000" s="4">
        <v>173</v>
      </c>
    </row>
    <row r="1001" spans="1:2" x14ac:dyDescent="0.3">
      <c r="A1001">
        <v>9</v>
      </c>
      <c r="B1001" s="4">
        <v>1148</v>
      </c>
    </row>
    <row r="1002" spans="1:2" x14ac:dyDescent="0.3">
      <c r="A1002">
        <v>6</v>
      </c>
      <c r="B1002" s="4">
        <v>308</v>
      </c>
    </row>
    <row r="1003" spans="1:2" x14ac:dyDescent="0.3">
      <c r="A1003">
        <v>2</v>
      </c>
      <c r="B1003" s="4">
        <v>63</v>
      </c>
    </row>
    <row r="1004" spans="1:2" x14ac:dyDescent="0.3">
      <c r="A1004">
        <v>2</v>
      </c>
      <c r="B1004" s="4">
        <v>63</v>
      </c>
    </row>
    <row r="1005" spans="1:2" x14ac:dyDescent="0.3">
      <c r="A1005">
        <v>6</v>
      </c>
      <c r="B1005" s="4">
        <v>404</v>
      </c>
    </row>
    <row r="1006" spans="1:2" x14ac:dyDescent="0.3">
      <c r="A1006">
        <v>5</v>
      </c>
      <c r="B1006" s="4">
        <v>197</v>
      </c>
    </row>
    <row r="1007" spans="1:2" x14ac:dyDescent="0.3">
      <c r="A1007">
        <v>4</v>
      </c>
      <c r="B1007" s="4">
        <v>318</v>
      </c>
    </row>
    <row r="1008" spans="1:2" x14ac:dyDescent="0.3">
      <c r="A1008">
        <v>6</v>
      </c>
      <c r="B1008" s="4">
        <v>686</v>
      </c>
    </row>
    <row r="1009" spans="1:2" x14ac:dyDescent="0.3">
      <c r="A1009">
        <v>3</v>
      </c>
      <c r="B1009" s="4">
        <v>111</v>
      </c>
    </row>
    <row r="1010" spans="1:2" x14ac:dyDescent="0.3">
      <c r="A1010">
        <v>3</v>
      </c>
      <c r="B1010" s="4">
        <v>111</v>
      </c>
    </row>
    <row r="1011" spans="1:2" x14ac:dyDescent="0.3">
      <c r="A1011">
        <v>4</v>
      </c>
      <c r="B1011" s="4">
        <v>145</v>
      </c>
    </row>
    <row r="1012" spans="1:2" x14ac:dyDescent="0.3">
      <c r="A1012">
        <v>6</v>
      </c>
      <c r="B1012" s="4">
        <v>376</v>
      </c>
    </row>
    <row r="1013" spans="1:2" x14ac:dyDescent="0.3">
      <c r="A1013">
        <v>5</v>
      </c>
      <c r="B1013" s="4">
        <v>216</v>
      </c>
    </row>
    <row r="1014" spans="1:2" x14ac:dyDescent="0.3">
      <c r="A1014">
        <v>1</v>
      </c>
      <c r="B1014" s="4">
        <v>12</v>
      </c>
    </row>
    <row r="1015" spans="1:2" x14ac:dyDescent="0.3">
      <c r="A1015">
        <v>6</v>
      </c>
      <c r="B1015" s="4">
        <v>352</v>
      </c>
    </row>
    <row r="1016" spans="1:2" x14ac:dyDescent="0.3">
      <c r="A1016">
        <v>9</v>
      </c>
      <c r="B1016" s="4">
        <v>454</v>
      </c>
    </row>
    <row r="1017" spans="1:2" x14ac:dyDescent="0.3">
      <c r="A1017">
        <v>9</v>
      </c>
      <c r="B1017" s="4">
        <v>454</v>
      </c>
    </row>
    <row r="1018" spans="1:2" x14ac:dyDescent="0.3">
      <c r="A1018">
        <v>1</v>
      </c>
      <c r="B1018" s="4">
        <v>33</v>
      </c>
    </row>
    <row r="1019" spans="1:2" x14ac:dyDescent="0.3">
      <c r="A1019">
        <v>3</v>
      </c>
      <c r="B1019" s="4">
        <v>109</v>
      </c>
    </row>
    <row r="1020" spans="1:2" x14ac:dyDescent="0.3">
      <c r="A1020">
        <v>3</v>
      </c>
      <c r="B1020" s="4">
        <v>277</v>
      </c>
    </row>
    <row r="1021" spans="1:2" x14ac:dyDescent="0.3">
      <c r="A1021">
        <v>11</v>
      </c>
      <c r="B1021" s="4">
        <v>710</v>
      </c>
    </row>
    <row r="1022" spans="1:2" x14ac:dyDescent="0.3">
      <c r="A1022">
        <v>2</v>
      </c>
      <c r="B1022" s="4">
        <v>70</v>
      </c>
    </row>
    <row r="1023" spans="1:2" x14ac:dyDescent="0.3">
      <c r="A1023">
        <v>3</v>
      </c>
      <c r="B1023" s="4">
        <v>84</v>
      </c>
    </row>
    <row r="1024" spans="1:2" x14ac:dyDescent="0.3">
      <c r="A1024">
        <v>4</v>
      </c>
      <c r="B1024" s="4">
        <v>178</v>
      </c>
    </row>
    <row r="1025" spans="1:2" x14ac:dyDescent="0.3">
      <c r="A1025">
        <v>5</v>
      </c>
      <c r="B1025" s="4">
        <v>267</v>
      </c>
    </row>
    <row r="1026" spans="1:2" x14ac:dyDescent="0.3">
      <c r="A1026">
        <v>11</v>
      </c>
      <c r="B1026" s="4">
        <v>652</v>
      </c>
    </row>
    <row r="1027" spans="1:2" x14ac:dyDescent="0.3">
      <c r="A1027">
        <v>3</v>
      </c>
      <c r="B1027" s="4">
        <v>199</v>
      </c>
    </row>
    <row r="1028" spans="1:2" x14ac:dyDescent="0.3">
      <c r="A1028">
        <v>4</v>
      </c>
      <c r="B1028" s="4">
        <v>70</v>
      </c>
    </row>
    <row r="1029" spans="1:2" x14ac:dyDescent="0.3">
      <c r="A1029">
        <v>3</v>
      </c>
      <c r="B1029" s="4">
        <v>185</v>
      </c>
    </row>
    <row r="1030" spans="1:2" x14ac:dyDescent="0.3">
      <c r="A1030">
        <v>1</v>
      </c>
      <c r="B1030" s="4">
        <v>162</v>
      </c>
    </row>
    <row r="1031" spans="1:2" x14ac:dyDescent="0.3">
      <c r="A1031">
        <v>2</v>
      </c>
      <c r="B1031" s="4">
        <v>135</v>
      </c>
    </row>
    <row r="1032" spans="1:2" x14ac:dyDescent="0.3">
      <c r="A1032">
        <v>2</v>
      </c>
      <c r="B1032" s="4">
        <v>127</v>
      </c>
    </row>
    <row r="1033" spans="1:2" x14ac:dyDescent="0.3">
      <c r="A1033">
        <v>1</v>
      </c>
      <c r="B1033" s="4">
        <v>5</v>
      </c>
    </row>
    <row r="1034" spans="1:2" x14ac:dyDescent="0.3">
      <c r="A1034">
        <v>4</v>
      </c>
      <c r="B1034" s="4">
        <v>171</v>
      </c>
    </row>
    <row r="1035" spans="1:2" x14ac:dyDescent="0.3">
      <c r="A1035">
        <v>1</v>
      </c>
      <c r="B1035" s="4">
        <v>30</v>
      </c>
    </row>
    <row r="1036" spans="1:2" x14ac:dyDescent="0.3">
      <c r="A1036">
        <v>5</v>
      </c>
      <c r="B1036" s="4">
        <v>267</v>
      </c>
    </row>
    <row r="1037" spans="1:2" x14ac:dyDescent="0.3">
      <c r="A1037">
        <v>8</v>
      </c>
      <c r="B1037" s="4">
        <v>539</v>
      </c>
    </row>
    <row r="1038" spans="1:2" x14ac:dyDescent="0.3">
      <c r="A1038">
        <v>2</v>
      </c>
      <c r="B1038" s="4">
        <v>35</v>
      </c>
    </row>
    <row r="1039" spans="1:2" x14ac:dyDescent="0.3">
      <c r="A1039">
        <v>4</v>
      </c>
      <c r="B1039" s="4">
        <v>198</v>
      </c>
    </row>
    <row r="1040" spans="1:2" x14ac:dyDescent="0.3">
      <c r="A1040">
        <v>8</v>
      </c>
      <c r="B1040" s="4">
        <v>174</v>
      </c>
    </row>
    <row r="1041" spans="1:2" x14ac:dyDescent="0.3">
      <c r="A1041">
        <v>5</v>
      </c>
      <c r="B1041" s="4">
        <v>620</v>
      </c>
    </row>
    <row r="1042" spans="1:2" x14ac:dyDescent="0.3">
      <c r="A1042">
        <v>5</v>
      </c>
      <c r="B1042" s="4">
        <v>620</v>
      </c>
    </row>
    <row r="1043" spans="1:2" x14ac:dyDescent="0.3">
      <c r="A1043">
        <v>7</v>
      </c>
      <c r="B1043" s="4">
        <v>399</v>
      </c>
    </row>
    <row r="1044" spans="1:2" x14ac:dyDescent="0.3">
      <c r="A1044">
        <v>4</v>
      </c>
      <c r="B1044" s="4">
        <v>407</v>
      </c>
    </row>
    <row r="1045" spans="1:2" x14ac:dyDescent="0.3">
      <c r="A1045">
        <v>8</v>
      </c>
      <c r="B1045" s="4">
        <v>378</v>
      </c>
    </row>
    <row r="1046" spans="1:2" x14ac:dyDescent="0.3">
      <c r="A1046">
        <v>7</v>
      </c>
      <c r="B1046" s="4">
        <v>335</v>
      </c>
    </row>
    <row r="1047" spans="1:2" x14ac:dyDescent="0.3">
      <c r="A1047">
        <v>4</v>
      </c>
      <c r="B1047" s="4">
        <v>158</v>
      </c>
    </row>
    <row r="1048" spans="1:2" x14ac:dyDescent="0.3">
      <c r="A1048">
        <v>5</v>
      </c>
      <c r="B1048" s="4">
        <v>263</v>
      </c>
    </row>
    <row r="1049" spans="1:2" x14ac:dyDescent="0.3">
      <c r="A1049">
        <v>10</v>
      </c>
      <c r="B1049" s="4">
        <v>815</v>
      </c>
    </row>
    <row r="1050" spans="1:2" x14ac:dyDescent="0.3">
      <c r="A1050">
        <v>7</v>
      </c>
      <c r="B1050" s="4">
        <v>349</v>
      </c>
    </row>
    <row r="1051" spans="1:2" x14ac:dyDescent="0.3">
      <c r="A1051">
        <v>2</v>
      </c>
      <c r="B1051" s="4">
        <v>81</v>
      </c>
    </row>
    <row r="1052" spans="1:2" x14ac:dyDescent="0.3">
      <c r="A1052">
        <v>9</v>
      </c>
      <c r="B1052" s="4">
        <v>489</v>
      </c>
    </row>
    <row r="1053" spans="1:2" x14ac:dyDescent="0.3">
      <c r="A1053">
        <v>4</v>
      </c>
      <c r="B1053" s="4">
        <v>896</v>
      </c>
    </row>
    <row r="1054" spans="1:2" x14ac:dyDescent="0.3">
      <c r="A1054">
        <v>5</v>
      </c>
      <c r="B1054" s="4">
        <v>229</v>
      </c>
    </row>
    <row r="1055" spans="1:2" x14ac:dyDescent="0.3">
      <c r="A1055">
        <v>5</v>
      </c>
      <c r="B1055" s="4">
        <v>173</v>
      </c>
    </row>
    <row r="1056" spans="1:2" x14ac:dyDescent="0.3">
      <c r="A1056">
        <v>5</v>
      </c>
      <c r="B1056" s="4">
        <v>241</v>
      </c>
    </row>
    <row r="1057" spans="1:2" x14ac:dyDescent="0.3">
      <c r="A1057">
        <v>4</v>
      </c>
      <c r="B1057" s="4">
        <v>216</v>
      </c>
    </row>
    <row r="1058" spans="1:2" x14ac:dyDescent="0.3">
      <c r="A1058">
        <v>1</v>
      </c>
      <c r="B1058" s="4">
        <v>28</v>
      </c>
    </row>
    <row r="1059" spans="1:2" x14ac:dyDescent="0.3">
      <c r="A1059">
        <v>5</v>
      </c>
      <c r="B1059" s="4">
        <v>176</v>
      </c>
    </row>
    <row r="1060" spans="1:2" x14ac:dyDescent="0.3">
      <c r="A1060">
        <v>1</v>
      </c>
      <c r="B1060" s="4">
        <v>29</v>
      </c>
    </row>
    <row r="1061" spans="1:2" x14ac:dyDescent="0.3">
      <c r="A1061">
        <v>6</v>
      </c>
      <c r="B1061" s="4">
        <v>280</v>
      </c>
    </row>
    <row r="1062" spans="1:2" x14ac:dyDescent="0.3">
      <c r="A1062">
        <v>4</v>
      </c>
      <c r="B1062" s="4">
        <v>211</v>
      </c>
    </row>
    <row r="1063" spans="1:2" x14ac:dyDescent="0.3">
      <c r="A1063">
        <v>2</v>
      </c>
      <c r="B1063" s="4">
        <v>121</v>
      </c>
    </row>
    <row r="1064" spans="1:2" x14ac:dyDescent="0.3">
      <c r="A1064">
        <v>3</v>
      </c>
      <c r="B1064" s="4">
        <v>129</v>
      </c>
    </row>
    <row r="1065" spans="1:2" x14ac:dyDescent="0.3">
      <c r="A1065">
        <v>10</v>
      </c>
      <c r="B1065" s="4">
        <v>729</v>
      </c>
    </row>
    <row r="1066" spans="1:2" x14ac:dyDescent="0.3">
      <c r="A1066">
        <v>5</v>
      </c>
      <c r="B1066" s="4">
        <v>215</v>
      </c>
    </row>
    <row r="1067" spans="1:2" x14ac:dyDescent="0.3">
      <c r="A1067">
        <v>6</v>
      </c>
      <c r="B1067" s="4">
        <v>160</v>
      </c>
    </row>
    <row r="1068" spans="1:2" x14ac:dyDescent="0.3">
      <c r="A1068">
        <v>9</v>
      </c>
      <c r="B1068" s="4">
        <v>856</v>
      </c>
    </row>
    <row r="1069" spans="1:2" x14ac:dyDescent="0.3">
      <c r="A1069">
        <v>7</v>
      </c>
      <c r="B1069" s="4">
        <v>254</v>
      </c>
    </row>
    <row r="1070" spans="1:2" x14ac:dyDescent="0.3">
      <c r="A1070">
        <v>3</v>
      </c>
      <c r="B1070" s="4">
        <v>84</v>
      </c>
    </row>
    <row r="1071" spans="1:2" x14ac:dyDescent="0.3">
      <c r="A1071">
        <v>2</v>
      </c>
      <c r="B1071" s="4">
        <v>105</v>
      </c>
    </row>
    <row r="1072" spans="1:2" x14ac:dyDescent="0.3">
      <c r="A1072">
        <v>10</v>
      </c>
      <c r="B1072" s="4">
        <v>714</v>
      </c>
    </row>
    <row r="1073" spans="1:2" x14ac:dyDescent="0.3">
      <c r="A1073">
        <v>8</v>
      </c>
      <c r="B1073" s="4">
        <v>384</v>
      </c>
    </row>
    <row r="1074" spans="1:2" x14ac:dyDescent="0.3">
      <c r="A1074">
        <v>5</v>
      </c>
      <c r="B1074" s="4">
        <v>393</v>
      </c>
    </row>
    <row r="1075" spans="1:2" x14ac:dyDescent="0.3">
      <c r="A1075">
        <v>2</v>
      </c>
      <c r="B1075" s="4">
        <v>789</v>
      </c>
    </row>
    <row r="1076" spans="1:2" x14ac:dyDescent="0.3">
      <c r="A1076">
        <v>2</v>
      </c>
      <c r="B1076" s="4">
        <v>789</v>
      </c>
    </row>
    <row r="1077" spans="1:2" x14ac:dyDescent="0.3">
      <c r="A1077">
        <v>6</v>
      </c>
      <c r="B1077" s="4">
        <v>492</v>
      </c>
    </row>
    <row r="1078" spans="1:2" x14ac:dyDescent="0.3">
      <c r="A1078">
        <v>2</v>
      </c>
      <c r="B1078" s="4">
        <v>85</v>
      </c>
    </row>
    <row r="1079" spans="1:2" x14ac:dyDescent="0.3">
      <c r="A1079">
        <v>7</v>
      </c>
      <c r="B1079" s="4">
        <v>283</v>
      </c>
    </row>
    <row r="1080" spans="1:2" x14ac:dyDescent="0.3">
      <c r="A1080">
        <v>9</v>
      </c>
      <c r="B1080" s="4">
        <v>367</v>
      </c>
    </row>
    <row r="1081" spans="1:2" x14ac:dyDescent="0.3">
      <c r="A1081">
        <v>6</v>
      </c>
      <c r="B1081" s="4">
        <v>295</v>
      </c>
    </row>
    <row r="1082" spans="1:2" x14ac:dyDescent="0.3">
      <c r="A1082">
        <v>7</v>
      </c>
      <c r="B1082" s="4">
        <v>185</v>
      </c>
    </row>
    <row r="1083" spans="1:2" x14ac:dyDescent="0.3">
      <c r="A1083">
        <v>3</v>
      </c>
      <c r="B1083" s="4">
        <v>212</v>
      </c>
    </row>
    <row r="1084" spans="1:2" x14ac:dyDescent="0.3">
      <c r="A1084">
        <v>10</v>
      </c>
      <c r="B1084" s="4">
        <v>953</v>
      </c>
    </row>
    <row r="1085" spans="1:2" x14ac:dyDescent="0.3">
      <c r="A1085">
        <v>10</v>
      </c>
      <c r="B1085" s="4">
        <v>953</v>
      </c>
    </row>
    <row r="1086" spans="1:2" x14ac:dyDescent="0.3">
      <c r="A1086">
        <v>8</v>
      </c>
      <c r="B1086" s="4">
        <v>488</v>
      </c>
    </row>
    <row r="1087" spans="1:2" x14ac:dyDescent="0.3">
      <c r="A1087">
        <v>1</v>
      </c>
      <c r="B1087" s="4">
        <v>12</v>
      </c>
    </row>
    <row r="1088" spans="1:2" x14ac:dyDescent="0.3">
      <c r="A1088">
        <v>2</v>
      </c>
      <c r="B1088" s="4">
        <v>42</v>
      </c>
    </row>
    <row r="1089" spans="1:2" x14ac:dyDescent="0.3">
      <c r="A1089">
        <v>3</v>
      </c>
      <c r="B1089" s="4">
        <v>189</v>
      </c>
    </row>
    <row r="1090" spans="1:2" x14ac:dyDescent="0.3">
      <c r="A1090">
        <v>5</v>
      </c>
      <c r="B1090" s="4">
        <v>112</v>
      </c>
    </row>
    <row r="1091" spans="1:2" x14ac:dyDescent="0.3">
      <c r="A1091">
        <v>2</v>
      </c>
      <c r="B1091" s="4">
        <v>59</v>
      </c>
    </row>
    <row r="1092" spans="1:2" x14ac:dyDescent="0.3">
      <c r="A1092">
        <v>4</v>
      </c>
      <c r="B1092" s="4">
        <v>146</v>
      </c>
    </row>
    <row r="1093" spans="1:2" x14ac:dyDescent="0.3">
      <c r="A1093">
        <v>9</v>
      </c>
      <c r="B1093" s="4">
        <v>631</v>
      </c>
    </row>
    <row r="1094" spans="1:2" x14ac:dyDescent="0.3">
      <c r="A1094">
        <v>5</v>
      </c>
      <c r="B1094" s="4">
        <v>82</v>
      </c>
    </row>
    <row r="1095" spans="1:2" x14ac:dyDescent="0.3">
      <c r="A1095">
        <v>2</v>
      </c>
      <c r="B1095" s="4">
        <v>99</v>
      </c>
    </row>
    <row r="1096" spans="1:2" x14ac:dyDescent="0.3">
      <c r="A1096">
        <v>2</v>
      </c>
      <c r="B1096" s="4">
        <v>51</v>
      </c>
    </row>
    <row r="1097" spans="1:2" x14ac:dyDescent="0.3">
      <c r="A1097">
        <v>4</v>
      </c>
      <c r="B1097" s="4">
        <v>60</v>
      </c>
    </row>
    <row r="1098" spans="1:2" x14ac:dyDescent="0.3">
      <c r="A1098">
        <v>3</v>
      </c>
      <c r="B1098" s="4">
        <v>98</v>
      </c>
    </row>
    <row r="1099" spans="1:2" x14ac:dyDescent="0.3">
      <c r="A1099">
        <v>6</v>
      </c>
      <c r="B1099" s="4">
        <v>293</v>
      </c>
    </row>
    <row r="1100" spans="1:2" x14ac:dyDescent="0.3">
      <c r="A1100">
        <v>4</v>
      </c>
      <c r="B1100" s="4">
        <v>152</v>
      </c>
    </row>
    <row r="1101" spans="1:2" x14ac:dyDescent="0.3">
      <c r="A1101">
        <v>7</v>
      </c>
      <c r="B1101" s="4">
        <v>380</v>
      </c>
    </row>
    <row r="1102" spans="1:2" x14ac:dyDescent="0.3">
      <c r="A1102">
        <v>4</v>
      </c>
      <c r="B1102" s="4">
        <v>1166</v>
      </c>
    </row>
    <row r="1103" spans="1:2" x14ac:dyDescent="0.3">
      <c r="A1103">
        <v>2</v>
      </c>
      <c r="B1103" s="4">
        <v>787</v>
      </c>
    </row>
    <row r="1104" spans="1:2" x14ac:dyDescent="0.3">
      <c r="A1104">
        <v>9</v>
      </c>
      <c r="B1104" s="4">
        <v>400</v>
      </c>
    </row>
    <row r="1105" spans="1:2" x14ac:dyDescent="0.3">
      <c r="A1105">
        <v>3</v>
      </c>
      <c r="B1105" s="4">
        <v>350</v>
      </c>
    </row>
    <row r="1106" spans="1:2" x14ac:dyDescent="0.3">
      <c r="A1106">
        <v>6</v>
      </c>
      <c r="B1106" s="4">
        <v>247</v>
      </c>
    </row>
    <row r="1107" spans="1:2" x14ac:dyDescent="0.3">
      <c r="A1107">
        <v>3</v>
      </c>
      <c r="B1107" s="4">
        <v>140</v>
      </c>
    </row>
    <row r="1108" spans="1:2" x14ac:dyDescent="0.3">
      <c r="A1108">
        <v>0</v>
      </c>
      <c r="B1108" s="4">
        <v>14</v>
      </c>
    </row>
    <row r="1109" spans="1:2" x14ac:dyDescent="0.3">
      <c r="A1109">
        <v>5</v>
      </c>
      <c r="B1109" s="4">
        <v>205</v>
      </c>
    </row>
    <row r="1110" spans="1:2" x14ac:dyDescent="0.3">
      <c r="A1110">
        <v>3</v>
      </c>
      <c r="B1110" s="4">
        <v>83</v>
      </c>
    </row>
    <row r="1111" spans="1:2" x14ac:dyDescent="0.3">
      <c r="A1111">
        <v>8</v>
      </c>
      <c r="B1111" s="4">
        <v>297</v>
      </c>
    </row>
    <row r="1112" spans="1:2" x14ac:dyDescent="0.3">
      <c r="A1112">
        <v>8</v>
      </c>
      <c r="B1112" s="4">
        <v>297</v>
      </c>
    </row>
    <row r="1113" spans="1:2" x14ac:dyDescent="0.3">
      <c r="A1113">
        <v>2</v>
      </c>
      <c r="B1113" s="4">
        <v>68</v>
      </c>
    </row>
    <row r="1114" spans="1:2" x14ac:dyDescent="0.3">
      <c r="A1114">
        <v>4</v>
      </c>
      <c r="B1114" s="4">
        <v>117</v>
      </c>
    </row>
    <row r="1115" spans="1:2" x14ac:dyDescent="0.3">
      <c r="A1115">
        <v>3</v>
      </c>
      <c r="B1115" s="4">
        <v>183</v>
      </c>
    </row>
    <row r="1116" spans="1:2" x14ac:dyDescent="0.3">
      <c r="A1116">
        <v>10</v>
      </c>
      <c r="B1116" s="4">
        <v>342</v>
      </c>
    </row>
    <row r="1117" spans="1:2" x14ac:dyDescent="0.3">
      <c r="A1117">
        <v>9</v>
      </c>
      <c r="B1117" s="4">
        <v>230</v>
      </c>
    </row>
    <row r="1118" spans="1:2" x14ac:dyDescent="0.3">
      <c r="A1118">
        <v>5</v>
      </c>
      <c r="B1118" s="4">
        <v>235</v>
      </c>
    </row>
    <row r="1119" spans="1:2" x14ac:dyDescent="0.3">
      <c r="A1119">
        <v>3</v>
      </c>
      <c r="B1119" s="4">
        <v>144</v>
      </c>
    </row>
    <row r="1120" spans="1:2" x14ac:dyDescent="0.3">
      <c r="A1120">
        <v>1</v>
      </c>
      <c r="B1120" s="4">
        <v>26</v>
      </c>
    </row>
    <row r="1121" spans="1:2" x14ac:dyDescent="0.3">
      <c r="A1121">
        <v>2</v>
      </c>
      <c r="B1121" s="4">
        <v>22</v>
      </c>
    </row>
    <row r="1122" spans="1:2" x14ac:dyDescent="0.3">
      <c r="A1122">
        <v>6</v>
      </c>
      <c r="B1122" s="4">
        <v>100</v>
      </c>
    </row>
    <row r="1123" spans="1:2" x14ac:dyDescent="0.3">
      <c r="A1123">
        <v>4</v>
      </c>
      <c r="B1123" s="4">
        <v>102</v>
      </c>
    </row>
    <row r="1124" spans="1:2" x14ac:dyDescent="0.3">
      <c r="A1124">
        <v>4</v>
      </c>
      <c r="B1124" s="4">
        <v>102</v>
      </c>
    </row>
    <row r="1125" spans="1:2" x14ac:dyDescent="0.3">
      <c r="A1125">
        <v>10</v>
      </c>
      <c r="B1125" s="4">
        <v>544</v>
      </c>
    </row>
    <row r="1126" spans="1:2" x14ac:dyDescent="0.3">
      <c r="A1126">
        <v>1</v>
      </c>
      <c r="B1126" s="4">
        <v>31</v>
      </c>
    </row>
    <row r="1127" spans="1:2" x14ac:dyDescent="0.3">
      <c r="A1127">
        <v>1</v>
      </c>
      <c r="B1127" s="4">
        <v>31</v>
      </c>
    </row>
    <row r="1128" spans="1:2" x14ac:dyDescent="0.3">
      <c r="A1128">
        <v>6</v>
      </c>
      <c r="B1128" s="4">
        <v>285</v>
      </c>
    </row>
    <row r="1129" spans="1:2" x14ac:dyDescent="0.3">
      <c r="A1129">
        <v>2</v>
      </c>
      <c r="B1129" s="4">
        <v>53</v>
      </c>
    </row>
    <row r="1130" spans="1:2" x14ac:dyDescent="0.3">
      <c r="A1130">
        <v>2</v>
      </c>
      <c r="B1130" s="4">
        <v>64</v>
      </c>
    </row>
    <row r="1131" spans="1:2" x14ac:dyDescent="0.3">
      <c r="A1131">
        <v>2</v>
      </c>
      <c r="B1131" s="4">
        <v>78</v>
      </c>
    </row>
    <row r="1132" spans="1:2" x14ac:dyDescent="0.3">
      <c r="A1132">
        <v>6</v>
      </c>
      <c r="B1132" s="4">
        <v>239</v>
      </c>
    </row>
    <row r="1133" spans="1:2" x14ac:dyDescent="0.3">
      <c r="A1133">
        <v>8</v>
      </c>
      <c r="B1133" s="4">
        <v>443</v>
      </c>
    </row>
    <row r="1134" spans="1:2" x14ac:dyDescent="0.3">
      <c r="A1134">
        <v>8</v>
      </c>
      <c r="B1134" s="4">
        <v>313</v>
      </c>
    </row>
    <row r="1135" spans="1:2" x14ac:dyDescent="0.3">
      <c r="A1135">
        <v>4</v>
      </c>
      <c r="B1135" s="4">
        <v>128</v>
      </c>
    </row>
    <row r="1136" spans="1:2" x14ac:dyDescent="0.3">
      <c r="A1136">
        <v>1</v>
      </c>
      <c r="B1136" s="4">
        <v>30</v>
      </c>
    </row>
    <row r="1137" spans="1:2" x14ac:dyDescent="0.3">
      <c r="A1137">
        <v>4</v>
      </c>
      <c r="B1137" s="4">
        <v>459</v>
      </c>
    </row>
    <row r="1138" spans="1:2" x14ac:dyDescent="0.3">
      <c r="A1138">
        <v>4</v>
      </c>
      <c r="B1138" s="4">
        <v>459</v>
      </c>
    </row>
    <row r="1139" spans="1:2" x14ac:dyDescent="0.3">
      <c r="A1139">
        <v>2</v>
      </c>
      <c r="B1139" s="4">
        <v>51</v>
      </c>
    </row>
    <row r="1140" spans="1:2" x14ac:dyDescent="0.3">
      <c r="A1140">
        <v>3</v>
      </c>
      <c r="B1140" s="4">
        <v>112</v>
      </c>
    </row>
    <row r="1141" spans="1:2" x14ac:dyDescent="0.3">
      <c r="A1141">
        <v>5</v>
      </c>
      <c r="B1141" s="4">
        <v>297</v>
      </c>
    </row>
    <row r="1142" spans="1:2" x14ac:dyDescent="0.3">
      <c r="A1142">
        <v>3</v>
      </c>
      <c r="B1142" s="4">
        <v>85</v>
      </c>
    </row>
    <row r="1143" spans="1:2" x14ac:dyDescent="0.3">
      <c r="A1143">
        <v>7</v>
      </c>
      <c r="B1143" s="4">
        <v>370</v>
      </c>
    </row>
    <row r="1144" spans="1:2" x14ac:dyDescent="0.3">
      <c r="A1144">
        <v>6</v>
      </c>
      <c r="B1144" s="4">
        <v>292</v>
      </c>
    </row>
    <row r="1145" spans="1:2" x14ac:dyDescent="0.3">
      <c r="A1145">
        <v>6</v>
      </c>
      <c r="B1145" s="4">
        <v>369</v>
      </c>
    </row>
    <row r="1146" spans="1:2" x14ac:dyDescent="0.3">
      <c r="A1146">
        <v>4</v>
      </c>
      <c r="B1146" s="4">
        <v>141</v>
      </c>
    </row>
    <row r="1147" spans="1:2" x14ac:dyDescent="0.3">
      <c r="A1147">
        <v>7</v>
      </c>
      <c r="B1147" s="4">
        <v>284</v>
      </c>
    </row>
    <row r="1148" spans="1:2" x14ac:dyDescent="0.3">
      <c r="A1148">
        <v>2</v>
      </c>
      <c r="B1148" s="4">
        <v>143</v>
      </c>
    </row>
    <row r="1149" spans="1:2" x14ac:dyDescent="0.3">
      <c r="A1149">
        <v>4</v>
      </c>
      <c r="B1149" s="4">
        <v>99</v>
      </c>
    </row>
    <row r="1150" spans="1:2" x14ac:dyDescent="0.3">
      <c r="A1150">
        <v>7</v>
      </c>
      <c r="B1150" s="4">
        <v>266</v>
      </c>
    </row>
    <row r="1151" spans="1:2" x14ac:dyDescent="0.3">
      <c r="A1151">
        <v>3</v>
      </c>
      <c r="B1151" s="4">
        <v>97</v>
      </c>
    </row>
    <row r="1152" spans="1:2" x14ac:dyDescent="0.3">
      <c r="A1152">
        <v>5</v>
      </c>
      <c r="B1152" s="4">
        <v>135</v>
      </c>
    </row>
    <row r="1153" spans="1:2" x14ac:dyDescent="0.3">
      <c r="A1153">
        <v>5</v>
      </c>
      <c r="B1153" s="4">
        <v>135</v>
      </c>
    </row>
    <row r="1154" spans="1:2" x14ac:dyDescent="0.3">
      <c r="A1154">
        <v>5</v>
      </c>
      <c r="B1154" s="4">
        <v>274</v>
      </c>
    </row>
    <row r="1155" spans="1:2" x14ac:dyDescent="0.3">
      <c r="A1155">
        <v>1</v>
      </c>
      <c r="B1155" s="4">
        <v>54</v>
      </c>
    </row>
    <row r="1156" spans="1:2" x14ac:dyDescent="0.3">
      <c r="A1156">
        <v>4</v>
      </c>
      <c r="B1156" s="4">
        <v>234</v>
      </c>
    </row>
    <row r="1157" spans="1:2" x14ac:dyDescent="0.3">
      <c r="A1157">
        <v>8</v>
      </c>
      <c r="B1157" s="4">
        <v>443</v>
      </c>
    </row>
    <row r="1158" spans="1:2" x14ac:dyDescent="0.3">
      <c r="A1158">
        <v>3</v>
      </c>
      <c r="B1158" s="4">
        <v>104</v>
      </c>
    </row>
    <row r="1159" spans="1:2" x14ac:dyDescent="0.3">
      <c r="A1159">
        <v>6</v>
      </c>
      <c r="B1159" s="4">
        <v>212</v>
      </c>
    </row>
    <row r="1160" spans="1:2" x14ac:dyDescent="0.3">
      <c r="A1160">
        <v>10</v>
      </c>
      <c r="B1160" s="4">
        <v>520</v>
      </c>
    </row>
    <row r="1161" spans="1:2" x14ac:dyDescent="0.3">
      <c r="A1161">
        <v>10</v>
      </c>
      <c r="B1161" s="4">
        <v>520</v>
      </c>
    </row>
    <row r="1162" spans="1:2" x14ac:dyDescent="0.3">
      <c r="A1162">
        <v>6</v>
      </c>
      <c r="B1162" s="4">
        <v>123</v>
      </c>
    </row>
    <row r="1163" spans="1:2" x14ac:dyDescent="0.3">
      <c r="A1163">
        <v>5</v>
      </c>
      <c r="B1163" s="4">
        <v>202</v>
      </c>
    </row>
    <row r="1164" spans="1:2" x14ac:dyDescent="0.3">
      <c r="A1164">
        <v>7</v>
      </c>
      <c r="B1164" s="4">
        <v>411</v>
      </c>
    </row>
    <row r="1165" spans="1:2" x14ac:dyDescent="0.3">
      <c r="A1165">
        <v>7</v>
      </c>
      <c r="B1165" s="4">
        <v>411</v>
      </c>
    </row>
    <row r="1166" spans="1:2" x14ac:dyDescent="0.3">
      <c r="A1166">
        <v>6</v>
      </c>
      <c r="B1166" s="4">
        <v>229</v>
      </c>
    </row>
    <row r="1167" spans="1:2" x14ac:dyDescent="0.3">
      <c r="A1167">
        <v>5</v>
      </c>
      <c r="B1167" s="4">
        <v>166</v>
      </c>
    </row>
    <row r="1168" spans="1:2" x14ac:dyDescent="0.3">
      <c r="A1168">
        <v>5</v>
      </c>
      <c r="B1168" s="4">
        <v>1181</v>
      </c>
    </row>
    <row r="1169" spans="1:2" x14ac:dyDescent="0.3">
      <c r="A1169">
        <v>1</v>
      </c>
      <c r="B1169" s="4">
        <v>18</v>
      </c>
    </row>
    <row r="1170" spans="1:2" x14ac:dyDescent="0.3">
      <c r="A1170">
        <v>3</v>
      </c>
      <c r="B1170" s="4">
        <v>80</v>
      </c>
    </row>
    <row r="1171" spans="1:2" x14ac:dyDescent="0.3">
      <c r="A1171">
        <v>2</v>
      </c>
      <c r="B1171" s="4">
        <v>42</v>
      </c>
    </row>
    <row r="1172" spans="1:2" x14ac:dyDescent="0.3">
      <c r="A1172">
        <v>2</v>
      </c>
      <c r="B1172" s="4">
        <v>35</v>
      </c>
    </row>
    <row r="1173" spans="1:2" x14ac:dyDescent="0.3">
      <c r="A1173">
        <v>5</v>
      </c>
      <c r="B1173" s="4">
        <v>308</v>
      </c>
    </row>
    <row r="1174" spans="1:2" x14ac:dyDescent="0.3">
      <c r="A1174">
        <v>6</v>
      </c>
      <c r="B1174" s="4">
        <v>88</v>
      </c>
    </row>
    <row r="1175" spans="1:2" x14ac:dyDescent="0.3">
      <c r="A1175">
        <v>10</v>
      </c>
      <c r="B1175" s="4">
        <v>604</v>
      </c>
    </row>
    <row r="1176" spans="1:2" x14ac:dyDescent="0.3">
      <c r="A1176">
        <v>6</v>
      </c>
      <c r="B1176" s="4">
        <v>191</v>
      </c>
    </row>
    <row r="1177" spans="1:2" x14ac:dyDescent="0.3">
      <c r="A1177">
        <v>2</v>
      </c>
      <c r="B1177" s="4">
        <v>386</v>
      </c>
    </row>
    <row r="1178" spans="1:2" x14ac:dyDescent="0.3">
      <c r="A1178">
        <v>7</v>
      </c>
      <c r="B1178" s="4">
        <v>219</v>
      </c>
    </row>
    <row r="1179" spans="1:2" x14ac:dyDescent="0.3">
      <c r="A1179">
        <v>4</v>
      </c>
      <c r="B1179" s="4">
        <v>205</v>
      </c>
    </row>
    <row r="1180" spans="1:2" x14ac:dyDescent="0.3">
      <c r="A1180">
        <v>2</v>
      </c>
      <c r="B1180" s="4">
        <v>40</v>
      </c>
    </row>
    <row r="1181" spans="1:2" x14ac:dyDescent="0.3">
      <c r="A1181">
        <v>7</v>
      </c>
      <c r="B1181" s="4">
        <v>639</v>
      </c>
    </row>
    <row r="1182" spans="1:2" x14ac:dyDescent="0.3">
      <c r="A1182">
        <v>1</v>
      </c>
      <c r="B1182" s="4">
        <v>81</v>
      </c>
    </row>
    <row r="1183" spans="1:2" x14ac:dyDescent="0.3">
      <c r="A1183">
        <v>5</v>
      </c>
      <c r="B1183" s="4">
        <v>224</v>
      </c>
    </row>
    <row r="1184" spans="1:2" x14ac:dyDescent="0.3">
      <c r="A1184">
        <v>3</v>
      </c>
      <c r="B1184" s="4">
        <v>122</v>
      </c>
    </row>
    <row r="1185" spans="1:2" x14ac:dyDescent="0.3">
      <c r="A1185">
        <v>4</v>
      </c>
      <c r="B1185" s="4">
        <v>206</v>
      </c>
    </row>
    <row r="1186" spans="1:2" x14ac:dyDescent="0.3">
      <c r="A1186">
        <v>9</v>
      </c>
      <c r="B1186" s="4">
        <v>620</v>
      </c>
    </row>
    <row r="1187" spans="1:2" x14ac:dyDescent="0.3">
      <c r="A1187">
        <v>4</v>
      </c>
      <c r="B1187" s="4">
        <v>144</v>
      </c>
    </row>
    <row r="1188" spans="1:2" x14ac:dyDescent="0.3">
      <c r="A1188">
        <v>6</v>
      </c>
      <c r="B1188" s="4">
        <v>376</v>
      </c>
    </row>
    <row r="1189" spans="1:2" x14ac:dyDescent="0.3">
      <c r="A1189">
        <v>7</v>
      </c>
      <c r="B1189" s="4">
        <v>494</v>
      </c>
    </row>
    <row r="1190" spans="1:2" x14ac:dyDescent="0.3">
      <c r="A1190">
        <v>1</v>
      </c>
      <c r="B1190" s="4">
        <v>19</v>
      </c>
    </row>
    <row r="1191" spans="1:2" x14ac:dyDescent="0.3">
      <c r="A1191">
        <v>7</v>
      </c>
      <c r="B1191" s="4">
        <v>437</v>
      </c>
    </row>
    <row r="1192" spans="1:2" x14ac:dyDescent="0.3">
      <c r="A1192">
        <v>7</v>
      </c>
      <c r="B1192" s="4">
        <v>437</v>
      </c>
    </row>
    <row r="1193" spans="1:2" x14ac:dyDescent="0.3">
      <c r="A1193">
        <v>6</v>
      </c>
      <c r="B1193" s="4">
        <v>238</v>
      </c>
    </row>
    <row r="1194" spans="1:2" x14ac:dyDescent="0.3">
      <c r="A1194">
        <v>1</v>
      </c>
      <c r="B1194" s="4">
        <v>52</v>
      </c>
    </row>
    <row r="1195" spans="1:2" x14ac:dyDescent="0.3">
      <c r="A1195">
        <v>1</v>
      </c>
      <c r="B1195" s="4">
        <v>52</v>
      </c>
    </row>
    <row r="1196" spans="1:2" x14ac:dyDescent="0.3">
      <c r="A1196">
        <v>7</v>
      </c>
      <c r="B1196" s="4">
        <v>283</v>
      </c>
    </row>
    <row r="1197" spans="1:2" x14ac:dyDescent="0.3">
      <c r="A1197">
        <v>3</v>
      </c>
      <c r="B1197" s="4">
        <v>102</v>
      </c>
    </row>
    <row r="1198" spans="1:2" x14ac:dyDescent="0.3">
      <c r="A1198">
        <v>3</v>
      </c>
      <c r="B1198" s="4">
        <v>174</v>
      </c>
    </row>
    <row r="1199" spans="1:2" x14ac:dyDescent="0.3">
      <c r="A1199">
        <v>1</v>
      </c>
      <c r="B1199" s="4">
        <v>25</v>
      </c>
    </row>
    <row r="1200" spans="1:2" x14ac:dyDescent="0.3">
      <c r="A1200">
        <v>6</v>
      </c>
      <c r="B1200" s="4">
        <v>351</v>
      </c>
    </row>
    <row r="1201" spans="1:2" x14ac:dyDescent="0.3">
      <c r="A1201">
        <v>2</v>
      </c>
      <c r="B1201" s="4">
        <v>28</v>
      </c>
    </row>
    <row r="1202" spans="1:2" x14ac:dyDescent="0.3">
      <c r="A1202">
        <v>6</v>
      </c>
      <c r="B1202" s="4">
        <v>73</v>
      </c>
    </row>
    <row r="1203" spans="1:2" x14ac:dyDescent="0.3">
      <c r="A1203">
        <v>3</v>
      </c>
      <c r="B1203" s="4">
        <v>138</v>
      </c>
    </row>
    <row r="1204" spans="1:2" x14ac:dyDescent="0.3">
      <c r="A1204">
        <v>4</v>
      </c>
      <c r="B1204" s="4">
        <v>81</v>
      </c>
    </row>
    <row r="1205" spans="1:2" x14ac:dyDescent="0.3">
      <c r="A1205">
        <v>1</v>
      </c>
      <c r="B1205" s="4">
        <v>26</v>
      </c>
    </row>
    <row r="1206" spans="1:2" x14ac:dyDescent="0.3">
      <c r="A1206">
        <v>1</v>
      </c>
      <c r="B1206" s="4">
        <v>10</v>
      </c>
    </row>
    <row r="1207" spans="1:2" x14ac:dyDescent="0.3">
      <c r="A1207">
        <v>2</v>
      </c>
      <c r="B1207" s="4">
        <v>23</v>
      </c>
    </row>
    <row r="1208" spans="1:2" x14ac:dyDescent="0.3">
      <c r="A1208">
        <v>7</v>
      </c>
      <c r="B1208" s="4">
        <v>322</v>
      </c>
    </row>
    <row r="1209" spans="1:2" x14ac:dyDescent="0.3">
      <c r="A1209">
        <v>7</v>
      </c>
      <c r="B1209" s="4">
        <v>322</v>
      </c>
    </row>
    <row r="1210" spans="1:2" x14ac:dyDescent="0.3">
      <c r="A1210">
        <v>7</v>
      </c>
      <c r="B1210" s="4">
        <v>322</v>
      </c>
    </row>
    <row r="1211" spans="1:2" x14ac:dyDescent="0.3">
      <c r="A1211">
        <v>1</v>
      </c>
      <c r="B1211" s="4">
        <v>28</v>
      </c>
    </row>
    <row r="1212" spans="1:2" x14ac:dyDescent="0.3">
      <c r="A1212">
        <v>6</v>
      </c>
      <c r="B1212" s="4">
        <v>389</v>
      </c>
    </row>
    <row r="1213" spans="1:2" x14ac:dyDescent="0.3">
      <c r="A1213">
        <v>4</v>
      </c>
      <c r="B1213" s="4">
        <v>106</v>
      </c>
    </row>
    <row r="1214" spans="1:2" x14ac:dyDescent="0.3">
      <c r="A1214">
        <v>2</v>
      </c>
      <c r="B1214" s="4">
        <v>1039</v>
      </c>
    </row>
    <row r="1215" spans="1:2" x14ac:dyDescent="0.3">
      <c r="A1215">
        <v>4</v>
      </c>
      <c r="B1215" s="4">
        <v>97</v>
      </c>
    </row>
    <row r="1216" spans="1:2" x14ac:dyDescent="0.3">
      <c r="A1216">
        <v>5</v>
      </c>
      <c r="B1216" s="4">
        <v>159</v>
      </c>
    </row>
    <row r="1217" spans="1:2" x14ac:dyDescent="0.3">
      <c r="A1217">
        <v>5</v>
      </c>
      <c r="B1217" s="4">
        <v>173</v>
      </c>
    </row>
    <row r="1218" spans="1:2" x14ac:dyDescent="0.3">
      <c r="A1218">
        <v>8</v>
      </c>
      <c r="B1218" s="4">
        <v>373</v>
      </c>
    </row>
    <row r="1219" spans="1:2" x14ac:dyDescent="0.3">
      <c r="A1219">
        <v>1</v>
      </c>
      <c r="B1219" s="4">
        <v>23</v>
      </c>
    </row>
    <row r="1220" spans="1:2" x14ac:dyDescent="0.3">
      <c r="A1220">
        <v>6</v>
      </c>
      <c r="B1220" s="4">
        <v>268</v>
      </c>
    </row>
    <row r="1221" spans="1:2" x14ac:dyDescent="0.3">
      <c r="A1221">
        <v>7</v>
      </c>
      <c r="B1221" s="4">
        <v>505</v>
      </c>
    </row>
    <row r="1222" spans="1:2" x14ac:dyDescent="0.3">
      <c r="A1222">
        <v>2</v>
      </c>
      <c r="B1222" s="4">
        <v>29</v>
      </c>
    </row>
    <row r="1223" spans="1:2" x14ac:dyDescent="0.3">
      <c r="A1223">
        <v>3</v>
      </c>
      <c r="B1223" s="4">
        <v>42</v>
      </c>
    </row>
    <row r="1224" spans="1:2" x14ac:dyDescent="0.3">
      <c r="A1224">
        <v>2</v>
      </c>
      <c r="B1224" s="4">
        <v>53</v>
      </c>
    </row>
    <row r="1225" spans="1:2" x14ac:dyDescent="0.3">
      <c r="A1225">
        <v>1</v>
      </c>
      <c r="B1225" s="4">
        <v>9</v>
      </c>
    </row>
    <row r="1226" spans="1:2" x14ac:dyDescent="0.3">
      <c r="A1226">
        <v>3</v>
      </c>
      <c r="B1226" s="4">
        <v>123</v>
      </c>
    </row>
    <row r="1227" spans="1:2" x14ac:dyDescent="0.3">
      <c r="A1227">
        <v>4</v>
      </c>
      <c r="B1227" s="4">
        <v>198</v>
      </c>
    </row>
    <row r="1228" spans="1:2" x14ac:dyDescent="0.3">
      <c r="A1228">
        <v>6</v>
      </c>
      <c r="B1228" s="4">
        <v>359</v>
      </c>
    </row>
    <row r="1229" spans="1:2" x14ac:dyDescent="0.3">
      <c r="A1229">
        <v>1</v>
      </c>
      <c r="B1229" s="4">
        <v>14</v>
      </c>
    </row>
    <row r="1230" spans="1:2" x14ac:dyDescent="0.3">
      <c r="A1230">
        <v>4</v>
      </c>
      <c r="B1230" s="4">
        <v>162</v>
      </c>
    </row>
    <row r="1231" spans="1:2" x14ac:dyDescent="0.3">
      <c r="A1231">
        <v>2</v>
      </c>
      <c r="B1231" s="4">
        <v>67</v>
      </c>
    </row>
    <row r="1232" spans="1:2" x14ac:dyDescent="0.3">
      <c r="A1232">
        <v>2</v>
      </c>
      <c r="B1232" s="4">
        <v>56</v>
      </c>
    </row>
    <row r="1233" spans="1:2" x14ac:dyDescent="0.3">
      <c r="A1233">
        <v>2</v>
      </c>
      <c r="B1233" s="4">
        <v>184</v>
      </c>
    </row>
    <row r="1234" spans="1:2" x14ac:dyDescent="0.3">
      <c r="A1234">
        <v>6</v>
      </c>
      <c r="B1234" s="4">
        <v>172</v>
      </c>
    </row>
    <row r="1235" spans="1:2" x14ac:dyDescent="0.3">
      <c r="A1235">
        <v>6</v>
      </c>
      <c r="B1235" s="4">
        <v>172</v>
      </c>
    </row>
    <row r="1236" spans="1:2" x14ac:dyDescent="0.3">
      <c r="A1236">
        <v>5</v>
      </c>
      <c r="B1236" s="4">
        <v>200</v>
      </c>
    </row>
    <row r="1237" spans="1:2" x14ac:dyDescent="0.3">
      <c r="A1237">
        <v>4</v>
      </c>
      <c r="B1237" s="4">
        <v>167</v>
      </c>
    </row>
    <row r="1238" spans="1:2" x14ac:dyDescent="0.3">
      <c r="A1238">
        <v>2</v>
      </c>
      <c r="B1238" s="4">
        <v>46</v>
      </c>
    </row>
    <row r="1239" spans="1:2" x14ac:dyDescent="0.3">
      <c r="A1239">
        <v>3</v>
      </c>
      <c r="B1239" s="4">
        <v>595</v>
      </c>
    </row>
    <row r="1240" spans="1:2" x14ac:dyDescent="0.3">
      <c r="A1240">
        <v>11</v>
      </c>
      <c r="B1240" s="4">
        <v>508</v>
      </c>
    </row>
    <row r="1241" spans="1:2" x14ac:dyDescent="0.3">
      <c r="A1241">
        <v>6</v>
      </c>
      <c r="B1241" s="4">
        <v>254</v>
      </c>
    </row>
    <row r="1242" spans="1:2" x14ac:dyDescent="0.3">
      <c r="A1242">
        <v>1</v>
      </c>
      <c r="B1242" s="4">
        <v>16</v>
      </c>
    </row>
    <row r="1243" spans="1:2" x14ac:dyDescent="0.3">
      <c r="A1243">
        <v>3</v>
      </c>
      <c r="B1243" s="4">
        <v>171</v>
      </c>
    </row>
    <row r="1244" spans="1:2" x14ac:dyDescent="0.3">
      <c r="A1244">
        <v>5</v>
      </c>
      <c r="B1244" s="4">
        <v>172</v>
      </c>
    </row>
    <row r="1245" spans="1:2" x14ac:dyDescent="0.3">
      <c r="A1245">
        <v>1</v>
      </c>
      <c r="B1245" s="4">
        <v>19</v>
      </c>
    </row>
    <row r="1246" spans="1:2" x14ac:dyDescent="0.3">
      <c r="A1246">
        <v>1</v>
      </c>
      <c r="B1246" s="4">
        <v>41</v>
      </c>
    </row>
    <row r="1247" spans="1:2" x14ac:dyDescent="0.3">
      <c r="A1247">
        <v>5</v>
      </c>
      <c r="B1247" s="4">
        <v>85</v>
      </c>
    </row>
    <row r="1248" spans="1:2" x14ac:dyDescent="0.3">
      <c r="A1248">
        <v>2</v>
      </c>
      <c r="B1248" s="4">
        <v>48</v>
      </c>
    </row>
    <row r="1249" spans="1:2" x14ac:dyDescent="0.3">
      <c r="A1249">
        <v>5</v>
      </c>
      <c r="B1249" s="4">
        <v>153</v>
      </c>
    </row>
    <row r="1250" spans="1:2" x14ac:dyDescent="0.3">
      <c r="A1250">
        <v>2</v>
      </c>
      <c r="B1250" s="4">
        <v>43</v>
      </c>
    </row>
    <row r="1251" spans="1:2" x14ac:dyDescent="0.3">
      <c r="A1251">
        <v>2</v>
      </c>
      <c r="B1251" s="4">
        <v>43</v>
      </c>
    </row>
    <row r="1252" spans="1:2" x14ac:dyDescent="0.3">
      <c r="A1252">
        <v>5</v>
      </c>
      <c r="B1252" s="4">
        <v>96</v>
      </c>
    </row>
    <row r="1253" spans="1:2" x14ac:dyDescent="0.3">
      <c r="A1253">
        <v>1</v>
      </c>
      <c r="B1253" s="4">
        <v>22</v>
      </c>
    </row>
    <row r="1254" spans="1:2" x14ac:dyDescent="0.3">
      <c r="A1254">
        <v>0</v>
      </c>
      <c r="B1254" s="4">
        <v>12</v>
      </c>
    </row>
    <row r="1255" spans="1:2" x14ac:dyDescent="0.3">
      <c r="A1255">
        <v>11</v>
      </c>
      <c r="B1255" s="4">
        <v>350</v>
      </c>
    </row>
    <row r="1256" spans="1:2" x14ac:dyDescent="0.3">
      <c r="A1256">
        <v>4</v>
      </c>
      <c r="B1256" s="4">
        <v>777</v>
      </c>
    </row>
    <row r="1257" spans="1:2" x14ac:dyDescent="0.3">
      <c r="A1257">
        <v>6</v>
      </c>
      <c r="B1257" s="4">
        <v>110</v>
      </c>
    </row>
    <row r="1258" spans="1:2" x14ac:dyDescent="0.3">
      <c r="A1258">
        <v>3</v>
      </c>
      <c r="B1258" s="4">
        <v>100</v>
      </c>
    </row>
    <row r="1259" spans="1:2" x14ac:dyDescent="0.3">
      <c r="A1259">
        <v>6</v>
      </c>
      <c r="B1259" s="4">
        <v>170</v>
      </c>
    </row>
    <row r="1260" spans="1:2" x14ac:dyDescent="0.3">
      <c r="A1260">
        <v>4</v>
      </c>
      <c r="B1260" s="4">
        <v>269</v>
      </c>
    </row>
    <row r="1261" spans="1:2" x14ac:dyDescent="0.3">
      <c r="A1261">
        <v>4</v>
      </c>
      <c r="B1261" s="4">
        <v>269</v>
      </c>
    </row>
    <row r="1262" spans="1:2" x14ac:dyDescent="0.3">
      <c r="A1262">
        <v>6</v>
      </c>
      <c r="B1262" s="4">
        <v>288</v>
      </c>
    </row>
    <row r="1263" spans="1:2" x14ac:dyDescent="0.3">
      <c r="A1263">
        <v>4</v>
      </c>
      <c r="B1263" s="4">
        <v>96</v>
      </c>
    </row>
    <row r="1264" spans="1:2" x14ac:dyDescent="0.3">
      <c r="A1264">
        <v>1</v>
      </c>
      <c r="B1264" s="4">
        <v>31</v>
      </c>
    </row>
    <row r="1265" spans="1:2" x14ac:dyDescent="0.3">
      <c r="A1265">
        <v>3</v>
      </c>
      <c r="B1265" s="4">
        <v>163</v>
      </c>
    </row>
    <row r="1266" spans="1:2" x14ac:dyDescent="0.3">
      <c r="A1266">
        <v>2</v>
      </c>
      <c r="B1266" s="4">
        <v>68</v>
      </c>
    </row>
    <row r="1267" spans="1:2" x14ac:dyDescent="0.3">
      <c r="A1267">
        <v>2</v>
      </c>
      <c r="B1267" s="4">
        <v>68</v>
      </c>
    </row>
    <row r="1268" spans="1:2" x14ac:dyDescent="0.3">
      <c r="A1268">
        <v>4</v>
      </c>
      <c r="B1268" s="4">
        <v>95</v>
      </c>
    </row>
    <row r="1269" spans="1:2" x14ac:dyDescent="0.3">
      <c r="A1269">
        <v>2</v>
      </c>
      <c r="B1269" s="4">
        <v>37</v>
      </c>
    </row>
    <row r="1270" spans="1:2" x14ac:dyDescent="0.3">
      <c r="A1270">
        <v>7</v>
      </c>
      <c r="B1270" s="4">
        <v>408</v>
      </c>
    </row>
    <row r="1271" spans="1:2" x14ac:dyDescent="0.3">
      <c r="A1271">
        <v>7</v>
      </c>
      <c r="B1271" s="4">
        <v>233</v>
      </c>
    </row>
    <row r="1272" spans="1:2" x14ac:dyDescent="0.3">
      <c r="A1272">
        <v>1</v>
      </c>
      <c r="B1272" s="4">
        <v>11</v>
      </c>
    </row>
    <row r="1273" spans="1:2" x14ac:dyDescent="0.3">
      <c r="A1273">
        <v>6</v>
      </c>
      <c r="B1273" s="4">
        <v>185</v>
      </c>
    </row>
    <row r="1274" spans="1:2" x14ac:dyDescent="0.3">
      <c r="A1274">
        <v>6</v>
      </c>
      <c r="B1274" s="4">
        <v>189</v>
      </c>
    </row>
    <row r="1275" spans="1:2" x14ac:dyDescent="0.3">
      <c r="A1275">
        <v>5</v>
      </c>
      <c r="B1275" s="4">
        <v>254</v>
      </c>
    </row>
    <row r="1276" spans="1:2" x14ac:dyDescent="0.3">
      <c r="A1276">
        <v>1</v>
      </c>
      <c r="B1276" s="4">
        <v>31</v>
      </c>
    </row>
    <row r="1277" spans="1:2" x14ac:dyDescent="0.3">
      <c r="A1277">
        <v>1</v>
      </c>
      <c r="B1277" s="4">
        <v>30</v>
      </c>
    </row>
    <row r="1278" spans="1:2" x14ac:dyDescent="0.3">
      <c r="A1278">
        <v>1</v>
      </c>
      <c r="B1278" s="4">
        <v>14</v>
      </c>
    </row>
    <row r="1279" spans="1:2" x14ac:dyDescent="0.3">
      <c r="A1279">
        <v>3</v>
      </c>
      <c r="B1279" s="4">
        <v>57</v>
      </c>
    </row>
    <row r="1280" spans="1:2" x14ac:dyDescent="0.3">
      <c r="A1280">
        <v>3</v>
      </c>
      <c r="B1280" s="4">
        <v>57</v>
      </c>
    </row>
    <row r="1281" spans="1:2" x14ac:dyDescent="0.3">
      <c r="A1281">
        <v>3</v>
      </c>
      <c r="B1281" s="4">
        <v>57</v>
      </c>
    </row>
    <row r="1282" spans="1:2" x14ac:dyDescent="0.3">
      <c r="A1282">
        <v>3</v>
      </c>
      <c r="B1282" s="4">
        <v>72</v>
      </c>
    </row>
    <row r="1283" spans="1:2" x14ac:dyDescent="0.3">
      <c r="A1283">
        <v>1</v>
      </c>
      <c r="B1283" s="4">
        <v>12</v>
      </c>
    </row>
    <row r="1284" spans="1:2" x14ac:dyDescent="0.3">
      <c r="A1284">
        <v>3</v>
      </c>
      <c r="B1284" s="4">
        <v>244</v>
      </c>
    </row>
    <row r="1285" spans="1:2" x14ac:dyDescent="0.3">
      <c r="A1285">
        <v>3</v>
      </c>
      <c r="B1285" s="4">
        <v>56</v>
      </c>
    </row>
    <row r="1286" spans="1:2" x14ac:dyDescent="0.3">
      <c r="A1286">
        <v>5</v>
      </c>
      <c r="B1286" s="4">
        <v>342</v>
      </c>
    </row>
    <row r="1287" spans="1:2" x14ac:dyDescent="0.3">
      <c r="A1287">
        <v>1</v>
      </c>
      <c r="B1287" s="4">
        <v>38</v>
      </c>
    </row>
    <row r="1288" spans="1:2" x14ac:dyDescent="0.3">
      <c r="A1288">
        <v>1</v>
      </c>
      <c r="B1288" s="4">
        <v>38</v>
      </c>
    </row>
    <row r="1289" spans="1:2" x14ac:dyDescent="0.3">
      <c r="A1289">
        <v>7</v>
      </c>
      <c r="B1289" s="4">
        <v>410</v>
      </c>
    </row>
    <row r="1290" spans="1:2" x14ac:dyDescent="0.3">
      <c r="A1290">
        <v>3</v>
      </c>
      <c r="B1290" s="4">
        <v>138</v>
      </c>
    </row>
    <row r="1291" spans="1:2" x14ac:dyDescent="0.3">
      <c r="A1291">
        <v>8</v>
      </c>
      <c r="B1291" s="4">
        <v>273</v>
      </c>
    </row>
    <row r="1292" spans="1:2" x14ac:dyDescent="0.3">
      <c r="A1292">
        <v>2</v>
      </c>
      <c r="B1292" s="4">
        <v>102</v>
      </c>
    </row>
    <row r="1293" spans="1:2" x14ac:dyDescent="0.3">
      <c r="A1293">
        <v>5</v>
      </c>
      <c r="B1293" s="4">
        <v>305</v>
      </c>
    </row>
    <row r="1294" spans="1:2" x14ac:dyDescent="0.3">
      <c r="A1294">
        <v>2</v>
      </c>
      <c r="B1294" s="4">
        <v>33</v>
      </c>
    </row>
    <row r="1295" spans="1:2" x14ac:dyDescent="0.3">
      <c r="A1295">
        <v>1</v>
      </c>
      <c r="B1295" s="4">
        <v>27</v>
      </c>
    </row>
    <row r="1296" spans="1:2" x14ac:dyDescent="0.3">
      <c r="A1296">
        <v>1</v>
      </c>
      <c r="B1296" s="4">
        <v>31</v>
      </c>
    </row>
    <row r="1297" spans="1:2" x14ac:dyDescent="0.3">
      <c r="A1297">
        <v>6</v>
      </c>
      <c r="B1297" s="4">
        <v>215</v>
      </c>
    </row>
    <row r="1298" spans="1:2" x14ac:dyDescent="0.3">
      <c r="A1298">
        <v>2</v>
      </c>
      <c r="B1298" s="4">
        <v>42</v>
      </c>
    </row>
    <row r="1299" spans="1:2" x14ac:dyDescent="0.3">
      <c r="A1299">
        <v>2</v>
      </c>
      <c r="B1299" s="4">
        <v>42</v>
      </c>
    </row>
    <row r="1300" spans="1:2" x14ac:dyDescent="0.3">
      <c r="A1300">
        <v>7</v>
      </c>
      <c r="B1300" s="4">
        <v>188</v>
      </c>
    </row>
    <row r="1301" spans="1:2" x14ac:dyDescent="0.3">
      <c r="A1301">
        <v>3</v>
      </c>
      <c r="B1301" s="4">
        <v>279</v>
      </c>
    </row>
    <row r="1302" spans="1:2" x14ac:dyDescent="0.3">
      <c r="A1302">
        <v>1</v>
      </c>
      <c r="B1302" s="4">
        <v>5</v>
      </c>
    </row>
    <row r="1303" spans="1:2" x14ac:dyDescent="0.3">
      <c r="A1303">
        <v>4</v>
      </c>
      <c r="B1303" s="4">
        <v>145</v>
      </c>
    </row>
    <row r="1304" spans="1:2" x14ac:dyDescent="0.3">
      <c r="A1304">
        <v>3</v>
      </c>
      <c r="B1304" s="4">
        <v>56</v>
      </c>
    </row>
    <row r="1305" spans="1:2" x14ac:dyDescent="0.3">
      <c r="A1305">
        <v>3</v>
      </c>
      <c r="B1305" s="4">
        <v>97</v>
      </c>
    </row>
    <row r="1306" spans="1:2" x14ac:dyDescent="0.3">
      <c r="A1306">
        <v>3</v>
      </c>
      <c r="B1306" s="4">
        <v>203</v>
      </c>
    </row>
    <row r="1307" spans="1:2" x14ac:dyDescent="0.3">
      <c r="A1307">
        <v>1</v>
      </c>
      <c r="B1307" s="4">
        <v>30</v>
      </c>
    </row>
    <row r="1308" spans="1:2" x14ac:dyDescent="0.3">
      <c r="A1308">
        <v>3</v>
      </c>
      <c r="B1308" s="4">
        <v>35</v>
      </c>
    </row>
    <row r="1309" spans="1:2" x14ac:dyDescent="0.3">
      <c r="A1309">
        <v>4</v>
      </c>
      <c r="B1309" s="4">
        <v>219</v>
      </c>
    </row>
    <row r="1310" spans="1:2" x14ac:dyDescent="0.3">
      <c r="A1310">
        <v>1</v>
      </c>
      <c r="B1310" s="4">
        <v>8</v>
      </c>
    </row>
    <row r="1311" spans="1:2" x14ac:dyDescent="0.3">
      <c r="A1311">
        <v>1</v>
      </c>
      <c r="B1311" s="4">
        <v>33</v>
      </c>
    </row>
    <row r="1312" spans="1:2" x14ac:dyDescent="0.3">
      <c r="A1312">
        <v>6</v>
      </c>
      <c r="B1312" s="4">
        <v>202</v>
      </c>
    </row>
    <row r="1313" spans="1:2" x14ac:dyDescent="0.3">
      <c r="A1313">
        <v>6</v>
      </c>
      <c r="B1313" s="4">
        <v>202</v>
      </c>
    </row>
    <row r="1314" spans="1:2" x14ac:dyDescent="0.3">
      <c r="A1314">
        <v>6</v>
      </c>
      <c r="B1314" s="4">
        <v>144</v>
      </c>
    </row>
    <row r="1315" spans="1:2" x14ac:dyDescent="0.3">
      <c r="A1315">
        <v>1</v>
      </c>
      <c r="B1315" s="4">
        <v>14</v>
      </c>
    </row>
    <row r="1316" spans="1:2" x14ac:dyDescent="0.3">
      <c r="A1316">
        <v>2</v>
      </c>
      <c r="B1316" s="4">
        <v>37</v>
      </c>
    </row>
    <row r="1317" spans="1:2" x14ac:dyDescent="0.3">
      <c r="A1317">
        <v>3</v>
      </c>
      <c r="B1317" s="4">
        <v>162</v>
      </c>
    </row>
    <row r="1318" spans="1:2" x14ac:dyDescent="0.3">
      <c r="A1318">
        <v>5</v>
      </c>
      <c r="B1318" s="4">
        <v>98</v>
      </c>
    </row>
    <row r="1319" spans="1:2" x14ac:dyDescent="0.3">
      <c r="A1319">
        <v>5</v>
      </c>
      <c r="B1319" s="4">
        <v>98</v>
      </c>
    </row>
    <row r="1320" spans="1:2" x14ac:dyDescent="0.3">
      <c r="A1320">
        <v>1</v>
      </c>
      <c r="B1320" s="4">
        <v>19</v>
      </c>
    </row>
    <row r="1321" spans="1:2" x14ac:dyDescent="0.3">
      <c r="A1321">
        <v>7</v>
      </c>
      <c r="B1321" s="4">
        <v>728</v>
      </c>
    </row>
    <row r="1322" spans="1:2" x14ac:dyDescent="0.3">
      <c r="A1322">
        <v>2</v>
      </c>
      <c r="B1322" s="4">
        <v>78</v>
      </c>
    </row>
    <row r="1323" spans="1:2" x14ac:dyDescent="0.3">
      <c r="A1323">
        <v>4</v>
      </c>
      <c r="B1323" s="4">
        <v>159</v>
      </c>
    </row>
    <row r="1324" spans="1:2" x14ac:dyDescent="0.3">
      <c r="A1324">
        <v>9</v>
      </c>
      <c r="B1324" s="4">
        <v>853</v>
      </c>
    </row>
    <row r="1325" spans="1:2" x14ac:dyDescent="0.3">
      <c r="A1325">
        <v>2</v>
      </c>
      <c r="B1325" s="4">
        <v>54</v>
      </c>
    </row>
    <row r="1326" spans="1:2" x14ac:dyDescent="0.3">
      <c r="A1326">
        <v>2</v>
      </c>
      <c r="B1326" s="4">
        <v>54</v>
      </c>
    </row>
    <row r="1327" spans="1:2" x14ac:dyDescent="0.3">
      <c r="A1327">
        <v>1</v>
      </c>
      <c r="B1327" s="4">
        <v>18</v>
      </c>
    </row>
    <row r="1328" spans="1:2" x14ac:dyDescent="0.3">
      <c r="A1328">
        <v>2</v>
      </c>
      <c r="B1328" s="4">
        <v>56</v>
      </c>
    </row>
    <row r="1329" spans="1:2" x14ac:dyDescent="0.3">
      <c r="A1329">
        <v>6</v>
      </c>
      <c r="B1329" s="4">
        <v>167</v>
      </c>
    </row>
    <row r="1330" spans="1:2" x14ac:dyDescent="0.3">
      <c r="A1330">
        <v>4</v>
      </c>
      <c r="B1330" s="4">
        <v>182</v>
      </c>
    </row>
    <row r="1331" spans="1:2" x14ac:dyDescent="0.3">
      <c r="A1331">
        <v>6</v>
      </c>
      <c r="B1331" s="4">
        <v>538</v>
      </c>
    </row>
    <row r="1332" spans="1:2" x14ac:dyDescent="0.3">
      <c r="A1332">
        <v>1</v>
      </c>
      <c r="B1332" s="4">
        <v>23</v>
      </c>
    </row>
    <row r="1333" spans="1:2" x14ac:dyDescent="0.3">
      <c r="A1333">
        <v>8</v>
      </c>
      <c r="B1333" s="4">
        <v>513</v>
      </c>
    </row>
    <row r="1334" spans="1:2" x14ac:dyDescent="0.3">
      <c r="A1334">
        <v>2</v>
      </c>
      <c r="B1334" s="4">
        <v>31</v>
      </c>
    </row>
    <row r="1335" spans="1:2" x14ac:dyDescent="0.3">
      <c r="A1335">
        <v>5</v>
      </c>
      <c r="B1335" s="4">
        <v>110</v>
      </c>
    </row>
    <row r="1336" spans="1:2" x14ac:dyDescent="0.3">
      <c r="A1336">
        <v>1</v>
      </c>
      <c r="B1336" s="4">
        <v>24</v>
      </c>
    </row>
    <row r="1337" spans="1:2" x14ac:dyDescent="0.3">
      <c r="A1337">
        <v>4</v>
      </c>
      <c r="B1337" s="4">
        <v>87</v>
      </c>
    </row>
    <row r="1338" spans="1:2" x14ac:dyDescent="0.3">
      <c r="A1338">
        <v>5</v>
      </c>
      <c r="B1338" s="4">
        <v>224</v>
      </c>
    </row>
    <row r="1339" spans="1:2" x14ac:dyDescent="0.3">
      <c r="A1339">
        <v>4</v>
      </c>
      <c r="B1339" s="4">
        <v>213</v>
      </c>
    </row>
    <row r="1340" spans="1:2" x14ac:dyDescent="0.3">
      <c r="A1340">
        <v>2</v>
      </c>
      <c r="B1340" s="4">
        <v>20</v>
      </c>
    </row>
    <row r="1341" spans="1:2" x14ac:dyDescent="0.3">
      <c r="A1341">
        <v>8</v>
      </c>
      <c r="B1341" s="4">
        <v>516</v>
      </c>
    </row>
    <row r="1342" spans="1:2" x14ac:dyDescent="0.3">
      <c r="A1342">
        <v>3</v>
      </c>
      <c r="B1342" s="4">
        <v>46</v>
      </c>
    </row>
    <row r="1343" spans="1:2" x14ac:dyDescent="0.3">
      <c r="A1343">
        <v>2</v>
      </c>
      <c r="B1343" s="4">
        <v>26</v>
      </c>
    </row>
    <row r="1344" spans="1:2" x14ac:dyDescent="0.3">
      <c r="A1344">
        <v>1</v>
      </c>
      <c r="B1344" s="4">
        <v>30</v>
      </c>
    </row>
    <row r="1345" spans="1:2" x14ac:dyDescent="0.3">
      <c r="A1345">
        <v>5</v>
      </c>
      <c r="B1345" s="4">
        <v>183</v>
      </c>
    </row>
    <row r="1346" spans="1:2" x14ac:dyDescent="0.3">
      <c r="A1346">
        <v>2</v>
      </c>
      <c r="B1346" s="4">
        <v>95</v>
      </c>
    </row>
    <row r="1347" spans="1:2" x14ac:dyDescent="0.3">
      <c r="A1347">
        <v>4</v>
      </c>
      <c r="B1347" s="4">
        <v>167</v>
      </c>
    </row>
    <row r="1348" spans="1:2" x14ac:dyDescent="0.3">
      <c r="A1348">
        <v>1</v>
      </c>
      <c r="B1348" s="4">
        <v>22</v>
      </c>
    </row>
    <row r="1349" spans="1:2" x14ac:dyDescent="0.3">
      <c r="A1349">
        <v>6</v>
      </c>
      <c r="B1349" s="4">
        <v>284</v>
      </c>
    </row>
    <row r="1350" spans="1:2" x14ac:dyDescent="0.3">
      <c r="A1350">
        <v>2</v>
      </c>
      <c r="B1350" s="4">
        <v>24</v>
      </c>
    </row>
    <row r="1351" spans="1:2" x14ac:dyDescent="0.3">
      <c r="A1351">
        <v>3</v>
      </c>
      <c r="B1351" s="4">
        <v>79</v>
      </c>
    </row>
    <row r="1352" spans="1:2" x14ac:dyDescent="0.3">
      <c r="A1352">
        <v>10</v>
      </c>
      <c r="B1352" s="4">
        <v>186</v>
      </c>
    </row>
    <row r="1353" spans="1:2" x14ac:dyDescent="0.3">
      <c r="A1353">
        <v>6</v>
      </c>
      <c r="B1353" s="4">
        <v>378</v>
      </c>
    </row>
    <row r="1354" spans="1:2" x14ac:dyDescent="0.3">
      <c r="A1354">
        <v>3</v>
      </c>
      <c r="B1354" s="4">
        <v>96</v>
      </c>
    </row>
    <row r="1355" spans="1:2" x14ac:dyDescent="0.3">
      <c r="A1355">
        <v>2</v>
      </c>
      <c r="B1355" s="4">
        <v>14</v>
      </c>
    </row>
    <row r="1356" spans="1:2" x14ac:dyDescent="0.3">
      <c r="A1356">
        <v>7</v>
      </c>
      <c r="B1356" s="4">
        <v>314</v>
      </c>
    </row>
    <row r="1357" spans="1:2" x14ac:dyDescent="0.3">
      <c r="A1357">
        <v>7</v>
      </c>
      <c r="B1357" s="4">
        <v>327</v>
      </c>
    </row>
    <row r="1358" spans="1:2" x14ac:dyDescent="0.3">
      <c r="A1358">
        <v>5</v>
      </c>
      <c r="B1358" s="4">
        <v>177</v>
      </c>
    </row>
    <row r="1359" spans="1:2" x14ac:dyDescent="0.3">
      <c r="A1359">
        <v>1</v>
      </c>
      <c r="B1359" s="4">
        <v>8</v>
      </c>
    </row>
    <row r="1360" spans="1:2" x14ac:dyDescent="0.3">
      <c r="A1360">
        <v>2</v>
      </c>
      <c r="B1360" s="4">
        <v>57</v>
      </c>
    </row>
    <row r="1361" spans="1:2" x14ac:dyDescent="0.3">
      <c r="A1361">
        <v>4</v>
      </c>
      <c r="B1361" s="4">
        <v>63</v>
      </c>
    </row>
    <row r="1362" spans="1:2" x14ac:dyDescent="0.3">
      <c r="A1362">
        <v>3</v>
      </c>
      <c r="B1362" s="4">
        <v>19</v>
      </c>
    </row>
    <row r="1363" spans="1:2" x14ac:dyDescent="0.3">
      <c r="A1363">
        <v>3</v>
      </c>
      <c r="B1363" s="4">
        <v>99</v>
      </c>
    </row>
    <row r="1364" spans="1:2" x14ac:dyDescent="0.3">
      <c r="A1364">
        <v>2</v>
      </c>
      <c r="B1364" s="4">
        <v>18</v>
      </c>
    </row>
    <row r="1365" spans="1:2" x14ac:dyDescent="0.3">
      <c r="A1365">
        <v>4</v>
      </c>
      <c r="B1365" s="4">
        <v>90</v>
      </c>
    </row>
    <row r="1366" spans="1:2" x14ac:dyDescent="0.3">
      <c r="A1366">
        <v>5</v>
      </c>
      <c r="B1366" s="4">
        <v>275</v>
      </c>
    </row>
    <row r="1367" spans="1:2" x14ac:dyDescent="0.3">
      <c r="A1367">
        <v>3</v>
      </c>
      <c r="B1367" s="4">
        <v>56</v>
      </c>
    </row>
    <row r="1368" spans="1:2" x14ac:dyDescent="0.3">
      <c r="A1368">
        <v>4</v>
      </c>
      <c r="B1368" s="4">
        <v>91</v>
      </c>
    </row>
    <row r="1369" spans="1:2" x14ac:dyDescent="0.3">
      <c r="A1369">
        <v>1</v>
      </c>
      <c r="B1369" s="4">
        <v>10</v>
      </c>
    </row>
    <row r="1370" spans="1:2" x14ac:dyDescent="0.3">
      <c r="A1370">
        <v>5</v>
      </c>
      <c r="B1370" s="4">
        <v>262</v>
      </c>
    </row>
    <row r="1371" spans="1:2" x14ac:dyDescent="0.3">
      <c r="A1371">
        <v>9</v>
      </c>
      <c r="B1371" s="4">
        <v>537</v>
      </c>
    </row>
    <row r="1372" spans="1:2" x14ac:dyDescent="0.3">
      <c r="A1372">
        <v>1</v>
      </c>
      <c r="B1372" s="4">
        <v>5</v>
      </c>
    </row>
    <row r="1373" spans="1:2" x14ac:dyDescent="0.3">
      <c r="A1373">
        <v>4</v>
      </c>
      <c r="B1373" s="4">
        <v>134</v>
      </c>
    </row>
    <row r="1374" spans="1:2" x14ac:dyDescent="0.3">
      <c r="A1374">
        <v>4</v>
      </c>
      <c r="B1374" s="4">
        <v>213</v>
      </c>
    </row>
    <row r="1375" spans="1:2" x14ac:dyDescent="0.3">
      <c r="A1375">
        <v>2</v>
      </c>
      <c r="B1375" s="4">
        <v>30</v>
      </c>
    </row>
    <row r="1376" spans="1:2" x14ac:dyDescent="0.3">
      <c r="A1376">
        <v>4</v>
      </c>
      <c r="B1376" s="4">
        <v>45</v>
      </c>
    </row>
    <row r="1377" spans="1:2" x14ac:dyDescent="0.3">
      <c r="A1377">
        <v>2</v>
      </c>
      <c r="B1377" s="4">
        <v>35</v>
      </c>
    </row>
    <row r="1378" spans="1:2" x14ac:dyDescent="0.3">
      <c r="A1378">
        <v>1</v>
      </c>
      <c r="B1378" s="4">
        <v>4</v>
      </c>
    </row>
    <row r="1379" spans="1:2" x14ac:dyDescent="0.3">
      <c r="A1379">
        <v>6</v>
      </c>
      <c r="B1379" s="4">
        <v>209</v>
      </c>
    </row>
    <row r="1380" spans="1:2" x14ac:dyDescent="0.3">
      <c r="A1380">
        <v>6</v>
      </c>
      <c r="B1380" s="4">
        <v>379</v>
      </c>
    </row>
    <row r="1381" spans="1:2" x14ac:dyDescent="0.3">
      <c r="A1381">
        <v>1</v>
      </c>
      <c r="B1381" s="4">
        <v>71</v>
      </c>
    </row>
    <row r="1382" spans="1:2" x14ac:dyDescent="0.3">
      <c r="A1382">
        <v>3</v>
      </c>
      <c r="B1382" s="4">
        <v>20</v>
      </c>
    </row>
    <row r="1383" spans="1:2" x14ac:dyDescent="0.3">
      <c r="A1383">
        <v>4</v>
      </c>
      <c r="B1383" s="4">
        <v>159</v>
      </c>
    </row>
    <row r="1384" spans="1:2" x14ac:dyDescent="0.3">
      <c r="A1384">
        <v>7</v>
      </c>
      <c r="B1384" s="4">
        <v>392</v>
      </c>
    </row>
    <row r="1385" spans="1:2" x14ac:dyDescent="0.3">
      <c r="A1385">
        <v>4</v>
      </c>
      <c r="B1385" s="4">
        <v>252</v>
      </c>
    </row>
    <row r="1386" spans="1:2" x14ac:dyDescent="0.3">
      <c r="A1386">
        <v>1</v>
      </c>
      <c r="B1386" s="4">
        <v>8</v>
      </c>
    </row>
    <row r="1387" spans="1:2" x14ac:dyDescent="0.3">
      <c r="A1387">
        <v>5</v>
      </c>
      <c r="B1387" s="4">
        <v>179</v>
      </c>
    </row>
    <row r="1388" spans="1:2" x14ac:dyDescent="0.3">
      <c r="A1388">
        <v>4</v>
      </c>
      <c r="B1388" s="4">
        <v>154</v>
      </c>
    </row>
    <row r="1389" spans="1:2" x14ac:dyDescent="0.3">
      <c r="A1389">
        <v>1</v>
      </c>
      <c r="B1389" s="4">
        <v>21</v>
      </c>
    </row>
    <row r="1390" spans="1:2" x14ac:dyDescent="0.3">
      <c r="A1390">
        <v>5</v>
      </c>
      <c r="B1390" s="4">
        <v>76</v>
      </c>
    </row>
    <row r="1391" spans="1:2" x14ac:dyDescent="0.3">
      <c r="A1391">
        <v>3</v>
      </c>
      <c r="B1391" s="4">
        <v>156</v>
      </c>
    </row>
    <row r="1392" spans="1:2" x14ac:dyDescent="0.3">
      <c r="A1392">
        <v>4</v>
      </c>
      <c r="B1392" s="4">
        <v>194</v>
      </c>
    </row>
    <row r="1393" spans="1:2" x14ac:dyDescent="0.3">
      <c r="A1393">
        <v>4</v>
      </c>
      <c r="B1393" s="4">
        <v>194</v>
      </c>
    </row>
    <row r="1394" spans="1:2" x14ac:dyDescent="0.3">
      <c r="A1394">
        <v>6</v>
      </c>
      <c r="B1394" s="4">
        <v>324</v>
      </c>
    </row>
    <row r="1395" spans="1:2" x14ac:dyDescent="0.3">
      <c r="A1395">
        <v>6</v>
      </c>
      <c r="B1395" s="4">
        <v>192</v>
      </c>
    </row>
    <row r="1396" spans="1:2" x14ac:dyDescent="0.3">
      <c r="A1396">
        <v>2</v>
      </c>
      <c r="B1396" s="4">
        <v>29</v>
      </c>
    </row>
    <row r="1397" spans="1:2" x14ac:dyDescent="0.3">
      <c r="A1397">
        <v>1</v>
      </c>
      <c r="B1397" s="4">
        <v>14</v>
      </c>
    </row>
    <row r="1398" spans="1:2" x14ac:dyDescent="0.3">
      <c r="A1398">
        <v>1</v>
      </c>
      <c r="B1398" s="4">
        <v>14</v>
      </c>
    </row>
    <row r="1399" spans="1:2" x14ac:dyDescent="0.3">
      <c r="A1399">
        <v>2</v>
      </c>
      <c r="B1399" s="4">
        <v>93</v>
      </c>
    </row>
    <row r="1400" spans="1:2" x14ac:dyDescent="0.3">
      <c r="A1400">
        <v>1</v>
      </c>
      <c r="B1400" s="4">
        <v>55</v>
      </c>
    </row>
    <row r="1401" spans="1:2" x14ac:dyDescent="0.3">
      <c r="A1401">
        <v>1</v>
      </c>
      <c r="B1401" s="4">
        <v>55</v>
      </c>
    </row>
    <row r="1402" spans="1:2" x14ac:dyDescent="0.3">
      <c r="A1402">
        <v>1</v>
      </c>
      <c r="B1402" s="4">
        <v>22</v>
      </c>
    </row>
    <row r="1403" spans="1:2" x14ac:dyDescent="0.3">
      <c r="A1403">
        <v>3</v>
      </c>
      <c r="B1403" s="4">
        <v>48</v>
      </c>
    </row>
    <row r="1404" spans="1:2" x14ac:dyDescent="0.3">
      <c r="A1404">
        <v>1</v>
      </c>
      <c r="B1404" s="4">
        <v>15</v>
      </c>
    </row>
    <row r="1405" spans="1:2" x14ac:dyDescent="0.3">
      <c r="A1405">
        <v>8</v>
      </c>
      <c r="B1405" s="4">
        <v>235</v>
      </c>
    </row>
    <row r="1406" spans="1:2" x14ac:dyDescent="0.3">
      <c r="A1406">
        <v>3</v>
      </c>
      <c r="B1406" s="4">
        <v>65</v>
      </c>
    </row>
    <row r="1407" spans="1:2" x14ac:dyDescent="0.3">
      <c r="A1407">
        <v>3</v>
      </c>
      <c r="B1407" s="4">
        <v>65</v>
      </c>
    </row>
    <row r="1408" spans="1:2" x14ac:dyDescent="0.3">
      <c r="A1408">
        <v>2</v>
      </c>
      <c r="B1408" s="4">
        <v>67</v>
      </c>
    </row>
    <row r="1409" spans="1:2" x14ac:dyDescent="0.3">
      <c r="A1409">
        <v>1</v>
      </c>
      <c r="B1409" s="4">
        <v>67</v>
      </c>
    </row>
    <row r="1410" spans="1:2" x14ac:dyDescent="0.3">
      <c r="A1410">
        <v>2</v>
      </c>
      <c r="B1410" s="4">
        <v>48</v>
      </c>
    </row>
    <row r="1411" spans="1:2" x14ac:dyDescent="0.3">
      <c r="A1411">
        <v>1</v>
      </c>
      <c r="B1411" s="4">
        <v>24</v>
      </c>
    </row>
    <row r="1412" spans="1:2" x14ac:dyDescent="0.3">
      <c r="A1412">
        <v>5</v>
      </c>
      <c r="B1412" s="4">
        <v>309</v>
      </c>
    </row>
    <row r="1413" spans="1:2" x14ac:dyDescent="0.3">
      <c r="A1413">
        <v>4</v>
      </c>
      <c r="B1413" s="4">
        <v>116</v>
      </c>
    </row>
    <row r="1414" spans="1:2" x14ac:dyDescent="0.3">
      <c r="A1414">
        <v>2</v>
      </c>
      <c r="B1414" s="4">
        <v>40</v>
      </c>
    </row>
    <row r="1415" spans="1:2" x14ac:dyDescent="0.3">
      <c r="A1415">
        <v>1</v>
      </c>
      <c r="B1415" s="4">
        <v>19</v>
      </c>
    </row>
    <row r="1416" spans="1:2" x14ac:dyDescent="0.3">
      <c r="A1416">
        <v>3</v>
      </c>
      <c r="B1416" s="4">
        <v>46</v>
      </c>
    </row>
    <row r="1417" spans="1:2" x14ac:dyDescent="0.3">
      <c r="A1417">
        <v>2</v>
      </c>
      <c r="B1417" s="4">
        <v>48</v>
      </c>
    </row>
    <row r="1418" spans="1:2" x14ac:dyDescent="0.3">
      <c r="A1418">
        <v>6</v>
      </c>
      <c r="B1418" s="4">
        <v>175</v>
      </c>
    </row>
    <row r="1419" spans="1:2" x14ac:dyDescent="0.3">
      <c r="A1419">
        <v>1</v>
      </c>
      <c r="B1419" s="4">
        <v>11</v>
      </c>
    </row>
    <row r="1420" spans="1:2" x14ac:dyDescent="0.3">
      <c r="A1420">
        <v>10</v>
      </c>
      <c r="B1420" s="4">
        <v>393</v>
      </c>
    </row>
    <row r="1421" spans="1:2" x14ac:dyDescent="0.3">
      <c r="A1421">
        <v>7</v>
      </c>
      <c r="B1421" s="4">
        <v>244</v>
      </c>
    </row>
    <row r="1422" spans="1:2" x14ac:dyDescent="0.3">
      <c r="A1422">
        <v>7</v>
      </c>
      <c r="B1422" s="4">
        <v>244</v>
      </c>
    </row>
    <row r="1423" spans="1:2" x14ac:dyDescent="0.3">
      <c r="A1423">
        <v>3</v>
      </c>
      <c r="B1423" s="4">
        <v>131</v>
      </c>
    </row>
    <row r="1424" spans="1:2" x14ac:dyDescent="0.3">
      <c r="A1424">
        <v>5</v>
      </c>
      <c r="B1424" s="4">
        <v>124</v>
      </c>
    </row>
    <row r="1425" spans="1:2" x14ac:dyDescent="0.3">
      <c r="A1425">
        <v>5</v>
      </c>
      <c r="B1425" s="4">
        <v>124</v>
      </c>
    </row>
    <row r="1426" spans="1:2" x14ac:dyDescent="0.3">
      <c r="A1426">
        <v>3</v>
      </c>
      <c r="B1426" s="4">
        <v>27</v>
      </c>
    </row>
    <row r="1427" spans="1:2" x14ac:dyDescent="0.3">
      <c r="A1427">
        <v>1</v>
      </c>
      <c r="B1427" s="4">
        <v>23</v>
      </c>
    </row>
    <row r="1428" spans="1:2" x14ac:dyDescent="0.3">
      <c r="A1428">
        <v>4</v>
      </c>
      <c r="B1428" s="4">
        <v>32</v>
      </c>
    </row>
    <row r="1429" spans="1:2" x14ac:dyDescent="0.3">
      <c r="A1429">
        <v>3</v>
      </c>
      <c r="B1429" s="4">
        <v>53</v>
      </c>
    </row>
    <row r="1430" spans="1:2" x14ac:dyDescent="0.3">
      <c r="A1430">
        <v>8</v>
      </c>
      <c r="B1430" s="4">
        <v>302</v>
      </c>
    </row>
    <row r="1431" spans="1:2" x14ac:dyDescent="0.3">
      <c r="A1431">
        <v>2</v>
      </c>
      <c r="B1431" s="4">
        <v>13</v>
      </c>
    </row>
    <row r="1432" spans="1:2" x14ac:dyDescent="0.3">
      <c r="A1432">
        <v>3</v>
      </c>
      <c r="B1432" s="4">
        <v>77</v>
      </c>
    </row>
    <row r="1433" spans="1:2" x14ac:dyDescent="0.3">
      <c r="A1433">
        <v>1</v>
      </c>
      <c r="B1433" s="4">
        <v>8</v>
      </c>
    </row>
    <row r="1434" spans="1:2" x14ac:dyDescent="0.3">
      <c r="A1434">
        <v>1</v>
      </c>
      <c r="B1434" s="4">
        <v>20</v>
      </c>
    </row>
    <row r="1435" spans="1:2" x14ac:dyDescent="0.3">
      <c r="A1435">
        <v>5</v>
      </c>
      <c r="B1435" s="4">
        <v>315</v>
      </c>
    </row>
    <row r="1436" spans="1:2" x14ac:dyDescent="0.3">
      <c r="A1436">
        <v>2</v>
      </c>
      <c r="B1436" s="4">
        <v>56</v>
      </c>
    </row>
    <row r="1437" spans="1:2" x14ac:dyDescent="0.3">
      <c r="A1437">
        <v>5</v>
      </c>
      <c r="B1437" s="4">
        <v>220</v>
      </c>
    </row>
    <row r="1438" spans="1:2" x14ac:dyDescent="0.3">
      <c r="A1438">
        <v>2</v>
      </c>
      <c r="B1438" s="4">
        <v>21</v>
      </c>
    </row>
    <row r="1439" spans="1:2" x14ac:dyDescent="0.3">
      <c r="A1439">
        <v>1</v>
      </c>
      <c r="B1439" s="4">
        <v>13</v>
      </c>
    </row>
    <row r="1440" spans="1:2" x14ac:dyDescent="0.3">
      <c r="A1440">
        <v>8</v>
      </c>
      <c r="B1440" s="4">
        <v>171</v>
      </c>
    </row>
    <row r="1441" spans="1:2" x14ac:dyDescent="0.3">
      <c r="A1441">
        <v>1</v>
      </c>
      <c r="B1441" s="4">
        <v>29</v>
      </c>
    </row>
    <row r="1442" spans="1:2" x14ac:dyDescent="0.3">
      <c r="A1442">
        <v>2</v>
      </c>
      <c r="B1442" s="4">
        <v>37</v>
      </c>
    </row>
    <row r="1443" spans="1:2" x14ac:dyDescent="0.3">
      <c r="A1443">
        <v>4</v>
      </c>
      <c r="B1443" s="4">
        <v>112</v>
      </c>
    </row>
    <row r="1444" spans="1:2" x14ac:dyDescent="0.3">
      <c r="A1444">
        <v>4</v>
      </c>
      <c r="B1444" s="4">
        <v>112</v>
      </c>
    </row>
    <row r="1445" spans="1:2" x14ac:dyDescent="0.3">
      <c r="A1445">
        <v>3</v>
      </c>
      <c r="B1445" s="4">
        <v>24</v>
      </c>
    </row>
    <row r="1446" spans="1:2" x14ac:dyDescent="0.3">
      <c r="A1446">
        <v>1</v>
      </c>
      <c r="B1446" s="4">
        <v>44</v>
      </c>
    </row>
    <row r="1447" spans="1:2" x14ac:dyDescent="0.3">
      <c r="A1447">
        <v>0</v>
      </c>
      <c r="B1447" s="4">
        <v>9</v>
      </c>
    </row>
    <row r="1448" spans="1:2" x14ac:dyDescent="0.3">
      <c r="A1448">
        <v>7</v>
      </c>
      <c r="B1448" s="4">
        <v>281</v>
      </c>
    </row>
    <row r="1449" spans="1:2" x14ac:dyDescent="0.3">
      <c r="A1449">
        <v>2</v>
      </c>
      <c r="B1449" s="4">
        <v>24</v>
      </c>
    </row>
    <row r="1450" spans="1:2" x14ac:dyDescent="0.3">
      <c r="A1450">
        <v>8</v>
      </c>
      <c r="B1450" s="4">
        <v>34</v>
      </c>
    </row>
    <row r="1451" spans="1:2" x14ac:dyDescent="0.3">
      <c r="A1451">
        <v>2</v>
      </c>
      <c r="B1451" s="4">
        <v>14</v>
      </c>
    </row>
    <row r="1452" spans="1:2" x14ac:dyDescent="0.3">
      <c r="A1452">
        <v>3</v>
      </c>
      <c r="B1452" s="4">
        <v>112</v>
      </c>
    </row>
    <row r="1453" spans="1:2" x14ac:dyDescent="0.3">
      <c r="A1453">
        <v>1</v>
      </c>
      <c r="B1453" s="4">
        <v>7</v>
      </c>
    </row>
    <row r="1454" spans="1:2" x14ac:dyDescent="0.3">
      <c r="A1454">
        <v>6</v>
      </c>
      <c r="B1454" s="4">
        <v>123</v>
      </c>
    </row>
    <row r="1455" spans="1:2" x14ac:dyDescent="0.3">
      <c r="A1455">
        <v>3</v>
      </c>
      <c r="B1455" s="4">
        <v>50</v>
      </c>
    </row>
    <row r="1456" spans="1:2" x14ac:dyDescent="0.3">
      <c r="A1456">
        <v>1</v>
      </c>
      <c r="B1456" s="4">
        <v>23</v>
      </c>
    </row>
    <row r="1457" spans="1:2" x14ac:dyDescent="0.3">
      <c r="A1457">
        <v>3</v>
      </c>
      <c r="B1457" s="4">
        <v>24</v>
      </c>
    </row>
    <row r="1458" spans="1:2" x14ac:dyDescent="0.3">
      <c r="A1458">
        <v>6</v>
      </c>
      <c r="B1458" s="4">
        <v>261</v>
      </c>
    </row>
    <row r="1459" spans="1:2" x14ac:dyDescent="0.3">
      <c r="A1459">
        <v>7</v>
      </c>
      <c r="B1459" s="4">
        <v>229</v>
      </c>
    </row>
    <row r="1460" spans="1:2" x14ac:dyDescent="0.3">
      <c r="A1460">
        <v>2</v>
      </c>
      <c r="B1460" s="4">
        <v>70</v>
      </c>
    </row>
    <row r="1461" spans="1:2" x14ac:dyDescent="0.3">
      <c r="A1461">
        <v>1</v>
      </c>
      <c r="B1461" s="4">
        <v>11</v>
      </c>
    </row>
    <row r="1462" spans="1:2" x14ac:dyDescent="0.3">
      <c r="A1462">
        <v>3</v>
      </c>
      <c r="B1462" s="4">
        <v>59</v>
      </c>
    </row>
    <row r="1463" spans="1:2" x14ac:dyDescent="0.3">
      <c r="A1463">
        <v>7</v>
      </c>
      <c r="B1463" s="4">
        <v>270</v>
      </c>
    </row>
    <row r="1464" spans="1:2" x14ac:dyDescent="0.3">
      <c r="A1464">
        <v>7</v>
      </c>
      <c r="B1464" s="4">
        <v>270</v>
      </c>
    </row>
    <row r="1465" spans="1:2" x14ac:dyDescent="0.3">
      <c r="A1465">
        <v>2</v>
      </c>
      <c r="B1465" s="4">
        <v>40</v>
      </c>
    </row>
    <row r="1466" spans="1:2" x14ac:dyDescent="0.3">
      <c r="A1466">
        <v>1</v>
      </c>
      <c r="B1466" s="4">
        <v>22</v>
      </c>
    </row>
    <row r="1467" spans="1:2" x14ac:dyDescent="0.3">
      <c r="A1467">
        <v>3</v>
      </c>
      <c r="B1467" s="4">
        <v>154</v>
      </c>
    </row>
    <row r="1468" spans="1:2" x14ac:dyDescent="0.3">
      <c r="A1468">
        <v>3</v>
      </c>
      <c r="B1468" s="4">
        <v>154</v>
      </c>
    </row>
    <row r="1469" spans="1:2" x14ac:dyDescent="0.3">
      <c r="A1469">
        <v>2</v>
      </c>
      <c r="B1469" s="4">
        <v>110</v>
      </c>
    </row>
    <row r="1470" spans="1:2" x14ac:dyDescent="0.3">
      <c r="A1470">
        <v>0</v>
      </c>
      <c r="B1470" s="4">
        <v>12</v>
      </c>
    </row>
    <row r="1471" spans="1:2" x14ac:dyDescent="0.3">
      <c r="A1471">
        <v>0</v>
      </c>
      <c r="B1471" s="4">
        <v>5</v>
      </c>
    </row>
    <row r="1472" spans="1:2" x14ac:dyDescent="0.3">
      <c r="A1472">
        <v>8</v>
      </c>
      <c r="B1472" s="4">
        <v>424</v>
      </c>
    </row>
    <row r="1473" spans="1:2" x14ac:dyDescent="0.3">
      <c r="A1473">
        <v>1</v>
      </c>
      <c r="B1473" s="4">
        <v>35</v>
      </c>
    </row>
    <row r="1474" spans="1:2" x14ac:dyDescent="0.3">
      <c r="A1474">
        <v>3</v>
      </c>
      <c r="B1474" s="4">
        <v>45</v>
      </c>
    </row>
    <row r="1475" spans="1:2" x14ac:dyDescent="0.3">
      <c r="A1475">
        <v>4</v>
      </c>
      <c r="B1475" s="4">
        <v>210</v>
      </c>
    </row>
    <row r="1476" spans="1:2" x14ac:dyDescent="0.3">
      <c r="A1476">
        <v>3</v>
      </c>
      <c r="B1476" s="4">
        <v>44</v>
      </c>
    </row>
    <row r="1477" spans="1:2" x14ac:dyDescent="0.3">
      <c r="A1477">
        <v>3</v>
      </c>
      <c r="B1477" s="4">
        <v>44</v>
      </c>
    </row>
    <row r="1478" spans="1:2" x14ac:dyDescent="0.3">
      <c r="A1478">
        <v>2</v>
      </c>
      <c r="B1478" s="4">
        <v>37</v>
      </c>
    </row>
    <row r="1479" spans="1:2" x14ac:dyDescent="0.3">
      <c r="A1479">
        <v>1</v>
      </c>
      <c r="B1479" s="4">
        <v>2</v>
      </c>
    </row>
    <row r="1480" spans="1:2" x14ac:dyDescent="0.3">
      <c r="A1480">
        <v>2</v>
      </c>
      <c r="B1480" s="4">
        <v>80</v>
      </c>
    </row>
    <row r="1481" spans="1:2" x14ac:dyDescent="0.3">
      <c r="A1481">
        <v>2</v>
      </c>
      <c r="B1481" s="4">
        <v>51</v>
      </c>
    </row>
    <row r="1482" spans="1:2" x14ac:dyDescent="0.3">
      <c r="A1482">
        <v>6</v>
      </c>
      <c r="B1482" s="4">
        <v>171</v>
      </c>
    </row>
    <row r="1483" spans="1:2" x14ac:dyDescent="0.3">
      <c r="A1483">
        <v>6</v>
      </c>
      <c r="B1483" s="4">
        <v>110</v>
      </c>
    </row>
    <row r="1484" spans="1:2" x14ac:dyDescent="0.3">
      <c r="A1484">
        <v>3</v>
      </c>
      <c r="B1484" s="4">
        <v>91</v>
      </c>
    </row>
    <row r="1485" spans="1:2" x14ac:dyDescent="0.3">
      <c r="A1485">
        <v>1</v>
      </c>
      <c r="B1485" s="4">
        <v>13</v>
      </c>
    </row>
    <row r="1486" spans="1:2" x14ac:dyDescent="0.3">
      <c r="A1486">
        <v>1</v>
      </c>
      <c r="B1486" s="4">
        <v>11</v>
      </c>
    </row>
    <row r="1487" spans="1:2" x14ac:dyDescent="0.3">
      <c r="A1487">
        <v>3</v>
      </c>
      <c r="B1487" s="4">
        <v>29</v>
      </c>
    </row>
    <row r="1488" spans="1:2" x14ac:dyDescent="0.3">
      <c r="A1488">
        <v>3</v>
      </c>
      <c r="B1488" s="4">
        <v>29</v>
      </c>
    </row>
    <row r="1489" spans="1:2" x14ac:dyDescent="0.3">
      <c r="A1489">
        <v>3</v>
      </c>
      <c r="B1489" s="4">
        <v>29</v>
      </c>
    </row>
    <row r="1490" spans="1:2" x14ac:dyDescent="0.3">
      <c r="A1490">
        <v>3</v>
      </c>
      <c r="B1490" s="4">
        <v>69</v>
      </c>
    </row>
    <row r="1491" spans="1:2" x14ac:dyDescent="0.3">
      <c r="A1491">
        <v>3</v>
      </c>
      <c r="B1491" s="4">
        <v>69</v>
      </c>
    </row>
    <row r="1492" spans="1:2" x14ac:dyDescent="0.3">
      <c r="A1492">
        <v>2</v>
      </c>
      <c r="B1492" s="4">
        <v>15</v>
      </c>
    </row>
    <row r="1493" spans="1:2" x14ac:dyDescent="0.3">
      <c r="A1493">
        <v>3</v>
      </c>
      <c r="B1493" s="4">
        <v>85</v>
      </c>
    </row>
    <row r="1494" spans="1:2" x14ac:dyDescent="0.3">
      <c r="A1494">
        <v>2</v>
      </c>
      <c r="B1494" s="4">
        <v>6</v>
      </c>
    </row>
    <row r="1495" spans="1:2" x14ac:dyDescent="0.3">
      <c r="A1495">
        <v>7</v>
      </c>
      <c r="B1495" s="4">
        <v>113</v>
      </c>
    </row>
    <row r="1496" spans="1:2" x14ac:dyDescent="0.3">
      <c r="A1496">
        <v>5</v>
      </c>
      <c r="B1496" s="4">
        <v>80</v>
      </c>
    </row>
    <row r="1497" spans="1:2" x14ac:dyDescent="0.3">
      <c r="A1497">
        <v>5</v>
      </c>
      <c r="B1497" s="4">
        <v>80</v>
      </c>
    </row>
    <row r="1498" spans="1:2" x14ac:dyDescent="0.3">
      <c r="A1498">
        <v>2</v>
      </c>
      <c r="B1498" s="4">
        <v>32</v>
      </c>
    </row>
    <row r="1499" spans="1:2" x14ac:dyDescent="0.3">
      <c r="A1499">
        <v>2</v>
      </c>
      <c r="B1499" s="4">
        <v>19</v>
      </c>
    </row>
    <row r="1500" spans="1:2" x14ac:dyDescent="0.3">
      <c r="A1500">
        <v>4</v>
      </c>
      <c r="B1500" s="4">
        <v>127</v>
      </c>
    </row>
    <row r="1501" spans="1:2" x14ac:dyDescent="0.3">
      <c r="A1501">
        <v>7</v>
      </c>
      <c r="B1501" s="4">
        <v>139</v>
      </c>
    </row>
    <row r="1502" spans="1:2" x14ac:dyDescent="0.3">
      <c r="A1502">
        <v>6</v>
      </c>
      <c r="B1502" s="4">
        <v>165</v>
      </c>
    </row>
    <row r="1503" spans="1:2" x14ac:dyDescent="0.3">
      <c r="A1503">
        <v>1</v>
      </c>
      <c r="B1503" s="4">
        <v>15</v>
      </c>
    </row>
    <row r="1504" spans="1:2" x14ac:dyDescent="0.3">
      <c r="A1504">
        <v>2</v>
      </c>
      <c r="B1504" s="4">
        <v>46</v>
      </c>
    </row>
    <row r="1505" spans="1:2" x14ac:dyDescent="0.3">
      <c r="A1505">
        <v>3</v>
      </c>
      <c r="B1505" s="4">
        <v>71</v>
      </c>
    </row>
    <row r="1506" spans="1:2" x14ac:dyDescent="0.3">
      <c r="A1506">
        <v>1</v>
      </c>
      <c r="B1506" s="4">
        <v>15</v>
      </c>
    </row>
    <row r="1507" spans="1:2" x14ac:dyDescent="0.3">
      <c r="A1507">
        <v>0</v>
      </c>
      <c r="B1507" s="4">
        <v>7</v>
      </c>
    </row>
    <row r="1508" spans="1:2" x14ac:dyDescent="0.3">
      <c r="A1508">
        <v>2</v>
      </c>
      <c r="B1508" s="4">
        <v>68</v>
      </c>
    </row>
    <row r="1509" spans="1:2" x14ac:dyDescent="0.3">
      <c r="A1509">
        <v>4</v>
      </c>
      <c r="B1509" s="4">
        <v>94</v>
      </c>
    </row>
    <row r="1510" spans="1:2" x14ac:dyDescent="0.3">
      <c r="A1510">
        <v>1</v>
      </c>
      <c r="B1510" s="4">
        <v>23</v>
      </c>
    </row>
    <row r="1511" spans="1:2" x14ac:dyDescent="0.3">
      <c r="A1511">
        <v>2</v>
      </c>
      <c r="B1511" s="4">
        <v>34</v>
      </c>
    </row>
    <row r="1512" spans="1:2" x14ac:dyDescent="0.3">
      <c r="A1512">
        <v>2</v>
      </c>
      <c r="B1512" s="4">
        <v>34</v>
      </c>
    </row>
    <row r="1513" spans="1:2" x14ac:dyDescent="0.3">
      <c r="A1513">
        <v>5</v>
      </c>
      <c r="B1513" s="4">
        <v>164</v>
      </c>
    </row>
    <row r="1514" spans="1:2" x14ac:dyDescent="0.3">
      <c r="A1514">
        <v>2</v>
      </c>
      <c r="B1514" s="4">
        <v>19</v>
      </c>
    </row>
    <row r="1515" spans="1:2" x14ac:dyDescent="0.3">
      <c r="A1515">
        <v>3</v>
      </c>
      <c r="B1515" s="4">
        <v>116</v>
      </c>
    </row>
    <row r="1516" spans="1:2" x14ac:dyDescent="0.3">
      <c r="A1516">
        <v>3</v>
      </c>
      <c r="B1516" s="4">
        <v>116</v>
      </c>
    </row>
    <row r="1517" spans="1:2" x14ac:dyDescent="0.3">
      <c r="A1517">
        <v>1</v>
      </c>
      <c r="B1517" s="4">
        <v>25</v>
      </c>
    </row>
    <row r="1518" spans="1:2" x14ac:dyDescent="0.3">
      <c r="A1518">
        <v>3</v>
      </c>
      <c r="B1518" s="4">
        <v>23</v>
      </c>
    </row>
    <row r="1519" spans="1:2" x14ac:dyDescent="0.3">
      <c r="A1519">
        <v>2</v>
      </c>
      <c r="B1519" s="4">
        <v>29</v>
      </c>
    </row>
    <row r="1520" spans="1:2" x14ac:dyDescent="0.3">
      <c r="A1520">
        <v>3</v>
      </c>
      <c r="B1520" s="4">
        <v>76</v>
      </c>
    </row>
    <row r="1521" spans="1:2" x14ac:dyDescent="0.3">
      <c r="A1521">
        <v>2</v>
      </c>
      <c r="B1521" s="4">
        <v>70</v>
      </c>
    </row>
    <row r="1522" spans="1:2" x14ac:dyDescent="0.3">
      <c r="A1522">
        <v>5</v>
      </c>
      <c r="B1522" s="4">
        <v>125</v>
      </c>
    </row>
    <row r="1523" spans="1:2" x14ac:dyDescent="0.3">
      <c r="A1523">
        <v>2</v>
      </c>
      <c r="B1523" s="4">
        <v>7</v>
      </c>
    </row>
    <row r="1524" spans="1:2" x14ac:dyDescent="0.3">
      <c r="A1524">
        <v>1</v>
      </c>
      <c r="B1524" s="4">
        <v>31</v>
      </c>
    </row>
    <row r="1525" spans="1:2" x14ac:dyDescent="0.3">
      <c r="A1525">
        <v>3</v>
      </c>
      <c r="B1525" s="4">
        <v>13</v>
      </c>
    </row>
    <row r="1526" spans="1:2" x14ac:dyDescent="0.3">
      <c r="A1526">
        <v>4</v>
      </c>
      <c r="B1526" s="4">
        <v>46</v>
      </c>
    </row>
    <row r="1527" spans="1:2" x14ac:dyDescent="0.3">
      <c r="A1527">
        <v>2</v>
      </c>
      <c r="B1527" s="4">
        <v>11</v>
      </c>
    </row>
    <row r="1528" spans="1:2" x14ac:dyDescent="0.3">
      <c r="A1528">
        <v>2</v>
      </c>
      <c r="B1528" s="4">
        <v>22</v>
      </c>
    </row>
    <row r="1529" spans="1:2" x14ac:dyDescent="0.3">
      <c r="A1529">
        <v>2</v>
      </c>
      <c r="B1529" s="4">
        <v>112</v>
      </c>
    </row>
    <row r="1530" spans="1:2" x14ac:dyDescent="0.3">
      <c r="A1530">
        <v>2</v>
      </c>
      <c r="B1530" s="4">
        <v>112</v>
      </c>
    </row>
    <row r="1531" spans="1:2" x14ac:dyDescent="0.3">
      <c r="A1531">
        <v>4</v>
      </c>
      <c r="B1531" s="4">
        <v>51</v>
      </c>
    </row>
    <row r="1532" spans="1:2" x14ac:dyDescent="0.3">
      <c r="A1532">
        <v>1</v>
      </c>
      <c r="B1532" s="4">
        <v>3</v>
      </c>
    </row>
    <row r="1533" spans="1:2" x14ac:dyDescent="0.3">
      <c r="A1533">
        <v>3</v>
      </c>
      <c r="B1533" s="4">
        <v>38</v>
      </c>
    </row>
    <row r="1534" spans="1:2" x14ac:dyDescent="0.3">
      <c r="A1534">
        <v>3</v>
      </c>
      <c r="B1534" s="4">
        <v>38</v>
      </c>
    </row>
    <row r="1535" spans="1:2" x14ac:dyDescent="0.3">
      <c r="A1535">
        <v>1</v>
      </c>
      <c r="B1535" s="4">
        <v>34</v>
      </c>
    </row>
    <row r="1536" spans="1:2" x14ac:dyDescent="0.3">
      <c r="A1536">
        <v>3</v>
      </c>
      <c r="B1536" s="4">
        <v>76</v>
      </c>
    </row>
    <row r="1537" spans="1:2" x14ac:dyDescent="0.3">
      <c r="A1537">
        <v>1</v>
      </c>
      <c r="B1537" s="4">
        <v>6</v>
      </c>
    </row>
    <row r="1538" spans="1:2" x14ac:dyDescent="0.3">
      <c r="A1538">
        <v>6</v>
      </c>
      <c r="B1538" s="4">
        <v>172</v>
      </c>
    </row>
    <row r="1539" spans="1:2" x14ac:dyDescent="0.3">
      <c r="A1539">
        <v>7</v>
      </c>
      <c r="B1539" s="4">
        <v>120</v>
      </c>
    </row>
    <row r="1540" spans="1:2" x14ac:dyDescent="0.3">
      <c r="A1540">
        <v>3</v>
      </c>
      <c r="B1540" s="4">
        <v>56</v>
      </c>
    </row>
    <row r="1541" spans="1:2" x14ac:dyDescent="0.3">
      <c r="A1541">
        <v>3</v>
      </c>
      <c r="B1541" s="4">
        <v>56</v>
      </c>
    </row>
    <row r="1542" spans="1:2" x14ac:dyDescent="0.3">
      <c r="A1542">
        <v>1</v>
      </c>
      <c r="B1542" s="4">
        <v>32</v>
      </c>
    </row>
    <row r="1543" spans="1:2" x14ac:dyDescent="0.3">
      <c r="A1543">
        <v>1</v>
      </c>
      <c r="B1543" s="4">
        <v>22</v>
      </c>
    </row>
    <row r="1544" spans="1:2" x14ac:dyDescent="0.3">
      <c r="A1544">
        <v>5</v>
      </c>
      <c r="B1544" s="4">
        <v>153</v>
      </c>
    </row>
    <row r="1545" spans="1:2" x14ac:dyDescent="0.3">
      <c r="A1545">
        <v>3</v>
      </c>
      <c r="B1545" s="4">
        <v>39</v>
      </c>
    </row>
    <row r="1546" spans="1:2" x14ac:dyDescent="0.3">
      <c r="A1546">
        <v>3</v>
      </c>
      <c r="B1546" s="4">
        <v>39</v>
      </c>
    </row>
    <row r="1547" spans="1:2" x14ac:dyDescent="0.3">
      <c r="A1547">
        <v>2</v>
      </c>
      <c r="B1547" s="4">
        <v>36</v>
      </c>
    </row>
    <row r="1548" spans="1:2" x14ac:dyDescent="0.3">
      <c r="A1548">
        <v>0</v>
      </c>
      <c r="B1548" s="4">
        <v>2</v>
      </c>
    </row>
    <row r="1549" spans="1:2" x14ac:dyDescent="0.3">
      <c r="A1549">
        <v>3</v>
      </c>
      <c r="B1549" s="4">
        <v>58</v>
      </c>
    </row>
    <row r="1550" spans="1:2" x14ac:dyDescent="0.3">
      <c r="A1550">
        <v>3</v>
      </c>
      <c r="B1550" s="4">
        <v>43</v>
      </c>
    </row>
    <row r="1551" spans="1:2" x14ac:dyDescent="0.3">
      <c r="A1551">
        <v>5</v>
      </c>
      <c r="B1551" s="4">
        <v>233</v>
      </c>
    </row>
    <row r="1552" spans="1:2" x14ac:dyDescent="0.3">
      <c r="A1552">
        <v>1</v>
      </c>
      <c r="B1552" s="4">
        <v>12</v>
      </c>
    </row>
    <row r="1553" spans="1:2" x14ac:dyDescent="0.3">
      <c r="A1553">
        <v>1</v>
      </c>
      <c r="B1553" s="4">
        <v>23</v>
      </c>
    </row>
    <row r="1554" spans="1:2" x14ac:dyDescent="0.3">
      <c r="A1554">
        <v>2</v>
      </c>
      <c r="B1554" s="4">
        <v>30</v>
      </c>
    </row>
    <row r="1555" spans="1:2" x14ac:dyDescent="0.3">
      <c r="A1555">
        <v>3</v>
      </c>
      <c r="B1555" s="4">
        <v>38</v>
      </c>
    </row>
    <row r="1556" spans="1:2" x14ac:dyDescent="0.3">
      <c r="A1556">
        <v>3</v>
      </c>
      <c r="B1556" s="4">
        <v>70</v>
      </c>
    </row>
    <row r="1557" spans="1:2" x14ac:dyDescent="0.3">
      <c r="A1557">
        <v>3</v>
      </c>
      <c r="B1557" s="4">
        <v>8</v>
      </c>
    </row>
    <row r="1558" spans="1:2" x14ac:dyDescent="0.3">
      <c r="A1558">
        <v>3</v>
      </c>
      <c r="B1558" s="4">
        <v>77</v>
      </c>
    </row>
    <row r="1559" spans="1:2" x14ac:dyDescent="0.3">
      <c r="A1559">
        <v>2</v>
      </c>
      <c r="B1559" s="4">
        <v>23</v>
      </c>
    </row>
    <row r="1560" spans="1:2" x14ac:dyDescent="0.3">
      <c r="A1560">
        <v>1</v>
      </c>
      <c r="B1560" s="4">
        <v>5</v>
      </c>
    </row>
    <row r="1561" spans="1:2" x14ac:dyDescent="0.3">
      <c r="A1561">
        <v>4</v>
      </c>
      <c r="B1561" s="4">
        <v>202</v>
      </c>
    </row>
    <row r="1562" spans="1:2" x14ac:dyDescent="0.3">
      <c r="A1562">
        <v>1</v>
      </c>
      <c r="B1562" s="4">
        <v>22</v>
      </c>
    </row>
    <row r="1563" spans="1:2" x14ac:dyDescent="0.3">
      <c r="A1563">
        <v>3</v>
      </c>
      <c r="B1563" s="4">
        <v>40</v>
      </c>
    </row>
    <row r="1564" spans="1:2" x14ac:dyDescent="0.3">
      <c r="A1564">
        <v>7</v>
      </c>
      <c r="B1564" s="4">
        <v>173</v>
      </c>
    </row>
    <row r="1565" spans="1:2" x14ac:dyDescent="0.3">
      <c r="A1565">
        <v>4</v>
      </c>
      <c r="B1565" s="4">
        <v>84</v>
      </c>
    </row>
    <row r="1566" spans="1:2" x14ac:dyDescent="0.3">
      <c r="A1566">
        <v>4</v>
      </c>
      <c r="B1566" s="4">
        <v>84</v>
      </c>
    </row>
    <row r="1567" spans="1:2" x14ac:dyDescent="0.3">
      <c r="A1567">
        <v>2</v>
      </c>
      <c r="B1567" s="4">
        <v>26</v>
      </c>
    </row>
    <row r="1568" spans="1:2" x14ac:dyDescent="0.3">
      <c r="A1568">
        <v>1</v>
      </c>
      <c r="B1568" s="4">
        <v>27</v>
      </c>
    </row>
    <row r="1569" spans="1:2" x14ac:dyDescent="0.3">
      <c r="A1569">
        <v>1</v>
      </c>
      <c r="B1569" s="4">
        <v>27</v>
      </c>
    </row>
    <row r="1570" spans="1:2" x14ac:dyDescent="0.3">
      <c r="A1570">
        <v>1</v>
      </c>
      <c r="B1570" s="4">
        <v>9</v>
      </c>
    </row>
    <row r="1571" spans="1:2" x14ac:dyDescent="0.3">
      <c r="A1571">
        <v>1</v>
      </c>
      <c r="B1571" s="4">
        <v>9</v>
      </c>
    </row>
    <row r="1572" spans="1:2" x14ac:dyDescent="0.3">
      <c r="A1572">
        <v>4</v>
      </c>
      <c r="B1572" s="4">
        <v>97</v>
      </c>
    </row>
    <row r="1573" spans="1:2" x14ac:dyDescent="0.3">
      <c r="A1573">
        <v>2</v>
      </c>
      <c r="B1573" s="4">
        <v>34</v>
      </c>
    </row>
    <row r="1574" spans="1:2" x14ac:dyDescent="0.3">
      <c r="A1574">
        <v>2</v>
      </c>
      <c r="B1574" s="4">
        <v>34</v>
      </c>
    </row>
    <row r="1575" spans="1:2" x14ac:dyDescent="0.3">
      <c r="A1575">
        <v>1</v>
      </c>
      <c r="B1575" s="4">
        <v>13</v>
      </c>
    </row>
    <row r="1576" spans="1:2" x14ac:dyDescent="0.3">
      <c r="A1576">
        <v>3</v>
      </c>
      <c r="B1576" s="4">
        <v>37</v>
      </c>
    </row>
    <row r="1577" spans="1:2" x14ac:dyDescent="0.3">
      <c r="A1577">
        <v>1</v>
      </c>
      <c r="B1577" s="4">
        <v>2</v>
      </c>
    </row>
    <row r="1578" spans="1:2" x14ac:dyDescent="0.3">
      <c r="A1578">
        <v>2</v>
      </c>
      <c r="B1578" s="4">
        <v>19</v>
      </c>
    </row>
    <row r="1579" spans="1:2" x14ac:dyDescent="0.3">
      <c r="A1579">
        <v>2</v>
      </c>
      <c r="B1579" s="4">
        <v>19</v>
      </c>
    </row>
    <row r="1580" spans="1:2" x14ac:dyDescent="0.3">
      <c r="A1580">
        <v>1</v>
      </c>
      <c r="B1580" s="4">
        <v>18</v>
      </c>
    </row>
    <row r="1581" spans="1:2" x14ac:dyDescent="0.3">
      <c r="A1581">
        <v>1</v>
      </c>
      <c r="B1581" s="4">
        <v>3</v>
      </c>
    </row>
    <row r="1582" spans="1:2" x14ac:dyDescent="0.3">
      <c r="A1582">
        <v>3</v>
      </c>
      <c r="B1582" s="4">
        <v>26</v>
      </c>
    </row>
    <row r="1583" spans="1:2" x14ac:dyDescent="0.3">
      <c r="A1583">
        <v>6</v>
      </c>
      <c r="B1583" s="4">
        <v>275</v>
      </c>
    </row>
    <row r="1584" spans="1:2" x14ac:dyDescent="0.3">
      <c r="A1584">
        <v>0</v>
      </c>
      <c r="B1584" s="4">
        <v>11</v>
      </c>
    </row>
    <row r="1585" spans="1:2" x14ac:dyDescent="0.3">
      <c r="A1585">
        <v>0</v>
      </c>
      <c r="B1585" s="4">
        <v>11</v>
      </c>
    </row>
    <row r="1586" spans="1:2" x14ac:dyDescent="0.3">
      <c r="A1586">
        <v>1</v>
      </c>
      <c r="B1586" s="4">
        <v>18</v>
      </c>
    </row>
    <row r="1587" spans="1:2" x14ac:dyDescent="0.3">
      <c r="A1587">
        <v>1</v>
      </c>
      <c r="B1587" s="4">
        <v>20</v>
      </c>
    </row>
    <row r="1588" spans="1:2" x14ac:dyDescent="0.3">
      <c r="A1588">
        <v>2</v>
      </c>
      <c r="B1588" s="4">
        <v>23</v>
      </c>
    </row>
    <row r="1589" spans="1:2" x14ac:dyDescent="0.3">
      <c r="A1589">
        <v>4</v>
      </c>
      <c r="B1589" s="4">
        <v>167</v>
      </c>
    </row>
    <row r="1590" spans="1:2" x14ac:dyDescent="0.3">
      <c r="A1590">
        <v>1</v>
      </c>
      <c r="B1590" s="4">
        <v>45</v>
      </c>
    </row>
    <row r="1591" spans="1:2" x14ac:dyDescent="0.3">
      <c r="A1591">
        <v>4</v>
      </c>
      <c r="B1591" s="4">
        <v>194</v>
      </c>
    </row>
    <row r="1592" spans="1:2" x14ac:dyDescent="0.3">
      <c r="A1592">
        <v>3</v>
      </c>
      <c r="B1592" s="4">
        <v>39</v>
      </c>
    </row>
    <row r="1593" spans="1:2" x14ac:dyDescent="0.3">
      <c r="A1593">
        <v>5</v>
      </c>
      <c r="B1593" s="4">
        <v>231</v>
      </c>
    </row>
    <row r="1594" spans="1:2" x14ac:dyDescent="0.3">
      <c r="A1594">
        <v>5</v>
      </c>
      <c r="B1594" s="4">
        <v>231</v>
      </c>
    </row>
    <row r="1595" spans="1:2" x14ac:dyDescent="0.3">
      <c r="A1595">
        <v>1</v>
      </c>
      <c r="B1595" s="4">
        <v>12</v>
      </c>
    </row>
    <row r="1596" spans="1:2" x14ac:dyDescent="0.3">
      <c r="A1596">
        <v>4</v>
      </c>
      <c r="B1596" s="4">
        <v>86</v>
      </c>
    </row>
    <row r="1597" spans="1:2" x14ac:dyDescent="0.3">
      <c r="A1597">
        <v>2</v>
      </c>
      <c r="B1597" s="4">
        <v>43</v>
      </c>
    </row>
    <row r="1598" spans="1:2" x14ac:dyDescent="0.3">
      <c r="A1598">
        <v>1</v>
      </c>
      <c r="B1598" s="4">
        <v>10</v>
      </c>
    </row>
    <row r="1599" spans="1:2" x14ac:dyDescent="0.3">
      <c r="A1599">
        <v>2</v>
      </c>
      <c r="B1599" s="4">
        <v>25</v>
      </c>
    </row>
    <row r="1600" spans="1:2" x14ac:dyDescent="0.3">
      <c r="A1600">
        <v>3</v>
      </c>
      <c r="B1600" s="4">
        <v>100</v>
      </c>
    </row>
    <row r="1601" spans="1:2" x14ac:dyDescent="0.3">
      <c r="A1601">
        <v>3</v>
      </c>
      <c r="B1601" s="4">
        <v>88</v>
      </c>
    </row>
    <row r="1602" spans="1:2" x14ac:dyDescent="0.3">
      <c r="A1602">
        <v>5</v>
      </c>
      <c r="B1602" s="4">
        <v>223</v>
      </c>
    </row>
    <row r="1603" spans="1:2" x14ac:dyDescent="0.3">
      <c r="A1603">
        <v>3</v>
      </c>
      <c r="B1603" s="4">
        <v>51</v>
      </c>
    </row>
    <row r="1604" spans="1:2" x14ac:dyDescent="0.3">
      <c r="A1604">
        <v>2</v>
      </c>
      <c r="B1604" s="4">
        <v>17</v>
      </c>
    </row>
    <row r="1605" spans="1:2" x14ac:dyDescent="0.3">
      <c r="A1605">
        <v>5</v>
      </c>
      <c r="B1605" s="4">
        <v>204</v>
      </c>
    </row>
    <row r="1606" spans="1:2" x14ac:dyDescent="0.3">
      <c r="A1606">
        <v>1</v>
      </c>
      <c r="B1606" s="4">
        <v>4</v>
      </c>
    </row>
    <row r="1607" spans="1:2" x14ac:dyDescent="0.3">
      <c r="A1607">
        <v>1</v>
      </c>
      <c r="B1607" s="4">
        <v>16</v>
      </c>
    </row>
    <row r="1608" spans="1:2" x14ac:dyDescent="0.3">
      <c r="A1608">
        <v>2</v>
      </c>
      <c r="B1608" s="4">
        <v>3</v>
      </c>
    </row>
    <row r="1609" spans="1:2" x14ac:dyDescent="0.3">
      <c r="A1609">
        <v>2</v>
      </c>
      <c r="B1609" s="4">
        <v>29</v>
      </c>
    </row>
    <row r="1610" spans="1:2" x14ac:dyDescent="0.3">
      <c r="A1610">
        <v>3</v>
      </c>
      <c r="B1610" s="4">
        <v>29</v>
      </c>
    </row>
    <row r="1611" spans="1:2" x14ac:dyDescent="0.3">
      <c r="A1611">
        <v>1</v>
      </c>
      <c r="B1611" s="4">
        <v>10</v>
      </c>
    </row>
    <row r="1612" spans="1:2" x14ac:dyDescent="0.3">
      <c r="A1612">
        <v>1</v>
      </c>
      <c r="B1612" s="4">
        <v>21</v>
      </c>
    </row>
    <row r="1613" spans="1:2" x14ac:dyDescent="0.3">
      <c r="A1613">
        <v>7</v>
      </c>
      <c r="B1613" s="4">
        <v>172</v>
      </c>
    </row>
    <row r="1614" spans="1:2" x14ac:dyDescent="0.3">
      <c r="A1614">
        <v>1</v>
      </c>
      <c r="B1614" s="4">
        <v>18</v>
      </c>
    </row>
    <row r="1615" spans="1:2" x14ac:dyDescent="0.3">
      <c r="A1615">
        <v>2</v>
      </c>
      <c r="B1615" s="4">
        <v>15</v>
      </c>
    </row>
    <row r="1616" spans="1:2" x14ac:dyDescent="0.3">
      <c r="A1616">
        <v>5</v>
      </c>
      <c r="B1616" s="4">
        <v>213</v>
      </c>
    </row>
    <row r="1617" spans="1:2" x14ac:dyDescent="0.3">
      <c r="A1617">
        <v>0</v>
      </c>
      <c r="B1617" s="4">
        <v>9</v>
      </c>
    </row>
    <row r="1618" spans="1:2" x14ac:dyDescent="0.3">
      <c r="A1618">
        <v>9</v>
      </c>
      <c r="B1618" s="4">
        <v>47</v>
      </c>
    </row>
    <row r="1619" spans="1:2" x14ac:dyDescent="0.3">
      <c r="A1619">
        <v>3</v>
      </c>
      <c r="B1619" s="4">
        <v>65</v>
      </c>
    </row>
    <row r="1620" spans="1:2" x14ac:dyDescent="0.3">
      <c r="A1620">
        <v>1</v>
      </c>
      <c r="B1620" s="4">
        <v>9</v>
      </c>
    </row>
    <row r="1621" spans="1:2" x14ac:dyDescent="0.3">
      <c r="A1621">
        <v>3</v>
      </c>
      <c r="B1621" s="4">
        <v>87</v>
      </c>
    </row>
    <row r="1622" spans="1:2" x14ac:dyDescent="0.3">
      <c r="A1622">
        <v>3</v>
      </c>
      <c r="B1622" s="4">
        <v>11</v>
      </c>
    </row>
    <row r="1623" spans="1:2" x14ac:dyDescent="0.3">
      <c r="A1623">
        <v>1</v>
      </c>
      <c r="B1623" s="4">
        <v>6</v>
      </c>
    </row>
    <row r="1624" spans="1:2" x14ac:dyDescent="0.3">
      <c r="A1624">
        <v>3</v>
      </c>
      <c r="B1624" s="4">
        <v>29</v>
      </c>
    </row>
    <row r="1625" spans="1:2" x14ac:dyDescent="0.3">
      <c r="A1625">
        <v>3</v>
      </c>
      <c r="B1625" s="4">
        <v>88</v>
      </c>
    </row>
    <row r="1626" spans="1:2" x14ac:dyDescent="0.3">
      <c r="A1626">
        <v>2</v>
      </c>
      <c r="B1626" s="4">
        <v>14</v>
      </c>
    </row>
    <row r="1627" spans="1:2" x14ac:dyDescent="0.3">
      <c r="A1627">
        <v>4</v>
      </c>
      <c r="B1627" s="4">
        <v>56</v>
      </c>
    </row>
    <row r="1628" spans="1:2" x14ac:dyDescent="0.3">
      <c r="A1628">
        <v>0</v>
      </c>
      <c r="B1628" s="4">
        <v>12</v>
      </c>
    </row>
    <row r="1629" spans="1:2" x14ac:dyDescent="0.3">
      <c r="A1629">
        <v>3</v>
      </c>
      <c r="B1629" s="4">
        <v>130</v>
      </c>
    </row>
    <row r="1630" spans="1:2" x14ac:dyDescent="0.3">
      <c r="A1630">
        <v>3</v>
      </c>
      <c r="B1630" s="4">
        <v>157</v>
      </c>
    </row>
    <row r="1631" spans="1:2" x14ac:dyDescent="0.3">
      <c r="A1631">
        <v>7</v>
      </c>
      <c r="B1631" s="4">
        <v>141</v>
      </c>
    </row>
    <row r="1632" spans="1:2" x14ac:dyDescent="0.3">
      <c r="A1632">
        <v>2</v>
      </c>
      <c r="B1632" s="4">
        <v>46</v>
      </c>
    </row>
    <row r="1633" spans="1:2" x14ac:dyDescent="0.3">
      <c r="A1633">
        <v>3</v>
      </c>
      <c r="B1633" s="4">
        <v>18</v>
      </c>
    </row>
    <row r="1634" spans="1:2" x14ac:dyDescent="0.3">
      <c r="A1634">
        <v>3</v>
      </c>
      <c r="B1634" s="4">
        <v>23</v>
      </c>
    </row>
    <row r="1635" spans="1:2" x14ac:dyDescent="0.3">
      <c r="A1635">
        <v>2</v>
      </c>
      <c r="B1635" s="4">
        <v>20</v>
      </c>
    </row>
    <row r="1636" spans="1:2" x14ac:dyDescent="0.3">
      <c r="A1636">
        <v>0</v>
      </c>
      <c r="B1636" s="4">
        <v>8</v>
      </c>
    </row>
    <row r="1637" spans="1:2" x14ac:dyDescent="0.3">
      <c r="A1637">
        <v>1</v>
      </c>
      <c r="B1637" s="4">
        <v>8</v>
      </c>
    </row>
    <row r="1638" spans="1:2" x14ac:dyDescent="0.3">
      <c r="A1638">
        <v>3</v>
      </c>
      <c r="B1638" s="4">
        <v>158</v>
      </c>
    </row>
    <row r="1639" spans="1:2" x14ac:dyDescent="0.3">
      <c r="A1639">
        <v>3</v>
      </c>
      <c r="B1639" s="4">
        <v>66</v>
      </c>
    </row>
    <row r="1640" spans="1:2" x14ac:dyDescent="0.3">
      <c r="A1640">
        <v>1</v>
      </c>
      <c r="B1640" s="4">
        <v>15</v>
      </c>
    </row>
    <row r="1641" spans="1:2" x14ac:dyDescent="0.3">
      <c r="A1641">
        <v>1</v>
      </c>
      <c r="B1641" s="4">
        <v>15</v>
      </c>
    </row>
    <row r="1642" spans="1:2" x14ac:dyDescent="0.3">
      <c r="A1642">
        <v>1</v>
      </c>
      <c r="B1642" s="4">
        <v>15</v>
      </c>
    </row>
    <row r="1643" spans="1:2" x14ac:dyDescent="0.3">
      <c r="A1643">
        <v>1</v>
      </c>
      <c r="B1643" s="4">
        <v>15</v>
      </c>
    </row>
    <row r="1644" spans="1:2" x14ac:dyDescent="0.3">
      <c r="A1644">
        <v>2</v>
      </c>
      <c r="B1644" s="4">
        <v>27</v>
      </c>
    </row>
    <row r="1645" spans="1:2" x14ac:dyDescent="0.3">
      <c r="A1645">
        <v>1</v>
      </c>
      <c r="B1645" s="4">
        <v>27</v>
      </c>
    </row>
    <row r="1646" spans="1:2" x14ac:dyDescent="0.3">
      <c r="A1646">
        <v>1</v>
      </c>
      <c r="B1646" s="4">
        <v>27</v>
      </c>
    </row>
    <row r="1647" spans="1:2" x14ac:dyDescent="0.3">
      <c r="A1647">
        <v>2</v>
      </c>
      <c r="B1647" s="4">
        <v>12</v>
      </c>
    </row>
    <row r="1648" spans="1:2" x14ac:dyDescent="0.3">
      <c r="A1648">
        <v>2</v>
      </c>
      <c r="B1648" s="4">
        <v>23</v>
      </c>
    </row>
    <row r="1649" spans="1:2" x14ac:dyDescent="0.3">
      <c r="A1649">
        <v>2</v>
      </c>
      <c r="B1649" s="4">
        <v>22</v>
      </c>
    </row>
    <row r="1650" spans="1:2" x14ac:dyDescent="0.3">
      <c r="A1650">
        <v>2</v>
      </c>
      <c r="B1650" s="4">
        <v>30</v>
      </c>
    </row>
    <row r="1651" spans="1:2" x14ac:dyDescent="0.3">
      <c r="A1651">
        <v>1</v>
      </c>
      <c r="B1651" s="4">
        <v>21</v>
      </c>
    </row>
    <row r="1652" spans="1:2" x14ac:dyDescent="0.3">
      <c r="A1652">
        <v>4</v>
      </c>
      <c r="B1652" s="4">
        <v>73</v>
      </c>
    </row>
    <row r="1653" spans="1:2" x14ac:dyDescent="0.3">
      <c r="A1653">
        <v>4</v>
      </c>
      <c r="B1653" s="4">
        <v>73</v>
      </c>
    </row>
    <row r="1654" spans="1:2" x14ac:dyDescent="0.3">
      <c r="A1654">
        <v>1</v>
      </c>
      <c r="B1654" s="4">
        <v>10</v>
      </c>
    </row>
    <row r="1655" spans="1:2" x14ac:dyDescent="0.3">
      <c r="A1655">
        <v>1</v>
      </c>
      <c r="B1655" s="4">
        <v>23</v>
      </c>
    </row>
    <row r="1656" spans="1:2" x14ac:dyDescent="0.3">
      <c r="A1656">
        <v>3</v>
      </c>
      <c r="B1656" s="4">
        <v>63</v>
      </c>
    </row>
    <row r="1657" spans="1:2" x14ac:dyDescent="0.3">
      <c r="A1657">
        <v>2</v>
      </c>
      <c r="B1657" s="4">
        <v>30</v>
      </c>
    </row>
    <row r="1658" spans="1:2" x14ac:dyDescent="0.3">
      <c r="A1658">
        <v>3</v>
      </c>
      <c r="B1658" s="4">
        <v>11</v>
      </c>
    </row>
    <row r="1659" spans="1:2" x14ac:dyDescent="0.3">
      <c r="A1659">
        <v>1</v>
      </c>
      <c r="B1659" s="4">
        <v>25</v>
      </c>
    </row>
    <row r="1660" spans="1:2" x14ac:dyDescent="0.3">
      <c r="A1660">
        <v>7</v>
      </c>
      <c r="B1660" s="4">
        <v>248</v>
      </c>
    </row>
    <row r="1661" spans="1:2" x14ac:dyDescent="0.3">
      <c r="A1661">
        <v>1</v>
      </c>
      <c r="B1661" s="4">
        <v>6</v>
      </c>
    </row>
    <row r="1662" spans="1:2" x14ac:dyDescent="0.3">
      <c r="A1662">
        <v>2</v>
      </c>
      <c r="B1662" s="4">
        <v>27</v>
      </c>
    </row>
    <row r="1663" spans="1:2" x14ac:dyDescent="0.3">
      <c r="A1663">
        <v>2</v>
      </c>
      <c r="B1663" s="4">
        <v>28</v>
      </c>
    </row>
    <row r="1664" spans="1:2" x14ac:dyDescent="0.3">
      <c r="A1664">
        <v>3</v>
      </c>
      <c r="B1664" s="4">
        <v>36</v>
      </c>
    </row>
    <row r="1665" spans="1:2" x14ac:dyDescent="0.3">
      <c r="A1665">
        <v>6</v>
      </c>
      <c r="B1665" s="4">
        <v>75</v>
      </c>
    </row>
    <row r="1666" spans="1:2" x14ac:dyDescent="0.3">
      <c r="A1666">
        <v>6</v>
      </c>
      <c r="B1666" s="4">
        <v>75</v>
      </c>
    </row>
    <row r="1667" spans="1:2" x14ac:dyDescent="0.3">
      <c r="A1667">
        <v>1</v>
      </c>
      <c r="B1667" s="4">
        <v>23</v>
      </c>
    </row>
    <row r="1668" spans="1:2" x14ac:dyDescent="0.3">
      <c r="A1668">
        <v>1</v>
      </c>
      <c r="B1668" s="4">
        <v>23</v>
      </c>
    </row>
    <row r="1669" spans="1:2" x14ac:dyDescent="0.3">
      <c r="A1669">
        <v>1</v>
      </c>
      <c r="B1669" s="4">
        <v>8</v>
      </c>
    </row>
    <row r="1670" spans="1:2" x14ac:dyDescent="0.3">
      <c r="A1670">
        <v>3</v>
      </c>
      <c r="B1670" s="4">
        <v>158</v>
      </c>
    </row>
    <row r="1671" spans="1:2" x14ac:dyDescent="0.3">
      <c r="A1671">
        <v>3</v>
      </c>
      <c r="B1671" s="4">
        <v>45</v>
      </c>
    </row>
    <row r="1672" spans="1:2" x14ac:dyDescent="0.3">
      <c r="A1672">
        <v>3</v>
      </c>
      <c r="B1672" s="4">
        <v>39</v>
      </c>
    </row>
    <row r="1673" spans="1:2" x14ac:dyDescent="0.3">
      <c r="A1673">
        <v>2</v>
      </c>
      <c r="B1673" s="4">
        <v>34</v>
      </c>
    </row>
    <row r="1674" spans="1:2" x14ac:dyDescent="0.3">
      <c r="A1674">
        <v>2</v>
      </c>
      <c r="B1674" s="4">
        <v>34</v>
      </c>
    </row>
    <row r="1675" spans="1:2" x14ac:dyDescent="0.3">
      <c r="A1675">
        <v>5</v>
      </c>
      <c r="B1675" s="4">
        <v>51</v>
      </c>
    </row>
    <row r="1676" spans="1:2" x14ac:dyDescent="0.3">
      <c r="A1676">
        <v>2</v>
      </c>
      <c r="B1676" s="4">
        <v>9</v>
      </c>
    </row>
    <row r="1677" spans="1:2" x14ac:dyDescent="0.3">
      <c r="A1677">
        <v>2</v>
      </c>
      <c r="B1677" s="4">
        <v>28</v>
      </c>
    </row>
    <row r="1678" spans="1:2" x14ac:dyDescent="0.3">
      <c r="A1678">
        <v>1</v>
      </c>
      <c r="B1678" s="4">
        <v>4</v>
      </c>
    </row>
    <row r="1679" spans="1:2" x14ac:dyDescent="0.3">
      <c r="A1679">
        <v>1</v>
      </c>
      <c r="B1679" s="4">
        <v>4</v>
      </c>
    </row>
    <row r="1680" spans="1:2" x14ac:dyDescent="0.3">
      <c r="A1680">
        <v>1</v>
      </c>
      <c r="B1680" s="4">
        <v>3</v>
      </c>
    </row>
    <row r="1681" spans="1:2" x14ac:dyDescent="0.3">
      <c r="A1681">
        <v>1</v>
      </c>
      <c r="B1681" s="4">
        <v>14</v>
      </c>
    </row>
    <row r="1682" spans="1:2" x14ac:dyDescent="0.3">
      <c r="A1682">
        <v>1</v>
      </c>
      <c r="B1682" s="4">
        <v>29</v>
      </c>
    </row>
    <row r="1683" spans="1:2" x14ac:dyDescent="0.3">
      <c r="A1683">
        <v>1</v>
      </c>
      <c r="B1683" s="4">
        <v>8</v>
      </c>
    </row>
    <row r="1684" spans="1:2" x14ac:dyDescent="0.3">
      <c r="A1684">
        <v>5</v>
      </c>
      <c r="B1684" s="4">
        <v>199</v>
      </c>
    </row>
    <row r="1685" spans="1:2" x14ac:dyDescent="0.3">
      <c r="A1685">
        <v>5</v>
      </c>
      <c r="B1685" s="4">
        <v>199</v>
      </c>
    </row>
    <row r="1686" spans="1:2" x14ac:dyDescent="0.3">
      <c r="A1686">
        <v>1</v>
      </c>
      <c r="B1686" s="4">
        <v>14</v>
      </c>
    </row>
    <row r="1687" spans="1:2" x14ac:dyDescent="0.3">
      <c r="A1687">
        <v>1</v>
      </c>
      <c r="B1687" s="4">
        <v>14</v>
      </c>
    </row>
    <row r="1688" spans="1:2" x14ac:dyDescent="0.3">
      <c r="A1688">
        <v>1</v>
      </c>
      <c r="B1688" s="4">
        <v>7</v>
      </c>
    </row>
    <row r="1689" spans="1:2" x14ac:dyDescent="0.3">
      <c r="A1689">
        <v>1</v>
      </c>
      <c r="B1689" s="4">
        <v>7</v>
      </c>
    </row>
    <row r="1690" spans="1:2" x14ac:dyDescent="0.3">
      <c r="A1690">
        <v>2</v>
      </c>
      <c r="B1690" s="4">
        <v>41</v>
      </c>
    </row>
    <row r="1691" spans="1:2" x14ac:dyDescent="0.3">
      <c r="A1691">
        <v>2</v>
      </c>
      <c r="B1691" s="4">
        <v>68</v>
      </c>
    </row>
    <row r="1692" spans="1:2" x14ac:dyDescent="0.3">
      <c r="A1692">
        <v>3</v>
      </c>
      <c r="B1692" s="4">
        <v>19</v>
      </c>
    </row>
    <row r="1693" spans="1:2" x14ac:dyDescent="0.3">
      <c r="A1693">
        <v>1</v>
      </c>
      <c r="B1693" s="4">
        <v>19</v>
      </c>
    </row>
    <row r="1694" spans="1:2" x14ac:dyDescent="0.3">
      <c r="A1694">
        <v>11</v>
      </c>
      <c r="B1694" s="4">
        <v>228</v>
      </c>
    </row>
    <row r="1695" spans="1:2" x14ac:dyDescent="0.3">
      <c r="A1695">
        <v>1</v>
      </c>
      <c r="B1695" s="4">
        <v>3</v>
      </c>
    </row>
    <row r="1696" spans="1:2" x14ac:dyDescent="0.3">
      <c r="A1696">
        <v>1</v>
      </c>
      <c r="B1696" s="4">
        <v>3</v>
      </c>
    </row>
    <row r="1697" spans="1:2" x14ac:dyDescent="0.3">
      <c r="A1697">
        <v>5</v>
      </c>
      <c r="B1697" s="4">
        <v>52</v>
      </c>
    </row>
    <row r="1698" spans="1:2" x14ac:dyDescent="0.3">
      <c r="A1698">
        <v>4</v>
      </c>
      <c r="B1698" s="4">
        <v>72</v>
      </c>
    </row>
    <row r="1699" spans="1:2" x14ac:dyDescent="0.3">
      <c r="A1699">
        <v>2</v>
      </c>
      <c r="B1699" s="4">
        <v>62</v>
      </c>
    </row>
    <row r="1700" spans="1:2" x14ac:dyDescent="0.3">
      <c r="A1700">
        <v>1</v>
      </c>
      <c r="B1700" s="4">
        <v>16</v>
      </c>
    </row>
    <row r="1701" spans="1:2" x14ac:dyDescent="0.3">
      <c r="A1701">
        <v>1</v>
      </c>
      <c r="B1701" s="4">
        <v>4</v>
      </c>
    </row>
    <row r="1702" spans="1:2" x14ac:dyDescent="0.3">
      <c r="A1702">
        <v>0</v>
      </c>
      <c r="B1702" s="4">
        <v>8</v>
      </c>
    </row>
    <row r="1703" spans="1:2" x14ac:dyDescent="0.3">
      <c r="A1703">
        <v>1</v>
      </c>
      <c r="B1703" s="4">
        <v>15</v>
      </c>
    </row>
    <row r="1704" spans="1:2" x14ac:dyDescent="0.3">
      <c r="A1704">
        <v>3</v>
      </c>
      <c r="B1704" s="4">
        <v>50</v>
      </c>
    </row>
    <row r="1705" spans="1:2" x14ac:dyDescent="0.3">
      <c r="A1705">
        <v>1</v>
      </c>
      <c r="B1705" s="4">
        <v>11</v>
      </c>
    </row>
    <row r="1706" spans="1:2" x14ac:dyDescent="0.3">
      <c r="A1706">
        <v>3</v>
      </c>
      <c r="B1706" s="4">
        <v>5</v>
      </c>
    </row>
    <row r="1707" spans="1:2" x14ac:dyDescent="0.3">
      <c r="A1707">
        <v>3</v>
      </c>
      <c r="B1707" s="4">
        <v>5</v>
      </c>
    </row>
    <row r="1708" spans="1:2" x14ac:dyDescent="0.3">
      <c r="A1708">
        <v>0</v>
      </c>
      <c r="B1708" s="4">
        <v>9</v>
      </c>
    </row>
    <row r="1709" spans="1:2" x14ac:dyDescent="0.3">
      <c r="A1709">
        <v>3</v>
      </c>
      <c r="B1709" s="4">
        <v>135</v>
      </c>
    </row>
    <row r="1710" spans="1:2" x14ac:dyDescent="0.3">
      <c r="A1710">
        <v>3</v>
      </c>
      <c r="B1710" s="4">
        <v>63</v>
      </c>
    </row>
    <row r="1711" spans="1:2" x14ac:dyDescent="0.3">
      <c r="A1711">
        <v>2</v>
      </c>
      <c r="B1711" s="4">
        <v>20</v>
      </c>
    </row>
    <row r="1712" spans="1:2" x14ac:dyDescent="0.3">
      <c r="A1712">
        <v>2</v>
      </c>
      <c r="B1712" s="4">
        <v>18</v>
      </c>
    </row>
    <row r="1713" spans="1:2" x14ac:dyDescent="0.3">
      <c r="A1713">
        <v>2</v>
      </c>
      <c r="B1713" s="4">
        <v>18</v>
      </c>
    </row>
    <row r="1714" spans="1:2" x14ac:dyDescent="0.3">
      <c r="A1714">
        <v>1</v>
      </c>
      <c r="B1714" s="4">
        <v>40</v>
      </c>
    </row>
    <row r="1715" spans="1:2" x14ac:dyDescent="0.3">
      <c r="A1715">
        <v>1</v>
      </c>
      <c r="B1715" s="4">
        <v>40</v>
      </c>
    </row>
    <row r="1716" spans="1:2" x14ac:dyDescent="0.3">
      <c r="A1716">
        <v>1</v>
      </c>
      <c r="B1716" s="4">
        <v>16</v>
      </c>
    </row>
    <row r="1717" spans="1:2" x14ac:dyDescent="0.3">
      <c r="A1717">
        <v>5</v>
      </c>
      <c r="B1717" s="4">
        <v>100</v>
      </c>
    </row>
    <row r="1718" spans="1:2" x14ac:dyDescent="0.3">
      <c r="A1718">
        <v>2</v>
      </c>
      <c r="B1718" s="4">
        <v>4</v>
      </c>
    </row>
    <row r="1719" spans="1:2" x14ac:dyDescent="0.3">
      <c r="A1719">
        <v>2</v>
      </c>
      <c r="B1719" s="4">
        <v>53</v>
      </c>
    </row>
    <row r="1720" spans="1:2" x14ac:dyDescent="0.3">
      <c r="A1720">
        <v>1</v>
      </c>
      <c r="B1720" s="4">
        <v>4</v>
      </c>
    </row>
    <row r="1721" spans="1:2" x14ac:dyDescent="0.3">
      <c r="A1721">
        <v>3</v>
      </c>
      <c r="B1721" s="4">
        <v>132</v>
      </c>
    </row>
    <row r="1722" spans="1:2" x14ac:dyDescent="0.3">
      <c r="A1722">
        <v>2</v>
      </c>
      <c r="B1722" s="4">
        <v>39</v>
      </c>
    </row>
    <row r="1723" spans="1:2" x14ac:dyDescent="0.3">
      <c r="A1723">
        <v>1</v>
      </c>
      <c r="B1723" s="4">
        <v>4</v>
      </c>
    </row>
    <row r="1724" spans="1:2" x14ac:dyDescent="0.3">
      <c r="A1724">
        <v>2</v>
      </c>
      <c r="B1724" s="4">
        <v>30</v>
      </c>
    </row>
    <row r="1725" spans="1:2" x14ac:dyDescent="0.3">
      <c r="A1725">
        <v>1</v>
      </c>
      <c r="B1725" s="4">
        <v>11</v>
      </c>
    </row>
    <row r="1726" spans="1:2" x14ac:dyDescent="0.3">
      <c r="A1726">
        <v>1</v>
      </c>
      <c r="B1726" s="4">
        <v>16</v>
      </c>
    </row>
    <row r="1727" spans="1:2" x14ac:dyDescent="0.3">
      <c r="A1727">
        <v>1</v>
      </c>
      <c r="B1727" s="4">
        <v>61</v>
      </c>
    </row>
    <row r="1728" spans="1:2" x14ac:dyDescent="0.3">
      <c r="A1728">
        <v>2</v>
      </c>
      <c r="B1728" s="4">
        <v>21</v>
      </c>
    </row>
    <row r="1729" spans="1:2" x14ac:dyDescent="0.3">
      <c r="A1729">
        <v>3</v>
      </c>
      <c r="B1729" s="4">
        <v>43</v>
      </c>
    </row>
    <row r="1730" spans="1:2" x14ac:dyDescent="0.3">
      <c r="A1730">
        <v>2</v>
      </c>
      <c r="B1730" s="4">
        <v>22</v>
      </c>
    </row>
    <row r="1731" spans="1:2" x14ac:dyDescent="0.3">
      <c r="A1731">
        <v>1</v>
      </c>
      <c r="B1731" s="4">
        <v>7</v>
      </c>
    </row>
    <row r="1732" spans="1:2" x14ac:dyDescent="0.3">
      <c r="A1732">
        <v>4</v>
      </c>
      <c r="B1732" s="4">
        <v>76</v>
      </c>
    </row>
    <row r="1733" spans="1:2" x14ac:dyDescent="0.3">
      <c r="A1733">
        <v>1</v>
      </c>
      <c r="B1733" s="4">
        <v>8</v>
      </c>
    </row>
    <row r="1734" spans="1:2" x14ac:dyDescent="0.3">
      <c r="A1734">
        <v>2</v>
      </c>
      <c r="B1734" s="4">
        <v>62</v>
      </c>
    </row>
    <row r="1735" spans="1:2" x14ac:dyDescent="0.3">
      <c r="A1735">
        <v>2</v>
      </c>
      <c r="B1735" s="4">
        <v>56</v>
      </c>
    </row>
    <row r="1736" spans="1:2" x14ac:dyDescent="0.3">
      <c r="A1736">
        <v>2</v>
      </c>
      <c r="B1736" s="4">
        <v>26</v>
      </c>
    </row>
    <row r="1737" spans="1:2" x14ac:dyDescent="0.3">
      <c r="A1737">
        <v>2</v>
      </c>
      <c r="B1737" s="4">
        <v>33</v>
      </c>
    </row>
    <row r="1738" spans="1:2" x14ac:dyDescent="0.3">
      <c r="A1738">
        <v>2</v>
      </c>
      <c r="B1738" s="4">
        <v>79</v>
      </c>
    </row>
    <row r="1739" spans="1:2" x14ac:dyDescent="0.3">
      <c r="A1739">
        <v>2</v>
      </c>
      <c r="B1739" s="4">
        <v>79</v>
      </c>
    </row>
    <row r="1740" spans="1:2" x14ac:dyDescent="0.3">
      <c r="A1740">
        <v>0</v>
      </c>
      <c r="B1740" s="4">
        <v>10</v>
      </c>
    </row>
    <row r="1741" spans="1:2" x14ac:dyDescent="0.3">
      <c r="A1741">
        <v>2</v>
      </c>
      <c r="B1741" s="4">
        <v>6</v>
      </c>
    </row>
    <row r="1742" spans="1:2" x14ac:dyDescent="0.3">
      <c r="A1742">
        <v>2</v>
      </c>
      <c r="B1742" s="4">
        <v>6</v>
      </c>
    </row>
    <row r="1743" spans="1:2" x14ac:dyDescent="0.3">
      <c r="A1743">
        <v>3</v>
      </c>
      <c r="B1743" s="4">
        <v>45</v>
      </c>
    </row>
    <row r="1744" spans="1:2" x14ac:dyDescent="0.3">
      <c r="A1744">
        <v>2</v>
      </c>
      <c r="B1744" s="4">
        <v>22</v>
      </c>
    </row>
    <row r="1745" spans="1:2" x14ac:dyDescent="0.3">
      <c r="A1745">
        <v>4</v>
      </c>
      <c r="B1745" s="4">
        <v>7</v>
      </c>
    </row>
    <row r="1746" spans="1:2" x14ac:dyDescent="0.3">
      <c r="A1746">
        <v>1</v>
      </c>
      <c r="B1746" s="4">
        <v>9</v>
      </c>
    </row>
    <row r="1747" spans="1:2" x14ac:dyDescent="0.3">
      <c r="A1747">
        <v>1</v>
      </c>
      <c r="B1747" s="4">
        <v>12</v>
      </c>
    </row>
    <row r="1748" spans="1:2" x14ac:dyDescent="0.3">
      <c r="A1748">
        <v>2</v>
      </c>
      <c r="B1748" s="4">
        <v>80</v>
      </c>
    </row>
    <row r="1749" spans="1:2" x14ac:dyDescent="0.3">
      <c r="A1749">
        <v>9</v>
      </c>
      <c r="B1749" s="4">
        <v>100</v>
      </c>
    </row>
    <row r="1750" spans="1:2" x14ac:dyDescent="0.3">
      <c r="A1750">
        <v>2</v>
      </c>
      <c r="B1750" s="4">
        <v>30</v>
      </c>
    </row>
    <row r="1751" spans="1:2" x14ac:dyDescent="0.3">
      <c r="A1751">
        <v>2</v>
      </c>
      <c r="B1751" s="4">
        <v>30</v>
      </c>
    </row>
    <row r="1752" spans="1:2" x14ac:dyDescent="0.3">
      <c r="A1752">
        <v>2</v>
      </c>
      <c r="B1752" s="4">
        <v>38</v>
      </c>
    </row>
    <row r="1753" spans="1:2" x14ac:dyDescent="0.3">
      <c r="A1753">
        <v>3</v>
      </c>
      <c r="B1753" s="4">
        <v>26</v>
      </c>
    </row>
    <row r="1754" spans="1:2" x14ac:dyDescent="0.3">
      <c r="A1754">
        <v>3</v>
      </c>
      <c r="B1754" s="4">
        <v>26</v>
      </c>
    </row>
    <row r="1755" spans="1:2" x14ac:dyDescent="0.3">
      <c r="A1755">
        <v>2</v>
      </c>
      <c r="B1755" s="4">
        <v>28</v>
      </c>
    </row>
    <row r="1756" spans="1:2" x14ac:dyDescent="0.3">
      <c r="A1756">
        <v>1</v>
      </c>
      <c r="B1756" s="4">
        <v>8</v>
      </c>
    </row>
    <row r="1757" spans="1:2" x14ac:dyDescent="0.3">
      <c r="A1757">
        <v>1</v>
      </c>
      <c r="B1757" s="4">
        <v>22</v>
      </c>
    </row>
    <row r="1758" spans="1:2" x14ac:dyDescent="0.3">
      <c r="A1758">
        <v>2</v>
      </c>
      <c r="B1758" s="4">
        <v>13</v>
      </c>
    </row>
    <row r="1759" spans="1:2" x14ac:dyDescent="0.3">
      <c r="A1759">
        <v>7</v>
      </c>
      <c r="B1759" s="4">
        <v>167</v>
      </c>
    </row>
    <row r="1760" spans="1:2" x14ac:dyDescent="0.3">
      <c r="A1760">
        <v>7</v>
      </c>
      <c r="B1760" s="4">
        <v>239</v>
      </c>
    </row>
    <row r="1761" spans="1:2" x14ac:dyDescent="0.3">
      <c r="A1761">
        <v>4</v>
      </c>
      <c r="B1761" s="4">
        <v>63</v>
      </c>
    </row>
    <row r="1762" spans="1:2" x14ac:dyDescent="0.3">
      <c r="A1762">
        <v>1</v>
      </c>
      <c r="B1762" s="4">
        <v>5</v>
      </c>
    </row>
    <row r="1763" spans="1:2" x14ac:dyDescent="0.3">
      <c r="A1763">
        <v>2</v>
      </c>
      <c r="B1763" s="4">
        <v>34</v>
      </c>
    </row>
    <row r="1764" spans="1:2" x14ac:dyDescent="0.3">
      <c r="A1764">
        <v>1</v>
      </c>
      <c r="B1764" s="4">
        <v>10</v>
      </c>
    </row>
    <row r="1765" spans="1:2" x14ac:dyDescent="0.3">
      <c r="A1765">
        <v>1</v>
      </c>
      <c r="B1765" s="4">
        <v>20</v>
      </c>
    </row>
    <row r="1766" spans="1:2" x14ac:dyDescent="0.3">
      <c r="A1766">
        <v>4</v>
      </c>
      <c r="B1766" s="4">
        <v>86</v>
      </c>
    </row>
    <row r="1767" spans="1:2" x14ac:dyDescent="0.3">
      <c r="A1767">
        <v>1</v>
      </c>
      <c r="B1767" s="4">
        <v>35</v>
      </c>
    </row>
    <row r="1768" spans="1:2" x14ac:dyDescent="0.3">
      <c r="A1768">
        <v>1</v>
      </c>
      <c r="B1768" s="4">
        <v>13</v>
      </c>
    </row>
    <row r="1769" spans="1:2" x14ac:dyDescent="0.3">
      <c r="A1769">
        <v>6</v>
      </c>
      <c r="B1769" s="4">
        <v>138</v>
      </c>
    </row>
    <row r="1770" spans="1:2" x14ac:dyDescent="0.3">
      <c r="A1770">
        <v>2</v>
      </c>
      <c r="B1770" s="4">
        <v>10</v>
      </c>
    </row>
    <row r="1771" spans="1:2" x14ac:dyDescent="0.3">
      <c r="A1771">
        <v>1</v>
      </c>
      <c r="B1771" s="4">
        <v>18</v>
      </c>
    </row>
    <row r="1772" spans="1:2" x14ac:dyDescent="0.3">
      <c r="A1772">
        <v>2</v>
      </c>
      <c r="B1772" s="4">
        <v>26</v>
      </c>
    </row>
    <row r="1773" spans="1:2" x14ac:dyDescent="0.3">
      <c r="A1773">
        <v>2</v>
      </c>
      <c r="B1773" s="4">
        <v>41</v>
      </c>
    </row>
    <row r="1774" spans="1:2" x14ac:dyDescent="0.3">
      <c r="A1774">
        <v>2</v>
      </c>
      <c r="B1774" s="4">
        <v>99</v>
      </c>
    </row>
    <row r="1775" spans="1:2" x14ac:dyDescent="0.3">
      <c r="A1775">
        <v>3</v>
      </c>
      <c r="B1775" s="4">
        <v>33</v>
      </c>
    </row>
    <row r="1776" spans="1:2" x14ac:dyDescent="0.3">
      <c r="A1776">
        <v>6</v>
      </c>
      <c r="B1776" s="4">
        <v>33</v>
      </c>
    </row>
    <row r="1777" spans="1:2" x14ac:dyDescent="0.3">
      <c r="A1777">
        <v>1</v>
      </c>
      <c r="B1777" s="4">
        <v>4</v>
      </c>
    </row>
    <row r="1778" spans="1:2" x14ac:dyDescent="0.3">
      <c r="A1778">
        <v>1</v>
      </c>
      <c r="B1778" s="4">
        <v>23</v>
      </c>
    </row>
    <row r="1779" spans="1:2" x14ac:dyDescent="0.3">
      <c r="A1779">
        <v>1</v>
      </c>
      <c r="B1779" s="4">
        <v>3</v>
      </c>
    </row>
    <row r="1780" spans="1:2" x14ac:dyDescent="0.3">
      <c r="A1780">
        <v>1</v>
      </c>
      <c r="B1780" s="4">
        <v>3</v>
      </c>
    </row>
    <row r="1781" spans="1:2" x14ac:dyDescent="0.3">
      <c r="A1781">
        <v>2</v>
      </c>
      <c r="B1781" s="4">
        <v>35</v>
      </c>
    </row>
    <row r="1782" spans="1:2" x14ac:dyDescent="0.3">
      <c r="A1782">
        <v>3</v>
      </c>
      <c r="B1782" s="4">
        <v>16</v>
      </c>
    </row>
    <row r="1783" spans="1:2" x14ac:dyDescent="0.3">
      <c r="A1783">
        <v>3</v>
      </c>
      <c r="B1783" s="4">
        <v>19</v>
      </c>
    </row>
    <row r="1784" spans="1:2" x14ac:dyDescent="0.3">
      <c r="A1784">
        <v>1</v>
      </c>
      <c r="B1784" s="4">
        <v>11</v>
      </c>
    </row>
    <row r="1785" spans="1:2" x14ac:dyDescent="0.3">
      <c r="A1785">
        <v>2</v>
      </c>
      <c r="B1785" s="4">
        <v>17</v>
      </c>
    </row>
    <row r="1786" spans="1:2" x14ac:dyDescent="0.3">
      <c r="A1786">
        <v>2</v>
      </c>
      <c r="B1786" s="4">
        <v>39</v>
      </c>
    </row>
    <row r="1787" spans="1:2" x14ac:dyDescent="0.3">
      <c r="A1787">
        <v>2</v>
      </c>
      <c r="B1787" s="4">
        <v>2</v>
      </c>
    </row>
    <row r="1788" spans="1:2" x14ac:dyDescent="0.3">
      <c r="A1788">
        <v>2</v>
      </c>
      <c r="B1788" s="4">
        <v>74</v>
      </c>
    </row>
    <row r="1789" spans="1:2" x14ac:dyDescent="0.3">
      <c r="A1789">
        <v>1</v>
      </c>
      <c r="B1789" s="4">
        <v>6</v>
      </c>
    </row>
    <row r="1790" spans="1:2" x14ac:dyDescent="0.3">
      <c r="A1790">
        <v>2</v>
      </c>
      <c r="B1790" s="4">
        <v>62</v>
      </c>
    </row>
    <row r="1791" spans="1:2" x14ac:dyDescent="0.3">
      <c r="A1791">
        <v>1</v>
      </c>
      <c r="B1791" s="4">
        <v>15</v>
      </c>
    </row>
    <row r="1792" spans="1:2" x14ac:dyDescent="0.3">
      <c r="A1792">
        <v>3</v>
      </c>
      <c r="B1792" s="4">
        <v>108</v>
      </c>
    </row>
    <row r="1793" spans="1:2" x14ac:dyDescent="0.3">
      <c r="A1793">
        <v>3</v>
      </c>
      <c r="B1793" s="4">
        <v>108</v>
      </c>
    </row>
    <row r="1794" spans="1:2" x14ac:dyDescent="0.3">
      <c r="A1794">
        <v>2</v>
      </c>
      <c r="B1794" s="4">
        <v>28</v>
      </c>
    </row>
    <row r="1795" spans="1:2" x14ac:dyDescent="0.3">
      <c r="A1795">
        <v>2</v>
      </c>
      <c r="B1795" s="4">
        <v>23</v>
      </c>
    </row>
    <row r="1796" spans="1:2" x14ac:dyDescent="0.3">
      <c r="A1796">
        <v>1</v>
      </c>
      <c r="B1796" s="4">
        <v>3</v>
      </c>
    </row>
    <row r="1797" spans="1:2" x14ac:dyDescent="0.3">
      <c r="A1797">
        <v>1</v>
      </c>
      <c r="B1797" s="4">
        <v>10</v>
      </c>
    </row>
    <row r="1798" spans="1:2" x14ac:dyDescent="0.3">
      <c r="A1798">
        <v>1</v>
      </c>
      <c r="B1798" s="4">
        <v>10</v>
      </c>
    </row>
    <row r="1799" spans="1:2" x14ac:dyDescent="0.3">
      <c r="A1799">
        <v>1</v>
      </c>
      <c r="B1799" s="4">
        <v>2</v>
      </c>
    </row>
    <row r="1800" spans="1:2" x14ac:dyDescent="0.3">
      <c r="A1800">
        <v>1</v>
      </c>
      <c r="B1800" s="4">
        <v>2</v>
      </c>
    </row>
    <row r="1801" spans="1:2" x14ac:dyDescent="0.3">
      <c r="A1801">
        <v>2</v>
      </c>
      <c r="B1801" s="4">
        <v>16</v>
      </c>
    </row>
    <row r="1802" spans="1:2" x14ac:dyDescent="0.3">
      <c r="A1802">
        <v>2</v>
      </c>
      <c r="B1802" s="4">
        <v>25</v>
      </c>
    </row>
    <row r="1803" spans="1:2" x14ac:dyDescent="0.3">
      <c r="A1803">
        <v>3</v>
      </c>
      <c r="B1803" s="4">
        <v>31</v>
      </c>
    </row>
    <row r="1804" spans="1:2" x14ac:dyDescent="0.3">
      <c r="A1804">
        <v>1</v>
      </c>
      <c r="B1804" s="4">
        <v>16</v>
      </c>
    </row>
    <row r="1805" spans="1:2" x14ac:dyDescent="0.3">
      <c r="A1805">
        <v>1</v>
      </c>
      <c r="B1805" s="4">
        <v>5</v>
      </c>
    </row>
    <row r="1806" spans="1:2" x14ac:dyDescent="0.3">
      <c r="A1806">
        <v>1</v>
      </c>
      <c r="B1806" s="4">
        <v>17</v>
      </c>
    </row>
    <row r="1807" spans="1:2" x14ac:dyDescent="0.3">
      <c r="A1807">
        <v>1</v>
      </c>
      <c r="B1807" s="4">
        <v>17</v>
      </c>
    </row>
    <row r="1808" spans="1:2" x14ac:dyDescent="0.3">
      <c r="A1808">
        <v>4</v>
      </c>
      <c r="B1808" s="4">
        <v>51</v>
      </c>
    </row>
    <row r="1809" spans="1:2" x14ac:dyDescent="0.3">
      <c r="A1809">
        <v>1</v>
      </c>
      <c r="B1809" s="4">
        <v>24</v>
      </c>
    </row>
    <row r="1810" spans="1:2" x14ac:dyDescent="0.3">
      <c r="A1810">
        <v>1</v>
      </c>
      <c r="B1810" s="4">
        <v>24</v>
      </c>
    </row>
    <row r="1811" spans="1:2" x14ac:dyDescent="0.3">
      <c r="A1811">
        <v>1</v>
      </c>
      <c r="B1811" s="4">
        <v>11</v>
      </c>
    </row>
    <row r="1812" spans="1:2" x14ac:dyDescent="0.3">
      <c r="A1812">
        <v>1</v>
      </c>
      <c r="B1812" s="4">
        <v>16</v>
      </c>
    </row>
    <row r="1813" spans="1:2" x14ac:dyDescent="0.3">
      <c r="A1813">
        <v>1</v>
      </c>
      <c r="B1813" s="4">
        <v>3</v>
      </c>
    </row>
    <row r="1814" spans="1:2" x14ac:dyDescent="0.3">
      <c r="A1814">
        <v>1</v>
      </c>
      <c r="B1814" s="4">
        <v>8</v>
      </c>
    </row>
    <row r="1815" spans="1:2" x14ac:dyDescent="0.3">
      <c r="A1815">
        <v>1</v>
      </c>
      <c r="B1815" s="4">
        <v>7</v>
      </c>
    </row>
    <row r="1816" spans="1:2" x14ac:dyDescent="0.3">
      <c r="A1816">
        <v>1</v>
      </c>
      <c r="B1816" s="4">
        <v>12</v>
      </c>
    </row>
    <row r="1817" spans="1:2" x14ac:dyDescent="0.3">
      <c r="A1817">
        <v>4</v>
      </c>
      <c r="B1817" s="4">
        <v>155</v>
      </c>
    </row>
    <row r="1818" spans="1:2" x14ac:dyDescent="0.3">
      <c r="A1818">
        <v>1</v>
      </c>
      <c r="B1818" s="4">
        <v>10</v>
      </c>
    </row>
    <row r="1819" spans="1:2" x14ac:dyDescent="0.3">
      <c r="A1819">
        <v>3</v>
      </c>
      <c r="B1819" s="4">
        <v>15</v>
      </c>
    </row>
    <row r="1820" spans="1:2" x14ac:dyDescent="0.3">
      <c r="A1820">
        <v>2</v>
      </c>
      <c r="B1820" s="4">
        <v>27</v>
      </c>
    </row>
    <row r="1821" spans="1:2" x14ac:dyDescent="0.3">
      <c r="A1821">
        <v>1</v>
      </c>
      <c r="B1821" s="4">
        <v>9</v>
      </c>
    </row>
    <row r="1822" spans="1:2" x14ac:dyDescent="0.3">
      <c r="A1822">
        <v>1</v>
      </c>
      <c r="B1822" s="4">
        <v>9</v>
      </c>
    </row>
    <row r="1823" spans="1:2" x14ac:dyDescent="0.3">
      <c r="A1823">
        <v>2</v>
      </c>
      <c r="B1823" s="4">
        <v>4</v>
      </c>
    </row>
    <row r="1824" spans="1:2" x14ac:dyDescent="0.3">
      <c r="A1824">
        <v>9</v>
      </c>
      <c r="B1824" s="4">
        <v>284</v>
      </c>
    </row>
    <row r="1825" spans="1:2" x14ac:dyDescent="0.3">
      <c r="A1825">
        <v>1</v>
      </c>
      <c r="B1825" s="4">
        <v>5</v>
      </c>
    </row>
    <row r="1826" spans="1:2" x14ac:dyDescent="0.3">
      <c r="A1826">
        <v>1</v>
      </c>
      <c r="B1826" s="4">
        <v>179</v>
      </c>
    </row>
    <row r="1827" spans="1:2" x14ac:dyDescent="0.3">
      <c r="A1827">
        <v>5</v>
      </c>
      <c r="B1827" s="4">
        <v>65</v>
      </c>
    </row>
    <row r="1828" spans="1:2" x14ac:dyDescent="0.3">
      <c r="A1828">
        <v>1</v>
      </c>
      <c r="B1828" s="4">
        <v>47</v>
      </c>
    </row>
    <row r="1829" spans="1:2" x14ac:dyDescent="0.3">
      <c r="A1829">
        <v>1</v>
      </c>
      <c r="B1829" s="4">
        <v>1</v>
      </c>
    </row>
    <row r="1830" spans="1:2" x14ac:dyDescent="0.3">
      <c r="A1830">
        <v>1</v>
      </c>
      <c r="B1830" s="4">
        <v>15</v>
      </c>
    </row>
    <row r="1831" spans="1:2" x14ac:dyDescent="0.3">
      <c r="A1831">
        <v>2</v>
      </c>
      <c r="B1831" s="4">
        <v>10</v>
      </c>
    </row>
    <row r="1832" spans="1:2" x14ac:dyDescent="0.3">
      <c r="A1832">
        <v>2</v>
      </c>
      <c r="B1832" s="4">
        <v>15</v>
      </c>
    </row>
    <row r="1833" spans="1:2" x14ac:dyDescent="0.3">
      <c r="A1833">
        <v>2</v>
      </c>
      <c r="B1833" s="4">
        <v>15</v>
      </c>
    </row>
    <row r="1834" spans="1:2" x14ac:dyDescent="0.3">
      <c r="A1834">
        <v>2</v>
      </c>
      <c r="B1834" s="4">
        <v>35</v>
      </c>
    </row>
    <row r="1835" spans="1:2" x14ac:dyDescent="0.3">
      <c r="A1835">
        <v>3</v>
      </c>
      <c r="B1835" s="4">
        <v>14</v>
      </c>
    </row>
    <row r="1836" spans="1:2" x14ac:dyDescent="0.3">
      <c r="A1836">
        <v>3</v>
      </c>
      <c r="B1836" s="4">
        <v>14</v>
      </c>
    </row>
    <row r="1837" spans="1:2" x14ac:dyDescent="0.3">
      <c r="A1837">
        <v>1</v>
      </c>
      <c r="B1837" s="4">
        <v>6</v>
      </c>
    </row>
    <row r="1838" spans="1:2" x14ac:dyDescent="0.3">
      <c r="A1838">
        <v>1</v>
      </c>
      <c r="B1838" s="4">
        <v>10</v>
      </c>
    </row>
    <row r="1839" spans="1:2" x14ac:dyDescent="0.3">
      <c r="A1839">
        <v>1</v>
      </c>
      <c r="B1839" s="4">
        <v>10</v>
      </c>
    </row>
    <row r="1840" spans="1:2" x14ac:dyDescent="0.3">
      <c r="A1840">
        <v>0</v>
      </c>
      <c r="B1840" s="4">
        <v>8</v>
      </c>
    </row>
    <row r="1841" spans="1:2" x14ac:dyDescent="0.3">
      <c r="A1841">
        <v>6</v>
      </c>
      <c r="B1841" s="4">
        <v>154</v>
      </c>
    </row>
    <row r="1842" spans="1:2" x14ac:dyDescent="0.3">
      <c r="A1842">
        <v>2</v>
      </c>
      <c r="B1842" s="4">
        <v>5</v>
      </c>
    </row>
    <row r="1843" spans="1:2" x14ac:dyDescent="0.3">
      <c r="A1843">
        <v>2</v>
      </c>
      <c r="B1843" s="4">
        <v>5</v>
      </c>
    </row>
    <row r="1844" spans="1:2" x14ac:dyDescent="0.3">
      <c r="A1844">
        <v>2</v>
      </c>
      <c r="B1844" s="4">
        <v>2</v>
      </c>
    </row>
    <row r="1845" spans="1:2" x14ac:dyDescent="0.3">
      <c r="A1845">
        <v>1</v>
      </c>
      <c r="B1845" s="4">
        <v>36</v>
      </c>
    </row>
    <row r="1846" spans="1:2" x14ac:dyDescent="0.3">
      <c r="A1846">
        <v>2</v>
      </c>
      <c r="B1846" s="4">
        <v>11</v>
      </c>
    </row>
    <row r="1847" spans="1:2" x14ac:dyDescent="0.3">
      <c r="A1847">
        <v>1</v>
      </c>
      <c r="B1847" s="4">
        <v>25</v>
      </c>
    </row>
    <row r="1848" spans="1:2" x14ac:dyDescent="0.3">
      <c r="A1848">
        <v>3</v>
      </c>
      <c r="B1848" s="4">
        <v>68</v>
      </c>
    </row>
    <row r="1849" spans="1:2" x14ac:dyDescent="0.3">
      <c r="A1849">
        <v>1</v>
      </c>
      <c r="B1849" s="4">
        <v>3</v>
      </c>
    </row>
    <row r="1850" spans="1:2" x14ac:dyDescent="0.3">
      <c r="A1850">
        <v>3</v>
      </c>
      <c r="B1850" s="4">
        <v>9</v>
      </c>
    </row>
    <row r="1851" spans="1:2" x14ac:dyDescent="0.3">
      <c r="A1851">
        <v>2</v>
      </c>
      <c r="B1851" s="4">
        <v>14</v>
      </c>
    </row>
    <row r="1852" spans="1:2" x14ac:dyDescent="0.3">
      <c r="A1852">
        <v>3</v>
      </c>
      <c r="B1852" s="4">
        <v>64</v>
      </c>
    </row>
    <row r="1853" spans="1:2" x14ac:dyDescent="0.3">
      <c r="A1853">
        <v>3</v>
      </c>
      <c r="B1853" s="4">
        <v>64</v>
      </c>
    </row>
    <row r="1854" spans="1:2" x14ac:dyDescent="0.3">
      <c r="A1854">
        <v>2</v>
      </c>
      <c r="B1854" s="4">
        <v>25</v>
      </c>
    </row>
    <row r="1855" spans="1:2" x14ac:dyDescent="0.3">
      <c r="A1855">
        <v>0</v>
      </c>
      <c r="B1855" s="4">
        <v>9</v>
      </c>
    </row>
    <row r="1856" spans="1:2" x14ac:dyDescent="0.3">
      <c r="A1856">
        <v>0</v>
      </c>
      <c r="B1856" s="4">
        <v>9</v>
      </c>
    </row>
    <row r="1857" spans="1:2" x14ac:dyDescent="0.3">
      <c r="A1857">
        <v>1</v>
      </c>
      <c r="B1857" s="4">
        <v>7</v>
      </c>
    </row>
    <row r="1858" spans="1:2" x14ac:dyDescent="0.3">
      <c r="A1858">
        <v>1</v>
      </c>
      <c r="B1858" s="4">
        <v>7</v>
      </c>
    </row>
    <row r="1859" spans="1:2" x14ac:dyDescent="0.3">
      <c r="A1859">
        <v>3</v>
      </c>
      <c r="B1859" s="4">
        <v>17</v>
      </c>
    </row>
    <row r="1860" spans="1:2" x14ac:dyDescent="0.3">
      <c r="A1860">
        <v>1</v>
      </c>
      <c r="B1860" s="4">
        <v>8</v>
      </c>
    </row>
    <row r="1861" spans="1:2" x14ac:dyDescent="0.3">
      <c r="A1861">
        <v>1</v>
      </c>
      <c r="B1861" s="4">
        <v>17</v>
      </c>
    </row>
    <row r="1862" spans="1:2" x14ac:dyDescent="0.3">
      <c r="A1862">
        <v>3</v>
      </c>
      <c r="B1862" s="4">
        <v>70</v>
      </c>
    </row>
    <row r="1863" spans="1:2" x14ac:dyDescent="0.3">
      <c r="A1863">
        <v>2</v>
      </c>
      <c r="B1863" s="4">
        <v>13</v>
      </c>
    </row>
    <row r="1864" spans="1:2" x14ac:dyDescent="0.3">
      <c r="A1864">
        <v>1</v>
      </c>
      <c r="B1864" s="4">
        <v>6</v>
      </c>
    </row>
    <row r="1865" spans="1:2" x14ac:dyDescent="0.3">
      <c r="A1865">
        <v>4</v>
      </c>
      <c r="B1865" s="4">
        <v>37</v>
      </c>
    </row>
    <row r="1866" spans="1:2" x14ac:dyDescent="0.3">
      <c r="A1866">
        <v>1</v>
      </c>
      <c r="B1866" s="4">
        <v>26</v>
      </c>
    </row>
    <row r="1867" spans="1:2" x14ac:dyDescent="0.3">
      <c r="A1867">
        <v>1</v>
      </c>
      <c r="B1867" s="4">
        <v>16</v>
      </c>
    </row>
    <row r="1868" spans="1:2" x14ac:dyDescent="0.3">
      <c r="A1868">
        <v>2</v>
      </c>
      <c r="B1868" s="4">
        <v>6</v>
      </c>
    </row>
    <row r="1869" spans="1:2" x14ac:dyDescent="0.3">
      <c r="A1869">
        <v>5</v>
      </c>
      <c r="B1869" s="4">
        <v>206</v>
      </c>
    </row>
    <row r="1870" spans="1:2" x14ac:dyDescent="0.3">
      <c r="A1870">
        <v>2</v>
      </c>
      <c r="B1870" s="4">
        <v>24</v>
      </c>
    </row>
    <row r="1871" spans="1:2" x14ac:dyDescent="0.3">
      <c r="A1871">
        <v>4</v>
      </c>
      <c r="B1871" s="4">
        <v>41</v>
      </c>
    </row>
    <row r="1872" spans="1:2" x14ac:dyDescent="0.3">
      <c r="A1872">
        <v>1</v>
      </c>
      <c r="B1872" s="4">
        <v>8</v>
      </c>
    </row>
    <row r="1873" spans="1:2" x14ac:dyDescent="0.3">
      <c r="A1873">
        <v>2</v>
      </c>
      <c r="B1873" s="4">
        <v>12</v>
      </c>
    </row>
    <row r="1874" spans="1:2" x14ac:dyDescent="0.3">
      <c r="A1874">
        <v>1</v>
      </c>
      <c r="B1874" s="4">
        <v>5</v>
      </c>
    </row>
    <row r="1875" spans="1:2" x14ac:dyDescent="0.3">
      <c r="A1875">
        <v>1</v>
      </c>
      <c r="B1875" s="4">
        <v>5</v>
      </c>
    </row>
    <row r="1876" spans="1:2" x14ac:dyDescent="0.3">
      <c r="A1876">
        <v>2</v>
      </c>
      <c r="B1876" s="4">
        <v>19</v>
      </c>
    </row>
    <row r="1877" spans="1:2" x14ac:dyDescent="0.3">
      <c r="A1877">
        <v>2</v>
      </c>
      <c r="B1877" s="4">
        <v>22</v>
      </c>
    </row>
    <row r="1878" spans="1:2" x14ac:dyDescent="0.3">
      <c r="A1878">
        <v>2</v>
      </c>
      <c r="B1878" s="4">
        <v>11</v>
      </c>
    </row>
    <row r="1879" spans="1:2" x14ac:dyDescent="0.3">
      <c r="A1879">
        <v>1</v>
      </c>
      <c r="B1879" s="4">
        <v>11</v>
      </c>
    </row>
    <row r="1880" spans="1:2" x14ac:dyDescent="0.3">
      <c r="A1880">
        <v>2</v>
      </c>
      <c r="B1880" s="4">
        <v>44</v>
      </c>
    </row>
    <row r="1881" spans="1:2" x14ac:dyDescent="0.3">
      <c r="A1881">
        <v>4</v>
      </c>
      <c r="B1881" s="4">
        <v>24</v>
      </c>
    </row>
    <row r="1882" spans="1:2" x14ac:dyDescent="0.3">
      <c r="A1882">
        <v>2</v>
      </c>
      <c r="B1882" s="4">
        <v>19</v>
      </c>
    </row>
    <row r="1883" spans="1:2" x14ac:dyDescent="0.3">
      <c r="A1883">
        <v>2</v>
      </c>
      <c r="B1883" s="4">
        <v>38</v>
      </c>
    </row>
    <row r="1884" spans="1:2" x14ac:dyDescent="0.3">
      <c r="A1884">
        <v>2</v>
      </c>
      <c r="B1884" s="4">
        <v>18</v>
      </c>
    </row>
    <row r="1885" spans="1:2" x14ac:dyDescent="0.3">
      <c r="A1885">
        <v>2</v>
      </c>
      <c r="B1885" s="4">
        <v>18</v>
      </c>
    </row>
    <row r="1886" spans="1:2" x14ac:dyDescent="0.3">
      <c r="A1886">
        <v>1</v>
      </c>
      <c r="B1886" s="4">
        <v>4</v>
      </c>
    </row>
    <row r="1887" spans="1:2" x14ac:dyDescent="0.3">
      <c r="A1887">
        <v>1</v>
      </c>
      <c r="B1887" s="4">
        <v>1</v>
      </c>
    </row>
    <row r="1888" spans="1:2" x14ac:dyDescent="0.3">
      <c r="A1888">
        <v>1</v>
      </c>
      <c r="B1888" s="4">
        <v>6</v>
      </c>
    </row>
    <row r="1889" spans="1:2" x14ac:dyDescent="0.3">
      <c r="A1889">
        <v>2</v>
      </c>
      <c r="B1889" s="4">
        <v>14</v>
      </c>
    </row>
    <row r="1890" spans="1:2" x14ac:dyDescent="0.3">
      <c r="A1890">
        <v>1</v>
      </c>
      <c r="B1890" s="4">
        <v>19</v>
      </c>
    </row>
    <row r="1891" spans="1:2" x14ac:dyDescent="0.3">
      <c r="A1891">
        <v>2</v>
      </c>
      <c r="B1891" s="4">
        <v>1</v>
      </c>
    </row>
    <row r="1892" spans="1:2" x14ac:dyDescent="0.3">
      <c r="A1892">
        <v>2</v>
      </c>
      <c r="B1892" s="4">
        <v>1</v>
      </c>
    </row>
    <row r="1893" spans="1:2" x14ac:dyDescent="0.3">
      <c r="A1893">
        <v>2</v>
      </c>
      <c r="B1893" s="4">
        <v>3</v>
      </c>
    </row>
    <row r="1894" spans="1:2" x14ac:dyDescent="0.3">
      <c r="A1894">
        <v>2</v>
      </c>
      <c r="B1894" s="4">
        <v>53</v>
      </c>
    </row>
    <row r="1895" spans="1:2" x14ac:dyDescent="0.3">
      <c r="A1895">
        <v>1</v>
      </c>
      <c r="B1895" s="4">
        <v>30</v>
      </c>
    </row>
    <row r="1896" spans="1:2" x14ac:dyDescent="0.3">
      <c r="A1896">
        <v>5</v>
      </c>
      <c r="B1896" s="4">
        <v>39</v>
      </c>
    </row>
    <row r="1897" spans="1:2" x14ac:dyDescent="0.3">
      <c r="A1897">
        <v>2</v>
      </c>
      <c r="B1897" s="4">
        <v>12</v>
      </c>
    </row>
    <row r="1898" spans="1:2" x14ac:dyDescent="0.3">
      <c r="A1898">
        <v>1</v>
      </c>
      <c r="B1898" s="4">
        <v>13</v>
      </c>
    </row>
    <row r="1899" spans="1:2" x14ac:dyDescent="0.3">
      <c r="A1899">
        <v>2</v>
      </c>
      <c r="B1899" s="4">
        <v>11</v>
      </c>
    </row>
    <row r="1900" spans="1:2" x14ac:dyDescent="0.3">
      <c r="A1900">
        <v>1</v>
      </c>
      <c r="B1900" s="4">
        <v>14</v>
      </c>
    </row>
    <row r="1901" spans="1:2" x14ac:dyDescent="0.3">
      <c r="A1901">
        <v>3</v>
      </c>
      <c r="B1901" s="4">
        <v>8</v>
      </c>
    </row>
    <row r="1902" spans="1:2" x14ac:dyDescent="0.3">
      <c r="A1902">
        <v>2</v>
      </c>
      <c r="B1902" s="4">
        <v>0</v>
      </c>
    </row>
    <row r="1903" spans="1:2" x14ac:dyDescent="0.3">
      <c r="A1903">
        <v>6</v>
      </c>
      <c r="B1903" s="4">
        <v>152</v>
      </c>
    </row>
    <row r="1904" spans="1:2" x14ac:dyDescent="0.3">
      <c r="A1904">
        <v>1</v>
      </c>
      <c r="B1904" s="4">
        <v>6</v>
      </c>
    </row>
    <row r="1905" spans="1:2" x14ac:dyDescent="0.3">
      <c r="A1905">
        <v>5</v>
      </c>
      <c r="B1905" s="4">
        <v>50</v>
      </c>
    </row>
    <row r="1906" spans="1:2" x14ac:dyDescent="0.3">
      <c r="A1906">
        <v>0</v>
      </c>
      <c r="B1906" s="4">
        <v>9</v>
      </c>
    </row>
    <row r="1907" spans="1:2" x14ac:dyDescent="0.3">
      <c r="A1907">
        <v>2</v>
      </c>
      <c r="B1907" s="4">
        <v>37</v>
      </c>
    </row>
    <row r="1908" spans="1:2" x14ac:dyDescent="0.3">
      <c r="A1908">
        <v>4</v>
      </c>
      <c r="B1908" s="4">
        <v>43</v>
      </c>
    </row>
    <row r="1909" spans="1:2" x14ac:dyDescent="0.3">
      <c r="A1909">
        <v>1</v>
      </c>
      <c r="B1909" s="4">
        <v>22</v>
      </c>
    </row>
    <row r="1910" spans="1:2" x14ac:dyDescent="0.3">
      <c r="A1910">
        <v>2</v>
      </c>
      <c r="B1910" s="4">
        <v>6</v>
      </c>
    </row>
    <row r="1911" spans="1:2" x14ac:dyDescent="0.3">
      <c r="A1911">
        <v>2</v>
      </c>
      <c r="B1911" s="4">
        <v>3</v>
      </c>
    </row>
    <row r="1912" spans="1:2" x14ac:dyDescent="0.3">
      <c r="A1912">
        <v>3</v>
      </c>
      <c r="B1912" s="4">
        <v>37</v>
      </c>
    </row>
    <row r="1913" spans="1:2" x14ac:dyDescent="0.3">
      <c r="A1913">
        <v>2</v>
      </c>
      <c r="B1913" s="4">
        <v>30</v>
      </c>
    </row>
    <row r="1914" spans="1:2" x14ac:dyDescent="0.3">
      <c r="A1914">
        <v>2</v>
      </c>
      <c r="B1914" s="4">
        <v>19</v>
      </c>
    </row>
    <row r="1915" spans="1:2" x14ac:dyDescent="0.3">
      <c r="A1915">
        <v>1</v>
      </c>
      <c r="B1915" s="4">
        <v>13</v>
      </c>
    </row>
    <row r="1916" spans="1:2" x14ac:dyDescent="0.3">
      <c r="A1916">
        <v>1</v>
      </c>
      <c r="B1916" s="4">
        <v>1</v>
      </c>
    </row>
    <row r="1917" spans="1:2" x14ac:dyDescent="0.3">
      <c r="A1917">
        <v>1</v>
      </c>
      <c r="B1917" s="4">
        <v>7</v>
      </c>
    </row>
    <row r="1918" spans="1:2" x14ac:dyDescent="0.3">
      <c r="A1918">
        <v>1</v>
      </c>
      <c r="B1918" s="4">
        <v>17</v>
      </c>
    </row>
    <row r="1919" spans="1:2" x14ac:dyDescent="0.3">
      <c r="A1919">
        <v>2</v>
      </c>
      <c r="B1919" s="4">
        <v>12</v>
      </c>
    </row>
    <row r="1920" spans="1:2" x14ac:dyDescent="0.3">
      <c r="A1920">
        <v>1</v>
      </c>
      <c r="B1920" s="4">
        <v>12</v>
      </c>
    </row>
    <row r="1921" spans="1:2" x14ac:dyDescent="0.3">
      <c r="A1921">
        <v>1</v>
      </c>
      <c r="B1921" s="4">
        <v>12</v>
      </c>
    </row>
    <row r="1922" spans="1:2" x14ac:dyDescent="0.3">
      <c r="A1922">
        <v>2</v>
      </c>
      <c r="B1922" s="4">
        <v>8</v>
      </c>
    </row>
    <row r="1923" spans="1:2" x14ac:dyDescent="0.3">
      <c r="A1923">
        <v>3</v>
      </c>
      <c r="B1923" s="4">
        <v>1</v>
      </c>
    </row>
    <row r="1924" spans="1:2" x14ac:dyDescent="0.3">
      <c r="A1924">
        <v>4</v>
      </c>
      <c r="B1924" s="4">
        <v>7</v>
      </c>
    </row>
    <row r="1925" spans="1:2" x14ac:dyDescent="0.3">
      <c r="A1925">
        <v>1</v>
      </c>
      <c r="B1925" s="4">
        <v>4</v>
      </c>
    </row>
    <row r="1926" spans="1:2" x14ac:dyDescent="0.3">
      <c r="A1926">
        <v>1</v>
      </c>
      <c r="B1926" s="4">
        <v>9</v>
      </c>
    </row>
    <row r="1927" spans="1:2" x14ac:dyDescent="0.3">
      <c r="A1927">
        <v>1</v>
      </c>
      <c r="B1927" s="4">
        <v>9</v>
      </c>
    </row>
    <row r="1928" spans="1:2" x14ac:dyDescent="0.3">
      <c r="A1928">
        <v>1</v>
      </c>
      <c r="B1928" s="4">
        <v>6</v>
      </c>
    </row>
    <row r="1929" spans="1:2" x14ac:dyDescent="0.3">
      <c r="A1929">
        <v>3</v>
      </c>
      <c r="B1929" s="4">
        <v>101</v>
      </c>
    </row>
    <row r="1930" spans="1:2" x14ac:dyDescent="0.3">
      <c r="A1930">
        <v>1</v>
      </c>
      <c r="B1930" s="4">
        <v>3</v>
      </c>
    </row>
    <row r="1931" spans="1:2" x14ac:dyDescent="0.3">
      <c r="A1931">
        <v>1</v>
      </c>
      <c r="B1931" s="4">
        <v>0</v>
      </c>
    </row>
    <row r="1932" spans="1:2" x14ac:dyDescent="0.3">
      <c r="A1932">
        <v>2</v>
      </c>
      <c r="B1932" s="4">
        <v>31</v>
      </c>
    </row>
    <row r="1933" spans="1:2" x14ac:dyDescent="0.3">
      <c r="A1933">
        <v>0</v>
      </c>
      <c r="B1933" s="4">
        <v>5</v>
      </c>
    </row>
    <row r="1934" spans="1:2" x14ac:dyDescent="0.3">
      <c r="A1934">
        <v>2</v>
      </c>
      <c r="B1934" s="4">
        <v>25</v>
      </c>
    </row>
    <row r="1935" spans="1:2" x14ac:dyDescent="0.3">
      <c r="A1935">
        <v>1</v>
      </c>
      <c r="B1935" s="4">
        <v>1</v>
      </c>
    </row>
    <row r="1936" spans="1:2" x14ac:dyDescent="0.3">
      <c r="A1936">
        <v>2</v>
      </c>
      <c r="B1936" s="4">
        <v>11</v>
      </c>
    </row>
    <row r="1937" spans="1:2" x14ac:dyDescent="0.3">
      <c r="A1937">
        <v>2</v>
      </c>
      <c r="B1937" s="4">
        <v>13</v>
      </c>
    </row>
    <row r="1938" spans="1:2" x14ac:dyDescent="0.3">
      <c r="A1938">
        <v>1</v>
      </c>
      <c r="B1938" s="4">
        <v>10</v>
      </c>
    </row>
    <row r="1939" spans="1:2" x14ac:dyDescent="0.3">
      <c r="A1939">
        <v>2</v>
      </c>
      <c r="B1939" s="4">
        <v>20</v>
      </c>
    </row>
    <row r="1940" spans="1:2" x14ac:dyDescent="0.3">
      <c r="A1940">
        <v>3</v>
      </c>
      <c r="B1940" s="4">
        <v>45</v>
      </c>
    </row>
    <row r="1941" spans="1:2" x14ac:dyDescent="0.3">
      <c r="A1941">
        <v>3</v>
      </c>
      <c r="B1941" s="4">
        <v>45</v>
      </c>
    </row>
    <row r="1942" spans="1:2" x14ac:dyDescent="0.3">
      <c r="A1942">
        <v>2</v>
      </c>
      <c r="B1942" s="4">
        <v>2</v>
      </c>
    </row>
    <row r="1943" spans="1:2" x14ac:dyDescent="0.3">
      <c r="A1943">
        <v>0</v>
      </c>
      <c r="B1943" s="4">
        <v>1</v>
      </c>
    </row>
    <row r="1944" spans="1:2" x14ac:dyDescent="0.3">
      <c r="A1944">
        <v>1</v>
      </c>
      <c r="B1944" s="4">
        <v>4</v>
      </c>
    </row>
    <row r="1945" spans="1:2" x14ac:dyDescent="0.3">
      <c r="A1945">
        <v>2</v>
      </c>
      <c r="B1945" s="4">
        <v>15</v>
      </c>
    </row>
    <row r="1946" spans="1:2" x14ac:dyDescent="0.3">
      <c r="A1946">
        <v>1</v>
      </c>
      <c r="B1946" s="4">
        <v>2</v>
      </c>
    </row>
    <row r="1947" spans="1:2" x14ac:dyDescent="0.3">
      <c r="A1947">
        <v>2</v>
      </c>
      <c r="B1947" s="4">
        <v>4</v>
      </c>
    </row>
    <row r="1948" spans="1:2" x14ac:dyDescent="0.3">
      <c r="A1948">
        <v>1</v>
      </c>
      <c r="B1948" s="4">
        <v>5</v>
      </c>
    </row>
    <row r="1949" spans="1:2" x14ac:dyDescent="0.3">
      <c r="A1949">
        <v>1</v>
      </c>
      <c r="B1949" s="4">
        <v>11</v>
      </c>
    </row>
    <row r="1950" spans="1:2" x14ac:dyDescent="0.3">
      <c r="A1950">
        <v>2</v>
      </c>
      <c r="B1950" s="4">
        <v>15</v>
      </c>
    </row>
    <row r="1951" spans="1:2" x14ac:dyDescent="0.3">
      <c r="A1951">
        <v>2</v>
      </c>
      <c r="B1951" s="4">
        <v>15</v>
      </c>
    </row>
    <row r="1952" spans="1:2" x14ac:dyDescent="0.3">
      <c r="A1952">
        <v>3</v>
      </c>
      <c r="B1952" s="4">
        <v>22</v>
      </c>
    </row>
    <row r="1953" spans="1:2" x14ac:dyDescent="0.3">
      <c r="A1953">
        <v>2</v>
      </c>
      <c r="B1953" s="4">
        <v>2</v>
      </c>
    </row>
    <row r="1954" spans="1:2" x14ac:dyDescent="0.3">
      <c r="A1954">
        <v>1</v>
      </c>
      <c r="B1954" s="4">
        <v>4</v>
      </c>
    </row>
    <row r="1955" spans="1:2" x14ac:dyDescent="0.3">
      <c r="A1955">
        <v>1</v>
      </c>
      <c r="B1955" s="4">
        <v>6</v>
      </c>
    </row>
    <row r="1956" spans="1:2" x14ac:dyDescent="0.3">
      <c r="A1956">
        <v>2</v>
      </c>
      <c r="B1956" s="4">
        <v>9</v>
      </c>
    </row>
    <row r="1957" spans="1:2" x14ac:dyDescent="0.3">
      <c r="A1957">
        <v>0</v>
      </c>
      <c r="B1957" s="4">
        <v>5</v>
      </c>
    </row>
    <row r="1958" spans="1:2" x14ac:dyDescent="0.3">
      <c r="A1958">
        <v>2</v>
      </c>
      <c r="B1958" s="4">
        <v>8</v>
      </c>
    </row>
    <row r="1959" spans="1:2" x14ac:dyDescent="0.3">
      <c r="A1959">
        <v>1</v>
      </c>
      <c r="B1959" s="4">
        <v>1</v>
      </c>
    </row>
    <row r="1960" spans="1:2" x14ac:dyDescent="0.3">
      <c r="A1960">
        <v>1</v>
      </c>
      <c r="B1960" s="4">
        <v>1</v>
      </c>
    </row>
    <row r="1961" spans="1:2" x14ac:dyDescent="0.3">
      <c r="A1961">
        <v>2</v>
      </c>
      <c r="B1961" s="4">
        <v>32</v>
      </c>
    </row>
    <row r="1962" spans="1:2" x14ac:dyDescent="0.3">
      <c r="A1962">
        <v>3</v>
      </c>
      <c r="B1962" s="4">
        <v>40</v>
      </c>
    </row>
    <row r="1963" spans="1:2" x14ac:dyDescent="0.3">
      <c r="A1963">
        <v>3</v>
      </c>
      <c r="B1963" s="4">
        <v>40</v>
      </c>
    </row>
    <row r="1964" spans="1:2" x14ac:dyDescent="0.3">
      <c r="A1964">
        <v>1</v>
      </c>
      <c r="B1964" s="4">
        <v>1</v>
      </c>
    </row>
    <row r="1965" spans="1:2" x14ac:dyDescent="0.3">
      <c r="A1965">
        <v>1</v>
      </c>
      <c r="B1965" s="4">
        <v>2</v>
      </c>
    </row>
    <row r="1966" spans="1:2" x14ac:dyDescent="0.3">
      <c r="A1966">
        <v>1</v>
      </c>
      <c r="B1966" s="4">
        <v>19</v>
      </c>
    </row>
    <row r="1967" spans="1:2" x14ac:dyDescent="0.3">
      <c r="A1967">
        <v>3</v>
      </c>
      <c r="B1967" s="4">
        <v>1</v>
      </c>
    </row>
    <row r="1968" spans="1:2" x14ac:dyDescent="0.3">
      <c r="A1968">
        <v>1</v>
      </c>
      <c r="B1968" s="4">
        <v>15</v>
      </c>
    </row>
    <row r="1969" spans="1:2" x14ac:dyDescent="0.3">
      <c r="A1969">
        <v>1</v>
      </c>
      <c r="B1969" s="4">
        <v>15</v>
      </c>
    </row>
    <row r="1970" spans="1:2" x14ac:dyDescent="0.3">
      <c r="A1970">
        <v>1</v>
      </c>
      <c r="B1970" s="4">
        <v>10</v>
      </c>
    </row>
    <row r="1971" spans="1:2" x14ac:dyDescent="0.3">
      <c r="A1971">
        <v>1</v>
      </c>
      <c r="B1971" s="4">
        <v>1</v>
      </c>
    </row>
    <row r="1972" spans="1:2" x14ac:dyDescent="0.3">
      <c r="A1972">
        <v>1</v>
      </c>
      <c r="B1972" s="4">
        <v>4</v>
      </c>
    </row>
    <row r="1973" spans="1:2" x14ac:dyDescent="0.3">
      <c r="A1973">
        <v>1</v>
      </c>
      <c r="B1973" s="4">
        <v>4</v>
      </c>
    </row>
    <row r="1974" spans="1:2" x14ac:dyDescent="0.3">
      <c r="A1974">
        <v>2</v>
      </c>
      <c r="B1974" s="4">
        <v>2</v>
      </c>
    </row>
    <row r="1975" spans="1:2" x14ac:dyDescent="0.3">
      <c r="A1975">
        <v>1</v>
      </c>
      <c r="B1975" s="4">
        <v>2</v>
      </c>
    </row>
    <row r="1976" spans="1:2" x14ac:dyDescent="0.3">
      <c r="A1976">
        <v>0</v>
      </c>
      <c r="B1976" s="4">
        <v>3</v>
      </c>
    </row>
    <row r="1977" spans="1:2" x14ac:dyDescent="0.3">
      <c r="A1977">
        <v>1</v>
      </c>
      <c r="B1977" s="4">
        <v>1</v>
      </c>
    </row>
    <row r="1978" spans="1:2" x14ac:dyDescent="0.3">
      <c r="A1978">
        <v>1</v>
      </c>
      <c r="B1978" s="4">
        <v>1</v>
      </c>
    </row>
    <row r="1979" spans="1:2" x14ac:dyDescent="0.3">
      <c r="A1979">
        <v>3</v>
      </c>
      <c r="B1979" s="4">
        <v>6</v>
      </c>
    </row>
    <row r="1980" spans="1:2" x14ac:dyDescent="0.3">
      <c r="A1980">
        <v>3</v>
      </c>
      <c r="B1980" s="4">
        <v>10</v>
      </c>
    </row>
    <row r="1981" spans="1:2" x14ac:dyDescent="0.3">
      <c r="A1981">
        <v>2</v>
      </c>
      <c r="B1981" s="4">
        <v>8</v>
      </c>
    </row>
    <row r="1982" spans="1:2" x14ac:dyDescent="0.3">
      <c r="A1982">
        <v>1</v>
      </c>
      <c r="B1982" s="4">
        <v>5</v>
      </c>
    </row>
    <row r="1983" spans="1:2" x14ac:dyDescent="0.3">
      <c r="A1983">
        <v>2</v>
      </c>
      <c r="B1983" s="4">
        <v>20</v>
      </c>
    </row>
    <row r="1984" spans="1:2" x14ac:dyDescent="0.3">
      <c r="A1984">
        <v>1</v>
      </c>
      <c r="B1984" s="4">
        <v>1</v>
      </c>
    </row>
    <row r="1985" spans="1:2" x14ac:dyDescent="0.3">
      <c r="A1985">
        <v>1</v>
      </c>
      <c r="B1985" s="4">
        <v>1</v>
      </c>
    </row>
    <row r="1986" spans="1:2" x14ac:dyDescent="0.3">
      <c r="A1986">
        <v>4</v>
      </c>
      <c r="B1986" s="4">
        <v>28</v>
      </c>
    </row>
    <row r="1987" spans="1:2" x14ac:dyDescent="0.3">
      <c r="A1987">
        <v>3</v>
      </c>
      <c r="B1987" s="4">
        <v>4</v>
      </c>
    </row>
    <row r="1988" spans="1:2" x14ac:dyDescent="0.3">
      <c r="A1988">
        <v>2</v>
      </c>
      <c r="B1988" s="4">
        <v>3</v>
      </c>
    </row>
    <row r="1989" spans="1:2" x14ac:dyDescent="0.3">
      <c r="A1989">
        <v>6</v>
      </c>
      <c r="B1989" s="4">
        <v>73</v>
      </c>
    </row>
    <row r="1990" spans="1:2" x14ac:dyDescent="0.3">
      <c r="A1990">
        <v>1</v>
      </c>
      <c r="B1990" s="4">
        <v>2</v>
      </c>
    </row>
    <row r="1991" spans="1:2" x14ac:dyDescent="0.3">
      <c r="A1991">
        <v>1</v>
      </c>
      <c r="B1991" s="4">
        <v>1</v>
      </c>
    </row>
    <row r="1992" spans="1:2" x14ac:dyDescent="0.3">
      <c r="A1992">
        <v>4</v>
      </c>
      <c r="B1992" s="4">
        <v>16</v>
      </c>
    </row>
    <row r="1993" spans="1:2" x14ac:dyDescent="0.3">
      <c r="A1993">
        <v>1</v>
      </c>
      <c r="B1993" s="4">
        <v>8</v>
      </c>
    </row>
    <row r="1994" spans="1:2" x14ac:dyDescent="0.3">
      <c r="A1994">
        <v>1</v>
      </c>
      <c r="B1994" s="4">
        <v>7</v>
      </c>
    </row>
    <row r="1995" spans="1:2" x14ac:dyDescent="0.3">
      <c r="A1995">
        <v>1</v>
      </c>
      <c r="B1995" s="4">
        <v>4</v>
      </c>
    </row>
    <row r="1996" spans="1:2" x14ac:dyDescent="0.3">
      <c r="A1996">
        <v>1</v>
      </c>
      <c r="B1996" s="4">
        <v>9</v>
      </c>
    </row>
    <row r="1997" spans="1:2" x14ac:dyDescent="0.3">
      <c r="A1997">
        <v>2</v>
      </c>
      <c r="B1997" s="4">
        <v>14</v>
      </c>
    </row>
    <row r="1998" spans="1:2" x14ac:dyDescent="0.3">
      <c r="A1998">
        <v>3</v>
      </c>
      <c r="B1998" s="4">
        <v>14</v>
      </c>
    </row>
    <row r="1999" spans="1:2" x14ac:dyDescent="0.3">
      <c r="A1999">
        <v>2</v>
      </c>
      <c r="B1999" s="4">
        <v>2</v>
      </c>
    </row>
    <row r="2000" spans="1:2" x14ac:dyDescent="0.3">
      <c r="A2000">
        <v>2</v>
      </c>
      <c r="B2000" s="4">
        <v>16</v>
      </c>
    </row>
    <row r="2001" spans="1:2" x14ac:dyDescent="0.3">
      <c r="A2001">
        <v>1</v>
      </c>
      <c r="B2001" s="4">
        <v>1</v>
      </c>
    </row>
    <row r="2002" spans="1:2" x14ac:dyDescent="0.3">
      <c r="A2002">
        <v>1</v>
      </c>
      <c r="B2002" s="4">
        <v>22</v>
      </c>
    </row>
    <row r="2003" spans="1:2" x14ac:dyDescent="0.3">
      <c r="A2003">
        <v>2</v>
      </c>
      <c r="B2003" s="4">
        <v>6</v>
      </c>
    </row>
    <row r="2004" spans="1:2" x14ac:dyDescent="0.3">
      <c r="A2004">
        <v>2</v>
      </c>
      <c r="B2004" s="4">
        <v>5</v>
      </c>
    </row>
    <row r="2005" spans="1:2" x14ac:dyDescent="0.3">
      <c r="A2005">
        <v>3</v>
      </c>
      <c r="B2005" s="4">
        <v>6</v>
      </c>
    </row>
    <row r="2006" spans="1:2" x14ac:dyDescent="0.3">
      <c r="A2006">
        <v>1</v>
      </c>
      <c r="B2006" s="4">
        <v>18</v>
      </c>
    </row>
    <row r="2007" spans="1:2" x14ac:dyDescent="0.3">
      <c r="A2007">
        <v>3</v>
      </c>
      <c r="B2007" s="4">
        <v>27</v>
      </c>
    </row>
    <row r="2008" spans="1:2" x14ac:dyDescent="0.3">
      <c r="A2008">
        <v>3</v>
      </c>
      <c r="B2008" s="4">
        <v>4</v>
      </c>
    </row>
    <row r="2009" spans="1:2" x14ac:dyDescent="0.3">
      <c r="A2009">
        <v>3</v>
      </c>
      <c r="B2009" s="4">
        <v>25</v>
      </c>
    </row>
    <row r="2010" spans="1:2" x14ac:dyDescent="0.3">
      <c r="A2010">
        <v>2</v>
      </c>
      <c r="B2010" s="4">
        <v>4</v>
      </c>
    </row>
    <row r="2011" spans="1:2" x14ac:dyDescent="0.3">
      <c r="A2011">
        <v>0</v>
      </c>
      <c r="B2011" s="4">
        <v>6</v>
      </c>
    </row>
    <row r="2012" spans="1:2" x14ac:dyDescent="0.3">
      <c r="A2012">
        <v>1</v>
      </c>
      <c r="B2012" s="4">
        <v>9</v>
      </c>
    </row>
    <row r="2013" spans="1:2" x14ac:dyDescent="0.3">
      <c r="A2013">
        <v>3</v>
      </c>
      <c r="B2013" s="4">
        <v>28</v>
      </c>
    </row>
    <row r="2014" spans="1:2" x14ac:dyDescent="0.3">
      <c r="A2014">
        <v>3</v>
      </c>
      <c r="B2014" s="4">
        <v>38</v>
      </c>
    </row>
    <row r="2015" spans="1:2" x14ac:dyDescent="0.3">
      <c r="A2015">
        <v>1</v>
      </c>
      <c r="B2015" s="4">
        <v>2</v>
      </c>
    </row>
    <row r="2016" spans="1:2" x14ac:dyDescent="0.3">
      <c r="A2016">
        <v>5</v>
      </c>
      <c r="B2016" s="4">
        <v>104</v>
      </c>
    </row>
    <row r="2017" spans="1:2" x14ac:dyDescent="0.3">
      <c r="A2017">
        <v>3</v>
      </c>
      <c r="B2017" s="4">
        <v>5</v>
      </c>
    </row>
    <row r="2018" spans="1:2" x14ac:dyDescent="0.3">
      <c r="A2018">
        <v>1</v>
      </c>
      <c r="B2018" s="4">
        <v>0</v>
      </c>
    </row>
    <row r="2019" spans="1:2" x14ac:dyDescent="0.3">
      <c r="A2019">
        <v>1</v>
      </c>
      <c r="B2019" s="4">
        <v>19</v>
      </c>
    </row>
    <row r="2020" spans="1:2" x14ac:dyDescent="0.3">
      <c r="A2020">
        <v>3</v>
      </c>
      <c r="B2020" s="4">
        <v>53</v>
      </c>
    </row>
    <row r="2021" spans="1:2" x14ac:dyDescent="0.3">
      <c r="A2021">
        <v>2</v>
      </c>
      <c r="B2021" s="4">
        <v>13</v>
      </c>
    </row>
    <row r="2022" spans="1:2" x14ac:dyDescent="0.3">
      <c r="A2022">
        <v>1</v>
      </c>
      <c r="B2022" s="4">
        <v>8</v>
      </c>
    </row>
    <row r="2023" spans="1:2" x14ac:dyDescent="0.3">
      <c r="A2023">
        <v>2</v>
      </c>
      <c r="B2023" s="4">
        <v>4</v>
      </c>
    </row>
    <row r="2024" spans="1:2" x14ac:dyDescent="0.3">
      <c r="A2024">
        <v>2</v>
      </c>
      <c r="B2024" s="4">
        <v>35</v>
      </c>
    </row>
    <row r="2025" spans="1:2" x14ac:dyDescent="0.3">
      <c r="A2025">
        <v>3</v>
      </c>
      <c r="B2025" s="4">
        <v>16</v>
      </c>
    </row>
    <row r="2026" spans="1:2" x14ac:dyDescent="0.3">
      <c r="A2026">
        <v>3</v>
      </c>
      <c r="B2026" s="4">
        <v>19</v>
      </c>
    </row>
    <row r="2027" spans="1:2" x14ac:dyDescent="0.3">
      <c r="A2027">
        <v>2</v>
      </c>
      <c r="B2027" s="4">
        <v>14</v>
      </c>
    </row>
    <row r="2028" spans="1:2" x14ac:dyDescent="0.3">
      <c r="A2028">
        <v>2</v>
      </c>
      <c r="B2028" s="4">
        <v>14</v>
      </c>
    </row>
    <row r="2029" spans="1:2" x14ac:dyDescent="0.3">
      <c r="A2029">
        <v>1</v>
      </c>
      <c r="B2029" s="4">
        <v>5</v>
      </c>
    </row>
    <row r="2030" spans="1:2" x14ac:dyDescent="0.3">
      <c r="A2030">
        <v>1</v>
      </c>
      <c r="B2030" s="4">
        <v>5</v>
      </c>
    </row>
    <row r="2031" spans="1:2" x14ac:dyDescent="0.3">
      <c r="A2031">
        <v>1</v>
      </c>
      <c r="B2031" s="4">
        <v>2</v>
      </c>
    </row>
    <row r="2032" spans="1:2" x14ac:dyDescent="0.3">
      <c r="A2032">
        <v>2</v>
      </c>
      <c r="B2032" s="4">
        <v>10</v>
      </c>
    </row>
    <row r="2033" spans="1:2" x14ac:dyDescent="0.3">
      <c r="A2033">
        <v>4</v>
      </c>
      <c r="B2033" s="4">
        <v>16</v>
      </c>
    </row>
    <row r="2034" spans="1:2" x14ac:dyDescent="0.3">
      <c r="A2034">
        <v>2</v>
      </c>
      <c r="B2034" s="4">
        <v>2</v>
      </c>
    </row>
    <row r="2035" spans="1:2" x14ac:dyDescent="0.3">
      <c r="A2035">
        <v>2</v>
      </c>
      <c r="B2035" s="4">
        <v>2</v>
      </c>
    </row>
    <row r="2036" spans="1:2" x14ac:dyDescent="0.3">
      <c r="A2036">
        <v>1</v>
      </c>
      <c r="B2036" s="4">
        <v>3</v>
      </c>
    </row>
    <row r="2037" spans="1:2" x14ac:dyDescent="0.3">
      <c r="A2037">
        <v>2</v>
      </c>
      <c r="B2037" s="4">
        <v>25</v>
      </c>
    </row>
    <row r="2038" spans="1:2" x14ac:dyDescent="0.3">
      <c r="A2038">
        <v>2</v>
      </c>
      <c r="B2038" s="4">
        <v>25</v>
      </c>
    </row>
    <row r="2039" spans="1:2" x14ac:dyDescent="0.3">
      <c r="A2039">
        <v>2</v>
      </c>
      <c r="B2039" s="4">
        <v>27</v>
      </c>
    </row>
    <row r="2040" spans="1:2" x14ac:dyDescent="0.3">
      <c r="A2040">
        <v>2</v>
      </c>
      <c r="B2040" s="4">
        <v>11</v>
      </c>
    </row>
    <row r="2041" spans="1:2" x14ac:dyDescent="0.3">
      <c r="A2041">
        <v>10</v>
      </c>
      <c r="B2041" s="4">
        <v>68</v>
      </c>
    </row>
    <row r="2042" spans="1:2" x14ac:dyDescent="0.3">
      <c r="A2042">
        <v>2</v>
      </c>
      <c r="B2042" s="4">
        <v>3</v>
      </c>
    </row>
    <row r="2043" spans="1:2" x14ac:dyDescent="0.3">
      <c r="A2043">
        <v>2</v>
      </c>
      <c r="B2043" s="4">
        <v>4</v>
      </c>
    </row>
    <row r="2044" spans="1:2" x14ac:dyDescent="0.3">
      <c r="A2044">
        <v>3</v>
      </c>
      <c r="B2044" s="4">
        <v>30</v>
      </c>
    </row>
    <row r="2045" spans="1:2" x14ac:dyDescent="0.3">
      <c r="A2045">
        <v>3</v>
      </c>
      <c r="B2045" s="4">
        <v>30</v>
      </c>
    </row>
    <row r="2046" spans="1:2" x14ac:dyDescent="0.3">
      <c r="A2046">
        <v>1</v>
      </c>
      <c r="B2046" s="4">
        <v>0</v>
      </c>
    </row>
    <row r="2047" spans="1:2" x14ac:dyDescent="0.3">
      <c r="A2047">
        <v>1</v>
      </c>
      <c r="B2047" s="4">
        <v>5</v>
      </c>
    </row>
    <row r="2048" spans="1:2" x14ac:dyDescent="0.3">
      <c r="A2048">
        <v>1</v>
      </c>
      <c r="B2048" s="4">
        <v>3</v>
      </c>
    </row>
    <row r="2049" spans="1:2" x14ac:dyDescent="0.3">
      <c r="A2049">
        <v>1</v>
      </c>
      <c r="B2049" s="4">
        <v>2</v>
      </c>
    </row>
    <row r="2050" spans="1:2" x14ac:dyDescent="0.3">
      <c r="A2050">
        <v>1</v>
      </c>
      <c r="B2050" s="4">
        <v>17</v>
      </c>
    </row>
    <row r="2051" spans="1:2" x14ac:dyDescent="0.3">
      <c r="A2051">
        <v>2</v>
      </c>
      <c r="B2051" s="4">
        <v>5</v>
      </c>
    </row>
    <row r="2052" spans="1:2" x14ac:dyDescent="0.3">
      <c r="A2052">
        <v>1</v>
      </c>
      <c r="B2052" s="4">
        <v>15</v>
      </c>
    </row>
    <row r="2053" spans="1:2" x14ac:dyDescent="0.3">
      <c r="A2053">
        <v>2</v>
      </c>
      <c r="B2053" s="4">
        <v>3</v>
      </c>
    </row>
    <row r="2054" spans="1:2" x14ac:dyDescent="0.3">
      <c r="A2054">
        <v>2</v>
      </c>
      <c r="B2054" s="4">
        <v>5</v>
      </c>
    </row>
    <row r="2055" spans="1:2" x14ac:dyDescent="0.3">
      <c r="A2055">
        <v>2</v>
      </c>
      <c r="B2055" s="4">
        <v>10</v>
      </c>
    </row>
    <row r="2056" spans="1:2" x14ac:dyDescent="0.3">
      <c r="A2056">
        <v>2</v>
      </c>
      <c r="B2056" s="4">
        <v>7</v>
      </c>
    </row>
    <row r="2057" spans="1:2" x14ac:dyDescent="0.3">
      <c r="A2057">
        <v>2</v>
      </c>
      <c r="B2057" s="4">
        <v>11</v>
      </c>
    </row>
    <row r="2058" spans="1:2" x14ac:dyDescent="0.3">
      <c r="A2058">
        <v>0</v>
      </c>
      <c r="B2058" s="4">
        <v>9</v>
      </c>
    </row>
    <row r="2059" spans="1:2" x14ac:dyDescent="0.3">
      <c r="A2059">
        <v>0</v>
      </c>
      <c r="B2059" s="4">
        <v>9</v>
      </c>
    </row>
    <row r="2060" spans="1:2" x14ac:dyDescent="0.3">
      <c r="A2060">
        <v>2</v>
      </c>
      <c r="B2060" s="4">
        <v>5</v>
      </c>
    </row>
    <row r="2061" spans="1:2" x14ac:dyDescent="0.3">
      <c r="A2061">
        <v>2</v>
      </c>
      <c r="B2061" s="4">
        <v>1</v>
      </c>
    </row>
    <row r="2062" spans="1:2" x14ac:dyDescent="0.3">
      <c r="A2062">
        <v>5</v>
      </c>
      <c r="B2062" s="4">
        <v>88</v>
      </c>
    </row>
    <row r="2063" spans="1:2" x14ac:dyDescent="0.3">
      <c r="A2063">
        <v>4</v>
      </c>
      <c r="B2063" s="4">
        <v>7</v>
      </c>
    </row>
    <row r="2064" spans="1:2" x14ac:dyDescent="0.3">
      <c r="A2064">
        <v>1</v>
      </c>
      <c r="B2064" s="4">
        <v>17</v>
      </c>
    </row>
    <row r="2065" spans="1:2" x14ac:dyDescent="0.3">
      <c r="A2065">
        <v>4</v>
      </c>
      <c r="B2065" s="4">
        <v>4</v>
      </c>
    </row>
    <row r="2066" spans="1:2" x14ac:dyDescent="0.3">
      <c r="A2066">
        <v>3</v>
      </c>
      <c r="B2066" s="4">
        <v>14</v>
      </c>
    </row>
    <row r="2067" spans="1:2" x14ac:dyDescent="0.3">
      <c r="A2067">
        <v>3</v>
      </c>
      <c r="B2067" s="4">
        <v>6</v>
      </c>
    </row>
    <row r="2068" spans="1:2" x14ac:dyDescent="0.3">
      <c r="A2068">
        <v>2</v>
      </c>
      <c r="B2068" s="4">
        <v>12</v>
      </c>
    </row>
    <row r="2069" spans="1:2" x14ac:dyDescent="0.3">
      <c r="A2069">
        <v>2</v>
      </c>
      <c r="B2069" s="4">
        <v>5</v>
      </c>
    </row>
    <row r="2070" spans="1:2" x14ac:dyDescent="0.3">
      <c r="A2070">
        <v>2</v>
      </c>
      <c r="B2070" s="4">
        <v>1</v>
      </c>
    </row>
    <row r="2071" spans="1:2" x14ac:dyDescent="0.3">
      <c r="A2071">
        <v>2</v>
      </c>
      <c r="B2071" s="4">
        <v>29</v>
      </c>
    </row>
    <row r="2072" spans="1:2" x14ac:dyDescent="0.3">
      <c r="A2072">
        <v>2</v>
      </c>
      <c r="B2072" s="4">
        <v>1</v>
      </c>
    </row>
    <row r="2073" spans="1:2" x14ac:dyDescent="0.3">
      <c r="A2073">
        <v>3</v>
      </c>
      <c r="B2073" s="4">
        <v>8</v>
      </c>
    </row>
    <row r="2074" spans="1:2" x14ac:dyDescent="0.3">
      <c r="A2074">
        <v>2</v>
      </c>
      <c r="B2074" s="4">
        <v>36</v>
      </c>
    </row>
    <row r="2075" spans="1:2" x14ac:dyDescent="0.3">
      <c r="A2075">
        <v>3</v>
      </c>
      <c r="B2075" s="4">
        <v>2</v>
      </c>
    </row>
    <row r="2076" spans="1:2" x14ac:dyDescent="0.3">
      <c r="A2076">
        <v>2</v>
      </c>
      <c r="B2076" s="4">
        <v>18</v>
      </c>
    </row>
    <row r="2077" spans="1:2" x14ac:dyDescent="0.3">
      <c r="A2077">
        <v>1</v>
      </c>
      <c r="B2077" s="4">
        <v>2</v>
      </c>
    </row>
    <row r="2078" spans="1:2" x14ac:dyDescent="0.3">
      <c r="A2078">
        <v>1</v>
      </c>
      <c r="B2078" s="4">
        <v>2</v>
      </c>
    </row>
    <row r="2079" spans="1:2" x14ac:dyDescent="0.3">
      <c r="A2079">
        <v>2</v>
      </c>
      <c r="B2079" s="4">
        <v>13</v>
      </c>
    </row>
    <row r="2080" spans="1:2" x14ac:dyDescent="0.3">
      <c r="A2080">
        <v>1</v>
      </c>
      <c r="B2080" s="4">
        <v>4</v>
      </c>
    </row>
    <row r="2081" spans="1:2" x14ac:dyDescent="0.3">
      <c r="A2081">
        <v>0</v>
      </c>
      <c r="B2081" s="4">
        <v>5</v>
      </c>
    </row>
    <row r="2082" spans="1:2" x14ac:dyDescent="0.3">
      <c r="A2082">
        <v>1</v>
      </c>
      <c r="B2082" s="4">
        <v>5</v>
      </c>
    </row>
    <row r="2083" spans="1:2" x14ac:dyDescent="0.3">
      <c r="A2083">
        <v>2</v>
      </c>
      <c r="B2083" s="4">
        <v>4</v>
      </c>
    </row>
    <row r="2084" spans="1:2" x14ac:dyDescent="0.3">
      <c r="A2084">
        <v>2</v>
      </c>
      <c r="B2084" s="4">
        <v>4</v>
      </c>
    </row>
    <row r="2085" spans="1:2" x14ac:dyDescent="0.3">
      <c r="A2085">
        <v>2</v>
      </c>
      <c r="B2085" s="4">
        <v>0</v>
      </c>
    </row>
    <row r="2086" spans="1:2" x14ac:dyDescent="0.3">
      <c r="A2086">
        <v>1</v>
      </c>
      <c r="B2086" s="4">
        <v>8</v>
      </c>
    </row>
    <row r="2087" spans="1:2" x14ac:dyDescent="0.3">
      <c r="A2087">
        <v>2</v>
      </c>
      <c r="B2087" s="4">
        <v>18</v>
      </c>
    </row>
    <row r="2088" spans="1:2" x14ac:dyDescent="0.3">
      <c r="A2088">
        <v>2</v>
      </c>
      <c r="B2088" s="4">
        <v>18</v>
      </c>
    </row>
    <row r="2089" spans="1:2" x14ac:dyDescent="0.3">
      <c r="A2089">
        <v>1</v>
      </c>
      <c r="B2089" s="4">
        <v>0</v>
      </c>
    </row>
    <row r="2090" spans="1:2" x14ac:dyDescent="0.3">
      <c r="A2090">
        <v>1</v>
      </c>
      <c r="B2090" s="4">
        <v>0</v>
      </c>
    </row>
    <row r="2091" spans="1:2" x14ac:dyDescent="0.3">
      <c r="A2091">
        <v>0</v>
      </c>
      <c r="B2091" s="4">
        <v>3</v>
      </c>
    </row>
    <row r="2092" spans="1:2" x14ac:dyDescent="0.3">
      <c r="A2092">
        <v>0</v>
      </c>
      <c r="B2092" s="4">
        <v>3</v>
      </c>
    </row>
    <row r="2093" spans="1:2" x14ac:dyDescent="0.3">
      <c r="A2093">
        <v>2</v>
      </c>
      <c r="B2093" s="4">
        <v>2</v>
      </c>
    </row>
    <row r="2094" spans="1:2" x14ac:dyDescent="0.3">
      <c r="A2094">
        <v>1</v>
      </c>
      <c r="B2094" s="4">
        <v>7</v>
      </c>
    </row>
    <row r="2095" spans="1:2" x14ac:dyDescent="0.3">
      <c r="A2095">
        <v>2</v>
      </c>
      <c r="B2095" s="4">
        <v>25</v>
      </c>
    </row>
    <row r="2096" spans="1:2" x14ac:dyDescent="0.3">
      <c r="A2096">
        <v>3</v>
      </c>
      <c r="B2096" s="4">
        <v>14</v>
      </c>
    </row>
    <row r="2097" spans="1:2" x14ac:dyDescent="0.3">
      <c r="A2097">
        <v>3</v>
      </c>
      <c r="B2097" s="4">
        <v>14</v>
      </c>
    </row>
    <row r="2098" spans="1:2" x14ac:dyDescent="0.3">
      <c r="A2098">
        <v>1</v>
      </c>
      <c r="B2098" s="4">
        <v>9</v>
      </c>
    </row>
    <row r="2099" spans="1:2" x14ac:dyDescent="0.3">
      <c r="A2099">
        <v>1</v>
      </c>
      <c r="B2099" s="4">
        <v>6</v>
      </c>
    </row>
    <row r="2100" spans="1:2" x14ac:dyDescent="0.3">
      <c r="A2100">
        <v>4</v>
      </c>
      <c r="B2100" s="4">
        <v>16</v>
      </c>
    </row>
    <row r="2101" spans="1:2" x14ac:dyDescent="0.3">
      <c r="A2101">
        <v>4</v>
      </c>
      <c r="B2101" s="4">
        <v>2</v>
      </c>
    </row>
    <row r="2102" spans="1:2" x14ac:dyDescent="0.3">
      <c r="A2102">
        <v>1</v>
      </c>
      <c r="B2102" s="4">
        <v>2</v>
      </c>
    </row>
    <row r="2103" spans="1:2" x14ac:dyDescent="0.3">
      <c r="A2103">
        <v>1</v>
      </c>
      <c r="B2103" s="4">
        <v>2</v>
      </c>
    </row>
    <row r="2104" spans="1:2" x14ac:dyDescent="0.3">
      <c r="A2104">
        <v>4</v>
      </c>
      <c r="B2104" s="4">
        <v>24</v>
      </c>
    </row>
    <row r="2105" spans="1:2" x14ac:dyDescent="0.3">
      <c r="A2105">
        <v>1</v>
      </c>
      <c r="B2105" s="4">
        <v>2</v>
      </c>
    </row>
    <row r="2106" spans="1:2" x14ac:dyDescent="0.3">
      <c r="A2106">
        <v>1</v>
      </c>
      <c r="B2106" s="4">
        <v>6</v>
      </c>
    </row>
    <row r="2107" spans="1:2" x14ac:dyDescent="0.3">
      <c r="A2107">
        <v>1</v>
      </c>
      <c r="B2107" s="4">
        <v>2</v>
      </c>
    </row>
    <row r="2108" spans="1:2" x14ac:dyDescent="0.3">
      <c r="A2108">
        <v>1</v>
      </c>
      <c r="B2108" s="4">
        <v>32</v>
      </c>
    </row>
    <row r="2109" spans="1:2" x14ac:dyDescent="0.3">
      <c r="A2109">
        <v>1</v>
      </c>
      <c r="B2109" s="4">
        <v>32</v>
      </c>
    </row>
    <row r="2110" spans="1:2" x14ac:dyDescent="0.3">
      <c r="A2110">
        <v>1</v>
      </c>
      <c r="B2110" s="4">
        <v>32</v>
      </c>
    </row>
    <row r="2111" spans="1:2" x14ac:dyDescent="0.3">
      <c r="A2111">
        <v>0</v>
      </c>
      <c r="B2111" s="4">
        <v>6</v>
      </c>
    </row>
    <row r="2112" spans="1:2" x14ac:dyDescent="0.3">
      <c r="A2112">
        <v>2</v>
      </c>
      <c r="B2112" s="4">
        <v>4</v>
      </c>
    </row>
    <row r="2113" spans="1:2" x14ac:dyDescent="0.3">
      <c r="A2113">
        <v>3</v>
      </c>
      <c r="B2113" s="4">
        <v>2</v>
      </c>
    </row>
    <row r="2114" spans="1:2" x14ac:dyDescent="0.3">
      <c r="A2114">
        <v>2</v>
      </c>
      <c r="B2114" s="4">
        <v>12</v>
      </c>
    </row>
    <row r="2115" spans="1:2" x14ac:dyDescent="0.3">
      <c r="A2115">
        <v>2</v>
      </c>
      <c r="B2115" s="4">
        <v>12</v>
      </c>
    </row>
    <row r="2116" spans="1:2" x14ac:dyDescent="0.3">
      <c r="A2116">
        <v>1</v>
      </c>
      <c r="B2116" s="4">
        <v>6</v>
      </c>
    </row>
    <row r="2117" spans="1:2" x14ac:dyDescent="0.3">
      <c r="A2117">
        <v>1</v>
      </c>
      <c r="B2117" s="4">
        <v>6</v>
      </c>
    </row>
    <row r="2118" spans="1:2" x14ac:dyDescent="0.3">
      <c r="A2118">
        <v>1</v>
      </c>
      <c r="B2118" s="4">
        <v>6</v>
      </c>
    </row>
    <row r="2119" spans="1:2" x14ac:dyDescent="0.3">
      <c r="A2119">
        <v>2</v>
      </c>
      <c r="B2119" s="4">
        <v>6</v>
      </c>
    </row>
    <row r="2120" spans="1:2" x14ac:dyDescent="0.3">
      <c r="A2120">
        <v>1</v>
      </c>
      <c r="B2120" s="4">
        <v>2</v>
      </c>
    </row>
    <row r="2121" spans="1:2" x14ac:dyDescent="0.3">
      <c r="A2121">
        <v>3</v>
      </c>
      <c r="B2121" s="4">
        <v>7</v>
      </c>
    </row>
    <row r="2122" spans="1:2" x14ac:dyDescent="0.3">
      <c r="A2122">
        <v>3</v>
      </c>
      <c r="B2122" s="4">
        <v>6</v>
      </c>
    </row>
    <row r="2123" spans="1:2" x14ac:dyDescent="0.3">
      <c r="A2123">
        <v>2</v>
      </c>
      <c r="B2123" s="4">
        <v>1</v>
      </c>
    </row>
    <row r="2124" spans="1:2" x14ac:dyDescent="0.3">
      <c r="A2124">
        <v>0</v>
      </c>
      <c r="B2124" s="4">
        <v>1</v>
      </c>
    </row>
    <row r="2125" spans="1:2" x14ac:dyDescent="0.3">
      <c r="A2125">
        <v>2</v>
      </c>
      <c r="B2125" s="4">
        <v>12</v>
      </c>
    </row>
    <row r="2126" spans="1:2" x14ac:dyDescent="0.3">
      <c r="A2126">
        <v>1</v>
      </c>
      <c r="B2126" s="4">
        <v>9</v>
      </c>
    </row>
    <row r="2127" spans="1:2" x14ac:dyDescent="0.3">
      <c r="A2127">
        <v>0</v>
      </c>
      <c r="B2127" s="4">
        <v>3</v>
      </c>
    </row>
    <row r="2128" spans="1:2" x14ac:dyDescent="0.3">
      <c r="A2128">
        <v>1</v>
      </c>
      <c r="B2128" s="4">
        <v>2</v>
      </c>
    </row>
    <row r="2129" spans="1:2" x14ac:dyDescent="0.3">
      <c r="A2129">
        <v>3</v>
      </c>
      <c r="B2129" s="4">
        <v>15</v>
      </c>
    </row>
    <row r="2130" spans="1:2" x14ac:dyDescent="0.3">
      <c r="A2130">
        <v>1</v>
      </c>
      <c r="B2130" s="4">
        <v>0</v>
      </c>
    </row>
    <row r="2131" spans="1:2" x14ac:dyDescent="0.3">
      <c r="A2131">
        <v>3</v>
      </c>
      <c r="B2131" s="4">
        <v>6</v>
      </c>
    </row>
    <row r="2132" spans="1:2" x14ac:dyDescent="0.3">
      <c r="A2132">
        <v>2</v>
      </c>
      <c r="B2132" s="4">
        <v>4</v>
      </c>
    </row>
    <row r="2133" spans="1:2" x14ac:dyDescent="0.3">
      <c r="A2133">
        <v>1</v>
      </c>
      <c r="B2133" s="4">
        <v>3</v>
      </c>
    </row>
    <row r="2134" spans="1:2" x14ac:dyDescent="0.3">
      <c r="A2134">
        <v>2</v>
      </c>
      <c r="B2134" s="4">
        <v>6</v>
      </c>
    </row>
    <row r="2135" spans="1:2" x14ac:dyDescent="0.3">
      <c r="A2135">
        <v>3</v>
      </c>
      <c r="B2135" s="4">
        <v>9</v>
      </c>
    </row>
    <row r="2136" spans="1:2" x14ac:dyDescent="0.3">
      <c r="A2136">
        <v>3</v>
      </c>
      <c r="B2136" s="4">
        <v>18</v>
      </c>
    </row>
    <row r="2137" spans="1:2" x14ac:dyDescent="0.3">
      <c r="A2137">
        <v>3</v>
      </c>
      <c r="B2137" s="4">
        <v>18</v>
      </c>
    </row>
    <row r="2138" spans="1:2" x14ac:dyDescent="0.3">
      <c r="A2138">
        <v>3</v>
      </c>
      <c r="B2138" s="4">
        <v>12</v>
      </c>
    </row>
    <row r="2139" spans="1:2" x14ac:dyDescent="0.3">
      <c r="A2139">
        <v>2</v>
      </c>
      <c r="B2139" s="4">
        <v>2</v>
      </c>
    </row>
    <row r="2140" spans="1:2" x14ac:dyDescent="0.3">
      <c r="A2140">
        <v>3</v>
      </c>
      <c r="B2140" s="4">
        <v>20</v>
      </c>
    </row>
    <row r="2141" spans="1:2" x14ac:dyDescent="0.3">
      <c r="A2141">
        <v>1</v>
      </c>
      <c r="B2141" s="4">
        <v>10</v>
      </c>
    </row>
    <row r="2142" spans="1:2" x14ac:dyDescent="0.3">
      <c r="A2142">
        <v>2</v>
      </c>
      <c r="B2142" s="4">
        <v>4</v>
      </c>
    </row>
    <row r="2143" spans="1:2" x14ac:dyDescent="0.3">
      <c r="A2143">
        <v>2</v>
      </c>
      <c r="B2143" s="4">
        <v>5</v>
      </c>
    </row>
    <row r="2144" spans="1:2" x14ac:dyDescent="0.3">
      <c r="A2144">
        <v>3</v>
      </c>
      <c r="B2144" s="4">
        <v>8</v>
      </c>
    </row>
    <row r="2145" spans="1:2" x14ac:dyDescent="0.3">
      <c r="A2145">
        <v>0</v>
      </c>
      <c r="B2145" s="4">
        <v>1</v>
      </c>
    </row>
    <row r="2146" spans="1:2" x14ac:dyDescent="0.3">
      <c r="A2146">
        <v>3</v>
      </c>
      <c r="B2146" s="4">
        <v>2</v>
      </c>
    </row>
    <row r="2147" spans="1:2" x14ac:dyDescent="0.3">
      <c r="A2147">
        <v>1</v>
      </c>
      <c r="B2147" s="4">
        <v>3</v>
      </c>
    </row>
    <row r="2148" spans="1:2" x14ac:dyDescent="0.3">
      <c r="A2148">
        <v>3</v>
      </c>
      <c r="B2148" s="4">
        <v>19</v>
      </c>
    </row>
    <row r="2149" spans="1:2" x14ac:dyDescent="0.3">
      <c r="A2149">
        <v>2</v>
      </c>
      <c r="B2149" s="4">
        <v>12</v>
      </c>
    </row>
    <row r="2150" spans="1:2" x14ac:dyDescent="0.3">
      <c r="A2150">
        <v>2</v>
      </c>
      <c r="B2150" s="4">
        <v>5</v>
      </c>
    </row>
    <row r="2151" spans="1:2" x14ac:dyDescent="0.3">
      <c r="A2151">
        <v>1</v>
      </c>
      <c r="B2151" s="4">
        <v>3</v>
      </c>
    </row>
    <row r="2152" spans="1:2" x14ac:dyDescent="0.3">
      <c r="A2152">
        <v>2</v>
      </c>
      <c r="B2152" s="4">
        <v>1</v>
      </c>
    </row>
    <row r="2153" spans="1:2" x14ac:dyDescent="0.3">
      <c r="A2153">
        <v>1</v>
      </c>
      <c r="B2153" s="4">
        <v>1</v>
      </c>
    </row>
    <row r="2154" spans="1:2" x14ac:dyDescent="0.3">
      <c r="A2154">
        <v>1</v>
      </c>
      <c r="B2154" s="4">
        <v>1</v>
      </c>
    </row>
    <row r="2155" spans="1:2" x14ac:dyDescent="0.3">
      <c r="A2155">
        <v>3</v>
      </c>
      <c r="B2155" s="4">
        <v>16</v>
      </c>
    </row>
    <row r="2156" spans="1:2" x14ac:dyDescent="0.3">
      <c r="A2156">
        <v>1</v>
      </c>
      <c r="B2156" s="4">
        <v>5</v>
      </c>
    </row>
    <row r="2157" spans="1:2" x14ac:dyDescent="0.3">
      <c r="A2157">
        <v>2</v>
      </c>
      <c r="B2157" s="4">
        <v>7</v>
      </c>
    </row>
    <row r="2158" spans="1:2" x14ac:dyDescent="0.3">
      <c r="A2158">
        <v>2</v>
      </c>
      <c r="B2158" s="4">
        <v>7</v>
      </c>
    </row>
    <row r="2159" spans="1:2" x14ac:dyDescent="0.3">
      <c r="A2159">
        <v>1</v>
      </c>
      <c r="B2159" s="4">
        <v>1</v>
      </c>
    </row>
    <row r="2160" spans="1:2" x14ac:dyDescent="0.3">
      <c r="A2160">
        <v>1</v>
      </c>
      <c r="B2160" s="4">
        <v>1</v>
      </c>
    </row>
    <row r="2161" spans="1:2" x14ac:dyDescent="0.3">
      <c r="A2161">
        <v>1</v>
      </c>
      <c r="B2161" s="4">
        <v>1</v>
      </c>
    </row>
    <row r="2162" spans="1:2" x14ac:dyDescent="0.3">
      <c r="A2162">
        <v>3</v>
      </c>
      <c r="B2162" s="4">
        <v>8</v>
      </c>
    </row>
    <row r="2163" spans="1:2" x14ac:dyDescent="0.3">
      <c r="A2163">
        <v>2</v>
      </c>
      <c r="B2163" s="4">
        <v>6</v>
      </c>
    </row>
    <row r="2164" spans="1:2" x14ac:dyDescent="0.3">
      <c r="A2164">
        <v>2</v>
      </c>
      <c r="B2164" s="4">
        <v>4</v>
      </c>
    </row>
    <row r="2165" spans="1:2" x14ac:dyDescent="0.3">
      <c r="A2165">
        <v>1</v>
      </c>
      <c r="B2165" s="4">
        <v>0</v>
      </c>
    </row>
    <row r="2166" spans="1:2" x14ac:dyDescent="0.3">
      <c r="A2166">
        <v>1</v>
      </c>
      <c r="B2166" s="4">
        <v>3</v>
      </c>
    </row>
    <row r="2167" spans="1:2" x14ac:dyDescent="0.3">
      <c r="A2167">
        <v>2</v>
      </c>
      <c r="B2167" s="4">
        <v>7</v>
      </c>
    </row>
    <row r="2168" spans="1:2" x14ac:dyDescent="0.3">
      <c r="A2168">
        <v>2</v>
      </c>
      <c r="B2168" s="4">
        <v>21</v>
      </c>
    </row>
    <row r="2169" spans="1:2" x14ac:dyDescent="0.3">
      <c r="A2169">
        <v>1</v>
      </c>
      <c r="B2169" s="4">
        <v>13</v>
      </c>
    </row>
    <row r="2170" spans="1:2" x14ac:dyDescent="0.3">
      <c r="A2170">
        <v>1</v>
      </c>
      <c r="B2170" s="4">
        <v>4</v>
      </c>
    </row>
    <row r="2171" spans="1:2" x14ac:dyDescent="0.3">
      <c r="A2171">
        <v>2</v>
      </c>
      <c r="B2171" s="4">
        <v>6</v>
      </c>
    </row>
    <row r="2172" spans="1:2" x14ac:dyDescent="0.3">
      <c r="A2172">
        <v>1</v>
      </c>
      <c r="B2172" s="4">
        <v>0</v>
      </c>
    </row>
    <row r="2173" spans="1:2" x14ac:dyDescent="0.3">
      <c r="A2173">
        <v>2</v>
      </c>
      <c r="B2173" s="4">
        <v>2</v>
      </c>
    </row>
    <row r="2174" spans="1:2" x14ac:dyDescent="0.3">
      <c r="A2174">
        <v>1</v>
      </c>
      <c r="B2174" s="4">
        <v>11</v>
      </c>
    </row>
    <row r="2175" spans="1:2" x14ac:dyDescent="0.3">
      <c r="A2175">
        <v>2</v>
      </c>
      <c r="B2175" s="4">
        <v>2</v>
      </c>
    </row>
    <row r="2176" spans="1:2" x14ac:dyDescent="0.3">
      <c r="A2176">
        <v>1</v>
      </c>
      <c r="B2176" s="4">
        <v>6</v>
      </c>
    </row>
    <row r="2177" spans="1:2" x14ac:dyDescent="0.3">
      <c r="A2177">
        <v>2</v>
      </c>
      <c r="B2177" s="4">
        <v>10</v>
      </c>
    </row>
    <row r="2178" spans="1:2" x14ac:dyDescent="0.3">
      <c r="A2178">
        <v>2</v>
      </c>
      <c r="B2178" s="4">
        <v>12</v>
      </c>
    </row>
    <row r="2179" spans="1:2" x14ac:dyDescent="0.3">
      <c r="A2179">
        <v>3</v>
      </c>
      <c r="B2179" s="4">
        <v>9</v>
      </c>
    </row>
    <row r="2180" spans="1:2" x14ac:dyDescent="0.3">
      <c r="A2180">
        <v>1</v>
      </c>
      <c r="B2180" s="4">
        <v>2</v>
      </c>
    </row>
    <row r="2181" spans="1:2" x14ac:dyDescent="0.3">
      <c r="A2181">
        <v>3</v>
      </c>
      <c r="B2181" s="4">
        <v>3</v>
      </c>
    </row>
    <row r="2182" spans="1:2" x14ac:dyDescent="0.3">
      <c r="A2182">
        <v>2</v>
      </c>
      <c r="B2182" s="4">
        <v>5</v>
      </c>
    </row>
    <row r="2183" spans="1:2" x14ac:dyDescent="0.3">
      <c r="A2183">
        <v>1</v>
      </c>
      <c r="B2183" s="4">
        <v>0</v>
      </c>
    </row>
    <row r="2184" spans="1:2" x14ac:dyDescent="0.3">
      <c r="A2184">
        <v>3</v>
      </c>
      <c r="B2184" s="4">
        <v>24</v>
      </c>
    </row>
    <row r="2185" spans="1:2" x14ac:dyDescent="0.3">
      <c r="A2185">
        <v>3</v>
      </c>
      <c r="B2185" s="4">
        <v>8</v>
      </c>
    </row>
    <row r="2186" spans="1:2" x14ac:dyDescent="0.3">
      <c r="A2186">
        <v>3</v>
      </c>
      <c r="B2186" s="4">
        <v>8</v>
      </c>
    </row>
    <row r="2187" spans="1:2" x14ac:dyDescent="0.3">
      <c r="A2187">
        <v>1</v>
      </c>
      <c r="B2187" s="4">
        <v>2</v>
      </c>
    </row>
    <row r="2188" spans="1:2" x14ac:dyDescent="0.3">
      <c r="A2188">
        <v>1</v>
      </c>
      <c r="B2188" s="4">
        <v>4</v>
      </c>
    </row>
    <row r="2189" spans="1:2" x14ac:dyDescent="0.3">
      <c r="A2189">
        <v>3</v>
      </c>
      <c r="B2189" s="4">
        <v>6</v>
      </c>
    </row>
    <row r="2190" spans="1:2" x14ac:dyDescent="0.3">
      <c r="A2190">
        <v>1</v>
      </c>
      <c r="B2190" s="4">
        <v>0</v>
      </c>
    </row>
    <row r="2191" spans="1:2" x14ac:dyDescent="0.3">
      <c r="A2191">
        <v>1</v>
      </c>
      <c r="B2191" s="4">
        <v>9</v>
      </c>
    </row>
    <row r="2192" spans="1:2" x14ac:dyDescent="0.3">
      <c r="A2192">
        <v>3</v>
      </c>
      <c r="B2192" s="4">
        <v>1</v>
      </c>
    </row>
    <row r="2193" spans="1:2" x14ac:dyDescent="0.3">
      <c r="A2193">
        <v>3</v>
      </c>
      <c r="B2193" s="4">
        <v>12</v>
      </c>
    </row>
    <row r="2194" spans="1:2" x14ac:dyDescent="0.3">
      <c r="A2194">
        <v>0</v>
      </c>
      <c r="B2194" s="4">
        <v>73</v>
      </c>
    </row>
    <row r="2195" spans="1:2" x14ac:dyDescent="0.3">
      <c r="A2195">
        <v>3</v>
      </c>
      <c r="B2195" s="4">
        <v>10</v>
      </c>
    </row>
    <row r="2196" spans="1:2" x14ac:dyDescent="0.3">
      <c r="A2196">
        <v>4</v>
      </c>
      <c r="B2196" s="4">
        <v>7</v>
      </c>
    </row>
    <row r="2197" spans="1:2" x14ac:dyDescent="0.3">
      <c r="A2197">
        <v>2</v>
      </c>
      <c r="B2197" s="4">
        <v>6</v>
      </c>
    </row>
    <row r="2198" spans="1:2" x14ac:dyDescent="0.3">
      <c r="A2198">
        <v>2</v>
      </c>
      <c r="B2198" s="4">
        <v>6</v>
      </c>
    </row>
    <row r="2199" spans="1:2" x14ac:dyDescent="0.3">
      <c r="A2199">
        <v>3</v>
      </c>
      <c r="B2199" s="4">
        <v>5</v>
      </c>
    </row>
    <row r="2200" spans="1:2" x14ac:dyDescent="0.3">
      <c r="A2200">
        <v>1</v>
      </c>
      <c r="B2200" s="4">
        <v>5</v>
      </c>
    </row>
    <row r="2201" spans="1:2" x14ac:dyDescent="0.3">
      <c r="A2201">
        <v>2</v>
      </c>
      <c r="B2201" s="4">
        <v>5</v>
      </c>
    </row>
    <row r="2202" spans="1:2" x14ac:dyDescent="0.3">
      <c r="A2202">
        <v>2</v>
      </c>
      <c r="B2202" s="4">
        <v>3</v>
      </c>
    </row>
    <row r="2203" spans="1:2" x14ac:dyDescent="0.3">
      <c r="A2203">
        <v>3</v>
      </c>
      <c r="B2203" s="4">
        <v>3</v>
      </c>
    </row>
    <row r="2204" spans="1:2" x14ac:dyDescent="0.3">
      <c r="A2204">
        <v>3</v>
      </c>
      <c r="B2204" s="4">
        <v>2</v>
      </c>
    </row>
    <row r="2205" spans="1:2" x14ac:dyDescent="0.3">
      <c r="A2205">
        <v>2</v>
      </c>
      <c r="B2205" s="4">
        <v>1</v>
      </c>
    </row>
    <row r="2206" spans="1:2" x14ac:dyDescent="0.3">
      <c r="A2206">
        <v>0</v>
      </c>
      <c r="B2206" s="4">
        <v>0</v>
      </c>
    </row>
    <row r="2207" spans="1:2" x14ac:dyDescent="0.3">
      <c r="A2207">
        <v>23</v>
      </c>
      <c r="B2207" s="4">
        <v>81</v>
      </c>
    </row>
    <row r="2208" spans="1:2" x14ac:dyDescent="0.3">
      <c r="A2208">
        <v>0</v>
      </c>
      <c r="B2208" s="4">
        <v>107</v>
      </c>
    </row>
    <row r="2209" spans="1:2" x14ac:dyDescent="0.3">
      <c r="A2209">
        <v>1</v>
      </c>
      <c r="B2209" s="4">
        <v>67</v>
      </c>
    </row>
    <row r="2210" spans="1:2" x14ac:dyDescent="0.3">
      <c r="A2210">
        <v>1</v>
      </c>
      <c r="B2210" s="4">
        <v>28</v>
      </c>
    </row>
    <row r="2211" spans="1:2" x14ac:dyDescent="0.3">
      <c r="A2211">
        <v>1</v>
      </c>
      <c r="B2211" s="4">
        <v>12</v>
      </c>
    </row>
    <row r="2212" spans="1:2" x14ac:dyDescent="0.3">
      <c r="A2212">
        <v>0</v>
      </c>
      <c r="B2212" s="4">
        <v>2</v>
      </c>
    </row>
    <row r="2213" spans="1:2" x14ac:dyDescent="0.3">
      <c r="A2213">
        <v>25</v>
      </c>
      <c r="B2213" s="4">
        <v>16</v>
      </c>
    </row>
    <row r="2214" spans="1:2" x14ac:dyDescent="0.3">
      <c r="A2214">
        <v>0</v>
      </c>
      <c r="B2214" s="4">
        <v>5</v>
      </c>
    </row>
    <row r="2215" spans="1:2" x14ac:dyDescent="0.3">
      <c r="A2215">
        <v>0</v>
      </c>
      <c r="B2215" s="4">
        <v>2</v>
      </c>
    </row>
    <row r="2216" spans="1:2" x14ac:dyDescent="0.3">
      <c r="A2216">
        <v>0</v>
      </c>
      <c r="B2216" s="4">
        <v>1</v>
      </c>
    </row>
    <row r="2217" spans="1:2" x14ac:dyDescent="0.3">
      <c r="A2217">
        <v>0</v>
      </c>
      <c r="B2217" s="4">
        <v>1</v>
      </c>
    </row>
    <row r="2218" spans="1:2" x14ac:dyDescent="0.3">
      <c r="A2218">
        <v>6</v>
      </c>
      <c r="B2218" s="4">
        <v>861</v>
      </c>
    </row>
    <row r="2219" spans="1:2" x14ac:dyDescent="0.3">
      <c r="A2219">
        <v>2</v>
      </c>
      <c r="B2219" s="4">
        <v>738</v>
      </c>
    </row>
    <row r="2220" spans="1:2" x14ac:dyDescent="0.3">
      <c r="A2220">
        <v>5</v>
      </c>
      <c r="B2220" s="4">
        <v>532</v>
      </c>
    </row>
    <row r="2221" spans="1:2" x14ac:dyDescent="0.3">
      <c r="A2221">
        <v>2</v>
      </c>
      <c r="B2221" s="4">
        <v>445</v>
      </c>
    </row>
    <row r="2222" spans="1:2" x14ac:dyDescent="0.3">
      <c r="A2222">
        <v>4</v>
      </c>
      <c r="B2222" s="4">
        <v>375</v>
      </c>
    </row>
    <row r="2223" spans="1:2" x14ac:dyDescent="0.3">
      <c r="A2223">
        <v>6</v>
      </c>
      <c r="B2223" s="4">
        <v>352</v>
      </c>
    </row>
    <row r="2224" spans="1:2" x14ac:dyDescent="0.3">
      <c r="A2224">
        <v>6</v>
      </c>
      <c r="B2224" s="4">
        <v>264</v>
      </c>
    </row>
    <row r="2225" spans="1:2" x14ac:dyDescent="0.3">
      <c r="A2225">
        <v>6</v>
      </c>
      <c r="B2225" s="4">
        <v>231</v>
      </c>
    </row>
    <row r="2226" spans="1:2" x14ac:dyDescent="0.3">
      <c r="A2226">
        <v>7</v>
      </c>
      <c r="B2226" s="4">
        <v>230</v>
      </c>
    </row>
    <row r="2227" spans="1:2" x14ac:dyDescent="0.3">
      <c r="A2227">
        <v>4</v>
      </c>
      <c r="B2227" s="4">
        <v>187</v>
      </c>
    </row>
    <row r="2228" spans="1:2" x14ac:dyDescent="0.3">
      <c r="A2228">
        <v>4</v>
      </c>
      <c r="B2228" s="4">
        <v>161</v>
      </c>
    </row>
    <row r="2229" spans="1:2" x14ac:dyDescent="0.3">
      <c r="A2229">
        <v>1</v>
      </c>
      <c r="B2229" s="4">
        <v>81</v>
      </c>
    </row>
    <row r="2230" spans="1:2" x14ac:dyDescent="0.3">
      <c r="A2230">
        <v>2</v>
      </c>
      <c r="B2230" s="4">
        <v>71</v>
      </c>
    </row>
    <row r="2231" spans="1:2" x14ac:dyDescent="0.3">
      <c r="A2231">
        <v>2</v>
      </c>
      <c r="B2231" s="4">
        <v>48</v>
      </c>
    </row>
    <row r="2232" spans="1:2" x14ac:dyDescent="0.3">
      <c r="A2232">
        <v>0</v>
      </c>
      <c r="B2232" s="4">
        <v>32</v>
      </c>
    </row>
    <row r="2233" spans="1:2" x14ac:dyDescent="0.3">
      <c r="A2233">
        <v>1</v>
      </c>
      <c r="B2233" s="4">
        <v>25</v>
      </c>
    </row>
    <row r="2234" spans="1:2" x14ac:dyDescent="0.3">
      <c r="A2234">
        <v>3</v>
      </c>
      <c r="B2234" s="4">
        <v>25</v>
      </c>
    </row>
    <row r="2235" spans="1:2" x14ac:dyDescent="0.3">
      <c r="A2235">
        <v>3</v>
      </c>
      <c r="B2235" s="4">
        <v>23</v>
      </c>
    </row>
    <row r="2236" spans="1:2" x14ac:dyDescent="0.3">
      <c r="A2236">
        <v>1</v>
      </c>
      <c r="B2236" s="4">
        <v>19</v>
      </c>
    </row>
    <row r="2237" spans="1:2" x14ac:dyDescent="0.3">
      <c r="A2237">
        <v>2</v>
      </c>
      <c r="B2237" s="4">
        <v>11</v>
      </c>
    </row>
    <row r="2238" spans="1:2" x14ac:dyDescent="0.3">
      <c r="A2238">
        <v>1</v>
      </c>
      <c r="B2238" s="4">
        <v>7</v>
      </c>
    </row>
    <row r="2239" spans="1:2" x14ac:dyDescent="0.3">
      <c r="A2239">
        <v>1</v>
      </c>
      <c r="B2239" s="4">
        <v>5</v>
      </c>
    </row>
    <row r="2240" spans="1:2" x14ac:dyDescent="0.3">
      <c r="A2240">
        <v>27</v>
      </c>
      <c r="B2240" s="4">
        <v>5</v>
      </c>
    </row>
    <row r="2241" spans="1:2" x14ac:dyDescent="0.3">
      <c r="A2241">
        <v>1</v>
      </c>
      <c r="B2241" s="4">
        <v>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147C9-2929-4FFC-B25A-27FC09BB4938}">
  <dimension ref="A1:B2241"/>
  <sheetViews>
    <sheetView workbookViewId="0">
      <selection activeCell="R489" sqref="R489:R1159"/>
    </sheetView>
  </sheetViews>
  <sheetFormatPr defaultRowHeight="14.4" x14ac:dyDescent="0.3"/>
  <sheetData>
    <row r="1" spans="1:2" x14ac:dyDescent="0.3">
      <c r="A1" s="2" t="s">
        <v>3</v>
      </c>
      <c r="B1" s="2" t="s">
        <v>38</v>
      </c>
    </row>
    <row r="2" spans="1:2" x14ac:dyDescent="0.3">
      <c r="A2" t="s">
        <v>46</v>
      </c>
      <c r="B2" t="s">
        <v>47</v>
      </c>
    </row>
    <row r="3" spans="1:2" x14ac:dyDescent="0.3">
      <c r="A3" t="s">
        <v>39</v>
      </c>
      <c r="B3" t="s">
        <v>41</v>
      </c>
    </row>
    <row r="4" spans="1:2" x14ac:dyDescent="0.3">
      <c r="A4" t="s">
        <v>39</v>
      </c>
      <c r="B4" t="s">
        <v>43</v>
      </c>
    </row>
    <row r="5" spans="1:2" x14ac:dyDescent="0.3">
      <c r="A5" t="s">
        <v>44</v>
      </c>
      <c r="B5" t="s">
        <v>41</v>
      </c>
    </row>
    <row r="6" spans="1:2" x14ac:dyDescent="0.3">
      <c r="A6" t="s">
        <v>39</v>
      </c>
      <c r="B6" t="s">
        <v>45</v>
      </c>
    </row>
    <row r="7" spans="1:2" x14ac:dyDescent="0.3">
      <c r="A7" t="s">
        <v>46</v>
      </c>
      <c r="B7" t="s">
        <v>47</v>
      </c>
    </row>
    <row r="8" spans="1:2" x14ac:dyDescent="0.3">
      <c r="A8" t="s">
        <v>39</v>
      </c>
      <c r="B8" t="s">
        <v>48</v>
      </c>
    </row>
    <row r="9" spans="1:2" x14ac:dyDescent="0.3">
      <c r="A9" t="s">
        <v>46</v>
      </c>
      <c r="B9" t="s">
        <v>41</v>
      </c>
    </row>
    <row r="10" spans="1:2" x14ac:dyDescent="0.3">
      <c r="A10" t="s">
        <v>39</v>
      </c>
      <c r="B10" t="s">
        <v>41</v>
      </c>
    </row>
    <row r="11" spans="1:2" x14ac:dyDescent="0.3">
      <c r="A11" t="s">
        <v>46</v>
      </c>
      <c r="B11" t="s">
        <v>41</v>
      </c>
    </row>
    <row r="12" spans="1:2" x14ac:dyDescent="0.3">
      <c r="A12" t="s">
        <v>46</v>
      </c>
      <c r="B12" t="s">
        <v>47</v>
      </c>
    </row>
    <row r="13" spans="1:2" x14ac:dyDescent="0.3">
      <c r="A13" t="s">
        <v>39</v>
      </c>
      <c r="B13" t="s">
        <v>47</v>
      </c>
    </row>
    <row r="14" spans="1:2" x14ac:dyDescent="0.3">
      <c r="A14" t="s">
        <v>46</v>
      </c>
      <c r="B14" t="s">
        <v>48</v>
      </c>
    </row>
    <row r="15" spans="1:2" x14ac:dyDescent="0.3">
      <c r="A15" t="s">
        <v>44</v>
      </c>
      <c r="B15" t="s">
        <v>41</v>
      </c>
    </row>
    <row r="16" spans="1:2" x14ac:dyDescent="0.3">
      <c r="A16" t="s">
        <v>44</v>
      </c>
      <c r="B16" t="s">
        <v>41</v>
      </c>
    </row>
    <row r="17" spans="1:2" x14ac:dyDescent="0.3">
      <c r="A17" t="s">
        <v>46</v>
      </c>
      <c r="B17" t="s">
        <v>41</v>
      </c>
    </row>
    <row r="18" spans="1:2" x14ac:dyDescent="0.3">
      <c r="A18" t="s">
        <v>46</v>
      </c>
      <c r="B18" t="s">
        <v>41</v>
      </c>
    </row>
    <row r="19" spans="1:2" x14ac:dyDescent="0.3">
      <c r="A19" t="s">
        <v>51</v>
      </c>
      <c r="B19" t="s">
        <v>41</v>
      </c>
    </row>
    <row r="20" spans="1:2" x14ac:dyDescent="0.3">
      <c r="A20" t="s">
        <v>46</v>
      </c>
      <c r="B20" t="s">
        <v>47</v>
      </c>
    </row>
    <row r="21" spans="1:2" x14ac:dyDescent="0.3">
      <c r="A21" t="s">
        <v>39</v>
      </c>
      <c r="B21" t="s">
        <v>41</v>
      </c>
    </row>
    <row r="22" spans="1:2" x14ac:dyDescent="0.3">
      <c r="A22" t="s">
        <v>39</v>
      </c>
      <c r="B22" t="s">
        <v>48</v>
      </c>
    </row>
    <row r="23" spans="1:2" x14ac:dyDescent="0.3">
      <c r="A23" t="s">
        <v>46</v>
      </c>
      <c r="B23" t="s">
        <v>41</v>
      </c>
    </row>
    <row r="24" spans="1:2" x14ac:dyDescent="0.3">
      <c r="A24" t="s">
        <v>46</v>
      </c>
      <c r="B24" t="s">
        <v>41</v>
      </c>
    </row>
    <row r="25" spans="1:2" x14ac:dyDescent="0.3">
      <c r="A25" t="s">
        <v>46</v>
      </c>
      <c r="B25" t="s">
        <v>47</v>
      </c>
    </row>
    <row r="26" spans="1:2" x14ac:dyDescent="0.3">
      <c r="A26" t="s">
        <v>46</v>
      </c>
      <c r="B26" t="s">
        <v>41</v>
      </c>
    </row>
    <row r="27" spans="1:2" x14ac:dyDescent="0.3">
      <c r="A27" t="s">
        <v>46</v>
      </c>
      <c r="B27" t="s">
        <v>48</v>
      </c>
    </row>
    <row r="28" spans="1:2" x14ac:dyDescent="0.3">
      <c r="A28" t="s">
        <v>46</v>
      </c>
      <c r="B28" t="s">
        <v>48</v>
      </c>
    </row>
    <row r="29" spans="1:2" x14ac:dyDescent="0.3">
      <c r="A29" t="s">
        <v>39</v>
      </c>
      <c r="B29" t="s">
        <v>41</v>
      </c>
    </row>
    <row r="30" spans="1:2" x14ac:dyDescent="0.3">
      <c r="A30" t="s">
        <v>46</v>
      </c>
      <c r="B30" t="s">
        <v>47</v>
      </c>
    </row>
    <row r="31" spans="1:2" x14ac:dyDescent="0.3">
      <c r="A31" t="s">
        <v>46</v>
      </c>
      <c r="B31" t="s">
        <v>41</v>
      </c>
    </row>
    <row r="32" spans="1:2" x14ac:dyDescent="0.3">
      <c r="A32" t="s">
        <v>44</v>
      </c>
      <c r="B32" t="s">
        <v>48</v>
      </c>
    </row>
    <row r="33" spans="1:2" x14ac:dyDescent="0.3">
      <c r="A33" t="s">
        <v>51</v>
      </c>
      <c r="B33" t="s">
        <v>41</v>
      </c>
    </row>
    <row r="34" spans="1:2" x14ac:dyDescent="0.3">
      <c r="A34" t="s">
        <v>46</v>
      </c>
      <c r="B34" t="s">
        <v>52</v>
      </c>
    </row>
    <row r="35" spans="1:2" x14ac:dyDescent="0.3">
      <c r="A35" t="s">
        <v>39</v>
      </c>
      <c r="B35" t="s">
        <v>41</v>
      </c>
    </row>
    <row r="36" spans="1:2" x14ac:dyDescent="0.3">
      <c r="A36" t="s">
        <v>46</v>
      </c>
      <c r="B36" t="s">
        <v>53</v>
      </c>
    </row>
    <row r="37" spans="1:2" x14ac:dyDescent="0.3">
      <c r="A37" t="s">
        <v>44</v>
      </c>
      <c r="B37" t="s">
        <v>41</v>
      </c>
    </row>
    <row r="38" spans="1:2" x14ac:dyDescent="0.3">
      <c r="A38" t="s">
        <v>39</v>
      </c>
      <c r="B38" t="s">
        <v>48</v>
      </c>
    </row>
    <row r="39" spans="1:2" x14ac:dyDescent="0.3">
      <c r="A39" t="s">
        <v>44</v>
      </c>
      <c r="B39" t="s">
        <v>41</v>
      </c>
    </row>
    <row r="40" spans="1:2" x14ac:dyDescent="0.3">
      <c r="A40" t="s">
        <v>46</v>
      </c>
      <c r="B40" t="s">
        <v>41</v>
      </c>
    </row>
    <row r="41" spans="1:2" x14ac:dyDescent="0.3">
      <c r="A41" t="s">
        <v>46</v>
      </c>
      <c r="B41" t="s">
        <v>41</v>
      </c>
    </row>
    <row r="42" spans="1:2" x14ac:dyDescent="0.3">
      <c r="A42" t="s">
        <v>44</v>
      </c>
      <c r="B42" t="s">
        <v>48</v>
      </c>
    </row>
    <row r="43" spans="1:2" x14ac:dyDescent="0.3">
      <c r="A43" t="s">
        <v>46</v>
      </c>
      <c r="B43" t="s">
        <v>41</v>
      </c>
    </row>
    <row r="44" spans="1:2" x14ac:dyDescent="0.3">
      <c r="A44" t="s">
        <v>39</v>
      </c>
      <c r="B44" t="s">
        <v>41</v>
      </c>
    </row>
    <row r="45" spans="1:2" x14ac:dyDescent="0.3">
      <c r="A45" t="s">
        <v>46</v>
      </c>
      <c r="B45" t="s">
        <v>41</v>
      </c>
    </row>
    <row r="46" spans="1:2" x14ac:dyDescent="0.3">
      <c r="A46" t="s">
        <v>46</v>
      </c>
      <c r="B46" t="s">
        <v>48</v>
      </c>
    </row>
    <row r="47" spans="1:2" x14ac:dyDescent="0.3">
      <c r="A47" t="s">
        <v>39</v>
      </c>
      <c r="B47" t="s">
        <v>41</v>
      </c>
    </row>
    <row r="48" spans="1:2" x14ac:dyDescent="0.3">
      <c r="A48" t="s">
        <v>44</v>
      </c>
      <c r="B48" t="s">
        <v>41</v>
      </c>
    </row>
    <row r="49" spans="1:2" x14ac:dyDescent="0.3">
      <c r="A49" t="s">
        <v>44</v>
      </c>
      <c r="B49" t="s">
        <v>47</v>
      </c>
    </row>
    <row r="50" spans="1:2" x14ac:dyDescent="0.3">
      <c r="A50" t="s">
        <v>46</v>
      </c>
      <c r="B50" t="s">
        <v>41</v>
      </c>
    </row>
    <row r="51" spans="1:2" x14ac:dyDescent="0.3">
      <c r="A51" t="s">
        <v>46</v>
      </c>
      <c r="B51" t="s">
        <v>41</v>
      </c>
    </row>
    <row r="52" spans="1:2" x14ac:dyDescent="0.3">
      <c r="A52" t="s">
        <v>46</v>
      </c>
      <c r="B52" t="s">
        <v>41</v>
      </c>
    </row>
    <row r="53" spans="1:2" x14ac:dyDescent="0.3">
      <c r="A53" t="s">
        <v>44</v>
      </c>
      <c r="B53" t="s">
        <v>43</v>
      </c>
    </row>
    <row r="54" spans="1:2" x14ac:dyDescent="0.3">
      <c r="A54" t="s">
        <v>44</v>
      </c>
      <c r="B54" t="s">
        <v>47</v>
      </c>
    </row>
    <row r="55" spans="1:2" x14ac:dyDescent="0.3">
      <c r="A55" t="s">
        <v>46</v>
      </c>
      <c r="B55" t="s">
        <v>48</v>
      </c>
    </row>
    <row r="56" spans="1:2" x14ac:dyDescent="0.3">
      <c r="A56" t="s">
        <v>46</v>
      </c>
      <c r="B56" t="s">
        <v>53</v>
      </c>
    </row>
    <row r="57" spans="1:2" x14ac:dyDescent="0.3">
      <c r="A57" t="s">
        <v>46</v>
      </c>
      <c r="B57" t="s">
        <v>53</v>
      </c>
    </row>
    <row r="58" spans="1:2" x14ac:dyDescent="0.3">
      <c r="A58" t="s">
        <v>44</v>
      </c>
      <c r="B58" t="s">
        <v>48</v>
      </c>
    </row>
    <row r="59" spans="1:2" x14ac:dyDescent="0.3">
      <c r="A59" t="s">
        <v>51</v>
      </c>
      <c r="B59" t="s">
        <v>41</v>
      </c>
    </row>
    <row r="60" spans="1:2" x14ac:dyDescent="0.3">
      <c r="A60" t="s">
        <v>44</v>
      </c>
      <c r="B60" t="s">
        <v>41</v>
      </c>
    </row>
    <row r="61" spans="1:2" x14ac:dyDescent="0.3">
      <c r="A61" t="s">
        <v>44</v>
      </c>
      <c r="B61" t="s">
        <v>48</v>
      </c>
    </row>
    <row r="62" spans="1:2" x14ac:dyDescent="0.3">
      <c r="A62" t="s">
        <v>44</v>
      </c>
      <c r="B62" t="s">
        <v>41</v>
      </c>
    </row>
    <row r="63" spans="1:2" x14ac:dyDescent="0.3">
      <c r="A63" t="s">
        <v>46</v>
      </c>
      <c r="B63" t="s">
        <v>41</v>
      </c>
    </row>
    <row r="64" spans="1:2" x14ac:dyDescent="0.3">
      <c r="A64" t="s">
        <v>46</v>
      </c>
      <c r="B64" t="s">
        <v>45</v>
      </c>
    </row>
    <row r="65" spans="1:2" x14ac:dyDescent="0.3">
      <c r="A65" t="s">
        <v>51</v>
      </c>
      <c r="B65" t="s">
        <v>52</v>
      </c>
    </row>
    <row r="66" spans="1:2" x14ac:dyDescent="0.3">
      <c r="A66" t="s">
        <v>44</v>
      </c>
      <c r="B66" t="s">
        <v>41</v>
      </c>
    </row>
    <row r="67" spans="1:2" x14ac:dyDescent="0.3">
      <c r="A67" t="s">
        <v>46</v>
      </c>
      <c r="B67" t="s">
        <v>41</v>
      </c>
    </row>
    <row r="68" spans="1:2" x14ac:dyDescent="0.3">
      <c r="A68" t="s">
        <v>46</v>
      </c>
      <c r="B68" t="s">
        <v>48</v>
      </c>
    </row>
    <row r="69" spans="1:2" x14ac:dyDescent="0.3">
      <c r="A69" t="s">
        <v>46</v>
      </c>
      <c r="B69" t="s">
        <v>48</v>
      </c>
    </row>
    <row r="70" spans="1:2" x14ac:dyDescent="0.3">
      <c r="A70" t="s">
        <v>51</v>
      </c>
      <c r="B70" t="s">
        <v>53</v>
      </c>
    </row>
    <row r="71" spans="1:2" x14ac:dyDescent="0.3">
      <c r="A71" t="s">
        <v>46</v>
      </c>
      <c r="B71" t="s">
        <v>48</v>
      </c>
    </row>
    <row r="72" spans="1:2" x14ac:dyDescent="0.3">
      <c r="A72" t="s">
        <v>39</v>
      </c>
      <c r="B72" t="s">
        <v>45</v>
      </c>
    </row>
    <row r="73" spans="1:2" x14ac:dyDescent="0.3">
      <c r="A73" t="s">
        <v>39</v>
      </c>
      <c r="B73" t="s">
        <v>41</v>
      </c>
    </row>
    <row r="74" spans="1:2" x14ac:dyDescent="0.3">
      <c r="A74" t="s">
        <v>51</v>
      </c>
      <c r="B74" t="s">
        <v>53</v>
      </c>
    </row>
    <row r="75" spans="1:2" x14ac:dyDescent="0.3">
      <c r="A75" t="s">
        <v>39</v>
      </c>
      <c r="B75" t="s">
        <v>41</v>
      </c>
    </row>
    <row r="76" spans="1:2" x14ac:dyDescent="0.3">
      <c r="A76" t="s">
        <v>39</v>
      </c>
      <c r="B76" t="s">
        <v>43</v>
      </c>
    </row>
    <row r="77" spans="1:2" x14ac:dyDescent="0.3">
      <c r="A77" t="s">
        <v>39</v>
      </c>
      <c r="B77" t="s">
        <v>47</v>
      </c>
    </row>
    <row r="78" spans="1:2" x14ac:dyDescent="0.3">
      <c r="A78" t="s">
        <v>39</v>
      </c>
      <c r="B78" t="s">
        <v>41</v>
      </c>
    </row>
    <row r="79" spans="1:2" x14ac:dyDescent="0.3">
      <c r="A79" t="s">
        <v>46</v>
      </c>
      <c r="B79" t="s">
        <v>45</v>
      </c>
    </row>
    <row r="80" spans="1:2" x14ac:dyDescent="0.3">
      <c r="A80" t="s">
        <v>46</v>
      </c>
      <c r="B80" t="s">
        <v>41</v>
      </c>
    </row>
    <row r="81" spans="1:2" x14ac:dyDescent="0.3">
      <c r="A81" t="s">
        <v>39</v>
      </c>
      <c r="B81" t="s">
        <v>41</v>
      </c>
    </row>
    <row r="82" spans="1:2" x14ac:dyDescent="0.3">
      <c r="A82" t="s">
        <v>46</v>
      </c>
      <c r="B82" t="s">
        <v>47</v>
      </c>
    </row>
    <row r="83" spans="1:2" x14ac:dyDescent="0.3">
      <c r="A83" t="s">
        <v>44</v>
      </c>
      <c r="B83" t="s">
        <v>47</v>
      </c>
    </row>
    <row r="84" spans="1:2" x14ac:dyDescent="0.3">
      <c r="A84" t="s">
        <v>46</v>
      </c>
      <c r="B84" t="s">
        <v>41</v>
      </c>
    </row>
    <row r="85" spans="1:2" x14ac:dyDescent="0.3">
      <c r="A85" t="s">
        <v>46</v>
      </c>
      <c r="B85" t="s">
        <v>48</v>
      </c>
    </row>
    <row r="86" spans="1:2" x14ac:dyDescent="0.3">
      <c r="A86" t="s">
        <v>46</v>
      </c>
      <c r="B86" t="s">
        <v>48</v>
      </c>
    </row>
    <row r="87" spans="1:2" x14ac:dyDescent="0.3">
      <c r="A87" t="s">
        <v>39</v>
      </c>
      <c r="B87" t="s">
        <v>41</v>
      </c>
    </row>
    <row r="88" spans="1:2" x14ac:dyDescent="0.3">
      <c r="A88" t="s">
        <v>44</v>
      </c>
      <c r="B88" t="s">
        <v>41</v>
      </c>
    </row>
    <row r="89" spans="1:2" x14ac:dyDescent="0.3">
      <c r="A89" t="s">
        <v>51</v>
      </c>
      <c r="B89" t="s">
        <v>45</v>
      </c>
    </row>
    <row r="90" spans="1:2" x14ac:dyDescent="0.3">
      <c r="A90" t="s">
        <v>39</v>
      </c>
      <c r="B90" t="s">
        <v>41</v>
      </c>
    </row>
    <row r="91" spans="1:2" x14ac:dyDescent="0.3">
      <c r="A91" t="s">
        <v>39</v>
      </c>
      <c r="B91" t="s">
        <v>41</v>
      </c>
    </row>
    <row r="92" spans="1:2" x14ac:dyDescent="0.3">
      <c r="A92" t="s">
        <v>46</v>
      </c>
      <c r="B92" t="s">
        <v>48</v>
      </c>
    </row>
    <row r="93" spans="1:2" x14ac:dyDescent="0.3">
      <c r="A93" t="s">
        <v>46</v>
      </c>
      <c r="B93" t="s">
        <v>41</v>
      </c>
    </row>
    <row r="94" spans="1:2" x14ac:dyDescent="0.3">
      <c r="A94" t="s">
        <v>46</v>
      </c>
      <c r="B94" t="s">
        <v>41</v>
      </c>
    </row>
    <row r="95" spans="1:2" x14ac:dyDescent="0.3">
      <c r="A95" t="s">
        <v>46</v>
      </c>
      <c r="B95" t="s">
        <v>41</v>
      </c>
    </row>
    <row r="96" spans="1:2" x14ac:dyDescent="0.3">
      <c r="A96" t="s">
        <v>51</v>
      </c>
      <c r="B96" t="s">
        <v>41</v>
      </c>
    </row>
    <row r="97" spans="1:2" x14ac:dyDescent="0.3">
      <c r="A97" t="s">
        <v>39</v>
      </c>
      <c r="B97" t="s">
        <v>41</v>
      </c>
    </row>
    <row r="98" spans="1:2" x14ac:dyDescent="0.3">
      <c r="A98" t="s">
        <v>46</v>
      </c>
      <c r="B98" t="s">
        <v>47</v>
      </c>
    </row>
    <row r="99" spans="1:2" x14ac:dyDescent="0.3">
      <c r="A99" t="s">
        <v>44</v>
      </c>
      <c r="B99" t="s">
        <v>41</v>
      </c>
    </row>
    <row r="100" spans="1:2" x14ac:dyDescent="0.3">
      <c r="A100" t="s">
        <v>46</v>
      </c>
      <c r="B100" t="s">
        <v>41</v>
      </c>
    </row>
    <row r="101" spans="1:2" x14ac:dyDescent="0.3">
      <c r="A101" t="s">
        <v>46</v>
      </c>
      <c r="B101" t="s">
        <v>52</v>
      </c>
    </row>
    <row r="102" spans="1:2" x14ac:dyDescent="0.3">
      <c r="A102" t="s">
        <v>39</v>
      </c>
      <c r="B102" t="s">
        <v>41</v>
      </c>
    </row>
    <row r="103" spans="1:2" x14ac:dyDescent="0.3">
      <c r="A103" t="s">
        <v>46</v>
      </c>
      <c r="B103" t="s">
        <v>41</v>
      </c>
    </row>
    <row r="104" spans="1:2" x14ac:dyDescent="0.3">
      <c r="A104" t="s">
        <v>39</v>
      </c>
      <c r="B104" t="s">
        <v>53</v>
      </c>
    </row>
    <row r="105" spans="1:2" x14ac:dyDescent="0.3">
      <c r="A105" t="s">
        <v>39</v>
      </c>
      <c r="B105" t="s">
        <v>41</v>
      </c>
    </row>
    <row r="106" spans="1:2" x14ac:dyDescent="0.3">
      <c r="A106" t="s">
        <v>46</v>
      </c>
      <c r="B106" t="s">
        <v>41</v>
      </c>
    </row>
    <row r="107" spans="1:2" x14ac:dyDescent="0.3">
      <c r="A107" t="s">
        <v>39</v>
      </c>
      <c r="B107" t="s">
        <v>41</v>
      </c>
    </row>
    <row r="108" spans="1:2" x14ac:dyDescent="0.3">
      <c r="A108" t="s">
        <v>46</v>
      </c>
      <c r="B108" t="s">
        <v>47</v>
      </c>
    </row>
    <row r="109" spans="1:2" x14ac:dyDescent="0.3">
      <c r="A109" t="s">
        <v>46</v>
      </c>
      <c r="B109" t="s">
        <v>48</v>
      </c>
    </row>
    <row r="110" spans="1:2" x14ac:dyDescent="0.3">
      <c r="A110" t="s">
        <v>46</v>
      </c>
      <c r="B110" t="s">
        <v>41</v>
      </c>
    </row>
    <row r="111" spans="1:2" x14ac:dyDescent="0.3">
      <c r="A111" t="s">
        <v>39</v>
      </c>
      <c r="B111" t="s">
        <v>41</v>
      </c>
    </row>
    <row r="112" spans="1:2" x14ac:dyDescent="0.3">
      <c r="A112" t="s">
        <v>39</v>
      </c>
      <c r="B112" t="s">
        <v>47</v>
      </c>
    </row>
    <row r="113" spans="1:2" x14ac:dyDescent="0.3">
      <c r="A113" t="s">
        <v>39</v>
      </c>
      <c r="B113" t="s">
        <v>48</v>
      </c>
    </row>
    <row r="114" spans="1:2" x14ac:dyDescent="0.3">
      <c r="A114" t="s">
        <v>46</v>
      </c>
      <c r="B114" t="s">
        <v>41</v>
      </c>
    </row>
    <row r="115" spans="1:2" x14ac:dyDescent="0.3">
      <c r="A115" t="s">
        <v>44</v>
      </c>
      <c r="B115" t="s">
        <v>41</v>
      </c>
    </row>
    <row r="116" spans="1:2" x14ac:dyDescent="0.3">
      <c r="A116" t="s">
        <v>46</v>
      </c>
      <c r="B116" t="s">
        <v>52</v>
      </c>
    </row>
    <row r="117" spans="1:2" x14ac:dyDescent="0.3">
      <c r="A117" t="s">
        <v>46</v>
      </c>
      <c r="B117" t="s">
        <v>41</v>
      </c>
    </row>
    <row r="118" spans="1:2" x14ac:dyDescent="0.3">
      <c r="A118" t="s">
        <v>46</v>
      </c>
      <c r="B118" t="s">
        <v>48</v>
      </c>
    </row>
    <row r="119" spans="1:2" x14ac:dyDescent="0.3">
      <c r="A119" t="s">
        <v>39</v>
      </c>
      <c r="B119" t="s">
        <v>45</v>
      </c>
    </row>
    <row r="120" spans="1:2" x14ac:dyDescent="0.3">
      <c r="A120" t="s">
        <v>46</v>
      </c>
      <c r="B120" t="s">
        <v>41</v>
      </c>
    </row>
    <row r="121" spans="1:2" x14ac:dyDescent="0.3">
      <c r="A121" t="s">
        <v>46</v>
      </c>
      <c r="B121" t="s">
        <v>41</v>
      </c>
    </row>
    <row r="122" spans="1:2" x14ac:dyDescent="0.3">
      <c r="A122" t="s">
        <v>44</v>
      </c>
      <c r="B122" t="s">
        <v>47</v>
      </c>
    </row>
    <row r="123" spans="1:2" x14ac:dyDescent="0.3">
      <c r="A123" t="s">
        <v>46</v>
      </c>
      <c r="B123" t="s">
        <v>47</v>
      </c>
    </row>
    <row r="124" spans="1:2" x14ac:dyDescent="0.3">
      <c r="A124" t="s">
        <v>39</v>
      </c>
      <c r="B124" t="s">
        <v>41</v>
      </c>
    </row>
    <row r="125" spans="1:2" x14ac:dyDescent="0.3">
      <c r="A125" t="s">
        <v>39</v>
      </c>
      <c r="B125" t="s">
        <v>41</v>
      </c>
    </row>
    <row r="126" spans="1:2" x14ac:dyDescent="0.3">
      <c r="A126" t="s">
        <v>46</v>
      </c>
      <c r="B126" t="s">
        <v>41</v>
      </c>
    </row>
    <row r="127" spans="1:2" x14ac:dyDescent="0.3">
      <c r="A127" t="s">
        <v>46</v>
      </c>
      <c r="B127" t="s">
        <v>41</v>
      </c>
    </row>
    <row r="128" spans="1:2" x14ac:dyDescent="0.3">
      <c r="A128" t="s">
        <v>39</v>
      </c>
      <c r="B128" t="s">
        <v>52</v>
      </c>
    </row>
    <row r="129" spans="1:2" x14ac:dyDescent="0.3">
      <c r="A129" t="s">
        <v>46</v>
      </c>
      <c r="B129" t="s">
        <v>43</v>
      </c>
    </row>
    <row r="130" spans="1:2" x14ac:dyDescent="0.3">
      <c r="A130" t="s">
        <v>51</v>
      </c>
      <c r="B130" t="s">
        <v>41</v>
      </c>
    </row>
    <row r="131" spans="1:2" x14ac:dyDescent="0.3">
      <c r="A131" t="s">
        <v>44</v>
      </c>
      <c r="B131" t="s">
        <v>41</v>
      </c>
    </row>
    <row r="132" spans="1:2" x14ac:dyDescent="0.3">
      <c r="A132" t="s">
        <v>44</v>
      </c>
      <c r="B132" t="s">
        <v>41</v>
      </c>
    </row>
    <row r="133" spans="1:2" x14ac:dyDescent="0.3">
      <c r="A133" t="s">
        <v>46</v>
      </c>
      <c r="B133" t="s">
        <v>41</v>
      </c>
    </row>
    <row r="134" spans="1:2" x14ac:dyDescent="0.3">
      <c r="A134" t="s">
        <v>46</v>
      </c>
      <c r="B134" t="s">
        <v>47</v>
      </c>
    </row>
    <row r="135" spans="1:2" x14ac:dyDescent="0.3">
      <c r="A135" t="s">
        <v>46</v>
      </c>
      <c r="B135" t="s">
        <v>41</v>
      </c>
    </row>
    <row r="136" spans="1:2" x14ac:dyDescent="0.3">
      <c r="A136" t="s">
        <v>39</v>
      </c>
      <c r="B136" t="s">
        <v>43</v>
      </c>
    </row>
    <row r="137" spans="1:2" x14ac:dyDescent="0.3">
      <c r="A137" t="s">
        <v>39</v>
      </c>
      <c r="B137" t="s">
        <v>47</v>
      </c>
    </row>
    <row r="138" spans="1:2" x14ac:dyDescent="0.3">
      <c r="A138" t="s">
        <v>39</v>
      </c>
      <c r="B138" t="s">
        <v>41</v>
      </c>
    </row>
    <row r="139" spans="1:2" x14ac:dyDescent="0.3">
      <c r="A139" t="s">
        <v>39</v>
      </c>
      <c r="B139" t="s">
        <v>48</v>
      </c>
    </row>
    <row r="140" spans="1:2" x14ac:dyDescent="0.3">
      <c r="A140" t="s">
        <v>46</v>
      </c>
      <c r="B140" t="s">
        <v>52</v>
      </c>
    </row>
    <row r="141" spans="1:2" x14ac:dyDescent="0.3">
      <c r="A141" t="s">
        <v>46</v>
      </c>
      <c r="B141" t="s">
        <v>41</v>
      </c>
    </row>
    <row r="142" spans="1:2" x14ac:dyDescent="0.3">
      <c r="A142" t="s">
        <v>44</v>
      </c>
      <c r="B142" t="s">
        <v>41</v>
      </c>
    </row>
    <row r="143" spans="1:2" x14ac:dyDescent="0.3">
      <c r="A143" t="s">
        <v>46</v>
      </c>
      <c r="B143" t="s">
        <v>53</v>
      </c>
    </row>
    <row r="144" spans="1:2" x14ac:dyDescent="0.3">
      <c r="A144" t="s">
        <v>44</v>
      </c>
      <c r="B144" t="s">
        <v>47</v>
      </c>
    </row>
    <row r="145" spans="1:2" x14ac:dyDescent="0.3">
      <c r="A145" t="s">
        <v>39</v>
      </c>
      <c r="B145" t="s">
        <v>41</v>
      </c>
    </row>
    <row r="146" spans="1:2" x14ac:dyDescent="0.3">
      <c r="A146" t="s">
        <v>51</v>
      </c>
      <c r="B146" t="s">
        <v>45</v>
      </c>
    </row>
    <row r="147" spans="1:2" x14ac:dyDescent="0.3">
      <c r="A147" t="s">
        <v>46</v>
      </c>
      <c r="B147" t="s">
        <v>47</v>
      </c>
    </row>
    <row r="148" spans="1:2" x14ac:dyDescent="0.3">
      <c r="A148" t="s">
        <v>46</v>
      </c>
      <c r="B148" t="s">
        <v>47</v>
      </c>
    </row>
    <row r="149" spans="1:2" x14ac:dyDescent="0.3">
      <c r="A149" t="s">
        <v>46</v>
      </c>
      <c r="B149" t="s">
        <v>41</v>
      </c>
    </row>
    <row r="150" spans="1:2" x14ac:dyDescent="0.3">
      <c r="A150" t="s">
        <v>44</v>
      </c>
      <c r="B150" t="s">
        <v>53</v>
      </c>
    </row>
    <row r="151" spans="1:2" x14ac:dyDescent="0.3">
      <c r="A151" t="s">
        <v>51</v>
      </c>
      <c r="B151" t="s">
        <v>45</v>
      </c>
    </row>
    <row r="152" spans="1:2" x14ac:dyDescent="0.3">
      <c r="A152" t="s">
        <v>51</v>
      </c>
      <c r="B152" t="s">
        <v>48</v>
      </c>
    </row>
    <row r="153" spans="1:2" x14ac:dyDescent="0.3">
      <c r="A153" t="s">
        <v>39</v>
      </c>
      <c r="B153" t="s">
        <v>52</v>
      </c>
    </row>
    <row r="154" spans="1:2" x14ac:dyDescent="0.3">
      <c r="A154" t="s">
        <v>46</v>
      </c>
      <c r="B154" t="s">
        <v>52</v>
      </c>
    </row>
    <row r="155" spans="1:2" x14ac:dyDescent="0.3">
      <c r="A155" t="s">
        <v>51</v>
      </c>
      <c r="B155" t="s">
        <v>41</v>
      </c>
    </row>
    <row r="156" spans="1:2" x14ac:dyDescent="0.3">
      <c r="A156" t="s">
        <v>46</v>
      </c>
      <c r="B156" t="s">
        <v>52</v>
      </c>
    </row>
    <row r="157" spans="1:2" x14ac:dyDescent="0.3">
      <c r="A157" t="s">
        <v>39</v>
      </c>
      <c r="B157" t="s">
        <v>47</v>
      </c>
    </row>
    <row r="158" spans="1:2" x14ac:dyDescent="0.3">
      <c r="A158" t="s">
        <v>51</v>
      </c>
      <c r="B158" t="s">
        <v>41</v>
      </c>
    </row>
    <row r="159" spans="1:2" x14ac:dyDescent="0.3">
      <c r="A159" t="s">
        <v>39</v>
      </c>
      <c r="B159" t="s">
        <v>47</v>
      </c>
    </row>
    <row r="160" spans="1:2" x14ac:dyDescent="0.3">
      <c r="A160" t="s">
        <v>39</v>
      </c>
      <c r="B160" t="s">
        <v>45</v>
      </c>
    </row>
    <row r="161" spans="1:2" x14ac:dyDescent="0.3">
      <c r="A161" t="s">
        <v>39</v>
      </c>
      <c r="B161" t="s">
        <v>45</v>
      </c>
    </row>
    <row r="162" spans="1:2" x14ac:dyDescent="0.3">
      <c r="A162" t="s">
        <v>46</v>
      </c>
      <c r="B162" t="s">
        <v>47</v>
      </c>
    </row>
    <row r="163" spans="1:2" x14ac:dyDescent="0.3">
      <c r="A163" t="s">
        <v>39</v>
      </c>
      <c r="B163" t="s">
        <v>48</v>
      </c>
    </row>
    <row r="164" spans="1:2" x14ac:dyDescent="0.3">
      <c r="A164" t="s">
        <v>46</v>
      </c>
      <c r="B164" t="s">
        <v>47</v>
      </c>
    </row>
    <row r="165" spans="1:2" x14ac:dyDescent="0.3">
      <c r="A165" t="s">
        <v>51</v>
      </c>
      <c r="B165" t="s">
        <v>47</v>
      </c>
    </row>
    <row r="166" spans="1:2" x14ac:dyDescent="0.3">
      <c r="A166" t="s">
        <v>44</v>
      </c>
      <c r="B166" t="s">
        <v>53</v>
      </c>
    </row>
    <row r="167" spans="1:2" x14ac:dyDescent="0.3">
      <c r="A167" t="s">
        <v>44</v>
      </c>
      <c r="B167" t="s">
        <v>41</v>
      </c>
    </row>
    <row r="168" spans="1:2" x14ac:dyDescent="0.3">
      <c r="A168" t="s">
        <v>46</v>
      </c>
      <c r="B168" t="s">
        <v>41</v>
      </c>
    </row>
    <row r="169" spans="1:2" x14ac:dyDescent="0.3">
      <c r="A169" t="s">
        <v>46</v>
      </c>
      <c r="B169" t="s">
        <v>41</v>
      </c>
    </row>
    <row r="170" spans="1:2" x14ac:dyDescent="0.3">
      <c r="A170" t="s">
        <v>46</v>
      </c>
      <c r="B170" t="s">
        <v>48</v>
      </c>
    </row>
    <row r="171" spans="1:2" x14ac:dyDescent="0.3">
      <c r="A171" t="s">
        <v>51</v>
      </c>
      <c r="B171" t="s">
        <v>41</v>
      </c>
    </row>
    <row r="172" spans="1:2" x14ac:dyDescent="0.3">
      <c r="A172" t="s">
        <v>44</v>
      </c>
      <c r="B172" t="s">
        <v>41</v>
      </c>
    </row>
    <row r="173" spans="1:2" x14ac:dyDescent="0.3">
      <c r="A173" t="s">
        <v>46</v>
      </c>
      <c r="B173" t="s">
        <v>41</v>
      </c>
    </row>
    <row r="174" spans="1:2" x14ac:dyDescent="0.3">
      <c r="A174" t="s">
        <v>39</v>
      </c>
      <c r="B174" t="s">
        <v>47</v>
      </c>
    </row>
    <row r="175" spans="1:2" x14ac:dyDescent="0.3">
      <c r="A175" t="s">
        <v>44</v>
      </c>
      <c r="B175" t="s">
        <v>48</v>
      </c>
    </row>
    <row r="176" spans="1:2" x14ac:dyDescent="0.3">
      <c r="A176" t="s">
        <v>46</v>
      </c>
      <c r="B176" t="s">
        <v>52</v>
      </c>
    </row>
    <row r="177" spans="1:2" x14ac:dyDescent="0.3">
      <c r="A177" t="s">
        <v>46</v>
      </c>
      <c r="B177" t="s">
        <v>47</v>
      </c>
    </row>
    <row r="178" spans="1:2" x14ac:dyDescent="0.3">
      <c r="A178" t="s">
        <v>46</v>
      </c>
      <c r="B178" t="s">
        <v>47</v>
      </c>
    </row>
    <row r="179" spans="1:2" x14ac:dyDescent="0.3">
      <c r="A179" t="s">
        <v>39</v>
      </c>
      <c r="B179" t="s">
        <v>41</v>
      </c>
    </row>
    <row r="180" spans="1:2" x14ac:dyDescent="0.3">
      <c r="A180" t="s">
        <v>46</v>
      </c>
      <c r="B180" t="s">
        <v>41</v>
      </c>
    </row>
    <row r="181" spans="1:2" x14ac:dyDescent="0.3">
      <c r="A181" t="s">
        <v>46</v>
      </c>
      <c r="B181" t="s">
        <v>41</v>
      </c>
    </row>
    <row r="182" spans="1:2" x14ac:dyDescent="0.3">
      <c r="A182" t="s">
        <v>46</v>
      </c>
      <c r="B182" t="s">
        <v>41</v>
      </c>
    </row>
    <row r="183" spans="1:2" x14ac:dyDescent="0.3">
      <c r="A183" t="s">
        <v>46</v>
      </c>
      <c r="B183" t="s">
        <v>45</v>
      </c>
    </row>
    <row r="184" spans="1:2" x14ac:dyDescent="0.3">
      <c r="A184" t="s">
        <v>44</v>
      </c>
      <c r="B184" t="s">
        <v>41</v>
      </c>
    </row>
    <row r="185" spans="1:2" x14ac:dyDescent="0.3">
      <c r="A185" t="s">
        <v>46</v>
      </c>
      <c r="B185" t="s">
        <v>41</v>
      </c>
    </row>
    <row r="186" spans="1:2" x14ac:dyDescent="0.3">
      <c r="A186" t="s">
        <v>39</v>
      </c>
      <c r="B186" t="s">
        <v>41</v>
      </c>
    </row>
    <row r="187" spans="1:2" x14ac:dyDescent="0.3">
      <c r="A187" t="s">
        <v>51</v>
      </c>
      <c r="B187" t="s">
        <v>43</v>
      </c>
    </row>
    <row r="188" spans="1:2" x14ac:dyDescent="0.3">
      <c r="A188" t="s">
        <v>39</v>
      </c>
      <c r="B188" t="s">
        <v>48</v>
      </c>
    </row>
    <row r="189" spans="1:2" x14ac:dyDescent="0.3">
      <c r="A189" t="s">
        <v>46</v>
      </c>
      <c r="B189" t="s">
        <v>41</v>
      </c>
    </row>
    <row r="190" spans="1:2" x14ac:dyDescent="0.3">
      <c r="A190" t="s">
        <v>46</v>
      </c>
      <c r="B190" t="s">
        <v>52</v>
      </c>
    </row>
    <row r="191" spans="1:2" x14ac:dyDescent="0.3">
      <c r="A191" t="s">
        <v>44</v>
      </c>
      <c r="B191" t="s">
        <v>47</v>
      </c>
    </row>
    <row r="192" spans="1:2" x14ac:dyDescent="0.3">
      <c r="A192" t="s">
        <v>51</v>
      </c>
      <c r="B192" t="s">
        <v>41</v>
      </c>
    </row>
    <row r="193" spans="1:2" x14ac:dyDescent="0.3">
      <c r="A193" t="s">
        <v>46</v>
      </c>
      <c r="B193" t="s">
        <v>41</v>
      </c>
    </row>
    <row r="194" spans="1:2" x14ac:dyDescent="0.3">
      <c r="A194" t="s">
        <v>46</v>
      </c>
      <c r="B194" t="s">
        <v>45</v>
      </c>
    </row>
    <row r="195" spans="1:2" x14ac:dyDescent="0.3">
      <c r="A195" t="s">
        <v>46</v>
      </c>
      <c r="B195" t="s">
        <v>47</v>
      </c>
    </row>
    <row r="196" spans="1:2" x14ac:dyDescent="0.3">
      <c r="A196" t="s">
        <v>44</v>
      </c>
      <c r="B196" t="s">
        <v>41</v>
      </c>
    </row>
    <row r="197" spans="1:2" x14ac:dyDescent="0.3">
      <c r="A197" t="s">
        <v>46</v>
      </c>
      <c r="B197" t="s">
        <v>43</v>
      </c>
    </row>
    <row r="198" spans="1:2" x14ac:dyDescent="0.3">
      <c r="A198" t="s">
        <v>46</v>
      </c>
      <c r="B198" t="s">
        <v>41</v>
      </c>
    </row>
    <row r="199" spans="1:2" x14ac:dyDescent="0.3">
      <c r="A199" t="s">
        <v>51</v>
      </c>
      <c r="B199" t="s">
        <v>45</v>
      </c>
    </row>
    <row r="200" spans="1:2" x14ac:dyDescent="0.3">
      <c r="A200" t="s">
        <v>46</v>
      </c>
      <c r="B200" t="s">
        <v>53</v>
      </c>
    </row>
    <row r="201" spans="1:2" x14ac:dyDescent="0.3">
      <c r="A201" t="s">
        <v>44</v>
      </c>
      <c r="B201" t="s">
        <v>47</v>
      </c>
    </row>
    <row r="202" spans="1:2" x14ac:dyDescent="0.3">
      <c r="A202" t="s">
        <v>44</v>
      </c>
      <c r="B202" t="s">
        <v>41</v>
      </c>
    </row>
    <row r="203" spans="1:2" x14ac:dyDescent="0.3">
      <c r="A203" t="s">
        <v>39</v>
      </c>
      <c r="B203" t="s">
        <v>45</v>
      </c>
    </row>
    <row r="204" spans="1:2" x14ac:dyDescent="0.3">
      <c r="A204" t="s">
        <v>46</v>
      </c>
      <c r="B204" t="s">
        <v>41</v>
      </c>
    </row>
    <row r="205" spans="1:2" x14ac:dyDescent="0.3">
      <c r="A205" t="s">
        <v>46</v>
      </c>
      <c r="B205" t="s">
        <v>53</v>
      </c>
    </row>
    <row r="206" spans="1:2" x14ac:dyDescent="0.3">
      <c r="A206" t="s">
        <v>39</v>
      </c>
      <c r="B206" t="s">
        <v>41</v>
      </c>
    </row>
    <row r="207" spans="1:2" x14ac:dyDescent="0.3">
      <c r="A207" t="s">
        <v>39</v>
      </c>
      <c r="B207" t="s">
        <v>41</v>
      </c>
    </row>
    <row r="208" spans="1:2" x14ac:dyDescent="0.3">
      <c r="A208" t="s">
        <v>46</v>
      </c>
      <c r="B208" t="s">
        <v>48</v>
      </c>
    </row>
    <row r="209" spans="1:2" x14ac:dyDescent="0.3">
      <c r="A209" t="s">
        <v>44</v>
      </c>
      <c r="B209" t="s">
        <v>41</v>
      </c>
    </row>
    <row r="210" spans="1:2" x14ac:dyDescent="0.3">
      <c r="A210" t="s">
        <v>46</v>
      </c>
      <c r="B210" t="s">
        <v>53</v>
      </c>
    </row>
    <row r="211" spans="1:2" x14ac:dyDescent="0.3">
      <c r="A211" t="s">
        <v>44</v>
      </c>
      <c r="B211" t="s">
        <v>41</v>
      </c>
    </row>
    <row r="212" spans="1:2" x14ac:dyDescent="0.3">
      <c r="A212" t="s">
        <v>46</v>
      </c>
      <c r="B212" t="s">
        <v>47</v>
      </c>
    </row>
    <row r="213" spans="1:2" x14ac:dyDescent="0.3">
      <c r="A213" t="s">
        <v>46</v>
      </c>
      <c r="B213" t="s">
        <v>53</v>
      </c>
    </row>
    <row r="214" spans="1:2" x14ac:dyDescent="0.3">
      <c r="A214" t="s">
        <v>46</v>
      </c>
      <c r="B214" t="s">
        <v>41</v>
      </c>
    </row>
    <row r="215" spans="1:2" x14ac:dyDescent="0.3">
      <c r="A215" t="s">
        <v>46</v>
      </c>
      <c r="B215" t="s">
        <v>47</v>
      </c>
    </row>
    <row r="216" spans="1:2" x14ac:dyDescent="0.3">
      <c r="A216" t="s">
        <v>46</v>
      </c>
      <c r="B216" t="s">
        <v>41</v>
      </c>
    </row>
    <row r="217" spans="1:2" x14ac:dyDescent="0.3">
      <c r="A217" t="s">
        <v>46</v>
      </c>
      <c r="B217" t="s">
        <v>45</v>
      </c>
    </row>
    <row r="218" spans="1:2" x14ac:dyDescent="0.3">
      <c r="A218" t="s">
        <v>46</v>
      </c>
      <c r="B218" t="s">
        <v>53</v>
      </c>
    </row>
    <row r="219" spans="1:2" x14ac:dyDescent="0.3">
      <c r="A219" t="s">
        <v>46</v>
      </c>
      <c r="B219" t="s">
        <v>47</v>
      </c>
    </row>
    <row r="220" spans="1:2" x14ac:dyDescent="0.3">
      <c r="A220" t="s">
        <v>46</v>
      </c>
      <c r="B220" t="s">
        <v>53</v>
      </c>
    </row>
    <row r="221" spans="1:2" x14ac:dyDescent="0.3">
      <c r="A221" t="s">
        <v>39</v>
      </c>
      <c r="B221" t="s">
        <v>47</v>
      </c>
    </row>
    <row r="222" spans="1:2" x14ac:dyDescent="0.3">
      <c r="A222" t="s">
        <v>46</v>
      </c>
      <c r="B222" t="s">
        <v>41</v>
      </c>
    </row>
    <row r="223" spans="1:2" x14ac:dyDescent="0.3">
      <c r="A223" t="s">
        <v>46</v>
      </c>
      <c r="B223" t="s">
        <v>47</v>
      </c>
    </row>
    <row r="224" spans="1:2" x14ac:dyDescent="0.3">
      <c r="A224" t="s">
        <v>46</v>
      </c>
      <c r="B224" t="s">
        <v>53</v>
      </c>
    </row>
    <row r="225" spans="1:2" x14ac:dyDescent="0.3">
      <c r="A225" t="s">
        <v>46</v>
      </c>
      <c r="B225" t="s">
        <v>41</v>
      </c>
    </row>
    <row r="226" spans="1:2" x14ac:dyDescent="0.3">
      <c r="A226" t="s">
        <v>46</v>
      </c>
      <c r="B226" t="s">
        <v>41</v>
      </c>
    </row>
    <row r="227" spans="1:2" x14ac:dyDescent="0.3">
      <c r="A227" t="s">
        <v>39</v>
      </c>
      <c r="B227" t="s">
        <v>47</v>
      </c>
    </row>
    <row r="228" spans="1:2" x14ac:dyDescent="0.3">
      <c r="A228" t="s">
        <v>44</v>
      </c>
      <c r="B228" t="s">
        <v>41</v>
      </c>
    </row>
    <row r="229" spans="1:2" x14ac:dyDescent="0.3">
      <c r="A229" t="s">
        <v>51</v>
      </c>
      <c r="B229" t="s">
        <v>41</v>
      </c>
    </row>
    <row r="230" spans="1:2" x14ac:dyDescent="0.3">
      <c r="A230" t="s">
        <v>39</v>
      </c>
      <c r="B230" t="s">
        <v>47</v>
      </c>
    </row>
    <row r="231" spans="1:2" x14ac:dyDescent="0.3">
      <c r="A231" t="s">
        <v>46</v>
      </c>
      <c r="B231" t="s">
        <v>48</v>
      </c>
    </row>
    <row r="232" spans="1:2" x14ac:dyDescent="0.3">
      <c r="A232" t="s">
        <v>46</v>
      </c>
      <c r="B232" t="s">
        <v>52</v>
      </c>
    </row>
    <row r="233" spans="1:2" x14ac:dyDescent="0.3">
      <c r="A233" t="s">
        <v>46</v>
      </c>
      <c r="B233" t="s">
        <v>41</v>
      </c>
    </row>
    <row r="234" spans="1:2" x14ac:dyDescent="0.3">
      <c r="A234" t="s">
        <v>46</v>
      </c>
      <c r="B234" t="s">
        <v>41</v>
      </c>
    </row>
    <row r="235" spans="1:2" x14ac:dyDescent="0.3">
      <c r="A235" t="s">
        <v>46</v>
      </c>
      <c r="B235" t="s">
        <v>48</v>
      </c>
    </row>
    <row r="236" spans="1:2" x14ac:dyDescent="0.3">
      <c r="A236" t="s">
        <v>46</v>
      </c>
      <c r="B236" t="s">
        <v>41</v>
      </c>
    </row>
    <row r="237" spans="1:2" x14ac:dyDescent="0.3">
      <c r="A237" t="s">
        <v>44</v>
      </c>
      <c r="B237" t="s">
        <v>48</v>
      </c>
    </row>
    <row r="238" spans="1:2" x14ac:dyDescent="0.3">
      <c r="A238" t="s">
        <v>46</v>
      </c>
      <c r="B238" t="s">
        <v>41</v>
      </c>
    </row>
    <row r="239" spans="1:2" x14ac:dyDescent="0.3">
      <c r="A239" t="s">
        <v>46</v>
      </c>
      <c r="B239" t="s">
        <v>53</v>
      </c>
    </row>
    <row r="240" spans="1:2" x14ac:dyDescent="0.3">
      <c r="A240" t="s">
        <v>46</v>
      </c>
      <c r="B240" t="s">
        <v>41</v>
      </c>
    </row>
    <row r="241" spans="1:2" x14ac:dyDescent="0.3">
      <c r="A241" t="s">
        <v>39</v>
      </c>
      <c r="B241" t="s">
        <v>48</v>
      </c>
    </row>
    <row r="242" spans="1:2" x14ac:dyDescent="0.3">
      <c r="A242" t="s">
        <v>46</v>
      </c>
      <c r="B242" t="s">
        <v>52</v>
      </c>
    </row>
    <row r="243" spans="1:2" x14ac:dyDescent="0.3">
      <c r="A243" t="s">
        <v>46</v>
      </c>
      <c r="B243" t="s">
        <v>41</v>
      </c>
    </row>
    <row r="244" spans="1:2" x14ac:dyDescent="0.3">
      <c r="A244" t="s">
        <v>44</v>
      </c>
      <c r="B244" t="s">
        <v>53</v>
      </c>
    </row>
    <row r="245" spans="1:2" x14ac:dyDescent="0.3">
      <c r="A245" t="s">
        <v>39</v>
      </c>
      <c r="B245" t="s">
        <v>41</v>
      </c>
    </row>
    <row r="246" spans="1:2" x14ac:dyDescent="0.3">
      <c r="A246" t="s">
        <v>39</v>
      </c>
      <c r="B246" t="s">
        <v>52</v>
      </c>
    </row>
    <row r="247" spans="1:2" x14ac:dyDescent="0.3">
      <c r="A247" t="s">
        <v>39</v>
      </c>
      <c r="B247" t="s">
        <v>48</v>
      </c>
    </row>
    <row r="248" spans="1:2" x14ac:dyDescent="0.3">
      <c r="A248" t="s">
        <v>46</v>
      </c>
      <c r="B248" t="s">
        <v>43</v>
      </c>
    </row>
    <row r="249" spans="1:2" x14ac:dyDescent="0.3">
      <c r="A249" t="s">
        <v>39</v>
      </c>
      <c r="B249" t="s">
        <v>41</v>
      </c>
    </row>
    <row r="250" spans="1:2" x14ac:dyDescent="0.3">
      <c r="A250" t="s">
        <v>44</v>
      </c>
      <c r="B250" t="s">
        <v>41</v>
      </c>
    </row>
    <row r="251" spans="1:2" x14ac:dyDescent="0.3">
      <c r="A251" t="s">
        <v>44</v>
      </c>
      <c r="B251" t="s">
        <v>41</v>
      </c>
    </row>
    <row r="252" spans="1:2" x14ac:dyDescent="0.3">
      <c r="A252" t="s">
        <v>46</v>
      </c>
      <c r="B252" t="s">
        <v>41</v>
      </c>
    </row>
    <row r="253" spans="1:2" x14ac:dyDescent="0.3">
      <c r="A253" t="s">
        <v>39</v>
      </c>
      <c r="B253" t="s">
        <v>41</v>
      </c>
    </row>
    <row r="254" spans="1:2" x14ac:dyDescent="0.3">
      <c r="A254" t="s">
        <v>46</v>
      </c>
      <c r="B254" t="s">
        <v>41</v>
      </c>
    </row>
    <row r="255" spans="1:2" x14ac:dyDescent="0.3">
      <c r="A255" t="s">
        <v>44</v>
      </c>
      <c r="B255" t="s">
        <v>41</v>
      </c>
    </row>
    <row r="256" spans="1:2" x14ac:dyDescent="0.3">
      <c r="A256" t="s">
        <v>46</v>
      </c>
      <c r="B256" t="s">
        <v>41</v>
      </c>
    </row>
    <row r="257" spans="1:2" x14ac:dyDescent="0.3">
      <c r="A257" t="s">
        <v>46</v>
      </c>
      <c r="B257" t="s">
        <v>48</v>
      </c>
    </row>
    <row r="258" spans="1:2" x14ac:dyDescent="0.3">
      <c r="A258" t="s">
        <v>51</v>
      </c>
      <c r="B258" t="s">
        <v>48</v>
      </c>
    </row>
    <row r="259" spans="1:2" x14ac:dyDescent="0.3">
      <c r="A259" t="s">
        <v>51</v>
      </c>
      <c r="B259" t="s">
        <v>45</v>
      </c>
    </row>
    <row r="260" spans="1:2" x14ac:dyDescent="0.3">
      <c r="A260" t="s">
        <v>46</v>
      </c>
      <c r="B260" t="s">
        <v>43</v>
      </c>
    </row>
    <row r="261" spans="1:2" x14ac:dyDescent="0.3">
      <c r="A261" t="s">
        <v>44</v>
      </c>
      <c r="B261" t="s">
        <v>52</v>
      </c>
    </row>
    <row r="262" spans="1:2" x14ac:dyDescent="0.3">
      <c r="A262" t="s">
        <v>39</v>
      </c>
      <c r="B262" t="s">
        <v>47</v>
      </c>
    </row>
    <row r="263" spans="1:2" x14ac:dyDescent="0.3">
      <c r="A263" t="s">
        <v>46</v>
      </c>
      <c r="B263" t="s">
        <v>41</v>
      </c>
    </row>
    <row r="264" spans="1:2" x14ac:dyDescent="0.3">
      <c r="A264" t="s">
        <v>46</v>
      </c>
      <c r="B264" t="s">
        <v>41</v>
      </c>
    </row>
    <row r="265" spans="1:2" x14ac:dyDescent="0.3">
      <c r="A265" t="s">
        <v>51</v>
      </c>
      <c r="B265" t="s">
        <v>48</v>
      </c>
    </row>
    <row r="266" spans="1:2" x14ac:dyDescent="0.3">
      <c r="A266" t="s">
        <v>46</v>
      </c>
      <c r="B266" t="s">
        <v>47</v>
      </c>
    </row>
    <row r="267" spans="1:2" x14ac:dyDescent="0.3">
      <c r="A267" t="s">
        <v>44</v>
      </c>
      <c r="B267" t="s">
        <v>52</v>
      </c>
    </row>
    <row r="268" spans="1:2" x14ac:dyDescent="0.3">
      <c r="A268" t="s">
        <v>39</v>
      </c>
      <c r="B268" t="s">
        <v>52</v>
      </c>
    </row>
    <row r="269" spans="1:2" x14ac:dyDescent="0.3">
      <c r="A269" t="s">
        <v>44</v>
      </c>
      <c r="B269" t="s">
        <v>47</v>
      </c>
    </row>
    <row r="270" spans="1:2" x14ac:dyDescent="0.3">
      <c r="A270" t="s">
        <v>39</v>
      </c>
      <c r="B270" t="s">
        <v>41</v>
      </c>
    </row>
    <row r="271" spans="1:2" x14ac:dyDescent="0.3">
      <c r="A271" t="s">
        <v>51</v>
      </c>
      <c r="B271" t="s">
        <v>52</v>
      </c>
    </row>
    <row r="272" spans="1:2" x14ac:dyDescent="0.3">
      <c r="A272" t="s">
        <v>39</v>
      </c>
      <c r="B272" t="s">
        <v>41</v>
      </c>
    </row>
    <row r="273" spans="1:2" x14ac:dyDescent="0.3">
      <c r="A273" t="s">
        <v>46</v>
      </c>
      <c r="B273" t="s">
        <v>41</v>
      </c>
    </row>
    <row r="274" spans="1:2" x14ac:dyDescent="0.3">
      <c r="A274" t="s">
        <v>46</v>
      </c>
      <c r="B274" t="s">
        <v>47</v>
      </c>
    </row>
    <row r="275" spans="1:2" x14ac:dyDescent="0.3">
      <c r="A275" t="s">
        <v>44</v>
      </c>
      <c r="B275" t="s">
        <v>47</v>
      </c>
    </row>
    <row r="276" spans="1:2" x14ac:dyDescent="0.3">
      <c r="A276" t="s">
        <v>46</v>
      </c>
      <c r="B276" t="s">
        <v>41</v>
      </c>
    </row>
    <row r="277" spans="1:2" x14ac:dyDescent="0.3">
      <c r="A277" t="s">
        <v>39</v>
      </c>
      <c r="B277" t="s">
        <v>41</v>
      </c>
    </row>
    <row r="278" spans="1:2" x14ac:dyDescent="0.3">
      <c r="A278" t="s">
        <v>39</v>
      </c>
      <c r="B278" t="s">
        <v>43</v>
      </c>
    </row>
    <row r="279" spans="1:2" x14ac:dyDescent="0.3">
      <c r="A279" t="s">
        <v>39</v>
      </c>
      <c r="B279" t="s">
        <v>41</v>
      </c>
    </row>
    <row r="280" spans="1:2" x14ac:dyDescent="0.3">
      <c r="A280" t="s">
        <v>39</v>
      </c>
      <c r="B280" t="s">
        <v>41</v>
      </c>
    </row>
    <row r="281" spans="1:2" x14ac:dyDescent="0.3">
      <c r="A281" t="s">
        <v>44</v>
      </c>
      <c r="B281" t="s">
        <v>41</v>
      </c>
    </row>
    <row r="282" spans="1:2" x14ac:dyDescent="0.3">
      <c r="A282" t="s">
        <v>39</v>
      </c>
      <c r="B282" t="s">
        <v>47</v>
      </c>
    </row>
    <row r="283" spans="1:2" x14ac:dyDescent="0.3">
      <c r="A283" t="s">
        <v>39</v>
      </c>
      <c r="B283" t="s">
        <v>53</v>
      </c>
    </row>
    <row r="284" spans="1:2" x14ac:dyDescent="0.3">
      <c r="A284" t="s">
        <v>44</v>
      </c>
      <c r="B284" t="s">
        <v>41</v>
      </c>
    </row>
    <row r="285" spans="1:2" x14ac:dyDescent="0.3">
      <c r="A285" t="s">
        <v>46</v>
      </c>
      <c r="B285" t="s">
        <v>47</v>
      </c>
    </row>
    <row r="286" spans="1:2" x14ac:dyDescent="0.3">
      <c r="A286" t="s">
        <v>46</v>
      </c>
      <c r="B286" t="s">
        <v>41</v>
      </c>
    </row>
    <row r="287" spans="1:2" x14ac:dyDescent="0.3">
      <c r="A287" t="s">
        <v>44</v>
      </c>
      <c r="B287" t="s">
        <v>41</v>
      </c>
    </row>
    <row r="288" spans="1:2" x14ac:dyDescent="0.3">
      <c r="A288" t="s">
        <v>46</v>
      </c>
      <c r="B288" t="s">
        <v>47</v>
      </c>
    </row>
    <row r="289" spans="1:2" x14ac:dyDescent="0.3">
      <c r="A289" t="s">
        <v>46</v>
      </c>
      <c r="B289" t="s">
        <v>41</v>
      </c>
    </row>
    <row r="290" spans="1:2" x14ac:dyDescent="0.3">
      <c r="A290" t="s">
        <v>46</v>
      </c>
      <c r="B290" t="s">
        <v>41</v>
      </c>
    </row>
    <row r="291" spans="1:2" x14ac:dyDescent="0.3">
      <c r="A291" t="s">
        <v>39</v>
      </c>
      <c r="B291" t="s">
        <v>48</v>
      </c>
    </row>
    <row r="292" spans="1:2" x14ac:dyDescent="0.3">
      <c r="A292" t="s">
        <v>46</v>
      </c>
      <c r="B292" t="s">
        <v>41</v>
      </c>
    </row>
    <row r="293" spans="1:2" x14ac:dyDescent="0.3">
      <c r="A293" t="s">
        <v>46</v>
      </c>
      <c r="B293" t="s">
        <v>48</v>
      </c>
    </row>
    <row r="294" spans="1:2" x14ac:dyDescent="0.3">
      <c r="A294" t="s">
        <v>46</v>
      </c>
      <c r="B294" t="s">
        <v>48</v>
      </c>
    </row>
    <row r="295" spans="1:2" x14ac:dyDescent="0.3">
      <c r="A295" t="s">
        <v>46</v>
      </c>
      <c r="B295" t="s">
        <v>41</v>
      </c>
    </row>
    <row r="296" spans="1:2" x14ac:dyDescent="0.3">
      <c r="A296" t="s">
        <v>51</v>
      </c>
      <c r="B296" t="s">
        <v>41</v>
      </c>
    </row>
    <row r="297" spans="1:2" x14ac:dyDescent="0.3">
      <c r="A297" t="s">
        <v>46</v>
      </c>
      <c r="B297" t="s">
        <v>41</v>
      </c>
    </row>
    <row r="298" spans="1:2" x14ac:dyDescent="0.3">
      <c r="A298" t="s">
        <v>46</v>
      </c>
      <c r="B298" t="s">
        <v>41</v>
      </c>
    </row>
    <row r="299" spans="1:2" x14ac:dyDescent="0.3">
      <c r="A299" t="s">
        <v>46</v>
      </c>
      <c r="B299" t="s">
        <v>41</v>
      </c>
    </row>
    <row r="300" spans="1:2" x14ac:dyDescent="0.3">
      <c r="A300" t="s">
        <v>39</v>
      </c>
      <c r="B300" t="s">
        <v>41</v>
      </c>
    </row>
    <row r="301" spans="1:2" x14ac:dyDescent="0.3">
      <c r="A301" t="s">
        <v>44</v>
      </c>
      <c r="B301" t="s">
        <v>41</v>
      </c>
    </row>
    <row r="302" spans="1:2" x14ac:dyDescent="0.3">
      <c r="A302" t="s">
        <v>46</v>
      </c>
      <c r="B302" t="s">
        <v>48</v>
      </c>
    </row>
    <row r="303" spans="1:2" x14ac:dyDescent="0.3">
      <c r="A303" t="s">
        <v>44</v>
      </c>
      <c r="B303" t="s">
        <v>43</v>
      </c>
    </row>
    <row r="304" spans="1:2" x14ac:dyDescent="0.3">
      <c r="A304" t="s">
        <v>46</v>
      </c>
      <c r="B304" t="s">
        <v>41</v>
      </c>
    </row>
    <row r="305" spans="1:2" x14ac:dyDescent="0.3">
      <c r="A305" t="s">
        <v>39</v>
      </c>
      <c r="B305" t="s">
        <v>41</v>
      </c>
    </row>
    <row r="306" spans="1:2" x14ac:dyDescent="0.3">
      <c r="A306" t="s">
        <v>51</v>
      </c>
      <c r="B306" t="s">
        <v>45</v>
      </c>
    </row>
    <row r="307" spans="1:2" x14ac:dyDescent="0.3">
      <c r="A307" t="s">
        <v>46</v>
      </c>
      <c r="B307" t="s">
        <v>41</v>
      </c>
    </row>
    <row r="308" spans="1:2" x14ac:dyDescent="0.3">
      <c r="A308" t="s">
        <v>46</v>
      </c>
      <c r="B308" t="s">
        <v>41</v>
      </c>
    </row>
    <row r="309" spans="1:2" x14ac:dyDescent="0.3">
      <c r="A309" t="s">
        <v>46</v>
      </c>
      <c r="B309" t="s">
        <v>47</v>
      </c>
    </row>
    <row r="310" spans="1:2" x14ac:dyDescent="0.3">
      <c r="A310" t="s">
        <v>46</v>
      </c>
      <c r="B310" t="s">
        <v>41</v>
      </c>
    </row>
    <row r="311" spans="1:2" x14ac:dyDescent="0.3">
      <c r="A311" t="s">
        <v>39</v>
      </c>
      <c r="B311" t="s">
        <v>53</v>
      </c>
    </row>
    <row r="312" spans="1:2" x14ac:dyDescent="0.3">
      <c r="A312" t="s">
        <v>39</v>
      </c>
      <c r="B312" t="s">
        <v>41</v>
      </c>
    </row>
    <row r="313" spans="1:2" x14ac:dyDescent="0.3">
      <c r="A313" t="s">
        <v>46</v>
      </c>
      <c r="B313" t="s">
        <v>41</v>
      </c>
    </row>
    <row r="314" spans="1:2" x14ac:dyDescent="0.3">
      <c r="A314" t="s">
        <v>46</v>
      </c>
      <c r="B314" t="s">
        <v>43</v>
      </c>
    </row>
    <row r="315" spans="1:2" x14ac:dyDescent="0.3">
      <c r="A315" t="s">
        <v>46</v>
      </c>
      <c r="B315" t="s">
        <v>47</v>
      </c>
    </row>
    <row r="316" spans="1:2" x14ac:dyDescent="0.3">
      <c r="A316" t="s">
        <v>39</v>
      </c>
      <c r="B316" t="s">
        <v>48</v>
      </c>
    </row>
    <row r="317" spans="1:2" x14ac:dyDescent="0.3">
      <c r="A317" t="s">
        <v>46</v>
      </c>
      <c r="B317" t="s">
        <v>43</v>
      </c>
    </row>
    <row r="318" spans="1:2" x14ac:dyDescent="0.3">
      <c r="A318" t="s">
        <v>44</v>
      </c>
      <c r="B318" t="s">
        <v>48</v>
      </c>
    </row>
    <row r="319" spans="1:2" x14ac:dyDescent="0.3">
      <c r="A319" t="s">
        <v>39</v>
      </c>
      <c r="B319" t="s">
        <v>41</v>
      </c>
    </row>
    <row r="320" spans="1:2" x14ac:dyDescent="0.3">
      <c r="A320" t="s">
        <v>46</v>
      </c>
      <c r="B320" t="s">
        <v>41</v>
      </c>
    </row>
    <row r="321" spans="1:2" x14ac:dyDescent="0.3">
      <c r="A321" t="s">
        <v>46</v>
      </c>
      <c r="B321" t="s">
        <v>45</v>
      </c>
    </row>
    <row r="322" spans="1:2" x14ac:dyDescent="0.3">
      <c r="A322" t="s">
        <v>46</v>
      </c>
      <c r="B322" t="s">
        <v>52</v>
      </c>
    </row>
    <row r="323" spans="1:2" x14ac:dyDescent="0.3">
      <c r="A323" t="s">
        <v>39</v>
      </c>
      <c r="B323" t="s">
        <v>41</v>
      </c>
    </row>
    <row r="324" spans="1:2" x14ac:dyDescent="0.3">
      <c r="A324" t="s">
        <v>46</v>
      </c>
      <c r="B324" t="s">
        <v>41</v>
      </c>
    </row>
    <row r="325" spans="1:2" x14ac:dyDescent="0.3">
      <c r="A325" t="s">
        <v>46</v>
      </c>
      <c r="B325" t="s">
        <v>47</v>
      </c>
    </row>
    <row r="326" spans="1:2" x14ac:dyDescent="0.3">
      <c r="A326" t="s">
        <v>46</v>
      </c>
      <c r="B326" t="s">
        <v>41</v>
      </c>
    </row>
    <row r="327" spans="1:2" x14ac:dyDescent="0.3">
      <c r="A327" t="s">
        <v>39</v>
      </c>
      <c r="B327" t="s">
        <v>41</v>
      </c>
    </row>
    <row r="328" spans="1:2" x14ac:dyDescent="0.3">
      <c r="A328" t="s">
        <v>46</v>
      </c>
      <c r="B328" t="s">
        <v>52</v>
      </c>
    </row>
    <row r="329" spans="1:2" x14ac:dyDescent="0.3">
      <c r="A329" t="s">
        <v>46</v>
      </c>
      <c r="B329" t="s">
        <v>47</v>
      </c>
    </row>
    <row r="330" spans="1:2" x14ac:dyDescent="0.3">
      <c r="A330" t="s">
        <v>44</v>
      </c>
      <c r="B330" t="s">
        <v>53</v>
      </c>
    </row>
    <row r="331" spans="1:2" x14ac:dyDescent="0.3">
      <c r="A331" t="s">
        <v>44</v>
      </c>
      <c r="B331" t="s">
        <v>45</v>
      </c>
    </row>
    <row r="332" spans="1:2" x14ac:dyDescent="0.3">
      <c r="A332" t="s">
        <v>51</v>
      </c>
      <c r="B332" t="s">
        <v>47</v>
      </c>
    </row>
    <row r="333" spans="1:2" x14ac:dyDescent="0.3">
      <c r="A333" t="s">
        <v>51</v>
      </c>
      <c r="B333" t="s">
        <v>41</v>
      </c>
    </row>
    <row r="334" spans="1:2" x14ac:dyDescent="0.3">
      <c r="A334" t="s">
        <v>46</v>
      </c>
      <c r="B334" t="s">
        <v>47</v>
      </c>
    </row>
    <row r="335" spans="1:2" x14ac:dyDescent="0.3">
      <c r="A335" t="s">
        <v>46</v>
      </c>
      <c r="B335" t="s">
        <v>41</v>
      </c>
    </row>
    <row r="336" spans="1:2" x14ac:dyDescent="0.3">
      <c r="A336" t="s">
        <v>46</v>
      </c>
      <c r="B336" t="s">
        <v>47</v>
      </c>
    </row>
    <row r="337" spans="1:2" x14ac:dyDescent="0.3">
      <c r="A337" t="s">
        <v>46</v>
      </c>
      <c r="B337" t="s">
        <v>41</v>
      </c>
    </row>
    <row r="338" spans="1:2" x14ac:dyDescent="0.3">
      <c r="A338" t="s">
        <v>46</v>
      </c>
      <c r="B338" t="s">
        <v>52</v>
      </c>
    </row>
    <row r="339" spans="1:2" x14ac:dyDescent="0.3">
      <c r="A339" t="s">
        <v>46</v>
      </c>
      <c r="B339" t="s">
        <v>53</v>
      </c>
    </row>
    <row r="340" spans="1:2" x14ac:dyDescent="0.3">
      <c r="A340" t="s">
        <v>51</v>
      </c>
      <c r="B340" t="s">
        <v>48</v>
      </c>
    </row>
    <row r="341" spans="1:2" x14ac:dyDescent="0.3">
      <c r="A341" t="s">
        <v>46</v>
      </c>
      <c r="B341" t="s">
        <v>41</v>
      </c>
    </row>
    <row r="342" spans="1:2" x14ac:dyDescent="0.3">
      <c r="A342" t="s">
        <v>46</v>
      </c>
      <c r="B342" t="s">
        <v>41</v>
      </c>
    </row>
    <row r="343" spans="1:2" x14ac:dyDescent="0.3">
      <c r="A343" t="s">
        <v>44</v>
      </c>
      <c r="B343" t="s">
        <v>41</v>
      </c>
    </row>
    <row r="344" spans="1:2" x14ac:dyDescent="0.3">
      <c r="A344" t="s">
        <v>51</v>
      </c>
      <c r="B344" t="s">
        <v>41</v>
      </c>
    </row>
    <row r="345" spans="1:2" x14ac:dyDescent="0.3">
      <c r="A345" t="s">
        <v>46</v>
      </c>
      <c r="B345" t="s">
        <v>43</v>
      </c>
    </row>
    <row r="346" spans="1:2" x14ac:dyDescent="0.3">
      <c r="A346" t="s">
        <v>46</v>
      </c>
      <c r="B346" t="s">
        <v>47</v>
      </c>
    </row>
    <row r="347" spans="1:2" x14ac:dyDescent="0.3">
      <c r="A347" t="s">
        <v>39</v>
      </c>
      <c r="B347" t="s">
        <v>47</v>
      </c>
    </row>
    <row r="348" spans="1:2" x14ac:dyDescent="0.3">
      <c r="A348" t="s">
        <v>46</v>
      </c>
      <c r="B348" t="s">
        <v>47</v>
      </c>
    </row>
    <row r="349" spans="1:2" x14ac:dyDescent="0.3">
      <c r="A349" t="s">
        <v>46</v>
      </c>
      <c r="B349" t="s">
        <v>41</v>
      </c>
    </row>
    <row r="350" spans="1:2" x14ac:dyDescent="0.3">
      <c r="A350" t="s">
        <v>39</v>
      </c>
      <c r="B350" t="s">
        <v>41</v>
      </c>
    </row>
    <row r="351" spans="1:2" x14ac:dyDescent="0.3">
      <c r="A351" t="s">
        <v>44</v>
      </c>
      <c r="B351" t="s">
        <v>52</v>
      </c>
    </row>
    <row r="352" spans="1:2" x14ac:dyDescent="0.3">
      <c r="A352" t="s">
        <v>46</v>
      </c>
      <c r="B352" t="s">
        <v>41</v>
      </c>
    </row>
    <row r="353" spans="1:2" x14ac:dyDescent="0.3">
      <c r="A353" t="s">
        <v>44</v>
      </c>
      <c r="B353" t="s">
        <v>43</v>
      </c>
    </row>
    <row r="354" spans="1:2" x14ac:dyDescent="0.3">
      <c r="A354" t="s">
        <v>46</v>
      </c>
      <c r="B354" t="s">
        <v>52</v>
      </c>
    </row>
    <row r="355" spans="1:2" x14ac:dyDescent="0.3">
      <c r="A355" t="s">
        <v>46</v>
      </c>
      <c r="B355" t="s">
        <v>47</v>
      </c>
    </row>
    <row r="356" spans="1:2" x14ac:dyDescent="0.3">
      <c r="A356" t="s">
        <v>46</v>
      </c>
      <c r="B356" t="s">
        <v>47</v>
      </c>
    </row>
    <row r="357" spans="1:2" x14ac:dyDescent="0.3">
      <c r="A357" t="s">
        <v>46</v>
      </c>
      <c r="B357" t="s">
        <v>41</v>
      </c>
    </row>
    <row r="358" spans="1:2" x14ac:dyDescent="0.3">
      <c r="A358" t="s">
        <v>39</v>
      </c>
      <c r="B358" t="s">
        <v>41</v>
      </c>
    </row>
    <row r="359" spans="1:2" x14ac:dyDescent="0.3">
      <c r="A359" t="s">
        <v>46</v>
      </c>
      <c r="B359" t="s">
        <v>47</v>
      </c>
    </row>
    <row r="360" spans="1:2" x14ac:dyDescent="0.3">
      <c r="A360" t="s">
        <v>44</v>
      </c>
      <c r="B360" t="s">
        <v>53</v>
      </c>
    </row>
    <row r="361" spans="1:2" x14ac:dyDescent="0.3">
      <c r="A361" t="s">
        <v>46</v>
      </c>
      <c r="B361" t="s">
        <v>52</v>
      </c>
    </row>
    <row r="362" spans="1:2" x14ac:dyDescent="0.3">
      <c r="A362" t="s">
        <v>46</v>
      </c>
      <c r="B362" t="s">
        <v>41</v>
      </c>
    </row>
    <row r="363" spans="1:2" x14ac:dyDescent="0.3">
      <c r="A363" t="s">
        <v>44</v>
      </c>
      <c r="B363" t="s">
        <v>45</v>
      </c>
    </row>
    <row r="364" spans="1:2" x14ac:dyDescent="0.3">
      <c r="A364" t="s">
        <v>44</v>
      </c>
      <c r="B364" t="s">
        <v>41</v>
      </c>
    </row>
    <row r="365" spans="1:2" x14ac:dyDescent="0.3">
      <c r="A365" t="s">
        <v>51</v>
      </c>
      <c r="B365" t="s">
        <v>48</v>
      </c>
    </row>
    <row r="366" spans="1:2" x14ac:dyDescent="0.3">
      <c r="A366" t="s">
        <v>46</v>
      </c>
      <c r="B366" t="s">
        <v>52</v>
      </c>
    </row>
    <row r="367" spans="1:2" x14ac:dyDescent="0.3">
      <c r="A367" t="s">
        <v>44</v>
      </c>
      <c r="B367" t="s">
        <v>53</v>
      </c>
    </row>
    <row r="368" spans="1:2" x14ac:dyDescent="0.3">
      <c r="A368" t="s">
        <v>51</v>
      </c>
      <c r="B368" t="s">
        <v>41</v>
      </c>
    </row>
    <row r="369" spans="1:2" x14ac:dyDescent="0.3">
      <c r="A369" t="s">
        <v>46</v>
      </c>
      <c r="B369" t="s">
        <v>41</v>
      </c>
    </row>
    <row r="370" spans="1:2" x14ac:dyDescent="0.3">
      <c r="A370" t="s">
        <v>39</v>
      </c>
      <c r="B370" t="s">
        <v>47</v>
      </c>
    </row>
    <row r="371" spans="1:2" x14ac:dyDescent="0.3">
      <c r="A371" t="s">
        <v>46</v>
      </c>
      <c r="B371" t="s">
        <v>41</v>
      </c>
    </row>
    <row r="372" spans="1:2" x14ac:dyDescent="0.3">
      <c r="A372" t="s">
        <v>46</v>
      </c>
      <c r="B372" t="s">
        <v>41</v>
      </c>
    </row>
    <row r="373" spans="1:2" x14ac:dyDescent="0.3">
      <c r="A373" t="s">
        <v>46</v>
      </c>
      <c r="B373" t="s">
        <v>41</v>
      </c>
    </row>
    <row r="374" spans="1:2" x14ac:dyDescent="0.3">
      <c r="A374" t="s">
        <v>46</v>
      </c>
      <c r="B374" t="s">
        <v>47</v>
      </c>
    </row>
    <row r="375" spans="1:2" x14ac:dyDescent="0.3">
      <c r="A375" t="s">
        <v>44</v>
      </c>
      <c r="B375" t="s">
        <v>41</v>
      </c>
    </row>
    <row r="376" spans="1:2" x14ac:dyDescent="0.3">
      <c r="A376" t="s">
        <v>46</v>
      </c>
      <c r="B376" t="s">
        <v>47</v>
      </c>
    </row>
    <row r="377" spans="1:2" x14ac:dyDescent="0.3">
      <c r="A377" t="s">
        <v>39</v>
      </c>
      <c r="B377" t="s">
        <v>48</v>
      </c>
    </row>
    <row r="378" spans="1:2" x14ac:dyDescent="0.3">
      <c r="A378" t="s">
        <v>39</v>
      </c>
      <c r="B378" t="s">
        <v>41</v>
      </c>
    </row>
    <row r="379" spans="1:2" x14ac:dyDescent="0.3">
      <c r="A379" t="s">
        <v>46</v>
      </c>
      <c r="B379" t="s">
        <v>41</v>
      </c>
    </row>
    <row r="380" spans="1:2" x14ac:dyDescent="0.3">
      <c r="A380" t="s">
        <v>39</v>
      </c>
      <c r="B380" t="s">
        <v>48</v>
      </c>
    </row>
    <row r="381" spans="1:2" x14ac:dyDescent="0.3">
      <c r="A381" t="s">
        <v>51</v>
      </c>
      <c r="B381" t="s">
        <v>47</v>
      </c>
    </row>
    <row r="382" spans="1:2" x14ac:dyDescent="0.3">
      <c r="A382" t="s">
        <v>46</v>
      </c>
      <c r="B382" t="s">
        <v>45</v>
      </c>
    </row>
    <row r="383" spans="1:2" x14ac:dyDescent="0.3">
      <c r="A383" t="s">
        <v>39</v>
      </c>
      <c r="B383" t="s">
        <v>45</v>
      </c>
    </row>
    <row r="384" spans="1:2" x14ac:dyDescent="0.3">
      <c r="A384" t="s">
        <v>46</v>
      </c>
      <c r="B384" t="s">
        <v>48</v>
      </c>
    </row>
    <row r="385" spans="1:2" x14ac:dyDescent="0.3">
      <c r="A385" t="s">
        <v>46</v>
      </c>
      <c r="B385" t="s">
        <v>48</v>
      </c>
    </row>
    <row r="386" spans="1:2" x14ac:dyDescent="0.3">
      <c r="A386" t="s">
        <v>46</v>
      </c>
      <c r="B386" t="s">
        <v>45</v>
      </c>
    </row>
    <row r="387" spans="1:2" x14ac:dyDescent="0.3">
      <c r="A387" t="s">
        <v>46</v>
      </c>
      <c r="B387" t="s">
        <v>48</v>
      </c>
    </row>
    <row r="388" spans="1:2" x14ac:dyDescent="0.3">
      <c r="A388" t="s">
        <v>44</v>
      </c>
      <c r="B388" t="s">
        <v>41</v>
      </c>
    </row>
    <row r="389" spans="1:2" x14ac:dyDescent="0.3">
      <c r="A389" t="s">
        <v>46</v>
      </c>
      <c r="B389" t="s">
        <v>41</v>
      </c>
    </row>
    <row r="390" spans="1:2" x14ac:dyDescent="0.3">
      <c r="A390" t="s">
        <v>46</v>
      </c>
      <c r="B390" t="s">
        <v>47</v>
      </c>
    </row>
    <row r="391" spans="1:2" x14ac:dyDescent="0.3">
      <c r="A391" t="s">
        <v>46</v>
      </c>
      <c r="B391" t="s">
        <v>48</v>
      </c>
    </row>
    <row r="392" spans="1:2" x14ac:dyDescent="0.3">
      <c r="A392" t="s">
        <v>46</v>
      </c>
      <c r="B392" t="s">
        <v>47</v>
      </c>
    </row>
    <row r="393" spans="1:2" x14ac:dyDescent="0.3">
      <c r="A393" t="s">
        <v>44</v>
      </c>
      <c r="B393" t="s">
        <v>41</v>
      </c>
    </row>
    <row r="394" spans="1:2" x14ac:dyDescent="0.3">
      <c r="A394" t="s">
        <v>44</v>
      </c>
      <c r="B394" t="s">
        <v>41</v>
      </c>
    </row>
    <row r="395" spans="1:2" x14ac:dyDescent="0.3">
      <c r="A395" t="s">
        <v>46</v>
      </c>
      <c r="B395" t="s">
        <v>48</v>
      </c>
    </row>
    <row r="396" spans="1:2" x14ac:dyDescent="0.3">
      <c r="A396" t="s">
        <v>44</v>
      </c>
      <c r="B396" t="s">
        <v>41</v>
      </c>
    </row>
    <row r="397" spans="1:2" x14ac:dyDescent="0.3">
      <c r="A397" t="s">
        <v>39</v>
      </c>
      <c r="B397" t="s">
        <v>41</v>
      </c>
    </row>
    <row r="398" spans="1:2" x14ac:dyDescent="0.3">
      <c r="A398" t="s">
        <v>46</v>
      </c>
      <c r="B398" t="s">
        <v>48</v>
      </c>
    </row>
    <row r="399" spans="1:2" x14ac:dyDescent="0.3">
      <c r="A399" t="s">
        <v>44</v>
      </c>
      <c r="B399" t="s">
        <v>47</v>
      </c>
    </row>
    <row r="400" spans="1:2" x14ac:dyDescent="0.3">
      <c r="A400" t="s">
        <v>39</v>
      </c>
      <c r="B400" t="s">
        <v>41</v>
      </c>
    </row>
    <row r="401" spans="1:2" x14ac:dyDescent="0.3">
      <c r="A401" t="s">
        <v>39</v>
      </c>
      <c r="B401" t="s">
        <v>47</v>
      </c>
    </row>
    <row r="402" spans="1:2" x14ac:dyDescent="0.3">
      <c r="A402" t="s">
        <v>39</v>
      </c>
      <c r="B402" t="s">
        <v>41</v>
      </c>
    </row>
    <row r="403" spans="1:2" x14ac:dyDescent="0.3">
      <c r="A403" t="s">
        <v>46</v>
      </c>
      <c r="B403" t="s">
        <v>52</v>
      </c>
    </row>
    <row r="404" spans="1:2" x14ac:dyDescent="0.3">
      <c r="A404" t="s">
        <v>46</v>
      </c>
      <c r="B404" t="s">
        <v>47</v>
      </c>
    </row>
    <row r="405" spans="1:2" x14ac:dyDescent="0.3">
      <c r="A405" t="s">
        <v>46</v>
      </c>
      <c r="B405" t="s">
        <v>41</v>
      </c>
    </row>
    <row r="406" spans="1:2" x14ac:dyDescent="0.3">
      <c r="A406" t="s">
        <v>46</v>
      </c>
      <c r="B406" t="s">
        <v>41</v>
      </c>
    </row>
    <row r="407" spans="1:2" x14ac:dyDescent="0.3">
      <c r="A407" t="s">
        <v>46</v>
      </c>
      <c r="B407" t="s">
        <v>41</v>
      </c>
    </row>
    <row r="408" spans="1:2" x14ac:dyDescent="0.3">
      <c r="A408" t="s">
        <v>44</v>
      </c>
      <c r="B408" t="s">
        <v>41</v>
      </c>
    </row>
    <row r="409" spans="1:2" x14ac:dyDescent="0.3">
      <c r="A409" t="s">
        <v>46</v>
      </c>
      <c r="B409" t="s">
        <v>41</v>
      </c>
    </row>
    <row r="410" spans="1:2" x14ac:dyDescent="0.3">
      <c r="A410" t="s">
        <v>46</v>
      </c>
      <c r="B410" t="s">
        <v>41</v>
      </c>
    </row>
    <row r="411" spans="1:2" x14ac:dyDescent="0.3">
      <c r="A411" t="s">
        <v>51</v>
      </c>
      <c r="B411" t="s">
        <v>41</v>
      </c>
    </row>
    <row r="412" spans="1:2" x14ac:dyDescent="0.3">
      <c r="A412" t="s">
        <v>51</v>
      </c>
      <c r="B412" t="s">
        <v>41</v>
      </c>
    </row>
    <row r="413" spans="1:2" x14ac:dyDescent="0.3">
      <c r="A413" t="s">
        <v>46</v>
      </c>
      <c r="B413" t="s">
        <v>41</v>
      </c>
    </row>
    <row r="414" spans="1:2" x14ac:dyDescent="0.3">
      <c r="A414" t="s">
        <v>39</v>
      </c>
      <c r="B414" t="s">
        <v>53</v>
      </c>
    </row>
    <row r="415" spans="1:2" x14ac:dyDescent="0.3">
      <c r="A415" t="s">
        <v>46</v>
      </c>
      <c r="B415" t="s">
        <v>48</v>
      </c>
    </row>
    <row r="416" spans="1:2" x14ac:dyDescent="0.3">
      <c r="A416" t="s">
        <v>46</v>
      </c>
      <c r="B416" t="s">
        <v>47</v>
      </c>
    </row>
    <row r="417" spans="1:2" x14ac:dyDescent="0.3">
      <c r="A417" t="s">
        <v>46</v>
      </c>
      <c r="B417" t="s">
        <v>47</v>
      </c>
    </row>
    <row r="418" spans="1:2" x14ac:dyDescent="0.3">
      <c r="A418" t="s">
        <v>39</v>
      </c>
      <c r="B418" t="s">
        <v>41</v>
      </c>
    </row>
    <row r="419" spans="1:2" x14ac:dyDescent="0.3">
      <c r="A419" t="s">
        <v>44</v>
      </c>
      <c r="B419" t="s">
        <v>48</v>
      </c>
    </row>
    <row r="420" spans="1:2" x14ac:dyDescent="0.3">
      <c r="A420" t="s">
        <v>46</v>
      </c>
      <c r="B420" t="s">
        <v>41</v>
      </c>
    </row>
    <row r="421" spans="1:2" x14ac:dyDescent="0.3">
      <c r="A421" t="s">
        <v>46</v>
      </c>
      <c r="B421" t="s">
        <v>41</v>
      </c>
    </row>
    <row r="422" spans="1:2" x14ac:dyDescent="0.3">
      <c r="A422" t="s">
        <v>46</v>
      </c>
      <c r="B422" t="s">
        <v>48</v>
      </c>
    </row>
    <row r="423" spans="1:2" x14ac:dyDescent="0.3">
      <c r="A423" t="s">
        <v>46</v>
      </c>
      <c r="B423" t="s">
        <v>41</v>
      </c>
    </row>
    <row r="424" spans="1:2" x14ac:dyDescent="0.3">
      <c r="A424" t="s">
        <v>44</v>
      </c>
      <c r="B424" t="s">
        <v>52</v>
      </c>
    </row>
    <row r="425" spans="1:2" x14ac:dyDescent="0.3">
      <c r="A425" t="s">
        <v>46</v>
      </c>
      <c r="B425" t="s">
        <v>53</v>
      </c>
    </row>
    <row r="426" spans="1:2" x14ac:dyDescent="0.3">
      <c r="A426" t="s">
        <v>39</v>
      </c>
      <c r="B426" t="s">
        <v>41</v>
      </c>
    </row>
    <row r="427" spans="1:2" x14ac:dyDescent="0.3">
      <c r="A427" t="s">
        <v>46</v>
      </c>
      <c r="B427" t="s">
        <v>41</v>
      </c>
    </row>
    <row r="428" spans="1:2" x14ac:dyDescent="0.3">
      <c r="A428" t="s">
        <v>46</v>
      </c>
      <c r="B428" t="s">
        <v>41</v>
      </c>
    </row>
    <row r="429" spans="1:2" x14ac:dyDescent="0.3">
      <c r="A429" t="s">
        <v>46</v>
      </c>
      <c r="B429" t="s">
        <v>41</v>
      </c>
    </row>
    <row r="430" spans="1:2" x14ac:dyDescent="0.3">
      <c r="A430" t="s">
        <v>46</v>
      </c>
      <c r="B430" t="s">
        <v>48</v>
      </c>
    </row>
    <row r="431" spans="1:2" x14ac:dyDescent="0.3">
      <c r="A431" t="s">
        <v>46</v>
      </c>
      <c r="B431" t="s">
        <v>47</v>
      </c>
    </row>
    <row r="432" spans="1:2" x14ac:dyDescent="0.3">
      <c r="A432" t="s">
        <v>46</v>
      </c>
      <c r="B432" t="s">
        <v>52</v>
      </c>
    </row>
    <row r="433" spans="1:2" x14ac:dyDescent="0.3">
      <c r="A433" t="s">
        <v>46</v>
      </c>
      <c r="B433" t="s">
        <v>53</v>
      </c>
    </row>
    <row r="434" spans="1:2" x14ac:dyDescent="0.3">
      <c r="A434" t="s">
        <v>46</v>
      </c>
      <c r="B434" t="s">
        <v>41</v>
      </c>
    </row>
    <row r="435" spans="1:2" x14ac:dyDescent="0.3">
      <c r="A435" t="s">
        <v>39</v>
      </c>
      <c r="B435" t="s">
        <v>45</v>
      </c>
    </row>
    <row r="436" spans="1:2" x14ac:dyDescent="0.3">
      <c r="A436" t="s">
        <v>46</v>
      </c>
      <c r="B436" t="s">
        <v>48</v>
      </c>
    </row>
    <row r="437" spans="1:2" x14ac:dyDescent="0.3">
      <c r="A437" t="s">
        <v>46</v>
      </c>
      <c r="B437" t="s">
        <v>41</v>
      </c>
    </row>
    <row r="438" spans="1:2" x14ac:dyDescent="0.3">
      <c r="A438" t="s">
        <v>46</v>
      </c>
      <c r="B438" t="s">
        <v>41</v>
      </c>
    </row>
    <row r="439" spans="1:2" x14ac:dyDescent="0.3">
      <c r="A439" t="s">
        <v>46</v>
      </c>
      <c r="B439" t="s">
        <v>53</v>
      </c>
    </row>
    <row r="440" spans="1:2" x14ac:dyDescent="0.3">
      <c r="A440" t="s">
        <v>46</v>
      </c>
      <c r="B440" t="s">
        <v>53</v>
      </c>
    </row>
    <row r="441" spans="1:2" x14ac:dyDescent="0.3">
      <c r="A441" t="s">
        <v>46</v>
      </c>
      <c r="B441" t="s">
        <v>47</v>
      </c>
    </row>
    <row r="442" spans="1:2" x14ac:dyDescent="0.3">
      <c r="A442" t="s">
        <v>46</v>
      </c>
      <c r="B442" t="s">
        <v>41</v>
      </c>
    </row>
    <row r="443" spans="1:2" x14ac:dyDescent="0.3">
      <c r="A443" t="s">
        <v>46</v>
      </c>
      <c r="B443" t="s">
        <v>41</v>
      </c>
    </row>
    <row r="444" spans="1:2" x14ac:dyDescent="0.3">
      <c r="A444" t="s">
        <v>46</v>
      </c>
      <c r="B444" t="s">
        <v>41</v>
      </c>
    </row>
    <row r="445" spans="1:2" x14ac:dyDescent="0.3">
      <c r="A445" t="s">
        <v>46</v>
      </c>
      <c r="B445" t="s">
        <v>41</v>
      </c>
    </row>
    <row r="446" spans="1:2" x14ac:dyDescent="0.3">
      <c r="A446" t="s">
        <v>46</v>
      </c>
      <c r="B446" t="s">
        <v>47</v>
      </c>
    </row>
    <row r="447" spans="1:2" x14ac:dyDescent="0.3">
      <c r="A447" t="s">
        <v>46</v>
      </c>
      <c r="B447" t="s">
        <v>48</v>
      </c>
    </row>
    <row r="448" spans="1:2" x14ac:dyDescent="0.3">
      <c r="A448" t="s">
        <v>39</v>
      </c>
      <c r="B448" t="s">
        <v>41</v>
      </c>
    </row>
    <row r="449" spans="1:2" x14ac:dyDescent="0.3">
      <c r="A449" t="s">
        <v>39</v>
      </c>
      <c r="B449" t="s">
        <v>41</v>
      </c>
    </row>
    <row r="450" spans="1:2" x14ac:dyDescent="0.3">
      <c r="A450" t="s">
        <v>46</v>
      </c>
      <c r="B450" t="s">
        <v>41</v>
      </c>
    </row>
    <row r="451" spans="1:2" x14ac:dyDescent="0.3">
      <c r="A451" t="s">
        <v>46</v>
      </c>
      <c r="B451" t="s">
        <v>43</v>
      </c>
    </row>
    <row r="452" spans="1:2" x14ac:dyDescent="0.3">
      <c r="A452" t="s">
        <v>39</v>
      </c>
      <c r="B452" t="s">
        <v>41</v>
      </c>
    </row>
    <row r="453" spans="1:2" x14ac:dyDescent="0.3">
      <c r="A453" t="s">
        <v>44</v>
      </c>
      <c r="B453" t="s">
        <v>41</v>
      </c>
    </row>
    <row r="454" spans="1:2" x14ac:dyDescent="0.3">
      <c r="A454" t="s">
        <v>51</v>
      </c>
      <c r="B454" t="s">
        <v>48</v>
      </c>
    </row>
    <row r="455" spans="1:2" x14ac:dyDescent="0.3">
      <c r="A455" t="s">
        <v>39</v>
      </c>
      <c r="B455" t="s">
        <v>48</v>
      </c>
    </row>
    <row r="456" spans="1:2" x14ac:dyDescent="0.3">
      <c r="A456" t="s">
        <v>46</v>
      </c>
      <c r="B456" t="s">
        <v>41</v>
      </c>
    </row>
    <row r="457" spans="1:2" x14ac:dyDescent="0.3">
      <c r="A457" t="s">
        <v>46</v>
      </c>
      <c r="B457" t="s">
        <v>43</v>
      </c>
    </row>
    <row r="458" spans="1:2" x14ac:dyDescent="0.3">
      <c r="A458" t="s">
        <v>46</v>
      </c>
      <c r="B458" t="s">
        <v>48</v>
      </c>
    </row>
    <row r="459" spans="1:2" x14ac:dyDescent="0.3">
      <c r="A459" t="s">
        <v>46</v>
      </c>
      <c r="B459" t="s">
        <v>41</v>
      </c>
    </row>
    <row r="460" spans="1:2" x14ac:dyDescent="0.3">
      <c r="A460" t="s">
        <v>46</v>
      </c>
      <c r="B460" t="s">
        <v>41</v>
      </c>
    </row>
    <row r="461" spans="1:2" x14ac:dyDescent="0.3">
      <c r="A461" t="s">
        <v>39</v>
      </c>
      <c r="B461" t="s">
        <v>41</v>
      </c>
    </row>
    <row r="462" spans="1:2" x14ac:dyDescent="0.3">
      <c r="A462" t="s">
        <v>46</v>
      </c>
      <c r="B462" t="s">
        <v>53</v>
      </c>
    </row>
    <row r="463" spans="1:2" x14ac:dyDescent="0.3">
      <c r="A463" t="s">
        <v>46</v>
      </c>
      <c r="B463" t="s">
        <v>41</v>
      </c>
    </row>
    <row r="464" spans="1:2" x14ac:dyDescent="0.3">
      <c r="A464" t="s">
        <v>46</v>
      </c>
      <c r="B464" t="s">
        <v>52</v>
      </c>
    </row>
    <row r="465" spans="1:2" x14ac:dyDescent="0.3">
      <c r="A465" t="s">
        <v>46</v>
      </c>
      <c r="B465" t="s">
        <v>43</v>
      </c>
    </row>
    <row r="466" spans="1:2" x14ac:dyDescent="0.3">
      <c r="A466" t="s">
        <v>46</v>
      </c>
      <c r="B466" t="s">
        <v>41</v>
      </c>
    </row>
    <row r="467" spans="1:2" x14ac:dyDescent="0.3">
      <c r="A467" t="s">
        <v>46</v>
      </c>
      <c r="B467" t="s">
        <v>41</v>
      </c>
    </row>
    <row r="468" spans="1:2" x14ac:dyDescent="0.3">
      <c r="A468" t="s">
        <v>46</v>
      </c>
      <c r="B468" t="s">
        <v>43</v>
      </c>
    </row>
    <row r="469" spans="1:2" x14ac:dyDescent="0.3">
      <c r="A469" t="s">
        <v>46</v>
      </c>
      <c r="B469" t="s">
        <v>41</v>
      </c>
    </row>
    <row r="470" spans="1:2" x14ac:dyDescent="0.3">
      <c r="A470" t="s">
        <v>46</v>
      </c>
      <c r="B470" t="s">
        <v>47</v>
      </c>
    </row>
    <row r="471" spans="1:2" x14ac:dyDescent="0.3">
      <c r="A471" t="s">
        <v>51</v>
      </c>
      <c r="B471" t="s">
        <v>41</v>
      </c>
    </row>
    <row r="472" spans="1:2" x14ac:dyDescent="0.3">
      <c r="A472" t="s">
        <v>51</v>
      </c>
      <c r="B472" t="s">
        <v>41</v>
      </c>
    </row>
    <row r="473" spans="1:2" x14ac:dyDescent="0.3">
      <c r="A473" t="s">
        <v>51</v>
      </c>
      <c r="B473" t="s">
        <v>41</v>
      </c>
    </row>
    <row r="474" spans="1:2" x14ac:dyDescent="0.3">
      <c r="A474" t="s">
        <v>44</v>
      </c>
      <c r="B474" t="s">
        <v>41</v>
      </c>
    </row>
    <row r="475" spans="1:2" x14ac:dyDescent="0.3">
      <c r="A475" t="s">
        <v>46</v>
      </c>
      <c r="B475" t="s">
        <v>41</v>
      </c>
    </row>
    <row r="476" spans="1:2" x14ac:dyDescent="0.3">
      <c r="A476" t="s">
        <v>46</v>
      </c>
      <c r="B476" t="s">
        <v>52</v>
      </c>
    </row>
    <row r="477" spans="1:2" x14ac:dyDescent="0.3">
      <c r="A477" t="s">
        <v>51</v>
      </c>
      <c r="B477" t="s">
        <v>41</v>
      </c>
    </row>
    <row r="478" spans="1:2" x14ac:dyDescent="0.3">
      <c r="A478" t="s">
        <v>46</v>
      </c>
      <c r="B478" t="s">
        <v>41</v>
      </c>
    </row>
    <row r="479" spans="1:2" x14ac:dyDescent="0.3">
      <c r="A479" t="s">
        <v>44</v>
      </c>
      <c r="B479" t="s">
        <v>41</v>
      </c>
    </row>
    <row r="480" spans="1:2" x14ac:dyDescent="0.3">
      <c r="A480" t="s">
        <v>46</v>
      </c>
      <c r="B480" t="s">
        <v>41</v>
      </c>
    </row>
    <row r="481" spans="1:2" x14ac:dyDescent="0.3">
      <c r="A481" t="s">
        <v>46</v>
      </c>
      <c r="B481" t="s">
        <v>53</v>
      </c>
    </row>
    <row r="482" spans="1:2" x14ac:dyDescent="0.3">
      <c r="A482" t="s">
        <v>46</v>
      </c>
      <c r="B482" t="s">
        <v>47</v>
      </c>
    </row>
    <row r="483" spans="1:2" x14ac:dyDescent="0.3">
      <c r="A483" t="s">
        <v>39</v>
      </c>
      <c r="B483" t="s">
        <v>41</v>
      </c>
    </row>
    <row r="484" spans="1:2" x14ac:dyDescent="0.3">
      <c r="A484" t="s">
        <v>44</v>
      </c>
      <c r="B484" t="s">
        <v>47</v>
      </c>
    </row>
    <row r="485" spans="1:2" x14ac:dyDescent="0.3">
      <c r="A485" t="s">
        <v>46</v>
      </c>
      <c r="B485" t="s">
        <v>41</v>
      </c>
    </row>
    <row r="486" spans="1:2" x14ac:dyDescent="0.3">
      <c r="A486" t="s">
        <v>46</v>
      </c>
      <c r="B486" t="s">
        <v>41</v>
      </c>
    </row>
    <row r="487" spans="1:2" x14ac:dyDescent="0.3">
      <c r="A487" t="s">
        <v>46</v>
      </c>
      <c r="B487" t="s">
        <v>41</v>
      </c>
    </row>
    <row r="488" spans="1:2" x14ac:dyDescent="0.3">
      <c r="A488" t="s">
        <v>46</v>
      </c>
      <c r="B488" t="s">
        <v>41</v>
      </c>
    </row>
    <row r="489" spans="1:2" x14ac:dyDescent="0.3">
      <c r="A489" t="s">
        <v>44</v>
      </c>
      <c r="B489" t="s">
        <v>53</v>
      </c>
    </row>
    <row r="490" spans="1:2" x14ac:dyDescent="0.3">
      <c r="A490" t="s">
        <v>46</v>
      </c>
      <c r="B490" t="s">
        <v>56</v>
      </c>
    </row>
    <row r="491" spans="1:2" x14ac:dyDescent="0.3">
      <c r="A491" t="s">
        <v>46</v>
      </c>
      <c r="B491" t="s">
        <v>41</v>
      </c>
    </row>
    <row r="492" spans="1:2" x14ac:dyDescent="0.3">
      <c r="A492" t="s">
        <v>46</v>
      </c>
      <c r="B492" t="s">
        <v>41</v>
      </c>
    </row>
    <row r="493" spans="1:2" x14ac:dyDescent="0.3">
      <c r="A493" t="s">
        <v>39</v>
      </c>
      <c r="B493" t="s">
        <v>48</v>
      </c>
    </row>
    <row r="494" spans="1:2" x14ac:dyDescent="0.3">
      <c r="A494" t="s">
        <v>44</v>
      </c>
      <c r="B494" t="s">
        <v>48</v>
      </c>
    </row>
    <row r="495" spans="1:2" x14ac:dyDescent="0.3">
      <c r="A495" t="s">
        <v>39</v>
      </c>
      <c r="B495" t="s">
        <v>48</v>
      </c>
    </row>
    <row r="496" spans="1:2" x14ac:dyDescent="0.3">
      <c r="A496" t="s">
        <v>46</v>
      </c>
      <c r="B496" t="s">
        <v>43</v>
      </c>
    </row>
    <row r="497" spans="1:2" x14ac:dyDescent="0.3">
      <c r="A497" t="s">
        <v>46</v>
      </c>
      <c r="B497" t="s">
        <v>41</v>
      </c>
    </row>
    <row r="498" spans="1:2" x14ac:dyDescent="0.3">
      <c r="A498" t="s">
        <v>46</v>
      </c>
      <c r="B498" t="s">
        <v>41</v>
      </c>
    </row>
    <row r="499" spans="1:2" x14ac:dyDescent="0.3">
      <c r="A499" t="s">
        <v>46</v>
      </c>
      <c r="B499" t="s">
        <v>53</v>
      </c>
    </row>
    <row r="500" spans="1:2" x14ac:dyDescent="0.3">
      <c r="A500" t="s">
        <v>39</v>
      </c>
      <c r="B500" t="s">
        <v>47</v>
      </c>
    </row>
    <row r="501" spans="1:2" x14ac:dyDescent="0.3">
      <c r="A501" t="s">
        <v>39</v>
      </c>
      <c r="B501" t="s">
        <v>43</v>
      </c>
    </row>
    <row r="502" spans="1:2" x14ac:dyDescent="0.3">
      <c r="A502" t="s">
        <v>46</v>
      </c>
      <c r="B502" t="s">
        <v>41</v>
      </c>
    </row>
    <row r="503" spans="1:2" x14ac:dyDescent="0.3">
      <c r="A503" t="s">
        <v>39</v>
      </c>
      <c r="B503" t="s">
        <v>45</v>
      </c>
    </row>
    <row r="504" spans="1:2" x14ac:dyDescent="0.3">
      <c r="A504" t="s">
        <v>39</v>
      </c>
      <c r="B504" t="s">
        <v>41</v>
      </c>
    </row>
    <row r="505" spans="1:2" x14ac:dyDescent="0.3">
      <c r="A505" t="s">
        <v>44</v>
      </c>
      <c r="B505" t="s">
        <v>41</v>
      </c>
    </row>
    <row r="506" spans="1:2" x14ac:dyDescent="0.3">
      <c r="A506" t="s">
        <v>44</v>
      </c>
      <c r="B506" t="s">
        <v>41</v>
      </c>
    </row>
    <row r="507" spans="1:2" x14ac:dyDescent="0.3">
      <c r="A507" t="s">
        <v>46</v>
      </c>
      <c r="B507" t="s">
        <v>41</v>
      </c>
    </row>
    <row r="508" spans="1:2" x14ac:dyDescent="0.3">
      <c r="A508" t="s">
        <v>39</v>
      </c>
      <c r="B508" t="s">
        <v>52</v>
      </c>
    </row>
    <row r="509" spans="1:2" x14ac:dyDescent="0.3">
      <c r="A509" t="s">
        <v>39</v>
      </c>
      <c r="B509" t="s">
        <v>53</v>
      </c>
    </row>
    <row r="510" spans="1:2" x14ac:dyDescent="0.3">
      <c r="A510" t="s">
        <v>39</v>
      </c>
      <c r="B510" t="s">
        <v>41</v>
      </c>
    </row>
    <row r="511" spans="1:2" x14ac:dyDescent="0.3">
      <c r="A511" t="s">
        <v>46</v>
      </c>
      <c r="B511" t="s">
        <v>41</v>
      </c>
    </row>
    <row r="512" spans="1:2" x14ac:dyDescent="0.3">
      <c r="A512" t="s">
        <v>46</v>
      </c>
      <c r="B512" t="s">
        <v>45</v>
      </c>
    </row>
    <row r="513" spans="1:2" x14ac:dyDescent="0.3">
      <c r="A513" t="s">
        <v>46</v>
      </c>
      <c r="B513" t="s">
        <v>41</v>
      </c>
    </row>
    <row r="514" spans="1:2" x14ac:dyDescent="0.3">
      <c r="A514" t="s">
        <v>44</v>
      </c>
      <c r="B514" t="s">
        <v>41</v>
      </c>
    </row>
    <row r="515" spans="1:2" x14ac:dyDescent="0.3">
      <c r="A515" t="s">
        <v>39</v>
      </c>
      <c r="B515" t="s">
        <v>47</v>
      </c>
    </row>
    <row r="516" spans="1:2" x14ac:dyDescent="0.3">
      <c r="A516" t="s">
        <v>39</v>
      </c>
      <c r="B516" t="s">
        <v>52</v>
      </c>
    </row>
    <row r="517" spans="1:2" x14ac:dyDescent="0.3">
      <c r="A517" t="s">
        <v>39</v>
      </c>
      <c r="B517" t="s">
        <v>41</v>
      </c>
    </row>
    <row r="518" spans="1:2" x14ac:dyDescent="0.3">
      <c r="A518" t="s">
        <v>46</v>
      </c>
      <c r="B518" t="s">
        <v>47</v>
      </c>
    </row>
    <row r="519" spans="1:2" x14ac:dyDescent="0.3">
      <c r="A519" t="s">
        <v>46</v>
      </c>
      <c r="B519" t="s">
        <v>41</v>
      </c>
    </row>
    <row r="520" spans="1:2" x14ac:dyDescent="0.3">
      <c r="A520" t="s">
        <v>39</v>
      </c>
      <c r="B520" t="s">
        <v>41</v>
      </c>
    </row>
    <row r="521" spans="1:2" x14ac:dyDescent="0.3">
      <c r="A521" t="s">
        <v>39</v>
      </c>
      <c r="B521" t="s">
        <v>47</v>
      </c>
    </row>
    <row r="522" spans="1:2" x14ac:dyDescent="0.3">
      <c r="A522" t="s">
        <v>44</v>
      </c>
      <c r="B522" t="s">
        <v>45</v>
      </c>
    </row>
    <row r="523" spans="1:2" x14ac:dyDescent="0.3">
      <c r="A523" t="s">
        <v>46</v>
      </c>
      <c r="B523" t="s">
        <v>43</v>
      </c>
    </row>
    <row r="524" spans="1:2" x14ac:dyDescent="0.3">
      <c r="A524" t="s">
        <v>46</v>
      </c>
      <c r="B524" t="s">
        <v>53</v>
      </c>
    </row>
    <row r="525" spans="1:2" x14ac:dyDescent="0.3">
      <c r="A525" t="s">
        <v>46</v>
      </c>
      <c r="B525" t="s">
        <v>47</v>
      </c>
    </row>
    <row r="526" spans="1:2" x14ac:dyDescent="0.3">
      <c r="A526" t="s">
        <v>39</v>
      </c>
      <c r="B526" t="s">
        <v>43</v>
      </c>
    </row>
    <row r="527" spans="1:2" x14ac:dyDescent="0.3">
      <c r="A527" t="s">
        <v>51</v>
      </c>
      <c r="B527" t="s">
        <v>52</v>
      </c>
    </row>
    <row r="528" spans="1:2" x14ac:dyDescent="0.3">
      <c r="A528" t="s">
        <v>39</v>
      </c>
      <c r="B528" t="s">
        <v>53</v>
      </c>
    </row>
    <row r="529" spans="1:2" x14ac:dyDescent="0.3">
      <c r="A529" t="s">
        <v>46</v>
      </c>
      <c r="B529" t="s">
        <v>48</v>
      </c>
    </row>
    <row r="530" spans="1:2" x14ac:dyDescent="0.3">
      <c r="A530" t="s">
        <v>39</v>
      </c>
      <c r="B530" t="s">
        <v>45</v>
      </c>
    </row>
    <row r="531" spans="1:2" x14ac:dyDescent="0.3">
      <c r="A531" t="s">
        <v>46</v>
      </c>
      <c r="B531" t="s">
        <v>47</v>
      </c>
    </row>
    <row r="532" spans="1:2" x14ac:dyDescent="0.3">
      <c r="A532" t="s">
        <v>46</v>
      </c>
      <c r="B532" t="s">
        <v>48</v>
      </c>
    </row>
    <row r="533" spans="1:2" x14ac:dyDescent="0.3">
      <c r="A533" t="s">
        <v>44</v>
      </c>
      <c r="B533" t="s">
        <v>47</v>
      </c>
    </row>
    <row r="534" spans="1:2" x14ac:dyDescent="0.3">
      <c r="A534" t="s">
        <v>46</v>
      </c>
      <c r="B534" t="s">
        <v>48</v>
      </c>
    </row>
    <row r="535" spans="1:2" x14ac:dyDescent="0.3">
      <c r="A535" t="s">
        <v>46</v>
      </c>
      <c r="B535" t="s">
        <v>45</v>
      </c>
    </row>
    <row r="536" spans="1:2" x14ac:dyDescent="0.3">
      <c r="A536" t="s">
        <v>46</v>
      </c>
      <c r="B536" t="s">
        <v>41</v>
      </c>
    </row>
    <row r="537" spans="1:2" x14ac:dyDescent="0.3">
      <c r="A537" t="s">
        <v>46</v>
      </c>
      <c r="B537" t="s">
        <v>47</v>
      </c>
    </row>
    <row r="538" spans="1:2" x14ac:dyDescent="0.3">
      <c r="A538" t="s">
        <v>46</v>
      </c>
      <c r="B538" t="s">
        <v>43</v>
      </c>
    </row>
    <row r="539" spans="1:2" x14ac:dyDescent="0.3">
      <c r="A539" t="s">
        <v>46</v>
      </c>
      <c r="B539" t="s">
        <v>41</v>
      </c>
    </row>
    <row r="540" spans="1:2" x14ac:dyDescent="0.3">
      <c r="A540" t="s">
        <v>39</v>
      </c>
      <c r="B540" t="s">
        <v>41</v>
      </c>
    </row>
    <row r="541" spans="1:2" x14ac:dyDescent="0.3">
      <c r="A541" t="s">
        <v>46</v>
      </c>
      <c r="B541" t="s">
        <v>52</v>
      </c>
    </row>
    <row r="542" spans="1:2" x14ac:dyDescent="0.3">
      <c r="A542" t="s">
        <v>39</v>
      </c>
      <c r="B542" t="s">
        <v>41</v>
      </c>
    </row>
    <row r="543" spans="1:2" x14ac:dyDescent="0.3">
      <c r="A543" t="s">
        <v>39</v>
      </c>
      <c r="B543" t="s">
        <v>41</v>
      </c>
    </row>
    <row r="544" spans="1:2" x14ac:dyDescent="0.3">
      <c r="A544" t="s">
        <v>39</v>
      </c>
      <c r="B544" t="s">
        <v>41</v>
      </c>
    </row>
    <row r="545" spans="1:2" x14ac:dyDescent="0.3">
      <c r="A545" t="s">
        <v>46</v>
      </c>
      <c r="B545" t="s">
        <v>41</v>
      </c>
    </row>
    <row r="546" spans="1:2" x14ac:dyDescent="0.3">
      <c r="A546" t="s">
        <v>39</v>
      </c>
      <c r="B546" t="s">
        <v>41</v>
      </c>
    </row>
    <row r="547" spans="1:2" x14ac:dyDescent="0.3">
      <c r="A547" t="s">
        <v>46</v>
      </c>
      <c r="B547" t="s">
        <v>43</v>
      </c>
    </row>
    <row r="548" spans="1:2" x14ac:dyDescent="0.3">
      <c r="A548" t="s">
        <v>46</v>
      </c>
      <c r="B548" t="s">
        <v>41</v>
      </c>
    </row>
    <row r="549" spans="1:2" x14ac:dyDescent="0.3">
      <c r="A549" t="s">
        <v>46</v>
      </c>
      <c r="B549" t="s">
        <v>48</v>
      </c>
    </row>
    <row r="550" spans="1:2" x14ac:dyDescent="0.3">
      <c r="A550" t="s">
        <v>39</v>
      </c>
      <c r="B550" t="s">
        <v>41</v>
      </c>
    </row>
    <row r="551" spans="1:2" x14ac:dyDescent="0.3">
      <c r="A551" t="s">
        <v>39</v>
      </c>
      <c r="B551" t="s">
        <v>41</v>
      </c>
    </row>
    <row r="552" spans="1:2" x14ac:dyDescent="0.3">
      <c r="A552" t="s">
        <v>44</v>
      </c>
      <c r="B552" t="s">
        <v>53</v>
      </c>
    </row>
    <row r="553" spans="1:2" x14ac:dyDescent="0.3">
      <c r="A553" t="s">
        <v>46</v>
      </c>
      <c r="B553" t="s">
        <v>41</v>
      </c>
    </row>
    <row r="554" spans="1:2" x14ac:dyDescent="0.3">
      <c r="A554" t="s">
        <v>46</v>
      </c>
      <c r="B554" t="s">
        <v>47</v>
      </c>
    </row>
    <row r="555" spans="1:2" x14ac:dyDescent="0.3">
      <c r="A555" t="s">
        <v>46</v>
      </c>
      <c r="B555" t="s">
        <v>47</v>
      </c>
    </row>
    <row r="556" spans="1:2" x14ac:dyDescent="0.3">
      <c r="A556" t="s">
        <v>46</v>
      </c>
      <c r="B556" t="s">
        <v>48</v>
      </c>
    </row>
    <row r="557" spans="1:2" x14ac:dyDescent="0.3">
      <c r="A557" t="s">
        <v>46</v>
      </c>
      <c r="B557" t="s">
        <v>53</v>
      </c>
    </row>
    <row r="558" spans="1:2" x14ac:dyDescent="0.3">
      <c r="A558" t="s">
        <v>39</v>
      </c>
      <c r="B558" t="s">
        <v>41</v>
      </c>
    </row>
    <row r="559" spans="1:2" x14ac:dyDescent="0.3">
      <c r="A559" t="s">
        <v>39</v>
      </c>
      <c r="B559" t="s">
        <v>47</v>
      </c>
    </row>
    <row r="560" spans="1:2" x14ac:dyDescent="0.3">
      <c r="A560" t="s">
        <v>39</v>
      </c>
      <c r="B560" t="s">
        <v>48</v>
      </c>
    </row>
    <row r="561" spans="1:2" x14ac:dyDescent="0.3">
      <c r="A561" t="s">
        <v>51</v>
      </c>
      <c r="B561" t="s">
        <v>41</v>
      </c>
    </row>
    <row r="562" spans="1:2" x14ac:dyDescent="0.3">
      <c r="A562" t="s">
        <v>46</v>
      </c>
      <c r="B562" t="s">
        <v>41</v>
      </c>
    </row>
    <row r="563" spans="1:2" x14ac:dyDescent="0.3">
      <c r="A563" t="s">
        <v>46</v>
      </c>
      <c r="B563" t="s">
        <v>47</v>
      </c>
    </row>
    <row r="564" spans="1:2" x14ac:dyDescent="0.3">
      <c r="A564" t="s">
        <v>44</v>
      </c>
      <c r="B564" t="s">
        <v>41</v>
      </c>
    </row>
    <row r="565" spans="1:2" x14ac:dyDescent="0.3">
      <c r="A565" t="s">
        <v>46</v>
      </c>
      <c r="B565" t="s">
        <v>41</v>
      </c>
    </row>
    <row r="566" spans="1:2" x14ac:dyDescent="0.3">
      <c r="A566" t="s">
        <v>39</v>
      </c>
      <c r="B566" t="s">
        <v>48</v>
      </c>
    </row>
    <row r="567" spans="1:2" x14ac:dyDescent="0.3">
      <c r="A567" t="s">
        <v>46</v>
      </c>
      <c r="B567" t="s">
        <v>43</v>
      </c>
    </row>
    <row r="568" spans="1:2" x14ac:dyDescent="0.3">
      <c r="A568" t="s">
        <v>46</v>
      </c>
      <c r="B568" t="s">
        <v>41</v>
      </c>
    </row>
    <row r="569" spans="1:2" x14ac:dyDescent="0.3">
      <c r="A569" t="s">
        <v>39</v>
      </c>
      <c r="B569" t="s">
        <v>41</v>
      </c>
    </row>
    <row r="570" spans="1:2" x14ac:dyDescent="0.3">
      <c r="A570" t="s">
        <v>44</v>
      </c>
      <c r="B570" t="s">
        <v>47</v>
      </c>
    </row>
    <row r="571" spans="1:2" x14ac:dyDescent="0.3">
      <c r="A571" t="s">
        <v>39</v>
      </c>
      <c r="B571" t="s">
        <v>41</v>
      </c>
    </row>
    <row r="572" spans="1:2" x14ac:dyDescent="0.3">
      <c r="A572" t="s">
        <v>39</v>
      </c>
      <c r="B572" t="s">
        <v>52</v>
      </c>
    </row>
    <row r="573" spans="1:2" x14ac:dyDescent="0.3">
      <c r="A573" t="s">
        <v>51</v>
      </c>
      <c r="B573" t="s">
        <v>47</v>
      </c>
    </row>
    <row r="574" spans="1:2" x14ac:dyDescent="0.3">
      <c r="A574" t="s">
        <v>39</v>
      </c>
      <c r="B574" t="s">
        <v>45</v>
      </c>
    </row>
    <row r="575" spans="1:2" x14ac:dyDescent="0.3">
      <c r="A575" t="s">
        <v>46</v>
      </c>
      <c r="B575" t="s">
        <v>48</v>
      </c>
    </row>
    <row r="576" spans="1:2" x14ac:dyDescent="0.3">
      <c r="A576" t="s">
        <v>39</v>
      </c>
      <c r="B576" t="s">
        <v>53</v>
      </c>
    </row>
    <row r="577" spans="1:2" x14ac:dyDescent="0.3">
      <c r="A577" t="s">
        <v>46</v>
      </c>
      <c r="B577" t="s">
        <v>41</v>
      </c>
    </row>
    <row r="578" spans="1:2" x14ac:dyDescent="0.3">
      <c r="A578" t="s">
        <v>39</v>
      </c>
      <c r="B578" t="s">
        <v>47</v>
      </c>
    </row>
    <row r="579" spans="1:2" x14ac:dyDescent="0.3">
      <c r="A579" t="s">
        <v>39</v>
      </c>
      <c r="B579" t="s">
        <v>41</v>
      </c>
    </row>
    <row r="580" spans="1:2" x14ac:dyDescent="0.3">
      <c r="A580" t="s">
        <v>39</v>
      </c>
      <c r="B580" t="s">
        <v>47</v>
      </c>
    </row>
    <row r="581" spans="1:2" x14ac:dyDescent="0.3">
      <c r="A581" t="s">
        <v>51</v>
      </c>
      <c r="B581" t="s">
        <v>41</v>
      </c>
    </row>
    <row r="582" spans="1:2" x14ac:dyDescent="0.3">
      <c r="A582" t="s">
        <v>39</v>
      </c>
      <c r="B582" t="s">
        <v>41</v>
      </c>
    </row>
    <row r="583" spans="1:2" x14ac:dyDescent="0.3">
      <c r="A583" t="s">
        <v>46</v>
      </c>
      <c r="B583" t="s">
        <v>41</v>
      </c>
    </row>
    <row r="584" spans="1:2" x14ac:dyDescent="0.3">
      <c r="A584" t="s">
        <v>46</v>
      </c>
      <c r="B584" t="s">
        <v>45</v>
      </c>
    </row>
    <row r="585" spans="1:2" x14ac:dyDescent="0.3">
      <c r="A585" t="s">
        <v>46</v>
      </c>
      <c r="B585" t="s">
        <v>53</v>
      </c>
    </row>
    <row r="586" spans="1:2" x14ac:dyDescent="0.3">
      <c r="A586" t="s">
        <v>46</v>
      </c>
      <c r="B586" t="s">
        <v>41</v>
      </c>
    </row>
    <row r="587" spans="1:2" x14ac:dyDescent="0.3">
      <c r="A587" t="s">
        <v>46</v>
      </c>
      <c r="B587" t="s">
        <v>53</v>
      </c>
    </row>
    <row r="588" spans="1:2" x14ac:dyDescent="0.3">
      <c r="A588" t="s">
        <v>46</v>
      </c>
      <c r="B588" t="s">
        <v>52</v>
      </c>
    </row>
    <row r="589" spans="1:2" x14ac:dyDescent="0.3">
      <c r="A589" t="s">
        <v>46</v>
      </c>
      <c r="B589" t="s">
        <v>48</v>
      </c>
    </row>
    <row r="590" spans="1:2" x14ac:dyDescent="0.3">
      <c r="A590" t="s">
        <v>46</v>
      </c>
      <c r="B590" t="s">
        <v>41</v>
      </c>
    </row>
    <row r="591" spans="1:2" x14ac:dyDescent="0.3">
      <c r="A591" t="s">
        <v>44</v>
      </c>
      <c r="B591" t="s">
        <v>41</v>
      </c>
    </row>
    <row r="592" spans="1:2" x14ac:dyDescent="0.3">
      <c r="A592" t="s">
        <v>44</v>
      </c>
      <c r="B592" t="s">
        <v>41</v>
      </c>
    </row>
    <row r="593" spans="1:2" x14ac:dyDescent="0.3">
      <c r="A593" t="s">
        <v>39</v>
      </c>
      <c r="B593" t="s">
        <v>53</v>
      </c>
    </row>
    <row r="594" spans="1:2" x14ac:dyDescent="0.3">
      <c r="A594" t="s">
        <v>51</v>
      </c>
      <c r="B594" t="s">
        <v>41</v>
      </c>
    </row>
    <row r="595" spans="1:2" x14ac:dyDescent="0.3">
      <c r="A595" t="s">
        <v>46</v>
      </c>
      <c r="B595" t="s">
        <v>41</v>
      </c>
    </row>
    <row r="596" spans="1:2" x14ac:dyDescent="0.3">
      <c r="A596" t="s">
        <v>46</v>
      </c>
      <c r="B596" t="s">
        <v>43</v>
      </c>
    </row>
    <row r="597" spans="1:2" x14ac:dyDescent="0.3">
      <c r="A597" t="s">
        <v>46</v>
      </c>
      <c r="B597" t="s">
        <v>43</v>
      </c>
    </row>
    <row r="598" spans="1:2" x14ac:dyDescent="0.3">
      <c r="A598" t="s">
        <v>46</v>
      </c>
      <c r="B598" t="s">
        <v>41</v>
      </c>
    </row>
    <row r="599" spans="1:2" x14ac:dyDescent="0.3">
      <c r="A599" t="s">
        <v>44</v>
      </c>
      <c r="B599" t="s">
        <v>53</v>
      </c>
    </row>
    <row r="600" spans="1:2" x14ac:dyDescent="0.3">
      <c r="A600" t="s">
        <v>46</v>
      </c>
      <c r="B600" t="s">
        <v>53</v>
      </c>
    </row>
    <row r="601" spans="1:2" x14ac:dyDescent="0.3">
      <c r="A601" t="s">
        <v>46</v>
      </c>
      <c r="B601" t="s">
        <v>41</v>
      </c>
    </row>
    <row r="602" spans="1:2" x14ac:dyDescent="0.3">
      <c r="A602" t="s">
        <v>44</v>
      </c>
      <c r="B602" t="s">
        <v>52</v>
      </c>
    </row>
    <row r="603" spans="1:2" x14ac:dyDescent="0.3">
      <c r="A603" t="s">
        <v>39</v>
      </c>
      <c r="B603" t="s">
        <v>45</v>
      </c>
    </row>
    <row r="604" spans="1:2" x14ac:dyDescent="0.3">
      <c r="A604" t="s">
        <v>46</v>
      </c>
      <c r="B604" t="s">
        <v>45</v>
      </c>
    </row>
    <row r="605" spans="1:2" x14ac:dyDescent="0.3">
      <c r="A605" t="s">
        <v>46</v>
      </c>
      <c r="B605" t="s">
        <v>41</v>
      </c>
    </row>
    <row r="606" spans="1:2" x14ac:dyDescent="0.3">
      <c r="A606" t="s">
        <v>44</v>
      </c>
      <c r="B606" t="s">
        <v>45</v>
      </c>
    </row>
    <row r="607" spans="1:2" x14ac:dyDescent="0.3">
      <c r="A607" t="s">
        <v>44</v>
      </c>
      <c r="B607" t="s">
        <v>41</v>
      </c>
    </row>
    <row r="608" spans="1:2" x14ac:dyDescent="0.3">
      <c r="A608" t="s">
        <v>46</v>
      </c>
      <c r="B608" t="s">
        <v>47</v>
      </c>
    </row>
    <row r="609" spans="1:2" x14ac:dyDescent="0.3">
      <c r="A609" t="s">
        <v>46</v>
      </c>
      <c r="B609" t="s">
        <v>41</v>
      </c>
    </row>
    <row r="610" spans="1:2" x14ac:dyDescent="0.3">
      <c r="A610" t="s">
        <v>44</v>
      </c>
      <c r="B610" t="s">
        <v>41</v>
      </c>
    </row>
    <row r="611" spans="1:2" x14ac:dyDescent="0.3">
      <c r="A611" t="s">
        <v>51</v>
      </c>
      <c r="B611" t="s">
        <v>41</v>
      </c>
    </row>
    <row r="612" spans="1:2" x14ac:dyDescent="0.3">
      <c r="A612" t="s">
        <v>51</v>
      </c>
      <c r="B612" t="s">
        <v>47</v>
      </c>
    </row>
    <row r="613" spans="1:2" x14ac:dyDescent="0.3">
      <c r="A613" t="s">
        <v>46</v>
      </c>
      <c r="B613" t="s">
        <v>53</v>
      </c>
    </row>
    <row r="614" spans="1:2" x14ac:dyDescent="0.3">
      <c r="A614" t="s">
        <v>44</v>
      </c>
      <c r="B614" t="s">
        <v>41</v>
      </c>
    </row>
    <row r="615" spans="1:2" x14ac:dyDescent="0.3">
      <c r="A615" t="s">
        <v>39</v>
      </c>
      <c r="B615" t="s">
        <v>41</v>
      </c>
    </row>
    <row r="616" spans="1:2" x14ac:dyDescent="0.3">
      <c r="A616" t="s">
        <v>46</v>
      </c>
      <c r="B616" t="s">
        <v>41</v>
      </c>
    </row>
    <row r="617" spans="1:2" x14ac:dyDescent="0.3">
      <c r="A617" t="s">
        <v>46</v>
      </c>
      <c r="B617" t="s">
        <v>41</v>
      </c>
    </row>
    <row r="618" spans="1:2" x14ac:dyDescent="0.3">
      <c r="A618" t="s">
        <v>46</v>
      </c>
      <c r="B618" t="s">
        <v>41</v>
      </c>
    </row>
    <row r="619" spans="1:2" x14ac:dyDescent="0.3">
      <c r="A619" t="s">
        <v>44</v>
      </c>
      <c r="B619" t="s">
        <v>52</v>
      </c>
    </row>
    <row r="620" spans="1:2" x14ac:dyDescent="0.3">
      <c r="A620" t="s">
        <v>39</v>
      </c>
      <c r="B620" t="s">
        <v>43</v>
      </c>
    </row>
    <row r="621" spans="1:2" x14ac:dyDescent="0.3">
      <c r="A621" t="s">
        <v>39</v>
      </c>
      <c r="B621" t="s">
        <v>41</v>
      </c>
    </row>
    <row r="622" spans="1:2" x14ac:dyDescent="0.3">
      <c r="A622" t="s">
        <v>39</v>
      </c>
      <c r="B622" t="s">
        <v>41</v>
      </c>
    </row>
    <row r="623" spans="1:2" x14ac:dyDescent="0.3">
      <c r="A623" t="s">
        <v>39</v>
      </c>
      <c r="B623" t="s">
        <v>53</v>
      </c>
    </row>
    <row r="624" spans="1:2" x14ac:dyDescent="0.3">
      <c r="A624" t="s">
        <v>46</v>
      </c>
      <c r="B624" t="s">
        <v>53</v>
      </c>
    </row>
    <row r="625" spans="1:2" x14ac:dyDescent="0.3">
      <c r="A625" t="s">
        <v>46</v>
      </c>
      <c r="B625" t="s">
        <v>53</v>
      </c>
    </row>
    <row r="626" spans="1:2" x14ac:dyDescent="0.3">
      <c r="A626" t="s">
        <v>39</v>
      </c>
      <c r="B626" t="s">
        <v>41</v>
      </c>
    </row>
    <row r="627" spans="1:2" x14ac:dyDescent="0.3">
      <c r="A627" t="s">
        <v>39</v>
      </c>
      <c r="B627" t="s">
        <v>47</v>
      </c>
    </row>
    <row r="628" spans="1:2" x14ac:dyDescent="0.3">
      <c r="A628" t="s">
        <v>46</v>
      </c>
      <c r="B628" t="s">
        <v>41</v>
      </c>
    </row>
    <row r="629" spans="1:2" x14ac:dyDescent="0.3">
      <c r="A629" t="s">
        <v>46</v>
      </c>
      <c r="B629" t="s">
        <v>41</v>
      </c>
    </row>
    <row r="630" spans="1:2" x14ac:dyDescent="0.3">
      <c r="A630" t="s">
        <v>46</v>
      </c>
      <c r="B630" t="s">
        <v>45</v>
      </c>
    </row>
    <row r="631" spans="1:2" x14ac:dyDescent="0.3">
      <c r="A631" t="s">
        <v>44</v>
      </c>
      <c r="B631" t="s">
        <v>41</v>
      </c>
    </row>
    <row r="632" spans="1:2" x14ac:dyDescent="0.3">
      <c r="A632" t="s">
        <v>46</v>
      </c>
      <c r="B632" t="s">
        <v>41</v>
      </c>
    </row>
    <row r="633" spans="1:2" x14ac:dyDescent="0.3">
      <c r="A633" t="s">
        <v>39</v>
      </c>
      <c r="B633" t="s">
        <v>48</v>
      </c>
    </row>
    <row r="634" spans="1:2" x14ac:dyDescent="0.3">
      <c r="A634" t="s">
        <v>39</v>
      </c>
      <c r="B634" t="s">
        <v>48</v>
      </c>
    </row>
    <row r="635" spans="1:2" x14ac:dyDescent="0.3">
      <c r="A635" t="s">
        <v>46</v>
      </c>
      <c r="B635" t="s">
        <v>45</v>
      </c>
    </row>
    <row r="636" spans="1:2" x14ac:dyDescent="0.3">
      <c r="A636" t="s">
        <v>39</v>
      </c>
      <c r="B636" t="s">
        <v>41</v>
      </c>
    </row>
    <row r="637" spans="1:2" x14ac:dyDescent="0.3">
      <c r="A637" t="s">
        <v>39</v>
      </c>
      <c r="B637" t="s">
        <v>41</v>
      </c>
    </row>
    <row r="638" spans="1:2" x14ac:dyDescent="0.3">
      <c r="A638" t="s">
        <v>46</v>
      </c>
      <c r="B638" t="s">
        <v>43</v>
      </c>
    </row>
    <row r="639" spans="1:2" x14ac:dyDescent="0.3">
      <c r="A639" t="s">
        <v>46</v>
      </c>
      <c r="B639" t="s">
        <v>41</v>
      </c>
    </row>
    <row r="640" spans="1:2" x14ac:dyDescent="0.3">
      <c r="A640" t="s">
        <v>46</v>
      </c>
      <c r="B640" t="s">
        <v>48</v>
      </c>
    </row>
    <row r="641" spans="1:2" x14ac:dyDescent="0.3">
      <c r="A641" t="s">
        <v>44</v>
      </c>
      <c r="B641" t="s">
        <v>41</v>
      </c>
    </row>
    <row r="642" spans="1:2" x14ac:dyDescent="0.3">
      <c r="A642" t="s">
        <v>51</v>
      </c>
      <c r="B642" t="s">
        <v>48</v>
      </c>
    </row>
    <row r="643" spans="1:2" x14ac:dyDescent="0.3">
      <c r="A643" t="s">
        <v>51</v>
      </c>
      <c r="B643" t="s">
        <v>52</v>
      </c>
    </row>
    <row r="644" spans="1:2" x14ac:dyDescent="0.3">
      <c r="A644" t="s">
        <v>39</v>
      </c>
      <c r="B644" t="s">
        <v>41</v>
      </c>
    </row>
    <row r="645" spans="1:2" x14ac:dyDescent="0.3">
      <c r="A645" t="s">
        <v>46</v>
      </c>
      <c r="B645" t="s">
        <v>48</v>
      </c>
    </row>
    <row r="646" spans="1:2" x14ac:dyDescent="0.3">
      <c r="A646" t="s">
        <v>46</v>
      </c>
      <c r="B646" t="s">
        <v>53</v>
      </c>
    </row>
    <row r="647" spans="1:2" x14ac:dyDescent="0.3">
      <c r="A647" t="s">
        <v>46</v>
      </c>
      <c r="B647" t="s">
        <v>41</v>
      </c>
    </row>
    <row r="648" spans="1:2" x14ac:dyDescent="0.3">
      <c r="A648" t="s">
        <v>39</v>
      </c>
      <c r="B648" t="s">
        <v>47</v>
      </c>
    </row>
    <row r="649" spans="1:2" x14ac:dyDescent="0.3">
      <c r="A649" t="s">
        <v>44</v>
      </c>
      <c r="B649" t="s">
        <v>41</v>
      </c>
    </row>
    <row r="650" spans="1:2" x14ac:dyDescent="0.3">
      <c r="A650" t="s">
        <v>39</v>
      </c>
      <c r="B650" t="s">
        <v>41</v>
      </c>
    </row>
    <row r="651" spans="1:2" x14ac:dyDescent="0.3">
      <c r="A651" t="s">
        <v>39</v>
      </c>
      <c r="B651" t="s">
        <v>47</v>
      </c>
    </row>
    <row r="652" spans="1:2" x14ac:dyDescent="0.3">
      <c r="A652" t="s">
        <v>46</v>
      </c>
      <c r="B652" t="s">
        <v>48</v>
      </c>
    </row>
    <row r="653" spans="1:2" x14ac:dyDescent="0.3">
      <c r="A653" t="s">
        <v>39</v>
      </c>
      <c r="B653" t="s">
        <v>41</v>
      </c>
    </row>
    <row r="654" spans="1:2" x14ac:dyDescent="0.3">
      <c r="A654" t="s">
        <v>44</v>
      </c>
      <c r="B654" t="s">
        <v>48</v>
      </c>
    </row>
    <row r="655" spans="1:2" x14ac:dyDescent="0.3">
      <c r="A655" t="s">
        <v>44</v>
      </c>
      <c r="B655" t="s">
        <v>48</v>
      </c>
    </row>
    <row r="656" spans="1:2" x14ac:dyDescent="0.3">
      <c r="A656" t="s">
        <v>46</v>
      </c>
      <c r="B656" t="s">
        <v>53</v>
      </c>
    </row>
    <row r="657" spans="1:2" x14ac:dyDescent="0.3">
      <c r="A657" t="s">
        <v>51</v>
      </c>
      <c r="B657" t="s">
        <v>41</v>
      </c>
    </row>
    <row r="658" spans="1:2" x14ac:dyDescent="0.3">
      <c r="A658" t="s">
        <v>51</v>
      </c>
      <c r="B658" t="s">
        <v>41</v>
      </c>
    </row>
    <row r="659" spans="1:2" x14ac:dyDescent="0.3">
      <c r="A659" t="s">
        <v>39</v>
      </c>
      <c r="B659" t="s">
        <v>47</v>
      </c>
    </row>
    <row r="660" spans="1:2" x14ac:dyDescent="0.3">
      <c r="A660" t="s">
        <v>46</v>
      </c>
      <c r="B660" t="s">
        <v>48</v>
      </c>
    </row>
    <row r="661" spans="1:2" x14ac:dyDescent="0.3">
      <c r="A661" t="s">
        <v>39</v>
      </c>
      <c r="B661" t="s">
        <v>43</v>
      </c>
    </row>
    <row r="662" spans="1:2" x14ac:dyDescent="0.3">
      <c r="A662" t="s">
        <v>39</v>
      </c>
      <c r="B662" t="s">
        <v>45</v>
      </c>
    </row>
    <row r="663" spans="1:2" x14ac:dyDescent="0.3">
      <c r="A663" t="s">
        <v>46</v>
      </c>
      <c r="B663" t="s">
        <v>41</v>
      </c>
    </row>
    <row r="664" spans="1:2" x14ac:dyDescent="0.3">
      <c r="A664" t="s">
        <v>46</v>
      </c>
      <c r="B664" t="s">
        <v>43</v>
      </c>
    </row>
    <row r="665" spans="1:2" x14ac:dyDescent="0.3">
      <c r="A665" t="s">
        <v>39</v>
      </c>
      <c r="B665" t="s">
        <v>43</v>
      </c>
    </row>
    <row r="666" spans="1:2" x14ac:dyDescent="0.3">
      <c r="A666" t="s">
        <v>46</v>
      </c>
      <c r="B666" t="s">
        <v>41</v>
      </c>
    </row>
    <row r="667" spans="1:2" x14ac:dyDescent="0.3">
      <c r="A667" t="s">
        <v>39</v>
      </c>
      <c r="B667" t="s">
        <v>52</v>
      </c>
    </row>
    <row r="668" spans="1:2" x14ac:dyDescent="0.3">
      <c r="A668" t="s">
        <v>46</v>
      </c>
      <c r="B668" t="s">
        <v>48</v>
      </c>
    </row>
    <row r="669" spans="1:2" x14ac:dyDescent="0.3">
      <c r="A669" t="s">
        <v>46</v>
      </c>
      <c r="B669" t="s">
        <v>41</v>
      </c>
    </row>
    <row r="670" spans="1:2" x14ac:dyDescent="0.3">
      <c r="A670" t="s">
        <v>44</v>
      </c>
      <c r="B670" t="s">
        <v>47</v>
      </c>
    </row>
    <row r="671" spans="1:2" x14ac:dyDescent="0.3">
      <c r="A671" t="s">
        <v>46</v>
      </c>
      <c r="B671" t="s">
        <v>41</v>
      </c>
    </row>
    <row r="672" spans="1:2" x14ac:dyDescent="0.3">
      <c r="A672" t="s">
        <v>46</v>
      </c>
      <c r="B672" t="s">
        <v>48</v>
      </c>
    </row>
    <row r="673" spans="1:2" x14ac:dyDescent="0.3">
      <c r="A673" t="s">
        <v>46</v>
      </c>
      <c r="B673" t="s">
        <v>41</v>
      </c>
    </row>
    <row r="674" spans="1:2" x14ac:dyDescent="0.3">
      <c r="A674" t="s">
        <v>44</v>
      </c>
      <c r="B674" t="s">
        <v>48</v>
      </c>
    </row>
    <row r="675" spans="1:2" x14ac:dyDescent="0.3">
      <c r="A675" t="s">
        <v>44</v>
      </c>
      <c r="B675" t="s">
        <v>41</v>
      </c>
    </row>
    <row r="676" spans="1:2" x14ac:dyDescent="0.3">
      <c r="A676" t="s">
        <v>44</v>
      </c>
      <c r="B676" t="s">
        <v>41</v>
      </c>
    </row>
    <row r="677" spans="1:2" x14ac:dyDescent="0.3">
      <c r="A677" t="s">
        <v>46</v>
      </c>
      <c r="B677" t="s">
        <v>52</v>
      </c>
    </row>
    <row r="678" spans="1:2" x14ac:dyDescent="0.3">
      <c r="A678" t="s">
        <v>46</v>
      </c>
      <c r="B678" t="s">
        <v>47</v>
      </c>
    </row>
    <row r="679" spans="1:2" x14ac:dyDescent="0.3">
      <c r="A679" t="s">
        <v>39</v>
      </c>
      <c r="B679" t="s">
        <v>47</v>
      </c>
    </row>
    <row r="680" spans="1:2" x14ac:dyDescent="0.3">
      <c r="A680" t="s">
        <v>46</v>
      </c>
      <c r="B680" t="s">
        <v>47</v>
      </c>
    </row>
    <row r="681" spans="1:2" x14ac:dyDescent="0.3">
      <c r="A681" t="s">
        <v>44</v>
      </c>
      <c r="B681" t="s">
        <v>48</v>
      </c>
    </row>
    <row r="682" spans="1:2" x14ac:dyDescent="0.3">
      <c r="A682" t="s">
        <v>44</v>
      </c>
      <c r="B682" t="s">
        <v>41</v>
      </c>
    </row>
    <row r="683" spans="1:2" x14ac:dyDescent="0.3">
      <c r="A683" t="s">
        <v>44</v>
      </c>
      <c r="B683" t="s">
        <v>48</v>
      </c>
    </row>
    <row r="684" spans="1:2" x14ac:dyDescent="0.3">
      <c r="A684" t="s">
        <v>46</v>
      </c>
      <c r="B684" t="s">
        <v>41</v>
      </c>
    </row>
    <row r="685" spans="1:2" x14ac:dyDescent="0.3">
      <c r="A685" t="s">
        <v>51</v>
      </c>
      <c r="B685" t="s">
        <v>47</v>
      </c>
    </row>
    <row r="686" spans="1:2" x14ac:dyDescent="0.3">
      <c r="A686" t="s">
        <v>46</v>
      </c>
      <c r="B686" t="s">
        <v>41</v>
      </c>
    </row>
    <row r="687" spans="1:2" x14ac:dyDescent="0.3">
      <c r="A687" t="s">
        <v>46</v>
      </c>
      <c r="B687" t="s">
        <v>41</v>
      </c>
    </row>
    <row r="688" spans="1:2" x14ac:dyDescent="0.3">
      <c r="A688" t="s">
        <v>46</v>
      </c>
      <c r="B688" t="s">
        <v>41</v>
      </c>
    </row>
    <row r="689" spans="1:2" x14ac:dyDescent="0.3">
      <c r="A689" t="s">
        <v>46</v>
      </c>
      <c r="B689" t="s">
        <v>53</v>
      </c>
    </row>
    <row r="690" spans="1:2" x14ac:dyDescent="0.3">
      <c r="A690" t="s">
        <v>46</v>
      </c>
      <c r="B690" t="s">
        <v>41</v>
      </c>
    </row>
    <row r="691" spans="1:2" x14ac:dyDescent="0.3">
      <c r="A691" t="s">
        <v>46</v>
      </c>
      <c r="B691" t="s">
        <v>41</v>
      </c>
    </row>
    <row r="692" spans="1:2" x14ac:dyDescent="0.3">
      <c r="A692" t="s">
        <v>46</v>
      </c>
      <c r="B692" t="s">
        <v>47</v>
      </c>
    </row>
    <row r="693" spans="1:2" x14ac:dyDescent="0.3">
      <c r="A693" t="s">
        <v>39</v>
      </c>
      <c r="B693" t="s">
        <v>41</v>
      </c>
    </row>
    <row r="694" spans="1:2" x14ac:dyDescent="0.3">
      <c r="A694" t="s">
        <v>46</v>
      </c>
      <c r="B694" t="s">
        <v>47</v>
      </c>
    </row>
    <row r="695" spans="1:2" x14ac:dyDescent="0.3">
      <c r="A695" t="s">
        <v>46</v>
      </c>
      <c r="B695" t="s">
        <v>41</v>
      </c>
    </row>
    <row r="696" spans="1:2" x14ac:dyDescent="0.3">
      <c r="A696" t="s">
        <v>46</v>
      </c>
      <c r="B696" t="s">
        <v>41</v>
      </c>
    </row>
    <row r="697" spans="1:2" x14ac:dyDescent="0.3">
      <c r="A697" t="s">
        <v>39</v>
      </c>
      <c r="B697" t="s">
        <v>41</v>
      </c>
    </row>
    <row r="698" spans="1:2" x14ac:dyDescent="0.3">
      <c r="A698" t="s">
        <v>39</v>
      </c>
      <c r="B698" t="s">
        <v>41</v>
      </c>
    </row>
    <row r="699" spans="1:2" x14ac:dyDescent="0.3">
      <c r="A699" t="s">
        <v>39</v>
      </c>
      <c r="B699" t="s">
        <v>41</v>
      </c>
    </row>
    <row r="700" spans="1:2" x14ac:dyDescent="0.3">
      <c r="A700" t="s">
        <v>46</v>
      </c>
      <c r="B700" t="s">
        <v>41</v>
      </c>
    </row>
    <row r="701" spans="1:2" x14ac:dyDescent="0.3">
      <c r="A701" t="s">
        <v>44</v>
      </c>
      <c r="B701" t="s">
        <v>41</v>
      </c>
    </row>
    <row r="702" spans="1:2" x14ac:dyDescent="0.3">
      <c r="A702" t="s">
        <v>51</v>
      </c>
      <c r="B702" t="s">
        <v>41</v>
      </c>
    </row>
    <row r="703" spans="1:2" x14ac:dyDescent="0.3">
      <c r="A703" t="s">
        <v>39</v>
      </c>
      <c r="B703" t="s">
        <v>47</v>
      </c>
    </row>
    <row r="704" spans="1:2" x14ac:dyDescent="0.3">
      <c r="A704" t="s">
        <v>39</v>
      </c>
      <c r="B704" t="s">
        <v>53</v>
      </c>
    </row>
    <row r="705" spans="1:2" x14ac:dyDescent="0.3">
      <c r="A705" t="s">
        <v>44</v>
      </c>
      <c r="B705" t="s">
        <v>47</v>
      </c>
    </row>
    <row r="706" spans="1:2" x14ac:dyDescent="0.3">
      <c r="A706" t="s">
        <v>46</v>
      </c>
      <c r="B706" t="s">
        <v>47</v>
      </c>
    </row>
    <row r="707" spans="1:2" x14ac:dyDescent="0.3">
      <c r="A707" t="s">
        <v>39</v>
      </c>
      <c r="B707" t="s">
        <v>48</v>
      </c>
    </row>
    <row r="708" spans="1:2" x14ac:dyDescent="0.3">
      <c r="A708" t="s">
        <v>39</v>
      </c>
      <c r="B708" t="s">
        <v>47</v>
      </c>
    </row>
    <row r="709" spans="1:2" x14ac:dyDescent="0.3">
      <c r="A709" t="s">
        <v>51</v>
      </c>
      <c r="B709" t="s">
        <v>41</v>
      </c>
    </row>
    <row r="710" spans="1:2" x14ac:dyDescent="0.3">
      <c r="A710" t="s">
        <v>44</v>
      </c>
      <c r="B710" t="s">
        <v>47</v>
      </c>
    </row>
    <row r="711" spans="1:2" x14ac:dyDescent="0.3">
      <c r="A711" t="s">
        <v>46</v>
      </c>
      <c r="B711" t="s">
        <v>41</v>
      </c>
    </row>
    <row r="712" spans="1:2" x14ac:dyDescent="0.3">
      <c r="A712" t="s">
        <v>46</v>
      </c>
      <c r="B712" t="s">
        <v>45</v>
      </c>
    </row>
    <row r="713" spans="1:2" x14ac:dyDescent="0.3">
      <c r="A713" t="s">
        <v>44</v>
      </c>
      <c r="B713" t="s">
        <v>53</v>
      </c>
    </row>
    <row r="714" spans="1:2" x14ac:dyDescent="0.3">
      <c r="A714" t="s">
        <v>46</v>
      </c>
      <c r="B714" t="s">
        <v>47</v>
      </c>
    </row>
    <row r="715" spans="1:2" x14ac:dyDescent="0.3">
      <c r="A715" t="s">
        <v>51</v>
      </c>
      <c r="B715" t="s">
        <v>52</v>
      </c>
    </row>
    <row r="716" spans="1:2" x14ac:dyDescent="0.3">
      <c r="A716" t="s">
        <v>44</v>
      </c>
      <c r="B716" t="s">
        <v>47</v>
      </c>
    </row>
    <row r="717" spans="1:2" x14ac:dyDescent="0.3">
      <c r="A717" t="s">
        <v>44</v>
      </c>
      <c r="B717" t="s">
        <v>41</v>
      </c>
    </row>
    <row r="718" spans="1:2" x14ac:dyDescent="0.3">
      <c r="A718" t="s">
        <v>44</v>
      </c>
      <c r="B718" t="s">
        <v>53</v>
      </c>
    </row>
    <row r="719" spans="1:2" x14ac:dyDescent="0.3">
      <c r="A719" t="s">
        <v>46</v>
      </c>
      <c r="B719" t="s">
        <v>41</v>
      </c>
    </row>
    <row r="720" spans="1:2" x14ac:dyDescent="0.3">
      <c r="A720" t="s">
        <v>46</v>
      </c>
      <c r="B720" t="s">
        <v>52</v>
      </c>
    </row>
    <row r="721" spans="1:2" x14ac:dyDescent="0.3">
      <c r="A721" t="s">
        <v>46</v>
      </c>
      <c r="B721" t="s">
        <v>45</v>
      </c>
    </row>
    <row r="722" spans="1:2" x14ac:dyDescent="0.3">
      <c r="A722" t="s">
        <v>46</v>
      </c>
      <c r="B722" t="s">
        <v>47</v>
      </c>
    </row>
    <row r="723" spans="1:2" x14ac:dyDescent="0.3">
      <c r="A723" t="s">
        <v>46</v>
      </c>
      <c r="B723" t="s">
        <v>47</v>
      </c>
    </row>
    <row r="724" spans="1:2" x14ac:dyDescent="0.3">
      <c r="A724" t="s">
        <v>46</v>
      </c>
      <c r="B724" t="s">
        <v>41</v>
      </c>
    </row>
    <row r="725" spans="1:2" x14ac:dyDescent="0.3">
      <c r="A725" t="s">
        <v>51</v>
      </c>
      <c r="B725" t="s">
        <v>52</v>
      </c>
    </row>
    <row r="726" spans="1:2" x14ac:dyDescent="0.3">
      <c r="A726" t="s">
        <v>39</v>
      </c>
      <c r="B726" t="s">
        <v>48</v>
      </c>
    </row>
    <row r="727" spans="1:2" x14ac:dyDescent="0.3">
      <c r="A727" t="s">
        <v>46</v>
      </c>
      <c r="B727" t="s">
        <v>41</v>
      </c>
    </row>
    <row r="728" spans="1:2" x14ac:dyDescent="0.3">
      <c r="A728" t="s">
        <v>46</v>
      </c>
      <c r="B728" t="s">
        <v>41</v>
      </c>
    </row>
    <row r="729" spans="1:2" x14ac:dyDescent="0.3">
      <c r="A729" t="s">
        <v>46</v>
      </c>
      <c r="B729" t="s">
        <v>41</v>
      </c>
    </row>
    <row r="730" spans="1:2" x14ac:dyDescent="0.3">
      <c r="A730" t="s">
        <v>39</v>
      </c>
      <c r="B730" t="s">
        <v>47</v>
      </c>
    </row>
    <row r="731" spans="1:2" x14ac:dyDescent="0.3">
      <c r="A731" t="s">
        <v>39</v>
      </c>
      <c r="B731" t="s">
        <v>41</v>
      </c>
    </row>
    <row r="732" spans="1:2" x14ac:dyDescent="0.3">
      <c r="A732" t="s">
        <v>46</v>
      </c>
      <c r="B732" t="s">
        <v>41</v>
      </c>
    </row>
    <row r="733" spans="1:2" x14ac:dyDescent="0.3">
      <c r="A733" t="s">
        <v>39</v>
      </c>
      <c r="B733" t="s">
        <v>41</v>
      </c>
    </row>
    <row r="734" spans="1:2" x14ac:dyDescent="0.3">
      <c r="A734" t="s">
        <v>46</v>
      </c>
      <c r="B734" t="s">
        <v>41</v>
      </c>
    </row>
    <row r="735" spans="1:2" x14ac:dyDescent="0.3">
      <c r="A735" t="s">
        <v>46</v>
      </c>
      <c r="B735" t="s">
        <v>41</v>
      </c>
    </row>
    <row r="736" spans="1:2" x14ac:dyDescent="0.3">
      <c r="A736" t="s">
        <v>44</v>
      </c>
      <c r="B736" t="s">
        <v>48</v>
      </c>
    </row>
    <row r="737" spans="1:2" x14ac:dyDescent="0.3">
      <c r="A737" t="s">
        <v>39</v>
      </c>
      <c r="B737" t="s">
        <v>41</v>
      </c>
    </row>
    <row r="738" spans="1:2" x14ac:dyDescent="0.3">
      <c r="A738" t="s">
        <v>44</v>
      </c>
      <c r="B738" t="s">
        <v>41</v>
      </c>
    </row>
    <row r="739" spans="1:2" x14ac:dyDescent="0.3">
      <c r="A739" t="s">
        <v>46</v>
      </c>
      <c r="B739" t="s">
        <v>43</v>
      </c>
    </row>
    <row r="740" spans="1:2" x14ac:dyDescent="0.3">
      <c r="A740" t="s">
        <v>46</v>
      </c>
      <c r="B740" t="s">
        <v>48</v>
      </c>
    </row>
    <row r="741" spans="1:2" x14ac:dyDescent="0.3">
      <c r="A741" t="s">
        <v>46</v>
      </c>
      <c r="B741" t="s">
        <v>48</v>
      </c>
    </row>
    <row r="742" spans="1:2" x14ac:dyDescent="0.3">
      <c r="A742" t="s">
        <v>39</v>
      </c>
      <c r="B742" t="s">
        <v>48</v>
      </c>
    </row>
    <row r="743" spans="1:2" x14ac:dyDescent="0.3">
      <c r="A743" t="s">
        <v>51</v>
      </c>
      <c r="B743" t="s">
        <v>41</v>
      </c>
    </row>
    <row r="744" spans="1:2" x14ac:dyDescent="0.3">
      <c r="A744" t="s">
        <v>51</v>
      </c>
      <c r="B744" t="s">
        <v>41</v>
      </c>
    </row>
    <row r="745" spans="1:2" x14ac:dyDescent="0.3">
      <c r="A745" t="s">
        <v>51</v>
      </c>
      <c r="B745" t="s">
        <v>41</v>
      </c>
    </row>
    <row r="746" spans="1:2" x14ac:dyDescent="0.3">
      <c r="A746" t="s">
        <v>46</v>
      </c>
      <c r="B746" t="s">
        <v>53</v>
      </c>
    </row>
    <row r="747" spans="1:2" x14ac:dyDescent="0.3">
      <c r="A747" t="s">
        <v>39</v>
      </c>
      <c r="B747" t="s">
        <v>41</v>
      </c>
    </row>
    <row r="748" spans="1:2" x14ac:dyDescent="0.3">
      <c r="A748" t="s">
        <v>44</v>
      </c>
      <c r="B748" t="s">
        <v>48</v>
      </c>
    </row>
    <row r="749" spans="1:2" x14ac:dyDescent="0.3">
      <c r="A749" t="s">
        <v>44</v>
      </c>
      <c r="B749" t="s">
        <v>41</v>
      </c>
    </row>
    <row r="750" spans="1:2" x14ac:dyDescent="0.3">
      <c r="A750" t="s">
        <v>44</v>
      </c>
      <c r="B750" t="s">
        <v>41</v>
      </c>
    </row>
    <row r="751" spans="1:2" x14ac:dyDescent="0.3">
      <c r="A751" t="s">
        <v>46</v>
      </c>
      <c r="B751" t="s">
        <v>47</v>
      </c>
    </row>
    <row r="752" spans="1:2" x14ac:dyDescent="0.3">
      <c r="A752" t="s">
        <v>46</v>
      </c>
      <c r="B752" t="s">
        <v>41</v>
      </c>
    </row>
    <row r="753" spans="1:2" x14ac:dyDescent="0.3">
      <c r="A753" t="s">
        <v>46</v>
      </c>
      <c r="B753" t="s">
        <v>41</v>
      </c>
    </row>
    <row r="754" spans="1:2" x14ac:dyDescent="0.3">
      <c r="A754" t="s">
        <v>46</v>
      </c>
      <c r="B754" t="s">
        <v>48</v>
      </c>
    </row>
    <row r="755" spans="1:2" x14ac:dyDescent="0.3">
      <c r="A755" t="s">
        <v>44</v>
      </c>
      <c r="B755" t="s">
        <v>41</v>
      </c>
    </row>
    <row r="756" spans="1:2" x14ac:dyDescent="0.3">
      <c r="A756" t="s">
        <v>39</v>
      </c>
      <c r="B756" t="s">
        <v>47</v>
      </c>
    </row>
    <row r="757" spans="1:2" x14ac:dyDescent="0.3">
      <c r="A757" t="s">
        <v>46</v>
      </c>
      <c r="B757" t="s">
        <v>41</v>
      </c>
    </row>
    <row r="758" spans="1:2" x14ac:dyDescent="0.3">
      <c r="A758" t="s">
        <v>44</v>
      </c>
      <c r="B758" t="s">
        <v>41</v>
      </c>
    </row>
    <row r="759" spans="1:2" x14ac:dyDescent="0.3">
      <c r="A759" t="s">
        <v>39</v>
      </c>
      <c r="B759" t="s">
        <v>47</v>
      </c>
    </row>
    <row r="760" spans="1:2" x14ac:dyDescent="0.3">
      <c r="A760" t="s">
        <v>44</v>
      </c>
      <c r="B760" t="s">
        <v>48</v>
      </c>
    </row>
    <row r="761" spans="1:2" x14ac:dyDescent="0.3">
      <c r="A761" t="s">
        <v>46</v>
      </c>
      <c r="B761" t="s">
        <v>41</v>
      </c>
    </row>
    <row r="762" spans="1:2" x14ac:dyDescent="0.3">
      <c r="A762" t="s">
        <v>46</v>
      </c>
      <c r="B762" t="s">
        <v>45</v>
      </c>
    </row>
    <row r="763" spans="1:2" x14ac:dyDescent="0.3">
      <c r="A763" t="s">
        <v>46</v>
      </c>
      <c r="B763" t="s">
        <v>41</v>
      </c>
    </row>
    <row r="764" spans="1:2" x14ac:dyDescent="0.3">
      <c r="A764" t="s">
        <v>44</v>
      </c>
      <c r="B764" t="s">
        <v>43</v>
      </c>
    </row>
    <row r="765" spans="1:2" x14ac:dyDescent="0.3">
      <c r="A765" t="s">
        <v>46</v>
      </c>
      <c r="B765" t="s">
        <v>41</v>
      </c>
    </row>
    <row r="766" spans="1:2" x14ac:dyDescent="0.3">
      <c r="A766" t="s">
        <v>44</v>
      </c>
      <c r="B766" t="s">
        <v>41</v>
      </c>
    </row>
    <row r="767" spans="1:2" x14ac:dyDescent="0.3">
      <c r="A767" t="s">
        <v>51</v>
      </c>
      <c r="B767" t="s">
        <v>41</v>
      </c>
    </row>
    <row r="768" spans="1:2" x14ac:dyDescent="0.3">
      <c r="A768" t="s">
        <v>51</v>
      </c>
      <c r="B768" t="s">
        <v>41</v>
      </c>
    </row>
    <row r="769" spans="1:2" x14ac:dyDescent="0.3">
      <c r="A769" t="s">
        <v>46</v>
      </c>
      <c r="B769" t="s">
        <v>45</v>
      </c>
    </row>
    <row r="770" spans="1:2" x14ac:dyDescent="0.3">
      <c r="A770" t="s">
        <v>46</v>
      </c>
      <c r="B770" t="s">
        <v>41</v>
      </c>
    </row>
    <row r="771" spans="1:2" x14ac:dyDescent="0.3">
      <c r="A771" t="s">
        <v>46</v>
      </c>
      <c r="B771" t="s">
        <v>41</v>
      </c>
    </row>
    <row r="772" spans="1:2" x14ac:dyDescent="0.3">
      <c r="A772" t="s">
        <v>39</v>
      </c>
      <c r="B772" t="s">
        <v>52</v>
      </c>
    </row>
    <row r="773" spans="1:2" x14ac:dyDescent="0.3">
      <c r="A773" t="s">
        <v>46</v>
      </c>
      <c r="B773" t="s">
        <v>41</v>
      </c>
    </row>
    <row r="774" spans="1:2" x14ac:dyDescent="0.3">
      <c r="A774" t="s">
        <v>46</v>
      </c>
      <c r="B774" t="s">
        <v>41</v>
      </c>
    </row>
    <row r="775" spans="1:2" x14ac:dyDescent="0.3">
      <c r="A775" t="s">
        <v>39</v>
      </c>
      <c r="B775" t="s">
        <v>41</v>
      </c>
    </row>
    <row r="776" spans="1:2" x14ac:dyDescent="0.3">
      <c r="A776" t="s">
        <v>39</v>
      </c>
      <c r="B776" t="s">
        <v>43</v>
      </c>
    </row>
    <row r="777" spans="1:2" x14ac:dyDescent="0.3">
      <c r="A777" t="s">
        <v>46</v>
      </c>
      <c r="B777" t="s">
        <v>41</v>
      </c>
    </row>
    <row r="778" spans="1:2" x14ac:dyDescent="0.3">
      <c r="A778" t="s">
        <v>44</v>
      </c>
      <c r="B778" t="s">
        <v>52</v>
      </c>
    </row>
    <row r="779" spans="1:2" x14ac:dyDescent="0.3">
      <c r="A779" t="s">
        <v>39</v>
      </c>
      <c r="B779" t="s">
        <v>41</v>
      </c>
    </row>
    <row r="780" spans="1:2" x14ac:dyDescent="0.3">
      <c r="A780" t="s">
        <v>39</v>
      </c>
      <c r="B780" t="s">
        <v>41</v>
      </c>
    </row>
    <row r="781" spans="1:2" x14ac:dyDescent="0.3">
      <c r="A781" t="s">
        <v>39</v>
      </c>
      <c r="B781" t="s">
        <v>41</v>
      </c>
    </row>
    <row r="782" spans="1:2" x14ac:dyDescent="0.3">
      <c r="A782" t="s">
        <v>44</v>
      </c>
      <c r="B782" t="s">
        <v>43</v>
      </c>
    </row>
    <row r="783" spans="1:2" x14ac:dyDescent="0.3">
      <c r="A783" t="s">
        <v>39</v>
      </c>
      <c r="B783" t="s">
        <v>41</v>
      </c>
    </row>
    <row r="784" spans="1:2" x14ac:dyDescent="0.3">
      <c r="A784" t="s">
        <v>39</v>
      </c>
      <c r="B784" t="s">
        <v>47</v>
      </c>
    </row>
    <row r="785" spans="1:2" x14ac:dyDescent="0.3">
      <c r="A785" t="s">
        <v>44</v>
      </c>
      <c r="B785" t="s">
        <v>48</v>
      </c>
    </row>
    <row r="786" spans="1:2" x14ac:dyDescent="0.3">
      <c r="A786" t="s">
        <v>46</v>
      </c>
      <c r="B786" t="s">
        <v>41</v>
      </c>
    </row>
    <row r="787" spans="1:2" x14ac:dyDescent="0.3">
      <c r="A787" t="s">
        <v>46</v>
      </c>
      <c r="B787" t="s">
        <v>41</v>
      </c>
    </row>
    <row r="788" spans="1:2" x14ac:dyDescent="0.3">
      <c r="A788" t="s">
        <v>46</v>
      </c>
      <c r="B788" t="s">
        <v>41</v>
      </c>
    </row>
    <row r="789" spans="1:2" x14ac:dyDescent="0.3">
      <c r="A789" t="s">
        <v>46</v>
      </c>
      <c r="B789" t="s">
        <v>53</v>
      </c>
    </row>
    <row r="790" spans="1:2" x14ac:dyDescent="0.3">
      <c r="A790" t="s">
        <v>39</v>
      </c>
      <c r="B790" t="s">
        <v>41</v>
      </c>
    </row>
    <row r="791" spans="1:2" x14ac:dyDescent="0.3">
      <c r="A791" t="s">
        <v>44</v>
      </c>
      <c r="B791" t="s">
        <v>41</v>
      </c>
    </row>
    <row r="792" spans="1:2" x14ac:dyDescent="0.3">
      <c r="A792" t="s">
        <v>44</v>
      </c>
      <c r="B792" t="s">
        <v>41</v>
      </c>
    </row>
    <row r="793" spans="1:2" x14ac:dyDescent="0.3">
      <c r="A793" t="s">
        <v>46</v>
      </c>
      <c r="B793" t="s">
        <v>41</v>
      </c>
    </row>
    <row r="794" spans="1:2" x14ac:dyDescent="0.3">
      <c r="A794" t="s">
        <v>51</v>
      </c>
      <c r="B794" t="s">
        <v>45</v>
      </c>
    </row>
    <row r="795" spans="1:2" x14ac:dyDescent="0.3">
      <c r="A795" t="s">
        <v>46</v>
      </c>
      <c r="B795" t="s">
        <v>41</v>
      </c>
    </row>
    <row r="796" spans="1:2" x14ac:dyDescent="0.3">
      <c r="A796" t="s">
        <v>46</v>
      </c>
      <c r="B796" t="s">
        <v>47</v>
      </c>
    </row>
    <row r="797" spans="1:2" x14ac:dyDescent="0.3">
      <c r="A797" t="s">
        <v>39</v>
      </c>
      <c r="B797" t="s">
        <v>41</v>
      </c>
    </row>
    <row r="798" spans="1:2" x14ac:dyDescent="0.3">
      <c r="A798" t="s">
        <v>46</v>
      </c>
      <c r="B798" t="s">
        <v>41</v>
      </c>
    </row>
    <row r="799" spans="1:2" x14ac:dyDescent="0.3">
      <c r="A799" t="s">
        <v>46</v>
      </c>
      <c r="B799" t="s">
        <v>43</v>
      </c>
    </row>
    <row r="800" spans="1:2" x14ac:dyDescent="0.3">
      <c r="A800" t="s">
        <v>44</v>
      </c>
      <c r="B800" t="s">
        <v>45</v>
      </c>
    </row>
    <row r="801" spans="1:2" x14ac:dyDescent="0.3">
      <c r="A801" t="s">
        <v>44</v>
      </c>
      <c r="B801" t="s">
        <v>48</v>
      </c>
    </row>
    <row r="802" spans="1:2" x14ac:dyDescent="0.3">
      <c r="A802" t="s">
        <v>46</v>
      </c>
      <c r="B802" t="s">
        <v>41</v>
      </c>
    </row>
    <row r="803" spans="1:2" x14ac:dyDescent="0.3">
      <c r="A803" t="s">
        <v>46</v>
      </c>
      <c r="B803" t="s">
        <v>45</v>
      </c>
    </row>
    <row r="804" spans="1:2" x14ac:dyDescent="0.3">
      <c r="A804" t="s">
        <v>46</v>
      </c>
      <c r="B804" t="s">
        <v>52</v>
      </c>
    </row>
    <row r="805" spans="1:2" x14ac:dyDescent="0.3">
      <c r="A805" t="s">
        <v>39</v>
      </c>
      <c r="B805" t="s">
        <v>41</v>
      </c>
    </row>
    <row r="806" spans="1:2" x14ac:dyDescent="0.3">
      <c r="A806" t="s">
        <v>46</v>
      </c>
      <c r="B806" t="s">
        <v>41</v>
      </c>
    </row>
    <row r="807" spans="1:2" x14ac:dyDescent="0.3">
      <c r="A807" t="s">
        <v>46</v>
      </c>
      <c r="B807" t="s">
        <v>41</v>
      </c>
    </row>
    <row r="808" spans="1:2" x14ac:dyDescent="0.3">
      <c r="A808" t="s">
        <v>46</v>
      </c>
      <c r="B808" t="s">
        <v>47</v>
      </c>
    </row>
    <row r="809" spans="1:2" x14ac:dyDescent="0.3">
      <c r="A809" t="s">
        <v>46</v>
      </c>
      <c r="B809" t="s">
        <v>43</v>
      </c>
    </row>
    <row r="810" spans="1:2" x14ac:dyDescent="0.3">
      <c r="A810" t="s">
        <v>46</v>
      </c>
      <c r="B810" t="s">
        <v>41</v>
      </c>
    </row>
    <row r="811" spans="1:2" x14ac:dyDescent="0.3">
      <c r="A811" t="s">
        <v>46</v>
      </c>
      <c r="B811" t="s">
        <v>47</v>
      </c>
    </row>
    <row r="812" spans="1:2" x14ac:dyDescent="0.3">
      <c r="A812" t="s">
        <v>46</v>
      </c>
      <c r="B812" t="s">
        <v>41</v>
      </c>
    </row>
    <row r="813" spans="1:2" x14ac:dyDescent="0.3">
      <c r="A813" t="s">
        <v>46</v>
      </c>
      <c r="B813" t="s">
        <v>45</v>
      </c>
    </row>
    <row r="814" spans="1:2" x14ac:dyDescent="0.3">
      <c r="A814" t="s">
        <v>39</v>
      </c>
      <c r="B814" t="s">
        <v>48</v>
      </c>
    </row>
    <row r="815" spans="1:2" x14ac:dyDescent="0.3">
      <c r="A815" t="s">
        <v>46</v>
      </c>
      <c r="B815" t="s">
        <v>48</v>
      </c>
    </row>
    <row r="816" spans="1:2" x14ac:dyDescent="0.3">
      <c r="A816" t="s">
        <v>46</v>
      </c>
      <c r="B816" t="s">
        <v>43</v>
      </c>
    </row>
    <row r="817" spans="1:2" x14ac:dyDescent="0.3">
      <c r="A817" t="s">
        <v>39</v>
      </c>
      <c r="B817" t="s">
        <v>48</v>
      </c>
    </row>
    <row r="818" spans="1:2" x14ac:dyDescent="0.3">
      <c r="A818" t="s">
        <v>46</v>
      </c>
      <c r="B818" t="s">
        <v>41</v>
      </c>
    </row>
    <row r="819" spans="1:2" x14ac:dyDescent="0.3">
      <c r="A819" t="s">
        <v>51</v>
      </c>
      <c r="B819" t="s">
        <v>41</v>
      </c>
    </row>
    <row r="820" spans="1:2" x14ac:dyDescent="0.3">
      <c r="A820" t="s">
        <v>46</v>
      </c>
      <c r="B820" t="s">
        <v>47</v>
      </c>
    </row>
    <row r="821" spans="1:2" x14ac:dyDescent="0.3">
      <c r="A821" t="s">
        <v>46</v>
      </c>
      <c r="B821" t="s">
        <v>43</v>
      </c>
    </row>
    <row r="822" spans="1:2" x14ac:dyDescent="0.3">
      <c r="A822" t="s">
        <v>39</v>
      </c>
      <c r="B822" t="s">
        <v>52</v>
      </c>
    </row>
    <row r="823" spans="1:2" x14ac:dyDescent="0.3">
      <c r="A823" t="s">
        <v>46</v>
      </c>
      <c r="B823" t="s">
        <v>41</v>
      </c>
    </row>
    <row r="824" spans="1:2" x14ac:dyDescent="0.3">
      <c r="A824" t="s">
        <v>39</v>
      </c>
      <c r="B824" t="s">
        <v>48</v>
      </c>
    </row>
    <row r="825" spans="1:2" x14ac:dyDescent="0.3">
      <c r="A825" t="s">
        <v>39</v>
      </c>
      <c r="B825" t="s">
        <v>47</v>
      </c>
    </row>
    <row r="826" spans="1:2" x14ac:dyDescent="0.3">
      <c r="A826" t="s">
        <v>46</v>
      </c>
      <c r="B826" t="s">
        <v>53</v>
      </c>
    </row>
    <row r="827" spans="1:2" x14ac:dyDescent="0.3">
      <c r="A827" t="s">
        <v>46</v>
      </c>
      <c r="B827" t="s">
        <v>52</v>
      </c>
    </row>
    <row r="828" spans="1:2" x14ac:dyDescent="0.3">
      <c r="A828" t="s">
        <v>39</v>
      </c>
      <c r="B828" t="s">
        <v>41</v>
      </c>
    </row>
    <row r="829" spans="1:2" x14ac:dyDescent="0.3">
      <c r="A829" t="s">
        <v>39</v>
      </c>
      <c r="B829" t="s">
        <v>41</v>
      </c>
    </row>
    <row r="830" spans="1:2" x14ac:dyDescent="0.3">
      <c r="A830" t="s">
        <v>44</v>
      </c>
      <c r="B830" t="s">
        <v>47</v>
      </c>
    </row>
    <row r="831" spans="1:2" x14ac:dyDescent="0.3">
      <c r="A831" t="s">
        <v>46</v>
      </c>
      <c r="B831" t="s">
        <v>45</v>
      </c>
    </row>
    <row r="832" spans="1:2" x14ac:dyDescent="0.3">
      <c r="A832" t="s">
        <v>46</v>
      </c>
      <c r="B832" t="s">
        <v>48</v>
      </c>
    </row>
    <row r="833" spans="1:2" x14ac:dyDescent="0.3">
      <c r="A833" t="s">
        <v>44</v>
      </c>
      <c r="B833" t="s">
        <v>47</v>
      </c>
    </row>
    <row r="834" spans="1:2" x14ac:dyDescent="0.3">
      <c r="A834" t="s">
        <v>46</v>
      </c>
      <c r="B834" t="s">
        <v>41</v>
      </c>
    </row>
    <row r="835" spans="1:2" x14ac:dyDescent="0.3">
      <c r="A835" t="s">
        <v>46</v>
      </c>
      <c r="B835" t="s">
        <v>41</v>
      </c>
    </row>
    <row r="836" spans="1:2" x14ac:dyDescent="0.3">
      <c r="A836" t="s">
        <v>39</v>
      </c>
      <c r="B836" t="s">
        <v>41</v>
      </c>
    </row>
    <row r="837" spans="1:2" x14ac:dyDescent="0.3">
      <c r="A837" t="s">
        <v>46</v>
      </c>
      <c r="B837" t="s">
        <v>48</v>
      </c>
    </row>
    <row r="838" spans="1:2" x14ac:dyDescent="0.3">
      <c r="A838" t="s">
        <v>51</v>
      </c>
      <c r="B838" t="s">
        <v>47</v>
      </c>
    </row>
    <row r="839" spans="1:2" x14ac:dyDescent="0.3">
      <c r="A839" t="s">
        <v>51</v>
      </c>
      <c r="B839" t="s">
        <v>48</v>
      </c>
    </row>
    <row r="840" spans="1:2" x14ac:dyDescent="0.3">
      <c r="A840" t="s">
        <v>46</v>
      </c>
      <c r="B840" t="s">
        <v>41</v>
      </c>
    </row>
    <row r="841" spans="1:2" x14ac:dyDescent="0.3">
      <c r="A841" t="s">
        <v>46</v>
      </c>
      <c r="B841" t="s">
        <v>41</v>
      </c>
    </row>
    <row r="842" spans="1:2" x14ac:dyDescent="0.3">
      <c r="A842" t="s">
        <v>44</v>
      </c>
      <c r="B842" t="s">
        <v>41</v>
      </c>
    </row>
    <row r="843" spans="1:2" x14ac:dyDescent="0.3">
      <c r="A843" t="s">
        <v>39</v>
      </c>
      <c r="B843" t="s">
        <v>41</v>
      </c>
    </row>
    <row r="844" spans="1:2" x14ac:dyDescent="0.3">
      <c r="A844" t="s">
        <v>39</v>
      </c>
      <c r="B844" t="s">
        <v>41</v>
      </c>
    </row>
    <row r="845" spans="1:2" x14ac:dyDescent="0.3">
      <c r="A845" t="s">
        <v>46</v>
      </c>
      <c r="B845" t="s">
        <v>41</v>
      </c>
    </row>
    <row r="846" spans="1:2" x14ac:dyDescent="0.3">
      <c r="A846" t="s">
        <v>39</v>
      </c>
      <c r="B846" t="s">
        <v>48</v>
      </c>
    </row>
    <row r="847" spans="1:2" x14ac:dyDescent="0.3">
      <c r="A847" t="s">
        <v>46</v>
      </c>
      <c r="B847" t="s">
        <v>41</v>
      </c>
    </row>
    <row r="848" spans="1:2" x14ac:dyDescent="0.3">
      <c r="A848" t="s">
        <v>39</v>
      </c>
      <c r="B848" t="s">
        <v>47</v>
      </c>
    </row>
    <row r="849" spans="1:2" x14ac:dyDescent="0.3">
      <c r="A849" t="s">
        <v>46</v>
      </c>
      <c r="B849" t="s">
        <v>48</v>
      </c>
    </row>
    <row r="850" spans="1:2" x14ac:dyDescent="0.3">
      <c r="A850" t="s">
        <v>46</v>
      </c>
      <c r="B850" t="s">
        <v>47</v>
      </c>
    </row>
    <row r="851" spans="1:2" x14ac:dyDescent="0.3">
      <c r="A851" t="s">
        <v>46</v>
      </c>
      <c r="B851" t="s">
        <v>48</v>
      </c>
    </row>
    <row r="852" spans="1:2" x14ac:dyDescent="0.3">
      <c r="A852" t="s">
        <v>46</v>
      </c>
      <c r="B852" t="s">
        <v>48</v>
      </c>
    </row>
    <row r="853" spans="1:2" x14ac:dyDescent="0.3">
      <c r="A853" t="s">
        <v>51</v>
      </c>
      <c r="B853" t="s">
        <v>43</v>
      </c>
    </row>
    <row r="854" spans="1:2" x14ac:dyDescent="0.3">
      <c r="A854" t="s">
        <v>46</v>
      </c>
      <c r="B854" t="s">
        <v>41</v>
      </c>
    </row>
    <row r="855" spans="1:2" x14ac:dyDescent="0.3">
      <c r="A855" t="s">
        <v>46</v>
      </c>
      <c r="B855" t="s">
        <v>41</v>
      </c>
    </row>
    <row r="856" spans="1:2" x14ac:dyDescent="0.3">
      <c r="A856" t="s">
        <v>46</v>
      </c>
      <c r="B856" t="s">
        <v>43</v>
      </c>
    </row>
    <row r="857" spans="1:2" x14ac:dyDescent="0.3">
      <c r="A857" t="s">
        <v>44</v>
      </c>
      <c r="B857" t="s">
        <v>41</v>
      </c>
    </row>
    <row r="858" spans="1:2" x14ac:dyDescent="0.3">
      <c r="A858" t="s">
        <v>44</v>
      </c>
      <c r="B858" t="s">
        <v>41</v>
      </c>
    </row>
    <row r="859" spans="1:2" x14ac:dyDescent="0.3">
      <c r="A859" t="s">
        <v>44</v>
      </c>
      <c r="B859" t="s">
        <v>41</v>
      </c>
    </row>
    <row r="860" spans="1:2" x14ac:dyDescent="0.3">
      <c r="A860" t="s">
        <v>44</v>
      </c>
      <c r="B860" t="s">
        <v>48</v>
      </c>
    </row>
    <row r="861" spans="1:2" x14ac:dyDescent="0.3">
      <c r="A861" t="s">
        <v>44</v>
      </c>
      <c r="B861" t="s">
        <v>43</v>
      </c>
    </row>
    <row r="862" spans="1:2" x14ac:dyDescent="0.3">
      <c r="A862" t="s">
        <v>39</v>
      </c>
      <c r="B862" t="s">
        <v>41</v>
      </c>
    </row>
    <row r="863" spans="1:2" x14ac:dyDescent="0.3">
      <c r="A863" t="s">
        <v>39</v>
      </c>
      <c r="B863" t="s">
        <v>41</v>
      </c>
    </row>
    <row r="864" spans="1:2" x14ac:dyDescent="0.3">
      <c r="A864" t="s">
        <v>39</v>
      </c>
      <c r="B864" t="s">
        <v>41</v>
      </c>
    </row>
    <row r="865" spans="1:2" x14ac:dyDescent="0.3">
      <c r="A865" t="s">
        <v>44</v>
      </c>
      <c r="B865" t="s">
        <v>41</v>
      </c>
    </row>
    <row r="866" spans="1:2" x14ac:dyDescent="0.3">
      <c r="A866" t="s">
        <v>44</v>
      </c>
      <c r="B866" t="s">
        <v>45</v>
      </c>
    </row>
    <row r="867" spans="1:2" x14ac:dyDescent="0.3">
      <c r="A867" t="s">
        <v>51</v>
      </c>
      <c r="B867" t="s">
        <v>41</v>
      </c>
    </row>
    <row r="868" spans="1:2" x14ac:dyDescent="0.3">
      <c r="A868" t="s">
        <v>46</v>
      </c>
      <c r="B868" t="s">
        <v>53</v>
      </c>
    </row>
    <row r="869" spans="1:2" x14ac:dyDescent="0.3">
      <c r="A869" t="s">
        <v>39</v>
      </c>
      <c r="B869" t="s">
        <v>41</v>
      </c>
    </row>
    <row r="870" spans="1:2" x14ac:dyDescent="0.3">
      <c r="A870" t="s">
        <v>51</v>
      </c>
      <c r="B870" t="s">
        <v>41</v>
      </c>
    </row>
    <row r="871" spans="1:2" x14ac:dyDescent="0.3">
      <c r="A871" t="s">
        <v>51</v>
      </c>
      <c r="B871" t="s">
        <v>47</v>
      </c>
    </row>
    <row r="872" spans="1:2" x14ac:dyDescent="0.3">
      <c r="A872" t="s">
        <v>46</v>
      </c>
      <c r="B872" t="s">
        <v>47</v>
      </c>
    </row>
    <row r="873" spans="1:2" x14ac:dyDescent="0.3">
      <c r="A873" t="s">
        <v>46</v>
      </c>
      <c r="B873" t="s">
        <v>47</v>
      </c>
    </row>
    <row r="874" spans="1:2" x14ac:dyDescent="0.3">
      <c r="A874" t="s">
        <v>51</v>
      </c>
      <c r="B874" t="s">
        <v>47</v>
      </c>
    </row>
    <row r="875" spans="1:2" x14ac:dyDescent="0.3">
      <c r="A875" t="s">
        <v>46</v>
      </c>
      <c r="B875" t="s">
        <v>53</v>
      </c>
    </row>
    <row r="876" spans="1:2" x14ac:dyDescent="0.3">
      <c r="A876" t="s">
        <v>46</v>
      </c>
      <c r="B876" t="s">
        <v>48</v>
      </c>
    </row>
    <row r="877" spans="1:2" x14ac:dyDescent="0.3">
      <c r="A877" t="s">
        <v>46</v>
      </c>
      <c r="B877" t="s">
        <v>47</v>
      </c>
    </row>
    <row r="878" spans="1:2" x14ac:dyDescent="0.3">
      <c r="A878" t="s">
        <v>44</v>
      </c>
      <c r="B878" t="s">
        <v>41</v>
      </c>
    </row>
    <row r="879" spans="1:2" x14ac:dyDescent="0.3">
      <c r="A879" t="s">
        <v>44</v>
      </c>
      <c r="B879" t="s">
        <v>41</v>
      </c>
    </row>
    <row r="880" spans="1:2" x14ac:dyDescent="0.3">
      <c r="A880" t="s">
        <v>44</v>
      </c>
      <c r="B880" t="s">
        <v>52</v>
      </c>
    </row>
    <row r="881" spans="1:2" x14ac:dyDescent="0.3">
      <c r="A881" t="s">
        <v>39</v>
      </c>
      <c r="B881" t="s">
        <v>43</v>
      </c>
    </row>
    <row r="882" spans="1:2" x14ac:dyDescent="0.3">
      <c r="A882" t="s">
        <v>46</v>
      </c>
      <c r="B882" t="s">
        <v>45</v>
      </c>
    </row>
    <row r="883" spans="1:2" x14ac:dyDescent="0.3">
      <c r="A883" t="s">
        <v>51</v>
      </c>
      <c r="B883" t="s">
        <v>41</v>
      </c>
    </row>
    <row r="884" spans="1:2" x14ac:dyDescent="0.3">
      <c r="A884" t="s">
        <v>46</v>
      </c>
      <c r="B884" t="s">
        <v>43</v>
      </c>
    </row>
    <row r="885" spans="1:2" x14ac:dyDescent="0.3">
      <c r="A885" t="s">
        <v>46</v>
      </c>
      <c r="B885" t="s">
        <v>45</v>
      </c>
    </row>
    <row r="886" spans="1:2" x14ac:dyDescent="0.3">
      <c r="A886" t="s">
        <v>46</v>
      </c>
      <c r="B886" t="s">
        <v>52</v>
      </c>
    </row>
    <row r="887" spans="1:2" x14ac:dyDescent="0.3">
      <c r="A887" t="s">
        <v>44</v>
      </c>
      <c r="B887" t="s">
        <v>47</v>
      </c>
    </row>
    <row r="888" spans="1:2" x14ac:dyDescent="0.3">
      <c r="A888" t="s">
        <v>39</v>
      </c>
      <c r="B888" t="s">
        <v>48</v>
      </c>
    </row>
    <row r="889" spans="1:2" x14ac:dyDescent="0.3">
      <c r="A889" t="s">
        <v>46</v>
      </c>
      <c r="B889" t="s">
        <v>41</v>
      </c>
    </row>
    <row r="890" spans="1:2" x14ac:dyDescent="0.3">
      <c r="A890" t="s">
        <v>46</v>
      </c>
      <c r="B890" t="s">
        <v>53</v>
      </c>
    </row>
    <row r="891" spans="1:2" x14ac:dyDescent="0.3">
      <c r="A891" t="s">
        <v>46</v>
      </c>
      <c r="B891" t="s">
        <v>41</v>
      </c>
    </row>
    <row r="892" spans="1:2" x14ac:dyDescent="0.3">
      <c r="A892" t="s">
        <v>46</v>
      </c>
      <c r="B892" t="s">
        <v>41</v>
      </c>
    </row>
    <row r="893" spans="1:2" x14ac:dyDescent="0.3">
      <c r="A893" t="s">
        <v>46</v>
      </c>
      <c r="B893" t="s">
        <v>52</v>
      </c>
    </row>
    <row r="894" spans="1:2" x14ac:dyDescent="0.3">
      <c r="A894" t="s">
        <v>44</v>
      </c>
      <c r="B894" t="s">
        <v>41</v>
      </c>
    </row>
    <row r="895" spans="1:2" x14ac:dyDescent="0.3">
      <c r="A895" t="s">
        <v>39</v>
      </c>
      <c r="B895" t="s">
        <v>43</v>
      </c>
    </row>
    <row r="896" spans="1:2" x14ac:dyDescent="0.3">
      <c r="A896" t="s">
        <v>46</v>
      </c>
      <c r="B896" t="s">
        <v>52</v>
      </c>
    </row>
    <row r="897" spans="1:2" x14ac:dyDescent="0.3">
      <c r="A897" t="s">
        <v>44</v>
      </c>
      <c r="B897" t="s">
        <v>41</v>
      </c>
    </row>
    <row r="898" spans="1:2" x14ac:dyDescent="0.3">
      <c r="A898" t="s">
        <v>46</v>
      </c>
      <c r="B898" t="s">
        <v>43</v>
      </c>
    </row>
    <row r="899" spans="1:2" x14ac:dyDescent="0.3">
      <c r="A899" t="s">
        <v>46</v>
      </c>
      <c r="B899" t="s">
        <v>41</v>
      </c>
    </row>
    <row r="900" spans="1:2" x14ac:dyDescent="0.3">
      <c r="A900" t="s">
        <v>46</v>
      </c>
      <c r="B900" t="s">
        <v>41</v>
      </c>
    </row>
    <row r="901" spans="1:2" x14ac:dyDescent="0.3">
      <c r="A901" t="s">
        <v>39</v>
      </c>
      <c r="B901" t="s">
        <v>41</v>
      </c>
    </row>
    <row r="902" spans="1:2" x14ac:dyDescent="0.3">
      <c r="A902" t="s">
        <v>46</v>
      </c>
      <c r="B902" t="s">
        <v>45</v>
      </c>
    </row>
    <row r="903" spans="1:2" x14ac:dyDescent="0.3">
      <c r="A903" t="s">
        <v>46</v>
      </c>
      <c r="B903" t="s">
        <v>45</v>
      </c>
    </row>
    <row r="904" spans="1:2" x14ac:dyDescent="0.3">
      <c r="A904" t="s">
        <v>46</v>
      </c>
      <c r="B904" t="s">
        <v>41</v>
      </c>
    </row>
    <row r="905" spans="1:2" x14ac:dyDescent="0.3">
      <c r="A905" t="s">
        <v>46</v>
      </c>
      <c r="B905" t="s">
        <v>48</v>
      </c>
    </row>
    <row r="906" spans="1:2" x14ac:dyDescent="0.3">
      <c r="A906" t="s">
        <v>44</v>
      </c>
      <c r="B906" t="s">
        <v>41</v>
      </c>
    </row>
    <row r="907" spans="1:2" x14ac:dyDescent="0.3">
      <c r="A907" t="s">
        <v>51</v>
      </c>
      <c r="B907" t="s">
        <v>47</v>
      </c>
    </row>
    <row r="908" spans="1:2" x14ac:dyDescent="0.3">
      <c r="A908" t="s">
        <v>39</v>
      </c>
      <c r="B908" t="s">
        <v>47</v>
      </c>
    </row>
    <row r="909" spans="1:2" x14ac:dyDescent="0.3">
      <c r="A909" t="s">
        <v>39</v>
      </c>
      <c r="B909" t="s">
        <v>45</v>
      </c>
    </row>
    <row r="910" spans="1:2" x14ac:dyDescent="0.3">
      <c r="A910" t="s">
        <v>46</v>
      </c>
      <c r="B910" t="s">
        <v>48</v>
      </c>
    </row>
    <row r="911" spans="1:2" x14ac:dyDescent="0.3">
      <c r="A911" t="s">
        <v>46</v>
      </c>
      <c r="B911" t="s">
        <v>41</v>
      </c>
    </row>
    <row r="912" spans="1:2" x14ac:dyDescent="0.3">
      <c r="A912" t="s">
        <v>39</v>
      </c>
      <c r="B912" t="s">
        <v>41</v>
      </c>
    </row>
    <row r="913" spans="1:2" x14ac:dyDescent="0.3">
      <c r="A913" t="s">
        <v>46</v>
      </c>
      <c r="B913" t="s">
        <v>45</v>
      </c>
    </row>
    <row r="914" spans="1:2" x14ac:dyDescent="0.3">
      <c r="A914" t="s">
        <v>39</v>
      </c>
      <c r="B914" t="s">
        <v>41</v>
      </c>
    </row>
    <row r="915" spans="1:2" x14ac:dyDescent="0.3">
      <c r="A915" t="s">
        <v>39</v>
      </c>
      <c r="B915" t="s">
        <v>45</v>
      </c>
    </row>
    <row r="916" spans="1:2" x14ac:dyDescent="0.3">
      <c r="A916" t="s">
        <v>46</v>
      </c>
      <c r="B916" t="s">
        <v>53</v>
      </c>
    </row>
    <row r="917" spans="1:2" x14ac:dyDescent="0.3">
      <c r="A917" t="s">
        <v>44</v>
      </c>
      <c r="B917" t="s">
        <v>45</v>
      </c>
    </row>
    <row r="918" spans="1:2" x14ac:dyDescent="0.3">
      <c r="A918" t="s">
        <v>39</v>
      </c>
      <c r="B918" t="s">
        <v>41</v>
      </c>
    </row>
    <row r="919" spans="1:2" x14ac:dyDescent="0.3">
      <c r="A919" t="s">
        <v>44</v>
      </c>
      <c r="B919" t="s">
        <v>43</v>
      </c>
    </row>
    <row r="920" spans="1:2" x14ac:dyDescent="0.3">
      <c r="A920" t="s">
        <v>46</v>
      </c>
      <c r="B920" t="s">
        <v>43</v>
      </c>
    </row>
    <row r="921" spans="1:2" x14ac:dyDescent="0.3">
      <c r="A921" t="s">
        <v>39</v>
      </c>
      <c r="B921" t="s">
        <v>41</v>
      </c>
    </row>
    <row r="922" spans="1:2" x14ac:dyDescent="0.3">
      <c r="A922" t="s">
        <v>46</v>
      </c>
      <c r="B922" t="s">
        <v>41</v>
      </c>
    </row>
    <row r="923" spans="1:2" x14ac:dyDescent="0.3">
      <c r="A923" t="s">
        <v>44</v>
      </c>
      <c r="B923" t="s">
        <v>48</v>
      </c>
    </row>
    <row r="924" spans="1:2" x14ac:dyDescent="0.3">
      <c r="A924" t="s">
        <v>51</v>
      </c>
      <c r="B924" t="s">
        <v>41</v>
      </c>
    </row>
    <row r="925" spans="1:2" x14ac:dyDescent="0.3">
      <c r="A925" t="s">
        <v>39</v>
      </c>
      <c r="B925" t="s">
        <v>41</v>
      </c>
    </row>
    <row r="926" spans="1:2" x14ac:dyDescent="0.3">
      <c r="A926" t="s">
        <v>44</v>
      </c>
      <c r="B926" t="s">
        <v>41</v>
      </c>
    </row>
    <row r="927" spans="1:2" x14ac:dyDescent="0.3">
      <c r="A927" t="s">
        <v>44</v>
      </c>
      <c r="B927" t="s">
        <v>48</v>
      </c>
    </row>
    <row r="928" spans="1:2" x14ac:dyDescent="0.3">
      <c r="A928" t="s">
        <v>46</v>
      </c>
      <c r="B928" t="s">
        <v>47</v>
      </c>
    </row>
    <row r="929" spans="1:2" x14ac:dyDescent="0.3">
      <c r="A929" t="s">
        <v>46</v>
      </c>
      <c r="B929" t="s">
        <v>41</v>
      </c>
    </row>
    <row r="930" spans="1:2" x14ac:dyDescent="0.3">
      <c r="A930" t="s">
        <v>46</v>
      </c>
      <c r="B930" t="s">
        <v>41</v>
      </c>
    </row>
    <row r="931" spans="1:2" x14ac:dyDescent="0.3">
      <c r="A931" t="s">
        <v>46</v>
      </c>
      <c r="B931" t="s">
        <v>47</v>
      </c>
    </row>
    <row r="932" spans="1:2" x14ac:dyDescent="0.3">
      <c r="A932" t="s">
        <v>46</v>
      </c>
      <c r="B932" t="s">
        <v>47</v>
      </c>
    </row>
    <row r="933" spans="1:2" x14ac:dyDescent="0.3">
      <c r="A933" t="s">
        <v>46</v>
      </c>
      <c r="B933" t="s">
        <v>48</v>
      </c>
    </row>
    <row r="934" spans="1:2" x14ac:dyDescent="0.3">
      <c r="A934" t="s">
        <v>39</v>
      </c>
      <c r="B934" t="s">
        <v>41</v>
      </c>
    </row>
    <row r="935" spans="1:2" x14ac:dyDescent="0.3">
      <c r="A935" t="s">
        <v>39</v>
      </c>
      <c r="B935" t="s">
        <v>48</v>
      </c>
    </row>
    <row r="936" spans="1:2" x14ac:dyDescent="0.3">
      <c r="A936" t="s">
        <v>46</v>
      </c>
      <c r="B936" t="s">
        <v>53</v>
      </c>
    </row>
    <row r="937" spans="1:2" x14ac:dyDescent="0.3">
      <c r="A937" t="s">
        <v>51</v>
      </c>
      <c r="B937" t="s">
        <v>45</v>
      </c>
    </row>
    <row r="938" spans="1:2" x14ac:dyDescent="0.3">
      <c r="A938" t="s">
        <v>46</v>
      </c>
      <c r="B938" t="s">
        <v>47</v>
      </c>
    </row>
    <row r="939" spans="1:2" x14ac:dyDescent="0.3">
      <c r="A939" t="s">
        <v>44</v>
      </c>
      <c r="B939" t="s">
        <v>53</v>
      </c>
    </row>
    <row r="940" spans="1:2" x14ac:dyDescent="0.3">
      <c r="A940" t="s">
        <v>44</v>
      </c>
      <c r="B940" t="s">
        <v>47</v>
      </c>
    </row>
    <row r="941" spans="1:2" x14ac:dyDescent="0.3">
      <c r="A941" t="s">
        <v>46</v>
      </c>
      <c r="B941" t="s">
        <v>41</v>
      </c>
    </row>
    <row r="942" spans="1:2" x14ac:dyDescent="0.3">
      <c r="A942" t="s">
        <v>39</v>
      </c>
      <c r="B942" t="s">
        <v>41</v>
      </c>
    </row>
    <row r="943" spans="1:2" x14ac:dyDescent="0.3">
      <c r="A943" t="s">
        <v>44</v>
      </c>
      <c r="B943" t="s">
        <v>48</v>
      </c>
    </row>
    <row r="944" spans="1:2" x14ac:dyDescent="0.3">
      <c r="A944" t="s">
        <v>46</v>
      </c>
      <c r="B944" t="s">
        <v>41</v>
      </c>
    </row>
    <row r="945" spans="1:2" x14ac:dyDescent="0.3">
      <c r="A945" t="s">
        <v>46</v>
      </c>
      <c r="B945" t="s">
        <v>53</v>
      </c>
    </row>
    <row r="946" spans="1:2" x14ac:dyDescent="0.3">
      <c r="A946" t="s">
        <v>46</v>
      </c>
      <c r="B946" t="s">
        <v>41</v>
      </c>
    </row>
    <row r="947" spans="1:2" x14ac:dyDescent="0.3">
      <c r="A947" t="s">
        <v>46</v>
      </c>
      <c r="B947" t="s">
        <v>41</v>
      </c>
    </row>
    <row r="948" spans="1:2" x14ac:dyDescent="0.3">
      <c r="A948" t="s">
        <v>46</v>
      </c>
      <c r="B948" t="s">
        <v>41</v>
      </c>
    </row>
    <row r="949" spans="1:2" x14ac:dyDescent="0.3">
      <c r="A949" t="s">
        <v>46</v>
      </c>
      <c r="B949" t="s">
        <v>48</v>
      </c>
    </row>
    <row r="950" spans="1:2" x14ac:dyDescent="0.3">
      <c r="A950" t="s">
        <v>39</v>
      </c>
      <c r="B950" t="s">
        <v>48</v>
      </c>
    </row>
    <row r="951" spans="1:2" x14ac:dyDescent="0.3">
      <c r="A951" t="s">
        <v>39</v>
      </c>
      <c r="B951" t="s">
        <v>41</v>
      </c>
    </row>
    <row r="952" spans="1:2" x14ac:dyDescent="0.3">
      <c r="A952" t="s">
        <v>39</v>
      </c>
      <c r="B952" t="s">
        <v>47</v>
      </c>
    </row>
    <row r="953" spans="1:2" x14ac:dyDescent="0.3">
      <c r="A953" t="s">
        <v>39</v>
      </c>
      <c r="B953" t="s">
        <v>41</v>
      </c>
    </row>
    <row r="954" spans="1:2" x14ac:dyDescent="0.3">
      <c r="A954" t="s">
        <v>46</v>
      </c>
      <c r="B954" t="s">
        <v>41</v>
      </c>
    </row>
    <row r="955" spans="1:2" x14ac:dyDescent="0.3">
      <c r="A955" t="s">
        <v>46</v>
      </c>
      <c r="B955" t="s">
        <v>47</v>
      </c>
    </row>
    <row r="956" spans="1:2" x14ac:dyDescent="0.3">
      <c r="A956" t="s">
        <v>51</v>
      </c>
      <c r="B956" t="s">
        <v>41</v>
      </c>
    </row>
    <row r="957" spans="1:2" x14ac:dyDescent="0.3">
      <c r="A957" t="s">
        <v>39</v>
      </c>
      <c r="B957" t="s">
        <v>41</v>
      </c>
    </row>
    <row r="958" spans="1:2" x14ac:dyDescent="0.3">
      <c r="A958" t="s">
        <v>46</v>
      </c>
      <c r="B958" t="s">
        <v>41</v>
      </c>
    </row>
    <row r="959" spans="1:2" x14ac:dyDescent="0.3">
      <c r="A959" t="s">
        <v>46</v>
      </c>
      <c r="B959" t="s">
        <v>43</v>
      </c>
    </row>
    <row r="960" spans="1:2" x14ac:dyDescent="0.3">
      <c r="A960" t="s">
        <v>39</v>
      </c>
      <c r="B960" t="s">
        <v>43</v>
      </c>
    </row>
    <row r="961" spans="1:2" x14ac:dyDescent="0.3">
      <c r="A961" t="s">
        <v>39</v>
      </c>
      <c r="B961" t="s">
        <v>41</v>
      </c>
    </row>
    <row r="962" spans="1:2" x14ac:dyDescent="0.3">
      <c r="A962" t="s">
        <v>46</v>
      </c>
      <c r="B962" t="s">
        <v>41</v>
      </c>
    </row>
    <row r="963" spans="1:2" x14ac:dyDescent="0.3">
      <c r="A963" t="s">
        <v>44</v>
      </c>
      <c r="B963" t="s">
        <v>48</v>
      </c>
    </row>
    <row r="964" spans="1:2" x14ac:dyDescent="0.3">
      <c r="A964" t="s">
        <v>44</v>
      </c>
      <c r="B964" t="s">
        <v>41</v>
      </c>
    </row>
    <row r="965" spans="1:2" x14ac:dyDescent="0.3">
      <c r="A965" t="s">
        <v>39</v>
      </c>
      <c r="B965" t="s">
        <v>47</v>
      </c>
    </row>
    <row r="966" spans="1:2" x14ac:dyDescent="0.3">
      <c r="A966" t="s">
        <v>46</v>
      </c>
      <c r="B966" t="s">
        <v>52</v>
      </c>
    </row>
    <row r="967" spans="1:2" x14ac:dyDescent="0.3">
      <c r="A967" t="s">
        <v>46</v>
      </c>
      <c r="B967" t="s">
        <v>41</v>
      </c>
    </row>
    <row r="968" spans="1:2" x14ac:dyDescent="0.3">
      <c r="A968" t="s">
        <v>39</v>
      </c>
      <c r="B968" t="s">
        <v>53</v>
      </c>
    </row>
    <row r="969" spans="1:2" x14ac:dyDescent="0.3">
      <c r="A969" t="s">
        <v>44</v>
      </c>
      <c r="B969" t="s">
        <v>47</v>
      </c>
    </row>
    <row r="970" spans="1:2" x14ac:dyDescent="0.3">
      <c r="A970" t="s">
        <v>46</v>
      </c>
      <c r="B970" t="s">
        <v>43</v>
      </c>
    </row>
    <row r="971" spans="1:2" x14ac:dyDescent="0.3">
      <c r="A971" t="s">
        <v>44</v>
      </c>
      <c r="B971" t="s">
        <v>41</v>
      </c>
    </row>
    <row r="972" spans="1:2" x14ac:dyDescent="0.3">
      <c r="A972" t="s">
        <v>46</v>
      </c>
      <c r="B972" t="s">
        <v>43</v>
      </c>
    </row>
    <row r="973" spans="1:2" x14ac:dyDescent="0.3">
      <c r="A973" t="s">
        <v>46</v>
      </c>
      <c r="B973" t="s">
        <v>41</v>
      </c>
    </row>
    <row r="974" spans="1:2" x14ac:dyDescent="0.3">
      <c r="A974" t="s">
        <v>46</v>
      </c>
      <c r="B974" t="s">
        <v>48</v>
      </c>
    </row>
    <row r="975" spans="1:2" x14ac:dyDescent="0.3">
      <c r="A975" t="s">
        <v>39</v>
      </c>
      <c r="B975" t="s">
        <v>41</v>
      </c>
    </row>
    <row r="976" spans="1:2" x14ac:dyDescent="0.3">
      <c r="A976" t="s">
        <v>46</v>
      </c>
      <c r="B976" t="s">
        <v>41</v>
      </c>
    </row>
    <row r="977" spans="1:2" x14ac:dyDescent="0.3">
      <c r="A977" t="s">
        <v>46</v>
      </c>
      <c r="B977" t="s">
        <v>43</v>
      </c>
    </row>
    <row r="978" spans="1:2" x14ac:dyDescent="0.3">
      <c r="A978" t="s">
        <v>39</v>
      </c>
      <c r="B978" t="s">
        <v>41</v>
      </c>
    </row>
    <row r="979" spans="1:2" x14ac:dyDescent="0.3">
      <c r="A979" t="s">
        <v>46</v>
      </c>
      <c r="B979" t="s">
        <v>45</v>
      </c>
    </row>
    <row r="980" spans="1:2" x14ac:dyDescent="0.3">
      <c r="A980" t="s">
        <v>46</v>
      </c>
      <c r="B980" t="s">
        <v>41</v>
      </c>
    </row>
    <row r="981" spans="1:2" x14ac:dyDescent="0.3">
      <c r="A981" t="s">
        <v>39</v>
      </c>
      <c r="B981" t="s">
        <v>41</v>
      </c>
    </row>
    <row r="982" spans="1:2" x14ac:dyDescent="0.3">
      <c r="A982" t="s">
        <v>39</v>
      </c>
      <c r="B982" t="s">
        <v>47</v>
      </c>
    </row>
    <row r="983" spans="1:2" x14ac:dyDescent="0.3">
      <c r="A983" t="s">
        <v>46</v>
      </c>
      <c r="B983" t="s">
        <v>47</v>
      </c>
    </row>
    <row r="984" spans="1:2" x14ac:dyDescent="0.3">
      <c r="A984" t="s">
        <v>39</v>
      </c>
      <c r="B984" t="s">
        <v>41</v>
      </c>
    </row>
    <row r="985" spans="1:2" x14ac:dyDescent="0.3">
      <c r="A985" t="s">
        <v>39</v>
      </c>
      <c r="B985" t="s">
        <v>48</v>
      </c>
    </row>
    <row r="986" spans="1:2" x14ac:dyDescent="0.3">
      <c r="A986" t="s">
        <v>46</v>
      </c>
      <c r="B986" t="s">
        <v>48</v>
      </c>
    </row>
    <row r="987" spans="1:2" x14ac:dyDescent="0.3">
      <c r="A987" t="s">
        <v>46</v>
      </c>
      <c r="B987" t="s">
        <v>45</v>
      </c>
    </row>
    <row r="988" spans="1:2" x14ac:dyDescent="0.3">
      <c r="A988" t="s">
        <v>44</v>
      </c>
      <c r="B988" t="s">
        <v>45</v>
      </c>
    </row>
    <row r="989" spans="1:2" x14ac:dyDescent="0.3">
      <c r="A989" t="s">
        <v>44</v>
      </c>
      <c r="B989" t="s">
        <v>41</v>
      </c>
    </row>
    <row r="990" spans="1:2" x14ac:dyDescent="0.3">
      <c r="A990" t="s">
        <v>46</v>
      </c>
      <c r="B990" t="s">
        <v>48</v>
      </c>
    </row>
    <row r="991" spans="1:2" x14ac:dyDescent="0.3">
      <c r="A991" t="s">
        <v>39</v>
      </c>
      <c r="B991" t="s">
        <v>47</v>
      </c>
    </row>
    <row r="992" spans="1:2" x14ac:dyDescent="0.3">
      <c r="A992" t="s">
        <v>44</v>
      </c>
      <c r="B992" t="s">
        <v>53</v>
      </c>
    </row>
    <row r="993" spans="1:2" x14ac:dyDescent="0.3">
      <c r="A993" t="s">
        <v>44</v>
      </c>
      <c r="B993" t="s">
        <v>41</v>
      </c>
    </row>
    <row r="994" spans="1:2" x14ac:dyDescent="0.3">
      <c r="A994" t="s">
        <v>46</v>
      </c>
      <c r="B994" t="s">
        <v>47</v>
      </c>
    </row>
    <row r="995" spans="1:2" x14ac:dyDescent="0.3">
      <c r="A995" t="s">
        <v>39</v>
      </c>
      <c r="B995" t="s">
        <v>41</v>
      </c>
    </row>
    <row r="996" spans="1:2" x14ac:dyDescent="0.3">
      <c r="A996" t="s">
        <v>39</v>
      </c>
      <c r="B996" t="s">
        <v>41</v>
      </c>
    </row>
    <row r="997" spans="1:2" x14ac:dyDescent="0.3">
      <c r="A997" t="s">
        <v>39</v>
      </c>
      <c r="B997" t="s">
        <v>41</v>
      </c>
    </row>
    <row r="998" spans="1:2" x14ac:dyDescent="0.3">
      <c r="A998" t="s">
        <v>39</v>
      </c>
      <c r="B998" t="s">
        <v>41</v>
      </c>
    </row>
    <row r="999" spans="1:2" x14ac:dyDescent="0.3">
      <c r="A999" t="s">
        <v>39</v>
      </c>
      <c r="B999" t="s">
        <v>41</v>
      </c>
    </row>
    <row r="1000" spans="1:2" x14ac:dyDescent="0.3">
      <c r="A1000" t="s">
        <v>46</v>
      </c>
      <c r="B1000" t="s">
        <v>41</v>
      </c>
    </row>
    <row r="1001" spans="1:2" x14ac:dyDescent="0.3">
      <c r="A1001" t="s">
        <v>39</v>
      </c>
      <c r="B1001" t="s">
        <v>41</v>
      </c>
    </row>
    <row r="1002" spans="1:2" x14ac:dyDescent="0.3">
      <c r="A1002" t="s">
        <v>39</v>
      </c>
      <c r="B1002" t="s">
        <v>41</v>
      </c>
    </row>
    <row r="1003" spans="1:2" x14ac:dyDescent="0.3">
      <c r="A1003" t="s">
        <v>46</v>
      </c>
      <c r="B1003" t="s">
        <v>41</v>
      </c>
    </row>
    <row r="1004" spans="1:2" x14ac:dyDescent="0.3">
      <c r="A1004" t="s">
        <v>46</v>
      </c>
      <c r="B1004" t="s">
        <v>41</v>
      </c>
    </row>
    <row r="1005" spans="1:2" x14ac:dyDescent="0.3">
      <c r="A1005" t="s">
        <v>46</v>
      </c>
      <c r="B1005" t="s">
        <v>41</v>
      </c>
    </row>
    <row r="1006" spans="1:2" x14ac:dyDescent="0.3">
      <c r="A1006" t="s">
        <v>46</v>
      </c>
      <c r="B1006" t="s">
        <v>47</v>
      </c>
    </row>
    <row r="1007" spans="1:2" x14ac:dyDescent="0.3">
      <c r="A1007" t="s">
        <v>44</v>
      </c>
      <c r="B1007" t="s">
        <v>41</v>
      </c>
    </row>
    <row r="1008" spans="1:2" x14ac:dyDescent="0.3">
      <c r="A1008" t="s">
        <v>39</v>
      </c>
      <c r="B1008" t="s">
        <v>41</v>
      </c>
    </row>
    <row r="1009" spans="1:2" x14ac:dyDescent="0.3">
      <c r="A1009" t="s">
        <v>51</v>
      </c>
      <c r="B1009" t="s">
        <v>41</v>
      </c>
    </row>
    <row r="1010" spans="1:2" x14ac:dyDescent="0.3">
      <c r="A1010" t="s">
        <v>51</v>
      </c>
      <c r="B1010" t="s">
        <v>41</v>
      </c>
    </row>
    <row r="1011" spans="1:2" x14ac:dyDescent="0.3">
      <c r="A1011" t="s">
        <v>44</v>
      </c>
      <c r="B1011" t="s">
        <v>41</v>
      </c>
    </row>
    <row r="1012" spans="1:2" x14ac:dyDescent="0.3">
      <c r="A1012" t="s">
        <v>46</v>
      </c>
      <c r="B1012" t="s">
        <v>53</v>
      </c>
    </row>
    <row r="1013" spans="1:2" x14ac:dyDescent="0.3">
      <c r="A1013" t="s">
        <v>39</v>
      </c>
      <c r="B1013" t="s">
        <v>47</v>
      </c>
    </row>
    <row r="1014" spans="1:2" x14ac:dyDescent="0.3">
      <c r="A1014" t="s">
        <v>39</v>
      </c>
      <c r="B1014" t="s">
        <v>41</v>
      </c>
    </row>
    <row r="1015" spans="1:2" x14ac:dyDescent="0.3">
      <c r="A1015" t="s">
        <v>39</v>
      </c>
      <c r="B1015" t="s">
        <v>41</v>
      </c>
    </row>
    <row r="1016" spans="1:2" x14ac:dyDescent="0.3">
      <c r="A1016" t="s">
        <v>46</v>
      </c>
      <c r="B1016" t="s">
        <v>41</v>
      </c>
    </row>
    <row r="1017" spans="1:2" x14ac:dyDescent="0.3">
      <c r="A1017" t="s">
        <v>46</v>
      </c>
      <c r="B1017" t="s">
        <v>41</v>
      </c>
    </row>
    <row r="1018" spans="1:2" x14ac:dyDescent="0.3">
      <c r="A1018" t="s">
        <v>39</v>
      </c>
      <c r="B1018" t="s">
        <v>41</v>
      </c>
    </row>
    <row r="1019" spans="1:2" x14ac:dyDescent="0.3">
      <c r="A1019" t="s">
        <v>46</v>
      </c>
      <c r="B1019" t="s">
        <v>47</v>
      </c>
    </row>
    <row r="1020" spans="1:2" x14ac:dyDescent="0.3">
      <c r="A1020" t="s">
        <v>46</v>
      </c>
      <c r="B1020" t="s">
        <v>41</v>
      </c>
    </row>
    <row r="1021" spans="1:2" x14ac:dyDescent="0.3">
      <c r="A1021" t="s">
        <v>39</v>
      </c>
      <c r="B1021" t="s">
        <v>41</v>
      </c>
    </row>
    <row r="1022" spans="1:2" x14ac:dyDescent="0.3">
      <c r="A1022" t="s">
        <v>44</v>
      </c>
      <c r="B1022" t="s">
        <v>48</v>
      </c>
    </row>
    <row r="1023" spans="1:2" x14ac:dyDescent="0.3">
      <c r="A1023" t="s">
        <v>51</v>
      </c>
      <c r="B1023" t="s">
        <v>53</v>
      </c>
    </row>
    <row r="1024" spans="1:2" x14ac:dyDescent="0.3">
      <c r="A1024" t="s">
        <v>46</v>
      </c>
      <c r="B1024" t="s">
        <v>53</v>
      </c>
    </row>
    <row r="1025" spans="1:2" x14ac:dyDescent="0.3">
      <c r="A1025" t="s">
        <v>39</v>
      </c>
      <c r="B1025" t="s">
        <v>47</v>
      </c>
    </row>
    <row r="1026" spans="1:2" x14ac:dyDescent="0.3">
      <c r="A1026" t="s">
        <v>46</v>
      </c>
      <c r="B1026" t="s">
        <v>41</v>
      </c>
    </row>
    <row r="1027" spans="1:2" x14ac:dyDescent="0.3">
      <c r="A1027" t="s">
        <v>39</v>
      </c>
      <c r="B1027" t="s">
        <v>41</v>
      </c>
    </row>
    <row r="1028" spans="1:2" x14ac:dyDescent="0.3">
      <c r="A1028" t="s">
        <v>51</v>
      </c>
      <c r="B1028" t="s">
        <v>41</v>
      </c>
    </row>
    <row r="1029" spans="1:2" x14ac:dyDescent="0.3">
      <c r="A1029" t="s">
        <v>46</v>
      </c>
      <c r="B1029" t="s">
        <v>41</v>
      </c>
    </row>
    <row r="1030" spans="1:2" x14ac:dyDescent="0.3">
      <c r="A1030" t="s">
        <v>44</v>
      </c>
      <c r="B1030" t="s">
        <v>41</v>
      </c>
    </row>
    <row r="1031" spans="1:2" x14ac:dyDescent="0.3">
      <c r="A1031" t="s">
        <v>46</v>
      </c>
      <c r="B1031" t="s">
        <v>52</v>
      </c>
    </row>
    <row r="1032" spans="1:2" x14ac:dyDescent="0.3">
      <c r="A1032" t="s">
        <v>46</v>
      </c>
      <c r="B1032" t="s">
        <v>41</v>
      </c>
    </row>
    <row r="1033" spans="1:2" x14ac:dyDescent="0.3">
      <c r="A1033" t="s">
        <v>46</v>
      </c>
      <c r="B1033" t="s">
        <v>41</v>
      </c>
    </row>
    <row r="1034" spans="1:2" x14ac:dyDescent="0.3">
      <c r="A1034" t="s">
        <v>46</v>
      </c>
      <c r="B1034" t="s">
        <v>47</v>
      </c>
    </row>
    <row r="1035" spans="1:2" x14ac:dyDescent="0.3">
      <c r="A1035" t="s">
        <v>39</v>
      </c>
      <c r="B1035" t="s">
        <v>52</v>
      </c>
    </row>
    <row r="1036" spans="1:2" x14ac:dyDescent="0.3">
      <c r="A1036" t="s">
        <v>39</v>
      </c>
      <c r="B1036" t="s">
        <v>41</v>
      </c>
    </row>
    <row r="1037" spans="1:2" x14ac:dyDescent="0.3">
      <c r="A1037" t="s">
        <v>44</v>
      </c>
      <c r="B1037" t="s">
        <v>48</v>
      </c>
    </row>
    <row r="1038" spans="1:2" x14ac:dyDescent="0.3">
      <c r="A1038" t="s">
        <v>39</v>
      </c>
      <c r="B1038" t="s">
        <v>47</v>
      </c>
    </row>
    <row r="1039" spans="1:2" x14ac:dyDescent="0.3">
      <c r="A1039" t="s">
        <v>46</v>
      </c>
      <c r="B1039" t="s">
        <v>41</v>
      </c>
    </row>
    <row r="1040" spans="1:2" x14ac:dyDescent="0.3">
      <c r="A1040" t="s">
        <v>46</v>
      </c>
      <c r="B1040" t="s">
        <v>41</v>
      </c>
    </row>
    <row r="1041" spans="1:2" x14ac:dyDescent="0.3">
      <c r="A1041" t="s">
        <v>46</v>
      </c>
      <c r="B1041" t="s">
        <v>48</v>
      </c>
    </row>
    <row r="1042" spans="1:2" x14ac:dyDescent="0.3">
      <c r="A1042" t="s">
        <v>46</v>
      </c>
      <c r="B1042" t="s">
        <v>41</v>
      </c>
    </row>
    <row r="1043" spans="1:2" x14ac:dyDescent="0.3">
      <c r="A1043" t="s">
        <v>46</v>
      </c>
      <c r="B1043" t="s">
        <v>41</v>
      </c>
    </row>
    <row r="1044" spans="1:2" x14ac:dyDescent="0.3">
      <c r="A1044" t="s">
        <v>46</v>
      </c>
      <c r="B1044" t="s">
        <v>41</v>
      </c>
    </row>
    <row r="1045" spans="1:2" x14ac:dyDescent="0.3">
      <c r="A1045" t="s">
        <v>44</v>
      </c>
      <c r="B1045" t="s">
        <v>47</v>
      </c>
    </row>
    <row r="1046" spans="1:2" x14ac:dyDescent="0.3">
      <c r="A1046" t="s">
        <v>46</v>
      </c>
      <c r="B1046" t="s">
        <v>41</v>
      </c>
    </row>
    <row r="1047" spans="1:2" x14ac:dyDescent="0.3">
      <c r="A1047" t="s">
        <v>44</v>
      </c>
      <c r="B1047" t="s">
        <v>53</v>
      </c>
    </row>
    <row r="1048" spans="1:2" x14ac:dyDescent="0.3">
      <c r="A1048" t="s">
        <v>46</v>
      </c>
      <c r="B1048" t="s">
        <v>47</v>
      </c>
    </row>
    <row r="1049" spans="1:2" x14ac:dyDescent="0.3">
      <c r="A1049" t="s">
        <v>46</v>
      </c>
      <c r="B1049" t="s">
        <v>41</v>
      </c>
    </row>
    <row r="1050" spans="1:2" x14ac:dyDescent="0.3">
      <c r="A1050" t="s">
        <v>39</v>
      </c>
      <c r="B1050" t="s">
        <v>53</v>
      </c>
    </row>
    <row r="1051" spans="1:2" x14ac:dyDescent="0.3">
      <c r="A1051" t="s">
        <v>39</v>
      </c>
      <c r="B1051" t="s">
        <v>45</v>
      </c>
    </row>
    <row r="1052" spans="1:2" x14ac:dyDescent="0.3">
      <c r="A1052" t="s">
        <v>39</v>
      </c>
      <c r="B1052" t="s">
        <v>41</v>
      </c>
    </row>
    <row r="1053" spans="1:2" x14ac:dyDescent="0.3">
      <c r="A1053" t="s">
        <v>39</v>
      </c>
      <c r="B1053" t="s">
        <v>48</v>
      </c>
    </row>
    <row r="1054" spans="1:2" x14ac:dyDescent="0.3">
      <c r="A1054" t="s">
        <v>44</v>
      </c>
      <c r="B1054" t="s">
        <v>53</v>
      </c>
    </row>
    <row r="1055" spans="1:2" x14ac:dyDescent="0.3">
      <c r="A1055" t="s">
        <v>46</v>
      </c>
      <c r="B1055" t="s">
        <v>43</v>
      </c>
    </row>
    <row r="1056" spans="1:2" x14ac:dyDescent="0.3">
      <c r="A1056" t="s">
        <v>39</v>
      </c>
      <c r="B1056" t="s">
        <v>41</v>
      </c>
    </row>
    <row r="1057" spans="1:2" x14ac:dyDescent="0.3">
      <c r="A1057" t="s">
        <v>44</v>
      </c>
      <c r="B1057" t="s">
        <v>48</v>
      </c>
    </row>
    <row r="1058" spans="1:2" x14ac:dyDescent="0.3">
      <c r="A1058" t="s">
        <v>51</v>
      </c>
      <c r="B1058" t="s">
        <v>48</v>
      </c>
    </row>
    <row r="1059" spans="1:2" x14ac:dyDescent="0.3">
      <c r="A1059" t="s">
        <v>51</v>
      </c>
      <c r="B1059" t="s">
        <v>52</v>
      </c>
    </row>
    <row r="1060" spans="1:2" x14ac:dyDescent="0.3">
      <c r="A1060" t="s">
        <v>44</v>
      </c>
      <c r="B1060" t="s">
        <v>52</v>
      </c>
    </row>
    <row r="1061" spans="1:2" x14ac:dyDescent="0.3">
      <c r="A1061" t="s">
        <v>46</v>
      </c>
      <c r="B1061" t="s">
        <v>41</v>
      </c>
    </row>
    <row r="1062" spans="1:2" x14ac:dyDescent="0.3">
      <c r="A1062" t="s">
        <v>46</v>
      </c>
      <c r="B1062" t="s">
        <v>41</v>
      </c>
    </row>
    <row r="1063" spans="1:2" x14ac:dyDescent="0.3">
      <c r="A1063" t="s">
        <v>46</v>
      </c>
      <c r="B1063" t="s">
        <v>45</v>
      </c>
    </row>
    <row r="1064" spans="1:2" x14ac:dyDescent="0.3">
      <c r="A1064" t="s">
        <v>46</v>
      </c>
      <c r="B1064" t="s">
        <v>43</v>
      </c>
    </row>
    <row r="1065" spans="1:2" x14ac:dyDescent="0.3">
      <c r="A1065" t="s">
        <v>46</v>
      </c>
      <c r="B1065" t="s">
        <v>47</v>
      </c>
    </row>
    <row r="1066" spans="1:2" x14ac:dyDescent="0.3">
      <c r="A1066" t="s">
        <v>51</v>
      </c>
      <c r="B1066" t="s">
        <v>45</v>
      </c>
    </row>
    <row r="1067" spans="1:2" x14ac:dyDescent="0.3">
      <c r="A1067" t="s">
        <v>46</v>
      </c>
      <c r="B1067" t="s">
        <v>43</v>
      </c>
    </row>
    <row r="1068" spans="1:2" x14ac:dyDescent="0.3">
      <c r="A1068" t="s">
        <v>44</v>
      </c>
      <c r="B1068" t="s">
        <v>47</v>
      </c>
    </row>
    <row r="1069" spans="1:2" x14ac:dyDescent="0.3">
      <c r="A1069" t="s">
        <v>46</v>
      </c>
      <c r="B1069" t="s">
        <v>48</v>
      </c>
    </row>
    <row r="1070" spans="1:2" x14ac:dyDescent="0.3">
      <c r="A1070" t="s">
        <v>39</v>
      </c>
      <c r="B1070" t="s">
        <v>47</v>
      </c>
    </row>
    <row r="1071" spans="1:2" x14ac:dyDescent="0.3">
      <c r="A1071" t="s">
        <v>39</v>
      </c>
      <c r="B1071" t="s">
        <v>47</v>
      </c>
    </row>
    <row r="1072" spans="1:2" x14ac:dyDescent="0.3">
      <c r="A1072" t="s">
        <v>46</v>
      </c>
      <c r="B1072" t="s">
        <v>52</v>
      </c>
    </row>
    <row r="1073" spans="1:2" x14ac:dyDescent="0.3">
      <c r="A1073" t="s">
        <v>46</v>
      </c>
      <c r="B1073" t="s">
        <v>41</v>
      </c>
    </row>
    <row r="1074" spans="1:2" x14ac:dyDescent="0.3">
      <c r="A1074" t="s">
        <v>44</v>
      </c>
      <c r="B1074" t="s">
        <v>48</v>
      </c>
    </row>
    <row r="1075" spans="1:2" x14ac:dyDescent="0.3">
      <c r="A1075" t="s">
        <v>39</v>
      </c>
      <c r="B1075" t="s">
        <v>41</v>
      </c>
    </row>
    <row r="1076" spans="1:2" x14ac:dyDescent="0.3">
      <c r="A1076" t="s">
        <v>39</v>
      </c>
      <c r="B1076" t="s">
        <v>56</v>
      </c>
    </row>
    <row r="1077" spans="1:2" x14ac:dyDescent="0.3">
      <c r="A1077" t="s">
        <v>39</v>
      </c>
      <c r="B1077" t="s">
        <v>47</v>
      </c>
    </row>
    <row r="1078" spans="1:2" x14ac:dyDescent="0.3">
      <c r="A1078" t="s">
        <v>39</v>
      </c>
      <c r="B1078" t="s">
        <v>47</v>
      </c>
    </row>
    <row r="1079" spans="1:2" x14ac:dyDescent="0.3">
      <c r="A1079" t="s">
        <v>46</v>
      </c>
      <c r="B1079" t="s">
        <v>41</v>
      </c>
    </row>
    <row r="1080" spans="1:2" x14ac:dyDescent="0.3">
      <c r="A1080" t="s">
        <v>51</v>
      </c>
      <c r="B1080" t="s">
        <v>41</v>
      </c>
    </row>
    <row r="1081" spans="1:2" x14ac:dyDescent="0.3">
      <c r="A1081" t="s">
        <v>46</v>
      </c>
      <c r="B1081" t="s">
        <v>48</v>
      </c>
    </row>
    <row r="1082" spans="1:2" x14ac:dyDescent="0.3">
      <c r="A1082" t="s">
        <v>46</v>
      </c>
      <c r="B1082" t="s">
        <v>41</v>
      </c>
    </row>
    <row r="1083" spans="1:2" x14ac:dyDescent="0.3">
      <c r="A1083" t="s">
        <v>46</v>
      </c>
      <c r="B1083" t="s">
        <v>45</v>
      </c>
    </row>
    <row r="1084" spans="1:2" x14ac:dyDescent="0.3">
      <c r="A1084" t="s">
        <v>39</v>
      </c>
      <c r="B1084" t="s">
        <v>47</v>
      </c>
    </row>
    <row r="1085" spans="1:2" x14ac:dyDescent="0.3">
      <c r="A1085" t="s">
        <v>39</v>
      </c>
      <c r="B1085" t="s">
        <v>41</v>
      </c>
    </row>
    <row r="1086" spans="1:2" x14ac:dyDescent="0.3">
      <c r="A1086" t="s">
        <v>51</v>
      </c>
      <c r="B1086" t="s">
        <v>43</v>
      </c>
    </row>
    <row r="1087" spans="1:2" x14ac:dyDescent="0.3">
      <c r="A1087" t="s">
        <v>51</v>
      </c>
      <c r="B1087" t="s">
        <v>47</v>
      </c>
    </row>
    <row r="1088" spans="1:2" x14ac:dyDescent="0.3">
      <c r="A1088" t="s">
        <v>39</v>
      </c>
      <c r="B1088" t="s">
        <v>47</v>
      </c>
    </row>
    <row r="1089" spans="1:2" x14ac:dyDescent="0.3">
      <c r="A1089" t="s">
        <v>39</v>
      </c>
      <c r="B1089" t="s">
        <v>41</v>
      </c>
    </row>
    <row r="1090" spans="1:2" x14ac:dyDescent="0.3">
      <c r="A1090" t="s">
        <v>46</v>
      </c>
      <c r="B1090" t="s">
        <v>41</v>
      </c>
    </row>
    <row r="1091" spans="1:2" x14ac:dyDescent="0.3">
      <c r="A1091" t="s">
        <v>46</v>
      </c>
      <c r="B1091" t="s">
        <v>45</v>
      </c>
    </row>
    <row r="1092" spans="1:2" x14ac:dyDescent="0.3">
      <c r="A1092" t="s">
        <v>44</v>
      </c>
      <c r="B1092" t="s">
        <v>41</v>
      </c>
    </row>
    <row r="1093" spans="1:2" x14ac:dyDescent="0.3">
      <c r="A1093" t="s">
        <v>46</v>
      </c>
      <c r="B1093" t="s">
        <v>45</v>
      </c>
    </row>
    <row r="1094" spans="1:2" x14ac:dyDescent="0.3">
      <c r="A1094" t="s">
        <v>46</v>
      </c>
      <c r="B1094" t="s">
        <v>41</v>
      </c>
    </row>
    <row r="1095" spans="1:2" x14ac:dyDescent="0.3">
      <c r="A1095" t="s">
        <v>46</v>
      </c>
      <c r="B1095" t="s">
        <v>52</v>
      </c>
    </row>
    <row r="1096" spans="1:2" x14ac:dyDescent="0.3">
      <c r="A1096" t="s">
        <v>46</v>
      </c>
      <c r="B1096" t="s">
        <v>48</v>
      </c>
    </row>
    <row r="1097" spans="1:2" x14ac:dyDescent="0.3">
      <c r="A1097" t="s">
        <v>46</v>
      </c>
      <c r="B1097" t="s">
        <v>48</v>
      </c>
    </row>
    <row r="1098" spans="1:2" x14ac:dyDescent="0.3">
      <c r="A1098" t="s">
        <v>39</v>
      </c>
      <c r="B1098" t="s">
        <v>47</v>
      </c>
    </row>
    <row r="1099" spans="1:2" x14ac:dyDescent="0.3">
      <c r="A1099" t="s">
        <v>46</v>
      </c>
      <c r="B1099" t="s">
        <v>53</v>
      </c>
    </row>
    <row r="1100" spans="1:2" x14ac:dyDescent="0.3">
      <c r="A1100" t="s">
        <v>39</v>
      </c>
      <c r="B1100" t="s">
        <v>45</v>
      </c>
    </row>
    <row r="1101" spans="1:2" x14ac:dyDescent="0.3">
      <c r="A1101" t="s">
        <v>39</v>
      </c>
      <c r="B1101" t="s">
        <v>41</v>
      </c>
    </row>
    <row r="1102" spans="1:2" x14ac:dyDescent="0.3">
      <c r="A1102" t="s">
        <v>39</v>
      </c>
      <c r="B1102" t="s">
        <v>47</v>
      </c>
    </row>
    <row r="1103" spans="1:2" x14ac:dyDescent="0.3">
      <c r="A1103" t="s">
        <v>46</v>
      </c>
      <c r="B1103" t="s">
        <v>47</v>
      </c>
    </row>
    <row r="1104" spans="1:2" x14ac:dyDescent="0.3">
      <c r="A1104" t="s">
        <v>44</v>
      </c>
      <c r="B1104" t="s">
        <v>41</v>
      </c>
    </row>
    <row r="1105" spans="1:2" x14ac:dyDescent="0.3">
      <c r="A1105" t="s">
        <v>39</v>
      </c>
      <c r="B1105" t="s">
        <v>52</v>
      </c>
    </row>
    <row r="1106" spans="1:2" x14ac:dyDescent="0.3">
      <c r="A1106" t="s">
        <v>46</v>
      </c>
      <c r="B1106" t="s">
        <v>41</v>
      </c>
    </row>
    <row r="1107" spans="1:2" x14ac:dyDescent="0.3">
      <c r="A1107" t="s">
        <v>44</v>
      </c>
      <c r="B1107" t="s">
        <v>41</v>
      </c>
    </row>
    <row r="1108" spans="1:2" x14ac:dyDescent="0.3">
      <c r="A1108" t="s">
        <v>39</v>
      </c>
      <c r="B1108" t="s">
        <v>45</v>
      </c>
    </row>
    <row r="1109" spans="1:2" x14ac:dyDescent="0.3">
      <c r="A1109" t="s">
        <v>44</v>
      </c>
      <c r="B1109" t="s">
        <v>47</v>
      </c>
    </row>
    <row r="1110" spans="1:2" x14ac:dyDescent="0.3">
      <c r="A1110" t="s">
        <v>46</v>
      </c>
      <c r="B1110" t="s">
        <v>41</v>
      </c>
    </row>
    <row r="1111" spans="1:2" x14ac:dyDescent="0.3">
      <c r="A1111" t="s">
        <v>46</v>
      </c>
      <c r="B1111" t="s">
        <v>47</v>
      </c>
    </row>
    <row r="1112" spans="1:2" x14ac:dyDescent="0.3">
      <c r="A1112" t="s">
        <v>46</v>
      </c>
      <c r="B1112" t="s">
        <v>47</v>
      </c>
    </row>
    <row r="1113" spans="1:2" x14ac:dyDescent="0.3">
      <c r="A1113" t="s">
        <v>46</v>
      </c>
      <c r="B1113" t="s">
        <v>53</v>
      </c>
    </row>
    <row r="1114" spans="1:2" x14ac:dyDescent="0.3">
      <c r="A1114" t="s">
        <v>46</v>
      </c>
      <c r="B1114" t="s">
        <v>41</v>
      </c>
    </row>
    <row r="1115" spans="1:2" x14ac:dyDescent="0.3">
      <c r="A1115" t="s">
        <v>46</v>
      </c>
      <c r="B1115" t="s">
        <v>48</v>
      </c>
    </row>
    <row r="1116" spans="1:2" x14ac:dyDescent="0.3">
      <c r="A1116" t="s">
        <v>51</v>
      </c>
      <c r="B1116" t="s">
        <v>47</v>
      </c>
    </row>
    <row r="1117" spans="1:2" x14ac:dyDescent="0.3">
      <c r="A1117" t="s">
        <v>46</v>
      </c>
      <c r="B1117" t="s">
        <v>47</v>
      </c>
    </row>
    <row r="1118" spans="1:2" x14ac:dyDescent="0.3">
      <c r="A1118" t="s">
        <v>46</v>
      </c>
      <c r="B1118" t="s">
        <v>45</v>
      </c>
    </row>
    <row r="1119" spans="1:2" x14ac:dyDescent="0.3">
      <c r="A1119" t="s">
        <v>39</v>
      </c>
      <c r="B1119" t="s">
        <v>41</v>
      </c>
    </row>
    <row r="1120" spans="1:2" x14ac:dyDescent="0.3">
      <c r="A1120" t="s">
        <v>44</v>
      </c>
      <c r="B1120" t="s">
        <v>48</v>
      </c>
    </row>
    <row r="1121" spans="1:2" x14ac:dyDescent="0.3">
      <c r="A1121" t="s">
        <v>51</v>
      </c>
      <c r="B1121" t="s">
        <v>47</v>
      </c>
    </row>
    <row r="1122" spans="1:2" x14ac:dyDescent="0.3">
      <c r="A1122" t="s">
        <v>39</v>
      </c>
      <c r="B1122" t="s">
        <v>53</v>
      </c>
    </row>
    <row r="1123" spans="1:2" x14ac:dyDescent="0.3">
      <c r="A1123" t="s">
        <v>39</v>
      </c>
      <c r="B1123" t="s">
        <v>41</v>
      </c>
    </row>
    <row r="1124" spans="1:2" x14ac:dyDescent="0.3">
      <c r="A1124" t="s">
        <v>39</v>
      </c>
      <c r="B1124" t="s">
        <v>41</v>
      </c>
    </row>
    <row r="1125" spans="1:2" x14ac:dyDescent="0.3">
      <c r="A1125" t="s">
        <v>44</v>
      </c>
      <c r="B1125" t="s">
        <v>41</v>
      </c>
    </row>
    <row r="1126" spans="1:2" x14ac:dyDescent="0.3">
      <c r="A1126" t="s">
        <v>44</v>
      </c>
      <c r="B1126" t="s">
        <v>41</v>
      </c>
    </row>
    <row r="1127" spans="1:2" x14ac:dyDescent="0.3">
      <c r="A1127" t="s">
        <v>44</v>
      </c>
      <c r="B1127" t="s">
        <v>41</v>
      </c>
    </row>
    <row r="1128" spans="1:2" x14ac:dyDescent="0.3">
      <c r="A1128" t="s">
        <v>44</v>
      </c>
      <c r="B1128" t="s">
        <v>47</v>
      </c>
    </row>
    <row r="1129" spans="1:2" x14ac:dyDescent="0.3">
      <c r="A1129" t="s">
        <v>39</v>
      </c>
      <c r="B1129" t="s">
        <v>41</v>
      </c>
    </row>
    <row r="1130" spans="1:2" x14ac:dyDescent="0.3">
      <c r="A1130" t="s">
        <v>46</v>
      </c>
      <c r="B1130" t="s">
        <v>48</v>
      </c>
    </row>
    <row r="1131" spans="1:2" x14ac:dyDescent="0.3">
      <c r="A1131" t="s">
        <v>46</v>
      </c>
      <c r="B1131" t="s">
        <v>41</v>
      </c>
    </row>
    <row r="1132" spans="1:2" x14ac:dyDescent="0.3">
      <c r="A1132" t="s">
        <v>39</v>
      </c>
      <c r="B1132" t="s">
        <v>47</v>
      </c>
    </row>
    <row r="1133" spans="1:2" x14ac:dyDescent="0.3">
      <c r="A1133" t="s">
        <v>46</v>
      </c>
      <c r="B1133" t="s">
        <v>48</v>
      </c>
    </row>
    <row r="1134" spans="1:2" x14ac:dyDescent="0.3">
      <c r="A1134" t="s">
        <v>46</v>
      </c>
      <c r="B1134" t="s">
        <v>47</v>
      </c>
    </row>
    <row r="1135" spans="1:2" x14ac:dyDescent="0.3">
      <c r="A1135" t="s">
        <v>39</v>
      </c>
      <c r="B1135" t="s">
        <v>41</v>
      </c>
    </row>
    <row r="1136" spans="1:2" x14ac:dyDescent="0.3">
      <c r="A1136" t="s">
        <v>39</v>
      </c>
      <c r="B1136" t="s">
        <v>41</v>
      </c>
    </row>
    <row r="1137" spans="1:2" x14ac:dyDescent="0.3">
      <c r="A1137" t="s">
        <v>39</v>
      </c>
      <c r="B1137" t="s">
        <v>43</v>
      </c>
    </row>
    <row r="1138" spans="1:2" x14ac:dyDescent="0.3">
      <c r="A1138" t="s">
        <v>39</v>
      </c>
      <c r="B1138" t="s">
        <v>43</v>
      </c>
    </row>
    <row r="1139" spans="1:2" x14ac:dyDescent="0.3">
      <c r="A1139" t="s">
        <v>51</v>
      </c>
      <c r="B1139" t="s">
        <v>43</v>
      </c>
    </row>
    <row r="1140" spans="1:2" x14ac:dyDescent="0.3">
      <c r="A1140" t="s">
        <v>39</v>
      </c>
      <c r="B1140" t="s">
        <v>41</v>
      </c>
    </row>
    <row r="1141" spans="1:2" x14ac:dyDescent="0.3">
      <c r="A1141" t="s">
        <v>46</v>
      </c>
      <c r="B1141" t="s">
        <v>45</v>
      </c>
    </row>
    <row r="1142" spans="1:2" x14ac:dyDescent="0.3">
      <c r="A1142" t="s">
        <v>46</v>
      </c>
      <c r="B1142" t="s">
        <v>45</v>
      </c>
    </row>
    <row r="1143" spans="1:2" x14ac:dyDescent="0.3">
      <c r="A1143" t="s">
        <v>46</v>
      </c>
      <c r="B1143" t="s">
        <v>41</v>
      </c>
    </row>
    <row r="1144" spans="1:2" x14ac:dyDescent="0.3">
      <c r="A1144" t="s">
        <v>46</v>
      </c>
      <c r="B1144" t="s">
        <v>52</v>
      </c>
    </row>
    <row r="1145" spans="1:2" x14ac:dyDescent="0.3">
      <c r="A1145" t="s">
        <v>46</v>
      </c>
      <c r="B1145" t="s">
        <v>41</v>
      </c>
    </row>
    <row r="1146" spans="1:2" x14ac:dyDescent="0.3">
      <c r="A1146" t="s">
        <v>44</v>
      </c>
      <c r="B1146" t="s">
        <v>41</v>
      </c>
    </row>
    <row r="1147" spans="1:2" x14ac:dyDescent="0.3">
      <c r="A1147" t="s">
        <v>51</v>
      </c>
      <c r="B1147" t="s">
        <v>47</v>
      </c>
    </row>
    <row r="1148" spans="1:2" x14ac:dyDescent="0.3">
      <c r="A1148" t="s">
        <v>46</v>
      </c>
      <c r="B1148" t="s">
        <v>41</v>
      </c>
    </row>
    <row r="1149" spans="1:2" x14ac:dyDescent="0.3">
      <c r="A1149" t="s">
        <v>46</v>
      </c>
      <c r="B1149" t="s">
        <v>53</v>
      </c>
    </row>
    <row r="1150" spans="1:2" x14ac:dyDescent="0.3">
      <c r="A1150" t="s">
        <v>46</v>
      </c>
      <c r="B1150" t="s">
        <v>41</v>
      </c>
    </row>
    <row r="1151" spans="1:2" x14ac:dyDescent="0.3">
      <c r="A1151" t="s">
        <v>46</v>
      </c>
      <c r="B1151" t="s">
        <v>47</v>
      </c>
    </row>
    <row r="1152" spans="1:2" x14ac:dyDescent="0.3">
      <c r="A1152" t="s">
        <v>39</v>
      </c>
      <c r="B1152" t="s">
        <v>48</v>
      </c>
    </row>
    <row r="1153" spans="1:2" x14ac:dyDescent="0.3">
      <c r="A1153" t="s">
        <v>39</v>
      </c>
      <c r="B1153" t="s">
        <v>41</v>
      </c>
    </row>
    <row r="1154" spans="1:2" x14ac:dyDescent="0.3">
      <c r="A1154" t="s">
        <v>46</v>
      </c>
      <c r="B1154" t="s">
        <v>41</v>
      </c>
    </row>
    <row r="1155" spans="1:2" x14ac:dyDescent="0.3">
      <c r="A1155" t="s">
        <v>46</v>
      </c>
      <c r="B1155" t="s">
        <v>52</v>
      </c>
    </row>
    <row r="1156" spans="1:2" x14ac:dyDescent="0.3">
      <c r="A1156" t="s">
        <v>44</v>
      </c>
      <c r="B1156" t="s">
        <v>41</v>
      </c>
    </row>
    <row r="1157" spans="1:2" x14ac:dyDescent="0.3">
      <c r="A1157" t="s">
        <v>46</v>
      </c>
      <c r="B1157" t="s">
        <v>47</v>
      </c>
    </row>
    <row r="1158" spans="1:2" x14ac:dyDescent="0.3">
      <c r="A1158" t="s">
        <v>46</v>
      </c>
      <c r="B1158" t="s">
        <v>45</v>
      </c>
    </row>
    <row r="1159" spans="1:2" x14ac:dyDescent="0.3">
      <c r="A1159" t="s">
        <v>46</v>
      </c>
      <c r="B1159" t="s">
        <v>48</v>
      </c>
    </row>
    <row r="1160" spans="1:2" x14ac:dyDescent="0.3">
      <c r="A1160" t="s">
        <v>44</v>
      </c>
      <c r="B1160" t="s">
        <v>56</v>
      </c>
    </row>
    <row r="1161" spans="1:2" x14ac:dyDescent="0.3">
      <c r="A1161" t="s">
        <v>44</v>
      </c>
      <c r="B1161" t="s">
        <v>53</v>
      </c>
    </row>
    <row r="1162" spans="1:2" x14ac:dyDescent="0.3">
      <c r="A1162" t="s">
        <v>44</v>
      </c>
      <c r="B1162" t="s">
        <v>48</v>
      </c>
    </row>
    <row r="1163" spans="1:2" x14ac:dyDescent="0.3">
      <c r="A1163" t="s">
        <v>46</v>
      </c>
      <c r="B1163" t="s">
        <v>43</v>
      </c>
    </row>
    <row r="1164" spans="1:2" x14ac:dyDescent="0.3">
      <c r="A1164" t="s">
        <v>44</v>
      </c>
      <c r="B1164" t="s">
        <v>48</v>
      </c>
    </row>
    <row r="1165" spans="1:2" x14ac:dyDescent="0.3">
      <c r="A1165" t="s">
        <v>44</v>
      </c>
      <c r="B1165" t="s">
        <v>47</v>
      </c>
    </row>
    <row r="1166" spans="1:2" x14ac:dyDescent="0.3">
      <c r="A1166" t="s">
        <v>46</v>
      </c>
      <c r="B1166" t="s">
        <v>41</v>
      </c>
    </row>
    <row r="1167" spans="1:2" x14ac:dyDescent="0.3">
      <c r="A1167" t="s">
        <v>51</v>
      </c>
      <c r="B1167" t="s">
        <v>41</v>
      </c>
    </row>
    <row r="1168" spans="1:2" x14ac:dyDescent="0.3">
      <c r="A1168" t="s">
        <v>39</v>
      </c>
      <c r="B1168" t="s">
        <v>48</v>
      </c>
    </row>
    <row r="1169" spans="1:2" x14ac:dyDescent="0.3">
      <c r="A1169" t="s">
        <v>46</v>
      </c>
      <c r="B1169" t="s">
        <v>41</v>
      </c>
    </row>
    <row r="1170" spans="1:2" x14ac:dyDescent="0.3">
      <c r="A1170" t="s">
        <v>44</v>
      </c>
      <c r="B1170" t="s">
        <v>41</v>
      </c>
    </row>
    <row r="1171" spans="1:2" x14ac:dyDescent="0.3">
      <c r="A1171" t="s">
        <v>44</v>
      </c>
      <c r="B1171" t="s">
        <v>48</v>
      </c>
    </row>
    <row r="1172" spans="1:2" x14ac:dyDescent="0.3">
      <c r="A1172" t="s">
        <v>44</v>
      </c>
      <c r="B1172" t="s">
        <v>48</v>
      </c>
    </row>
    <row r="1173" spans="1:2" x14ac:dyDescent="0.3">
      <c r="A1173" t="s">
        <v>39</v>
      </c>
      <c r="B1173" t="s">
        <v>41</v>
      </c>
    </row>
    <row r="1174" spans="1:2" x14ac:dyDescent="0.3">
      <c r="A1174" t="s">
        <v>51</v>
      </c>
      <c r="B1174" t="s">
        <v>45</v>
      </c>
    </row>
    <row r="1175" spans="1:2" x14ac:dyDescent="0.3">
      <c r="A1175" t="s">
        <v>44</v>
      </c>
      <c r="B1175" t="s">
        <v>41</v>
      </c>
    </row>
    <row r="1176" spans="1:2" x14ac:dyDescent="0.3">
      <c r="A1176" t="s">
        <v>44</v>
      </c>
      <c r="B1176" t="s">
        <v>48</v>
      </c>
    </row>
    <row r="1177" spans="1:2" x14ac:dyDescent="0.3">
      <c r="A1177" t="s">
        <v>44</v>
      </c>
      <c r="B1177" t="s">
        <v>48</v>
      </c>
    </row>
    <row r="1178" spans="1:2" x14ac:dyDescent="0.3">
      <c r="A1178" t="s">
        <v>46</v>
      </c>
      <c r="B1178" t="s">
        <v>41</v>
      </c>
    </row>
    <row r="1179" spans="1:2" x14ac:dyDescent="0.3">
      <c r="A1179" t="s">
        <v>46</v>
      </c>
      <c r="B1179" t="s">
        <v>41</v>
      </c>
    </row>
    <row r="1180" spans="1:2" x14ac:dyDescent="0.3">
      <c r="A1180" t="s">
        <v>44</v>
      </c>
      <c r="B1180" t="s">
        <v>53</v>
      </c>
    </row>
    <row r="1181" spans="1:2" x14ac:dyDescent="0.3">
      <c r="A1181" t="s">
        <v>39</v>
      </c>
      <c r="B1181" t="s">
        <v>41</v>
      </c>
    </row>
    <row r="1182" spans="1:2" x14ac:dyDescent="0.3">
      <c r="A1182" t="s">
        <v>39</v>
      </c>
      <c r="B1182" t="s">
        <v>41</v>
      </c>
    </row>
    <row r="1183" spans="1:2" x14ac:dyDescent="0.3">
      <c r="A1183" t="s">
        <v>46</v>
      </c>
      <c r="B1183" t="s">
        <v>45</v>
      </c>
    </row>
    <row r="1184" spans="1:2" x14ac:dyDescent="0.3">
      <c r="A1184" t="s">
        <v>46</v>
      </c>
      <c r="B1184" t="s">
        <v>41</v>
      </c>
    </row>
    <row r="1185" spans="1:2" x14ac:dyDescent="0.3">
      <c r="A1185" t="s">
        <v>39</v>
      </c>
      <c r="B1185" t="s">
        <v>41</v>
      </c>
    </row>
    <row r="1186" spans="1:2" x14ac:dyDescent="0.3">
      <c r="A1186" t="s">
        <v>51</v>
      </c>
      <c r="B1186" t="s">
        <v>41</v>
      </c>
    </row>
    <row r="1187" spans="1:2" x14ac:dyDescent="0.3">
      <c r="A1187" t="s">
        <v>46</v>
      </c>
      <c r="B1187" t="s">
        <v>48</v>
      </c>
    </row>
    <row r="1188" spans="1:2" x14ac:dyDescent="0.3">
      <c r="A1188" t="s">
        <v>46</v>
      </c>
      <c r="B1188" t="s">
        <v>41</v>
      </c>
    </row>
    <row r="1189" spans="1:2" x14ac:dyDescent="0.3">
      <c r="A1189" t="s">
        <v>46</v>
      </c>
      <c r="B1189" t="s">
        <v>41</v>
      </c>
    </row>
    <row r="1190" spans="1:2" x14ac:dyDescent="0.3">
      <c r="A1190" t="s">
        <v>51</v>
      </c>
      <c r="B1190" t="s">
        <v>41</v>
      </c>
    </row>
    <row r="1191" spans="1:2" x14ac:dyDescent="0.3">
      <c r="A1191" t="s">
        <v>39</v>
      </c>
      <c r="B1191" t="s">
        <v>53</v>
      </c>
    </row>
    <row r="1192" spans="1:2" x14ac:dyDescent="0.3">
      <c r="A1192" t="s">
        <v>39</v>
      </c>
      <c r="B1192" t="s">
        <v>47</v>
      </c>
    </row>
    <row r="1193" spans="1:2" x14ac:dyDescent="0.3">
      <c r="A1193" t="s">
        <v>46</v>
      </c>
      <c r="B1193" t="s">
        <v>41</v>
      </c>
    </row>
    <row r="1194" spans="1:2" x14ac:dyDescent="0.3">
      <c r="A1194" t="s">
        <v>39</v>
      </c>
      <c r="B1194" t="s">
        <v>41</v>
      </c>
    </row>
    <row r="1195" spans="1:2" x14ac:dyDescent="0.3">
      <c r="A1195" t="s">
        <v>39</v>
      </c>
      <c r="B1195" t="s">
        <v>41</v>
      </c>
    </row>
    <row r="1196" spans="1:2" x14ac:dyDescent="0.3">
      <c r="A1196" t="s">
        <v>46</v>
      </c>
      <c r="B1196" t="s">
        <v>43</v>
      </c>
    </row>
    <row r="1197" spans="1:2" x14ac:dyDescent="0.3">
      <c r="A1197" t="s">
        <v>46</v>
      </c>
      <c r="B1197" t="s">
        <v>41</v>
      </c>
    </row>
    <row r="1198" spans="1:2" x14ac:dyDescent="0.3">
      <c r="A1198" t="s">
        <v>39</v>
      </c>
      <c r="B1198" t="s">
        <v>41</v>
      </c>
    </row>
    <row r="1199" spans="1:2" x14ac:dyDescent="0.3">
      <c r="A1199" t="s">
        <v>46</v>
      </c>
      <c r="B1199" t="s">
        <v>43</v>
      </c>
    </row>
    <row r="1200" spans="1:2" x14ac:dyDescent="0.3">
      <c r="A1200" t="s">
        <v>46</v>
      </c>
      <c r="B1200" t="s">
        <v>48</v>
      </c>
    </row>
    <row r="1201" spans="1:2" x14ac:dyDescent="0.3">
      <c r="A1201" t="s">
        <v>39</v>
      </c>
      <c r="B1201" t="s">
        <v>53</v>
      </c>
    </row>
    <row r="1202" spans="1:2" x14ac:dyDescent="0.3">
      <c r="A1202" t="s">
        <v>46</v>
      </c>
      <c r="B1202" t="s">
        <v>41</v>
      </c>
    </row>
    <row r="1203" spans="1:2" x14ac:dyDescent="0.3">
      <c r="A1203" t="s">
        <v>46</v>
      </c>
      <c r="B1203" t="s">
        <v>52</v>
      </c>
    </row>
    <row r="1204" spans="1:2" x14ac:dyDescent="0.3">
      <c r="A1204" t="s">
        <v>44</v>
      </c>
      <c r="B1204" t="s">
        <v>47</v>
      </c>
    </row>
    <row r="1205" spans="1:2" x14ac:dyDescent="0.3">
      <c r="A1205" t="s">
        <v>39</v>
      </c>
      <c r="B1205" t="s">
        <v>53</v>
      </c>
    </row>
    <row r="1206" spans="1:2" x14ac:dyDescent="0.3">
      <c r="A1206" t="s">
        <v>46</v>
      </c>
      <c r="B1206" t="s">
        <v>41</v>
      </c>
    </row>
    <row r="1207" spans="1:2" x14ac:dyDescent="0.3">
      <c r="A1207" t="s">
        <v>46</v>
      </c>
      <c r="B1207" t="s">
        <v>41</v>
      </c>
    </row>
    <row r="1208" spans="1:2" x14ac:dyDescent="0.3">
      <c r="A1208" t="s">
        <v>39</v>
      </c>
      <c r="B1208" t="s">
        <v>47</v>
      </c>
    </row>
    <row r="1209" spans="1:2" x14ac:dyDescent="0.3">
      <c r="A1209" t="s">
        <v>39</v>
      </c>
      <c r="B1209" t="s">
        <v>48</v>
      </c>
    </row>
    <row r="1210" spans="1:2" x14ac:dyDescent="0.3">
      <c r="A1210" t="s">
        <v>39</v>
      </c>
      <c r="B1210" t="s">
        <v>45</v>
      </c>
    </row>
    <row r="1211" spans="1:2" x14ac:dyDescent="0.3">
      <c r="A1211" t="s">
        <v>44</v>
      </c>
      <c r="B1211" t="s">
        <v>41</v>
      </c>
    </row>
    <row r="1212" spans="1:2" x14ac:dyDescent="0.3">
      <c r="A1212" t="s">
        <v>39</v>
      </c>
      <c r="B1212" t="s">
        <v>41</v>
      </c>
    </row>
    <row r="1213" spans="1:2" x14ac:dyDescent="0.3">
      <c r="A1213" t="s">
        <v>46</v>
      </c>
      <c r="B1213" t="s">
        <v>41</v>
      </c>
    </row>
    <row r="1214" spans="1:2" x14ac:dyDescent="0.3">
      <c r="A1214" t="s">
        <v>46</v>
      </c>
      <c r="B1214" t="s">
        <v>48</v>
      </c>
    </row>
    <row r="1215" spans="1:2" x14ac:dyDescent="0.3">
      <c r="A1215" t="s">
        <v>46</v>
      </c>
      <c r="B1215" t="s">
        <v>41</v>
      </c>
    </row>
    <row r="1216" spans="1:2" x14ac:dyDescent="0.3">
      <c r="A1216" t="s">
        <v>46</v>
      </c>
      <c r="B1216" t="s">
        <v>41</v>
      </c>
    </row>
    <row r="1217" spans="1:2" x14ac:dyDescent="0.3">
      <c r="A1217" t="s">
        <v>44</v>
      </c>
      <c r="B1217" t="s">
        <v>52</v>
      </c>
    </row>
    <row r="1218" spans="1:2" x14ac:dyDescent="0.3">
      <c r="A1218" t="s">
        <v>46</v>
      </c>
      <c r="B1218" t="s">
        <v>41</v>
      </c>
    </row>
    <row r="1219" spans="1:2" x14ac:dyDescent="0.3">
      <c r="A1219" t="s">
        <v>46</v>
      </c>
      <c r="B1219" t="s">
        <v>41</v>
      </c>
    </row>
    <row r="1220" spans="1:2" x14ac:dyDescent="0.3">
      <c r="A1220" t="s">
        <v>46</v>
      </c>
      <c r="B1220" t="s">
        <v>47</v>
      </c>
    </row>
    <row r="1221" spans="1:2" x14ac:dyDescent="0.3">
      <c r="A1221" t="s">
        <v>46</v>
      </c>
      <c r="B1221" t="s">
        <v>52</v>
      </c>
    </row>
    <row r="1222" spans="1:2" x14ac:dyDescent="0.3">
      <c r="A1222" t="s">
        <v>46</v>
      </c>
      <c r="B1222" t="s">
        <v>47</v>
      </c>
    </row>
    <row r="1223" spans="1:2" x14ac:dyDescent="0.3">
      <c r="A1223" t="s">
        <v>46</v>
      </c>
      <c r="B1223" t="s">
        <v>41</v>
      </c>
    </row>
    <row r="1224" spans="1:2" x14ac:dyDescent="0.3">
      <c r="A1224" t="s">
        <v>51</v>
      </c>
      <c r="B1224" t="s">
        <v>48</v>
      </c>
    </row>
    <row r="1225" spans="1:2" x14ac:dyDescent="0.3">
      <c r="A1225" t="s">
        <v>51</v>
      </c>
      <c r="B1225" t="s">
        <v>41</v>
      </c>
    </row>
    <row r="1226" spans="1:2" x14ac:dyDescent="0.3">
      <c r="A1226" t="s">
        <v>44</v>
      </c>
      <c r="B1226" t="s">
        <v>41</v>
      </c>
    </row>
    <row r="1227" spans="1:2" x14ac:dyDescent="0.3">
      <c r="A1227" t="s">
        <v>46</v>
      </c>
      <c r="B1227" t="s">
        <v>41</v>
      </c>
    </row>
    <row r="1228" spans="1:2" x14ac:dyDescent="0.3">
      <c r="A1228" t="s">
        <v>46</v>
      </c>
      <c r="B1228" t="s">
        <v>41</v>
      </c>
    </row>
    <row r="1229" spans="1:2" x14ac:dyDescent="0.3">
      <c r="A1229" t="s">
        <v>46</v>
      </c>
      <c r="B1229" t="s">
        <v>41</v>
      </c>
    </row>
    <row r="1230" spans="1:2" x14ac:dyDescent="0.3">
      <c r="A1230" t="s">
        <v>51</v>
      </c>
      <c r="B1230" t="s">
        <v>41</v>
      </c>
    </row>
    <row r="1231" spans="1:2" x14ac:dyDescent="0.3">
      <c r="A1231" t="s">
        <v>44</v>
      </c>
      <c r="B1231" t="s">
        <v>43</v>
      </c>
    </row>
    <row r="1232" spans="1:2" x14ac:dyDescent="0.3">
      <c r="A1232" t="s">
        <v>39</v>
      </c>
      <c r="B1232" t="s">
        <v>41</v>
      </c>
    </row>
    <row r="1233" spans="1:2" x14ac:dyDescent="0.3">
      <c r="A1233" t="s">
        <v>44</v>
      </c>
      <c r="B1233" t="s">
        <v>41</v>
      </c>
    </row>
    <row r="1234" spans="1:2" x14ac:dyDescent="0.3">
      <c r="A1234" t="s">
        <v>44</v>
      </c>
      <c r="B1234" t="s">
        <v>41</v>
      </c>
    </row>
    <row r="1235" spans="1:2" x14ac:dyDescent="0.3">
      <c r="A1235" t="s">
        <v>44</v>
      </c>
      <c r="B1235" t="s">
        <v>53</v>
      </c>
    </row>
    <row r="1236" spans="1:2" x14ac:dyDescent="0.3">
      <c r="A1236" t="s">
        <v>46</v>
      </c>
      <c r="B1236" t="s">
        <v>48</v>
      </c>
    </row>
    <row r="1237" spans="1:2" x14ac:dyDescent="0.3">
      <c r="A1237" t="s">
        <v>44</v>
      </c>
      <c r="B1237" t="s">
        <v>47</v>
      </c>
    </row>
    <row r="1238" spans="1:2" x14ac:dyDescent="0.3">
      <c r="A1238" t="s">
        <v>46</v>
      </c>
      <c r="B1238" t="s">
        <v>41</v>
      </c>
    </row>
    <row r="1239" spans="1:2" x14ac:dyDescent="0.3">
      <c r="A1239" t="s">
        <v>39</v>
      </c>
      <c r="B1239" t="s">
        <v>47</v>
      </c>
    </row>
    <row r="1240" spans="1:2" x14ac:dyDescent="0.3">
      <c r="A1240" t="s">
        <v>51</v>
      </c>
      <c r="B1240" t="s">
        <v>41</v>
      </c>
    </row>
    <row r="1241" spans="1:2" x14ac:dyDescent="0.3">
      <c r="A1241" t="s">
        <v>46</v>
      </c>
      <c r="B1241" t="s">
        <v>43</v>
      </c>
    </row>
    <row r="1242" spans="1:2" x14ac:dyDescent="0.3">
      <c r="A1242" t="s">
        <v>39</v>
      </c>
      <c r="B1242" t="s">
        <v>41</v>
      </c>
    </row>
    <row r="1243" spans="1:2" x14ac:dyDescent="0.3">
      <c r="A1243" t="s">
        <v>46</v>
      </c>
      <c r="B1243" t="s">
        <v>41</v>
      </c>
    </row>
    <row r="1244" spans="1:2" x14ac:dyDescent="0.3">
      <c r="A1244" t="s">
        <v>46</v>
      </c>
      <c r="B1244" t="s">
        <v>41</v>
      </c>
    </row>
    <row r="1245" spans="1:2" x14ac:dyDescent="0.3">
      <c r="A1245" t="s">
        <v>46</v>
      </c>
      <c r="B1245" t="s">
        <v>48</v>
      </c>
    </row>
    <row r="1246" spans="1:2" x14ac:dyDescent="0.3">
      <c r="A1246" t="s">
        <v>46</v>
      </c>
      <c r="B1246" t="s">
        <v>41</v>
      </c>
    </row>
    <row r="1247" spans="1:2" x14ac:dyDescent="0.3">
      <c r="A1247" t="s">
        <v>46</v>
      </c>
      <c r="B1247" t="s">
        <v>41</v>
      </c>
    </row>
    <row r="1248" spans="1:2" x14ac:dyDescent="0.3">
      <c r="A1248" t="s">
        <v>39</v>
      </c>
      <c r="B1248" t="s">
        <v>41</v>
      </c>
    </row>
    <row r="1249" spans="1:2" x14ac:dyDescent="0.3">
      <c r="A1249" t="s">
        <v>46</v>
      </c>
      <c r="B1249" t="s">
        <v>41</v>
      </c>
    </row>
    <row r="1250" spans="1:2" x14ac:dyDescent="0.3">
      <c r="A1250" t="s">
        <v>51</v>
      </c>
      <c r="B1250" t="s">
        <v>52</v>
      </c>
    </row>
    <row r="1251" spans="1:2" x14ac:dyDescent="0.3">
      <c r="A1251" t="s">
        <v>51</v>
      </c>
      <c r="B1251" t="s">
        <v>41</v>
      </c>
    </row>
    <row r="1252" spans="1:2" x14ac:dyDescent="0.3">
      <c r="A1252" t="s">
        <v>39</v>
      </c>
      <c r="B1252" t="s">
        <v>45</v>
      </c>
    </row>
    <row r="1253" spans="1:2" x14ac:dyDescent="0.3">
      <c r="A1253" t="s">
        <v>51</v>
      </c>
      <c r="B1253" t="s">
        <v>41</v>
      </c>
    </row>
    <row r="1254" spans="1:2" x14ac:dyDescent="0.3">
      <c r="A1254" t="s">
        <v>51</v>
      </c>
      <c r="B1254" t="s">
        <v>47</v>
      </c>
    </row>
    <row r="1255" spans="1:2" x14ac:dyDescent="0.3">
      <c r="A1255" t="s">
        <v>51</v>
      </c>
      <c r="B1255" t="s">
        <v>48</v>
      </c>
    </row>
    <row r="1256" spans="1:2" x14ac:dyDescent="0.3">
      <c r="A1256" t="s">
        <v>39</v>
      </c>
      <c r="B1256" t="s">
        <v>41</v>
      </c>
    </row>
    <row r="1257" spans="1:2" x14ac:dyDescent="0.3">
      <c r="A1257" t="s">
        <v>46</v>
      </c>
      <c r="B1257" t="s">
        <v>41</v>
      </c>
    </row>
    <row r="1258" spans="1:2" x14ac:dyDescent="0.3">
      <c r="A1258" t="s">
        <v>39</v>
      </c>
      <c r="B1258" t="s">
        <v>41</v>
      </c>
    </row>
    <row r="1259" spans="1:2" x14ac:dyDescent="0.3">
      <c r="A1259" t="s">
        <v>44</v>
      </c>
      <c r="B1259" t="s">
        <v>41</v>
      </c>
    </row>
    <row r="1260" spans="1:2" x14ac:dyDescent="0.3">
      <c r="A1260" t="s">
        <v>39</v>
      </c>
      <c r="B1260" t="s">
        <v>41</v>
      </c>
    </row>
    <row r="1261" spans="1:2" x14ac:dyDescent="0.3">
      <c r="A1261" t="s">
        <v>39</v>
      </c>
      <c r="B1261" t="s">
        <v>47</v>
      </c>
    </row>
    <row r="1262" spans="1:2" x14ac:dyDescent="0.3">
      <c r="A1262" t="s">
        <v>46</v>
      </c>
      <c r="B1262" t="s">
        <v>41</v>
      </c>
    </row>
    <row r="1263" spans="1:2" x14ac:dyDescent="0.3">
      <c r="A1263" t="s">
        <v>39</v>
      </c>
      <c r="B1263" t="s">
        <v>53</v>
      </c>
    </row>
    <row r="1264" spans="1:2" x14ac:dyDescent="0.3">
      <c r="A1264" t="s">
        <v>46</v>
      </c>
      <c r="B1264" t="s">
        <v>48</v>
      </c>
    </row>
    <row r="1265" spans="1:2" x14ac:dyDescent="0.3">
      <c r="A1265" t="s">
        <v>39</v>
      </c>
      <c r="B1265" t="s">
        <v>41</v>
      </c>
    </row>
    <row r="1266" spans="1:2" x14ac:dyDescent="0.3">
      <c r="A1266" t="s">
        <v>44</v>
      </c>
      <c r="B1266" t="s">
        <v>41</v>
      </c>
    </row>
    <row r="1267" spans="1:2" x14ac:dyDescent="0.3">
      <c r="A1267" t="s">
        <v>44</v>
      </c>
      <c r="B1267" t="s">
        <v>41</v>
      </c>
    </row>
    <row r="1268" spans="1:2" x14ac:dyDescent="0.3">
      <c r="A1268" t="s">
        <v>44</v>
      </c>
      <c r="B1268" t="s">
        <v>43</v>
      </c>
    </row>
    <row r="1269" spans="1:2" x14ac:dyDescent="0.3">
      <c r="A1269" t="s">
        <v>39</v>
      </c>
      <c r="B1269" t="s">
        <v>47</v>
      </c>
    </row>
    <row r="1270" spans="1:2" x14ac:dyDescent="0.3">
      <c r="A1270" t="s">
        <v>39</v>
      </c>
      <c r="B1270" t="s">
        <v>45</v>
      </c>
    </row>
    <row r="1271" spans="1:2" x14ac:dyDescent="0.3">
      <c r="A1271" t="s">
        <v>51</v>
      </c>
      <c r="B1271" t="s">
        <v>48</v>
      </c>
    </row>
    <row r="1272" spans="1:2" x14ac:dyDescent="0.3">
      <c r="A1272" t="s">
        <v>46</v>
      </c>
      <c r="B1272" t="s">
        <v>43</v>
      </c>
    </row>
    <row r="1273" spans="1:2" x14ac:dyDescent="0.3">
      <c r="A1273" t="s">
        <v>46</v>
      </c>
      <c r="B1273" t="s">
        <v>41</v>
      </c>
    </row>
    <row r="1274" spans="1:2" x14ac:dyDescent="0.3">
      <c r="A1274" t="s">
        <v>39</v>
      </c>
      <c r="B1274" t="s">
        <v>47</v>
      </c>
    </row>
    <row r="1275" spans="1:2" x14ac:dyDescent="0.3">
      <c r="A1275" t="s">
        <v>46</v>
      </c>
      <c r="B1275" t="s">
        <v>41</v>
      </c>
    </row>
    <row r="1276" spans="1:2" x14ac:dyDescent="0.3">
      <c r="A1276" t="s">
        <v>46</v>
      </c>
      <c r="B1276" t="s">
        <v>47</v>
      </c>
    </row>
    <row r="1277" spans="1:2" x14ac:dyDescent="0.3">
      <c r="A1277" t="s">
        <v>44</v>
      </c>
      <c r="B1277" t="s">
        <v>47</v>
      </c>
    </row>
    <row r="1278" spans="1:2" x14ac:dyDescent="0.3">
      <c r="A1278" t="s">
        <v>46</v>
      </c>
      <c r="B1278" t="s">
        <v>41</v>
      </c>
    </row>
    <row r="1279" spans="1:2" x14ac:dyDescent="0.3">
      <c r="A1279" t="s">
        <v>44</v>
      </c>
      <c r="B1279" t="s">
        <v>41</v>
      </c>
    </row>
    <row r="1280" spans="1:2" x14ac:dyDescent="0.3">
      <c r="A1280" t="s">
        <v>44</v>
      </c>
      <c r="B1280" t="s">
        <v>48</v>
      </c>
    </row>
    <row r="1281" spans="1:2" x14ac:dyDescent="0.3">
      <c r="A1281" t="s">
        <v>44</v>
      </c>
      <c r="B1281" t="s">
        <v>45</v>
      </c>
    </row>
    <row r="1282" spans="1:2" x14ac:dyDescent="0.3">
      <c r="A1282" t="s">
        <v>46</v>
      </c>
      <c r="B1282" t="s">
        <v>47</v>
      </c>
    </row>
    <row r="1283" spans="1:2" x14ac:dyDescent="0.3">
      <c r="A1283" t="s">
        <v>51</v>
      </c>
      <c r="B1283" t="s">
        <v>41</v>
      </c>
    </row>
    <row r="1284" spans="1:2" x14ac:dyDescent="0.3">
      <c r="A1284" t="s">
        <v>46</v>
      </c>
      <c r="B1284" t="s">
        <v>41</v>
      </c>
    </row>
    <row r="1285" spans="1:2" x14ac:dyDescent="0.3">
      <c r="A1285" t="s">
        <v>46</v>
      </c>
      <c r="B1285" t="s">
        <v>52</v>
      </c>
    </row>
    <row r="1286" spans="1:2" x14ac:dyDescent="0.3">
      <c r="A1286" t="s">
        <v>46</v>
      </c>
      <c r="B1286" t="s">
        <v>41</v>
      </c>
    </row>
    <row r="1287" spans="1:2" x14ac:dyDescent="0.3">
      <c r="A1287" t="s">
        <v>39</v>
      </c>
      <c r="B1287" t="s">
        <v>47</v>
      </c>
    </row>
    <row r="1288" spans="1:2" x14ac:dyDescent="0.3">
      <c r="A1288" t="s">
        <v>39</v>
      </c>
      <c r="B1288" t="s">
        <v>48</v>
      </c>
    </row>
    <row r="1289" spans="1:2" x14ac:dyDescent="0.3">
      <c r="A1289" t="s">
        <v>44</v>
      </c>
      <c r="B1289" t="s">
        <v>47</v>
      </c>
    </row>
    <row r="1290" spans="1:2" x14ac:dyDescent="0.3">
      <c r="A1290" t="s">
        <v>46</v>
      </c>
      <c r="B1290" t="s">
        <v>47</v>
      </c>
    </row>
    <row r="1291" spans="1:2" x14ac:dyDescent="0.3">
      <c r="A1291" t="s">
        <v>46</v>
      </c>
      <c r="B1291" t="s">
        <v>43</v>
      </c>
    </row>
    <row r="1292" spans="1:2" x14ac:dyDescent="0.3">
      <c r="A1292" t="s">
        <v>39</v>
      </c>
      <c r="B1292" t="s">
        <v>47</v>
      </c>
    </row>
    <row r="1293" spans="1:2" x14ac:dyDescent="0.3">
      <c r="A1293" t="s">
        <v>46</v>
      </c>
      <c r="B1293" t="s">
        <v>41</v>
      </c>
    </row>
    <row r="1294" spans="1:2" x14ac:dyDescent="0.3">
      <c r="A1294" t="s">
        <v>44</v>
      </c>
      <c r="B1294" t="s">
        <v>47</v>
      </c>
    </row>
    <row r="1295" spans="1:2" x14ac:dyDescent="0.3">
      <c r="A1295" t="s">
        <v>51</v>
      </c>
      <c r="B1295" t="s">
        <v>41</v>
      </c>
    </row>
    <row r="1296" spans="1:2" x14ac:dyDescent="0.3">
      <c r="A1296" t="s">
        <v>51</v>
      </c>
      <c r="B1296" t="s">
        <v>48</v>
      </c>
    </row>
    <row r="1297" spans="1:2" x14ac:dyDescent="0.3">
      <c r="A1297" t="s">
        <v>46</v>
      </c>
      <c r="B1297" t="s">
        <v>41</v>
      </c>
    </row>
    <row r="1298" spans="1:2" x14ac:dyDescent="0.3">
      <c r="A1298" t="s">
        <v>39</v>
      </c>
      <c r="B1298" t="s">
        <v>45</v>
      </c>
    </row>
    <row r="1299" spans="1:2" x14ac:dyDescent="0.3">
      <c r="A1299" t="s">
        <v>39</v>
      </c>
      <c r="B1299" t="s">
        <v>41</v>
      </c>
    </row>
    <row r="1300" spans="1:2" x14ac:dyDescent="0.3">
      <c r="A1300" t="s">
        <v>44</v>
      </c>
      <c r="B1300" t="s">
        <v>52</v>
      </c>
    </row>
    <row r="1301" spans="1:2" x14ac:dyDescent="0.3">
      <c r="A1301" t="s">
        <v>46</v>
      </c>
      <c r="B1301" t="s">
        <v>41</v>
      </c>
    </row>
    <row r="1302" spans="1:2" x14ac:dyDescent="0.3">
      <c r="A1302" t="s">
        <v>46</v>
      </c>
      <c r="B1302" t="s">
        <v>47</v>
      </c>
    </row>
    <row r="1303" spans="1:2" x14ac:dyDescent="0.3">
      <c r="A1303" t="s">
        <v>39</v>
      </c>
      <c r="B1303" t="s">
        <v>41</v>
      </c>
    </row>
    <row r="1304" spans="1:2" x14ac:dyDescent="0.3">
      <c r="A1304" t="s">
        <v>39</v>
      </c>
      <c r="B1304" t="s">
        <v>41</v>
      </c>
    </row>
    <row r="1305" spans="1:2" x14ac:dyDescent="0.3">
      <c r="A1305" t="s">
        <v>39</v>
      </c>
      <c r="B1305" t="s">
        <v>41</v>
      </c>
    </row>
    <row r="1306" spans="1:2" x14ac:dyDescent="0.3">
      <c r="A1306" t="s">
        <v>39</v>
      </c>
      <c r="B1306" t="s">
        <v>41</v>
      </c>
    </row>
    <row r="1307" spans="1:2" x14ac:dyDescent="0.3">
      <c r="A1307" t="s">
        <v>51</v>
      </c>
      <c r="B1307" t="s">
        <v>47</v>
      </c>
    </row>
    <row r="1308" spans="1:2" x14ac:dyDescent="0.3">
      <c r="A1308" t="s">
        <v>46</v>
      </c>
      <c r="B1308" t="s">
        <v>47</v>
      </c>
    </row>
    <row r="1309" spans="1:2" x14ac:dyDescent="0.3">
      <c r="A1309" t="s">
        <v>44</v>
      </c>
      <c r="B1309" t="s">
        <v>48</v>
      </c>
    </row>
    <row r="1310" spans="1:2" x14ac:dyDescent="0.3">
      <c r="A1310" t="s">
        <v>46</v>
      </c>
      <c r="B1310" t="s">
        <v>53</v>
      </c>
    </row>
    <row r="1311" spans="1:2" x14ac:dyDescent="0.3">
      <c r="A1311" t="s">
        <v>46</v>
      </c>
      <c r="B1311" t="s">
        <v>45</v>
      </c>
    </row>
    <row r="1312" spans="1:2" x14ac:dyDescent="0.3">
      <c r="A1312" t="s">
        <v>44</v>
      </c>
      <c r="B1312" t="s">
        <v>41</v>
      </c>
    </row>
    <row r="1313" spans="1:2" x14ac:dyDescent="0.3">
      <c r="A1313" t="s">
        <v>44</v>
      </c>
      <c r="B1313" t="s">
        <v>47</v>
      </c>
    </row>
    <row r="1314" spans="1:2" x14ac:dyDescent="0.3">
      <c r="A1314" t="s">
        <v>39</v>
      </c>
      <c r="B1314" t="s">
        <v>53</v>
      </c>
    </row>
    <row r="1315" spans="1:2" x14ac:dyDescent="0.3">
      <c r="A1315" t="s">
        <v>39</v>
      </c>
      <c r="B1315" t="s">
        <v>41</v>
      </c>
    </row>
    <row r="1316" spans="1:2" x14ac:dyDescent="0.3">
      <c r="A1316" t="s">
        <v>44</v>
      </c>
      <c r="B1316" t="s">
        <v>43</v>
      </c>
    </row>
    <row r="1317" spans="1:2" x14ac:dyDescent="0.3">
      <c r="A1317" t="s">
        <v>44</v>
      </c>
      <c r="B1317" t="s">
        <v>41</v>
      </c>
    </row>
    <row r="1318" spans="1:2" x14ac:dyDescent="0.3">
      <c r="A1318" t="s">
        <v>46</v>
      </c>
      <c r="B1318" t="s">
        <v>41</v>
      </c>
    </row>
    <row r="1319" spans="1:2" x14ac:dyDescent="0.3">
      <c r="A1319" t="s">
        <v>46</v>
      </c>
      <c r="B1319" t="s">
        <v>41</v>
      </c>
    </row>
    <row r="1320" spans="1:2" x14ac:dyDescent="0.3">
      <c r="A1320" t="s">
        <v>46</v>
      </c>
      <c r="B1320" t="s">
        <v>53</v>
      </c>
    </row>
    <row r="1321" spans="1:2" x14ac:dyDescent="0.3">
      <c r="A1321" t="s">
        <v>39</v>
      </c>
      <c r="B1321" t="s">
        <v>52</v>
      </c>
    </row>
    <row r="1322" spans="1:2" x14ac:dyDescent="0.3">
      <c r="A1322" t="s">
        <v>46</v>
      </c>
      <c r="B1322" t="s">
        <v>41</v>
      </c>
    </row>
    <row r="1323" spans="1:2" x14ac:dyDescent="0.3">
      <c r="A1323" t="s">
        <v>46</v>
      </c>
      <c r="B1323" t="s">
        <v>41</v>
      </c>
    </row>
    <row r="1324" spans="1:2" x14ac:dyDescent="0.3">
      <c r="A1324" t="s">
        <v>44</v>
      </c>
      <c r="B1324" t="s">
        <v>45</v>
      </c>
    </row>
    <row r="1325" spans="1:2" x14ac:dyDescent="0.3">
      <c r="A1325" t="s">
        <v>46</v>
      </c>
      <c r="B1325" t="s">
        <v>47</v>
      </c>
    </row>
    <row r="1326" spans="1:2" x14ac:dyDescent="0.3">
      <c r="A1326" t="s">
        <v>46</v>
      </c>
      <c r="B1326" t="s">
        <v>53</v>
      </c>
    </row>
    <row r="1327" spans="1:2" x14ac:dyDescent="0.3">
      <c r="A1327" t="s">
        <v>46</v>
      </c>
      <c r="B1327" t="s">
        <v>41</v>
      </c>
    </row>
    <row r="1328" spans="1:2" x14ac:dyDescent="0.3">
      <c r="A1328" t="s">
        <v>44</v>
      </c>
      <c r="B1328" t="s">
        <v>41</v>
      </c>
    </row>
    <row r="1329" spans="1:2" x14ac:dyDescent="0.3">
      <c r="A1329" t="s">
        <v>44</v>
      </c>
      <c r="B1329" t="s">
        <v>45</v>
      </c>
    </row>
    <row r="1330" spans="1:2" x14ac:dyDescent="0.3">
      <c r="A1330" t="s">
        <v>44</v>
      </c>
      <c r="B1330" t="s">
        <v>47</v>
      </c>
    </row>
    <row r="1331" spans="1:2" x14ac:dyDescent="0.3">
      <c r="A1331" t="s">
        <v>46</v>
      </c>
      <c r="B1331" t="s">
        <v>41</v>
      </c>
    </row>
    <row r="1332" spans="1:2" x14ac:dyDescent="0.3">
      <c r="A1332" t="s">
        <v>46</v>
      </c>
      <c r="B1332" t="s">
        <v>47</v>
      </c>
    </row>
    <row r="1333" spans="1:2" x14ac:dyDescent="0.3">
      <c r="A1333" t="s">
        <v>44</v>
      </c>
      <c r="B1333" t="s">
        <v>53</v>
      </c>
    </row>
    <row r="1334" spans="1:2" x14ac:dyDescent="0.3">
      <c r="A1334" t="s">
        <v>46</v>
      </c>
      <c r="B1334" t="s">
        <v>41</v>
      </c>
    </row>
    <row r="1335" spans="1:2" x14ac:dyDescent="0.3">
      <c r="A1335" t="s">
        <v>46</v>
      </c>
      <c r="B1335" t="s">
        <v>41</v>
      </c>
    </row>
    <row r="1336" spans="1:2" x14ac:dyDescent="0.3">
      <c r="A1336" t="s">
        <v>46</v>
      </c>
      <c r="B1336" t="s">
        <v>41</v>
      </c>
    </row>
    <row r="1337" spans="1:2" x14ac:dyDescent="0.3">
      <c r="A1337" t="s">
        <v>46</v>
      </c>
      <c r="B1337" t="s">
        <v>41</v>
      </c>
    </row>
    <row r="1338" spans="1:2" x14ac:dyDescent="0.3">
      <c r="A1338" t="s">
        <v>39</v>
      </c>
      <c r="B1338" t="s">
        <v>47</v>
      </c>
    </row>
    <row r="1339" spans="1:2" x14ac:dyDescent="0.3">
      <c r="A1339" t="s">
        <v>46</v>
      </c>
      <c r="B1339" t="s">
        <v>41</v>
      </c>
    </row>
    <row r="1340" spans="1:2" x14ac:dyDescent="0.3">
      <c r="A1340" t="s">
        <v>46</v>
      </c>
      <c r="B1340" t="s">
        <v>41</v>
      </c>
    </row>
    <row r="1341" spans="1:2" x14ac:dyDescent="0.3">
      <c r="A1341" t="s">
        <v>39</v>
      </c>
      <c r="B1341" t="s">
        <v>48</v>
      </c>
    </row>
    <row r="1342" spans="1:2" x14ac:dyDescent="0.3">
      <c r="A1342" t="s">
        <v>46</v>
      </c>
      <c r="B1342" t="s">
        <v>47</v>
      </c>
    </row>
    <row r="1343" spans="1:2" x14ac:dyDescent="0.3">
      <c r="A1343" t="s">
        <v>44</v>
      </c>
      <c r="B1343" t="s">
        <v>47</v>
      </c>
    </row>
    <row r="1344" spans="1:2" x14ac:dyDescent="0.3">
      <c r="A1344" t="s">
        <v>46</v>
      </c>
      <c r="B1344" t="s">
        <v>41</v>
      </c>
    </row>
    <row r="1345" spans="1:2" x14ac:dyDescent="0.3">
      <c r="A1345" t="s">
        <v>46</v>
      </c>
      <c r="B1345" t="s">
        <v>41</v>
      </c>
    </row>
    <row r="1346" spans="1:2" x14ac:dyDescent="0.3">
      <c r="A1346" t="s">
        <v>46</v>
      </c>
      <c r="B1346" t="s">
        <v>41</v>
      </c>
    </row>
    <row r="1347" spans="1:2" x14ac:dyDescent="0.3">
      <c r="A1347" t="s">
        <v>44</v>
      </c>
      <c r="B1347" t="s">
        <v>47</v>
      </c>
    </row>
    <row r="1348" spans="1:2" x14ac:dyDescent="0.3">
      <c r="A1348" t="s">
        <v>39</v>
      </c>
      <c r="B1348" t="s">
        <v>41</v>
      </c>
    </row>
    <row r="1349" spans="1:2" x14ac:dyDescent="0.3">
      <c r="A1349" t="s">
        <v>39</v>
      </c>
      <c r="B1349" t="s">
        <v>41</v>
      </c>
    </row>
    <row r="1350" spans="1:2" x14ac:dyDescent="0.3">
      <c r="A1350" t="s">
        <v>46</v>
      </c>
      <c r="B1350" t="s">
        <v>47</v>
      </c>
    </row>
    <row r="1351" spans="1:2" x14ac:dyDescent="0.3">
      <c r="A1351" t="s">
        <v>44</v>
      </c>
      <c r="B1351" t="s">
        <v>47</v>
      </c>
    </row>
    <row r="1352" spans="1:2" x14ac:dyDescent="0.3">
      <c r="A1352" t="s">
        <v>46</v>
      </c>
      <c r="B1352" t="s">
        <v>47</v>
      </c>
    </row>
    <row r="1353" spans="1:2" x14ac:dyDescent="0.3">
      <c r="A1353" t="s">
        <v>39</v>
      </c>
      <c r="B1353" t="s">
        <v>48</v>
      </c>
    </row>
    <row r="1354" spans="1:2" x14ac:dyDescent="0.3">
      <c r="A1354" t="s">
        <v>46</v>
      </c>
      <c r="B1354" t="s">
        <v>41</v>
      </c>
    </row>
    <row r="1355" spans="1:2" x14ac:dyDescent="0.3">
      <c r="A1355" t="s">
        <v>44</v>
      </c>
      <c r="B1355" t="s">
        <v>41</v>
      </c>
    </row>
    <row r="1356" spans="1:2" x14ac:dyDescent="0.3">
      <c r="A1356" t="s">
        <v>44</v>
      </c>
      <c r="B1356" t="s">
        <v>41</v>
      </c>
    </row>
    <row r="1357" spans="1:2" x14ac:dyDescent="0.3">
      <c r="A1357" t="s">
        <v>44</v>
      </c>
      <c r="B1357" t="s">
        <v>48</v>
      </c>
    </row>
    <row r="1358" spans="1:2" x14ac:dyDescent="0.3">
      <c r="A1358" t="s">
        <v>44</v>
      </c>
      <c r="B1358" t="s">
        <v>47</v>
      </c>
    </row>
    <row r="1359" spans="1:2" x14ac:dyDescent="0.3">
      <c r="A1359" t="s">
        <v>46</v>
      </c>
      <c r="B1359" t="s">
        <v>41</v>
      </c>
    </row>
    <row r="1360" spans="1:2" x14ac:dyDescent="0.3">
      <c r="A1360" t="s">
        <v>44</v>
      </c>
      <c r="B1360" t="s">
        <v>41</v>
      </c>
    </row>
    <row r="1361" spans="1:2" x14ac:dyDescent="0.3">
      <c r="A1361" t="s">
        <v>46</v>
      </c>
      <c r="B1361" t="s">
        <v>41</v>
      </c>
    </row>
    <row r="1362" spans="1:2" x14ac:dyDescent="0.3">
      <c r="A1362" t="s">
        <v>46</v>
      </c>
      <c r="B1362" t="s">
        <v>47</v>
      </c>
    </row>
    <row r="1363" spans="1:2" x14ac:dyDescent="0.3">
      <c r="A1363" t="s">
        <v>46</v>
      </c>
      <c r="B1363" t="s">
        <v>52</v>
      </c>
    </row>
    <row r="1364" spans="1:2" x14ac:dyDescent="0.3">
      <c r="A1364" t="s">
        <v>46</v>
      </c>
      <c r="B1364" t="s">
        <v>45</v>
      </c>
    </row>
    <row r="1365" spans="1:2" x14ac:dyDescent="0.3">
      <c r="A1365" t="s">
        <v>46</v>
      </c>
      <c r="B1365" t="s">
        <v>41</v>
      </c>
    </row>
    <row r="1366" spans="1:2" x14ac:dyDescent="0.3">
      <c r="A1366" t="s">
        <v>44</v>
      </c>
      <c r="B1366" t="s">
        <v>45</v>
      </c>
    </row>
    <row r="1367" spans="1:2" x14ac:dyDescent="0.3">
      <c r="A1367" t="s">
        <v>46</v>
      </c>
      <c r="B1367" t="s">
        <v>45</v>
      </c>
    </row>
    <row r="1368" spans="1:2" x14ac:dyDescent="0.3">
      <c r="A1368" t="s">
        <v>46</v>
      </c>
      <c r="B1368" t="s">
        <v>48</v>
      </c>
    </row>
    <row r="1369" spans="1:2" x14ac:dyDescent="0.3">
      <c r="A1369" t="s">
        <v>39</v>
      </c>
      <c r="B1369" t="s">
        <v>52</v>
      </c>
    </row>
    <row r="1370" spans="1:2" x14ac:dyDescent="0.3">
      <c r="A1370" t="s">
        <v>44</v>
      </c>
      <c r="B1370" t="s">
        <v>41</v>
      </c>
    </row>
    <row r="1371" spans="1:2" x14ac:dyDescent="0.3">
      <c r="A1371" t="s">
        <v>46</v>
      </c>
      <c r="B1371" t="s">
        <v>53</v>
      </c>
    </row>
    <row r="1372" spans="1:2" x14ac:dyDescent="0.3">
      <c r="A1372" t="s">
        <v>44</v>
      </c>
      <c r="B1372" t="s">
        <v>53</v>
      </c>
    </row>
    <row r="1373" spans="1:2" x14ac:dyDescent="0.3">
      <c r="A1373" t="s">
        <v>46</v>
      </c>
      <c r="B1373" t="s">
        <v>41</v>
      </c>
    </row>
    <row r="1374" spans="1:2" x14ac:dyDescent="0.3">
      <c r="A1374" t="s">
        <v>46</v>
      </c>
      <c r="B1374" t="s">
        <v>41</v>
      </c>
    </row>
    <row r="1375" spans="1:2" x14ac:dyDescent="0.3">
      <c r="A1375" t="s">
        <v>51</v>
      </c>
      <c r="B1375" t="s">
        <v>41</v>
      </c>
    </row>
    <row r="1376" spans="1:2" x14ac:dyDescent="0.3">
      <c r="A1376" t="s">
        <v>46</v>
      </c>
      <c r="B1376" t="s">
        <v>43</v>
      </c>
    </row>
    <row r="1377" spans="1:2" x14ac:dyDescent="0.3">
      <c r="A1377" t="s">
        <v>44</v>
      </c>
      <c r="B1377" t="s">
        <v>52</v>
      </c>
    </row>
    <row r="1378" spans="1:2" x14ac:dyDescent="0.3">
      <c r="A1378" t="s">
        <v>39</v>
      </c>
      <c r="B1378" t="s">
        <v>41</v>
      </c>
    </row>
    <row r="1379" spans="1:2" x14ac:dyDescent="0.3">
      <c r="A1379" t="s">
        <v>39</v>
      </c>
      <c r="B1379" t="s">
        <v>48</v>
      </c>
    </row>
    <row r="1380" spans="1:2" x14ac:dyDescent="0.3">
      <c r="A1380" t="s">
        <v>44</v>
      </c>
      <c r="B1380" t="s">
        <v>45</v>
      </c>
    </row>
    <row r="1381" spans="1:2" x14ac:dyDescent="0.3">
      <c r="A1381" t="s">
        <v>39</v>
      </c>
      <c r="B1381" t="s">
        <v>48</v>
      </c>
    </row>
    <row r="1382" spans="1:2" x14ac:dyDescent="0.3">
      <c r="A1382" t="s">
        <v>39</v>
      </c>
      <c r="B1382" t="s">
        <v>47</v>
      </c>
    </row>
    <row r="1383" spans="1:2" x14ac:dyDescent="0.3">
      <c r="A1383" t="s">
        <v>39</v>
      </c>
      <c r="B1383" t="s">
        <v>47</v>
      </c>
    </row>
    <row r="1384" spans="1:2" x14ac:dyDescent="0.3">
      <c r="A1384" t="s">
        <v>46</v>
      </c>
      <c r="B1384" t="s">
        <v>52</v>
      </c>
    </row>
    <row r="1385" spans="1:2" x14ac:dyDescent="0.3">
      <c r="A1385" t="s">
        <v>39</v>
      </c>
      <c r="B1385" t="s">
        <v>41</v>
      </c>
    </row>
    <row r="1386" spans="1:2" x14ac:dyDescent="0.3">
      <c r="A1386" t="s">
        <v>46</v>
      </c>
      <c r="B1386" t="s">
        <v>41</v>
      </c>
    </row>
    <row r="1387" spans="1:2" x14ac:dyDescent="0.3">
      <c r="A1387" t="s">
        <v>46</v>
      </c>
      <c r="B1387" t="s">
        <v>41</v>
      </c>
    </row>
    <row r="1388" spans="1:2" x14ac:dyDescent="0.3">
      <c r="A1388" t="s">
        <v>44</v>
      </c>
      <c r="B1388" t="s">
        <v>47</v>
      </c>
    </row>
    <row r="1389" spans="1:2" x14ac:dyDescent="0.3">
      <c r="A1389" t="s">
        <v>46</v>
      </c>
      <c r="B1389" t="s">
        <v>41</v>
      </c>
    </row>
    <row r="1390" spans="1:2" x14ac:dyDescent="0.3">
      <c r="A1390" t="s">
        <v>44</v>
      </c>
      <c r="B1390" t="s">
        <v>41</v>
      </c>
    </row>
    <row r="1391" spans="1:2" x14ac:dyDescent="0.3">
      <c r="A1391" t="s">
        <v>51</v>
      </c>
      <c r="B1391" t="s">
        <v>47</v>
      </c>
    </row>
    <row r="1392" spans="1:2" x14ac:dyDescent="0.3">
      <c r="A1392" t="s">
        <v>46</v>
      </c>
      <c r="B1392" t="s">
        <v>41</v>
      </c>
    </row>
    <row r="1393" spans="1:2" x14ac:dyDescent="0.3">
      <c r="A1393" t="s">
        <v>46</v>
      </c>
      <c r="B1393" t="s">
        <v>41</v>
      </c>
    </row>
    <row r="1394" spans="1:2" x14ac:dyDescent="0.3">
      <c r="A1394" t="s">
        <v>39</v>
      </c>
      <c r="B1394" t="s">
        <v>48</v>
      </c>
    </row>
    <row r="1395" spans="1:2" x14ac:dyDescent="0.3">
      <c r="A1395" t="s">
        <v>46</v>
      </c>
      <c r="B1395" t="s">
        <v>41</v>
      </c>
    </row>
    <row r="1396" spans="1:2" x14ac:dyDescent="0.3">
      <c r="A1396" t="s">
        <v>46</v>
      </c>
      <c r="B1396" t="s">
        <v>53</v>
      </c>
    </row>
    <row r="1397" spans="1:2" x14ac:dyDescent="0.3">
      <c r="A1397" t="s">
        <v>46</v>
      </c>
      <c r="B1397" t="s">
        <v>52</v>
      </c>
    </row>
    <row r="1398" spans="1:2" x14ac:dyDescent="0.3">
      <c r="A1398" t="s">
        <v>46</v>
      </c>
      <c r="B1398" t="s">
        <v>48</v>
      </c>
    </row>
    <row r="1399" spans="1:2" x14ac:dyDescent="0.3">
      <c r="A1399" t="s">
        <v>39</v>
      </c>
      <c r="B1399" t="s">
        <v>41</v>
      </c>
    </row>
    <row r="1400" spans="1:2" x14ac:dyDescent="0.3">
      <c r="A1400" t="s">
        <v>46</v>
      </c>
      <c r="B1400" t="s">
        <v>53</v>
      </c>
    </row>
    <row r="1401" spans="1:2" x14ac:dyDescent="0.3">
      <c r="A1401" t="s">
        <v>46</v>
      </c>
      <c r="B1401" t="s">
        <v>41</v>
      </c>
    </row>
    <row r="1402" spans="1:2" x14ac:dyDescent="0.3">
      <c r="A1402" t="s">
        <v>39</v>
      </c>
      <c r="B1402" t="s">
        <v>41</v>
      </c>
    </row>
    <row r="1403" spans="1:2" x14ac:dyDescent="0.3">
      <c r="A1403" t="s">
        <v>51</v>
      </c>
      <c r="B1403" t="s">
        <v>45</v>
      </c>
    </row>
    <row r="1404" spans="1:2" x14ac:dyDescent="0.3">
      <c r="A1404" t="s">
        <v>44</v>
      </c>
      <c r="B1404" t="s">
        <v>52</v>
      </c>
    </row>
    <row r="1405" spans="1:2" x14ac:dyDescent="0.3">
      <c r="A1405" t="s">
        <v>46</v>
      </c>
      <c r="B1405" t="s">
        <v>41</v>
      </c>
    </row>
    <row r="1406" spans="1:2" x14ac:dyDescent="0.3">
      <c r="A1406" t="s">
        <v>44</v>
      </c>
      <c r="B1406" t="s">
        <v>47</v>
      </c>
    </row>
    <row r="1407" spans="1:2" x14ac:dyDescent="0.3">
      <c r="A1407" t="s">
        <v>44</v>
      </c>
      <c r="B1407" t="s">
        <v>45</v>
      </c>
    </row>
    <row r="1408" spans="1:2" x14ac:dyDescent="0.3">
      <c r="A1408" t="s">
        <v>46</v>
      </c>
      <c r="B1408" t="s">
        <v>41</v>
      </c>
    </row>
    <row r="1409" spans="1:2" x14ac:dyDescent="0.3">
      <c r="A1409" t="s">
        <v>44</v>
      </c>
      <c r="B1409" t="s">
        <v>43</v>
      </c>
    </row>
    <row r="1410" spans="1:2" x14ac:dyDescent="0.3">
      <c r="A1410" t="s">
        <v>46</v>
      </c>
      <c r="B1410" t="s">
        <v>47</v>
      </c>
    </row>
    <row r="1411" spans="1:2" x14ac:dyDescent="0.3">
      <c r="A1411" t="s">
        <v>46</v>
      </c>
      <c r="B1411" t="s">
        <v>41</v>
      </c>
    </row>
    <row r="1412" spans="1:2" x14ac:dyDescent="0.3">
      <c r="A1412" t="s">
        <v>46</v>
      </c>
      <c r="B1412" t="s">
        <v>41</v>
      </c>
    </row>
    <row r="1413" spans="1:2" x14ac:dyDescent="0.3">
      <c r="A1413" t="s">
        <v>44</v>
      </c>
      <c r="B1413" t="s">
        <v>41</v>
      </c>
    </row>
    <row r="1414" spans="1:2" x14ac:dyDescent="0.3">
      <c r="A1414" t="s">
        <v>46</v>
      </c>
      <c r="B1414" t="s">
        <v>53</v>
      </c>
    </row>
    <row r="1415" spans="1:2" x14ac:dyDescent="0.3">
      <c r="A1415" t="s">
        <v>44</v>
      </c>
      <c r="B1415" t="s">
        <v>41</v>
      </c>
    </row>
    <row r="1416" spans="1:2" x14ac:dyDescent="0.3">
      <c r="A1416" t="s">
        <v>46</v>
      </c>
      <c r="B1416" t="s">
        <v>41</v>
      </c>
    </row>
    <row r="1417" spans="1:2" x14ac:dyDescent="0.3">
      <c r="A1417" t="s">
        <v>46</v>
      </c>
      <c r="B1417" t="s">
        <v>41</v>
      </c>
    </row>
    <row r="1418" spans="1:2" x14ac:dyDescent="0.3">
      <c r="A1418" t="s">
        <v>46</v>
      </c>
      <c r="B1418" t="s">
        <v>41</v>
      </c>
    </row>
    <row r="1419" spans="1:2" x14ac:dyDescent="0.3">
      <c r="A1419" t="s">
        <v>51</v>
      </c>
      <c r="B1419" t="s">
        <v>41</v>
      </c>
    </row>
    <row r="1420" spans="1:2" x14ac:dyDescent="0.3">
      <c r="A1420" t="s">
        <v>44</v>
      </c>
      <c r="B1420" t="s">
        <v>41</v>
      </c>
    </row>
    <row r="1421" spans="1:2" x14ac:dyDescent="0.3">
      <c r="A1421" t="s">
        <v>46</v>
      </c>
      <c r="B1421" t="s">
        <v>48</v>
      </c>
    </row>
    <row r="1422" spans="1:2" x14ac:dyDescent="0.3">
      <c r="A1422" t="s">
        <v>46</v>
      </c>
      <c r="B1422" t="s">
        <v>47</v>
      </c>
    </row>
    <row r="1423" spans="1:2" x14ac:dyDescent="0.3">
      <c r="A1423" t="s">
        <v>46</v>
      </c>
      <c r="B1423" t="s">
        <v>47</v>
      </c>
    </row>
    <row r="1424" spans="1:2" x14ac:dyDescent="0.3">
      <c r="A1424" t="s">
        <v>39</v>
      </c>
      <c r="B1424" t="s">
        <v>41</v>
      </c>
    </row>
    <row r="1425" spans="1:2" x14ac:dyDescent="0.3">
      <c r="A1425" t="s">
        <v>39</v>
      </c>
      <c r="B1425" t="s">
        <v>53</v>
      </c>
    </row>
    <row r="1426" spans="1:2" x14ac:dyDescent="0.3">
      <c r="A1426" t="s">
        <v>46</v>
      </c>
      <c r="B1426" t="s">
        <v>41</v>
      </c>
    </row>
    <row r="1427" spans="1:2" x14ac:dyDescent="0.3">
      <c r="A1427" t="s">
        <v>46</v>
      </c>
      <c r="B1427" t="s">
        <v>48</v>
      </c>
    </row>
    <row r="1428" spans="1:2" x14ac:dyDescent="0.3">
      <c r="A1428" t="s">
        <v>46</v>
      </c>
      <c r="B1428" t="s">
        <v>48</v>
      </c>
    </row>
    <row r="1429" spans="1:2" x14ac:dyDescent="0.3">
      <c r="A1429" t="s">
        <v>46</v>
      </c>
      <c r="B1429" t="s">
        <v>43</v>
      </c>
    </row>
    <row r="1430" spans="1:2" x14ac:dyDescent="0.3">
      <c r="A1430" t="s">
        <v>51</v>
      </c>
      <c r="B1430" t="s">
        <v>45</v>
      </c>
    </row>
    <row r="1431" spans="1:2" x14ac:dyDescent="0.3">
      <c r="A1431" t="s">
        <v>46</v>
      </c>
      <c r="B1431" t="s">
        <v>53</v>
      </c>
    </row>
    <row r="1432" spans="1:2" x14ac:dyDescent="0.3">
      <c r="A1432" t="s">
        <v>51</v>
      </c>
      <c r="B1432" t="s">
        <v>48</v>
      </c>
    </row>
    <row r="1433" spans="1:2" x14ac:dyDescent="0.3">
      <c r="A1433" t="s">
        <v>51</v>
      </c>
      <c r="B1433" t="s">
        <v>53</v>
      </c>
    </row>
    <row r="1434" spans="1:2" x14ac:dyDescent="0.3">
      <c r="A1434" t="s">
        <v>39</v>
      </c>
      <c r="B1434" t="s">
        <v>41</v>
      </c>
    </row>
    <row r="1435" spans="1:2" x14ac:dyDescent="0.3">
      <c r="A1435" t="s">
        <v>46</v>
      </c>
      <c r="B1435" t="s">
        <v>41</v>
      </c>
    </row>
    <row r="1436" spans="1:2" x14ac:dyDescent="0.3">
      <c r="A1436" t="s">
        <v>46</v>
      </c>
      <c r="B1436" t="s">
        <v>41</v>
      </c>
    </row>
    <row r="1437" spans="1:2" x14ac:dyDescent="0.3">
      <c r="A1437" t="s">
        <v>39</v>
      </c>
      <c r="B1437" t="s">
        <v>48</v>
      </c>
    </row>
    <row r="1438" spans="1:2" x14ac:dyDescent="0.3">
      <c r="A1438" t="s">
        <v>51</v>
      </c>
      <c r="B1438" t="s">
        <v>41</v>
      </c>
    </row>
    <row r="1439" spans="1:2" x14ac:dyDescent="0.3">
      <c r="A1439" t="s">
        <v>46</v>
      </c>
      <c r="B1439" t="s">
        <v>48</v>
      </c>
    </row>
    <row r="1440" spans="1:2" x14ac:dyDescent="0.3">
      <c r="A1440" t="s">
        <v>46</v>
      </c>
      <c r="B1440" t="s">
        <v>47</v>
      </c>
    </row>
    <row r="1441" spans="1:2" x14ac:dyDescent="0.3">
      <c r="A1441" t="s">
        <v>39</v>
      </c>
      <c r="B1441" t="s">
        <v>41</v>
      </c>
    </row>
    <row r="1442" spans="1:2" x14ac:dyDescent="0.3">
      <c r="A1442" t="s">
        <v>46</v>
      </c>
      <c r="B1442" t="s">
        <v>41</v>
      </c>
    </row>
    <row r="1443" spans="1:2" x14ac:dyDescent="0.3">
      <c r="A1443" t="s">
        <v>44</v>
      </c>
      <c r="B1443" t="s">
        <v>53</v>
      </c>
    </row>
    <row r="1444" spans="1:2" x14ac:dyDescent="0.3">
      <c r="A1444" t="s">
        <v>44</v>
      </c>
      <c r="B1444" t="s">
        <v>43</v>
      </c>
    </row>
    <row r="1445" spans="1:2" x14ac:dyDescent="0.3">
      <c r="A1445" t="s">
        <v>44</v>
      </c>
      <c r="B1445" t="s">
        <v>48</v>
      </c>
    </row>
    <row r="1446" spans="1:2" x14ac:dyDescent="0.3">
      <c r="A1446" t="s">
        <v>46</v>
      </c>
      <c r="B1446" t="s">
        <v>41</v>
      </c>
    </row>
    <row r="1447" spans="1:2" x14ac:dyDescent="0.3">
      <c r="A1447" t="s">
        <v>39</v>
      </c>
      <c r="B1447" t="s">
        <v>48</v>
      </c>
    </row>
    <row r="1448" spans="1:2" x14ac:dyDescent="0.3">
      <c r="A1448" t="s">
        <v>46</v>
      </c>
      <c r="B1448" t="s">
        <v>41</v>
      </c>
    </row>
    <row r="1449" spans="1:2" x14ac:dyDescent="0.3">
      <c r="A1449" t="s">
        <v>46</v>
      </c>
      <c r="B1449" t="s">
        <v>41</v>
      </c>
    </row>
    <row r="1450" spans="1:2" x14ac:dyDescent="0.3">
      <c r="A1450" t="s">
        <v>51</v>
      </c>
      <c r="B1450" t="s">
        <v>43</v>
      </c>
    </row>
    <row r="1451" spans="1:2" x14ac:dyDescent="0.3">
      <c r="A1451" t="s">
        <v>44</v>
      </c>
      <c r="B1451" t="s">
        <v>47</v>
      </c>
    </row>
    <row r="1452" spans="1:2" x14ac:dyDescent="0.3">
      <c r="A1452" t="s">
        <v>44</v>
      </c>
      <c r="B1452" t="s">
        <v>48</v>
      </c>
    </row>
    <row r="1453" spans="1:2" x14ac:dyDescent="0.3">
      <c r="A1453" t="s">
        <v>39</v>
      </c>
      <c r="B1453" t="s">
        <v>41</v>
      </c>
    </row>
    <row r="1454" spans="1:2" x14ac:dyDescent="0.3">
      <c r="A1454" t="s">
        <v>39</v>
      </c>
      <c r="B1454" t="s">
        <v>47</v>
      </c>
    </row>
    <row r="1455" spans="1:2" x14ac:dyDescent="0.3">
      <c r="A1455" t="s">
        <v>46</v>
      </c>
      <c r="B1455" t="s">
        <v>41</v>
      </c>
    </row>
    <row r="1456" spans="1:2" x14ac:dyDescent="0.3">
      <c r="A1456" t="s">
        <v>46</v>
      </c>
      <c r="B1456" t="s">
        <v>48</v>
      </c>
    </row>
    <row r="1457" spans="1:2" x14ac:dyDescent="0.3">
      <c r="A1457" t="s">
        <v>46</v>
      </c>
      <c r="B1457" t="s">
        <v>41</v>
      </c>
    </row>
    <row r="1458" spans="1:2" x14ac:dyDescent="0.3">
      <c r="A1458" t="s">
        <v>46</v>
      </c>
      <c r="B1458" t="s">
        <v>41</v>
      </c>
    </row>
    <row r="1459" spans="1:2" x14ac:dyDescent="0.3">
      <c r="A1459" t="s">
        <v>46</v>
      </c>
      <c r="B1459" t="s">
        <v>48</v>
      </c>
    </row>
    <row r="1460" spans="1:2" x14ac:dyDescent="0.3">
      <c r="A1460" t="s">
        <v>39</v>
      </c>
      <c r="B1460" t="s">
        <v>48</v>
      </c>
    </row>
    <row r="1461" spans="1:2" x14ac:dyDescent="0.3">
      <c r="A1461" t="s">
        <v>39</v>
      </c>
      <c r="B1461" t="s">
        <v>47</v>
      </c>
    </row>
    <row r="1462" spans="1:2" x14ac:dyDescent="0.3">
      <c r="A1462" t="s">
        <v>39</v>
      </c>
      <c r="B1462" t="s">
        <v>47</v>
      </c>
    </row>
    <row r="1463" spans="1:2" x14ac:dyDescent="0.3">
      <c r="A1463" t="s">
        <v>46</v>
      </c>
      <c r="B1463" t="s">
        <v>43</v>
      </c>
    </row>
    <row r="1464" spans="1:2" x14ac:dyDescent="0.3">
      <c r="A1464" t="s">
        <v>46</v>
      </c>
      <c r="B1464" t="s">
        <v>41</v>
      </c>
    </row>
    <row r="1465" spans="1:2" x14ac:dyDescent="0.3">
      <c r="A1465" t="s">
        <v>44</v>
      </c>
      <c r="B1465" t="s">
        <v>52</v>
      </c>
    </row>
    <row r="1466" spans="1:2" x14ac:dyDescent="0.3">
      <c r="A1466" t="s">
        <v>39</v>
      </c>
      <c r="B1466" t="s">
        <v>47</v>
      </c>
    </row>
    <row r="1467" spans="1:2" x14ac:dyDescent="0.3">
      <c r="A1467" t="s">
        <v>46</v>
      </c>
      <c r="B1467" t="s">
        <v>48</v>
      </c>
    </row>
    <row r="1468" spans="1:2" x14ac:dyDescent="0.3">
      <c r="A1468" t="s">
        <v>46</v>
      </c>
      <c r="B1468" t="s">
        <v>48</v>
      </c>
    </row>
    <row r="1469" spans="1:2" x14ac:dyDescent="0.3">
      <c r="A1469" t="s">
        <v>46</v>
      </c>
      <c r="B1469" t="s">
        <v>53</v>
      </c>
    </row>
    <row r="1470" spans="1:2" x14ac:dyDescent="0.3">
      <c r="A1470" t="s">
        <v>46</v>
      </c>
      <c r="B1470" t="s">
        <v>41</v>
      </c>
    </row>
    <row r="1471" spans="1:2" x14ac:dyDescent="0.3">
      <c r="A1471" t="s">
        <v>46</v>
      </c>
      <c r="B1471" t="s">
        <v>41</v>
      </c>
    </row>
    <row r="1472" spans="1:2" x14ac:dyDescent="0.3">
      <c r="A1472" t="s">
        <v>46</v>
      </c>
      <c r="B1472" t="s">
        <v>41</v>
      </c>
    </row>
    <row r="1473" spans="1:2" x14ac:dyDescent="0.3">
      <c r="A1473" t="s">
        <v>39</v>
      </c>
      <c r="B1473" t="s">
        <v>41</v>
      </c>
    </row>
    <row r="1474" spans="1:2" x14ac:dyDescent="0.3">
      <c r="A1474" t="s">
        <v>44</v>
      </c>
      <c r="B1474" t="s">
        <v>47</v>
      </c>
    </row>
    <row r="1475" spans="1:2" x14ac:dyDescent="0.3">
      <c r="A1475" t="s">
        <v>39</v>
      </c>
      <c r="B1475" t="s">
        <v>41</v>
      </c>
    </row>
    <row r="1476" spans="1:2" x14ac:dyDescent="0.3">
      <c r="A1476" t="s">
        <v>46</v>
      </c>
      <c r="B1476" t="s">
        <v>41</v>
      </c>
    </row>
    <row r="1477" spans="1:2" x14ac:dyDescent="0.3">
      <c r="A1477" t="s">
        <v>46</v>
      </c>
      <c r="B1477" t="s">
        <v>41</v>
      </c>
    </row>
    <row r="1478" spans="1:2" x14ac:dyDescent="0.3">
      <c r="A1478" t="s">
        <v>39</v>
      </c>
      <c r="B1478" t="s">
        <v>48</v>
      </c>
    </row>
    <row r="1479" spans="1:2" x14ac:dyDescent="0.3">
      <c r="A1479" t="s">
        <v>46</v>
      </c>
      <c r="B1479" t="s">
        <v>52</v>
      </c>
    </row>
    <row r="1480" spans="1:2" x14ac:dyDescent="0.3">
      <c r="A1480" t="s">
        <v>39</v>
      </c>
      <c r="B1480" t="s">
        <v>47</v>
      </c>
    </row>
    <row r="1481" spans="1:2" x14ac:dyDescent="0.3">
      <c r="A1481" t="s">
        <v>46</v>
      </c>
      <c r="B1481" t="s">
        <v>41</v>
      </c>
    </row>
    <row r="1482" spans="1:2" x14ac:dyDescent="0.3">
      <c r="A1482" t="s">
        <v>44</v>
      </c>
      <c r="B1482" t="s">
        <v>45</v>
      </c>
    </row>
    <row r="1483" spans="1:2" x14ac:dyDescent="0.3">
      <c r="A1483" t="s">
        <v>46</v>
      </c>
      <c r="B1483" t="s">
        <v>43</v>
      </c>
    </row>
    <row r="1484" spans="1:2" x14ac:dyDescent="0.3">
      <c r="A1484" t="s">
        <v>46</v>
      </c>
      <c r="B1484" t="s">
        <v>45</v>
      </c>
    </row>
    <row r="1485" spans="1:2" x14ac:dyDescent="0.3">
      <c r="A1485" t="s">
        <v>46</v>
      </c>
      <c r="B1485" t="s">
        <v>41</v>
      </c>
    </row>
    <row r="1486" spans="1:2" x14ac:dyDescent="0.3">
      <c r="A1486" t="s">
        <v>46</v>
      </c>
      <c r="B1486" t="s">
        <v>53</v>
      </c>
    </row>
    <row r="1487" spans="1:2" x14ac:dyDescent="0.3">
      <c r="A1487" t="s">
        <v>46</v>
      </c>
      <c r="B1487" t="s">
        <v>45</v>
      </c>
    </row>
    <row r="1488" spans="1:2" x14ac:dyDescent="0.3">
      <c r="A1488" t="s">
        <v>46</v>
      </c>
      <c r="B1488" t="s">
        <v>52</v>
      </c>
    </row>
    <row r="1489" spans="1:2" x14ac:dyDescent="0.3">
      <c r="A1489" t="s">
        <v>46</v>
      </c>
      <c r="B1489" t="s">
        <v>47</v>
      </c>
    </row>
    <row r="1490" spans="1:2" x14ac:dyDescent="0.3">
      <c r="A1490" t="s">
        <v>46</v>
      </c>
      <c r="B1490" t="s">
        <v>48</v>
      </c>
    </row>
    <row r="1491" spans="1:2" x14ac:dyDescent="0.3">
      <c r="A1491" t="s">
        <v>46</v>
      </c>
      <c r="B1491" t="s">
        <v>41</v>
      </c>
    </row>
    <row r="1492" spans="1:2" x14ac:dyDescent="0.3">
      <c r="A1492" t="s">
        <v>44</v>
      </c>
      <c r="B1492" t="s">
        <v>47</v>
      </c>
    </row>
    <row r="1493" spans="1:2" x14ac:dyDescent="0.3">
      <c r="A1493" t="s">
        <v>44</v>
      </c>
      <c r="B1493" t="s">
        <v>41</v>
      </c>
    </row>
    <row r="1494" spans="1:2" x14ac:dyDescent="0.3">
      <c r="A1494" t="s">
        <v>46</v>
      </c>
      <c r="B1494" t="s">
        <v>47</v>
      </c>
    </row>
    <row r="1495" spans="1:2" x14ac:dyDescent="0.3">
      <c r="A1495" t="s">
        <v>44</v>
      </c>
      <c r="B1495" t="s">
        <v>41</v>
      </c>
    </row>
    <row r="1496" spans="1:2" x14ac:dyDescent="0.3">
      <c r="A1496" t="s">
        <v>44</v>
      </c>
      <c r="B1496" t="s">
        <v>41</v>
      </c>
    </row>
    <row r="1497" spans="1:2" x14ac:dyDescent="0.3">
      <c r="A1497" t="s">
        <v>46</v>
      </c>
      <c r="B1497" t="s">
        <v>47</v>
      </c>
    </row>
    <row r="1498" spans="1:2" x14ac:dyDescent="0.3">
      <c r="A1498" t="s">
        <v>46</v>
      </c>
      <c r="B1498" t="s">
        <v>41</v>
      </c>
    </row>
    <row r="1499" spans="1:2" x14ac:dyDescent="0.3">
      <c r="A1499" t="s">
        <v>39</v>
      </c>
      <c r="B1499" t="s">
        <v>41</v>
      </c>
    </row>
    <row r="1500" spans="1:2" x14ac:dyDescent="0.3">
      <c r="A1500" t="s">
        <v>39</v>
      </c>
      <c r="B1500" t="s">
        <v>41</v>
      </c>
    </row>
    <row r="1501" spans="1:2" x14ac:dyDescent="0.3">
      <c r="A1501" t="s">
        <v>46</v>
      </c>
      <c r="B1501" t="s">
        <v>41</v>
      </c>
    </row>
    <row r="1502" spans="1:2" x14ac:dyDescent="0.3">
      <c r="A1502" t="s">
        <v>46</v>
      </c>
      <c r="B1502" t="s">
        <v>41</v>
      </c>
    </row>
    <row r="1503" spans="1:2" x14ac:dyDescent="0.3">
      <c r="A1503" t="s">
        <v>51</v>
      </c>
      <c r="B1503" t="s">
        <v>41</v>
      </c>
    </row>
    <row r="1504" spans="1:2" x14ac:dyDescent="0.3">
      <c r="A1504" t="s">
        <v>46</v>
      </c>
      <c r="B1504" t="s">
        <v>41</v>
      </c>
    </row>
    <row r="1505" spans="1:2" x14ac:dyDescent="0.3">
      <c r="A1505" t="s">
        <v>39</v>
      </c>
      <c r="B1505" t="s">
        <v>41</v>
      </c>
    </row>
    <row r="1506" spans="1:2" x14ac:dyDescent="0.3">
      <c r="A1506" t="s">
        <v>46</v>
      </c>
      <c r="B1506" t="s">
        <v>41</v>
      </c>
    </row>
    <row r="1507" spans="1:2" x14ac:dyDescent="0.3">
      <c r="A1507" t="s">
        <v>44</v>
      </c>
      <c r="B1507" t="s">
        <v>47</v>
      </c>
    </row>
    <row r="1508" spans="1:2" x14ac:dyDescent="0.3">
      <c r="A1508" t="s">
        <v>39</v>
      </c>
      <c r="B1508" t="s">
        <v>41</v>
      </c>
    </row>
    <row r="1509" spans="1:2" x14ac:dyDescent="0.3">
      <c r="A1509" t="s">
        <v>46</v>
      </c>
      <c r="B1509" t="s">
        <v>41</v>
      </c>
    </row>
    <row r="1510" spans="1:2" x14ac:dyDescent="0.3">
      <c r="A1510" t="s">
        <v>46</v>
      </c>
      <c r="B1510" t="s">
        <v>41</v>
      </c>
    </row>
    <row r="1511" spans="1:2" x14ac:dyDescent="0.3">
      <c r="A1511" t="s">
        <v>46</v>
      </c>
      <c r="B1511" t="s">
        <v>41</v>
      </c>
    </row>
    <row r="1512" spans="1:2" x14ac:dyDescent="0.3">
      <c r="A1512" t="s">
        <v>46</v>
      </c>
      <c r="B1512" t="s">
        <v>47</v>
      </c>
    </row>
    <row r="1513" spans="1:2" x14ac:dyDescent="0.3">
      <c r="A1513" t="s">
        <v>46</v>
      </c>
      <c r="B1513" t="s">
        <v>41</v>
      </c>
    </row>
    <row r="1514" spans="1:2" x14ac:dyDescent="0.3">
      <c r="A1514" t="s">
        <v>44</v>
      </c>
      <c r="B1514" t="s">
        <v>41</v>
      </c>
    </row>
    <row r="1515" spans="1:2" x14ac:dyDescent="0.3">
      <c r="A1515" t="s">
        <v>46</v>
      </c>
      <c r="B1515" t="s">
        <v>43</v>
      </c>
    </row>
    <row r="1516" spans="1:2" x14ac:dyDescent="0.3">
      <c r="A1516" t="s">
        <v>46</v>
      </c>
      <c r="B1516" t="s">
        <v>48</v>
      </c>
    </row>
    <row r="1517" spans="1:2" x14ac:dyDescent="0.3">
      <c r="A1517" t="s">
        <v>39</v>
      </c>
      <c r="B1517" t="s">
        <v>53</v>
      </c>
    </row>
    <row r="1518" spans="1:2" x14ac:dyDescent="0.3">
      <c r="A1518" t="s">
        <v>46</v>
      </c>
      <c r="B1518" t="s">
        <v>45</v>
      </c>
    </row>
    <row r="1519" spans="1:2" x14ac:dyDescent="0.3">
      <c r="A1519" t="s">
        <v>39</v>
      </c>
      <c r="B1519" t="s">
        <v>45</v>
      </c>
    </row>
    <row r="1520" spans="1:2" x14ac:dyDescent="0.3">
      <c r="A1520" t="s">
        <v>39</v>
      </c>
      <c r="B1520" t="s">
        <v>52</v>
      </c>
    </row>
    <row r="1521" spans="1:2" x14ac:dyDescent="0.3">
      <c r="A1521" t="s">
        <v>46</v>
      </c>
      <c r="B1521" t="s">
        <v>41</v>
      </c>
    </row>
    <row r="1522" spans="1:2" x14ac:dyDescent="0.3">
      <c r="A1522" t="s">
        <v>46</v>
      </c>
      <c r="B1522" t="s">
        <v>41</v>
      </c>
    </row>
    <row r="1523" spans="1:2" x14ac:dyDescent="0.3">
      <c r="A1523" t="s">
        <v>51</v>
      </c>
      <c r="B1523" t="s">
        <v>52</v>
      </c>
    </row>
    <row r="1524" spans="1:2" x14ac:dyDescent="0.3">
      <c r="A1524" t="s">
        <v>39</v>
      </c>
      <c r="B1524" t="s">
        <v>41</v>
      </c>
    </row>
    <row r="1525" spans="1:2" x14ac:dyDescent="0.3">
      <c r="A1525" t="s">
        <v>51</v>
      </c>
      <c r="B1525" t="s">
        <v>53</v>
      </c>
    </row>
    <row r="1526" spans="1:2" x14ac:dyDescent="0.3">
      <c r="A1526" t="s">
        <v>51</v>
      </c>
      <c r="B1526" t="s">
        <v>45</v>
      </c>
    </row>
    <row r="1527" spans="1:2" x14ac:dyDescent="0.3">
      <c r="A1527" t="s">
        <v>46</v>
      </c>
      <c r="B1527" t="s">
        <v>43</v>
      </c>
    </row>
    <row r="1528" spans="1:2" x14ac:dyDescent="0.3">
      <c r="A1528" t="s">
        <v>46</v>
      </c>
      <c r="B1528" t="s">
        <v>41</v>
      </c>
    </row>
    <row r="1529" spans="1:2" x14ac:dyDescent="0.3">
      <c r="A1529" t="s">
        <v>44</v>
      </c>
      <c r="B1529" t="s">
        <v>53</v>
      </c>
    </row>
    <row r="1530" spans="1:2" x14ac:dyDescent="0.3">
      <c r="A1530" t="s">
        <v>44</v>
      </c>
      <c r="B1530" t="s">
        <v>52</v>
      </c>
    </row>
    <row r="1531" spans="1:2" x14ac:dyDescent="0.3">
      <c r="A1531" t="s">
        <v>51</v>
      </c>
      <c r="B1531" t="s">
        <v>41</v>
      </c>
    </row>
    <row r="1532" spans="1:2" x14ac:dyDescent="0.3">
      <c r="A1532" t="s">
        <v>46</v>
      </c>
      <c r="B1532" t="s">
        <v>47</v>
      </c>
    </row>
    <row r="1533" spans="1:2" x14ac:dyDescent="0.3">
      <c r="A1533" t="s">
        <v>39</v>
      </c>
      <c r="B1533" t="s">
        <v>41</v>
      </c>
    </row>
    <row r="1534" spans="1:2" x14ac:dyDescent="0.3">
      <c r="A1534" t="s">
        <v>39</v>
      </c>
      <c r="B1534" t="s">
        <v>41</v>
      </c>
    </row>
    <row r="1535" spans="1:2" x14ac:dyDescent="0.3">
      <c r="A1535" t="s">
        <v>44</v>
      </c>
      <c r="B1535" t="s">
        <v>45</v>
      </c>
    </row>
    <row r="1536" spans="1:2" x14ac:dyDescent="0.3">
      <c r="A1536" t="s">
        <v>46</v>
      </c>
      <c r="B1536" t="s">
        <v>48</v>
      </c>
    </row>
    <row r="1537" spans="1:2" x14ac:dyDescent="0.3">
      <c r="A1537" t="s">
        <v>46</v>
      </c>
      <c r="B1537" t="s">
        <v>48</v>
      </c>
    </row>
    <row r="1538" spans="1:2" x14ac:dyDescent="0.3">
      <c r="A1538" t="s">
        <v>39</v>
      </c>
      <c r="B1538" t="s">
        <v>41</v>
      </c>
    </row>
    <row r="1539" spans="1:2" x14ac:dyDescent="0.3">
      <c r="A1539" t="s">
        <v>46</v>
      </c>
      <c r="B1539" t="s">
        <v>41</v>
      </c>
    </row>
    <row r="1540" spans="1:2" x14ac:dyDescent="0.3">
      <c r="A1540" t="s">
        <v>44</v>
      </c>
      <c r="B1540" t="s">
        <v>41</v>
      </c>
    </row>
    <row r="1541" spans="1:2" x14ac:dyDescent="0.3">
      <c r="A1541" t="s">
        <v>44</v>
      </c>
      <c r="B1541" t="s">
        <v>41</v>
      </c>
    </row>
    <row r="1542" spans="1:2" x14ac:dyDescent="0.3">
      <c r="A1542" t="s">
        <v>39</v>
      </c>
      <c r="B1542" t="s">
        <v>41</v>
      </c>
    </row>
    <row r="1543" spans="1:2" x14ac:dyDescent="0.3">
      <c r="A1543" t="s">
        <v>46</v>
      </c>
      <c r="B1543" t="s">
        <v>41</v>
      </c>
    </row>
    <row r="1544" spans="1:2" x14ac:dyDescent="0.3">
      <c r="A1544" t="s">
        <v>39</v>
      </c>
      <c r="B1544" t="s">
        <v>48</v>
      </c>
    </row>
    <row r="1545" spans="1:2" x14ac:dyDescent="0.3">
      <c r="A1545" t="s">
        <v>46</v>
      </c>
      <c r="B1545" t="s">
        <v>47</v>
      </c>
    </row>
    <row r="1546" spans="1:2" x14ac:dyDescent="0.3">
      <c r="A1546" t="s">
        <v>46</v>
      </c>
      <c r="B1546" t="s">
        <v>53</v>
      </c>
    </row>
    <row r="1547" spans="1:2" x14ac:dyDescent="0.3">
      <c r="A1547" t="s">
        <v>46</v>
      </c>
      <c r="B1547" t="s">
        <v>53</v>
      </c>
    </row>
    <row r="1548" spans="1:2" x14ac:dyDescent="0.3">
      <c r="A1548" t="s">
        <v>46</v>
      </c>
      <c r="B1548" t="s">
        <v>45</v>
      </c>
    </row>
    <row r="1549" spans="1:2" x14ac:dyDescent="0.3">
      <c r="A1549" t="s">
        <v>39</v>
      </c>
      <c r="B1549" t="s">
        <v>41</v>
      </c>
    </row>
    <row r="1550" spans="1:2" x14ac:dyDescent="0.3">
      <c r="A1550" t="s">
        <v>46</v>
      </c>
      <c r="B1550" t="s">
        <v>41</v>
      </c>
    </row>
    <row r="1551" spans="1:2" x14ac:dyDescent="0.3">
      <c r="A1551" t="s">
        <v>39</v>
      </c>
      <c r="B1551" t="s">
        <v>47</v>
      </c>
    </row>
    <row r="1552" spans="1:2" x14ac:dyDescent="0.3">
      <c r="A1552" t="s">
        <v>46</v>
      </c>
      <c r="B1552" t="s">
        <v>41</v>
      </c>
    </row>
    <row r="1553" spans="1:2" x14ac:dyDescent="0.3">
      <c r="A1553" t="s">
        <v>39</v>
      </c>
      <c r="B1553" t="s">
        <v>41</v>
      </c>
    </row>
    <row r="1554" spans="1:2" x14ac:dyDescent="0.3">
      <c r="A1554" t="s">
        <v>44</v>
      </c>
      <c r="B1554" t="s">
        <v>41</v>
      </c>
    </row>
    <row r="1555" spans="1:2" x14ac:dyDescent="0.3">
      <c r="A1555" t="s">
        <v>44</v>
      </c>
      <c r="B1555" t="s">
        <v>47</v>
      </c>
    </row>
    <row r="1556" spans="1:2" x14ac:dyDescent="0.3">
      <c r="A1556" t="s">
        <v>39</v>
      </c>
      <c r="B1556" t="s">
        <v>41</v>
      </c>
    </row>
    <row r="1557" spans="1:2" x14ac:dyDescent="0.3">
      <c r="A1557" t="s">
        <v>46</v>
      </c>
      <c r="B1557" t="s">
        <v>43</v>
      </c>
    </row>
    <row r="1558" spans="1:2" x14ac:dyDescent="0.3">
      <c r="A1558" t="s">
        <v>39</v>
      </c>
      <c r="B1558" t="s">
        <v>47</v>
      </c>
    </row>
    <row r="1559" spans="1:2" x14ac:dyDescent="0.3">
      <c r="A1559" t="s">
        <v>44</v>
      </c>
      <c r="B1559" t="s">
        <v>45</v>
      </c>
    </row>
    <row r="1560" spans="1:2" x14ac:dyDescent="0.3">
      <c r="A1560" t="s">
        <v>46</v>
      </c>
      <c r="B1560" t="s">
        <v>43</v>
      </c>
    </row>
    <row r="1561" spans="1:2" x14ac:dyDescent="0.3">
      <c r="A1561" t="s">
        <v>39</v>
      </c>
      <c r="B1561" t="s">
        <v>41</v>
      </c>
    </row>
    <row r="1562" spans="1:2" x14ac:dyDescent="0.3">
      <c r="A1562" t="s">
        <v>46</v>
      </c>
      <c r="B1562" t="s">
        <v>48</v>
      </c>
    </row>
    <row r="1563" spans="1:2" x14ac:dyDescent="0.3">
      <c r="A1563" t="s">
        <v>44</v>
      </c>
      <c r="B1563" t="s">
        <v>45</v>
      </c>
    </row>
    <row r="1564" spans="1:2" x14ac:dyDescent="0.3">
      <c r="A1564" t="s">
        <v>46</v>
      </c>
      <c r="B1564" t="s">
        <v>41</v>
      </c>
    </row>
    <row r="1565" spans="1:2" x14ac:dyDescent="0.3">
      <c r="A1565" t="s">
        <v>46</v>
      </c>
      <c r="B1565" t="s">
        <v>43</v>
      </c>
    </row>
    <row r="1566" spans="1:2" x14ac:dyDescent="0.3">
      <c r="A1566" t="s">
        <v>46</v>
      </c>
      <c r="B1566" t="s">
        <v>47</v>
      </c>
    </row>
    <row r="1567" spans="1:2" x14ac:dyDescent="0.3">
      <c r="A1567" t="s">
        <v>44</v>
      </c>
      <c r="B1567" t="s">
        <v>41</v>
      </c>
    </row>
    <row r="1568" spans="1:2" x14ac:dyDescent="0.3">
      <c r="A1568" t="s">
        <v>46</v>
      </c>
      <c r="B1568" t="s">
        <v>45</v>
      </c>
    </row>
    <row r="1569" spans="1:2" x14ac:dyDescent="0.3">
      <c r="A1569" t="s">
        <v>46</v>
      </c>
      <c r="B1569" t="s">
        <v>41</v>
      </c>
    </row>
    <row r="1570" spans="1:2" x14ac:dyDescent="0.3">
      <c r="A1570" t="s">
        <v>39</v>
      </c>
      <c r="B1570" t="s">
        <v>47</v>
      </c>
    </row>
    <row r="1571" spans="1:2" x14ac:dyDescent="0.3">
      <c r="A1571" t="s">
        <v>39</v>
      </c>
      <c r="B1571" t="s">
        <v>41</v>
      </c>
    </row>
    <row r="1572" spans="1:2" x14ac:dyDescent="0.3">
      <c r="A1572" t="s">
        <v>46</v>
      </c>
      <c r="B1572" t="s">
        <v>53</v>
      </c>
    </row>
    <row r="1573" spans="1:2" x14ac:dyDescent="0.3">
      <c r="A1573" t="s">
        <v>46</v>
      </c>
      <c r="B1573" t="s">
        <v>45</v>
      </c>
    </row>
    <row r="1574" spans="1:2" x14ac:dyDescent="0.3">
      <c r="A1574" t="s">
        <v>46</v>
      </c>
      <c r="B1574" t="s">
        <v>41</v>
      </c>
    </row>
    <row r="1575" spans="1:2" x14ac:dyDescent="0.3">
      <c r="A1575" t="s">
        <v>39</v>
      </c>
      <c r="B1575" t="s">
        <v>41</v>
      </c>
    </row>
    <row r="1576" spans="1:2" x14ac:dyDescent="0.3">
      <c r="A1576" t="s">
        <v>44</v>
      </c>
      <c r="B1576" t="s">
        <v>52</v>
      </c>
    </row>
    <row r="1577" spans="1:2" x14ac:dyDescent="0.3">
      <c r="A1577" t="s">
        <v>46</v>
      </c>
      <c r="B1577" t="s">
        <v>41</v>
      </c>
    </row>
    <row r="1578" spans="1:2" x14ac:dyDescent="0.3">
      <c r="A1578" t="s">
        <v>39</v>
      </c>
      <c r="B1578" t="s">
        <v>41</v>
      </c>
    </row>
    <row r="1579" spans="1:2" x14ac:dyDescent="0.3">
      <c r="A1579" t="s">
        <v>39</v>
      </c>
      <c r="B1579" t="s">
        <v>45</v>
      </c>
    </row>
    <row r="1580" spans="1:2" x14ac:dyDescent="0.3">
      <c r="A1580" t="s">
        <v>39</v>
      </c>
      <c r="B1580" t="s">
        <v>41</v>
      </c>
    </row>
    <row r="1581" spans="1:2" x14ac:dyDescent="0.3">
      <c r="A1581" t="s">
        <v>44</v>
      </c>
      <c r="B1581" t="s">
        <v>41</v>
      </c>
    </row>
    <row r="1582" spans="1:2" x14ac:dyDescent="0.3">
      <c r="A1582" t="s">
        <v>39</v>
      </c>
      <c r="B1582" t="s">
        <v>41</v>
      </c>
    </row>
    <row r="1583" spans="1:2" x14ac:dyDescent="0.3">
      <c r="A1583" t="s">
        <v>46</v>
      </c>
      <c r="B1583" t="s">
        <v>41</v>
      </c>
    </row>
    <row r="1584" spans="1:2" x14ac:dyDescent="0.3">
      <c r="A1584" t="s">
        <v>51</v>
      </c>
      <c r="B1584" t="s">
        <v>45</v>
      </c>
    </row>
    <row r="1585" spans="1:2" x14ac:dyDescent="0.3">
      <c r="A1585" t="s">
        <v>51</v>
      </c>
      <c r="B1585" t="s">
        <v>41</v>
      </c>
    </row>
    <row r="1586" spans="1:2" x14ac:dyDescent="0.3">
      <c r="A1586" t="s">
        <v>46</v>
      </c>
      <c r="B1586" t="s">
        <v>41</v>
      </c>
    </row>
    <row r="1587" spans="1:2" x14ac:dyDescent="0.3">
      <c r="A1587" t="s">
        <v>46</v>
      </c>
      <c r="B1587" t="s">
        <v>41</v>
      </c>
    </row>
    <row r="1588" spans="1:2" x14ac:dyDescent="0.3">
      <c r="A1588" t="s">
        <v>46</v>
      </c>
      <c r="B1588" t="s">
        <v>41</v>
      </c>
    </row>
    <row r="1589" spans="1:2" x14ac:dyDescent="0.3">
      <c r="A1589" t="s">
        <v>46</v>
      </c>
      <c r="B1589" t="s">
        <v>43</v>
      </c>
    </row>
    <row r="1590" spans="1:2" x14ac:dyDescent="0.3">
      <c r="A1590" t="s">
        <v>39</v>
      </c>
      <c r="B1590" t="s">
        <v>41</v>
      </c>
    </row>
    <row r="1591" spans="1:2" x14ac:dyDescent="0.3">
      <c r="A1591" t="s">
        <v>39</v>
      </c>
      <c r="B1591" t="s">
        <v>47</v>
      </c>
    </row>
    <row r="1592" spans="1:2" x14ac:dyDescent="0.3">
      <c r="A1592" t="s">
        <v>46</v>
      </c>
      <c r="B1592" t="s">
        <v>45</v>
      </c>
    </row>
    <row r="1593" spans="1:2" x14ac:dyDescent="0.3">
      <c r="A1593" t="s">
        <v>46</v>
      </c>
      <c r="B1593" t="s">
        <v>47</v>
      </c>
    </row>
    <row r="1594" spans="1:2" x14ac:dyDescent="0.3">
      <c r="A1594" t="s">
        <v>46</v>
      </c>
      <c r="B1594" t="s">
        <v>41</v>
      </c>
    </row>
    <row r="1595" spans="1:2" x14ac:dyDescent="0.3">
      <c r="A1595" t="s">
        <v>44</v>
      </c>
      <c r="B1595" t="s">
        <v>47</v>
      </c>
    </row>
    <row r="1596" spans="1:2" x14ac:dyDescent="0.3">
      <c r="A1596" t="s">
        <v>46</v>
      </c>
      <c r="B1596" t="s">
        <v>43</v>
      </c>
    </row>
    <row r="1597" spans="1:2" x14ac:dyDescent="0.3">
      <c r="A1597" t="s">
        <v>46</v>
      </c>
      <c r="B1597" t="s">
        <v>48</v>
      </c>
    </row>
    <row r="1598" spans="1:2" x14ac:dyDescent="0.3">
      <c r="A1598" t="s">
        <v>51</v>
      </c>
      <c r="B1598" t="s">
        <v>41</v>
      </c>
    </row>
    <row r="1599" spans="1:2" x14ac:dyDescent="0.3">
      <c r="A1599" t="s">
        <v>44</v>
      </c>
      <c r="B1599" t="s">
        <v>41</v>
      </c>
    </row>
    <row r="1600" spans="1:2" x14ac:dyDescent="0.3">
      <c r="A1600" t="s">
        <v>39</v>
      </c>
      <c r="B1600" t="s">
        <v>53</v>
      </c>
    </row>
    <row r="1601" spans="1:2" x14ac:dyDescent="0.3">
      <c r="A1601" t="s">
        <v>39</v>
      </c>
      <c r="B1601" t="s">
        <v>53</v>
      </c>
    </row>
    <row r="1602" spans="1:2" x14ac:dyDescent="0.3">
      <c r="A1602" t="s">
        <v>39</v>
      </c>
      <c r="B1602" t="s">
        <v>41</v>
      </c>
    </row>
    <row r="1603" spans="1:2" x14ac:dyDescent="0.3">
      <c r="A1603" t="s">
        <v>44</v>
      </c>
      <c r="B1603" t="s">
        <v>43</v>
      </c>
    </row>
    <row r="1604" spans="1:2" x14ac:dyDescent="0.3">
      <c r="A1604" t="s">
        <v>39</v>
      </c>
      <c r="B1604" t="s">
        <v>48</v>
      </c>
    </row>
    <row r="1605" spans="1:2" x14ac:dyDescent="0.3">
      <c r="A1605" t="s">
        <v>46</v>
      </c>
      <c r="B1605" t="s">
        <v>53</v>
      </c>
    </row>
    <row r="1606" spans="1:2" x14ac:dyDescent="0.3">
      <c r="A1606" t="s">
        <v>46</v>
      </c>
      <c r="B1606" t="s">
        <v>45</v>
      </c>
    </row>
    <row r="1607" spans="1:2" x14ac:dyDescent="0.3">
      <c r="A1607" t="s">
        <v>39</v>
      </c>
      <c r="B1607" t="s">
        <v>41</v>
      </c>
    </row>
    <row r="1608" spans="1:2" x14ac:dyDescent="0.3">
      <c r="A1608" t="s">
        <v>46</v>
      </c>
      <c r="B1608" t="s">
        <v>41</v>
      </c>
    </row>
    <row r="1609" spans="1:2" x14ac:dyDescent="0.3">
      <c r="A1609" t="s">
        <v>46</v>
      </c>
      <c r="B1609" t="s">
        <v>41</v>
      </c>
    </row>
    <row r="1610" spans="1:2" x14ac:dyDescent="0.3">
      <c r="A1610" t="s">
        <v>39</v>
      </c>
      <c r="B1610" t="s">
        <v>41</v>
      </c>
    </row>
    <row r="1611" spans="1:2" x14ac:dyDescent="0.3">
      <c r="A1611" t="s">
        <v>39</v>
      </c>
      <c r="B1611" t="s">
        <v>41</v>
      </c>
    </row>
    <row r="1612" spans="1:2" x14ac:dyDescent="0.3">
      <c r="A1612" t="s">
        <v>39</v>
      </c>
      <c r="B1612" t="s">
        <v>41</v>
      </c>
    </row>
    <row r="1613" spans="1:2" x14ac:dyDescent="0.3">
      <c r="A1613" t="s">
        <v>46</v>
      </c>
      <c r="B1613" t="s">
        <v>41</v>
      </c>
    </row>
    <row r="1614" spans="1:2" x14ac:dyDescent="0.3">
      <c r="A1614" t="s">
        <v>39</v>
      </c>
      <c r="B1614" t="s">
        <v>47</v>
      </c>
    </row>
    <row r="1615" spans="1:2" x14ac:dyDescent="0.3">
      <c r="A1615" t="s">
        <v>51</v>
      </c>
      <c r="B1615" t="s">
        <v>45</v>
      </c>
    </row>
    <row r="1616" spans="1:2" x14ac:dyDescent="0.3">
      <c r="A1616" t="s">
        <v>44</v>
      </c>
      <c r="B1616" t="s">
        <v>47</v>
      </c>
    </row>
    <row r="1617" spans="1:2" x14ac:dyDescent="0.3">
      <c r="A1617" t="s">
        <v>46</v>
      </c>
      <c r="B1617" t="s">
        <v>47</v>
      </c>
    </row>
    <row r="1618" spans="1:2" x14ac:dyDescent="0.3">
      <c r="A1618" t="s">
        <v>51</v>
      </c>
      <c r="B1618" t="s">
        <v>48</v>
      </c>
    </row>
    <row r="1619" spans="1:2" x14ac:dyDescent="0.3">
      <c r="A1619" t="s">
        <v>46</v>
      </c>
      <c r="B1619" t="s">
        <v>41</v>
      </c>
    </row>
    <row r="1620" spans="1:2" x14ac:dyDescent="0.3">
      <c r="A1620" t="s">
        <v>44</v>
      </c>
      <c r="B1620" t="s">
        <v>52</v>
      </c>
    </row>
    <row r="1621" spans="1:2" x14ac:dyDescent="0.3">
      <c r="A1621" t="s">
        <v>46</v>
      </c>
      <c r="B1621" t="s">
        <v>41</v>
      </c>
    </row>
    <row r="1622" spans="1:2" x14ac:dyDescent="0.3">
      <c r="A1622" t="s">
        <v>51</v>
      </c>
      <c r="B1622" t="s">
        <v>47</v>
      </c>
    </row>
    <row r="1623" spans="1:2" x14ac:dyDescent="0.3">
      <c r="A1623" t="s">
        <v>46</v>
      </c>
      <c r="B1623" t="s">
        <v>48</v>
      </c>
    </row>
    <row r="1624" spans="1:2" x14ac:dyDescent="0.3">
      <c r="A1624" t="s">
        <v>44</v>
      </c>
      <c r="B1624" t="s">
        <v>41</v>
      </c>
    </row>
    <row r="1625" spans="1:2" x14ac:dyDescent="0.3">
      <c r="A1625" t="s">
        <v>44</v>
      </c>
      <c r="B1625" t="s">
        <v>41</v>
      </c>
    </row>
    <row r="1626" spans="1:2" x14ac:dyDescent="0.3">
      <c r="A1626" t="s">
        <v>44</v>
      </c>
      <c r="B1626" t="s">
        <v>41</v>
      </c>
    </row>
    <row r="1627" spans="1:2" x14ac:dyDescent="0.3">
      <c r="A1627" t="s">
        <v>51</v>
      </c>
      <c r="B1627" t="s">
        <v>43</v>
      </c>
    </row>
    <row r="1628" spans="1:2" x14ac:dyDescent="0.3">
      <c r="A1628" t="s">
        <v>44</v>
      </c>
      <c r="B1628" t="s">
        <v>41</v>
      </c>
    </row>
    <row r="1629" spans="1:2" x14ac:dyDescent="0.3">
      <c r="A1629" t="s">
        <v>44</v>
      </c>
      <c r="B1629" t="s">
        <v>52</v>
      </c>
    </row>
    <row r="1630" spans="1:2" x14ac:dyDescent="0.3">
      <c r="A1630" t="s">
        <v>46</v>
      </c>
      <c r="B1630" t="s">
        <v>41</v>
      </c>
    </row>
    <row r="1631" spans="1:2" x14ac:dyDescent="0.3">
      <c r="A1631" t="s">
        <v>46</v>
      </c>
      <c r="B1631" t="s">
        <v>47</v>
      </c>
    </row>
    <row r="1632" spans="1:2" x14ac:dyDescent="0.3">
      <c r="A1632" t="s">
        <v>46</v>
      </c>
      <c r="B1632" t="s">
        <v>41</v>
      </c>
    </row>
    <row r="1633" spans="1:2" x14ac:dyDescent="0.3">
      <c r="A1633" t="s">
        <v>46</v>
      </c>
      <c r="B1633" t="s">
        <v>41</v>
      </c>
    </row>
    <row r="1634" spans="1:2" x14ac:dyDescent="0.3">
      <c r="A1634" t="s">
        <v>39</v>
      </c>
      <c r="B1634" t="s">
        <v>41</v>
      </c>
    </row>
    <row r="1635" spans="1:2" x14ac:dyDescent="0.3">
      <c r="A1635" t="s">
        <v>46</v>
      </c>
      <c r="B1635" t="s">
        <v>53</v>
      </c>
    </row>
    <row r="1636" spans="1:2" x14ac:dyDescent="0.3">
      <c r="A1636" t="s">
        <v>39</v>
      </c>
      <c r="B1636" t="s">
        <v>53</v>
      </c>
    </row>
    <row r="1637" spans="1:2" x14ac:dyDescent="0.3">
      <c r="A1637" t="s">
        <v>44</v>
      </c>
      <c r="B1637" t="s">
        <v>47</v>
      </c>
    </row>
    <row r="1638" spans="1:2" x14ac:dyDescent="0.3">
      <c r="A1638" t="s">
        <v>46</v>
      </c>
      <c r="B1638" t="s">
        <v>45</v>
      </c>
    </row>
    <row r="1639" spans="1:2" x14ac:dyDescent="0.3">
      <c r="A1639" t="s">
        <v>44</v>
      </c>
      <c r="B1639" t="s">
        <v>41</v>
      </c>
    </row>
    <row r="1640" spans="1:2" x14ac:dyDescent="0.3">
      <c r="A1640" t="s">
        <v>39</v>
      </c>
      <c r="B1640" t="s">
        <v>48</v>
      </c>
    </row>
    <row r="1641" spans="1:2" x14ac:dyDescent="0.3">
      <c r="A1641" t="s">
        <v>39</v>
      </c>
      <c r="B1641" t="s">
        <v>41</v>
      </c>
    </row>
    <row r="1642" spans="1:2" x14ac:dyDescent="0.3">
      <c r="A1642" t="s">
        <v>39</v>
      </c>
      <c r="B1642" t="s">
        <v>41</v>
      </c>
    </row>
    <row r="1643" spans="1:2" x14ac:dyDescent="0.3">
      <c r="A1643" t="s">
        <v>39</v>
      </c>
      <c r="B1643" t="s">
        <v>47</v>
      </c>
    </row>
    <row r="1644" spans="1:2" x14ac:dyDescent="0.3">
      <c r="A1644" t="s">
        <v>46</v>
      </c>
      <c r="B1644" t="s">
        <v>47</v>
      </c>
    </row>
    <row r="1645" spans="1:2" x14ac:dyDescent="0.3">
      <c r="A1645" t="s">
        <v>44</v>
      </c>
      <c r="B1645" t="s">
        <v>41</v>
      </c>
    </row>
    <row r="1646" spans="1:2" x14ac:dyDescent="0.3">
      <c r="A1646" t="s">
        <v>44</v>
      </c>
      <c r="B1646" t="s">
        <v>43</v>
      </c>
    </row>
    <row r="1647" spans="1:2" x14ac:dyDescent="0.3">
      <c r="A1647" t="s">
        <v>46</v>
      </c>
      <c r="B1647" t="s">
        <v>53</v>
      </c>
    </row>
    <row r="1648" spans="1:2" x14ac:dyDescent="0.3">
      <c r="A1648" t="s">
        <v>46</v>
      </c>
      <c r="B1648" t="s">
        <v>48</v>
      </c>
    </row>
    <row r="1649" spans="1:2" x14ac:dyDescent="0.3">
      <c r="A1649" t="s">
        <v>46</v>
      </c>
      <c r="B1649" t="s">
        <v>48</v>
      </c>
    </row>
    <row r="1650" spans="1:2" x14ac:dyDescent="0.3">
      <c r="A1650" t="s">
        <v>46</v>
      </c>
      <c r="B1650" t="s">
        <v>47</v>
      </c>
    </row>
    <row r="1651" spans="1:2" x14ac:dyDescent="0.3">
      <c r="A1651" t="s">
        <v>46</v>
      </c>
      <c r="B1651" t="s">
        <v>41</v>
      </c>
    </row>
    <row r="1652" spans="1:2" x14ac:dyDescent="0.3">
      <c r="A1652" t="s">
        <v>51</v>
      </c>
      <c r="B1652" t="s">
        <v>48</v>
      </c>
    </row>
    <row r="1653" spans="1:2" x14ac:dyDescent="0.3">
      <c r="A1653" t="s">
        <v>51</v>
      </c>
      <c r="B1653" t="s">
        <v>41</v>
      </c>
    </row>
    <row r="1654" spans="1:2" x14ac:dyDescent="0.3">
      <c r="A1654" t="s">
        <v>51</v>
      </c>
      <c r="B1654" t="s">
        <v>41</v>
      </c>
    </row>
    <row r="1655" spans="1:2" x14ac:dyDescent="0.3">
      <c r="A1655" t="s">
        <v>39</v>
      </c>
      <c r="B1655" t="s">
        <v>53</v>
      </c>
    </row>
    <row r="1656" spans="1:2" x14ac:dyDescent="0.3">
      <c r="A1656" t="s">
        <v>44</v>
      </c>
      <c r="B1656" t="s">
        <v>47</v>
      </c>
    </row>
    <row r="1657" spans="1:2" x14ac:dyDescent="0.3">
      <c r="A1657" t="s">
        <v>44</v>
      </c>
      <c r="B1657" t="s">
        <v>47</v>
      </c>
    </row>
    <row r="1658" spans="1:2" x14ac:dyDescent="0.3">
      <c r="A1658" t="s">
        <v>51</v>
      </c>
      <c r="B1658" t="s">
        <v>52</v>
      </c>
    </row>
    <row r="1659" spans="1:2" x14ac:dyDescent="0.3">
      <c r="A1659" t="s">
        <v>46</v>
      </c>
      <c r="B1659" t="s">
        <v>48</v>
      </c>
    </row>
    <row r="1660" spans="1:2" x14ac:dyDescent="0.3">
      <c r="A1660" t="s">
        <v>44</v>
      </c>
      <c r="B1660" t="s">
        <v>47</v>
      </c>
    </row>
    <row r="1661" spans="1:2" x14ac:dyDescent="0.3">
      <c r="A1661" t="s">
        <v>51</v>
      </c>
      <c r="B1661" t="s">
        <v>47</v>
      </c>
    </row>
    <row r="1662" spans="1:2" x14ac:dyDescent="0.3">
      <c r="A1662" t="s">
        <v>39</v>
      </c>
      <c r="B1662" t="s">
        <v>41</v>
      </c>
    </row>
    <row r="1663" spans="1:2" x14ac:dyDescent="0.3">
      <c r="A1663" t="s">
        <v>46</v>
      </c>
      <c r="B1663" t="s">
        <v>41</v>
      </c>
    </row>
    <row r="1664" spans="1:2" x14ac:dyDescent="0.3">
      <c r="A1664" t="s">
        <v>46</v>
      </c>
      <c r="B1664" t="s">
        <v>47</v>
      </c>
    </row>
    <row r="1665" spans="1:2" x14ac:dyDescent="0.3">
      <c r="A1665" t="s">
        <v>46</v>
      </c>
      <c r="B1665" t="s">
        <v>41</v>
      </c>
    </row>
    <row r="1666" spans="1:2" x14ac:dyDescent="0.3">
      <c r="A1666" t="s">
        <v>46</v>
      </c>
      <c r="B1666" t="s">
        <v>41</v>
      </c>
    </row>
    <row r="1667" spans="1:2" x14ac:dyDescent="0.3">
      <c r="A1667" t="s">
        <v>44</v>
      </c>
      <c r="B1667" t="s">
        <v>41</v>
      </c>
    </row>
    <row r="1668" spans="1:2" x14ac:dyDescent="0.3">
      <c r="A1668" t="s">
        <v>44</v>
      </c>
      <c r="B1668" t="s">
        <v>53</v>
      </c>
    </row>
    <row r="1669" spans="1:2" x14ac:dyDescent="0.3">
      <c r="A1669" t="s">
        <v>51</v>
      </c>
      <c r="B1669" t="s">
        <v>41</v>
      </c>
    </row>
    <row r="1670" spans="1:2" x14ac:dyDescent="0.3">
      <c r="A1670" t="s">
        <v>46</v>
      </c>
      <c r="B1670" t="s">
        <v>47</v>
      </c>
    </row>
    <row r="1671" spans="1:2" x14ac:dyDescent="0.3">
      <c r="A1671" t="s">
        <v>46</v>
      </c>
      <c r="B1671" t="s">
        <v>41</v>
      </c>
    </row>
    <row r="1672" spans="1:2" x14ac:dyDescent="0.3">
      <c r="A1672" t="s">
        <v>44</v>
      </c>
      <c r="B1672" t="s">
        <v>53</v>
      </c>
    </row>
    <row r="1673" spans="1:2" x14ac:dyDescent="0.3">
      <c r="A1673" t="s">
        <v>46</v>
      </c>
      <c r="B1673" t="s">
        <v>41</v>
      </c>
    </row>
    <row r="1674" spans="1:2" x14ac:dyDescent="0.3">
      <c r="A1674" t="s">
        <v>46</v>
      </c>
      <c r="B1674" t="s">
        <v>47</v>
      </c>
    </row>
    <row r="1675" spans="1:2" x14ac:dyDescent="0.3">
      <c r="A1675" t="s">
        <v>46</v>
      </c>
      <c r="B1675" t="s">
        <v>47</v>
      </c>
    </row>
    <row r="1676" spans="1:2" x14ac:dyDescent="0.3">
      <c r="A1676" t="s">
        <v>46</v>
      </c>
      <c r="B1676" t="s">
        <v>52</v>
      </c>
    </row>
    <row r="1677" spans="1:2" x14ac:dyDescent="0.3">
      <c r="A1677" t="s">
        <v>46</v>
      </c>
      <c r="B1677" t="s">
        <v>48</v>
      </c>
    </row>
    <row r="1678" spans="1:2" x14ac:dyDescent="0.3">
      <c r="A1678" t="s">
        <v>46</v>
      </c>
      <c r="B1678" t="s">
        <v>43</v>
      </c>
    </row>
    <row r="1679" spans="1:2" x14ac:dyDescent="0.3">
      <c r="A1679" t="s">
        <v>46</v>
      </c>
      <c r="B1679" t="s">
        <v>41</v>
      </c>
    </row>
    <row r="1680" spans="1:2" x14ac:dyDescent="0.3">
      <c r="A1680" t="s">
        <v>46</v>
      </c>
      <c r="B1680" t="s">
        <v>41</v>
      </c>
    </row>
    <row r="1681" spans="1:2" x14ac:dyDescent="0.3">
      <c r="A1681" t="s">
        <v>46</v>
      </c>
      <c r="B1681" t="s">
        <v>41</v>
      </c>
    </row>
    <row r="1682" spans="1:2" x14ac:dyDescent="0.3">
      <c r="A1682" t="s">
        <v>46</v>
      </c>
      <c r="B1682" t="s">
        <v>48</v>
      </c>
    </row>
    <row r="1683" spans="1:2" x14ac:dyDescent="0.3">
      <c r="A1683" t="s">
        <v>46</v>
      </c>
      <c r="B1683" t="s">
        <v>47</v>
      </c>
    </row>
    <row r="1684" spans="1:2" x14ac:dyDescent="0.3">
      <c r="A1684" t="s">
        <v>46</v>
      </c>
      <c r="B1684" t="s">
        <v>41</v>
      </c>
    </row>
    <row r="1685" spans="1:2" x14ac:dyDescent="0.3">
      <c r="A1685" t="s">
        <v>46</v>
      </c>
      <c r="B1685" t="s">
        <v>41</v>
      </c>
    </row>
    <row r="1686" spans="1:2" x14ac:dyDescent="0.3">
      <c r="A1686" t="s">
        <v>39</v>
      </c>
      <c r="B1686" t="s">
        <v>47</v>
      </c>
    </row>
    <row r="1687" spans="1:2" x14ac:dyDescent="0.3">
      <c r="A1687" t="s">
        <v>39</v>
      </c>
      <c r="B1687" t="s">
        <v>52</v>
      </c>
    </row>
    <row r="1688" spans="1:2" x14ac:dyDescent="0.3">
      <c r="A1688" t="s">
        <v>46</v>
      </c>
      <c r="B1688" t="s">
        <v>52</v>
      </c>
    </row>
    <row r="1689" spans="1:2" x14ac:dyDescent="0.3">
      <c r="A1689" t="s">
        <v>39</v>
      </c>
      <c r="B1689" t="s">
        <v>53</v>
      </c>
    </row>
    <row r="1690" spans="1:2" x14ac:dyDescent="0.3">
      <c r="A1690" t="s">
        <v>39</v>
      </c>
      <c r="B1690" t="s">
        <v>48</v>
      </c>
    </row>
    <row r="1691" spans="1:2" x14ac:dyDescent="0.3">
      <c r="A1691" t="s">
        <v>44</v>
      </c>
      <c r="B1691" t="s">
        <v>41</v>
      </c>
    </row>
    <row r="1692" spans="1:2" x14ac:dyDescent="0.3">
      <c r="A1692" t="s">
        <v>39</v>
      </c>
      <c r="B1692" t="s">
        <v>41</v>
      </c>
    </row>
    <row r="1693" spans="1:2" x14ac:dyDescent="0.3">
      <c r="A1693" t="s">
        <v>39</v>
      </c>
      <c r="B1693" t="s">
        <v>47</v>
      </c>
    </row>
    <row r="1694" spans="1:2" x14ac:dyDescent="0.3">
      <c r="A1694" t="s">
        <v>59</v>
      </c>
      <c r="B1694" t="s">
        <v>41</v>
      </c>
    </row>
    <row r="1695" spans="1:2" x14ac:dyDescent="0.3">
      <c r="A1695" t="s">
        <v>46</v>
      </c>
      <c r="B1695" t="s">
        <v>41</v>
      </c>
    </row>
    <row r="1696" spans="1:2" x14ac:dyDescent="0.3">
      <c r="A1696" t="s">
        <v>46</v>
      </c>
      <c r="B1696" t="s">
        <v>47</v>
      </c>
    </row>
    <row r="1697" spans="1:2" x14ac:dyDescent="0.3">
      <c r="A1697" t="s">
        <v>46</v>
      </c>
      <c r="B1697" t="s">
        <v>53</v>
      </c>
    </row>
    <row r="1698" spans="1:2" x14ac:dyDescent="0.3">
      <c r="A1698" t="s">
        <v>46</v>
      </c>
      <c r="B1698" t="s">
        <v>48</v>
      </c>
    </row>
    <row r="1699" spans="1:2" x14ac:dyDescent="0.3">
      <c r="A1699" t="s">
        <v>46</v>
      </c>
      <c r="B1699" t="s">
        <v>41</v>
      </c>
    </row>
    <row r="1700" spans="1:2" x14ac:dyDescent="0.3">
      <c r="A1700" t="s">
        <v>46</v>
      </c>
      <c r="B1700" t="s">
        <v>53</v>
      </c>
    </row>
    <row r="1701" spans="1:2" x14ac:dyDescent="0.3">
      <c r="A1701" t="s">
        <v>39</v>
      </c>
      <c r="B1701" t="s">
        <v>47</v>
      </c>
    </row>
    <row r="1702" spans="1:2" x14ac:dyDescent="0.3">
      <c r="A1702" t="s">
        <v>44</v>
      </c>
      <c r="B1702" t="s">
        <v>41</v>
      </c>
    </row>
    <row r="1703" spans="1:2" x14ac:dyDescent="0.3">
      <c r="A1703" t="s">
        <v>39</v>
      </c>
      <c r="B1703" t="s">
        <v>41</v>
      </c>
    </row>
    <row r="1704" spans="1:2" x14ac:dyDescent="0.3">
      <c r="A1704" t="s">
        <v>46</v>
      </c>
      <c r="B1704" t="s">
        <v>47</v>
      </c>
    </row>
    <row r="1705" spans="1:2" x14ac:dyDescent="0.3">
      <c r="A1705" t="s">
        <v>44</v>
      </c>
      <c r="B1705" t="s">
        <v>48</v>
      </c>
    </row>
    <row r="1706" spans="1:2" x14ac:dyDescent="0.3">
      <c r="A1706" t="s">
        <v>46</v>
      </c>
      <c r="B1706" t="s">
        <v>48</v>
      </c>
    </row>
    <row r="1707" spans="1:2" x14ac:dyDescent="0.3">
      <c r="A1707" t="s">
        <v>46</v>
      </c>
      <c r="B1707" t="s">
        <v>45</v>
      </c>
    </row>
    <row r="1708" spans="1:2" x14ac:dyDescent="0.3">
      <c r="A1708" t="s">
        <v>44</v>
      </c>
      <c r="B1708" t="s">
        <v>53</v>
      </c>
    </row>
    <row r="1709" spans="1:2" x14ac:dyDescent="0.3">
      <c r="A1709" t="s">
        <v>46</v>
      </c>
      <c r="B1709" t="s">
        <v>41</v>
      </c>
    </row>
    <row r="1710" spans="1:2" x14ac:dyDescent="0.3">
      <c r="A1710" t="s">
        <v>44</v>
      </c>
      <c r="B1710" t="s">
        <v>41</v>
      </c>
    </row>
    <row r="1711" spans="1:2" x14ac:dyDescent="0.3">
      <c r="A1711" t="s">
        <v>39</v>
      </c>
      <c r="B1711" t="s">
        <v>41</v>
      </c>
    </row>
    <row r="1712" spans="1:2" x14ac:dyDescent="0.3">
      <c r="A1712" t="s">
        <v>46</v>
      </c>
      <c r="B1712" t="s">
        <v>48</v>
      </c>
    </row>
    <row r="1713" spans="1:2" x14ac:dyDescent="0.3">
      <c r="A1713" t="s">
        <v>46</v>
      </c>
      <c r="B1713" t="s">
        <v>41</v>
      </c>
    </row>
    <row r="1714" spans="1:2" x14ac:dyDescent="0.3">
      <c r="A1714" t="s">
        <v>39</v>
      </c>
      <c r="B1714" t="s">
        <v>41</v>
      </c>
    </row>
    <row r="1715" spans="1:2" x14ac:dyDescent="0.3">
      <c r="A1715" t="s">
        <v>39</v>
      </c>
      <c r="B1715" t="s">
        <v>47</v>
      </c>
    </row>
    <row r="1716" spans="1:2" x14ac:dyDescent="0.3">
      <c r="A1716" t="s">
        <v>46</v>
      </c>
      <c r="B1716" t="s">
        <v>41</v>
      </c>
    </row>
    <row r="1717" spans="1:2" x14ac:dyDescent="0.3">
      <c r="A1717" t="s">
        <v>46</v>
      </c>
      <c r="B1717" t="s">
        <v>47</v>
      </c>
    </row>
    <row r="1718" spans="1:2" x14ac:dyDescent="0.3">
      <c r="A1718" t="s">
        <v>51</v>
      </c>
      <c r="B1718" t="s">
        <v>43</v>
      </c>
    </row>
    <row r="1719" spans="1:2" x14ac:dyDescent="0.3">
      <c r="A1719" t="s">
        <v>39</v>
      </c>
      <c r="B1719" t="s">
        <v>48</v>
      </c>
    </row>
    <row r="1720" spans="1:2" x14ac:dyDescent="0.3">
      <c r="A1720" t="s">
        <v>46</v>
      </c>
      <c r="B1720" t="s">
        <v>52</v>
      </c>
    </row>
    <row r="1721" spans="1:2" x14ac:dyDescent="0.3">
      <c r="A1721" t="s">
        <v>39</v>
      </c>
      <c r="B1721" t="s">
        <v>41</v>
      </c>
    </row>
    <row r="1722" spans="1:2" x14ac:dyDescent="0.3">
      <c r="A1722" t="s">
        <v>46</v>
      </c>
      <c r="B1722" t="s">
        <v>52</v>
      </c>
    </row>
    <row r="1723" spans="1:2" x14ac:dyDescent="0.3">
      <c r="A1723" t="s">
        <v>46</v>
      </c>
      <c r="B1723" t="s">
        <v>48</v>
      </c>
    </row>
    <row r="1724" spans="1:2" x14ac:dyDescent="0.3">
      <c r="A1724" t="s">
        <v>44</v>
      </c>
      <c r="B1724" t="s">
        <v>41</v>
      </c>
    </row>
    <row r="1725" spans="1:2" x14ac:dyDescent="0.3">
      <c r="A1725" t="s">
        <v>39</v>
      </c>
      <c r="B1725" t="s">
        <v>41</v>
      </c>
    </row>
    <row r="1726" spans="1:2" x14ac:dyDescent="0.3">
      <c r="A1726" t="s">
        <v>39</v>
      </c>
      <c r="B1726" t="s">
        <v>41</v>
      </c>
    </row>
    <row r="1727" spans="1:2" x14ac:dyDescent="0.3">
      <c r="A1727" t="s">
        <v>44</v>
      </c>
      <c r="B1727" t="s">
        <v>41</v>
      </c>
    </row>
    <row r="1728" spans="1:2" x14ac:dyDescent="0.3">
      <c r="A1728" t="s">
        <v>44</v>
      </c>
      <c r="B1728" t="s">
        <v>45</v>
      </c>
    </row>
    <row r="1729" spans="1:2" x14ac:dyDescent="0.3">
      <c r="A1729" t="s">
        <v>46</v>
      </c>
      <c r="B1729" t="s">
        <v>47</v>
      </c>
    </row>
    <row r="1730" spans="1:2" x14ac:dyDescent="0.3">
      <c r="A1730" t="s">
        <v>44</v>
      </c>
      <c r="B1730" t="s">
        <v>47</v>
      </c>
    </row>
    <row r="1731" spans="1:2" x14ac:dyDescent="0.3">
      <c r="A1731" t="s">
        <v>46</v>
      </c>
      <c r="B1731" t="s">
        <v>45</v>
      </c>
    </row>
    <row r="1732" spans="1:2" x14ac:dyDescent="0.3">
      <c r="A1732" t="s">
        <v>39</v>
      </c>
      <c r="B1732" t="s">
        <v>43</v>
      </c>
    </row>
    <row r="1733" spans="1:2" x14ac:dyDescent="0.3">
      <c r="A1733" t="s">
        <v>44</v>
      </c>
      <c r="B1733" t="s">
        <v>41</v>
      </c>
    </row>
    <row r="1734" spans="1:2" x14ac:dyDescent="0.3">
      <c r="A1734" t="s">
        <v>39</v>
      </c>
      <c r="B1734" t="s">
        <v>41</v>
      </c>
    </row>
    <row r="1735" spans="1:2" x14ac:dyDescent="0.3">
      <c r="A1735" t="s">
        <v>39</v>
      </c>
      <c r="B1735" t="s">
        <v>41</v>
      </c>
    </row>
    <row r="1736" spans="1:2" x14ac:dyDescent="0.3">
      <c r="A1736" t="s">
        <v>46</v>
      </c>
      <c r="B1736" t="s">
        <v>52</v>
      </c>
    </row>
    <row r="1737" spans="1:2" x14ac:dyDescent="0.3">
      <c r="A1737" t="s">
        <v>46</v>
      </c>
      <c r="B1737" t="s">
        <v>47</v>
      </c>
    </row>
    <row r="1738" spans="1:2" x14ac:dyDescent="0.3">
      <c r="A1738" t="s">
        <v>44</v>
      </c>
      <c r="B1738" t="s">
        <v>43</v>
      </c>
    </row>
    <row r="1739" spans="1:2" x14ac:dyDescent="0.3">
      <c r="A1739" t="s">
        <v>44</v>
      </c>
      <c r="B1739" t="s">
        <v>41</v>
      </c>
    </row>
    <row r="1740" spans="1:2" x14ac:dyDescent="0.3">
      <c r="A1740" t="s">
        <v>46</v>
      </c>
      <c r="B1740" t="s">
        <v>41</v>
      </c>
    </row>
    <row r="1741" spans="1:2" x14ac:dyDescent="0.3">
      <c r="A1741" t="s">
        <v>46</v>
      </c>
      <c r="B1741" t="s">
        <v>53</v>
      </c>
    </row>
    <row r="1742" spans="1:2" x14ac:dyDescent="0.3">
      <c r="A1742" t="s">
        <v>46</v>
      </c>
      <c r="B1742" t="s">
        <v>41</v>
      </c>
    </row>
    <row r="1743" spans="1:2" x14ac:dyDescent="0.3">
      <c r="A1743" t="s">
        <v>46</v>
      </c>
      <c r="B1743" t="s">
        <v>41</v>
      </c>
    </row>
    <row r="1744" spans="1:2" x14ac:dyDescent="0.3">
      <c r="A1744" t="s">
        <v>46</v>
      </c>
      <c r="B1744" t="s">
        <v>41</v>
      </c>
    </row>
    <row r="1745" spans="1:2" x14ac:dyDescent="0.3">
      <c r="A1745" t="s">
        <v>46</v>
      </c>
      <c r="B1745" t="s">
        <v>41</v>
      </c>
    </row>
    <row r="1746" spans="1:2" x14ac:dyDescent="0.3">
      <c r="A1746" t="s">
        <v>44</v>
      </c>
      <c r="B1746" t="s">
        <v>41</v>
      </c>
    </row>
    <row r="1747" spans="1:2" x14ac:dyDescent="0.3">
      <c r="A1747" t="s">
        <v>46</v>
      </c>
      <c r="B1747" t="s">
        <v>41</v>
      </c>
    </row>
    <row r="1748" spans="1:2" x14ac:dyDescent="0.3">
      <c r="A1748" t="s">
        <v>44</v>
      </c>
      <c r="B1748" t="s">
        <v>41</v>
      </c>
    </row>
    <row r="1749" spans="1:2" x14ac:dyDescent="0.3">
      <c r="A1749" t="s">
        <v>44</v>
      </c>
      <c r="B1749" t="s">
        <v>41</v>
      </c>
    </row>
    <row r="1750" spans="1:2" x14ac:dyDescent="0.3">
      <c r="A1750" t="s">
        <v>46</v>
      </c>
      <c r="B1750" t="s">
        <v>41</v>
      </c>
    </row>
    <row r="1751" spans="1:2" x14ac:dyDescent="0.3">
      <c r="A1751" t="s">
        <v>46</v>
      </c>
      <c r="B1751" t="s">
        <v>48</v>
      </c>
    </row>
    <row r="1752" spans="1:2" x14ac:dyDescent="0.3">
      <c r="A1752" t="s">
        <v>46</v>
      </c>
      <c r="B1752" t="s">
        <v>48</v>
      </c>
    </row>
    <row r="1753" spans="1:2" x14ac:dyDescent="0.3">
      <c r="A1753" t="s">
        <v>39</v>
      </c>
      <c r="B1753" t="s">
        <v>47</v>
      </c>
    </row>
    <row r="1754" spans="1:2" x14ac:dyDescent="0.3">
      <c r="A1754" t="s">
        <v>39</v>
      </c>
      <c r="B1754" t="s">
        <v>41</v>
      </c>
    </row>
    <row r="1755" spans="1:2" x14ac:dyDescent="0.3">
      <c r="A1755" t="s">
        <v>44</v>
      </c>
      <c r="B1755" t="s">
        <v>41</v>
      </c>
    </row>
    <row r="1756" spans="1:2" x14ac:dyDescent="0.3">
      <c r="A1756" t="s">
        <v>46</v>
      </c>
      <c r="B1756" t="s">
        <v>41</v>
      </c>
    </row>
    <row r="1757" spans="1:2" x14ac:dyDescent="0.3">
      <c r="A1757" t="s">
        <v>46</v>
      </c>
      <c r="B1757" t="s">
        <v>43</v>
      </c>
    </row>
    <row r="1758" spans="1:2" x14ac:dyDescent="0.3">
      <c r="A1758" t="s">
        <v>44</v>
      </c>
      <c r="B1758" t="s">
        <v>41</v>
      </c>
    </row>
    <row r="1759" spans="1:2" x14ac:dyDescent="0.3">
      <c r="A1759" t="s">
        <v>39</v>
      </c>
      <c r="B1759" t="s">
        <v>48</v>
      </c>
    </row>
    <row r="1760" spans="1:2" x14ac:dyDescent="0.3">
      <c r="A1760" t="s">
        <v>39</v>
      </c>
      <c r="B1760" t="s">
        <v>41</v>
      </c>
    </row>
    <row r="1761" spans="1:2" x14ac:dyDescent="0.3">
      <c r="A1761" t="s">
        <v>51</v>
      </c>
      <c r="B1761" t="s">
        <v>41</v>
      </c>
    </row>
    <row r="1762" spans="1:2" x14ac:dyDescent="0.3">
      <c r="A1762" t="s">
        <v>39</v>
      </c>
      <c r="B1762" t="s">
        <v>41</v>
      </c>
    </row>
    <row r="1763" spans="1:2" x14ac:dyDescent="0.3">
      <c r="A1763" t="s">
        <v>44</v>
      </c>
      <c r="B1763" t="s">
        <v>48</v>
      </c>
    </row>
    <row r="1764" spans="1:2" x14ac:dyDescent="0.3">
      <c r="A1764" t="s">
        <v>46</v>
      </c>
      <c r="B1764" t="s">
        <v>53</v>
      </c>
    </row>
    <row r="1765" spans="1:2" x14ac:dyDescent="0.3">
      <c r="A1765" t="s">
        <v>51</v>
      </c>
      <c r="B1765" t="s">
        <v>47</v>
      </c>
    </row>
    <row r="1766" spans="1:2" x14ac:dyDescent="0.3">
      <c r="A1766" t="s">
        <v>39</v>
      </c>
      <c r="B1766" t="s">
        <v>41</v>
      </c>
    </row>
    <row r="1767" spans="1:2" x14ac:dyDescent="0.3">
      <c r="A1767" t="s">
        <v>39</v>
      </c>
      <c r="B1767" t="s">
        <v>45</v>
      </c>
    </row>
    <row r="1768" spans="1:2" x14ac:dyDescent="0.3">
      <c r="A1768" t="s">
        <v>46</v>
      </c>
      <c r="B1768" t="s">
        <v>41</v>
      </c>
    </row>
    <row r="1769" spans="1:2" x14ac:dyDescent="0.3">
      <c r="A1769" t="s">
        <v>46</v>
      </c>
      <c r="B1769" t="s">
        <v>41</v>
      </c>
    </row>
    <row r="1770" spans="1:2" x14ac:dyDescent="0.3">
      <c r="A1770" t="s">
        <v>51</v>
      </c>
      <c r="B1770" t="s">
        <v>41</v>
      </c>
    </row>
    <row r="1771" spans="1:2" x14ac:dyDescent="0.3">
      <c r="A1771" t="s">
        <v>39</v>
      </c>
      <c r="B1771" t="s">
        <v>41</v>
      </c>
    </row>
    <row r="1772" spans="1:2" x14ac:dyDescent="0.3">
      <c r="A1772" t="s">
        <v>51</v>
      </c>
      <c r="B1772" t="s">
        <v>48</v>
      </c>
    </row>
    <row r="1773" spans="1:2" x14ac:dyDescent="0.3">
      <c r="A1773" t="s">
        <v>46</v>
      </c>
      <c r="B1773" t="s">
        <v>45</v>
      </c>
    </row>
    <row r="1774" spans="1:2" x14ac:dyDescent="0.3">
      <c r="A1774" t="s">
        <v>39</v>
      </c>
      <c r="B1774" t="s">
        <v>41</v>
      </c>
    </row>
    <row r="1775" spans="1:2" x14ac:dyDescent="0.3">
      <c r="A1775" t="s">
        <v>46</v>
      </c>
      <c r="B1775" t="s">
        <v>45</v>
      </c>
    </row>
    <row r="1776" spans="1:2" x14ac:dyDescent="0.3">
      <c r="A1776" t="s">
        <v>46</v>
      </c>
      <c r="B1776" t="s">
        <v>52</v>
      </c>
    </row>
    <row r="1777" spans="1:2" x14ac:dyDescent="0.3">
      <c r="A1777" t="s">
        <v>46</v>
      </c>
      <c r="B1777" t="s">
        <v>41</v>
      </c>
    </row>
    <row r="1778" spans="1:2" x14ac:dyDescent="0.3">
      <c r="A1778" t="s">
        <v>51</v>
      </c>
      <c r="B1778" t="s">
        <v>41</v>
      </c>
    </row>
    <row r="1779" spans="1:2" x14ac:dyDescent="0.3">
      <c r="A1779" t="s">
        <v>51</v>
      </c>
      <c r="B1779" t="s">
        <v>41</v>
      </c>
    </row>
    <row r="1780" spans="1:2" x14ac:dyDescent="0.3">
      <c r="A1780" t="s">
        <v>46</v>
      </c>
      <c r="B1780" t="s">
        <v>47</v>
      </c>
    </row>
    <row r="1781" spans="1:2" x14ac:dyDescent="0.3">
      <c r="A1781" t="s">
        <v>46</v>
      </c>
      <c r="B1781" t="s">
        <v>47</v>
      </c>
    </row>
    <row r="1782" spans="1:2" x14ac:dyDescent="0.3">
      <c r="A1782" t="s">
        <v>44</v>
      </c>
      <c r="B1782" t="s">
        <v>47</v>
      </c>
    </row>
    <row r="1783" spans="1:2" x14ac:dyDescent="0.3">
      <c r="A1783" t="s">
        <v>46</v>
      </c>
      <c r="B1783" t="s">
        <v>53</v>
      </c>
    </row>
    <row r="1784" spans="1:2" x14ac:dyDescent="0.3">
      <c r="A1784" t="s">
        <v>39</v>
      </c>
      <c r="B1784" t="s">
        <v>47</v>
      </c>
    </row>
    <row r="1785" spans="1:2" x14ac:dyDescent="0.3">
      <c r="A1785" t="s">
        <v>46</v>
      </c>
      <c r="B1785" t="s">
        <v>41</v>
      </c>
    </row>
    <row r="1786" spans="1:2" x14ac:dyDescent="0.3">
      <c r="A1786" t="s">
        <v>39</v>
      </c>
      <c r="B1786" t="s">
        <v>52</v>
      </c>
    </row>
    <row r="1787" spans="1:2" x14ac:dyDescent="0.3">
      <c r="A1787" t="s">
        <v>46</v>
      </c>
      <c r="B1787" t="s">
        <v>41</v>
      </c>
    </row>
    <row r="1788" spans="1:2" x14ac:dyDescent="0.3">
      <c r="A1788" t="s">
        <v>39</v>
      </c>
      <c r="B1788" t="s">
        <v>41</v>
      </c>
    </row>
    <row r="1789" spans="1:2" x14ac:dyDescent="0.3">
      <c r="A1789" t="s">
        <v>46</v>
      </c>
      <c r="B1789" t="s">
        <v>48</v>
      </c>
    </row>
    <row r="1790" spans="1:2" x14ac:dyDescent="0.3">
      <c r="A1790" t="s">
        <v>39</v>
      </c>
      <c r="B1790" t="s">
        <v>48</v>
      </c>
    </row>
    <row r="1791" spans="1:2" x14ac:dyDescent="0.3">
      <c r="A1791" t="s">
        <v>44</v>
      </c>
      <c r="B1791" t="s">
        <v>41</v>
      </c>
    </row>
    <row r="1792" spans="1:2" x14ac:dyDescent="0.3">
      <c r="A1792" t="s">
        <v>39</v>
      </c>
      <c r="B1792" t="s">
        <v>41</v>
      </c>
    </row>
    <row r="1793" spans="1:2" x14ac:dyDescent="0.3">
      <c r="A1793" t="s">
        <v>39</v>
      </c>
      <c r="B1793" t="s">
        <v>47</v>
      </c>
    </row>
    <row r="1794" spans="1:2" x14ac:dyDescent="0.3">
      <c r="A1794" t="s">
        <v>46</v>
      </c>
      <c r="B1794" t="s">
        <v>41</v>
      </c>
    </row>
    <row r="1795" spans="1:2" x14ac:dyDescent="0.3">
      <c r="A1795" t="s">
        <v>51</v>
      </c>
      <c r="B1795" t="s">
        <v>41</v>
      </c>
    </row>
    <row r="1796" spans="1:2" x14ac:dyDescent="0.3">
      <c r="A1796" t="s">
        <v>44</v>
      </c>
      <c r="B1796" t="s">
        <v>41</v>
      </c>
    </row>
    <row r="1797" spans="1:2" x14ac:dyDescent="0.3">
      <c r="A1797" t="s">
        <v>46</v>
      </c>
      <c r="B1797" t="s">
        <v>45</v>
      </c>
    </row>
    <row r="1798" spans="1:2" x14ac:dyDescent="0.3">
      <c r="A1798" t="s">
        <v>46</v>
      </c>
      <c r="B1798" t="s">
        <v>47</v>
      </c>
    </row>
    <row r="1799" spans="1:2" x14ac:dyDescent="0.3">
      <c r="A1799" t="s">
        <v>51</v>
      </c>
      <c r="B1799" t="s">
        <v>52</v>
      </c>
    </row>
    <row r="1800" spans="1:2" x14ac:dyDescent="0.3">
      <c r="A1800" t="s">
        <v>51</v>
      </c>
      <c r="B1800" t="s">
        <v>48</v>
      </c>
    </row>
    <row r="1801" spans="1:2" x14ac:dyDescent="0.3">
      <c r="A1801" t="s">
        <v>44</v>
      </c>
      <c r="B1801" t="s">
        <v>47</v>
      </c>
    </row>
    <row r="1802" spans="1:2" x14ac:dyDescent="0.3">
      <c r="A1802" t="s">
        <v>46</v>
      </c>
      <c r="B1802" t="s">
        <v>41</v>
      </c>
    </row>
    <row r="1803" spans="1:2" x14ac:dyDescent="0.3">
      <c r="A1803" t="s">
        <v>46</v>
      </c>
      <c r="B1803" t="s">
        <v>41</v>
      </c>
    </row>
    <row r="1804" spans="1:2" x14ac:dyDescent="0.3">
      <c r="A1804" t="s">
        <v>51</v>
      </c>
      <c r="B1804" t="s">
        <v>52</v>
      </c>
    </row>
    <row r="1805" spans="1:2" x14ac:dyDescent="0.3">
      <c r="A1805" t="s">
        <v>51</v>
      </c>
      <c r="B1805" t="s">
        <v>41</v>
      </c>
    </row>
    <row r="1806" spans="1:2" x14ac:dyDescent="0.3">
      <c r="A1806" t="s">
        <v>46</v>
      </c>
      <c r="B1806" t="s">
        <v>48</v>
      </c>
    </row>
    <row r="1807" spans="1:2" x14ac:dyDescent="0.3">
      <c r="A1807" t="s">
        <v>46</v>
      </c>
      <c r="B1807" t="s">
        <v>48</v>
      </c>
    </row>
    <row r="1808" spans="1:2" x14ac:dyDescent="0.3">
      <c r="A1808" t="s">
        <v>46</v>
      </c>
      <c r="B1808" t="s">
        <v>45</v>
      </c>
    </row>
    <row r="1809" spans="1:2" x14ac:dyDescent="0.3">
      <c r="A1809" t="s">
        <v>39</v>
      </c>
      <c r="B1809" t="s">
        <v>47</v>
      </c>
    </row>
    <row r="1810" spans="1:2" x14ac:dyDescent="0.3">
      <c r="A1810" t="s">
        <v>39</v>
      </c>
      <c r="B1810" t="s">
        <v>45</v>
      </c>
    </row>
    <row r="1811" spans="1:2" x14ac:dyDescent="0.3">
      <c r="A1811" t="s">
        <v>46</v>
      </c>
      <c r="B1811" t="s">
        <v>41</v>
      </c>
    </row>
    <row r="1812" spans="1:2" x14ac:dyDescent="0.3">
      <c r="A1812" t="s">
        <v>46</v>
      </c>
      <c r="B1812" t="s">
        <v>53</v>
      </c>
    </row>
    <row r="1813" spans="1:2" x14ac:dyDescent="0.3">
      <c r="A1813" t="s">
        <v>46</v>
      </c>
      <c r="B1813" t="s">
        <v>41</v>
      </c>
    </row>
    <row r="1814" spans="1:2" x14ac:dyDescent="0.3">
      <c r="A1814" t="s">
        <v>59</v>
      </c>
      <c r="B1814" t="s">
        <v>41</v>
      </c>
    </row>
    <row r="1815" spans="1:2" x14ac:dyDescent="0.3">
      <c r="A1815" t="s">
        <v>46</v>
      </c>
      <c r="B1815" t="s">
        <v>48</v>
      </c>
    </row>
    <row r="1816" spans="1:2" x14ac:dyDescent="0.3">
      <c r="A1816" t="s">
        <v>51</v>
      </c>
      <c r="B1816" t="s">
        <v>48</v>
      </c>
    </row>
    <row r="1817" spans="1:2" x14ac:dyDescent="0.3">
      <c r="A1817" t="s">
        <v>39</v>
      </c>
      <c r="B1817" t="s">
        <v>47</v>
      </c>
    </row>
    <row r="1818" spans="1:2" x14ac:dyDescent="0.3">
      <c r="A1818" t="s">
        <v>46</v>
      </c>
      <c r="B1818" t="s">
        <v>41</v>
      </c>
    </row>
    <row r="1819" spans="1:2" x14ac:dyDescent="0.3">
      <c r="A1819" t="s">
        <v>46</v>
      </c>
      <c r="B1819" t="s">
        <v>47</v>
      </c>
    </row>
    <row r="1820" spans="1:2" x14ac:dyDescent="0.3">
      <c r="A1820" t="s">
        <v>46</v>
      </c>
      <c r="B1820" t="s">
        <v>41</v>
      </c>
    </row>
    <row r="1821" spans="1:2" x14ac:dyDescent="0.3">
      <c r="A1821" t="s">
        <v>44</v>
      </c>
      <c r="B1821" t="s">
        <v>47</v>
      </c>
    </row>
    <row r="1822" spans="1:2" x14ac:dyDescent="0.3">
      <c r="A1822" t="s">
        <v>44</v>
      </c>
      <c r="B1822" t="s">
        <v>48</v>
      </c>
    </row>
    <row r="1823" spans="1:2" x14ac:dyDescent="0.3">
      <c r="A1823" t="s">
        <v>46</v>
      </c>
      <c r="B1823" t="s">
        <v>45</v>
      </c>
    </row>
    <row r="1824" spans="1:2" x14ac:dyDescent="0.3">
      <c r="A1824" t="s">
        <v>44</v>
      </c>
      <c r="B1824" t="s">
        <v>41</v>
      </c>
    </row>
    <row r="1825" spans="1:2" x14ac:dyDescent="0.3">
      <c r="A1825" t="s">
        <v>44</v>
      </c>
      <c r="B1825" t="s">
        <v>48</v>
      </c>
    </row>
    <row r="1826" spans="1:2" x14ac:dyDescent="0.3">
      <c r="A1826" t="s">
        <v>44</v>
      </c>
      <c r="B1826" t="s">
        <v>41</v>
      </c>
    </row>
    <row r="1827" spans="1:2" x14ac:dyDescent="0.3">
      <c r="A1827" t="s">
        <v>46</v>
      </c>
      <c r="B1827" t="s">
        <v>41</v>
      </c>
    </row>
    <row r="1828" spans="1:2" x14ac:dyDescent="0.3">
      <c r="A1828" t="s">
        <v>44</v>
      </c>
      <c r="B1828" t="s">
        <v>45</v>
      </c>
    </row>
    <row r="1829" spans="1:2" x14ac:dyDescent="0.3">
      <c r="A1829" t="s">
        <v>46</v>
      </c>
      <c r="B1829" t="s">
        <v>48</v>
      </c>
    </row>
    <row r="1830" spans="1:2" x14ac:dyDescent="0.3">
      <c r="A1830" t="s">
        <v>39</v>
      </c>
      <c r="B1830" t="s">
        <v>41</v>
      </c>
    </row>
    <row r="1831" spans="1:2" x14ac:dyDescent="0.3">
      <c r="A1831" t="s">
        <v>51</v>
      </c>
      <c r="B1831" t="s">
        <v>45</v>
      </c>
    </row>
    <row r="1832" spans="1:2" x14ac:dyDescent="0.3">
      <c r="A1832" t="s">
        <v>46</v>
      </c>
      <c r="B1832" t="s">
        <v>41</v>
      </c>
    </row>
    <row r="1833" spans="1:2" x14ac:dyDescent="0.3">
      <c r="A1833" t="s">
        <v>46</v>
      </c>
      <c r="B1833" t="s">
        <v>41</v>
      </c>
    </row>
    <row r="1834" spans="1:2" x14ac:dyDescent="0.3">
      <c r="A1834" t="s">
        <v>46</v>
      </c>
      <c r="B1834" t="s">
        <v>41</v>
      </c>
    </row>
    <row r="1835" spans="1:2" x14ac:dyDescent="0.3">
      <c r="A1835" t="s">
        <v>39</v>
      </c>
      <c r="B1835" t="s">
        <v>43</v>
      </c>
    </row>
    <row r="1836" spans="1:2" x14ac:dyDescent="0.3">
      <c r="A1836" t="s">
        <v>39</v>
      </c>
      <c r="B1836" t="s">
        <v>41</v>
      </c>
    </row>
    <row r="1837" spans="1:2" x14ac:dyDescent="0.3">
      <c r="A1837" t="s">
        <v>39</v>
      </c>
      <c r="B1837" t="s">
        <v>41</v>
      </c>
    </row>
    <row r="1838" spans="1:2" x14ac:dyDescent="0.3">
      <c r="A1838" t="s">
        <v>46</v>
      </c>
      <c r="B1838" t="s">
        <v>41</v>
      </c>
    </row>
    <row r="1839" spans="1:2" x14ac:dyDescent="0.3">
      <c r="A1839" t="s">
        <v>46</v>
      </c>
      <c r="B1839" t="s">
        <v>41</v>
      </c>
    </row>
    <row r="1840" spans="1:2" x14ac:dyDescent="0.3">
      <c r="A1840" t="s">
        <v>46</v>
      </c>
      <c r="B1840" t="s">
        <v>41</v>
      </c>
    </row>
    <row r="1841" spans="1:2" x14ac:dyDescent="0.3">
      <c r="A1841" t="s">
        <v>46</v>
      </c>
      <c r="B1841" t="s">
        <v>41</v>
      </c>
    </row>
    <row r="1842" spans="1:2" x14ac:dyDescent="0.3">
      <c r="A1842" t="s">
        <v>46</v>
      </c>
      <c r="B1842" t="s">
        <v>52</v>
      </c>
    </row>
    <row r="1843" spans="1:2" x14ac:dyDescent="0.3">
      <c r="A1843" t="s">
        <v>46</v>
      </c>
      <c r="B1843" t="s">
        <v>41</v>
      </c>
    </row>
    <row r="1844" spans="1:2" x14ac:dyDescent="0.3">
      <c r="A1844" t="s">
        <v>46</v>
      </c>
      <c r="B1844" t="s">
        <v>41</v>
      </c>
    </row>
    <row r="1845" spans="1:2" x14ac:dyDescent="0.3">
      <c r="A1845" t="s">
        <v>46</v>
      </c>
      <c r="B1845" t="s">
        <v>41</v>
      </c>
    </row>
    <row r="1846" spans="1:2" x14ac:dyDescent="0.3">
      <c r="A1846" t="s">
        <v>46</v>
      </c>
      <c r="B1846" t="s">
        <v>41</v>
      </c>
    </row>
    <row r="1847" spans="1:2" x14ac:dyDescent="0.3">
      <c r="A1847" t="s">
        <v>46</v>
      </c>
      <c r="B1847" t="s">
        <v>41</v>
      </c>
    </row>
    <row r="1848" spans="1:2" x14ac:dyDescent="0.3">
      <c r="A1848" t="s">
        <v>39</v>
      </c>
      <c r="B1848" t="s">
        <v>41</v>
      </c>
    </row>
    <row r="1849" spans="1:2" x14ac:dyDescent="0.3">
      <c r="A1849" t="s">
        <v>46</v>
      </c>
      <c r="B1849" t="s">
        <v>47</v>
      </c>
    </row>
    <row r="1850" spans="1:2" x14ac:dyDescent="0.3">
      <c r="A1850" t="s">
        <v>46</v>
      </c>
      <c r="B1850" t="s">
        <v>41</v>
      </c>
    </row>
    <row r="1851" spans="1:2" x14ac:dyDescent="0.3">
      <c r="A1851" t="s">
        <v>39</v>
      </c>
      <c r="B1851" t="s">
        <v>53</v>
      </c>
    </row>
    <row r="1852" spans="1:2" x14ac:dyDescent="0.3">
      <c r="A1852" t="s">
        <v>46</v>
      </c>
      <c r="B1852" t="s">
        <v>52</v>
      </c>
    </row>
    <row r="1853" spans="1:2" x14ac:dyDescent="0.3">
      <c r="A1853" t="s">
        <v>46</v>
      </c>
      <c r="B1853" t="s">
        <v>41</v>
      </c>
    </row>
    <row r="1854" spans="1:2" x14ac:dyDescent="0.3">
      <c r="A1854" t="s">
        <v>39</v>
      </c>
      <c r="B1854" t="s">
        <v>48</v>
      </c>
    </row>
    <row r="1855" spans="1:2" x14ac:dyDescent="0.3">
      <c r="A1855" t="s">
        <v>46</v>
      </c>
      <c r="B1855" t="s">
        <v>47</v>
      </c>
    </row>
    <row r="1856" spans="1:2" x14ac:dyDescent="0.3">
      <c r="A1856" t="s">
        <v>46</v>
      </c>
      <c r="B1856" t="s">
        <v>41</v>
      </c>
    </row>
    <row r="1857" spans="1:2" x14ac:dyDescent="0.3">
      <c r="A1857" t="s">
        <v>46</v>
      </c>
      <c r="B1857" t="s">
        <v>47</v>
      </c>
    </row>
    <row r="1858" spans="1:2" x14ac:dyDescent="0.3">
      <c r="A1858" t="s">
        <v>44</v>
      </c>
      <c r="B1858" t="s">
        <v>41</v>
      </c>
    </row>
    <row r="1859" spans="1:2" x14ac:dyDescent="0.3">
      <c r="A1859" t="s">
        <v>44</v>
      </c>
      <c r="B1859" t="s">
        <v>41</v>
      </c>
    </row>
    <row r="1860" spans="1:2" x14ac:dyDescent="0.3">
      <c r="A1860" t="s">
        <v>46</v>
      </c>
      <c r="B1860" t="s">
        <v>41</v>
      </c>
    </row>
    <row r="1861" spans="1:2" x14ac:dyDescent="0.3">
      <c r="A1861" t="s">
        <v>46</v>
      </c>
      <c r="B1861" t="s">
        <v>52</v>
      </c>
    </row>
    <row r="1862" spans="1:2" x14ac:dyDescent="0.3">
      <c r="A1862" t="s">
        <v>44</v>
      </c>
      <c r="B1862" t="s">
        <v>48</v>
      </c>
    </row>
    <row r="1863" spans="1:2" x14ac:dyDescent="0.3">
      <c r="A1863" t="s">
        <v>46</v>
      </c>
      <c r="B1863" t="s">
        <v>47</v>
      </c>
    </row>
    <row r="1864" spans="1:2" x14ac:dyDescent="0.3">
      <c r="A1864" t="s">
        <v>44</v>
      </c>
      <c r="B1864" t="s">
        <v>41</v>
      </c>
    </row>
    <row r="1865" spans="1:2" x14ac:dyDescent="0.3">
      <c r="A1865" t="s">
        <v>46</v>
      </c>
      <c r="B1865" t="s">
        <v>41</v>
      </c>
    </row>
    <row r="1866" spans="1:2" x14ac:dyDescent="0.3">
      <c r="A1866" t="s">
        <v>39</v>
      </c>
      <c r="B1866" t="s">
        <v>41</v>
      </c>
    </row>
    <row r="1867" spans="1:2" x14ac:dyDescent="0.3">
      <c r="A1867" t="s">
        <v>46</v>
      </c>
      <c r="B1867" t="s">
        <v>41</v>
      </c>
    </row>
    <row r="1868" spans="1:2" x14ac:dyDescent="0.3">
      <c r="A1868" t="s">
        <v>46</v>
      </c>
      <c r="B1868" t="s">
        <v>43</v>
      </c>
    </row>
    <row r="1869" spans="1:2" x14ac:dyDescent="0.3">
      <c r="A1869" t="s">
        <v>39</v>
      </c>
      <c r="B1869" t="s">
        <v>41</v>
      </c>
    </row>
    <row r="1870" spans="1:2" x14ac:dyDescent="0.3">
      <c r="A1870" t="s">
        <v>44</v>
      </c>
      <c r="B1870" t="s">
        <v>41</v>
      </c>
    </row>
    <row r="1871" spans="1:2" x14ac:dyDescent="0.3">
      <c r="A1871" t="s">
        <v>46</v>
      </c>
      <c r="B1871" t="s">
        <v>41</v>
      </c>
    </row>
    <row r="1872" spans="1:2" x14ac:dyDescent="0.3">
      <c r="A1872" t="s">
        <v>39</v>
      </c>
      <c r="B1872" t="s">
        <v>41</v>
      </c>
    </row>
    <row r="1873" spans="1:2" x14ac:dyDescent="0.3">
      <c r="A1873" t="s">
        <v>46</v>
      </c>
      <c r="B1873" t="s">
        <v>45</v>
      </c>
    </row>
    <row r="1874" spans="1:2" x14ac:dyDescent="0.3">
      <c r="A1874" t="s">
        <v>46</v>
      </c>
      <c r="B1874" t="s">
        <v>41</v>
      </c>
    </row>
    <row r="1875" spans="1:2" x14ac:dyDescent="0.3">
      <c r="A1875" t="s">
        <v>46</v>
      </c>
      <c r="B1875" t="s">
        <v>41</v>
      </c>
    </row>
    <row r="1876" spans="1:2" x14ac:dyDescent="0.3">
      <c r="A1876" t="s">
        <v>46</v>
      </c>
      <c r="B1876" t="s">
        <v>41</v>
      </c>
    </row>
    <row r="1877" spans="1:2" x14ac:dyDescent="0.3">
      <c r="A1877" t="s">
        <v>46</v>
      </c>
      <c r="B1877" t="s">
        <v>41</v>
      </c>
    </row>
    <row r="1878" spans="1:2" x14ac:dyDescent="0.3">
      <c r="A1878" t="s">
        <v>46</v>
      </c>
      <c r="B1878" t="s">
        <v>41</v>
      </c>
    </row>
    <row r="1879" spans="1:2" x14ac:dyDescent="0.3">
      <c r="A1879" t="s">
        <v>44</v>
      </c>
      <c r="B1879" t="s">
        <v>41</v>
      </c>
    </row>
    <row r="1880" spans="1:2" x14ac:dyDescent="0.3">
      <c r="A1880" t="s">
        <v>46</v>
      </c>
      <c r="B1880" t="s">
        <v>41</v>
      </c>
    </row>
    <row r="1881" spans="1:2" x14ac:dyDescent="0.3">
      <c r="A1881" t="s">
        <v>51</v>
      </c>
      <c r="B1881" t="s">
        <v>41</v>
      </c>
    </row>
    <row r="1882" spans="1:2" x14ac:dyDescent="0.3">
      <c r="A1882" t="s">
        <v>46</v>
      </c>
      <c r="B1882" t="s">
        <v>41</v>
      </c>
    </row>
    <row r="1883" spans="1:2" x14ac:dyDescent="0.3">
      <c r="A1883" t="s">
        <v>39</v>
      </c>
      <c r="B1883" t="s">
        <v>41</v>
      </c>
    </row>
    <row r="1884" spans="1:2" x14ac:dyDescent="0.3">
      <c r="A1884" t="s">
        <v>46</v>
      </c>
      <c r="B1884" t="s">
        <v>41</v>
      </c>
    </row>
    <row r="1885" spans="1:2" x14ac:dyDescent="0.3">
      <c r="A1885" t="s">
        <v>46</v>
      </c>
      <c r="B1885" t="s">
        <v>45</v>
      </c>
    </row>
    <row r="1886" spans="1:2" x14ac:dyDescent="0.3">
      <c r="A1886" t="s">
        <v>39</v>
      </c>
      <c r="B1886" t="s">
        <v>41</v>
      </c>
    </row>
    <row r="1887" spans="1:2" x14ac:dyDescent="0.3">
      <c r="A1887" t="s">
        <v>59</v>
      </c>
      <c r="B1887" t="s">
        <v>41</v>
      </c>
    </row>
    <row r="1888" spans="1:2" x14ac:dyDescent="0.3">
      <c r="A1888" t="s">
        <v>46</v>
      </c>
      <c r="B1888" t="s">
        <v>47</v>
      </c>
    </row>
    <row r="1889" spans="1:2" x14ac:dyDescent="0.3">
      <c r="A1889" t="s">
        <v>46</v>
      </c>
      <c r="B1889" t="s">
        <v>52</v>
      </c>
    </row>
    <row r="1890" spans="1:2" x14ac:dyDescent="0.3">
      <c r="A1890" t="s">
        <v>46</v>
      </c>
      <c r="B1890" t="s">
        <v>41</v>
      </c>
    </row>
    <row r="1891" spans="1:2" x14ac:dyDescent="0.3">
      <c r="A1891" t="s">
        <v>59</v>
      </c>
      <c r="B1891" t="s">
        <v>45</v>
      </c>
    </row>
    <row r="1892" spans="1:2" x14ac:dyDescent="0.3">
      <c r="A1892" t="s">
        <v>59</v>
      </c>
      <c r="B1892" t="s">
        <v>41</v>
      </c>
    </row>
    <row r="1893" spans="1:2" x14ac:dyDescent="0.3">
      <c r="A1893" t="s">
        <v>46</v>
      </c>
      <c r="B1893" t="s">
        <v>52</v>
      </c>
    </row>
    <row r="1894" spans="1:2" x14ac:dyDescent="0.3">
      <c r="A1894" t="s">
        <v>46</v>
      </c>
      <c r="B1894" t="s">
        <v>45</v>
      </c>
    </row>
    <row r="1895" spans="1:2" x14ac:dyDescent="0.3">
      <c r="A1895" t="s">
        <v>44</v>
      </c>
      <c r="B1895" t="s">
        <v>48</v>
      </c>
    </row>
    <row r="1896" spans="1:2" x14ac:dyDescent="0.3">
      <c r="A1896" t="s">
        <v>46</v>
      </c>
      <c r="B1896" t="s">
        <v>41</v>
      </c>
    </row>
    <row r="1897" spans="1:2" x14ac:dyDescent="0.3">
      <c r="A1897" t="s">
        <v>46</v>
      </c>
      <c r="B1897" t="s">
        <v>41</v>
      </c>
    </row>
    <row r="1898" spans="1:2" x14ac:dyDescent="0.3">
      <c r="A1898" t="s">
        <v>46</v>
      </c>
      <c r="B1898" t="s">
        <v>53</v>
      </c>
    </row>
    <row r="1899" spans="1:2" x14ac:dyDescent="0.3">
      <c r="A1899" t="s">
        <v>39</v>
      </c>
      <c r="B1899" t="s">
        <v>47</v>
      </c>
    </row>
    <row r="1900" spans="1:2" x14ac:dyDescent="0.3">
      <c r="A1900" t="s">
        <v>44</v>
      </c>
      <c r="B1900" t="s">
        <v>53</v>
      </c>
    </row>
    <row r="1901" spans="1:2" x14ac:dyDescent="0.3">
      <c r="A1901" t="s">
        <v>46</v>
      </c>
      <c r="B1901" t="s">
        <v>53</v>
      </c>
    </row>
    <row r="1902" spans="1:2" x14ac:dyDescent="0.3">
      <c r="A1902" t="s">
        <v>51</v>
      </c>
      <c r="B1902" t="s">
        <v>52</v>
      </c>
    </row>
    <row r="1903" spans="1:2" x14ac:dyDescent="0.3">
      <c r="A1903" t="s">
        <v>39</v>
      </c>
      <c r="B1903" t="s">
        <v>41</v>
      </c>
    </row>
    <row r="1904" spans="1:2" x14ac:dyDescent="0.3">
      <c r="A1904" t="s">
        <v>44</v>
      </c>
      <c r="B1904" t="s">
        <v>41</v>
      </c>
    </row>
    <row r="1905" spans="1:2" x14ac:dyDescent="0.3">
      <c r="A1905" t="s">
        <v>46</v>
      </c>
      <c r="B1905" t="s">
        <v>41</v>
      </c>
    </row>
    <row r="1906" spans="1:2" x14ac:dyDescent="0.3">
      <c r="A1906" t="s">
        <v>46</v>
      </c>
      <c r="B1906" t="s">
        <v>48</v>
      </c>
    </row>
    <row r="1907" spans="1:2" x14ac:dyDescent="0.3">
      <c r="A1907" t="s">
        <v>44</v>
      </c>
      <c r="B1907" t="s">
        <v>41</v>
      </c>
    </row>
    <row r="1908" spans="1:2" x14ac:dyDescent="0.3">
      <c r="A1908" t="s">
        <v>46</v>
      </c>
      <c r="B1908" t="s">
        <v>41</v>
      </c>
    </row>
    <row r="1909" spans="1:2" x14ac:dyDescent="0.3">
      <c r="A1909" t="s">
        <v>46</v>
      </c>
      <c r="B1909" t="s">
        <v>41</v>
      </c>
    </row>
    <row r="1910" spans="1:2" x14ac:dyDescent="0.3">
      <c r="A1910" t="s">
        <v>46</v>
      </c>
      <c r="B1910" t="s">
        <v>41</v>
      </c>
    </row>
    <row r="1911" spans="1:2" x14ac:dyDescent="0.3">
      <c r="A1911" t="s">
        <v>46</v>
      </c>
      <c r="B1911" t="s">
        <v>45</v>
      </c>
    </row>
    <row r="1912" spans="1:2" x14ac:dyDescent="0.3">
      <c r="A1912" t="s">
        <v>39</v>
      </c>
      <c r="B1912" t="s">
        <v>41</v>
      </c>
    </row>
    <row r="1913" spans="1:2" x14ac:dyDescent="0.3">
      <c r="A1913" t="s">
        <v>46</v>
      </c>
      <c r="B1913" t="s">
        <v>47</v>
      </c>
    </row>
    <row r="1914" spans="1:2" x14ac:dyDescent="0.3">
      <c r="A1914" t="s">
        <v>39</v>
      </c>
      <c r="B1914" t="s">
        <v>41</v>
      </c>
    </row>
    <row r="1915" spans="1:2" x14ac:dyDescent="0.3">
      <c r="A1915" t="s">
        <v>46</v>
      </c>
      <c r="B1915" t="s">
        <v>41</v>
      </c>
    </row>
    <row r="1916" spans="1:2" x14ac:dyDescent="0.3">
      <c r="A1916" t="s">
        <v>59</v>
      </c>
      <c r="B1916" t="s">
        <v>41</v>
      </c>
    </row>
    <row r="1917" spans="1:2" x14ac:dyDescent="0.3">
      <c r="A1917" t="s">
        <v>44</v>
      </c>
      <c r="B1917" t="s">
        <v>47</v>
      </c>
    </row>
    <row r="1918" spans="1:2" x14ac:dyDescent="0.3">
      <c r="A1918" t="s">
        <v>44</v>
      </c>
      <c r="B1918" t="s">
        <v>41</v>
      </c>
    </row>
    <row r="1919" spans="1:2" x14ac:dyDescent="0.3">
      <c r="A1919" t="s">
        <v>46</v>
      </c>
      <c r="B1919" t="s">
        <v>47</v>
      </c>
    </row>
    <row r="1920" spans="1:2" x14ac:dyDescent="0.3">
      <c r="A1920" t="s">
        <v>44</v>
      </c>
      <c r="B1920" t="s">
        <v>41</v>
      </c>
    </row>
    <row r="1921" spans="1:2" x14ac:dyDescent="0.3">
      <c r="A1921" t="s">
        <v>44</v>
      </c>
      <c r="B1921" t="s">
        <v>52</v>
      </c>
    </row>
    <row r="1922" spans="1:2" x14ac:dyDescent="0.3">
      <c r="A1922" t="s">
        <v>44</v>
      </c>
      <c r="B1922" t="s">
        <v>41</v>
      </c>
    </row>
    <row r="1923" spans="1:2" x14ac:dyDescent="0.3">
      <c r="A1923" t="s">
        <v>46</v>
      </c>
      <c r="B1923" t="s">
        <v>47</v>
      </c>
    </row>
    <row r="1924" spans="1:2" x14ac:dyDescent="0.3">
      <c r="A1924" t="s">
        <v>59</v>
      </c>
      <c r="B1924" t="s">
        <v>41</v>
      </c>
    </row>
    <row r="1925" spans="1:2" x14ac:dyDescent="0.3">
      <c r="A1925" t="s">
        <v>46</v>
      </c>
      <c r="B1925" t="s">
        <v>41</v>
      </c>
    </row>
    <row r="1926" spans="1:2" x14ac:dyDescent="0.3">
      <c r="A1926" t="s">
        <v>51</v>
      </c>
      <c r="B1926" t="s">
        <v>41</v>
      </c>
    </row>
    <row r="1927" spans="1:2" x14ac:dyDescent="0.3">
      <c r="A1927" t="s">
        <v>51</v>
      </c>
      <c r="B1927" t="s">
        <v>53</v>
      </c>
    </row>
    <row r="1928" spans="1:2" x14ac:dyDescent="0.3">
      <c r="A1928" t="s">
        <v>51</v>
      </c>
      <c r="B1928" t="s">
        <v>41</v>
      </c>
    </row>
    <row r="1929" spans="1:2" x14ac:dyDescent="0.3">
      <c r="A1929" t="s">
        <v>44</v>
      </c>
      <c r="B1929" t="s">
        <v>41</v>
      </c>
    </row>
    <row r="1930" spans="1:2" x14ac:dyDescent="0.3">
      <c r="A1930" t="s">
        <v>46</v>
      </c>
      <c r="B1930" t="s">
        <v>48</v>
      </c>
    </row>
    <row r="1931" spans="1:2" x14ac:dyDescent="0.3">
      <c r="A1931" t="s">
        <v>59</v>
      </c>
      <c r="B1931" t="s">
        <v>47</v>
      </c>
    </row>
    <row r="1932" spans="1:2" x14ac:dyDescent="0.3">
      <c r="A1932" t="s">
        <v>51</v>
      </c>
      <c r="B1932" t="s">
        <v>41</v>
      </c>
    </row>
    <row r="1933" spans="1:2" x14ac:dyDescent="0.3">
      <c r="A1933" t="s">
        <v>46</v>
      </c>
      <c r="B1933" t="s">
        <v>45</v>
      </c>
    </row>
    <row r="1934" spans="1:2" x14ac:dyDescent="0.3">
      <c r="A1934" t="s">
        <v>46</v>
      </c>
      <c r="B1934" t="s">
        <v>53</v>
      </c>
    </row>
    <row r="1935" spans="1:2" x14ac:dyDescent="0.3">
      <c r="A1935" t="s">
        <v>46</v>
      </c>
      <c r="B1935" t="s">
        <v>41</v>
      </c>
    </row>
    <row r="1936" spans="1:2" x14ac:dyDescent="0.3">
      <c r="A1936" t="s">
        <v>46</v>
      </c>
      <c r="B1936" t="s">
        <v>43</v>
      </c>
    </row>
    <row r="1937" spans="1:2" x14ac:dyDescent="0.3">
      <c r="A1937" t="s">
        <v>39</v>
      </c>
      <c r="B1937" t="s">
        <v>41</v>
      </c>
    </row>
    <row r="1938" spans="1:2" x14ac:dyDescent="0.3">
      <c r="A1938" t="s">
        <v>46</v>
      </c>
      <c r="B1938" t="s">
        <v>41</v>
      </c>
    </row>
    <row r="1939" spans="1:2" x14ac:dyDescent="0.3">
      <c r="A1939" t="s">
        <v>39</v>
      </c>
      <c r="B1939" t="s">
        <v>43</v>
      </c>
    </row>
    <row r="1940" spans="1:2" x14ac:dyDescent="0.3">
      <c r="A1940" t="s">
        <v>51</v>
      </c>
      <c r="B1940" t="s">
        <v>47</v>
      </c>
    </row>
    <row r="1941" spans="1:2" x14ac:dyDescent="0.3">
      <c r="A1941" t="s">
        <v>51</v>
      </c>
      <c r="B1941" t="s">
        <v>41</v>
      </c>
    </row>
    <row r="1942" spans="1:2" x14ac:dyDescent="0.3">
      <c r="A1942" t="s">
        <v>59</v>
      </c>
      <c r="B1942" t="s">
        <v>48</v>
      </c>
    </row>
    <row r="1943" spans="1:2" x14ac:dyDescent="0.3">
      <c r="A1943" t="s">
        <v>51</v>
      </c>
      <c r="B1943" t="s">
        <v>52</v>
      </c>
    </row>
    <row r="1944" spans="1:2" x14ac:dyDescent="0.3">
      <c r="A1944" t="s">
        <v>46</v>
      </c>
      <c r="B1944" t="s">
        <v>52</v>
      </c>
    </row>
    <row r="1945" spans="1:2" x14ac:dyDescent="0.3">
      <c r="A1945" t="s">
        <v>46</v>
      </c>
      <c r="B1945" t="s">
        <v>48</v>
      </c>
    </row>
    <row r="1946" spans="1:2" x14ac:dyDescent="0.3">
      <c r="A1946" t="s">
        <v>46</v>
      </c>
      <c r="B1946" t="s">
        <v>41</v>
      </c>
    </row>
    <row r="1947" spans="1:2" x14ac:dyDescent="0.3">
      <c r="A1947" t="s">
        <v>51</v>
      </c>
      <c r="B1947" t="s">
        <v>41</v>
      </c>
    </row>
    <row r="1948" spans="1:2" x14ac:dyDescent="0.3">
      <c r="A1948" t="s">
        <v>46</v>
      </c>
      <c r="B1948" t="s">
        <v>41</v>
      </c>
    </row>
    <row r="1949" spans="1:2" x14ac:dyDescent="0.3">
      <c r="A1949" t="s">
        <v>46</v>
      </c>
      <c r="B1949" t="s">
        <v>41</v>
      </c>
    </row>
    <row r="1950" spans="1:2" x14ac:dyDescent="0.3">
      <c r="A1950" t="s">
        <v>46</v>
      </c>
      <c r="B1950" t="s">
        <v>45</v>
      </c>
    </row>
    <row r="1951" spans="1:2" x14ac:dyDescent="0.3">
      <c r="A1951" t="s">
        <v>46</v>
      </c>
      <c r="B1951" t="s">
        <v>41</v>
      </c>
    </row>
    <row r="1952" spans="1:2" x14ac:dyDescent="0.3">
      <c r="A1952" t="s">
        <v>46</v>
      </c>
      <c r="B1952" t="s">
        <v>48</v>
      </c>
    </row>
    <row r="1953" spans="1:2" x14ac:dyDescent="0.3">
      <c r="A1953" t="s">
        <v>59</v>
      </c>
      <c r="B1953" t="s">
        <v>41</v>
      </c>
    </row>
    <row r="1954" spans="1:2" x14ac:dyDescent="0.3">
      <c r="A1954" t="s">
        <v>51</v>
      </c>
      <c r="B1954" t="s">
        <v>41</v>
      </c>
    </row>
    <row r="1955" spans="1:2" x14ac:dyDescent="0.3">
      <c r="A1955" t="s">
        <v>46</v>
      </c>
      <c r="B1955" t="s">
        <v>41</v>
      </c>
    </row>
    <row r="1956" spans="1:2" x14ac:dyDescent="0.3">
      <c r="A1956" t="s">
        <v>46</v>
      </c>
      <c r="B1956" t="s">
        <v>53</v>
      </c>
    </row>
    <row r="1957" spans="1:2" x14ac:dyDescent="0.3">
      <c r="A1957" t="s">
        <v>46</v>
      </c>
      <c r="B1957" t="s">
        <v>52</v>
      </c>
    </row>
    <row r="1958" spans="1:2" x14ac:dyDescent="0.3">
      <c r="A1958" t="s">
        <v>51</v>
      </c>
      <c r="B1958" t="s">
        <v>48</v>
      </c>
    </row>
    <row r="1959" spans="1:2" x14ac:dyDescent="0.3">
      <c r="A1959" t="s">
        <v>46</v>
      </c>
      <c r="B1959" t="s">
        <v>53</v>
      </c>
    </row>
    <row r="1960" spans="1:2" x14ac:dyDescent="0.3">
      <c r="A1960" t="s">
        <v>59</v>
      </c>
      <c r="B1960" t="s">
        <v>41</v>
      </c>
    </row>
    <row r="1961" spans="1:2" x14ac:dyDescent="0.3">
      <c r="A1961" t="s">
        <v>46</v>
      </c>
      <c r="B1961" t="s">
        <v>41</v>
      </c>
    </row>
    <row r="1962" spans="1:2" x14ac:dyDescent="0.3">
      <c r="A1962" t="s">
        <v>39</v>
      </c>
      <c r="B1962" t="s">
        <v>41</v>
      </c>
    </row>
    <row r="1963" spans="1:2" x14ac:dyDescent="0.3">
      <c r="A1963" t="s">
        <v>39</v>
      </c>
      <c r="B1963" t="s">
        <v>41</v>
      </c>
    </row>
    <row r="1964" spans="1:2" x14ac:dyDescent="0.3">
      <c r="A1964" t="s">
        <v>59</v>
      </c>
      <c r="B1964" t="s">
        <v>47</v>
      </c>
    </row>
    <row r="1965" spans="1:2" x14ac:dyDescent="0.3">
      <c r="A1965" t="s">
        <v>46</v>
      </c>
      <c r="B1965" t="s">
        <v>41</v>
      </c>
    </row>
    <row r="1966" spans="1:2" x14ac:dyDescent="0.3">
      <c r="A1966" t="s">
        <v>39</v>
      </c>
      <c r="B1966" t="s">
        <v>47</v>
      </c>
    </row>
    <row r="1967" spans="1:2" x14ac:dyDescent="0.3">
      <c r="A1967" t="s">
        <v>51</v>
      </c>
      <c r="B1967" t="s">
        <v>41</v>
      </c>
    </row>
    <row r="1968" spans="1:2" x14ac:dyDescent="0.3">
      <c r="A1968" t="s">
        <v>46</v>
      </c>
      <c r="B1968" t="s">
        <v>41</v>
      </c>
    </row>
    <row r="1969" spans="1:2" x14ac:dyDescent="0.3">
      <c r="A1969" t="s">
        <v>46</v>
      </c>
      <c r="B1969" t="s">
        <v>53</v>
      </c>
    </row>
    <row r="1970" spans="1:2" x14ac:dyDescent="0.3">
      <c r="A1970" t="s">
        <v>46</v>
      </c>
      <c r="B1970" t="s">
        <v>45</v>
      </c>
    </row>
    <row r="1971" spans="1:2" x14ac:dyDescent="0.3">
      <c r="A1971" t="s">
        <v>46</v>
      </c>
      <c r="B1971" t="s">
        <v>53</v>
      </c>
    </row>
    <row r="1972" spans="1:2" x14ac:dyDescent="0.3">
      <c r="A1972" t="s">
        <v>59</v>
      </c>
      <c r="B1972" t="s">
        <v>48</v>
      </c>
    </row>
    <row r="1973" spans="1:2" x14ac:dyDescent="0.3">
      <c r="A1973" t="s">
        <v>51</v>
      </c>
      <c r="B1973" t="s">
        <v>52</v>
      </c>
    </row>
    <row r="1974" spans="1:2" x14ac:dyDescent="0.3">
      <c r="A1974" t="s">
        <v>51</v>
      </c>
      <c r="B1974" t="s">
        <v>48</v>
      </c>
    </row>
    <row r="1975" spans="1:2" x14ac:dyDescent="0.3">
      <c r="A1975" t="s">
        <v>46</v>
      </c>
      <c r="B1975" t="s">
        <v>41</v>
      </c>
    </row>
    <row r="1976" spans="1:2" x14ac:dyDescent="0.3">
      <c r="A1976" t="s">
        <v>51</v>
      </c>
      <c r="B1976" t="s">
        <v>41</v>
      </c>
    </row>
    <row r="1977" spans="1:2" x14ac:dyDescent="0.3">
      <c r="A1977" t="s">
        <v>59</v>
      </c>
      <c r="B1977" t="s">
        <v>45</v>
      </c>
    </row>
    <row r="1978" spans="1:2" x14ac:dyDescent="0.3">
      <c r="A1978" t="s">
        <v>59</v>
      </c>
      <c r="B1978" t="s">
        <v>41</v>
      </c>
    </row>
    <row r="1979" spans="1:2" x14ac:dyDescent="0.3">
      <c r="A1979" t="s">
        <v>46</v>
      </c>
      <c r="B1979" t="s">
        <v>47</v>
      </c>
    </row>
    <row r="1980" spans="1:2" x14ac:dyDescent="0.3">
      <c r="A1980" t="s">
        <v>46</v>
      </c>
      <c r="B1980" t="s">
        <v>41</v>
      </c>
    </row>
    <row r="1981" spans="1:2" x14ac:dyDescent="0.3">
      <c r="A1981" t="s">
        <v>51</v>
      </c>
      <c r="B1981" t="s">
        <v>41</v>
      </c>
    </row>
    <row r="1982" spans="1:2" x14ac:dyDescent="0.3">
      <c r="A1982" t="s">
        <v>46</v>
      </c>
      <c r="B1982" t="s">
        <v>47</v>
      </c>
    </row>
    <row r="1983" spans="1:2" x14ac:dyDescent="0.3">
      <c r="A1983" t="s">
        <v>46</v>
      </c>
      <c r="B1983" t="s">
        <v>53</v>
      </c>
    </row>
    <row r="1984" spans="1:2" x14ac:dyDescent="0.3">
      <c r="A1984" t="s">
        <v>59</v>
      </c>
      <c r="B1984" t="s">
        <v>48</v>
      </c>
    </row>
    <row r="1985" spans="1:2" x14ac:dyDescent="0.3">
      <c r="A1985" t="s">
        <v>59</v>
      </c>
      <c r="B1985" t="s">
        <v>47</v>
      </c>
    </row>
    <row r="1986" spans="1:2" x14ac:dyDescent="0.3">
      <c r="A1986" t="s">
        <v>46</v>
      </c>
      <c r="B1986" t="s">
        <v>41</v>
      </c>
    </row>
    <row r="1987" spans="1:2" x14ac:dyDescent="0.3">
      <c r="A1987" t="s">
        <v>59</v>
      </c>
      <c r="B1987" t="s">
        <v>47</v>
      </c>
    </row>
    <row r="1988" spans="1:2" x14ac:dyDescent="0.3">
      <c r="A1988" t="s">
        <v>46</v>
      </c>
      <c r="B1988" t="s">
        <v>45</v>
      </c>
    </row>
    <row r="1989" spans="1:2" x14ac:dyDescent="0.3">
      <c r="A1989" t="s">
        <v>44</v>
      </c>
      <c r="B1989" t="s">
        <v>47</v>
      </c>
    </row>
    <row r="1990" spans="1:2" x14ac:dyDescent="0.3">
      <c r="A1990" t="s">
        <v>59</v>
      </c>
      <c r="B1990" t="s">
        <v>41</v>
      </c>
    </row>
    <row r="1991" spans="1:2" x14ac:dyDescent="0.3">
      <c r="A1991" t="s">
        <v>51</v>
      </c>
      <c r="B1991" t="s">
        <v>41</v>
      </c>
    </row>
    <row r="1992" spans="1:2" x14ac:dyDescent="0.3">
      <c r="A1992" t="s">
        <v>59</v>
      </c>
      <c r="B1992" t="s">
        <v>41</v>
      </c>
    </row>
    <row r="1993" spans="1:2" x14ac:dyDescent="0.3">
      <c r="A1993" t="s">
        <v>46</v>
      </c>
      <c r="B1993" t="s">
        <v>41</v>
      </c>
    </row>
    <row r="1994" spans="1:2" x14ac:dyDescent="0.3">
      <c r="A1994" t="s">
        <v>46</v>
      </c>
      <c r="B1994" t="s">
        <v>41</v>
      </c>
    </row>
    <row r="1995" spans="1:2" x14ac:dyDescent="0.3">
      <c r="A1995" t="s">
        <v>46</v>
      </c>
      <c r="B1995" t="s">
        <v>41</v>
      </c>
    </row>
    <row r="1996" spans="1:2" x14ac:dyDescent="0.3">
      <c r="A1996" t="s">
        <v>46</v>
      </c>
      <c r="B1996" t="s">
        <v>41</v>
      </c>
    </row>
    <row r="1997" spans="1:2" x14ac:dyDescent="0.3">
      <c r="A1997" t="s">
        <v>46</v>
      </c>
      <c r="B1997" t="s">
        <v>41</v>
      </c>
    </row>
    <row r="1998" spans="1:2" x14ac:dyDescent="0.3">
      <c r="A1998" t="s">
        <v>46</v>
      </c>
      <c r="B1998" t="s">
        <v>47</v>
      </c>
    </row>
    <row r="1999" spans="1:2" x14ac:dyDescent="0.3">
      <c r="A1999" t="s">
        <v>46</v>
      </c>
      <c r="B1999" t="s">
        <v>48</v>
      </c>
    </row>
    <row r="2000" spans="1:2" x14ac:dyDescent="0.3">
      <c r="A2000" t="s">
        <v>46</v>
      </c>
      <c r="B2000" t="s">
        <v>41</v>
      </c>
    </row>
    <row r="2001" spans="1:2" x14ac:dyDescent="0.3">
      <c r="A2001" t="s">
        <v>51</v>
      </c>
      <c r="B2001" t="s">
        <v>41</v>
      </c>
    </row>
    <row r="2002" spans="1:2" x14ac:dyDescent="0.3">
      <c r="A2002" t="s">
        <v>46</v>
      </c>
      <c r="B2002" t="s">
        <v>41</v>
      </c>
    </row>
    <row r="2003" spans="1:2" x14ac:dyDescent="0.3">
      <c r="A2003" t="s">
        <v>44</v>
      </c>
      <c r="B2003" t="s">
        <v>41</v>
      </c>
    </row>
    <row r="2004" spans="1:2" x14ac:dyDescent="0.3">
      <c r="A2004" t="s">
        <v>59</v>
      </c>
      <c r="B2004" t="s">
        <v>41</v>
      </c>
    </row>
    <row r="2005" spans="1:2" x14ac:dyDescent="0.3">
      <c r="A2005" t="s">
        <v>51</v>
      </c>
      <c r="B2005" t="s">
        <v>53</v>
      </c>
    </row>
    <row r="2006" spans="1:2" x14ac:dyDescent="0.3">
      <c r="A2006" t="s">
        <v>44</v>
      </c>
      <c r="B2006" t="s">
        <v>47</v>
      </c>
    </row>
    <row r="2007" spans="1:2" x14ac:dyDescent="0.3">
      <c r="A2007" t="s">
        <v>39</v>
      </c>
      <c r="B2007" t="s">
        <v>52</v>
      </c>
    </row>
    <row r="2008" spans="1:2" x14ac:dyDescent="0.3">
      <c r="A2008" t="s">
        <v>51</v>
      </c>
      <c r="B2008" t="s">
        <v>41</v>
      </c>
    </row>
    <row r="2009" spans="1:2" x14ac:dyDescent="0.3">
      <c r="A2009" t="s">
        <v>51</v>
      </c>
      <c r="B2009" t="s">
        <v>52</v>
      </c>
    </row>
    <row r="2010" spans="1:2" x14ac:dyDescent="0.3">
      <c r="A2010" t="s">
        <v>46</v>
      </c>
      <c r="B2010" t="s">
        <v>48</v>
      </c>
    </row>
    <row r="2011" spans="1:2" x14ac:dyDescent="0.3">
      <c r="A2011" t="s">
        <v>39</v>
      </c>
      <c r="B2011" t="s">
        <v>41</v>
      </c>
    </row>
    <row r="2012" spans="1:2" x14ac:dyDescent="0.3">
      <c r="A2012" t="s">
        <v>59</v>
      </c>
      <c r="B2012" t="s">
        <v>41</v>
      </c>
    </row>
    <row r="2013" spans="1:2" x14ac:dyDescent="0.3">
      <c r="A2013" t="s">
        <v>46</v>
      </c>
      <c r="B2013" t="s">
        <v>43</v>
      </c>
    </row>
    <row r="2014" spans="1:2" x14ac:dyDescent="0.3">
      <c r="A2014" t="s">
        <v>46</v>
      </c>
      <c r="B2014" t="s">
        <v>41</v>
      </c>
    </row>
    <row r="2015" spans="1:2" x14ac:dyDescent="0.3">
      <c r="A2015" t="s">
        <v>46</v>
      </c>
      <c r="B2015" t="s">
        <v>41</v>
      </c>
    </row>
    <row r="2016" spans="1:2" x14ac:dyDescent="0.3">
      <c r="A2016" t="s">
        <v>51</v>
      </c>
      <c r="B2016" t="s">
        <v>45</v>
      </c>
    </row>
    <row r="2017" spans="1:2" x14ac:dyDescent="0.3">
      <c r="A2017" t="s">
        <v>51</v>
      </c>
      <c r="B2017" t="s">
        <v>45</v>
      </c>
    </row>
    <row r="2018" spans="1:2" x14ac:dyDescent="0.3">
      <c r="A2018" t="s">
        <v>46</v>
      </c>
      <c r="B2018" t="s">
        <v>41</v>
      </c>
    </row>
    <row r="2019" spans="1:2" x14ac:dyDescent="0.3">
      <c r="A2019" t="s">
        <v>46</v>
      </c>
      <c r="B2019" t="s">
        <v>41</v>
      </c>
    </row>
    <row r="2020" spans="1:2" x14ac:dyDescent="0.3">
      <c r="A2020" t="s">
        <v>46</v>
      </c>
      <c r="B2020" t="s">
        <v>48</v>
      </c>
    </row>
    <row r="2021" spans="1:2" x14ac:dyDescent="0.3">
      <c r="A2021" t="s">
        <v>46</v>
      </c>
      <c r="B2021" t="s">
        <v>45</v>
      </c>
    </row>
    <row r="2022" spans="1:2" x14ac:dyDescent="0.3">
      <c r="A2022" t="s">
        <v>51</v>
      </c>
      <c r="B2022" t="s">
        <v>48</v>
      </c>
    </row>
    <row r="2023" spans="1:2" x14ac:dyDescent="0.3">
      <c r="A2023" t="s">
        <v>51</v>
      </c>
      <c r="B2023" t="s">
        <v>41</v>
      </c>
    </row>
    <row r="2024" spans="1:2" x14ac:dyDescent="0.3">
      <c r="A2024" t="s">
        <v>39</v>
      </c>
      <c r="B2024" t="s">
        <v>41</v>
      </c>
    </row>
    <row r="2025" spans="1:2" x14ac:dyDescent="0.3">
      <c r="A2025" t="s">
        <v>46</v>
      </c>
      <c r="B2025" t="s">
        <v>41</v>
      </c>
    </row>
    <row r="2026" spans="1:2" x14ac:dyDescent="0.3">
      <c r="A2026" t="s">
        <v>44</v>
      </c>
      <c r="B2026" t="s">
        <v>41</v>
      </c>
    </row>
    <row r="2027" spans="1:2" x14ac:dyDescent="0.3">
      <c r="A2027" t="s">
        <v>46</v>
      </c>
      <c r="B2027" t="s">
        <v>47</v>
      </c>
    </row>
    <row r="2028" spans="1:2" x14ac:dyDescent="0.3">
      <c r="A2028" t="s">
        <v>46</v>
      </c>
      <c r="B2028" t="s">
        <v>41</v>
      </c>
    </row>
    <row r="2029" spans="1:2" x14ac:dyDescent="0.3">
      <c r="A2029" t="s">
        <v>46</v>
      </c>
      <c r="B2029" t="s">
        <v>47</v>
      </c>
    </row>
    <row r="2030" spans="1:2" x14ac:dyDescent="0.3">
      <c r="A2030" t="s">
        <v>46</v>
      </c>
      <c r="B2030" t="s">
        <v>45</v>
      </c>
    </row>
    <row r="2031" spans="1:2" x14ac:dyDescent="0.3">
      <c r="A2031" t="s">
        <v>44</v>
      </c>
      <c r="B2031" t="s">
        <v>41</v>
      </c>
    </row>
    <row r="2032" spans="1:2" x14ac:dyDescent="0.3">
      <c r="A2032" t="s">
        <v>46</v>
      </c>
      <c r="B2032" t="s">
        <v>53</v>
      </c>
    </row>
    <row r="2033" spans="1:2" x14ac:dyDescent="0.3">
      <c r="A2033" t="s">
        <v>44</v>
      </c>
      <c r="B2033" t="s">
        <v>41</v>
      </c>
    </row>
    <row r="2034" spans="1:2" x14ac:dyDescent="0.3">
      <c r="A2034" t="s">
        <v>59</v>
      </c>
      <c r="B2034" t="s">
        <v>41</v>
      </c>
    </row>
    <row r="2035" spans="1:2" x14ac:dyDescent="0.3">
      <c r="A2035" t="s">
        <v>59</v>
      </c>
      <c r="B2035" t="s">
        <v>53</v>
      </c>
    </row>
    <row r="2036" spans="1:2" x14ac:dyDescent="0.3">
      <c r="A2036" t="s">
        <v>46</v>
      </c>
      <c r="B2036" t="s">
        <v>41</v>
      </c>
    </row>
    <row r="2037" spans="1:2" x14ac:dyDescent="0.3">
      <c r="A2037" t="s">
        <v>46</v>
      </c>
      <c r="B2037" t="s">
        <v>41</v>
      </c>
    </row>
    <row r="2038" spans="1:2" x14ac:dyDescent="0.3">
      <c r="A2038" t="s">
        <v>46</v>
      </c>
      <c r="B2038" t="s">
        <v>41</v>
      </c>
    </row>
    <row r="2039" spans="1:2" x14ac:dyDescent="0.3">
      <c r="A2039" t="s">
        <v>39</v>
      </c>
      <c r="B2039" t="s">
        <v>41</v>
      </c>
    </row>
    <row r="2040" spans="1:2" x14ac:dyDescent="0.3">
      <c r="A2040" t="s">
        <v>46</v>
      </c>
      <c r="B2040" t="s">
        <v>41</v>
      </c>
    </row>
    <row r="2041" spans="1:2" x14ac:dyDescent="0.3">
      <c r="A2041" t="s">
        <v>46</v>
      </c>
      <c r="B2041" t="s">
        <v>48</v>
      </c>
    </row>
    <row r="2042" spans="1:2" x14ac:dyDescent="0.3">
      <c r="A2042" t="s">
        <v>46</v>
      </c>
      <c r="B2042" t="s">
        <v>47</v>
      </c>
    </row>
    <row r="2043" spans="1:2" x14ac:dyDescent="0.3">
      <c r="A2043" t="s">
        <v>46</v>
      </c>
      <c r="B2043" t="s">
        <v>41</v>
      </c>
    </row>
    <row r="2044" spans="1:2" x14ac:dyDescent="0.3">
      <c r="A2044" t="s">
        <v>46</v>
      </c>
      <c r="B2044" t="s">
        <v>41</v>
      </c>
    </row>
    <row r="2045" spans="1:2" x14ac:dyDescent="0.3">
      <c r="A2045" t="s">
        <v>46</v>
      </c>
      <c r="B2045" t="s">
        <v>48</v>
      </c>
    </row>
    <row r="2046" spans="1:2" x14ac:dyDescent="0.3">
      <c r="A2046" t="s">
        <v>59</v>
      </c>
      <c r="B2046" t="s">
        <v>53</v>
      </c>
    </row>
    <row r="2047" spans="1:2" x14ac:dyDescent="0.3">
      <c r="A2047" t="s">
        <v>46</v>
      </c>
      <c r="B2047" t="s">
        <v>41</v>
      </c>
    </row>
    <row r="2048" spans="1:2" x14ac:dyDescent="0.3">
      <c r="A2048" t="s">
        <v>46</v>
      </c>
      <c r="B2048" t="s">
        <v>41</v>
      </c>
    </row>
    <row r="2049" spans="1:2" x14ac:dyDescent="0.3">
      <c r="A2049" t="s">
        <v>46</v>
      </c>
      <c r="B2049" t="s">
        <v>41</v>
      </c>
    </row>
    <row r="2050" spans="1:2" x14ac:dyDescent="0.3">
      <c r="A2050" t="s">
        <v>46</v>
      </c>
      <c r="B2050" t="s">
        <v>41</v>
      </c>
    </row>
    <row r="2051" spans="1:2" x14ac:dyDescent="0.3">
      <c r="A2051" t="s">
        <v>51</v>
      </c>
      <c r="B2051" t="s">
        <v>47</v>
      </c>
    </row>
    <row r="2052" spans="1:2" x14ac:dyDescent="0.3">
      <c r="A2052" t="s">
        <v>46</v>
      </c>
      <c r="B2052" t="s">
        <v>41</v>
      </c>
    </row>
    <row r="2053" spans="1:2" x14ac:dyDescent="0.3">
      <c r="A2053" t="s">
        <v>59</v>
      </c>
      <c r="B2053" t="s">
        <v>53</v>
      </c>
    </row>
    <row r="2054" spans="1:2" x14ac:dyDescent="0.3">
      <c r="A2054" t="s">
        <v>46</v>
      </c>
      <c r="B2054" t="s">
        <v>41</v>
      </c>
    </row>
    <row r="2055" spans="1:2" x14ac:dyDescent="0.3">
      <c r="A2055" t="s">
        <v>46</v>
      </c>
      <c r="B2055" t="s">
        <v>47</v>
      </c>
    </row>
    <row r="2056" spans="1:2" x14ac:dyDescent="0.3">
      <c r="A2056" t="s">
        <v>46</v>
      </c>
      <c r="B2056" t="s">
        <v>48</v>
      </c>
    </row>
    <row r="2057" spans="1:2" x14ac:dyDescent="0.3">
      <c r="A2057" t="s">
        <v>46</v>
      </c>
      <c r="B2057" t="s">
        <v>41</v>
      </c>
    </row>
    <row r="2058" spans="1:2" x14ac:dyDescent="0.3">
      <c r="A2058" t="s">
        <v>46</v>
      </c>
      <c r="B2058" t="s">
        <v>53</v>
      </c>
    </row>
    <row r="2059" spans="1:2" x14ac:dyDescent="0.3">
      <c r="A2059" t="s">
        <v>46</v>
      </c>
      <c r="B2059" t="s">
        <v>41</v>
      </c>
    </row>
    <row r="2060" spans="1:2" x14ac:dyDescent="0.3">
      <c r="A2060" t="s">
        <v>51</v>
      </c>
      <c r="B2060" t="s">
        <v>41</v>
      </c>
    </row>
    <row r="2061" spans="1:2" x14ac:dyDescent="0.3">
      <c r="A2061" t="s">
        <v>46</v>
      </c>
      <c r="B2061" t="s">
        <v>48</v>
      </c>
    </row>
    <row r="2062" spans="1:2" x14ac:dyDescent="0.3">
      <c r="A2062" t="s">
        <v>44</v>
      </c>
      <c r="B2062" t="s">
        <v>41</v>
      </c>
    </row>
    <row r="2063" spans="1:2" x14ac:dyDescent="0.3">
      <c r="A2063" t="s">
        <v>46</v>
      </c>
      <c r="B2063" t="s">
        <v>47</v>
      </c>
    </row>
    <row r="2064" spans="1:2" x14ac:dyDescent="0.3">
      <c r="A2064" t="s">
        <v>39</v>
      </c>
      <c r="B2064" t="s">
        <v>41</v>
      </c>
    </row>
    <row r="2065" spans="1:2" x14ac:dyDescent="0.3">
      <c r="A2065" t="s">
        <v>46</v>
      </c>
      <c r="B2065" t="s">
        <v>45</v>
      </c>
    </row>
    <row r="2066" spans="1:2" x14ac:dyDescent="0.3">
      <c r="A2066" t="s">
        <v>46</v>
      </c>
      <c r="B2066" t="s">
        <v>52</v>
      </c>
    </row>
    <row r="2067" spans="1:2" x14ac:dyDescent="0.3">
      <c r="A2067" t="s">
        <v>46</v>
      </c>
      <c r="B2067" t="s">
        <v>41</v>
      </c>
    </row>
    <row r="2068" spans="1:2" x14ac:dyDescent="0.3">
      <c r="A2068" t="s">
        <v>46</v>
      </c>
      <c r="B2068" t="s">
        <v>48</v>
      </c>
    </row>
    <row r="2069" spans="1:2" x14ac:dyDescent="0.3">
      <c r="A2069" t="s">
        <v>46</v>
      </c>
      <c r="B2069" t="s">
        <v>43</v>
      </c>
    </row>
    <row r="2070" spans="1:2" x14ac:dyDescent="0.3">
      <c r="A2070" t="s">
        <v>51</v>
      </c>
      <c r="B2070" t="s">
        <v>41</v>
      </c>
    </row>
    <row r="2071" spans="1:2" x14ac:dyDescent="0.3">
      <c r="A2071" t="s">
        <v>44</v>
      </c>
      <c r="B2071" t="s">
        <v>41</v>
      </c>
    </row>
    <row r="2072" spans="1:2" x14ac:dyDescent="0.3">
      <c r="A2072" t="s">
        <v>59</v>
      </c>
      <c r="B2072" t="s">
        <v>41</v>
      </c>
    </row>
    <row r="2073" spans="1:2" x14ac:dyDescent="0.3">
      <c r="A2073" t="s">
        <v>44</v>
      </c>
      <c r="B2073" t="s">
        <v>41</v>
      </c>
    </row>
    <row r="2074" spans="1:2" x14ac:dyDescent="0.3">
      <c r="A2074" t="s">
        <v>44</v>
      </c>
      <c r="B2074" t="s">
        <v>41</v>
      </c>
    </row>
    <row r="2075" spans="1:2" x14ac:dyDescent="0.3">
      <c r="A2075" t="s">
        <v>51</v>
      </c>
      <c r="B2075" t="s">
        <v>48</v>
      </c>
    </row>
    <row r="2076" spans="1:2" x14ac:dyDescent="0.3">
      <c r="A2076" t="s">
        <v>46</v>
      </c>
      <c r="B2076" t="s">
        <v>53</v>
      </c>
    </row>
    <row r="2077" spans="1:2" x14ac:dyDescent="0.3">
      <c r="A2077" t="s">
        <v>46</v>
      </c>
      <c r="B2077" t="s">
        <v>48</v>
      </c>
    </row>
    <row r="2078" spans="1:2" x14ac:dyDescent="0.3">
      <c r="A2078" t="s">
        <v>46</v>
      </c>
      <c r="B2078" t="s">
        <v>48</v>
      </c>
    </row>
    <row r="2079" spans="1:2" x14ac:dyDescent="0.3">
      <c r="A2079" t="s">
        <v>44</v>
      </c>
      <c r="B2079" t="s">
        <v>53</v>
      </c>
    </row>
    <row r="2080" spans="1:2" x14ac:dyDescent="0.3">
      <c r="A2080" t="s">
        <v>46</v>
      </c>
      <c r="B2080" t="s">
        <v>41</v>
      </c>
    </row>
    <row r="2081" spans="1:2" x14ac:dyDescent="0.3">
      <c r="A2081" t="s">
        <v>51</v>
      </c>
      <c r="B2081" t="s">
        <v>52</v>
      </c>
    </row>
    <row r="2082" spans="1:2" x14ac:dyDescent="0.3">
      <c r="A2082" t="s">
        <v>39</v>
      </c>
      <c r="B2082" t="s">
        <v>41</v>
      </c>
    </row>
    <row r="2083" spans="1:2" x14ac:dyDescent="0.3">
      <c r="A2083" t="s">
        <v>59</v>
      </c>
      <c r="B2083" t="s">
        <v>48</v>
      </c>
    </row>
    <row r="2084" spans="1:2" x14ac:dyDescent="0.3">
      <c r="A2084" t="s">
        <v>59</v>
      </c>
      <c r="B2084" t="s">
        <v>52</v>
      </c>
    </row>
    <row r="2085" spans="1:2" x14ac:dyDescent="0.3">
      <c r="A2085" t="s">
        <v>59</v>
      </c>
      <c r="B2085" t="s">
        <v>41</v>
      </c>
    </row>
    <row r="2086" spans="1:2" x14ac:dyDescent="0.3">
      <c r="A2086" t="s">
        <v>51</v>
      </c>
      <c r="B2086" t="s">
        <v>41</v>
      </c>
    </row>
    <row r="2087" spans="1:2" x14ac:dyDescent="0.3">
      <c r="A2087" t="s">
        <v>46</v>
      </c>
      <c r="B2087" t="s">
        <v>41</v>
      </c>
    </row>
    <row r="2088" spans="1:2" x14ac:dyDescent="0.3">
      <c r="A2088" t="s">
        <v>46</v>
      </c>
      <c r="B2088" t="s">
        <v>41</v>
      </c>
    </row>
    <row r="2089" spans="1:2" x14ac:dyDescent="0.3">
      <c r="A2089" t="s">
        <v>51</v>
      </c>
      <c r="B2089" t="s">
        <v>41</v>
      </c>
    </row>
    <row r="2090" spans="1:2" x14ac:dyDescent="0.3">
      <c r="A2090" t="s">
        <v>51</v>
      </c>
      <c r="B2090" t="s">
        <v>41</v>
      </c>
    </row>
    <row r="2091" spans="1:2" x14ac:dyDescent="0.3">
      <c r="A2091" t="s">
        <v>46</v>
      </c>
      <c r="B2091" t="s">
        <v>41</v>
      </c>
    </row>
    <row r="2092" spans="1:2" x14ac:dyDescent="0.3">
      <c r="A2092" t="s">
        <v>46</v>
      </c>
      <c r="B2092" t="s">
        <v>41</v>
      </c>
    </row>
    <row r="2093" spans="1:2" x14ac:dyDescent="0.3">
      <c r="A2093" t="s">
        <v>51</v>
      </c>
      <c r="B2093" t="s">
        <v>41</v>
      </c>
    </row>
    <row r="2094" spans="1:2" x14ac:dyDescent="0.3">
      <c r="A2094" t="s">
        <v>46</v>
      </c>
      <c r="B2094" t="s">
        <v>45</v>
      </c>
    </row>
    <row r="2095" spans="1:2" x14ac:dyDescent="0.3">
      <c r="A2095" t="s">
        <v>46</v>
      </c>
      <c r="B2095" t="s">
        <v>41</v>
      </c>
    </row>
    <row r="2096" spans="1:2" x14ac:dyDescent="0.3">
      <c r="A2096" t="s">
        <v>46</v>
      </c>
      <c r="B2096" t="s">
        <v>41</v>
      </c>
    </row>
    <row r="2097" spans="1:2" x14ac:dyDescent="0.3">
      <c r="A2097" t="s">
        <v>46</v>
      </c>
      <c r="B2097" t="s">
        <v>41</v>
      </c>
    </row>
    <row r="2098" spans="1:2" x14ac:dyDescent="0.3">
      <c r="A2098" t="s">
        <v>44</v>
      </c>
      <c r="B2098" t="s">
        <v>48</v>
      </c>
    </row>
    <row r="2099" spans="1:2" x14ac:dyDescent="0.3">
      <c r="A2099" t="s">
        <v>44</v>
      </c>
      <c r="B2099" t="s">
        <v>45</v>
      </c>
    </row>
    <row r="2100" spans="1:2" x14ac:dyDescent="0.3">
      <c r="A2100" t="s">
        <v>46</v>
      </c>
      <c r="B2100" t="s">
        <v>47</v>
      </c>
    </row>
    <row r="2101" spans="1:2" x14ac:dyDescent="0.3">
      <c r="A2101" t="s">
        <v>46</v>
      </c>
      <c r="B2101" t="s">
        <v>45</v>
      </c>
    </row>
    <row r="2102" spans="1:2" x14ac:dyDescent="0.3">
      <c r="A2102" t="s">
        <v>51</v>
      </c>
      <c r="B2102" t="s">
        <v>48</v>
      </c>
    </row>
    <row r="2103" spans="1:2" x14ac:dyDescent="0.3">
      <c r="A2103" t="s">
        <v>46</v>
      </c>
      <c r="B2103" t="s">
        <v>48</v>
      </c>
    </row>
    <row r="2104" spans="1:2" x14ac:dyDescent="0.3">
      <c r="A2104" t="s">
        <v>46</v>
      </c>
      <c r="B2104" t="s">
        <v>48</v>
      </c>
    </row>
    <row r="2105" spans="1:2" x14ac:dyDescent="0.3">
      <c r="A2105" t="s">
        <v>46</v>
      </c>
      <c r="B2105" t="s">
        <v>48</v>
      </c>
    </row>
    <row r="2106" spans="1:2" x14ac:dyDescent="0.3">
      <c r="A2106" t="s">
        <v>39</v>
      </c>
      <c r="B2106" t="s">
        <v>53</v>
      </c>
    </row>
    <row r="2107" spans="1:2" x14ac:dyDescent="0.3">
      <c r="A2107" t="s">
        <v>59</v>
      </c>
      <c r="B2107" t="s">
        <v>41</v>
      </c>
    </row>
    <row r="2108" spans="1:2" x14ac:dyDescent="0.3">
      <c r="A2108" t="s">
        <v>46</v>
      </c>
      <c r="B2108" t="s">
        <v>41</v>
      </c>
    </row>
    <row r="2109" spans="1:2" x14ac:dyDescent="0.3">
      <c r="A2109" t="s">
        <v>46</v>
      </c>
      <c r="B2109" t="s">
        <v>41</v>
      </c>
    </row>
    <row r="2110" spans="1:2" x14ac:dyDescent="0.3">
      <c r="A2110" t="s">
        <v>46</v>
      </c>
      <c r="B2110" t="s">
        <v>45</v>
      </c>
    </row>
    <row r="2111" spans="1:2" x14ac:dyDescent="0.3">
      <c r="A2111" t="s">
        <v>44</v>
      </c>
      <c r="B2111" t="s">
        <v>47</v>
      </c>
    </row>
    <row r="2112" spans="1:2" x14ac:dyDescent="0.3">
      <c r="A2112" t="s">
        <v>46</v>
      </c>
      <c r="B2112" t="s">
        <v>47</v>
      </c>
    </row>
    <row r="2113" spans="1:2" x14ac:dyDescent="0.3">
      <c r="A2113" t="s">
        <v>59</v>
      </c>
      <c r="B2113" t="s">
        <v>41</v>
      </c>
    </row>
    <row r="2114" spans="1:2" x14ac:dyDescent="0.3">
      <c r="A2114" t="s">
        <v>46</v>
      </c>
      <c r="B2114" t="s">
        <v>47</v>
      </c>
    </row>
    <row r="2115" spans="1:2" x14ac:dyDescent="0.3">
      <c r="A2115" t="s">
        <v>46</v>
      </c>
      <c r="B2115" t="s">
        <v>41</v>
      </c>
    </row>
    <row r="2116" spans="1:2" x14ac:dyDescent="0.3">
      <c r="A2116" t="s">
        <v>46</v>
      </c>
      <c r="B2116" t="s">
        <v>41</v>
      </c>
    </row>
    <row r="2117" spans="1:2" x14ac:dyDescent="0.3">
      <c r="A2117" t="s">
        <v>46</v>
      </c>
      <c r="B2117" t="s">
        <v>52</v>
      </c>
    </row>
    <row r="2118" spans="1:2" x14ac:dyDescent="0.3">
      <c r="A2118" t="s">
        <v>46</v>
      </c>
      <c r="B2118" t="s">
        <v>41</v>
      </c>
    </row>
    <row r="2119" spans="1:2" x14ac:dyDescent="0.3">
      <c r="A2119" t="s">
        <v>46</v>
      </c>
      <c r="B2119" t="s">
        <v>43</v>
      </c>
    </row>
    <row r="2120" spans="1:2" x14ac:dyDescent="0.3">
      <c r="A2120" t="s">
        <v>44</v>
      </c>
      <c r="B2120" t="s">
        <v>41</v>
      </c>
    </row>
    <row r="2121" spans="1:2" x14ac:dyDescent="0.3">
      <c r="A2121" t="s">
        <v>59</v>
      </c>
      <c r="B2121" t="s">
        <v>41</v>
      </c>
    </row>
    <row r="2122" spans="1:2" x14ac:dyDescent="0.3">
      <c r="A2122" t="s">
        <v>46</v>
      </c>
      <c r="B2122" t="s">
        <v>41</v>
      </c>
    </row>
    <row r="2123" spans="1:2" x14ac:dyDescent="0.3">
      <c r="A2123" t="s">
        <v>46</v>
      </c>
      <c r="B2123" t="s">
        <v>41</v>
      </c>
    </row>
    <row r="2124" spans="1:2" x14ac:dyDescent="0.3">
      <c r="A2124" t="s">
        <v>46</v>
      </c>
      <c r="B2124" t="s">
        <v>41</v>
      </c>
    </row>
    <row r="2125" spans="1:2" x14ac:dyDescent="0.3">
      <c r="A2125" t="s">
        <v>46</v>
      </c>
      <c r="B2125" t="s">
        <v>41</v>
      </c>
    </row>
    <row r="2126" spans="1:2" x14ac:dyDescent="0.3">
      <c r="A2126" t="s">
        <v>39</v>
      </c>
      <c r="B2126" t="s">
        <v>41</v>
      </c>
    </row>
    <row r="2127" spans="1:2" x14ac:dyDescent="0.3">
      <c r="A2127" t="s">
        <v>46</v>
      </c>
      <c r="B2127" t="s">
        <v>41</v>
      </c>
    </row>
    <row r="2128" spans="1:2" x14ac:dyDescent="0.3">
      <c r="A2128" t="s">
        <v>46</v>
      </c>
      <c r="B2128" t="s">
        <v>41</v>
      </c>
    </row>
    <row r="2129" spans="1:2" x14ac:dyDescent="0.3">
      <c r="A2129" t="s">
        <v>46</v>
      </c>
      <c r="B2129" t="s">
        <v>43</v>
      </c>
    </row>
    <row r="2130" spans="1:2" x14ac:dyDescent="0.3">
      <c r="A2130" t="s">
        <v>59</v>
      </c>
      <c r="B2130" t="s">
        <v>53</v>
      </c>
    </row>
    <row r="2131" spans="1:2" x14ac:dyDescent="0.3">
      <c r="A2131" t="s">
        <v>44</v>
      </c>
      <c r="B2131" t="s">
        <v>41</v>
      </c>
    </row>
    <row r="2132" spans="1:2" x14ac:dyDescent="0.3">
      <c r="A2132" t="s">
        <v>46</v>
      </c>
      <c r="B2132" t="s">
        <v>41</v>
      </c>
    </row>
    <row r="2133" spans="1:2" x14ac:dyDescent="0.3">
      <c r="A2133" t="s">
        <v>46</v>
      </c>
      <c r="B2133" t="s">
        <v>43</v>
      </c>
    </row>
    <row r="2134" spans="1:2" x14ac:dyDescent="0.3">
      <c r="A2134" t="s">
        <v>59</v>
      </c>
      <c r="B2134" t="s">
        <v>43</v>
      </c>
    </row>
    <row r="2135" spans="1:2" x14ac:dyDescent="0.3">
      <c r="A2135" t="s">
        <v>46</v>
      </c>
      <c r="B2135" t="s">
        <v>48</v>
      </c>
    </row>
    <row r="2136" spans="1:2" x14ac:dyDescent="0.3">
      <c r="A2136" t="s">
        <v>44</v>
      </c>
      <c r="B2136" t="s">
        <v>48</v>
      </c>
    </row>
    <row r="2137" spans="1:2" x14ac:dyDescent="0.3">
      <c r="A2137" t="s">
        <v>44</v>
      </c>
      <c r="B2137" t="s">
        <v>47</v>
      </c>
    </row>
    <row r="2138" spans="1:2" x14ac:dyDescent="0.3">
      <c r="A2138" t="s">
        <v>51</v>
      </c>
      <c r="B2138" t="s">
        <v>47</v>
      </c>
    </row>
    <row r="2139" spans="1:2" x14ac:dyDescent="0.3">
      <c r="A2139" t="s">
        <v>51</v>
      </c>
      <c r="B2139" t="s">
        <v>52</v>
      </c>
    </row>
    <row r="2140" spans="1:2" x14ac:dyDescent="0.3">
      <c r="A2140" t="s">
        <v>39</v>
      </c>
      <c r="B2140" t="s">
        <v>47</v>
      </c>
    </row>
    <row r="2141" spans="1:2" x14ac:dyDescent="0.3">
      <c r="A2141" t="s">
        <v>46</v>
      </c>
      <c r="B2141" t="s">
        <v>41</v>
      </c>
    </row>
    <row r="2142" spans="1:2" x14ac:dyDescent="0.3">
      <c r="A2142" t="s">
        <v>46</v>
      </c>
      <c r="B2142" t="s">
        <v>48</v>
      </c>
    </row>
    <row r="2143" spans="1:2" x14ac:dyDescent="0.3">
      <c r="A2143" t="s">
        <v>44</v>
      </c>
      <c r="B2143" t="s">
        <v>41</v>
      </c>
    </row>
    <row r="2144" spans="1:2" x14ac:dyDescent="0.3">
      <c r="A2144" t="s">
        <v>46</v>
      </c>
      <c r="B2144" t="s">
        <v>47</v>
      </c>
    </row>
    <row r="2145" spans="1:2" x14ac:dyDescent="0.3">
      <c r="A2145" t="s">
        <v>59</v>
      </c>
      <c r="B2145" t="s">
        <v>41</v>
      </c>
    </row>
    <row r="2146" spans="1:2" x14ac:dyDescent="0.3">
      <c r="A2146" t="s">
        <v>46</v>
      </c>
      <c r="B2146" t="s">
        <v>48</v>
      </c>
    </row>
    <row r="2147" spans="1:2" x14ac:dyDescent="0.3">
      <c r="A2147" t="s">
        <v>46</v>
      </c>
      <c r="B2147" t="s">
        <v>48</v>
      </c>
    </row>
    <row r="2148" spans="1:2" x14ac:dyDescent="0.3">
      <c r="A2148" t="s">
        <v>39</v>
      </c>
      <c r="B2148" t="s">
        <v>41</v>
      </c>
    </row>
    <row r="2149" spans="1:2" x14ac:dyDescent="0.3">
      <c r="A2149" t="s">
        <v>51</v>
      </c>
      <c r="B2149" t="s">
        <v>45</v>
      </c>
    </row>
    <row r="2150" spans="1:2" x14ac:dyDescent="0.3">
      <c r="A2150" t="s">
        <v>59</v>
      </c>
      <c r="B2150" t="s">
        <v>45</v>
      </c>
    </row>
    <row r="2151" spans="1:2" x14ac:dyDescent="0.3">
      <c r="A2151" t="s">
        <v>59</v>
      </c>
      <c r="B2151" t="s">
        <v>41</v>
      </c>
    </row>
    <row r="2152" spans="1:2" x14ac:dyDescent="0.3">
      <c r="A2152" t="s">
        <v>59</v>
      </c>
      <c r="B2152" t="s">
        <v>48</v>
      </c>
    </row>
    <row r="2153" spans="1:2" x14ac:dyDescent="0.3">
      <c r="A2153" t="s">
        <v>59</v>
      </c>
      <c r="B2153" t="s">
        <v>41</v>
      </c>
    </row>
    <row r="2154" spans="1:2" x14ac:dyDescent="0.3">
      <c r="A2154" t="s">
        <v>46</v>
      </c>
      <c r="B2154" t="s">
        <v>41</v>
      </c>
    </row>
    <row r="2155" spans="1:2" x14ac:dyDescent="0.3">
      <c r="A2155" t="s">
        <v>51</v>
      </c>
      <c r="B2155" t="s">
        <v>47</v>
      </c>
    </row>
    <row r="2156" spans="1:2" x14ac:dyDescent="0.3">
      <c r="A2156" t="s">
        <v>46</v>
      </c>
      <c r="B2156" t="s">
        <v>41</v>
      </c>
    </row>
    <row r="2157" spans="1:2" x14ac:dyDescent="0.3">
      <c r="A2157" t="s">
        <v>51</v>
      </c>
      <c r="B2157" t="s">
        <v>41</v>
      </c>
    </row>
    <row r="2158" spans="1:2" x14ac:dyDescent="0.3">
      <c r="A2158" t="s">
        <v>51</v>
      </c>
      <c r="B2158" t="s">
        <v>41</v>
      </c>
    </row>
    <row r="2159" spans="1:2" x14ac:dyDescent="0.3">
      <c r="A2159" t="s">
        <v>46</v>
      </c>
      <c r="B2159" t="s">
        <v>47</v>
      </c>
    </row>
    <row r="2160" spans="1:2" x14ac:dyDescent="0.3">
      <c r="A2160" t="s">
        <v>46</v>
      </c>
      <c r="B2160" t="s">
        <v>41</v>
      </c>
    </row>
    <row r="2161" spans="1:2" x14ac:dyDescent="0.3">
      <c r="A2161" t="s">
        <v>59</v>
      </c>
      <c r="B2161" t="s">
        <v>48</v>
      </c>
    </row>
    <row r="2162" spans="1:2" x14ac:dyDescent="0.3">
      <c r="A2162" t="s">
        <v>46</v>
      </c>
      <c r="B2162" t="s">
        <v>45</v>
      </c>
    </row>
    <row r="2163" spans="1:2" x14ac:dyDescent="0.3">
      <c r="A2163" t="s">
        <v>59</v>
      </c>
      <c r="B2163" t="s">
        <v>41</v>
      </c>
    </row>
    <row r="2164" spans="1:2" x14ac:dyDescent="0.3">
      <c r="A2164" t="s">
        <v>59</v>
      </c>
      <c r="B2164" t="s">
        <v>41</v>
      </c>
    </row>
    <row r="2165" spans="1:2" x14ac:dyDescent="0.3">
      <c r="A2165" t="s">
        <v>46</v>
      </c>
      <c r="B2165" t="s">
        <v>47</v>
      </c>
    </row>
    <row r="2166" spans="1:2" x14ac:dyDescent="0.3">
      <c r="A2166" t="s">
        <v>59</v>
      </c>
      <c r="B2166" t="s">
        <v>45</v>
      </c>
    </row>
    <row r="2167" spans="1:2" x14ac:dyDescent="0.3">
      <c r="A2167" t="s">
        <v>59</v>
      </c>
      <c r="B2167" t="s">
        <v>47</v>
      </c>
    </row>
    <row r="2168" spans="1:2" x14ac:dyDescent="0.3">
      <c r="A2168" t="s">
        <v>39</v>
      </c>
      <c r="B2168" t="s">
        <v>41</v>
      </c>
    </row>
    <row r="2169" spans="1:2" x14ac:dyDescent="0.3">
      <c r="A2169" t="s">
        <v>51</v>
      </c>
      <c r="B2169" t="s">
        <v>52</v>
      </c>
    </row>
    <row r="2170" spans="1:2" x14ac:dyDescent="0.3">
      <c r="A2170" t="s">
        <v>44</v>
      </c>
      <c r="B2170" t="s">
        <v>41</v>
      </c>
    </row>
    <row r="2171" spans="1:2" x14ac:dyDescent="0.3">
      <c r="A2171" t="s">
        <v>51</v>
      </c>
      <c r="B2171" t="s">
        <v>41</v>
      </c>
    </row>
    <row r="2172" spans="1:2" x14ac:dyDescent="0.3">
      <c r="A2172" t="s">
        <v>59</v>
      </c>
      <c r="B2172" t="s">
        <v>41</v>
      </c>
    </row>
    <row r="2173" spans="1:2" x14ac:dyDescent="0.3">
      <c r="A2173" t="s">
        <v>59</v>
      </c>
      <c r="B2173" t="s">
        <v>52</v>
      </c>
    </row>
    <row r="2174" spans="1:2" x14ac:dyDescent="0.3">
      <c r="A2174" t="s">
        <v>46</v>
      </c>
      <c r="B2174" t="s">
        <v>41</v>
      </c>
    </row>
    <row r="2175" spans="1:2" x14ac:dyDescent="0.3">
      <c r="A2175" t="s">
        <v>59</v>
      </c>
      <c r="B2175" t="s">
        <v>47</v>
      </c>
    </row>
    <row r="2176" spans="1:2" x14ac:dyDescent="0.3">
      <c r="A2176" t="s">
        <v>46</v>
      </c>
      <c r="B2176" t="s">
        <v>41</v>
      </c>
    </row>
    <row r="2177" spans="1:2" x14ac:dyDescent="0.3">
      <c r="A2177" t="s">
        <v>46</v>
      </c>
      <c r="B2177" t="s">
        <v>41</v>
      </c>
    </row>
    <row r="2178" spans="1:2" x14ac:dyDescent="0.3">
      <c r="A2178" t="s">
        <v>51</v>
      </c>
      <c r="B2178" t="s">
        <v>41</v>
      </c>
    </row>
    <row r="2179" spans="1:2" x14ac:dyDescent="0.3">
      <c r="A2179" t="s">
        <v>46</v>
      </c>
      <c r="B2179" t="s">
        <v>41</v>
      </c>
    </row>
    <row r="2180" spans="1:2" x14ac:dyDescent="0.3">
      <c r="A2180" t="s">
        <v>59</v>
      </c>
      <c r="B2180" t="s">
        <v>43</v>
      </c>
    </row>
    <row r="2181" spans="1:2" x14ac:dyDescent="0.3">
      <c r="A2181" t="s">
        <v>46</v>
      </c>
      <c r="B2181" t="s">
        <v>47</v>
      </c>
    </row>
    <row r="2182" spans="1:2" x14ac:dyDescent="0.3">
      <c r="A2182" t="s">
        <v>51</v>
      </c>
      <c r="B2182" t="s">
        <v>47</v>
      </c>
    </row>
    <row r="2183" spans="1:2" x14ac:dyDescent="0.3">
      <c r="A2183" t="s">
        <v>51</v>
      </c>
      <c r="B2183" t="s">
        <v>41</v>
      </c>
    </row>
    <row r="2184" spans="1:2" x14ac:dyDescent="0.3">
      <c r="A2184" t="s">
        <v>46</v>
      </c>
      <c r="B2184" t="s">
        <v>45</v>
      </c>
    </row>
    <row r="2185" spans="1:2" x14ac:dyDescent="0.3">
      <c r="A2185" t="s">
        <v>44</v>
      </c>
      <c r="B2185" t="s">
        <v>53</v>
      </c>
    </row>
    <row r="2186" spans="1:2" x14ac:dyDescent="0.3">
      <c r="A2186" t="s">
        <v>44</v>
      </c>
      <c r="B2186" t="s">
        <v>41</v>
      </c>
    </row>
    <row r="2187" spans="1:2" x14ac:dyDescent="0.3">
      <c r="A2187" t="s">
        <v>51</v>
      </c>
      <c r="B2187" t="s">
        <v>41</v>
      </c>
    </row>
    <row r="2188" spans="1:2" x14ac:dyDescent="0.3">
      <c r="A2188" t="s">
        <v>46</v>
      </c>
      <c r="B2188" t="s">
        <v>41</v>
      </c>
    </row>
    <row r="2189" spans="1:2" x14ac:dyDescent="0.3">
      <c r="A2189" t="s">
        <v>59</v>
      </c>
      <c r="B2189" t="s">
        <v>41</v>
      </c>
    </row>
    <row r="2190" spans="1:2" x14ac:dyDescent="0.3">
      <c r="A2190" t="s">
        <v>59</v>
      </c>
      <c r="B2190" t="s">
        <v>48</v>
      </c>
    </row>
    <row r="2191" spans="1:2" x14ac:dyDescent="0.3">
      <c r="A2191" t="s">
        <v>46</v>
      </c>
      <c r="B2191" t="s">
        <v>45</v>
      </c>
    </row>
    <row r="2192" spans="1:2" x14ac:dyDescent="0.3">
      <c r="A2192" t="s">
        <v>59</v>
      </c>
      <c r="B2192" t="s">
        <v>41</v>
      </c>
    </row>
    <row r="2193" spans="1:2" x14ac:dyDescent="0.3">
      <c r="A2193" t="s">
        <v>44</v>
      </c>
      <c r="B2193" t="s">
        <v>48</v>
      </c>
    </row>
    <row r="2194" spans="1:2" x14ac:dyDescent="0.3">
      <c r="A2194" t="s">
        <v>46</v>
      </c>
      <c r="B2194" t="s">
        <v>41</v>
      </c>
    </row>
    <row r="2195" spans="1:2" x14ac:dyDescent="0.3">
      <c r="A2195" t="s">
        <v>59</v>
      </c>
      <c r="B2195" t="s">
        <v>41</v>
      </c>
    </row>
    <row r="2196" spans="1:2" x14ac:dyDescent="0.3">
      <c r="A2196" t="s">
        <v>46</v>
      </c>
      <c r="B2196" t="s">
        <v>53</v>
      </c>
    </row>
    <row r="2197" spans="1:2" x14ac:dyDescent="0.3">
      <c r="A2197" t="s">
        <v>46</v>
      </c>
      <c r="B2197" t="s">
        <v>41</v>
      </c>
    </row>
    <row r="2198" spans="1:2" x14ac:dyDescent="0.3">
      <c r="A2198" t="s">
        <v>59</v>
      </c>
      <c r="B2198" t="s">
        <v>43</v>
      </c>
    </row>
    <row r="2199" spans="1:2" x14ac:dyDescent="0.3">
      <c r="A2199" t="s">
        <v>46</v>
      </c>
      <c r="B2199" t="s">
        <v>47</v>
      </c>
    </row>
    <row r="2200" spans="1:2" x14ac:dyDescent="0.3">
      <c r="A2200" t="s">
        <v>46</v>
      </c>
      <c r="B2200" t="s">
        <v>41</v>
      </c>
    </row>
    <row r="2201" spans="1:2" x14ac:dyDescent="0.3">
      <c r="A2201" t="s">
        <v>51</v>
      </c>
      <c r="B2201" t="s">
        <v>41</v>
      </c>
    </row>
    <row r="2202" spans="1:2" x14ac:dyDescent="0.3">
      <c r="A2202" t="s">
        <v>44</v>
      </c>
      <c r="B2202" t="s">
        <v>53</v>
      </c>
    </row>
    <row r="2203" spans="1:2" x14ac:dyDescent="0.3">
      <c r="A2203" t="s">
        <v>51</v>
      </c>
      <c r="B2203" t="s">
        <v>53</v>
      </c>
    </row>
    <row r="2204" spans="1:2" x14ac:dyDescent="0.3">
      <c r="A2204" t="s">
        <v>51</v>
      </c>
      <c r="B2204" t="s">
        <v>45</v>
      </c>
    </row>
    <row r="2205" spans="1:2" x14ac:dyDescent="0.3">
      <c r="A2205" t="s">
        <v>51</v>
      </c>
      <c r="B2205" t="s">
        <v>41</v>
      </c>
    </row>
    <row r="2206" spans="1:2" x14ac:dyDescent="0.3">
      <c r="A2206" t="s">
        <v>46</v>
      </c>
      <c r="B2206" t="s">
        <v>45</v>
      </c>
    </row>
    <row r="2207" spans="1:2" x14ac:dyDescent="0.3">
      <c r="A2207" t="s">
        <v>39</v>
      </c>
      <c r="B2207" t="s">
        <v>41</v>
      </c>
    </row>
    <row r="2208" spans="1:2" x14ac:dyDescent="0.3">
      <c r="A2208" t="s">
        <v>39</v>
      </c>
      <c r="B2208" t="s">
        <v>48</v>
      </c>
    </row>
    <row r="2209" spans="1:2" x14ac:dyDescent="0.3">
      <c r="A2209" t="s">
        <v>44</v>
      </c>
      <c r="B2209" t="s">
        <v>41</v>
      </c>
    </row>
    <row r="2210" spans="1:2" x14ac:dyDescent="0.3">
      <c r="A2210" t="s">
        <v>39</v>
      </c>
      <c r="B2210" t="s">
        <v>43</v>
      </c>
    </row>
    <row r="2211" spans="1:2" x14ac:dyDescent="0.3">
      <c r="A2211" t="s">
        <v>46</v>
      </c>
      <c r="B2211" t="s">
        <v>45</v>
      </c>
    </row>
    <row r="2212" spans="1:2" x14ac:dyDescent="0.3">
      <c r="A2212" t="s">
        <v>46</v>
      </c>
      <c r="B2212" t="s">
        <v>47</v>
      </c>
    </row>
    <row r="2213" spans="1:2" x14ac:dyDescent="0.3">
      <c r="A2213" t="s">
        <v>46</v>
      </c>
      <c r="B2213" t="s">
        <v>41</v>
      </c>
    </row>
    <row r="2214" spans="1:2" x14ac:dyDescent="0.3">
      <c r="A2214" t="s">
        <v>39</v>
      </c>
      <c r="B2214" t="s">
        <v>41</v>
      </c>
    </row>
    <row r="2215" spans="1:2" x14ac:dyDescent="0.3">
      <c r="A2215" t="s">
        <v>46</v>
      </c>
      <c r="B2215" t="s">
        <v>45</v>
      </c>
    </row>
    <row r="2216" spans="1:2" x14ac:dyDescent="0.3">
      <c r="A2216" t="s">
        <v>46</v>
      </c>
      <c r="B2216" t="s">
        <v>43</v>
      </c>
    </row>
    <row r="2217" spans="1:2" x14ac:dyDescent="0.3">
      <c r="A2217" t="s">
        <v>46</v>
      </c>
      <c r="B2217" t="s">
        <v>41</v>
      </c>
    </row>
    <row r="2218" spans="1:2" x14ac:dyDescent="0.3">
      <c r="A2218" t="s">
        <v>46</v>
      </c>
      <c r="B2218" t="s">
        <v>41</v>
      </c>
    </row>
    <row r="2219" spans="1:2" x14ac:dyDescent="0.3">
      <c r="A2219" t="s">
        <v>46</v>
      </c>
      <c r="B2219" t="s">
        <v>41</v>
      </c>
    </row>
    <row r="2220" spans="1:2" x14ac:dyDescent="0.3">
      <c r="A2220" t="s">
        <v>44</v>
      </c>
      <c r="B2220" t="s">
        <v>53</v>
      </c>
    </row>
    <row r="2221" spans="1:2" x14ac:dyDescent="0.3">
      <c r="A2221" t="s">
        <v>44</v>
      </c>
      <c r="B2221" t="s">
        <v>52</v>
      </c>
    </row>
    <row r="2222" spans="1:2" x14ac:dyDescent="0.3">
      <c r="A2222" t="s">
        <v>44</v>
      </c>
      <c r="B2222" t="s">
        <v>53</v>
      </c>
    </row>
    <row r="2223" spans="1:2" x14ac:dyDescent="0.3">
      <c r="A2223" t="s">
        <v>39</v>
      </c>
      <c r="B2223" t="s">
        <v>48</v>
      </c>
    </row>
    <row r="2224" spans="1:2" x14ac:dyDescent="0.3">
      <c r="A2224" t="s">
        <v>46</v>
      </c>
      <c r="B2224" t="s">
        <v>53</v>
      </c>
    </row>
    <row r="2225" spans="1:2" x14ac:dyDescent="0.3">
      <c r="A2225" t="s">
        <v>46</v>
      </c>
      <c r="B2225" t="s">
        <v>48</v>
      </c>
    </row>
    <row r="2226" spans="1:2" x14ac:dyDescent="0.3">
      <c r="A2226" t="s">
        <v>39</v>
      </c>
      <c r="B2226" t="s">
        <v>52</v>
      </c>
    </row>
    <row r="2227" spans="1:2" x14ac:dyDescent="0.3">
      <c r="A2227" t="s">
        <v>44</v>
      </c>
      <c r="B2227" t="s">
        <v>43</v>
      </c>
    </row>
    <row r="2228" spans="1:2" x14ac:dyDescent="0.3">
      <c r="A2228" t="s">
        <v>44</v>
      </c>
      <c r="B2228" t="s">
        <v>53</v>
      </c>
    </row>
    <row r="2229" spans="1:2" x14ac:dyDescent="0.3">
      <c r="A2229" t="s">
        <v>39</v>
      </c>
      <c r="B2229" t="s">
        <v>53</v>
      </c>
    </row>
    <row r="2230" spans="1:2" x14ac:dyDescent="0.3">
      <c r="A2230" t="s">
        <v>46</v>
      </c>
      <c r="B2230" t="s">
        <v>53</v>
      </c>
    </row>
    <row r="2231" spans="1:2" x14ac:dyDescent="0.3">
      <c r="A2231" t="s">
        <v>46</v>
      </c>
      <c r="B2231" t="s">
        <v>53</v>
      </c>
    </row>
    <row r="2232" spans="1:2" x14ac:dyDescent="0.3">
      <c r="A2232" t="s">
        <v>51</v>
      </c>
      <c r="B2232" t="s">
        <v>45</v>
      </c>
    </row>
    <row r="2233" spans="1:2" x14ac:dyDescent="0.3">
      <c r="A2233" t="s">
        <v>39</v>
      </c>
      <c r="B2233" t="s">
        <v>53</v>
      </c>
    </row>
    <row r="2234" spans="1:2" x14ac:dyDescent="0.3">
      <c r="A2234" t="s">
        <v>51</v>
      </c>
      <c r="B2234" t="s">
        <v>52</v>
      </c>
    </row>
    <row r="2235" spans="1:2" x14ac:dyDescent="0.3">
      <c r="A2235" t="s">
        <v>39</v>
      </c>
      <c r="B2235" t="s">
        <v>53</v>
      </c>
    </row>
    <row r="2236" spans="1:2" x14ac:dyDescent="0.3">
      <c r="A2236" t="s">
        <v>46</v>
      </c>
      <c r="B2236" t="s">
        <v>53</v>
      </c>
    </row>
    <row r="2237" spans="1:2" x14ac:dyDescent="0.3">
      <c r="A2237" t="s">
        <v>46</v>
      </c>
      <c r="B2237" t="s">
        <v>53</v>
      </c>
    </row>
    <row r="2238" spans="1:2" x14ac:dyDescent="0.3">
      <c r="A2238" t="s">
        <v>46</v>
      </c>
      <c r="B2238" t="s">
        <v>52</v>
      </c>
    </row>
    <row r="2239" spans="1:2" x14ac:dyDescent="0.3">
      <c r="A2239" t="s">
        <v>46</v>
      </c>
      <c r="B2239" t="s">
        <v>43</v>
      </c>
    </row>
    <row r="2240" spans="1:2" x14ac:dyDescent="0.3">
      <c r="A2240" t="s">
        <v>46</v>
      </c>
      <c r="B2240" t="s">
        <v>53</v>
      </c>
    </row>
    <row r="2241" spans="1:2" x14ac:dyDescent="0.3">
      <c r="A2241" t="s">
        <v>51</v>
      </c>
      <c r="B2241" t="s">
        <v>53</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96F30-B3EF-4988-BDF0-5031415E6394}">
  <dimension ref="A1:Z2241"/>
  <sheetViews>
    <sheetView topLeftCell="I2" workbookViewId="0">
      <selection activeCell="R489" sqref="R489:R1159"/>
    </sheetView>
  </sheetViews>
  <sheetFormatPr defaultRowHeight="14.4" x14ac:dyDescent="0.3"/>
  <cols>
    <col min="1" max="1" width="8.88671875" customWidth="1"/>
    <col min="2" max="2" width="11.33203125" customWidth="1"/>
    <col min="3" max="3" width="11.33203125" style="14" customWidth="1"/>
    <col min="4" max="4" width="11.109375" style="4" customWidth="1"/>
    <col min="5" max="5" width="11.44140625" customWidth="1"/>
    <col min="6" max="6" width="11.5546875" style="14" customWidth="1"/>
    <col min="7" max="7" width="9.88671875" customWidth="1"/>
    <col min="8" max="8" width="12" style="4" customWidth="1"/>
    <col min="9" max="9" width="10.6640625" style="4" customWidth="1"/>
    <col min="10" max="10" width="17.5546875" style="4" customWidth="1"/>
    <col min="11" max="11" width="16.88671875" style="4" customWidth="1"/>
    <col min="12" max="12" width="18.5546875" style="4" customWidth="1"/>
    <col min="13" max="13" width="14.6640625" style="4" customWidth="1"/>
    <col min="14" max="15" width="10.33203125" customWidth="1"/>
    <col min="16" max="16" width="11.44140625" customWidth="1"/>
    <col min="17" max="17" width="9.6640625" customWidth="1"/>
    <col min="18" max="18" width="10.109375" customWidth="1"/>
    <col min="19" max="19" width="9.109375" customWidth="1"/>
    <col min="20" max="20" width="9.88671875" customWidth="1"/>
    <col min="21" max="21" width="9.33203125" customWidth="1"/>
    <col min="22" max="22" width="9.109375" customWidth="1"/>
    <col min="23" max="23" width="9.33203125" customWidth="1"/>
    <col min="24" max="24" width="10.88671875" customWidth="1"/>
    <col min="25" max="25" width="11" customWidth="1"/>
    <col min="26" max="26" width="11" hidden="1" customWidth="1"/>
  </cols>
  <sheetData>
    <row r="1" spans="1:26" s="5" customFormat="1" ht="30" customHeight="1" x14ac:dyDescent="0.3">
      <c r="A1" s="8" t="s">
        <v>0</v>
      </c>
      <c r="B1" s="8" t="s">
        <v>1</v>
      </c>
      <c r="C1" s="13" t="s">
        <v>2</v>
      </c>
      <c r="D1" s="9" t="s">
        <v>8</v>
      </c>
      <c r="E1" s="8" t="s">
        <v>12</v>
      </c>
      <c r="F1" s="13" t="s">
        <v>14</v>
      </c>
      <c r="G1" s="8" t="s">
        <v>16</v>
      </c>
      <c r="H1" s="9" t="s">
        <v>17</v>
      </c>
      <c r="I1" s="9" t="s">
        <v>18</v>
      </c>
      <c r="J1" s="9" t="s">
        <v>19</v>
      </c>
      <c r="K1" s="9" t="s">
        <v>20</v>
      </c>
      <c r="L1" s="9" t="s">
        <v>21</v>
      </c>
      <c r="M1" s="9" t="s">
        <v>22</v>
      </c>
      <c r="N1" s="8" t="s">
        <v>23</v>
      </c>
      <c r="O1" s="8" t="s">
        <v>24</v>
      </c>
      <c r="P1" s="8" t="s">
        <v>27</v>
      </c>
      <c r="Q1" s="8" t="s">
        <v>28</v>
      </c>
      <c r="R1" s="8" t="s">
        <v>30</v>
      </c>
      <c r="S1" s="8" t="s">
        <v>31</v>
      </c>
      <c r="T1" s="8" t="s">
        <v>32</v>
      </c>
      <c r="U1" s="8" t="s">
        <v>33</v>
      </c>
      <c r="V1" s="8" t="s">
        <v>34</v>
      </c>
      <c r="W1" s="8" t="s">
        <v>35</v>
      </c>
      <c r="X1" s="8" t="s">
        <v>36</v>
      </c>
      <c r="Y1" s="8" t="s">
        <v>37</v>
      </c>
      <c r="Z1" s="8" t="s">
        <v>38</v>
      </c>
    </row>
    <row r="2" spans="1:26" x14ac:dyDescent="0.3">
      <c r="A2">
        <v>737</v>
      </c>
      <c r="B2">
        <v>1949</v>
      </c>
      <c r="C2" s="14">
        <f>2021-Table13[[#This Row],[Year_Birth]]</f>
        <v>72</v>
      </c>
      <c r="D2" s="4">
        <v>80360</v>
      </c>
      <c r="E2">
        <v>0</v>
      </c>
      <c r="F2" s="16">
        <v>7.934246575342466</v>
      </c>
      <c r="G2">
        <v>56</v>
      </c>
      <c r="H2" s="4">
        <v>1493</v>
      </c>
      <c r="I2" s="4">
        <v>86</v>
      </c>
      <c r="J2" s="4">
        <v>454</v>
      </c>
      <c r="K2" s="4">
        <v>112</v>
      </c>
      <c r="L2" s="4">
        <v>43</v>
      </c>
      <c r="M2" s="4">
        <v>43</v>
      </c>
      <c r="N2">
        <v>2</v>
      </c>
      <c r="O2">
        <v>4</v>
      </c>
      <c r="P2">
        <v>4</v>
      </c>
      <c r="Q2">
        <v>5</v>
      </c>
      <c r="R2">
        <v>2</v>
      </c>
      <c r="S2">
        <v>1</v>
      </c>
      <c r="T2">
        <v>0</v>
      </c>
      <c r="U2">
        <v>0</v>
      </c>
      <c r="V2">
        <v>1</v>
      </c>
      <c r="W2">
        <v>1</v>
      </c>
      <c r="X2">
        <v>0</v>
      </c>
      <c r="Y2">
        <v>0</v>
      </c>
      <c r="Z2" t="s">
        <v>41</v>
      </c>
    </row>
    <row r="3" spans="1:26" x14ac:dyDescent="0.3">
      <c r="A3">
        <v>3174</v>
      </c>
      <c r="B3">
        <v>1959</v>
      </c>
      <c r="C3" s="14">
        <f>2021-Table13[[#This Row],[Year_Birth]]</f>
        <v>62</v>
      </c>
      <c r="D3" s="4">
        <v>87771</v>
      </c>
      <c r="E3">
        <v>1</v>
      </c>
      <c r="F3" s="16">
        <v>7.7150684931506852</v>
      </c>
      <c r="G3">
        <v>61</v>
      </c>
      <c r="H3" s="4">
        <v>1492</v>
      </c>
      <c r="I3" s="4">
        <v>38</v>
      </c>
      <c r="J3" s="4">
        <v>287</v>
      </c>
      <c r="K3" s="4">
        <v>50</v>
      </c>
      <c r="L3" s="4">
        <v>57</v>
      </c>
      <c r="M3" s="4">
        <v>33</v>
      </c>
      <c r="N3">
        <v>1</v>
      </c>
      <c r="O3">
        <v>5</v>
      </c>
      <c r="P3">
        <v>10</v>
      </c>
      <c r="Q3">
        <v>4</v>
      </c>
      <c r="R3">
        <v>6</v>
      </c>
      <c r="S3">
        <v>1</v>
      </c>
      <c r="T3">
        <v>1</v>
      </c>
      <c r="U3">
        <v>0</v>
      </c>
      <c r="V3">
        <v>1</v>
      </c>
      <c r="W3">
        <v>1</v>
      </c>
      <c r="X3">
        <v>1</v>
      </c>
      <c r="Y3">
        <v>0</v>
      </c>
      <c r="Z3" t="s">
        <v>41</v>
      </c>
    </row>
    <row r="4" spans="1:26" x14ac:dyDescent="0.3">
      <c r="A4">
        <v>5536</v>
      </c>
      <c r="B4">
        <v>1959</v>
      </c>
      <c r="C4" s="14">
        <f>2021-Table13[[#This Row],[Year_Birth]]</f>
        <v>62</v>
      </c>
      <c r="D4" s="4">
        <v>87771</v>
      </c>
      <c r="E4">
        <v>1</v>
      </c>
      <c r="F4" s="16">
        <v>7.7150684931506852</v>
      </c>
      <c r="G4">
        <v>61</v>
      </c>
      <c r="H4" s="4">
        <v>1492</v>
      </c>
      <c r="I4" s="4">
        <v>38</v>
      </c>
      <c r="J4" s="4">
        <v>287</v>
      </c>
      <c r="K4" s="4">
        <v>50</v>
      </c>
      <c r="L4" s="4">
        <v>57</v>
      </c>
      <c r="M4" s="4">
        <v>33</v>
      </c>
      <c r="N4">
        <v>1</v>
      </c>
      <c r="O4">
        <v>5</v>
      </c>
      <c r="P4">
        <v>10</v>
      </c>
      <c r="Q4">
        <v>4</v>
      </c>
      <c r="R4">
        <v>6</v>
      </c>
      <c r="S4">
        <v>1</v>
      </c>
      <c r="T4">
        <v>1</v>
      </c>
      <c r="U4">
        <v>0</v>
      </c>
      <c r="V4">
        <v>1</v>
      </c>
      <c r="W4">
        <v>1</v>
      </c>
      <c r="X4">
        <v>1</v>
      </c>
      <c r="Y4">
        <v>0</v>
      </c>
      <c r="Z4" t="s">
        <v>48</v>
      </c>
    </row>
    <row r="5" spans="1:26" x14ac:dyDescent="0.3">
      <c r="A5">
        <v>1103</v>
      </c>
      <c r="B5">
        <v>1976</v>
      </c>
      <c r="C5" s="14">
        <f>2021-Table13[[#This Row],[Year_Birth]]</f>
        <v>45</v>
      </c>
      <c r="D5" s="4">
        <v>81929</v>
      </c>
      <c r="E5">
        <v>1</v>
      </c>
      <c r="F5" s="16">
        <v>8.3589041095890408</v>
      </c>
      <c r="G5">
        <v>60</v>
      </c>
      <c r="H5" s="4">
        <v>1486</v>
      </c>
      <c r="I5" s="4">
        <v>55</v>
      </c>
      <c r="J5" s="4">
        <v>278</v>
      </c>
      <c r="K5" s="4">
        <v>49</v>
      </c>
      <c r="L5" s="4">
        <v>0</v>
      </c>
      <c r="M5" s="4">
        <v>185</v>
      </c>
      <c r="N5">
        <v>2</v>
      </c>
      <c r="O5">
        <v>4</v>
      </c>
      <c r="P5">
        <v>4</v>
      </c>
      <c r="Q5">
        <v>10</v>
      </c>
      <c r="R5">
        <v>6</v>
      </c>
      <c r="S5">
        <v>0</v>
      </c>
      <c r="T5">
        <v>0</v>
      </c>
      <c r="U5">
        <v>1</v>
      </c>
      <c r="V5">
        <v>0</v>
      </c>
      <c r="W5">
        <v>1</v>
      </c>
      <c r="X5">
        <v>1</v>
      </c>
      <c r="Y5">
        <v>0</v>
      </c>
      <c r="Z5" t="s">
        <v>53</v>
      </c>
    </row>
    <row r="6" spans="1:26" x14ac:dyDescent="0.3">
      <c r="A6">
        <v>5547</v>
      </c>
      <c r="B6">
        <v>1982</v>
      </c>
      <c r="C6" s="14">
        <f>2021-Table13[[#This Row],[Year_Birth]]</f>
        <v>39</v>
      </c>
      <c r="D6" s="4">
        <v>84169</v>
      </c>
      <c r="E6">
        <v>0</v>
      </c>
      <c r="F6" s="16">
        <v>7.5041095890410956</v>
      </c>
      <c r="G6">
        <v>9</v>
      </c>
      <c r="H6" s="4">
        <v>1478</v>
      </c>
      <c r="I6" s="4">
        <v>19</v>
      </c>
      <c r="J6" s="4">
        <v>403</v>
      </c>
      <c r="K6" s="4">
        <v>0</v>
      </c>
      <c r="L6" s="4">
        <v>19</v>
      </c>
      <c r="M6" s="4">
        <v>0</v>
      </c>
      <c r="N6">
        <v>1</v>
      </c>
      <c r="O6">
        <v>7</v>
      </c>
      <c r="P6">
        <v>6</v>
      </c>
      <c r="Q6">
        <v>6</v>
      </c>
      <c r="R6">
        <v>3</v>
      </c>
      <c r="S6">
        <v>0</v>
      </c>
      <c r="T6">
        <v>0</v>
      </c>
      <c r="U6">
        <v>0</v>
      </c>
      <c r="V6">
        <v>1</v>
      </c>
      <c r="W6">
        <v>1</v>
      </c>
      <c r="X6">
        <v>1</v>
      </c>
      <c r="Y6">
        <v>0</v>
      </c>
      <c r="Z6" t="s">
        <v>41</v>
      </c>
    </row>
    <row r="7" spans="1:26" x14ac:dyDescent="0.3">
      <c r="A7">
        <v>8362</v>
      </c>
      <c r="B7">
        <v>1982</v>
      </c>
      <c r="C7" s="14">
        <f>2021-Table13[[#This Row],[Year_Birth]]</f>
        <v>39</v>
      </c>
      <c r="D7" s="4">
        <v>84169</v>
      </c>
      <c r="E7">
        <v>0</v>
      </c>
      <c r="F7" s="16">
        <v>7.5041095890410956</v>
      </c>
      <c r="G7">
        <v>9</v>
      </c>
      <c r="H7" s="4">
        <v>1478</v>
      </c>
      <c r="I7" s="4">
        <v>19</v>
      </c>
      <c r="J7" s="4">
        <v>403</v>
      </c>
      <c r="K7" s="4">
        <v>0</v>
      </c>
      <c r="L7" s="4">
        <v>19</v>
      </c>
      <c r="M7" s="4">
        <v>0</v>
      </c>
      <c r="N7">
        <v>1</v>
      </c>
      <c r="O7">
        <v>7</v>
      </c>
      <c r="P7">
        <v>6</v>
      </c>
      <c r="Q7">
        <v>6</v>
      </c>
      <c r="R7">
        <v>3</v>
      </c>
      <c r="S7">
        <v>0</v>
      </c>
      <c r="T7">
        <v>0</v>
      </c>
      <c r="U7">
        <v>0</v>
      </c>
      <c r="V7">
        <v>1</v>
      </c>
      <c r="W7">
        <v>1</v>
      </c>
      <c r="X7">
        <v>1</v>
      </c>
      <c r="Y7">
        <v>0</v>
      </c>
      <c r="Z7" t="s">
        <v>47</v>
      </c>
    </row>
    <row r="8" spans="1:26" x14ac:dyDescent="0.3">
      <c r="A8">
        <v>3009</v>
      </c>
      <c r="B8">
        <v>1962</v>
      </c>
      <c r="C8" s="14">
        <f>2021-Table13[[#This Row],[Year_Birth]]</f>
        <v>59</v>
      </c>
      <c r="D8" s="4">
        <v>71670</v>
      </c>
      <c r="E8">
        <v>0</v>
      </c>
      <c r="F8" s="16">
        <v>7.5835616438356164</v>
      </c>
      <c r="G8">
        <v>8</v>
      </c>
      <c r="H8" s="4">
        <v>1462</v>
      </c>
      <c r="I8" s="4">
        <v>16</v>
      </c>
      <c r="J8" s="4">
        <v>128</v>
      </c>
      <c r="K8" s="4">
        <v>0</v>
      </c>
      <c r="L8" s="4">
        <v>0</v>
      </c>
      <c r="M8" s="4">
        <v>160</v>
      </c>
      <c r="N8">
        <v>1</v>
      </c>
      <c r="O8">
        <v>5</v>
      </c>
      <c r="P8">
        <v>3</v>
      </c>
      <c r="Q8">
        <v>6</v>
      </c>
      <c r="R8">
        <v>6</v>
      </c>
      <c r="S8">
        <v>0</v>
      </c>
      <c r="T8">
        <v>1</v>
      </c>
      <c r="U8">
        <v>0</v>
      </c>
      <c r="V8">
        <v>1</v>
      </c>
      <c r="W8">
        <v>1</v>
      </c>
      <c r="X8">
        <v>1</v>
      </c>
      <c r="Y8">
        <v>0</v>
      </c>
      <c r="Z8" t="s">
        <v>41</v>
      </c>
    </row>
    <row r="9" spans="1:26" x14ac:dyDescent="0.3">
      <c r="A9">
        <v>1665</v>
      </c>
      <c r="B9">
        <v>1964</v>
      </c>
      <c r="C9" s="14">
        <f>2021-Table13[[#This Row],[Year_Birth]]</f>
        <v>57</v>
      </c>
      <c r="D9" s="4">
        <v>64140</v>
      </c>
      <c r="E9">
        <v>2</v>
      </c>
      <c r="F9" s="16">
        <v>7.375342465753425</v>
      </c>
      <c r="G9">
        <v>71</v>
      </c>
      <c r="H9" s="4">
        <v>1459</v>
      </c>
      <c r="I9" s="4">
        <v>0</v>
      </c>
      <c r="J9" s="4">
        <v>61</v>
      </c>
      <c r="K9" s="4">
        <v>0</v>
      </c>
      <c r="L9" s="4">
        <v>15</v>
      </c>
      <c r="M9" s="4">
        <v>215</v>
      </c>
      <c r="N9">
        <v>5</v>
      </c>
      <c r="O9">
        <v>2</v>
      </c>
      <c r="P9">
        <v>5</v>
      </c>
      <c r="Q9">
        <v>6</v>
      </c>
      <c r="R9">
        <v>5</v>
      </c>
      <c r="S9">
        <v>0</v>
      </c>
      <c r="T9">
        <v>1</v>
      </c>
      <c r="U9">
        <v>1</v>
      </c>
      <c r="V9">
        <v>0</v>
      </c>
      <c r="W9">
        <v>1</v>
      </c>
      <c r="X9">
        <v>1</v>
      </c>
      <c r="Y9">
        <v>0</v>
      </c>
      <c r="Z9" t="s">
        <v>47</v>
      </c>
    </row>
    <row r="10" spans="1:26" x14ac:dyDescent="0.3">
      <c r="A10">
        <v>9743</v>
      </c>
      <c r="B10">
        <v>1955</v>
      </c>
      <c r="C10" s="14">
        <f>2021-Table13[[#This Row],[Year_Birth]]</f>
        <v>66</v>
      </c>
      <c r="D10" s="4">
        <v>76998</v>
      </c>
      <c r="E10">
        <v>1</v>
      </c>
      <c r="F10" s="16">
        <v>8.0739726027397261</v>
      </c>
      <c r="G10">
        <v>85</v>
      </c>
      <c r="H10" s="4">
        <v>1449</v>
      </c>
      <c r="I10" s="4">
        <v>89</v>
      </c>
      <c r="J10" s="4">
        <v>161</v>
      </c>
      <c r="K10" s="4">
        <v>69</v>
      </c>
      <c r="L10" s="4">
        <v>35</v>
      </c>
      <c r="M10" s="4">
        <v>107</v>
      </c>
      <c r="N10">
        <v>2</v>
      </c>
      <c r="O10">
        <v>11</v>
      </c>
      <c r="P10">
        <v>8</v>
      </c>
      <c r="Q10">
        <v>8</v>
      </c>
      <c r="R10">
        <v>6</v>
      </c>
      <c r="S10">
        <v>0</v>
      </c>
      <c r="T10">
        <v>0</v>
      </c>
      <c r="U10">
        <v>0</v>
      </c>
      <c r="V10">
        <v>0</v>
      </c>
      <c r="W10">
        <v>1</v>
      </c>
      <c r="X10">
        <v>0</v>
      </c>
      <c r="Y10">
        <v>0</v>
      </c>
      <c r="Z10" t="s">
        <v>48</v>
      </c>
    </row>
    <row r="11" spans="1:26" x14ac:dyDescent="0.3">
      <c r="A11">
        <v>11088</v>
      </c>
      <c r="B11">
        <v>1971</v>
      </c>
      <c r="C11" s="14">
        <f>2021-Table13[[#This Row],[Year_Birth]]</f>
        <v>50</v>
      </c>
      <c r="D11" s="4">
        <v>78642</v>
      </c>
      <c r="E11">
        <v>1</v>
      </c>
      <c r="F11" s="16">
        <v>7.8</v>
      </c>
      <c r="G11">
        <v>83</v>
      </c>
      <c r="H11" s="4">
        <v>1396</v>
      </c>
      <c r="I11" s="4">
        <v>0</v>
      </c>
      <c r="J11" s="4">
        <v>322</v>
      </c>
      <c r="K11" s="4">
        <v>46</v>
      </c>
      <c r="L11" s="4">
        <v>35</v>
      </c>
      <c r="M11" s="4">
        <v>17</v>
      </c>
      <c r="N11">
        <v>1</v>
      </c>
      <c r="O11">
        <v>4</v>
      </c>
      <c r="P11">
        <v>9</v>
      </c>
      <c r="Q11">
        <v>4</v>
      </c>
      <c r="R11">
        <v>6</v>
      </c>
      <c r="S11">
        <v>0</v>
      </c>
      <c r="T11">
        <v>0</v>
      </c>
      <c r="U11">
        <v>0</v>
      </c>
      <c r="V11">
        <v>0</v>
      </c>
      <c r="W11">
        <v>0</v>
      </c>
      <c r="X11">
        <v>0</v>
      </c>
      <c r="Y11">
        <v>0</v>
      </c>
      <c r="Z11" t="s">
        <v>41</v>
      </c>
    </row>
    <row r="12" spans="1:26" x14ac:dyDescent="0.3">
      <c r="A12">
        <v>4580</v>
      </c>
      <c r="B12">
        <v>1969</v>
      </c>
      <c r="C12" s="14">
        <f>2021-Table13[[#This Row],[Year_Birth]]</f>
        <v>52</v>
      </c>
      <c r="D12" s="4">
        <v>75759</v>
      </c>
      <c r="E12">
        <v>0</v>
      </c>
      <c r="F12" s="16">
        <v>7.2876712328767121</v>
      </c>
      <c r="G12">
        <v>46</v>
      </c>
      <c r="H12" s="4">
        <v>1394</v>
      </c>
      <c r="I12" s="4">
        <v>22</v>
      </c>
      <c r="J12" s="4">
        <v>708</v>
      </c>
      <c r="K12" s="4">
        <v>89</v>
      </c>
      <c r="L12" s="4">
        <v>91</v>
      </c>
      <c r="M12" s="4">
        <v>182</v>
      </c>
      <c r="N12">
        <v>1</v>
      </c>
      <c r="O12">
        <v>9</v>
      </c>
      <c r="P12">
        <v>7</v>
      </c>
      <c r="Q12">
        <v>9</v>
      </c>
      <c r="R12">
        <v>5</v>
      </c>
      <c r="S12">
        <v>1</v>
      </c>
      <c r="T12">
        <v>0</v>
      </c>
      <c r="U12">
        <v>1</v>
      </c>
      <c r="V12">
        <v>0</v>
      </c>
      <c r="W12">
        <v>1</v>
      </c>
      <c r="X12">
        <v>1</v>
      </c>
      <c r="Y12">
        <v>0</v>
      </c>
      <c r="Z12" t="s">
        <v>47</v>
      </c>
    </row>
    <row r="13" spans="1:26" x14ac:dyDescent="0.3">
      <c r="A13">
        <v>4943</v>
      </c>
      <c r="B13">
        <v>1953</v>
      </c>
      <c r="C13" s="14">
        <f>2021-Table13[[#This Row],[Year_Birth]]</f>
        <v>68</v>
      </c>
      <c r="D13" s="4">
        <v>70503</v>
      </c>
      <c r="E13">
        <v>0</v>
      </c>
      <c r="F13" s="16">
        <v>8.3561643835616444</v>
      </c>
      <c r="G13">
        <v>73</v>
      </c>
      <c r="H13" s="4">
        <v>1379</v>
      </c>
      <c r="I13" s="4">
        <v>33</v>
      </c>
      <c r="J13" s="4">
        <v>216</v>
      </c>
      <c r="K13" s="4">
        <v>0</v>
      </c>
      <c r="L13" s="4">
        <v>33</v>
      </c>
      <c r="M13" s="4">
        <v>66</v>
      </c>
      <c r="N13">
        <v>1</v>
      </c>
      <c r="O13">
        <v>2</v>
      </c>
      <c r="P13">
        <v>4</v>
      </c>
      <c r="Q13">
        <v>9</v>
      </c>
      <c r="R13">
        <v>6</v>
      </c>
      <c r="S13">
        <v>0</v>
      </c>
      <c r="T13">
        <v>0</v>
      </c>
      <c r="U13">
        <v>0</v>
      </c>
      <c r="V13">
        <v>1</v>
      </c>
      <c r="W13">
        <v>1</v>
      </c>
      <c r="X13">
        <v>0</v>
      </c>
      <c r="Y13">
        <v>0</v>
      </c>
      <c r="Z13" t="s">
        <v>41</v>
      </c>
    </row>
    <row r="14" spans="1:26" x14ac:dyDescent="0.3">
      <c r="A14">
        <v>9260</v>
      </c>
      <c r="B14">
        <v>1945</v>
      </c>
      <c r="C14" s="14">
        <f>2021-Table13[[#This Row],[Year_Birth]]</f>
        <v>76</v>
      </c>
      <c r="D14" s="4">
        <v>70356</v>
      </c>
      <c r="E14">
        <v>0</v>
      </c>
      <c r="F14" s="16">
        <v>8.257534246575343</v>
      </c>
      <c r="G14">
        <v>20</v>
      </c>
      <c r="H14" s="4">
        <v>1349</v>
      </c>
      <c r="I14" s="4">
        <v>16</v>
      </c>
      <c r="J14" s="4">
        <v>249</v>
      </c>
      <c r="K14" s="4">
        <v>43</v>
      </c>
      <c r="L14" s="4">
        <v>16</v>
      </c>
      <c r="M14" s="4">
        <v>33</v>
      </c>
      <c r="N14">
        <v>2</v>
      </c>
      <c r="O14">
        <v>10</v>
      </c>
      <c r="P14">
        <v>6</v>
      </c>
      <c r="Q14">
        <v>9</v>
      </c>
      <c r="R14">
        <v>6</v>
      </c>
      <c r="S14">
        <v>0</v>
      </c>
      <c r="T14">
        <v>0</v>
      </c>
      <c r="U14">
        <v>0</v>
      </c>
      <c r="V14">
        <v>0</v>
      </c>
      <c r="W14">
        <v>0</v>
      </c>
      <c r="X14">
        <v>0</v>
      </c>
      <c r="Y14">
        <v>0</v>
      </c>
      <c r="Z14" t="s">
        <v>48</v>
      </c>
    </row>
    <row r="15" spans="1:26" x14ac:dyDescent="0.3">
      <c r="A15">
        <v>7431</v>
      </c>
      <c r="B15">
        <v>1991</v>
      </c>
      <c r="C15" s="14">
        <f>2021-Table13[[#This Row],[Year_Birth]]</f>
        <v>30</v>
      </c>
      <c r="D15" s="4">
        <v>68126</v>
      </c>
      <c r="E15">
        <v>0</v>
      </c>
      <c r="F15" s="16">
        <v>8.2438356164383571</v>
      </c>
      <c r="G15">
        <v>40</v>
      </c>
      <c r="H15" s="4">
        <v>1332</v>
      </c>
      <c r="I15" s="4">
        <v>17</v>
      </c>
      <c r="J15" s="4">
        <v>311</v>
      </c>
      <c r="K15" s="4">
        <v>23</v>
      </c>
      <c r="L15" s="4">
        <v>51</v>
      </c>
      <c r="M15" s="4">
        <v>86</v>
      </c>
      <c r="N15">
        <v>1</v>
      </c>
      <c r="O15">
        <v>7</v>
      </c>
      <c r="P15">
        <v>4</v>
      </c>
      <c r="Q15">
        <v>5</v>
      </c>
      <c r="R15">
        <v>9</v>
      </c>
      <c r="S15">
        <v>0</v>
      </c>
      <c r="T15">
        <v>0</v>
      </c>
      <c r="U15">
        <v>0</v>
      </c>
      <c r="V15">
        <v>1</v>
      </c>
      <c r="W15">
        <v>0</v>
      </c>
      <c r="X15">
        <v>1</v>
      </c>
      <c r="Y15">
        <v>0</v>
      </c>
      <c r="Z15" t="s">
        <v>48</v>
      </c>
    </row>
    <row r="16" spans="1:26" x14ac:dyDescent="0.3">
      <c r="A16">
        <v>3138</v>
      </c>
      <c r="B16">
        <v>1956</v>
      </c>
      <c r="C16" s="14">
        <f>2021-Table13[[#This Row],[Year_Birth]]</f>
        <v>65</v>
      </c>
      <c r="D16" s="4">
        <v>91249</v>
      </c>
      <c r="E16">
        <v>0</v>
      </c>
      <c r="F16" s="16">
        <v>8.3013698630136989</v>
      </c>
      <c r="G16">
        <v>84</v>
      </c>
      <c r="H16" s="4">
        <v>1324</v>
      </c>
      <c r="I16" s="4">
        <v>27</v>
      </c>
      <c r="J16" s="4">
        <v>119</v>
      </c>
      <c r="K16" s="4">
        <v>71</v>
      </c>
      <c r="L16" s="4">
        <v>108</v>
      </c>
      <c r="M16" s="4">
        <v>27</v>
      </c>
      <c r="N16">
        <v>0</v>
      </c>
      <c r="O16">
        <v>7</v>
      </c>
      <c r="P16">
        <v>9</v>
      </c>
      <c r="Q16">
        <v>6</v>
      </c>
      <c r="R16">
        <v>4</v>
      </c>
      <c r="S16">
        <v>1</v>
      </c>
      <c r="T16">
        <v>1</v>
      </c>
      <c r="U16">
        <v>0</v>
      </c>
      <c r="V16">
        <v>1</v>
      </c>
      <c r="W16">
        <v>1</v>
      </c>
      <c r="X16">
        <v>1</v>
      </c>
      <c r="Y16">
        <v>0</v>
      </c>
      <c r="Z16" t="s">
        <v>41</v>
      </c>
    </row>
    <row r="17" spans="1:26" x14ac:dyDescent="0.3">
      <c r="A17">
        <v>4475</v>
      </c>
      <c r="B17">
        <v>1949</v>
      </c>
      <c r="C17" s="14">
        <f>2021-Table13[[#This Row],[Year_Birth]]</f>
        <v>72</v>
      </c>
      <c r="D17" s="4">
        <v>69098</v>
      </c>
      <c r="E17">
        <v>0</v>
      </c>
      <c r="F17" s="16">
        <v>7.9753424657534246</v>
      </c>
      <c r="G17">
        <v>82</v>
      </c>
      <c r="H17" s="4">
        <v>1315</v>
      </c>
      <c r="I17" s="4">
        <v>22</v>
      </c>
      <c r="J17" s="4">
        <v>780</v>
      </c>
      <c r="K17" s="4">
        <v>145</v>
      </c>
      <c r="L17" s="4">
        <v>0</v>
      </c>
      <c r="M17" s="4">
        <v>178</v>
      </c>
      <c r="N17">
        <v>1</v>
      </c>
      <c r="O17">
        <v>7</v>
      </c>
      <c r="P17">
        <v>8</v>
      </c>
      <c r="Q17">
        <v>9</v>
      </c>
      <c r="R17">
        <v>5</v>
      </c>
      <c r="S17">
        <v>0</v>
      </c>
      <c r="T17">
        <v>0</v>
      </c>
      <c r="U17">
        <v>0</v>
      </c>
      <c r="V17">
        <v>0</v>
      </c>
      <c r="W17">
        <v>0</v>
      </c>
      <c r="X17">
        <v>0</v>
      </c>
      <c r="Y17">
        <v>0</v>
      </c>
      <c r="Z17" t="s">
        <v>41</v>
      </c>
    </row>
    <row r="18" spans="1:26" x14ac:dyDescent="0.3">
      <c r="A18">
        <v>6292</v>
      </c>
      <c r="B18">
        <v>1986</v>
      </c>
      <c r="C18" s="14">
        <f>2021-Table13[[#This Row],[Year_Birth]]</f>
        <v>35</v>
      </c>
      <c r="D18" s="4">
        <v>82333</v>
      </c>
      <c r="E18">
        <v>0</v>
      </c>
      <c r="F18" s="16">
        <v>7.86027397260274</v>
      </c>
      <c r="G18">
        <v>60</v>
      </c>
      <c r="H18" s="4">
        <v>1311</v>
      </c>
      <c r="I18" s="4">
        <v>0</v>
      </c>
      <c r="J18" s="4">
        <v>359</v>
      </c>
      <c r="K18" s="4">
        <v>46</v>
      </c>
      <c r="L18" s="4">
        <v>89</v>
      </c>
      <c r="M18" s="4">
        <v>17</v>
      </c>
      <c r="N18">
        <v>1</v>
      </c>
      <c r="O18">
        <v>4</v>
      </c>
      <c r="P18">
        <v>3</v>
      </c>
      <c r="Q18">
        <v>10</v>
      </c>
      <c r="R18">
        <v>2</v>
      </c>
      <c r="S18">
        <v>0</v>
      </c>
      <c r="T18">
        <v>0</v>
      </c>
      <c r="U18">
        <v>0</v>
      </c>
      <c r="V18">
        <v>0</v>
      </c>
      <c r="W18">
        <v>1</v>
      </c>
      <c r="X18">
        <v>1</v>
      </c>
      <c r="Y18">
        <v>0</v>
      </c>
      <c r="Z18" t="s">
        <v>52</v>
      </c>
    </row>
    <row r="19" spans="1:26" x14ac:dyDescent="0.3">
      <c r="A19">
        <v>10140</v>
      </c>
      <c r="B19">
        <v>1983</v>
      </c>
      <c r="C19" s="14">
        <f>2021-Table13[[#This Row],[Year_Birth]]</f>
        <v>38</v>
      </c>
      <c r="D19" s="4">
        <v>70123</v>
      </c>
      <c r="E19">
        <v>0</v>
      </c>
      <c r="F19" s="16">
        <v>7.3616438356164382</v>
      </c>
      <c r="G19">
        <v>27</v>
      </c>
      <c r="H19" s="4">
        <v>1308</v>
      </c>
      <c r="I19" s="4">
        <v>0</v>
      </c>
      <c r="J19" s="4">
        <v>396</v>
      </c>
      <c r="K19" s="4">
        <v>23</v>
      </c>
      <c r="L19" s="4">
        <v>0</v>
      </c>
      <c r="M19" s="4">
        <v>0</v>
      </c>
      <c r="N19">
        <v>1</v>
      </c>
      <c r="O19">
        <v>5</v>
      </c>
      <c r="P19">
        <v>7</v>
      </c>
      <c r="Q19">
        <v>4</v>
      </c>
      <c r="R19">
        <v>3</v>
      </c>
      <c r="S19">
        <v>0</v>
      </c>
      <c r="T19">
        <v>1</v>
      </c>
      <c r="U19">
        <v>0</v>
      </c>
      <c r="V19">
        <v>1</v>
      </c>
      <c r="W19">
        <v>0</v>
      </c>
      <c r="X19">
        <v>0</v>
      </c>
      <c r="Y19">
        <v>0</v>
      </c>
      <c r="Z19" t="s">
        <v>45</v>
      </c>
    </row>
    <row r="20" spans="1:26" x14ac:dyDescent="0.3">
      <c r="A20">
        <v>10133</v>
      </c>
      <c r="B20">
        <v>1970</v>
      </c>
      <c r="C20" s="14">
        <f>2021-Table13[[#This Row],[Year_Birth]]</f>
        <v>51</v>
      </c>
      <c r="D20" s="4">
        <v>93790</v>
      </c>
      <c r="E20">
        <v>0</v>
      </c>
      <c r="F20" s="16">
        <v>6.9863013698630141</v>
      </c>
      <c r="G20">
        <v>16</v>
      </c>
      <c r="H20" s="4">
        <v>1302</v>
      </c>
      <c r="I20" s="4">
        <v>68</v>
      </c>
      <c r="J20" s="4">
        <v>731</v>
      </c>
      <c r="K20" s="4">
        <v>89</v>
      </c>
      <c r="L20" s="4">
        <v>114</v>
      </c>
      <c r="M20" s="4">
        <v>45</v>
      </c>
      <c r="N20">
        <v>0</v>
      </c>
      <c r="O20">
        <v>6</v>
      </c>
      <c r="P20">
        <v>7</v>
      </c>
      <c r="Q20">
        <v>12</v>
      </c>
      <c r="R20">
        <v>2</v>
      </c>
      <c r="S20">
        <v>1</v>
      </c>
      <c r="T20">
        <v>0</v>
      </c>
      <c r="U20">
        <v>0</v>
      </c>
      <c r="V20">
        <v>1</v>
      </c>
      <c r="W20">
        <v>1</v>
      </c>
      <c r="X20">
        <v>1</v>
      </c>
      <c r="Y20">
        <v>0</v>
      </c>
      <c r="Z20" t="s">
        <v>48</v>
      </c>
    </row>
    <row r="21" spans="1:26" x14ac:dyDescent="0.3">
      <c r="A21">
        <v>8732</v>
      </c>
      <c r="B21">
        <v>1969</v>
      </c>
      <c r="C21" s="14">
        <f>2021-Table13[[#This Row],[Year_Birth]]</f>
        <v>52</v>
      </c>
      <c r="D21" s="4">
        <v>67369</v>
      </c>
      <c r="E21">
        <v>1</v>
      </c>
      <c r="F21" s="16">
        <v>8.2246575342465746</v>
      </c>
      <c r="G21">
        <v>81</v>
      </c>
      <c r="H21" s="4">
        <v>1298</v>
      </c>
      <c r="I21" s="4">
        <v>0</v>
      </c>
      <c r="J21" s="4">
        <v>70</v>
      </c>
      <c r="K21" s="4">
        <v>37</v>
      </c>
      <c r="L21" s="4">
        <v>14</v>
      </c>
      <c r="M21" s="4">
        <v>42</v>
      </c>
      <c r="N21">
        <v>4</v>
      </c>
      <c r="O21">
        <v>7</v>
      </c>
      <c r="P21">
        <v>4</v>
      </c>
      <c r="Q21">
        <v>10</v>
      </c>
      <c r="R21">
        <v>4</v>
      </c>
      <c r="S21">
        <v>0</v>
      </c>
      <c r="T21">
        <v>0</v>
      </c>
      <c r="U21">
        <v>0</v>
      </c>
      <c r="V21">
        <v>1</v>
      </c>
      <c r="W21">
        <v>1</v>
      </c>
      <c r="X21">
        <v>1</v>
      </c>
      <c r="Y21">
        <v>0</v>
      </c>
      <c r="Z21" t="s">
        <v>41</v>
      </c>
    </row>
    <row r="22" spans="1:26" x14ac:dyDescent="0.3">
      <c r="A22">
        <v>8545</v>
      </c>
      <c r="B22">
        <v>1954</v>
      </c>
      <c r="C22" s="14">
        <f>2021-Table13[[#This Row],[Year_Birth]]</f>
        <v>67</v>
      </c>
      <c r="D22" s="4">
        <v>85683</v>
      </c>
      <c r="E22">
        <v>0</v>
      </c>
      <c r="F22" s="16">
        <v>6.8849315068493153</v>
      </c>
      <c r="G22">
        <v>6</v>
      </c>
      <c r="H22" s="4">
        <v>1296</v>
      </c>
      <c r="I22" s="4">
        <v>17</v>
      </c>
      <c r="J22" s="4">
        <v>311</v>
      </c>
      <c r="K22" s="4">
        <v>45</v>
      </c>
      <c r="L22" s="4">
        <v>69</v>
      </c>
      <c r="M22" s="4">
        <v>51</v>
      </c>
      <c r="N22">
        <v>1</v>
      </c>
      <c r="O22">
        <v>2</v>
      </c>
      <c r="P22">
        <v>4</v>
      </c>
      <c r="Q22">
        <v>10</v>
      </c>
      <c r="R22">
        <v>1</v>
      </c>
      <c r="S22">
        <v>1</v>
      </c>
      <c r="T22">
        <v>1</v>
      </c>
      <c r="U22">
        <v>0</v>
      </c>
      <c r="V22">
        <v>1</v>
      </c>
      <c r="W22">
        <v>1</v>
      </c>
      <c r="X22">
        <v>1</v>
      </c>
      <c r="Y22">
        <v>0</v>
      </c>
      <c r="Z22" t="s">
        <v>41</v>
      </c>
    </row>
    <row r="23" spans="1:26" x14ac:dyDescent="0.3">
      <c r="A23">
        <v>203</v>
      </c>
      <c r="B23">
        <v>1975</v>
      </c>
      <c r="C23" s="14">
        <f>2021-Table13[[#This Row],[Year_Birth]]</f>
        <v>46</v>
      </c>
      <c r="D23" s="4">
        <v>81169</v>
      </c>
      <c r="E23">
        <v>0</v>
      </c>
      <c r="F23" s="16">
        <v>7.8191780821917805</v>
      </c>
      <c r="G23">
        <v>47</v>
      </c>
      <c r="H23" s="4">
        <v>1288</v>
      </c>
      <c r="I23" s="4">
        <v>20</v>
      </c>
      <c r="J23" s="4">
        <v>613</v>
      </c>
      <c r="K23" s="4">
        <v>80</v>
      </c>
      <c r="L23" s="4">
        <v>61</v>
      </c>
      <c r="M23" s="4">
        <v>27</v>
      </c>
      <c r="N23">
        <v>1</v>
      </c>
      <c r="O23">
        <v>5</v>
      </c>
      <c r="P23">
        <v>7</v>
      </c>
      <c r="Q23">
        <v>9</v>
      </c>
      <c r="R23">
        <v>2</v>
      </c>
      <c r="S23">
        <v>0</v>
      </c>
      <c r="T23">
        <v>0</v>
      </c>
      <c r="U23">
        <v>0</v>
      </c>
      <c r="V23">
        <v>0</v>
      </c>
      <c r="W23">
        <v>0</v>
      </c>
      <c r="X23">
        <v>0</v>
      </c>
      <c r="Y23">
        <v>0</v>
      </c>
      <c r="Z23" t="s">
        <v>41</v>
      </c>
    </row>
    <row r="24" spans="1:26" x14ac:dyDescent="0.3">
      <c r="A24">
        <v>7962</v>
      </c>
      <c r="B24">
        <v>1987</v>
      </c>
      <c r="C24" s="14">
        <f>2021-Table13[[#This Row],[Year_Birth]]</f>
        <v>34</v>
      </c>
      <c r="D24" s="4">
        <v>95169</v>
      </c>
      <c r="E24">
        <v>0</v>
      </c>
      <c r="F24" s="16">
        <v>7.3315068493150681</v>
      </c>
      <c r="G24">
        <v>1</v>
      </c>
      <c r="H24" s="4">
        <v>1285</v>
      </c>
      <c r="I24" s="4">
        <v>21</v>
      </c>
      <c r="J24" s="4">
        <v>449</v>
      </c>
      <c r="K24" s="4">
        <v>106</v>
      </c>
      <c r="L24" s="4">
        <v>20</v>
      </c>
      <c r="M24" s="4">
        <v>20</v>
      </c>
      <c r="N24">
        <v>1</v>
      </c>
      <c r="O24">
        <v>4</v>
      </c>
      <c r="P24">
        <v>3</v>
      </c>
      <c r="Q24">
        <v>4</v>
      </c>
      <c r="R24">
        <v>1</v>
      </c>
      <c r="S24">
        <v>1</v>
      </c>
      <c r="T24">
        <v>0</v>
      </c>
      <c r="U24">
        <v>0</v>
      </c>
      <c r="V24">
        <v>0</v>
      </c>
      <c r="W24">
        <v>1</v>
      </c>
      <c r="X24">
        <v>1</v>
      </c>
      <c r="Y24">
        <v>0</v>
      </c>
      <c r="Z24" t="s">
        <v>41</v>
      </c>
    </row>
    <row r="25" spans="1:26" x14ac:dyDescent="0.3">
      <c r="A25">
        <v>7919</v>
      </c>
      <c r="B25">
        <v>1976</v>
      </c>
      <c r="C25" s="14">
        <f>2021-Table13[[#This Row],[Year_Birth]]</f>
        <v>45</v>
      </c>
      <c r="D25" s="4">
        <v>72335</v>
      </c>
      <c r="E25">
        <v>0</v>
      </c>
      <c r="F25" s="16">
        <v>8.4876712328767123</v>
      </c>
      <c r="G25">
        <v>2</v>
      </c>
      <c r="H25" s="4">
        <v>1285</v>
      </c>
      <c r="I25" s="4">
        <v>105</v>
      </c>
      <c r="J25" s="4">
        <v>653</v>
      </c>
      <c r="K25" s="4">
        <v>28</v>
      </c>
      <c r="L25" s="4">
        <v>21</v>
      </c>
      <c r="M25" s="4">
        <v>0</v>
      </c>
      <c r="N25">
        <v>1</v>
      </c>
      <c r="O25">
        <v>10</v>
      </c>
      <c r="P25">
        <v>4</v>
      </c>
      <c r="Q25">
        <v>8</v>
      </c>
      <c r="R25">
        <v>8</v>
      </c>
      <c r="S25">
        <v>0</v>
      </c>
      <c r="T25">
        <v>0</v>
      </c>
      <c r="U25">
        <v>0</v>
      </c>
      <c r="V25">
        <v>0</v>
      </c>
      <c r="W25">
        <v>0</v>
      </c>
      <c r="X25">
        <v>1</v>
      </c>
      <c r="Y25">
        <v>0</v>
      </c>
      <c r="Z25" t="s">
        <v>41</v>
      </c>
    </row>
    <row r="26" spans="1:26" x14ac:dyDescent="0.3">
      <c r="A26">
        <v>6932</v>
      </c>
      <c r="B26">
        <v>1941</v>
      </c>
      <c r="C26" s="14">
        <f>2021-Table13[[#This Row],[Year_Birth]]</f>
        <v>80</v>
      </c>
      <c r="D26" s="4">
        <v>93027</v>
      </c>
      <c r="E26">
        <v>0</v>
      </c>
      <c r="F26" s="16">
        <v>7.8219178082191778</v>
      </c>
      <c r="G26">
        <v>77</v>
      </c>
      <c r="H26" s="4">
        <v>1285</v>
      </c>
      <c r="I26" s="4">
        <v>42</v>
      </c>
      <c r="J26" s="4">
        <v>716</v>
      </c>
      <c r="K26" s="4">
        <v>55</v>
      </c>
      <c r="L26" s="4">
        <v>0</v>
      </c>
      <c r="M26" s="4">
        <v>21</v>
      </c>
      <c r="N26">
        <v>0</v>
      </c>
      <c r="O26">
        <v>7</v>
      </c>
      <c r="P26">
        <v>10</v>
      </c>
      <c r="Q26">
        <v>5</v>
      </c>
      <c r="R26">
        <v>2</v>
      </c>
      <c r="S26">
        <v>0</v>
      </c>
      <c r="T26">
        <v>0</v>
      </c>
      <c r="U26">
        <v>0</v>
      </c>
      <c r="V26">
        <v>0</v>
      </c>
      <c r="W26">
        <v>1</v>
      </c>
      <c r="X26">
        <v>0</v>
      </c>
      <c r="Y26">
        <v>0</v>
      </c>
      <c r="Z26" t="s">
        <v>41</v>
      </c>
    </row>
    <row r="27" spans="1:26" x14ac:dyDescent="0.3">
      <c r="A27">
        <v>9499</v>
      </c>
      <c r="B27">
        <v>1954</v>
      </c>
      <c r="C27" s="14">
        <f>2021-Table13[[#This Row],[Year_Birth]]</f>
        <v>67</v>
      </c>
      <c r="D27" s="4">
        <v>93404</v>
      </c>
      <c r="E27">
        <v>3</v>
      </c>
      <c r="F27" s="16">
        <v>7.7561643835616438</v>
      </c>
      <c r="G27">
        <v>97</v>
      </c>
      <c r="H27" s="4">
        <v>1279</v>
      </c>
      <c r="I27" s="4">
        <v>15</v>
      </c>
      <c r="J27" s="4">
        <v>287</v>
      </c>
      <c r="K27" s="4">
        <v>20</v>
      </c>
      <c r="L27" s="4">
        <v>0</v>
      </c>
      <c r="M27" s="4">
        <v>15</v>
      </c>
      <c r="N27">
        <v>3</v>
      </c>
      <c r="O27">
        <v>3</v>
      </c>
      <c r="P27">
        <v>4</v>
      </c>
      <c r="Q27">
        <v>7</v>
      </c>
      <c r="R27">
        <v>5</v>
      </c>
      <c r="S27">
        <v>0</v>
      </c>
      <c r="T27">
        <v>0</v>
      </c>
      <c r="U27">
        <v>0</v>
      </c>
      <c r="V27">
        <v>1</v>
      </c>
      <c r="W27">
        <v>1</v>
      </c>
      <c r="X27">
        <v>0</v>
      </c>
      <c r="Y27">
        <v>0</v>
      </c>
      <c r="Z27" t="s">
        <v>48</v>
      </c>
    </row>
    <row r="28" spans="1:26" x14ac:dyDescent="0.3">
      <c r="A28">
        <v>6248</v>
      </c>
      <c r="B28">
        <v>1947</v>
      </c>
      <c r="C28" s="14">
        <f>2021-Table13[[#This Row],[Year_Birth]]</f>
        <v>74</v>
      </c>
      <c r="D28" s="4">
        <v>91712</v>
      </c>
      <c r="E28">
        <v>0</v>
      </c>
      <c r="F28" s="16">
        <v>7.3095890410958901</v>
      </c>
      <c r="G28">
        <v>47</v>
      </c>
      <c r="H28" s="4">
        <v>1276</v>
      </c>
      <c r="I28" s="4">
        <v>24</v>
      </c>
      <c r="J28" s="4">
        <v>746</v>
      </c>
      <c r="K28" s="4">
        <v>94</v>
      </c>
      <c r="L28" s="4">
        <v>29</v>
      </c>
      <c r="M28" s="4">
        <v>48</v>
      </c>
      <c r="N28">
        <v>0</v>
      </c>
      <c r="O28">
        <v>9</v>
      </c>
      <c r="P28">
        <v>7</v>
      </c>
      <c r="Q28">
        <v>11</v>
      </c>
      <c r="R28">
        <v>3</v>
      </c>
      <c r="S28">
        <v>0</v>
      </c>
      <c r="T28">
        <v>0</v>
      </c>
      <c r="U28">
        <v>0</v>
      </c>
      <c r="V28">
        <v>0</v>
      </c>
      <c r="W28">
        <v>1</v>
      </c>
      <c r="X28">
        <v>1</v>
      </c>
      <c r="Y28">
        <v>0</v>
      </c>
      <c r="Z28" t="s">
        <v>41</v>
      </c>
    </row>
    <row r="29" spans="1:26" x14ac:dyDescent="0.3">
      <c r="A29">
        <v>1763</v>
      </c>
      <c r="B29">
        <v>1988</v>
      </c>
      <c r="C29" s="14">
        <f>2021-Table13[[#This Row],[Year_Birth]]</f>
        <v>33</v>
      </c>
      <c r="D29" s="4">
        <v>87679</v>
      </c>
      <c r="E29">
        <v>0</v>
      </c>
      <c r="F29" s="16">
        <v>7.5342465753424657</v>
      </c>
      <c r="G29">
        <v>62</v>
      </c>
      <c r="H29" s="4">
        <v>1259</v>
      </c>
      <c r="I29" s="4">
        <v>172</v>
      </c>
      <c r="J29" s="4">
        <v>815</v>
      </c>
      <c r="K29" s="4">
        <v>97</v>
      </c>
      <c r="L29" s="4">
        <v>148</v>
      </c>
      <c r="M29" s="4">
        <v>33</v>
      </c>
      <c r="N29">
        <v>1</v>
      </c>
      <c r="O29">
        <v>7</v>
      </c>
      <c r="P29">
        <v>11</v>
      </c>
      <c r="Q29">
        <v>10</v>
      </c>
      <c r="R29">
        <v>4</v>
      </c>
      <c r="S29">
        <v>1</v>
      </c>
      <c r="T29">
        <v>0</v>
      </c>
      <c r="U29">
        <v>1</v>
      </c>
      <c r="V29">
        <v>0</v>
      </c>
      <c r="W29">
        <v>1</v>
      </c>
      <c r="X29">
        <v>1</v>
      </c>
      <c r="Y29">
        <v>0</v>
      </c>
      <c r="Z29" t="s">
        <v>48</v>
      </c>
    </row>
    <row r="30" spans="1:26" x14ac:dyDescent="0.3">
      <c r="A30">
        <v>1204</v>
      </c>
      <c r="B30">
        <v>1970</v>
      </c>
      <c r="C30" s="14">
        <f>2021-Table13[[#This Row],[Year_Birth]]</f>
        <v>51</v>
      </c>
      <c r="D30" s="4">
        <v>67536</v>
      </c>
      <c r="E30">
        <v>1</v>
      </c>
      <c r="F30" s="16">
        <v>7.7150684931506852</v>
      </c>
      <c r="G30">
        <v>45</v>
      </c>
      <c r="H30" s="4">
        <v>1253</v>
      </c>
      <c r="I30" s="4">
        <v>0</v>
      </c>
      <c r="J30" s="4">
        <v>447</v>
      </c>
      <c r="K30" s="4">
        <v>23</v>
      </c>
      <c r="L30" s="4">
        <v>71</v>
      </c>
      <c r="M30" s="4">
        <v>35</v>
      </c>
      <c r="N30">
        <v>3</v>
      </c>
      <c r="O30">
        <v>11</v>
      </c>
      <c r="P30">
        <v>5</v>
      </c>
      <c r="Q30">
        <v>11</v>
      </c>
      <c r="R30">
        <v>8</v>
      </c>
      <c r="S30">
        <v>1</v>
      </c>
      <c r="T30">
        <v>0</v>
      </c>
      <c r="U30">
        <v>0</v>
      </c>
      <c r="V30">
        <v>0</v>
      </c>
      <c r="W30">
        <v>0</v>
      </c>
      <c r="X30">
        <v>0</v>
      </c>
      <c r="Y30">
        <v>0</v>
      </c>
      <c r="Z30" t="s">
        <v>47</v>
      </c>
    </row>
    <row r="31" spans="1:26" x14ac:dyDescent="0.3">
      <c r="A31">
        <v>9298</v>
      </c>
      <c r="B31">
        <v>1947</v>
      </c>
      <c r="C31" s="14">
        <f>2021-Table13[[#This Row],[Year_Birth]]</f>
        <v>74</v>
      </c>
      <c r="D31" s="4">
        <v>81574</v>
      </c>
      <c r="E31">
        <v>0</v>
      </c>
      <c r="F31" s="16">
        <v>6.7808219178082192</v>
      </c>
      <c r="G31">
        <v>89</v>
      </c>
      <c r="H31" s="4">
        <v>1252</v>
      </c>
      <c r="I31" s="4">
        <v>0</v>
      </c>
      <c r="J31" s="4">
        <v>465</v>
      </c>
      <c r="K31" s="4">
        <v>46</v>
      </c>
      <c r="L31" s="4">
        <v>35</v>
      </c>
      <c r="M31" s="4">
        <v>0</v>
      </c>
      <c r="N31">
        <v>1</v>
      </c>
      <c r="O31">
        <v>4</v>
      </c>
      <c r="P31">
        <v>5</v>
      </c>
      <c r="Q31">
        <v>8</v>
      </c>
      <c r="R31">
        <v>1</v>
      </c>
      <c r="S31">
        <v>0</v>
      </c>
      <c r="T31">
        <v>0</v>
      </c>
      <c r="U31">
        <v>0</v>
      </c>
      <c r="V31">
        <v>1</v>
      </c>
      <c r="W31">
        <v>1</v>
      </c>
      <c r="X31">
        <v>0</v>
      </c>
      <c r="Y31">
        <v>0</v>
      </c>
      <c r="Z31" t="s">
        <v>47</v>
      </c>
    </row>
    <row r="32" spans="1:26" x14ac:dyDescent="0.3">
      <c r="A32">
        <v>3725</v>
      </c>
      <c r="B32">
        <v>1961</v>
      </c>
      <c r="C32" s="14">
        <f>2021-Table13[[#This Row],[Year_Birth]]</f>
        <v>60</v>
      </c>
      <c r="D32" s="4">
        <v>84865</v>
      </c>
      <c r="E32">
        <v>0</v>
      </c>
      <c r="F32" s="16">
        <v>7.7506849315068491</v>
      </c>
      <c r="G32">
        <v>1</v>
      </c>
      <c r="H32" s="4">
        <v>1248</v>
      </c>
      <c r="I32" s="4">
        <v>16</v>
      </c>
      <c r="J32" s="4">
        <v>349</v>
      </c>
      <c r="K32" s="4">
        <v>43</v>
      </c>
      <c r="L32" s="4">
        <v>16</v>
      </c>
      <c r="M32" s="4">
        <v>16</v>
      </c>
      <c r="N32">
        <v>1</v>
      </c>
      <c r="O32">
        <v>2</v>
      </c>
      <c r="P32">
        <v>4</v>
      </c>
      <c r="Q32">
        <v>9</v>
      </c>
      <c r="R32">
        <v>4</v>
      </c>
      <c r="S32">
        <v>1</v>
      </c>
      <c r="T32">
        <v>1</v>
      </c>
      <c r="U32">
        <v>0</v>
      </c>
      <c r="V32">
        <v>1</v>
      </c>
      <c r="W32">
        <v>1</v>
      </c>
      <c r="X32">
        <v>1</v>
      </c>
      <c r="Y32">
        <v>0</v>
      </c>
      <c r="Z32" t="s">
        <v>41</v>
      </c>
    </row>
    <row r="33" spans="1:26" x14ac:dyDescent="0.3">
      <c r="A33">
        <v>7899</v>
      </c>
      <c r="B33">
        <v>1952</v>
      </c>
      <c r="C33" s="14">
        <f>2021-Table13[[#This Row],[Year_Birth]]</f>
        <v>69</v>
      </c>
      <c r="D33" s="4">
        <v>77610</v>
      </c>
      <c r="E33">
        <v>1</v>
      </c>
      <c r="F33" s="16">
        <v>8.2767123287671236</v>
      </c>
      <c r="G33">
        <v>70</v>
      </c>
      <c r="H33" s="4">
        <v>1245</v>
      </c>
      <c r="I33" s="4">
        <v>33</v>
      </c>
      <c r="J33" s="4">
        <v>332</v>
      </c>
      <c r="K33" s="4">
        <v>21</v>
      </c>
      <c r="L33" s="4">
        <v>33</v>
      </c>
      <c r="M33" s="4">
        <v>16</v>
      </c>
      <c r="N33">
        <v>2</v>
      </c>
      <c r="O33">
        <v>4</v>
      </c>
      <c r="P33">
        <v>7</v>
      </c>
      <c r="Q33">
        <v>4</v>
      </c>
      <c r="R33">
        <v>7</v>
      </c>
      <c r="S33">
        <v>0</v>
      </c>
      <c r="T33">
        <v>0</v>
      </c>
      <c r="U33">
        <v>0</v>
      </c>
      <c r="V33">
        <v>0</v>
      </c>
      <c r="W33">
        <v>0</v>
      </c>
      <c r="X33">
        <v>0</v>
      </c>
      <c r="Y33">
        <v>0</v>
      </c>
      <c r="Z33" t="s">
        <v>53</v>
      </c>
    </row>
    <row r="34" spans="1:26" x14ac:dyDescent="0.3">
      <c r="A34">
        <v>2926</v>
      </c>
      <c r="B34">
        <v>1952</v>
      </c>
      <c r="C34" s="14">
        <f>2021-Table13[[#This Row],[Year_Birth]]</f>
        <v>69</v>
      </c>
      <c r="D34" s="4">
        <v>55951</v>
      </c>
      <c r="E34">
        <v>1</v>
      </c>
      <c r="F34" s="16">
        <v>8.4602739726027405</v>
      </c>
      <c r="G34">
        <v>62</v>
      </c>
      <c r="H34" s="4">
        <v>1241</v>
      </c>
      <c r="I34" s="4">
        <v>0</v>
      </c>
      <c r="J34" s="4">
        <v>80</v>
      </c>
      <c r="K34" s="4">
        <v>0</v>
      </c>
      <c r="L34" s="4">
        <v>13</v>
      </c>
      <c r="M34" s="4">
        <v>40</v>
      </c>
      <c r="N34">
        <v>3</v>
      </c>
      <c r="O34">
        <v>3</v>
      </c>
      <c r="P34">
        <v>6</v>
      </c>
      <c r="Q34">
        <v>11</v>
      </c>
      <c r="R34">
        <v>8</v>
      </c>
      <c r="S34">
        <v>0</v>
      </c>
      <c r="T34">
        <v>1</v>
      </c>
      <c r="U34">
        <v>0</v>
      </c>
      <c r="V34">
        <v>1</v>
      </c>
      <c r="W34">
        <v>0</v>
      </c>
      <c r="X34">
        <v>0</v>
      </c>
      <c r="Y34">
        <v>0</v>
      </c>
      <c r="Z34" t="s">
        <v>47</v>
      </c>
    </row>
    <row r="35" spans="1:26" x14ac:dyDescent="0.3">
      <c r="A35">
        <v>7999</v>
      </c>
      <c r="B35">
        <v>1955</v>
      </c>
      <c r="C35" s="14">
        <f>2021-Table13[[#This Row],[Year_Birth]]</f>
        <v>66</v>
      </c>
      <c r="D35" s="4">
        <v>75261</v>
      </c>
      <c r="E35">
        <v>0</v>
      </c>
      <c r="F35" s="16">
        <v>7.7945205479452051</v>
      </c>
      <c r="G35">
        <v>17</v>
      </c>
      <c r="H35" s="4">
        <v>1239</v>
      </c>
      <c r="I35" s="4">
        <v>17</v>
      </c>
      <c r="J35" s="4">
        <v>413</v>
      </c>
      <c r="K35" s="4">
        <v>23</v>
      </c>
      <c r="L35" s="4">
        <v>34</v>
      </c>
      <c r="M35" s="4">
        <v>17</v>
      </c>
      <c r="N35">
        <v>1</v>
      </c>
      <c r="O35">
        <v>5</v>
      </c>
      <c r="P35">
        <v>6</v>
      </c>
      <c r="Q35">
        <v>5</v>
      </c>
      <c r="R35">
        <v>2</v>
      </c>
      <c r="S35">
        <v>0</v>
      </c>
      <c r="T35">
        <v>0</v>
      </c>
      <c r="U35">
        <v>0</v>
      </c>
      <c r="V35">
        <v>1</v>
      </c>
      <c r="W35">
        <v>1</v>
      </c>
      <c r="X35">
        <v>1</v>
      </c>
      <c r="Y35">
        <v>0</v>
      </c>
      <c r="Z35" t="s">
        <v>41</v>
      </c>
    </row>
    <row r="36" spans="1:26" x14ac:dyDescent="0.3">
      <c r="A36">
        <v>5236</v>
      </c>
      <c r="B36">
        <v>1979</v>
      </c>
      <c r="C36" s="14">
        <f>2021-Table13[[#This Row],[Year_Birth]]</f>
        <v>42</v>
      </c>
      <c r="D36" s="4">
        <v>77568</v>
      </c>
      <c r="E36">
        <v>1</v>
      </c>
      <c r="F36" s="16">
        <v>8.4547945205479458</v>
      </c>
      <c r="G36">
        <v>30</v>
      </c>
      <c r="H36" s="4">
        <v>1230</v>
      </c>
      <c r="I36" s="4">
        <v>0</v>
      </c>
      <c r="J36" s="4">
        <v>396</v>
      </c>
      <c r="K36" s="4">
        <v>232</v>
      </c>
      <c r="L36" s="4">
        <v>178</v>
      </c>
      <c r="M36" s="4">
        <v>158</v>
      </c>
      <c r="N36">
        <v>1</v>
      </c>
      <c r="O36">
        <v>10</v>
      </c>
      <c r="P36">
        <v>2</v>
      </c>
      <c r="Q36">
        <v>8</v>
      </c>
      <c r="R36">
        <v>5</v>
      </c>
      <c r="S36">
        <v>1</v>
      </c>
      <c r="T36">
        <v>0</v>
      </c>
      <c r="U36">
        <v>0</v>
      </c>
      <c r="V36">
        <v>1</v>
      </c>
      <c r="W36">
        <v>1</v>
      </c>
      <c r="X36">
        <v>0</v>
      </c>
      <c r="Y36">
        <v>0</v>
      </c>
      <c r="Z36" t="s">
        <v>41</v>
      </c>
    </row>
    <row r="37" spans="1:26" x14ac:dyDescent="0.3">
      <c r="A37">
        <v>4356</v>
      </c>
      <c r="B37">
        <v>1971</v>
      </c>
      <c r="C37" s="14">
        <f>2021-Table13[[#This Row],[Year_Birth]]</f>
        <v>50</v>
      </c>
      <c r="D37" s="4">
        <v>71819</v>
      </c>
      <c r="E37">
        <v>1</v>
      </c>
      <c r="F37" s="16">
        <v>7.4465753424657537</v>
      </c>
      <c r="G37">
        <v>70</v>
      </c>
      <c r="H37" s="4">
        <v>1224</v>
      </c>
      <c r="I37" s="4">
        <v>28</v>
      </c>
      <c r="J37" s="4">
        <v>140</v>
      </c>
      <c r="K37" s="4">
        <v>0</v>
      </c>
      <c r="L37" s="4">
        <v>14</v>
      </c>
      <c r="M37" s="4">
        <v>168</v>
      </c>
      <c r="N37">
        <v>3</v>
      </c>
      <c r="O37">
        <v>3</v>
      </c>
      <c r="P37">
        <v>3</v>
      </c>
      <c r="Q37">
        <v>5</v>
      </c>
      <c r="R37">
        <v>6</v>
      </c>
      <c r="S37">
        <v>0</v>
      </c>
      <c r="T37">
        <v>0</v>
      </c>
      <c r="U37">
        <v>0</v>
      </c>
      <c r="V37">
        <v>1</v>
      </c>
      <c r="W37">
        <v>1</v>
      </c>
      <c r="X37">
        <v>0</v>
      </c>
      <c r="Y37">
        <v>0</v>
      </c>
      <c r="Z37" t="s">
        <v>41</v>
      </c>
    </row>
    <row r="38" spans="1:26" x14ac:dyDescent="0.3">
      <c r="A38">
        <v>2176</v>
      </c>
      <c r="B38">
        <v>1972</v>
      </c>
      <c r="C38" s="14">
        <f>2021-Table13[[#This Row],[Year_Birth]]</f>
        <v>49</v>
      </c>
      <c r="D38" s="4">
        <v>80134</v>
      </c>
      <c r="E38">
        <v>1</v>
      </c>
      <c r="F38" s="16">
        <v>7.720547945205479</v>
      </c>
      <c r="G38">
        <v>40</v>
      </c>
      <c r="H38" s="4">
        <v>1218</v>
      </c>
      <c r="I38" s="4">
        <v>16</v>
      </c>
      <c r="J38" s="4">
        <v>272</v>
      </c>
      <c r="K38" s="4">
        <v>104</v>
      </c>
      <c r="L38" s="4">
        <v>0</v>
      </c>
      <c r="M38" s="4">
        <v>80</v>
      </c>
      <c r="N38">
        <v>2</v>
      </c>
      <c r="O38">
        <v>5</v>
      </c>
      <c r="P38">
        <v>3</v>
      </c>
      <c r="Q38">
        <v>6</v>
      </c>
      <c r="R38">
        <v>6</v>
      </c>
      <c r="S38">
        <v>1</v>
      </c>
      <c r="T38">
        <v>0</v>
      </c>
      <c r="U38">
        <v>0</v>
      </c>
      <c r="V38">
        <v>1</v>
      </c>
      <c r="W38">
        <v>1</v>
      </c>
      <c r="X38">
        <v>1</v>
      </c>
      <c r="Y38">
        <v>0</v>
      </c>
      <c r="Z38" t="s">
        <v>47</v>
      </c>
    </row>
    <row r="39" spans="1:26" x14ac:dyDescent="0.3">
      <c r="A39">
        <v>9121</v>
      </c>
      <c r="B39">
        <v>1972</v>
      </c>
      <c r="C39" s="14">
        <f>2021-Table13[[#This Row],[Year_Birth]]</f>
        <v>49</v>
      </c>
      <c r="D39" s="4">
        <v>80134</v>
      </c>
      <c r="E39">
        <v>1</v>
      </c>
      <c r="F39" s="16">
        <v>7.720547945205479</v>
      </c>
      <c r="G39">
        <v>40</v>
      </c>
      <c r="H39" s="4">
        <v>1218</v>
      </c>
      <c r="I39" s="4">
        <v>16</v>
      </c>
      <c r="J39" s="4">
        <v>272</v>
      </c>
      <c r="K39" s="4">
        <v>104</v>
      </c>
      <c r="L39" s="4">
        <v>0</v>
      </c>
      <c r="M39" s="4">
        <v>80</v>
      </c>
      <c r="N39">
        <v>2</v>
      </c>
      <c r="O39">
        <v>5</v>
      </c>
      <c r="P39">
        <v>3</v>
      </c>
      <c r="Q39">
        <v>6</v>
      </c>
      <c r="R39">
        <v>6</v>
      </c>
      <c r="S39">
        <v>1</v>
      </c>
      <c r="T39">
        <v>0</v>
      </c>
      <c r="U39">
        <v>0</v>
      </c>
      <c r="V39">
        <v>1</v>
      </c>
      <c r="W39">
        <v>1</v>
      </c>
      <c r="X39">
        <v>1</v>
      </c>
      <c r="Y39">
        <v>0</v>
      </c>
      <c r="Z39" t="s">
        <v>53</v>
      </c>
    </row>
    <row r="40" spans="1:26" x14ac:dyDescent="0.3">
      <c r="A40">
        <v>3074</v>
      </c>
      <c r="B40">
        <v>1984</v>
      </c>
      <c r="C40" s="14">
        <f>2021-Table13[[#This Row],[Year_Birth]]</f>
        <v>37</v>
      </c>
      <c r="D40" s="4">
        <v>70643</v>
      </c>
      <c r="E40">
        <v>0</v>
      </c>
      <c r="F40" s="16">
        <v>8.3150684931506849</v>
      </c>
      <c r="G40">
        <v>66</v>
      </c>
      <c r="H40" s="4">
        <v>1218</v>
      </c>
      <c r="I40" s="4">
        <v>107</v>
      </c>
      <c r="J40" s="4">
        <v>304</v>
      </c>
      <c r="K40" s="4">
        <v>23</v>
      </c>
      <c r="L40" s="4">
        <v>143</v>
      </c>
      <c r="M40" s="4">
        <v>33</v>
      </c>
      <c r="N40">
        <v>1</v>
      </c>
      <c r="O40">
        <v>5</v>
      </c>
      <c r="P40">
        <v>8</v>
      </c>
      <c r="Q40">
        <v>4</v>
      </c>
      <c r="R40">
        <v>6</v>
      </c>
      <c r="S40">
        <v>0</v>
      </c>
      <c r="T40">
        <v>0</v>
      </c>
      <c r="U40">
        <v>0</v>
      </c>
      <c r="V40">
        <v>0</v>
      </c>
      <c r="W40">
        <v>0</v>
      </c>
      <c r="X40">
        <v>1</v>
      </c>
      <c r="Y40">
        <v>0</v>
      </c>
      <c r="Z40" t="s">
        <v>41</v>
      </c>
    </row>
    <row r="41" spans="1:26" x14ac:dyDescent="0.3">
      <c r="A41">
        <v>2223</v>
      </c>
      <c r="B41">
        <v>1965</v>
      </c>
      <c r="C41" s="14">
        <f>2021-Table13[[#This Row],[Year_Birth]]</f>
        <v>56</v>
      </c>
      <c r="D41" s="4">
        <v>64176</v>
      </c>
      <c r="E41">
        <v>1</v>
      </c>
      <c r="F41" s="16">
        <v>8.5150684931506841</v>
      </c>
      <c r="G41">
        <v>52</v>
      </c>
      <c r="H41" s="4">
        <v>1215</v>
      </c>
      <c r="I41" s="4">
        <v>33</v>
      </c>
      <c r="J41" s="4">
        <v>249</v>
      </c>
      <c r="K41" s="4">
        <v>64</v>
      </c>
      <c r="L41" s="4">
        <v>116</v>
      </c>
      <c r="M41" s="4">
        <v>149</v>
      </c>
      <c r="N41">
        <v>8</v>
      </c>
      <c r="O41">
        <v>8</v>
      </c>
      <c r="P41">
        <v>9</v>
      </c>
      <c r="Q41">
        <v>8</v>
      </c>
      <c r="R41">
        <v>6</v>
      </c>
      <c r="S41">
        <v>0</v>
      </c>
      <c r="T41">
        <v>0</v>
      </c>
      <c r="U41">
        <v>0</v>
      </c>
      <c r="V41">
        <v>0</v>
      </c>
      <c r="W41">
        <v>0</v>
      </c>
      <c r="X41">
        <v>0</v>
      </c>
      <c r="Y41">
        <v>0</v>
      </c>
      <c r="Z41" t="s">
        <v>41</v>
      </c>
    </row>
    <row r="42" spans="1:26" x14ac:dyDescent="0.3">
      <c r="A42">
        <v>2611</v>
      </c>
      <c r="B42">
        <v>1959</v>
      </c>
      <c r="C42" s="14">
        <f>2021-Table13[[#This Row],[Year_Birth]]</f>
        <v>62</v>
      </c>
      <c r="D42" s="4">
        <v>82576</v>
      </c>
      <c r="E42">
        <v>0</v>
      </c>
      <c r="F42" s="16">
        <v>8.5205479452054789</v>
      </c>
      <c r="G42">
        <v>66</v>
      </c>
      <c r="H42" s="4">
        <v>1206</v>
      </c>
      <c r="I42" s="4">
        <v>55</v>
      </c>
      <c r="J42" s="4">
        <v>445</v>
      </c>
      <c r="K42" s="4">
        <v>168</v>
      </c>
      <c r="L42" s="4">
        <v>18</v>
      </c>
      <c r="M42" s="4">
        <v>18</v>
      </c>
      <c r="N42">
        <v>1</v>
      </c>
      <c r="O42">
        <v>2</v>
      </c>
      <c r="P42">
        <v>4</v>
      </c>
      <c r="Q42">
        <v>12</v>
      </c>
      <c r="R42">
        <v>1</v>
      </c>
      <c r="S42">
        <v>0</v>
      </c>
      <c r="T42">
        <v>0</v>
      </c>
      <c r="U42">
        <v>0</v>
      </c>
      <c r="V42">
        <v>0</v>
      </c>
      <c r="W42">
        <v>1</v>
      </c>
      <c r="X42">
        <v>0</v>
      </c>
      <c r="Y42">
        <v>0</v>
      </c>
      <c r="Z42" t="s">
        <v>47</v>
      </c>
    </row>
    <row r="43" spans="1:26" x14ac:dyDescent="0.3">
      <c r="A43">
        <v>9212</v>
      </c>
      <c r="B43">
        <v>1962</v>
      </c>
      <c r="C43" s="14">
        <f>2021-Table13[[#This Row],[Year_Birth]]</f>
        <v>59</v>
      </c>
      <c r="D43" s="4">
        <v>72828</v>
      </c>
      <c r="E43">
        <v>1</v>
      </c>
      <c r="F43" s="16">
        <v>7.9808219178082194</v>
      </c>
      <c r="G43">
        <v>17</v>
      </c>
      <c r="H43" s="4">
        <v>1205</v>
      </c>
      <c r="I43" s="4">
        <v>0</v>
      </c>
      <c r="J43" s="4">
        <v>235</v>
      </c>
      <c r="K43" s="4">
        <v>19</v>
      </c>
      <c r="L43" s="4">
        <v>14</v>
      </c>
      <c r="M43" s="4">
        <v>205</v>
      </c>
      <c r="N43">
        <v>6</v>
      </c>
      <c r="O43">
        <v>6</v>
      </c>
      <c r="P43">
        <v>3</v>
      </c>
      <c r="Q43">
        <v>13</v>
      </c>
      <c r="R43">
        <v>7</v>
      </c>
      <c r="S43">
        <v>0</v>
      </c>
      <c r="T43">
        <v>0</v>
      </c>
      <c r="U43">
        <v>0</v>
      </c>
      <c r="V43">
        <v>0</v>
      </c>
      <c r="W43">
        <v>0</v>
      </c>
      <c r="X43">
        <v>0</v>
      </c>
      <c r="Y43">
        <v>0</v>
      </c>
      <c r="Z43" t="s">
        <v>41</v>
      </c>
    </row>
    <row r="44" spans="1:26" x14ac:dyDescent="0.3">
      <c r="A44">
        <v>7030</v>
      </c>
      <c r="B44">
        <v>1955</v>
      </c>
      <c r="C44" s="14">
        <f>2021-Table13[[#This Row],[Year_Birth]]</f>
        <v>66</v>
      </c>
      <c r="D44" s="4">
        <v>66465</v>
      </c>
      <c r="E44">
        <v>1</v>
      </c>
      <c r="F44" s="16">
        <v>7.86027397260274</v>
      </c>
      <c r="G44">
        <v>1</v>
      </c>
      <c r="H44" s="4">
        <v>1200</v>
      </c>
      <c r="I44" s="4">
        <v>0</v>
      </c>
      <c r="J44" s="4">
        <v>204</v>
      </c>
      <c r="K44" s="4">
        <v>38</v>
      </c>
      <c r="L44" s="4">
        <v>29</v>
      </c>
      <c r="M44" s="4">
        <v>14</v>
      </c>
      <c r="N44">
        <v>3</v>
      </c>
      <c r="O44">
        <v>11</v>
      </c>
      <c r="P44">
        <v>9</v>
      </c>
      <c r="Q44">
        <v>12</v>
      </c>
      <c r="R44">
        <v>6</v>
      </c>
      <c r="S44">
        <v>1</v>
      </c>
      <c r="T44">
        <v>0</v>
      </c>
      <c r="U44">
        <v>0</v>
      </c>
      <c r="V44">
        <v>0</v>
      </c>
      <c r="W44">
        <v>0</v>
      </c>
      <c r="X44">
        <v>0</v>
      </c>
      <c r="Y44">
        <v>0</v>
      </c>
      <c r="Z44" t="s">
        <v>41</v>
      </c>
    </row>
    <row r="45" spans="1:26" x14ac:dyDescent="0.3">
      <c r="A45">
        <v>1173</v>
      </c>
      <c r="B45">
        <v>1947</v>
      </c>
      <c r="C45" s="14">
        <f>2021-Table13[[#This Row],[Year_Birth]]</f>
        <v>74</v>
      </c>
      <c r="D45" s="4">
        <v>77632</v>
      </c>
      <c r="E45">
        <v>0</v>
      </c>
      <c r="F45" s="16">
        <v>7.9150684931506845</v>
      </c>
      <c r="G45">
        <v>73</v>
      </c>
      <c r="H45" s="4">
        <v>1200</v>
      </c>
      <c r="I45" s="4">
        <v>105</v>
      </c>
      <c r="J45" s="4">
        <v>758</v>
      </c>
      <c r="K45" s="4">
        <v>0</v>
      </c>
      <c r="L45" s="4">
        <v>42</v>
      </c>
      <c r="M45" s="4">
        <v>147</v>
      </c>
      <c r="N45">
        <v>1</v>
      </c>
      <c r="O45">
        <v>4</v>
      </c>
      <c r="P45">
        <v>2</v>
      </c>
      <c r="Q45">
        <v>6</v>
      </c>
      <c r="R45">
        <v>2</v>
      </c>
      <c r="S45">
        <v>0</v>
      </c>
      <c r="T45">
        <v>0</v>
      </c>
      <c r="U45">
        <v>0</v>
      </c>
      <c r="V45">
        <v>1</v>
      </c>
      <c r="W45">
        <v>1</v>
      </c>
      <c r="X45">
        <v>1</v>
      </c>
      <c r="Y45">
        <v>0</v>
      </c>
      <c r="Z45" t="s">
        <v>41</v>
      </c>
    </row>
    <row r="46" spans="1:26" x14ac:dyDescent="0.3">
      <c r="A46">
        <v>4994</v>
      </c>
      <c r="B46">
        <v>1943</v>
      </c>
      <c r="C46" s="14">
        <f>2021-Table13[[#This Row],[Year_Birth]]</f>
        <v>78</v>
      </c>
      <c r="D46" s="4">
        <v>77598</v>
      </c>
      <c r="E46">
        <v>0</v>
      </c>
      <c r="F46" s="16">
        <v>7.353424657534247</v>
      </c>
      <c r="G46">
        <v>53</v>
      </c>
      <c r="H46" s="4">
        <v>1193</v>
      </c>
      <c r="I46" s="4">
        <v>33</v>
      </c>
      <c r="J46" s="4">
        <v>281</v>
      </c>
      <c r="K46" s="4">
        <v>129</v>
      </c>
      <c r="L46" s="4">
        <v>66</v>
      </c>
      <c r="M46" s="4">
        <v>33</v>
      </c>
      <c r="N46">
        <v>1</v>
      </c>
      <c r="O46">
        <v>7</v>
      </c>
      <c r="P46">
        <v>5</v>
      </c>
      <c r="Q46">
        <v>13</v>
      </c>
      <c r="R46">
        <v>3</v>
      </c>
      <c r="S46">
        <v>0</v>
      </c>
      <c r="T46">
        <v>0</v>
      </c>
      <c r="U46">
        <v>0</v>
      </c>
      <c r="V46">
        <v>0</v>
      </c>
      <c r="W46">
        <v>1</v>
      </c>
      <c r="X46">
        <v>0</v>
      </c>
      <c r="Y46">
        <v>0</v>
      </c>
      <c r="Z46" t="s">
        <v>41</v>
      </c>
    </row>
    <row r="47" spans="1:26" x14ac:dyDescent="0.3">
      <c r="A47">
        <v>3690</v>
      </c>
      <c r="B47">
        <v>1986</v>
      </c>
      <c r="C47" s="14">
        <f>2021-Table13[[#This Row],[Year_Birth]]</f>
        <v>35</v>
      </c>
      <c r="D47" s="4">
        <v>80141</v>
      </c>
      <c r="E47">
        <v>0</v>
      </c>
      <c r="F47" s="16">
        <v>8.0739726027397261</v>
      </c>
      <c r="G47">
        <v>20</v>
      </c>
      <c r="H47" s="4">
        <v>1184</v>
      </c>
      <c r="I47" s="4">
        <v>102</v>
      </c>
      <c r="J47" s="4">
        <v>673</v>
      </c>
      <c r="K47" s="4">
        <v>52</v>
      </c>
      <c r="L47" s="4">
        <v>40</v>
      </c>
      <c r="M47" s="4">
        <v>40</v>
      </c>
      <c r="N47">
        <v>1</v>
      </c>
      <c r="O47">
        <v>7</v>
      </c>
      <c r="P47">
        <v>4</v>
      </c>
      <c r="Q47">
        <v>10</v>
      </c>
      <c r="R47">
        <v>6</v>
      </c>
      <c r="S47">
        <v>0</v>
      </c>
      <c r="T47">
        <v>0</v>
      </c>
      <c r="U47">
        <v>0</v>
      </c>
      <c r="V47">
        <v>0</v>
      </c>
      <c r="W47">
        <v>1</v>
      </c>
      <c r="X47">
        <v>1</v>
      </c>
      <c r="Y47">
        <v>0</v>
      </c>
      <c r="Z47" t="s">
        <v>41</v>
      </c>
    </row>
    <row r="48" spans="1:26" x14ac:dyDescent="0.3">
      <c r="A48">
        <v>8029</v>
      </c>
      <c r="B48">
        <v>1988</v>
      </c>
      <c r="C48" s="14">
        <f>2021-Table13[[#This Row],[Year_Birth]]</f>
        <v>33</v>
      </c>
      <c r="D48" s="4">
        <v>90247</v>
      </c>
      <c r="E48">
        <v>0</v>
      </c>
      <c r="F48" s="16">
        <v>6.7780821917808218</v>
      </c>
      <c r="G48">
        <v>27</v>
      </c>
      <c r="H48" s="4">
        <v>1184</v>
      </c>
      <c r="I48" s="4">
        <v>32</v>
      </c>
      <c r="J48" s="4">
        <v>352</v>
      </c>
      <c r="K48" s="4">
        <v>21</v>
      </c>
      <c r="L48" s="4">
        <v>16</v>
      </c>
      <c r="M48" s="4">
        <v>16</v>
      </c>
      <c r="N48">
        <v>1</v>
      </c>
      <c r="O48">
        <v>3</v>
      </c>
      <c r="P48">
        <v>4</v>
      </c>
      <c r="Q48">
        <v>7</v>
      </c>
      <c r="R48">
        <v>1</v>
      </c>
      <c r="S48">
        <v>1</v>
      </c>
      <c r="T48">
        <v>0</v>
      </c>
      <c r="U48">
        <v>0</v>
      </c>
      <c r="V48">
        <v>1</v>
      </c>
      <c r="W48">
        <v>1</v>
      </c>
      <c r="X48">
        <v>1</v>
      </c>
      <c r="Y48">
        <v>0</v>
      </c>
      <c r="Z48" t="s">
        <v>43</v>
      </c>
    </row>
    <row r="49" spans="1:26" x14ac:dyDescent="0.3">
      <c r="A49">
        <v>3584</v>
      </c>
      <c r="B49">
        <v>1955</v>
      </c>
      <c r="C49" s="14">
        <f>2021-Table13[[#This Row],[Year_Birth]]</f>
        <v>66</v>
      </c>
      <c r="D49" s="4">
        <v>49667</v>
      </c>
      <c r="E49">
        <v>0</v>
      </c>
      <c r="F49" s="16">
        <v>8.4684931506849317</v>
      </c>
      <c r="G49">
        <v>35</v>
      </c>
      <c r="H49" s="4">
        <v>1181</v>
      </c>
      <c r="I49" s="4">
        <v>26</v>
      </c>
      <c r="J49" s="4">
        <v>120</v>
      </c>
      <c r="K49" s="4">
        <v>17</v>
      </c>
      <c r="L49" s="4">
        <v>13</v>
      </c>
      <c r="M49" s="4">
        <v>39</v>
      </c>
      <c r="N49">
        <v>2</v>
      </c>
      <c r="O49">
        <v>5</v>
      </c>
      <c r="P49">
        <v>10</v>
      </c>
      <c r="Q49">
        <v>5</v>
      </c>
      <c r="R49">
        <v>8</v>
      </c>
      <c r="S49">
        <v>0</v>
      </c>
      <c r="T49">
        <v>0</v>
      </c>
      <c r="U49">
        <v>1</v>
      </c>
      <c r="V49">
        <v>0</v>
      </c>
      <c r="W49">
        <v>0</v>
      </c>
      <c r="X49">
        <v>1</v>
      </c>
      <c r="Y49">
        <v>0</v>
      </c>
      <c r="Z49" t="s">
        <v>48</v>
      </c>
    </row>
    <row r="50" spans="1:26" x14ac:dyDescent="0.3">
      <c r="A50">
        <v>10727</v>
      </c>
      <c r="B50">
        <v>1970</v>
      </c>
      <c r="C50" s="14">
        <f>2021-Table13[[#This Row],[Year_Birth]]</f>
        <v>51</v>
      </c>
      <c r="D50" s="4">
        <v>69084</v>
      </c>
      <c r="E50">
        <v>1</v>
      </c>
      <c r="F50" s="16">
        <v>7.2191780821917808</v>
      </c>
      <c r="G50">
        <v>43</v>
      </c>
      <c r="H50" s="4">
        <v>1181</v>
      </c>
      <c r="I50" s="4">
        <v>107</v>
      </c>
      <c r="J50" s="4">
        <v>199</v>
      </c>
      <c r="K50" s="4">
        <v>39</v>
      </c>
      <c r="L50" s="4">
        <v>30</v>
      </c>
      <c r="M50" s="4">
        <v>30</v>
      </c>
      <c r="N50">
        <v>2</v>
      </c>
      <c r="O50">
        <v>7</v>
      </c>
      <c r="P50">
        <v>3</v>
      </c>
      <c r="Q50">
        <v>13</v>
      </c>
      <c r="R50">
        <v>8</v>
      </c>
      <c r="S50">
        <v>0</v>
      </c>
      <c r="T50">
        <v>0</v>
      </c>
      <c r="U50">
        <v>0</v>
      </c>
      <c r="V50">
        <v>0</v>
      </c>
      <c r="W50">
        <v>0</v>
      </c>
      <c r="X50">
        <v>0</v>
      </c>
      <c r="Y50">
        <v>0</v>
      </c>
      <c r="Z50" t="s">
        <v>41</v>
      </c>
    </row>
    <row r="51" spans="1:26" x14ac:dyDescent="0.3">
      <c r="A51">
        <v>5299</v>
      </c>
      <c r="B51">
        <v>1970</v>
      </c>
      <c r="C51" s="14">
        <f>2021-Table13[[#This Row],[Year_Birth]]</f>
        <v>51</v>
      </c>
      <c r="D51" s="4">
        <v>69084</v>
      </c>
      <c r="E51">
        <v>1</v>
      </c>
      <c r="F51" s="16">
        <v>7.2191780821917808</v>
      </c>
      <c r="G51">
        <v>43</v>
      </c>
      <c r="H51" s="4">
        <v>1181</v>
      </c>
      <c r="I51" s="4">
        <v>107</v>
      </c>
      <c r="J51" s="4">
        <v>199</v>
      </c>
      <c r="K51" s="4">
        <v>39</v>
      </c>
      <c r="L51" s="4">
        <v>30</v>
      </c>
      <c r="M51" s="4">
        <v>30</v>
      </c>
      <c r="N51">
        <v>2</v>
      </c>
      <c r="O51">
        <v>7</v>
      </c>
      <c r="P51">
        <v>3</v>
      </c>
      <c r="Q51">
        <v>13</v>
      </c>
      <c r="R51">
        <v>8</v>
      </c>
      <c r="S51">
        <v>0</v>
      </c>
      <c r="T51">
        <v>0</v>
      </c>
      <c r="U51">
        <v>0</v>
      </c>
      <c r="V51">
        <v>0</v>
      </c>
      <c r="W51">
        <v>0</v>
      </c>
      <c r="X51">
        <v>0</v>
      </c>
      <c r="Y51">
        <v>0</v>
      </c>
      <c r="Z51" t="s">
        <v>41</v>
      </c>
    </row>
    <row r="52" spans="1:26" x14ac:dyDescent="0.3">
      <c r="A52">
        <v>6050</v>
      </c>
      <c r="B52">
        <v>1975</v>
      </c>
      <c r="C52" s="14">
        <f>2021-Table13[[#This Row],[Year_Birth]]</f>
        <v>46</v>
      </c>
      <c r="D52" s="4">
        <v>57036</v>
      </c>
      <c r="E52">
        <v>1</v>
      </c>
      <c r="F52" s="16">
        <v>8.1589041095890416</v>
      </c>
      <c r="G52">
        <v>33</v>
      </c>
      <c r="H52" s="4">
        <v>1171</v>
      </c>
      <c r="I52" s="4">
        <v>43</v>
      </c>
      <c r="J52" s="4">
        <v>219</v>
      </c>
      <c r="K52" s="4">
        <v>19</v>
      </c>
      <c r="L52" s="4">
        <v>14</v>
      </c>
      <c r="M52" s="4">
        <v>47</v>
      </c>
      <c r="N52">
        <v>4</v>
      </c>
      <c r="O52">
        <v>6</v>
      </c>
      <c r="P52">
        <v>3</v>
      </c>
      <c r="Q52">
        <v>13</v>
      </c>
      <c r="R52">
        <v>9</v>
      </c>
      <c r="S52">
        <v>0</v>
      </c>
      <c r="T52">
        <v>0</v>
      </c>
      <c r="U52">
        <v>1</v>
      </c>
      <c r="V52">
        <v>0</v>
      </c>
      <c r="W52">
        <v>0</v>
      </c>
      <c r="X52">
        <v>0</v>
      </c>
      <c r="Y52">
        <v>0</v>
      </c>
      <c r="Z52" t="s">
        <v>45</v>
      </c>
    </row>
    <row r="53" spans="1:26" x14ac:dyDescent="0.3">
      <c r="A53">
        <v>3403</v>
      </c>
      <c r="B53">
        <v>1958</v>
      </c>
      <c r="C53" s="14">
        <f>2021-Table13[[#This Row],[Year_Birth]]</f>
        <v>63</v>
      </c>
      <c r="D53" s="4">
        <v>78952</v>
      </c>
      <c r="E53">
        <v>1</v>
      </c>
      <c r="F53" s="16">
        <v>8.3726027397260268</v>
      </c>
      <c r="G53">
        <v>11</v>
      </c>
      <c r="H53" s="4">
        <v>1170</v>
      </c>
      <c r="I53" s="4">
        <v>19</v>
      </c>
      <c r="J53" s="4">
        <v>594</v>
      </c>
      <c r="K53" s="4">
        <v>99</v>
      </c>
      <c r="L53" s="4">
        <v>76</v>
      </c>
      <c r="M53" s="4">
        <v>134</v>
      </c>
      <c r="N53">
        <v>2</v>
      </c>
      <c r="O53">
        <v>2</v>
      </c>
      <c r="P53">
        <v>5</v>
      </c>
      <c r="Q53">
        <v>12</v>
      </c>
      <c r="R53">
        <v>6</v>
      </c>
      <c r="S53">
        <v>0</v>
      </c>
      <c r="T53">
        <v>0</v>
      </c>
      <c r="U53">
        <v>0</v>
      </c>
      <c r="V53">
        <v>0</v>
      </c>
      <c r="W53">
        <v>0</v>
      </c>
      <c r="X53">
        <v>0</v>
      </c>
      <c r="Y53">
        <v>0</v>
      </c>
      <c r="Z53" t="s">
        <v>41</v>
      </c>
    </row>
    <row r="54" spans="1:26" x14ac:dyDescent="0.3">
      <c r="A54">
        <v>380</v>
      </c>
      <c r="B54">
        <v>1954</v>
      </c>
      <c r="C54" s="14">
        <f>2021-Table13[[#This Row],[Year_Birth]]</f>
        <v>67</v>
      </c>
      <c r="D54" s="4">
        <v>64497</v>
      </c>
      <c r="E54">
        <v>1</v>
      </c>
      <c r="F54" s="16">
        <v>8.4109589041095898</v>
      </c>
      <c r="G54">
        <v>17</v>
      </c>
      <c r="H54" s="4">
        <v>1170</v>
      </c>
      <c r="I54" s="4">
        <v>48</v>
      </c>
      <c r="J54" s="4">
        <v>320</v>
      </c>
      <c r="K54" s="4">
        <v>42</v>
      </c>
      <c r="L54" s="4">
        <v>32</v>
      </c>
      <c r="M54" s="4">
        <v>192</v>
      </c>
      <c r="N54">
        <v>5</v>
      </c>
      <c r="O54">
        <v>11</v>
      </c>
      <c r="P54">
        <v>4</v>
      </c>
      <c r="Q54">
        <v>9</v>
      </c>
      <c r="R54">
        <v>8</v>
      </c>
      <c r="S54">
        <v>0</v>
      </c>
      <c r="T54">
        <v>0</v>
      </c>
      <c r="U54">
        <v>1</v>
      </c>
      <c r="V54">
        <v>0</v>
      </c>
      <c r="W54">
        <v>0</v>
      </c>
      <c r="X54">
        <v>1</v>
      </c>
      <c r="Y54">
        <v>0</v>
      </c>
      <c r="Z54" t="s">
        <v>47</v>
      </c>
    </row>
    <row r="55" spans="1:26" x14ac:dyDescent="0.3">
      <c r="A55">
        <v>6036</v>
      </c>
      <c r="B55">
        <v>1959</v>
      </c>
      <c r="C55" s="14">
        <f>2021-Table13[[#This Row],[Year_Birth]]</f>
        <v>62</v>
      </c>
      <c r="D55" s="4">
        <v>89120</v>
      </c>
      <c r="E55">
        <v>0</v>
      </c>
      <c r="F55" s="16">
        <v>6.8958904109589039</v>
      </c>
      <c r="G55">
        <v>78</v>
      </c>
      <c r="H55" s="4">
        <v>1168</v>
      </c>
      <c r="I55" s="4">
        <v>92</v>
      </c>
      <c r="J55" s="4">
        <v>408</v>
      </c>
      <c r="K55" s="4">
        <v>72</v>
      </c>
      <c r="L55" s="4">
        <v>129</v>
      </c>
      <c r="M55" s="4">
        <v>55</v>
      </c>
      <c r="N55">
        <v>1</v>
      </c>
      <c r="O55">
        <v>5</v>
      </c>
      <c r="P55">
        <v>6</v>
      </c>
      <c r="Q55">
        <v>7</v>
      </c>
      <c r="R55">
        <v>1</v>
      </c>
      <c r="S55">
        <v>0</v>
      </c>
      <c r="T55">
        <v>0</v>
      </c>
      <c r="U55">
        <v>0</v>
      </c>
      <c r="V55">
        <v>0</v>
      </c>
      <c r="W55">
        <v>1</v>
      </c>
      <c r="X55">
        <v>0</v>
      </c>
      <c r="Y55">
        <v>0</v>
      </c>
      <c r="Z55" t="s">
        <v>41</v>
      </c>
    </row>
    <row r="56" spans="1:26" x14ac:dyDescent="0.3">
      <c r="A56">
        <v>3202</v>
      </c>
      <c r="B56">
        <v>1987</v>
      </c>
      <c r="C56" s="14">
        <f>2021-Table13[[#This Row],[Year_Birth]]</f>
        <v>34</v>
      </c>
      <c r="D56" s="4">
        <v>51563</v>
      </c>
      <c r="E56">
        <v>0</v>
      </c>
      <c r="F56" s="16">
        <v>8.3534246575342461</v>
      </c>
      <c r="G56">
        <v>60</v>
      </c>
      <c r="H56" s="4">
        <v>1166</v>
      </c>
      <c r="I56" s="4">
        <v>0</v>
      </c>
      <c r="J56" s="4">
        <v>48</v>
      </c>
      <c r="K56" s="4">
        <v>0</v>
      </c>
      <c r="L56" s="4">
        <v>0</v>
      </c>
      <c r="M56" s="4">
        <v>36</v>
      </c>
      <c r="N56">
        <v>1</v>
      </c>
      <c r="O56">
        <v>4</v>
      </c>
      <c r="P56">
        <v>4</v>
      </c>
      <c r="Q56">
        <v>10</v>
      </c>
      <c r="R56">
        <v>8</v>
      </c>
      <c r="S56">
        <v>0</v>
      </c>
      <c r="T56">
        <v>0</v>
      </c>
      <c r="U56">
        <v>0</v>
      </c>
      <c r="V56">
        <v>1</v>
      </c>
      <c r="W56">
        <v>1</v>
      </c>
      <c r="X56">
        <v>0</v>
      </c>
      <c r="Y56">
        <v>0</v>
      </c>
      <c r="Z56" t="s">
        <v>47</v>
      </c>
    </row>
    <row r="57" spans="1:26" x14ac:dyDescent="0.3">
      <c r="A57">
        <v>5735</v>
      </c>
      <c r="B57">
        <v>1991</v>
      </c>
      <c r="C57" s="14">
        <f>2021-Table13[[#This Row],[Year_Birth]]</f>
        <v>30</v>
      </c>
      <c r="D57" s="4">
        <v>90638</v>
      </c>
      <c r="E57">
        <v>0</v>
      </c>
      <c r="F57" s="16">
        <v>6.9835616438356167</v>
      </c>
      <c r="G57">
        <v>29</v>
      </c>
      <c r="H57" s="4">
        <v>1156</v>
      </c>
      <c r="I57" s="4">
        <v>120</v>
      </c>
      <c r="J57" s="4">
        <v>915</v>
      </c>
      <c r="K57" s="4">
        <v>94</v>
      </c>
      <c r="L57" s="4">
        <v>144</v>
      </c>
      <c r="M57" s="4">
        <v>96</v>
      </c>
      <c r="N57">
        <v>1</v>
      </c>
      <c r="O57">
        <v>3</v>
      </c>
      <c r="P57">
        <v>4</v>
      </c>
      <c r="Q57">
        <v>10</v>
      </c>
      <c r="R57">
        <v>1</v>
      </c>
      <c r="S57">
        <v>0</v>
      </c>
      <c r="T57">
        <v>0</v>
      </c>
      <c r="U57">
        <v>0</v>
      </c>
      <c r="V57">
        <v>0</v>
      </c>
      <c r="W57">
        <v>1</v>
      </c>
      <c r="X57">
        <v>0</v>
      </c>
      <c r="Y57">
        <v>0</v>
      </c>
      <c r="Z57" t="s">
        <v>41</v>
      </c>
    </row>
    <row r="58" spans="1:26" x14ac:dyDescent="0.3">
      <c r="A58">
        <v>5350</v>
      </c>
      <c r="B58">
        <v>1991</v>
      </c>
      <c r="C58" s="14">
        <f>2021-Table13[[#This Row],[Year_Birth]]</f>
        <v>30</v>
      </c>
      <c r="D58" s="4">
        <v>90638</v>
      </c>
      <c r="E58">
        <v>0</v>
      </c>
      <c r="F58" s="16">
        <v>6.9835616438356167</v>
      </c>
      <c r="G58">
        <v>29</v>
      </c>
      <c r="H58" s="4">
        <v>1156</v>
      </c>
      <c r="I58" s="4">
        <v>120</v>
      </c>
      <c r="J58" s="4">
        <v>915</v>
      </c>
      <c r="K58" s="4">
        <v>94</v>
      </c>
      <c r="L58" s="4">
        <v>144</v>
      </c>
      <c r="M58" s="4">
        <v>96</v>
      </c>
      <c r="N58">
        <v>1</v>
      </c>
      <c r="O58">
        <v>3</v>
      </c>
      <c r="P58">
        <v>4</v>
      </c>
      <c r="Q58">
        <v>10</v>
      </c>
      <c r="R58">
        <v>1</v>
      </c>
      <c r="S58">
        <v>0</v>
      </c>
      <c r="T58">
        <v>0</v>
      </c>
      <c r="U58">
        <v>0</v>
      </c>
      <c r="V58">
        <v>0</v>
      </c>
      <c r="W58">
        <v>1</v>
      </c>
      <c r="X58">
        <v>1</v>
      </c>
      <c r="Y58">
        <v>0</v>
      </c>
      <c r="Z58" t="s">
        <v>47</v>
      </c>
    </row>
    <row r="59" spans="1:26" x14ac:dyDescent="0.3">
      <c r="A59">
        <v>8717</v>
      </c>
      <c r="B59">
        <v>1975</v>
      </c>
      <c r="C59" s="14">
        <f>2021-Table13[[#This Row],[Year_Birth]]</f>
        <v>46</v>
      </c>
      <c r="D59" s="4">
        <v>80427</v>
      </c>
      <c r="E59">
        <v>1</v>
      </c>
      <c r="F59" s="16">
        <v>8.4054794520547951</v>
      </c>
      <c r="G59">
        <v>56</v>
      </c>
      <c r="H59" s="4">
        <v>1149</v>
      </c>
      <c r="I59" s="4">
        <v>71</v>
      </c>
      <c r="J59" s="4">
        <v>449</v>
      </c>
      <c r="K59" s="4">
        <v>69</v>
      </c>
      <c r="L59" s="4">
        <v>71</v>
      </c>
      <c r="M59" s="4">
        <v>26</v>
      </c>
      <c r="N59">
        <v>1</v>
      </c>
      <c r="O59">
        <v>11</v>
      </c>
      <c r="P59">
        <v>8</v>
      </c>
      <c r="Q59">
        <v>8</v>
      </c>
      <c r="R59">
        <v>5</v>
      </c>
      <c r="S59">
        <v>0</v>
      </c>
      <c r="T59">
        <v>0</v>
      </c>
      <c r="U59">
        <v>0</v>
      </c>
      <c r="V59">
        <v>0</v>
      </c>
      <c r="W59">
        <v>0</v>
      </c>
      <c r="X59">
        <v>0</v>
      </c>
      <c r="Y59">
        <v>0</v>
      </c>
      <c r="Z59" t="s">
        <v>45</v>
      </c>
    </row>
    <row r="60" spans="1:26" x14ac:dyDescent="0.3">
      <c r="A60">
        <v>1829</v>
      </c>
      <c r="B60">
        <v>1961</v>
      </c>
      <c r="C60" s="14">
        <f>2021-Table13[[#This Row],[Year_Birth]]</f>
        <v>60</v>
      </c>
      <c r="D60" s="4">
        <v>54959</v>
      </c>
      <c r="E60">
        <v>1</v>
      </c>
      <c r="F60" s="16">
        <v>8.0520547945205472</v>
      </c>
      <c r="G60">
        <v>55</v>
      </c>
      <c r="H60" s="4">
        <v>1148</v>
      </c>
      <c r="I60" s="4">
        <v>0</v>
      </c>
      <c r="J60" s="4">
        <v>60</v>
      </c>
      <c r="K60" s="4">
        <v>0</v>
      </c>
      <c r="L60" s="4">
        <v>0</v>
      </c>
      <c r="M60" s="4">
        <v>24</v>
      </c>
      <c r="N60">
        <v>3</v>
      </c>
      <c r="O60">
        <v>9</v>
      </c>
      <c r="P60">
        <v>5</v>
      </c>
      <c r="Q60">
        <v>4</v>
      </c>
      <c r="R60">
        <v>7</v>
      </c>
      <c r="S60">
        <v>0</v>
      </c>
      <c r="T60">
        <v>0</v>
      </c>
      <c r="U60">
        <v>0</v>
      </c>
      <c r="V60">
        <v>1</v>
      </c>
      <c r="W60">
        <v>0</v>
      </c>
      <c r="X60">
        <v>1</v>
      </c>
      <c r="Y60">
        <v>0</v>
      </c>
      <c r="Z60" t="s">
        <v>41</v>
      </c>
    </row>
    <row r="61" spans="1:26" x14ac:dyDescent="0.3">
      <c r="A61">
        <v>4394</v>
      </c>
      <c r="B61">
        <v>1965</v>
      </c>
      <c r="C61" s="14">
        <f>2021-Table13[[#This Row],[Year_Birth]]</f>
        <v>56</v>
      </c>
      <c r="D61" s="4">
        <v>81051</v>
      </c>
      <c r="E61">
        <v>0</v>
      </c>
      <c r="F61" s="16">
        <v>6.7123287671232879</v>
      </c>
      <c r="G61">
        <v>43</v>
      </c>
      <c r="H61" s="4">
        <v>1142</v>
      </c>
      <c r="I61" s="4">
        <v>29</v>
      </c>
      <c r="J61" s="4">
        <v>249</v>
      </c>
      <c r="K61" s="4">
        <v>38</v>
      </c>
      <c r="L61" s="4">
        <v>29</v>
      </c>
      <c r="M61" s="4">
        <v>14</v>
      </c>
      <c r="N61">
        <v>1</v>
      </c>
      <c r="O61">
        <v>5</v>
      </c>
      <c r="P61">
        <v>5</v>
      </c>
      <c r="Q61">
        <v>12</v>
      </c>
      <c r="R61">
        <v>2</v>
      </c>
      <c r="S61">
        <v>0</v>
      </c>
      <c r="T61">
        <v>0</v>
      </c>
      <c r="U61">
        <v>0</v>
      </c>
      <c r="V61">
        <v>1</v>
      </c>
      <c r="W61">
        <v>1</v>
      </c>
      <c r="X61">
        <v>0</v>
      </c>
      <c r="Y61">
        <v>0</v>
      </c>
      <c r="Z61" t="s">
        <v>41</v>
      </c>
    </row>
    <row r="62" spans="1:26" x14ac:dyDescent="0.3">
      <c r="A62">
        <v>6049</v>
      </c>
      <c r="B62">
        <v>1982</v>
      </c>
      <c r="C62" s="14">
        <f>2021-Table13[[#This Row],[Year_Birth]]</f>
        <v>39</v>
      </c>
      <c r="D62" s="4">
        <v>73450</v>
      </c>
      <c r="E62">
        <v>0</v>
      </c>
      <c r="F62" s="16">
        <v>7.1753424657534248</v>
      </c>
      <c r="G62">
        <v>85</v>
      </c>
      <c r="H62" s="4">
        <v>1142</v>
      </c>
      <c r="I62" s="4">
        <v>51</v>
      </c>
      <c r="J62" s="4">
        <v>415</v>
      </c>
      <c r="K62" s="4">
        <v>90</v>
      </c>
      <c r="L62" s="4">
        <v>69</v>
      </c>
      <c r="M62" s="4">
        <v>37</v>
      </c>
      <c r="N62">
        <v>1</v>
      </c>
      <c r="O62">
        <v>7</v>
      </c>
      <c r="P62">
        <v>8</v>
      </c>
      <c r="Q62">
        <v>11</v>
      </c>
      <c r="R62">
        <v>3</v>
      </c>
      <c r="S62">
        <v>1</v>
      </c>
      <c r="T62">
        <v>0</v>
      </c>
      <c r="U62">
        <v>1</v>
      </c>
      <c r="V62">
        <v>0</v>
      </c>
      <c r="W62">
        <v>0</v>
      </c>
      <c r="X62">
        <v>0</v>
      </c>
      <c r="Y62">
        <v>0</v>
      </c>
      <c r="Z62" t="s">
        <v>41</v>
      </c>
    </row>
    <row r="63" spans="1:26" x14ac:dyDescent="0.3">
      <c r="A63">
        <v>4910</v>
      </c>
      <c r="B63">
        <v>1967</v>
      </c>
      <c r="C63" s="14">
        <f>2021-Table13[[#This Row],[Year_Birth]]</f>
        <v>54</v>
      </c>
      <c r="D63" s="4">
        <v>68743</v>
      </c>
      <c r="E63">
        <v>0</v>
      </c>
      <c r="F63" s="16">
        <v>8.4410958904109581</v>
      </c>
      <c r="G63">
        <v>81</v>
      </c>
      <c r="H63" s="4">
        <v>1132</v>
      </c>
      <c r="I63" s="4">
        <v>134</v>
      </c>
      <c r="J63" s="4">
        <v>384</v>
      </c>
      <c r="K63" s="4">
        <v>175</v>
      </c>
      <c r="L63" s="4">
        <v>134</v>
      </c>
      <c r="M63" s="4">
        <v>115</v>
      </c>
      <c r="N63">
        <v>1</v>
      </c>
      <c r="O63">
        <v>11</v>
      </c>
      <c r="P63">
        <v>5</v>
      </c>
      <c r="Q63">
        <v>13</v>
      </c>
      <c r="R63">
        <v>7</v>
      </c>
      <c r="S63">
        <v>0</v>
      </c>
      <c r="T63">
        <v>0</v>
      </c>
      <c r="U63">
        <v>0</v>
      </c>
      <c r="V63">
        <v>0</v>
      </c>
      <c r="W63">
        <v>0</v>
      </c>
      <c r="X63">
        <v>0</v>
      </c>
      <c r="Y63">
        <v>0</v>
      </c>
      <c r="Z63" t="s">
        <v>43</v>
      </c>
    </row>
    <row r="64" spans="1:26" x14ac:dyDescent="0.3">
      <c r="A64">
        <v>10430</v>
      </c>
      <c r="B64">
        <v>1973</v>
      </c>
      <c r="C64" s="14">
        <f>2021-Table13[[#This Row],[Year_Birth]]</f>
        <v>48</v>
      </c>
      <c r="D64" s="4">
        <v>89694</v>
      </c>
      <c r="E64">
        <v>2</v>
      </c>
      <c r="F64" s="16">
        <v>7.3315068493150681</v>
      </c>
      <c r="G64">
        <v>22</v>
      </c>
      <c r="H64" s="4">
        <v>1126</v>
      </c>
      <c r="I64" s="4">
        <v>28</v>
      </c>
      <c r="J64" s="4">
        <v>211</v>
      </c>
      <c r="K64" s="4">
        <v>37</v>
      </c>
      <c r="L64" s="4">
        <v>28</v>
      </c>
      <c r="M64" s="4">
        <v>42</v>
      </c>
      <c r="N64">
        <v>3</v>
      </c>
      <c r="O64">
        <v>4</v>
      </c>
      <c r="P64">
        <v>3</v>
      </c>
      <c r="Q64">
        <v>4</v>
      </c>
      <c r="R64">
        <v>5</v>
      </c>
      <c r="S64">
        <v>1</v>
      </c>
      <c r="T64">
        <v>0</v>
      </c>
      <c r="U64">
        <v>0</v>
      </c>
      <c r="V64">
        <v>1</v>
      </c>
      <c r="W64">
        <v>1</v>
      </c>
      <c r="X64">
        <v>0</v>
      </c>
      <c r="Y64">
        <v>0</v>
      </c>
      <c r="Z64" t="s">
        <v>53</v>
      </c>
    </row>
    <row r="65" spans="1:26" x14ac:dyDescent="0.3">
      <c r="A65">
        <v>2886</v>
      </c>
      <c r="B65">
        <v>1971</v>
      </c>
      <c r="C65" s="14">
        <f>2021-Table13[[#This Row],[Year_Birth]]</f>
        <v>50</v>
      </c>
      <c r="D65" s="4">
        <v>74290</v>
      </c>
      <c r="E65">
        <v>1</v>
      </c>
      <c r="F65" s="16">
        <v>7.4904109589041097</v>
      </c>
      <c r="G65">
        <v>70</v>
      </c>
      <c r="H65" s="4">
        <v>1121</v>
      </c>
      <c r="I65" s="4">
        <v>0</v>
      </c>
      <c r="J65" s="4">
        <v>72</v>
      </c>
      <c r="K65" s="4">
        <v>0</v>
      </c>
      <c r="L65" s="4">
        <v>12</v>
      </c>
      <c r="M65" s="4">
        <v>12</v>
      </c>
      <c r="N65">
        <v>4</v>
      </c>
      <c r="O65">
        <v>10</v>
      </c>
      <c r="P65">
        <v>8</v>
      </c>
      <c r="Q65">
        <v>10</v>
      </c>
      <c r="R65">
        <v>6</v>
      </c>
      <c r="S65">
        <v>1</v>
      </c>
      <c r="T65">
        <v>0</v>
      </c>
      <c r="U65">
        <v>0</v>
      </c>
      <c r="V65">
        <v>1</v>
      </c>
      <c r="W65">
        <v>0</v>
      </c>
      <c r="X65">
        <v>0</v>
      </c>
      <c r="Y65">
        <v>0</v>
      </c>
      <c r="Z65" t="s">
        <v>41</v>
      </c>
    </row>
    <row r="66" spans="1:26" x14ac:dyDescent="0.3">
      <c r="A66">
        <v>3422</v>
      </c>
      <c r="B66">
        <v>1975</v>
      </c>
      <c r="C66" s="14">
        <f>2021-Table13[[#This Row],[Year_Birth]]</f>
        <v>46</v>
      </c>
      <c r="D66" s="4">
        <v>76068</v>
      </c>
      <c r="E66">
        <v>1</v>
      </c>
      <c r="F66" s="16">
        <v>8.1917808219178081</v>
      </c>
      <c r="G66">
        <v>67</v>
      </c>
      <c r="H66" s="4">
        <v>1115</v>
      </c>
      <c r="I66" s="4">
        <v>12</v>
      </c>
      <c r="J66" s="4">
        <v>128</v>
      </c>
      <c r="K66" s="4">
        <v>33</v>
      </c>
      <c r="L66" s="4">
        <v>12</v>
      </c>
      <c r="M66" s="4">
        <v>76</v>
      </c>
      <c r="N66">
        <v>1</v>
      </c>
      <c r="O66">
        <v>2</v>
      </c>
      <c r="P66">
        <v>3</v>
      </c>
      <c r="Q66">
        <v>4</v>
      </c>
      <c r="R66">
        <v>6</v>
      </c>
      <c r="S66">
        <v>0</v>
      </c>
      <c r="T66">
        <v>1</v>
      </c>
      <c r="U66">
        <v>0</v>
      </c>
      <c r="V66">
        <v>1</v>
      </c>
      <c r="W66">
        <v>0</v>
      </c>
      <c r="X66">
        <v>0</v>
      </c>
      <c r="Y66">
        <v>0</v>
      </c>
      <c r="Z66" t="s">
        <v>52</v>
      </c>
    </row>
    <row r="67" spans="1:26" x14ac:dyDescent="0.3">
      <c r="A67">
        <v>5386</v>
      </c>
      <c r="B67">
        <v>1953</v>
      </c>
      <c r="C67" s="14">
        <f>2021-Table13[[#This Row],[Year_Birth]]</f>
        <v>68</v>
      </c>
      <c r="D67" s="4">
        <v>94384</v>
      </c>
      <c r="E67">
        <v>0</v>
      </c>
      <c r="F67" s="16">
        <v>7.9315068493150687</v>
      </c>
      <c r="G67">
        <v>62</v>
      </c>
      <c r="H67" s="4">
        <v>1111</v>
      </c>
      <c r="I67" s="4">
        <v>24</v>
      </c>
      <c r="J67" s="4">
        <v>790</v>
      </c>
      <c r="K67" s="4">
        <v>160</v>
      </c>
      <c r="L67" s="4">
        <v>45</v>
      </c>
      <c r="M67" s="4">
        <v>172</v>
      </c>
      <c r="N67">
        <v>0</v>
      </c>
      <c r="O67">
        <v>5</v>
      </c>
      <c r="P67">
        <v>8</v>
      </c>
      <c r="Q67">
        <v>5</v>
      </c>
      <c r="R67">
        <v>2</v>
      </c>
      <c r="S67">
        <v>1</v>
      </c>
      <c r="T67">
        <v>0</v>
      </c>
      <c r="U67">
        <v>0</v>
      </c>
      <c r="V67">
        <v>1</v>
      </c>
      <c r="W67">
        <v>1</v>
      </c>
      <c r="X67">
        <v>1</v>
      </c>
      <c r="Y67">
        <v>0</v>
      </c>
      <c r="Z67" t="s">
        <v>47</v>
      </c>
    </row>
    <row r="68" spans="1:26" x14ac:dyDescent="0.3">
      <c r="A68">
        <v>6024</v>
      </c>
      <c r="B68">
        <v>1953</v>
      </c>
      <c r="C68" s="14">
        <f>2021-Table13[[#This Row],[Year_Birth]]</f>
        <v>68</v>
      </c>
      <c r="D68" s="4">
        <v>94384</v>
      </c>
      <c r="E68">
        <v>0</v>
      </c>
      <c r="F68" s="16">
        <v>7.9315068493150687</v>
      </c>
      <c r="G68">
        <v>62</v>
      </c>
      <c r="H68" s="4">
        <v>1111</v>
      </c>
      <c r="I68" s="4">
        <v>24</v>
      </c>
      <c r="J68" s="4">
        <v>790</v>
      </c>
      <c r="K68" s="4">
        <v>160</v>
      </c>
      <c r="L68" s="4">
        <v>45</v>
      </c>
      <c r="M68" s="4">
        <v>172</v>
      </c>
      <c r="N68">
        <v>0</v>
      </c>
      <c r="O68">
        <v>5</v>
      </c>
      <c r="P68">
        <v>8</v>
      </c>
      <c r="Q68">
        <v>5</v>
      </c>
      <c r="R68">
        <v>2</v>
      </c>
      <c r="S68">
        <v>1</v>
      </c>
      <c r="T68">
        <v>0</v>
      </c>
      <c r="U68">
        <v>0</v>
      </c>
      <c r="V68">
        <v>1</v>
      </c>
      <c r="W68">
        <v>1</v>
      </c>
      <c r="X68">
        <v>1</v>
      </c>
      <c r="Y68">
        <v>0</v>
      </c>
      <c r="Z68" t="s">
        <v>41</v>
      </c>
    </row>
    <row r="69" spans="1:26" x14ac:dyDescent="0.3">
      <c r="A69">
        <v>9707</v>
      </c>
      <c r="B69">
        <v>1969</v>
      </c>
      <c r="C69" s="14">
        <f>2021-Table13[[#This Row],[Year_Birth]]</f>
        <v>52</v>
      </c>
      <c r="D69" s="4">
        <v>55212</v>
      </c>
      <c r="E69">
        <v>1</v>
      </c>
      <c r="F69" s="16">
        <v>8.2082191780821923</v>
      </c>
      <c r="G69">
        <v>65</v>
      </c>
      <c r="H69" s="4">
        <v>1103</v>
      </c>
      <c r="I69" s="4">
        <v>0</v>
      </c>
      <c r="J69" s="4">
        <v>45</v>
      </c>
      <c r="K69" s="4">
        <v>0</v>
      </c>
      <c r="L69" s="4">
        <v>0</v>
      </c>
      <c r="M69" s="4">
        <v>34</v>
      </c>
      <c r="N69">
        <v>3</v>
      </c>
      <c r="O69">
        <v>4</v>
      </c>
      <c r="P69">
        <v>2</v>
      </c>
      <c r="Q69">
        <v>11</v>
      </c>
      <c r="R69">
        <v>8</v>
      </c>
      <c r="S69">
        <v>0</v>
      </c>
      <c r="T69">
        <v>1</v>
      </c>
      <c r="U69">
        <v>0</v>
      </c>
      <c r="V69">
        <v>1</v>
      </c>
      <c r="W69">
        <v>0</v>
      </c>
      <c r="X69">
        <v>0</v>
      </c>
      <c r="Y69">
        <v>0</v>
      </c>
      <c r="Z69" t="s">
        <v>41</v>
      </c>
    </row>
    <row r="70" spans="1:26" x14ac:dyDescent="0.3">
      <c r="A70">
        <v>10872</v>
      </c>
      <c r="B70">
        <v>1969</v>
      </c>
      <c r="C70" s="14">
        <f>2021-Table13[[#This Row],[Year_Birth]]</f>
        <v>52</v>
      </c>
      <c r="D70" s="4">
        <v>55212</v>
      </c>
      <c r="E70">
        <v>1</v>
      </c>
      <c r="F70" s="16">
        <v>8.2082191780821923</v>
      </c>
      <c r="G70">
        <v>65</v>
      </c>
      <c r="H70" s="4">
        <v>1103</v>
      </c>
      <c r="I70" s="4">
        <v>0</v>
      </c>
      <c r="J70" s="4">
        <v>45</v>
      </c>
      <c r="K70" s="4">
        <v>0</v>
      </c>
      <c r="L70" s="4">
        <v>0</v>
      </c>
      <c r="M70" s="4">
        <v>34</v>
      </c>
      <c r="N70">
        <v>3</v>
      </c>
      <c r="O70">
        <v>4</v>
      </c>
      <c r="P70">
        <v>2</v>
      </c>
      <c r="Q70">
        <v>11</v>
      </c>
      <c r="R70">
        <v>8</v>
      </c>
      <c r="S70">
        <v>0</v>
      </c>
      <c r="T70">
        <v>1</v>
      </c>
      <c r="U70">
        <v>0</v>
      </c>
      <c r="V70">
        <v>1</v>
      </c>
      <c r="W70">
        <v>0</v>
      </c>
      <c r="X70">
        <v>0</v>
      </c>
      <c r="Y70">
        <v>0</v>
      </c>
      <c r="Z70" t="s">
        <v>41</v>
      </c>
    </row>
    <row r="71" spans="1:26" x14ac:dyDescent="0.3">
      <c r="A71">
        <v>4491</v>
      </c>
      <c r="B71">
        <v>1949</v>
      </c>
      <c r="C71" s="14">
        <f>2021-Table13[[#This Row],[Year_Birth]]</f>
        <v>72</v>
      </c>
      <c r="D71" s="4">
        <v>62845</v>
      </c>
      <c r="E71">
        <v>2</v>
      </c>
      <c r="F71" s="16">
        <v>8.3534246575342461</v>
      </c>
      <c r="G71">
        <v>3</v>
      </c>
      <c r="H71" s="4">
        <v>1099</v>
      </c>
      <c r="I71" s="4">
        <v>0</v>
      </c>
      <c r="J71" s="4">
        <v>45</v>
      </c>
      <c r="K71" s="4">
        <v>0</v>
      </c>
      <c r="L71" s="4">
        <v>0</v>
      </c>
      <c r="M71" s="4">
        <v>34</v>
      </c>
      <c r="N71">
        <v>11</v>
      </c>
      <c r="O71">
        <v>3</v>
      </c>
      <c r="P71">
        <v>4</v>
      </c>
      <c r="Q71">
        <v>10</v>
      </c>
      <c r="R71">
        <v>8</v>
      </c>
      <c r="S71">
        <v>0</v>
      </c>
      <c r="T71">
        <v>0</v>
      </c>
      <c r="U71">
        <v>0</v>
      </c>
      <c r="V71">
        <v>1</v>
      </c>
      <c r="W71">
        <v>0</v>
      </c>
      <c r="X71">
        <v>0</v>
      </c>
      <c r="Y71">
        <v>0</v>
      </c>
      <c r="Z71" t="s">
        <v>41</v>
      </c>
    </row>
    <row r="72" spans="1:26" x14ac:dyDescent="0.3">
      <c r="A72">
        <v>873</v>
      </c>
      <c r="B72">
        <v>1949</v>
      </c>
      <c r="C72" s="14">
        <f>2021-Table13[[#This Row],[Year_Birth]]</f>
        <v>72</v>
      </c>
      <c r="D72" s="4">
        <v>62845</v>
      </c>
      <c r="E72">
        <v>2</v>
      </c>
      <c r="F72" s="16">
        <v>8.3534246575342461</v>
      </c>
      <c r="G72">
        <v>3</v>
      </c>
      <c r="H72" s="4">
        <v>1099</v>
      </c>
      <c r="I72" s="4">
        <v>0</v>
      </c>
      <c r="J72" s="4">
        <v>45</v>
      </c>
      <c r="K72" s="4">
        <v>0</v>
      </c>
      <c r="L72" s="4">
        <v>0</v>
      </c>
      <c r="M72" s="4">
        <v>34</v>
      </c>
      <c r="N72">
        <v>11</v>
      </c>
      <c r="O72">
        <v>3</v>
      </c>
      <c r="P72">
        <v>4</v>
      </c>
      <c r="Q72">
        <v>10</v>
      </c>
      <c r="R72">
        <v>8</v>
      </c>
      <c r="S72">
        <v>0</v>
      </c>
      <c r="T72">
        <v>0</v>
      </c>
      <c r="U72">
        <v>0</v>
      </c>
      <c r="V72">
        <v>1</v>
      </c>
      <c r="W72">
        <v>0</v>
      </c>
      <c r="X72">
        <v>1</v>
      </c>
      <c r="Y72">
        <v>0</v>
      </c>
      <c r="Z72" t="s">
        <v>41</v>
      </c>
    </row>
    <row r="73" spans="1:26" x14ac:dyDescent="0.3">
      <c r="A73">
        <v>10949</v>
      </c>
      <c r="B73">
        <v>1963</v>
      </c>
      <c r="C73" s="14">
        <f>2021-Table13[[#This Row],[Year_Birth]]</f>
        <v>58</v>
      </c>
      <c r="D73" s="4">
        <v>72968</v>
      </c>
      <c r="E73">
        <v>0</v>
      </c>
      <c r="F73" s="16">
        <v>7.1452054794520548</v>
      </c>
      <c r="G73">
        <v>8</v>
      </c>
      <c r="H73" s="4">
        <v>1092</v>
      </c>
      <c r="I73" s="4">
        <v>37</v>
      </c>
      <c r="J73" s="4">
        <v>592</v>
      </c>
      <c r="K73" s="4">
        <v>145</v>
      </c>
      <c r="L73" s="4">
        <v>37</v>
      </c>
      <c r="M73" s="4">
        <v>55</v>
      </c>
      <c r="N73">
        <v>1</v>
      </c>
      <c r="O73">
        <v>5</v>
      </c>
      <c r="P73">
        <v>5</v>
      </c>
      <c r="Q73">
        <v>8</v>
      </c>
      <c r="R73">
        <v>3</v>
      </c>
      <c r="S73">
        <v>1</v>
      </c>
      <c r="T73">
        <v>0</v>
      </c>
      <c r="U73">
        <v>0</v>
      </c>
      <c r="V73">
        <v>0</v>
      </c>
      <c r="W73">
        <v>0</v>
      </c>
      <c r="X73">
        <v>1</v>
      </c>
      <c r="Y73">
        <v>0</v>
      </c>
      <c r="Z73" t="s">
        <v>41</v>
      </c>
    </row>
    <row r="74" spans="1:26" x14ac:dyDescent="0.3">
      <c r="A74">
        <v>10319</v>
      </c>
      <c r="B74">
        <v>1971</v>
      </c>
      <c r="C74" s="14">
        <f>2021-Table13[[#This Row],[Year_Birth]]</f>
        <v>50</v>
      </c>
      <c r="D74" s="4">
        <v>66303</v>
      </c>
      <c r="E74">
        <v>1</v>
      </c>
      <c r="F74" s="16">
        <v>7.9479452054794519</v>
      </c>
      <c r="G74">
        <v>56</v>
      </c>
      <c r="H74" s="4">
        <v>1090</v>
      </c>
      <c r="I74" s="4">
        <v>12</v>
      </c>
      <c r="J74" s="4">
        <v>96</v>
      </c>
      <c r="K74" s="4">
        <v>16</v>
      </c>
      <c r="L74" s="4">
        <v>12</v>
      </c>
      <c r="M74" s="4">
        <v>60</v>
      </c>
      <c r="N74">
        <v>4</v>
      </c>
      <c r="O74">
        <v>3</v>
      </c>
      <c r="P74">
        <v>4</v>
      </c>
      <c r="Q74">
        <v>11</v>
      </c>
      <c r="R74">
        <v>8</v>
      </c>
      <c r="S74">
        <v>0</v>
      </c>
      <c r="T74">
        <v>0</v>
      </c>
      <c r="U74">
        <v>0</v>
      </c>
      <c r="V74">
        <v>1</v>
      </c>
      <c r="W74">
        <v>0</v>
      </c>
      <c r="X74">
        <v>0</v>
      </c>
      <c r="Y74">
        <v>0</v>
      </c>
      <c r="Z74" t="s">
        <v>41</v>
      </c>
    </row>
    <row r="75" spans="1:26" x14ac:dyDescent="0.3">
      <c r="A75">
        <v>5453</v>
      </c>
      <c r="B75">
        <v>1956</v>
      </c>
      <c r="C75" s="14">
        <f>2021-Table13[[#This Row],[Year_Birth]]</f>
        <v>65</v>
      </c>
      <c r="D75" s="4">
        <v>90226</v>
      </c>
      <c r="E75">
        <v>0</v>
      </c>
      <c r="F75" s="16">
        <v>8.367123287671232</v>
      </c>
      <c r="G75">
        <v>26</v>
      </c>
      <c r="H75" s="4">
        <v>1083</v>
      </c>
      <c r="I75" s="4">
        <v>108</v>
      </c>
      <c r="J75" s="4">
        <v>649</v>
      </c>
      <c r="K75" s="4">
        <v>253</v>
      </c>
      <c r="L75" s="4">
        <v>151</v>
      </c>
      <c r="M75" s="4">
        <v>108</v>
      </c>
      <c r="N75">
        <v>1</v>
      </c>
      <c r="O75">
        <v>4</v>
      </c>
      <c r="P75">
        <v>7</v>
      </c>
      <c r="Q75">
        <v>12</v>
      </c>
      <c r="R75">
        <v>2</v>
      </c>
      <c r="S75">
        <v>1</v>
      </c>
      <c r="T75">
        <v>0</v>
      </c>
      <c r="U75">
        <v>0</v>
      </c>
      <c r="V75">
        <v>0</v>
      </c>
      <c r="W75">
        <v>0</v>
      </c>
      <c r="X75">
        <v>0</v>
      </c>
      <c r="Y75">
        <v>0</v>
      </c>
      <c r="Z75" t="s">
        <v>47</v>
      </c>
    </row>
    <row r="76" spans="1:26" x14ac:dyDescent="0.3">
      <c r="A76">
        <v>1361</v>
      </c>
      <c r="B76">
        <v>1974</v>
      </c>
      <c r="C76" s="14">
        <f>2021-Table13[[#This Row],[Year_Birth]]</f>
        <v>47</v>
      </c>
      <c r="D76" s="4">
        <v>82584</v>
      </c>
      <c r="E76">
        <v>0</v>
      </c>
      <c r="F76" s="16">
        <v>7.6794520547945204</v>
      </c>
      <c r="G76">
        <v>26</v>
      </c>
      <c r="H76" s="4">
        <v>1076</v>
      </c>
      <c r="I76" s="4">
        <v>68</v>
      </c>
      <c r="J76" s="4">
        <v>103</v>
      </c>
      <c r="K76" s="4">
        <v>29</v>
      </c>
      <c r="L76" s="4">
        <v>91</v>
      </c>
      <c r="M76" s="4">
        <v>68</v>
      </c>
      <c r="N76">
        <v>1</v>
      </c>
      <c r="O76">
        <v>3</v>
      </c>
      <c r="P76">
        <v>4</v>
      </c>
      <c r="Q76">
        <v>8</v>
      </c>
      <c r="R76">
        <v>1</v>
      </c>
      <c r="S76">
        <v>0</v>
      </c>
      <c r="T76">
        <v>0</v>
      </c>
      <c r="U76">
        <v>0</v>
      </c>
      <c r="V76">
        <v>1</v>
      </c>
      <c r="W76">
        <v>1</v>
      </c>
      <c r="X76">
        <v>1</v>
      </c>
      <c r="Y76">
        <v>0</v>
      </c>
      <c r="Z76" t="s">
        <v>41</v>
      </c>
    </row>
    <row r="77" spans="1:26" x14ac:dyDescent="0.3">
      <c r="A77">
        <v>6274</v>
      </c>
      <c r="B77">
        <v>1948</v>
      </c>
      <c r="C77" s="14">
        <f>2021-Table13[[#This Row],[Year_Birth]]</f>
        <v>73</v>
      </c>
      <c r="D77" s="4">
        <v>83790</v>
      </c>
      <c r="E77">
        <v>0</v>
      </c>
      <c r="F77" s="16">
        <v>7.2301369863013702</v>
      </c>
      <c r="G77">
        <v>81</v>
      </c>
      <c r="H77" s="4">
        <v>1076</v>
      </c>
      <c r="I77" s="4">
        <v>16</v>
      </c>
      <c r="J77" s="4">
        <v>417</v>
      </c>
      <c r="K77" s="4">
        <v>42</v>
      </c>
      <c r="L77" s="4">
        <v>48</v>
      </c>
      <c r="M77" s="4">
        <v>16</v>
      </c>
      <c r="N77">
        <v>1</v>
      </c>
      <c r="O77">
        <v>8</v>
      </c>
      <c r="P77">
        <v>10</v>
      </c>
      <c r="Q77">
        <v>6</v>
      </c>
      <c r="R77">
        <v>3</v>
      </c>
      <c r="S77">
        <v>0</v>
      </c>
      <c r="T77">
        <v>0</v>
      </c>
      <c r="U77">
        <v>0</v>
      </c>
      <c r="V77">
        <v>1</v>
      </c>
      <c r="W77">
        <v>1</v>
      </c>
      <c r="X77">
        <v>0</v>
      </c>
      <c r="Y77">
        <v>0</v>
      </c>
      <c r="Z77" t="s">
        <v>47</v>
      </c>
    </row>
    <row r="78" spans="1:26" x14ac:dyDescent="0.3">
      <c r="A78">
        <v>1772</v>
      </c>
      <c r="B78">
        <v>1975</v>
      </c>
      <c r="C78" s="14">
        <f>2021-Table13[[#This Row],[Year_Birth]]</f>
        <v>46</v>
      </c>
      <c r="D78" s="4">
        <v>79174</v>
      </c>
      <c r="E78">
        <v>0</v>
      </c>
      <c r="F78" s="16">
        <v>8.0739726027397261</v>
      </c>
      <c r="G78">
        <v>2</v>
      </c>
      <c r="H78" s="4">
        <v>1074</v>
      </c>
      <c r="I78" s="4">
        <v>37</v>
      </c>
      <c r="J78" s="4">
        <v>518</v>
      </c>
      <c r="K78" s="4">
        <v>193</v>
      </c>
      <c r="L78" s="4">
        <v>92</v>
      </c>
      <c r="M78" s="4">
        <v>129</v>
      </c>
      <c r="N78">
        <v>1</v>
      </c>
      <c r="O78">
        <v>5</v>
      </c>
      <c r="P78">
        <v>6</v>
      </c>
      <c r="Q78">
        <v>7</v>
      </c>
      <c r="R78">
        <v>2</v>
      </c>
      <c r="S78">
        <v>1</v>
      </c>
      <c r="T78">
        <v>0</v>
      </c>
      <c r="U78">
        <v>0</v>
      </c>
      <c r="V78">
        <v>0</v>
      </c>
      <c r="W78">
        <v>1</v>
      </c>
      <c r="X78">
        <v>1</v>
      </c>
      <c r="Y78">
        <v>0</v>
      </c>
      <c r="Z78" t="s">
        <v>48</v>
      </c>
    </row>
    <row r="79" spans="1:26" x14ac:dyDescent="0.3">
      <c r="A79">
        <v>5758</v>
      </c>
      <c r="B79">
        <v>1982</v>
      </c>
      <c r="C79" s="14">
        <f>2021-Table13[[#This Row],[Year_Birth]]</f>
        <v>39</v>
      </c>
      <c r="D79" s="4">
        <v>65169</v>
      </c>
      <c r="E79">
        <v>0</v>
      </c>
      <c r="F79" s="16">
        <v>7.065753424657534</v>
      </c>
      <c r="G79">
        <v>23</v>
      </c>
      <c r="H79" s="4">
        <v>1074</v>
      </c>
      <c r="I79" s="4">
        <v>0</v>
      </c>
      <c r="J79" s="4">
        <v>69</v>
      </c>
      <c r="K79" s="4">
        <v>0</v>
      </c>
      <c r="L79" s="4">
        <v>0</v>
      </c>
      <c r="M79" s="4">
        <v>46</v>
      </c>
      <c r="N79">
        <v>1</v>
      </c>
      <c r="O79">
        <v>10</v>
      </c>
      <c r="P79">
        <v>4</v>
      </c>
      <c r="Q79">
        <v>13</v>
      </c>
      <c r="R79">
        <v>6</v>
      </c>
      <c r="S79">
        <v>1</v>
      </c>
      <c r="T79">
        <v>1</v>
      </c>
      <c r="U79">
        <v>1</v>
      </c>
      <c r="V79">
        <v>0</v>
      </c>
      <c r="W79">
        <v>1</v>
      </c>
      <c r="X79">
        <v>1</v>
      </c>
      <c r="Y79">
        <v>0</v>
      </c>
      <c r="Z79" t="s">
        <v>41</v>
      </c>
    </row>
    <row r="80" spans="1:26" x14ac:dyDescent="0.3">
      <c r="A80">
        <v>10092</v>
      </c>
      <c r="B80">
        <v>1954</v>
      </c>
      <c r="C80" s="14">
        <f>2021-Table13[[#This Row],[Year_Birth]]</f>
        <v>67</v>
      </c>
      <c r="D80" s="4">
        <v>70044</v>
      </c>
      <c r="E80">
        <v>1</v>
      </c>
      <c r="F80" s="16">
        <v>7.9698630136986299</v>
      </c>
      <c r="G80">
        <v>46</v>
      </c>
      <c r="H80" s="4">
        <v>1073</v>
      </c>
      <c r="I80" s="4">
        <v>0</v>
      </c>
      <c r="J80" s="4">
        <v>250</v>
      </c>
      <c r="K80" s="4">
        <v>153</v>
      </c>
      <c r="L80" s="4">
        <v>14</v>
      </c>
      <c r="M80" s="4">
        <v>14</v>
      </c>
      <c r="N80">
        <v>4</v>
      </c>
      <c r="O80">
        <v>7</v>
      </c>
      <c r="P80">
        <v>10</v>
      </c>
      <c r="Q80">
        <v>5</v>
      </c>
      <c r="R80">
        <v>5</v>
      </c>
      <c r="S80">
        <v>0</v>
      </c>
      <c r="T80">
        <v>0</v>
      </c>
      <c r="U80">
        <v>0</v>
      </c>
      <c r="V80">
        <v>0</v>
      </c>
      <c r="W80">
        <v>0</v>
      </c>
      <c r="X80">
        <v>0</v>
      </c>
      <c r="Y80">
        <v>0</v>
      </c>
      <c r="Z80" t="s">
        <v>41</v>
      </c>
    </row>
    <row r="81" spans="1:26" x14ac:dyDescent="0.3">
      <c r="A81">
        <v>6977</v>
      </c>
      <c r="B81">
        <v>1974</v>
      </c>
      <c r="C81" s="14">
        <f>2021-Table13[[#This Row],[Year_Birth]]</f>
        <v>47</v>
      </c>
      <c r="D81" s="4">
        <v>75702</v>
      </c>
      <c r="E81">
        <v>1</v>
      </c>
      <c r="F81" s="16">
        <v>8.3178082191780813</v>
      </c>
      <c r="G81">
        <v>87</v>
      </c>
      <c r="H81" s="4">
        <v>1073</v>
      </c>
      <c r="I81" s="4">
        <v>0</v>
      </c>
      <c r="J81" s="4">
        <v>629</v>
      </c>
      <c r="K81" s="4">
        <v>145</v>
      </c>
      <c r="L81" s="4">
        <v>37</v>
      </c>
      <c r="M81" s="4">
        <v>37</v>
      </c>
      <c r="N81">
        <v>1</v>
      </c>
      <c r="O81">
        <v>10</v>
      </c>
      <c r="P81">
        <v>5</v>
      </c>
      <c r="Q81">
        <v>13</v>
      </c>
      <c r="R81">
        <v>6</v>
      </c>
      <c r="S81">
        <v>0</v>
      </c>
      <c r="T81">
        <v>0</v>
      </c>
      <c r="U81">
        <v>0</v>
      </c>
      <c r="V81">
        <v>0</v>
      </c>
      <c r="W81">
        <v>1</v>
      </c>
      <c r="X81">
        <v>0</v>
      </c>
      <c r="Y81">
        <v>0</v>
      </c>
      <c r="Z81" t="s">
        <v>41</v>
      </c>
    </row>
    <row r="82" spans="1:26" x14ac:dyDescent="0.3">
      <c r="A82">
        <v>2894</v>
      </c>
      <c r="B82">
        <v>1985</v>
      </c>
      <c r="C82" s="14">
        <f>2021-Table13[[#This Row],[Year_Birth]]</f>
        <v>36</v>
      </c>
      <c r="D82" s="4">
        <v>72903</v>
      </c>
      <c r="E82">
        <v>0</v>
      </c>
      <c r="F82" s="16">
        <v>7.2767123287671236</v>
      </c>
      <c r="G82">
        <v>74</v>
      </c>
      <c r="H82" s="4">
        <v>1067</v>
      </c>
      <c r="I82" s="4">
        <v>138</v>
      </c>
      <c r="J82" s="4">
        <v>750</v>
      </c>
      <c r="K82" s="4">
        <v>0</v>
      </c>
      <c r="L82" s="4">
        <v>19</v>
      </c>
      <c r="M82" s="4">
        <v>39</v>
      </c>
      <c r="N82">
        <v>1</v>
      </c>
      <c r="O82">
        <v>7</v>
      </c>
      <c r="P82">
        <v>5</v>
      </c>
      <c r="Q82">
        <v>8</v>
      </c>
      <c r="R82">
        <v>4</v>
      </c>
      <c r="S82">
        <v>1</v>
      </c>
      <c r="T82">
        <v>0</v>
      </c>
      <c r="U82">
        <v>0</v>
      </c>
      <c r="V82">
        <v>1</v>
      </c>
      <c r="W82">
        <v>1</v>
      </c>
      <c r="X82">
        <v>1</v>
      </c>
      <c r="Y82">
        <v>0</v>
      </c>
      <c r="Z82" t="s">
        <v>41</v>
      </c>
    </row>
    <row r="83" spans="1:26" x14ac:dyDescent="0.3">
      <c r="A83">
        <v>2131</v>
      </c>
      <c r="B83">
        <v>1959</v>
      </c>
      <c r="C83" s="14">
        <f>2021-Table13[[#This Row],[Year_Birth]]</f>
        <v>62</v>
      </c>
      <c r="D83" s="4">
        <v>62859</v>
      </c>
      <c r="E83">
        <v>1</v>
      </c>
      <c r="F83" s="16">
        <v>8.1068493150684926</v>
      </c>
      <c r="G83">
        <v>37</v>
      </c>
      <c r="H83" s="4">
        <v>1063</v>
      </c>
      <c r="I83" s="4">
        <v>89</v>
      </c>
      <c r="J83" s="4">
        <v>102</v>
      </c>
      <c r="K83" s="4">
        <v>16</v>
      </c>
      <c r="L83" s="4">
        <v>12</v>
      </c>
      <c r="M83" s="4">
        <v>25</v>
      </c>
      <c r="N83">
        <v>4</v>
      </c>
      <c r="O83">
        <v>9</v>
      </c>
      <c r="P83">
        <v>4</v>
      </c>
      <c r="Q83">
        <v>6</v>
      </c>
      <c r="R83">
        <v>6</v>
      </c>
      <c r="S83">
        <v>0</v>
      </c>
      <c r="T83">
        <v>0</v>
      </c>
      <c r="U83">
        <v>0</v>
      </c>
      <c r="V83">
        <v>0</v>
      </c>
      <c r="W83">
        <v>0</v>
      </c>
      <c r="X83">
        <v>0</v>
      </c>
      <c r="Y83">
        <v>0</v>
      </c>
      <c r="Z83" t="s">
        <v>41</v>
      </c>
    </row>
    <row r="84" spans="1:26" x14ac:dyDescent="0.3">
      <c r="A84">
        <v>477</v>
      </c>
      <c r="B84">
        <v>1986</v>
      </c>
      <c r="C84" s="14">
        <f>2021-Table13[[#This Row],[Year_Birth]]</f>
        <v>35</v>
      </c>
      <c r="D84" s="4">
        <v>83512</v>
      </c>
      <c r="E84">
        <v>0</v>
      </c>
      <c r="F84" s="16">
        <v>6.6438356164383565</v>
      </c>
      <c r="G84">
        <v>31</v>
      </c>
      <c r="H84" s="4">
        <v>1060</v>
      </c>
      <c r="I84" s="4">
        <v>61</v>
      </c>
      <c r="J84" s="4">
        <v>835</v>
      </c>
      <c r="K84" s="4">
        <v>80</v>
      </c>
      <c r="L84" s="4">
        <v>20</v>
      </c>
      <c r="M84" s="4">
        <v>101</v>
      </c>
      <c r="N84">
        <v>1</v>
      </c>
      <c r="O84">
        <v>4</v>
      </c>
      <c r="P84">
        <v>7</v>
      </c>
      <c r="Q84">
        <v>10</v>
      </c>
      <c r="R84">
        <v>1</v>
      </c>
      <c r="S84">
        <v>1</v>
      </c>
      <c r="T84">
        <v>1</v>
      </c>
      <c r="U84">
        <v>1</v>
      </c>
      <c r="V84">
        <v>0</v>
      </c>
      <c r="W84">
        <v>1</v>
      </c>
      <c r="X84">
        <v>1</v>
      </c>
      <c r="Y84">
        <v>0</v>
      </c>
      <c r="Z84" t="s">
        <v>41</v>
      </c>
    </row>
    <row r="85" spans="1:26" x14ac:dyDescent="0.3">
      <c r="A85">
        <v>9058</v>
      </c>
      <c r="B85">
        <v>1955</v>
      </c>
      <c r="C85" s="14">
        <f>2021-Table13[[#This Row],[Year_Birth]]</f>
        <v>66</v>
      </c>
      <c r="D85" s="4">
        <v>79800</v>
      </c>
      <c r="E85">
        <v>0</v>
      </c>
      <c r="F85" s="16">
        <v>8.375342465753425</v>
      </c>
      <c r="G85">
        <v>65</v>
      </c>
      <c r="H85" s="4">
        <v>1060</v>
      </c>
      <c r="I85" s="4">
        <v>21</v>
      </c>
      <c r="J85" s="4">
        <v>530</v>
      </c>
      <c r="K85" s="4">
        <v>32</v>
      </c>
      <c r="L85" s="4">
        <v>0</v>
      </c>
      <c r="M85" s="4">
        <v>224</v>
      </c>
      <c r="N85">
        <v>1</v>
      </c>
      <c r="O85">
        <v>5</v>
      </c>
      <c r="P85">
        <v>11</v>
      </c>
      <c r="Q85">
        <v>5</v>
      </c>
      <c r="R85">
        <v>3</v>
      </c>
      <c r="S85">
        <v>1</v>
      </c>
      <c r="T85">
        <v>0</v>
      </c>
      <c r="U85">
        <v>1</v>
      </c>
      <c r="V85">
        <v>0</v>
      </c>
      <c r="W85">
        <v>1</v>
      </c>
      <c r="X85">
        <v>1</v>
      </c>
      <c r="Y85">
        <v>0</v>
      </c>
      <c r="Z85" t="s">
        <v>41</v>
      </c>
    </row>
    <row r="86" spans="1:26" x14ac:dyDescent="0.3">
      <c r="A86">
        <v>2574</v>
      </c>
      <c r="B86">
        <v>1977</v>
      </c>
      <c r="C86" s="14">
        <f>2021-Table13[[#This Row],[Year_Birth]]</f>
        <v>44</v>
      </c>
      <c r="D86" s="4">
        <v>61996</v>
      </c>
      <c r="E86">
        <v>1</v>
      </c>
      <c r="F86" s="16">
        <v>8.0191780821917806</v>
      </c>
      <c r="G86">
        <v>27</v>
      </c>
      <c r="H86" s="4">
        <v>1050</v>
      </c>
      <c r="I86" s="4">
        <v>12</v>
      </c>
      <c r="J86" s="4">
        <v>144</v>
      </c>
      <c r="K86" s="4">
        <v>0</v>
      </c>
      <c r="L86" s="4">
        <v>0</v>
      </c>
      <c r="M86" s="4">
        <v>24</v>
      </c>
      <c r="N86">
        <v>3</v>
      </c>
      <c r="O86">
        <v>6</v>
      </c>
      <c r="P86">
        <v>4</v>
      </c>
      <c r="Q86">
        <v>8</v>
      </c>
      <c r="R86">
        <v>5</v>
      </c>
      <c r="S86">
        <v>1</v>
      </c>
      <c r="T86">
        <v>1</v>
      </c>
      <c r="U86">
        <v>0</v>
      </c>
      <c r="V86">
        <v>1</v>
      </c>
      <c r="W86">
        <v>0</v>
      </c>
      <c r="X86">
        <v>1</v>
      </c>
      <c r="Y86">
        <v>0</v>
      </c>
      <c r="Z86" t="s">
        <v>41</v>
      </c>
    </row>
    <row r="87" spans="1:26" x14ac:dyDescent="0.3">
      <c r="A87">
        <v>6421</v>
      </c>
      <c r="B87">
        <v>1961</v>
      </c>
      <c r="C87" s="14">
        <f>2021-Table13[[#This Row],[Year_Birth]]</f>
        <v>60</v>
      </c>
      <c r="D87" s="4">
        <v>88347</v>
      </c>
      <c r="E87">
        <v>0</v>
      </c>
      <c r="F87" s="16">
        <v>7.6</v>
      </c>
      <c r="G87">
        <v>32</v>
      </c>
      <c r="H87" s="4">
        <v>1050</v>
      </c>
      <c r="I87" s="4">
        <v>178</v>
      </c>
      <c r="J87" s="4">
        <v>555</v>
      </c>
      <c r="K87" s="4">
        <v>77</v>
      </c>
      <c r="L87" s="4">
        <v>138</v>
      </c>
      <c r="M87" s="4">
        <v>118</v>
      </c>
      <c r="N87">
        <v>1</v>
      </c>
      <c r="O87">
        <v>4</v>
      </c>
      <c r="P87">
        <v>7</v>
      </c>
      <c r="Q87">
        <v>9</v>
      </c>
      <c r="R87">
        <v>1</v>
      </c>
      <c r="S87">
        <v>1</v>
      </c>
      <c r="T87">
        <v>0</v>
      </c>
      <c r="U87">
        <v>0</v>
      </c>
      <c r="V87">
        <v>0</v>
      </c>
      <c r="W87">
        <v>0</v>
      </c>
      <c r="X87">
        <v>0</v>
      </c>
      <c r="Y87">
        <v>0</v>
      </c>
      <c r="Z87" t="s">
        <v>41</v>
      </c>
    </row>
    <row r="88" spans="1:26" x14ac:dyDescent="0.3">
      <c r="A88">
        <v>1139</v>
      </c>
      <c r="B88">
        <v>1984</v>
      </c>
      <c r="C88" s="14">
        <f>2021-Table13[[#This Row],[Year_Birth]]</f>
        <v>37</v>
      </c>
      <c r="D88" s="4">
        <v>73356</v>
      </c>
      <c r="E88">
        <v>0</v>
      </c>
      <c r="F88" s="16">
        <v>7.0027397260273974</v>
      </c>
      <c r="G88">
        <v>56</v>
      </c>
      <c r="H88" s="4">
        <v>1050</v>
      </c>
      <c r="I88" s="4">
        <v>14</v>
      </c>
      <c r="J88" s="4">
        <v>322</v>
      </c>
      <c r="K88" s="4">
        <v>0</v>
      </c>
      <c r="L88" s="4">
        <v>14</v>
      </c>
      <c r="M88" s="4">
        <v>112</v>
      </c>
      <c r="N88">
        <v>1</v>
      </c>
      <c r="O88">
        <v>5</v>
      </c>
      <c r="P88">
        <v>11</v>
      </c>
      <c r="Q88">
        <v>5</v>
      </c>
      <c r="R88">
        <v>2</v>
      </c>
      <c r="S88">
        <v>1</v>
      </c>
      <c r="T88">
        <v>0</v>
      </c>
      <c r="U88">
        <v>1</v>
      </c>
      <c r="V88">
        <v>0</v>
      </c>
      <c r="W88">
        <v>1</v>
      </c>
      <c r="X88">
        <v>1</v>
      </c>
      <c r="Y88">
        <v>0</v>
      </c>
      <c r="Z88" t="s">
        <v>41</v>
      </c>
    </row>
    <row r="89" spans="1:26" x14ac:dyDescent="0.3">
      <c r="A89">
        <v>9365</v>
      </c>
      <c r="B89">
        <v>1976</v>
      </c>
      <c r="C89" s="14">
        <f>2021-Table13[[#This Row],[Year_Birth]]</f>
        <v>45</v>
      </c>
      <c r="D89" s="4">
        <v>60000</v>
      </c>
      <c r="E89">
        <v>1</v>
      </c>
      <c r="F89" s="16">
        <v>8.1287671232876715</v>
      </c>
      <c r="G89">
        <v>57</v>
      </c>
      <c r="H89" s="4">
        <v>1048</v>
      </c>
      <c r="I89" s="4">
        <v>0</v>
      </c>
      <c r="J89" s="4">
        <v>217</v>
      </c>
      <c r="K89" s="4">
        <v>0</v>
      </c>
      <c r="L89" s="4">
        <v>0</v>
      </c>
      <c r="M89" s="4">
        <v>12</v>
      </c>
      <c r="N89">
        <v>5</v>
      </c>
      <c r="O89">
        <v>11</v>
      </c>
      <c r="P89">
        <v>3</v>
      </c>
      <c r="Q89">
        <v>5</v>
      </c>
      <c r="R89">
        <v>6</v>
      </c>
      <c r="S89">
        <v>0</v>
      </c>
      <c r="T89">
        <v>0</v>
      </c>
      <c r="U89">
        <v>0</v>
      </c>
      <c r="V89">
        <v>0</v>
      </c>
      <c r="W89">
        <v>0</v>
      </c>
      <c r="X89">
        <v>0</v>
      </c>
      <c r="Y89">
        <v>0</v>
      </c>
      <c r="Z89" t="s">
        <v>41</v>
      </c>
    </row>
    <row r="90" spans="1:26" x14ac:dyDescent="0.3">
      <c r="A90">
        <v>5140</v>
      </c>
      <c r="B90">
        <v>1985</v>
      </c>
      <c r="C90" s="14">
        <f>2021-Table13[[#This Row],[Year_Birth]]</f>
        <v>36</v>
      </c>
      <c r="D90" s="4">
        <v>64355</v>
      </c>
      <c r="E90">
        <v>1</v>
      </c>
      <c r="F90" s="16">
        <v>8.4575342465753423</v>
      </c>
      <c r="G90">
        <v>66</v>
      </c>
      <c r="H90" s="4">
        <v>1047</v>
      </c>
      <c r="I90" s="4">
        <v>0</v>
      </c>
      <c r="J90" s="4">
        <v>140</v>
      </c>
      <c r="K90" s="4">
        <v>67</v>
      </c>
      <c r="L90" s="4">
        <v>38</v>
      </c>
      <c r="M90" s="4">
        <v>153</v>
      </c>
      <c r="N90">
        <v>2</v>
      </c>
      <c r="O90">
        <v>4</v>
      </c>
      <c r="P90">
        <v>3</v>
      </c>
      <c r="Q90">
        <v>12</v>
      </c>
      <c r="R90">
        <v>8</v>
      </c>
      <c r="S90">
        <v>0</v>
      </c>
      <c r="T90">
        <v>0</v>
      </c>
      <c r="U90">
        <v>0</v>
      </c>
      <c r="V90">
        <v>0</v>
      </c>
      <c r="W90">
        <v>0</v>
      </c>
      <c r="X90">
        <v>0</v>
      </c>
      <c r="Y90">
        <v>0</v>
      </c>
      <c r="Z90" t="s">
        <v>41</v>
      </c>
    </row>
    <row r="91" spans="1:26" x14ac:dyDescent="0.3">
      <c r="A91">
        <v>3426</v>
      </c>
      <c r="B91">
        <v>1975</v>
      </c>
      <c r="C91" s="14">
        <f>2021-Table13[[#This Row],[Year_Birth]]</f>
        <v>46</v>
      </c>
      <c r="D91" s="4">
        <v>70300</v>
      </c>
      <c r="E91">
        <v>1</v>
      </c>
      <c r="F91" s="16">
        <v>7.5671232876712331</v>
      </c>
      <c r="G91">
        <v>89</v>
      </c>
      <c r="H91" s="4">
        <v>1045</v>
      </c>
      <c r="I91" s="4">
        <v>61</v>
      </c>
      <c r="J91" s="4">
        <v>338</v>
      </c>
      <c r="K91" s="4">
        <v>60</v>
      </c>
      <c r="L91" s="4">
        <v>46</v>
      </c>
      <c r="M91" s="4">
        <v>46</v>
      </c>
      <c r="N91">
        <v>3</v>
      </c>
      <c r="O91">
        <v>5</v>
      </c>
      <c r="P91">
        <v>5</v>
      </c>
      <c r="Q91">
        <v>13</v>
      </c>
      <c r="R91">
        <v>8</v>
      </c>
      <c r="S91">
        <v>0</v>
      </c>
      <c r="T91">
        <v>0</v>
      </c>
      <c r="U91">
        <v>0</v>
      </c>
      <c r="V91">
        <v>0</v>
      </c>
      <c r="W91">
        <v>0</v>
      </c>
      <c r="X91">
        <v>0</v>
      </c>
      <c r="Y91">
        <v>0</v>
      </c>
      <c r="Z91" t="s">
        <v>41</v>
      </c>
    </row>
    <row r="92" spans="1:26" x14ac:dyDescent="0.3">
      <c r="A92">
        <v>1729</v>
      </c>
      <c r="B92">
        <v>1961</v>
      </c>
      <c r="C92" s="14">
        <f>2021-Table13[[#This Row],[Year_Birth]]</f>
        <v>60</v>
      </c>
      <c r="D92" s="4">
        <v>66426</v>
      </c>
      <c r="E92">
        <v>1</v>
      </c>
      <c r="F92" s="16">
        <v>7.3506849315068497</v>
      </c>
      <c r="G92">
        <v>14</v>
      </c>
      <c r="H92" s="4">
        <v>1043</v>
      </c>
      <c r="I92" s="4">
        <v>24</v>
      </c>
      <c r="J92" s="4">
        <v>97</v>
      </c>
      <c r="K92" s="4">
        <v>32</v>
      </c>
      <c r="L92" s="4">
        <v>24</v>
      </c>
      <c r="M92" s="4">
        <v>157</v>
      </c>
      <c r="N92">
        <v>2</v>
      </c>
      <c r="O92">
        <v>3</v>
      </c>
      <c r="P92">
        <v>5</v>
      </c>
      <c r="Q92">
        <v>10</v>
      </c>
      <c r="R92">
        <v>6</v>
      </c>
      <c r="S92">
        <v>0</v>
      </c>
      <c r="T92">
        <v>0</v>
      </c>
      <c r="U92">
        <v>0</v>
      </c>
      <c r="V92">
        <v>0</v>
      </c>
      <c r="W92">
        <v>0</v>
      </c>
      <c r="X92">
        <v>0</v>
      </c>
      <c r="Y92">
        <v>0</v>
      </c>
      <c r="Z92" t="s">
        <v>41</v>
      </c>
    </row>
    <row r="93" spans="1:26" x14ac:dyDescent="0.3">
      <c r="A93">
        <v>3483</v>
      </c>
      <c r="B93">
        <v>1958</v>
      </c>
      <c r="C93" s="14">
        <f>2021-Table13[[#This Row],[Year_Birth]]</f>
        <v>63</v>
      </c>
      <c r="D93" s="4">
        <v>48192</v>
      </c>
      <c r="E93">
        <v>0</v>
      </c>
      <c r="F93" s="16">
        <v>7.8410958904109593</v>
      </c>
      <c r="G93">
        <v>76</v>
      </c>
      <c r="H93" s="4">
        <v>1039</v>
      </c>
      <c r="I93" s="4">
        <v>43</v>
      </c>
      <c r="J93" s="4">
        <v>204</v>
      </c>
      <c r="K93" s="4">
        <v>153</v>
      </c>
      <c r="L93" s="4">
        <v>58</v>
      </c>
      <c r="M93" s="4">
        <v>29</v>
      </c>
      <c r="N93">
        <v>3</v>
      </c>
      <c r="O93">
        <v>2</v>
      </c>
      <c r="P93">
        <v>8</v>
      </c>
      <c r="Q93">
        <v>12</v>
      </c>
      <c r="R93">
        <v>8</v>
      </c>
      <c r="S93">
        <v>1</v>
      </c>
      <c r="T93">
        <v>1</v>
      </c>
      <c r="U93">
        <v>0</v>
      </c>
      <c r="V93">
        <v>1</v>
      </c>
      <c r="W93">
        <v>0</v>
      </c>
      <c r="X93">
        <v>1</v>
      </c>
      <c r="Y93">
        <v>0</v>
      </c>
      <c r="Z93" t="s">
        <v>48</v>
      </c>
    </row>
    <row r="94" spans="1:26" x14ac:dyDescent="0.3">
      <c r="A94">
        <v>3711</v>
      </c>
      <c r="B94">
        <v>1944</v>
      </c>
      <c r="C94" s="14">
        <f>2021-Table13[[#This Row],[Year_Birth]]</f>
        <v>77</v>
      </c>
      <c r="D94" s="4">
        <v>80184</v>
      </c>
      <c r="E94">
        <v>0</v>
      </c>
      <c r="F94" s="16">
        <v>6.9397260273972599</v>
      </c>
      <c r="G94">
        <v>19</v>
      </c>
      <c r="H94" s="4">
        <v>1035</v>
      </c>
      <c r="I94" s="4">
        <v>134</v>
      </c>
      <c r="J94" s="4">
        <v>670</v>
      </c>
      <c r="K94" s="4">
        <v>25</v>
      </c>
      <c r="L94" s="4">
        <v>38</v>
      </c>
      <c r="M94" s="4">
        <v>0</v>
      </c>
      <c r="N94">
        <v>1</v>
      </c>
      <c r="O94">
        <v>6</v>
      </c>
      <c r="P94">
        <v>3</v>
      </c>
      <c r="Q94">
        <v>10</v>
      </c>
      <c r="R94">
        <v>3</v>
      </c>
      <c r="S94">
        <v>1</v>
      </c>
      <c r="T94">
        <v>0</v>
      </c>
      <c r="U94">
        <v>0</v>
      </c>
      <c r="V94">
        <v>0</v>
      </c>
      <c r="W94">
        <v>1</v>
      </c>
      <c r="X94">
        <v>0</v>
      </c>
      <c r="Y94">
        <v>0</v>
      </c>
      <c r="Z94" t="s">
        <v>41</v>
      </c>
    </row>
    <row r="95" spans="1:26" x14ac:dyDescent="0.3">
      <c r="A95">
        <v>7503</v>
      </c>
      <c r="B95">
        <v>1976</v>
      </c>
      <c r="C95" s="14">
        <f>2021-Table13[[#This Row],[Year_Birth]]</f>
        <v>45</v>
      </c>
      <c r="D95" s="4">
        <v>75825</v>
      </c>
      <c r="E95">
        <v>0</v>
      </c>
      <c r="F95" s="16">
        <v>8.3232876712328761</v>
      </c>
      <c r="G95">
        <v>40</v>
      </c>
      <c r="H95" s="4">
        <v>1032</v>
      </c>
      <c r="I95" s="4">
        <v>105</v>
      </c>
      <c r="J95" s="4">
        <v>779</v>
      </c>
      <c r="K95" s="4">
        <v>137</v>
      </c>
      <c r="L95" s="4">
        <v>105</v>
      </c>
      <c r="M95" s="4">
        <v>51</v>
      </c>
      <c r="N95">
        <v>0</v>
      </c>
      <c r="O95">
        <v>5</v>
      </c>
      <c r="P95">
        <v>8</v>
      </c>
      <c r="Q95">
        <v>9</v>
      </c>
      <c r="R95">
        <v>4</v>
      </c>
      <c r="S95">
        <v>0</v>
      </c>
      <c r="T95">
        <v>0</v>
      </c>
      <c r="U95">
        <v>1</v>
      </c>
      <c r="V95">
        <v>0</v>
      </c>
      <c r="W95">
        <v>0</v>
      </c>
      <c r="X95">
        <v>1</v>
      </c>
      <c r="Y95">
        <v>0</v>
      </c>
      <c r="Z95" t="s">
        <v>52</v>
      </c>
    </row>
    <row r="96" spans="1:26" x14ac:dyDescent="0.3">
      <c r="A96">
        <v>8164</v>
      </c>
      <c r="B96">
        <v>1978</v>
      </c>
      <c r="C96" s="14">
        <f>2021-Table13[[#This Row],[Year_Birth]]</f>
        <v>43</v>
      </c>
      <c r="D96" s="4">
        <v>82170</v>
      </c>
      <c r="E96">
        <v>0</v>
      </c>
      <c r="F96" s="16">
        <v>7.2027397260273975</v>
      </c>
      <c r="G96">
        <v>13</v>
      </c>
      <c r="H96" s="4">
        <v>1023</v>
      </c>
      <c r="I96" s="4">
        <v>93</v>
      </c>
      <c r="J96" s="4">
        <v>651</v>
      </c>
      <c r="K96" s="4">
        <v>49</v>
      </c>
      <c r="L96" s="4">
        <v>55</v>
      </c>
      <c r="M96" s="4">
        <v>37</v>
      </c>
      <c r="N96">
        <v>1</v>
      </c>
      <c r="O96">
        <v>5</v>
      </c>
      <c r="P96">
        <v>6</v>
      </c>
      <c r="Q96">
        <v>7</v>
      </c>
      <c r="R96">
        <v>2</v>
      </c>
      <c r="S96">
        <v>0</v>
      </c>
      <c r="T96">
        <v>0</v>
      </c>
      <c r="U96">
        <v>0</v>
      </c>
      <c r="V96">
        <v>0</v>
      </c>
      <c r="W96">
        <v>0</v>
      </c>
      <c r="X96">
        <v>0</v>
      </c>
      <c r="Y96">
        <v>0</v>
      </c>
      <c r="Z96" t="s">
        <v>47</v>
      </c>
    </row>
    <row r="97" spans="1:26" x14ac:dyDescent="0.3">
      <c r="A97">
        <v>5558</v>
      </c>
      <c r="B97">
        <v>1954</v>
      </c>
      <c r="C97" s="14">
        <f>2021-Table13[[#This Row],[Year_Birth]]</f>
        <v>67</v>
      </c>
      <c r="D97" s="4">
        <v>90933</v>
      </c>
      <c r="E97">
        <v>0</v>
      </c>
      <c r="F97" s="16">
        <v>6.8575342465753426</v>
      </c>
      <c r="G97">
        <v>90</v>
      </c>
      <c r="H97" s="4">
        <v>1020</v>
      </c>
      <c r="I97" s="4">
        <v>31</v>
      </c>
      <c r="J97" s="4">
        <v>430</v>
      </c>
      <c r="K97" s="4">
        <v>62</v>
      </c>
      <c r="L97" s="4">
        <v>63</v>
      </c>
      <c r="M97" s="4">
        <v>79</v>
      </c>
      <c r="N97">
        <v>1</v>
      </c>
      <c r="O97">
        <v>4</v>
      </c>
      <c r="P97">
        <v>6</v>
      </c>
      <c r="Q97">
        <v>4</v>
      </c>
      <c r="R97">
        <v>1</v>
      </c>
      <c r="S97">
        <v>0</v>
      </c>
      <c r="T97">
        <v>0</v>
      </c>
      <c r="U97">
        <v>0</v>
      </c>
      <c r="V97">
        <v>0</v>
      </c>
      <c r="W97">
        <v>1</v>
      </c>
      <c r="X97">
        <v>0</v>
      </c>
      <c r="Y97">
        <v>0</v>
      </c>
      <c r="Z97" t="s">
        <v>41</v>
      </c>
    </row>
    <row r="98" spans="1:26" x14ac:dyDescent="0.3">
      <c r="A98">
        <v>10164</v>
      </c>
      <c r="B98">
        <v>1958</v>
      </c>
      <c r="C98" s="14">
        <f>2021-Table13[[#This Row],[Year_Birth]]</f>
        <v>63</v>
      </c>
      <c r="D98" s="4">
        <v>94472</v>
      </c>
      <c r="E98">
        <v>1</v>
      </c>
      <c r="F98" s="16">
        <v>6.8493150684931505</v>
      </c>
      <c r="G98">
        <v>75</v>
      </c>
      <c r="H98" s="4">
        <v>1017</v>
      </c>
      <c r="I98" s="4">
        <v>33</v>
      </c>
      <c r="J98" s="4">
        <v>417</v>
      </c>
      <c r="K98" s="4">
        <v>108</v>
      </c>
      <c r="L98" s="4">
        <v>100</v>
      </c>
      <c r="M98" s="4">
        <v>16</v>
      </c>
      <c r="N98">
        <v>1</v>
      </c>
      <c r="O98">
        <v>5</v>
      </c>
      <c r="P98">
        <v>5</v>
      </c>
      <c r="Q98">
        <v>5</v>
      </c>
      <c r="R98">
        <v>5</v>
      </c>
      <c r="S98">
        <v>0</v>
      </c>
      <c r="T98">
        <v>0</v>
      </c>
      <c r="U98">
        <v>0</v>
      </c>
      <c r="V98">
        <v>1</v>
      </c>
      <c r="W98">
        <v>1</v>
      </c>
      <c r="X98">
        <v>0</v>
      </c>
      <c r="Y98">
        <v>0</v>
      </c>
      <c r="Z98" t="s">
        <v>41</v>
      </c>
    </row>
    <row r="99" spans="1:26" x14ac:dyDescent="0.3">
      <c r="A99">
        <v>5831</v>
      </c>
      <c r="B99">
        <v>1967</v>
      </c>
      <c r="C99" s="14">
        <f>2021-Table13[[#This Row],[Year_Birth]]</f>
        <v>54</v>
      </c>
      <c r="D99" s="4">
        <v>77870</v>
      </c>
      <c r="E99">
        <v>1</v>
      </c>
      <c r="F99" s="16">
        <v>8.463013698630137</v>
      </c>
      <c r="G99">
        <v>93</v>
      </c>
      <c r="H99" s="4">
        <v>1017</v>
      </c>
      <c r="I99" s="4">
        <v>50</v>
      </c>
      <c r="J99" s="4">
        <v>500</v>
      </c>
      <c r="K99" s="4">
        <v>65</v>
      </c>
      <c r="L99" s="4">
        <v>50</v>
      </c>
      <c r="M99" s="4">
        <v>133</v>
      </c>
      <c r="N99">
        <v>3</v>
      </c>
      <c r="O99">
        <v>5</v>
      </c>
      <c r="P99">
        <v>5</v>
      </c>
      <c r="Q99">
        <v>5</v>
      </c>
      <c r="R99">
        <v>8</v>
      </c>
      <c r="S99">
        <v>1</v>
      </c>
      <c r="T99">
        <v>0</v>
      </c>
      <c r="U99">
        <v>0</v>
      </c>
      <c r="V99">
        <v>1</v>
      </c>
      <c r="W99">
        <v>0</v>
      </c>
      <c r="X99">
        <v>1</v>
      </c>
      <c r="Y99">
        <v>0</v>
      </c>
      <c r="Z99" t="s">
        <v>41</v>
      </c>
    </row>
    <row r="100" spans="1:26" x14ac:dyDescent="0.3">
      <c r="A100">
        <v>2565</v>
      </c>
      <c r="B100">
        <v>1955</v>
      </c>
      <c r="C100" s="14">
        <f>2021-Table13[[#This Row],[Year_Birth]]</f>
        <v>66</v>
      </c>
      <c r="D100" s="4">
        <v>70638</v>
      </c>
      <c r="E100">
        <v>0</v>
      </c>
      <c r="F100" s="16">
        <v>7.6876712328767125</v>
      </c>
      <c r="G100">
        <v>69</v>
      </c>
      <c r="H100" s="4">
        <v>1016</v>
      </c>
      <c r="I100" s="4">
        <v>12</v>
      </c>
      <c r="J100" s="4">
        <v>215</v>
      </c>
      <c r="K100" s="4">
        <v>16</v>
      </c>
      <c r="L100" s="4">
        <v>12</v>
      </c>
      <c r="M100" s="4">
        <v>63</v>
      </c>
      <c r="N100">
        <v>1</v>
      </c>
      <c r="O100">
        <v>4</v>
      </c>
      <c r="P100">
        <v>5</v>
      </c>
      <c r="Q100">
        <v>10</v>
      </c>
      <c r="R100">
        <v>3</v>
      </c>
      <c r="S100">
        <v>0</v>
      </c>
      <c r="T100">
        <v>0</v>
      </c>
      <c r="U100">
        <v>0</v>
      </c>
      <c r="V100">
        <v>1</v>
      </c>
      <c r="W100">
        <v>0</v>
      </c>
      <c r="X100">
        <v>0</v>
      </c>
      <c r="Y100">
        <v>0</v>
      </c>
      <c r="Z100" t="s">
        <v>47</v>
      </c>
    </row>
    <row r="101" spans="1:26" x14ac:dyDescent="0.3">
      <c r="A101">
        <v>5667</v>
      </c>
      <c r="B101">
        <v>1964</v>
      </c>
      <c r="C101" s="14">
        <f>2021-Table13[[#This Row],[Year_Birth]]</f>
        <v>57</v>
      </c>
      <c r="D101" s="4">
        <v>60896</v>
      </c>
      <c r="E101">
        <v>1</v>
      </c>
      <c r="F101" s="16">
        <v>8.3260273972602743</v>
      </c>
      <c r="G101">
        <v>90</v>
      </c>
      <c r="H101" s="4">
        <v>1013</v>
      </c>
      <c r="I101" s="4">
        <v>30</v>
      </c>
      <c r="J101" s="4">
        <v>399</v>
      </c>
      <c r="K101" s="4">
        <v>60</v>
      </c>
      <c r="L101" s="4">
        <v>46</v>
      </c>
      <c r="M101" s="4">
        <v>153</v>
      </c>
      <c r="N101">
        <v>3</v>
      </c>
      <c r="O101">
        <v>9</v>
      </c>
      <c r="P101">
        <v>10</v>
      </c>
      <c r="Q101">
        <v>4</v>
      </c>
      <c r="R101">
        <v>6</v>
      </c>
      <c r="S101">
        <v>0</v>
      </c>
      <c r="T101">
        <v>0</v>
      </c>
      <c r="U101">
        <v>0</v>
      </c>
      <c r="V101">
        <v>0</v>
      </c>
      <c r="W101">
        <v>0</v>
      </c>
      <c r="X101">
        <v>1</v>
      </c>
      <c r="Y101">
        <v>0</v>
      </c>
      <c r="Z101" t="s">
        <v>48</v>
      </c>
    </row>
    <row r="102" spans="1:26" x14ac:dyDescent="0.3">
      <c r="A102">
        <v>6565</v>
      </c>
      <c r="B102">
        <v>1949</v>
      </c>
      <c r="C102" s="14">
        <f>2021-Table13[[#This Row],[Year_Birth]]</f>
        <v>72</v>
      </c>
      <c r="D102" s="4">
        <v>76995</v>
      </c>
      <c r="E102">
        <v>1</v>
      </c>
      <c r="F102" s="16">
        <v>7.8657534246575347</v>
      </c>
      <c r="G102">
        <v>91</v>
      </c>
      <c r="H102" s="4">
        <v>1012</v>
      </c>
      <c r="I102" s="4">
        <v>80</v>
      </c>
      <c r="J102" s="4">
        <v>498</v>
      </c>
      <c r="K102" s="4">
        <v>0</v>
      </c>
      <c r="L102" s="4">
        <v>16</v>
      </c>
      <c r="M102" s="4">
        <v>176</v>
      </c>
      <c r="N102">
        <v>2</v>
      </c>
      <c r="O102">
        <v>11</v>
      </c>
      <c r="P102">
        <v>4</v>
      </c>
      <c r="Q102">
        <v>9</v>
      </c>
      <c r="R102">
        <v>5</v>
      </c>
      <c r="S102">
        <v>1</v>
      </c>
      <c r="T102">
        <v>0</v>
      </c>
      <c r="U102">
        <v>0</v>
      </c>
      <c r="V102">
        <v>0</v>
      </c>
      <c r="W102">
        <v>0</v>
      </c>
      <c r="X102">
        <v>0</v>
      </c>
      <c r="Y102">
        <v>0</v>
      </c>
      <c r="Z102" t="s">
        <v>43</v>
      </c>
    </row>
    <row r="103" spans="1:26" x14ac:dyDescent="0.3">
      <c r="A103">
        <v>4611</v>
      </c>
      <c r="B103">
        <v>1970</v>
      </c>
      <c r="C103" s="14">
        <f>2021-Table13[[#This Row],[Year_Birth]]</f>
        <v>51</v>
      </c>
      <c r="D103" s="4">
        <v>105471</v>
      </c>
      <c r="E103">
        <v>0</v>
      </c>
      <c r="F103" s="16">
        <v>8.0465753424657542</v>
      </c>
      <c r="G103">
        <v>36</v>
      </c>
      <c r="H103" s="4">
        <v>1009</v>
      </c>
      <c r="I103" s="4">
        <v>181</v>
      </c>
      <c r="J103" s="4">
        <v>104</v>
      </c>
      <c r="K103" s="4">
        <v>202</v>
      </c>
      <c r="L103" s="4">
        <v>21</v>
      </c>
      <c r="M103" s="4">
        <v>207</v>
      </c>
      <c r="N103">
        <v>0</v>
      </c>
      <c r="O103">
        <v>9</v>
      </c>
      <c r="P103">
        <v>8</v>
      </c>
      <c r="Q103">
        <v>13</v>
      </c>
      <c r="R103">
        <v>3</v>
      </c>
      <c r="S103">
        <v>1</v>
      </c>
      <c r="T103">
        <v>0</v>
      </c>
      <c r="U103">
        <v>0</v>
      </c>
      <c r="V103">
        <v>0</v>
      </c>
      <c r="W103">
        <v>1</v>
      </c>
      <c r="X103">
        <v>1</v>
      </c>
      <c r="Y103">
        <v>0</v>
      </c>
      <c r="Z103" t="s">
        <v>41</v>
      </c>
    </row>
    <row r="104" spans="1:26" x14ac:dyDescent="0.3">
      <c r="A104">
        <v>2114</v>
      </c>
      <c r="B104">
        <v>1946</v>
      </c>
      <c r="C104" s="14">
        <f>2021-Table13[[#This Row],[Year_Birth]]</f>
        <v>75</v>
      </c>
      <c r="D104" s="4">
        <v>82800</v>
      </c>
      <c r="E104">
        <v>0</v>
      </c>
      <c r="F104" s="16">
        <v>8.205479452054794</v>
      </c>
      <c r="G104">
        <v>23</v>
      </c>
      <c r="H104" s="4">
        <v>1006</v>
      </c>
      <c r="I104" s="4">
        <v>22</v>
      </c>
      <c r="J104" s="4">
        <v>115</v>
      </c>
      <c r="K104" s="4">
        <v>59</v>
      </c>
      <c r="L104" s="4">
        <v>68</v>
      </c>
      <c r="M104" s="4">
        <v>45</v>
      </c>
      <c r="N104">
        <v>1</v>
      </c>
      <c r="O104">
        <v>7</v>
      </c>
      <c r="P104">
        <v>6</v>
      </c>
      <c r="Q104">
        <v>12</v>
      </c>
      <c r="R104">
        <v>3</v>
      </c>
      <c r="S104">
        <v>1</v>
      </c>
      <c r="T104">
        <v>0</v>
      </c>
      <c r="U104">
        <v>0</v>
      </c>
      <c r="V104">
        <v>0</v>
      </c>
      <c r="W104">
        <v>1</v>
      </c>
      <c r="X104">
        <v>1</v>
      </c>
      <c r="Y104">
        <v>0</v>
      </c>
      <c r="Z104" t="s">
        <v>43</v>
      </c>
    </row>
    <row r="105" spans="1:26" x14ac:dyDescent="0.3">
      <c r="A105">
        <v>4261</v>
      </c>
      <c r="B105">
        <v>1946</v>
      </c>
      <c r="C105" s="14">
        <f>2021-Table13[[#This Row],[Year_Birth]]</f>
        <v>75</v>
      </c>
      <c r="D105" s="4">
        <v>82800</v>
      </c>
      <c r="E105">
        <v>0</v>
      </c>
      <c r="F105" s="16">
        <v>8.205479452054794</v>
      </c>
      <c r="G105">
        <v>23</v>
      </c>
      <c r="H105" s="4">
        <v>1006</v>
      </c>
      <c r="I105" s="4">
        <v>22</v>
      </c>
      <c r="J105" s="4">
        <v>115</v>
      </c>
      <c r="K105" s="4">
        <v>59</v>
      </c>
      <c r="L105" s="4">
        <v>68</v>
      </c>
      <c r="M105" s="4">
        <v>45</v>
      </c>
      <c r="N105">
        <v>1</v>
      </c>
      <c r="O105">
        <v>7</v>
      </c>
      <c r="P105">
        <v>6</v>
      </c>
      <c r="Q105">
        <v>12</v>
      </c>
      <c r="R105">
        <v>3</v>
      </c>
      <c r="S105">
        <v>1</v>
      </c>
      <c r="T105">
        <v>0</v>
      </c>
      <c r="U105">
        <v>0</v>
      </c>
      <c r="V105">
        <v>0</v>
      </c>
      <c r="W105">
        <v>1</v>
      </c>
      <c r="X105">
        <v>1</v>
      </c>
      <c r="Y105">
        <v>0</v>
      </c>
      <c r="Z105" t="s">
        <v>47</v>
      </c>
    </row>
    <row r="106" spans="1:26" x14ac:dyDescent="0.3">
      <c r="A106">
        <v>4673</v>
      </c>
      <c r="B106">
        <v>1963</v>
      </c>
      <c r="C106" s="14">
        <f>2021-Table13[[#This Row],[Year_Birth]]</f>
        <v>58</v>
      </c>
      <c r="D106" s="4">
        <v>81300</v>
      </c>
      <c r="E106">
        <v>1</v>
      </c>
      <c r="F106" s="16">
        <v>8.2739726027397253</v>
      </c>
      <c r="G106">
        <v>17</v>
      </c>
      <c r="H106" s="4">
        <v>1004</v>
      </c>
      <c r="I106" s="4">
        <v>12</v>
      </c>
      <c r="J106" s="4">
        <v>145</v>
      </c>
      <c r="K106" s="4">
        <v>32</v>
      </c>
      <c r="L106" s="4">
        <v>12</v>
      </c>
      <c r="M106" s="4">
        <v>36</v>
      </c>
      <c r="N106">
        <v>3</v>
      </c>
      <c r="O106">
        <v>10</v>
      </c>
      <c r="P106">
        <v>3</v>
      </c>
      <c r="Q106">
        <v>5</v>
      </c>
      <c r="R106">
        <v>5</v>
      </c>
      <c r="S106">
        <v>1</v>
      </c>
      <c r="T106">
        <v>0</v>
      </c>
      <c r="U106">
        <v>0</v>
      </c>
      <c r="V106">
        <v>0</v>
      </c>
      <c r="W106">
        <v>0</v>
      </c>
      <c r="X106">
        <v>1</v>
      </c>
      <c r="Y106">
        <v>0</v>
      </c>
      <c r="Z106" t="s">
        <v>41</v>
      </c>
    </row>
    <row r="107" spans="1:26" x14ac:dyDescent="0.3">
      <c r="A107">
        <v>5153</v>
      </c>
      <c r="B107">
        <v>1967</v>
      </c>
      <c r="C107" s="14">
        <f>2021-Table13[[#This Row],[Year_Birth]]</f>
        <v>54</v>
      </c>
      <c r="D107" s="4">
        <v>77766</v>
      </c>
      <c r="E107">
        <v>1</v>
      </c>
      <c r="F107" s="16">
        <v>7.9589041095890414</v>
      </c>
      <c r="G107">
        <v>97</v>
      </c>
      <c r="H107" s="4">
        <v>1004</v>
      </c>
      <c r="I107" s="4">
        <v>59</v>
      </c>
      <c r="J107" s="4">
        <v>265</v>
      </c>
      <c r="K107" s="4">
        <v>115</v>
      </c>
      <c r="L107" s="4">
        <v>59</v>
      </c>
      <c r="M107" s="4">
        <v>27</v>
      </c>
      <c r="N107">
        <v>2</v>
      </c>
      <c r="O107">
        <v>11</v>
      </c>
      <c r="P107">
        <v>10</v>
      </c>
      <c r="Q107">
        <v>11</v>
      </c>
      <c r="R107">
        <v>6</v>
      </c>
      <c r="S107">
        <v>0</v>
      </c>
      <c r="T107">
        <v>0</v>
      </c>
      <c r="U107">
        <v>1</v>
      </c>
      <c r="V107">
        <v>0</v>
      </c>
      <c r="W107">
        <v>0</v>
      </c>
      <c r="X107">
        <v>1</v>
      </c>
      <c r="Y107">
        <v>0</v>
      </c>
      <c r="Z107" t="s">
        <v>41</v>
      </c>
    </row>
    <row r="108" spans="1:26" x14ac:dyDescent="0.3">
      <c r="A108">
        <v>4127</v>
      </c>
      <c r="B108">
        <v>1967</v>
      </c>
      <c r="C108" s="14">
        <f>2021-Table13[[#This Row],[Year_Birth]]</f>
        <v>54</v>
      </c>
      <c r="D108" s="4">
        <v>77766</v>
      </c>
      <c r="E108">
        <v>1</v>
      </c>
      <c r="F108" s="16">
        <v>7.9589041095890414</v>
      </c>
      <c r="G108">
        <v>97</v>
      </c>
      <c r="H108" s="4">
        <v>1004</v>
      </c>
      <c r="I108" s="4">
        <v>59</v>
      </c>
      <c r="J108" s="4">
        <v>265</v>
      </c>
      <c r="K108" s="4">
        <v>115</v>
      </c>
      <c r="L108" s="4">
        <v>59</v>
      </c>
      <c r="M108" s="4">
        <v>27</v>
      </c>
      <c r="N108">
        <v>2</v>
      </c>
      <c r="O108">
        <v>11</v>
      </c>
      <c r="P108">
        <v>10</v>
      </c>
      <c r="Q108">
        <v>11</v>
      </c>
      <c r="R108">
        <v>6</v>
      </c>
      <c r="S108">
        <v>0</v>
      </c>
      <c r="T108">
        <v>0</v>
      </c>
      <c r="U108">
        <v>1</v>
      </c>
      <c r="V108">
        <v>0</v>
      </c>
      <c r="W108">
        <v>0</v>
      </c>
      <c r="X108">
        <v>1</v>
      </c>
      <c r="Y108">
        <v>0</v>
      </c>
      <c r="Z108" t="s">
        <v>41</v>
      </c>
    </row>
    <row r="109" spans="1:26" x14ac:dyDescent="0.3">
      <c r="A109">
        <v>2781</v>
      </c>
      <c r="B109">
        <v>1981</v>
      </c>
      <c r="C109" s="14">
        <f>2021-Table13[[#This Row],[Year_Birth]]</f>
        <v>40</v>
      </c>
      <c r="D109" s="4">
        <v>72066</v>
      </c>
      <c r="E109">
        <v>0</v>
      </c>
      <c r="F109" s="16">
        <v>6.6273972602739724</v>
      </c>
      <c r="G109">
        <v>55</v>
      </c>
      <c r="H109" s="4">
        <v>1003</v>
      </c>
      <c r="I109" s="4">
        <v>34</v>
      </c>
      <c r="J109" s="4">
        <v>536</v>
      </c>
      <c r="K109" s="4">
        <v>134</v>
      </c>
      <c r="L109" s="4">
        <v>51</v>
      </c>
      <c r="M109" s="4">
        <v>34</v>
      </c>
      <c r="N109">
        <v>1</v>
      </c>
      <c r="O109">
        <v>4</v>
      </c>
      <c r="P109">
        <v>6</v>
      </c>
      <c r="Q109">
        <v>6</v>
      </c>
      <c r="R109">
        <v>2</v>
      </c>
      <c r="S109">
        <v>1</v>
      </c>
      <c r="T109">
        <v>0</v>
      </c>
      <c r="U109">
        <v>0</v>
      </c>
      <c r="V109">
        <v>0</v>
      </c>
      <c r="W109">
        <v>1</v>
      </c>
      <c r="X109">
        <v>1</v>
      </c>
      <c r="Y109">
        <v>0</v>
      </c>
      <c r="Z109" t="s">
        <v>47</v>
      </c>
    </row>
    <row r="110" spans="1:26" x14ac:dyDescent="0.3">
      <c r="A110">
        <v>10095</v>
      </c>
      <c r="B110">
        <v>1975</v>
      </c>
      <c r="C110" s="14">
        <f>2021-Table13[[#This Row],[Year_Birth]]</f>
        <v>46</v>
      </c>
      <c r="D110" s="4">
        <v>74165</v>
      </c>
      <c r="E110">
        <v>0</v>
      </c>
      <c r="F110" s="16">
        <v>7.7726027397260271</v>
      </c>
      <c r="G110">
        <v>9</v>
      </c>
      <c r="H110" s="4">
        <v>1001</v>
      </c>
      <c r="I110" s="4">
        <v>12</v>
      </c>
      <c r="J110" s="4">
        <v>240</v>
      </c>
      <c r="K110" s="4">
        <v>16</v>
      </c>
      <c r="L110" s="4">
        <v>12</v>
      </c>
      <c r="M110" s="4">
        <v>12</v>
      </c>
      <c r="N110">
        <v>1</v>
      </c>
      <c r="O110">
        <v>5</v>
      </c>
      <c r="P110">
        <v>4</v>
      </c>
      <c r="Q110">
        <v>10</v>
      </c>
      <c r="R110">
        <v>2</v>
      </c>
      <c r="S110">
        <v>0</v>
      </c>
      <c r="T110">
        <v>0</v>
      </c>
      <c r="U110">
        <v>0</v>
      </c>
      <c r="V110">
        <v>0</v>
      </c>
      <c r="W110">
        <v>0</v>
      </c>
      <c r="X110">
        <v>0</v>
      </c>
      <c r="Y110">
        <v>0</v>
      </c>
      <c r="Z110" t="s">
        <v>48</v>
      </c>
    </row>
    <row r="111" spans="1:26" x14ac:dyDescent="0.3">
      <c r="A111">
        <v>4207</v>
      </c>
      <c r="B111">
        <v>1981</v>
      </c>
      <c r="C111" s="14">
        <f>2021-Table13[[#This Row],[Year_Birth]]</f>
        <v>40</v>
      </c>
      <c r="D111" s="4">
        <v>87171</v>
      </c>
      <c r="E111">
        <v>0</v>
      </c>
      <c r="F111" s="16">
        <v>7.7726027397260271</v>
      </c>
      <c r="G111">
        <v>27</v>
      </c>
      <c r="H111" s="4">
        <v>1001</v>
      </c>
      <c r="I111" s="4">
        <v>44</v>
      </c>
      <c r="J111" s="4">
        <v>107</v>
      </c>
      <c r="K111" s="4">
        <v>58</v>
      </c>
      <c r="L111" s="4">
        <v>44</v>
      </c>
      <c r="M111" s="4">
        <v>44</v>
      </c>
      <c r="N111">
        <v>1</v>
      </c>
      <c r="O111">
        <v>6</v>
      </c>
      <c r="P111">
        <v>7</v>
      </c>
      <c r="Q111">
        <v>11</v>
      </c>
      <c r="R111">
        <v>2</v>
      </c>
      <c r="S111">
        <v>0</v>
      </c>
      <c r="T111">
        <v>0</v>
      </c>
      <c r="U111">
        <v>1</v>
      </c>
      <c r="V111">
        <v>0</v>
      </c>
      <c r="W111">
        <v>1</v>
      </c>
      <c r="X111">
        <v>0</v>
      </c>
      <c r="Y111">
        <v>0</v>
      </c>
      <c r="Z111" t="s">
        <v>41</v>
      </c>
    </row>
    <row r="112" spans="1:26" x14ac:dyDescent="0.3">
      <c r="A112">
        <v>4299</v>
      </c>
      <c r="B112">
        <v>1960</v>
      </c>
      <c r="C112" s="14">
        <f>2021-Table13[[#This Row],[Year_Birth]]</f>
        <v>61</v>
      </c>
      <c r="D112" s="4">
        <v>70971</v>
      </c>
      <c r="E112">
        <v>1</v>
      </c>
      <c r="F112" s="16">
        <v>8.3808219178082197</v>
      </c>
      <c r="G112">
        <v>28</v>
      </c>
      <c r="H112" s="4">
        <v>1001</v>
      </c>
      <c r="I112" s="4">
        <v>17</v>
      </c>
      <c r="J112" s="4">
        <v>572</v>
      </c>
      <c r="K112" s="4">
        <v>93</v>
      </c>
      <c r="L112" s="4">
        <v>125</v>
      </c>
      <c r="M112" s="4">
        <v>17</v>
      </c>
      <c r="N112">
        <v>7</v>
      </c>
      <c r="O112">
        <v>11</v>
      </c>
      <c r="P112">
        <v>11</v>
      </c>
      <c r="Q112">
        <v>5</v>
      </c>
      <c r="R112">
        <v>7</v>
      </c>
      <c r="S112">
        <v>0</v>
      </c>
      <c r="T112">
        <v>0</v>
      </c>
      <c r="U112">
        <v>0</v>
      </c>
      <c r="V112">
        <v>0</v>
      </c>
      <c r="W112">
        <v>0</v>
      </c>
      <c r="X112">
        <v>1</v>
      </c>
      <c r="Y112">
        <v>0</v>
      </c>
      <c r="Z112" t="s">
        <v>41</v>
      </c>
    </row>
    <row r="113" spans="1:26" x14ac:dyDescent="0.3">
      <c r="A113">
        <v>4702</v>
      </c>
      <c r="B113">
        <v>1964</v>
      </c>
      <c r="C113" s="14">
        <f>2021-Table13[[#This Row],[Year_Birth]]</f>
        <v>57</v>
      </c>
      <c r="D113" s="4">
        <v>61839</v>
      </c>
      <c r="E113">
        <v>0</v>
      </c>
      <c r="F113" s="16">
        <v>8.4904109589041088</v>
      </c>
      <c r="G113">
        <v>20</v>
      </c>
      <c r="H113" s="4">
        <v>1000</v>
      </c>
      <c r="I113" s="4">
        <v>155</v>
      </c>
      <c r="J113" s="4">
        <v>379</v>
      </c>
      <c r="K113" s="4">
        <v>224</v>
      </c>
      <c r="L113" s="4">
        <v>17</v>
      </c>
      <c r="M113" s="4">
        <v>120</v>
      </c>
      <c r="N113">
        <v>1</v>
      </c>
      <c r="O113">
        <v>4</v>
      </c>
      <c r="P113">
        <v>8</v>
      </c>
      <c r="Q113">
        <v>4</v>
      </c>
      <c r="R113">
        <v>8</v>
      </c>
      <c r="S113">
        <v>0</v>
      </c>
      <c r="T113">
        <v>0</v>
      </c>
      <c r="U113">
        <v>0</v>
      </c>
      <c r="V113">
        <v>0</v>
      </c>
      <c r="W113">
        <v>0</v>
      </c>
      <c r="X113">
        <v>0</v>
      </c>
      <c r="Y113">
        <v>0</v>
      </c>
      <c r="Z113" t="s">
        <v>41</v>
      </c>
    </row>
    <row r="114" spans="1:26" x14ac:dyDescent="0.3">
      <c r="A114">
        <v>4248</v>
      </c>
      <c r="B114">
        <v>1960</v>
      </c>
      <c r="C114" s="14">
        <f>2021-Table13[[#This Row],[Year_Birth]]</f>
        <v>61</v>
      </c>
      <c r="D114" s="4">
        <v>98777</v>
      </c>
      <c r="E114">
        <v>0</v>
      </c>
      <c r="F114" s="16">
        <v>6.9726027397260273</v>
      </c>
      <c r="G114">
        <v>23</v>
      </c>
      <c r="H114" s="4">
        <v>1000</v>
      </c>
      <c r="I114" s="4">
        <v>19</v>
      </c>
      <c r="J114" s="4">
        <v>711</v>
      </c>
      <c r="K114" s="4">
        <v>125</v>
      </c>
      <c r="L114" s="4">
        <v>115</v>
      </c>
      <c r="M114" s="4">
        <v>38</v>
      </c>
      <c r="N114">
        <v>0</v>
      </c>
      <c r="O114">
        <v>4</v>
      </c>
      <c r="P114">
        <v>6</v>
      </c>
      <c r="Q114">
        <v>9</v>
      </c>
      <c r="R114">
        <v>1</v>
      </c>
      <c r="S114">
        <v>0</v>
      </c>
      <c r="T114">
        <v>0</v>
      </c>
      <c r="U114">
        <v>0</v>
      </c>
      <c r="V114">
        <v>1</v>
      </c>
      <c r="W114">
        <v>0</v>
      </c>
      <c r="X114">
        <v>0</v>
      </c>
      <c r="Y114">
        <v>0</v>
      </c>
      <c r="Z114" t="s">
        <v>41</v>
      </c>
    </row>
    <row r="115" spans="1:26" x14ac:dyDescent="0.3">
      <c r="A115">
        <v>7451</v>
      </c>
      <c r="B115">
        <v>1960</v>
      </c>
      <c r="C115" s="14">
        <f>2021-Table13[[#This Row],[Year_Birth]]</f>
        <v>61</v>
      </c>
      <c r="D115" s="4">
        <v>98777</v>
      </c>
      <c r="E115">
        <v>0</v>
      </c>
      <c r="F115" s="16">
        <v>6.9726027397260273</v>
      </c>
      <c r="G115">
        <v>23</v>
      </c>
      <c r="H115" s="4">
        <v>1000</v>
      </c>
      <c r="I115" s="4">
        <v>19</v>
      </c>
      <c r="J115" s="4">
        <v>711</v>
      </c>
      <c r="K115" s="4">
        <v>125</v>
      </c>
      <c r="L115" s="4">
        <v>115</v>
      </c>
      <c r="M115" s="4">
        <v>38</v>
      </c>
      <c r="N115">
        <v>0</v>
      </c>
      <c r="O115">
        <v>4</v>
      </c>
      <c r="P115">
        <v>6</v>
      </c>
      <c r="Q115">
        <v>9</v>
      </c>
      <c r="R115">
        <v>1</v>
      </c>
      <c r="S115">
        <v>0</v>
      </c>
      <c r="T115">
        <v>0</v>
      </c>
      <c r="U115">
        <v>0</v>
      </c>
      <c r="V115">
        <v>1</v>
      </c>
      <c r="W115">
        <v>0</v>
      </c>
      <c r="X115">
        <v>0</v>
      </c>
      <c r="Y115">
        <v>0</v>
      </c>
      <c r="Z115" t="s">
        <v>41</v>
      </c>
    </row>
    <row r="116" spans="1:26" x14ac:dyDescent="0.3">
      <c r="A116">
        <v>1079</v>
      </c>
      <c r="B116">
        <v>1971</v>
      </c>
      <c r="C116" s="14">
        <f>2021-Table13[[#This Row],[Year_Birth]]</f>
        <v>50</v>
      </c>
      <c r="D116" s="4">
        <v>71969</v>
      </c>
      <c r="E116">
        <v>1</v>
      </c>
      <c r="F116" s="16">
        <v>8.3123287671232884</v>
      </c>
      <c r="G116">
        <v>59</v>
      </c>
      <c r="H116" s="4">
        <v>1000</v>
      </c>
      <c r="I116" s="4">
        <v>0</v>
      </c>
      <c r="J116" s="4">
        <v>76</v>
      </c>
      <c r="K116" s="4">
        <v>0</v>
      </c>
      <c r="L116" s="4">
        <v>0</v>
      </c>
      <c r="M116" s="4">
        <v>10</v>
      </c>
      <c r="N116">
        <v>3</v>
      </c>
      <c r="O116">
        <v>3</v>
      </c>
      <c r="P116">
        <v>4</v>
      </c>
      <c r="Q116">
        <v>9</v>
      </c>
      <c r="R116">
        <v>8</v>
      </c>
      <c r="S116">
        <v>0</v>
      </c>
      <c r="T116">
        <v>0</v>
      </c>
      <c r="U116">
        <v>0</v>
      </c>
      <c r="V116">
        <v>1</v>
      </c>
      <c r="W116">
        <v>0</v>
      </c>
      <c r="X116">
        <v>0</v>
      </c>
      <c r="Y116">
        <v>0</v>
      </c>
      <c r="Z116" t="s">
        <v>45</v>
      </c>
    </row>
    <row r="117" spans="1:26" x14ac:dyDescent="0.3">
      <c r="A117">
        <v>10240</v>
      </c>
      <c r="B117">
        <v>1949</v>
      </c>
      <c r="C117" s="14">
        <f>2021-Table13[[#This Row],[Year_Birth]]</f>
        <v>72</v>
      </c>
      <c r="D117" s="4">
        <v>69372</v>
      </c>
      <c r="E117">
        <v>0</v>
      </c>
      <c r="F117" s="16">
        <v>7.9671232876712326</v>
      </c>
      <c r="G117">
        <v>10</v>
      </c>
      <c r="H117" s="4">
        <v>997</v>
      </c>
      <c r="I117" s="4">
        <v>26</v>
      </c>
      <c r="J117" s="4">
        <v>269</v>
      </c>
      <c r="K117" s="4">
        <v>34</v>
      </c>
      <c r="L117" s="4">
        <v>13</v>
      </c>
      <c r="M117" s="4">
        <v>42</v>
      </c>
      <c r="N117">
        <v>1</v>
      </c>
      <c r="O117">
        <v>10</v>
      </c>
      <c r="P117">
        <v>4</v>
      </c>
      <c r="Q117">
        <v>6</v>
      </c>
      <c r="R117">
        <v>4</v>
      </c>
      <c r="S117">
        <v>0</v>
      </c>
      <c r="T117">
        <v>0</v>
      </c>
      <c r="U117">
        <v>0</v>
      </c>
      <c r="V117">
        <v>1</v>
      </c>
      <c r="W117">
        <v>1</v>
      </c>
      <c r="X117">
        <v>1</v>
      </c>
      <c r="Y117">
        <v>0</v>
      </c>
      <c r="Z117" t="s">
        <v>48</v>
      </c>
    </row>
    <row r="118" spans="1:26" x14ac:dyDescent="0.3">
      <c r="A118">
        <v>9757</v>
      </c>
      <c r="B118">
        <v>1972</v>
      </c>
      <c r="C118" s="14">
        <f>2021-Table13[[#This Row],[Year_Birth]]</f>
        <v>49</v>
      </c>
      <c r="D118" s="4">
        <v>84906</v>
      </c>
      <c r="E118">
        <v>0</v>
      </c>
      <c r="F118" s="16">
        <v>7.3452054794520549</v>
      </c>
      <c r="G118">
        <v>98</v>
      </c>
      <c r="H118" s="4">
        <v>997</v>
      </c>
      <c r="I118" s="4">
        <v>15</v>
      </c>
      <c r="J118" s="4">
        <v>414</v>
      </c>
      <c r="K118" s="4">
        <v>99</v>
      </c>
      <c r="L118" s="4">
        <v>30</v>
      </c>
      <c r="M118" s="4">
        <v>76</v>
      </c>
      <c r="N118">
        <v>1</v>
      </c>
      <c r="O118">
        <v>5</v>
      </c>
      <c r="P118">
        <v>6</v>
      </c>
      <c r="Q118">
        <v>12</v>
      </c>
      <c r="R118">
        <v>2</v>
      </c>
      <c r="S118">
        <v>0</v>
      </c>
      <c r="T118">
        <v>1</v>
      </c>
      <c r="U118">
        <v>0</v>
      </c>
      <c r="V118">
        <v>1</v>
      </c>
      <c r="W118">
        <v>1</v>
      </c>
      <c r="X118">
        <v>0</v>
      </c>
      <c r="Y118">
        <v>0</v>
      </c>
      <c r="Z118" t="s">
        <v>41</v>
      </c>
    </row>
    <row r="119" spans="1:26" x14ac:dyDescent="0.3">
      <c r="A119">
        <v>2088</v>
      </c>
      <c r="B119">
        <v>1972</v>
      </c>
      <c r="C119" s="14">
        <f>2021-Table13[[#This Row],[Year_Birth]]</f>
        <v>49</v>
      </c>
      <c r="D119" s="4">
        <v>84906</v>
      </c>
      <c r="E119">
        <v>0</v>
      </c>
      <c r="F119" s="16">
        <v>7.3452054794520549</v>
      </c>
      <c r="G119">
        <v>98</v>
      </c>
      <c r="H119" s="4">
        <v>997</v>
      </c>
      <c r="I119" s="4">
        <v>15</v>
      </c>
      <c r="J119" s="4">
        <v>414</v>
      </c>
      <c r="K119" s="4">
        <v>99</v>
      </c>
      <c r="L119" s="4">
        <v>30</v>
      </c>
      <c r="M119" s="4">
        <v>76</v>
      </c>
      <c r="N119">
        <v>1</v>
      </c>
      <c r="O119">
        <v>5</v>
      </c>
      <c r="P119">
        <v>6</v>
      </c>
      <c r="Q119">
        <v>12</v>
      </c>
      <c r="R119">
        <v>2</v>
      </c>
      <c r="S119">
        <v>0</v>
      </c>
      <c r="T119">
        <v>1</v>
      </c>
      <c r="U119">
        <v>0</v>
      </c>
      <c r="V119">
        <v>1</v>
      </c>
      <c r="W119">
        <v>1</v>
      </c>
      <c r="X119">
        <v>0</v>
      </c>
      <c r="Y119">
        <v>0</v>
      </c>
      <c r="Z119" t="s">
        <v>52</v>
      </c>
    </row>
    <row r="120" spans="1:26" x14ac:dyDescent="0.3">
      <c r="A120">
        <v>3262</v>
      </c>
      <c r="B120">
        <v>1958</v>
      </c>
      <c r="C120" s="14">
        <f>2021-Table13[[#This Row],[Year_Birth]]</f>
        <v>63</v>
      </c>
      <c r="D120" s="4">
        <v>68281</v>
      </c>
      <c r="E120">
        <v>0</v>
      </c>
      <c r="F120" s="16">
        <v>8.5041095890410965</v>
      </c>
      <c r="G120">
        <v>31</v>
      </c>
      <c r="H120" s="4">
        <v>995</v>
      </c>
      <c r="I120" s="4">
        <v>112</v>
      </c>
      <c r="J120" s="4">
        <v>417</v>
      </c>
      <c r="K120" s="4">
        <v>42</v>
      </c>
      <c r="L120" s="4">
        <v>48</v>
      </c>
      <c r="M120" s="4">
        <v>41</v>
      </c>
      <c r="N120">
        <v>1</v>
      </c>
      <c r="O120">
        <v>2</v>
      </c>
      <c r="P120">
        <v>9</v>
      </c>
      <c r="Q120">
        <v>13</v>
      </c>
      <c r="R120">
        <v>5</v>
      </c>
      <c r="S120">
        <v>0</v>
      </c>
      <c r="T120">
        <v>0</v>
      </c>
      <c r="U120">
        <v>0</v>
      </c>
      <c r="V120">
        <v>0</v>
      </c>
      <c r="W120">
        <v>0</v>
      </c>
      <c r="X120">
        <v>1</v>
      </c>
      <c r="Y120">
        <v>0</v>
      </c>
      <c r="Z120" t="s">
        <v>41</v>
      </c>
    </row>
    <row r="121" spans="1:26" x14ac:dyDescent="0.3">
      <c r="A121">
        <v>10909</v>
      </c>
      <c r="B121">
        <v>1948</v>
      </c>
      <c r="C121" s="14">
        <f>2021-Table13[[#This Row],[Year_Birth]]</f>
        <v>73</v>
      </c>
      <c r="D121" s="4">
        <v>92344</v>
      </c>
      <c r="E121">
        <v>0</v>
      </c>
      <c r="F121" s="16">
        <v>7.0630136986301366</v>
      </c>
      <c r="G121">
        <v>9</v>
      </c>
      <c r="H121" s="4">
        <v>992</v>
      </c>
      <c r="I121" s="4">
        <v>24</v>
      </c>
      <c r="J121" s="4">
        <v>694</v>
      </c>
      <c r="K121" s="4">
        <v>51</v>
      </c>
      <c r="L121" s="4">
        <v>19</v>
      </c>
      <c r="M121" s="4">
        <v>119</v>
      </c>
      <c r="N121">
        <v>0</v>
      </c>
      <c r="O121">
        <v>5</v>
      </c>
      <c r="P121">
        <v>10</v>
      </c>
      <c r="Q121">
        <v>5</v>
      </c>
      <c r="R121">
        <v>1</v>
      </c>
      <c r="S121">
        <v>0</v>
      </c>
      <c r="T121">
        <v>0</v>
      </c>
      <c r="U121">
        <v>1</v>
      </c>
      <c r="V121">
        <v>0</v>
      </c>
      <c r="W121">
        <v>1</v>
      </c>
      <c r="X121">
        <v>0</v>
      </c>
      <c r="Y121">
        <v>0</v>
      </c>
      <c r="Z121" t="s">
        <v>53</v>
      </c>
    </row>
    <row r="122" spans="1:26" x14ac:dyDescent="0.3">
      <c r="A122">
        <v>6059</v>
      </c>
      <c r="B122">
        <v>1953</v>
      </c>
      <c r="C122" s="14">
        <f>2021-Table13[[#This Row],[Year_Birth]]</f>
        <v>68</v>
      </c>
      <c r="D122" s="4">
        <v>64504</v>
      </c>
      <c r="E122">
        <v>3</v>
      </c>
      <c r="F122" s="16">
        <v>7.9315068493150687</v>
      </c>
      <c r="G122">
        <v>81</v>
      </c>
      <c r="H122" s="4">
        <v>986</v>
      </c>
      <c r="I122" s="4">
        <v>36</v>
      </c>
      <c r="J122" s="4">
        <v>168</v>
      </c>
      <c r="K122" s="4">
        <v>16</v>
      </c>
      <c r="L122" s="4">
        <v>0</v>
      </c>
      <c r="M122" s="4">
        <v>108</v>
      </c>
      <c r="N122">
        <v>7</v>
      </c>
      <c r="O122">
        <v>11</v>
      </c>
      <c r="P122">
        <v>3</v>
      </c>
      <c r="Q122">
        <v>4</v>
      </c>
      <c r="R122">
        <v>7</v>
      </c>
      <c r="S122">
        <v>0</v>
      </c>
      <c r="T122">
        <v>0</v>
      </c>
      <c r="U122">
        <v>0</v>
      </c>
      <c r="V122">
        <v>0</v>
      </c>
      <c r="W122">
        <v>0</v>
      </c>
      <c r="X122">
        <v>1</v>
      </c>
      <c r="Y122">
        <v>0</v>
      </c>
      <c r="Z122" t="s">
        <v>41</v>
      </c>
    </row>
    <row r="123" spans="1:26" x14ac:dyDescent="0.3">
      <c r="A123">
        <v>6260</v>
      </c>
      <c r="B123">
        <v>1955</v>
      </c>
      <c r="C123" s="14">
        <f>2021-Table13[[#This Row],[Year_Birth]]</f>
        <v>66</v>
      </c>
      <c r="D123" s="4">
        <v>82384</v>
      </c>
      <c r="E123">
        <v>0</v>
      </c>
      <c r="F123" s="16">
        <v>8.2191780821917817</v>
      </c>
      <c r="G123">
        <v>55</v>
      </c>
      <c r="H123" s="4">
        <v>984</v>
      </c>
      <c r="I123" s="4">
        <v>51</v>
      </c>
      <c r="J123" s="4">
        <v>432</v>
      </c>
      <c r="K123" s="4">
        <v>180</v>
      </c>
      <c r="L123" s="4">
        <v>120</v>
      </c>
      <c r="M123" s="4">
        <v>190</v>
      </c>
      <c r="N123">
        <v>1</v>
      </c>
      <c r="O123">
        <v>3</v>
      </c>
      <c r="P123">
        <v>10</v>
      </c>
      <c r="Q123">
        <v>13</v>
      </c>
      <c r="R123">
        <v>1</v>
      </c>
      <c r="S123">
        <v>0</v>
      </c>
      <c r="T123">
        <v>0</v>
      </c>
      <c r="U123">
        <v>0</v>
      </c>
      <c r="V123">
        <v>0</v>
      </c>
      <c r="W123">
        <v>1</v>
      </c>
      <c r="X123">
        <v>1</v>
      </c>
      <c r="Y123">
        <v>0</v>
      </c>
      <c r="Z123" t="s">
        <v>53</v>
      </c>
    </row>
    <row r="124" spans="1:26" x14ac:dyDescent="0.3">
      <c r="A124">
        <v>5341</v>
      </c>
      <c r="B124">
        <v>1962</v>
      </c>
      <c r="C124" s="14">
        <f>2021-Table13[[#This Row],[Year_Birth]]</f>
        <v>59</v>
      </c>
      <c r="D124" s="4">
        <v>81975</v>
      </c>
      <c r="E124">
        <v>1</v>
      </c>
      <c r="F124" s="16">
        <v>8.0904109589041102</v>
      </c>
      <c r="G124">
        <v>2</v>
      </c>
      <c r="H124" s="4">
        <v>983</v>
      </c>
      <c r="I124" s="4">
        <v>76</v>
      </c>
      <c r="J124" s="4">
        <v>184</v>
      </c>
      <c r="K124" s="4">
        <v>180</v>
      </c>
      <c r="L124" s="4">
        <v>138</v>
      </c>
      <c r="M124" s="4">
        <v>27</v>
      </c>
      <c r="N124">
        <v>1</v>
      </c>
      <c r="O124">
        <v>6</v>
      </c>
      <c r="P124">
        <v>3</v>
      </c>
      <c r="Q124">
        <v>4</v>
      </c>
      <c r="R124">
        <v>7</v>
      </c>
      <c r="S124">
        <v>0</v>
      </c>
      <c r="T124">
        <v>0</v>
      </c>
      <c r="U124">
        <v>0</v>
      </c>
      <c r="V124">
        <v>0</v>
      </c>
      <c r="W124">
        <v>1</v>
      </c>
      <c r="X124">
        <v>0</v>
      </c>
      <c r="Y124">
        <v>0</v>
      </c>
      <c r="Z124" t="s">
        <v>47</v>
      </c>
    </row>
    <row r="125" spans="1:26" x14ac:dyDescent="0.3">
      <c r="A125">
        <v>10965</v>
      </c>
      <c r="B125">
        <v>1955</v>
      </c>
      <c r="C125" s="14">
        <f>2021-Table13[[#This Row],[Year_Birth]]</f>
        <v>66</v>
      </c>
      <c r="D125" s="4">
        <v>76005</v>
      </c>
      <c r="E125">
        <v>0</v>
      </c>
      <c r="F125" s="16">
        <v>7.9589041095890414</v>
      </c>
      <c r="G125">
        <v>72</v>
      </c>
      <c r="H125" s="4">
        <v>983</v>
      </c>
      <c r="I125" s="4">
        <v>20</v>
      </c>
      <c r="J125" s="4">
        <v>389</v>
      </c>
      <c r="K125" s="4">
        <v>240</v>
      </c>
      <c r="L125" s="4">
        <v>50</v>
      </c>
      <c r="M125" s="4">
        <v>40</v>
      </c>
      <c r="N125">
        <v>1</v>
      </c>
      <c r="O125">
        <v>3</v>
      </c>
      <c r="P125">
        <v>5</v>
      </c>
      <c r="Q125">
        <v>13</v>
      </c>
      <c r="R125">
        <v>6</v>
      </c>
      <c r="S125">
        <v>1</v>
      </c>
      <c r="T125">
        <v>0</v>
      </c>
      <c r="U125">
        <v>0</v>
      </c>
      <c r="V125">
        <v>0</v>
      </c>
      <c r="W125">
        <v>0</v>
      </c>
      <c r="X125">
        <v>0</v>
      </c>
      <c r="Y125">
        <v>0</v>
      </c>
      <c r="Z125" t="s">
        <v>41</v>
      </c>
    </row>
    <row r="126" spans="1:26" x14ac:dyDescent="0.3">
      <c r="A126">
        <v>2532</v>
      </c>
      <c r="B126">
        <v>1987</v>
      </c>
      <c r="C126" s="14">
        <f>2021-Table13[[#This Row],[Year_Birth]]</f>
        <v>34</v>
      </c>
      <c r="D126" s="4">
        <v>73454</v>
      </c>
      <c r="E126">
        <v>0</v>
      </c>
      <c r="F126" s="16">
        <v>6.9397260273972599</v>
      </c>
      <c r="G126">
        <v>95</v>
      </c>
      <c r="H126" s="4">
        <v>982</v>
      </c>
      <c r="I126" s="4">
        <v>73</v>
      </c>
      <c r="J126" s="4">
        <v>351</v>
      </c>
      <c r="K126" s="4">
        <v>56</v>
      </c>
      <c r="L126" s="4">
        <v>14</v>
      </c>
      <c r="M126" s="4">
        <v>175</v>
      </c>
      <c r="N126">
        <v>1</v>
      </c>
      <c r="O126">
        <v>2</v>
      </c>
      <c r="P126">
        <v>4</v>
      </c>
      <c r="Q126">
        <v>6</v>
      </c>
      <c r="R126">
        <v>5</v>
      </c>
      <c r="S126">
        <v>0</v>
      </c>
      <c r="T126">
        <v>0</v>
      </c>
      <c r="U126">
        <v>1</v>
      </c>
      <c r="V126">
        <v>0</v>
      </c>
      <c r="W126">
        <v>0</v>
      </c>
      <c r="X126">
        <v>0</v>
      </c>
      <c r="Y126">
        <v>0</v>
      </c>
      <c r="Z126" t="s">
        <v>41</v>
      </c>
    </row>
    <row r="127" spans="1:26" x14ac:dyDescent="0.3">
      <c r="A127">
        <v>3979</v>
      </c>
      <c r="B127">
        <v>1983</v>
      </c>
      <c r="C127" s="14">
        <f>2021-Table13[[#This Row],[Year_Birth]]</f>
        <v>38</v>
      </c>
      <c r="D127" s="4">
        <v>90687</v>
      </c>
      <c r="E127">
        <v>0</v>
      </c>
      <c r="F127" s="16">
        <v>7.7150684931506852</v>
      </c>
      <c r="G127">
        <v>98</v>
      </c>
      <c r="H127" s="4">
        <v>982</v>
      </c>
      <c r="I127" s="4">
        <v>17</v>
      </c>
      <c r="J127" s="4">
        <v>672</v>
      </c>
      <c r="K127" s="4">
        <v>23</v>
      </c>
      <c r="L127" s="4">
        <v>34</v>
      </c>
      <c r="M127" s="4">
        <v>51</v>
      </c>
      <c r="N127">
        <v>1</v>
      </c>
      <c r="O127">
        <v>6</v>
      </c>
      <c r="P127">
        <v>2</v>
      </c>
      <c r="Q127">
        <v>8</v>
      </c>
      <c r="R127">
        <v>2</v>
      </c>
      <c r="S127">
        <v>0</v>
      </c>
      <c r="T127">
        <v>0</v>
      </c>
      <c r="U127">
        <v>0</v>
      </c>
      <c r="V127">
        <v>0</v>
      </c>
      <c r="W127">
        <v>1</v>
      </c>
      <c r="X127">
        <v>1</v>
      </c>
      <c r="Y127">
        <v>0</v>
      </c>
      <c r="Z127" t="s">
        <v>41</v>
      </c>
    </row>
    <row r="128" spans="1:26" x14ac:dyDescent="0.3">
      <c r="A128">
        <v>8395</v>
      </c>
      <c r="B128">
        <v>1961</v>
      </c>
      <c r="C128" s="14">
        <f>2021-Table13[[#This Row],[Year_Birth]]</f>
        <v>60</v>
      </c>
      <c r="D128" s="4">
        <v>82014</v>
      </c>
      <c r="E128">
        <v>0</v>
      </c>
      <c r="F128" s="16">
        <v>8.4684931506849317</v>
      </c>
      <c r="G128">
        <v>48</v>
      </c>
      <c r="H128" s="4">
        <v>980</v>
      </c>
      <c r="I128" s="4">
        <v>37</v>
      </c>
      <c r="J128" s="4">
        <v>265</v>
      </c>
      <c r="K128" s="4">
        <v>35</v>
      </c>
      <c r="L128" s="4">
        <v>163</v>
      </c>
      <c r="M128" s="4">
        <v>31</v>
      </c>
      <c r="N128">
        <v>1</v>
      </c>
      <c r="O128">
        <v>3</v>
      </c>
      <c r="P128">
        <v>6</v>
      </c>
      <c r="Q128">
        <v>12</v>
      </c>
      <c r="R128">
        <v>6</v>
      </c>
      <c r="S128">
        <v>0</v>
      </c>
      <c r="T128">
        <v>0</v>
      </c>
      <c r="U128">
        <v>0</v>
      </c>
      <c r="V128">
        <v>0</v>
      </c>
      <c r="W128">
        <v>0</v>
      </c>
      <c r="X128">
        <v>1</v>
      </c>
      <c r="Y128">
        <v>0</v>
      </c>
      <c r="Z128" t="s">
        <v>47</v>
      </c>
    </row>
    <row r="129" spans="1:26" x14ac:dyDescent="0.3">
      <c r="A129">
        <v>1172</v>
      </c>
      <c r="B129">
        <v>1983</v>
      </c>
      <c r="C129" s="14">
        <f>2021-Table13[[#This Row],[Year_Birth]]</f>
        <v>38</v>
      </c>
      <c r="D129" s="4">
        <v>92491</v>
      </c>
      <c r="E129">
        <v>0</v>
      </c>
      <c r="F129" s="16">
        <v>7.7726027397260271</v>
      </c>
      <c r="G129">
        <v>71</v>
      </c>
      <c r="H129" s="4">
        <v>979</v>
      </c>
      <c r="I129" s="4">
        <v>44</v>
      </c>
      <c r="J129" s="4">
        <v>935</v>
      </c>
      <c r="K129" s="4">
        <v>29</v>
      </c>
      <c r="L129" s="4">
        <v>25</v>
      </c>
      <c r="M129" s="4">
        <v>22</v>
      </c>
      <c r="N129">
        <v>1</v>
      </c>
      <c r="O129">
        <v>7</v>
      </c>
      <c r="P129">
        <v>5</v>
      </c>
      <c r="Q129">
        <v>12</v>
      </c>
      <c r="R129">
        <v>3</v>
      </c>
      <c r="S129">
        <v>1</v>
      </c>
      <c r="T129">
        <v>0</v>
      </c>
      <c r="U129">
        <v>0</v>
      </c>
      <c r="V129">
        <v>1</v>
      </c>
      <c r="W129">
        <v>1</v>
      </c>
      <c r="X129">
        <v>1</v>
      </c>
      <c r="Y129">
        <v>0</v>
      </c>
      <c r="Z129" t="s">
        <v>41</v>
      </c>
    </row>
    <row r="130" spans="1:26" x14ac:dyDescent="0.3">
      <c r="A130">
        <v>1245</v>
      </c>
      <c r="B130">
        <v>1966</v>
      </c>
      <c r="C130" s="14">
        <f>2021-Table13[[#This Row],[Year_Birth]]</f>
        <v>55</v>
      </c>
      <c r="D130" s="4">
        <v>63810</v>
      </c>
      <c r="E130">
        <v>1</v>
      </c>
      <c r="F130" s="16">
        <v>8.2410958904109588</v>
      </c>
      <c r="G130">
        <v>45</v>
      </c>
      <c r="H130" s="4">
        <v>977</v>
      </c>
      <c r="I130" s="4">
        <v>12</v>
      </c>
      <c r="J130" s="4">
        <v>253</v>
      </c>
      <c r="K130" s="4">
        <v>16</v>
      </c>
      <c r="L130" s="4">
        <v>12</v>
      </c>
      <c r="M130" s="4">
        <v>101</v>
      </c>
      <c r="N130">
        <v>4</v>
      </c>
      <c r="O130">
        <v>4</v>
      </c>
      <c r="P130">
        <v>3</v>
      </c>
      <c r="Q130">
        <v>12</v>
      </c>
      <c r="R130">
        <v>8</v>
      </c>
      <c r="S130">
        <v>0</v>
      </c>
      <c r="T130">
        <v>0</v>
      </c>
      <c r="U130">
        <v>0</v>
      </c>
      <c r="V130">
        <v>1</v>
      </c>
      <c r="W130">
        <v>0</v>
      </c>
      <c r="X130">
        <v>0</v>
      </c>
      <c r="Y130">
        <v>0</v>
      </c>
      <c r="Z130" t="s">
        <v>41</v>
      </c>
    </row>
    <row r="131" spans="1:26" x14ac:dyDescent="0.3">
      <c r="A131">
        <v>2561</v>
      </c>
      <c r="B131">
        <v>1966</v>
      </c>
      <c r="C131" s="14">
        <f>2021-Table13[[#This Row],[Year_Birth]]</f>
        <v>55</v>
      </c>
      <c r="D131" s="4">
        <v>63810</v>
      </c>
      <c r="E131">
        <v>1</v>
      </c>
      <c r="F131" s="16">
        <v>8.2410958904109588</v>
      </c>
      <c r="G131">
        <v>45</v>
      </c>
      <c r="H131" s="4">
        <v>977</v>
      </c>
      <c r="I131" s="4">
        <v>12</v>
      </c>
      <c r="J131" s="4">
        <v>253</v>
      </c>
      <c r="K131" s="4">
        <v>16</v>
      </c>
      <c r="L131" s="4">
        <v>12</v>
      </c>
      <c r="M131" s="4">
        <v>101</v>
      </c>
      <c r="N131">
        <v>4</v>
      </c>
      <c r="O131">
        <v>4</v>
      </c>
      <c r="P131">
        <v>3</v>
      </c>
      <c r="Q131">
        <v>12</v>
      </c>
      <c r="R131">
        <v>8</v>
      </c>
      <c r="S131">
        <v>0</v>
      </c>
      <c r="T131">
        <v>0</v>
      </c>
      <c r="U131">
        <v>0</v>
      </c>
      <c r="V131">
        <v>1</v>
      </c>
      <c r="W131">
        <v>0</v>
      </c>
      <c r="X131">
        <v>0</v>
      </c>
      <c r="Y131">
        <v>0</v>
      </c>
      <c r="Z131" t="s">
        <v>52</v>
      </c>
    </row>
    <row r="132" spans="1:26" x14ac:dyDescent="0.3">
      <c r="A132">
        <v>4530</v>
      </c>
      <c r="B132">
        <v>1948</v>
      </c>
      <c r="C132" s="14">
        <f>2021-Table13[[#This Row],[Year_Birth]]</f>
        <v>73</v>
      </c>
      <c r="D132" s="4">
        <v>78427</v>
      </c>
      <c r="E132">
        <v>0</v>
      </c>
      <c r="F132" s="16">
        <v>8.2904109589041095</v>
      </c>
      <c r="G132">
        <v>36</v>
      </c>
      <c r="H132" s="4">
        <v>972</v>
      </c>
      <c r="I132" s="4">
        <v>19</v>
      </c>
      <c r="J132" s="4">
        <v>595</v>
      </c>
      <c r="K132" s="4">
        <v>180</v>
      </c>
      <c r="L132" s="4">
        <v>26</v>
      </c>
      <c r="M132" s="4">
        <v>138</v>
      </c>
      <c r="N132">
        <v>3</v>
      </c>
      <c r="O132">
        <v>3</v>
      </c>
      <c r="P132">
        <v>7</v>
      </c>
      <c r="Q132">
        <v>10</v>
      </c>
      <c r="R132">
        <v>3</v>
      </c>
      <c r="S132">
        <v>1</v>
      </c>
      <c r="T132">
        <v>0</v>
      </c>
      <c r="U132">
        <v>0</v>
      </c>
      <c r="V132">
        <v>0</v>
      </c>
      <c r="W132">
        <v>0</v>
      </c>
      <c r="X132">
        <v>1</v>
      </c>
      <c r="Y132">
        <v>0</v>
      </c>
      <c r="Z132" t="s">
        <v>52</v>
      </c>
    </row>
    <row r="133" spans="1:26" x14ac:dyDescent="0.3">
      <c r="A133">
        <v>697</v>
      </c>
      <c r="B133">
        <v>1969</v>
      </c>
      <c r="C133" s="14">
        <f>2021-Table13[[#This Row],[Year_Birth]]</f>
        <v>52</v>
      </c>
      <c r="D133" s="4">
        <v>74918</v>
      </c>
      <c r="E133">
        <v>0</v>
      </c>
      <c r="F133" s="16">
        <v>7.9095890410958907</v>
      </c>
      <c r="G133">
        <v>78</v>
      </c>
      <c r="H133" s="4">
        <v>972</v>
      </c>
      <c r="I133" s="4">
        <v>59</v>
      </c>
      <c r="J133" s="4">
        <v>913</v>
      </c>
      <c r="K133" s="4">
        <v>25</v>
      </c>
      <c r="L133" s="4">
        <v>19</v>
      </c>
      <c r="M133" s="4">
        <v>59</v>
      </c>
      <c r="N133">
        <v>1</v>
      </c>
      <c r="O133">
        <v>5</v>
      </c>
      <c r="P133">
        <v>9</v>
      </c>
      <c r="Q133">
        <v>6</v>
      </c>
      <c r="R133">
        <v>3</v>
      </c>
      <c r="S133">
        <v>0</v>
      </c>
      <c r="T133">
        <v>0</v>
      </c>
      <c r="U133">
        <v>0</v>
      </c>
      <c r="V133">
        <v>0</v>
      </c>
      <c r="W133">
        <v>1</v>
      </c>
      <c r="X133">
        <v>0</v>
      </c>
      <c r="Y133">
        <v>0</v>
      </c>
      <c r="Z133" t="s">
        <v>41</v>
      </c>
    </row>
    <row r="134" spans="1:26" x14ac:dyDescent="0.3">
      <c r="A134">
        <v>9010</v>
      </c>
      <c r="B134">
        <v>1972</v>
      </c>
      <c r="C134" s="14">
        <f>2021-Table13[[#This Row],[Year_Birth]]</f>
        <v>49</v>
      </c>
      <c r="D134" s="4">
        <v>83151</v>
      </c>
      <c r="E134">
        <v>0</v>
      </c>
      <c r="F134" s="16">
        <v>7.9917808219178079</v>
      </c>
      <c r="G134">
        <v>80</v>
      </c>
      <c r="H134" s="4">
        <v>968</v>
      </c>
      <c r="I134" s="4">
        <v>147</v>
      </c>
      <c r="J134" s="4">
        <v>842</v>
      </c>
      <c r="K134" s="4">
        <v>137</v>
      </c>
      <c r="L134" s="4">
        <v>42</v>
      </c>
      <c r="M134" s="4">
        <v>210</v>
      </c>
      <c r="N134">
        <v>1</v>
      </c>
      <c r="O134">
        <v>5</v>
      </c>
      <c r="P134">
        <v>7</v>
      </c>
      <c r="Q134">
        <v>10</v>
      </c>
      <c r="R134">
        <v>2</v>
      </c>
      <c r="S134">
        <v>1</v>
      </c>
      <c r="T134">
        <v>0</v>
      </c>
      <c r="U134">
        <v>1</v>
      </c>
      <c r="V134">
        <v>0</v>
      </c>
      <c r="W134">
        <v>1</v>
      </c>
      <c r="X134">
        <v>1</v>
      </c>
      <c r="Y134">
        <v>0</v>
      </c>
      <c r="Z134" t="s">
        <v>41</v>
      </c>
    </row>
    <row r="135" spans="1:26" x14ac:dyDescent="0.3">
      <c r="A135">
        <v>7875</v>
      </c>
      <c r="B135">
        <v>1949</v>
      </c>
      <c r="C135" s="14">
        <f>2021-Table13[[#This Row],[Year_Birth]]</f>
        <v>72</v>
      </c>
      <c r="D135" s="4">
        <v>72025</v>
      </c>
      <c r="E135">
        <v>0</v>
      </c>
      <c r="F135" s="16">
        <v>6.7780821917808218</v>
      </c>
      <c r="G135">
        <v>46</v>
      </c>
      <c r="H135" s="4">
        <v>967</v>
      </c>
      <c r="I135" s="4">
        <v>0</v>
      </c>
      <c r="J135" s="4">
        <v>617</v>
      </c>
      <c r="K135" s="4">
        <v>43</v>
      </c>
      <c r="L135" s="4">
        <v>50</v>
      </c>
      <c r="M135" s="4">
        <v>0</v>
      </c>
      <c r="N135">
        <v>1</v>
      </c>
      <c r="O135">
        <v>4</v>
      </c>
      <c r="P135">
        <v>8</v>
      </c>
      <c r="Q135">
        <v>13</v>
      </c>
      <c r="R135">
        <v>2</v>
      </c>
      <c r="S135">
        <v>1</v>
      </c>
      <c r="T135">
        <v>0</v>
      </c>
      <c r="U135">
        <v>0</v>
      </c>
      <c r="V135">
        <v>1</v>
      </c>
      <c r="W135">
        <v>1</v>
      </c>
      <c r="X135">
        <v>1</v>
      </c>
      <c r="Y135">
        <v>0</v>
      </c>
      <c r="Z135" t="s">
        <v>53</v>
      </c>
    </row>
    <row r="136" spans="1:26" x14ac:dyDescent="0.3">
      <c r="A136">
        <v>5067</v>
      </c>
      <c r="B136">
        <v>1994</v>
      </c>
      <c r="C136" s="14">
        <f>2021-Table13[[#This Row],[Year_Birth]]</f>
        <v>27</v>
      </c>
      <c r="D136" s="4">
        <v>80134</v>
      </c>
      <c r="E136">
        <v>0</v>
      </c>
      <c r="F136" s="16">
        <v>6.9808219178082194</v>
      </c>
      <c r="G136">
        <v>11</v>
      </c>
      <c r="H136" s="4">
        <v>966</v>
      </c>
      <c r="I136" s="4">
        <v>26</v>
      </c>
      <c r="J136" s="4">
        <v>282</v>
      </c>
      <c r="K136" s="4">
        <v>52</v>
      </c>
      <c r="L136" s="4">
        <v>26</v>
      </c>
      <c r="M136" s="4">
        <v>26</v>
      </c>
      <c r="N136">
        <v>1</v>
      </c>
      <c r="O136">
        <v>2</v>
      </c>
      <c r="P136">
        <v>7</v>
      </c>
      <c r="Q136">
        <v>11</v>
      </c>
      <c r="R136">
        <v>5</v>
      </c>
      <c r="S136">
        <v>1</v>
      </c>
      <c r="T136">
        <v>1</v>
      </c>
      <c r="U136">
        <v>0</v>
      </c>
      <c r="V136">
        <v>1</v>
      </c>
      <c r="W136">
        <v>1</v>
      </c>
      <c r="X136">
        <v>0</v>
      </c>
      <c r="Y136">
        <v>0</v>
      </c>
      <c r="Z136" t="s">
        <v>41</v>
      </c>
    </row>
    <row r="137" spans="1:26" x14ac:dyDescent="0.3">
      <c r="A137">
        <v>1553</v>
      </c>
      <c r="B137">
        <v>1946</v>
      </c>
      <c r="C137" s="14">
        <f>2021-Table13[[#This Row],[Year_Birth]]</f>
        <v>75</v>
      </c>
      <c r="D137" s="4">
        <v>82657</v>
      </c>
      <c r="E137">
        <v>0</v>
      </c>
      <c r="F137" s="16">
        <v>7.3643835616438356</v>
      </c>
      <c r="G137">
        <v>71</v>
      </c>
      <c r="H137" s="4">
        <v>966</v>
      </c>
      <c r="I137" s="4">
        <v>168</v>
      </c>
      <c r="J137" s="4">
        <v>672</v>
      </c>
      <c r="K137" s="4">
        <v>246</v>
      </c>
      <c r="L137" s="4">
        <v>105</v>
      </c>
      <c r="M137" s="4">
        <v>126</v>
      </c>
      <c r="N137">
        <v>1</v>
      </c>
      <c r="O137">
        <v>7</v>
      </c>
      <c r="P137">
        <v>5</v>
      </c>
      <c r="Q137">
        <v>10</v>
      </c>
      <c r="R137">
        <v>4</v>
      </c>
      <c r="S137">
        <v>1</v>
      </c>
      <c r="T137">
        <v>0</v>
      </c>
      <c r="U137">
        <v>0</v>
      </c>
      <c r="V137">
        <v>1</v>
      </c>
      <c r="W137">
        <v>0</v>
      </c>
      <c r="X137">
        <v>0</v>
      </c>
      <c r="Y137">
        <v>0</v>
      </c>
      <c r="Z137" t="s">
        <v>52</v>
      </c>
    </row>
    <row r="138" spans="1:26" x14ac:dyDescent="0.3">
      <c r="A138">
        <v>1907</v>
      </c>
      <c r="B138">
        <v>1950</v>
      </c>
      <c r="C138" s="14">
        <f>2021-Table13[[#This Row],[Year_Birth]]</f>
        <v>71</v>
      </c>
      <c r="D138" s="4">
        <v>63120</v>
      </c>
      <c r="E138">
        <v>1</v>
      </c>
      <c r="F138" s="16">
        <v>8.3616438356164391</v>
      </c>
      <c r="G138">
        <v>53</v>
      </c>
      <c r="H138" s="4">
        <v>965</v>
      </c>
      <c r="I138" s="4">
        <v>69</v>
      </c>
      <c r="J138" s="4">
        <v>279</v>
      </c>
      <c r="K138" s="4">
        <v>54</v>
      </c>
      <c r="L138" s="4">
        <v>41</v>
      </c>
      <c r="M138" s="4">
        <v>69</v>
      </c>
      <c r="N138">
        <v>5</v>
      </c>
      <c r="O138">
        <v>8</v>
      </c>
      <c r="P138">
        <v>4</v>
      </c>
      <c r="Q138">
        <v>9</v>
      </c>
      <c r="R138">
        <v>7</v>
      </c>
      <c r="S138">
        <v>0</v>
      </c>
      <c r="T138">
        <v>0</v>
      </c>
      <c r="U138">
        <v>0</v>
      </c>
      <c r="V138">
        <v>0</v>
      </c>
      <c r="W138">
        <v>0</v>
      </c>
      <c r="X138">
        <v>1</v>
      </c>
      <c r="Y138">
        <v>0</v>
      </c>
      <c r="Z138" t="s">
        <v>41</v>
      </c>
    </row>
    <row r="139" spans="1:26" x14ac:dyDescent="0.3">
      <c r="A139">
        <v>1990</v>
      </c>
      <c r="B139">
        <v>1974</v>
      </c>
      <c r="C139" s="14">
        <f>2021-Table13[[#This Row],[Year_Birth]]</f>
        <v>47</v>
      </c>
      <c r="D139" s="4">
        <v>63159</v>
      </c>
      <c r="E139">
        <v>0</v>
      </c>
      <c r="F139" s="16">
        <v>8.257534246575343</v>
      </c>
      <c r="G139">
        <v>74</v>
      </c>
      <c r="H139" s="4">
        <v>965</v>
      </c>
      <c r="I139" s="4">
        <v>34</v>
      </c>
      <c r="J139" s="4">
        <v>586</v>
      </c>
      <c r="K139" s="4">
        <v>89</v>
      </c>
      <c r="L139" s="4">
        <v>86</v>
      </c>
      <c r="M139" s="4">
        <v>37</v>
      </c>
      <c r="N139">
        <v>1</v>
      </c>
      <c r="O139">
        <v>3</v>
      </c>
      <c r="P139">
        <v>5</v>
      </c>
      <c r="Q139">
        <v>8</v>
      </c>
      <c r="R139">
        <v>3</v>
      </c>
      <c r="S139">
        <v>0</v>
      </c>
      <c r="T139">
        <v>0</v>
      </c>
      <c r="U139">
        <v>1</v>
      </c>
      <c r="V139">
        <v>0</v>
      </c>
      <c r="W139">
        <v>0</v>
      </c>
      <c r="X139">
        <v>0</v>
      </c>
      <c r="Y139">
        <v>0</v>
      </c>
      <c r="Z139" t="s">
        <v>41</v>
      </c>
    </row>
    <row r="140" spans="1:26" x14ac:dyDescent="0.3">
      <c r="A140">
        <v>6606</v>
      </c>
      <c r="B140">
        <v>1969</v>
      </c>
      <c r="C140" s="14">
        <f>2021-Table13[[#This Row],[Year_Birth]]</f>
        <v>52</v>
      </c>
      <c r="D140" s="4">
        <v>70091</v>
      </c>
      <c r="E140">
        <v>1</v>
      </c>
      <c r="F140" s="16">
        <v>7.8575342465753426</v>
      </c>
      <c r="G140">
        <v>11</v>
      </c>
      <c r="H140" s="4">
        <v>964</v>
      </c>
      <c r="I140" s="4">
        <v>34</v>
      </c>
      <c r="J140" s="4">
        <v>137</v>
      </c>
      <c r="K140" s="4">
        <v>15</v>
      </c>
      <c r="L140" s="4">
        <v>0</v>
      </c>
      <c r="M140" s="4">
        <v>11</v>
      </c>
      <c r="N140">
        <v>2</v>
      </c>
      <c r="O140">
        <v>5</v>
      </c>
      <c r="P140">
        <v>2</v>
      </c>
      <c r="Q140">
        <v>10</v>
      </c>
      <c r="R140">
        <v>8</v>
      </c>
      <c r="S140">
        <v>0</v>
      </c>
      <c r="T140">
        <v>0</v>
      </c>
      <c r="U140">
        <v>0</v>
      </c>
      <c r="V140">
        <v>1</v>
      </c>
      <c r="W140">
        <v>0</v>
      </c>
      <c r="X140">
        <v>0</v>
      </c>
      <c r="Y140">
        <v>0</v>
      </c>
      <c r="Z140" t="s">
        <v>41</v>
      </c>
    </row>
    <row r="141" spans="1:26" x14ac:dyDescent="0.3">
      <c r="A141">
        <v>1351</v>
      </c>
      <c r="B141">
        <v>1956</v>
      </c>
      <c r="C141" s="14">
        <f>2021-Table13[[#This Row],[Year_Birth]]</f>
        <v>65</v>
      </c>
      <c r="D141" s="4">
        <v>58656</v>
      </c>
      <c r="E141">
        <v>1</v>
      </c>
      <c r="F141" s="16">
        <v>8.3835616438356162</v>
      </c>
      <c r="G141">
        <v>25</v>
      </c>
      <c r="H141" s="4">
        <v>962</v>
      </c>
      <c r="I141" s="4">
        <v>12</v>
      </c>
      <c r="J141" s="4">
        <v>194</v>
      </c>
      <c r="K141" s="4">
        <v>16</v>
      </c>
      <c r="L141" s="4">
        <v>24</v>
      </c>
      <c r="M141" s="4">
        <v>12</v>
      </c>
      <c r="N141">
        <v>4</v>
      </c>
      <c r="O141">
        <v>7</v>
      </c>
      <c r="P141">
        <v>8</v>
      </c>
      <c r="Q141">
        <v>13</v>
      </c>
      <c r="R141">
        <v>6</v>
      </c>
      <c r="S141">
        <v>0</v>
      </c>
      <c r="T141">
        <v>0</v>
      </c>
      <c r="U141">
        <v>0</v>
      </c>
      <c r="V141">
        <v>0</v>
      </c>
      <c r="W141">
        <v>1</v>
      </c>
      <c r="X141">
        <v>0</v>
      </c>
      <c r="Y141">
        <v>0</v>
      </c>
      <c r="Z141" t="s">
        <v>41</v>
      </c>
    </row>
    <row r="142" spans="1:26" x14ac:dyDescent="0.3">
      <c r="A142">
        <v>821</v>
      </c>
      <c r="B142">
        <v>1992</v>
      </c>
      <c r="C142" s="14">
        <f>2021-Table13[[#This Row],[Year_Birth]]</f>
        <v>29</v>
      </c>
      <c r="D142" s="4">
        <v>92859</v>
      </c>
      <c r="E142">
        <v>0</v>
      </c>
      <c r="F142" s="16">
        <v>8.3041095890410954</v>
      </c>
      <c r="G142">
        <v>46</v>
      </c>
      <c r="H142" s="4">
        <v>962</v>
      </c>
      <c r="I142" s="4">
        <v>61</v>
      </c>
      <c r="J142" s="4">
        <v>921</v>
      </c>
      <c r="K142" s="4">
        <v>52</v>
      </c>
      <c r="L142" s="4">
        <v>61</v>
      </c>
      <c r="M142" s="4">
        <v>20</v>
      </c>
      <c r="N142">
        <v>1</v>
      </c>
      <c r="O142">
        <v>5</v>
      </c>
      <c r="P142">
        <v>4</v>
      </c>
      <c r="Q142">
        <v>12</v>
      </c>
      <c r="R142">
        <v>2</v>
      </c>
      <c r="S142">
        <v>0</v>
      </c>
      <c r="T142">
        <v>0</v>
      </c>
      <c r="U142">
        <v>0</v>
      </c>
      <c r="V142">
        <v>0</v>
      </c>
      <c r="W142">
        <v>0</v>
      </c>
      <c r="X142">
        <v>0</v>
      </c>
      <c r="Y142">
        <v>0</v>
      </c>
      <c r="Z142" t="s">
        <v>48</v>
      </c>
    </row>
    <row r="143" spans="1:26" x14ac:dyDescent="0.3">
      <c r="A143">
        <v>8932</v>
      </c>
      <c r="B143">
        <v>1969</v>
      </c>
      <c r="C143" s="14">
        <f>2021-Table13[[#This Row],[Year_Birth]]</f>
        <v>52</v>
      </c>
      <c r="D143" s="4">
        <v>65176</v>
      </c>
      <c r="E143">
        <v>1</v>
      </c>
      <c r="F143" s="16">
        <v>8.2767123287671236</v>
      </c>
      <c r="G143">
        <v>57</v>
      </c>
      <c r="H143" s="4">
        <v>960</v>
      </c>
      <c r="I143" s="4">
        <v>28</v>
      </c>
      <c r="J143" s="4">
        <v>183</v>
      </c>
      <c r="K143" s="4">
        <v>220</v>
      </c>
      <c r="L143" s="4">
        <v>70</v>
      </c>
      <c r="M143" s="4">
        <v>70</v>
      </c>
      <c r="N143">
        <v>4</v>
      </c>
      <c r="O143">
        <v>9</v>
      </c>
      <c r="P143">
        <v>6</v>
      </c>
      <c r="Q143">
        <v>6</v>
      </c>
      <c r="R143">
        <v>6</v>
      </c>
      <c r="S143">
        <v>0</v>
      </c>
      <c r="T143">
        <v>0</v>
      </c>
      <c r="U143">
        <v>0</v>
      </c>
      <c r="V143">
        <v>0</v>
      </c>
      <c r="W143">
        <v>0</v>
      </c>
      <c r="X143">
        <v>0</v>
      </c>
      <c r="Y143">
        <v>0</v>
      </c>
      <c r="Z143" t="s">
        <v>47</v>
      </c>
    </row>
    <row r="144" spans="1:26" x14ac:dyDescent="0.3">
      <c r="A144">
        <v>3919</v>
      </c>
      <c r="B144">
        <v>1976</v>
      </c>
      <c r="C144" s="14">
        <f>2021-Table13[[#This Row],[Year_Birth]]</f>
        <v>45</v>
      </c>
      <c r="D144" s="4">
        <v>72309</v>
      </c>
      <c r="E144">
        <v>0</v>
      </c>
      <c r="F144" s="16">
        <v>7.912328767123288</v>
      </c>
      <c r="G144">
        <v>64</v>
      </c>
      <c r="H144" s="4">
        <v>960</v>
      </c>
      <c r="I144" s="4">
        <v>0</v>
      </c>
      <c r="J144" s="4">
        <v>883</v>
      </c>
      <c r="K144" s="4">
        <v>50</v>
      </c>
      <c r="L144" s="4">
        <v>38</v>
      </c>
      <c r="M144" s="4">
        <v>0</v>
      </c>
      <c r="N144">
        <v>1</v>
      </c>
      <c r="O144">
        <v>5</v>
      </c>
      <c r="P144">
        <v>6</v>
      </c>
      <c r="Q144">
        <v>8</v>
      </c>
      <c r="R144">
        <v>3</v>
      </c>
      <c r="S144">
        <v>1</v>
      </c>
      <c r="T144">
        <v>0</v>
      </c>
      <c r="U144">
        <v>0</v>
      </c>
      <c r="V144">
        <v>0</v>
      </c>
      <c r="W144">
        <v>0</v>
      </c>
      <c r="X144">
        <v>1</v>
      </c>
      <c r="Y144">
        <v>0</v>
      </c>
      <c r="Z144" t="s">
        <v>48</v>
      </c>
    </row>
    <row r="145" spans="1:26" x14ac:dyDescent="0.3">
      <c r="A145">
        <v>4637</v>
      </c>
      <c r="B145">
        <v>1954</v>
      </c>
      <c r="C145" s="14">
        <f>2021-Table13[[#This Row],[Year_Birth]]</f>
        <v>67</v>
      </c>
      <c r="D145" s="4">
        <v>74637</v>
      </c>
      <c r="E145">
        <v>0</v>
      </c>
      <c r="F145" s="16">
        <v>7.7260273972602738</v>
      </c>
      <c r="G145">
        <v>73</v>
      </c>
      <c r="H145" s="4">
        <v>960</v>
      </c>
      <c r="I145" s="4">
        <v>64</v>
      </c>
      <c r="J145" s="4">
        <v>464</v>
      </c>
      <c r="K145" s="4">
        <v>146</v>
      </c>
      <c r="L145" s="4">
        <v>0</v>
      </c>
      <c r="M145" s="4">
        <v>16</v>
      </c>
      <c r="N145">
        <v>1</v>
      </c>
      <c r="O145">
        <v>6</v>
      </c>
      <c r="P145">
        <v>9</v>
      </c>
      <c r="Q145">
        <v>9</v>
      </c>
      <c r="R145">
        <v>3</v>
      </c>
      <c r="S145">
        <v>1</v>
      </c>
      <c r="T145">
        <v>0</v>
      </c>
      <c r="U145">
        <v>0</v>
      </c>
      <c r="V145">
        <v>0</v>
      </c>
      <c r="W145">
        <v>0</v>
      </c>
      <c r="X145">
        <v>0</v>
      </c>
      <c r="Y145">
        <v>0</v>
      </c>
      <c r="Z145" t="s">
        <v>47</v>
      </c>
    </row>
    <row r="146" spans="1:26" x14ac:dyDescent="0.3">
      <c r="A146">
        <v>7441</v>
      </c>
      <c r="B146">
        <v>1973</v>
      </c>
      <c r="C146" s="14">
        <f>2021-Table13[[#This Row],[Year_Birth]]</f>
        <v>48</v>
      </c>
      <c r="D146" s="4">
        <v>71128</v>
      </c>
      <c r="E146">
        <v>1</v>
      </c>
      <c r="F146" s="16">
        <v>8.3397260273972602</v>
      </c>
      <c r="G146">
        <v>80</v>
      </c>
      <c r="H146" s="4">
        <v>958</v>
      </c>
      <c r="I146" s="4">
        <v>159</v>
      </c>
      <c r="J146" s="4">
        <v>447</v>
      </c>
      <c r="K146" s="4">
        <v>20</v>
      </c>
      <c r="L146" s="4">
        <v>0</v>
      </c>
      <c r="M146" s="4">
        <v>31</v>
      </c>
      <c r="N146">
        <v>3</v>
      </c>
      <c r="O146">
        <v>2</v>
      </c>
      <c r="P146">
        <v>10</v>
      </c>
      <c r="Q146">
        <v>12</v>
      </c>
      <c r="R146">
        <v>7</v>
      </c>
      <c r="S146">
        <v>0</v>
      </c>
      <c r="T146">
        <v>0</v>
      </c>
      <c r="U146">
        <v>0</v>
      </c>
      <c r="V146">
        <v>0</v>
      </c>
      <c r="W146">
        <v>0</v>
      </c>
      <c r="X146">
        <v>0</v>
      </c>
      <c r="Y146">
        <v>0</v>
      </c>
      <c r="Z146" t="s">
        <v>43</v>
      </c>
    </row>
    <row r="147" spans="1:26" x14ac:dyDescent="0.3">
      <c r="A147">
        <v>5544</v>
      </c>
      <c r="B147">
        <v>1970</v>
      </c>
      <c r="C147" s="14">
        <f>2021-Table13[[#This Row],[Year_Birth]]</f>
        <v>51</v>
      </c>
      <c r="D147" s="4">
        <v>67384</v>
      </c>
      <c r="E147">
        <v>1</v>
      </c>
      <c r="F147" s="16">
        <v>8.2438356164383571</v>
      </c>
      <c r="G147">
        <v>32</v>
      </c>
      <c r="H147" s="4">
        <v>957</v>
      </c>
      <c r="I147" s="4">
        <v>40</v>
      </c>
      <c r="J147" s="4">
        <v>175</v>
      </c>
      <c r="K147" s="4">
        <v>158</v>
      </c>
      <c r="L147" s="4">
        <v>53</v>
      </c>
      <c r="M147" s="4">
        <v>107</v>
      </c>
      <c r="N147">
        <v>2</v>
      </c>
      <c r="O147">
        <v>7</v>
      </c>
      <c r="P147">
        <v>8</v>
      </c>
      <c r="Q147">
        <v>5</v>
      </c>
      <c r="R147">
        <v>5</v>
      </c>
      <c r="S147">
        <v>0</v>
      </c>
      <c r="T147">
        <v>0</v>
      </c>
      <c r="U147">
        <v>0</v>
      </c>
      <c r="V147">
        <v>1</v>
      </c>
      <c r="W147">
        <v>0</v>
      </c>
      <c r="X147">
        <v>0</v>
      </c>
      <c r="Y147">
        <v>0</v>
      </c>
      <c r="Z147" t="s">
        <v>41</v>
      </c>
    </row>
    <row r="148" spans="1:26" x14ac:dyDescent="0.3">
      <c r="A148">
        <v>6749</v>
      </c>
      <c r="B148">
        <v>1966</v>
      </c>
      <c r="C148" s="14">
        <f>2021-Table13[[#This Row],[Year_Birth]]</f>
        <v>55</v>
      </c>
      <c r="D148" s="4">
        <v>86358</v>
      </c>
      <c r="E148">
        <v>2</v>
      </c>
      <c r="F148" s="16">
        <v>8.5013698630136982</v>
      </c>
      <c r="G148">
        <v>78</v>
      </c>
      <c r="H148" s="4">
        <v>957</v>
      </c>
      <c r="I148" s="4">
        <v>47</v>
      </c>
      <c r="J148" s="4">
        <v>494</v>
      </c>
      <c r="K148" s="4">
        <v>82</v>
      </c>
      <c r="L148" s="4">
        <v>47</v>
      </c>
      <c r="M148" s="4">
        <v>95</v>
      </c>
      <c r="N148">
        <v>4</v>
      </c>
      <c r="O148">
        <v>5</v>
      </c>
      <c r="P148">
        <v>3</v>
      </c>
      <c r="Q148">
        <v>6</v>
      </c>
      <c r="R148">
        <v>8</v>
      </c>
      <c r="S148">
        <v>0</v>
      </c>
      <c r="T148">
        <v>0</v>
      </c>
      <c r="U148">
        <v>0</v>
      </c>
      <c r="V148">
        <v>0</v>
      </c>
      <c r="W148">
        <v>0</v>
      </c>
      <c r="X148">
        <v>0</v>
      </c>
      <c r="Y148">
        <v>0</v>
      </c>
      <c r="Z148" t="s">
        <v>41</v>
      </c>
    </row>
    <row r="149" spans="1:26" x14ac:dyDescent="0.3">
      <c r="A149">
        <v>3010</v>
      </c>
      <c r="B149">
        <v>1989</v>
      </c>
      <c r="C149" s="14">
        <f>2021-Table13[[#This Row],[Year_Birth]]</f>
        <v>32</v>
      </c>
      <c r="D149" s="4">
        <v>88420</v>
      </c>
      <c r="E149">
        <v>0</v>
      </c>
      <c r="F149" s="16">
        <v>6.7698630136986298</v>
      </c>
      <c r="G149">
        <v>87</v>
      </c>
      <c r="H149" s="4">
        <v>957</v>
      </c>
      <c r="I149" s="4">
        <v>153</v>
      </c>
      <c r="J149" s="4">
        <v>612</v>
      </c>
      <c r="K149" s="4">
        <v>99</v>
      </c>
      <c r="L149" s="4">
        <v>95</v>
      </c>
      <c r="M149" s="4">
        <v>153</v>
      </c>
      <c r="N149">
        <v>1</v>
      </c>
      <c r="O149">
        <v>4</v>
      </c>
      <c r="P149">
        <v>7</v>
      </c>
      <c r="Q149">
        <v>8</v>
      </c>
      <c r="R149">
        <v>1</v>
      </c>
      <c r="S149">
        <v>1</v>
      </c>
      <c r="T149">
        <v>0</v>
      </c>
      <c r="U149">
        <v>1</v>
      </c>
      <c r="V149">
        <v>0</v>
      </c>
      <c r="W149">
        <v>1</v>
      </c>
      <c r="X149">
        <v>0</v>
      </c>
      <c r="Y149">
        <v>0</v>
      </c>
      <c r="Z149" t="s">
        <v>41</v>
      </c>
    </row>
    <row r="150" spans="1:26" x14ac:dyDescent="0.3">
      <c r="A150">
        <v>9760</v>
      </c>
      <c r="B150">
        <v>1963</v>
      </c>
      <c r="C150" s="14">
        <f>2021-Table13[[#This Row],[Year_Birth]]</f>
        <v>58</v>
      </c>
      <c r="D150" s="4">
        <v>52278</v>
      </c>
      <c r="E150">
        <v>1</v>
      </c>
      <c r="F150" s="16">
        <v>8.0356164383561648</v>
      </c>
      <c r="G150">
        <v>24</v>
      </c>
      <c r="H150" s="4">
        <v>953</v>
      </c>
      <c r="I150" s="4">
        <v>0</v>
      </c>
      <c r="J150" s="4">
        <v>71</v>
      </c>
      <c r="K150" s="4">
        <v>0</v>
      </c>
      <c r="L150" s="4">
        <v>0</v>
      </c>
      <c r="M150" s="4">
        <v>174</v>
      </c>
      <c r="N150">
        <v>6</v>
      </c>
      <c r="O150">
        <v>10</v>
      </c>
      <c r="P150">
        <v>5</v>
      </c>
      <c r="Q150">
        <v>10</v>
      </c>
      <c r="R150">
        <v>8</v>
      </c>
      <c r="S150">
        <v>0</v>
      </c>
      <c r="T150">
        <v>0</v>
      </c>
      <c r="U150">
        <v>0</v>
      </c>
      <c r="V150">
        <v>0</v>
      </c>
      <c r="W150">
        <v>0</v>
      </c>
      <c r="X150">
        <v>1</v>
      </c>
      <c r="Y150">
        <v>0</v>
      </c>
      <c r="Z150" t="s">
        <v>47</v>
      </c>
    </row>
    <row r="151" spans="1:26" x14ac:dyDescent="0.3">
      <c r="A151">
        <v>7101</v>
      </c>
      <c r="B151">
        <v>1963</v>
      </c>
      <c r="C151" s="14">
        <f>2021-Table13[[#This Row],[Year_Birth]]</f>
        <v>58</v>
      </c>
      <c r="D151" s="4">
        <v>52278</v>
      </c>
      <c r="E151">
        <v>1</v>
      </c>
      <c r="F151" s="16">
        <v>8.0356164383561648</v>
      </c>
      <c r="G151">
        <v>24</v>
      </c>
      <c r="H151" s="4">
        <v>953</v>
      </c>
      <c r="I151" s="4">
        <v>0</v>
      </c>
      <c r="J151" s="4">
        <v>71</v>
      </c>
      <c r="K151" s="4">
        <v>0</v>
      </c>
      <c r="L151" s="4">
        <v>0</v>
      </c>
      <c r="M151" s="4">
        <v>174</v>
      </c>
      <c r="N151">
        <v>6</v>
      </c>
      <c r="O151">
        <v>10</v>
      </c>
      <c r="P151">
        <v>5</v>
      </c>
      <c r="Q151">
        <v>10</v>
      </c>
      <c r="R151">
        <v>8</v>
      </c>
      <c r="S151">
        <v>0</v>
      </c>
      <c r="T151">
        <v>0</v>
      </c>
      <c r="U151">
        <v>0</v>
      </c>
      <c r="V151">
        <v>0</v>
      </c>
      <c r="W151">
        <v>0</v>
      </c>
      <c r="X151">
        <v>0</v>
      </c>
      <c r="Y151">
        <v>0</v>
      </c>
      <c r="Z151" t="s">
        <v>41</v>
      </c>
    </row>
    <row r="152" spans="1:26" x14ac:dyDescent="0.3">
      <c r="A152">
        <v>257</v>
      </c>
      <c r="B152">
        <v>1959</v>
      </c>
      <c r="C152" s="14">
        <f>2021-Table13[[#This Row],[Year_Birth]]</f>
        <v>62</v>
      </c>
      <c r="D152" s="4">
        <v>75032</v>
      </c>
      <c r="E152">
        <v>1</v>
      </c>
      <c r="F152" s="16">
        <v>7.7808219178082192</v>
      </c>
      <c r="G152">
        <v>74</v>
      </c>
      <c r="H152" s="4">
        <v>952</v>
      </c>
      <c r="I152" s="4">
        <v>12</v>
      </c>
      <c r="J152" s="4">
        <v>180</v>
      </c>
      <c r="K152" s="4">
        <v>47</v>
      </c>
      <c r="L152" s="4">
        <v>12</v>
      </c>
      <c r="M152" s="4">
        <v>12</v>
      </c>
      <c r="N152">
        <v>2</v>
      </c>
      <c r="O152">
        <v>5</v>
      </c>
      <c r="P152">
        <v>4</v>
      </c>
      <c r="Q152">
        <v>9</v>
      </c>
      <c r="R152">
        <v>3</v>
      </c>
      <c r="S152">
        <v>0</v>
      </c>
      <c r="T152">
        <v>0</v>
      </c>
      <c r="U152">
        <v>0</v>
      </c>
      <c r="V152">
        <v>0</v>
      </c>
      <c r="W152">
        <v>0</v>
      </c>
      <c r="X152">
        <v>0</v>
      </c>
      <c r="Y152">
        <v>0</v>
      </c>
      <c r="Z152" t="s">
        <v>41</v>
      </c>
    </row>
    <row r="153" spans="1:26" x14ac:dyDescent="0.3">
      <c r="A153">
        <v>5682</v>
      </c>
      <c r="B153">
        <v>1953</v>
      </c>
      <c r="C153" s="14">
        <f>2021-Table13[[#This Row],[Year_Birth]]</f>
        <v>68</v>
      </c>
      <c r="D153" s="4">
        <v>64108</v>
      </c>
      <c r="E153">
        <v>1</v>
      </c>
      <c r="F153" s="16">
        <v>7.8794520547945206</v>
      </c>
      <c r="G153">
        <v>8</v>
      </c>
      <c r="H153" s="4">
        <v>948</v>
      </c>
      <c r="I153" s="4">
        <v>10</v>
      </c>
      <c r="J153" s="4">
        <v>86</v>
      </c>
      <c r="K153" s="4">
        <v>13</v>
      </c>
      <c r="L153" s="4">
        <v>21</v>
      </c>
      <c r="M153" s="4">
        <v>21</v>
      </c>
      <c r="N153">
        <v>4</v>
      </c>
      <c r="O153">
        <v>6</v>
      </c>
      <c r="P153">
        <v>9</v>
      </c>
      <c r="Q153">
        <v>11</v>
      </c>
      <c r="R153">
        <v>5</v>
      </c>
      <c r="S153">
        <v>0</v>
      </c>
      <c r="T153">
        <v>0</v>
      </c>
      <c r="U153">
        <v>0</v>
      </c>
      <c r="V153">
        <v>0</v>
      </c>
      <c r="W153">
        <v>0</v>
      </c>
      <c r="X153">
        <v>0</v>
      </c>
      <c r="Y153">
        <v>0</v>
      </c>
      <c r="Z153" t="s">
        <v>53</v>
      </c>
    </row>
    <row r="154" spans="1:26" x14ac:dyDescent="0.3">
      <c r="A154">
        <v>9559</v>
      </c>
      <c r="B154">
        <v>1961</v>
      </c>
      <c r="C154" s="14">
        <f>2021-Table13[[#This Row],[Year_Birth]]</f>
        <v>60</v>
      </c>
      <c r="D154" s="4">
        <v>57072</v>
      </c>
      <c r="E154">
        <v>1</v>
      </c>
      <c r="F154" s="16">
        <v>7.0383561643835613</v>
      </c>
      <c r="G154">
        <v>79</v>
      </c>
      <c r="H154" s="4">
        <v>944</v>
      </c>
      <c r="I154" s="4">
        <v>0</v>
      </c>
      <c r="J154" s="4">
        <v>60</v>
      </c>
      <c r="K154" s="4">
        <v>0</v>
      </c>
      <c r="L154" s="4">
        <v>0</v>
      </c>
      <c r="M154" s="4">
        <v>30</v>
      </c>
      <c r="N154">
        <v>2</v>
      </c>
      <c r="O154">
        <v>7</v>
      </c>
      <c r="P154">
        <v>5</v>
      </c>
      <c r="Q154">
        <v>13</v>
      </c>
      <c r="R154">
        <v>5</v>
      </c>
      <c r="S154">
        <v>0</v>
      </c>
      <c r="T154">
        <v>0</v>
      </c>
      <c r="U154">
        <v>1</v>
      </c>
      <c r="V154">
        <v>0</v>
      </c>
      <c r="W154">
        <v>0</v>
      </c>
      <c r="X154">
        <v>0</v>
      </c>
      <c r="Y154">
        <v>0</v>
      </c>
      <c r="Z154" t="s">
        <v>48</v>
      </c>
    </row>
    <row r="155" spans="1:26" x14ac:dyDescent="0.3">
      <c r="A155">
        <v>531</v>
      </c>
      <c r="B155">
        <v>1954</v>
      </c>
      <c r="C155" s="14">
        <f>2021-Table13[[#This Row],[Year_Birth]]</f>
        <v>67</v>
      </c>
      <c r="D155" s="4">
        <v>57333</v>
      </c>
      <c r="E155">
        <v>1</v>
      </c>
      <c r="F155" s="16">
        <v>8.3780821917808215</v>
      </c>
      <c r="G155">
        <v>55</v>
      </c>
      <c r="H155" s="4">
        <v>941</v>
      </c>
      <c r="I155" s="4">
        <v>14</v>
      </c>
      <c r="J155" s="4">
        <v>397</v>
      </c>
      <c r="K155" s="4">
        <v>76</v>
      </c>
      <c r="L155" s="4">
        <v>58</v>
      </c>
      <c r="M155" s="4">
        <v>176</v>
      </c>
      <c r="N155">
        <v>11</v>
      </c>
      <c r="O155">
        <v>8</v>
      </c>
      <c r="P155">
        <v>5</v>
      </c>
      <c r="Q155">
        <v>9</v>
      </c>
      <c r="R155">
        <v>6</v>
      </c>
      <c r="S155">
        <v>0</v>
      </c>
      <c r="T155">
        <v>0</v>
      </c>
      <c r="U155">
        <v>0</v>
      </c>
      <c r="V155">
        <v>0</v>
      </c>
      <c r="W155">
        <v>0</v>
      </c>
      <c r="X155">
        <v>1</v>
      </c>
      <c r="Y155">
        <v>0</v>
      </c>
      <c r="Z155" t="s">
        <v>41</v>
      </c>
    </row>
    <row r="156" spans="1:26" x14ac:dyDescent="0.3">
      <c r="A156">
        <v>7832</v>
      </c>
      <c r="B156">
        <v>1959</v>
      </c>
      <c r="C156" s="14">
        <f>2021-Table13[[#This Row],[Year_Birth]]</f>
        <v>62</v>
      </c>
      <c r="D156" s="4">
        <v>77520</v>
      </c>
      <c r="E156">
        <v>1</v>
      </c>
      <c r="F156" s="16">
        <v>7.4465753424657537</v>
      </c>
      <c r="G156">
        <v>30</v>
      </c>
      <c r="H156" s="4">
        <v>940</v>
      </c>
      <c r="I156" s="4">
        <v>44</v>
      </c>
      <c r="J156" s="4">
        <v>396</v>
      </c>
      <c r="K156" s="4">
        <v>0</v>
      </c>
      <c r="L156" s="4">
        <v>88</v>
      </c>
      <c r="M156" s="4">
        <v>58</v>
      </c>
      <c r="N156">
        <v>1</v>
      </c>
      <c r="O156">
        <v>8</v>
      </c>
      <c r="P156">
        <v>7</v>
      </c>
      <c r="Q156">
        <v>7</v>
      </c>
      <c r="R156">
        <v>4</v>
      </c>
      <c r="S156">
        <v>1</v>
      </c>
      <c r="T156">
        <v>0</v>
      </c>
      <c r="U156">
        <v>1</v>
      </c>
      <c r="V156">
        <v>0</v>
      </c>
      <c r="W156">
        <v>1</v>
      </c>
      <c r="X156">
        <v>1</v>
      </c>
      <c r="Y156">
        <v>0</v>
      </c>
      <c r="Z156" t="s">
        <v>41</v>
      </c>
    </row>
    <row r="157" spans="1:26" x14ac:dyDescent="0.3">
      <c r="A157">
        <v>2186</v>
      </c>
      <c r="B157">
        <v>1977</v>
      </c>
      <c r="C157" s="14">
        <f>2021-Table13[[#This Row],[Year_Birth]]</f>
        <v>44</v>
      </c>
      <c r="D157" s="4">
        <v>82326</v>
      </c>
      <c r="E157">
        <v>0</v>
      </c>
      <c r="F157" s="16">
        <v>6.9150684931506845</v>
      </c>
      <c r="G157">
        <v>30</v>
      </c>
      <c r="H157" s="4">
        <v>938</v>
      </c>
      <c r="I157" s="4">
        <v>142</v>
      </c>
      <c r="J157" s="4">
        <v>754</v>
      </c>
      <c r="K157" s="4">
        <v>159</v>
      </c>
      <c r="L157" s="4">
        <v>81</v>
      </c>
      <c r="M157" s="4">
        <v>183</v>
      </c>
      <c r="N157">
        <v>1</v>
      </c>
      <c r="O157">
        <v>5</v>
      </c>
      <c r="P157">
        <v>10</v>
      </c>
      <c r="Q157">
        <v>6</v>
      </c>
      <c r="R157">
        <v>2</v>
      </c>
      <c r="S157">
        <v>1</v>
      </c>
      <c r="T157">
        <v>0</v>
      </c>
      <c r="U157">
        <v>0</v>
      </c>
      <c r="V157">
        <v>1</v>
      </c>
      <c r="W157">
        <v>1</v>
      </c>
      <c r="X157">
        <v>1</v>
      </c>
      <c r="Y157">
        <v>0</v>
      </c>
      <c r="Z157" t="s">
        <v>41</v>
      </c>
    </row>
    <row r="158" spans="1:26" x14ac:dyDescent="0.3">
      <c r="A158">
        <v>1127</v>
      </c>
      <c r="B158">
        <v>1973</v>
      </c>
      <c r="C158" s="14">
        <f>2021-Table13[[#This Row],[Year_Birth]]</f>
        <v>48</v>
      </c>
      <c r="D158" s="4">
        <v>85844</v>
      </c>
      <c r="E158">
        <v>0</v>
      </c>
      <c r="F158" s="16">
        <v>6.6958904109589037</v>
      </c>
      <c r="G158">
        <v>62</v>
      </c>
      <c r="H158" s="4">
        <v>938</v>
      </c>
      <c r="I158" s="4">
        <v>19</v>
      </c>
      <c r="J158" s="4">
        <v>843</v>
      </c>
      <c r="K158" s="4">
        <v>25</v>
      </c>
      <c r="L158" s="4">
        <v>95</v>
      </c>
      <c r="M158" s="4">
        <v>38</v>
      </c>
      <c r="N158">
        <v>1</v>
      </c>
      <c r="O158">
        <v>6</v>
      </c>
      <c r="P158">
        <v>6</v>
      </c>
      <c r="Q158">
        <v>7</v>
      </c>
      <c r="R158">
        <v>2</v>
      </c>
      <c r="S158">
        <v>0</v>
      </c>
      <c r="T158">
        <v>0</v>
      </c>
      <c r="U158">
        <v>0</v>
      </c>
      <c r="V158">
        <v>0</v>
      </c>
      <c r="W158">
        <v>1</v>
      </c>
      <c r="X158">
        <v>0</v>
      </c>
      <c r="Y158">
        <v>0</v>
      </c>
      <c r="Z158" t="s">
        <v>41</v>
      </c>
    </row>
    <row r="159" spans="1:26" x14ac:dyDescent="0.3">
      <c r="A159">
        <v>2909</v>
      </c>
      <c r="B159">
        <v>1974</v>
      </c>
      <c r="C159" s="14">
        <f>2021-Table13[[#This Row],[Year_Birth]]</f>
        <v>47</v>
      </c>
      <c r="D159" s="4">
        <v>78128</v>
      </c>
      <c r="E159">
        <v>1</v>
      </c>
      <c r="F159" s="16">
        <v>6.9671232876712326</v>
      </c>
      <c r="G159">
        <v>89</v>
      </c>
      <c r="H159" s="4">
        <v>934</v>
      </c>
      <c r="I159" s="4">
        <v>24</v>
      </c>
      <c r="J159" s="4">
        <v>230</v>
      </c>
      <c r="K159" s="4">
        <v>16</v>
      </c>
      <c r="L159" s="4">
        <v>24</v>
      </c>
      <c r="M159" s="4">
        <v>36</v>
      </c>
      <c r="N159">
        <v>2</v>
      </c>
      <c r="O159">
        <v>8</v>
      </c>
      <c r="P159">
        <v>4</v>
      </c>
      <c r="Q159">
        <v>6</v>
      </c>
      <c r="R159">
        <v>3</v>
      </c>
      <c r="S159">
        <v>0</v>
      </c>
      <c r="T159">
        <v>0</v>
      </c>
      <c r="U159">
        <v>0</v>
      </c>
      <c r="V159">
        <v>1</v>
      </c>
      <c r="W159">
        <v>1</v>
      </c>
      <c r="X159">
        <v>0</v>
      </c>
      <c r="Y159">
        <v>0</v>
      </c>
      <c r="Z159" t="s">
        <v>52</v>
      </c>
    </row>
    <row r="160" spans="1:26" x14ac:dyDescent="0.3">
      <c r="A160">
        <v>9463</v>
      </c>
      <c r="B160">
        <v>1959</v>
      </c>
      <c r="C160" s="14">
        <f>2021-Table13[[#This Row],[Year_Birth]]</f>
        <v>62</v>
      </c>
      <c r="D160" s="4">
        <v>71706</v>
      </c>
      <c r="E160">
        <v>1</v>
      </c>
      <c r="F160" s="16">
        <v>8.2356164383561641</v>
      </c>
      <c r="G160">
        <v>16</v>
      </c>
      <c r="H160" s="4">
        <v>931</v>
      </c>
      <c r="I160" s="4">
        <v>56</v>
      </c>
      <c r="J160" s="4">
        <v>253</v>
      </c>
      <c r="K160" s="4">
        <v>91</v>
      </c>
      <c r="L160" s="4">
        <v>98</v>
      </c>
      <c r="M160" s="4">
        <v>14</v>
      </c>
      <c r="N160">
        <v>4</v>
      </c>
      <c r="O160">
        <v>9</v>
      </c>
      <c r="P160">
        <v>5</v>
      </c>
      <c r="Q160">
        <v>7</v>
      </c>
      <c r="R160">
        <v>5</v>
      </c>
      <c r="S160">
        <v>0</v>
      </c>
      <c r="T160">
        <v>0</v>
      </c>
      <c r="U160">
        <v>0</v>
      </c>
      <c r="V160">
        <v>0</v>
      </c>
      <c r="W160">
        <v>0</v>
      </c>
      <c r="X160">
        <v>0</v>
      </c>
      <c r="Y160">
        <v>0</v>
      </c>
      <c r="Z160" t="s">
        <v>48</v>
      </c>
    </row>
    <row r="161" spans="1:26" x14ac:dyDescent="0.3">
      <c r="A161">
        <v>7476</v>
      </c>
      <c r="B161">
        <v>1964</v>
      </c>
      <c r="C161" s="14">
        <f>2021-Table13[[#This Row],[Year_Birth]]</f>
        <v>57</v>
      </c>
      <c r="D161" s="4">
        <v>63972</v>
      </c>
      <c r="E161">
        <v>1</v>
      </c>
      <c r="F161" s="16">
        <v>8.1835616438356169</v>
      </c>
      <c r="G161">
        <v>93</v>
      </c>
      <c r="H161" s="4">
        <v>928</v>
      </c>
      <c r="I161" s="4">
        <v>63</v>
      </c>
      <c r="J161" s="4">
        <v>254</v>
      </c>
      <c r="K161" s="4">
        <v>0</v>
      </c>
      <c r="L161" s="4">
        <v>12</v>
      </c>
      <c r="M161" s="4">
        <v>12</v>
      </c>
      <c r="N161">
        <v>4</v>
      </c>
      <c r="O161">
        <v>5</v>
      </c>
      <c r="P161">
        <v>4</v>
      </c>
      <c r="Q161">
        <v>10</v>
      </c>
      <c r="R161">
        <v>4</v>
      </c>
      <c r="S161">
        <v>0</v>
      </c>
      <c r="T161">
        <v>0</v>
      </c>
      <c r="U161">
        <v>0</v>
      </c>
      <c r="V161">
        <v>1</v>
      </c>
      <c r="W161">
        <v>0</v>
      </c>
      <c r="X161">
        <v>0</v>
      </c>
      <c r="Y161">
        <v>0</v>
      </c>
      <c r="Z161" t="s">
        <v>47</v>
      </c>
    </row>
    <row r="162" spans="1:26" x14ac:dyDescent="0.3">
      <c r="A162">
        <v>9265</v>
      </c>
      <c r="B162">
        <v>1953</v>
      </c>
      <c r="C162" s="14">
        <f>2021-Table13[[#This Row],[Year_Birth]]</f>
        <v>68</v>
      </c>
      <c r="D162" s="4">
        <v>75027</v>
      </c>
      <c r="E162">
        <v>1</v>
      </c>
      <c r="F162" s="16">
        <v>8.0794520547945208</v>
      </c>
      <c r="G162">
        <v>74</v>
      </c>
      <c r="H162" s="4">
        <v>925</v>
      </c>
      <c r="I162" s="4">
        <v>64</v>
      </c>
      <c r="J162" s="4">
        <v>179</v>
      </c>
      <c r="K162" s="4">
        <v>133</v>
      </c>
      <c r="L162" s="4">
        <v>12</v>
      </c>
      <c r="M162" s="4">
        <v>77</v>
      </c>
      <c r="N162">
        <v>2</v>
      </c>
      <c r="O162">
        <v>9</v>
      </c>
      <c r="P162">
        <v>4</v>
      </c>
      <c r="Q162">
        <v>6</v>
      </c>
      <c r="R162">
        <v>5</v>
      </c>
      <c r="S162">
        <v>0</v>
      </c>
      <c r="T162">
        <v>0</v>
      </c>
      <c r="U162">
        <v>0</v>
      </c>
      <c r="V162">
        <v>0</v>
      </c>
      <c r="W162">
        <v>0</v>
      </c>
      <c r="X162">
        <v>0</v>
      </c>
      <c r="Y162">
        <v>0</v>
      </c>
      <c r="Z162" t="s">
        <v>47</v>
      </c>
    </row>
    <row r="163" spans="1:26" x14ac:dyDescent="0.3">
      <c r="A163">
        <v>9645</v>
      </c>
      <c r="B163">
        <v>1968</v>
      </c>
      <c r="C163" s="14">
        <f>2021-Table13[[#This Row],[Year_Birth]]</f>
        <v>53</v>
      </c>
      <c r="D163" s="4">
        <v>64590</v>
      </c>
      <c r="E163">
        <v>0</v>
      </c>
      <c r="F163" s="16">
        <v>8.3178082191780813</v>
      </c>
      <c r="G163">
        <v>98</v>
      </c>
      <c r="H163" s="4">
        <v>920</v>
      </c>
      <c r="I163" s="4">
        <v>138</v>
      </c>
      <c r="J163" s="4">
        <v>168</v>
      </c>
      <c r="K163" s="4">
        <v>36</v>
      </c>
      <c r="L163" s="4">
        <v>46</v>
      </c>
      <c r="M163" s="4">
        <v>30</v>
      </c>
      <c r="N163">
        <v>1</v>
      </c>
      <c r="O163">
        <v>9</v>
      </c>
      <c r="P163">
        <v>4</v>
      </c>
      <c r="Q163">
        <v>10</v>
      </c>
      <c r="R163">
        <v>6</v>
      </c>
      <c r="S163">
        <v>0</v>
      </c>
      <c r="T163">
        <v>0</v>
      </c>
      <c r="U163">
        <v>0</v>
      </c>
      <c r="V163">
        <v>0</v>
      </c>
      <c r="W163">
        <v>0</v>
      </c>
      <c r="X163">
        <v>0</v>
      </c>
      <c r="Y163">
        <v>0</v>
      </c>
      <c r="Z163" t="s">
        <v>41</v>
      </c>
    </row>
    <row r="164" spans="1:26" x14ac:dyDescent="0.3">
      <c r="A164">
        <v>3428</v>
      </c>
      <c r="B164">
        <v>1991</v>
      </c>
      <c r="C164" s="14">
        <f>2021-Table13[[#This Row],[Year_Birth]]</f>
        <v>30</v>
      </c>
      <c r="D164" s="4">
        <v>68682</v>
      </c>
      <c r="E164">
        <v>0</v>
      </c>
      <c r="F164" s="16">
        <v>7.3397260273972602</v>
      </c>
      <c r="G164">
        <v>56</v>
      </c>
      <c r="H164" s="4">
        <v>919</v>
      </c>
      <c r="I164" s="4">
        <v>0</v>
      </c>
      <c r="J164" s="4">
        <v>505</v>
      </c>
      <c r="K164" s="4">
        <v>99</v>
      </c>
      <c r="L164" s="4">
        <v>30</v>
      </c>
      <c r="M164" s="4">
        <v>45</v>
      </c>
      <c r="N164">
        <v>1</v>
      </c>
      <c r="O164">
        <v>4</v>
      </c>
      <c r="P164">
        <v>9</v>
      </c>
      <c r="Q164">
        <v>10</v>
      </c>
      <c r="R164">
        <v>2</v>
      </c>
      <c r="S164">
        <v>0</v>
      </c>
      <c r="T164">
        <v>0</v>
      </c>
      <c r="U164">
        <v>0</v>
      </c>
      <c r="V164">
        <v>0</v>
      </c>
      <c r="W164">
        <v>0</v>
      </c>
      <c r="X164">
        <v>0</v>
      </c>
      <c r="Y164">
        <v>0</v>
      </c>
      <c r="Z164" t="s">
        <v>41</v>
      </c>
    </row>
    <row r="165" spans="1:26" x14ac:dyDescent="0.3">
      <c r="A165">
        <v>4500</v>
      </c>
      <c r="B165">
        <v>1991</v>
      </c>
      <c r="C165" s="14">
        <f>2021-Table13[[#This Row],[Year_Birth]]</f>
        <v>30</v>
      </c>
      <c r="D165" s="4">
        <v>68682</v>
      </c>
      <c r="E165">
        <v>0</v>
      </c>
      <c r="F165" s="16">
        <v>7.3397260273972602</v>
      </c>
      <c r="G165">
        <v>56</v>
      </c>
      <c r="H165" s="4">
        <v>919</v>
      </c>
      <c r="I165" s="4">
        <v>0</v>
      </c>
      <c r="J165" s="4">
        <v>505</v>
      </c>
      <c r="K165" s="4">
        <v>99</v>
      </c>
      <c r="L165" s="4">
        <v>30</v>
      </c>
      <c r="M165" s="4">
        <v>45</v>
      </c>
      <c r="N165">
        <v>1</v>
      </c>
      <c r="O165">
        <v>4</v>
      </c>
      <c r="P165">
        <v>9</v>
      </c>
      <c r="Q165">
        <v>10</v>
      </c>
      <c r="R165">
        <v>2</v>
      </c>
      <c r="S165">
        <v>0</v>
      </c>
      <c r="T165">
        <v>0</v>
      </c>
      <c r="U165">
        <v>0</v>
      </c>
      <c r="V165">
        <v>0</v>
      </c>
      <c r="W165">
        <v>0</v>
      </c>
      <c r="X165">
        <v>0</v>
      </c>
      <c r="Y165">
        <v>0</v>
      </c>
      <c r="Z165" t="s">
        <v>41</v>
      </c>
    </row>
    <row r="166" spans="1:26" x14ac:dyDescent="0.3">
      <c r="A166">
        <v>6072</v>
      </c>
      <c r="B166">
        <v>1970</v>
      </c>
      <c r="C166" s="14">
        <f>2021-Table13[[#This Row],[Year_Birth]]</f>
        <v>51</v>
      </c>
      <c r="D166" s="4">
        <v>75345</v>
      </c>
      <c r="E166">
        <v>0</v>
      </c>
      <c r="F166" s="16">
        <v>8.0136986301369859</v>
      </c>
      <c r="G166">
        <v>16</v>
      </c>
      <c r="H166" s="4">
        <v>918</v>
      </c>
      <c r="I166" s="4">
        <v>57</v>
      </c>
      <c r="J166" s="4">
        <v>842</v>
      </c>
      <c r="K166" s="4">
        <v>99</v>
      </c>
      <c r="L166" s="4">
        <v>38</v>
      </c>
      <c r="M166" s="4">
        <v>133</v>
      </c>
      <c r="N166">
        <v>1</v>
      </c>
      <c r="O166">
        <v>5</v>
      </c>
      <c r="P166">
        <v>8</v>
      </c>
      <c r="Q166">
        <v>6</v>
      </c>
      <c r="R166">
        <v>3</v>
      </c>
      <c r="S166">
        <v>1</v>
      </c>
      <c r="T166">
        <v>0</v>
      </c>
      <c r="U166">
        <v>0</v>
      </c>
      <c r="V166">
        <v>0</v>
      </c>
      <c r="W166">
        <v>0</v>
      </c>
      <c r="X166">
        <v>1</v>
      </c>
      <c r="Y166">
        <v>0</v>
      </c>
      <c r="Z166" t="s">
        <v>41</v>
      </c>
    </row>
    <row r="167" spans="1:26" x14ac:dyDescent="0.3">
      <c r="A167">
        <v>309</v>
      </c>
      <c r="B167">
        <v>1961</v>
      </c>
      <c r="C167" s="14">
        <f>2021-Table13[[#This Row],[Year_Birth]]</f>
        <v>60</v>
      </c>
      <c r="D167" s="4">
        <v>63342</v>
      </c>
      <c r="E167">
        <v>1</v>
      </c>
      <c r="F167" s="16">
        <v>8.3123287671232884</v>
      </c>
      <c r="G167">
        <v>48</v>
      </c>
      <c r="H167" s="4">
        <v>918</v>
      </c>
      <c r="I167" s="4">
        <v>21</v>
      </c>
      <c r="J167" s="4">
        <v>118</v>
      </c>
      <c r="K167" s="4">
        <v>13</v>
      </c>
      <c r="L167" s="4">
        <v>10</v>
      </c>
      <c r="M167" s="4">
        <v>21</v>
      </c>
      <c r="N167">
        <v>3</v>
      </c>
      <c r="O167">
        <v>8</v>
      </c>
      <c r="P167">
        <v>3</v>
      </c>
      <c r="Q167">
        <v>5</v>
      </c>
      <c r="R167">
        <v>6</v>
      </c>
      <c r="S167">
        <v>0</v>
      </c>
      <c r="T167">
        <v>0</v>
      </c>
      <c r="U167">
        <v>0</v>
      </c>
      <c r="V167">
        <v>1</v>
      </c>
      <c r="W167">
        <v>0</v>
      </c>
      <c r="X167">
        <v>0</v>
      </c>
      <c r="Y167">
        <v>0</v>
      </c>
      <c r="Z167" t="s">
        <v>47</v>
      </c>
    </row>
    <row r="168" spans="1:26" x14ac:dyDescent="0.3">
      <c r="A168">
        <v>3571</v>
      </c>
      <c r="B168">
        <v>1961</v>
      </c>
      <c r="C168" s="14">
        <f>2021-Table13[[#This Row],[Year_Birth]]</f>
        <v>60</v>
      </c>
      <c r="D168" s="4">
        <v>63342</v>
      </c>
      <c r="E168">
        <v>1</v>
      </c>
      <c r="F168" s="16">
        <v>8.3123287671232884</v>
      </c>
      <c r="G168">
        <v>48</v>
      </c>
      <c r="H168" s="4">
        <v>918</v>
      </c>
      <c r="I168" s="4">
        <v>21</v>
      </c>
      <c r="J168" s="4">
        <v>118</v>
      </c>
      <c r="K168" s="4">
        <v>13</v>
      </c>
      <c r="L168" s="4">
        <v>10</v>
      </c>
      <c r="M168" s="4">
        <v>21</v>
      </c>
      <c r="N168">
        <v>3</v>
      </c>
      <c r="O168">
        <v>8</v>
      </c>
      <c r="P168">
        <v>3</v>
      </c>
      <c r="Q168">
        <v>5</v>
      </c>
      <c r="R168">
        <v>6</v>
      </c>
      <c r="S168">
        <v>0</v>
      </c>
      <c r="T168">
        <v>0</v>
      </c>
      <c r="U168">
        <v>0</v>
      </c>
      <c r="V168">
        <v>1</v>
      </c>
      <c r="W168">
        <v>0</v>
      </c>
      <c r="X168">
        <v>1</v>
      </c>
      <c r="Y168">
        <v>0</v>
      </c>
      <c r="Z168" t="s">
        <v>41</v>
      </c>
    </row>
    <row r="169" spans="1:26" x14ac:dyDescent="0.3">
      <c r="A169">
        <v>3968</v>
      </c>
      <c r="B169">
        <v>1970</v>
      </c>
      <c r="C169" s="14">
        <f>2021-Table13[[#This Row],[Year_Birth]]</f>
        <v>51</v>
      </c>
      <c r="D169" s="4">
        <v>65706</v>
      </c>
      <c r="E169">
        <v>0</v>
      </c>
      <c r="F169" s="16">
        <v>7.6136986301369864</v>
      </c>
      <c r="G169">
        <v>77</v>
      </c>
      <c r="H169" s="4">
        <v>918</v>
      </c>
      <c r="I169" s="4">
        <v>10</v>
      </c>
      <c r="J169" s="4">
        <v>129</v>
      </c>
      <c r="K169" s="4">
        <v>13</v>
      </c>
      <c r="L169" s="4">
        <v>0</v>
      </c>
      <c r="M169" s="4">
        <v>129</v>
      </c>
      <c r="N169">
        <v>1</v>
      </c>
      <c r="O169">
        <v>11</v>
      </c>
      <c r="P169">
        <v>3</v>
      </c>
      <c r="Q169">
        <v>12</v>
      </c>
      <c r="R169">
        <v>7</v>
      </c>
      <c r="S169">
        <v>0</v>
      </c>
      <c r="T169">
        <v>1</v>
      </c>
      <c r="U169">
        <v>0</v>
      </c>
      <c r="V169">
        <v>1</v>
      </c>
      <c r="W169">
        <v>1</v>
      </c>
      <c r="X169">
        <v>1</v>
      </c>
      <c r="Y169">
        <v>0</v>
      </c>
      <c r="Z169" t="s">
        <v>48</v>
      </c>
    </row>
    <row r="170" spans="1:26" x14ac:dyDescent="0.3">
      <c r="A170">
        <v>4331</v>
      </c>
      <c r="B170">
        <v>1978</v>
      </c>
      <c r="C170" s="14">
        <f>2021-Table13[[#This Row],[Year_Birth]]</f>
        <v>43</v>
      </c>
      <c r="D170" s="4">
        <v>85738</v>
      </c>
      <c r="E170">
        <v>0</v>
      </c>
      <c r="F170" s="16">
        <v>7.0410958904109586</v>
      </c>
      <c r="G170">
        <v>41</v>
      </c>
      <c r="H170" s="4">
        <v>913</v>
      </c>
      <c r="I170" s="4">
        <v>26</v>
      </c>
      <c r="J170" s="4">
        <v>376</v>
      </c>
      <c r="K170" s="4">
        <v>17</v>
      </c>
      <c r="L170" s="4">
        <v>26</v>
      </c>
      <c r="M170" s="4">
        <v>13</v>
      </c>
      <c r="N170">
        <v>1</v>
      </c>
      <c r="O170">
        <v>3</v>
      </c>
      <c r="P170">
        <v>6</v>
      </c>
      <c r="Q170">
        <v>11</v>
      </c>
      <c r="R170">
        <v>1</v>
      </c>
      <c r="S170">
        <v>0</v>
      </c>
      <c r="T170">
        <v>0</v>
      </c>
      <c r="U170">
        <v>0</v>
      </c>
      <c r="V170">
        <v>1</v>
      </c>
      <c r="W170">
        <v>1</v>
      </c>
      <c r="X170">
        <v>0</v>
      </c>
      <c r="Y170">
        <v>0</v>
      </c>
      <c r="Z170" t="s">
        <v>41</v>
      </c>
    </row>
    <row r="171" spans="1:26" x14ac:dyDescent="0.3">
      <c r="A171">
        <v>9790</v>
      </c>
      <c r="B171">
        <v>1957</v>
      </c>
      <c r="C171" s="14">
        <f>2021-Table13[[#This Row],[Year_Birth]]</f>
        <v>64</v>
      </c>
      <c r="D171" s="4">
        <v>78499</v>
      </c>
      <c r="E171">
        <v>0</v>
      </c>
      <c r="F171" s="16">
        <v>7.2082191780821914</v>
      </c>
      <c r="G171">
        <v>12</v>
      </c>
      <c r="H171" s="4">
        <v>912</v>
      </c>
      <c r="I171" s="4">
        <v>72</v>
      </c>
      <c r="J171" s="4">
        <v>170</v>
      </c>
      <c r="K171" s="4">
        <v>47</v>
      </c>
      <c r="L171" s="4">
        <v>36</v>
      </c>
      <c r="M171" s="4">
        <v>97</v>
      </c>
      <c r="N171">
        <v>1</v>
      </c>
      <c r="O171">
        <v>11</v>
      </c>
      <c r="P171">
        <v>3</v>
      </c>
      <c r="Q171">
        <v>4</v>
      </c>
      <c r="R171">
        <v>4</v>
      </c>
      <c r="S171">
        <v>0</v>
      </c>
      <c r="T171">
        <v>0</v>
      </c>
      <c r="U171">
        <v>0</v>
      </c>
      <c r="V171">
        <v>0</v>
      </c>
      <c r="W171">
        <v>1</v>
      </c>
      <c r="X171">
        <v>1</v>
      </c>
      <c r="Y171">
        <v>0</v>
      </c>
      <c r="Z171" t="s">
        <v>48</v>
      </c>
    </row>
    <row r="172" spans="1:26" x14ac:dyDescent="0.3">
      <c r="A172">
        <v>4278</v>
      </c>
      <c r="B172">
        <v>1983</v>
      </c>
      <c r="C172" s="14">
        <f>2021-Table13[[#This Row],[Year_Birth]]</f>
        <v>38</v>
      </c>
      <c r="D172" s="4">
        <v>87188</v>
      </c>
      <c r="E172">
        <v>0</v>
      </c>
      <c r="F172" s="16">
        <v>7.6821917808219178</v>
      </c>
      <c r="G172">
        <v>73</v>
      </c>
      <c r="H172" s="4">
        <v>910</v>
      </c>
      <c r="I172" s="4">
        <v>111</v>
      </c>
      <c r="J172" s="4">
        <v>724</v>
      </c>
      <c r="K172" s="4">
        <v>49</v>
      </c>
      <c r="L172" s="4">
        <v>74</v>
      </c>
      <c r="M172" s="4">
        <v>55</v>
      </c>
      <c r="N172">
        <v>1</v>
      </c>
      <c r="O172">
        <v>10</v>
      </c>
      <c r="P172">
        <v>2</v>
      </c>
      <c r="Q172">
        <v>6</v>
      </c>
      <c r="R172">
        <v>3</v>
      </c>
      <c r="S172">
        <v>0</v>
      </c>
      <c r="T172">
        <v>0</v>
      </c>
      <c r="U172">
        <v>0</v>
      </c>
      <c r="V172">
        <v>0</v>
      </c>
      <c r="W172">
        <v>0</v>
      </c>
      <c r="X172">
        <v>1</v>
      </c>
      <c r="Y172">
        <v>0</v>
      </c>
      <c r="Z172" t="s">
        <v>45</v>
      </c>
    </row>
    <row r="173" spans="1:26" x14ac:dyDescent="0.3">
      <c r="A173">
        <v>6384</v>
      </c>
      <c r="B173">
        <v>1978</v>
      </c>
      <c r="C173" s="14">
        <f>2021-Table13[[#This Row],[Year_Birth]]</f>
        <v>43</v>
      </c>
      <c r="D173" s="4">
        <v>71022</v>
      </c>
      <c r="E173">
        <v>1</v>
      </c>
      <c r="F173" s="16">
        <v>6.9890410958904106</v>
      </c>
      <c r="G173">
        <v>30</v>
      </c>
      <c r="H173" s="4">
        <v>909</v>
      </c>
      <c r="I173" s="4">
        <v>12</v>
      </c>
      <c r="J173" s="4">
        <v>278</v>
      </c>
      <c r="K173" s="4">
        <v>0</v>
      </c>
      <c r="L173" s="4">
        <v>12</v>
      </c>
      <c r="M173" s="4">
        <v>242</v>
      </c>
      <c r="N173">
        <v>3</v>
      </c>
      <c r="O173">
        <v>5</v>
      </c>
      <c r="P173">
        <v>2</v>
      </c>
      <c r="Q173">
        <v>11</v>
      </c>
      <c r="R173">
        <v>8</v>
      </c>
      <c r="S173">
        <v>0</v>
      </c>
      <c r="T173">
        <v>0</v>
      </c>
      <c r="U173">
        <v>1</v>
      </c>
      <c r="V173">
        <v>0</v>
      </c>
      <c r="W173">
        <v>0</v>
      </c>
      <c r="X173">
        <v>0</v>
      </c>
      <c r="Y173">
        <v>0</v>
      </c>
      <c r="Z173" t="s">
        <v>43</v>
      </c>
    </row>
    <row r="174" spans="1:26" x14ac:dyDescent="0.3">
      <c r="A174">
        <v>10675</v>
      </c>
      <c r="B174">
        <v>1956</v>
      </c>
      <c r="C174" s="14">
        <f>2021-Table13[[#This Row],[Year_Birth]]</f>
        <v>65</v>
      </c>
      <c r="D174" s="4">
        <v>66334</v>
      </c>
      <c r="E174">
        <v>1</v>
      </c>
      <c r="F174" s="16">
        <v>7.8493150684931505</v>
      </c>
      <c r="G174">
        <v>82</v>
      </c>
      <c r="H174" s="4">
        <v>909</v>
      </c>
      <c r="I174" s="4">
        <v>11</v>
      </c>
      <c r="J174" s="4">
        <v>218</v>
      </c>
      <c r="K174" s="4">
        <v>0</v>
      </c>
      <c r="L174" s="4">
        <v>0</v>
      </c>
      <c r="M174" s="4">
        <v>23</v>
      </c>
      <c r="N174">
        <v>2</v>
      </c>
      <c r="O174">
        <v>9</v>
      </c>
      <c r="P174">
        <v>3</v>
      </c>
      <c r="Q174">
        <v>5</v>
      </c>
      <c r="R174">
        <v>5</v>
      </c>
      <c r="S174">
        <v>0</v>
      </c>
      <c r="T174">
        <v>0</v>
      </c>
      <c r="U174">
        <v>0</v>
      </c>
      <c r="V174">
        <v>0</v>
      </c>
      <c r="W174">
        <v>0</v>
      </c>
      <c r="X174">
        <v>1</v>
      </c>
      <c r="Y174">
        <v>0</v>
      </c>
      <c r="Z174" t="s">
        <v>41</v>
      </c>
    </row>
    <row r="175" spans="1:26" x14ac:dyDescent="0.3">
      <c r="A175">
        <v>500</v>
      </c>
      <c r="B175">
        <v>1977</v>
      </c>
      <c r="C175" s="14">
        <f>2021-Table13[[#This Row],[Year_Birth]]</f>
        <v>44</v>
      </c>
      <c r="D175" s="4">
        <v>96876</v>
      </c>
      <c r="E175">
        <v>0</v>
      </c>
      <c r="F175" s="16">
        <v>7.506849315068493</v>
      </c>
      <c r="G175">
        <v>79</v>
      </c>
      <c r="H175" s="4">
        <v>908</v>
      </c>
      <c r="I175" s="4">
        <v>43</v>
      </c>
      <c r="J175" s="4">
        <v>735</v>
      </c>
      <c r="K175" s="4">
        <v>40</v>
      </c>
      <c r="L175" s="4">
        <v>194</v>
      </c>
      <c r="M175" s="4">
        <v>21</v>
      </c>
      <c r="N175">
        <v>1</v>
      </c>
      <c r="O175">
        <v>7</v>
      </c>
      <c r="P175">
        <v>7</v>
      </c>
      <c r="Q175">
        <v>9</v>
      </c>
      <c r="R175">
        <v>2</v>
      </c>
      <c r="S175">
        <v>1</v>
      </c>
      <c r="T175">
        <v>0</v>
      </c>
      <c r="U175">
        <v>0</v>
      </c>
      <c r="V175">
        <v>1</v>
      </c>
      <c r="W175">
        <v>1</v>
      </c>
      <c r="X175">
        <v>1</v>
      </c>
      <c r="Y175">
        <v>0</v>
      </c>
      <c r="Z175" t="s">
        <v>41</v>
      </c>
    </row>
    <row r="176" spans="1:26" x14ac:dyDescent="0.3">
      <c r="A176">
        <v>7270</v>
      </c>
      <c r="B176">
        <v>1981</v>
      </c>
      <c r="C176" s="14">
        <f>2021-Table13[[#This Row],[Year_Birth]]</f>
        <v>40</v>
      </c>
      <c r="D176" s="4">
        <v>56981</v>
      </c>
      <c r="E176">
        <v>0</v>
      </c>
      <c r="F176" s="16">
        <v>7.0356164383561648</v>
      </c>
      <c r="G176">
        <v>91</v>
      </c>
      <c r="H176" s="4">
        <v>908</v>
      </c>
      <c r="I176" s="4">
        <v>48</v>
      </c>
      <c r="J176" s="4">
        <v>217</v>
      </c>
      <c r="K176" s="4">
        <v>32</v>
      </c>
      <c r="L176" s="4">
        <v>12</v>
      </c>
      <c r="M176" s="4">
        <v>24</v>
      </c>
      <c r="N176">
        <v>1</v>
      </c>
      <c r="O176">
        <v>2</v>
      </c>
      <c r="P176">
        <v>3</v>
      </c>
      <c r="Q176">
        <v>13</v>
      </c>
      <c r="R176">
        <v>6</v>
      </c>
      <c r="S176">
        <v>0</v>
      </c>
      <c r="T176">
        <v>0</v>
      </c>
      <c r="U176">
        <v>0</v>
      </c>
      <c r="V176">
        <v>1</v>
      </c>
      <c r="W176">
        <v>0</v>
      </c>
      <c r="X176">
        <v>0</v>
      </c>
      <c r="Y176">
        <v>0</v>
      </c>
      <c r="Z176" t="s">
        <v>47</v>
      </c>
    </row>
    <row r="177" spans="1:26" x14ac:dyDescent="0.3">
      <c r="A177">
        <v>3560</v>
      </c>
      <c r="B177">
        <v>1952</v>
      </c>
      <c r="C177" s="14">
        <f>2021-Table13[[#This Row],[Year_Birth]]</f>
        <v>69</v>
      </c>
      <c r="D177" s="4">
        <v>83844</v>
      </c>
      <c r="E177">
        <v>0</v>
      </c>
      <c r="F177" s="16">
        <v>7.7424657534246579</v>
      </c>
      <c r="G177">
        <v>57</v>
      </c>
      <c r="H177" s="4">
        <v>901</v>
      </c>
      <c r="I177" s="4">
        <v>31</v>
      </c>
      <c r="J177" s="4">
        <v>345</v>
      </c>
      <c r="K177" s="4">
        <v>75</v>
      </c>
      <c r="L177" s="4">
        <v>31</v>
      </c>
      <c r="M177" s="4">
        <v>191</v>
      </c>
      <c r="N177">
        <v>1</v>
      </c>
      <c r="O177">
        <v>4</v>
      </c>
      <c r="P177">
        <v>4</v>
      </c>
      <c r="Q177">
        <v>11</v>
      </c>
      <c r="R177">
        <v>1</v>
      </c>
      <c r="S177">
        <v>0</v>
      </c>
      <c r="T177">
        <v>0</v>
      </c>
      <c r="U177">
        <v>0</v>
      </c>
      <c r="V177">
        <v>0</v>
      </c>
      <c r="W177">
        <v>1</v>
      </c>
      <c r="X177">
        <v>0</v>
      </c>
      <c r="Y177">
        <v>0</v>
      </c>
      <c r="Z177" t="s">
        <v>52</v>
      </c>
    </row>
    <row r="178" spans="1:26" x14ac:dyDescent="0.3">
      <c r="A178">
        <v>241</v>
      </c>
      <c r="B178">
        <v>1952</v>
      </c>
      <c r="C178" s="14">
        <f>2021-Table13[[#This Row],[Year_Birth]]</f>
        <v>69</v>
      </c>
      <c r="D178" s="4">
        <v>83844</v>
      </c>
      <c r="E178">
        <v>0</v>
      </c>
      <c r="F178" s="16">
        <v>7.7424657534246579</v>
      </c>
      <c r="G178">
        <v>57</v>
      </c>
      <c r="H178" s="4">
        <v>901</v>
      </c>
      <c r="I178" s="4">
        <v>31</v>
      </c>
      <c r="J178" s="4">
        <v>345</v>
      </c>
      <c r="K178" s="4">
        <v>75</v>
      </c>
      <c r="L178" s="4">
        <v>31</v>
      </c>
      <c r="M178" s="4">
        <v>191</v>
      </c>
      <c r="N178">
        <v>1</v>
      </c>
      <c r="O178">
        <v>4</v>
      </c>
      <c r="P178">
        <v>4</v>
      </c>
      <c r="Q178">
        <v>11</v>
      </c>
      <c r="R178">
        <v>1</v>
      </c>
      <c r="S178">
        <v>0</v>
      </c>
      <c r="T178">
        <v>0</v>
      </c>
      <c r="U178">
        <v>0</v>
      </c>
      <c r="V178">
        <v>0</v>
      </c>
      <c r="W178">
        <v>1</v>
      </c>
      <c r="X178">
        <v>0</v>
      </c>
      <c r="Y178">
        <v>0</v>
      </c>
      <c r="Z178" t="s">
        <v>41</v>
      </c>
    </row>
    <row r="179" spans="1:26" x14ac:dyDescent="0.3">
      <c r="A179">
        <v>7521</v>
      </c>
      <c r="B179">
        <v>1952</v>
      </c>
      <c r="C179" s="14">
        <f>2021-Table13[[#This Row],[Year_Birth]]</f>
        <v>69</v>
      </c>
      <c r="D179" s="4">
        <v>83844</v>
      </c>
      <c r="E179">
        <v>0</v>
      </c>
      <c r="F179" s="16">
        <v>7.7424657534246579</v>
      </c>
      <c r="G179">
        <v>57</v>
      </c>
      <c r="H179" s="4">
        <v>901</v>
      </c>
      <c r="I179" s="4">
        <v>31</v>
      </c>
      <c r="J179" s="4">
        <v>345</v>
      </c>
      <c r="K179" s="4">
        <v>75</v>
      </c>
      <c r="L179" s="4">
        <v>31</v>
      </c>
      <c r="M179" s="4">
        <v>191</v>
      </c>
      <c r="N179">
        <v>1</v>
      </c>
      <c r="O179">
        <v>4</v>
      </c>
      <c r="P179">
        <v>4</v>
      </c>
      <c r="Q179">
        <v>11</v>
      </c>
      <c r="R179">
        <v>1</v>
      </c>
      <c r="S179">
        <v>0</v>
      </c>
      <c r="T179">
        <v>0</v>
      </c>
      <c r="U179">
        <v>0</v>
      </c>
      <c r="V179">
        <v>0</v>
      </c>
      <c r="W179">
        <v>1</v>
      </c>
      <c r="X179">
        <v>0</v>
      </c>
      <c r="Y179">
        <v>0</v>
      </c>
      <c r="Z179" t="s">
        <v>48</v>
      </c>
    </row>
    <row r="180" spans="1:26" x14ac:dyDescent="0.3">
      <c r="A180">
        <v>313</v>
      </c>
      <c r="B180">
        <v>1968</v>
      </c>
      <c r="C180" s="14">
        <f>2021-Table13[[#This Row],[Year_Birth]]</f>
        <v>53</v>
      </c>
      <c r="D180" s="4">
        <v>73455</v>
      </c>
      <c r="E180">
        <v>0</v>
      </c>
      <c r="F180" s="16">
        <v>7.279452054794521</v>
      </c>
      <c r="G180">
        <v>98</v>
      </c>
      <c r="H180" s="4">
        <v>901</v>
      </c>
      <c r="I180" s="4">
        <v>61</v>
      </c>
      <c r="J180" s="4">
        <v>757</v>
      </c>
      <c r="K180" s="4">
        <v>186</v>
      </c>
      <c r="L180" s="4">
        <v>163</v>
      </c>
      <c r="M180" s="4">
        <v>20</v>
      </c>
      <c r="N180">
        <v>1</v>
      </c>
      <c r="O180">
        <v>6</v>
      </c>
      <c r="P180">
        <v>5</v>
      </c>
      <c r="Q180">
        <v>10</v>
      </c>
      <c r="R180">
        <v>3</v>
      </c>
      <c r="S180">
        <v>0</v>
      </c>
      <c r="T180">
        <v>0</v>
      </c>
      <c r="U180">
        <v>0</v>
      </c>
      <c r="V180">
        <v>1</v>
      </c>
      <c r="W180">
        <v>0</v>
      </c>
      <c r="X180">
        <v>0</v>
      </c>
      <c r="Y180">
        <v>0</v>
      </c>
      <c r="Z180" t="s">
        <v>47</v>
      </c>
    </row>
    <row r="181" spans="1:26" x14ac:dyDescent="0.3">
      <c r="A181">
        <v>9855</v>
      </c>
      <c r="B181">
        <v>1952</v>
      </c>
      <c r="C181" s="14">
        <f>2021-Table13[[#This Row],[Year_Birth]]</f>
        <v>69</v>
      </c>
      <c r="D181" s="4">
        <v>62000</v>
      </c>
      <c r="E181">
        <v>1</v>
      </c>
      <c r="F181" s="16">
        <v>7.4547945205479449</v>
      </c>
      <c r="G181">
        <v>25</v>
      </c>
      <c r="H181" s="4">
        <v>899</v>
      </c>
      <c r="I181" s="4">
        <v>0</v>
      </c>
      <c r="J181" s="4">
        <v>101</v>
      </c>
      <c r="K181" s="4">
        <v>0</v>
      </c>
      <c r="L181" s="4">
        <v>0</v>
      </c>
      <c r="M181" s="4">
        <v>20</v>
      </c>
      <c r="N181">
        <v>1</v>
      </c>
      <c r="O181">
        <v>6</v>
      </c>
      <c r="P181">
        <v>6</v>
      </c>
      <c r="Q181">
        <v>13</v>
      </c>
      <c r="R181">
        <v>4</v>
      </c>
      <c r="S181">
        <v>1</v>
      </c>
      <c r="T181">
        <v>0</v>
      </c>
      <c r="U181">
        <v>0</v>
      </c>
      <c r="V181">
        <v>0</v>
      </c>
      <c r="W181">
        <v>0</v>
      </c>
      <c r="X181">
        <v>0</v>
      </c>
      <c r="Y181">
        <v>0</v>
      </c>
      <c r="Z181" t="s">
        <v>41</v>
      </c>
    </row>
    <row r="182" spans="1:26" x14ac:dyDescent="0.3">
      <c r="A182">
        <v>9826</v>
      </c>
      <c r="B182">
        <v>1972</v>
      </c>
      <c r="C182" s="14">
        <f>2021-Table13[[#This Row],[Year_Birth]]</f>
        <v>49</v>
      </c>
      <c r="D182" s="4">
        <v>86857</v>
      </c>
      <c r="E182">
        <v>0</v>
      </c>
      <c r="F182" s="16">
        <v>8.4054794520547951</v>
      </c>
      <c r="G182">
        <v>96</v>
      </c>
      <c r="H182" s="4">
        <v>899</v>
      </c>
      <c r="I182" s="4">
        <v>102</v>
      </c>
      <c r="J182" s="4">
        <v>838</v>
      </c>
      <c r="K182" s="4">
        <v>133</v>
      </c>
      <c r="L182" s="4">
        <v>102</v>
      </c>
      <c r="M182" s="4">
        <v>40</v>
      </c>
      <c r="N182">
        <v>1</v>
      </c>
      <c r="O182">
        <v>5</v>
      </c>
      <c r="P182">
        <v>6</v>
      </c>
      <c r="Q182">
        <v>10</v>
      </c>
      <c r="R182">
        <v>2</v>
      </c>
      <c r="S182">
        <v>0</v>
      </c>
      <c r="T182">
        <v>0</v>
      </c>
      <c r="U182">
        <v>0</v>
      </c>
      <c r="V182">
        <v>0</v>
      </c>
      <c r="W182">
        <v>0</v>
      </c>
      <c r="X182">
        <v>1</v>
      </c>
      <c r="Y182">
        <v>0</v>
      </c>
      <c r="Z182" t="s">
        <v>43</v>
      </c>
    </row>
    <row r="183" spans="1:26" x14ac:dyDescent="0.3">
      <c r="A183">
        <v>5830</v>
      </c>
      <c r="B183">
        <v>1972</v>
      </c>
      <c r="C183" s="14">
        <f>2021-Table13[[#This Row],[Year_Birth]]</f>
        <v>49</v>
      </c>
      <c r="D183" s="4">
        <v>86857</v>
      </c>
      <c r="E183">
        <v>0</v>
      </c>
      <c r="F183" s="16">
        <v>8.4054794520547951</v>
      </c>
      <c r="G183">
        <v>96</v>
      </c>
      <c r="H183" s="4">
        <v>899</v>
      </c>
      <c r="I183" s="4">
        <v>102</v>
      </c>
      <c r="J183" s="4">
        <v>838</v>
      </c>
      <c r="K183" s="4">
        <v>133</v>
      </c>
      <c r="L183" s="4">
        <v>102</v>
      </c>
      <c r="M183" s="4">
        <v>40</v>
      </c>
      <c r="N183">
        <v>1</v>
      </c>
      <c r="O183">
        <v>5</v>
      </c>
      <c r="P183">
        <v>6</v>
      </c>
      <c r="Q183">
        <v>10</v>
      </c>
      <c r="R183">
        <v>2</v>
      </c>
      <c r="S183">
        <v>0</v>
      </c>
      <c r="T183">
        <v>0</v>
      </c>
      <c r="U183">
        <v>0</v>
      </c>
      <c r="V183">
        <v>0</v>
      </c>
      <c r="W183">
        <v>0</v>
      </c>
      <c r="X183">
        <v>1</v>
      </c>
      <c r="Y183">
        <v>0</v>
      </c>
      <c r="Z183" t="s">
        <v>47</v>
      </c>
    </row>
    <row r="184" spans="1:26" x14ac:dyDescent="0.3">
      <c r="A184">
        <v>7079</v>
      </c>
      <c r="B184">
        <v>1962</v>
      </c>
      <c r="C184" s="14">
        <f>2021-Table13[[#This Row],[Year_Birth]]</f>
        <v>59</v>
      </c>
      <c r="D184" s="4">
        <v>63887</v>
      </c>
      <c r="E184">
        <v>1</v>
      </c>
      <c r="F184" s="16">
        <v>8.4164383561643827</v>
      </c>
      <c r="G184">
        <v>38</v>
      </c>
      <c r="H184" s="4">
        <v>897</v>
      </c>
      <c r="I184" s="4">
        <v>23</v>
      </c>
      <c r="J184" s="4">
        <v>207</v>
      </c>
      <c r="K184" s="4">
        <v>15</v>
      </c>
      <c r="L184" s="4">
        <v>11</v>
      </c>
      <c r="M184" s="4">
        <v>92</v>
      </c>
      <c r="N184">
        <v>5</v>
      </c>
      <c r="O184">
        <v>9</v>
      </c>
      <c r="P184">
        <v>6</v>
      </c>
      <c r="Q184">
        <v>12</v>
      </c>
      <c r="R184">
        <v>6</v>
      </c>
      <c r="S184">
        <v>0</v>
      </c>
      <c r="T184">
        <v>0</v>
      </c>
      <c r="U184">
        <v>0</v>
      </c>
      <c r="V184">
        <v>0</v>
      </c>
      <c r="W184">
        <v>0</v>
      </c>
      <c r="X184">
        <v>0</v>
      </c>
      <c r="Y184">
        <v>0</v>
      </c>
      <c r="Z184" t="s">
        <v>47</v>
      </c>
    </row>
    <row r="185" spans="1:26" x14ac:dyDescent="0.3">
      <c r="A185">
        <v>5538</v>
      </c>
      <c r="B185">
        <v>1975</v>
      </c>
      <c r="C185" s="14">
        <f>2021-Table13[[#This Row],[Year_Birth]]</f>
        <v>46</v>
      </c>
      <c r="D185" s="4">
        <v>83829</v>
      </c>
      <c r="E185">
        <v>0</v>
      </c>
      <c r="F185" s="16">
        <v>7.3342465753424655</v>
      </c>
      <c r="G185">
        <v>78</v>
      </c>
      <c r="H185" s="4">
        <v>897</v>
      </c>
      <c r="I185" s="4">
        <v>161</v>
      </c>
      <c r="J185" s="4">
        <v>430</v>
      </c>
      <c r="K185" s="4">
        <v>186</v>
      </c>
      <c r="L185" s="4">
        <v>161</v>
      </c>
      <c r="M185" s="4">
        <v>27</v>
      </c>
      <c r="N185">
        <v>0</v>
      </c>
      <c r="O185">
        <v>4</v>
      </c>
      <c r="P185">
        <v>7</v>
      </c>
      <c r="Q185">
        <v>6</v>
      </c>
      <c r="R185">
        <v>1</v>
      </c>
      <c r="S185">
        <v>1</v>
      </c>
      <c r="T185">
        <v>0</v>
      </c>
      <c r="U185">
        <v>1</v>
      </c>
      <c r="V185">
        <v>0</v>
      </c>
      <c r="W185">
        <v>1</v>
      </c>
      <c r="X185">
        <v>1</v>
      </c>
      <c r="Y185">
        <v>0</v>
      </c>
      <c r="Z185" t="s">
        <v>41</v>
      </c>
    </row>
    <row r="186" spans="1:26" x14ac:dyDescent="0.3">
      <c r="A186">
        <v>3910</v>
      </c>
      <c r="B186">
        <v>1975</v>
      </c>
      <c r="C186" s="14">
        <f>2021-Table13[[#This Row],[Year_Birth]]</f>
        <v>46</v>
      </c>
      <c r="D186" s="4">
        <v>83829</v>
      </c>
      <c r="E186">
        <v>0</v>
      </c>
      <c r="F186" s="16">
        <v>7.3342465753424655</v>
      </c>
      <c r="G186">
        <v>78</v>
      </c>
      <c r="H186" s="4">
        <v>897</v>
      </c>
      <c r="I186" s="4">
        <v>161</v>
      </c>
      <c r="J186" s="4">
        <v>430</v>
      </c>
      <c r="K186" s="4">
        <v>186</v>
      </c>
      <c r="L186" s="4">
        <v>161</v>
      </c>
      <c r="M186" s="4">
        <v>27</v>
      </c>
      <c r="N186">
        <v>0</v>
      </c>
      <c r="O186">
        <v>4</v>
      </c>
      <c r="P186">
        <v>7</v>
      </c>
      <c r="Q186">
        <v>6</v>
      </c>
      <c r="R186">
        <v>1</v>
      </c>
      <c r="S186">
        <v>1</v>
      </c>
      <c r="T186">
        <v>0</v>
      </c>
      <c r="U186">
        <v>1</v>
      </c>
      <c r="V186">
        <v>0</v>
      </c>
      <c r="W186">
        <v>1</v>
      </c>
      <c r="X186">
        <v>1</v>
      </c>
      <c r="Y186">
        <v>0</v>
      </c>
      <c r="Z186" t="s">
        <v>41</v>
      </c>
    </row>
    <row r="187" spans="1:26" x14ac:dyDescent="0.3">
      <c r="A187">
        <v>8310</v>
      </c>
      <c r="B187">
        <v>1964</v>
      </c>
      <c r="C187" s="14">
        <f>2021-Table13[[#This Row],[Year_Birth]]</f>
        <v>57</v>
      </c>
      <c r="D187" s="4">
        <v>68142</v>
      </c>
      <c r="E187">
        <v>1</v>
      </c>
      <c r="F187" s="16">
        <v>8.4438356164383563</v>
      </c>
      <c r="G187">
        <v>96</v>
      </c>
      <c r="H187" s="4">
        <v>897</v>
      </c>
      <c r="I187" s="4">
        <v>126</v>
      </c>
      <c r="J187" s="4">
        <v>196</v>
      </c>
      <c r="K187" s="4">
        <v>91</v>
      </c>
      <c r="L187" s="4">
        <v>112</v>
      </c>
      <c r="M187" s="4">
        <v>37</v>
      </c>
      <c r="N187">
        <v>3</v>
      </c>
      <c r="O187">
        <v>10</v>
      </c>
      <c r="P187">
        <v>4</v>
      </c>
      <c r="Q187">
        <v>7</v>
      </c>
      <c r="R187">
        <v>6</v>
      </c>
      <c r="S187">
        <v>0</v>
      </c>
      <c r="T187">
        <v>0</v>
      </c>
      <c r="U187">
        <v>0</v>
      </c>
      <c r="V187">
        <v>0</v>
      </c>
      <c r="W187">
        <v>0</v>
      </c>
      <c r="X187">
        <v>0</v>
      </c>
      <c r="Y187">
        <v>0</v>
      </c>
      <c r="Z187" t="s">
        <v>41</v>
      </c>
    </row>
    <row r="188" spans="1:26" x14ac:dyDescent="0.3">
      <c r="A188">
        <v>2072</v>
      </c>
      <c r="B188">
        <v>1969</v>
      </c>
      <c r="C188" s="14">
        <f>2021-Table13[[#This Row],[Year_Birth]]</f>
        <v>52</v>
      </c>
      <c r="D188" s="4">
        <v>53374</v>
      </c>
      <c r="E188">
        <v>1</v>
      </c>
      <c r="F188" s="16">
        <v>8.4794520547945211</v>
      </c>
      <c r="G188">
        <v>34</v>
      </c>
      <c r="H188" s="4">
        <v>896</v>
      </c>
      <c r="I188" s="4">
        <v>10</v>
      </c>
      <c r="J188" s="4">
        <v>101</v>
      </c>
      <c r="K188" s="4">
        <v>13</v>
      </c>
      <c r="L188" s="4">
        <v>10</v>
      </c>
      <c r="M188" s="4">
        <v>34</v>
      </c>
      <c r="N188">
        <v>6</v>
      </c>
      <c r="O188">
        <v>4</v>
      </c>
      <c r="P188">
        <v>2</v>
      </c>
      <c r="Q188">
        <v>9</v>
      </c>
      <c r="R188">
        <v>9</v>
      </c>
      <c r="S188">
        <v>0</v>
      </c>
      <c r="T188">
        <v>0</v>
      </c>
      <c r="U188">
        <v>1</v>
      </c>
      <c r="V188">
        <v>0</v>
      </c>
      <c r="W188">
        <v>0</v>
      </c>
      <c r="X188">
        <v>1</v>
      </c>
      <c r="Y188">
        <v>0</v>
      </c>
      <c r="Z188" t="s">
        <v>48</v>
      </c>
    </row>
    <row r="189" spans="1:26" x14ac:dyDescent="0.3">
      <c r="A189">
        <v>5909</v>
      </c>
      <c r="B189">
        <v>1964</v>
      </c>
      <c r="C189" s="14">
        <f>2021-Table13[[#This Row],[Year_Birth]]</f>
        <v>57</v>
      </c>
      <c r="D189" s="4">
        <v>58512</v>
      </c>
      <c r="E189">
        <v>1</v>
      </c>
      <c r="F189" s="16">
        <v>7.3863013698630136</v>
      </c>
      <c r="G189">
        <v>25</v>
      </c>
      <c r="H189" s="4">
        <v>895</v>
      </c>
      <c r="I189" s="4">
        <v>10</v>
      </c>
      <c r="J189" s="4">
        <v>101</v>
      </c>
      <c r="K189" s="4">
        <v>13</v>
      </c>
      <c r="L189" s="4">
        <v>0</v>
      </c>
      <c r="M189" s="4">
        <v>152</v>
      </c>
      <c r="N189">
        <v>5</v>
      </c>
      <c r="O189">
        <v>3</v>
      </c>
      <c r="P189">
        <v>4</v>
      </c>
      <c r="Q189">
        <v>8</v>
      </c>
      <c r="R189">
        <v>8</v>
      </c>
      <c r="S189">
        <v>0</v>
      </c>
      <c r="T189">
        <v>0</v>
      </c>
      <c r="U189">
        <v>0</v>
      </c>
      <c r="V189">
        <v>0</v>
      </c>
      <c r="W189">
        <v>0</v>
      </c>
      <c r="X189">
        <v>0</v>
      </c>
      <c r="Y189">
        <v>0</v>
      </c>
      <c r="Z189" t="s">
        <v>52</v>
      </c>
    </row>
    <row r="190" spans="1:26" x14ac:dyDescent="0.3">
      <c r="A190">
        <v>1631</v>
      </c>
      <c r="B190">
        <v>1965</v>
      </c>
      <c r="C190" s="14">
        <f>2021-Table13[[#This Row],[Year_Birth]]</f>
        <v>56</v>
      </c>
      <c r="D190" s="4">
        <v>65220</v>
      </c>
      <c r="E190">
        <v>0</v>
      </c>
      <c r="F190" s="16">
        <v>8.4301369863013704</v>
      </c>
      <c r="G190">
        <v>3</v>
      </c>
      <c r="H190" s="4">
        <v>890</v>
      </c>
      <c r="I190" s="4">
        <v>63</v>
      </c>
      <c r="J190" s="4">
        <v>292</v>
      </c>
      <c r="K190" s="4">
        <v>0</v>
      </c>
      <c r="L190" s="4">
        <v>25</v>
      </c>
      <c r="M190" s="4">
        <v>12</v>
      </c>
      <c r="N190">
        <v>4</v>
      </c>
      <c r="O190">
        <v>8</v>
      </c>
      <c r="P190">
        <v>4</v>
      </c>
      <c r="Q190">
        <v>7</v>
      </c>
      <c r="R190">
        <v>6</v>
      </c>
      <c r="S190">
        <v>0</v>
      </c>
      <c r="T190">
        <v>0</v>
      </c>
      <c r="U190">
        <v>0</v>
      </c>
      <c r="V190">
        <v>0</v>
      </c>
      <c r="W190">
        <v>0</v>
      </c>
      <c r="X190">
        <v>1</v>
      </c>
      <c r="Y190">
        <v>0</v>
      </c>
      <c r="Z190" t="s">
        <v>52</v>
      </c>
    </row>
    <row r="191" spans="1:26" x14ac:dyDescent="0.3">
      <c r="A191">
        <v>4597</v>
      </c>
      <c r="B191">
        <v>1970</v>
      </c>
      <c r="C191" s="14">
        <f>2021-Table13[[#This Row],[Year_Birth]]</f>
        <v>51</v>
      </c>
      <c r="D191" s="4">
        <v>82072</v>
      </c>
      <c r="E191">
        <v>0</v>
      </c>
      <c r="F191" s="16">
        <v>7.602739726027397</v>
      </c>
      <c r="G191">
        <v>67</v>
      </c>
      <c r="H191" s="4">
        <v>889</v>
      </c>
      <c r="I191" s="4">
        <v>55</v>
      </c>
      <c r="J191" s="4">
        <v>685</v>
      </c>
      <c r="K191" s="4">
        <v>168</v>
      </c>
      <c r="L191" s="4">
        <v>92</v>
      </c>
      <c r="M191" s="4">
        <v>129</v>
      </c>
      <c r="N191">
        <v>1</v>
      </c>
      <c r="O191">
        <v>3</v>
      </c>
      <c r="P191">
        <v>2</v>
      </c>
      <c r="Q191">
        <v>13</v>
      </c>
      <c r="R191">
        <v>1</v>
      </c>
      <c r="S191">
        <v>0</v>
      </c>
      <c r="T191">
        <v>0</v>
      </c>
      <c r="U191">
        <v>0</v>
      </c>
      <c r="V191">
        <v>0</v>
      </c>
      <c r="W191">
        <v>0</v>
      </c>
      <c r="X191">
        <v>0</v>
      </c>
      <c r="Y191">
        <v>0</v>
      </c>
      <c r="Z191" t="s">
        <v>47</v>
      </c>
    </row>
    <row r="192" spans="1:26" x14ac:dyDescent="0.3">
      <c r="A192">
        <v>7055</v>
      </c>
      <c r="B192">
        <v>1952</v>
      </c>
      <c r="C192" s="14">
        <f>2021-Table13[[#This Row],[Year_Birth]]</f>
        <v>69</v>
      </c>
      <c r="D192" s="4">
        <v>61010</v>
      </c>
      <c r="E192">
        <v>1</v>
      </c>
      <c r="F192" s="16">
        <v>8.331506849315069</v>
      </c>
      <c r="G192">
        <v>57</v>
      </c>
      <c r="H192" s="4">
        <v>888</v>
      </c>
      <c r="I192" s="4">
        <v>0</v>
      </c>
      <c r="J192" s="4">
        <v>57</v>
      </c>
      <c r="K192" s="4">
        <v>0</v>
      </c>
      <c r="L192" s="4">
        <v>0</v>
      </c>
      <c r="M192" s="4">
        <v>76</v>
      </c>
      <c r="N192">
        <v>2</v>
      </c>
      <c r="O192">
        <v>8</v>
      </c>
      <c r="P192">
        <v>5</v>
      </c>
      <c r="Q192">
        <v>11</v>
      </c>
      <c r="R192">
        <v>5</v>
      </c>
      <c r="S192">
        <v>0</v>
      </c>
      <c r="T192">
        <v>0</v>
      </c>
      <c r="U192">
        <v>0</v>
      </c>
      <c r="V192">
        <v>0</v>
      </c>
      <c r="W192">
        <v>0</v>
      </c>
      <c r="X192">
        <v>0</v>
      </c>
      <c r="Y192">
        <v>0</v>
      </c>
      <c r="Z192" t="s">
        <v>48</v>
      </c>
    </row>
    <row r="193" spans="1:26" x14ac:dyDescent="0.3">
      <c r="A193">
        <v>9606</v>
      </c>
      <c r="B193">
        <v>1965</v>
      </c>
      <c r="C193" s="14">
        <f>2021-Table13[[#This Row],[Year_Birth]]</f>
        <v>56</v>
      </c>
      <c r="D193" s="4">
        <v>69969</v>
      </c>
      <c r="E193">
        <v>0</v>
      </c>
      <c r="F193" s="16">
        <v>7.4493150684931511</v>
      </c>
      <c r="G193">
        <v>64</v>
      </c>
      <c r="H193" s="4">
        <v>882</v>
      </c>
      <c r="I193" s="4">
        <v>29</v>
      </c>
      <c r="J193" s="4">
        <v>514</v>
      </c>
      <c r="K193" s="4">
        <v>38</v>
      </c>
      <c r="L193" s="4">
        <v>29</v>
      </c>
      <c r="M193" s="4">
        <v>44</v>
      </c>
      <c r="N193">
        <v>1</v>
      </c>
      <c r="O193">
        <v>4</v>
      </c>
      <c r="P193">
        <v>2</v>
      </c>
      <c r="Q193">
        <v>6</v>
      </c>
      <c r="R193">
        <v>3</v>
      </c>
      <c r="S193">
        <v>1</v>
      </c>
      <c r="T193">
        <v>0</v>
      </c>
      <c r="U193">
        <v>0</v>
      </c>
      <c r="V193">
        <v>0</v>
      </c>
      <c r="W193">
        <v>1</v>
      </c>
      <c r="X193">
        <v>1</v>
      </c>
      <c r="Y193">
        <v>0</v>
      </c>
      <c r="Z193" t="s">
        <v>41</v>
      </c>
    </row>
    <row r="194" spans="1:26" x14ac:dyDescent="0.3">
      <c r="A194">
        <v>4322</v>
      </c>
      <c r="B194">
        <v>1958</v>
      </c>
      <c r="C194" s="14">
        <f>2021-Table13[[#This Row],[Year_Birth]]</f>
        <v>63</v>
      </c>
      <c r="D194" s="4">
        <v>77863</v>
      </c>
      <c r="E194">
        <v>0</v>
      </c>
      <c r="F194" s="16">
        <v>7.1972602739726028</v>
      </c>
      <c r="G194">
        <v>20</v>
      </c>
      <c r="H194" s="4">
        <v>881</v>
      </c>
      <c r="I194" s="4">
        <v>38</v>
      </c>
      <c r="J194" s="4">
        <v>319</v>
      </c>
      <c r="K194" s="4">
        <v>16</v>
      </c>
      <c r="L194" s="4">
        <v>25</v>
      </c>
      <c r="M194" s="4">
        <v>12</v>
      </c>
      <c r="N194">
        <v>1</v>
      </c>
      <c r="O194">
        <v>4</v>
      </c>
      <c r="P194">
        <v>5</v>
      </c>
      <c r="Q194">
        <v>10</v>
      </c>
      <c r="R194">
        <v>2</v>
      </c>
      <c r="S194">
        <v>0</v>
      </c>
      <c r="T194">
        <v>0</v>
      </c>
      <c r="U194">
        <v>0</v>
      </c>
      <c r="V194">
        <v>0</v>
      </c>
      <c r="W194">
        <v>0</v>
      </c>
      <c r="X194">
        <v>0</v>
      </c>
      <c r="Y194">
        <v>0</v>
      </c>
      <c r="Z194" t="s">
        <v>41</v>
      </c>
    </row>
    <row r="195" spans="1:26" x14ac:dyDescent="0.3">
      <c r="A195">
        <v>3334</v>
      </c>
      <c r="B195">
        <v>1951</v>
      </c>
      <c r="C195" s="14">
        <f>2021-Table13[[#This Row],[Year_Birth]]</f>
        <v>70</v>
      </c>
      <c r="D195" s="4">
        <v>94642</v>
      </c>
      <c r="E195">
        <v>0</v>
      </c>
      <c r="F195" s="16">
        <v>6.9863013698630141</v>
      </c>
      <c r="G195">
        <v>35</v>
      </c>
      <c r="H195" s="4">
        <v>879</v>
      </c>
      <c r="I195" s="4">
        <v>143</v>
      </c>
      <c r="J195" s="4">
        <v>797</v>
      </c>
      <c r="K195" s="4">
        <v>106</v>
      </c>
      <c r="L195" s="4">
        <v>143</v>
      </c>
      <c r="M195" s="4">
        <v>143</v>
      </c>
      <c r="N195">
        <v>0</v>
      </c>
      <c r="O195">
        <v>5</v>
      </c>
      <c r="P195">
        <v>7</v>
      </c>
      <c r="Q195">
        <v>9</v>
      </c>
      <c r="R195">
        <v>1</v>
      </c>
      <c r="S195">
        <v>1</v>
      </c>
      <c r="T195">
        <v>0</v>
      </c>
      <c r="U195">
        <v>0</v>
      </c>
      <c r="V195">
        <v>0</v>
      </c>
      <c r="W195">
        <v>1</v>
      </c>
      <c r="X195">
        <v>0</v>
      </c>
      <c r="Y195">
        <v>0</v>
      </c>
      <c r="Z195" t="s">
        <v>41</v>
      </c>
    </row>
    <row r="196" spans="1:26" x14ac:dyDescent="0.3">
      <c r="A196">
        <v>3139</v>
      </c>
      <c r="B196">
        <v>1982</v>
      </c>
      <c r="C196" s="14">
        <f>2021-Table13[[#This Row],[Year_Birth]]</f>
        <v>39</v>
      </c>
      <c r="D196" s="4">
        <v>74116</v>
      </c>
      <c r="E196">
        <v>0</v>
      </c>
      <c r="F196" s="16">
        <v>7.1068493150684935</v>
      </c>
      <c r="G196">
        <v>53</v>
      </c>
      <c r="H196" s="4">
        <v>871</v>
      </c>
      <c r="I196" s="4">
        <v>111</v>
      </c>
      <c r="J196" s="4">
        <v>704</v>
      </c>
      <c r="K196" s="4">
        <v>145</v>
      </c>
      <c r="L196" s="4">
        <v>55</v>
      </c>
      <c r="M196" s="4">
        <v>166</v>
      </c>
      <c r="N196">
        <v>1</v>
      </c>
      <c r="O196">
        <v>4</v>
      </c>
      <c r="P196">
        <v>4</v>
      </c>
      <c r="Q196">
        <v>10</v>
      </c>
      <c r="R196">
        <v>2</v>
      </c>
      <c r="S196">
        <v>0</v>
      </c>
      <c r="T196">
        <v>0</v>
      </c>
      <c r="U196">
        <v>0</v>
      </c>
      <c r="V196">
        <v>1</v>
      </c>
      <c r="W196">
        <v>0</v>
      </c>
      <c r="X196">
        <v>0</v>
      </c>
      <c r="Y196">
        <v>0</v>
      </c>
      <c r="Z196" t="s">
        <v>47</v>
      </c>
    </row>
    <row r="197" spans="1:26" x14ac:dyDescent="0.3">
      <c r="A197">
        <v>1993</v>
      </c>
      <c r="B197">
        <v>1949</v>
      </c>
      <c r="C197" s="14">
        <f>2021-Table13[[#This Row],[Year_Birth]]</f>
        <v>72</v>
      </c>
      <c r="D197" s="4">
        <v>58607</v>
      </c>
      <c r="E197">
        <v>1</v>
      </c>
      <c r="F197" s="16">
        <v>8.1260273972602732</v>
      </c>
      <c r="G197">
        <v>63</v>
      </c>
      <c r="H197" s="4">
        <v>867</v>
      </c>
      <c r="I197" s="4">
        <v>0</v>
      </c>
      <c r="J197" s="4">
        <v>86</v>
      </c>
      <c r="K197" s="4">
        <v>0</v>
      </c>
      <c r="L197" s="4">
        <v>0</v>
      </c>
      <c r="M197" s="4">
        <v>19</v>
      </c>
      <c r="N197">
        <v>3</v>
      </c>
      <c r="O197">
        <v>2</v>
      </c>
      <c r="P197">
        <v>3</v>
      </c>
      <c r="Q197">
        <v>9</v>
      </c>
      <c r="R197">
        <v>8</v>
      </c>
      <c r="S197">
        <v>0</v>
      </c>
      <c r="T197">
        <v>0</v>
      </c>
      <c r="U197">
        <v>0</v>
      </c>
      <c r="V197">
        <v>1</v>
      </c>
      <c r="W197">
        <v>0</v>
      </c>
      <c r="X197">
        <v>0</v>
      </c>
      <c r="Y197">
        <v>0</v>
      </c>
      <c r="Z197" t="s">
        <v>43</v>
      </c>
    </row>
    <row r="198" spans="1:26" x14ac:dyDescent="0.3">
      <c r="A198">
        <v>9799</v>
      </c>
      <c r="B198">
        <v>1968</v>
      </c>
      <c r="C198" s="14">
        <f>2021-Table13[[#This Row],[Year_Birth]]</f>
        <v>53</v>
      </c>
      <c r="D198" s="4">
        <v>83664</v>
      </c>
      <c r="E198">
        <v>2</v>
      </c>
      <c r="F198" s="16">
        <v>7.7534246575342465</v>
      </c>
      <c r="G198">
        <v>57</v>
      </c>
      <c r="H198" s="4">
        <v>866</v>
      </c>
      <c r="I198" s="4">
        <v>21</v>
      </c>
      <c r="J198" s="4">
        <v>151</v>
      </c>
      <c r="K198" s="4">
        <v>28</v>
      </c>
      <c r="L198" s="4">
        <v>21</v>
      </c>
      <c r="M198" s="4">
        <v>86</v>
      </c>
      <c r="N198">
        <v>3</v>
      </c>
      <c r="O198">
        <v>2</v>
      </c>
      <c r="P198">
        <v>2</v>
      </c>
      <c r="Q198">
        <v>12</v>
      </c>
      <c r="R198">
        <v>5</v>
      </c>
      <c r="S198">
        <v>0</v>
      </c>
      <c r="T198">
        <v>0</v>
      </c>
      <c r="U198">
        <v>0</v>
      </c>
      <c r="V198">
        <v>0</v>
      </c>
      <c r="W198">
        <v>0</v>
      </c>
      <c r="X198">
        <v>0</v>
      </c>
      <c r="Y198">
        <v>0</v>
      </c>
      <c r="Z198" t="s">
        <v>41</v>
      </c>
    </row>
    <row r="199" spans="1:26" x14ac:dyDescent="0.3">
      <c r="A199">
        <v>8867</v>
      </c>
      <c r="B199">
        <v>1988</v>
      </c>
      <c r="C199" s="14">
        <f>2021-Table13[[#This Row],[Year_Birth]]</f>
        <v>33</v>
      </c>
      <c r="D199" s="4">
        <v>67546</v>
      </c>
      <c r="E199">
        <v>0</v>
      </c>
      <c r="F199" s="16">
        <v>8.4383561643835616</v>
      </c>
      <c r="G199">
        <v>90</v>
      </c>
      <c r="H199" s="4">
        <v>864</v>
      </c>
      <c r="I199" s="4">
        <v>134</v>
      </c>
      <c r="J199" s="4">
        <v>768</v>
      </c>
      <c r="K199" s="4">
        <v>150</v>
      </c>
      <c r="L199" s="4">
        <v>38</v>
      </c>
      <c r="M199" s="4">
        <v>172</v>
      </c>
      <c r="N199">
        <v>1</v>
      </c>
      <c r="O199">
        <v>4</v>
      </c>
      <c r="P199">
        <v>10</v>
      </c>
      <c r="Q199">
        <v>5</v>
      </c>
      <c r="R199">
        <v>3</v>
      </c>
      <c r="S199">
        <v>0</v>
      </c>
      <c r="T199">
        <v>0</v>
      </c>
      <c r="U199">
        <v>0</v>
      </c>
      <c r="V199">
        <v>0</v>
      </c>
      <c r="W199">
        <v>0</v>
      </c>
      <c r="X199">
        <v>0</v>
      </c>
      <c r="Y199">
        <v>0</v>
      </c>
      <c r="Z199" t="s">
        <v>47</v>
      </c>
    </row>
    <row r="200" spans="1:26" x14ac:dyDescent="0.3">
      <c r="A200">
        <v>2747</v>
      </c>
      <c r="B200">
        <v>1988</v>
      </c>
      <c r="C200" s="14">
        <f>2021-Table13[[#This Row],[Year_Birth]]</f>
        <v>33</v>
      </c>
      <c r="D200" s="4">
        <v>67546</v>
      </c>
      <c r="E200">
        <v>0</v>
      </c>
      <c r="F200" s="16">
        <v>8.4383561643835616</v>
      </c>
      <c r="G200">
        <v>90</v>
      </c>
      <c r="H200" s="4">
        <v>864</v>
      </c>
      <c r="I200" s="4">
        <v>134</v>
      </c>
      <c r="J200" s="4">
        <v>768</v>
      </c>
      <c r="K200" s="4">
        <v>150</v>
      </c>
      <c r="L200" s="4">
        <v>38</v>
      </c>
      <c r="M200" s="4">
        <v>172</v>
      </c>
      <c r="N200">
        <v>1</v>
      </c>
      <c r="O200">
        <v>4</v>
      </c>
      <c r="P200">
        <v>10</v>
      </c>
      <c r="Q200">
        <v>5</v>
      </c>
      <c r="R200">
        <v>3</v>
      </c>
      <c r="S200">
        <v>0</v>
      </c>
      <c r="T200">
        <v>0</v>
      </c>
      <c r="U200">
        <v>0</v>
      </c>
      <c r="V200">
        <v>0</v>
      </c>
      <c r="W200">
        <v>0</v>
      </c>
      <c r="X200">
        <v>0</v>
      </c>
      <c r="Y200">
        <v>0</v>
      </c>
      <c r="Z200" t="s">
        <v>41</v>
      </c>
    </row>
    <row r="201" spans="1:26" x14ac:dyDescent="0.3">
      <c r="A201">
        <v>8278</v>
      </c>
      <c r="B201">
        <v>1990</v>
      </c>
      <c r="C201" s="14">
        <f>2021-Table13[[#This Row],[Year_Birth]]</f>
        <v>31</v>
      </c>
      <c r="D201" s="4">
        <v>74214</v>
      </c>
      <c r="E201">
        <v>0</v>
      </c>
      <c r="F201" s="16">
        <v>8.4520547945205475</v>
      </c>
      <c r="G201">
        <v>3</v>
      </c>
      <c r="H201" s="4">
        <v>863</v>
      </c>
      <c r="I201" s="4">
        <v>83</v>
      </c>
      <c r="J201" s="4">
        <v>547</v>
      </c>
      <c r="K201" s="4">
        <v>86</v>
      </c>
      <c r="L201" s="4">
        <v>99</v>
      </c>
      <c r="M201" s="4">
        <v>33</v>
      </c>
      <c r="N201">
        <v>1</v>
      </c>
      <c r="O201">
        <v>8</v>
      </c>
      <c r="P201">
        <v>2</v>
      </c>
      <c r="Q201">
        <v>5</v>
      </c>
      <c r="R201">
        <v>5</v>
      </c>
      <c r="S201">
        <v>0</v>
      </c>
      <c r="T201">
        <v>0</v>
      </c>
      <c r="U201">
        <v>0</v>
      </c>
      <c r="V201">
        <v>0</v>
      </c>
      <c r="W201">
        <v>0</v>
      </c>
      <c r="X201">
        <v>0</v>
      </c>
      <c r="Y201">
        <v>0</v>
      </c>
      <c r="Z201" t="s">
        <v>41</v>
      </c>
    </row>
    <row r="202" spans="1:26" x14ac:dyDescent="0.3">
      <c r="A202">
        <v>4686</v>
      </c>
      <c r="B202">
        <v>1962</v>
      </c>
      <c r="C202" s="14">
        <f>2021-Table13[[#This Row],[Year_Birth]]</f>
        <v>59</v>
      </c>
      <c r="D202" s="4">
        <v>82571</v>
      </c>
      <c r="E202">
        <v>0</v>
      </c>
      <c r="F202" s="16">
        <v>6.8520547945205479</v>
      </c>
      <c r="G202">
        <v>28</v>
      </c>
      <c r="H202" s="4">
        <v>861</v>
      </c>
      <c r="I202" s="4">
        <v>31</v>
      </c>
      <c r="J202" s="4">
        <v>558</v>
      </c>
      <c r="K202" s="4">
        <v>62</v>
      </c>
      <c r="L202" s="4">
        <v>95</v>
      </c>
      <c r="M202" s="4">
        <v>79</v>
      </c>
      <c r="N202">
        <v>0</v>
      </c>
      <c r="O202">
        <v>6</v>
      </c>
      <c r="P202">
        <v>5</v>
      </c>
      <c r="Q202">
        <v>13</v>
      </c>
      <c r="R202">
        <v>2</v>
      </c>
      <c r="S202">
        <v>0</v>
      </c>
      <c r="T202">
        <v>0</v>
      </c>
      <c r="U202">
        <v>0</v>
      </c>
      <c r="V202">
        <v>0</v>
      </c>
      <c r="W202">
        <v>1</v>
      </c>
      <c r="X202">
        <v>0</v>
      </c>
      <c r="Y202">
        <v>0</v>
      </c>
      <c r="Z202" t="s">
        <v>41</v>
      </c>
    </row>
    <row r="203" spans="1:26" x14ac:dyDescent="0.3">
      <c r="A203">
        <v>2437</v>
      </c>
      <c r="B203">
        <v>1989</v>
      </c>
      <c r="C203" s="14">
        <f>2021-Table13[[#This Row],[Year_Birth]]</f>
        <v>32</v>
      </c>
      <c r="E203">
        <v>0</v>
      </c>
      <c r="F203" s="16">
        <v>7.6821917808219178</v>
      </c>
      <c r="G203">
        <v>69</v>
      </c>
      <c r="H203" s="4">
        <v>861</v>
      </c>
      <c r="I203" s="4">
        <v>138</v>
      </c>
      <c r="J203" s="4">
        <v>461</v>
      </c>
      <c r="K203" s="4">
        <v>60</v>
      </c>
      <c r="L203" s="4">
        <v>30</v>
      </c>
      <c r="M203" s="4">
        <v>61</v>
      </c>
      <c r="N203">
        <v>1</v>
      </c>
      <c r="O203">
        <v>6</v>
      </c>
      <c r="P203">
        <v>5</v>
      </c>
      <c r="Q203">
        <v>12</v>
      </c>
      <c r="R203">
        <v>3</v>
      </c>
      <c r="S203">
        <v>1</v>
      </c>
      <c r="T203">
        <v>0</v>
      </c>
      <c r="U203">
        <v>0</v>
      </c>
      <c r="V203">
        <v>1</v>
      </c>
      <c r="W203">
        <v>0</v>
      </c>
      <c r="X203">
        <v>0</v>
      </c>
      <c r="Y203">
        <v>0</v>
      </c>
      <c r="Z203" t="s">
        <v>41</v>
      </c>
    </row>
    <row r="204" spans="1:26" x14ac:dyDescent="0.3">
      <c r="A204">
        <v>2150</v>
      </c>
      <c r="B204">
        <v>1958</v>
      </c>
      <c r="C204" s="14">
        <f>2021-Table13[[#This Row],[Year_Birth]]</f>
        <v>63</v>
      </c>
      <c r="D204" s="4">
        <v>80995</v>
      </c>
      <c r="E204">
        <v>1</v>
      </c>
      <c r="F204" s="16">
        <v>7.7452054794520544</v>
      </c>
      <c r="G204">
        <v>83</v>
      </c>
      <c r="H204" s="4">
        <v>860</v>
      </c>
      <c r="I204" s="4">
        <v>28</v>
      </c>
      <c r="J204" s="4">
        <v>409</v>
      </c>
      <c r="K204" s="4">
        <v>73</v>
      </c>
      <c r="L204" s="4">
        <v>56</v>
      </c>
      <c r="M204" s="4">
        <v>56</v>
      </c>
      <c r="N204">
        <v>1</v>
      </c>
      <c r="O204">
        <v>8</v>
      </c>
      <c r="P204">
        <v>9</v>
      </c>
      <c r="Q204">
        <v>4</v>
      </c>
      <c r="R204">
        <v>4</v>
      </c>
      <c r="S204">
        <v>0</v>
      </c>
      <c r="T204">
        <v>0</v>
      </c>
      <c r="U204">
        <v>0</v>
      </c>
      <c r="V204">
        <v>0</v>
      </c>
      <c r="W204">
        <v>0</v>
      </c>
      <c r="X204">
        <v>0</v>
      </c>
      <c r="Y204">
        <v>0</v>
      </c>
      <c r="Z204" t="s">
        <v>48</v>
      </c>
    </row>
    <row r="205" spans="1:26" x14ac:dyDescent="0.3">
      <c r="A205">
        <v>9560</v>
      </c>
      <c r="B205">
        <v>1965</v>
      </c>
      <c r="C205" s="14">
        <f>2021-Table13[[#This Row],[Year_Birth]]</f>
        <v>56</v>
      </c>
      <c r="D205" s="4">
        <v>83003</v>
      </c>
      <c r="E205">
        <v>0</v>
      </c>
      <c r="F205" s="16">
        <v>7.934246575342466</v>
      </c>
      <c r="G205">
        <v>18</v>
      </c>
      <c r="H205" s="4">
        <v>856</v>
      </c>
      <c r="I205" s="4">
        <v>61</v>
      </c>
      <c r="J205" s="4">
        <v>570</v>
      </c>
      <c r="K205" s="4">
        <v>40</v>
      </c>
      <c r="L205" s="4">
        <v>25</v>
      </c>
      <c r="M205" s="4">
        <v>122</v>
      </c>
      <c r="N205">
        <v>1</v>
      </c>
      <c r="O205">
        <v>7</v>
      </c>
      <c r="P205">
        <v>6</v>
      </c>
      <c r="Q205">
        <v>8</v>
      </c>
      <c r="R205">
        <v>3</v>
      </c>
      <c r="S205">
        <v>0</v>
      </c>
      <c r="T205">
        <v>0</v>
      </c>
      <c r="U205">
        <v>0</v>
      </c>
      <c r="V205">
        <v>0</v>
      </c>
      <c r="W205">
        <v>1</v>
      </c>
      <c r="X205">
        <v>1</v>
      </c>
      <c r="Y205">
        <v>0</v>
      </c>
      <c r="Z205" t="s">
        <v>41</v>
      </c>
    </row>
    <row r="206" spans="1:26" x14ac:dyDescent="0.3">
      <c r="A206">
        <v>1357</v>
      </c>
      <c r="B206">
        <v>1970</v>
      </c>
      <c r="C206" s="14">
        <f>2021-Table13[[#This Row],[Year_Birth]]</f>
        <v>51</v>
      </c>
      <c r="D206" s="4">
        <v>74854</v>
      </c>
      <c r="E206">
        <v>3</v>
      </c>
      <c r="F206" s="16">
        <v>7.8356164383561646</v>
      </c>
      <c r="G206">
        <v>90</v>
      </c>
      <c r="H206" s="4">
        <v>856</v>
      </c>
      <c r="I206" s="4">
        <v>59</v>
      </c>
      <c r="J206" s="4">
        <v>487</v>
      </c>
      <c r="K206" s="4">
        <v>58</v>
      </c>
      <c r="L206" s="4">
        <v>29</v>
      </c>
      <c r="M206" s="4">
        <v>73</v>
      </c>
      <c r="N206">
        <v>7</v>
      </c>
      <c r="O206">
        <v>2</v>
      </c>
      <c r="P206">
        <v>5</v>
      </c>
      <c r="Q206">
        <v>5</v>
      </c>
      <c r="R206">
        <v>5</v>
      </c>
      <c r="S206">
        <v>0</v>
      </c>
      <c r="T206">
        <v>0</v>
      </c>
      <c r="U206">
        <v>0</v>
      </c>
      <c r="V206">
        <v>0</v>
      </c>
      <c r="W206">
        <v>0</v>
      </c>
      <c r="X206">
        <v>0</v>
      </c>
      <c r="Y206">
        <v>0</v>
      </c>
      <c r="Z206" t="s">
        <v>52</v>
      </c>
    </row>
    <row r="207" spans="1:26" x14ac:dyDescent="0.3">
      <c r="A207">
        <v>3298</v>
      </c>
      <c r="B207">
        <v>1956</v>
      </c>
      <c r="C207" s="14">
        <f>2021-Table13[[#This Row],[Year_Birth]]</f>
        <v>65</v>
      </c>
      <c r="D207" s="4">
        <v>52973</v>
      </c>
      <c r="E207">
        <v>1</v>
      </c>
      <c r="F207" s="16">
        <v>8.24931506849315</v>
      </c>
      <c r="G207">
        <v>92</v>
      </c>
      <c r="H207" s="4">
        <v>856</v>
      </c>
      <c r="I207" s="4">
        <v>0</v>
      </c>
      <c r="J207" s="4">
        <v>76</v>
      </c>
      <c r="K207" s="4">
        <v>12</v>
      </c>
      <c r="L207" s="4">
        <v>9</v>
      </c>
      <c r="M207" s="4">
        <v>199</v>
      </c>
      <c r="N207">
        <v>7</v>
      </c>
      <c r="O207">
        <v>9</v>
      </c>
      <c r="P207">
        <v>6</v>
      </c>
      <c r="Q207">
        <v>9</v>
      </c>
      <c r="R207">
        <v>8</v>
      </c>
      <c r="S207">
        <v>0</v>
      </c>
      <c r="T207">
        <v>0</v>
      </c>
      <c r="U207">
        <v>0</v>
      </c>
      <c r="V207">
        <v>0</v>
      </c>
      <c r="W207">
        <v>0</v>
      </c>
      <c r="X207">
        <v>0</v>
      </c>
      <c r="Y207">
        <v>0</v>
      </c>
      <c r="Z207" t="s">
        <v>47</v>
      </c>
    </row>
    <row r="208" spans="1:26" x14ac:dyDescent="0.3">
      <c r="A208">
        <v>9817</v>
      </c>
      <c r="B208">
        <v>1970</v>
      </c>
      <c r="C208" s="14">
        <f>2021-Table13[[#This Row],[Year_Birth]]</f>
        <v>51</v>
      </c>
      <c r="D208" s="4">
        <v>44802</v>
      </c>
      <c r="E208">
        <v>0</v>
      </c>
      <c r="F208" s="16">
        <v>8.4657534246575334</v>
      </c>
      <c r="G208">
        <v>71</v>
      </c>
      <c r="H208" s="4">
        <v>853</v>
      </c>
      <c r="I208" s="4">
        <v>10</v>
      </c>
      <c r="J208" s="4">
        <v>143</v>
      </c>
      <c r="K208" s="4">
        <v>13</v>
      </c>
      <c r="L208" s="4">
        <v>10</v>
      </c>
      <c r="M208" s="4">
        <v>20</v>
      </c>
      <c r="N208">
        <v>2</v>
      </c>
      <c r="O208">
        <v>9</v>
      </c>
      <c r="P208">
        <v>4</v>
      </c>
      <c r="Q208">
        <v>12</v>
      </c>
      <c r="R208">
        <v>8</v>
      </c>
      <c r="S208">
        <v>0</v>
      </c>
      <c r="T208">
        <v>0</v>
      </c>
      <c r="U208">
        <v>0</v>
      </c>
      <c r="V208">
        <v>0</v>
      </c>
      <c r="W208">
        <v>0</v>
      </c>
      <c r="X208">
        <v>0</v>
      </c>
      <c r="Y208">
        <v>0</v>
      </c>
      <c r="Z208" t="s">
        <v>45</v>
      </c>
    </row>
    <row r="209" spans="1:26" x14ac:dyDescent="0.3">
      <c r="A209">
        <v>2930</v>
      </c>
      <c r="B209">
        <v>1978</v>
      </c>
      <c r="C209" s="14">
        <f>2021-Table13[[#This Row],[Year_Birth]]</f>
        <v>43</v>
      </c>
      <c r="D209" s="4">
        <v>68092</v>
      </c>
      <c r="E209">
        <v>0</v>
      </c>
      <c r="F209" s="16">
        <v>7.1452054794520548</v>
      </c>
      <c r="G209">
        <v>7</v>
      </c>
      <c r="H209" s="4">
        <v>852</v>
      </c>
      <c r="I209" s="4">
        <v>60</v>
      </c>
      <c r="J209" s="4">
        <v>207</v>
      </c>
      <c r="K209" s="4">
        <v>78</v>
      </c>
      <c r="L209" s="4">
        <v>36</v>
      </c>
      <c r="M209" s="4">
        <v>48</v>
      </c>
      <c r="N209">
        <v>2</v>
      </c>
      <c r="O209">
        <v>2</v>
      </c>
      <c r="P209">
        <v>6</v>
      </c>
      <c r="Q209">
        <v>10</v>
      </c>
      <c r="R209">
        <v>5</v>
      </c>
      <c r="S209">
        <v>0</v>
      </c>
      <c r="T209">
        <v>0</v>
      </c>
      <c r="U209">
        <v>0</v>
      </c>
      <c r="V209">
        <v>0</v>
      </c>
      <c r="W209">
        <v>0</v>
      </c>
      <c r="X209">
        <v>0</v>
      </c>
      <c r="Y209">
        <v>0</v>
      </c>
      <c r="Z209" t="s">
        <v>47</v>
      </c>
    </row>
    <row r="210" spans="1:26" x14ac:dyDescent="0.3">
      <c r="A210">
        <v>5628</v>
      </c>
      <c r="B210">
        <v>1982</v>
      </c>
      <c r="C210" s="14">
        <f>2021-Table13[[#This Row],[Year_Birth]]</f>
        <v>39</v>
      </c>
      <c r="D210" s="4">
        <v>61416</v>
      </c>
      <c r="E210">
        <v>0</v>
      </c>
      <c r="F210" s="16">
        <v>7.9972602739726026</v>
      </c>
      <c r="G210">
        <v>25</v>
      </c>
      <c r="H210" s="4">
        <v>848</v>
      </c>
      <c r="I210" s="4">
        <v>154</v>
      </c>
      <c r="J210" s="4">
        <v>323</v>
      </c>
      <c r="K210" s="4">
        <v>201</v>
      </c>
      <c r="L210" s="4">
        <v>61</v>
      </c>
      <c r="M210" s="4">
        <v>78</v>
      </c>
      <c r="N210">
        <v>1</v>
      </c>
      <c r="O210">
        <v>10</v>
      </c>
      <c r="P210">
        <v>3</v>
      </c>
      <c r="Q210">
        <v>10</v>
      </c>
      <c r="R210">
        <v>6</v>
      </c>
      <c r="S210">
        <v>0</v>
      </c>
      <c r="T210">
        <v>0</v>
      </c>
      <c r="U210">
        <v>1</v>
      </c>
      <c r="V210">
        <v>0</v>
      </c>
      <c r="W210">
        <v>0</v>
      </c>
      <c r="X210">
        <v>0</v>
      </c>
      <c r="Y210">
        <v>0</v>
      </c>
      <c r="Z210" t="s">
        <v>43</v>
      </c>
    </row>
    <row r="211" spans="1:26" x14ac:dyDescent="0.3">
      <c r="A211">
        <v>10314</v>
      </c>
      <c r="B211">
        <v>1948</v>
      </c>
      <c r="C211" s="14">
        <f>2021-Table13[[#This Row],[Year_Birth]]</f>
        <v>73</v>
      </c>
      <c r="D211" s="4">
        <v>83837</v>
      </c>
      <c r="E211">
        <v>0</v>
      </c>
      <c r="F211" s="16">
        <v>8.1452054794520556</v>
      </c>
      <c r="G211">
        <v>79</v>
      </c>
      <c r="H211" s="4">
        <v>847</v>
      </c>
      <c r="I211" s="4">
        <v>66</v>
      </c>
      <c r="J211" s="4">
        <v>119</v>
      </c>
      <c r="K211" s="4">
        <v>86</v>
      </c>
      <c r="L211" s="4">
        <v>89</v>
      </c>
      <c r="M211" s="4">
        <v>111</v>
      </c>
      <c r="N211">
        <v>1</v>
      </c>
      <c r="O211">
        <v>9</v>
      </c>
      <c r="P211">
        <v>10</v>
      </c>
      <c r="Q211">
        <v>5</v>
      </c>
      <c r="R211">
        <v>4</v>
      </c>
      <c r="S211">
        <v>1</v>
      </c>
      <c r="T211">
        <v>0</v>
      </c>
      <c r="U211">
        <v>0</v>
      </c>
      <c r="V211">
        <v>1</v>
      </c>
      <c r="W211">
        <v>0</v>
      </c>
      <c r="X211">
        <v>1</v>
      </c>
      <c r="Y211">
        <v>0</v>
      </c>
      <c r="Z211" t="s">
        <v>45</v>
      </c>
    </row>
    <row r="212" spans="1:26" x14ac:dyDescent="0.3">
      <c r="A212">
        <v>4406</v>
      </c>
      <c r="B212">
        <v>1970</v>
      </c>
      <c r="C212" s="14">
        <f>2021-Table13[[#This Row],[Year_Birth]]</f>
        <v>51</v>
      </c>
      <c r="D212" s="4">
        <v>67419</v>
      </c>
      <c r="E212">
        <v>1</v>
      </c>
      <c r="F212" s="16">
        <v>8.0602739726027401</v>
      </c>
      <c r="G212">
        <v>29</v>
      </c>
      <c r="H212" s="4">
        <v>846</v>
      </c>
      <c r="I212" s="4">
        <v>84</v>
      </c>
      <c r="J212" s="4">
        <v>352</v>
      </c>
      <c r="K212" s="4">
        <v>91</v>
      </c>
      <c r="L212" s="4">
        <v>56</v>
      </c>
      <c r="M212" s="4">
        <v>42</v>
      </c>
      <c r="N212">
        <v>4</v>
      </c>
      <c r="O212">
        <v>9</v>
      </c>
      <c r="P212">
        <v>4</v>
      </c>
      <c r="Q212">
        <v>8</v>
      </c>
      <c r="R212">
        <v>5</v>
      </c>
      <c r="S212">
        <v>0</v>
      </c>
      <c r="T212">
        <v>0</v>
      </c>
      <c r="U212">
        <v>0</v>
      </c>
      <c r="V212">
        <v>0</v>
      </c>
      <c r="W212">
        <v>0</v>
      </c>
      <c r="X212">
        <v>0</v>
      </c>
      <c r="Y212">
        <v>0</v>
      </c>
      <c r="Z212" t="s">
        <v>48</v>
      </c>
    </row>
    <row r="213" spans="1:26" x14ac:dyDescent="0.3">
      <c r="A213">
        <v>9493</v>
      </c>
      <c r="B213">
        <v>1980</v>
      </c>
      <c r="C213" s="14">
        <f>2021-Table13[[#This Row],[Year_Birth]]</f>
        <v>41</v>
      </c>
      <c r="D213" s="4">
        <v>76412</v>
      </c>
      <c r="E213">
        <v>0</v>
      </c>
      <c r="F213" s="16">
        <v>7.7616438356164386</v>
      </c>
      <c r="G213">
        <v>15</v>
      </c>
      <c r="H213" s="4">
        <v>840</v>
      </c>
      <c r="I213" s="4">
        <v>53</v>
      </c>
      <c r="J213" s="4">
        <v>804</v>
      </c>
      <c r="K213" s="4">
        <v>23</v>
      </c>
      <c r="L213" s="4">
        <v>71</v>
      </c>
      <c r="M213" s="4">
        <v>17</v>
      </c>
      <c r="N213">
        <v>1</v>
      </c>
      <c r="O213">
        <v>5</v>
      </c>
      <c r="P213">
        <v>4</v>
      </c>
      <c r="Q213">
        <v>8</v>
      </c>
      <c r="R213">
        <v>3</v>
      </c>
      <c r="S213">
        <v>1</v>
      </c>
      <c r="T213">
        <v>0</v>
      </c>
      <c r="U213">
        <v>0</v>
      </c>
      <c r="V213">
        <v>0</v>
      </c>
      <c r="W213">
        <v>1</v>
      </c>
      <c r="X213">
        <v>1</v>
      </c>
      <c r="Y213">
        <v>0</v>
      </c>
      <c r="Z213" t="s">
        <v>48</v>
      </c>
    </row>
    <row r="214" spans="1:26" x14ac:dyDescent="0.3">
      <c r="A214">
        <v>9242</v>
      </c>
      <c r="B214">
        <v>1990</v>
      </c>
      <c r="C214" s="14">
        <f>2021-Table13[[#This Row],[Year_Birth]]</f>
        <v>31</v>
      </c>
      <c r="D214" s="4">
        <v>64509</v>
      </c>
      <c r="E214">
        <v>0</v>
      </c>
      <c r="F214" s="16">
        <v>7.4767123287671229</v>
      </c>
      <c r="G214">
        <v>19</v>
      </c>
      <c r="H214" s="4">
        <v>836</v>
      </c>
      <c r="I214" s="4">
        <v>185</v>
      </c>
      <c r="J214" s="4">
        <v>575</v>
      </c>
      <c r="K214" s="4">
        <v>24</v>
      </c>
      <c r="L214" s="4">
        <v>25</v>
      </c>
      <c r="M214" s="4">
        <v>77</v>
      </c>
      <c r="N214">
        <v>1</v>
      </c>
      <c r="O214">
        <v>6</v>
      </c>
      <c r="P214">
        <v>3</v>
      </c>
      <c r="Q214">
        <v>9</v>
      </c>
      <c r="R214">
        <v>4</v>
      </c>
      <c r="S214">
        <v>0</v>
      </c>
      <c r="T214">
        <v>0</v>
      </c>
      <c r="U214">
        <v>1</v>
      </c>
      <c r="V214">
        <v>0</v>
      </c>
      <c r="W214">
        <v>0</v>
      </c>
      <c r="X214">
        <v>1</v>
      </c>
      <c r="Y214">
        <v>0</v>
      </c>
      <c r="Z214" t="s">
        <v>47</v>
      </c>
    </row>
    <row r="215" spans="1:26" x14ac:dyDescent="0.3">
      <c r="A215">
        <v>6343</v>
      </c>
      <c r="B215">
        <v>1959</v>
      </c>
      <c r="C215" s="14">
        <f>2021-Table13[[#This Row],[Year_Birth]]</f>
        <v>62</v>
      </c>
      <c r="D215" s="4">
        <v>79823</v>
      </c>
      <c r="E215">
        <v>1</v>
      </c>
      <c r="F215" s="16">
        <v>6.8575342465753426</v>
      </c>
      <c r="G215">
        <v>6</v>
      </c>
      <c r="H215" s="4">
        <v>835</v>
      </c>
      <c r="I215" s="4">
        <v>73</v>
      </c>
      <c r="J215" s="4">
        <v>380</v>
      </c>
      <c r="K215" s="4">
        <v>114</v>
      </c>
      <c r="L215" s="4">
        <v>73</v>
      </c>
      <c r="M215" s="4">
        <v>43</v>
      </c>
      <c r="N215">
        <v>1</v>
      </c>
      <c r="O215">
        <v>6</v>
      </c>
      <c r="P215">
        <v>9</v>
      </c>
      <c r="Q215">
        <v>7</v>
      </c>
      <c r="R215">
        <v>2</v>
      </c>
      <c r="S215">
        <v>0</v>
      </c>
      <c r="T215">
        <v>0</v>
      </c>
      <c r="U215">
        <v>0</v>
      </c>
      <c r="V215">
        <v>1</v>
      </c>
      <c r="W215">
        <v>0</v>
      </c>
      <c r="X215">
        <v>0</v>
      </c>
      <c r="Y215">
        <v>0</v>
      </c>
      <c r="Z215" t="s">
        <v>53</v>
      </c>
    </row>
    <row r="216" spans="1:26" x14ac:dyDescent="0.3">
      <c r="A216">
        <v>5955</v>
      </c>
      <c r="B216">
        <v>1962</v>
      </c>
      <c r="C216" s="14">
        <f>2021-Table13[[#This Row],[Year_Birth]]</f>
        <v>59</v>
      </c>
      <c r="D216" s="4">
        <v>72025</v>
      </c>
      <c r="E216">
        <v>0</v>
      </c>
      <c r="F216" s="16">
        <v>8.2246575342465746</v>
      </c>
      <c r="G216">
        <v>27</v>
      </c>
      <c r="H216" s="4">
        <v>833</v>
      </c>
      <c r="I216" s="4">
        <v>33</v>
      </c>
      <c r="J216" s="4">
        <v>549</v>
      </c>
      <c r="K216" s="4">
        <v>151</v>
      </c>
      <c r="L216" s="4">
        <v>133</v>
      </c>
      <c r="M216" s="4">
        <v>233</v>
      </c>
      <c r="N216">
        <v>1</v>
      </c>
      <c r="O216">
        <v>4</v>
      </c>
      <c r="P216">
        <v>3</v>
      </c>
      <c r="Q216">
        <v>8</v>
      </c>
      <c r="R216">
        <v>3</v>
      </c>
      <c r="S216">
        <v>0</v>
      </c>
      <c r="T216">
        <v>0</v>
      </c>
      <c r="U216">
        <v>0</v>
      </c>
      <c r="V216">
        <v>0</v>
      </c>
      <c r="W216">
        <v>0</v>
      </c>
      <c r="X216">
        <v>0</v>
      </c>
      <c r="Y216">
        <v>0</v>
      </c>
      <c r="Z216" t="s">
        <v>41</v>
      </c>
    </row>
    <row r="217" spans="1:26" x14ac:dyDescent="0.3">
      <c r="A217">
        <v>7118</v>
      </c>
      <c r="B217">
        <v>1957</v>
      </c>
      <c r="C217" s="14">
        <f>2021-Table13[[#This Row],[Year_Birth]]</f>
        <v>64</v>
      </c>
      <c r="D217" s="4">
        <v>73803</v>
      </c>
      <c r="E217">
        <v>1</v>
      </c>
      <c r="F217" s="16">
        <v>8.5205479452054789</v>
      </c>
      <c r="G217">
        <v>61</v>
      </c>
      <c r="H217" s="4">
        <v>833</v>
      </c>
      <c r="I217" s="4">
        <v>80</v>
      </c>
      <c r="J217" s="4">
        <v>363</v>
      </c>
      <c r="K217" s="4">
        <v>52</v>
      </c>
      <c r="L217" s="4">
        <v>26</v>
      </c>
      <c r="M217" s="4">
        <v>174</v>
      </c>
      <c r="N217">
        <v>2</v>
      </c>
      <c r="O217">
        <v>9</v>
      </c>
      <c r="P217">
        <v>5</v>
      </c>
      <c r="Q217">
        <v>6</v>
      </c>
      <c r="R217">
        <v>6</v>
      </c>
      <c r="S217">
        <v>0</v>
      </c>
      <c r="T217">
        <v>0</v>
      </c>
      <c r="U217">
        <v>1</v>
      </c>
      <c r="V217">
        <v>0</v>
      </c>
      <c r="W217">
        <v>0</v>
      </c>
      <c r="X217">
        <v>1</v>
      </c>
      <c r="Y217">
        <v>0</v>
      </c>
      <c r="Z217" t="s">
        <v>48</v>
      </c>
    </row>
    <row r="218" spans="1:26" x14ac:dyDescent="0.3">
      <c r="A218">
        <v>3104</v>
      </c>
      <c r="B218">
        <v>1961</v>
      </c>
      <c r="C218" s="14">
        <f>2021-Table13[[#This Row],[Year_Birth]]</f>
        <v>60</v>
      </c>
      <c r="D218" s="4">
        <v>82332</v>
      </c>
      <c r="E218">
        <v>0</v>
      </c>
      <c r="F218" s="16">
        <v>8.3917808219178074</v>
      </c>
      <c r="G218">
        <v>89</v>
      </c>
      <c r="H218" s="4">
        <v>830</v>
      </c>
      <c r="I218" s="4">
        <v>59</v>
      </c>
      <c r="J218" s="4">
        <v>968</v>
      </c>
      <c r="K218" s="4">
        <v>51</v>
      </c>
      <c r="L218" s="4">
        <v>79</v>
      </c>
      <c r="M218" s="4">
        <v>19</v>
      </c>
      <c r="N218">
        <v>1</v>
      </c>
      <c r="O218">
        <v>5</v>
      </c>
      <c r="P218">
        <v>3</v>
      </c>
      <c r="Q218">
        <v>12</v>
      </c>
      <c r="R218">
        <v>2</v>
      </c>
      <c r="S218">
        <v>0</v>
      </c>
      <c r="T218">
        <v>0</v>
      </c>
      <c r="U218">
        <v>0</v>
      </c>
      <c r="V218">
        <v>0</v>
      </c>
      <c r="W218">
        <v>1</v>
      </c>
      <c r="X218">
        <v>1</v>
      </c>
      <c r="Y218">
        <v>0</v>
      </c>
      <c r="Z218" t="s">
        <v>52</v>
      </c>
    </row>
    <row r="219" spans="1:26" x14ac:dyDescent="0.3">
      <c r="A219">
        <v>9209</v>
      </c>
      <c r="B219">
        <v>1971</v>
      </c>
      <c r="C219" s="14">
        <f>2021-Table13[[#This Row],[Year_Birth]]</f>
        <v>50</v>
      </c>
      <c r="D219" s="4">
        <v>80573</v>
      </c>
      <c r="E219">
        <v>0</v>
      </c>
      <c r="F219" s="16">
        <v>8.3178082191780813</v>
      </c>
      <c r="G219">
        <v>85</v>
      </c>
      <c r="H219" s="4">
        <v>829</v>
      </c>
      <c r="I219" s="4">
        <v>138</v>
      </c>
      <c r="J219" s="4">
        <v>430</v>
      </c>
      <c r="K219" s="4">
        <v>60</v>
      </c>
      <c r="L219" s="4">
        <v>92</v>
      </c>
      <c r="M219" s="4">
        <v>15</v>
      </c>
      <c r="N219">
        <v>1</v>
      </c>
      <c r="O219">
        <v>4</v>
      </c>
      <c r="P219">
        <v>6</v>
      </c>
      <c r="Q219">
        <v>13</v>
      </c>
      <c r="R219">
        <v>2</v>
      </c>
      <c r="S219">
        <v>0</v>
      </c>
      <c r="T219">
        <v>0</v>
      </c>
      <c r="U219">
        <v>0</v>
      </c>
      <c r="V219">
        <v>0</v>
      </c>
      <c r="W219">
        <v>0</v>
      </c>
      <c r="X219">
        <v>0</v>
      </c>
      <c r="Y219">
        <v>0</v>
      </c>
      <c r="Z219" t="s">
        <v>47</v>
      </c>
    </row>
    <row r="220" spans="1:26" x14ac:dyDescent="0.3">
      <c r="A220">
        <v>6417</v>
      </c>
      <c r="B220">
        <v>1971</v>
      </c>
      <c r="C220" s="14">
        <f>2021-Table13[[#This Row],[Year_Birth]]</f>
        <v>50</v>
      </c>
      <c r="D220" s="4">
        <v>80573</v>
      </c>
      <c r="E220">
        <v>0</v>
      </c>
      <c r="F220" s="16">
        <v>8.3178082191780813</v>
      </c>
      <c r="G220">
        <v>85</v>
      </c>
      <c r="H220" s="4">
        <v>829</v>
      </c>
      <c r="I220" s="4">
        <v>138</v>
      </c>
      <c r="J220" s="4">
        <v>430</v>
      </c>
      <c r="K220" s="4">
        <v>60</v>
      </c>
      <c r="L220" s="4">
        <v>92</v>
      </c>
      <c r="M220" s="4">
        <v>15</v>
      </c>
      <c r="N220">
        <v>1</v>
      </c>
      <c r="O220">
        <v>4</v>
      </c>
      <c r="P220">
        <v>6</v>
      </c>
      <c r="Q220">
        <v>13</v>
      </c>
      <c r="R220">
        <v>2</v>
      </c>
      <c r="S220">
        <v>0</v>
      </c>
      <c r="T220">
        <v>0</v>
      </c>
      <c r="U220">
        <v>0</v>
      </c>
      <c r="V220">
        <v>0</v>
      </c>
      <c r="W220">
        <v>0</v>
      </c>
      <c r="X220">
        <v>0</v>
      </c>
      <c r="Y220">
        <v>0</v>
      </c>
      <c r="Z220" t="s">
        <v>41</v>
      </c>
    </row>
    <row r="221" spans="1:26" x14ac:dyDescent="0.3">
      <c r="A221">
        <v>6566</v>
      </c>
      <c r="B221">
        <v>1954</v>
      </c>
      <c r="C221" s="14">
        <f>2021-Table13[[#This Row],[Year_Birth]]</f>
        <v>67</v>
      </c>
      <c r="D221" s="4">
        <v>72550</v>
      </c>
      <c r="E221">
        <v>2</v>
      </c>
      <c r="F221" s="16">
        <v>8.24931506849315</v>
      </c>
      <c r="G221">
        <v>39</v>
      </c>
      <c r="H221" s="4">
        <v>826</v>
      </c>
      <c r="I221" s="4">
        <v>50</v>
      </c>
      <c r="J221" s="4">
        <v>317</v>
      </c>
      <c r="K221" s="4">
        <v>50</v>
      </c>
      <c r="L221" s="4">
        <v>38</v>
      </c>
      <c r="M221" s="4">
        <v>38</v>
      </c>
      <c r="N221">
        <v>9</v>
      </c>
      <c r="O221">
        <v>5</v>
      </c>
      <c r="P221">
        <v>2</v>
      </c>
      <c r="Q221">
        <v>12</v>
      </c>
      <c r="R221">
        <v>8</v>
      </c>
      <c r="S221">
        <v>0</v>
      </c>
      <c r="T221">
        <v>0</v>
      </c>
      <c r="U221">
        <v>0</v>
      </c>
      <c r="V221">
        <v>0</v>
      </c>
      <c r="W221">
        <v>0</v>
      </c>
      <c r="X221">
        <v>0</v>
      </c>
      <c r="Y221">
        <v>0</v>
      </c>
      <c r="Z221" t="s">
        <v>53</v>
      </c>
    </row>
    <row r="222" spans="1:26" x14ac:dyDescent="0.3">
      <c r="A222">
        <v>9224</v>
      </c>
      <c r="B222">
        <v>1972</v>
      </c>
      <c r="C222" s="14">
        <f>2021-Table13[[#This Row],[Year_Birth]]</f>
        <v>49</v>
      </c>
      <c r="D222" s="4">
        <v>55260</v>
      </c>
      <c r="E222">
        <v>1</v>
      </c>
      <c r="F222" s="16">
        <v>8.1561643835616433</v>
      </c>
      <c r="G222">
        <v>81</v>
      </c>
      <c r="H222" s="4">
        <v>825</v>
      </c>
      <c r="I222" s="4">
        <v>8</v>
      </c>
      <c r="J222" s="4">
        <v>53</v>
      </c>
      <c r="K222" s="4">
        <v>11</v>
      </c>
      <c r="L222" s="4">
        <v>0</v>
      </c>
      <c r="M222" s="4">
        <v>242</v>
      </c>
      <c r="N222">
        <v>2</v>
      </c>
      <c r="O222">
        <v>8</v>
      </c>
      <c r="P222">
        <v>10</v>
      </c>
      <c r="Q222">
        <v>5</v>
      </c>
      <c r="R222">
        <v>6</v>
      </c>
      <c r="S222">
        <v>0</v>
      </c>
      <c r="T222">
        <v>0</v>
      </c>
      <c r="U222">
        <v>0</v>
      </c>
      <c r="V222">
        <v>0</v>
      </c>
      <c r="W222">
        <v>0</v>
      </c>
      <c r="X222">
        <v>0</v>
      </c>
      <c r="Y222">
        <v>0</v>
      </c>
      <c r="Z222" t="s">
        <v>47</v>
      </c>
    </row>
    <row r="223" spans="1:26" x14ac:dyDescent="0.3">
      <c r="A223">
        <v>454</v>
      </c>
      <c r="B223">
        <v>1980</v>
      </c>
      <c r="C223" s="14">
        <f>2021-Table13[[#This Row],[Year_Birth]]</f>
        <v>41</v>
      </c>
      <c r="D223" s="4">
        <v>69508</v>
      </c>
      <c r="E223">
        <v>1</v>
      </c>
      <c r="F223" s="16">
        <v>8.2328767123287676</v>
      </c>
      <c r="G223">
        <v>48</v>
      </c>
      <c r="H223" s="4">
        <v>824</v>
      </c>
      <c r="I223" s="4">
        <v>32</v>
      </c>
      <c r="J223" s="4">
        <v>162</v>
      </c>
      <c r="K223" s="4">
        <v>42</v>
      </c>
      <c r="L223" s="4">
        <v>32</v>
      </c>
      <c r="M223" s="4">
        <v>43</v>
      </c>
      <c r="N223">
        <v>2</v>
      </c>
      <c r="O223">
        <v>11</v>
      </c>
      <c r="P223">
        <v>4</v>
      </c>
      <c r="Q223">
        <v>11</v>
      </c>
      <c r="R223">
        <v>6</v>
      </c>
      <c r="S223">
        <v>0</v>
      </c>
      <c r="T223">
        <v>0</v>
      </c>
      <c r="U223">
        <v>0</v>
      </c>
      <c r="V223">
        <v>0</v>
      </c>
      <c r="W223">
        <v>0</v>
      </c>
      <c r="X223">
        <v>0</v>
      </c>
      <c r="Y223">
        <v>0</v>
      </c>
      <c r="Z223" t="s">
        <v>47</v>
      </c>
    </row>
    <row r="224" spans="1:26" x14ac:dyDescent="0.3">
      <c r="A224">
        <v>2407</v>
      </c>
      <c r="B224">
        <v>1982</v>
      </c>
      <c r="C224" s="14">
        <f>2021-Table13[[#This Row],[Year_Birth]]</f>
        <v>39</v>
      </c>
      <c r="D224" s="4">
        <v>69109</v>
      </c>
      <c r="E224">
        <v>0</v>
      </c>
      <c r="F224" s="16">
        <v>8.2465753424657535</v>
      </c>
      <c r="G224">
        <v>10</v>
      </c>
      <c r="H224" s="4">
        <v>823</v>
      </c>
      <c r="I224" s="4">
        <v>25</v>
      </c>
      <c r="J224" s="4">
        <v>459</v>
      </c>
      <c r="K224" s="4">
        <v>124</v>
      </c>
      <c r="L224" s="4">
        <v>29</v>
      </c>
      <c r="M224" s="4">
        <v>95</v>
      </c>
      <c r="N224">
        <v>1</v>
      </c>
      <c r="O224">
        <v>6</v>
      </c>
      <c r="P224">
        <v>6</v>
      </c>
      <c r="Q224">
        <v>7</v>
      </c>
      <c r="R224">
        <v>4</v>
      </c>
      <c r="S224">
        <v>0</v>
      </c>
      <c r="T224">
        <v>0</v>
      </c>
      <c r="U224">
        <v>0</v>
      </c>
      <c r="V224">
        <v>0</v>
      </c>
      <c r="W224">
        <v>1</v>
      </c>
      <c r="X224">
        <v>1</v>
      </c>
      <c r="Y224">
        <v>0</v>
      </c>
      <c r="Z224" t="s">
        <v>43</v>
      </c>
    </row>
    <row r="225" spans="1:26" x14ac:dyDescent="0.3">
      <c r="A225">
        <v>9064</v>
      </c>
      <c r="B225">
        <v>1982</v>
      </c>
      <c r="C225" s="14">
        <f>2021-Table13[[#This Row],[Year_Birth]]</f>
        <v>39</v>
      </c>
      <c r="D225" s="4">
        <v>69109</v>
      </c>
      <c r="E225">
        <v>0</v>
      </c>
      <c r="F225" s="16">
        <v>8.2465753424657535</v>
      </c>
      <c r="G225">
        <v>10</v>
      </c>
      <c r="H225" s="4">
        <v>823</v>
      </c>
      <c r="I225" s="4">
        <v>25</v>
      </c>
      <c r="J225" s="4">
        <v>459</v>
      </c>
      <c r="K225" s="4">
        <v>124</v>
      </c>
      <c r="L225" s="4">
        <v>29</v>
      </c>
      <c r="M225" s="4">
        <v>95</v>
      </c>
      <c r="N225">
        <v>1</v>
      </c>
      <c r="O225">
        <v>6</v>
      </c>
      <c r="P225">
        <v>6</v>
      </c>
      <c r="Q225">
        <v>7</v>
      </c>
      <c r="R225">
        <v>4</v>
      </c>
      <c r="S225">
        <v>0</v>
      </c>
      <c r="T225">
        <v>0</v>
      </c>
      <c r="U225">
        <v>0</v>
      </c>
      <c r="V225">
        <v>0</v>
      </c>
      <c r="W225">
        <v>1</v>
      </c>
      <c r="X225">
        <v>1</v>
      </c>
      <c r="Y225">
        <v>0</v>
      </c>
      <c r="Z225" t="s">
        <v>41</v>
      </c>
    </row>
    <row r="226" spans="1:26" x14ac:dyDescent="0.3">
      <c r="A226">
        <v>4216</v>
      </c>
      <c r="B226">
        <v>1981</v>
      </c>
      <c r="C226" s="14">
        <f>2021-Table13[[#This Row],[Year_Birth]]</f>
        <v>40</v>
      </c>
      <c r="D226" s="4">
        <v>91065</v>
      </c>
      <c r="E226">
        <v>0</v>
      </c>
      <c r="F226" s="16">
        <v>7.9589041095890414</v>
      </c>
      <c r="G226">
        <v>33</v>
      </c>
      <c r="H226" s="4">
        <v>822</v>
      </c>
      <c r="I226" s="4">
        <v>114</v>
      </c>
      <c r="J226" s="4">
        <v>108</v>
      </c>
      <c r="K226" s="4">
        <v>179</v>
      </c>
      <c r="L226" s="4">
        <v>137</v>
      </c>
      <c r="M226" s="4">
        <v>114</v>
      </c>
      <c r="N226">
        <v>1</v>
      </c>
      <c r="O226">
        <v>7</v>
      </c>
      <c r="P226">
        <v>9</v>
      </c>
      <c r="Q226">
        <v>9</v>
      </c>
      <c r="R226">
        <v>3</v>
      </c>
      <c r="S226">
        <v>1</v>
      </c>
      <c r="T226">
        <v>0</v>
      </c>
      <c r="U226">
        <v>0</v>
      </c>
      <c r="V226">
        <v>0</v>
      </c>
      <c r="W226">
        <v>1</v>
      </c>
      <c r="X226">
        <v>1</v>
      </c>
      <c r="Y226">
        <v>0</v>
      </c>
      <c r="Z226" t="s">
        <v>41</v>
      </c>
    </row>
    <row r="227" spans="1:26" x14ac:dyDescent="0.3">
      <c r="A227">
        <v>7861</v>
      </c>
      <c r="B227">
        <v>1952</v>
      </c>
      <c r="C227" s="14">
        <f>2021-Table13[[#This Row],[Year_Birth]]</f>
        <v>69</v>
      </c>
      <c r="D227" s="4">
        <v>77027</v>
      </c>
      <c r="E227">
        <v>1</v>
      </c>
      <c r="F227" s="16">
        <v>7.0054794520547947</v>
      </c>
      <c r="G227">
        <v>23</v>
      </c>
      <c r="H227" s="4">
        <v>820</v>
      </c>
      <c r="I227" s="4">
        <v>57</v>
      </c>
      <c r="J227" s="4">
        <v>242</v>
      </c>
      <c r="K227" s="4">
        <v>45</v>
      </c>
      <c r="L227" s="4">
        <v>0</v>
      </c>
      <c r="M227" s="4">
        <v>11</v>
      </c>
      <c r="N227">
        <v>2</v>
      </c>
      <c r="O227">
        <v>8</v>
      </c>
      <c r="P227">
        <v>3</v>
      </c>
      <c r="Q227">
        <v>6</v>
      </c>
      <c r="R227">
        <v>4</v>
      </c>
      <c r="S227">
        <v>0</v>
      </c>
      <c r="T227">
        <v>0</v>
      </c>
      <c r="U227">
        <v>0</v>
      </c>
      <c r="V227">
        <v>0</v>
      </c>
      <c r="W227">
        <v>0</v>
      </c>
      <c r="X227">
        <v>0</v>
      </c>
      <c r="Y227">
        <v>0</v>
      </c>
      <c r="Z227" t="s">
        <v>41</v>
      </c>
    </row>
    <row r="228" spans="1:26" x14ac:dyDescent="0.3">
      <c r="A228">
        <v>7922</v>
      </c>
      <c r="B228">
        <v>1951</v>
      </c>
      <c r="C228" s="14">
        <f>2021-Table13[[#This Row],[Year_Birth]]</f>
        <v>70</v>
      </c>
      <c r="D228" s="4">
        <v>64950</v>
      </c>
      <c r="E228">
        <v>1</v>
      </c>
      <c r="F228" s="16">
        <v>8.4904109589041088</v>
      </c>
      <c r="G228">
        <v>29</v>
      </c>
      <c r="H228" s="4">
        <v>819</v>
      </c>
      <c r="I228" s="4">
        <v>0</v>
      </c>
      <c r="J228" s="4">
        <v>72</v>
      </c>
      <c r="K228" s="4">
        <v>12</v>
      </c>
      <c r="L228" s="4">
        <v>0</v>
      </c>
      <c r="M228" s="4">
        <v>63</v>
      </c>
      <c r="N228">
        <v>2</v>
      </c>
      <c r="O228">
        <v>11</v>
      </c>
      <c r="P228">
        <v>2</v>
      </c>
      <c r="Q228">
        <v>10</v>
      </c>
      <c r="R228">
        <v>7</v>
      </c>
      <c r="S228">
        <v>0</v>
      </c>
      <c r="T228">
        <v>0</v>
      </c>
      <c r="U228">
        <v>0</v>
      </c>
      <c r="V228">
        <v>1</v>
      </c>
      <c r="W228">
        <v>0</v>
      </c>
      <c r="X228">
        <v>0</v>
      </c>
      <c r="Y228">
        <v>0</v>
      </c>
      <c r="Z228" t="s">
        <v>47</v>
      </c>
    </row>
    <row r="229" spans="1:26" x14ac:dyDescent="0.3">
      <c r="A229">
        <v>3698</v>
      </c>
      <c r="B229">
        <v>1983</v>
      </c>
      <c r="C229" s="14">
        <f>2021-Table13[[#This Row],[Year_Birth]]</f>
        <v>38</v>
      </c>
      <c r="D229" s="4">
        <v>78687</v>
      </c>
      <c r="E229">
        <v>0</v>
      </c>
      <c r="F229" s="16">
        <v>8.4986301369863018</v>
      </c>
      <c r="G229">
        <v>13</v>
      </c>
      <c r="H229" s="4">
        <v>817</v>
      </c>
      <c r="I229" s="4">
        <v>185</v>
      </c>
      <c r="J229" s="4">
        <v>687</v>
      </c>
      <c r="K229" s="4">
        <v>145</v>
      </c>
      <c r="L229" s="4">
        <v>55</v>
      </c>
      <c r="M229" s="4">
        <v>241</v>
      </c>
      <c r="N229">
        <v>1</v>
      </c>
      <c r="O229">
        <v>4</v>
      </c>
      <c r="P229">
        <v>6</v>
      </c>
      <c r="Q229">
        <v>8</v>
      </c>
      <c r="R229">
        <v>2</v>
      </c>
      <c r="S229">
        <v>0</v>
      </c>
      <c r="T229">
        <v>0</v>
      </c>
      <c r="U229">
        <v>0</v>
      </c>
      <c r="V229">
        <v>0</v>
      </c>
      <c r="W229">
        <v>1</v>
      </c>
      <c r="X229">
        <v>1</v>
      </c>
      <c r="Y229">
        <v>0</v>
      </c>
      <c r="Z229" t="s">
        <v>41</v>
      </c>
    </row>
    <row r="230" spans="1:26" x14ac:dyDescent="0.3">
      <c r="A230">
        <v>7627</v>
      </c>
      <c r="B230">
        <v>1975</v>
      </c>
      <c r="C230" s="14">
        <f>2021-Table13[[#This Row],[Year_Birth]]</f>
        <v>46</v>
      </c>
      <c r="D230" s="4">
        <v>92163</v>
      </c>
      <c r="E230">
        <v>0</v>
      </c>
      <c r="F230" s="16">
        <v>8.1561643835616433</v>
      </c>
      <c r="G230">
        <v>25</v>
      </c>
      <c r="H230" s="4">
        <v>817</v>
      </c>
      <c r="I230" s="4">
        <v>183</v>
      </c>
      <c r="J230" s="4">
        <v>797</v>
      </c>
      <c r="K230" s="4">
        <v>106</v>
      </c>
      <c r="L230" s="4">
        <v>163</v>
      </c>
      <c r="M230" s="4">
        <v>20</v>
      </c>
      <c r="N230">
        <v>0</v>
      </c>
      <c r="O230">
        <v>5</v>
      </c>
      <c r="P230">
        <v>11</v>
      </c>
      <c r="Q230">
        <v>5</v>
      </c>
      <c r="R230">
        <v>2</v>
      </c>
      <c r="S230">
        <v>1</v>
      </c>
      <c r="T230">
        <v>0</v>
      </c>
      <c r="U230">
        <v>0</v>
      </c>
      <c r="V230">
        <v>0</v>
      </c>
      <c r="W230">
        <v>1</v>
      </c>
      <c r="X230">
        <v>1</v>
      </c>
      <c r="Y230">
        <v>0</v>
      </c>
      <c r="Z230" t="s">
        <v>41</v>
      </c>
    </row>
    <row r="231" spans="1:26" x14ac:dyDescent="0.3">
      <c r="A231">
        <v>590</v>
      </c>
      <c r="B231">
        <v>1970</v>
      </c>
      <c r="C231" s="14">
        <f>2021-Table13[[#This Row],[Year_Birth]]</f>
        <v>51</v>
      </c>
      <c r="D231" s="4">
        <v>78579</v>
      </c>
      <c r="E231">
        <v>0</v>
      </c>
      <c r="F231" s="16">
        <v>8.1287671232876715</v>
      </c>
      <c r="G231">
        <v>35</v>
      </c>
      <c r="H231" s="4">
        <v>816</v>
      </c>
      <c r="I231" s="4">
        <v>66</v>
      </c>
      <c r="J231" s="4">
        <v>549</v>
      </c>
      <c r="K231" s="4">
        <v>216</v>
      </c>
      <c r="L231" s="4">
        <v>66</v>
      </c>
      <c r="M231" s="4">
        <v>99</v>
      </c>
      <c r="N231">
        <v>1</v>
      </c>
      <c r="O231">
        <v>5</v>
      </c>
      <c r="P231">
        <v>6</v>
      </c>
      <c r="Q231">
        <v>4</v>
      </c>
      <c r="R231">
        <v>3</v>
      </c>
      <c r="S231">
        <v>0</v>
      </c>
      <c r="T231">
        <v>0</v>
      </c>
      <c r="U231">
        <v>0</v>
      </c>
      <c r="V231">
        <v>0</v>
      </c>
      <c r="W231">
        <v>0</v>
      </c>
      <c r="X231">
        <v>1</v>
      </c>
      <c r="Y231">
        <v>0</v>
      </c>
      <c r="Z231" t="s">
        <v>41</v>
      </c>
    </row>
    <row r="232" spans="1:26" x14ac:dyDescent="0.3">
      <c r="A232">
        <v>6262</v>
      </c>
      <c r="B232">
        <v>1962</v>
      </c>
      <c r="C232" s="14">
        <f>2021-Table13[[#This Row],[Year_Birth]]</f>
        <v>59</v>
      </c>
      <c r="D232" s="4">
        <v>72217</v>
      </c>
      <c r="E232">
        <v>0</v>
      </c>
      <c r="F232" s="16">
        <v>7.8301369863013699</v>
      </c>
      <c r="G232">
        <v>93</v>
      </c>
      <c r="H232" s="4">
        <v>816</v>
      </c>
      <c r="I232" s="4">
        <v>42</v>
      </c>
      <c r="J232" s="4">
        <v>450</v>
      </c>
      <c r="K232" s="4">
        <v>55</v>
      </c>
      <c r="L232" s="4">
        <v>56</v>
      </c>
      <c r="M232" s="4">
        <v>154</v>
      </c>
      <c r="N232">
        <v>1</v>
      </c>
      <c r="O232">
        <v>3</v>
      </c>
      <c r="P232">
        <v>10</v>
      </c>
      <c r="Q232">
        <v>8</v>
      </c>
      <c r="R232">
        <v>2</v>
      </c>
      <c r="S232">
        <v>0</v>
      </c>
      <c r="T232">
        <v>0</v>
      </c>
      <c r="U232">
        <v>0</v>
      </c>
      <c r="V232">
        <v>0</v>
      </c>
      <c r="W232">
        <v>0</v>
      </c>
      <c r="X232">
        <v>0</v>
      </c>
      <c r="Y232">
        <v>0</v>
      </c>
      <c r="Z232" t="s">
        <v>52</v>
      </c>
    </row>
    <row r="233" spans="1:26" x14ac:dyDescent="0.3">
      <c r="A233">
        <v>4945</v>
      </c>
      <c r="B233">
        <v>1953</v>
      </c>
      <c r="C233" s="14">
        <f>2021-Table13[[#This Row],[Year_Birth]]</f>
        <v>68</v>
      </c>
      <c r="D233" s="4">
        <v>53653</v>
      </c>
      <c r="E233">
        <v>0</v>
      </c>
      <c r="F233" s="16">
        <v>8.2520547945205482</v>
      </c>
      <c r="G233">
        <v>29</v>
      </c>
      <c r="H233" s="4">
        <v>815</v>
      </c>
      <c r="I233" s="4">
        <v>10</v>
      </c>
      <c r="J233" s="4">
        <v>239</v>
      </c>
      <c r="K233" s="4">
        <v>28</v>
      </c>
      <c r="L233" s="4">
        <v>10</v>
      </c>
      <c r="M233" s="4">
        <v>108</v>
      </c>
      <c r="N233">
        <v>2</v>
      </c>
      <c r="O233">
        <v>10</v>
      </c>
      <c r="P233">
        <v>4</v>
      </c>
      <c r="Q233">
        <v>12</v>
      </c>
      <c r="R233">
        <v>6</v>
      </c>
      <c r="S233">
        <v>0</v>
      </c>
      <c r="T233">
        <v>0</v>
      </c>
      <c r="U233">
        <v>0</v>
      </c>
      <c r="V233">
        <v>0</v>
      </c>
      <c r="W233">
        <v>0</v>
      </c>
      <c r="X233">
        <v>0</v>
      </c>
      <c r="Y233">
        <v>0</v>
      </c>
      <c r="Z233" t="s">
        <v>41</v>
      </c>
    </row>
    <row r="234" spans="1:26" x14ac:dyDescent="0.3">
      <c r="A234">
        <v>3412</v>
      </c>
      <c r="B234">
        <v>1951</v>
      </c>
      <c r="C234" s="14">
        <f>2021-Table13[[#This Row],[Year_Birth]]</f>
        <v>70</v>
      </c>
      <c r="D234" s="4">
        <v>67381</v>
      </c>
      <c r="E234">
        <v>1</v>
      </c>
      <c r="F234" s="16">
        <v>8.0630136986301366</v>
      </c>
      <c r="G234">
        <v>67</v>
      </c>
      <c r="H234" s="4">
        <v>815</v>
      </c>
      <c r="I234" s="4">
        <v>8</v>
      </c>
      <c r="J234" s="4">
        <v>53</v>
      </c>
      <c r="K234" s="4">
        <v>11</v>
      </c>
      <c r="L234" s="4">
        <v>0</v>
      </c>
      <c r="M234" s="4">
        <v>70</v>
      </c>
      <c r="N234">
        <v>4</v>
      </c>
      <c r="O234">
        <v>2</v>
      </c>
      <c r="P234">
        <v>2</v>
      </c>
      <c r="Q234">
        <v>9</v>
      </c>
      <c r="R234">
        <v>7</v>
      </c>
      <c r="S234">
        <v>0</v>
      </c>
      <c r="T234">
        <v>0</v>
      </c>
      <c r="U234">
        <v>0</v>
      </c>
      <c r="V234">
        <v>1</v>
      </c>
      <c r="W234">
        <v>0</v>
      </c>
      <c r="X234">
        <v>0</v>
      </c>
      <c r="Y234">
        <v>0</v>
      </c>
      <c r="Z234" t="s">
        <v>41</v>
      </c>
    </row>
    <row r="235" spans="1:26" x14ac:dyDescent="0.3">
      <c r="A235">
        <v>8931</v>
      </c>
      <c r="B235">
        <v>1986</v>
      </c>
      <c r="C235" s="14">
        <f>2021-Table13[[#This Row],[Year_Birth]]</f>
        <v>35</v>
      </c>
      <c r="D235" s="4">
        <v>83033</v>
      </c>
      <c r="E235">
        <v>1</v>
      </c>
      <c r="F235" s="16">
        <v>6.7260273972602738</v>
      </c>
      <c r="G235">
        <v>82</v>
      </c>
      <c r="H235" s="4">
        <v>812</v>
      </c>
      <c r="I235" s="4">
        <v>99</v>
      </c>
      <c r="J235" s="4">
        <v>431</v>
      </c>
      <c r="K235" s="4">
        <v>237</v>
      </c>
      <c r="L235" s="4">
        <v>149</v>
      </c>
      <c r="M235" s="4">
        <v>33</v>
      </c>
      <c r="N235">
        <v>1</v>
      </c>
      <c r="O235">
        <v>11</v>
      </c>
      <c r="P235">
        <v>4</v>
      </c>
      <c r="Q235">
        <v>10</v>
      </c>
      <c r="R235">
        <v>5</v>
      </c>
      <c r="S235">
        <v>1</v>
      </c>
      <c r="T235">
        <v>0</v>
      </c>
      <c r="U235">
        <v>0</v>
      </c>
      <c r="V235">
        <v>0</v>
      </c>
      <c r="W235">
        <v>0</v>
      </c>
      <c r="X235">
        <v>0</v>
      </c>
      <c r="Y235">
        <v>0</v>
      </c>
      <c r="Z235" t="s">
        <v>47</v>
      </c>
    </row>
    <row r="236" spans="1:26" x14ac:dyDescent="0.3">
      <c r="A236">
        <v>9451</v>
      </c>
      <c r="B236">
        <v>1965</v>
      </c>
      <c r="C236" s="14">
        <f>2021-Table13[[#This Row],[Year_Birth]]</f>
        <v>56</v>
      </c>
      <c r="D236" s="4">
        <v>73538</v>
      </c>
      <c r="E236">
        <v>1</v>
      </c>
      <c r="F236" s="16">
        <v>8.2027397260273975</v>
      </c>
      <c r="G236">
        <v>92</v>
      </c>
      <c r="H236" s="4">
        <v>811</v>
      </c>
      <c r="I236" s="4">
        <v>76</v>
      </c>
      <c r="J236" s="4">
        <v>428</v>
      </c>
      <c r="K236" s="4">
        <v>99</v>
      </c>
      <c r="L236" s="4">
        <v>137</v>
      </c>
      <c r="M236" s="4">
        <v>107</v>
      </c>
      <c r="N236">
        <v>3</v>
      </c>
      <c r="O236">
        <v>10</v>
      </c>
      <c r="P236">
        <v>4</v>
      </c>
      <c r="Q236">
        <v>9</v>
      </c>
      <c r="R236">
        <v>7</v>
      </c>
      <c r="S236">
        <v>0</v>
      </c>
      <c r="T236">
        <v>0</v>
      </c>
      <c r="U236">
        <v>0</v>
      </c>
      <c r="V236">
        <v>0</v>
      </c>
      <c r="W236">
        <v>0</v>
      </c>
      <c r="X236">
        <v>0</v>
      </c>
      <c r="Y236">
        <v>0</v>
      </c>
      <c r="Z236" t="s">
        <v>48</v>
      </c>
    </row>
    <row r="237" spans="1:26" x14ac:dyDescent="0.3">
      <c r="A237">
        <v>8985</v>
      </c>
      <c r="B237">
        <v>1964</v>
      </c>
      <c r="C237" s="14">
        <f>2021-Table13[[#This Row],[Year_Birth]]</f>
        <v>57</v>
      </c>
      <c r="D237" s="4">
        <v>68316</v>
      </c>
      <c r="E237">
        <v>1</v>
      </c>
      <c r="F237" s="16">
        <v>8.2602739726027394</v>
      </c>
      <c r="G237">
        <v>54</v>
      </c>
      <c r="H237" s="4">
        <v>806</v>
      </c>
      <c r="I237" s="4">
        <v>80</v>
      </c>
      <c r="J237" s="4">
        <v>161</v>
      </c>
      <c r="K237" s="4">
        <v>120</v>
      </c>
      <c r="L237" s="4">
        <v>11</v>
      </c>
      <c r="M237" s="4">
        <v>33</v>
      </c>
      <c r="N237">
        <v>5</v>
      </c>
      <c r="O237">
        <v>10</v>
      </c>
      <c r="P237">
        <v>7</v>
      </c>
      <c r="Q237">
        <v>10</v>
      </c>
      <c r="R237">
        <v>6</v>
      </c>
      <c r="S237">
        <v>0</v>
      </c>
      <c r="T237">
        <v>0</v>
      </c>
      <c r="U237">
        <v>0</v>
      </c>
      <c r="V237">
        <v>0</v>
      </c>
      <c r="W237">
        <v>0</v>
      </c>
      <c r="X237">
        <v>0</v>
      </c>
      <c r="Y237">
        <v>0</v>
      </c>
      <c r="Z237" t="s">
        <v>41</v>
      </c>
    </row>
    <row r="238" spans="1:26" x14ac:dyDescent="0.3">
      <c r="A238">
        <v>3924</v>
      </c>
      <c r="B238">
        <v>1965</v>
      </c>
      <c r="C238" s="14">
        <f>2021-Table13[[#This Row],[Year_Birth]]</f>
        <v>56</v>
      </c>
      <c r="D238" s="4">
        <v>57912</v>
      </c>
      <c r="E238">
        <v>1</v>
      </c>
      <c r="F238" s="16">
        <v>6.8958904109589039</v>
      </c>
      <c r="G238">
        <v>34</v>
      </c>
      <c r="H238" s="4">
        <v>801</v>
      </c>
      <c r="I238" s="4">
        <v>0</v>
      </c>
      <c r="J238" s="4">
        <v>80</v>
      </c>
      <c r="K238" s="4">
        <v>0</v>
      </c>
      <c r="L238" s="4">
        <v>0</v>
      </c>
      <c r="M238" s="4">
        <v>35</v>
      </c>
      <c r="N238">
        <v>5</v>
      </c>
      <c r="O238">
        <v>8</v>
      </c>
      <c r="P238">
        <v>3</v>
      </c>
      <c r="Q238">
        <v>12</v>
      </c>
      <c r="R238">
        <v>5</v>
      </c>
      <c r="S238">
        <v>0</v>
      </c>
      <c r="T238">
        <v>0</v>
      </c>
      <c r="U238">
        <v>0</v>
      </c>
      <c r="V238">
        <v>1</v>
      </c>
      <c r="W238">
        <v>0</v>
      </c>
      <c r="X238">
        <v>0</v>
      </c>
      <c r="Y238">
        <v>0</v>
      </c>
      <c r="Z238" t="s">
        <v>47</v>
      </c>
    </row>
    <row r="239" spans="1:26" x14ac:dyDescent="0.3">
      <c r="A239">
        <v>8746</v>
      </c>
      <c r="B239">
        <v>1989</v>
      </c>
      <c r="C239" s="14">
        <f>2021-Table13[[#This Row],[Year_Birth]]</f>
        <v>32</v>
      </c>
      <c r="D239" s="4">
        <v>75433</v>
      </c>
      <c r="E239">
        <v>1</v>
      </c>
      <c r="F239" s="16">
        <v>6.8438356164383558</v>
      </c>
      <c r="G239">
        <v>28</v>
      </c>
      <c r="H239" s="4">
        <v>800</v>
      </c>
      <c r="I239" s="4">
        <v>0</v>
      </c>
      <c r="J239" s="4">
        <v>297</v>
      </c>
      <c r="K239" s="4">
        <v>0</v>
      </c>
      <c r="L239" s="4">
        <v>34</v>
      </c>
      <c r="M239" s="4">
        <v>57</v>
      </c>
      <c r="N239">
        <v>2</v>
      </c>
      <c r="O239">
        <v>2</v>
      </c>
      <c r="P239">
        <v>5</v>
      </c>
      <c r="Q239">
        <v>10</v>
      </c>
      <c r="R239">
        <v>6</v>
      </c>
      <c r="S239">
        <v>1</v>
      </c>
      <c r="T239">
        <v>0</v>
      </c>
      <c r="U239">
        <v>0</v>
      </c>
      <c r="V239">
        <v>1</v>
      </c>
      <c r="W239">
        <v>0</v>
      </c>
      <c r="X239">
        <v>0</v>
      </c>
      <c r="Y239">
        <v>0</v>
      </c>
      <c r="Z239" t="s">
        <v>41</v>
      </c>
    </row>
    <row r="240" spans="1:26" x14ac:dyDescent="0.3">
      <c r="A240">
        <v>4012</v>
      </c>
      <c r="B240">
        <v>1972</v>
      </c>
      <c r="C240" s="14">
        <f>2021-Table13[[#This Row],[Year_Birth]]</f>
        <v>49</v>
      </c>
      <c r="D240" s="4">
        <v>62220</v>
      </c>
      <c r="E240">
        <v>1</v>
      </c>
      <c r="F240" s="16">
        <v>8.493150684931507</v>
      </c>
      <c r="G240">
        <v>55</v>
      </c>
      <c r="H240" s="4">
        <v>799</v>
      </c>
      <c r="I240" s="4">
        <v>12</v>
      </c>
      <c r="J240" s="4">
        <v>375</v>
      </c>
      <c r="K240" s="4">
        <v>16</v>
      </c>
      <c r="L240" s="4">
        <v>12</v>
      </c>
      <c r="M240" s="4">
        <v>12</v>
      </c>
      <c r="N240">
        <v>5</v>
      </c>
      <c r="O240">
        <v>7</v>
      </c>
      <c r="P240">
        <v>6</v>
      </c>
      <c r="Q240">
        <v>5</v>
      </c>
      <c r="R240">
        <v>6</v>
      </c>
      <c r="S240">
        <v>0</v>
      </c>
      <c r="T240">
        <v>0</v>
      </c>
      <c r="U240">
        <v>0</v>
      </c>
      <c r="V240">
        <v>0</v>
      </c>
      <c r="W240">
        <v>0</v>
      </c>
      <c r="X240">
        <v>1</v>
      </c>
      <c r="Y240">
        <v>0</v>
      </c>
      <c r="Z240" t="s">
        <v>52</v>
      </c>
    </row>
    <row r="241" spans="1:26" x14ac:dyDescent="0.3">
      <c r="A241">
        <v>7381</v>
      </c>
      <c r="B241">
        <v>1968</v>
      </c>
      <c r="C241" s="14">
        <f>2021-Table13[[#This Row],[Year_Birth]]</f>
        <v>53</v>
      </c>
      <c r="D241" s="4">
        <v>75693</v>
      </c>
      <c r="E241">
        <v>0</v>
      </c>
      <c r="F241" s="16">
        <v>8.1726027397260275</v>
      </c>
      <c r="G241">
        <v>10</v>
      </c>
      <c r="H241" s="4">
        <v>797</v>
      </c>
      <c r="I241" s="4">
        <v>153</v>
      </c>
      <c r="J241" s="4">
        <v>293</v>
      </c>
      <c r="K241" s="4">
        <v>72</v>
      </c>
      <c r="L241" s="4">
        <v>97</v>
      </c>
      <c r="M241" s="4">
        <v>30</v>
      </c>
      <c r="N241">
        <v>1</v>
      </c>
      <c r="O241">
        <v>11</v>
      </c>
      <c r="P241">
        <v>4</v>
      </c>
      <c r="Q241">
        <v>6</v>
      </c>
      <c r="R241">
        <v>4</v>
      </c>
      <c r="S241">
        <v>1</v>
      </c>
      <c r="T241">
        <v>0</v>
      </c>
      <c r="U241">
        <v>0</v>
      </c>
      <c r="V241">
        <v>1</v>
      </c>
      <c r="W241">
        <v>1</v>
      </c>
      <c r="X241">
        <v>1</v>
      </c>
      <c r="Y241">
        <v>0</v>
      </c>
      <c r="Z241" t="s">
        <v>41</v>
      </c>
    </row>
    <row r="242" spans="1:26" x14ac:dyDescent="0.3">
      <c r="A242">
        <v>1685</v>
      </c>
      <c r="B242">
        <v>1967</v>
      </c>
      <c r="C242" s="14">
        <f>2021-Table13[[#This Row],[Year_Birth]]</f>
        <v>54</v>
      </c>
      <c r="D242" s="4">
        <v>62981</v>
      </c>
      <c r="E242">
        <v>0</v>
      </c>
      <c r="F242" s="16">
        <v>7.8958904109589039</v>
      </c>
      <c r="G242">
        <v>21</v>
      </c>
      <c r="H242" s="4">
        <v>796</v>
      </c>
      <c r="I242" s="4">
        <v>14</v>
      </c>
      <c r="J242" s="4">
        <v>590</v>
      </c>
      <c r="K242" s="4">
        <v>38</v>
      </c>
      <c r="L242" s="4">
        <v>44</v>
      </c>
      <c r="M242" s="4">
        <v>0</v>
      </c>
      <c r="N242">
        <v>1</v>
      </c>
      <c r="O242">
        <v>4</v>
      </c>
      <c r="P242">
        <v>5</v>
      </c>
      <c r="Q242">
        <v>13</v>
      </c>
      <c r="R242">
        <v>3</v>
      </c>
      <c r="S242">
        <v>0</v>
      </c>
      <c r="T242">
        <v>0</v>
      </c>
      <c r="U242">
        <v>0</v>
      </c>
      <c r="V242">
        <v>1</v>
      </c>
      <c r="W242">
        <v>0</v>
      </c>
      <c r="X242">
        <v>0</v>
      </c>
      <c r="Y242">
        <v>0</v>
      </c>
      <c r="Z242" t="s">
        <v>48</v>
      </c>
    </row>
    <row r="243" spans="1:26" x14ac:dyDescent="0.3">
      <c r="A243">
        <v>8492</v>
      </c>
      <c r="B243">
        <v>1978</v>
      </c>
      <c r="C243" s="14">
        <f>2021-Table13[[#This Row],[Year_Birth]]</f>
        <v>43</v>
      </c>
      <c r="D243" s="4">
        <v>75437</v>
      </c>
      <c r="E243">
        <v>0</v>
      </c>
      <c r="F243" s="16">
        <v>7.2465753424657535</v>
      </c>
      <c r="G243">
        <v>25</v>
      </c>
      <c r="H243" s="4">
        <v>795</v>
      </c>
      <c r="I243" s="4">
        <v>0</v>
      </c>
      <c r="J243" s="4">
        <v>545</v>
      </c>
      <c r="K243" s="4">
        <v>95</v>
      </c>
      <c r="L243" s="4">
        <v>58</v>
      </c>
      <c r="M243" s="4">
        <v>0</v>
      </c>
      <c r="N243">
        <v>1</v>
      </c>
      <c r="O243">
        <v>8</v>
      </c>
      <c r="P243">
        <v>4</v>
      </c>
      <c r="Q243">
        <v>10</v>
      </c>
      <c r="R243">
        <v>6</v>
      </c>
      <c r="S243">
        <v>1</v>
      </c>
      <c r="T243">
        <v>0</v>
      </c>
      <c r="U243">
        <v>0</v>
      </c>
      <c r="V243">
        <v>0</v>
      </c>
      <c r="W243">
        <v>0</v>
      </c>
      <c r="X243">
        <v>0</v>
      </c>
      <c r="Y243">
        <v>0</v>
      </c>
      <c r="Z243" t="s">
        <v>41</v>
      </c>
    </row>
    <row r="244" spans="1:26" x14ac:dyDescent="0.3">
      <c r="A244">
        <v>1915</v>
      </c>
      <c r="B244">
        <v>1951</v>
      </c>
      <c r="C244" s="14">
        <f>2021-Table13[[#This Row],[Year_Birth]]</f>
        <v>70</v>
      </c>
      <c r="D244" s="4">
        <v>78939</v>
      </c>
      <c r="E244">
        <v>0</v>
      </c>
      <c r="F244" s="16">
        <v>7.1561643835616442</v>
      </c>
      <c r="G244">
        <v>57</v>
      </c>
      <c r="H244" s="4">
        <v>794</v>
      </c>
      <c r="I244" s="4">
        <v>115</v>
      </c>
      <c r="J244" s="4">
        <v>243</v>
      </c>
      <c r="K244" s="4">
        <v>150</v>
      </c>
      <c r="L244" s="4">
        <v>0</v>
      </c>
      <c r="M244" s="4">
        <v>205</v>
      </c>
      <c r="N244">
        <v>1</v>
      </c>
      <c r="O244">
        <v>8</v>
      </c>
      <c r="P244">
        <v>5</v>
      </c>
      <c r="Q244">
        <v>6</v>
      </c>
      <c r="R244">
        <v>3</v>
      </c>
      <c r="S244">
        <v>0</v>
      </c>
      <c r="T244">
        <v>0</v>
      </c>
      <c r="U244">
        <v>0</v>
      </c>
      <c r="V244">
        <v>0</v>
      </c>
      <c r="W244">
        <v>0</v>
      </c>
      <c r="X244">
        <v>0</v>
      </c>
      <c r="Y244">
        <v>0</v>
      </c>
      <c r="Z244" t="s">
        <v>52</v>
      </c>
    </row>
    <row r="245" spans="1:26" x14ac:dyDescent="0.3">
      <c r="A245">
        <v>10590</v>
      </c>
      <c r="B245">
        <v>1956</v>
      </c>
      <c r="C245" s="14">
        <f>2021-Table13[[#This Row],[Year_Birth]]</f>
        <v>65</v>
      </c>
      <c r="D245" s="4">
        <v>76542</v>
      </c>
      <c r="E245">
        <v>0</v>
      </c>
      <c r="F245" s="16">
        <v>7.86027397260274</v>
      </c>
      <c r="G245">
        <v>91</v>
      </c>
      <c r="H245" s="4">
        <v>794</v>
      </c>
      <c r="I245" s="4">
        <v>73</v>
      </c>
      <c r="J245" s="4">
        <v>573</v>
      </c>
      <c r="K245" s="4">
        <v>0</v>
      </c>
      <c r="L245" s="4">
        <v>29</v>
      </c>
      <c r="M245" s="4">
        <v>14</v>
      </c>
      <c r="N245">
        <v>1</v>
      </c>
      <c r="O245">
        <v>4</v>
      </c>
      <c r="P245">
        <v>8</v>
      </c>
      <c r="Q245">
        <v>10</v>
      </c>
      <c r="R245">
        <v>2</v>
      </c>
      <c r="S245">
        <v>0</v>
      </c>
      <c r="T245">
        <v>0</v>
      </c>
      <c r="U245">
        <v>0</v>
      </c>
      <c r="V245">
        <v>0</v>
      </c>
      <c r="W245">
        <v>0</v>
      </c>
      <c r="X245">
        <v>0</v>
      </c>
      <c r="Y245">
        <v>0</v>
      </c>
      <c r="Z245" t="s">
        <v>41</v>
      </c>
    </row>
    <row r="246" spans="1:26" x14ac:dyDescent="0.3">
      <c r="A246">
        <v>7214</v>
      </c>
      <c r="B246">
        <v>1957</v>
      </c>
      <c r="C246" s="14">
        <f>2021-Table13[[#This Row],[Year_Birth]]</f>
        <v>64</v>
      </c>
      <c r="D246" s="4">
        <v>62187</v>
      </c>
      <c r="E246">
        <v>0</v>
      </c>
      <c r="F246" s="16">
        <v>7.5945205479452058</v>
      </c>
      <c r="G246">
        <v>49</v>
      </c>
      <c r="H246" s="4">
        <v>792</v>
      </c>
      <c r="I246" s="4">
        <v>0</v>
      </c>
      <c r="J246" s="4">
        <v>275</v>
      </c>
      <c r="K246" s="4">
        <v>45</v>
      </c>
      <c r="L246" s="4">
        <v>45</v>
      </c>
      <c r="M246" s="4">
        <v>126</v>
      </c>
      <c r="N246">
        <v>1</v>
      </c>
      <c r="O246">
        <v>4</v>
      </c>
      <c r="P246">
        <v>8</v>
      </c>
      <c r="Q246">
        <v>5</v>
      </c>
      <c r="R246">
        <v>3</v>
      </c>
      <c r="S246">
        <v>0</v>
      </c>
      <c r="T246">
        <v>0</v>
      </c>
      <c r="U246">
        <v>0</v>
      </c>
      <c r="V246">
        <v>0</v>
      </c>
      <c r="W246">
        <v>0</v>
      </c>
      <c r="X246">
        <v>0</v>
      </c>
      <c r="Y246">
        <v>0</v>
      </c>
      <c r="Z246" t="s">
        <v>41</v>
      </c>
    </row>
    <row r="247" spans="1:26" x14ac:dyDescent="0.3">
      <c r="A247">
        <v>460</v>
      </c>
      <c r="B247">
        <v>1972</v>
      </c>
      <c r="C247" s="14">
        <f>2021-Table13[[#This Row],[Year_Birth]]</f>
        <v>49</v>
      </c>
      <c r="D247" s="4">
        <v>79930</v>
      </c>
      <c r="E247">
        <v>0</v>
      </c>
      <c r="F247" s="16">
        <v>8.5013698630136982</v>
      </c>
      <c r="G247">
        <v>72</v>
      </c>
      <c r="H247" s="4">
        <v>792</v>
      </c>
      <c r="I247" s="4">
        <v>86</v>
      </c>
      <c r="J247" s="4">
        <v>740</v>
      </c>
      <c r="K247" s="4">
        <v>67</v>
      </c>
      <c r="L247" s="4">
        <v>51</v>
      </c>
      <c r="M247" s="4">
        <v>17</v>
      </c>
      <c r="N247">
        <v>1</v>
      </c>
      <c r="O247">
        <v>3</v>
      </c>
      <c r="P247">
        <v>5</v>
      </c>
      <c r="Q247">
        <v>8</v>
      </c>
      <c r="R247">
        <v>2</v>
      </c>
      <c r="S247">
        <v>0</v>
      </c>
      <c r="T247">
        <v>0</v>
      </c>
      <c r="U247">
        <v>0</v>
      </c>
      <c r="V247">
        <v>0</v>
      </c>
      <c r="W247">
        <v>0</v>
      </c>
      <c r="X247">
        <v>0</v>
      </c>
      <c r="Y247">
        <v>0</v>
      </c>
      <c r="Z247" t="s">
        <v>47</v>
      </c>
    </row>
    <row r="248" spans="1:26" x14ac:dyDescent="0.3">
      <c r="A248">
        <v>10833</v>
      </c>
      <c r="B248">
        <v>1975</v>
      </c>
      <c r="C248" s="14">
        <f>2021-Table13[[#This Row],[Year_Birth]]</f>
        <v>46</v>
      </c>
      <c r="D248" s="4">
        <v>65106</v>
      </c>
      <c r="E248">
        <v>1</v>
      </c>
      <c r="F248" s="16">
        <v>6.7095890410958905</v>
      </c>
      <c r="G248">
        <v>55</v>
      </c>
      <c r="H248" s="4">
        <v>790</v>
      </c>
      <c r="I248" s="4">
        <v>19</v>
      </c>
      <c r="J248" s="4">
        <v>133</v>
      </c>
      <c r="K248" s="4">
        <v>12</v>
      </c>
      <c r="L248" s="4">
        <v>0</v>
      </c>
      <c r="M248" s="4">
        <v>19</v>
      </c>
      <c r="N248">
        <v>3</v>
      </c>
      <c r="O248">
        <v>8</v>
      </c>
      <c r="P248">
        <v>3</v>
      </c>
      <c r="Q248">
        <v>13</v>
      </c>
      <c r="R248">
        <v>6</v>
      </c>
      <c r="S248">
        <v>0</v>
      </c>
      <c r="T248">
        <v>0</v>
      </c>
      <c r="U248">
        <v>0</v>
      </c>
      <c r="V248">
        <v>1</v>
      </c>
      <c r="W248">
        <v>0</v>
      </c>
      <c r="X248">
        <v>0</v>
      </c>
      <c r="Y248">
        <v>0</v>
      </c>
      <c r="Z248" t="s">
        <v>41</v>
      </c>
    </row>
    <row r="249" spans="1:26" x14ac:dyDescent="0.3">
      <c r="A249">
        <v>6439</v>
      </c>
      <c r="B249">
        <v>1958</v>
      </c>
      <c r="C249" s="14">
        <f>2021-Table13[[#This Row],[Year_Birth]]</f>
        <v>63</v>
      </c>
      <c r="D249" s="4">
        <v>61074</v>
      </c>
      <c r="E249">
        <v>1</v>
      </c>
      <c r="F249" s="16">
        <v>8.4767123287671229</v>
      </c>
      <c r="G249">
        <v>37</v>
      </c>
      <c r="H249" s="4">
        <v>789</v>
      </c>
      <c r="I249" s="4">
        <v>0</v>
      </c>
      <c r="J249" s="4">
        <v>133</v>
      </c>
      <c r="K249" s="4">
        <v>0</v>
      </c>
      <c r="L249" s="4">
        <v>28</v>
      </c>
      <c r="M249" s="4">
        <v>152</v>
      </c>
      <c r="N249">
        <v>7</v>
      </c>
      <c r="O249">
        <v>11</v>
      </c>
      <c r="P249">
        <v>5</v>
      </c>
      <c r="Q249">
        <v>8</v>
      </c>
      <c r="R249">
        <v>7</v>
      </c>
      <c r="S249">
        <v>0</v>
      </c>
      <c r="T249">
        <v>0</v>
      </c>
      <c r="U249">
        <v>0</v>
      </c>
      <c r="V249">
        <v>0</v>
      </c>
      <c r="W249">
        <v>0</v>
      </c>
      <c r="X249">
        <v>0</v>
      </c>
      <c r="Y249">
        <v>0</v>
      </c>
      <c r="Z249" t="s">
        <v>47</v>
      </c>
    </row>
    <row r="250" spans="1:26" x14ac:dyDescent="0.3">
      <c r="A250">
        <v>2928</v>
      </c>
      <c r="B250">
        <v>1975</v>
      </c>
      <c r="C250" s="14">
        <f>2021-Table13[[#This Row],[Year_Birth]]</f>
        <v>46</v>
      </c>
      <c r="D250" s="4">
        <v>52614</v>
      </c>
      <c r="E250">
        <v>1</v>
      </c>
      <c r="F250" s="16">
        <v>8.1863013698630134</v>
      </c>
      <c r="G250">
        <v>63</v>
      </c>
      <c r="H250" s="4">
        <v>789</v>
      </c>
      <c r="I250" s="4">
        <v>0</v>
      </c>
      <c r="J250" s="4">
        <v>142</v>
      </c>
      <c r="K250" s="4">
        <v>12</v>
      </c>
      <c r="L250" s="4">
        <v>9</v>
      </c>
      <c r="M250" s="4">
        <v>38</v>
      </c>
      <c r="N250">
        <v>2</v>
      </c>
      <c r="O250">
        <v>2</v>
      </c>
      <c r="P250">
        <v>4</v>
      </c>
      <c r="Q250">
        <v>8</v>
      </c>
      <c r="R250">
        <v>8</v>
      </c>
      <c r="S250">
        <v>0</v>
      </c>
      <c r="T250">
        <v>0</v>
      </c>
      <c r="U250">
        <v>0</v>
      </c>
      <c r="V250">
        <v>0</v>
      </c>
      <c r="W250">
        <v>0</v>
      </c>
      <c r="X250">
        <v>0</v>
      </c>
      <c r="Y250">
        <v>0</v>
      </c>
      <c r="Z250" t="s">
        <v>41</v>
      </c>
    </row>
    <row r="251" spans="1:26" x14ac:dyDescent="0.3">
      <c r="A251">
        <v>2920</v>
      </c>
      <c r="B251">
        <v>1975</v>
      </c>
      <c r="C251" s="14">
        <f>2021-Table13[[#This Row],[Year_Birth]]</f>
        <v>46</v>
      </c>
      <c r="D251" s="4">
        <v>52614</v>
      </c>
      <c r="E251">
        <v>1</v>
      </c>
      <c r="F251" s="16">
        <v>8.1863013698630134</v>
      </c>
      <c r="G251">
        <v>63</v>
      </c>
      <c r="H251" s="4">
        <v>789</v>
      </c>
      <c r="I251" s="4">
        <v>0</v>
      </c>
      <c r="J251" s="4">
        <v>142</v>
      </c>
      <c r="K251" s="4">
        <v>12</v>
      </c>
      <c r="L251" s="4">
        <v>9</v>
      </c>
      <c r="M251" s="4">
        <v>38</v>
      </c>
      <c r="N251">
        <v>2</v>
      </c>
      <c r="O251">
        <v>2</v>
      </c>
      <c r="P251">
        <v>4</v>
      </c>
      <c r="Q251">
        <v>8</v>
      </c>
      <c r="R251">
        <v>8</v>
      </c>
      <c r="S251">
        <v>0</v>
      </c>
      <c r="T251">
        <v>0</v>
      </c>
      <c r="U251">
        <v>0</v>
      </c>
      <c r="V251">
        <v>0</v>
      </c>
      <c r="W251">
        <v>0</v>
      </c>
      <c r="X251">
        <v>0</v>
      </c>
      <c r="Y251">
        <v>0</v>
      </c>
      <c r="Z251" t="s">
        <v>56</v>
      </c>
    </row>
    <row r="252" spans="1:26" x14ac:dyDescent="0.3">
      <c r="A252">
        <v>2416</v>
      </c>
      <c r="B252">
        <v>1969</v>
      </c>
      <c r="C252" s="14">
        <f>2021-Table13[[#This Row],[Year_Birth]]</f>
        <v>52</v>
      </c>
      <c r="D252" s="4">
        <v>66582</v>
      </c>
      <c r="E252">
        <v>0</v>
      </c>
      <c r="F252" s="16">
        <v>6.934246575342466</v>
      </c>
      <c r="G252">
        <v>83</v>
      </c>
      <c r="H252" s="4">
        <v>789</v>
      </c>
      <c r="I252" s="4">
        <v>25</v>
      </c>
      <c r="J252" s="4">
        <v>420</v>
      </c>
      <c r="K252" s="4">
        <v>16</v>
      </c>
      <c r="L252" s="4">
        <v>38</v>
      </c>
      <c r="M252" s="4">
        <v>0</v>
      </c>
      <c r="N252">
        <v>1</v>
      </c>
      <c r="O252">
        <v>2</v>
      </c>
      <c r="P252">
        <v>8</v>
      </c>
      <c r="Q252">
        <v>9</v>
      </c>
      <c r="R252">
        <v>1</v>
      </c>
      <c r="S252">
        <v>0</v>
      </c>
      <c r="T252">
        <v>0</v>
      </c>
      <c r="U252">
        <v>0</v>
      </c>
      <c r="V252">
        <v>0</v>
      </c>
      <c r="W252">
        <v>0</v>
      </c>
      <c r="X252">
        <v>0</v>
      </c>
      <c r="Y252">
        <v>0</v>
      </c>
      <c r="Z252" t="s">
        <v>41</v>
      </c>
    </row>
    <row r="253" spans="1:26" x14ac:dyDescent="0.3">
      <c r="A253">
        <v>709</v>
      </c>
      <c r="B253">
        <v>1952</v>
      </c>
      <c r="C253" s="14">
        <f>2021-Table13[[#This Row],[Year_Birth]]</f>
        <v>69</v>
      </c>
      <c r="D253" s="4">
        <v>51537</v>
      </c>
      <c r="E253">
        <v>1</v>
      </c>
      <c r="F253" s="16">
        <v>8.1643835616438363</v>
      </c>
      <c r="G253">
        <v>27</v>
      </c>
      <c r="H253" s="4">
        <v>787</v>
      </c>
      <c r="I253" s="4">
        <v>20</v>
      </c>
      <c r="J253" s="4">
        <v>204</v>
      </c>
      <c r="K253" s="4">
        <v>0</v>
      </c>
      <c r="L253" s="4">
        <v>0</v>
      </c>
      <c r="M253" s="4">
        <v>92</v>
      </c>
      <c r="N253">
        <v>3</v>
      </c>
      <c r="O253">
        <v>2</v>
      </c>
      <c r="P253">
        <v>2</v>
      </c>
      <c r="Q253">
        <v>11</v>
      </c>
      <c r="R253">
        <v>8</v>
      </c>
      <c r="S253">
        <v>0</v>
      </c>
      <c r="T253">
        <v>0</v>
      </c>
      <c r="U253">
        <v>0</v>
      </c>
      <c r="V253">
        <v>0</v>
      </c>
      <c r="W253">
        <v>0</v>
      </c>
      <c r="X253">
        <v>0</v>
      </c>
      <c r="Y253">
        <v>0</v>
      </c>
      <c r="Z253" t="s">
        <v>47</v>
      </c>
    </row>
    <row r="254" spans="1:26" x14ac:dyDescent="0.3">
      <c r="A254">
        <v>830</v>
      </c>
      <c r="B254">
        <v>1987</v>
      </c>
      <c r="C254" s="14">
        <f>2021-Table13[[#This Row],[Year_Birth]]</f>
        <v>34</v>
      </c>
      <c r="D254" s="4">
        <v>74004</v>
      </c>
      <c r="E254">
        <v>0</v>
      </c>
      <c r="F254" s="16">
        <v>6.9534246575342467</v>
      </c>
      <c r="G254">
        <v>5</v>
      </c>
      <c r="H254" s="4">
        <v>784</v>
      </c>
      <c r="I254" s="4">
        <v>48</v>
      </c>
      <c r="J254" s="4">
        <v>560</v>
      </c>
      <c r="K254" s="4">
        <v>42</v>
      </c>
      <c r="L254" s="4">
        <v>176</v>
      </c>
      <c r="M254" s="4">
        <v>48</v>
      </c>
      <c r="N254">
        <v>1</v>
      </c>
      <c r="O254">
        <v>4</v>
      </c>
      <c r="P254">
        <v>6</v>
      </c>
      <c r="Q254">
        <v>4</v>
      </c>
      <c r="R254">
        <v>3</v>
      </c>
      <c r="S254">
        <v>1</v>
      </c>
      <c r="T254">
        <v>0</v>
      </c>
      <c r="U254">
        <v>0</v>
      </c>
      <c r="V254">
        <v>0</v>
      </c>
      <c r="W254">
        <v>1</v>
      </c>
      <c r="X254">
        <v>1</v>
      </c>
      <c r="Y254">
        <v>0</v>
      </c>
      <c r="Z254" t="s">
        <v>45</v>
      </c>
    </row>
    <row r="255" spans="1:26" x14ac:dyDescent="0.3">
      <c r="A255">
        <v>6982</v>
      </c>
      <c r="B255">
        <v>1976</v>
      </c>
      <c r="C255" s="14">
        <f>2021-Table13[[#This Row],[Year_Birth]]</f>
        <v>45</v>
      </c>
      <c r="D255" s="4">
        <v>74068</v>
      </c>
      <c r="E255">
        <v>0</v>
      </c>
      <c r="F255" s="16">
        <v>7.8904109589041092</v>
      </c>
      <c r="G255">
        <v>14</v>
      </c>
      <c r="H255" s="4">
        <v>783</v>
      </c>
      <c r="I255" s="4">
        <v>30</v>
      </c>
      <c r="J255" s="4">
        <v>537</v>
      </c>
      <c r="K255" s="4">
        <v>140</v>
      </c>
      <c r="L255" s="4">
        <v>76</v>
      </c>
      <c r="M255" s="4">
        <v>15</v>
      </c>
      <c r="N255">
        <v>1</v>
      </c>
      <c r="O255">
        <v>4</v>
      </c>
      <c r="P255">
        <v>10</v>
      </c>
      <c r="Q255">
        <v>9</v>
      </c>
      <c r="R255">
        <v>2</v>
      </c>
      <c r="S255">
        <v>0</v>
      </c>
      <c r="T255">
        <v>0</v>
      </c>
      <c r="U255">
        <v>0</v>
      </c>
      <c r="V255">
        <v>0</v>
      </c>
      <c r="W255">
        <v>0</v>
      </c>
      <c r="X255">
        <v>0</v>
      </c>
      <c r="Y255">
        <v>0</v>
      </c>
      <c r="Z255" t="s">
        <v>45</v>
      </c>
    </row>
    <row r="256" spans="1:26" x14ac:dyDescent="0.3">
      <c r="A256">
        <v>1650</v>
      </c>
      <c r="B256">
        <v>1960</v>
      </c>
      <c r="C256" s="14">
        <f>2021-Table13[[#This Row],[Year_Birth]]</f>
        <v>61</v>
      </c>
      <c r="D256" s="4">
        <v>81843</v>
      </c>
      <c r="E256">
        <v>0</v>
      </c>
      <c r="F256" s="16">
        <v>7.7972602739726025</v>
      </c>
      <c r="G256">
        <v>13</v>
      </c>
      <c r="H256" s="4">
        <v>779</v>
      </c>
      <c r="I256" s="4">
        <v>86</v>
      </c>
      <c r="J256" s="4">
        <v>537</v>
      </c>
      <c r="K256" s="4">
        <v>34</v>
      </c>
      <c r="L256" s="4">
        <v>69</v>
      </c>
      <c r="M256" s="4">
        <v>138</v>
      </c>
      <c r="N256">
        <v>1</v>
      </c>
      <c r="O256">
        <v>5</v>
      </c>
      <c r="P256">
        <v>9</v>
      </c>
      <c r="Q256">
        <v>12</v>
      </c>
      <c r="R256">
        <v>3</v>
      </c>
      <c r="S256">
        <v>0</v>
      </c>
      <c r="T256">
        <v>0</v>
      </c>
      <c r="U256">
        <v>0</v>
      </c>
      <c r="V256">
        <v>0</v>
      </c>
      <c r="W256">
        <v>0</v>
      </c>
      <c r="X256">
        <v>0</v>
      </c>
      <c r="Y256">
        <v>0</v>
      </c>
      <c r="Z256" t="s">
        <v>41</v>
      </c>
    </row>
    <row r="257" spans="1:26" x14ac:dyDescent="0.3">
      <c r="A257">
        <v>3667</v>
      </c>
      <c r="B257">
        <v>1969</v>
      </c>
      <c r="C257" s="14">
        <f>2021-Table13[[#This Row],[Year_Birth]]</f>
        <v>52</v>
      </c>
      <c r="D257" s="4">
        <v>80952</v>
      </c>
      <c r="E257">
        <v>0</v>
      </c>
      <c r="F257" s="16">
        <v>7.9424657534246572</v>
      </c>
      <c r="G257">
        <v>20</v>
      </c>
      <c r="H257" s="4">
        <v>778</v>
      </c>
      <c r="I257" s="4">
        <v>178</v>
      </c>
      <c r="J257" s="4">
        <v>689</v>
      </c>
      <c r="K257" s="4">
        <v>41</v>
      </c>
      <c r="L257" s="4">
        <v>27</v>
      </c>
      <c r="M257" s="4">
        <v>44</v>
      </c>
      <c r="N257">
        <v>1</v>
      </c>
      <c r="O257">
        <v>8</v>
      </c>
      <c r="P257">
        <v>5</v>
      </c>
      <c r="Q257">
        <v>11</v>
      </c>
      <c r="R257">
        <v>8</v>
      </c>
      <c r="S257">
        <v>1</v>
      </c>
      <c r="T257">
        <v>0</v>
      </c>
      <c r="U257">
        <v>0</v>
      </c>
      <c r="V257">
        <v>1</v>
      </c>
      <c r="W257">
        <v>1</v>
      </c>
      <c r="X257">
        <v>1</v>
      </c>
      <c r="Y257">
        <v>0</v>
      </c>
      <c r="Z257" t="s">
        <v>52</v>
      </c>
    </row>
    <row r="258" spans="1:26" x14ac:dyDescent="0.3">
      <c r="A258">
        <v>2379</v>
      </c>
      <c r="B258">
        <v>1953</v>
      </c>
      <c r="C258" s="14">
        <f>2021-Table13[[#This Row],[Year_Birth]]</f>
        <v>68</v>
      </c>
      <c r="D258" s="4">
        <v>69267</v>
      </c>
      <c r="E258">
        <v>0</v>
      </c>
      <c r="F258" s="16">
        <v>8.3780821917808215</v>
      </c>
      <c r="G258">
        <v>31</v>
      </c>
      <c r="H258" s="4">
        <v>778</v>
      </c>
      <c r="I258" s="4">
        <v>44</v>
      </c>
      <c r="J258" s="4">
        <v>499</v>
      </c>
      <c r="K258" s="4">
        <v>95</v>
      </c>
      <c r="L258" s="4">
        <v>73</v>
      </c>
      <c r="M258" s="4">
        <v>146</v>
      </c>
      <c r="N258">
        <v>2</v>
      </c>
      <c r="O258">
        <v>3</v>
      </c>
      <c r="P258">
        <v>4</v>
      </c>
      <c r="Q258">
        <v>5</v>
      </c>
      <c r="R258">
        <v>7</v>
      </c>
      <c r="S258">
        <v>0</v>
      </c>
      <c r="T258">
        <v>0</v>
      </c>
      <c r="U258">
        <v>0</v>
      </c>
      <c r="V258">
        <v>0</v>
      </c>
      <c r="W258">
        <v>0</v>
      </c>
      <c r="X258">
        <v>1</v>
      </c>
      <c r="Y258">
        <v>0</v>
      </c>
      <c r="Z258" t="s">
        <v>47</v>
      </c>
    </row>
    <row r="259" spans="1:26" x14ac:dyDescent="0.3">
      <c r="A259">
        <v>5031</v>
      </c>
      <c r="B259">
        <v>1974</v>
      </c>
      <c r="C259" s="14">
        <f>2021-Table13[[#This Row],[Year_Birth]]</f>
        <v>47</v>
      </c>
      <c r="D259" s="4">
        <v>83145</v>
      </c>
      <c r="E259">
        <v>0</v>
      </c>
      <c r="F259" s="16">
        <v>8.3780821917808215</v>
      </c>
      <c r="G259">
        <v>14</v>
      </c>
      <c r="H259" s="4">
        <v>777</v>
      </c>
      <c r="I259" s="4">
        <v>35</v>
      </c>
      <c r="J259" s="4">
        <v>731</v>
      </c>
      <c r="K259" s="4">
        <v>39</v>
      </c>
      <c r="L259" s="4">
        <v>137</v>
      </c>
      <c r="M259" s="4">
        <v>114</v>
      </c>
      <c r="N259">
        <v>1</v>
      </c>
      <c r="O259">
        <v>5</v>
      </c>
      <c r="P259">
        <v>9</v>
      </c>
      <c r="Q259">
        <v>11</v>
      </c>
      <c r="R259">
        <v>2</v>
      </c>
      <c r="S259">
        <v>0</v>
      </c>
      <c r="T259">
        <v>0</v>
      </c>
      <c r="U259">
        <v>0</v>
      </c>
      <c r="V259">
        <v>0</v>
      </c>
      <c r="W259">
        <v>1</v>
      </c>
      <c r="X259">
        <v>1</v>
      </c>
      <c r="Y259">
        <v>0</v>
      </c>
      <c r="Z259" t="s">
        <v>41</v>
      </c>
    </row>
    <row r="260" spans="1:26" x14ac:dyDescent="0.3">
      <c r="A260">
        <v>4543</v>
      </c>
      <c r="B260">
        <v>1980</v>
      </c>
      <c r="C260" s="14">
        <f>2021-Table13[[#This Row],[Year_Birth]]</f>
        <v>41</v>
      </c>
      <c r="D260" s="4">
        <v>82497</v>
      </c>
      <c r="E260">
        <v>0</v>
      </c>
      <c r="F260" s="16">
        <v>8.2712328767123289</v>
      </c>
      <c r="G260">
        <v>32</v>
      </c>
      <c r="H260" s="4">
        <v>777</v>
      </c>
      <c r="I260" s="4">
        <v>129</v>
      </c>
      <c r="J260" s="4">
        <v>573</v>
      </c>
      <c r="K260" s="4">
        <v>216</v>
      </c>
      <c r="L260" s="4">
        <v>21</v>
      </c>
      <c r="M260" s="4">
        <v>203</v>
      </c>
      <c r="N260">
        <v>1</v>
      </c>
      <c r="O260">
        <v>2</v>
      </c>
      <c r="P260">
        <v>7</v>
      </c>
      <c r="Q260">
        <v>9</v>
      </c>
      <c r="R260">
        <v>4</v>
      </c>
      <c r="S260">
        <v>0</v>
      </c>
      <c r="T260">
        <v>0</v>
      </c>
      <c r="U260">
        <v>0</v>
      </c>
      <c r="V260">
        <v>0</v>
      </c>
      <c r="W260">
        <v>1</v>
      </c>
      <c r="X260">
        <v>0</v>
      </c>
      <c r="Y260">
        <v>0</v>
      </c>
      <c r="Z260" t="s">
        <v>47</v>
      </c>
    </row>
    <row r="261" spans="1:26" x14ac:dyDescent="0.3">
      <c r="A261">
        <v>269</v>
      </c>
      <c r="B261">
        <v>1963</v>
      </c>
      <c r="C261" s="14">
        <f>2021-Table13[[#This Row],[Year_Birth]]</f>
        <v>58</v>
      </c>
      <c r="D261" s="4">
        <v>46757</v>
      </c>
      <c r="E261">
        <v>1</v>
      </c>
      <c r="F261" s="16">
        <v>8.2273972602739729</v>
      </c>
      <c r="G261">
        <v>71</v>
      </c>
      <c r="H261" s="4">
        <v>777</v>
      </c>
      <c r="I261" s="4">
        <v>30</v>
      </c>
      <c r="J261" s="4">
        <v>163</v>
      </c>
      <c r="K261" s="4">
        <v>0</v>
      </c>
      <c r="L261" s="4">
        <v>51</v>
      </c>
      <c r="M261" s="4">
        <v>122</v>
      </c>
      <c r="N261">
        <v>6</v>
      </c>
      <c r="O261">
        <v>4</v>
      </c>
      <c r="P261">
        <v>4</v>
      </c>
      <c r="Q261">
        <v>7</v>
      </c>
      <c r="R261">
        <v>9</v>
      </c>
      <c r="S261">
        <v>0</v>
      </c>
      <c r="T261">
        <v>0</v>
      </c>
      <c r="U261">
        <v>0</v>
      </c>
      <c r="V261">
        <v>0</v>
      </c>
      <c r="W261">
        <v>0</v>
      </c>
      <c r="X261">
        <v>0</v>
      </c>
      <c r="Y261">
        <v>0</v>
      </c>
      <c r="Z261" t="s">
        <v>41</v>
      </c>
    </row>
    <row r="262" spans="1:26" x14ac:dyDescent="0.3">
      <c r="A262">
        <v>5147</v>
      </c>
      <c r="B262">
        <v>1948</v>
      </c>
      <c r="C262" s="14">
        <f>2021-Table13[[#This Row],[Year_Birth]]</f>
        <v>73</v>
      </c>
      <c r="D262" s="4">
        <v>90842</v>
      </c>
      <c r="E262">
        <v>0</v>
      </c>
      <c r="F262" s="16">
        <v>7.5287671232876709</v>
      </c>
      <c r="G262">
        <v>57</v>
      </c>
      <c r="H262" s="4">
        <v>774</v>
      </c>
      <c r="I262" s="4">
        <v>70</v>
      </c>
      <c r="J262" s="4">
        <v>118</v>
      </c>
      <c r="K262" s="4">
        <v>182</v>
      </c>
      <c r="L262" s="4">
        <v>187</v>
      </c>
      <c r="M262" s="4">
        <v>93</v>
      </c>
      <c r="N262">
        <v>1</v>
      </c>
      <c r="O262">
        <v>4</v>
      </c>
      <c r="P262">
        <v>9</v>
      </c>
      <c r="Q262">
        <v>13</v>
      </c>
      <c r="R262">
        <v>1</v>
      </c>
      <c r="S262">
        <v>0</v>
      </c>
      <c r="T262">
        <v>0</v>
      </c>
      <c r="U262">
        <v>0</v>
      </c>
      <c r="V262">
        <v>0</v>
      </c>
      <c r="W262">
        <v>0</v>
      </c>
      <c r="X262">
        <v>0</v>
      </c>
      <c r="Y262">
        <v>0</v>
      </c>
      <c r="Z262" t="s">
        <v>41</v>
      </c>
    </row>
    <row r="263" spans="1:26" x14ac:dyDescent="0.3">
      <c r="A263">
        <v>6658</v>
      </c>
      <c r="B263">
        <v>1972</v>
      </c>
      <c r="C263" s="14">
        <f>2021-Table13[[#This Row],[Year_Birth]]</f>
        <v>49</v>
      </c>
      <c r="D263" s="4">
        <v>59868</v>
      </c>
      <c r="E263">
        <v>1</v>
      </c>
      <c r="F263" s="16">
        <v>7.5479452054794525</v>
      </c>
      <c r="G263">
        <v>37</v>
      </c>
      <c r="H263" s="4">
        <v>771</v>
      </c>
      <c r="I263" s="4">
        <v>51</v>
      </c>
      <c r="J263" s="4">
        <v>154</v>
      </c>
      <c r="K263" s="4">
        <v>54</v>
      </c>
      <c r="L263" s="4">
        <v>10</v>
      </c>
      <c r="M263" s="4">
        <v>154</v>
      </c>
      <c r="N263">
        <v>7</v>
      </c>
      <c r="O263">
        <v>11</v>
      </c>
      <c r="P263">
        <v>2</v>
      </c>
      <c r="Q263">
        <v>12</v>
      </c>
      <c r="R263">
        <v>6</v>
      </c>
      <c r="S263">
        <v>0</v>
      </c>
      <c r="T263">
        <v>0</v>
      </c>
      <c r="U263">
        <v>0</v>
      </c>
      <c r="V263">
        <v>0</v>
      </c>
      <c r="W263">
        <v>0</v>
      </c>
      <c r="X263">
        <v>0</v>
      </c>
      <c r="Y263">
        <v>0</v>
      </c>
      <c r="Z263" t="s">
        <v>41</v>
      </c>
    </row>
    <row r="264" spans="1:26" x14ac:dyDescent="0.3">
      <c r="A264">
        <v>10619</v>
      </c>
      <c r="B264">
        <v>1994</v>
      </c>
      <c r="C264" s="14">
        <f>2021-Table13[[#This Row],[Year_Birth]]</f>
        <v>27</v>
      </c>
      <c r="D264" s="4">
        <v>95529</v>
      </c>
      <c r="E264">
        <v>0</v>
      </c>
      <c r="F264" s="16">
        <v>8.1808219178082187</v>
      </c>
      <c r="G264">
        <v>29</v>
      </c>
      <c r="H264" s="4">
        <v>770</v>
      </c>
      <c r="I264" s="4">
        <v>29</v>
      </c>
      <c r="J264" s="4">
        <v>890</v>
      </c>
      <c r="K264" s="4">
        <v>250</v>
      </c>
      <c r="L264" s="4">
        <v>27</v>
      </c>
      <c r="M264" s="4">
        <v>24</v>
      </c>
      <c r="N264">
        <v>1</v>
      </c>
      <c r="O264">
        <v>7</v>
      </c>
      <c r="P264">
        <v>3</v>
      </c>
      <c r="Q264">
        <v>7</v>
      </c>
      <c r="R264">
        <v>3</v>
      </c>
      <c r="S264">
        <v>0</v>
      </c>
      <c r="T264">
        <v>0</v>
      </c>
      <c r="U264">
        <v>0</v>
      </c>
      <c r="V264">
        <v>0</v>
      </c>
      <c r="W264">
        <v>1</v>
      </c>
      <c r="X264">
        <v>1</v>
      </c>
      <c r="Y264">
        <v>0</v>
      </c>
      <c r="Z264" t="s">
        <v>47</v>
      </c>
    </row>
    <row r="265" spans="1:26" x14ac:dyDescent="0.3">
      <c r="A265">
        <v>4073</v>
      </c>
      <c r="B265">
        <v>1954</v>
      </c>
      <c r="C265" s="14">
        <f>2021-Table13[[#This Row],[Year_Birth]]</f>
        <v>67</v>
      </c>
      <c r="D265" s="4">
        <v>63564</v>
      </c>
      <c r="E265">
        <v>0</v>
      </c>
      <c r="F265" s="16">
        <v>7.0246575342465754</v>
      </c>
      <c r="G265">
        <v>0</v>
      </c>
      <c r="H265" s="4">
        <v>769</v>
      </c>
      <c r="I265" s="4">
        <v>80</v>
      </c>
      <c r="J265" s="4">
        <v>252</v>
      </c>
      <c r="K265" s="4">
        <v>15</v>
      </c>
      <c r="L265" s="4">
        <v>34</v>
      </c>
      <c r="M265" s="4">
        <v>65</v>
      </c>
      <c r="N265">
        <v>1</v>
      </c>
      <c r="O265">
        <v>10</v>
      </c>
      <c r="P265">
        <v>10</v>
      </c>
      <c r="Q265">
        <v>7</v>
      </c>
      <c r="R265">
        <v>6</v>
      </c>
      <c r="S265">
        <v>0</v>
      </c>
      <c r="T265">
        <v>0</v>
      </c>
      <c r="U265">
        <v>1</v>
      </c>
      <c r="V265">
        <v>0</v>
      </c>
      <c r="W265">
        <v>0</v>
      </c>
      <c r="X265">
        <v>1</v>
      </c>
      <c r="Y265">
        <v>0</v>
      </c>
      <c r="Z265" t="s">
        <v>52</v>
      </c>
    </row>
    <row r="266" spans="1:26" x14ac:dyDescent="0.3">
      <c r="A266">
        <v>4789</v>
      </c>
      <c r="B266">
        <v>1953</v>
      </c>
      <c r="C266" s="14">
        <f>2021-Table13[[#This Row],[Year_Birth]]</f>
        <v>68</v>
      </c>
      <c r="D266" s="4">
        <v>80812</v>
      </c>
      <c r="E266">
        <v>0</v>
      </c>
      <c r="F266" s="16">
        <v>7.3917808219178083</v>
      </c>
      <c r="G266">
        <v>95</v>
      </c>
      <c r="H266" s="4">
        <v>769</v>
      </c>
      <c r="I266" s="4">
        <v>22</v>
      </c>
      <c r="J266" s="4">
        <v>500</v>
      </c>
      <c r="K266" s="4">
        <v>210</v>
      </c>
      <c r="L266" s="4">
        <v>143</v>
      </c>
      <c r="M266" s="4">
        <v>33</v>
      </c>
      <c r="N266">
        <v>1</v>
      </c>
      <c r="O266">
        <v>4</v>
      </c>
      <c r="P266">
        <v>8</v>
      </c>
      <c r="Q266">
        <v>5</v>
      </c>
      <c r="R266">
        <v>2</v>
      </c>
      <c r="S266">
        <v>1</v>
      </c>
      <c r="T266">
        <v>0</v>
      </c>
      <c r="U266">
        <v>1</v>
      </c>
      <c r="V266">
        <v>0</v>
      </c>
      <c r="W266">
        <v>1</v>
      </c>
      <c r="X266">
        <v>0</v>
      </c>
      <c r="Y266">
        <v>0</v>
      </c>
      <c r="Z266" t="s">
        <v>45</v>
      </c>
    </row>
    <row r="267" spans="1:26" x14ac:dyDescent="0.3">
      <c r="A267">
        <v>6320</v>
      </c>
      <c r="B267">
        <v>1976</v>
      </c>
      <c r="C267" s="14">
        <f>2021-Table13[[#This Row],[Year_Birth]]</f>
        <v>45</v>
      </c>
      <c r="D267" s="4">
        <v>70893</v>
      </c>
      <c r="E267">
        <v>0</v>
      </c>
      <c r="F267" s="16">
        <v>8.0027397260273965</v>
      </c>
      <c r="G267">
        <v>42</v>
      </c>
      <c r="H267" s="4">
        <v>768</v>
      </c>
      <c r="I267" s="4">
        <v>44</v>
      </c>
      <c r="J267" s="4">
        <v>561</v>
      </c>
      <c r="K267" s="4">
        <v>77</v>
      </c>
      <c r="L267" s="4">
        <v>44</v>
      </c>
      <c r="M267" s="4">
        <v>14</v>
      </c>
      <c r="N267">
        <v>1</v>
      </c>
      <c r="O267">
        <v>6</v>
      </c>
      <c r="P267">
        <v>6</v>
      </c>
      <c r="Q267">
        <v>10</v>
      </c>
      <c r="R267">
        <v>3</v>
      </c>
      <c r="S267">
        <v>0</v>
      </c>
      <c r="T267">
        <v>0</v>
      </c>
      <c r="U267">
        <v>0</v>
      </c>
      <c r="V267">
        <v>0</v>
      </c>
      <c r="W267">
        <v>0</v>
      </c>
      <c r="X267">
        <v>0</v>
      </c>
      <c r="Y267">
        <v>0</v>
      </c>
      <c r="Z267" t="s">
        <v>41</v>
      </c>
    </row>
    <row r="268" spans="1:26" x14ac:dyDescent="0.3">
      <c r="A268">
        <v>2798</v>
      </c>
      <c r="B268">
        <v>1977</v>
      </c>
      <c r="C268" s="14">
        <f>2021-Table13[[#This Row],[Year_Birth]]</f>
        <v>44</v>
      </c>
      <c r="D268" s="4">
        <v>102160</v>
      </c>
      <c r="E268">
        <v>0</v>
      </c>
      <c r="F268" s="16">
        <v>8.2657534246575342</v>
      </c>
      <c r="G268">
        <v>54</v>
      </c>
      <c r="H268" s="4">
        <v>763</v>
      </c>
      <c r="I268" s="4">
        <v>29</v>
      </c>
      <c r="J268" s="4">
        <v>138</v>
      </c>
      <c r="K268" s="4">
        <v>76</v>
      </c>
      <c r="L268" s="4">
        <v>176</v>
      </c>
      <c r="M268" s="4">
        <v>58</v>
      </c>
      <c r="N268">
        <v>0</v>
      </c>
      <c r="O268">
        <v>7</v>
      </c>
      <c r="P268">
        <v>9</v>
      </c>
      <c r="Q268">
        <v>10</v>
      </c>
      <c r="R268">
        <v>4</v>
      </c>
      <c r="S268">
        <v>1</v>
      </c>
      <c r="T268">
        <v>0</v>
      </c>
      <c r="U268">
        <v>0</v>
      </c>
      <c r="V268">
        <v>1</v>
      </c>
      <c r="W268">
        <v>1</v>
      </c>
      <c r="X268">
        <v>1</v>
      </c>
      <c r="Y268">
        <v>0</v>
      </c>
      <c r="Z268" t="s">
        <v>47</v>
      </c>
    </row>
    <row r="269" spans="1:26" x14ac:dyDescent="0.3">
      <c r="A269">
        <v>10673</v>
      </c>
      <c r="B269">
        <v>1976</v>
      </c>
      <c r="C269" s="14">
        <f>2021-Table13[[#This Row],[Year_Birth]]</f>
        <v>45</v>
      </c>
      <c r="D269" s="4">
        <v>68397</v>
      </c>
      <c r="E269">
        <v>1</v>
      </c>
      <c r="F269" s="16">
        <v>7.2246575342465755</v>
      </c>
      <c r="G269">
        <v>6</v>
      </c>
      <c r="H269" s="4">
        <v>760</v>
      </c>
      <c r="I269" s="4">
        <v>80</v>
      </c>
      <c r="J269" s="4">
        <v>466</v>
      </c>
      <c r="K269" s="4">
        <v>17</v>
      </c>
      <c r="L269" s="4">
        <v>13</v>
      </c>
      <c r="M269" s="4">
        <v>80</v>
      </c>
      <c r="N269">
        <v>1</v>
      </c>
      <c r="O269">
        <v>6</v>
      </c>
      <c r="P269">
        <v>9</v>
      </c>
      <c r="Q269">
        <v>5</v>
      </c>
      <c r="R269">
        <v>3</v>
      </c>
      <c r="S269">
        <v>0</v>
      </c>
      <c r="T269">
        <v>0</v>
      </c>
      <c r="U269">
        <v>0</v>
      </c>
      <c r="V269">
        <v>0</v>
      </c>
      <c r="W269">
        <v>0</v>
      </c>
      <c r="X269">
        <v>0</v>
      </c>
      <c r="Y269">
        <v>0</v>
      </c>
      <c r="Z269" t="s">
        <v>47</v>
      </c>
    </row>
    <row r="270" spans="1:26" x14ac:dyDescent="0.3">
      <c r="A270">
        <v>1740</v>
      </c>
      <c r="B270">
        <v>1944</v>
      </c>
      <c r="C270" s="14">
        <f>2021-Table13[[#This Row],[Year_Birth]]</f>
        <v>77</v>
      </c>
      <c r="D270" s="4">
        <v>55956</v>
      </c>
      <c r="E270">
        <v>0</v>
      </c>
      <c r="F270" s="16">
        <v>6.838356164383562</v>
      </c>
      <c r="G270">
        <v>22</v>
      </c>
      <c r="H270" s="4">
        <v>760</v>
      </c>
      <c r="I270" s="4">
        <v>38</v>
      </c>
      <c r="J270" s="4">
        <v>104</v>
      </c>
      <c r="K270" s="4">
        <v>50</v>
      </c>
      <c r="L270" s="4">
        <v>9</v>
      </c>
      <c r="M270" s="4">
        <v>38</v>
      </c>
      <c r="N270">
        <v>2</v>
      </c>
      <c r="O270">
        <v>7</v>
      </c>
      <c r="P270">
        <v>3</v>
      </c>
      <c r="Q270">
        <v>4</v>
      </c>
      <c r="R270">
        <v>4</v>
      </c>
      <c r="S270">
        <v>0</v>
      </c>
      <c r="T270">
        <v>0</v>
      </c>
      <c r="U270">
        <v>0</v>
      </c>
      <c r="V270">
        <v>1</v>
      </c>
      <c r="W270">
        <v>0</v>
      </c>
      <c r="X270">
        <v>0</v>
      </c>
      <c r="Y270">
        <v>0</v>
      </c>
      <c r="Z270" t="s">
        <v>41</v>
      </c>
    </row>
    <row r="271" spans="1:26" x14ac:dyDescent="0.3">
      <c r="A271">
        <v>10767</v>
      </c>
      <c r="B271">
        <v>1989</v>
      </c>
      <c r="C271" s="14">
        <f>2021-Table13[[#This Row],[Year_Birth]]</f>
        <v>32</v>
      </c>
      <c r="D271" s="4">
        <v>77845</v>
      </c>
      <c r="E271">
        <v>0</v>
      </c>
      <c r="F271" s="16">
        <v>6.7315068493150685</v>
      </c>
      <c r="G271">
        <v>40</v>
      </c>
      <c r="H271" s="4">
        <v>760</v>
      </c>
      <c r="I271" s="4">
        <v>40</v>
      </c>
      <c r="J271" s="4">
        <v>480</v>
      </c>
      <c r="K271" s="4">
        <v>0</v>
      </c>
      <c r="L271" s="4">
        <v>40</v>
      </c>
      <c r="M271" s="4">
        <v>26</v>
      </c>
      <c r="N271">
        <v>1</v>
      </c>
      <c r="O271">
        <v>3</v>
      </c>
      <c r="P271">
        <v>5</v>
      </c>
      <c r="Q271">
        <v>12</v>
      </c>
      <c r="R271">
        <v>1</v>
      </c>
      <c r="S271">
        <v>1</v>
      </c>
      <c r="T271">
        <v>0</v>
      </c>
      <c r="U271">
        <v>0</v>
      </c>
      <c r="V271">
        <v>0</v>
      </c>
      <c r="W271">
        <v>1</v>
      </c>
      <c r="X271">
        <v>0</v>
      </c>
      <c r="Y271">
        <v>0</v>
      </c>
      <c r="Z271" t="s">
        <v>43</v>
      </c>
    </row>
    <row r="272" spans="1:26" x14ac:dyDescent="0.3">
      <c r="A272">
        <v>146</v>
      </c>
      <c r="B272">
        <v>1960</v>
      </c>
      <c r="C272" s="14">
        <f>2021-Table13[[#This Row],[Year_Birth]]</f>
        <v>61</v>
      </c>
      <c r="D272" s="4">
        <v>76045</v>
      </c>
      <c r="E272">
        <v>0</v>
      </c>
      <c r="F272" s="16">
        <v>7.2301369863013702</v>
      </c>
      <c r="G272">
        <v>78</v>
      </c>
      <c r="H272" s="4">
        <v>760</v>
      </c>
      <c r="I272" s="4">
        <v>53</v>
      </c>
      <c r="J272" s="4">
        <v>400</v>
      </c>
      <c r="K272" s="4">
        <v>17</v>
      </c>
      <c r="L272" s="4">
        <v>93</v>
      </c>
      <c r="M272" s="4">
        <v>0</v>
      </c>
      <c r="N272">
        <v>1</v>
      </c>
      <c r="O272">
        <v>4</v>
      </c>
      <c r="P272">
        <v>5</v>
      </c>
      <c r="Q272">
        <v>11</v>
      </c>
      <c r="R272">
        <v>2</v>
      </c>
      <c r="S272">
        <v>1</v>
      </c>
      <c r="T272">
        <v>0</v>
      </c>
      <c r="U272">
        <v>0</v>
      </c>
      <c r="V272">
        <v>0</v>
      </c>
      <c r="W272">
        <v>0</v>
      </c>
      <c r="X272">
        <v>0</v>
      </c>
      <c r="Y272">
        <v>0</v>
      </c>
      <c r="Z272" t="s">
        <v>41</v>
      </c>
    </row>
    <row r="273" spans="1:26" x14ac:dyDescent="0.3">
      <c r="A273">
        <v>6318</v>
      </c>
      <c r="B273">
        <v>1988</v>
      </c>
      <c r="C273" s="14">
        <f>2021-Table13[[#This Row],[Year_Birth]]</f>
        <v>33</v>
      </c>
      <c r="D273" s="4">
        <v>68487</v>
      </c>
      <c r="E273">
        <v>0</v>
      </c>
      <c r="F273" s="16">
        <v>8.0684931506849313</v>
      </c>
      <c r="G273">
        <v>48</v>
      </c>
      <c r="H273" s="4">
        <v>758</v>
      </c>
      <c r="I273" s="4">
        <v>12</v>
      </c>
      <c r="J273" s="4">
        <v>385</v>
      </c>
      <c r="K273" s="4">
        <v>33</v>
      </c>
      <c r="L273" s="4">
        <v>89</v>
      </c>
      <c r="M273" s="4">
        <v>89</v>
      </c>
      <c r="N273">
        <v>1</v>
      </c>
      <c r="O273">
        <v>9</v>
      </c>
      <c r="P273">
        <v>7</v>
      </c>
      <c r="Q273">
        <v>13</v>
      </c>
      <c r="R273">
        <v>4</v>
      </c>
      <c r="S273">
        <v>0</v>
      </c>
      <c r="T273">
        <v>0</v>
      </c>
      <c r="U273">
        <v>0</v>
      </c>
      <c r="V273">
        <v>0</v>
      </c>
      <c r="W273">
        <v>0</v>
      </c>
      <c r="X273">
        <v>0</v>
      </c>
      <c r="Y273">
        <v>0</v>
      </c>
      <c r="Z273" t="s">
        <v>48</v>
      </c>
    </row>
    <row r="274" spans="1:26" x14ac:dyDescent="0.3">
      <c r="A274">
        <v>5396</v>
      </c>
      <c r="B274">
        <v>1988</v>
      </c>
      <c r="C274" s="14">
        <f>2021-Table13[[#This Row],[Year_Birth]]</f>
        <v>33</v>
      </c>
      <c r="D274" s="4">
        <v>68487</v>
      </c>
      <c r="E274">
        <v>0</v>
      </c>
      <c r="F274" s="16">
        <v>8.0684931506849313</v>
      </c>
      <c r="G274">
        <v>48</v>
      </c>
      <c r="H274" s="4">
        <v>758</v>
      </c>
      <c r="I274" s="4">
        <v>12</v>
      </c>
      <c r="J274" s="4">
        <v>385</v>
      </c>
      <c r="K274" s="4">
        <v>33</v>
      </c>
      <c r="L274" s="4">
        <v>89</v>
      </c>
      <c r="M274" s="4">
        <v>89</v>
      </c>
      <c r="N274">
        <v>1</v>
      </c>
      <c r="O274">
        <v>9</v>
      </c>
      <c r="P274">
        <v>7</v>
      </c>
      <c r="Q274">
        <v>13</v>
      </c>
      <c r="R274">
        <v>4</v>
      </c>
      <c r="S274">
        <v>0</v>
      </c>
      <c r="T274">
        <v>0</v>
      </c>
      <c r="U274">
        <v>0</v>
      </c>
      <c r="V274">
        <v>0</v>
      </c>
      <c r="W274">
        <v>0</v>
      </c>
      <c r="X274">
        <v>0</v>
      </c>
      <c r="Y274">
        <v>0</v>
      </c>
      <c r="Z274" t="s">
        <v>53</v>
      </c>
    </row>
    <row r="275" spans="1:26" x14ac:dyDescent="0.3">
      <c r="A275">
        <v>6661</v>
      </c>
      <c r="B275">
        <v>1974</v>
      </c>
      <c r="C275" s="14">
        <f>2021-Table13[[#This Row],[Year_Birth]]</f>
        <v>47</v>
      </c>
      <c r="D275" s="4">
        <v>67445</v>
      </c>
      <c r="E275">
        <v>1</v>
      </c>
      <c r="F275" s="16">
        <v>8.4904109589041088</v>
      </c>
      <c r="G275">
        <v>63</v>
      </c>
      <c r="H275" s="4">
        <v>757</v>
      </c>
      <c r="I275" s="4">
        <v>80</v>
      </c>
      <c r="J275" s="4">
        <v>217</v>
      </c>
      <c r="K275" s="4">
        <v>29</v>
      </c>
      <c r="L275" s="4">
        <v>80</v>
      </c>
      <c r="M275" s="4">
        <v>11</v>
      </c>
      <c r="N275">
        <v>5</v>
      </c>
      <c r="O275">
        <v>9</v>
      </c>
      <c r="P275">
        <v>6</v>
      </c>
      <c r="Q275">
        <v>12</v>
      </c>
      <c r="R275">
        <v>6</v>
      </c>
      <c r="S275">
        <v>0</v>
      </c>
      <c r="T275">
        <v>0</v>
      </c>
      <c r="U275">
        <v>0</v>
      </c>
      <c r="V275">
        <v>0</v>
      </c>
      <c r="W275">
        <v>0</v>
      </c>
      <c r="X275">
        <v>0</v>
      </c>
      <c r="Y275">
        <v>0</v>
      </c>
      <c r="Z275" t="s">
        <v>41</v>
      </c>
    </row>
    <row r="276" spans="1:26" x14ac:dyDescent="0.3">
      <c r="A276">
        <v>5462</v>
      </c>
      <c r="B276">
        <v>1974</v>
      </c>
      <c r="C276" s="14">
        <f>2021-Table13[[#This Row],[Year_Birth]]</f>
        <v>47</v>
      </c>
      <c r="D276" s="4">
        <v>67445</v>
      </c>
      <c r="E276">
        <v>1</v>
      </c>
      <c r="F276" s="16">
        <v>8.4904109589041088</v>
      </c>
      <c r="G276">
        <v>63</v>
      </c>
      <c r="H276" s="4">
        <v>757</v>
      </c>
      <c r="I276" s="4">
        <v>80</v>
      </c>
      <c r="J276" s="4">
        <v>217</v>
      </c>
      <c r="K276" s="4">
        <v>29</v>
      </c>
      <c r="L276" s="4">
        <v>80</v>
      </c>
      <c r="M276" s="4">
        <v>11</v>
      </c>
      <c r="N276">
        <v>5</v>
      </c>
      <c r="O276">
        <v>9</v>
      </c>
      <c r="P276">
        <v>6</v>
      </c>
      <c r="Q276">
        <v>12</v>
      </c>
      <c r="R276">
        <v>6</v>
      </c>
      <c r="S276">
        <v>0</v>
      </c>
      <c r="T276">
        <v>0</v>
      </c>
      <c r="U276">
        <v>0</v>
      </c>
      <c r="V276">
        <v>0</v>
      </c>
      <c r="W276">
        <v>0</v>
      </c>
      <c r="X276">
        <v>0</v>
      </c>
      <c r="Y276">
        <v>0</v>
      </c>
      <c r="Z276" t="s">
        <v>45</v>
      </c>
    </row>
    <row r="277" spans="1:26" x14ac:dyDescent="0.3">
      <c r="A277">
        <v>10897</v>
      </c>
      <c r="B277">
        <v>1974</v>
      </c>
      <c r="C277" s="14">
        <f>2021-Table13[[#This Row],[Year_Birth]]</f>
        <v>47</v>
      </c>
      <c r="D277" s="4">
        <v>67445</v>
      </c>
      <c r="E277">
        <v>1</v>
      </c>
      <c r="F277" s="16">
        <v>8.4904109589041088</v>
      </c>
      <c r="G277">
        <v>63</v>
      </c>
      <c r="H277" s="4">
        <v>757</v>
      </c>
      <c r="I277" s="4">
        <v>80</v>
      </c>
      <c r="J277" s="4">
        <v>217</v>
      </c>
      <c r="K277" s="4">
        <v>29</v>
      </c>
      <c r="L277" s="4">
        <v>80</v>
      </c>
      <c r="M277" s="4">
        <v>11</v>
      </c>
      <c r="N277">
        <v>5</v>
      </c>
      <c r="O277">
        <v>9</v>
      </c>
      <c r="P277">
        <v>6</v>
      </c>
      <c r="Q277">
        <v>12</v>
      </c>
      <c r="R277">
        <v>6</v>
      </c>
      <c r="S277">
        <v>0</v>
      </c>
      <c r="T277">
        <v>0</v>
      </c>
      <c r="U277">
        <v>0</v>
      </c>
      <c r="V277">
        <v>0</v>
      </c>
      <c r="W277">
        <v>0</v>
      </c>
      <c r="X277">
        <v>0</v>
      </c>
      <c r="Y277">
        <v>0</v>
      </c>
      <c r="Z277" t="s">
        <v>53</v>
      </c>
    </row>
    <row r="278" spans="1:26" x14ac:dyDescent="0.3">
      <c r="A278">
        <v>5046</v>
      </c>
      <c r="B278">
        <v>1958</v>
      </c>
      <c r="C278" s="14">
        <f>2021-Table13[[#This Row],[Year_Birth]]</f>
        <v>63</v>
      </c>
      <c r="D278" s="4">
        <v>78331</v>
      </c>
      <c r="E278">
        <v>1</v>
      </c>
      <c r="F278" s="16">
        <v>7.0410958904109586</v>
      </c>
      <c r="G278">
        <v>97</v>
      </c>
      <c r="H278" s="4">
        <v>756</v>
      </c>
      <c r="I278" s="4">
        <v>138</v>
      </c>
      <c r="J278" s="4">
        <v>354</v>
      </c>
      <c r="K278" s="4">
        <v>160</v>
      </c>
      <c r="L278" s="4">
        <v>169</v>
      </c>
      <c r="M278" s="4">
        <v>61</v>
      </c>
      <c r="N278">
        <v>2</v>
      </c>
      <c r="O278">
        <v>10</v>
      </c>
      <c r="P278">
        <v>6</v>
      </c>
      <c r="Q278">
        <v>7</v>
      </c>
      <c r="R278">
        <v>4</v>
      </c>
      <c r="S278">
        <v>0</v>
      </c>
      <c r="T278">
        <v>0</v>
      </c>
      <c r="U278">
        <v>0</v>
      </c>
      <c r="V278">
        <v>0</v>
      </c>
      <c r="W278">
        <v>0</v>
      </c>
      <c r="X278">
        <v>0</v>
      </c>
      <c r="Y278">
        <v>0</v>
      </c>
      <c r="Z278" t="s">
        <v>47</v>
      </c>
    </row>
    <row r="279" spans="1:26" x14ac:dyDescent="0.3">
      <c r="A279">
        <v>1150</v>
      </c>
      <c r="B279">
        <v>1899</v>
      </c>
      <c r="C279" s="14">
        <f>2021-Table13[[#This Row],[Year_Birth]]</f>
        <v>122</v>
      </c>
      <c r="D279" s="4">
        <v>83532</v>
      </c>
      <c r="E279">
        <v>0</v>
      </c>
      <c r="F279" s="16">
        <v>7.3671232876712329</v>
      </c>
      <c r="G279">
        <v>36</v>
      </c>
      <c r="H279" s="4">
        <v>755</v>
      </c>
      <c r="I279" s="4">
        <v>144</v>
      </c>
      <c r="J279" s="4">
        <v>562</v>
      </c>
      <c r="K279" s="4">
        <v>104</v>
      </c>
      <c r="L279" s="4">
        <v>64</v>
      </c>
      <c r="M279" s="4">
        <v>224</v>
      </c>
      <c r="N279">
        <v>1</v>
      </c>
      <c r="O279">
        <v>4</v>
      </c>
      <c r="P279">
        <v>6</v>
      </c>
      <c r="Q279">
        <v>4</v>
      </c>
      <c r="R279">
        <v>1</v>
      </c>
      <c r="S279">
        <v>0</v>
      </c>
      <c r="T279">
        <v>0</v>
      </c>
      <c r="U279">
        <v>0</v>
      </c>
      <c r="V279">
        <v>0</v>
      </c>
      <c r="W279">
        <v>1</v>
      </c>
      <c r="X279">
        <v>0</v>
      </c>
      <c r="Y279">
        <v>0</v>
      </c>
      <c r="Z279" t="s">
        <v>41</v>
      </c>
    </row>
    <row r="280" spans="1:26" x14ac:dyDescent="0.3">
      <c r="A280">
        <v>2612</v>
      </c>
      <c r="B280">
        <v>1987</v>
      </c>
      <c r="C280" s="14">
        <f>2021-Table13[[#This Row],[Year_Birth]]</f>
        <v>34</v>
      </c>
      <c r="D280" s="4">
        <v>75794</v>
      </c>
      <c r="E280">
        <v>0</v>
      </c>
      <c r="F280" s="16">
        <v>7.1232876712328768</v>
      </c>
      <c r="G280">
        <v>33</v>
      </c>
      <c r="H280" s="4">
        <v>754</v>
      </c>
      <c r="I280" s="4">
        <v>160</v>
      </c>
      <c r="J280" s="4">
        <v>625</v>
      </c>
      <c r="K280" s="4">
        <v>63</v>
      </c>
      <c r="L280" s="4">
        <v>32</v>
      </c>
      <c r="M280" s="4">
        <v>48</v>
      </c>
      <c r="N280">
        <v>1</v>
      </c>
      <c r="O280">
        <v>7</v>
      </c>
      <c r="P280">
        <v>5</v>
      </c>
      <c r="Q280">
        <v>12</v>
      </c>
      <c r="R280">
        <v>3</v>
      </c>
      <c r="S280">
        <v>1</v>
      </c>
      <c r="T280">
        <v>0</v>
      </c>
      <c r="U280">
        <v>0</v>
      </c>
      <c r="V280">
        <v>0</v>
      </c>
      <c r="W280">
        <v>0</v>
      </c>
      <c r="X280">
        <v>0</v>
      </c>
      <c r="Y280">
        <v>0</v>
      </c>
      <c r="Z280" t="s">
        <v>47</v>
      </c>
    </row>
    <row r="281" spans="1:26" x14ac:dyDescent="0.3">
      <c r="A281">
        <v>4837</v>
      </c>
      <c r="B281">
        <v>1965</v>
      </c>
      <c r="C281" s="14">
        <f>2021-Table13[[#This Row],[Year_Birth]]</f>
        <v>56</v>
      </c>
      <c r="D281" s="4">
        <v>71322</v>
      </c>
      <c r="E281">
        <v>1</v>
      </c>
      <c r="F281" s="16">
        <v>7.9753424657534246</v>
      </c>
      <c r="G281">
        <v>57</v>
      </c>
      <c r="H281" s="4">
        <v>753</v>
      </c>
      <c r="I281" s="4">
        <v>43</v>
      </c>
      <c r="J281" s="4">
        <v>226</v>
      </c>
      <c r="K281" s="4">
        <v>69</v>
      </c>
      <c r="L281" s="4">
        <v>10</v>
      </c>
      <c r="M281" s="4">
        <v>204</v>
      </c>
      <c r="N281">
        <v>2</v>
      </c>
      <c r="O281">
        <v>8</v>
      </c>
      <c r="P281">
        <v>5</v>
      </c>
      <c r="Q281">
        <v>13</v>
      </c>
      <c r="R281">
        <v>4</v>
      </c>
      <c r="S281">
        <v>0</v>
      </c>
      <c r="T281">
        <v>0</v>
      </c>
      <c r="U281">
        <v>0</v>
      </c>
      <c r="V281">
        <v>0</v>
      </c>
      <c r="W281">
        <v>0</v>
      </c>
      <c r="X281">
        <v>0</v>
      </c>
      <c r="Y281">
        <v>0</v>
      </c>
      <c r="Z281" t="s">
        <v>41</v>
      </c>
    </row>
    <row r="282" spans="1:26" x14ac:dyDescent="0.3">
      <c r="A282">
        <v>5989</v>
      </c>
      <c r="B282">
        <v>1959</v>
      </c>
      <c r="C282" s="14">
        <f>2021-Table13[[#This Row],[Year_Birth]]</f>
        <v>62</v>
      </c>
      <c r="D282" s="4">
        <v>78353</v>
      </c>
      <c r="E282">
        <v>1</v>
      </c>
      <c r="F282" s="16">
        <v>7.8136986301369866</v>
      </c>
      <c r="G282">
        <v>51</v>
      </c>
      <c r="H282" s="4">
        <v>752</v>
      </c>
      <c r="I282" s="4">
        <v>122</v>
      </c>
      <c r="J282" s="4">
        <v>476</v>
      </c>
      <c r="K282" s="4">
        <v>39</v>
      </c>
      <c r="L282" s="4">
        <v>153</v>
      </c>
      <c r="M282" s="4">
        <v>34</v>
      </c>
      <c r="N282">
        <v>1</v>
      </c>
      <c r="O282">
        <v>10</v>
      </c>
      <c r="P282">
        <v>2</v>
      </c>
      <c r="Q282">
        <v>11</v>
      </c>
      <c r="R282">
        <v>8</v>
      </c>
      <c r="S282">
        <v>0</v>
      </c>
      <c r="T282">
        <v>0</v>
      </c>
      <c r="U282">
        <v>0</v>
      </c>
      <c r="V282">
        <v>0</v>
      </c>
      <c r="W282">
        <v>0</v>
      </c>
      <c r="X282">
        <v>0</v>
      </c>
      <c r="Y282">
        <v>0</v>
      </c>
      <c r="Z282" t="s">
        <v>48</v>
      </c>
    </row>
    <row r="283" spans="1:26" x14ac:dyDescent="0.3">
      <c r="A283">
        <v>2939</v>
      </c>
      <c r="B283">
        <v>1970</v>
      </c>
      <c r="C283" s="14">
        <f>2021-Table13[[#This Row],[Year_Birth]]</f>
        <v>51</v>
      </c>
      <c r="D283" s="4">
        <v>79419</v>
      </c>
      <c r="E283">
        <v>0</v>
      </c>
      <c r="F283" s="16">
        <v>6.6301369863013697</v>
      </c>
      <c r="G283">
        <v>96</v>
      </c>
      <c r="H283" s="4">
        <v>751</v>
      </c>
      <c r="I283" s="4">
        <v>127</v>
      </c>
      <c r="J283" s="4">
        <v>687</v>
      </c>
      <c r="K283" s="4">
        <v>20</v>
      </c>
      <c r="L283" s="4">
        <v>15</v>
      </c>
      <c r="M283" s="4">
        <v>31</v>
      </c>
      <c r="N283">
        <v>1</v>
      </c>
      <c r="O283">
        <v>4</v>
      </c>
      <c r="P283">
        <v>6</v>
      </c>
      <c r="Q283">
        <v>4</v>
      </c>
      <c r="R283">
        <v>2</v>
      </c>
      <c r="S283">
        <v>0</v>
      </c>
      <c r="T283">
        <v>0</v>
      </c>
      <c r="U283">
        <v>0</v>
      </c>
      <c r="V283">
        <v>0</v>
      </c>
      <c r="W283">
        <v>0</v>
      </c>
      <c r="X283">
        <v>0</v>
      </c>
      <c r="Y283">
        <v>0</v>
      </c>
      <c r="Z283" t="s">
        <v>48</v>
      </c>
    </row>
    <row r="284" spans="1:26" x14ac:dyDescent="0.3">
      <c r="A284">
        <v>8659</v>
      </c>
      <c r="B284">
        <v>1952</v>
      </c>
      <c r="C284" s="14">
        <f>2021-Table13[[#This Row],[Year_Birth]]</f>
        <v>69</v>
      </c>
      <c r="D284" s="4">
        <v>69805</v>
      </c>
      <c r="E284">
        <v>1</v>
      </c>
      <c r="F284" s="16">
        <v>7.0465753424657533</v>
      </c>
      <c r="G284">
        <v>50</v>
      </c>
      <c r="H284" s="4">
        <v>750</v>
      </c>
      <c r="I284" s="4">
        <v>71</v>
      </c>
      <c r="J284" s="4">
        <v>174</v>
      </c>
      <c r="K284" s="4">
        <v>13</v>
      </c>
      <c r="L284" s="4">
        <v>10</v>
      </c>
      <c r="M284" s="4">
        <v>20</v>
      </c>
      <c r="N284">
        <v>2</v>
      </c>
      <c r="O284">
        <v>6</v>
      </c>
      <c r="P284">
        <v>8</v>
      </c>
      <c r="Q284">
        <v>11</v>
      </c>
      <c r="R284">
        <v>2</v>
      </c>
      <c r="S284">
        <v>0</v>
      </c>
      <c r="T284">
        <v>0</v>
      </c>
      <c r="U284">
        <v>0</v>
      </c>
      <c r="V284">
        <v>0</v>
      </c>
      <c r="W284">
        <v>0</v>
      </c>
      <c r="X284">
        <v>0</v>
      </c>
      <c r="Y284">
        <v>0</v>
      </c>
      <c r="Z284" t="s">
        <v>52</v>
      </c>
    </row>
    <row r="285" spans="1:26" x14ac:dyDescent="0.3">
      <c r="A285">
        <v>3643</v>
      </c>
      <c r="B285">
        <v>1974</v>
      </c>
      <c r="C285" s="14">
        <f>2021-Table13[[#This Row],[Year_Birth]]</f>
        <v>47</v>
      </c>
      <c r="D285" s="4">
        <v>63206</v>
      </c>
      <c r="E285">
        <v>0</v>
      </c>
      <c r="F285" s="16">
        <v>6.8876712328767127</v>
      </c>
      <c r="G285">
        <v>65</v>
      </c>
      <c r="H285" s="4">
        <v>750</v>
      </c>
      <c r="I285" s="4">
        <v>8</v>
      </c>
      <c r="J285" s="4">
        <v>125</v>
      </c>
      <c r="K285" s="4">
        <v>11</v>
      </c>
      <c r="L285" s="4">
        <v>8</v>
      </c>
      <c r="M285" s="4">
        <v>26</v>
      </c>
      <c r="N285">
        <v>1</v>
      </c>
      <c r="O285">
        <v>4</v>
      </c>
      <c r="P285">
        <v>3</v>
      </c>
      <c r="Q285">
        <v>6</v>
      </c>
      <c r="R285">
        <v>2</v>
      </c>
      <c r="S285">
        <v>0</v>
      </c>
      <c r="T285">
        <v>0</v>
      </c>
      <c r="U285">
        <v>0</v>
      </c>
      <c r="V285">
        <v>0</v>
      </c>
      <c r="W285">
        <v>1</v>
      </c>
      <c r="X285">
        <v>0</v>
      </c>
      <c r="Y285">
        <v>0</v>
      </c>
      <c r="Z285" t="s">
        <v>48</v>
      </c>
    </row>
    <row r="286" spans="1:26" x14ac:dyDescent="0.3">
      <c r="A286">
        <v>10479</v>
      </c>
      <c r="B286">
        <v>1975</v>
      </c>
      <c r="C286" s="14">
        <f>2021-Table13[[#This Row],[Year_Birth]]</f>
        <v>46</v>
      </c>
      <c r="D286" s="4">
        <v>76618</v>
      </c>
      <c r="E286">
        <v>0</v>
      </c>
      <c r="F286" s="16">
        <v>8.169863013698631</v>
      </c>
      <c r="G286">
        <v>64</v>
      </c>
      <c r="H286" s="4">
        <v>749</v>
      </c>
      <c r="I286" s="4">
        <v>40</v>
      </c>
      <c r="J286" s="4">
        <v>294</v>
      </c>
      <c r="K286" s="4">
        <v>121</v>
      </c>
      <c r="L286" s="4">
        <v>160</v>
      </c>
      <c r="M286" s="4">
        <v>147</v>
      </c>
      <c r="N286">
        <v>1</v>
      </c>
      <c r="O286">
        <v>3</v>
      </c>
      <c r="P286">
        <v>2</v>
      </c>
      <c r="Q286">
        <v>5</v>
      </c>
      <c r="R286">
        <v>1</v>
      </c>
      <c r="S286">
        <v>0</v>
      </c>
      <c r="T286">
        <v>0</v>
      </c>
      <c r="U286">
        <v>0</v>
      </c>
      <c r="V286">
        <v>0</v>
      </c>
      <c r="W286">
        <v>0</v>
      </c>
      <c r="X286">
        <v>0</v>
      </c>
      <c r="Y286">
        <v>0</v>
      </c>
      <c r="Z286" t="s">
        <v>53</v>
      </c>
    </row>
    <row r="287" spans="1:26" x14ac:dyDescent="0.3">
      <c r="A287">
        <v>9120</v>
      </c>
      <c r="B287">
        <v>1962</v>
      </c>
      <c r="C287" s="14">
        <f>2021-Table13[[#This Row],[Year_Birth]]</f>
        <v>59</v>
      </c>
      <c r="D287" s="4">
        <v>66565</v>
      </c>
      <c r="E287">
        <v>1</v>
      </c>
      <c r="F287" s="16">
        <v>8.1753424657534239</v>
      </c>
      <c r="G287">
        <v>80</v>
      </c>
      <c r="H287" s="4">
        <v>747</v>
      </c>
      <c r="I287" s="4">
        <v>10</v>
      </c>
      <c r="J287" s="4">
        <v>161</v>
      </c>
      <c r="K287" s="4">
        <v>65</v>
      </c>
      <c r="L287" s="4">
        <v>40</v>
      </c>
      <c r="M287" s="4">
        <v>42</v>
      </c>
      <c r="N287">
        <v>4</v>
      </c>
      <c r="O287">
        <v>4</v>
      </c>
      <c r="P287">
        <v>2</v>
      </c>
      <c r="Q287">
        <v>9</v>
      </c>
      <c r="R287">
        <v>8</v>
      </c>
      <c r="S287">
        <v>0</v>
      </c>
      <c r="T287">
        <v>0</v>
      </c>
      <c r="U287">
        <v>0</v>
      </c>
      <c r="V287">
        <v>0</v>
      </c>
      <c r="W287">
        <v>0</v>
      </c>
      <c r="X287">
        <v>0</v>
      </c>
      <c r="Y287">
        <v>0</v>
      </c>
      <c r="Z287" t="s">
        <v>41</v>
      </c>
    </row>
    <row r="288" spans="1:26" x14ac:dyDescent="0.3">
      <c r="A288">
        <v>564</v>
      </c>
      <c r="B288">
        <v>1981</v>
      </c>
      <c r="C288" s="14">
        <f>2021-Table13[[#This Row],[Year_Birth]]</f>
        <v>40</v>
      </c>
      <c r="D288" s="4">
        <v>56937</v>
      </c>
      <c r="E288">
        <v>1</v>
      </c>
      <c r="F288" s="16">
        <v>8.5123287671232877</v>
      </c>
      <c r="G288">
        <v>81</v>
      </c>
      <c r="H288" s="4">
        <v>746</v>
      </c>
      <c r="I288" s="4">
        <v>8</v>
      </c>
      <c r="J288" s="4">
        <v>125</v>
      </c>
      <c r="K288" s="4">
        <v>11</v>
      </c>
      <c r="L288" s="4">
        <v>8</v>
      </c>
      <c r="M288" s="4">
        <v>8</v>
      </c>
      <c r="N288">
        <v>7</v>
      </c>
      <c r="O288">
        <v>8</v>
      </c>
      <c r="P288">
        <v>6</v>
      </c>
      <c r="Q288">
        <v>9</v>
      </c>
      <c r="R288">
        <v>6</v>
      </c>
      <c r="S288">
        <v>0</v>
      </c>
      <c r="T288">
        <v>0</v>
      </c>
      <c r="U288">
        <v>0</v>
      </c>
      <c r="V288">
        <v>1</v>
      </c>
      <c r="W288">
        <v>0</v>
      </c>
      <c r="X288">
        <v>1</v>
      </c>
      <c r="Y288">
        <v>0</v>
      </c>
      <c r="Z288" t="s">
        <v>41</v>
      </c>
    </row>
    <row r="289" spans="1:26" x14ac:dyDescent="0.3">
      <c r="A289">
        <v>3759</v>
      </c>
      <c r="B289">
        <v>1958</v>
      </c>
      <c r="C289" s="14">
        <f>2021-Table13[[#This Row],[Year_Birth]]</f>
        <v>63</v>
      </c>
      <c r="D289" s="4">
        <v>65196</v>
      </c>
      <c r="E289">
        <v>2</v>
      </c>
      <c r="F289" s="16">
        <v>7.5397260273972604</v>
      </c>
      <c r="G289">
        <v>34</v>
      </c>
      <c r="H289" s="4">
        <v>743</v>
      </c>
      <c r="I289" s="4">
        <v>19</v>
      </c>
      <c r="J289" s="4">
        <v>181</v>
      </c>
      <c r="K289" s="4">
        <v>12</v>
      </c>
      <c r="L289" s="4">
        <v>0</v>
      </c>
      <c r="M289" s="4">
        <v>200</v>
      </c>
      <c r="N289">
        <v>2</v>
      </c>
      <c r="O289">
        <v>7</v>
      </c>
      <c r="P289">
        <v>6</v>
      </c>
      <c r="Q289">
        <v>11</v>
      </c>
      <c r="R289">
        <v>5</v>
      </c>
      <c r="S289">
        <v>0</v>
      </c>
      <c r="T289">
        <v>0</v>
      </c>
      <c r="U289">
        <v>1</v>
      </c>
      <c r="V289">
        <v>0</v>
      </c>
      <c r="W289">
        <v>0</v>
      </c>
      <c r="X289">
        <v>0</v>
      </c>
      <c r="Y289">
        <v>0</v>
      </c>
      <c r="Z289" t="s">
        <v>41</v>
      </c>
    </row>
    <row r="290" spans="1:26" x14ac:dyDescent="0.3">
      <c r="A290">
        <v>9907</v>
      </c>
      <c r="B290">
        <v>1969</v>
      </c>
      <c r="C290" s="14">
        <f>2021-Table13[[#This Row],[Year_Birth]]</f>
        <v>52</v>
      </c>
      <c r="D290" s="4">
        <v>66476</v>
      </c>
      <c r="E290">
        <v>1</v>
      </c>
      <c r="F290" s="16">
        <v>7.1780821917808222</v>
      </c>
      <c r="G290">
        <v>80</v>
      </c>
      <c r="H290" s="4">
        <v>742</v>
      </c>
      <c r="I290" s="4">
        <v>28</v>
      </c>
      <c r="J290" s="4">
        <v>152</v>
      </c>
      <c r="K290" s="4">
        <v>25</v>
      </c>
      <c r="L290" s="4">
        <v>9</v>
      </c>
      <c r="M290" s="4">
        <v>57</v>
      </c>
      <c r="N290">
        <v>2</v>
      </c>
      <c r="O290">
        <v>6</v>
      </c>
      <c r="P290">
        <v>8</v>
      </c>
      <c r="Q290">
        <v>10</v>
      </c>
      <c r="R290">
        <v>4</v>
      </c>
      <c r="S290">
        <v>0</v>
      </c>
      <c r="T290">
        <v>0</v>
      </c>
      <c r="U290">
        <v>0</v>
      </c>
      <c r="V290">
        <v>0</v>
      </c>
      <c r="W290">
        <v>0</v>
      </c>
      <c r="X290">
        <v>0</v>
      </c>
      <c r="Y290">
        <v>0</v>
      </c>
      <c r="Z290" t="s">
        <v>52</v>
      </c>
    </row>
    <row r="291" spans="1:26" x14ac:dyDescent="0.3">
      <c r="A291">
        <v>1544</v>
      </c>
      <c r="B291">
        <v>1967</v>
      </c>
      <c r="C291" s="14">
        <f>2021-Table13[[#This Row],[Year_Birth]]</f>
        <v>54</v>
      </c>
      <c r="D291" s="4">
        <v>81380</v>
      </c>
      <c r="E291">
        <v>0</v>
      </c>
      <c r="F291" s="16">
        <v>8.1287671232876715</v>
      </c>
      <c r="G291">
        <v>51</v>
      </c>
      <c r="H291" s="4">
        <v>741</v>
      </c>
      <c r="I291" s="4">
        <v>68</v>
      </c>
      <c r="J291" s="4">
        <v>689</v>
      </c>
      <c r="K291" s="4">
        <v>224</v>
      </c>
      <c r="L291" s="4">
        <v>68</v>
      </c>
      <c r="M291" s="4">
        <v>103</v>
      </c>
      <c r="N291">
        <v>1</v>
      </c>
      <c r="O291">
        <v>4</v>
      </c>
      <c r="P291">
        <v>2</v>
      </c>
      <c r="Q291">
        <v>10</v>
      </c>
      <c r="R291">
        <v>2</v>
      </c>
      <c r="S291">
        <v>0</v>
      </c>
      <c r="T291">
        <v>0</v>
      </c>
      <c r="U291">
        <v>0</v>
      </c>
      <c r="V291">
        <v>0</v>
      </c>
      <c r="W291">
        <v>0</v>
      </c>
      <c r="X291">
        <v>0</v>
      </c>
      <c r="Y291">
        <v>0</v>
      </c>
      <c r="Z291" t="s">
        <v>48</v>
      </c>
    </row>
    <row r="292" spans="1:26" x14ac:dyDescent="0.3">
      <c r="A292">
        <v>10505</v>
      </c>
      <c r="B292">
        <v>1960</v>
      </c>
      <c r="C292" s="14">
        <f>2021-Table13[[#This Row],[Year_Birth]]</f>
        <v>61</v>
      </c>
      <c r="D292" s="4">
        <v>73113</v>
      </c>
      <c r="E292">
        <v>0</v>
      </c>
      <c r="F292" s="16">
        <v>7.117808219178082</v>
      </c>
      <c r="G292">
        <v>86</v>
      </c>
      <c r="H292" s="4">
        <v>741</v>
      </c>
      <c r="I292" s="4">
        <v>19</v>
      </c>
      <c r="J292" s="4">
        <v>154</v>
      </c>
      <c r="K292" s="4">
        <v>50</v>
      </c>
      <c r="L292" s="4">
        <v>9</v>
      </c>
      <c r="M292" s="4">
        <v>28</v>
      </c>
      <c r="N292">
        <v>1</v>
      </c>
      <c r="O292">
        <v>3</v>
      </c>
      <c r="P292">
        <v>4</v>
      </c>
      <c r="Q292">
        <v>7</v>
      </c>
      <c r="R292">
        <v>2</v>
      </c>
      <c r="S292">
        <v>0</v>
      </c>
      <c r="T292">
        <v>0</v>
      </c>
      <c r="U292">
        <v>0</v>
      </c>
      <c r="V292">
        <v>0</v>
      </c>
      <c r="W292">
        <v>0</v>
      </c>
      <c r="X292">
        <v>0</v>
      </c>
      <c r="Y292">
        <v>0</v>
      </c>
      <c r="Z292" t="s">
        <v>47</v>
      </c>
    </row>
    <row r="293" spans="1:26" x14ac:dyDescent="0.3">
      <c r="A293">
        <v>7022</v>
      </c>
      <c r="B293">
        <v>1971</v>
      </c>
      <c r="C293" s="14">
        <f>2021-Table13[[#This Row],[Year_Birth]]</f>
        <v>50</v>
      </c>
      <c r="D293" s="4">
        <v>76445</v>
      </c>
      <c r="E293">
        <v>1</v>
      </c>
      <c r="F293" s="16">
        <v>8.3616438356164391</v>
      </c>
      <c r="G293">
        <v>2</v>
      </c>
      <c r="H293" s="4">
        <v>739</v>
      </c>
      <c r="I293" s="4">
        <v>107</v>
      </c>
      <c r="J293" s="4">
        <v>309</v>
      </c>
      <c r="K293" s="4">
        <v>140</v>
      </c>
      <c r="L293" s="4">
        <v>80</v>
      </c>
      <c r="M293" s="4">
        <v>35</v>
      </c>
      <c r="N293">
        <v>1</v>
      </c>
      <c r="O293">
        <v>2</v>
      </c>
      <c r="P293">
        <v>5</v>
      </c>
      <c r="Q293">
        <v>13</v>
      </c>
      <c r="R293">
        <v>6</v>
      </c>
      <c r="S293">
        <v>0</v>
      </c>
      <c r="T293">
        <v>0</v>
      </c>
      <c r="U293">
        <v>0</v>
      </c>
      <c r="V293">
        <v>0</v>
      </c>
      <c r="W293">
        <v>0</v>
      </c>
      <c r="X293">
        <v>0</v>
      </c>
      <c r="Y293">
        <v>0</v>
      </c>
      <c r="Z293" t="s">
        <v>47</v>
      </c>
    </row>
    <row r="294" spans="1:26" x14ac:dyDescent="0.3">
      <c r="A294">
        <v>11084</v>
      </c>
      <c r="B294">
        <v>1976</v>
      </c>
      <c r="C294" s="14">
        <f>2021-Table13[[#This Row],[Year_Birth]]</f>
        <v>45</v>
      </c>
      <c r="D294" s="4">
        <v>65104</v>
      </c>
      <c r="E294">
        <v>1</v>
      </c>
      <c r="F294" s="16">
        <v>7.2328767123287667</v>
      </c>
      <c r="G294">
        <v>4</v>
      </c>
      <c r="H294" s="4">
        <v>738</v>
      </c>
      <c r="I294" s="4">
        <v>0</v>
      </c>
      <c r="J294" s="4">
        <v>232</v>
      </c>
      <c r="K294" s="4">
        <v>13</v>
      </c>
      <c r="L294" s="4">
        <v>20</v>
      </c>
      <c r="M294" s="4">
        <v>50</v>
      </c>
      <c r="N294">
        <v>2</v>
      </c>
      <c r="O294">
        <v>3</v>
      </c>
      <c r="P294">
        <v>5</v>
      </c>
      <c r="Q294">
        <v>7</v>
      </c>
      <c r="R294">
        <v>7</v>
      </c>
      <c r="S294">
        <v>0</v>
      </c>
      <c r="T294">
        <v>0</v>
      </c>
      <c r="U294">
        <v>0</v>
      </c>
      <c r="V294">
        <v>0</v>
      </c>
      <c r="W294">
        <v>0</v>
      </c>
      <c r="X294">
        <v>1</v>
      </c>
      <c r="Y294">
        <v>0</v>
      </c>
      <c r="Z294" t="s">
        <v>48</v>
      </c>
    </row>
    <row r="295" spans="1:26" x14ac:dyDescent="0.3">
      <c r="A295">
        <v>5172</v>
      </c>
      <c r="B295">
        <v>1976</v>
      </c>
      <c r="C295" s="14">
        <f>2021-Table13[[#This Row],[Year_Birth]]</f>
        <v>45</v>
      </c>
      <c r="D295" s="4">
        <v>65104</v>
      </c>
      <c r="E295">
        <v>1</v>
      </c>
      <c r="F295" s="16">
        <v>7.2328767123287667</v>
      </c>
      <c r="G295">
        <v>4</v>
      </c>
      <c r="H295" s="4">
        <v>738</v>
      </c>
      <c r="I295" s="4">
        <v>0</v>
      </c>
      <c r="J295" s="4">
        <v>232</v>
      </c>
      <c r="K295" s="4">
        <v>13</v>
      </c>
      <c r="L295" s="4">
        <v>20</v>
      </c>
      <c r="M295" s="4">
        <v>50</v>
      </c>
      <c r="N295">
        <v>2</v>
      </c>
      <c r="O295">
        <v>3</v>
      </c>
      <c r="P295">
        <v>5</v>
      </c>
      <c r="Q295">
        <v>7</v>
      </c>
      <c r="R295">
        <v>7</v>
      </c>
      <c r="S295">
        <v>0</v>
      </c>
      <c r="T295">
        <v>0</v>
      </c>
      <c r="U295">
        <v>0</v>
      </c>
      <c r="V295">
        <v>0</v>
      </c>
      <c r="W295">
        <v>0</v>
      </c>
      <c r="X295">
        <v>0</v>
      </c>
      <c r="Y295">
        <v>0</v>
      </c>
      <c r="Z295" t="s">
        <v>41</v>
      </c>
    </row>
    <row r="296" spans="1:26" x14ac:dyDescent="0.3">
      <c r="A296">
        <v>2863</v>
      </c>
      <c r="B296">
        <v>1970</v>
      </c>
      <c r="C296" s="14">
        <f>2021-Table13[[#This Row],[Year_Birth]]</f>
        <v>51</v>
      </c>
      <c r="E296">
        <v>3</v>
      </c>
      <c r="F296" s="16">
        <v>7.4602739726027396</v>
      </c>
      <c r="G296">
        <v>67</v>
      </c>
      <c r="H296" s="4">
        <v>738</v>
      </c>
      <c r="I296" s="4">
        <v>20</v>
      </c>
      <c r="J296" s="4">
        <v>172</v>
      </c>
      <c r="K296" s="4">
        <v>52</v>
      </c>
      <c r="L296" s="4">
        <v>50</v>
      </c>
      <c r="M296" s="4">
        <v>20</v>
      </c>
      <c r="N296">
        <v>6</v>
      </c>
      <c r="O296">
        <v>2</v>
      </c>
      <c r="P296">
        <v>3</v>
      </c>
      <c r="Q296">
        <v>10</v>
      </c>
      <c r="R296">
        <v>7</v>
      </c>
      <c r="S296">
        <v>1</v>
      </c>
      <c r="T296">
        <v>0</v>
      </c>
      <c r="U296">
        <v>0</v>
      </c>
      <c r="V296">
        <v>1</v>
      </c>
      <c r="W296">
        <v>0</v>
      </c>
      <c r="X296">
        <v>0</v>
      </c>
      <c r="Y296">
        <v>0</v>
      </c>
      <c r="Z296" t="s">
        <v>41</v>
      </c>
    </row>
    <row r="297" spans="1:26" x14ac:dyDescent="0.3">
      <c r="A297">
        <v>2931</v>
      </c>
      <c r="B297">
        <v>1978</v>
      </c>
      <c r="C297" s="14">
        <f>2021-Table13[[#This Row],[Year_Birth]]</f>
        <v>43</v>
      </c>
      <c r="D297" s="4">
        <v>71847</v>
      </c>
      <c r="E297">
        <v>0</v>
      </c>
      <c r="F297" s="16">
        <v>8.3808219178082197</v>
      </c>
      <c r="G297">
        <v>95</v>
      </c>
      <c r="H297" s="4">
        <v>737</v>
      </c>
      <c r="I297" s="4">
        <v>21</v>
      </c>
      <c r="J297" s="4">
        <v>106</v>
      </c>
      <c r="K297" s="4">
        <v>55</v>
      </c>
      <c r="L297" s="4">
        <v>63</v>
      </c>
      <c r="M297" s="4">
        <v>210</v>
      </c>
      <c r="N297">
        <v>0</v>
      </c>
      <c r="O297">
        <v>6</v>
      </c>
      <c r="P297">
        <v>7</v>
      </c>
      <c r="Q297">
        <v>9</v>
      </c>
      <c r="R297">
        <v>3</v>
      </c>
      <c r="S297">
        <v>1</v>
      </c>
      <c r="T297">
        <v>0</v>
      </c>
      <c r="U297">
        <v>0</v>
      </c>
      <c r="V297">
        <v>0</v>
      </c>
      <c r="W297">
        <v>0</v>
      </c>
      <c r="X297">
        <v>0</v>
      </c>
      <c r="Y297">
        <v>0</v>
      </c>
      <c r="Z297" t="s">
        <v>41</v>
      </c>
    </row>
    <row r="298" spans="1:26" x14ac:dyDescent="0.3">
      <c r="A298">
        <v>11112</v>
      </c>
      <c r="B298">
        <v>1966</v>
      </c>
      <c r="C298" s="14">
        <f>2021-Table13[[#This Row],[Year_Birth]]</f>
        <v>55</v>
      </c>
      <c r="D298" s="4">
        <v>70713</v>
      </c>
      <c r="E298">
        <v>1</v>
      </c>
      <c r="F298" s="16">
        <v>8.1808219178082187</v>
      </c>
      <c r="G298">
        <v>23</v>
      </c>
      <c r="H298" s="4">
        <v>736</v>
      </c>
      <c r="I298" s="4">
        <v>114</v>
      </c>
      <c r="J298" s="4">
        <v>279</v>
      </c>
      <c r="K298" s="4">
        <v>82</v>
      </c>
      <c r="L298" s="4">
        <v>76</v>
      </c>
      <c r="M298" s="4">
        <v>190</v>
      </c>
      <c r="N298">
        <v>6</v>
      </c>
      <c r="O298">
        <v>5</v>
      </c>
      <c r="P298">
        <v>6</v>
      </c>
      <c r="Q298">
        <v>8</v>
      </c>
      <c r="R298">
        <v>3</v>
      </c>
      <c r="S298">
        <v>0</v>
      </c>
      <c r="T298">
        <v>0</v>
      </c>
      <c r="U298">
        <v>0</v>
      </c>
      <c r="V298">
        <v>0</v>
      </c>
      <c r="W298">
        <v>0</v>
      </c>
      <c r="X298">
        <v>0</v>
      </c>
      <c r="Y298">
        <v>0</v>
      </c>
      <c r="Z298" t="s">
        <v>41</v>
      </c>
    </row>
    <row r="299" spans="1:26" x14ac:dyDescent="0.3">
      <c r="A299">
        <v>7274</v>
      </c>
      <c r="B299">
        <v>1957</v>
      </c>
      <c r="C299" s="14">
        <f>2021-Table13[[#This Row],[Year_Birth]]</f>
        <v>64</v>
      </c>
      <c r="D299" s="4">
        <v>78618</v>
      </c>
      <c r="E299">
        <v>0</v>
      </c>
      <c r="F299" s="16">
        <v>8.3616438356164391</v>
      </c>
      <c r="G299">
        <v>87</v>
      </c>
      <c r="H299" s="4">
        <v>736</v>
      </c>
      <c r="I299" s="4">
        <v>163</v>
      </c>
      <c r="J299" s="4">
        <v>818</v>
      </c>
      <c r="K299" s="4">
        <v>212</v>
      </c>
      <c r="L299" s="4">
        <v>163</v>
      </c>
      <c r="M299" s="4">
        <v>61</v>
      </c>
      <c r="N299">
        <v>1</v>
      </c>
      <c r="O299">
        <v>4</v>
      </c>
      <c r="P299">
        <v>7</v>
      </c>
      <c r="Q299">
        <v>10</v>
      </c>
      <c r="R299">
        <v>2</v>
      </c>
      <c r="S299">
        <v>0</v>
      </c>
      <c r="T299">
        <v>0</v>
      </c>
      <c r="U299">
        <v>0</v>
      </c>
      <c r="V299">
        <v>1</v>
      </c>
      <c r="W299">
        <v>0</v>
      </c>
      <c r="X299">
        <v>0</v>
      </c>
      <c r="Y299">
        <v>0</v>
      </c>
      <c r="Z299" t="s">
        <v>41</v>
      </c>
    </row>
    <row r="300" spans="1:26" x14ac:dyDescent="0.3">
      <c r="A300">
        <v>2147</v>
      </c>
      <c r="B300">
        <v>1969</v>
      </c>
      <c r="C300" s="14">
        <f>2021-Table13[[#This Row],[Year_Birth]]</f>
        <v>52</v>
      </c>
      <c r="D300" s="4">
        <v>76653</v>
      </c>
      <c r="E300">
        <v>0</v>
      </c>
      <c r="F300" s="16">
        <v>7.4794520547945202</v>
      </c>
      <c r="G300">
        <v>91</v>
      </c>
      <c r="H300" s="4">
        <v>736</v>
      </c>
      <c r="I300" s="4">
        <v>63</v>
      </c>
      <c r="J300" s="4">
        <v>946</v>
      </c>
      <c r="K300" s="4">
        <v>219</v>
      </c>
      <c r="L300" s="4">
        <v>189</v>
      </c>
      <c r="M300" s="4">
        <v>126</v>
      </c>
      <c r="N300">
        <v>1</v>
      </c>
      <c r="O300">
        <v>4</v>
      </c>
      <c r="P300">
        <v>7</v>
      </c>
      <c r="Q300">
        <v>11</v>
      </c>
      <c r="R300">
        <v>2</v>
      </c>
      <c r="S300">
        <v>1</v>
      </c>
      <c r="T300">
        <v>0</v>
      </c>
      <c r="U300">
        <v>0</v>
      </c>
      <c r="V300">
        <v>0</v>
      </c>
      <c r="W300">
        <v>1</v>
      </c>
      <c r="X300">
        <v>0</v>
      </c>
      <c r="Y300">
        <v>0</v>
      </c>
      <c r="Z300" t="s">
        <v>41</v>
      </c>
    </row>
    <row r="301" spans="1:26" x14ac:dyDescent="0.3">
      <c r="A301">
        <v>1453</v>
      </c>
      <c r="B301">
        <v>1943</v>
      </c>
      <c r="C301" s="14">
        <f>2021-Table13[[#This Row],[Year_Birth]]</f>
        <v>78</v>
      </c>
      <c r="D301" s="4">
        <v>57513</v>
      </c>
      <c r="E301">
        <v>0</v>
      </c>
      <c r="F301" s="16">
        <v>7.5917808219178085</v>
      </c>
      <c r="G301">
        <v>59</v>
      </c>
      <c r="H301" s="4">
        <v>735</v>
      </c>
      <c r="I301" s="4">
        <v>40</v>
      </c>
      <c r="J301" s="4">
        <v>183</v>
      </c>
      <c r="K301" s="4">
        <v>52</v>
      </c>
      <c r="L301" s="4">
        <v>20</v>
      </c>
      <c r="M301" s="4">
        <v>30</v>
      </c>
      <c r="N301">
        <v>2</v>
      </c>
      <c r="O301">
        <v>9</v>
      </c>
      <c r="P301">
        <v>3</v>
      </c>
      <c r="Q301">
        <v>13</v>
      </c>
      <c r="R301">
        <v>6</v>
      </c>
      <c r="S301">
        <v>0</v>
      </c>
      <c r="T301">
        <v>0</v>
      </c>
      <c r="U301">
        <v>0</v>
      </c>
      <c r="V301">
        <v>0</v>
      </c>
      <c r="W301">
        <v>0</v>
      </c>
      <c r="X301">
        <v>0</v>
      </c>
      <c r="Y301">
        <v>0</v>
      </c>
      <c r="Z301" t="s">
        <v>41</v>
      </c>
    </row>
    <row r="302" spans="1:26" x14ac:dyDescent="0.3">
      <c r="A302">
        <v>7960</v>
      </c>
      <c r="B302">
        <v>1962</v>
      </c>
      <c r="C302" s="14">
        <f>2021-Table13[[#This Row],[Year_Birth]]</f>
        <v>59</v>
      </c>
      <c r="D302" s="4">
        <v>82122</v>
      </c>
      <c r="E302">
        <v>0</v>
      </c>
      <c r="F302" s="16">
        <v>7.4821917808219176</v>
      </c>
      <c r="G302">
        <v>89</v>
      </c>
      <c r="H302" s="4">
        <v>734</v>
      </c>
      <c r="I302" s="4">
        <v>22</v>
      </c>
      <c r="J302" s="4">
        <v>350</v>
      </c>
      <c r="K302" s="4">
        <v>151</v>
      </c>
      <c r="L302" s="4">
        <v>25</v>
      </c>
      <c r="M302" s="4">
        <v>100</v>
      </c>
      <c r="N302">
        <v>1</v>
      </c>
      <c r="O302">
        <v>3</v>
      </c>
      <c r="P302">
        <v>9</v>
      </c>
      <c r="Q302">
        <v>13</v>
      </c>
      <c r="R302">
        <v>1</v>
      </c>
      <c r="S302">
        <v>0</v>
      </c>
      <c r="T302">
        <v>0</v>
      </c>
      <c r="U302">
        <v>0</v>
      </c>
      <c r="V302">
        <v>0</v>
      </c>
      <c r="W302">
        <v>1</v>
      </c>
      <c r="X302">
        <v>0</v>
      </c>
      <c r="Y302">
        <v>0</v>
      </c>
      <c r="Z302" t="s">
        <v>41</v>
      </c>
    </row>
    <row r="303" spans="1:26" x14ac:dyDescent="0.3">
      <c r="A303">
        <v>8439</v>
      </c>
      <c r="B303">
        <v>1964</v>
      </c>
      <c r="C303" s="14">
        <f>2021-Table13[[#This Row],[Year_Birth]]</f>
        <v>57</v>
      </c>
      <c r="D303" s="4">
        <v>63404</v>
      </c>
      <c r="E303">
        <v>2</v>
      </c>
      <c r="F303" s="16">
        <v>6.6739726027397257</v>
      </c>
      <c r="G303">
        <v>97</v>
      </c>
      <c r="H303" s="4">
        <v>734</v>
      </c>
      <c r="I303" s="4">
        <v>26</v>
      </c>
      <c r="J303" s="4">
        <v>70</v>
      </c>
      <c r="K303" s="4">
        <v>11</v>
      </c>
      <c r="L303" s="4">
        <v>44</v>
      </c>
      <c r="M303" s="4">
        <v>17</v>
      </c>
      <c r="N303">
        <v>2</v>
      </c>
      <c r="O303">
        <v>6</v>
      </c>
      <c r="P303">
        <v>3</v>
      </c>
      <c r="Q303">
        <v>4</v>
      </c>
      <c r="R303">
        <v>4</v>
      </c>
      <c r="S303">
        <v>1</v>
      </c>
      <c r="T303">
        <v>0</v>
      </c>
      <c r="U303">
        <v>0</v>
      </c>
      <c r="V303">
        <v>0</v>
      </c>
      <c r="W303">
        <v>0</v>
      </c>
      <c r="X303">
        <v>0</v>
      </c>
      <c r="Y303">
        <v>0</v>
      </c>
      <c r="Z303" t="s">
        <v>41</v>
      </c>
    </row>
    <row r="304" spans="1:26" x14ac:dyDescent="0.3">
      <c r="A304">
        <v>1081</v>
      </c>
      <c r="B304">
        <v>1957</v>
      </c>
      <c r="C304" s="14">
        <f>2021-Table13[[#This Row],[Year_Birth]]</f>
        <v>64</v>
      </c>
      <c r="D304" s="4">
        <v>75283</v>
      </c>
      <c r="E304">
        <v>3</v>
      </c>
      <c r="F304" s="16">
        <v>7.8684931506849312</v>
      </c>
      <c r="G304">
        <v>26</v>
      </c>
      <c r="H304" s="4">
        <v>733</v>
      </c>
      <c r="I304" s="4">
        <v>9</v>
      </c>
      <c r="J304" s="4">
        <v>180</v>
      </c>
      <c r="K304" s="4">
        <v>12</v>
      </c>
      <c r="L304" s="4">
        <v>19</v>
      </c>
      <c r="M304" s="4">
        <v>66</v>
      </c>
      <c r="N304">
        <v>11</v>
      </c>
      <c r="O304">
        <v>6</v>
      </c>
      <c r="P304">
        <v>3</v>
      </c>
      <c r="Q304">
        <v>5</v>
      </c>
      <c r="R304">
        <v>4</v>
      </c>
      <c r="S304">
        <v>0</v>
      </c>
      <c r="T304">
        <v>0</v>
      </c>
      <c r="U304">
        <v>0</v>
      </c>
      <c r="V304">
        <v>0</v>
      </c>
      <c r="W304">
        <v>0</v>
      </c>
      <c r="X304">
        <v>0</v>
      </c>
      <c r="Y304">
        <v>0</v>
      </c>
      <c r="Z304" t="s">
        <v>47</v>
      </c>
    </row>
    <row r="305" spans="1:26" x14ac:dyDescent="0.3">
      <c r="A305">
        <v>9750</v>
      </c>
      <c r="B305">
        <v>1961</v>
      </c>
      <c r="C305" s="14">
        <f>2021-Table13[[#This Row],[Year_Birth]]</f>
        <v>60</v>
      </c>
      <c r="D305" s="4">
        <v>64325</v>
      </c>
      <c r="E305">
        <v>1</v>
      </c>
      <c r="F305" s="16">
        <v>8</v>
      </c>
      <c r="G305">
        <v>41</v>
      </c>
      <c r="H305" s="4">
        <v>731</v>
      </c>
      <c r="I305" s="4">
        <v>60</v>
      </c>
      <c r="J305" s="4">
        <v>353</v>
      </c>
      <c r="K305" s="4">
        <v>78</v>
      </c>
      <c r="L305" s="4">
        <v>12</v>
      </c>
      <c r="M305" s="4">
        <v>73</v>
      </c>
      <c r="N305">
        <v>5</v>
      </c>
      <c r="O305">
        <v>10</v>
      </c>
      <c r="P305">
        <v>3</v>
      </c>
      <c r="Q305">
        <v>5</v>
      </c>
      <c r="R305">
        <v>7</v>
      </c>
      <c r="S305">
        <v>0</v>
      </c>
      <c r="T305">
        <v>0</v>
      </c>
      <c r="U305">
        <v>0</v>
      </c>
      <c r="V305">
        <v>0</v>
      </c>
      <c r="W305">
        <v>0</v>
      </c>
      <c r="X305">
        <v>0</v>
      </c>
      <c r="Y305">
        <v>0</v>
      </c>
      <c r="Z305" t="s">
        <v>41</v>
      </c>
    </row>
    <row r="306" spans="1:26" x14ac:dyDescent="0.3">
      <c r="A306">
        <v>5407</v>
      </c>
      <c r="B306">
        <v>1954</v>
      </c>
      <c r="C306" s="14">
        <f>2021-Table13[[#This Row],[Year_Birth]]</f>
        <v>67</v>
      </c>
      <c r="D306" s="4">
        <v>53103</v>
      </c>
      <c r="E306">
        <v>1</v>
      </c>
      <c r="F306" s="16">
        <v>7.4054794520547942</v>
      </c>
      <c r="G306">
        <v>70</v>
      </c>
      <c r="H306" s="4">
        <v>729</v>
      </c>
      <c r="I306" s="4">
        <v>17</v>
      </c>
      <c r="J306" s="4">
        <v>133</v>
      </c>
      <c r="K306" s="4">
        <v>11</v>
      </c>
      <c r="L306" s="4">
        <v>0</v>
      </c>
      <c r="M306" s="4">
        <v>195</v>
      </c>
      <c r="N306">
        <v>5</v>
      </c>
      <c r="O306">
        <v>10</v>
      </c>
      <c r="P306">
        <v>6</v>
      </c>
      <c r="Q306">
        <v>7</v>
      </c>
      <c r="R306">
        <v>7</v>
      </c>
      <c r="S306">
        <v>0</v>
      </c>
      <c r="T306">
        <v>0</v>
      </c>
      <c r="U306">
        <v>1</v>
      </c>
      <c r="V306">
        <v>0</v>
      </c>
      <c r="W306">
        <v>0</v>
      </c>
      <c r="X306">
        <v>0</v>
      </c>
      <c r="Y306">
        <v>0</v>
      </c>
      <c r="Z306" t="s">
        <v>47</v>
      </c>
    </row>
    <row r="307" spans="1:26" x14ac:dyDescent="0.3">
      <c r="A307">
        <v>1008</v>
      </c>
      <c r="B307">
        <v>1981</v>
      </c>
      <c r="C307" s="14">
        <f>2021-Table13[[#This Row],[Year_Birth]]</f>
        <v>40</v>
      </c>
      <c r="D307" s="4">
        <v>44953</v>
      </c>
      <c r="E307">
        <v>0</v>
      </c>
      <c r="F307" s="16">
        <v>8.131506849315068</v>
      </c>
      <c r="G307">
        <v>31</v>
      </c>
      <c r="H307" s="4">
        <v>728</v>
      </c>
      <c r="I307" s="4">
        <v>17</v>
      </c>
      <c r="J307" s="4">
        <v>133</v>
      </c>
      <c r="K307" s="4">
        <v>11</v>
      </c>
      <c r="L307" s="4">
        <v>8</v>
      </c>
      <c r="M307" s="4">
        <v>124</v>
      </c>
      <c r="N307">
        <v>1</v>
      </c>
      <c r="O307">
        <v>7</v>
      </c>
      <c r="P307">
        <v>3</v>
      </c>
      <c r="Q307">
        <v>13</v>
      </c>
      <c r="R307">
        <v>6</v>
      </c>
      <c r="S307">
        <v>0</v>
      </c>
      <c r="T307">
        <v>0</v>
      </c>
      <c r="U307">
        <v>1</v>
      </c>
      <c r="V307">
        <v>0</v>
      </c>
      <c r="W307">
        <v>0</v>
      </c>
      <c r="X307">
        <v>0</v>
      </c>
      <c r="Y307">
        <v>0</v>
      </c>
      <c r="Z307" t="s">
        <v>52</v>
      </c>
    </row>
    <row r="308" spans="1:26" x14ac:dyDescent="0.3">
      <c r="A308">
        <v>3389</v>
      </c>
      <c r="B308">
        <v>1970</v>
      </c>
      <c r="C308" s="14">
        <f>2021-Table13[[#This Row],[Year_Birth]]</f>
        <v>51</v>
      </c>
      <c r="D308" s="4">
        <v>69016</v>
      </c>
      <c r="E308">
        <v>1</v>
      </c>
      <c r="F308" s="16">
        <v>8.2109589041095887</v>
      </c>
      <c r="G308">
        <v>61</v>
      </c>
      <c r="H308" s="4">
        <v>726</v>
      </c>
      <c r="I308" s="4">
        <v>53</v>
      </c>
      <c r="J308" s="4">
        <v>363</v>
      </c>
      <c r="K308" s="4">
        <v>123</v>
      </c>
      <c r="L308" s="4">
        <v>107</v>
      </c>
      <c r="M308" s="4">
        <v>161</v>
      </c>
      <c r="N308">
        <v>4</v>
      </c>
      <c r="O308">
        <v>8</v>
      </c>
      <c r="P308">
        <v>9</v>
      </c>
      <c r="Q308">
        <v>13</v>
      </c>
      <c r="R308">
        <v>5</v>
      </c>
      <c r="S308">
        <v>0</v>
      </c>
      <c r="T308">
        <v>0</v>
      </c>
      <c r="U308">
        <v>0</v>
      </c>
      <c r="V308">
        <v>0</v>
      </c>
      <c r="W308">
        <v>0</v>
      </c>
      <c r="X308">
        <v>0</v>
      </c>
      <c r="Y308">
        <v>0</v>
      </c>
      <c r="Z308" t="s">
        <v>41</v>
      </c>
    </row>
    <row r="309" spans="1:26" x14ac:dyDescent="0.3">
      <c r="A309">
        <v>10061</v>
      </c>
      <c r="B309">
        <v>1950</v>
      </c>
      <c r="C309" s="14">
        <f>2021-Table13[[#This Row],[Year_Birth]]</f>
        <v>71</v>
      </c>
      <c r="D309" s="4">
        <v>59462</v>
      </c>
      <c r="E309">
        <v>1</v>
      </c>
      <c r="F309" s="16">
        <v>8.0904109589041102</v>
      </c>
      <c r="G309">
        <v>29</v>
      </c>
      <c r="H309" s="4">
        <v>724</v>
      </c>
      <c r="I309" s="4">
        <v>17</v>
      </c>
      <c r="J309" s="4">
        <v>143</v>
      </c>
      <c r="K309" s="4">
        <v>0</v>
      </c>
      <c r="L309" s="4">
        <v>8</v>
      </c>
      <c r="M309" s="4">
        <v>196</v>
      </c>
      <c r="N309">
        <v>2</v>
      </c>
      <c r="O309">
        <v>9</v>
      </c>
      <c r="P309">
        <v>2</v>
      </c>
      <c r="Q309">
        <v>12</v>
      </c>
      <c r="R309">
        <v>7</v>
      </c>
      <c r="S309">
        <v>0</v>
      </c>
      <c r="T309">
        <v>0</v>
      </c>
      <c r="U309">
        <v>0</v>
      </c>
      <c r="V309">
        <v>0</v>
      </c>
      <c r="W309">
        <v>0</v>
      </c>
      <c r="X309">
        <v>0</v>
      </c>
      <c r="Y309">
        <v>0</v>
      </c>
      <c r="Z309" t="s">
        <v>43</v>
      </c>
    </row>
    <row r="310" spans="1:26" x14ac:dyDescent="0.3">
      <c r="A310">
        <v>5848</v>
      </c>
      <c r="B310">
        <v>1970</v>
      </c>
      <c r="C310" s="14">
        <f>2021-Table13[[#This Row],[Year_Birth]]</f>
        <v>51</v>
      </c>
      <c r="D310" s="4">
        <v>81205</v>
      </c>
      <c r="E310">
        <v>0</v>
      </c>
      <c r="F310" s="16">
        <v>7.0684931506849313</v>
      </c>
      <c r="G310">
        <v>43</v>
      </c>
      <c r="H310" s="4">
        <v>724</v>
      </c>
      <c r="I310" s="4">
        <v>74</v>
      </c>
      <c r="J310" s="4">
        <v>929</v>
      </c>
      <c r="K310" s="4">
        <v>97</v>
      </c>
      <c r="L310" s="4">
        <v>55</v>
      </c>
      <c r="M310" s="4">
        <v>130</v>
      </c>
      <c r="N310">
        <v>1</v>
      </c>
      <c r="O310">
        <v>5</v>
      </c>
      <c r="P310">
        <v>6</v>
      </c>
      <c r="Q310">
        <v>7</v>
      </c>
      <c r="R310">
        <v>2</v>
      </c>
      <c r="S310">
        <v>0</v>
      </c>
      <c r="T310">
        <v>1</v>
      </c>
      <c r="U310">
        <v>1</v>
      </c>
      <c r="V310">
        <v>0</v>
      </c>
      <c r="W310">
        <v>1</v>
      </c>
      <c r="X310">
        <v>1</v>
      </c>
      <c r="Y310">
        <v>0</v>
      </c>
      <c r="Z310" t="s">
        <v>45</v>
      </c>
    </row>
    <row r="311" spans="1:26" x14ac:dyDescent="0.3">
      <c r="A311">
        <v>7215</v>
      </c>
      <c r="B311">
        <v>1983</v>
      </c>
      <c r="C311" s="14">
        <f>2021-Table13[[#This Row],[Year_Birth]]</f>
        <v>38</v>
      </c>
      <c r="D311" s="4">
        <v>101970</v>
      </c>
      <c r="E311">
        <v>0</v>
      </c>
      <c r="F311" s="16">
        <v>7.9095890410958907</v>
      </c>
      <c r="G311">
        <v>69</v>
      </c>
      <c r="H311" s="4">
        <v>722</v>
      </c>
      <c r="I311" s="4">
        <v>27</v>
      </c>
      <c r="J311" s="4">
        <v>102</v>
      </c>
      <c r="K311" s="4">
        <v>44</v>
      </c>
      <c r="L311" s="4">
        <v>72</v>
      </c>
      <c r="M311" s="4">
        <v>168</v>
      </c>
      <c r="N311">
        <v>0</v>
      </c>
      <c r="O311">
        <v>6</v>
      </c>
      <c r="P311">
        <v>8</v>
      </c>
      <c r="Q311">
        <v>13</v>
      </c>
      <c r="R311">
        <v>2</v>
      </c>
      <c r="S311">
        <v>1</v>
      </c>
      <c r="T311">
        <v>0</v>
      </c>
      <c r="U311">
        <v>0</v>
      </c>
      <c r="V311">
        <v>1</v>
      </c>
      <c r="W311">
        <v>1</v>
      </c>
      <c r="X311">
        <v>1</v>
      </c>
      <c r="Y311">
        <v>0</v>
      </c>
      <c r="Z311" t="s">
        <v>48</v>
      </c>
    </row>
    <row r="312" spans="1:26" x14ac:dyDescent="0.3">
      <c r="A312">
        <v>1859</v>
      </c>
      <c r="B312">
        <v>1972</v>
      </c>
      <c r="C312" s="14">
        <f>2021-Table13[[#This Row],[Year_Birth]]</f>
        <v>49</v>
      </c>
      <c r="D312" s="4">
        <v>75251</v>
      </c>
      <c r="E312">
        <v>0</v>
      </c>
      <c r="F312" s="16">
        <v>8.4493150684931511</v>
      </c>
      <c r="G312">
        <v>34</v>
      </c>
      <c r="H312" s="4">
        <v>721</v>
      </c>
      <c r="I312" s="4">
        <v>111</v>
      </c>
      <c r="J312" s="4">
        <v>925</v>
      </c>
      <c r="K312" s="4">
        <v>97</v>
      </c>
      <c r="L312" s="4">
        <v>18</v>
      </c>
      <c r="M312" s="4">
        <v>18</v>
      </c>
      <c r="N312">
        <v>1</v>
      </c>
      <c r="O312">
        <v>7</v>
      </c>
      <c r="P312">
        <v>6</v>
      </c>
      <c r="Q312">
        <v>5</v>
      </c>
      <c r="R312">
        <v>5</v>
      </c>
      <c r="S312">
        <v>0</v>
      </c>
      <c r="T312">
        <v>0</v>
      </c>
      <c r="U312">
        <v>0</v>
      </c>
      <c r="V312">
        <v>0</v>
      </c>
      <c r="W312">
        <v>0</v>
      </c>
      <c r="X312">
        <v>1</v>
      </c>
      <c r="Y312">
        <v>0</v>
      </c>
      <c r="Z312" t="s">
        <v>52</v>
      </c>
    </row>
    <row r="313" spans="1:26" x14ac:dyDescent="0.3">
      <c r="A313">
        <v>4679</v>
      </c>
      <c r="B313">
        <v>1977</v>
      </c>
      <c r="C313" s="14">
        <f>2021-Table13[[#This Row],[Year_Birth]]</f>
        <v>44</v>
      </c>
      <c r="D313" s="4">
        <v>78710</v>
      </c>
      <c r="E313">
        <v>1</v>
      </c>
      <c r="F313" s="16">
        <v>6.7123287671232879</v>
      </c>
      <c r="G313">
        <v>42</v>
      </c>
      <c r="H313" s="4">
        <v>721</v>
      </c>
      <c r="I313" s="4">
        <v>0</v>
      </c>
      <c r="J313" s="4">
        <v>152</v>
      </c>
      <c r="K313" s="4">
        <v>119</v>
      </c>
      <c r="L313" s="4">
        <v>50</v>
      </c>
      <c r="M313" s="4">
        <v>50</v>
      </c>
      <c r="N313">
        <v>3</v>
      </c>
      <c r="O313">
        <v>7</v>
      </c>
      <c r="P313">
        <v>6</v>
      </c>
      <c r="Q313">
        <v>12</v>
      </c>
      <c r="R313">
        <v>4</v>
      </c>
      <c r="S313">
        <v>0</v>
      </c>
      <c r="T313">
        <v>0</v>
      </c>
      <c r="U313">
        <v>0</v>
      </c>
      <c r="V313">
        <v>0</v>
      </c>
      <c r="W313">
        <v>0</v>
      </c>
      <c r="X313">
        <v>0</v>
      </c>
      <c r="Y313">
        <v>0</v>
      </c>
      <c r="Z313" t="s">
        <v>41</v>
      </c>
    </row>
    <row r="314" spans="1:26" x14ac:dyDescent="0.3">
      <c r="A314">
        <v>2975</v>
      </c>
      <c r="B314">
        <v>1976</v>
      </c>
      <c r="C314" s="14">
        <f>2021-Table13[[#This Row],[Year_Birth]]</f>
        <v>45</v>
      </c>
      <c r="D314" s="4">
        <v>85606</v>
      </c>
      <c r="E314">
        <v>1</v>
      </c>
      <c r="F314" s="16">
        <v>8.2383561643835623</v>
      </c>
      <c r="G314">
        <v>89</v>
      </c>
      <c r="H314" s="4">
        <v>717</v>
      </c>
      <c r="I314" s="4">
        <v>42</v>
      </c>
      <c r="J314" s="4">
        <v>864</v>
      </c>
      <c r="K314" s="4">
        <v>219</v>
      </c>
      <c r="L314" s="4">
        <v>30</v>
      </c>
      <c r="M314" s="4">
        <v>84</v>
      </c>
      <c r="N314">
        <v>2</v>
      </c>
      <c r="O314">
        <v>6</v>
      </c>
      <c r="P314">
        <v>7</v>
      </c>
      <c r="Q314">
        <v>9</v>
      </c>
      <c r="R314">
        <v>3</v>
      </c>
      <c r="S314">
        <v>1</v>
      </c>
      <c r="T314">
        <v>0</v>
      </c>
      <c r="U314">
        <v>0</v>
      </c>
      <c r="V314">
        <v>0</v>
      </c>
      <c r="W314">
        <v>0</v>
      </c>
      <c r="X314">
        <v>0</v>
      </c>
      <c r="Y314">
        <v>0</v>
      </c>
      <c r="Z314" t="s">
        <v>41</v>
      </c>
    </row>
    <row r="315" spans="1:26" x14ac:dyDescent="0.3">
      <c r="A315">
        <v>8015</v>
      </c>
      <c r="B315">
        <v>1962</v>
      </c>
      <c r="C315" s="14">
        <f>2021-Table13[[#This Row],[Year_Birth]]</f>
        <v>59</v>
      </c>
      <c r="D315" s="4">
        <v>85696</v>
      </c>
      <c r="E315">
        <v>0</v>
      </c>
      <c r="F315" s="16">
        <v>7.7671232876712333</v>
      </c>
      <c r="G315">
        <v>88</v>
      </c>
      <c r="H315" s="4">
        <v>714</v>
      </c>
      <c r="I315" s="4">
        <v>76</v>
      </c>
      <c r="J315" s="4">
        <v>395</v>
      </c>
      <c r="K315" s="4">
        <v>116</v>
      </c>
      <c r="L315" s="4">
        <v>0</v>
      </c>
      <c r="M315" s="4">
        <v>12</v>
      </c>
      <c r="N315">
        <v>1</v>
      </c>
      <c r="O315">
        <v>4</v>
      </c>
      <c r="P315">
        <v>6</v>
      </c>
      <c r="Q315">
        <v>9</v>
      </c>
      <c r="R315">
        <v>1</v>
      </c>
      <c r="S315">
        <v>0</v>
      </c>
      <c r="T315">
        <v>0</v>
      </c>
      <c r="U315">
        <v>0</v>
      </c>
      <c r="V315">
        <v>0</v>
      </c>
      <c r="W315">
        <v>0</v>
      </c>
      <c r="X315">
        <v>1</v>
      </c>
      <c r="Y315">
        <v>0</v>
      </c>
      <c r="Z315" t="s">
        <v>41</v>
      </c>
    </row>
    <row r="316" spans="1:26" x14ac:dyDescent="0.3">
      <c r="A316">
        <v>1745</v>
      </c>
      <c r="B316">
        <v>1962</v>
      </c>
      <c r="C316" s="14">
        <f>2021-Table13[[#This Row],[Year_Birth]]</f>
        <v>59</v>
      </c>
      <c r="D316" s="4">
        <v>85696</v>
      </c>
      <c r="E316">
        <v>0</v>
      </c>
      <c r="F316" s="16">
        <v>7.7671232876712333</v>
      </c>
      <c r="G316">
        <v>88</v>
      </c>
      <c r="H316" s="4">
        <v>714</v>
      </c>
      <c r="I316" s="4">
        <v>76</v>
      </c>
      <c r="J316" s="4">
        <v>395</v>
      </c>
      <c r="K316" s="4">
        <v>116</v>
      </c>
      <c r="L316" s="4">
        <v>0</v>
      </c>
      <c r="M316" s="4">
        <v>12</v>
      </c>
      <c r="N316">
        <v>1</v>
      </c>
      <c r="O316">
        <v>4</v>
      </c>
      <c r="P316">
        <v>6</v>
      </c>
      <c r="Q316">
        <v>9</v>
      </c>
      <c r="R316">
        <v>1</v>
      </c>
      <c r="S316">
        <v>0</v>
      </c>
      <c r="T316">
        <v>0</v>
      </c>
      <c r="U316">
        <v>0</v>
      </c>
      <c r="V316">
        <v>0</v>
      </c>
      <c r="W316">
        <v>0</v>
      </c>
      <c r="X316">
        <v>1</v>
      </c>
      <c r="Y316">
        <v>0</v>
      </c>
      <c r="Z316" t="s">
        <v>41</v>
      </c>
    </row>
    <row r="317" spans="1:26" x14ac:dyDescent="0.3">
      <c r="A317">
        <v>5221</v>
      </c>
      <c r="B317">
        <v>1957</v>
      </c>
      <c r="C317" s="14">
        <f>2021-Table13[[#This Row],[Year_Birth]]</f>
        <v>64</v>
      </c>
      <c r="D317" s="4">
        <v>52852</v>
      </c>
      <c r="E317">
        <v>1</v>
      </c>
      <c r="F317" s="16">
        <v>8.1863013698630134</v>
      </c>
      <c r="G317">
        <v>93</v>
      </c>
      <c r="H317" s="4">
        <v>714</v>
      </c>
      <c r="I317" s="4">
        <v>8</v>
      </c>
      <c r="J317" s="4">
        <v>99</v>
      </c>
      <c r="K317" s="4">
        <v>11</v>
      </c>
      <c r="L317" s="4">
        <v>0</v>
      </c>
      <c r="M317" s="4">
        <v>47</v>
      </c>
      <c r="N317">
        <v>4</v>
      </c>
      <c r="O317">
        <v>10</v>
      </c>
      <c r="P317">
        <v>7</v>
      </c>
      <c r="Q317">
        <v>5</v>
      </c>
      <c r="R317">
        <v>8</v>
      </c>
      <c r="S317">
        <v>0</v>
      </c>
      <c r="T317">
        <v>0</v>
      </c>
      <c r="U317">
        <v>1</v>
      </c>
      <c r="V317">
        <v>0</v>
      </c>
      <c r="W317">
        <v>0</v>
      </c>
      <c r="X317">
        <v>0</v>
      </c>
      <c r="Y317">
        <v>0</v>
      </c>
      <c r="Z317" t="s">
        <v>52</v>
      </c>
    </row>
    <row r="318" spans="1:26" x14ac:dyDescent="0.3">
      <c r="A318">
        <v>10701</v>
      </c>
      <c r="B318">
        <v>1973</v>
      </c>
      <c r="C318" s="14">
        <f>2021-Table13[[#This Row],[Year_Birth]]</f>
        <v>48</v>
      </c>
      <c r="D318" s="4">
        <v>65308</v>
      </c>
      <c r="E318">
        <v>0</v>
      </c>
      <c r="F318" s="16">
        <v>7.4082191780821915</v>
      </c>
      <c r="G318">
        <v>60</v>
      </c>
      <c r="H318" s="4">
        <v>713</v>
      </c>
      <c r="I318" s="4">
        <v>0</v>
      </c>
      <c r="J318" s="4">
        <v>264</v>
      </c>
      <c r="K318" s="4">
        <v>120</v>
      </c>
      <c r="L318" s="4">
        <v>80</v>
      </c>
      <c r="M318" s="4">
        <v>34</v>
      </c>
      <c r="N318">
        <v>1</v>
      </c>
      <c r="O318">
        <v>7</v>
      </c>
      <c r="P318">
        <v>8</v>
      </c>
      <c r="Q318">
        <v>12</v>
      </c>
      <c r="R318">
        <v>4</v>
      </c>
      <c r="S318">
        <v>1</v>
      </c>
      <c r="T318">
        <v>0</v>
      </c>
      <c r="U318">
        <v>0</v>
      </c>
      <c r="V318">
        <v>0</v>
      </c>
      <c r="W318">
        <v>1</v>
      </c>
      <c r="X318">
        <v>0</v>
      </c>
      <c r="Y318">
        <v>0</v>
      </c>
      <c r="Z318" t="s">
        <v>43</v>
      </c>
    </row>
    <row r="319" spans="1:26" x14ac:dyDescent="0.3">
      <c r="A319">
        <v>6853</v>
      </c>
      <c r="B319">
        <v>1982</v>
      </c>
      <c r="C319" s="14">
        <f>2021-Table13[[#This Row],[Year_Birth]]</f>
        <v>39</v>
      </c>
      <c r="D319" s="4">
        <v>75777</v>
      </c>
      <c r="E319">
        <v>0</v>
      </c>
      <c r="F319" s="16">
        <v>7.5972602739726032</v>
      </c>
      <c r="G319">
        <v>12</v>
      </c>
      <c r="H319" s="4">
        <v>712</v>
      </c>
      <c r="I319" s="4">
        <v>26</v>
      </c>
      <c r="J319" s="4">
        <v>538</v>
      </c>
      <c r="K319" s="4">
        <v>69</v>
      </c>
      <c r="L319" s="4">
        <v>13</v>
      </c>
      <c r="M319" s="4">
        <v>80</v>
      </c>
      <c r="N319">
        <v>1</v>
      </c>
      <c r="O319">
        <v>3</v>
      </c>
      <c r="P319">
        <v>6</v>
      </c>
      <c r="Q319">
        <v>11</v>
      </c>
      <c r="R319">
        <v>1</v>
      </c>
      <c r="S319">
        <v>0</v>
      </c>
      <c r="T319">
        <v>0</v>
      </c>
      <c r="U319">
        <v>0</v>
      </c>
      <c r="V319">
        <v>1</v>
      </c>
      <c r="W319">
        <v>1</v>
      </c>
      <c r="X319">
        <v>1</v>
      </c>
      <c r="Y319">
        <v>0</v>
      </c>
      <c r="Z319" t="s">
        <v>53</v>
      </c>
    </row>
    <row r="320" spans="1:26" x14ac:dyDescent="0.3">
      <c r="A320">
        <v>7366</v>
      </c>
      <c r="B320">
        <v>1982</v>
      </c>
      <c r="C320" s="14">
        <f>2021-Table13[[#This Row],[Year_Birth]]</f>
        <v>39</v>
      </c>
      <c r="D320" s="4">
        <v>75777</v>
      </c>
      <c r="E320">
        <v>0</v>
      </c>
      <c r="F320" s="16">
        <v>7.5972602739726032</v>
      </c>
      <c r="G320">
        <v>12</v>
      </c>
      <c r="H320" s="4">
        <v>712</v>
      </c>
      <c r="I320" s="4">
        <v>26</v>
      </c>
      <c r="J320" s="4">
        <v>538</v>
      </c>
      <c r="K320" s="4">
        <v>69</v>
      </c>
      <c r="L320" s="4">
        <v>13</v>
      </c>
      <c r="M320" s="4">
        <v>80</v>
      </c>
      <c r="N320">
        <v>1</v>
      </c>
      <c r="O320">
        <v>3</v>
      </c>
      <c r="P320">
        <v>6</v>
      </c>
      <c r="Q320">
        <v>11</v>
      </c>
      <c r="R320">
        <v>1</v>
      </c>
      <c r="S320">
        <v>0</v>
      </c>
      <c r="T320">
        <v>0</v>
      </c>
      <c r="U320">
        <v>0</v>
      </c>
      <c r="V320">
        <v>1</v>
      </c>
      <c r="W320">
        <v>1</v>
      </c>
      <c r="X320">
        <v>1</v>
      </c>
      <c r="Y320">
        <v>0</v>
      </c>
      <c r="Z320" t="s">
        <v>45</v>
      </c>
    </row>
    <row r="321" spans="1:26" x14ac:dyDescent="0.3">
      <c r="A321">
        <v>10163</v>
      </c>
      <c r="B321">
        <v>1984</v>
      </c>
      <c r="C321" s="14">
        <f>2021-Table13[[#This Row],[Year_Birth]]</f>
        <v>37</v>
      </c>
      <c r="D321" s="4">
        <v>82733</v>
      </c>
      <c r="E321">
        <v>0</v>
      </c>
      <c r="F321" s="16">
        <v>7.4109589041095889</v>
      </c>
      <c r="G321">
        <v>28</v>
      </c>
      <c r="H321" s="4">
        <v>712</v>
      </c>
      <c r="I321" s="4">
        <v>50</v>
      </c>
      <c r="J321" s="4">
        <v>420</v>
      </c>
      <c r="K321" s="4">
        <v>65</v>
      </c>
      <c r="L321" s="4">
        <v>38</v>
      </c>
      <c r="M321" s="4">
        <v>38</v>
      </c>
      <c r="N321">
        <v>1</v>
      </c>
      <c r="O321">
        <v>8</v>
      </c>
      <c r="P321">
        <v>4</v>
      </c>
      <c r="Q321">
        <v>7</v>
      </c>
      <c r="R321">
        <v>4</v>
      </c>
      <c r="S321">
        <v>0</v>
      </c>
      <c r="T321">
        <v>0</v>
      </c>
      <c r="U321">
        <v>0</v>
      </c>
      <c r="V321">
        <v>0</v>
      </c>
      <c r="W321">
        <v>0</v>
      </c>
      <c r="X321">
        <v>1</v>
      </c>
      <c r="Y321">
        <v>0</v>
      </c>
      <c r="Z321" t="s">
        <v>41</v>
      </c>
    </row>
    <row r="322" spans="1:26" x14ac:dyDescent="0.3">
      <c r="A322">
        <v>3336</v>
      </c>
      <c r="B322">
        <v>1948</v>
      </c>
      <c r="C322" s="14">
        <f>2021-Table13[[#This Row],[Year_Birth]]</f>
        <v>73</v>
      </c>
      <c r="D322" s="4">
        <v>66375</v>
      </c>
      <c r="E322">
        <v>1</v>
      </c>
      <c r="F322" s="16">
        <v>7.2136986301369861</v>
      </c>
      <c r="G322">
        <v>96</v>
      </c>
      <c r="H322" s="4">
        <v>712</v>
      </c>
      <c r="I322" s="4">
        <v>0</v>
      </c>
      <c r="J322" s="4">
        <v>45</v>
      </c>
      <c r="K322" s="4">
        <v>0</v>
      </c>
      <c r="L322" s="4">
        <v>0</v>
      </c>
      <c r="M322" s="4">
        <v>191</v>
      </c>
      <c r="N322">
        <v>3</v>
      </c>
      <c r="O322">
        <v>2</v>
      </c>
      <c r="P322">
        <v>4</v>
      </c>
      <c r="Q322">
        <v>5</v>
      </c>
      <c r="R322">
        <v>7</v>
      </c>
      <c r="S322">
        <v>0</v>
      </c>
      <c r="T322">
        <v>0</v>
      </c>
      <c r="U322">
        <v>1</v>
      </c>
      <c r="V322">
        <v>0</v>
      </c>
      <c r="W322">
        <v>0</v>
      </c>
      <c r="X322">
        <v>0</v>
      </c>
      <c r="Y322">
        <v>0</v>
      </c>
      <c r="Z322" t="s">
        <v>53</v>
      </c>
    </row>
    <row r="323" spans="1:26" x14ac:dyDescent="0.3">
      <c r="A323">
        <v>1945</v>
      </c>
      <c r="B323">
        <v>1962</v>
      </c>
      <c r="C323" s="14">
        <f>2021-Table13[[#This Row],[Year_Birth]]</f>
        <v>59</v>
      </c>
      <c r="D323" s="4">
        <v>71434</v>
      </c>
      <c r="E323">
        <v>1</v>
      </c>
      <c r="F323" s="16">
        <v>7.3890410958904109</v>
      </c>
      <c r="G323">
        <v>4</v>
      </c>
      <c r="H323" s="4">
        <v>711</v>
      </c>
      <c r="I323" s="4">
        <v>36</v>
      </c>
      <c r="J323" s="4">
        <v>217</v>
      </c>
      <c r="K323" s="4">
        <v>172</v>
      </c>
      <c r="L323" s="4">
        <v>96</v>
      </c>
      <c r="M323" s="4">
        <v>168</v>
      </c>
      <c r="N323">
        <v>3</v>
      </c>
      <c r="O323">
        <v>7</v>
      </c>
      <c r="P323">
        <v>4</v>
      </c>
      <c r="Q323">
        <v>7</v>
      </c>
      <c r="R323">
        <v>4</v>
      </c>
      <c r="S323">
        <v>1</v>
      </c>
      <c r="T323">
        <v>0</v>
      </c>
      <c r="U323">
        <v>0</v>
      </c>
      <c r="V323">
        <v>1</v>
      </c>
      <c r="W323">
        <v>0</v>
      </c>
      <c r="X323">
        <v>0</v>
      </c>
      <c r="Y323">
        <v>0</v>
      </c>
      <c r="Z323" t="s">
        <v>41</v>
      </c>
    </row>
    <row r="324" spans="1:26" x14ac:dyDescent="0.3">
      <c r="A324">
        <v>2882</v>
      </c>
      <c r="B324">
        <v>1975</v>
      </c>
      <c r="C324" s="14">
        <f>2021-Table13[[#This Row],[Year_Birth]]</f>
        <v>46</v>
      </c>
      <c r="D324" s="4">
        <v>67893</v>
      </c>
      <c r="E324">
        <v>1</v>
      </c>
      <c r="F324" s="16">
        <v>8.3534246575342461</v>
      </c>
      <c r="G324">
        <v>31</v>
      </c>
      <c r="H324" s="4">
        <v>711</v>
      </c>
      <c r="I324" s="4">
        <v>28</v>
      </c>
      <c r="J324" s="4">
        <v>142</v>
      </c>
      <c r="K324" s="4">
        <v>49</v>
      </c>
      <c r="L324" s="4">
        <v>18</v>
      </c>
      <c r="M324" s="4">
        <v>47</v>
      </c>
      <c r="N324">
        <v>2</v>
      </c>
      <c r="O324">
        <v>3</v>
      </c>
      <c r="P324">
        <v>2</v>
      </c>
      <c r="Q324">
        <v>9</v>
      </c>
      <c r="R324">
        <v>8</v>
      </c>
      <c r="S324">
        <v>0</v>
      </c>
      <c r="T324">
        <v>0</v>
      </c>
      <c r="U324">
        <v>0</v>
      </c>
      <c r="V324">
        <v>0</v>
      </c>
      <c r="W324">
        <v>0</v>
      </c>
      <c r="X324">
        <v>0</v>
      </c>
      <c r="Y324">
        <v>0</v>
      </c>
      <c r="Z324" t="s">
        <v>47</v>
      </c>
    </row>
    <row r="325" spans="1:26" x14ac:dyDescent="0.3">
      <c r="A325">
        <v>6250</v>
      </c>
      <c r="B325">
        <v>1949</v>
      </c>
      <c r="C325" s="14">
        <f>2021-Table13[[#This Row],[Year_Birth]]</f>
        <v>72</v>
      </c>
      <c r="D325" s="4">
        <v>54356</v>
      </c>
      <c r="E325">
        <v>1</v>
      </c>
      <c r="F325" s="16">
        <v>8.2191780821917817</v>
      </c>
      <c r="G325">
        <v>62</v>
      </c>
      <c r="H325" s="4">
        <v>710</v>
      </c>
      <c r="I325" s="4">
        <v>15</v>
      </c>
      <c r="J325" s="4">
        <v>30</v>
      </c>
      <c r="K325" s="4">
        <v>20</v>
      </c>
      <c r="L325" s="4">
        <v>0</v>
      </c>
      <c r="M325" s="4">
        <v>0</v>
      </c>
      <c r="N325">
        <v>3</v>
      </c>
      <c r="O325">
        <v>11</v>
      </c>
      <c r="P325">
        <v>2</v>
      </c>
      <c r="Q325">
        <v>8</v>
      </c>
      <c r="R325">
        <v>8</v>
      </c>
      <c r="S325">
        <v>0</v>
      </c>
      <c r="T325">
        <v>0</v>
      </c>
      <c r="U325">
        <v>0</v>
      </c>
      <c r="V325">
        <v>0</v>
      </c>
      <c r="W325">
        <v>0</v>
      </c>
      <c r="X325">
        <v>1</v>
      </c>
      <c r="Y325">
        <v>0</v>
      </c>
      <c r="Z325" t="s">
        <v>41</v>
      </c>
    </row>
    <row r="326" spans="1:26" x14ac:dyDescent="0.3">
      <c r="A326">
        <v>1524</v>
      </c>
      <c r="B326">
        <v>1983</v>
      </c>
      <c r="C326" s="14">
        <f>2021-Table13[[#This Row],[Year_Birth]]</f>
        <v>38</v>
      </c>
      <c r="D326" s="4">
        <v>81698</v>
      </c>
      <c r="E326">
        <v>0</v>
      </c>
      <c r="F326" s="16">
        <v>7.9397260273972599</v>
      </c>
      <c r="G326">
        <v>1</v>
      </c>
      <c r="H326" s="4">
        <v>709</v>
      </c>
      <c r="I326" s="4">
        <v>45</v>
      </c>
      <c r="J326" s="4">
        <v>115</v>
      </c>
      <c r="K326" s="4">
        <v>30</v>
      </c>
      <c r="L326" s="4">
        <v>160</v>
      </c>
      <c r="M326" s="4">
        <v>45</v>
      </c>
      <c r="N326">
        <v>1</v>
      </c>
      <c r="O326">
        <v>8</v>
      </c>
      <c r="P326">
        <v>2</v>
      </c>
      <c r="Q326">
        <v>5</v>
      </c>
      <c r="R326">
        <v>5</v>
      </c>
      <c r="S326">
        <v>1</v>
      </c>
      <c r="T326">
        <v>0</v>
      </c>
      <c r="U326">
        <v>0</v>
      </c>
      <c r="V326">
        <v>0</v>
      </c>
      <c r="W326">
        <v>0</v>
      </c>
      <c r="X326">
        <v>1</v>
      </c>
      <c r="Y326">
        <v>0</v>
      </c>
      <c r="Z326" t="s">
        <v>41</v>
      </c>
    </row>
    <row r="327" spans="1:26" x14ac:dyDescent="0.3">
      <c r="A327">
        <v>10870</v>
      </c>
      <c r="B327">
        <v>1967</v>
      </c>
      <c r="C327" s="14">
        <f>2021-Table13[[#This Row],[Year_Birth]]</f>
        <v>54</v>
      </c>
      <c r="D327" s="4">
        <v>61223</v>
      </c>
      <c r="E327">
        <v>1</v>
      </c>
      <c r="F327" s="16">
        <v>7.6547945205479451</v>
      </c>
      <c r="G327">
        <v>46</v>
      </c>
      <c r="H327" s="4">
        <v>709</v>
      </c>
      <c r="I327" s="4">
        <v>43</v>
      </c>
      <c r="J327" s="4">
        <v>182</v>
      </c>
      <c r="K327" s="4">
        <v>42</v>
      </c>
      <c r="L327" s="4">
        <v>118</v>
      </c>
      <c r="M327" s="4">
        <v>247</v>
      </c>
      <c r="N327">
        <v>2</v>
      </c>
      <c r="O327">
        <v>9</v>
      </c>
      <c r="P327">
        <v>3</v>
      </c>
      <c r="Q327">
        <v>4</v>
      </c>
      <c r="R327">
        <v>5</v>
      </c>
      <c r="S327">
        <v>0</v>
      </c>
      <c r="T327">
        <v>0</v>
      </c>
      <c r="U327">
        <v>0</v>
      </c>
      <c r="V327">
        <v>0</v>
      </c>
      <c r="W327">
        <v>0</v>
      </c>
      <c r="X327">
        <v>0</v>
      </c>
      <c r="Y327">
        <v>0</v>
      </c>
      <c r="Z327" t="s">
        <v>47</v>
      </c>
    </row>
    <row r="328" spans="1:26" x14ac:dyDescent="0.3">
      <c r="A328">
        <v>7723</v>
      </c>
      <c r="B328">
        <v>1979</v>
      </c>
      <c r="C328" s="14">
        <f>2021-Table13[[#This Row],[Year_Birth]]</f>
        <v>42</v>
      </c>
      <c r="D328" s="4">
        <v>75507</v>
      </c>
      <c r="E328">
        <v>0</v>
      </c>
      <c r="F328" s="16">
        <v>6.7698630136986298</v>
      </c>
      <c r="G328">
        <v>56</v>
      </c>
      <c r="H328" s="4">
        <v>709</v>
      </c>
      <c r="I328" s="4">
        <v>93</v>
      </c>
      <c r="J328" s="4">
        <v>374</v>
      </c>
      <c r="K328" s="4">
        <v>104</v>
      </c>
      <c r="L328" s="4">
        <v>80</v>
      </c>
      <c r="M328" s="4">
        <v>80</v>
      </c>
      <c r="N328">
        <v>1</v>
      </c>
      <c r="O328">
        <v>8</v>
      </c>
      <c r="P328">
        <v>6</v>
      </c>
      <c r="Q328">
        <v>6</v>
      </c>
      <c r="R328">
        <v>3</v>
      </c>
      <c r="S328">
        <v>0</v>
      </c>
      <c r="T328">
        <v>0</v>
      </c>
      <c r="U328">
        <v>0</v>
      </c>
      <c r="V328">
        <v>0</v>
      </c>
      <c r="W328">
        <v>0</v>
      </c>
      <c r="X328">
        <v>0</v>
      </c>
      <c r="Y328">
        <v>0</v>
      </c>
      <c r="Z328" t="s">
        <v>52</v>
      </c>
    </row>
    <row r="329" spans="1:26" x14ac:dyDescent="0.3">
      <c r="A329">
        <v>2963</v>
      </c>
      <c r="B329">
        <v>1979</v>
      </c>
      <c r="C329" s="14">
        <f>2021-Table13[[#This Row],[Year_Birth]]</f>
        <v>42</v>
      </c>
      <c r="D329" s="4">
        <v>75507</v>
      </c>
      <c r="E329">
        <v>0</v>
      </c>
      <c r="F329" s="16">
        <v>6.7698630136986298</v>
      </c>
      <c r="G329">
        <v>56</v>
      </c>
      <c r="H329" s="4">
        <v>709</v>
      </c>
      <c r="I329" s="4">
        <v>93</v>
      </c>
      <c r="J329" s="4">
        <v>374</v>
      </c>
      <c r="K329" s="4">
        <v>104</v>
      </c>
      <c r="L329" s="4">
        <v>80</v>
      </c>
      <c r="M329" s="4">
        <v>80</v>
      </c>
      <c r="N329">
        <v>1</v>
      </c>
      <c r="O329">
        <v>8</v>
      </c>
      <c r="P329">
        <v>6</v>
      </c>
      <c r="Q329">
        <v>6</v>
      </c>
      <c r="R329">
        <v>3</v>
      </c>
      <c r="S329">
        <v>0</v>
      </c>
      <c r="T329">
        <v>0</v>
      </c>
      <c r="U329">
        <v>0</v>
      </c>
      <c r="V329">
        <v>0</v>
      </c>
      <c r="W329">
        <v>0</v>
      </c>
      <c r="X329">
        <v>0</v>
      </c>
      <c r="Y329">
        <v>0</v>
      </c>
      <c r="Z329" t="s">
        <v>53</v>
      </c>
    </row>
    <row r="330" spans="1:26" x14ac:dyDescent="0.3">
      <c r="A330">
        <v>9710</v>
      </c>
      <c r="B330">
        <v>1969</v>
      </c>
      <c r="C330" s="14">
        <f>2021-Table13[[#This Row],[Year_Birth]]</f>
        <v>52</v>
      </c>
      <c r="D330" s="4">
        <v>58086</v>
      </c>
      <c r="E330">
        <v>1</v>
      </c>
      <c r="F330" s="16">
        <v>8.0493150684931507</v>
      </c>
      <c r="G330">
        <v>80</v>
      </c>
      <c r="H330" s="4">
        <v>708</v>
      </c>
      <c r="I330" s="4">
        <v>7</v>
      </c>
      <c r="J330" s="4">
        <v>62</v>
      </c>
      <c r="K330" s="4">
        <v>0</v>
      </c>
      <c r="L330" s="4">
        <v>0</v>
      </c>
      <c r="M330" s="4">
        <v>15</v>
      </c>
      <c r="N330">
        <v>2</v>
      </c>
      <c r="O330">
        <v>11</v>
      </c>
      <c r="P330">
        <v>3</v>
      </c>
      <c r="Q330">
        <v>7</v>
      </c>
      <c r="R330">
        <v>8</v>
      </c>
      <c r="S330">
        <v>0</v>
      </c>
      <c r="T330">
        <v>0</v>
      </c>
      <c r="U330">
        <v>0</v>
      </c>
      <c r="V330">
        <v>0</v>
      </c>
      <c r="W330">
        <v>0</v>
      </c>
      <c r="X330">
        <v>0</v>
      </c>
      <c r="Y330">
        <v>0</v>
      </c>
      <c r="Z330" t="s">
        <v>41</v>
      </c>
    </row>
    <row r="331" spans="1:26" x14ac:dyDescent="0.3">
      <c r="A331">
        <v>2797</v>
      </c>
      <c r="B331">
        <v>1977</v>
      </c>
      <c r="C331" s="14">
        <f>2021-Table13[[#This Row],[Year_Birth]]</f>
        <v>44</v>
      </c>
      <c r="D331" s="4">
        <v>72117</v>
      </c>
      <c r="E331">
        <v>1</v>
      </c>
      <c r="F331" s="16">
        <v>7.4684931506849317</v>
      </c>
      <c r="G331">
        <v>34</v>
      </c>
      <c r="H331" s="4">
        <v>707</v>
      </c>
      <c r="I331" s="4">
        <v>20</v>
      </c>
      <c r="J331" s="4">
        <v>171</v>
      </c>
      <c r="K331" s="4">
        <v>65</v>
      </c>
      <c r="L331" s="4">
        <v>60</v>
      </c>
      <c r="M331" s="4">
        <v>50</v>
      </c>
      <c r="N331">
        <v>1</v>
      </c>
      <c r="O331">
        <v>9</v>
      </c>
      <c r="P331">
        <v>7</v>
      </c>
      <c r="Q331">
        <v>9</v>
      </c>
      <c r="R331">
        <v>5</v>
      </c>
      <c r="S331">
        <v>0</v>
      </c>
      <c r="T331">
        <v>0</v>
      </c>
      <c r="U331">
        <v>0</v>
      </c>
      <c r="V331">
        <v>0</v>
      </c>
      <c r="W331">
        <v>0</v>
      </c>
      <c r="X331">
        <v>0</v>
      </c>
      <c r="Y331">
        <v>0</v>
      </c>
      <c r="Z331" t="s">
        <v>41</v>
      </c>
    </row>
    <row r="332" spans="1:26" x14ac:dyDescent="0.3">
      <c r="A332">
        <v>701</v>
      </c>
      <c r="B332">
        <v>1971</v>
      </c>
      <c r="C332" s="14">
        <f>2021-Table13[[#This Row],[Year_Birth]]</f>
        <v>50</v>
      </c>
      <c r="D332" s="4">
        <v>73691</v>
      </c>
      <c r="E332">
        <v>1</v>
      </c>
      <c r="F332" s="16">
        <v>7.2547945205479456</v>
      </c>
      <c r="G332">
        <v>58</v>
      </c>
      <c r="H332" s="4">
        <v>707</v>
      </c>
      <c r="I332" s="4">
        <v>21</v>
      </c>
      <c r="J332" s="4">
        <v>250</v>
      </c>
      <c r="K332" s="4">
        <v>85</v>
      </c>
      <c r="L332" s="4">
        <v>43</v>
      </c>
      <c r="M332" s="4">
        <v>73</v>
      </c>
      <c r="N332">
        <v>2</v>
      </c>
      <c r="O332">
        <v>6</v>
      </c>
      <c r="P332">
        <v>2</v>
      </c>
      <c r="Q332">
        <v>8</v>
      </c>
      <c r="R332">
        <v>2</v>
      </c>
      <c r="S332">
        <v>0</v>
      </c>
      <c r="T332">
        <v>0</v>
      </c>
      <c r="U332">
        <v>1</v>
      </c>
      <c r="V332">
        <v>0</v>
      </c>
      <c r="W332">
        <v>0</v>
      </c>
      <c r="X332">
        <v>0</v>
      </c>
      <c r="Y332">
        <v>0</v>
      </c>
      <c r="Z332" t="s">
        <v>41</v>
      </c>
    </row>
    <row r="333" spans="1:26" x14ac:dyDescent="0.3">
      <c r="A333">
        <v>9029</v>
      </c>
      <c r="B333">
        <v>1972</v>
      </c>
      <c r="C333" s="14">
        <f>2021-Table13[[#This Row],[Year_Birth]]</f>
        <v>49</v>
      </c>
      <c r="D333" s="4">
        <v>70116</v>
      </c>
      <c r="E333">
        <v>0</v>
      </c>
      <c r="F333" s="16">
        <v>8.0328767123287665</v>
      </c>
      <c r="G333">
        <v>73</v>
      </c>
      <c r="H333" s="4">
        <v>707</v>
      </c>
      <c r="I333" s="4">
        <v>44</v>
      </c>
      <c r="J333" s="4">
        <v>603</v>
      </c>
      <c r="K333" s="4">
        <v>95</v>
      </c>
      <c r="L333" s="4">
        <v>58</v>
      </c>
      <c r="M333" s="4">
        <v>29</v>
      </c>
      <c r="N333">
        <v>1</v>
      </c>
      <c r="O333">
        <v>2</v>
      </c>
      <c r="P333">
        <v>8</v>
      </c>
      <c r="Q333">
        <v>12</v>
      </c>
      <c r="R333">
        <v>1</v>
      </c>
      <c r="S333">
        <v>0</v>
      </c>
      <c r="T333">
        <v>0</v>
      </c>
      <c r="U333">
        <v>0</v>
      </c>
      <c r="V333">
        <v>0</v>
      </c>
      <c r="W333">
        <v>0</v>
      </c>
      <c r="X333">
        <v>0</v>
      </c>
      <c r="Y333">
        <v>0</v>
      </c>
      <c r="Z333" t="s">
        <v>41</v>
      </c>
    </row>
    <row r="334" spans="1:26" x14ac:dyDescent="0.3">
      <c r="A334">
        <v>569</v>
      </c>
      <c r="B334">
        <v>1991</v>
      </c>
      <c r="C334" s="14">
        <f>2021-Table13[[#This Row],[Year_Birth]]</f>
        <v>30</v>
      </c>
      <c r="D334" s="4">
        <v>90273</v>
      </c>
      <c r="E334">
        <v>0</v>
      </c>
      <c r="F334" s="16">
        <v>7.1506849315068495</v>
      </c>
      <c r="G334">
        <v>32</v>
      </c>
      <c r="H334" s="4">
        <v>704</v>
      </c>
      <c r="I334" s="4">
        <v>129</v>
      </c>
      <c r="J334" s="4">
        <v>853</v>
      </c>
      <c r="K334" s="4">
        <v>120</v>
      </c>
      <c r="L334" s="4">
        <v>74</v>
      </c>
      <c r="M334" s="4">
        <v>111</v>
      </c>
      <c r="N334">
        <v>1</v>
      </c>
      <c r="O334">
        <v>5</v>
      </c>
      <c r="P334">
        <v>6</v>
      </c>
      <c r="Q334">
        <v>7</v>
      </c>
      <c r="R334">
        <v>2</v>
      </c>
      <c r="S334">
        <v>1</v>
      </c>
      <c r="T334">
        <v>0</v>
      </c>
      <c r="U334">
        <v>0</v>
      </c>
      <c r="V334">
        <v>1</v>
      </c>
      <c r="W334">
        <v>1</v>
      </c>
      <c r="X334">
        <v>1</v>
      </c>
      <c r="Y334">
        <v>0</v>
      </c>
      <c r="Z334" t="s">
        <v>41</v>
      </c>
    </row>
    <row r="335" spans="1:26" x14ac:dyDescent="0.3">
      <c r="A335">
        <v>6246</v>
      </c>
      <c r="B335">
        <v>1953</v>
      </c>
      <c r="C335" s="14">
        <f>2021-Table13[[#This Row],[Year_Birth]]</f>
        <v>68</v>
      </c>
      <c r="D335" s="4">
        <v>73892</v>
      </c>
      <c r="E335">
        <v>0</v>
      </c>
      <c r="F335" s="16">
        <v>7.2356164383561641</v>
      </c>
      <c r="G335">
        <v>40</v>
      </c>
      <c r="H335" s="4">
        <v>703</v>
      </c>
      <c r="I335" s="4">
        <v>102</v>
      </c>
      <c r="J335" s="4">
        <v>601</v>
      </c>
      <c r="K335" s="4">
        <v>0</v>
      </c>
      <c r="L335" s="4">
        <v>58</v>
      </c>
      <c r="M335" s="4">
        <v>43</v>
      </c>
      <c r="N335">
        <v>1</v>
      </c>
      <c r="O335">
        <v>3</v>
      </c>
      <c r="P335">
        <v>11</v>
      </c>
      <c r="Q335">
        <v>8</v>
      </c>
      <c r="R335">
        <v>1</v>
      </c>
      <c r="S335">
        <v>0</v>
      </c>
      <c r="T335">
        <v>0</v>
      </c>
      <c r="U335">
        <v>0</v>
      </c>
      <c r="V335">
        <v>0</v>
      </c>
      <c r="W335">
        <v>0</v>
      </c>
      <c r="X335">
        <v>1</v>
      </c>
      <c r="Y335">
        <v>0</v>
      </c>
      <c r="Z335" t="s">
        <v>48</v>
      </c>
    </row>
    <row r="336" spans="1:26" x14ac:dyDescent="0.3">
      <c r="A336">
        <v>4339</v>
      </c>
      <c r="B336">
        <v>1970</v>
      </c>
      <c r="C336" s="14">
        <f>2021-Table13[[#This Row],[Year_Birth]]</f>
        <v>51</v>
      </c>
      <c r="D336" s="4">
        <v>67353</v>
      </c>
      <c r="E336">
        <v>1</v>
      </c>
      <c r="F336" s="16">
        <v>7.1041095890410961</v>
      </c>
      <c r="G336">
        <v>37</v>
      </c>
      <c r="H336" s="4">
        <v>702</v>
      </c>
      <c r="I336" s="4">
        <v>17</v>
      </c>
      <c r="J336" s="4">
        <v>151</v>
      </c>
      <c r="K336" s="4">
        <v>0</v>
      </c>
      <c r="L336" s="4">
        <v>8</v>
      </c>
      <c r="M336" s="4">
        <v>35</v>
      </c>
      <c r="N336">
        <v>5</v>
      </c>
      <c r="O336">
        <v>5</v>
      </c>
      <c r="P336">
        <v>6</v>
      </c>
      <c r="Q336">
        <v>12</v>
      </c>
      <c r="R336">
        <v>2</v>
      </c>
      <c r="S336">
        <v>0</v>
      </c>
      <c r="T336">
        <v>0</v>
      </c>
      <c r="U336">
        <v>0</v>
      </c>
      <c r="V336">
        <v>0</v>
      </c>
      <c r="W336">
        <v>0</v>
      </c>
      <c r="X336">
        <v>0</v>
      </c>
      <c r="Y336">
        <v>0</v>
      </c>
      <c r="Z336" t="s">
        <v>53</v>
      </c>
    </row>
    <row r="337" spans="1:26" x14ac:dyDescent="0.3">
      <c r="A337">
        <v>10489</v>
      </c>
      <c r="B337">
        <v>1973</v>
      </c>
      <c r="C337" s="14">
        <f>2021-Table13[[#This Row],[Year_Birth]]</f>
        <v>48</v>
      </c>
      <c r="D337" s="4">
        <v>92955</v>
      </c>
      <c r="E337">
        <v>0</v>
      </c>
      <c r="F337" s="16">
        <v>7.4712328767123291</v>
      </c>
      <c r="G337">
        <v>35</v>
      </c>
      <c r="H337" s="4">
        <v>693</v>
      </c>
      <c r="I337" s="4">
        <v>21</v>
      </c>
      <c r="J337" s="4">
        <v>925</v>
      </c>
      <c r="K337" s="4">
        <v>31</v>
      </c>
      <c r="L337" s="4">
        <v>24</v>
      </c>
      <c r="M337" s="4">
        <v>84</v>
      </c>
      <c r="N337">
        <v>1</v>
      </c>
      <c r="O337">
        <v>6</v>
      </c>
      <c r="P337">
        <v>7</v>
      </c>
      <c r="Q337">
        <v>9</v>
      </c>
      <c r="R337">
        <v>2</v>
      </c>
      <c r="S337">
        <v>1</v>
      </c>
      <c r="T337">
        <v>0</v>
      </c>
      <c r="U337">
        <v>0</v>
      </c>
      <c r="V337">
        <v>0</v>
      </c>
      <c r="W337">
        <v>1</v>
      </c>
      <c r="X337">
        <v>1</v>
      </c>
      <c r="Y337">
        <v>0</v>
      </c>
      <c r="Z337" t="s">
        <v>47</v>
      </c>
    </row>
    <row r="338" spans="1:26" x14ac:dyDescent="0.3">
      <c r="A338">
        <v>9349</v>
      </c>
      <c r="B338">
        <v>1985</v>
      </c>
      <c r="C338" s="14">
        <f>2021-Table13[[#This Row],[Year_Birth]]</f>
        <v>36</v>
      </c>
      <c r="D338" s="4">
        <v>92533</v>
      </c>
      <c r="E338">
        <v>0</v>
      </c>
      <c r="F338" s="16">
        <v>7.1369863013698627</v>
      </c>
      <c r="G338">
        <v>84</v>
      </c>
      <c r="H338" s="4">
        <v>693</v>
      </c>
      <c r="I338" s="4">
        <v>21</v>
      </c>
      <c r="J338" s="4">
        <v>118</v>
      </c>
      <c r="K338" s="4">
        <v>110</v>
      </c>
      <c r="L338" s="4">
        <v>147</v>
      </c>
      <c r="M338" s="4">
        <v>42</v>
      </c>
      <c r="N338">
        <v>1</v>
      </c>
      <c r="O338">
        <v>6</v>
      </c>
      <c r="P338">
        <v>5</v>
      </c>
      <c r="Q338">
        <v>11</v>
      </c>
      <c r="R338">
        <v>2</v>
      </c>
      <c r="S338">
        <v>1</v>
      </c>
      <c r="T338">
        <v>0</v>
      </c>
      <c r="U338">
        <v>0</v>
      </c>
      <c r="V338">
        <v>0</v>
      </c>
      <c r="W338">
        <v>1</v>
      </c>
      <c r="X338">
        <v>0</v>
      </c>
      <c r="Y338">
        <v>0</v>
      </c>
      <c r="Z338" t="s">
        <v>52</v>
      </c>
    </row>
    <row r="339" spans="1:26" x14ac:dyDescent="0.3">
      <c r="A339">
        <v>10507</v>
      </c>
      <c r="B339">
        <v>1977</v>
      </c>
      <c r="C339" s="14">
        <f>2021-Table13[[#This Row],[Year_Birth]]</f>
        <v>44</v>
      </c>
      <c r="D339" s="4">
        <v>59601</v>
      </c>
      <c r="E339">
        <v>1</v>
      </c>
      <c r="F339" s="16">
        <v>7.5397260273972604</v>
      </c>
      <c r="G339">
        <v>14</v>
      </c>
      <c r="H339" s="4">
        <v>691</v>
      </c>
      <c r="I339" s="4">
        <v>7</v>
      </c>
      <c r="J339" s="4">
        <v>69</v>
      </c>
      <c r="K339" s="4">
        <v>0</v>
      </c>
      <c r="L339" s="4">
        <v>7</v>
      </c>
      <c r="M339" s="4">
        <v>23</v>
      </c>
      <c r="N339">
        <v>4</v>
      </c>
      <c r="O339">
        <v>2</v>
      </c>
      <c r="P339">
        <v>2</v>
      </c>
      <c r="Q339">
        <v>7</v>
      </c>
      <c r="R339">
        <v>8</v>
      </c>
      <c r="S339">
        <v>0</v>
      </c>
      <c r="T339">
        <v>0</v>
      </c>
      <c r="U339">
        <v>0</v>
      </c>
      <c r="V339">
        <v>1</v>
      </c>
      <c r="W339">
        <v>0</v>
      </c>
      <c r="X339">
        <v>0</v>
      </c>
      <c r="Y339">
        <v>0</v>
      </c>
      <c r="Z339" t="s">
        <v>43</v>
      </c>
    </row>
    <row r="340" spans="1:26" x14ac:dyDescent="0.3">
      <c r="A340">
        <v>2570</v>
      </c>
      <c r="B340">
        <v>1968</v>
      </c>
      <c r="C340" s="14">
        <f>2021-Table13[[#This Row],[Year_Birth]]</f>
        <v>53</v>
      </c>
      <c r="D340" s="4">
        <v>56534</v>
      </c>
      <c r="E340">
        <v>1</v>
      </c>
      <c r="F340" s="16">
        <v>7.5452054794520551</v>
      </c>
      <c r="G340">
        <v>35</v>
      </c>
      <c r="H340" s="4">
        <v>691</v>
      </c>
      <c r="I340" s="4">
        <v>7</v>
      </c>
      <c r="J340" s="4">
        <v>61</v>
      </c>
      <c r="K340" s="4">
        <v>10</v>
      </c>
      <c r="L340" s="4">
        <v>0</v>
      </c>
      <c r="M340" s="4">
        <v>46</v>
      </c>
      <c r="N340">
        <v>4</v>
      </c>
      <c r="O340">
        <v>10</v>
      </c>
      <c r="P340">
        <v>4</v>
      </c>
      <c r="Q340">
        <v>7</v>
      </c>
      <c r="R340">
        <v>8</v>
      </c>
      <c r="S340">
        <v>0</v>
      </c>
      <c r="T340">
        <v>1</v>
      </c>
      <c r="U340">
        <v>0</v>
      </c>
      <c r="V340">
        <v>1</v>
      </c>
      <c r="W340">
        <v>0</v>
      </c>
      <c r="X340">
        <v>1</v>
      </c>
      <c r="Y340">
        <v>0</v>
      </c>
      <c r="Z340" t="s">
        <v>41</v>
      </c>
    </row>
    <row r="341" spans="1:26" x14ac:dyDescent="0.3">
      <c r="A341">
        <v>9426</v>
      </c>
      <c r="B341">
        <v>1964</v>
      </c>
      <c r="C341" s="14">
        <f>2021-Table13[[#This Row],[Year_Birth]]</f>
        <v>57</v>
      </c>
      <c r="D341" s="4">
        <v>58308</v>
      </c>
      <c r="E341">
        <v>1</v>
      </c>
      <c r="F341" s="16">
        <v>8.0712328767123296</v>
      </c>
      <c r="G341">
        <v>77</v>
      </c>
      <c r="H341" s="4">
        <v>691</v>
      </c>
      <c r="I341" s="4">
        <v>0</v>
      </c>
      <c r="J341" s="4">
        <v>69</v>
      </c>
      <c r="K341" s="4">
        <v>10</v>
      </c>
      <c r="L341" s="4">
        <v>0</v>
      </c>
      <c r="M341" s="4">
        <v>130</v>
      </c>
      <c r="N341">
        <v>4</v>
      </c>
      <c r="O341">
        <v>2</v>
      </c>
      <c r="P341">
        <v>6</v>
      </c>
      <c r="Q341">
        <v>3</v>
      </c>
      <c r="R341">
        <v>8</v>
      </c>
      <c r="S341">
        <v>0</v>
      </c>
      <c r="T341">
        <v>0</v>
      </c>
      <c r="U341">
        <v>0</v>
      </c>
      <c r="V341">
        <v>0</v>
      </c>
      <c r="W341">
        <v>0</v>
      </c>
      <c r="X341">
        <v>0</v>
      </c>
      <c r="Y341">
        <v>0</v>
      </c>
      <c r="Z341" t="s">
        <v>41</v>
      </c>
    </row>
    <row r="342" spans="1:26" x14ac:dyDescent="0.3">
      <c r="A342">
        <v>1215</v>
      </c>
      <c r="B342">
        <v>1978</v>
      </c>
      <c r="C342" s="14">
        <f>2021-Table13[[#This Row],[Year_Birth]]</f>
        <v>43</v>
      </c>
      <c r="D342" s="4">
        <v>70440</v>
      </c>
      <c r="E342">
        <v>0</v>
      </c>
      <c r="F342" s="16">
        <v>7.3342465753424655</v>
      </c>
      <c r="G342">
        <v>49</v>
      </c>
      <c r="H342" s="4">
        <v>690</v>
      </c>
      <c r="I342" s="4">
        <v>117</v>
      </c>
      <c r="J342" s="4">
        <v>499</v>
      </c>
      <c r="K342" s="4">
        <v>76</v>
      </c>
      <c r="L342" s="4">
        <v>102</v>
      </c>
      <c r="M342" s="4">
        <v>88</v>
      </c>
      <c r="N342">
        <v>1</v>
      </c>
      <c r="O342">
        <v>5</v>
      </c>
      <c r="P342">
        <v>10</v>
      </c>
      <c r="Q342">
        <v>7</v>
      </c>
      <c r="R342">
        <v>3</v>
      </c>
      <c r="S342">
        <v>1</v>
      </c>
      <c r="T342">
        <v>0</v>
      </c>
      <c r="U342">
        <v>0</v>
      </c>
      <c r="V342">
        <v>0</v>
      </c>
      <c r="W342">
        <v>0</v>
      </c>
      <c r="X342">
        <v>0</v>
      </c>
      <c r="Y342">
        <v>0</v>
      </c>
      <c r="Z342" t="s">
        <v>41</v>
      </c>
    </row>
    <row r="343" spans="1:26" x14ac:dyDescent="0.3">
      <c r="A343">
        <v>4743</v>
      </c>
      <c r="B343">
        <v>1969</v>
      </c>
      <c r="C343" s="14">
        <f>2021-Table13[[#This Row],[Year_Birth]]</f>
        <v>52</v>
      </c>
      <c r="D343" s="4">
        <v>56242</v>
      </c>
      <c r="E343">
        <v>1</v>
      </c>
      <c r="F343" s="16">
        <v>7.934246575342466</v>
      </c>
      <c r="G343">
        <v>72</v>
      </c>
      <c r="H343" s="4">
        <v>689</v>
      </c>
      <c r="I343" s="4">
        <v>8</v>
      </c>
      <c r="J343" s="4">
        <v>167</v>
      </c>
      <c r="K343" s="4">
        <v>11</v>
      </c>
      <c r="L343" s="4">
        <v>8</v>
      </c>
      <c r="M343" s="4">
        <v>88</v>
      </c>
      <c r="N343">
        <v>5</v>
      </c>
      <c r="O343">
        <v>8</v>
      </c>
      <c r="P343">
        <v>4</v>
      </c>
      <c r="Q343">
        <v>11</v>
      </c>
      <c r="R343">
        <v>6</v>
      </c>
      <c r="S343">
        <v>0</v>
      </c>
      <c r="T343">
        <v>0</v>
      </c>
      <c r="U343">
        <v>0</v>
      </c>
      <c r="V343">
        <v>0</v>
      </c>
      <c r="W343">
        <v>0</v>
      </c>
      <c r="X343">
        <v>0</v>
      </c>
      <c r="Y343">
        <v>0</v>
      </c>
      <c r="Z343" t="s">
        <v>43</v>
      </c>
    </row>
    <row r="344" spans="1:26" x14ac:dyDescent="0.3">
      <c r="A344">
        <v>9369</v>
      </c>
      <c r="B344">
        <v>1979</v>
      </c>
      <c r="C344" s="14">
        <f>2021-Table13[[#This Row],[Year_Birth]]</f>
        <v>42</v>
      </c>
      <c r="D344" s="4">
        <v>88194</v>
      </c>
      <c r="E344">
        <v>1</v>
      </c>
      <c r="F344" s="16">
        <v>6.8904109589041092</v>
      </c>
      <c r="G344">
        <v>19</v>
      </c>
      <c r="H344" s="4">
        <v>688</v>
      </c>
      <c r="I344" s="4">
        <v>14</v>
      </c>
      <c r="J344" s="4">
        <v>309</v>
      </c>
      <c r="K344" s="4">
        <v>201</v>
      </c>
      <c r="L344" s="4">
        <v>24</v>
      </c>
      <c r="M344" s="4">
        <v>38</v>
      </c>
      <c r="N344">
        <v>1</v>
      </c>
      <c r="O344">
        <v>11</v>
      </c>
      <c r="P344">
        <v>10</v>
      </c>
      <c r="Q344">
        <v>10</v>
      </c>
      <c r="R344">
        <v>5</v>
      </c>
      <c r="S344">
        <v>1</v>
      </c>
      <c r="T344">
        <v>0</v>
      </c>
      <c r="U344">
        <v>1</v>
      </c>
      <c r="V344">
        <v>0</v>
      </c>
      <c r="W344">
        <v>0</v>
      </c>
      <c r="X344">
        <v>1</v>
      </c>
      <c r="Y344">
        <v>0</v>
      </c>
      <c r="Z344" t="s">
        <v>52</v>
      </c>
    </row>
    <row r="345" spans="1:26" x14ac:dyDescent="0.3">
      <c r="A345">
        <v>7129</v>
      </c>
      <c r="B345">
        <v>1962</v>
      </c>
      <c r="C345" s="14">
        <f>2021-Table13[[#This Row],[Year_Birth]]</f>
        <v>59</v>
      </c>
      <c r="D345" s="4">
        <v>54693</v>
      </c>
      <c r="E345">
        <v>1</v>
      </c>
      <c r="F345" s="16">
        <v>7.9726027397260273</v>
      </c>
      <c r="G345">
        <v>72</v>
      </c>
      <c r="H345" s="4">
        <v>686</v>
      </c>
      <c r="I345" s="4">
        <v>17</v>
      </c>
      <c r="J345" s="4">
        <v>142</v>
      </c>
      <c r="K345" s="4">
        <v>23</v>
      </c>
      <c r="L345" s="4">
        <v>26</v>
      </c>
      <c r="M345" s="4">
        <v>35</v>
      </c>
      <c r="N345">
        <v>8</v>
      </c>
      <c r="O345">
        <v>6</v>
      </c>
      <c r="P345">
        <v>4</v>
      </c>
      <c r="Q345">
        <v>13</v>
      </c>
      <c r="R345">
        <v>6</v>
      </c>
      <c r="S345">
        <v>0</v>
      </c>
      <c r="T345">
        <v>0</v>
      </c>
      <c r="U345">
        <v>0</v>
      </c>
      <c r="V345">
        <v>0</v>
      </c>
      <c r="W345">
        <v>0</v>
      </c>
      <c r="X345">
        <v>0</v>
      </c>
      <c r="Y345">
        <v>0</v>
      </c>
      <c r="Z345" t="s">
        <v>41</v>
      </c>
    </row>
    <row r="346" spans="1:26" x14ac:dyDescent="0.3">
      <c r="A346">
        <v>1966</v>
      </c>
      <c r="B346">
        <v>1965</v>
      </c>
      <c r="C346" s="14">
        <f>2021-Table13[[#This Row],[Year_Birth]]</f>
        <v>56</v>
      </c>
      <c r="D346" s="4">
        <v>84618</v>
      </c>
      <c r="E346">
        <v>0</v>
      </c>
      <c r="F346" s="16">
        <v>7.2109589041095887</v>
      </c>
      <c r="G346">
        <v>96</v>
      </c>
      <c r="H346" s="4">
        <v>684</v>
      </c>
      <c r="I346" s="4">
        <v>100</v>
      </c>
      <c r="J346" s="4">
        <v>801</v>
      </c>
      <c r="K346" s="4">
        <v>21</v>
      </c>
      <c r="L346" s="4">
        <v>66</v>
      </c>
      <c r="M346" s="4">
        <v>0</v>
      </c>
      <c r="N346">
        <v>1</v>
      </c>
      <c r="O346">
        <v>6</v>
      </c>
      <c r="P346">
        <v>9</v>
      </c>
      <c r="Q346">
        <v>10</v>
      </c>
      <c r="R346">
        <v>2</v>
      </c>
      <c r="S346">
        <v>0</v>
      </c>
      <c r="T346">
        <v>0</v>
      </c>
      <c r="U346">
        <v>0</v>
      </c>
      <c r="V346">
        <v>0</v>
      </c>
      <c r="W346">
        <v>1</v>
      </c>
      <c r="X346">
        <v>0</v>
      </c>
      <c r="Y346">
        <v>0</v>
      </c>
      <c r="Z346" t="s">
        <v>53</v>
      </c>
    </row>
    <row r="347" spans="1:26" x14ac:dyDescent="0.3">
      <c r="A347">
        <v>7789</v>
      </c>
      <c r="B347">
        <v>1965</v>
      </c>
      <c r="C347" s="14">
        <f>2021-Table13[[#This Row],[Year_Birth]]</f>
        <v>56</v>
      </c>
      <c r="D347" s="4">
        <v>84618</v>
      </c>
      <c r="E347">
        <v>0</v>
      </c>
      <c r="F347" s="16">
        <v>7.2109589041095887</v>
      </c>
      <c r="G347">
        <v>96</v>
      </c>
      <c r="H347" s="4">
        <v>684</v>
      </c>
      <c r="I347" s="4">
        <v>100</v>
      </c>
      <c r="J347" s="4">
        <v>801</v>
      </c>
      <c r="K347" s="4">
        <v>21</v>
      </c>
      <c r="L347" s="4">
        <v>66</v>
      </c>
      <c r="M347" s="4">
        <v>0</v>
      </c>
      <c r="N347">
        <v>1</v>
      </c>
      <c r="O347">
        <v>6</v>
      </c>
      <c r="P347">
        <v>9</v>
      </c>
      <c r="Q347">
        <v>10</v>
      </c>
      <c r="R347">
        <v>2</v>
      </c>
      <c r="S347">
        <v>0</v>
      </c>
      <c r="T347">
        <v>0</v>
      </c>
      <c r="U347">
        <v>0</v>
      </c>
      <c r="V347">
        <v>0</v>
      </c>
      <c r="W347">
        <v>1</v>
      </c>
      <c r="X347">
        <v>0</v>
      </c>
      <c r="Y347">
        <v>0</v>
      </c>
      <c r="Z347" t="s">
        <v>41</v>
      </c>
    </row>
    <row r="348" spans="1:26" x14ac:dyDescent="0.3">
      <c r="A348">
        <v>4964</v>
      </c>
      <c r="B348">
        <v>1958</v>
      </c>
      <c r="C348" s="14">
        <f>2021-Table13[[#This Row],[Year_Birth]]</f>
        <v>63</v>
      </c>
      <c r="D348" s="4">
        <v>74250</v>
      </c>
      <c r="E348">
        <v>0</v>
      </c>
      <c r="F348" s="16">
        <v>7.0328767123287674</v>
      </c>
      <c r="G348">
        <v>90</v>
      </c>
      <c r="H348" s="4">
        <v>680</v>
      </c>
      <c r="I348" s="4">
        <v>11</v>
      </c>
      <c r="J348" s="4">
        <v>392</v>
      </c>
      <c r="K348" s="4">
        <v>75</v>
      </c>
      <c r="L348" s="4">
        <v>0</v>
      </c>
      <c r="M348" s="4">
        <v>0</v>
      </c>
      <c r="N348">
        <v>1</v>
      </c>
      <c r="O348">
        <v>2</v>
      </c>
      <c r="P348">
        <v>11</v>
      </c>
      <c r="Q348">
        <v>4</v>
      </c>
      <c r="R348">
        <v>1</v>
      </c>
      <c r="S348">
        <v>0</v>
      </c>
      <c r="T348">
        <v>0</v>
      </c>
      <c r="U348">
        <v>0</v>
      </c>
      <c r="V348">
        <v>0</v>
      </c>
      <c r="W348">
        <v>0</v>
      </c>
      <c r="X348">
        <v>0</v>
      </c>
      <c r="Y348">
        <v>0</v>
      </c>
      <c r="Z348" t="s">
        <v>48</v>
      </c>
    </row>
    <row r="349" spans="1:26" x14ac:dyDescent="0.3">
      <c r="A349">
        <v>3507</v>
      </c>
      <c r="B349">
        <v>1970</v>
      </c>
      <c r="C349" s="14">
        <f>2021-Table13[[#This Row],[Year_Birth]]</f>
        <v>51</v>
      </c>
      <c r="D349" s="4">
        <v>76467</v>
      </c>
      <c r="E349">
        <v>1</v>
      </c>
      <c r="F349" s="16">
        <v>8.4767123287671229</v>
      </c>
      <c r="G349">
        <v>44</v>
      </c>
      <c r="H349" s="4">
        <v>676</v>
      </c>
      <c r="I349" s="4">
        <v>161</v>
      </c>
      <c r="J349" s="4">
        <v>426</v>
      </c>
      <c r="K349" s="4">
        <v>210</v>
      </c>
      <c r="L349" s="4">
        <v>44</v>
      </c>
      <c r="M349" s="4">
        <v>58</v>
      </c>
      <c r="N349">
        <v>2</v>
      </c>
      <c r="O349">
        <v>2</v>
      </c>
      <c r="P349">
        <v>5</v>
      </c>
      <c r="Q349">
        <v>5</v>
      </c>
      <c r="R349">
        <v>6</v>
      </c>
      <c r="S349">
        <v>0</v>
      </c>
      <c r="T349">
        <v>0</v>
      </c>
      <c r="U349">
        <v>0</v>
      </c>
      <c r="V349">
        <v>0</v>
      </c>
      <c r="W349">
        <v>0</v>
      </c>
      <c r="X349">
        <v>1</v>
      </c>
      <c r="Y349">
        <v>0</v>
      </c>
      <c r="Z349" t="s">
        <v>43</v>
      </c>
    </row>
    <row r="350" spans="1:26" x14ac:dyDescent="0.3">
      <c r="A350">
        <v>1490</v>
      </c>
      <c r="B350">
        <v>1962</v>
      </c>
      <c r="C350" s="14">
        <f>2021-Table13[[#This Row],[Year_Birth]]</f>
        <v>59</v>
      </c>
      <c r="D350" s="4">
        <v>55759</v>
      </c>
      <c r="E350">
        <v>1</v>
      </c>
      <c r="F350" s="16">
        <v>8.1945205479452063</v>
      </c>
      <c r="G350">
        <v>84</v>
      </c>
      <c r="H350" s="4">
        <v>675</v>
      </c>
      <c r="I350" s="4">
        <v>0</v>
      </c>
      <c r="J350" s="4">
        <v>85</v>
      </c>
      <c r="K350" s="4">
        <v>10</v>
      </c>
      <c r="L350" s="4">
        <v>7</v>
      </c>
      <c r="M350" s="4">
        <v>77</v>
      </c>
      <c r="N350">
        <v>5</v>
      </c>
      <c r="O350">
        <v>10</v>
      </c>
      <c r="P350">
        <v>3</v>
      </c>
      <c r="Q350">
        <v>8</v>
      </c>
      <c r="R350">
        <v>8</v>
      </c>
      <c r="S350">
        <v>0</v>
      </c>
      <c r="T350">
        <v>0</v>
      </c>
      <c r="U350">
        <v>0</v>
      </c>
      <c r="V350">
        <v>0</v>
      </c>
      <c r="W350">
        <v>0</v>
      </c>
      <c r="X350">
        <v>0</v>
      </c>
      <c r="Y350">
        <v>0</v>
      </c>
      <c r="Z350" t="s">
        <v>48</v>
      </c>
    </row>
    <row r="351" spans="1:26" x14ac:dyDescent="0.3">
      <c r="A351">
        <v>6963</v>
      </c>
      <c r="B351">
        <v>1947</v>
      </c>
      <c r="C351" s="14">
        <f>2021-Table13[[#This Row],[Year_Birth]]</f>
        <v>74</v>
      </c>
      <c r="D351" s="4">
        <v>77457</v>
      </c>
      <c r="E351">
        <v>0</v>
      </c>
      <c r="F351" s="16">
        <v>6.9287671232876713</v>
      </c>
      <c r="G351">
        <v>85</v>
      </c>
      <c r="H351" s="4">
        <v>675</v>
      </c>
      <c r="I351" s="4">
        <v>11</v>
      </c>
      <c r="J351" s="4">
        <v>400</v>
      </c>
      <c r="K351" s="4">
        <v>15</v>
      </c>
      <c r="L351" s="4">
        <v>45</v>
      </c>
      <c r="M351" s="4">
        <v>11</v>
      </c>
      <c r="N351">
        <v>1</v>
      </c>
      <c r="O351">
        <v>2</v>
      </c>
      <c r="P351">
        <v>5</v>
      </c>
      <c r="Q351">
        <v>10</v>
      </c>
      <c r="R351">
        <v>1</v>
      </c>
      <c r="S351">
        <v>0</v>
      </c>
      <c r="T351">
        <v>0</v>
      </c>
      <c r="U351">
        <v>0</v>
      </c>
      <c r="V351">
        <v>0</v>
      </c>
      <c r="W351">
        <v>1</v>
      </c>
      <c r="X351">
        <v>0</v>
      </c>
      <c r="Y351">
        <v>0</v>
      </c>
      <c r="Z351" t="s">
        <v>47</v>
      </c>
    </row>
    <row r="352" spans="1:26" x14ac:dyDescent="0.3">
      <c r="A352">
        <v>10394</v>
      </c>
      <c r="B352">
        <v>1984</v>
      </c>
      <c r="C352" s="14">
        <f>2021-Table13[[#This Row],[Year_Birth]]</f>
        <v>37</v>
      </c>
      <c r="D352" s="4">
        <v>90000</v>
      </c>
      <c r="E352">
        <v>0</v>
      </c>
      <c r="F352" s="16">
        <v>7.1260273972602741</v>
      </c>
      <c r="G352">
        <v>91</v>
      </c>
      <c r="H352" s="4">
        <v>675</v>
      </c>
      <c r="I352" s="4">
        <v>144</v>
      </c>
      <c r="J352" s="4">
        <v>133</v>
      </c>
      <c r="K352" s="4">
        <v>94</v>
      </c>
      <c r="L352" s="4">
        <v>192</v>
      </c>
      <c r="M352" s="4">
        <v>241</v>
      </c>
      <c r="N352">
        <v>1</v>
      </c>
      <c r="O352">
        <v>4</v>
      </c>
      <c r="P352">
        <v>8</v>
      </c>
      <c r="Q352">
        <v>5</v>
      </c>
      <c r="R352">
        <v>1</v>
      </c>
      <c r="S352">
        <v>1</v>
      </c>
      <c r="T352">
        <v>0</v>
      </c>
      <c r="U352">
        <v>1</v>
      </c>
      <c r="V352">
        <v>0</v>
      </c>
      <c r="W352">
        <v>1</v>
      </c>
      <c r="X352">
        <v>0</v>
      </c>
      <c r="Y352">
        <v>0</v>
      </c>
      <c r="Z352" t="s">
        <v>48</v>
      </c>
    </row>
    <row r="353" spans="1:26" x14ac:dyDescent="0.3">
      <c r="A353">
        <v>5718</v>
      </c>
      <c r="B353">
        <v>1950</v>
      </c>
      <c r="C353" s="14">
        <f>2021-Table13[[#This Row],[Year_Birth]]</f>
        <v>71</v>
      </c>
      <c r="D353" s="4">
        <v>80763</v>
      </c>
      <c r="E353">
        <v>0</v>
      </c>
      <c r="F353" s="16">
        <v>7.4821917808219176</v>
      </c>
      <c r="G353">
        <v>17</v>
      </c>
      <c r="H353" s="4">
        <v>674</v>
      </c>
      <c r="I353" s="4">
        <v>168</v>
      </c>
      <c r="J353" s="4">
        <v>108</v>
      </c>
      <c r="K353" s="4">
        <v>192</v>
      </c>
      <c r="L353" s="4">
        <v>42</v>
      </c>
      <c r="M353" s="4">
        <v>231</v>
      </c>
      <c r="N353">
        <v>1</v>
      </c>
      <c r="O353">
        <v>5</v>
      </c>
      <c r="P353">
        <v>11</v>
      </c>
      <c r="Q353">
        <v>6</v>
      </c>
      <c r="R353">
        <v>3</v>
      </c>
      <c r="S353">
        <v>1</v>
      </c>
      <c r="T353">
        <v>0</v>
      </c>
      <c r="U353">
        <v>0</v>
      </c>
      <c r="V353">
        <v>0</v>
      </c>
      <c r="W353">
        <v>1</v>
      </c>
      <c r="X353">
        <v>1</v>
      </c>
      <c r="Y353">
        <v>0</v>
      </c>
      <c r="Z353" t="s">
        <v>47</v>
      </c>
    </row>
    <row r="354" spans="1:26" x14ac:dyDescent="0.3">
      <c r="A354">
        <v>3463</v>
      </c>
      <c r="B354">
        <v>1975</v>
      </c>
      <c r="C354" s="14">
        <f>2021-Table13[[#This Row],[Year_Birth]]</f>
        <v>46</v>
      </c>
      <c r="D354" s="4">
        <v>69283</v>
      </c>
      <c r="E354">
        <v>1</v>
      </c>
      <c r="F354" s="16">
        <v>6.6520547945205477</v>
      </c>
      <c r="G354">
        <v>41</v>
      </c>
      <c r="H354" s="4">
        <v>674</v>
      </c>
      <c r="I354" s="4">
        <v>62</v>
      </c>
      <c r="J354" s="4">
        <v>134</v>
      </c>
      <c r="K354" s="4">
        <v>0</v>
      </c>
      <c r="L354" s="4">
        <v>26</v>
      </c>
      <c r="M354" s="4">
        <v>8</v>
      </c>
      <c r="N354">
        <v>4</v>
      </c>
      <c r="O354">
        <v>7</v>
      </c>
      <c r="P354">
        <v>3</v>
      </c>
      <c r="Q354">
        <v>13</v>
      </c>
      <c r="R354">
        <v>5</v>
      </c>
      <c r="S354">
        <v>0</v>
      </c>
      <c r="T354">
        <v>0</v>
      </c>
      <c r="U354">
        <v>0</v>
      </c>
      <c r="V354">
        <v>0</v>
      </c>
      <c r="W354">
        <v>0</v>
      </c>
      <c r="X354">
        <v>0</v>
      </c>
      <c r="Y354">
        <v>0</v>
      </c>
      <c r="Z354" t="s">
        <v>45</v>
      </c>
    </row>
    <row r="355" spans="1:26" x14ac:dyDescent="0.3">
      <c r="A355">
        <v>4687</v>
      </c>
      <c r="B355">
        <v>1958</v>
      </c>
      <c r="C355" s="14">
        <f>2021-Table13[[#This Row],[Year_Birth]]</f>
        <v>63</v>
      </c>
      <c r="D355" s="4">
        <v>80739</v>
      </c>
      <c r="E355">
        <v>0</v>
      </c>
      <c r="F355" s="16">
        <v>7.7123287671232879</v>
      </c>
      <c r="G355">
        <v>92</v>
      </c>
      <c r="H355" s="4">
        <v>674</v>
      </c>
      <c r="I355" s="4">
        <v>92</v>
      </c>
      <c r="J355" s="4">
        <v>736</v>
      </c>
      <c r="K355" s="4">
        <v>39</v>
      </c>
      <c r="L355" s="4">
        <v>0</v>
      </c>
      <c r="M355" s="4">
        <v>92</v>
      </c>
      <c r="N355">
        <v>1</v>
      </c>
      <c r="O355">
        <v>3</v>
      </c>
      <c r="P355">
        <v>11</v>
      </c>
      <c r="Q355">
        <v>9</v>
      </c>
      <c r="R355">
        <v>1</v>
      </c>
      <c r="S355">
        <v>0</v>
      </c>
      <c r="T355">
        <v>0</v>
      </c>
      <c r="U355">
        <v>0</v>
      </c>
      <c r="V355">
        <v>0</v>
      </c>
      <c r="W355">
        <v>0</v>
      </c>
      <c r="X355">
        <v>0</v>
      </c>
      <c r="Y355">
        <v>0</v>
      </c>
      <c r="Z355" t="s">
        <v>41</v>
      </c>
    </row>
    <row r="356" spans="1:26" x14ac:dyDescent="0.3">
      <c r="A356">
        <v>6281</v>
      </c>
      <c r="B356">
        <v>1966</v>
      </c>
      <c r="C356" s="14">
        <f>2021-Table13[[#This Row],[Year_Birth]]</f>
        <v>55</v>
      </c>
      <c r="D356" s="4">
        <v>55686</v>
      </c>
      <c r="E356">
        <v>1</v>
      </c>
      <c r="F356" s="16">
        <v>7.9808219178082194</v>
      </c>
      <c r="G356">
        <v>27</v>
      </c>
      <c r="H356" s="4">
        <v>673</v>
      </c>
      <c r="I356" s="4">
        <v>0</v>
      </c>
      <c r="J356" s="4">
        <v>199</v>
      </c>
      <c r="K356" s="4">
        <v>37</v>
      </c>
      <c r="L356" s="4">
        <v>47</v>
      </c>
      <c r="M356" s="4">
        <v>26</v>
      </c>
      <c r="N356">
        <v>2</v>
      </c>
      <c r="O356">
        <v>6</v>
      </c>
      <c r="P356">
        <v>3</v>
      </c>
      <c r="Q356">
        <v>5</v>
      </c>
      <c r="R356">
        <v>4</v>
      </c>
      <c r="S356">
        <v>0</v>
      </c>
      <c r="T356">
        <v>0</v>
      </c>
      <c r="U356">
        <v>1</v>
      </c>
      <c r="V356">
        <v>0</v>
      </c>
      <c r="W356">
        <v>0</v>
      </c>
      <c r="X356">
        <v>0</v>
      </c>
      <c r="Y356">
        <v>0</v>
      </c>
      <c r="Z356" t="s">
        <v>41</v>
      </c>
    </row>
    <row r="357" spans="1:26" x14ac:dyDescent="0.3">
      <c r="A357">
        <v>4418</v>
      </c>
      <c r="B357">
        <v>1983</v>
      </c>
      <c r="C357" s="14">
        <f>2021-Table13[[#This Row],[Year_Birth]]</f>
        <v>38</v>
      </c>
      <c r="D357" s="4">
        <v>89616</v>
      </c>
      <c r="E357">
        <v>0</v>
      </c>
      <c r="F357" s="16">
        <v>7.9506849315068493</v>
      </c>
      <c r="G357">
        <v>36</v>
      </c>
      <c r="H357" s="4">
        <v>671</v>
      </c>
      <c r="I357" s="4">
        <v>47</v>
      </c>
      <c r="J357" s="4">
        <v>655</v>
      </c>
      <c r="K357" s="4">
        <v>145</v>
      </c>
      <c r="L357" s="4">
        <v>111</v>
      </c>
      <c r="M357" s="4">
        <v>15</v>
      </c>
      <c r="N357">
        <v>1</v>
      </c>
      <c r="O357">
        <v>7</v>
      </c>
      <c r="P357">
        <v>5</v>
      </c>
      <c r="Q357">
        <v>12</v>
      </c>
      <c r="R357">
        <v>2</v>
      </c>
      <c r="S357">
        <v>0</v>
      </c>
      <c r="T357">
        <v>0</v>
      </c>
      <c r="U357">
        <v>0</v>
      </c>
      <c r="V357">
        <v>0</v>
      </c>
      <c r="W357">
        <v>0</v>
      </c>
      <c r="X357">
        <v>1</v>
      </c>
      <c r="Y357">
        <v>0</v>
      </c>
      <c r="Z357" t="s">
        <v>48</v>
      </c>
    </row>
    <row r="358" spans="1:26" x14ac:dyDescent="0.3">
      <c r="A358">
        <v>5114</v>
      </c>
      <c r="B358">
        <v>1965</v>
      </c>
      <c r="C358" s="14">
        <f>2021-Table13[[#This Row],[Year_Birth]]</f>
        <v>56</v>
      </c>
      <c r="D358" s="4">
        <v>74806</v>
      </c>
      <c r="E358">
        <v>1</v>
      </c>
      <c r="F358" s="16">
        <v>8.1369863013698627</v>
      </c>
      <c r="G358">
        <v>1</v>
      </c>
      <c r="H358" s="4">
        <v>670</v>
      </c>
      <c r="I358" s="4">
        <v>9</v>
      </c>
      <c r="J358" s="4">
        <v>249</v>
      </c>
      <c r="K358" s="4">
        <v>0</v>
      </c>
      <c r="L358" s="4">
        <v>28</v>
      </c>
      <c r="M358" s="4">
        <v>9</v>
      </c>
      <c r="N358">
        <v>2</v>
      </c>
      <c r="O358">
        <v>5</v>
      </c>
      <c r="P358">
        <v>4</v>
      </c>
      <c r="Q358">
        <v>5</v>
      </c>
      <c r="R358">
        <v>4</v>
      </c>
      <c r="S358">
        <v>0</v>
      </c>
      <c r="T358">
        <v>0</v>
      </c>
      <c r="U358">
        <v>0</v>
      </c>
      <c r="V358">
        <v>0</v>
      </c>
      <c r="W358">
        <v>0</v>
      </c>
      <c r="X358">
        <v>0</v>
      </c>
      <c r="Y358">
        <v>0</v>
      </c>
      <c r="Z358" t="s">
        <v>53</v>
      </c>
    </row>
    <row r="359" spans="1:26" x14ac:dyDescent="0.3">
      <c r="A359">
        <v>1891</v>
      </c>
      <c r="B359">
        <v>1980</v>
      </c>
      <c r="C359" s="14">
        <f>2021-Table13[[#This Row],[Year_Birth]]</f>
        <v>41</v>
      </c>
      <c r="D359" s="4">
        <v>78789</v>
      </c>
      <c r="E359">
        <v>0</v>
      </c>
      <c r="F359" s="16">
        <v>8.5013698630136982</v>
      </c>
      <c r="G359">
        <v>12</v>
      </c>
      <c r="H359" s="4">
        <v>667</v>
      </c>
      <c r="I359" s="4">
        <v>50</v>
      </c>
      <c r="J359" s="4">
        <v>850</v>
      </c>
      <c r="K359" s="4">
        <v>21</v>
      </c>
      <c r="L359" s="4">
        <v>83</v>
      </c>
      <c r="M359" s="4">
        <v>83</v>
      </c>
      <c r="N359">
        <v>1</v>
      </c>
      <c r="O359">
        <v>4</v>
      </c>
      <c r="P359">
        <v>6</v>
      </c>
      <c r="Q359">
        <v>5</v>
      </c>
      <c r="R359">
        <v>2</v>
      </c>
      <c r="S359">
        <v>0</v>
      </c>
      <c r="T359">
        <v>0</v>
      </c>
      <c r="U359">
        <v>0</v>
      </c>
      <c r="V359">
        <v>0</v>
      </c>
      <c r="W359">
        <v>0</v>
      </c>
      <c r="X359">
        <v>1</v>
      </c>
      <c r="Y359">
        <v>0</v>
      </c>
      <c r="Z359" t="s">
        <v>41</v>
      </c>
    </row>
    <row r="360" spans="1:26" x14ac:dyDescent="0.3">
      <c r="A360">
        <v>1459</v>
      </c>
      <c r="B360">
        <v>1966</v>
      </c>
      <c r="C360" s="14">
        <f>2021-Table13[[#This Row],[Year_Birth]]</f>
        <v>55</v>
      </c>
      <c r="D360" s="4">
        <v>69063</v>
      </c>
      <c r="E360">
        <v>1</v>
      </c>
      <c r="F360" s="16">
        <v>8.2520547945205482</v>
      </c>
      <c r="G360">
        <v>16</v>
      </c>
      <c r="H360" s="4">
        <v>666</v>
      </c>
      <c r="I360" s="4">
        <v>35</v>
      </c>
      <c r="J360" s="4">
        <v>124</v>
      </c>
      <c r="K360" s="4">
        <v>69</v>
      </c>
      <c r="L360" s="4">
        <v>8</v>
      </c>
      <c r="M360" s="4">
        <v>26</v>
      </c>
      <c r="N360">
        <v>1</v>
      </c>
      <c r="O360">
        <v>5</v>
      </c>
      <c r="P360">
        <v>3</v>
      </c>
      <c r="Q360">
        <v>5</v>
      </c>
      <c r="R360">
        <v>3</v>
      </c>
      <c r="S360">
        <v>0</v>
      </c>
      <c r="T360">
        <v>0</v>
      </c>
      <c r="U360">
        <v>0</v>
      </c>
      <c r="V360">
        <v>0</v>
      </c>
      <c r="W360">
        <v>0</v>
      </c>
      <c r="X360">
        <v>0</v>
      </c>
      <c r="Y360">
        <v>0</v>
      </c>
      <c r="Z360" t="s">
        <v>41</v>
      </c>
    </row>
    <row r="361" spans="1:26" x14ac:dyDescent="0.3">
      <c r="A361">
        <v>1570</v>
      </c>
      <c r="B361">
        <v>1951</v>
      </c>
      <c r="C361" s="14">
        <f>2021-Table13[[#This Row],[Year_Birth]]</f>
        <v>70</v>
      </c>
      <c r="D361" s="4">
        <v>69702</v>
      </c>
      <c r="E361">
        <v>1</v>
      </c>
      <c r="F361" s="16">
        <v>7.9671232876712326</v>
      </c>
      <c r="G361">
        <v>8</v>
      </c>
      <c r="H361" s="4">
        <v>664</v>
      </c>
      <c r="I361" s="4">
        <v>9</v>
      </c>
      <c r="J361" s="4">
        <v>240</v>
      </c>
      <c r="K361" s="4">
        <v>50</v>
      </c>
      <c r="L361" s="4">
        <v>19</v>
      </c>
      <c r="M361" s="4">
        <v>57</v>
      </c>
      <c r="N361">
        <v>2</v>
      </c>
      <c r="O361">
        <v>7</v>
      </c>
      <c r="P361">
        <v>7</v>
      </c>
      <c r="Q361">
        <v>10</v>
      </c>
      <c r="R361">
        <v>4</v>
      </c>
      <c r="S361">
        <v>0</v>
      </c>
      <c r="T361">
        <v>0</v>
      </c>
      <c r="U361">
        <v>0</v>
      </c>
      <c r="V361">
        <v>0</v>
      </c>
      <c r="W361">
        <v>0</v>
      </c>
      <c r="X361">
        <v>0</v>
      </c>
      <c r="Y361">
        <v>0</v>
      </c>
      <c r="Z361" t="s">
        <v>41</v>
      </c>
    </row>
    <row r="362" spans="1:26" x14ac:dyDescent="0.3">
      <c r="A362">
        <v>1272</v>
      </c>
      <c r="B362">
        <v>1965</v>
      </c>
      <c r="C362" s="14">
        <f>2021-Table13[[#This Row],[Year_Birth]]</f>
        <v>56</v>
      </c>
      <c r="D362" s="4">
        <v>55250</v>
      </c>
      <c r="E362">
        <v>1</v>
      </c>
      <c r="F362" s="16">
        <v>8.2986301369863007</v>
      </c>
      <c r="G362">
        <v>49</v>
      </c>
      <c r="H362" s="4">
        <v>664</v>
      </c>
      <c r="I362" s="4">
        <v>58</v>
      </c>
      <c r="J362" s="4">
        <v>83</v>
      </c>
      <c r="K362" s="4">
        <v>32</v>
      </c>
      <c r="L362" s="4">
        <v>0</v>
      </c>
      <c r="M362" s="4">
        <v>66</v>
      </c>
      <c r="N362">
        <v>4</v>
      </c>
      <c r="O362">
        <v>7</v>
      </c>
      <c r="P362">
        <v>5</v>
      </c>
      <c r="Q362">
        <v>10</v>
      </c>
      <c r="R362">
        <v>5</v>
      </c>
      <c r="S362">
        <v>0</v>
      </c>
      <c r="T362">
        <v>0</v>
      </c>
      <c r="U362">
        <v>0</v>
      </c>
      <c r="V362">
        <v>0</v>
      </c>
      <c r="W362">
        <v>0</v>
      </c>
      <c r="X362">
        <v>0</v>
      </c>
      <c r="Y362">
        <v>0</v>
      </c>
      <c r="Z362" t="s">
        <v>53</v>
      </c>
    </row>
    <row r="363" spans="1:26" x14ac:dyDescent="0.3">
      <c r="A363">
        <v>7959</v>
      </c>
      <c r="B363">
        <v>1961</v>
      </c>
      <c r="C363" s="14">
        <f>2021-Table13[[#This Row],[Year_Birth]]</f>
        <v>60</v>
      </c>
      <c r="D363" s="4">
        <v>79410</v>
      </c>
      <c r="E363">
        <v>0</v>
      </c>
      <c r="F363" s="16">
        <v>6.6958904109589037</v>
      </c>
      <c r="G363">
        <v>19</v>
      </c>
      <c r="H363" s="4">
        <v>658</v>
      </c>
      <c r="I363" s="4">
        <v>80</v>
      </c>
      <c r="J363" s="4">
        <v>483</v>
      </c>
      <c r="K363" s="4">
        <v>123</v>
      </c>
      <c r="L363" s="4">
        <v>13</v>
      </c>
      <c r="M363" s="4">
        <v>13</v>
      </c>
      <c r="N363">
        <v>1</v>
      </c>
      <c r="O363">
        <v>3</v>
      </c>
      <c r="P363">
        <v>2</v>
      </c>
      <c r="Q363">
        <v>5</v>
      </c>
      <c r="R363">
        <v>1</v>
      </c>
      <c r="S363">
        <v>0</v>
      </c>
      <c r="T363">
        <v>0</v>
      </c>
      <c r="U363">
        <v>0</v>
      </c>
      <c r="V363">
        <v>0</v>
      </c>
      <c r="W363">
        <v>0</v>
      </c>
      <c r="X363">
        <v>0</v>
      </c>
      <c r="Y363">
        <v>0</v>
      </c>
      <c r="Z363" t="s">
        <v>41</v>
      </c>
    </row>
    <row r="364" spans="1:26" x14ac:dyDescent="0.3">
      <c r="A364">
        <v>2807</v>
      </c>
      <c r="B364">
        <v>1969</v>
      </c>
      <c r="C364" s="14">
        <f>2021-Table13[[#This Row],[Year_Birth]]</f>
        <v>52</v>
      </c>
      <c r="D364" s="4">
        <v>56796</v>
      </c>
      <c r="E364">
        <v>1</v>
      </c>
      <c r="F364" s="16">
        <v>7.9753424657534246</v>
      </c>
      <c r="G364">
        <v>24</v>
      </c>
      <c r="H364" s="4">
        <v>656</v>
      </c>
      <c r="I364" s="4">
        <v>38</v>
      </c>
      <c r="J364" s="4">
        <v>161</v>
      </c>
      <c r="K364" s="4">
        <v>62</v>
      </c>
      <c r="L364" s="4">
        <v>47</v>
      </c>
      <c r="M364" s="4">
        <v>37</v>
      </c>
      <c r="N364">
        <v>3</v>
      </c>
      <c r="O364">
        <v>8</v>
      </c>
      <c r="P364">
        <v>9</v>
      </c>
      <c r="Q364">
        <v>7</v>
      </c>
      <c r="R364">
        <v>7</v>
      </c>
      <c r="S364">
        <v>0</v>
      </c>
      <c r="T364">
        <v>0</v>
      </c>
      <c r="U364">
        <v>0</v>
      </c>
      <c r="V364">
        <v>0</v>
      </c>
      <c r="W364">
        <v>0</v>
      </c>
      <c r="X364">
        <v>0</v>
      </c>
      <c r="Y364">
        <v>0</v>
      </c>
      <c r="Z364" t="s">
        <v>41</v>
      </c>
    </row>
    <row r="365" spans="1:26" x14ac:dyDescent="0.3">
      <c r="A365">
        <v>1052</v>
      </c>
      <c r="B365">
        <v>1969</v>
      </c>
      <c r="C365" s="14">
        <f>2021-Table13[[#This Row],[Year_Birth]]</f>
        <v>52</v>
      </c>
      <c r="D365" s="4">
        <v>56796</v>
      </c>
      <c r="E365">
        <v>1</v>
      </c>
      <c r="F365" s="16">
        <v>7.9753424657534246</v>
      </c>
      <c r="G365">
        <v>24</v>
      </c>
      <c r="H365" s="4">
        <v>656</v>
      </c>
      <c r="I365" s="4">
        <v>38</v>
      </c>
      <c r="J365" s="4">
        <v>161</v>
      </c>
      <c r="K365" s="4">
        <v>62</v>
      </c>
      <c r="L365" s="4">
        <v>47</v>
      </c>
      <c r="M365" s="4">
        <v>37</v>
      </c>
      <c r="N365">
        <v>3</v>
      </c>
      <c r="O365">
        <v>8</v>
      </c>
      <c r="P365">
        <v>9</v>
      </c>
      <c r="Q365">
        <v>7</v>
      </c>
      <c r="R365">
        <v>7</v>
      </c>
      <c r="S365">
        <v>0</v>
      </c>
      <c r="T365">
        <v>0</v>
      </c>
      <c r="U365">
        <v>0</v>
      </c>
      <c r="V365">
        <v>0</v>
      </c>
      <c r="W365">
        <v>0</v>
      </c>
      <c r="X365">
        <v>0</v>
      </c>
      <c r="Y365">
        <v>0</v>
      </c>
      <c r="Z365" t="s">
        <v>53</v>
      </c>
    </row>
    <row r="366" spans="1:26" x14ac:dyDescent="0.3">
      <c r="A366">
        <v>6999</v>
      </c>
      <c r="B366">
        <v>1980</v>
      </c>
      <c r="C366" s="14">
        <f>2021-Table13[[#This Row],[Year_Birth]]</f>
        <v>41</v>
      </c>
      <c r="D366" s="4">
        <v>69661</v>
      </c>
      <c r="E366">
        <v>0</v>
      </c>
      <c r="F366" s="16">
        <v>6.7397260273972606</v>
      </c>
      <c r="G366">
        <v>80</v>
      </c>
      <c r="H366" s="4">
        <v>656</v>
      </c>
      <c r="I366" s="4">
        <v>16</v>
      </c>
      <c r="J366" s="4">
        <v>106</v>
      </c>
      <c r="K366" s="4">
        <v>32</v>
      </c>
      <c r="L366" s="4">
        <v>16</v>
      </c>
      <c r="M366" s="4">
        <v>8</v>
      </c>
      <c r="N366">
        <v>1</v>
      </c>
      <c r="O366">
        <v>7</v>
      </c>
      <c r="P366">
        <v>3</v>
      </c>
      <c r="Q366">
        <v>12</v>
      </c>
      <c r="R366">
        <v>3</v>
      </c>
      <c r="S366">
        <v>0</v>
      </c>
      <c r="T366">
        <v>0</v>
      </c>
      <c r="U366">
        <v>0</v>
      </c>
      <c r="V366">
        <v>0</v>
      </c>
      <c r="W366">
        <v>0</v>
      </c>
      <c r="X366">
        <v>0</v>
      </c>
      <c r="Y366">
        <v>0</v>
      </c>
      <c r="Z366" t="s">
        <v>45</v>
      </c>
    </row>
    <row r="367" spans="1:26" x14ac:dyDescent="0.3">
      <c r="A367">
        <v>175</v>
      </c>
      <c r="B367">
        <v>1986</v>
      </c>
      <c r="C367" s="14">
        <f>2021-Table13[[#This Row],[Year_Birth]]</f>
        <v>35</v>
      </c>
      <c r="D367" s="4">
        <v>71952</v>
      </c>
      <c r="E367">
        <v>1</v>
      </c>
      <c r="F367" s="16">
        <v>8.0767123287671225</v>
      </c>
      <c r="G367">
        <v>93</v>
      </c>
      <c r="H367" s="4">
        <v>656</v>
      </c>
      <c r="I367" s="4">
        <v>80</v>
      </c>
      <c r="J367" s="4">
        <v>455</v>
      </c>
      <c r="K367" s="4">
        <v>52</v>
      </c>
      <c r="L367" s="4">
        <v>107</v>
      </c>
      <c r="M367" s="4">
        <v>93</v>
      </c>
      <c r="N367">
        <v>2</v>
      </c>
      <c r="O367">
        <v>8</v>
      </c>
      <c r="P367">
        <v>4</v>
      </c>
      <c r="Q367">
        <v>8</v>
      </c>
      <c r="R367">
        <v>4</v>
      </c>
      <c r="S367">
        <v>0</v>
      </c>
      <c r="T367">
        <v>0</v>
      </c>
      <c r="U367">
        <v>1</v>
      </c>
      <c r="V367">
        <v>0</v>
      </c>
      <c r="W367">
        <v>1</v>
      </c>
      <c r="X367">
        <v>0</v>
      </c>
      <c r="Y367">
        <v>0</v>
      </c>
      <c r="Z367" t="s">
        <v>41</v>
      </c>
    </row>
    <row r="368" spans="1:26" x14ac:dyDescent="0.3">
      <c r="A368">
        <v>6988</v>
      </c>
      <c r="B368">
        <v>1986</v>
      </c>
      <c r="C368" s="14">
        <f>2021-Table13[[#This Row],[Year_Birth]]</f>
        <v>35</v>
      </c>
      <c r="D368" s="4">
        <v>71952</v>
      </c>
      <c r="E368">
        <v>1</v>
      </c>
      <c r="F368" s="16">
        <v>8.0767123287671225</v>
      </c>
      <c r="G368">
        <v>93</v>
      </c>
      <c r="H368" s="4">
        <v>656</v>
      </c>
      <c r="I368" s="4">
        <v>80</v>
      </c>
      <c r="J368" s="4">
        <v>455</v>
      </c>
      <c r="K368" s="4">
        <v>52</v>
      </c>
      <c r="L368" s="4">
        <v>107</v>
      </c>
      <c r="M368" s="4">
        <v>93</v>
      </c>
      <c r="N368">
        <v>2</v>
      </c>
      <c r="O368">
        <v>8</v>
      </c>
      <c r="P368">
        <v>4</v>
      </c>
      <c r="Q368">
        <v>8</v>
      </c>
      <c r="R368">
        <v>4</v>
      </c>
      <c r="S368">
        <v>0</v>
      </c>
      <c r="T368">
        <v>0</v>
      </c>
      <c r="U368">
        <v>1</v>
      </c>
      <c r="V368">
        <v>0</v>
      </c>
      <c r="W368">
        <v>1</v>
      </c>
      <c r="X368">
        <v>0</v>
      </c>
      <c r="Y368">
        <v>0</v>
      </c>
      <c r="Z368" t="s">
        <v>53</v>
      </c>
    </row>
    <row r="369" spans="1:26" x14ac:dyDescent="0.3">
      <c r="A369">
        <v>5136</v>
      </c>
      <c r="B369">
        <v>1973</v>
      </c>
      <c r="C369" s="14">
        <f>2021-Table13[[#This Row],[Year_Birth]]</f>
        <v>48</v>
      </c>
      <c r="D369" s="4">
        <v>65333</v>
      </c>
      <c r="E369">
        <v>1</v>
      </c>
      <c r="F369" s="16">
        <v>7.0575342465753428</v>
      </c>
      <c r="G369">
        <v>58</v>
      </c>
      <c r="H369" s="4">
        <v>654</v>
      </c>
      <c r="I369" s="4">
        <v>7</v>
      </c>
      <c r="J369" s="4">
        <v>92</v>
      </c>
      <c r="K369" s="4">
        <v>0</v>
      </c>
      <c r="L369" s="4">
        <v>15</v>
      </c>
      <c r="M369" s="4">
        <v>30</v>
      </c>
      <c r="N369">
        <v>7</v>
      </c>
      <c r="O369">
        <v>9</v>
      </c>
      <c r="P369">
        <v>4</v>
      </c>
      <c r="Q369">
        <v>8</v>
      </c>
      <c r="R369">
        <v>6</v>
      </c>
      <c r="S369">
        <v>0</v>
      </c>
      <c r="T369">
        <v>0</v>
      </c>
      <c r="U369">
        <v>0</v>
      </c>
      <c r="V369">
        <v>1</v>
      </c>
      <c r="W369">
        <v>1</v>
      </c>
      <c r="X369">
        <v>0</v>
      </c>
      <c r="Y369">
        <v>0</v>
      </c>
      <c r="Z369" t="s">
        <v>48</v>
      </c>
    </row>
    <row r="370" spans="1:26" x14ac:dyDescent="0.3">
      <c r="A370">
        <v>10678</v>
      </c>
      <c r="B370">
        <v>1959</v>
      </c>
      <c r="C370" s="14">
        <f>2021-Table13[[#This Row],[Year_Birth]]</f>
        <v>62</v>
      </c>
      <c r="D370" s="4">
        <v>71232</v>
      </c>
      <c r="E370">
        <v>1</v>
      </c>
      <c r="F370" s="16">
        <v>7.1945205479452055</v>
      </c>
      <c r="G370">
        <v>91</v>
      </c>
      <c r="H370" s="4">
        <v>653</v>
      </c>
      <c r="I370" s="4">
        <v>17</v>
      </c>
      <c r="J370" s="4">
        <v>170</v>
      </c>
      <c r="K370" s="4">
        <v>34</v>
      </c>
      <c r="L370" s="4">
        <v>26</v>
      </c>
      <c r="M370" s="4">
        <v>17</v>
      </c>
      <c r="N370">
        <v>2</v>
      </c>
      <c r="O370">
        <v>11</v>
      </c>
      <c r="P370">
        <v>2</v>
      </c>
      <c r="Q370">
        <v>10</v>
      </c>
      <c r="R370">
        <v>7</v>
      </c>
      <c r="S370">
        <v>0</v>
      </c>
      <c r="T370">
        <v>0</v>
      </c>
      <c r="U370">
        <v>0</v>
      </c>
      <c r="V370">
        <v>0</v>
      </c>
      <c r="W370">
        <v>0</v>
      </c>
      <c r="X370">
        <v>0</v>
      </c>
      <c r="Y370">
        <v>0</v>
      </c>
      <c r="Z370" t="s">
        <v>41</v>
      </c>
    </row>
    <row r="371" spans="1:26" x14ac:dyDescent="0.3">
      <c r="A371">
        <v>1867</v>
      </c>
      <c r="B371">
        <v>1957</v>
      </c>
      <c r="C371" s="14">
        <f>2021-Table13[[#This Row],[Year_Birth]]</f>
        <v>64</v>
      </c>
      <c r="D371" s="4">
        <v>64849</v>
      </c>
      <c r="E371">
        <v>0</v>
      </c>
      <c r="F371" s="16">
        <v>8.2356164383561641</v>
      </c>
      <c r="G371">
        <v>42</v>
      </c>
      <c r="H371" s="4">
        <v>652</v>
      </c>
      <c r="I371" s="4">
        <v>48</v>
      </c>
      <c r="J371" s="4">
        <v>350</v>
      </c>
      <c r="K371" s="4">
        <v>94</v>
      </c>
      <c r="L371" s="4">
        <v>84</v>
      </c>
      <c r="M371" s="4">
        <v>108</v>
      </c>
      <c r="N371">
        <v>1</v>
      </c>
      <c r="O371">
        <v>9</v>
      </c>
      <c r="P371">
        <v>3</v>
      </c>
      <c r="Q371">
        <v>6</v>
      </c>
      <c r="R371">
        <v>5</v>
      </c>
      <c r="S371">
        <v>0</v>
      </c>
      <c r="T371">
        <v>0</v>
      </c>
      <c r="U371">
        <v>0</v>
      </c>
      <c r="V371">
        <v>0</v>
      </c>
      <c r="W371">
        <v>0</v>
      </c>
      <c r="X371">
        <v>1</v>
      </c>
      <c r="Y371">
        <v>0</v>
      </c>
      <c r="Z371" t="s">
        <v>41</v>
      </c>
    </row>
    <row r="372" spans="1:26" x14ac:dyDescent="0.3">
      <c r="A372">
        <v>6295</v>
      </c>
      <c r="B372">
        <v>1977</v>
      </c>
      <c r="C372" s="14">
        <f>2021-Table13[[#This Row],[Year_Birth]]</f>
        <v>44</v>
      </c>
      <c r="D372" s="4">
        <v>54233</v>
      </c>
      <c r="E372">
        <v>1</v>
      </c>
      <c r="F372" s="16">
        <v>8.0082191780821912</v>
      </c>
      <c r="G372">
        <v>46</v>
      </c>
      <c r="H372" s="4">
        <v>652</v>
      </c>
      <c r="I372" s="4">
        <v>8</v>
      </c>
      <c r="J372" s="4">
        <v>158</v>
      </c>
      <c r="K372" s="4">
        <v>21</v>
      </c>
      <c r="L372" s="4">
        <v>0</v>
      </c>
      <c r="M372" s="4">
        <v>142</v>
      </c>
      <c r="N372">
        <v>4</v>
      </c>
      <c r="O372">
        <v>11</v>
      </c>
      <c r="P372">
        <v>6</v>
      </c>
      <c r="Q372">
        <v>5</v>
      </c>
      <c r="R372">
        <v>8</v>
      </c>
      <c r="S372">
        <v>0</v>
      </c>
      <c r="T372">
        <v>0</v>
      </c>
      <c r="U372">
        <v>0</v>
      </c>
      <c r="V372">
        <v>0</v>
      </c>
      <c r="W372">
        <v>0</v>
      </c>
      <c r="X372">
        <v>0</v>
      </c>
      <c r="Y372">
        <v>0</v>
      </c>
      <c r="Z372" t="s">
        <v>41</v>
      </c>
    </row>
    <row r="373" spans="1:26" x14ac:dyDescent="0.3">
      <c r="A373">
        <v>4114</v>
      </c>
      <c r="B373">
        <v>1964</v>
      </c>
      <c r="C373" s="14">
        <f>2021-Table13[[#This Row],[Year_Birth]]</f>
        <v>57</v>
      </c>
      <c r="D373" s="4">
        <v>79143</v>
      </c>
      <c r="E373">
        <v>0</v>
      </c>
      <c r="F373" s="16">
        <v>8.493150684931507</v>
      </c>
      <c r="G373">
        <v>2</v>
      </c>
      <c r="H373" s="4">
        <v>650</v>
      </c>
      <c r="I373" s="4">
        <v>37</v>
      </c>
      <c r="J373" s="4">
        <v>780</v>
      </c>
      <c r="K373" s="4">
        <v>27</v>
      </c>
      <c r="L373" s="4">
        <v>167</v>
      </c>
      <c r="M373" s="4">
        <v>32</v>
      </c>
      <c r="N373">
        <v>1</v>
      </c>
      <c r="O373">
        <v>6</v>
      </c>
      <c r="P373">
        <v>9</v>
      </c>
      <c r="Q373">
        <v>13</v>
      </c>
      <c r="R373">
        <v>3</v>
      </c>
      <c r="S373">
        <v>0</v>
      </c>
      <c r="T373">
        <v>0</v>
      </c>
      <c r="U373">
        <v>0</v>
      </c>
      <c r="V373">
        <v>0</v>
      </c>
      <c r="W373">
        <v>0</v>
      </c>
      <c r="X373">
        <v>0</v>
      </c>
      <c r="Y373">
        <v>0</v>
      </c>
      <c r="Z373" t="s">
        <v>53</v>
      </c>
    </row>
    <row r="374" spans="1:26" x14ac:dyDescent="0.3">
      <c r="A374">
        <v>10992</v>
      </c>
      <c r="B374">
        <v>1967</v>
      </c>
      <c r="C374" s="14">
        <f>2021-Table13[[#This Row],[Year_Birth]]</f>
        <v>54</v>
      </c>
      <c r="D374" s="4">
        <v>75702</v>
      </c>
      <c r="E374">
        <v>2</v>
      </c>
      <c r="F374" s="16">
        <v>8.4438356164383563</v>
      </c>
      <c r="G374">
        <v>77</v>
      </c>
      <c r="H374" s="4">
        <v>650</v>
      </c>
      <c r="I374" s="4">
        <v>28</v>
      </c>
      <c r="J374" s="4">
        <v>353</v>
      </c>
      <c r="K374" s="4">
        <v>45</v>
      </c>
      <c r="L374" s="4">
        <v>42</v>
      </c>
      <c r="M374" s="4">
        <v>30</v>
      </c>
      <c r="N374">
        <v>5</v>
      </c>
      <c r="O374">
        <v>4</v>
      </c>
      <c r="P374">
        <v>6</v>
      </c>
      <c r="Q374">
        <v>11</v>
      </c>
      <c r="R374">
        <v>8</v>
      </c>
      <c r="S374">
        <v>0</v>
      </c>
      <c r="T374">
        <v>0</v>
      </c>
      <c r="U374">
        <v>0</v>
      </c>
      <c r="V374">
        <v>0</v>
      </c>
      <c r="W374">
        <v>0</v>
      </c>
      <c r="X374">
        <v>0</v>
      </c>
      <c r="Y374">
        <v>0</v>
      </c>
      <c r="Z374" t="s">
        <v>47</v>
      </c>
    </row>
    <row r="375" spans="1:26" x14ac:dyDescent="0.3">
      <c r="A375">
        <v>6406</v>
      </c>
      <c r="B375">
        <v>1988</v>
      </c>
      <c r="C375" s="14">
        <f>2021-Table13[[#This Row],[Year_Birth]]</f>
        <v>33</v>
      </c>
      <c r="D375" s="4">
        <v>78285</v>
      </c>
      <c r="E375">
        <v>0</v>
      </c>
      <c r="F375" s="16">
        <v>7.279452054794521</v>
      </c>
      <c r="G375">
        <v>13</v>
      </c>
      <c r="H375" s="4">
        <v>647</v>
      </c>
      <c r="I375" s="4">
        <v>107</v>
      </c>
      <c r="J375" s="4">
        <v>391</v>
      </c>
      <c r="K375" s="4">
        <v>175</v>
      </c>
      <c r="L375" s="4">
        <v>67</v>
      </c>
      <c r="M375" s="4">
        <v>40</v>
      </c>
      <c r="N375">
        <v>1</v>
      </c>
      <c r="O375">
        <v>6</v>
      </c>
      <c r="P375">
        <v>4</v>
      </c>
      <c r="Q375">
        <v>10</v>
      </c>
      <c r="R375">
        <v>3</v>
      </c>
      <c r="S375">
        <v>0</v>
      </c>
      <c r="T375">
        <v>0</v>
      </c>
      <c r="U375">
        <v>0</v>
      </c>
      <c r="V375">
        <v>0</v>
      </c>
      <c r="W375">
        <v>0</v>
      </c>
      <c r="X375">
        <v>0</v>
      </c>
      <c r="Y375">
        <v>0</v>
      </c>
      <c r="Z375" t="s">
        <v>52</v>
      </c>
    </row>
    <row r="376" spans="1:26" x14ac:dyDescent="0.3">
      <c r="A376">
        <v>3900</v>
      </c>
      <c r="B376">
        <v>1972</v>
      </c>
      <c r="C376" s="14">
        <f>2021-Table13[[#This Row],[Year_Birth]]</f>
        <v>49</v>
      </c>
      <c r="D376" s="4">
        <v>65685</v>
      </c>
      <c r="E376">
        <v>1</v>
      </c>
      <c r="F376" s="16">
        <v>6.8630136986301373</v>
      </c>
      <c r="G376">
        <v>54</v>
      </c>
      <c r="H376" s="4">
        <v>642</v>
      </c>
      <c r="I376" s="4">
        <v>14</v>
      </c>
      <c r="J376" s="4">
        <v>49</v>
      </c>
      <c r="K376" s="4">
        <v>0</v>
      </c>
      <c r="L376" s="4">
        <v>7</v>
      </c>
      <c r="M376" s="4">
        <v>57</v>
      </c>
      <c r="N376">
        <v>1</v>
      </c>
      <c r="O376">
        <v>9</v>
      </c>
      <c r="P376">
        <v>2</v>
      </c>
      <c r="Q376">
        <v>9</v>
      </c>
      <c r="R376">
        <v>5</v>
      </c>
      <c r="S376">
        <v>0</v>
      </c>
      <c r="T376">
        <v>0</v>
      </c>
      <c r="U376">
        <v>0</v>
      </c>
      <c r="V376">
        <v>0</v>
      </c>
      <c r="W376">
        <v>0</v>
      </c>
      <c r="X376">
        <v>0</v>
      </c>
      <c r="Y376">
        <v>0</v>
      </c>
      <c r="Z376" t="s">
        <v>48</v>
      </c>
    </row>
    <row r="377" spans="1:26" x14ac:dyDescent="0.3">
      <c r="A377">
        <v>9958</v>
      </c>
      <c r="B377">
        <v>1972</v>
      </c>
      <c r="C377" s="14">
        <f>2021-Table13[[#This Row],[Year_Birth]]</f>
        <v>49</v>
      </c>
      <c r="D377" s="4">
        <v>65685</v>
      </c>
      <c r="E377">
        <v>1</v>
      </c>
      <c r="F377" s="16">
        <v>6.8630136986301373</v>
      </c>
      <c r="G377">
        <v>54</v>
      </c>
      <c r="H377" s="4">
        <v>642</v>
      </c>
      <c r="I377" s="4">
        <v>14</v>
      </c>
      <c r="J377" s="4">
        <v>49</v>
      </c>
      <c r="K377" s="4">
        <v>0</v>
      </c>
      <c r="L377" s="4">
        <v>7</v>
      </c>
      <c r="M377" s="4">
        <v>57</v>
      </c>
      <c r="N377">
        <v>1</v>
      </c>
      <c r="O377">
        <v>9</v>
      </c>
      <c r="P377">
        <v>2</v>
      </c>
      <c r="Q377">
        <v>9</v>
      </c>
      <c r="R377">
        <v>5</v>
      </c>
      <c r="S377">
        <v>0</v>
      </c>
      <c r="T377">
        <v>0</v>
      </c>
      <c r="U377">
        <v>0</v>
      </c>
      <c r="V377">
        <v>0</v>
      </c>
      <c r="W377">
        <v>0</v>
      </c>
      <c r="X377">
        <v>0</v>
      </c>
      <c r="Y377">
        <v>0</v>
      </c>
      <c r="Z377" t="s">
        <v>53</v>
      </c>
    </row>
    <row r="378" spans="1:26" x14ac:dyDescent="0.3">
      <c r="A378">
        <v>7793</v>
      </c>
      <c r="B378">
        <v>1976</v>
      </c>
      <c r="C378" s="14">
        <f>2021-Table13[[#This Row],[Year_Birth]]</f>
        <v>45</v>
      </c>
      <c r="D378" s="4">
        <v>62061</v>
      </c>
      <c r="E378">
        <v>1</v>
      </c>
      <c r="F378" s="16">
        <v>7.4383561643835616</v>
      </c>
      <c r="G378">
        <v>12</v>
      </c>
      <c r="H378" s="4">
        <v>641</v>
      </c>
      <c r="I378" s="4">
        <v>7</v>
      </c>
      <c r="J378" s="4">
        <v>84</v>
      </c>
      <c r="K378" s="4">
        <v>0</v>
      </c>
      <c r="L378" s="4">
        <v>30</v>
      </c>
      <c r="M378" s="4">
        <v>38</v>
      </c>
      <c r="N378">
        <v>3</v>
      </c>
      <c r="O378">
        <v>10</v>
      </c>
      <c r="P378">
        <v>4</v>
      </c>
      <c r="Q378">
        <v>7</v>
      </c>
      <c r="R378">
        <v>6</v>
      </c>
      <c r="S378">
        <v>0</v>
      </c>
      <c r="T378">
        <v>0</v>
      </c>
      <c r="U378">
        <v>0</v>
      </c>
      <c r="V378">
        <v>1</v>
      </c>
      <c r="W378">
        <v>0</v>
      </c>
      <c r="X378">
        <v>0</v>
      </c>
      <c r="Y378">
        <v>0</v>
      </c>
      <c r="Z378" t="s">
        <v>41</v>
      </c>
    </row>
    <row r="379" spans="1:26" x14ac:dyDescent="0.3">
      <c r="A379">
        <v>6892</v>
      </c>
      <c r="B379">
        <v>1968</v>
      </c>
      <c r="C379" s="14">
        <f>2021-Table13[[#This Row],[Year_Birth]]</f>
        <v>53</v>
      </c>
      <c r="D379" s="4">
        <v>61671</v>
      </c>
      <c r="E379">
        <v>1</v>
      </c>
      <c r="F379" s="16">
        <v>6.6821917808219178</v>
      </c>
      <c r="G379">
        <v>23</v>
      </c>
      <c r="H379" s="4">
        <v>641</v>
      </c>
      <c r="I379" s="4">
        <v>7</v>
      </c>
      <c r="J379" s="4">
        <v>56</v>
      </c>
      <c r="K379" s="4">
        <v>0</v>
      </c>
      <c r="L379" s="4">
        <v>0</v>
      </c>
      <c r="M379" s="4">
        <v>28</v>
      </c>
      <c r="N379">
        <v>8</v>
      </c>
      <c r="O379">
        <v>10</v>
      </c>
      <c r="P379">
        <v>4</v>
      </c>
      <c r="Q379">
        <v>6</v>
      </c>
      <c r="R379">
        <v>8</v>
      </c>
      <c r="S379">
        <v>1</v>
      </c>
      <c r="T379">
        <v>0</v>
      </c>
      <c r="U379">
        <v>0</v>
      </c>
      <c r="V379">
        <v>1</v>
      </c>
      <c r="W379">
        <v>0</v>
      </c>
      <c r="X379">
        <v>0</v>
      </c>
      <c r="Y379">
        <v>0</v>
      </c>
      <c r="Z379" t="s">
        <v>41</v>
      </c>
    </row>
    <row r="380" spans="1:26" x14ac:dyDescent="0.3">
      <c r="A380">
        <v>3916</v>
      </c>
      <c r="B380">
        <v>1971</v>
      </c>
      <c r="C380" s="14">
        <f>2021-Table13[[#This Row],[Year_Birth]]</f>
        <v>50</v>
      </c>
      <c r="D380" s="4">
        <v>49269</v>
      </c>
      <c r="E380">
        <v>1</v>
      </c>
      <c r="F380" s="16">
        <v>8.4821917808219176</v>
      </c>
      <c r="G380">
        <v>92</v>
      </c>
      <c r="H380" s="4">
        <v>639</v>
      </c>
      <c r="I380" s="4">
        <v>8</v>
      </c>
      <c r="J380" s="4">
        <v>166</v>
      </c>
      <c r="K380" s="4">
        <v>11</v>
      </c>
      <c r="L380" s="4">
        <v>8</v>
      </c>
      <c r="M380" s="4">
        <v>58</v>
      </c>
      <c r="N380">
        <v>3</v>
      </c>
      <c r="O380">
        <v>7</v>
      </c>
      <c r="P380">
        <v>3</v>
      </c>
      <c r="Q380">
        <v>12</v>
      </c>
      <c r="R380">
        <v>7</v>
      </c>
      <c r="S380">
        <v>0</v>
      </c>
      <c r="T380">
        <v>0</v>
      </c>
      <c r="U380">
        <v>0</v>
      </c>
      <c r="V380">
        <v>0</v>
      </c>
      <c r="W380">
        <v>0</v>
      </c>
      <c r="X380">
        <v>0</v>
      </c>
      <c r="Y380">
        <v>0</v>
      </c>
      <c r="Z380" t="s">
        <v>41</v>
      </c>
    </row>
    <row r="381" spans="1:26" x14ac:dyDescent="0.3">
      <c r="A381">
        <v>17</v>
      </c>
      <c r="B381">
        <v>1971</v>
      </c>
      <c r="C381" s="14">
        <f>2021-Table13[[#This Row],[Year_Birth]]</f>
        <v>50</v>
      </c>
      <c r="D381" s="4">
        <v>60491</v>
      </c>
      <c r="E381">
        <v>1</v>
      </c>
      <c r="F381" s="16">
        <v>7.4219178082191783</v>
      </c>
      <c r="G381">
        <v>81</v>
      </c>
      <c r="H381" s="4">
        <v>637</v>
      </c>
      <c r="I381" s="4">
        <v>47</v>
      </c>
      <c r="J381" s="4">
        <v>237</v>
      </c>
      <c r="K381" s="4">
        <v>12</v>
      </c>
      <c r="L381" s="4">
        <v>19</v>
      </c>
      <c r="M381" s="4">
        <v>76</v>
      </c>
      <c r="N381">
        <v>4</v>
      </c>
      <c r="O381">
        <v>6</v>
      </c>
      <c r="P381">
        <v>11</v>
      </c>
      <c r="Q381">
        <v>7</v>
      </c>
      <c r="R381">
        <v>5</v>
      </c>
      <c r="S381">
        <v>0</v>
      </c>
      <c r="T381">
        <v>0</v>
      </c>
      <c r="U381">
        <v>0</v>
      </c>
      <c r="V381">
        <v>0</v>
      </c>
      <c r="W381">
        <v>0</v>
      </c>
      <c r="X381">
        <v>0</v>
      </c>
      <c r="Y381">
        <v>0</v>
      </c>
      <c r="Z381" t="s">
        <v>41</v>
      </c>
    </row>
    <row r="382" spans="1:26" x14ac:dyDescent="0.3">
      <c r="A382">
        <v>7010</v>
      </c>
      <c r="B382">
        <v>1965</v>
      </c>
      <c r="C382" s="14">
        <f>2021-Table13[[#This Row],[Year_Birth]]</f>
        <v>56</v>
      </c>
      <c r="D382" s="4">
        <v>70924</v>
      </c>
      <c r="E382">
        <v>0</v>
      </c>
      <c r="F382" s="16">
        <v>6.838356164383562</v>
      </c>
      <c r="G382">
        <v>41</v>
      </c>
      <c r="H382" s="4">
        <v>635</v>
      </c>
      <c r="I382" s="4">
        <v>114</v>
      </c>
      <c r="J382" s="4">
        <v>254</v>
      </c>
      <c r="K382" s="4">
        <v>132</v>
      </c>
      <c r="L382" s="4">
        <v>152</v>
      </c>
      <c r="M382" s="4">
        <v>76</v>
      </c>
      <c r="N382">
        <v>1</v>
      </c>
      <c r="O382">
        <v>6</v>
      </c>
      <c r="P382">
        <v>6</v>
      </c>
      <c r="Q382">
        <v>7</v>
      </c>
      <c r="R382">
        <v>3</v>
      </c>
      <c r="S382">
        <v>0</v>
      </c>
      <c r="T382">
        <v>0</v>
      </c>
      <c r="U382">
        <v>0</v>
      </c>
      <c r="V382">
        <v>0</v>
      </c>
      <c r="W382">
        <v>1</v>
      </c>
      <c r="X382">
        <v>0</v>
      </c>
      <c r="Y382">
        <v>0</v>
      </c>
      <c r="Z382" t="s">
        <v>41</v>
      </c>
    </row>
    <row r="383" spans="1:26" x14ac:dyDescent="0.3">
      <c r="A383">
        <v>4767</v>
      </c>
      <c r="B383">
        <v>1965</v>
      </c>
      <c r="C383" s="14">
        <f>2021-Table13[[#This Row],[Year_Birth]]</f>
        <v>56</v>
      </c>
      <c r="D383" s="4">
        <v>70924</v>
      </c>
      <c r="E383">
        <v>0</v>
      </c>
      <c r="F383" s="16">
        <v>6.838356164383562</v>
      </c>
      <c r="G383">
        <v>41</v>
      </c>
      <c r="H383" s="4">
        <v>635</v>
      </c>
      <c r="I383" s="4">
        <v>114</v>
      </c>
      <c r="J383" s="4">
        <v>254</v>
      </c>
      <c r="K383" s="4">
        <v>132</v>
      </c>
      <c r="L383" s="4">
        <v>152</v>
      </c>
      <c r="M383" s="4">
        <v>76</v>
      </c>
      <c r="N383">
        <v>1</v>
      </c>
      <c r="O383">
        <v>6</v>
      </c>
      <c r="P383">
        <v>6</v>
      </c>
      <c r="Q383">
        <v>7</v>
      </c>
      <c r="R383">
        <v>3</v>
      </c>
      <c r="S383">
        <v>0</v>
      </c>
      <c r="T383">
        <v>0</v>
      </c>
      <c r="U383">
        <v>0</v>
      </c>
      <c r="V383">
        <v>0</v>
      </c>
      <c r="W383">
        <v>1</v>
      </c>
      <c r="X383">
        <v>0</v>
      </c>
      <c r="Y383">
        <v>0</v>
      </c>
      <c r="Z383" t="s">
        <v>41</v>
      </c>
    </row>
    <row r="384" spans="1:26" x14ac:dyDescent="0.3">
      <c r="A384">
        <v>5524</v>
      </c>
      <c r="B384">
        <v>1957</v>
      </c>
      <c r="C384" s="14">
        <f>2021-Table13[[#This Row],[Year_Birth]]</f>
        <v>64</v>
      </c>
      <c r="D384" s="4">
        <v>58138</v>
      </c>
      <c r="E384">
        <v>0</v>
      </c>
      <c r="F384" s="16">
        <v>8.4273972602739722</v>
      </c>
      <c r="G384">
        <v>58</v>
      </c>
      <c r="H384" s="4">
        <v>635</v>
      </c>
      <c r="I384" s="4">
        <v>88</v>
      </c>
      <c r="J384" s="4">
        <v>546</v>
      </c>
      <c r="K384" s="4">
        <v>172</v>
      </c>
      <c r="L384" s="4">
        <v>88</v>
      </c>
      <c r="M384" s="4">
        <v>88</v>
      </c>
      <c r="N384">
        <v>3</v>
      </c>
      <c r="O384">
        <v>8</v>
      </c>
      <c r="P384">
        <v>10</v>
      </c>
      <c r="Q384">
        <v>4</v>
      </c>
      <c r="R384">
        <v>7</v>
      </c>
      <c r="S384">
        <v>0</v>
      </c>
      <c r="T384">
        <v>0</v>
      </c>
      <c r="U384">
        <v>0</v>
      </c>
      <c r="V384">
        <v>0</v>
      </c>
      <c r="W384">
        <v>0</v>
      </c>
      <c r="X384">
        <v>1</v>
      </c>
      <c r="Y384">
        <v>0</v>
      </c>
      <c r="Z384" t="s">
        <v>43</v>
      </c>
    </row>
    <row r="385" spans="1:26" x14ac:dyDescent="0.3">
      <c r="A385">
        <v>4391</v>
      </c>
      <c r="B385">
        <v>1968</v>
      </c>
      <c r="C385" s="14">
        <f>2021-Table13[[#This Row],[Year_Birth]]</f>
        <v>53</v>
      </c>
      <c r="D385" s="4">
        <v>63841</v>
      </c>
      <c r="E385">
        <v>1</v>
      </c>
      <c r="F385" s="16">
        <v>7.8</v>
      </c>
      <c r="G385">
        <v>64</v>
      </c>
      <c r="H385" s="4">
        <v>635</v>
      </c>
      <c r="I385" s="4">
        <v>15</v>
      </c>
      <c r="J385" s="4">
        <v>100</v>
      </c>
      <c r="K385" s="4">
        <v>20</v>
      </c>
      <c r="L385" s="4">
        <v>7</v>
      </c>
      <c r="M385" s="4">
        <v>131</v>
      </c>
      <c r="N385">
        <v>1</v>
      </c>
      <c r="O385">
        <v>9</v>
      </c>
      <c r="P385">
        <v>3</v>
      </c>
      <c r="Q385">
        <v>9</v>
      </c>
      <c r="R385">
        <v>6</v>
      </c>
      <c r="S385">
        <v>0</v>
      </c>
      <c r="T385">
        <v>0</v>
      </c>
      <c r="U385">
        <v>0</v>
      </c>
      <c r="V385">
        <v>0</v>
      </c>
      <c r="W385">
        <v>0</v>
      </c>
      <c r="X385">
        <v>0</v>
      </c>
      <c r="Y385">
        <v>0</v>
      </c>
      <c r="Z385" t="s">
        <v>47</v>
      </c>
    </row>
    <row r="386" spans="1:26" x14ac:dyDescent="0.3">
      <c r="A386">
        <v>6283</v>
      </c>
      <c r="B386">
        <v>1968</v>
      </c>
      <c r="C386" s="14">
        <f>2021-Table13[[#This Row],[Year_Birth]]</f>
        <v>53</v>
      </c>
      <c r="D386" s="4">
        <v>63841</v>
      </c>
      <c r="E386">
        <v>1</v>
      </c>
      <c r="F386" s="16">
        <v>7.8</v>
      </c>
      <c r="G386">
        <v>64</v>
      </c>
      <c r="H386" s="4">
        <v>635</v>
      </c>
      <c r="I386" s="4">
        <v>15</v>
      </c>
      <c r="J386" s="4">
        <v>100</v>
      </c>
      <c r="K386" s="4">
        <v>20</v>
      </c>
      <c r="L386" s="4">
        <v>7</v>
      </c>
      <c r="M386" s="4">
        <v>131</v>
      </c>
      <c r="N386">
        <v>1</v>
      </c>
      <c r="O386">
        <v>9</v>
      </c>
      <c r="P386">
        <v>3</v>
      </c>
      <c r="Q386">
        <v>9</v>
      </c>
      <c r="R386">
        <v>6</v>
      </c>
      <c r="S386">
        <v>0</v>
      </c>
      <c r="T386">
        <v>0</v>
      </c>
      <c r="U386">
        <v>0</v>
      </c>
      <c r="V386">
        <v>0</v>
      </c>
      <c r="W386">
        <v>0</v>
      </c>
      <c r="X386">
        <v>0</v>
      </c>
      <c r="Y386">
        <v>0</v>
      </c>
      <c r="Z386" t="s">
        <v>41</v>
      </c>
    </row>
    <row r="387" spans="1:26" x14ac:dyDescent="0.3">
      <c r="A387">
        <v>3421</v>
      </c>
      <c r="B387">
        <v>1968</v>
      </c>
      <c r="C387" s="14">
        <f>2021-Table13[[#This Row],[Year_Birth]]</f>
        <v>53</v>
      </c>
      <c r="D387" s="4">
        <v>63841</v>
      </c>
      <c r="E387">
        <v>1</v>
      </c>
      <c r="F387" s="16">
        <v>7.8</v>
      </c>
      <c r="G387">
        <v>64</v>
      </c>
      <c r="H387" s="4">
        <v>635</v>
      </c>
      <c r="I387" s="4">
        <v>15</v>
      </c>
      <c r="J387" s="4">
        <v>100</v>
      </c>
      <c r="K387" s="4">
        <v>20</v>
      </c>
      <c r="L387" s="4">
        <v>7</v>
      </c>
      <c r="M387" s="4">
        <v>131</v>
      </c>
      <c r="N387">
        <v>1</v>
      </c>
      <c r="O387">
        <v>9</v>
      </c>
      <c r="P387">
        <v>3</v>
      </c>
      <c r="Q387">
        <v>9</v>
      </c>
      <c r="R387">
        <v>6</v>
      </c>
      <c r="S387">
        <v>0</v>
      </c>
      <c r="T387">
        <v>0</v>
      </c>
      <c r="U387">
        <v>0</v>
      </c>
      <c r="V387">
        <v>0</v>
      </c>
      <c r="W387">
        <v>0</v>
      </c>
      <c r="X387">
        <v>0</v>
      </c>
      <c r="Y387">
        <v>0</v>
      </c>
      <c r="Z387" t="s">
        <v>53</v>
      </c>
    </row>
    <row r="388" spans="1:26" x14ac:dyDescent="0.3">
      <c r="A388">
        <v>3595</v>
      </c>
      <c r="B388">
        <v>1963</v>
      </c>
      <c r="C388" s="14">
        <f>2021-Table13[[#This Row],[Year_Birth]]</f>
        <v>58</v>
      </c>
      <c r="D388" s="4">
        <v>77226</v>
      </c>
      <c r="E388">
        <v>1</v>
      </c>
      <c r="F388" s="16">
        <v>6.9424657534246572</v>
      </c>
      <c r="G388">
        <v>29</v>
      </c>
      <c r="H388" s="4">
        <v>631</v>
      </c>
      <c r="I388" s="4">
        <v>43</v>
      </c>
      <c r="J388" s="4">
        <v>239</v>
      </c>
      <c r="K388" s="4">
        <v>128</v>
      </c>
      <c r="L388" s="4">
        <v>76</v>
      </c>
      <c r="M388" s="4">
        <v>21</v>
      </c>
      <c r="N388">
        <v>2</v>
      </c>
      <c r="O388">
        <v>6</v>
      </c>
      <c r="P388">
        <v>8</v>
      </c>
      <c r="Q388">
        <v>12</v>
      </c>
      <c r="R388">
        <v>3</v>
      </c>
      <c r="S388">
        <v>0</v>
      </c>
      <c r="T388">
        <v>0</v>
      </c>
      <c r="U388">
        <v>0</v>
      </c>
      <c r="V388">
        <v>0</v>
      </c>
      <c r="W388">
        <v>0</v>
      </c>
      <c r="X388">
        <v>0</v>
      </c>
      <c r="Y388">
        <v>0</v>
      </c>
      <c r="Z388" t="s">
        <v>41</v>
      </c>
    </row>
    <row r="389" spans="1:26" x14ac:dyDescent="0.3">
      <c r="A389">
        <v>4507</v>
      </c>
      <c r="B389">
        <v>1952</v>
      </c>
      <c r="C389" s="14">
        <f>2021-Table13[[#This Row],[Year_Birth]]</f>
        <v>69</v>
      </c>
      <c r="D389" s="4">
        <v>72228</v>
      </c>
      <c r="E389">
        <v>0</v>
      </c>
      <c r="F389" s="16">
        <v>8.1972602739726028</v>
      </c>
      <c r="G389">
        <v>87</v>
      </c>
      <c r="H389" s="4">
        <v>631</v>
      </c>
      <c r="I389" s="4">
        <v>28</v>
      </c>
      <c r="J389" s="4">
        <v>491</v>
      </c>
      <c r="K389" s="4">
        <v>30</v>
      </c>
      <c r="L389" s="4">
        <v>14</v>
      </c>
      <c r="M389" s="4">
        <v>56</v>
      </c>
      <c r="N389">
        <v>1</v>
      </c>
      <c r="O389">
        <v>6</v>
      </c>
      <c r="P389">
        <v>7</v>
      </c>
      <c r="Q389">
        <v>8</v>
      </c>
      <c r="R389">
        <v>3</v>
      </c>
      <c r="S389">
        <v>0</v>
      </c>
      <c r="T389">
        <v>0</v>
      </c>
      <c r="U389">
        <v>0</v>
      </c>
      <c r="V389">
        <v>0</v>
      </c>
      <c r="W389">
        <v>0</v>
      </c>
      <c r="X389">
        <v>0</v>
      </c>
      <c r="Y389">
        <v>0</v>
      </c>
      <c r="Z389" t="s">
        <v>41</v>
      </c>
    </row>
    <row r="390" spans="1:26" x14ac:dyDescent="0.3">
      <c r="A390">
        <v>5589</v>
      </c>
      <c r="B390">
        <v>1964</v>
      </c>
      <c r="C390" s="14">
        <f>2021-Table13[[#This Row],[Year_Birth]]</f>
        <v>57</v>
      </c>
      <c r="D390" s="4">
        <v>51983</v>
      </c>
      <c r="E390">
        <v>1</v>
      </c>
      <c r="F390" s="16">
        <v>8.4383561643835616</v>
      </c>
      <c r="G390">
        <v>95</v>
      </c>
      <c r="H390" s="4">
        <v>631</v>
      </c>
      <c r="I390" s="4">
        <v>0</v>
      </c>
      <c r="J390" s="4">
        <v>115</v>
      </c>
      <c r="K390" s="4">
        <v>10</v>
      </c>
      <c r="L390" s="4">
        <v>7</v>
      </c>
      <c r="M390" s="4">
        <v>30</v>
      </c>
      <c r="N390">
        <v>3</v>
      </c>
      <c r="O390">
        <v>9</v>
      </c>
      <c r="P390">
        <v>2</v>
      </c>
      <c r="Q390">
        <v>10</v>
      </c>
      <c r="R390">
        <v>7</v>
      </c>
      <c r="S390">
        <v>0</v>
      </c>
      <c r="T390">
        <v>0</v>
      </c>
      <c r="U390">
        <v>0</v>
      </c>
      <c r="V390">
        <v>0</v>
      </c>
      <c r="W390">
        <v>0</v>
      </c>
      <c r="X390">
        <v>0</v>
      </c>
      <c r="Y390">
        <v>0</v>
      </c>
      <c r="Z390" t="s">
        <v>45</v>
      </c>
    </row>
    <row r="391" spans="1:26" x14ac:dyDescent="0.3">
      <c r="A391">
        <v>9400</v>
      </c>
      <c r="B391">
        <v>1958</v>
      </c>
      <c r="C391" s="14">
        <f>2021-Table13[[#This Row],[Year_Birth]]</f>
        <v>63</v>
      </c>
      <c r="D391" s="4">
        <v>85485</v>
      </c>
      <c r="E391">
        <v>0</v>
      </c>
      <c r="F391" s="16">
        <v>6.6328767123287671</v>
      </c>
      <c r="G391">
        <v>73</v>
      </c>
      <c r="H391" s="4">
        <v>630</v>
      </c>
      <c r="I391" s="4">
        <v>26</v>
      </c>
      <c r="J391" s="4">
        <v>611</v>
      </c>
      <c r="K391" s="4">
        <v>44</v>
      </c>
      <c r="L391" s="4">
        <v>18</v>
      </c>
      <c r="M391" s="4">
        <v>54</v>
      </c>
      <c r="N391">
        <v>1</v>
      </c>
      <c r="O391">
        <v>6</v>
      </c>
      <c r="P391">
        <v>6</v>
      </c>
      <c r="Q391">
        <v>6</v>
      </c>
      <c r="R391">
        <v>2</v>
      </c>
      <c r="S391">
        <v>0</v>
      </c>
      <c r="T391">
        <v>0</v>
      </c>
      <c r="U391">
        <v>0</v>
      </c>
      <c r="V391">
        <v>0</v>
      </c>
      <c r="W391">
        <v>0</v>
      </c>
      <c r="X391">
        <v>0</v>
      </c>
      <c r="Y391">
        <v>0</v>
      </c>
      <c r="Z391" t="s">
        <v>41</v>
      </c>
    </row>
    <row r="392" spans="1:26" x14ac:dyDescent="0.3">
      <c r="A392">
        <v>3427</v>
      </c>
      <c r="B392">
        <v>1955</v>
      </c>
      <c r="C392" s="14">
        <f>2021-Table13[[#This Row],[Year_Birth]]</f>
        <v>66</v>
      </c>
      <c r="D392" s="4">
        <v>59821</v>
      </c>
      <c r="E392">
        <v>1</v>
      </c>
      <c r="F392" s="16">
        <v>7.8246575342465752</v>
      </c>
      <c r="G392">
        <v>11</v>
      </c>
      <c r="H392" s="4">
        <v>629</v>
      </c>
      <c r="I392" s="4">
        <v>0</v>
      </c>
      <c r="J392" s="4">
        <v>70</v>
      </c>
      <c r="K392" s="4">
        <v>0</v>
      </c>
      <c r="L392" s="4">
        <v>0</v>
      </c>
      <c r="M392" s="4">
        <v>35</v>
      </c>
      <c r="N392">
        <v>6</v>
      </c>
      <c r="O392">
        <v>11</v>
      </c>
      <c r="P392">
        <v>2</v>
      </c>
      <c r="Q392">
        <v>7</v>
      </c>
      <c r="R392">
        <v>8</v>
      </c>
      <c r="S392">
        <v>0</v>
      </c>
      <c r="T392">
        <v>0</v>
      </c>
      <c r="U392">
        <v>0</v>
      </c>
      <c r="V392">
        <v>0</v>
      </c>
      <c r="W392">
        <v>0</v>
      </c>
      <c r="X392">
        <v>0</v>
      </c>
      <c r="Y392">
        <v>0</v>
      </c>
      <c r="Z392" t="s">
        <v>47</v>
      </c>
    </row>
    <row r="393" spans="1:26" x14ac:dyDescent="0.3">
      <c r="A393">
        <v>6142</v>
      </c>
      <c r="B393">
        <v>1943</v>
      </c>
      <c r="C393" s="14">
        <f>2021-Table13[[#This Row],[Year_Birth]]</f>
        <v>78</v>
      </c>
      <c r="D393" s="4">
        <v>65073</v>
      </c>
      <c r="E393">
        <v>0</v>
      </c>
      <c r="F393" s="16">
        <v>7.4684931506849317</v>
      </c>
      <c r="G393">
        <v>65</v>
      </c>
      <c r="H393" s="4">
        <v>629</v>
      </c>
      <c r="I393" s="4">
        <v>17</v>
      </c>
      <c r="J393" s="4">
        <v>177</v>
      </c>
      <c r="K393" s="4">
        <v>69</v>
      </c>
      <c r="L393" s="4">
        <v>0</v>
      </c>
      <c r="M393" s="4">
        <v>8</v>
      </c>
      <c r="N393">
        <v>1</v>
      </c>
      <c r="O393">
        <v>5</v>
      </c>
      <c r="P393">
        <v>3</v>
      </c>
      <c r="Q393">
        <v>5</v>
      </c>
      <c r="R393">
        <v>2</v>
      </c>
      <c r="S393">
        <v>0</v>
      </c>
      <c r="T393">
        <v>0</v>
      </c>
      <c r="U393">
        <v>0</v>
      </c>
      <c r="V393">
        <v>0</v>
      </c>
      <c r="W393">
        <v>0</v>
      </c>
      <c r="X393">
        <v>0</v>
      </c>
      <c r="Y393">
        <v>1</v>
      </c>
      <c r="Z393" t="s">
        <v>41</v>
      </c>
    </row>
    <row r="394" spans="1:26" x14ac:dyDescent="0.3">
      <c r="A394">
        <v>3749</v>
      </c>
      <c r="B394">
        <v>1973</v>
      </c>
      <c r="C394" s="14">
        <f>2021-Table13[[#This Row],[Year_Birth]]</f>
        <v>48</v>
      </c>
      <c r="D394" s="4">
        <v>73926</v>
      </c>
      <c r="E394">
        <v>0</v>
      </c>
      <c r="F394" s="16">
        <v>7.9369863013698634</v>
      </c>
      <c r="G394">
        <v>54</v>
      </c>
      <c r="H394" s="4">
        <v>627</v>
      </c>
      <c r="I394" s="4">
        <v>91</v>
      </c>
      <c r="J394" s="4">
        <v>597</v>
      </c>
      <c r="K394" s="4">
        <v>159</v>
      </c>
      <c r="L394" s="4">
        <v>91</v>
      </c>
      <c r="M394" s="4">
        <v>15</v>
      </c>
      <c r="N394">
        <v>1</v>
      </c>
      <c r="O394">
        <v>6</v>
      </c>
      <c r="P394">
        <v>5</v>
      </c>
      <c r="Q394">
        <v>12</v>
      </c>
      <c r="R394">
        <v>3</v>
      </c>
      <c r="S394">
        <v>0</v>
      </c>
      <c r="T394">
        <v>0</v>
      </c>
      <c r="U394">
        <v>0</v>
      </c>
      <c r="V394">
        <v>0</v>
      </c>
      <c r="W394">
        <v>0</v>
      </c>
      <c r="X394">
        <v>0</v>
      </c>
      <c r="Y394">
        <v>0</v>
      </c>
      <c r="Z394" t="s">
        <v>48</v>
      </c>
    </row>
    <row r="395" spans="1:26" x14ac:dyDescent="0.3">
      <c r="A395">
        <v>2254</v>
      </c>
      <c r="B395">
        <v>1983</v>
      </c>
      <c r="C395" s="14">
        <f>2021-Table13[[#This Row],[Year_Birth]]</f>
        <v>38</v>
      </c>
      <c r="D395" s="4">
        <v>69520</v>
      </c>
      <c r="E395">
        <v>0</v>
      </c>
      <c r="F395" s="16">
        <v>7.5890410958904111</v>
      </c>
      <c r="G395">
        <v>95</v>
      </c>
      <c r="H395" s="4">
        <v>627</v>
      </c>
      <c r="I395" s="4">
        <v>120</v>
      </c>
      <c r="J395" s="4">
        <v>414</v>
      </c>
      <c r="K395" s="4">
        <v>121</v>
      </c>
      <c r="L395" s="4">
        <v>80</v>
      </c>
      <c r="M395" s="4">
        <v>93</v>
      </c>
      <c r="N395">
        <v>1</v>
      </c>
      <c r="O395">
        <v>9</v>
      </c>
      <c r="P395">
        <v>6</v>
      </c>
      <c r="Q395">
        <v>5</v>
      </c>
      <c r="R395">
        <v>5</v>
      </c>
      <c r="S395">
        <v>0</v>
      </c>
      <c r="T395">
        <v>0</v>
      </c>
      <c r="U395">
        <v>0</v>
      </c>
      <c r="V395">
        <v>0</v>
      </c>
      <c r="W395">
        <v>0</v>
      </c>
      <c r="X395">
        <v>0</v>
      </c>
      <c r="Y395">
        <v>0</v>
      </c>
      <c r="Z395" t="s">
        <v>53</v>
      </c>
    </row>
    <row r="396" spans="1:26" x14ac:dyDescent="0.3">
      <c r="A396">
        <v>2829</v>
      </c>
      <c r="B396">
        <v>1955</v>
      </c>
      <c r="C396" s="14">
        <f>2021-Table13[[#This Row],[Year_Birth]]</f>
        <v>66</v>
      </c>
      <c r="D396" s="4">
        <v>65210</v>
      </c>
      <c r="E396">
        <v>1</v>
      </c>
      <c r="F396" s="16">
        <v>6.9150684931506845</v>
      </c>
      <c r="G396">
        <v>25</v>
      </c>
      <c r="H396" s="4">
        <v>626</v>
      </c>
      <c r="I396" s="4">
        <v>0</v>
      </c>
      <c r="J396" s="4">
        <v>70</v>
      </c>
      <c r="K396" s="4">
        <v>0</v>
      </c>
      <c r="L396" s="4">
        <v>7</v>
      </c>
      <c r="M396" s="4">
        <v>28</v>
      </c>
      <c r="N396">
        <v>2</v>
      </c>
      <c r="O396">
        <v>9</v>
      </c>
      <c r="P396">
        <v>3</v>
      </c>
      <c r="Q396">
        <v>8</v>
      </c>
      <c r="R396">
        <v>6</v>
      </c>
      <c r="S396">
        <v>1</v>
      </c>
      <c r="T396">
        <v>0</v>
      </c>
      <c r="U396">
        <v>0</v>
      </c>
      <c r="V396">
        <v>1</v>
      </c>
      <c r="W396">
        <v>0</v>
      </c>
      <c r="X396">
        <v>0</v>
      </c>
      <c r="Y396">
        <v>0</v>
      </c>
      <c r="Z396" t="s">
        <v>48</v>
      </c>
    </row>
    <row r="397" spans="1:26" x14ac:dyDescent="0.3">
      <c r="A397">
        <v>2324</v>
      </c>
      <c r="B397">
        <v>1972</v>
      </c>
      <c r="C397" s="14">
        <f>2021-Table13[[#This Row],[Year_Birth]]</f>
        <v>49</v>
      </c>
      <c r="D397" s="4">
        <v>77044</v>
      </c>
      <c r="E397">
        <v>1</v>
      </c>
      <c r="F397" s="16">
        <v>7.2821917808219174</v>
      </c>
      <c r="G397">
        <v>12</v>
      </c>
      <c r="H397" s="4">
        <v>625</v>
      </c>
      <c r="I397" s="4">
        <v>38</v>
      </c>
      <c r="J397" s="4">
        <v>242</v>
      </c>
      <c r="K397" s="4">
        <v>50</v>
      </c>
      <c r="L397" s="4">
        <v>34</v>
      </c>
      <c r="M397" s="4">
        <v>76</v>
      </c>
      <c r="N397">
        <v>2</v>
      </c>
      <c r="O397">
        <v>7</v>
      </c>
      <c r="P397">
        <v>11</v>
      </c>
      <c r="Q397">
        <v>11</v>
      </c>
      <c r="R397">
        <v>4</v>
      </c>
      <c r="S397">
        <v>0</v>
      </c>
      <c r="T397">
        <v>0</v>
      </c>
      <c r="U397">
        <v>1</v>
      </c>
      <c r="V397">
        <v>0</v>
      </c>
      <c r="W397">
        <v>0</v>
      </c>
      <c r="X397">
        <v>0</v>
      </c>
      <c r="Y397">
        <v>0</v>
      </c>
      <c r="Z397" t="s">
        <v>41</v>
      </c>
    </row>
    <row r="398" spans="1:26" x14ac:dyDescent="0.3">
      <c r="A398">
        <v>10972</v>
      </c>
      <c r="B398">
        <v>1949</v>
      </c>
      <c r="C398" s="14">
        <f>2021-Table13[[#This Row],[Year_Birth]]</f>
        <v>72</v>
      </c>
      <c r="D398" s="4">
        <v>72298</v>
      </c>
      <c r="E398">
        <v>0</v>
      </c>
      <c r="F398" s="16">
        <v>6.9150684931506845</v>
      </c>
      <c r="G398">
        <v>52</v>
      </c>
      <c r="H398" s="4">
        <v>625</v>
      </c>
      <c r="I398" s="4">
        <v>35</v>
      </c>
      <c r="J398" s="4">
        <v>169</v>
      </c>
      <c r="K398" s="4">
        <v>58</v>
      </c>
      <c r="L398" s="4">
        <v>17</v>
      </c>
      <c r="M398" s="4">
        <v>35</v>
      </c>
      <c r="N398">
        <v>1</v>
      </c>
      <c r="O398">
        <v>4</v>
      </c>
      <c r="P398">
        <v>3</v>
      </c>
      <c r="Q398">
        <v>6</v>
      </c>
      <c r="R398">
        <v>1</v>
      </c>
      <c r="S398">
        <v>0</v>
      </c>
      <c r="T398">
        <v>0</v>
      </c>
      <c r="U398">
        <v>0</v>
      </c>
      <c r="V398">
        <v>1</v>
      </c>
      <c r="W398">
        <v>1</v>
      </c>
      <c r="X398">
        <v>0</v>
      </c>
      <c r="Y398">
        <v>0</v>
      </c>
      <c r="Z398" t="s">
        <v>41</v>
      </c>
    </row>
    <row r="399" spans="1:26" x14ac:dyDescent="0.3">
      <c r="A399">
        <v>2304</v>
      </c>
      <c r="B399">
        <v>1963</v>
      </c>
      <c r="C399" s="14">
        <f>2021-Table13[[#This Row],[Year_Birth]]</f>
        <v>58</v>
      </c>
      <c r="D399" s="4">
        <v>66313</v>
      </c>
      <c r="E399">
        <v>1</v>
      </c>
      <c r="F399" s="16">
        <v>7.3945205479452056</v>
      </c>
      <c r="G399">
        <v>86</v>
      </c>
      <c r="H399" s="4">
        <v>625</v>
      </c>
      <c r="I399" s="4">
        <v>7</v>
      </c>
      <c r="J399" s="4">
        <v>99</v>
      </c>
      <c r="K399" s="4">
        <v>10</v>
      </c>
      <c r="L399" s="4">
        <v>22</v>
      </c>
      <c r="M399" s="4">
        <v>7</v>
      </c>
      <c r="N399">
        <v>2</v>
      </c>
      <c r="O399">
        <v>6</v>
      </c>
      <c r="P399">
        <v>3</v>
      </c>
      <c r="Q399">
        <v>12</v>
      </c>
      <c r="R399">
        <v>4</v>
      </c>
      <c r="S399">
        <v>0</v>
      </c>
      <c r="T399">
        <v>0</v>
      </c>
      <c r="U399">
        <v>0</v>
      </c>
      <c r="V399">
        <v>0</v>
      </c>
      <c r="W399">
        <v>0</v>
      </c>
      <c r="X399">
        <v>0</v>
      </c>
      <c r="Y399">
        <v>0</v>
      </c>
      <c r="Z399" t="s">
        <v>47</v>
      </c>
    </row>
    <row r="400" spans="1:26" x14ac:dyDescent="0.3">
      <c r="A400">
        <v>2350</v>
      </c>
      <c r="B400">
        <v>1972</v>
      </c>
      <c r="C400" s="14">
        <f>2021-Table13[[#This Row],[Year_Birth]]</f>
        <v>49</v>
      </c>
      <c r="D400" s="4">
        <v>59666</v>
      </c>
      <c r="E400">
        <v>2</v>
      </c>
      <c r="F400" s="16">
        <v>7.882191780821918</v>
      </c>
      <c r="G400">
        <v>87</v>
      </c>
      <c r="H400" s="4">
        <v>623</v>
      </c>
      <c r="I400" s="4">
        <v>53</v>
      </c>
      <c r="J400" s="4">
        <v>178</v>
      </c>
      <c r="K400" s="4">
        <v>23</v>
      </c>
      <c r="L400" s="4">
        <v>17</v>
      </c>
      <c r="M400" s="4">
        <v>133</v>
      </c>
      <c r="N400">
        <v>7</v>
      </c>
      <c r="O400">
        <v>3</v>
      </c>
      <c r="P400">
        <v>2</v>
      </c>
      <c r="Q400">
        <v>8</v>
      </c>
      <c r="R400">
        <v>8</v>
      </c>
      <c r="S400">
        <v>0</v>
      </c>
      <c r="T400">
        <v>0</v>
      </c>
      <c r="U400">
        <v>0</v>
      </c>
      <c r="V400">
        <v>1</v>
      </c>
      <c r="W400">
        <v>0</v>
      </c>
      <c r="X400">
        <v>0</v>
      </c>
      <c r="Y400">
        <v>0</v>
      </c>
      <c r="Z400" t="s">
        <v>48</v>
      </c>
    </row>
    <row r="401" spans="1:26" x14ac:dyDescent="0.3">
      <c r="A401">
        <v>4405</v>
      </c>
      <c r="B401">
        <v>1956</v>
      </c>
      <c r="C401" s="14">
        <f>2021-Table13[[#This Row],[Year_Birth]]</f>
        <v>65</v>
      </c>
      <c r="D401" s="4">
        <v>63915</v>
      </c>
      <c r="E401">
        <v>2</v>
      </c>
      <c r="F401" s="16">
        <v>7.5260273972602736</v>
      </c>
      <c r="G401">
        <v>2</v>
      </c>
      <c r="H401" s="4">
        <v>622</v>
      </c>
      <c r="I401" s="4">
        <v>7</v>
      </c>
      <c r="J401" s="4">
        <v>115</v>
      </c>
      <c r="K401" s="4">
        <v>30</v>
      </c>
      <c r="L401" s="4">
        <v>0</v>
      </c>
      <c r="M401" s="4">
        <v>15</v>
      </c>
      <c r="N401">
        <v>2</v>
      </c>
      <c r="O401">
        <v>6</v>
      </c>
      <c r="P401">
        <v>3</v>
      </c>
      <c r="Q401">
        <v>12</v>
      </c>
      <c r="R401">
        <v>5</v>
      </c>
      <c r="S401">
        <v>0</v>
      </c>
      <c r="T401">
        <v>0</v>
      </c>
      <c r="U401">
        <v>0</v>
      </c>
      <c r="V401">
        <v>0</v>
      </c>
      <c r="W401">
        <v>0</v>
      </c>
      <c r="X401">
        <v>0</v>
      </c>
      <c r="Y401">
        <v>0</v>
      </c>
      <c r="Z401" t="s">
        <v>53</v>
      </c>
    </row>
    <row r="402" spans="1:26" x14ac:dyDescent="0.3">
      <c r="A402">
        <v>6349</v>
      </c>
      <c r="B402">
        <v>1987</v>
      </c>
      <c r="C402" s="14">
        <f>2021-Table13[[#This Row],[Year_Birth]]</f>
        <v>34</v>
      </c>
      <c r="D402" s="4">
        <v>61787</v>
      </c>
      <c r="E402">
        <v>0</v>
      </c>
      <c r="F402" s="16">
        <v>7.5917808219178085</v>
      </c>
      <c r="G402">
        <v>71</v>
      </c>
      <c r="H402" s="4">
        <v>621</v>
      </c>
      <c r="I402" s="4">
        <v>73</v>
      </c>
      <c r="J402" s="4">
        <v>414</v>
      </c>
      <c r="K402" s="4">
        <v>78</v>
      </c>
      <c r="L402" s="4">
        <v>48</v>
      </c>
      <c r="M402" s="4">
        <v>85</v>
      </c>
      <c r="N402">
        <v>1</v>
      </c>
      <c r="O402">
        <v>8</v>
      </c>
      <c r="P402">
        <v>4</v>
      </c>
      <c r="Q402">
        <v>6</v>
      </c>
      <c r="R402">
        <v>5</v>
      </c>
      <c r="S402">
        <v>0</v>
      </c>
      <c r="T402">
        <v>0</v>
      </c>
      <c r="U402">
        <v>0</v>
      </c>
      <c r="V402">
        <v>0</v>
      </c>
      <c r="W402">
        <v>0</v>
      </c>
      <c r="X402">
        <v>0</v>
      </c>
      <c r="Y402">
        <v>0</v>
      </c>
      <c r="Z402" t="s">
        <v>41</v>
      </c>
    </row>
    <row r="403" spans="1:26" x14ac:dyDescent="0.3">
      <c r="A403">
        <v>10562</v>
      </c>
      <c r="B403">
        <v>1946</v>
      </c>
      <c r="C403" s="14">
        <f>2021-Table13[[#This Row],[Year_Birth]]</f>
        <v>75</v>
      </c>
      <c r="D403" s="4">
        <v>66835</v>
      </c>
      <c r="E403">
        <v>0</v>
      </c>
      <c r="F403" s="16">
        <v>7.3616438356164382</v>
      </c>
      <c r="G403">
        <v>21</v>
      </c>
      <c r="H403" s="4">
        <v>620</v>
      </c>
      <c r="I403" s="4">
        <v>26</v>
      </c>
      <c r="J403" s="4">
        <v>195</v>
      </c>
      <c r="K403" s="4">
        <v>34</v>
      </c>
      <c r="L403" s="4">
        <v>17</v>
      </c>
      <c r="M403" s="4">
        <v>141</v>
      </c>
      <c r="N403">
        <v>1</v>
      </c>
      <c r="O403">
        <v>6</v>
      </c>
      <c r="P403">
        <v>4</v>
      </c>
      <c r="Q403">
        <v>13</v>
      </c>
      <c r="R403">
        <v>2</v>
      </c>
      <c r="S403">
        <v>0</v>
      </c>
      <c r="T403">
        <v>0</v>
      </c>
      <c r="U403">
        <v>0</v>
      </c>
      <c r="V403">
        <v>0</v>
      </c>
      <c r="W403">
        <v>0</v>
      </c>
      <c r="X403">
        <v>0</v>
      </c>
      <c r="Y403">
        <v>0</v>
      </c>
      <c r="Z403" t="s">
        <v>45</v>
      </c>
    </row>
    <row r="404" spans="1:26" x14ac:dyDescent="0.3">
      <c r="A404">
        <v>7881</v>
      </c>
      <c r="B404">
        <v>1946</v>
      </c>
      <c r="C404" s="14">
        <f>2021-Table13[[#This Row],[Year_Birth]]</f>
        <v>75</v>
      </c>
      <c r="D404" s="4">
        <v>66835</v>
      </c>
      <c r="E404">
        <v>0</v>
      </c>
      <c r="F404" s="16">
        <v>7.3616438356164382</v>
      </c>
      <c r="G404">
        <v>21</v>
      </c>
      <c r="H404" s="4">
        <v>620</v>
      </c>
      <c r="I404" s="4">
        <v>26</v>
      </c>
      <c r="J404" s="4">
        <v>195</v>
      </c>
      <c r="K404" s="4">
        <v>34</v>
      </c>
      <c r="L404" s="4">
        <v>17</v>
      </c>
      <c r="M404" s="4">
        <v>141</v>
      </c>
      <c r="N404">
        <v>1</v>
      </c>
      <c r="O404">
        <v>6</v>
      </c>
      <c r="P404">
        <v>4</v>
      </c>
      <c r="Q404">
        <v>13</v>
      </c>
      <c r="R404">
        <v>2</v>
      </c>
      <c r="S404">
        <v>0</v>
      </c>
      <c r="T404">
        <v>0</v>
      </c>
      <c r="U404">
        <v>0</v>
      </c>
      <c r="V404">
        <v>0</v>
      </c>
      <c r="W404">
        <v>0</v>
      </c>
      <c r="X404">
        <v>0</v>
      </c>
      <c r="Y404">
        <v>0</v>
      </c>
      <c r="Z404" t="s">
        <v>41</v>
      </c>
    </row>
    <row r="405" spans="1:26" x14ac:dyDescent="0.3">
      <c r="A405">
        <v>10128</v>
      </c>
      <c r="B405">
        <v>1958</v>
      </c>
      <c r="C405" s="14">
        <f>2021-Table13[[#This Row],[Year_Birth]]</f>
        <v>63</v>
      </c>
      <c r="D405" s="4">
        <v>53977</v>
      </c>
      <c r="E405">
        <v>1</v>
      </c>
      <c r="F405" s="16">
        <v>7.6684931506849319</v>
      </c>
      <c r="G405">
        <v>21</v>
      </c>
      <c r="H405" s="4">
        <v>620</v>
      </c>
      <c r="I405" s="4">
        <v>16</v>
      </c>
      <c r="J405" s="4">
        <v>165</v>
      </c>
      <c r="K405" s="4">
        <v>0</v>
      </c>
      <c r="L405" s="4">
        <v>24</v>
      </c>
      <c r="M405" s="4">
        <v>82</v>
      </c>
      <c r="N405">
        <v>5</v>
      </c>
      <c r="O405">
        <v>5</v>
      </c>
      <c r="P405">
        <v>5</v>
      </c>
      <c r="Q405">
        <v>12</v>
      </c>
      <c r="R405">
        <v>5</v>
      </c>
      <c r="S405">
        <v>0</v>
      </c>
      <c r="T405">
        <v>0</v>
      </c>
      <c r="U405">
        <v>0</v>
      </c>
      <c r="V405">
        <v>0</v>
      </c>
      <c r="W405">
        <v>0</v>
      </c>
      <c r="X405">
        <v>0</v>
      </c>
      <c r="Y405">
        <v>0</v>
      </c>
      <c r="Z405" t="s">
        <v>48</v>
      </c>
    </row>
    <row r="406" spans="1:26" x14ac:dyDescent="0.3">
      <c r="A406">
        <v>9284</v>
      </c>
      <c r="B406">
        <v>1958</v>
      </c>
      <c r="C406" s="14">
        <f>2021-Table13[[#This Row],[Year_Birth]]</f>
        <v>63</v>
      </c>
      <c r="D406" s="4">
        <v>53977</v>
      </c>
      <c r="E406">
        <v>1</v>
      </c>
      <c r="F406" s="16">
        <v>7.6684931506849319</v>
      </c>
      <c r="G406">
        <v>21</v>
      </c>
      <c r="H406" s="4">
        <v>620</v>
      </c>
      <c r="I406" s="4">
        <v>16</v>
      </c>
      <c r="J406" s="4">
        <v>165</v>
      </c>
      <c r="K406" s="4">
        <v>0</v>
      </c>
      <c r="L406" s="4">
        <v>24</v>
      </c>
      <c r="M406" s="4">
        <v>82</v>
      </c>
      <c r="N406">
        <v>5</v>
      </c>
      <c r="O406">
        <v>5</v>
      </c>
      <c r="P406">
        <v>5</v>
      </c>
      <c r="Q406">
        <v>12</v>
      </c>
      <c r="R406">
        <v>5</v>
      </c>
      <c r="S406">
        <v>0</v>
      </c>
      <c r="T406">
        <v>0</v>
      </c>
      <c r="U406">
        <v>0</v>
      </c>
      <c r="V406">
        <v>0</v>
      </c>
      <c r="W406">
        <v>0</v>
      </c>
      <c r="X406">
        <v>0</v>
      </c>
      <c r="Y406">
        <v>0</v>
      </c>
      <c r="Z406" t="s">
        <v>41</v>
      </c>
    </row>
    <row r="407" spans="1:26" x14ac:dyDescent="0.3">
      <c r="A407">
        <v>9516</v>
      </c>
      <c r="B407">
        <v>1971</v>
      </c>
      <c r="C407" s="14">
        <f>2021-Table13[[#This Row],[Year_Birth]]</f>
        <v>50</v>
      </c>
      <c r="D407" s="4">
        <v>49118</v>
      </c>
      <c r="E407">
        <v>0</v>
      </c>
      <c r="F407" s="16">
        <v>8.4739726027397264</v>
      </c>
      <c r="G407">
        <v>90</v>
      </c>
      <c r="H407" s="4">
        <v>620</v>
      </c>
      <c r="I407" s="4">
        <v>54</v>
      </c>
      <c r="J407" s="4">
        <v>239</v>
      </c>
      <c r="K407" s="4">
        <v>99</v>
      </c>
      <c r="L407" s="4">
        <v>98</v>
      </c>
      <c r="M407" s="4">
        <v>119</v>
      </c>
      <c r="N407">
        <v>2</v>
      </c>
      <c r="O407">
        <v>9</v>
      </c>
      <c r="P407">
        <v>7</v>
      </c>
      <c r="Q407">
        <v>10</v>
      </c>
      <c r="R407">
        <v>7</v>
      </c>
      <c r="S407">
        <v>0</v>
      </c>
      <c r="T407">
        <v>1</v>
      </c>
      <c r="U407">
        <v>0</v>
      </c>
      <c r="V407">
        <v>1</v>
      </c>
      <c r="W407">
        <v>0</v>
      </c>
      <c r="X407">
        <v>1</v>
      </c>
      <c r="Y407">
        <v>0</v>
      </c>
      <c r="Z407" t="s">
        <v>41</v>
      </c>
    </row>
    <row r="408" spans="1:26" x14ac:dyDescent="0.3">
      <c r="A408">
        <v>2004</v>
      </c>
      <c r="B408">
        <v>1969</v>
      </c>
      <c r="C408" s="14">
        <f>2021-Table13[[#This Row],[Year_Birth]]</f>
        <v>52</v>
      </c>
      <c r="D408" s="4">
        <v>72679</v>
      </c>
      <c r="E408">
        <v>1</v>
      </c>
      <c r="F408" s="16">
        <v>7.3890410958904109</v>
      </c>
      <c r="G408">
        <v>65</v>
      </c>
      <c r="H408" s="4">
        <v>619</v>
      </c>
      <c r="I408" s="4">
        <v>54</v>
      </c>
      <c r="J408" s="4">
        <v>260</v>
      </c>
      <c r="K408" s="4">
        <v>127</v>
      </c>
      <c r="L408" s="4">
        <v>54</v>
      </c>
      <c r="M408" s="4">
        <v>54</v>
      </c>
      <c r="N408">
        <v>1</v>
      </c>
      <c r="O408">
        <v>4</v>
      </c>
      <c r="P408">
        <v>7</v>
      </c>
      <c r="Q408">
        <v>5</v>
      </c>
      <c r="R408">
        <v>1</v>
      </c>
      <c r="S408">
        <v>0</v>
      </c>
      <c r="T408">
        <v>0</v>
      </c>
      <c r="U408">
        <v>0</v>
      </c>
      <c r="V408">
        <v>0</v>
      </c>
      <c r="W408">
        <v>0</v>
      </c>
      <c r="X408">
        <v>0</v>
      </c>
      <c r="Y408">
        <v>0</v>
      </c>
      <c r="Z408" t="s">
        <v>41</v>
      </c>
    </row>
    <row r="409" spans="1:26" x14ac:dyDescent="0.3">
      <c r="A409">
        <v>4058</v>
      </c>
      <c r="B409">
        <v>1955</v>
      </c>
      <c r="C409" s="14">
        <f>2021-Table13[[#This Row],[Year_Birth]]</f>
        <v>66</v>
      </c>
      <c r="D409" s="4">
        <v>61284</v>
      </c>
      <c r="E409">
        <v>0</v>
      </c>
      <c r="F409" s="16">
        <v>7.3232876712328769</v>
      </c>
      <c r="G409">
        <v>76</v>
      </c>
      <c r="H409" s="4">
        <v>618</v>
      </c>
      <c r="I409" s="4">
        <v>15</v>
      </c>
      <c r="J409" s="4">
        <v>106</v>
      </c>
      <c r="K409" s="4">
        <v>20</v>
      </c>
      <c r="L409" s="4">
        <v>7</v>
      </c>
      <c r="M409" s="4">
        <v>45</v>
      </c>
      <c r="N409">
        <v>1</v>
      </c>
      <c r="O409">
        <v>11</v>
      </c>
      <c r="P409">
        <v>2</v>
      </c>
      <c r="Q409">
        <v>8</v>
      </c>
      <c r="R409">
        <v>6</v>
      </c>
      <c r="S409">
        <v>0</v>
      </c>
      <c r="T409">
        <v>0</v>
      </c>
      <c r="U409">
        <v>0</v>
      </c>
      <c r="V409">
        <v>1</v>
      </c>
      <c r="W409">
        <v>0</v>
      </c>
      <c r="X409">
        <v>0</v>
      </c>
      <c r="Y409">
        <v>0</v>
      </c>
      <c r="Z409" t="s">
        <v>41</v>
      </c>
    </row>
    <row r="410" spans="1:26" x14ac:dyDescent="0.3">
      <c r="A410">
        <v>3945</v>
      </c>
      <c r="B410">
        <v>1947</v>
      </c>
      <c r="C410" s="14">
        <f>2021-Table13[[#This Row],[Year_Birth]]</f>
        <v>74</v>
      </c>
      <c r="D410" s="4">
        <v>68117</v>
      </c>
      <c r="E410">
        <v>1</v>
      </c>
      <c r="F410" s="16">
        <v>7.9150684931506845</v>
      </c>
      <c r="G410">
        <v>80</v>
      </c>
      <c r="H410" s="4">
        <v>618</v>
      </c>
      <c r="I410" s="4">
        <v>44</v>
      </c>
      <c r="J410" s="4">
        <v>215</v>
      </c>
      <c r="K410" s="4">
        <v>0</v>
      </c>
      <c r="L410" s="4">
        <v>17</v>
      </c>
      <c r="M410" s="4">
        <v>36</v>
      </c>
      <c r="N410">
        <v>2</v>
      </c>
      <c r="O410">
        <v>11</v>
      </c>
      <c r="P410">
        <v>8</v>
      </c>
      <c r="Q410">
        <v>4</v>
      </c>
      <c r="R410">
        <v>6</v>
      </c>
      <c r="S410">
        <v>0</v>
      </c>
      <c r="T410">
        <v>0</v>
      </c>
      <c r="U410">
        <v>1</v>
      </c>
      <c r="V410">
        <v>0</v>
      </c>
      <c r="W410">
        <v>0</v>
      </c>
      <c r="X410">
        <v>1</v>
      </c>
      <c r="Y410">
        <v>0</v>
      </c>
      <c r="Z410" t="s">
        <v>41</v>
      </c>
    </row>
    <row r="411" spans="1:26" x14ac:dyDescent="0.3">
      <c r="A411">
        <v>8534</v>
      </c>
      <c r="B411">
        <v>1952</v>
      </c>
      <c r="C411" s="14">
        <f>2021-Table13[[#This Row],[Year_Birth]]</f>
        <v>69</v>
      </c>
      <c r="D411" s="4">
        <v>67433</v>
      </c>
      <c r="E411">
        <v>2</v>
      </c>
      <c r="F411" s="16">
        <v>7.5643835616438357</v>
      </c>
      <c r="G411">
        <v>51</v>
      </c>
      <c r="H411" s="4">
        <v>615</v>
      </c>
      <c r="I411" s="4">
        <v>28</v>
      </c>
      <c r="J411" s="4">
        <v>259</v>
      </c>
      <c r="K411" s="4">
        <v>12</v>
      </c>
      <c r="L411" s="4">
        <v>48</v>
      </c>
      <c r="M411" s="4">
        <v>30</v>
      </c>
      <c r="N411">
        <v>4</v>
      </c>
      <c r="O411">
        <v>6</v>
      </c>
      <c r="P411">
        <v>5</v>
      </c>
      <c r="Q411">
        <v>13</v>
      </c>
      <c r="R411">
        <v>4</v>
      </c>
      <c r="S411">
        <v>0</v>
      </c>
      <c r="T411">
        <v>0</v>
      </c>
      <c r="U411">
        <v>0</v>
      </c>
      <c r="V411">
        <v>1</v>
      </c>
      <c r="W411">
        <v>0</v>
      </c>
      <c r="X411">
        <v>0</v>
      </c>
      <c r="Y411">
        <v>0</v>
      </c>
      <c r="Z411" t="s">
        <v>41</v>
      </c>
    </row>
    <row r="412" spans="1:26" x14ac:dyDescent="0.3">
      <c r="A412">
        <v>2937</v>
      </c>
      <c r="B412">
        <v>1974</v>
      </c>
      <c r="C412" s="14">
        <f>2021-Table13[[#This Row],[Year_Birth]]</f>
        <v>47</v>
      </c>
      <c r="D412" s="4">
        <v>68352</v>
      </c>
      <c r="E412">
        <v>1</v>
      </c>
      <c r="F412" s="16">
        <v>7.4465753424657537</v>
      </c>
      <c r="G412">
        <v>47</v>
      </c>
      <c r="H412" s="4">
        <v>614</v>
      </c>
      <c r="I412" s="4">
        <v>16</v>
      </c>
      <c r="J412" s="4">
        <v>132</v>
      </c>
      <c r="K412" s="4">
        <v>43</v>
      </c>
      <c r="L412" s="4">
        <v>33</v>
      </c>
      <c r="M412" s="4">
        <v>33</v>
      </c>
      <c r="N412">
        <v>3</v>
      </c>
      <c r="O412">
        <v>8</v>
      </c>
      <c r="P412">
        <v>5</v>
      </c>
      <c r="Q412">
        <v>9</v>
      </c>
      <c r="R412">
        <v>6</v>
      </c>
      <c r="S412">
        <v>0</v>
      </c>
      <c r="T412">
        <v>0</v>
      </c>
      <c r="U412">
        <v>0</v>
      </c>
      <c r="V412">
        <v>0</v>
      </c>
      <c r="W412">
        <v>0</v>
      </c>
      <c r="X412">
        <v>0</v>
      </c>
      <c r="Y412">
        <v>0</v>
      </c>
      <c r="Z412" t="s">
        <v>48</v>
      </c>
    </row>
    <row r="413" spans="1:26" x14ac:dyDescent="0.3">
      <c r="A413">
        <v>6001</v>
      </c>
      <c r="B413">
        <v>1979</v>
      </c>
      <c r="C413" s="14">
        <f>2021-Table13[[#This Row],[Year_Birth]]</f>
        <v>42</v>
      </c>
      <c r="D413" s="4">
        <v>56775</v>
      </c>
      <c r="E413">
        <v>1</v>
      </c>
      <c r="F413" s="16">
        <v>8.0986301369863014</v>
      </c>
      <c r="G413">
        <v>62</v>
      </c>
      <c r="H413" s="4">
        <v>614</v>
      </c>
      <c r="I413" s="4">
        <v>35</v>
      </c>
      <c r="J413" s="4">
        <v>160</v>
      </c>
      <c r="K413" s="4">
        <v>58</v>
      </c>
      <c r="L413" s="4">
        <v>35</v>
      </c>
      <c r="M413" s="4">
        <v>35</v>
      </c>
      <c r="N413">
        <v>2</v>
      </c>
      <c r="O413">
        <v>5</v>
      </c>
      <c r="P413">
        <v>8</v>
      </c>
      <c r="Q413">
        <v>10</v>
      </c>
      <c r="R413">
        <v>5</v>
      </c>
      <c r="S413">
        <v>0</v>
      </c>
      <c r="T413">
        <v>0</v>
      </c>
      <c r="U413">
        <v>0</v>
      </c>
      <c r="V413">
        <v>0</v>
      </c>
      <c r="W413">
        <v>0</v>
      </c>
      <c r="X413">
        <v>0</v>
      </c>
      <c r="Y413">
        <v>0</v>
      </c>
      <c r="Z413" t="s">
        <v>41</v>
      </c>
    </row>
    <row r="414" spans="1:26" x14ac:dyDescent="0.3">
      <c r="A414">
        <v>6521</v>
      </c>
      <c r="B414">
        <v>1954</v>
      </c>
      <c r="C414" s="14">
        <f>2021-Table13[[#This Row],[Year_Birth]]</f>
        <v>67</v>
      </c>
      <c r="D414" s="4">
        <v>77972</v>
      </c>
      <c r="E414">
        <v>0</v>
      </c>
      <c r="F414" s="16">
        <v>6.8931506849315065</v>
      </c>
      <c r="G414">
        <v>18</v>
      </c>
      <c r="H414" s="4">
        <v>613</v>
      </c>
      <c r="I414" s="4">
        <v>22</v>
      </c>
      <c r="J414" s="4">
        <v>319</v>
      </c>
      <c r="K414" s="4">
        <v>33</v>
      </c>
      <c r="L414" s="4">
        <v>102</v>
      </c>
      <c r="M414" s="4">
        <v>12</v>
      </c>
      <c r="N414">
        <v>1</v>
      </c>
      <c r="O414">
        <v>4</v>
      </c>
      <c r="P414">
        <v>6</v>
      </c>
      <c r="Q414">
        <v>9</v>
      </c>
      <c r="R414">
        <v>1</v>
      </c>
      <c r="S414">
        <v>0</v>
      </c>
      <c r="T414">
        <v>0</v>
      </c>
      <c r="U414">
        <v>0</v>
      </c>
      <c r="V414">
        <v>0</v>
      </c>
      <c r="W414">
        <v>0</v>
      </c>
      <c r="X414">
        <v>0</v>
      </c>
      <c r="Y414">
        <v>0</v>
      </c>
      <c r="Z414" t="s">
        <v>47</v>
      </c>
    </row>
    <row r="415" spans="1:26" x14ac:dyDescent="0.3">
      <c r="A415">
        <v>4676</v>
      </c>
      <c r="B415">
        <v>1951</v>
      </c>
      <c r="C415" s="14">
        <f>2021-Table13[[#This Row],[Year_Birth]]</f>
        <v>70</v>
      </c>
      <c r="D415" s="4">
        <v>73705</v>
      </c>
      <c r="E415">
        <v>2</v>
      </c>
      <c r="F415" s="16">
        <v>6.9287671232876713</v>
      </c>
      <c r="G415">
        <v>86</v>
      </c>
      <c r="H415" s="4">
        <v>612</v>
      </c>
      <c r="I415" s="4">
        <v>91</v>
      </c>
      <c r="J415" s="4">
        <v>520</v>
      </c>
      <c r="K415" s="4">
        <v>258</v>
      </c>
      <c r="L415" s="4">
        <v>107</v>
      </c>
      <c r="M415" s="4">
        <v>107</v>
      </c>
      <c r="N415">
        <v>2</v>
      </c>
      <c r="O415">
        <v>9</v>
      </c>
      <c r="P415">
        <v>6</v>
      </c>
      <c r="Q415">
        <v>8</v>
      </c>
      <c r="R415">
        <v>5</v>
      </c>
      <c r="S415">
        <v>0</v>
      </c>
      <c r="T415">
        <v>0</v>
      </c>
      <c r="U415">
        <v>0</v>
      </c>
      <c r="V415">
        <v>0</v>
      </c>
      <c r="W415">
        <v>0</v>
      </c>
      <c r="X415">
        <v>0</v>
      </c>
      <c r="Y415">
        <v>0</v>
      </c>
      <c r="Z415" t="s">
        <v>41</v>
      </c>
    </row>
    <row r="416" spans="1:26" x14ac:dyDescent="0.3">
      <c r="A416">
        <v>5721</v>
      </c>
      <c r="B416">
        <v>1956</v>
      </c>
      <c r="C416" s="14">
        <f>2021-Table13[[#This Row],[Year_Birth]]</f>
        <v>65</v>
      </c>
      <c r="D416" s="4">
        <v>84117</v>
      </c>
      <c r="E416">
        <v>0</v>
      </c>
      <c r="F416" s="16">
        <v>6.7452054794520544</v>
      </c>
      <c r="G416">
        <v>60</v>
      </c>
      <c r="H416" s="4">
        <v>611</v>
      </c>
      <c r="I416" s="4">
        <v>76</v>
      </c>
      <c r="J416" s="4">
        <v>749</v>
      </c>
      <c r="K416" s="4">
        <v>59</v>
      </c>
      <c r="L416" s="4">
        <v>45</v>
      </c>
      <c r="M416" s="4">
        <v>26</v>
      </c>
      <c r="N416">
        <v>1</v>
      </c>
      <c r="O416">
        <v>7</v>
      </c>
      <c r="P416">
        <v>10</v>
      </c>
      <c r="Q416">
        <v>6</v>
      </c>
      <c r="R416">
        <v>2</v>
      </c>
      <c r="S416">
        <v>0</v>
      </c>
      <c r="T416">
        <v>0</v>
      </c>
      <c r="U416">
        <v>0</v>
      </c>
      <c r="V416">
        <v>0</v>
      </c>
      <c r="W416">
        <v>1</v>
      </c>
      <c r="X416">
        <v>0</v>
      </c>
      <c r="Y416">
        <v>0</v>
      </c>
      <c r="Z416" t="s">
        <v>48</v>
      </c>
    </row>
    <row r="417" spans="1:26" x14ac:dyDescent="0.3">
      <c r="A417">
        <v>9999</v>
      </c>
      <c r="B417">
        <v>1965</v>
      </c>
      <c r="C417" s="14">
        <f>2021-Table13[[#This Row],[Year_Birth]]</f>
        <v>56</v>
      </c>
      <c r="D417" s="4">
        <v>75276</v>
      </c>
      <c r="E417">
        <v>0</v>
      </c>
      <c r="F417" s="16">
        <v>8.3643835616438356</v>
      </c>
      <c r="G417">
        <v>2</v>
      </c>
      <c r="H417" s="4">
        <v>610</v>
      </c>
      <c r="I417" s="4">
        <v>105</v>
      </c>
      <c r="J417" s="4">
        <v>125</v>
      </c>
      <c r="K417" s="4">
        <v>137</v>
      </c>
      <c r="L417" s="4">
        <v>42</v>
      </c>
      <c r="M417" s="4">
        <v>21</v>
      </c>
      <c r="N417">
        <v>1</v>
      </c>
      <c r="O417">
        <v>9</v>
      </c>
      <c r="P417">
        <v>4</v>
      </c>
      <c r="Q417">
        <v>9</v>
      </c>
      <c r="R417">
        <v>5</v>
      </c>
      <c r="S417">
        <v>0</v>
      </c>
      <c r="T417">
        <v>0</v>
      </c>
      <c r="U417">
        <v>0</v>
      </c>
      <c r="V417">
        <v>0</v>
      </c>
      <c r="W417">
        <v>0</v>
      </c>
      <c r="X417">
        <v>0</v>
      </c>
      <c r="Y417">
        <v>0</v>
      </c>
      <c r="Z417" t="s">
        <v>41</v>
      </c>
    </row>
    <row r="418" spans="1:26" x14ac:dyDescent="0.3">
      <c r="A418">
        <v>9930</v>
      </c>
      <c r="B418">
        <v>1944</v>
      </c>
      <c r="C418" s="14">
        <f>2021-Table13[[#This Row],[Year_Birth]]</f>
        <v>77</v>
      </c>
      <c r="D418" s="4">
        <v>82716</v>
      </c>
      <c r="E418">
        <v>0</v>
      </c>
      <c r="F418" s="16">
        <v>7.2575342465753421</v>
      </c>
      <c r="G418">
        <v>8</v>
      </c>
      <c r="H418" s="4">
        <v>606</v>
      </c>
      <c r="I418" s="4">
        <v>148</v>
      </c>
      <c r="J418" s="4">
        <v>228</v>
      </c>
      <c r="K418" s="4">
        <v>15</v>
      </c>
      <c r="L418" s="4">
        <v>148</v>
      </c>
      <c r="M418" s="4">
        <v>22</v>
      </c>
      <c r="N418">
        <v>1</v>
      </c>
      <c r="O418">
        <v>6</v>
      </c>
      <c r="P418">
        <v>8</v>
      </c>
      <c r="Q418">
        <v>13</v>
      </c>
      <c r="R418">
        <v>2</v>
      </c>
      <c r="S418">
        <v>0</v>
      </c>
      <c r="T418">
        <v>0</v>
      </c>
      <c r="U418">
        <v>0</v>
      </c>
      <c r="V418">
        <v>0</v>
      </c>
      <c r="W418">
        <v>0</v>
      </c>
      <c r="X418">
        <v>0</v>
      </c>
      <c r="Y418">
        <v>0</v>
      </c>
      <c r="Z418" t="s">
        <v>48</v>
      </c>
    </row>
    <row r="419" spans="1:26" x14ac:dyDescent="0.3">
      <c r="A419">
        <v>4947</v>
      </c>
      <c r="B419">
        <v>1966</v>
      </c>
      <c r="C419" s="14">
        <f>2021-Table13[[#This Row],[Year_Birth]]</f>
        <v>55</v>
      </c>
      <c r="D419" s="4">
        <v>89572</v>
      </c>
      <c r="E419">
        <v>0</v>
      </c>
      <c r="F419" s="16">
        <v>8.3972602739726021</v>
      </c>
      <c r="G419">
        <v>44</v>
      </c>
      <c r="H419" s="4">
        <v>606</v>
      </c>
      <c r="I419" s="4">
        <v>24</v>
      </c>
      <c r="J419" s="4">
        <v>974</v>
      </c>
      <c r="K419" s="4">
        <v>197</v>
      </c>
      <c r="L419" s="4">
        <v>194</v>
      </c>
      <c r="M419" s="4">
        <v>64</v>
      </c>
      <c r="N419">
        <v>1</v>
      </c>
      <c r="O419">
        <v>7</v>
      </c>
      <c r="P419">
        <v>7</v>
      </c>
      <c r="Q419">
        <v>9</v>
      </c>
      <c r="R419">
        <v>4</v>
      </c>
      <c r="S419">
        <v>1</v>
      </c>
      <c r="T419">
        <v>0</v>
      </c>
      <c r="U419">
        <v>0</v>
      </c>
      <c r="V419">
        <v>1</v>
      </c>
      <c r="W419">
        <v>0</v>
      </c>
      <c r="X419">
        <v>1</v>
      </c>
      <c r="Y419">
        <v>0</v>
      </c>
      <c r="Z419" t="s">
        <v>41</v>
      </c>
    </row>
    <row r="420" spans="1:26" x14ac:dyDescent="0.3">
      <c r="A420">
        <v>5841</v>
      </c>
      <c r="B420">
        <v>1966</v>
      </c>
      <c r="C420" s="14">
        <f>2021-Table13[[#This Row],[Year_Birth]]</f>
        <v>55</v>
      </c>
      <c r="D420" s="4">
        <v>60894</v>
      </c>
      <c r="E420">
        <v>1</v>
      </c>
      <c r="F420" s="16">
        <v>7.6136986301369864</v>
      </c>
      <c r="G420">
        <v>61</v>
      </c>
      <c r="H420" s="4">
        <v>606</v>
      </c>
      <c r="I420" s="4">
        <v>7</v>
      </c>
      <c r="J420" s="4">
        <v>155</v>
      </c>
      <c r="K420" s="4">
        <v>10</v>
      </c>
      <c r="L420" s="4">
        <v>0</v>
      </c>
      <c r="M420" s="4">
        <v>54</v>
      </c>
      <c r="N420">
        <v>5</v>
      </c>
      <c r="O420">
        <v>10</v>
      </c>
      <c r="P420">
        <v>3</v>
      </c>
      <c r="Q420">
        <v>8</v>
      </c>
      <c r="R420">
        <v>7</v>
      </c>
      <c r="S420">
        <v>0</v>
      </c>
      <c r="T420">
        <v>0</v>
      </c>
      <c r="U420">
        <v>0</v>
      </c>
      <c r="V420">
        <v>0</v>
      </c>
      <c r="W420">
        <v>0</v>
      </c>
      <c r="X420">
        <v>0</v>
      </c>
      <c r="Y420">
        <v>0</v>
      </c>
      <c r="Z420" t="s">
        <v>41</v>
      </c>
    </row>
    <row r="421" spans="1:26" x14ac:dyDescent="0.3">
      <c r="A421">
        <v>10343</v>
      </c>
      <c r="B421">
        <v>1991</v>
      </c>
      <c r="C421" s="14">
        <f>2021-Table13[[#This Row],[Year_Birth]]</f>
        <v>30</v>
      </c>
      <c r="D421" s="4">
        <v>61618</v>
      </c>
      <c r="E421">
        <v>0</v>
      </c>
      <c r="F421" s="16">
        <v>8.3589041095890408</v>
      </c>
      <c r="G421">
        <v>27</v>
      </c>
      <c r="H421" s="4">
        <v>605</v>
      </c>
      <c r="I421" s="4">
        <v>91</v>
      </c>
      <c r="J421" s="4">
        <v>399</v>
      </c>
      <c r="K421" s="4">
        <v>0</v>
      </c>
      <c r="L421" s="4">
        <v>45</v>
      </c>
      <c r="M421" s="4">
        <v>205</v>
      </c>
      <c r="N421">
        <v>2</v>
      </c>
      <c r="O421">
        <v>3</v>
      </c>
      <c r="P421">
        <v>6</v>
      </c>
      <c r="Q421">
        <v>8</v>
      </c>
      <c r="R421">
        <v>3</v>
      </c>
      <c r="S421">
        <v>0</v>
      </c>
      <c r="T421">
        <v>0</v>
      </c>
      <c r="U421">
        <v>0</v>
      </c>
      <c r="V421">
        <v>0</v>
      </c>
      <c r="W421">
        <v>0</v>
      </c>
      <c r="X421">
        <v>0</v>
      </c>
      <c r="Y421">
        <v>0</v>
      </c>
      <c r="Z421" t="s">
        <v>45</v>
      </c>
    </row>
    <row r="422" spans="1:26" x14ac:dyDescent="0.3">
      <c r="A422">
        <v>6428</v>
      </c>
      <c r="B422">
        <v>1950</v>
      </c>
      <c r="C422" s="14">
        <f>2021-Table13[[#This Row],[Year_Birth]]</f>
        <v>71</v>
      </c>
      <c r="D422" s="4">
        <v>76842</v>
      </c>
      <c r="E422">
        <v>0</v>
      </c>
      <c r="F422" s="16">
        <v>6.7671232876712333</v>
      </c>
      <c r="G422">
        <v>37</v>
      </c>
      <c r="H422" s="4">
        <v>605</v>
      </c>
      <c r="I422" s="4">
        <v>10</v>
      </c>
      <c r="J422" s="4">
        <v>345</v>
      </c>
      <c r="K422" s="4">
        <v>84</v>
      </c>
      <c r="L422" s="4">
        <v>54</v>
      </c>
      <c r="M422" s="4">
        <v>32</v>
      </c>
      <c r="N422">
        <v>1</v>
      </c>
      <c r="O422">
        <v>1</v>
      </c>
      <c r="P422">
        <v>8</v>
      </c>
      <c r="Q422">
        <v>7</v>
      </c>
      <c r="R422">
        <v>0</v>
      </c>
      <c r="S422">
        <v>0</v>
      </c>
      <c r="T422">
        <v>0</v>
      </c>
      <c r="U422">
        <v>0</v>
      </c>
      <c r="V422">
        <v>0</v>
      </c>
      <c r="W422">
        <v>0</v>
      </c>
      <c r="X422">
        <v>0</v>
      </c>
      <c r="Y422">
        <v>0</v>
      </c>
      <c r="Z422" t="s">
        <v>41</v>
      </c>
    </row>
    <row r="423" spans="1:26" x14ac:dyDescent="0.3">
      <c r="A423">
        <v>8581</v>
      </c>
      <c r="B423">
        <v>1971</v>
      </c>
      <c r="C423" s="14">
        <f>2021-Table13[[#This Row],[Year_Birth]]</f>
        <v>50</v>
      </c>
      <c r="D423" s="4">
        <v>49505</v>
      </c>
      <c r="E423">
        <v>2</v>
      </c>
      <c r="F423" s="16">
        <v>7.9287671232876713</v>
      </c>
      <c r="G423">
        <v>4</v>
      </c>
      <c r="H423" s="4">
        <v>604</v>
      </c>
      <c r="I423" s="4">
        <v>0</v>
      </c>
      <c r="J423" s="4">
        <v>100</v>
      </c>
      <c r="K423" s="4">
        <v>19</v>
      </c>
      <c r="L423" s="4">
        <v>0</v>
      </c>
      <c r="M423" s="4">
        <v>28</v>
      </c>
      <c r="N423">
        <v>9</v>
      </c>
      <c r="O423">
        <v>10</v>
      </c>
      <c r="P423">
        <v>2</v>
      </c>
      <c r="Q423">
        <v>8</v>
      </c>
      <c r="R423">
        <v>8</v>
      </c>
      <c r="S423">
        <v>0</v>
      </c>
      <c r="T423">
        <v>0</v>
      </c>
      <c r="U423">
        <v>0</v>
      </c>
      <c r="V423">
        <v>0</v>
      </c>
      <c r="W423">
        <v>0</v>
      </c>
      <c r="X423">
        <v>0</v>
      </c>
      <c r="Y423">
        <v>0</v>
      </c>
      <c r="Z423" t="s">
        <v>41</v>
      </c>
    </row>
    <row r="424" spans="1:26" x14ac:dyDescent="0.3">
      <c r="A424">
        <v>9145</v>
      </c>
      <c r="B424">
        <v>1972</v>
      </c>
      <c r="C424" s="14">
        <f>2021-Table13[[#This Row],[Year_Birth]]</f>
        <v>49</v>
      </c>
      <c r="D424" s="4">
        <v>72504</v>
      </c>
      <c r="E424">
        <v>1</v>
      </c>
      <c r="F424" s="16">
        <v>7.8410958904109593</v>
      </c>
      <c r="G424">
        <v>43</v>
      </c>
      <c r="H424" s="4">
        <v>604</v>
      </c>
      <c r="I424" s="4">
        <v>26</v>
      </c>
      <c r="J424" s="4">
        <v>470</v>
      </c>
      <c r="K424" s="4">
        <v>123</v>
      </c>
      <c r="L424" s="4">
        <v>161</v>
      </c>
      <c r="M424" s="4">
        <v>94</v>
      </c>
      <c r="N424">
        <v>2</v>
      </c>
      <c r="O424">
        <v>5</v>
      </c>
      <c r="P424">
        <v>9</v>
      </c>
      <c r="Q424">
        <v>6</v>
      </c>
      <c r="R424">
        <v>2</v>
      </c>
      <c r="S424">
        <v>0</v>
      </c>
      <c r="T424">
        <v>0</v>
      </c>
      <c r="U424">
        <v>0</v>
      </c>
      <c r="V424">
        <v>0</v>
      </c>
      <c r="W424">
        <v>0</v>
      </c>
      <c r="X424">
        <v>0</v>
      </c>
      <c r="Y424">
        <v>0</v>
      </c>
      <c r="Z424" t="s">
        <v>48</v>
      </c>
    </row>
    <row r="425" spans="1:26" x14ac:dyDescent="0.3">
      <c r="A425">
        <v>7053</v>
      </c>
      <c r="B425">
        <v>1966</v>
      </c>
      <c r="C425" s="14">
        <f>2021-Table13[[#This Row],[Year_Birth]]</f>
        <v>55</v>
      </c>
      <c r="D425" s="4">
        <v>78420</v>
      </c>
      <c r="E425">
        <v>0</v>
      </c>
      <c r="F425" s="16">
        <v>7.6109589041095891</v>
      </c>
      <c r="G425">
        <v>75</v>
      </c>
      <c r="H425" s="4">
        <v>604</v>
      </c>
      <c r="I425" s="4">
        <v>28</v>
      </c>
      <c r="J425" s="4">
        <v>674</v>
      </c>
      <c r="K425" s="4">
        <v>91</v>
      </c>
      <c r="L425" s="4">
        <v>28</v>
      </c>
      <c r="M425" s="4">
        <v>28</v>
      </c>
      <c r="N425">
        <v>1</v>
      </c>
      <c r="O425">
        <v>3</v>
      </c>
      <c r="P425">
        <v>10</v>
      </c>
      <c r="Q425">
        <v>8</v>
      </c>
      <c r="R425">
        <v>1</v>
      </c>
      <c r="S425">
        <v>0</v>
      </c>
      <c r="T425">
        <v>0</v>
      </c>
      <c r="U425">
        <v>0</v>
      </c>
      <c r="V425">
        <v>0</v>
      </c>
      <c r="W425">
        <v>0</v>
      </c>
      <c r="X425">
        <v>0</v>
      </c>
      <c r="Y425">
        <v>0</v>
      </c>
      <c r="Z425" t="s">
        <v>47</v>
      </c>
    </row>
    <row r="426" spans="1:26" x14ac:dyDescent="0.3">
      <c r="A426">
        <v>9624</v>
      </c>
      <c r="B426">
        <v>1958</v>
      </c>
      <c r="C426" s="14">
        <f>2021-Table13[[#This Row],[Year_Birth]]</f>
        <v>63</v>
      </c>
      <c r="D426" s="4">
        <v>65488</v>
      </c>
      <c r="E426">
        <v>0</v>
      </c>
      <c r="F426" s="16">
        <v>6.6547945205479451</v>
      </c>
      <c r="G426">
        <v>46</v>
      </c>
      <c r="H426" s="4">
        <v>603</v>
      </c>
      <c r="I426" s="4">
        <v>45</v>
      </c>
      <c r="J426" s="4">
        <v>207</v>
      </c>
      <c r="K426" s="4">
        <v>36</v>
      </c>
      <c r="L426" s="4">
        <v>18</v>
      </c>
      <c r="M426" s="4">
        <v>54</v>
      </c>
      <c r="N426">
        <v>1</v>
      </c>
      <c r="O426">
        <v>3</v>
      </c>
      <c r="P426">
        <v>4</v>
      </c>
      <c r="Q426">
        <v>6</v>
      </c>
      <c r="R426">
        <v>1</v>
      </c>
      <c r="S426">
        <v>0</v>
      </c>
      <c r="T426">
        <v>0</v>
      </c>
      <c r="U426">
        <v>0</v>
      </c>
      <c r="V426">
        <v>0</v>
      </c>
      <c r="W426">
        <v>0</v>
      </c>
      <c r="X426">
        <v>0</v>
      </c>
      <c r="Y426">
        <v>0</v>
      </c>
      <c r="Z426" t="s">
        <v>41</v>
      </c>
    </row>
    <row r="427" spans="1:26" x14ac:dyDescent="0.3">
      <c r="A427">
        <v>1031</v>
      </c>
      <c r="B427">
        <v>1989</v>
      </c>
      <c r="C427" s="14">
        <f>2021-Table13[[#This Row],[Year_Birth]]</f>
        <v>32</v>
      </c>
      <c r="D427" s="4">
        <v>85710</v>
      </c>
      <c r="E427">
        <v>0</v>
      </c>
      <c r="F427" s="16">
        <v>7.7616438356164386</v>
      </c>
      <c r="G427">
        <v>5</v>
      </c>
      <c r="H427" s="4">
        <v>600</v>
      </c>
      <c r="I427" s="4">
        <v>20</v>
      </c>
      <c r="J427" s="4">
        <v>350</v>
      </c>
      <c r="K427" s="4">
        <v>29</v>
      </c>
      <c r="L427" s="4">
        <v>30</v>
      </c>
      <c r="M427" s="4">
        <v>33</v>
      </c>
      <c r="N427">
        <v>1</v>
      </c>
      <c r="O427">
        <v>6</v>
      </c>
      <c r="P427">
        <v>9</v>
      </c>
      <c r="Q427">
        <v>10</v>
      </c>
      <c r="R427">
        <v>2</v>
      </c>
      <c r="S427">
        <v>0</v>
      </c>
      <c r="T427">
        <v>0</v>
      </c>
      <c r="U427">
        <v>0</v>
      </c>
      <c r="V427">
        <v>0</v>
      </c>
      <c r="W427">
        <v>1</v>
      </c>
      <c r="X427">
        <v>0</v>
      </c>
      <c r="Y427">
        <v>0</v>
      </c>
      <c r="Z427" t="s">
        <v>45</v>
      </c>
    </row>
    <row r="428" spans="1:26" x14ac:dyDescent="0.3">
      <c r="A428">
        <v>1513</v>
      </c>
      <c r="B428">
        <v>1979</v>
      </c>
      <c r="C428" s="14">
        <f>2021-Table13[[#This Row],[Year_Birth]]</f>
        <v>42</v>
      </c>
      <c r="D428" s="4">
        <v>60839</v>
      </c>
      <c r="E428">
        <v>2</v>
      </c>
      <c r="F428" s="16">
        <v>8.4465753424657528</v>
      </c>
      <c r="G428">
        <v>72</v>
      </c>
      <c r="H428" s="4">
        <v>600</v>
      </c>
      <c r="I428" s="4">
        <v>21</v>
      </c>
      <c r="J428" s="4">
        <v>128</v>
      </c>
      <c r="K428" s="4">
        <v>223</v>
      </c>
      <c r="L428" s="4">
        <v>150</v>
      </c>
      <c r="M428" s="4">
        <v>128</v>
      </c>
      <c r="N428">
        <v>13</v>
      </c>
      <c r="O428">
        <v>2</v>
      </c>
      <c r="P428">
        <v>2</v>
      </c>
      <c r="Q428">
        <v>12</v>
      </c>
      <c r="R428">
        <v>8</v>
      </c>
      <c r="S428">
        <v>0</v>
      </c>
      <c r="T428">
        <v>0</v>
      </c>
      <c r="U428">
        <v>0</v>
      </c>
      <c r="V428">
        <v>0</v>
      </c>
      <c r="W428">
        <v>0</v>
      </c>
      <c r="X428">
        <v>0</v>
      </c>
      <c r="Y428">
        <v>0</v>
      </c>
      <c r="Z428" t="s">
        <v>41</v>
      </c>
    </row>
    <row r="429" spans="1:26" x14ac:dyDescent="0.3">
      <c r="A429">
        <v>9949</v>
      </c>
      <c r="B429">
        <v>1976</v>
      </c>
      <c r="C429" s="14">
        <f>2021-Table13[[#This Row],[Year_Birth]]</f>
        <v>45</v>
      </c>
      <c r="D429" s="4">
        <v>59809</v>
      </c>
      <c r="E429">
        <v>2</v>
      </c>
      <c r="F429" s="16">
        <v>8.3068493150684937</v>
      </c>
      <c r="G429">
        <v>36</v>
      </c>
      <c r="H429" s="4">
        <v>598</v>
      </c>
      <c r="I429" s="4">
        <v>16</v>
      </c>
      <c r="J429" s="4">
        <v>141</v>
      </c>
      <c r="K429" s="4">
        <v>32</v>
      </c>
      <c r="L429" s="4">
        <v>41</v>
      </c>
      <c r="M429" s="4">
        <v>49</v>
      </c>
      <c r="N429">
        <v>3</v>
      </c>
      <c r="O429">
        <v>3</v>
      </c>
      <c r="P429">
        <v>3</v>
      </c>
      <c r="Q429">
        <v>6</v>
      </c>
      <c r="R429">
        <v>8</v>
      </c>
      <c r="S429">
        <v>0</v>
      </c>
      <c r="T429">
        <v>0</v>
      </c>
      <c r="U429">
        <v>0</v>
      </c>
      <c r="V429">
        <v>0</v>
      </c>
      <c r="W429">
        <v>0</v>
      </c>
      <c r="X429">
        <v>0</v>
      </c>
      <c r="Y429">
        <v>0</v>
      </c>
      <c r="Z429" t="s">
        <v>48</v>
      </c>
    </row>
    <row r="430" spans="1:26" x14ac:dyDescent="0.3">
      <c r="A430">
        <v>10936</v>
      </c>
      <c r="B430">
        <v>1965</v>
      </c>
      <c r="C430" s="14">
        <f>2021-Table13[[#This Row],[Year_Birth]]</f>
        <v>56</v>
      </c>
      <c r="D430" s="4">
        <v>72190</v>
      </c>
      <c r="E430">
        <v>0</v>
      </c>
      <c r="F430" s="16">
        <v>7.9835616438356167</v>
      </c>
      <c r="G430">
        <v>79</v>
      </c>
      <c r="H430" s="4">
        <v>597</v>
      </c>
      <c r="I430" s="4">
        <v>166</v>
      </c>
      <c r="J430" s="4">
        <v>597</v>
      </c>
      <c r="K430" s="4">
        <v>172</v>
      </c>
      <c r="L430" s="4">
        <v>166</v>
      </c>
      <c r="M430" s="4">
        <v>249</v>
      </c>
      <c r="N430">
        <v>1</v>
      </c>
      <c r="O430">
        <v>5</v>
      </c>
      <c r="P430">
        <v>6</v>
      </c>
      <c r="Q430">
        <v>4</v>
      </c>
      <c r="R430">
        <v>3</v>
      </c>
      <c r="S430">
        <v>0</v>
      </c>
      <c r="T430">
        <v>0</v>
      </c>
      <c r="U430">
        <v>0</v>
      </c>
      <c r="V430">
        <v>0</v>
      </c>
      <c r="W430">
        <v>0</v>
      </c>
      <c r="X430">
        <v>0</v>
      </c>
      <c r="Y430">
        <v>0</v>
      </c>
      <c r="Z430" t="s">
        <v>53</v>
      </c>
    </row>
    <row r="431" spans="1:26" x14ac:dyDescent="0.3">
      <c r="A431">
        <v>1911</v>
      </c>
      <c r="B431">
        <v>1987</v>
      </c>
      <c r="C431" s="14">
        <f>2021-Table13[[#This Row],[Year_Birth]]</f>
        <v>34</v>
      </c>
      <c r="D431" s="4">
        <v>67430</v>
      </c>
      <c r="E431">
        <v>0</v>
      </c>
      <c r="F431" s="16">
        <v>8.4246575342465757</v>
      </c>
      <c r="G431">
        <v>6</v>
      </c>
      <c r="H431" s="4">
        <v>595</v>
      </c>
      <c r="I431" s="4">
        <v>97</v>
      </c>
      <c r="J431" s="4">
        <v>291</v>
      </c>
      <c r="K431" s="4">
        <v>127</v>
      </c>
      <c r="L431" s="4">
        <v>133</v>
      </c>
      <c r="M431" s="4">
        <v>121</v>
      </c>
      <c r="N431">
        <v>1</v>
      </c>
      <c r="O431">
        <v>11</v>
      </c>
      <c r="P431">
        <v>5</v>
      </c>
      <c r="Q431">
        <v>12</v>
      </c>
      <c r="R431">
        <v>6</v>
      </c>
      <c r="S431">
        <v>0</v>
      </c>
      <c r="T431">
        <v>0</v>
      </c>
      <c r="U431">
        <v>0</v>
      </c>
      <c r="V431">
        <v>0</v>
      </c>
      <c r="W431">
        <v>0</v>
      </c>
      <c r="X431">
        <v>0</v>
      </c>
      <c r="Y431">
        <v>0</v>
      </c>
      <c r="Z431" t="s">
        <v>52</v>
      </c>
    </row>
    <row r="432" spans="1:26" x14ac:dyDescent="0.3">
      <c r="A432">
        <v>8041</v>
      </c>
      <c r="B432">
        <v>1971</v>
      </c>
      <c r="C432" s="14">
        <f>2021-Table13[[#This Row],[Year_Birth]]</f>
        <v>50</v>
      </c>
      <c r="D432" s="4">
        <v>47111</v>
      </c>
      <c r="E432">
        <v>1</v>
      </c>
      <c r="F432" s="16">
        <v>8.4164383561643827</v>
      </c>
      <c r="G432">
        <v>35</v>
      </c>
      <c r="H432" s="4">
        <v>595</v>
      </c>
      <c r="I432" s="4">
        <v>71</v>
      </c>
      <c r="J432" s="4">
        <v>153</v>
      </c>
      <c r="K432" s="4">
        <v>120</v>
      </c>
      <c r="L432" s="4">
        <v>112</v>
      </c>
      <c r="M432" s="4">
        <v>41</v>
      </c>
      <c r="N432">
        <v>6</v>
      </c>
      <c r="O432">
        <v>3</v>
      </c>
      <c r="P432">
        <v>2</v>
      </c>
      <c r="Q432">
        <v>10</v>
      </c>
      <c r="R432">
        <v>9</v>
      </c>
      <c r="S432">
        <v>0</v>
      </c>
      <c r="T432">
        <v>0</v>
      </c>
      <c r="U432">
        <v>0</v>
      </c>
      <c r="V432">
        <v>0</v>
      </c>
      <c r="W432">
        <v>0</v>
      </c>
      <c r="X432">
        <v>0</v>
      </c>
      <c r="Y432">
        <v>0</v>
      </c>
      <c r="Z432" t="s">
        <v>47</v>
      </c>
    </row>
    <row r="433" spans="1:26" x14ac:dyDescent="0.3">
      <c r="A433">
        <v>2891</v>
      </c>
      <c r="B433">
        <v>1963</v>
      </c>
      <c r="C433" s="14">
        <f>2021-Table13[[#This Row],[Year_Birth]]</f>
        <v>58</v>
      </c>
      <c r="D433" s="4">
        <v>68118</v>
      </c>
      <c r="E433">
        <v>1</v>
      </c>
      <c r="F433" s="16">
        <v>7.3068493150684928</v>
      </c>
      <c r="G433">
        <v>51</v>
      </c>
      <c r="H433" s="4">
        <v>595</v>
      </c>
      <c r="I433" s="4">
        <v>23</v>
      </c>
      <c r="J433" s="4">
        <v>123</v>
      </c>
      <c r="K433" s="4">
        <v>10</v>
      </c>
      <c r="L433" s="4">
        <v>23</v>
      </c>
      <c r="M433" s="4">
        <v>154</v>
      </c>
      <c r="N433">
        <v>2</v>
      </c>
      <c r="O433">
        <v>8</v>
      </c>
      <c r="P433">
        <v>9</v>
      </c>
      <c r="Q433">
        <v>4</v>
      </c>
      <c r="R433">
        <v>6</v>
      </c>
      <c r="S433">
        <v>0</v>
      </c>
      <c r="T433">
        <v>0</v>
      </c>
      <c r="U433">
        <v>0</v>
      </c>
      <c r="V433">
        <v>0</v>
      </c>
      <c r="W433">
        <v>0</v>
      </c>
      <c r="X433">
        <v>0</v>
      </c>
      <c r="Y433">
        <v>0</v>
      </c>
      <c r="Z433" t="s">
        <v>43</v>
      </c>
    </row>
    <row r="434" spans="1:26" x14ac:dyDescent="0.3">
      <c r="A434">
        <v>5011</v>
      </c>
      <c r="B434">
        <v>1963</v>
      </c>
      <c r="C434" s="14">
        <f>2021-Table13[[#This Row],[Year_Birth]]</f>
        <v>58</v>
      </c>
      <c r="D434" s="4">
        <v>68118</v>
      </c>
      <c r="E434">
        <v>1</v>
      </c>
      <c r="F434" s="16">
        <v>7.3068493150684928</v>
      </c>
      <c r="G434">
        <v>51</v>
      </c>
      <c r="H434" s="4">
        <v>595</v>
      </c>
      <c r="I434" s="4">
        <v>23</v>
      </c>
      <c r="J434" s="4">
        <v>123</v>
      </c>
      <c r="K434" s="4">
        <v>10</v>
      </c>
      <c r="L434" s="4">
        <v>23</v>
      </c>
      <c r="M434" s="4">
        <v>154</v>
      </c>
      <c r="N434">
        <v>2</v>
      </c>
      <c r="O434">
        <v>8</v>
      </c>
      <c r="P434">
        <v>9</v>
      </c>
      <c r="Q434">
        <v>4</v>
      </c>
      <c r="R434">
        <v>6</v>
      </c>
      <c r="S434">
        <v>0</v>
      </c>
      <c r="T434">
        <v>0</v>
      </c>
      <c r="U434">
        <v>0</v>
      </c>
      <c r="V434">
        <v>0</v>
      </c>
      <c r="W434">
        <v>0</v>
      </c>
      <c r="X434">
        <v>0</v>
      </c>
      <c r="Y434">
        <v>0</v>
      </c>
      <c r="Z434" t="s">
        <v>41</v>
      </c>
    </row>
    <row r="435" spans="1:26" x14ac:dyDescent="0.3">
      <c r="A435">
        <v>8318</v>
      </c>
      <c r="B435">
        <v>1979</v>
      </c>
      <c r="C435" s="14">
        <f>2021-Table13[[#This Row],[Year_Birth]]</f>
        <v>42</v>
      </c>
      <c r="D435" s="4">
        <v>90300</v>
      </c>
      <c r="E435">
        <v>0</v>
      </c>
      <c r="F435" s="16">
        <v>7.095890410958904</v>
      </c>
      <c r="G435">
        <v>7</v>
      </c>
      <c r="H435" s="4">
        <v>594</v>
      </c>
      <c r="I435" s="4">
        <v>134</v>
      </c>
      <c r="J435" s="4">
        <v>786</v>
      </c>
      <c r="K435" s="4">
        <v>33</v>
      </c>
      <c r="L435" s="4">
        <v>134</v>
      </c>
      <c r="M435" s="4">
        <v>57</v>
      </c>
      <c r="N435">
        <v>0</v>
      </c>
      <c r="O435">
        <v>5</v>
      </c>
      <c r="P435">
        <v>6</v>
      </c>
      <c r="Q435">
        <v>8</v>
      </c>
      <c r="R435">
        <v>1</v>
      </c>
      <c r="S435">
        <v>0</v>
      </c>
      <c r="T435">
        <v>0</v>
      </c>
      <c r="U435">
        <v>0</v>
      </c>
      <c r="V435">
        <v>0</v>
      </c>
      <c r="W435">
        <v>1</v>
      </c>
      <c r="X435">
        <v>0</v>
      </c>
      <c r="Y435">
        <v>0</v>
      </c>
      <c r="Z435" t="s">
        <v>41</v>
      </c>
    </row>
    <row r="436" spans="1:26" x14ac:dyDescent="0.3">
      <c r="A436">
        <v>3661</v>
      </c>
      <c r="B436">
        <v>1995</v>
      </c>
      <c r="C436" s="14">
        <f>2021-Table13[[#This Row],[Year_Birth]]</f>
        <v>26</v>
      </c>
      <c r="D436" s="4">
        <v>80617</v>
      </c>
      <c r="E436">
        <v>0</v>
      </c>
      <c r="F436" s="16">
        <v>8.3232876712328761</v>
      </c>
      <c r="G436">
        <v>42</v>
      </c>
      <c r="H436" s="4">
        <v>594</v>
      </c>
      <c r="I436" s="4">
        <v>51</v>
      </c>
      <c r="J436" s="4">
        <v>631</v>
      </c>
      <c r="K436" s="4">
        <v>72</v>
      </c>
      <c r="L436" s="4">
        <v>55</v>
      </c>
      <c r="M436" s="4">
        <v>32</v>
      </c>
      <c r="N436">
        <v>1</v>
      </c>
      <c r="O436">
        <v>4</v>
      </c>
      <c r="P436">
        <v>6</v>
      </c>
      <c r="Q436">
        <v>8</v>
      </c>
      <c r="R436">
        <v>2</v>
      </c>
      <c r="S436">
        <v>0</v>
      </c>
      <c r="T436">
        <v>0</v>
      </c>
      <c r="U436">
        <v>0</v>
      </c>
      <c r="V436">
        <v>0</v>
      </c>
      <c r="W436">
        <v>0</v>
      </c>
      <c r="X436">
        <v>0</v>
      </c>
      <c r="Y436">
        <v>0</v>
      </c>
      <c r="Z436" t="s">
        <v>45</v>
      </c>
    </row>
    <row r="437" spans="1:26" x14ac:dyDescent="0.3">
      <c r="A437">
        <v>6912</v>
      </c>
      <c r="B437">
        <v>1967</v>
      </c>
      <c r="C437" s="14">
        <f>2021-Table13[[#This Row],[Year_Birth]]</f>
        <v>54</v>
      </c>
      <c r="D437" s="4">
        <v>63246</v>
      </c>
      <c r="E437">
        <v>2</v>
      </c>
      <c r="F437" s="16">
        <v>7.4684931506849317</v>
      </c>
      <c r="G437">
        <v>60</v>
      </c>
      <c r="H437" s="4">
        <v>593</v>
      </c>
      <c r="I437" s="4">
        <v>30</v>
      </c>
      <c r="J437" s="4">
        <v>91</v>
      </c>
      <c r="K437" s="4">
        <v>29</v>
      </c>
      <c r="L437" s="4">
        <v>22</v>
      </c>
      <c r="M437" s="4">
        <v>7</v>
      </c>
      <c r="N437">
        <v>1</v>
      </c>
      <c r="O437">
        <v>6</v>
      </c>
      <c r="P437">
        <v>3</v>
      </c>
      <c r="Q437">
        <v>12</v>
      </c>
      <c r="R437">
        <v>4</v>
      </c>
      <c r="S437">
        <v>0</v>
      </c>
      <c r="T437">
        <v>0</v>
      </c>
      <c r="U437">
        <v>0</v>
      </c>
      <c r="V437">
        <v>0</v>
      </c>
      <c r="W437">
        <v>0</v>
      </c>
      <c r="X437">
        <v>0</v>
      </c>
      <c r="Y437">
        <v>0</v>
      </c>
      <c r="Z437" t="s">
        <v>41</v>
      </c>
    </row>
    <row r="438" spans="1:26" x14ac:dyDescent="0.3">
      <c r="A438">
        <v>760</v>
      </c>
      <c r="B438">
        <v>1975</v>
      </c>
      <c r="C438" s="14">
        <f>2021-Table13[[#This Row],[Year_Birth]]</f>
        <v>46</v>
      </c>
      <c r="D438" s="4">
        <v>60554</v>
      </c>
      <c r="E438">
        <v>1</v>
      </c>
      <c r="F438" s="16">
        <v>7.4986301369863018</v>
      </c>
      <c r="G438">
        <v>8</v>
      </c>
      <c r="H438" s="4">
        <v>588</v>
      </c>
      <c r="I438" s="4">
        <v>7</v>
      </c>
      <c r="J438" s="4">
        <v>76</v>
      </c>
      <c r="K438" s="4">
        <v>110</v>
      </c>
      <c r="L438" s="4">
        <v>15</v>
      </c>
      <c r="M438" s="4">
        <v>15</v>
      </c>
      <c r="N438">
        <v>2</v>
      </c>
      <c r="O438">
        <v>8</v>
      </c>
      <c r="P438">
        <v>4</v>
      </c>
      <c r="Q438">
        <v>9</v>
      </c>
      <c r="R438">
        <v>6</v>
      </c>
      <c r="S438">
        <v>0</v>
      </c>
      <c r="T438">
        <v>0</v>
      </c>
      <c r="U438">
        <v>0</v>
      </c>
      <c r="V438">
        <v>0</v>
      </c>
      <c r="W438">
        <v>0</v>
      </c>
      <c r="X438">
        <v>0</v>
      </c>
      <c r="Y438">
        <v>0</v>
      </c>
      <c r="Z438" t="s">
        <v>47</v>
      </c>
    </row>
    <row r="439" spans="1:26" x14ac:dyDescent="0.3">
      <c r="A439">
        <v>5331</v>
      </c>
      <c r="B439">
        <v>1977</v>
      </c>
      <c r="C439" s="14">
        <f>2021-Table13[[#This Row],[Year_Birth]]</f>
        <v>44</v>
      </c>
      <c r="D439" s="4">
        <v>74985</v>
      </c>
      <c r="E439">
        <v>0</v>
      </c>
      <c r="F439" s="16">
        <v>8.4082191780821915</v>
      </c>
      <c r="G439">
        <v>8</v>
      </c>
      <c r="H439" s="4">
        <v>587</v>
      </c>
      <c r="I439" s="4">
        <v>51</v>
      </c>
      <c r="J439" s="4">
        <v>898</v>
      </c>
      <c r="K439" s="4">
        <v>247</v>
      </c>
      <c r="L439" s="4">
        <v>0</v>
      </c>
      <c r="M439" s="4">
        <v>86</v>
      </c>
      <c r="N439">
        <v>1</v>
      </c>
      <c r="O439">
        <v>3</v>
      </c>
      <c r="P439">
        <v>6</v>
      </c>
      <c r="Q439">
        <v>7</v>
      </c>
      <c r="R439">
        <v>2</v>
      </c>
      <c r="S439">
        <v>0</v>
      </c>
      <c r="T439">
        <v>0</v>
      </c>
      <c r="U439">
        <v>0</v>
      </c>
      <c r="V439">
        <v>0</v>
      </c>
      <c r="W439">
        <v>0</v>
      </c>
      <c r="X439">
        <v>0</v>
      </c>
      <c r="Y439">
        <v>0</v>
      </c>
      <c r="Z439" t="s">
        <v>52</v>
      </c>
    </row>
    <row r="440" spans="1:26" x14ac:dyDescent="0.3">
      <c r="A440">
        <v>1232</v>
      </c>
      <c r="B440">
        <v>1982</v>
      </c>
      <c r="C440" s="14">
        <f>2021-Table13[[#This Row],[Year_Birth]]</f>
        <v>39</v>
      </c>
      <c r="D440" s="4">
        <v>70038</v>
      </c>
      <c r="E440">
        <v>0</v>
      </c>
      <c r="F440" s="16">
        <v>7.2876712328767121</v>
      </c>
      <c r="G440">
        <v>54</v>
      </c>
      <c r="H440" s="4">
        <v>587</v>
      </c>
      <c r="I440" s="4">
        <v>54</v>
      </c>
      <c r="J440" s="4">
        <v>348</v>
      </c>
      <c r="K440" s="4">
        <v>71</v>
      </c>
      <c r="L440" s="4">
        <v>54</v>
      </c>
      <c r="M440" s="4">
        <v>130</v>
      </c>
      <c r="N440">
        <v>1</v>
      </c>
      <c r="O440">
        <v>4</v>
      </c>
      <c r="P440">
        <v>4</v>
      </c>
      <c r="Q440">
        <v>8</v>
      </c>
      <c r="R440">
        <v>2</v>
      </c>
      <c r="S440">
        <v>0</v>
      </c>
      <c r="T440">
        <v>0</v>
      </c>
      <c r="U440">
        <v>0</v>
      </c>
      <c r="V440">
        <v>0</v>
      </c>
      <c r="W440">
        <v>0</v>
      </c>
      <c r="X440">
        <v>0</v>
      </c>
      <c r="Y440">
        <v>0</v>
      </c>
      <c r="Z440" t="s">
        <v>52</v>
      </c>
    </row>
    <row r="441" spans="1:26" x14ac:dyDescent="0.3">
      <c r="A441">
        <v>2345</v>
      </c>
      <c r="B441">
        <v>1982</v>
      </c>
      <c r="C441" s="14">
        <f>2021-Table13[[#This Row],[Year_Birth]]</f>
        <v>39</v>
      </c>
      <c r="D441" s="4">
        <v>70038</v>
      </c>
      <c r="E441">
        <v>0</v>
      </c>
      <c r="F441" s="16">
        <v>7.2876712328767121</v>
      </c>
      <c r="G441">
        <v>54</v>
      </c>
      <c r="H441" s="4">
        <v>587</v>
      </c>
      <c r="I441" s="4">
        <v>54</v>
      </c>
      <c r="J441" s="4">
        <v>348</v>
      </c>
      <c r="K441" s="4">
        <v>71</v>
      </c>
      <c r="L441" s="4">
        <v>54</v>
      </c>
      <c r="M441" s="4">
        <v>130</v>
      </c>
      <c r="N441">
        <v>1</v>
      </c>
      <c r="O441">
        <v>4</v>
      </c>
      <c r="P441">
        <v>4</v>
      </c>
      <c r="Q441">
        <v>8</v>
      </c>
      <c r="R441">
        <v>2</v>
      </c>
      <c r="S441">
        <v>0</v>
      </c>
      <c r="T441">
        <v>0</v>
      </c>
      <c r="U441">
        <v>0</v>
      </c>
      <c r="V441">
        <v>0</v>
      </c>
      <c r="W441">
        <v>0</v>
      </c>
      <c r="X441">
        <v>0</v>
      </c>
      <c r="Y441">
        <v>0</v>
      </c>
      <c r="Z441" t="s">
        <v>53</v>
      </c>
    </row>
    <row r="442" spans="1:26" x14ac:dyDescent="0.3">
      <c r="A442">
        <v>8727</v>
      </c>
      <c r="B442">
        <v>1978</v>
      </c>
      <c r="C442" s="14">
        <f>2021-Table13[[#This Row],[Year_Birth]]</f>
        <v>43</v>
      </c>
      <c r="D442" s="4">
        <v>63693</v>
      </c>
      <c r="E442">
        <v>1</v>
      </c>
      <c r="F442" s="16">
        <v>7.3178082191780822</v>
      </c>
      <c r="G442">
        <v>63</v>
      </c>
      <c r="H442" s="4">
        <v>587</v>
      </c>
      <c r="I442" s="4">
        <v>43</v>
      </c>
      <c r="J442" s="4">
        <v>337</v>
      </c>
      <c r="K442" s="4">
        <v>42</v>
      </c>
      <c r="L442" s="4">
        <v>87</v>
      </c>
      <c r="M442" s="4">
        <v>54</v>
      </c>
      <c r="N442">
        <v>3</v>
      </c>
      <c r="O442">
        <v>11</v>
      </c>
      <c r="P442">
        <v>6</v>
      </c>
      <c r="Q442">
        <v>9</v>
      </c>
      <c r="R442">
        <v>6</v>
      </c>
      <c r="S442">
        <v>0</v>
      </c>
      <c r="T442">
        <v>0</v>
      </c>
      <c r="U442">
        <v>0</v>
      </c>
      <c r="V442">
        <v>0</v>
      </c>
      <c r="W442">
        <v>0</v>
      </c>
      <c r="X442">
        <v>0</v>
      </c>
      <c r="Y442">
        <v>0</v>
      </c>
      <c r="Z442" t="s">
        <v>47</v>
      </c>
    </row>
    <row r="443" spans="1:26" x14ac:dyDescent="0.3">
      <c r="A443">
        <v>3056</v>
      </c>
      <c r="B443">
        <v>1978</v>
      </c>
      <c r="C443" s="14">
        <f>2021-Table13[[#This Row],[Year_Birth]]</f>
        <v>43</v>
      </c>
      <c r="D443" s="4">
        <v>63693</v>
      </c>
      <c r="E443">
        <v>1</v>
      </c>
      <c r="F443" s="16">
        <v>7.3178082191780822</v>
      </c>
      <c r="G443">
        <v>63</v>
      </c>
      <c r="H443" s="4">
        <v>587</v>
      </c>
      <c r="I443" s="4">
        <v>43</v>
      </c>
      <c r="J443" s="4">
        <v>337</v>
      </c>
      <c r="K443" s="4">
        <v>42</v>
      </c>
      <c r="L443" s="4">
        <v>87</v>
      </c>
      <c r="M443" s="4">
        <v>54</v>
      </c>
      <c r="N443">
        <v>3</v>
      </c>
      <c r="O443">
        <v>11</v>
      </c>
      <c r="P443">
        <v>6</v>
      </c>
      <c r="Q443">
        <v>9</v>
      </c>
      <c r="R443">
        <v>6</v>
      </c>
      <c r="S443">
        <v>0</v>
      </c>
      <c r="T443">
        <v>0</v>
      </c>
      <c r="U443">
        <v>0</v>
      </c>
      <c r="V443">
        <v>0</v>
      </c>
      <c r="W443">
        <v>0</v>
      </c>
      <c r="X443">
        <v>0</v>
      </c>
      <c r="Y443">
        <v>0</v>
      </c>
      <c r="Z443" t="s">
        <v>47</v>
      </c>
    </row>
    <row r="444" spans="1:26" x14ac:dyDescent="0.3">
      <c r="A444">
        <v>2002</v>
      </c>
      <c r="B444">
        <v>1958</v>
      </c>
      <c r="C444" s="14">
        <f>2021-Table13[[#This Row],[Year_Birth]]</f>
        <v>63</v>
      </c>
      <c r="D444" s="4">
        <v>71964</v>
      </c>
      <c r="E444">
        <v>0</v>
      </c>
      <c r="F444" s="16">
        <v>7.720547945205479</v>
      </c>
      <c r="G444">
        <v>81</v>
      </c>
      <c r="H444" s="4">
        <v>587</v>
      </c>
      <c r="I444" s="4">
        <v>51</v>
      </c>
      <c r="J444" s="4">
        <v>932</v>
      </c>
      <c r="K444" s="4">
        <v>180</v>
      </c>
      <c r="L444" s="4">
        <v>34</v>
      </c>
      <c r="M444" s="4">
        <v>86</v>
      </c>
      <c r="N444">
        <v>1</v>
      </c>
      <c r="O444">
        <v>5</v>
      </c>
      <c r="P444">
        <v>6</v>
      </c>
      <c r="Q444">
        <v>5</v>
      </c>
      <c r="R444">
        <v>3</v>
      </c>
      <c r="S444">
        <v>0</v>
      </c>
      <c r="T444">
        <v>0</v>
      </c>
      <c r="U444">
        <v>0</v>
      </c>
      <c r="V444">
        <v>0</v>
      </c>
      <c r="W444">
        <v>0</v>
      </c>
      <c r="X444">
        <v>0</v>
      </c>
      <c r="Y444">
        <v>0</v>
      </c>
      <c r="Z444" t="s">
        <v>41</v>
      </c>
    </row>
    <row r="445" spans="1:26" x14ac:dyDescent="0.3">
      <c r="A445">
        <v>4149</v>
      </c>
      <c r="B445">
        <v>1948</v>
      </c>
      <c r="C445" s="14">
        <f>2021-Table13[[#This Row],[Year_Birth]]</f>
        <v>73</v>
      </c>
      <c r="D445" s="4">
        <v>76140</v>
      </c>
      <c r="E445">
        <v>0</v>
      </c>
      <c r="F445" s="16">
        <v>6.7397260273972606</v>
      </c>
      <c r="G445">
        <v>57</v>
      </c>
      <c r="H445" s="4">
        <v>586</v>
      </c>
      <c r="I445" s="4">
        <v>66</v>
      </c>
      <c r="J445" s="4">
        <v>653</v>
      </c>
      <c r="K445" s="4">
        <v>17</v>
      </c>
      <c r="L445" s="4">
        <v>0</v>
      </c>
      <c r="M445" s="4">
        <v>26</v>
      </c>
      <c r="N445">
        <v>1</v>
      </c>
      <c r="O445">
        <v>5</v>
      </c>
      <c r="P445">
        <v>9</v>
      </c>
      <c r="Q445">
        <v>6</v>
      </c>
      <c r="R445">
        <v>2</v>
      </c>
      <c r="S445">
        <v>0</v>
      </c>
      <c r="T445">
        <v>0</v>
      </c>
      <c r="U445">
        <v>0</v>
      </c>
      <c r="V445">
        <v>0</v>
      </c>
      <c r="W445">
        <v>0</v>
      </c>
      <c r="X445">
        <v>0</v>
      </c>
      <c r="Y445">
        <v>0</v>
      </c>
      <c r="Z445" t="s">
        <v>41</v>
      </c>
    </row>
    <row r="446" spans="1:26" x14ac:dyDescent="0.3">
      <c r="A446">
        <v>796</v>
      </c>
      <c r="B446">
        <v>1965</v>
      </c>
      <c r="C446" s="14">
        <f>2021-Table13[[#This Row],[Year_Birth]]</f>
        <v>56</v>
      </c>
      <c r="D446" s="4">
        <v>60161</v>
      </c>
      <c r="E446">
        <v>1</v>
      </c>
      <c r="F446" s="16">
        <v>8.293150684931506</v>
      </c>
      <c r="G446">
        <v>17</v>
      </c>
      <c r="H446" s="4">
        <v>584</v>
      </c>
      <c r="I446" s="4">
        <v>44</v>
      </c>
      <c r="J446" s="4">
        <v>212</v>
      </c>
      <c r="K446" s="4">
        <v>46</v>
      </c>
      <c r="L446" s="4">
        <v>8</v>
      </c>
      <c r="M446" s="4">
        <v>177</v>
      </c>
      <c r="N446">
        <v>3</v>
      </c>
      <c r="O446">
        <v>11</v>
      </c>
      <c r="P446">
        <v>4</v>
      </c>
      <c r="Q446">
        <v>8</v>
      </c>
      <c r="R446">
        <v>8</v>
      </c>
      <c r="S446">
        <v>0</v>
      </c>
      <c r="T446">
        <v>0</v>
      </c>
      <c r="U446">
        <v>0</v>
      </c>
      <c r="V446">
        <v>0</v>
      </c>
      <c r="W446">
        <v>0</v>
      </c>
      <c r="X446">
        <v>0</v>
      </c>
      <c r="Y446">
        <v>0</v>
      </c>
      <c r="Z446" t="s">
        <v>48</v>
      </c>
    </row>
    <row r="447" spans="1:26" x14ac:dyDescent="0.3">
      <c r="A447">
        <v>5113</v>
      </c>
      <c r="B447">
        <v>1971</v>
      </c>
      <c r="C447" s="14">
        <f>2021-Table13[[#This Row],[Year_Birth]]</f>
        <v>50</v>
      </c>
      <c r="D447" s="4">
        <v>86979</v>
      </c>
      <c r="E447">
        <v>0</v>
      </c>
      <c r="F447" s="16">
        <v>7.2520547945205482</v>
      </c>
      <c r="G447">
        <v>67</v>
      </c>
      <c r="H447" s="4">
        <v>584</v>
      </c>
      <c r="I447" s="4">
        <v>100</v>
      </c>
      <c r="J447" s="4">
        <v>835</v>
      </c>
      <c r="K447" s="4">
        <v>65</v>
      </c>
      <c r="L447" s="4">
        <v>83</v>
      </c>
      <c r="M447" s="4">
        <v>35</v>
      </c>
      <c r="N447">
        <v>1</v>
      </c>
      <c r="O447">
        <v>5</v>
      </c>
      <c r="P447">
        <v>5</v>
      </c>
      <c r="Q447">
        <v>5</v>
      </c>
      <c r="R447">
        <v>2</v>
      </c>
      <c r="S447">
        <v>0</v>
      </c>
      <c r="T447">
        <v>0</v>
      </c>
      <c r="U447">
        <v>1</v>
      </c>
      <c r="V447">
        <v>0</v>
      </c>
      <c r="W447">
        <v>0</v>
      </c>
      <c r="X447">
        <v>1</v>
      </c>
      <c r="Y447">
        <v>0</v>
      </c>
      <c r="Z447" t="s">
        <v>41</v>
      </c>
    </row>
    <row r="448" spans="1:26" x14ac:dyDescent="0.3">
      <c r="A448">
        <v>3523</v>
      </c>
      <c r="B448">
        <v>1962</v>
      </c>
      <c r="C448" s="14">
        <f>2021-Table13[[#This Row],[Year_Birth]]</f>
        <v>59</v>
      </c>
      <c r="D448" s="4">
        <v>75072</v>
      </c>
      <c r="E448">
        <v>1</v>
      </c>
      <c r="F448" s="16">
        <v>8.0410958904109595</v>
      </c>
      <c r="G448">
        <v>83</v>
      </c>
      <c r="H448" s="4">
        <v>583</v>
      </c>
      <c r="I448" s="4">
        <v>34</v>
      </c>
      <c r="J448" s="4">
        <v>309</v>
      </c>
      <c r="K448" s="4">
        <v>0</v>
      </c>
      <c r="L448" s="4">
        <v>22</v>
      </c>
      <c r="M448" s="4">
        <v>125</v>
      </c>
      <c r="N448">
        <v>2</v>
      </c>
      <c r="O448">
        <v>5</v>
      </c>
      <c r="P448">
        <v>4</v>
      </c>
      <c r="Q448">
        <v>8</v>
      </c>
      <c r="R448">
        <v>3</v>
      </c>
      <c r="S448">
        <v>0</v>
      </c>
      <c r="T448">
        <v>0</v>
      </c>
      <c r="U448">
        <v>0</v>
      </c>
      <c r="V448">
        <v>0</v>
      </c>
      <c r="W448">
        <v>0</v>
      </c>
      <c r="X448">
        <v>0</v>
      </c>
      <c r="Y448">
        <v>0</v>
      </c>
      <c r="Z448" t="s">
        <v>41</v>
      </c>
    </row>
    <row r="449" spans="1:26" x14ac:dyDescent="0.3">
      <c r="A449">
        <v>1958</v>
      </c>
      <c r="B449">
        <v>1973</v>
      </c>
      <c r="C449" s="14">
        <f>2021-Table13[[#This Row],[Year_Birth]]</f>
        <v>48</v>
      </c>
      <c r="D449" s="4">
        <v>55012</v>
      </c>
      <c r="E449">
        <v>1</v>
      </c>
      <c r="F449" s="16">
        <v>6.8849315068493153</v>
      </c>
      <c r="G449">
        <v>85</v>
      </c>
      <c r="H449" s="4">
        <v>582</v>
      </c>
      <c r="I449" s="4">
        <v>0</v>
      </c>
      <c r="J449" s="4">
        <v>65</v>
      </c>
      <c r="K449" s="4">
        <v>0</v>
      </c>
      <c r="L449" s="4">
        <v>0</v>
      </c>
      <c r="M449" s="4">
        <v>13</v>
      </c>
      <c r="N449">
        <v>6</v>
      </c>
      <c r="O449">
        <v>8</v>
      </c>
      <c r="P449">
        <v>2</v>
      </c>
      <c r="Q449">
        <v>9</v>
      </c>
      <c r="R449">
        <v>5</v>
      </c>
      <c r="S449">
        <v>0</v>
      </c>
      <c r="T449">
        <v>0</v>
      </c>
      <c r="U449">
        <v>0</v>
      </c>
      <c r="V449">
        <v>0</v>
      </c>
      <c r="W449">
        <v>0</v>
      </c>
      <c r="X449">
        <v>0</v>
      </c>
      <c r="Y449">
        <v>0</v>
      </c>
      <c r="Z449" t="s">
        <v>41</v>
      </c>
    </row>
    <row r="450" spans="1:26" x14ac:dyDescent="0.3">
      <c r="A450">
        <v>6461</v>
      </c>
      <c r="B450">
        <v>1969</v>
      </c>
      <c r="C450" s="14">
        <f>2021-Table13[[#This Row],[Year_Birth]]</f>
        <v>52</v>
      </c>
      <c r="D450" s="4">
        <v>62772</v>
      </c>
      <c r="E450">
        <v>1</v>
      </c>
      <c r="F450" s="16">
        <v>7.7232876712328764</v>
      </c>
      <c r="G450">
        <v>74</v>
      </c>
      <c r="H450" s="4">
        <v>581</v>
      </c>
      <c r="I450" s="4">
        <v>49</v>
      </c>
      <c r="J450" s="4">
        <v>157</v>
      </c>
      <c r="K450" s="4">
        <v>43</v>
      </c>
      <c r="L450" s="4">
        <v>8</v>
      </c>
      <c r="M450" s="4">
        <v>108</v>
      </c>
      <c r="N450">
        <v>1</v>
      </c>
      <c r="O450">
        <v>5</v>
      </c>
      <c r="P450">
        <v>6</v>
      </c>
      <c r="Q450">
        <v>11</v>
      </c>
      <c r="R450">
        <v>2</v>
      </c>
      <c r="S450">
        <v>0</v>
      </c>
      <c r="T450">
        <v>0</v>
      </c>
      <c r="U450">
        <v>0</v>
      </c>
      <c r="V450">
        <v>1</v>
      </c>
      <c r="W450">
        <v>0</v>
      </c>
      <c r="X450">
        <v>0</v>
      </c>
      <c r="Y450">
        <v>0</v>
      </c>
      <c r="Z450" t="s">
        <v>41</v>
      </c>
    </row>
    <row r="451" spans="1:26" x14ac:dyDescent="0.3">
      <c r="A451">
        <v>4286</v>
      </c>
      <c r="B451">
        <v>1970</v>
      </c>
      <c r="C451" s="14">
        <f>2021-Table13[[#This Row],[Year_Birth]]</f>
        <v>51</v>
      </c>
      <c r="D451" s="4">
        <v>57642</v>
      </c>
      <c r="E451">
        <v>1</v>
      </c>
      <c r="F451" s="16">
        <v>7.0794520547945208</v>
      </c>
      <c r="G451">
        <v>24</v>
      </c>
      <c r="H451" s="4">
        <v>580</v>
      </c>
      <c r="I451" s="4">
        <v>6</v>
      </c>
      <c r="J451" s="4">
        <v>58</v>
      </c>
      <c r="K451" s="4">
        <v>8</v>
      </c>
      <c r="L451" s="4">
        <v>0</v>
      </c>
      <c r="M451" s="4">
        <v>27</v>
      </c>
      <c r="N451">
        <v>3</v>
      </c>
      <c r="O451">
        <v>7</v>
      </c>
      <c r="P451">
        <v>6</v>
      </c>
      <c r="Q451">
        <v>6</v>
      </c>
      <c r="R451">
        <v>4</v>
      </c>
      <c r="S451">
        <v>0</v>
      </c>
      <c r="T451">
        <v>0</v>
      </c>
      <c r="U451">
        <v>1</v>
      </c>
      <c r="V451">
        <v>0</v>
      </c>
      <c r="W451">
        <v>0</v>
      </c>
      <c r="X451">
        <v>0</v>
      </c>
      <c r="Y451">
        <v>0</v>
      </c>
      <c r="Z451" t="s">
        <v>45</v>
      </c>
    </row>
    <row r="452" spans="1:26" x14ac:dyDescent="0.3">
      <c r="A452">
        <v>1618</v>
      </c>
      <c r="B452">
        <v>1965</v>
      </c>
      <c r="C452" s="14">
        <f>2021-Table13[[#This Row],[Year_Birth]]</f>
        <v>56</v>
      </c>
      <c r="D452" s="4">
        <v>56046</v>
      </c>
      <c r="E452">
        <v>0</v>
      </c>
      <c r="F452" s="16">
        <v>8.0986301369863014</v>
      </c>
      <c r="G452">
        <v>9</v>
      </c>
      <c r="H452" s="4">
        <v>577</v>
      </c>
      <c r="I452" s="4">
        <v>0</v>
      </c>
      <c r="J452" s="4">
        <v>64</v>
      </c>
      <c r="K452" s="4">
        <v>0</v>
      </c>
      <c r="L452" s="4">
        <v>0</v>
      </c>
      <c r="M452" s="4">
        <v>51</v>
      </c>
      <c r="N452">
        <v>2</v>
      </c>
      <c r="O452">
        <v>10</v>
      </c>
      <c r="P452">
        <v>1</v>
      </c>
      <c r="Q452">
        <v>8</v>
      </c>
      <c r="R452">
        <v>8</v>
      </c>
      <c r="S452">
        <v>0</v>
      </c>
      <c r="T452">
        <v>0</v>
      </c>
      <c r="U452">
        <v>1</v>
      </c>
      <c r="V452">
        <v>0</v>
      </c>
      <c r="W452">
        <v>0</v>
      </c>
      <c r="X452">
        <v>1</v>
      </c>
      <c r="Y452">
        <v>0</v>
      </c>
      <c r="Z452" t="s">
        <v>52</v>
      </c>
    </row>
    <row r="453" spans="1:26" x14ac:dyDescent="0.3">
      <c r="A453">
        <v>9220</v>
      </c>
      <c r="B453">
        <v>1971</v>
      </c>
      <c r="C453" s="14">
        <f>2021-Table13[[#This Row],[Year_Birth]]</f>
        <v>50</v>
      </c>
      <c r="D453" s="4">
        <v>91700</v>
      </c>
      <c r="E453">
        <v>0</v>
      </c>
      <c r="F453" s="16">
        <v>8.0575342465753419</v>
      </c>
      <c r="G453">
        <v>58</v>
      </c>
      <c r="H453" s="4">
        <v>576</v>
      </c>
      <c r="I453" s="4">
        <v>172</v>
      </c>
      <c r="J453" s="4">
        <v>961</v>
      </c>
      <c r="K453" s="4">
        <v>125</v>
      </c>
      <c r="L453" s="4">
        <v>115</v>
      </c>
      <c r="M453" s="4">
        <v>19</v>
      </c>
      <c r="N453">
        <v>1</v>
      </c>
      <c r="O453">
        <v>8</v>
      </c>
      <c r="P453">
        <v>6</v>
      </c>
      <c r="Q453">
        <v>5</v>
      </c>
      <c r="R453">
        <v>3</v>
      </c>
      <c r="S453">
        <v>0</v>
      </c>
      <c r="T453">
        <v>0</v>
      </c>
      <c r="U453">
        <v>0</v>
      </c>
      <c r="V453">
        <v>0</v>
      </c>
      <c r="W453">
        <v>0</v>
      </c>
      <c r="X453">
        <v>1</v>
      </c>
      <c r="Y453">
        <v>0</v>
      </c>
      <c r="Z453" t="s">
        <v>41</v>
      </c>
    </row>
    <row r="454" spans="1:26" x14ac:dyDescent="0.3">
      <c r="A454">
        <v>5186</v>
      </c>
      <c r="B454">
        <v>1955</v>
      </c>
      <c r="C454" s="14">
        <f>2021-Table13[[#This Row],[Year_Birth]]</f>
        <v>66</v>
      </c>
      <c r="D454" s="4">
        <v>58482</v>
      </c>
      <c r="E454">
        <v>1</v>
      </c>
      <c r="F454" s="16">
        <v>6.9095890410958907</v>
      </c>
      <c r="G454">
        <v>59</v>
      </c>
      <c r="H454" s="4">
        <v>576</v>
      </c>
      <c r="I454" s="4">
        <v>7</v>
      </c>
      <c r="J454" s="4">
        <v>115</v>
      </c>
      <c r="K454" s="4">
        <v>19</v>
      </c>
      <c r="L454" s="4">
        <v>7</v>
      </c>
      <c r="M454" s="4">
        <v>7</v>
      </c>
      <c r="N454">
        <v>2</v>
      </c>
      <c r="O454">
        <v>7</v>
      </c>
      <c r="P454">
        <v>4</v>
      </c>
      <c r="Q454">
        <v>9</v>
      </c>
      <c r="R454">
        <v>6</v>
      </c>
      <c r="S454">
        <v>0</v>
      </c>
      <c r="T454">
        <v>0</v>
      </c>
      <c r="U454">
        <v>0</v>
      </c>
      <c r="V454">
        <v>1</v>
      </c>
      <c r="W454">
        <v>0</v>
      </c>
      <c r="X454">
        <v>0</v>
      </c>
      <c r="Y454">
        <v>0</v>
      </c>
      <c r="Z454" t="s">
        <v>48</v>
      </c>
    </row>
    <row r="455" spans="1:26" x14ac:dyDescent="0.3">
      <c r="A455">
        <v>3599</v>
      </c>
      <c r="B455">
        <v>1970</v>
      </c>
      <c r="C455" s="14">
        <f>2021-Table13[[#This Row],[Year_Birth]]</f>
        <v>51</v>
      </c>
      <c r="D455" s="4">
        <v>63684</v>
      </c>
      <c r="E455">
        <v>1</v>
      </c>
      <c r="F455" s="16">
        <v>8.1999999999999993</v>
      </c>
      <c r="G455">
        <v>61</v>
      </c>
      <c r="H455" s="4">
        <v>575</v>
      </c>
      <c r="I455" s="4">
        <v>80</v>
      </c>
      <c r="J455" s="4">
        <v>428</v>
      </c>
      <c r="K455" s="4">
        <v>208</v>
      </c>
      <c r="L455" s="4">
        <v>93</v>
      </c>
      <c r="M455" s="4">
        <v>80</v>
      </c>
      <c r="N455">
        <v>3</v>
      </c>
      <c r="O455">
        <v>8</v>
      </c>
      <c r="P455">
        <v>4</v>
      </c>
      <c r="Q455">
        <v>8</v>
      </c>
      <c r="R455">
        <v>5</v>
      </c>
      <c r="S455">
        <v>0</v>
      </c>
      <c r="T455">
        <v>0</v>
      </c>
      <c r="U455">
        <v>0</v>
      </c>
      <c r="V455">
        <v>0</v>
      </c>
      <c r="W455">
        <v>0</v>
      </c>
      <c r="X455">
        <v>0</v>
      </c>
      <c r="Y455">
        <v>0</v>
      </c>
      <c r="Z455" t="s">
        <v>41</v>
      </c>
    </row>
    <row r="456" spans="1:26" x14ac:dyDescent="0.3">
      <c r="A456">
        <v>4790</v>
      </c>
      <c r="B456">
        <v>1958</v>
      </c>
      <c r="C456" s="14">
        <f>2021-Table13[[#This Row],[Year_Birth]]</f>
        <v>63</v>
      </c>
      <c r="D456" s="4">
        <v>79803</v>
      </c>
      <c r="E456">
        <v>1</v>
      </c>
      <c r="F456" s="16">
        <v>6.6849315068493151</v>
      </c>
      <c r="G456">
        <v>54</v>
      </c>
      <c r="H456" s="4">
        <v>574</v>
      </c>
      <c r="I456" s="4">
        <v>8</v>
      </c>
      <c r="J456" s="4">
        <v>216</v>
      </c>
      <c r="K456" s="4">
        <v>21</v>
      </c>
      <c r="L456" s="4">
        <v>16</v>
      </c>
      <c r="M456" s="4">
        <v>33</v>
      </c>
      <c r="N456">
        <v>1</v>
      </c>
      <c r="O456">
        <v>4</v>
      </c>
      <c r="P456">
        <v>3</v>
      </c>
      <c r="Q456">
        <v>5</v>
      </c>
      <c r="R456">
        <v>1</v>
      </c>
      <c r="S456">
        <v>0</v>
      </c>
      <c r="T456">
        <v>0</v>
      </c>
      <c r="U456">
        <v>0</v>
      </c>
      <c r="V456">
        <v>0</v>
      </c>
      <c r="W456">
        <v>0</v>
      </c>
      <c r="X456">
        <v>0</v>
      </c>
      <c r="Y456">
        <v>0</v>
      </c>
      <c r="Z456" t="s">
        <v>41</v>
      </c>
    </row>
    <row r="457" spans="1:26" x14ac:dyDescent="0.3">
      <c r="A457">
        <v>6721</v>
      </c>
      <c r="B457">
        <v>1951</v>
      </c>
      <c r="C457" s="14">
        <f>2021-Table13[[#This Row],[Year_Birth]]</f>
        <v>70</v>
      </c>
      <c r="D457" s="4">
        <v>71965</v>
      </c>
      <c r="E457">
        <v>1</v>
      </c>
      <c r="F457" s="16">
        <v>7.5287671232876709</v>
      </c>
      <c r="G457">
        <v>21</v>
      </c>
      <c r="H457" s="4">
        <v>572</v>
      </c>
      <c r="I457" s="4">
        <v>19</v>
      </c>
      <c r="J457" s="4">
        <v>286</v>
      </c>
      <c r="K457" s="4">
        <v>50</v>
      </c>
      <c r="L457" s="4">
        <v>38</v>
      </c>
      <c r="M457" s="4">
        <v>248</v>
      </c>
      <c r="N457">
        <v>3</v>
      </c>
      <c r="O457">
        <v>6</v>
      </c>
      <c r="P457">
        <v>3</v>
      </c>
      <c r="Q457">
        <v>5</v>
      </c>
      <c r="R457">
        <v>3</v>
      </c>
      <c r="S457">
        <v>0</v>
      </c>
      <c r="T457">
        <v>0</v>
      </c>
      <c r="U457">
        <v>0</v>
      </c>
      <c r="V457">
        <v>0</v>
      </c>
      <c r="W457">
        <v>0</v>
      </c>
      <c r="X457">
        <v>0</v>
      </c>
      <c r="Y457">
        <v>0</v>
      </c>
      <c r="Z457" t="s">
        <v>48</v>
      </c>
    </row>
    <row r="458" spans="1:26" x14ac:dyDescent="0.3">
      <c r="A458">
        <v>8093</v>
      </c>
      <c r="B458">
        <v>1969</v>
      </c>
      <c r="C458" s="14">
        <f>2021-Table13[[#This Row],[Year_Birth]]</f>
        <v>52</v>
      </c>
      <c r="D458" s="4">
        <v>79734</v>
      </c>
      <c r="E458">
        <v>0</v>
      </c>
      <c r="F458" s="16">
        <v>6.6136986301369864</v>
      </c>
      <c r="G458">
        <v>72</v>
      </c>
      <c r="H458" s="4">
        <v>572</v>
      </c>
      <c r="I458" s="4">
        <v>8</v>
      </c>
      <c r="J458" s="4">
        <v>232</v>
      </c>
      <c r="K458" s="4">
        <v>23</v>
      </c>
      <c r="L458" s="4">
        <v>62</v>
      </c>
      <c r="M458" s="4">
        <v>17</v>
      </c>
      <c r="N458">
        <v>1</v>
      </c>
      <c r="O458">
        <v>4</v>
      </c>
      <c r="P458">
        <v>3</v>
      </c>
      <c r="Q458">
        <v>6</v>
      </c>
      <c r="R458">
        <v>1</v>
      </c>
      <c r="S458">
        <v>1</v>
      </c>
      <c r="T458">
        <v>0</v>
      </c>
      <c r="U458">
        <v>0</v>
      </c>
      <c r="V458">
        <v>0</v>
      </c>
      <c r="W458">
        <v>0</v>
      </c>
      <c r="X458">
        <v>0</v>
      </c>
      <c r="Y458">
        <v>0</v>
      </c>
      <c r="Z458" t="s">
        <v>41</v>
      </c>
    </row>
    <row r="459" spans="1:26" x14ac:dyDescent="0.3">
      <c r="A459">
        <v>5545</v>
      </c>
      <c r="B459">
        <v>1972</v>
      </c>
      <c r="C459" s="14">
        <f>2021-Table13[[#This Row],[Year_Birth]]</f>
        <v>49</v>
      </c>
      <c r="D459" s="4">
        <v>78075</v>
      </c>
      <c r="E459">
        <v>0</v>
      </c>
      <c r="F459" s="16">
        <v>6.8438356164383558</v>
      </c>
      <c r="G459">
        <v>72</v>
      </c>
      <c r="H459" s="4">
        <v>572</v>
      </c>
      <c r="I459" s="4">
        <v>8</v>
      </c>
      <c r="J459" s="4">
        <v>259</v>
      </c>
      <c r="K459" s="4">
        <v>34</v>
      </c>
      <c r="L459" s="4">
        <v>35</v>
      </c>
      <c r="M459" s="4">
        <v>80</v>
      </c>
      <c r="N459">
        <v>1</v>
      </c>
      <c r="O459">
        <v>3</v>
      </c>
      <c r="P459">
        <v>5</v>
      </c>
      <c r="Q459">
        <v>5</v>
      </c>
      <c r="R459">
        <v>1</v>
      </c>
      <c r="S459">
        <v>0</v>
      </c>
      <c r="T459">
        <v>0</v>
      </c>
      <c r="U459">
        <v>0</v>
      </c>
      <c r="V459">
        <v>0</v>
      </c>
      <c r="W459">
        <v>0</v>
      </c>
      <c r="X459">
        <v>0</v>
      </c>
      <c r="Y459">
        <v>0</v>
      </c>
      <c r="Z459" t="s">
        <v>41</v>
      </c>
    </row>
    <row r="460" spans="1:26" x14ac:dyDescent="0.3">
      <c r="A460">
        <v>4654</v>
      </c>
      <c r="B460">
        <v>1992</v>
      </c>
      <c r="C460" s="14">
        <f>2021-Table13[[#This Row],[Year_Birth]]</f>
        <v>29</v>
      </c>
      <c r="D460" s="4">
        <v>75114</v>
      </c>
      <c r="E460">
        <v>0</v>
      </c>
      <c r="F460" s="16">
        <v>7.2520547945205482</v>
      </c>
      <c r="G460">
        <v>40</v>
      </c>
      <c r="H460" s="4">
        <v>571</v>
      </c>
      <c r="I460" s="4">
        <v>12</v>
      </c>
      <c r="J460" s="4">
        <v>523</v>
      </c>
      <c r="K460" s="4">
        <v>63</v>
      </c>
      <c r="L460" s="4">
        <v>60</v>
      </c>
      <c r="M460" s="4">
        <v>24</v>
      </c>
      <c r="N460">
        <v>1</v>
      </c>
      <c r="O460">
        <v>3</v>
      </c>
      <c r="P460">
        <v>10</v>
      </c>
      <c r="Q460">
        <v>5</v>
      </c>
      <c r="R460">
        <v>2</v>
      </c>
      <c r="S460">
        <v>0</v>
      </c>
      <c r="T460">
        <v>0</v>
      </c>
      <c r="U460">
        <v>0</v>
      </c>
      <c r="V460">
        <v>0</v>
      </c>
      <c r="W460">
        <v>0</v>
      </c>
      <c r="X460">
        <v>0</v>
      </c>
      <c r="Y460">
        <v>0</v>
      </c>
      <c r="Z460" t="s">
        <v>47</v>
      </c>
    </row>
    <row r="461" spans="1:26" x14ac:dyDescent="0.3">
      <c r="A461">
        <v>6202</v>
      </c>
      <c r="B461">
        <v>1960</v>
      </c>
      <c r="C461" s="14">
        <f>2021-Table13[[#This Row],[Year_Birth]]</f>
        <v>61</v>
      </c>
      <c r="D461" s="4">
        <v>63381</v>
      </c>
      <c r="E461">
        <v>1</v>
      </c>
      <c r="F461" s="16">
        <v>8.3424657534246567</v>
      </c>
      <c r="G461">
        <v>78</v>
      </c>
      <c r="H461" s="4">
        <v>571</v>
      </c>
      <c r="I461" s="4">
        <v>50</v>
      </c>
      <c r="J461" s="4">
        <v>142</v>
      </c>
      <c r="K461" s="4">
        <v>33</v>
      </c>
      <c r="L461" s="4">
        <v>50</v>
      </c>
      <c r="M461" s="4">
        <v>159</v>
      </c>
      <c r="N461">
        <v>4</v>
      </c>
      <c r="O461">
        <v>4</v>
      </c>
      <c r="P461">
        <v>5</v>
      </c>
      <c r="Q461">
        <v>13</v>
      </c>
      <c r="R461">
        <v>2</v>
      </c>
      <c r="S461">
        <v>0</v>
      </c>
      <c r="T461">
        <v>0</v>
      </c>
      <c r="U461">
        <v>0</v>
      </c>
      <c r="V461">
        <v>0</v>
      </c>
      <c r="W461">
        <v>0</v>
      </c>
      <c r="X461">
        <v>0</v>
      </c>
      <c r="Y461">
        <v>0</v>
      </c>
      <c r="Z461" t="s">
        <v>41</v>
      </c>
    </row>
    <row r="462" spans="1:26" x14ac:dyDescent="0.3">
      <c r="A462">
        <v>3856</v>
      </c>
      <c r="B462">
        <v>1960</v>
      </c>
      <c r="C462" s="14">
        <f>2021-Table13[[#This Row],[Year_Birth]]</f>
        <v>61</v>
      </c>
      <c r="D462" s="4">
        <v>63381</v>
      </c>
      <c r="E462">
        <v>1</v>
      </c>
      <c r="F462" s="16">
        <v>8.3424657534246567</v>
      </c>
      <c r="G462">
        <v>78</v>
      </c>
      <c r="H462" s="4">
        <v>571</v>
      </c>
      <c r="I462" s="4">
        <v>50</v>
      </c>
      <c r="J462" s="4">
        <v>142</v>
      </c>
      <c r="K462" s="4">
        <v>33</v>
      </c>
      <c r="L462" s="4">
        <v>50</v>
      </c>
      <c r="M462" s="4">
        <v>159</v>
      </c>
      <c r="N462">
        <v>4</v>
      </c>
      <c r="O462">
        <v>4</v>
      </c>
      <c r="P462">
        <v>5</v>
      </c>
      <c r="Q462">
        <v>13</v>
      </c>
      <c r="R462">
        <v>2</v>
      </c>
      <c r="S462">
        <v>0</v>
      </c>
      <c r="T462">
        <v>0</v>
      </c>
      <c r="U462">
        <v>0</v>
      </c>
      <c r="V462">
        <v>0</v>
      </c>
      <c r="W462">
        <v>0</v>
      </c>
      <c r="X462">
        <v>0</v>
      </c>
      <c r="Y462">
        <v>0</v>
      </c>
      <c r="Z462" t="s">
        <v>41</v>
      </c>
    </row>
    <row r="463" spans="1:26" x14ac:dyDescent="0.3">
      <c r="A463">
        <v>7313</v>
      </c>
      <c r="B463">
        <v>1949</v>
      </c>
      <c r="C463" s="14">
        <f>2021-Table13[[#This Row],[Year_Birth]]</f>
        <v>72</v>
      </c>
      <c r="D463" s="4">
        <v>74859</v>
      </c>
      <c r="E463">
        <v>0</v>
      </c>
      <c r="F463" s="16">
        <v>7.6821917808219178</v>
      </c>
      <c r="G463">
        <v>63</v>
      </c>
      <c r="H463" s="4">
        <v>570</v>
      </c>
      <c r="I463" s="4">
        <v>73</v>
      </c>
      <c r="J463" s="4">
        <v>614</v>
      </c>
      <c r="K463" s="4">
        <v>133</v>
      </c>
      <c r="L463" s="4">
        <v>102</v>
      </c>
      <c r="M463" s="4">
        <v>73</v>
      </c>
      <c r="N463">
        <v>1</v>
      </c>
      <c r="O463">
        <v>6</v>
      </c>
      <c r="P463">
        <v>5</v>
      </c>
      <c r="Q463">
        <v>11</v>
      </c>
      <c r="R463">
        <v>3</v>
      </c>
      <c r="S463">
        <v>1</v>
      </c>
      <c r="T463">
        <v>0</v>
      </c>
      <c r="U463">
        <v>0</v>
      </c>
      <c r="V463">
        <v>0</v>
      </c>
      <c r="W463">
        <v>0</v>
      </c>
      <c r="X463">
        <v>0</v>
      </c>
      <c r="Y463">
        <v>0</v>
      </c>
      <c r="Z463" t="s">
        <v>48</v>
      </c>
    </row>
    <row r="464" spans="1:26" x14ac:dyDescent="0.3">
      <c r="A464">
        <v>8707</v>
      </c>
      <c r="B464">
        <v>1956</v>
      </c>
      <c r="C464" s="14">
        <f>2021-Table13[[#This Row],[Year_Birth]]</f>
        <v>65</v>
      </c>
      <c r="D464" s="4">
        <v>79456</v>
      </c>
      <c r="E464">
        <v>0</v>
      </c>
      <c r="F464" s="16">
        <v>8.463013698630137</v>
      </c>
      <c r="G464">
        <v>12</v>
      </c>
      <c r="H464" s="4">
        <v>565</v>
      </c>
      <c r="I464" s="4">
        <v>42</v>
      </c>
      <c r="J464" s="4">
        <v>548</v>
      </c>
      <c r="K464" s="4">
        <v>64</v>
      </c>
      <c r="L464" s="4">
        <v>83</v>
      </c>
      <c r="M464" s="4">
        <v>99</v>
      </c>
      <c r="N464">
        <v>1</v>
      </c>
      <c r="O464">
        <v>5</v>
      </c>
      <c r="P464">
        <v>6</v>
      </c>
      <c r="Q464">
        <v>4</v>
      </c>
      <c r="R464">
        <v>3</v>
      </c>
      <c r="S464">
        <v>0</v>
      </c>
      <c r="T464">
        <v>0</v>
      </c>
      <c r="U464">
        <v>0</v>
      </c>
      <c r="V464">
        <v>0</v>
      </c>
      <c r="W464">
        <v>0</v>
      </c>
      <c r="X464">
        <v>1</v>
      </c>
      <c r="Y464">
        <v>0</v>
      </c>
      <c r="Z464" t="s">
        <v>41</v>
      </c>
    </row>
    <row r="465" spans="1:26" x14ac:dyDescent="0.3">
      <c r="A465">
        <v>6327</v>
      </c>
      <c r="B465">
        <v>1967</v>
      </c>
      <c r="C465" s="14">
        <f>2021-Table13[[#This Row],[Year_Birth]]</f>
        <v>54</v>
      </c>
      <c r="D465" s="4">
        <v>65777</v>
      </c>
      <c r="E465">
        <v>0</v>
      </c>
      <c r="F465" s="16">
        <v>7.1369863013698627</v>
      </c>
      <c r="G465">
        <v>87</v>
      </c>
      <c r="H465" s="4">
        <v>565</v>
      </c>
      <c r="I465" s="4">
        <v>32</v>
      </c>
      <c r="J465" s="4">
        <v>435</v>
      </c>
      <c r="K465" s="4">
        <v>28</v>
      </c>
      <c r="L465" s="4">
        <v>32</v>
      </c>
      <c r="M465" s="4">
        <v>54</v>
      </c>
      <c r="N465">
        <v>1</v>
      </c>
      <c r="O465">
        <v>2</v>
      </c>
      <c r="P465">
        <v>8</v>
      </c>
      <c r="Q465">
        <v>6</v>
      </c>
      <c r="R465">
        <v>1</v>
      </c>
      <c r="S465">
        <v>0</v>
      </c>
      <c r="T465">
        <v>0</v>
      </c>
      <c r="U465">
        <v>0</v>
      </c>
      <c r="V465">
        <v>0</v>
      </c>
      <c r="W465">
        <v>0</v>
      </c>
      <c r="X465">
        <v>0</v>
      </c>
      <c r="Y465">
        <v>0</v>
      </c>
      <c r="Z465" t="s">
        <v>43</v>
      </c>
    </row>
    <row r="466" spans="1:26" x14ac:dyDescent="0.3">
      <c r="A466">
        <v>8132</v>
      </c>
      <c r="B466">
        <v>1975</v>
      </c>
      <c r="C466" s="14">
        <f>2021-Table13[[#This Row],[Year_Birth]]</f>
        <v>46</v>
      </c>
      <c r="D466" s="4">
        <v>60631</v>
      </c>
      <c r="E466">
        <v>2</v>
      </c>
      <c r="F466" s="16">
        <v>7.8438356164383558</v>
      </c>
      <c r="G466">
        <v>88</v>
      </c>
      <c r="H466" s="4">
        <v>565</v>
      </c>
      <c r="I466" s="4">
        <v>6</v>
      </c>
      <c r="J466" s="4">
        <v>65</v>
      </c>
      <c r="K466" s="4">
        <v>0</v>
      </c>
      <c r="L466" s="4">
        <v>6</v>
      </c>
      <c r="M466" s="4">
        <v>19</v>
      </c>
      <c r="N466">
        <v>5</v>
      </c>
      <c r="O466">
        <v>9</v>
      </c>
      <c r="P466">
        <v>2</v>
      </c>
      <c r="Q466">
        <v>8</v>
      </c>
      <c r="R466">
        <v>7</v>
      </c>
      <c r="S466">
        <v>0</v>
      </c>
      <c r="T466">
        <v>0</v>
      </c>
      <c r="U466">
        <v>0</v>
      </c>
      <c r="V466">
        <v>1</v>
      </c>
      <c r="W466">
        <v>0</v>
      </c>
      <c r="X466">
        <v>0</v>
      </c>
      <c r="Y466">
        <v>0</v>
      </c>
      <c r="Z466" t="s">
        <v>52</v>
      </c>
    </row>
    <row r="467" spans="1:26" x14ac:dyDescent="0.3">
      <c r="A467">
        <v>2021</v>
      </c>
      <c r="B467">
        <v>1975</v>
      </c>
      <c r="C467" s="14">
        <f>2021-Table13[[#This Row],[Year_Birth]]</f>
        <v>46</v>
      </c>
      <c r="D467" s="4">
        <v>61456</v>
      </c>
      <c r="E467">
        <v>1</v>
      </c>
      <c r="F467" s="16">
        <v>7.8684931506849312</v>
      </c>
      <c r="G467">
        <v>47</v>
      </c>
      <c r="H467" s="4">
        <v>563</v>
      </c>
      <c r="I467" s="4">
        <v>76</v>
      </c>
      <c r="J467" s="4">
        <v>384</v>
      </c>
      <c r="K467" s="4">
        <v>84</v>
      </c>
      <c r="L467" s="4">
        <v>192</v>
      </c>
      <c r="M467" s="4">
        <v>89</v>
      </c>
      <c r="N467">
        <v>4</v>
      </c>
      <c r="O467">
        <v>6</v>
      </c>
      <c r="P467">
        <v>10</v>
      </c>
      <c r="Q467">
        <v>13</v>
      </c>
      <c r="R467">
        <v>4</v>
      </c>
      <c r="S467">
        <v>0</v>
      </c>
      <c r="T467">
        <v>0</v>
      </c>
      <c r="U467">
        <v>0</v>
      </c>
      <c r="V467">
        <v>0</v>
      </c>
      <c r="W467">
        <v>0</v>
      </c>
      <c r="X467">
        <v>0</v>
      </c>
      <c r="Y467">
        <v>0</v>
      </c>
      <c r="Z467" t="s">
        <v>41</v>
      </c>
    </row>
    <row r="468" spans="1:26" x14ac:dyDescent="0.3">
      <c r="A468">
        <v>5687</v>
      </c>
      <c r="B468">
        <v>1980</v>
      </c>
      <c r="C468" s="14">
        <f>2021-Table13[[#This Row],[Year_Birth]]</f>
        <v>41</v>
      </c>
      <c r="D468" s="4">
        <v>81702</v>
      </c>
      <c r="E468">
        <v>0</v>
      </c>
      <c r="F468" s="16">
        <v>8.375342465753425</v>
      </c>
      <c r="G468">
        <v>98</v>
      </c>
      <c r="H468" s="4">
        <v>563</v>
      </c>
      <c r="I468" s="4">
        <v>50</v>
      </c>
      <c r="J468" s="4">
        <v>774</v>
      </c>
      <c r="K468" s="4">
        <v>28</v>
      </c>
      <c r="L468" s="4">
        <v>31</v>
      </c>
      <c r="M468" s="4">
        <v>187</v>
      </c>
      <c r="N468">
        <v>1</v>
      </c>
      <c r="O468">
        <v>7</v>
      </c>
      <c r="P468">
        <v>7</v>
      </c>
      <c r="Q468">
        <v>12</v>
      </c>
      <c r="R468">
        <v>3</v>
      </c>
      <c r="S468">
        <v>0</v>
      </c>
      <c r="T468">
        <v>0</v>
      </c>
      <c r="U468">
        <v>0</v>
      </c>
      <c r="V468">
        <v>0</v>
      </c>
      <c r="W468">
        <v>0</v>
      </c>
      <c r="X468">
        <v>0</v>
      </c>
      <c r="Y468">
        <v>0</v>
      </c>
      <c r="Z468" t="s">
        <v>48</v>
      </c>
    </row>
    <row r="469" spans="1:26" x14ac:dyDescent="0.3">
      <c r="A469">
        <v>7631</v>
      </c>
      <c r="B469">
        <v>1978</v>
      </c>
      <c r="C469" s="14">
        <f>2021-Table13[[#This Row],[Year_Birth]]</f>
        <v>43</v>
      </c>
      <c r="D469" s="4">
        <v>61346</v>
      </c>
      <c r="E469">
        <v>1</v>
      </c>
      <c r="F469" s="16">
        <v>7.3397260273972602</v>
      </c>
      <c r="G469">
        <v>34</v>
      </c>
      <c r="H469" s="4">
        <v>562</v>
      </c>
      <c r="I469" s="4">
        <v>58</v>
      </c>
      <c r="J469" s="4">
        <v>168</v>
      </c>
      <c r="K469" s="4">
        <v>43</v>
      </c>
      <c r="L469" s="4">
        <v>16</v>
      </c>
      <c r="M469" s="4">
        <v>142</v>
      </c>
      <c r="N469">
        <v>1</v>
      </c>
      <c r="O469">
        <v>5</v>
      </c>
      <c r="P469">
        <v>7</v>
      </c>
      <c r="Q469">
        <v>10</v>
      </c>
      <c r="R469">
        <v>3</v>
      </c>
      <c r="S469">
        <v>0</v>
      </c>
      <c r="T469">
        <v>0</v>
      </c>
      <c r="U469">
        <v>0</v>
      </c>
      <c r="V469">
        <v>0</v>
      </c>
      <c r="W469">
        <v>0</v>
      </c>
      <c r="X469">
        <v>0</v>
      </c>
      <c r="Y469">
        <v>0</v>
      </c>
      <c r="Z469" t="s">
        <v>45</v>
      </c>
    </row>
    <row r="470" spans="1:26" x14ac:dyDescent="0.3">
      <c r="A470">
        <v>9370</v>
      </c>
      <c r="B470">
        <v>1945</v>
      </c>
      <c r="C470" s="14">
        <f>2021-Table13[[#This Row],[Year_Birth]]</f>
        <v>76</v>
      </c>
      <c r="D470" s="4">
        <v>65846</v>
      </c>
      <c r="E470">
        <v>0</v>
      </c>
      <c r="F470" s="16">
        <v>7.7287671232876711</v>
      </c>
      <c r="G470">
        <v>68</v>
      </c>
      <c r="H470" s="4">
        <v>562</v>
      </c>
      <c r="I470" s="4">
        <v>81</v>
      </c>
      <c r="J470" s="4">
        <v>276</v>
      </c>
      <c r="K470" s="4">
        <v>80</v>
      </c>
      <c r="L470" s="4">
        <v>40</v>
      </c>
      <c r="M470" s="4">
        <v>81</v>
      </c>
      <c r="N470">
        <v>1</v>
      </c>
      <c r="O470">
        <v>6</v>
      </c>
      <c r="P470">
        <v>3</v>
      </c>
      <c r="Q470">
        <v>6</v>
      </c>
      <c r="R470">
        <v>4</v>
      </c>
      <c r="S470">
        <v>0</v>
      </c>
      <c r="T470">
        <v>0</v>
      </c>
      <c r="U470">
        <v>0</v>
      </c>
      <c r="V470">
        <v>0</v>
      </c>
      <c r="W470">
        <v>0</v>
      </c>
      <c r="X470">
        <v>0</v>
      </c>
      <c r="Y470">
        <v>0</v>
      </c>
      <c r="Z470" t="s">
        <v>48</v>
      </c>
    </row>
    <row r="471" spans="1:26" x14ac:dyDescent="0.3">
      <c r="A471">
        <v>3233</v>
      </c>
      <c r="B471">
        <v>1965</v>
      </c>
      <c r="C471" s="14">
        <f>2021-Table13[[#This Row],[Year_Birth]]</f>
        <v>56</v>
      </c>
      <c r="D471" s="4">
        <v>62745</v>
      </c>
      <c r="E471">
        <v>1</v>
      </c>
      <c r="F471" s="16">
        <v>7.8794520547945206</v>
      </c>
      <c r="G471">
        <v>89</v>
      </c>
      <c r="H471" s="4">
        <v>562</v>
      </c>
      <c r="I471" s="4">
        <v>21</v>
      </c>
      <c r="J471" s="4">
        <v>464</v>
      </c>
      <c r="K471" s="4">
        <v>28</v>
      </c>
      <c r="L471" s="4">
        <v>10</v>
      </c>
      <c r="M471" s="4">
        <v>32</v>
      </c>
      <c r="N471">
        <v>3</v>
      </c>
      <c r="O471">
        <v>7</v>
      </c>
      <c r="P471">
        <v>8</v>
      </c>
      <c r="Q471">
        <v>11</v>
      </c>
      <c r="R471">
        <v>5</v>
      </c>
      <c r="S471">
        <v>0</v>
      </c>
      <c r="T471">
        <v>0</v>
      </c>
      <c r="U471">
        <v>0</v>
      </c>
      <c r="V471">
        <v>0</v>
      </c>
      <c r="W471">
        <v>0</v>
      </c>
      <c r="X471">
        <v>0</v>
      </c>
      <c r="Y471">
        <v>0</v>
      </c>
      <c r="Z471" t="s">
        <v>47</v>
      </c>
    </row>
    <row r="472" spans="1:26" x14ac:dyDescent="0.3">
      <c r="A472">
        <v>6184</v>
      </c>
      <c r="B472">
        <v>1969</v>
      </c>
      <c r="C472" s="14">
        <f>2021-Table13[[#This Row],[Year_Birth]]</f>
        <v>52</v>
      </c>
      <c r="D472" s="4">
        <v>68462</v>
      </c>
      <c r="E472">
        <v>0</v>
      </c>
      <c r="F472" s="16">
        <v>8.1561643835616433</v>
      </c>
      <c r="G472">
        <v>6</v>
      </c>
      <c r="H472" s="4">
        <v>561</v>
      </c>
      <c r="I472" s="4">
        <v>64</v>
      </c>
      <c r="J472" s="4">
        <v>785</v>
      </c>
      <c r="K472" s="4">
        <v>84</v>
      </c>
      <c r="L472" s="4">
        <v>128</v>
      </c>
      <c r="M472" s="4">
        <v>48</v>
      </c>
      <c r="N472">
        <v>1</v>
      </c>
      <c r="O472">
        <v>3</v>
      </c>
      <c r="P472">
        <v>3</v>
      </c>
      <c r="Q472">
        <v>8</v>
      </c>
      <c r="R472">
        <v>1</v>
      </c>
      <c r="S472">
        <v>0</v>
      </c>
      <c r="T472">
        <v>0</v>
      </c>
      <c r="U472">
        <v>0</v>
      </c>
      <c r="V472">
        <v>0</v>
      </c>
      <c r="W472">
        <v>0</v>
      </c>
      <c r="X472">
        <v>0</v>
      </c>
      <c r="Y472">
        <v>0</v>
      </c>
      <c r="Z472" t="s">
        <v>41</v>
      </c>
    </row>
    <row r="473" spans="1:26" x14ac:dyDescent="0.3">
      <c r="A473">
        <v>4640</v>
      </c>
      <c r="B473">
        <v>1967</v>
      </c>
      <c r="C473" s="14">
        <f>2021-Table13[[#This Row],[Year_Birth]]</f>
        <v>54</v>
      </c>
      <c r="D473" s="4">
        <v>70647</v>
      </c>
      <c r="E473">
        <v>1</v>
      </c>
      <c r="F473" s="16">
        <v>8.3808219178082197</v>
      </c>
      <c r="G473">
        <v>65</v>
      </c>
      <c r="H473" s="4">
        <v>561</v>
      </c>
      <c r="I473" s="4">
        <v>85</v>
      </c>
      <c r="J473" s="4">
        <v>171</v>
      </c>
      <c r="K473" s="4">
        <v>25</v>
      </c>
      <c r="L473" s="4">
        <v>123</v>
      </c>
      <c r="M473" s="4">
        <v>114</v>
      </c>
      <c r="N473">
        <v>2</v>
      </c>
      <c r="O473">
        <v>4</v>
      </c>
      <c r="P473">
        <v>7</v>
      </c>
      <c r="Q473">
        <v>13</v>
      </c>
      <c r="R473">
        <v>2</v>
      </c>
      <c r="S473">
        <v>0</v>
      </c>
      <c r="T473">
        <v>0</v>
      </c>
      <c r="U473">
        <v>0</v>
      </c>
      <c r="V473">
        <v>0</v>
      </c>
      <c r="W473">
        <v>0</v>
      </c>
      <c r="X473">
        <v>0</v>
      </c>
      <c r="Y473">
        <v>0</v>
      </c>
      <c r="Z473" t="s">
        <v>47</v>
      </c>
    </row>
    <row r="474" spans="1:26" x14ac:dyDescent="0.3">
      <c r="A474">
        <v>832</v>
      </c>
      <c r="B474">
        <v>1966</v>
      </c>
      <c r="C474" s="14">
        <f>2021-Table13[[#This Row],[Year_Birth]]</f>
        <v>55</v>
      </c>
      <c r="D474" s="4">
        <v>65814</v>
      </c>
      <c r="E474">
        <v>1</v>
      </c>
      <c r="F474" s="16">
        <v>6.9369863013698634</v>
      </c>
      <c r="G474">
        <v>90</v>
      </c>
      <c r="H474" s="4">
        <v>561</v>
      </c>
      <c r="I474" s="4">
        <v>14</v>
      </c>
      <c r="J474" s="4">
        <v>113</v>
      </c>
      <c r="K474" s="4">
        <v>10</v>
      </c>
      <c r="L474" s="4">
        <v>14</v>
      </c>
      <c r="M474" s="4">
        <v>35</v>
      </c>
      <c r="N474">
        <v>3</v>
      </c>
      <c r="O474">
        <v>8</v>
      </c>
      <c r="P474">
        <v>2</v>
      </c>
      <c r="Q474">
        <v>10</v>
      </c>
      <c r="R474">
        <v>5</v>
      </c>
      <c r="S474">
        <v>0</v>
      </c>
      <c r="T474">
        <v>0</v>
      </c>
      <c r="U474">
        <v>0</v>
      </c>
      <c r="V474">
        <v>0</v>
      </c>
      <c r="W474">
        <v>0</v>
      </c>
      <c r="X474">
        <v>0</v>
      </c>
      <c r="Y474">
        <v>0</v>
      </c>
      <c r="Z474" t="s">
        <v>41</v>
      </c>
    </row>
    <row r="475" spans="1:26" x14ac:dyDescent="0.3">
      <c r="A475">
        <v>5796</v>
      </c>
      <c r="B475">
        <v>1963</v>
      </c>
      <c r="C475" s="14">
        <f>2021-Table13[[#This Row],[Year_Birth]]</f>
        <v>58</v>
      </c>
      <c r="D475" s="4">
        <v>77437</v>
      </c>
      <c r="E475">
        <v>0</v>
      </c>
      <c r="F475" s="16">
        <v>7.2</v>
      </c>
      <c r="G475">
        <v>70</v>
      </c>
      <c r="H475" s="4">
        <v>560</v>
      </c>
      <c r="I475" s="4">
        <v>21</v>
      </c>
      <c r="J475" s="4">
        <v>442</v>
      </c>
      <c r="K475" s="4">
        <v>29</v>
      </c>
      <c r="L475" s="4">
        <v>44</v>
      </c>
      <c r="M475" s="4">
        <v>29</v>
      </c>
      <c r="N475">
        <v>1</v>
      </c>
      <c r="O475">
        <v>4</v>
      </c>
      <c r="P475">
        <v>5</v>
      </c>
      <c r="Q475">
        <v>13</v>
      </c>
      <c r="R475">
        <v>1</v>
      </c>
      <c r="S475">
        <v>0</v>
      </c>
      <c r="T475">
        <v>0</v>
      </c>
      <c r="U475">
        <v>0</v>
      </c>
      <c r="V475">
        <v>0</v>
      </c>
      <c r="W475">
        <v>1</v>
      </c>
      <c r="X475">
        <v>0</v>
      </c>
      <c r="Y475">
        <v>0</v>
      </c>
      <c r="Z475" t="s">
        <v>41</v>
      </c>
    </row>
    <row r="476" spans="1:26" x14ac:dyDescent="0.3">
      <c r="A476">
        <v>9529</v>
      </c>
      <c r="B476">
        <v>1990</v>
      </c>
      <c r="C476" s="14">
        <f>2021-Table13[[#This Row],[Year_Birth]]</f>
        <v>31</v>
      </c>
      <c r="D476" s="4">
        <v>73687</v>
      </c>
      <c r="E476">
        <v>0</v>
      </c>
      <c r="F476" s="16">
        <v>7.1945205479452055</v>
      </c>
      <c r="G476">
        <v>8</v>
      </c>
      <c r="H476" s="4">
        <v>559</v>
      </c>
      <c r="I476" s="4">
        <v>153</v>
      </c>
      <c r="J476" s="4">
        <v>503</v>
      </c>
      <c r="K476" s="4">
        <v>218</v>
      </c>
      <c r="L476" s="4">
        <v>13</v>
      </c>
      <c r="M476" s="4">
        <v>181</v>
      </c>
      <c r="N476">
        <v>1</v>
      </c>
      <c r="O476">
        <v>3</v>
      </c>
      <c r="P476">
        <v>9</v>
      </c>
      <c r="Q476">
        <v>9</v>
      </c>
      <c r="R476">
        <v>2</v>
      </c>
      <c r="S476">
        <v>1</v>
      </c>
      <c r="T476">
        <v>0</v>
      </c>
      <c r="U476">
        <v>0</v>
      </c>
      <c r="V476">
        <v>0</v>
      </c>
      <c r="W476">
        <v>0</v>
      </c>
      <c r="X476">
        <v>1</v>
      </c>
      <c r="Y476">
        <v>0</v>
      </c>
      <c r="Z476" t="s">
        <v>47</v>
      </c>
    </row>
    <row r="477" spans="1:26" x14ac:dyDescent="0.3">
      <c r="A477">
        <v>1577</v>
      </c>
      <c r="B477">
        <v>1946</v>
      </c>
      <c r="C477" s="14">
        <f>2021-Table13[[#This Row],[Year_Birth]]</f>
        <v>75</v>
      </c>
      <c r="D477" s="4">
        <v>78569</v>
      </c>
      <c r="E477">
        <v>0</v>
      </c>
      <c r="F477" s="16">
        <v>6.9671232876712326</v>
      </c>
      <c r="G477">
        <v>14</v>
      </c>
      <c r="H477" s="4">
        <v>558</v>
      </c>
      <c r="I477" s="4">
        <v>79</v>
      </c>
      <c r="J477" s="4">
        <v>622</v>
      </c>
      <c r="K477" s="4">
        <v>207</v>
      </c>
      <c r="L477" s="4">
        <v>175</v>
      </c>
      <c r="M477" s="4">
        <v>95</v>
      </c>
      <c r="N477">
        <v>1</v>
      </c>
      <c r="O477">
        <v>4</v>
      </c>
      <c r="P477">
        <v>6</v>
      </c>
      <c r="Q477">
        <v>4</v>
      </c>
      <c r="R477">
        <v>1</v>
      </c>
      <c r="S477">
        <v>0</v>
      </c>
      <c r="T477">
        <v>0</v>
      </c>
      <c r="U477">
        <v>0</v>
      </c>
      <c r="V477">
        <v>0</v>
      </c>
      <c r="W477">
        <v>1</v>
      </c>
      <c r="X477">
        <v>1</v>
      </c>
      <c r="Y477">
        <v>0</v>
      </c>
      <c r="Z477" t="s">
        <v>41</v>
      </c>
    </row>
    <row r="478" spans="1:26" x14ac:dyDescent="0.3">
      <c r="A478">
        <v>8314</v>
      </c>
      <c r="B478">
        <v>1982</v>
      </c>
      <c r="C478" s="14">
        <f>2021-Table13[[#This Row],[Year_Birth]]</f>
        <v>39</v>
      </c>
      <c r="D478" s="4">
        <v>79908</v>
      </c>
      <c r="E478">
        <v>0</v>
      </c>
      <c r="F478" s="16">
        <v>7.8438356164383558</v>
      </c>
      <c r="G478">
        <v>30</v>
      </c>
      <c r="H478" s="4">
        <v>557</v>
      </c>
      <c r="I478" s="4">
        <v>129</v>
      </c>
      <c r="J478" s="4">
        <v>761</v>
      </c>
      <c r="K478" s="4">
        <v>29</v>
      </c>
      <c r="L478" s="4">
        <v>185</v>
      </c>
      <c r="M478" s="4">
        <v>111</v>
      </c>
      <c r="N478">
        <v>1</v>
      </c>
      <c r="O478">
        <v>5</v>
      </c>
      <c r="P478">
        <v>6</v>
      </c>
      <c r="Q478">
        <v>7</v>
      </c>
      <c r="R478">
        <v>2</v>
      </c>
      <c r="S478">
        <v>0</v>
      </c>
      <c r="T478">
        <v>0</v>
      </c>
      <c r="U478">
        <v>0</v>
      </c>
      <c r="V478">
        <v>0</v>
      </c>
      <c r="W478">
        <v>1</v>
      </c>
      <c r="X478">
        <v>0</v>
      </c>
      <c r="Y478">
        <v>0</v>
      </c>
      <c r="Z478" t="s">
        <v>41</v>
      </c>
    </row>
    <row r="479" spans="1:26" x14ac:dyDescent="0.3">
      <c r="A479">
        <v>1065</v>
      </c>
      <c r="B479">
        <v>1963</v>
      </c>
      <c r="C479" s="14">
        <f>2021-Table13[[#This Row],[Year_Birth]]</f>
        <v>58</v>
      </c>
      <c r="D479" s="4">
        <v>80695</v>
      </c>
      <c r="E479">
        <v>0</v>
      </c>
      <c r="F479" s="16">
        <v>7.1095890410958908</v>
      </c>
      <c r="G479">
        <v>85</v>
      </c>
      <c r="H479" s="4">
        <v>557</v>
      </c>
      <c r="I479" s="4">
        <v>129</v>
      </c>
      <c r="J479" s="4">
        <v>984</v>
      </c>
      <c r="K479" s="4">
        <v>193</v>
      </c>
      <c r="L479" s="4">
        <v>37</v>
      </c>
      <c r="M479" s="4">
        <v>18</v>
      </c>
      <c r="N479">
        <v>1</v>
      </c>
      <c r="O479">
        <v>5</v>
      </c>
      <c r="P479">
        <v>8</v>
      </c>
      <c r="Q479">
        <v>5</v>
      </c>
      <c r="R479">
        <v>2</v>
      </c>
      <c r="S479">
        <v>0</v>
      </c>
      <c r="T479">
        <v>0</v>
      </c>
      <c r="U479">
        <v>0</v>
      </c>
      <c r="V479">
        <v>0</v>
      </c>
      <c r="W479">
        <v>0</v>
      </c>
      <c r="X479">
        <v>0</v>
      </c>
      <c r="Y479">
        <v>0</v>
      </c>
      <c r="Z479" t="s">
        <v>43</v>
      </c>
    </row>
    <row r="480" spans="1:26" x14ac:dyDescent="0.3">
      <c r="A480">
        <v>4856</v>
      </c>
      <c r="B480">
        <v>1957</v>
      </c>
      <c r="C480" s="14">
        <f>2021-Table13[[#This Row],[Year_Birth]]</f>
        <v>64</v>
      </c>
      <c r="D480" s="4">
        <v>82347</v>
      </c>
      <c r="E480">
        <v>0</v>
      </c>
      <c r="F480" s="16">
        <v>8.2547945205479447</v>
      </c>
      <c r="G480">
        <v>38</v>
      </c>
      <c r="H480" s="4">
        <v>556</v>
      </c>
      <c r="I480" s="4">
        <v>54</v>
      </c>
      <c r="J480" s="4">
        <v>845</v>
      </c>
      <c r="K480" s="4">
        <v>202</v>
      </c>
      <c r="L480" s="4">
        <v>133</v>
      </c>
      <c r="M480" s="4">
        <v>63</v>
      </c>
      <c r="N480">
        <v>1</v>
      </c>
      <c r="O480">
        <v>7</v>
      </c>
      <c r="P480">
        <v>7</v>
      </c>
      <c r="Q480">
        <v>10</v>
      </c>
      <c r="R480">
        <v>3</v>
      </c>
      <c r="S480">
        <v>1</v>
      </c>
      <c r="T480">
        <v>0</v>
      </c>
      <c r="U480">
        <v>1</v>
      </c>
      <c r="V480">
        <v>0</v>
      </c>
      <c r="W480">
        <v>0</v>
      </c>
      <c r="X480">
        <v>0</v>
      </c>
      <c r="Y480">
        <v>0</v>
      </c>
      <c r="Z480" t="s">
        <v>45</v>
      </c>
    </row>
    <row r="481" spans="1:26" x14ac:dyDescent="0.3">
      <c r="A481">
        <v>8722</v>
      </c>
      <c r="B481">
        <v>1957</v>
      </c>
      <c r="C481" s="14">
        <f>2021-Table13[[#This Row],[Year_Birth]]</f>
        <v>64</v>
      </c>
      <c r="D481" s="4">
        <v>82347</v>
      </c>
      <c r="E481">
        <v>0</v>
      </c>
      <c r="F481" s="16">
        <v>8.2547945205479447</v>
      </c>
      <c r="G481">
        <v>38</v>
      </c>
      <c r="H481" s="4">
        <v>556</v>
      </c>
      <c r="I481" s="4">
        <v>54</v>
      </c>
      <c r="J481" s="4">
        <v>845</v>
      </c>
      <c r="K481" s="4">
        <v>202</v>
      </c>
      <c r="L481" s="4">
        <v>133</v>
      </c>
      <c r="M481" s="4">
        <v>63</v>
      </c>
      <c r="N481">
        <v>1</v>
      </c>
      <c r="O481">
        <v>7</v>
      </c>
      <c r="P481">
        <v>7</v>
      </c>
      <c r="Q481">
        <v>10</v>
      </c>
      <c r="R481">
        <v>3</v>
      </c>
      <c r="S481">
        <v>1</v>
      </c>
      <c r="T481">
        <v>0</v>
      </c>
      <c r="U481">
        <v>1</v>
      </c>
      <c r="V481">
        <v>0</v>
      </c>
      <c r="W481">
        <v>0</v>
      </c>
      <c r="X481">
        <v>1</v>
      </c>
      <c r="Y481">
        <v>0</v>
      </c>
      <c r="Z481" t="s">
        <v>48</v>
      </c>
    </row>
    <row r="482" spans="1:26" x14ac:dyDescent="0.3">
      <c r="A482">
        <v>8427</v>
      </c>
      <c r="B482">
        <v>1956</v>
      </c>
      <c r="C482" s="14">
        <f>2021-Table13[[#This Row],[Year_Birth]]</f>
        <v>65</v>
      </c>
      <c r="D482" s="4">
        <v>64857</v>
      </c>
      <c r="E482">
        <v>0</v>
      </c>
      <c r="F482" s="16">
        <v>8.2082191780821923</v>
      </c>
      <c r="G482">
        <v>78</v>
      </c>
      <c r="H482" s="4">
        <v>556</v>
      </c>
      <c r="I482" s="4">
        <v>14</v>
      </c>
      <c r="J482" s="4">
        <v>717</v>
      </c>
      <c r="K482" s="4">
        <v>210</v>
      </c>
      <c r="L482" s="4">
        <v>0</v>
      </c>
      <c r="M482" s="4">
        <v>43</v>
      </c>
      <c r="N482">
        <v>1</v>
      </c>
      <c r="O482">
        <v>7</v>
      </c>
      <c r="P482">
        <v>5</v>
      </c>
      <c r="Q482">
        <v>10</v>
      </c>
      <c r="R482">
        <v>4</v>
      </c>
      <c r="S482">
        <v>0</v>
      </c>
      <c r="T482">
        <v>0</v>
      </c>
      <c r="U482">
        <v>0</v>
      </c>
      <c r="V482">
        <v>0</v>
      </c>
      <c r="W482">
        <v>0</v>
      </c>
      <c r="X482">
        <v>0</v>
      </c>
      <c r="Y482">
        <v>0</v>
      </c>
      <c r="Z482" t="s">
        <v>41</v>
      </c>
    </row>
    <row r="483" spans="1:26" x14ac:dyDescent="0.3">
      <c r="A483">
        <v>217</v>
      </c>
      <c r="B483">
        <v>1956</v>
      </c>
      <c r="C483" s="14">
        <f>2021-Table13[[#This Row],[Year_Birth]]</f>
        <v>65</v>
      </c>
      <c r="D483" s="4">
        <v>64857</v>
      </c>
      <c r="E483">
        <v>0</v>
      </c>
      <c r="F483" s="16">
        <v>8.2082191780821923</v>
      </c>
      <c r="G483">
        <v>78</v>
      </c>
      <c r="H483" s="4">
        <v>556</v>
      </c>
      <c r="I483" s="4">
        <v>14</v>
      </c>
      <c r="J483" s="4">
        <v>717</v>
      </c>
      <c r="K483" s="4">
        <v>210</v>
      </c>
      <c r="L483" s="4">
        <v>0</v>
      </c>
      <c r="M483" s="4">
        <v>43</v>
      </c>
      <c r="N483">
        <v>1</v>
      </c>
      <c r="O483">
        <v>7</v>
      </c>
      <c r="P483">
        <v>5</v>
      </c>
      <c r="Q483">
        <v>10</v>
      </c>
      <c r="R483">
        <v>4</v>
      </c>
      <c r="S483">
        <v>0</v>
      </c>
      <c r="T483">
        <v>0</v>
      </c>
      <c r="U483">
        <v>0</v>
      </c>
      <c r="V483">
        <v>0</v>
      </c>
      <c r="W483">
        <v>0</v>
      </c>
      <c r="X483">
        <v>0</v>
      </c>
      <c r="Y483">
        <v>0</v>
      </c>
      <c r="Z483" t="s">
        <v>48</v>
      </c>
    </row>
    <row r="484" spans="1:26" x14ac:dyDescent="0.3">
      <c r="A484">
        <v>4786</v>
      </c>
      <c r="B484">
        <v>1977</v>
      </c>
      <c r="C484" s="14">
        <f>2021-Table13[[#This Row],[Year_Birth]]</f>
        <v>44</v>
      </c>
      <c r="D484" s="4">
        <v>75330</v>
      </c>
      <c r="E484">
        <v>2</v>
      </c>
      <c r="F484" s="16">
        <v>8.3452054794520549</v>
      </c>
      <c r="G484">
        <v>94</v>
      </c>
      <c r="H484" s="4">
        <v>555</v>
      </c>
      <c r="I484" s="4">
        <v>82</v>
      </c>
      <c r="J484" s="4">
        <v>257</v>
      </c>
      <c r="K484" s="4">
        <v>93</v>
      </c>
      <c r="L484" s="4">
        <v>61</v>
      </c>
      <c r="M484" s="4">
        <v>61</v>
      </c>
      <c r="N484">
        <v>4</v>
      </c>
      <c r="O484">
        <v>10</v>
      </c>
      <c r="P484">
        <v>3</v>
      </c>
      <c r="Q484">
        <v>12</v>
      </c>
      <c r="R484">
        <v>6</v>
      </c>
      <c r="S484">
        <v>0</v>
      </c>
      <c r="T484">
        <v>0</v>
      </c>
      <c r="U484">
        <v>0</v>
      </c>
      <c r="V484">
        <v>0</v>
      </c>
      <c r="W484">
        <v>0</v>
      </c>
      <c r="X484">
        <v>0</v>
      </c>
      <c r="Y484">
        <v>0</v>
      </c>
      <c r="Z484" t="s">
        <v>43</v>
      </c>
    </row>
    <row r="485" spans="1:26" x14ac:dyDescent="0.3">
      <c r="A485">
        <v>1184</v>
      </c>
      <c r="B485">
        <v>1968</v>
      </c>
      <c r="C485" s="14">
        <f>2021-Table13[[#This Row],[Year_Birth]]</f>
        <v>53</v>
      </c>
      <c r="D485" s="4">
        <v>69674</v>
      </c>
      <c r="E485">
        <v>2</v>
      </c>
      <c r="F485" s="16">
        <v>7.7150684931506852</v>
      </c>
      <c r="G485">
        <v>46</v>
      </c>
      <c r="H485" s="4">
        <v>554</v>
      </c>
      <c r="I485" s="4">
        <v>41</v>
      </c>
      <c r="J485" s="4">
        <v>215</v>
      </c>
      <c r="K485" s="4">
        <v>11</v>
      </c>
      <c r="L485" s="4">
        <v>0</v>
      </c>
      <c r="M485" s="4">
        <v>24</v>
      </c>
      <c r="N485">
        <v>3</v>
      </c>
      <c r="O485">
        <v>10</v>
      </c>
      <c r="P485">
        <v>2</v>
      </c>
      <c r="Q485">
        <v>10</v>
      </c>
      <c r="R485">
        <v>5</v>
      </c>
      <c r="S485">
        <v>0</v>
      </c>
      <c r="T485">
        <v>0</v>
      </c>
      <c r="U485">
        <v>0</v>
      </c>
      <c r="V485">
        <v>0</v>
      </c>
      <c r="W485">
        <v>0</v>
      </c>
      <c r="X485">
        <v>0</v>
      </c>
      <c r="Y485">
        <v>0</v>
      </c>
      <c r="Z485" t="s">
        <v>47</v>
      </c>
    </row>
    <row r="486" spans="1:26" x14ac:dyDescent="0.3">
      <c r="A486">
        <v>7683</v>
      </c>
      <c r="B486">
        <v>1968</v>
      </c>
      <c r="C486" s="14">
        <f>2021-Table13[[#This Row],[Year_Birth]]</f>
        <v>53</v>
      </c>
      <c r="D486" s="4">
        <v>70777</v>
      </c>
      <c r="E486">
        <v>1</v>
      </c>
      <c r="F486" s="16">
        <v>6.9506849315068493</v>
      </c>
      <c r="G486">
        <v>80</v>
      </c>
      <c r="H486" s="4">
        <v>554</v>
      </c>
      <c r="I486" s="4">
        <v>35</v>
      </c>
      <c r="J486" s="4">
        <v>113</v>
      </c>
      <c r="K486" s="4">
        <v>0</v>
      </c>
      <c r="L486" s="4">
        <v>7</v>
      </c>
      <c r="M486" s="4">
        <v>78</v>
      </c>
      <c r="N486">
        <v>3</v>
      </c>
      <c r="O486">
        <v>5</v>
      </c>
      <c r="P486">
        <v>3</v>
      </c>
      <c r="Q486">
        <v>12</v>
      </c>
      <c r="R486">
        <v>3</v>
      </c>
      <c r="S486">
        <v>0</v>
      </c>
      <c r="T486">
        <v>0</v>
      </c>
      <c r="U486">
        <v>0</v>
      </c>
      <c r="V486">
        <v>0</v>
      </c>
      <c r="W486">
        <v>0</v>
      </c>
      <c r="X486">
        <v>0</v>
      </c>
      <c r="Y486">
        <v>0</v>
      </c>
      <c r="Z486" t="s">
        <v>41</v>
      </c>
    </row>
    <row r="487" spans="1:26" x14ac:dyDescent="0.3">
      <c r="A487">
        <v>9988</v>
      </c>
      <c r="B487">
        <v>1976</v>
      </c>
      <c r="C487" s="14">
        <f>2021-Table13[[#This Row],[Year_Birth]]</f>
        <v>45</v>
      </c>
      <c r="D487" s="4">
        <v>70379</v>
      </c>
      <c r="E487">
        <v>1</v>
      </c>
      <c r="F487" s="16">
        <v>7.934246575342466</v>
      </c>
      <c r="G487">
        <v>84</v>
      </c>
      <c r="H487" s="4">
        <v>553</v>
      </c>
      <c r="I487" s="4">
        <v>25</v>
      </c>
      <c r="J487" s="4">
        <v>142</v>
      </c>
      <c r="K487" s="4">
        <v>65</v>
      </c>
      <c r="L487" s="4">
        <v>67</v>
      </c>
      <c r="M487" s="4">
        <v>8</v>
      </c>
      <c r="N487">
        <v>3</v>
      </c>
      <c r="O487">
        <v>6</v>
      </c>
      <c r="P487">
        <v>3</v>
      </c>
      <c r="Q487">
        <v>13</v>
      </c>
      <c r="R487">
        <v>4</v>
      </c>
      <c r="S487">
        <v>0</v>
      </c>
      <c r="T487">
        <v>0</v>
      </c>
      <c r="U487">
        <v>0</v>
      </c>
      <c r="V487">
        <v>0</v>
      </c>
      <c r="W487">
        <v>0</v>
      </c>
      <c r="X487">
        <v>0</v>
      </c>
      <c r="Y487">
        <v>0</v>
      </c>
      <c r="Z487" t="s">
        <v>48</v>
      </c>
    </row>
    <row r="488" spans="1:26" x14ac:dyDescent="0.3">
      <c r="A488">
        <v>1340</v>
      </c>
      <c r="B488">
        <v>1986</v>
      </c>
      <c r="C488" s="14">
        <f>2021-Table13[[#This Row],[Year_Birth]]</f>
        <v>35</v>
      </c>
      <c r="D488" s="4">
        <v>92910</v>
      </c>
      <c r="E488">
        <v>0</v>
      </c>
      <c r="F488" s="16">
        <v>6.7917808219178086</v>
      </c>
      <c r="G488">
        <v>42</v>
      </c>
      <c r="H488" s="4">
        <v>551</v>
      </c>
      <c r="I488" s="4">
        <v>137</v>
      </c>
      <c r="J488" s="4">
        <v>792</v>
      </c>
      <c r="K488" s="4">
        <v>179</v>
      </c>
      <c r="L488" s="4">
        <v>103</v>
      </c>
      <c r="M488" s="4">
        <v>33</v>
      </c>
      <c r="N488">
        <v>1</v>
      </c>
      <c r="O488">
        <v>6</v>
      </c>
      <c r="P488">
        <v>7</v>
      </c>
      <c r="Q488">
        <v>13</v>
      </c>
      <c r="R488">
        <v>1</v>
      </c>
      <c r="S488">
        <v>1</v>
      </c>
      <c r="T488">
        <v>0</v>
      </c>
      <c r="U488">
        <v>0</v>
      </c>
      <c r="V488">
        <v>1</v>
      </c>
      <c r="W488">
        <v>1</v>
      </c>
      <c r="X488">
        <v>0</v>
      </c>
      <c r="Y488">
        <v>0</v>
      </c>
      <c r="Z488" t="s">
        <v>41</v>
      </c>
    </row>
    <row r="489" spans="1:26" x14ac:dyDescent="0.3">
      <c r="A489">
        <v>8969</v>
      </c>
      <c r="B489">
        <v>1977</v>
      </c>
      <c r="C489" s="14">
        <f>2021-Table13[[#This Row],[Year_Birth]]</f>
        <v>44</v>
      </c>
      <c r="D489" s="4">
        <v>71855</v>
      </c>
      <c r="E489">
        <v>1</v>
      </c>
      <c r="F489" s="16">
        <v>8.0602739726027401</v>
      </c>
      <c r="G489">
        <v>59</v>
      </c>
      <c r="H489" s="4">
        <v>548</v>
      </c>
      <c r="I489" s="4">
        <v>31</v>
      </c>
      <c r="J489" s="4">
        <v>422</v>
      </c>
      <c r="K489" s="4">
        <v>0</v>
      </c>
      <c r="L489" s="4">
        <v>112</v>
      </c>
      <c r="M489" s="4">
        <v>28</v>
      </c>
      <c r="N489">
        <v>4</v>
      </c>
      <c r="O489">
        <v>5</v>
      </c>
      <c r="P489">
        <v>5</v>
      </c>
      <c r="Q489">
        <v>11</v>
      </c>
      <c r="R489">
        <v>3</v>
      </c>
      <c r="S489">
        <v>0</v>
      </c>
      <c r="T489">
        <v>0</v>
      </c>
      <c r="U489">
        <v>0</v>
      </c>
      <c r="V489">
        <v>0</v>
      </c>
      <c r="W489">
        <v>0</v>
      </c>
      <c r="X489">
        <v>0</v>
      </c>
      <c r="Y489">
        <v>0</v>
      </c>
      <c r="Z489" t="s">
        <v>47</v>
      </c>
    </row>
    <row r="490" spans="1:26" x14ac:dyDescent="0.3">
      <c r="A490">
        <v>1592</v>
      </c>
      <c r="B490">
        <v>1970</v>
      </c>
      <c r="C490" s="14">
        <f>2021-Table13[[#This Row],[Year_Birth]]</f>
        <v>51</v>
      </c>
      <c r="D490" s="4">
        <v>90765</v>
      </c>
      <c r="E490">
        <v>0</v>
      </c>
      <c r="F490" s="16">
        <v>7.0383561643835613</v>
      </c>
      <c r="G490">
        <v>25</v>
      </c>
      <c r="H490" s="4">
        <v>547</v>
      </c>
      <c r="I490" s="4">
        <v>99</v>
      </c>
      <c r="J490" s="4">
        <v>812</v>
      </c>
      <c r="K490" s="4">
        <v>151</v>
      </c>
      <c r="L490" s="4">
        <v>82</v>
      </c>
      <c r="M490" s="4">
        <v>33</v>
      </c>
      <c r="N490">
        <v>0</v>
      </c>
      <c r="O490">
        <v>4</v>
      </c>
      <c r="P490">
        <v>6</v>
      </c>
      <c r="Q490">
        <v>5</v>
      </c>
      <c r="R490">
        <v>1</v>
      </c>
      <c r="S490">
        <v>1</v>
      </c>
      <c r="T490">
        <v>0</v>
      </c>
      <c r="U490">
        <v>0</v>
      </c>
      <c r="V490">
        <v>0</v>
      </c>
      <c r="W490">
        <v>1</v>
      </c>
      <c r="X490">
        <v>0</v>
      </c>
      <c r="Y490">
        <v>0</v>
      </c>
      <c r="Z490" t="s">
        <v>48</v>
      </c>
    </row>
    <row r="491" spans="1:26" x14ac:dyDescent="0.3">
      <c r="A491">
        <v>5935</v>
      </c>
      <c r="B491">
        <v>1956</v>
      </c>
      <c r="C491" s="14">
        <f>2021-Table13[[#This Row],[Year_Birth]]</f>
        <v>65</v>
      </c>
      <c r="D491" s="4">
        <v>55284</v>
      </c>
      <c r="E491">
        <v>1</v>
      </c>
      <c r="F491" s="16">
        <v>8.1232876712328768</v>
      </c>
      <c r="G491">
        <v>60</v>
      </c>
      <c r="H491" s="4">
        <v>547</v>
      </c>
      <c r="I491" s="4">
        <v>7</v>
      </c>
      <c r="J491" s="4">
        <v>140</v>
      </c>
      <c r="K491" s="4">
        <v>0</v>
      </c>
      <c r="L491" s="4">
        <v>7</v>
      </c>
      <c r="M491" s="4">
        <v>63</v>
      </c>
      <c r="N491">
        <v>3</v>
      </c>
      <c r="O491">
        <v>7</v>
      </c>
      <c r="P491">
        <v>5</v>
      </c>
      <c r="Q491">
        <v>8</v>
      </c>
      <c r="R491">
        <v>5</v>
      </c>
      <c r="S491">
        <v>0</v>
      </c>
      <c r="T491">
        <v>0</v>
      </c>
      <c r="U491">
        <v>0</v>
      </c>
      <c r="V491">
        <v>0</v>
      </c>
      <c r="W491">
        <v>0</v>
      </c>
      <c r="X491">
        <v>0</v>
      </c>
      <c r="Y491">
        <v>0</v>
      </c>
      <c r="Z491" t="s">
        <v>45</v>
      </c>
    </row>
    <row r="492" spans="1:26" x14ac:dyDescent="0.3">
      <c r="A492">
        <v>6518</v>
      </c>
      <c r="B492">
        <v>1951</v>
      </c>
      <c r="C492" s="14">
        <f>2021-Table13[[#This Row],[Year_Birth]]</f>
        <v>70</v>
      </c>
      <c r="D492" s="4">
        <v>67680</v>
      </c>
      <c r="E492">
        <v>1</v>
      </c>
      <c r="F492" s="16">
        <v>7.6602739726027398</v>
      </c>
      <c r="G492">
        <v>8</v>
      </c>
      <c r="H492" s="4">
        <v>546</v>
      </c>
      <c r="I492" s="4">
        <v>0</v>
      </c>
      <c r="J492" s="4">
        <v>48</v>
      </c>
      <c r="K492" s="4">
        <v>0</v>
      </c>
      <c r="L492" s="4">
        <v>6</v>
      </c>
      <c r="M492" s="4">
        <v>6</v>
      </c>
      <c r="N492">
        <v>1</v>
      </c>
      <c r="O492">
        <v>7</v>
      </c>
      <c r="P492">
        <v>3</v>
      </c>
      <c r="Q492">
        <v>8</v>
      </c>
      <c r="R492">
        <v>5</v>
      </c>
      <c r="S492">
        <v>0</v>
      </c>
      <c r="T492">
        <v>0</v>
      </c>
      <c r="U492">
        <v>0</v>
      </c>
      <c r="V492">
        <v>0</v>
      </c>
      <c r="W492">
        <v>0</v>
      </c>
      <c r="X492">
        <v>0</v>
      </c>
      <c r="Y492">
        <v>0</v>
      </c>
      <c r="Z492" t="s">
        <v>53</v>
      </c>
    </row>
    <row r="493" spans="1:26" x14ac:dyDescent="0.3">
      <c r="A493">
        <v>11056</v>
      </c>
      <c r="B493">
        <v>1974</v>
      </c>
      <c r="C493" s="14">
        <f>2021-Table13[[#This Row],[Year_Birth]]</f>
        <v>47</v>
      </c>
      <c r="D493" s="4">
        <v>72099</v>
      </c>
      <c r="E493">
        <v>0</v>
      </c>
      <c r="F493" s="16">
        <v>8.2821917808219183</v>
      </c>
      <c r="G493">
        <v>18</v>
      </c>
      <c r="H493" s="4">
        <v>546</v>
      </c>
      <c r="I493" s="4">
        <v>91</v>
      </c>
      <c r="J493" s="4">
        <v>410</v>
      </c>
      <c r="K493" s="4">
        <v>119</v>
      </c>
      <c r="L493" s="4">
        <v>0</v>
      </c>
      <c r="M493" s="4">
        <v>22</v>
      </c>
      <c r="N493">
        <v>1</v>
      </c>
      <c r="O493">
        <v>3</v>
      </c>
      <c r="P493">
        <v>4</v>
      </c>
      <c r="Q493">
        <v>10</v>
      </c>
      <c r="R493">
        <v>1</v>
      </c>
      <c r="S493">
        <v>0</v>
      </c>
      <c r="T493">
        <v>0</v>
      </c>
      <c r="U493">
        <v>0</v>
      </c>
      <c r="V493">
        <v>0</v>
      </c>
      <c r="W493">
        <v>0</v>
      </c>
      <c r="X493">
        <v>0</v>
      </c>
      <c r="Y493">
        <v>0</v>
      </c>
      <c r="Z493" t="s">
        <v>41</v>
      </c>
    </row>
    <row r="494" spans="1:26" x14ac:dyDescent="0.3">
      <c r="A494">
        <v>6055</v>
      </c>
      <c r="B494">
        <v>1979</v>
      </c>
      <c r="C494" s="14">
        <f>2021-Table13[[#This Row],[Year_Birth]]</f>
        <v>42</v>
      </c>
      <c r="D494" s="4">
        <v>71626</v>
      </c>
      <c r="E494">
        <v>0</v>
      </c>
      <c r="F494" s="16">
        <v>8.2684931506849306</v>
      </c>
      <c r="G494">
        <v>94</v>
      </c>
      <c r="H494" s="4">
        <v>546</v>
      </c>
      <c r="I494" s="4">
        <v>72</v>
      </c>
      <c r="J494" s="4">
        <v>376</v>
      </c>
      <c r="K494" s="4">
        <v>94</v>
      </c>
      <c r="L494" s="4">
        <v>145</v>
      </c>
      <c r="M494" s="4">
        <v>72</v>
      </c>
      <c r="N494">
        <v>1</v>
      </c>
      <c r="O494">
        <v>5</v>
      </c>
      <c r="P494">
        <v>5</v>
      </c>
      <c r="Q494">
        <v>8</v>
      </c>
      <c r="R494">
        <v>3</v>
      </c>
      <c r="S494">
        <v>0</v>
      </c>
      <c r="T494">
        <v>0</v>
      </c>
      <c r="U494">
        <v>0</v>
      </c>
      <c r="V494">
        <v>1</v>
      </c>
      <c r="W494">
        <v>0</v>
      </c>
      <c r="X494">
        <v>0</v>
      </c>
      <c r="Y494">
        <v>0</v>
      </c>
      <c r="Z494" t="s">
        <v>41</v>
      </c>
    </row>
    <row r="495" spans="1:26" x14ac:dyDescent="0.3">
      <c r="A495">
        <v>5543</v>
      </c>
      <c r="B495">
        <v>1966</v>
      </c>
      <c r="C495" s="14">
        <f>2021-Table13[[#This Row],[Year_Birth]]</f>
        <v>55</v>
      </c>
      <c r="D495" s="4">
        <v>57811</v>
      </c>
      <c r="E495">
        <v>1</v>
      </c>
      <c r="F495" s="16">
        <v>7.624657534246575</v>
      </c>
      <c r="G495">
        <v>49</v>
      </c>
      <c r="H495" s="4">
        <v>545</v>
      </c>
      <c r="I495" s="4">
        <v>7</v>
      </c>
      <c r="J495" s="4">
        <v>114</v>
      </c>
      <c r="K495" s="4">
        <v>37</v>
      </c>
      <c r="L495" s="4">
        <v>21</v>
      </c>
      <c r="M495" s="4">
        <v>78</v>
      </c>
      <c r="N495">
        <v>5</v>
      </c>
      <c r="O495">
        <v>7</v>
      </c>
      <c r="P495">
        <v>2</v>
      </c>
      <c r="Q495">
        <v>11</v>
      </c>
      <c r="R495">
        <v>5</v>
      </c>
      <c r="S495">
        <v>0</v>
      </c>
      <c r="T495">
        <v>0</v>
      </c>
      <c r="U495">
        <v>0</v>
      </c>
      <c r="V495">
        <v>1</v>
      </c>
      <c r="W495">
        <v>0</v>
      </c>
      <c r="X495">
        <v>0</v>
      </c>
      <c r="Y495">
        <v>0</v>
      </c>
      <c r="Z495" t="s">
        <v>41</v>
      </c>
    </row>
    <row r="496" spans="1:26" x14ac:dyDescent="0.3">
      <c r="A496">
        <v>1118</v>
      </c>
      <c r="B496">
        <v>1956</v>
      </c>
      <c r="C496" s="14">
        <f>2021-Table13[[#This Row],[Year_Birth]]</f>
        <v>65</v>
      </c>
      <c r="D496" s="4">
        <v>50965</v>
      </c>
      <c r="E496">
        <v>1</v>
      </c>
      <c r="F496" s="16">
        <v>7.9643835616438352</v>
      </c>
      <c r="G496">
        <v>87</v>
      </c>
      <c r="H496" s="4">
        <v>544</v>
      </c>
      <c r="I496" s="4">
        <v>13</v>
      </c>
      <c r="J496" s="4">
        <v>85</v>
      </c>
      <c r="K496" s="4">
        <v>8</v>
      </c>
      <c r="L496" s="4">
        <v>6</v>
      </c>
      <c r="M496" s="4">
        <v>29</v>
      </c>
      <c r="N496">
        <v>3</v>
      </c>
      <c r="O496">
        <v>10</v>
      </c>
      <c r="P496">
        <v>4</v>
      </c>
      <c r="Q496">
        <v>5</v>
      </c>
      <c r="R496">
        <v>8</v>
      </c>
      <c r="S496">
        <v>0</v>
      </c>
      <c r="T496">
        <v>0</v>
      </c>
      <c r="U496">
        <v>1</v>
      </c>
      <c r="V496">
        <v>0</v>
      </c>
      <c r="W496">
        <v>0</v>
      </c>
      <c r="X496">
        <v>0</v>
      </c>
      <c r="Y496">
        <v>0</v>
      </c>
      <c r="Z496" t="s">
        <v>41</v>
      </c>
    </row>
    <row r="497" spans="1:26" x14ac:dyDescent="0.3">
      <c r="A497">
        <v>123</v>
      </c>
      <c r="B497">
        <v>1951</v>
      </c>
      <c r="C497" s="14">
        <f>2021-Table13[[#This Row],[Year_Birth]]</f>
        <v>70</v>
      </c>
      <c r="D497" s="4">
        <v>67046</v>
      </c>
      <c r="E497">
        <v>1</v>
      </c>
      <c r="F497" s="16">
        <v>8.087671232876712</v>
      </c>
      <c r="G497">
        <v>92</v>
      </c>
      <c r="H497" s="4">
        <v>544</v>
      </c>
      <c r="I497" s="4">
        <v>35</v>
      </c>
      <c r="J497" s="4">
        <v>133</v>
      </c>
      <c r="K497" s="4">
        <v>23</v>
      </c>
      <c r="L497" s="4">
        <v>151</v>
      </c>
      <c r="M497" s="4">
        <v>107</v>
      </c>
      <c r="N497">
        <v>2</v>
      </c>
      <c r="O497">
        <v>4</v>
      </c>
      <c r="P497">
        <v>5</v>
      </c>
      <c r="Q497">
        <v>4</v>
      </c>
      <c r="R497">
        <v>2</v>
      </c>
      <c r="S497">
        <v>0</v>
      </c>
      <c r="T497">
        <v>0</v>
      </c>
      <c r="U497">
        <v>0</v>
      </c>
      <c r="V497">
        <v>0</v>
      </c>
      <c r="W497">
        <v>0</v>
      </c>
      <c r="X497">
        <v>0</v>
      </c>
      <c r="Y497">
        <v>0</v>
      </c>
      <c r="Z497" t="s">
        <v>53</v>
      </c>
    </row>
    <row r="498" spans="1:26" x14ac:dyDescent="0.3">
      <c r="A498">
        <v>2674</v>
      </c>
      <c r="B498">
        <v>1958</v>
      </c>
      <c r="C498" s="14">
        <f>2021-Table13[[#This Row],[Year_Birth]]</f>
        <v>63</v>
      </c>
      <c r="D498" s="4">
        <v>75154</v>
      </c>
      <c r="E498">
        <v>1</v>
      </c>
      <c r="F498" s="16">
        <v>8.4273972602739722</v>
      </c>
      <c r="G498">
        <v>79</v>
      </c>
      <c r="H498" s="4">
        <v>543</v>
      </c>
      <c r="I498" s="4">
        <v>10</v>
      </c>
      <c r="J498" s="4">
        <v>205</v>
      </c>
      <c r="K498" s="4">
        <v>160</v>
      </c>
      <c r="L498" s="4">
        <v>143</v>
      </c>
      <c r="M498" s="4">
        <v>82</v>
      </c>
      <c r="N498">
        <v>1</v>
      </c>
      <c r="O498">
        <v>6</v>
      </c>
      <c r="P498">
        <v>3</v>
      </c>
      <c r="Q498">
        <v>6</v>
      </c>
      <c r="R498">
        <v>3</v>
      </c>
      <c r="S498">
        <v>0</v>
      </c>
      <c r="T498">
        <v>0</v>
      </c>
      <c r="U498">
        <v>0</v>
      </c>
      <c r="V498">
        <v>0</v>
      </c>
      <c r="W498">
        <v>0</v>
      </c>
      <c r="X498">
        <v>1</v>
      </c>
      <c r="Y498">
        <v>0</v>
      </c>
      <c r="Z498" t="s">
        <v>43</v>
      </c>
    </row>
    <row r="499" spans="1:26" x14ac:dyDescent="0.3">
      <c r="A499">
        <v>9595</v>
      </c>
      <c r="B499">
        <v>1961</v>
      </c>
      <c r="C499" s="14">
        <f>2021-Table13[[#This Row],[Year_Birth]]</f>
        <v>60</v>
      </c>
      <c r="D499" s="4">
        <v>64260</v>
      </c>
      <c r="E499">
        <v>0</v>
      </c>
      <c r="F499" s="16">
        <v>8.0739726027397261</v>
      </c>
      <c r="G499">
        <v>1</v>
      </c>
      <c r="H499" s="4">
        <v>539</v>
      </c>
      <c r="I499" s="4">
        <v>169</v>
      </c>
      <c r="J499" s="4">
        <v>816</v>
      </c>
      <c r="K499" s="4">
        <v>20</v>
      </c>
      <c r="L499" s="4">
        <v>0</v>
      </c>
      <c r="M499" s="4">
        <v>30</v>
      </c>
      <c r="N499">
        <v>1</v>
      </c>
      <c r="O499">
        <v>4</v>
      </c>
      <c r="P499">
        <v>5</v>
      </c>
      <c r="Q499">
        <v>4</v>
      </c>
      <c r="R499">
        <v>3</v>
      </c>
      <c r="S499">
        <v>0</v>
      </c>
      <c r="T499">
        <v>0</v>
      </c>
      <c r="U499">
        <v>0</v>
      </c>
      <c r="V499">
        <v>0</v>
      </c>
      <c r="W499">
        <v>0</v>
      </c>
      <c r="X499">
        <v>1</v>
      </c>
      <c r="Y499">
        <v>0</v>
      </c>
      <c r="Z499" t="s">
        <v>41</v>
      </c>
    </row>
    <row r="500" spans="1:26" x14ac:dyDescent="0.3">
      <c r="A500">
        <v>2295</v>
      </c>
      <c r="B500">
        <v>1954</v>
      </c>
      <c r="C500" s="14">
        <f>2021-Table13[[#This Row],[Year_Birth]]</f>
        <v>67</v>
      </c>
      <c r="D500" s="4">
        <v>62670</v>
      </c>
      <c r="E500">
        <v>1</v>
      </c>
      <c r="F500" s="16">
        <v>7.0136986301369859</v>
      </c>
      <c r="G500">
        <v>57</v>
      </c>
      <c r="H500" s="4">
        <v>539</v>
      </c>
      <c r="I500" s="4">
        <v>30</v>
      </c>
      <c r="J500" s="4">
        <v>92</v>
      </c>
      <c r="K500" s="4">
        <v>80</v>
      </c>
      <c r="L500" s="4">
        <v>46</v>
      </c>
      <c r="M500" s="4">
        <v>38</v>
      </c>
      <c r="N500">
        <v>1</v>
      </c>
      <c r="O500">
        <v>5</v>
      </c>
      <c r="P500">
        <v>3</v>
      </c>
      <c r="Q500">
        <v>13</v>
      </c>
      <c r="R500">
        <v>3</v>
      </c>
      <c r="S500">
        <v>0</v>
      </c>
      <c r="T500">
        <v>0</v>
      </c>
      <c r="U500">
        <v>0</v>
      </c>
      <c r="V500">
        <v>0</v>
      </c>
      <c r="W500">
        <v>0</v>
      </c>
      <c r="X500">
        <v>0</v>
      </c>
      <c r="Y500">
        <v>0</v>
      </c>
      <c r="Z500" t="s">
        <v>47</v>
      </c>
    </row>
    <row r="501" spans="1:26" x14ac:dyDescent="0.3">
      <c r="A501">
        <v>3594</v>
      </c>
      <c r="B501">
        <v>1973</v>
      </c>
      <c r="C501" s="14">
        <f>2021-Table13[[#This Row],[Year_Birth]]</f>
        <v>48</v>
      </c>
      <c r="D501" s="4">
        <v>54108</v>
      </c>
      <c r="E501">
        <v>2</v>
      </c>
      <c r="F501" s="16">
        <v>8.257534246575343</v>
      </c>
      <c r="G501">
        <v>74</v>
      </c>
      <c r="H501" s="4">
        <v>539</v>
      </c>
      <c r="I501" s="4">
        <v>6</v>
      </c>
      <c r="J501" s="4">
        <v>91</v>
      </c>
      <c r="K501" s="4">
        <v>8</v>
      </c>
      <c r="L501" s="4">
        <v>6</v>
      </c>
      <c r="M501" s="4">
        <v>97</v>
      </c>
      <c r="N501">
        <v>13</v>
      </c>
      <c r="O501">
        <v>8</v>
      </c>
      <c r="P501">
        <v>2</v>
      </c>
      <c r="Q501">
        <v>9</v>
      </c>
      <c r="R501">
        <v>8</v>
      </c>
      <c r="S501">
        <v>0</v>
      </c>
      <c r="T501">
        <v>0</v>
      </c>
      <c r="U501">
        <v>0</v>
      </c>
      <c r="V501">
        <v>0</v>
      </c>
      <c r="W501">
        <v>0</v>
      </c>
      <c r="X501">
        <v>0</v>
      </c>
      <c r="Y501">
        <v>0</v>
      </c>
      <c r="Z501" t="s">
        <v>48</v>
      </c>
    </row>
    <row r="502" spans="1:26" x14ac:dyDescent="0.3">
      <c r="A502">
        <v>966</v>
      </c>
      <c r="B502">
        <v>1966</v>
      </c>
      <c r="C502" s="14">
        <f>2021-Table13[[#This Row],[Year_Birth]]</f>
        <v>55</v>
      </c>
      <c r="D502" s="4">
        <v>44529</v>
      </c>
      <c r="E502">
        <v>1</v>
      </c>
      <c r="F502" s="16">
        <v>7.5945205479452058</v>
      </c>
      <c r="G502">
        <v>98</v>
      </c>
      <c r="H502" s="4">
        <v>538</v>
      </c>
      <c r="I502" s="4">
        <v>13</v>
      </c>
      <c r="J502" s="4">
        <v>91</v>
      </c>
      <c r="K502" s="4">
        <v>17</v>
      </c>
      <c r="L502" s="4">
        <v>6</v>
      </c>
      <c r="M502" s="4">
        <v>26</v>
      </c>
      <c r="N502">
        <v>6</v>
      </c>
      <c r="O502">
        <v>6</v>
      </c>
      <c r="P502">
        <v>2</v>
      </c>
      <c r="Q502">
        <v>11</v>
      </c>
      <c r="R502">
        <v>5</v>
      </c>
      <c r="S502">
        <v>0</v>
      </c>
      <c r="T502">
        <v>0</v>
      </c>
      <c r="U502">
        <v>0</v>
      </c>
      <c r="V502">
        <v>1</v>
      </c>
      <c r="W502">
        <v>0</v>
      </c>
      <c r="X502">
        <v>0</v>
      </c>
      <c r="Y502">
        <v>0</v>
      </c>
      <c r="Z502" t="s">
        <v>41</v>
      </c>
    </row>
    <row r="503" spans="1:26" x14ac:dyDescent="0.3">
      <c r="A503">
        <v>6991</v>
      </c>
      <c r="B503">
        <v>1951</v>
      </c>
      <c r="C503" s="14">
        <f>2021-Table13[[#This Row],[Year_Birth]]</f>
        <v>70</v>
      </c>
      <c r="D503" s="4">
        <v>43185</v>
      </c>
      <c r="E503">
        <v>1</v>
      </c>
      <c r="F503" s="16">
        <v>7.8301369863013699</v>
      </c>
      <c r="G503">
        <v>88</v>
      </c>
      <c r="H503" s="4">
        <v>537</v>
      </c>
      <c r="I503" s="4">
        <v>6</v>
      </c>
      <c r="J503" s="4">
        <v>42</v>
      </c>
      <c r="K503" s="4">
        <v>16</v>
      </c>
      <c r="L503" s="4">
        <v>6</v>
      </c>
      <c r="M503" s="4">
        <v>30</v>
      </c>
      <c r="N503">
        <v>2</v>
      </c>
      <c r="O503">
        <v>9</v>
      </c>
      <c r="P503">
        <v>3</v>
      </c>
      <c r="Q503">
        <v>6</v>
      </c>
      <c r="R503">
        <v>8</v>
      </c>
      <c r="S503">
        <v>0</v>
      </c>
      <c r="T503">
        <v>0</v>
      </c>
      <c r="U503">
        <v>0</v>
      </c>
      <c r="V503">
        <v>0</v>
      </c>
      <c r="W503">
        <v>0</v>
      </c>
      <c r="X503">
        <v>0</v>
      </c>
      <c r="Y503">
        <v>0</v>
      </c>
      <c r="Z503" t="s">
        <v>53</v>
      </c>
    </row>
    <row r="504" spans="1:26" x14ac:dyDescent="0.3">
      <c r="A504">
        <v>4427</v>
      </c>
      <c r="B504">
        <v>1995</v>
      </c>
      <c r="C504" s="14">
        <f>2021-Table13[[#This Row],[Year_Birth]]</f>
        <v>26</v>
      </c>
      <c r="D504" s="4">
        <v>83257</v>
      </c>
      <c r="E504">
        <v>0</v>
      </c>
      <c r="F504" s="16">
        <v>8.3890410958904109</v>
      </c>
      <c r="G504">
        <v>56</v>
      </c>
      <c r="H504" s="4">
        <v>536</v>
      </c>
      <c r="I504" s="4">
        <v>27</v>
      </c>
      <c r="J504" s="4">
        <v>590</v>
      </c>
      <c r="K504" s="4">
        <v>38</v>
      </c>
      <c r="L504" s="4">
        <v>107</v>
      </c>
      <c r="M504" s="4">
        <v>67</v>
      </c>
      <c r="N504">
        <v>1</v>
      </c>
      <c r="O504">
        <v>5</v>
      </c>
      <c r="P504">
        <v>10</v>
      </c>
      <c r="Q504">
        <v>12</v>
      </c>
      <c r="R504">
        <v>6</v>
      </c>
      <c r="S504">
        <v>0</v>
      </c>
      <c r="T504">
        <v>0</v>
      </c>
      <c r="U504">
        <v>1</v>
      </c>
      <c r="V504">
        <v>0</v>
      </c>
      <c r="W504">
        <v>1</v>
      </c>
      <c r="X504">
        <v>1</v>
      </c>
      <c r="Y504">
        <v>1</v>
      </c>
      <c r="Z504" t="s">
        <v>41</v>
      </c>
    </row>
    <row r="505" spans="1:26" x14ac:dyDescent="0.3">
      <c r="A505">
        <v>2730</v>
      </c>
      <c r="B505">
        <v>1955</v>
      </c>
      <c r="C505" s="14">
        <f>2021-Table13[[#This Row],[Year_Birth]]</f>
        <v>66</v>
      </c>
      <c r="D505" s="4">
        <v>80317</v>
      </c>
      <c r="E505">
        <v>0</v>
      </c>
      <c r="F505" s="16">
        <v>7.4684931506849317</v>
      </c>
      <c r="G505">
        <v>64</v>
      </c>
      <c r="H505" s="4">
        <v>536</v>
      </c>
      <c r="I505" s="4">
        <v>11</v>
      </c>
      <c r="J505" s="4">
        <v>387</v>
      </c>
      <c r="K505" s="4">
        <v>149</v>
      </c>
      <c r="L505" s="4">
        <v>91</v>
      </c>
      <c r="M505" s="4">
        <v>57</v>
      </c>
      <c r="N505">
        <v>1</v>
      </c>
      <c r="O505">
        <v>3</v>
      </c>
      <c r="P505">
        <v>4</v>
      </c>
      <c r="Q505">
        <v>10</v>
      </c>
      <c r="R505">
        <v>1</v>
      </c>
      <c r="S505">
        <v>0</v>
      </c>
      <c r="T505">
        <v>0</v>
      </c>
      <c r="U505">
        <v>0</v>
      </c>
      <c r="V505">
        <v>0</v>
      </c>
      <c r="W505">
        <v>0</v>
      </c>
      <c r="X505">
        <v>0</v>
      </c>
      <c r="Y505">
        <v>0</v>
      </c>
      <c r="Z505" t="s">
        <v>48</v>
      </c>
    </row>
    <row r="506" spans="1:26" x14ac:dyDescent="0.3">
      <c r="A506">
        <v>433</v>
      </c>
      <c r="B506">
        <v>1958</v>
      </c>
      <c r="C506" s="14">
        <f>2021-Table13[[#This Row],[Year_Birth]]</f>
        <v>63</v>
      </c>
      <c r="D506" s="4">
        <v>61331</v>
      </c>
      <c r="E506">
        <v>2</v>
      </c>
      <c r="F506" s="16">
        <v>7.9150684931506845</v>
      </c>
      <c r="G506">
        <v>42</v>
      </c>
      <c r="H506" s="4">
        <v>534</v>
      </c>
      <c r="I506" s="4">
        <v>5</v>
      </c>
      <c r="J506" s="4">
        <v>47</v>
      </c>
      <c r="K506" s="4">
        <v>0</v>
      </c>
      <c r="L506" s="4">
        <v>5</v>
      </c>
      <c r="M506" s="4">
        <v>41</v>
      </c>
      <c r="N506">
        <v>5</v>
      </c>
      <c r="O506">
        <v>11</v>
      </c>
      <c r="P506">
        <v>1</v>
      </c>
      <c r="Q506">
        <v>6</v>
      </c>
      <c r="R506">
        <v>8</v>
      </c>
      <c r="S506">
        <v>0</v>
      </c>
      <c r="T506">
        <v>0</v>
      </c>
      <c r="U506">
        <v>0</v>
      </c>
      <c r="V506">
        <v>0</v>
      </c>
      <c r="W506">
        <v>0</v>
      </c>
      <c r="X506">
        <v>0</v>
      </c>
      <c r="Y506">
        <v>0</v>
      </c>
      <c r="Z506" t="s">
        <v>48</v>
      </c>
    </row>
    <row r="507" spans="1:26" x14ac:dyDescent="0.3">
      <c r="A507">
        <v>3828</v>
      </c>
      <c r="B507">
        <v>1951</v>
      </c>
      <c r="C507" s="14">
        <f>2021-Table13[[#This Row],[Year_Birth]]</f>
        <v>70</v>
      </c>
      <c r="D507" s="4">
        <v>71107</v>
      </c>
      <c r="E507">
        <v>1</v>
      </c>
      <c r="F507" s="16">
        <v>7.9726027397260273</v>
      </c>
      <c r="G507">
        <v>61</v>
      </c>
      <c r="H507" s="4">
        <v>533</v>
      </c>
      <c r="I507" s="4">
        <v>10</v>
      </c>
      <c r="J507" s="4">
        <v>217</v>
      </c>
      <c r="K507" s="4">
        <v>198</v>
      </c>
      <c r="L507" s="4">
        <v>174</v>
      </c>
      <c r="M507" s="4">
        <v>195</v>
      </c>
      <c r="N507">
        <v>2</v>
      </c>
      <c r="O507">
        <v>7</v>
      </c>
      <c r="P507">
        <v>6</v>
      </c>
      <c r="Q507">
        <v>13</v>
      </c>
      <c r="R507">
        <v>4</v>
      </c>
      <c r="S507">
        <v>0</v>
      </c>
      <c r="T507">
        <v>0</v>
      </c>
      <c r="U507">
        <v>0</v>
      </c>
      <c r="V507">
        <v>0</v>
      </c>
      <c r="W507">
        <v>0</v>
      </c>
      <c r="X507">
        <v>0</v>
      </c>
      <c r="Y507">
        <v>0</v>
      </c>
      <c r="Z507" t="s">
        <v>41</v>
      </c>
    </row>
    <row r="508" spans="1:26" x14ac:dyDescent="0.3">
      <c r="A508">
        <v>2793</v>
      </c>
      <c r="B508">
        <v>1976</v>
      </c>
      <c r="C508" s="14">
        <f>2021-Table13[[#This Row],[Year_Birth]]</f>
        <v>45</v>
      </c>
      <c r="D508" s="4">
        <v>70179</v>
      </c>
      <c r="E508">
        <v>1</v>
      </c>
      <c r="F508" s="16">
        <v>7.5506849315068489</v>
      </c>
      <c r="G508">
        <v>10</v>
      </c>
      <c r="H508" s="4">
        <v>532</v>
      </c>
      <c r="I508" s="4">
        <v>88</v>
      </c>
      <c r="J508" s="4">
        <v>168</v>
      </c>
      <c r="K508" s="4">
        <v>69</v>
      </c>
      <c r="L508" s="4">
        <v>44</v>
      </c>
      <c r="M508" s="4">
        <v>133</v>
      </c>
      <c r="N508">
        <v>3</v>
      </c>
      <c r="O508">
        <v>7</v>
      </c>
      <c r="P508">
        <v>3</v>
      </c>
      <c r="Q508">
        <v>13</v>
      </c>
      <c r="R508">
        <v>5</v>
      </c>
      <c r="S508">
        <v>0</v>
      </c>
      <c r="T508">
        <v>0</v>
      </c>
      <c r="U508">
        <v>0</v>
      </c>
      <c r="V508">
        <v>0</v>
      </c>
      <c r="W508">
        <v>0</v>
      </c>
      <c r="X508">
        <v>0</v>
      </c>
      <c r="Y508">
        <v>0</v>
      </c>
      <c r="Z508" t="s">
        <v>47</v>
      </c>
    </row>
    <row r="509" spans="1:26" x14ac:dyDescent="0.3">
      <c r="A509">
        <v>1071</v>
      </c>
      <c r="B509">
        <v>1976</v>
      </c>
      <c r="C509" s="14">
        <f>2021-Table13[[#This Row],[Year_Birth]]</f>
        <v>45</v>
      </c>
      <c r="D509" s="4">
        <v>70179</v>
      </c>
      <c r="E509">
        <v>1</v>
      </c>
      <c r="F509" s="16">
        <v>7.5506849315068489</v>
      </c>
      <c r="G509">
        <v>10</v>
      </c>
      <c r="H509" s="4">
        <v>532</v>
      </c>
      <c r="I509" s="4">
        <v>88</v>
      </c>
      <c r="J509" s="4">
        <v>168</v>
      </c>
      <c r="K509" s="4">
        <v>69</v>
      </c>
      <c r="L509" s="4">
        <v>44</v>
      </c>
      <c r="M509" s="4">
        <v>133</v>
      </c>
      <c r="N509">
        <v>3</v>
      </c>
      <c r="O509">
        <v>7</v>
      </c>
      <c r="P509">
        <v>3</v>
      </c>
      <c r="Q509">
        <v>13</v>
      </c>
      <c r="R509">
        <v>5</v>
      </c>
      <c r="S509">
        <v>0</v>
      </c>
      <c r="T509">
        <v>0</v>
      </c>
      <c r="U509">
        <v>0</v>
      </c>
      <c r="V509">
        <v>0</v>
      </c>
      <c r="W509">
        <v>0</v>
      </c>
      <c r="X509">
        <v>0</v>
      </c>
      <c r="Y509">
        <v>0</v>
      </c>
      <c r="Z509" t="s">
        <v>43</v>
      </c>
    </row>
    <row r="510" spans="1:26" x14ac:dyDescent="0.3">
      <c r="A510">
        <v>10742</v>
      </c>
      <c r="B510">
        <v>1983</v>
      </c>
      <c r="C510" s="14">
        <f>2021-Table13[[#This Row],[Year_Birth]]</f>
        <v>38</v>
      </c>
      <c r="D510" s="4">
        <v>86580</v>
      </c>
      <c r="E510">
        <v>0</v>
      </c>
      <c r="F510" s="16">
        <v>7.9452054794520546</v>
      </c>
      <c r="G510">
        <v>72</v>
      </c>
      <c r="H510" s="4">
        <v>532</v>
      </c>
      <c r="I510" s="4">
        <v>21</v>
      </c>
      <c r="J510" s="4">
        <v>127</v>
      </c>
      <c r="K510" s="4">
        <v>26</v>
      </c>
      <c r="L510" s="4">
        <v>20</v>
      </c>
      <c r="M510" s="4">
        <v>20</v>
      </c>
      <c r="N510">
        <v>0</v>
      </c>
      <c r="O510">
        <v>4</v>
      </c>
      <c r="P510">
        <v>2</v>
      </c>
      <c r="Q510">
        <v>5</v>
      </c>
      <c r="R510">
        <v>1</v>
      </c>
      <c r="S510">
        <v>0</v>
      </c>
      <c r="T510">
        <v>0</v>
      </c>
      <c r="U510">
        <v>0</v>
      </c>
      <c r="V510">
        <v>0</v>
      </c>
      <c r="W510">
        <v>1</v>
      </c>
      <c r="X510">
        <v>0</v>
      </c>
      <c r="Y510">
        <v>0</v>
      </c>
      <c r="Z510" t="s">
        <v>41</v>
      </c>
    </row>
    <row r="511" spans="1:26" x14ac:dyDescent="0.3">
      <c r="A511">
        <v>5250</v>
      </c>
      <c r="B511">
        <v>1943</v>
      </c>
      <c r="C511" s="14">
        <f>2021-Table13[[#This Row],[Year_Birth]]</f>
        <v>78</v>
      </c>
      <c r="E511">
        <v>0</v>
      </c>
      <c r="F511" s="16">
        <v>7.2739726027397262</v>
      </c>
      <c r="G511">
        <v>75</v>
      </c>
      <c r="H511" s="4">
        <v>532</v>
      </c>
      <c r="I511" s="4">
        <v>126</v>
      </c>
      <c r="J511" s="4">
        <v>490</v>
      </c>
      <c r="K511" s="4">
        <v>164</v>
      </c>
      <c r="L511" s="4">
        <v>126</v>
      </c>
      <c r="M511" s="4">
        <v>126</v>
      </c>
      <c r="N511">
        <v>1</v>
      </c>
      <c r="O511">
        <v>5</v>
      </c>
      <c r="P511">
        <v>5</v>
      </c>
      <c r="Q511">
        <v>11</v>
      </c>
      <c r="R511">
        <v>1</v>
      </c>
      <c r="S511">
        <v>0</v>
      </c>
      <c r="T511">
        <v>0</v>
      </c>
      <c r="U511">
        <v>0</v>
      </c>
      <c r="V511">
        <v>0</v>
      </c>
      <c r="W511">
        <v>1</v>
      </c>
      <c r="X511">
        <v>1</v>
      </c>
      <c r="Y511">
        <v>0</v>
      </c>
      <c r="Z511" t="s">
        <v>53</v>
      </c>
    </row>
    <row r="512" spans="1:26" x14ac:dyDescent="0.3">
      <c r="A512">
        <v>10177</v>
      </c>
      <c r="B512">
        <v>1954</v>
      </c>
      <c r="C512" s="14">
        <f>2021-Table13[[#This Row],[Year_Birth]]</f>
        <v>67</v>
      </c>
      <c r="D512" s="4">
        <v>72071</v>
      </c>
      <c r="E512">
        <v>1</v>
      </c>
      <c r="F512" s="16">
        <v>7.9808219178082194</v>
      </c>
      <c r="G512">
        <v>4</v>
      </c>
      <c r="H512" s="4">
        <v>531</v>
      </c>
      <c r="I512" s="4">
        <v>69</v>
      </c>
      <c r="J512" s="4">
        <v>300</v>
      </c>
      <c r="K512" s="4">
        <v>150</v>
      </c>
      <c r="L512" s="4">
        <v>138</v>
      </c>
      <c r="M512" s="4">
        <v>150</v>
      </c>
      <c r="N512">
        <v>3</v>
      </c>
      <c r="O512">
        <v>5</v>
      </c>
      <c r="P512">
        <v>4</v>
      </c>
      <c r="Q512">
        <v>8</v>
      </c>
      <c r="R512">
        <v>2</v>
      </c>
      <c r="S512">
        <v>0</v>
      </c>
      <c r="T512">
        <v>0</v>
      </c>
      <c r="U512">
        <v>0</v>
      </c>
      <c r="V512">
        <v>0</v>
      </c>
      <c r="W512">
        <v>0</v>
      </c>
      <c r="X512">
        <v>0</v>
      </c>
      <c r="Y512">
        <v>0</v>
      </c>
      <c r="Z512" t="s">
        <v>41</v>
      </c>
    </row>
    <row r="513" spans="1:26" x14ac:dyDescent="0.3">
      <c r="A513">
        <v>2429</v>
      </c>
      <c r="B513">
        <v>1954</v>
      </c>
      <c r="C513" s="14">
        <f>2021-Table13[[#This Row],[Year_Birth]]</f>
        <v>67</v>
      </c>
      <c r="D513" s="4">
        <v>72071</v>
      </c>
      <c r="E513">
        <v>1</v>
      </c>
      <c r="F513" s="16">
        <v>7.9808219178082194</v>
      </c>
      <c r="G513">
        <v>4</v>
      </c>
      <c r="H513" s="4">
        <v>531</v>
      </c>
      <c r="I513" s="4">
        <v>69</v>
      </c>
      <c r="J513" s="4">
        <v>300</v>
      </c>
      <c r="K513" s="4">
        <v>150</v>
      </c>
      <c r="L513" s="4">
        <v>138</v>
      </c>
      <c r="M513" s="4">
        <v>150</v>
      </c>
      <c r="N513">
        <v>3</v>
      </c>
      <c r="O513">
        <v>5</v>
      </c>
      <c r="P513">
        <v>4</v>
      </c>
      <c r="Q513">
        <v>8</v>
      </c>
      <c r="R513">
        <v>2</v>
      </c>
      <c r="S513">
        <v>0</v>
      </c>
      <c r="T513">
        <v>0</v>
      </c>
      <c r="U513">
        <v>0</v>
      </c>
      <c r="V513">
        <v>0</v>
      </c>
      <c r="W513">
        <v>0</v>
      </c>
      <c r="X513">
        <v>0</v>
      </c>
      <c r="Y513">
        <v>0</v>
      </c>
      <c r="Z513" t="s">
        <v>48</v>
      </c>
    </row>
    <row r="514" spans="1:26" x14ac:dyDescent="0.3">
      <c r="A514">
        <v>3005</v>
      </c>
      <c r="B514">
        <v>1992</v>
      </c>
      <c r="C514" s="14">
        <f>2021-Table13[[#This Row],[Year_Birth]]</f>
        <v>29</v>
      </c>
      <c r="D514" s="4">
        <v>83528</v>
      </c>
      <c r="E514">
        <v>0</v>
      </c>
      <c r="F514" s="16">
        <v>6.7726027397260271</v>
      </c>
      <c r="G514">
        <v>7</v>
      </c>
      <c r="H514" s="4">
        <v>530</v>
      </c>
      <c r="I514" s="4">
        <v>117</v>
      </c>
      <c r="J514" s="4">
        <v>678</v>
      </c>
      <c r="K514" s="4">
        <v>134</v>
      </c>
      <c r="L514" s="4">
        <v>44</v>
      </c>
      <c r="M514" s="4">
        <v>147</v>
      </c>
      <c r="N514">
        <v>1</v>
      </c>
      <c r="O514">
        <v>4</v>
      </c>
      <c r="P514">
        <v>10</v>
      </c>
      <c r="Q514">
        <v>8</v>
      </c>
      <c r="R514">
        <v>1</v>
      </c>
      <c r="S514">
        <v>1</v>
      </c>
      <c r="T514">
        <v>0</v>
      </c>
      <c r="U514">
        <v>1</v>
      </c>
      <c r="V514">
        <v>0</v>
      </c>
      <c r="W514">
        <v>0</v>
      </c>
      <c r="X514">
        <v>1</v>
      </c>
      <c r="Y514">
        <v>0</v>
      </c>
      <c r="Z514" t="s">
        <v>41</v>
      </c>
    </row>
    <row r="515" spans="1:26" x14ac:dyDescent="0.3">
      <c r="A515">
        <v>9723</v>
      </c>
      <c r="B515">
        <v>1960</v>
      </c>
      <c r="C515" s="14">
        <f>2021-Table13[[#This Row],[Year_Birth]]</f>
        <v>61</v>
      </c>
      <c r="D515" s="4">
        <v>67716</v>
      </c>
      <c r="E515">
        <v>1</v>
      </c>
      <c r="F515" s="16">
        <v>8.0767123287671225</v>
      </c>
      <c r="G515">
        <v>8</v>
      </c>
      <c r="H515" s="4">
        <v>530</v>
      </c>
      <c r="I515" s="4">
        <v>142</v>
      </c>
      <c r="J515" s="4">
        <v>217</v>
      </c>
      <c r="K515" s="4">
        <v>62</v>
      </c>
      <c r="L515" s="4">
        <v>9</v>
      </c>
      <c r="M515" s="4">
        <v>56</v>
      </c>
      <c r="N515">
        <v>4</v>
      </c>
      <c r="O515">
        <v>7</v>
      </c>
      <c r="P515">
        <v>4</v>
      </c>
      <c r="Q515">
        <v>13</v>
      </c>
      <c r="R515">
        <v>5</v>
      </c>
      <c r="S515">
        <v>0</v>
      </c>
      <c r="T515">
        <v>0</v>
      </c>
      <c r="U515">
        <v>0</v>
      </c>
      <c r="V515">
        <v>1</v>
      </c>
      <c r="W515">
        <v>0</v>
      </c>
      <c r="X515">
        <v>0</v>
      </c>
      <c r="Y515">
        <v>0</v>
      </c>
      <c r="Z515" t="s">
        <v>48</v>
      </c>
    </row>
    <row r="516" spans="1:26" x14ac:dyDescent="0.3">
      <c r="A516">
        <v>716</v>
      </c>
      <c r="B516">
        <v>1949</v>
      </c>
      <c r="C516" s="14">
        <f>2021-Table13[[#This Row],[Year_Birth]]</f>
        <v>72</v>
      </c>
      <c r="D516" s="4">
        <v>67911</v>
      </c>
      <c r="E516">
        <v>1</v>
      </c>
      <c r="F516" s="16">
        <v>6.7150684931506852</v>
      </c>
      <c r="G516">
        <v>63</v>
      </c>
      <c r="H516" s="4">
        <v>529</v>
      </c>
      <c r="I516" s="4">
        <v>0</v>
      </c>
      <c r="J516" s="4">
        <v>356</v>
      </c>
      <c r="K516" s="4">
        <v>63</v>
      </c>
      <c r="L516" s="4">
        <v>28</v>
      </c>
      <c r="M516" s="4">
        <v>0</v>
      </c>
      <c r="N516">
        <v>3</v>
      </c>
      <c r="O516">
        <v>6</v>
      </c>
      <c r="P516">
        <v>7</v>
      </c>
      <c r="Q516">
        <v>11</v>
      </c>
      <c r="R516">
        <v>3</v>
      </c>
      <c r="S516">
        <v>0</v>
      </c>
      <c r="T516">
        <v>0</v>
      </c>
      <c r="U516">
        <v>0</v>
      </c>
      <c r="V516">
        <v>0</v>
      </c>
      <c r="W516">
        <v>0</v>
      </c>
      <c r="X516">
        <v>0</v>
      </c>
      <c r="Y516">
        <v>0</v>
      </c>
      <c r="Z516" t="s">
        <v>41</v>
      </c>
    </row>
    <row r="517" spans="1:26" x14ac:dyDescent="0.3">
      <c r="A517">
        <v>6544</v>
      </c>
      <c r="B517">
        <v>1949</v>
      </c>
      <c r="C517" s="14">
        <f>2021-Table13[[#This Row],[Year_Birth]]</f>
        <v>72</v>
      </c>
      <c r="D517" s="4">
        <v>67911</v>
      </c>
      <c r="E517">
        <v>1</v>
      </c>
      <c r="F517" s="16">
        <v>6.7150684931506852</v>
      </c>
      <c r="G517">
        <v>63</v>
      </c>
      <c r="H517" s="4">
        <v>529</v>
      </c>
      <c r="I517" s="4">
        <v>0</v>
      </c>
      <c r="J517" s="4">
        <v>356</v>
      </c>
      <c r="K517" s="4">
        <v>63</v>
      </c>
      <c r="L517" s="4">
        <v>28</v>
      </c>
      <c r="M517" s="4">
        <v>0</v>
      </c>
      <c r="N517">
        <v>3</v>
      </c>
      <c r="O517">
        <v>6</v>
      </c>
      <c r="P517">
        <v>7</v>
      </c>
      <c r="Q517">
        <v>11</v>
      </c>
      <c r="R517">
        <v>3</v>
      </c>
      <c r="S517">
        <v>0</v>
      </c>
      <c r="T517">
        <v>0</v>
      </c>
      <c r="U517">
        <v>0</v>
      </c>
      <c r="V517">
        <v>0</v>
      </c>
      <c r="W517">
        <v>0</v>
      </c>
      <c r="X517">
        <v>0</v>
      </c>
      <c r="Y517">
        <v>0</v>
      </c>
      <c r="Z517" t="s">
        <v>52</v>
      </c>
    </row>
    <row r="518" spans="1:26" x14ac:dyDescent="0.3">
      <c r="A518">
        <v>3267</v>
      </c>
      <c r="B518">
        <v>1963</v>
      </c>
      <c r="C518" s="14">
        <f>2021-Table13[[#This Row],[Year_Birth]]</f>
        <v>58</v>
      </c>
      <c r="D518" s="4">
        <v>57288</v>
      </c>
      <c r="E518">
        <v>1</v>
      </c>
      <c r="F518" s="16">
        <v>6.6219178082191785</v>
      </c>
      <c r="G518">
        <v>27</v>
      </c>
      <c r="H518" s="4">
        <v>527</v>
      </c>
      <c r="I518" s="4">
        <v>0</v>
      </c>
      <c r="J518" s="4">
        <v>21</v>
      </c>
      <c r="K518" s="4">
        <v>0</v>
      </c>
      <c r="L518" s="4">
        <v>0</v>
      </c>
      <c r="M518" s="4">
        <v>60</v>
      </c>
      <c r="N518">
        <v>3</v>
      </c>
      <c r="O518">
        <v>8</v>
      </c>
      <c r="P518">
        <v>1</v>
      </c>
      <c r="Q518">
        <v>8</v>
      </c>
      <c r="R518">
        <v>6</v>
      </c>
      <c r="S518">
        <v>0</v>
      </c>
      <c r="T518">
        <v>0</v>
      </c>
      <c r="U518">
        <v>0</v>
      </c>
      <c r="V518">
        <v>1</v>
      </c>
      <c r="W518">
        <v>0</v>
      </c>
      <c r="X518">
        <v>0</v>
      </c>
      <c r="Y518">
        <v>0</v>
      </c>
      <c r="Z518" t="s">
        <v>48</v>
      </c>
    </row>
    <row r="519" spans="1:26" x14ac:dyDescent="0.3">
      <c r="A519">
        <v>6457</v>
      </c>
      <c r="B519">
        <v>1976</v>
      </c>
      <c r="C519" s="14">
        <f>2021-Table13[[#This Row],[Year_Birth]]</f>
        <v>45</v>
      </c>
      <c r="D519" s="4">
        <v>64892</v>
      </c>
      <c r="E519">
        <v>1</v>
      </c>
      <c r="F519" s="16">
        <v>6.6958904109589037</v>
      </c>
      <c r="G519">
        <v>77</v>
      </c>
      <c r="H519" s="4">
        <v>527</v>
      </c>
      <c r="I519" s="4">
        <v>24</v>
      </c>
      <c r="J519" s="4">
        <v>230</v>
      </c>
      <c r="K519" s="4">
        <v>32</v>
      </c>
      <c r="L519" s="4">
        <v>24</v>
      </c>
      <c r="M519" s="4">
        <v>65</v>
      </c>
      <c r="N519">
        <v>2</v>
      </c>
      <c r="O519">
        <v>6</v>
      </c>
      <c r="P519">
        <v>4</v>
      </c>
      <c r="Q519">
        <v>12</v>
      </c>
      <c r="R519">
        <v>4</v>
      </c>
      <c r="S519">
        <v>0</v>
      </c>
      <c r="T519">
        <v>0</v>
      </c>
      <c r="U519">
        <v>0</v>
      </c>
      <c r="V519">
        <v>0</v>
      </c>
      <c r="W519">
        <v>0</v>
      </c>
      <c r="X519">
        <v>0</v>
      </c>
      <c r="Y519">
        <v>0</v>
      </c>
      <c r="Z519" t="s">
        <v>47</v>
      </c>
    </row>
    <row r="520" spans="1:26" x14ac:dyDescent="0.3">
      <c r="A520">
        <v>2591</v>
      </c>
      <c r="B520">
        <v>1959</v>
      </c>
      <c r="C520" s="14">
        <f>2021-Table13[[#This Row],[Year_Birth]]</f>
        <v>62</v>
      </c>
      <c r="D520" s="4">
        <v>76320</v>
      </c>
      <c r="E520">
        <v>1</v>
      </c>
      <c r="F520" s="16">
        <v>6.6301369863013697</v>
      </c>
      <c r="G520">
        <v>49</v>
      </c>
      <c r="H520" s="4">
        <v>526</v>
      </c>
      <c r="I520" s="4">
        <v>35</v>
      </c>
      <c r="J520" s="4">
        <v>214</v>
      </c>
      <c r="K520" s="4">
        <v>69</v>
      </c>
      <c r="L520" s="4">
        <v>53</v>
      </c>
      <c r="M520" s="4">
        <v>35</v>
      </c>
      <c r="N520">
        <v>2</v>
      </c>
      <c r="O520">
        <v>6</v>
      </c>
      <c r="P520">
        <v>3</v>
      </c>
      <c r="Q520">
        <v>4</v>
      </c>
      <c r="R520">
        <v>2</v>
      </c>
      <c r="S520">
        <v>0</v>
      </c>
      <c r="T520">
        <v>0</v>
      </c>
      <c r="U520">
        <v>0</v>
      </c>
      <c r="V520">
        <v>0</v>
      </c>
      <c r="W520">
        <v>0</v>
      </c>
      <c r="X520">
        <v>0</v>
      </c>
      <c r="Y520">
        <v>0</v>
      </c>
      <c r="Z520" t="s">
        <v>43</v>
      </c>
    </row>
    <row r="521" spans="1:26" x14ac:dyDescent="0.3">
      <c r="A521">
        <v>8537</v>
      </c>
      <c r="B521">
        <v>1949</v>
      </c>
      <c r="C521" s="14">
        <f>2021-Table13[[#This Row],[Year_Birth]]</f>
        <v>72</v>
      </c>
      <c r="D521" s="4">
        <v>72643</v>
      </c>
      <c r="E521">
        <v>0</v>
      </c>
      <c r="F521" s="16">
        <v>7.9452054794520546</v>
      </c>
      <c r="G521">
        <v>60</v>
      </c>
      <c r="H521" s="4">
        <v>526</v>
      </c>
      <c r="I521" s="4">
        <v>80</v>
      </c>
      <c r="J521" s="4">
        <v>553</v>
      </c>
      <c r="K521" s="4">
        <v>123</v>
      </c>
      <c r="L521" s="4">
        <v>94</v>
      </c>
      <c r="M521" s="4">
        <v>53</v>
      </c>
      <c r="N521">
        <v>1</v>
      </c>
      <c r="O521">
        <v>3</v>
      </c>
      <c r="P521">
        <v>10</v>
      </c>
      <c r="Q521">
        <v>7</v>
      </c>
      <c r="R521">
        <v>2</v>
      </c>
      <c r="S521">
        <v>1</v>
      </c>
      <c r="T521">
        <v>0</v>
      </c>
      <c r="U521">
        <v>0</v>
      </c>
      <c r="V521">
        <v>0</v>
      </c>
      <c r="W521">
        <v>0</v>
      </c>
      <c r="X521">
        <v>1</v>
      </c>
      <c r="Y521">
        <v>0</v>
      </c>
      <c r="Z521" t="s">
        <v>41</v>
      </c>
    </row>
    <row r="522" spans="1:26" x14ac:dyDescent="0.3">
      <c r="A522">
        <v>2453</v>
      </c>
      <c r="B522">
        <v>1960</v>
      </c>
      <c r="C522" s="14">
        <f>2021-Table13[[#This Row],[Year_Birth]]</f>
        <v>61</v>
      </c>
      <c r="D522" s="4">
        <v>62807</v>
      </c>
      <c r="E522">
        <v>1</v>
      </c>
      <c r="F522" s="16">
        <v>8.4383561643835616</v>
      </c>
      <c r="G522">
        <v>83</v>
      </c>
      <c r="H522" s="4">
        <v>526</v>
      </c>
      <c r="I522" s="4">
        <v>28</v>
      </c>
      <c r="J522" s="4">
        <v>135</v>
      </c>
      <c r="K522" s="4">
        <v>10</v>
      </c>
      <c r="L522" s="4">
        <v>21</v>
      </c>
      <c r="M522" s="4">
        <v>99</v>
      </c>
      <c r="N522">
        <v>3</v>
      </c>
      <c r="O522">
        <v>5</v>
      </c>
      <c r="P522">
        <v>3</v>
      </c>
      <c r="Q522">
        <v>12</v>
      </c>
      <c r="R522">
        <v>5</v>
      </c>
      <c r="S522">
        <v>0</v>
      </c>
      <c r="T522">
        <v>0</v>
      </c>
      <c r="U522">
        <v>0</v>
      </c>
      <c r="V522">
        <v>0</v>
      </c>
      <c r="W522">
        <v>0</v>
      </c>
      <c r="X522">
        <v>0</v>
      </c>
      <c r="Y522">
        <v>0</v>
      </c>
      <c r="Z522" t="s">
        <v>41</v>
      </c>
    </row>
    <row r="523" spans="1:26" x14ac:dyDescent="0.3">
      <c r="A523">
        <v>7787</v>
      </c>
      <c r="B523">
        <v>1960</v>
      </c>
      <c r="C523" s="14">
        <f>2021-Table13[[#This Row],[Year_Birth]]</f>
        <v>61</v>
      </c>
      <c r="D523" s="4">
        <v>62807</v>
      </c>
      <c r="E523">
        <v>1</v>
      </c>
      <c r="F523" s="16">
        <v>8.4383561643835616</v>
      </c>
      <c r="G523">
        <v>83</v>
      </c>
      <c r="H523" s="4">
        <v>526</v>
      </c>
      <c r="I523" s="4">
        <v>28</v>
      </c>
      <c r="J523" s="4">
        <v>135</v>
      </c>
      <c r="K523" s="4">
        <v>10</v>
      </c>
      <c r="L523" s="4">
        <v>21</v>
      </c>
      <c r="M523" s="4">
        <v>99</v>
      </c>
      <c r="N523">
        <v>3</v>
      </c>
      <c r="O523">
        <v>5</v>
      </c>
      <c r="P523">
        <v>3</v>
      </c>
      <c r="Q523">
        <v>12</v>
      </c>
      <c r="R523">
        <v>5</v>
      </c>
      <c r="S523">
        <v>0</v>
      </c>
      <c r="T523">
        <v>0</v>
      </c>
      <c r="U523">
        <v>0</v>
      </c>
      <c r="V523">
        <v>0</v>
      </c>
      <c r="W523">
        <v>0</v>
      </c>
      <c r="X523">
        <v>0</v>
      </c>
      <c r="Y523">
        <v>0</v>
      </c>
      <c r="Z523" t="s">
        <v>48</v>
      </c>
    </row>
    <row r="524" spans="1:26" x14ac:dyDescent="0.3">
      <c r="A524">
        <v>9274</v>
      </c>
      <c r="B524">
        <v>1961</v>
      </c>
      <c r="C524" s="14">
        <f>2021-Table13[[#This Row],[Year_Birth]]</f>
        <v>60</v>
      </c>
      <c r="D524" s="4">
        <v>80950</v>
      </c>
      <c r="E524">
        <v>0</v>
      </c>
      <c r="F524" s="16">
        <v>7.8657534246575347</v>
      </c>
      <c r="G524">
        <v>44</v>
      </c>
      <c r="H524" s="4">
        <v>525</v>
      </c>
      <c r="I524" s="4">
        <v>147</v>
      </c>
      <c r="J524" s="4">
        <v>112</v>
      </c>
      <c r="K524" s="4">
        <v>219</v>
      </c>
      <c r="L524" s="4">
        <v>147</v>
      </c>
      <c r="M524" s="4">
        <v>63</v>
      </c>
      <c r="N524">
        <v>1</v>
      </c>
      <c r="O524">
        <v>6</v>
      </c>
      <c r="P524">
        <v>7</v>
      </c>
      <c r="Q524">
        <v>9</v>
      </c>
      <c r="R524">
        <v>2</v>
      </c>
      <c r="S524">
        <v>1</v>
      </c>
      <c r="T524">
        <v>0</v>
      </c>
      <c r="U524">
        <v>0</v>
      </c>
      <c r="V524">
        <v>0</v>
      </c>
      <c r="W524">
        <v>0</v>
      </c>
      <c r="X524">
        <v>0</v>
      </c>
      <c r="Y524">
        <v>0</v>
      </c>
      <c r="Z524" t="s">
        <v>47</v>
      </c>
    </row>
    <row r="525" spans="1:26" x14ac:dyDescent="0.3">
      <c r="A525">
        <v>4990</v>
      </c>
      <c r="B525">
        <v>1954</v>
      </c>
      <c r="C525" s="14">
        <f>2021-Table13[[#This Row],[Year_Birth]]</f>
        <v>67</v>
      </c>
      <c r="D525" s="4">
        <v>59111</v>
      </c>
      <c r="E525">
        <v>0</v>
      </c>
      <c r="F525" s="16">
        <v>7.7698630136986298</v>
      </c>
      <c r="G525">
        <v>90</v>
      </c>
      <c r="H525" s="4">
        <v>524</v>
      </c>
      <c r="I525" s="4">
        <v>0</v>
      </c>
      <c r="J525" s="4">
        <v>134</v>
      </c>
      <c r="K525" s="4">
        <v>28</v>
      </c>
      <c r="L525" s="4">
        <v>28</v>
      </c>
      <c r="M525" s="4">
        <v>155</v>
      </c>
      <c r="N525">
        <v>1</v>
      </c>
      <c r="O525">
        <v>11</v>
      </c>
      <c r="P525">
        <v>1</v>
      </c>
      <c r="Q525">
        <v>8</v>
      </c>
      <c r="R525">
        <v>7</v>
      </c>
      <c r="S525">
        <v>0</v>
      </c>
      <c r="T525">
        <v>0</v>
      </c>
      <c r="U525">
        <v>0</v>
      </c>
      <c r="V525">
        <v>0</v>
      </c>
      <c r="W525">
        <v>0</v>
      </c>
      <c r="X525">
        <v>0</v>
      </c>
      <c r="Y525">
        <v>0</v>
      </c>
      <c r="Z525" t="s">
        <v>53</v>
      </c>
    </row>
    <row r="526" spans="1:26" x14ac:dyDescent="0.3">
      <c r="A526">
        <v>1012</v>
      </c>
      <c r="B526">
        <v>1952</v>
      </c>
      <c r="C526" s="14">
        <f>2021-Table13[[#This Row],[Year_Birth]]</f>
        <v>69</v>
      </c>
      <c r="D526" s="4">
        <v>61823</v>
      </c>
      <c r="E526">
        <v>1</v>
      </c>
      <c r="F526" s="16">
        <v>7.9698630136986299</v>
      </c>
      <c r="G526">
        <v>26</v>
      </c>
      <c r="H526" s="4">
        <v>523</v>
      </c>
      <c r="I526" s="4">
        <v>7</v>
      </c>
      <c r="J526" s="4">
        <v>134</v>
      </c>
      <c r="K526" s="4">
        <v>37</v>
      </c>
      <c r="L526" s="4">
        <v>14</v>
      </c>
      <c r="M526" s="4">
        <v>169</v>
      </c>
      <c r="N526">
        <v>4</v>
      </c>
      <c r="O526">
        <v>8</v>
      </c>
      <c r="P526">
        <v>2</v>
      </c>
      <c r="Q526">
        <v>10</v>
      </c>
      <c r="R526">
        <v>7</v>
      </c>
      <c r="S526">
        <v>0</v>
      </c>
      <c r="T526">
        <v>0</v>
      </c>
      <c r="U526">
        <v>0</v>
      </c>
      <c r="V526">
        <v>0</v>
      </c>
      <c r="W526">
        <v>0</v>
      </c>
      <c r="X526">
        <v>0</v>
      </c>
      <c r="Y526">
        <v>0</v>
      </c>
      <c r="Z526" t="s">
        <v>53</v>
      </c>
    </row>
    <row r="527" spans="1:26" x14ac:dyDescent="0.3">
      <c r="A527">
        <v>1992</v>
      </c>
      <c r="B527">
        <v>1964</v>
      </c>
      <c r="C527" s="14">
        <f>2021-Table13[[#This Row],[Year_Birth]]</f>
        <v>57</v>
      </c>
      <c r="D527" s="4">
        <v>60597</v>
      </c>
      <c r="E527">
        <v>1</v>
      </c>
      <c r="F527" s="16">
        <v>7.1013698630136988</v>
      </c>
      <c r="G527">
        <v>2</v>
      </c>
      <c r="H527" s="4">
        <v>522</v>
      </c>
      <c r="I527" s="4">
        <v>0</v>
      </c>
      <c r="J527" s="4">
        <v>257</v>
      </c>
      <c r="K527" s="4">
        <v>32</v>
      </c>
      <c r="L527" s="4">
        <v>16</v>
      </c>
      <c r="M527" s="4">
        <v>66</v>
      </c>
      <c r="N527">
        <v>4</v>
      </c>
      <c r="O527">
        <v>2</v>
      </c>
      <c r="P527">
        <v>2</v>
      </c>
      <c r="Q527">
        <v>8</v>
      </c>
      <c r="R527">
        <v>7</v>
      </c>
      <c r="S527">
        <v>1</v>
      </c>
      <c r="T527">
        <v>0</v>
      </c>
      <c r="U527">
        <v>0</v>
      </c>
      <c r="V527">
        <v>0</v>
      </c>
      <c r="W527">
        <v>0</v>
      </c>
      <c r="X527">
        <v>1</v>
      </c>
      <c r="Y527">
        <v>0</v>
      </c>
      <c r="Z527" t="s">
        <v>41</v>
      </c>
    </row>
    <row r="528" spans="1:26" x14ac:dyDescent="0.3">
      <c r="A528">
        <v>10736</v>
      </c>
      <c r="B528">
        <v>1971</v>
      </c>
      <c r="C528" s="14">
        <f>2021-Table13[[#This Row],[Year_Birth]]</f>
        <v>50</v>
      </c>
      <c r="D528" s="4">
        <v>72258</v>
      </c>
      <c r="E528">
        <v>1</v>
      </c>
      <c r="F528" s="16">
        <v>7.4054794520547942</v>
      </c>
      <c r="G528">
        <v>28</v>
      </c>
      <c r="H528" s="4">
        <v>522</v>
      </c>
      <c r="I528" s="4">
        <v>0</v>
      </c>
      <c r="J528" s="4">
        <v>522</v>
      </c>
      <c r="K528" s="4">
        <v>227</v>
      </c>
      <c r="L528" s="4">
        <v>120</v>
      </c>
      <c r="M528" s="4">
        <v>134</v>
      </c>
      <c r="N528">
        <v>2</v>
      </c>
      <c r="O528">
        <v>6</v>
      </c>
      <c r="P528">
        <v>9</v>
      </c>
      <c r="Q528">
        <v>5</v>
      </c>
      <c r="R528">
        <v>2</v>
      </c>
      <c r="S528">
        <v>0</v>
      </c>
      <c r="T528">
        <v>0</v>
      </c>
      <c r="U528">
        <v>0</v>
      </c>
      <c r="V528">
        <v>0</v>
      </c>
      <c r="W528">
        <v>0</v>
      </c>
      <c r="X528">
        <v>0</v>
      </c>
      <c r="Y528">
        <v>0</v>
      </c>
      <c r="Z528" t="s">
        <v>48</v>
      </c>
    </row>
    <row r="529" spans="1:26" x14ac:dyDescent="0.3">
      <c r="A529">
        <v>6543</v>
      </c>
      <c r="B529">
        <v>1945</v>
      </c>
      <c r="C529" s="14">
        <f>2021-Table13[[#This Row],[Year_Birth]]</f>
        <v>76</v>
      </c>
      <c r="D529" s="4">
        <v>62847</v>
      </c>
      <c r="E529">
        <v>0</v>
      </c>
      <c r="F529" s="16">
        <v>8.0630136986301366</v>
      </c>
      <c r="G529">
        <v>45</v>
      </c>
      <c r="H529" s="4">
        <v>521</v>
      </c>
      <c r="I529" s="4">
        <v>168</v>
      </c>
      <c r="J529" s="4">
        <v>706</v>
      </c>
      <c r="K529" s="4">
        <v>80</v>
      </c>
      <c r="L529" s="4">
        <v>76</v>
      </c>
      <c r="M529" s="4">
        <v>61</v>
      </c>
      <c r="N529">
        <v>1</v>
      </c>
      <c r="O529">
        <v>3</v>
      </c>
      <c r="P529">
        <v>6</v>
      </c>
      <c r="Q529">
        <v>4</v>
      </c>
      <c r="R529">
        <v>2</v>
      </c>
      <c r="S529">
        <v>0</v>
      </c>
      <c r="T529">
        <v>0</v>
      </c>
      <c r="U529">
        <v>0</v>
      </c>
      <c r="V529">
        <v>0</v>
      </c>
      <c r="W529">
        <v>0</v>
      </c>
      <c r="X529">
        <v>0</v>
      </c>
      <c r="Y529">
        <v>0</v>
      </c>
      <c r="Z529" t="s">
        <v>48</v>
      </c>
    </row>
    <row r="530" spans="1:26" x14ac:dyDescent="0.3">
      <c r="A530">
        <v>4785</v>
      </c>
      <c r="B530">
        <v>1970</v>
      </c>
      <c r="C530" s="14">
        <f>2021-Table13[[#This Row],[Year_Birth]]</f>
        <v>51</v>
      </c>
      <c r="D530" s="4">
        <v>77622</v>
      </c>
      <c r="E530">
        <v>2</v>
      </c>
      <c r="F530" s="16">
        <v>6.8191780821917805</v>
      </c>
      <c r="G530">
        <v>3</v>
      </c>
      <c r="H530" s="4">
        <v>520</v>
      </c>
      <c r="I530" s="4">
        <v>7</v>
      </c>
      <c r="J530" s="4">
        <v>154</v>
      </c>
      <c r="K530" s="4">
        <v>19</v>
      </c>
      <c r="L530" s="4">
        <v>0</v>
      </c>
      <c r="M530" s="4">
        <v>14</v>
      </c>
      <c r="N530">
        <v>2</v>
      </c>
      <c r="O530">
        <v>6</v>
      </c>
      <c r="P530">
        <v>3</v>
      </c>
      <c r="Q530">
        <v>11</v>
      </c>
      <c r="R530">
        <v>3</v>
      </c>
      <c r="S530">
        <v>0</v>
      </c>
      <c r="T530">
        <v>0</v>
      </c>
      <c r="U530">
        <v>0</v>
      </c>
      <c r="V530">
        <v>0</v>
      </c>
      <c r="W530">
        <v>0</v>
      </c>
      <c r="X530">
        <v>0</v>
      </c>
      <c r="Y530">
        <v>0</v>
      </c>
      <c r="Z530" t="s">
        <v>47</v>
      </c>
    </row>
    <row r="531" spans="1:26" x14ac:dyDescent="0.3">
      <c r="A531">
        <v>9323</v>
      </c>
      <c r="B531">
        <v>1949</v>
      </c>
      <c r="C531" s="14">
        <f>2021-Table13[[#This Row],[Year_Birth]]</f>
        <v>72</v>
      </c>
      <c r="D531" s="4">
        <v>49912</v>
      </c>
      <c r="E531">
        <v>1</v>
      </c>
      <c r="F531" s="16">
        <v>8.419178082191781</v>
      </c>
      <c r="G531">
        <v>5</v>
      </c>
      <c r="H531" s="4">
        <v>520</v>
      </c>
      <c r="I531" s="4">
        <v>8</v>
      </c>
      <c r="J531" s="4">
        <v>223</v>
      </c>
      <c r="K531" s="4">
        <v>32</v>
      </c>
      <c r="L531" s="4">
        <v>49</v>
      </c>
      <c r="M531" s="4">
        <v>42</v>
      </c>
      <c r="N531">
        <v>4</v>
      </c>
      <c r="O531">
        <v>10</v>
      </c>
      <c r="P531">
        <v>5</v>
      </c>
      <c r="Q531">
        <v>7</v>
      </c>
      <c r="R531">
        <v>8</v>
      </c>
      <c r="S531">
        <v>0</v>
      </c>
      <c r="T531">
        <v>0</v>
      </c>
      <c r="U531">
        <v>1</v>
      </c>
      <c r="V531">
        <v>0</v>
      </c>
      <c r="W531">
        <v>0</v>
      </c>
      <c r="X531">
        <v>1</v>
      </c>
      <c r="Y531">
        <v>0</v>
      </c>
      <c r="Z531" t="s">
        <v>56</v>
      </c>
    </row>
    <row r="532" spans="1:26" x14ac:dyDescent="0.3">
      <c r="A532">
        <v>1146</v>
      </c>
      <c r="B532">
        <v>1949</v>
      </c>
      <c r="C532" s="14">
        <f>2021-Table13[[#This Row],[Year_Birth]]</f>
        <v>72</v>
      </c>
      <c r="D532" s="4">
        <v>49912</v>
      </c>
      <c r="E532">
        <v>1</v>
      </c>
      <c r="F532" s="16">
        <v>8.419178082191781</v>
      </c>
      <c r="G532">
        <v>5</v>
      </c>
      <c r="H532" s="4">
        <v>520</v>
      </c>
      <c r="I532" s="4">
        <v>8</v>
      </c>
      <c r="J532" s="4">
        <v>223</v>
      </c>
      <c r="K532" s="4">
        <v>32</v>
      </c>
      <c r="L532" s="4">
        <v>49</v>
      </c>
      <c r="M532" s="4">
        <v>42</v>
      </c>
      <c r="N532">
        <v>4</v>
      </c>
      <c r="O532">
        <v>10</v>
      </c>
      <c r="P532">
        <v>5</v>
      </c>
      <c r="Q532">
        <v>7</v>
      </c>
      <c r="R532">
        <v>8</v>
      </c>
      <c r="S532">
        <v>0</v>
      </c>
      <c r="T532">
        <v>0</v>
      </c>
      <c r="U532">
        <v>1</v>
      </c>
      <c r="V532">
        <v>0</v>
      </c>
      <c r="W532">
        <v>0</v>
      </c>
      <c r="X532">
        <v>1</v>
      </c>
      <c r="Y532">
        <v>0</v>
      </c>
      <c r="Z532" t="s">
        <v>53</v>
      </c>
    </row>
    <row r="533" spans="1:26" x14ac:dyDescent="0.3">
      <c r="A533">
        <v>7446</v>
      </c>
      <c r="B533">
        <v>1967</v>
      </c>
      <c r="C533" s="14">
        <f>2021-Table13[[#This Row],[Year_Birth]]</f>
        <v>54</v>
      </c>
      <c r="D533" s="4">
        <v>62513</v>
      </c>
      <c r="E533">
        <v>1</v>
      </c>
      <c r="F533" s="16">
        <v>7.4136986301369863</v>
      </c>
      <c r="G533">
        <v>16</v>
      </c>
      <c r="H533" s="4">
        <v>520</v>
      </c>
      <c r="I533" s="4">
        <v>42</v>
      </c>
      <c r="J533" s="4">
        <v>98</v>
      </c>
      <c r="K533" s="4">
        <v>0</v>
      </c>
      <c r="L533" s="4">
        <v>42</v>
      </c>
      <c r="M533" s="4">
        <v>14</v>
      </c>
      <c r="N533">
        <v>2</v>
      </c>
      <c r="O533">
        <v>6</v>
      </c>
      <c r="P533">
        <v>4</v>
      </c>
      <c r="Q533">
        <v>10</v>
      </c>
      <c r="R533">
        <v>6</v>
      </c>
      <c r="S533">
        <v>0</v>
      </c>
      <c r="T533">
        <v>0</v>
      </c>
      <c r="U533">
        <v>0</v>
      </c>
      <c r="V533">
        <v>0</v>
      </c>
      <c r="W533">
        <v>0</v>
      </c>
      <c r="X533">
        <v>0</v>
      </c>
      <c r="Y533">
        <v>0</v>
      </c>
      <c r="Z533" t="s">
        <v>43</v>
      </c>
    </row>
    <row r="534" spans="1:26" x14ac:dyDescent="0.3">
      <c r="A534">
        <v>10091</v>
      </c>
      <c r="B534">
        <v>1956</v>
      </c>
      <c r="C534" s="14">
        <f>2021-Table13[[#This Row],[Year_Birth]]</f>
        <v>65</v>
      </c>
      <c r="D534" s="4">
        <v>60230</v>
      </c>
      <c r="E534">
        <v>1</v>
      </c>
      <c r="F534" s="16">
        <v>7.720547945205479</v>
      </c>
      <c r="G534">
        <v>78</v>
      </c>
      <c r="H534" s="4">
        <v>520</v>
      </c>
      <c r="I534" s="4">
        <v>20</v>
      </c>
      <c r="J534" s="4">
        <v>367</v>
      </c>
      <c r="K534" s="4">
        <v>39</v>
      </c>
      <c r="L534" s="4">
        <v>81</v>
      </c>
      <c r="M534" s="4">
        <v>40</v>
      </c>
      <c r="N534">
        <v>2</v>
      </c>
      <c r="O534">
        <v>6</v>
      </c>
      <c r="P534">
        <v>3</v>
      </c>
      <c r="Q534">
        <v>6</v>
      </c>
      <c r="R534">
        <v>5</v>
      </c>
      <c r="S534">
        <v>0</v>
      </c>
      <c r="T534">
        <v>0</v>
      </c>
      <c r="U534">
        <v>0</v>
      </c>
      <c r="V534">
        <v>0</v>
      </c>
      <c r="W534">
        <v>0</v>
      </c>
      <c r="X534">
        <v>0</v>
      </c>
      <c r="Y534">
        <v>0</v>
      </c>
      <c r="Z534" t="s">
        <v>41</v>
      </c>
    </row>
    <row r="535" spans="1:26" x14ac:dyDescent="0.3">
      <c r="A535">
        <v>2666</v>
      </c>
      <c r="B535">
        <v>1972</v>
      </c>
      <c r="C535" s="14">
        <f>2021-Table13[[#This Row],[Year_Birth]]</f>
        <v>49</v>
      </c>
      <c r="D535" s="4">
        <v>76234</v>
      </c>
      <c r="E535">
        <v>1</v>
      </c>
      <c r="F535" s="16">
        <v>7.0027397260273974</v>
      </c>
      <c r="G535">
        <v>21</v>
      </c>
      <c r="H535" s="4">
        <v>519</v>
      </c>
      <c r="I535" s="4">
        <v>50</v>
      </c>
      <c r="J535" s="4">
        <v>167</v>
      </c>
      <c r="K535" s="4">
        <v>130</v>
      </c>
      <c r="L535" s="4">
        <v>0</v>
      </c>
      <c r="M535" s="4">
        <v>41</v>
      </c>
      <c r="N535">
        <v>1</v>
      </c>
      <c r="O535">
        <v>8</v>
      </c>
      <c r="P535">
        <v>3</v>
      </c>
      <c r="Q535">
        <v>11</v>
      </c>
      <c r="R535">
        <v>3</v>
      </c>
      <c r="S535">
        <v>0</v>
      </c>
      <c r="T535">
        <v>0</v>
      </c>
      <c r="U535">
        <v>0</v>
      </c>
      <c r="V535">
        <v>1</v>
      </c>
      <c r="W535">
        <v>0</v>
      </c>
      <c r="X535">
        <v>0</v>
      </c>
      <c r="Y535">
        <v>0</v>
      </c>
      <c r="Z535" t="s">
        <v>48</v>
      </c>
    </row>
    <row r="536" spans="1:26" x14ac:dyDescent="0.3">
      <c r="A536">
        <v>10469</v>
      </c>
      <c r="B536">
        <v>1981</v>
      </c>
      <c r="C536" s="14">
        <f>2021-Table13[[#This Row],[Year_Birth]]</f>
        <v>40</v>
      </c>
      <c r="D536" s="4">
        <v>88325</v>
      </c>
      <c r="E536">
        <v>0</v>
      </c>
      <c r="F536" s="16">
        <v>7.0054794520547947</v>
      </c>
      <c r="G536">
        <v>42</v>
      </c>
      <c r="H536" s="4">
        <v>519</v>
      </c>
      <c r="I536" s="4">
        <v>71</v>
      </c>
      <c r="J536" s="4">
        <v>860</v>
      </c>
      <c r="K536" s="4">
        <v>93</v>
      </c>
      <c r="L536" s="4">
        <v>27</v>
      </c>
      <c r="M536" s="4">
        <v>53</v>
      </c>
      <c r="N536">
        <v>1</v>
      </c>
      <c r="O536">
        <v>6</v>
      </c>
      <c r="P536">
        <v>2</v>
      </c>
      <c r="Q536">
        <v>9</v>
      </c>
      <c r="R536">
        <v>2</v>
      </c>
      <c r="S536">
        <v>0</v>
      </c>
      <c r="T536">
        <v>0</v>
      </c>
      <c r="U536">
        <v>0</v>
      </c>
      <c r="V536">
        <v>0</v>
      </c>
      <c r="W536">
        <v>0</v>
      </c>
      <c r="X536">
        <v>0</v>
      </c>
      <c r="Y536">
        <v>0</v>
      </c>
      <c r="Z536" t="s">
        <v>45</v>
      </c>
    </row>
    <row r="537" spans="1:26" x14ac:dyDescent="0.3">
      <c r="A537">
        <v>9938</v>
      </c>
      <c r="B537">
        <v>1954</v>
      </c>
      <c r="C537" s="14">
        <f>2021-Table13[[#This Row],[Year_Birth]]</f>
        <v>67</v>
      </c>
      <c r="D537" s="4">
        <v>80067</v>
      </c>
      <c r="E537">
        <v>0</v>
      </c>
      <c r="F537" s="16">
        <v>7.3863013698630136</v>
      </c>
      <c r="G537">
        <v>82</v>
      </c>
      <c r="H537" s="4">
        <v>519</v>
      </c>
      <c r="I537" s="4">
        <v>17</v>
      </c>
      <c r="J537" s="4">
        <v>813</v>
      </c>
      <c r="K537" s="4">
        <v>27</v>
      </c>
      <c r="L537" s="4">
        <v>173</v>
      </c>
      <c r="M537" s="4">
        <v>51</v>
      </c>
      <c r="N537">
        <v>1</v>
      </c>
      <c r="O537">
        <v>4</v>
      </c>
      <c r="P537">
        <v>6</v>
      </c>
      <c r="Q537">
        <v>6</v>
      </c>
      <c r="R537">
        <v>2</v>
      </c>
      <c r="S537">
        <v>0</v>
      </c>
      <c r="T537">
        <v>0</v>
      </c>
      <c r="U537">
        <v>0</v>
      </c>
      <c r="V537">
        <v>0</v>
      </c>
      <c r="W537">
        <v>1</v>
      </c>
      <c r="X537">
        <v>0</v>
      </c>
      <c r="Y537">
        <v>0</v>
      </c>
      <c r="Z537" t="s">
        <v>45</v>
      </c>
    </row>
    <row r="538" spans="1:26" x14ac:dyDescent="0.3">
      <c r="A538">
        <v>6974</v>
      </c>
      <c r="B538">
        <v>1972</v>
      </c>
      <c r="C538" s="14">
        <f>2021-Table13[[#This Row],[Year_Birth]]</f>
        <v>49</v>
      </c>
      <c r="D538" s="4">
        <v>83443</v>
      </c>
      <c r="E538">
        <v>0</v>
      </c>
      <c r="F538" s="16">
        <v>7.1041095890410961</v>
      </c>
      <c r="G538">
        <v>89</v>
      </c>
      <c r="H538" s="4">
        <v>518</v>
      </c>
      <c r="I538" s="4">
        <v>42</v>
      </c>
      <c r="J538" s="4">
        <v>742</v>
      </c>
      <c r="K538" s="4">
        <v>55</v>
      </c>
      <c r="L538" s="4">
        <v>56</v>
      </c>
      <c r="M538" s="4">
        <v>84</v>
      </c>
      <c r="N538">
        <v>1</v>
      </c>
      <c r="O538">
        <v>6</v>
      </c>
      <c r="P538">
        <v>10</v>
      </c>
      <c r="Q538">
        <v>5</v>
      </c>
      <c r="R538">
        <v>2</v>
      </c>
      <c r="S538">
        <v>0</v>
      </c>
      <c r="T538">
        <v>0</v>
      </c>
      <c r="U538">
        <v>0</v>
      </c>
      <c r="V538">
        <v>0</v>
      </c>
      <c r="W538">
        <v>0</v>
      </c>
      <c r="X538">
        <v>0</v>
      </c>
      <c r="Y538">
        <v>0</v>
      </c>
      <c r="Z538" t="s">
        <v>52</v>
      </c>
    </row>
    <row r="539" spans="1:26" x14ac:dyDescent="0.3">
      <c r="A539">
        <v>4128</v>
      </c>
      <c r="B539">
        <v>1962</v>
      </c>
      <c r="C539" s="14">
        <f>2021-Table13[[#This Row],[Year_Birth]]</f>
        <v>59</v>
      </c>
      <c r="D539" s="4">
        <v>56067</v>
      </c>
      <c r="E539">
        <v>1</v>
      </c>
      <c r="F539" s="16">
        <v>7.5534246575342463</v>
      </c>
      <c r="G539">
        <v>51</v>
      </c>
      <c r="H539" s="4">
        <v>517</v>
      </c>
      <c r="I539" s="4">
        <v>12</v>
      </c>
      <c r="J539" s="4">
        <v>54</v>
      </c>
      <c r="K539" s="4">
        <v>16</v>
      </c>
      <c r="L539" s="4">
        <v>6</v>
      </c>
      <c r="M539" s="4">
        <v>120</v>
      </c>
      <c r="N539">
        <v>2</v>
      </c>
      <c r="O539">
        <v>7</v>
      </c>
      <c r="P539">
        <v>4</v>
      </c>
      <c r="Q539">
        <v>7</v>
      </c>
      <c r="R539">
        <v>5</v>
      </c>
      <c r="S539">
        <v>0</v>
      </c>
      <c r="T539">
        <v>0</v>
      </c>
      <c r="U539">
        <v>0</v>
      </c>
      <c r="V539">
        <v>0</v>
      </c>
      <c r="W539">
        <v>0</v>
      </c>
      <c r="X539">
        <v>0</v>
      </c>
      <c r="Y539">
        <v>0</v>
      </c>
      <c r="Z539" t="s">
        <v>47</v>
      </c>
    </row>
    <row r="540" spans="1:26" x14ac:dyDescent="0.3">
      <c r="A540">
        <v>8858</v>
      </c>
      <c r="B540">
        <v>1972</v>
      </c>
      <c r="C540" s="14">
        <f>2021-Table13[[#This Row],[Year_Birth]]</f>
        <v>49</v>
      </c>
      <c r="D540" s="4">
        <v>44325</v>
      </c>
      <c r="E540">
        <v>1</v>
      </c>
      <c r="F540" s="16">
        <v>7.9232876712328766</v>
      </c>
      <c r="G540">
        <v>69</v>
      </c>
      <c r="H540" s="4">
        <v>516</v>
      </c>
      <c r="I540" s="4">
        <v>0</v>
      </c>
      <c r="J540" s="4">
        <v>21</v>
      </c>
      <c r="K540" s="4">
        <v>0</v>
      </c>
      <c r="L540" s="4">
        <v>0</v>
      </c>
      <c r="M540" s="4">
        <v>5</v>
      </c>
      <c r="N540">
        <v>4</v>
      </c>
      <c r="O540">
        <v>8</v>
      </c>
      <c r="P540">
        <v>2</v>
      </c>
      <c r="Q540">
        <v>7</v>
      </c>
      <c r="R540">
        <v>8</v>
      </c>
      <c r="S540">
        <v>0</v>
      </c>
      <c r="T540">
        <v>0</v>
      </c>
      <c r="U540">
        <v>0</v>
      </c>
      <c r="V540">
        <v>1</v>
      </c>
      <c r="W540">
        <v>0</v>
      </c>
      <c r="X540">
        <v>0</v>
      </c>
      <c r="Y540">
        <v>0</v>
      </c>
      <c r="Z540" t="s">
        <v>48</v>
      </c>
    </row>
    <row r="541" spans="1:26" x14ac:dyDescent="0.3">
      <c r="A541">
        <v>375</v>
      </c>
      <c r="B541">
        <v>1954</v>
      </c>
      <c r="C541" s="14">
        <f>2021-Table13[[#This Row],[Year_Birth]]</f>
        <v>67</v>
      </c>
      <c r="D541" s="4">
        <v>76773</v>
      </c>
      <c r="E541">
        <v>0</v>
      </c>
      <c r="F541" s="16">
        <v>7.9506849315068493</v>
      </c>
      <c r="G541">
        <v>79</v>
      </c>
      <c r="H541" s="4">
        <v>516</v>
      </c>
      <c r="I541" s="4">
        <v>56</v>
      </c>
      <c r="J541" s="4">
        <v>449</v>
      </c>
      <c r="K541" s="4">
        <v>86</v>
      </c>
      <c r="L541" s="4">
        <v>33</v>
      </c>
      <c r="M541" s="4">
        <v>16</v>
      </c>
      <c r="N541">
        <v>1</v>
      </c>
      <c r="O541">
        <v>2</v>
      </c>
      <c r="P541">
        <v>2</v>
      </c>
      <c r="Q541">
        <v>11</v>
      </c>
      <c r="R541">
        <v>1</v>
      </c>
      <c r="S541">
        <v>0</v>
      </c>
      <c r="T541">
        <v>0</v>
      </c>
      <c r="U541">
        <v>0</v>
      </c>
      <c r="V541">
        <v>0</v>
      </c>
      <c r="W541">
        <v>0</v>
      </c>
      <c r="X541">
        <v>0</v>
      </c>
      <c r="Y541">
        <v>0</v>
      </c>
      <c r="Z541" t="s">
        <v>41</v>
      </c>
    </row>
    <row r="542" spans="1:26" x14ac:dyDescent="0.3">
      <c r="A542">
        <v>9353</v>
      </c>
      <c r="B542">
        <v>1959</v>
      </c>
      <c r="C542" s="14">
        <f>2021-Table13[[#This Row],[Year_Birth]]</f>
        <v>62</v>
      </c>
      <c r="D542" s="4">
        <v>62450</v>
      </c>
      <c r="E542">
        <v>1</v>
      </c>
      <c r="F542" s="16">
        <v>7.087671232876712</v>
      </c>
      <c r="G542">
        <v>61</v>
      </c>
      <c r="H542" s="4">
        <v>515</v>
      </c>
      <c r="I542" s="4">
        <v>47</v>
      </c>
      <c r="J542" s="4">
        <v>267</v>
      </c>
      <c r="K542" s="4">
        <v>62</v>
      </c>
      <c r="L542" s="4">
        <v>66</v>
      </c>
      <c r="M542" s="4">
        <v>38</v>
      </c>
      <c r="N542">
        <v>2</v>
      </c>
      <c r="O542">
        <v>5</v>
      </c>
      <c r="P542">
        <v>5</v>
      </c>
      <c r="Q542">
        <v>4</v>
      </c>
      <c r="R542">
        <v>3</v>
      </c>
      <c r="S542">
        <v>0</v>
      </c>
      <c r="T542">
        <v>0</v>
      </c>
      <c r="U542">
        <v>0</v>
      </c>
      <c r="V542">
        <v>1</v>
      </c>
      <c r="W542">
        <v>0</v>
      </c>
      <c r="X542">
        <v>0</v>
      </c>
      <c r="Y542">
        <v>0</v>
      </c>
      <c r="Z542" t="s">
        <v>45</v>
      </c>
    </row>
    <row r="543" spans="1:26" x14ac:dyDescent="0.3">
      <c r="A543">
        <v>238</v>
      </c>
      <c r="B543">
        <v>1967</v>
      </c>
      <c r="C543" s="14">
        <f>2021-Table13[[#This Row],[Year_Birth]]</f>
        <v>54</v>
      </c>
      <c r="D543" s="4">
        <v>67309</v>
      </c>
      <c r="E543">
        <v>2</v>
      </c>
      <c r="F543" s="16">
        <v>8.0410958904109595</v>
      </c>
      <c r="G543">
        <v>76</v>
      </c>
      <c r="H543" s="4">
        <v>515</v>
      </c>
      <c r="I543" s="4">
        <v>47</v>
      </c>
      <c r="J543" s="4">
        <v>181</v>
      </c>
      <c r="K543" s="4">
        <v>149</v>
      </c>
      <c r="L543" s="4">
        <v>95</v>
      </c>
      <c r="M543" s="4">
        <v>95</v>
      </c>
      <c r="N543">
        <v>15</v>
      </c>
      <c r="O543">
        <v>9</v>
      </c>
      <c r="P543">
        <v>6</v>
      </c>
      <c r="Q543">
        <v>9</v>
      </c>
      <c r="R543">
        <v>7</v>
      </c>
      <c r="S543">
        <v>0</v>
      </c>
      <c r="T543">
        <v>0</v>
      </c>
      <c r="U543">
        <v>0</v>
      </c>
      <c r="V543">
        <v>0</v>
      </c>
      <c r="W543">
        <v>0</v>
      </c>
      <c r="X543">
        <v>0</v>
      </c>
      <c r="Y543">
        <v>0</v>
      </c>
      <c r="Z543" t="s">
        <v>41</v>
      </c>
    </row>
    <row r="544" spans="1:26" x14ac:dyDescent="0.3">
      <c r="A544">
        <v>8923</v>
      </c>
      <c r="B544">
        <v>1973</v>
      </c>
      <c r="C544" s="14">
        <f>2021-Table13[[#This Row],[Year_Birth]]</f>
        <v>48</v>
      </c>
      <c r="D544" s="4">
        <v>83917</v>
      </c>
      <c r="E544">
        <v>0</v>
      </c>
      <c r="F544" s="16">
        <v>7.8082191780821919</v>
      </c>
      <c r="G544">
        <v>12</v>
      </c>
      <c r="H544" s="4">
        <v>514</v>
      </c>
      <c r="I544" s="4">
        <v>22</v>
      </c>
      <c r="J544" s="4">
        <v>732</v>
      </c>
      <c r="K544" s="4">
        <v>42</v>
      </c>
      <c r="L544" s="4">
        <v>198</v>
      </c>
      <c r="M544" s="4">
        <v>79</v>
      </c>
      <c r="N544">
        <v>1</v>
      </c>
      <c r="O544">
        <v>6</v>
      </c>
      <c r="P544">
        <v>7</v>
      </c>
      <c r="Q544">
        <v>7</v>
      </c>
      <c r="R544">
        <v>3</v>
      </c>
      <c r="S544">
        <v>0</v>
      </c>
      <c r="T544">
        <v>0</v>
      </c>
      <c r="U544">
        <v>0</v>
      </c>
      <c r="V544">
        <v>0</v>
      </c>
      <c r="W544">
        <v>0</v>
      </c>
      <c r="X544">
        <v>1</v>
      </c>
      <c r="Y544">
        <v>0</v>
      </c>
      <c r="Z544" t="s">
        <v>41</v>
      </c>
    </row>
    <row r="545" spans="1:26" x14ac:dyDescent="0.3">
      <c r="A545">
        <v>6613</v>
      </c>
      <c r="B545">
        <v>1970</v>
      </c>
      <c r="C545" s="14">
        <f>2021-Table13[[#This Row],[Year_Birth]]</f>
        <v>51</v>
      </c>
      <c r="D545" s="4">
        <v>44511</v>
      </c>
      <c r="E545">
        <v>1</v>
      </c>
      <c r="F545" s="16">
        <v>8.3232876712328761</v>
      </c>
      <c r="G545">
        <v>39</v>
      </c>
      <c r="H545" s="4">
        <v>513</v>
      </c>
      <c r="I545" s="4">
        <v>7</v>
      </c>
      <c r="J545" s="4">
        <v>133</v>
      </c>
      <c r="K545" s="4">
        <v>46</v>
      </c>
      <c r="L545" s="4">
        <v>14</v>
      </c>
      <c r="M545" s="4">
        <v>14</v>
      </c>
      <c r="N545">
        <v>6</v>
      </c>
      <c r="O545">
        <v>8</v>
      </c>
      <c r="P545">
        <v>4</v>
      </c>
      <c r="Q545">
        <v>8</v>
      </c>
      <c r="R545">
        <v>8</v>
      </c>
      <c r="S545">
        <v>0</v>
      </c>
      <c r="T545">
        <v>0</v>
      </c>
      <c r="U545">
        <v>0</v>
      </c>
      <c r="V545">
        <v>0</v>
      </c>
      <c r="W545">
        <v>0</v>
      </c>
      <c r="X545">
        <v>0</v>
      </c>
      <c r="Y545">
        <v>0</v>
      </c>
      <c r="Z545" t="s">
        <v>53</v>
      </c>
    </row>
    <row r="546" spans="1:26" x14ac:dyDescent="0.3">
      <c r="A546">
        <v>5596</v>
      </c>
      <c r="B546">
        <v>1956</v>
      </c>
      <c r="C546" s="14">
        <f>2021-Table13[[#This Row],[Year_Birth]]</f>
        <v>65</v>
      </c>
      <c r="D546" s="4">
        <v>58821</v>
      </c>
      <c r="E546">
        <v>1</v>
      </c>
      <c r="F546" s="16">
        <v>7.3232876712328769</v>
      </c>
      <c r="G546">
        <v>44</v>
      </c>
      <c r="H546" s="4">
        <v>513</v>
      </c>
      <c r="I546" s="4">
        <v>14</v>
      </c>
      <c r="J546" s="4">
        <v>154</v>
      </c>
      <c r="K546" s="4">
        <v>19</v>
      </c>
      <c r="L546" s="4">
        <v>0</v>
      </c>
      <c r="M546" s="4">
        <v>28</v>
      </c>
      <c r="N546">
        <v>1</v>
      </c>
      <c r="O546">
        <v>9</v>
      </c>
      <c r="P546">
        <v>2</v>
      </c>
      <c r="Q546">
        <v>9</v>
      </c>
      <c r="R546">
        <v>6</v>
      </c>
      <c r="S546">
        <v>0</v>
      </c>
      <c r="T546">
        <v>0</v>
      </c>
      <c r="U546">
        <v>0</v>
      </c>
      <c r="V546">
        <v>0</v>
      </c>
      <c r="W546">
        <v>0</v>
      </c>
      <c r="X546">
        <v>0</v>
      </c>
      <c r="Y546">
        <v>0</v>
      </c>
      <c r="Z546" t="s">
        <v>47</v>
      </c>
    </row>
    <row r="547" spans="1:26" x14ac:dyDescent="0.3">
      <c r="A547">
        <v>9336</v>
      </c>
      <c r="B547">
        <v>1969</v>
      </c>
      <c r="C547" s="14">
        <f>2021-Table13[[#This Row],[Year_Birth]]</f>
        <v>52</v>
      </c>
      <c r="D547" s="4">
        <v>62187</v>
      </c>
      <c r="E547">
        <v>1</v>
      </c>
      <c r="F547" s="16">
        <v>6.882191780821918</v>
      </c>
      <c r="G547">
        <v>38</v>
      </c>
      <c r="H547" s="4">
        <v>512</v>
      </c>
      <c r="I547" s="4">
        <v>0</v>
      </c>
      <c r="J547" s="4">
        <v>83</v>
      </c>
      <c r="K547" s="4">
        <v>0</v>
      </c>
      <c r="L547" s="4">
        <v>0</v>
      </c>
      <c r="M547" s="4">
        <v>41</v>
      </c>
      <c r="N547">
        <v>3</v>
      </c>
      <c r="O547">
        <v>6</v>
      </c>
      <c r="P547">
        <v>2</v>
      </c>
      <c r="Q547">
        <v>10</v>
      </c>
      <c r="R547">
        <v>4</v>
      </c>
      <c r="S547">
        <v>0</v>
      </c>
      <c r="T547">
        <v>0</v>
      </c>
      <c r="U547">
        <v>0</v>
      </c>
      <c r="V547">
        <v>0</v>
      </c>
      <c r="W547">
        <v>0</v>
      </c>
      <c r="X547">
        <v>0</v>
      </c>
      <c r="Y547">
        <v>0</v>
      </c>
      <c r="Z547" t="s">
        <v>41</v>
      </c>
    </row>
    <row r="548" spans="1:26" x14ac:dyDescent="0.3">
      <c r="A548">
        <v>8925</v>
      </c>
      <c r="B548">
        <v>1965</v>
      </c>
      <c r="C548" s="14">
        <f>2021-Table13[[#This Row],[Year_Birth]]</f>
        <v>56</v>
      </c>
      <c r="D548" s="4">
        <v>70053</v>
      </c>
      <c r="E548">
        <v>1</v>
      </c>
      <c r="F548" s="16">
        <v>7.6</v>
      </c>
      <c r="G548">
        <v>38</v>
      </c>
      <c r="H548" s="4">
        <v>512</v>
      </c>
      <c r="I548" s="4">
        <v>53</v>
      </c>
      <c r="J548" s="4">
        <v>98</v>
      </c>
      <c r="K548" s="4">
        <v>81</v>
      </c>
      <c r="L548" s="4">
        <v>179</v>
      </c>
      <c r="M548" s="4">
        <v>89</v>
      </c>
      <c r="N548">
        <v>3</v>
      </c>
      <c r="O548">
        <v>8</v>
      </c>
      <c r="P548">
        <v>5</v>
      </c>
      <c r="Q548">
        <v>10</v>
      </c>
      <c r="R548">
        <v>5</v>
      </c>
      <c r="S548">
        <v>0</v>
      </c>
      <c r="T548">
        <v>0</v>
      </c>
      <c r="U548">
        <v>0</v>
      </c>
      <c r="V548">
        <v>0</v>
      </c>
      <c r="W548">
        <v>0</v>
      </c>
      <c r="X548">
        <v>0</v>
      </c>
      <c r="Y548">
        <v>0</v>
      </c>
      <c r="Z548" t="s">
        <v>41</v>
      </c>
    </row>
    <row r="549" spans="1:26" x14ac:dyDescent="0.3">
      <c r="A549">
        <v>2225</v>
      </c>
      <c r="B549">
        <v>1977</v>
      </c>
      <c r="C549" s="14">
        <f>2021-Table13[[#This Row],[Year_Birth]]</f>
        <v>44</v>
      </c>
      <c r="D549" s="4">
        <v>82582</v>
      </c>
      <c r="E549">
        <v>0</v>
      </c>
      <c r="F549" s="16">
        <v>6.6712328767123283</v>
      </c>
      <c r="G549">
        <v>54</v>
      </c>
      <c r="H549" s="4">
        <v>510</v>
      </c>
      <c r="I549" s="4">
        <v>120</v>
      </c>
      <c r="J549" s="4">
        <v>550</v>
      </c>
      <c r="K549" s="4">
        <v>156</v>
      </c>
      <c r="L549" s="4">
        <v>40</v>
      </c>
      <c r="M549" s="4">
        <v>241</v>
      </c>
      <c r="N549">
        <v>1</v>
      </c>
      <c r="O549">
        <v>4</v>
      </c>
      <c r="P549">
        <v>9</v>
      </c>
      <c r="Q549">
        <v>7</v>
      </c>
      <c r="R549">
        <v>1</v>
      </c>
      <c r="S549">
        <v>1</v>
      </c>
      <c r="T549">
        <v>0</v>
      </c>
      <c r="U549">
        <v>1</v>
      </c>
      <c r="V549">
        <v>0</v>
      </c>
      <c r="W549">
        <v>0</v>
      </c>
      <c r="X549">
        <v>1</v>
      </c>
      <c r="Y549">
        <v>0</v>
      </c>
      <c r="Z549" t="s">
        <v>53</v>
      </c>
    </row>
    <row r="550" spans="1:26" x14ac:dyDescent="0.3">
      <c r="A550">
        <v>5564</v>
      </c>
      <c r="B550">
        <v>1969</v>
      </c>
      <c r="C550" s="14">
        <f>2021-Table13[[#This Row],[Year_Birth]]</f>
        <v>52</v>
      </c>
      <c r="D550" s="4">
        <v>62882</v>
      </c>
      <c r="E550">
        <v>1</v>
      </c>
      <c r="F550" s="16">
        <v>8.4986301369863018</v>
      </c>
      <c r="G550">
        <v>26</v>
      </c>
      <c r="H550" s="4">
        <v>509</v>
      </c>
      <c r="I550" s="4">
        <v>133</v>
      </c>
      <c r="J550" s="4">
        <v>497</v>
      </c>
      <c r="K550" s="4">
        <v>78</v>
      </c>
      <c r="L550" s="4">
        <v>24</v>
      </c>
      <c r="M550" s="4">
        <v>97</v>
      </c>
      <c r="N550">
        <v>2</v>
      </c>
      <c r="O550">
        <v>7</v>
      </c>
      <c r="P550">
        <v>5</v>
      </c>
      <c r="Q550">
        <v>6</v>
      </c>
      <c r="R550">
        <v>4</v>
      </c>
      <c r="S550">
        <v>0</v>
      </c>
      <c r="T550">
        <v>0</v>
      </c>
      <c r="U550">
        <v>0</v>
      </c>
      <c r="V550">
        <v>0</v>
      </c>
      <c r="W550">
        <v>0</v>
      </c>
      <c r="X550">
        <v>0</v>
      </c>
      <c r="Y550">
        <v>0</v>
      </c>
      <c r="Z550" t="s">
        <v>53</v>
      </c>
    </row>
    <row r="551" spans="1:26" x14ac:dyDescent="0.3">
      <c r="A551">
        <v>55</v>
      </c>
      <c r="B551">
        <v>1963</v>
      </c>
      <c r="C551" s="14">
        <f>2021-Table13[[#This Row],[Year_Birth]]</f>
        <v>58</v>
      </c>
      <c r="D551" s="4">
        <v>56253</v>
      </c>
      <c r="E551">
        <v>1</v>
      </c>
      <c r="F551" s="16">
        <v>8.169863013698631</v>
      </c>
      <c r="G551">
        <v>83</v>
      </c>
      <c r="H551" s="4">
        <v>509</v>
      </c>
      <c r="I551" s="4">
        <v>0</v>
      </c>
      <c r="J551" s="4">
        <v>65</v>
      </c>
      <c r="K551" s="4">
        <v>7</v>
      </c>
      <c r="L551" s="4">
        <v>11</v>
      </c>
      <c r="M551" s="4">
        <v>5</v>
      </c>
      <c r="N551">
        <v>4</v>
      </c>
      <c r="O551">
        <v>7</v>
      </c>
      <c r="P551">
        <v>2</v>
      </c>
      <c r="Q551">
        <v>9</v>
      </c>
      <c r="R551">
        <v>6</v>
      </c>
      <c r="S551">
        <v>0</v>
      </c>
      <c r="T551">
        <v>0</v>
      </c>
      <c r="U551">
        <v>0</v>
      </c>
      <c r="V551">
        <v>0</v>
      </c>
      <c r="W551">
        <v>0</v>
      </c>
      <c r="X551">
        <v>0</v>
      </c>
      <c r="Y551">
        <v>0</v>
      </c>
      <c r="Z551" t="s">
        <v>41</v>
      </c>
    </row>
    <row r="552" spans="1:26" x14ac:dyDescent="0.3">
      <c r="A552">
        <v>4440</v>
      </c>
      <c r="B552">
        <v>1964</v>
      </c>
      <c r="C552" s="14">
        <f>2021-Table13[[#This Row],[Year_Birth]]</f>
        <v>57</v>
      </c>
      <c r="D552" s="4">
        <v>64100</v>
      </c>
      <c r="E552">
        <v>1</v>
      </c>
      <c r="F552" s="16">
        <v>7.4109589041095889</v>
      </c>
      <c r="G552">
        <v>93</v>
      </c>
      <c r="H552" s="4">
        <v>509</v>
      </c>
      <c r="I552" s="4">
        <v>0</v>
      </c>
      <c r="J552" s="4">
        <v>27</v>
      </c>
      <c r="K552" s="4">
        <v>0</v>
      </c>
      <c r="L552" s="4">
        <v>0</v>
      </c>
      <c r="M552" s="4">
        <v>10</v>
      </c>
      <c r="N552">
        <v>1</v>
      </c>
      <c r="O552">
        <v>8</v>
      </c>
      <c r="P552">
        <v>3</v>
      </c>
      <c r="Q552">
        <v>6</v>
      </c>
      <c r="R552">
        <v>7</v>
      </c>
      <c r="S552">
        <v>0</v>
      </c>
      <c r="T552">
        <v>0</v>
      </c>
      <c r="U552">
        <v>0</v>
      </c>
      <c r="V552">
        <v>1</v>
      </c>
      <c r="W552">
        <v>0</v>
      </c>
      <c r="X552">
        <v>0</v>
      </c>
      <c r="Y552">
        <v>0</v>
      </c>
      <c r="Z552" t="s">
        <v>47</v>
      </c>
    </row>
    <row r="553" spans="1:26" x14ac:dyDescent="0.3">
      <c r="A553">
        <v>8233</v>
      </c>
      <c r="B553">
        <v>1950</v>
      </c>
      <c r="C553" s="14">
        <f>2021-Table13[[#This Row],[Year_Birth]]</f>
        <v>71</v>
      </c>
      <c r="D553" s="4">
        <v>64866</v>
      </c>
      <c r="E553">
        <v>1</v>
      </c>
      <c r="F553" s="16">
        <v>7.0328767123287674</v>
      </c>
      <c r="G553">
        <v>9</v>
      </c>
      <c r="H553" s="4">
        <v>508</v>
      </c>
      <c r="I553" s="4">
        <v>5</v>
      </c>
      <c r="J553" s="4">
        <v>21</v>
      </c>
      <c r="K553" s="4">
        <v>7</v>
      </c>
      <c r="L553" s="4">
        <v>5</v>
      </c>
      <c r="M553" s="4">
        <v>10</v>
      </c>
      <c r="N553">
        <v>4</v>
      </c>
      <c r="O553">
        <v>7</v>
      </c>
      <c r="P553">
        <v>3</v>
      </c>
      <c r="Q553">
        <v>7</v>
      </c>
      <c r="R553">
        <v>5</v>
      </c>
      <c r="S553">
        <v>0</v>
      </c>
      <c r="T553">
        <v>0</v>
      </c>
      <c r="U553">
        <v>0</v>
      </c>
      <c r="V553">
        <v>1</v>
      </c>
      <c r="W553">
        <v>0</v>
      </c>
      <c r="X553">
        <v>0</v>
      </c>
      <c r="Y553">
        <v>0</v>
      </c>
      <c r="Z553" t="s">
        <v>48</v>
      </c>
    </row>
    <row r="554" spans="1:26" x14ac:dyDescent="0.3">
      <c r="A554">
        <v>819</v>
      </c>
      <c r="B554">
        <v>1945</v>
      </c>
      <c r="C554" s="14">
        <f>2021-Table13[[#This Row],[Year_Birth]]</f>
        <v>76</v>
      </c>
      <c r="D554" s="4">
        <v>63285</v>
      </c>
      <c r="E554">
        <v>0</v>
      </c>
      <c r="F554" s="16">
        <v>7.2575342465753421</v>
      </c>
      <c r="G554">
        <v>84</v>
      </c>
      <c r="H554" s="4">
        <v>508</v>
      </c>
      <c r="I554" s="4">
        <v>124</v>
      </c>
      <c r="J554" s="4">
        <v>249</v>
      </c>
      <c r="K554" s="4">
        <v>50</v>
      </c>
      <c r="L554" s="4">
        <v>38</v>
      </c>
      <c r="M554" s="4">
        <v>134</v>
      </c>
      <c r="N554">
        <v>1</v>
      </c>
      <c r="O554">
        <v>6</v>
      </c>
      <c r="P554">
        <v>5</v>
      </c>
      <c r="Q554">
        <v>13</v>
      </c>
      <c r="R554">
        <v>3</v>
      </c>
      <c r="S554">
        <v>0</v>
      </c>
      <c r="T554">
        <v>0</v>
      </c>
      <c r="U554">
        <v>0</v>
      </c>
      <c r="V554">
        <v>0</v>
      </c>
      <c r="W554">
        <v>0</v>
      </c>
      <c r="X554">
        <v>0</v>
      </c>
      <c r="Y554">
        <v>0</v>
      </c>
      <c r="Z554" t="s">
        <v>41</v>
      </c>
    </row>
    <row r="555" spans="1:26" x14ac:dyDescent="0.3">
      <c r="A555">
        <v>2320</v>
      </c>
      <c r="B555">
        <v>1978</v>
      </c>
      <c r="C555" s="14">
        <f>2021-Table13[[#This Row],[Year_Birth]]</f>
        <v>43</v>
      </c>
      <c r="D555" s="4">
        <v>47025</v>
      </c>
      <c r="E555">
        <v>1</v>
      </c>
      <c r="F555" s="16">
        <v>7.4054794520547942</v>
      </c>
      <c r="G555">
        <v>98</v>
      </c>
      <c r="H555" s="4">
        <v>508</v>
      </c>
      <c r="I555" s="4">
        <v>11</v>
      </c>
      <c r="J555" s="4">
        <v>59</v>
      </c>
      <c r="K555" s="4">
        <v>23</v>
      </c>
      <c r="L555" s="4">
        <v>5</v>
      </c>
      <c r="M555" s="4">
        <v>29</v>
      </c>
      <c r="N555">
        <v>5</v>
      </c>
      <c r="O555">
        <v>11</v>
      </c>
      <c r="P555">
        <v>1</v>
      </c>
      <c r="Q555">
        <v>6</v>
      </c>
      <c r="R555">
        <v>9</v>
      </c>
      <c r="S555">
        <v>0</v>
      </c>
      <c r="T555">
        <v>0</v>
      </c>
      <c r="U555">
        <v>0</v>
      </c>
      <c r="V555">
        <v>0</v>
      </c>
      <c r="W555">
        <v>0</v>
      </c>
      <c r="X555">
        <v>0</v>
      </c>
      <c r="Y555">
        <v>0</v>
      </c>
      <c r="Z555" t="s">
        <v>41</v>
      </c>
    </row>
    <row r="556" spans="1:26" x14ac:dyDescent="0.3">
      <c r="A556">
        <v>6233</v>
      </c>
      <c r="B556">
        <v>1976</v>
      </c>
      <c r="C556" s="14">
        <f>2021-Table13[[#This Row],[Year_Birth]]</f>
        <v>45</v>
      </c>
      <c r="D556" s="4">
        <v>65991</v>
      </c>
      <c r="E556">
        <v>1</v>
      </c>
      <c r="F556" s="16">
        <v>8.419178082191781</v>
      </c>
      <c r="G556">
        <v>21</v>
      </c>
      <c r="H556" s="4">
        <v>507</v>
      </c>
      <c r="I556" s="4">
        <v>19</v>
      </c>
      <c r="J556" s="4">
        <v>364</v>
      </c>
      <c r="K556" s="4">
        <v>25</v>
      </c>
      <c r="L556" s="4">
        <v>47</v>
      </c>
      <c r="M556" s="4">
        <v>9</v>
      </c>
      <c r="N556">
        <v>3</v>
      </c>
      <c r="O556">
        <v>9</v>
      </c>
      <c r="P556">
        <v>5</v>
      </c>
      <c r="Q556">
        <v>10</v>
      </c>
      <c r="R556">
        <v>7</v>
      </c>
      <c r="S556">
        <v>0</v>
      </c>
      <c r="T556">
        <v>0</v>
      </c>
      <c r="U556">
        <v>0</v>
      </c>
      <c r="V556">
        <v>0</v>
      </c>
      <c r="W556">
        <v>0</v>
      </c>
      <c r="X556">
        <v>0</v>
      </c>
      <c r="Y556">
        <v>0</v>
      </c>
      <c r="Z556" t="s">
        <v>41</v>
      </c>
    </row>
    <row r="557" spans="1:26" x14ac:dyDescent="0.3">
      <c r="A557">
        <v>4310</v>
      </c>
      <c r="B557">
        <v>1944</v>
      </c>
      <c r="C557" s="14">
        <f>2021-Table13[[#This Row],[Year_Birth]]</f>
        <v>77</v>
      </c>
      <c r="D557" s="4">
        <v>80589</v>
      </c>
      <c r="E557">
        <v>0</v>
      </c>
      <c r="F557" s="16">
        <v>7.043835616438356</v>
      </c>
      <c r="G557">
        <v>25</v>
      </c>
      <c r="H557" s="4">
        <v>507</v>
      </c>
      <c r="I557" s="4">
        <v>93</v>
      </c>
      <c r="J557" s="4">
        <v>520</v>
      </c>
      <c r="K557" s="4">
        <v>242</v>
      </c>
      <c r="L557" s="4">
        <v>40</v>
      </c>
      <c r="M557" s="4">
        <v>26</v>
      </c>
      <c r="N557">
        <v>1</v>
      </c>
      <c r="O557">
        <v>5</v>
      </c>
      <c r="P557">
        <v>10</v>
      </c>
      <c r="Q557">
        <v>5</v>
      </c>
      <c r="R557">
        <v>1</v>
      </c>
      <c r="S557">
        <v>1</v>
      </c>
      <c r="T557">
        <v>0</v>
      </c>
      <c r="U557">
        <v>0</v>
      </c>
      <c r="V557">
        <v>0</v>
      </c>
      <c r="W557">
        <v>0</v>
      </c>
      <c r="X557">
        <v>1</v>
      </c>
      <c r="Y557">
        <v>0</v>
      </c>
      <c r="Z557" t="s">
        <v>53</v>
      </c>
    </row>
    <row r="558" spans="1:26" x14ac:dyDescent="0.3">
      <c r="A558">
        <v>3852</v>
      </c>
      <c r="B558">
        <v>1961</v>
      </c>
      <c r="C558" s="14">
        <f>2021-Table13[[#This Row],[Year_Birth]]</f>
        <v>60</v>
      </c>
      <c r="D558" s="4">
        <v>74881</v>
      </c>
      <c r="E558">
        <v>2</v>
      </c>
      <c r="F558" s="16">
        <v>7.9205479452054792</v>
      </c>
      <c r="G558">
        <v>48</v>
      </c>
      <c r="H558" s="4">
        <v>505</v>
      </c>
      <c r="I558" s="4">
        <v>72</v>
      </c>
      <c r="J558" s="4">
        <v>270</v>
      </c>
      <c r="K558" s="4">
        <v>36</v>
      </c>
      <c r="L558" s="4">
        <v>27</v>
      </c>
      <c r="M558" s="4">
        <v>54</v>
      </c>
      <c r="N558">
        <v>4</v>
      </c>
      <c r="O558">
        <v>9</v>
      </c>
      <c r="P558">
        <v>2</v>
      </c>
      <c r="Q558">
        <v>12</v>
      </c>
      <c r="R558">
        <v>5</v>
      </c>
      <c r="S558">
        <v>0</v>
      </c>
      <c r="T558">
        <v>0</v>
      </c>
      <c r="U558">
        <v>0</v>
      </c>
      <c r="V558">
        <v>0</v>
      </c>
      <c r="W558">
        <v>0</v>
      </c>
      <c r="X558">
        <v>0</v>
      </c>
      <c r="Y558">
        <v>0</v>
      </c>
      <c r="Z558" t="s">
        <v>45</v>
      </c>
    </row>
    <row r="559" spans="1:26" x14ac:dyDescent="0.3">
      <c r="A559">
        <v>1000</v>
      </c>
      <c r="B559">
        <v>1961</v>
      </c>
      <c r="C559" s="14">
        <f>2021-Table13[[#This Row],[Year_Birth]]</f>
        <v>60</v>
      </c>
      <c r="D559" s="4">
        <v>74881</v>
      </c>
      <c r="E559">
        <v>2</v>
      </c>
      <c r="F559" s="16">
        <v>7.9205479452054792</v>
      </c>
      <c r="G559">
        <v>48</v>
      </c>
      <c r="H559" s="4">
        <v>505</v>
      </c>
      <c r="I559" s="4">
        <v>72</v>
      </c>
      <c r="J559" s="4">
        <v>270</v>
      </c>
      <c r="K559" s="4">
        <v>36</v>
      </c>
      <c r="L559" s="4">
        <v>27</v>
      </c>
      <c r="M559" s="4">
        <v>54</v>
      </c>
      <c r="N559">
        <v>4</v>
      </c>
      <c r="O559">
        <v>9</v>
      </c>
      <c r="P559">
        <v>2</v>
      </c>
      <c r="Q559">
        <v>12</v>
      </c>
      <c r="R559">
        <v>5</v>
      </c>
      <c r="S559">
        <v>0</v>
      </c>
      <c r="T559">
        <v>0</v>
      </c>
      <c r="U559">
        <v>0</v>
      </c>
      <c r="V559">
        <v>0</v>
      </c>
      <c r="W559">
        <v>0</v>
      </c>
      <c r="X559">
        <v>0</v>
      </c>
      <c r="Y559">
        <v>0</v>
      </c>
      <c r="Z559" t="s">
        <v>41</v>
      </c>
    </row>
    <row r="560" spans="1:26" x14ac:dyDescent="0.3">
      <c r="A560">
        <v>7966</v>
      </c>
      <c r="B560">
        <v>1959</v>
      </c>
      <c r="C560" s="14">
        <f>2021-Table13[[#This Row],[Year_Birth]]</f>
        <v>62</v>
      </c>
      <c r="D560" s="4">
        <v>80982</v>
      </c>
      <c r="E560">
        <v>2</v>
      </c>
      <c r="F560" s="16">
        <v>8.0821917808219172</v>
      </c>
      <c r="G560">
        <v>48</v>
      </c>
      <c r="H560" s="4">
        <v>505</v>
      </c>
      <c r="I560" s="4">
        <v>137</v>
      </c>
      <c r="J560" s="4">
        <v>401</v>
      </c>
      <c r="K560" s="4">
        <v>104</v>
      </c>
      <c r="L560" s="4">
        <v>22</v>
      </c>
      <c r="M560" s="4">
        <v>22</v>
      </c>
      <c r="N560">
        <v>3</v>
      </c>
      <c r="O560">
        <v>11</v>
      </c>
      <c r="P560">
        <v>5</v>
      </c>
      <c r="Q560">
        <v>11</v>
      </c>
      <c r="R560">
        <v>5</v>
      </c>
      <c r="S560">
        <v>0</v>
      </c>
      <c r="T560">
        <v>0</v>
      </c>
      <c r="U560">
        <v>0</v>
      </c>
      <c r="V560">
        <v>0</v>
      </c>
      <c r="W560">
        <v>0</v>
      </c>
      <c r="X560">
        <v>0</v>
      </c>
      <c r="Y560">
        <v>1</v>
      </c>
      <c r="Z560" t="s">
        <v>41</v>
      </c>
    </row>
    <row r="561" spans="1:26" x14ac:dyDescent="0.3">
      <c r="A561">
        <v>7247</v>
      </c>
      <c r="B561">
        <v>1960</v>
      </c>
      <c r="C561" s="14">
        <f>2021-Table13[[#This Row],[Year_Birth]]</f>
        <v>61</v>
      </c>
      <c r="D561" s="4">
        <v>47916</v>
      </c>
      <c r="E561">
        <v>1</v>
      </c>
      <c r="F561" s="16">
        <v>8.2109589041095887</v>
      </c>
      <c r="G561">
        <v>72</v>
      </c>
      <c r="H561" s="4">
        <v>505</v>
      </c>
      <c r="I561" s="4">
        <v>0</v>
      </c>
      <c r="J561" s="4">
        <v>26</v>
      </c>
      <c r="K561" s="4">
        <v>0</v>
      </c>
      <c r="L561" s="4">
        <v>0</v>
      </c>
      <c r="M561" s="4">
        <v>75</v>
      </c>
      <c r="N561">
        <v>5</v>
      </c>
      <c r="O561">
        <v>7</v>
      </c>
      <c r="P561">
        <v>4</v>
      </c>
      <c r="Q561">
        <v>6</v>
      </c>
      <c r="R561">
        <v>6</v>
      </c>
      <c r="S561">
        <v>0</v>
      </c>
      <c r="T561">
        <v>0</v>
      </c>
      <c r="U561">
        <v>0</v>
      </c>
      <c r="V561">
        <v>1</v>
      </c>
      <c r="W561">
        <v>0</v>
      </c>
      <c r="X561">
        <v>0</v>
      </c>
      <c r="Y561">
        <v>0</v>
      </c>
      <c r="Z561" t="s">
        <v>52</v>
      </c>
    </row>
    <row r="562" spans="1:26" x14ac:dyDescent="0.3">
      <c r="A562">
        <v>4122</v>
      </c>
      <c r="B562">
        <v>1975</v>
      </c>
      <c r="C562" s="14">
        <f>2021-Table13[[#This Row],[Year_Birth]]</f>
        <v>46</v>
      </c>
      <c r="D562" s="4">
        <v>79205</v>
      </c>
      <c r="E562">
        <v>0</v>
      </c>
      <c r="F562" s="16">
        <v>8.4438356164383563</v>
      </c>
      <c r="G562">
        <v>73</v>
      </c>
      <c r="H562" s="4">
        <v>504</v>
      </c>
      <c r="I562" s="4">
        <v>23</v>
      </c>
      <c r="J562" s="4">
        <v>117</v>
      </c>
      <c r="K562" s="4">
        <v>179</v>
      </c>
      <c r="L562" s="4">
        <v>28</v>
      </c>
      <c r="M562" s="4">
        <v>44</v>
      </c>
      <c r="N562">
        <v>1</v>
      </c>
      <c r="O562">
        <v>6</v>
      </c>
      <c r="P562">
        <v>5</v>
      </c>
      <c r="Q562">
        <v>4</v>
      </c>
      <c r="R562">
        <v>4</v>
      </c>
      <c r="S562">
        <v>1</v>
      </c>
      <c r="T562">
        <v>0</v>
      </c>
      <c r="U562">
        <v>0</v>
      </c>
      <c r="V562">
        <v>0</v>
      </c>
      <c r="W562">
        <v>0</v>
      </c>
      <c r="X562">
        <v>1</v>
      </c>
      <c r="Y562">
        <v>0</v>
      </c>
      <c r="Z562" t="s">
        <v>41</v>
      </c>
    </row>
    <row r="563" spans="1:26" x14ac:dyDescent="0.3">
      <c r="A563">
        <v>6605</v>
      </c>
      <c r="B563">
        <v>1944</v>
      </c>
      <c r="C563" s="14">
        <f>2021-Table13[[#This Row],[Year_Birth]]</f>
        <v>77</v>
      </c>
      <c r="D563" s="4">
        <v>55614</v>
      </c>
      <c r="E563">
        <v>0</v>
      </c>
      <c r="F563" s="16">
        <v>7.1972602739726028</v>
      </c>
      <c r="G563">
        <v>85</v>
      </c>
      <c r="H563" s="4">
        <v>504</v>
      </c>
      <c r="I563" s="4">
        <v>13</v>
      </c>
      <c r="J563" s="4">
        <v>131</v>
      </c>
      <c r="K563" s="4">
        <v>8</v>
      </c>
      <c r="L563" s="4">
        <v>0</v>
      </c>
      <c r="M563" s="4">
        <v>26</v>
      </c>
      <c r="N563">
        <v>1</v>
      </c>
      <c r="O563">
        <v>9</v>
      </c>
      <c r="P563">
        <v>4</v>
      </c>
      <c r="Q563">
        <v>6</v>
      </c>
      <c r="R563">
        <v>7</v>
      </c>
      <c r="S563">
        <v>0</v>
      </c>
      <c r="T563">
        <v>0</v>
      </c>
      <c r="U563">
        <v>0</v>
      </c>
      <c r="V563">
        <v>1</v>
      </c>
      <c r="W563">
        <v>0</v>
      </c>
      <c r="X563">
        <v>0</v>
      </c>
      <c r="Y563">
        <v>0</v>
      </c>
      <c r="Z563" t="s">
        <v>41</v>
      </c>
    </row>
    <row r="564" spans="1:26" x14ac:dyDescent="0.3">
      <c r="A564">
        <v>10057</v>
      </c>
      <c r="B564">
        <v>1951</v>
      </c>
      <c r="C564" s="14">
        <f>2021-Table13[[#This Row],[Year_Birth]]</f>
        <v>70</v>
      </c>
      <c r="D564" s="4">
        <v>72282</v>
      </c>
      <c r="E564">
        <v>0</v>
      </c>
      <c r="F564" s="16">
        <v>7.5561643835616437</v>
      </c>
      <c r="G564">
        <v>70</v>
      </c>
      <c r="H564" s="4">
        <v>503</v>
      </c>
      <c r="I564" s="4">
        <v>27</v>
      </c>
      <c r="J564" s="4">
        <v>419</v>
      </c>
      <c r="K564" s="4">
        <v>90</v>
      </c>
      <c r="L564" s="4">
        <v>139</v>
      </c>
      <c r="M564" s="4">
        <v>153</v>
      </c>
      <c r="N564">
        <v>1</v>
      </c>
      <c r="O564">
        <v>5</v>
      </c>
      <c r="P564">
        <v>7</v>
      </c>
      <c r="Q564">
        <v>9</v>
      </c>
      <c r="R564">
        <v>7</v>
      </c>
      <c r="S564">
        <v>0</v>
      </c>
      <c r="T564">
        <v>0</v>
      </c>
      <c r="U564">
        <v>0</v>
      </c>
      <c r="V564">
        <v>0</v>
      </c>
      <c r="W564">
        <v>0</v>
      </c>
      <c r="X564">
        <v>1</v>
      </c>
      <c r="Y564">
        <v>0</v>
      </c>
      <c r="Z564" t="s">
        <v>41</v>
      </c>
    </row>
    <row r="565" spans="1:26" x14ac:dyDescent="0.3">
      <c r="A565">
        <v>6715</v>
      </c>
      <c r="B565">
        <v>1948</v>
      </c>
      <c r="C565" s="14">
        <f>2021-Table13[[#This Row],[Year_Birth]]</f>
        <v>73</v>
      </c>
      <c r="D565" s="4">
        <v>60200</v>
      </c>
      <c r="E565">
        <v>1</v>
      </c>
      <c r="F565" s="16">
        <v>8.0986301369863014</v>
      </c>
      <c r="G565">
        <v>3</v>
      </c>
      <c r="H565" s="4">
        <v>502</v>
      </c>
      <c r="I565" s="4">
        <v>19</v>
      </c>
      <c r="J565" s="4">
        <v>132</v>
      </c>
      <c r="K565" s="4">
        <v>0</v>
      </c>
      <c r="L565" s="4">
        <v>6</v>
      </c>
      <c r="M565" s="4">
        <v>26</v>
      </c>
      <c r="N565">
        <v>6</v>
      </c>
      <c r="O565">
        <v>6</v>
      </c>
      <c r="P565">
        <v>2</v>
      </c>
      <c r="Q565">
        <v>11</v>
      </c>
      <c r="R565">
        <v>6</v>
      </c>
      <c r="S565">
        <v>0</v>
      </c>
      <c r="T565">
        <v>0</v>
      </c>
      <c r="U565">
        <v>0</v>
      </c>
      <c r="V565">
        <v>0</v>
      </c>
      <c r="W565">
        <v>0</v>
      </c>
      <c r="X565">
        <v>0</v>
      </c>
      <c r="Y565">
        <v>0</v>
      </c>
      <c r="Z565" t="s">
        <v>41</v>
      </c>
    </row>
    <row r="566" spans="1:26" x14ac:dyDescent="0.3">
      <c r="A566">
        <v>5562</v>
      </c>
      <c r="B566">
        <v>1974</v>
      </c>
      <c r="C566" s="14">
        <f>2021-Table13[[#This Row],[Year_Birth]]</f>
        <v>47</v>
      </c>
      <c r="D566" s="4">
        <v>60093</v>
      </c>
      <c r="E566">
        <v>1</v>
      </c>
      <c r="F566" s="16">
        <v>7.6191780821917812</v>
      </c>
      <c r="G566">
        <v>92</v>
      </c>
      <c r="H566" s="4">
        <v>502</v>
      </c>
      <c r="I566" s="4">
        <v>12</v>
      </c>
      <c r="J566" s="4">
        <v>109</v>
      </c>
      <c r="K566" s="4">
        <v>16</v>
      </c>
      <c r="L566" s="4">
        <v>6</v>
      </c>
      <c r="M566" s="4">
        <v>90</v>
      </c>
      <c r="N566">
        <v>2</v>
      </c>
      <c r="O566">
        <v>7</v>
      </c>
      <c r="P566">
        <v>2</v>
      </c>
      <c r="Q566">
        <v>10</v>
      </c>
      <c r="R566">
        <v>6</v>
      </c>
      <c r="S566">
        <v>0</v>
      </c>
      <c r="T566">
        <v>0</v>
      </c>
      <c r="U566">
        <v>0</v>
      </c>
      <c r="V566">
        <v>0</v>
      </c>
      <c r="W566">
        <v>0</v>
      </c>
      <c r="X566">
        <v>0</v>
      </c>
      <c r="Y566">
        <v>0</v>
      </c>
      <c r="Z566" t="s">
        <v>41</v>
      </c>
    </row>
    <row r="567" spans="1:26" x14ac:dyDescent="0.3">
      <c r="A567">
        <v>6203</v>
      </c>
      <c r="B567">
        <v>1947</v>
      </c>
      <c r="C567" s="14">
        <f>2021-Table13[[#This Row],[Year_Birth]]</f>
        <v>74</v>
      </c>
      <c r="D567" s="4">
        <v>74485</v>
      </c>
      <c r="E567">
        <v>0</v>
      </c>
      <c r="F567" s="16">
        <v>7.4575342465753423</v>
      </c>
      <c r="G567">
        <v>58</v>
      </c>
      <c r="H567" s="4">
        <v>499</v>
      </c>
      <c r="I567" s="4">
        <v>149</v>
      </c>
      <c r="J567" s="4">
        <v>815</v>
      </c>
      <c r="K567" s="4">
        <v>173</v>
      </c>
      <c r="L567" s="4">
        <v>49</v>
      </c>
      <c r="M567" s="4">
        <v>49</v>
      </c>
      <c r="N567">
        <v>1</v>
      </c>
      <c r="O567">
        <v>6</v>
      </c>
      <c r="P567">
        <v>7</v>
      </c>
      <c r="Q567">
        <v>12</v>
      </c>
      <c r="R567">
        <v>3</v>
      </c>
      <c r="S567">
        <v>0</v>
      </c>
      <c r="T567">
        <v>0</v>
      </c>
      <c r="U567">
        <v>0</v>
      </c>
      <c r="V567">
        <v>0</v>
      </c>
      <c r="W567">
        <v>0</v>
      </c>
      <c r="X567">
        <v>0</v>
      </c>
      <c r="Y567">
        <v>0</v>
      </c>
      <c r="Z567" t="s">
        <v>41</v>
      </c>
    </row>
    <row r="568" spans="1:26" x14ac:dyDescent="0.3">
      <c r="A568">
        <v>1402</v>
      </c>
      <c r="B568">
        <v>1954</v>
      </c>
      <c r="C568" s="14">
        <f>2021-Table13[[#This Row],[Year_Birth]]</f>
        <v>67</v>
      </c>
      <c r="D568" s="4">
        <v>66991</v>
      </c>
      <c r="E568">
        <v>0</v>
      </c>
      <c r="F568" s="16">
        <v>8.4082191780821915</v>
      </c>
      <c r="G568">
        <v>1</v>
      </c>
      <c r="H568" s="4">
        <v>496</v>
      </c>
      <c r="I568" s="4">
        <v>36</v>
      </c>
      <c r="J568" s="4">
        <v>460</v>
      </c>
      <c r="K568" s="4">
        <v>189</v>
      </c>
      <c r="L568" s="4">
        <v>60</v>
      </c>
      <c r="M568" s="4">
        <v>12</v>
      </c>
      <c r="N568">
        <v>3</v>
      </c>
      <c r="O568">
        <v>4</v>
      </c>
      <c r="P568">
        <v>8</v>
      </c>
      <c r="Q568">
        <v>6</v>
      </c>
      <c r="R568">
        <v>3</v>
      </c>
      <c r="S568">
        <v>0</v>
      </c>
      <c r="T568">
        <v>0</v>
      </c>
      <c r="U568">
        <v>0</v>
      </c>
      <c r="V568">
        <v>0</v>
      </c>
      <c r="W568">
        <v>0</v>
      </c>
      <c r="X568">
        <v>0</v>
      </c>
      <c r="Y568">
        <v>0</v>
      </c>
      <c r="Z568" t="s">
        <v>52</v>
      </c>
    </row>
    <row r="569" spans="1:26" x14ac:dyDescent="0.3">
      <c r="A569">
        <v>7233</v>
      </c>
      <c r="B569">
        <v>1972</v>
      </c>
      <c r="C569" s="14">
        <f>2021-Table13[[#This Row],[Year_Birth]]</f>
        <v>49</v>
      </c>
      <c r="D569" s="4">
        <v>69209</v>
      </c>
      <c r="E569">
        <v>0</v>
      </c>
      <c r="F569" s="16">
        <v>8.3917808219178074</v>
      </c>
      <c r="G569">
        <v>4</v>
      </c>
      <c r="H569" s="4">
        <v>496</v>
      </c>
      <c r="I569" s="4">
        <v>32</v>
      </c>
      <c r="J569" s="4">
        <v>849</v>
      </c>
      <c r="K569" s="4">
        <v>229</v>
      </c>
      <c r="L569" s="4">
        <v>48</v>
      </c>
      <c r="M569" s="4">
        <v>128</v>
      </c>
      <c r="N569">
        <v>2</v>
      </c>
      <c r="O569">
        <v>5</v>
      </c>
      <c r="P569">
        <v>3</v>
      </c>
      <c r="Q569">
        <v>6</v>
      </c>
      <c r="R569">
        <v>4</v>
      </c>
      <c r="S569">
        <v>1</v>
      </c>
      <c r="T569">
        <v>0</v>
      </c>
      <c r="U569">
        <v>0</v>
      </c>
      <c r="V569">
        <v>0</v>
      </c>
      <c r="W569">
        <v>0</v>
      </c>
      <c r="X569">
        <v>0</v>
      </c>
      <c r="Y569">
        <v>0</v>
      </c>
      <c r="Z569" t="s">
        <v>48</v>
      </c>
    </row>
    <row r="570" spans="1:26" x14ac:dyDescent="0.3">
      <c r="A570">
        <v>2579</v>
      </c>
      <c r="B570">
        <v>1957</v>
      </c>
      <c r="C570" s="14">
        <f>2021-Table13[[#This Row],[Year_Birth]]</f>
        <v>64</v>
      </c>
      <c r="D570" s="4">
        <v>71113</v>
      </c>
      <c r="E570">
        <v>1</v>
      </c>
      <c r="F570" s="16">
        <v>7.1424657534246574</v>
      </c>
      <c r="G570">
        <v>95</v>
      </c>
      <c r="H570" s="4">
        <v>495</v>
      </c>
      <c r="I570" s="4">
        <v>33</v>
      </c>
      <c r="J570" s="4">
        <v>255</v>
      </c>
      <c r="K570" s="4">
        <v>11</v>
      </c>
      <c r="L570" s="4">
        <v>33</v>
      </c>
      <c r="M570" s="4">
        <v>8</v>
      </c>
      <c r="N570">
        <v>4</v>
      </c>
      <c r="O570">
        <v>6</v>
      </c>
      <c r="P570">
        <v>7</v>
      </c>
      <c r="Q570">
        <v>9</v>
      </c>
      <c r="R570">
        <v>4</v>
      </c>
      <c r="S570">
        <v>0</v>
      </c>
      <c r="T570">
        <v>0</v>
      </c>
      <c r="U570">
        <v>0</v>
      </c>
      <c r="V570">
        <v>0</v>
      </c>
      <c r="W570">
        <v>0</v>
      </c>
      <c r="X570">
        <v>0</v>
      </c>
      <c r="Y570">
        <v>0</v>
      </c>
      <c r="Z570" t="s">
        <v>41</v>
      </c>
    </row>
    <row r="571" spans="1:26" x14ac:dyDescent="0.3">
      <c r="A571">
        <v>7397</v>
      </c>
      <c r="B571">
        <v>1951</v>
      </c>
      <c r="C571" s="14">
        <f>2021-Table13[[#This Row],[Year_Birth]]</f>
        <v>70</v>
      </c>
      <c r="D571" s="4">
        <v>49090</v>
      </c>
      <c r="E571">
        <v>1</v>
      </c>
      <c r="F571" s="16">
        <v>7.5561643835616437</v>
      </c>
      <c r="G571">
        <v>45</v>
      </c>
      <c r="H571" s="4">
        <v>494</v>
      </c>
      <c r="I571" s="4">
        <v>5</v>
      </c>
      <c r="J571" s="4">
        <v>82</v>
      </c>
      <c r="K571" s="4">
        <v>7</v>
      </c>
      <c r="L571" s="4">
        <v>0</v>
      </c>
      <c r="M571" s="4">
        <v>100</v>
      </c>
      <c r="N571">
        <v>3</v>
      </c>
      <c r="O571">
        <v>7</v>
      </c>
      <c r="P571">
        <v>2</v>
      </c>
      <c r="Q571">
        <v>9</v>
      </c>
      <c r="R571">
        <v>7</v>
      </c>
      <c r="S571">
        <v>0</v>
      </c>
      <c r="T571">
        <v>0</v>
      </c>
      <c r="U571">
        <v>0</v>
      </c>
      <c r="V571">
        <v>0</v>
      </c>
      <c r="W571">
        <v>0</v>
      </c>
      <c r="X571">
        <v>0</v>
      </c>
      <c r="Y571">
        <v>0</v>
      </c>
      <c r="Z571" t="s">
        <v>41</v>
      </c>
    </row>
    <row r="572" spans="1:26" x14ac:dyDescent="0.3">
      <c r="A572">
        <v>11074</v>
      </c>
      <c r="B572">
        <v>1977</v>
      </c>
      <c r="C572" s="14">
        <f>2021-Table13[[#This Row],[Year_Birth]]</f>
        <v>44</v>
      </c>
      <c r="D572" s="4">
        <v>85072</v>
      </c>
      <c r="E572">
        <v>0</v>
      </c>
      <c r="F572" s="16">
        <v>6.8328767123287673</v>
      </c>
      <c r="G572">
        <v>94</v>
      </c>
      <c r="H572" s="4">
        <v>494</v>
      </c>
      <c r="I572" s="4">
        <v>92</v>
      </c>
      <c r="J572" s="4">
        <v>391</v>
      </c>
      <c r="K572" s="4">
        <v>194</v>
      </c>
      <c r="L572" s="4">
        <v>11</v>
      </c>
      <c r="M572" s="4">
        <v>241</v>
      </c>
      <c r="N572">
        <v>1</v>
      </c>
      <c r="O572">
        <v>3</v>
      </c>
      <c r="P572">
        <v>4</v>
      </c>
      <c r="Q572">
        <v>10</v>
      </c>
      <c r="R572">
        <v>0</v>
      </c>
      <c r="S572">
        <v>0</v>
      </c>
      <c r="T572">
        <v>0</v>
      </c>
      <c r="U572">
        <v>0</v>
      </c>
      <c r="V572">
        <v>0</v>
      </c>
      <c r="W572">
        <v>0</v>
      </c>
      <c r="X572">
        <v>0</v>
      </c>
      <c r="Y572">
        <v>0</v>
      </c>
      <c r="Z572" t="s">
        <v>47</v>
      </c>
    </row>
    <row r="573" spans="1:26" x14ac:dyDescent="0.3">
      <c r="A573">
        <v>9256</v>
      </c>
      <c r="B573">
        <v>1971</v>
      </c>
      <c r="C573" s="14">
        <f>2021-Table13[[#This Row],[Year_Birth]]</f>
        <v>50</v>
      </c>
      <c r="D573" s="4">
        <v>58350</v>
      </c>
      <c r="E573">
        <v>1</v>
      </c>
      <c r="F573" s="16">
        <v>8.0931506849315067</v>
      </c>
      <c r="G573">
        <v>5</v>
      </c>
      <c r="H573" s="4">
        <v>493</v>
      </c>
      <c r="I573" s="4">
        <v>26</v>
      </c>
      <c r="J573" s="4">
        <v>206</v>
      </c>
      <c r="K573" s="4">
        <v>116</v>
      </c>
      <c r="L573" s="4">
        <v>80</v>
      </c>
      <c r="M573" s="4">
        <v>80</v>
      </c>
      <c r="N573">
        <v>4</v>
      </c>
      <c r="O573">
        <v>8</v>
      </c>
      <c r="P573">
        <v>3</v>
      </c>
      <c r="Q573">
        <v>12</v>
      </c>
      <c r="R573">
        <v>6</v>
      </c>
      <c r="S573">
        <v>0</v>
      </c>
      <c r="T573">
        <v>0</v>
      </c>
      <c r="U573">
        <v>0</v>
      </c>
      <c r="V573">
        <v>0</v>
      </c>
      <c r="W573">
        <v>0</v>
      </c>
      <c r="X573">
        <v>0</v>
      </c>
      <c r="Y573">
        <v>0</v>
      </c>
      <c r="Z573" t="s">
        <v>41</v>
      </c>
    </row>
    <row r="574" spans="1:26" x14ac:dyDescent="0.3">
      <c r="A574">
        <v>5832</v>
      </c>
      <c r="B574">
        <v>1960</v>
      </c>
      <c r="C574" s="14">
        <f>2021-Table13[[#This Row],[Year_Birth]]</f>
        <v>61</v>
      </c>
      <c r="D574" s="4">
        <v>92556</v>
      </c>
      <c r="E574">
        <v>0</v>
      </c>
      <c r="F574" s="16">
        <v>6.8027397260273972</v>
      </c>
      <c r="G574">
        <v>32</v>
      </c>
      <c r="H574" s="4">
        <v>493</v>
      </c>
      <c r="I574" s="4">
        <v>183</v>
      </c>
      <c r="J574" s="4">
        <v>352</v>
      </c>
      <c r="K574" s="4">
        <v>184</v>
      </c>
      <c r="L574" s="4">
        <v>23</v>
      </c>
      <c r="M574" s="4">
        <v>28</v>
      </c>
      <c r="N574">
        <v>0</v>
      </c>
      <c r="O574">
        <v>3</v>
      </c>
      <c r="P574">
        <v>5</v>
      </c>
      <c r="Q574">
        <v>13</v>
      </c>
      <c r="R574">
        <v>0</v>
      </c>
      <c r="S574">
        <v>0</v>
      </c>
      <c r="T574">
        <v>0</v>
      </c>
      <c r="U574">
        <v>0</v>
      </c>
      <c r="V574">
        <v>0</v>
      </c>
      <c r="W574">
        <v>0</v>
      </c>
      <c r="X574">
        <v>0</v>
      </c>
      <c r="Y574">
        <v>0</v>
      </c>
      <c r="Z574" t="s">
        <v>41</v>
      </c>
    </row>
    <row r="575" spans="1:26" x14ac:dyDescent="0.3">
      <c r="A575">
        <v>6071</v>
      </c>
      <c r="B575">
        <v>1989</v>
      </c>
      <c r="C575" s="14">
        <f>2021-Table13[[#This Row],[Year_Birth]]</f>
        <v>32</v>
      </c>
      <c r="D575" s="4">
        <v>81217</v>
      </c>
      <c r="E575">
        <v>0</v>
      </c>
      <c r="F575" s="16">
        <v>7.5561643835616437</v>
      </c>
      <c r="G575">
        <v>77</v>
      </c>
      <c r="H575" s="4">
        <v>493</v>
      </c>
      <c r="I575" s="4">
        <v>70</v>
      </c>
      <c r="J575" s="4">
        <v>324</v>
      </c>
      <c r="K575" s="4">
        <v>146</v>
      </c>
      <c r="L575" s="4">
        <v>40</v>
      </c>
      <c r="M575" s="4">
        <v>84</v>
      </c>
      <c r="N575">
        <v>1</v>
      </c>
      <c r="O575">
        <v>3</v>
      </c>
      <c r="P575">
        <v>7</v>
      </c>
      <c r="Q575">
        <v>11</v>
      </c>
      <c r="R575">
        <v>1</v>
      </c>
      <c r="S575">
        <v>0</v>
      </c>
      <c r="T575">
        <v>0</v>
      </c>
      <c r="U575">
        <v>0</v>
      </c>
      <c r="V575">
        <v>0</v>
      </c>
      <c r="W575">
        <v>0</v>
      </c>
      <c r="X575">
        <v>0</v>
      </c>
      <c r="Y575">
        <v>0</v>
      </c>
      <c r="Z575" t="s">
        <v>41</v>
      </c>
    </row>
    <row r="576" spans="1:26" x14ac:dyDescent="0.3">
      <c r="A576">
        <v>295</v>
      </c>
      <c r="B576">
        <v>1989</v>
      </c>
      <c r="C576" s="14">
        <f>2021-Table13[[#This Row],[Year_Birth]]</f>
        <v>32</v>
      </c>
      <c r="D576" s="4">
        <v>81217</v>
      </c>
      <c r="E576">
        <v>0</v>
      </c>
      <c r="F576" s="16">
        <v>7.5561643835616437</v>
      </c>
      <c r="G576">
        <v>77</v>
      </c>
      <c r="H576" s="4">
        <v>493</v>
      </c>
      <c r="I576" s="4">
        <v>70</v>
      </c>
      <c r="J576" s="4">
        <v>324</v>
      </c>
      <c r="K576" s="4">
        <v>146</v>
      </c>
      <c r="L576" s="4">
        <v>40</v>
      </c>
      <c r="M576" s="4">
        <v>84</v>
      </c>
      <c r="N576">
        <v>1</v>
      </c>
      <c r="O576">
        <v>3</v>
      </c>
      <c r="P576">
        <v>7</v>
      </c>
      <c r="Q576">
        <v>11</v>
      </c>
      <c r="R576">
        <v>1</v>
      </c>
      <c r="S576">
        <v>0</v>
      </c>
      <c r="T576">
        <v>0</v>
      </c>
      <c r="U576">
        <v>0</v>
      </c>
      <c r="V576">
        <v>0</v>
      </c>
      <c r="W576">
        <v>0</v>
      </c>
      <c r="X576">
        <v>0</v>
      </c>
      <c r="Y576">
        <v>0</v>
      </c>
      <c r="Z576" t="s">
        <v>41</v>
      </c>
    </row>
    <row r="577" spans="1:26" x14ac:dyDescent="0.3">
      <c r="A577">
        <v>9362</v>
      </c>
      <c r="B577">
        <v>1965</v>
      </c>
      <c r="C577" s="14">
        <f>2021-Table13[[#This Row],[Year_Birth]]</f>
        <v>56</v>
      </c>
      <c r="D577" s="4">
        <v>69263</v>
      </c>
      <c r="E577">
        <v>1</v>
      </c>
      <c r="F577" s="16">
        <v>6.9287671232876713</v>
      </c>
      <c r="G577">
        <v>14</v>
      </c>
      <c r="H577" s="4">
        <v>492</v>
      </c>
      <c r="I577" s="4">
        <v>5</v>
      </c>
      <c r="J577" s="4">
        <v>32</v>
      </c>
      <c r="K577" s="4">
        <v>13</v>
      </c>
      <c r="L577" s="4">
        <v>5</v>
      </c>
      <c r="M577" s="4">
        <v>21</v>
      </c>
      <c r="N577">
        <v>1</v>
      </c>
      <c r="O577">
        <v>9</v>
      </c>
      <c r="P577">
        <v>1</v>
      </c>
      <c r="Q577">
        <v>7</v>
      </c>
      <c r="R577">
        <v>6</v>
      </c>
      <c r="S577">
        <v>0</v>
      </c>
      <c r="T577">
        <v>0</v>
      </c>
      <c r="U577">
        <v>0</v>
      </c>
      <c r="V577">
        <v>1</v>
      </c>
      <c r="W577">
        <v>0</v>
      </c>
      <c r="X577">
        <v>0</v>
      </c>
      <c r="Y577">
        <v>0</v>
      </c>
      <c r="Z577" t="s">
        <v>48</v>
      </c>
    </row>
    <row r="578" spans="1:26" x14ac:dyDescent="0.3">
      <c r="A578">
        <v>3635</v>
      </c>
      <c r="B578">
        <v>1962</v>
      </c>
      <c r="C578" s="14">
        <f>2021-Table13[[#This Row],[Year_Birth]]</f>
        <v>59</v>
      </c>
      <c r="D578" s="4">
        <v>52597</v>
      </c>
      <c r="E578">
        <v>1</v>
      </c>
      <c r="F578" s="16">
        <v>6.7561643835616438</v>
      </c>
      <c r="G578">
        <v>69</v>
      </c>
      <c r="H578" s="4">
        <v>492</v>
      </c>
      <c r="I578" s="4">
        <v>0</v>
      </c>
      <c r="J578" s="4">
        <v>37</v>
      </c>
      <c r="K578" s="4">
        <v>7</v>
      </c>
      <c r="L578" s="4">
        <v>0</v>
      </c>
      <c r="M578" s="4">
        <v>42</v>
      </c>
      <c r="N578">
        <v>3</v>
      </c>
      <c r="O578">
        <v>6</v>
      </c>
      <c r="P578">
        <v>3</v>
      </c>
      <c r="Q578">
        <v>8</v>
      </c>
      <c r="R578">
        <v>5</v>
      </c>
      <c r="S578">
        <v>0</v>
      </c>
      <c r="T578">
        <v>0</v>
      </c>
      <c r="U578">
        <v>0</v>
      </c>
      <c r="V578">
        <v>0</v>
      </c>
      <c r="W578">
        <v>0</v>
      </c>
      <c r="X578">
        <v>0</v>
      </c>
      <c r="Y578">
        <v>0</v>
      </c>
      <c r="Z578" t="s">
        <v>47</v>
      </c>
    </row>
    <row r="579" spans="1:26" x14ac:dyDescent="0.3">
      <c r="A579">
        <v>11051</v>
      </c>
      <c r="B579">
        <v>1956</v>
      </c>
      <c r="C579" s="14">
        <f>2021-Table13[[#This Row],[Year_Birth]]</f>
        <v>65</v>
      </c>
      <c r="D579" s="4">
        <v>77376</v>
      </c>
      <c r="E579">
        <v>2</v>
      </c>
      <c r="F579" s="16">
        <v>6.7479452054794518</v>
      </c>
      <c r="G579">
        <v>72</v>
      </c>
      <c r="H579" s="4">
        <v>492</v>
      </c>
      <c r="I579" s="4">
        <v>19</v>
      </c>
      <c r="J579" s="4">
        <v>110</v>
      </c>
      <c r="K579" s="4">
        <v>16</v>
      </c>
      <c r="L579" s="4">
        <v>12</v>
      </c>
      <c r="M579" s="4">
        <v>12</v>
      </c>
      <c r="N579">
        <v>4</v>
      </c>
      <c r="O579">
        <v>6</v>
      </c>
      <c r="P579">
        <v>3</v>
      </c>
      <c r="Q579">
        <v>10</v>
      </c>
      <c r="R579">
        <v>4</v>
      </c>
      <c r="S579">
        <v>0</v>
      </c>
      <c r="T579">
        <v>0</v>
      </c>
      <c r="U579">
        <v>0</v>
      </c>
      <c r="V579">
        <v>0</v>
      </c>
      <c r="W579">
        <v>0</v>
      </c>
      <c r="X579">
        <v>0</v>
      </c>
      <c r="Y579">
        <v>0</v>
      </c>
      <c r="Z579" t="s">
        <v>48</v>
      </c>
    </row>
    <row r="580" spans="1:26" x14ac:dyDescent="0.3">
      <c r="A580">
        <v>9206</v>
      </c>
      <c r="B580">
        <v>1968</v>
      </c>
      <c r="C580" s="14">
        <f>2021-Table13[[#This Row],[Year_Birth]]</f>
        <v>53</v>
      </c>
      <c r="D580" s="4">
        <v>77382</v>
      </c>
      <c r="E580">
        <v>1</v>
      </c>
      <c r="F580" s="16">
        <v>7.0849315068493155</v>
      </c>
      <c r="G580">
        <v>36</v>
      </c>
      <c r="H580" s="4">
        <v>491</v>
      </c>
      <c r="I580" s="4">
        <v>48</v>
      </c>
      <c r="J580" s="4">
        <v>231</v>
      </c>
      <c r="K580" s="4">
        <v>112</v>
      </c>
      <c r="L580" s="4">
        <v>105</v>
      </c>
      <c r="M580" s="4">
        <v>134</v>
      </c>
      <c r="N580">
        <v>2</v>
      </c>
      <c r="O580">
        <v>5</v>
      </c>
      <c r="P580">
        <v>7</v>
      </c>
      <c r="Q580">
        <v>12</v>
      </c>
      <c r="R580">
        <v>1</v>
      </c>
      <c r="S580">
        <v>0</v>
      </c>
      <c r="T580">
        <v>0</v>
      </c>
      <c r="U580">
        <v>0</v>
      </c>
      <c r="V580">
        <v>0</v>
      </c>
      <c r="W580">
        <v>1</v>
      </c>
      <c r="X580">
        <v>0</v>
      </c>
      <c r="Y580">
        <v>0</v>
      </c>
      <c r="Z580" t="s">
        <v>41</v>
      </c>
    </row>
    <row r="581" spans="1:26" x14ac:dyDescent="0.3">
      <c r="A581">
        <v>2408</v>
      </c>
      <c r="B581">
        <v>1976</v>
      </c>
      <c r="C581" s="14">
        <f>2021-Table13[[#This Row],[Year_Birth]]</f>
        <v>45</v>
      </c>
      <c r="D581" s="4">
        <v>58597</v>
      </c>
      <c r="E581">
        <v>2</v>
      </c>
      <c r="F581" s="16">
        <v>8.2164383561643834</v>
      </c>
      <c r="G581">
        <v>20</v>
      </c>
      <c r="H581" s="4">
        <v>490</v>
      </c>
      <c r="I581" s="4">
        <v>0</v>
      </c>
      <c r="J581" s="4">
        <v>184</v>
      </c>
      <c r="K581" s="4">
        <v>10</v>
      </c>
      <c r="L581" s="4">
        <v>28</v>
      </c>
      <c r="M581" s="4">
        <v>21</v>
      </c>
      <c r="N581">
        <v>12</v>
      </c>
      <c r="O581">
        <v>7</v>
      </c>
      <c r="P581">
        <v>4</v>
      </c>
      <c r="Q581">
        <v>9</v>
      </c>
      <c r="R581">
        <v>7</v>
      </c>
      <c r="S581">
        <v>0</v>
      </c>
      <c r="T581">
        <v>0</v>
      </c>
      <c r="U581">
        <v>0</v>
      </c>
      <c r="V581">
        <v>0</v>
      </c>
      <c r="W581">
        <v>0</v>
      </c>
      <c r="X581">
        <v>0</v>
      </c>
      <c r="Y581">
        <v>0</v>
      </c>
      <c r="Z581" t="s">
        <v>45</v>
      </c>
    </row>
    <row r="582" spans="1:26" x14ac:dyDescent="0.3">
      <c r="A582">
        <v>999</v>
      </c>
      <c r="B582">
        <v>1991</v>
      </c>
      <c r="C582" s="14">
        <f>2021-Table13[[#This Row],[Year_Birth]]</f>
        <v>30</v>
      </c>
      <c r="D582" s="4">
        <v>86037</v>
      </c>
      <c r="E582">
        <v>0</v>
      </c>
      <c r="F582" s="16">
        <v>8.0986301369863014</v>
      </c>
      <c r="G582">
        <v>95</v>
      </c>
      <c r="H582" s="4">
        <v>490</v>
      </c>
      <c r="I582" s="4">
        <v>44</v>
      </c>
      <c r="J582" s="4">
        <v>125</v>
      </c>
      <c r="K582" s="4">
        <v>29</v>
      </c>
      <c r="L582" s="4">
        <v>20</v>
      </c>
      <c r="M582" s="4">
        <v>22</v>
      </c>
      <c r="N582">
        <v>1</v>
      </c>
      <c r="O582">
        <v>6</v>
      </c>
      <c r="P582">
        <v>7</v>
      </c>
      <c r="Q582">
        <v>11</v>
      </c>
      <c r="R582">
        <v>3</v>
      </c>
      <c r="S582">
        <v>0</v>
      </c>
      <c r="T582">
        <v>0</v>
      </c>
      <c r="U582">
        <v>0</v>
      </c>
      <c r="V582">
        <v>1</v>
      </c>
      <c r="W582">
        <v>1</v>
      </c>
      <c r="X582">
        <v>1</v>
      </c>
      <c r="Y582">
        <v>0</v>
      </c>
      <c r="Z582" t="s">
        <v>48</v>
      </c>
    </row>
    <row r="583" spans="1:26" x14ac:dyDescent="0.3">
      <c r="A583">
        <v>5207</v>
      </c>
      <c r="B583">
        <v>1963</v>
      </c>
      <c r="C583" s="14">
        <f>2021-Table13[[#This Row],[Year_Birth]]</f>
        <v>58</v>
      </c>
      <c r="D583" s="4">
        <v>53378</v>
      </c>
      <c r="E583">
        <v>2</v>
      </c>
      <c r="F583" s="16">
        <v>8.3726027397260268</v>
      </c>
      <c r="G583">
        <v>41</v>
      </c>
      <c r="H583" s="4">
        <v>489</v>
      </c>
      <c r="I583" s="4">
        <v>6</v>
      </c>
      <c r="J583" s="4">
        <v>152</v>
      </c>
      <c r="K583" s="4">
        <v>8</v>
      </c>
      <c r="L583" s="4">
        <v>6</v>
      </c>
      <c r="M583" s="4">
        <v>132</v>
      </c>
      <c r="N583">
        <v>10</v>
      </c>
      <c r="O583">
        <v>9</v>
      </c>
      <c r="P583">
        <v>4</v>
      </c>
      <c r="Q583">
        <v>6</v>
      </c>
      <c r="R583">
        <v>8</v>
      </c>
      <c r="S583">
        <v>0</v>
      </c>
      <c r="T583">
        <v>0</v>
      </c>
      <c r="U583">
        <v>0</v>
      </c>
      <c r="V583">
        <v>0</v>
      </c>
      <c r="W583">
        <v>0</v>
      </c>
      <c r="X583">
        <v>1</v>
      </c>
      <c r="Y583">
        <v>0</v>
      </c>
      <c r="Z583" t="s">
        <v>41</v>
      </c>
    </row>
    <row r="584" spans="1:26" x14ac:dyDescent="0.3">
      <c r="A584">
        <v>3678</v>
      </c>
      <c r="B584">
        <v>1973</v>
      </c>
      <c r="C584" s="14">
        <f>2021-Table13[[#This Row],[Year_Birth]]</f>
        <v>48</v>
      </c>
      <c r="D584" s="4">
        <v>60208</v>
      </c>
      <c r="E584">
        <v>2</v>
      </c>
      <c r="F584" s="16">
        <v>8.3369863013698637</v>
      </c>
      <c r="G584">
        <v>13</v>
      </c>
      <c r="H584" s="4">
        <v>488</v>
      </c>
      <c r="I584" s="4">
        <v>23</v>
      </c>
      <c r="J584" s="4">
        <v>71</v>
      </c>
      <c r="K584" s="4">
        <v>15</v>
      </c>
      <c r="L584" s="4">
        <v>0</v>
      </c>
      <c r="M584" s="4">
        <v>59</v>
      </c>
      <c r="N584">
        <v>11</v>
      </c>
      <c r="O584">
        <v>8</v>
      </c>
      <c r="P584">
        <v>3</v>
      </c>
      <c r="Q584">
        <v>7</v>
      </c>
      <c r="R584">
        <v>7</v>
      </c>
      <c r="S584">
        <v>0</v>
      </c>
      <c r="T584">
        <v>0</v>
      </c>
      <c r="U584">
        <v>0</v>
      </c>
      <c r="V584">
        <v>1</v>
      </c>
      <c r="W584">
        <v>0</v>
      </c>
      <c r="X584">
        <v>1</v>
      </c>
      <c r="Y584">
        <v>0</v>
      </c>
      <c r="Z584" t="s">
        <v>41</v>
      </c>
    </row>
    <row r="585" spans="1:26" x14ac:dyDescent="0.3">
      <c r="A585">
        <v>6181</v>
      </c>
      <c r="B585">
        <v>1950</v>
      </c>
      <c r="C585" s="14">
        <f>2021-Table13[[#This Row],[Year_Birth]]</f>
        <v>71</v>
      </c>
      <c r="D585" s="4">
        <v>52203</v>
      </c>
      <c r="E585">
        <v>0</v>
      </c>
      <c r="F585" s="16">
        <v>8.5232876712328771</v>
      </c>
      <c r="G585">
        <v>36</v>
      </c>
      <c r="H585" s="4">
        <v>488</v>
      </c>
      <c r="I585" s="4">
        <v>21</v>
      </c>
      <c r="J585" s="4">
        <v>238</v>
      </c>
      <c r="K585" s="4">
        <v>56</v>
      </c>
      <c r="L585" s="4">
        <v>108</v>
      </c>
      <c r="M585" s="4">
        <v>28</v>
      </c>
      <c r="N585">
        <v>1</v>
      </c>
      <c r="O585">
        <v>8</v>
      </c>
      <c r="P585">
        <v>7</v>
      </c>
      <c r="Q585">
        <v>11</v>
      </c>
      <c r="R585">
        <v>6</v>
      </c>
      <c r="S585">
        <v>0</v>
      </c>
      <c r="T585">
        <v>0</v>
      </c>
      <c r="U585">
        <v>0</v>
      </c>
      <c r="V585">
        <v>0</v>
      </c>
      <c r="W585">
        <v>0</v>
      </c>
      <c r="X585">
        <v>0</v>
      </c>
      <c r="Y585">
        <v>0</v>
      </c>
      <c r="Z585" t="s">
        <v>43</v>
      </c>
    </row>
    <row r="586" spans="1:26" x14ac:dyDescent="0.3">
      <c r="A586">
        <v>2426</v>
      </c>
      <c r="B586">
        <v>1964</v>
      </c>
      <c r="C586" s="14">
        <f>2021-Table13[[#This Row],[Year_Birth]]</f>
        <v>57</v>
      </c>
      <c r="D586" s="4">
        <v>78825</v>
      </c>
      <c r="E586">
        <v>0</v>
      </c>
      <c r="F586" s="16">
        <v>8.4</v>
      </c>
      <c r="G586">
        <v>35</v>
      </c>
      <c r="H586" s="4">
        <v>483</v>
      </c>
      <c r="I586" s="4">
        <v>74</v>
      </c>
      <c r="J586" s="4">
        <v>114</v>
      </c>
      <c r="K586" s="4">
        <v>169</v>
      </c>
      <c r="L586" s="4">
        <v>37</v>
      </c>
      <c r="M586" s="4">
        <v>18</v>
      </c>
      <c r="N586">
        <v>1</v>
      </c>
      <c r="O586">
        <v>5</v>
      </c>
      <c r="P586">
        <v>10</v>
      </c>
      <c r="Q586">
        <v>13</v>
      </c>
      <c r="R586">
        <v>3</v>
      </c>
      <c r="S586">
        <v>0</v>
      </c>
      <c r="T586">
        <v>0</v>
      </c>
      <c r="U586">
        <v>0</v>
      </c>
      <c r="V586">
        <v>0</v>
      </c>
      <c r="W586">
        <v>0</v>
      </c>
      <c r="X586">
        <v>1</v>
      </c>
      <c r="Y586">
        <v>0</v>
      </c>
      <c r="Z586" t="s">
        <v>41</v>
      </c>
    </row>
    <row r="587" spans="1:26" x14ac:dyDescent="0.3">
      <c r="A587">
        <v>1225</v>
      </c>
      <c r="B587">
        <v>1963</v>
      </c>
      <c r="C587" s="14">
        <f>2021-Table13[[#This Row],[Year_Birth]]</f>
        <v>58</v>
      </c>
      <c r="D587" s="4">
        <v>80124</v>
      </c>
      <c r="E587">
        <v>0</v>
      </c>
      <c r="F587" s="16">
        <v>6.6191780821917812</v>
      </c>
      <c r="G587">
        <v>47</v>
      </c>
      <c r="H587" s="4">
        <v>483</v>
      </c>
      <c r="I587" s="4">
        <v>84</v>
      </c>
      <c r="J587" s="4">
        <v>398</v>
      </c>
      <c r="K587" s="4">
        <v>205</v>
      </c>
      <c r="L587" s="4">
        <v>84</v>
      </c>
      <c r="M587" s="4">
        <v>241</v>
      </c>
      <c r="N587">
        <v>1</v>
      </c>
      <c r="O587">
        <v>3</v>
      </c>
      <c r="P587">
        <v>7</v>
      </c>
      <c r="Q587">
        <v>8</v>
      </c>
      <c r="R587">
        <v>1</v>
      </c>
      <c r="S587">
        <v>0</v>
      </c>
      <c r="T587">
        <v>0</v>
      </c>
      <c r="U587">
        <v>1</v>
      </c>
      <c r="V587">
        <v>0</v>
      </c>
      <c r="W587">
        <v>0</v>
      </c>
      <c r="X587">
        <v>0</v>
      </c>
      <c r="Y587">
        <v>0</v>
      </c>
      <c r="Z587" t="s">
        <v>47</v>
      </c>
    </row>
    <row r="588" spans="1:26" x14ac:dyDescent="0.3">
      <c r="A588">
        <v>7059</v>
      </c>
      <c r="B588">
        <v>1963</v>
      </c>
      <c r="C588" s="14">
        <f>2021-Table13[[#This Row],[Year_Birth]]</f>
        <v>58</v>
      </c>
      <c r="D588" s="4">
        <v>80124</v>
      </c>
      <c r="E588">
        <v>0</v>
      </c>
      <c r="F588" s="16">
        <v>6.6191780821917812</v>
      </c>
      <c r="G588">
        <v>47</v>
      </c>
      <c r="H588" s="4">
        <v>483</v>
      </c>
      <c r="I588" s="4">
        <v>84</v>
      </c>
      <c r="J588" s="4">
        <v>398</v>
      </c>
      <c r="K588" s="4">
        <v>205</v>
      </c>
      <c r="L588" s="4">
        <v>84</v>
      </c>
      <c r="M588" s="4">
        <v>241</v>
      </c>
      <c r="N588">
        <v>1</v>
      </c>
      <c r="O588">
        <v>3</v>
      </c>
      <c r="P588">
        <v>7</v>
      </c>
      <c r="Q588">
        <v>8</v>
      </c>
      <c r="R588">
        <v>1</v>
      </c>
      <c r="S588">
        <v>0</v>
      </c>
      <c r="T588">
        <v>0</v>
      </c>
      <c r="U588">
        <v>1</v>
      </c>
      <c r="V588">
        <v>0</v>
      </c>
      <c r="W588">
        <v>0</v>
      </c>
      <c r="X588">
        <v>0</v>
      </c>
      <c r="Y588">
        <v>0</v>
      </c>
      <c r="Z588" t="s">
        <v>41</v>
      </c>
    </row>
    <row r="589" spans="1:26" x14ac:dyDescent="0.3">
      <c r="A589">
        <v>10478</v>
      </c>
      <c r="B589">
        <v>1950</v>
      </c>
      <c r="C589" s="14">
        <f>2021-Table13[[#This Row],[Year_Birth]]</f>
        <v>71</v>
      </c>
      <c r="D589" s="4">
        <v>55517</v>
      </c>
      <c r="E589">
        <v>2</v>
      </c>
      <c r="F589" s="16">
        <v>8.3643835616438356</v>
      </c>
      <c r="G589">
        <v>53</v>
      </c>
      <c r="H589" s="4">
        <v>483</v>
      </c>
      <c r="I589" s="4">
        <v>0</v>
      </c>
      <c r="J589" s="4">
        <v>108</v>
      </c>
      <c r="K589" s="4">
        <v>0</v>
      </c>
      <c r="L589" s="4">
        <v>6</v>
      </c>
      <c r="M589" s="4">
        <v>36</v>
      </c>
      <c r="N589">
        <v>5</v>
      </c>
      <c r="O589">
        <v>11</v>
      </c>
      <c r="P589">
        <v>1</v>
      </c>
      <c r="Q589">
        <v>6</v>
      </c>
      <c r="R589">
        <v>9</v>
      </c>
      <c r="S589">
        <v>0</v>
      </c>
      <c r="T589">
        <v>0</v>
      </c>
      <c r="U589">
        <v>0</v>
      </c>
      <c r="V589">
        <v>0</v>
      </c>
      <c r="W589">
        <v>0</v>
      </c>
      <c r="X589">
        <v>1</v>
      </c>
      <c r="Y589">
        <v>0</v>
      </c>
      <c r="Z589" t="s">
        <v>47</v>
      </c>
    </row>
    <row r="590" spans="1:26" x14ac:dyDescent="0.3">
      <c r="A590">
        <v>3434</v>
      </c>
      <c r="B590">
        <v>1951</v>
      </c>
      <c r="C590" s="14">
        <f>2021-Table13[[#This Row],[Year_Birth]]</f>
        <v>70</v>
      </c>
      <c r="D590" s="4">
        <v>80872</v>
      </c>
      <c r="E590">
        <v>0</v>
      </c>
      <c r="F590" s="16">
        <v>6.7424657534246579</v>
      </c>
      <c r="G590">
        <v>60</v>
      </c>
      <c r="H590" s="4">
        <v>483</v>
      </c>
      <c r="I590" s="4">
        <v>72</v>
      </c>
      <c r="J590" s="4">
        <v>567</v>
      </c>
      <c r="K590" s="4">
        <v>94</v>
      </c>
      <c r="L590" s="4">
        <v>12</v>
      </c>
      <c r="M590" s="4">
        <v>108</v>
      </c>
      <c r="N590">
        <v>1</v>
      </c>
      <c r="O590">
        <v>4</v>
      </c>
      <c r="P590">
        <v>4</v>
      </c>
      <c r="Q590">
        <v>10</v>
      </c>
      <c r="R590">
        <v>1</v>
      </c>
      <c r="S590">
        <v>0</v>
      </c>
      <c r="T590">
        <v>0</v>
      </c>
      <c r="U590">
        <v>0</v>
      </c>
      <c r="V590">
        <v>0</v>
      </c>
      <c r="W590">
        <v>0</v>
      </c>
      <c r="X590">
        <v>0</v>
      </c>
      <c r="Y590">
        <v>0</v>
      </c>
      <c r="Z590" t="s">
        <v>41</v>
      </c>
    </row>
    <row r="591" spans="1:26" x14ac:dyDescent="0.3">
      <c r="A591">
        <v>7106</v>
      </c>
      <c r="B591">
        <v>1943</v>
      </c>
      <c r="C591" s="14">
        <f>2021-Table13[[#This Row],[Year_Birth]]</f>
        <v>78</v>
      </c>
      <c r="D591" s="4">
        <v>75865</v>
      </c>
      <c r="E591">
        <v>0</v>
      </c>
      <c r="F591" s="16">
        <v>6.8575342465753426</v>
      </c>
      <c r="G591">
        <v>73</v>
      </c>
      <c r="H591" s="4">
        <v>483</v>
      </c>
      <c r="I591" s="4">
        <v>0</v>
      </c>
      <c r="J591" s="4">
        <v>591</v>
      </c>
      <c r="K591" s="4">
        <v>156</v>
      </c>
      <c r="L591" s="4">
        <v>0</v>
      </c>
      <c r="M591" s="4">
        <v>12</v>
      </c>
      <c r="N591">
        <v>1</v>
      </c>
      <c r="O591">
        <v>3</v>
      </c>
      <c r="P591">
        <v>5</v>
      </c>
      <c r="Q591">
        <v>10</v>
      </c>
      <c r="R591">
        <v>1</v>
      </c>
      <c r="S591">
        <v>0</v>
      </c>
      <c r="T591">
        <v>0</v>
      </c>
      <c r="U591">
        <v>0</v>
      </c>
      <c r="V591">
        <v>0</v>
      </c>
      <c r="W591">
        <v>0</v>
      </c>
      <c r="X591">
        <v>0</v>
      </c>
      <c r="Y591">
        <v>0</v>
      </c>
      <c r="Z591" t="s">
        <v>41</v>
      </c>
    </row>
    <row r="592" spans="1:26" x14ac:dyDescent="0.3">
      <c r="A592">
        <v>8755</v>
      </c>
      <c r="B592">
        <v>1946</v>
      </c>
      <c r="C592" s="14">
        <f>2021-Table13[[#This Row],[Year_Birth]]</f>
        <v>75</v>
      </c>
      <c r="D592" s="4">
        <v>68657</v>
      </c>
      <c r="E592">
        <v>0</v>
      </c>
      <c r="F592" s="16">
        <v>7.9643835616438352</v>
      </c>
      <c r="G592">
        <v>4</v>
      </c>
      <c r="H592" s="4">
        <v>482</v>
      </c>
      <c r="I592" s="4">
        <v>34</v>
      </c>
      <c r="J592" s="4">
        <v>471</v>
      </c>
      <c r="K592" s="4">
        <v>119</v>
      </c>
      <c r="L592" s="4">
        <v>68</v>
      </c>
      <c r="M592" s="4">
        <v>22</v>
      </c>
      <c r="N592">
        <v>1</v>
      </c>
      <c r="O592">
        <v>3</v>
      </c>
      <c r="P592">
        <v>5</v>
      </c>
      <c r="Q592">
        <v>9</v>
      </c>
      <c r="R592">
        <v>7</v>
      </c>
      <c r="S592">
        <v>0</v>
      </c>
      <c r="T592">
        <v>0</v>
      </c>
      <c r="U592">
        <v>0</v>
      </c>
      <c r="V592">
        <v>0</v>
      </c>
      <c r="W592">
        <v>0</v>
      </c>
      <c r="X592">
        <v>0</v>
      </c>
      <c r="Y592">
        <v>0</v>
      </c>
      <c r="Z592" t="s">
        <v>53</v>
      </c>
    </row>
    <row r="593" spans="1:26" x14ac:dyDescent="0.3">
      <c r="A593">
        <v>10129</v>
      </c>
      <c r="B593">
        <v>1966</v>
      </c>
      <c r="C593" s="14">
        <f>2021-Table13[[#This Row],[Year_Birth]]</f>
        <v>55</v>
      </c>
      <c r="D593" s="4">
        <v>82427</v>
      </c>
      <c r="E593">
        <v>0</v>
      </c>
      <c r="F593" s="16">
        <v>6.9095890410958907</v>
      </c>
      <c r="G593">
        <v>35</v>
      </c>
      <c r="H593" s="4">
        <v>482</v>
      </c>
      <c r="I593" s="4">
        <v>147</v>
      </c>
      <c r="J593" s="4">
        <v>509</v>
      </c>
      <c r="K593" s="4">
        <v>104</v>
      </c>
      <c r="L593" s="4">
        <v>107</v>
      </c>
      <c r="M593" s="4">
        <v>107</v>
      </c>
      <c r="N593">
        <v>1</v>
      </c>
      <c r="O593">
        <v>3</v>
      </c>
      <c r="P593">
        <v>5</v>
      </c>
      <c r="Q593">
        <v>12</v>
      </c>
      <c r="R593">
        <v>1</v>
      </c>
      <c r="S593">
        <v>0</v>
      </c>
      <c r="T593">
        <v>0</v>
      </c>
      <c r="U593">
        <v>0</v>
      </c>
      <c r="V593">
        <v>0</v>
      </c>
      <c r="W593">
        <v>1</v>
      </c>
      <c r="X593">
        <v>0</v>
      </c>
      <c r="Y593">
        <v>0</v>
      </c>
      <c r="Z593" t="s">
        <v>41</v>
      </c>
    </row>
    <row r="594" spans="1:26" x14ac:dyDescent="0.3">
      <c r="A594">
        <v>8204</v>
      </c>
      <c r="B594">
        <v>1971</v>
      </c>
      <c r="C594" s="14">
        <f>2021-Table13[[#This Row],[Year_Birth]]</f>
        <v>50</v>
      </c>
      <c r="D594" s="4">
        <v>78041</v>
      </c>
      <c r="E594">
        <v>0</v>
      </c>
      <c r="F594" s="16">
        <v>8.1452054794520556</v>
      </c>
      <c r="G594">
        <v>93</v>
      </c>
      <c r="H594" s="4">
        <v>482</v>
      </c>
      <c r="I594" s="4">
        <v>35</v>
      </c>
      <c r="J594" s="4">
        <v>553</v>
      </c>
      <c r="K594" s="4">
        <v>72</v>
      </c>
      <c r="L594" s="4">
        <v>160</v>
      </c>
      <c r="M594" s="4">
        <v>17</v>
      </c>
      <c r="N594">
        <v>1</v>
      </c>
      <c r="O594">
        <v>4</v>
      </c>
      <c r="P594">
        <v>4</v>
      </c>
      <c r="Q594">
        <v>9</v>
      </c>
      <c r="R594">
        <v>2</v>
      </c>
      <c r="S594">
        <v>0</v>
      </c>
      <c r="T594">
        <v>0</v>
      </c>
      <c r="U594">
        <v>0</v>
      </c>
      <c r="V594">
        <v>0</v>
      </c>
      <c r="W594">
        <v>0</v>
      </c>
      <c r="X594">
        <v>0</v>
      </c>
      <c r="Y594">
        <v>0</v>
      </c>
      <c r="Z594" t="s">
        <v>52</v>
      </c>
    </row>
    <row r="595" spans="1:26" x14ac:dyDescent="0.3">
      <c r="A595">
        <v>8957</v>
      </c>
      <c r="B595">
        <v>1952</v>
      </c>
      <c r="C595" s="14">
        <f>2021-Table13[[#This Row],[Year_Birth]]</f>
        <v>69</v>
      </c>
      <c r="D595" s="4">
        <v>64831</v>
      </c>
      <c r="E595">
        <v>2</v>
      </c>
      <c r="F595" s="16">
        <v>7.6630136986301371</v>
      </c>
      <c r="G595">
        <v>51</v>
      </c>
      <c r="H595" s="4">
        <v>480</v>
      </c>
      <c r="I595" s="4">
        <v>86</v>
      </c>
      <c r="J595" s="4">
        <v>249</v>
      </c>
      <c r="K595" s="4">
        <v>75</v>
      </c>
      <c r="L595" s="4">
        <v>86</v>
      </c>
      <c r="M595" s="4">
        <v>144</v>
      </c>
      <c r="N595">
        <v>8</v>
      </c>
      <c r="O595">
        <v>6</v>
      </c>
      <c r="P595">
        <v>3</v>
      </c>
      <c r="Q595">
        <v>5</v>
      </c>
      <c r="R595">
        <v>6</v>
      </c>
      <c r="S595">
        <v>0</v>
      </c>
      <c r="T595">
        <v>0</v>
      </c>
      <c r="U595">
        <v>0</v>
      </c>
      <c r="V595">
        <v>0</v>
      </c>
      <c r="W595">
        <v>0</v>
      </c>
      <c r="X595">
        <v>0</v>
      </c>
      <c r="Y595">
        <v>0</v>
      </c>
      <c r="Z595" t="s">
        <v>47</v>
      </c>
    </row>
    <row r="596" spans="1:26" x14ac:dyDescent="0.3">
      <c r="A596">
        <v>5121</v>
      </c>
      <c r="B596">
        <v>1977</v>
      </c>
      <c r="C596" s="14">
        <f>2021-Table13[[#This Row],[Year_Birth]]</f>
        <v>44</v>
      </c>
      <c r="D596" s="4">
        <v>56628</v>
      </c>
      <c r="E596">
        <v>1</v>
      </c>
      <c r="F596" s="16">
        <v>6.8849315068493153</v>
      </c>
      <c r="G596">
        <v>30</v>
      </c>
      <c r="H596" s="4">
        <v>479</v>
      </c>
      <c r="I596" s="4">
        <v>5</v>
      </c>
      <c r="J596" s="4">
        <v>82</v>
      </c>
      <c r="K596" s="4">
        <v>7</v>
      </c>
      <c r="L596" s="4">
        <v>17</v>
      </c>
      <c r="M596" s="4">
        <v>171</v>
      </c>
      <c r="N596">
        <v>2</v>
      </c>
      <c r="O596">
        <v>7</v>
      </c>
      <c r="P596">
        <v>6</v>
      </c>
      <c r="Q596">
        <v>5</v>
      </c>
      <c r="R596">
        <v>5</v>
      </c>
      <c r="S596">
        <v>0</v>
      </c>
      <c r="T596">
        <v>0</v>
      </c>
      <c r="U596">
        <v>1</v>
      </c>
      <c r="V596">
        <v>0</v>
      </c>
      <c r="W596">
        <v>0</v>
      </c>
      <c r="X596">
        <v>0</v>
      </c>
      <c r="Y596">
        <v>0</v>
      </c>
      <c r="Z596" t="s">
        <v>48</v>
      </c>
    </row>
    <row r="597" spans="1:26" x14ac:dyDescent="0.3">
      <c r="A597">
        <v>7005</v>
      </c>
      <c r="B597">
        <v>1981</v>
      </c>
      <c r="C597" s="14">
        <f>2021-Table13[[#This Row],[Year_Birth]]</f>
        <v>40</v>
      </c>
      <c r="D597" s="4">
        <v>58684</v>
      </c>
      <c r="E597">
        <v>0</v>
      </c>
      <c r="F597" s="16">
        <v>6.646575342465753</v>
      </c>
      <c r="G597">
        <v>71</v>
      </c>
      <c r="H597" s="4">
        <v>479</v>
      </c>
      <c r="I597" s="4">
        <v>35</v>
      </c>
      <c r="J597" s="4">
        <v>179</v>
      </c>
      <c r="K597" s="4">
        <v>28</v>
      </c>
      <c r="L597" s="4">
        <v>7</v>
      </c>
      <c r="M597" s="4">
        <v>85</v>
      </c>
      <c r="N597">
        <v>1</v>
      </c>
      <c r="O597">
        <v>5</v>
      </c>
      <c r="P597">
        <v>3</v>
      </c>
      <c r="Q597">
        <v>12</v>
      </c>
      <c r="R597">
        <v>2</v>
      </c>
      <c r="S597">
        <v>0</v>
      </c>
      <c r="T597">
        <v>0</v>
      </c>
      <c r="U597">
        <v>0</v>
      </c>
      <c r="V597">
        <v>1</v>
      </c>
      <c r="W597">
        <v>0</v>
      </c>
      <c r="X597">
        <v>0</v>
      </c>
      <c r="Y597">
        <v>0</v>
      </c>
      <c r="Z597" t="s">
        <v>47</v>
      </c>
    </row>
    <row r="598" spans="1:26" x14ac:dyDescent="0.3">
      <c r="A598">
        <v>6722</v>
      </c>
      <c r="B598">
        <v>1954</v>
      </c>
      <c r="C598" s="14">
        <f>2021-Table13[[#This Row],[Year_Birth]]</f>
        <v>67</v>
      </c>
      <c r="D598" s="4">
        <v>70421</v>
      </c>
      <c r="E598">
        <v>1</v>
      </c>
      <c r="F598" s="16">
        <v>6.6136986301369864</v>
      </c>
      <c r="G598">
        <v>98</v>
      </c>
      <c r="H598" s="4">
        <v>479</v>
      </c>
      <c r="I598" s="4">
        <v>28</v>
      </c>
      <c r="J598" s="4">
        <v>136</v>
      </c>
      <c r="K598" s="4">
        <v>75</v>
      </c>
      <c r="L598" s="4">
        <v>14</v>
      </c>
      <c r="M598" s="4">
        <v>35</v>
      </c>
      <c r="N598">
        <v>3</v>
      </c>
      <c r="O598">
        <v>10</v>
      </c>
      <c r="P598">
        <v>3</v>
      </c>
      <c r="Q598">
        <v>7</v>
      </c>
      <c r="R598">
        <v>6</v>
      </c>
      <c r="S598">
        <v>0</v>
      </c>
      <c r="T598">
        <v>0</v>
      </c>
      <c r="U598">
        <v>0</v>
      </c>
      <c r="V598">
        <v>0</v>
      </c>
      <c r="W598">
        <v>0</v>
      </c>
      <c r="X598">
        <v>0</v>
      </c>
      <c r="Y598">
        <v>0</v>
      </c>
      <c r="Z598" t="s">
        <v>48</v>
      </c>
    </row>
    <row r="599" spans="1:26" x14ac:dyDescent="0.3">
      <c r="A599">
        <v>178</v>
      </c>
      <c r="B599">
        <v>1956</v>
      </c>
      <c r="C599" s="14">
        <f>2021-Table13[[#This Row],[Year_Birth]]</f>
        <v>65</v>
      </c>
      <c r="D599" s="4">
        <v>62503</v>
      </c>
      <c r="E599">
        <v>1</v>
      </c>
      <c r="F599" s="16">
        <v>7.9698630136986299</v>
      </c>
      <c r="G599">
        <v>40</v>
      </c>
      <c r="H599" s="4">
        <v>478</v>
      </c>
      <c r="I599" s="4">
        <v>0</v>
      </c>
      <c r="J599" s="4">
        <v>193</v>
      </c>
      <c r="K599" s="4">
        <v>110</v>
      </c>
      <c r="L599" s="4">
        <v>75</v>
      </c>
      <c r="M599" s="4">
        <v>117</v>
      </c>
      <c r="N599">
        <v>4</v>
      </c>
      <c r="O599">
        <v>8</v>
      </c>
      <c r="P599">
        <v>3</v>
      </c>
      <c r="Q599">
        <v>11</v>
      </c>
      <c r="R599">
        <v>5</v>
      </c>
      <c r="S599">
        <v>0</v>
      </c>
      <c r="T599">
        <v>0</v>
      </c>
      <c r="U599">
        <v>0</v>
      </c>
      <c r="V599">
        <v>0</v>
      </c>
      <c r="W599">
        <v>0</v>
      </c>
      <c r="X599">
        <v>0</v>
      </c>
      <c r="Y599">
        <v>0</v>
      </c>
      <c r="Z599" t="s">
        <v>41</v>
      </c>
    </row>
    <row r="600" spans="1:26" x14ac:dyDescent="0.3">
      <c r="A600">
        <v>10486</v>
      </c>
      <c r="B600">
        <v>1948</v>
      </c>
      <c r="C600" s="14">
        <f>2021-Table13[[#This Row],[Year_Birth]]</f>
        <v>73</v>
      </c>
      <c r="D600" s="4">
        <v>77142</v>
      </c>
      <c r="E600">
        <v>0</v>
      </c>
      <c r="F600" s="16">
        <v>7.6958904109589037</v>
      </c>
      <c r="G600">
        <v>54</v>
      </c>
      <c r="H600" s="4">
        <v>476</v>
      </c>
      <c r="I600" s="4">
        <v>75</v>
      </c>
      <c r="J600" s="4">
        <v>162</v>
      </c>
      <c r="K600" s="4">
        <v>29</v>
      </c>
      <c r="L600" s="4">
        <v>151</v>
      </c>
      <c r="M600" s="4">
        <v>97</v>
      </c>
      <c r="N600">
        <v>1</v>
      </c>
      <c r="O600">
        <v>4</v>
      </c>
      <c r="P600">
        <v>4</v>
      </c>
      <c r="Q600">
        <v>8</v>
      </c>
      <c r="R600">
        <v>2</v>
      </c>
      <c r="S600">
        <v>0</v>
      </c>
      <c r="T600">
        <v>0</v>
      </c>
      <c r="U600">
        <v>0</v>
      </c>
      <c r="V600">
        <v>0</v>
      </c>
      <c r="W600">
        <v>0</v>
      </c>
      <c r="X600">
        <v>0</v>
      </c>
      <c r="Y600">
        <v>0</v>
      </c>
      <c r="Z600" t="s">
        <v>41</v>
      </c>
    </row>
    <row r="601" spans="1:26" x14ac:dyDescent="0.3">
      <c r="A601">
        <v>3807</v>
      </c>
      <c r="B601">
        <v>1955</v>
      </c>
      <c r="C601" s="14">
        <f>2021-Table13[[#This Row],[Year_Birth]]</f>
        <v>66</v>
      </c>
      <c r="D601" s="4">
        <v>59925</v>
      </c>
      <c r="E601">
        <v>1</v>
      </c>
      <c r="F601" s="16">
        <v>8.1890410958904116</v>
      </c>
      <c r="G601">
        <v>83</v>
      </c>
      <c r="H601" s="4">
        <v>473</v>
      </c>
      <c r="I601" s="4">
        <v>21</v>
      </c>
      <c r="J601" s="4">
        <v>176</v>
      </c>
      <c r="K601" s="4">
        <v>19</v>
      </c>
      <c r="L601" s="4">
        <v>21</v>
      </c>
      <c r="M601" s="4">
        <v>56</v>
      </c>
      <c r="N601">
        <v>3</v>
      </c>
      <c r="O601">
        <v>9</v>
      </c>
      <c r="P601">
        <v>2</v>
      </c>
      <c r="Q601">
        <v>9</v>
      </c>
      <c r="R601">
        <v>6</v>
      </c>
      <c r="S601">
        <v>0</v>
      </c>
      <c r="T601">
        <v>0</v>
      </c>
      <c r="U601">
        <v>0</v>
      </c>
      <c r="V601">
        <v>0</v>
      </c>
      <c r="W601">
        <v>0</v>
      </c>
      <c r="X601">
        <v>0</v>
      </c>
      <c r="Y601">
        <v>0</v>
      </c>
      <c r="Z601" t="s">
        <v>41</v>
      </c>
    </row>
    <row r="602" spans="1:26" x14ac:dyDescent="0.3">
      <c r="A602">
        <v>5303</v>
      </c>
      <c r="B602">
        <v>1974</v>
      </c>
      <c r="C602" s="14">
        <f>2021-Table13[[#This Row],[Year_Birth]]</f>
        <v>47</v>
      </c>
      <c r="D602" s="4">
        <v>79632</v>
      </c>
      <c r="E602">
        <v>0</v>
      </c>
      <c r="F602" s="16">
        <v>6.8356164383561646</v>
      </c>
      <c r="G602">
        <v>42</v>
      </c>
      <c r="H602" s="4">
        <v>471</v>
      </c>
      <c r="I602" s="4">
        <v>0</v>
      </c>
      <c r="J602" s="4">
        <v>510</v>
      </c>
      <c r="K602" s="4">
        <v>99</v>
      </c>
      <c r="L602" s="4">
        <v>21</v>
      </c>
      <c r="M602" s="4">
        <v>12</v>
      </c>
      <c r="N602">
        <v>1</v>
      </c>
      <c r="O602">
        <v>6</v>
      </c>
      <c r="P602">
        <v>4</v>
      </c>
      <c r="Q602">
        <v>9</v>
      </c>
      <c r="R602">
        <v>2</v>
      </c>
      <c r="S602">
        <v>0</v>
      </c>
      <c r="T602">
        <v>0</v>
      </c>
      <c r="U602">
        <v>0</v>
      </c>
      <c r="V602">
        <v>0</v>
      </c>
      <c r="W602">
        <v>0</v>
      </c>
      <c r="X602">
        <v>0</v>
      </c>
      <c r="Y602">
        <v>0</v>
      </c>
      <c r="Z602" t="s">
        <v>47</v>
      </c>
    </row>
    <row r="603" spans="1:26" x14ac:dyDescent="0.3">
      <c r="A603">
        <v>7734</v>
      </c>
      <c r="B603">
        <v>1993</v>
      </c>
      <c r="C603" s="14">
        <f>2021-Table13[[#This Row],[Year_Birth]]</f>
        <v>28</v>
      </c>
      <c r="D603" s="4">
        <v>79244</v>
      </c>
      <c r="E603">
        <v>0</v>
      </c>
      <c r="F603" s="16">
        <v>8.1369863013698627</v>
      </c>
      <c r="G603">
        <v>58</v>
      </c>
      <c r="H603" s="4">
        <v>471</v>
      </c>
      <c r="I603" s="4">
        <v>102</v>
      </c>
      <c r="J603" s="4">
        <v>125</v>
      </c>
      <c r="K603" s="4">
        <v>212</v>
      </c>
      <c r="L603" s="4">
        <v>61</v>
      </c>
      <c r="M603" s="4">
        <v>245</v>
      </c>
      <c r="N603">
        <v>1</v>
      </c>
      <c r="O603">
        <v>4</v>
      </c>
      <c r="P603">
        <v>10</v>
      </c>
      <c r="Q603">
        <v>7</v>
      </c>
      <c r="R603">
        <v>1</v>
      </c>
      <c r="S603">
        <v>1</v>
      </c>
      <c r="T603">
        <v>0</v>
      </c>
      <c r="U603">
        <v>0</v>
      </c>
      <c r="V603">
        <v>0</v>
      </c>
      <c r="W603">
        <v>1</v>
      </c>
      <c r="X603">
        <v>1</v>
      </c>
      <c r="Y603">
        <v>0</v>
      </c>
      <c r="Z603" t="s">
        <v>53</v>
      </c>
    </row>
    <row r="604" spans="1:26" x14ac:dyDescent="0.3">
      <c r="A604">
        <v>143</v>
      </c>
      <c r="B604">
        <v>1970</v>
      </c>
      <c r="C604" s="14">
        <f>2021-Table13[[#This Row],[Year_Birth]]</f>
        <v>51</v>
      </c>
      <c r="D604" s="4">
        <v>61209</v>
      </c>
      <c r="E604">
        <v>0</v>
      </c>
      <c r="F604" s="16">
        <v>7.4547945205479449</v>
      </c>
      <c r="G604">
        <v>73</v>
      </c>
      <c r="H604" s="4">
        <v>466</v>
      </c>
      <c r="I604" s="4">
        <v>0</v>
      </c>
      <c r="J604" s="4">
        <v>224</v>
      </c>
      <c r="K604" s="4">
        <v>119</v>
      </c>
      <c r="L604" s="4">
        <v>49</v>
      </c>
      <c r="M604" s="4">
        <v>99</v>
      </c>
      <c r="N604">
        <v>1</v>
      </c>
      <c r="O604">
        <v>5</v>
      </c>
      <c r="P604">
        <v>3</v>
      </c>
      <c r="Q604">
        <v>4</v>
      </c>
      <c r="R604">
        <v>2</v>
      </c>
      <c r="S604">
        <v>0</v>
      </c>
      <c r="T604">
        <v>0</v>
      </c>
      <c r="U604">
        <v>0</v>
      </c>
      <c r="V604">
        <v>0</v>
      </c>
      <c r="W604">
        <v>0</v>
      </c>
      <c r="X604">
        <v>0</v>
      </c>
      <c r="Y604">
        <v>0</v>
      </c>
      <c r="Z604" t="s">
        <v>43</v>
      </c>
    </row>
    <row r="605" spans="1:26" x14ac:dyDescent="0.3">
      <c r="A605">
        <v>5602</v>
      </c>
      <c r="B605">
        <v>1989</v>
      </c>
      <c r="C605" s="14">
        <f>2021-Table13[[#This Row],[Year_Birth]]</f>
        <v>32</v>
      </c>
      <c r="D605" s="4">
        <v>66973</v>
      </c>
      <c r="E605">
        <v>0</v>
      </c>
      <c r="F605" s="16">
        <v>7.7287671232876711</v>
      </c>
      <c r="G605">
        <v>98</v>
      </c>
      <c r="H605" s="4">
        <v>466</v>
      </c>
      <c r="I605" s="4">
        <v>22</v>
      </c>
      <c r="J605" s="4">
        <v>432</v>
      </c>
      <c r="K605" s="4">
        <v>147</v>
      </c>
      <c r="L605" s="4">
        <v>113</v>
      </c>
      <c r="M605" s="4">
        <v>102</v>
      </c>
      <c r="N605">
        <v>1</v>
      </c>
      <c r="O605">
        <v>8</v>
      </c>
      <c r="P605">
        <v>7</v>
      </c>
      <c r="Q605">
        <v>12</v>
      </c>
      <c r="R605">
        <v>3</v>
      </c>
      <c r="S605">
        <v>0</v>
      </c>
      <c r="T605">
        <v>0</v>
      </c>
      <c r="U605">
        <v>0</v>
      </c>
      <c r="V605">
        <v>0</v>
      </c>
      <c r="W605">
        <v>0</v>
      </c>
      <c r="X605">
        <v>0</v>
      </c>
      <c r="Y605">
        <v>0</v>
      </c>
      <c r="Z605" t="s">
        <v>45</v>
      </c>
    </row>
    <row r="606" spans="1:26" x14ac:dyDescent="0.3">
      <c r="A606">
        <v>9780</v>
      </c>
      <c r="B606">
        <v>1971</v>
      </c>
      <c r="C606" s="14">
        <f>2021-Table13[[#This Row],[Year_Birth]]</f>
        <v>50</v>
      </c>
      <c r="D606" s="4">
        <v>71499</v>
      </c>
      <c r="E606">
        <v>1</v>
      </c>
      <c r="F606" s="16">
        <v>7.6219178082191785</v>
      </c>
      <c r="G606">
        <v>12</v>
      </c>
      <c r="H606" s="4">
        <v>465</v>
      </c>
      <c r="I606" s="4">
        <v>25</v>
      </c>
      <c r="J606" s="4">
        <v>132</v>
      </c>
      <c r="K606" s="4">
        <v>136</v>
      </c>
      <c r="L606" s="4">
        <v>0</v>
      </c>
      <c r="M606" s="4">
        <v>37</v>
      </c>
      <c r="N606">
        <v>2</v>
      </c>
      <c r="O606">
        <v>8</v>
      </c>
      <c r="P606">
        <v>3</v>
      </c>
      <c r="Q606">
        <v>13</v>
      </c>
      <c r="R606">
        <v>4</v>
      </c>
      <c r="S606">
        <v>0</v>
      </c>
      <c r="T606">
        <v>0</v>
      </c>
      <c r="U606">
        <v>0</v>
      </c>
      <c r="V606">
        <v>0</v>
      </c>
      <c r="W606">
        <v>0</v>
      </c>
      <c r="X606">
        <v>0</v>
      </c>
      <c r="Y606">
        <v>0</v>
      </c>
      <c r="Z606" t="s">
        <v>41</v>
      </c>
    </row>
    <row r="607" spans="1:26" x14ac:dyDescent="0.3">
      <c r="A607">
        <v>9167</v>
      </c>
      <c r="B607">
        <v>1956</v>
      </c>
      <c r="C607" s="14">
        <f>2021-Table13[[#This Row],[Year_Birth]]</f>
        <v>65</v>
      </c>
      <c r="D607" s="4">
        <v>67131</v>
      </c>
      <c r="E607">
        <v>1</v>
      </c>
      <c r="F607" s="16">
        <v>7.8712328767123285</v>
      </c>
      <c r="G607">
        <v>72</v>
      </c>
      <c r="H607" s="4">
        <v>465</v>
      </c>
      <c r="I607" s="4">
        <v>71</v>
      </c>
      <c r="J607" s="4">
        <v>250</v>
      </c>
      <c r="K607" s="4">
        <v>93</v>
      </c>
      <c r="L607" s="4">
        <v>35</v>
      </c>
      <c r="M607" s="4">
        <v>62</v>
      </c>
      <c r="N607">
        <v>3</v>
      </c>
      <c r="O607">
        <v>9</v>
      </c>
      <c r="P607">
        <v>2</v>
      </c>
      <c r="Q607">
        <v>12</v>
      </c>
      <c r="R607">
        <v>6</v>
      </c>
      <c r="S607">
        <v>0</v>
      </c>
      <c r="T607">
        <v>0</v>
      </c>
      <c r="U607">
        <v>0</v>
      </c>
      <c r="V607">
        <v>0</v>
      </c>
      <c r="W607">
        <v>0</v>
      </c>
      <c r="X607">
        <v>0</v>
      </c>
      <c r="Y607">
        <v>0</v>
      </c>
      <c r="Z607" t="s">
        <v>41</v>
      </c>
    </row>
    <row r="608" spans="1:26" x14ac:dyDescent="0.3">
      <c r="A608">
        <v>1</v>
      </c>
      <c r="B608">
        <v>1961</v>
      </c>
      <c r="C608" s="14">
        <f>2021-Table13[[#This Row],[Year_Birth]]</f>
        <v>60</v>
      </c>
      <c r="D608" s="4">
        <v>57091</v>
      </c>
      <c r="E608">
        <v>0</v>
      </c>
      <c r="F608" s="16">
        <v>6.6493150684931503</v>
      </c>
      <c r="G608">
        <v>0</v>
      </c>
      <c r="H608" s="4">
        <v>464</v>
      </c>
      <c r="I608" s="4">
        <v>5</v>
      </c>
      <c r="J608" s="4">
        <v>64</v>
      </c>
      <c r="K608" s="4">
        <v>7</v>
      </c>
      <c r="L608" s="4">
        <v>0</v>
      </c>
      <c r="M608" s="4">
        <v>37</v>
      </c>
      <c r="N608">
        <v>1</v>
      </c>
      <c r="O608">
        <v>7</v>
      </c>
      <c r="P608">
        <v>3</v>
      </c>
      <c r="Q608">
        <v>7</v>
      </c>
      <c r="R608">
        <v>5</v>
      </c>
      <c r="S608">
        <v>0</v>
      </c>
      <c r="T608">
        <v>1</v>
      </c>
      <c r="U608">
        <v>0</v>
      </c>
      <c r="V608">
        <v>0</v>
      </c>
      <c r="W608">
        <v>0</v>
      </c>
      <c r="X608">
        <v>1</v>
      </c>
      <c r="Y608">
        <v>0</v>
      </c>
      <c r="Z608" t="s">
        <v>48</v>
      </c>
    </row>
    <row r="609" spans="1:26" x14ac:dyDescent="0.3">
      <c r="A609">
        <v>10150</v>
      </c>
      <c r="B609">
        <v>1961</v>
      </c>
      <c r="C609" s="14">
        <f>2021-Table13[[#This Row],[Year_Birth]]</f>
        <v>60</v>
      </c>
      <c r="D609" s="4">
        <v>86429</v>
      </c>
      <c r="E609">
        <v>0</v>
      </c>
      <c r="F609" s="16">
        <v>7.2136986301369861</v>
      </c>
      <c r="G609">
        <v>10</v>
      </c>
      <c r="H609" s="4">
        <v>464</v>
      </c>
      <c r="I609" s="4">
        <v>28</v>
      </c>
      <c r="J609" s="4">
        <v>873</v>
      </c>
      <c r="K609" s="4">
        <v>29</v>
      </c>
      <c r="L609" s="4">
        <v>18</v>
      </c>
      <c r="M609" s="4">
        <v>37</v>
      </c>
      <c r="N609">
        <v>0</v>
      </c>
      <c r="O609">
        <v>7</v>
      </c>
      <c r="P609">
        <v>4</v>
      </c>
      <c r="Q609">
        <v>7</v>
      </c>
      <c r="R609">
        <v>2</v>
      </c>
      <c r="S609">
        <v>1</v>
      </c>
      <c r="T609">
        <v>0</v>
      </c>
      <c r="U609">
        <v>0</v>
      </c>
      <c r="V609">
        <v>0</v>
      </c>
      <c r="W609">
        <v>0</v>
      </c>
      <c r="X609">
        <v>1</v>
      </c>
      <c r="Y609">
        <v>0</v>
      </c>
      <c r="Z609" t="s">
        <v>47</v>
      </c>
    </row>
    <row r="610" spans="1:26" x14ac:dyDescent="0.3">
      <c r="A610">
        <v>6931</v>
      </c>
      <c r="B610">
        <v>1967</v>
      </c>
      <c r="C610" s="14">
        <f>2021-Table13[[#This Row],[Year_Birth]]</f>
        <v>54</v>
      </c>
      <c r="D610" s="4">
        <v>76982</v>
      </c>
      <c r="E610">
        <v>0</v>
      </c>
      <c r="F610" s="16">
        <v>6.978082191780822</v>
      </c>
      <c r="G610">
        <v>19</v>
      </c>
      <c r="H610" s="4">
        <v>464</v>
      </c>
      <c r="I610" s="4">
        <v>151</v>
      </c>
      <c r="J610" s="4">
        <v>292</v>
      </c>
      <c r="K610" s="4">
        <v>65</v>
      </c>
      <c r="L610" s="4">
        <v>60</v>
      </c>
      <c r="M610" s="4">
        <v>30</v>
      </c>
      <c r="N610">
        <v>1</v>
      </c>
      <c r="O610">
        <v>8</v>
      </c>
      <c r="P610">
        <v>3</v>
      </c>
      <c r="Q610">
        <v>4</v>
      </c>
      <c r="R610">
        <v>4</v>
      </c>
      <c r="S610">
        <v>0</v>
      </c>
      <c r="T610">
        <v>0</v>
      </c>
      <c r="U610">
        <v>0</v>
      </c>
      <c r="V610">
        <v>0</v>
      </c>
      <c r="W610">
        <v>1</v>
      </c>
      <c r="X610">
        <v>1</v>
      </c>
      <c r="Y610">
        <v>0</v>
      </c>
      <c r="Z610" t="s">
        <v>41</v>
      </c>
    </row>
    <row r="611" spans="1:26" x14ac:dyDescent="0.3">
      <c r="A611">
        <v>635</v>
      </c>
      <c r="B611">
        <v>1966</v>
      </c>
      <c r="C611" s="14">
        <f>2021-Table13[[#This Row],[Year_Birth]]</f>
        <v>55</v>
      </c>
      <c r="D611" s="4">
        <v>57183</v>
      </c>
      <c r="E611">
        <v>2</v>
      </c>
      <c r="F611" s="16">
        <v>7.8904109589041092</v>
      </c>
      <c r="G611">
        <v>51</v>
      </c>
      <c r="H611" s="4">
        <v>464</v>
      </c>
      <c r="I611" s="4">
        <v>5</v>
      </c>
      <c r="J611" s="4">
        <v>64</v>
      </c>
      <c r="K611" s="4">
        <v>7</v>
      </c>
      <c r="L611" s="4">
        <v>0</v>
      </c>
      <c r="M611" s="4">
        <v>70</v>
      </c>
      <c r="N611">
        <v>8</v>
      </c>
      <c r="O611">
        <v>9</v>
      </c>
      <c r="P611">
        <v>1</v>
      </c>
      <c r="Q611">
        <v>7</v>
      </c>
      <c r="R611">
        <v>8</v>
      </c>
      <c r="S611">
        <v>0</v>
      </c>
      <c r="T611">
        <v>0</v>
      </c>
      <c r="U611">
        <v>0</v>
      </c>
      <c r="V611">
        <v>0</v>
      </c>
      <c r="W611">
        <v>0</v>
      </c>
      <c r="X611">
        <v>0</v>
      </c>
      <c r="Y611">
        <v>0</v>
      </c>
      <c r="Z611" t="s">
        <v>41</v>
      </c>
    </row>
    <row r="612" spans="1:26" x14ac:dyDescent="0.3">
      <c r="A612">
        <v>4002</v>
      </c>
      <c r="B612">
        <v>1960</v>
      </c>
      <c r="C612" s="14">
        <f>2021-Table13[[#This Row],[Year_Birth]]</f>
        <v>61</v>
      </c>
      <c r="D612" s="4">
        <v>77037</v>
      </c>
      <c r="E612">
        <v>1</v>
      </c>
      <c r="F612" s="16">
        <v>7.3205479452054796</v>
      </c>
      <c r="G612">
        <v>3</v>
      </c>
      <c r="H612" s="4">
        <v>463</v>
      </c>
      <c r="I612" s="4">
        <v>96</v>
      </c>
      <c r="J612" s="4">
        <v>333</v>
      </c>
      <c r="K612" s="4">
        <v>168</v>
      </c>
      <c r="L612" s="4">
        <v>53</v>
      </c>
      <c r="M612" s="4">
        <v>10</v>
      </c>
      <c r="N612">
        <v>1</v>
      </c>
      <c r="O612">
        <v>7</v>
      </c>
      <c r="P612">
        <v>7</v>
      </c>
      <c r="Q612">
        <v>12</v>
      </c>
      <c r="R612">
        <v>3</v>
      </c>
      <c r="S612">
        <v>0</v>
      </c>
      <c r="T612">
        <v>0</v>
      </c>
      <c r="U612">
        <v>0</v>
      </c>
      <c r="V612">
        <v>0</v>
      </c>
      <c r="W612">
        <v>0</v>
      </c>
      <c r="X612">
        <v>0</v>
      </c>
      <c r="Y612">
        <v>0</v>
      </c>
      <c r="Z612" t="s">
        <v>41</v>
      </c>
    </row>
    <row r="613" spans="1:26" x14ac:dyDescent="0.3">
      <c r="A613">
        <v>3498</v>
      </c>
      <c r="B613">
        <v>1976</v>
      </c>
      <c r="C613" s="14">
        <f>2021-Table13[[#This Row],[Year_Birth]]</f>
        <v>45</v>
      </c>
      <c r="D613" s="4">
        <v>55424</v>
      </c>
      <c r="E613">
        <v>1</v>
      </c>
      <c r="F613" s="16">
        <v>8.2027397260273975</v>
      </c>
      <c r="G613">
        <v>6</v>
      </c>
      <c r="H613" s="4">
        <v>462</v>
      </c>
      <c r="I613" s="4">
        <v>61</v>
      </c>
      <c r="J613" s="4">
        <v>184</v>
      </c>
      <c r="K613" s="4">
        <v>10</v>
      </c>
      <c r="L613" s="4">
        <v>53</v>
      </c>
      <c r="M613" s="4">
        <v>107</v>
      </c>
      <c r="N613">
        <v>4</v>
      </c>
      <c r="O613">
        <v>7</v>
      </c>
      <c r="P613">
        <v>5</v>
      </c>
      <c r="Q613">
        <v>9</v>
      </c>
      <c r="R613">
        <v>6</v>
      </c>
      <c r="S613">
        <v>0</v>
      </c>
      <c r="T613">
        <v>0</v>
      </c>
      <c r="U613">
        <v>1</v>
      </c>
      <c r="V613">
        <v>0</v>
      </c>
      <c r="W613">
        <v>0</v>
      </c>
      <c r="X613">
        <v>1</v>
      </c>
      <c r="Y613">
        <v>0</v>
      </c>
      <c r="Z613" t="s">
        <v>41</v>
      </c>
    </row>
    <row r="614" spans="1:26" x14ac:dyDescent="0.3">
      <c r="A614">
        <v>339</v>
      </c>
      <c r="B614">
        <v>1972</v>
      </c>
      <c r="C614" s="14">
        <f>2021-Table13[[#This Row],[Year_Birth]]</f>
        <v>49</v>
      </c>
      <c r="D614" s="4">
        <v>57091</v>
      </c>
      <c r="E614">
        <v>1</v>
      </c>
      <c r="F614" s="16">
        <v>8.2082191780821923</v>
      </c>
      <c r="G614">
        <v>82</v>
      </c>
      <c r="H614" s="4">
        <v>462</v>
      </c>
      <c r="I614" s="4">
        <v>0</v>
      </c>
      <c r="J614" s="4">
        <v>24</v>
      </c>
      <c r="K614" s="4">
        <v>6</v>
      </c>
      <c r="L614" s="4">
        <v>0</v>
      </c>
      <c r="M614" s="4">
        <v>4</v>
      </c>
      <c r="N614">
        <v>2</v>
      </c>
      <c r="O614">
        <v>9</v>
      </c>
      <c r="P614">
        <v>2</v>
      </c>
      <c r="Q614">
        <v>5</v>
      </c>
      <c r="R614">
        <v>7</v>
      </c>
      <c r="S614">
        <v>0</v>
      </c>
      <c r="T614">
        <v>0</v>
      </c>
      <c r="U614">
        <v>0</v>
      </c>
      <c r="V614">
        <v>1</v>
      </c>
      <c r="W614">
        <v>0</v>
      </c>
      <c r="X614">
        <v>1</v>
      </c>
      <c r="Y614">
        <v>0</v>
      </c>
      <c r="Z614" t="s">
        <v>41</v>
      </c>
    </row>
    <row r="615" spans="1:26" x14ac:dyDescent="0.3">
      <c r="A615">
        <v>25</v>
      </c>
      <c r="B615">
        <v>1958</v>
      </c>
      <c r="C615" s="14">
        <f>2021-Table13[[#This Row],[Year_Birth]]</f>
        <v>63</v>
      </c>
      <c r="D615" s="4">
        <v>65148</v>
      </c>
      <c r="E615">
        <v>1</v>
      </c>
      <c r="F615" s="16">
        <v>8.2273972602739729</v>
      </c>
      <c r="G615">
        <v>9</v>
      </c>
      <c r="H615" s="4">
        <v>460</v>
      </c>
      <c r="I615" s="4">
        <v>35</v>
      </c>
      <c r="J615" s="4">
        <v>422</v>
      </c>
      <c r="K615" s="4">
        <v>33</v>
      </c>
      <c r="L615" s="4">
        <v>12</v>
      </c>
      <c r="M615" s="4">
        <v>153</v>
      </c>
      <c r="N615">
        <v>2</v>
      </c>
      <c r="O615">
        <v>6</v>
      </c>
      <c r="P615">
        <v>6</v>
      </c>
      <c r="Q615">
        <v>7</v>
      </c>
      <c r="R615">
        <v>4</v>
      </c>
      <c r="S615">
        <v>0</v>
      </c>
      <c r="T615">
        <v>0</v>
      </c>
      <c r="U615">
        <v>0</v>
      </c>
      <c r="V615">
        <v>0</v>
      </c>
      <c r="W615">
        <v>0</v>
      </c>
      <c r="X615">
        <v>0</v>
      </c>
      <c r="Y615">
        <v>0</v>
      </c>
      <c r="Z615" t="s">
        <v>48</v>
      </c>
    </row>
    <row r="616" spans="1:26" x14ac:dyDescent="0.3">
      <c r="A616">
        <v>4390</v>
      </c>
      <c r="B616">
        <v>1954</v>
      </c>
      <c r="C616" s="14">
        <f>2021-Table13[[#This Row],[Year_Birth]]</f>
        <v>67</v>
      </c>
      <c r="D616" s="4">
        <v>75315</v>
      </c>
      <c r="E616">
        <v>1</v>
      </c>
      <c r="F616" s="16">
        <v>6.816438356164384</v>
      </c>
      <c r="G616">
        <v>14</v>
      </c>
      <c r="H616" s="4">
        <v>459</v>
      </c>
      <c r="I616" s="4">
        <v>15</v>
      </c>
      <c r="J616" s="4">
        <v>171</v>
      </c>
      <c r="K616" s="4">
        <v>142</v>
      </c>
      <c r="L616" s="4">
        <v>23</v>
      </c>
      <c r="M616" s="4">
        <v>31</v>
      </c>
      <c r="N616">
        <v>2</v>
      </c>
      <c r="O616">
        <v>5</v>
      </c>
      <c r="P616">
        <v>4</v>
      </c>
      <c r="Q616">
        <v>12</v>
      </c>
      <c r="R616">
        <v>2</v>
      </c>
      <c r="S616">
        <v>0</v>
      </c>
      <c r="T616">
        <v>0</v>
      </c>
      <c r="U616">
        <v>0</v>
      </c>
      <c r="V616">
        <v>0</v>
      </c>
      <c r="W616">
        <v>0</v>
      </c>
      <c r="X616">
        <v>0</v>
      </c>
      <c r="Y616">
        <v>0</v>
      </c>
      <c r="Z616" t="s">
        <v>47</v>
      </c>
    </row>
    <row r="617" spans="1:26" x14ac:dyDescent="0.3">
      <c r="A617">
        <v>7230</v>
      </c>
      <c r="B617">
        <v>1960</v>
      </c>
      <c r="C617" s="14">
        <f>2021-Table13[[#This Row],[Year_Birth]]</f>
        <v>61</v>
      </c>
      <c r="D617" s="4">
        <v>50611</v>
      </c>
      <c r="E617">
        <v>1</v>
      </c>
      <c r="F617" s="16">
        <v>8.3452054794520549</v>
      </c>
      <c r="G617">
        <v>98</v>
      </c>
      <c r="H617" s="4">
        <v>459</v>
      </c>
      <c r="I617" s="4">
        <v>0</v>
      </c>
      <c r="J617" s="4">
        <v>24</v>
      </c>
      <c r="K617" s="4">
        <v>6</v>
      </c>
      <c r="L617" s="4">
        <v>0</v>
      </c>
      <c r="M617" s="4">
        <v>4</v>
      </c>
      <c r="N617">
        <v>6</v>
      </c>
      <c r="O617">
        <v>4</v>
      </c>
      <c r="P617">
        <v>5</v>
      </c>
      <c r="Q617">
        <v>7</v>
      </c>
      <c r="R617">
        <v>6</v>
      </c>
      <c r="S617">
        <v>0</v>
      </c>
      <c r="T617">
        <v>0</v>
      </c>
      <c r="U617">
        <v>0</v>
      </c>
      <c r="V617">
        <v>1</v>
      </c>
      <c r="W617">
        <v>0</v>
      </c>
      <c r="X617">
        <v>1</v>
      </c>
      <c r="Y617">
        <v>0</v>
      </c>
      <c r="Z617" t="s">
        <v>43</v>
      </c>
    </row>
    <row r="618" spans="1:26" x14ac:dyDescent="0.3">
      <c r="A618">
        <v>5675</v>
      </c>
      <c r="B618">
        <v>1960</v>
      </c>
      <c r="C618" s="14">
        <f>2021-Table13[[#This Row],[Year_Birth]]</f>
        <v>61</v>
      </c>
      <c r="D618" s="4">
        <v>50611</v>
      </c>
      <c r="E618">
        <v>1</v>
      </c>
      <c r="F618" s="16">
        <v>8.3452054794520549</v>
      </c>
      <c r="G618">
        <v>98</v>
      </c>
      <c r="H618" s="4">
        <v>459</v>
      </c>
      <c r="I618" s="4">
        <v>0</v>
      </c>
      <c r="J618" s="4">
        <v>24</v>
      </c>
      <c r="K618" s="4">
        <v>6</v>
      </c>
      <c r="L618" s="4">
        <v>0</v>
      </c>
      <c r="M618" s="4">
        <v>4</v>
      </c>
      <c r="N618">
        <v>6</v>
      </c>
      <c r="O618">
        <v>4</v>
      </c>
      <c r="P618">
        <v>5</v>
      </c>
      <c r="Q618">
        <v>7</v>
      </c>
      <c r="R618">
        <v>6</v>
      </c>
      <c r="S618">
        <v>0</v>
      </c>
      <c r="T618">
        <v>0</v>
      </c>
      <c r="U618">
        <v>0</v>
      </c>
      <c r="V618">
        <v>1</v>
      </c>
      <c r="W618">
        <v>0</v>
      </c>
      <c r="X618">
        <v>0</v>
      </c>
      <c r="Y618">
        <v>0</v>
      </c>
      <c r="Z618" t="s">
        <v>43</v>
      </c>
    </row>
    <row r="619" spans="1:26" x14ac:dyDescent="0.3">
      <c r="A619">
        <v>9888</v>
      </c>
      <c r="B619">
        <v>1969</v>
      </c>
      <c r="C619" s="14">
        <f>2021-Table13[[#This Row],[Year_Birth]]</f>
        <v>52</v>
      </c>
      <c r="D619" s="4">
        <v>68695</v>
      </c>
      <c r="E619">
        <v>0</v>
      </c>
      <c r="F619" s="16">
        <v>6.6219178082191785</v>
      </c>
      <c r="G619">
        <v>3</v>
      </c>
      <c r="H619" s="4">
        <v>458</v>
      </c>
      <c r="I619" s="4">
        <v>81</v>
      </c>
      <c r="J619" s="4">
        <v>356</v>
      </c>
      <c r="K619" s="4">
        <v>106</v>
      </c>
      <c r="L619" s="4">
        <v>50</v>
      </c>
      <c r="M619" s="4">
        <v>40</v>
      </c>
      <c r="N619">
        <v>1</v>
      </c>
      <c r="O619">
        <v>4</v>
      </c>
      <c r="P619">
        <v>4</v>
      </c>
      <c r="Q619">
        <v>7</v>
      </c>
      <c r="R619">
        <v>2</v>
      </c>
      <c r="S619">
        <v>0</v>
      </c>
      <c r="T619">
        <v>0</v>
      </c>
      <c r="U619">
        <v>0</v>
      </c>
      <c r="V619">
        <v>0</v>
      </c>
      <c r="W619">
        <v>0</v>
      </c>
      <c r="X619">
        <v>0</v>
      </c>
      <c r="Y619">
        <v>0</v>
      </c>
      <c r="Z619" t="s">
        <v>41</v>
      </c>
    </row>
    <row r="620" spans="1:26" x14ac:dyDescent="0.3">
      <c r="A620">
        <v>4399</v>
      </c>
      <c r="B620">
        <v>1969</v>
      </c>
      <c r="C620" s="14">
        <f>2021-Table13[[#This Row],[Year_Birth]]</f>
        <v>52</v>
      </c>
      <c r="D620" s="4">
        <v>68695</v>
      </c>
      <c r="E620">
        <v>0</v>
      </c>
      <c r="F620" s="16">
        <v>6.6219178082191785</v>
      </c>
      <c r="G620">
        <v>3</v>
      </c>
      <c r="H620" s="4">
        <v>458</v>
      </c>
      <c r="I620" s="4">
        <v>81</v>
      </c>
      <c r="J620" s="4">
        <v>356</v>
      </c>
      <c r="K620" s="4">
        <v>106</v>
      </c>
      <c r="L620" s="4">
        <v>50</v>
      </c>
      <c r="M620" s="4">
        <v>40</v>
      </c>
      <c r="N620">
        <v>1</v>
      </c>
      <c r="O620">
        <v>4</v>
      </c>
      <c r="P620">
        <v>4</v>
      </c>
      <c r="Q620">
        <v>7</v>
      </c>
      <c r="R620">
        <v>2</v>
      </c>
      <c r="S620">
        <v>0</v>
      </c>
      <c r="T620">
        <v>0</v>
      </c>
      <c r="U620">
        <v>0</v>
      </c>
      <c r="V620">
        <v>0</v>
      </c>
      <c r="W620">
        <v>0</v>
      </c>
      <c r="X620">
        <v>0</v>
      </c>
      <c r="Y620">
        <v>0</v>
      </c>
      <c r="Z620" t="s">
        <v>48</v>
      </c>
    </row>
    <row r="621" spans="1:26" x14ac:dyDescent="0.3">
      <c r="A621">
        <v>9240</v>
      </c>
      <c r="B621">
        <v>1971</v>
      </c>
      <c r="C621" s="14">
        <f>2021-Table13[[#This Row],[Year_Birth]]</f>
        <v>50</v>
      </c>
      <c r="D621" s="4">
        <v>60504</v>
      </c>
      <c r="E621">
        <v>1</v>
      </c>
      <c r="F621" s="16">
        <v>7</v>
      </c>
      <c r="G621">
        <v>73</v>
      </c>
      <c r="H621" s="4">
        <v>458</v>
      </c>
      <c r="I621" s="4">
        <v>0</v>
      </c>
      <c r="J621" s="4">
        <v>24</v>
      </c>
      <c r="K621" s="4">
        <v>6</v>
      </c>
      <c r="L621" s="4">
        <v>4</v>
      </c>
      <c r="M621" s="4">
        <v>34</v>
      </c>
      <c r="N621">
        <v>2</v>
      </c>
      <c r="O621">
        <v>6</v>
      </c>
      <c r="P621">
        <v>2</v>
      </c>
      <c r="Q621">
        <v>8</v>
      </c>
      <c r="R621">
        <v>6</v>
      </c>
      <c r="S621">
        <v>0</v>
      </c>
      <c r="T621">
        <v>0</v>
      </c>
      <c r="U621">
        <v>0</v>
      </c>
      <c r="V621">
        <v>0</v>
      </c>
      <c r="W621">
        <v>0</v>
      </c>
      <c r="X621">
        <v>0</v>
      </c>
      <c r="Y621">
        <v>0</v>
      </c>
      <c r="Z621" t="s">
        <v>41</v>
      </c>
    </row>
    <row r="622" spans="1:26" x14ac:dyDescent="0.3">
      <c r="A622">
        <v>6218</v>
      </c>
      <c r="B622">
        <v>1965</v>
      </c>
      <c r="C622" s="14">
        <f>2021-Table13[[#This Row],[Year_Birth]]</f>
        <v>56</v>
      </c>
      <c r="D622" s="4">
        <v>59594</v>
      </c>
      <c r="E622">
        <v>1</v>
      </c>
      <c r="F622" s="16">
        <v>8.3013698630136989</v>
      </c>
      <c r="G622">
        <v>74</v>
      </c>
      <c r="H622" s="4">
        <v>457</v>
      </c>
      <c r="I622" s="4">
        <v>4</v>
      </c>
      <c r="J622" s="4">
        <v>29</v>
      </c>
      <c r="K622" s="4">
        <v>0</v>
      </c>
      <c r="L622" s="4">
        <v>0</v>
      </c>
      <c r="M622" s="4">
        <v>9</v>
      </c>
      <c r="N622">
        <v>1</v>
      </c>
      <c r="O622">
        <v>8</v>
      </c>
      <c r="P622">
        <v>1</v>
      </c>
      <c r="Q622">
        <v>7</v>
      </c>
      <c r="R622">
        <v>7</v>
      </c>
      <c r="S622">
        <v>0</v>
      </c>
      <c r="T622">
        <v>0</v>
      </c>
      <c r="U622">
        <v>0</v>
      </c>
      <c r="V622">
        <v>1</v>
      </c>
      <c r="W622">
        <v>0</v>
      </c>
      <c r="X622">
        <v>0</v>
      </c>
      <c r="Y622">
        <v>0</v>
      </c>
      <c r="Z622" t="s">
        <v>41</v>
      </c>
    </row>
    <row r="623" spans="1:26" x14ac:dyDescent="0.3">
      <c r="A623">
        <v>4478</v>
      </c>
      <c r="B623">
        <v>1979</v>
      </c>
      <c r="C623" s="14">
        <f>2021-Table13[[#This Row],[Year_Birth]]</f>
        <v>42</v>
      </c>
      <c r="D623" s="4">
        <v>63777</v>
      </c>
      <c r="E623">
        <v>2</v>
      </c>
      <c r="F623" s="16">
        <v>7.8767123287671232</v>
      </c>
      <c r="G623">
        <v>87</v>
      </c>
      <c r="H623" s="4">
        <v>457</v>
      </c>
      <c r="I623" s="4">
        <v>5</v>
      </c>
      <c r="J623" s="4">
        <v>106</v>
      </c>
      <c r="K623" s="4">
        <v>15</v>
      </c>
      <c r="L623" s="4">
        <v>17</v>
      </c>
      <c r="M623" s="4">
        <v>53</v>
      </c>
      <c r="N623">
        <v>8</v>
      </c>
      <c r="O623">
        <v>11</v>
      </c>
      <c r="P623">
        <v>1</v>
      </c>
      <c r="Q623">
        <v>6</v>
      </c>
      <c r="R623">
        <v>8</v>
      </c>
      <c r="S623">
        <v>0</v>
      </c>
      <c r="T623">
        <v>0</v>
      </c>
      <c r="U623">
        <v>0</v>
      </c>
      <c r="V623">
        <v>0</v>
      </c>
      <c r="W623">
        <v>0</v>
      </c>
      <c r="X623">
        <v>0</v>
      </c>
      <c r="Y623">
        <v>0</v>
      </c>
      <c r="Z623" t="s">
        <v>45</v>
      </c>
    </row>
    <row r="624" spans="1:26" x14ac:dyDescent="0.3">
      <c r="A624">
        <v>4769</v>
      </c>
      <c r="B624">
        <v>1977</v>
      </c>
      <c r="C624" s="14">
        <f>2021-Table13[[#This Row],[Year_Birth]]</f>
        <v>44</v>
      </c>
      <c r="D624" s="4">
        <v>57954</v>
      </c>
      <c r="E624">
        <v>2</v>
      </c>
      <c r="F624" s="16">
        <v>6.6410958904109592</v>
      </c>
      <c r="G624">
        <v>52</v>
      </c>
      <c r="H624" s="4">
        <v>456</v>
      </c>
      <c r="I624" s="4">
        <v>4</v>
      </c>
      <c r="J624" s="4">
        <v>24</v>
      </c>
      <c r="K624" s="4">
        <v>0</v>
      </c>
      <c r="L624" s="4">
        <v>0</v>
      </c>
      <c r="M624" s="4">
        <v>9</v>
      </c>
      <c r="N624">
        <v>7</v>
      </c>
      <c r="O624">
        <v>8</v>
      </c>
      <c r="P624">
        <v>2</v>
      </c>
      <c r="Q624">
        <v>6</v>
      </c>
      <c r="R624">
        <v>7</v>
      </c>
      <c r="S624">
        <v>0</v>
      </c>
      <c r="T624">
        <v>0</v>
      </c>
      <c r="U624">
        <v>0</v>
      </c>
      <c r="V624">
        <v>1</v>
      </c>
      <c r="W624">
        <v>0</v>
      </c>
      <c r="X624">
        <v>0</v>
      </c>
      <c r="Y624">
        <v>0</v>
      </c>
      <c r="Z624" t="s">
        <v>41</v>
      </c>
    </row>
    <row r="625" spans="1:26" x14ac:dyDescent="0.3">
      <c r="A625">
        <v>10172</v>
      </c>
      <c r="B625">
        <v>1988</v>
      </c>
      <c r="C625" s="14">
        <f>2021-Table13[[#This Row],[Year_Birth]]</f>
        <v>33</v>
      </c>
      <c r="D625" s="4">
        <v>68655</v>
      </c>
      <c r="E625">
        <v>0</v>
      </c>
      <c r="F625" s="16">
        <v>8.4958904109589035</v>
      </c>
      <c r="G625">
        <v>95</v>
      </c>
      <c r="H625" s="4">
        <v>456</v>
      </c>
      <c r="I625" s="4">
        <v>19</v>
      </c>
      <c r="J625" s="4">
        <v>832</v>
      </c>
      <c r="K625" s="4">
        <v>75</v>
      </c>
      <c r="L625" s="4">
        <v>118</v>
      </c>
      <c r="M625" s="4">
        <v>38</v>
      </c>
      <c r="N625">
        <v>1</v>
      </c>
      <c r="O625">
        <v>4</v>
      </c>
      <c r="P625">
        <v>5</v>
      </c>
      <c r="Q625">
        <v>11</v>
      </c>
      <c r="R625">
        <v>3</v>
      </c>
      <c r="S625">
        <v>0</v>
      </c>
      <c r="T625">
        <v>0</v>
      </c>
      <c r="U625">
        <v>0</v>
      </c>
      <c r="V625">
        <v>0</v>
      </c>
      <c r="W625">
        <v>0</v>
      </c>
      <c r="X625">
        <v>0</v>
      </c>
      <c r="Y625">
        <v>0</v>
      </c>
      <c r="Z625" t="s">
        <v>41</v>
      </c>
    </row>
    <row r="626" spans="1:26" x14ac:dyDescent="0.3">
      <c r="A626">
        <v>6729</v>
      </c>
      <c r="B626">
        <v>1988</v>
      </c>
      <c r="C626" s="14">
        <f>2021-Table13[[#This Row],[Year_Birth]]</f>
        <v>33</v>
      </c>
      <c r="D626" s="4">
        <v>68655</v>
      </c>
      <c r="E626">
        <v>0</v>
      </c>
      <c r="F626" s="16">
        <v>8.4958904109589035</v>
      </c>
      <c r="G626">
        <v>95</v>
      </c>
      <c r="H626" s="4">
        <v>456</v>
      </c>
      <c r="I626" s="4">
        <v>19</v>
      </c>
      <c r="J626" s="4">
        <v>832</v>
      </c>
      <c r="K626" s="4">
        <v>75</v>
      </c>
      <c r="L626" s="4">
        <v>118</v>
      </c>
      <c r="M626" s="4">
        <v>38</v>
      </c>
      <c r="N626">
        <v>1</v>
      </c>
      <c r="O626">
        <v>4</v>
      </c>
      <c r="P626">
        <v>5</v>
      </c>
      <c r="Q626">
        <v>11</v>
      </c>
      <c r="R626">
        <v>3</v>
      </c>
      <c r="S626">
        <v>0</v>
      </c>
      <c r="T626">
        <v>0</v>
      </c>
      <c r="U626">
        <v>0</v>
      </c>
      <c r="V626">
        <v>0</v>
      </c>
      <c r="W626">
        <v>0</v>
      </c>
      <c r="X626">
        <v>0</v>
      </c>
      <c r="Y626">
        <v>0</v>
      </c>
      <c r="Z626" t="s">
        <v>47</v>
      </c>
    </row>
    <row r="627" spans="1:26" x14ac:dyDescent="0.3">
      <c r="A627">
        <v>5430</v>
      </c>
      <c r="B627">
        <v>1956</v>
      </c>
      <c r="C627" s="14">
        <f>2021-Table13[[#This Row],[Year_Birth]]</f>
        <v>65</v>
      </c>
      <c r="D627" s="4">
        <v>54450</v>
      </c>
      <c r="E627">
        <v>2</v>
      </c>
      <c r="F627" s="16">
        <v>8.4</v>
      </c>
      <c r="G627">
        <v>0</v>
      </c>
      <c r="H627" s="4">
        <v>454</v>
      </c>
      <c r="I627" s="4">
        <v>0</v>
      </c>
      <c r="J627" s="4">
        <v>171</v>
      </c>
      <c r="K627" s="4">
        <v>8</v>
      </c>
      <c r="L627" s="4">
        <v>19</v>
      </c>
      <c r="M627" s="4">
        <v>32</v>
      </c>
      <c r="N627">
        <v>12</v>
      </c>
      <c r="O627">
        <v>9</v>
      </c>
      <c r="P627">
        <v>2</v>
      </c>
      <c r="Q627">
        <v>8</v>
      </c>
      <c r="R627">
        <v>8</v>
      </c>
      <c r="S627">
        <v>0</v>
      </c>
      <c r="T627">
        <v>0</v>
      </c>
      <c r="U627">
        <v>0</v>
      </c>
      <c r="V627">
        <v>0</v>
      </c>
      <c r="W627">
        <v>0</v>
      </c>
      <c r="X627">
        <v>0</v>
      </c>
      <c r="Y627">
        <v>0</v>
      </c>
      <c r="Z627" t="s">
        <v>41</v>
      </c>
    </row>
    <row r="628" spans="1:26" x14ac:dyDescent="0.3">
      <c r="A628">
        <v>8432</v>
      </c>
      <c r="B628">
        <v>1956</v>
      </c>
      <c r="C628" s="14">
        <f>2021-Table13[[#This Row],[Year_Birth]]</f>
        <v>65</v>
      </c>
      <c r="D628" s="4">
        <v>54450</v>
      </c>
      <c r="E628">
        <v>2</v>
      </c>
      <c r="F628" s="16">
        <v>8.4</v>
      </c>
      <c r="G628">
        <v>0</v>
      </c>
      <c r="H628" s="4">
        <v>454</v>
      </c>
      <c r="I628" s="4">
        <v>0</v>
      </c>
      <c r="J628" s="4">
        <v>171</v>
      </c>
      <c r="K628" s="4">
        <v>8</v>
      </c>
      <c r="L628" s="4">
        <v>19</v>
      </c>
      <c r="M628" s="4">
        <v>32</v>
      </c>
      <c r="N628">
        <v>12</v>
      </c>
      <c r="O628">
        <v>9</v>
      </c>
      <c r="P628">
        <v>2</v>
      </c>
      <c r="Q628">
        <v>8</v>
      </c>
      <c r="R628">
        <v>8</v>
      </c>
      <c r="S628">
        <v>0</v>
      </c>
      <c r="T628">
        <v>0</v>
      </c>
      <c r="U628">
        <v>0</v>
      </c>
      <c r="V628">
        <v>0</v>
      </c>
      <c r="W628">
        <v>0</v>
      </c>
      <c r="X628">
        <v>0</v>
      </c>
      <c r="Y628">
        <v>0</v>
      </c>
      <c r="Z628" t="s">
        <v>41</v>
      </c>
    </row>
    <row r="629" spans="1:26" x14ac:dyDescent="0.3">
      <c r="A629">
        <v>10991</v>
      </c>
      <c r="B629">
        <v>1960</v>
      </c>
      <c r="C629" s="14">
        <f>2021-Table13[[#This Row],[Year_Birth]]</f>
        <v>61</v>
      </c>
      <c r="D629" s="4">
        <v>89058</v>
      </c>
      <c r="E629">
        <v>0</v>
      </c>
      <c r="F629" s="16">
        <v>8.169863013698631</v>
      </c>
      <c r="G629">
        <v>18</v>
      </c>
      <c r="H629" s="4">
        <v>454</v>
      </c>
      <c r="I629" s="4">
        <v>194</v>
      </c>
      <c r="J629" s="4">
        <v>106</v>
      </c>
      <c r="K629" s="4">
        <v>31</v>
      </c>
      <c r="L629" s="4">
        <v>22</v>
      </c>
      <c r="M629" s="4">
        <v>43</v>
      </c>
      <c r="N629">
        <v>1</v>
      </c>
      <c r="O629">
        <v>5</v>
      </c>
      <c r="P629">
        <v>4</v>
      </c>
      <c r="Q629">
        <v>4</v>
      </c>
      <c r="R629">
        <v>2</v>
      </c>
      <c r="S629">
        <v>0</v>
      </c>
      <c r="T629">
        <v>0</v>
      </c>
      <c r="U629">
        <v>0</v>
      </c>
      <c r="V629">
        <v>0</v>
      </c>
      <c r="W629">
        <v>0</v>
      </c>
      <c r="X629">
        <v>0</v>
      </c>
      <c r="Y629">
        <v>0</v>
      </c>
      <c r="Z629" t="s">
        <v>48</v>
      </c>
    </row>
    <row r="630" spans="1:26" x14ac:dyDescent="0.3">
      <c r="A630">
        <v>2831</v>
      </c>
      <c r="B630">
        <v>1976</v>
      </c>
      <c r="C630" s="14">
        <f>2021-Table13[[#This Row],[Year_Birth]]</f>
        <v>45</v>
      </c>
      <c r="D630" s="4">
        <v>78416</v>
      </c>
      <c r="E630">
        <v>1</v>
      </c>
      <c r="F630" s="16">
        <v>6.6164383561643838</v>
      </c>
      <c r="G630">
        <v>99</v>
      </c>
      <c r="H630" s="4">
        <v>453</v>
      </c>
      <c r="I630" s="4">
        <v>38</v>
      </c>
      <c r="J630" s="4">
        <v>279</v>
      </c>
      <c r="K630" s="4">
        <v>188</v>
      </c>
      <c r="L630" s="4">
        <v>38</v>
      </c>
      <c r="M630" s="4">
        <v>183</v>
      </c>
      <c r="N630">
        <v>2</v>
      </c>
      <c r="O630">
        <v>7</v>
      </c>
      <c r="P630">
        <v>7</v>
      </c>
      <c r="Q630">
        <v>10</v>
      </c>
      <c r="R630">
        <v>3</v>
      </c>
      <c r="S630">
        <v>0</v>
      </c>
      <c r="T630">
        <v>0</v>
      </c>
      <c r="U630">
        <v>0</v>
      </c>
      <c r="V630">
        <v>0</v>
      </c>
      <c r="W630">
        <v>0</v>
      </c>
      <c r="X630">
        <v>0</v>
      </c>
      <c r="Y630">
        <v>0</v>
      </c>
      <c r="Z630" t="s">
        <v>41</v>
      </c>
    </row>
    <row r="631" spans="1:26" x14ac:dyDescent="0.3">
      <c r="A631">
        <v>3076</v>
      </c>
      <c r="B631">
        <v>1975</v>
      </c>
      <c r="C631" s="14">
        <f>2021-Table13[[#This Row],[Year_Birth]]</f>
        <v>46</v>
      </c>
      <c r="D631" s="4">
        <v>66653</v>
      </c>
      <c r="E631">
        <v>2</v>
      </c>
      <c r="F631" s="16">
        <v>8.419178082191781</v>
      </c>
      <c r="G631">
        <v>18</v>
      </c>
      <c r="H631" s="4">
        <v>452</v>
      </c>
      <c r="I631" s="4">
        <v>18</v>
      </c>
      <c r="J631" s="4">
        <v>102</v>
      </c>
      <c r="K631" s="4">
        <v>16</v>
      </c>
      <c r="L631" s="4">
        <v>18</v>
      </c>
      <c r="M631" s="4">
        <v>6</v>
      </c>
      <c r="N631">
        <v>4</v>
      </c>
      <c r="O631">
        <v>4</v>
      </c>
      <c r="P631">
        <v>2</v>
      </c>
      <c r="Q631">
        <v>12</v>
      </c>
      <c r="R631">
        <v>3</v>
      </c>
      <c r="S631">
        <v>0</v>
      </c>
      <c r="T631">
        <v>0</v>
      </c>
      <c r="U631">
        <v>0</v>
      </c>
      <c r="V631">
        <v>0</v>
      </c>
      <c r="W631">
        <v>0</v>
      </c>
      <c r="X631">
        <v>0</v>
      </c>
      <c r="Y631">
        <v>0</v>
      </c>
      <c r="Z631" t="s">
        <v>53</v>
      </c>
    </row>
    <row r="632" spans="1:26" x14ac:dyDescent="0.3">
      <c r="A632">
        <v>9185</v>
      </c>
      <c r="B632">
        <v>1966</v>
      </c>
      <c r="C632" s="14">
        <f>2021-Table13[[#This Row],[Year_Birth]]</f>
        <v>55</v>
      </c>
      <c r="D632" s="4">
        <v>69759</v>
      </c>
      <c r="E632">
        <v>0</v>
      </c>
      <c r="F632" s="16">
        <v>7.279452054794521</v>
      </c>
      <c r="G632">
        <v>38</v>
      </c>
      <c r="H632" s="4">
        <v>452</v>
      </c>
      <c r="I632" s="4">
        <v>20</v>
      </c>
      <c r="J632" s="4">
        <v>514</v>
      </c>
      <c r="K632" s="4">
        <v>13</v>
      </c>
      <c r="L632" s="4">
        <v>30</v>
      </c>
      <c r="M632" s="4">
        <v>0</v>
      </c>
      <c r="N632">
        <v>3</v>
      </c>
      <c r="O632">
        <v>4</v>
      </c>
      <c r="P632">
        <v>6</v>
      </c>
      <c r="Q632">
        <v>5</v>
      </c>
      <c r="R632">
        <v>3</v>
      </c>
      <c r="S632">
        <v>0</v>
      </c>
      <c r="T632">
        <v>0</v>
      </c>
      <c r="U632">
        <v>0</v>
      </c>
      <c r="V632">
        <v>0</v>
      </c>
      <c r="W632">
        <v>0</v>
      </c>
      <c r="X632">
        <v>1</v>
      </c>
      <c r="Y632">
        <v>0</v>
      </c>
      <c r="Z632" t="s">
        <v>41</v>
      </c>
    </row>
    <row r="633" spans="1:26" x14ac:dyDescent="0.3">
      <c r="A633">
        <v>5512</v>
      </c>
      <c r="B633">
        <v>1977</v>
      </c>
      <c r="C633" s="14">
        <f>2021-Table13[[#This Row],[Year_Birth]]</f>
        <v>44</v>
      </c>
      <c r="D633" s="4">
        <v>55842</v>
      </c>
      <c r="E633">
        <v>1</v>
      </c>
      <c r="F633" s="16">
        <v>6.7123287671232879</v>
      </c>
      <c r="G633">
        <v>19</v>
      </c>
      <c r="H633" s="4">
        <v>451</v>
      </c>
      <c r="I633" s="4">
        <v>0</v>
      </c>
      <c r="J633" s="4">
        <v>39</v>
      </c>
      <c r="K633" s="4">
        <v>0</v>
      </c>
      <c r="L633" s="4">
        <v>4</v>
      </c>
      <c r="M633" s="4">
        <v>24</v>
      </c>
      <c r="N633">
        <v>1</v>
      </c>
      <c r="O633">
        <v>7</v>
      </c>
      <c r="P633">
        <v>1</v>
      </c>
      <c r="Q633">
        <v>8</v>
      </c>
      <c r="R633">
        <v>5</v>
      </c>
      <c r="S633">
        <v>0</v>
      </c>
      <c r="T633">
        <v>0</v>
      </c>
      <c r="U633">
        <v>0</v>
      </c>
      <c r="V633">
        <v>0</v>
      </c>
      <c r="W633">
        <v>0</v>
      </c>
      <c r="X633">
        <v>0</v>
      </c>
      <c r="Y633">
        <v>0</v>
      </c>
      <c r="Z633" t="s">
        <v>41</v>
      </c>
    </row>
    <row r="634" spans="1:26" x14ac:dyDescent="0.3">
      <c r="A634">
        <v>2079</v>
      </c>
      <c r="B634">
        <v>1947</v>
      </c>
      <c r="C634" s="14">
        <f>2021-Table13[[#This Row],[Year_Birth]]</f>
        <v>74</v>
      </c>
      <c r="D634" s="4">
        <v>81044</v>
      </c>
      <c r="E634">
        <v>0</v>
      </c>
      <c r="F634" s="16">
        <v>7.1150684931506847</v>
      </c>
      <c r="G634">
        <v>0</v>
      </c>
      <c r="H634" s="4">
        <v>450</v>
      </c>
      <c r="I634" s="4">
        <v>26</v>
      </c>
      <c r="J634" s="4">
        <v>535</v>
      </c>
      <c r="K634" s="4">
        <v>73</v>
      </c>
      <c r="L634" s="4">
        <v>98</v>
      </c>
      <c r="M634" s="4">
        <v>26</v>
      </c>
      <c r="N634">
        <v>1</v>
      </c>
      <c r="O634">
        <v>5</v>
      </c>
      <c r="P634">
        <v>6</v>
      </c>
      <c r="Q634">
        <v>10</v>
      </c>
      <c r="R634">
        <v>1</v>
      </c>
      <c r="S634">
        <v>0</v>
      </c>
      <c r="T634">
        <v>0</v>
      </c>
      <c r="U634">
        <v>0</v>
      </c>
      <c r="V634">
        <v>0</v>
      </c>
      <c r="W634">
        <v>0</v>
      </c>
      <c r="X634">
        <v>0</v>
      </c>
      <c r="Y634">
        <v>0</v>
      </c>
      <c r="Z634" t="s">
        <v>43</v>
      </c>
    </row>
    <row r="635" spans="1:26" x14ac:dyDescent="0.3">
      <c r="A635">
        <v>11071</v>
      </c>
      <c r="B635">
        <v>1984</v>
      </c>
      <c r="C635" s="14">
        <f>2021-Table13[[#This Row],[Year_Birth]]</f>
        <v>37</v>
      </c>
      <c r="D635" s="4">
        <v>79607</v>
      </c>
      <c r="E635">
        <v>0</v>
      </c>
      <c r="F635" s="16">
        <v>7.8</v>
      </c>
      <c r="G635">
        <v>37</v>
      </c>
      <c r="H635" s="4">
        <v>450</v>
      </c>
      <c r="I635" s="4">
        <v>133</v>
      </c>
      <c r="J635" s="4">
        <v>951</v>
      </c>
      <c r="K635" s="4">
        <v>173</v>
      </c>
      <c r="L635" s="4">
        <v>0</v>
      </c>
      <c r="M635" s="4">
        <v>216</v>
      </c>
      <c r="N635">
        <v>1</v>
      </c>
      <c r="O635">
        <v>3</v>
      </c>
      <c r="P635">
        <v>6</v>
      </c>
      <c r="Q635">
        <v>6</v>
      </c>
      <c r="R635">
        <v>1</v>
      </c>
      <c r="S635">
        <v>0</v>
      </c>
      <c r="T635">
        <v>0</v>
      </c>
      <c r="U635">
        <v>0</v>
      </c>
      <c r="V635">
        <v>0</v>
      </c>
      <c r="W635">
        <v>0</v>
      </c>
      <c r="X635">
        <v>1</v>
      </c>
      <c r="Y635">
        <v>0</v>
      </c>
      <c r="Z635" t="s">
        <v>48</v>
      </c>
    </row>
    <row r="636" spans="1:26" x14ac:dyDescent="0.3">
      <c r="A636">
        <v>6815</v>
      </c>
      <c r="B636">
        <v>1980</v>
      </c>
      <c r="C636" s="14">
        <f>2021-Table13[[#This Row],[Year_Birth]]</f>
        <v>41</v>
      </c>
      <c r="D636" s="4">
        <v>96547</v>
      </c>
      <c r="E636">
        <v>0</v>
      </c>
      <c r="F636" s="16">
        <v>6.7123287671232879</v>
      </c>
      <c r="G636">
        <v>4</v>
      </c>
      <c r="H636" s="4">
        <v>448</v>
      </c>
      <c r="I636" s="4">
        <v>21</v>
      </c>
      <c r="J636" s="4">
        <v>125</v>
      </c>
      <c r="K636" s="4">
        <v>52</v>
      </c>
      <c r="L636" s="4">
        <v>101</v>
      </c>
      <c r="M636" s="4">
        <v>62</v>
      </c>
      <c r="N636">
        <v>0</v>
      </c>
      <c r="O636">
        <v>7</v>
      </c>
      <c r="P636">
        <v>6</v>
      </c>
      <c r="Q636">
        <v>8</v>
      </c>
      <c r="R636">
        <v>2</v>
      </c>
      <c r="S636">
        <v>1</v>
      </c>
      <c r="T636">
        <v>0</v>
      </c>
      <c r="U636">
        <v>1</v>
      </c>
      <c r="V636">
        <v>0</v>
      </c>
      <c r="W636">
        <v>1</v>
      </c>
      <c r="X636">
        <v>1</v>
      </c>
      <c r="Y636">
        <v>0</v>
      </c>
      <c r="Z636" t="s">
        <v>41</v>
      </c>
    </row>
    <row r="637" spans="1:26" x14ac:dyDescent="0.3">
      <c r="A637">
        <v>8920</v>
      </c>
      <c r="B637">
        <v>1967</v>
      </c>
      <c r="C637" s="14">
        <f>2021-Table13[[#This Row],[Year_Birth]]</f>
        <v>54</v>
      </c>
      <c r="D637" s="4">
        <v>59235</v>
      </c>
      <c r="E637">
        <v>1</v>
      </c>
      <c r="F637" s="16">
        <v>8.0712328767123296</v>
      </c>
      <c r="G637">
        <v>4</v>
      </c>
      <c r="H637" s="4">
        <v>448</v>
      </c>
      <c r="I637" s="4">
        <v>40</v>
      </c>
      <c r="J637" s="4">
        <v>469</v>
      </c>
      <c r="K637" s="4">
        <v>80</v>
      </c>
      <c r="L637" s="4">
        <v>0</v>
      </c>
      <c r="M637" s="4">
        <v>91</v>
      </c>
      <c r="N637">
        <v>3</v>
      </c>
      <c r="O637">
        <v>11</v>
      </c>
      <c r="P637">
        <v>2</v>
      </c>
      <c r="Q637">
        <v>12</v>
      </c>
      <c r="R637">
        <v>7</v>
      </c>
      <c r="S637">
        <v>0</v>
      </c>
      <c r="T637">
        <v>0</v>
      </c>
      <c r="U637">
        <v>0</v>
      </c>
      <c r="V637">
        <v>0</v>
      </c>
      <c r="W637">
        <v>0</v>
      </c>
      <c r="X637">
        <v>0</v>
      </c>
      <c r="Y637">
        <v>0</v>
      </c>
      <c r="Z637" t="s">
        <v>45</v>
      </c>
    </row>
    <row r="638" spans="1:26" x14ac:dyDescent="0.3">
      <c r="A638">
        <v>7300</v>
      </c>
      <c r="B638">
        <v>1952</v>
      </c>
      <c r="C638" s="14">
        <f>2021-Table13[[#This Row],[Year_Birth]]</f>
        <v>69</v>
      </c>
      <c r="D638" s="4">
        <v>69142</v>
      </c>
      <c r="E638">
        <v>1</v>
      </c>
      <c r="F638" s="16">
        <v>6.6109589041095891</v>
      </c>
      <c r="G638">
        <v>50</v>
      </c>
      <c r="H638" s="4">
        <v>448</v>
      </c>
      <c r="I638" s="4">
        <v>4</v>
      </c>
      <c r="J638" s="4">
        <v>34</v>
      </c>
      <c r="K638" s="4">
        <v>6</v>
      </c>
      <c r="L638" s="4">
        <v>4</v>
      </c>
      <c r="M638" s="4">
        <v>39</v>
      </c>
      <c r="N638">
        <v>3</v>
      </c>
      <c r="O638">
        <v>8</v>
      </c>
      <c r="P638">
        <v>1</v>
      </c>
      <c r="Q638">
        <v>7</v>
      </c>
      <c r="R638">
        <v>5</v>
      </c>
      <c r="S638">
        <v>0</v>
      </c>
      <c r="T638">
        <v>0</v>
      </c>
      <c r="U638">
        <v>0</v>
      </c>
      <c r="V638">
        <v>1</v>
      </c>
      <c r="W638">
        <v>0</v>
      </c>
      <c r="X638">
        <v>0</v>
      </c>
      <c r="Y638">
        <v>0</v>
      </c>
      <c r="Z638" t="s">
        <v>45</v>
      </c>
    </row>
    <row r="639" spans="1:26" x14ac:dyDescent="0.3">
      <c r="A639">
        <v>2109</v>
      </c>
      <c r="B639">
        <v>1990</v>
      </c>
      <c r="C639" s="14">
        <f>2021-Table13[[#This Row],[Year_Birth]]</f>
        <v>31</v>
      </c>
      <c r="D639" s="4">
        <v>96843</v>
      </c>
      <c r="E639">
        <v>0</v>
      </c>
      <c r="F639" s="16">
        <v>7.7945205479452051</v>
      </c>
      <c r="G639">
        <v>60</v>
      </c>
      <c r="H639" s="4">
        <v>448</v>
      </c>
      <c r="I639" s="4">
        <v>71</v>
      </c>
      <c r="J639" s="4">
        <v>951</v>
      </c>
      <c r="K639" s="4">
        <v>40</v>
      </c>
      <c r="L639" s="4">
        <v>17</v>
      </c>
      <c r="M639" s="4">
        <v>17</v>
      </c>
      <c r="N639">
        <v>1</v>
      </c>
      <c r="O639">
        <v>6</v>
      </c>
      <c r="P639">
        <v>11</v>
      </c>
      <c r="Q639">
        <v>10</v>
      </c>
      <c r="R639">
        <v>2</v>
      </c>
      <c r="S639">
        <v>0</v>
      </c>
      <c r="T639">
        <v>0</v>
      </c>
      <c r="U639">
        <v>0</v>
      </c>
      <c r="V639">
        <v>0</v>
      </c>
      <c r="W639">
        <v>1</v>
      </c>
      <c r="X639">
        <v>1</v>
      </c>
      <c r="Y639">
        <v>0</v>
      </c>
      <c r="Z639" t="s">
        <v>41</v>
      </c>
    </row>
    <row r="640" spans="1:26" x14ac:dyDescent="0.3">
      <c r="A640">
        <v>8375</v>
      </c>
      <c r="B640">
        <v>1968</v>
      </c>
      <c r="C640" s="14">
        <f>2021-Table13[[#This Row],[Year_Birth]]</f>
        <v>53</v>
      </c>
      <c r="D640" s="4">
        <v>55954</v>
      </c>
      <c r="E640">
        <v>1</v>
      </c>
      <c r="F640" s="16">
        <v>6.934246575342466</v>
      </c>
      <c r="G640">
        <v>63</v>
      </c>
      <c r="H640" s="4">
        <v>447</v>
      </c>
      <c r="I640" s="4">
        <v>0</v>
      </c>
      <c r="J640" s="4">
        <v>28</v>
      </c>
      <c r="K640" s="4">
        <v>0</v>
      </c>
      <c r="L640" s="4">
        <v>0</v>
      </c>
      <c r="M640" s="4">
        <v>43</v>
      </c>
      <c r="N640">
        <v>3</v>
      </c>
      <c r="O640">
        <v>8</v>
      </c>
      <c r="P640">
        <v>2</v>
      </c>
      <c r="Q640">
        <v>6</v>
      </c>
      <c r="R640">
        <v>7</v>
      </c>
      <c r="S640">
        <v>0</v>
      </c>
      <c r="T640">
        <v>0</v>
      </c>
      <c r="U640">
        <v>0</v>
      </c>
      <c r="V640">
        <v>0</v>
      </c>
      <c r="W640">
        <v>0</v>
      </c>
      <c r="X640">
        <v>0</v>
      </c>
      <c r="Y640">
        <v>0</v>
      </c>
      <c r="Z640" t="s">
        <v>53</v>
      </c>
    </row>
    <row r="641" spans="1:26" x14ac:dyDescent="0.3">
      <c r="A641">
        <v>1964</v>
      </c>
      <c r="B641">
        <v>1951</v>
      </c>
      <c r="C641" s="14">
        <f>2021-Table13[[#This Row],[Year_Birth]]</f>
        <v>70</v>
      </c>
      <c r="D641" s="4">
        <v>86610</v>
      </c>
      <c r="E641">
        <v>0</v>
      </c>
      <c r="F641" s="16">
        <v>7.4246575342465757</v>
      </c>
      <c r="G641">
        <v>66</v>
      </c>
      <c r="H641" s="4">
        <v>446</v>
      </c>
      <c r="I641" s="4">
        <v>107</v>
      </c>
      <c r="J641" s="4">
        <v>768</v>
      </c>
      <c r="K641" s="4">
        <v>33</v>
      </c>
      <c r="L641" s="4">
        <v>196</v>
      </c>
      <c r="M641" s="4">
        <v>53</v>
      </c>
      <c r="N641">
        <v>1</v>
      </c>
      <c r="O641">
        <v>5</v>
      </c>
      <c r="P641">
        <v>6</v>
      </c>
      <c r="Q641">
        <v>6</v>
      </c>
      <c r="R641">
        <v>2</v>
      </c>
      <c r="S641">
        <v>0</v>
      </c>
      <c r="T641">
        <v>0</v>
      </c>
      <c r="U641">
        <v>0</v>
      </c>
      <c r="V641">
        <v>0</v>
      </c>
      <c r="W641">
        <v>0</v>
      </c>
      <c r="X641">
        <v>0</v>
      </c>
      <c r="Y641">
        <v>0</v>
      </c>
      <c r="Z641" t="s">
        <v>41</v>
      </c>
    </row>
    <row r="642" spans="1:26" x14ac:dyDescent="0.3">
      <c r="A642">
        <v>6086</v>
      </c>
      <c r="B642">
        <v>1955</v>
      </c>
      <c r="C642" s="14">
        <f>2021-Table13[[#This Row],[Year_Birth]]</f>
        <v>66</v>
      </c>
      <c r="D642" s="4">
        <v>80395</v>
      </c>
      <c r="E642">
        <v>0</v>
      </c>
      <c r="F642" s="16">
        <v>7.2082191780821914</v>
      </c>
      <c r="G642">
        <v>62</v>
      </c>
      <c r="H642" s="4">
        <v>445</v>
      </c>
      <c r="I642" s="4">
        <v>25</v>
      </c>
      <c r="J642" s="4">
        <v>706</v>
      </c>
      <c r="K642" s="4">
        <v>80</v>
      </c>
      <c r="L642" s="4">
        <v>76</v>
      </c>
      <c r="M642" s="4">
        <v>48</v>
      </c>
      <c r="N642">
        <v>1</v>
      </c>
      <c r="O642">
        <v>6</v>
      </c>
      <c r="P642">
        <v>5</v>
      </c>
      <c r="Q642">
        <v>12</v>
      </c>
      <c r="R642">
        <v>2</v>
      </c>
      <c r="S642">
        <v>1</v>
      </c>
      <c r="T642">
        <v>0</v>
      </c>
      <c r="U642">
        <v>0</v>
      </c>
      <c r="V642">
        <v>0</v>
      </c>
      <c r="W642">
        <v>0</v>
      </c>
      <c r="X642">
        <v>0</v>
      </c>
      <c r="Y642">
        <v>0</v>
      </c>
      <c r="Z642" t="s">
        <v>53</v>
      </c>
    </row>
    <row r="643" spans="1:26" x14ac:dyDescent="0.3">
      <c r="A643">
        <v>5084</v>
      </c>
      <c r="B643">
        <v>1975</v>
      </c>
      <c r="C643" s="14">
        <f>2021-Table13[[#This Row],[Year_Birth]]</f>
        <v>46</v>
      </c>
      <c r="D643" s="4">
        <v>58330</v>
      </c>
      <c r="E643">
        <v>1</v>
      </c>
      <c r="F643" s="16">
        <v>7.1205479452054794</v>
      </c>
      <c r="G643">
        <v>87</v>
      </c>
      <c r="H643" s="4">
        <v>445</v>
      </c>
      <c r="I643" s="4">
        <v>53</v>
      </c>
      <c r="J643" s="4">
        <v>213</v>
      </c>
      <c r="K643" s="4">
        <v>104</v>
      </c>
      <c r="L643" s="4">
        <v>98</v>
      </c>
      <c r="M643" s="4">
        <v>151</v>
      </c>
      <c r="N643">
        <v>1</v>
      </c>
      <c r="O643">
        <v>6</v>
      </c>
      <c r="P643">
        <v>4</v>
      </c>
      <c r="Q643">
        <v>13</v>
      </c>
      <c r="R643">
        <v>4</v>
      </c>
      <c r="S643">
        <v>0</v>
      </c>
      <c r="T643">
        <v>0</v>
      </c>
      <c r="U643">
        <v>0</v>
      </c>
      <c r="V643">
        <v>0</v>
      </c>
      <c r="W643">
        <v>0</v>
      </c>
      <c r="X643">
        <v>0</v>
      </c>
      <c r="Y643">
        <v>0</v>
      </c>
      <c r="Z643" t="s">
        <v>41</v>
      </c>
    </row>
    <row r="644" spans="1:26" x14ac:dyDescent="0.3">
      <c r="A644">
        <v>7094</v>
      </c>
      <c r="B644">
        <v>1975</v>
      </c>
      <c r="C644" s="14">
        <f>2021-Table13[[#This Row],[Year_Birth]]</f>
        <v>46</v>
      </c>
      <c r="D644" s="4">
        <v>58330</v>
      </c>
      <c r="E644">
        <v>1</v>
      </c>
      <c r="F644" s="16">
        <v>7.1205479452054794</v>
      </c>
      <c r="G644">
        <v>87</v>
      </c>
      <c r="H644" s="4">
        <v>445</v>
      </c>
      <c r="I644" s="4">
        <v>53</v>
      </c>
      <c r="J644" s="4">
        <v>213</v>
      </c>
      <c r="K644" s="4">
        <v>104</v>
      </c>
      <c r="L644" s="4">
        <v>98</v>
      </c>
      <c r="M644" s="4">
        <v>151</v>
      </c>
      <c r="N644">
        <v>1</v>
      </c>
      <c r="O644">
        <v>6</v>
      </c>
      <c r="P644">
        <v>4</v>
      </c>
      <c r="Q644">
        <v>13</v>
      </c>
      <c r="R644">
        <v>4</v>
      </c>
      <c r="S644">
        <v>0</v>
      </c>
      <c r="T644">
        <v>0</v>
      </c>
      <c r="U644">
        <v>0</v>
      </c>
      <c r="V644">
        <v>0</v>
      </c>
      <c r="W644">
        <v>0</v>
      </c>
      <c r="X644">
        <v>0</v>
      </c>
      <c r="Y644">
        <v>0</v>
      </c>
      <c r="Z644" t="s">
        <v>52</v>
      </c>
    </row>
    <row r="645" spans="1:26" x14ac:dyDescent="0.3">
      <c r="A645">
        <v>5798</v>
      </c>
      <c r="B645">
        <v>1973</v>
      </c>
      <c r="C645" s="14">
        <f>2021-Table13[[#This Row],[Year_Birth]]</f>
        <v>48</v>
      </c>
      <c r="E645">
        <v>0</v>
      </c>
      <c r="F645" s="16">
        <v>7.2082191780821914</v>
      </c>
      <c r="G645">
        <v>87</v>
      </c>
      <c r="H645" s="4">
        <v>445</v>
      </c>
      <c r="I645" s="4">
        <v>37</v>
      </c>
      <c r="J645" s="4">
        <v>359</v>
      </c>
      <c r="K645" s="4">
        <v>98</v>
      </c>
      <c r="L645" s="4">
        <v>28</v>
      </c>
      <c r="M645" s="4">
        <v>18</v>
      </c>
      <c r="N645">
        <v>1</v>
      </c>
      <c r="O645">
        <v>2</v>
      </c>
      <c r="P645">
        <v>4</v>
      </c>
      <c r="Q645">
        <v>8</v>
      </c>
      <c r="R645">
        <v>1</v>
      </c>
      <c r="S645">
        <v>0</v>
      </c>
      <c r="T645">
        <v>0</v>
      </c>
      <c r="U645">
        <v>0</v>
      </c>
      <c r="V645">
        <v>0</v>
      </c>
      <c r="W645">
        <v>0</v>
      </c>
      <c r="X645">
        <v>0</v>
      </c>
      <c r="Y645">
        <v>0</v>
      </c>
      <c r="Z645" t="s">
        <v>52</v>
      </c>
    </row>
    <row r="646" spans="1:26" x14ac:dyDescent="0.3">
      <c r="A646">
        <v>2875</v>
      </c>
      <c r="B646">
        <v>1978</v>
      </c>
      <c r="C646" s="14">
        <f>2021-Table13[[#This Row],[Year_Birth]]</f>
        <v>43</v>
      </c>
      <c r="D646" s="4">
        <v>67023</v>
      </c>
      <c r="E646">
        <v>0</v>
      </c>
      <c r="F646" s="16">
        <v>6.9315068493150687</v>
      </c>
      <c r="G646">
        <v>93</v>
      </c>
      <c r="H646" s="4">
        <v>444</v>
      </c>
      <c r="I646" s="4">
        <v>44</v>
      </c>
      <c r="J646" s="4">
        <v>382</v>
      </c>
      <c r="K646" s="4">
        <v>11</v>
      </c>
      <c r="L646" s="4">
        <v>8</v>
      </c>
      <c r="M646" s="4">
        <v>17</v>
      </c>
      <c r="N646">
        <v>1</v>
      </c>
      <c r="O646">
        <v>3</v>
      </c>
      <c r="P646">
        <v>7</v>
      </c>
      <c r="Q646">
        <v>13</v>
      </c>
      <c r="R646">
        <v>2</v>
      </c>
      <c r="S646">
        <v>0</v>
      </c>
      <c r="T646">
        <v>0</v>
      </c>
      <c r="U646">
        <v>0</v>
      </c>
      <c r="V646">
        <v>0</v>
      </c>
      <c r="W646">
        <v>0</v>
      </c>
      <c r="X646">
        <v>0</v>
      </c>
      <c r="Y646">
        <v>1</v>
      </c>
      <c r="Z646" t="s">
        <v>41</v>
      </c>
    </row>
    <row r="647" spans="1:26" x14ac:dyDescent="0.3">
      <c r="A647">
        <v>5209</v>
      </c>
      <c r="B647">
        <v>1954</v>
      </c>
      <c r="C647" s="14">
        <f>2021-Table13[[#This Row],[Year_Birth]]</f>
        <v>67</v>
      </c>
      <c r="D647" s="4">
        <v>50002</v>
      </c>
      <c r="E647">
        <v>1</v>
      </c>
      <c r="F647" s="16">
        <v>7.6438356164383565</v>
      </c>
      <c r="G647">
        <v>21</v>
      </c>
      <c r="H647" s="4">
        <v>443</v>
      </c>
      <c r="I647" s="4">
        <v>5</v>
      </c>
      <c r="J647" s="4">
        <v>71</v>
      </c>
      <c r="K647" s="4">
        <v>21</v>
      </c>
      <c r="L647" s="4">
        <v>16</v>
      </c>
      <c r="M647" s="4">
        <v>82</v>
      </c>
      <c r="N647">
        <v>2</v>
      </c>
      <c r="O647">
        <v>8</v>
      </c>
      <c r="P647">
        <v>2</v>
      </c>
      <c r="Q647">
        <v>7</v>
      </c>
      <c r="R647">
        <v>7</v>
      </c>
      <c r="S647">
        <v>0</v>
      </c>
      <c r="T647">
        <v>0</v>
      </c>
      <c r="U647">
        <v>0</v>
      </c>
      <c r="V647">
        <v>0</v>
      </c>
      <c r="W647">
        <v>0</v>
      </c>
      <c r="X647">
        <v>0</v>
      </c>
      <c r="Y647">
        <v>0</v>
      </c>
      <c r="Z647" t="s">
        <v>47</v>
      </c>
    </row>
    <row r="648" spans="1:26" x14ac:dyDescent="0.3">
      <c r="A648">
        <v>4690</v>
      </c>
      <c r="B648">
        <v>1953</v>
      </c>
      <c r="C648" s="14">
        <f>2021-Table13[[#This Row],[Year_Birth]]</f>
        <v>68</v>
      </c>
      <c r="D648" s="4">
        <v>50725</v>
      </c>
      <c r="E648">
        <v>1</v>
      </c>
      <c r="F648" s="16">
        <v>7.9835616438356167</v>
      </c>
      <c r="G648">
        <v>45</v>
      </c>
      <c r="H648" s="4">
        <v>443</v>
      </c>
      <c r="I648" s="4">
        <v>10</v>
      </c>
      <c r="J648" s="4">
        <v>75</v>
      </c>
      <c r="K648" s="4">
        <v>0</v>
      </c>
      <c r="L648" s="4">
        <v>10</v>
      </c>
      <c r="M648" s="4">
        <v>48</v>
      </c>
      <c r="N648">
        <v>4</v>
      </c>
      <c r="O648">
        <v>8</v>
      </c>
      <c r="P648">
        <v>1</v>
      </c>
      <c r="Q648">
        <v>8</v>
      </c>
      <c r="R648">
        <v>8</v>
      </c>
      <c r="S648">
        <v>0</v>
      </c>
      <c r="T648">
        <v>0</v>
      </c>
      <c r="U648">
        <v>0</v>
      </c>
      <c r="V648">
        <v>0</v>
      </c>
      <c r="W648">
        <v>0</v>
      </c>
      <c r="X648">
        <v>0</v>
      </c>
      <c r="Y648">
        <v>0</v>
      </c>
      <c r="Z648" t="s">
        <v>48</v>
      </c>
    </row>
    <row r="649" spans="1:26" x14ac:dyDescent="0.3">
      <c r="A649">
        <v>3598</v>
      </c>
      <c r="B649">
        <v>1972</v>
      </c>
      <c r="C649" s="14">
        <f>2021-Table13[[#This Row],[Year_Birth]]</f>
        <v>49</v>
      </c>
      <c r="D649" s="4">
        <v>62710</v>
      </c>
      <c r="E649">
        <v>1</v>
      </c>
      <c r="F649" s="16">
        <v>7.7123287671232879</v>
      </c>
      <c r="G649">
        <v>53</v>
      </c>
      <c r="H649" s="4">
        <v>441</v>
      </c>
      <c r="I649" s="4">
        <v>35</v>
      </c>
      <c r="J649" s="4">
        <v>83</v>
      </c>
      <c r="K649" s="4">
        <v>7</v>
      </c>
      <c r="L649" s="4">
        <v>29</v>
      </c>
      <c r="M649" s="4">
        <v>11</v>
      </c>
      <c r="N649">
        <v>4</v>
      </c>
      <c r="O649">
        <v>4</v>
      </c>
      <c r="P649">
        <v>2</v>
      </c>
      <c r="Q649">
        <v>12</v>
      </c>
      <c r="R649">
        <v>4</v>
      </c>
      <c r="S649">
        <v>0</v>
      </c>
      <c r="T649">
        <v>0</v>
      </c>
      <c r="U649">
        <v>0</v>
      </c>
      <c r="V649">
        <v>0</v>
      </c>
      <c r="W649">
        <v>0</v>
      </c>
      <c r="X649">
        <v>0</v>
      </c>
      <c r="Y649">
        <v>0</v>
      </c>
      <c r="Z649" t="s">
        <v>41</v>
      </c>
    </row>
    <row r="650" spans="1:26" x14ac:dyDescent="0.3">
      <c r="A650">
        <v>10159</v>
      </c>
      <c r="B650">
        <v>1970</v>
      </c>
      <c r="C650" s="14">
        <f>2021-Table13[[#This Row],[Year_Birth]]</f>
        <v>51</v>
      </c>
      <c r="D650" s="4">
        <v>58710</v>
      </c>
      <c r="E650">
        <v>1</v>
      </c>
      <c r="F650" s="16">
        <v>7.8575342465753426</v>
      </c>
      <c r="G650">
        <v>77</v>
      </c>
      <c r="H650" s="4">
        <v>440</v>
      </c>
      <c r="I650" s="4">
        <v>81</v>
      </c>
      <c r="J650" s="4">
        <v>368</v>
      </c>
      <c r="K650" s="4">
        <v>0</v>
      </c>
      <c r="L650" s="4">
        <v>122</v>
      </c>
      <c r="M650" s="4">
        <v>174</v>
      </c>
      <c r="N650">
        <v>6</v>
      </c>
      <c r="O650">
        <v>11</v>
      </c>
      <c r="P650">
        <v>5</v>
      </c>
      <c r="Q650">
        <v>9</v>
      </c>
      <c r="R650">
        <v>6</v>
      </c>
      <c r="S650">
        <v>0</v>
      </c>
      <c r="T650">
        <v>0</v>
      </c>
      <c r="U650">
        <v>0</v>
      </c>
      <c r="V650">
        <v>0</v>
      </c>
      <c r="W650">
        <v>0</v>
      </c>
      <c r="X650">
        <v>0</v>
      </c>
      <c r="Y650">
        <v>0</v>
      </c>
      <c r="Z650" t="s">
        <v>53</v>
      </c>
    </row>
    <row r="651" spans="1:26" x14ac:dyDescent="0.3">
      <c r="A651">
        <v>6694</v>
      </c>
      <c r="B651">
        <v>1964</v>
      </c>
      <c r="C651" s="14">
        <f>2021-Table13[[#This Row],[Year_Birth]]</f>
        <v>57</v>
      </c>
      <c r="D651" s="4">
        <v>75236</v>
      </c>
      <c r="E651">
        <v>1</v>
      </c>
      <c r="F651" s="16">
        <v>7.2027397260273975</v>
      </c>
      <c r="G651">
        <v>27</v>
      </c>
      <c r="H651" s="4">
        <v>438</v>
      </c>
      <c r="I651" s="4">
        <v>66</v>
      </c>
      <c r="J651" s="4">
        <v>400</v>
      </c>
      <c r="K651" s="4">
        <v>12</v>
      </c>
      <c r="L651" s="4">
        <v>38</v>
      </c>
      <c r="M651" s="4">
        <v>114</v>
      </c>
      <c r="N651">
        <v>1</v>
      </c>
      <c r="O651">
        <v>8</v>
      </c>
      <c r="P651">
        <v>3</v>
      </c>
      <c r="Q651">
        <v>13</v>
      </c>
      <c r="R651">
        <v>4</v>
      </c>
      <c r="S651">
        <v>0</v>
      </c>
      <c r="T651">
        <v>0</v>
      </c>
      <c r="U651">
        <v>0</v>
      </c>
      <c r="V651">
        <v>0</v>
      </c>
      <c r="W651">
        <v>0</v>
      </c>
      <c r="X651">
        <v>0</v>
      </c>
      <c r="Y651">
        <v>0</v>
      </c>
      <c r="Z651" t="s">
        <v>41</v>
      </c>
    </row>
    <row r="652" spans="1:26" x14ac:dyDescent="0.3">
      <c r="A652">
        <v>10513</v>
      </c>
      <c r="B652">
        <v>1992</v>
      </c>
      <c r="C652" s="14">
        <f>2021-Table13[[#This Row],[Year_Birth]]</f>
        <v>29</v>
      </c>
      <c r="D652" s="4">
        <v>63207</v>
      </c>
      <c r="E652">
        <v>0</v>
      </c>
      <c r="F652" s="16">
        <v>8.0493150684931507</v>
      </c>
      <c r="G652">
        <v>68</v>
      </c>
      <c r="H652" s="4">
        <v>438</v>
      </c>
      <c r="I652" s="4">
        <v>169</v>
      </c>
      <c r="J652" s="4">
        <v>565</v>
      </c>
      <c r="K652" s="4">
        <v>91</v>
      </c>
      <c r="L652" s="4">
        <v>169</v>
      </c>
      <c r="M652" s="4">
        <v>70</v>
      </c>
      <c r="N652">
        <v>1</v>
      </c>
      <c r="O652">
        <v>2</v>
      </c>
      <c r="P652">
        <v>3</v>
      </c>
      <c r="Q652">
        <v>6</v>
      </c>
      <c r="R652">
        <v>7</v>
      </c>
      <c r="S652">
        <v>1</v>
      </c>
      <c r="T652">
        <v>0</v>
      </c>
      <c r="U652">
        <v>0</v>
      </c>
      <c r="V652">
        <v>0</v>
      </c>
      <c r="W652">
        <v>0</v>
      </c>
      <c r="X652">
        <v>0</v>
      </c>
      <c r="Y652">
        <v>0</v>
      </c>
      <c r="Z652" t="s">
        <v>41</v>
      </c>
    </row>
    <row r="653" spans="1:26" x14ac:dyDescent="0.3">
      <c r="A653">
        <v>2968</v>
      </c>
      <c r="B653">
        <v>1943</v>
      </c>
      <c r="C653" s="14">
        <f>2021-Table13[[#This Row],[Year_Birth]]</f>
        <v>78</v>
      </c>
      <c r="D653" s="4">
        <v>48948</v>
      </c>
      <c r="E653">
        <v>0</v>
      </c>
      <c r="F653" s="16">
        <v>8.0164383561643842</v>
      </c>
      <c r="G653">
        <v>53</v>
      </c>
      <c r="H653" s="4">
        <v>437</v>
      </c>
      <c r="I653" s="4">
        <v>8</v>
      </c>
      <c r="J653" s="4">
        <v>206</v>
      </c>
      <c r="K653" s="4">
        <v>160</v>
      </c>
      <c r="L653" s="4">
        <v>49</v>
      </c>
      <c r="M653" s="4">
        <v>42</v>
      </c>
      <c r="N653">
        <v>2</v>
      </c>
      <c r="O653">
        <v>7</v>
      </c>
      <c r="P653">
        <v>10</v>
      </c>
      <c r="Q653">
        <v>5</v>
      </c>
      <c r="R653">
        <v>6</v>
      </c>
      <c r="S653">
        <v>0</v>
      </c>
      <c r="T653">
        <v>0</v>
      </c>
      <c r="U653">
        <v>1</v>
      </c>
      <c r="V653">
        <v>0</v>
      </c>
      <c r="W653">
        <v>0</v>
      </c>
      <c r="X653">
        <v>1</v>
      </c>
      <c r="Y653">
        <v>0</v>
      </c>
      <c r="Z653" t="s">
        <v>53</v>
      </c>
    </row>
    <row r="654" spans="1:26" x14ac:dyDescent="0.3">
      <c r="A654">
        <v>8800</v>
      </c>
      <c r="B654">
        <v>1943</v>
      </c>
      <c r="C654" s="14">
        <f>2021-Table13[[#This Row],[Year_Birth]]</f>
        <v>78</v>
      </c>
      <c r="D654" s="4">
        <v>48948</v>
      </c>
      <c r="E654">
        <v>0</v>
      </c>
      <c r="F654" s="16">
        <v>8.0164383561643842</v>
      </c>
      <c r="G654">
        <v>53</v>
      </c>
      <c r="H654" s="4">
        <v>437</v>
      </c>
      <c r="I654" s="4">
        <v>8</v>
      </c>
      <c r="J654" s="4">
        <v>206</v>
      </c>
      <c r="K654" s="4">
        <v>160</v>
      </c>
      <c r="L654" s="4">
        <v>49</v>
      </c>
      <c r="M654" s="4">
        <v>42</v>
      </c>
      <c r="N654">
        <v>2</v>
      </c>
      <c r="O654">
        <v>7</v>
      </c>
      <c r="P654">
        <v>10</v>
      </c>
      <c r="Q654">
        <v>5</v>
      </c>
      <c r="R654">
        <v>6</v>
      </c>
      <c r="S654">
        <v>0</v>
      </c>
      <c r="T654">
        <v>0</v>
      </c>
      <c r="U654">
        <v>1</v>
      </c>
      <c r="V654">
        <v>0</v>
      </c>
      <c r="W654">
        <v>0</v>
      </c>
      <c r="X654">
        <v>1</v>
      </c>
      <c r="Y654">
        <v>0</v>
      </c>
      <c r="Z654" t="s">
        <v>47</v>
      </c>
    </row>
    <row r="655" spans="1:26" x14ac:dyDescent="0.3">
      <c r="A655">
        <v>10981</v>
      </c>
      <c r="B655">
        <v>1988</v>
      </c>
      <c r="C655" s="14">
        <f>2021-Table13[[#This Row],[Year_Birth]]</f>
        <v>33</v>
      </c>
      <c r="D655" s="4">
        <v>84219</v>
      </c>
      <c r="E655">
        <v>0</v>
      </c>
      <c r="F655" s="16">
        <v>7.0136986301369859</v>
      </c>
      <c r="G655">
        <v>27</v>
      </c>
      <c r="H655" s="4">
        <v>434</v>
      </c>
      <c r="I655" s="4">
        <v>137</v>
      </c>
      <c r="J655" s="4">
        <v>400</v>
      </c>
      <c r="K655" s="4">
        <v>45</v>
      </c>
      <c r="L655" s="4">
        <v>137</v>
      </c>
      <c r="M655" s="4">
        <v>45</v>
      </c>
      <c r="N655">
        <v>1</v>
      </c>
      <c r="O655">
        <v>3</v>
      </c>
      <c r="P655">
        <v>4</v>
      </c>
      <c r="Q655">
        <v>10</v>
      </c>
      <c r="R655">
        <v>1</v>
      </c>
      <c r="S655">
        <v>0</v>
      </c>
      <c r="T655">
        <v>0</v>
      </c>
      <c r="U655">
        <v>0</v>
      </c>
      <c r="V655">
        <v>0</v>
      </c>
      <c r="W655">
        <v>0</v>
      </c>
      <c r="X655">
        <v>0</v>
      </c>
      <c r="Y655">
        <v>0</v>
      </c>
      <c r="Z655" t="s">
        <v>47</v>
      </c>
    </row>
    <row r="656" spans="1:26" x14ac:dyDescent="0.3">
      <c r="A656">
        <v>486</v>
      </c>
      <c r="B656">
        <v>1988</v>
      </c>
      <c r="C656" s="14">
        <f>2021-Table13[[#This Row],[Year_Birth]]</f>
        <v>33</v>
      </c>
      <c r="D656" s="4">
        <v>84219</v>
      </c>
      <c r="E656">
        <v>0</v>
      </c>
      <c r="F656" s="16">
        <v>7.0136986301369859</v>
      </c>
      <c r="G656">
        <v>27</v>
      </c>
      <c r="H656" s="4">
        <v>434</v>
      </c>
      <c r="I656" s="4">
        <v>137</v>
      </c>
      <c r="J656" s="4">
        <v>400</v>
      </c>
      <c r="K656" s="4">
        <v>45</v>
      </c>
      <c r="L656" s="4">
        <v>137</v>
      </c>
      <c r="M656" s="4">
        <v>45</v>
      </c>
      <c r="N656">
        <v>1</v>
      </c>
      <c r="O656">
        <v>3</v>
      </c>
      <c r="P656">
        <v>4</v>
      </c>
      <c r="Q656">
        <v>10</v>
      </c>
      <c r="R656">
        <v>1</v>
      </c>
      <c r="S656">
        <v>0</v>
      </c>
      <c r="T656">
        <v>0</v>
      </c>
      <c r="U656">
        <v>0</v>
      </c>
      <c r="V656">
        <v>0</v>
      </c>
      <c r="W656">
        <v>0</v>
      </c>
      <c r="X656">
        <v>0</v>
      </c>
      <c r="Y656">
        <v>0</v>
      </c>
      <c r="Z656" t="s">
        <v>48</v>
      </c>
    </row>
    <row r="657" spans="1:26" x14ac:dyDescent="0.3">
      <c r="A657">
        <v>1277</v>
      </c>
      <c r="B657">
        <v>1960</v>
      </c>
      <c r="C657" s="14">
        <f>2021-Table13[[#This Row],[Year_Birth]]</f>
        <v>61</v>
      </c>
      <c r="D657" s="4">
        <v>78468</v>
      </c>
      <c r="E657">
        <v>0</v>
      </c>
      <c r="F657" s="16">
        <v>6.8328767123287673</v>
      </c>
      <c r="G657">
        <v>29</v>
      </c>
      <c r="H657" s="4">
        <v>434</v>
      </c>
      <c r="I657" s="4">
        <v>22</v>
      </c>
      <c r="J657" s="4">
        <v>388</v>
      </c>
      <c r="K657" s="4">
        <v>104</v>
      </c>
      <c r="L657" s="4">
        <v>22</v>
      </c>
      <c r="M657" s="4">
        <v>34</v>
      </c>
      <c r="N657">
        <v>1</v>
      </c>
      <c r="O657">
        <v>10</v>
      </c>
      <c r="P657">
        <v>7</v>
      </c>
      <c r="Q657">
        <v>10</v>
      </c>
      <c r="R657">
        <v>4</v>
      </c>
      <c r="S657">
        <v>1</v>
      </c>
      <c r="T657">
        <v>0</v>
      </c>
      <c r="U657">
        <v>0</v>
      </c>
      <c r="V657">
        <v>0</v>
      </c>
      <c r="W657">
        <v>0</v>
      </c>
      <c r="X657">
        <v>0</v>
      </c>
      <c r="Y657">
        <v>0</v>
      </c>
      <c r="Z657" t="s">
        <v>43</v>
      </c>
    </row>
    <row r="658" spans="1:26" x14ac:dyDescent="0.3">
      <c r="A658">
        <v>4974</v>
      </c>
      <c r="B658">
        <v>1970</v>
      </c>
      <c r="C658" s="14">
        <f>2021-Table13[[#This Row],[Year_Birth]]</f>
        <v>51</v>
      </c>
      <c r="D658" s="4">
        <v>83273</v>
      </c>
      <c r="E658">
        <v>3</v>
      </c>
      <c r="F658" s="16">
        <v>8.3698630136986303</v>
      </c>
      <c r="G658">
        <v>98</v>
      </c>
      <c r="H658" s="4">
        <v>433</v>
      </c>
      <c r="I658" s="4">
        <v>89</v>
      </c>
      <c r="J658" s="4">
        <v>650</v>
      </c>
      <c r="K658" s="4">
        <v>16</v>
      </c>
      <c r="L658" s="4">
        <v>102</v>
      </c>
      <c r="M658" s="4">
        <v>102</v>
      </c>
      <c r="N658">
        <v>10</v>
      </c>
      <c r="O658">
        <v>4</v>
      </c>
      <c r="P658">
        <v>6</v>
      </c>
      <c r="Q658">
        <v>9</v>
      </c>
      <c r="R658">
        <v>7</v>
      </c>
      <c r="S658">
        <v>0</v>
      </c>
      <c r="T658">
        <v>0</v>
      </c>
      <c r="U658">
        <v>0</v>
      </c>
      <c r="V658">
        <v>0</v>
      </c>
      <c r="W658">
        <v>0</v>
      </c>
      <c r="X658">
        <v>0</v>
      </c>
      <c r="Y658">
        <v>0</v>
      </c>
      <c r="Z658" t="s">
        <v>43</v>
      </c>
    </row>
    <row r="659" spans="1:26" x14ac:dyDescent="0.3">
      <c r="A659">
        <v>7072</v>
      </c>
      <c r="B659">
        <v>1973</v>
      </c>
      <c r="C659" s="14">
        <f>2021-Table13[[#This Row],[Year_Birth]]</f>
        <v>48</v>
      </c>
      <c r="D659" s="4">
        <v>67432</v>
      </c>
      <c r="E659">
        <v>1</v>
      </c>
      <c r="F659" s="16">
        <v>7.8630136986301373</v>
      </c>
      <c r="G659">
        <v>69</v>
      </c>
      <c r="H659" s="4">
        <v>432</v>
      </c>
      <c r="I659" s="4">
        <v>79</v>
      </c>
      <c r="J659" s="4">
        <v>341</v>
      </c>
      <c r="K659" s="4">
        <v>177</v>
      </c>
      <c r="L659" s="4">
        <v>136</v>
      </c>
      <c r="M659" s="4">
        <v>170</v>
      </c>
      <c r="N659">
        <v>2</v>
      </c>
      <c r="O659">
        <v>8</v>
      </c>
      <c r="P659">
        <v>5</v>
      </c>
      <c r="Q659">
        <v>4</v>
      </c>
      <c r="R659">
        <v>4</v>
      </c>
      <c r="S659">
        <v>0</v>
      </c>
      <c r="T659">
        <v>0</v>
      </c>
      <c r="U659">
        <v>0</v>
      </c>
      <c r="V659">
        <v>0</v>
      </c>
      <c r="W659">
        <v>0</v>
      </c>
      <c r="X659">
        <v>0</v>
      </c>
      <c r="Y659">
        <v>0</v>
      </c>
      <c r="Z659" t="s">
        <v>53</v>
      </c>
    </row>
    <row r="660" spans="1:26" x14ac:dyDescent="0.3">
      <c r="A660">
        <v>10530</v>
      </c>
      <c r="B660">
        <v>1959</v>
      </c>
      <c r="C660" s="14">
        <f>2021-Table13[[#This Row],[Year_Birth]]</f>
        <v>62</v>
      </c>
      <c r="D660" s="4">
        <v>67786</v>
      </c>
      <c r="E660">
        <v>0</v>
      </c>
      <c r="F660" s="16">
        <v>7.1698630136986301</v>
      </c>
      <c r="G660">
        <v>0</v>
      </c>
      <c r="H660" s="4">
        <v>431</v>
      </c>
      <c r="I660" s="4">
        <v>82</v>
      </c>
      <c r="J660" s="4">
        <v>441</v>
      </c>
      <c r="K660" s="4">
        <v>80</v>
      </c>
      <c r="L660" s="4">
        <v>20</v>
      </c>
      <c r="M660" s="4">
        <v>102</v>
      </c>
      <c r="N660">
        <v>1</v>
      </c>
      <c r="O660">
        <v>3</v>
      </c>
      <c r="P660">
        <v>6</v>
      </c>
      <c r="Q660">
        <v>6</v>
      </c>
      <c r="R660">
        <v>1</v>
      </c>
      <c r="S660">
        <v>0</v>
      </c>
      <c r="T660">
        <v>0</v>
      </c>
      <c r="U660">
        <v>0</v>
      </c>
      <c r="V660">
        <v>0</v>
      </c>
      <c r="W660">
        <v>0</v>
      </c>
      <c r="X660">
        <v>1</v>
      </c>
      <c r="Y660">
        <v>0</v>
      </c>
      <c r="Z660" t="s">
        <v>45</v>
      </c>
    </row>
    <row r="661" spans="1:26" x14ac:dyDescent="0.3">
      <c r="A661">
        <v>2276</v>
      </c>
      <c r="B661">
        <v>1955</v>
      </c>
      <c r="C661" s="14">
        <f>2021-Table13[[#This Row],[Year_Birth]]</f>
        <v>66</v>
      </c>
      <c r="D661" s="4">
        <v>57959</v>
      </c>
      <c r="E661">
        <v>1</v>
      </c>
      <c r="F661" s="16">
        <v>7.7698630136986298</v>
      </c>
      <c r="G661">
        <v>71</v>
      </c>
      <c r="H661" s="4">
        <v>430</v>
      </c>
      <c r="I661" s="4">
        <v>16</v>
      </c>
      <c r="J661" s="4">
        <v>322</v>
      </c>
      <c r="K661" s="4">
        <v>43</v>
      </c>
      <c r="L661" s="4">
        <v>24</v>
      </c>
      <c r="M661" s="4">
        <v>33</v>
      </c>
      <c r="N661">
        <v>5</v>
      </c>
      <c r="O661">
        <v>4</v>
      </c>
      <c r="P661">
        <v>7</v>
      </c>
      <c r="Q661">
        <v>11</v>
      </c>
      <c r="R661">
        <v>3</v>
      </c>
      <c r="S661">
        <v>0</v>
      </c>
      <c r="T661">
        <v>0</v>
      </c>
      <c r="U661">
        <v>0</v>
      </c>
      <c r="V661">
        <v>0</v>
      </c>
      <c r="W661">
        <v>0</v>
      </c>
      <c r="X661">
        <v>0</v>
      </c>
      <c r="Y661">
        <v>0</v>
      </c>
      <c r="Z661" t="s">
        <v>41</v>
      </c>
    </row>
    <row r="662" spans="1:26" x14ac:dyDescent="0.3">
      <c r="A662">
        <v>8235</v>
      </c>
      <c r="B662">
        <v>1956</v>
      </c>
      <c r="C662" s="14">
        <f>2021-Table13[[#This Row],[Year_Birth]]</f>
        <v>65</v>
      </c>
      <c r="D662" s="4">
        <v>69245</v>
      </c>
      <c r="E662">
        <v>1</v>
      </c>
      <c r="F662" s="16">
        <v>7.0383561643835613</v>
      </c>
      <c r="G662">
        <v>8</v>
      </c>
      <c r="H662" s="4">
        <v>428</v>
      </c>
      <c r="I662" s="4">
        <v>30</v>
      </c>
      <c r="J662" s="4">
        <v>214</v>
      </c>
      <c r="K662" s="4">
        <v>80</v>
      </c>
      <c r="L662" s="4">
        <v>30</v>
      </c>
      <c r="M662" s="4">
        <v>61</v>
      </c>
      <c r="N662">
        <v>2</v>
      </c>
      <c r="O662">
        <v>6</v>
      </c>
      <c r="P662">
        <v>5</v>
      </c>
      <c r="Q662">
        <v>10</v>
      </c>
      <c r="R662">
        <v>3</v>
      </c>
      <c r="S662">
        <v>0</v>
      </c>
      <c r="T662">
        <v>0</v>
      </c>
      <c r="U662">
        <v>0</v>
      </c>
      <c r="V662">
        <v>0</v>
      </c>
      <c r="W662">
        <v>0</v>
      </c>
      <c r="X662">
        <v>0</v>
      </c>
      <c r="Y662">
        <v>0</v>
      </c>
      <c r="Z662" t="s">
        <v>47</v>
      </c>
    </row>
    <row r="663" spans="1:26" x14ac:dyDescent="0.3">
      <c r="A663">
        <v>4141</v>
      </c>
      <c r="B663">
        <v>1965</v>
      </c>
      <c r="C663" s="14">
        <f>2021-Table13[[#This Row],[Year_Birth]]</f>
        <v>56</v>
      </c>
      <c r="D663" s="4">
        <v>71613</v>
      </c>
      <c r="E663">
        <v>0</v>
      </c>
      <c r="F663" s="16">
        <v>7.4657534246575343</v>
      </c>
      <c r="G663">
        <v>26</v>
      </c>
      <c r="H663" s="4">
        <v>426</v>
      </c>
      <c r="I663" s="4">
        <v>49</v>
      </c>
      <c r="J663" s="4">
        <v>127</v>
      </c>
      <c r="K663" s="4">
        <v>111</v>
      </c>
      <c r="L663" s="4">
        <v>21</v>
      </c>
      <c r="M663" s="4">
        <v>42</v>
      </c>
      <c r="N663">
        <v>1</v>
      </c>
      <c r="O663">
        <v>8</v>
      </c>
      <c r="P663">
        <v>2</v>
      </c>
      <c r="Q663">
        <v>10</v>
      </c>
      <c r="R663">
        <v>4</v>
      </c>
      <c r="S663">
        <v>0</v>
      </c>
      <c r="T663">
        <v>0</v>
      </c>
      <c r="U663">
        <v>0</v>
      </c>
      <c r="V663">
        <v>0</v>
      </c>
      <c r="W663">
        <v>0</v>
      </c>
      <c r="X663">
        <v>0</v>
      </c>
      <c r="Y663">
        <v>0</v>
      </c>
      <c r="Z663" t="s">
        <v>43</v>
      </c>
    </row>
    <row r="664" spans="1:26" x14ac:dyDescent="0.3">
      <c r="A664">
        <v>5077</v>
      </c>
      <c r="B664">
        <v>1979</v>
      </c>
      <c r="C664" s="14">
        <f>2021-Table13[[#This Row],[Year_Birth]]</f>
        <v>42</v>
      </c>
      <c r="D664" s="4">
        <v>77298</v>
      </c>
      <c r="E664">
        <v>1</v>
      </c>
      <c r="F664" s="16">
        <v>7.2657534246575342</v>
      </c>
      <c r="G664">
        <v>46</v>
      </c>
      <c r="H664" s="4">
        <v>425</v>
      </c>
      <c r="I664" s="4">
        <v>115</v>
      </c>
      <c r="J664" s="4">
        <v>292</v>
      </c>
      <c r="K664" s="4">
        <v>23</v>
      </c>
      <c r="L664" s="4">
        <v>35</v>
      </c>
      <c r="M664" s="4">
        <v>79</v>
      </c>
      <c r="N664">
        <v>1</v>
      </c>
      <c r="O664">
        <v>6</v>
      </c>
      <c r="P664">
        <v>6</v>
      </c>
      <c r="Q664">
        <v>11</v>
      </c>
      <c r="R664">
        <v>3</v>
      </c>
      <c r="S664">
        <v>0</v>
      </c>
      <c r="T664">
        <v>0</v>
      </c>
      <c r="U664">
        <v>0</v>
      </c>
      <c r="V664">
        <v>0</v>
      </c>
      <c r="W664">
        <v>0</v>
      </c>
      <c r="X664">
        <v>0</v>
      </c>
      <c r="Y664">
        <v>0</v>
      </c>
      <c r="Z664" t="s">
        <v>48</v>
      </c>
    </row>
    <row r="665" spans="1:26" x14ac:dyDescent="0.3">
      <c r="A665">
        <v>6173</v>
      </c>
      <c r="B665">
        <v>1979</v>
      </c>
      <c r="C665" s="14">
        <f>2021-Table13[[#This Row],[Year_Birth]]</f>
        <v>42</v>
      </c>
      <c r="D665" s="4">
        <v>77298</v>
      </c>
      <c r="E665">
        <v>1</v>
      </c>
      <c r="F665" s="16">
        <v>7.2657534246575342</v>
      </c>
      <c r="G665">
        <v>46</v>
      </c>
      <c r="H665" s="4">
        <v>425</v>
      </c>
      <c r="I665" s="4">
        <v>115</v>
      </c>
      <c r="J665" s="4">
        <v>292</v>
      </c>
      <c r="K665" s="4">
        <v>23</v>
      </c>
      <c r="L665" s="4">
        <v>35</v>
      </c>
      <c r="M665" s="4">
        <v>79</v>
      </c>
      <c r="N665">
        <v>1</v>
      </c>
      <c r="O665">
        <v>6</v>
      </c>
      <c r="P665">
        <v>6</v>
      </c>
      <c r="Q665">
        <v>11</v>
      </c>
      <c r="R665">
        <v>3</v>
      </c>
      <c r="S665">
        <v>0</v>
      </c>
      <c r="T665">
        <v>0</v>
      </c>
      <c r="U665">
        <v>0</v>
      </c>
      <c r="V665">
        <v>0</v>
      </c>
      <c r="W665">
        <v>0</v>
      </c>
      <c r="X665">
        <v>0</v>
      </c>
      <c r="Y665">
        <v>0</v>
      </c>
      <c r="Z665" t="s">
        <v>41</v>
      </c>
    </row>
    <row r="666" spans="1:26" x14ac:dyDescent="0.3">
      <c r="A666">
        <v>2607</v>
      </c>
      <c r="B666">
        <v>1953</v>
      </c>
      <c r="C666" s="14">
        <f>2021-Table13[[#This Row],[Year_Birth]]</f>
        <v>68</v>
      </c>
      <c r="D666" s="4">
        <v>40464</v>
      </c>
      <c r="E666">
        <v>1</v>
      </c>
      <c r="F666" s="16">
        <v>8.0739726027397261</v>
      </c>
      <c r="G666">
        <v>78</v>
      </c>
      <c r="H666" s="4">
        <v>424</v>
      </c>
      <c r="I666" s="4">
        <v>17</v>
      </c>
      <c r="J666" s="4">
        <v>118</v>
      </c>
      <c r="K666" s="4">
        <v>7</v>
      </c>
      <c r="L666" s="4">
        <v>23</v>
      </c>
      <c r="M666" s="4">
        <v>41</v>
      </c>
      <c r="N666">
        <v>6</v>
      </c>
      <c r="O666">
        <v>8</v>
      </c>
      <c r="P666">
        <v>2</v>
      </c>
      <c r="Q666">
        <v>8</v>
      </c>
      <c r="R666">
        <v>8</v>
      </c>
      <c r="S666">
        <v>0</v>
      </c>
      <c r="T666">
        <v>0</v>
      </c>
      <c r="U666">
        <v>0</v>
      </c>
      <c r="V666">
        <v>0</v>
      </c>
      <c r="W666">
        <v>0</v>
      </c>
      <c r="X666">
        <v>0</v>
      </c>
      <c r="Y666">
        <v>0</v>
      </c>
      <c r="Z666" t="s">
        <v>41</v>
      </c>
    </row>
    <row r="667" spans="1:26" x14ac:dyDescent="0.3">
      <c r="A667">
        <v>9264</v>
      </c>
      <c r="B667">
        <v>1986</v>
      </c>
      <c r="C667" s="14">
        <f>2021-Table13[[#This Row],[Year_Birth]]</f>
        <v>35</v>
      </c>
      <c r="D667" s="4">
        <v>79529</v>
      </c>
      <c r="E667">
        <v>0</v>
      </c>
      <c r="F667" s="16">
        <v>6.7835616438356166</v>
      </c>
      <c r="G667">
        <v>1</v>
      </c>
      <c r="H667" s="4">
        <v>423</v>
      </c>
      <c r="I667" s="4">
        <v>42</v>
      </c>
      <c r="J667" s="4">
        <v>706</v>
      </c>
      <c r="K667" s="4">
        <v>73</v>
      </c>
      <c r="L667" s="4">
        <v>197</v>
      </c>
      <c r="M667" s="4">
        <v>197</v>
      </c>
      <c r="N667">
        <v>1</v>
      </c>
      <c r="O667">
        <v>4</v>
      </c>
      <c r="P667">
        <v>8</v>
      </c>
      <c r="Q667">
        <v>9</v>
      </c>
      <c r="R667">
        <v>2</v>
      </c>
      <c r="S667">
        <v>0</v>
      </c>
      <c r="T667">
        <v>0</v>
      </c>
      <c r="U667">
        <v>0</v>
      </c>
      <c r="V667">
        <v>0</v>
      </c>
      <c r="W667">
        <v>0</v>
      </c>
      <c r="X667">
        <v>0</v>
      </c>
      <c r="Y667">
        <v>0</v>
      </c>
      <c r="Z667" t="s">
        <v>48</v>
      </c>
    </row>
    <row r="668" spans="1:26" x14ac:dyDescent="0.3">
      <c r="A668">
        <v>8091</v>
      </c>
      <c r="B668">
        <v>1956</v>
      </c>
      <c r="C668" s="14">
        <f>2021-Table13[[#This Row],[Year_Birth]]</f>
        <v>65</v>
      </c>
      <c r="D668" s="4">
        <v>63943</v>
      </c>
      <c r="E668">
        <v>1</v>
      </c>
      <c r="F668" s="16">
        <v>8.4328767123287669</v>
      </c>
      <c r="G668">
        <v>50</v>
      </c>
      <c r="H668" s="4">
        <v>423</v>
      </c>
      <c r="I668" s="4">
        <v>184</v>
      </c>
      <c r="J668" s="4">
        <v>368</v>
      </c>
      <c r="K668" s="4">
        <v>13</v>
      </c>
      <c r="L668" s="4">
        <v>97</v>
      </c>
      <c r="M668" s="4">
        <v>21</v>
      </c>
      <c r="N668">
        <v>1</v>
      </c>
      <c r="O668">
        <v>6</v>
      </c>
      <c r="P668">
        <v>4</v>
      </c>
      <c r="Q668">
        <v>6</v>
      </c>
      <c r="R668">
        <v>5</v>
      </c>
      <c r="S668">
        <v>0</v>
      </c>
      <c r="T668">
        <v>0</v>
      </c>
      <c r="U668">
        <v>0</v>
      </c>
      <c r="V668">
        <v>0</v>
      </c>
      <c r="W668">
        <v>0</v>
      </c>
      <c r="X668">
        <v>0</v>
      </c>
      <c r="Y668">
        <v>0</v>
      </c>
      <c r="Z668" t="s">
        <v>45</v>
      </c>
    </row>
    <row r="669" spans="1:26" x14ac:dyDescent="0.3">
      <c r="A669">
        <v>618</v>
      </c>
      <c r="B669">
        <v>1977</v>
      </c>
      <c r="C669" s="14">
        <f>2021-Table13[[#This Row],[Year_Birth]]</f>
        <v>44</v>
      </c>
      <c r="D669" s="4">
        <v>69389</v>
      </c>
      <c r="E669">
        <v>1</v>
      </c>
      <c r="F669" s="16">
        <v>8.3616438356164391</v>
      </c>
      <c r="G669">
        <v>17</v>
      </c>
      <c r="H669" s="4">
        <v>422</v>
      </c>
      <c r="I669" s="4">
        <v>7</v>
      </c>
      <c r="J669" s="4">
        <v>238</v>
      </c>
      <c r="K669" s="4">
        <v>69</v>
      </c>
      <c r="L669" s="4">
        <v>46</v>
      </c>
      <c r="M669" s="4">
        <v>15</v>
      </c>
      <c r="N669">
        <v>1</v>
      </c>
      <c r="O669">
        <v>7</v>
      </c>
      <c r="P669">
        <v>2</v>
      </c>
      <c r="Q669">
        <v>12</v>
      </c>
      <c r="R669">
        <v>4</v>
      </c>
      <c r="S669">
        <v>0</v>
      </c>
      <c r="T669">
        <v>0</v>
      </c>
      <c r="U669">
        <v>0</v>
      </c>
      <c r="V669">
        <v>0</v>
      </c>
      <c r="W669">
        <v>0</v>
      </c>
      <c r="X669">
        <v>0</v>
      </c>
      <c r="Y669">
        <v>0</v>
      </c>
      <c r="Z669" t="s">
        <v>53</v>
      </c>
    </row>
    <row r="670" spans="1:26" x14ac:dyDescent="0.3">
      <c r="A670">
        <v>8601</v>
      </c>
      <c r="B670">
        <v>1980</v>
      </c>
      <c r="C670" s="14">
        <f>2021-Table13[[#This Row],[Year_Birth]]</f>
        <v>41</v>
      </c>
      <c r="D670" s="4">
        <v>80011</v>
      </c>
      <c r="E670">
        <v>1</v>
      </c>
      <c r="F670" s="16">
        <v>7.7780821917808218</v>
      </c>
      <c r="G670">
        <v>3</v>
      </c>
      <c r="H670" s="4">
        <v>421</v>
      </c>
      <c r="I670" s="4">
        <v>76</v>
      </c>
      <c r="J670" s="4">
        <v>536</v>
      </c>
      <c r="K670" s="4">
        <v>82</v>
      </c>
      <c r="L670" s="4">
        <v>178</v>
      </c>
      <c r="M670" s="4">
        <v>102</v>
      </c>
      <c r="N670">
        <v>2</v>
      </c>
      <c r="O670">
        <v>8</v>
      </c>
      <c r="P670">
        <v>6</v>
      </c>
      <c r="Q670">
        <v>5</v>
      </c>
      <c r="R670">
        <v>4</v>
      </c>
      <c r="S670">
        <v>0</v>
      </c>
      <c r="T670">
        <v>0</v>
      </c>
      <c r="U670">
        <v>0</v>
      </c>
      <c r="V670">
        <v>0</v>
      </c>
      <c r="W670">
        <v>0</v>
      </c>
      <c r="X670">
        <v>0</v>
      </c>
      <c r="Y670">
        <v>0</v>
      </c>
      <c r="Z670" t="s">
        <v>53</v>
      </c>
    </row>
    <row r="671" spans="1:26" x14ac:dyDescent="0.3">
      <c r="A671">
        <v>3321</v>
      </c>
      <c r="B671">
        <v>1967</v>
      </c>
      <c r="C671" s="14">
        <f>2021-Table13[[#This Row],[Year_Birth]]</f>
        <v>54</v>
      </c>
      <c r="D671" s="4">
        <v>56575</v>
      </c>
      <c r="E671">
        <v>2</v>
      </c>
      <c r="F671" s="16">
        <v>7.7616438356164386</v>
      </c>
      <c r="G671">
        <v>42</v>
      </c>
      <c r="H671" s="4">
        <v>421</v>
      </c>
      <c r="I671" s="4">
        <v>5</v>
      </c>
      <c r="J671" s="4">
        <v>90</v>
      </c>
      <c r="K671" s="4">
        <v>0</v>
      </c>
      <c r="L671" s="4">
        <v>16</v>
      </c>
      <c r="M671" s="4">
        <v>10</v>
      </c>
      <c r="N671">
        <v>3</v>
      </c>
      <c r="O671">
        <v>7</v>
      </c>
      <c r="P671">
        <v>3</v>
      </c>
      <c r="Q671">
        <v>7</v>
      </c>
      <c r="R671">
        <v>5</v>
      </c>
      <c r="S671">
        <v>0</v>
      </c>
      <c r="T671">
        <v>0</v>
      </c>
      <c r="U671">
        <v>0</v>
      </c>
      <c r="V671">
        <v>0</v>
      </c>
      <c r="W671">
        <v>0</v>
      </c>
      <c r="X671">
        <v>0</v>
      </c>
      <c r="Y671">
        <v>0</v>
      </c>
      <c r="Z671" t="s">
        <v>48</v>
      </c>
    </row>
    <row r="672" spans="1:26" x14ac:dyDescent="0.3">
      <c r="A672">
        <v>5080</v>
      </c>
      <c r="B672">
        <v>1993</v>
      </c>
      <c r="C672" s="14">
        <f>2021-Table13[[#This Row],[Year_Birth]]</f>
        <v>28</v>
      </c>
      <c r="D672" s="4">
        <v>70515</v>
      </c>
      <c r="E672">
        <v>0</v>
      </c>
      <c r="F672" s="16">
        <v>7.2986301369863016</v>
      </c>
      <c r="G672">
        <v>12</v>
      </c>
      <c r="H672" s="4">
        <v>420</v>
      </c>
      <c r="I672" s="4">
        <v>0</v>
      </c>
      <c r="J672" s="4">
        <v>452</v>
      </c>
      <c r="K672" s="4">
        <v>182</v>
      </c>
      <c r="L672" s="4">
        <v>64</v>
      </c>
      <c r="M672" s="4">
        <v>140</v>
      </c>
      <c r="N672">
        <v>1</v>
      </c>
      <c r="O672">
        <v>6</v>
      </c>
      <c r="P672">
        <v>6</v>
      </c>
      <c r="Q672">
        <v>4</v>
      </c>
      <c r="R672">
        <v>2</v>
      </c>
      <c r="S672">
        <v>0</v>
      </c>
      <c r="T672">
        <v>0</v>
      </c>
      <c r="U672">
        <v>0</v>
      </c>
      <c r="V672">
        <v>0</v>
      </c>
      <c r="W672">
        <v>0</v>
      </c>
      <c r="X672">
        <v>1</v>
      </c>
      <c r="Y672">
        <v>0</v>
      </c>
      <c r="Z672" t="s">
        <v>56</v>
      </c>
    </row>
    <row r="673" spans="1:26" x14ac:dyDescent="0.3">
      <c r="A673">
        <v>7488</v>
      </c>
      <c r="B673">
        <v>1963</v>
      </c>
      <c r="C673" s="14">
        <f>2021-Table13[[#This Row],[Year_Birth]]</f>
        <v>58</v>
      </c>
      <c r="D673" s="4">
        <v>64191</v>
      </c>
      <c r="E673">
        <v>1</v>
      </c>
      <c r="F673" s="16">
        <v>8.043835616438356</v>
      </c>
      <c r="G673">
        <v>30</v>
      </c>
      <c r="H673" s="4">
        <v>420</v>
      </c>
      <c r="I673" s="4">
        <v>15</v>
      </c>
      <c r="J673" s="4">
        <v>186</v>
      </c>
      <c r="K673" s="4">
        <v>151</v>
      </c>
      <c r="L673" s="4">
        <v>38</v>
      </c>
      <c r="M673" s="4">
        <v>15</v>
      </c>
      <c r="N673">
        <v>3</v>
      </c>
      <c r="O673">
        <v>5</v>
      </c>
      <c r="P673">
        <v>3</v>
      </c>
      <c r="Q673">
        <v>13</v>
      </c>
      <c r="R673">
        <v>3</v>
      </c>
      <c r="S673">
        <v>0</v>
      </c>
      <c r="T673">
        <v>0</v>
      </c>
      <c r="U673">
        <v>0</v>
      </c>
      <c r="V673">
        <v>0</v>
      </c>
      <c r="W673">
        <v>0</v>
      </c>
      <c r="X673">
        <v>0</v>
      </c>
      <c r="Y673">
        <v>0</v>
      </c>
      <c r="Z673" t="s">
        <v>41</v>
      </c>
    </row>
    <row r="674" spans="1:26" x14ac:dyDescent="0.3">
      <c r="A674">
        <v>9153</v>
      </c>
      <c r="B674">
        <v>1964</v>
      </c>
      <c r="C674" s="14">
        <f>2021-Table13[[#This Row],[Year_Birth]]</f>
        <v>57</v>
      </c>
      <c r="D674" s="4">
        <v>59304</v>
      </c>
      <c r="E674">
        <v>1</v>
      </c>
      <c r="F674" s="16">
        <v>7.5287671232876709</v>
      </c>
      <c r="G674">
        <v>81</v>
      </c>
      <c r="H674" s="4">
        <v>418</v>
      </c>
      <c r="I674" s="4">
        <v>61</v>
      </c>
      <c r="J674" s="4">
        <v>428</v>
      </c>
      <c r="K674" s="4">
        <v>80</v>
      </c>
      <c r="L674" s="4">
        <v>51</v>
      </c>
      <c r="M674" s="4">
        <v>10</v>
      </c>
      <c r="N674">
        <v>3</v>
      </c>
      <c r="O674">
        <v>7</v>
      </c>
      <c r="P674">
        <v>8</v>
      </c>
      <c r="Q674">
        <v>10</v>
      </c>
      <c r="R674">
        <v>5</v>
      </c>
      <c r="S674">
        <v>0</v>
      </c>
      <c r="T674">
        <v>0</v>
      </c>
      <c r="U674">
        <v>0</v>
      </c>
      <c r="V674">
        <v>0</v>
      </c>
      <c r="W674">
        <v>0</v>
      </c>
      <c r="X674">
        <v>0</v>
      </c>
      <c r="Y674">
        <v>0</v>
      </c>
      <c r="Z674" t="s">
        <v>41</v>
      </c>
    </row>
    <row r="675" spans="1:26" x14ac:dyDescent="0.3">
      <c r="A675">
        <v>2552</v>
      </c>
      <c r="B675">
        <v>1955</v>
      </c>
      <c r="C675" s="14">
        <f>2021-Table13[[#This Row],[Year_Birth]]</f>
        <v>66</v>
      </c>
      <c r="D675" s="4">
        <v>55521</v>
      </c>
      <c r="E675">
        <v>3</v>
      </c>
      <c r="F675" s="16">
        <v>7.2958904109589042</v>
      </c>
      <c r="G675">
        <v>11</v>
      </c>
      <c r="H675" s="4">
        <v>416</v>
      </c>
      <c r="I675" s="4">
        <v>0</v>
      </c>
      <c r="J675" s="4">
        <v>26</v>
      </c>
      <c r="K675" s="4">
        <v>0</v>
      </c>
      <c r="L675" s="4">
        <v>0</v>
      </c>
      <c r="M675" s="4">
        <v>4</v>
      </c>
      <c r="N675">
        <v>9</v>
      </c>
      <c r="O675">
        <v>6</v>
      </c>
      <c r="P675">
        <v>3</v>
      </c>
      <c r="Q675">
        <v>6</v>
      </c>
      <c r="R675">
        <v>7</v>
      </c>
      <c r="S675">
        <v>0</v>
      </c>
      <c r="T675">
        <v>0</v>
      </c>
      <c r="U675">
        <v>0</v>
      </c>
      <c r="V675">
        <v>1</v>
      </c>
      <c r="W675">
        <v>0</v>
      </c>
      <c r="X675">
        <v>1</v>
      </c>
      <c r="Y675">
        <v>0</v>
      </c>
      <c r="Z675" t="s">
        <v>41</v>
      </c>
    </row>
    <row r="676" spans="1:26" x14ac:dyDescent="0.3">
      <c r="A676">
        <v>10955</v>
      </c>
      <c r="B676">
        <v>1964</v>
      </c>
      <c r="C676" s="14">
        <f>2021-Table13[[#This Row],[Year_Birth]]</f>
        <v>57</v>
      </c>
      <c r="D676" s="4">
        <v>85620</v>
      </c>
      <c r="E676">
        <v>0</v>
      </c>
      <c r="F676" s="16">
        <v>7.0849315068493155</v>
      </c>
      <c r="G676">
        <v>68</v>
      </c>
      <c r="H676" s="4">
        <v>416</v>
      </c>
      <c r="I676" s="4">
        <v>46</v>
      </c>
      <c r="J676" s="4">
        <v>925</v>
      </c>
      <c r="K676" s="4">
        <v>60</v>
      </c>
      <c r="L676" s="4">
        <v>107</v>
      </c>
      <c r="M676" s="4">
        <v>46</v>
      </c>
      <c r="N676">
        <v>1</v>
      </c>
      <c r="O676">
        <v>3</v>
      </c>
      <c r="P676">
        <v>6</v>
      </c>
      <c r="Q676">
        <v>4</v>
      </c>
      <c r="R676">
        <v>1</v>
      </c>
      <c r="S676">
        <v>0</v>
      </c>
      <c r="T676">
        <v>0</v>
      </c>
      <c r="U676">
        <v>0</v>
      </c>
      <c r="V676">
        <v>0</v>
      </c>
      <c r="W676">
        <v>0</v>
      </c>
      <c r="X676">
        <v>1</v>
      </c>
      <c r="Y676">
        <v>0</v>
      </c>
      <c r="Z676" t="s">
        <v>41</v>
      </c>
    </row>
    <row r="677" spans="1:26" x14ac:dyDescent="0.3">
      <c r="A677">
        <v>9449</v>
      </c>
      <c r="B677">
        <v>1958</v>
      </c>
      <c r="C677" s="14">
        <f>2021-Table13[[#This Row],[Year_Birth]]</f>
        <v>63</v>
      </c>
      <c r="D677" s="4">
        <v>79761</v>
      </c>
      <c r="E677">
        <v>1</v>
      </c>
      <c r="F677" s="16">
        <v>7.3452054794520549</v>
      </c>
      <c r="G677">
        <v>32</v>
      </c>
      <c r="H677" s="4">
        <v>415</v>
      </c>
      <c r="I677" s="4">
        <v>5</v>
      </c>
      <c r="J677" s="4">
        <v>124</v>
      </c>
      <c r="K677" s="4">
        <v>15</v>
      </c>
      <c r="L677" s="4">
        <v>35</v>
      </c>
      <c r="M677" s="4">
        <v>11</v>
      </c>
      <c r="N677">
        <v>1</v>
      </c>
      <c r="O677">
        <v>5</v>
      </c>
      <c r="P677">
        <v>2</v>
      </c>
      <c r="Q677">
        <v>11</v>
      </c>
      <c r="R677">
        <v>3</v>
      </c>
      <c r="S677">
        <v>0</v>
      </c>
      <c r="T677">
        <v>0</v>
      </c>
      <c r="U677">
        <v>0</v>
      </c>
      <c r="V677">
        <v>0</v>
      </c>
      <c r="W677">
        <v>0</v>
      </c>
      <c r="X677">
        <v>0</v>
      </c>
      <c r="Y677">
        <v>0</v>
      </c>
      <c r="Z677" t="s">
        <v>47</v>
      </c>
    </row>
    <row r="678" spans="1:26" x14ac:dyDescent="0.3">
      <c r="A678">
        <v>11101</v>
      </c>
      <c r="B678">
        <v>1991</v>
      </c>
      <c r="C678" s="14">
        <f>2021-Table13[[#This Row],[Year_Birth]]</f>
        <v>30</v>
      </c>
      <c r="D678" s="4">
        <v>89891</v>
      </c>
      <c r="E678">
        <v>0</v>
      </c>
      <c r="F678" s="16">
        <v>7.816438356164384</v>
      </c>
      <c r="G678">
        <v>17</v>
      </c>
      <c r="H678" s="4">
        <v>412</v>
      </c>
      <c r="I678" s="4">
        <v>22</v>
      </c>
      <c r="J678" s="4">
        <v>132</v>
      </c>
      <c r="K678" s="4">
        <v>59</v>
      </c>
      <c r="L678" s="4">
        <v>28</v>
      </c>
      <c r="M678" s="4">
        <v>183</v>
      </c>
      <c r="N678">
        <v>1</v>
      </c>
      <c r="O678">
        <v>11</v>
      </c>
      <c r="P678">
        <v>6</v>
      </c>
      <c r="Q678">
        <v>8</v>
      </c>
      <c r="R678">
        <v>4</v>
      </c>
      <c r="S678">
        <v>0</v>
      </c>
      <c r="T678">
        <v>0</v>
      </c>
      <c r="U678">
        <v>0</v>
      </c>
      <c r="V678">
        <v>0</v>
      </c>
      <c r="W678">
        <v>1</v>
      </c>
      <c r="X678">
        <v>0</v>
      </c>
      <c r="Y678">
        <v>0</v>
      </c>
      <c r="Z678" t="s">
        <v>53</v>
      </c>
    </row>
    <row r="679" spans="1:26" x14ac:dyDescent="0.3">
      <c r="A679">
        <v>1802</v>
      </c>
      <c r="B679">
        <v>1971</v>
      </c>
      <c r="C679" s="14">
        <f>2021-Table13[[#This Row],[Year_Birth]]</f>
        <v>50</v>
      </c>
      <c r="D679" s="4">
        <v>64795</v>
      </c>
      <c r="E679">
        <v>1</v>
      </c>
      <c r="F679" s="16">
        <v>8.0575342465753419</v>
      </c>
      <c r="G679">
        <v>23</v>
      </c>
      <c r="H679" s="4">
        <v>412</v>
      </c>
      <c r="I679" s="4">
        <v>5</v>
      </c>
      <c r="J679" s="4">
        <v>119</v>
      </c>
      <c r="K679" s="4">
        <v>38</v>
      </c>
      <c r="L679" s="4">
        <v>29</v>
      </c>
      <c r="M679" s="4">
        <v>77</v>
      </c>
      <c r="N679">
        <v>3</v>
      </c>
      <c r="O679">
        <v>3</v>
      </c>
      <c r="P679">
        <v>3</v>
      </c>
      <c r="Q679">
        <v>12</v>
      </c>
      <c r="R679">
        <v>2</v>
      </c>
      <c r="S679">
        <v>0</v>
      </c>
      <c r="T679">
        <v>0</v>
      </c>
      <c r="U679">
        <v>0</v>
      </c>
      <c r="V679">
        <v>0</v>
      </c>
      <c r="W679">
        <v>0</v>
      </c>
      <c r="X679">
        <v>0</v>
      </c>
      <c r="Y679">
        <v>0</v>
      </c>
      <c r="Z679" t="s">
        <v>41</v>
      </c>
    </row>
    <row r="680" spans="1:26" x14ac:dyDescent="0.3">
      <c r="A680">
        <v>3194</v>
      </c>
      <c r="B680">
        <v>1974</v>
      </c>
      <c r="C680" s="14">
        <f>2021-Table13[[#This Row],[Year_Birth]]</f>
        <v>47</v>
      </c>
      <c r="D680" s="4">
        <v>71466</v>
      </c>
      <c r="E680">
        <v>0</v>
      </c>
      <c r="F680" s="16">
        <v>6.8438356164383558</v>
      </c>
      <c r="G680">
        <v>86</v>
      </c>
      <c r="H680" s="4">
        <v>412</v>
      </c>
      <c r="I680" s="4">
        <v>12</v>
      </c>
      <c r="J680" s="4">
        <v>546</v>
      </c>
      <c r="K680" s="4">
        <v>78</v>
      </c>
      <c r="L680" s="4">
        <v>182</v>
      </c>
      <c r="M680" s="4">
        <v>0</v>
      </c>
      <c r="N680">
        <v>1</v>
      </c>
      <c r="O680">
        <v>4</v>
      </c>
      <c r="P680">
        <v>4</v>
      </c>
      <c r="Q680">
        <v>10</v>
      </c>
      <c r="R680">
        <v>1</v>
      </c>
      <c r="S680">
        <v>0</v>
      </c>
      <c r="T680">
        <v>0</v>
      </c>
      <c r="U680">
        <v>0</v>
      </c>
      <c r="V680">
        <v>0</v>
      </c>
      <c r="W680">
        <v>0</v>
      </c>
      <c r="X680">
        <v>0</v>
      </c>
      <c r="Y680">
        <v>0</v>
      </c>
      <c r="Z680" t="s">
        <v>48</v>
      </c>
    </row>
    <row r="681" spans="1:26" x14ac:dyDescent="0.3">
      <c r="A681">
        <v>8602</v>
      </c>
      <c r="B681">
        <v>1964</v>
      </c>
      <c r="C681" s="14">
        <f>2021-Table13[[#This Row],[Year_Birth]]</f>
        <v>57</v>
      </c>
      <c r="D681" s="4">
        <v>69932</v>
      </c>
      <c r="E681">
        <v>1</v>
      </c>
      <c r="F681" s="16">
        <v>7.6575342465753424</v>
      </c>
      <c r="G681">
        <v>97</v>
      </c>
      <c r="H681" s="4">
        <v>412</v>
      </c>
      <c r="I681" s="4">
        <v>172</v>
      </c>
      <c r="J681" s="4">
        <v>153</v>
      </c>
      <c r="K681" s="4">
        <v>150</v>
      </c>
      <c r="L681" s="4">
        <v>105</v>
      </c>
      <c r="M681" s="4">
        <v>57</v>
      </c>
      <c r="N681">
        <v>2</v>
      </c>
      <c r="O681">
        <v>7</v>
      </c>
      <c r="P681">
        <v>6</v>
      </c>
      <c r="Q681">
        <v>11</v>
      </c>
      <c r="R681">
        <v>4</v>
      </c>
      <c r="S681">
        <v>0</v>
      </c>
      <c r="T681">
        <v>0</v>
      </c>
      <c r="U681">
        <v>0</v>
      </c>
      <c r="V681">
        <v>0</v>
      </c>
      <c r="W681">
        <v>0</v>
      </c>
      <c r="X681">
        <v>0</v>
      </c>
      <c r="Y681">
        <v>0</v>
      </c>
      <c r="Z681" t="s">
        <v>41</v>
      </c>
    </row>
    <row r="682" spans="1:26" x14ac:dyDescent="0.3">
      <c r="A682">
        <v>4599</v>
      </c>
      <c r="B682">
        <v>1976</v>
      </c>
      <c r="C682" s="14">
        <f>2021-Table13[[#This Row],[Year_Birth]]</f>
        <v>45</v>
      </c>
      <c r="D682" s="4">
        <v>49681</v>
      </c>
      <c r="E682">
        <v>2</v>
      </c>
      <c r="F682" s="16">
        <v>7.2602739726027394</v>
      </c>
      <c r="G682">
        <v>66</v>
      </c>
      <c r="H682" s="4">
        <v>411</v>
      </c>
      <c r="I682" s="4">
        <v>0</v>
      </c>
      <c r="J682" s="4">
        <v>26</v>
      </c>
      <c r="K682" s="4">
        <v>0</v>
      </c>
      <c r="L682" s="4">
        <v>0</v>
      </c>
      <c r="M682" s="4">
        <v>21</v>
      </c>
      <c r="N682">
        <v>6</v>
      </c>
      <c r="O682">
        <v>7</v>
      </c>
      <c r="P682">
        <v>1</v>
      </c>
      <c r="Q682">
        <v>7</v>
      </c>
      <c r="R682">
        <v>7</v>
      </c>
      <c r="S682">
        <v>0</v>
      </c>
      <c r="T682">
        <v>0</v>
      </c>
      <c r="U682">
        <v>0</v>
      </c>
      <c r="V682">
        <v>0</v>
      </c>
      <c r="W682">
        <v>0</v>
      </c>
      <c r="X682">
        <v>0</v>
      </c>
      <c r="Y682">
        <v>0</v>
      </c>
      <c r="Z682" t="s">
        <v>48</v>
      </c>
    </row>
    <row r="683" spans="1:26" x14ac:dyDescent="0.3">
      <c r="A683">
        <v>879</v>
      </c>
      <c r="B683">
        <v>1976</v>
      </c>
      <c r="C683" s="14">
        <f>2021-Table13[[#This Row],[Year_Birth]]</f>
        <v>45</v>
      </c>
      <c r="D683" s="4">
        <v>49681</v>
      </c>
      <c r="E683">
        <v>2</v>
      </c>
      <c r="F683" s="16">
        <v>7.2602739726027394</v>
      </c>
      <c r="G683">
        <v>66</v>
      </c>
      <c r="H683" s="4">
        <v>411</v>
      </c>
      <c r="I683" s="4">
        <v>0</v>
      </c>
      <c r="J683" s="4">
        <v>26</v>
      </c>
      <c r="K683" s="4">
        <v>0</v>
      </c>
      <c r="L683" s="4">
        <v>0</v>
      </c>
      <c r="M683" s="4">
        <v>21</v>
      </c>
      <c r="N683">
        <v>6</v>
      </c>
      <c r="O683">
        <v>7</v>
      </c>
      <c r="P683">
        <v>1</v>
      </c>
      <c r="Q683">
        <v>7</v>
      </c>
      <c r="R683">
        <v>7</v>
      </c>
      <c r="S683">
        <v>0</v>
      </c>
      <c r="T683">
        <v>0</v>
      </c>
      <c r="U683">
        <v>0</v>
      </c>
      <c r="V683">
        <v>0</v>
      </c>
      <c r="W683">
        <v>0</v>
      </c>
      <c r="X683">
        <v>0</v>
      </c>
      <c r="Y683">
        <v>0</v>
      </c>
      <c r="Z683" t="s">
        <v>47</v>
      </c>
    </row>
    <row r="684" spans="1:26" x14ac:dyDescent="0.3">
      <c r="A684">
        <v>4138</v>
      </c>
      <c r="B684">
        <v>1962</v>
      </c>
      <c r="C684" s="14">
        <f>2021-Table13[[#This Row],[Year_Birth]]</f>
        <v>59</v>
      </c>
      <c r="D684" s="4">
        <v>76624</v>
      </c>
      <c r="E684">
        <v>1</v>
      </c>
      <c r="F684" s="16">
        <v>6.7095890410958905</v>
      </c>
      <c r="G684">
        <v>68</v>
      </c>
      <c r="H684" s="4">
        <v>411</v>
      </c>
      <c r="I684" s="4">
        <v>106</v>
      </c>
      <c r="J684" s="4">
        <v>147</v>
      </c>
      <c r="K684" s="4">
        <v>54</v>
      </c>
      <c r="L684" s="4">
        <v>115</v>
      </c>
      <c r="M684" s="4">
        <v>66</v>
      </c>
      <c r="N684">
        <v>1</v>
      </c>
      <c r="O684">
        <v>5</v>
      </c>
      <c r="P684">
        <v>10</v>
      </c>
      <c r="Q684">
        <v>7</v>
      </c>
      <c r="R684">
        <v>1</v>
      </c>
      <c r="S684">
        <v>0</v>
      </c>
      <c r="T684">
        <v>0</v>
      </c>
      <c r="U684">
        <v>1</v>
      </c>
      <c r="V684">
        <v>0</v>
      </c>
      <c r="W684">
        <v>0</v>
      </c>
      <c r="X684">
        <v>0</v>
      </c>
      <c r="Y684">
        <v>0</v>
      </c>
      <c r="Z684" t="s">
        <v>41</v>
      </c>
    </row>
    <row r="685" spans="1:26" x14ac:dyDescent="0.3">
      <c r="A685">
        <v>2877</v>
      </c>
      <c r="B685">
        <v>1974</v>
      </c>
      <c r="C685" s="14">
        <f>2021-Table13[[#This Row],[Year_Birth]]</f>
        <v>47</v>
      </c>
      <c r="D685" s="4">
        <v>46014</v>
      </c>
      <c r="E685">
        <v>2</v>
      </c>
      <c r="F685" s="16">
        <v>8.0465753424657542</v>
      </c>
      <c r="G685">
        <v>21</v>
      </c>
      <c r="H685" s="4">
        <v>410</v>
      </c>
      <c r="I685" s="4">
        <v>0</v>
      </c>
      <c r="J685" s="4">
        <v>59</v>
      </c>
      <c r="K685" s="4">
        <v>19</v>
      </c>
      <c r="L685" s="4">
        <v>9</v>
      </c>
      <c r="M685" s="4">
        <v>44</v>
      </c>
      <c r="N685">
        <v>10</v>
      </c>
      <c r="O685">
        <v>7</v>
      </c>
      <c r="P685">
        <v>1</v>
      </c>
      <c r="Q685">
        <v>8</v>
      </c>
      <c r="R685">
        <v>7</v>
      </c>
      <c r="S685">
        <v>0</v>
      </c>
      <c r="T685">
        <v>0</v>
      </c>
      <c r="U685">
        <v>0</v>
      </c>
      <c r="V685">
        <v>0</v>
      </c>
      <c r="W685">
        <v>0</v>
      </c>
      <c r="X685">
        <v>0</v>
      </c>
      <c r="Y685">
        <v>0</v>
      </c>
      <c r="Z685" t="s">
        <v>47</v>
      </c>
    </row>
    <row r="686" spans="1:26" x14ac:dyDescent="0.3">
      <c r="A686">
        <v>3867</v>
      </c>
      <c r="B686">
        <v>1947</v>
      </c>
      <c r="C686" s="14">
        <f>2021-Table13[[#This Row],[Year_Birth]]</f>
        <v>74</v>
      </c>
      <c r="D686" s="4">
        <v>73059</v>
      </c>
      <c r="E686">
        <v>1</v>
      </c>
      <c r="F686" s="16">
        <v>7.4383561643835616</v>
      </c>
      <c r="G686">
        <v>36</v>
      </c>
      <c r="H686" s="4">
        <v>410</v>
      </c>
      <c r="I686" s="4">
        <v>112</v>
      </c>
      <c r="J686" s="4">
        <v>420</v>
      </c>
      <c r="K686" s="4">
        <v>0</v>
      </c>
      <c r="L686" s="4">
        <v>82</v>
      </c>
      <c r="M686" s="4">
        <v>71</v>
      </c>
      <c r="N686">
        <v>1</v>
      </c>
      <c r="O686">
        <v>9</v>
      </c>
      <c r="P686">
        <v>3</v>
      </c>
      <c r="Q686">
        <v>13</v>
      </c>
      <c r="R686">
        <v>4</v>
      </c>
      <c r="S686">
        <v>0</v>
      </c>
      <c r="T686">
        <v>0</v>
      </c>
      <c r="U686">
        <v>0</v>
      </c>
      <c r="V686">
        <v>0</v>
      </c>
      <c r="W686">
        <v>0</v>
      </c>
      <c r="X686">
        <v>0</v>
      </c>
      <c r="Y686">
        <v>0</v>
      </c>
      <c r="Z686" t="s">
        <v>41</v>
      </c>
    </row>
    <row r="687" spans="1:26" x14ac:dyDescent="0.3">
      <c r="A687">
        <v>3859</v>
      </c>
      <c r="B687">
        <v>1947</v>
      </c>
      <c r="C687" s="14">
        <f>2021-Table13[[#This Row],[Year_Birth]]</f>
        <v>74</v>
      </c>
      <c r="D687" s="4">
        <v>73059</v>
      </c>
      <c r="E687">
        <v>1</v>
      </c>
      <c r="F687" s="16">
        <v>7.4383561643835616</v>
      </c>
      <c r="G687">
        <v>36</v>
      </c>
      <c r="H687" s="4">
        <v>410</v>
      </c>
      <c r="I687" s="4">
        <v>112</v>
      </c>
      <c r="J687" s="4">
        <v>420</v>
      </c>
      <c r="K687" s="4">
        <v>0</v>
      </c>
      <c r="L687" s="4">
        <v>82</v>
      </c>
      <c r="M687" s="4">
        <v>71</v>
      </c>
      <c r="N687">
        <v>1</v>
      </c>
      <c r="O687">
        <v>9</v>
      </c>
      <c r="P687">
        <v>3</v>
      </c>
      <c r="Q687">
        <v>13</v>
      </c>
      <c r="R687">
        <v>4</v>
      </c>
      <c r="S687">
        <v>0</v>
      </c>
      <c r="T687">
        <v>0</v>
      </c>
      <c r="U687">
        <v>0</v>
      </c>
      <c r="V687">
        <v>0</v>
      </c>
      <c r="W687">
        <v>0</v>
      </c>
      <c r="X687">
        <v>0</v>
      </c>
      <c r="Y687">
        <v>0</v>
      </c>
      <c r="Z687" t="s">
        <v>47</v>
      </c>
    </row>
    <row r="688" spans="1:26" x14ac:dyDescent="0.3">
      <c r="A688">
        <v>895</v>
      </c>
      <c r="B688">
        <v>1948</v>
      </c>
      <c r="C688" s="14">
        <f>2021-Table13[[#This Row],[Year_Birth]]</f>
        <v>73</v>
      </c>
      <c r="D688" s="4">
        <v>61467</v>
      </c>
      <c r="E688">
        <v>2</v>
      </c>
      <c r="F688" s="16">
        <v>8.1643835616438363</v>
      </c>
      <c r="G688">
        <v>69</v>
      </c>
      <c r="H688" s="4">
        <v>410</v>
      </c>
      <c r="I688" s="4">
        <v>16</v>
      </c>
      <c r="J688" s="4">
        <v>114</v>
      </c>
      <c r="K688" s="4">
        <v>0</v>
      </c>
      <c r="L688" s="4">
        <v>5</v>
      </c>
      <c r="M688" s="4">
        <v>49</v>
      </c>
      <c r="N688">
        <v>3</v>
      </c>
      <c r="O688">
        <v>5</v>
      </c>
      <c r="P688">
        <v>2</v>
      </c>
      <c r="Q688">
        <v>10</v>
      </c>
      <c r="R688">
        <v>5</v>
      </c>
      <c r="S688">
        <v>0</v>
      </c>
      <c r="T688">
        <v>0</v>
      </c>
      <c r="U688">
        <v>0</v>
      </c>
      <c r="V688">
        <v>0</v>
      </c>
      <c r="W688">
        <v>0</v>
      </c>
      <c r="X688">
        <v>0</v>
      </c>
      <c r="Y688">
        <v>0</v>
      </c>
      <c r="Z688" t="s">
        <v>41</v>
      </c>
    </row>
    <row r="689" spans="1:26" x14ac:dyDescent="0.3">
      <c r="A689">
        <v>6303</v>
      </c>
      <c r="B689">
        <v>1986</v>
      </c>
      <c r="C689" s="14">
        <f>2021-Table13[[#This Row],[Year_Birth]]</f>
        <v>35</v>
      </c>
      <c r="D689" s="4">
        <v>91820</v>
      </c>
      <c r="E689">
        <v>0</v>
      </c>
      <c r="F689" s="16">
        <v>7.2082191780821914</v>
      </c>
      <c r="G689">
        <v>72</v>
      </c>
      <c r="H689" s="4">
        <v>410</v>
      </c>
      <c r="I689" s="4">
        <v>73</v>
      </c>
      <c r="J689" s="4">
        <v>747</v>
      </c>
      <c r="K689" s="4">
        <v>76</v>
      </c>
      <c r="L689" s="4">
        <v>161</v>
      </c>
      <c r="M689" s="4">
        <v>30</v>
      </c>
      <c r="N689">
        <v>0</v>
      </c>
      <c r="O689">
        <v>5</v>
      </c>
      <c r="P689">
        <v>5</v>
      </c>
      <c r="Q689">
        <v>12</v>
      </c>
      <c r="R689">
        <v>1</v>
      </c>
      <c r="S689">
        <v>0</v>
      </c>
      <c r="T689">
        <v>0</v>
      </c>
      <c r="U689">
        <v>0</v>
      </c>
      <c r="V689">
        <v>0</v>
      </c>
      <c r="W689">
        <v>0</v>
      </c>
      <c r="X689">
        <v>0</v>
      </c>
      <c r="Y689">
        <v>0</v>
      </c>
      <c r="Z689" t="s">
        <v>48</v>
      </c>
    </row>
    <row r="690" spans="1:26" x14ac:dyDescent="0.3">
      <c r="A690">
        <v>988</v>
      </c>
      <c r="B690">
        <v>1965</v>
      </c>
      <c r="C690" s="14">
        <f>2021-Table13[[#This Row],[Year_Birth]]</f>
        <v>56</v>
      </c>
      <c r="D690" s="4">
        <v>81168</v>
      </c>
      <c r="E690">
        <v>0</v>
      </c>
      <c r="F690" s="16">
        <v>6.7561643835616438</v>
      </c>
      <c r="G690">
        <v>84</v>
      </c>
      <c r="H690" s="4">
        <v>410</v>
      </c>
      <c r="I690" s="4">
        <v>0</v>
      </c>
      <c r="J690" s="4">
        <v>592</v>
      </c>
      <c r="K690" s="4">
        <v>147</v>
      </c>
      <c r="L690" s="4">
        <v>22</v>
      </c>
      <c r="M690" s="4">
        <v>22</v>
      </c>
      <c r="N690">
        <v>1</v>
      </c>
      <c r="O690">
        <v>6</v>
      </c>
      <c r="P690">
        <v>4</v>
      </c>
      <c r="Q690">
        <v>7</v>
      </c>
      <c r="R690">
        <v>3</v>
      </c>
      <c r="S690">
        <v>1</v>
      </c>
      <c r="T690">
        <v>0</v>
      </c>
      <c r="U690">
        <v>0</v>
      </c>
      <c r="V690">
        <v>0</v>
      </c>
      <c r="W690">
        <v>0</v>
      </c>
      <c r="X690">
        <v>0</v>
      </c>
      <c r="Y690">
        <v>0</v>
      </c>
      <c r="Z690" t="s">
        <v>41</v>
      </c>
    </row>
    <row r="691" spans="1:26" x14ac:dyDescent="0.3">
      <c r="A691">
        <v>5794</v>
      </c>
      <c r="B691">
        <v>1974</v>
      </c>
      <c r="C691" s="14">
        <f>2021-Table13[[#This Row],[Year_Birth]]</f>
        <v>47</v>
      </c>
      <c r="D691" s="4">
        <v>46374</v>
      </c>
      <c r="E691">
        <v>1</v>
      </c>
      <c r="F691" s="16">
        <v>6.8958904109589039</v>
      </c>
      <c r="G691">
        <v>1</v>
      </c>
      <c r="H691" s="4">
        <v>408</v>
      </c>
      <c r="I691" s="4">
        <v>0</v>
      </c>
      <c r="J691" s="4">
        <v>21</v>
      </c>
      <c r="K691" s="4">
        <v>0</v>
      </c>
      <c r="L691" s="4">
        <v>0</v>
      </c>
      <c r="M691" s="4">
        <v>17</v>
      </c>
      <c r="N691">
        <v>3</v>
      </c>
      <c r="O691">
        <v>7</v>
      </c>
      <c r="P691">
        <v>1</v>
      </c>
      <c r="Q691">
        <v>7</v>
      </c>
      <c r="R691">
        <v>8</v>
      </c>
      <c r="S691">
        <v>1</v>
      </c>
      <c r="T691">
        <v>0</v>
      </c>
      <c r="U691">
        <v>0</v>
      </c>
      <c r="V691">
        <v>1</v>
      </c>
      <c r="W691">
        <v>0</v>
      </c>
      <c r="X691">
        <v>1</v>
      </c>
      <c r="Y691">
        <v>0</v>
      </c>
      <c r="Z691" t="s">
        <v>45</v>
      </c>
    </row>
    <row r="692" spans="1:26" x14ac:dyDescent="0.3">
      <c r="A692">
        <v>1627</v>
      </c>
      <c r="B692">
        <v>1957</v>
      </c>
      <c r="C692" s="14">
        <f>2021-Table13[[#This Row],[Year_Birth]]</f>
        <v>64</v>
      </c>
      <c r="D692" s="4">
        <v>77297</v>
      </c>
      <c r="E692">
        <v>0</v>
      </c>
      <c r="F692" s="16">
        <v>8.0328767123287665</v>
      </c>
      <c r="G692">
        <v>84</v>
      </c>
      <c r="H692" s="4">
        <v>408</v>
      </c>
      <c r="I692" s="4">
        <v>61</v>
      </c>
      <c r="J692" s="4">
        <v>109</v>
      </c>
      <c r="K692" s="4">
        <v>48</v>
      </c>
      <c r="L692" s="4">
        <v>122</v>
      </c>
      <c r="M692" s="4">
        <v>41</v>
      </c>
      <c r="N692">
        <v>1</v>
      </c>
      <c r="O692">
        <v>5</v>
      </c>
      <c r="P692">
        <v>7</v>
      </c>
      <c r="Q692">
        <v>9</v>
      </c>
      <c r="R692">
        <v>4</v>
      </c>
      <c r="S692">
        <v>1</v>
      </c>
      <c r="T692">
        <v>0</v>
      </c>
      <c r="U692">
        <v>0</v>
      </c>
      <c r="V692">
        <v>0</v>
      </c>
      <c r="W692">
        <v>0</v>
      </c>
      <c r="X692">
        <v>0</v>
      </c>
      <c r="Y692">
        <v>0</v>
      </c>
      <c r="Z692" t="s">
        <v>41</v>
      </c>
    </row>
    <row r="693" spans="1:26" x14ac:dyDescent="0.3">
      <c r="A693">
        <v>10882</v>
      </c>
      <c r="B693">
        <v>1976</v>
      </c>
      <c r="C693" s="14">
        <f>2021-Table13[[#This Row],[Year_Birth]]</f>
        <v>45</v>
      </c>
      <c r="D693" s="4">
        <v>53858</v>
      </c>
      <c r="E693">
        <v>1</v>
      </c>
      <c r="F693" s="16">
        <v>8.2465753424657535</v>
      </c>
      <c r="G693">
        <v>50</v>
      </c>
      <c r="H693" s="4">
        <v>407</v>
      </c>
      <c r="I693" s="4">
        <v>53</v>
      </c>
      <c r="J693" s="4">
        <v>221</v>
      </c>
      <c r="K693" s="4">
        <v>58</v>
      </c>
      <c r="L693" s="4">
        <v>150</v>
      </c>
      <c r="M693" s="4">
        <v>26</v>
      </c>
      <c r="N693">
        <v>4</v>
      </c>
      <c r="O693">
        <v>4</v>
      </c>
      <c r="P693">
        <v>3</v>
      </c>
      <c r="Q693">
        <v>6</v>
      </c>
      <c r="R693">
        <v>4</v>
      </c>
      <c r="S693">
        <v>0</v>
      </c>
      <c r="T693">
        <v>0</v>
      </c>
      <c r="U693">
        <v>0</v>
      </c>
      <c r="V693">
        <v>0</v>
      </c>
      <c r="W693">
        <v>0</v>
      </c>
      <c r="X693">
        <v>0</v>
      </c>
      <c r="Y693">
        <v>0</v>
      </c>
      <c r="Z693" t="s">
        <v>41</v>
      </c>
    </row>
    <row r="694" spans="1:26" x14ac:dyDescent="0.3">
      <c r="A694">
        <v>1399</v>
      </c>
      <c r="B694">
        <v>1958</v>
      </c>
      <c r="C694" s="14">
        <f>2021-Table13[[#This Row],[Year_Birth]]</f>
        <v>63</v>
      </c>
      <c r="D694" s="4">
        <v>72905</v>
      </c>
      <c r="E694">
        <v>0</v>
      </c>
      <c r="F694" s="16">
        <v>7.0465753424657533</v>
      </c>
      <c r="G694">
        <v>52</v>
      </c>
      <c r="H694" s="4">
        <v>407</v>
      </c>
      <c r="I694" s="4">
        <v>114</v>
      </c>
      <c r="J694" s="4">
        <v>445</v>
      </c>
      <c r="K694" s="4">
        <v>181</v>
      </c>
      <c r="L694" s="4">
        <v>165</v>
      </c>
      <c r="M694" s="4">
        <v>203</v>
      </c>
      <c r="N694">
        <v>1</v>
      </c>
      <c r="O694">
        <v>3</v>
      </c>
      <c r="P694">
        <v>7</v>
      </c>
      <c r="Q694">
        <v>9</v>
      </c>
      <c r="R694">
        <v>1</v>
      </c>
      <c r="S694">
        <v>1</v>
      </c>
      <c r="T694">
        <v>0</v>
      </c>
      <c r="U694">
        <v>0</v>
      </c>
      <c r="V694">
        <v>0</v>
      </c>
      <c r="W694">
        <v>0</v>
      </c>
      <c r="X694">
        <v>0</v>
      </c>
      <c r="Y694">
        <v>0</v>
      </c>
      <c r="Z694" t="s">
        <v>41</v>
      </c>
    </row>
    <row r="695" spans="1:26" x14ac:dyDescent="0.3">
      <c r="A695">
        <v>3254</v>
      </c>
      <c r="B695">
        <v>1971</v>
      </c>
      <c r="C695" s="14">
        <f>2021-Table13[[#This Row],[Year_Birth]]</f>
        <v>50</v>
      </c>
      <c r="D695" s="4">
        <v>70886</v>
      </c>
      <c r="E695">
        <v>1</v>
      </c>
      <c r="F695" s="16">
        <v>7.3178082191780822</v>
      </c>
      <c r="G695">
        <v>65</v>
      </c>
      <c r="H695" s="4">
        <v>407</v>
      </c>
      <c r="I695" s="4">
        <v>70</v>
      </c>
      <c r="J695" s="4">
        <v>239</v>
      </c>
      <c r="K695" s="4">
        <v>103</v>
      </c>
      <c r="L695" s="4">
        <v>88</v>
      </c>
      <c r="M695" s="4">
        <v>53</v>
      </c>
      <c r="N695">
        <v>1</v>
      </c>
      <c r="O695">
        <v>5</v>
      </c>
      <c r="P695">
        <v>4</v>
      </c>
      <c r="Q695">
        <v>4</v>
      </c>
      <c r="R695">
        <v>2</v>
      </c>
      <c r="S695">
        <v>0</v>
      </c>
      <c r="T695">
        <v>0</v>
      </c>
      <c r="U695">
        <v>0</v>
      </c>
      <c r="V695">
        <v>0</v>
      </c>
      <c r="W695">
        <v>0</v>
      </c>
      <c r="X695">
        <v>0</v>
      </c>
      <c r="Y695">
        <v>0</v>
      </c>
      <c r="Z695" t="s">
        <v>41</v>
      </c>
    </row>
    <row r="696" spans="1:26" x14ac:dyDescent="0.3">
      <c r="A696">
        <v>9286</v>
      </c>
      <c r="B696">
        <v>1960</v>
      </c>
      <c r="C696" s="14">
        <f>2021-Table13[[#This Row],[Year_Birth]]</f>
        <v>61</v>
      </c>
      <c r="D696" s="4">
        <v>83151</v>
      </c>
      <c r="E696">
        <v>0</v>
      </c>
      <c r="F696" s="16">
        <v>8.3287671232876708</v>
      </c>
      <c r="G696">
        <v>93</v>
      </c>
      <c r="H696" s="4">
        <v>407</v>
      </c>
      <c r="I696" s="4">
        <v>28</v>
      </c>
      <c r="J696" s="4">
        <v>100</v>
      </c>
      <c r="K696" s="4">
        <v>120</v>
      </c>
      <c r="L696" s="4">
        <v>74</v>
      </c>
      <c r="M696" s="4">
        <v>18</v>
      </c>
      <c r="N696">
        <v>1</v>
      </c>
      <c r="O696">
        <v>5</v>
      </c>
      <c r="P696">
        <v>9</v>
      </c>
      <c r="Q696">
        <v>4</v>
      </c>
      <c r="R696">
        <v>3</v>
      </c>
      <c r="S696">
        <v>0</v>
      </c>
      <c r="T696">
        <v>0</v>
      </c>
      <c r="U696">
        <v>0</v>
      </c>
      <c r="V696">
        <v>0</v>
      </c>
      <c r="W696">
        <v>0</v>
      </c>
      <c r="X696">
        <v>0</v>
      </c>
      <c r="Y696">
        <v>0</v>
      </c>
      <c r="Z696" t="s">
        <v>41</v>
      </c>
    </row>
    <row r="697" spans="1:26" x14ac:dyDescent="0.3">
      <c r="A697">
        <v>5529</v>
      </c>
      <c r="B697">
        <v>1946</v>
      </c>
      <c r="C697" s="14">
        <f>2021-Table13[[#This Row],[Year_Birth]]</f>
        <v>75</v>
      </c>
      <c r="D697" s="4">
        <v>64014</v>
      </c>
      <c r="E697">
        <v>3</v>
      </c>
      <c r="F697" s="16">
        <v>6.6630136986301371</v>
      </c>
      <c r="G697">
        <v>56</v>
      </c>
      <c r="H697" s="4">
        <v>406</v>
      </c>
      <c r="I697" s="4">
        <v>0</v>
      </c>
      <c r="J697" s="4">
        <v>30</v>
      </c>
      <c r="K697" s="4">
        <v>0</v>
      </c>
      <c r="L697" s="4">
        <v>0</v>
      </c>
      <c r="M697" s="4">
        <v>8</v>
      </c>
      <c r="N697">
        <v>7</v>
      </c>
      <c r="O697">
        <v>8</v>
      </c>
      <c r="P697">
        <v>2</v>
      </c>
      <c r="Q697">
        <v>5</v>
      </c>
      <c r="R697">
        <v>7</v>
      </c>
      <c r="S697">
        <v>1</v>
      </c>
      <c r="T697">
        <v>0</v>
      </c>
      <c r="U697">
        <v>0</v>
      </c>
      <c r="V697">
        <v>0</v>
      </c>
      <c r="W697">
        <v>0</v>
      </c>
      <c r="X697">
        <v>0</v>
      </c>
      <c r="Y697">
        <v>0</v>
      </c>
      <c r="Z697" t="s">
        <v>48</v>
      </c>
    </row>
    <row r="698" spans="1:26" x14ac:dyDescent="0.3">
      <c r="A698">
        <v>4001</v>
      </c>
      <c r="B698">
        <v>1946</v>
      </c>
      <c r="C698" s="14">
        <f>2021-Table13[[#This Row],[Year_Birth]]</f>
        <v>75</v>
      </c>
      <c r="D698" s="4">
        <v>64014</v>
      </c>
      <c r="E698">
        <v>3</v>
      </c>
      <c r="F698" s="16">
        <v>6.6630136986301371</v>
      </c>
      <c r="G698">
        <v>56</v>
      </c>
      <c r="H698" s="4">
        <v>406</v>
      </c>
      <c r="I698" s="4">
        <v>0</v>
      </c>
      <c r="J698" s="4">
        <v>30</v>
      </c>
      <c r="K698" s="4">
        <v>0</v>
      </c>
      <c r="L698" s="4">
        <v>0</v>
      </c>
      <c r="M698" s="4">
        <v>8</v>
      </c>
      <c r="N698">
        <v>7</v>
      </c>
      <c r="O698">
        <v>8</v>
      </c>
      <c r="P698">
        <v>2</v>
      </c>
      <c r="Q698">
        <v>5</v>
      </c>
      <c r="R698">
        <v>7</v>
      </c>
      <c r="S698">
        <v>1</v>
      </c>
      <c r="T698">
        <v>0</v>
      </c>
      <c r="U698">
        <v>0</v>
      </c>
      <c r="V698">
        <v>0</v>
      </c>
      <c r="W698">
        <v>0</v>
      </c>
      <c r="X698">
        <v>0</v>
      </c>
      <c r="Y698">
        <v>0</v>
      </c>
      <c r="Z698" t="s">
        <v>47</v>
      </c>
    </row>
    <row r="699" spans="1:26" x14ac:dyDescent="0.3">
      <c r="A699">
        <v>10704</v>
      </c>
      <c r="B699">
        <v>1969</v>
      </c>
      <c r="C699" s="14">
        <f>2021-Table13[[#This Row],[Year_Birth]]</f>
        <v>52</v>
      </c>
      <c r="D699" s="4">
        <v>54803</v>
      </c>
      <c r="E699">
        <v>1</v>
      </c>
      <c r="F699" s="16">
        <v>8.4657534246575334</v>
      </c>
      <c r="G699">
        <v>65</v>
      </c>
      <c r="H699" s="4">
        <v>404</v>
      </c>
      <c r="I699" s="4">
        <v>0</v>
      </c>
      <c r="J699" s="4">
        <v>92</v>
      </c>
      <c r="K699" s="4">
        <v>28</v>
      </c>
      <c r="L699" s="4">
        <v>27</v>
      </c>
      <c r="M699" s="4">
        <v>142</v>
      </c>
      <c r="N699">
        <v>2</v>
      </c>
      <c r="O699">
        <v>6</v>
      </c>
      <c r="P699">
        <v>2</v>
      </c>
      <c r="Q699">
        <v>9</v>
      </c>
      <c r="R699">
        <v>4</v>
      </c>
      <c r="S699">
        <v>0</v>
      </c>
      <c r="T699">
        <v>0</v>
      </c>
      <c r="U699">
        <v>0</v>
      </c>
      <c r="V699">
        <v>0</v>
      </c>
      <c r="W699">
        <v>0</v>
      </c>
      <c r="X699">
        <v>0</v>
      </c>
      <c r="Y699">
        <v>0</v>
      </c>
      <c r="Z699" t="s">
        <v>41</v>
      </c>
    </row>
    <row r="700" spans="1:26" x14ac:dyDescent="0.3">
      <c r="A700">
        <v>3717</v>
      </c>
      <c r="B700">
        <v>1959</v>
      </c>
      <c r="C700" s="14">
        <f>2021-Table13[[#This Row],[Year_Birth]]</f>
        <v>62</v>
      </c>
      <c r="D700" s="4">
        <v>61180</v>
      </c>
      <c r="E700">
        <v>1</v>
      </c>
      <c r="F700" s="16">
        <v>6.7945205479452051</v>
      </c>
      <c r="G700">
        <v>70</v>
      </c>
      <c r="H700" s="4">
        <v>403</v>
      </c>
      <c r="I700" s="4">
        <v>24</v>
      </c>
      <c r="J700" s="4">
        <v>29</v>
      </c>
      <c r="K700" s="4">
        <v>6</v>
      </c>
      <c r="L700" s="4">
        <v>24</v>
      </c>
      <c r="M700" s="4">
        <v>218</v>
      </c>
      <c r="N700">
        <v>2</v>
      </c>
      <c r="O700">
        <v>5</v>
      </c>
      <c r="P700">
        <v>5</v>
      </c>
      <c r="Q700">
        <v>6</v>
      </c>
      <c r="R700">
        <v>3</v>
      </c>
      <c r="S700">
        <v>0</v>
      </c>
      <c r="T700">
        <v>0</v>
      </c>
      <c r="U700">
        <v>1</v>
      </c>
      <c r="V700">
        <v>0</v>
      </c>
      <c r="W700">
        <v>0</v>
      </c>
      <c r="X700">
        <v>0</v>
      </c>
      <c r="Y700">
        <v>0</v>
      </c>
      <c r="Z700" t="s">
        <v>41</v>
      </c>
    </row>
    <row r="701" spans="1:26" x14ac:dyDescent="0.3">
      <c r="A701">
        <v>5782</v>
      </c>
      <c r="B701">
        <v>1982</v>
      </c>
      <c r="C701" s="14">
        <f>2021-Table13[[#This Row],[Year_Birth]]</f>
        <v>39</v>
      </c>
      <c r="D701" s="4">
        <v>58582</v>
      </c>
      <c r="E701">
        <v>1</v>
      </c>
      <c r="F701" s="16">
        <v>7.3616438356164382</v>
      </c>
      <c r="G701">
        <v>15</v>
      </c>
      <c r="H701" s="4">
        <v>402</v>
      </c>
      <c r="I701" s="4">
        <v>35</v>
      </c>
      <c r="J701" s="4">
        <v>106</v>
      </c>
      <c r="K701" s="4">
        <v>101</v>
      </c>
      <c r="L701" s="4">
        <v>77</v>
      </c>
      <c r="M701" s="4">
        <v>42</v>
      </c>
      <c r="N701">
        <v>2</v>
      </c>
      <c r="O701">
        <v>9</v>
      </c>
      <c r="P701">
        <v>2</v>
      </c>
      <c r="Q701">
        <v>9</v>
      </c>
      <c r="R701">
        <v>5</v>
      </c>
      <c r="S701">
        <v>0</v>
      </c>
      <c r="T701">
        <v>0</v>
      </c>
      <c r="U701">
        <v>0</v>
      </c>
      <c r="V701">
        <v>1</v>
      </c>
      <c r="W701">
        <v>0</v>
      </c>
      <c r="X701">
        <v>0</v>
      </c>
      <c r="Y701">
        <v>0</v>
      </c>
      <c r="Z701" t="s">
        <v>41</v>
      </c>
    </row>
    <row r="702" spans="1:26" x14ac:dyDescent="0.3">
      <c r="A702">
        <v>10664</v>
      </c>
      <c r="B702">
        <v>1949</v>
      </c>
      <c r="C702" s="14">
        <f>2021-Table13[[#This Row],[Year_Birth]]</f>
        <v>72</v>
      </c>
      <c r="D702" s="4">
        <v>51529</v>
      </c>
      <c r="E702">
        <v>1</v>
      </c>
      <c r="F702" s="16">
        <v>7.419178082191781</v>
      </c>
      <c r="G702">
        <v>14</v>
      </c>
      <c r="H702" s="4">
        <v>400</v>
      </c>
      <c r="I702" s="4">
        <v>4</v>
      </c>
      <c r="J702" s="4">
        <v>35</v>
      </c>
      <c r="K702" s="4">
        <v>6</v>
      </c>
      <c r="L702" s="4">
        <v>0</v>
      </c>
      <c r="M702" s="4">
        <v>22</v>
      </c>
      <c r="N702">
        <v>2</v>
      </c>
      <c r="O702">
        <v>9</v>
      </c>
      <c r="P702">
        <v>1</v>
      </c>
      <c r="Q702">
        <v>5</v>
      </c>
      <c r="R702">
        <v>8</v>
      </c>
      <c r="S702">
        <v>0</v>
      </c>
      <c r="T702">
        <v>0</v>
      </c>
      <c r="U702">
        <v>0</v>
      </c>
      <c r="V702">
        <v>0</v>
      </c>
      <c r="W702">
        <v>0</v>
      </c>
      <c r="X702">
        <v>0</v>
      </c>
      <c r="Y702">
        <v>0</v>
      </c>
      <c r="Z702" t="s">
        <v>41</v>
      </c>
    </row>
    <row r="703" spans="1:26" x14ac:dyDescent="0.3">
      <c r="A703">
        <v>7972</v>
      </c>
      <c r="B703">
        <v>1955</v>
      </c>
      <c r="C703" s="14">
        <f>2021-Table13[[#This Row],[Year_Birth]]</f>
        <v>66</v>
      </c>
      <c r="D703" s="4">
        <v>72906</v>
      </c>
      <c r="E703">
        <v>0</v>
      </c>
      <c r="F703" s="16">
        <v>7.3917808219178083</v>
      </c>
      <c r="G703">
        <v>79</v>
      </c>
      <c r="H703" s="4">
        <v>400</v>
      </c>
      <c r="I703" s="4">
        <v>32</v>
      </c>
      <c r="J703" s="4">
        <v>519</v>
      </c>
      <c r="K703" s="4">
        <v>71</v>
      </c>
      <c r="L703" s="4">
        <v>75</v>
      </c>
      <c r="M703" s="4">
        <v>54</v>
      </c>
      <c r="N703">
        <v>1</v>
      </c>
      <c r="O703">
        <v>3</v>
      </c>
      <c r="P703">
        <v>4</v>
      </c>
      <c r="Q703">
        <v>9</v>
      </c>
      <c r="R703">
        <v>1</v>
      </c>
      <c r="S703">
        <v>0</v>
      </c>
      <c r="T703">
        <v>0</v>
      </c>
      <c r="U703">
        <v>0</v>
      </c>
      <c r="V703">
        <v>0</v>
      </c>
      <c r="W703">
        <v>0</v>
      </c>
      <c r="X703">
        <v>0</v>
      </c>
      <c r="Y703">
        <v>0</v>
      </c>
      <c r="Z703" t="s">
        <v>41</v>
      </c>
    </row>
    <row r="704" spans="1:26" x14ac:dyDescent="0.3">
      <c r="A704">
        <v>254</v>
      </c>
      <c r="B704">
        <v>1955</v>
      </c>
      <c r="C704" s="14">
        <f>2021-Table13[[#This Row],[Year_Birth]]</f>
        <v>66</v>
      </c>
      <c r="D704" s="4">
        <v>53863</v>
      </c>
      <c r="E704">
        <v>1</v>
      </c>
      <c r="F704" s="16">
        <v>6.7287671232876711</v>
      </c>
      <c r="G704">
        <v>4</v>
      </c>
      <c r="H704" s="4">
        <v>399</v>
      </c>
      <c r="I704" s="4">
        <v>4</v>
      </c>
      <c r="J704" s="4">
        <v>30</v>
      </c>
      <c r="K704" s="4">
        <v>6</v>
      </c>
      <c r="L704" s="4">
        <v>4</v>
      </c>
      <c r="M704" s="4">
        <v>30</v>
      </c>
      <c r="N704">
        <v>3</v>
      </c>
      <c r="O704">
        <v>7</v>
      </c>
      <c r="P704">
        <v>1</v>
      </c>
      <c r="Q704">
        <v>7</v>
      </c>
      <c r="R704">
        <v>7</v>
      </c>
      <c r="S704">
        <v>0</v>
      </c>
      <c r="T704">
        <v>0</v>
      </c>
      <c r="U704">
        <v>0</v>
      </c>
      <c r="V704">
        <v>1</v>
      </c>
      <c r="W704">
        <v>0</v>
      </c>
      <c r="X704">
        <v>0</v>
      </c>
      <c r="Y704">
        <v>0</v>
      </c>
      <c r="Z704" t="s">
        <v>41</v>
      </c>
    </row>
    <row r="705" spans="1:26" x14ac:dyDescent="0.3">
      <c r="A705">
        <v>1927</v>
      </c>
      <c r="B705">
        <v>1973</v>
      </c>
      <c r="C705" s="14">
        <f>2021-Table13[[#This Row],[Year_Birth]]</f>
        <v>48</v>
      </c>
      <c r="D705" s="4">
        <v>69401</v>
      </c>
      <c r="E705">
        <v>1</v>
      </c>
      <c r="F705" s="16">
        <v>6.8794520547945206</v>
      </c>
      <c r="G705">
        <v>41</v>
      </c>
      <c r="H705" s="4">
        <v>399</v>
      </c>
      <c r="I705" s="4">
        <v>27</v>
      </c>
      <c r="J705" s="4">
        <v>159</v>
      </c>
      <c r="K705" s="4">
        <v>58</v>
      </c>
      <c r="L705" s="4">
        <v>8</v>
      </c>
      <c r="M705" s="4">
        <v>39</v>
      </c>
      <c r="N705">
        <v>4</v>
      </c>
      <c r="O705">
        <v>4</v>
      </c>
      <c r="P705">
        <v>4</v>
      </c>
      <c r="Q705">
        <v>5</v>
      </c>
      <c r="R705">
        <v>2</v>
      </c>
      <c r="S705">
        <v>0</v>
      </c>
      <c r="T705">
        <v>0</v>
      </c>
      <c r="U705">
        <v>0</v>
      </c>
      <c r="V705">
        <v>0</v>
      </c>
      <c r="W705">
        <v>0</v>
      </c>
      <c r="X705">
        <v>0</v>
      </c>
      <c r="Y705">
        <v>0</v>
      </c>
      <c r="Z705" t="s">
        <v>52</v>
      </c>
    </row>
    <row r="706" spans="1:26" x14ac:dyDescent="0.3">
      <c r="A706">
        <v>8690</v>
      </c>
      <c r="B706">
        <v>1962</v>
      </c>
      <c r="C706" s="14">
        <f>2021-Table13[[#This Row],[Year_Birth]]</f>
        <v>59</v>
      </c>
      <c r="D706" s="4">
        <v>86111</v>
      </c>
      <c r="E706">
        <v>0</v>
      </c>
      <c r="F706" s="16">
        <v>7.8054794520547945</v>
      </c>
      <c r="G706">
        <v>73</v>
      </c>
      <c r="H706" s="4">
        <v>399</v>
      </c>
      <c r="I706" s="4">
        <v>28</v>
      </c>
      <c r="J706" s="4">
        <v>756</v>
      </c>
      <c r="K706" s="4">
        <v>36</v>
      </c>
      <c r="L706" s="4">
        <v>40</v>
      </c>
      <c r="M706" s="4">
        <v>126</v>
      </c>
      <c r="N706">
        <v>1</v>
      </c>
      <c r="O706">
        <v>5</v>
      </c>
      <c r="P706">
        <v>7</v>
      </c>
      <c r="Q706">
        <v>10</v>
      </c>
      <c r="R706">
        <v>2</v>
      </c>
      <c r="S706">
        <v>0</v>
      </c>
      <c r="T706">
        <v>0</v>
      </c>
      <c r="U706">
        <v>0</v>
      </c>
      <c r="V706">
        <v>0</v>
      </c>
      <c r="W706">
        <v>0</v>
      </c>
      <c r="X706">
        <v>0</v>
      </c>
      <c r="Y706">
        <v>0</v>
      </c>
      <c r="Z706" t="s">
        <v>48</v>
      </c>
    </row>
    <row r="707" spans="1:26" x14ac:dyDescent="0.3">
      <c r="A707">
        <v>4137</v>
      </c>
      <c r="B707">
        <v>1948</v>
      </c>
      <c r="C707" s="14">
        <f>2021-Table13[[#This Row],[Year_Birth]]</f>
        <v>73</v>
      </c>
      <c r="D707" s="4">
        <v>70666</v>
      </c>
      <c r="E707">
        <v>0</v>
      </c>
      <c r="F707" s="16">
        <v>7.1726027397260275</v>
      </c>
      <c r="G707">
        <v>29</v>
      </c>
      <c r="H707" s="4">
        <v>398</v>
      </c>
      <c r="I707" s="4">
        <v>40</v>
      </c>
      <c r="J707" s="4">
        <v>367</v>
      </c>
      <c r="K707" s="4">
        <v>119</v>
      </c>
      <c r="L707" s="4">
        <v>122</v>
      </c>
      <c r="M707" s="4">
        <v>30</v>
      </c>
      <c r="N707">
        <v>1</v>
      </c>
      <c r="O707">
        <v>7</v>
      </c>
      <c r="P707">
        <v>4</v>
      </c>
      <c r="Q707">
        <v>4</v>
      </c>
      <c r="R707">
        <v>4</v>
      </c>
      <c r="S707">
        <v>0</v>
      </c>
      <c r="T707">
        <v>0</v>
      </c>
      <c r="U707">
        <v>0</v>
      </c>
      <c r="V707">
        <v>0</v>
      </c>
      <c r="W707">
        <v>0</v>
      </c>
      <c r="X707">
        <v>0</v>
      </c>
      <c r="Y707">
        <v>0</v>
      </c>
      <c r="Z707" t="s">
        <v>53</v>
      </c>
    </row>
    <row r="708" spans="1:26" x14ac:dyDescent="0.3">
      <c r="A708">
        <v>9308</v>
      </c>
      <c r="B708">
        <v>1954</v>
      </c>
      <c r="C708" s="14">
        <f>2021-Table13[[#This Row],[Year_Birth]]</f>
        <v>67</v>
      </c>
      <c r="D708" s="4">
        <v>62820</v>
      </c>
      <c r="E708">
        <v>0</v>
      </c>
      <c r="F708" s="16">
        <v>7.7452054794520544</v>
      </c>
      <c r="G708">
        <v>51</v>
      </c>
      <c r="H708" s="4">
        <v>398</v>
      </c>
      <c r="I708" s="4">
        <v>61</v>
      </c>
      <c r="J708" s="4">
        <v>265</v>
      </c>
      <c r="K708" s="4">
        <v>138</v>
      </c>
      <c r="L708" s="4">
        <v>61</v>
      </c>
      <c r="M708" s="4">
        <v>53</v>
      </c>
      <c r="N708">
        <v>1</v>
      </c>
      <c r="O708">
        <v>3</v>
      </c>
      <c r="P708">
        <v>4</v>
      </c>
      <c r="Q708">
        <v>6</v>
      </c>
      <c r="R708">
        <v>1</v>
      </c>
      <c r="S708">
        <v>0</v>
      </c>
      <c r="T708">
        <v>0</v>
      </c>
      <c r="U708">
        <v>0</v>
      </c>
      <c r="V708">
        <v>0</v>
      </c>
      <c r="W708">
        <v>0</v>
      </c>
      <c r="X708">
        <v>0</v>
      </c>
      <c r="Y708">
        <v>0</v>
      </c>
      <c r="Z708" t="s">
        <v>47</v>
      </c>
    </row>
    <row r="709" spans="1:26" x14ac:dyDescent="0.3">
      <c r="A709">
        <v>544</v>
      </c>
      <c r="B709">
        <v>1954</v>
      </c>
      <c r="C709" s="14">
        <f>2021-Table13[[#This Row],[Year_Birth]]</f>
        <v>67</v>
      </c>
      <c r="D709" s="4">
        <v>62820</v>
      </c>
      <c r="E709">
        <v>0</v>
      </c>
      <c r="F709" s="16">
        <v>7.7452054794520544</v>
      </c>
      <c r="G709">
        <v>51</v>
      </c>
      <c r="H709" s="4">
        <v>398</v>
      </c>
      <c r="I709" s="4">
        <v>61</v>
      </c>
      <c r="J709" s="4">
        <v>265</v>
      </c>
      <c r="K709" s="4">
        <v>138</v>
      </c>
      <c r="L709" s="4">
        <v>61</v>
      </c>
      <c r="M709" s="4">
        <v>53</v>
      </c>
      <c r="N709">
        <v>1</v>
      </c>
      <c r="O709">
        <v>3</v>
      </c>
      <c r="P709">
        <v>4</v>
      </c>
      <c r="Q709">
        <v>6</v>
      </c>
      <c r="R709">
        <v>1</v>
      </c>
      <c r="S709">
        <v>0</v>
      </c>
      <c r="T709">
        <v>0</v>
      </c>
      <c r="U709">
        <v>0</v>
      </c>
      <c r="V709">
        <v>0</v>
      </c>
      <c r="W709">
        <v>0</v>
      </c>
      <c r="X709">
        <v>0</v>
      </c>
      <c r="Y709">
        <v>0</v>
      </c>
      <c r="Z709" t="s">
        <v>41</v>
      </c>
    </row>
    <row r="710" spans="1:26" x14ac:dyDescent="0.3">
      <c r="A710">
        <v>10648</v>
      </c>
      <c r="B710">
        <v>1982</v>
      </c>
      <c r="C710" s="14">
        <f>2021-Table13[[#This Row],[Year_Birth]]</f>
        <v>39</v>
      </c>
      <c r="D710" s="4">
        <v>66664</v>
      </c>
      <c r="E710">
        <v>0</v>
      </c>
      <c r="F710" s="16">
        <v>8.3698630136986303</v>
      </c>
      <c r="G710">
        <v>78</v>
      </c>
      <c r="H710" s="4">
        <v>398</v>
      </c>
      <c r="I710" s="4">
        <v>96</v>
      </c>
      <c r="J710" s="4">
        <v>447</v>
      </c>
      <c r="K710" s="4">
        <v>220</v>
      </c>
      <c r="L710" s="4">
        <v>96</v>
      </c>
      <c r="M710" s="4">
        <v>32</v>
      </c>
      <c r="N710">
        <v>1</v>
      </c>
      <c r="O710">
        <v>5</v>
      </c>
      <c r="P710">
        <v>7</v>
      </c>
      <c r="Q710">
        <v>6</v>
      </c>
      <c r="R710">
        <v>3</v>
      </c>
      <c r="S710">
        <v>0</v>
      </c>
      <c r="T710">
        <v>0</v>
      </c>
      <c r="U710">
        <v>0</v>
      </c>
      <c r="V710">
        <v>0</v>
      </c>
      <c r="W710">
        <v>0</v>
      </c>
      <c r="X710">
        <v>0</v>
      </c>
      <c r="Y710">
        <v>0</v>
      </c>
      <c r="Z710" t="s">
        <v>41</v>
      </c>
    </row>
    <row r="711" spans="1:26" x14ac:dyDescent="0.3">
      <c r="A711">
        <v>5120</v>
      </c>
      <c r="B711">
        <v>1982</v>
      </c>
      <c r="C711" s="14">
        <f>2021-Table13[[#This Row],[Year_Birth]]</f>
        <v>39</v>
      </c>
      <c r="D711" s="4">
        <v>66664</v>
      </c>
      <c r="E711">
        <v>0</v>
      </c>
      <c r="F711" s="16">
        <v>8.3698630136986303</v>
      </c>
      <c r="G711">
        <v>78</v>
      </c>
      <c r="H711" s="4">
        <v>398</v>
      </c>
      <c r="I711" s="4">
        <v>96</v>
      </c>
      <c r="J711" s="4">
        <v>447</v>
      </c>
      <c r="K711" s="4">
        <v>220</v>
      </c>
      <c r="L711" s="4">
        <v>96</v>
      </c>
      <c r="M711" s="4">
        <v>32</v>
      </c>
      <c r="N711">
        <v>1</v>
      </c>
      <c r="O711">
        <v>5</v>
      </c>
      <c r="P711">
        <v>7</v>
      </c>
      <c r="Q711">
        <v>6</v>
      </c>
      <c r="R711">
        <v>3</v>
      </c>
      <c r="S711">
        <v>0</v>
      </c>
      <c r="T711">
        <v>0</v>
      </c>
      <c r="U711">
        <v>0</v>
      </c>
      <c r="V711">
        <v>0</v>
      </c>
      <c r="W711">
        <v>0</v>
      </c>
      <c r="X711">
        <v>0</v>
      </c>
      <c r="Y711">
        <v>0</v>
      </c>
      <c r="Z711" t="s">
        <v>47</v>
      </c>
    </row>
    <row r="712" spans="1:26" x14ac:dyDescent="0.3">
      <c r="A712">
        <v>1137</v>
      </c>
      <c r="B712">
        <v>1964</v>
      </c>
      <c r="C712" s="14">
        <f>2021-Table13[[#This Row],[Year_Birth]]</f>
        <v>57</v>
      </c>
      <c r="D712" s="4">
        <v>81246</v>
      </c>
      <c r="E712">
        <v>0</v>
      </c>
      <c r="F712" s="16">
        <v>7.1095890410958908</v>
      </c>
      <c r="G712">
        <v>87</v>
      </c>
      <c r="H712" s="4">
        <v>398</v>
      </c>
      <c r="I712" s="4">
        <v>190</v>
      </c>
      <c r="J712" s="4">
        <v>537</v>
      </c>
      <c r="K712" s="4">
        <v>61</v>
      </c>
      <c r="L712" s="4">
        <v>156</v>
      </c>
      <c r="M712" s="4">
        <v>37</v>
      </c>
      <c r="N712">
        <v>1</v>
      </c>
      <c r="O712">
        <v>4</v>
      </c>
      <c r="P712">
        <v>5</v>
      </c>
      <c r="Q712">
        <v>7</v>
      </c>
      <c r="R712">
        <v>1</v>
      </c>
      <c r="S712">
        <v>1</v>
      </c>
      <c r="T712">
        <v>0</v>
      </c>
      <c r="U712">
        <v>1</v>
      </c>
      <c r="V712">
        <v>0</v>
      </c>
      <c r="W712">
        <v>0</v>
      </c>
      <c r="X712">
        <v>0</v>
      </c>
      <c r="Y712">
        <v>0</v>
      </c>
      <c r="Z712" t="s">
        <v>41</v>
      </c>
    </row>
    <row r="713" spans="1:26" x14ac:dyDescent="0.3">
      <c r="A713">
        <v>10766</v>
      </c>
      <c r="B713">
        <v>1964</v>
      </c>
      <c r="C713" s="14">
        <f>2021-Table13[[#This Row],[Year_Birth]]</f>
        <v>57</v>
      </c>
      <c r="D713" s="4">
        <v>65526</v>
      </c>
      <c r="E713">
        <v>1</v>
      </c>
      <c r="F713" s="16">
        <v>6.8273972602739725</v>
      </c>
      <c r="G713">
        <v>22</v>
      </c>
      <c r="H713" s="4">
        <v>397</v>
      </c>
      <c r="I713" s="4">
        <v>19</v>
      </c>
      <c r="J713" s="4">
        <v>69</v>
      </c>
      <c r="K713" s="4">
        <v>12</v>
      </c>
      <c r="L713" s="4">
        <v>0</v>
      </c>
      <c r="M713" s="4">
        <v>9</v>
      </c>
      <c r="N713">
        <v>1</v>
      </c>
      <c r="O713">
        <v>4</v>
      </c>
      <c r="P713">
        <v>4</v>
      </c>
      <c r="Q713">
        <v>8</v>
      </c>
      <c r="R713">
        <v>2</v>
      </c>
      <c r="S713">
        <v>0</v>
      </c>
      <c r="T713">
        <v>0</v>
      </c>
      <c r="U713">
        <v>0</v>
      </c>
      <c r="V713">
        <v>0</v>
      </c>
      <c r="W713">
        <v>0</v>
      </c>
      <c r="X713">
        <v>0</v>
      </c>
      <c r="Y713">
        <v>0</v>
      </c>
      <c r="Z713" t="s">
        <v>41</v>
      </c>
    </row>
    <row r="714" spans="1:26" x14ac:dyDescent="0.3">
      <c r="A714">
        <v>9971</v>
      </c>
      <c r="B714">
        <v>1964</v>
      </c>
      <c r="C714" s="14">
        <f>2021-Table13[[#This Row],[Year_Birth]]</f>
        <v>57</v>
      </c>
      <c r="D714" s="4">
        <v>65526</v>
      </c>
      <c r="E714">
        <v>1</v>
      </c>
      <c r="F714" s="16">
        <v>6.8273972602739725</v>
      </c>
      <c r="G714">
        <v>22</v>
      </c>
      <c r="H714" s="4">
        <v>397</v>
      </c>
      <c r="I714" s="4">
        <v>19</v>
      </c>
      <c r="J714" s="4">
        <v>69</v>
      </c>
      <c r="K714" s="4">
        <v>12</v>
      </c>
      <c r="L714" s="4">
        <v>0</v>
      </c>
      <c r="M714" s="4">
        <v>9</v>
      </c>
      <c r="N714">
        <v>1</v>
      </c>
      <c r="O714">
        <v>4</v>
      </c>
      <c r="P714">
        <v>4</v>
      </c>
      <c r="Q714">
        <v>8</v>
      </c>
      <c r="R714">
        <v>2</v>
      </c>
      <c r="S714">
        <v>0</v>
      </c>
      <c r="T714">
        <v>0</v>
      </c>
      <c r="U714">
        <v>0</v>
      </c>
      <c r="V714">
        <v>0</v>
      </c>
      <c r="W714">
        <v>0</v>
      </c>
      <c r="X714">
        <v>0</v>
      </c>
      <c r="Y714">
        <v>0</v>
      </c>
      <c r="Z714" t="s">
        <v>47</v>
      </c>
    </row>
    <row r="715" spans="1:26" x14ac:dyDescent="0.3">
      <c r="A715">
        <v>8952</v>
      </c>
      <c r="B715">
        <v>1953</v>
      </c>
      <c r="C715" s="14">
        <f>2021-Table13[[#This Row],[Year_Birth]]</f>
        <v>68</v>
      </c>
      <c r="D715" s="4">
        <v>65569</v>
      </c>
      <c r="E715">
        <v>1</v>
      </c>
      <c r="F715" s="16">
        <v>8.257534246575343</v>
      </c>
      <c r="G715">
        <v>96</v>
      </c>
      <c r="H715" s="4">
        <v>397</v>
      </c>
      <c r="I715" s="4">
        <v>46</v>
      </c>
      <c r="J715" s="4">
        <v>288</v>
      </c>
      <c r="K715" s="4">
        <v>20</v>
      </c>
      <c r="L715" s="4">
        <v>38</v>
      </c>
      <c r="M715" s="4">
        <v>70</v>
      </c>
      <c r="N715">
        <v>2</v>
      </c>
      <c r="O715">
        <v>6</v>
      </c>
      <c r="P715">
        <v>5</v>
      </c>
      <c r="Q715">
        <v>10</v>
      </c>
      <c r="R715">
        <v>3</v>
      </c>
      <c r="S715">
        <v>0</v>
      </c>
      <c r="T715">
        <v>0</v>
      </c>
      <c r="U715">
        <v>0</v>
      </c>
      <c r="V715">
        <v>0</v>
      </c>
      <c r="W715">
        <v>0</v>
      </c>
      <c r="X715">
        <v>0</v>
      </c>
      <c r="Y715">
        <v>0</v>
      </c>
      <c r="Z715" t="s">
        <v>41</v>
      </c>
    </row>
    <row r="716" spans="1:26" x14ac:dyDescent="0.3">
      <c r="A716">
        <v>10102</v>
      </c>
      <c r="B716">
        <v>1966</v>
      </c>
      <c r="C716" s="14">
        <f>2021-Table13[[#This Row],[Year_Birth]]</f>
        <v>55</v>
      </c>
      <c r="D716" s="4">
        <v>79946</v>
      </c>
      <c r="E716">
        <v>0</v>
      </c>
      <c r="F716" s="16">
        <v>6.7424657534246579</v>
      </c>
      <c r="G716">
        <v>19</v>
      </c>
      <c r="H716" s="4">
        <v>395</v>
      </c>
      <c r="I716" s="4">
        <v>183</v>
      </c>
      <c r="J716" s="4">
        <v>565</v>
      </c>
      <c r="K716" s="4">
        <v>166</v>
      </c>
      <c r="L716" s="4">
        <v>141</v>
      </c>
      <c r="M716" s="4">
        <v>28</v>
      </c>
      <c r="N716">
        <v>1</v>
      </c>
      <c r="O716">
        <v>5</v>
      </c>
      <c r="P716">
        <v>11</v>
      </c>
      <c r="Q716">
        <v>5</v>
      </c>
      <c r="R716">
        <v>3</v>
      </c>
      <c r="S716">
        <v>0</v>
      </c>
      <c r="T716">
        <v>0</v>
      </c>
      <c r="U716">
        <v>0</v>
      </c>
      <c r="V716">
        <v>0</v>
      </c>
      <c r="W716">
        <v>0</v>
      </c>
      <c r="X716">
        <v>0</v>
      </c>
      <c r="Y716">
        <v>0</v>
      </c>
      <c r="Z716" t="s">
        <v>47</v>
      </c>
    </row>
    <row r="717" spans="1:26" x14ac:dyDescent="0.3">
      <c r="A717">
        <v>7119</v>
      </c>
      <c r="B717">
        <v>1982</v>
      </c>
      <c r="C717" s="14">
        <f>2021-Table13[[#This Row],[Year_Birth]]</f>
        <v>39</v>
      </c>
      <c r="D717" s="4">
        <v>68627</v>
      </c>
      <c r="E717">
        <v>0</v>
      </c>
      <c r="F717" s="16">
        <v>8.0712328767123296</v>
      </c>
      <c r="G717">
        <v>45</v>
      </c>
      <c r="H717" s="4">
        <v>395</v>
      </c>
      <c r="I717" s="4">
        <v>15</v>
      </c>
      <c r="J717" s="4">
        <v>263</v>
      </c>
      <c r="K717" s="4">
        <v>60</v>
      </c>
      <c r="L717" s="4">
        <v>54</v>
      </c>
      <c r="M717" s="4">
        <v>38</v>
      </c>
      <c r="N717">
        <v>1</v>
      </c>
      <c r="O717">
        <v>2</v>
      </c>
      <c r="P717">
        <v>3</v>
      </c>
      <c r="Q717">
        <v>6</v>
      </c>
      <c r="R717">
        <v>1</v>
      </c>
      <c r="S717">
        <v>0</v>
      </c>
      <c r="T717">
        <v>0</v>
      </c>
      <c r="U717">
        <v>0</v>
      </c>
      <c r="V717">
        <v>0</v>
      </c>
      <c r="W717">
        <v>0</v>
      </c>
      <c r="X717">
        <v>0</v>
      </c>
      <c r="Y717">
        <v>0</v>
      </c>
      <c r="Z717" t="s">
        <v>47</v>
      </c>
    </row>
    <row r="718" spans="1:26" x14ac:dyDescent="0.3">
      <c r="A718">
        <v>7378</v>
      </c>
      <c r="B718">
        <v>1981</v>
      </c>
      <c r="C718" s="14">
        <f>2021-Table13[[#This Row],[Year_Birth]]</f>
        <v>40</v>
      </c>
      <c r="D718" s="4">
        <v>42021</v>
      </c>
      <c r="E718">
        <v>1</v>
      </c>
      <c r="F718" s="16">
        <v>8.4383561643835616</v>
      </c>
      <c r="G718">
        <v>34</v>
      </c>
      <c r="H718" s="4">
        <v>393</v>
      </c>
      <c r="I718" s="4">
        <v>5</v>
      </c>
      <c r="J718" s="4">
        <v>136</v>
      </c>
      <c r="K718" s="4">
        <v>7</v>
      </c>
      <c r="L718" s="4">
        <v>5</v>
      </c>
      <c r="M718" s="4">
        <v>27</v>
      </c>
      <c r="N718">
        <v>5</v>
      </c>
      <c r="O718">
        <v>10</v>
      </c>
      <c r="P718">
        <v>1</v>
      </c>
      <c r="Q718">
        <v>6</v>
      </c>
      <c r="R718">
        <v>9</v>
      </c>
      <c r="S718">
        <v>0</v>
      </c>
      <c r="T718">
        <v>0</v>
      </c>
      <c r="U718">
        <v>1</v>
      </c>
      <c r="V718">
        <v>0</v>
      </c>
      <c r="W718">
        <v>0</v>
      </c>
      <c r="X718">
        <v>0</v>
      </c>
      <c r="Y718">
        <v>0</v>
      </c>
      <c r="Z718" t="s">
        <v>41</v>
      </c>
    </row>
    <row r="719" spans="1:26" x14ac:dyDescent="0.3">
      <c r="A719">
        <v>3732</v>
      </c>
      <c r="B719">
        <v>1955</v>
      </c>
      <c r="C719" s="14">
        <f>2021-Table13[[#This Row],[Year_Birth]]</f>
        <v>66</v>
      </c>
      <c r="D719" s="4">
        <v>52750</v>
      </c>
      <c r="E719">
        <v>1</v>
      </c>
      <c r="F719" s="16">
        <v>8.0082191780821912</v>
      </c>
      <c r="G719">
        <v>72</v>
      </c>
      <c r="H719" s="4">
        <v>393</v>
      </c>
      <c r="I719" s="4">
        <v>0</v>
      </c>
      <c r="J719" s="4">
        <v>239</v>
      </c>
      <c r="K719" s="4">
        <v>90</v>
      </c>
      <c r="L719" s="4">
        <v>69</v>
      </c>
      <c r="M719" s="4">
        <v>69</v>
      </c>
      <c r="N719">
        <v>6</v>
      </c>
      <c r="O719">
        <v>5</v>
      </c>
      <c r="P719">
        <v>7</v>
      </c>
      <c r="Q719">
        <v>9</v>
      </c>
      <c r="R719">
        <v>4</v>
      </c>
      <c r="S719">
        <v>0</v>
      </c>
      <c r="T719">
        <v>0</v>
      </c>
      <c r="U719">
        <v>0</v>
      </c>
      <c r="V719">
        <v>0</v>
      </c>
      <c r="W719">
        <v>0</v>
      </c>
      <c r="X719">
        <v>0</v>
      </c>
      <c r="Y719">
        <v>0</v>
      </c>
      <c r="Z719" t="s">
        <v>48</v>
      </c>
    </row>
    <row r="720" spans="1:26" x14ac:dyDescent="0.3">
      <c r="A720">
        <v>8897</v>
      </c>
      <c r="B720">
        <v>1965</v>
      </c>
      <c r="C720" s="14">
        <f>2021-Table13[[#This Row],[Year_Birth]]</f>
        <v>56</v>
      </c>
      <c r="D720" s="4">
        <v>42720</v>
      </c>
      <c r="E720">
        <v>2</v>
      </c>
      <c r="F720" s="16">
        <v>7.7917808219178086</v>
      </c>
      <c r="G720">
        <v>9</v>
      </c>
      <c r="H720" s="4">
        <v>392</v>
      </c>
      <c r="I720" s="4">
        <v>5</v>
      </c>
      <c r="J720" s="4">
        <v>91</v>
      </c>
      <c r="K720" s="4">
        <v>28</v>
      </c>
      <c r="L720" s="4">
        <v>26</v>
      </c>
      <c r="M720" s="4">
        <v>112</v>
      </c>
      <c r="N720">
        <v>8</v>
      </c>
      <c r="O720">
        <v>7</v>
      </c>
      <c r="P720">
        <v>3</v>
      </c>
      <c r="Q720">
        <v>7</v>
      </c>
      <c r="R720">
        <v>8</v>
      </c>
      <c r="S720">
        <v>0</v>
      </c>
      <c r="T720">
        <v>0</v>
      </c>
      <c r="U720">
        <v>0</v>
      </c>
      <c r="V720">
        <v>0</v>
      </c>
      <c r="W720">
        <v>0</v>
      </c>
      <c r="X720">
        <v>1</v>
      </c>
      <c r="Y720">
        <v>0</v>
      </c>
      <c r="Z720" t="s">
        <v>52</v>
      </c>
    </row>
    <row r="721" spans="1:26" x14ac:dyDescent="0.3">
      <c r="A721">
        <v>4741</v>
      </c>
      <c r="B721">
        <v>1974</v>
      </c>
      <c r="C721" s="14">
        <f>2021-Table13[[#This Row],[Year_Birth]]</f>
        <v>47</v>
      </c>
      <c r="D721" s="4">
        <v>65463</v>
      </c>
      <c r="E721">
        <v>1</v>
      </c>
      <c r="F721" s="16">
        <v>7.021917808219178</v>
      </c>
      <c r="G721">
        <v>17</v>
      </c>
      <c r="H721" s="4">
        <v>391</v>
      </c>
      <c r="I721" s="4">
        <v>32</v>
      </c>
      <c r="J721" s="4">
        <v>70</v>
      </c>
      <c r="K721" s="4">
        <v>21</v>
      </c>
      <c r="L721" s="4">
        <v>32</v>
      </c>
      <c r="M721" s="4">
        <v>16</v>
      </c>
      <c r="N721">
        <v>2</v>
      </c>
      <c r="O721">
        <v>6</v>
      </c>
      <c r="P721">
        <v>2</v>
      </c>
      <c r="Q721">
        <v>9</v>
      </c>
      <c r="R721">
        <v>5</v>
      </c>
      <c r="S721">
        <v>0</v>
      </c>
      <c r="T721">
        <v>0</v>
      </c>
      <c r="U721">
        <v>0</v>
      </c>
      <c r="V721">
        <v>1</v>
      </c>
      <c r="W721">
        <v>0</v>
      </c>
      <c r="X721">
        <v>0</v>
      </c>
      <c r="Y721">
        <v>0</v>
      </c>
      <c r="Z721" t="s">
        <v>41</v>
      </c>
    </row>
    <row r="722" spans="1:26" x14ac:dyDescent="0.3">
      <c r="A722">
        <v>6583</v>
      </c>
      <c r="B722">
        <v>1955</v>
      </c>
      <c r="C722" s="14">
        <f>2021-Table13[[#This Row],[Year_Birth]]</f>
        <v>66</v>
      </c>
      <c r="D722" s="4">
        <v>72635</v>
      </c>
      <c r="E722">
        <v>0</v>
      </c>
      <c r="F722" s="16">
        <v>7.6821917808219178</v>
      </c>
      <c r="G722">
        <v>54</v>
      </c>
      <c r="H722" s="4">
        <v>390</v>
      </c>
      <c r="I722" s="4">
        <v>22</v>
      </c>
      <c r="J722" s="4">
        <v>323</v>
      </c>
      <c r="K722" s="4">
        <v>104</v>
      </c>
      <c r="L722" s="4">
        <v>35</v>
      </c>
      <c r="M722" s="4">
        <v>107</v>
      </c>
      <c r="N722">
        <v>1</v>
      </c>
      <c r="O722">
        <v>6</v>
      </c>
      <c r="P722">
        <v>8</v>
      </c>
      <c r="Q722">
        <v>6</v>
      </c>
      <c r="R722">
        <v>3</v>
      </c>
      <c r="S722">
        <v>1</v>
      </c>
      <c r="T722">
        <v>0</v>
      </c>
      <c r="U722">
        <v>0</v>
      </c>
      <c r="V722">
        <v>0</v>
      </c>
      <c r="W722">
        <v>0</v>
      </c>
      <c r="X722">
        <v>0</v>
      </c>
      <c r="Y722">
        <v>0</v>
      </c>
      <c r="Z722" t="s">
        <v>41</v>
      </c>
    </row>
    <row r="723" spans="1:26" x14ac:dyDescent="0.3">
      <c r="A723">
        <v>3433</v>
      </c>
      <c r="B723">
        <v>1955</v>
      </c>
      <c r="C723" s="14">
        <f>2021-Table13[[#This Row],[Year_Birth]]</f>
        <v>66</v>
      </c>
      <c r="D723" s="4">
        <v>72635</v>
      </c>
      <c r="E723">
        <v>0</v>
      </c>
      <c r="F723" s="16">
        <v>7.6821917808219178</v>
      </c>
      <c r="G723">
        <v>54</v>
      </c>
      <c r="H723" s="4">
        <v>390</v>
      </c>
      <c r="I723" s="4">
        <v>22</v>
      </c>
      <c r="J723" s="4">
        <v>323</v>
      </c>
      <c r="K723" s="4">
        <v>104</v>
      </c>
      <c r="L723" s="4">
        <v>35</v>
      </c>
      <c r="M723" s="4">
        <v>107</v>
      </c>
      <c r="N723">
        <v>1</v>
      </c>
      <c r="O723">
        <v>6</v>
      </c>
      <c r="P723">
        <v>8</v>
      </c>
      <c r="Q723">
        <v>6</v>
      </c>
      <c r="R723">
        <v>3</v>
      </c>
      <c r="S723">
        <v>1</v>
      </c>
      <c r="T723">
        <v>0</v>
      </c>
      <c r="U723">
        <v>0</v>
      </c>
      <c r="V723">
        <v>0</v>
      </c>
      <c r="W723">
        <v>0</v>
      </c>
      <c r="X723">
        <v>0</v>
      </c>
      <c r="Y723">
        <v>0</v>
      </c>
      <c r="Z723" t="s">
        <v>41</v>
      </c>
    </row>
    <row r="724" spans="1:26" x14ac:dyDescent="0.3">
      <c r="A724">
        <v>10299</v>
      </c>
      <c r="B724">
        <v>1969</v>
      </c>
      <c r="C724" s="14">
        <f>2021-Table13[[#This Row],[Year_Birth]]</f>
        <v>52</v>
      </c>
      <c r="D724" s="4">
        <v>48240</v>
      </c>
      <c r="E724">
        <v>0</v>
      </c>
      <c r="F724" s="16">
        <v>8.2465753424657535</v>
      </c>
      <c r="G724">
        <v>73</v>
      </c>
      <c r="H724" s="4">
        <v>389</v>
      </c>
      <c r="I724" s="4">
        <v>91</v>
      </c>
      <c r="J724" s="4">
        <v>248</v>
      </c>
      <c r="K724" s="4">
        <v>64</v>
      </c>
      <c r="L724" s="4">
        <v>49</v>
      </c>
      <c r="M724" s="4">
        <v>41</v>
      </c>
      <c r="N724">
        <v>3</v>
      </c>
      <c r="O724">
        <v>6</v>
      </c>
      <c r="P724">
        <v>3</v>
      </c>
      <c r="Q724">
        <v>13</v>
      </c>
      <c r="R724">
        <v>5</v>
      </c>
      <c r="S724">
        <v>0</v>
      </c>
      <c r="T724">
        <v>0</v>
      </c>
      <c r="U724">
        <v>0</v>
      </c>
      <c r="V724">
        <v>0</v>
      </c>
      <c r="W724">
        <v>0</v>
      </c>
      <c r="X724">
        <v>1</v>
      </c>
      <c r="Y724">
        <v>0</v>
      </c>
      <c r="Z724" t="s">
        <v>41</v>
      </c>
    </row>
    <row r="725" spans="1:26" x14ac:dyDescent="0.3">
      <c r="A725">
        <v>3170</v>
      </c>
      <c r="B725">
        <v>1957</v>
      </c>
      <c r="C725" s="14">
        <f>2021-Table13[[#This Row],[Year_Birth]]</f>
        <v>64</v>
      </c>
      <c r="D725" s="4">
        <v>68148</v>
      </c>
      <c r="E725">
        <v>0</v>
      </c>
      <c r="F725" s="16">
        <v>7.4383561643835616</v>
      </c>
      <c r="G725">
        <v>86</v>
      </c>
      <c r="H725" s="4">
        <v>389</v>
      </c>
      <c r="I725" s="4">
        <v>66</v>
      </c>
      <c r="J725" s="4">
        <v>408</v>
      </c>
      <c r="K725" s="4">
        <v>37</v>
      </c>
      <c r="L725" s="4">
        <v>57</v>
      </c>
      <c r="M725" s="4">
        <v>85</v>
      </c>
      <c r="N725">
        <v>1</v>
      </c>
      <c r="O725">
        <v>4</v>
      </c>
      <c r="P725">
        <v>4</v>
      </c>
      <c r="Q725">
        <v>6</v>
      </c>
      <c r="R725">
        <v>2</v>
      </c>
      <c r="S725">
        <v>0</v>
      </c>
      <c r="T725">
        <v>0</v>
      </c>
      <c r="U725">
        <v>0</v>
      </c>
      <c r="V725">
        <v>0</v>
      </c>
      <c r="W725">
        <v>0</v>
      </c>
      <c r="X725">
        <v>0</v>
      </c>
      <c r="Y725">
        <v>0</v>
      </c>
      <c r="Z725" t="s">
        <v>41</v>
      </c>
    </row>
    <row r="726" spans="1:26" x14ac:dyDescent="0.3">
      <c r="A726">
        <v>466</v>
      </c>
      <c r="B726">
        <v>1944</v>
      </c>
      <c r="C726" s="14">
        <f>2021-Table13[[#This Row],[Year_Birth]]</f>
        <v>77</v>
      </c>
      <c r="D726" s="4">
        <v>65275</v>
      </c>
      <c r="E726">
        <v>0</v>
      </c>
      <c r="F726" s="16">
        <v>7.8493150684931505</v>
      </c>
      <c r="G726">
        <v>9</v>
      </c>
      <c r="H726" s="4">
        <v>388</v>
      </c>
      <c r="I726" s="4">
        <v>14</v>
      </c>
      <c r="J726" s="4">
        <v>218</v>
      </c>
      <c r="K726" s="4">
        <v>91</v>
      </c>
      <c r="L726" s="4">
        <v>14</v>
      </c>
      <c r="M726" s="4">
        <v>21</v>
      </c>
      <c r="N726">
        <v>1</v>
      </c>
      <c r="O726">
        <v>4</v>
      </c>
      <c r="P726">
        <v>3</v>
      </c>
      <c r="Q726">
        <v>13</v>
      </c>
      <c r="R726">
        <v>2</v>
      </c>
      <c r="S726">
        <v>0</v>
      </c>
      <c r="T726">
        <v>0</v>
      </c>
      <c r="U726">
        <v>0</v>
      </c>
      <c r="V726">
        <v>0</v>
      </c>
      <c r="W726">
        <v>0</v>
      </c>
      <c r="X726">
        <v>0</v>
      </c>
      <c r="Y726">
        <v>0</v>
      </c>
      <c r="Z726" t="s">
        <v>41</v>
      </c>
    </row>
    <row r="727" spans="1:26" x14ac:dyDescent="0.3">
      <c r="A727">
        <v>1446</v>
      </c>
      <c r="B727">
        <v>1956</v>
      </c>
      <c r="C727" s="14">
        <f>2021-Table13[[#This Row],[Year_Birth]]</f>
        <v>65</v>
      </c>
      <c r="D727" s="4">
        <v>86424</v>
      </c>
      <c r="E727">
        <v>0</v>
      </c>
      <c r="F727" s="16">
        <v>6.8438356164383558</v>
      </c>
      <c r="G727">
        <v>12</v>
      </c>
      <c r="H727" s="4">
        <v>387</v>
      </c>
      <c r="I727" s="4">
        <v>68</v>
      </c>
      <c r="J727" s="4">
        <v>569</v>
      </c>
      <c r="K727" s="4">
        <v>89</v>
      </c>
      <c r="L727" s="4">
        <v>45</v>
      </c>
      <c r="M727" s="4">
        <v>68</v>
      </c>
      <c r="N727">
        <v>1</v>
      </c>
      <c r="O727">
        <v>6</v>
      </c>
      <c r="P727">
        <v>9</v>
      </c>
      <c r="Q727">
        <v>12</v>
      </c>
      <c r="R727">
        <v>1</v>
      </c>
      <c r="S727">
        <v>0</v>
      </c>
      <c r="T727">
        <v>0</v>
      </c>
      <c r="U727">
        <v>0</v>
      </c>
      <c r="V727">
        <v>0</v>
      </c>
      <c r="W727">
        <v>0</v>
      </c>
      <c r="X727">
        <v>0</v>
      </c>
      <c r="Y727">
        <v>0</v>
      </c>
      <c r="Z727" t="s">
        <v>47</v>
      </c>
    </row>
    <row r="728" spans="1:26" x14ac:dyDescent="0.3">
      <c r="A728">
        <v>9166</v>
      </c>
      <c r="B728">
        <v>1968</v>
      </c>
      <c r="C728" s="14">
        <f>2021-Table13[[#This Row],[Year_Birth]]</f>
        <v>53</v>
      </c>
      <c r="D728" s="4">
        <v>63967</v>
      </c>
      <c r="E728">
        <v>1</v>
      </c>
      <c r="F728" s="16">
        <v>7.4986301369863018</v>
      </c>
      <c r="G728">
        <v>57</v>
      </c>
      <c r="H728" s="4">
        <v>387</v>
      </c>
      <c r="I728" s="4">
        <v>84</v>
      </c>
      <c r="J728" s="4">
        <v>141</v>
      </c>
      <c r="K728" s="4">
        <v>73</v>
      </c>
      <c r="L728" s="4">
        <v>35</v>
      </c>
      <c r="M728" s="4">
        <v>162</v>
      </c>
      <c r="N728">
        <v>3</v>
      </c>
      <c r="O728">
        <v>4</v>
      </c>
      <c r="P728">
        <v>4</v>
      </c>
      <c r="Q728">
        <v>12</v>
      </c>
      <c r="R728">
        <v>2</v>
      </c>
      <c r="S728">
        <v>0</v>
      </c>
      <c r="T728">
        <v>0</v>
      </c>
      <c r="U728">
        <v>0</v>
      </c>
      <c r="V728">
        <v>0</v>
      </c>
      <c r="W728">
        <v>0</v>
      </c>
      <c r="X728">
        <v>0</v>
      </c>
      <c r="Y728">
        <v>0</v>
      </c>
      <c r="Z728" t="s">
        <v>41</v>
      </c>
    </row>
    <row r="729" spans="1:26" x14ac:dyDescent="0.3">
      <c r="A729">
        <v>6945</v>
      </c>
      <c r="B729">
        <v>1952</v>
      </c>
      <c r="C729" s="14">
        <f>2021-Table13[[#This Row],[Year_Birth]]</f>
        <v>69</v>
      </c>
      <c r="D729" s="4">
        <v>84574</v>
      </c>
      <c r="E729">
        <v>0</v>
      </c>
      <c r="F729" s="16">
        <v>7.6794520547945204</v>
      </c>
      <c r="G729">
        <v>72</v>
      </c>
      <c r="H729" s="4">
        <v>387</v>
      </c>
      <c r="I729" s="4">
        <v>20</v>
      </c>
      <c r="J729" s="4">
        <v>713</v>
      </c>
      <c r="K729" s="4">
        <v>38</v>
      </c>
      <c r="L729" s="4">
        <v>54</v>
      </c>
      <c r="M729" s="4">
        <v>163</v>
      </c>
      <c r="N729">
        <v>1</v>
      </c>
      <c r="O729">
        <v>9</v>
      </c>
      <c r="P729">
        <v>11</v>
      </c>
      <c r="Q729">
        <v>11</v>
      </c>
      <c r="R729">
        <v>5</v>
      </c>
      <c r="S729">
        <v>0</v>
      </c>
      <c r="T729">
        <v>0</v>
      </c>
      <c r="U729">
        <v>0</v>
      </c>
      <c r="V729">
        <v>0</v>
      </c>
      <c r="W729">
        <v>0</v>
      </c>
      <c r="X729">
        <v>0</v>
      </c>
      <c r="Y729">
        <v>0</v>
      </c>
      <c r="Z729" t="s">
        <v>41</v>
      </c>
    </row>
    <row r="730" spans="1:26" x14ac:dyDescent="0.3">
      <c r="A730">
        <v>8852</v>
      </c>
      <c r="B730">
        <v>1976</v>
      </c>
      <c r="C730" s="14">
        <f>2021-Table13[[#This Row],[Year_Birth]]</f>
        <v>45</v>
      </c>
      <c r="D730" s="4">
        <v>61064</v>
      </c>
      <c r="E730">
        <v>1</v>
      </c>
      <c r="F730" s="16">
        <v>8.4383561643835616</v>
      </c>
      <c r="G730">
        <v>80</v>
      </c>
      <c r="H730" s="4">
        <v>387</v>
      </c>
      <c r="I730" s="4">
        <v>126</v>
      </c>
      <c r="J730" s="4">
        <v>342</v>
      </c>
      <c r="K730" s="4">
        <v>0</v>
      </c>
      <c r="L730" s="4">
        <v>45</v>
      </c>
      <c r="M730" s="4">
        <v>180</v>
      </c>
      <c r="N730">
        <v>5</v>
      </c>
      <c r="O730">
        <v>8</v>
      </c>
      <c r="P730">
        <v>4</v>
      </c>
      <c r="Q730">
        <v>11</v>
      </c>
      <c r="R730">
        <v>6</v>
      </c>
      <c r="S730">
        <v>0</v>
      </c>
      <c r="T730">
        <v>0</v>
      </c>
      <c r="U730">
        <v>0</v>
      </c>
      <c r="V730">
        <v>0</v>
      </c>
      <c r="W730">
        <v>0</v>
      </c>
      <c r="X730">
        <v>0</v>
      </c>
      <c r="Y730">
        <v>0</v>
      </c>
      <c r="Z730" t="s">
        <v>41</v>
      </c>
    </row>
    <row r="731" spans="1:26" x14ac:dyDescent="0.3">
      <c r="A731">
        <v>10524</v>
      </c>
      <c r="B731">
        <v>1963</v>
      </c>
      <c r="C731" s="14">
        <f>2021-Table13[[#This Row],[Year_Birth]]</f>
        <v>58</v>
      </c>
      <c r="D731" s="4">
        <v>49476</v>
      </c>
      <c r="E731">
        <v>1</v>
      </c>
      <c r="F731" s="16">
        <v>7.6356164383561644</v>
      </c>
      <c r="G731">
        <v>29</v>
      </c>
      <c r="H731" s="4">
        <v>386</v>
      </c>
      <c r="I731" s="4">
        <v>23</v>
      </c>
      <c r="J731" s="4">
        <v>95</v>
      </c>
      <c r="K731" s="4">
        <v>54</v>
      </c>
      <c r="L731" s="4">
        <v>41</v>
      </c>
      <c r="M731" s="4">
        <v>196</v>
      </c>
      <c r="N731">
        <v>4</v>
      </c>
      <c r="O731">
        <v>2</v>
      </c>
      <c r="P731">
        <v>11</v>
      </c>
      <c r="Q731">
        <v>5</v>
      </c>
      <c r="R731">
        <v>2</v>
      </c>
      <c r="S731">
        <v>0</v>
      </c>
      <c r="T731">
        <v>0</v>
      </c>
      <c r="U731">
        <v>0</v>
      </c>
      <c r="V731">
        <v>0</v>
      </c>
      <c r="W731">
        <v>0</v>
      </c>
      <c r="X731">
        <v>0</v>
      </c>
      <c r="Y731">
        <v>0</v>
      </c>
      <c r="Z731" t="s">
        <v>48</v>
      </c>
    </row>
    <row r="732" spans="1:26" x14ac:dyDescent="0.3">
      <c r="A732">
        <v>4518</v>
      </c>
      <c r="B732">
        <v>1979</v>
      </c>
      <c r="C732" s="14">
        <f>2021-Table13[[#This Row],[Year_Birth]]</f>
        <v>42</v>
      </c>
      <c r="D732" s="4">
        <v>85693</v>
      </c>
      <c r="E732">
        <v>1</v>
      </c>
      <c r="F732" s="16">
        <v>7.8027397260273972</v>
      </c>
      <c r="G732">
        <v>59</v>
      </c>
      <c r="H732" s="4">
        <v>386</v>
      </c>
      <c r="I732" s="4">
        <v>172</v>
      </c>
      <c r="J732" s="4">
        <v>183</v>
      </c>
      <c r="K732" s="4">
        <v>185</v>
      </c>
      <c r="L732" s="4">
        <v>132</v>
      </c>
      <c r="M732" s="4">
        <v>111</v>
      </c>
      <c r="N732">
        <v>2</v>
      </c>
      <c r="O732">
        <v>9</v>
      </c>
      <c r="P732">
        <v>5</v>
      </c>
      <c r="Q732">
        <v>11</v>
      </c>
      <c r="R732">
        <v>5</v>
      </c>
      <c r="S732">
        <v>0</v>
      </c>
      <c r="T732">
        <v>0</v>
      </c>
      <c r="U732">
        <v>0</v>
      </c>
      <c r="V732">
        <v>0</v>
      </c>
      <c r="W732">
        <v>0</v>
      </c>
      <c r="X732">
        <v>0</v>
      </c>
      <c r="Y732">
        <v>0</v>
      </c>
      <c r="Z732" t="s">
        <v>48</v>
      </c>
    </row>
    <row r="733" spans="1:26" x14ac:dyDescent="0.3">
      <c r="A733">
        <v>4047</v>
      </c>
      <c r="B733">
        <v>1954</v>
      </c>
      <c r="C733" s="14">
        <f>2021-Table13[[#This Row],[Year_Birth]]</f>
        <v>67</v>
      </c>
      <c r="D733" s="4">
        <v>65324</v>
      </c>
      <c r="E733">
        <v>1</v>
      </c>
      <c r="F733" s="16">
        <v>7.0739726027397261</v>
      </c>
      <c r="G733">
        <v>0</v>
      </c>
      <c r="H733" s="4">
        <v>384</v>
      </c>
      <c r="I733" s="4">
        <v>0</v>
      </c>
      <c r="J733" s="4">
        <v>102</v>
      </c>
      <c r="K733" s="4">
        <v>21</v>
      </c>
      <c r="L733" s="4">
        <v>32</v>
      </c>
      <c r="M733" s="4">
        <v>5</v>
      </c>
      <c r="N733">
        <v>3</v>
      </c>
      <c r="O733">
        <v>6</v>
      </c>
      <c r="P733">
        <v>2</v>
      </c>
      <c r="Q733">
        <v>9</v>
      </c>
      <c r="R733">
        <v>4</v>
      </c>
      <c r="S733">
        <v>0</v>
      </c>
      <c r="T733">
        <v>0</v>
      </c>
      <c r="U733">
        <v>0</v>
      </c>
      <c r="V733">
        <v>0</v>
      </c>
      <c r="W733">
        <v>0</v>
      </c>
      <c r="X733">
        <v>0</v>
      </c>
      <c r="Y733">
        <v>0</v>
      </c>
      <c r="Z733" t="s">
        <v>43</v>
      </c>
    </row>
    <row r="734" spans="1:26" x14ac:dyDescent="0.3">
      <c r="A734">
        <v>9477</v>
      </c>
      <c r="B734">
        <v>1954</v>
      </c>
      <c r="C734" s="14">
        <f>2021-Table13[[#This Row],[Year_Birth]]</f>
        <v>67</v>
      </c>
      <c r="D734" s="4">
        <v>65324</v>
      </c>
      <c r="E734">
        <v>1</v>
      </c>
      <c r="F734" s="16">
        <v>7.0739726027397261</v>
      </c>
      <c r="G734">
        <v>0</v>
      </c>
      <c r="H734" s="4">
        <v>384</v>
      </c>
      <c r="I734" s="4">
        <v>0</v>
      </c>
      <c r="J734" s="4">
        <v>102</v>
      </c>
      <c r="K734" s="4">
        <v>21</v>
      </c>
      <c r="L734" s="4">
        <v>32</v>
      </c>
      <c r="M734" s="4">
        <v>5</v>
      </c>
      <c r="N734">
        <v>3</v>
      </c>
      <c r="O734">
        <v>6</v>
      </c>
      <c r="P734">
        <v>2</v>
      </c>
      <c r="Q734">
        <v>9</v>
      </c>
      <c r="R734">
        <v>4</v>
      </c>
      <c r="S734">
        <v>0</v>
      </c>
      <c r="T734">
        <v>0</v>
      </c>
      <c r="U734">
        <v>0</v>
      </c>
      <c r="V734">
        <v>0</v>
      </c>
      <c r="W734">
        <v>0</v>
      </c>
      <c r="X734">
        <v>0</v>
      </c>
      <c r="Y734">
        <v>0</v>
      </c>
      <c r="Z734" t="s">
        <v>45</v>
      </c>
    </row>
    <row r="735" spans="1:26" x14ac:dyDescent="0.3">
      <c r="A735">
        <v>1212</v>
      </c>
      <c r="B735">
        <v>1973</v>
      </c>
      <c r="C735" s="14">
        <f>2021-Table13[[#This Row],[Year_Birth]]</f>
        <v>48</v>
      </c>
      <c r="D735" s="4">
        <v>52845</v>
      </c>
      <c r="E735">
        <v>1</v>
      </c>
      <c r="F735" s="16">
        <v>7.4876712328767123</v>
      </c>
      <c r="G735">
        <v>7</v>
      </c>
      <c r="H735" s="4">
        <v>384</v>
      </c>
      <c r="I735" s="4">
        <v>25</v>
      </c>
      <c r="J735" s="4">
        <v>292</v>
      </c>
      <c r="K735" s="4">
        <v>130</v>
      </c>
      <c r="L735" s="4">
        <v>41</v>
      </c>
      <c r="M735" s="4">
        <v>64</v>
      </c>
      <c r="N735">
        <v>3</v>
      </c>
      <c r="O735">
        <v>8</v>
      </c>
      <c r="P735">
        <v>8</v>
      </c>
      <c r="Q735">
        <v>6</v>
      </c>
      <c r="R735">
        <v>6</v>
      </c>
      <c r="S735">
        <v>0</v>
      </c>
      <c r="T735">
        <v>0</v>
      </c>
      <c r="U735">
        <v>1</v>
      </c>
      <c r="V735">
        <v>0</v>
      </c>
      <c r="W735">
        <v>0</v>
      </c>
      <c r="X735">
        <v>0</v>
      </c>
      <c r="Y735">
        <v>0</v>
      </c>
      <c r="Z735" t="s">
        <v>41</v>
      </c>
    </row>
    <row r="736" spans="1:26" x14ac:dyDescent="0.3">
      <c r="A736">
        <v>3491</v>
      </c>
      <c r="B736">
        <v>1975</v>
      </c>
      <c r="C736" s="14">
        <f>2021-Table13[[#This Row],[Year_Birth]]</f>
        <v>46</v>
      </c>
      <c r="D736" s="4">
        <v>55914</v>
      </c>
      <c r="E736">
        <v>1</v>
      </c>
      <c r="F736" s="16">
        <v>7.7780821917808218</v>
      </c>
      <c r="G736">
        <v>32</v>
      </c>
      <c r="H736" s="4">
        <v>384</v>
      </c>
      <c r="I736" s="4">
        <v>60</v>
      </c>
      <c r="J736" s="4">
        <v>364</v>
      </c>
      <c r="K736" s="4">
        <v>119</v>
      </c>
      <c r="L736" s="4">
        <v>101</v>
      </c>
      <c r="M736" s="4">
        <v>232</v>
      </c>
      <c r="N736">
        <v>4</v>
      </c>
      <c r="O736">
        <v>11</v>
      </c>
      <c r="P736">
        <v>6</v>
      </c>
      <c r="Q736">
        <v>8</v>
      </c>
      <c r="R736">
        <v>7</v>
      </c>
      <c r="S736">
        <v>0</v>
      </c>
      <c r="T736">
        <v>0</v>
      </c>
      <c r="U736">
        <v>0</v>
      </c>
      <c r="V736">
        <v>0</v>
      </c>
      <c r="W736">
        <v>0</v>
      </c>
      <c r="X736">
        <v>0</v>
      </c>
      <c r="Y736">
        <v>0</v>
      </c>
      <c r="Z736" t="s">
        <v>43</v>
      </c>
    </row>
    <row r="737" spans="1:26" x14ac:dyDescent="0.3">
      <c r="A737">
        <v>4609</v>
      </c>
      <c r="B737">
        <v>1966</v>
      </c>
      <c r="C737" s="14">
        <f>2021-Table13[[#This Row],[Year_Birth]]</f>
        <v>55</v>
      </c>
      <c r="D737" s="4">
        <v>57705</v>
      </c>
      <c r="E737">
        <v>1</v>
      </c>
      <c r="F737" s="16">
        <v>7.0739726027397261</v>
      </c>
      <c r="G737">
        <v>14</v>
      </c>
      <c r="H737" s="4">
        <v>383</v>
      </c>
      <c r="I737" s="4">
        <v>0</v>
      </c>
      <c r="J737" s="4">
        <v>53</v>
      </c>
      <c r="K737" s="4">
        <v>6</v>
      </c>
      <c r="L737" s="4">
        <v>4</v>
      </c>
      <c r="M737" s="4">
        <v>40</v>
      </c>
      <c r="N737">
        <v>3</v>
      </c>
      <c r="O737">
        <v>8</v>
      </c>
      <c r="P737">
        <v>1</v>
      </c>
      <c r="Q737">
        <v>6</v>
      </c>
      <c r="R737">
        <v>6</v>
      </c>
      <c r="S737">
        <v>0</v>
      </c>
      <c r="T737">
        <v>0</v>
      </c>
      <c r="U737">
        <v>0</v>
      </c>
      <c r="V737">
        <v>0</v>
      </c>
      <c r="W737">
        <v>0</v>
      </c>
      <c r="X737">
        <v>0</v>
      </c>
      <c r="Y737">
        <v>0</v>
      </c>
      <c r="Z737" t="s">
        <v>41</v>
      </c>
    </row>
    <row r="738" spans="1:26" x14ac:dyDescent="0.3">
      <c r="A738">
        <v>8939</v>
      </c>
      <c r="B738">
        <v>1959</v>
      </c>
      <c r="C738" s="14">
        <f>2021-Table13[[#This Row],[Year_Birth]]</f>
        <v>62</v>
      </c>
      <c r="D738" s="4">
        <v>61250</v>
      </c>
      <c r="E738">
        <v>1</v>
      </c>
      <c r="F738" s="16">
        <v>8.1452054794520556</v>
      </c>
      <c r="G738">
        <v>49</v>
      </c>
      <c r="H738" s="4">
        <v>382</v>
      </c>
      <c r="I738" s="4">
        <v>138</v>
      </c>
      <c r="J738" s="4">
        <v>65</v>
      </c>
      <c r="K738" s="4">
        <v>60</v>
      </c>
      <c r="L738" s="4">
        <v>26</v>
      </c>
      <c r="M738" s="4">
        <v>59</v>
      </c>
      <c r="N738">
        <v>6</v>
      </c>
      <c r="O738">
        <v>5</v>
      </c>
      <c r="P738">
        <v>2</v>
      </c>
      <c r="Q738">
        <v>12</v>
      </c>
      <c r="R738">
        <v>5</v>
      </c>
      <c r="S738">
        <v>0</v>
      </c>
      <c r="T738">
        <v>0</v>
      </c>
      <c r="U738">
        <v>0</v>
      </c>
      <c r="V738">
        <v>0</v>
      </c>
      <c r="W738">
        <v>0</v>
      </c>
      <c r="X738">
        <v>0</v>
      </c>
      <c r="Y738">
        <v>0</v>
      </c>
      <c r="Z738" t="s">
        <v>41</v>
      </c>
    </row>
    <row r="739" spans="1:26" x14ac:dyDescent="0.3">
      <c r="A739">
        <v>9940</v>
      </c>
      <c r="B739">
        <v>1958</v>
      </c>
      <c r="C739" s="14">
        <f>2021-Table13[[#This Row],[Year_Birth]]</f>
        <v>63</v>
      </c>
      <c r="D739" s="4">
        <v>64961</v>
      </c>
      <c r="E739">
        <v>1</v>
      </c>
      <c r="F739" s="16">
        <v>8.1260273972602732</v>
      </c>
      <c r="G739">
        <v>97</v>
      </c>
      <c r="H739" s="4">
        <v>382</v>
      </c>
      <c r="I739" s="4">
        <v>114</v>
      </c>
      <c r="J739" s="4">
        <v>276</v>
      </c>
      <c r="K739" s="4">
        <v>75</v>
      </c>
      <c r="L739" s="4">
        <v>124</v>
      </c>
      <c r="M739" s="4">
        <v>38</v>
      </c>
      <c r="N739">
        <v>2</v>
      </c>
      <c r="O739">
        <v>6</v>
      </c>
      <c r="P739">
        <v>4</v>
      </c>
      <c r="Q739">
        <v>4</v>
      </c>
      <c r="R739">
        <v>3</v>
      </c>
      <c r="S739">
        <v>0</v>
      </c>
      <c r="T739">
        <v>0</v>
      </c>
      <c r="U739">
        <v>0</v>
      </c>
      <c r="V739">
        <v>0</v>
      </c>
      <c r="W739">
        <v>0</v>
      </c>
      <c r="X739">
        <v>0</v>
      </c>
      <c r="Y739">
        <v>0</v>
      </c>
      <c r="Z739" t="s">
        <v>47</v>
      </c>
    </row>
    <row r="740" spans="1:26" x14ac:dyDescent="0.3">
      <c r="A740">
        <v>850</v>
      </c>
      <c r="B740">
        <v>1968</v>
      </c>
      <c r="C740" s="14">
        <f>2021-Table13[[#This Row],[Year_Birth]]</f>
        <v>53</v>
      </c>
      <c r="D740" s="4">
        <v>70566</v>
      </c>
      <c r="E740">
        <v>1</v>
      </c>
      <c r="F740" s="16">
        <v>7.3397260273972602</v>
      </c>
      <c r="G740">
        <v>4</v>
      </c>
      <c r="H740" s="4">
        <v>381</v>
      </c>
      <c r="I740" s="4">
        <v>28</v>
      </c>
      <c r="J740" s="4">
        <v>215</v>
      </c>
      <c r="K740" s="4">
        <v>84</v>
      </c>
      <c r="L740" s="4">
        <v>28</v>
      </c>
      <c r="M740" s="4">
        <v>21</v>
      </c>
      <c r="N740">
        <v>2</v>
      </c>
      <c r="O740">
        <v>6</v>
      </c>
      <c r="P740">
        <v>5</v>
      </c>
      <c r="Q740">
        <v>9</v>
      </c>
      <c r="R740">
        <v>3</v>
      </c>
      <c r="S740">
        <v>0</v>
      </c>
      <c r="T740">
        <v>0</v>
      </c>
      <c r="U740">
        <v>0</v>
      </c>
      <c r="V740">
        <v>0</v>
      </c>
      <c r="W740">
        <v>0</v>
      </c>
      <c r="X740">
        <v>0</v>
      </c>
      <c r="Y740">
        <v>0</v>
      </c>
      <c r="Z740" t="s">
        <v>41</v>
      </c>
    </row>
    <row r="741" spans="1:26" x14ac:dyDescent="0.3">
      <c r="A741">
        <v>7165</v>
      </c>
      <c r="B741">
        <v>1972</v>
      </c>
      <c r="C741" s="14">
        <f>2021-Table13[[#This Row],[Year_Birth]]</f>
        <v>49</v>
      </c>
      <c r="D741" s="4">
        <v>64474</v>
      </c>
      <c r="E741">
        <v>1</v>
      </c>
      <c r="F741" s="16">
        <v>7.2958904109589042</v>
      </c>
      <c r="G741">
        <v>59</v>
      </c>
      <c r="H741" s="4">
        <v>381</v>
      </c>
      <c r="I741" s="4">
        <v>35</v>
      </c>
      <c r="J741" s="4">
        <v>172</v>
      </c>
      <c r="K741" s="4">
        <v>56</v>
      </c>
      <c r="L741" s="4">
        <v>86</v>
      </c>
      <c r="M741" s="4">
        <v>93</v>
      </c>
      <c r="N741">
        <v>2</v>
      </c>
      <c r="O741">
        <v>8</v>
      </c>
      <c r="P741">
        <v>2</v>
      </c>
      <c r="Q741">
        <v>10</v>
      </c>
      <c r="R741">
        <v>5</v>
      </c>
      <c r="S741">
        <v>0</v>
      </c>
      <c r="T741">
        <v>0</v>
      </c>
      <c r="U741">
        <v>0</v>
      </c>
      <c r="V741">
        <v>0</v>
      </c>
      <c r="W741">
        <v>0</v>
      </c>
      <c r="X741">
        <v>0</v>
      </c>
      <c r="Y741">
        <v>0</v>
      </c>
      <c r="Z741" t="s">
        <v>41</v>
      </c>
    </row>
    <row r="742" spans="1:26" x14ac:dyDescent="0.3">
      <c r="A742">
        <v>5204</v>
      </c>
      <c r="B742">
        <v>1971</v>
      </c>
      <c r="C742" s="14">
        <f>2021-Table13[[#This Row],[Year_Birth]]</f>
        <v>50</v>
      </c>
      <c r="D742" s="4">
        <v>74538</v>
      </c>
      <c r="E742">
        <v>0</v>
      </c>
      <c r="F742" s="16">
        <v>7.6109589041095891</v>
      </c>
      <c r="G742">
        <v>21</v>
      </c>
      <c r="H742" s="4">
        <v>380</v>
      </c>
      <c r="I742" s="4">
        <v>98</v>
      </c>
      <c r="J742" s="4">
        <v>733</v>
      </c>
      <c r="K742" s="4">
        <v>110</v>
      </c>
      <c r="L742" s="4">
        <v>112</v>
      </c>
      <c r="M742" s="4">
        <v>28</v>
      </c>
      <c r="N742">
        <v>1</v>
      </c>
      <c r="O742">
        <v>8</v>
      </c>
      <c r="P742">
        <v>8</v>
      </c>
      <c r="Q742">
        <v>5</v>
      </c>
      <c r="R742">
        <v>3</v>
      </c>
      <c r="S742">
        <v>0</v>
      </c>
      <c r="T742">
        <v>0</v>
      </c>
      <c r="U742">
        <v>0</v>
      </c>
      <c r="V742">
        <v>0</v>
      </c>
      <c r="W742">
        <v>1</v>
      </c>
      <c r="X742">
        <v>1</v>
      </c>
      <c r="Y742">
        <v>0</v>
      </c>
      <c r="Z742" t="s">
        <v>41</v>
      </c>
    </row>
    <row r="743" spans="1:26" x14ac:dyDescent="0.3">
      <c r="A743">
        <v>5092</v>
      </c>
      <c r="B743">
        <v>1949</v>
      </c>
      <c r="C743" s="14">
        <f>2021-Table13[[#This Row],[Year_Birth]]</f>
        <v>72</v>
      </c>
      <c r="D743" s="4">
        <v>51569</v>
      </c>
      <c r="E743">
        <v>1</v>
      </c>
      <c r="F743" s="16">
        <v>7.9863013698630141</v>
      </c>
      <c r="G743">
        <v>39</v>
      </c>
      <c r="H743" s="4">
        <v>380</v>
      </c>
      <c r="I743" s="4">
        <v>0</v>
      </c>
      <c r="J743" s="4">
        <v>47</v>
      </c>
      <c r="K743" s="4">
        <v>6</v>
      </c>
      <c r="L743" s="4">
        <v>0</v>
      </c>
      <c r="M743" s="4">
        <v>34</v>
      </c>
      <c r="N743">
        <v>4</v>
      </c>
      <c r="O743">
        <v>7</v>
      </c>
      <c r="P743">
        <v>1</v>
      </c>
      <c r="Q743">
        <v>7</v>
      </c>
      <c r="R743">
        <v>8</v>
      </c>
      <c r="S743">
        <v>0</v>
      </c>
      <c r="T743">
        <v>0</v>
      </c>
      <c r="U743">
        <v>0</v>
      </c>
      <c r="V743">
        <v>1</v>
      </c>
      <c r="W743">
        <v>0</v>
      </c>
      <c r="X743">
        <v>1</v>
      </c>
      <c r="Y743">
        <v>0</v>
      </c>
      <c r="Z743" t="s">
        <v>41</v>
      </c>
    </row>
    <row r="744" spans="1:26" x14ac:dyDescent="0.3">
      <c r="A744">
        <v>1518</v>
      </c>
      <c r="B744">
        <v>1965</v>
      </c>
      <c r="C744" s="14">
        <f>2021-Table13[[#This Row],[Year_Birth]]</f>
        <v>56</v>
      </c>
      <c r="D744" s="4">
        <v>62694</v>
      </c>
      <c r="E744">
        <v>2</v>
      </c>
      <c r="F744" s="16">
        <v>7.6438356164383565</v>
      </c>
      <c r="G744">
        <v>29</v>
      </c>
      <c r="H744" s="4">
        <v>379</v>
      </c>
      <c r="I744" s="4">
        <v>6</v>
      </c>
      <c r="J744" s="4">
        <v>157</v>
      </c>
      <c r="K744" s="4">
        <v>25</v>
      </c>
      <c r="L744" s="4">
        <v>91</v>
      </c>
      <c r="M744" s="4">
        <v>91</v>
      </c>
      <c r="N744">
        <v>5</v>
      </c>
      <c r="O744">
        <v>9</v>
      </c>
      <c r="P744">
        <v>3</v>
      </c>
      <c r="Q744">
        <v>7</v>
      </c>
      <c r="R744">
        <v>7</v>
      </c>
      <c r="S744">
        <v>0</v>
      </c>
      <c r="T744">
        <v>0</v>
      </c>
      <c r="U744">
        <v>0</v>
      </c>
      <c r="V744">
        <v>0</v>
      </c>
      <c r="W744">
        <v>0</v>
      </c>
      <c r="X744">
        <v>0</v>
      </c>
      <c r="Y744">
        <v>0</v>
      </c>
      <c r="Z744" t="s">
        <v>41</v>
      </c>
    </row>
    <row r="745" spans="1:26" x14ac:dyDescent="0.3">
      <c r="A745">
        <v>773</v>
      </c>
      <c r="B745">
        <v>1971</v>
      </c>
      <c r="C745" s="14">
        <f>2021-Table13[[#This Row],[Year_Birth]]</f>
        <v>50</v>
      </c>
      <c r="D745" s="4">
        <v>42835</v>
      </c>
      <c r="E745">
        <v>2</v>
      </c>
      <c r="F745" s="16">
        <v>7.6082191780821917</v>
      </c>
      <c r="G745">
        <v>64</v>
      </c>
      <c r="H745" s="4">
        <v>379</v>
      </c>
      <c r="I745" s="4">
        <v>4</v>
      </c>
      <c r="J745" s="4">
        <v>93</v>
      </c>
      <c r="K745" s="4">
        <v>12</v>
      </c>
      <c r="L745" s="4">
        <v>9</v>
      </c>
      <c r="M745" s="4">
        <v>98</v>
      </c>
      <c r="N745">
        <v>7</v>
      </c>
      <c r="O745">
        <v>6</v>
      </c>
      <c r="P745">
        <v>6</v>
      </c>
      <c r="Q745">
        <v>4</v>
      </c>
      <c r="R745">
        <v>6</v>
      </c>
      <c r="S745">
        <v>0</v>
      </c>
      <c r="T745">
        <v>0</v>
      </c>
      <c r="U745">
        <v>0</v>
      </c>
      <c r="V745">
        <v>0</v>
      </c>
      <c r="W745">
        <v>0</v>
      </c>
      <c r="X745">
        <v>0</v>
      </c>
      <c r="Y745">
        <v>0</v>
      </c>
      <c r="Z745" t="s">
        <v>45</v>
      </c>
    </row>
    <row r="746" spans="1:26" x14ac:dyDescent="0.3">
      <c r="A746">
        <v>3767</v>
      </c>
      <c r="B746">
        <v>1968</v>
      </c>
      <c r="C746" s="14">
        <f>2021-Table13[[#This Row],[Year_Birth]]</f>
        <v>53</v>
      </c>
      <c r="D746" s="4">
        <v>61314</v>
      </c>
      <c r="E746">
        <v>1</v>
      </c>
      <c r="F746" s="16">
        <v>7.7890410958904113</v>
      </c>
      <c r="G746">
        <v>1</v>
      </c>
      <c r="H746" s="4">
        <v>378</v>
      </c>
      <c r="I746" s="4">
        <v>0</v>
      </c>
      <c r="J746" s="4">
        <v>189</v>
      </c>
      <c r="K746" s="4">
        <v>97</v>
      </c>
      <c r="L746" s="4">
        <v>172</v>
      </c>
      <c r="M746" s="4">
        <v>172</v>
      </c>
      <c r="N746">
        <v>2</v>
      </c>
      <c r="O746">
        <v>5</v>
      </c>
      <c r="P746">
        <v>5</v>
      </c>
      <c r="Q746">
        <v>12</v>
      </c>
      <c r="R746">
        <v>3</v>
      </c>
      <c r="S746">
        <v>0</v>
      </c>
      <c r="T746">
        <v>0</v>
      </c>
      <c r="U746">
        <v>0</v>
      </c>
      <c r="V746">
        <v>0</v>
      </c>
      <c r="W746">
        <v>0</v>
      </c>
      <c r="X746">
        <v>0</v>
      </c>
      <c r="Y746">
        <v>0</v>
      </c>
      <c r="Z746" t="s">
        <v>41</v>
      </c>
    </row>
    <row r="747" spans="1:26" x14ac:dyDescent="0.3">
      <c r="A747">
        <v>9215</v>
      </c>
      <c r="B747">
        <v>1980</v>
      </c>
      <c r="C747" s="14">
        <f>2021-Table13[[#This Row],[Year_Birth]]</f>
        <v>41</v>
      </c>
      <c r="D747" s="4">
        <v>43974</v>
      </c>
      <c r="E747">
        <v>1</v>
      </c>
      <c r="F747" s="16">
        <v>8.1561643835616433</v>
      </c>
      <c r="G747">
        <v>19</v>
      </c>
      <c r="H747" s="4">
        <v>378</v>
      </c>
      <c r="I747" s="4">
        <v>0</v>
      </c>
      <c r="J747" s="4">
        <v>101</v>
      </c>
      <c r="K747" s="4">
        <v>0</v>
      </c>
      <c r="L747" s="4">
        <v>0</v>
      </c>
      <c r="M747" s="4">
        <v>72</v>
      </c>
      <c r="N747">
        <v>5</v>
      </c>
      <c r="O747">
        <v>6</v>
      </c>
      <c r="P747">
        <v>4</v>
      </c>
      <c r="Q747">
        <v>6</v>
      </c>
      <c r="R747">
        <v>7</v>
      </c>
      <c r="S747">
        <v>0</v>
      </c>
      <c r="T747">
        <v>0</v>
      </c>
      <c r="U747">
        <v>0</v>
      </c>
      <c r="V747">
        <v>0</v>
      </c>
      <c r="W747">
        <v>0</v>
      </c>
      <c r="X747">
        <v>0</v>
      </c>
      <c r="Y747">
        <v>0</v>
      </c>
      <c r="Z747" t="s">
        <v>48</v>
      </c>
    </row>
    <row r="748" spans="1:26" x14ac:dyDescent="0.3">
      <c r="A748">
        <v>8370</v>
      </c>
      <c r="B748">
        <v>1976</v>
      </c>
      <c r="C748" s="14">
        <f>2021-Table13[[#This Row],[Year_Birth]]</f>
        <v>45</v>
      </c>
      <c r="D748" s="4">
        <v>75484</v>
      </c>
      <c r="E748">
        <v>1</v>
      </c>
      <c r="F748" s="16">
        <v>8.5178082191780824</v>
      </c>
      <c r="G748">
        <v>50</v>
      </c>
      <c r="H748" s="4">
        <v>378</v>
      </c>
      <c r="I748" s="4">
        <v>97</v>
      </c>
      <c r="J748" s="4">
        <v>259</v>
      </c>
      <c r="K748" s="4">
        <v>197</v>
      </c>
      <c r="L748" s="4">
        <v>194</v>
      </c>
      <c r="M748" s="4">
        <v>34</v>
      </c>
      <c r="N748">
        <v>2</v>
      </c>
      <c r="O748">
        <v>7</v>
      </c>
      <c r="P748">
        <v>3</v>
      </c>
      <c r="Q748">
        <v>6</v>
      </c>
      <c r="R748">
        <v>4</v>
      </c>
      <c r="S748">
        <v>0</v>
      </c>
      <c r="T748">
        <v>0</v>
      </c>
      <c r="U748">
        <v>0</v>
      </c>
      <c r="V748">
        <v>0</v>
      </c>
      <c r="W748">
        <v>0</v>
      </c>
      <c r="X748">
        <v>0</v>
      </c>
      <c r="Y748">
        <v>0</v>
      </c>
      <c r="Z748" t="s">
        <v>48</v>
      </c>
    </row>
    <row r="749" spans="1:26" x14ac:dyDescent="0.3">
      <c r="A749">
        <v>5272</v>
      </c>
      <c r="B749">
        <v>1965</v>
      </c>
      <c r="C749" s="14">
        <f>2021-Table13[[#This Row],[Year_Birth]]</f>
        <v>56</v>
      </c>
      <c r="D749" s="4">
        <v>53843</v>
      </c>
      <c r="E749">
        <v>1</v>
      </c>
      <c r="F749" s="16">
        <v>7.6164383561643838</v>
      </c>
      <c r="G749">
        <v>64</v>
      </c>
      <c r="H749" s="4">
        <v>378</v>
      </c>
      <c r="I749" s="4">
        <v>0</v>
      </c>
      <c r="J749" s="4">
        <v>88</v>
      </c>
      <c r="K749" s="4">
        <v>19</v>
      </c>
      <c r="L749" s="4">
        <v>4</v>
      </c>
      <c r="M749" s="4">
        <v>73</v>
      </c>
      <c r="N749">
        <v>4</v>
      </c>
      <c r="O749">
        <v>8</v>
      </c>
      <c r="P749">
        <v>5</v>
      </c>
      <c r="Q749">
        <v>3</v>
      </c>
      <c r="R749">
        <v>7</v>
      </c>
      <c r="S749">
        <v>0</v>
      </c>
      <c r="T749">
        <v>0</v>
      </c>
      <c r="U749">
        <v>0</v>
      </c>
      <c r="V749">
        <v>0</v>
      </c>
      <c r="W749">
        <v>0</v>
      </c>
      <c r="X749">
        <v>0</v>
      </c>
      <c r="Y749">
        <v>0</v>
      </c>
      <c r="Z749" t="s">
        <v>47</v>
      </c>
    </row>
    <row r="750" spans="1:26" x14ac:dyDescent="0.3">
      <c r="A750">
        <v>6245</v>
      </c>
      <c r="B750">
        <v>1950</v>
      </c>
      <c r="C750" s="14">
        <f>2021-Table13[[#This Row],[Year_Birth]]</f>
        <v>71</v>
      </c>
      <c r="D750" s="4">
        <v>59292</v>
      </c>
      <c r="E750">
        <v>1</v>
      </c>
      <c r="F750" s="16">
        <v>7.6547945205479451</v>
      </c>
      <c r="G750">
        <v>71</v>
      </c>
      <c r="H750" s="4">
        <v>378</v>
      </c>
      <c r="I750" s="4">
        <v>14</v>
      </c>
      <c r="J750" s="4">
        <v>68</v>
      </c>
      <c r="K750" s="4">
        <v>19</v>
      </c>
      <c r="L750" s="4">
        <v>14</v>
      </c>
      <c r="M750" s="4">
        <v>14</v>
      </c>
      <c r="N750">
        <v>2</v>
      </c>
      <c r="O750">
        <v>3</v>
      </c>
      <c r="P750">
        <v>5</v>
      </c>
      <c r="Q750">
        <v>8</v>
      </c>
      <c r="R750">
        <v>3</v>
      </c>
      <c r="S750">
        <v>0</v>
      </c>
      <c r="T750">
        <v>0</v>
      </c>
      <c r="U750">
        <v>0</v>
      </c>
      <c r="V750">
        <v>0</v>
      </c>
      <c r="W750">
        <v>0</v>
      </c>
      <c r="X750">
        <v>0</v>
      </c>
      <c r="Y750">
        <v>0</v>
      </c>
      <c r="Z750" t="s">
        <v>41</v>
      </c>
    </row>
    <row r="751" spans="1:26" x14ac:dyDescent="0.3">
      <c r="A751">
        <v>8780</v>
      </c>
      <c r="B751">
        <v>1950</v>
      </c>
      <c r="C751" s="14">
        <f>2021-Table13[[#This Row],[Year_Birth]]</f>
        <v>71</v>
      </c>
      <c r="D751" s="4">
        <v>59292</v>
      </c>
      <c r="E751">
        <v>1</v>
      </c>
      <c r="F751" s="16">
        <v>7.6547945205479451</v>
      </c>
      <c r="G751">
        <v>71</v>
      </c>
      <c r="H751" s="4">
        <v>378</v>
      </c>
      <c r="I751" s="4">
        <v>14</v>
      </c>
      <c r="J751" s="4">
        <v>68</v>
      </c>
      <c r="K751" s="4">
        <v>19</v>
      </c>
      <c r="L751" s="4">
        <v>14</v>
      </c>
      <c r="M751" s="4">
        <v>14</v>
      </c>
      <c r="N751">
        <v>2</v>
      </c>
      <c r="O751">
        <v>3</v>
      </c>
      <c r="P751">
        <v>5</v>
      </c>
      <c r="Q751">
        <v>8</v>
      </c>
      <c r="R751">
        <v>3</v>
      </c>
      <c r="S751">
        <v>0</v>
      </c>
      <c r="T751">
        <v>0</v>
      </c>
      <c r="U751">
        <v>0</v>
      </c>
      <c r="V751">
        <v>0</v>
      </c>
      <c r="W751">
        <v>0</v>
      </c>
      <c r="X751">
        <v>0</v>
      </c>
      <c r="Y751">
        <v>0</v>
      </c>
      <c r="Z751" t="s">
        <v>41</v>
      </c>
    </row>
    <row r="752" spans="1:26" x14ac:dyDescent="0.3">
      <c r="A752">
        <v>2075</v>
      </c>
      <c r="B752">
        <v>1969</v>
      </c>
      <c r="C752" s="14">
        <f>2021-Table13[[#This Row],[Year_Birth]]</f>
        <v>52</v>
      </c>
      <c r="D752" s="4">
        <v>72460</v>
      </c>
      <c r="E752">
        <v>0</v>
      </c>
      <c r="F752" s="16">
        <v>7.2328767123287667</v>
      </c>
      <c r="G752">
        <v>56</v>
      </c>
      <c r="H752" s="4">
        <v>377</v>
      </c>
      <c r="I752" s="4">
        <v>10</v>
      </c>
      <c r="J752" s="4">
        <v>540</v>
      </c>
      <c r="K752" s="4">
        <v>80</v>
      </c>
      <c r="L752" s="4">
        <v>30</v>
      </c>
      <c r="M752" s="4">
        <v>10</v>
      </c>
      <c r="N752">
        <v>1</v>
      </c>
      <c r="O752">
        <v>3</v>
      </c>
      <c r="P752">
        <v>5</v>
      </c>
      <c r="Q752">
        <v>7</v>
      </c>
      <c r="R752">
        <v>1</v>
      </c>
      <c r="S752">
        <v>0</v>
      </c>
      <c r="T752">
        <v>0</v>
      </c>
      <c r="U752">
        <v>0</v>
      </c>
      <c r="V752">
        <v>0</v>
      </c>
      <c r="W752">
        <v>0</v>
      </c>
      <c r="X752">
        <v>0</v>
      </c>
      <c r="Y752">
        <v>0</v>
      </c>
      <c r="Z752" t="s">
        <v>47</v>
      </c>
    </row>
    <row r="753" spans="1:26" x14ac:dyDescent="0.3">
      <c r="A753">
        <v>2870</v>
      </c>
      <c r="B753">
        <v>1973</v>
      </c>
      <c r="C753" s="14">
        <f>2021-Table13[[#This Row],[Year_Birth]]</f>
        <v>48</v>
      </c>
      <c r="D753" s="4">
        <v>49094</v>
      </c>
      <c r="E753">
        <v>1</v>
      </c>
      <c r="F753" s="16">
        <v>8.3808219178082197</v>
      </c>
      <c r="G753">
        <v>6</v>
      </c>
      <c r="H753" s="4">
        <v>376</v>
      </c>
      <c r="I753" s="4">
        <v>0</v>
      </c>
      <c r="J753" s="4">
        <v>38</v>
      </c>
      <c r="K753" s="4">
        <v>11</v>
      </c>
      <c r="L753" s="4">
        <v>8</v>
      </c>
      <c r="M753" s="4">
        <v>69</v>
      </c>
      <c r="N753">
        <v>5</v>
      </c>
      <c r="O753">
        <v>6</v>
      </c>
      <c r="P753">
        <v>3</v>
      </c>
      <c r="Q753">
        <v>6</v>
      </c>
      <c r="R753">
        <v>6</v>
      </c>
      <c r="S753">
        <v>0</v>
      </c>
      <c r="T753">
        <v>0</v>
      </c>
      <c r="U753">
        <v>0</v>
      </c>
      <c r="V753">
        <v>0</v>
      </c>
      <c r="W753">
        <v>0</v>
      </c>
      <c r="X753">
        <v>0</v>
      </c>
      <c r="Y753">
        <v>0</v>
      </c>
      <c r="Z753" t="s">
        <v>41</v>
      </c>
    </row>
    <row r="754" spans="1:26" x14ac:dyDescent="0.3">
      <c r="A754">
        <v>11176</v>
      </c>
      <c r="B754">
        <v>1970</v>
      </c>
      <c r="C754" s="14">
        <f>2021-Table13[[#This Row],[Year_Birth]]</f>
        <v>51</v>
      </c>
      <c r="D754" s="4">
        <v>65968</v>
      </c>
      <c r="E754">
        <v>1</v>
      </c>
      <c r="F754" s="16">
        <v>6.7424657534246579</v>
      </c>
      <c r="G754">
        <v>12</v>
      </c>
      <c r="H754" s="4">
        <v>376</v>
      </c>
      <c r="I754" s="4">
        <v>9</v>
      </c>
      <c r="J754" s="4">
        <v>83</v>
      </c>
      <c r="K754" s="4">
        <v>19</v>
      </c>
      <c r="L754" s="4">
        <v>4</v>
      </c>
      <c r="M754" s="4">
        <v>4</v>
      </c>
      <c r="N754">
        <v>2</v>
      </c>
      <c r="O754">
        <v>5</v>
      </c>
      <c r="P754">
        <v>4</v>
      </c>
      <c r="Q754">
        <v>7</v>
      </c>
      <c r="R754">
        <v>3</v>
      </c>
      <c r="S754">
        <v>0</v>
      </c>
      <c r="T754">
        <v>0</v>
      </c>
      <c r="U754">
        <v>0</v>
      </c>
      <c r="V754">
        <v>0</v>
      </c>
      <c r="W754">
        <v>0</v>
      </c>
      <c r="X754">
        <v>0</v>
      </c>
      <c r="Y754">
        <v>0</v>
      </c>
      <c r="Z754" t="s">
        <v>48</v>
      </c>
    </row>
    <row r="755" spans="1:26" x14ac:dyDescent="0.3">
      <c r="A755">
        <v>8584</v>
      </c>
      <c r="B755">
        <v>1952</v>
      </c>
      <c r="C755" s="14">
        <f>2021-Table13[[#This Row],[Year_Birth]]</f>
        <v>69</v>
      </c>
      <c r="D755" s="4">
        <v>85431</v>
      </c>
      <c r="E755">
        <v>0</v>
      </c>
      <c r="F755" s="16">
        <v>7.6684931506849319</v>
      </c>
      <c r="G755">
        <v>54</v>
      </c>
      <c r="H755" s="4">
        <v>376</v>
      </c>
      <c r="I755" s="4">
        <v>53</v>
      </c>
      <c r="J755" s="4">
        <v>462</v>
      </c>
      <c r="K755" s="4">
        <v>168</v>
      </c>
      <c r="L755" s="4">
        <v>53</v>
      </c>
      <c r="M755" s="4">
        <v>53</v>
      </c>
      <c r="N755">
        <v>1</v>
      </c>
      <c r="O755">
        <v>2</v>
      </c>
      <c r="P755">
        <v>7</v>
      </c>
      <c r="Q755">
        <v>7</v>
      </c>
      <c r="R755">
        <v>0</v>
      </c>
      <c r="S755">
        <v>0</v>
      </c>
      <c r="T755">
        <v>0</v>
      </c>
      <c r="U755">
        <v>0</v>
      </c>
      <c r="V755">
        <v>0</v>
      </c>
      <c r="W755">
        <v>0</v>
      </c>
      <c r="X755">
        <v>0</v>
      </c>
      <c r="Y755">
        <v>0</v>
      </c>
      <c r="Z755" t="s">
        <v>41</v>
      </c>
    </row>
    <row r="756" spans="1:26" x14ac:dyDescent="0.3">
      <c r="A756">
        <v>2406</v>
      </c>
      <c r="B756">
        <v>1949</v>
      </c>
      <c r="C756" s="14">
        <f>2021-Table13[[#This Row],[Year_Birth]]</f>
        <v>72</v>
      </c>
      <c r="D756" s="4">
        <v>54591</v>
      </c>
      <c r="E756">
        <v>1</v>
      </c>
      <c r="F756" s="16">
        <v>7.5095890410958903</v>
      </c>
      <c r="G756">
        <v>63</v>
      </c>
      <c r="H756" s="4">
        <v>376</v>
      </c>
      <c r="I756" s="4">
        <v>4</v>
      </c>
      <c r="J756" s="4">
        <v>94</v>
      </c>
      <c r="K756" s="4">
        <v>12</v>
      </c>
      <c r="L756" s="4">
        <v>9</v>
      </c>
      <c r="M756" s="4">
        <v>24</v>
      </c>
      <c r="N756">
        <v>3</v>
      </c>
      <c r="O756">
        <v>6</v>
      </c>
      <c r="P756">
        <v>2</v>
      </c>
      <c r="Q756">
        <v>8</v>
      </c>
      <c r="R756">
        <v>5</v>
      </c>
      <c r="S756">
        <v>0</v>
      </c>
      <c r="T756">
        <v>0</v>
      </c>
      <c r="U756">
        <v>0</v>
      </c>
      <c r="V756">
        <v>0</v>
      </c>
      <c r="W756">
        <v>0</v>
      </c>
      <c r="X756">
        <v>0</v>
      </c>
      <c r="Y756">
        <v>0</v>
      </c>
      <c r="Z756" t="s">
        <v>53</v>
      </c>
    </row>
    <row r="757" spans="1:26" x14ac:dyDescent="0.3">
      <c r="A757">
        <v>7187</v>
      </c>
      <c r="B757">
        <v>1969</v>
      </c>
      <c r="C757" s="14">
        <f>2021-Table13[[#This Row],[Year_Birth]]</f>
        <v>52</v>
      </c>
      <c r="E757">
        <v>2</v>
      </c>
      <c r="F757" s="16">
        <v>7.7260273972602738</v>
      </c>
      <c r="G757">
        <v>52</v>
      </c>
      <c r="H757" s="4">
        <v>375</v>
      </c>
      <c r="I757" s="4">
        <v>42</v>
      </c>
      <c r="J757" s="4">
        <v>48</v>
      </c>
      <c r="K757" s="4">
        <v>94</v>
      </c>
      <c r="L757" s="4">
        <v>66</v>
      </c>
      <c r="M757" s="4">
        <v>96</v>
      </c>
      <c r="N757">
        <v>7</v>
      </c>
      <c r="O757">
        <v>4</v>
      </c>
      <c r="P757">
        <v>10</v>
      </c>
      <c r="Q757">
        <v>4</v>
      </c>
      <c r="R757">
        <v>3</v>
      </c>
      <c r="S757">
        <v>0</v>
      </c>
      <c r="T757">
        <v>0</v>
      </c>
      <c r="U757">
        <v>0</v>
      </c>
      <c r="V757">
        <v>0</v>
      </c>
      <c r="W757">
        <v>0</v>
      </c>
      <c r="X757">
        <v>0</v>
      </c>
      <c r="Y757">
        <v>0</v>
      </c>
      <c r="Z757" t="s">
        <v>53</v>
      </c>
    </row>
    <row r="758" spans="1:26" x14ac:dyDescent="0.3">
      <c r="A758">
        <v>2669</v>
      </c>
      <c r="B758">
        <v>1993</v>
      </c>
      <c r="C758" s="14">
        <f>2021-Table13[[#This Row],[Year_Birth]]</f>
        <v>28</v>
      </c>
      <c r="D758" s="4">
        <v>74293</v>
      </c>
      <c r="E758">
        <v>0</v>
      </c>
      <c r="F758" s="16">
        <v>6.7643835616438359</v>
      </c>
      <c r="G758">
        <v>66</v>
      </c>
      <c r="H758" s="4">
        <v>375</v>
      </c>
      <c r="I758" s="4">
        <v>152</v>
      </c>
      <c r="J758" s="4">
        <v>335</v>
      </c>
      <c r="K758" s="4">
        <v>93</v>
      </c>
      <c r="L758" s="4">
        <v>91</v>
      </c>
      <c r="M758" s="4">
        <v>81</v>
      </c>
      <c r="N758">
        <v>1</v>
      </c>
      <c r="O758">
        <v>5</v>
      </c>
      <c r="P758">
        <v>4</v>
      </c>
      <c r="Q758">
        <v>6</v>
      </c>
      <c r="R758">
        <v>2</v>
      </c>
      <c r="S758">
        <v>0</v>
      </c>
      <c r="T758">
        <v>0</v>
      </c>
      <c r="U758">
        <v>0</v>
      </c>
      <c r="V758">
        <v>0</v>
      </c>
      <c r="W758">
        <v>0</v>
      </c>
      <c r="X758">
        <v>0</v>
      </c>
      <c r="Y758">
        <v>0</v>
      </c>
      <c r="Z758" t="s">
        <v>41</v>
      </c>
    </row>
    <row r="759" spans="1:26" x14ac:dyDescent="0.3">
      <c r="A759">
        <v>10037</v>
      </c>
      <c r="B759">
        <v>1993</v>
      </c>
      <c r="C759" s="14">
        <f>2021-Table13[[#This Row],[Year_Birth]]</f>
        <v>28</v>
      </c>
      <c r="D759" s="4">
        <v>74293</v>
      </c>
      <c r="E759">
        <v>0</v>
      </c>
      <c r="F759" s="16">
        <v>6.7643835616438359</v>
      </c>
      <c r="G759">
        <v>66</v>
      </c>
      <c r="H759" s="4">
        <v>375</v>
      </c>
      <c r="I759" s="4">
        <v>152</v>
      </c>
      <c r="J759" s="4">
        <v>335</v>
      </c>
      <c r="K759" s="4">
        <v>93</v>
      </c>
      <c r="L759" s="4">
        <v>91</v>
      </c>
      <c r="M759" s="4">
        <v>81</v>
      </c>
      <c r="N759">
        <v>1</v>
      </c>
      <c r="O759">
        <v>5</v>
      </c>
      <c r="P759">
        <v>4</v>
      </c>
      <c r="Q759">
        <v>6</v>
      </c>
      <c r="R759">
        <v>2</v>
      </c>
      <c r="S759">
        <v>0</v>
      </c>
      <c r="T759">
        <v>0</v>
      </c>
      <c r="U759">
        <v>0</v>
      </c>
      <c r="V759">
        <v>0</v>
      </c>
      <c r="W759">
        <v>0</v>
      </c>
      <c r="X759">
        <v>0</v>
      </c>
      <c r="Y759">
        <v>0</v>
      </c>
      <c r="Z759" t="s">
        <v>47</v>
      </c>
    </row>
    <row r="760" spans="1:26" x14ac:dyDescent="0.3">
      <c r="A760">
        <v>425</v>
      </c>
      <c r="B760">
        <v>1985</v>
      </c>
      <c r="C760" s="14">
        <f>2021-Table13[[#This Row],[Year_Birth]]</f>
        <v>36</v>
      </c>
      <c r="D760" s="4">
        <v>55357</v>
      </c>
      <c r="E760">
        <v>2</v>
      </c>
      <c r="F760" s="16">
        <v>7.9671232876712326</v>
      </c>
      <c r="G760">
        <v>66</v>
      </c>
      <c r="H760" s="4">
        <v>374</v>
      </c>
      <c r="I760" s="4">
        <v>64</v>
      </c>
      <c r="J760" s="4">
        <v>116</v>
      </c>
      <c r="K760" s="4">
        <v>84</v>
      </c>
      <c r="L760" s="4">
        <v>25</v>
      </c>
      <c r="M760" s="4">
        <v>64</v>
      </c>
      <c r="N760">
        <v>3</v>
      </c>
      <c r="O760">
        <v>6</v>
      </c>
      <c r="P760">
        <v>2</v>
      </c>
      <c r="Q760">
        <v>11</v>
      </c>
      <c r="R760">
        <v>5</v>
      </c>
      <c r="S760">
        <v>0</v>
      </c>
      <c r="T760">
        <v>0</v>
      </c>
      <c r="U760">
        <v>0</v>
      </c>
      <c r="V760">
        <v>0</v>
      </c>
      <c r="W760">
        <v>0</v>
      </c>
      <c r="X760">
        <v>0</v>
      </c>
      <c r="Y760">
        <v>0</v>
      </c>
      <c r="Z760" t="s">
        <v>45</v>
      </c>
    </row>
    <row r="761" spans="1:26" x14ac:dyDescent="0.3">
      <c r="A761">
        <v>359</v>
      </c>
      <c r="B761">
        <v>1950</v>
      </c>
      <c r="C761" s="14">
        <f>2021-Table13[[#This Row],[Year_Birth]]</f>
        <v>71</v>
      </c>
      <c r="D761" s="4">
        <v>48070</v>
      </c>
      <c r="E761">
        <v>1</v>
      </c>
      <c r="F761" s="16">
        <v>8.0684931506849313</v>
      </c>
      <c r="G761">
        <v>33</v>
      </c>
      <c r="H761" s="4">
        <v>373</v>
      </c>
      <c r="I761" s="4">
        <v>14</v>
      </c>
      <c r="J761" s="4">
        <v>83</v>
      </c>
      <c r="K761" s="4">
        <v>6</v>
      </c>
      <c r="L761" s="4">
        <v>9</v>
      </c>
      <c r="M761" s="4">
        <v>19</v>
      </c>
      <c r="N761">
        <v>3</v>
      </c>
      <c r="O761">
        <v>8</v>
      </c>
      <c r="P761">
        <v>2</v>
      </c>
      <c r="Q761">
        <v>6</v>
      </c>
      <c r="R761">
        <v>7</v>
      </c>
      <c r="S761">
        <v>0</v>
      </c>
      <c r="T761">
        <v>0</v>
      </c>
      <c r="U761">
        <v>0</v>
      </c>
      <c r="V761">
        <v>0</v>
      </c>
      <c r="W761">
        <v>0</v>
      </c>
      <c r="X761">
        <v>0</v>
      </c>
      <c r="Y761">
        <v>1</v>
      </c>
      <c r="Z761" t="s">
        <v>41</v>
      </c>
    </row>
    <row r="762" spans="1:26" x14ac:dyDescent="0.3">
      <c r="A762">
        <v>2008</v>
      </c>
      <c r="B762">
        <v>1978</v>
      </c>
      <c r="C762" s="14">
        <f>2021-Table13[[#This Row],[Year_Birth]]</f>
        <v>43</v>
      </c>
      <c r="D762" s="4">
        <v>77583</v>
      </c>
      <c r="E762">
        <v>0</v>
      </c>
      <c r="F762" s="16">
        <v>6.9917808219178079</v>
      </c>
      <c r="G762">
        <v>93</v>
      </c>
      <c r="H762" s="4">
        <v>372</v>
      </c>
      <c r="I762" s="4">
        <v>23</v>
      </c>
      <c r="J762" s="4">
        <v>384</v>
      </c>
      <c r="K762" s="4">
        <v>250</v>
      </c>
      <c r="L762" s="4">
        <v>12</v>
      </c>
      <c r="M762" s="4">
        <v>108</v>
      </c>
      <c r="N762">
        <v>1</v>
      </c>
      <c r="O762">
        <v>4</v>
      </c>
      <c r="P762">
        <v>5</v>
      </c>
      <c r="Q762">
        <v>9</v>
      </c>
      <c r="R762">
        <v>2</v>
      </c>
      <c r="S762">
        <v>1</v>
      </c>
      <c r="T762">
        <v>0</v>
      </c>
      <c r="U762">
        <v>0</v>
      </c>
      <c r="V762">
        <v>0</v>
      </c>
      <c r="W762">
        <v>0</v>
      </c>
      <c r="X762">
        <v>0</v>
      </c>
      <c r="Y762">
        <v>0</v>
      </c>
      <c r="Z762" t="s">
        <v>47</v>
      </c>
    </row>
    <row r="763" spans="1:26" x14ac:dyDescent="0.3">
      <c r="A763">
        <v>10142</v>
      </c>
      <c r="B763">
        <v>1976</v>
      </c>
      <c r="C763" s="14">
        <f>2021-Table13[[#This Row],[Year_Birth]]</f>
        <v>45</v>
      </c>
      <c r="D763" s="4">
        <v>66476</v>
      </c>
      <c r="E763">
        <v>1</v>
      </c>
      <c r="F763" s="16">
        <v>7.9232876712328766</v>
      </c>
      <c r="G763">
        <v>99</v>
      </c>
      <c r="H763" s="4">
        <v>372</v>
      </c>
      <c r="I763" s="4">
        <v>18</v>
      </c>
      <c r="J763" s="4">
        <v>126</v>
      </c>
      <c r="K763" s="4">
        <v>47</v>
      </c>
      <c r="L763" s="4">
        <v>48</v>
      </c>
      <c r="M763" s="4">
        <v>78</v>
      </c>
      <c r="N763">
        <v>2</v>
      </c>
      <c r="O763">
        <v>5</v>
      </c>
      <c r="P763">
        <v>2</v>
      </c>
      <c r="Q763">
        <v>11</v>
      </c>
      <c r="R763">
        <v>4</v>
      </c>
      <c r="S763">
        <v>0</v>
      </c>
      <c r="T763">
        <v>0</v>
      </c>
      <c r="U763">
        <v>0</v>
      </c>
      <c r="V763">
        <v>0</v>
      </c>
      <c r="W763">
        <v>0</v>
      </c>
      <c r="X763">
        <v>0</v>
      </c>
      <c r="Y763">
        <v>0</v>
      </c>
      <c r="Z763" t="s">
        <v>43</v>
      </c>
    </row>
    <row r="764" spans="1:26" x14ac:dyDescent="0.3">
      <c r="A764">
        <v>9204</v>
      </c>
      <c r="B764">
        <v>1970</v>
      </c>
      <c r="C764" s="14">
        <f>2021-Table13[[#This Row],[Year_Birth]]</f>
        <v>51</v>
      </c>
      <c r="D764" s="4">
        <v>66731</v>
      </c>
      <c r="E764">
        <v>1</v>
      </c>
      <c r="F764" s="16">
        <v>8.4054794520547951</v>
      </c>
      <c r="G764">
        <v>33</v>
      </c>
      <c r="H764" s="4">
        <v>371</v>
      </c>
      <c r="I764" s="4">
        <v>159</v>
      </c>
      <c r="J764" s="4">
        <v>194</v>
      </c>
      <c r="K764" s="4">
        <v>58</v>
      </c>
      <c r="L764" s="4">
        <v>106</v>
      </c>
      <c r="M764" s="4">
        <v>141</v>
      </c>
      <c r="N764">
        <v>4</v>
      </c>
      <c r="O764">
        <v>4</v>
      </c>
      <c r="P764">
        <v>3</v>
      </c>
      <c r="Q764">
        <v>6</v>
      </c>
      <c r="R764">
        <v>3</v>
      </c>
      <c r="S764">
        <v>0</v>
      </c>
      <c r="T764">
        <v>0</v>
      </c>
      <c r="U764">
        <v>0</v>
      </c>
      <c r="V764">
        <v>0</v>
      </c>
      <c r="W764">
        <v>0</v>
      </c>
      <c r="X764">
        <v>0</v>
      </c>
      <c r="Y764">
        <v>0</v>
      </c>
      <c r="Z764" t="s">
        <v>41</v>
      </c>
    </row>
    <row r="765" spans="1:26" x14ac:dyDescent="0.3">
      <c r="A765">
        <v>4603</v>
      </c>
      <c r="B765">
        <v>1960</v>
      </c>
      <c r="C765" s="14">
        <f>2021-Table13[[#This Row],[Year_Birth]]</f>
        <v>61</v>
      </c>
      <c r="D765" s="4">
        <v>65695</v>
      </c>
      <c r="E765">
        <v>1</v>
      </c>
      <c r="F765" s="16">
        <v>7.0191780821917806</v>
      </c>
      <c r="G765">
        <v>50</v>
      </c>
      <c r="H765" s="4">
        <v>371</v>
      </c>
      <c r="I765" s="4">
        <v>32</v>
      </c>
      <c r="J765" s="4">
        <v>189</v>
      </c>
      <c r="K765" s="4">
        <v>0</v>
      </c>
      <c r="L765" s="4">
        <v>58</v>
      </c>
      <c r="M765" s="4">
        <v>6</v>
      </c>
      <c r="N765">
        <v>2</v>
      </c>
      <c r="O765">
        <v>5</v>
      </c>
      <c r="P765">
        <v>4</v>
      </c>
      <c r="Q765">
        <v>10</v>
      </c>
      <c r="R765">
        <v>4</v>
      </c>
      <c r="S765">
        <v>0</v>
      </c>
      <c r="T765">
        <v>0</v>
      </c>
      <c r="U765">
        <v>0</v>
      </c>
      <c r="V765">
        <v>0</v>
      </c>
      <c r="W765">
        <v>0</v>
      </c>
      <c r="X765">
        <v>0</v>
      </c>
      <c r="Y765">
        <v>0</v>
      </c>
      <c r="Z765" t="s">
        <v>41</v>
      </c>
    </row>
    <row r="766" spans="1:26" x14ac:dyDescent="0.3">
      <c r="A766">
        <v>3673</v>
      </c>
      <c r="B766">
        <v>1971</v>
      </c>
      <c r="C766" s="14">
        <f>2021-Table13[[#This Row],[Year_Birth]]</f>
        <v>50</v>
      </c>
      <c r="D766" s="4">
        <v>55239</v>
      </c>
      <c r="E766">
        <v>1</v>
      </c>
      <c r="F766" s="16">
        <v>7.5698630136986305</v>
      </c>
      <c r="G766">
        <v>59</v>
      </c>
      <c r="H766" s="4">
        <v>371</v>
      </c>
      <c r="I766" s="4">
        <v>17</v>
      </c>
      <c r="J766" s="4">
        <v>238</v>
      </c>
      <c r="K766" s="4">
        <v>23</v>
      </c>
      <c r="L766" s="4">
        <v>24</v>
      </c>
      <c r="M766" s="4">
        <v>106</v>
      </c>
      <c r="N766">
        <v>3</v>
      </c>
      <c r="O766">
        <v>7</v>
      </c>
      <c r="P766">
        <v>5</v>
      </c>
      <c r="Q766">
        <v>11</v>
      </c>
      <c r="R766">
        <v>5</v>
      </c>
      <c r="S766">
        <v>0</v>
      </c>
      <c r="T766">
        <v>0</v>
      </c>
      <c r="U766">
        <v>0</v>
      </c>
      <c r="V766">
        <v>0</v>
      </c>
      <c r="W766">
        <v>0</v>
      </c>
      <c r="X766">
        <v>0</v>
      </c>
      <c r="Y766">
        <v>0</v>
      </c>
      <c r="Z766" t="s">
        <v>47</v>
      </c>
    </row>
    <row r="767" spans="1:26" x14ac:dyDescent="0.3">
      <c r="A767">
        <v>8970</v>
      </c>
      <c r="B767">
        <v>1972</v>
      </c>
      <c r="C767" s="14">
        <f>2021-Table13[[#This Row],[Year_Birth]]</f>
        <v>49</v>
      </c>
      <c r="D767" s="4">
        <v>62010</v>
      </c>
      <c r="E767">
        <v>1</v>
      </c>
      <c r="F767" s="16">
        <v>8.293150684931506</v>
      </c>
      <c r="G767">
        <v>93</v>
      </c>
      <c r="H767" s="4">
        <v>371</v>
      </c>
      <c r="I767" s="4">
        <v>22</v>
      </c>
      <c r="J767" s="4">
        <v>39</v>
      </c>
      <c r="K767" s="4">
        <v>6</v>
      </c>
      <c r="L767" s="4">
        <v>0</v>
      </c>
      <c r="M767" s="4">
        <v>92</v>
      </c>
      <c r="N767">
        <v>4</v>
      </c>
      <c r="O767">
        <v>6</v>
      </c>
      <c r="P767">
        <v>2</v>
      </c>
      <c r="Q767">
        <v>7</v>
      </c>
      <c r="R767">
        <v>5</v>
      </c>
      <c r="S767">
        <v>0</v>
      </c>
      <c r="T767">
        <v>0</v>
      </c>
      <c r="U767">
        <v>0</v>
      </c>
      <c r="V767">
        <v>0</v>
      </c>
      <c r="W767">
        <v>0</v>
      </c>
      <c r="X767">
        <v>0</v>
      </c>
      <c r="Y767">
        <v>0</v>
      </c>
      <c r="Z767" t="s">
        <v>41</v>
      </c>
    </row>
    <row r="768" spans="1:26" x14ac:dyDescent="0.3">
      <c r="A768">
        <v>9973</v>
      </c>
      <c r="B768">
        <v>1963</v>
      </c>
      <c r="C768" s="14">
        <f>2021-Table13[[#This Row],[Year_Birth]]</f>
        <v>58</v>
      </c>
      <c r="D768" s="4">
        <v>50437</v>
      </c>
      <c r="E768">
        <v>2</v>
      </c>
      <c r="F768" s="16">
        <v>8.3095890410958901</v>
      </c>
      <c r="G768">
        <v>28</v>
      </c>
      <c r="H768" s="4">
        <v>370</v>
      </c>
      <c r="I768" s="4">
        <v>9</v>
      </c>
      <c r="J768" s="4">
        <v>92</v>
      </c>
      <c r="K768" s="4">
        <v>6</v>
      </c>
      <c r="L768" s="4">
        <v>9</v>
      </c>
      <c r="M768" s="4">
        <v>4</v>
      </c>
      <c r="N768">
        <v>3</v>
      </c>
      <c r="O768">
        <v>7</v>
      </c>
      <c r="P768">
        <v>1</v>
      </c>
      <c r="Q768">
        <v>8</v>
      </c>
      <c r="R768">
        <v>7</v>
      </c>
      <c r="S768">
        <v>0</v>
      </c>
      <c r="T768">
        <v>0</v>
      </c>
      <c r="U768">
        <v>0</v>
      </c>
      <c r="V768">
        <v>0</v>
      </c>
      <c r="W768">
        <v>0</v>
      </c>
      <c r="X768">
        <v>0</v>
      </c>
      <c r="Y768">
        <v>0</v>
      </c>
      <c r="Z768" t="s">
        <v>41</v>
      </c>
    </row>
    <row r="769" spans="1:26" x14ac:dyDescent="0.3">
      <c r="A769">
        <v>10307</v>
      </c>
      <c r="B769">
        <v>1956</v>
      </c>
      <c r="C769" s="14">
        <f>2021-Table13[[#This Row],[Year_Birth]]</f>
        <v>65</v>
      </c>
      <c r="D769" s="4">
        <v>50387</v>
      </c>
      <c r="E769">
        <v>2</v>
      </c>
      <c r="F769" s="16">
        <v>7.4383561643835616</v>
      </c>
      <c r="G769">
        <v>91</v>
      </c>
      <c r="H769" s="4">
        <v>369</v>
      </c>
      <c r="I769" s="4">
        <v>9</v>
      </c>
      <c r="J769" s="4">
        <v>87</v>
      </c>
      <c r="K769" s="4">
        <v>12</v>
      </c>
      <c r="L769" s="4">
        <v>14</v>
      </c>
      <c r="M769" s="4">
        <v>34</v>
      </c>
      <c r="N769">
        <v>3</v>
      </c>
      <c r="O769">
        <v>6</v>
      </c>
      <c r="P769">
        <v>2</v>
      </c>
      <c r="Q769">
        <v>8</v>
      </c>
      <c r="R769">
        <v>5</v>
      </c>
      <c r="S769">
        <v>0</v>
      </c>
      <c r="T769">
        <v>0</v>
      </c>
      <c r="U769">
        <v>0</v>
      </c>
      <c r="V769">
        <v>0</v>
      </c>
      <c r="W769">
        <v>0</v>
      </c>
      <c r="X769">
        <v>0</v>
      </c>
      <c r="Y769">
        <v>0</v>
      </c>
      <c r="Z769" t="s">
        <v>41</v>
      </c>
    </row>
    <row r="770" spans="1:26" x14ac:dyDescent="0.3">
      <c r="A770">
        <v>9952</v>
      </c>
      <c r="B770">
        <v>1947</v>
      </c>
      <c r="C770" s="14">
        <f>2021-Table13[[#This Row],[Year_Birth]]</f>
        <v>74</v>
      </c>
      <c r="D770" s="4">
        <v>78093</v>
      </c>
      <c r="E770">
        <v>0</v>
      </c>
      <c r="F770" s="16">
        <v>7.1589041095890407</v>
      </c>
      <c r="G770">
        <v>53</v>
      </c>
      <c r="H770" s="4">
        <v>368</v>
      </c>
      <c r="I770" s="4">
        <v>32</v>
      </c>
      <c r="J770" s="4">
        <v>639</v>
      </c>
      <c r="K770" s="4">
        <v>13</v>
      </c>
      <c r="L770" s="4">
        <v>43</v>
      </c>
      <c r="M770" s="4">
        <v>10</v>
      </c>
      <c r="N770">
        <v>1</v>
      </c>
      <c r="O770">
        <v>4</v>
      </c>
      <c r="P770">
        <v>7</v>
      </c>
      <c r="Q770">
        <v>5</v>
      </c>
      <c r="R770">
        <v>1</v>
      </c>
      <c r="S770">
        <v>0</v>
      </c>
      <c r="T770">
        <v>0</v>
      </c>
      <c r="U770">
        <v>0</v>
      </c>
      <c r="V770">
        <v>0</v>
      </c>
      <c r="W770">
        <v>0</v>
      </c>
      <c r="X770">
        <v>0</v>
      </c>
      <c r="Y770">
        <v>0</v>
      </c>
      <c r="Z770" t="s">
        <v>47</v>
      </c>
    </row>
    <row r="771" spans="1:26" x14ac:dyDescent="0.3">
      <c r="A771">
        <v>1343</v>
      </c>
      <c r="B771">
        <v>1968</v>
      </c>
      <c r="C771" s="14">
        <f>2021-Table13[[#This Row],[Year_Birth]]</f>
        <v>53</v>
      </c>
      <c r="D771" s="4">
        <v>58554</v>
      </c>
      <c r="E771">
        <v>2</v>
      </c>
      <c r="F771" s="16">
        <v>8.367123287671232</v>
      </c>
      <c r="G771">
        <v>55</v>
      </c>
      <c r="H771" s="4">
        <v>368</v>
      </c>
      <c r="I771" s="4">
        <v>24</v>
      </c>
      <c r="J771" s="4">
        <v>68</v>
      </c>
      <c r="K771" s="4">
        <v>38</v>
      </c>
      <c r="L771" s="4">
        <v>0</v>
      </c>
      <c r="M771" s="4">
        <v>88</v>
      </c>
      <c r="N771">
        <v>6</v>
      </c>
      <c r="O771">
        <v>8</v>
      </c>
      <c r="P771">
        <v>2</v>
      </c>
      <c r="Q771">
        <v>6</v>
      </c>
      <c r="R771">
        <v>7</v>
      </c>
      <c r="S771">
        <v>0</v>
      </c>
      <c r="T771">
        <v>0</v>
      </c>
      <c r="U771">
        <v>0</v>
      </c>
      <c r="V771">
        <v>0</v>
      </c>
      <c r="W771">
        <v>0</v>
      </c>
      <c r="X771">
        <v>0</v>
      </c>
      <c r="Y771">
        <v>0</v>
      </c>
      <c r="Z771" t="s">
        <v>43</v>
      </c>
    </row>
    <row r="772" spans="1:26" x14ac:dyDescent="0.3">
      <c r="A772">
        <v>4749</v>
      </c>
      <c r="B772">
        <v>1968</v>
      </c>
      <c r="C772" s="14">
        <f>2021-Table13[[#This Row],[Year_Birth]]</f>
        <v>53</v>
      </c>
      <c r="D772" s="4">
        <v>58554</v>
      </c>
      <c r="E772">
        <v>2</v>
      </c>
      <c r="F772" s="16">
        <v>8.367123287671232</v>
      </c>
      <c r="G772">
        <v>55</v>
      </c>
      <c r="H772" s="4">
        <v>368</v>
      </c>
      <c r="I772" s="4">
        <v>24</v>
      </c>
      <c r="J772" s="4">
        <v>68</v>
      </c>
      <c r="K772" s="4">
        <v>38</v>
      </c>
      <c r="L772" s="4">
        <v>0</v>
      </c>
      <c r="M772" s="4">
        <v>88</v>
      </c>
      <c r="N772">
        <v>6</v>
      </c>
      <c r="O772">
        <v>8</v>
      </c>
      <c r="P772">
        <v>2</v>
      </c>
      <c r="Q772">
        <v>6</v>
      </c>
      <c r="R772">
        <v>7</v>
      </c>
      <c r="S772">
        <v>0</v>
      </c>
      <c r="T772">
        <v>0</v>
      </c>
      <c r="U772">
        <v>0</v>
      </c>
      <c r="V772">
        <v>0</v>
      </c>
      <c r="W772">
        <v>0</v>
      </c>
      <c r="X772">
        <v>0</v>
      </c>
      <c r="Y772">
        <v>0</v>
      </c>
      <c r="Z772" t="s">
        <v>45</v>
      </c>
    </row>
    <row r="773" spans="1:26" x14ac:dyDescent="0.3">
      <c r="A773">
        <v>4426</v>
      </c>
      <c r="B773">
        <v>1975</v>
      </c>
      <c r="C773" s="14">
        <f>2021-Table13[[#This Row],[Year_Birth]]</f>
        <v>46</v>
      </c>
      <c r="D773" s="4">
        <v>55801</v>
      </c>
      <c r="E773">
        <v>2</v>
      </c>
      <c r="F773" s="16">
        <v>7.3780821917808215</v>
      </c>
      <c r="G773">
        <v>35</v>
      </c>
      <c r="H773" s="4">
        <v>367</v>
      </c>
      <c r="I773" s="4">
        <v>4</v>
      </c>
      <c r="J773" s="4">
        <v>51</v>
      </c>
      <c r="K773" s="4">
        <v>6</v>
      </c>
      <c r="L773" s="4">
        <v>4</v>
      </c>
      <c r="M773" s="4">
        <v>95</v>
      </c>
      <c r="N773">
        <v>6</v>
      </c>
      <c r="O773">
        <v>7</v>
      </c>
      <c r="P773">
        <v>2</v>
      </c>
      <c r="Q773">
        <v>6</v>
      </c>
      <c r="R773">
        <v>7</v>
      </c>
      <c r="S773">
        <v>1</v>
      </c>
      <c r="T773">
        <v>0</v>
      </c>
      <c r="U773">
        <v>0</v>
      </c>
      <c r="V773">
        <v>0</v>
      </c>
      <c r="W773">
        <v>0</v>
      </c>
      <c r="X773">
        <v>0</v>
      </c>
      <c r="Y773">
        <v>0</v>
      </c>
      <c r="Z773" t="s">
        <v>43</v>
      </c>
    </row>
    <row r="774" spans="1:26" x14ac:dyDescent="0.3">
      <c r="A774">
        <v>1440</v>
      </c>
      <c r="B774">
        <v>1978</v>
      </c>
      <c r="C774" s="14">
        <f>2021-Table13[[#This Row],[Year_Birth]]</f>
        <v>43</v>
      </c>
      <c r="D774" s="4">
        <v>52513</v>
      </c>
      <c r="E774">
        <v>0</v>
      </c>
      <c r="F774" s="16">
        <v>8.4273972602739722</v>
      </c>
      <c r="G774">
        <v>84</v>
      </c>
      <c r="H774" s="4">
        <v>367</v>
      </c>
      <c r="I774" s="4">
        <v>17</v>
      </c>
      <c r="J774" s="4">
        <v>241</v>
      </c>
      <c r="K774" s="4">
        <v>104</v>
      </c>
      <c r="L774" s="4">
        <v>188</v>
      </c>
      <c r="M774" s="4">
        <v>232</v>
      </c>
      <c r="N774">
        <v>2</v>
      </c>
      <c r="O774">
        <v>9</v>
      </c>
      <c r="P774">
        <v>5</v>
      </c>
      <c r="Q774">
        <v>9</v>
      </c>
      <c r="R774">
        <v>7</v>
      </c>
      <c r="S774">
        <v>0</v>
      </c>
      <c r="T774">
        <v>0</v>
      </c>
      <c r="U774">
        <v>0</v>
      </c>
      <c r="V774">
        <v>0</v>
      </c>
      <c r="W774">
        <v>0</v>
      </c>
      <c r="X774">
        <v>0</v>
      </c>
      <c r="Y774">
        <v>0</v>
      </c>
      <c r="Z774" t="s">
        <v>41</v>
      </c>
    </row>
    <row r="775" spans="1:26" x14ac:dyDescent="0.3">
      <c r="A775">
        <v>2736</v>
      </c>
      <c r="B775">
        <v>1978</v>
      </c>
      <c r="C775" s="14">
        <f>2021-Table13[[#This Row],[Year_Birth]]</f>
        <v>43</v>
      </c>
      <c r="D775" s="4">
        <v>73807</v>
      </c>
      <c r="E775">
        <v>1</v>
      </c>
      <c r="F775" s="16">
        <v>8.0986301369863014</v>
      </c>
      <c r="G775">
        <v>88</v>
      </c>
      <c r="H775" s="4">
        <v>366</v>
      </c>
      <c r="I775" s="4">
        <v>124</v>
      </c>
      <c r="J775" s="4">
        <v>156</v>
      </c>
      <c r="K775" s="4">
        <v>71</v>
      </c>
      <c r="L775" s="4">
        <v>78</v>
      </c>
      <c r="M775" s="4">
        <v>54</v>
      </c>
      <c r="N775">
        <v>2</v>
      </c>
      <c r="O775">
        <v>5</v>
      </c>
      <c r="P775">
        <v>5</v>
      </c>
      <c r="Q775">
        <v>11</v>
      </c>
      <c r="R775">
        <v>2</v>
      </c>
      <c r="S775">
        <v>0</v>
      </c>
      <c r="T775">
        <v>0</v>
      </c>
      <c r="U775">
        <v>0</v>
      </c>
      <c r="V775">
        <v>0</v>
      </c>
      <c r="W775">
        <v>0</v>
      </c>
      <c r="X775">
        <v>0</v>
      </c>
      <c r="Y775">
        <v>0</v>
      </c>
      <c r="Z775" t="s">
        <v>45</v>
      </c>
    </row>
    <row r="776" spans="1:26" x14ac:dyDescent="0.3">
      <c r="A776">
        <v>9596</v>
      </c>
      <c r="B776">
        <v>1980</v>
      </c>
      <c r="C776" s="14">
        <f>2021-Table13[[#This Row],[Year_Birth]]</f>
        <v>41</v>
      </c>
      <c r="D776" s="4">
        <v>65295</v>
      </c>
      <c r="E776">
        <v>0</v>
      </c>
      <c r="F776" s="16">
        <v>7.1260273972602741</v>
      </c>
      <c r="G776">
        <v>19</v>
      </c>
      <c r="H776" s="4">
        <v>365</v>
      </c>
      <c r="I776" s="4">
        <v>32</v>
      </c>
      <c r="J776" s="4">
        <v>117</v>
      </c>
      <c r="K776" s="4">
        <v>34</v>
      </c>
      <c r="L776" s="4">
        <v>110</v>
      </c>
      <c r="M776" s="4">
        <v>6</v>
      </c>
      <c r="N776">
        <v>1</v>
      </c>
      <c r="O776">
        <v>3</v>
      </c>
      <c r="P776">
        <v>3</v>
      </c>
      <c r="Q776">
        <v>13</v>
      </c>
      <c r="R776">
        <v>2</v>
      </c>
      <c r="S776">
        <v>0</v>
      </c>
      <c r="T776">
        <v>0</v>
      </c>
      <c r="U776">
        <v>0</v>
      </c>
      <c r="V776">
        <v>0</v>
      </c>
      <c r="W776">
        <v>0</v>
      </c>
      <c r="X776">
        <v>0</v>
      </c>
      <c r="Y776">
        <v>0</v>
      </c>
      <c r="Z776" t="s">
        <v>43</v>
      </c>
    </row>
    <row r="777" spans="1:26" x14ac:dyDescent="0.3">
      <c r="A777">
        <v>4480</v>
      </c>
      <c r="B777">
        <v>1973</v>
      </c>
      <c r="C777" s="14">
        <f>2021-Table13[[#This Row],[Year_Birth]]</f>
        <v>48</v>
      </c>
      <c r="D777" s="4">
        <v>60432</v>
      </c>
      <c r="E777">
        <v>1</v>
      </c>
      <c r="F777" s="16">
        <v>6.9178082191780819</v>
      </c>
      <c r="G777">
        <v>61</v>
      </c>
      <c r="H777" s="4">
        <v>365</v>
      </c>
      <c r="I777" s="4">
        <v>3</v>
      </c>
      <c r="J777" s="4">
        <v>15</v>
      </c>
      <c r="K777" s="4">
        <v>4</v>
      </c>
      <c r="L777" s="4">
        <v>3</v>
      </c>
      <c r="M777" s="4">
        <v>11</v>
      </c>
      <c r="N777">
        <v>5</v>
      </c>
      <c r="O777">
        <v>7</v>
      </c>
      <c r="P777">
        <v>2</v>
      </c>
      <c r="Q777">
        <v>5</v>
      </c>
      <c r="R777">
        <v>6</v>
      </c>
      <c r="S777">
        <v>0</v>
      </c>
      <c r="T777">
        <v>0</v>
      </c>
      <c r="U777">
        <v>0</v>
      </c>
      <c r="V777">
        <v>0</v>
      </c>
      <c r="W777">
        <v>0</v>
      </c>
      <c r="X777">
        <v>0</v>
      </c>
      <c r="Y777">
        <v>0</v>
      </c>
      <c r="Z777" t="s">
        <v>47</v>
      </c>
    </row>
    <row r="778" spans="1:26" x14ac:dyDescent="0.3">
      <c r="A778">
        <v>2410</v>
      </c>
      <c r="B778">
        <v>1969</v>
      </c>
      <c r="C778" s="14">
        <f>2021-Table13[[#This Row],[Year_Birth]]</f>
        <v>52</v>
      </c>
      <c r="D778" s="4">
        <v>81657</v>
      </c>
      <c r="E778">
        <v>0</v>
      </c>
      <c r="F778" s="16">
        <v>7.043835616438356</v>
      </c>
      <c r="G778">
        <v>69</v>
      </c>
      <c r="H778" s="4">
        <v>364</v>
      </c>
      <c r="I778" s="4">
        <v>40</v>
      </c>
      <c r="J778" s="4">
        <v>425</v>
      </c>
      <c r="K778" s="4">
        <v>158</v>
      </c>
      <c r="L778" s="4">
        <v>60</v>
      </c>
      <c r="M778" s="4">
        <v>50</v>
      </c>
      <c r="N778">
        <v>1</v>
      </c>
      <c r="O778">
        <v>3</v>
      </c>
      <c r="P778">
        <v>4</v>
      </c>
      <c r="Q778">
        <v>8</v>
      </c>
      <c r="R778">
        <v>1</v>
      </c>
      <c r="S778">
        <v>0</v>
      </c>
      <c r="T778">
        <v>0</v>
      </c>
      <c r="U778">
        <v>0</v>
      </c>
      <c r="V778">
        <v>0</v>
      </c>
      <c r="W778">
        <v>0</v>
      </c>
      <c r="X778">
        <v>0</v>
      </c>
      <c r="Y778">
        <v>0</v>
      </c>
      <c r="Z778" t="s">
        <v>41</v>
      </c>
    </row>
    <row r="779" spans="1:26" x14ac:dyDescent="0.3">
      <c r="A779">
        <v>5332</v>
      </c>
      <c r="B779">
        <v>1960</v>
      </c>
      <c r="C779" s="14">
        <f>2021-Table13[[#This Row],[Year_Birth]]</f>
        <v>61</v>
      </c>
      <c r="D779" s="4">
        <v>82504</v>
      </c>
      <c r="E779">
        <v>0</v>
      </c>
      <c r="F779" s="16">
        <v>7.5342465753424657</v>
      </c>
      <c r="G779">
        <v>2</v>
      </c>
      <c r="H779" s="4">
        <v>362</v>
      </c>
      <c r="I779" s="4">
        <v>50</v>
      </c>
      <c r="J779" s="4">
        <v>431</v>
      </c>
      <c r="K779" s="4">
        <v>134</v>
      </c>
      <c r="L779" s="4">
        <v>35</v>
      </c>
      <c r="M779" s="4">
        <v>54</v>
      </c>
      <c r="N779">
        <v>1</v>
      </c>
      <c r="O779">
        <v>3</v>
      </c>
      <c r="P779">
        <v>6</v>
      </c>
      <c r="Q779">
        <v>7</v>
      </c>
      <c r="R779">
        <v>1</v>
      </c>
      <c r="S779">
        <v>0</v>
      </c>
      <c r="T779">
        <v>0</v>
      </c>
      <c r="U779">
        <v>0</v>
      </c>
      <c r="V779">
        <v>0</v>
      </c>
      <c r="W779">
        <v>0</v>
      </c>
      <c r="X779">
        <v>0</v>
      </c>
      <c r="Y779">
        <v>0</v>
      </c>
      <c r="Z779" t="s">
        <v>45</v>
      </c>
    </row>
    <row r="780" spans="1:26" x14ac:dyDescent="0.3">
      <c r="A780">
        <v>2415</v>
      </c>
      <c r="B780">
        <v>1962</v>
      </c>
      <c r="C780" s="14">
        <f>2021-Table13[[#This Row],[Year_Birth]]</f>
        <v>59</v>
      </c>
      <c r="D780" s="4">
        <v>62568</v>
      </c>
      <c r="E780">
        <v>1</v>
      </c>
      <c r="F780" s="16">
        <v>6.838356164383562</v>
      </c>
      <c r="G780">
        <v>99</v>
      </c>
      <c r="H780" s="4">
        <v>362</v>
      </c>
      <c r="I780" s="4">
        <v>17</v>
      </c>
      <c r="J780" s="4">
        <v>398</v>
      </c>
      <c r="K780" s="4">
        <v>80</v>
      </c>
      <c r="L780" s="4">
        <v>35</v>
      </c>
      <c r="M780" s="4">
        <v>61</v>
      </c>
      <c r="N780">
        <v>3</v>
      </c>
      <c r="O780">
        <v>5</v>
      </c>
      <c r="P780">
        <v>3</v>
      </c>
      <c r="Q780">
        <v>5</v>
      </c>
      <c r="R780">
        <v>4</v>
      </c>
      <c r="S780">
        <v>1</v>
      </c>
      <c r="T780">
        <v>0</v>
      </c>
      <c r="U780">
        <v>0</v>
      </c>
      <c r="V780">
        <v>0</v>
      </c>
      <c r="W780">
        <v>0</v>
      </c>
      <c r="X780">
        <v>0</v>
      </c>
      <c r="Y780">
        <v>0</v>
      </c>
      <c r="Z780" t="s">
        <v>41</v>
      </c>
    </row>
    <row r="781" spans="1:26" x14ac:dyDescent="0.3">
      <c r="A781">
        <v>3870</v>
      </c>
      <c r="B781">
        <v>1978</v>
      </c>
      <c r="C781" s="14">
        <f>2021-Table13[[#This Row],[Year_Birth]]</f>
        <v>43</v>
      </c>
      <c r="D781" s="4">
        <v>63855</v>
      </c>
      <c r="E781">
        <v>0</v>
      </c>
      <c r="F781" s="16">
        <v>7.9945205479452053</v>
      </c>
      <c r="G781">
        <v>28</v>
      </c>
      <c r="H781" s="4">
        <v>359</v>
      </c>
      <c r="I781" s="4">
        <v>35</v>
      </c>
      <c r="J781" s="4">
        <v>314</v>
      </c>
      <c r="K781" s="4">
        <v>93</v>
      </c>
      <c r="L781" s="4">
        <v>116</v>
      </c>
      <c r="M781" s="4">
        <v>89</v>
      </c>
      <c r="N781">
        <v>1</v>
      </c>
      <c r="O781">
        <v>7</v>
      </c>
      <c r="P781">
        <v>3</v>
      </c>
      <c r="Q781">
        <v>13</v>
      </c>
      <c r="R781">
        <v>4</v>
      </c>
      <c r="S781">
        <v>0</v>
      </c>
      <c r="T781">
        <v>0</v>
      </c>
      <c r="U781">
        <v>0</v>
      </c>
      <c r="V781">
        <v>0</v>
      </c>
      <c r="W781">
        <v>0</v>
      </c>
      <c r="X781">
        <v>0</v>
      </c>
      <c r="Y781">
        <v>0</v>
      </c>
      <c r="Z781" t="s">
        <v>52</v>
      </c>
    </row>
    <row r="782" spans="1:26" x14ac:dyDescent="0.3">
      <c r="A782">
        <v>5863</v>
      </c>
      <c r="B782">
        <v>1953</v>
      </c>
      <c r="C782" s="14">
        <f>2021-Table13[[#This Row],[Year_Birth]]</f>
        <v>68</v>
      </c>
      <c r="D782" s="4">
        <v>47703</v>
      </c>
      <c r="E782">
        <v>1</v>
      </c>
      <c r="F782" s="16">
        <v>7.6958904109589037</v>
      </c>
      <c r="G782">
        <v>95</v>
      </c>
      <c r="H782" s="4">
        <v>359</v>
      </c>
      <c r="I782" s="4">
        <v>0</v>
      </c>
      <c r="J782" s="4">
        <v>134</v>
      </c>
      <c r="K782" s="4">
        <v>13</v>
      </c>
      <c r="L782" s="4">
        <v>26</v>
      </c>
      <c r="M782" s="4">
        <v>123</v>
      </c>
      <c r="N782">
        <v>4</v>
      </c>
      <c r="O782">
        <v>6</v>
      </c>
      <c r="P782">
        <v>3</v>
      </c>
      <c r="Q782">
        <v>8</v>
      </c>
      <c r="R782">
        <v>5</v>
      </c>
      <c r="S782">
        <v>0</v>
      </c>
      <c r="T782">
        <v>0</v>
      </c>
      <c r="U782">
        <v>0</v>
      </c>
      <c r="V782">
        <v>0</v>
      </c>
      <c r="W782">
        <v>0</v>
      </c>
      <c r="X782">
        <v>0</v>
      </c>
      <c r="Y782">
        <v>0</v>
      </c>
      <c r="Z782" t="s">
        <v>41</v>
      </c>
    </row>
    <row r="783" spans="1:26" x14ac:dyDescent="0.3">
      <c r="A783">
        <v>9495</v>
      </c>
      <c r="B783">
        <v>1982</v>
      </c>
      <c r="C783" s="14">
        <f>2021-Table13[[#This Row],[Year_Birth]]</f>
        <v>39</v>
      </c>
      <c r="D783" s="4">
        <v>71853</v>
      </c>
      <c r="E783">
        <v>0</v>
      </c>
      <c r="F783" s="16">
        <v>7.7534246575342465</v>
      </c>
      <c r="G783">
        <v>29</v>
      </c>
      <c r="H783" s="4">
        <v>358</v>
      </c>
      <c r="I783" s="4">
        <v>108</v>
      </c>
      <c r="J783" s="4">
        <v>413</v>
      </c>
      <c r="K783" s="4">
        <v>141</v>
      </c>
      <c r="L783" s="4">
        <v>97</v>
      </c>
      <c r="M783" s="4">
        <v>32</v>
      </c>
      <c r="N783">
        <v>1</v>
      </c>
      <c r="O783">
        <v>2</v>
      </c>
      <c r="P783">
        <v>8</v>
      </c>
      <c r="Q783">
        <v>6</v>
      </c>
      <c r="R783">
        <v>1</v>
      </c>
      <c r="S783">
        <v>0</v>
      </c>
      <c r="T783">
        <v>0</v>
      </c>
      <c r="U783">
        <v>0</v>
      </c>
      <c r="V783">
        <v>0</v>
      </c>
      <c r="W783">
        <v>0</v>
      </c>
      <c r="X783">
        <v>0</v>
      </c>
      <c r="Y783">
        <v>0</v>
      </c>
      <c r="Z783" t="s">
        <v>41</v>
      </c>
    </row>
    <row r="784" spans="1:26" x14ac:dyDescent="0.3">
      <c r="A784">
        <v>2631</v>
      </c>
      <c r="B784">
        <v>1982</v>
      </c>
      <c r="C784" s="14">
        <f>2021-Table13[[#This Row],[Year_Birth]]</f>
        <v>39</v>
      </c>
      <c r="D784" s="4">
        <v>71853</v>
      </c>
      <c r="E784">
        <v>0</v>
      </c>
      <c r="F784" s="16">
        <v>7.7534246575342465</v>
      </c>
      <c r="G784">
        <v>29</v>
      </c>
      <c r="H784" s="4">
        <v>358</v>
      </c>
      <c r="I784" s="4">
        <v>108</v>
      </c>
      <c r="J784" s="4">
        <v>413</v>
      </c>
      <c r="K784" s="4">
        <v>141</v>
      </c>
      <c r="L784" s="4">
        <v>97</v>
      </c>
      <c r="M784" s="4">
        <v>32</v>
      </c>
      <c r="N784">
        <v>1</v>
      </c>
      <c r="O784">
        <v>2</v>
      </c>
      <c r="P784">
        <v>8</v>
      </c>
      <c r="Q784">
        <v>6</v>
      </c>
      <c r="R784">
        <v>1</v>
      </c>
      <c r="S784">
        <v>0</v>
      </c>
      <c r="T784">
        <v>0</v>
      </c>
      <c r="U784">
        <v>0</v>
      </c>
      <c r="V784">
        <v>0</v>
      </c>
      <c r="W784">
        <v>0</v>
      </c>
      <c r="X784">
        <v>0</v>
      </c>
      <c r="Y784">
        <v>0</v>
      </c>
      <c r="Z784" t="s">
        <v>41</v>
      </c>
    </row>
    <row r="785" spans="1:26" x14ac:dyDescent="0.3">
      <c r="A785">
        <v>9699</v>
      </c>
      <c r="B785">
        <v>1966</v>
      </c>
      <c r="C785" s="14">
        <f>2021-Table13[[#This Row],[Year_Birth]]</f>
        <v>55</v>
      </c>
      <c r="D785" s="4">
        <v>67272</v>
      </c>
      <c r="E785">
        <v>1</v>
      </c>
      <c r="F785" s="16">
        <v>7.1315068493150688</v>
      </c>
      <c r="G785">
        <v>12</v>
      </c>
      <c r="H785" s="4">
        <v>357</v>
      </c>
      <c r="I785" s="4">
        <v>35</v>
      </c>
      <c r="J785" s="4">
        <v>271</v>
      </c>
      <c r="K785" s="4">
        <v>28</v>
      </c>
      <c r="L785" s="4">
        <v>28</v>
      </c>
      <c r="M785" s="4">
        <v>14</v>
      </c>
      <c r="N785">
        <v>3</v>
      </c>
      <c r="O785">
        <v>6</v>
      </c>
      <c r="P785">
        <v>2</v>
      </c>
      <c r="Q785">
        <v>12</v>
      </c>
      <c r="R785">
        <v>5</v>
      </c>
      <c r="S785">
        <v>0</v>
      </c>
      <c r="T785">
        <v>0</v>
      </c>
      <c r="U785">
        <v>0</v>
      </c>
      <c r="V785">
        <v>0</v>
      </c>
      <c r="W785">
        <v>0</v>
      </c>
      <c r="X785">
        <v>0</v>
      </c>
      <c r="Y785">
        <v>0</v>
      </c>
      <c r="Z785" t="s">
        <v>41</v>
      </c>
    </row>
    <row r="786" spans="1:26" x14ac:dyDescent="0.3">
      <c r="A786">
        <v>3934</v>
      </c>
      <c r="B786">
        <v>1966</v>
      </c>
      <c r="C786" s="14">
        <f>2021-Table13[[#This Row],[Year_Birth]]</f>
        <v>55</v>
      </c>
      <c r="D786" s="4">
        <v>61286</v>
      </c>
      <c r="E786">
        <v>1</v>
      </c>
      <c r="F786" s="16">
        <v>7.5178082191780824</v>
      </c>
      <c r="G786">
        <v>34</v>
      </c>
      <c r="H786" s="4">
        <v>356</v>
      </c>
      <c r="I786" s="4">
        <v>0</v>
      </c>
      <c r="J786" s="4">
        <v>107</v>
      </c>
      <c r="K786" s="4">
        <v>19</v>
      </c>
      <c r="L786" s="4">
        <v>9</v>
      </c>
      <c r="M786" s="4">
        <v>117</v>
      </c>
      <c r="N786">
        <v>2</v>
      </c>
      <c r="O786">
        <v>7</v>
      </c>
      <c r="P786">
        <v>1</v>
      </c>
      <c r="Q786">
        <v>8</v>
      </c>
      <c r="R786">
        <v>5</v>
      </c>
      <c r="S786">
        <v>0</v>
      </c>
      <c r="T786">
        <v>0</v>
      </c>
      <c r="U786">
        <v>0</v>
      </c>
      <c r="V786">
        <v>0</v>
      </c>
      <c r="W786">
        <v>0</v>
      </c>
      <c r="X786">
        <v>0</v>
      </c>
      <c r="Y786">
        <v>0</v>
      </c>
      <c r="Z786" t="s">
        <v>45</v>
      </c>
    </row>
    <row r="787" spans="1:26" x14ac:dyDescent="0.3">
      <c r="A787">
        <v>2493</v>
      </c>
      <c r="B787">
        <v>1966</v>
      </c>
      <c r="C787" s="14">
        <f>2021-Table13[[#This Row],[Year_Birth]]</f>
        <v>55</v>
      </c>
      <c r="D787" s="4">
        <v>61286</v>
      </c>
      <c r="E787">
        <v>1</v>
      </c>
      <c r="F787" s="16">
        <v>7.5178082191780824</v>
      </c>
      <c r="G787">
        <v>34</v>
      </c>
      <c r="H787" s="4">
        <v>356</v>
      </c>
      <c r="I787" s="4">
        <v>0</v>
      </c>
      <c r="J787" s="4">
        <v>107</v>
      </c>
      <c r="K787" s="4">
        <v>19</v>
      </c>
      <c r="L787" s="4">
        <v>9</v>
      </c>
      <c r="M787" s="4">
        <v>117</v>
      </c>
      <c r="N787">
        <v>2</v>
      </c>
      <c r="O787">
        <v>7</v>
      </c>
      <c r="P787">
        <v>1</v>
      </c>
      <c r="Q787">
        <v>8</v>
      </c>
      <c r="R787">
        <v>5</v>
      </c>
      <c r="S787">
        <v>0</v>
      </c>
      <c r="T787">
        <v>0</v>
      </c>
      <c r="U787">
        <v>0</v>
      </c>
      <c r="V787">
        <v>0</v>
      </c>
      <c r="W787">
        <v>0</v>
      </c>
      <c r="X787">
        <v>0</v>
      </c>
      <c r="Y787">
        <v>0</v>
      </c>
      <c r="Z787" t="s">
        <v>52</v>
      </c>
    </row>
    <row r="788" spans="1:26" x14ac:dyDescent="0.3">
      <c r="A788">
        <v>640</v>
      </c>
      <c r="B788">
        <v>1951</v>
      </c>
      <c r="C788" s="14">
        <f>2021-Table13[[#This Row],[Year_Birth]]</f>
        <v>70</v>
      </c>
      <c r="D788" s="4">
        <v>57304</v>
      </c>
      <c r="E788">
        <v>1</v>
      </c>
      <c r="F788" s="16">
        <v>7.912328767123288</v>
      </c>
      <c r="G788">
        <v>61</v>
      </c>
      <c r="H788" s="4">
        <v>356</v>
      </c>
      <c r="I788" s="4">
        <v>80</v>
      </c>
      <c r="J788" s="4">
        <v>329</v>
      </c>
      <c r="K788" s="4">
        <v>138</v>
      </c>
      <c r="L788" s="4">
        <v>17</v>
      </c>
      <c r="M788" s="4">
        <v>106</v>
      </c>
      <c r="N788">
        <v>2</v>
      </c>
      <c r="O788">
        <v>7</v>
      </c>
      <c r="P788">
        <v>6</v>
      </c>
      <c r="Q788">
        <v>10</v>
      </c>
      <c r="R788">
        <v>5</v>
      </c>
      <c r="S788">
        <v>0</v>
      </c>
      <c r="T788">
        <v>0</v>
      </c>
      <c r="U788">
        <v>0</v>
      </c>
      <c r="V788">
        <v>0</v>
      </c>
      <c r="W788">
        <v>0</v>
      </c>
      <c r="X788">
        <v>0</v>
      </c>
      <c r="Y788">
        <v>0</v>
      </c>
      <c r="Z788" t="s">
        <v>41</v>
      </c>
    </row>
    <row r="789" spans="1:26" x14ac:dyDescent="0.3">
      <c r="A789">
        <v>10858</v>
      </c>
      <c r="B789">
        <v>1975</v>
      </c>
      <c r="C789" s="14">
        <f>2021-Table13[[#This Row],[Year_Birth]]</f>
        <v>46</v>
      </c>
      <c r="D789" s="4">
        <v>76532</v>
      </c>
      <c r="E789">
        <v>2</v>
      </c>
      <c r="F789" s="16">
        <v>7.4136986301369863</v>
      </c>
      <c r="G789">
        <v>38</v>
      </c>
      <c r="H789" s="4">
        <v>355</v>
      </c>
      <c r="I789" s="4">
        <v>30</v>
      </c>
      <c r="J789" s="4">
        <v>177</v>
      </c>
      <c r="K789" s="4">
        <v>90</v>
      </c>
      <c r="L789" s="4">
        <v>138</v>
      </c>
      <c r="M789" s="4">
        <v>30</v>
      </c>
      <c r="N789">
        <v>4</v>
      </c>
      <c r="O789">
        <v>9</v>
      </c>
      <c r="P789">
        <v>5</v>
      </c>
      <c r="Q789">
        <v>7</v>
      </c>
      <c r="R789">
        <v>5</v>
      </c>
      <c r="S789">
        <v>0</v>
      </c>
      <c r="T789">
        <v>0</v>
      </c>
      <c r="U789">
        <v>0</v>
      </c>
      <c r="V789">
        <v>0</v>
      </c>
      <c r="W789">
        <v>0</v>
      </c>
      <c r="X789">
        <v>0</v>
      </c>
      <c r="Y789">
        <v>0</v>
      </c>
      <c r="Z789" t="s">
        <v>41</v>
      </c>
    </row>
    <row r="790" spans="1:26" x14ac:dyDescent="0.3">
      <c r="A790">
        <v>1628</v>
      </c>
      <c r="B790">
        <v>1971</v>
      </c>
      <c r="C790" s="14">
        <f>2021-Table13[[#This Row],[Year_Birth]]</f>
        <v>50</v>
      </c>
      <c r="D790" s="4">
        <v>71796</v>
      </c>
      <c r="E790">
        <v>0</v>
      </c>
      <c r="F790" s="16">
        <v>7.2904109589041095</v>
      </c>
      <c r="G790">
        <v>54</v>
      </c>
      <c r="H790" s="4">
        <v>354</v>
      </c>
      <c r="I790" s="4">
        <v>21</v>
      </c>
      <c r="J790" s="4">
        <v>311</v>
      </c>
      <c r="K790" s="4">
        <v>167</v>
      </c>
      <c r="L790" s="4">
        <v>75</v>
      </c>
      <c r="M790" s="4">
        <v>32</v>
      </c>
      <c r="N790">
        <v>1</v>
      </c>
      <c r="O790">
        <v>9</v>
      </c>
      <c r="P790">
        <v>3</v>
      </c>
      <c r="Q790">
        <v>4</v>
      </c>
      <c r="R790">
        <v>4</v>
      </c>
      <c r="S790">
        <v>0</v>
      </c>
      <c r="T790">
        <v>0</v>
      </c>
      <c r="U790">
        <v>0</v>
      </c>
      <c r="V790">
        <v>0</v>
      </c>
      <c r="W790">
        <v>0</v>
      </c>
      <c r="X790">
        <v>0</v>
      </c>
      <c r="Y790">
        <v>0</v>
      </c>
      <c r="Z790" t="s">
        <v>47</v>
      </c>
    </row>
    <row r="791" spans="1:26" x14ac:dyDescent="0.3">
      <c r="A791">
        <v>2181</v>
      </c>
      <c r="B791">
        <v>1970</v>
      </c>
      <c r="C791" s="14">
        <f>2021-Table13[[#This Row],[Year_Birth]]</f>
        <v>51</v>
      </c>
      <c r="D791" s="4">
        <v>70617</v>
      </c>
      <c r="E791">
        <v>0</v>
      </c>
      <c r="F791" s="16">
        <v>7.6273972602739724</v>
      </c>
      <c r="G791">
        <v>45</v>
      </c>
      <c r="H791" s="4">
        <v>353</v>
      </c>
      <c r="I791" s="4">
        <v>61</v>
      </c>
      <c r="J791" s="4">
        <v>753</v>
      </c>
      <c r="K791" s="4">
        <v>40</v>
      </c>
      <c r="L791" s="4">
        <v>46</v>
      </c>
      <c r="M791" s="4">
        <v>27</v>
      </c>
      <c r="N791">
        <v>1</v>
      </c>
      <c r="O791">
        <v>3</v>
      </c>
      <c r="P791">
        <v>3</v>
      </c>
      <c r="Q791">
        <v>7</v>
      </c>
      <c r="R791">
        <v>2</v>
      </c>
      <c r="S791">
        <v>0</v>
      </c>
      <c r="T791">
        <v>0</v>
      </c>
      <c r="U791">
        <v>0</v>
      </c>
      <c r="V791">
        <v>0</v>
      </c>
      <c r="W791">
        <v>0</v>
      </c>
      <c r="X791">
        <v>0</v>
      </c>
      <c r="Y791">
        <v>0</v>
      </c>
      <c r="Z791" t="s">
        <v>41</v>
      </c>
    </row>
    <row r="792" spans="1:26" x14ac:dyDescent="0.3">
      <c r="A792">
        <v>8268</v>
      </c>
      <c r="B792">
        <v>1961</v>
      </c>
      <c r="C792" s="14">
        <f>2021-Table13[[#This Row],[Year_Birth]]</f>
        <v>60</v>
      </c>
      <c r="E792">
        <v>1</v>
      </c>
      <c r="F792" s="16">
        <v>7.5780821917808217</v>
      </c>
      <c r="G792">
        <v>23</v>
      </c>
      <c r="H792" s="4">
        <v>352</v>
      </c>
      <c r="I792" s="4">
        <v>0</v>
      </c>
      <c r="J792" s="4">
        <v>27</v>
      </c>
      <c r="K792" s="4">
        <v>10</v>
      </c>
      <c r="L792" s="4">
        <v>0</v>
      </c>
      <c r="M792" s="4">
        <v>15</v>
      </c>
      <c r="N792">
        <v>3</v>
      </c>
      <c r="O792">
        <v>6</v>
      </c>
      <c r="P792">
        <v>1</v>
      </c>
      <c r="Q792">
        <v>7</v>
      </c>
      <c r="R792">
        <v>6</v>
      </c>
      <c r="S792">
        <v>0</v>
      </c>
      <c r="T792">
        <v>0</v>
      </c>
      <c r="U792">
        <v>0</v>
      </c>
      <c r="V792">
        <v>0</v>
      </c>
      <c r="W792">
        <v>0</v>
      </c>
      <c r="X792">
        <v>0</v>
      </c>
      <c r="Y792">
        <v>0</v>
      </c>
      <c r="Z792" t="s">
        <v>48</v>
      </c>
    </row>
    <row r="793" spans="1:26" x14ac:dyDescent="0.3">
      <c r="A793">
        <v>2782</v>
      </c>
      <c r="B793">
        <v>1961</v>
      </c>
      <c r="C793" s="14">
        <f>2021-Table13[[#This Row],[Year_Birth]]</f>
        <v>60</v>
      </c>
      <c r="D793" s="4">
        <v>54456</v>
      </c>
      <c r="E793">
        <v>1</v>
      </c>
      <c r="F793" s="16">
        <v>7.5780821917808217</v>
      </c>
      <c r="G793">
        <v>23</v>
      </c>
      <c r="H793" s="4">
        <v>352</v>
      </c>
      <c r="I793" s="4">
        <v>0</v>
      </c>
      <c r="J793" s="4">
        <v>27</v>
      </c>
      <c r="K793" s="4">
        <v>10</v>
      </c>
      <c r="L793" s="4">
        <v>0</v>
      </c>
      <c r="M793" s="4">
        <v>15</v>
      </c>
      <c r="N793">
        <v>3</v>
      </c>
      <c r="O793">
        <v>6</v>
      </c>
      <c r="P793">
        <v>1</v>
      </c>
      <c r="Q793">
        <v>7</v>
      </c>
      <c r="R793">
        <v>6</v>
      </c>
      <c r="S793">
        <v>0</v>
      </c>
      <c r="T793">
        <v>0</v>
      </c>
      <c r="U793">
        <v>0</v>
      </c>
      <c r="V793">
        <v>0</v>
      </c>
      <c r="W793">
        <v>0</v>
      </c>
      <c r="X793">
        <v>0</v>
      </c>
      <c r="Y793">
        <v>0</v>
      </c>
      <c r="Z793" t="s">
        <v>41</v>
      </c>
    </row>
    <row r="794" spans="1:26" x14ac:dyDescent="0.3">
      <c r="A794">
        <v>8560</v>
      </c>
      <c r="B794">
        <v>1992</v>
      </c>
      <c r="C794" s="14">
        <f>2021-Table13[[#This Row],[Year_Birth]]</f>
        <v>29</v>
      </c>
      <c r="D794" s="4">
        <v>48789</v>
      </c>
      <c r="E794">
        <v>0</v>
      </c>
      <c r="F794" s="16">
        <v>8.4109589041095898</v>
      </c>
      <c r="G794">
        <v>94</v>
      </c>
      <c r="H794" s="4">
        <v>351</v>
      </c>
      <c r="I794" s="4">
        <v>16</v>
      </c>
      <c r="J794" s="4">
        <v>156</v>
      </c>
      <c r="K794" s="4">
        <v>7</v>
      </c>
      <c r="L794" s="4">
        <v>5</v>
      </c>
      <c r="M794" s="4">
        <v>145</v>
      </c>
      <c r="N794">
        <v>1</v>
      </c>
      <c r="O794">
        <v>6</v>
      </c>
      <c r="P794">
        <v>4</v>
      </c>
      <c r="Q794">
        <v>7</v>
      </c>
      <c r="R794">
        <v>6</v>
      </c>
      <c r="S794">
        <v>0</v>
      </c>
      <c r="T794">
        <v>0</v>
      </c>
      <c r="U794">
        <v>0</v>
      </c>
      <c r="V794">
        <v>0</v>
      </c>
      <c r="W794">
        <v>0</v>
      </c>
      <c r="X794">
        <v>0</v>
      </c>
      <c r="Y794">
        <v>0</v>
      </c>
      <c r="Z794" t="s">
        <v>48</v>
      </c>
    </row>
    <row r="795" spans="1:26" x14ac:dyDescent="0.3">
      <c r="A795">
        <v>8504</v>
      </c>
      <c r="B795">
        <v>1973</v>
      </c>
      <c r="C795" s="14">
        <f>2021-Table13[[#This Row],[Year_Birth]]</f>
        <v>48</v>
      </c>
      <c r="D795" s="4">
        <v>79593</v>
      </c>
      <c r="E795">
        <v>0</v>
      </c>
      <c r="F795" s="16">
        <v>6.7424657534246579</v>
      </c>
      <c r="G795">
        <v>70</v>
      </c>
      <c r="H795" s="4">
        <v>350</v>
      </c>
      <c r="I795" s="4">
        <v>60</v>
      </c>
      <c r="J795" s="4">
        <v>568</v>
      </c>
      <c r="K795" s="4">
        <v>110</v>
      </c>
      <c r="L795" s="4">
        <v>133</v>
      </c>
      <c r="M795" s="4">
        <v>145</v>
      </c>
      <c r="N795">
        <v>1</v>
      </c>
      <c r="O795">
        <v>5</v>
      </c>
      <c r="P795">
        <v>6</v>
      </c>
      <c r="Q795">
        <v>7</v>
      </c>
      <c r="R795">
        <v>2</v>
      </c>
      <c r="S795">
        <v>0</v>
      </c>
      <c r="T795">
        <v>0</v>
      </c>
      <c r="U795">
        <v>0</v>
      </c>
      <c r="V795">
        <v>0</v>
      </c>
      <c r="W795">
        <v>1</v>
      </c>
      <c r="X795">
        <v>0</v>
      </c>
      <c r="Y795">
        <v>0</v>
      </c>
      <c r="Z795" t="s">
        <v>52</v>
      </c>
    </row>
    <row r="796" spans="1:26" x14ac:dyDescent="0.3">
      <c r="A796">
        <v>1020</v>
      </c>
      <c r="B796">
        <v>1973</v>
      </c>
      <c r="C796" s="14">
        <f>2021-Table13[[#This Row],[Year_Birth]]</f>
        <v>48</v>
      </c>
      <c r="D796" s="4">
        <v>79593</v>
      </c>
      <c r="E796">
        <v>0</v>
      </c>
      <c r="F796" s="16">
        <v>6.7424657534246579</v>
      </c>
      <c r="G796">
        <v>70</v>
      </c>
      <c r="H796" s="4">
        <v>350</v>
      </c>
      <c r="I796" s="4">
        <v>60</v>
      </c>
      <c r="J796" s="4">
        <v>568</v>
      </c>
      <c r="K796" s="4">
        <v>110</v>
      </c>
      <c r="L796" s="4">
        <v>133</v>
      </c>
      <c r="M796" s="4">
        <v>145</v>
      </c>
      <c r="N796">
        <v>1</v>
      </c>
      <c r="O796">
        <v>5</v>
      </c>
      <c r="P796">
        <v>6</v>
      </c>
      <c r="Q796">
        <v>7</v>
      </c>
      <c r="R796">
        <v>2</v>
      </c>
      <c r="S796">
        <v>0</v>
      </c>
      <c r="T796">
        <v>0</v>
      </c>
      <c r="U796">
        <v>0</v>
      </c>
      <c r="V796">
        <v>0</v>
      </c>
      <c r="W796">
        <v>1</v>
      </c>
      <c r="X796">
        <v>0</v>
      </c>
      <c r="Y796">
        <v>0</v>
      </c>
      <c r="Z796" t="s">
        <v>41</v>
      </c>
    </row>
    <row r="797" spans="1:26" x14ac:dyDescent="0.3">
      <c r="A797">
        <v>7706</v>
      </c>
      <c r="B797">
        <v>1975</v>
      </c>
      <c r="C797" s="14">
        <f>2021-Table13[[#This Row],[Year_Birth]]</f>
        <v>46</v>
      </c>
      <c r="D797" s="4">
        <v>46772</v>
      </c>
      <c r="E797">
        <v>1</v>
      </c>
      <c r="F797" s="16">
        <v>8.2520547945205482</v>
      </c>
      <c r="G797">
        <v>88</v>
      </c>
      <c r="H797" s="4">
        <v>350</v>
      </c>
      <c r="I797" s="4">
        <v>104</v>
      </c>
      <c r="J797" s="4">
        <v>189</v>
      </c>
      <c r="K797" s="4">
        <v>197</v>
      </c>
      <c r="L797" s="4">
        <v>151</v>
      </c>
      <c r="M797" s="4">
        <v>57</v>
      </c>
      <c r="N797">
        <v>6</v>
      </c>
      <c r="O797">
        <v>11</v>
      </c>
      <c r="P797">
        <v>8</v>
      </c>
      <c r="Q797">
        <v>5</v>
      </c>
      <c r="R797">
        <v>8</v>
      </c>
      <c r="S797">
        <v>0</v>
      </c>
      <c r="T797">
        <v>0</v>
      </c>
      <c r="U797">
        <v>1</v>
      </c>
      <c r="V797">
        <v>0</v>
      </c>
      <c r="W797">
        <v>0</v>
      </c>
      <c r="X797">
        <v>0</v>
      </c>
      <c r="Y797">
        <v>0</v>
      </c>
      <c r="Z797" t="s">
        <v>48</v>
      </c>
    </row>
    <row r="798" spans="1:26" x14ac:dyDescent="0.3">
      <c r="A798">
        <v>7755</v>
      </c>
      <c r="B798">
        <v>1954</v>
      </c>
      <c r="C798" s="14">
        <f>2021-Table13[[#This Row],[Year_Birth]]</f>
        <v>67</v>
      </c>
      <c r="D798" s="4">
        <v>57744</v>
      </c>
      <c r="E798">
        <v>1</v>
      </c>
      <c r="F798" s="16">
        <v>7.2383561643835614</v>
      </c>
      <c r="G798">
        <v>91</v>
      </c>
      <c r="H798" s="4">
        <v>350</v>
      </c>
      <c r="I798" s="4">
        <v>3</v>
      </c>
      <c r="J798" s="4">
        <v>39</v>
      </c>
      <c r="K798" s="4">
        <v>0</v>
      </c>
      <c r="L798" s="4">
        <v>0</v>
      </c>
      <c r="M798" s="4">
        <v>19</v>
      </c>
      <c r="N798">
        <v>2</v>
      </c>
      <c r="O798">
        <v>9</v>
      </c>
      <c r="P798">
        <v>1</v>
      </c>
      <c r="Q798">
        <v>4</v>
      </c>
      <c r="R798">
        <v>8</v>
      </c>
      <c r="S798">
        <v>0</v>
      </c>
      <c r="T798">
        <v>0</v>
      </c>
      <c r="U798">
        <v>0</v>
      </c>
      <c r="V798">
        <v>0</v>
      </c>
      <c r="W798">
        <v>0</v>
      </c>
      <c r="X798">
        <v>0</v>
      </c>
      <c r="Y798">
        <v>0</v>
      </c>
      <c r="Z798" t="s">
        <v>41</v>
      </c>
    </row>
    <row r="799" spans="1:26" x14ac:dyDescent="0.3">
      <c r="A799">
        <v>7938</v>
      </c>
      <c r="B799">
        <v>1958</v>
      </c>
      <c r="C799" s="14">
        <f>2021-Table13[[#This Row],[Year_Birth]]</f>
        <v>63</v>
      </c>
      <c r="D799" s="4">
        <v>51518</v>
      </c>
      <c r="E799">
        <v>1</v>
      </c>
      <c r="F799" s="16">
        <v>7.3479452054794523</v>
      </c>
      <c r="G799">
        <v>92</v>
      </c>
      <c r="H799" s="4">
        <v>350</v>
      </c>
      <c r="I799" s="4">
        <v>8</v>
      </c>
      <c r="J799" s="4">
        <v>66</v>
      </c>
      <c r="K799" s="4">
        <v>17</v>
      </c>
      <c r="L799" s="4">
        <v>4</v>
      </c>
      <c r="M799" s="4">
        <v>4</v>
      </c>
      <c r="N799">
        <v>2</v>
      </c>
      <c r="O799">
        <v>3</v>
      </c>
      <c r="P799">
        <v>2</v>
      </c>
      <c r="Q799">
        <v>10</v>
      </c>
      <c r="R799">
        <v>3</v>
      </c>
      <c r="S799">
        <v>0</v>
      </c>
      <c r="T799">
        <v>0</v>
      </c>
      <c r="U799">
        <v>0</v>
      </c>
      <c r="V799">
        <v>0</v>
      </c>
      <c r="W799">
        <v>0</v>
      </c>
      <c r="X799">
        <v>0</v>
      </c>
      <c r="Y799">
        <v>0</v>
      </c>
      <c r="Z799" t="s">
        <v>52</v>
      </c>
    </row>
    <row r="800" spans="1:26" x14ac:dyDescent="0.3">
      <c r="A800">
        <v>9984</v>
      </c>
      <c r="B800">
        <v>1981</v>
      </c>
      <c r="C800" s="14">
        <f>2021-Table13[[#This Row],[Year_Birth]]</f>
        <v>40</v>
      </c>
      <c r="D800" s="4">
        <v>56337</v>
      </c>
      <c r="E800">
        <v>2</v>
      </c>
      <c r="F800" s="16">
        <v>7.8684931506849312</v>
      </c>
      <c r="G800">
        <v>25</v>
      </c>
      <c r="H800" s="4">
        <v>349</v>
      </c>
      <c r="I800" s="4">
        <v>16</v>
      </c>
      <c r="J800" s="4">
        <v>144</v>
      </c>
      <c r="K800" s="4">
        <v>28</v>
      </c>
      <c r="L800" s="4">
        <v>5</v>
      </c>
      <c r="M800" s="4">
        <v>182</v>
      </c>
      <c r="N800">
        <v>5</v>
      </c>
      <c r="O800">
        <v>8</v>
      </c>
      <c r="P800">
        <v>5</v>
      </c>
      <c r="Q800">
        <v>4</v>
      </c>
      <c r="R800">
        <v>8</v>
      </c>
      <c r="S800">
        <v>1</v>
      </c>
      <c r="T800">
        <v>0</v>
      </c>
      <c r="U800">
        <v>1</v>
      </c>
      <c r="V800">
        <v>0</v>
      </c>
      <c r="W800">
        <v>0</v>
      </c>
      <c r="X800">
        <v>1</v>
      </c>
      <c r="Y800">
        <v>0</v>
      </c>
      <c r="Z800" t="s">
        <v>41</v>
      </c>
    </row>
    <row r="801" spans="1:26" x14ac:dyDescent="0.3">
      <c r="A801">
        <v>610</v>
      </c>
      <c r="B801">
        <v>1953</v>
      </c>
      <c r="C801" s="14">
        <f>2021-Table13[[#This Row],[Year_Birth]]</f>
        <v>68</v>
      </c>
      <c r="D801" s="4">
        <v>53593</v>
      </c>
      <c r="E801">
        <v>2</v>
      </c>
      <c r="F801" s="16">
        <v>8.5041095890410965</v>
      </c>
      <c r="G801">
        <v>60</v>
      </c>
      <c r="H801" s="4">
        <v>349</v>
      </c>
      <c r="I801" s="4">
        <v>4</v>
      </c>
      <c r="J801" s="4">
        <v>78</v>
      </c>
      <c r="K801" s="4">
        <v>6</v>
      </c>
      <c r="L801" s="4">
        <v>0</v>
      </c>
      <c r="M801" s="4">
        <v>43</v>
      </c>
      <c r="N801">
        <v>8</v>
      </c>
      <c r="O801">
        <v>7</v>
      </c>
      <c r="P801">
        <v>2</v>
      </c>
      <c r="Q801">
        <v>6</v>
      </c>
      <c r="R801">
        <v>8</v>
      </c>
      <c r="S801">
        <v>0</v>
      </c>
      <c r="T801">
        <v>0</v>
      </c>
      <c r="U801">
        <v>0</v>
      </c>
      <c r="V801">
        <v>0</v>
      </c>
      <c r="W801">
        <v>0</v>
      </c>
      <c r="X801">
        <v>0</v>
      </c>
      <c r="Y801">
        <v>0</v>
      </c>
      <c r="Z801" t="s">
        <v>53</v>
      </c>
    </row>
    <row r="802" spans="1:26" x14ac:dyDescent="0.3">
      <c r="A802">
        <v>10660</v>
      </c>
      <c r="B802">
        <v>1957</v>
      </c>
      <c r="C802" s="14">
        <f>2021-Table13[[#This Row],[Year_Birth]]</f>
        <v>64</v>
      </c>
      <c r="D802" s="4">
        <v>66726</v>
      </c>
      <c r="E802">
        <v>2</v>
      </c>
      <c r="F802" s="16">
        <v>7.0712328767123287</v>
      </c>
      <c r="G802">
        <v>61</v>
      </c>
      <c r="H802" s="4">
        <v>349</v>
      </c>
      <c r="I802" s="4">
        <v>7</v>
      </c>
      <c r="J802" s="4">
        <v>35</v>
      </c>
      <c r="K802" s="4">
        <v>0</v>
      </c>
      <c r="L802" s="4">
        <v>0</v>
      </c>
      <c r="M802" s="4">
        <v>47</v>
      </c>
      <c r="N802">
        <v>3</v>
      </c>
      <c r="O802">
        <v>8</v>
      </c>
      <c r="P802">
        <v>2</v>
      </c>
      <c r="Q802">
        <v>4</v>
      </c>
      <c r="R802">
        <v>7</v>
      </c>
      <c r="S802">
        <v>0</v>
      </c>
      <c r="T802">
        <v>0</v>
      </c>
      <c r="U802">
        <v>0</v>
      </c>
      <c r="V802">
        <v>1</v>
      </c>
      <c r="W802">
        <v>0</v>
      </c>
      <c r="X802">
        <v>0</v>
      </c>
      <c r="Y802">
        <v>0</v>
      </c>
      <c r="Z802" t="s">
        <v>41</v>
      </c>
    </row>
    <row r="803" spans="1:26" x14ac:dyDescent="0.3">
      <c r="A803">
        <v>1542</v>
      </c>
      <c r="B803">
        <v>1975</v>
      </c>
      <c r="C803" s="14">
        <f>2021-Table13[[#This Row],[Year_Birth]]</f>
        <v>46</v>
      </c>
      <c r="D803" s="4">
        <v>56243</v>
      </c>
      <c r="E803">
        <v>3</v>
      </c>
      <c r="F803" s="16">
        <v>7.1068493150684935</v>
      </c>
      <c r="G803">
        <v>26</v>
      </c>
      <c r="H803" s="4">
        <v>347</v>
      </c>
      <c r="I803" s="4">
        <v>0</v>
      </c>
      <c r="J803" s="4">
        <v>35</v>
      </c>
      <c r="K803" s="4">
        <v>4</v>
      </c>
      <c r="L803" s="4">
        <v>3</v>
      </c>
      <c r="M803" s="4">
        <v>7</v>
      </c>
      <c r="N803">
        <v>6</v>
      </c>
      <c r="O803">
        <v>4</v>
      </c>
      <c r="P803">
        <v>2</v>
      </c>
      <c r="Q803">
        <v>8</v>
      </c>
      <c r="R803">
        <v>5</v>
      </c>
      <c r="S803">
        <v>0</v>
      </c>
      <c r="T803">
        <v>0</v>
      </c>
      <c r="U803">
        <v>0</v>
      </c>
      <c r="V803">
        <v>0</v>
      </c>
      <c r="W803">
        <v>0</v>
      </c>
      <c r="X803">
        <v>0</v>
      </c>
      <c r="Y803">
        <v>0</v>
      </c>
      <c r="Z803" t="s">
        <v>43</v>
      </c>
    </row>
    <row r="804" spans="1:26" x14ac:dyDescent="0.3">
      <c r="A804">
        <v>7290</v>
      </c>
      <c r="B804">
        <v>1985</v>
      </c>
      <c r="C804" s="14">
        <f>2021-Table13[[#This Row],[Year_Birth]]</f>
        <v>36</v>
      </c>
      <c r="D804" s="4">
        <v>70596</v>
      </c>
      <c r="E804">
        <v>0</v>
      </c>
      <c r="F804" s="16">
        <v>8.3424657534246567</v>
      </c>
      <c r="G804">
        <v>68</v>
      </c>
      <c r="H804" s="4">
        <v>347</v>
      </c>
      <c r="I804" s="4">
        <v>44</v>
      </c>
      <c r="J804" s="4">
        <v>534</v>
      </c>
      <c r="K804" s="4">
        <v>17</v>
      </c>
      <c r="L804" s="4">
        <v>0</v>
      </c>
      <c r="M804" s="4">
        <v>26</v>
      </c>
      <c r="N804">
        <v>1</v>
      </c>
      <c r="O804">
        <v>3</v>
      </c>
      <c r="P804">
        <v>5</v>
      </c>
      <c r="Q804">
        <v>12</v>
      </c>
      <c r="R804">
        <v>2</v>
      </c>
      <c r="S804">
        <v>0</v>
      </c>
      <c r="T804">
        <v>0</v>
      </c>
      <c r="U804">
        <v>0</v>
      </c>
      <c r="V804">
        <v>0</v>
      </c>
      <c r="W804">
        <v>0</v>
      </c>
      <c r="X804">
        <v>0</v>
      </c>
      <c r="Y804">
        <v>0</v>
      </c>
      <c r="Z804" t="s">
        <v>41</v>
      </c>
    </row>
    <row r="805" spans="1:26" x14ac:dyDescent="0.3">
      <c r="A805">
        <v>8895</v>
      </c>
      <c r="B805">
        <v>1985</v>
      </c>
      <c r="C805" s="14">
        <f>2021-Table13[[#This Row],[Year_Birth]]</f>
        <v>36</v>
      </c>
      <c r="D805" s="4">
        <v>70596</v>
      </c>
      <c r="E805">
        <v>0</v>
      </c>
      <c r="F805" s="16">
        <v>8.3424657534246567</v>
      </c>
      <c r="G805">
        <v>68</v>
      </c>
      <c r="H805" s="4">
        <v>347</v>
      </c>
      <c r="I805" s="4">
        <v>44</v>
      </c>
      <c r="J805" s="4">
        <v>534</v>
      </c>
      <c r="K805" s="4">
        <v>17</v>
      </c>
      <c r="L805" s="4">
        <v>0</v>
      </c>
      <c r="M805" s="4">
        <v>26</v>
      </c>
      <c r="N805">
        <v>1</v>
      </c>
      <c r="O805">
        <v>3</v>
      </c>
      <c r="P805">
        <v>5</v>
      </c>
      <c r="Q805">
        <v>12</v>
      </c>
      <c r="R805">
        <v>2</v>
      </c>
      <c r="S805">
        <v>0</v>
      </c>
      <c r="T805">
        <v>0</v>
      </c>
      <c r="U805">
        <v>0</v>
      </c>
      <c r="V805">
        <v>0</v>
      </c>
      <c r="W805">
        <v>0</v>
      </c>
      <c r="X805">
        <v>0</v>
      </c>
      <c r="Y805">
        <v>0</v>
      </c>
      <c r="Z805" t="s">
        <v>41</v>
      </c>
    </row>
    <row r="806" spans="1:26" x14ac:dyDescent="0.3">
      <c r="A806">
        <v>7987</v>
      </c>
      <c r="B806">
        <v>1969</v>
      </c>
      <c r="C806" s="14">
        <f>2021-Table13[[#This Row],[Year_Birth]]</f>
        <v>52</v>
      </c>
      <c r="D806" s="4">
        <v>65747</v>
      </c>
      <c r="E806">
        <v>1</v>
      </c>
      <c r="F806" s="16">
        <v>6.9232876712328766</v>
      </c>
      <c r="G806">
        <v>96</v>
      </c>
      <c r="H806" s="4">
        <v>346</v>
      </c>
      <c r="I806" s="4">
        <v>17</v>
      </c>
      <c r="J806" s="4">
        <v>48</v>
      </c>
      <c r="K806" s="4">
        <v>23</v>
      </c>
      <c r="L806" s="4">
        <v>13</v>
      </c>
      <c r="M806" s="4">
        <v>13</v>
      </c>
      <c r="N806">
        <v>4</v>
      </c>
      <c r="O806">
        <v>8</v>
      </c>
      <c r="P806">
        <v>1</v>
      </c>
      <c r="Q806">
        <v>6</v>
      </c>
      <c r="R806">
        <v>6</v>
      </c>
      <c r="S806">
        <v>0</v>
      </c>
      <c r="T806">
        <v>0</v>
      </c>
      <c r="U806">
        <v>0</v>
      </c>
      <c r="V806">
        <v>1</v>
      </c>
      <c r="W806">
        <v>0</v>
      </c>
      <c r="X806">
        <v>0</v>
      </c>
      <c r="Y806">
        <v>0</v>
      </c>
      <c r="Z806" t="s">
        <v>48</v>
      </c>
    </row>
    <row r="807" spans="1:26" x14ac:dyDescent="0.3">
      <c r="A807">
        <v>158</v>
      </c>
      <c r="B807">
        <v>1945</v>
      </c>
      <c r="C807" s="14">
        <f>2021-Table13[[#This Row],[Year_Birth]]</f>
        <v>76</v>
      </c>
      <c r="D807" s="4">
        <v>71604</v>
      </c>
      <c r="E807">
        <v>0</v>
      </c>
      <c r="F807" s="16">
        <v>7.2246575342465755</v>
      </c>
      <c r="G807">
        <v>3</v>
      </c>
      <c r="H807" s="4">
        <v>345</v>
      </c>
      <c r="I807" s="4">
        <v>53</v>
      </c>
      <c r="J807" s="4">
        <v>528</v>
      </c>
      <c r="K807" s="4">
        <v>98</v>
      </c>
      <c r="L807" s="4">
        <v>75</v>
      </c>
      <c r="M807" s="4">
        <v>97</v>
      </c>
      <c r="N807">
        <v>1</v>
      </c>
      <c r="O807">
        <v>8</v>
      </c>
      <c r="P807">
        <v>3</v>
      </c>
      <c r="Q807">
        <v>5</v>
      </c>
      <c r="R807">
        <v>4</v>
      </c>
      <c r="S807">
        <v>0</v>
      </c>
      <c r="T807">
        <v>0</v>
      </c>
      <c r="U807">
        <v>1</v>
      </c>
      <c r="V807">
        <v>0</v>
      </c>
      <c r="W807">
        <v>0</v>
      </c>
      <c r="X807">
        <v>1</v>
      </c>
      <c r="Y807">
        <v>0</v>
      </c>
      <c r="Z807" t="s">
        <v>41</v>
      </c>
    </row>
    <row r="808" spans="1:26" x14ac:dyDescent="0.3">
      <c r="A808">
        <v>3619</v>
      </c>
      <c r="B808">
        <v>1960</v>
      </c>
      <c r="C808" s="14">
        <f>2021-Table13[[#This Row],[Year_Birth]]</f>
        <v>61</v>
      </c>
      <c r="D808" s="4">
        <v>87305</v>
      </c>
      <c r="E808">
        <v>0</v>
      </c>
      <c r="F808" s="16">
        <v>8.375342465753425</v>
      </c>
      <c r="G808">
        <v>19</v>
      </c>
      <c r="H808" s="4">
        <v>345</v>
      </c>
      <c r="I808" s="4">
        <v>25</v>
      </c>
      <c r="J808" s="4">
        <v>501</v>
      </c>
      <c r="K808" s="4">
        <v>63</v>
      </c>
      <c r="L808" s="4">
        <v>138</v>
      </c>
      <c r="M808" s="4">
        <v>80</v>
      </c>
      <c r="N808">
        <v>1</v>
      </c>
      <c r="O808">
        <v>5</v>
      </c>
      <c r="P808">
        <v>3</v>
      </c>
      <c r="Q808">
        <v>8</v>
      </c>
      <c r="R808">
        <v>2</v>
      </c>
      <c r="S808">
        <v>0</v>
      </c>
      <c r="T808">
        <v>0</v>
      </c>
      <c r="U808">
        <v>0</v>
      </c>
      <c r="V808">
        <v>0</v>
      </c>
      <c r="W808">
        <v>1</v>
      </c>
      <c r="X808">
        <v>1</v>
      </c>
      <c r="Y808">
        <v>0</v>
      </c>
      <c r="Z808" t="s">
        <v>53</v>
      </c>
    </row>
    <row r="809" spans="1:26" x14ac:dyDescent="0.3">
      <c r="A809">
        <v>6422</v>
      </c>
      <c r="B809">
        <v>1954</v>
      </c>
      <c r="C809" s="14">
        <f>2021-Table13[[#This Row],[Year_Birth]]</f>
        <v>67</v>
      </c>
      <c r="D809" s="4">
        <v>86718</v>
      </c>
      <c r="E809">
        <v>0</v>
      </c>
      <c r="F809" s="16">
        <v>8.0575342465753419</v>
      </c>
      <c r="G809">
        <v>20</v>
      </c>
      <c r="H809" s="4">
        <v>344</v>
      </c>
      <c r="I809" s="4">
        <v>189</v>
      </c>
      <c r="J809" s="4">
        <v>482</v>
      </c>
      <c r="K809" s="4">
        <v>50</v>
      </c>
      <c r="L809" s="4">
        <v>33</v>
      </c>
      <c r="M809" s="4">
        <v>172</v>
      </c>
      <c r="N809">
        <v>1</v>
      </c>
      <c r="O809">
        <v>5</v>
      </c>
      <c r="P809">
        <v>6</v>
      </c>
      <c r="Q809">
        <v>5</v>
      </c>
      <c r="R809">
        <v>2</v>
      </c>
      <c r="S809">
        <v>0</v>
      </c>
      <c r="T809">
        <v>0</v>
      </c>
      <c r="U809">
        <v>0</v>
      </c>
      <c r="V809">
        <v>0</v>
      </c>
      <c r="W809">
        <v>0</v>
      </c>
      <c r="X809">
        <v>0</v>
      </c>
      <c r="Y809">
        <v>0</v>
      </c>
      <c r="Z809" t="s">
        <v>45</v>
      </c>
    </row>
    <row r="810" spans="1:26" x14ac:dyDescent="0.3">
      <c r="A810">
        <v>7250</v>
      </c>
      <c r="B810">
        <v>1978</v>
      </c>
      <c r="C810" s="14">
        <f>2021-Table13[[#This Row],[Year_Birth]]</f>
        <v>43</v>
      </c>
      <c r="D810" s="4">
        <v>57867</v>
      </c>
      <c r="E810">
        <v>1</v>
      </c>
      <c r="F810" s="16">
        <v>7.353424657534247</v>
      </c>
      <c r="G810">
        <v>48</v>
      </c>
      <c r="H810" s="4">
        <v>344</v>
      </c>
      <c r="I810" s="4">
        <v>35</v>
      </c>
      <c r="J810" s="4">
        <v>178</v>
      </c>
      <c r="K810" s="4">
        <v>15</v>
      </c>
      <c r="L810" s="4">
        <v>23</v>
      </c>
      <c r="M810" s="4">
        <v>17</v>
      </c>
      <c r="N810">
        <v>7</v>
      </c>
      <c r="O810">
        <v>7</v>
      </c>
      <c r="P810">
        <v>2</v>
      </c>
      <c r="Q810">
        <v>9</v>
      </c>
      <c r="R810">
        <v>6</v>
      </c>
      <c r="S810">
        <v>0</v>
      </c>
      <c r="T810">
        <v>0</v>
      </c>
      <c r="U810">
        <v>0</v>
      </c>
      <c r="V810">
        <v>0</v>
      </c>
      <c r="W810">
        <v>0</v>
      </c>
      <c r="X810">
        <v>0</v>
      </c>
      <c r="Y810">
        <v>0</v>
      </c>
      <c r="Z810" t="s">
        <v>48</v>
      </c>
    </row>
    <row r="811" spans="1:26" x14ac:dyDescent="0.3">
      <c r="A811">
        <v>10868</v>
      </c>
      <c r="B811">
        <v>1951</v>
      </c>
      <c r="C811" s="14">
        <f>2021-Table13[[#This Row],[Year_Birth]]</f>
        <v>70</v>
      </c>
      <c r="D811" s="4">
        <v>70792</v>
      </c>
      <c r="E811">
        <v>0</v>
      </c>
      <c r="F811" s="16">
        <v>8.0027397260273965</v>
      </c>
      <c r="G811">
        <v>82</v>
      </c>
      <c r="H811" s="4">
        <v>344</v>
      </c>
      <c r="I811" s="4">
        <v>45</v>
      </c>
      <c r="J811" s="4">
        <v>654</v>
      </c>
      <c r="K811" s="4">
        <v>104</v>
      </c>
      <c r="L811" s="4">
        <v>11</v>
      </c>
      <c r="M811" s="4">
        <v>114</v>
      </c>
      <c r="N811">
        <v>2</v>
      </c>
      <c r="O811">
        <v>3</v>
      </c>
      <c r="P811">
        <v>4</v>
      </c>
      <c r="Q811">
        <v>10</v>
      </c>
      <c r="R811">
        <v>3</v>
      </c>
      <c r="S811">
        <v>0</v>
      </c>
      <c r="T811">
        <v>0</v>
      </c>
      <c r="U811">
        <v>0</v>
      </c>
      <c r="V811">
        <v>0</v>
      </c>
      <c r="W811">
        <v>0</v>
      </c>
      <c r="X811">
        <v>0</v>
      </c>
      <c r="Y811">
        <v>0</v>
      </c>
      <c r="Z811" t="s">
        <v>41</v>
      </c>
    </row>
    <row r="812" spans="1:26" x14ac:dyDescent="0.3">
      <c r="A812">
        <v>967</v>
      </c>
      <c r="B812">
        <v>1976</v>
      </c>
      <c r="C812" s="14">
        <f>2021-Table13[[#This Row],[Year_Birth]]</f>
        <v>45</v>
      </c>
      <c r="D812" s="4">
        <v>46049</v>
      </c>
      <c r="E812">
        <v>2</v>
      </c>
      <c r="F812" s="16">
        <v>7.5506849315068489</v>
      </c>
      <c r="G812">
        <v>11</v>
      </c>
      <c r="H812" s="4">
        <v>342</v>
      </c>
      <c r="I812" s="4">
        <v>9</v>
      </c>
      <c r="J812" s="4">
        <v>112</v>
      </c>
      <c r="K812" s="4">
        <v>19</v>
      </c>
      <c r="L812" s="4">
        <v>14</v>
      </c>
      <c r="M812" s="4">
        <v>19</v>
      </c>
      <c r="N812">
        <v>10</v>
      </c>
      <c r="O812">
        <v>5</v>
      </c>
      <c r="P812">
        <v>2</v>
      </c>
      <c r="Q812">
        <v>9</v>
      </c>
      <c r="R812">
        <v>7</v>
      </c>
      <c r="S812">
        <v>0</v>
      </c>
      <c r="T812">
        <v>0</v>
      </c>
      <c r="U812">
        <v>0</v>
      </c>
      <c r="V812">
        <v>0</v>
      </c>
      <c r="W812">
        <v>0</v>
      </c>
      <c r="X812">
        <v>1</v>
      </c>
      <c r="Y812">
        <v>0</v>
      </c>
      <c r="Z812" t="s">
        <v>41</v>
      </c>
    </row>
    <row r="813" spans="1:26" x14ac:dyDescent="0.3">
      <c r="A813">
        <v>4656</v>
      </c>
      <c r="B813">
        <v>1990</v>
      </c>
      <c r="C813" s="14">
        <f>2021-Table13[[#This Row],[Year_Birth]]</f>
        <v>31</v>
      </c>
      <c r="D813" s="4">
        <v>51250</v>
      </c>
      <c r="E813">
        <v>1</v>
      </c>
      <c r="F813" s="16">
        <v>7.86027397260274</v>
      </c>
      <c r="G813">
        <v>28</v>
      </c>
      <c r="H813" s="4">
        <v>342</v>
      </c>
      <c r="I813" s="4">
        <v>32</v>
      </c>
      <c r="J813" s="4">
        <v>230</v>
      </c>
      <c r="K813" s="4">
        <v>34</v>
      </c>
      <c r="L813" s="4">
        <v>32</v>
      </c>
      <c r="M813" s="4">
        <v>40</v>
      </c>
      <c r="N813">
        <v>5</v>
      </c>
      <c r="O813">
        <v>10</v>
      </c>
      <c r="P813">
        <v>5</v>
      </c>
      <c r="Q813">
        <v>4</v>
      </c>
      <c r="R813">
        <v>9</v>
      </c>
      <c r="S813">
        <v>0</v>
      </c>
      <c r="T813">
        <v>0</v>
      </c>
      <c r="U813">
        <v>1</v>
      </c>
      <c r="V813">
        <v>0</v>
      </c>
      <c r="W813">
        <v>0</v>
      </c>
      <c r="X813">
        <v>0</v>
      </c>
      <c r="Y813">
        <v>0</v>
      </c>
      <c r="Z813" t="s">
        <v>47</v>
      </c>
    </row>
    <row r="814" spans="1:26" x14ac:dyDescent="0.3">
      <c r="A814">
        <v>7396</v>
      </c>
      <c r="B814">
        <v>1966</v>
      </c>
      <c r="C814" s="14">
        <f>2021-Table13[[#This Row],[Year_Birth]]</f>
        <v>55</v>
      </c>
      <c r="D814" s="4">
        <v>80398</v>
      </c>
      <c r="E814">
        <v>0</v>
      </c>
      <c r="F814" s="16">
        <v>8.2438356164383571</v>
      </c>
      <c r="G814">
        <v>92</v>
      </c>
      <c r="H814" s="4">
        <v>342</v>
      </c>
      <c r="I814" s="4">
        <v>51</v>
      </c>
      <c r="J814" s="4">
        <v>936</v>
      </c>
      <c r="K814" s="4">
        <v>207</v>
      </c>
      <c r="L814" s="4">
        <v>35</v>
      </c>
      <c r="M814" s="4">
        <v>26</v>
      </c>
      <c r="N814">
        <v>1</v>
      </c>
      <c r="O814">
        <v>5</v>
      </c>
      <c r="P814">
        <v>8</v>
      </c>
      <c r="Q814">
        <v>12</v>
      </c>
      <c r="R814">
        <v>3</v>
      </c>
      <c r="S814">
        <v>0</v>
      </c>
      <c r="T814">
        <v>0</v>
      </c>
      <c r="U814">
        <v>0</v>
      </c>
      <c r="V814">
        <v>0</v>
      </c>
      <c r="W814">
        <v>1</v>
      </c>
      <c r="X814">
        <v>0</v>
      </c>
      <c r="Y814">
        <v>0</v>
      </c>
      <c r="Z814" t="s">
        <v>41</v>
      </c>
    </row>
    <row r="815" spans="1:26" x14ac:dyDescent="0.3">
      <c r="A815">
        <v>7342</v>
      </c>
      <c r="B815">
        <v>1961</v>
      </c>
      <c r="C815" s="14">
        <f>2021-Table13[[#This Row],[Year_Birth]]</f>
        <v>60</v>
      </c>
      <c r="D815" s="4">
        <v>59184</v>
      </c>
      <c r="E815">
        <v>1</v>
      </c>
      <c r="F815" s="16">
        <v>8.4136986301369863</v>
      </c>
      <c r="G815">
        <v>6</v>
      </c>
      <c r="H815" s="4">
        <v>341</v>
      </c>
      <c r="I815" s="4">
        <v>142</v>
      </c>
      <c r="J815" s="4">
        <v>113</v>
      </c>
      <c r="K815" s="4">
        <v>259</v>
      </c>
      <c r="L815" s="4">
        <v>151</v>
      </c>
      <c r="M815" s="4">
        <v>66</v>
      </c>
      <c r="N815">
        <v>3</v>
      </c>
      <c r="O815">
        <v>6</v>
      </c>
      <c r="P815">
        <v>6</v>
      </c>
      <c r="Q815">
        <v>12</v>
      </c>
      <c r="R815">
        <v>5</v>
      </c>
      <c r="S815">
        <v>0</v>
      </c>
      <c r="T815">
        <v>0</v>
      </c>
      <c r="U815">
        <v>0</v>
      </c>
      <c r="V815">
        <v>0</v>
      </c>
      <c r="W815">
        <v>0</v>
      </c>
      <c r="X815">
        <v>0</v>
      </c>
      <c r="Y815">
        <v>0</v>
      </c>
      <c r="Z815" t="s">
        <v>41</v>
      </c>
    </row>
    <row r="816" spans="1:26" x14ac:dyDescent="0.3">
      <c r="A816">
        <v>3091</v>
      </c>
      <c r="B816">
        <v>1981</v>
      </c>
      <c r="C816" s="14">
        <f>2021-Table13[[#This Row],[Year_Birth]]</f>
        <v>40</v>
      </c>
      <c r="D816" s="4">
        <v>75774</v>
      </c>
      <c r="E816">
        <v>1</v>
      </c>
      <c r="F816" s="16">
        <v>6.7698630136986298</v>
      </c>
      <c r="G816">
        <v>27</v>
      </c>
      <c r="H816" s="4">
        <v>340</v>
      </c>
      <c r="I816" s="4">
        <v>21</v>
      </c>
      <c r="J816" s="4">
        <v>134</v>
      </c>
      <c r="K816" s="4">
        <v>258</v>
      </c>
      <c r="L816" s="4">
        <v>14</v>
      </c>
      <c r="M816" s="4">
        <v>56</v>
      </c>
      <c r="N816">
        <v>1</v>
      </c>
      <c r="O816">
        <v>7</v>
      </c>
      <c r="P816">
        <v>5</v>
      </c>
      <c r="Q816">
        <v>8</v>
      </c>
      <c r="R816">
        <v>4</v>
      </c>
      <c r="S816">
        <v>0</v>
      </c>
      <c r="T816">
        <v>0</v>
      </c>
      <c r="U816">
        <v>0</v>
      </c>
      <c r="V816">
        <v>0</v>
      </c>
      <c r="W816">
        <v>0</v>
      </c>
      <c r="X816">
        <v>0</v>
      </c>
      <c r="Y816">
        <v>0</v>
      </c>
      <c r="Z816" t="s">
        <v>47</v>
      </c>
    </row>
    <row r="817" spans="1:26" x14ac:dyDescent="0.3">
      <c r="A817">
        <v>762</v>
      </c>
      <c r="B817">
        <v>1981</v>
      </c>
      <c r="C817" s="14">
        <f>2021-Table13[[#This Row],[Year_Birth]]</f>
        <v>40</v>
      </c>
      <c r="D817" s="4">
        <v>75774</v>
      </c>
      <c r="E817">
        <v>1</v>
      </c>
      <c r="F817" s="16">
        <v>6.7698630136986298</v>
      </c>
      <c r="G817">
        <v>27</v>
      </c>
      <c r="H817" s="4">
        <v>340</v>
      </c>
      <c r="I817" s="4">
        <v>21</v>
      </c>
      <c r="J817" s="4">
        <v>134</v>
      </c>
      <c r="K817" s="4">
        <v>258</v>
      </c>
      <c r="L817" s="4">
        <v>14</v>
      </c>
      <c r="M817" s="4">
        <v>56</v>
      </c>
      <c r="N817">
        <v>1</v>
      </c>
      <c r="O817">
        <v>7</v>
      </c>
      <c r="P817">
        <v>5</v>
      </c>
      <c r="Q817">
        <v>8</v>
      </c>
      <c r="R817">
        <v>4</v>
      </c>
      <c r="S817">
        <v>0</v>
      </c>
      <c r="T817">
        <v>0</v>
      </c>
      <c r="U817">
        <v>0</v>
      </c>
      <c r="V817">
        <v>0</v>
      </c>
      <c r="W817">
        <v>0</v>
      </c>
      <c r="X817">
        <v>0</v>
      </c>
      <c r="Y817">
        <v>0</v>
      </c>
      <c r="Z817" t="s">
        <v>41</v>
      </c>
    </row>
    <row r="818" spans="1:26" x14ac:dyDescent="0.3">
      <c r="A818">
        <v>6200</v>
      </c>
      <c r="B818">
        <v>1951</v>
      </c>
      <c r="C818" s="14">
        <f>2021-Table13[[#This Row],[Year_Birth]]</f>
        <v>70</v>
      </c>
      <c r="D818" s="4">
        <v>75903</v>
      </c>
      <c r="E818">
        <v>1</v>
      </c>
      <c r="F818" s="16">
        <v>7.8356164383561646</v>
      </c>
      <c r="G818">
        <v>50</v>
      </c>
      <c r="H818" s="4">
        <v>340</v>
      </c>
      <c r="I818" s="4">
        <v>108</v>
      </c>
      <c r="J818" s="4">
        <v>185</v>
      </c>
      <c r="K818" s="4">
        <v>130</v>
      </c>
      <c r="L818" s="4">
        <v>38</v>
      </c>
      <c r="M818" s="4">
        <v>100</v>
      </c>
      <c r="N818">
        <v>2</v>
      </c>
      <c r="O818">
        <v>6</v>
      </c>
      <c r="P818">
        <v>6</v>
      </c>
      <c r="Q818">
        <v>9</v>
      </c>
      <c r="R818">
        <v>3</v>
      </c>
      <c r="S818">
        <v>0</v>
      </c>
      <c r="T818">
        <v>0</v>
      </c>
      <c r="U818">
        <v>0</v>
      </c>
      <c r="V818">
        <v>0</v>
      </c>
      <c r="W818">
        <v>0</v>
      </c>
      <c r="X818">
        <v>0</v>
      </c>
      <c r="Y818">
        <v>0</v>
      </c>
      <c r="Z818" t="s">
        <v>41</v>
      </c>
    </row>
    <row r="819" spans="1:26" x14ac:dyDescent="0.3">
      <c r="A819">
        <v>5626</v>
      </c>
      <c r="B819">
        <v>1964</v>
      </c>
      <c r="C819" s="14">
        <f>2021-Table13[[#This Row],[Year_Birth]]</f>
        <v>57</v>
      </c>
      <c r="D819" s="4">
        <v>61798</v>
      </c>
      <c r="E819">
        <v>0</v>
      </c>
      <c r="F819" s="16">
        <v>7.2082191780821914</v>
      </c>
      <c r="G819">
        <v>13</v>
      </c>
      <c r="H819" s="4">
        <v>338</v>
      </c>
      <c r="I819" s="4">
        <v>4</v>
      </c>
      <c r="J819" s="4">
        <v>89</v>
      </c>
      <c r="K819" s="4">
        <v>11</v>
      </c>
      <c r="L819" s="4">
        <v>8</v>
      </c>
      <c r="M819" s="4">
        <v>13</v>
      </c>
      <c r="N819">
        <v>1</v>
      </c>
      <c r="O819">
        <v>4</v>
      </c>
      <c r="P819">
        <v>2</v>
      </c>
      <c r="Q819">
        <v>9</v>
      </c>
      <c r="R819">
        <v>4</v>
      </c>
      <c r="S819">
        <v>0</v>
      </c>
      <c r="T819">
        <v>0</v>
      </c>
      <c r="U819">
        <v>0</v>
      </c>
      <c r="V819">
        <v>0</v>
      </c>
      <c r="W819">
        <v>0</v>
      </c>
      <c r="X819">
        <v>0</v>
      </c>
      <c r="Y819">
        <v>0</v>
      </c>
      <c r="Z819" t="s">
        <v>41</v>
      </c>
    </row>
    <row r="820" spans="1:26" x14ac:dyDescent="0.3">
      <c r="A820">
        <v>7348</v>
      </c>
      <c r="B820">
        <v>1958</v>
      </c>
      <c r="C820" s="14">
        <f>2021-Table13[[#This Row],[Year_Birth]]</f>
        <v>63</v>
      </c>
      <c r="D820" s="4">
        <v>71691</v>
      </c>
      <c r="E820">
        <v>0</v>
      </c>
      <c r="F820" s="16">
        <v>6.8958904109589039</v>
      </c>
      <c r="G820">
        <v>0</v>
      </c>
      <c r="H820" s="4">
        <v>336</v>
      </c>
      <c r="I820" s="4">
        <v>130</v>
      </c>
      <c r="J820" s="4">
        <v>411</v>
      </c>
      <c r="K820" s="4">
        <v>240</v>
      </c>
      <c r="L820" s="4">
        <v>32</v>
      </c>
      <c r="M820" s="4">
        <v>43</v>
      </c>
      <c r="N820">
        <v>1</v>
      </c>
      <c r="O820">
        <v>4</v>
      </c>
      <c r="P820">
        <v>7</v>
      </c>
      <c r="Q820">
        <v>5</v>
      </c>
      <c r="R820">
        <v>2</v>
      </c>
      <c r="S820">
        <v>0</v>
      </c>
      <c r="T820">
        <v>0</v>
      </c>
      <c r="U820">
        <v>0</v>
      </c>
      <c r="V820">
        <v>0</v>
      </c>
      <c r="W820">
        <v>0</v>
      </c>
      <c r="X820">
        <v>1</v>
      </c>
      <c r="Y820">
        <v>0</v>
      </c>
      <c r="Z820" t="s">
        <v>41</v>
      </c>
    </row>
    <row r="821" spans="1:26" x14ac:dyDescent="0.3">
      <c r="A821">
        <v>9904</v>
      </c>
      <c r="B821">
        <v>1956</v>
      </c>
      <c r="C821" s="14">
        <f>2021-Table13[[#This Row],[Year_Birth]]</f>
        <v>65</v>
      </c>
      <c r="D821" s="4">
        <v>71391</v>
      </c>
      <c r="E821">
        <v>1</v>
      </c>
      <c r="F821" s="16">
        <v>7.8630136986301373</v>
      </c>
      <c r="G821">
        <v>50</v>
      </c>
      <c r="H821" s="4">
        <v>336</v>
      </c>
      <c r="I821" s="4">
        <v>123</v>
      </c>
      <c r="J821" s="4">
        <v>274</v>
      </c>
      <c r="K821" s="4">
        <v>46</v>
      </c>
      <c r="L821" s="4">
        <v>123</v>
      </c>
      <c r="M821" s="4">
        <v>141</v>
      </c>
      <c r="N821">
        <v>5</v>
      </c>
      <c r="O821">
        <v>6</v>
      </c>
      <c r="P821">
        <v>5</v>
      </c>
      <c r="Q821">
        <v>12</v>
      </c>
      <c r="R821">
        <v>3</v>
      </c>
      <c r="S821">
        <v>0</v>
      </c>
      <c r="T821">
        <v>0</v>
      </c>
      <c r="U821">
        <v>0</v>
      </c>
      <c r="V821">
        <v>0</v>
      </c>
      <c r="W821">
        <v>0</v>
      </c>
      <c r="X821">
        <v>0</v>
      </c>
      <c r="Y821">
        <v>0</v>
      </c>
      <c r="Z821" t="s">
        <v>48</v>
      </c>
    </row>
    <row r="822" spans="1:26" x14ac:dyDescent="0.3">
      <c r="A822">
        <v>11013</v>
      </c>
      <c r="B822">
        <v>1987</v>
      </c>
      <c r="C822" s="14">
        <f>2021-Table13[[#This Row],[Year_Birth]]</f>
        <v>34</v>
      </c>
      <c r="D822" s="4">
        <v>67605</v>
      </c>
      <c r="E822">
        <v>0</v>
      </c>
      <c r="F822" s="16">
        <v>7.8575342465753426</v>
      </c>
      <c r="G822">
        <v>84</v>
      </c>
      <c r="H822" s="4">
        <v>336</v>
      </c>
      <c r="I822" s="4">
        <v>28</v>
      </c>
      <c r="J822" s="4">
        <v>282</v>
      </c>
      <c r="K822" s="4">
        <v>184</v>
      </c>
      <c r="L822" s="4">
        <v>54</v>
      </c>
      <c r="M822" s="4">
        <v>54</v>
      </c>
      <c r="N822">
        <v>1</v>
      </c>
      <c r="O822">
        <v>2</v>
      </c>
      <c r="P822">
        <v>8</v>
      </c>
      <c r="Q822">
        <v>6</v>
      </c>
      <c r="R822">
        <v>1</v>
      </c>
      <c r="S822">
        <v>0</v>
      </c>
      <c r="T822">
        <v>0</v>
      </c>
      <c r="U822">
        <v>0</v>
      </c>
      <c r="V822">
        <v>0</v>
      </c>
      <c r="W822">
        <v>0</v>
      </c>
      <c r="X822">
        <v>0</v>
      </c>
      <c r="Y822">
        <v>0</v>
      </c>
      <c r="Z822" t="s">
        <v>41</v>
      </c>
    </row>
    <row r="823" spans="1:26" x14ac:dyDescent="0.3">
      <c r="A823">
        <v>9697</v>
      </c>
      <c r="B823">
        <v>1951</v>
      </c>
      <c r="C823" s="14">
        <f>2021-Table13[[#This Row],[Year_Birth]]</f>
        <v>70</v>
      </c>
      <c r="D823" s="4">
        <v>53790</v>
      </c>
      <c r="E823">
        <v>2</v>
      </c>
      <c r="F823" s="16">
        <v>6.9260273972602739</v>
      </c>
      <c r="G823">
        <v>86</v>
      </c>
      <c r="H823" s="4">
        <v>335</v>
      </c>
      <c r="I823" s="4">
        <v>42</v>
      </c>
      <c r="J823" s="4">
        <v>127</v>
      </c>
      <c r="K823" s="4">
        <v>28</v>
      </c>
      <c r="L823" s="4">
        <v>5</v>
      </c>
      <c r="M823" s="4">
        <v>5</v>
      </c>
      <c r="N823">
        <v>3</v>
      </c>
      <c r="O823">
        <v>7</v>
      </c>
      <c r="P823">
        <v>2</v>
      </c>
      <c r="Q823">
        <v>8</v>
      </c>
      <c r="R823">
        <v>6</v>
      </c>
      <c r="S823">
        <v>0</v>
      </c>
      <c r="T823">
        <v>0</v>
      </c>
      <c r="U823">
        <v>0</v>
      </c>
      <c r="V823">
        <v>0</v>
      </c>
      <c r="W823">
        <v>0</v>
      </c>
      <c r="X823">
        <v>0</v>
      </c>
      <c r="Y823">
        <v>0</v>
      </c>
      <c r="Z823" t="s">
        <v>41</v>
      </c>
    </row>
    <row r="824" spans="1:26" x14ac:dyDescent="0.3">
      <c r="A824">
        <v>5125</v>
      </c>
      <c r="B824">
        <v>1960</v>
      </c>
      <c r="C824" s="14">
        <f>2021-Table13[[#This Row],[Year_Birth]]</f>
        <v>61</v>
      </c>
      <c r="D824" s="4">
        <v>79530</v>
      </c>
      <c r="E824">
        <v>0</v>
      </c>
      <c r="F824" s="16">
        <v>7.7287671232876711</v>
      </c>
      <c r="G824">
        <v>64</v>
      </c>
      <c r="H824" s="4">
        <v>333</v>
      </c>
      <c r="I824" s="4">
        <v>0</v>
      </c>
      <c r="J824" s="4">
        <v>815</v>
      </c>
      <c r="K824" s="4">
        <v>129</v>
      </c>
      <c r="L824" s="4">
        <v>42</v>
      </c>
      <c r="M824" s="4">
        <v>29</v>
      </c>
      <c r="N824">
        <v>1</v>
      </c>
      <c r="O824">
        <v>4</v>
      </c>
      <c r="P824">
        <v>10</v>
      </c>
      <c r="Q824">
        <v>11</v>
      </c>
      <c r="R824">
        <v>2</v>
      </c>
      <c r="S824">
        <v>0</v>
      </c>
      <c r="T824">
        <v>0</v>
      </c>
      <c r="U824">
        <v>0</v>
      </c>
      <c r="V824">
        <v>0</v>
      </c>
      <c r="W824">
        <v>0</v>
      </c>
      <c r="X824">
        <v>0</v>
      </c>
      <c r="Y824">
        <v>0</v>
      </c>
      <c r="Z824" t="s">
        <v>41</v>
      </c>
    </row>
    <row r="825" spans="1:26" x14ac:dyDescent="0.3">
      <c r="A825">
        <v>202</v>
      </c>
      <c r="B825">
        <v>1948</v>
      </c>
      <c r="C825" s="14">
        <f>2021-Table13[[#This Row],[Year_Birth]]</f>
        <v>73</v>
      </c>
      <c r="D825" s="4">
        <v>82032</v>
      </c>
      <c r="E825">
        <v>0</v>
      </c>
      <c r="F825" s="16">
        <v>6.8438356164383558</v>
      </c>
      <c r="G825">
        <v>54</v>
      </c>
      <c r="H825" s="4">
        <v>332</v>
      </c>
      <c r="I825" s="4">
        <v>194</v>
      </c>
      <c r="J825" s="4">
        <v>377</v>
      </c>
      <c r="K825" s="4">
        <v>149</v>
      </c>
      <c r="L825" s="4">
        <v>125</v>
      </c>
      <c r="M825" s="4">
        <v>57</v>
      </c>
      <c r="N825">
        <v>0</v>
      </c>
      <c r="O825">
        <v>4</v>
      </c>
      <c r="P825">
        <v>6</v>
      </c>
      <c r="Q825">
        <v>7</v>
      </c>
      <c r="R825">
        <v>1</v>
      </c>
      <c r="S825">
        <v>0</v>
      </c>
      <c r="T825">
        <v>0</v>
      </c>
      <c r="U825">
        <v>0</v>
      </c>
      <c r="V825">
        <v>0</v>
      </c>
      <c r="W825">
        <v>0</v>
      </c>
      <c r="X825">
        <v>0</v>
      </c>
      <c r="Y825">
        <v>0</v>
      </c>
      <c r="Z825" t="s">
        <v>45</v>
      </c>
    </row>
    <row r="826" spans="1:26" x14ac:dyDescent="0.3">
      <c r="A826">
        <v>9589</v>
      </c>
      <c r="B826">
        <v>1948</v>
      </c>
      <c r="C826" s="14">
        <f>2021-Table13[[#This Row],[Year_Birth]]</f>
        <v>73</v>
      </c>
      <c r="D826" s="4">
        <v>82032</v>
      </c>
      <c r="E826">
        <v>0</v>
      </c>
      <c r="F826" s="16">
        <v>6.8438356164383558</v>
      </c>
      <c r="G826">
        <v>54</v>
      </c>
      <c r="H826" s="4">
        <v>332</v>
      </c>
      <c r="I826" s="4">
        <v>194</v>
      </c>
      <c r="J826" s="4">
        <v>377</v>
      </c>
      <c r="K826" s="4">
        <v>149</v>
      </c>
      <c r="L826" s="4">
        <v>125</v>
      </c>
      <c r="M826" s="4">
        <v>57</v>
      </c>
      <c r="N826">
        <v>0</v>
      </c>
      <c r="O826">
        <v>4</v>
      </c>
      <c r="P826">
        <v>6</v>
      </c>
      <c r="Q826">
        <v>7</v>
      </c>
      <c r="R826">
        <v>1</v>
      </c>
      <c r="S826">
        <v>0</v>
      </c>
      <c r="T826">
        <v>0</v>
      </c>
      <c r="U826">
        <v>0</v>
      </c>
      <c r="V826">
        <v>0</v>
      </c>
      <c r="W826">
        <v>0</v>
      </c>
      <c r="X826">
        <v>0</v>
      </c>
      <c r="Y826">
        <v>0</v>
      </c>
      <c r="Z826" t="s">
        <v>45</v>
      </c>
    </row>
    <row r="827" spans="1:26" x14ac:dyDescent="0.3">
      <c r="A827">
        <v>3967</v>
      </c>
      <c r="B827">
        <v>1971</v>
      </c>
      <c r="C827" s="14">
        <f>2021-Table13[[#This Row],[Year_Birth]]</f>
        <v>50</v>
      </c>
      <c r="D827" s="4">
        <v>78931</v>
      </c>
      <c r="E827">
        <v>0</v>
      </c>
      <c r="F827" s="16">
        <v>7.2876712328767121</v>
      </c>
      <c r="G827">
        <v>19</v>
      </c>
      <c r="H827" s="4">
        <v>331</v>
      </c>
      <c r="I827" s="4">
        <v>197</v>
      </c>
      <c r="J827" s="4">
        <v>170</v>
      </c>
      <c r="K827" s="4">
        <v>58</v>
      </c>
      <c r="L827" s="4">
        <v>152</v>
      </c>
      <c r="M827" s="4">
        <v>35</v>
      </c>
      <c r="N827">
        <v>1</v>
      </c>
      <c r="O827">
        <v>2</v>
      </c>
      <c r="P827">
        <v>8</v>
      </c>
      <c r="Q827">
        <v>13</v>
      </c>
      <c r="R827">
        <v>1</v>
      </c>
      <c r="S827">
        <v>0</v>
      </c>
      <c r="T827">
        <v>0</v>
      </c>
      <c r="U827">
        <v>0</v>
      </c>
      <c r="V827">
        <v>0</v>
      </c>
      <c r="W827">
        <v>0</v>
      </c>
      <c r="X827">
        <v>0</v>
      </c>
      <c r="Y827">
        <v>0</v>
      </c>
      <c r="Z827" t="s">
        <v>48</v>
      </c>
    </row>
    <row r="828" spans="1:26" x14ac:dyDescent="0.3">
      <c r="A828">
        <v>310</v>
      </c>
      <c r="B828">
        <v>1970</v>
      </c>
      <c r="C828" s="14">
        <f>2021-Table13[[#This Row],[Year_Birth]]</f>
        <v>51</v>
      </c>
      <c r="D828" s="4">
        <v>61872</v>
      </c>
      <c r="E828">
        <v>1</v>
      </c>
      <c r="F828" s="16">
        <v>7.1534246575342468</v>
      </c>
      <c r="G828">
        <v>81</v>
      </c>
      <c r="H828" s="4">
        <v>330</v>
      </c>
      <c r="I828" s="4">
        <v>5</v>
      </c>
      <c r="J828" s="4">
        <v>159</v>
      </c>
      <c r="K828" s="4">
        <v>36</v>
      </c>
      <c r="L828" s="4">
        <v>27</v>
      </c>
      <c r="M828" s="4">
        <v>16</v>
      </c>
      <c r="N828">
        <v>4</v>
      </c>
      <c r="O828">
        <v>4</v>
      </c>
      <c r="P828">
        <v>4</v>
      </c>
      <c r="Q828">
        <v>9</v>
      </c>
      <c r="R828">
        <v>4</v>
      </c>
      <c r="S828">
        <v>0</v>
      </c>
      <c r="T828">
        <v>0</v>
      </c>
      <c r="U828">
        <v>0</v>
      </c>
      <c r="V828">
        <v>0</v>
      </c>
      <c r="W828">
        <v>0</v>
      </c>
      <c r="X828">
        <v>0</v>
      </c>
      <c r="Y828">
        <v>0</v>
      </c>
      <c r="Z828" t="s">
        <v>48</v>
      </c>
    </row>
    <row r="829" spans="1:26" x14ac:dyDescent="0.3">
      <c r="A829">
        <v>8402</v>
      </c>
      <c r="B829">
        <v>1953</v>
      </c>
      <c r="C829" s="14">
        <f>2021-Table13[[#This Row],[Year_Birth]]</f>
        <v>68</v>
      </c>
      <c r="D829" s="4">
        <v>67087</v>
      </c>
      <c r="E829">
        <v>1</v>
      </c>
      <c r="F829" s="16">
        <v>7.1424657534246574</v>
      </c>
      <c r="G829">
        <v>40</v>
      </c>
      <c r="H829" s="4">
        <v>329</v>
      </c>
      <c r="I829" s="4">
        <v>35</v>
      </c>
      <c r="J829" s="4">
        <v>222</v>
      </c>
      <c r="K829" s="4">
        <v>130</v>
      </c>
      <c r="L829" s="4">
        <v>35</v>
      </c>
      <c r="M829" s="4">
        <v>43</v>
      </c>
      <c r="N829">
        <v>2</v>
      </c>
      <c r="O829">
        <v>7</v>
      </c>
      <c r="P829">
        <v>5</v>
      </c>
      <c r="Q829">
        <v>8</v>
      </c>
      <c r="R829">
        <v>4</v>
      </c>
      <c r="S829">
        <v>0</v>
      </c>
      <c r="T829">
        <v>0</v>
      </c>
      <c r="U829">
        <v>0</v>
      </c>
      <c r="V829">
        <v>0</v>
      </c>
      <c r="W829">
        <v>0</v>
      </c>
      <c r="X829">
        <v>0</v>
      </c>
      <c r="Y829">
        <v>0</v>
      </c>
      <c r="Z829" t="s">
        <v>53</v>
      </c>
    </row>
    <row r="830" spans="1:26" x14ac:dyDescent="0.3">
      <c r="A830">
        <v>9381</v>
      </c>
      <c r="B830">
        <v>1978</v>
      </c>
      <c r="C830" s="14">
        <f>2021-Table13[[#This Row],[Year_Birth]]</f>
        <v>43</v>
      </c>
      <c r="D830" s="4">
        <v>66373</v>
      </c>
      <c r="E830">
        <v>2</v>
      </c>
      <c r="F830" s="16">
        <v>7.6575342465753424</v>
      </c>
      <c r="G830">
        <v>57</v>
      </c>
      <c r="H830" s="4">
        <v>328</v>
      </c>
      <c r="I830" s="4">
        <v>9</v>
      </c>
      <c r="J830" s="4">
        <v>124</v>
      </c>
      <c r="K830" s="4">
        <v>12</v>
      </c>
      <c r="L830" s="4">
        <v>24</v>
      </c>
      <c r="M830" s="4">
        <v>109</v>
      </c>
      <c r="N830">
        <v>7</v>
      </c>
      <c r="O830">
        <v>4</v>
      </c>
      <c r="P830">
        <v>2</v>
      </c>
      <c r="Q830">
        <v>10</v>
      </c>
      <c r="R830">
        <v>3</v>
      </c>
      <c r="S830">
        <v>0</v>
      </c>
      <c r="T830">
        <v>0</v>
      </c>
      <c r="U830">
        <v>0</v>
      </c>
      <c r="V830">
        <v>0</v>
      </c>
      <c r="W830">
        <v>0</v>
      </c>
      <c r="X830">
        <v>0</v>
      </c>
      <c r="Y830">
        <v>0</v>
      </c>
      <c r="Z830" t="s">
        <v>53</v>
      </c>
    </row>
    <row r="831" spans="1:26" x14ac:dyDescent="0.3">
      <c r="A831">
        <v>9384</v>
      </c>
      <c r="B831">
        <v>1978</v>
      </c>
      <c r="C831" s="14">
        <f>2021-Table13[[#This Row],[Year_Birth]]</f>
        <v>43</v>
      </c>
      <c r="D831" s="4">
        <v>66373</v>
      </c>
      <c r="E831">
        <v>2</v>
      </c>
      <c r="F831" s="16">
        <v>7.6575342465753424</v>
      </c>
      <c r="G831">
        <v>57</v>
      </c>
      <c r="H831" s="4">
        <v>328</v>
      </c>
      <c r="I831" s="4">
        <v>9</v>
      </c>
      <c r="J831" s="4">
        <v>124</v>
      </c>
      <c r="K831" s="4">
        <v>12</v>
      </c>
      <c r="L831" s="4">
        <v>24</v>
      </c>
      <c r="M831" s="4">
        <v>109</v>
      </c>
      <c r="N831">
        <v>7</v>
      </c>
      <c r="O831">
        <v>4</v>
      </c>
      <c r="P831">
        <v>2</v>
      </c>
      <c r="Q831">
        <v>10</v>
      </c>
      <c r="R831">
        <v>3</v>
      </c>
      <c r="S831">
        <v>0</v>
      </c>
      <c r="T831">
        <v>0</v>
      </c>
      <c r="U831">
        <v>0</v>
      </c>
      <c r="V831">
        <v>0</v>
      </c>
      <c r="W831">
        <v>0</v>
      </c>
      <c r="X831">
        <v>0</v>
      </c>
      <c r="Y831">
        <v>0</v>
      </c>
      <c r="Z831" t="s">
        <v>53</v>
      </c>
    </row>
    <row r="832" spans="1:26" x14ac:dyDescent="0.3">
      <c r="A832">
        <v>10846</v>
      </c>
      <c r="B832">
        <v>1978</v>
      </c>
      <c r="C832" s="14">
        <f>2021-Table13[[#This Row],[Year_Birth]]</f>
        <v>43</v>
      </c>
      <c r="D832" s="4">
        <v>43783</v>
      </c>
      <c r="E832">
        <v>1</v>
      </c>
      <c r="F832" s="16">
        <v>6.6958904109589037</v>
      </c>
      <c r="G832">
        <v>22</v>
      </c>
      <c r="H832" s="4">
        <v>327</v>
      </c>
      <c r="I832" s="4">
        <v>9</v>
      </c>
      <c r="J832" s="4">
        <v>125</v>
      </c>
      <c r="K832" s="4">
        <v>25</v>
      </c>
      <c r="L832" s="4">
        <v>4</v>
      </c>
      <c r="M832" s="4">
        <v>139</v>
      </c>
      <c r="N832">
        <v>6</v>
      </c>
      <c r="O832">
        <v>7</v>
      </c>
      <c r="P832">
        <v>1</v>
      </c>
      <c r="Q832">
        <v>8</v>
      </c>
      <c r="R832">
        <v>7</v>
      </c>
      <c r="S832">
        <v>0</v>
      </c>
      <c r="T832">
        <v>0</v>
      </c>
      <c r="U832">
        <v>1</v>
      </c>
      <c r="V832">
        <v>0</v>
      </c>
      <c r="W832">
        <v>0</v>
      </c>
      <c r="X832">
        <v>0</v>
      </c>
      <c r="Y832">
        <v>0</v>
      </c>
      <c r="Z832" t="s">
        <v>48</v>
      </c>
    </row>
    <row r="833" spans="1:26" x14ac:dyDescent="0.3">
      <c r="A833">
        <v>10379</v>
      </c>
      <c r="B833">
        <v>1962</v>
      </c>
      <c r="C833" s="14">
        <f>2021-Table13[[#This Row],[Year_Birth]]</f>
        <v>59</v>
      </c>
      <c r="D833" s="4">
        <v>59247</v>
      </c>
      <c r="E833">
        <v>2</v>
      </c>
      <c r="F833" s="16">
        <v>7.2493150684931509</v>
      </c>
      <c r="G833">
        <v>87</v>
      </c>
      <c r="H833" s="4">
        <v>327</v>
      </c>
      <c r="I833" s="4">
        <v>9</v>
      </c>
      <c r="J833" s="4">
        <v>122</v>
      </c>
      <c r="K833" s="4">
        <v>19</v>
      </c>
      <c r="L833" s="4">
        <v>14</v>
      </c>
      <c r="M833" s="4">
        <v>83</v>
      </c>
      <c r="N833">
        <v>5</v>
      </c>
      <c r="O833">
        <v>5</v>
      </c>
      <c r="P833">
        <v>2</v>
      </c>
      <c r="Q833">
        <v>9</v>
      </c>
      <c r="R833">
        <v>6</v>
      </c>
      <c r="S833">
        <v>0</v>
      </c>
      <c r="T833">
        <v>0</v>
      </c>
      <c r="U833">
        <v>0</v>
      </c>
      <c r="V833">
        <v>0</v>
      </c>
      <c r="W833">
        <v>0</v>
      </c>
      <c r="X833">
        <v>0</v>
      </c>
      <c r="Y833">
        <v>0</v>
      </c>
      <c r="Z833" t="s">
        <v>41</v>
      </c>
    </row>
    <row r="834" spans="1:26" x14ac:dyDescent="0.3">
      <c r="A834">
        <v>4320</v>
      </c>
      <c r="B834">
        <v>1979</v>
      </c>
      <c r="C834" s="14">
        <f>2021-Table13[[#This Row],[Year_Birth]]</f>
        <v>42</v>
      </c>
      <c r="D834" s="4">
        <v>60152</v>
      </c>
      <c r="E834">
        <v>1</v>
      </c>
      <c r="F834" s="16">
        <v>7.8657534246575347</v>
      </c>
      <c r="G834">
        <v>6</v>
      </c>
      <c r="H834" s="4">
        <v>325</v>
      </c>
      <c r="I834" s="4">
        <v>83</v>
      </c>
      <c r="J834" s="4">
        <v>300</v>
      </c>
      <c r="K834" s="4">
        <v>86</v>
      </c>
      <c r="L834" s="4">
        <v>58</v>
      </c>
      <c r="M834" s="4">
        <v>91</v>
      </c>
      <c r="N834">
        <v>1</v>
      </c>
      <c r="O834">
        <v>6</v>
      </c>
      <c r="P834">
        <v>4</v>
      </c>
      <c r="Q834">
        <v>12</v>
      </c>
      <c r="R834">
        <v>3</v>
      </c>
      <c r="S834">
        <v>0</v>
      </c>
      <c r="T834">
        <v>0</v>
      </c>
      <c r="U834">
        <v>0</v>
      </c>
      <c r="V834">
        <v>0</v>
      </c>
      <c r="W834">
        <v>0</v>
      </c>
      <c r="X834">
        <v>0</v>
      </c>
      <c r="Y834">
        <v>0</v>
      </c>
      <c r="Z834" t="s">
        <v>41</v>
      </c>
    </row>
    <row r="835" spans="1:26" x14ac:dyDescent="0.3">
      <c r="A835">
        <v>6299</v>
      </c>
      <c r="B835">
        <v>1968</v>
      </c>
      <c r="C835" s="14">
        <f>2021-Table13[[#This Row],[Year_Birth]]</f>
        <v>53</v>
      </c>
      <c r="D835" s="4">
        <v>42564</v>
      </c>
      <c r="E835">
        <v>1</v>
      </c>
      <c r="F835" s="16">
        <v>8.0986301369863014</v>
      </c>
      <c r="G835">
        <v>28</v>
      </c>
      <c r="H835" s="4">
        <v>324</v>
      </c>
      <c r="I835" s="4">
        <v>48</v>
      </c>
      <c r="J835" s="4">
        <v>186</v>
      </c>
      <c r="K835" s="4">
        <v>39</v>
      </c>
      <c r="L835" s="4">
        <v>18</v>
      </c>
      <c r="M835" s="4">
        <v>198</v>
      </c>
      <c r="N835">
        <v>6</v>
      </c>
      <c r="O835">
        <v>6</v>
      </c>
      <c r="P835">
        <v>8</v>
      </c>
      <c r="Q835">
        <v>4</v>
      </c>
      <c r="R835">
        <v>7</v>
      </c>
      <c r="S835">
        <v>0</v>
      </c>
      <c r="T835">
        <v>0</v>
      </c>
      <c r="U835">
        <v>1</v>
      </c>
      <c r="V835">
        <v>0</v>
      </c>
      <c r="W835">
        <v>0</v>
      </c>
      <c r="X835">
        <v>1</v>
      </c>
      <c r="Y835">
        <v>0</v>
      </c>
      <c r="Z835" t="s">
        <v>48</v>
      </c>
    </row>
    <row r="836" spans="1:26" x14ac:dyDescent="0.3">
      <c r="A836">
        <v>9292</v>
      </c>
      <c r="B836">
        <v>1952</v>
      </c>
      <c r="C836" s="14">
        <f>2021-Table13[[#This Row],[Year_Birth]]</f>
        <v>69</v>
      </c>
      <c r="D836" s="4">
        <v>81795</v>
      </c>
      <c r="E836">
        <v>0</v>
      </c>
      <c r="F836" s="16">
        <v>8.2849315068493148</v>
      </c>
      <c r="G836">
        <v>74</v>
      </c>
      <c r="H836" s="4">
        <v>324</v>
      </c>
      <c r="I836" s="4">
        <v>132</v>
      </c>
      <c r="J836" s="4">
        <v>693</v>
      </c>
      <c r="K836" s="4">
        <v>27</v>
      </c>
      <c r="L836" s="4">
        <v>118</v>
      </c>
      <c r="M836" s="4">
        <v>88</v>
      </c>
      <c r="N836">
        <v>1</v>
      </c>
      <c r="O836">
        <v>4</v>
      </c>
      <c r="P836">
        <v>11</v>
      </c>
      <c r="Q836">
        <v>7</v>
      </c>
      <c r="R836">
        <v>2</v>
      </c>
      <c r="S836">
        <v>0</v>
      </c>
      <c r="T836">
        <v>0</v>
      </c>
      <c r="U836">
        <v>0</v>
      </c>
      <c r="V836">
        <v>0</v>
      </c>
      <c r="W836">
        <v>0</v>
      </c>
      <c r="X836">
        <v>0</v>
      </c>
      <c r="Y836">
        <v>0</v>
      </c>
      <c r="Z836" t="s">
        <v>41</v>
      </c>
    </row>
    <row r="837" spans="1:26" x14ac:dyDescent="0.3">
      <c r="A837">
        <v>1041</v>
      </c>
      <c r="B837">
        <v>1973</v>
      </c>
      <c r="C837" s="14">
        <f>2021-Table13[[#This Row],[Year_Birth]]</f>
        <v>48</v>
      </c>
      <c r="D837" s="4">
        <v>48432</v>
      </c>
      <c r="E837">
        <v>1</v>
      </c>
      <c r="F837" s="16">
        <v>8.3068493150684937</v>
      </c>
      <c r="G837">
        <v>3</v>
      </c>
      <c r="H837" s="4">
        <v>322</v>
      </c>
      <c r="I837" s="4">
        <v>3</v>
      </c>
      <c r="J837" s="4">
        <v>50</v>
      </c>
      <c r="K837" s="4">
        <v>4</v>
      </c>
      <c r="L837" s="4">
        <v>3</v>
      </c>
      <c r="M837" s="4">
        <v>42</v>
      </c>
      <c r="N837">
        <v>5</v>
      </c>
      <c r="O837">
        <v>7</v>
      </c>
      <c r="P837">
        <v>1</v>
      </c>
      <c r="Q837">
        <v>6</v>
      </c>
      <c r="R837">
        <v>8</v>
      </c>
      <c r="S837">
        <v>0</v>
      </c>
      <c r="T837">
        <v>0</v>
      </c>
      <c r="U837">
        <v>0</v>
      </c>
      <c r="V837">
        <v>0</v>
      </c>
      <c r="W837">
        <v>0</v>
      </c>
      <c r="X837">
        <v>1</v>
      </c>
      <c r="Y837">
        <v>0</v>
      </c>
      <c r="Z837" t="s">
        <v>47</v>
      </c>
    </row>
    <row r="838" spans="1:26" x14ac:dyDescent="0.3">
      <c r="A838">
        <v>492</v>
      </c>
      <c r="B838">
        <v>1973</v>
      </c>
      <c r="C838" s="14">
        <f>2021-Table13[[#This Row],[Year_Birth]]</f>
        <v>48</v>
      </c>
      <c r="D838" s="4">
        <v>48432</v>
      </c>
      <c r="E838">
        <v>1</v>
      </c>
      <c r="F838" s="16">
        <v>8.3068493150684937</v>
      </c>
      <c r="G838">
        <v>3</v>
      </c>
      <c r="H838" s="4">
        <v>322</v>
      </c>
      <c r="I838" s="4">
        <v>3</v>
      </c>
      <c r="J838" s="4">
        <v>50</v>
      </c>
      <c r="K838" s="4">
        <v>4</v>
      </c>
      <c r="L838" s="4">
        <v>3</v>
      </c>
      <c r="M838" s="4">
        <v>42</v>
      </c>
      <c r="N838">
        <v>5</v>
      </c>
      <c r="O838">
        <v>7</v>
      </c>
      <c r="P838">
        <v>1</v>
      </c>
      <c r="Q838">
        <v>6</v>
      </c>
      <c r="R838">
        <v>8</v>
      </c>
      <c r="S838">
        <v>0</v>
      </c>
      <c r="T838">
        <v>0</v>
      </c>
      <c r="U838">
        <v>0</v>
      </c>
      <c r="V838">
        <v>0</v>
      </c>
      <c r="W838">
        <v>0</v>
      </c>
      <c r="X838">
        <v>0</v>
      </c>
      <c r="Y838">
        <v>0</v>
      </c>
      <c r="Z838" t="s">
        <v>48</v>
      </c>
    </row>
    <row r="839" spans="1:26" x14ac:dyDescent="0.3">
      <c r="A839">
        <v>11133</v>
      </c>
      <c r="B839">
        <v>1973</v>
      </c>
      <c r="C839" s="14">
        <f>2021-Table13[[#This Row],[Year_Birth]]</f>
        <v>48</v>
      </c>
      <c r="D839" s="4">
        <v>48432</v>
      </c>
      <c r="E839">
        <v>1</v>
      </c>
      <c r="F839" s="16">
        <v>8.3068493150684937</v>
      </c>
      <c r="G839">
        <v>3</v>
      </c>
      <c r="H839" s="4">
        <v>322</v>
      </c>
      <c r="I839" s="4">
        <v>3</v>
      </c>
      <c r="J839" s="4">
        <v>50</v>
      </c>
      <c r="K839" s="4">
        <v>4</v>
      </c>
      <c r="L839" s="4">
        <v>3</v>
      </c>
      <c r="M839" s="4">
        <v>42</v>
      </c>
      <c r="N839">
        <v>5</v>
      </c>
      <c r="O839">
        <v>7</v>
      </c>
      <c r="P839">
        <v>1</v>
      </c>
      <c r="Q839">
        <v>6</v>
      </c>
      <c r="R839">
        <v>8</v>
      </c>
      <c r="S839">
        <v>0</v>
      </c>
      <c r="T839">
        <v>0</v>
      </c>
      <c r="U839">
        <v>0</v>
      </c>
      <c r="V839">
        <v>0</v>
      </c>
      <c r="W839">
        <v>0</v>
      </c>
      <c r="X839">
        <v>1</v>
      </c>
      <c r="Y839">
        <v>0</v>
      </c>
      <c r="Z839" t="s">
        <v>45</v>
      </c>
    </row>
    <row r="840" spans="1:26" x14ac:dyDescent="0.3">
      <c r="A840">
        <v>1168</v>
      </c>
      <c r="B840">
        <v>1978</v>
      </c>
      <c r="C840" s="14">
        <f>2021-Table13[[#This Row],[Year_Birth]]</f>
        <v>43</v>
      </c>
      <c r="D840" s="4">
        <v>72159</v>
      </c>
      <c r="E840">
        <v>0</v>
      </c>
      <c r="F840" s="16">
        <v>8.2767123287671236</v>
      </c>
      <c r="G840">
        <v>62</v>
      </c>
      <c r="H840" s="4">
        <v>322</v>
      </c>
      <c r="I840" s="4">
        <v>53</v>
      </c>
      <c r="J840" s="4">
        <v>899</v>
      </c>
      <c r="K840" s="4">
        <v>34</v>
      </c>
      <c r="L840" s="4">
        <v>40</v>
      </c>
      <c r="M840" s="4">
        <v>53</v>
      </c>
      <c r="N840">
        <v>1</v>
      </c>
      <c r="O840">
        <v>4</v>
      </c>
      <c r="P840">
        <v>6</v>
      </c>
      <c r="Q840">
        <v>10</v>
      </c>
      <c r="R840">
        <v>2</v>
      </c>
      <c r="S840">
        <v>0</v>
      </c>
      <c r="T840">
        <v>0</v>
      </c>
      <c r="U840">
        <v>0</v>
      </c>
      <c r="V840">
        <v>0</v>
      </c>
      <c r="W840">
        <v>0</v>
      </c>
      <c r="X840">
        <v>0</v>
      </c>
      <c r="Y840">
        <v>0</v>
      </c>
      <c r="Z840" t="s">
        <v>41</v>
      </c>
    </row>
    <row r="841" spans="1:26" x14ac:dyDescent="0.3">
      <c r="A841">
        <v>9977</v>
      </c>
      <c r="B841">
        <v>1973</v>
      </c>
      <c r="C841" s="14">
        <f>2021-Table13[[#This Row],[Year_Birth]]</f>
        <v>48</v>
      </c>
      <c r="D841" s="4">
        <v>78901</v>
      </c>
      <c r="E841">
        <v>1</v>
      </c>
      <c r="F841" s="16">
        <v>7.3917808219178083</v>
      </c>
      <c r="G841">
        <v>99</v>
      </c>
      <c r="H841" s="4">
        <v>321</v>
      </c>
      <c r="I841" s="4">
        <v>11</v>
      </c>
      <c r="J841" s="4">
        <v>309</v>
      </c>
      <c r="K841" s="4">
        <v>33</v>
      </c>
      <c r="L841" s="4">
        <v>26</v>
      </c>
      <c r="M841" s="4">
        <v>34</v>
      </c>
      <c r="N841">
        <v>3</v>
      </c>
      <c r="O841">
        <v>9</v>
      </c>
      <c r="P841">
        <v>3</v>
      </c>
      <c r="Q841">
        <v>5</v>
      </c>
      <c r="R841">
        <v>4</v>
      </c>
      <c r="S841">
        <v>0</v>
      </c>
      <c r="T841">
        <v>0</v>
      </c>
      <c r="U841">
        <v>0</v>
      </c>
      <c r="V841">
        <v>0</v>
      </c>
      <c r="W841">
        <v>0</v>
      </c>
      <c r="X841">
        <v>0</v>
      </c>
      <c r="Y841">
        <v>0</v>
      </c>
      <c r="Z841" t="s">
        <v>43</v>
      </c>
    </row>
    <row r="842" spans="1:26" x14ac:dyDescent="0.3">
      <c r="A842">
        <v>9805</v>
      </c>
      <c r="B842">
        <v>1953</v>
      </c>
      <c r="C842" s="14">
        <f>2021-Table13[[#This Row],[Year_Birth]]</f>
        <v>68</v>
      </c>
      <c r="D842" s="4">
        <v>56129</v>
      </c>
      <c r="E842">
        <v>1</v>
      </c>
      <c r="F842" s="16">
        <v>7.6356164383561644</v>
      </c>
      <c r="G842">
        <v>65</v>
      </c>
      <c r="H842" s="4">
        <v>320</v>
      </c>
      <c r="I842" s="4">
        <v>48</v>
      </c>
      <c r="J842" s="4">
        <v>133</v>
      </c>
      <c r="K842" s="4">
        <v>39</v>
      </c>
      <c r="L842" s="4">
        <v>72</v>
      </c>
      <c r="M842" s="4">
        <v>48</v>
      </c>
      <c r="N842">
        <v>4</v>
      </c>
      <c r="O842">
        <v>6</v>
      </c>
      <c r="P842">
        <v>2</v>
      </c>
      <c r="Q842">
        <v>10</v>
      </c>
      <c r="R842">
        <v>4</v>
      </c>
      <c r="S842">
        <v>0</v>
      </c>
      <c r="T842">
        <v>0</v>
      </c>
      <c r="U842">
        <v>0</v>
      </c>
      <c r="V842">
        <v>0</v>
      </c>
      <c r="W842">
        <v>0</v>
      </c>
      <c r="X842">
        <v>0</v>
      </c>
      <c r="Y842">
        <v>0</v>
      </c>
      <c r="Z842" t="s">
        <v>48</v>
      </c>
    </row>
    <row r="843" spans="1:26" x14ac:dyDescent="0.3">
      <c r="A843">
        <v>849</v>
      </c>
      <c r="B843">
        <v>1953</v>
      </c>
      <c r="C843" s="14">
        <f>2021-Table13[[#This Row],[Year_Birth]]</f>
        <v>68</v>
      </c>
      <c r="D843" s="4">
        <v>56129</v>
      </c>
      <c r="E843">
        <v>1</v>
      </c>
      <c r="F843" s="16">
        <v>7.6356164383561644</v>
      </c>
      <c r="G843">
        <v>65</v>
      </c>
      <c r="H843" s="4">
        <v>320</v>
      </c>
      <c r="I843" s="4">
        <v>48</v>
      </c>
      <c r="J843" s="4">
        <v>133</v>
      </c>
      <c r="K843" s="4">
        <v>39</v>
      </c>
      <c r="L843" s="4">
        <v>72</v>
      </c>
      <c r="M843" s="4">
        <v>48</v>
      </c>
      <c r="N843">
        <v>4</v>
      </c>
      <c r="O843">
        <v>6</v>
      </c>
      <c r="P843">
        <v>2</v>
      </c>
      <c r="Q843">
        <v>10</v>
      </c>
      <c r="R843">
        <v>4</v>
      </c>
      <c r="S843">
        <v>0</v>
      </c>
      <c r="T843">
        <v>0</v>
      </c>
      <c r="U843">
        <v>0</v>
      </c>
      <c r="V843">
        <v>0</v>
      </c>
      <c r="W843">
        <v>0</v>
      </c>
      <c r="X843">
        <v>0</v>
      </c>
      <c r="Y843">
        <v>0</v>
      </c>
      <c r="Z843" t="s">
        <v>41</v>
      </c>
    </row>
    <row r="844" spans="1:26" x14ac:dyDescent="0.3">
      <c r="A844">
        <v>10286</v>
      </c>
      <c r="B844">
        <v>1962</v>
      </c>
      <c r="C844" s="14">
        <f>2021-Table13[[#This Row],[Year_Birth]]</f>
        <v>59</v>
      </c>
      <c r="D844" s="4">
        <v>83715</v>
      </c>
      <c r="E844">
        <v>0</v>
      </c>
      <c r="F844" s="16">
        <v>7.0109589041095894</v>
      </c>
      <c r="G844">
        <v>2</v>
      </c>
      <c r="H844" s="4">
        <v>318</v>
      </c>
      <c r="I844" s="4">
        <v>8</v>
      </c>
      <c r="J844" s="4">
        <v>407</v>
      </c>
      <c r="K844" s="4">
        <v>150</v>
      </c>
      <c r="L844" s="4">
        <v>35</v>
      </c>
      <c r="M844" s="4">
        <v>8</v>
      </c>
      <c r="N844">
        <v>1</v>
      </c>
      <c r="O844">
        <v>2</v>
      </c>
      <c r="P844">
        <v>8</v>
      </c>
      <c r="Q844">
        <v>13</v>
      </c>
      <c r="R844">
        <v>0</v>
      </c>
      <c r="S844">
        <v>0</v>
      </c>
      <c r="T844">
        <v>0</v>
      </c>
      <c r="U844">
        <v>0</v>
      </c>
      <c r="V844">
        <v>0</v>
      </c>
      <c r="W844">
        <v>0</v>
      </c>
      <c r="X844">
        <v>0</v>
      </c>
      <c r="Y844">
        <v>0</v>
      </c>
      <c r="Z844" t="s">
        <v>47</v>
      </c>
    </row>
    <row r="845" spans="1:26" x14ac:dyDescent="0.3">
      <c r="A845">
        <v>8210</v>
      </c>
      <c r="B845">
        <v>1975</v>
      </c>
      <c r="C845" s="14">
        <f>2021-Table13[[#This Row],[Year_Birth]]</f>
        <v>46</v>
      </c>
      <c r="D845" s="4">
        <v>54730</v>
      </c>
      <c r="E845">
        <v>1</v>
      </c>
      <c r="F845" s="16">
        <v>7.4821917808219176</v>
      </c>
      <c r="G845">
        <v>64</v>
      </c>
      <c r="H845" s="4">
        <v>318</v>
      </c>
      <c r="I845" s="4">
        <v>3</v>
      </c>
      <c r="J845" s="4">
        <v>17</v>
      </c>
      <c r="K845" s="4">
        <v>4</v>
      </c>
      <c r="L845" s="4">
        <v>7</v>
      </c>
      <c r="M845" s="4">
        <v>56</v>
      </c>
      <c r="N845">
        <v>5</v>
      </c>
      <c r="O845">
        <v>4</v>
      </c>
      <c r="P845">
        <v>1</v>
      </c>
      <c r="Q845">
        <v>8</v>
      </c>
      <c r="R845">
        <v>4</v>
      </c>
      <c r="S845">
        <v>0</v>
      </c>
      <c r="T845">
        <v>0</v>
      </c>
      <c r="U845">
        <v>0</v>
      </c>
      <c r="V845">
        <v>0</v>
      </c>
      <c r="W845">
        <v>0</v>
      </c>
      <c r="X845">
        <v>0</v>
      </c>
      <c r="Y845">
        <v>0</v>
      </c>
      <c r="Z845" t="s">
        <v>41</v>
      </c>
    </row>
    <row r="846" spans="1:26" x14ac:dyDescent="0.3">
      <c r="A846">
        <v>10151</v>
      </c>
      <c r="B846">
        <v>1960</v>
      </c>
      <c r="C846" s="14">
        <f>2021-Table13[[#This Row],[Year_Birth]]</f>
        <v>61</v>
      </c>
      <c r="D846" s="4">
        <v>62204</v>
      </c>
      <c r="E846">
        <v>2</v>
      </c>
      <c r="F846" s="16">
        <v>8.4054794520547951</v>
      </c>
      <c r="G846">
        <v>38</v>
      </c>
      <c r="H846" s="4">
        <v>317</v>
      </c>
      <c r="I846" s="4">
        <v>46</v>
      </c>
      <c r="J846" s="4">
        <v>247</v>
      </c>
      <c r="K846" s="4">
        <v>151</v>
      </c>
      <c r="L846" s="4">
        <v>46</v>
      </c>
      <c r="M846" s="4">
        <v>139</v>
      </c>
      <c r="N846">
        <v>1</v>
      </c>
      <c r="O846">
        <v>4</v>
      </c>
      <c r="P846">
        <v>5</v>
      </c>
      <c r="Q846">
        <v>12</v>
      </c>
      <c r="R846">
        <v>3</v>
      </c>
      <c r="S846">
        <v>0</v>
      </c>
      <c r="T846">
        <v>0</v>
      </c>
      <c r="U846">
        <v>0</v>
      </c>
      <c r="V846">
        <v>0</v>
      </c>
      <c r="W846">
        <v>0</v>
      </c>
      <c r="X846">
        <v>0</v>
      </c>
      <c r="Y846">
        <v>0</v>
      </c>
      <c r="Z846" t="s">
        <v>41</v>
      </c>
    </row>
    <row r="847" spans="1:26" x14ac:dyDescent="0.3">
      <c r="A847">
        <v>3136</v>
      </c>
      <c r="B847">
        <v>1962</v>
      </c>
      <c r="C847" s="14">
        <f>2021-Table13[[#This Row],[Year_Birth]]</f>
        <v>59</v>
      </c>
      <c r="D847" s="4">
        <v>59432</v>
      </c>
      <c r="E847">
        <v>1</v>
      </c>
      <c r="F847" s="16">
        <v>7.8219178082191778</v>
      </c>
      <c r="G847">
        <v>88</v>
      </c>
      <c r="H847" s="4">
        <v>317</v>
      </c>
      <c r="I847" s="4">
        <v>25</v>
      </c>
      <c r="J847" s="4">
        <v>265</v>
      </c>
      <c r="K847" s="4">
        <v>25</v>
      </c>
      <c r="L847" s="4">
        <v>19</v>
      </c>
      <c r="M847" s="4">
        <v>12</v>
      </c>
      <c r="N847">
        <v>3</v>
      </c>
      <c r="O847">
        <v>5</v>
      </c>
      <c r="P847">
        <v>3</v>
      </c>
      <c r="Q847">
        <v>11</v>
      </c>
      <c r="R847">
        <v>5</v>
      </c>
      <c r="S847">
        <v>0</v>
      </c>
      <c r="T847">
        <v>0</v>
      </c>
      <c r="U847">
        <v>0</v>
      </c>
      <c r="V847">
        <v>0</v>
      </c>
      <c r="W847">
        <v>0</v>
      </c>
      <c r="X847">
        <v>0</v>
      </c>
      <c r="Y847">
        <v>0</v>
      </c>
      <c r="Z847" t="s">
        <v>41</v>
      </c>
    </row>
    <row r="848" spans="1:26" x14ac:dyDescent="0.3">
      <c r="A848">
        <v>5519</v>
      </c>
      <c r="B848">
        <v>1956</v>
      </c>
      <c r="C848" s="14">
        <f>2021-Table13[[#This Row],[Year_Birth]]</f>
        <v>65</v>
      </c>
      <c r="D848" s="4">
        <v>64090</v>
      </c>
      <c r="E848">
        <v>1</v>
      </c>
      <c r="F848" s="16">
        <v>7.5041095890410956</v>
      </c>
      <c r="G848">
        <v>8</v>
      </c>
      <c r="H848" s="4">
        <v>316</v>
      </c>
      <c r="I848" s="4">
        <v>58</v>
      </c>
      <c r="J848" s="4">
        <v>161</v>
      </c>
      <c r="K848" s="4">
        <v>76</v>
      </c>
      <c r="L848" s="4">
        <v>51</v>
      </c>
      <c r="M848" s="4">
        <v>135</v>
      </c>
      <c r="N848">
        <v>1</v>
      </c>
      <c r="O848">
        <v>6</v>
      </c>
      <c r="P848">
        <v>9</v>
      </c>
      <c r="Q848">
        <v>4</v>
      </c>
      <c r="R848">
        <v>5</v>
      </c>
      <c r="S848">
        <v>0</v>
      </c>
      <c r="T848">
        <v>0</v>
      </c>
      <c r="U848">
        <v>0</v>
      </c>
      <c r="V848">
        <v>0</v>
      </c>
      <c r="W848">
        <v>0</v>
      </c>
      <c r="X848">
        <v>1</v>
      </c>
      <c r="Y848">
        <v>0</v>
      </c>
      <c r="Z848" t="s">
        <v>47</v>
      </c>
    </row>
    <row r="849" spans="1:26" x14ac:dyDescent="0.3">
      <c r="A849">
        <v>3799</v>
      </c>
      <c r="B849">
        <v>1955</v>
      </c>
      <c r="C849" s="14">
        <f>2021-Table13[[#This Row],[Year_Birth]]</f>
        <v>66</v>
      </c>
      <c r="D849" s="4">
        <v>67225</v>
      </c>
      <c r="E849">
        <v>1</v>
      </c>
      <c r="F849" s="16">
        <v>7.2</v>
      </c>
      <c r="G849">
        <v>4</v>
      </c>
      <c r="H849" s="4">
        <v>315</v>
      </c>
      <c r="I849" s="4">
        <v>35</v>
      </c>
      <c r="J849" s="4">
        <v>322</v>
      </c>
      <c r="K849" s="4">
        <v>46</v>
      </c>
      <c r="L849" s="4">
        <v>7</v>
      </c>
      <c r="M849" s="4">
        <v>143</v>
      </c>
      <c r="N849">
        <v>3</v>
      </c>
      <c r="O849">
        <v>7</v>
      </c>
      <c r="P849">
        <v>2</v>
      </c>
      <c r="Q849">
        <v>11</v>
      </c>
      <c r="R849">
        <v>5</v>
      </c>
      <c r="S849">
        <v>0</v>
      </c>
      <c r="T849">
        <v>0</v>
      </c>
      <c r="U849">
        <v>0</v>
      </c>
      <c r="V849">
        <v>0</v>
      </c>
      <c r="W849">
        <v>0</v>
      </c>
      <c r="X849">
        <v>0</v>
      </c>
      <c r="Y849">
        <v>0</v>
      </c>
      <c r="Z849" t="s">
        <v>43</v>
      </c>
    </row>
    <row r="850" spans="1:26" x14ac:dyDescent="0.3">
      <c r="A850">
        <v>10928</v>
      </c>
      <c r="B850">
        <v>1958</v>
      </c>
      <c r="C850" s="14">
        <f>2021-Table13[[#This Row],[Year_Birth]]</f>
        <v>63</v>
      </c>
      <c r="D850" s="4">
        <v>66886</v>
      </c>
      <c r="E850">
        <v>1</v>
      </c>
      <c r="F850" s="16">
        <v>7.3945205479452056</v>
      </c>
      <c r="G850">
        <v>28</v>
      </c>
      <c r="H850" s="4">
        <v>315</v>
      </c>
      <c r="I850" s="4">
        <v>4</v>
      </c>
      <c r="J850" s="4">
        <v>62</v>
      </c>
      <c r="K850" s="4">
        <v>41</v>
      </c>
      <c r="L850" s="4">
        <v>31</v>
      </c>
      <c r="M850" s="4">
        <v>146</v>
      </c>
      <c r="N850">
        <v>2</v>
      </c>
      <c r="O850">
        <v>7</v>
      </c>
      <c r="P850">
        <v>1</v>
      </c>
      <c r="Q850">
        <v>7</v>
      </c>
      <c r="R850">
        <v>5</v>
      </c>
      <c r="S850">
        <v>0</v>
      </c>
      <c r="T850">
        <v>0</v>
      </c>
      <c r="U850">
        <v>0</v>
      </c>
      <c r="V850">
        <v>0</v>
      </c>
      <c r="W850">
        <v>0</v>
      </c>
      <c r="X850">
        <v>0</v>
      </c>
      <c r="Y850">
        <v>0</v>
      </c>
      <c r="Z850" t="s">
        <v>41</v>
      </c>
    </row>
    <row r="851" spans="1:26" x14ac:dyDescent="0.3">
      <c r="A851">
        <v>4483</v>
      </c>
      <c r="B851">
        <v>1993</v>
      </c>
      <c r="C851" s="14">
        <f>2021-Table13[[#This Row],[Year_Birth]]</f>
        <v>28</v>
      </c>
      <c r="D851" s="4">
        <v>72354</v>
      </c>
      <c r="E851">
        <v>0</v>
      </c>
      <c r="F851" s="16">
        <v>7.8109589041095893</v>
      </c>
      <c r="G851">
        <v>67</v>
      </c>
      <c r="H851" s="4">
        <v>315</v>
      </c>
      <c r="I851" s="4">
        <v>26</v>
      </c>
      <c r="J851" s="4">
        <v>473</v>
      </c>
      <c r="K851" s="4">
        <v>220</v>
      </c>
      <c r="L851" s="4">
        <v>12</v>
      </c>
      <c r="M851" s="4">
        <v>182</v>
      </c>
      <c r="N851">
        <v>1</v>
      </c>
      <c r="O851">
        <v>2</v>
      </c>
      <c r="P851">
        <v>10</v>
      </c>
      <c r="Q851">
        <v>6</v>
      </c>
      <c r="R851">
        <v>1</v>
      </c>
      <c r="S851">
        <v>0</v>
      </c>
      <c r="T851">
        <v>0</v>
      </c>
      <c r="U851">
        <v>0</v>
      </c>
      <c r="V851">
        <v>0</v>
      </c>
      <c r="W851">
        <v>0</v>
      </c>
      <c r="X851">
        <v>0</v>
      </c>
      <c r="Y851">
        <v>0</v>
      </c>
      <c r="Z851" t="s">
        <v>47</v>
      </c>
    </row>
    <row r="852" spans="1:26" x14ac:dyDescent="0.3">
      <c r="A852">
        <v>405</v>
      </c>
      <c r="B852">
        <v>1964</v>
      </c>
      <c r="C852" s="14">
        <f>2021-Table13[[#This Row],[Year_Birth]]</f>
        <v>57</v>
      </c>
      <c r="D852" s="4">
        <v>41638</v>
      </c>
      <c r="E852">
        <v>1</v>
      </c>
      <c r="F852" s="16">
        <v>7.9835616438356167</v>
      </c>
      <c r="G852">
        <v>68</v>
      </c>
      <c r="H852" s="4">
        <v>315</v>
      </c>
      <c r="I852" s="4">
        <v>0</v>
      </c>
      <c r="J852" s="4">
        <v>31</v>
      </c>
      <c r="K852" s="4">
        <v>4</v>
      </c>
      <c r="L852" s="4">
        <v>0</v>
      </c>
      <c r="M852" s="4">
        <v>91</v>
      </c>
      <c r="N852">
        <v>4</v>
      </c>
      <c r="O852">
        <v>5</v>
      </c>
      <c r="P852">
        <v>5</v>
      </c>
      <c r="Q852">
        <v>3</v>
      </c>
      <c r="R852">
        <v>8</v>
      </c>
      <c r="S852">
        <v>0</v>
      </c>
      <c r="T852">
        <v>0</v>
      </c>
      <c r="U852">
        <v>1</v>
      </c>
      <c r="V852">
        <v>0</v>
      </c>
      <c r="W852">
        <v>0</v>
      </c>
      <c r="X852">
        <v>0</v>
      </c>
      <c r="Y852">
        <v>0</v>
      </c>
      <c r="Z852" t="s">
        <v>41</v>
      </c>
    </row>
    <row r="853" spans="1:26" x14ac:dyDescent="0.3">
      <c r="A853">
        <v>6720</v>
      </c>
      <c r="B853">
        <v>1968</v>
      </c>
      <c r="C853" s="14">
        <f>2021-Table13[[#This Row],[Year_Birth]]</f>
        <v>53</v>
      </c>
      <c r="D853" s="4">
        <v>43795</v>
      </c>
      <c r="E853">
        <v>1</v>
      </c>
      <c r="F853" s="16">
        <v>7.3123287671232875</v>
      </c>
      <c r="G853">
        <v>11</v>
      </c>
      <c r="H853" s="4">
        <v>314</v>
      </c>
      <c r="I853" s="4">
        <v>11</v>
      </c>
      <c r="J853" s="4">
        <v>53</v>
      </c>
      <c r="K853" s="4">
        <v>4</v>
      </c>
      <c r="L853" s="4">
        <v>3</v>
      </c>
      <c r="M853" s="4">
        <v>107</v>
      </c>
      <c r="N853">
        <v>3</v>
      </c>
      <c r="O853">
        <v>7</v>
      </c>
      <c r="P853">
        <v>3</v>
      </c>
      <c r="Q853">
        <v>4</v>
      </c>
      <c r="R853">
        <v>7</v>
      </c>
      <c r="S853">
        <v>0</v>
      </c>
      <c r="T853">
        <v>0</v>
      </c>
      <c r="U853">
        <v>0</v>
      </c>
      <c r="V853">
        <v>1</v>
      </c>
      <c r="W853">
        <v>0</v>
      </c>
      <c r="X853">
        <v>1</v>
      </c>
      <c r="Y853">
        <v>0</v>
      </c>
      <c r="Z853" t="s">
        <v>41</v>
      </c>
    </row>
    <row r="854" spans="1:26" x14ac:dyDescent="0.3">
      <c r="A854">
        <v>9094</v>
      </c>
      <c r="B854">
        <v>1955</v>
      </c>
      <c r="C854" s="14">
        <f>2021-Table13[[#This Row],[Year_Birth]]</f>
        <v>66</v>
      </c>
      <c r="D854" s="4">
        <v>62972</v>
      </c>
      <c r="E854">
        <v>1</v>
      </c>
      <c r="F854" s="16">
        <v>8.5150684931506841</v>
      </c>
      <c r="G854">
        <v>39</v>
      </c>
      <c r="H854" s="4">
        <v>313</v>
      </c>
      <c r="I854" s="4">
        <v>15</v>
      </c>
      <c r="J854" s="4">
        <v>47</v>
      </c>
      <c r="K854" s="4">
        <v>20</v>
      </c>
      <c r="L854" s="4">
        <v>0</v>
      </c>
      <c r="M854" s="4">
        <v>192</v>
      </c>
      <c r="N854">
        <v>2</v>
      </c>
      <c r="O854">
        <v>7</v>
      </c>
      <c r="P854">
        <v>4</v>
      </c>
      <c r="Q854">
        <v>3</v>
      </c>
      <c r="R854">
        <v>6</v>
      </c>
      <c r="S854">
        <v>0</v>
      </c>
      <c r="T854">
        <v>0</v>
      </c>
      <c r="U854">
        <v>0</v>
      </c>
      <c r="V854">
        <v>0</v>
      </c>
      <c r="W854">
        <v>0</v>
      </c>
      <c r="X854">
        <v>1</v>
      </c>
      <c r="Y854">
        <v>0</v>
      </c>
      <c r="Z854" t="s">
        <v>41</v>
      </c>
    </row>
    <row r="855" spans="1:26" x14ac:dyDescent="0.3">
      <c r="A855">
        <v>9847</v>
      </c>
      <c r="B855">
        <v>1955</v>
      </c>
      <c r="C855" s="14">
        <f>2021-Table13[[#This Row],[Year_Birth]]</f>
        <v>66</v>
      </c>
      <c r="D855" s="4">
        <v>62972</v>
      </c>
      <c r="E855">
        <v>1</v>
      </c>
      <c r="F855" s="16">
        <v>8.5150684931506841</v>
      </c>
      <c r="G855">
        <v>39</v>
      </c>
      <c r="H855" s="4">
        <v>313</v>
      </c>
      <c r="I855" s="4">
        <v>15</v>
      </c>
      <c r="J855" s="4">
        <v>47</v>
      </c>
      <c r="K855" s="4">
        <v>20</v>
      </c>
      <c r="L855" s="4">
        <v>0</v>
      </c>
      <c r="M855" s="4">
        <v>192</v>
      </c>
      <c r="N855">
        <v>2</v>
      </c>
      <c r="O855">
        <v>7</v>
      </c>
      <c r="P855">
        <v>4</v>
      </c>
      <c r="Q855">
        <v>3</v>
      </c>
      <c r="R855">
        <v>6</v>
      </c>
      <c r="S855">
        <v>0</v>
      </c>
      <c r="T855">
        <v>0</v>
      </c>
      <c r="U855">
        <v>0</v>
      </c>
      <c r="V855">
        <v>0</v>
      </c>
      <c r="W855">
        <v>0</v>
      </c>
      <c r="X855">
        <v>0</v>
      </c>
      <c r="Y855">
        <v>0</v>
      </c>
      <c r="Z855" t="s">
        <v>41</v>
      </c>
    </row>
    <row r="856" spans="1:26" x14ac:dyDescent="0.3">
      <c r="A856">
        <v>6097</v>
      </c>
      <c r="B856">
        <v>1959</v>
      </c>
      <c r="C856" s="14">
        <f>2021-Table13[[#This Row],[Year_Birth]]</f>
        <v>62</v>
      </c>
      <c r="D856" s="4">
        <v>50664</v>
      </c>
      <c r="E856">
        <v>2</v>
      </c>
      <c r="F856" s="16">
        <v>8.0602739726027401</v>
      </c>
      <c r="G856">
        <v>64</v>
      </c>
      <c r="H856" s="4">
        <v>313</v>
      </c>
      <c r="I856" s="4">
        <v>8</v>
      </c>
      <c r="J856" s="4">
        <v>104</v>
      </c>
      <c r="K856" s="4">
        <v>6</v>
      </c>
      <c r="L856" s="4">
        <v>4</v>
      </c>
      <c r="M856" s="4">
        <v>126</v>
      </c>
      <c r="N856">
        <v>9</v>
      </c>
      <c r="O856">
        <v>8</v>
      </c>
      <c r="P856">
        <v>1</v>
      </c>
      <c r="Q856">
        <v>6</v>
      </c>
      <c r="R856">
        <v>9</v>
      </c>
      <c r="S856">
        <v>0</v>
      </c>
      <c r="T856">
        <v>0</v>
      </c>
      <c r="U856">
        <v>0</v>
      </c>
      <c r="V856">
        <v>0</v>
      </c>
      <c r="W856">
        <v>0</v>
      </c>
      <c r="X856">
        <v>0</v>
      </c>
      <c r="Y856">
        <v>0</v>
      </c>
      <c r="Z856" t="s">
        <v>47</v>
      </c>
    </row>
    <row r="857" spans="1:26" x14ac:dyDescent="0.3">
      <c r="A857">
        <v>5847</v>
      </c>
      <c r="B857">
        <v>1969</v>
      </c>
      <c r="C857" s="14">
        <f>2021-Table13[[#This Row],[Year_Birth]]</f>
        <v>52</v>
      </c>
      <c r="D857" s="4">
        <v>69901</v>
      </c>
      <c r="E857">
        <v>1</v>
      </c>
      <c r="F857" s="16">
        <v>7.6958904109589037</v>
      </c>
      <c r="G857">
        <v>95</v>
      </c>
      <c r="H857" s="4">
        <v>312</v>
      </c>
      <c r="I857" s="4">
        <v>21</v>
      </c>
      <c r="J857" s="4">
        <v>206</v>
      </c>
      <c r="K857" s="4">
        <v>102</v>
      </c>
      <c r="L857" s="4">
        <v>92</v>
      </c>
      <c r="M857" s="4">
        <v>149</v>
      </c>
      <c r="N857">
        <v>3</v>
      </c>
      <c r="O857">
        <v>7</v>
      </c>
      <c r="P857">
        <v>3</v>
      </c>
      <c r="Q857">
        <v>10</v>
      </c>
      <c r="R857">
        <v>5</v>
      </c>
      <c r="S857">
        <v>0</v>
      </c>
      <c r="T857">
        <v>0</v>
      </c>
      <c r="U857">
        <v>0</v>
      </c>
      <c r="V857">
        <v>0</v>
      </c>
      <c r="W857">
        <v>0</v>
      </c>
      <c r="X857">
        <v>0</v>
      </c>
      <c r="Y857">
        <v>0</v>
      </c>
      <c r="Z857" t="s">
        <v>41</v>
      </c>
    </row>
    <row r="858" spans="1:26" x14ac:dyDescent="0.3">
      <c r="A858">
        <v>9305</v>
      </c>
      <c r="B858">
        <v>1976</v>
      </c>
      <c r="C858" s="14">
        <f>2021-Table13[[#This Row],[Year_Birth]]</f>
        <v>45</v>
      </c>
      <c r="D858" s="4">
        <v>79689</v>
      </c>
      <c r="E858">
        <v>0</v>
      </c>
      <c r="F858" s="16">
        <v>7.7424657534246579</v>
      </c>
      <c r="G858">
        <v>65</v>
      </c>
      <c r="H858" s="4">
        <v>311</v>
      </c>
      <c r="I858" s="4">
        <v>26</v>
      </c>
      <c r="J858" s="4">
        <v>640</v>
      </c>
      <c r="K858" s="4">
        <v>180</v>
      </c>
      <c r="L858" s="4">
        <v>37</v>
      </c>
      <c r="M858" s="4">
        <v>121</v>
      </c>
      <c r="N858">
        <v>1</v>
      </c>
      <c r="O858">
        <v>4</v>
      </c>
      <c r="P858">
        <v>9</v>
      </c>
      <c r="Q858">
        <v>13</v>
      </c>
      <c r="R858">
        <v>2</v>
      </c>
      <c r="S858">
        <v>0</v>
      </c>
      <c r="T858">
        <v>0</v>
      </c>
      <c r="U858">
        <v>0</v>
      </c>
      <c r="V858">
        <v>0</v>
      </c>
      <c r="W858">
        <v>0</v>
      </c>
      <c r="X858">
        <v>0</v>
      </c>
      <c r="Y858">
        <v>0</v>
      </c>
      <c r="Z858" t="s">
        <v>41</v>
      </c>
    </row>
    <row r="859" spans="1:26" x14ac:dyDescent="0.3">
      <c r="A859">
        <v>5644</v>
      </c>
      <c r="B859">
        <v>1957</v>
      </c>
      <c r="C859" s="14">
        <f>2021-Table13[[#This Row],[Year_Birth]]</f>
        <v>64</v>
      </c>
      <c r="D859" s="4">
        <v>42213</v>
      </c>
      <c r="E859">
        <v>1</v>
      </c>
      <c r="F859" s="16">
        <v>7.3232876712328769</v>
      </c>
      <c r="G859">
        <v>96</v>
      </c>
      <c r="H859" s="4">
        <v>309</v>
      </c>
      <c r="I859" s="4">
        <v>3</v>
      </c>
      <c r="J859" s="4">
        <v>24</v>
      </c>
      <c r="K859" s="4">
        <v>4</v>
      </c>
      <c r="L859" s="4">
        <v>3</v>
      </c>
      <c r="M859" s="4">
        <v>20</v>
      </c>
      <c r="N859">
        <v>2</v>
      </c>
      <c r="O859">
        <v>5</v>
      </c>
      <c r="P859">
        <v>1</v>
      </c>
      <c r="Q859">
        <v>7</v>
      </c>
      <c r="R859">
        <v>7</v>
      </c>
      <c r="S859">
        <v>0</v>
      </c>
      <c r="T859">
        <v>0</v>
      </c>
      <c r="U859">
        <v>0</v>
      </c>
      <c r="V859">
        <v>1</v>
      </c>
      <c r="W859">
        <v>0</v>
      </c>
      <c r="X859">
        <v>0</v>
      </c>
      <c r="Y859">
        <v>0</v>
      </c>
      <c r="Z859" t="s">
        <v>41</v>
      </c>
    </row>
    <row r="860" spans="1:26" x14ac:dyDescent="0.3">
      <c r="A860">
        <v>4065</v>
      </c>
      <c r="B860">
        <v>1976</v>
      </c>
      <c r="C860" s="14">
        <f>2021-Table13[[#This Row],[Year_Birth]]</f>
        <v>45</v>
      </c>
      <c r="D860" s="4">
        <v>49544</v>
      </c>
      <c r="E860">
        <v>1</v>
      </c>
      <c r="F860" s="16">
        <v>7.9863013698630141</v>
      </c>
      <c r="G860">
        <v>0</v>
      </c>
      <c r="H860" s="4">
        <v>308</v>
      </c>
      <c r="I860" s="4">
        <v>0</v>
      </c>
      <c r="J860" s="4">
        <v>73</v>
      </c>
      <c r="K860" s="4">
        <v>0</v>
      </c>
      <c r="L860" s="4">
        <v>0</v>
      </c>
      <c r="M860" s="4">
        <v>23</v>
      </c>
      <c r="N860">
        <v>2</v>
      </c>
      <c r="O860">
        <v>5</v>
      </c>
      <c r="P860">
        <v>1</v>
      </c>
      <c r="Q860">
        <v>8</v>
      </c>
      <c r="R860">
        <v>7</v>
      </c>
      <c r="S860">
        <v>0</v>
      </c>
      <c r="T860">
        <v>0</v>
      </c>
      <c r="U860">
        <v>0</v>
      </c>
      <c r="V860">
        <v>0</v>
      </c>
      <c r="W860">
        <v>0</v>
      </c>
      <c r="X860">
        <v>0</v>
      </c>
      <c r="Y860">
        <v>0</v>
      </c>
      <c r="Z860" t="s">
        <v>41</v>
      </c>
    </row>
    <row r="861" spans="1:26" x14ac:dyDescent="0.3">
      <c r="A861">
        <v>448</v>
      </c>
      <c r="B861">
        <v>1978</v>
      </c>
      <c r="C861" s="14">
        <f>2021-Table13[[#This Row],[Year_Birth]]</f>
        <v>43</v>
      </c>
      <c r="D861" s="4">
        <v>54880</v>
      </c>
      <c r="E861">
        <v>1</v>
      </c>
      <c r="F861" s="16">
        <v>7.9397260273972599</v>
      </c>
      <c r="G861">
        <v>57</v>
      </c>
      <c r="H861" s="4">
        <v>308</v>
      </c>
      <c r="I861" s="4">
        <v>85</v>
      </c>
      <c r="J861" s="4">
        <v>137</v>
      </c>
      <c r="K861" s="4">
        <v>102</v>
      </c>
      <c r="L861" s="4">
        <v>45</v>
      </c>
      <c r="M861" s="4">
        <v>118</v>
      </c>
      <c r="N861">
        <v>2</v>
      </c>
      <c r="O861">
        <v>6</v>
      </c>
      <c r="P861">
        <v>2</v>
      </c>
      <c r="Q861">
        <v>11</v>
      </c>
      <c r="R861">
        <v>5</v>
      </c>
      <c r="S861">
        <v>0</v>
      </c>
      <c r="T861">
        <v>0</v>
      </c>
      <c r="U861">
        <v>0</v>
      </c>
      <c r="V861">
        <v>0</v>
      </c>
      <c r="W861">
        <v>0</v>
      </c>
      <c r="X861">
        <v>0</v>
      </c>
      <c r="Y861">
        <v>0</v>
      </c>
      <c r="Z861" t="s">
        <v>41</v>
      </c>
    </row>
    <row r="862" spans="1:26" x14ac:dyDescent="0.3">
      <c r="A862">
        <v>5278</v>
      </c>
      <c r="B862">
        <v>1964</v>
      </c>
      <c r="C862" s="14">
        <f>2021-Table13[[#This Row],[Year_Birth]]</f>
        <v>57</v>
      </c>
      <c r="D862" s="4">
        <v>82224</v>
      </c>
      <c r="E862">
        <v>0</v>
      </c>
      <c r="F862" s="16">
        <v>7.0356164383561648</v>
      </c>
      <c r="G862">
        <v>83</v>
      </c>
      <c r="H862" s="4">
        <v>307</v>
      </c>
      <c r="I862" s="4">
        <v>26</v>
      </c>
      <c r="J862" s="4">
        <v>360</v>
      </c>
      <c r="K862" s="4">
        <v>138</v>
      </c>
      <c r="L862" s="4">
        <v>31</v>
      </c>
      <c r="M862" s="4">
        <v>40</v>
      </c>
      <c r="N862">
        <v>1</v>
      </c>
      <c r="O862">
        <v>6</v>
      </c>
      <c r="P862">
        <v>9</v>
      </c>
      <c r="Q862">
        <v>5</v>
      </c>
      <c r="R862">
        <v>3</v>
      </c>
      <c r="S862">
        <v>1</v>
      </c>
      <c r="T862">
        <v>0</v>
      </c>
      <c r="U862">
        <v>0</v>
      </c>
      <c r="V862">
        <v>0</v>
      </c>
      <c r="W862">
        <v>0</v>
      </c>
      <c r="X862">
        <v>0</v>
      </c>
      <c r="Y862">
        <v>0</v>
      </c>
      <c r="Z862" t="s">
        <v>52</v>
      </c>
    </row>
    <row r="863" spans="1:26" x14ac:dyDescent="0.3">
      <c r="A863">
        <v>851</v>
      </c>
      <c r="B863">
        <v>1972</v>
      </c>
      <c r="C863" s="14">
        <f>2021-Table13[[#This Row],[Year_Birth]]</f>
        <v>49</v>
      </c>
      <c r="D863" s="4">
        <v>57136</v>
      </c>
      <c r="E863">
        <v>2</v>
      </c>
      <c r="F863" s="16">
        <v>7.5835616438356164</v>
      </c>
      <c r="G863">
        <v>48</v>
      </c>
      <c r="H863" s="4">
        <v>306</v>
      </c>
      <c r="I863" s="4">
        <v>5</v>
      </c>
      <c r="J863" s="4">
        <v>109</v>
      </c>
      <c r="K863" s="4">
        <v>21</v>
      </c>
      <c r="L863" s="4">
        <v>109</v>
      </c>
      <c r="M863" s="4">
        <v>92</v>
      </c>
      <c r="N863">
        <v>9</v>
      </c>
      <c r="O863">
        <v>5</v>
      </c>
      <c r="P863">
        <v>2</v>
      </c>
      <c r="Q863">
        <v>10</v>
      </c>
      <c r="R863">
        <v>6</v>
      </c>
      <c r="S863">
        <v>0</v>
      </c>
      <c r="T863">
        <v>0</v>
      </c>
      <c r="U863">
        <v>0</v>
      </c>
      <c r="V863">
        <v>0</v>
      </c>
      <c r="W863">
        <v>0</v>
      </c>
      <c r="X863">
        <v>0</v>
      </c>
      <c r="Y863">
        <v>0</v>
      </c>
      <c r="Z863" t="s">
        <v>48</v>
      </c>
    </row>
    <row r="864" spans="1:26" x14ac:dyDescent="0.3">
      <c r="A864">
        <v>2942</v>
      </c>
      <c r="B864">
        <v>1964</v>
      </c>
      <c r="C864" s="14">
        <f>2021-Table13[[#This Row],[Year_Birth]]</f>
        <v>57</v>
      </c>
      <c r="D864" s="4">
        <v>45906</v>
      </c>
      <c r="E864">
        <v>1</v>
      </c>
      <c r="F864" s="16">
        <v>7.7561643835616438</v>
      </c>
      <c r="G864">
        <v>20</v>
      </c>
      <c r="H864" s="4">
        <v>305</v>
      </c>
      <c r="I864" s="4">
        <v>3</v>
      </c>
      <c r="J864" s="4">
        <v>27</v>
      </c>
      <c r="K864" s="4">
        <v>4</v>
      </c>
      <c r="L864" s="4">
        <v>3</v>
      </c>
      <c r="M864" s="4">
        <v>144</v>
      </c>
      <c r="N864">
        <v>2</v>
      </c>
      <c r="O864">
        <v>5</v>
      </c>
      <c r="P864">
        <v>4</v>
      </c>
      <c r="Q864">
        <v>4</v>
      </c>
      <c r="R864">
        <v>5</v>
      </c>
      <c r="S864">
        <v>0</v>
      </c>
      <c r="T864">
        <v>0</v>
      </c>
      <c r="U864">
        <v>1</v>
      </c>
      <c r="V864">
        <v>0</v>
      </c>
      <c r="W864">
        <v>0</v>
      </c>
      <c r="X864">
        <v>0</v>
      </c>
      <c r="Y864">
        <v>0</v>
      </c>
      <c r="Z864" t="s">
        <v>41</v>
      </c>
    </row>
    <row r="865" spans="1:26" x14ac:dyDescent="0.3">
      <c r="A865">
        <v>10983</v>
      </c>
      <c r="B865">
        <v>1952</v>
      </c>
      <c r="C865" s="14">
        <f>2021-Table13[[#This Row],[Year_Birth]]</f>
        <v>69</v>
      </c>
      <c r="D865" s="4">
        <v>75278</v>
      </c>
      <c r="E865">
        <v>0</v>
      </c>
      <c r="F865" s="16">
        <v>8.0246575342465754</v>
      </c>
      <c r="G865">
        <v>17</v>
      </c>
      <c r="H865" s="4">
        <v>304</v>
      </c>
      <c r="I865" s="4">
        <v>98</v>
      </c>
      <c r="J865" s="4">
        <v>230</v>
      </c>
      <c r="K865" s="4">
        <v>150</v>
      </c>
      <c r="L865" s="4">
        <v>74</v>
      </c>
      <c r="M865" s="4">
        <v>74</v>
      </c>
      <c r="N865">
        <v>1</v>
      </c>
      <c r="O865">
        <v>6</v>
      </c>
      <c r="P865">
        <v>3</v>
      </c>
      <c r="Q865">
        <v>13</v>
      </c>
      <c r="R865">
        <v>3</v>
      </c>
      <c r="S865">
        <v>0</v>
      </c>
      <c r="T865">
        <v>0</v>
      </c>
      <c r="U865">
        <v>0</v>
      </c>
      <c r="V865">
        <v>0</v>
      </c>
      <c r="W865">
        <v>0</v>
      </c>
      <c r="X865">
        <v>0</v>
      </c>
      <c r="Y865">
        <v>0</v>
      </c>
      <c r="Z865" t="s">
        <v>47</v>
      </c>
    </row>
    <row r="866" spans="1:26" x14ac:dyDescent="0.3">
      <c r="A866">
        <v>10814</v>
      </c>
      <c r="B866">
        <v>1947</v>
      </c>
      <c r="C866" s="14">
        <f>2021-Table13[[#This Row],[Year_Birth]]</f>
        <v>74</v>
      </c>
      <c r="D866" s="4">
        <v>70321</v>
      </c>
      <c r="E866">
        <v>0</v>
      </c>
      <c r="F866" s="16">
        <v>8.0602739726027401</v>
      </c>
      <c r="G866">
        <v>6</v>
      </c>
      <c r="H866" s="4">
        <v>303</v>
      </c>
      <c r="I866" s="4">
        <v>23</v>
      </c>
      <c r="J866" s="4">
        <v>751</v>
      </c>
      <c r="K866" s="4">
        <v>82</v>
      </c>
      <c r="L866" s="4">
        <v>26</v>
      </c>
      <c r="M866" s="4">
        <v>191</v>
      </c>
      <c r="N866">
        <v>1</v>
      </c>
      <c r="O866">
        <v>6</v>
      </c>
      <c r="P866">
        <v>5</v>
      </c>
      <c r="Q866">
        <v>13</v>
      </c>
      <c r="R866">
        <v>4</v>
      </c>
      <c r="S866">
        <v>0</v>
      </c>
      <c r="T866">
        <v>0</v>
      </c>
      <c r="U866">
        <v>0</v>
      </c>
      <c r="V866">
        <v>0</v>
      </c>
      <c r="W866">
        <v>0</v>
      </c>
      <c r="X866">
        <v>1</v>
      </c>
      <c r="Y866">
        <v>0</v>
      </c>
      <c r="Z866" t="s">
        <v>41</v>
      </c>
    </row>
    <row r="867" spans="1:26" x14ac:dyDescent="0.3">
      <c r="A867">
        <v>843</v>
      </c>
      <c r="B867">
        <v>1971</v>
      </c>
      <c r="C867" s="14">
        <f>2021-Table13[[#This Row],[Year_Birth]]</f>
        <v>50</v>
      </c>
      <c r="D867" s="4">
        <v>64722</v>
      </c>
      <c r="E867">
        <v>1</v>
      </c>
      <c r="F867" s="16">
        <v>6.7041095890410958</v>
      </c>
      <c r="G867">
        <v>47</v>
      </c>
      <c r="H867" s="4">
        <v>303</v>
      </c>
      <c r="I867" s="4">
        <v>0</v>
      </c>
      <c r="J867" s="4">
        <v>280</v>
      </c>
      <c r="K867" s="4">
        <v>60</v>
      </c>
      <c r="L867" s="4">
        <v>147</v>
      </c>
      <c r="M867" s="4">
        <v>15</v>
      </c>
      <c r="N867">
        <v>4</v>
      </c>
      <c r="O867">
        <v>8</v>
      </c>
      <c r="P867">
        <v>2</v>
      </c>
      <c r="Q867">
        <v>11</v>
      </c>
      <c r="R867">
        <v>6</v>
      </c>
      <c r="S867">
        <v>0</v>
      </c>
      <c r="T867">
        <v>0</v>
      </c>
      <c r="U867">
        <v>0</v>
      </c>
      <c r="V867">
        <v>0</v>
      </c>
      <c r="W867">
        <v>0</v>
      </c>
      <c r="X867">
        <v>0</v>
      </c>
      <c r="Y867">
        <v>0</v>
      </c>
      <c r="Z867" t="s">
        <v>41</v>
      </c>
    </row>
    <row r="868" spans="1:26" x14ac:dyDescent="0.3">
      <c r="A868">
        <v>607</v>
      </c>
      <c r="B868">
        <v>1955</v>
      </c>
      <c r="C868" s="14">
        <f>2021-Table13[[#This Row],[Year_Birth]]</f>
        <v>66</v>
      </c>
      <c r="D868" s="4">
        <v>41769</v>
      </c>
      <c r="E868">
        <v>1</v>
      </c>
      <c r="F868" s="16">
        <v>7.9835616438356167</v>
      </c>
      <c r="G868">
        <v>31</v>
      </c>
      <c r="H868" s="4">
        <v>302</v>
      </c>
      <c r="I868" s="4">
        <v>29</v>
      </c>
      <c r="J868" s="4">
        <v>131</v>
      </c>
      <c r="K868" s="4">
        <v>32</v>
      </c>
      <c r="L868" s="4">
        <v>0</v>
      </c>
      <c r="M868" s="4">
        <v>27</v>
      </c>
      <c r="N868">
        <v>6</v>
      </c>
      <c r="O868">
        <v>8</v>
      </c>
      <c r="P868">
        <v>1</v>
      </c>
      <c r="Q868">
        <v>7</v>
      </c>
      <c r="R868">
        <v>8</v>
      </c>
      <c r="S868">
        <v>0</v>
      </c>
      <c r="T868">
        <v>0</v>
      </c>
      <c r="U868">
        <v>0</v>
      </c>
      <c r="V868">
        <v>0</v>
      </c>
      <c r="W868">
        <v>0</v>
      </c>
      <c r="X868">
        <v>0</v>
      </c>
      <c r="Y868">
        <v>0</v>
      </c>
      <c r="Z868" t="s">
        <v>45</v>
      </c>
    </row>
    <row r="869" spans="1:26" x14ac:dyDescent="0.3">
      <c r="A869">
        <v>10127</v>
      </c>
      <c r="B869">
        <v>1965</v>
      </c>
      <c r="C869" s="14">
        <f>2021-Table13[[#This Row],[Year_Birth]]</f>
        <v>56</v>
      </c>
      <c r="D869" s="4">
        <v>58692</v>
      </c>
      <c r="E869">
        <v>1</v>
      </c>
      <c r="F869" s="16">
        <v>6.8410958904109593</v>
      </c>
      <c r="G869">
        <v>21</v>
      </c>
      <c r="H869" s="4">
        <v>301</v>
      </c>
      <c r="I869" s="4">
        <v>11</v>
      </c>
      <c r="J869" s="4">
        <v>61</v>
      </c>
      <c r="K869" s="4">
        <v>4</v>
      </c>
      <c r="L869" s="4">
        <v>7</v>
      </c>
      <c r="M869" s="4">
        <v>11</v>
      </c>
      <c r="N869">
        <v>1</v>
      </c>
      <c r="O869">
        <v>8</v>
      </c>
      <c r="P869">
        <v>2</v>
      </c>
      <c r="Q869">
        <v>4</v>
      </c>
      <c r="R869">
        <v>7</v>
      </c>
      <c r="S869">
        <v>0</v>
      </c>
      <c r="T869">
        <v>0</v>
      </c>
      <c r="U869">
        <v>0</v>
      </c>
      <c r="V869">
        <v>0</v>
      </c>
      <c r="W869">
        <v>0</v>
      </c>
      <c r="X869">
        <v>0</v>
      </c>
      <c r="Y869">
        <v>0</v>
      </c>
      <c r="Z869" t="s">
        <v>48</v>
      </c>
    </row>
    <row r="870" spans="1:26" x14ac:dyDescent="0.3">
      <c r="A870">
        <v>8786</v>
      </c>
      <c r="B870">
        <v>1956</v>
      </c>
      <c r="C870" s="14">
        <f>2021-Table13[[#This Row],[Year_Birth]]</f>
        <v>65</v>
      </c>
      <c r="D870" s="4">
        <v>62058</v>
      </c>
      <c r="E870">
        <v>1</v>
      </c>
      <c r="F870" s="16">
        <v>7.7041095890410958</v>
      </c>
      <c r="G870">
        <v>52</v>
      </c>
      <c r="H870" s="4">
        <v>301</v>
      </c>
      <c r="I870" s="4">
        <v>7</v>
      </c>
      <c r="J870" s="4">
        <v>74</v>
      </c>
      <c r="K870" s="4">
        <v>10</v>
      </c>
      <c r="L870" s="4">
        <v>0</v>
      </c>
      <c r="M870" s="4">
        <v>58</v>
      </c>
      <c r="N870">
        <v>4</v>
      </c>
      <c r="O870">
        <v>6</v>
      </c>
      <c r="P870">
        <v>1</v>
      </c>
      <c r="Q870">
        <v>7</v>
      </c>
      <c r="R870">
        <v>6</v>
      </c>
      <c r="S870">
        <v>0</v>
      </c>
      <c r="T870">
        <v>0</v>
      </c>
      <c r="U870">
        <v>0</v>
      </c>
      <c r="V870">
        <v>0</v>
      </c>
      <c r="W870">
        <v>0</v>
      </c>
      <c r="X870">
        <v>0</v>
      </c>
      <c r="Y870">
        <v>0</v>
      </c>
      <c r="Z870" t="s">
        <v>52</v>
      </c>
    </row>
    <row r="871" spans="1:26" x14ac:dyDescent="0.3">
      <c r="A871">
        <v>1044</v>
      </c>
      <c r="B871">
        <v>1953</v>
      </c>
      <c r="C871" s="14">
        <f>2021-Table13[[#This Row],[Year_Birth]]</f>
        <v>68</v>
      </c>
      <c r="D871" s="4">
        <v>58398</v>
      </c>
      <c r="E871">
        <v>0</v>
      </c>
      <c r="F871" s="16">
        <v>7.7369863013698632</v>
      </c>
      <c r="G871">
        <v>44</v>
      </c>
      <c r="H871" s="4">
        <v>299</v>
      </c>
      <c r="I871" s="4">
        <v>5</v>
      </c>
      <c r="J871" s="4">
        <v>201</v>
      </c>
      <c r="K871" s="4">
        <v>21</v>
      </c>
      <c r="L871" s="4">
        <v>21</v>
      </c>
      <c r="M871" s="4">
        <v>49</v>
      </c>
      <c r="N871">
        <v>3</v>
      </c>
      <c r="O871">
        <v>5</v>
      </c>
      <c r="P871">
        <v>4</v>
      </c>
      <c r="Q871">
        <v>8</v>
      </c>
      <c r="R871">
        <v>4</v>
      </c>
      <c r="S871">
        <v>0</v>
      </c>
      <c r="T871">
        <v>0</v>
      </c>
      <c r="U871">
        <v>0</v>
      </c>
      <c r="V871">
        <v>0</v>
      </c>
      <c r="W871">
        <v>0</v>
      </c>
      <c r="X871">
        <v>0</v>
      </c>
      <c r="Y871">
        <v>0</v>
      </c>
      <c r="Z871" t="s">
        <v>53</v>
      </c>
    </row>
    <row r="872" spans="1:26" x14ac:dyDescent="0.3">
      <c r="A872">
        <v>5302</v>
      </c>
      <c r="B872">
        <v>1986</v>
      </c>
      <c r="C872" s="14">
        <f>2021-Table13[[#This Row],[Year_Birth]]</f>
        <v>35</v>
      </c>
      <c r="D872" s="4">
        <v>78394</v>
      </c>
      <c r="E872">
        <v>0</v>
      </c>
      <c r="F872" s="16">
        <v>7.978082191780822</v>
      </c>
      <c r="G872">
        <v>13</v>
      </c>
      <c r="H872" s="4">
        <v>298</v>
      </c>
      <c r="I872" s="4">
        <v>27</v>
      </c>
      <c r="J872" s="4">
        <v>697</v>
      </c>
      <c r="K872" s="4">
        <v>216</v>
      </c>
      <c r="L872" s="4">
        <v>24</v>
      </c>
      <c r="M872" s="4">
        <v>166</v>
      </c>
      <c r="N872">
        <v>1</v>
      </c>
      <c r="O872">
        <v>4</v>
      </c>
      <c r="P872">
        <v>6</v>
      </c>
      <c r="Q872">
        <v>5</v>
      </c>
      <c r="R872">
        <v>2</v>
      </c>
      <c r="S872">
        <v>0</v>
      </c>
      <c r="T872">
        <v>0</v>
      </c>
      <c r="U872">
        <v>0</v>
      </c>
      <c r="V872">
        <v>0</v>
      </c>
      <c r="W872">
        <v>0</v>
      </c>
      <c r="X872">
        <v>1</v>
      </c>
      <c r="Y872">
        <v>0</v>
      </c>
      <c r="Z872" t="s">
        <v>41</v>
      </c>
    </row>
    <row r="873" spans="1:26" x14ac:dyDescent="0.3">
      <c r="A873">
        <v>5177</v>
      </c>
      <c r="B873">
        <v>1974</v>
      </c>
      <c r="C873" s="14">
        <f>2021-Table13[[#This Row],[Year_Birth]]</f>
        <v>47</v>
      </c>
      <c r="D873" s="4">
        <v>58494</v>
      </c>
      <c r="E873">
        <v>1</v>
      </c>
      <c r="F873" s="16">
        <v>7.1561643835616442</v>
      </c>
      <c r="G873">
        <v>56</v>
      </c>
      <c r="H873" s="4">
        <v>298</v>
      </c>
      <c r="I873" s="4">
        <v>7</v>
      </c>
      <c r="J873" s="4">
        <v>68</v>
      </c>
      <c r="K873" s="4">
        <v>4</v>
      </c>
      <c r="L873" s="4">
        <v>0</v>
      </c>
      <c r="M873" s="4">
        <v>19</v>
      </c>
      <c r="N873">
        <v>2</v>
      </c>
      <c r="O873">
        <v>6</v>
      </c>
      <c r="P873">
        <v>2</v>
      </c>
      <c r="Q873">
        <v>6</v>
      </c>
      <c r="R873">
        <v>6</v>
      </c>
      <c r="S873">
        <v>0</v>
      </c>
      <c r="T873">
        <v>0</v>
      </c>
      <c r="U873">
        <v>0</v>
      </c>
      <c r="V873">
        <v>0</v>
      </c>
      <c r="W873">
        <v>0</v>
      </c>
      <c r="X873">
        <v>0</v>
      </c>
      <c r="Y873">
        <v>0</v>
      </c>
      <c r="Z873" t="s">
        <v>47</v>
      </c>
    </row>
    <row r="874" spans="1:26" x14ac:dyDescent="0.3">
      <c r="A874">
        <v>2632</v>
      </c>
      <c r="B874">
        <v>1954</v>
      </c>
      <c r="C874" s="14">
        <f>2021-Table13[[#This Row],[Year_Birth]]</f>
        <v>67</v>
      </c>
      <c r="D874" s="4">
        <v>50501</v>
      </c>
      <c r="E874">
        <v>2</v>
      </c>
      <c r="F874" s="16">
        <v>7.6410958904109592</v>
      </c>
      <c r="G874">
        <v>10</v>
      </c>
      <c r="H874" s="4">
        <v>297</v>
      </c>
      <c r="I874" s="4">
        <v>0</v>
      </c>
      <c r="J874" s="4">
        <v>38</v>
      </c>
      <c r="K874" s="4">
        <v>13</v>
      </c>
      <c r="L874" s="4">
        <v>0</v>
      </c>
      <c r="M874" s="4">
        <v>152</v>
      </c>
      <c r="N874">
        <v>7</v>
      </c>
      <c r="O874">
        <v>5</v>
      </c>
      <c r="P874">
        <v>4</v>
      </c>
      <c r="Q874">
        <v>4</v>
      </c>
      <c r="R874">
        <v>6</v>
      </c>
      <c r="S874">
        <v>0</v>
      </c>
      <c r="T874">
        <v>0</v>
      </c>
      <c r="U874">
        <v>1</v>
      </c>
      <c r="V874">
        <v>0</v>
      </c>
      <c r="W874">
        <v>0</v>
      </c>
      <c r="X874">
        <v>1</v>
      </c>
      <c r="Y874">
        <v>0</v>
      </c>
      <c r="Z874" t="s">
        <v>45</v>
      </c>
    </row>
    <row r="875" spans="1:26" x14ac:dyDescent="0.3">
      <c r="A875">
        <v>7375</v>
      </c>
      <c r="B875">
        <v>1976</v>
      </c>
      <c r="C875" s="14">
        <f>2021-Table13[[#This Row],[Year_Birth]]</f>
        <v>45</v>
      </c>
      <c r="D875" s="4">
        <v>51369</v>
      </c>
      <c r="E875">
        <v>1</v>
      </c>
      <c r="F875" s="16">
        <v>8.287671232876713</v>
      </c>
      <c r="G875">
        <v>84</v>
      </c>
      <c r="H875" s="4">
        <v>297</v>
      </c>
      <c r="I875" s="4">
        <v>7</v>
      </c>
      <c r="J875" s="4">
        <v>79</v>
      </c>
      <c r="K875" s="4">
        <v>0</v>
      </c>
      <c r="L875" s="4">
        <v>11</v>
      </c>
      <c r="M875" s="4">
        <v>182</v>
      </c>
      <c r="N875">
        <v>2</v>
      </c>
      <c r="O875">
        <v>8</v>
      </c>
      <c r="P875">
        <v>2</v>
      </c>
      <c r="Q875">
        <v>4</v>
      </c>
      <c r="R875">
        <v>8</v>
      </c>
      <c r="S875">
        <v>0</v>
      </c>
      <c r="T875">
        <v>0</v>
      </c>
      <c r="U875">
        <v>0</v>
      </c>
      <c r="V875">
        <v>0</v>
      </c>
      <c r="W875">
        <v>0</v>
      </c>
      <c r="X875">
        <v>0</v>
      </c>
      <c r="Y875">
        <v>0</v>
      </c>
      <c r="Z875" t="s">
        <v>47</v>
      </c>
    </row>
    <row r="876" spans="1:26" x14ac:dyDescent="0.3">
      <c r="A876">
        <v>10144</v>
      </c>
      <c r="B876">
        <v>1976</v>
      </c>
      <c r="C876" s="14">
        <f>2021-Table13[[#This Row],[Year_Birth]]</f>
        <v>45</v>
      </c>
      <c r="D876" s="4">
        <v>51369</v>
      </c>
      <c r="E876">
        <v>1</v>
      </c>
      <c r="F876" s="16">
        <v>8.287671232876713</v>
      </c>
      <c r="G876">
        <v>84</v>
      </c>
      <c r="H876" s="4">
        <v>297</v>
      </c>
      <c r="I876" s="4">
        <v>7</v>
      </c>
      <c r="J876" s="4">
        <v>79</v>
      </c>
      <c r="K876" s="4">
        <v>0</v>
      </c>
      <c r="L876" s="4">
        <v>11</v>
      </c>
      <c r="M876" s="4">
        <v>182</v>
      </c>
      <c r="N876">
        <v>2</v>
      </c>
      <c r="O876">
        <v>8</v>
      </c>
      <c r="P876">
        <v>2</v>
      </c>
      <c r="Q876">
        <v>4</v>
      </c>
      <c r="R876">
        <v>8</v>
      </c>
      <c r="S876">
        <v>0</v>
      </c>
      <c r="T876">
        <v>0</v>
      </c>
      <c r="U876">
        <v>0</v>
      </c>
      <c r="V876">
        <v>0</v>
      </c>
      <c r="W876">
        <v>0</v>
      </c>
      <c r="X876">
        <v>0</v>
      </c>
      <c r="Y876">
        <v>0</v>
      </c>
      <c r="Z876" t="s">
        <v>47</v>
      </c>
    </row>
    <row r="877" spans="1:26" x14ac:dyDescent="0.3">
      <c r="A877">
        <v>8783</v>
      </c>
      <c r="B877">
        <v>1950</v>
      </c>
      <c r="C877" s="14">
        <f>2021-Table13[[#This Row],[Year_Birth]]</f>
        <v>71</v>
      </c>
      <c r="D877" s="4">
        <v>57045</v>
      </c>
      <c r="E877">
        <v>1</v>
      </c>
      <c r="F877" s="16">
        <v>8.4164383561643827</v>
      </c>
      <c r="G877">
        <v>40</v>
      </c>
      <c r="H877" s="4">
        <v>296</v>
      </c>
      <c r="I877" s="4">
        <v>13</v>
      </c>
      <c r="J877" s="4">
        <v>104</v>
      </c>
      <c r="K877" s="4">
        <v>11</v>
      </c>
      <c r="L877" s="4">
        <v>13</v>
      </c>
      <c r="M877" s="4">
        <v>17</v>
      </c>
      <c r="N877">
        <v>3</v>
      </c>
      <c r="O877">
        <v>4</v>
      </c>
      <c r="P877">
        <v>2</v>
      </c>
      <c r="Q877">
        <v>9</v>
      </c>
      <c r="R877">
        <v>3</v>
      </c>
      <c r="S877">
        <v>0</v>
      </c>
      <c r="T877">
        <v>0</v>
      </c>
      <c r="U877">
        <v>0</v>
      </c>
      <c r="V877">
        <v>0</v>
      </c>
      <c r="W877">
        <v>0</v>
      </c>
      <c r="X877">
        <v>0</v>
      </c>
      <c r="Y877">
        <v>0</v>
      </c>
      <c r="Z877" t="s">
        <v>53</v>
      </c>
    </row>
    <row r="878" spans="1:26" x14ac:dyDescent="0.3">
      <c r="A878">
        <v>10383</v>
      </c>
      <c r="B878">
        <v>1966</v>
      </c>
      <c r="C878" s="14">
        <f>2021-Table13[[#This Row],[Year_Birth]]</f>
        <v>55</v>
      </c>
      <c r="D878" s="4">
        <v>70287</v>
      </c>
      <c r="E878">
        <v>0</v>
      </c>
      <c r="F878" s="16">
        <v>7.8520547945205479</v>
      </c>
      <c r="G878">
        <v>30</v>
      </c>
      <c r="H878" s="4">
        <v>295</v>
      </c>
      <c r="I878" s="4">
        <v>35</v>
      </c>
      <c r="J878" s="4">
        <v>482</v>
      </c>
      <c r="K878" s="4">
        <v>121</v>
      </c>
      <c r="L878" s="4">
        <v>120</v>
      </c>
      <c r="M878" s="4">
        <v>40</v>
      </c>
      <c r="N878">
        <v>1</v>
      </c>
      <c r="O878">
        <v>5</v>
      </c>
      <c r="P878">
        <v>5</v>
      </c>
      <c r="Q878">
        <v>10</v>
      </c>
      <c r="R878">
        <v>3</v>
      </c>
      <c r="S878">
        <v>0</v>
      </c>
      <c r="T878">
        <v>0</v>
      </c>
      <c r="U878">
        <v>0</v>
      </c>
      <c r="V878">
        <v>0</v>
      </c>
      <c r="W878">
        <v>0</v>
      </c>
      <c r="X878">
        <v>1</v>
      </c>
      <c r="Y878">
        <v>0</v>
      </c>
      <c r="Z878" t="s">
        <v>53</v>
      </c>
    </row>
    <row r="879" spans="1:26" x14ac:dyDescent="0.3">
      <c r="A879">
        <v>2683</v>
      </c>
      <c r="B879">
        <v>1969</v>
      </c>
      <c r="C879" s="14">
        <f>2021-Table13[[#This Row],[Year_Birth]]</f>
        <v>52</v>
      </c>
      <c r="D879" s="4">
        <v>52413</v>
      </c>
      <c r="E879">
        <v>2</v>
      </c>
      <c r="F879" s="16">
        <v>8.0136986301369859</v>
      </c>
      <c r="G879">
        <v>56</v>
      </c>
      <c r="H879" s="4">
        <v>295</v>
      </c>
      <c r="I879" s="4">
        <v>106</v>
      </c>
      <c r="J879" s="4">
        <v>271</v>
      </c>
      <c r="K879" s="4">
        <v>75</v>
      </c>
      <c r="L879" s="4">
        <v>98</v>
      </c>
      <c r="M879" s="4">
        <v>65</v>
      </c>
      <c r="N879">
        <v>4</v>
      </c>
      <c r="O879">
        <v>6</v>
      </c>
      <c r="P879">
        <v>4</v>
      </c>
      <c r="Q879">
        <v>12</v>
      </c>
      <c r="R879">
        <v>6</v>
      </c>
      <c r="S879">
        <v>0</v>
      </c>
      <c r="T879">
        <v>0</v>
      </c>
      <c r="U879">
        <v>0</v>
      </c>
      <c r="V879">
        <v>0</v>
      </c>
      <c r="W879">
        <v>0</v>
      </c>
      <c r="X879">
        <v>0</v>
      </c>
      <c r="Y879">
        <v>0</v>
      </c>
      <c r="Z879" t="s">
        <v>48</v>
      </c>
    </row>
    <row r="880" spans="1:26" x14ac:dyDescent="0.3">
      <c r="A880">
        <v>3830</v>
      </c>
      <c r="B880">
        <v>1953</v>
      </c>
      <c r="C880" s="14">
        <f>2021-Table13[[#This Row],[Year_Birth]]</f>
        <v>68</v>
      </c>
      <c r="D880" s="4">
        <v>59354</v>
      </c>
      <c r="E880">
        <v>2</v>
      </c>
      <c r="F880" s="16">
        <v>6.7917808219178086</v>
      </c>
      <c r="G880">
        <v>59</v>
      </c>
      <c r="H880" s="4">
        <v>295</v>
      </c>
      <c r="I880" s="4">
        <v>21</v>
      </c>
      <c r="J880" s="4">
        <v>78</v>
      </c>
      <c r="K880" s="4">
        <v>39</v>
      </c>
      <c r="L880" s="4">
        <v>13</v>
      </c>
      <c r="M880" s="4">
        <v>13</v>
      </c>
      <c r="N880">
        <v>1</v>
      </c>
      <c r="O880">
        <v>4</v>
      </c>
      <c r="P880">
        <v>4</v>
      </c>
      <c r="Q880">
        <v>7</v>
      </c>
      <c r="R880">
        <v>3</v>
      </c>
      <c r="S880">
        <v>0</v>
      </c>
      <c r="T880">
        <v>0</v>
      </c>
      <c r="U880">
        <v>0</v>
      </c>
      <c r="V880">
        <v>0</v>
      </c>
      <c r="W880">
        <v>0</v>
      </c>
      <c r="X880">
        <v>0</v>
      </c>
      <c r="Y880">
        <v>0</v>
      </c>
      <c r="Z880" t="s">
        <v>48</v>
      </c>
    </row>
    <row r="881" spans="1:26" x14ac:dyDescent="0.3">
      <c r="A881">
        <v>437</v>
      </c>
      <c r="B881">
        <v>1976</v>
      </c>
      <c r="C881" s="14">
        <f>2021-Table13[[#This Row],[Year_Birth]]</f>
        <v>45</v>
      </c>
      <c r="D881" s="4">
        <v>75012</v>
      </c>
      <c r="E881">
        <v>0</v>
      </c>
      <c r="F881" s="16">
        <v>7.0356164383561648</v>
      </c>
      <c r="G881">
        <v>41</v>
      </c>
      <c r="H881" s="4">
        <v>294</v>
      </c>
      <c r="I881" s="4">
        <v>142</v>
      </c>
      <c r="J881" s="4">
        <v>218</v>
      </c>
      <c r="K881" s="4">
        <v>164</v>
      </c>
      <c r="L881" s="4">
        <v>58</v>
      </c>
      <c r="M881" s="4">
        <v>151</v>
      </c>
      <c r="N881">
        <v>1</v>
      </c>
      <c r="O881">
        <v>3</v>
      </c>
      <c r="P881">
        <v>8</v>
      </c>
      <c r="Q881">
        <v>11</v>
      </c>
      <c r="R881">
        <v>1</v>
      </c>
      <c r="S881">
        <v>0</v>
      </c>
      <c r="T881">
        <v>0</v>
      </c>
      <c r="U881">
        <v>0</v>
      </c>
      <c r="V881">
        <v>0</v>
      </c>
      <c r="W881">
        <v>0</v>
      </c>
      <c r="X881">
        <v>0</v>
      </c>
      <c r="Y881">
        <v>0</v>
      </c>
      <c r="Z881" t="s">
        <v>53</v>
      </c>
    </row>
    <row r="882" spans="1:26" x14ac:dyDescent="0.3">
      <c r="A882">
        <v>6497</v>
      </c>
      <c r="B882">
        <v>1960</v>
      </c>
      <c r="C882" s="14">
        <f>2021-Table13[[#This Row],[Year_Birth]]</f>
        <v>61</v>
      </c>
      <c r="D882" s="4">
        <v>51651</v>
      </c>
      <c r="E882">
        <v>1</v>
      </c>
      <c r="F882" s="16">
        <v>8.2520547945205482</v>
      </c>
      <c r="G882">
        <v>32</v>
      </c>
      <c r="H882" s="4">
        <v>293</v>
      </c>
      <c r="I882" s="4">
        <v>6</v>
      </c>
      <c r="J882" s="4">
        <v>23</v>
      </c>
      <c r="K882" s="4">
        <v>13</v>
      </c>
      <c r="L882" s="4">
        <v>6</v>
      </c>
      <c r="M882" s="4">
        <v>92</v>
      </c>
      <c r="N882">
        <v>4</v>
      </c>
      <c r="O882">
        <v>6</v>
      </c>
      <c r="P882">
        <v>2</v>
      </c>
      <c r="Q882">
        <v>5</v>
      </c>
      <c r="R882">
        <v>8</v>
      </c>
      <c r="S882">
        <v>0</v>
      </c>
      <c r="T882">
        <v>0</v>
      </c>
      <c r="U882">
        <v>0</v>
      </c>
      <c r="V882">
        <v>0</v>
      </c>
      <c r="W882">
        <v>0</v>
      </c>
      <c r="X882">
        <v>0</v>
      </c>
      <c r="Y882">
        <v>0</v>
      </c>
      <c r="Z882" t="s">
        <v>53</v>
      </c>
    </row>
    <row r="883" spans="1:26" x14ac:dyDescent="0.3">
      <c r="A883">
        <v>10722</v>
      </c>
      <c r="B883">
        <v>1973</v>
      </c>
      <c r="C883" s="14">
        <f>2021-Table13[[#This Row],[Year_Birth]]</f>
        <v>48</v>
      </c>
      <c r="D883" s="4">
        <v>55593</v>
      </c>
      <c r="E883">
        <v>1</v>
      </c>
      <c r="F883" s="16">
        <v>7.4657534246575343</v>
      </c>
      <c r="G883">
        <v>63</v>
      </c>
      <c r="H883" s="4">
        <v>293</v>
      </c>
      <c r="I883" s="4">
        <v>8</v>
      </c>
      <c r="J883" s="4">
        <v>124</v>
      </c>
      <c r="K883" s="4">
        <v>11</v>
      </c>
      <c r="L883" s="4">
        <v>4</v>
      </c>
      <c r="M883" s="4">
        <v>106</v>
      </c>
      <c r="N883">
        <v>2</v>
      </c>
      <c r="O883">
        <v>6</v>
      </c>
      <c r="P883">
        <v>6</v>
      </c>
      <c r="Q883">
        <v>3</v>
      </c>
      <c r="R883">
        <v>6</v>
      </c>
      <c r="S883">
        <v>0</v>
      </c>
      <c r="T883">
        <v>0</v>
      </c>
      <c r="U883">
        <v>1</v>
      </c>
      <c r="V883">
        <v>0</v>
      </c>
      <c r="W883">
        <v>0</v>
      </c>
      <c r="X883">
        <v>0</v>
      </c>
      <c r="Y883">
        <v>0</v>
      </c>
      <c r="Z883" t="s">
        <v>45</v>
      </c>
    </row>
    <row r="884" spans="1:26" x14ac:dyDescent="0.3">
      <c r="A884">
        <v>6653</v>
      </c>
      <c r="B884">
        <v>1970</v>
      </c>
      <c r="C884" s="14">
        <f>2021-Table13[[#This Row],[Year_Birth]]</f>
        <v>51</v>
      </c>
      <c r="D884" s="4">
        <v>55158</v>
      </c>
      <c r="E884">
        <v>2</v>
      </c>
      <c r="F884" s="16">
        <v>8.5260273972602736</v>
      </c>
      <c r="G884">
        <v>72</v>
      </c>
      <c r="H884" s="4">
        <v>293</v>
      </c>
      <c r="I884" s="4">
        <v>0</v>
      </c>
      <c r="J884" s="4">
        <v>87</v>
      </c>
      <c r="K884" s="4">
        <v>4</v>
      </c>
      <c r="L884" s="4">
        <v>11</v>
      </c>
      <c r="M884" s="4">
        <v>23</v>
      </c>
      <c r="N884">
        <v>4</v>
      </c>
      <c r="O884">
        <v>7</v>
      </c>
      <c r="P884">
        <v>2</v>
      </c>
      <c r="Q884">
        <v>5</v>
      </c>
      <c r="R884">
        <v>7</v>
      </c>
      <c r="S884">
        <v>0</v>
      </c>
      <c r="T884">
        <v>0</v>
      </c>
      <c r="U884">
        <v>0</v>
      </c>
      <c r="V884">
        <v>0</v>
      </c>
      <c r="W884">
        <v>0</v>
      </c>
      <c r="X884">
        <v>1</v>
      </c>
      <c r="Y884">
        <v>0</v>
      </c>
      <c r="Z884" t="s">
        <v>41</v>
      </c>
    </row>
    <row r="885" spans="1:26" x14ac:dyDescent="0.3">
      <c r="A885">
        <v>591</v>
      </c>
      <c r="B885">
        <v>1957</v>
      </c>
      <c r="C885" s="14">
        <f>2021-Table13[[#This Row],[Year_Birth]]</f>
        <v>64</v>
      </c>
      <c r="D885" s="4">
        <v>66033</v>
      </c>
      <c r="E885">
        <v>1</v>
      </c>
      <c r="F885" s="16">
        <v>8.0493150684931507</v>
      </c>
      <c r="G885">
        <v>76</v>
      </c>
      <c r="H885" s="4">
        <v>293</v>
      </c>
      <c r="I885" s="4">
        <v>35</v>
      </c>
      <c r="J885" s="4">
        <v>179</v>
      </c>
      <c r="K885" s="4">
        <v>46</v>
      </c>
      <c r="L885" s="4">
        <v>59</v>
      </c>
      <c r="M885" s="4">
        <v>65</v>
      </c>
      <c r="N885">
        <v>2</v>
      </c>
      <c r="O885">
        <v>8</v>
      </c>
      <c r="P885">
        <v>3</v>
      </c>
      <c r="Q885">
        <v>7</v>
      </c>
      <c r="R885">
        <v>7</v>
      </c>
      <c r="S885">
        <v>0</v>
      </c>
      <c r="T885">
        <v>0</v>
      </c>
      <c r="U885">
        <v>0</v>
      </c>
      <c r="V885">
        <v>0</v>
      </c>
      <c r="W885">
        <v>0</v>
      </c>
      <c r="X885">
        <v>0</v>
      </c>
      <c r="Y885">
        <v>0</v>
      </c>
      <c r="Z885" t="s">
        <v>45</v>
      </c>
    </row>
    <row r="886" spans="1:26" x14ac:dyDescent="0.3">
      <c r="A886">
        <v>7732</v>
      </c>
      <c r="B886">
        <v>1978</v>
      </c>
      <c r="C886" s="14">
        <f>2021-Table13[[#This Row],[Year_Birth]]</f>
        <v>43</v>
      </c>
      <c r="D886" s="4">
        <v>64813</v>
      </c>
      <c r="E886">
        <v>1</v>
      </c>
      <c r="F886" s="16">
        <v>7.0986301369863014</v>
      </c>
      <c r="G886">
        <v>81</v>
      </c>
      <c r="H886" s="4">
        <v>293</v>
      </c>
      <c r="I886" s="4">
        <v>0</v>
      </c>
      <c r="J886" s="4">
        <v>124</v>
      </c>
      <c r="K886" s="4">
        <v>179</v>
      </c>
      <c r="L886" s="4">
        <v>97</v>
      </c>
      <c r="M886" s="4">
        <v>52</v>
      </c>
      <c r="N886">
        <v>1</v>
      </c>
      <c r="O886">
        <v>7</v>
      </c>
      <c r="P886">
        <v>2</v>
      </c>
      <c r="Q886">
        <v>10</v>
      </c>
      <c r="R886">
        <v>5</v>
      </c>
      <c r="S886">
        <v>0</v>
      </c>
      <c r="T886">
        <v>0</v>
      </c>
      <c r="U886">
        <v>0</v>
      </c>
      <c r="V886">
        <v>0</v>
      </c>
      <c r="W886">
        <v>0</v>
      </c>
      <c r="X886">
        <v>0</v>
      </c>
      <c r="Y886">
        <v>0</v>
      </c>
      <c r="Z886" t="s">
        <v>41</v>
      </c>
    </row>
    <row r="887" spans="1:26" x14ac:dyDescent="0.3">
      <c r="A887">
        <v>1619</v>
      </c>
      <c r="B887">
        <v>1956</v>
      </c>
      <c r="C887" s="14">
        <f>2021-Table13[[#This Row],[Year_Birth]]</f>
        <v>65</v>
      </c>
      <c r="D887" s="4">
        <v>90369</v>
      </c>
      <c r="E887">
        <v>0</v>
      </c>
      <c r="F887" s="16">
        <v>6.7808219178082192</v>
      </c>
      <c r="G887">
        <v>2</v>
      </c>
      <c r="H887" s="4">
        <v>292</v>
      </c>
      <c r="I887" s="4">
        <v>51</v>
      </c>
      <c r="J887" s="4">
        <v>981</v>
      </c>
      <c r="K887" s="4">
        <v>224</v>
      </c>
      <c r="L887" s="4">
        <v>23</v>
      </c>
      <c r="M887" s="4">
        <v>17</v>
      </c>
      <c r="N887">
        <v>1</v>
      </c>
      <c r="O887">
        <v>4</v>
      </c>
      <c r="P887">
        <v>6</v>
      </c>
      <c r="Q887">
        <v>6</v>
      </c>
      <c r="R887">
        <v>1</v>
      </c>
      <c r="S887">
        <v>0</v>
      </c>
      <c r="T887">
        <v>0</v>
      </c>
      <c r="U887">
        <v>0</v>
      </c>
      <c r="V887">
        <v>0</v>
      </c>
      <c r="W887">
        <v>0</v>
      </c>
      <c r="X887">
        <v>1</v>
      </c>
      <c r="Y887">
        <v>0</v>
      </c>
      <c r="Z887" t="s">
        <v>41</v>
      </c>
    </row>
    <row r="888" spans="1:26" x14ac:dyDescent="0.3">
      <c r="A888">
        <v>4452</v>
      </c>
      <c r="B888">
        <v>1957</v>
      </c>
      <c r="C888" s="14">
        <f>2021-Table13[[#This Row],[Year_Birth]]</f>
        <v>64</v>
      </c>
      <c r="D888" s="4">
        <v>50388</v>
      </c>
      <c r="E888">
        <v>1</v>
      </c>
      <c r="F888" s="16">
        <v>6.6986301369863011</v>
      </c>
      <c r="G888">
        <v>3</v>
      </c>
      <c r="H888" s="4">
        <v>292</v>
      </c>
      <c r="I888" s="4">
        <v>6</v>
      </c>
      <c r="J888" s="4">
        <v>37</v>
      </c>
      <c r="K888" s="4">
        <v>0</v>
      </c>
      <c r="L888" s="4">
        <v>3</v>
      </c>
      <c r="M888" s="4">
        <v>34</v>
      </c>
      <c r="N888">
        <v>4</v>
      </c>
      <c r="O888">
        <v>6</v>
      </c>
      <c r="P888">
        <v>1</v>
      </c>
      <c r="Q888">
        <v>6</v>
      </c>
      <c r="R888">
        <v>7</v>
      </c>
      <c r="S888">
        <v>1</v>
      </c>
      <c r="T888">
        <v>0</v>
      </c>
      <c r="U888">
        <v>0</v>
      </c>
      <c r="V888">
        <v>1</v>
      </c>
      <c r="W888">
        <v>0</v>
      </c>
      <c r="X888">
        <v>1</v>
      </c>
      <c r="Y888">
        <v>0</v>
      </c>
      <c r="Z888" t="s">
        <v>52</v>
      </c>
    </row>
    <row r="889" spans="1:26" x14ac:dyDescent="0.3">
      <c r="A889">
        <v>11171</v>
      </c>
      <c r="B889">
        <v>1965</v>
      </c>
      <c r="C889" s="14">
        <f>2021-Table13[[#This Row],[Year_Birth]]</f>
        <v>56</v>
      </c>
      <c r="D889" s="4">
        <v>56962</v>
      </c>
      <c r="E889">
        <v>3</v>
      </c>
      <c r="F889" s="16">
        <v>7.3260273972602743</v>
      </c>
      <c r="G889">
        <v>60</v>
      </c>
      <c r="H889" s="4">
        <v>292</v>
      </c>
      <c r="I889" s="4">
        <v>3</v>
      </c>
      <c r="J889" s="4">
        <v>77</v>
      </c>
      <c r="K889" s="4">
        <v>10</v>
      </c>
      <c r="L889" s="4">
        <v>3</v>
      </c>
      <c r="M889" s="4">
        <v>26</v>
      </c>
      <c r="N889">
        <v>7</v>
      </c>
      <c r="O889">
        <v>6</v>
      </c>
      <c r="P889">
        <v>3</v>
      </c>
      <c r="Q889">
        <v>5</v>
      </c>
      <c r="R889">
        <v>7</v>
      </c>
      <c r="S889">
        <v>0</v>
      </c>
      <c r="T889">
        <v>0</v>
      </c>
      <c r="U889">
        <v>0</v>
      </c>
      <c r="V889">
        <v>0</v>
      </c>
      <c r="W889">
        <v>0</v>
      </c>
      <c r="X889">
        <v>0</v>
      </c>
      <c r="Y889">
        <v>0</v>
      </c>
      <c r="Z889" t="s">
        <v>53</v>
      </c>
    </row>
    <row r="890" spans="1:26" x14ac:dyDescent="0.3">
      <c r="A890">
        <v>1600</v>
      </c>
      <c r="B890">
        <v>1965</v>
      </c>
      <c r="C890" s="14">
        <f>2021-Table13[[#This Row],[Year_Birth]]</f>
        <v>56</v>
      </c>
      <c r="D890" s="4">
        <v>56962</v>
      </c>
      <c r="E890">
        <v>3</v>
      </c>
      <c r="F890" s="16">
        <v>7.3260273972602743</v>
      </c>
      <c r="G890">
        <v>60</v>
      </c>
      <c r="H890" s="4">
        <v>292</v>
      </c>
      <c r="I890" s="4">
        <v>3</v>
      </c>
      <c r="J890" s="4">
        <v>77</v>
      </c>
      <c r="K890" s="4">
        <v>10</v>
      </c>
      <c r="L890" s="4">
        <v>3</v>
      </c>
      <c r="M890" s="4">
        <v>26</v>
      </c>
      <c r="N890">
        <v>7</v>
      </c>
      <c r="O890">
        <v>6</v>
      </c>
      <c r="P890">
        <v>3</v>
      </c>
      <c r="Q890">
        <v>5</v>
      </c>
      <c r="R890">
        <v>7</v>
      </c>
      <c r="S890">
        <v>0</v>
      </c>
      <c r="T890">
        <v>0</v>
      </c>
      <c r="U890">
        <v>0</v>
      </c>
      <c r="V890">
        <v>0</v>
      </c>
      <c r="W890">
        <v>0</v>
      </c>
      <c r="X890">
        <v>0</v>
      </c>
      <c r="Y890">
        <v>0</v>
      </c>
      <c r="Z890" t="s">
        <v>47</v>
      </c>
    </row>
    <row r="891" spans="1:26" x14ac:dyDescent="0.3">
      <c r="A891">
        <v>4998</v>
      </c>
      <c r="B891">
        <v>1962</v>
      </c>
      <c r="C891" s="14">
        <f>2021-Table13[[#This Row],[Year_Birth]]</f>
        <v>59</v>
      </c>
      <c r="D891" s="4">
        <v>76081</v>
      </c>
      <c r="E891">
        <v>0</v>
      </c>
      <c r="F891" s="16">
        <v>6.7123287671232879</v>
      </c>
      <c r="G891">
        <v>85</v>
      </c>
      <c r="H891" s="4">
        <v>292</v>
      </c>
      <c r="I891" s="4">
        <v>30</v>
      </c>
      <c r="J891" s="4">
        <v>415</v>
      </c>
      <c r="K891" s="4">
        <v>63</v>
      </c>
      <c r="L891" s="4">
        <v>33</v>
      </c>
      <c r="M891" s="4">
        <v>200</v>
      </c>
      <c r="N891">
        <v>1</v>
      </c>
      <c r="O891">
        <v>4</v>
      </c>
      <c r="P891">
        <v>5</v>
      </c>
      <c r="Q891">
        <v>4</v>
      </c>
      <c r="R891">
        <v>2</v>
      </c>
      <c r="S891">
        <v>1</v>
      </c>
      <c r="T891">
        <v>0</v>
      </c>
      <c r="U891">
        <v>0</v>
      </c>
      <c r="V891">
        <v>0</v>
      </c>
      <c r="W891">
        <v>0</v>
      </c>
      <c r="X891">
        <v>0</v>
      </c>
      <c r="Y891">
        <v>0</v>
      </c>
      <c r="Z891" t="s">
        <v>41</v>
      </c>
    </row>
    <row r="892" spans="1:26" x14ac:dyDescent="0.3">
      <c r="A892">
        <v>7321</v>
      </c>
      <c r="B892">
        <v>1962</v>
      </c>
      <c r="C892" s="14">
        <f>2021-Table13[[#This Row],[Year_Birth]]</f>
        <v>59</v>
      </c>
      <c r="D892" s="4">
        <v>76081</v>
      </c>
      <c r="E892">
        <v>0</v>
      </c>
      <c r="F892" s="16">
        <v>6.7123287671232879</v>
      </c>
      <c r="G892">
        <v>85</v>
      </c>
      <c r="H892" s="4">
        <v>292</v>
      </c>
      <c r="I892" s="4">
        <v>30</v>
      </c>
      <c r="J892" s="4">
        <v>415</v>
      </c>
      <c r="K892" s="4">
        <v>63</v>
      </c>
      <c r="L892" s="4">
        <v>33</v>
      </c>
      <c r="M892" s="4">
        <v>200</v>
      </c>
      <c r="N892">
        <v>1</v>
      </c>
      <c r="O892">
        <v>4</v>
      </c>
      <c r="P892">
        <v>5</v>
      </c>
      <c r="Q892">
        <v>4</v>
      </c>
      <c r="R892">
        <v>2</v>
      </c>
      <c r="S892">
        <v>1</v>
      </c>
      <c r="T892">
        <v>0</v>
      </c>
      <c r="U892">
        <v>0</v>
      </c>
      <c r="V892">
        <v>0</v>
      </c>
      <c r="W892">
        <v>0</v>
      </c>
      <c r="X892">
        <v>0</v>
      </c>
      <c r="Y892">
        <v>0</v>
      </c>
      <c r="Z892" t="s">
        <v>45</v>
      </c>
    </row>
    <row r="893" spans="1:26" x14ac:dyDescent="0.3">
      <c r="A893">
        <v>4501</v>
      </c>
      <c r="B893">
        <v>1965</v>
      </c>
      <c r="C893" s="14">
        <f>2021-Table13[[#This Row],[Year_Birth]]</f>
        <v>56</v>
      </c>
      <c r="D893" s="4">
        <v>69882</v>
      </c>
      <c r="E893">
        <v>0</v>
      </c>
      <c r="F893" s="16">
        <v>7.2438356164383562</v>
      </c>
      <c r="G893">
        <v>94</v>
      </c>
      <c r="H893" s="4">
        <v>292</v>
      </c>
      <c r="I893" s="4">
        <v>127</v>
      </c>
      <c r="J893" s="4">
        <v>635</v>
      </c>
      <c r="K893" s="4">
        <v>132</v>
      </c>
      <c r="L893" s="4">
        <v>127</v>
      </c>
      <c r="M893" s="4">
        <v>165</v>
      </c>
      <c r="N893">
        <v>1</v>
      </c>
      <c r="O893">
        <v>3</v>
      </c>
      <c r="P893">
        <v>7</v>
      </c>
      <c r="Q893">
        <v>9</v>
      </c>
      <c r="R893">
        <v>1</v>
      </c>
      <c r="S893">
        <v>0</v>
      </c>
      <c r="T893">
        <v>0</v>
      </c>
      <c r="U893">
        <v>0</v>
      </c>
      <c r="V893">
        <v>0</v>
      </c>
      <c r="W893">
        <v>0</v>
      </c>
      <c r="X893">
        <v>0</v>
      </c>
      <c r="Y893">
        <v>0</v>
      </c>
      <c r="Z893" t="s">
        <v>41</v>
      </c>
    </row>
    <row r="894" spans="1:26" x14ac:dyDescent="0.3">
      <c r="A894">
        <v>2995</v>
      </c>
      <c r="B894">
        <v>1957</v>
      </c>
      <c r="C894" s="14">
        <f>2021-Table13[[#This Row],[Year_Birth]]</f>
        <v>64</v>
      </c>
      <c r="D894" s="4">
        <v>66636</v>
      </c>
      <c r="E894">
        <v>0</v>
      </c>
      <c r="F894" s="16">
        <v>7.4767123287671229</v>
      </c>
      <c r="G894">
        <v>64</v>
      </c>
      <c r="H894" s="4">
        <v>291</v>
      </c>
      <c r="I894" s="4">
        <v>10</v>
      </c>
      <c r="J894" s="4">
        <v>689</v>
      </c>
      <c r="K894" s="4">
        <v>84</v>
      </c>
      <c r="L894" s="4">
        <v>10</v>
      </c>
      <c r="M894" s="4">
        <v>0</v>
      </c>
      <c r="N894">
        <v>1</v>
      </c>
      <c r="O894">
        <v>3</v>
      </c>
      <c r="P894">
        <v>4</v>
      </c>
      <c r="Q894">
        <v>9</v>
      </c>
      <c r="R894">
        <v>1</v>
      </c>
      <c r="S894">
        <v>0</v>
      </c>
      <c r="T894">
        <v>0</v>
      </c>
      <c r="U894">
        <v>0</v>
      </c>
      <c r="V894">
        <v>0</v>
      </c>
      <c r="W894">
        <v>0</v>
      </c>
      <c r="X894">
        <v>0</v>
      </c>
      <c r="Y894">
        <v>0</v>
      </c>
      <c r="Z894" t="s">
        <v>41</v>
      </c>
    </row>
    <row r="895" spans="1:26" x14ac:dyDescent="0.3">
      <c r="A895">
        <v>9483</v>
      </c>
      <c r="B895">
        <v>1959</v>
      </c>
      <c r="C895" s="14">
        <f>2021-Table13[[#This Row],[Year_Birth]]</f>
        <v>62</v>
      </c>
      <c r="D895" s="4">
        <v>57957</v>
      </c>
      <c r="E895">
        <v>1</v>
      </c>
      <c r="F895" s="16">
        <v>7.4712328767123291</v>
      </c>
      <c r="G895">
        <v>24</v>
      </c>
      <c r="H895" s="4">
        <v>290</v>
      </c>
      <c r="I895" s="4">
        <v>59</v>
      </c>
      <c r="J895" s="4">
        <v>177</v>
      </c>
      <c r="K895" s="4">
        <v>77</v>
      </c>
      <c r="L895" s="4">
        <v>5</v>
      </c>
      <c r="M895" s="4">
        <v>29</v>
      </c>
      <c r="N895">
        <v>7</v>
      </c>
      <c r="O895">
        <v>4</v>
      </c>
      <c r="P895">
        <v>6</v>
      </c>
      <c r="Q895">
        <v>8</v>
      </c>
      <c r="R895">
        <v>3</v>
      </c>
      <c r="S895">
        <v>0</v>
      </c>
      <c r="T895">
        <v>0</v>
      </c>
      <c r="U895">
        <v>0</v>
      </c>
      <c r="V895">
        <v>0</v>
      </c>
      <c r="W895">
        <v>0</v>
      </c>
      <c r="X895">
        <v>0</v>
      </c>
      <c r="Y895">
        <v>1</v>
      </c>
      <c r="Z895" t="s">
        <v>48</v>
      </c>
    </row>
    <row r="896" spans="1:26" x14ac:dyDescent="0.3">
      <c r="A896">
        <v>10832</v>
      </c>
      <c r="B896">
        <v>1958</v>
      </c>
      <c r="C896" s="14">
        <f>2021-Table13[[#This Row],[Year_Birth]]</f>
        <v>63</v>
      </c>
      <c r="D896" s="4">
        <v>46610</v>
      </c>
      <c r="E896">
        <v>0</v>
      </c>
      <c r="F896" s="16">
        <v>7.558904109589041</v>
      </c>
      <c r="G896">
        <v>4</v>
      </c>
      <c r="H896" s="4">
        <v>288</v>
      </c>
      <c r="I896" s="4">
        <v>10</v>
      </c>
      <c r="J896" s="4">
        <v>30</v>
      </c>
      <c r="K896" s="4">
        <v>4</v>
      </c>
      <c r="L896" s="4">
        <v>10</v>
      </c>
      <c r="M896" s="4">
        <v>125</v>
      </c>
      <c r="N896">
        <v>1</v>
      </c>
      <c r="O896">
        <v>6</v>
      </c>
      <c r="P896">
        <v>1</v>
      </c>
      <c r="Q896">
        <v>6</v>
      </c>
      <c r="R896">
        <v>6</v>
      </c>
      <c r="S896">
        <v>0</v>
      </c>
      <c r="T896">
        <v>0</v>
      </c>
      <c r="U896">
        <v>0</v>
      </c>
      <c r="V896">
        <v>0</v>
      </c>
      <c r="W896">
        <v>0</v>
      </c>
      <c r="X896">
        <v>0</v>
      </c>
      <c r="Y896">
        <v>0</v>
      </c>
      <c r="Z896" t="s">
        <v>41</v>
      </c>
    </row>
    <row r="897" spans="1:26" x14ac:dyDescent="0.3">
      <c r="A897">
        <v>8148</v>
      </c>
      <c r="B897">
        <v>1956</v>
      </c>
      <c r="C897" s="14">
        <f>2021-Table13[[#This Row],[Year_Birth]]</f>
        <v>65</v>
      </c>
      <c r="D897" s="4">
        <v>50898</v>
      </c>
      <c r="E897">
        <v>2</v>
      </c>
      <c r="F897" s="16">
        <v>8.0821917808219172</v>
      </c>
      <c r="G897">
        <v>88</v>
      </c>
      <c r="H897" s="4">
        <v>285</v>
      </c>
      <c r="I897" s="4">
        <v>28</v>
      </c>
      <c r="J897" s="4">
        <v>242</v>
      </c>
      <c r="K897" s="4">
        <v>55</v>
      </c>
      <c r="L897" s="4">
        <v>114</v>
      </c>
      <c r="M897" s="4">
        <v>135</v>
      </c>
      <c r="N897">
        <v>13</v>
      </c>
      <c r="O897">
        <v>6</v>
      </c>
      <c r="P897">
        <v>2</v>
      </c>
      <c r="Q897">
        <v>12</v>
      </c>
      <c r="R897">
        <v>5</v>
      </c>
      <c r="S897">
        <v>0</v>
      </c>
      <c r="T897">
        <v>0</v>
      </c>
      <c r="U897">
        <v>0</v>
      </c>
      <c r="V897">
        <v>0</v>
      </c>
      <c r="W897">
        <v>0</v>
      </c>
      <c r="X897">
        <v>0</v>
      </c>
      <c r="Y897">
        <v>0</v>
      </c>
      <c r="Z897" t="s">
        <v>47</v>
      </c>
    </row>
    <row r="898" spans="1:26" x14ac:dyDescent="0.3">
      <c r="A898">
        <v>1378</v>
      </c>
      <c r="B898">
        <v>1972</v>
      </c>
      <c r="C898" s="14">
        <f>2021-Table13[[#This Row],[Year_Birth]]</f>
        <v>49</v>
      </c>
      <c r="D898" s="4">
        <v>50334</v>
      </c>
      <c r="E898">
        <v>1</v>
      </c>
      <c r="F898" s="16">
        <v>7.5424657534246577</v>
      </c>
      <c r="G898">
        <v>24</v>
      </c>
      <c r="H898" s="4">
        <v>284</v>
      </c>
      <c r="I898" s="4">
        <v>16</v>
      </c>
      <c r="J898" s="4">
        <v>160</v>
      </c>
      <c r="K898" s="4">
        <v>84</v>
      </c>
      <c r="L898" s="4">
        <v>16</v>
      </c>
      <c r="M898" s="4">
        <v>134</v>
      </c>
      <c r="N898">
        <v>6</v>
      </c>
      <c r="O898">
        <v>7</v>
      </c>
      <c r="P898">
        <v>4</v>
      </c>
      <c r="Q898">
        <v>6</v>
      </c>
      <c r="R898">
        <v>6</v>
      </c>
      <c r="S898">
        <v>0</v>
      </c>
      <c r="T898">
        <v>0</v>
      </c>
      <c r="U898">
        <v>0</v>
      </c>
      <c r="V898">
        <v>0</v>
      </c>
      <c r="W898">
        <v>0</v>
      </c>
      <c r="X898">
        <v>0</v>
      </c>
      <c r="Y898">
        <v>0</v>
      </c>
      <c r="Z898" t="s">
        <v>47</v>
      </c>
    </row>
    <row r="899" spans="1:26" x14ac:dyDescent="0.3">
      <c r="A899">
        <v>8486</v>
      </c>
      <c r="B899">
        <v>1971</v>
      </c>
      <c r="C899" s="14">
        <f>2021-Table13[[#This Row],[Year_Birth]]</f>
        <v>50</v>
      </c>
      <c r="D899" s="4">
        <v>30538</v>
      </c>
      <c r="E899">
        <v>1</v>
      </c>
      <c r="F899" s="16">
        <v>8.3534246575342461</v>
      </c>
      <c r="G899">
        <v>27</v>
      </c>
      <c r="H899" s="4">
        <v>284</v>
      </c>
      <c r="I899" s="4">
        <v>0</v>
      </c>
      <c r="J899" s="4">
        <v>52</v>
      </c>
      <c r="K899" s="4">
        <v>8</v>
      </c>
      <c r="L899" s="4">
        <v>3</v>
      </c>
      <c r="M899" s="4">
        <v>20</v>
      </c>
      <c r="N899">
        <v>4</v>
      </c>
      <c r="O899">
        <v>9</v>
      </c>
      <c r="P899">
        <v>0</v>
      </c>
      <c r="Q899">
        <v>4</v>
      </c>
      <c r="R899">
        <v>10</v>
      </c>
      <c r="S899">
        <v>0</v>
      </c>
      <c r="T899">
        <v>0</v>
      </c>
      <c r="U899">
        <v>0</v>
      </c>
      <c r="V899">
        <v>0</v>
      </c>
      <c r="W899">
        <v>0</v>
      </c>
      <c r="X899">
        <v>0</v>
      </c>
      <c r="Y899">
        <v>0</v>
      </c>
      <c r="Z899" t="s">
        <v>41</v>
      </c>
    </row>
    <row r="900" spans="1:26" x14ac:dyDescent="0.3">
      <c r="A900">
        <v>6872</v>
      </c>
      <c r="B900">
        <v>1974</v>
      </c>
      <c r="C900" s="14">
        <f>2021-Table13[[#This Row],[Year_Birth]]</f>
        <v>47</v>
      </c>
      <c r="D900" s="4">
        <v>65352</v>
      </c>
      <c r="E900">
        <v>1</v>
      </c>
      <c r="F900" s="16">
        <v>7.4657534246575343</v>
      </c>
      <c r="G900">
        <v>43</v>
      </c>
      <c r="H900" s="4">
        <v>284</v>
      </c>
      <c r="I900" s="4">
        <v>3</v>
      </c>
      <c r="J900" s="4">
        <v>84</v>
      </c>
      <c r="K900" s="4">
        <v>4</v>
      </c>
      <c r="L900" s="4">
        <v>7</v>
      </c>
      <c r="M900" s="4">
        <v>23</v>
      </c>
      <c r="N900">
        <v>2</v>
      </c>
      <c r="O900">
        <v>4</v>
      </c>
      <c r="P900">
        <v>2</v>
      </c>
      <c r="Q900">
        <v>8</v>
      </c>
      <c r="R900">
        <v>4</v>
      </c>
      <c r="S900">
        <v>0</v>
      </c>
      <c r="T900">
        <v>0</v>
      </c>
      <c r="U900">
        <v>0</v>
      </c>
      <c r="V900">
        <v>0</v>
      </c>
      <c r="W900">
        <v>0</v>
      </c>
      <c r="X900">
        <v>0</v>
      </c>
      <c r="Y900">
        <v>0</v>
      </c>
      <c r="Z900" t="s">
        <v>47</v>
      </c>
    </row>
    <row r="901" spans="1:26" x14ac:dyDescent="0.3">
      <c r="A901">
        <v>182</v>
      </c>
      <c r="B901">
        <v>1946</v>
      </c>
      <c r="C901" s="14">
        <f>2021-Table13[[#This Row],[Year_Birth]]</f>
        <v>75</v>
      </c>
      <c r="D901" s="4">
        <v>44124</v>
      </c>
      <c r="E901">
        <v>1</v>
      </c>
      <c r="F901" s="16">
        <v>7.7452054794520544</v>
      </c>
      <c r="G901">
        <v>62</v>
      </c>
      <c r="H901" s="4">
        <v>284</v>
      </c>
      <c r="I901" s="4">
        <v>0</v>
      </c>
      <c r="J901" s="4">
        <v>55</v>
      </c>
      <c r="K901" s="4">
        <v>0</v>
      </c>
      <c r="L901" s="4">
        <v>6</v>
      </c>
      <c r="M901" s="4">
        <v>52</v>
      </c>
      <c r="N901">
        <v>4</v>
      </c>
      <c r="O901">
        <v>6</v>
      </c>
      <c r="P901">
        <v>2</v>
      </c>
      <c r="Q901">
        <v>5</v>
      </c>
      <c r="R901">
        <v>8</v>
      </c>
      <c r="S901">
        <v>0</v>
      </c>
      <c r="T901">
        <v>0</v>
      </c>
      <c r="U901">
        <v>0</v>
      </c>
      <c r="V901">
        <v>0</v>
      </c>
      <c r="W901">
        <v>0</v>
      </c>
      <c r="X901">
        <v>0</v>
      </c>
      <c r="Y901">
        <v>0</v>
      </c>
      <c r="Z901" t="s">
        <v>41</v>
      </c>
    </row>
    <row r="902" spans="1:26" x14ac:dyDescent="0.3">
      <c r="A902">
        <v>8805</v>
      </c>
      <c r="B902">
        <v>1960</v>
      </c>
      <c r="C902" s="14">
        <f>2021-Table13[[#This Row],[Year_Birth]]</f>
        <v>61</v>
      </c>
      <c r="D902" s="4">
        <v>48904</v>
      </c>
      <c r="E902">
        <v>1</v>
      </c>
      <c r="F902" s="16">
        <v>8.1835616438356169</v>
      </c>
      <c r="G902">
        <v>1</v>
      </c>
      <c r="H902" s="4">
        <v>283</v>
      </c>
      <c r="I902" s="4">
        <v>10</v>
      </c>
      <c r="J902" s="4">
        <v>38</v>
      </c>
      <c r="K902" s="4">
        <v>0</v>
      </c>
      <c r="L902" s="4">
        <v>13</v>
      </c>
      <c r="M902" s="4">
        <v>27</v>
      </c>
      <c r="N902">
        <v>4</v>
      </c>
      <c r="O902">
        <v>7</v>
      </c>
      <c r="P902">
        <v>2</v>
      </c>
      <c r="Q902">
        <v>4</v>
      </c>
      <c r="R902">
        <v>8</v>
      </c>
      <c r="S902">
        <v>0</v>
      </c>
      <c r="T902">
        <v>0</v>
      </c>
      <c r="U902">
        <v>0</v>
      </c>
      <c r="V902">
        <v>0</v>
      </c>
      <c r="W902">
        <v>0</v>
      </c>
      <c r="X902">
        <v>0</v>
      </c>
      <c r="Y902">
        <v>0</v>
      </c>
      <c r="Z902" t="s">
        <v>43</v>
      </c>
    </row>
    <row r="903" spans="1:26" x14ac:dyDescent="0.3">
      <c r="A903">
        <v>10548</v>
      </c>
      <c r="B903">
        <v>1995</v>
      </c>
      <c r="C903" s="14">
        <f>2021-Table13[[#This Row],[Year_Birth]]</f>
        <v>26</v>
      </c>
      <c r="D903" s="4">
        <v>71163</v>
      </c>
      <c r="E903">
        <v>0</v>
      </c>
      <c r="F903" s="16">
        <v>6.9178082191780819</v>
      </c>
      <c r="G903">
        <v>30</v>
      </c>
      <c r="H903" s="4">
        <v>283</v>
      </c>
      <c r="I903" s="4">
        <v>17</v>
      </c>
      <c r="J903" s="4">
        <v>372</v>
      </c>
      <c r="K903" s="4">
        <v>138</v>
      </c>
      <c r="L903" s="4">
        <v>106</v>
      </c>
      <c r="M903" s="4">
        <v>44</v>
      </c>
      <c r="N903">
        <v>1</v>
      </c>
      <c r="O903">
        <v>3</v>
      </c>
      <c r="P903">
        <v>8</v>
      </c>
      <c r="Q903">
        <v>12</v>
      </c>
      <c r="R903">
        <v>1</v>
      </c>
      <c r="S903">
        <v>0</v>
      </c>
      <c r="T903">
        <v>0</v>
      </c>
      <c r="U903">
        <v>0</v>
      </c>
      <c r="V903">
        <v>0</v>
      </c>
      <c r="W903">
        <v>0</v>
      </c>
      <c r="X903">
        <v>0</v>
      </c>
      <c r="Y903">
        <v>0</v>
      </c>
      <c r="Z903" t="s">
        <v>52</v>
      </c>
    </row>
    <row r="904" spans="1:26" x14ac:dyDescent="0.3">
      <c r="A904">
        <v>378</v>
      </c>
      <c r="B904">
        <v>1971</v>
      </c>
      <c r="C904" s="14">
        <f>2021-Table13[[#This Row],[Year_Birth]]</f>
        <v>50</v>
      </c>
      <c r="D904" s="4">
        <v>52531</v>
      </c>
      <c r="E904">
        <v>0</v>
      </c>
      <c r="F904" s="16">
        <v>8.1068493150684926</v>
      </c>
      <c r="G904">
        <v>68</v>
      </c>
      <c r="H904" s="4">
        <v>283</v>
      </c>
      <c r="I904" s="4">
        <v>112</v>
      </c>
      <c r="J904" s="4">
        <v>151</v>
      </c>
      <c r="K904" s="4">
        <v>51</v>
      </c>
      <c r="L904" s="4">
        <v>72</v>
      </c>
      <c r="M904" s="4">
        <v>125</v>
      </c>
      <c r="N904">
        <v>2</v>
      </c>
      <c r="O904">
        <v>7</v>
      </c>
      <c r="P904">
        <v>2</v>
      </c>
      <c r="Q904">
        <v>10</v>
      </c>
      <c r="R904">
        <v>6</v>
      </c>
      <c r="S904">
        <v>0</v>
      </c>
      <c r="T904">
        <v>0</v>
      </c>
      <c r="U904">
        <v>0</v>
      </c>
      <c r="V904">
        <v>0</v>
      </c>
      <c r="W904">
        <v>0</v>
      </c>
      <c r="X904">
        <v>0</v>
      </c>
      <c r="Y904">
        <v>0</v>
      </c>
      <c r="Z904" t="s">
        <v>41</v>
      </c>
    </row>
    <row r="905" spans="1:26" x14ac:dyDescent="0.3">
      <c r="A905">
        <v>10581</v>
      </c>
      <c r="B905">
        <v>1977</v>
      </c>
      <c r="C905" s="14">
        <f>2021-Table13[[#This Row],[Year_Birth]]</f>
        <v>44</v>
      </c>
      <c r="D905" s="4">
        <v>41124</v>
      </c>
      <c r="E905">
        <v>1</v>
      </c>
      <c r="F905" s="16">
        <v>8.2712328767123289</v>
      </c>
      <c r="G905">
        <v>41</v>
      </c>
      <c r="H905" s="4">
        <v>281</v>
      </c>
      <c r="I905" s="4">
        <v>7</v>
      </c>
      <c r="J905" s="4">
        <v>84</v>
      </c>
      <c r="K905" s="4">
        <v>15</v>
      </c>
      <c r="L905" s="4">
        <v>0</v>
      </c>
      <c r="M905" s="4">
        <v>119</v>
      </c>
      <c r="N905">
        <v>7</v>
      </c>
      <c r="O905">
        <v>7</v>
      </c>
      <c r="P905">
        <v>3</v>
      </c>
      <c r="Q905">
        <v>4</v>
      </c>
      <c r="R905">
        <v>8</v>
      </c>
      <c r="S905">
        <v>0</v>
      </c>
      <c r="T905">
        <v>0</v>
      </c>
      <c r="U905">
        <v>0</v>
      </c>
      <c r="V905">
        <v>0</v>
      </c>
      <c r="W905">
        <v>0</v>
      </c>
      <c r="X905">
        <v>0</v>
      </c>
      <c r="Y905">
        <v>0</v>
      </c>
      <c r="Z905" t="s">
        <v>41</v>
      </c>
    </row>
    <row r="906" spans="1:26" x14ac:dyDescent="0.3">
      <c r="A906">
        <v>8773</v>
      </c>
      <c r="B906">
        <v>1971</v>
      </c>
      <c r="C906" s="14">
        <f>2021-Table13[[#This Row],[Year_Birth]]</f>
        <v>50</v>
      </c>
      <c r="D906" s="4">
        <v>57420</v>
      </c>
      <c r="E906">
        <v>1</v>
      </c>
      <c r="F906" s="16">
        <v>7.6219178082191785</v>
      </c>
      <c r="G906">
        <v>22</v>
      </c>
      <c r="H906" s="4">
        <v>280</v>
      </c>
      <c r="I906" s="4">
        <v>0</v>
      </c>
      <c r="J906" s="4">
        <v>18</v>
      </c>
      <c r="K906" s="4">
        <v>0</v>
      </c>
      <c r="L906" s="4">
        <v>0</v>
      </c>
      <c r="M906" s="4">
        <v>24</v>
      </c>
      <c r="N906">
        <v>3</v>
      </c>
      <c r="O906">
        <v>5</v>
      </c>
      <c r="P906">
        <v>1</v>
      </c>
      <c r="Q906">
        <v>6</v>
      </c>
      <c r="R906">
        <v>7</v>
      </c>
      <c r="S906">
        <v>0</v>
      </c>
      <c r="T906">
        <v>0</v>
      </c>
      <c r="U906">
        <v>0</v>
      </c>
      <c r="V906">
        <v>1</v>
      </c>
      <c r="W906">
        <v>0</v>
      </c>
      <c r="X906">
        <v>0</v>
      </c>
      <c r="Y906">
        <v>0</v>
      </c>
      <c r="Z906" t="s">
        <v>43</v>
      </c>
    </row>
    <row r="907" spans="1:26" x14ac:dyDescent="0.3">
      <c r="A907">
        <v>1406</v>
      </c>
      <c r="B907">
        <v>1975</v>
      </c>
      <c r="C907" s="14">
        <f>2021-Table13[[#This Row],[Year_Birth]]</f>
        <v>46</v>
      </c>
      <c r="D907" s="4">
        <v>53201</v>
      </c>
      <c r="E907">
        <v>2</v>
      </c>
      <c r="F907" s="16">
        <v>7.9863013698630141</v>
      </c>
      <c r="G907">
        <v>49</v>
      </c>
      <c r="H907" s="4">
        <v>280</v>
      </c>
      <c r="I907" s="4">
        <v>7</v>
      </c>
      <c r="J907" s="4">
        <v>81</v>
      </c>
      <c r="K907" s="4">
        <v>20</v>
      </c>
      <c r="L907" s="4">
        <v>0</v>
      </c>
      <c r="M907" s="4">
        <v>27</v>
      </c>
      <c r="N907">
        <v>8</v>
      </c>
      <c r="O907">
        <v>6</v>
      </c>
      <c r="P907">
        <v>3</v>
      </c>
      <c r="Q907">
        <v>5</v>
      </c>
      <c r="R907">
        <v>7</v>
      </c>
      <c r="S907">
        <v>0</v>
      </c>
      <c r="T907">
        <v>0</v>
      </c>
      <c r="U907">
        <v>0</v>
      </c>
      <c r="V907">
        <v>0</v>
      </c>
      <c r="W907">
        <v>0</v>
      </c>
      <c r="X907">
        <v>0</v>
      </c>
      <c r="Y907">
        <v>0</v>
      </c>
      <c r="Z907" t="s">
        <v>41</v>
      </c>
    </row>
    <row r="908" spans="1:26" x14ac:dyDescent="0.3">
      <c r="A908">
        <v>232</v>
      </c>
      <c r="B908">
        <v>1965</v>
      </c>
      <c r="C908" s="14">
        <f>2021-Table13[[#This Row],[Year_Birth]]</f>
        <v>56</v>
      </c>
      <c r="D908" s="4">
        <v>61559</v>
      </c>
      <c r="E908">
        <v>1</v>
      </c>
      <c r="F908" s="16">
        <v>7.5616438356164384</v>
      </c>
      <c r="G908">
        <v>8</v>
      </c>
      <c r="H908" s="4">
        <v>279</v>
      </c>
      <c r="I908" s="4">
        <v>83</v>
      </c>
      <c r="J908" s="4">
        <v>88</v>
      </c>
      <c r="K908" s="4">
        <v>32</v>
      </c>
      <c r="L908" s="4">
        <v>14</v>
      </c>
      <c r="M908" s="4">
        <v>34</v>
      </c>
      <c r="N908">
        <v>1</v>
      </c>
      <c r="O908">
        <v>4</v>
      </c>
      <c r="P908">
        <v>2</v>
      </c>
      <c r="Q908">
        <v>10</v>
      </c>
      <c r="R908">
        <v>3</v>
      </c>
      <c r="S908">
        <v>0</v>
      </c>
      <c r="T908">
        <v>0</v>
      </c>
      <c r="U908">
        <v>0</v>
      </c>
      <c r="V908">
        <v>0</v>
      </c>
      <c r="W908">
        <v>0</v>
      </c>
      <c r="X908">
        <v>0</v>
      </c>
      <c r="Y908">
        <v>0</v>
      </c>
      <c r="Z908" t="s">
        <v>41</v>
      </c>
    </row>
    <row r="909" spans="1:26" x14ac:dyDescent="0.3">
      <c r="A909">
        <v>7000</v>
      </c>
      <c r="B909">
        <v>1972</v>
      </c>
      <c r="C909" s="14">
        <f>2021-Table13[[#This Row],[Year_Birth]]</f>
        <v>49</v>
      </c>
      <c r="D909" s="4">
        <v>65704</v>
      </c>
      <c r="E909">
        <v>0</v>
      </c>
      <c r="F909" s="16">
        <v>7.3205479452054796</v>
      </c>
      <c r="G909">
        <v>18</v>
      </c>
      <c r="H909" s="4">
        <v>279</v>
      </c>
      <c r="I909" s="4">
        <v>172</v>
      </c>
      <c r="J909" s="4">
        <v>74</v>
      </c>
      <c r="K909" s="4">
        <v>38</v>
      </c>
      <c r="L909" s="4">
        <v>8</v>
      </c>
      <c r="M909" s="4">
        <v>246</v>
      </c>
      <c r="N909">
        <v>1</v>
      </c>
      <c r="O909">
        <v>2</v>
      </c>
      <c r="P909">
        <v>10</v>
      </c>
      <c r="Q909">
        <v>10</v>
      </c>
      <c r="R909">
        <v>1</v>
      </c>
      <c r="S909">
        <v>0</v>
      </c>
      <c r="T909">
        <v>0</v>
      </c>
      <c r="U909">
        <v>0</v>
      </c>
      <c r="V909">
        <v>0</v>
      </c>
      <c r="W909">
        <v>0</v>
      </c>
      <c r="X909">
        <v>0</v>
      </c>
      <c r="Y909">
        <v>0</v>
      </c>
      <c r="Z909" t="s">
        <v>52</v>
      </c>
    </row>
    <row r="910" spans="1:26" x14ac:dyDescent="0.3">
      <c r="A910">
        <v>10951</v>
      </c>
      <c r="B910">
        <v>1968</v>
      </c>
      <c r="C910" s="14">
        <f>2021-Table13[[#This Row],[Year_Birth]]</f>
        <v>53</v>
      </c>
      <c r="D910" s="4">
        <v>45688</v>
      </c>
      <c r="E910">
        <v>1</v>
      </c>
      <c r="F910" s="16">
        <v>7.0356164383561648</v>
      </c>
      <c r="G910">
        <v>20</v>
      </c>
      <c r="H910" s="4">
        <v>279</v>
      </c>
      <c r="I910" s="4">
        <v>0</v>
      </c>
      <c r="J910" s="4">
        <v>18</v>
      </c>
      <c r="K910" s="4">
        <v>0</v>
      </c>
      <c r="L910" s="4">
        <v>0</v>
      </c>
      <c r="M910" s="4">
        <v>9</v>
      </c>
      <c r="N910">
        <v>2</v>
      </c>
      <c r="O910">
        <v>3</v>
      </c>
      <c r="P910">
        <v>1</v>
      </c>
      <c r="Q910">
        <v>8</v>
      </c>
      <c r="R910">
        <v>4</v>
      </c>
      <c r="S910">
        <v>0</v>
      </c>
      <c r="T910">
        <v>0</v>
      </c>
      <c r="U910">
        <v>0</v>
      </c>
      <c r="V910">
        <v>1</v>
      </c>
      <c r="W910">
        <v>0</v>
      </c>
      <c r="X910">
        <v>0</v>
      </c>
      <c r="Y910">
        <v>0</v>
      </c>
      <c r="Z910" t="s">
        <v>41</v>
      </c>
    </row>
    <row r="911" spans="1:26" x14ac:dyDescent="0.3">
      <c r="A911">
        <v>10669</v>
      </c>
      <c r="B911">
        <v>1981</v>
      </c>
      <c r="C911" s="14">
        <f>2021-Table13[[#This Row],[Year_Birth]]</f>
        <v>40</v>
      </c>
      <c r="D911" s="4">
        <v>54386</v>
      </c>
      <c r="E911">
        <v>1</v>
      </c>
      <c r="F911" s="16">
        <v>7.7287671232876711</v>
      </c>
      <c r="G911">
        <v>8</v>
      </c>
      <c r="H911" s="4">
        <v>277</v>
      </c>
      <c r="I911" s="4">
        <v>21</v>
      </c>
      <c r="J911" s="4">
        <v>64</v>
      </c>
      <c r="K911" s="4">
        <v>62</v>
      </c>
      <c r="L911" s="4">
        <v>21</v>
      </c>
      <c r="M911" s="4">
        <v>25</v>
      </c>
      <c r="N911">
        <v>2</v>
      </c>
      <c r="O911">
        <v>3</v>
      </c>
      <c r="P911">
        <v>2</v>
      </c>
      <c r="Q911">
        <v>10</v>
      </c>
      <c r="R911">
        <v>3</v>
      </c>
      <c r="S911">
        <v>0</v>
      </c>
      <c r="T911">
        <v>0</v>
      </c>
      <c r="U911">
        <v>0</v>
      </c>
      <c r="V911">
        <v>0</v>
      </c>
      <c r="W911">
        <v>0</v>
      </c>
      <c r="X911">
        <v>0</v>
      </c>
      <c r="Y911">
        <v>0</v>
      </c>
      <c r="Z911" t="s">
        <v>41</v>
      </c>
    </row>
    <row r="912" spans="1:26" x14ac:dyDescent="0.3">
      <c r="A912">
        <v>6637</v>
      </c>
      <c r="B912">
        <v>1988</v>
      </c>
      <c r="C912" s="14">
        <f>2021-Table13[[#This Row],[Year_Birth]]</f>
        <v>33</v>
      </c>
      <c r="D912" s="4">
        <v>66951</v>
      </c>
      <c r="E912">
        <v>0</v>
      </c>
      <c r="F912" s="16">
        <v>7.2657534246575342</v>
      </c>
      <c r="G912">
        <v>46</v>
      </c>
      <c r="H912" s="4">
        <v>277</v>
      </c>
      <c r="I912" s="4">
        <v>162</v>
      </c>
      <c r="J912" s="4">
        <v>305</v>
      </c>
      <c r="K912" s="4">
        <v>173</v>
      </c>
      <c r="L912" s="4">
        <v>76</v>
      </c>
      <c r="M912" s="4">
        <v>124</v>
      </c>
      <c r="N912">
        <v>1</v>
      </c>
      <c r="O912">
        <v>3</v>
      </c>
      <c r="P912">
        <v>4</v>
      </c>
      <c r="Q912">
        <v>7</v>
      </c>
      <c r="R912">
        <v>1</v>
      </c>
      <c r="S912">
        <v>0</v>
      </c>
      <c r="T912">
        <v>0</v>
      </c>
      <c r="U912">
        <v>0</v>
      </c>
      <c r="V912">
        <v>0</v>
      </c>
      <c r="W912">
        <v>0</v>
      </c>
      <c r="X912">
        <v>0</v>
      </c>
      <c r="Y912">
        <v>0</v>
      </c>
      <c r="Z912" t="s">
        <v>45</v>
      </c>
    </row>
    <row r="913" spans="1:26" x14ac:dyDescent="0.3">
      <c r="A913">
        <v>115</v>
      </c>
      <c r="B913">
        <v>1966</v>
      </c>
      <c r="C913" s="14">
        <f>2021-Table13[[#This Row],[Year_Birth]]</f>
        <v>55</v>
      </c>
      <c r="D913" s="4">
        <v>43456</v>
      </c>
      <c r="E913">
        <v>1</v>
      </c>
      <c r="F913" s="16">
        <v>7.8712328767123285</v>
      </c>
      <c r="G913">
        <v>0</v>
      </c>
      <c r="H913" s="4">
        <v>275</v>
      </c>
      <c r="I913" s="4">
        <v>11</v>
      </c>
      <c r="J913" s="4">
        <v>68</v>
      </c>
      <c r="K913" s="4">
        <v>25</v>
      </c>
      <c r="L913" s="4">
        <v>7</v>
      </c>
      <c r="M913" s="4">
        <v>7</v>
      </c>
      <c r="N913">
        <v>3</v>
      </c>
      <c r="O913">
        <v>5</v>
      </c>
      <c r="P913">
        <v>1</v>
      </c>
      <c r="Q913">
        <v>8</v>
      </c>
      <c r="R913">
        <v>5</v>
      </c>
      <c r="S913">
        <v>0</v>
      </c>
      <c r="T913">
        <v>0</v>
      </c>
      <c r="U913">
        <v>0</v>
      </c>
      <c r="V913">
        <v>0</v>
      </c>
      <c r="W913">
        <v>0</v>
      </c>
      <c r="X913">
        <v>0</v>
      </c>
      <c r="Y913">
        <v>0</v>
      </c>
      <c r="Z913" t="s">
        <v>45</v>
      </c>
    </row>
    <row r="914" spans="1:26" x14ac:dyDescent="0.3">
      <c r="A914">
        <v>7610</v>
      </c>
      <c r="B914">
        <v>1983</v>
      </c>
      <c r="C914" s="14">
        <f>2021-Table13[[#This Row],[Year_Birth]]</f>
        <v>38</v>
      </c>
      <c r="D914" s="4">
        <v>37292</v>
      </c>
      <c r="E914">
        <v>1</v>
      </c>
      <c r="F914" s="16">
        <v>7.8082191780821919</v>
      </c>
      <c r="G914">
        <v>32</v>
      </c>
      <c r="H914" s="4">
        <v>275</v>
      </c>
      <c r="I914" s="4">
        <v>0</v>
      </c>
      <c r="J914" s="4">
        <v>86</v>
      </c>
      <c r="K914" s="4">
        <v>10</v>
      </c>
      <c r="L914" s="4">
        <v>23</v>
      </c>
      <c r="M914" s="4">
        <v>66</v>
      </c>
      <c r="N914">
        <v>5</v>
      </c>
      <c r="O914">
        <v>6</v>
      </c>
      <c r="P914">
        <v>3</v>
      </c>
      <c r="Q914">
        <v>5</v>
      </c>
      <c r="R914">
        <v>8</v>
      </c>
      <c r="S914">
        <v>0</v>
      </c>
      <c r="T914">
        <v>0</v>
      </c>
      <c r="U914">
        <v>0</v>
      </c>
      <c r="V914">
        <v>0</v>
      </c>
      <c r="W914">
        <v>0</v>
      </c>
      <c r="X914">
        <v>0</v>
      </c>
      <c r="Y914">
        <v>0</v>
      </c>
      <c r="Z914" t="s">
        <v>41</v>
      </c>
    </row>
    <row r="915" spans="1:26" x14ac:dyDescent="0.3">
      <c r="A915">
        <v>3197</v>
      </c>
      <c r="B915">
        <v>1980</v>
      </c>
      <c r="C915" s="14">
        <f>2021-Table13[[#This Row],[Year_Birth]]</f>
        <v>41</v>
      </c>
      <c r="D915" s="4">
        <v>77353</v>
      </c>
      <c r="E915">
        <v>1</v>
      </c>
      <c r="F915" s="16">
        <v>7.1452054794520548</v>
      </c>
      <c r="G915">
        <v>38</v>
      </c>
      <c r="H915" s="4">
        <v>275</v>
      </c>
      <c r="I915" s="4">
        <v>59</v>
      </c>
      <c r="J915" s="4">
        <v>107</v>
      </c>
      <c r="K915" s="4">
        <v>69</v>
      </c>
      <c r="L915" s="4">
        <v>101</v>
      </c>
      <c r="M915" s="4">
        <v>59</v>
      </c>
      <c r="N915">
        <v>2</v>
      </c>
      <c r="O915">
        <v>6</v>
      </c>
      <c r="P915">
        <v>4</v>
      </c>
      <c r="Q915">
        <v>8</v>
      </c>
      <c r="R915">
        <v>4</v>
      </c>
      <c r="S915">
        <v>0</v>
      </c>
      <c r="T915">
        <v>0</v>
      </c>
      <c r="U915">
        <v>0</v>
      </c>
      <c r="V915">
        <v>0</v>
      </c>
      <c r="W915">
        <v>0</v>
      </c>
      <c r="X915">
        <v>0</v>
      </c>
      <c r="Y915">
        <v>0</v>
      </c>
      <c r="Z915" t="s">
        <v>41</v>
      </c>
    </row>
    <row r="916" spans="1:26" x14ac:dyDescent="0.3">
      <c r="A916">
        <v>10413</v>
      </c>
      <c r="B916">
        <v>1984</v>
      </c>
      <c r="C916" s="14">
        <f>2021-Table13[[#This Row],[Year_Birth]]</f>
        <v>37</v>
      </c>
      <c r="D916" s="4">
        <v>72570</v>
      </c>
      <c r="E916">
        <v>0</v>
      </c>
      <c r="F916" s="16">
        <v>6.7890410958904113</v>
      </c>
      <c r="G916">
        <v>67</v>
      </c>
      <c r="H916" s="4">
        <v>274</v>
      </c>
      <c r="I916" s="4">
        <v>83</v>
      </c>
      <c r="J916" s="4">
        <v>216</v>
      </c>
      <c r="K916" s="4">
        <v>151</v>
      </c>
      <c r="L916" s="4">
        <v>141</v>
      </c>
      <c r="M916" s="4">
        <v>224</v>
      </c>
      <c r="N916">
        <v>1</v>
      </c>
      <c r="O916">
        <v>4</v>
      </c>
      <c r="P916">
        <v>6</v>
      </c>
      <c r="Q916">
        <v>12</v>
      </c>
      <c r="R916">
        <v>1</v>
      </c>
      <c r="S916">
        <v>0</v>
      </c>
      <c r="T916">
        <v>0</v>
      </c>
      <c r="U916">
        <v>0</v>
      </c>
      <c r="V916">
        <v>0</v>
      </c>
      <c r="W916">
        <v>0</v>
      </c>
      <c r="X916">
        <v>0</v>
      </c>
      <c r="Y916">
        <v>0</v>
      </c>
      <c r="Z916" t="s">
        <v>41</v>
      </c>
    </row>
    <row r="917" spans="1:26" x14ac:dyDescent="0.3">
      <c r="A917">
        <v>9386</v>
      </c>
      <c r="B917">
        <v>1962</v>
      </c>
      <c r="C917" s="14">
        <f>2021-Table13[[#This Row],[Year_Birth]]</f>
        <v>59</v>
      </c>
      <c r="D917" s="4">
        <v>50127</v>
      </c>
      <c r="E917">
        <v>1</v>
      </c>
      <c r="F917" s="16">
        <v>6.6958904109589037</v>
      </c>
      <c r="G917">
        <v>88</v>
      </c>
      <c r="H917" s="4">
        <v>274</v>
      </c>
      <c r="I917" s="4">
        <v>0</v>
      </c>
      <c r="J917" s="4">
        <v>21</v>
      </c>
      <c r="K917" s="4">
        <v>4</v>
      </c>
      <c r="L917" s="4">
        <v>6</v>
      </c>
      <c r="M917" s="4">
        <v>15</v>
      </c>
      <c r="N917">
        <v>1</v>
      </c>
      <c r="O917">
        <v>5</v>
      </c>
      <c r="P917">
        <v>1</v>
      </c>
      <c r="Q917">
        <v>6</v>
      </c>
      <c r="R917">
        <v>6</v>
      </c>
      <c r="S917">
        <v>0</v>
      </c>
      <c r="T917">
        <v>0</v>
      </c>
      <c r="U917">
        <v>0</v>
      </c>
      <c r="V917">
        <v>1</v>
      </c>
      <c r="W917">
        <v>0</v>
      </c>
      <c r="X917">
        <v>0</v>
      </c>
      <c r="Y917">
        <v>0</v>
      </c>
      <c r="Z917" t="s">
        <v>41</v>
      </c>
    </row>
    <row r="918" spans="1:26" x14ac:dyDescent="0.3">
      <c r="A918">
        <v>10888</v>
      </c>
      <c r="B918">
        <v>1961</v>
      </c>
      <c r="C918" s="14">
        <f>2021-Table13[[#This Row],[Year_Birth]]</f>
        <v>60</v>
      </c>
      <c r="D918" s="4">
        <v>45938</v>
      </c>
      <c r="E918">
        <v>0</v>
      </c>
      <c r="F918" s="16">
        <v>7.2630136986301368</v>
      </c>
      <c r="G918">
        <v>46</v>
      </c>
      <c r="H918" s="4">
        <v>273</v>
      </c>
      <c r="I918" s="4">
        <v>11</v>
      </c>
      <c r="J918" s="4">
        <v>178</v>
      </c>
      <c r="K918" s="4">
        <v>62</v>
      </c>
      <c r="L918" s="4">
        <v>83</v>
      </c>
      <c r="M918" s="4">
        <v>29</v>
      </c>
      <c r="N918">
        <v>2</v>
      </c>
      <c r="O918">
        <v>8</v>
      </c>
      <c r="P918">
        <v>4</v>
      </c>
      <c r="Q918">
        <v>6</v>
      </c>
      <c r="R918">
        <v>6</v>
      </c>
      <c r="S918">
        <v>0</v>
      </c>
      <c r="T918">
        <v>0</v>
      </c>
      <c r="U918">
        <v>0</v>
      </c>
      <c r="V918">
        <v>0</v>
      </c>
      <c r="W918">
        <v>0</v>
      </c>
      <c r="X918">
        <v>0</v>
      </c>
      <c r="Y918">
        <v>0</v>
      </c>
      <c r="Z918" t="s">
        <v>43</v>
      </c>
    </row>
    <row r="919" spans="1:26" x14ac:dyDescent="0.3">
      <c r="A919">
        <v>1743</v>
      </c>
      <c r="B919">
        <v>1974</v>
      </c>
      <c r="C919" s="14">
        <f>2021-Table13[[#This Row],[Year_Birth]]</f>
        <v>47</v>
      </c>
      <c r="D919" s="4">
        <v>69719</v>
      </c>
      <c r="E919">
        <v>0</v>
      </c>
      <c r="F919" s="16">
        <v>6.7041095890410958</v>
      </c>
      <c r="G919">
        <v>99</v>
      </c>
      <c r="H919" s="4">
        <v>273</v>
      </c>
      <c r="I919" s="4">
        <v>86</v>
      </c>
      <c r="J919" s="4">
        <v>208</v>
      </c>
      <c r="K919" s="4">
        <v>177</v>
      </c>
      <c r="L919" s="4">
        <v>14</v>
      </c>
      <c r="M919" s="4">
        <v>43</v>
      </c>
      <c r="N919">
        <v>1</v>
      </c>
      <c r="O919">
        <v>2</v>
      </c>
      <c r="P919">
        <v>3</v>
      </c>
      <c r="Q919">
        <v>5</v>
      </c>
      <c r="R919">
        <v>1</v>
      </c>
      <c r="S919">
        <v>0</v>
      </c>
      <c r="T919">
        <v>0</v>
      </c>
      <c r="U919">
        <v>0</v>
      </c>
      <c r="V919">
        <v>0</v>
      </c>
      <c r="W919">
        <v>0</v>
      </c>
      <c r="X919">
        <v>0</v>
      </c>
      <c r="Y919">
        <v>0</v>
      </c>
      <c r="Z919" t="s">
        <v>41</v>
      </c>
    </row>
    <row r="920" spans="1:26" x14ac:dyDescent="0.3">
      <c r="A920">
        <v>5896</v>
      </c>
      <c r="B920">
        <v>1987</v>
      </c>
      <c r="C920" s="14">
        <f>2021-Table13[[#This Row],[Year_Birth]]</f>
        <v>34</v>
      </c>
      <c r="D920" s="4">
        <v>73395</v>
      </c>
      <c r="E920">
        <v>0</v>
      </c>
      <c r="F920" s="16">
        <v>6.8931506849315065</v>
      </c>
      <c r="G920">
        <v>94</v>
      </c>
      <c r="H920" s="4">
        <v>272</v>
      </c>
      <c r="I920" s="4">
        <v>7</v>
      </c>
      <c r="J920" s="4">
        <v>80</v>
      </c>
      <c r="K920" s="4">
        <v>20</v>
      </c>
      <c r="L920" s="4">
        <v>7</v>
      </c>
      <c r="M920" s="4">
        <v>11</v>
      </c>
      <c r="N920">
        <v>1</v>
      </c>
      <c r="O920">
        <v>4</v>
      </c>
      <c r="P920">
        <v>4</v>
      </c>
      <c r="Q920">
        <v>6</v>
      </c>
      <c r="R920">
        <v>2</v>
      </c>
      <c r="S920">
        <v>0</v>
      </c>
      <c r="T920">
        <v>0</v>
      </c>
      <c r="U920">
        <v>0</v>
      </c>
      <c r="V920">
        <v>0</v>
      </c>
      <c r="W920">
        <v>0</v>
      </c>
      <c r="X920">
        <v>0</v>
      </c>
      <c r="Y920">
        <v>0</v>
      </c>
      <c r="Z920" t="s">
        <v>41</v>
      </c>
    </row>
    <row r="921" spans="1:26" x14ac:dyDescent="0.3">
      <c r="A921">
        <v>1409</v>
      </c>
      <c r="B921">
        <v>1951</v>
      </c>
      <c r="C921" s="14">
        <f>2021-Table13[[#This Row],[Year_Birth]]</f>
        <v>70</v>
      </c>
      <c r="D921" s="4">
        <v>40689</v>
      </c>
      <c r="E921">
        <v>1</v>
      </c>
      <c r="F921" s="16">
        <v>7.8931506849315065</v>
      </c>
      <c r="G921">
        <v>69</v>
      </c>
      <c r="H921" s="4">
        <v>270</v>
      </c>
      <c r="I921" s="4">
        <v>3</v>
      </c>
      <c r="J921" s="4">
        <v>27</v>
      </c>
      <c r="K921" s="4">
        <v>39</v>
      </c>
      <c r="L921" s="4">
        <v>6</v>
      </c>
      <c r="M921" s="4">
        <v>99</v>
      </c>
      <c r="N921">
        <v>7</v>
      </c>
      <c r="O921">
        <v>7</v>
      </c>
      <c r="P921">
        <v>1</v>
      </c>
      <c r="Q921">
        <v>5</v>
      </c>
      <c r="R921">
        <v>8</v>
      </c>
      <c r="S921">
        <v>0</v>
      </c>
      <c r="T921">
        <v>0</v>
      </c>
      <c r="U921">
        <v>0</v>
      </c>
      <c r="V921">
        <v>0</v>
      </c>
      <c r="W921">
        <v>0</v>
      </c>
      <c r="X921">
        <v>0</v>
      </c>
      <c r="Y921">
        <v>0</v>
      </c>
      <c r="Z921" t="s">
        <v>43</v>
      </c>
    </row>
    <row r="922" spans="1:26" x14ac:dyDescent="0.3">
      <c r="A922">
        <v>5314</v>
      </c>
      <c r="B922">
        <v>1951</v>
      </c>
      <c r="C922" s="14">
        <f>2021-Table13[[#This Row],[Year_Birth]]</f>
        <v>70</v>
      </c>
      <c r="D922" s="4">
        <v>40689</v>
      </c>
      <c r="E922">
        <v>1</v>
      </c>
      <c r="F922" s="16">
        <v>7.8931506849315065</v>
      </c>
      <c r="G922">
        <v>69</v>
      </c>
      <c r="H922" s="4">
        <v>270</v>
      </c>
      <c r="I922" s="4">
        <v>3</v>
      </c>
      <c r="J922" s="4">
        <v>27</v>
      </c>
      <c r="K922" s="4">
        <v>39</v>
      </c>
      <c r="L922" s="4">
        <v>6</v>
      </c>
      <c r="M922" s="4">
        <v>99</v>
      </c>
      <c r="N922">
        <v>7</v>
      </c>
      <c r="O922">
        <v>7</v>
      </c>
      <c r="P922">
        <v>1</v>
      </c>
      <c r="Q922">
        <v>5</v>
      </c>
      <c r="R922">
        <v>8</v>
      </c>
      <c r="S922">
        <v>0</v>
      </c>
      <c r="T922">
        <v>0</v>
      </c>
      <c r="U922">
        <v>0</v>
      </c>
      <c r="V922">
        <v>0</v>
      </c>
      <c r="W922">
        <v>0</v>
      </c>
      <c r="X922">
        <v>0</v>
      </c>
      <c r="Y922">
        <v>0</v>
      </c>
      <c r="Z922" t="s">
        <v>41</v>
      </c>
    </row>
    <row r="923" spans="1:26" x14ac:dyDescent="0.3">
      <c r="A923">
        <v>6261</v>
      </c>
      <c r="B923">
        <v>1979</v>
      </c>
      <c r="C923" s="14">
        <f>2021-Table13[[#This Row],[Year_Birth]]</f>
        <v>42</v>
      </c>
      <c r="D923" s="4">
        <v>58025</v>
      </c>
      <c r="E923">
        <v>1</v>
      </c>
      <c r="F923" s="16">
        <v>7.2</v>
      </c>
      <c r="G923">
        <v>81</v>
      </c>
      <c r="H923" s="4">
        <v>270</v>
      </c>
      <c r="I923" s="4">
        <v>31</v>
      </c>
      <c r="J923" s="4">
        <v>88</v>
      </c>
      <c r="K923" s="4">
        <v>11</v>
      </c>
      <c r="L923" s="4">
        <v>48</v>
      </c>
      <c r="M923" s="4">
        <v>22</v>
      </c>
      <c r="N923">
        <v>3</v>
      </c>
      <c r="O923">
        <v>3</v>
      </c>
      <c r="P923">
        <v>2</v>
      </c>
      <c r="Q923">
        <v>10</v>
      </c>
      <c r="R923">
        <v>4</v>
      </c>
      <c r="S923">
        <v>0</v>
      </c>
      <c r="T923">
        <v>0</v>
      </c>
      <c r="U923">
        <v>0</v>
      </c>
      <c r="V923">
        <v>0</v>
      </c>
      <c r="W923">
        <v>0</v>
      </c>
      <c r="X923">
        <v>0</v>
      </c>
      <c r="Y923">
        <v>0</v>
      </c>
      <c r="Z923" t="s">
        <v>45</v>
      </c>
    </row>
    <row r="924" spans="1:26" x14ac:dyDescent="0.3">
      <c r="A924">
        <v>1092</v>
      </c>
      <c r="B924">
        <v>1980</v>
      </c>
      <c r="C924" s="14">
        <f>2021-Table13[[#This Row],[Year_Birth]]</f>
        <v>41</v>
      </c>
      <c r="D924" s="4">
        <v>61014</v>
      </c>
      <c r="E924">
        <v>1</v>
      </c>
      <c r="F924" s="16">
        <v>8.493150684931507</v>
      </c>
      <c r="G924">
        <v>17</v>
      </c>
      <c r="H924" s="4">
        <v>269</v>
      </c>
      <c r="I924" s="4">
        <v>129</v>
      </c>
      <c r="J924" s="4">
        <v>495</v>
      </c>
      <c r="K924" s="4">
        <v>182</v>
      </c>
      <c r="L924" s="4">
        <v>43</v>
      </c>
      <c r="M924" s="4">
        <v>29</v>
      </c>
      <c r="N924">
        <v>4</v>
      </c>
      <c r="O924">
        <v>9</v>
      </c>
      <c r="P924">
        <v>3</v>
      </c>
      <c r="Q924">
        <v>4</v>
      </c>
      <c r="R924">
        <v>7</v>
      </c>
      <c r="S924">
        <v>0</v>
      </c>
      <c r="T924">
        <v>0</v>
      </c>
      <c r="U924">
        <v>0</v>
      </c>
      <c r="V924">
        <v>0</v>
      </c>
      <c r="W924">
        <v>0</v>
      </c>
      <c r="X924">
        <v>0</v>
      </c>
      <c r="Y924">
        <v>0</v>
      </c>
      <c r="Z924" t="s">
        <v>45</v>
      </c>
    </row>
    <row r="925" spans="1:26" x14ac:dyDescent="0.3">
      <c r="A925">
        <v>4107</v>
      </c>
      <c r="B925">
        <v>1948</v>
      </c>
      <c r="C925" s="14">
        <f>2021-Table13[[#This Row],[Year_Birth]]</f>
        <v>73</v>
      </c>
      <c r="D925" s="4">
        <v>46681</v>
      </c>
      <c r="E925">
        <v>2</v>
      </c>
      <c r="F925" s="16">
        <v>7.3342465753424655</v>
      </c>
      <c r="G925">
        <v>52</v>
      </c>
      <c r="H925" s="4">
        <v>269</v>
      </c>
      <c r="I925" s="4">
        <v>15</v>
      </c>
      <c r="J925" s="4">
        <v>69</v>
      </c>
      <c r="K925" s="4">
        <v>15</v>
      </c>
      <c r="L925" s="4">
        <v>19</v>
      </c>
      <c r="M925" s="4">
        <v>38</v>
      </c>
      <c r="N925">
        <v>2</v>
      </c>
      <c r="O925">
        <v>4</v>
      </c>
      <c r="P925">
        <v>6</v>
      </c>
      <c r="Q925">
        <v>4</v>
      </c>
      <c r="R925">
        <v>5</v>
      </c>
      <c r="S925">
        <v>0</v>
      </c>
      <c r="T925">
        <v>0</v>
      </c>
      <c r="U925">
        <v>0</v>
      </c>
      <c r="V925">
        <v>0</v>
      </c>
      <c r="W925">
        <v>0</v>
      </c>
      <c r="X925">
        <v>0</v>
      </c>
      <c r="Y925">
        <v>0</v>
      </c>
      <c r="Z925" t="s">
        <v>41</v>
      </c>
    </row>
    <row r="926" spans="1:26" x14ac:dyDescent="0.3">
      <c r="A926">
        <v>10906</v>
      </c>
      <c r="B926">
        <v>1948</v>
      </c>
      <c r="C926" s="14">
        <f>2021-Table13[[#This Row],[Year_Birth]]</f>
        <v>73</v>
      </c>
      <c r="D926" s="4">
        <v>46681</v>
      </c>
      <c r="E926">
        <v>2</v>
      </c>
      <c r="F926" s="16">
        <v>7.3342465753424655</v>
      </c>
      <c r="G926">
        <v>52</v>
      </c>
      <c r="H926" s="4">
        <v>269</v>
      </c>
      <c r="I926" s="4">
        <v>15</v>
      </c>
      <c r="J926" s="4">
        <v>69</v>
      </c>
      <c r="K926" s="4">
        <v>15</v>
      </c>
      <c r="L926" s="4">
        <v>19</v>
      </c>
      <c r="M926" s="4">
        <v>38</v>
      </c>
      <c r="N926">
        <v>2</v>
      </c>
      <c r="O926">
        <v>4</v>
      </c>
      <c r="P926">
        <v>6</v>
      </c>
      <c r="Q926">
        <v>4</v>
      </c>
      <c r="R926">
        <v>5</v>
      </c>
      <c r="S926">
        <v>0</v>
      </c>
      <c r="T926">
        <v>0</v>
      </c>
      <c r="U926">
        <v>0</v>
      </c>
      <c r="V926">
        <v>0</v>
      </c>
      <c r="W926">
        <v>0</v>
      </c>
      <c r="X926">
        <v>0</v>
      </c>
      <c r="Y926">
        <v>0</v>
      </c>
      <c r="Z926" t="s">
        <v>47</v>
      </c>
    </row>
    <row r="927" spans="1:26" x14ac:dyDescent="0.3">
      <c r="A927">
        <v>1497</v>
      </c>
      <c r="B927">
        <v>1952</v>
      </c>
      <c r="C927" s="14">
        <f>2021-Table13[[#This Row],[Year_Birth]]</f>
        <v>69</v>
      </c>
      <c r="D927" s="4">
        <v>47958</v>
      </c>
      <c r="E927">
        <v>1</v>
      </c>
      <c r="F927" s="16">
        <v>8.0520547945205472</v>
      </c>
      <c r="G927">
        <v>8</v>
      </c>
      <c r="H927" s="4">
        <v>268</v>
      </c>
      <c r="I927" s="4">
        <v>11</v>
      </c>
      <c r="J927" s="4">
        <v>88</v>
      </c>
      <c r="K927" s="4">
        <v>15</v>
      </c>
      <c r="L927" s="4">
        <v>3</v>
      </c>
      <c r="M927" s="4">
        <v>22</v>
      </c>
      <c r="N927">
        <v>2</v>
      </c>
      <c r="O927">
        <v>6</v>
      </c>
      <c r="P927">
        <v>3</v>
      </c>
      <c r="Q927">
        <v>5</v>
      </c>
      <c r="R927">
        <v>5</v>
      </c>
      <c r="S927">
        <v>0</v>
      </c>
      <c r="T927">
        <v>0</v>
      </c>
      <c r="U927">
        <v>0</v>
      </c>
      <c r="V927">
        <v>0</v>
      </c>
      <c r="W927">
        <v>0</v>
      </c>
      <c r="X927">
        <v>0</v>
      </c>
      <c r="Y927">
        <v>0</v>
      </c>
      <c r="Z927" t="s">
        <v>47</v>
      </c>
    </row>
    <row r="928" spans="1:26" x14ac:dyDescent="0.3">
      <c r="A928">
        <v>3478</v>
      </c>
      <c r="B928">
        <v>1971</v>
      </c>
      <c r="C928" s="14">
        <f>2021-Table13[[#This Row],[Year_Birth]]</f>
        <v>50</v>
      </c>
      <c r="D928" s="4">
        <v>60585</v>
      </c>
      <c r="E928">
        <v>2</v>
      </c>
      <c r="F928" s="16">
        <v>7.624657534246575</v>
      </c>
      <c r="G928">
        <v>17</v>
      </c>
      <c r="H928" s="4">
        <v>267</v>
      </c>
      <c r="I928" s="4">
        <v>42</v>
      </c>
      <c r="J928" s="4">
        <v>309</v>
      </c>
      <c r="K928" s="4">
        <v>55</v>
      </c>
      <c r="L928" s="4">
        <v>42</v>
      </c>
      <c r="M928" s="4">
        <v>21</v>
      </c>
      <c r="N928">
        <v>10</v>
      </c>
      <c r="O928">
        <v>7</v>
      </c>
      <c r="P928">
        <v>4</v>
      </c>
      <c r="Q928">
        <v>9</v>
      </c>
      <c r="R928">
        <v>5</v>
      </c>
      <c r="S928">
        <v>0</v>
      </c>
      <c r="T928">
        <v>0</v>
      </c>
      <c r="U928">
        <v>0</v>
      </c>
      <c r="V928">
        <v>0</v>
      </c>
      <c r="W928">
        <v>0</v>
      </c>
      <c r="X928">
        <v>1</v>
      </c>
      <c r="Y928">
        <v>0</v>
      </c>
      <c r="Z928" t="s">
        <v>48</v>
      </c>
    </row>
    <row r="929" spans="1:26" x14ac:dyDescent="0.3">
      <c r="A929">
        <v>6409</v>
      </c>
      <c r="B929">
        <v>1967</v>
      </c>
      <c r="C929" s="14">
        <f>2021-Table13[[#This Row],[Year_Birth]]</f>
        <v>54</v>
      </c>
      <c r="D929" s="4">
        <v>57136</v>
      </c>
      <c r="E929">
        <v>0</v>
      </c>
      <c r="F929" s="16">
        <v>7.7260273972602738</v>
      </c>
      <c r="G929">
        <v>18</v>
      </c>
      <c r="H929" s="4">
        <v>267</v>
      </c>
      <c r="I929" s="4">
        <v>140</v>
      </c>
      <c r="J929" s="4">
        <v>599</v>
      </c>
      <c r="K929" s="4">
        <v>34</v>
      </c>
      <c r="L929" s="4">
        <v>12</v>
      </c>
      <c r="M929" s="4">
        <v>127</v>
      </c>
      <c r="N929">
        <v>1</v>
      </c>
      <c r="O929">
        <v>7</v>
      </c>
      <c r="P929">
        <v>5</v>
      </c>
      <c r="Q929">
        <v>7</v>
      </c>
      <c r="R929">
        <v>6</v>
      </c>
      <c r="S929">
        <v>0</v>
      </c>
      <c r="T929">
        <v>0</v>
      </c>
      <c r="U929">
        <v>0</v>
      </c>
      <c r="V929">
        <v>0</v>
      </c>
      <c r="W929">
        <v>0</v>
      </c>
      <c r="X929">
        <v>1</v>
      </c>
      <c r="Y929">
        <v>0</v>
      </c>
      <c r="Z929" t="s">
        <v>47</v>
      </c>
    </row>
    <row r="930" spans="1:26" x14ac:dyDescent="0.3">
      <c r="A930">
        <v>9665</v>
      </c>
      <c r="B930">
        <v>1957</v>
      </c>
      <c r="C930" s="14">
        <f>2021-Table13[[#This Row],[Year_Birth]]</f>
        <v>64</v>
      </c>
      <c r="D930" s="4">
        <v>54237</v>
      </c>
      <c r="E930">
        <v>1</v>
      </c>
      <c r="F930" s="16">
        <v>7.7835616438356166</v>
      </c>
      <c r="G930">
        <v>48</v>
      </c>
      <c r="H930" s="4">
        <v>267</v>
      </c>
      <c r="I930" s="4">
        <v>3</v>
      </c>
      <c r="J930" s="4">
        <v>30</v>
      </c>
      <c r="K930" s="4">
        <v>4</v>
      </c>
      <c r="L930" s="4">
        <v>0</v>
      </c>
      <c r="M930" s="4">
        <v>57</v>
      </c>
      <c r="N930">
        <v>4</v>
      </c>
      <c r="O930">
        <v>5</v>
      </c>
      <c r="P930">
        <v>2</v>
      </c>
      <c r="Q930">
        <v>5</v>
      </c>
      <c r="R930">
        <v>6</v>
      </c>
      <c r="S930">
        <v>0</v>
      </c>
      <c r="T930">
        <v>0</v>
      </c>
      <c r="U930">
        <v>0</v>
      </c>
      <c r="V930">
        <v>0</v>
      </c>
      <c r="W930">
        <v>0</v>
      </c>
      <c r="X930">
        <v>0</v>
      </c>
      <c r="Y930">
        <v>0</v>
      </c>
      <c r="Z930" t="s">
        <v>47</v>
      </c>
    </row>
    <row r="931" spans="1:26" x14ac:dyDescent="0.3">
      <c r="A931">
        <v>6810</v>
      </c>
      <c r="B931">
        <v>1983</v>
      </c>
      <c r="C931" s="14">
        <f>2021-Table13[[#This Row],[Year_Birth]]</f>
        <v>38</v>
      </c>
      <c r="D931" s="4">
        <v>82025</v>
      </c>
      <c r="E931">
        <v>0</v>
      </c>
      <c r="F931" s="16">
        <v>7.6986301369863011</v>
      </c>
      <c r="G931">
        <v>76</v>
      </c>
      <c r="H931" s="4">
        <v>267</v>
      </c>
      <c r="I931" s="4">
        <v>98</v>
      </c>
      <c r="J931" s="4">
        <v>606</v>
      </c>
      <c r="K931" s="4">
        <v>48</v>
      </c>
      <c r="L931" s="4">
        <v>70</v>
      </c>
      <c r="M931" s="4">
        <v>98</v>
      </c>
      <c r="N931">
        <v>1</v>
      </c>
      <c r="O931">
        <v>3</v>
      </c>
      <c r="P931">
        <v>2</v>
      </c>
      <c r="Q931">
        <v>6</v>
      </c>
      <c r="R931">
        <v>1</v>
      </c>
      <c r="S931">
        <v>0</v>
      </c>
      <c r="T931">
        <v>0</v>
      </c>
      <c r="U931">
        <v>0</v>
      </c>
      <c r="V931">
        <v>0</v>
      </c>
      <c r="W931">
        <v>1</v>
      </c>
      <c r="X931">
        <v>1</v>
      </c>
      <c r="Y931">
        <v>0</v>
      </c>
      <c r="Z931" t="s">
        <v>47</v>
      </c>
    </row>
    <row r="932" spans="1:26" x14ac:dyDescent="0.3">
      <c r="A932">
        <v>5441</v>
      </c>
      <c r="B932">
        <v>1965</v>
      </c>
      <c r="C932" s="14">
        <f>2021-Table13[[#This Row],[Year_Birth]]</f>
        <v>56</v>
      </c>
      <c r="D932" s="4">
        <v>54111</v>
      </c>
      <c r="E932">
        <v>1</v>
      </c>
      <c r="F932" s="16">
        <v>7.4547945205479449</v>
      </c>
      <c r="G932">
        <v>97</v>
      </c>
      <c r="H932" s="4">
        <v>267</v>
      </c>
      <c r="I932" s="4">
        <v>6</v>
      </c>
      <c r="J932" s="4">
        <v>54</v>
      </c>
      <c r="K932" s="4">
        <v>8</v>
      </c>
      <c r="L932" s="4">
        <v>3</v>
      </c>
      <c r="M932" s="4">
        <v>50</v>
      </c>
      <c r="N932">
        <v>2</v>
      </c>
      <c r="O932">
        <v>5</v>
      </c>
      <c r="P932">
        <v>2</v>
      </c>
      <c r="Q932">
        <v>6</v>
      </c>
      <c r="R932">
        <v>5</v>
      </c>
      <c r="S932">
        <v>0</v>
      </c>
      <c r="T932">
        <v>0</v>
      </c>
      <c r="U932">
        <v>0</v>
      </c>
      <c r="V932">
        <v>0</v>
      </c>
      <c r="W932">
        <v>0</v>
      </c>
      <c r="X932">
        <v>0</v>
      </c>
      <c r="Y932">
        <v>0</v>
      </c>
      <c r="Z932" t="s">
        <v>41</v>
      </c>
    </row>
    <row r="933" spans="1:26" x14ac:dyDescent="0.3">
      <c r="A933">
        <v>528</v>
      </c>
      <c r="B933">
        <v>1978</v>
      </c>
      <c r="C933" s="14">
        <f>2021-Table13[[#This Row],[Year_Birth]]</f>
        <v>43</v>
      </c>
      <c r="D933" s="4">
        <v>65819</v>
      </c>
      <c r="E933">
        <v>0</v>
      </c>
      <c r="F933" s="16">
        <v>8.1917808219178081</v>
      </c>
      <c r="G933">
        <v>99</v>
      </c>
      <c r="H933" s="4">
        <v>267</v>
      </c>
      <c r="I933" s="4">
        <v>38</v>
      </c>
      <c r="J933" s="4">
        <v>701</v>
      </c>
      <c r="K933" s="4">
        <v>149</v>
      </c>
      <c r="L933" s="4">
        <v>165</v>
      </c>
      <c r="M933" s="4">
        <v>63</v>
      </c>
      <c r="N933">
        <v>1</v>
      </c>
      <c r="O933">
        <v>5</v>
      </c>
      <c r="P933">
        <v>4</v>
      </c>
      <c r="Q933">
        <v>10</v>
      </c>
      <c r="R933">
        <v>3</v>
      </c>
      <c r="S933">
        <v>0</v>
      </c>
      <c r="T933">
        <v>0</v>
      </c>
      <c r="U933">
        <v>0</v>
      </c>
      <c r="V933">
        <v>0</v>
      </c>
      <c r="W933">
        <v>0</v>
      </c>
      <c r="X933">
        <v>0</v>
      </c>
      <c r="Y933">
        <v>0</v>
      </c>
      <c r="Z933" t="s">
        <v>45</v>
      </c>
    </row>
    <row r="934" spans="1:26" x14ac:dyDescent="0.3">
      <c r="A934">
        <v>10968</v>
      </c>
      <c r="B934">
        <v>1969</v>
      </c>
      <c r="C934" s="14">
        <f>2021-Table13[[#This Row],[Year_Birth]]</f>
        <v>52</v>
      </c>
      <c r="D934" s="4">
        <v>57731</v>
      </c>
      <c r="E934">
        <v>1</v>
      </c>
      <c r="F934" s="16">
        <v>8.2082191780821923</v>
      </c>
      <c r="G934">
        <v>0</v>
      </c>
      <c r="H934" s="4">
        <v>266</v>
      </c>
      <c r="I934" s="4">
        <v>21</v>
      </c>
      <c r="J934" s="4">
        <v>300</v>
      </c>
      <c r="K934" s="4">
        <v>65</v>
      </c>
      <c r="L934" s="4">
        <v>8</v>
      </c>
      <c r="M934" s="4">
        <v>44</v>
      </c>
      <c r="N934">
        <v>4</v>
      </c>
      <c r="O934">
        <v>8</v>
      </c>
      <c r="P934">
        <v>8</v>
      </c>
      <c r="Q934">
        <v>6</v>
      </c>
      <c r="R934">
        <v>6</v>
      </c>
      <c r="S934">
        <v>0</v>
      </c>
      <c r="T934">
        <v>0</v>
      </c>
      <c r="U934">
        <v>0</v>
      </c>
      <c r="V934">
        <v>0</v>
      </c>
      <c r="W934">
        <v>0</v>
      </c>
      <c r="X934">
        <v>0</v>
      </c>
      <c r="Y934">
        <v>0</v>
      </c>
      <c r="Z934" t="s">
        <v>45</v>
      </c>
    </row>
    <row r="935" spans="1:26" x14ac:dyDescent="0.3">
      <c r="A935">
        <v>3972</v>
      </c>
      <c r="B935">
        <v>1976</v>
      </c>
      <c r="C935" s="14">
        <f>2021-Table13[[#This Row],[Year_Birth]]</f>
        <v>45</v>
      </c>
      <c r="D935" s="4">
        <v>50200</v>
      </c>
      <c r="E935">
        <v>2</v>
      </c>
      <c r="F935" s="16">
        <v>7.8493150684931505</v>
      </c>
      <c r="G935">
        <v>70</v>
      </c>
      <c r="H935" s="4">
        <v>266</v>
      </c>
      <c r="I935" s="4">
        <v>6</v>
      </c>
      <c r="J935" s="4">
        <v>51</v>
      </c>
      <c r="K935" s="4">
        <v>8</v>
      </c>
      <c r="L935" s="4">
        <v>6</v>
      </c>
      <c r="M935" s="4">
        <v>64</v>
      </c>
      <c r="N935">
        <v>6</v>
      </c>
      <c r="O935">
        <v>7</v>
      </c>
      <c r="P935">
        <v>1</v>
      </c>
      <c r="Q935">
        <v>5</v>
      </c>
      <c r="R935">
        <v>8</v>
      </c>
      <c r="S935">
        <v>0</v>
      </c>
      <c r="T935">
        <v>0</v>
      </c>
      <c r="U935">
        <v>0</v>
      </c>
      <c r="V935">
        <v>0</v>
      </c>
      <c r="W935">
        <v>0</v>
      </c>
      <c r="X935">
        <v>0</v>
      </c>
      <c r="Y935">
        <v>0</v>
      </c>
      <c r="Z935" t="s">
        <v>41</v>
      </c>
    </row>
    <row r="936" spans="1:26" x14ac:dyDescent="0.3">
      <c r="A936">
        <v>1456</v>
      </c>
      <c r="B936">
        <v>1979</v>
      </c>
      <c r="C936" s="14">
        <f>2021-Table13[[#This Row],[Year_Birth]]</f>
        <v>42</v>
      </c>
      <c r="D936" s="4">
        <v>60474</v>
      </c>
      <c r="E936">
        <v>1</v>
      </c>
      <c r="F936" s="16">
        <v>7.8547945205479452</v>
      </c>
      <c r="G936">
        <v>25</v>
      </c>
      <c r="H936" s="4">
        <v>265</v>
      </c>
      <c r="I936" s="4">
        <v>199</v>
      </c>
      <c r="J936" s="4">
        <v>303</v>
      </c>
      <c r="K936" s="4">
        <v>234</v>
      </c>
      <c r="L936" s="4">
        <v>9</v>
      </c>
      <c r="M936" s="4">
        <v>170</v>
      </c>
      <c r="N936">
        <v>7</v>
      </c>
      <c r="O936">
        <v>10</v>
      </c>
      <c r="P936">
        <v>2</v>
      </c>
      <c r="Q936">
        <v>12</v>
      </c>
      <c r="R936">
        <v>7</v>
      </c>
      <c r="S936">
        <v>0</v>
      </c>
      <c r="T936">
        <v>0</v>
      </c>
      <c r="U936">
        <v>0</v>
      </c>
      <c r="V936">
        <v>0</v>
      </c>
      <c r="W936">
        <v>0</v>
      </c>
      <c r="X936">
        <v>0</v>
      </c>
      <c r="Y936">
        <v>0</v>
      </c>
      <c r="Z936" t="s">
        <v>45</v>
      </c>
    </row>
    <row r="937" spans="1:26" x14ac:dyDescent="0.3">
      <c r="A937">
        <v>2849</v>
      </c>
      <c r="B937">
        <v>1979</v>
      </c>
      <c r="C937" s="14">
        <f>2021-Table13[[#This Row],[Year_Birth]]</f>
        <v>42</v>
      </c>
      <c r="D937" s="4">
        <v>60474</v>
      </c>
      <c r="E937">
        <v>1</v>
      </c>
      <c r="F937" s="16">
        <v>7.8547945205479452</v>
      </c>
      <c r="G937">
        <v>25</v>
      </c>
      <c r="H937" s="4">
        <v>265</v>
      </c>
      <c r="I937" s="4">
        <v>199</v>
      </c>
      <c r="J937" s="4">
        <v>303</v>
      </c>
      <c r="K937" s="4">
        <v>234</v>
      </c>
      <c r="L937" s="4">
        <v>9</v>
      </c>
      <c r="M937" s="4">
        <v>170</v>
      </c>
      <c r="N937">
        <v>7</v>
      </c>
      <c r="O937">
        <v>10</v>
      </c>
      <c r="P937">
        <v>2</v>
      </c>
      <c r="Q937">
        <v>12</v>
      </c>
      <c r="R937">
        <v>7</v>
      </c>
      <c r="S937">
        <v>0</v>
      </c>
      <c r="T937">
        <v>0</v>
      </c>
      <c r="U937">
        <v>0</v>
      </c>
      <c r="V937">
        <v>0</v>
      </c>
      <c r="W937">
        <v>0</v>
      </c>
      <c r="X937">
        <v>0</v>
      </c>
      <c r="Y937">
        <v>0</v>
      </c>
      <c r="Z937" t="s">
        <v>48</v>
      </c>
    </row>
    <row r="938" spans="1:26" x14ac:dyDescent="0.3">
      <c r="A938">
        <v>10424</v>
      </c>
      <c r="B938">
        <v>1968</v>
      </c>
      <c r="C938" s="14">
        <f>2021-Table13[[#This Row],[Year_Birth]]</f>
        <v>53</v>
      </c>
      <c r="D938" s="4">
        <v>75922</v>
      </c>
      <c r="E938">
        <v>0</v>
      </c>
      <c r="F938" s="16">
        <v>7.1643835616438354</v>
      </c>
      <c r="G938">
        <v>60</v>
      </c>
      <c r="H938" s="4">
        <v>265</v>
      </c>
      <c r="I938" s="4">
        <v>138</v>
      </c>
      <c r="J938" s="4">
        <v>553</v>
      </c>
      <c r="K938" s="4">
        <v>224</v>
      </c>
      <c r="L938" s="4">
        <v>23</v>
      </c>
      <c r="M938" s="4">
        <v>92</v>
      </c>
      <c r="N938">
        <v>1</v>
      </c>
      <c r="O938">
        <v>4</v>
      </c>
      <c r="P938">
        <v>4</v>
      </c>
      <c r="Q938">
        <v>9</v>
      </c>
      <c r="R938">
        <v>1</v>
      </c>
      <c r="S938">
        <v>0</v>
      </c>
      <c r="T938">
        <v>0</v>
      </c>
      <c r="U938">
        <v>0</v>
      </c>
      <c r="V938">
        <v>0</v>
      </c>
      <c r="W938">
        <v>0</v>
      </c>
      <c r="X938">
        <v>0</v>
      </c>
      <c r="Y938">
        <v>0</v>
      </c>
      <c r="Z938" t="s">
        <v>47</v>
      </c>
    </row>
    <row r="939" spans="1:26" x14ac:dyDescent="0.3">
      <c r="A939">
        <v>5057</v>
      </c>
      <c r="B939">
        <v>1961</v>
      </c>
      <c r="C939" s="14">
        <f>2021-Table13[[#This Row],[Year_Birth]]</f>
        <v>60</v>
      </c>
      <c r="D939" s="4">
        <v>61794</v>
      </c>
      <c r="E939">
        <v>1</v>
      </c>
      <c r="F939" s="16">
        <v>7.4</v>
      </c>
      <c r="G939">
        <v>74</v>
      </c>
      <c r="H939" s="4">
        <v>264</v>
      </c>
      <c r="I939" s="4">
        <v>47</v>
      </c>
      <c r="J939" s="4">
        <v>188</v>
      </c>
      <c r="K939" s="4">
        <v>54</v>
      </c>
      <c r="L939" s="4">
        <v>47</v>
      </c>
      <c r="M939" s="4">
        <v>11</v>
      </c>
      <c r="N939">
        <v>2</v>
      </c>
      <c r="O939">
        <v>4</v>
      </c>
      <c r="P939">
        <v>4</v>
      </c>
      <c r="Q939">
        <v>10</v>
      </c>
      <c r="R939">
        <v>2</v>
      </c>
      <c r="S939">
        <v>0</v>
      </c>
      <c r="T939">
        <v>0</v>
      </c>
      <c r="U939">
        <v>0</v>
      </c>
      <c r="V939">
        <v>0</v>
      </c>
      <c r="W939">
        <v>0</v>
      </c>
      <c r="X939">
        <v>0</v>
      </c>
      <c r="Y939">
        <v>0</v>
      </c>
      <c r="Z939" t="s">
        <v>41</v>
      </c>
    </row>
    <row r="940" spans="1:26" x14ac:dyDescent="0.3">
      <c r="A940">
        <v>3117</v>
      </c>
      <c r="B940">
        <v>1955</v>
      </c>
      <c r="C940" s="14">
        <f>2021-Table13[[#This Row],[Year_Birth]]</f>
        <v>66</v>
      </c>
      <c r="E940">
        <v>1</v>
      </c>
      <c r="F940" s="16">
        <v>7.3068493150684928</v>
      </c>
      <c r="G940">
        <v>95</v>
      </c>
      <c r="H940" s="4">
        <v>264</v>
      </c>
      <c r="I940" s="4">
        <v>0</v>
      </c>
      <c r="J940" s="4">
        <v>21</v>
      </c>
      <c r="K940" s="4">
        <v>12</v>
      </c>
      <c r="L940" s="4">
        <v>6</v>
      </c>
      <c r="M940" s="4">
        <v>147</v>
      </c>
      <c r="N940">
        <v>3</v>
      </c>
      <c r="O940">
        <v>6</v>
      </c>
      <c r="P940">
        <v>1</v>
      </c>
      <c r="Q940">
        <v>5</v>
      </c>
      <c r="R940">
        <v>7</v>
      </c>
      <c r="S940">
        <v>0</v>
      </c>
      <c r="T940">
        <v>0</v>
      </c>
      <c r="U940">
        <v>0</v>
      </c>
      <c r="V940">
        <v>0</v>
      </c>
      <c r="W940">
        <v>0</v>
      </c>
      <c r="X940">
        <v>0</v>
      </c>
      <c r="Y940">
        <v>0</v>
      </c>
      <c r="Z940" t="s">
        <v>53</v>
      </c>
    </row>
    <row r="941" spans="1:26" x14ac:dyDescent="0.3">
      <c r="A941">
        <v>2134</v>
      </c>
      <c r="B941">
        <v>1952</v>
      </c>
      <c r="C941" s="14">
        <f>2021-Table13[[#This Row],[Year_Birth]]</f>
        <v>69</v>
      </c>
      <c r="D941" s="4">
        <v>53700</v>
      </c>
      <c r="E941">
        <v>1</v>
      </c>
      <c r="F941" s="16">
        <v>8.4767123287671229</v>
      </c>
      <c r="G941">
        <v>94</v>
      </c>
      <c r="H941" s="4">
        <v>263</v>
      </c>
      <c r="I941" s="4">
        <v>5</v>
      </c>
      <c r="J941" s="4">
        <v>233</v>
      </c>
      <c r="K941" s="4">
        <v>69</v>
      </c>
      <c r="L941" s="4">
        <v>41</v>
      </c>
      <c r="M941" s="4">
        <v>83</v>
      </c>
      <c r="N941">
        <v>4</v>
      </c>
      <c r="O941">
        <v>5</v>
      </c>
      <c r="P941">
        <v>5</v>
      </c>
      <c r="Q941">
        <v>8</v>
      </c>
      <c r="R941">
        <v>5</v>
      </c>
      <c r="S941">
        <v>0</v>
      </c>
      <c r="T941">
        <v>0</v>
      </c>
      <c r="U941">
        <v>0</v>
      </c>
      <c r="V941">
        <v>0</v>
      </c>
      <c r="W941">
        <v>0</v>
      </c>
      <c r="X941">
        <v>0</v>
      </c>
      <c r="Y941">
        <v>0</v>
      </c>
      <c r="Z941" t="s">
        <v>47</v>
      </c>
    </row>
    <row r="942" spans="1:26" x14ac:dyDescent="0.3">
      <c r="A942">
        <v>5510</v>
      </c>
      <c r="B942">
        <v>1977</v>
      </c>
      <c r="C942" s="14">
        <f>2021-Table13[[#This Row],[Year_Birth]]</f>
        <v>44</v>
      </c>
      <c r="D942" s="4">
        <v>43263</v>
      </c>
      <c r="E942">
        <v>1</v>
      </c>
      <c r="F942" s="16">
        <v>8.213698630136987</v>
      </c>
      <c r="G942">
        <v>2</v>
      </c>
      <c r="H942" s="4">
        <v>262</v>
      </c>
      <c r="I942" s="4">
        <v>6</v>
      </c>
      <c r="J942" s="4">
        <v>61</v>
      </c>
      <c r="K942" s="4">
        <v>0</v>
      </c>
      <c r="L942" s="4">
        <v>10</v>
      </c>
      <c r="M942" s="4">
        <v>102</v>
      </c>
      <c r="N942">
        <v>3</v>
      </c>
      <c r="O942">
        <v>5</v>
      </c>
      <c r="P942">
        <v>2</v>
      </c>
      <c r="Q942">
        <v>6</v>
      </c>
      <c r="R942">
        <v>5</v>
      </c>
      <c r="S942">
        <v>0</v>
      </c>
      <c r="T942">
        <v>0</v>
      </c>
      <c r="U942">
        <v>0</v>
      </c>
      <c r="V942">
        <v>0</v>
      </c>
      <c r="W942">
        <v>0</v>
      </c>
      <c r="X942">
        <v>0</v>
      </c>
      <c r="Y942">
        <v>0</v>
      </c>
      <c r="Z942" t="s">
        <v>41</v>
      </c>
    </row>
    <row r="943" spans="1:26" x14ac:dyDescent="0.3">
      <c r="A943">
        <v>9507</v>
      </c>
      <c r="B943">
        <v>1975</v>
      </c>
      <c r="C943" s="14">
        <f>2021-Table13[[#This Row],[Year_Birth]]</f>
        <v>46</v>
      </c>
      <c r="D943" s="4">
        <v>40794</v>
      </c>
      <c r="E943">
        <v>1</v>
      </c>
      <c r="F943" s="16">
        <v>7.838356164383562</v>
      </c>
      <c r="G943">
        <v>18</v>
      </c>
      <c r="H943" s="4">
        <v>261</v>
      </c>
      <c r="I943" s="4">
        <v>23</v>
      </c>
      <c r="J943" s="4">
        <v>73</v>
      </c>
      <c r="K943" s="4">
        <v>4</v>
      </c>
      <c r="L943" s="4">
        <v>23</v>
      </c>
      <c r="M943" s="4">
        <v>50</v>
      </c>
      <c r="N943">
        <v>2</v>
      </c>
      <c r="O943">
        <v>6</v>
      </c>
      <c r="P943">
        <v>3</v>
      </c>
      <c r="Q943">
        <v>5</v>
      </c>
      <c r="R943">
        <v>7</v>
      </c>
      <c r="S943">
        <v>0</v>
      </c>
      <c r="T943">
        <v>0</v>
      </c>
      <c r="U943">
        <v>0</v>
      </c>
      <c r="V943">
        <v>0</v>
      </c>
      <c r="W943">
        <v>0</v>
      </c>
      <c r="X943">
        <v>0</v>
      </c>
      <c r="Y943">
        <v>0</v>
      </c>
      <c r="Z943" t="s">
        <v>41</v>
      </c>
    </row>
    <row r="944" spans="1:26" x14ac:dyDescent="0.3">
      <c r="A944">
        <v>1328</v>
      </c>
      <c r="B944">
        <v>1982</v>
      </c>
      <c r="C944" s="14">
        <f>2021-Table13[[#This Row],[Year_Birth]]</f>
        <v>39</v>
      </c>
      <c r="D944" s="4">
        <v>57937</v>
      </c>
      <c r="E944">
        <v>1</v>
      </c>
      <c r="F944" s="16">
        <v>6.9753424657534246</v>
      </c>
      <c r="G944">
        <v>56</v>
      </c>
      <c r="H944" s="4">
        <v>261</v>
      </c>
      <c r="I944" s="4">
        <v>42</v>
      </c>
      <c r="J944" s="4">
        <v>144</v>
      </c>
      <c r="K944" s="4">
        <v>55</v>
      </c>
      <c r="L944" s="4">
        <v>48</v>
      </c>
      <c r="M944" s="4">
        <v>133</v>
      </c>
      <c r="N944">
        <v>3</v>
      </c>
      <c r="O944">
        <v>4</v>
      </c>
      <c r="P944">
        <v>4</v>
      </c>
      <c r="Q944">
        <v>9</v>
      </c>
      <c r="R944">
        <v>3</v>
      </c>
      <c r="S944">
        <v>0</v>
      </c>
      <c r="T944">
        <v>0</v>
      </c>
      <c r="U944">
        <v>0</v>
      </c>
      <c r="V944">
        <v>0</v>
      </c>
      <c r="W944">
        <v>0</v>
      </c>
      <c r="X944">
        <v>0</v>
      </c>
      <c r="Y944">
        <v>0</v>
      </c>
      <c r="Z944" t="s">
        <v>47</v>
      </c>
    </row>
    <row r="945" spans="1:26" x14ac:dyDescent="0.3">
      <c r="A945">
        <v>7279</v>
      </c>
      <c r="B945">
        <v>1969</v>
      </c>
      <c r="C945" s="14">
        <f>2021-Table13[[#This Row],[Year_Birth]]</f>
        <v>52</v>
      </c>
      <c r="D945" s="4">
        <v>69476</v>
      </c>
      <c r="E945">
        <v>0</v>
      </c>
      <c r="F945" s="16">
        <v>7.3561643835616435</v>
      </c>
      <c r="G945">
        <v>3</v>
      </c>
      <c r="H945" s="4">
        <v>260</v>
      </c>
      <c r="I945" s="4">
        <v>86</v>
      </c>
      <c r="J945" s="4">
        <v>559</v>
      </c>
      <c r="K945" s="4">
        <v>63</v>
      </c>
      <c r="L945" s="4">
        <v>9</v>
      </c>
      <c r="M945" s="4">
        <v>67</v>
      </c>
      <c r="N945">
        <v>1</v>
      </c>
      <c r="O945">
        <v>4</v>
      </c>
      <c r="P945">
        <v>6</v>
      </c>
      <c r="Q945">
        <v>4</v>
      </c>
      <c r="R945">
        <v>2</v>
      </c>
      <c r="S945">
        <v>0</v>
      </c>
      <c r="T945">
        <v>0</v>
      </c>
      <c r="U945">
        <v>0</v>
      </c>
      <c r="V945">
        <v>0</v>
      </c>
      <c r="W945">
        <v>0</v>
      </c>
      <c r="X945">
        <v>0</v>
      </c>
      <c r="Y945">
        <v>0</v>
      </c>
      <c r="Z945" t="s">
        <v>43</v>
      </c>
    </row>
    <row r="946" spans="1:26" x14ac:dyDescent="0.3">
      <c r="A946">
        <v>6312</v>
      </c>
      <c r="B946">
        <v>1959</v>
      </c>
      <c r="C946" s="14">
        <f>2021-Table13[[#This Row],[Year_Birth]]</f>
        <v>62</v>
      </c>
      <c r="D946" s="4">
        <v>65031</v>
      </c>
      <c r="E946">
        <v>1</v>
      </c>
      <c r="F946" s="16">
        <v>7.8958904109589039</v>
      </c>
      <c r="G946">
        <v>29</v>
      </c>
      <c r="H946" s="4">
        <v>258</v>
      </c>
      <c r="I946" s="4">
        <v>107</v>
      </c>
      <c r="J946" s="4">
        <v>291</v>
      </c>
      <c r="K946" s="4">
        <v>84</v>
      </c>
      <c r="L946" s="4">
        <v>37</v>
      </c>
      <c r="M946" s="4">
        <v>86</v>
      </c>
      <c r="N946">
        <v>4</v>
      </c>
      <c r="O946">
        <v>10</v>
      </c>
      <c r="P946">
        <v>3</v>
      </c>
      <c r="Q946">
        <v>13</v>
      </c>
      <c r="R946">
        <v>7</v>
      </c>
      <c r="S946">
        <v>0</v>
      </c>
      <c r="T946">
        <v>0</v>
      </c>
      <c r="U946">
        <v>0</v>
      </c>
      <c r="V946">
        <v>0</v>
      </c>
      <c r="W946">
        <v>0</v>
      </c>
      <c r="X946">
        <v>0</v>
      </c>
      <c r="Y946">
        <v>0</v>
      </c>
      <c r="Z946" t="s">
        <v>52</v>
      </c>
    </row>
    <row r="947" spans="1:26" x14ac:dyDescent="0.3">
      <c r="A947">
        <v>1077</v>
      </c>
      <c r="B947">
        <v>1974</v>
      </c>
      <c r="C947" s="14">
        <f>2021-Table13[[#This Row],[Year_Birth]]</f>
        <v>47</v>
      </c>
      <c r="D947" s="4">
        <v>56715</v>
      </c>
      <c r="E947">
        <v>0</v>
      </c>
      <c r="F947" s="16">
        <v>8.1753424657534239</v>
      </c>
      <c r="G947">
        <v>52</v>
      </c>
      <c r="H947" s="4">
        <v>258</v>
      </c>
      <c r="I947" s="4">
        <v>105</v>
      </c>
      <c r="J947" s="4">
        <v>239</v>
      </c>
      <c r="K947" s="4">
        <v>237</v>
      </c>
      <c r="L947" s="4">
        <v>172</v>
      </c>
      <c r="M947" s="4">
        <v>9</v>
      </c>
      <c r="N947">
        <v>1</v>
      </c>
      <c r="O947">
        <v>7</v>
      </c>
      <c r="P947">
        <v>3</v>
      </c>
      <c r="Q947">
        <v>4</v>
      </c>
      <c r="R947">
        <v>4</v>
      </c>
      <c r="S947">
        <v>0</v>
      </c>
      <c r="T947">
        <v>0</v>
      </c>
      <c r="U947">
        <v>0</v>
      </c>
      <c r="V947">
        <v>0</v>
      </c>
      <c r="W947">
        <v>0</v>
      </c>
      <c r="X947">
        <v>0</v>
      </c>
      <c r="Y947">
        <v>0</v>
      </c>
      <c r="Z947" t="s">
        <v>41</v>
      </c>
    </row>
    <row r="948" spans="1:26" x14ac:dyDescent="0.3">
      <c r="A948">
        <v>2162</v>
      </c>
      <c r="B948">
        <v>1976</v>
      </c>
      <c r="C948" s="14">
        <f>2021-Table13[[#This Row],[Year_Birth]]</f>
        <v>45</v>
      </c>
      <c r="D948" s="4">
        <v>56939</v>
      </c>
      <c r="E948">
        <v>1</v>
      </c>
      <c r="F948" s="16">
        <v>7.3890410958904109</v>
      </c>
      <c r="G948">
        <v>19</v>
      </c>
      <c r="H948" s="4">
        <v>256</v>
      </c>
      <c r="I948" s="4">
        <v>34</v>
      </c>
      <c r="J948" s="4">
        <v>103</v>
      </c>
      <c r="K948" s="4">
        <v>90</v>
      </c>
      <c r="L948" s="4">
        <v>29</v>
      </c>
      <c r="M948" s="4">
        <v>49</v>
      </c>
      <c r="N948">
        <v>2</v>
      </c>
      <c r="O948">
        <v>3</v>
      </c>
      <c r="P948">
        <v>3</v>
      </c>
      <c r="Q948">
        <v>10</v>
      </c>
      <c r="R948">
        <v>3</v>
      </c>
      <c r="S948">
        <v>0</v>
      </c>
      <c r="T948">
        <v>0</v>
      </c>
      <c r="U948">
        <v>0</v>
      </c>
      <c r="V948">
        <v>0</v>
      </c>
      <c r="W948">
        <v>0</v>
      </c>
      <c r="X948">
        <v>0</v>
      </c>
      <c r="Y948">
        <v>0</v>
      </c>
      <c r="Z948" t="s">
        <v>41</v>
      </c>
    </row>
    <row r="949" spans="1:26" x14ac:dyDescent="0.3">
      <c r="A949">
        <v>3503</v>
      </c>
      <c r="B949">
        <v>1950</v>
      </c>
      <c r="C949" s="14">
        <f>2021-Table13[[#This Row],[Year_Birth]]</f>
        <v>71</v>
      </c>
      <c r="D949" s="4">
        <v>82460</v>
      </c>
      <c r="E949">
        <v>0</v>
      </c>
      <c r="F949" s="16">
        <v>7.183561643835616</v>
      </c>
      <c r="G949">
        <v>78</v>
      </c>
      <c r="H949" s="4">
        <v>255</v>
      </c>
      <c r="I949" s="4">
        <v>47</v>
      </c>
      <c r="J949" s="4">
        <v>573</v>
      </c>
      <c r="K949" s="4">
        <v>52</v>
      </c>
      <c r="L949" s="4">
        <v>32</v>
      </c>
      <c r="M949" s="4">
        <v>15</v>
      </c>
      <c r="N949">
        <v>1</v>
      </c>
      <c r="O949">
        <v>5</v>
      </c>
      <c r="P949">
        <v>3</v>
      </c>
      <c r="Q949">
        <v>6</v>
      </c>
      <c r="R949">
        <v>1</v>
      </c>
      <c r="S949">
        <v>0</v>
      </c>
      <c r="T949">
        <v>0</v>
      </c>
      <c r="U949">
        <v>0</v>
      </c>
      <c r="V949">
        <v>0</v>
      </c>
      <c r="W949">
        <v>0</v>
      </c>
      <c r="X949">
        <v>0</v>
      </c>
      <c r="Y949">
        <v>0</v>
      </c>
      <c r="Z949" t="s">
        <v>47</v>
      </c>
    </row>
    <row r="950" spans="1:26" x14ac:dyDescent="0.3">
      <c r="A950">
        <v>6257</v>
      </c>
      <c r="B950">
        <v>1976</v>
      </c>
      <c r="C950" s="14">
        <f>2021-Table13[[#This Row],[Year_Birth]]</f>
        <v>45</v>
      </c>
      <c r="D950" s="4">
        <v>60482</v>
      </c>
      <c r="E950">
        <v>1</v>
      </c>
      <c r="F950" s="16">
        <v>8.0410958904109595</v>
      </c>
      <c r="G950">
        <v>81</v>
      </c>
      <c r="H950" s="4">
        <v>255</v>
      </c>
      <c r="I950" s="4">
        <v>43</v>
      </c>
      <c r="J950" s="4">
        <v>134</v>
      </c>
      <c r="K950" s="4">
        <v>37</v>
      </c>
      <c r="L950" s="4">
        <v>14</v>
      </c>
      <c r="M950" s="4">
        <v>24</v>
      </c>
      <c r="N950">
        <v>1</v>
      </c>
      <c r="O950">
        <v>7</v>
      </c>
      <c r="P950">
        <v>2</v>
      </c>
      <c r="Q950">
        <v>7</v>
      </c>
      <c r="R950">
        <v>7</v>
      </c>
      <c r="S950">
        <v>0</v>
      </c>
      <c r="T950">
        <v>0</v>
      </c>
      <c r="U950">
        <v>0</v>
      </c>
      <c r="V950">
        <v>0</v>
      </c>
      <c r="W950">
        <v>0</v>
      </c>
      <c r="X950">
        <v>0</v>
      </c>
      <c r="Y950">
        <v>0</v>
      </c>
      <c r="Z950" t="s">
        <v>47</v>
      </c>
    </row>
    <row r="951" spans="1:26" x14ac:dyDescent="0.3">
      <c r="A951">
        <v>10925</v>
      </c>
      <c r="B951">
        <v>1983</v>
      </c>
      <c r="C951" s="14">
        <f>2021-Table13[[#This Row],[Year_Birth]]</f>
        <v>38</v>
      </c>
      <c r="D951" s="4">
        <v>76630</v>
      </c>
      <c r="E951">
        <v>0</v>
      </c>
      <c r="F951" s="16">
        <v>7.065753424657534</v>
      </c>
      <c r="G951">
        <v>93</v>
      </c>
      <c r="H951" s="4">
        <v>255</v>
      </c>
      <c r="I951" s="4">
        <v>31</v>
      </c>
      <c r="J951" s="4">
        <v>446</v>
      </c>
      <c r="K951" s="4">
        <v>40</v>
      </c>
      <c r="L951" s="4">
        <v>56</v>
      </c>
      <c r="M951" s="4">
        <v>175</v>
      </c>
      <c r="N951">
        <v>1</v>
      </c>
      <c r="O951">
        <v>3</v>
      </c>
      <c r="P951">
        <v>10</v>
      </c>
      <c r="Q951">
        <v>11</v>
      </c>
      <c r="R951">
        <v>1</v>
      </c>
      <c r="S951">
        <v>0</v>
      </c>
      <c r="T951">
        <v>0</v>
      </c>
      <c r="U951">
        <v>0</v>
      </c>
      <c r="V951">
        <v>0</v>
      </c>
      <c r="W951">
        <v>0</v>
      </c>
      <c r="X951">
        <v>0</v>
      </c>
      <c r="Y951">
        <v>0</v>
      </c>
      <c r="Z951" t="s">
        <v>47</v>
      </c>
    </row>
    <row r="952" spans="1:26" x14ac:dyDescent="0.3">
      <c r="A952">
        <v>4377</v>
      </c>
      <c r="B952">
        <v>1971</v>
      </c>
      <c r="C952" s="14">
        <f>2021-Table13[[#This Row],[Year_Birth]]</f>
        <v>50</v>
      </c>
      <c r="D952" s="4">
        <v>52914</v>
      </c>
      <c r="E952">
        <v>1</v>
      </c>
      <c r="F952" s="16">
        <v>8.0849315068493155</v>
      </c>
      <c r="G952">
        <v>32</v>
      </c>
      <c r="H952" s="4">
        <v>254</v>
      </c>
      <c r="I952" s="4">
        <v>10</v>
      </c>
      <c r="J952" s="4">
        <v>44</v>
      </c>
      <c r="K952" s="4">
        <v>30</v>
      </c>
      <c r="L952" s="4">
        <v>10</v>
      </c>
      <c r="M952" s="4">
        <v>227</v>
      </c>
      <c r="N952">
        <v>2</v>
      </c>
      <c r="O952">
        <v>7</v>
      </c>
      <c r="P952">
        <v>3</v>
      </c>
      <c r="Q952">
        <v>3</v>
      </c>
      <c r="R952">
        <v>7</v>
      </c>
      <c r="S952">
        <v>0</v>
      </c>
      <c r="T952">
        <v>0</v>
      </c>
      <c r="U952">
        <v>1</v>
      </c>
      <c r="V952">
        <v>0</v>
      </c>
      <c r="W952">
        <v>0</v>
      </c>
      <c r="X952">
        <v>0</v>
      </c>
      <c r="Y952">
        <v>0</v>
      </c>
      <c r="Z952" t="s">
        <v>48</v>
      </c>
    </row>
    <row r="953" spans="1:26" x14ac:dyDescent="0.3">
      <c r="A953">
        <v>907</v>
      </c>
      <c r="B953">
        <v>1975</v>
      </c>
      <c r="C953" s="14">
        <f>2021-Table13[[#This Row],[Year_Birth]]</f>
        <v>46</v>
      </c>
      <c r="D953" s="4">
        <v>46149</v>
      </c>
      <c r="E953">
        <v>1</v>
      </c>
      <c r="F953" s="16">
        <v>7.1917808219178081</v>
      </c>
      <c r="G953">
        <v>36</v>
      </c>
      <c r="H953" s="4">
        <v>254</v>
      </c>
      <c r="I953" s="4">
        <v>6</v>
      </c>
      <c r="J953" s="4">
        <v>71</v>
      </c>
      <c r="K953" s="4">
        <v>4</v>
      </c>
      <c r="L953" s="4">
        <v>0</v>
      </c>
      <c r="M953" s="4">
        <v>27</v>
      </c>
      <c r="N953">
        <v>5</v>
      </c>
      <c r="O953">
        <v>5</v>
      </c>
      <c r="P953">
        <v>1</v>
      </c>
      <c r="Q953">
        <v>7</v>
      </c>
      <c r="R953">
        <v>5</v>
      </c>
      <c r="S953">
        <v>0</v>
      </c>
      <c r="T953">
        <v>0</v>
      </c>
      <c r="U953">
        <v>0</v>
      </c>
      <c r="V953">
        <v>0</v>
      </c>
      <c r="W953">
        <v>0</v>
      </c>
      <c r="X953">
        <v>0</v>
      </c>
      <c r="Y953">
        <v>0</v>
      </c>
      <c r="Z953" t="s">
        <v>41</v>
      </c>
    </row>
    <row r="954" spans="1:26" x14ac:dyDescent="0.3">
      <c r="A954">
        <v>2698</v>
      </c>
      <c r="B954">
        <v>1976</v>
      </c>
      <c r="C954" s="14">
        <f>2021-Table13[[#This Row],[Year_Birth]]</f>
        <v>45</v>
      </c>
      <c r="D954" s="4">
        <v>47025</v>
      </c>
      <c r="E954">
        <v>1</v>
      </c>
      <c r="F954" s="16">
        <v>7.2520547945205482</v>
      </c>
      <c r="G954">
        <v>52</v>
      </c>
      <c r="H954" s="4">
        <v>254</v>
      </c>
      <c r="I954" s="4">
        <v>7</v>
      </c>
      <c r="J954" s="4">
        <v>108</v>
      </c>
      <c r="K954" s="4">
        <v>20</v>
      </c>
      <c r="L954" s="4">
        <v>0</v>
      </c>
      <c r="M954" s="4">
        <v>26</v>
      </c>
      <c r="N954">
        <v>3</v>
      </c>
      <c r="O954">
        <v>6</v>
      </c>
      <c r="P954">
        <v>3</v>
      </c>
      <c r="Q954">
        <v>5</v>
      </c>
      <c r="R954">
        <v>6</v>
      </c>
      <c r="S954">
        <v>0</v>
      </c>
      <c r="T954">
        <v>0</v>
      </c>
      <c r="U954">
        <v>0</v>
      </c>
      <c r="V954">
        <v>0</v>
      </c>
      <c r="W954">
        <v>0</v>
      </c>
      <c r="X954">
        <v>0</v>
      </c>
      <c r="Y954">
        <v>0</v>
      </c>
      <c r="Z954" t="s">
        <v>43</v>
      </c>
    </row>
    <row r="955" spans="1:26" x14ac:dyDescent="0.3">
      <c r="A955">
        <v>8643</v>
      </c>
      <c r="B955">
        <v>1971</v>
      </c>
      <c r="C955" s="14">
        <f>2021-Table13[[#This Row],[Year_Birth]]</f>
        <v>50</v>
      </c>
      <c r="D955" s="4">
        <v>69930</v>
      </c>
      <c r="E955">
        <v>0</v>
      </c>
      <c r="F955" s="16">
        <v>7.7041095890410958</v>
      </c>
      <c r="G955">
        <v>21</v>
      </c>
      <c r="H955" s="4">
        <v>252</v>
      </c>
      <c r="I955" s="4">
        <v>98</v>
      </c>
      <c r="J955" s="4">
        <v>827</v>
      </c>
      <c r="K955" s="4">
        <v>219</v>
      </c>
      <c r="L955" s="4">
        <v>70</v>
      </c>
      <c r="M955" s="4">
        <v>196</v>
      </c>
      <c r="N955">
        <v>1</v>
      </c>
      <c r="O955">
        <v>4</v>
      </c>
      <c r="P955">
        <v>5</v>
      </c>
      <c r="Q955">
        <v>12</v>
      </c>
      <c r="R955">
        <v>3</v>
      </c>
      <c r="S955">
        <v>0</v>
      </c>
      <c r="T955">
        <v>0</v>
      </c>
      <c r="U955">
        <v>0</v>
      </c>
      <c r="V955">
        <v>0</v>
      </c>
      <c r="W955">
        <v>0</v>
      </c>
      <c r="X955">
        <v>0</v>
      </c>
      <c r="Y955">
        <v>0</v>
      </c>
      <c r="Z955" t="s">
        <v>45</v>
      </c>
    </row>
    <row r="956" spans="1:26" x14ac:dyDescent="0.3">
      <c r="A956">
        <v>5036</v>
      </c>
      <c r="B956">
        <v>1984</v>
      </c>
      <c r="C956" s="14">
        <f>2021-Table13[[#This Row],[Year_Birth]]</f>
        <v>37</v>
      </c>
      <c r="D956" s="4">
        <v>42710</v>
      </c>
      <c r="E956">
        <v>1</v>
      </c>
      <c r="F956" s="16">
        <v>8.1945205479452063</v>
      </c>
      <c r="G956">
        <v>38</v>
      </c>
      <c r="H956" s="4">
        <v>252</v>
      </c>
      <c r="I956" s="4">
        <v>3</v>
      </c>
      <c r="J956" s="4">
        <v>42</v>
      </c>
      <c r="K956" s="4">
        <v>4</v>
      </c>
      <c r="L956" s="4">
        <v>3</v>
      </c>
      <c r="M956" s="4">
        <v>102</v>
      </c>
      <c r="N956">
        <v>2</v>
      </c>
      <c r="O956">
        <v>4</v>
      </c>
      <c r="P956">
        <v>5</v>
      </c>
      <c r="Q956">
        <v>3</v>
      </c>
      <c r="R956">
        <v>6</v>
      </c>
      <c r="S956">
        <v>0</v>
      </c>
      <c r="T956">
        <v>0</v>
      </c>
      <c r="U956">
        <v>0</v>
      </c>
      <c r="V956">
        <v>0</v>
      </c>
      <c r="W956">
        <v>0</v>
      </c>
      <c r="X956">
        <v>0</v>
      </c>
      <c r="Y956">
        <v>0</v>
      </c>
      <c r="Z956" t="s">
        <v>41</v>
      </c>
    </row>
    <row r="957" spans="1:26" x14ac:dyDescent="0.3">
      <c r="A957">
        <v>3535</v>
      </c>
      <c r="B957">
        <v>1965</v>
      </c>
      <c r="C957" s="14">
        <f>2021-Table13[[#This Row],[Year_Birth]]</f>
        <v>56</v>
      </c>
      <c r="D957" s="4">
        <v>66294</v>
      </c>
      <c r="E957">
        <v>0</v>
      </c>
      <c r="F957" s="16">
        <v>6.8958904109589039</v>
      </c>
      <c r="G957">
        <v>68</v>
      </c>
      <c r="H957" s="4">
        <v>251</v>
      </c>
      <c r="I957" s="4">
        <v>108</v>
      </c>
      <c r="J957" s="4">
        <v>334</v>
      </c>
      <c r="K957" s="4">
        <v>65</v>
      </c>
      <c r="L957" s="4">
        <v>92</v>
      </c>
      <c r="M957" s="4">
        <v>117</v>
      </c>
      <c r="N957">
        <v>1</v>
      </c>
      <c r="O957">
        <v>4</v>
      </c>
      <c r="P957">
        <v>3</v>
      </c>
      <c r="Q957">
        <v>5</v>
      </c>
      <c r="R957">
        <v>2</v>
      </c>
      <c r="S957">
        <v>0</v>
      </c>
      <c r="T957">
        <v>0</v>
      </c>
      <c r="U957">
        <v>0</v>
      </c>
      <c r="V957">
        <v>0</v>
      </c>
      <c r="W957">
        <v>0</v>
      </c>
      <c r="X957">
        <v>0</v>
      </c>
      <c r="Y957">
        <v>0</v>
      </c>
      <c r="Z957" t="s">
        <v>41</v>
      </c>
    </row>
    <row r="958" spans="1:26" x14ac:dyDescent="0.3">
      <c r="A958">
        <v>3179</v>
      </c>
      <c r="B958">
        <v>1980</v>
      </c>
      <c r="C958" s="14">
        <f>2021-Table13[[#This Row],[Year_Birth]]</f>
        <v>41</v>
      </c>
      <c r="D958" s="4">
        <v>81741</v>
      </c>
      <c r="E958">
        <v>0</v>
      </c>
      <c r="F958" s="16">
        <v>7.646575342465753</v>
      </c>
      <c r="G958">
        <v>75</v>
      </c>
      <c r="H958" s="4">
        <v>249</v>
      </c>
      <c r="I958" s="4">
        <v>153</v>
      </c>
      <c r="J958" s="4">
        <v>940</v>
      </c>
      <c r="K958" s="4">
        <v>58</v>
      </c>
      <c r="L958" s="4">
        <v>134</v>
      </c>
      <c r="M958" s="4">
        <v>38</v>
      </c>
      <c r="N958">
        <v>0</v>
      </c>
      <c r="O958">
        <v>6</v>
      </c>
      <c r="P958">
        <v>6</v>
      </c>
      <c r="Q958">
        <v>7</v>
      </c>
      <c r="R958">
        <v>2</v>
      </c>
      <c r="S958">
        <v>0</v>
      </c>
      <c r="T958">
        <v>0</v>
      </c>
      <c r="U958">
        <v>0</v>
      </c>
      <c r="V958">
        <v>0</v>
      </c>
      <c r="W958">
        <v>0</v>
      </c>
      <c r="X958">
        <v>0</v>
      </c>
      <c r="Y958">
        <v>0</v>
      </c>
      <c r="Z958" t="s">
        <v>41</v>
      </c>
    </row>
    <row r="959" spans="1:26" x14ac:dyDescent="0.3">
      <c r="A959">
        <v>4697</v>
      </c>
      <c r="B959">
        <v>1949</v>
      </c>
      <c r="C959" s="14">
        <f>2021-Table13[[#This Row],[Year_Birth]]</f>
        <v>72</v>
      </c>
      <c r="D959" s="4">
        <v>35416</v>
      </c>
      <c r="E959">
        <v>0</v>
      </c>
      <c r="F959" s="16">
        <v>7.6547945205479451</v>
      </c>
      <c r="G959">
        <v>62</v>
      </c>
      <c r="H959" s="4">
        <v>248</v>
      </c>
      <c r="I959" s="4">
        <v>3</v>
      </c>
      <c r="J959" s="4">
        <v>81</v>
      </c>
      <c r="K959" s="4">
        <v>4</v>
      </c>
      <c r="L959" s="4">
        <v>3</v>
      </c>
      <c r="M959" s="4">
        <v>51</v>
      </c>
      <c r="N959">
        <v>3</v>
      </c>
      <c r="O959">
        <v>7</v>
      </c>
      <c r="P959">
        <v>1</v>
      </c>
      <c r="Q959">
        <v>5</v>
      </c>
      <c r="R959">
        <v>8</v>
      </c>
      <c r="S959">
        <v>0</v>
      </c>
      <c r="T959">
        <v>0</v>
      </c>
      <c r="U959">
        <v>0</v>
      </c>
      <c r="V959">
        <v>0</v>
      </c>
      <c r="W959">
        <v>0</v>
      </c>
      <c r="X959">
        <v>0</v>
      </c>
      <c r="Y959">
        <v>0</v>
      </c>
      <c r="Z959" t="s">
        <v>47</v>
      </c>
    </row>
    <row r="960" spans="1:26" x14ac:dyDescent="0.3">
      <c r="A960">
        <v>4477</v>
      </c>
      <c r="B960">
        <v>1958</v>
      </c>
      <c r="C960" s="14">
        <f>2021-Table13[[#This Row],[Year_Birth]]</f>
        <v>63</v>
      </c>
      <c r="D960" s="4">
        <v>69096</v>
      </c>
      <c r="E960">
        <v>1</v>
      </c>
      <c r="F960" s="16">
        <v>7.3643835616438356</v>
      </c>
      <c r="G960">
        <v>4</v>
      </c>
      <c r="H960" s="4">
        <v>247</v>
      </c>
      <c r="I960" s="4">
        <v>49</v>
      </c>
      <c r="J960" s="4">
        <v>159</v>
      </c>
      <c r="K960" s="4">
        <v>7</v>
      </c>
      <c r="L960" s="4">
        <v>82</v>
      </c>
      <c r="M960" s="4">
        <v>109</v>
      </c>
      <c r="N960">
        <v>1</v>
      </c>
      <c r="O960">
        <v>5</v>
      </c>
      <c r="P960">
        <v>2</v>
      </c>
      <c r="Q960">
        <v>10</v>
      </c>
      <c r="R960">
        <v>4</v>
      </c>
      <c r="S960">
        <v>0</v>
      </c>
      <c r="T960">
        <v>0</v>
      </c>
      <c r="U960">
        <v>0</v>
      </c>
      <c r="V960">
        <v>0</v>
      </c>
      <c r="W960">
        <v>0</v>
      </c>
      <c r="X960">
        <v>0</v>
      </c>
      <c r="Y960">
        <v>0</v>
      </c>
      <c r="Z960" t="s">
        <v>52</v>
      </c>
    </row>
    <row r="961" spans="1:26" x14ac:dyDescent="0.3">
      <c r="A961">
        <v>5837</v>
      </c>
      <c r="B961">
        <v>1967</v>
      </c>
      <c r="C961" s="14">
        <f>2021-Table13[[#This Row],[Year_Birth]]</f>
        <v>54</v>
      </c>
      <c r="D961" s="4">
        <v>51479</v>
      </c>
      <c r="E961">
        <v>2</v>
      </c>
      <c r="F961" s="16">
        <v>8.1123287671232873</v>
      </c>
      <c r="G961">
        <v>67</v>
      </c>
      <c r="H961" s="4">
        <v>247</v>
      </c>
      <c r="I961" s="4">
        <v>8</v>
      </c>
      <c r="J961" s="4">
        <v>160</v>
      </c>
      <c r="K961" s="4">
        <v>6</v>
      </c>
      <c r="L961" s="4">
        <v>8</v>
      </c>
      <c r="M961" s="4">
        <v>65</v>
      </c>
      <c r="N961">
        <v>7</v>
      </c>
      <c r="O961">
        <v>6</v>
      </c>
      <c r="P961">
        <v>3</v>
      </c>
      <c r="Q961">
        <v>6</v>
      </c>
      <c r="R961">
        <v>7</v>
      </c>
      <c r="S961">
        <v>0</v>
      </c>
      <c r="T961">
        <v>0</v>
      </c>
      <c r="U961">
        <v>0</v>
      </c>
      <c r="V961">
        <v>0</v>
      </c>
      <c r="W961">
        <v>0</v>
      </c>
      <c r="X961">
        <v>0</v>
      </c>
      <c r="Y961">
        <v>0</v>
      </c>
      <c r="Z961" t="s">
        <v>41</v>
      </c>
    </row>
    <row r="962" spans="1:26" x14ac:dyDescent="0.3">
      <c r="A962">
        <v>10770</v>
      </c>
      <c r="B962">
        <v>1959</v>
      </c>
      <c r="C962" s="14">
        <f>2021-Table13[[#This Row],[Year_Birth]]</f>
        <v>62</v>
      </c>
      <c r="D962" s="4">
        <v>65492</v>
      </c>
      <c r="E962">
        <v>0</v>
      </c>
      <c r="F962" s="16">
        <v>7.0328767123287674</v>
      </c>
      <c r="G962">
        <v>73</v>
      </c>
      <c r="H962" s="4">
        <v>247</v>
      </c>
      <c r="I962" s="4">
        <v>161</v>
      </c>
      <c r="J962" s="4">
        <v>295</v>
      </c>
      <c r="K962" s="4">
        <v>210</v>
      </c>
      <c r="L962" s="4">
        <v>85</v>
      </c>
      <c r="M962" s="4">
        <v>47</v>
      </c>
      <c r="N962">
        <v>2</v>
      </c>
      <c r="O962">
        <v>4</v>
      </c>
      <c r="P962">
        <v>7</v>
      </c>
      <c r="Q962">
        <v>13</v>
      </c>
      <c r="R962">
        <v>2</v>
      </c>
      <c r="S962">
        <v>0</v>
      </c>
      <c r="T962">
        <v>0</v>
      </c>
      <c r="U962">
        <v>0</v>
      </c>
      <c r="V962">
        <v>0</v>
      </c>
      <c r="W962">
        <v>0</v>
      </c>
      <c r="X962">
        <v>0</v>
      </c>
      <c r="Y962">
        <v>0</v>
      </c>
      <c r="Z962" t="s">
        <v>48</v>
      </c>
    </row>
    <row r="963" spans="1:26" x14ac:dyDescent="0.3">
      <c r="A963">
        <v>8614</v>
      </c>
      <c r="B963">
        <v>1957</v>
      </c>
      <c r="C963" s="14">
        <f>2021-Table13[[#This Row],[Year_Birth]]</f>
        <v>64</v>
      </c>
      <c r="D963" s="4">
        <v>65486</v>
      </c>
      <c r="E963">
        <v>1</v>
      </c>
      <c r="F963" s="16">
        <v>6.7424657534246579</v>
      </c>
      <c r="G963">
        <v>29</v>
      </c>
      <c r="H963" s="4">
        <v>245</v>
      </c>
      <c r="I963" s="4">
        <v>19</v>
      </c>
      <c r="J963" s="4">
        <v>125</v>
      </c>
      <c r="K963" s="4">
        <v>37</v>
      </c>
      <c r="L963" s="4">
        <v>67</v>
      </c>
      <c r="M963" s="4">
        <v>14</v>
      </c>
      <c r="N963">
        <v>1</v>
      </c>
      <c r="O963">
        <v>4</v>
      </c>
      <c r="P963">
        <v>2</v>
      </c>
      <c r="Q963">
        <v>10</v>
      </c>
      <c r="R963">
        <v>2</v>
      </c>
      <c r="S963">
        <v>0</v>
      </c>
      <c r="T963">
        <v>0</v>
      </c>
      <c r="U963">
        <v>0</v>
      </c>
      <c r="V963">
        <v>0</v>
      </c>
      <c r="W963">
        <v>0</v>
      </c>
      <c r="X963">
        <v>0</v>
      </c>
      <c r="Y963">
        <v>0</v>
      </c>
      <c r="Z963" t="s">
        <v>53</v>
      </c>
    </row>
    <row r="964" spans="1:26" x14ac:dyDescent="0.3">
      <c r="A964">
        <v>6887</v>
      </c>
      <c r="B964">
        <v>1967</v>
      </c>
      <c r="C964" s="14">
        <f>2021-Table13[[#This Row],[Year_Birth]]</f>
        <v>54</v>
      </c>
      <c r="D964" s="4">
        <v>79146</v>
      </c>
      <c r="E964">
        <v>2</v>
      </c>
      <c r="F964" s="16">
        <v>6.7917808219178086</v>
      </c>
      <c r="G964">
        <v>33</v>
      </c>
      <c r="H964" s="4">
        <v>245</v>
      </c>
      <c r="I964" s="4">
        <v>16</v>
      </c>
      <c r="J964" s="4">
        <v>223</v>
      </c>
      <c r="K964" s="4">
        <v>21</v>
      </c>
      <c r="L964" s="4">
        <v>43</v>
      </c>
      <c r="M964" s="4">
        <v>16</v>
      </c>
      <c r="N964">
        <v>2</v>
      </c>
      <c r="O964">
        <v>8</v>
      </c>
      <c r="P964">
        <v>1</v>
      </c>
      <c r="Q964">
        <v>8</v>
      </c>
      <c r="R964">
        <v>6</v>
      </c>
      <c r="S964">
        <v>0</v>
      </c>
      <c r="T964">
        <v>0</v>
      </c>
      <c r="U964">
        <v>0</v>
      </c>
      <c r="V964">
        <v>0</v>
      </c>
      <c r="W964">
        <v>0</v>
      </c>
      <c r="X964">
        <v>0</v>
      </c>
      <c r="Y964">
        <v>0</v>
      </c>
      <c r="Z964" t="s">
        <v>52</v>
      </c>
    </row>
    <row r="965" spans="1:26" x14ac:dyDescent="0.3">
      <c r="A965">
        <v>7500</v>
      </c>
      <c r="B965">
        <v>1967</v>
      </c>
      <c r="C965" s="14">
        <f>2021-Table13[[#This Row],[Year_Birth]]</f>
        <v>54</v>
      </c>
      <c r="D965" s="4">
        <v>79146</v>
      </c>
      <c r="E965">
        <v>2</v>
      </c>
      <c r="F965" s="16">
        <v>6.7917808219178086</v>
      </c>
      <c r="G965">
        <v>33</v>
      </c>
      <c r="H965" s="4">
        <v>245</v>
      </c>
      <c r="I965" s="4">
        <v>16</v>
      </c>
      <c r="J965" s="4">
        <v>223</v>
      </c>
      <c r="K965" s="4">
        <v>21</v>
      </c>
      <c r="L965" s="4">
        <v>43</v>
      </c>
      <c r="M965" s="4">
        <v>16</v>
      </c>
      <c r="N965">
        <v>2</v>
      </c>
      <c r="O965">
        <v>8</v>
      </c>
      <c r="P965">
        <v>1</v>
      </c>
      <c r="Q965">
        <v>8</v>
      </c>
      <c r="R965">
        <v>6</v>
      </c>
      <c r="S965">
        <v>0</v>
      </c>
      <c r="T965">
        <v>0</v>
      </c>
      <c r="U965">
        <v>0</v>
      </c>
      <c r="V965">
        <v>0</v>
      </c>
      <c r="W965">
        <v>0</v>
      </c>
      <c r="X965">
        <v>0</v>
      </c>
      <c r="Y965">
        <v>0</v>
      </c>
      <c r="Z965" t="s">
        <v>41</v>
      </c>
    </row>
    <row r="966" spans="1:26" x14ac:dyDescent="0.3">
      <c r="A966">
        <v>9097</v>
      </c>
      <c r="B966">
        <v>1956</v>
      </c>
      <c r="C966" s="14">
        <f>2021-Table13[[#This Row],[Year_Birth]]</f>
        <v>65</v>
      </c>
      <c r="D966" s="4">
        <v>46086</v>
      </c>
      <c r="E966">
        <v>1</v>
      </c>
      <c r="F966" s="16">
        <v>7.2630136986301368</v>
      </c>
      <c r="G966">
        <v>34</v>
      </c>
      <c r="H966" s="4">
        <v>244</v>
      </c>
      <c r="I966" s="4">
        <v>8</v>
      </c>
      <c r="J966" s="4">
        <v>32</v>
      </c>
      <c r="K966" s="4">
        <v>7</v>
      </c>
      <c r="L966" s="4">
        <v>2</v>
      </c>
      <c r="M966" s="4">
        <v>50</v>
      </c>
      <c r="N966">
        <v>4</v>
      </c>
      <c r="O966">
        <v>3</v>
      </c>
      <c r="P966">
        <v>1</v>
      </c>
      <c r="Q966">
        <v>8</v>
      </c>
      <c r="R966">
        <v>4</v>
      </c>
      <c r="S966">
        <v>0</v>
      </c>
      <c r="T966">
        <v>0</v>
      </c>
      <c r="U966">
        <v>0</v>
      </c>
      <c r="V966">
        <v>0</v>
      </c>
      <c r="W966">
        <v>0</v>
      </c>
      <c r="X966">
        <v>0</v>
      </c>
      <c r="Y966">
        <v>0</v>
      </c>
      <c r="Z966" t="s">
        <v>41</v>
      </c>
    </row>
    <row r="967" spans="1:26" x14ac:dyDescent="0.3">
      <c r="A967">
        <v>7718</v>
      </c>
      <c r="B967">
        <v>1947</v>
      </c>
      <c r="C967" s="14">
        <f>2021-Table13[[#This Row],[Year_Birth]]</f>
        <v>74</v>
      </c>
      <c r="D967" s="4">
        <v>66000</v>
      </c>
      <c r="E967">
        <v>0</v>
      </c>
      <c r="F967" s="16">
        <v>6.8027397260273972</v>
      </c>
      <c r="G967">
        <v>36</v>
      </c>
      <c r="H967" s="4">
        <v>244</v>
      </c>
      <c r="I967" s="4">
        <v>51</v>
      </c>
      <c r="J967" s="4">
        <v>270</v>
      </c>
      <c r="K967" s="4">
        <v>101</v>
      </c>
      <c r="L967" s="4">
        <v>0</v>
      </c>
      <c r="M967" s="4">
        <v>45</v>
      </c>
      <c r="N967">
        <v>1</v>
      </c>
      <c r="O967">
        <v>1</v>
      </c>
      <c r="P967">
        <v>3</v>
      </c>
      <c r="Q967">
        <v>5</v>
      </c>
      <c r="R967">
        <v>1</v>
      </c>
      <c r="S967">
        <v>0</v>
      </c>
      <c r="T967">
        <v>0</v>
      </c>
      <c r="U967">
        <v>0</v>
      </c>
      <c r="V967">
        <v>0</v>
      </c>
      <c r="W967">
        <v>0</v>
      </c>
      <c r="X967">
        <v>0</v>
      </c>
      <c r="Y967">
        <v>0</v>
      </c>
      <c r="Z967" t="s">
        <v>41</v>
      </c>
    </row>
    <row r="968" spans="1:26" x14ac:dyDescent="0.3">
      <c r="A968">
        <v>3340</v>
      </c>
      <c r="B968">
        <v>1977</v>
      </c>
      <c r="C968" s="14">
        <f>2021-Table13[[#This Row],[Year_Birth]]</f>
        <v>44</v>
      </c>
      <c r="D968" s="4">
        <v>42014</v>
      </c>
      <c r="E968">
        <v>1</v>
      </c>
      <c r="F968" s="16">
        <v>8.4767123287671229</v>
      </c>
      <c r="G968">
        <v>56</v>
      </c>
      <c r="H968" s="4">
        <v>244</v>
      </c>
      <c r="I968" s="4">
        <v>15</v>
      </c>
      <c r="J968" s="4">
        <v>108</v>
      </c>
      <c r="K968" s="4">
        <v>4</v>
      </c>
      <c r="L968" s="4">
        <v>15</v>
      </c>
      <c r="M968" s="4">
        <v>50</v>
      </c>
      <c r="N968">
        <v>6</v>
      </c>
      <c r="O968">
        <v>7</v>
      </c>
      <c r="P968">
        <v>1</v>
      </c>
      <c r="Q968">
        <v>6</v>
      </c>
      <c r="R968">
        <v>8</v>
      </c>
      <c r="S968">
        <v>0</v>
      </c>
      <c r="T968">
        <v>0</v>
      </c>
      <c r="U968">
        <v>0</v>
      </c>
      <c r="V968">
        <v>0</v>
      </c>
      <c r="W968">
        <v>0</v>
      </c>
      <c r="X968">
        <v>1</v>
      </c>
      <c r="Y968">
        <v>0</v>
      </c>
      <c r="Z968" t="s">
        <v>48</v>
      </c>
    </row>
    <row r="969" spans="1:26" x14ac:dyDescent="0.3">
      <c r="A969">
        <v>8685</v>
      </c>
      <c r="B969">
        <v>1977</v>
      </c>
      <c r="C969" s="14">
        <f>2021-Table13[[#This Row],[Year_Birth]]</f>
        <v>44</v>
      </c>
      <c r="D969" s="4">
        <v>42014</v>
      </c>
      <c r="E969">
        <v>1</v>
      </c>
      <c r="F969" s="16">
        <v>8.4767123287671229</v>
      </c>
      <c r="G969">
        <v>56</v>
      </c>
      <c r="H969" s="4">
        <v>244</v>
      </c>
      <c r="I969" s="4">
        <v>15</v>
      </c>
      <c r="J969" s="4">
        <v>108</v>
      </c>
      <c r="K969" s="4">
        <v>4</v>
      </c>
      <c r="L969" s="4">
        <v>15</v>
      </c>
      <c r="M969" s="4">
        <v>50</v>
      </c>
      <c r="N969">
        <v>6</v>
      </c>
      <c r="O969">
        <v>7</v>
      </c>
      <c r="P969">
        <v>1</v>
      </c>
      <c r="Q969">
        <v>6</v>
      </c>
      <c r="R969">
        <v>8</v>
      </c>
      <c r="S969">
        <v>0</v>
      </c>
      <c r="T969">
        <v>0</v>
      </c>
      <c r="U969">
        <v>0</v>
      </c>
      <c r="V969">
        <v>0</v>
      </c>
      <c r="W969">
        <v>0</v>
      </c>
      <c r="X969">
        <v>1</v>
      </c>
      <c r="Y969">
        <v>0</v>
      </c>
      <c r="Z969" t="s">
        <v>47</v>
      </c>
    </row>
    <row r="970" spans="1:26" x14ac:dyDescent="0.3">
      <c r="A970">
        <v>2036</v>
      </c>
      <c r="B970">
        <v>1973</v>
      </c>
      <c r="C970" s="14">
        <f>2021-Table13[[#This Row],[Year_Birth]]</f>
        <v>48</v>
      </c>
      <c r="D970" s="4">
        <v>57906</v>
      </c>
      <c r="E970">
        <v>1</v>
      </c>
      <c r="F970" s="16">
        <v>7.6602739726027398</v>
      </c>
      <c r="G970">
        <v>29</v>
      </c>
      <c r="H970" s="4">
        <v>243</v>
      </c>
      <c r="I970" s="4">
        <v>11</v>
      </c>
      <c r="J970" s="4">
        <v>119</v>
      </c>
      <c r="K970" s="4">
        <v>10</v>
      </c>
      <c r="L970" s="4">
        <v>3</v>
      </c>
      <c r="M970" s="4">
        <v>15</v>
      </c>
      <c r="N970">
        <v>3</v>
      </c>
      <c r="O970">
        <v>4</v>
      </c>
      <c r="P970">
        <v>2</v>
      </c>
      <c r="Q970">
        <v>8</v>
      </c>
      <c r="R970">
        <v>4</v>
      </c>
      <c r="S970">
        <v>0</v>
      </c>
      <c r="T970">
        <v>0</v>
      </c>
      <c r="U970">
        <v>0</v>
      </c>
      <c r="V970">
        <v>0</v>
      </c>
      <c r="W970">
        <v>0</v>
      </c>
      <c r="X970">
        <v>0</v>
      </c>
      <c r="Y970">
        <v>0</v>
      </c>
      <c r="Z970" t="s">
        <v>45</v>
      </c>
    </row>
    <row r="971" spans="1:26" x14ac:dyDescent="0.3">
      <c r="A971">
        <v>6445</v>
      </c>
      <c r="B971">
        <v>1967</v>
      </c>
      <c r="C971" s="14">
        <f>2021-Table13[[#This Row],[Year_Birth]]</f>
        <v>54</v>
      </c>
      <c r="D971" s="4">
        <v>66825</v>
      </c>
      <c r="E971">
        <v>0</v>
      </c>
      <c r="F971" s="16">
        <v>7.5698630136986305</v>
      </c>
      <c r="G971">
        <v>73</v>
      </c>
      <c r="H971" s="4">
        <v>243</v>
      </c>
      <c r="I971" s="4">
        <v>101</v>
      </c>
      <c r="J971" s="4">
        <v>405</v>
      </c>
      <c r="K971" s="4">
        <v>29</v>
      </c>
      <c r="L971" s="4">
        <v>40</v>
      </c>
      <c r="M971" s="4">
        <v>40</v>
      </c>
      <c r="N971">
        <v>1</v>
      </c>
      <c r="O971">
        <v>4</v>
      </c>
      <c r="P971">
        <v>5</v>
      </c>
      <c r="Q971">
        <v>6</v>
      </c>
      <c r="R971">
        <v>2</v>
      </c>
      <c r="S971">
        <v>0</v>
      </c>
      <c r="T971">
        <v>0</v>
      </c>
      <c r="U971">
        <v>0</v>
      </c>
      <c r="V971">
        <v>0</v>
      </c>
      <c r="W971">
        <v>0</v>
      </c>
      <c r="X971">
        <v>0</v>
      </c>
      <c r="Y971">
        <v>0</v>
      </c>
      <c r="Z971" t="s">
        <v>47</v>
      </c>
    </row>
    <row r="972" spans="1:26" x14ac:dyDescent="0.3">
      <c r="A972">
        <v>550</v>
      </c>
      <c r="B972">
        <v>1952</v>
      </c>
      <c r="C972" s="14">
        <f>2021-Table13[[#This Row],[Year_Birth]]</f>
        <v>69</v>
      </c>
      <c r="D972" s="4">
        <v>62335</v>
      </c>
      <c r="E972">
        <v>1</v>
      </c>
      <c r="F972" s="16">
        <v>7.7123287671232879</v>
      </c>
      <c r="G972">
        <v>87</v>
      </c>
      <c r="H972" s="4">
        <v>243</v>
      </c>
      <c r="I972" s="4">
        <v>131</v>
      </c>
      <c r="J972" s="4">
        <v>217</v>
      </c>
      <c r="K972" s="4">
        <v>85</v>
      </c>
      <c r="L972" s="4">
        <v>6</v>
      </c>
      <c r="M972" s="4">
        <v>26</v>
      </c>
      <c r="N972">
        <v>2</v>
      </c>
      <c r="O972">
        <v>3</v>
      </c>
      <c r="P972">
        <v>3</v>
      </c>
      <c r="Q972">
        <v>13</v>
      </c>
      <c r="R972">
        <v>2</v>
      </c>
      <c r="S972">
        <v>0</v>
      </c>
      <c r="T972">
        <v>0</v>
      </c>
      <c r="U972">
        <v>0</v>
      </c>
      <c r="V972">
        <v>0</v>
      </c>
      <c r="W972">
        <v>0</v>
      </c>
      <c r="X972">
        <v>0</v>
      </c>
      <c r="Y972">
        <v>0</v>
      </c>
      <c r="Z972" t="s">
        <v>41</v>
      </c>
    </row>
    <row r="973" spans="1:26" x14ac:dyDescent="0.3">
      <c r="A973">
        <v>8104</v>
      </c>
      <c r="B973">
        <v>1951</v>
      </c>
      <c r="C973" s="14">
        <f>2021-Table13[[#This Row],[Year_Birth]]</f>
        <v>70</v>
      </c>
      <c r="D973" s="4">
        <v>53312</v>
      </c>
      <c r="E973">
        <v>0</v>
      </c>
      <c r="F973" s="16">
        <v>7.4986301369863018</v>
      </c>
      <c r="G973">
        <v>32</v>
      </c>
      <c r="H973" s="4">
        <v>241</v>
      </c>
      <c r="I973" s="4">
        <v>0</v>
      </c>
      <c r="J973" s="4">
        <v>12</v>
      </c>
      <c r="K973" s="4">
        <v>0</v>
      </c>
      <c r="L973" s="4">
        <v>0</v>
      </c>
      <c r="M973" s="4">
        <v>25</v>
      </c>
      <c r="N973">
        <v>1</v>
      </c>
      <c r="O973">
        <v>5</v>
      </c>
      <c r="P973">
        <v>1</v>
      </c>
      <c r="Q973">
        <v>5</v>
      </c>
      <c r="R973">
        <v>7</v>
      </c>
      <c r="S973">
        <v>0</v>
      </c>
      <c r="T973">
        <v>0</v>
      </c>
      <c r="U973">
        <v>0</v>
      </c>
      <c r="V973">
        <v>0</v>
      </c>
      <c r="W973">
        <v>0</v>
      </c>
      <c r="X973">
        <v>0</v>
      </c>
      <c r="Y973">
        <v>0</v>
      </c>
      <c r="Z973" t="s">
        <v>41</v>
      </c>
    </row>
    <row r="974" spans="1:26" x14ac:dyDescent="0.3">
      <c r="A974">
        <v>6905</v>
      </c>
      <c r="B974">
        <v>1994</v>
      </c>
      <c r="C974" s="14">
        <f>2021-Table13[[#This Row],[Year_Birth]]</f>
        <v>27</v>
      </c>
      <c r="D974" s="4">
        <v>80685</v>
      </c>
      <c r="E974">
        <v>0</v>
      </c>
      <c r="F974" s="16">
        <v>8.463013698630137</v>
      </c>
      <c r="G974">
        <v>55</v>
      </c>
      <c r="H974" s="4">
        <v>241</v>
      </c>
      <c r="I974" s="4">
        <v>45</v>
      </c>
      <c r="J974" s="4">
        <v>604</v>
      </c>
      <c r="K974" s="4">
        <v>34</v>
      </c>
      <c r="L974" s="4">
        <v>26</v>
      </c>
      <c r="M974" s="4">
        <v>54</v>
      </c>
      <c r="N974">
        <v>1</v>
      </c>
      <c r="O974">
        <v>6</v>
      </c>
      <c r="P974">
        <v>4</v>
      </c>
      <c r="Q974">
        <v>10</v>
      </c>
      <c r="R974">
        <v>2</v>
      </c>
      <c r="S974">
        <v>0</v>
      </c>
      <c r="T974">
        <v>0</v>
      </c>
      <c r="U974">
        <v>0</v>
      </c>
      <c r="V974">
        <v>0</v>
      </c>
      <c r="W974">
        <v>0</v>
      </c>
      <c r="X974">
        <v>0</v>
      </c>
      <c r="Y974">
        <v>0</v>
      </c>
      <c r="Z974" t="s">
        <v>41</v>
      </c>
    </row>
    <row r="975" spans="1:26" x14ac:dyDescent="0.3">
      <c r="A975">
        <v>5872</v>
      </c>
      <c r="B975">
        <v>1951</v>
      </c>
      <c r="C975" s="14">
        <f>2021-Table13[[#This Row],[Year_Birth]]</f>
        <v>70</v>
      </c>
      <c r="D975" s="4">
        <v>60689</v>
      </c>
      <c r="E975">
        <v>1</v>
      </c>
      <c r="F975" s="16">
        <v>7.6876712328767125</v>
      </c>
      <c r="G975">
        <v>23</v>
      </c>
      <c r="H975" s="4">
        <v>240</v>
      </c>
      <c r="I975" s="4">
        <v>90</v>
      </c>
      <c r="J975" s="4">
        <v>216</v>
      </c>
      <c r="K975" s="4">
        <v>63</v>
      </c>
      <c r="L975" s="4">
        <v>6</v>
      </c>
      <c r="M975" s="4">
        <v>24</v>
      </c>
      <c r="N975">
        <v>4</v>
      </c>
      <c r="O975">
        <v>4</v>
      </c>
      <c r="P975">
        <v>4</v>
      </c>
      <c r="Q975">
        <v>10</v>
      </c>
      <c r="R975">
        <v>3</v>
      </c>
      <c r="S975">
        <v>0</v>
      </c>
      <c r="T975">
        <v>0</v>
      </c>
      <c r="U975">
        <v>0</v>
      </c>
      <c r="V975">
        <v>0</v>
      </c>
      <c r="W975">
        <v>0</v>
      </c>
      <c r="X975">
        <v>0</v>
      </c>
      <c r="Y975">
        <v>0</v>
      </c>
      <c r="Z975" t="s">
        <v>43</v>
      </c>
    </row>
    <row r="976" spans="1:26" x14ac:dyDescent="0.3">
      <c r="A976">
        <v>7428</v>
      </c>
      <c r="B976">
        <v>1975</v>
      </c>
      <c r="C976" s="14">
        <f>2021-Table13[[#This Row],[Year_Birth]]</f>
        <v>46</v>
      </c>
      <c r="D976" s="4">
        <v>80144</v>
      </c>
      <c r="E976">
        <v>0</v>
      </c>
      <c r="F976" s="16">
        <v>7.3561643835616435</v>
      </c>
      <c r="G976">
        <v>47</v>
      </c>
      <c r="H976" s="4">
        <v>240</v>
      </c>
      <c r="I976" s="4">
        <v>132</v>
      </c>
      <c r="J976" s="4">
        <v>445</v>
      </c>
      <c r="K976" s="4">
        <v>250</v>
      </c>
      <c r="L976" s="4">
        <v>192</v>
      </c>
      <c r="M976" s="4">
        <v>108</v>
      </c>
      <c r="N976">
        <v>1</v>
      </c>
      <c r="O976">
        <v>3</v>
      </c>
      <c r="P976">
        <v>7</v>
      </c>
      <c r="Q976">
        <v>8</v>
      </c>
      <c r="R976">
        <v>1</v>
      </c>
      <c r="S976">
        <v>0</v>
      </c>
      <c r="T976">
        <v>0</v>
      </c>
      <c r="U976">
        <v>0</v>
      </c>
      <c r="V976">
        <v>0</v>
      </c>
      <c r="W976">
        <v>0</v>
      </c>
      <c r="X976">
        <v>0</v>
      </c>
      <c r="Y976">
        <v>0</v>
      </c>
      <c r="Z976" t="s">
        <v>53</v>
      </c>
    </row>
    <row r="977" spans="1:26" x14ac:dyDescent="0.3">
      <c r="A977">
        <v>4369</v>
      </c>
      <c r="B977">
        <v>1957</v>
      </c>
      <c r="C977" s="14">
        <f>2021-Table13[[#This Row],[Year_Birth]]</f>
        <v>64</v>
      </c>
      <c r="D977" s="4">
        <v>65487</v>
      </c>
      <c r="E977">
        <v>0</v>
      </c>
      <c r="F977" s="16">
        <v>7.0767123287671234</v>
      </c>
      <c r="G977">
        <v>48</v>
      </c>
      <c r="H977" s="4">
        <v>240</v>
      </c>
      <c r="I977" s="4">
        <v>67</v>
      </c>
      <c r="J977" s="4">
        <v>500</v>
      </c>
      <c r="K977" s="4">
        <v>199</v>
      </c>
      <c r="L977" s="4">
        <v>0</v>
      </c>
      <c r="M977" s="4">
        <v>163</v>
      </c>
      <c r="N977">
        <v>3</v>
      </c>
      <c r="O977">
        <v>3</v>
      </c>
      <c r="P977">
        <v>5</v>
      </c>
      <c r="Q977">
        <v>6</v>
      </c>
      <c r="R977">
        <v>2</v>
      </c>
      <c r="S977">
        <v>0</v>
      </c>
      <c r="T977">
        <v>0</v>
      </c>
      <c r="U977">
        <v>0</v>
      </c>
      <c r="V977">
        <v>0</v>
      </c>
      <c r="W977">
        <v>0</v>
      </c>
      <c r="X977">
        <v>0</v>
      </c>
      <c r="Y977">
        <v>0</v>
      </c>
      <c r="Z977" t="s">
        <v>48</v>
      </c>
    </row>
    <row r="978" spans="1:26" x14ac:dyDescent="0.3">
      <c r="A978">
        <v>10652</v>
      </c>
      <c r="B978">
        <v>1957</v>
      </c>
      <c r="C978" s="14">
        <f>2021-Table13[[#This Row],[Year_Birth]]</f>
        <v>64</v>
      </c>
      <c r="D978" s="4">
        <v>65487</v>
      </c>
      <c r="E978">
        <v>0</v>
      </c>
      <c r="F978" s="16">
        <v>7.0767123287671234</v>
      </c>
      <c r="G978">
        <v>48</v>
      </c>
      <c r="H978" s="4">
        <v>240</v>
      </c>
      <c r="I978" s="4">
        <v>67</v>
      </c>
      <c r="J978" s="4">
        <v>500</v>
      </c>
      <c r="K978" s="4">
        <v>199</v>
      </c>
      <c r="L978" s="4">
        <v>0</v>
      </c>
      <c r="M978" s="4">
        <v>163</v>
      </c>
      <c r="N978">
        <v>3</v>
      </c>
      <c r="O978">
        <v>3</v>
      </c>
      <c r="P978">
        <v>5</v>
      </c>
      <c r="Q978">
        <v>6</v>
      </c>
      <c r="R978">
        <v>2</v>
      </c>
      <c r="S978">
        <v>0</v>
      </c>
      <c r="T978">
        <v>0</v>
      </c>
      <c r="U978">
        <v>0</v>
      </c>
      <c r="V978">
        <v>0</v>
      </c>
      <c r="W978">
        <v>0</v>
      </c>
      <c r="X978">
        <v>0</v>
      </c>
      <c r="Y978">
        <v>0</v>
      </c>
      <c r="Z978" t="s">
        <v>48</v>
      </c>
    </row>
    <row r="979" spans="1:26" x14ac:dyDescent="0.3">
      <c r="A979">
        <v>8527</v>
      </c>
      <c r="B979">
        <v>1965</v>
      </c>
      <c r="C979" s="14">
        <f>2021-Table13[[#This Row],[Year_Birth]]</f>
        <v>56</v>
      </c>
      <c r="D979" s="4">
        <v>65735</v>
      </c>
      <c r="E979">
        <v>2</v>
      </c>
      <c r="F979" s="16">
        <v>7.1698630136986301</v>
      </c>
      <c r="G979">
        <v>37</v>
      </c>
      <c r="H979" s="4">
        <v>239</v>
      </c>
      <c r="I979" s="4">
        <v>7</v>
      </c>
      <c r="J979" s="4">
        <v>119</v>
      </c>
      <c r="K979" s="4">
        <v>4</v>
      </c>
      <c r="L979" s="4">
        <v>15</v>
      </c>
      <c r="M979" s="4">
        <v>11</v>
      </c>
      <c r="N979">
        <v>5</v>
      </c>
      <c r="O979">
        <v>6</v>
      </c>
      <c r="P979">
        <v>2</v>
      </c>
      <c r="Q979">
        <v>6</v>
      </c>
      <c r="R979">
        <v>7</v>
      </c>
      <c r="S979">
        <v>0</v>
      </c>
      <c r="T979">
        <v>0</v>
      </c>
      <c r="U979">
        <v>0</v>
      </c>
      <c r="V979">
        <v>0</v>
      </c>
      <c r="W979">
        <v>0</v>
      </c>
      <c r="X979">
        <v>0</v>
      </c>
      <c r="Y979">
        <v>0</v>
      </c>
      <c r="Z979" t="s">
        <v>41</v>
      </c>
    </row>
    <row r="980" spans="1:26" x14ac:dyDescent="0.3">
      <c r="A980">
        <v>5370</v>
      </c>
      <c r="B980">
        <v>1973</v>
      </c>
      <c r="C980" s="14">
        <f>2021-Table13[[#This Row],[Year_Birth]]</f>
        <v>48</v>
      </c>
      <c r="D980" s="4">
        <v>32644</v>
      </c>
      <c r="E980">
        <v>1</v>
      </c>
      <c r="F980" s="16">
        <v>8.0602739726027401</v>
      </c>
      <c r="G980">
        <v>38</v>
      </c>
      <c r="H980" s="4">
        <v>239</v>
      </c>
      <c r="I980" s="4">
        <v>3</v>
      </c>
      <c r="J980" s="4">
        <v>141</v>
      </c>
      <c r="K980" s="4">
        <v>0</v>
      </c>
      <c r="L980" s="4">
        <v>7</v>
      </c>
      <c r="M980" s="4">
        <v>23</v>
      </c>
      <c r="N980">
        <v>4</v>
      </c>
      <c r="O980">
        <v>7</v>
      </c>
      <c r="P980">
        <v>1</v>
      </c>
      <c r="Q980">
        <v>6</v>
      </c>
      <c r="R980">
        <v>8</v>
      </c>
      <c r="S980">
        <v>0</v>
      </c>
      <c r="T980">
        <v>0</v>
      </c>
      <c r="U980">
        <v>1</v>
      </c>
      <c r="V980">
        <v>0</v>
      </c>
      <c r="W980">
        <v>0</v>
      </c>
      <c r="X980">
        <v>0</v>
      </c>
      <c r="Y980">
        <v>0</v>
      </c>
      <c r="Z980" t="s">
        <v>41</v>
      </c>
    </row>
    <row r="981" spans="1:26" x14ac:dyDescent="0.3">
      <c r="A981">
        <v>1165</v>
      </c>
      <c r="B981">
        <v>1958</v>
      </c>
      <c r="C981" s="14">
        <f>2021-Table13[[#This Row],[Year_Birth]]</f>
        <v>63</v>
      </c>
      <c r="D981" s="4">
        <v>50729</v>
      </c>
      <c r="E981">
        <v>2</v>
      </c>
      <c r="F981" s="16">
        <v>7.7698630136986298</v>
      </c>
      <c r="G981">
        <v>62</v>
      </c>
      <c r="H981" s="4">
        <v>239</v>
      </c>
      <c r="I981" s="4">
        <v>13</v>
      </c>
      <c r="J981" s="4">
        <v>143</v>
      </c>
      <c r="K981" s="4">
        <v>45</v>
      </c>
      <c r="L981" s="4">
        <v>4</v>
      </c>
      <c r="M981" s="4">
        <v>52</v>
      </c>
      <c r="N981">
        <v>9</v>
      </c>
      <c r="O981">
        <v>6</v>
      </c>
      <c r="P981">
        <v>2</v>
      </c>
      <c r="Q981">
        <v>7</v>
      </c>
      <c r="R981">
        <v>6</v>
      </c>
      <c r="S981">
        <v>0</v>
      </c>
      <c r="T981">
        <v>0</v>
      </c>
      <c r="U981">
        <v>0</v>
      </c>
      <c r="V981">
        <v>0</v>
      </c>
      <c r="W981">
        <v>0</v>
      </c>
      <c r="X981">
        <v>0</v>
      </c>
      <c r="Y981">
        <v>0</v>
      </c>
      <c r="Z981" t="s">
        <v>47</v>
      </c>
    </row>
    <row r="982" spans="1:26" x14ac:dyDescent="0.3">
      <c r="A982">
        <v>0</v>
      </c>
      <c r="B982">
        <v>1985</v>
      </c>
      <c r="C982" s="14">
        <f>2021-Table13[[#This Row],[Year_Birth]]</f>
        <v>36</v>
      </c>
      <c r="D982" s="4">
        <v>70951</v>
      </c>
      <c r="E982">
        <v>0</v>
      </c>
      <c r="F982" s="16">
        <v>7.7643835616438359</v>
      </c>
      <c r="G982">
        <v>66</v>
      </c>
      <c r="H982" s="4">
        <v>239</v>
      </c>
      <c r="I982" s="4">
        <v>10</v>
      </c>
      <c r="J982" s="4">
        <v>554</v>
      </c>
      <c r="K982" s="4">
        <v>254</v>
      </c>
      <c r="L982" s="4">
        <v>87</v>
      </c>
      <c r="M982" s="4">
        <v>54</v>
      </c>
      <c r="N982">
        <v>1</v>
      </c>
      <c r="O982">
        <v>3</v>
      </c>
      <c r="P982">
        <v>4</v>
      </c>
      <c r="Q982">
        <v>9</v>
      </c>
      <c r="R982">
        <v>1</v>
      </c>
      <c r="S982">
        <v>0</v>
      </c>
      <c r="T982">
        <v>0</v>
      </c>
      <c r="U982">
        <v>0</v>
      </c>
      <c r="V982">
        <v>0</v>
      </c>
      <c r="W982">
        <v>0</v>
      </c>
      <c r="X982">
        <v>0</v>
      </c>
      <c r="Y982">
        <v>0</v>
      </c>
      <c r="Z982" t="s">
        <v>47</v>
      </c>
    </row>
    <row r="983" spans="1:26" x14ac:dyDescent="0.3">
      <c r="A983">
        <v>10099</v>
      </c>
      <c r="B983">
        <v>1984</v>
      </c>
      <c r="C983" s="14">
        <f>2021-Table13[[#This Row],[Year_Birth]]</f>
        <v>37</v>
      </c>
      <c r="D983" s="4">
        <v>55434</v>
      </c>
      <c r="E983">
        <v>1</v>
      </c>
      <c r="F983" s="16">
        <v>7.3424657534246576</v>
      </c>
      <c r="G983">
        <v>21</v>
      </c>
      <c r="H983" s="4">
        <v>238</v>
      </c>
      <c r="I983" s="4">
        <v>115</v>
      </c>
      <c r="J983" s="4">
        <v>215</v>
      </c>
      <c r="K983" s="4">
        <v>169</v>
      </c>
      <c r="L983" s="4">
        <v>69</v>
      </c>
      <c r="M983" s="4">
        <v>76</v>
      </c>
      <c r="N983">
        <v>3</v>
      </c>
      <c r="O983">
        <v>5</v>
      </c>
      <c r="P983">
        <v>3</v>
      </c>
      <c r="Q983">
        <v>13</v>
      </c>
      <c r="R983">
        <v>4</v>
      </c>
      <c r="S983">
        <v>0</v>
      </c>
      <c r="T983">
        <v>0</v>
      </c>
      <c r="U983">
        <v>0</v>
      </c>
      <c r="V983">
        <v>0</v>
      </c>
      <c r="W983">
        <v>0</v>
      </c>
      <c r="X983">
        <v>0</v>
      </c>
      <c r="Y983">
        <v>0</v>
      </c>
      <c r="Z983" t="s">
        <v>47</v>
      </c>
    </row>
    <row r="984" spans="1:26" x14ac:dyDescent="0.3">
      <c r="A984">
        <v>5389</v>
      </c>
      <c r="B984">
        <v>1964</v>
      </c>
      <c r="C984" s="14">
        <f>2021-Table13[[#This Row],[Year_Birth]]</f>
        <v>57</v>
      </c>
      <c r="D984" s="4">
        <v>48920</v>
      </c>
      <c r="E984">
        <v>2</v>
      </c>
      <c r="F984" s="16">
        <v>7.3013698630136989</v>
      </c>
      <c r="G984">
        <v>93</v>
      </c>
      <c r="H984" s="4">
        <v>238</v>
      </c>
      <c r="I984" s="4">
        <v>17</v>
      </c>
      <c r="J984" s="4">
        <v>68</v>
      </c>
      <c r="K984" s="4">
        <v>8</v>
      </c>
      <c r="L984" s="4">
        <v>10</v>
      </c>
      <c r="M984" s="4">
        <v>6</v>
      </c>
      <c r="N984">
        <v>3</v>
      </c>
      <c r="O984">
        <v>6</v>
      </c>
      <c r="P984">
        <v>2</v>
      </c>
      <c r="Q984">
        <v>5</v>
      </c>
      <c r="R984">
        <v>7</v>
      </c>
      <c r="S984">
        <v>0</v>
      </c>
      <c r="T984">
        <v>0</v>
      </c>
      <c r="U984">
        <v>0</v>
      </c>
      <c r="V984">
        <v>1</v>
      </c>
      <c r="W984">
        <v>0</v>
      </c>
      <c r="X984">
        <v>0</v>
      </c>
      <c r="Y984">
        <v>0</v>
      </c>
      <c r="Z984" t="s">
        <v>41</v>
      </c>
    </row>
    <row r="985" spans="1:26" x14ac:dyDescent="0.3">
      <c r="A985">
        <v>9597</v>
      </c>
      <c r="B985">
        <v>1969</v>
      </c>
      <c r="C985" s="14">
        <f>2021-Table13[[#This Row],[Year_Birth]]</f>
        <v>52</v>
      </c>
      <c r="D985" s="4">
        <v>73448</v>
      </c>
      <c r="E985">
        <v>0</v>
      </c>
      <c r="F985" s="16">
        <v>6.9917808219178079</v>
      </c>
      <c r="G985">
        <v>10</v>
      </c>
      <c r="H985" s="4">
        <v>236</v>
      </c>
      <c r="I985" s="4">
        <v>106</v>
      </c>
      <c r="J985" s="4">
        <v>189</v>
      </c>
      <c r="K985" s="4">
        <v>23</v>
      </c>
      <c r="L985" s="4">
        <v>41</v>
      </c>
      <c r="M985" s="4">
        <v>130</v>
      </c>
      <c r="N985">
        <v>1</v>
      </c>
      <c r="O985">
        <v>7</v>
      </c>
      <c r="P985">
        <v>2</v>
      </c>
      <c r="Q985">
        <v>9</v>
      </c>
      <c r="R985">
        <v>4</v>
      </c>
      <c r="S985">
        <v>0</v>
      </c>
      <c r="T985">
        <v>0</v>
      </c>
      <c r="U985">
        <v>0</v>
      </c>
      <c r="V985">
        <v>0</v>
      </c>
      <c r="W985">
        <v>0</v>
      </c>
      <c r="X985">
        <v>0</v>
      </c>
      <c r="Y985">
        <v>0</v>
      </c>
      <c r="Z985" t="s">
        <v>48</v>
      </c>
    </row>
    <row r="986" spans="1:26" x14ac:dyDescent="0.3">
      <c r="A986">
        <v>965</v>
      </c>
      <c r="B986">
        <v>1971</v>
      </c>
      <c r="C986" s="14">
        <f>2021-Table13[[#This Row],[Year_Birth]]</f>
        <v>50</v>
      </c>
      <c r="D986" s="4">
        <v>55635</v>
      </c>
      <c r="E986">
        <v>1</v>
      </c>
      <c r="F986" s="16">
        <v>8.2356164383561641</v>
      </c>
      <c r="G986">
        <v>34</v>
      </c>
      <c r="H986" s="4">
        <v>235</v>
      </c>
      <c r="I986" s="4">
        <v>65</v>
      </c>
      <c r="J986" s="4">
        <v>164</v>
      </c>
      <c r="K986" s="4">
        <v>50</v>
      </c>
      <c r="L986" s="4">
        <v>49</v>
      </c>
      <c r="M986" s="4">
        <v>27</v>
      </c>
      <c r="N986">
        <v>4</v>
      </c>
      <c r="O986">
        <v>7</v>
      </c>
      <c r="P986">
        <v>3</v>
      </c>
      <c r="Q986">
        <v>7</v>
      </c>
      <c r="R986">
        <v>6</v>
      </c>
      <c r="S986">
        <v>0</v>
      </c>
      <c r="T986">
        <v>0</v>
      </c>
      <c r="U986">
        <v>0</v>
      </c>
      <c r="V986">
        <v>0</v>
      </c>
      <c r="W986">
        <v>0</v>
      </c>
      <c r="X986">
        <v>0</v>
      </c>
      <c r="Y986">
        <v>0</v>
      </c>
      <c r="Z986" t="s">
        <v>43</v>
      </c>
    </row>
    <row r="987" spans="1:26" x14ac:dyDescent="0.3">
      <c r="A987">
        <v>326</v>
      </c>
      <c r="B987">
        <v>1973</v>
      </c>
      <c r="C987" s="14">
        <f>2021-Table13[[#This Row],[Year_Birth]]</f>
        <v>48</v>
      </c>
      <c r="D987" s="4">
        <v>51148</v>
      </c>
      <c r="E987">
        <v>2</v>
      </c>
      <c r="F987" s="16">
        <v>7.9698630136986299</v>
      </c>
      <c r="G987">
        <v>38</v>
      </c>
      <c r="H987" s="4">
        <v>235</v>
      </c>
      <c r="I987" s="4">
        <v>6</v>
      </c>
      <c r="J987" s="4">
        <v>45</v>
      </c>
      <c r="K987" s="4">
        <v>8</v>
      </c>
      <c r="L987" s="4">
        <v>9</v>
      </c>
      <c r="M987" s="4">
        <v>12</v>
      </c>
      <c r="N987">
        <v>4</v>
      </c>
      <c r="O987">
        <v>5</v>
      </c>
      <c r="P987">
        <v>1</v>
      </c>
      <c r="Q987">
        <v>6</v>
      </c>
      <c r="R987">
        <v>6</v>
      </c>
      <c r="S987">
        <v>0</v>
      </c>
      <c r="T987">
        <v>0</v>
      </c>
      <c r="U987">
        <v>0</v>
      </c>
      <c r="V987">
        <v>0</v>
      </c>
      <c r="W987">
        <v>0</v>
      </c>
      <c r="X987">
        <v>0</v>
      </c>
      <c r="Y987">
        <v>0</v>
      </c>
      <c r="Z987" t="s">
        <v>45</v>
      </c>
    </row>
    <row r="988" spans="1:26" x14ac:dyDescent="0.3">
      <c r="A988">
        <v>4324</v>
      </c>
      <c r="B988">
        <v>1989</v>
      </c>
      <c r="C988" s="14">
        <f>2021-Table13[[#This Row],[Year_Birth]]</f>
        <v>32</v>
      </c>
      <c r="D988" s="4">
        <v>42387</v>
      </c>
      <c r="E988">
        <v>1</v>
      </c>
      <c r="F988" s="16">
        <v>8.2767123287671236</v>
      </c>
      <c r="G988">
        <v>42</v>
      </c>
      <c r="H988" s="4">
        <v>235</v>
      </c>
      <c r="I988" s="4">
        <v>0</v>
      </c>
      <c r="J988" s="4">
        <v>235</v>
      </c>
      <c r="K988" s="4">
        <v>19</v>
      </c>
      <c r="L988" s="4">
        <v>4</v>
      </c>
      <c r="M988" s="4">
        <v>191</v>
      </c>
      <c r="N988">
        <v>5</v>
      </c>
      <c r="O988">
        <v>8</v>
      </c>
      <c r="P988">
        <v>1</v>
      </c>
      <c r="Q988">
        <v>7</v>
      </c>
      <c r="R988">
        <v>8</v>
      </c>
      <c r="S988">
        <v>0</v>
      </c>
      <c r="T988">
        <v>0</v>
      </c>
      <c r="U988">
        <v>0</v>
      </c>
      <c r="V988">
        <v>0</v>
      </c>
      <c r="W988">
        <v>0</v>
      </c>
      <c r="X988">
        <v>0</v>
      </c>
      <c r="Y988">
        <v>0</v>
      </c>
      <c r="Z988" t="s">
        <v>41</v>
      </c>
    </row>
    <row r="989" spans="1:26" x14ac:dyDescent="0.3">
      <c r="A989">
        <v>10855</v>
      </c>
      <c r="B989">
        <v>1968</v>
      </c>
      <c r="C989" s="14">
        <f>2021-Table13[[#This Row],[Year_Birth]]</f>
        <v>53</v>
      </c>
      <c r="D989" s="4">
        <v>50014</v>
      </c>
      <c r="E989">
        <v>1</v>
      </c>
      <c r="F989" s="16">
        <v>7.043835616438356</v>
      </c>
      <c r="G989">
        <v>9</v>
      </c>
      <c r="H989" s="4">
        <v>234</v>
      </c>
      <c r="I989" s="4">
        <v>14</v>
      </c>
      <c r="J989" s="4">
        <v>77</v>
      </c>
      <c r="K989" s="4">
        <v>19</v>
      </c>
      <c r="L989" s="4">
        <v>10</v>
      </c>
      <c r="M989" s="4">
        <v>42</v>
      </c>
      <c r="N989">
        <v>2</v>
      </c>
      <c r="O989">
        <v>4</v>
      </c>
      <c r="P989">
        <v>1</v>
      </c>
      <c r="Q989">
        <v>8</v>
      </c>
      <c r="R989">
        <v>5</v>
      </c>
      <c r="S989">
        <v>0</v>
      </c>
      <c r="T989">
        <v>0</v>
      </c>
      <c r="U989">
        <v>0</v>
      </c>
      <c r="V989">
        <v>0</v>
      </c>
      <c r="W989">
        <v>0</v>
      </c>
      <c r="X989">
        <v>0</v>
      </c>
      <c r="Y989">
        <v>0</v>
      </c>
      <c r="Z989" t="s">
        <v>41</v>
      </c>
    </row>
    <row r="990" spans="1:26" x14ac:dyDescent="0.3">
      <c r="A990">
        <v>4967</v>
      </c>
      <c r="B990">
        <v>1960</v>
      </c>
      <c r="C990" s="14">
        <f>2021-Table13[[#This Row],[Year_Birth]]</f>
        <v>61</v>
      </c>
      <c r="D990" s="4">
        <v>38201</v>
      </c>
      <c r="E990">
        <v>1</v>
      </c>
      <c r="F990" s="16">
        <v>7.8630136986301373</v>
      </c>
      <c r="G990">
        <v>19</v>
      </c>
      <c r="H990" s="4">
        <v>233</v>
      </c>
      <c r="I990" s="4">
        <v>0</v>
      </c>
      <c r="J990" s="4">
        <v>23</v>
      </c>
      <c r="K990" s="4">
        <v>0</v>
      </c>
      <c r="L990" s="4">
        <v>0</v>
      </c>
      <c r="M990" s="4">
        <v>12</v>
      </c>
      <c r="N990">
        <v>4</v>
      </c>
      <c r="O990">
        <v>5</v>
      </c>
      <c r="P990">
        <v>1</v>
      </c>
      <c r="Q990">
        <v>5</v>
      </c>
      <c r="R990">
        <v>8</v>
      </c>
      <c r="S990">
        <v>0</v>
      </c>
      <c r="T990">
        <v>0</v>
      </c>
      <c r="U990">
        <v>0</v>
      </c>
      <c r="V990">
        <v>0</v>
      </c>
      <c r="W990">
        <v>0</v>
      </c>
      <c r="X990">
        <v>0</v>
      </c>
      <c r="Y990">
        <v>0</v>
      </c>
      <c r="Z990" t="s">
        <v>47</v>
      </c>
    </row>
    <row r="991" spans="1:26" x14ac:dyDescent="0.3">
      <c r="A991">
        <v>7798</v>
      </c>
      <c r="B991">
        <v>1972</v>
      </c>
      <c r="C991" s="14">
        <f>2021-Table13[[#This Row],[Year_Birth]]</f>
        <v>49</v>
      </c>
      <c r="D991" s="4">
        <v>46344</v>
      </c>
      <c r="E991">
        <v>1</v>
      </c>
      <c r="F991" s="16">
        <v>8.1506849315068486</v>
      </c>
      <c r="G991">
        <v>28</v>
      </c>
      <c r="H991" s="4">
        <v>233</v>
      </c>
      <c r="I991" s="4">
        <v>20</v>
      </c>
      <c r="J991" s="4">
        <v>57</v>
      </c>
      <c r="K991" s="4">
        <v>8</v>
      </c>
      <c r="L991" s="4">
        <v>20</v>
      </c>
      <c r="M991" s="4">
        <v>91</v>
      </c>
      <c r="N991">
        <v>4</v>
      </c>
      <c r="O991">
        <v>7</v>
      </c>
      <c r="P991">
        <v>1</v>
      </c>
      <c r="Q991">
        <v>5</v>
      </c>
      <c r="R991">
        <v>7</v>
      </c>
      <c r="S991">
        <v>0</v>
      </c>
      <c r="T991">
        <v>0</v>
      </c>
      <c r="U991">
        <v>0</v>
      </c>
      <c r="V991">
        <v>0</v>
      </c>
      <c r="W991">
        <v>0</v>
      </c>
      <c r="X991">
        <v>0</v>
      </c>
      <c r="Y991">
        <v>0</v>
      </c>
      <c r="Z991" t="s">
        <v>48</v>
      </c>
    </row>
    <row r="992" spans="1:26" x14ac:dyDescent="0.3">
      <c r="A992">
        <v>8180</v>
      </c>
      <c r="B992">
        <v>1952</v>
      </c>
      <c r="C992" s="14">
        <f>2021-Table13[[#This Row],[Year_Birth]]</f>
        <v>69</v>
      </c>
      <c r="D992" s="4">
        <v>59354</v>
      </c>
      <c r="E992">
        <v>2</v>
      </c>
      <c r="F992" s="16">
        <v>7.2301369863013702</v>
      </c>
      <c r="G992">
        <v>53</v>
      </c>
      <c r="H992" s="4">
        <v>233</v>
      </c>
      <c r="I992" s="4">
        <v>2</v>
      </c>
      <c r="J992" s="4">
        <v>53</v>
      </c>
      <c r="K992" s="4">
        <v>3</v>
      </c>
      <c r="L992" s="4">
        <v>5</v>
      </c>
      <c r="M992" s="4">
        <v>14</v>
      </c>
      <c r="N992">
        <v>3</v>
      </c>
      <c r="O992">
        <v>6</v>
      </c>
      <c r="P992">
        <v>1</v>
      </c>
      <c r="Q992">
        <v>5</v>
      </c>
      <c r="R992">
        <v>6</v>
      </c>
      <c r="S992">
        <v>0</v>
      </c>
      <c r="T992">
        <v>0</v>
      </c>
      <c r="U992">
        <v>0</v>
      </c>
      <c r="V992">
        <v>0</v>
      </c>
      <c r="W992">
        <v>0</v>
      </c>
      <c r="X992">
        <v>0</v>
      </c>
      <c r="Y992">
        <v>0</v>
      </c>
      <c r="Z992" t="s">
        <v>43</v>
      </c>
    </row>
    <row r="993" spans="1:26" x14ac:dyDescent="0.3">
      <c r="A993">
        <v>6798</v>
      </c>
      <c r="B993">
        <v>1966</v>
      </c>
      <c r="C993" s="14">
        <f>2021-Table13[[#This Row],[Year_Birth]]</f>
        <v>55</v>
      </c>
      <c r="D993" s="4">
        <v>37070</v>
      </c>
      <c r="E993">
        <v>2</v>
      </c>
      <c r="F993" s="16">
        <v>7.8876712328767127</v>
      </c>
      <c r="G993">
        <v>30</v>
      </c>
      <c r="H993" s="4">
        <v>231</v>
      </c>
      <c r="I993" s="4">
        <v>7</v>
      </c>
      <c r="J993" s="4">
        <v>137</v>
      </c>
      <c r="K993" s="4">
        <v>4</v>
      </c>
      <c r="L993" s="4">
        <v>15</v>
      </c>
      <c r="M993" s="4">
        <v>39</v>
      </c>
      <c r="N993">
        <v>9</v>
      </c>
      <c r="O993">
        <v>5</v>
      </c>
      <c r="P993">
        <v>1</v>
      </c>
      <c r="Q993">
        <v>8</v>
      </c>
      <c r="R993">
        <v>7</v>
      </c>
      <c r="S993">
        <v>0</v>
      </c>
      <c r="T993">
        <v>0</v>
      </c>
      <c r="U993">
        <v>0</v>
      </c>
      <c r="V993">
        <v>0</v>
      </c>
      <c r="W993">
        <v>0</v>
      </c>
      <c r="X993">
        <v>1</v>
      </c>
      <c r="Y993">
        <v>0</v>
      </c>
      <c r="Z993" t="s">
        <v>47</v>
      </c>
    </row>
    <row r="994" spans="1:26" x14ac:dyDescent="0.3">
      <c r="A994">
        <v>4168</v>
      </c>
      <c r="B994">
        <v>1966</v>
      </c>
      <c r="C994" s="14">
        <f>2021-Table13[[#This Row],[Year_Birth]]</f>
        <v>55</v>
      </c>
      <c r="D994" s="4">
        <v>37070</v>
      </c>
      <c r="E994">
        <v>2</v>
      </c>
      <c r="F994" s="16">
        <v>7.8876712328767127</v>
      </c>
      <c r="G994">
        <v>30</v>
      </c>
      <c r="H994" s="4">
        <v>231</v>
      </c>
      <c r="I994" s="4">
        <v>7</v>
      </c>
      <c r="J994" s="4">
        <v>137</v>
      </c>
      <c r="K994" s="4">
        <v>4</v>
      </c>
      <c r="L994" s="4">
        <v>15</v>
      </c>
      <c r="M994" s="4">
        <v>39</v>
      </c>
      <c r="N994">
        <v>9</v>
      </c>
      <c r="O994">
        <v>5</v>
      </c>
      <c r="P994">
        <v>1</v>
      </c>
      <c r="Q994">
        <v>8</v>
      </c>
      <c r="R994">
        <v>7</v>
      </c>
      <c r="S994">
        <v>0</v>
      </c>
      <c r="T994">
        <v>0</v>
      </c>
      <c r="U994">
        <v>0</v>
      </c>
      <c r="V994">
        <v>0</v>
      </c>
      <c r="W994">
        <v>0</v>
      </c>
      <c r="X994">
        <v>1</v>
      </c>
      <c r="Y994">
        <v>0</v>
      </c>
      <c r="Z994" t="s">
        <v>41</v>
      </c>
    </row>
    <row r="995" spans="1:26" x14ac:dyDescent="0.3">
      <c r="A995">
        <v>3834</v>
      </c>
      <c r="B995">
        <v>1962</v>
      </c>
      <c r="C995" s="14">
        <f>2021-Table13[[#This Row],[Year_Birth]]</f>
        <v>59</v>
      </c>
      <c r="D995" s="4">
        <v>69627</v>
      </c>
      <c r="E995">
        <v>1</v>
      </c>
      <c r="F995" s="16">
        <v>7.8958904109589039</v>
      </c>
      <c r="G995">
        <v>35</v>
      </c>
      <c r="H995" s="4">
        <v>231</v>
      </c>
      <c r="I995" s="4">
        <v>161</v>
      </c>
      <c r="J995" s="4">
        <v>215</v>
      </c>
      <c r="K995" s="4">
        <v>171</v>
      </c>
      <c r="L995" s="4">
        <v>30</v>
      </c>
      <c r="M995" s="4">
        <v>53</v>
      </c>
      <c r="N995">
        <v>2</v>
      </c>
      <c r="O995">
        <v>8</v>
      </c>
      <c r="P995">
        <v>2</v>
      </c>
      <c r="Q995">
        <v>11</v>
      </c>
      <c r="R995">
        <v>5</v>
      </c>
      <c r="S995">
        <v>0</v>
      </c>
      <c r="T995">
        <v>0</v>
      </c>
      <c r="U995">
        <v>0</v>
      </c>
      <c r="V995">
        <v>0</v>
      </c>
      <c r="W995">
        <v>0</v>
      </c>
      <c r="X995">
        <v>0</v>
      </c>
      <c r="Y995">
        <v>0</v>
      </c>
      <c r="Z995" t="s">
        <v>43</v>
      </c>
    </row>
    <row r="996" spans="1:26" x14ac:dyDescent="0.3">
      <c r="A996">
        <v>1295</v>
      </c>
      <c r="B996">
        <v>1963</v>
      </c>
      <c r="C996" s="14">
        <f>2021-Table13[[#This Row],[Year_Birth]]</f>
        <v>58</v>
      </c>
      <c r="E996">
        <v>1</v>
      </c>
      <c r="F996" s="16">
        <v>7.493150684931507</v>
      </c>
      <c r="G996">
        <v>96</v>
      </c>
      <c r="H996" s="4">
        <v>231</v>
      </c>
      <c r="I996" s="4">
        <v>65</v>
      </c>
      <c r="J996" s="4">
        <v>196</v>
      </c>
      <c r="K996" s="4">
        <v>38</v>
      </c>
      <c r="L996" s="4">
        <v>71</v>
      </c>
      <c r="M996" s="4">
        <v>124</v>
      </c>
      <c r="N996">
        <v>1</v>
      </c>
      <c r="O996">
        <v>6</v>
      </c>
      <c r="P996">
        <v>5</v>
      </c>
      <c r="Q996">
        <v>7</v>
      </c>
      <c r="R996">
        <v>4</v>
      </c>
      <c r="S996">
        <v>0</v>
      </c>
      <c r="T996">
        <v>0</v>
      </c>
      <c r="U996">
        <v>0</v>
      </c>
      <c r="V996">
        <v>0</v>
      </c>
      <c r="W996">
        <v>0</v>
      </c>
      <c r="X996">
        <v>0</v>
      </c>
      <c r="Y996">
        <v>0</v>
      </c>
      <c r="Z996" t="s">
        <v>48</v>
      </c>
    </row>
    <row r="997" spans="1:26" x14ac:dyDescent="0.3">
      <c r="A997">
        <v>8996</v>
      </c>
      <c r="B997">
        <v>1957</v>
      </c>
      <c r="C997" s="14">
        <f>2021-Table13[[#This Row],[Year_Birth]]</f>
        <v>64</v>
      </c>
      <c r="E997">
        <v>3</v>
      </c>
      <c r="F997" s="16">
        <v>8.2191780821917817</v>
      </c>
      <c r="G997">
        <v>4</v>
      </c>
      <c r="H997" s="4">
        <v>230</v>
      </c>
      <c r="I997" s="4">
        <v>42</v>
      </c>
      <c r="J997" s="4">
        <v>192</v>
      </c>
      <c r="K997" s="4">
        <v>49</v>
      </c>
      <c r="L997" s="4">
        <v>37</v>
      </c>
      <c r="M997" s="4">
        <v>53</v>
      </c>
      <c r="N997">
        <v>12</v>
      </c>
      <c r="O997">
        <v>7</v>
      </c>
      <c r="P997">
        <v>2</v>
      </c>
      <c r="Q997">
        <v>8</v>
      </c>
      <c r="R997">
        <v>9</v>
      </c>
      <c r="S997">
        <v>0</v>
      </c>
      <c r="T997">
        <v>0</v>
      </c>
      <c r="U997">
        <v>0</v>
      </c>
      <c r="V997">
        <v>0</v>
      </c>
      <c r="W997">
        <v>0</v>
      </c>
      <c r="X997">
        <v>0</v>
      </c>
      <c r="Y997">
        <v>0</v>
      </c>
      <c r="Z997" t="s">
        <v>52</v>
      </c>
    </row>
    <row r="998" spans="1:26" x14ac:dyDescent="0.3">
      <c r="A998">
        <v>6357</v>
      </c>
      <c r="B998">
        <v>1959</v>
      </c>
      <c r="C998" s="14">
        <f>2021-Table13[[#This Row],[Year_Birth]]</f>
        <v>62</v>
      </c>
      <c r="D998" s="4">
        <v>59052</v>
      </c>
      <c r="E998">
        <v>1</v>
      </c>
      <c r="F998" s="16">
        <v>7.2246575342465755</v>
      </c>
      <c r="G998">
        <v>29</v>
      </c>
      <c r="H998" s="4">
        <v>230</v>
      </c>
      <c r="I998" s="4">
        <v>35</v>
      </c>
      <c r="J998" s="4">
        <v>75</v>
      </c>
      <c r="K998" s="4">
        <v>63</v>
      </c>
      <c r="L998" s="4">
        <v>57</v>
      </c>
      <c r="M998" s="4">
        <v>31</v>
      </c>
      <c r="N998">
        <v>3</v>
      </c>
      <c r="O998">
        <v>7</v>
      </c>
      <c r="P998">
        <v>1</v>
      </c>
      <c r="Q998">
        <v>7</v>
      </c>
      <c r="R998">
        <v>5</v>
      </c>
      <c r="S998">
        <v>0</v>
      </c>
      <c r="T998">
        <v>0</v>
      </c>
      <c r="U998">
        <v>0</v>
      </c>
      <c r="V998">
        <v>0</v>
      </c>
      <c r="W998">
        <v>0</v>
      </c>
      <c r="X998">
        <v>0</v>
      </c>
      <c r="Y998">
        <v>0</v>
      </c>
      <c r="Z998" t="s">
        <v>47</v>
      </c>
    </row>
    <row r="999" spans="1:26" x14ac:dyDescent="0.3">
      <c r="A999">
        <v>8825</v>
      </c>
      <c r="B999">
        <v>1962</v>
      </c>
      <c r="C999" s="14">
        <f>2021-Table13[[#This Row],[Year_Birth]]</f>
        <v>59</v>
      </c>
      <c r="D999" s="4">
        <v>51195</v>
      </c>
      <c r="E999">
        <v>2</v>
      </c>
      <c r="F999" s="16">
        <v>7.8547945205479452</v>
      </c>
      <c r="G999">
        <v>46</v>
      </c>
      <c r="H999" s="4">
        <v>230</v>
      </c>
      <c r="I999" s="4">
        <v>14</v>
      </c>
      <c r="J999" s="4">
        <v>156</v>
      </c>
      <c r="K999" s="4">
        <v>82</v>
      </c>
      <c r="L999" s="4">
        <v>24</v>
      </c>
      <c r="M999" s="4">
        <v>58</v>
      </c>
      <c r="N999">
        <v>8</v>
      </c>
      <c r="O999">
        <v>9</v>
      </c>
      <c r="P999">
        <v>2</v>
      </c>
      <c r="Q999">
        <v>5</v>
      </c>
      <c r="R999">
        <v>8</v>
      </c>
      <c r="S999">
        <v>0</v>
      </c>
      <c r="T999">
        <v>0</v>
      </c>
      <c r="U999">
        <v>0</v>
      </c>
      <c r="V999">
        <v>0</v>
      </c>
      <c r="W999">
        <v>0</v>
      </c>
      <c r="X999">
        <v>0</v>
      </c>
      <c r="Y999">
        <v>0</v>
      </c>
      <c r="Z999" t="s">
        <v>47</v>
      </c>
    </row>
    <row r="1000" spans="1:26" x14ac:dyDescent="0.3">
      <c r="A1000">
        <v>6575</v>
      </c>
      <c r="B1000">
        <v>1981</v>
      </c>
      <c r="C1000" s="14">
        <f>2021-Table13[[#This Row],[Year_Birth]]</f>
        <v>40</v>
      </c>
      <c r="D1000" s="4">
        <v>56386</v>
      </c>
      <c r="E1000">
        <v>2</v>
      </c>
      <c r="F1000" s="16">
        <v>8.2821917808219183</v>
      </c>
      <c r="G1000">
        <v>51</v>
      </c>
      <c r="H1000" s="4">
        <v>230</v>
      </c>
      <c r="I1000" s="4">
        <v>48</v>
      </c>
      <c r="J1000" s="4">
        <v>214</v>
      </c>
      <c r="K1000" s="4">
        <v>13</v>
      </c>
      <c r="L1000" s="4">
        <v>32</v>
      </c>
      <c r="M1000" s="4">
        <v>75</v>
      </c>
      <c r="N1000">
        <v>8</v>
      </c>
      <c r="O1000">
        <v>9</v>
      </c>
      <c r="P1000">
        <v>1</v>
      </c>
      <c r="Q1000">
        <v>7</v>
      </c>
      <c r="R1000">
        <v>9</v>
      </c>
      <c r="S1000">
        <v>0</v>
      </c>
      <c r="T1000">
        <v>0</v>
      </c>
      <c r="U1000">
        <v>0</v>
      </c>
      <c r="V1000">
        <v>0</v>
      </c>
      <c r="W1000">
        <v>0</v>
      </c>
      <c r="X1000">
        <v>0</v>
      </c>
      <c r="Y1000">
        <v>0</v>
      </c>
      <c r="Z1000" t="s">
        <v>47</v>
      </c>
    </row>
    <row r="1001" spans="1:26" x14ac:dyDescent="0.3">
      <c r="A1001">
        <v>4865</v>
      </c>
      <c r="B1001">
        <v>1974</v>
      </c>
      <c r="C1001" s="14">
        <f>2021-Table13[[#This Row],[Year_Birth]]</f>
        <v>47</v>
      </c>
      <c r="D1001" s="4">
        <v>53367</v>
      </c>
      <c r="E1001">
        <v>2</v>
      </c>
      <c r="F1001" s="16">
        <v>7.4383561643835616</v>
      </c>
      <c r="G1001">
        <v>2</v>
      </c>
      <c r="H1001" s="4">
        <v>229</v>
      </c>
      <c r="I1001" s="4">
        <v>7</v>
      </c>
      <c r="J1001" s="4">
        <v>140</v>
      </c>
      <c r="K1001" s="4">
        <v>10</v>
      </c>
      <c r="L1001" s="4">
        <v>3</v>
      </c>
      <c r="M1001" s="4">
        <v>11</v>
      </c>
      <c r="N1001">
        <v>7</v>
      </c>
      <c r="O1001">
        <v>5</v>
      </c>
      <c r="P1001">
        <v>1</v>
      </c>
      <c r="Q1001">
        <v>8</v>
      </c>
      <c r="R1001">
        <v>7</v>
      </c>
      <c r="S1001">
        <v>0</v>
      </c>
      <c r="T1001">
        <v>0</v>
      </c>
      <c r="U1001">
        <v>0</v>
      </c>
      <c r="V1001">
        <v>0</v>
      </c>
      <c r="W1001">
        <v>0</v>
      </c>
      <c r="X1001">
        <v>1</v>
      </c>
      <c r="Y1001">
        <v>0</v>
      </c>
      <c r="Z1001" t="s">
        <v>53</v>
      </c>
    </row>
    <row r="1002" spans="1:26" x14ac:dyDescent="0.3">
      <c r="A1002">
        <v>347</v>
      </c>
      <c r="B1002">
        <v>1976</v>
      </c>
      <c r="C1002" s="14">
        <f>2021-Table13[[#This Row],[Year_Birth]]</f>
        <v>45</v>
      </c>
      <c r="D1002" s="4">
        <v>40780</v>
      </c>
      <c r="E1002">
        <v>1</v>
      </c>
      <c r="F1002" s="16">
        <v>8.4164383561643827</v>
      </c>
      <c r="G1002">
        <v>30</v>
      </c>
      <c r="H1002" s="4">
        <v>229</v>
      </c>
      <c r="I1002" s="4">
        <v>27</v>
      </c>
      <c r="J1002" s="4">
        <v>71</v>
      </c>
      <c r="K1002" s="4">
        <v>13</v>
      </c>
      <c r="L1002" s="4">
        <v>3</v>
      </c>
      <c r="M1002" s="4">
        <v>34</v>
      </c>
      <c r="N1002">
        <v>4</v>
      </c>
      <c r="O1002">
        <v>7</v>
      </c>
      <c r="P1002">
        <v>1</v>
      </c>
      <c r="Q1002">
        <v>5</v>
      </c>
      <c r="R1002">
        <v>9</v>
      </c>
      <c r="S1002">
        <v>0</v>
      </c>
      <c r="T1002">
        <v>0</v>
      </c>
      <c r="U1002">
        <v>0</v>
      </c>
      <c r="V1002">
        <v>0</v>
      </c>
      <c r="W1002">
        <v>0</v>
      </c>
      <c r="X1002">
        <v>0</v>
      </c>
      <c r="Y1002">
        <v>0</v>
      </c>
      <c r="Z1002" t="s">
        <v>48</v>
      </c>
    </row>
    <row r="1003" spans="1:26" x14ac:dyDescent="0.3">
      <c r="A1003">
        <v>4201</v>
      </c>
      <c r="B1003">
        <v>1962</v>
      </c>
      <c r="C1003" s="14">
        <f>2021-Table13[[#This Row],[Year_Birth]]</f>
        <v>59</v>
      </c>
      <c r="D1003" s="4">
        <v>57967</v>
      </c>
      <c r="E1003">
        <v>1</v>
      </c>
      <c r="F1003" s="16">
        <v>7.934246575342466</v>
      </c>
      <c r="G1003">
        <v>39</v>
      </c>
      <c r="H1003" s="4">
        <v>229</v>
      </c>
      <c r="I1003" s="4">
        <v>7</v>
      </c>
      <c r="J1003" s="4">
        <v>137</v>
      </c>
      <c r="K1003" s="4">
        <v>4</v>
      </c>
      <c r="L1003" s="4">
        <v>0</v>
      </c>
      <c r="M1003" s="4">
        <v>91</v>
      </c>
      <c r="N1003">
        <v>5</v>
      </c>
      <c r="O1003">
        <v>4</v>
      </c>
      <c r="P1003">
        <v>2</v>
      </c>
      <c r="Q1003">
        <v>8</v>
      </c>
      <c r="R1003">
        <v>5</v>
      </c>
      <c r="S1003">
        <v>0</v>
      </c>
      <c r="T1003">
        <v>0</v>
      </c>
      <c r="U1003">
        <v>0</v>
      </c>
      <c r="V1003">
        <v>0</v>
      </c>
      <c r="W1003">
        <v>0</v>
      </c>
      <c r="X1003">
        <v>0</v>
      </c>
      <c r="Y1003">
        <v>0</v>
      </c>
      <c r="Z1003" t="s">
        <v>45</v>
      </c>
    </row>
    <row r="1004" spans="1:26" x14ac:dyDescent="0.3">
      <c r="A1004">
        <v>11166</v>
      </c>
      <c r="B1004">
        <v>1961</v>
      </c>
      <c r="C1004" s="14">
        <f>2021-Table13[[#This Row],[Year_Birth]]</f>
        <v>60</v>
      </c>
      <c r="D1004" s="4">
        <v>49678</v>
      </c>
      <c r="E1004">
        <v>1</v>
      </c>
      <c r="F1004" s="16">
        <v>8.0136986301369859</v>
      </c>
      <c r="G1004">
        <v>81</v>
      </c>
      <c r="H1004" s="4">
        <v>229</v>
      </c>
      <c r="I1004" s="4">
        <v>5</v>
      </c>
      <c r="J1004" s="4">
        <v>56</v>
      </c>
      <c r="K1004" s="4">
        <v>3</v>
      </c>
      <c r="L1004" s="4">
        <v>2</v>
      </c>
      <c r="M1004" s="4">
        <v>20</v>
      </c>
      <c r="N1004">
        <v>2</v>
      </c>
      <c r="O1004">
        <v>6</v>
      </c>
      <c r="P1004">
        <v>2</v>
      </c>
      <c r="Q1004">
        <v>4</v>
      </c>
      <c r="R1004">
        <v>7</v>
      </c>
      <c r="S1004">
        <v>0</v>
      </c>
      <c r="T1004">
        <v>0</v>
      </c>
      <c r="U1004">
        <v>0</v>
      </c>
      <c r="V1004">
        <v>0</v>
      </c>
      <c r="W1004">
        <v>0</v>
      </c>
      <c r="X1004">
        <v>0</v>
      </c>
      <c r="Y1004">
        <v>0</v>
      </c>
      <c r="Z1004" t="s">
        <v>41</v>
      </c>
    </row>
    <row r="1005" spans="1:26" x14ac:dyDescent="0.3">
      <c r="A1005">
        <v>9797</v>
      </c>
      <c r="B1005">
        <v>1956</v>
      </c>
      <c r="C1005" s="14">
        <f>2021-Table13[[#This Row],[Year_Birth]]</f>
        <v>65</v>
      </c>
      <c r="D1005" s="4">
        <v>58116</v>
      </c>
      <c r="E1005">
        <v>1</v>
      </c>
      <c r="F1005" s="16">
        <v>6.8219178082191778</v>
      </c>
      <c r="G1005">
        <v>38</v>
      </c>
      <c r="H1005" s="4">
        <v>228</v>
      </c>
      <c r="I1005" s="4">
        <v>19</v>
      </c>
      <c r="J1005" s="4">
        <v>130</v>
      </c>
      <c r="K1005" s="4">
        <v>4</v>
      </c>
      <c r="L1005" s="4">
        <v>11</v>
      </c>
      <c r="M1005" s="4">
        <v>51</v>
      </c>
      <c r="N1005">
        <v>2</v>
      </c>
      <c r="O1005">
        <v>3</v>
      </c>
      <c r="P1005">
        <v>3</v>
      </c>
      <c r="Q1005">
        <v>8</v>
      </c>
      <c r="R1005">
        <v>2</v>
      </c>
      <c r="S1005">
        <v>0</v>
      </c>
      <c r="T1005">
        <v>0</v>
      </c>
      <c r="U1005">
        <v>0</v>
      </c>
      <c r="V1005">
        <v>0</v>
      </c>
      <c r="W1005">
        <v>0</v>
      </c>
      <c r="X1005">
        <v>0</v>
      </c>
      <c r="Y1005">
        <v>0</v>
      </c>
      <c r="Z1005" t="s">
        <v>41</v>
      </c>
    </row>
    <row r="1006" spans="1:26" x14ac:dyDescent="0.3">
      <c r="A1006">
        <v>1951</v>
      </c>
      <c r="B1006">
        <v>1981</v>
      </c>
      <c r="C1006" s="14">
        <f>2021-Table13[[#This Row],[Year_Birth]]</f>
        <v>40</v>
      </c>
      <c r="D1006" s="4">
        <v>34445</v>
      </c>
      <c r="E1006">
        <v>0</v>
      </c>
      <c r="F1006" s="16">
        <v>8.0301369863013701</v>
      </c>
      <c r="G1006">
        <v>92</v>
      </c>
      <c r="H1006" s="4">
        <v>228</v>
      </c>
      <c r="I1006" s="4">
        <v>122</v>
      </c>
      <c r="J1006" s="4">
        <v>122</v>
      </c>
      <c r="K1006" s="4">
        <v>208</v>
      </c>
      <c r="L1006" s="4">
        <v>129</v>
      </c>
      <c r="M1006" s="4">
        <v>30</v>
      </c>
      <c r="N1006">
        <v>6</v>
      </c>
      <c r="O1006">
        <v>11</v>
      </c>
      <c r="P1006">
        <v>2</v>
      </c>
      <c r="Q1006">
        <v>8</v>
      </c>
      <c r="R1006">
        <v>9</v>
      </c>
      <c r="S1006">
        <v>0</v>
      </c>
      <c r="T1006">
        <v>0</v>
      </c>
      <c r="U1006">
        <v>0</v>
      </c>
      <c r="V1006">
        <v>0</v>
      </c>
      <c r="W1006">
        <v>0</v>
      </c>
      <c r="X1006">
        <v>0</v>
      </c>
      <c r="Y1006">
        <v>0</v>
      </c>
      <c r="Z1006" t="s">
        <v>41</v>
      </c>
    </row>
    <row r="1007" spans="1:26" x14ac:dyDescent="0.3">
      <c r="A1007">
        <v>4607</v>
      </c>
      <c r="B1007">
        <v>1959</v>
      </c>
      <c r="C1007" s="14">
        <f>2021-Table13[[#This Row],[Year_Birth]]</f>
        <v>62</v>
      </c>
      <c r="D1007" s="4">
        <v>71367</v>
      </c>
      <c r="E1007">
        <v>0</v>
      </c>
      <c r="F1007" s="16">
        <v>7.4602739726027396</v>
      </c>
      <c r="G1007">
        <v>24</v>
      </c>
      <c r="H1007" s="4">
        <v>227</v>
      </c>
      <c r="I1007" s="4">
        <v>23</v>
      </c>
      <c r="J1007" s="4">
        <v>389</v>
      </c>
      <c r="K1007" s="4">
        <v>42</v>
      </c>
      <c r="L1007" s="4">
        <v>21</v>
      </c>
      <c r="M1007" s="4">
        <v>75</v>
      </c>
      <c r="N1007">
        <v>1</v>
      </c>
      <c r="O1007">
        <v>4</v>
      </c>
      <c r="P1007">
        <v>5</v>
      </c>
      <c r="Q1007">
        <v>7</v>
      </c>
      <c r="R1007">
        <v>2</v>
      </c>
      <c r="S1007">
        <v>0</v>
      </c>
      <c r="T1007">
        <v>0</v>
      </c>
      <c r="U1007">
        <v>0</v>
      </c>
      <c r="V1007">
        <v>0</v>
      </c>
      <c r="W1007">
        <v>0</v>
      </c>
      <c r="X1007">
        <v>0</v>
      </c>
      <c r="Y1007">
        <v>0</v>
      </c>
      <c r="Z1007" t="s">
        <v>41</v>
      </c>
    </row>
    <row r="1008" spans="1:26" x14ac:dyDescent="0.3">
      <c r="A1008">
        <v>4944</v>
      </c>
      <c r="B1008">
        <v>1959</v>
      </c>
      <c r="C1008" s="14">
        <f>2021-Table13[[#This Row],[Year_Birth]]</f>
        <v>62</v>
      </c>
      <c r="D1008" s="4">
        <v>71367</v>
      </c>
      <c r="E1008">
        <v>0</v>
      </c>
      <c r="F1008" s="16">
        <v>7.4602739726027396</v>
      </c>
      <c r="G1008">
        <v>24</v>
      </c>
      <c r="H1008" s="4">
        <v>227</v>
      </c>
      <c r="I1008" s="4">
        <v>23</v>
      </c>
      <c r="J1008" s="4">
        <v>389</v>
      </c>
      <c r="K1008" s="4">
        <v>42</v>
      </c>
      <c r="L1008" s="4">
        <v>21</v>
      </c>
      <c r="M1008" s="4">
        <v>75</v>
      </c>
      <c r="N1008">
        <v>1</v>
      </c>
      <c r="O1008">
        <v>4</v>
      </c>
      <c r="P1008">
        <v>5</v>
      </c>
      <c r="Q1008">
        <v>7</v>
      </c>
      <c r="R1008">
        <v>2</v>
      </c>
      <c r="S1008">
        <v>0</v>
      </c>
      <c r="T1008">
        <v>0</v>
      </c>
      <c r="U1008">
        <v>0</v>
      </c>
      <c r="V1008">
        <v>0</v>
      </c>
      <c r="W1008">
        <v>0</v>
      </c>
      <c r="X1008">
        <v>0</v>
      </c>
      <c r="Y1008">
        <v>0</v>
      </c>
      <c r="Z1008" t="s">
        <v>41</v>
      </c>
    </row>
    <row r="1009" spans="1:26" x14ac:dyDescent="0.3">
      <c r="A1009">
        <v>6652</v>
      </c>
      <c r="B1009">
        <v>1965</v>
      </c>
      <c r="C1009" s="14">
        <f>2021-Table13[[#This Row],[Year_Birth]]</f>
        <v>56</v>
      </c>
      <c r="D1009" s="4">
        <v>77343</v>
      </c>
      <c r="E1009">
        <v>0</v>
      </c>
      <c r="F1009" s="16">
        <v>6.6657534246575345</v>
      </c>
      <c r="G1009">
        <v>28</v>
      </c>
      <c r="H1009" s="4">
        <v>227</v>
      </c>
      <c r="I1009" s="4">
        <v>151</v>
      </c>
      <c r="J1009" s="4">
        <v>573</v>
      </c>
      <c r="K1009" s="4">
        <v>98</v>
      </c>
      <c r="L1009" s="4">
        <v>54</v>
      </c>
      <c r="M1009" s="4">
        <v>31</v>
      </c>
      <c r="N1009">
        <v>1</v>
      </c>
      <c r="O1009">
        <v>3</v>
      </c>
      <c r="P1009">
        <v>4</v>
      </c>
      <c r="Q1009">
        <v>9</v>
      </c>
      <c r="R1009">
        <v>1</v>
      </c>
      <c r="S1009">
        <v>0</v>
      </c>
      <c r="T1009">
        <v>0</v>
      </c>
      <c r="U1009">
        <v>0</v>
      </c>
      <c r="V1009">
        <v>0</v>
      </c>
      <c r="W1009">
        <v>0</v>
      </c>
      <c r="X1009">
        <v>0</v>
      </c>
      <c r="Y1009">
        <v>0</v>
      </c>
      <c r="Z1009" t="s">
        <v>48</v>
      </c>
    </row>
    <row r="1010" spans="1:26" x14ac:dyDescent="0.3">
      <c r="A1010">
        <v>10841</v>
      </c>
      <c r="B1010">
        <v>1975</v>
      </c>
      <c r="C1010" s="14">
        <f>2021-Table13[[#This Row],[Year_Birth]]</f>
        <v>46</v>
      </c>
      <c r="D1010" s="4">
        <v>56559</v>
      </c>
      <c r="E1010">
        <v>1</v>
      </c>
      <c r="F1010" s="16">
        <v>8.1205479452054803</v>
      </c>
      <c r="G1010">
        <v>46</v>
      </c>
      <c r="H1010" s="4">
        <v>226</v>
      </c>
      <c r="I1010" s="4">
        <v>22</v>
      </c>
      <c r="J1010" s="4">
        <v>133</v>
      </c>
      <c r="K1010" s="4">
        <v>41</v>
      </c>
      <c r="L1010" s="4">
        <v>31</v>
      </c>
      <c r="M1010" s="4">
        <v>31</v>
      </c>
      <c r="N1010">
        <v>3</v>
      </c>
      <c r="O1010">
        <v>4</v>
      </c>
      <c r="P1010">
        <v>3</v>
      </c>
      <c r="Q1010">
        <v>8</v>
      </c>
      <c r="R1010">
        <v>4</v>
      </c>
      <c r="S1010">
        <v>0</v>
      </c>
      <c r="T1010">
        <v>0</v>
      </c>
      <c r="U1010">
        <v>0</v>
      </c>
      <c r="V1010">
        <v>0</v>
      </c>
      <c r="W1010">
        <v>0</v>
      </c>
      <c r="X1010">
        <v>0</v>
      </c>
      <c r="Y1010">
        <v>0</v>
      </c>
      <c r="Z1010" t="s">
        <v>41</v>
      </c>
    </row>
    <row r="1011" spans="1:26" x14ac:dyDescent="0.3">
      <c r="A1011">
        <v>10584</v>
      </c>
      <c r="B1011">
        <v>1976</v>
      </c>
      <c r="C1011" s="14">
        <f>2021-Table13[[#This Row],[Year_Birth]]</f>
        <v>45</v>
      </c>
      <c r="D1011" s="4">
        <v>65665</v>
      </c>
      <c r="E1011">
        <v>1</v>
      </c>
      <c r="F1011" s="16">
        <v>7.183561643835616</v>
      </c>
      <c r="G1011">
        <v>77</v>
      </c>
      <c r="H1011" s="4">
        <v>225</v>
      </c>
      <c r="I1011" s="4">
        <v>162</v>
      </c>
      <c r="J1011" s="4">
        <v>387</v>
      </c>
      <c r="K1011" s="4">
        <v>106</v>
      </c>
      <c r="L1011" s="4">
        <v>36</v>
      </c>
      <c r="M1011" s="4">
        <v>29</v>
      </c>
      <c r="N1011">
        <v>1</v>
      </c>
      <c r="O1011">
        <v>5</v>
      </c>
      <c r="P1011">
        <v>10</v>
      </c>
      <c r="Q1011">
        <v>8</v>
      </c>
      <c r="R1011">
        <v>3</v>
      </c>
      <c r="S1011">
        <v>0</v>
      </c>
      <c r="T1011">
        <v>0</v>
      </c>
      <c r="U1011">
        <v>0</v>
      </c>
      <c r="V1011">
        <v>0</v>
      </c>
      <c r="W1011">
        <v>0</v>
      </c>
      <c r="X1011">
        <v>0</v>
      </c>
      <c r="Y1011">
        <v>0</v>
      </c>
      <c r="Z1011" t="s">
        <v>41</v>
      </c>
    </row>
    <row r="1012" spans="1:26" x14ac:dyDescent="0.3">
      <c r="A1012">
        <v>7848</v>
      </c>
      <c r="B1012">
        <v>1974</v>
      </c>
      <c r="C1012" s="14">
        <f>2021-Table13[[#This Row],[Year_Birth]]</f>
        <v>47</v>
      </c>
      <c r="D1012" s="4">
        <v>49166</v>
      </c>
      <c r="E1012">
        <v>1</v>
      </c>
      <c r="F1012" s="16">
        <v>7.6547945205479451</v>
      </c>
      <c r="G1012">
        <v>17</v>
      </c>
      <c r="H1012" s="4">
        <v>224</v>
      </c>
      <c r="I1012" s="4">
        <v>2</v>
      </c>
      <c r="J1012" s="4">
        <v>25</v>
      </c>
      <c r="K1012" s="4">
        <v>7</v>
      </c>
      <c r="L1012" s="4">
        <v>0</v>
      </c>
      <c r="M1012" s="4">
        <v>110</v>
      </c>
      <c r="N1012">
        <v>2</v>
      </c>
      <c r="O1012">
        <v>5</v>
      </c>
      <c r="P1012">
        <v>3</v>
      </c>
      <c r="Q1012">
        <v>3</v>
      </c>
      <c r="R1012">
        <v>6</v>
      </c>
      <c r="S1012">
        <v>0</v>
      </c>
      <c r="T1012">
        <v>0</v>
      </c>
      <c r="U1012">
        <v>0</v>
      </c>
      <c r="V1012">
        <v>0</v>
      </c>
      <c r="W1012">
        <v>0</v>
      </c>
      <c r="X1012">
        <v>0</v>
      </c>
      <c r="Y1012">
        <v>0</v>
      </c>
      <c r="Z1012" t="s">
        <v>45</v>
      </c>
    </row>
    <row r="1013" spans="1:26" x14ac:dyDescent="0.3">
      <c r="A1013">
        <v>4084</v>
      </c>
      <c r="B1013">
        <v>1975</v>
      </c>
      <c r="C1013" s="14">
        <f>2021-Table13[[#This Row],[Year_Birth]]</f>
        <v>46</v>
      </c>
      <c r="D1013" s="4">
        <v>60934</v>
      </c>
      <c r="E1013">
        <v>1</v>
      </c>
      <c r="F1013" s="16">
        <v>7.0575342465753428</v>
      </c>
      <c r="G1013">
        <v>41</v>
      </c>
      <c r="H1013" s="4">
        <v>224</v>
      </c>
      <c r="I1013" s="4">
        <v>155</v>
      </c>
      <c r="J1013" s="4">
        <v>155</v>
      </c>
      <c r="K1013" s="4">
        <v>192</v>
      </c>
      <c r="L1013" s="4">
        <v>93</v>
      </c>
      <c r="M1013" s="4">
        <v>54</v>
      </c>
      <c r="N1013">
        <v>2</v>
      </c>
      <c r="O1013">
        <v>6</v>
      </c>
      <c r="P1013">
        <v>4</v>
      </c>
      <c r="Q1013">
        <v>11</v>
      </c>
      <c r="R1013">
        <v>4</v>
      </c>
      <c r="S1013">
        <v>0</v>
      </c>
      <c r="T1013">
        <v>0</v>
      </c>
      <c r="U1013">
        <v>0</v>
      </c>
      <c r="V1013">
        <v>0</v>
      </c>
      <c r="W1013">
        <v>0</v>
      </c>
      <c r="X1013">
        <v>0</v>
      </c>
      <c r="Y1013">
        <v>0</v>
      </c>
      <c r="Z1013" t="s">
        <v>48</v>
      </c>
    </row>
    <row r="1014" spans="1:26" x14ac:dyDescent="0.3">
      <c r="A1014">
        <v>6927</v>
      </c>
      <c r="B1014">
        <v>1968</v>
      </c>
      <c r="C1014" s="14">
        <f>2021-Table13[[#This Row],[Year_Birth]]</f>
        <v>53</v>
      </c>
      <c r="D1014" s="4">
        <v>44377</v>
      </c>
      <c r="E1014">
        <v>2</v>
      </c>
      <c r="F1014" s="16">
        <v>8.3424657534246567</v>
      </c>
      <c r="G1014">
        <v>70</v>
      </c>
      <c r="H1014" s="4">
        <v>224</v>
      </c>
      <c r="I1014" s="4">
        <v>0</v>
      </c>
      <c r="J1014" s="4">
        <v>30</v>
      </c>
      <c r="K1014" s="4">
        <v>0</v>
      </c>
      <c r="L1014" s="4">
        <v>0</v>
      </c>
      <c r="M1014" s="4">
        <v>10</v>
      </c>
      <c r="N1014">
        <v>8</v>
      </c>
      <c r="O1014">
        <v>5</v>
      </c>
      <c r="P1014">
        <v>1</v>
      </c>
      <c r="Q1014">
        <v>5</v>
      </c>
      <c r="R1014">
        <v>8</v>
      </c>
      <c r="S1014">
        <v>0</v>
      </c>
      <c r="T1014">
        <v>0</v>
      </c>
      <c r="U1014">
        <v>0</v>
      </c>
      <c r="V1014">
        <v>0</v>
      </c>
      <c r="W1014">
        <v>0</v>
      </c>
      <c r="X1014">
        <v>0</v>
      </c>
      <c r="Y1014">
        <v>0</v>
      </c>
      <c r="Z1014" t="s">
        <v>47</v>
      </c>
    </row>
    <row r="1015" spans="1:26" x14ac:dyDescent="0.3">
      <c r="A1015">
        <v>902</v>
      </c>
      <c r="B1015">
        <v>1980</v>
      </c>
      <c r="C1015" s="14">
        <f>2021-Table13[[#This Row],[Year_Birth]]</f>
        <v>41</v>
      </c>
      <c r="D1015" s="4">
        <v>62994</v>
      </c>
      <c r="E1015">
        <v>1</v>
      </c>
      <c r="F1015" s="16">
        <v>6.9315068493150687</v>
      </c>
      <c r="G1015">
        <v>74</v>
      </c>
      <c r="H1015" s="4">
        <v>224</v>
      </c>
      <c r="I1015" s="4">
        <v>12</v>
      </c>
      <c r="J1015" s="4">
        <v>48</v>
      </c>
      <c r="K1015" s="4">
        <v>4</v>
      </c>
      <c r="L1015" s="4">
        <v>12</v>
      </c>
      <c r="M1015" s="4">
        <v>12</v>
      </c>
      <c r="N1015">
        <v>1</v>
      </c>
      <c r="O1015">
        <v>6</v>
      </c>
      <c r="P1015">
        <v>2</v>
      </c>
      <c r="Q1015">
        <v>4</v>
      </c>
      <c r="R1015">
        <v>6</v>
      </c>
      <c r="S1015">
        <v>0</v>
      </c>
      <c r="T1015">
        <v>0</v>
      </c>
      <c r="U1015">
        <v>0</v>
      </c>
      <c r="V1015">
        <v>0</v>
      </c>
      <c r="W1015">
        <v>0</v>
      </c>
      <c r="X1015">
        <v>0</v>
      </c>
      <c r="Y1015">
        <v>0</v>
      </c>
      <c r="Z1015" t="s">
        <v>48</v>
      </c>
    </row>
    <row r="1016" spans="1:26" x14ac:dyDescent="0.3">
      <c r="A1016">
        <v>6374</v>
      </c>
      <c r="B1016">
        <v>1954</v>
      </c>
      <c r="C1016" s="14">
        <f>2021-Table13[[#This Row],[Year_Birth]]</f>
        <v>67</v>
      </c>
      <c r="D1016" s="4">
        <v>36930</v>
      </c>
      <c r="E1016">
        <v>1</v>
      </c>
      <c r="F1016" s="16">
        <v>7.7287671232876711</v>
      </c>
      <c r="G1016">
        <v>50</v>
      </c>
      <c r="H1016" s="4">
        <v>223</v>
      </c>
      <c r="I1016" s="4">
        <v>2</v>
      </c>
      <c r="J1016" s="4">
        <v>31</v>
      </c>
      <c r="K1016" s="4">
        <v>0</v>
      </c>
      <c r="L1016" s="4">
        <v>2</v>
      </c>
      <c r="M1016" s="4">
        <v>39</v>
      </c>
      <c r="N1016">
        <v>5</v>
      </c>
      <c r="O1016">
        <v>5</v>
      </c>
      <c r="P1016">
        <v>2</v>
      </c>
      <c r="Q1016">
        <v>4</v>
      </c>
      <c r="R1016">
        <v>8</v>
      </c>
      <c r="S1016">
        <v>0</v>
      </c>
      <c r="T1016">
        <v>0</v>
      </c>
      <c r="U1016">
        <v>0</v>
      </c>
      <c r="V1016">
        <v>0</v>
      </c>
      <c r="W1016">
        <v>0</v>
      </c>
      <c r="X1016">
        <v>0</v>
      </c>
      <c r="Y1016">
        <v>0</v>
      </c>
      <c r="Z1016" t="s">
        <v>41</v>
      </c>
    </row>
    <row r="1017" spans="1:26" x14ac:dyDescent="0.3">
      <c r="A1017">
        <v>9500</v>
      </c>
      <c r="B1017">
        <v>1959</v>
      </c>
      <c r="C1017" s="14">
        <f>2021-Table13[[#This Row],[Year_Birth]]</f>
        <v>62</v>
      </c>
      <c r="D1017" s="4">
        <v>58113</v>
      </c>
      <c r="E1017">
        <v>1</v>
      </c>
      <c r="F1017" s="16">
        <v>8.0356164383561648</v>
      </c>
      <c r="G1017">
        <v>66</v>
      </c>
      <c r="H1017" s="4">
        <v>221</v>
      </c>
      <c r="I1017" s="4">
        <v>104</v>
      </c>
      <c r="J1017" s="4">
        <v>169</v>
      </c>
      <c r="K1017" s="4">
        <v>102</v>
      </c>
      <c r="L1017" s="4">
        <v>78</v>
      </c>
      <c r="M1017" s="4">
        <v>84</v>
      </c>
      <c r="N1017">
        <v>3</v>
      </c>
      <c r="O1017">
        <v>9</v>
      </c>
      <c r="P1017">
        <v>2</v>
      </c>
      <c r="Q1017">
        <v>8</v>
      </c>
      <c r="R1017">
        <v>7</v>
      </c>
      <c r="S1017">
        <v>0</v>
      </c>
      <c r="T1017">
        <v>0</v>
      </c>
      <c r="U1017">
        <v>0</v>
      </c>
      <c r="V1017">
        <v>0</v>
      </c>
      <c r="W1017">
        <v>0</v>
      </c>
      <c r="X1017">
        <v>0</v>
      </c>
      <c r="Y1017">
        <v>1</v>
      </c>
      <c r="Z1017" t="s">
        <v>41</v>
      </c>
    </row>
    <row r="1018" spans="1:26" x14ac:dyDescent="0.3">
      <c r="A1018">
        <v>5290</v>
      </c>
      <c r="B1018">
        <v>1964</v>
      </c>
      <c r="C1018" s="14">
        <f>2021-Table13[[#This Row],[Year_Birth]]</f>
        <v>57</v>
      </c>
      <c r="D1018" s="4">
        <v>41551</v>
      </c>
      <c r="E1018">
        <v>2</v>
      </c>
      <c r="F1018" s="16">
        <v>7.484931506849315</v>
      </c>
      <c r="G1018">
        <v>51</v>
      </c>
      <c r="H1018" s="4">
        <v>220</v>
      </c>
      <c r="I1018" s="4">
        <v>0</v>
      </c>
      <c r="J1018" s="4">
        <v>33</v>
      </c>
      <c r="K1018" s="4">
        <v>3</v>
      </c>
      <c r="L1018" s="4">
        <v>0</v>
      </c>
      <c r="M1018" s="4">
        <v>23</v>
      </c>
      <c r="N1018">
        <v>5</v>
      </c>
      <c r="O1018">
        <v>5</v>
      </c>
      <c r="P1018">
        <v>1</v>
      </c>
      <c r="Q1018">
        <v>5</v>
      </c>
      <c r="R1018">
        <v>8</v>
      </c>
      <c r="S1018">
        <v>0</v>
      </c>
      <c r="T1018">
        <v>0</v>
      </c>
      <c r="U1018">
        <v>0</v>
      </c>
      <c r="V1018">
        <v>0</v>
      </c>
      <c r="W1018">
        <v>0</v>
      </c>
      <c r="X1018">
        <v>0</v>
      </c>
      <c r="Y1018">
        <v>0</v>
      </c>
      <c r="Z1018" t="s">
        <v>48</v>
      </c>
    </row>
    <row r="1019" spans="1:26" x14ac:dyDescent="0.3">
      <c r="A1019">
        <v>3277</v>
      </c>
      <c r="B1019">
        <v>1955</v>
      </c>
      <c r="C1019" s="14">
        <f>2021-Table13[[#This Row],[Year_Birth]]</f>
        <v>66</v>
      </c>
      <c r="D1019" s="4">
        <v>49431</v>
      </c>
      <c r="E1019">
        <v>1</v>
      </c>
      <c r="F1019" s="16">
        <v>8.5150684931506841</v>
      </c>
      <c r="G1019">
        <v>9</v>
      </c>
      <c r="H1019" s="4">
        <v>219</v>
      </c>
      <c r="I1019" s="4">
        <v>3</v>
      </c>
      <c r="J1019" s="4">
        <v>100</v>
      </c>
      <c r="K1019" s="4">
        <v>26</v>
      </c>
      <c r="L1019" s="4">
        <v>0</v>
      </c>
      <c r="M1019" s="4">
        <v>17</v>
      </c>
      <c r="N1019">
        <v>2</v>
      </c>
      <c r="O1019">
        <v>7</v>
      </c>
      <c r="P1019">
        <v>1</v>
      </c>
      <c r="Q1019">
        <v>5</v>
      </c>
      <c r="R1019">
        <v>8</v>
      </c>
      <c r="S1019">
        <v>0</v>
      </c>
      <c r="T1019">
        <v>0</v>
      </c>
      <c r="U1019">
        <v>0</v>
      </c>
      <c r="V1019">
        <v>0</v>
      </c>
      <c r="W1019">
        <v>0</v>
      </c>
      <c r="X1019">
        <v>0</v>
      </c>
      <c r="Y1019">
        <v>0</v>
      </c>
      <c r="Z1019" t="s">
        <v>41</v>
      </c>
    </row>
    <row r="1020" spans="1:26" x14ac:dyDescent="0.3">
      <c r="A1020">
        <v>199</v>
      </c>
      <c r="B1020">
        <v>1962</v>
      </c>
      <c r="C1020" s="14">
        <f>2021-Table13[[#This Row],[Year_Birth]]</f>
        <v>59</v>
      </c>
      <c r="D1020" s="4">
        <v>45183</v>
      </c>
      <c r="E1020">
        <v>0</v>
      </c>
      <c r="F1020" s="16">
        <v>8.0493150684931507</v>
      </c>
      <c r="G1020">
        <v>33</v>
      </c>
      <c r="H1020" s="4">
        <v>219</v>
      </c>
      <c r="I1020" s="4">
        <v>3</v>
      </c>
      <c r="J1020" s="4">
        <v>60</v>
      </c>
      <c r="K1020" s="4">
        <v>12</v>
      </c>
      <c r="L1020" s="4">
        <v>9</v>
      </c>
      <c r="M1020" s="4">
        <v>12</v>
      </c>
      <c r="N1020">
        <v>1</v>
      </c>
      <c r="O1020">
        <v>4</v>
      </c>
      <c r="P1020">
        <v>1</v>
      </c>
      <c r="Q1020">
        <v>7</v>
      </c>
      <c r="R1020">
        <v>7</v>
      </c>
      <c r="S1020">
        <v>0</v>
      </c>
      <c r="T1020">
        <v>0</v>
      </c>
      <c r="U1020">
        <v>0</v>
      </c>
      <c r="V1020">
        <v>1</v>
      </c>
      <c r="W1020">
        <v>0</v>
      </c>
      <c r="X1020">
        <v>0</v>
      </c>
      <c r="Y1020">
        <v>0</v>
      </c>
      <c r="Z1020" t="s">
        <v>48</v>
      </c>
    </row>
    <row r="1021" spans="1:26" x14ac:dyDescent="0.3">
      <c r="A1021">
        <v>7646</v>
      </c>
      <c r="B1021">
        <v>1989</v>
      </c>
      <c r="C1021" s="14">
        <f>2021-Table13[[#This Row],[Year_Birth]]</f>
        <v>32</v>
      </c>
      <c r="D1021" s="4">
        <v>64449</v>
      </c>
      <c r="E1021">
        <v>1</v>
      </c>
      <c r="F1021" s="16">
        <v>6.9698630136986299</v>
      </c>
      <c r="G1021">
        <v>70</v>
      </c>
      <c r="H1021" s="4">
        <v>218</v>
      </c>
      <c r="I1021" s="4">
        <v>63</v>
      </c>
      <c r="J1021" s="4">
        <v>282</v>
      </c>
      <c r="K1021" s="4">
        <v>137</v>
      </c>
      <c r="L1021" s="4">
        <v>35</v>
      </c>
      <c r="M1021" s="4">
        <v>70</v>
      </c>
      <c r="N1021">
        <v>4</v>
      </c>
      <c r="O1021">
        <v>5</v>
      </c>
      <c r="P1021">
        <v>3</v>
      </c>
      <c r="Q1021">
        <v>12</v>
      </c>
      <c r="R1021">
        <v>4</v>
      </c>
      <c r="S1021">
        <v>0</v>
      </c>
      <c r="T1021">
        <v>0</v>
      </c>
      <c r="U1021">
        <v>0</v>
      </c>
      <c r="V1021">
        <v>0</v>
      </c>
      <c r="W1021">
        <v>0</v>
      </c>
      <c r="X1021">
        <v>0</v>
      </c>
      <c r="Y1021">
        <v>0</v>
      </c>
      <c r="Z1021" t="s">
        <v>41</v>
      </c>
    </row>
    <row r="1022" spans="1:26" x14ac:dyDescent="0.3">
      <c r="A1022">
        <v>10711</v>
      </c>
      <c r="B1022">
        <v>1945</v>
      </c>
      <c r="C1022" s="14">
        <f>2021-Table13[[#This Row],[Year_Birth]]</f>
        <v>76</v>
      </c>
      <c r="D1022" s="4">
        <v>69755</v>
      </c>
      <c r="E1022">
        <v>0</v>
      </c>
      <c r="F1022" s="16">
        <v>7.3506849315068497</v>
      </c>
      <c r="G1022">
        <v>23</v>
      </c>
      <c r="H1022" s="4">
        <v>217</v>
      </c>
      <c r="I1022" s="4">
        <v>77</v>
      </c>
      <c r="J1022" s="4">
        <v>373</v>
      </c>
      <c r="K1022" s="4">
        <v>111</v>
      </c>
      <c r="L1022" s="4">
        <v>23</v>
      </c>
      <c r="M1022" s="4">
        <v>93</v>
      </c>
      <c r="N1022">
        <v>1</v>
      </c>
      <c r="O1022">
        <v>3</v>
      </c>
      <c r="P1022">
        <v>6</v>
      </c>
      <c r="Q1022">
        <v>12</v>
      </c>
      <c r="R1022">
        <v>1</v>
      </c>
      <c r="S1022">
        <v>0</v>
      </c>
      <c r="T1022">
        <v>0</v>
      </c>
      <c r="U1022">
        <v>0</v>
      </c>
      <c r="V1022">
        <v>0</v>
      </c>
      <c r="W1022">
        <v>0</v>
      </c>
      <c r="X1022">
        <v>0</v>
      </c>
      <c r="Y1022">
        <v>0</v>
      </c>
      <c r="Z1022" t="s">
        <v>47</v>
      </c>
    </row>
    <row r="1023" spans="1:26" x14ac:dyDescent="0.3">
      <c r="A1023">
        <v>2495</v>
      </c>
      <c r="B1023">
        <v>1974</v>
      </c>
      <c r="C1023" s="14">
        <f>2021-Table13[[#This Row],[Year_Birth]]</f>
        <v>47</v>
      </c>
      <c r="D1023" s="4">
        <v>83891</v>
      </c>
      <c r="E1023">
        <v>1</v>
      </c>
      <c r="F1023" s="16">
        <v>6.6356164383561644</v>
      </c>
      <c r="G1023">
        <v>24</v>
      </c>
      <c r="H1023" s="4">
        <v>217</v>
      </c>
      <c r="I1023" s="4">
        <v>38</v>
      </c>
      <c r="J1023" s="4">
        <v>350</v>
      </c>
      <c r="K1023" s="4">
        <v>111</v>
      </c>
      <c r="L1023" s="4">
        <v>85</v>
      </c>
      <c r="M1023" s="4">
        <v>15</v>
      </c>
      <c r="N1023">
        <v>1</v>
      </c>
      <c r="O1023">
        <v>4</v>
      </c>
      <c r="P1023">
        <v>7</v>
      </c>
      <c r="Q1023">
        <v>10</v>
      </c>
      <c r="R1023">
        <v>1</v>
      </c>
      <c r="S1023">
        <v>0</v>
      </c>
      <c r="T1023">
        <v>0</v>
      </c>
      <c r="U1023">
        <v>0</v>
      </c>
      <c r="V1023">
        <v>0</v>
      </c>
      <c r="W1023">
        <v>0</v>
      </c>
      <c r="X1023">
        <v>0</v>
      </c>
      <c r="Y1023">
        <v>0</v>
      </c>
      <c r="Z1023" t="s">
        <v>41</v>
      </c>
    </row>
    <row r="1024" spans="1:26" x14ac:dyDescent="0.3">
      <c r="A1024">
        <v>8908</v>
      </c>
      <c r="B1024">
        <v>1959</v>
      </c>
      <c r="C1024" s="14">
        <f>2021-Table13[[#This Row],[Year_Birth]]</f>
        <v>62</v>
      </c>
      <c r="D1024" s="4">
        <v>87195</v>
      </c>
      <c r="E1024">
        <v>0</v>
      </c>
      <c r="F1024" s="16">
        <v>6.7534246575342465</v>
      </c>
      <c r="G1024">
        <v>35</v>
      </c>
      <c r="H1024" s="4">
        <v>217</v>
      </c>
      <c r="I1024" s="4">
        <v>76</v>
      </c>
      <c r="J1024" s="4">
        <v>690</v>
      </c>
      <c r="K1024" s="4">
        <v>50</v>
      </c>
      <c r="L1024" s="4">
        <v>26</v>
      </c>
      <c r="M1024" s="4">
        <v>38</v>
      </c>
      <c r="N1024">
        <v>1</v>
      </c>
      <c r="O1024">
        <v>3</v>
      </c>
      <c r="P1024">
        <v>11</v>
      </c>
      <c r="Q1024">
        <v>5</v>
      </c>
      <c r="R1024">
        <v>1</v>
      </c>
      <c r="S1024">
        <v>0</v>
      </c>
      <c r="T1024">
        <v>0</v>
      </c>
      <c r="U1024">
        <v>0</v>
      </c>
      <c r="V1024">
        <v>0</v>
      </c>
      <c r="W1024">
        <v>0</v>
      </c>
      <c r="X1024">
        <v>1</v>
      </c>
      <c r="Y1024">
        <v>0</v>
      </c>
      <c r="Z1024" t="s">
        <v>48</v>
      </c>
    </row>
    <row r="1025" spans="1:26" x14ac:dyDescent="0.3">
      <c r="A1025">
        <v>7408</v>
      </c>
      <c r="B1025">
        <v>1952</v>
      </c>
      <c r="C1025" s="14">
        <f>2021-Table13[[#This Row],[Year_Birth]]</f>
        <v>69</v>
      </c>
      <c r="D1025" s="4">
        <v>54549</v>
      </c>
      <c r="E1025">
        <v>1</v>
      </c>
      <c r="F1025" s="16">
        <v>6.934246575342466</v>
      </c>
      <c r="G1025">
        <v>8</v>
      </c>
      <c r="H1025" s="4">
        <v>216</v>
      </c>
      <c r="I1025" s="4">
        <v>2</v>
      </c>
      <c r="J1025" s="4">
        <v>6</v>
      </c>
      <c r="K1025" s="4">
        <v>0</v>
      </c>
      <c r="L1025" s="4">
        <v>0</v>
      </c>
      <c r="M1025" s="4">
        <v>9</v>
      </c>
      <c r="N1025">
        <v>2</v>
      </c>
      <c r="O1025">
        <v>5</v>
      </c>
      <c r="P1025">
        <v>1</v>
      </c>
      <c r="Q1025">
        <v>4</v>
      </c>
      <c r="R1025">
        <v>7</v>
      </c>
      <c r="S1025">
        <v>0</v>
      </c>
      <c r="T1025">
        <v>0</v>
      </c>
      <c r="U1025">
        <v>0</v>
      </c>
      <c r="V1025">
        <v>0</v>
      </c>
      <c r="W1025">
        <v>0</v>
      </c>
      <c r="X1025">
        <v>0</v>
      </c>
      <c r="Y1025">
        <v>0</v>
      </c>
      <c r="Z1025" t="s">
        <v>47</v>
      </c>
    </row>
    <row r="1026" spans="1:26" x14ac:dyDescent="0.3">
      <c r="A1026">
        <v>3445</v>
      </c>
      <c r="B1026">
        <v>1956</v>
      </c>
      <c r="C1026" s="14">
        <f>2021-Table13[[#This Row],[Year_Birth]]</f>
        <v>65</v>
      </c>
      <c r="D1026" s="4">
        <v>60714</v>
      </c>
      <c r="E1026">
        <v>0</v>
      </c>
      <c r="F1026" s="16">
        <v>8.0575342465753419</v>
      </c>
      <c r="G1026">
        <v>56</v>
      </c>
      <c r="H1026" s="4">
        <v>216</v>
      </c>
      <c r="I1026" s="4">
        <v>162</v>
      </c>
      <c r="J1026" s="4">
        <v>224</v>
      </c>
      <c r="K1026" s="4">
        <v>101</v>
      </c>
      <c r="L1026" s="4">
        <v>92</v>
      </c>
      <c r="M1026" s="4">
        <v>162</v>
      </c>
      <c r="N1026">
        <v>2</v>
      </c>
      <c r="O1026">
        <v>7</v>
      </c>
      <c r="P1026">
        <v>4</v>
      </c>
      <c r="Q1026">
        <v>10</v>
      </c>
      <c r="R1026">
        <v>5</v>
      </c>
      <c r="S1026">
        <v>0</v>
      </c>
      <c r="T1026">
        <v>0</v>
      </c>
      <c r="U1026">
        <v>0</v>
      </c>
      <c r="V1026">
        <v>0</v>
      </c>
      <c r="W1026">
        <v>0</v>
      </c>
      <c r="X1026">
        <v>1</v>
      </c>
      <c r="Y1026">
        <v>0</v>
      </c>
      <c r="Z1026" t="s">
        <v>47</v>
      </c>
    </row>
    <row r="1027" spans="1:26" x14ac:dyDescent="0.3">
      <c r="A1027">
        <v>4093</v>
      </c>
      <c r="B1027">
        <v>1975</v>
      </c>
      <c r="C1027" s="14">
        <f>2021-Table13[[#This Row],[Year_Birth]]</f>
        <v>46</v>
      </c>
      <c r="D1027" s="4">
        <v>53253</v>
      </c>
      <c r="E1027">
        <v>2</v>
      </c>
      <c r="F1027" s="16">
        <v>7.9890410958904106</v>
      </c>
      <c r="G1027">
        <v>61</v>
      </c>
      <c r="H1027" s="4">
        <v>216</v>
      </c>
      <c r="I1027" s="4">
        <v>9</v>
      </c>
      <c r="J1027" s="4">
        <v>57</v>
      </c>
      <c r="K1027" s="4">
        <v>20</v>
      </c>
      <c r="L1027" s="4">
        <v>9</v>
      </c>
      <c r="M1027" s="4">
        <v>125</v>
      </c>
      <c r="N1027">
        <v>7</v>
      </c>
      <c r="O1027">
        <v>4</v>
      </c>
      <c r="P1027">
        <v>3</v>
      </c>
      <c r="Q1027">
        <v>5</v>
      </c>
      <c r="R1027">
        <v>5</v>
      </c>
      <c r="S1027">
        <v>0</v>
      </c>
      <c r="T1027">
        <v>0</v>
      </c>
      <c r="U1027">
        <v>0</v>
      </c>
      <c r="V1027">
        <v>0</v>
      </c>
      <c r="W1027">
        <v>0</v>
      </c>
      <c r="X1027">
        <v>0</v>
      </c>
      <c r="Y1027">
        <v>0</v>
      </c>
      <c r="Z1027" t="s">
        <v>48</v>
      </c>
    </row>
    <row r="1028" spans="1:26" x14ac:dyDescent="0.3">
      <c r="A1028">
        <v>10156</v>
      </c>
      <c r="B1028">
        <v>1975</v>
      </c>
      <c r="C1028" s="14">
        <f>2021-Table13[[#This Row],[Year_Birth]]</f>
        <v>46</v>
      </c>
      <c r="D1028" s="4">
        <v>84196</v>
      </c>
      <c r="E1028">
        <v>1</v>
      </c>
      <c r="F1028" s="16">
        <v>7.6821917808219178</v>
      </c>
      <c r="G1028">
        <v>56</v>
      </c>
      <c r="H1028" s="4">
        <v>215</v>
      </c>
      <c r="I1028" s="4">
        <v>63</v>
      </c>
      <c r="J1028" s="4">
        <v>507</v>
      </c>
      <c r="K1028" s="4">
        <v>231</v>
      </c>
      <c r="L1028" s="4">
        <v>31</v>
      </c>
      <c r="M1028" s="4">
        <v>190</v>
      </c>
      <c r="N1028">
        <v>1</v>
      </c>
      <c r="O1028">
        <v>8</v>
      </c>
      <c r="P1028">
        <v>4</v>
      </c>
      <c r="Q1028">
        <v>7</v>
      </c>
      <c r="R1028">
        <v>3</v>
      </c>
      <c r="S1028">
        <v>0</v>
      </c>
      <c r="T1028">
        <v>0</v>
      </c>
      <c r="U1028">
        <v>0</v>
      </c>
      <c r="V1028">
        <v>0</v>
      </c>
      <c r="W1028">
        <v>0</v>
      </c>
      <c r="X1028">
        <v>0</v>
      </c>
      <c r="Y1028">
        <v>0</v>
      </c>
      <c r="Z1028" t="s">
        <v>41</v>
      </c>
    </row>
    <row r="1029" spans="1:26" x14ac:dyDescent="0.3">
      <c r="A1029">
        <v>125</v>
      </c>
      <c r="B1029">
        <v>1958</v>
      </c>
      <c r="C1029" s="14">
        <f>2021-Table13[[#This Row],[Year_Birth]]</f>
        <v>63</v>
      </c>
      <c r="D1029" s="4">
        <v>53083</v>
      </c>
      <c r="E1029">
        <v>2</v>
      </c>
      <c r="F1029" s="16">
        <v>7.7342465753424658</v>
      </c>
      <c r="G1029">
        <v>65</v>
      </c>
      <c r="H1029" s="4">
        <v>215</v>
      </c>
      <c r="I1029" s="4">
        <v>7</v>
      </c>
      <c r="J1029" s="4">
        <v>33</v>
      </c>
      <c r="K1029" s="4">
        <v>3</v>
      </c>
      <c r="L1029" s="4">
        <v>0</v>
      </c>
      <c r="M1029" s="4">
        <v>13</v>
      </c>
      <c r="N1029">
        <v>6</v>
      </c>
      <c r="O1029">
        <v>5</v>
      </c>
      <c r="P1029">
        <v>1</v>
      </c>
      <c r="Q1029">
        <v>5</v>
      </c>
      <c r="R1029">
        <v>7</v>
      </c>
      <c r="S1029">
        <v>0</v>
      </c>
      <c r="T1029">
        <v>0</v>
      </c>
      <c r="U1029">
        <v>0</v>
      </c>
      <c r="V1029">
        <v>1</v>
      </c>
      <c r="W1029">
        <v>0</v>
      </c>
      <c r="X1029">
        <v>0</v>
      </c>
      <c r="Y1029">
        <v>0</v>
      </c>
      <c r="Z1029" t="s">
        <v>45</v>
      </c>
    </row>
    <row r="1030" spans="1:26" x14ac:dyDescent="0.3">
      <c r="A1030">
        <v>3083</v>
      </c>
      <c r="B1030">
        <v>1974</v>
      </c>
      <c r="C1030" s="14">
        <f>2021-Table13[[#This Row],[Year_Birth]]</f>
        <v>47</v>
      </c>
      <c r="D1030" s="4">
        <v>45837</v>
      </c>
      <c r="E1030">
        <v>2</v>
      </c>
      <c r="F1030" s="16">
        <v>7.536986301369863</v>
      </c>
      <c r="G1030">
        <v>88</v>
      </c>
      <c r="H1030" s="4">
        <v>215</v>
      </c>
      <c r="I1030" s="4">
        <v>13</v>
      </c>
      <c r="J1030" s="4">
        <v>87</v>
      </c>
      <c r="K1030" s="4">
        <v>17</v>
      </c>
      <c r="L1030" s="4">
        <v>17</v>
      </c>
      <c r="M1030" s="4">
        <v>24</v>
      </c>
      <c r="N1030">
        <v>5</v>
      </c>
      <c r="O1030">
        <v>6</v>
      </c>
      <c r="P1030">
        <v>2</v>
      </c>
      <c r="Q1030">
        <v>5</v>
      </c>
      <c r="R1030">
        <v>7</v>
      </c>
      <c r="S1030">
        <v>0</v>
      </c>
      <c r="T1030">
        <v>0</v>
      </c>
      <c r="U1030">
        <v>0</v>
      </c>
      <c r="V1030">
        <v>0</v>
      </c>
      <c r="W1030">
        <v>0</v>
      </c>
      <c r="X1030">
        <v>0</v>
      </c>
      <c r="Y1030">
        <v>0</v>
      </c>
      <c r="Z1030" t="s">
        <v>41</v>
      </c>
    </row>
    <row r="1031" spans="1:26" x14ac:dyDescent="0.3">
      <c r="A1031">
        <v>2285</v>
      </c>
      <c r="B1031">
        <v>1954</v>
      </c>
      <c r="C1031" s="14">
        <f>2021-Table13[[#This Row],[Year_Birth]]</f>
        <v>67</v>
      </c>
      <c r="D1031" s="4">
        <v>36634</v>
      </c>
      <c r="E1031">
        <v>1</v>
      </c>
      <c r="F1031" s="16">
        <v>7.6986301369863011</v>
      </c>
      <c r="G1031">
        <v>0</v>
      </c>
      <c r="H1031" s="4">
        <v>213</v>
      </c>
      <c r="I1031" s="4">
        <v>9</v>
      </c>
      <c r="J1031" s="4">
        <v>76</v>
      </c>
      <c r="K1031" s="4">
        <v>4</v>
      </c>
      <c r="L1031" s="4">
        <v>3</v>
      </c>
      <c r="M1031" s="4">
        <v>30</v>
      </c>
      <c r="N1031">
        <v>3</v>
      </c>
      <c r="O1031">
        <v>5</v>
      </c>
      <c r="P1031">
        <v>2</v>
      </c>
      <c r="Q1031">
        <v>5</v>
      </c>
      <c r="R1031">
        <v>7</v>
      </c>
      <c r="S1031">
        <v>0</v>
      </c>
      <c r="T1031">
        <v>0</v>
      </c>
      <c r="U1031">
        <v>0</v>
      </c>
      <c r="V1031">
        <v>0</v>
      </c>
      <c r="W1031">
        <v>0</v>
      </c>
      <c r="X1031">
        <v>0</v>
      </c>
      <c r="Y1031">
        <v>0</v>
      </c>
      <c r="Z1031" t="s">
        <v>47</v>
      </c>
    </row>
    <row r="1032" spans="1:26" x14ac:dyDescent="0.3">
      <c r="A1032">
        <v>1676</v>
      </c>
      <c r="B1032">
        <v>1975</v>
      </c>
      <c r="C1032" s="14">
        <f>2021-Table13[[#This Row],[Year_Birth]]</f>
        <v>46</v>
      </c>
      <c r="D1032" s="4">
        <v>43057</v>
      </c>
      <c r="E1032">
        <v>1</v>
      </c>
      <c r="F1032" s="16">
        <v>7.2739726027397262</v>
      </c>
      <c r="G1032">
        <v>30</v>
      </c>
      <c r="H1032" s="4">
        <v>213</v>
      </c>
      <c r="I1032" s="4">
        <v>2</v>
      </c>
      <c r="J1032" s="4">
        <v>44</v>
      </c>
      <c r="K1032" s="4">
        <v>0</v>
      </c>
      <c r="L1032" s="4">
        <v>2</v>
      </c>
      <c r="M1032" s="4">
        <v>5</v>
      </c>
      <c r="N1032">
        <v>4</v>
      </c>
      <c r="O1032">
        <v>4</v>
      </c>
      <c r="P1032">
        <v>2</v>
      </c>
      <c r="Q1032">
        <v>5</v>
      </c>
      <c r="R1032">
        <v>5</v>
      </c>
      <c r="S1032">
        <v>0</v>
      </c>
      <c r="T1032">
        <v>0</v>
      </c>
      <c r="U1032">
        <v>0</v>
      </c>
      <c r="V1032">
        <v>0</v>
      </c>
      <c r="W1032">
        <v>0</v>
      </c>
      <c r="X1032">
        <v>0</v>
      </c>
      <c r="Y1032">
        <v>0</v>
      </c>
      <c r="Z1032" t="s">
        <v>41</v>
      </c>
    </row>
    <row r="1033" spans="1:26" x14ac:dyDescent="0.3">
      <c r="A1033">
        <v>4252</v>
      </c>
      <c r="B1033">
        <v>1965</v>
      </c>
      <c r="C1033" s="14">
        <f>2021-Table13[[#This Row],[Year_Birth]]</f>
        <v>56</v>
      </c>
      <c r="D1033" s="4">
        <v>44375</v>
      </c>
      <c r="E1033">
        <v>1</v>
      </c>
      <c r="F1033" s="16">
        <v>6.8794520547945206</v>
      </c>
      <c r="G1033">
        <v>73</v>
      </c>
      <c r="H1033" s="4">
        <v>213</v>
      </c>
      <c r="I1033" s="4">
        <v>5</v>
      </c>
      <c r="J1033" s="4">
        <v>28</v>
      </c>
      <c r="K1033" s="4">
        <v>7</v>
      </c>
      <c r="L1033" s="4">
        <v>7</v>
      </c>
      <c r="M1033" s="4">
        <v>41</v>
      </c>
      <c r="N1033">
        <v>1</v>
      </c>
      <c r="O1033">
        <v>4</v>
      </c>
      <c r="P1033">
        <v>1</v>
      </c>
      <c r="Q1033">
        <v>6</v>
      </c>
      <c r="R1033">
        <v>5</v>
      </c>
      <c r="S1033">
        <v>0</v>
      </c>
      <c r="T1033">
        <v>0</v>
      </c>
      <c r="U1033">
        <v>0</v>
      </c>
      <c r="V1033">
        <v>0</v>
      </c>
      <c r="W1033">
        <v>0</v>
      </c>
      <c r="X1033">
        <v>0</v>
      </c>
      <c r="Y1033">
        <v>0</v>
      </c>
      <c r="Z1033" t="s">
        <v>41</v>
      </c>
    </row>
    <row r="1034" spans="1:26" x14ac:dyDescent="0.3">
      <c r="A1034">
        <v>3025</v>
      </c>
      <c r="B1034">
        <v>1958</v>
      </c>
      <c r="C1034" s="14">
        <f>2021-Table13[[#This Row],[Year_Birth]]</f>
        <v>63</v>
      </c>
      <c r="D1034" s="4">
        <v>49967</v>
      </c>
      <c r="E1034">
        <v>1</v>
      </c>
      <c r="F1034" s="16">
        <v>7.5863013698630137</v>
      </c>
      <c r="G1034">
        <v>4</v>
      </c>
      <c r="H1034" s="4">
        <v>212</v>
      </c>
      <c r="I1034" s="4">
        <v>6</v>
      </c>
      <c r="J1034" s="4">
        <v>69</v>
      </c>
      <c r="K1034" s="4">
        <v>4</v>
      </c>
      <c r="L1034" s="4">
        <v>12</v>
      </c>
      <c r="M1034" s="4">
        <v>3</v>
      </c>
      <c r="N1034">
        <v>3</v>
      </c>
      <c r="O1034">
        <v>6</v>
      </c>
      <c r="P1034">
        <v>1</v>
      </c>
      <c r="Q1034">
        <v>5</v>
      </c>
      <c r="R1034">
        <v>7</v>
      </c>
      <c r="S1034">
        <v>0</v>
      </c>
      <c r="T1034">
        <v>0</v>
      </c>
      <c r="U1034">
        <v>0</v>
      </c>
      <c r="V1034">
        <v>0</v>
      </c>
      <c r="W1034">
        <v>0</v>
      </c>
      <c r="X1034">
        <v>0</v>
      </c>
      <c r="Y1034">
        <v>0</v>
      </c>
      <c r="Z1034" t="s">
        <v>48</v>
      </c>
    </row>
    <row r="1035" spans="1:26" x14ac:dyDescent="0.3">
      <c r="A1035">
        <v>10196</v>
      </c>
      <c r="B1035">
        <v>1978</v>
      </c>
      <c r="C1035" s="14">
        <f>2021-Table13[[#This Row],[Year_Birth]]</f>
        <v>43</v>
      </c>
      <c r="D1035" s="4">
        <v>71427</v>
      </c>
      <c r="E1035">
        <v>2</v>
      </c>
      <c r="F1035" s="16">
        <v>6.9095890410958907</v>
      </c>
      <c r="G1035">
        <v>26</v>
      </c>
      <c r="H1035" s="4">
        <v>212</v>
      </c>
      <c r="I1035" s="4">
        <v>123</v>
      </c>
      <c r="J1035" s="4">
        <v>177</v>
      </c>
      <c r="K1035" s="4">
        <v>15</v>
      </c>
      <c r="L1035" s="4">
        <v>64</v>
      </c>
      <c r="M1035" s="4">
        <v>23</v>
      </c>
      <c r="N1035">
        <v>2</v>
      </c>
      <c r="O1035">
        <v>8</v>
      </c>
      <c r="P1035">
        <v>2</v>
      </c>
      <c r="Q1035">
        <v>8</v>
      </c>
      <c r="R1035">
        <v>4</v>
      </c>
      <c r="S1035">
        <v>0</v>
      </c>
      <c r="T1035">
        <v>0</v>
      </c>
      <c r="U1035">
        <v>0</v>
      </c>
      <c r="V1035">
        <v>0</v>
      </c>
      <c r="W1035">
        <v>0</v>
      </c>
      <c r="X1035">
        <v>0</v>
      </c>
      <c r="Y1035">
        <v>0</v>
      </c>
      <c r="Z1035" t="s">
        <v>43</v>
      </c>
    </row>
    <row r="1036" spans="1:26" x14ac:dyDescent="0.3">
      <c r="A1036">
        <v>3712</v>
      </c>
      <c r="B1036">
        <v>1959</v>
      </c>
      <c r="C1036" s="14">
        <f>2021-Table13[[#This Row],[Year_Birth]]</f>
        <v>62</v>
      </c>
      <c r="D1036" s="4">
        <v>52332</v>
      </c>
      <c r="E1036">
        <v>0</v>
      </c>
      <c r="F1036" s="16">
        <v>7.4465753424657537</v>
      </c>
      <c r="G1036">
        <v>63</v>
      </c>
      <c r="H1036" s="4">
        <v>212</v>
      </c>
      <c r="I1036" s="4">
        <v>5</v>
      </c>
      <c r="J1036" s="4">
        <v>33</v>
      </c>
      <c r="K1036" s="4">
        <v>7</v>
      </c>
      <c r="L1036" s="4">
        <v>0</v>
      </c>
      <c r="M1036" s="4">
        <v>2</v>
      </c>
      <c r="N1036">
        <v>1</v>
      </c>
      <c r="O1036">
        <v>3</v>
      </c>
      <c r="P1036">
        <v>2</v>
      </c>
      <c r="Q1036">
        <v>6</v>
      </c>
      <c r="R1036">
        <v>4</v>
      </c>
      <c r="S1036">
        <v>0</v>
      </c>
      <c r="T1036">
        <v>0</v>
      </c>
      <c r="U1036">
        <v>0</v>
      </c>
      <c r="V1036">
        <v>1</v>
      </c>
      <c r="W1036">
        <v>0</v>
      </c>
      <c r="X1036">
        <v>0</v>
      </c>
      <c r="Y1036">
        <v>0</v>
      </c>
      <c r="Z1036" t="s">
        <v>45</v>
      </c>
    </row>
    <row r="1037" spans="1:26" x14ac:dyDescent="0.3">
      <c r="A1037">
        <v>7409</v>
      </c>
      <c r="B1037">
        <v>1970</v>
      </c>
      <c r="C1037" s="14">
        <f>2021-Table13[[#This Row],[Year_Birth]]</f>
        <v>51</v>
      </c>
      <c r="D1037" s="4">
        <v>53187</v>
      </c>
      <c r="E1037">
        <v>1</v>
      </c>
      <c r="F1037" s="16">
        <v>7.2849315068493148</v>
      </c>
      <c r="G1037">
        <v>66</v>
      </c>
      <c r="H1037" s="4">
        <v>211</v>
      </c>
      <c r="I1037" s="4">
        <v>2</v>
      </c>
      <c r="J1037" s="4">
        <v>30</v>
      </c>
      <c r="K1037" s="4">
        <v>7</v>
      </c>
      <c r="L1037" s="4">
        <v>7</v>
      </c>
      <c r="M1037" s="4">
        <v>10</v>
      </c>
      <c r="N1037">
        <v>2</v>
      </c>
      <c r="O1037">
        <v>4</v>
      </c>
      <c r="P1037">
        <v>1</v>
      </c>
      <c r="Q1037">
        <v>6</v>
      </c>
      <c r="R1037">
        <v>5</v>
      </c>
      <c r="S1037">
        <v>0</v>
      </c>
      <c r="T1037">
        <v>0</v>
      </c>
      <c r="U1037">
        <v>0</v>
      </c>
      <c r="V1037">
        <v>0</v>
      </c>
      <c r="W1037">
        <v>0</v>
      </c>
      <c r="X1037">
        <v>0</v>
      </c>
      <c r="Y1037">
        <v>0</v>
      </c>
      <c r="Z1037" t="s">
        <v>41</v>
      </c>
    </row>
    <row r="1038" spans="1:26" x14ac:dyDescent="0.3">
      <c r="A1038">
        <v>5922</v>
      </c>
      <c r="B1038">
        <v>1974</v>
      </c>
      <c r="C1038" s="14">
        <f>2021-Table13[[#This Row],[Year_Birth]]</f>
        <v>47</v>
      </c>
      <c r="D1038" s="4">
        <v>40344</v>
      </c>
      <c r="E1038">
        <v>1</v>
      </c>
      <c r="F1038" s="16">
        <v>7.3205479452054796</v>
      </c>
      <c r="G1038">
        <v>48</v>
      </c>
      <c r="H1038" s="4">
        <v>210</v>
      </c>
      <c r="I1038" s="4">
        <v>0</v>
      </c>
      <c r="J1038" s="4">
        <v>6</v>
      </c>
      <c r="K1038" s="4">
        <v>0</v>
      </c>
      <c r="L1038" s="4">
        <v>0</v>
      </c>
      <c r="M1038" s="4">
        <v>2</v>
      </c>
      <c r="N1038">
        <v>2</v>
      </c>
      <c r="O1038">
        <v>4</v>
      </c>
      <c r="P1038">
        <v>1</v>
      </c>
      <c r="Q1038">
        <v>5</v>
      </c>
      <c r="R1038">
        <v>7</v>
      </c>
      <c r="S1038">
        <v>0</v>
      </c>
      <c r="T1038">
        <v>0</v>
      </c>
      <c r="U1038">
        <v>0</v>
      </c>
      <c r="V1038">
        <v>0</v>
      </c>
      <c r="W1038">
        <v>0</v>
      </c>
      <c r="X1038">
        <v>0</v>
      </c>
      <c r="Y1038">
        <v>0</v>
      </c>
      <c r="Z1038" t="s">
        <v>41</v>
      </c>
    </row>
    <row r="1039" spans="1:26" x14ac:dyDescent="0.3">
      <c r="A1039">
        <v>7494</v>
      </c>
      <c r="B1039">
        <v>1950</v>
      </c>
      <c r="C1039" s="14">
        <f>2021-Table13[[#This Row],[Year_Birth]]</f>
        <v>71</v>
      </c>
      <c r="D1039" s="4">
        <v>42873</v>
      </c>
      <c r="E1039">
        <v>2</v>
      </c>
      <c r="F1039" s="16">
        <v>8.0465753424657542</v>
      </c>
      <c r="G1039">
        <v>11</v>
      </c>
      <c r="H1039" s="4">
        <v>209</v>
      </c>
      <c r="I1039" s="4">
        <v>0</v>
      </c>
      <c r="J1039" s="4">
        <v>40</v>
      </c>
      <c r="K1039" s="4">
        <v>3</v>
      </c>
      <c r="L1039" s="4">
        <v>2</v>
      </c>
      <c r="M1039" s="4">
        <v>15</v>
      </c>
      <c r="N1039">
        <v>4</v>
      </c>
      <c r="O1039">
        <v>6</v>
      </c>
      <c r="P1039">
        <v>1</v>
      </c>
      <c r="Q1039">
        <v>4</v>
      </c>
      <c r="R1039">
        <v>8</v>
      </c>
      <c r="S1039">
        <v>0</v>
      </c>
      <c r="T1039">
        <v>0</v>
      </c>
      <c r="U1039">
        <v>0</v>
      </c>
      <c r="V1039">
        <v>0</v>
      </c>
      <c r="W1039">
        <v>0</v>
      </c>
      <c r="X1039">
        <v>0</v>
      </c>
      <c r="Y1039">
        <v>0</v>
      </c>
      <c r="Z1039" t="s">
        <v>48</v>
      </c>
    </row>
    <row r="1040" spans="1:26" x14ac:dyDescent="0.3">
      <c r="A1040">
        <v>7849</v>
      </c>
      <c r="B1040">
        <v>1970</v>
      </c>
      <c r="C1040" s="14">
        <f>2021-Table13[[#This Row],[Year_Birth]]</f>
        <v>51</v>
      </c>
      <c r="D1040" s="4">
        <v>80336</v>
      </c>
      <c r="E1040">
        <v>0</v>
      </c>
      <c r="F1040" s="16">
        <v>7.4136986301369863</v>
      </c>
      <c r="G1040">
        <v>12</v>
      </c>
      <c r="H1040" s="4">
        <v>209</v>
      </c>
      <c r="I1040" s="4">
        <v>19</v>
      </c>
      <c r="J1040" s="4">
        <v>456</v>
      </c>
      <c r="K1040" s="4">
        <v>160</v>
      </c>
      <c r="L1040" s="4">
        <v>142</v>
      </c>
      <c r="M1040" s="4">
        <v>66</v>
      </c>
      <c r="N1040">
        <v>1</v>
      </c>
      <c r="O1040">
        <v>2</v>
      </c>
      <c r="P1040">
        <v>9</v>
      </c>
      <c r="Q1040">
        <v>13</v>
      </c>
      <c r="R1040">
        <v>1</v>
      </c>
      <c r="S1040">
        <v>0</v>
      </c>
      <c r="T1040">
        <v>0</v>
      </c>
      <c r="U1040">
        <v>0</v>
      </c>
      <c r="V1040">
        <v>0</v>
      </c>
      <c r="W1040">
        <v>0</v>
      </c>
      <c r="X1040">
        <v>0</v>
      </c>
      <c r="Y1040">
        <v>0</v>
      </c>
      <c r="Z1040" t="s">
        <v>41</v>
      </c>
    </row>
    <row r="1041" spans="1:26" x14ac:dyDescent="0.3">
      <c r="A1041">
        <v>7143</v>
      </c>
      <c r="B1041">
        <v>1955</v>
      </c>
      <c r="C1041" s="14">
        <f>2021-Table13[[#This Row],[Year_Birth]]</f>
        <v>66</v>
      </c>
      <c r="D1041" s="4">
        <v>74805</v>
      </c>
      <c r="E1041">
        <v>1</v>
      </c>
      <c r="F1041" s="16">
        <v>7.2547945205479456</v>
      </c>
      <c r="G1041">
        <v>14</v>
      </c>
      <c r="H1041" s="4">
        <v>209</v>
      </c>
      <c r="I1041" s="4">
        <v>162</v>
      </c>
      <c r="J1041" s="4">
        <v>209</v>
      </c>
      <c r="K1041" s="4">
        <v>41</v>
      </c>
      <c r="L1041" s="4">
        <v>162</v>
      </c>
      <c r="M1041" s="4">
        <v>37</v>
      </c>
      <c r="N1041">
        <v>5</v>
      </c>
      <c r="O1041">
        <v>4</v>
      </c>
      <c r="P1041">
        <v>7</v>
      </c>
      <c r="Q1041">
        <v>10</v>
      </c>
      <c r="R1041">
        <v>2</v>
      </c>
      <c r="S1041">
        <v>0</v>
      </c>
      <c r="T1041">
        <v>0</v>
      </c>
      <c r="U1041">
        <v>0</v>
      </c>
      <c r="V1041">
        <v>0</v>
      </c>
      <c r="W1041">
        <v>0</v>
      </c>
      <c r="X1041">
        <v>0</v>
      </c>
      <c r="Y1041">
        <v>0</v>
      </c>
      <c r="Z1041" t="s">
        <v>41</v>
      </c>
    </row>
    <row r="1042" spans="1:26" x14ac:dyDescent="0.3">
      <c r="A1042">
        <v>9119</v>
      </c>
      <c r="B1042">
        <v>1950</v>
      </c>
      <c r="C1042" s="14">
        <f>2021-Table13[[#This Row],[Year_Birth]]</f>
        <v>71</v>
      </c>
      <c r="D1042" s="4">
        <v>60905</v>
      </c>
      <c r="E1042">
        <v>1</v>
      </c>
      <c r="F1042" s="16">
        <v>7.1753424657534248</v>
      </c>
      <c r="G1042">
        <v>27</v>
      </c>
      <c r="H1042" s="4">
        <v>208</v>
      </c>
      <c r="I1042" s="4">
        <v>17</v>
      </c>
      <c r="J1042" s="4">
        <v>76</v>
      </c>
      <c r="K1042" s="4">
        <v>36</v>
      </c>
      <c r="L1042" s="4">
        <v>17</v>
      </c>
      <c r="M1042" s="4">
        <v>38</v>
      </c>
      <c r="N1042">
        <v>2</v>
      </c>
      <c r="O1042">
        <v>3</v>
      </c>
      <c r="P1042">
        <v>3</v>
      </c>
      <c r="Q1042">
        <v>7</v>
      </c>
      <c r="R1042">
        <v>2</v>
      </c>
      <c r="S1042">
        <v>0</v>
      </c>
      <c r="T1042">
        <v>0</v>
      </c>
      <c r="U1042">
        <v>0</v>
      </c>
      <c r="V1042">
        <v>0</v>
      </c>
      <c r="W1042">
        <v>0</v>
      </c>
      <c r="X1042">
        <v>0</v>
      </c>
      <c r="Y1042">
        <v>0</v>
      </c>
      <c r="Z1042" t="s">
        <v>43</v>
      </c>
    </row>
    <row r="1043" spans="1:26" x14ac:dyDescent="0.3">
      <c r="A1043">
        <v>1142</v>
      </c>
      <c r="B1043">
        <v>1953</v>
      </c>
      <c r="C1043" s="14">
        <f>2021-Table13[[#This Row],[Year_Birth]]</f>
        <v>68</v>
      </c>
      <c r="D1043" s="4">
        <v>55707</v>
      </c>
      <c r="E1043">
        <v>1</v>
      </c>
      <c r="F1043" s="16">
        <v>7.1287671232876715</v>
      </c>
      <c r="G1043">
        <v>91</v>
      </c>
      <c r="H1043" s="4">
        <v>208</v>
      </c>
      <c r="I1043" s="4">
        <v>7</v>
      </c>
      <c r="J1043" s="4">
        <v>82</v>
      </c>
      <c r="K1043" s="4">
        <v>30</v>
      </c>
      <c r="L1043" s="4">
        <v>66</v>
      </c>
      <c r="M1043" s="4">
        <v>35</v>
      </c>
      <c r="N1043">
        <v>2</v>
      </c>
      <c r="O1043">
        <v>3</v>
      </c>
      <c r="P1043">
        <v>2</v>
      </c>
      <c r="Q1043">
        <v>9</v>
      </c>
      <c r="R1043">
        <v>3</v>
      </c>
      <c r="S1043">
        <v>0</v>
      </c>
      <c r="T1043">
        <v>0</v>
      </c>
      <c r="U1043">
        <v>0</v>
      </c>
      <c r="V1043">
        <v>0</v>
      </c>
      <c r="W1043">
        <v>0</v>
      </c>
      <c r="X1043">
        <v>0</v>
      </c>
      <c r="Y1043">
        <v>0</v>
      </c>
      <c r="Z1043" t="s">
        <v>41</v>
      </c>
    </row>
    <row r="1044" spans="1:26" x14ac:dyDescent="0.3">
      <c r="A1044">
        <v>4646</v>
      </c>
      <c r="B1044">
        <v>1951</v>
      </c>
      <c r="C1044" s="14">
        <f>2021-Table13[[#This Row],[Year_Birth]]</f>
        <v>70</v>
      </c>
      <c r="D1044" s="4">
        <v>78497</v>
      </c>
      <c r="E1044">
        <v>0</v>
      </c>
      <c r="F1044" s="16">
        <v>7.1863013698630134</v>
      </c>
      <c r="G1044">
        <v>44</v>
      </c>
      <c r="H1044" s="4">
        <v>207</v>
      </c>
      <c r="I1044" s="4">
        <v>26</v>
      </c>
      <c r="J1044" s="4">
        <v>447</v>
      </c>
      <c r="K1044" s="4">
        <v>75</v>
      </c>
      <c r="L1044" s="4">
        <v>0</v>
      </c>
      <c r="M1044" s="4">
        <v>223</v>
      </c>
      <c r="N1044">
        <v>1</v>
      </c>
      <c r="O1044">
        <v>5</v>
      </c>
      <c r="P1044">
        <v>7</v>
      </c>
      <c r="Q1044">
        <v>12</v>
      </c>
      <c r="R1044">
        <v>2</v>
      </c>
      <c r="S1044">
        <v>1</v>
      </c>
      <c r="T1044">
        <v>0</v>
      </c>
      <c r="U1044">
        <v>0</v>
      </c>
      <c r="V1044">
        <v>0</v>
      </c>
      <c r="W1044">
        <v>0</v>
      </c>
      <c r="X1044">
        <v>0</v>
      </c>
      <c r="Y1044">
        <v>0</v>
      </c>
      <c r="Z1044" t="s">
        <v>48</v>
      </c>
    </row>
    <row r="1045" spans="1:26" x14ac:dyDescent="0.3">
      <c r="A1045">
        <v>6935</v>
      </c>
      <c r="B1045">
        <v>1951</v>
      </c>
      <c r="C1045" s="14">
        <f>2021-Table13[[#This Row],[Year_Birth]]</f>
        <v>70</v>
      </c>
      <c r="D1045" s="4">
        <v>78497</v>
      </c>
      <c r="E1045">
        <v>0</v>
      </c>
      <c r="F1045" s="16">
        <v>7.1863013698630134</v>
      </c>
      <c r="G1045">
        <v>44</v>
      </c>
      <c r="H1045" s="4">
        <v>207</v>
      </c>
      <c r="I1045" s="4">
        <v>26</v>
      </c>
      <c r="J1045" s="4">
        <v>447</v>
      </c>
      <c r="K1045" s="4">
        <v>75</v>
      </c>
      <c r="L1045" s="4">
        <v>0</v>
      </c>
      <c r="M1045" s="4">
        <v>223</v>
      </c>
      <c r="N1045">
        <v>1</v>
      </c>
      <c r="O1045">
        <v>5</v>
      </c>
      <c r="P1045">
        <v>7</v>
      </c>
      <c r="Q1045">
        <v>12</v>
      </c>
      <c r="R1045">
        <v>2</v>
      </c>
      <c r="S1045">
        <v>1</v>
      </c>
      <c r="T1045">
        <v>0</v>
      </c>
      <c r="U1045">
        <v>0</v>
      </c>
      <c r="V1045">
        <v>0</v>
      </c>
      <c r="W1045">
        <v>0</v>
      </c>
      <c r="X1045">
        <v>0</v>
      </c>
      <c r="Y1045">
        <v>0</v>
      </c>
      <c r="Z1045" t="s">
        <v>45</v>
      </c>
    </row>
    <row r="1046" spans="1:26" x14ac:dyDescent="0.3">
      <c r="A1046">
        <v>164</v>
      </c>
      <c r="B1046">
        <v>1977</v>
      </c>
      <c r="C1046" s="14">
        <f>2021-Table13[[#This Row],[Year_Birth]]</f>
        <v>44</v>
      </c>
      <c r="D1046" s="4">
        <v>28973</v>
      </c>
      <c r="E1046">
        <v>0</v>
      </c>
      <c r="F1046" s="16">
        <v>8.3205479452054796</v>
      </c>
      <c r="G1046">
        <v>59</v>
      </c>
      <c r="H1046" s="4">
        <v>206</v>
      </c>
      <c r="I1046" s="4">
        <v>0</v>
      </c>
      <c r="J1046" s="4">
        <v>46</v>
      </c>
      <c r="K1046" s="4">
        <v>3</v>
      </c>
      <c r="L1046" s="4">
        <v>2</v>
      </c>
      <c r="M1046" s="4">
        <v>12</v>
      </c>
      <c r="N1046">
        <v>2</v>
      </c>
      <c r="O1046">
        <v>5</v>
      </c>
      <c r="P1046">
        <v>1</v>
      </c>
      <c r="Q1046">
        <v>5</v>
      </c>
      <c r="R1046">
        <v>8</v>
      </c>
      <c r="S1046">
        <v>0</v>
      </c>
      <c r="T1046">
        <v>0</v>
      </c>
      <c r="U1046">
        <v>0</v>
      </c>
      <c r="V1046">
        <v>0</v>
      </c>
      <c r="W1046">
        <v>0</v>
      </c>
      <c r="X1046">
        <v>0</v>
      </c>
      <c r="Y1046">
        <v>0</v>
      </c>
      <c r="Z1046" t="s">
        <v>41</v>
      </c>
    </row>
    <row r="1047" spans="1:26" x14ac:dyDescent="0.3">
      <c r="A1047">
        <v>3281</v>
      </c>
      <c r="B1047">
        <v>1960</v>
      </c>
      <c r="C1047" s="14">
        <f>2021-Table13[[#This Row],[Year_Birth]]</f>
        <v>61</v>
      </c>
      <c r="D1047" s="4">
        <v>49154</v>
      </c>
      <c r="E1047">
        <v>2</v>
      </c>
      <c r="F1047" s="16">
        <v>7.2630136986301368</v>
      </c>
      <c r="G1047">
        <v>69</v>
      </c>
      <c r="H1047" s="4">
        <v>206</v>
      </c>
      <c r="I1047" s="4">
        <v>10</v>
      </c>
      <c r="J1047" s="4">
        <v>67</v>
      </c>
      <c r="K1047" s="4">
        <v>30</v>
      </c>
      <c r="L1047" s="4">
        <v>27</v>
      </c>
      <c r="M1047" s="4">
        <v>71</v>
      </c>
      <c r="N1047">
        <v>6</v>
      </c>
      <c r="O1047">
        <v>4</v>
      </c>
      <c r="P1047">
        <v>1</v>
      </c>
      <c r="Q1047">
        <v>8</v>
      </c>
      <c r="R1047">
        <v>6</v>
      </c>
      <c r="S1047">
        <v>0</v>
      </c>
      <c r="T1047">
        <v>0</v>
      </c>
      <c r="U1047">
        <v>0</v>
      </c>
      <c r="V1047">
        <v>0</v>
      </c>
      <c r="W1047">
        <v>0</v>
      </c>
      <c r="X1047">
        <v>0</v>
      </c>
      <c r="Y1047">
        <v>0</v>
      </c>
      <c r="Z1047" t="s">
        <v>41</v>
      </c>
    </row>
    <row r="1048" spans="1:26" x14ac:dyDescent="0.3">
      <c r="A1048">
        <v>7108</v>
      </c>
      <c r="B1048">
        <v>1965</v>
      </c>
      <c r="C1048" s="14">
        <f>2021-Table13[[#This Row],[Year_Birth]]</f>
        <v>56</v>
      </c>
      <c r="D1048" s="4">
        <v>51390</v>
      </c>
      <c r="E1048">
        <v>2</v>
      </c>
      <c r="F1048" s="16">
        <v>8.4164383561643827</v>
      </c>
      <c r="G1048">
        <v>54</v>
      </c>
      <c r="H1048" s="4">
        <v>205</v>
      </c>
      <c r="I1048" s="4">
        <v>20</v>
      </c>
      <c r="J1048" s="4">
        <v>47</v>
      </c>
      <c r="K1048" s="4">
        <v>23</v>
      </c>
      <c r="L1048" s="4">
        <v>2</v>
      </c>
      <c r="M1048" s="4">
        <v>56</v>
      </c>
      <c r="N1048">
        <v>6</v>
      </c>
      <c r="O1048">
        <v>5</v>
      </c>
      <c r="P1048">
        <v>2</v>
      </c>
      <c r="Q1048">
        <v>5</v>
      </c>
      <c r="R1048">
        <v>5</v>
      </c>
      <c r="S1048">
        <v>0</v>
      </c>
      <c r="T1048">
        <v>0</v>
      </c>
      <c r="U1048">
        <v>0</v>
      </c>
      <c r="V1048">
        <v>0</v>
      </c>
      <c r="W1048">
        <v>0</v>
      </c>
      <c r="X1048">
        <v>0</v>
      </c>
      <c r="Y1048">
        <v>0</v>
      </c>
      <c r="Z1048" t="s">
        <v>47</v>
      </c>
    </row>
    <row r="1049" spans="1:26" x14ac:dyDescent="0.3">
      <c r="A1049">
        <v>10323</v>
      </c>
      <c r="B1049">
        <v>1952</v>
      </c>
      <c r="C1049" s="14">
        <f>2021-Table13[[#This Row],[Year_Birth]]</f>
        <v>69</v>
      </c>
      <c r="D1049" s="4">
        <v>49413</v>
      </c>
      <c r="E1049">
        <v>1</v>
      </c>
      <c r="F1049" s="16">
        <v>7.2876712328767121</v>
      </c>
      <c r="G1049">
        <v>88</v>
      </c>
      <c r="H1049" s="4">
        <v>205</v>
      </c>
      <c r="I1049" s="4">
        <v>7</v>
      </c>
      <c r="J1049" s="4">
        <v>41</v>
      </c>
      <c r="K1049" s="4">
        <v>3</v>
      </c>
      <c r="L1049" s="4">
        <v>2</v>
      </c>
      <c r="M1049" s="4">
        <v>46</v>
      </c>
      <c r="N1049">
        <v>2</v>
      </c>
      <c r="O1049">
        <v>4</v>
      </c>
      <c r="P1049">
        <v>2</v>
      </c>
      <c r="Q1049">
        <v>5</v>
      </c>
      <c r="R1049">
        <v>5</v>
      </c>
      <c r="S1049">
        <v>0</v>
      </c>
      <c r="T1049">
        <v>0</v>
      </c>
      <c r="U1049">
        <v>0</v>
      </c>
      <c r="V1049">
        <v>0</v>
      </c>
      <c r="W1049">
        <v>0</v>
      </c>
      <c r="X1049">
        <v>0</v>
      </c>
      <c r="Y1049">
        <v>0</v>
      </c>
      <c r="Z1049" t="s">
        <v>41</v>
      </c>
    </row>
    <row r="1050" spans="1:26" x14ac:dyDescent="0.3">
      <c r="A1050">
        <v>2499</v>
      </c>
      <c r="B1050">
        <v>1958</v>
      </c>
      <c r="C1050" s="14">
        <f>2021-Table13[[#This Row],[Year_Birth]]</f>
        <v>63</v>
      </c>
      <c r="D1050" s="4">
        <v>75342</v>
      </c>
      <c r="E1050">
        <v>1</v>
      </c>
      <c r="F1050" s="16">
        <v>7.7589041095890412</v>
      </c>
      <c r="G1050">
        <v>38</v>
      </c>
      <c r="H1050" s="4">
        <v>204</v>
      </c>
      <c r="I1050" s="4">
        <v>97</v>
      </c>
      <c r="J1050" s="4">
        <v>97</v>
      </c>
      <c r="K1050" s="4">
        <v>21</v>
      </c>
      <c r="L1050" s="4">
        <v>118</v>
      </c>
      <c r="M1050" s="4">
        <v>26</v>
      </c>
      <c r="N1050">
        <v>1</v>
      </c>
      <c r="O1050">
        <v>5</v>
      </c>
      <c r="P1050">
        <v>2</v>
      </c>
      <c r="Q1050">
        <v>10</v>
      </c>
      <c r="R1050">
        <v>4</v>
      </c>
      <c r="S1050">
        <v>0</v>
      </c>
      <c r="T1050">
        <v>0</v>
      </c>
      <c r="U1050">
        <v>0</v>
      </c>
      <c r="V1050">
        <v>0</v>
      </c>
      <c r="W1050">
        <v>0</v>
      </c>
      <c r="X1050">
        <v>0</v>
      </c>
      <c r="Y1050">
        <v>0</v>
      </c>
      <c r="Z1050" t="s">
        <v>41</v>
      </c>
    </row>
    <row r="1051" spans="1:26" x14ac:dyDescent="0.3">
      <c r="A1051">
        <v>4188</v>
      </c>
      <c r="B1051">
        <v>1957</v>
      </c>
      <c r="C1051" s="14">
        <f>2021-Table13[[#This Row],[Year_Birth]]</f>
        <v>64</v>
      </c>
      <c r="D1051" s="4">
        <v>36864</v>
      </c>
      <c r="E1051">
        <v>1</v>
      </c>
      <c r="F1051" s="16">
        <v>8.4876712328767123</v>
      </c>
      <c r="G1051">
        <v>53</v>
      </c>
      <c r="H1051" s="4">
        <v>204</v>
      </c>
      <c r="I1051" s="4">
        <v>5</v>
      </c>
      <c r="J1051" s="4">
        <v>39</v>
      </c>
      <c r="K1051" s="4">
        <v>17</v>
      </c>
      <c r="L1051" s="4">
        <v>0</v>
      </c>
      <c r="M1051" s="4">
        <v>89</v>
      </c>
      <c r="N1051">
        <v>3</v>
      </c>
      <c r="O1051">
        <v>5</v>
      </c>
      <c r="P1051">
        <v>2</v>
      </c>
      <c r="Q1051">
        <v>4</v>
      </c>
      <c r="R1051">
        <v>8</v>
      </c>
      <c r="S1051">
        <v>0</v>
      </c>
      <c r="T1051">
        <v>0</v>
      </c>
      <c r="U1051">
        <v>0</v>
      </c>
      <c r="V1051">
        <v>0</v>
      </c>
      <c r="W1051">
        <v>0</v>
      </c>
      <c r="X1051">
        <v>1</v>
      </c>
      <c r="Y1051">
        <v>0</v>
      </c>
      <c r="Z1051" t="s">
        <v>53</v>
      </c>
    </row>
    <row r="1052" spans="1:26" x14ac:dyDescent="0.3">
      <c r="A1052">
        <v>1411</v>
      </c>
      <c r="B1052">
        <v>1952</v>
      </c>
      <c r="C1052" s="14">
        <f>2021-Table13[[#This Row],[Year_Birth]]</f>
        <v>69</v>
      </c>
      <c r="D1052" s="4">
        <v>82623</v>
      </c>
      <c r="E1052">
        <v>0</v>
      </c>
      <c r="F1052" s="16">
        <v>7.2438356164383562</v>
      </c>
      <c r="G1052">
        <v>58</v>
      </c>
      <c r="H1052" s="4">
        <v>204</v>
      </c>
      <c r="I1052" s="4">
        <v>34</v>
      </c>
      <c r="J1052" s="4">
        <v>204</v>
      </c>
      <c r="K1052" s="4">
        <v>172</v>
      </c>
      <c r="L1052" s="4">
        <v>153</v>
      </c>
      <c r="M1052" s="4">
        <v>173</v>
      </c>
      <c r="N1052">
        <v>1</v>
      </c>
      <c r="O1052">
        <v>2</v>
      </c>
      <c r="P1052">
        <v>9</v>
      </c>
      <c r="Q1052">
        <v>4</v>
      </c>
      <c r="R1052">
        <v>1</v>
      </c>
      <c r="S1052">
        <v>0</v>
      </c>
      <c r="T1052">
        <v>0</v>
      </c>
      <c r="U1052">
        <v>0</v>
      </c>
      <c r="V1052">
        <v>0</v>
      </c>
      <c r="W1052">
        <v>0</v>
      </c>
      <c r="X1052">
        <v>0</v>
      </c>
      <c r="Y1052">
        <v>0</v>
      </c>
      <c r="Z1052" t="s">
        <v>41</v>
      </c>
    </row>
    <row r="1053" spans="1:26" x14ac:dyDescent="0.3">
      <c r="A1053">
        <v>1672</v>
      </c>
      <c r="B1053">
        <v>1974</v>
      </c>
      <c r="C1053" s="14">
        <f>2021-Table13[[#This Row],[Year_Birth]]</f>
        <v>47</v>
      </c>
      <c r="D1053" s="4">
        <v>65640</v>
      </c>
      <c r="E1053">
        <v>1</v>
      </c>
      <c r="F1053" s="16">
        <v>6.9397260273972599</v>
      </c>
      <c r="G1053">
        <v>74</v>
      </c>
      <c r="H1053" s="4">
        <v>204</v>
      </c>
      <c r="I1053" s="4">
        <v>7</v>
      </c>
      <c r="J1053" s="4">
        <v>149</v>
      </c>
      <c r="K1053" s="4">
        <v>20</v>
      </c>
      <c r="L1053" s="4">
        <v>15</v>
      </c>
      <c r="M1053" s="4">
        <v>66</v>
      </c>
      <c r="N1053">
        <v>1</v>
      </c>
      <c r="O1053">
        <v>5</v>
      </c>
      <c r="P1053">
        <v>1</v>
      </c>
      <c r="Q1053">
        <v>8</v>
      </c>
      <c r="R1053">
        <v>2</v>
      </c>
      <c r="S1053">
        <v>0</v>
      </c>
      <c r="T1053">
        <v>0</v>
      </c>
      <c r="U1053">
        <v>0</v>
      </c>
      <c r="V1053">
        <v>0</v>
      </c>
      <c r="W1053">
        <v>0</v>
      </c>
      <c r="X1053">
        <v>0</v>
      </c>
      <c r="Y1053">
        <v>0</v>
      </c>
      <c r="Z1053" t="s">
        <v>47</v>
      </c>
    </row>
    <row r="1054" spans="1:26" x14ac:dyDescent="0.3">
      <c r="A1054">
        <v>5966</v>
      </c>
      <c r="B1054">
        <v>1974</v>
      </c>
      <c r="C1054" s="14">
        <f>2021-Table13[[#This Row],[Year_Birth]]</f>
        <v>47</v>
      </c>
      <c r="D1054" s="4">
        <v>45207</v>
      </c>
      <c r="E1054">
        <v>2</v>
      </c>
      <c r="F1054" s="16">
        <v>8.2438356164383571</v>
      </c>
      <c r="G1054">
        <v>64</v>
      </c>
      <c r="H1054" s="4">
        <v>203</v>
      </c>
      <c r="I1054" s="4">
        <v>0</v>
      </c>
      <c r="J1054" s="4">
        <v>10</v>
      </c>
      <c r="K1054" s="4">
        <v>0</v>
      </c>
      <c r="L1054" s="4">
        <v>0</v>
      </c>
      <c r="M1054" s="4">
        <v>2</v>
      </c>
      <c r="N1054">
        <v>5</v>
      </c>
      <c r="O1054">
        <v>3</v>
      </c>
      <c r="P1054">
        <v>1</v>
      </c>
      <c r="Q1054">
        <v>6</v>
      </c>
      <c r="R1054">
        <v>6</v>
      </c>
      <c r="S1054">
        <v>0</v>
      </c>
      <c r="T1054">
        <v>0</v>
      </c>
      <c r="U1054">
        <v>0</v>
      </c>
      <c r="V1054">
        <v>1</v>
      </c>
      <c r="W1054">
        <v>0</v>
      </c>
      <c r="X1054">
        <v>0</v>
      </c>
      <c r="Y1054">
        <v>0</v>
      </c>
      <c r="Z1054" t="s">
        <v>41</v>
      </c>
    </row>
    <row r="1055" spans="1:26" x14ac:dyDescent="0.3">
      <c r="A1055">
        <v>4508</v>
      </c>
      <c r="B1055">
        <v>1952</v>
      </c>
      <c r="C1055" s="14">
        <f>2021-Table13[[#This Row],[Year_Birth]]</f>
        <v>69</v>
      </c>
      <c r="D1055" s="4">
        <v>75127</v>
      </c>
      <c r="E1055">
        <v>0</v>
      </c>
      <c r="F1055" s="16">
        <v>6.7150684931506852</v>
      </c>
      <c r="G1055">
        <v>92</v>
      </c>
      <c r="H1055" s="4">
        <v>203</v>
      </c>
      <c r="I1055" s="4">
        <v>35</v>
      </c>
      <c r="J1055" s="4">
        <v>305</v>
      </c>
      <c r="K1055" s="4">
        <v>46</v>
      </c>
      <c r="L1055" s="4">
        <v>17</v>
      </c>
      <c r="M1055" s="4">
        <v>227</v>
      </c>
      <c r="N1055">
        <v>1</v>
      </c>
      <c r="O1055">
        <v>2</v>
      </c>
      <c r="P1055">
        <v>11</v>
      </c>
      <c r="Q1055">
        <v>5</v>
      </c>
      <c r="R1055">
        <v>1</v>
      </c>
      <c r="S1055">
        <v>0</v>
      </c>
      <c r="T1055">
        <v>0</v>
      </c>
      <c r="U1055">
        <v>0</v>
      </c>
      <c r="V1055">
        <v>0</v>
      </c>
      <c r="W1055">
        <v>0</v>
      </c>
      <c r="X1055">
        <v>0</v>
      </c>
      <c r="Y1055">
        <v>0</v>
      </c>
      <c r="Z1055" t="s">
        <v>52</v>
      </c>
    </row>
    <row r="1056" spans="1:26" x14ac:dyDescent="0.3">
      <c r="A1056">
        <v>4843</v>
      </c>
      <c r="B1056">
        <v>1952</v>
      </c>
      <c r="C1056" s="14">
        <f>2021-Table13[[#This Row],[Year_Birth]]</f>
        <v>69</v>
      </c>
      <c r="D1056" s="4">
        <v>75127</v>
      </c>
      <c r="E1056">
        <v>0</v>
      </c>
      <c r="F1056" s="16">
        <v>6.7150684931506852</v>
      </c>
      <c r="G1056">
        <v>92</v>
      </c>
      <c r="H1056" s="4">
        <v>203</v>
      </c>
      <c r="I1056" s="4">
        <v>35</v>
      </c>
      <c r="J1056" s="4">
        <v>305</v>
      </c>
      <c r="K1056" s="4">
        <v>46</v>
      </c>
      <c r="L1056" s="4">
        <v>17</v>
      </c>
      <c r="M1056" s="4">
        <v>227</v>
      </c>
      <c r="N1056">
        <v>1</v>
      </c>
      <c r="O1056">
        <v>2</v>
      </c>
      <c r="P1056">
        <v>11</v>
      </c>
      <c r="Q1056">
        <v>5</v>
      </c>
      <c r="R1056">
        <v>1</v>
      </c>
      <c r="S1056">
        <v>0</v>
      </c>
      <c r="T1056">
        <v>0</v>
      </c>
      <c r="U1056">
        <v>0</v>
      </c>
      <c r="V1056">
        <v>0</v>
      </c>
      <c r="W1056">
        <v>0</v>
      </c>
      <c r="X1056">
        <v>0</v>
      </c>
      <c r="Y1056">
        <v>0</v>
      </c>
      <c r="Z1056" t="s">
        <v>47</v>
      </c>
    </row>
    <row r="1057" spans="1:26" x14ac:dyDescent="0.3">
      <c r="A1057">
        <v>8143</v>
      </c>
      <c r="B1057">
        <v>1985</v>
      </c>
      <c r="C1057" s="14">
        <f>2021-Table13[[#This Row],[Year_Birth]]</f>
        <v>36</v>
      </c>
      <c r="D1057" s="4">
        <v>37929</v>
      </c>
      <c r="E1057">
        <v>0</v>
      </c>
      <c r="F1057" s="16">
        <v>7.5260273972602736</v>
      </c>
      <c r="G1057">
        <v>49</v>
      </c>
      <c r="H1057" s="4">
        <v>202</v>
      </c>
      <c r="I1057" s="4">
        <v>2</v>
      </c>
      <c r="J1057" s="4">
        <v>46</v>
      </c>
      <c r="K1057" s="4">
        <v>3</v>
      </c>
      <c r="L1057" s="4">
        <v>2</v>
      </c>
      <c r="M1057" s="4">
        <v>10</v>
      </c>
      <c r="N1057">
        <v>2</v>
      </c>
      <c r="O1057">
        <v>4</v>
      </c>
      <c r="P1057">
        <v>2</v>
      </c>
      <c r="Q1057">
        <v>5</v>
      </c>
      <c r="R1057">
        <v>7</v>
      </c>
      <c r="S1057">
        <v>1</v>
      </c>
      <c r="T1057">
        <v>0</v>
      </c>
      <c r="U1057">
        <v>0</v>
      </c>
      <c r="V1057">
        <v>1</v>
      </c>
      <c r="W1057">
        <v>0</v>
      </c>
      <c r="X1057">
        <v>1</v>
      </c>
      <c r="Y1057">
        <v>0</v>
      </c>
      <c r="Z1057" t="s">
        <v>41</v>
      </c>
    </row>
    <row r="1058" spans="1:26" x14ac:dyDescent="0.3">
      <c r="A1058">
        <v>10260</v>
      </c>
      <c r="B1058">
        <v>1965</v>
      </c>
      <c r="C1058" s="14">
        <f>2021-Table13[[#This Row],[Year_Birth]]</f>
        <v>56</v>
      </c>
      <c r="D1058" s="4">
        <v>45143</v>
      </c>
      <c r="E1058">
        <v>1</v>
      </c>
      <c r="F1058" s="16">
        <v>7.4520547945205475</v>
      </c>
      <c r="G1058">
        <v>74</v>
      </c>
      <c r="H1058" s="4">
        <v>202</v>
      </c>
      <c r="I1058" s="4">
        <v>5</v>
      </c>
      <c r="J1058" s="4">
        <v>74</v>
      </c>
      <c r="K1058" s="4">
        <v>11</v>
      </c>
      <c r="L1058" s="4">
        <v>5</v>
      </c>
      <c r="M1058" s="4">
        <v>14</v>
      </c>
      <c r="N1058">
        <v>3</v>
      </c>
      <c r="O1058">
        <v>6</v>
      </c>
      <c r="P1058">
        <v>1</v>
      </c>
      <c r="Q1058">
        <v>5</v>
      </c>
      <c r="R1058">
        <v>7</v>
      </c>
      <c r="S1058">
        <v>0</v>
      </c>
      <c r="T1058">
        <v>0</v>
      </c>
      <c r="U1058">
        <v>0</v>
      </c>
      <c r="V1058">
        <v>0</v>
      </c>
      <c r="W1058">
        <v>0</v>
      </c>
      <c r="X1058">
        <v>0</v>
      </c>
      <c r="Y1058">
        <v>0</v>
      </c>
      <c r="Z1058" t="s">
        <v>41</v>
      </c>
    </row>
    <row r="1059" spans="1:26" x14ac:dyDescent="0.3">
      <c r="A1059">
        <v>2262</v>
      </c>
      <c r="B1059">
        <v>1965</v>
      </c>
      <c r="C1059" s="14">
        <f>2021-Table13[[#This Row],[Year_Birth]]</f>
        <v>56</v>
      </c>
      <c r="D1059" s="4">
        <v>45143</v>
      </c>
      <c r="E1059">
        <v>1</v>
      </c>
      <c r="F1059" s="16">
        <v>7.4520547945205475</v>
      </c>
      <c r="G1059">
        <v>74</v>
      </c>
      <c r="H1059" s="4">
        <v>202</v>
      </c>
      <c r="I1059" s="4">
        <v>5</v>
      </c>
      <c r="J1059" s="4">
        <v>74</v>
      </c>
      <c r="K1059" s="4">
        <v>11</v>
      </c>
      <c r="L1059" s="4">
        <v>5</v>
      </c>
      <c r="M1059" s="4">
        <v>14</v>
      </c>
      <c r="N1059">
        <v>3</v>
      </c>
      <c r="O1059">
        <v>6</v>
      </c>
      <c r="P1059">
        <v>1</v>
      </c>
      <c r="Q1059">
        <v>5</v>
      </c>
      <c r="R1059">
        <v>7</v>
      </c>
      <c r="S1059">
        <v>0</v>
      </c>
      <c r="T1059">
        <v>0</v>
      </c>
      <c r="U1059">
        <v>0</v>
      </c>
      <c r="V1059">
        <v>0</v>
      </c>
      <c r="W1059">
        <v>0</v>
      </c>
      <c r="X1059">
        <v>0</v>
      </c>
      <c r="Y1059">
        <v>0</v>
      </c>
      <c r="Z1059" t="s">
        <v>47</v>
      </c>
    </row>
    <row r="1060" spans="1:26" x14ac:dyDescent="0.3">
      <c r="A1060">
        <v>5631</v>
      </c>
      <c r="B1060">
        <v>1991</v>
      </c>
      <c r="C1060" s="14">
        <f>2021-Table13[[#This Row],[Year_Birth]]</f>
        <v>30</v>
      </c>
      <c r="D1060" s="4">
        <v>49767</v>
      </c>
      <c r="E1060">
        <v>0</v>
      </c>
      <c r="F1060" s="16">
        <v>7.7698630136986298</v>
      </c>
      <c r="G1060">
        <v>92</v>
      </c>
      <c r="H1060" s="4">
        <v>202</v>
      </c>
      <c r="I1060" s="4">
        <v>47</v>
      </c>
      <c r="J1060" s="4">
        <v>197</v>
      </c>
      <c r="K1060" s="4">
        <v>55</v>
      </c>
      <c r="L1060" s="4">
        <v>42</v>
      </c>
      <c r="M1060" s="4">
        <v>149</v>
      </c>
      <c r="N1060">
        <v>1</v>
      </c>
      <c r="O1060">
        <v>5</v>
      </c>
      <c r="P1060">
        <v>4</v>
      </c>
      <c r="Q1060">
        <v>8</v>
      </c>
      <c r="R1060">
        <v>4</v>
      </c>
      <c r="S1060">
        <v>0</v>
      </c>
      <c r="T1060">
        <v>0</v>
      </c>
      <c r="U1060">
        <v>0</v>
      </c>
      <c r="V1060">
        <v>0</v>
      </c>
      <c r="W1060">
        <v>0</v>
      </c>
      <c r="X1060">
        <v>0</v>
      </c>
      <c r="Y1060">
        <v>0</v>
      </c>
      <c r="Z1060" t="s">
        <v>43</v>
      </c>
    </row>
    <row r="1061" spans="1:26" x14ac:dyDescent="0.3">
      <c r="A1061">
        <v>8911</v>
      </c>
      <c r="B1061">
        <v>1967</v>
      </c>
      <c r="C1061" s="14">
        <f>2021-Table13[[#This Row],[Year_Birth]]</f>
        <v>54</v>
      </c>
      <c r="D1061" s="4">
        <v>56320</v>
      </c>
      <c r="E1061">
        <v>1</v>
      </c>
      <c r="F1061" s="16">
        <v>7.8356164383561646</v>
      </c>
      <c r="G1061">
        <v>11</v>
      </c>
      <c r="H1061" s="4">
        <v>201</v>
      </c>
      <c r="I1061" s="4">
        <v>53</v>
      </c>
      <c r="J1061" s="4">
        <v>172</v>
      </c>
      <c r="K1061" s="4">
        <v>116</v>
      </c>
      <c r="L1061" s="4">
        <v>77</v>
      </c>
      <c r="M1061" s="4">
        <v>83</v>
      </c>
      <c r="N1061">
        <v>3</v>
      </c>
      <c r="O1061">
        <v>5</v>
      </c>
      <c r="P1061">
        <v>4</v>
      </c>
      <c r="Q1061">
        <v>9</v>
      </c>
      <c r="R1061">
        <v>4</v>
      </c>
      <c r="S1061">
        <v>0</v>
      </c>
      <c r="T1061">
        <v>0</v>
      </c>
      <c r="U1061">
        <v>0</v>
      </c>
      <c r="V1061">
        <v>0</v>
      </c>
      <c r="W1061">
        <v>0</v>
      </c>
      <c r="X1061">
        <v>0</v>
      </c>
      <c r="Y1061">
        <v>0</v>
      </c>
      <c r="Z1061" t="s">
        <v>41</v>
      </c>
    </row>
    <row r="1062" spans="1:26" x14ac:dyDescent="0.3">
      <c r="A1062">
        <v>4094</v>
      </c>
      <c r="B1062">
        <v>1961</v>
      </c>
      <c r="C1062" s="14">
        <f>2021-Table13[[#This Row],[Year_Birth]]</f>
        <v>60</v>
      </c>
      <c r="D1062" s="4">
        <v>60544</v>
      </c>
      <c r="E1062">
        <v>2</v>
      </c>
      <c r="F1062" s="16">
        <v>8.4547945205479458</v>
      </c>
      <c r="G1062">
        <v>92</v>
      </c>
      <c r="H1062" s="4">
        <v>201</v>
      </c>
      <c r="I1062" s="4">
        <v>2</v>
      </c>
      <c r="J1062" s="4">
        <v>43</v>
      </c>
      <c r="K1062" s="4">
        <v>3</v>
      </c>
      <c r="L1062" s="4">
        <v>5</v>
      </c>
      <c r="M1062" s="4">
        <v>35</v>
      </c>
      <c r="N1062">
        <v>4</v>
      </c>
      <c r="O1062">
        <v>5</v>
      </c>
      <c r="P1062">
        <v>1</v>
      </c>
      <c r="Q1062">
        <v>5</v>
      </c>
      <c r="R1062">
        <v>6</v>
      </c>
      <c r="S1062">
        <v>0</v>
      </c>
      <c r="T1062">
        <v>0</v>
      </c>
      <c r="U1062">
        <v>0</v>
      </c>
      <c r="V1062">
        <v>0</v>
      </c>
      <c r="W1062">
        <v>0</v>
      </c>
      <c r="X1062">
        <v>0</v>
      </c>
      <c r="Y1062">
        <v>0</v>
      </c>
      <c r="Z1062" t="s">
        <v>53</v>
      </c>
    </row>
    <row r="1063" spans="1:26" x14ac:dyDescent="0.3">
      <c r="A1063">
        <v>8588</v>
      </c>
      <c r="B1063">
        <v>1961</v>
      </c>
      <c r="C1063" s="14">
        <f>2021-Table13[[#This Row],[Year_Birth]]</f>
        <v>60</v>
      </c>
      <c r="D1063" s="4">
        <v>60544</v>
      </c>
      <c r="E1063">
        <v>2</v>
      </c>
      <c r="F1063" s="16">
        <v>8.4547945205479458</v>
      </c>
      <c r="G1063">
        <v>92</v>
      </c>
      <c r="H1063" s="4">
        <v>201</v>
      </c>
      <c r="I1063" s="4">
        <v>2</v>
      </c>
      <c r="J1063" s="4">
        <v>43</v>
      </c>
      <c r="K1063" s="4">
        <v>3</v>
      </c>
      <c r="L1063" s="4">
        <v>5</v>
      </c>
      <c r="M1063" s="4">
        <v>35</v>
      </c>
      <c r="N1063">
        <v>4</v>
      </c>
      <c r="O1063">
        <v>5</v>
      </c>
      <c r="P1063">
        <v>1</v>
      </c>
      <c r="Q1063">
        <v>5</v>
      </c>
      <c r="R1063">
        <v>6</v>
      </c>
      <c r="S1063">
        <v>0</v>
      </c>
      <c r="T1063">
        <v>0</v>
      </c>
      <c r="U1063">
        <v>0</v>
      </c>
      <c r="V1063">
        <v>0</v>
      </c>
      <c r="W1063">
        <v>0</v>
      </c>
      <c r="X1063">
        <v>0</v>
      </c>
      <c r="Y1063">
        <v>0</v>
      </c>
      <c r="Z1063" t="s">
        <v>52</v>
      </c>
    </row>
    <row r="1064" spans="1:26" x14ac:dyDescent="0.3">
      <c r="A1064">
        <v>977</v>
      </c>
      <c r="B1064">
        <v>1957</v>
      </c>
      <c r="C1064" s="14">
        <f>2021-Table13[[#This Row],[Year_Birth]]</f>
        <v>64</v>
      </c>
      <c r="D1064" s="4">
        <v>47320</v>
      </c>
      <c r="E1064">
        <v>1</v>
      </c>
      <c r="F1064" s="16">
        <v>7.5205479452054798</v>
      </c>
      <c r="G1064">
        <v>10</v>
      </c>
      <c r="H1064" s="4">
        <v>200</v>
      </c>
      <c r="I1064" s="4">
        <v>19</v>
      </c>
      <c r="J1064" s="4">
        <v>111</v>
      </c>
      <c r="K1064" s="4">
        <v>50</v>
      </c>
      <c r="L1064" s="4">
        <v>15</v>
      </c>
      <c r="M1064" s="4">
        <v>19</v>
      </c>
      <c r="N1064">
        <v>6</v>
      </c>
      <c r="O1064">
        <v>5</v>
      </c>
      <c r="P1064">
        <v>1</v>
      </c>
      <c r="Q1064">
        <v>8</v>
      </c>
      <c r="R1064">
        <v>6</v>
      </c>
      <c r="S1064">
        <v>0</v>
      </c>
      <c r="T1064">
        <v>0</v>
      </c>
      <c r="U1064">
        <v>0</v>
      </c>
      <c r="V1064">
        <v>0</v>
      </c>
      <c r="W1064">
        <v>0</v>
      </c>
      <c r="X1064">
        <v>0</v>
      </c>
      <c r="Y1064">
        <v>0</v>
      </c>
      <c r="Z1064" t="s">
        <v>48</v>
      </c>
    </row>
    <row r="1065" spans="1:26" x14ac:dyDescent="0.3">
      <c r="A1065">
        <v>1029</v>
      </c>
      <c r="B1065">
        <v>1970</v>
      </c>
      <c r="C1065" s="14">
        <f>2021-Table13[[#This Row],[Year_Birth]]</f>
        <v>51</v>
      </c>
      <c r="D1065" s="4">
        <v>64413</v>
      </c>
      <c r="E1065">
        <v>1</v>
      </c>
      <c r="F1065" s="16">
        <v>7.5205479452054798</v>
      </c>
      <c r="G1065">
        <v>27</v>
      </c>
      <c r="H1065" s="4">
        <v>200</v>
      </c>
      <c r="I1065" s="4">
        <v>5</v>
      </c>
      <c r="J1065" s="4">
        <v>44</v>
      </c>
      <c r="K1065" s="4">
        <v>0</v>
      </c>
      <c r="L1065" s="4">
        <v>10</v>
      </c>
      <c r="M1065" s="4">
        <v>20</v>
      </c>
      <c r="N1065">
        <v>1</v>
      </c>
      <c r="O1065">
        <v>5</v>
      </c>
      <c r="P1065">
        <v>1</v>
      </c>
      <c r="Q1065">
        <v>5</v>
      </c>
      <c r="R1065">
        <v>5</v>
      </c>
      <c r="S1065">
        <v>0</v>
      </c>
      <c r="T1065">
        <v>0</v>
      </c>
      <c r="U1065">
        <v>0</v>
      </c>
      <c r="V1065">
        <v>0</v>
      </c>
      <c r="W1065">
        <v>0</v>
      </c>
      <c r="X1065">
        <v>0</v>
      </c>
      <c r="Y1065">
        <v>0</v>
      </c>
      <c r="Z1065" t="s">
        <v>41</v>
      </c>
    </row>
    <row r="1066" spans="1:26" x14ac:dyDescent="0.3">
      <c r="A1066">
        <v>3283</v>
      </c>
      <c r="B1066">
        <v>1972</v>
      </c>
      <c r="C1066" s="14">
        <f>2021-Table13[[#This Row],[Year_Birth]]</f>
        <v>49</v>
      </c>
      <c r="D1066" s="4">
        <v>70932</v>
      </c>
      <c r="E1066">
        <v>1</v>
      </c>
      <c r="F1066" s="16">
        <v>7.0520547945205481</v>
      </c>
      <c r="G1066">
        <v>57</v>
      </c>
      <c r="H1066" s="4">
        <v>200</v>
      </c>
      <c r="I1066" s="4">
        <v>193</v>
      </c>
      <c r="J1066" s="4">
        <v>100</v>
      </c>
      <c r="K1066" s="4">
        <v>46</v>
      </c>
      <c r="L1066" s="4">
        <v>185</v>
      </c>
      <c r="M1066" s="4">
        <v>185</v>
      </c>
      <c r="N1066">
        <v>2</v>
      </c>
      <c r="O1066">
        <v>6</v>
      </c>
      <c r="P1066">
        <v>2</v>
      </c>
      <c r="Q1066">
        <v>12</v>
      </c>
      <c r="R1066">
        <v>3</v>
      </c>
      <c r="S1066">
        <v>0</v>
      </c>
      <c r="T1066">
        <v>0</v>
      </c>
      <c r="U1066">
        <v>0</v>
      </c>
      <c r="V1066">
        <v>0</v>
      </c>
      <c r="W1066">
        <v>0</v>
      </c>
      <c r="X1066">
        <v>0</v>
      </c>
      <c r="Y1066">
        <v>0</v>
      </c>
      <c r="Z1066" t="s">
        <v>41</v>
      </c>
    </row>
    <row r="1067" spans="1:26" x14ac:dyDescent="0.3">
      <c r="A1067">
        <v>7261</v>
      </c>
      <c r="B1067">
        <v>1971</v>
      </c>
      <c r="C1067" s="14">
        <f>2021-Table13[[#This Row],[Year_Birth]]</f>
        <v>50</v>
      </c>
      <c r="D1067" s="4">
        <v>34600</v>
      </c>
      <c r="E1067">
        <v>2</v>
      </c>
      <c r="F1067" s="16">
        <v>8.1013698630136979</v>
      </c>
      <c r="G1067">
        <v>8</v>
      </c>
      <c r="H1067" s="4">
        <v>199</v>
      </c>
      <c r="I1067" s="4">
        <v>33</v>
      </c>
      <c r="J1067" s="4">
        <v>60</v>
      </c>
      <c r="K1067" s="4">
        <v>8</v>
      </c>
      <c r="L1067" s="4">
        <v>3</v>
      </c>
      <c r="M1067" s="4">
        <v>15</v>
      </c>
      <c r="N1067">
        <v>5</v>
      </c>
      <c r="O1067">
        <v>5</v>
      </c>
      <c r="P1067">
        <v>2</v>
      </c>
      <c r="Q1067">
        <v>5</v>
      </c>
      <c r="R1067">
        <v>8</v>
      </c>
      <c r="S1067">
        <v>0</v>
      </c>
      <c r="T1067">
        <v>0</v>
      </c>
      <c r="U1067">
        <v>0</v>
      </c>
      <c r="V1067">
        <v>0</v>
      </c>
      <c r="W1067">
        <v>0</v>
      </c>
      <c r="X1067">
        <v>1</v>
      </c>
      <c r="Y1067">
        <v>0</v>
      </c>
      <c r="Z1067" t="s">
        <v>41</v>
      </c>
    </row>
    <row r="1068" spans="1:26" x14ac:dyDescent="0.3">
      <c r="A1068">
        <v>2452</v>
      </c>
      <c r="B1068">
        <v>1971</v>
      </c>
      <c r="C1068" s="14">
        <f>2021-Table13[[#This Row],[Year_Birth]]</f>
        <v>50</v>
      </c>
      <c r="D1068" s="4">
        <v>34600</v>
      </c>
      <c r="E1068">
        <v>2</v>
      </c>
      <c r="F1068" s="16">
        <v>8.1013698630136979</v>
      </c>
      <c r="G1068">
        <v>8</v>
      </c>
      <c r="H1068" s="4">
        <v>199</v>
      </c>
      <c r="I1068" s="4">
        <v>33</v>
      </c>
      <c r="J1068" s="4">
        <v>60</v>
      </c>
      <c r="K1068" s="4">
        <v>8</v>
      </c>
      <c r="L1068" s="4">
        <v>3</v>
      </c>
      <c r="M1068" s="4">
        <v>15</v>
      </c>
      <c r="N1068">
        <v>5</v>
      </c>
      <c r="O1068">
        <v>5</v>
      </c>
      <c r="P1068">
        <v>2</v>
      </c>
      <c r="Q1068">
        <v>5</v>
      </c>
      <c r="R1068">
        <v>8</v>
      </c>
      <c r="S1068">
        <v>0</v>
      </c>
      <c r="T1068">
        <v>0</v>
      </c>
      <c r="U1068">
        <v>0</v>
      </c>
      <c r="V1068">
        <v>0</v>
      </c>
      <c r="W1068">
        <v>0</v>
      </c>
      <c r="X1068">
        <v>1</v>
      </c>
      <c r="Y1068">
        <v>0</v>
      </c>
      <c r="Z1068" t="s">
        <v>41</v>
      </c>
    </row>
    <row r="1069" spans="1:26" x14ac:dyDescent="0.3">
      <c r="A1069">
        <v>246</v>
      </c>
      <c r="B1069">
        <v>1965</v>
      </c>
      <c r="C1069" s="14">
        <f>2021-Table13[[#This Row],[Year_Birth]]</f>
        <v>56</v>
      </c>
      <c r="D1069" s="4">
        <v>66480</v>
      </c>
      <c r="E1069">
        <v>2</v>
      </c>
      <c r="F1069" s="16">
        <v>6.6904109589041099</v>
      </c>
      <c r="G1069">
        <v>71</v>
      </c>
      <c r="H1069" s="4">
        <v>199</v>
      </c>
      <c r="I1069" s="4">
        <v>9</v>
      </c>
      <c r="J1069" s="4">
        <v>57</v>
      </c>
      <c r="K1069" s="4">
        <v>20</v>
      </c>
      <c r="L1069" s="4">
        <v>21</v>
      </c>
      <c r="M1069" s="4">
        <v>6</v>
      </c>
      <c r="N1069">
        <v>7</v>
      </c>
      <c r="O1069">
        <v>4</v>
      </c>
      <c r="P1069">
        <v>1</v>
      </c>
      <c r="Q1069">
        <v>7</v>
      </c>
      <c r="R1069">
        <v>4</v>
      </c>
      <c r="S1069">
        <v>0</v>
      </c>
      <c r="T1069">
        <v>0</v>
      </c>
      <c r="U1069">
        <v>0</v>
      </c>
      <c r="V1069">
        <v>0</v>
      </c>
      <c r="W1069">
        <v>0</v>
      </c>
      <c r="X1069">
        <v>0</v>
      </c>
      <c r="Y1069">
        <v>0</v>
      </c>
      <c r="Z1069" t="s">
        <v>41</v>
      </c>
    </row>
    <row r="1070" spans="1:26" x14ac:dyDescent="0.3">
      <c r="A1070">
        <v>5185</v>
      </c>
      <c r="B1070">
        <v>1955</v>
      </c>
      <c r="C1070" s="14">
        <f>2021-Table13[[#This Row],[Year_Birth]]</f>
        <v>66</v>
      </c>
      <c r="D1070" s="4">
        <v>74268</v>
      </c>
      <c r="E1070">
        <v>0</v>
      </c>
      <c r="F1070" s="16">
        <v>7.9808219178082194</v>
      </c>
      <c r="G1070">
        <v>83</v>
      </c>
      <c r="H1070" s="4">
        <v>199</v>
      </c>
      <c r="I1070" s="4">
        <v>66</v>
      </c>
      <c r="J1070" s="4">
        <v>315</v>
      </c>
      <c r="K1070" s="4">
        <v>97</v>
      </c>
      <c r="L1070" s="4">
        <v>174</v>
      </c>
      <c r="M1070" s="4">
        <v>41</v>
      </c>
      <c r="N1070">
        <v>1</v>
      </c>
      <c r="O1070">
        <v>4</v>
      </c>
      <c r="P1070">
        <v>3</v>
      </c>
      <c r="Q1070">
        <v>5</v>
      </c>
      <c r="R1070">
        <v>2</v>
      </c>
      <c r="S1070">
        <v>0</v>
      </c>
      <c r="T1070">
        <v>0</v>
      </c>
      <c r="U1070">
        <v>0</v>
      </c>
      <c r="V1070">
        <v>0</v>
      </c>
      <c r="W1070">
        <v>0</v>
      </c>
      <c r="X1070">
        <v>0</v>
      </c>
      <c r="Y1070">
        <v>0</v>
      </c>
      <c r="Z1070" t="s">
        <v>47</v>
      </c>
    </row>
    <row r="1071" spans="1:26" x14ac:dyDescent="0.3">
      <c r="A1071">
        <v>8070</v>
      </c>
      <c r="B1071">
        <v>1973</v>
      </c>
      <c r="C1071" s="14">
        <f>2021-Table13[[#This Row],[Year_Birth]]</f>
        <v>48</v>
      </c>
      <c r="D1071" s="4">
        <v>54222</v>
      </c>
      <c r="E1071">
        <v>1</v>
      </c>
      <c r="F1071" s="16">
        <v>6.9397260273972599</v>
      </c>
      <c r="G1071">
        <v>98</v>
      </c>
      <c r="H1071" s="4">
        <v>199</v>
      </c>
      <c r="I1071" s="4">
        <v>12</v>
      </c>
      <c r="J1071" s="4">
        <v>31</v>
      </c>
      <c r="K1071" s="4">
        <v>3</v>
      </c>
      <c r="L1071" s="4">
        <v>12</v>
      </c>
      <c r="M1071" s="4">
        <v>7</v>
      </c>
      <c r="N1071">
        <v>1</v>
      </c>
      <c r="O1071">
        <v>3</v>
      </c>
      <c r="P1071">
        <v>3</v>
      </c>
      <c r="Q1071">
        <v>5</v>
      </c>
      <c r="R1071">
        <v>3</v>
      </c>
      <c r="S1071">
        <v>0</v>
      </c>
      <c r="T1071">
        <v>0</v>
      </c>
      <c r="U1071">
        <v>0</v>
      </c>
      <c r="V1071">
        <v>0</v>
      </c>
      <c r="W1071">
        <v>0</v>
      </c>
      <c r="X1071">
        <v>0</v>
      </c>
      <c r="Y1071">
        <v>0</v>
      </c>
      <c r="Z1071" t="s">
        <v>41</v>
      </c>
    </row>
    <row r="1072" spans="1:26" x14ac:dyDescent="0.3">
      <c r="A1072">
        <v>7822</v>
      </c>
      <c r="B1072">
        <v>1976</v>
      </c>
      <c r="C1072" s="14">
        <f>2021-Table13[[#This Row],[Year_Birth]]</f>
        <v>45</v>
      </c>
      <c r="D1072" s="4">
        <v>54058</v>
      </c>
      <c r="E1072">
        <v>1</v>
      </c>
      <c r="F1072" s="16">
        <v>7.6794520547945204</v>
      </c>
      <c r="G1072">
        <v>56</v>
      </c>
      <c r="H1072" s="4">
        <v>198</v>
      </c>
      <c r="I1072" s="4">
        <v>18</v>
      </c>
      <c r="J1072" s="4">
        <v>252</v>
      </c>
      <c r="K1072" s="4">
        <v>32</v>
      </c>
      <c r="L1072" s="4">
        <v>108</v>
      </c>
      <c r="M1072" s="4">
        <v>54</v>
      </c>
      <c r="N1072">
        <v>2</v>
      </c>
      <c r="O1072">
        <v>4</v>
      </c>
      <c r="P1072">
        <v>6</v>
      </c>
      <c r="Q1072">
        <v>8</v>
      </c>
      <c r="R1072">
        <v>3</v>
      </c>
      <c r="S1072">
        <v>0</v>
      </c>
      <c r="T1072">
        <v>0</v>
      </c>
      <c r="U1072">
        <v>0</v>
      </c>
      <c r="V1072">
        <v>0</v>
      </c>
      <c r="W1072">
        <v>0</v>
      </c>
      <c r="X1072">
        <v>0</v>
      </c>
      <c r="Y1072">
        <v>0</v>
      </c>
      <c r="Z1072" t="s">
        <v>41</v>
      </c>
    </row>
    <row r="1073" spans="1:26" x14ac:dyDescent="0.3">
      <c r="A1073">
        <v>332</v>
      </c>
      <c r="B1073">
        <v>1957</v>
      </c>
      <c r="C1073" s="14">
        <f>2021-Table13[[#This Row],[Year_Birth]]</f>
        <v>64</v>
      </c>
      <c r="D1073" s="4">
        <v>47743</v>
      </c>
      <c r="E1073">
        <v>1</v>
      </c>
      <c r="F1073" s="16">
        <v>7.882191780821918</v>
      </c>
      <c r="G1073">
        <v>56</v>
      </c>
      <c r="H1073" s="4">
        <v>198</v>
      </c>
      <c r="I1073" s="4">
        <v>2</v>
      </c>
      <c r="J1073" s="4">
        <v>43</v>
      </c>
      <c r="K1073" s="4">
        <v>0</v>
      </c>
      <c r="L1073" s="4">
        <v>12</v>
      </c>
      <c r="M1073" s="4">
        <v>20</v>
      </c>
      <c r="N1073">
        <v>3</v>
      </c>
      <c r="O1073">
        <v>4</v>
      </c>
      <c r="P1073">
        <v>1</v>
      </c>
      <c r="Q1073">
        <v>6</v>
      </c>
      <c r="R1073">
        <v>6</v>
      </c>
      <c r="S1073">
        <v>0</v>
      </c>
      <c r="T1073">
        <v>0</v>
      </c>
      <c r="U1073">
        <v>0</v>
      </c>
      <c r="V1073">
        <v>1</v>
      </c>
      <c r="W1073">
        <v>0</v>
      </c>
      <c r="X1073">
        <v>0</v>
      </c>
      <c r="Y1073">
        <v>0</v>
      </c>
      <c r="Z1073" t="s">
        <v>41</v>
      </c>
    </row>
    <row r="1074" spans="1:26" x14ac:dyDescent="0.3">
      <c r="A1074">
        <v>7801</v>
      </c>
      <c r="B1074">
        <v>1959</v>
      </c>
      <c r="C1074" s="14">
        <f>2021-Table13[[#This Row],[Year_Birth]]</f>
        <v>62</v>
      </c>
      <c r="D1074" s="4">
        <v>54753</v>
      </c>
      <c r="E1074">
        <v>1</v>
      </c>
      <c r="F1074" s="16">
        <v>7.4054794520547942</v>
      </c>
      <c r="G1074">
        <v>87</v>
      </c>
      <c r="H1074" s="4">
        <v>197</v>
      </c>
      <c r="I1074" s="4">
        <v>107</v>
      </c>
      <c r="J1074" s="4">
        <v>227</v>
      </c>
      <c r="K1074" s="4">
        <v>7</v>
      </c>
      <c r="L1074" s="4">
        <v>59</v>
      </c>
      <c r="M1074" s="4">
        <v>131</v>
      </c>
      <c r="N1074">
        <v>3</v>
      </c>
      <c r="O1074">
        <v>5</v>
      </c>
      <c r="P1074">
        <v>2</v>
      </c>
      <c r="Q1074">
        <v>11</v>
      </c>
      <c r="R1074">
        <v>4</v>
      </c>
      <c r="S1074">
        <v>0</v>
      </c>
      <c r="T1074">
        <v>0</v>
      </c>
      <c r="U1074">
        <v>0</v>
      </c>
      <c r="V1074">
        <v>0</v>
      </c>
      <c r="W1074">
        <v>0</v>
      </c>
      <c r="X1074">
        <v>0</v>
      </c>
      <c r="Y1074">
        <v>0</v>
      </c>
      <c r="Z1074" t="s">
        <v>47</v>
      </c>
    </row>
    <row r="1075" spans="1:26" x14ac:dyDescent="0.3">
      <c r="A1075">
        <v>3762</v>
      </c>
      <c r="B1075">
        <v>1986</v>
      </c>
      <c r="C1075" s="14">
        <f>2021-Table13[[#This Row],[Year_Birth]]</f>
        <v>35</v>
      </c>
      <c r="D1075" s="4">
        <v>69867</v>
      </c>
      <c r="E1075">
        <v>0</v>
      </c>
      <c r="F1075" s="16">
        <v>7.8520547945205479</v>
      </c>
      <c r="G1075">
        <v>30</v>
      </c>
      <c r="H1075" s="4">
        <v>196</v>
      </c>
      <c r="I1075" s="4">
        <v>0</v>
      </c>
      <c r="J1075" s="4">
        <v>512</v>
      </c>
      <c r="K1075" s="4">
        <v>33</v>
      </c>
      <c r="L1075" s="4">
        <v>130</v>
      </c>
      <c r="M1075" s="4">
        <v>54</v>
      </c>
      <c r="N1075">
        <v>1</v>
      </c>
      <c r="O1075">
        <v>3</v>
      </c>
      <c r="P1075">
        <v>5</v>
      </c>
      <c r="Q1075">
        <v>8</v>
      </c>
      <c r="R1075">
        <v>1</v>
      </c>
      <c r="S1075">
        <v>1</v>
      </c>
      <c r="T1075">
        <v>0</v>
      </c>
      <c r="U1075">
        <v>0</v>
      </c>
      <c r="V1075">
        <v>0</v>
      </c>
      <c r="W1075">
        <v>0</v>
      </c>
      <c r="X1075">
        <v>1</v>
      </c>
      <c r="Y1075">
        <v>0</v>
      </c>
      <c r="Z1075" t="s">
        <v>47</v>
      </c>
    </row>
    <row r="1076" spans="1:26" x14ac:dyDescent="0.3">
      <c r="A1076">
        <v>2802</v>
      </c>
      <c r="B1076">
        <v>1992</v>
      </c>
      <c r="C1076" s="14">
        <f>2021-Table13[[#This Row],[Year_Birth]]</f>
        <v>29</v>
      </c>
      <c r="D1076" s="4">
        <v>87000</v>
      </c>
      <c r="E1076">
        <v>0</v>
      </c>
      <c r="F1076" s="16">
        <v>8.1479452054794521</v>
      </c>
      <c r="G1076">
        <v>61</v>
      </c>
      <c r="H1076" s="4">
        <v>196</v>
      </c>
      <c r="I1076" s="4">
        <v>25</v>
      </c>
      <c r="J1076" s="4">
        <v>607</v>
      </c>
      <c r="K1076" s="4">
        <v>67</v>
      </c>
      <c r="L1076" s="4">
        <v>17</v>
      </c>
      <c r="M1076" s="4">
        <v>49</v>
      </c>
      <c r="N1076">
        <v>1</v>
      </c>
      <c r="O1076">
        <v>4</v>
      </c>
      <c r="P1076">
        <v>6</v>
      </c>
      <c r="Q1076">
        <v>7</v>
      </c>
      <c r="R1076">
        <v>2</v>
      </c>
      <c r="S1076">
        <v>0</v>
      </c>
      <c r="T1076">
        <v>0</v>
      </c>
      <c r="U1076">
        <v>0</v>
      </c>
      <c r="V1076">
        <v>0</v>
      </c>
      <c r="W1076">
        <v>0</v>
      </c>
      <c r="X1076">
        <v>0</v>
      </c>
      <c r="Y1076">
        <v>0</v>
      </c>
      <c r="Z1076" t="s">
        <v>53</v>
      </c>
    </row>
    <row r="1077" spans="1:26" x14ac:dyDescent="0.3">
      <c r="A1077">
        <v>10905</v>
      </c>
      <c r="B1077">
        <v>1955</v>
      </c>
      <c r="C1077" s="14">
        <f>2021-Table13[[#This Row],[Year_Birth]]</f>
        <v>66</v>
      </c>
      <c r="D1077" s="4">
        <v>42586</v>
      </c>
      <c r="E1077">
        <v>2</v>
      </c>
      <c r="F1077" s="16">
        <v>8.2767123287671236</v>
      </c>
      <c r="G1077">
        <v>7</v>
      </c>
      <c r="H1077" s="4">
        <v>194</v>
      </c>
      <c r="I1077" s="4">
        <v>2</v>
      </c>
      <c r="J1077" s="4">
        <v>56</v>
      </c>
      <c r="K1077" s="4">
        <v>0</v>
      </c>
      <c r="L1077" s="4">
        <v>0</v>
      </c>
      <c r="M1077" s="4">
        <v>0</v>
      </c>
      <c r="N1077">
        <v>5</v>
      </c>
      <c r="O1077">
        <v>4</v>
      </c>
      <c r="P1077">
        <v>1</v>
      </c>
      <c r="Q1077">
        <v>6</v>
      </c>
      <c r="R1077">
        <v>8</v>
      </c>
      <c r="S1077">
        <v>0</v>
      </c>
      <c r="T1077">
        <v>0</v>
      </c>
      <c r="U1077">
        <v>0</v>
      </c>
      <c r="V1077">
        <v>0</v>
      </c>
      <c r="W1077">
        <v>0</v>
      </c>
      <c r="X1077">
        <v>1</v>
      </c>
      <c r="Y1077">
        <v>0</v>
      </c>
      <c r="Z1077" t="s">
        <v>41</v>
      </c>
    </row>
    <row r="1078" spans="1:26" x14ac:dyDescent="0.3">
      <c r="A1078">
        <v>8910</v>
      </c>
      <c r="B1078">
        <v>1955</v>
      </c>
      <c r="C1078" s="14">
        <f>2021-Table13[[#This Row],[Year_Birth]]</f>
        <v>66</v>
      </c>
      <c r="D1078" s="4">
        <v>42586</v>
      </c>
      <c r="E1078">
        <v>2</v>
      </c>
      <c r="F1078" s="16">
        <v>8.2767123287671236</v>
      </c>
      <c r="G1078">
        <v>7</v>
      </c>
      <c r="H1078" s="4">
        <v>194</v>
      </c>
      <c r="I1078" s="4">
        <v>2</v>
      </c>
      <c r="J1078" s="4">
        <v>56</v>
      </c>
      <c r="K1078" s="4">
        <v>0</v>
      </c>
      <c r="L1078" s="4">
        <v>0</v>
      </c>
      <c r="M1078" s="4">
        <v>0</v>
      </c>
      <c r="N1078">
        <v>5</v>
      </c>
      <c r="O1078">
        <v>4</v>
      </c>
      <c r="P1078">
        <v>1</v>
      </c>
      <c r="Q1078">
        <v>6</v>
      </c>
      <c r="R1078">
        <v>8</v>
      </c>
      <c r="S1078">
        <v>0</v>
      </c>
      <c r="T1078">
        <v>0</v>
      </c>
      <c r="U1078">
        <v>0</v>
      </c>
      <c r="V1078">
        <v>0</v>
      </c>
      <c r="W1078">
        <v>0</v>
      </c>
      <c r="X1078">
        <v>1</v>
      </c>
      <c r="Y1078">
        <v>0</v>
      </c>
      <c r="Z1078" t="s">
        <v>41</v>
      </c>
    </row>
    <row r="1079" spans="1:26" x14ac:dyDescent="0.3">
      <c r="A1079">
        <v>7037</v>
      </c>
      <c r="B1079">
        <v>1974</v>
      </c>
      <c r="C1079" s="14">
        <f>2021-Table13[[#This Row],[Year_Birth]]</f>
        <v>47</v>
      </c>
      <c r="D1079" s="4">
        <v>37087</v>
      </c>
      <c r="E1079">
        <v>1</v>
      </c>
      <c r="F1079" s="16">
        <v>7.493150684931507</v>
      </c>
      <c r="G1079">
        <v>50</v>
      </c>
      <c r="H1079" s="4">
        <v>194</v>
      </c>
      <c r="I1079" s="4">
        <v>55</v>
      </c>
      <c r="J1079" s="4">
        <v>134</v>
      </c>
      <c r="K1079" s="4">
        <v>15</v>
      </c>
      <c r="L1079" s="4">
        <v>0</v>
      </c>
      <c r="M1079" s="4">
        <v>3</v>
      </c>
      <c r="N1079">
        <v>3</v>
      </c>
      <c r="O1079">
        <v>4</v>
      </c>
      <c r="P1079">
        <v>2</v>
      </c>
      <c r="Q1079">
        <v>8</v>
      </c>
      <c r="R1079">
        <v>6</v>
      </c>
      <c r="S1079">
        <v>0</v>
      </c>
      <c r="T1079">
        <v>0</v>
      </c>
      <c r="U1079">
        <v>0</v>
      </c>
      <c r="V1079">
        <v>0</v>
      </c>
      <c r="W1079">
        <v>0</v>
      </c>
      <c r="X1079">
        <v>0</v>
      </c>
      <c r="Y1079">
        <v>0</v>
      </c>
      <c r="Z1079" t="s">
        <v>47</v>
      </c>
    </row>
    <row r="1080" spans="1:26" x14ac:dyDescent="0.3">
      <c r="A1080">
        <v>2125</v>
      </c>
      <c r="B1080">
        <v>1959</v>
      </c>
      <c r="C1080" s="14">
        <f>2021-Table13[[#This Row],[Year_Birth]]</f>
        <v>62</v>
      </c>
      <c r="D1080" s="4">
        <v>63033</v>
      </c>
      <c r="E1080">
        <v>0</v>
      </c>
      <c r="F1080" s="16">
        <v>7.2301369863013702</v>
      </c>
      <c r="G1080">
        <v>82</v>
      </c>
      <c r="H1080" s="4">
        <v>194</v>
      </c>
      <c r="I1080" s="4">
        <v>61</v>
      </c>
      <c r="J1080" s="4">
        <v>480</v>
      </c>
      <c r="K1080" s="4">
        <v>225</v>
      </c>
      <c r="L1080" s="4">
        <v>112</v>
      </c>
      <c r="M1080" s="4">
        <v>30</v>
      </c>
      <c r="N1080">
        <v>1</v>
      </c>
      <c r="O1080">
        <v>3</v>
      </c>
      <c r="P1080">
        <v>4</v>
      </c>
      <c r="Q1080">
        <v>8</v>
      </c>
      <c r="R1080">
        <v>2</v>
      </c>
      <c r="S1080">
        <v>0</v>
      </c>
      <c r="T1080">
        <v>0</v>
      </c>
      <c r="U1080">
        <v>0</v>
      </c>
      <c r="V1080">
        <v>0</v>
      </c>
      <c r="W1080">
        <v>0</v>
      </c>
      <c r="X1080">
        <v>0</v>
      </c>
      <c r="Y1080">
        <v>0</v>
      </c>
      <c r="Z1080" t="s">
        <v>43</v>
      </c>
    </row>
    <row r="1081" spans="1:26" x14ac:dyDescent="0.3">
      <c r="A1081">
        <v>3846</v>
      </c>
      <c r="B1081">
        <v>1974</v>
      </c>
      <c r="C1081" s="14">
        <f>2021-Table13[[#This Row],[Year_Birth]]</f>
        <v>47</v>
      </c>
      <c r="D1081" s="4">
        <v>42557</v>
      </c>
      <c r="E1081">
        <v>1</v>
      </c>
      <c r="F1081" s="16">
        <v>8.4438356164383563</v>
      </c>
      <c r="G1081">
        <v>98</v>
      </c>
      <c r="H1081" s="4">
        <v>192</v>
      </c>
      <c r="I1081" s="4">
        <v>5</v>
      </c>
      <c r="J1081" s="4">
        <v>53</v>
      </c>
      <c r="K1081" s="4">
        <v>0</v>
      </c>
      <c r="L1081" s="4">
        <v>5</v>
      </c>
      <c r="M1081" s="4">
        <v>15</v>
      </c>
      <c r="N1081">
        <v>4</v>
      </c>
      <c r="O1081">
        <v>6</v>
      </c>
      <c r="P1081">
        <v>1</v>
      </c>
      <c r="Q1081">
        <v>4</v>
      </c>
      <c r="R1081">
        <v>8</v>
      </c>
      <c r="S1081">
        <v>0</v>
      </c>
      <c r="T1081">
        <v>0</v>
      </c>
      <c r="U1081">
        <v>0</v>
      </c>
      <c r="V1081">
        <v>0</v>
      </c>
      <c r="W1081">
        <v>0</v>
      </c>
      <c r="X1081">
        <v>0</v>
      </c>
      <c r="Y1081">
        <v>0</v>
      </c>
      <c r="Z1081" t="s">
        <v>41</v>
      </c>
    </row>
    <row r="1082" spans="1:26" x14ac:dyDescent="0.3">
      <c r="A1082">
        <v>6141</v>
      </c>
      <c r="B1082">
        <v>1972</v>
      </c>
      <c r="C1082" s="14">
        <f>2021-Table13[[#This Row],[Year_Birth]]</f>
        <v>49</v>
      </c>
      <c r="D1082" s="4">
        <v>49494</v>
      </c>
      <c r="E1082">
        <v>1</v>
      </c>
      <c r="F1082" s="16">
        <v>7.7890410958904113</v>
      </c>
      <c r="G1082">
        <v>46</v>
      </c>
      <c r="H1082" s="4">
        <v>191</v>
      </c>
      <c r="I1082" s="4">
        <v>9</v>
      </c>
      <c r="J1082" s="4">
        <v>97</v>
      </c>
      <c r="K1082" s="4">
        <v>0</v>
      </c>
      <c r="L1082" s="4">
        <v>6</v>
      </c>
      <c r="M1082" s="4">
        <v>82</v>
      </c>
      <c r="N1082">
        <v>2</v>
      </c>
      <c r="O1082">
        <v>6</v>
      </c>
      <c r="P1082">
        <v>1</v>
      </c>
      <c r="Q1082">
        <v>5</v>
      </c>
      <c r="R1082">
        <v>7</v>
      </c>
      <c r="S1082">
        <v>0</v>
      </c>
      <c r="T1082">
        <v>0</v>
      </c>
      <c r="U1082">
        <v>0</v>
      </c>
      <c r="V1082">
        <v>0</v>
      </c>
      <c r="W1082">
        <v>0</v>
      </c>
      <c r="X1082">
        <v>0</v>
      </c>
      <c r="Y1082">
        <v>0</v>
      </c>
      <c r="Z1082" t="s">
        <v>48</v>
      </c>
    </row>
    <row r="1083" spans="1:26" x14ac:dyDescent="0.3">
      <c r="A1083">
        <v>6376</v>
      </c>
      <c r="B1083">
        <v>1979</v>
      </c>
      <c r="C1083" s="14">
        <f>2021-Table13[[#This Row],[Year_Birth]]</f>
        <v>42</v>
      </c>
      <c r="D1083" s="4">
        <v>57537</v>
      </c>
      <c r="E1083">
        <v>1</v>
      </c>
      <c r="F1083" s="16">
        <v>7.6630136986301371</v>
      </c>
      <c r="G1083">
        <v>83</v>
      </c>
      <c r="H1083" s="4">
        <v>191</v>
      </c>
      <c r="I1083" s="4">
        <v>56</v>
      </c>
      <c r="J1083" s="4">
        <v>139</v>
      </c>
      <c r="K1083" s="4">
        <v>51</v>
      </c>
      <c r="L1083" s="4">
        <v>8</v>
      </c>
      <c r="M1083" s="4">
        <v>100</v>
      </c>
      <c r="N1083">
        <v>4</v>
      </c>
      <c r="O1083">
        <v>4</v>
      </c>
      <c r="P1083">
        <v>3</v>
      </c>
      <c r="Q1083">
        <v>8</v>
      </c>
      <c r="R1083">
        <v>4</v>
      </c>
      <c r="S1083">
        <v>0</v>
      </c>
      <c r="T1083">
        <v>0</v>
      </c>
      <c r="U1083">
        <v>0</v>
      </c>
      <c r="V1083">
        <v>0</v>
      </c>
      <c r="W1083">
        <v>0</v>
      </c>
      <c r="X1083">
        <v>0</v>
      </c>
      <c r="Y1083">
        <v>0</v>
      </c>
      <c r="Z1083" t="s">
        <v>53</v>
      </c>
    </row>
    <row r="1084" spans="1:26" x14ac:dyDescent="0.3">
      <c r="A1084">
        <v>1826</v>
      </c>
      <c r="B1084">
        <v>1970</v>
      </c>
      <c r="C1084" s="14">
        <f>2021-Table13[[#This Row],[Year_Birth]]</f>
        <v>51</v>
      </c>
      <c r="D1084" s="4">
        <v>84835</v>
      </c>
      <c r="E1084">
        <v>0</v>
      </c>
      <c r="F1084" s="16">
        <v>6.646575342465753</v>
      </c>
      <c r="G1084">
        <v>0</v>
      </c>
      <c r="H1084" s="4">
        <v>189</v>
      </c>
      <c r="I1084" s="4">
        <v>104</v>
      </c>
      <c r="J1084" s="4">
        <v>379</v>
      </c>
      <c r="K1084" s="4">
        <v>111</v>
      </c>
      <c r="L1084" s="4">
        <v>189</v>
      </c>
      <c r="M1084" s="4">
        <v>218</v>
      </c>
      <c r="N1084">
        <v>1</v>
      </c>
      <c r="O1084">
        <v>4</v>
      </c>
      <c r="P1084">
        <v>4</v>
      </c>
      <c r="Q1084">
        <v>6</v>
      </c>
      <c r="R1084">
        <v>1</v>
      </c>
      <c r="S1084">
        <v>0</v>
      </c>
      <c r="T1084">
        <v>0</v>
      </c>
      <c r="U1084">
        <v>0</v>
      </c>
      <c r="V1084">
        <v>0</v>
      </c>
      <c r="W1084">
        <v>0</v>
      </c>
      <c r="X1084">
        <v>1</v>
      </c>
      <c r="Y1084">
        <v>0</v>
      </c>
      <c r="Z1084" t="s">
        <v>41</v>
      </c>
    </row>
    <row r="1085" spans="1:26" x14ac:dyDescent="0.3">
      <c r="A1085">
        <v>4184</v>
      </c>
      <c r="B1085">
        <v>1950</v>
      </c>
      <c r="C1085" s="14">
        <f>2021-Table13[[#This Row],[Year_Birth]]</f>
        <v>71</v>
      </c>
      <c r="D1085" s="4">
        <v>52157</v>
      </c>
      <c r="E1085">
        <v>1</v>
      </c>
      <c r="F1085" s="16">
        <v>6.6712328767123283</v>
      </c>
      <c r="G1085">
        <v>48</v>
      </c>
      <c r="H1085" s="4">
        <v>189</v>
      </c>
      <c r="I1085" s="4">
        <v>2</v>
      </c>
      <c r="J1085" s="4">
        <v>29</v>
      </c>
      <c r="K1085" s="4">
        <v>3</v>
      </c>
      <c r="L1085" s="4">
        <v>2</v>
      </c>
      <c r="M1085" s="4">
        <v>40</v>
      </c>
      <c r="N1085">
        <v>2</v>
      </c>
      <c r="O1085">
        <v>3</v>
      </c>
      <c r="P1085">
        <v>2</v>
      </c>
      <c r="Q1085">
        <v>5</v>
      </c>
      <c r="R1085">
        <v>4</v>
      </c>
      <c r="S1085">
        <v>0</v>
      </c>
      <c r="T1085">
        <v>0</v>
      </c>
      <c r="U1085">
        <v>0</v>
      </c>
      <c r="V1085">
        <v>0</v>
      </c>
      <c r="W1085">
        <v>0</v>
      </c>
      <c r="X1085">
        <v>0</v>
      </c>
      <c r="Y1085">
        <v>0</v>
      </c>
      <c r="Z1085" t="s">
        <v>41</v>
      </c>
    </row>
    <row r="1086" spans="1:26" x14ac:dyDescent="0.3">
      <c r="A1086">
        <v>9729</v>
      </c>
      <c r="B1086">
        <v>1955</v>
      </c>
      <c r="C1086" s="14">
        <f>2021-Table13[[#This Row],[Year_Birth]]</f>
        <v>66</v>
      </c>
      <c r="D1086" s="4">
        <v>58275</v>
      </c>
      <c r="E1086">
        <v>2</v>
      </c>
      <c r="F1086" s="16">
        <v>7.6849315068493151</v>
      </c>
      <c r="G1086">
        <v>48</v>
      </c>
      <c r="H1086" s="4">
        <v>189</v>
      </c>
      <c r="I1086" s="4">
        <v>10</v>
      </c>
      <c r="J1086" s="4">
        <v>253</v>
      </c>
      <c r="K1086" s="4">
        <v>56</v>
      </c>
      <c r="L1086" s="4">
        <v>43</v>
      </c>
      <c r="M1086" s="4">
        <v>64</v>
      </c>
      <c r="N1086">
        <v>6</v>
      </c>
      <c r="O1086">
        <v>8</v>
      </c>
      <c r="P1086">
        <v>2</v>
      </c>
      <c r="Q1086">
        <v>7</v>
      </c>
      <c r="R1086">
        <v>7</v>
      </c>
      <c r="S1086">
        <v>0</v>
      </c>
      <c r="T1086">
        <v>0</v>
      </c>
      <c r="U1086">
        <v>0</v>
      </c>
      <c r="V1086">
        <v>0</v>
      </c>
      <c r="W1086">
        <v>0</v>
      </c>
      <c r="X1086">
        <v>0</v>
      </c>
      <c r="Y1086">
        <v>0</v>
      </c>
      <c r="Z1086" t="s">
        <v>52</v>
      </c>
    </row>
    <row r="1087" spans="1:26" x14ac:dyDescent="0.3">
      <c r="A1087">
        <v>7023</v>
      </c>
      <c r="B1087">
        <v>1953</v>
      </c>
      <c r="C1087" s="14">
        <f>2021-Table13[[#This Row],[Year_Birth]]</f>
        <v>68</v>
      </c>
      <c r="D1087" s="4">
        <v>46231</v>
      </c>
      <c r="E1087">
        <v>3</v>
      </c>
      <c r="F1087" s="16">
        <v>8.1999999999999993</v>
      </c>
      <c r="G1087">
        <v>87</v>
      </c>
      <c r="H1087" s="4">
        <v>189</v>
      </c>
      <c r="I1087" s="4">
        <v>2</v>
      </c>
      <c r="J1087" s="4">
        <v>55</v>
      </c>
      <c r="K1087" s="4">
        <v>0</v>
      </c>
      <c r="L1087" s="4">
        <v>5</v>
      </c>
      <c r="M1087" s="4">
        <v>12</v>
      </c>
      <c r="N1087">
        <v>4</v>
      </c>
      <c r="O1087">
        <v>6</v>
      </c>
      <c r="P1087">
        <v>1</v>
      </c>
      <c r="Q1087">
        <v>4</v>
      </c>
      <c r="R1087">
        <v>9</v>
      </c>
      <c r="S1087">
        <v>0</v>
      </c>
      <c r="T1087">
        <v>0</v>
      </c>
      <c r="U1087">
        <v>0</v>
      </c>
      <c r="V1087">
        <v>0</v>
      </c>
      <c r="W1087">
        <v>0</v>
      </c>
      <c r="X1087">
        <v>0</v>
      </c>
      <c r="Y1087">
        <v>0</v>
      </c>
      <c r="Z1087" t="s">
        <v>47</v>
      </c>
    </row>
    <row r="1088" spans="1:26" x14ac:dyDescent="0.3">
      <c r="A1088">
        <v>1916</v>
      </c>
      <c r="B1088">
        <v>1954</v>
      </c>
      <c r="C1088" s="14">
        <f>2021-Table13[[#This Row],[Year_Birth]]</f>
        <v>67</v>
      </c>
      <c r="D1088" s="4">
        <v>45736</v>
      </c>
      <c r="E1088">
        <v>1</v>
      </c>
      <c r="F1088" s="16">
        <v>7.5424657534246577</v>
      </c>
      <c r="G1088">
        <v>92</v>
      </c>
      <c r="H1088" s="4">
        <v>188</v>
      </c>
      <c r="I1088" s="4">
        <v>3</v>
      </c>
      <c r="J1088" s="4">
        <v>180</v>
      </c>
      <c r="K1088" s="4">
        <v>20</v>
      </c>
      <c r="L1088" s="4">
        <v>3</v>
      </c>
      <c r="M1088" s="4">
        <v>43</v>
      </c>
      <c r="N1088">
        <v>5</v>
      </c>
      <c r="O1088">
        <v>7</v>
      </c>
      <c r="P1088">
        <v>1</v>
      </c>
      <c r="Q1088">
        <v>6</v>
      </c>
      <c r="R1088">
        <v>7</v>
      </c>
      <c r="S1088">
        <v>0</v>
      </c>
      <c r="T1088">
        <v>0</v>
      </c>
      <c r="U1088">
        <v>0</v>
      </c>
      <c r="V1088">
        <v>0</v>
      </c>
      <c r="W1088">
        <v>0</v>
      </c>
      <c r="X1088">
        <v>0</v>
      </c>
      <c r="Y1088">
        <v>0</v>
      </c>
      <c r="Z1088" t="s">
        <v>52</v>
      </c>
    </row>
    <row r="1089" spans="1:26" x14ac:dyDescent="0.3">
      <c r="A1089">
        <v>10475</v>
      </c>
      <c r="B1089">
        <v>1970</v>
      </c>
      <c r="C1089" s="14">
        <f>2021-Table13[[#This Row],[Year_Birth]]</f>
        <v>51</v>
      </c>
      <c r="E1089">
        <v>1</v>
      </c>
      <c r="F1089" s="16">
        <v>7.8547945205479452</v>
      </c>
      <c r="G1089">
        <v>39</v>
      </c>
      <c r="H1089" s="4">
        <v>187</v>
      </c>
      <c r="I1089" s="4">
        <v>5</v>
      </c>
      <c r="J1089" s="4">
        <v>65</v>
      </c>
      <c r="K1089" s="4">
        <v>26</v>
      </c>
      <c r="L1089" s="4">
        <v>20</v>
      </c>
      <c r="M1089" s="4">
        <v>14</v>
      </c>
      <c r="N1089">
        <v>2</v>
      </c>
      <c r="O1089">
        <v>4</v>
      </c>
      <c r="P1089">
        <v>2</v>
      </c>
      <c r="Q1089">
        <v>6</v>
      </c>
      <c r="R1089">
        <v>5</v>
      </c>
      <c r="S1089">
        <v>0</v>
      </c>
      <c r="T1089">
        <v>0</v>
      </c>
      <c r="U1089">
        <v>0</v>
      </c>
      <c r="V1089">
        <v>0</v>
      </c>
      <c r="W1089">
        <v>0</v>
      </c>
      <c r="X1089">
        <v>0</v>
      </c>
      <c r="Y1089">
        <v>0</v>
      </c>
      <c r="Z1089" t="s">
        <v>43</v>
      </c>
    </row>
    <row r="1090" spans="1:26" x14ac:dyDescent="0.3">
      <c r="A1090">
        <v>9937</v>
      </c>
      <c r="B1090">
        <v>1979</v>
      </c>
      <c r="C1090" s="14">
        <f>2021-Table13[[#This Row],[Year_Birth]]</f>
        <v>42</v>
      </c>
      <c r="D1090" s="4">
        <v>70337</v>
      </c>
      <c r="E1090">
        <v>0</v>
      </c>
      <c r="F1090" s="16">
        <v>7.0986301369863014</v>
      </c>
      <c r="G1090">
        <v>75</v>
      </c>
      <c r="H1090" s="4">
        <v>187</v>
      </c>
      <c r="I1090" s="4">
        <v>81</v>
      </c>
      <c r="J1090" s="4">
        <v>149</v>
      </c>
      <c r="K1090" s="4">
        <v>25</v>
      </c>
      <c r="L1090" s="4">
        <v>43</v>
      </c>
      <c r="M1090" s="4">
        <v>91</v>
      </c>
      <c r="N1090">
        <v>1</v>
      </c>
      <c r="O1090">
        <v>2</v>
      </c>
      <c r="P1090">
        <v>2</v>
      </c>
      <c r="Q1090">
        <v>12</v>
      </c>
      <c r="R1090">
        <v>1</v>
      </c>
      <c r="S1090">
        <v>0</v>
      </c>
      <c r="T1090">
        <v>0</v>
      </c>
      <c r="U1090">
        <v>0</v>
      </c>
      <c r="V1090">
        <v>0</v>
      </c>
      <c r="W1090">
        <v>0</v>
      </c>
      <c r="X1090">
        <v>0</v>
      </c>
      <c r="Y1090">
        <v>0</v>
      </c>
      <c r="Z1090" t="s">
        <v>43</v>
      </c>
    </row>
    <row r="1091" spans="1:26" x14ac:dyDescent="0.3">
      <c r="A1091">
        <v>3933</v>
      </c>
      <c r="B1091">
        <v>1980</v>
      </c>
      <c r="C1091" s="14">
        <f>2021-Table13[[#This Row],[Year_Birth]]</f>
        <v>41</v>
      </c>
      <c r="D1091" s="4">
        <v>44010</v>
      </c>
      <c r="E1091">
        <v>1</v>
      </c>
      <c r="F1091" s="16">
        <v>8.3205479452054796</v>
      </c>
      <c r="G1091">
        <v>46</v>
      </c>
      <c r="H1091" s="4">
        <v>186</v>
      </c>
      <c r="I1091" s="4">
        <v>36</v>
      </c>
      <c r="J1091" s="4">
        <v>234</v>
      </c>
      <c r="K1091" s="4">
        <v>86</v>
      </c>
      <c r="L1091" s="4">
        <v>72</v>
      </c>
      <c r="M1091" s="4">
        <v>48</v>
      </c>
      <c r="N1091">
        <v>6</v>
      </c>
      <c r="O1091">
        <v>10</v>
      </c>
      <c r="P1091">
        <v>2</v>
      </c>
      <c r="Q1091">
        <v>6</v>
      </c>
      <c r="R1091">
        <v>9</v>
      </c>
      <c r="S1091">
        <v>0</v>
      </c>
      <c r="T1091">
        <v>0</v>
      </c>
      <c r="U1091">
        <v>0</v>
      </c>
      <c r="V1091">
        <v>0</v>
      </c>
      <c r="W1091">
        <v>0</v>
      </c>
      <c r="X1091">
        <v>0</v>
      </c>
      <c r="Y1091">
        <v>0</v>
      </c>
      <c r="Z1091" t="s">
        <v>47</v>
      </c>
    </row>
    <row r="1092" spans="1:26" x14ac:dyDescent="0.3">
      <c r="A1092">
        <v>3050</v>
      </c>
      <c r="B1092">
        <v>1966</v>
      </c>
      <c r="C1092" s="14">
        <f>2021-Table13[[#This Row],[Year_Birth]]</f>
        <v>55</v>
      </c>
      <c r="D1092" s="4">
        <v>54198</v>
      </c>
      <c r="E1092">
        <v>2</v>
      </c>
      <c r="F1092" s="16">
        <v>7.1424657534246574</v>
      </c>
      <c r="G1092">
        <v>13</v>
      </c>
      <c r="H1092" s="4">
        <v>185</v>
      </c>
      <c r="I1092" s="4">
        <v>0</v>
      </c>
      <c r="J1092" s="4">
        <v>28</v>
      </c>
      <c r="K1092" s="4">
        <v>3</v>
      </c>
      <c r="L1092" s="4">
        <v>2</v>
      </c>
      <c r="M1092" s="4">
        <v>17</v>
      </c>
      <c r="N1092">
        <v>6</v>
      </c>
      <c r="O1092">
        <v>3</v>
      </c>
      <c r="P1092">
        <v>1</v>
      </c>
      <c r="Q1092">
        <v>6</v>
      </c>
      <c r="R1092">
        <v>4</v>
      </c>
      <c r="S1092">
        <v>0</v>
      </c>
      <c r="T1092">
        <v>0</v>
      </c>
      <c r="U1092">
        <v>0</v>
      </c>
      <c r="V1092">
        <v>0</v>
      </c>
      <c r="W1092">
        <v>0</v>
      </c>
      <c r="X1092">
        <v>0</v>
      </c>
      <c r="Y1092">
        <v>0</v>
      </c>
      <c r="Z1092" t="s">
        <v>41</v>
      </c>
    </row>
    <row r="1093" spans="1:26" x14ac:dyDescent="0.3">
      <c r="A1093">
        <v>10702</v>
      </c>
      <c r="B1093">
        <v>1984</v>
      </c>
      <c r="C1093" s="14">
        <f>2021-Table13[[#This Row],[Year_Birth]]</f>
        <v>37</v>
      </c>
      <c r="D1093" s="4">
        <v>52413</v>
      </c>
      <c r="E1093">
        <v>1</v>
      </c>
      <c r="F1093" s="16">
        <v>8.2630136986301377</v>
      </c>
      <c r="G1093">
        <v>67</v>
      </c>
      <c r="H1093" s="4">
        <v>185</v>
      </c>
      <c r="I1093" s="4">
        <v>8</v>
      </c>
      <c r="J1093" s="4">
        <v>133</v>
      </c>
      <c r="K1093" s="4">
        <v>56</v>
      </c>
      <c r="L1093" s="4">
        <v>56</v>
      </c>
      <c r="M1093" s="4">
        <v>12</v>
      </c>
      <c r="N1093">
        <v>2</v>
      </c>
      <c r="O1093">
        <v>7</v>
      </c>
      <c r="P1093">
        <v>1</v>
      </c>
      <c r="Q1093">
        <v>7</v>
      </c>
      <c r="R1093">
        <v>7</v>
      </c>
      <c r="S1093">
        <v>0</v>
      </c>
      <c r="T1093">
        <v>0</v>
      </c>
      <c r="U1093">
        <v>0</v>
      </c>
      <c r="V1093">
        <v>0</v>
      </c>
      <c r="W1093">
        <v>0</v>
      </c>
      <c r="X1093">
        <v>0</v>
      </c>
      <c r="Y1093">
        <v>0</v>
      </c>
      <c r="Z1093" t="s">
        <v>41</v>
      </c>
    </row>
    <row r="1094" spans="1:26" x14ac:dyDescent="0.3">
      <c r="A1094">
        <v>22</v>
      </c>
      <c r="B1094">
        <v>1976</v>
      </c>
      <c r="C1094" s="14">
        <f>2021-Table13[[#This Row],[Year_Birth]]</f>
        <v>45</v>
      </c>
      <c r="D1094" s="4">
        <v>46310</v>
      </c>
      <c r="E1094">
        <v>1</v>
      </c>
      <c r="F1094" s="16">
        <v>8.1808219178082187</v>
      </c>
      <c r="G1094">
        <v>99</v>
      </c>
      <c r="H1094" s="4">
        <v>185</v>
      </c>
      <c r="I1094" s="4">
        <v>2</v>
      </c>
      <c r="J1094" s="4">
        <v>88</v>
      </c>
      <c r="K1094" s="4">
        <v>15</v>
      </c>
      <c r="L1094" s="4">
        <v>5</v>
      </c>
      <c r="M1094" s="4">
        <v>14</v>
      </c>
      <c r="N1094">
        <v>2</v>
      </c>
      <c r="O1094">
        <v>6</v>
      </c>
      <c r="P1094">
        <v>1</v>
      </c>
      <c r="Q1094">
        <v>5</v>
      </c>
      <c r="R1094">
        <v>8</v>
      </c>
      <c r="S1094">
        <v>0</v>
      </c>
      <c r="T1094">
        <v>0</v>
      </c>
      <c r="U1094">
        <v>0</v>
      </c>
      <c r="V1094">
        <v>0</v>
      </c>
      <c r="W1094">
        <v>0</v>
      </c>
      <c r="X1094">
        <v>0</v>
      </c>
      <c r="Y1094">
        <v>0</v>
      </c>
      <c r="Z1094" t="s">
        <v>41</v>
      </c>
    </row>
    <row r="1095" spans="1:26" x14ac:dyDescent="0.3">
      <c r="A1095">
        <v>9687</v>
      </c>
      <c r="B1095">
        <v>1975</v>
      </c>
      <c r="C1095" s="14">
        <f>2021-Table13[[#This Row],[Year_Birth]]</f>
        <v>46</v>
      </c>
      <c r="D1095" s="4">
        <v>73170</v>
      </c>
      <c r="E1095">
        <v>0</v>
      </c>
      <c r="F1095" s="16">
        <v>6.6904109589041099</v>
      </c>
      <c r="G1095">
        <v>1</v>
      </c>
      <c r="H1095" s="4">
        <v>184</v>
      </c>
      <c r="I1095" s="4">
        <v>174</v>
      </c>
      <c r="J1095" s="4">
        <v>256</v>
      </c>
      <c r="K1095" s="4">
        <v>50</v>
      </c>
      <c r="L1095" s="4">
        <v>30</v>
      </c>
      <c r="M1095" s="4">
        <v>32</v>
      </c>
      <c r="N1095">
        <v>1</v>
      </c>
      <c r="O1095">
        <v>5</v>
      </c>
      <c r="P1095">
        <v>4</v>
      </c>
      <c r="Q1095">
        <v>6</v>
      </c>
      <c r="R1095">
        <v>2</v>
      </c>
      <c r="S1095">
        <v>0</v>
      </c>
      <c r="T1095">
        <v>0</v>
      </c>
      <c r="U1095">
        <v>0</v>
      </c>
      <c r="V1095">
        <v>0</v>
      </c>
      <c r="W1095">
        <v>0</v>
      </c>
      <c r="X1095">
        <v>0</v>
      </c>
      <c r="Y1095">
        <v>0</v>
      </c>
      <c r="Z1095" t="s">
        <v>48</v>
      </c>
    </row>
    <row r="1096" spans="1:26" x14ac:dyDescent="0.3">
      <c r="A1096">
        <v>10446</v>
      </c>
      <c r="B1096">
        <v>1957</v>
      </c>
      <c r="C1096" s="14">
        <f>2021-Table13[[#This Row],[Year_Birth]]</f>
        <v>64</v>
      </c>
      <c r="D1096" s="4">
        <v>82017</v>
      </c>
      <c r="E1096">
        <v>0</v>
      </c>
      <c r="F1096" s="16">
        <v>8.2520547945205482</v>
      </c>
      <c r="G1096">
        <v>58</v>
      </c>
      <c r="H1096" s="4">
        <v>184</v>
      </c>
      <c r="I1096" s="4">
        <v>23</v>
      </c>
      <c r="J1096" s="4">
        <v>446</v>
      </c>
      <c r="K1096" s="4">
        <v>30</v>
      </c>
      <c r="L1096" s="4">
        <v>23</v>
      </c>
      <c r="M1096" s="4">
        <v>23</v>
      </c>
      <c r="N1096">
        <v>1</v>
      </c>
      <c r="O1096">
        <v>5</v>
      </c>
      <c r="P1096">
        <v>4</v>
      </c>
      <c r="Q1096">
        <v>7</v>
      </c>
      <c r="R1096">
        <v>2</v>
      </c>
      <c r="S1096">
        <v>1</v>
      </c>
      <c r="T1096">
        <v>0</v>
      </c>
      <c r="U1096">
        <v>0</v>
      </c>
      <c r="V1096">
        <v>1</v>
      </c>
      <c r="W1096">
        <v>1</v>
      </c>
      <c r="X1096">
        <v>1</v>
      </c>
      <c r="Y1096">
        <v>0</v>
      </c>
      <c r="Z1096" t="s">
        <v>48</v>
      </c>
    </row>
    <row r="1097" spans="1:26" x14ac:dyDescent="0.3">
      <c r="A1097">
        <v>2712</v>
      </c>
      <c r="B1097">
        <v>1956</v>
      </c>
      <c r="C1097" s="14">
        <f>2021-Table13[[#This Row],[Year_Birth]]</f>
        <v>65</v>
      </c>
      <c r="D1097" s="4">
        <v>71866</v>
      </c>
      <c r="E1097">
        <v>1</v>
      </c>
      <c r="F1097" s="16">
        <v>7.1205479452054794</v>
      </c>
      <c r="G1097">
        <v>85</v>
      </c>
      <c r="H1097" s="4">
        <v>184</v>
      </c>
      <c r="I1097" s="4">
        <v>178</v>
      </c>
      <c r="J1097" s="4">
        <v>178</v>
      </c>
      <c r="K1097" s="4">
        <v>103</v>
      </c>
      <c r="L1097" s="4">
        <v>39</v>
      </c>
      <c r="M1097" s="4">
        <v>33</v>
      </c>
      <c r="N1097">
        <v>1</v>
      </c>
      <c r="O1097">
        <v>6</v>
      </c>
      <c r="P1097">
        <v>3</v>
      </c>
      <c r="Q1097">
        <v>10</v>
      </c>
      <c r="R1097">
        <v>3</v>
      </c>
      <c r="S1097">
        <v>0</v>
      </c>
      <c r="T1097">
        <v>0</v>
      </c>
      <c r="U1097">
        <v>0</v>
      </c>
      <c r="V1097">
        <v>0</v>
      </c>
      <c r="W1097">
        <v>0</v>
      </c>
      <c r="X1097">
        <v>0</v>
      </c>
      <c r="Y1097">
        <v>0</v>
      </c>
      <c r="Z1097" t="s">
        <v>53</v>
      </c>
    </row>
    <row r="1098" spans="1:26" x14ac:dyDescent="0.3">
      <c r="A1098">
        <v>1604</v>
      </c>
      <c r="B1098">
        <v>1960</v>
      </c>
      <c r="C1098" s="14">
        <f>2021-Table13[[#This Row],[Year_Birth]]</f>
        <v>61</v>
      </c>
      <c r="D1098" s="4">
        <v>47353</v>
      </c>
      <c r="E1098">
        <v>1</v>
      </c>
      <c r="F1098" s="16">
        <v>7.2356164383561641</v>
      </c>
      <c r="G1098">
        <v>93</v>
      </c>
      <c r="H1098" s="4">
        <v>184</v>
      </c>
      <c r="I1098" s="4">
        <v>2</v>
      </c>
      <c r="J1098" s="4">
        <v>19</v>
      </c>
      <c r="K1098" s="4">
        <v>8</v>
      </c>
      <c r="L1098" s="4">
        <v>8</v>
      </c>
      <c r="M1098" s="4">
        <v>4</v>
      </c>
      <c r="N1098">
        <v>3</v>
      </c>
      <c r="O1098">
        <v>2</v>
      </c>
      <c r="P1098">
        <v>2</v>
      </c>
      <c r="Q1098">
        <v>6</v>
      </c>
      <c r="R1098">
        <v>5</v>
      </c>
      <c r="S1098">
        <v>0</v>
      </c>
      <c r="T1098">
        <v>0</v>
      </c>
      <c r="U1098">
        <v>0</v>
      </c>
      <c r="V1098">
        <v>0</v>
      </c>
      <c r="W1098">
        <v>0</v>
      </c>
      <c r="X1098">
        <v>0</v>
      </c>
      <c r="Y1098">
        <v>0</v>
      </c>
      <c r="Z1098" t="s">
        <v>41</v>
      </c>
    </row>
    <row r="1099" spans="1:26" x14ac:dyDescent="0.3">
      <c r="A1099">
        <v>11075</v>
      </c>
      <c r="B1099">
        <v>1978</v>
      </c>
      <c r="C1099" s="14">
        <f>2021-Table13[[#This Row],[Year_Birth]]</f>
        <v>43</v>
      </c>
      <c r="D1099" s="4">
        <v>51267</v>
      </c>
      <c r="E1099">
        <v>2</v>
      </c>
      <c r="F1099" s="16">
        <v>7.2767123287671236</v>
      </c>
      <c r="G1099">
        <v>37</v>
      </c>
      <c r="H1099" s="4">
        <v>183</v>
      </c>
      <c r="I1099" s="4">
        <v>2</v>
      </c>
      <c r="J1099" s="4">
        <v>64</v>
      </c>
      <c r="K1099" s="4">
        <v>7</v>
      </c>
      <c r="L1099" s="4">
        <v>2</v>
      </c>
      <c r="M1099" s="4">
        <v>12</v>
      </c>
      <c r="N1099">
        <v>4</v>
      </c>
      <c r="O1099">
        <v>3</v>
      </c>
      <c r="P1099">
        <v>3</v>
      </c>
      <c r="Q1099">
        <v>5</v>
      </c>
      <c r="R1099">
        <v>4</v>
      </c>
      <c r="S1099">
        <v>0</v>
      </c>
      <c r="T1099">
        <v>0</v>
      </c>
      <c r="U1099">
        <v>0</v>
      </c>
      <c r="V1099">
        <v>0</v>
      </c>
      <c r="W1099">
        <v>0</v>
      </c>
      <c r="X1099">
        <v>0</v>
      </c>
      <c r="Y1099">
        <v>0</v>
      </c>
      <c r="Z1099" t="s">
        <v>48</v>
      </c>
    </row>
    <row r="1100" spans="1:26" x14ac:dyDescent="0.3">
      <c r="A1100">
        <v>3099</v>
      </c>
      <c r="B1100">
        <v>1970</v>
      </c>
      <c r="C1100" s="14">
        <f>2021-Table13[[#This Row],[Year_Birth]]</f>
        <v>51</v>
      </c>
      <c r="D1100" s="4">
        <v>44267</v>
      </c>
      <c r="E1100">
        <v>2</v>
      </c>
      <c r="F1100" s="16">
        <v>7.9506849315068493</v>
      </c>
      <c r="G1100">
        <v>48</v>
      </c>
      <c r="H1100" s="4">
        <v>183</v>
      </c>
      <c r="I1100" s="4">
        <v>5</v>
      </c>
      <c r="J1100" s="4">
        <v>65</v>
      </c>
      <c r="K1100" s="4">
        <v>3</v>
      </c>
      <c r="L1100" s="4">
        <v>5</v>
      </c>
      <c r="M1100" s="4">
        <v>49</v>
      </c>
      <c r="N1100">
        <v>5</v>
      </c>
      <c r="O1100">
        <v>5</v>
      </c>
      <c r="P1100">
        <v>2</v>
      </c>
      <c r="Q1100">
        <v>4</v>
      </c>
      <c r="R1100">
        <v>9</v>
      </c>
      <c r="S1100">
        <v>0</v>
      </c>
      <c r="T1100">
        <v>0</v>
      </c>
      <c r="U1100">
        <v>0</v>
      </c>
      <c r="V1100">
        <v>0</v>
      </c>
      <c r="W1100">
        <v>0</v>
      </c>
      <c r="X1100">
        <v>0</v>
      </c>
      <c r="Y1100">
        <v>0</v>
      </c>
      <c r="Z1100" t="s">
        <v>41</v>
      </c>
    </row>
    <row r="1101" spans="1:26" x14ac:dyDescent="0.3">
      <c r="A1101">
        <v>8624</v>
      </c>
      <c r="B1101">
        <v>1958</v>
      </c>
      <c r="C1101" s="14">
        <f>2021-Table13[[#This Row],[Year_Birth]]</f>
        <v>63</v>
      </c>
      <c r="D1101" s="4">
        <v>81320</v>
      </c>
      <c r="E1101">
        <v>0</v>
      </c>
      <c r="F1101" s="16">
        <v>8.0027397260273965</v>
      </c>
      <c r="G1101">
        <v>61</v>
      </c>
      <c r="H1101" s="4">
        <v>183</v>
      </c>
      <c r="I1101" s="4">
        <v>33</v>
      </c>
      <c r="J1101" s="4">
        <v>493</v>
      </c>
      <c r="K1101" s="4">
        <v>59</v>
      </c>
      <c r="L1101" s="4">
        <v>103</v>
      </c>
      <c r="M1101" s="4">
        <v>57</v>
      </c>
      <c r="N1101">
        <v>1</v>
      </c>
      <c r="O1101">
        <v>4</v>
      </c>
      <c r="P1101">
        <v>3</v>
      </c>
      <c r="Q1101">
        <v>10</v>
      </c>
      <c r="R1101">
        <v>2</v>
      </c>
      <c r="S1101">
        <v>0</v>
      </c>
      <c r="T1101">
        <v>0</v>
      </c>
      <c r="U1101">
        <v>0</v>
      </c>
      <c r="V1101">
        <v>0</v>
      </c>
      <c r="W1101">
        <v>0</v>
      </c>
      <c r="X1101">
        <v>0</v>
      </c>
      <c r="Y1101">
        <v>0</v>
      </c>
      <c r="Z1101" t="s">
        <v>47</v>
      </c>
    </row>
    <row r="1102" spans="1:26" x14ac:dyDescent="0.3">
      <c r="A1102">
        <v>291</v>
      </c>
      <c r="B1102">
        <v>1970</v>
      </c>
      <c r="C1102" s="14">
        <f>2021-Table13[[#This Row],[Year_Birth]]</f>
        <v>51</v>
      </c>
      <c r="D1102" s="4">
        <v>72940</v>
      </c>
      <c r="E1102">
        <v>0</v>
      </c>
      <c r="F1102" s="16">
        <v>7.6383561643835618</v>
      </c>
      <c r="G1102">
        <v>13</v>
      </c>
      <c r="H1102" s="4">
        <v>182</v>
      </c>
      <c r="I1102" s="4">
        <v>74</v>
      </c>
      <c r="J1102" s="4">
        <v>298</v>
      </c>
      <c r="K1102" s="4">
        <v>162</v>
      </c>
      <c r="L1102" s="4">
        <v>149</v>
      </c>
      <c r="M1102" s="4">
        <v>116</v>
      </c>
      <c r="N1102">
        <v>1</v>
      </c>
      <c r="O1102">
        <v>3</v>
      </c>
      <c r="P1102">
        <v>3</v>
      </c>
      <c r="Q1102">
        <v>6</v>
      </c>
      <c r="R1102">
        <v>1</v>
      </c>
      <c r="S1102">
        <v>0</v>
      </c>
      <c r="T1102">
        <v>0</v>
      </c>
      <c r="U1102">
        <v>0</v>
      </c>
      <c r="V1102">
        <v>0</v>
      </c>
      <c r="W1102">
        <v>0</v>
      </c>
      <c r="X1102">
        <v>0</v>
      </c>
      <c r="Y1102">
        <v>0</v>
      </c>
      <c r="Z1102" t="s">
        <v>47</v>
      </c>
    </row>
    <row r="1103" spans="1:26" x14ac:dyDescent="0.3">
      <c r="A1103">
        <v>1377</v>
      </c>
      <c r="B1103">
        <v>1954</v>
      </c>
      <c r="C1103" s="14">
        <f>2021-Table13[[#This Row],[Year_Birth]]</f>
        <v>67</v>
      </c>
      <c r="D1103" s="4">
        <v>44551</v>
      </c>
      <c r="E1103">
        <v>1</v>
      </c>
      <c r="F1103" s="16">
        <v>7.4383561643835616</v>
      </c>
      <c r="G1103">
        <v>24</v>
      </c>
      <c r="H1103" s="4">
        <v>182</v>
      </c>
      <c r="I1103" s="4">
        <v>4</v>
      </c>
      <c r="J1103" s="4">
        <v>33</v>
      </c>
      <c r="K1103" s="4">
        <v>0</v>
      </c>
      <c r="L1103" s="4">
        <v>0</v>
      </c>
      <c r="M1103" s="4">
        <v>66</v>
      </c>
      <c r="N1103">
        <v>2</v>
      </c>
      <c r="O1103">
        <v>4</v>
      </c>
      <c r="P1103">
        <v>1</v>
      </c>
      <c r="Q1103">
        <v>5</v>
      </c>
      <c r="R1103">
        <v>7</v>
      </c>
      <c r="S1103">
        <v>0</v>
      </c>
      <c r="T1103">
        <v>0</v>
      </c>
      <c r="U1103">
        <v>0</v>
      </c>
      <c r="V1103">
        <v>0</v>
      </c>
      <c r="W1103">
        <v>0</v>
      </c>
      <c r="X1103">
        <v>0</v>
      </c>
      <c r="Y1103">
        <v>0</v>
      </c>
      <c r="Z1103" t="s">
        <v>47</v>
      </c>
    </row>
    <row r="1104" spans="1:26" x14ac:dyDescent="0.3">
      <c r="A1104">
        <v>10821</v>
      </c>
      <c r="B1104">
        <v>1978</v>
      </c>
      <c r="C1104" s="14">
        <f>2021-Table13[[#This Row],[Year_Birth]]</f>
        <v>43</v>
      </c>
      <c r="D1104" s="4">
        <v>57113</v>
      </c>
      <c r="E1104">
        <v>2</v>
      </c>
      <c r="F1104" s="16">
        <v>8.0027397260273965</v>
      </c>
      <c r="G1104">
        <v>45</v>
      </c>
      <c r="H1104" s="4">
        <v>182</v>
      </c>
      <c r="I1104" s="4">
        <v>4</v>
      </c>
      <c r="J1104" s="4">
        <v>33</v>
      </c>
      <c r="K1104" s="4">
        <v>0</v>
      </c>
      <c r="L1104" s="4">
        <v>2</v>
      </c>
      <c r="M1104" s="4">
        <v>42</v>
      </c>
      <c r="N1104">
        <v>6</v>
      </c>
      <c r="O1104">
        <v>4</v>
      </c>
      <c r="P1104">
        <v>1</v>
      </c>
      <c r="Q1104">
        <v>5</v>
      </c>
      <c r="R1104">
        <v>7</v>
      </c>
      <c r="S1104">
        <v>0</v>
      </c>
      <c r="T1104">
        <v>0</v>
      </c>
      <c r="U1104">
        <v>0</v>
      </c>
      <c r="V1104">
        <v>0</v>
      </c>
      <c r="W1104">
        <v>0</v>
      </c>
      <c r="X1104">
        <v>0</v>
      </c>
      <c r="Y1104">
        <v>0</v>
      </c>
      <c r="Z1104" t="s">
        <v>41</v>
      </c>
    </row>
    <row r="1105" spans="1:26" x14ac:dyDescent="0.3">
      <c r="A1105">
        <v>7712</v>
      </c>
      <c r="B1105">
        <v>1946</v>
      </c>
      <c r="C1105" s="14">
        <f>2021-Table13[[#This Row],[Year_Birth]]</f>
        <v>75</v>
      </c>
      <c r="D1105" s="4">
        <v>62159</v>
      </c>
      <c r="E1105">
        <v>0</v>
      </c>
      <c r="F1105" s="16">
        <v>6.7808219178082192</v>
      </c>
      <c r="G1105">
        <v>68</v>
      </c>
      <c r="H1105" s="4">
        <v>182</v>
      </c>
      <c r="I1105" s="4">
        <v>17</v>
      </c>
      <c r="J1105" s="4">
        <v>259</v>
      </c>
      <c r="K1105" s="4">
        <v>77</v>
      </c>
      <c r="L1105" s="4">
        <v>70</v>
      </c>
      <c r="M1105" s="4">
        <v>29</v>
      </c>
      <c r="N1105">
        <v>1</v>
      </c>
      <c r="O1105">
        <v>6</v>
      </c>
      <c r="P1105">
        <v>2</v>
      </c>
      <c r="Q1105">
        <v>10</v>
      </c>
      <c r="R1105">
        <v>4</v>
      </c>
      <c r="S1105">
        <v>0</v>
      </c>
      <c r="T1105">
        <v>0</v>
      </c>
      <c r="U1105">
        <v>0</v>
      </c>
      <c r="V1105">
        <v>0</v>
      </c>
      <c r="W1105">
        <v>0</v>
      </c>
      <c r="X1105">
        <v>0</v>
      </c>
      <c r="Y1105">
        <v>0</v>
      </c>
      <c r="Z1105" t="s">
        <v>43</v>
      </c>
    </row>
    <row r="1106" spans="1:26" x14ac:dyDescent="0.3">
      <c r="A1106">
        <v>6870</v>
      </c>
      <c r="B1106">
        <v>1959</v>
      </c>
      <c r="C1106" s="14">
        <f>2021-Table13[[#This Row],[Year_Birth]]</f>
        <v>62</v>
      </c>
      <c r="D1106" s="4">
        <v>68805</v>
      </c>
      <c r="E1106">
        <v>1</v>
      </c>
      <c r="F1106" s="16">
        <v>7.3917808219178083</v>
      </c>
      <c r="G1106">
        <v>73</v>
      </c>
      <c r="H1106" s="4">
        <v>182</v>
      </c>
      <c r="I1106" s="4">
        <v>2</v>
      </c>
      <c r="J1106" s="4">
        <v>49</v>
      </c>
      <c r="K1106" s="4">
        <v>17</v>
      </c>
      <c r="L1106" s="4">
        <v>13</v>
      </c>
      <c r="M1106" s="4">
        <v>20</v>
      </c>
      <c r="N1106">
        <v>1</v>
      </c>
      <c r="O1106">
        <v>3</v>
      </c>
      <c r="P1106">
        <v>1</v>
      </c>
      <c r="Q1106">
        <v>7</v>
      </c>
      <c r="R1106">
        <v>2</v>
      </c>
      <c r="S1106">
        <v>0</v>
      </c>
      <c r="T1106">
        <v>0</v>
      </c>
      <c r="U1106">
        <v>0</v>
      </c>
      <c r="V1106">
        <v>0</v>
      </c>
      <c r="W1106">
        <v>0</v>
      </c>
      <c r="X1106">
        <v>0</v>
      </c>
      <c r="Y1106">
        <v>0</v>
      </c>
      <c r="Z1106" t="s">
        <v>41</v>
      </c>
    </row>
    <row r="1107" spans="1:26" x14ac:dyDescent="0.3">
      <c r="A1107">
        <v>2727</v>
      </c>
      <c r="B1107">
        <v>1973</v>
      </c>
      <c r="C1107" s="14">
        <f>2021-Table13[[#This Row],[Year_Birth]]</f>
        <v>48</v>
      </c>
      <c r="D1107" s="4">
        <v>57100</v>
      </c>
      <c r="E1107">
        <v>0</v>
      </c>
      <c r="F1107" s="16">
        <v>7.1780821917808222</v>
      </c>
      <c r="G1107">
        <v>19</v>
      </c>
      <c r="H1107" s="4">
        <v>181</v>
      </c>
      <c r="I1107" s="4">
        <v>21</v>
      </c>
      <c r="J1107" s="4">
        <v>69</v>
      </c>
      <c r="K1107" s="4">
        <v>39</v>
      </c>
      <c r="L1107" s="4">
        <v>3</v>
      </c>
      <c r="M1107" s="4">
        <v>96</v>
      </c>
      <c r="N1107">
        <v>1</v>
      </c>
      <c r="O1107">
        <v>3</v>
      </c>
      <c r="P1107">
        <v>3</v>
      </c>
      <c r="Q1107">
        <v>6</v>
      </c>
      <c r="R1107">
        <v>3</v>
      </c>
      <c r="S1107">
        <v>0</v>
      </c>
      <c r="T1107">
        <v>0</v>
      </c>
      <c r="U1107">
        <v>0</v>
      </c>
      <c r="V1107">
        <v>0</v>
      </c>
      <c r="W1107">
        <v>0</v>
      </c>
      <c r="X1107">
        <v>0</v>
      </c>
      <c r="Y1107">
        <v>0</v>
      </c>
      <c r="Z1107" t="s">
        <v>47</v>
      </c>
    </row>
    <row r="1108" spans="1:26" x14ac:dyDescent="0.3">
      <c r="A1108">
        <v>10582</v>
      </c>
      <c r="B1108">
        <v>1979</v>
      </c>
      <c r="C1108" s="14">
        <f>2021-Table13[[#This Row],[Year_Birth]]</f>
        <v>42</v>
      </c>
      <c r="D1108" s="4">
        <v>72063</v>
      </c>
      <c r="E1108">
        <v>1</v>
      </c>
      <c r="F1108" s="16">
        <v>7.6</v>
      </c>
      <c r="G1108">
        <v>3</v>
      </c>
      <c r="H1108" s="4">
        <v>180</v>
      </c>
      <c r="I1108" s="4">
        <v>32</v>
      </c>
      <c r="J1108" s="4">
        <v>348</v>
      </c>
      <c r="K1108" s="4">
        <v>76</v>
      </c>
      <c r="L1108" s="4">
        <v>32</v>
      </c>
      <c r="M1108" s="4">
        <v>90</v>
      </c>
      <c r="N1108">
        <v>2</v>
      </c>
      <c r="O1108">
        <v>5</v>
      </c>
      <c r="P1108">
        <v>2</v>
      </c>
      <c r="Q1108">
        <v>12</v>
      </c>
      <c r="R1108">
        <v>2</v>
      </c>
      <c r="S1108">
        <v>0</v>
      </c>
      <c r="T1108">
        <v>0</v>
      </c>
      <c r="U1108">
        <v>0</v>
      </c>
      <c r="V1108">
        <v>0</v>
      </c>
      <c r="W1108">
        <v>0</v>
      </c>
      <c r="X1108">
        <v>0</v>
      </c>
      <c r="Y1108">
        <v>0</v>
      </c>
      <c r="Z1108" t="s">
        <v>52</v>
      </c>
    </row>
    <row r="1109" spans="1:26" x14ac:dyDescent="0.3">
      <c r="A1109">
        <v>10281</v>
      </c>
      <c r="B1109">
        <v>1970</v>
      </c>
      <c r="C1109" s="14">
        <f>2021-Table13[[#This Row],[Year_Birth]]</f>
        <v>51</v>
      </c>
      <c r="D1109" s="4">
        <v>64713</v>
      </c>
      <c r="E1109">
        <v>1</v>
      </c>
      <c r="F1109" s="16">
        <v>7</v>
      </c>
      <c r="G1109">
        <v>11</v>
      </c>
      <c r="H1109" s="4">
        <v>180</v>
      </c>
      <c r="I1109" s="4">
        <v>60</v>
      </c>
      <c r="J1109" s="4">
        <v>241</v>
      </c>
      <c r="K1109" s="4">
        <v>13</v>
      </c>
      <c r="L1109" s="4">
        <v>54</v>
      </c>
      <c r="M1109" s="4">
        <v>54</v>
      </c>
      <c r="N1109">
        <v>2</v>
      </c>
      <c r="O1109">
        <v>5</v>
      </c>
      <c r="P1109">
        <v>5</v>
      </c>
      <c r="Q1109">
        <v>7</v>
      </c>
      <c r="R1109">
        <v>4</v>
      </c>
      <c r="S1109">
        <v>0</v>
      </c>
      <c r="T1109">
        <v>0</v>
      </c>
      <c r="U1109">
        <v>0</v>
      </c>
      <c r="V1109">
        <v>0</v>
      </c>
      <c r="W1109">
        <v>0</v>
      </c>
      <c r="X1109">
        <v>1</v>
      </c>
      <c r="Y1109">
        <v>0</v>
      </c>
      <c r="Z1109" t="s">
        <v>53</v>
      </c>
    </row>
    <row r="1110" spans="1:26" x14ac:dyDescent="0.3">
      <c r="A1110">
        <v>9504</v>
      </c>
      <c r="B1110">
        <v>1949</v>
      </c>
      <c r="C1110" s="14">
        <f>2021-Table13[[#This Row],[Year_Birth]]</f>
        <v>72</v>
      </c>
      <c r="D1110" s="4">
        <v>81698</v>
      </c>
      <c r="E1110">
        <v>0</v>
      </c>
      <c r="F1110" s="16">
        <v>7.2547945205479456</v>
      </c>
      <c r="G1110">
        <v>4</v>
      </c>
      <c r="H1110" s="4">
        <v>179</v>
      </c>
      <c r="I1110" s="4">
        <v>28</v>
      </c>
      <c r="J1110" s="4">
        <v>520</v>
      </c>
      <c r="K1110" s="4">
        <v>111</v>
      </c>
      <c r="L1110" s="4">
        <v>123</v>
      </c>
      <c r="M1110" s="4">
        <v>47</v>
      </c>
      <c r="N1110">
        <v>1</v>
      </c>
      <c r="O1110">
        <v>3</v>
      </c>
      <c r="P1110">
        <v>8</v>
      </c>
      <c r="Q1110">
        <v>13</v>
      </c>
      <c r="R1110">
        <v>1</v>
      </c>
      <c r="S1110">
        <v>0</v>
      </c>
      <c r="T1110">
        <v>0</v>
      </c>
      <c r="U1110">
        <v>0</v>
      </c>
      <c r="V1110">
        <v>0</v>
      </c>
      <c r="W1110">
        <v>0</v>
      </c>
      <c r="X1110">
        <v>1</v>
      </c>
      <c r="Y1110">
        <v>0</v>
      </c>
      <c r="Z1110" t="s">
        <v>41</v>
      </c>
    </row>
    <row r="1111" spans="1:26" x14ac:dyDescent="0.3">
      <c r="A1111">
        <v>10862</v>
      </c>
      <c r="B1111">
        <v>1960</v>
      </c>
      <c r="C1111" s="14">
        <f>2021-Table13[[#This Row],[Year_Birth]]</f>
        <v>61</v>
      </c>
      <c r="D1111" s="4">
        <v>30522</v>
      </c>
      <c r="E1111">
        <v>1</v>
      </c>
      <c r="F1111" s="16">
        <v>8.4767123287671229</v>
      </c>
      <c r="G1111">
        <v>6</v>
      </c>
      <c r="H1111" s="4">
        <v>179</v>
      </c>
      <c r="I1111" s="4">
        <v>8</v>
      </c>
      <c r="J1111" s="4">
        <v>83</v>
      </c>
      <c r="K1111" s="4">
        <v>19</v>
      </c>
      <c r="L1111" s="4">
        <v>11</v>
      </c>
      <c r="M1111" s="4">
        <v>26</v>
      </c>
      <c r="N1111">
        <v>5</v>
      </c>
      <c r="O1111">
        <v>1</v>
      </c>
      <c r="P1111">
        <v>2</v>
      </c>
      <c r="Q1111">
        <v>9</v>
      </c>
      <c r="R1111">
        <v>2</v>
      </c>
      <c r="S1111">
        <v>0</v>
      </c>
      <c r="T1111">
        <v>0</v>
      </c>
      <c r="U1111">
        <v>0</v>
      </c>
      <c r="V1111">
        <v>0</v>
      </c>
      <c r="W1111">
        <v>0</v>
      </c>
      <c r="X1111">
        <v>0</v>
      </c>
      <c r="Y1111">
        <v>0</v>
      </c>
      <c r="Z1111" t="s">
        <v>41</v>
      </c>
    </row>
    <row r="1112" spans="1:26" x14ac:dyDescent="0.3">
      <c r="A1112">
        <v>7872</v>
      </c>
      <c r="B1112">
        <v>1975</v>
      </c>
      <c r="C1112" s="14">
        <f>2021-Table13[[#This Row],[Year_Birth]]</f>
        <v>46</v>
      </c>
      <c r="D1112" s="4">
        <v>86836</v>
      </c>
      <c r="E1112">
        <v>0</v>
      </c>
      <c r="F1112" s="16">
        <v>8.4054794520547951</v>
      </c>
      <c r="G1112">
        <v>7</v>
      </c>
      <c r="H1112" s="4">
        <v>179</v>
      </c>
      <c r="I1112" s="4">
        <v>21</v>
      </c>
      <c r="J1112" s="4">
        <v>273</v>
      </c>
      <c r="K1112" s="4">
        <v>0</v>
      </c>
      <c r="L1112" s="4">
        <v>21</v>
      </c>
      <c r="M1112" s="4">
        <v>63</v>
      </c>
      <c r="N1112">
        <v>1</v>
      </c>
      <c r="O1112">
        <v>6</v>
      </c>
      <c r="P1112">
        <v>10</v>
      </c>
      <c r="Q1112">
        <v>6</v>
      </c>
      <c r="R1112">
        <v>5</v>
      </c>
      <c r="S1112">
        <v>1</v>
      </c>
      <c r="T1112">
        <v>0</v>
      </c>
      <c r="U1112">
        <v>1</v>
      </c>
      <c r="V1112">
        <v>0</v>
      </c>
      <c r="W1112">
        <v>1</v>
      </c>
      <c r="X1112">
        <v>1</v>
      </c>
      <c r="Y1112">
        <v>0</v>
      </c>
      <c r="Z1112" t="s">
        <v>41</v>
      </c>
    </row>
    <row r="1113" spans="1:26" x14ac:dyDescent="0.3">
      <c r="A1113">
        <v>9214</v>
      </c>
      <c r="B1113">
        <v>1991</v>
      </c>
      <c r="C1113" s="14">
        <f>2021-Table13[[#This Row],[Year_Birth]]</f>
        <v>30</v>
      </c>
      <c r="D1113" s="4">
        <v>42691</v>
      </c>
      <c r="E1113">
        <v>0</v>
      </c>
      <c r="F1113" s="16">
        <v>7.4794520547945202</v>
      </c>
      <c r="G1113">
        <v>48</v>
      </c>
      <c r="H1113" s="4">
        <v>179</v>
      </c>
      <c r="I1113" s="4">
        <v>2</v>
      </c>
      <c r="J1113" s="4">
        <v>64</v>
      </c>
      <c r="K1113" s="4">
        <v>38</v>
      </c>
      <c r="L1113" s="4">
        <v>17</v>
      </c>
      <c r="M1113" s="4">
        <v>58</v>
      </c>
      <c r="N1113">
        <v>1</v>
      </c>
      <c r="O1113">
        <v>5</v>
      </c>
      <c r="P1113">
        <v>1</v>
      </c>
      <c r="Q1113">
        <v>6</v>
      </c>
      <c r="R1113">
        <v>5</v>
      </c>
      <c r="S1113">
        <v>0</v>
      </c>
      <c r="T1113">
        <v>0</v>
      </c>
      <c r="U1113">
        <v>0</v>
      </c>
      <c r="V1113">
        <v>0</v>
      </c>
      <c r="W1113">
        <v>0</v>
      </c>
      <c r="X1113">
        <v>0</v>
      </c>
      <c r="Y1113">
        <v>0</v>
      </c>
      <c r="Z1113" t="s">
        <v>41</v>
      </c>
    </row>
    <row r="1114" spans="1:26" x14ac:dyDescent="0.3">
      <c r="A1114">
        <v>975</v>
      </c>
      <c r="B1114">
        <v>1956</v>
      </c>
      <c r="C1114" s="14">
        <f>2021-Table13[[#This Row],[Year_Birth]]</f>
        <v>65</v>
      </c>
      <c r="D1114" s="4">
        <v>54252</v>
      </c>
      <c r="E1114">
        <v>2</v>
      </c>
      <c r="F1114" s="16">
        <v>7.6986301369863011</v>
      </c>
      <c r="G1114">
        <v>25</v>
      </c>
      <c r="H1114" s="4">
        <v>178</v>
      </c>
      <c r="I1114" s="4">
        <v>4</v>
      </c>
      <c r="J1114" s="4">
        <v>26</v>
      </c>
      <c r="K1114" s="4">
        <v>8</v>
      </c>
      <c r="L1114" s="4">
        <v>4</v>
      </c>
      <c r="M1114" s="4">
        <v>44</v>
      </c>
      <c r="N1114">
        <v>5</v>
      </c>
      <c r="O1114">
        <v>4</v>
      </c>
      <c r="P1114">
        <v>1</v>
      </c>
      <c r="Q1114">
        <v>5</v>
      </c>
      <c r="R1114">
        <v>6</v>
      </c>
      <c r="S1114">
        <v>0</v>
      </c>
      <c r="T1114">
        <v>0</v>
      </c>
      <c r="U1114">
        <v>0</v>
      </c>
      <c r="V1114">
        <v>0</v>
      </c>
      <c r="W1114">
        <v>0</v>
      </c>
      <c r="X1114">
        <v>0</v>
      </c>
      <c r="Y1114">
        <v>0</v>
      </c>
      <c r="Z1114" t="s">
        <v>53</v>
      </c>
    </row>
    <row r="1115" spans="1:26" x14ac:dyDescent="0.3">
      <c r="A1115">
        <v>6616</v>
      </c>
      <c r="B1115">
        <v>1975</v>
      </c>
      <c r="C1115" s="14">
        <f>2021-Table13[[#This Row],[Year_Birth]]</f>
        <v>46</v>
      </c>
      <c r="D1115" s="4">
        <v>59481</v>
      </c>
      <c r="E1115">
        <v>1</v>
      </c>
      <c r="F1115" s="16">
        <v>7.2931506849315069</v>
      </c>
      <c r="G1115">
        <v>47</v>
      </c>
      <c r="H1115" s="4">
        <v>178</v>
      </c>
      <c r="I1115" s="4">
        <v>3</v>
      </c>
      <c r="J1115" s="4">
        <v>85</v>
      </c>
      <c r="K1115" s="4">
        <v>71</v>
      </c>
      <c r="L1115" s="4">
        <v>66</v>
      </c>
      <c r="M1115" s="4">
        <v>58</v>
      </c>
      <c r="N1115">
        <v>2</v>
      </c>
      <c r="O1115">
        <v>3</v>
      </c>
      <c r="P1115">
        <v>3</v>
      </c>
      <c r="Q1115">
        <v>8</v>
      </c>
      <c r="R1115">
        <v>2</v>
      </c>
      <c r="S1115">
        <v>0</v>
      </c>
      <c r="T1115">
        <v>0</v>
      </c>
      <c r="U1115">
        <v>0</v>
      </c>
      <c r="V1115">
        <v>0</v>
      </c>
      <c r="W1115">
        <v>0</v>
      </c>
      <c r="X1115">
        <v>0</v>
      </c>
      <c r="Y1115">
        <v>0</v>
      </c>
      <c r="Z1115" t="s">
        <v>41</v>
      </c>
    </row>
    <row r="1116" spans="1:26" x14ac:dyDescent="0.3">
      <c r="A1116">
        <v>2387</v>
      </c>
      <c r="B1116">
        <v>1952</v>
      </c>
      <c r="C1116" s="14">
        <f>2021-Table13[[#This Row],[Year_Birth]]</f>
        <v>69</v>
      </c>
      <c r="D1116" s="4">
        <v>43776</v>
      </c>
      <c r="E1116">
        <v>2</v>
      </c>
      <c r="F1116" s="16">
        <v>8.0109589041095894</v>
      </c>
      <c r="G1116">
        <v>9</v>
      </c>
      <c r="H1116" s="4">
        <v>177</v>
      </c>
      <c r="I1116" s="4">
        <v>2</v>
      </c>
      <c r="J1116" s="4">
        <v>71</v>
      </c>
      <c r="K1116" s="4">
        <v>3</v>
      </c>
      <c r="L1116" s="4">
        <v>2</v>
      </c>
      <c r="M1116" s="4">
        <v>20</v>
      </c>
      <c r="N1116">
        <v>6</v>
      </c>
      <c r="O1116">
        <v>5</v>
      </c>
      <c r="P1116">
        <v>2</v>
      </c>
      <c r="Q1116">
        <v>4</v>
      </c>
      <c r="R1116">
        <v>8</v>
      </c>
      <c r="S1116">
        <v>0</v>
      </c>
      <c r="T1116">
        <v>0</v>
      </c>
      <c r="U1116">
        <v>0</v>
      </c>
      <c r="V1116">
        <v>0</v>
      </c>
      <c r="W1116">
        <v>0</v>
      </c>
      <c r="X1116">
        <v>1</v>
      </c>
      <c r="Y1116">
        <v>0</v>
      </c>
      <c r="Z1116" t="s">
        <v>47</v>
      </c>
    </row>
    <row r="1117" spans="1:26" x14ac:dyDescent="0.3">
      <c r="A1117">
        <v>4756</v>
      </c>
      <c r="B1117">
        <v>1952</v>
      </c>
      <c r="C1117" s="14">
        <f>2021-Table13[[#This Row],[Year_Birth]]</f>
        <v>69</v>
      </c>
      <c r="D1117" s="4">
        <v>63998</v>
      </c>
      <c r="E1117">
        <v>0</v>
      </c>
      <c r="F1117" s="16">
        <v>7.1342465753424653</v>
      </c>
      <c r="G1117">
        <v>42</v>
      </c>
      <c r="H1117" s="4">
        <v>176</v>
      </c>
      <c r="I1117" s="4">
        <v>29</v>
      </c>
      <c r="J1117" s="4">
        <v>818</v>
      </c>
      <c r="K1117" s="4">
        <v>0</v>
      </c>
      <c r="L1117" s="4">
        <v>33</v>
      </c>
      <c r="M1117" s="4">
        <v>112</v>
      </c>
      <c r="N1117">
        <v>1</v>
      </c>
      <c r="O1117">
        <v>7</v>
      </c>
      <c r="P1117">
        <v>6</v>
      </c>
      <c r="Q1117">
        <v>11</v>
      </c>
      <c r="R1117">
        <v>4</v>
      </c>
      <c r="S1117">
        <v>0</v>
      </c>
      <c r="T1117">
        <v>0</v>
      </c>
      <c r="U1117">
        <v>0</v>
      </c>
      <c r="V1117">
        <v>0</v>
      </c>
      <c r="W1117">
        <v>0</v>
      </c>
      <c r="X1117">
        <v>1</v>
      </c>
      <c r="Y1117">
        <v>0</v>
      </c>
      <c r="Z1117" t="s">
        <v>41</v>
      </c>
    </row>
    <row r="1118" spans="1:26" x14ac:dyDescent="0.3">
      <c r="A1118">
        <v>4915</v>
      </c>
      <c r="B1118">
        <v>1956</v>
      </c>
      <c r="C1118" s="14">
        <f>2021-Table13[[#This Row],[Year_Birth]]</f>
        <v>65</v>
      </c>
      <c r="D1118" s="4">
        <v>53230</v>
      </c>
      <c r="E1118">
        <v>1</v>
      </c>
      <c r="F1118" s="16">
        <v>8.5150684931506841</v>
      </c>
      <c r="G1118">
        <v>86</v>
      </c>
      <c r="H1118" s="4">
        <v>176</v>
      </c>
      <c r="I1118" s="4">
        <v>72</v>
      </c>
      <c r="J1118" s="4">
        <v>98</v>
      </c>
      <c r="K1118" s="4">
        <v>136</v>
      </c>
      <c r="L1118" s="4">
        <v>21</v>
      </c>
      <c r="M1118" s="4">
        <v>229</v>
      </c>
      <c r="N1118">
        <v>4</v>
      </c>
      <c r="O1118">
        <v>5</v>
      </c>
      <c r="P1118">
        <v>2</v>
      </c>
      <c r="Q1118">
        <v>12</v>
      </c>
      <c r="R1118">
        <v>5</v>
      </c>
      <c r="S1118">
        <v>0</v>
      </c>
      <c r="T1118">
        <v>0</v>
      </c>
      <c r="U1118">
        <v>0</v>
      </c>
      <c r="V1118">
        <v>0</v>
      </c>
      <c r="W1118">
        <v>0</v>
      </c>
      <c r="X1118">
        <v>0</v>
      </c>
      <c r="Y1118">
        <v>0</v>
      </c>
      <c r="Z1118" t="s">
        <v>52</v>
      </c>
    </row>
    <row r="1119" spans="1:26" x14ac:dyDescent="0.3">
      <c r="A1119">
        <v>2961</v>
      </c>
      <c r="B1119">
        <v>1982</v>
      </c>
      <c r="C1119" s="14">
        <f>2021-Table13[[#This Row],[Year_Birth]]</f>
        <v>39</v>
      </c>
      <c r="D1119" s="4">
        <v>42081</v>
      </c>
      <c r="E1119">
        <v>1</v>
      </c>
      <c r="F1119" s="16">
        <v>7.9479452054794519</v>
      </c>
      <c r="G1119">
        <v>86</v>
      </c>
      <c r="H1119" s="4">
        <v>175</v>
      </c>
      <c r="I1119" s="4">
        <v>10</v>
      </c>
      <c r="J1119" s="4">
        <v>110</v>
      </c>
      <c r="K1119" s="4">
        <v>54</v>
      </c>
      <c r="L1119" s="4">
        <v>6</v>
      </c>
      <c r="M1119" s="4">
        <v>27</v>
      </c>
      <c r="N1119">
        <v>2</v>
      </c>
      <c r="O1119">
        <v>6</v>
      </c>
      <c r="P1119">
        <v>3</v>
      </c>
      <c r="Q1119">
        <v>4</v>
      </c>
      <c r="R1119">
        <v>6</v>
      </c>
      <c r="S1119">
        <v>0</v>
      </c>
      <c r="T1119">
        <v>0</v>
      </c>
      <c r="U1119">
        <v>1</v>
      </c>
      <c r="V1119">
        <v>0</v>
      </c>
      <c r="W1119">
        <v>0</v>
      </c>
      <c r="X1119">
        <v>0</v>
      </c>
      <c r="Y1119">
        <v>0</v>
      </c>
      <c r="Z1119" t="s">
        <v>41</v>
      </c>
    </row>
    <row r="1120" spans="1:26" x14ac:dyDescent="0.3">
      <c r="A1120">
        <v>10232</v>
      </c>
      <c r="B1120">
        <v>1963</v>
      </c>
      <c r="C1120" s="14">
        <f>2021-Table13[[#This Row],[Year_Birth]]</f>
        <v>58</v>
      </c>
      <c r="D1120" s="4">
        <v>48799</v>
      </c>
      <c r="E1120">
        <v>1</v>
      </c>
      <c r="F1120" s="16">
        <v>7.2575342465753421</v>
      </c>
      <c r="G1120">
        <v>9</v>
      </c>
      <c r="H1120" s="4">
        <v>174</v>
      </c>
      <c r="I1120" s="4">
        <v>18</v>
      </c>
      <c r="J1120" s="4">
        <v>81</v>
      </c>
      <c r="K1120" s="4">
        <v>28</v>
      </c>
      <c r="L1120" s="4">
        <v>6</v>
      </c>
      <c r="M1120" s="4">
        <v>24</v>
      </c>
      <c r="N1120">
        <v>3</v>
      </c>
      <c r="O1120">
        <v>3</v>
      </c>
      <c r="P1120">
        <v>2</v>
      </c>
      <c r="Q1120">
        <v>7</v>
      </c>
      <c r="R1120">
        <v>3</v>
      </c>
      <c r="S1120">
        <v>0</v>
      </c>
      <c r="T1120">
        <v>0</v>
      </c>
      <c r="U1120">
        <v>0</v>
      </c>
      <c r="V1120">
        <v>0</v>
      </c>
      <c r="W1120">
        <v>0</v>
      </c>
      <c r="X1120">
        <v>0</v>
      </c>
      <c r="Y1120">
        <v>0</v>
      </c>
      <c r="Z1120" t="s">
        <v>41</v>
      </c>
    </row>
    <row r="1121" spans="1:26" x14ac:dyDescent="0.3">
      <c r="A1121">
        <v>521</v>
      </c>
      <c r="B1121">
        <v>1985</v>
      </c>
      <c r="C1121" s="14">
        <f>2021-Table13[[#This Row],[Year_Birth]]</f>
        <v>36</v>
      </c>
      <c r="D1121" s="4">
        <v>54006</v>
      </c>
      <c r="E1121">
        <v>1</v>
      </c>
      <c r="F1121" s="16">
        <v>8.3890410958904109</v>
      </c>
      <c r="G1121">
        <v>42</v>
      </c>
      <c r="H1121" s="4">
        <v>174</v>
      </c>
      <c r="I1121" s="4">
        <v>77</v>
      </c>
      <c r="J1121" s="4">
        <v>203</v>
      </c>
      <c r="K1121" s="4">
        <v>6</v>
      </c>
      <c r="L1121" s="4">
        <v>24</v>
      </c>
      <c r="M1121" s="4">
        <v>97</v>
      </c>
      <c r="N1121">
        <v>2</v>
      </c>
      <c r="O1121">
        <v>8</v>
      </c>
      <c r="P1121">
        <v>1</v>
      </c>
      <c r="Q1121">
        <v>7</v>
      </c>
      <c r="R1121">
        <v>7</v>
      </c>
      <c r="S1121">
        <v>0</v>
      </c>
      <c r="T1121">
        <v>0</v>
      </c>
      <c r="U1121">
        <v>0</v>
      </c>
      <c r="V1121">
        <v>0</v>
      </c>
      <c r="W1121">
        <v>0</v>
      </c>
      <c r="X1121">
        <v>0</v>
      </c>
      <c r="Y1121">
        <v>0</v>
      </c>
      <c r="Z1121" t="s">
        <v>41</v>
      </c>
    </row>
    <row r="1122" spans="1:26" x14ac:dyDescent="0.3">
      <c r="A1122">
        <v>2404</v>
      </c>
      <c r="B1122">
        <v>1976</v>
      </c>
      <c r="C1122" s="14">
        <f>2021-Table13[[#This Row],[Year_Birth]]</f>
        <v>45</v>
      </c>
      <c r="D1122" s="4">
        <v>53359</v>
      </c>
      <c r="E1122">
        <v>2</v>
      </c>
      <c r="F1122" s="16">
        <v>7.7013698630136984</v>
      </c>
      <c r="G1122">
        <v>4</v>
      </c>
      <c r="H1122" s="4">
        <v>173</v>
      </c>
      <c r="I1122" s="4">
        <v>4</v>
      </c>
      <c r="J1122" s="4">
        <v>30</v>
      </c>
      <c r="K1122" s="4">
        <v>3</v>
      </c>
      <c r="L1122" s="4">
        <v>6</v>
      </c>
      <c r="M1122" s="4">
        <v>41</v>
      </c>
      <c r="N1122">
        <v>4</v>
      </c>
      <c r="O1122">
        <v>5</v>
      </c>
      <c r="P1122">
        <v>1</v>
      </c>
      <c r="Q1122">
        <v>4</v>
      </c>
      <c r="R1122">
        <v>7</v>
      </c>
      <c r="S1122">
        <v>0</v>
      </c>
      <c r="T1122">
        <v>0</v>
      </c>
      <c r="U1122">
        <v>0</v>
      </c>
      <c r="V1122">
        <v>0</v>
      </c>
      <c r="W1122">
        <v>0</v>
      </c>
      <c r="X1122">
        <v>0</v>
      </c>
      <c r="Y1122">
        <v>0</v>
      </c>
      <c r="Z1122" t="s">
        <v>43</v>
      </c>
    </row>
    <row r="1123" spans="1:26" x14ac:dyDescent="0.3">
      <c r="A1123">
        <v>5991</v>
      </c>
      <c r="B1123">
        <v>1949</v>
      </c>
      <c r="C1123" s="14">
        <f>2021-Table13[[#This Row],[Year_Birth]]</f>
        <v>72</v>
      </c>
      <c r="D1123" s="4">
        <v>48150</v>
      </c>
      <c r="E1123">
        <v>1</v>
      </c>
      <c r="F1123" s="16">
        <v>7.6684931506849319</v>
      </c>
      <c r="G1123">
        <v>24</v>
      </c>
      <c r="H1123" s="4">
        <v>173</v>
      </c>
      <c r="I1123" s="4">
        <v>2</v>
      </c>
      <c r="J1123" s="4">
        <v>39</v>
      </c>
      <c r="K1123" s="4">
        <v>3</v>
      </c>
      <c r="L1123" s="4">
        <v>2</v>
      </c>
      <c r="M1123" s="4">
        <v>47</v>
      </c>
      <c r="N1123">
        <v>3</v>
      </c>
      <c r="O1123">
        <v>5</v>
      </c>
      <c r="P1123">
        <v>1</v>
      </c>
      <c r="Q1123">
        <v>4</v>
      </c>
      <c r="R1123">
        <v>7</v>
      </c>
      <c r="S1123">
        <v>0</v>
      </c>
      <c r="T1123">
        <v>0</v>
      </c>
      <c r="U1123">
        <v>0</v>
      </c>
      <c r="V1123">
        <v>0</v>
      </c>
      <c r="W1123">
        <v>0</v>
      </c>
      <c r="X1123">
        <v>0</v>
      </c>
      <c r="Y1123">
        <v>0</v>
      </c>
      <c r="Z1123" t="s">
        <v>52</v>
      </c>
    </row>
    <row r="1124" spans="1:26" x14ac:dyDescent="0.3">
      <c r="A1124">
        <v>10971</v>
      </c>
      <c r="B1124">
        <v>1977</v>
      </c>
      <c r="C1124" s="14">
        <f>2021-Table13[[#This Row],[Year_Birth]]</f>
        <v>44</v>
      </c>
      <c r="D1124" s="4">
        <v>37774</v>
      </c>
      <c r="E1124">
        <v>2</v>
      </c>
      <c r="F1124" s="16">
        <v>8.4301369863013704</v>
      </c>
      <c r="G1124">
        <v>28</v>
      </c>
      <c r="H1124" s="4">
        <v>173</v>
      </c>
      <c r="I1124" s="4">
        <v>8</v>
      </c>
      <c r="J1124" s="4">
        <v>107</v>
      </c>
      <c r="K1124" s="4">
        <v>7</v>
      </c>
      <c r="L1124" s="4">
        <v>2</v>
      </c>
      <c r="M1124" s="4">
        <v>176</v>
      </c>
      <c r="N1124">
        <v>4</v>
      </c>
      <c r="O1124">
        <v>7</v>
      </c>
      <c r="P1124">
        <v>2</v>
      </c>
      <c r="Q1124">
        <v>3</v>
      </c>
      <c r="R1124">
        <v>9</v>
      </c>
      <c r="S1124">
        <v>0</v>
      </c>
      <c r="T1124">
        <v>0</v>
      </c>
      <c r="U1124">
        <v>1</v>
      </c>
      <c r="V1124">
        <v>0</v>
      </c>
      <c r="W1124">
        <v>0</v>
      </c>
      <c r="X1124">
        <v>1</v>
      </c>
      <c r="Y1124">
        <v>1</v>
      </c>
      <c r="Z1124" t="s">
        <v>41</v>
      </c>
    </row>
    <row r="1125" spans="1:26" x14ac:dyDescent="0.3">
      <c r="A1125">
        <v>7725</v>
      </c>
      <c r="B1125">
        <v>1965</v>
      </c>
      <c r="C1125" s="14">
        <f>2021-Table13[[#This Row],[Year_Birth]]</f>
        <v>56</v>
      </c>
      <c r="D1125" s="4">
        <v>76800</v>
      </c>
      <c r="E1125">
        <v>0</v>
      </c>
      <c r="F1125" s="16">
        <v>6.9205479452054792</v>
      </c>
      <c r="G1125">
        <v>33</v>
      </c>
      <c r="H1125" s="4">
        <v>173</v>
      </c>
      <c r="I1125" s="4">
        <v>26</v>
      </c>
      <c r="J1125" s="4">
        <v>255</v>
      </c>
      <c r="K1125" s="4">
        <v>35</v>
      </c>
      <c r="L1125" s="4">
        <v>71</v>
      </c>
      <c r="M1125" s="4">
        <v>81</v>
      </c>
      <c r="N1125">
        <v>1</v>
      </c>
      <c r="O1125">
        <v>4</v>
      </c>
      <c r="P1125">
        <v>4</v>
      </c>
      <c r="Q1125">
        <v>7</v>
      </c>
      <c r="R1125">
        <v>1</v>
      </c>
      <c r="S1125">
        <v>0</v>
      </c>
      <c r="T1125">
        <v>0</v>
      </c>
      <c r="U1125">
        <v>0</v>
      </c>
      <c r="V1125">
        <v>0</v>
      </c>
      <c r="W1125">
        <v>0</v>
      </c>
      <c r="X1125">
        <v>0</v>
      </c>
      <c r="Y1125">
        <v>0</v>
      </c>
      <c r="Z1125" t="s">
        <v>45</v>
      </c>
    </row>
    <row r="1126" spans="1:26" x14ac:dyDescent="0.3">
      <c r="A1126">
        <v>10556</v>
      </c>
      <c r="B1126">
        <v>1959</v>
      </c>
      <c r="C1126" s="14">
        <f>2021-Table13[[#This Row],[Year_Birth]]</f>
        <v>62</v>
      </c>
      <c r="D1126" s="4">
        <v>54984</v>
      </c>
      <c r="E1126">
        <v>1</v>
      </c>
      <c r="F1126" s="16">
        <v>6.7095890410958905</v>
      </c>
      <c r="G1126">
        <v>51</v>
      </c>
      <c r="H1126" s="4">
        <v>173</v>
      </c>
      <c r="I1126" s="4">
        <v>13</v>
      </c>
      <c r="J1126" s="4">
        <v>131</v>
      </c>
      <c r="K1126" s="4">
        <v>32</v>
      </c>
      <c r="L1126" s="4">
        <v>3</v>
      </c>
      <c r="M1126" s="4">
        <v>6</v>
      </c>
      <c r="N1126">
        <v>4</v>
      </c>
      <c r="O1126">
        <v>6</v>
      </c>
      <c r="P1126">
        <v>1</v>
      </c>
      <c r="Q1126">
        <v>6</v>
      </c>
      <c r="R1126">
        <v>7</v>
      </c>
      <c r="S1126">
        <v>1</v>
      </c>
      <c r="T1126">
        <v>0</v>
      </c>
      <c r="U1126">
        <v>0</v>
      </c>
      <c r="V1126">
        <v>0</v>
      </c>
      <c r="W1126">
        <v>0</v>
      </c>
      <c r="X1126">
        <v>0</v>
      </c>
      <c r="Y1126">
        <v>0</v>
      </c>
      <c r="Z1126" t="s">
        <v>41</v>
      </c>
    </row>
    <row r="1127" spans="1:26" x14ac:dyDescent="0.3">
      <c r="A1127">
        <v>5324</v>
      </c>
      <c r="B1127">
        <v>1981</v>
      </c>
      <c r="C1127" s="14">
        <f>2021-Table13[[#This Row],[Year_Birth]]</f>
        <v>40</v>
      </c>
      <c r="D1127" s="4">
        <v>58293</v>
      </c>
      <c r="E1127">
        <v>1</v>
      </c>
      <c r="F1127" s="16">
        <v>7.0520547945205481</v>
      </c>
      <c r="G1127">
        <v>94</v>
      </c>
      <c r="H1127" s="4">
        <v>173</v>
      </c>
      <c r="I1127" s="4">
        <v>43</v>
      </c>
      <c r="J1127" s="4">
        <v>118</v>
      </c>
      <c r="K1127" s="4">
        <v>46</v>
      </c>
      <c r="L1127" s="4">
        <v>27</v>
      </c>
      <c r="M1127" s="4">
        <v>15</v>
      </c>
      <c r="N1127">
        <v>5</v>
      </c>
      <c r="O1127">
        <v>5</v>
      </c>
      <c r="P1127">
        <v>3</v>
      </c>
      <c r="Q1127">
        <v>6</v>
      </c>
      <c r="R1127">
        <v>5</v>
      </c>
      <c r="S1127">
        <v>0</v>
      </c>
      <c r="T1127">
        <v>0</v>
      </c>
      <c r="U1127">
        <v>0</v>
      </c>
      <c r="V1127">
        <v>0</v>
      </c>
      <c r="W1127">
        <v>0</v>
      </c>
      <c r="X1127">
        <v>0</v>
      </c>
      <c r="Y1127">
        <v>0</v>
      </c>
      <c r="Z1127" t="s">
        <v>43</v>
      </c>
    </row>
    <row r="1128" spans="1:26" x14ac:dyDescent="0.3">
      <c r="A1128">
        <v>247</v>
      </c>
      <c r="B1128">
        <v>1971</v>
      </c>
      <c r="C1128" s="14">
        <f>2021-Table13[[#This Row],[Year_Birth]]</f>
        <v>50</v>
      </c>
      <c r="D1128" s="4">
        <v>36715</v>
      </c>
      <c r="E1128">
        <v>1</v>
      </c>
      <c r="F1128" s="16">
        <v>8.2246575342465746</v>
      </c>
      <c r="G1128">
        <v>16</v>
      </c>
      <c r="H1128" s="4">
        <v>172</v>
      </c>
      <c r="I1128" s="4">
        <v>10</v>
      </c>
      <c r="J1128" s="4">
        <v>125</v>
      </c>
      <c r="K1128" s="4">
        <v>21</v>
      </c>
      <c r="L1128" s="4">
        <v>13</v>
      </c>
      <c r="M1128" s="4">
        <v>16</v>
      </c>
      <c r="N1128">
        <v>6</v>
      </c>
      <c r="O1128">
        <v>7</v>
      </c>
      <c r="P1128">
        <v>2</v>
      </c>
      <c r="Q1128">
        <v>4</v>
      </c>
      <c r="R1128">
        <v>9</v>
      </c>
      <c r="S1128">
        <v>0</v>
      </c>
      <c r="T1128">
        <v>0</v>
      </c>
      <c r="U1128">
        <v>0</v>
      </c>
      <c r="V1128">
        <v>0</v>
      </c>
      <c r="W1128">
        <v>0</v>
      </c>
      <c r="X1128">
        <v>1</v>
      </c>
      <c r="Y1128">
        <v>0</v>
      </c>
      <c r="Z1128" t="s">
        <v>41</v>
      </c>
    </row>
    <row r="1129" spans="1:26" x14ac:dyDescent="0.3">
      <c r="A1129">
        <v>1381</v>
      </c>
      <c r="B1129">
        <v>1982</v>
      </c>
      <c r="C1129" s="14">
        <f>2021-Table13[[#This Row],[Year_Birth]]</f>
        <v>39</v>
      </c>
      <c r="D1129" s="4">
        <v>38513</v>
      </c>
      <c r="E1129">
        <v>1</v>
      </c>
      <c r="F1129" s="16">
        <v>7.0273972602739727</v>
      </c>
      <c r="G1129">
        <v>20</v>
      </c>
      <c r="H1129" s="4">
        <v>172</v>
      </c>
      <c r="I1129" s="4">
        <v>3</v>
      </c>
      <c r="J1129" s="4">
        <v>115</v>
      </c>
      <c r="K1129" s="4">
        <v>16</v>
      </c>
      <c r="L1129" s="4">
        <v>0</v>
      </c>
      <c r="M1129" s="4">
        <v>18</v>
      </c>
      <c r="N1129">
        <v>5</v>
      </c>
      <c r="O1129">
        <v>6</v>
      </c>
      <c r="P1129">
        <v>1</v>
      </c>
      <c r="Q1129">
        <v>5</v>
      </c>
      <c r="R1129">
        <v>8</v>
      </c>
      <c r="S1129">
        <v>0</v>
      </c>
      <c r="T1129">
        <v>0</v>
      </c>
      <c r="U1129">
        <v>0</v>
      </c>
      <c r="V1129">
        <v>0</v>
      </c>
      <c r="W1129">
        <v>0</v>
      </c>
      <c r="X1129">
        <v>1</v>
      </c>
      <c r="Y1129">
        <v>0</v>
      </c>
      <c r="Z1129" t="s">
        <v>41</v>
      </c>
    </row>
    <row r="1130" spans="1:26" x14ac:dyDescent="0.3">
      <c r="A1130">
        <v>10448</v>
      </c>
      <c r="B1130">
        <v>1956</v>
      </c>
      <c r="C1130" s="14">
        <f>2021-Table13[[#This Row],[Year_Birth]]</f>
        <v>65</v>
      </c>
      <c r="D1130" s="4">
        <v>46998</v>
      </c>
      <c r="E1130">
        <v>1</v>
      </c>
      <c r="F1130" s="16">
        <v>8.2958904109589042</v>
      </c>
      <c r="G1130">
        <v>55</v>
      </c>
      <c r="H1130" s="4">
        <v>172</v>
      </c>
      <c r="I1130" s="4">
        <v>41</v>
      </c>
      <c r="J1130" s="4">
        <v>86</v>
      </c>
      <c r="K1130" s="4">
        <v>45</v>
      </c>
      <c r="L1130" s="4">
        <v>6</v>
      </c>
      <c r="M1130" s="4">
        <v>27</v>
      </c>
      <c r="N1130">
        <v>5</v>
      </c>
      <c r="O1130">
        <v>5</v>
      </c>
      <c r="P1130">
        <v>3</v>
      </c>
      <c r="Q1130">
        <v>5</v>
      </c>
      <c r="R1130">
        <v>7</v>
      </c>
      <c r="S1130">
        <v>0</v>
      </c>
      <c r="T1130">
        <v>0</v>
      </c>
      <c r="U1130">
        <v>1</v>
      </c>
      <c r="V1130">
        <v>0</v>
      </c>
      <c r="W1130">
        <v>0</v>
      </c>
      <c r="X1130">
        <v>0</v>
      </c>
      <c r="Y1130">
        <v>0</v>
      </c>
      <c r="Z1130" t="s">
        <v>41</v>
      </c>
    </row>
    <row r="1131" spans="1:26" x14ac:dyDescent="0.3">
      <c r="A1131">
        <v>7192</v>
      </c>
      <c r="B1131">
        <v>1955</v>
      </c>
      <c r="C1131" s="14">
        <f>2021-Table13[[#This Row],[Year_Birth]]</f>
        <v>66</v>
      </c>
      <c r="D1131" s="4">
        <v>65748</v>
      </c>
      <c r="E1131">
        <v>1</v>
      </c>
      <c r="F1131" s="16">
        <v>7.816438356164384</v>
      </c>
      <c r="G1131">
        <v>58</v>
      </c>
      <c r="H1131" s="4">
        <v>172</v>
      </c>
      <c r="I1131" s="4">
        <v>73</v>
      </c>
      <c r="J1131" s="4">
        <v>93</v>
      </c>
      <c r="K1131" s="4">
        <v>95</v>
      </c>
      <c r="L1131" s="4">
        <v>78</v>
      </c>
      <c r="M1131" s="4">
        <v>34</v>
      </c>
      <c r="N1131">
        <v>2</v>
      </c>
      <c r="O1131">
        <v>2</v>
      </c>
      <c r="P1131">
        <v>4</v>
      </c>
      <c r="Q1131">
        <v>10</v>
      </c>
      <c r="R1131">
        <v>1</v>
      </c>
      <c r="S1131">
        <v>0</v>
      </c>
      <c r="T1131">
        <v>0</v>
      </c>
      <c r="U1131">
        <v>0</v>
      </c>
      <c r="V1131">
        <v>0</v>
      </c>
      <c r="W1131">
        <v>0</v>
      </c>
      <c r="X1131">
        <v>0</v>
      </c>
      <c r="Y1131">
        <v>1</v>
      </c>
      <c r="Z1131" t="s">
        <v>41</v>
      </c>
    </row>
    <row r="1132" spans="1:26" x14ac:dyDescent="0.3">
      <c r="A1132">
        <v>10741</v>
      </c>
      <c r="B1132">
        <v>1951</v>
      </c>
      <c r="C1132" s="14">
        <f>2021-Table13[[#This Row],[Year_Birth]]</f>
        <v>70</v>
      </c>
      <c r="D1132" s="4">
        <v>47352</v>
      </c>
      <c r="E1132">
        <v>1</v>
      </c>
      <c r="F1132" s="16">
        <v>7.8273972602739725</v>
      </c>
      <c r="G1132">
        <v>70</v>
      </c>
      <c r="H1132" s="4">
        <v>172</v>
      </c>
      <c r="I1132" s="4">
        <v>12</v>
      </c>
      <c r="J1132" s="4">
        <v>112</v>
      </c>
      <c r="K1132" s="4">
        <v>8</v>
      </c>
      <c r="L1132" s="4">
        <v>0</v>
      </c>
      <c r="M1132" s="4">
        <v>15</v>
      </c>
      <c r="N1132">
        <v>4</v>
      </c>
      <c r="O1132">
        <v>6</v>
      </c>
      <c r="P1132">
        <v>1</v>
      </c>
      <c r="Q1132">
        <v>5</v>
      </c>
      <c r="R1132">
        <v>7</v>
      </c>
      <c r="S1132">
        <v>0</v>
      </c>
      <c r="T1132">
        <v>0</v>
      </c>
      <c r="U1132">
        <v>0</v>
      </c>
      <c r="V1132">
        <v>0</v>
      </c>
      <c r="W1132">
        <v>0</v>
      </c>
      <c r="X1132">
        <v>0</v>
      </c>
      <c r="Y1132">
        <v>0</v>
      </c>
      <c r="Z1132" t="s">
        <v>41</v>
      </c>
    </row>
    <row r="1133" spans="1:26" x14ac:dyDescent="0.3">
      <c r="A1133">
        <v>5491</v>
      </c>
      <c r="B1133">
        <v>1951</v>
      </c>
      <c r="C1133" s="14">
        <f>2021-Table13[[#This Row],[Year_Birth]]</f>
        <v>70</v>
      </c>
      <c r="D1133" s="4">
        <v>47352</v>
      </c>
      <c r="E1133">
        <v>1</v>
      </c>
      <c r="F1133" s="16">
        <v>7.8273972602739725</v>
      </c>
      <c r="G1133">
        <v>70</v>
      </c>
      <c r="H1133" s="4">
        <v>172</v>
      </c>
      <c r="I1133" s="4">
        <v>12</v>
      </c>
      <c r="J1133" s="4">
        <v>112</v>
      </c>
      <c r="K1133" s="4">
        <v>8</v>
      </c>
      <c r="L1133" s="4">
        <v>0</v>
      </c>
      <c r="M1133" s="4">
        <v>15</v>
      </c>
      <c r="N1133">
        <v>4</v>
      </c>
      <c r="O1133">
        <v>6</v>
      </c>
      <c r="P1133">
        <v>1</v>
      </c>
      <c r="Q1133">
        <v>5</v>
      </c>
      <c r="R1133">
        <v>7</v>
      </c>
      <c r="S1133">
        <v>0</v>
      </c>
      <c r="T1133">
        <v>0</v>
      </c>
      <c r="U1133">
        <v>0</v>
      </c>
      <c r="V1133">
        <v>0</v>
      </c>
      <c r="W1133">
        <v>0</v>
      </c>
      <c r="X1133">
        <v>0</v>
      </c>
      <c r="Y1133">
        <v>0</v>
      </c>
      <c r="Z1133" t="s">
        <v>53</v>
      </c>
    </row>
    <row r="1134" spans="1:26" x14ac:dyDescent="0.3">
      <c r="A1134">
        <v>8945</v>
      </c>
      <c r="B1134">
        <v>1970</v>
      </c>
      <c r="C1134" s="14">
        <f>2021-Table13[[#This Row],[Year_Birth]]</f>
        <v>51</v>
      </c>
      <c r="D1134" s="4">
        <v>54137</v>
      </c>
      <c r="E1134">
        <v>1</v>
      </c>
      <c r="F1134" s="16">
        <v>7.4794520547945202</v>
      </c>
      <c r="G1134">
        <v>46</v>
      </c>
      <c r="H1134" s="4">
        <v>171</v>
      </c>
      <c r="I1134" s="4">
        <v>0</v>
      </c>
      <c r="J1134" s="4">
        <v>11</v>
      </c>
      <c r="K1134" s="4">
        <v>0</v>
      </c>
      <c r="L1134" s="4">
        <v>1</v>
      </c>
      <c r="M1134" s="4">
        <v>20</v>
      </c>
      <c r="N1134">
        <v>2</v>
      </c>
      <c r="O1134">
        <v>4</v>
      </c>
      <c r="P1134">
        <v>1</v>
      </c>
      <c r="Q1134">
        <v>4</v>
      </c>
      <c r="R1134">
        <v>6</v>
      </c>
      <c r="S1134">
        <v>0</v>
      </c>
      <c r="T1134">
        <v>0</v>
      </c>
      <c r="U1134">
        <v>0</v>
      </c>
      <c r="V1134">
        <v>0</v>
      </c>
      <c r="W1134">
        <v>0</v>
      </c>
      <c r="X1134">
        <v>0</v>
      </c>
      <c r="Y1134">
        <v>0</v>
      </c>
      <c r="Z1134" t="s">
        <v>47</v>
      </c>
    </row>
    <row r="1135" spans="1:26" x14ac:dyDescent="0.3">
      <c r="A1135">
        <v>9246</v>
      </c>
      <c r="B1135">
        <v>1985</v>
      </c>
      <c r="C1135" s="14">
        <f>2021-Table13[[#This Row],[Year_Birth]]</f>
        <v>36</v>
      </c>
      <c r="D1135" s="4">
        <v>40101</v>
      </c>
      <c r="E1135">
        <v>1</v>
      </c>
      <c r="F1135" s="16">
        <v>8.3178082191780813</v>
      </c>
      <c r="G1135">
        <v>73</v>
      </c>
      <c r="H1135" s="4">
        <v>171</v>
      </c>
      <c r="I1135" s="4">
        <v>3</v>
      </c>
      <c r="J1135" s="4">
        <v>129</v>
      </c>
      <c r="K1135" s="4">
        <v>26</v>
      </c>
      <c r="L1135" s="4">
        <v>24</v>
      </c>
      <c r="M1135" s="4">
        <v>62</v>
      </c>
      <c r="N1135">
        <v>4</v>
      </c>
      <c r="O1135">
        <v>6</v>
      </c>
      <c r="P1135">
        <v>1</v>
      </c>
      <c r="Q1135">
        <v>6</v>
      </c>
      <c r="R1135">
        <v>7</v>
      </c>
      <c r="S1135">
        <v>0</v>
      </c>
      <c r="T1135">
        <v>0</v>
      </c>
      <c r="U1135">
        <v>0</v>
      </c>
      <c r="V1135">
        <v>0</v>
      </c>
      <c r="W1135">
        <v>0</v>
      </c>
      <c r="X1135">
        <v>0</v>
      </c>
      <c r="Y1135">
        <v>0</v>
      </c>
      <c r="Z1135" t="s">
        <v>45</v>
      </c>
    </row>
    <row r="1136" spans="1:26" x14ac:dyDescent="0.3">
      <c r="A1136">
        <v>1584</v>
      </c>
      <c r="B1136">
        <v>1977</v>
      </c>
      <c r="C1136" s="14">
        <f>2021-Table13[[#This Row],[Year_Birth]]</f>
        <v>44</v>
      </c>
      <c r="D1136" s="4">
        <v>41443</v>
      </c>
      <c r="E1136">
        <v>1</v>
      </c>
      <c r="F1136" s="16">
        <v>6.8547945205479452</v>
      </c>
      <c r="G1136">
        <v>79</v>
      </c>
      <c r="H1136" s="4">
        <v>171</v>
      </c>
      <c r="I1136" s="4">
        <v>7</v>
      </c>
      <c r="J1136" s="4">
        <v>171</v>
      </c>
      <c r="K1136" s="4">
        <v>25</v>
      </c>
      <c r="L1136" s="4">
        <v>19</v>
      </c>
      <c r="M1136" s="4">
        <v>89</v>
      </c>
      <c r="N1136">
        <v>6</v>
      </c>
      <c r="O1136">
        <v>8</v>
      </c>
      <c r="P1136">
        <v>1</v>
      </c>
      <c r="Q1136">
        <v>5</v>
      </c>
      <c r="R1136">
        <v>8</v>
      </c>
      <c r="S1136">
        <v>0</v>
      </c>
      <c r="T1136">
        <v>0</v>
      </c>
      <c r="U1136">
        <v>0</v>
      </c>
      <c r="V1136">
        <v>0</v>
      </c>
      <c r="W1136">
        <v>0</v>
      </c>
      <c r="X1136">
        <v>0</v>
      </c>
      <c r="Y1136">
        <v>0</v>
      </c>
      <c r="Z1136" t="s">
        <v>47</v>
      </c>
    </row>
    <row r="1137" spans="1:26" x14ac:dyDescent="0.3">
      <c r="A1137">
        <v>4554</v>
      </c>
      <c r="B1137">
        <v>1965</v>
      </c>
      <c r="C1137" s="14">
        <f>2021-Table13[[#This Row],[Year_Birth]]</f>
        <v>56</v>
      </c>
      <c r="D1137" s="4">
        <v>47009</v>
      </c>
      <c r="E1137">
        <v>1</v>
      </c>
      <c r="F1137" s="16">
        <v>7.353424657534247</v>
      </c>
      <c r="G1137">
        <v>89</v>
      </c>
      <c r="H1137" s="4">
        <v>171</v>
      </c>
      <c r="I1137" s="4">
        <v>45</v>
      </c>
      <c r="J1137" s="4">
        <v>73</v>
      </c>
      <c r="K1137" s="4">
        <v>59</v>
      </c>
      <c r="L1137" s="4">
        <v>10</v>
      </c>
      <c r="M1137" s="4">
        <v>90</v>
      </c>
      <c r="N1137">
        <v>4</v>
      </c>
      <c r="O1137">
        <v>3</v>
      </c>
      <c r="P1137">
        <v>2</v>
      </c>
      <c r="Q1137">
        <v>8</v>
      </c>
      <c r="R1137">
        <v>4</v>
      </c>
      <c r="S1137">
        <v>0</v>
      </c>
      <c r="T1137">
        <v>0</v>
      </c>
      <c r="U1137">
        <v>0</v>
      </c>
      <c r="V1137">
        <v>0</v>
      </c>
      <c r="W1137">
        <v>0</v>
      </c>
      <c r="X1137">
        <v>0</v>
      </c>
      <c r="Y1137">
        <v>0</v>
      </c>
      <c r="Z1137" t="s">
        <v>41</v>
      </c>
    </row>
    <row r="1138" spans="1:26" x14ac:dyDescent="0.3">
      <c r="A1138">
        <v>10377</v>
      </c>
      <c r="B1138">
        <v>1958</v>
      </c>
      <c r="C1138" s="14">
        <f>2021-Table13[[#This Row],[Year_Birth]]</f>
        <v>63</v>
      </c>
      <c r="D1138" s="4">
        <v>46692</v>
      </c>
      <c r="E1138">
        <v>1</v>
      </c>
      <c r="F1138" s="16">
        <v>7.6739726027397257</v>
      </c>
      <c r="G1138">
        <v>37</v>
      </c>
      <c r="H1138" s="4">
        <v>170</v>
      </c>
      <c r="I1138" s="4">
        <v>6</v>
      </c>
      <c r="J1138" s="4">
        <v>97</v>
      </c>
      <c r="K1138" s="4">
        <v>24</v>
      </c>
      <c r="L1138" s="4">
        <v>12</v>
      </c>
      <c r="M1138" s="4">
        <v>88</v>
      </c>
      <c r="N1138">
        <v>3</v>
      </c>
      <c r="O1138">
        <v>6</v>
      </c>
      <c r="P1138">
        <v>1</v>
      </c>
      <c r="Q1138">
        <v>5</v>
      </c>
      <c r="R1138">
        <v>6</v>
      </c>
      <c r="S1138">
        <v>0</v>
      </c>
      <c r="T1138">
        <v>0</v>
      </c>
      <c r="U1138">
        <v>0</v>
      </c>
      <c r="V1138">
        <v>0</v>
      </c>
      <c r="W1138">
        <v>0</v>
      </c>
      <c r="X1138">
        <v>0</v>
      </c>
      <c r="Y1138">
        <v>0</v>
      </c>
      <c r="Z1138" t="s">
        <v>41</v>
      </c>
    </row>
    <row r="1139" spans="1:26" x14ac:dyDescent="0.3">
      <c r="A1139">
        <v>4070</v>
      </c>
      <c r="B1139">
        <v>1969</v>
      </c>
      <c r="C1139" s="14">
        <f>2021-Table13[[#This Row],[Year_Birth]]</f>
        <v>52</v>
      </c>
      <c r="D1139" s="4">
        <v>94871</v>
      </c>
      <c r="E1139">
        <v>2</v>
      </c>
      <c r="F1139" s="16">
        <v>8.4356164383561651</v>
      </c>
      <c r="G1139">
        <v>99</v>
      </c>
      <c r="H1139" s="4">
        <v>169</v>
      </c>
      <c r="I1139" s="4">
        <v>24</v>
      </c>
      <c r="J1139" s="4">
        <v>553</v>
      </c>
      <c r="K1139" s="4">
        <v>188</v>
      </c>
      <c r="L1139" s="4">
        <v>0</v>
      </c>
      <c r="M1139" s="4">
        <v>144</v>
      </c>
      <c r="N1139">
        <v>1</v>
      </c>
      <c r="O1139">
        <v>8</v>
      </c>
      <c r="P1139">
        <v>5</v>
      </c>
      <c r="Q1139">
        <v>4</v>
      </c>
      <c r="R1139">
        <v>7</v>
      </c>
      <c r="S1139">
        <v>0</v>
      </c>
      <c r="T1139">
        <v>0</v>
      </c>
      <c r="U1139">
        <v>0</v>
      </c>
      <c r="V1139">
        <v>1</v>
      </c>
      <c r="W1139">
        <v>1</v>
      </c>
      <c r="X1139">
        <v>1</v>
      </c>
      <c r="Y1139">
        <v>0</v>
      </c>
      <c r="Z1139" t="s">
        <v>48</v>
      </c>
    </row>
    <row r="1140" spans="1:26" x14ac:dyDescent="0.3">
      <c r="A1140">
        <v>10089</v>
      </c>
      <c r="B1140">
        <v>1974</v>
      </c>
      <c r="C1140" s="14">
        <f>2021-Table13[[#This Row],[Year_Birth]]</f>
        <v>47</v>
      </c>
      <c r="D1140" s="4">
        <v>102692</v>
      </c>
      <c r="E1140">
        <v>0</v>
      </c>
      <c r="F1140" s="16">
        <v>7.8438356164383558</v>
      </c>
      <c r="G1140">
        <v>5</v>
      </c>
      <c r="H1140" s="4">
        <v>168</v>
      </c>
      <c r="I1140" s="4">
        <v>148</v>
      </c>
      <c r="J1140" s="4">
        <v>444</v>
      </c>
      <c r="K1140" s="4">
        <v>32</v>
      </c>
      <c r="L1140" s="4">
        <v>172</v>
      </c>
      <c r="M1140" s="4">
        <v>148</v>
      </c>
      <c r="N1140">
        <v>1</v>
      </c>
      <c r="O1140">
        <v>6</v>
      </c>
      <c r="P1140">
        <v>9</v>
      </c>
      <c r="Q1140">
        <v>13</v>
      </c>
      <c r="R1140">
        <v>2</v>
      </c>
      <c r="S1140">
        <v>1</v>
      </c>
      <c r="T1140">
        <v>1</v>
      </c>
      <c r="U1140">
        <v>0</v>
      </c>
      <c r="V1140">
        <v>1</v>
      </c>
      <c r="W1140">
        <v>1</v>
      </c>
      <c r="X1140">
        <v>1</v>
      </c>
      <c r="Y1140">
        <v>0</v>
      </c>
      <c r="Z1140" t="s">
        <v>47</v>
      </c>
    </row>
    <row r="1141" spans="1:26" x14ac:dyDescent="0.3">
      <c r="A1141">
        <v>3066</v>
      </c>
      <c r="B1141">
        <v>1975</v>
      </c>
      <c r="C1141" s="14">
        <f>2021-Table13[[#This Row],[Year_Birth]]</f>
        <v>46</v>
      </c>
      <c r="D1141" s="4">
        <v>61905</v>
      </c>
      <c r="E1141">
        <v>1</v>
      </c>
      <c r="F1141" s="16">
        <v>7.0082191780821921</v>
      </c>
      <c r="G1141">
        <v>2</v>
      </c>
      <c r="H1141" s="4">
        <v>167</v>
      </c>
      <c r="I1141" s="4">
        <v>0</v>
      </c>
      <c r="J1141" s="4">
        <v>43</v>
      </c>
      <c r="K1141" s="4">
        <v>6</v>
      </c>
      <c r="L1141" s="4">
        <v>2</v>
      </c>
      <c r="M1141" s="4">
        <v>13</v>
      </c>
      <c r="N1141">
        <v>2</v>
      </c>
      <c r="O1141">
        <v>4</v>
      </c>
      <c r="P1141">
        <v>2</v>
      </c>
      <c r="Q1141">
        <v>4</v>
      </c>
      <c r="R1141">
        <v>5</v>
      </c>
      <c r="S1141">
        <v>0</v>
      </c>
      <c r="T1141">
        <v>0</v>
      </c>
      <c r="U1141">
        <v>0</v>
      </c>
      <c r="V1141">
        <v>0</v>
      </c>
      <c r="W1141">
        <v>0</v>
      </c>
      <c r="X1141">
        <v>0</v>
      </c>
      <c r="Y1141">
        <v>0</v>
      </c>
      <c r="Z1141" t="s">
        <v>47</v>
      </c>
    </row>
    <row r="1142" spans="1:26" x14ac:dyDescent="0.3">
      <c r="A1142">
        <v>807</v>
      </c>
      <c r="B1142">
        <v>1969</v>
      </c>
      <c r="C1142" s="14">
        <f>2021-Table13[[#This Row],[Year_Birth]]</f>
        <v>52</v>
      </c>
      <c r="D1142" s="4">
        <v>44602</v>
      </c>
      <c r="E1142">
        <v>2</v>
      </c>
      <c r="F1142" s="16">
        <v>6.978082191780822</v>
      </c>
      <c r="G1142">
        <v>35</v>
      </c>
      <c r="H1142" s="4">
        <v>167</v>
      </c>
      <c r="I1142" s="4">
        <v>2</v>
      </c>
      <c r="J1142" s="4">
        <v>89</v>
      </c>
      <c r="K1142" s="4">
        <v>0</v>
      </c>
      <c r="L1142" s="4">
        <v>0</v>
      </c>
      <c r="M1142" s="4">
        <v>34</v>
      </c>
      <c r="N1142">
        <v>6</v>
      </c>
      <c r="O1142">
        <v>6</v>
      </c>
      <c r="P1142">
        <v>1</v>
      </c>
      <c r="Q1142">
        <v>4</v>
      </c>
      <c r="R1142">
        <v>8</v>
      </c>
      <c r="S1142">
        <v>0</v>
      </c>
      <c r="T1142">
        <v>0</v>
      </c>
      <c r="U1142">
        <v>0</v>
      </c>
      <c r="V1142">
        <v>0</v>
      </c>
      <c r="W1142">
        <v>0</v>
      </c>
      <c r="X1142">
        <v>0</v>
      </c>
      <c r="Y1142">
        <v>0</v>
      </c>
      <c r="Z1142" t="s">
        <v>45</v>
      </c>
    </row>
    <row r="1143" spans="1:26" x14ac:dyDescent="0.3">
      <c r="A1143">
        <v>6875</v>
      </c>
      <c r="B1143">
        <v>1965</v>
      </c>
      <c r="C1143" s="14">
        <f>2021-Table13[[#This Row],[Year_Birth]]</f>
        <v>56</v>
      </c>
      <c r="D1143" s="4">
        <v>32727</v>
      </c>
      <c r="E1143">
        <v>0</v>
      </c>
      <c r="F1143" s="16">
        <v>8.4465753424657528</v>
      </c>
      <c r="G1143">
        <v>38</v>
      </c>
      <c r="H1143" s="4">
        <v>167</v>
      </c>
      <c r="I1143" s="4">
        <v>13</v>
      </c>
      <c r="J1143" s="4">
        <v>180</v>
      </c>
      <c r="K1143" s="4">
        <v>86</v>
      </c>
      <c r="L1143" s="4">
        <v>13</v>
      </c>
      <c r="M1143" s="4">
        <v>70</v>
      </c>
      <c r="N1143">
        <v>2</v>
      </c>
      <c r="O1143">
        <v>7</v>
      </c>
      <c r="P1143">
        <v>3</v>
      </c>
      <c r="Q1143">
        <v>5</v>
      </c>
      <c r="R1143">
        <v>8</v>
      </c>
      <c r="S1143">
        <v>0</v>
      </c>
      <c r="T1143">
        <v>0</v>
      </c>
      <c r="U1143">
        <v>0</v>
      </c>
      <c r="V1143">
        <v>0</v>
      </c>
      <c r="W1143">
        <v>0</v>
      </c>
      <c r="X1143">
        <v>0</v>
      </c>
      <c r="Y1143">
        <v>0</v>
      </c>
      <c r="Z1143" t="s">
        <v>48</v>
      </c>
    </row>
    <row r="1144" spans="1:26" x14ac:dyDescent="0.3">
      <c r="A1144">
        <v>6906</v>
      </c>
      <c r="B1144">
        <v>1953</v>
      </c>
      <c r="C1144" s="14">
        <f>2021-Table13[[#This Row],[Year_Birth]]</f>
        <v>68</v>
      </c>
      <c r="D1144" s="4">
        <v>84953</v>
      </c>
      <c r="E1144">
        <v>0</v>
      </c>
      <c r="F1144" s="16">
        <v>7.6821917808219178</v>
      </c>
      <c r="G1144">
        <v>73</v>
      </c>
      <c r="H1144" s="4">
        <v>167</v>
      </c>
      <c r="I1144" s="4">
        <v>48</v>
      </c>
      <c r="J1144" s="4">
        <v>602</v>
      </c>
      <c r="K1144" s="4">
        <v>63</v>
      </c>
      <c r="L1144" s="4">
        <v>72</v>
      </c>
      <c r="M1144" s="4">
        <v>72</v>
      </c>
      <c r="N1144">
        <v>1</v>
      </c>
      <c r="O1144">
        <v>3</v>
      </c>
      <c r="P1144">
        <v>10</v>
      </c>
      <c r="Q1144">
        <v>4</v>
      </c>
      <c r="R1144">
        <v>2</v>
      </c>
      <c r="S1144">
        <v>1</v>
      </c>
      <c r="T1144">
        <v>0</v>
      </c>
      <c r="U1144">
        <v>0</v>
      </c>
      <c r="V1144">
        <v>1</v>
      </c>
      <c r="W1144">
        <v>1</v>
      </c>
      <c r="X1144">
        <v>1</v>
      </c>
      <c r="Y1144">
        <v>0</v>
      </c>
      <c r="Z1144" t="s">
        <v>41</v>
      </c>
    </row>
    <row r="1145" spans="1:26" x14ac:dyDescent="0.3">
      <c r="A1145">
        <v>4095</v>
      </c>
      <c r="B1145">
        <v>1971</v>
      </c>
      <c r="C1145" s="14">
        <f>2021-Table13[[#This Row],[Year_Birth]]</f>
        <v>50</v>
      </c>
      <c r="D1145" s="4">
        <v>37150</v>
      </c>
      <c r="E1145">
        <v>1</v>
      </c>
      <c r="F1145" s="16">
        <v>8.4082191780821915</v>
      </c>
      <c r="G1145">
        <v>80</v>
      </c>
      <c r="H1145" s="4">
        <v>167</v>
      </c>
      <c r="I1145" s="4">
        <v>37</v>
      </c>
      <c r="J1145" s="4">
        <v>64</v>
      </c>
      <c r="K1145" s="4">
        <v>49</v>
      </c>
      <c r="L1145" s="4">
        <v>34</v>
      </c>
      <c r="M1145" s="4">
        <v>116</v>
      </c>
      <c r="N1145">
        <v>8</v>
      </c>
      <c r="O1145">
        <v>4</v>
      </c>
      <c r="P1145">
        <v>3</v>
      </c>
      <c r="Q1145">
        <v>6</v>
      </c>
      <c r="R1145">
        <v>7</v>
      </c>
      <c r="S1145">
        <v>0</v>
      </c>
      <c r="T1145">
        <v>0</v>
      </c>
      <c r="U1145">
        <v>0</v>
      </c>
      <c r="V1145">
        <v>0</v>
      </c>
      <c r="W1145">
        <v>0</v>
      </c>
      <c r="X1145">
        <v>0</v>
      </c>
      <c r="Y1145">
        <v>0</v>
      </c>
      <c r="Z1145" t="s">
        <v>43</v>
      </c>
    </row>
    <row r="1146" spans="1:26" x14ac:dyDescent="0.3">
      <c r="A1146">
        <v>955</v>
      </c>
      <c r="B1146">
        <v>1962</v>
      </c>
      <c r="C1146" s="14">
        <f>2021-Table13[[#This Row],[Year_Birth]]</f>
        <v>59</v>
      </c>
      <c r="D1146" s="4">
        <v>47175</v>
      </c>
      <c r="E1146">
        <v>2</v>
      </c>
      <c r="F1146" s="16">
        <v>8.2794520547945201</v>
      </c>
      <c r="G1146">
        <v>81</v>
      </c>
      <c r="H1146" s="4">
        <v>167</v>
      </c>
      <c r="I1146" s="4">
        <v>2</v>
      </c>
      <c r="J1146" s="4">
        <v>44</v>
      </c>
      <c r="K1146" s="4">
        <v>6</v>
      </c>
      <c r="L1146" s="4">
        <v>2</v>
      </c>
      <c r="M1146" s="4">
        <v>19</v>
      </c>
      <c r="N1146">
        <v>7</v>
      </c>
      <c r="O1146">
        <v>4</v>
      </c>
      <c r="P1146">
        <v>2</v>
      </c>
      <c r="Q1146">
        <v>4</v>
      </c>
      <c r="R1146">
        <v>8</v>
      </c>
      <c r="S1146">
        <v>0</v>
      </c>
      <c r="T1146">
        <v>0</v>
      </c>
      <c r="U1146">
        <v>1</v>
      </c>
      <c r="V1146">
        <v>0</v>
      </c>
      <c r="W1146">
        <v>0</v>
      </c>
      <c r="X1146">
        <v>1</v>
      </c>
      <c r="Y1146">
        <v>0</v>
      </c>
      <c r="Z1146" t="s">
        <v>47</v>
      </c>
    </row>
    <row r="1147" spans="1:26" x14ac:dyDescent="0.3">
      <c r="A1147">
        <v>4200</v>
      </c>
      <c r="B1147">
        <v>1970</v>
      </c>
      <c r="C1147" s="14">
        <f>2021-Table13[[#This Row],[Year_Birth]]</f>
        <v>51</v>
      </c>
      <c r="D1147" s="4">
        <v>44159</v>
      </c>
      <c r="E1147">
        <v>1</v>
      </c>
      <c r="F1147" s="16">
        <v>6.6438356164383565</v>
      </c>
      <c r="G1147">
        <v>85</v>
      </c>
      <c r="H1147" s="4">
        <v>167</v>
      </c>
      <c r="I1147" s="4">
        <v>2</v>
      </c>
      <c r="J1147" s="4">
        <v>62</v>
      </c>
      <c r="K1147" s="4">
        <v>24</v>
      </c>
      <c r="L1147" s="4">
        <v>13</v>
      </c>
      <c r="M1147" s="4">
        <v>7</v>
      </c>
      <c r="N1147">
        <v>4</v>
      </c>
      <c r="O1147">
        <v>4</v>
      </c>
      <c r="P1147">
        <v>1</v>
      </c>
      <c r="Q1147">
        <v>6</v>
      </c>
      <c r="R1147">
        <v>5</v>
      </c>
      <c r="S1147">
        <v>0</v>
      </c>
      <c r="T1147">
        <v>0</v>
      </c>
      <c r="U1147">
        <v>0</v>
      </c>
      <c r="V1147">
        <v>0</v>
      </c>
      <c r="W1147">
        <v>0</v>
      </c>
      <c r="X1147">
        <v>0</v>
      </c>
      <c r="Y1147">
        <v>0</v>
      </c>
      <c r="Z1147" t="s">
        <v>47</v>
      </c>
    </row>
    <row r="1148" spans="1:26" x14ac:dyDescent="0.3">
      <c r="A1148">
        <v>2118</v>
      </c>
      <c r="B1148">
        <v>1964</v>
      </c>
      <c r="C1148" s="14">
        <f>2021-Table13[[#This Row],[Year_Birth]]</f>
        <v>57</v>
      </c>
      <c r="D1148" s="4">
        <v>62905</v>
      </c>
      <c r="E1148">
        <v>1</v>
      </c>
      <c r="F1148" s="16">
        <v>7.4109589041095889</v>
      </c>
      <c r="G1148">
        <v>68</v>
      </c>
      <c r="H1148" s="4">
        <v>166</v>
      </c>
      <c r="I1148" s="4">
        <v>75</v>
      </c>
      <c r="J1148" s="4">
        <v>96</v>
      </c>
      <c r="K1148" s="4">
        <v>119</v>
      </c>
      <c r="L1148" s="4">
        <v>107</v>
      </c>
      <c r="M1148" s="4">
        <v>59</v>
      </c>
      <c r="N1148">
        <v>3</v>
      </c>
      <c r="O1148">
        <v>7</v>
      </c>
      <c r="P1148">
        <v>2</v>
      </c>
      <c r="Q1148">
        <v>8</v>
      </c>
      <c r="R1148">
        <v>4</v>
      </c>
      <c r="S1148">
        <v>0</v>
      </c>
      <c r="T1148">
        <v>0</v>
      </c>
      <c r="U1148">
        <v>0</v>
      </c>
      <c r="V1148">
        <v>0</v>
      </c>
      <c r="W1148">
        <v>0</v>
      </c>
      <c r="X1148">
        <v>0</v>
      </c>
      <c r="Y1148">
        <v>0</v>
      </c>
      <c r="Z1148" t="s">
        <v>41</v>
      </c>
    </row>
    <row r="1149" spans="1:26" x14ac:dyDescent="0.3">
      <c r="A1149">
        <v>7613</v>
      </c>
      <c r="B1149">
        <v>1974</v>
      </c>
      <c r="C1149" s="14">
        <f>2021-Table13[[#This Row],[Year_Birth]]</f>
        <v>47</v>
      </c>
      <c r="D1149" s="4">
        <v>49669</v>
      </c>
      <c r="E1149">
        <v>1</v>
      </c>
      <c r="F1149" s="16">
        <v>6.7095890410958905</v>
      </c>
      <c r="G1149">
        <v>97</v>
      </c>
      <c r="H1149" s="4">
        <v>166</v>
      </c>
      <c r="I1149" s="4">
        <v>5</v>
      </c>
      <c r="J1149" s="4">
        <v>107</v>
      </c>
      <c r="K1149" s="4">
        <v>11</v>
      </c>
      <c r="L1149" s="4">
        <v>8</v>
      </c>
      <c r="M1149" s="4">
        <v>29</v>
      </c>
      <c r="N1149">
        <v>2</v>
      </c>
      <c r="O1149">
        <v>5</v>
      </c>
      <c r="P1149">
        <v>1</v>
      </c>
      <c r="Q1149">
        <v>6</v>
      </c>
      <c r="R1149">
        <v>6</v>
      </c>
      <c r="S1149">
        <v>0</v>
      </c>
      <c r="T1149">
        <v>0</v>
      </c>
      <c r="U1149">
        <v>0</v>
      </c>
      <c r="V1149">
        <v>0</v>
      </c>
      <c r="W1149">
        <v>0</v>
      </c>
      <c r="X1149">
        <v>0</v>
      </c>
      <c r="Y1149">
        <v>0</v>
      </c>
      <c r="Z1149" t="s">
        <v>41</v>
      </c>
    </row>
    <row r="1150" spans="1:26" x14ac:dyDescent="0.3">
      <c r="A1150">
        <v>5995</v>
      </c>
      <c r="B1150">
        <v>1962</v>
      </c>
      <c r="C1150" s="14">
        <f>2021-Table13[[#This Row],[Year_Birth]]</f>
        <v>59</v>
      </c>
      <c r="D1150" s="4">
        <v>39552</v>
      </c>
      <c r="E1150">
        <v>2</v>
      </c>
      <c r="F1150" s="16">
        <v>8.1397260273972609</v>
      </c>
      <c r="G1150">
        <v>54</v>
      </c>
      <c r="H1150" s="4">
        <v>165</v>
      </c>
      <c r="I1150" s="4">
        <v>3</v>
      </c>
      <c r="J1150" s="4">
        <v>147</v>
      </c>
      <c r="K1150" s="4">
        <v>4</v>
      </c>
      <c r="L1150" s="4">
        <v>24</v>
      </c>
      <c r="M1150" s="4">
        <v>41</v>
      </c>
      <c r="N1150">
        <v>7</v>
      </c>
      <c r="O1150">
        <v>6</v>
      </c>
      <c r="P1150">
        <v>2</v>
      </c>
      <c r="Q1150">
        <v>5</v>
      </c>
      <c r="R1150">
        <v>8</v>
      </c>
      <c r="S1150">
        <v>0</v>
      </c>
      <c r="T1150">
        <v>0</v>
      </c>
      <c r="U1150">
        <v>0</v>
      </c>
      <c r="V1150">
        <v>0</v>
      </c>
      <c r="W1150">
        <v>0</v>
      </c>
      <c r="X1150">
        <v>1</v>
      </c>
      <c r="Y1150">
        <v>0</v>
      </c>
      <c r="Z1150" t="s">
        <v>41</v>
      </c>
    </row>
    <row r="1151" spans="1:26" x14ac:dyDescent="0.3">
      <c r="A1151">
        <v>4148</v>
      </c>
      <c r="B1151">
        <v>1972</v>
      </c>
      <c r="C1151" s="14">
        <f>2021-Table13[[#This Row],[Year_Birth]]</f>
        <v>49</v>
      </c>
      <c r="D1151" s="4">
        <v>38988</v>
      </c>
      <c r="E1151">
        <v>3</v>
      </c>
      <c r="F1151" s="16">
        <v>8.4684931506849317</v>
      </c>
      <c r="G1151">
        <v>90</v>
      </c>
      <c r="H1151" s="4">
        <v>164</v>
      </c>
      <c r="I1151" s="4">
        <v>24</v>
      </c>
      <c r="J1151" s="4">
        <v>103</v>
      </c>
      <c r="K1151" s="4">
        <v>12</v>
      </c>
      <c r="L1151" s="4">
        <v>3</v>
      </c>
      <c r="M1151" s="4">
        <v>42</v>
      </c>
      <c r="N1151">
        <v>7</v>
      </c>
      <c r="O1151">
        <v>5</v>
      </c>
      <c r="P1151">
        <v>1</v>
      </c>
      <c r="Q1151">
        <v>6</v>
      </c>
      <c r="R1151">
        <v>8</v>
      </c>
      <c r="S1151">
        <v>0</v>
      </c>
      <c r="T1151">
        <v>0</v>
      </c>
      <c r="U1151">
        <v>0</v>
      </c>
      <c r="V1151">
        <v>0</v>
      </c>
      <c r="W1151">
        <v>0</v>
      </c>
      <c r="X1151">
        <v>0</v>
      </c>
      <c r="Y1151">
        <v>0</v>
      </c>
      <c r="Z1151" t="s">
        <v>41</v>
      </c>
    </row>
    <row r="1152" spans="1:26" x14ac:dyDescent="0.3">
      <c r="A1152">
        <v>7002</v>
      </c>
      <c r="B1152">
        <v>1955</v>
      </c>
      <c r="C1152" s="14">
        <f>2021-Table13[[#This Row],[Year_Birth]]</f>
        <v>66</v>
      </c>
      <c r="D1152" s="4">
        <v>62535</v>
      </c>
      <c r="E1152">
        <v>1</v>
      </c>
      <c r="F1152" s="16">
        <v>7.3479452054794523</v>
      </c>
      <c r="G1152">
        <v>13</v>
      </c>
      <c r="H1152" s="4">
        <v>163</v>
      </c>
      <c r="I1152" s="4">
        <v>48</v>
      </c>
      <c r="J1152" s="4">
        <v>90</v>
      </c>
      <c r="K1152" s="4">
        <v>0</v>
      </c>
      <c r="L1152" s="4">
        <v>45</v>
      </c>
      <c r="M1152" s="4">
        <v>52</v>
      </c>
      <c r="N1152">
        <v>1</v>
      </c>
      <c r="O1152">
        <v>3</v>
      </c>
      <c r="P1152">
        <v>2</v>
      </c>
      <c r="Q1152">
        <v>8</v>
      </c>
      <c r="R1152">
        <v>3</v>
      </c>
      <c r="S1152">
        <v>0</v>
      </c>
      <c r="T1152">
        <v>0</v>
      </c>
      <c r="U1152">
        <v>0</v>
      </c>
      <c r="V1152">
        <v>0</v>
      </c>
      <c r="W1152">
        <v>0</v>
      </c>
      <c r="X1152">
        <v>0</v>
      </c>
      <c r="Y1152">
        <v>0</v>
      </c>
      <c r="Z1152" t="s">
        <v>41</v>
      </c>
    </row>
    <row r="1153" spans="1:26" x14ac:dyDescent="0.3">
      <c r="A1153">
        <v>535</v>
      </c>
      <c r="B1153">
        <v>1987</v>
      </c>
      <c r="C1153" s="14">
        <f>2021-Table13[[#This Row],[Year_Birth]]</f>
        <v>34</v>
      </c>
      <c r="D1153" s="4">
        <v>81361</v>
      </c>
      <c r="E1153">
        <v>0</v>
      </c>
      <c r="F1153" s="16">
        <v>6.9506849315068493</v>
      </c>
      <c r="G1153">
        <v>18</v>
      </c>
      <c r="H1153" s="4">
        <v>163</v>
      </c>
      <c r="I1153" s="4">
        <v>23</v>
      </c>
      <c r="J1153" s="4">
        <v>424</v>
      </c>
      <c r="K1153" s="4">
        <v>27</v>
      </c>
      <c r="L1153" s="4">
        <v>65</v>
      </c>
      <c r="M1153" s="4">
        <v>76</v>
      </c>
      <c r="N1153">
        <v>1</v>
      </c>
      <c r="O1153">
        <v>3</v>
      </c>
      <c r="P1153">
        <v>10</v>
      </c>
      <c r="Q1153">
        <v>13</v>
      </c>
      <c r="R1153">
        <v>1</v>
      </c>
      <c r="S1153">
        <v>0</v>
      </c>
      <c r="T1153">
        <v>0</v>
      </c>
      <c r="U1153">
        <v>0</v>
      </c>
      <c r="V1153">
        <v>0</v>
      </c>
      <c r="W1153">
        <v>0</v>
      </c>
      <c r="X1153">
        <v>0</v>
      </c>
      <c r="Y1153">
        <v>0</v>
      </c>
      <c r="Z1153" t="s">
        <v>52</v>
      </c>
    </row>
    <row r="1154" spans="1:26" x14ac:dyDescent="0.3">
      <c r="A1154">
        <v>4608</v>
      </c>
      <c r="B1154">
        <v>1987</v>
      </c>
      <c r="C1154" s="14">
        <f>2021-Table13[[#This Row],[Year_Birth]]</f>
        <v>34</v>
      </c>
      <c r="D1154" s="4">
        <v>81361</v>
      </c>
      <c r="E1154">
        <v>0</v>
      </c>
      <c r="F1154" s="16">
        <v>6.9506849315068493</v>
      </c>
      <c r="G1154">
        <v>18</v>
      </c>
      <c r="H1154" s="4">
        <v>163</v>
      </c>
      <c r="I1154" s="4">
        <v>23</v>
      </c>
      <c r="J1154" s="4">
        <v>424</v>
      </c>
      <c r="K1154" s="4">
        <v>27</v>
      </c>
      <c r="L1154" s="4">
        <v>65</v>
      </c>
      <c r="M1154" s="4">
        <v>76</v>
      </c>
      <c r="N1154">
        <v>1</v>
      </c>
      <c r="O1154">
        <v>3</v>
      </c>
      <c r="P1154">
        <v>10</v>
      </c>
      <c r="Q1154">
        <v>13</v>
      </c>
      <c r="R1154">
        <v>1</v>
      </c>
      <c r="S1154">
        <v>0</v>
      </c>
      <c r="T1154">
        <v>0</v>
      </c>
      <c r="U1154">
        <v>0</v>
      </c>
      <c r="V1154">
        <v>0</v>
      </c>
      <c r="W1154">
        <v>0</v>
      </c>
      <c r="X1154">
        <v>1</v>
      </c>
      <c r="Y1154">
        <v>0</v>
      </c>
      <c r="Z1154" t="s">
        <v>47</v>
      </c>
    </row>
    <row r="1155" spans="1:26" x14ac:dyDescent="0.3">
      <c r="A1155">
        <v>2535</v>
      </c>
      <c r="B1155">
        <v>1978</v>
      </c>
      <c r="C1155" s="14">
        <f>2021-Table13[[#This Row],[Year_Birth]]</f>
        <v>43</v>
      </c>
      <c r="D1155" s="4">
        <v>88097</v>
      </c>
      <c r="E1155">
        <v>1</v>
      </c>
      <c r="F1155" s="16">
        <v>8.4739726027397264</v>
      </c>
      <c r="G1155">
        <v>24</v>
      </c>
      <c r="H1155" s="4">
        <v>163</v>
      </c>
      <c r="I1155" s="4">
        <v>0</v>
      </c>
      <c r="J1155" s="4">
        <v>480</v>
      </c>
      <c r="K1155" s="4">
        <v>0</v>
      </c>
      <c r="L1155" s="4">
        <v>126</v>
      </c>
      <c r="M1155" s="4">
        <v>75</v>
      </c>
      <c r="N1155">
        <v>1</v>
      </c>
      <c r="O1155">
        <v>6</v>
      </c>
      <c r="P1155">
        <v>5</v>
      </c>
      <c r="Q1155">
        <v>8</v>
      </c>
      <c r="R1155">
        <v>9</v>
      </c>
      <c r="S1155">
        <v>1</v>
      </c>
      <c r="T1155">
        <v>0</v>
      </c>
      <c r="U1155">
        <v>0</v>
      </c>
      <c r="V1155">
        <v>1</v>
      </c>
      <c r="W1155">
        <v>1</v>
      </c>
      <c r="X1155">
        <v>1</v>
      </c>
      <c r="Y1155">
        <v>0</v>
      </c>
      <c r="Z1155" t="s">
        <v>41</v>
      </c>
    </row>
    <row r="1156" spans="1:26" x14ac:dyDescent="0.3">
      <c r="A1156">
        <v>4381</v>
      </c>
      <c r="B1156">
        <v>1971</v>
      </c>
      <c r="C1156" s="14">
        <f>2021-Table13[[#This Row],[Year_Birth]]</f>
        <v>50</v>
      </c>
      <c r="D1156" s="4">
        <v>46463</v>
      </c>
      <c r="E1156">
        <v>2</v>
      </c>
      <c r="F1156" s="16">
        <v>7.4739726027397264</v>
      </c>
      <c r="G1156">
        <v>56</v>
      </c>
      <c r="H1156" s="4">
        <v>163</v>
      </c>
      <c r="I1156" s="4">
        <v>2</v>
      </c>
      <c r="J1156" s="4">
        <v>40</v>
      </c>
      <c r="K1156" s="4">
        <v>8</v>
      </c>
      <c r="L1156" s="4">
        <v>11</v>
      </c>
      <c r="M1156" s="4">
        <v>11</v>
      </c>
      <c r="N1156">
        <v>7</v>
      </c>
      <c r="O1156">
        <v>3</v>
      </c>
      <c r="P1156">
        <v>1</v>
      </c>
      <c r="Q1156">
        <v>6</v>
      </c>
      <c r="R1156">
        <v>6</v>
      </c>
      <c r="S1156">
        <v>0</v>
      </c>
      <c r="T1156">
        <v>0</v>
      </c>
      <c r="U1156">
        <v>0</v>
      </c>
      <c r="V1156">
        <v>0</v>
      </c>
      <c r="W1156">
        <v>0</v>
      </c>
      <c r="X1156">
        <v>0</v>
      </c>
      <c r="Y1156">
        <v>0</v>
      </c>
      <c r="Z1156" t="s">
        <v>41</v>
      </c>
    </row>
    <row r="1157" spans="1:26" x14ac:dyDescent="0.3">
      <c r="A1157">
        <v>2613</v>
      </c>
      <c r="B1157">
        <v>1960</v>
      </c>
      <c r="C1157" s="14">
        <f>2021-Table13[[#This Row],[Year_Birth]]</f>
        <v>61</v>
      </c>
      <c r="D1157" s="4">
        <v>54197</v>
      </c>
      <c r="E1157">
        <v>1</v>
      </c>
      <c r="F1157" s="16">
        <v>6.8493150684931505</v>
      </c>
      <c r="G1157">
        <v>16</v>
      </c>
      <c r="H1157" s="4">
        <v>162</v>
      </c>
      <c r="I1157" s="4">
        <v>6</v>
      </c>
      <c r="J1157" s="4">
        <v>37</v>
      </c>
      <c r="K1157" s="4">
        <v>6</v>
      </c>
      <c r="L1157" s="4">
        <v>13</v>
      </c>
      <c r="M1157" s="4">
        <v>13</v>
      </c>
      <c r="N1157">
        <v>2</v>
      </c>
      <c r="O1157">
        <v>1</v>
      </c>
      <c r="P1157">
        <v>3</v>
      </c>
      <c r="Q1157">
        <v>6</v>
      </c>
      <c r="R1157">
        <v>1</v>
      </c>
      <c r="S1157">
        <v>0</v>
      </c>
      <c r="T1157">
        <v>0</v>
      </c>
      <c r="U1157">
        <v>0</v>
      </c>
      <c r="V1157">
        <v>0</v>
      </c>
      <c r="W1157">
        <v>0</v>
      </c>
      <c r="X1157">
        <v>0</v>
      </c>
      <c r="Y1157">
        <v>0</v>
      </c>
      <c r="Z1157" t="s">
        <v>41</v>
      </c>
    </row>
    <row r="1158" spans="1:26" x14ac:dyDescent="0.3">
      <c r="A1158">
        <v>9964</v>
      </c>
      <c r="B1158">
        <v>1979</v>
      </c>
      <c r="C1158" s="14">
        <f>2021-Table13[[#This Row],[Year_Birth]]</f>
        <v>42</v>
      </c>
      <c r="D1158" s="4">
        <v>61825</v>
      </c>
      <c r="E1158">
        <v>1</v>
      </c>
      <c r="F1158" s="16">
        <v>7.5041095890410956</v>
      </c>
      <c r="G1158">
        <v>56</v>
      </c>
      <c r="H1158" s="4">
        <v>162</v>
      </c>
      <c r="I1158" s="4">
        <v>50</v>
      </c>
      <c r="J1158" s="4">
        <v>100</v>
      </c>
      <c r="K1158" s="4">
        <v>55</v>
      </c>
      <c r="L1158" s="4">
        <v>30</v>
      </c>
      <c r="M1158" s="4">
        <v>27</v>
      </c>
      <c r="N1158">
        <v>1</v>
      </c>
      <c r="O1158">
        <v>4</v>
      </c>
      <c r="P1158">
        <v>2</v>
      </c>
      <c r="Q1158">
        <v>8</v>
      </c>
      <c r="R1158">
        <v>4</v>
      </c>
      <c r="S1158">
        <v>0</v>
      </c>
      <c r="T1158">
        <v>0</v>
      </c>
      <c r="U1158">
        <v>0</v>
      </c>
      <c r="V1158">
        <v>0</v>
      </c>
      <c r="W1158">
        <v>0</v>
      </c>
      <c r="X1158">
        <v>0</v>
      </c>
      <c r="Y1158">
        <v>0</v>
      </c>
      <c r="Z1158" t="s">
        <v>41</v>
      </c>
    </row>
    <row r="1159" spans="1:26" x14ac:dyDescent="0.3">
      <c r="A1159">
        <v>1630</v>
      </c>
      <c r="B1159">
        <v>1979</v>
      </c>
      <c r="C1159" s="14">
        <f>2021-Table13[[#This Row],[Year_Birth]]</f>
        <v>42</v>
      </c>
      <c r="D1159" s="4">
        <v>61825</v>
      </c>
      <c r="E1159">
        <v>1</v>
      </c>
      <c r="F1159" s="16">
        <v>7.5041095890410956</v>
      </c>
      <c r="G1159">
        <v>56</v>
      </c>
      <c r="H1159" s="4">
        <v>162</v>
      </c>
      <c r="I1159" s="4">
        <v>50</v>
      </c>
      <c r="J1159" s="4">
        <v>100</v>
      </c>
      <c r="K1159" s="4">
        <v>55</v>
      </c>
      <c r="L1159" s="4">
        <v>30</v>
      </c>
      <c r="M1159" s="4">
        <v>27</v>
      </c>
      <c r="N1159">
        <v>1</v>
      </c>
      <c r="O1159">
        <v>4</v>
      </c>
      <c r="P1159">
        <v>2</v>
      </c>
      <c r="Q1159">
        <v>8</v>
      </c>
      <c r="R1159">
        <v>4</v>
      </c>
      <c r="S1159">
        <v>0</v>
      </c>
      <c r="T1159">
        <v>0</v>
      </c>
      <c r="U1159">
        <v>0</v>
      </c>
      <c r="V1159">
        <v>0</v>
      </c>
      <c r="W1159">
        <v>0</v>
      </c>
      <c r="X1159">
        <v>0</v>
      </c>
      <c r="Y1159">
        <v>0</v>
      </c>
      <c r="Z1159" t="s">
        <v>41</v>
      </c>
    </row>
    <row r="1160" spans="1:26" x14ac:dyDescent="0.3">
      <c r="A1160">
        <v>702</v>
      </c>
      <c r="B1160">
        <v>1975</v>
      </c>
      <c r="C1160" s="14">
        <f>2021-Table13[[#This Row],[Year_Birth]]</f>
        <v>46</v>
      </c>
      <c r="D1160" s="4">
        <v>47682</v>
      </c>
      <c r="E1160">
        <v>1</v>
      </c>
      <c r="F1160" s="16">
        <v>7.978082191780822</v>
      </c>
      <c r="G1160">
        <v>80</v>
      </c>
      <c r="H1160" s="4">
        <v>162</v>
      </c>
      <c r="I1160" s="4">
        <v>61</v>
      </c>
      <c r="J1160" s="4">
        <v>83</v>
      </c>
      <c r="K1160" s="4">
        <v>97</v>
      </c>
      <c r="L1160" s="4">
        <v>57</v>
      </c>
      <c r="M1160" s="4">
        <v>61</v>
      </c>
      <c r="N1160">
        <v>4</v>
      </c>
      <c r="O1160">
        <v>4</v>
      </c>
      <c r="P1160">
        <v>3</v>
      </c>
      <c r="Q1160">
        <v>8</v>
      </c>
      <c r="R1160">
        <v>5</v>
      </c>
      <c r="S1160">
        <v>0</v>
      </c>
      <c r="T1160">
        <v>0</v>
      </c>
      <c r="U1160">
        <v>0</v>
      </c>
      <c r="V1160">
        <v>0</v>
      </c>
      <c r="W1160">
        <v>0</v>
      </c>
      <c r="X1160">
        <v>0</v>
      </c>
      <c r="Y1160">
        <v>0</v>
      </c>
      <c r="Z1160" t="s">
        <v>41</v>
      </c>
    </row>
    <row r="1161" spans="1:26" x14ac:dyDescent="0.3">
      <c r="A1161">
        <v>1491</v>
      </c>
      <c r="B1161">
        <v>1965</v>
      </c>
      <c r="C1161" s="14">
        <f>2021-Table13[[#This Row],[Year_Birth]]</f>
        <v>56</v>
      </c>
      <c r="D1161" s="4">
        <v>71488</v>
      </c>
      <c r="E1161">
        <v>0</v>
      </c>
      <c r="F1161" s="16">
        <v>7.9698630136986299</v>
      </c>
      <c r="G1161">
        <v>87</v>
      </c>
      <c r="H1161" s="4">
        <v>162</v>
      </c>
      <c r="I1161" s="4">
        <v>33</v>
      </c>
      <c r="J1161" s="4">
        <v>124</v>
      </c>
      <c r="K1161" s="4">
        <v>40</v>
      </c>
      <c r="L1161" s="4">
        <v>28</v>
      </c>
      <c r="M1161" s="4">
        <v>172</v>
      </c>
      <c r="N1161">
        <v>2</v>
      </c>
      <c r="O1161">
        <v>3</v>
      </c>
      <c r="P1161">
        <v>4</v>
      </c>
      <c r="Q1161">
        <v>7</v>
      </c>
      <c r="R1161">
        <v>1</v>
      </c>
      <c r="S1161">
        <v>0</v>
      </c>
      <c r="T1161">
        <v>0</v>
      </c>
      <c r="U1161">
        <v>0</v>
      </c>
      <c r="V1161">
        <v>0</v>
      </c>
      <c r="W1161">
        <v>0</v>
      </c>
      <c r="X1161">
        <v>0</v>
      </c>
      <c r="Y1161">
        <v>0</v>
      </c>
      <c r="Z1161" t="s">
        <v>48</v>
      </c>
    </row>
    <row r="1162" spans="1:26" x14ac:dyDescent="0.3">
      <c r="A1162">
        <v>4587</v>
      </c>
      <c r="B1162">
        <v>1944</v>
      </c>
      <c r="C1162" s="14">
        <f>2021-Table13[[#This Row],[Year_Birth]]</f>
        <v>77</v>
      </c>
      <c r="D1162" s="4">
        <v>45006</v>
      </c>
      <c r="E1162">
        <v>0</v>
      </c>
      <c r="F1162" s="16">
        <v>7.558904109589041</v>
      </c>
      <c r="G1162">
        <v>90</v>
      </c>
      <c r="H1162" s="4">
        <v>162</v>
      </c>
      <c r="I1162" s="4">
        <v>25</v>
      </c>
      <c r="J1162" s="4">
        <v>53</v>
      </c>
      <c r="K1162" s="4">
        <v>16</v>
      </c>
      <c r="L1162" s="4">
        <v>0</v>
      </c>
      <c r="M1162" s="4">
        <v>10</v>
      </c>
      <c r="N1162">
        <v>1</v>
      </c>
      <c r="O1162">
        <v>3</v>
      </c>
      <c r="P1162">
        <v>1</v>
      </c>
      <c r="Q1162">
        <v>7</v>
      </c>
      <c r="R1162">
        <v>3</v>
      </c>
      <c r="S1162">
        <v>0</v>
      </c>
      <c r="T1162">
        <v>0</v>
      </c>
      <c r="U1162">
        <v>0</v>
      </c>
      <c r="V1162">
        <v>0</v>
      </c>
      <c r="W1162">
        <v>0</v>
      </c>
      <c r="X1162">
        <v>0</v>
      </c>
      <c r="Y1162">
        <v>0</v>
      </c>
      <c r="Z1162" t="s">
        <v>41</v>
      </c>
    </row>
    <row r="1163" spans="1:26" x14ac:dyDescent="0.3">
      <c r="A1163">
        <v>2878</v>
      </c>
      <c r="B1163">
        <v>1947</v>
      </c>
      <c r="C1163" s="14">
        <f>2021-Table13[[#This Row],[Year_Birth]]</f>
        <v>74</v>
      </c>
      <c r="D1163" s="4">
        <v>67472</v>
      </c>
      <c r="E1163">
        <v>1</v>
      </c>
      <c r="F1163" s="16">
        <v>7.3616438356164382</v>
      </c>
      <c r="G1163">
        <v>93</v>
      </c>
      <c r="H1163" s="4">
        <v>162</v>
      </c>
      <c r="I1163" s="4">
        <v>31</v>
      </c>
      <c r="J1163" s="4">
        <v>127</v>
      </c>
      <c r="K1163" s="4">
        <v>8</v>
      </c>
      <c r="L1163" s="4">
        <v>17</v>
      </c>
      <c r="M1163" s="4">
        <v>69</v>
      </c>
      <c r="N1163">
        <v>2</v>
      </c>
      <c r="O1163">
        <v>4</v>
      </c>
      <c r="P1163">
        <v>2</v>
      </c>
      <c r="Q1163">
        <v>7</v>
      </c>
      <c r="R1163">
        <v>3</v>
      </c>
      <c r="S1163">
        <v>0</v>
      </c>
      <c r="T1163">
        <v>0</v>
      </c>
      <c r="U1163">
        <v>0</v>
      </c>
      <c r="V1163">
        <v>0</v>
      </c>
      <c r="W1163">
        <v>0</v>
      </c>
      <c r="X1163">
        <v>0</v>
      </c>
      <c r="Y1163">
        <v>0</v>
      </c>
      <c r="Z1163" t="s">
        <v>41</v>
      </c>
    </row>
    <row r="1164" spans="1:26" x14ac:dyDescent="0.3">
      <c r="A1164">
        <v>3520</v>
      </c>
      <c r="B1164">
        <v>1990</v>
      </c>
      <c r="C1164" s="14">
        <f>2021-Table13[[#This Row],[Year_Birth]]</f>
        <v>31</v>
      </c>
      <c r="D1164" s="4">
        <v>91172</v>
      </c>
      <c r="E1164">
        <v>0</v>
      </c>
      <c r="F1164" s="16">
        <v>7.8684931506849312</v>
      </c>
      <c r="G1164">
        <v>94</v>
      </c>
      <c r="H1164" s="4">
        <v>162</v>
      </c>
      <c r="I1164" s="4">
        <v>28</v>
      </c>
      <c r="J1164" s="4">
        <v>818</v>
      </c>
      <c r="K1164" s="4">
        <v>0</v>
      </c>
      <c r="L1164" s="4">
        <v>28</v>
      </c>
      <c r="M1164" s="4">
        <v>56</v>
      </c>
      <c r="N1164">
        <v>0</v>
      </c>
      <c r="O1164">
        <v>4</v>
      </c>
      <c r="P1164">
        <v>3</v>
      </c>
      <c r="Q1164">
        <v>7</v>
      </c>
      <c r="R1164">
        <v>3</v>
      </c>
      <c r="S1164">
        <v>1</v>
      </c>
      <c r="T1164">
        <v>1</v>
      </c>
      <c r="U1164">
        <v>1</v>
      </c>
      <c r="V1164">
        <v>0</v>
      </c>
      <c r="W1164">
        <v>1</v>
      </c>
      <c r="X1164">
        <v>1</v>
      </c>
      <c r="Y1164">
        <v>0</v>
      </c>
      <c r="Z1164" t="s">
        <v>48</v>
      </c>
    </row>
    <row r="1165" spans="1:26" x14ac:dyDescent="0.3">
      <c r="A1165">
        <v>7352</v>
      </c>
      <c r="B1165">
        <v>1957</v>
      </c>
      <c r="C1165" s="14">
        <f>2021-Table13[[#This Row],[Year_Birth]]</f>
        <v>64</v>
      </c>
      <c r="D1165" s="4">
        <v>55267</v>
      </c>
      <c r="E1165">
        <v>1</v>
      </c>
      <c r="F1165" s="16">
        <v>7.2986301369863016</v>
      </c>
      <c r="G1165">
        <v>28</v>
      </c>
      <c r="H1165" s="4">
        <v>161</v>
      </c>
      <c r="I1165" s="4">
        <v>28</v>
      </c>
      <c r="J1165" s="4">
        <v>136</v>
      </c>
      <c r="K1165" s="4">
        <v>32</v>
      </c>
      <c r="L1165" s="4">
        <v>3</v>
      </c>
      <c r="M1165" s="4">
        <v>45</v>
      </c>
      <c r="N1165">
        <v>4</v>
      </c>
      <c r="O1165">
        <v>3</v>
      </c>
      <c r="P1165">
        <v>4</v>
      </c>
      <c r="Q1165">
        <v>6</v>
      </c>
      <c r="R1165">
        <v>3</v>
      </c>
      <c r="S1165">
        <v>0</v>
      </c>
      <c r="T1165">
        <v>0</v>
      </c>
      <c r="U1165">
        <v>0</v>
      </c>
      <c r="V1165">
        <v>0</v>
      </c>
      <c r="W1165">
        <v>0</v>
      </c>
      <c r="X1165">
        <v>0</v>
      </c>
      <c r="Y1165">
        <v>0</v>
      </c>
      <c r="Z1165" t="s">
        <v>48</v>
      </c>
    </row>
    <row r="1166" spans="1:26" x14ac:dyDescent="0.3">
      <c r="A1166">
        <v>7851</v>
      </c>
      <c r="B1166">
        <v>1949</v>
      </c>
      <c r="C1166" s="14">
        <f>2021-Table13[[#This Row],[Year_Birth]]</f>
        <v>72</v>
      </c>
      <c r="D1166" s="4">
        <v>70165</v>
      </c>
      <c r="E1166">
        <v>0</v>
      </c>
      <c r="F1166" s="16">
        <v>7.3780821917808215</v>
      </c>
      <c r="G1166">
        <v>60</v>
      </c>
      <c r="H1166" s="4">
        <v>161</v>
      </c>
      <c r="I1166" s="4">
        <v>0</v>
      </c>
      <c r="J1166" s="4">
        <v>253</v>
      </c>
      <c r="K1166" s="4">
        <v>199</v>
      </c>
      <c r="L1166" s="4">
        <v>191</v>
      </c>
      <c r="M1166" s="4">
        <v>122</v>
      </c>
      <c r="N1166">
        <v>1</v>
      </c>
      <c r="O1166">
        <v>3</v>
      </c>
      <c r="P1166">
        <v>7</v>
      </c>
      <c r="Q1166">
        <v>11</v>
      </c>
      <c r="R1166">
        <v>1</v>
      </c>
      <c r="S1166">
        <v>0</v>
      </c>
      <c r="T1166">
        <v>0</v>
      </c>
      <c r="U1166">
        <v>0</v>
      </c>
      <c r="V1166">
        <v>0</v>
      </c>
      <c r="W1166">
        <v>0</v>
      </c>
      <c r="X1166">
        <v>0</v>
      </c>
      <c r="Y1166">
        <v>0</v>
      </c>
      <c r="Z1166" t="s">
        <v>41</v>
      </c>
    </row>
    <row r="1167" spans="1:26" x14ac:dyDescent="0.3">
      <c r="A1167">
        <v>10339</v>
      </c>
      <c r="B1167">
        <v>1954</v>
      </c>
      <c r="C1167" s="14">
        <f>2021-Table13[[#This Row],[Year_Birth]]</f>
        <v>67</v>
      </c>
      <c r="E1167">
        <v>1</v>
      </c>
      <c r="F1167" s="16">
        <v>7.6273972602739724</v>
      </c>
      <c r="G1167">
        <v>83</v>
      </c>
      <c r="H1167" s="4">
        <v>161</v>
      </c>
      <c r="I1167" s="4">
        <v>0</v>
      </c>
      <c r="J1167" s="4">
        <v>22</v>
      </c>
      <c r="K1167" s="4">
        <v>0</v>
      </c>
      <c r="L1167" s="4">
        <v>0</v>
      </c>
      <c r="M1167" s="4">
        <v>24</v>
      </c>
      <c r="N1167">
        <v>2</v>
      </c>
      <c r="O1167">
        <v>4</v>
      </c>
      <c r="P1167">
        <v>1</v>
      </c>
      <c r="Q1167">
        <v>4</v>
      </c>
      <c r="R1167">
        <v>6</v>
      </c>
      <c r="S1167">
        <v>0</v>
      </c>
      <c r="T1167">
        <v>0</v>
      </c>
      <c r="U1167">
        <v>0</v>
      </c>
      <c r="V1167">
        <v>0</v>
      </c>
      <c r="W1167">
        <v>0</v>
      </c>
      <c r="X1167">
        <v>0</v>
      </c>
      <c r="Y1167">
        <v>0</v>
      </c>
      <c r="Z1167" t="s">
        <v>53</v>
      </c>
    </row>
    <row r="1168" spans="1:26" x14ac:dyDescent="0.3">
      <c r="A1168">
        <v>9967</v>
      </c>
      <c r="B1168">
        <v>1974</v>
      </c>
      <c r="C1168" s="14">
        <f>2021-Table13[[#This Row],[Year_Birth]]</f>
        <v>47</v>
      </c>
      <c r="D1168" s="4">
        <v>53034</v>
      </c>
      <c r="E1168">
        <v>2</v>
      </c>
      <c r="F1168" s="16">
        <v>7.6931506849315072</v>
      </c>
      <c r="G1168">
        <v>30</v>
      </c>
      <c r="H1168" s="4">
        <v>160</v>
      </c>
      <c r="I1168" s="4">
        <v>15</v>
      </c>
      <c r="J1168" s="4">
        <v>196</v>
      </c>
      <c r="K1168" s="4">
        <v>15</v>
      </c>
      <c r="L1168" s="4">
        <v>11</v>
      </c>
      <c r="M1168" s="4">
        <v>50</v>
      </c>
      <c r="N1168">
        <v>8</v>
      </c>
      <c r="O1168">
        <v>6</v>
      </c>
      <c r="P1168">
        <v>1</v>
      </c>
      <c r="Q1168">
        <v>7</v>
      </c>
      <c r="R1168">
        <v>8</v>
      </c>
      <c r="S1168">
        <v>0</v>
      </c>
      <c r="T1168">
        <v>0</v>
      </c>
      <c r="U1168">
        <v>0</v>
      </c>
      <c r="V1168">
        <v>0</v>
      </c>
      <c r="W1168">
        <v>0</v>
      </c>
      <c r="X1168">
        <v>0</v>
      </c>
      <c r="Y1168">
        <v>0</v>
      </c>
      <c r="Z1168" t="s">
        <v>43</v>
      </c>
    </row>
    <row r="1169" spans="1:26" x14ac:dyDescent="0.3">
      <c r="A1169">
        <v>10245</v>
      </c>
      <c r="B1169">
        <v>1986</v>
      </c>
      <c r="C1169" s="14">
        <f>2021-Table13[[#This Row],[Year_Birth]]</f>
        <v>35</v>
      </c>
      <c r="D1169" s="4">
        <v>80910</v>
      </c>
      <c r="E1169">
        <v>0</v>
      </c>
      <c r="F1169" s="16">
        <v>8.2712328767123289</v>
      </c>
      <c r="G1169">
        <v>71</v>
      </c>
      <c r="H1169" s="4">
        <v>160</v>
      </c>
      <c r="I1169" s="4">
        <v>80</v>
      </c>
      <c r="J1169" s="4">
        <v>369</v>
      </c>
      <c r="K1169" s="4">
        <v>67</v>
      </c>
      <c r="L1169" s="4">
        <v>39</v>
      </c>
      <c r="M1169" s="4">
        <v>41</v>
      </c>
      <c r="N1169">
        <v>1</v>
      </c>
      <c r="O1169">
        <v>3</v>
      </c>
      <c r="P1169">
        <v>3</v>
      </c>
      <c r="Q1169">
        <v>8</v>
      </c>
      <c r="R1169">
        <v>1</v>
      </c>
      <c r="S1169">
        <v>0</v>
      </c>
      <c r="T1169">
        <v>0</v>
      </c>
      <c r="U1169">
        <v>0</v>
      </c>
      <c r="V1169">
        <v>0</v>
      </c>
      <c r="W1169">
        <v>0</v>
      </c>
      <c r="X1169">
        <v>0</v>
      </c>
      <c r="Y1169">
        <v>0</v>
      </c>
      <c r="Z1169" t="s">
        <v>41</v>
      </c>
    </row>
    <row r="1170" spans="1:26" x14ac:dyDescent="0.3">
      <c r="A1170">
        <v>9860</v>
      </c>
      <c r="B1170">
        <v>1959</v>
      </c>
      <c r="C1170" s="14">
        <f>2021-Table13[[#This Row],[Year_Birth]]</f>
        <v>62</v>
      </c>
      <c r="D1170" s="4">
        <v>44911</v>
      </c>
      <c r="E1170">
        <v>1</v>
      </c>
      <c r="F1170" s="16">
        <v>7.9013698630136986</v>
      </c>
      <c r="G1170">
        <v>11</v>
      </c>
      <c r="H1170" s="4">
        <v>159</v>
      </c>
      <c r="I1170" s="4">
        <v>0</v>
      </c>
      <c r="J1170" s="4">
        <v>22</v>
      </c>
      <c r="K1170" s="4">
        <v>2</v>
      </c>
      <c r="L1170" s="4">
        <v>1</v>
      </c>
      <c r="M1170" s="4">
        <v>31</v>
      </c>
      <c r="N1170">
        <v>3</v>
      </c>
      <c r="O1170">
        <v>4</v>
      </c>
      <c r="P1170">
        <v>1</v>
      </c>
      <c r="Q1170">
        <v>4</v>
      </c>
      <c r="R1170">
        <v>7</v>
      </c>
      <c r="S1170">
        <v>0</v>
      </c>
      <c r="T1170">
        <v>0</v>
      </c>
      <c r="U1170">
        <v>0</v>
      </c>
      <c r="V1170">
        <v>0</v>
      </c>
      <c r="W1170">
        <v>0</v>
      </c>
      <c r="X1170">
        <v>0</v>
      </c>
      <c r="Y1170">
        <v>0</v>
      </c>
      <c r="Z1170" t="s">
        <v>41</v>
      </c>
    </row>
    <row r="1171" spans="1:26" x14ac:dyDescent="0.3">
      <c r="A1171">
        <v>10176</v>
      </c>
      <c r="B1171">
        <v>1968</v>
      </c>
      <c r="C1171" s="14">
        <f>2021-Table13[[#This Row],[Year_Birth]]</f>
        <v>53</v>
      </c>
      <c r="D1171" s="4">
        <v>57107</v>
      </c>
      <c r="E1171">
        <v>1</v>
      </c>
      <c r="F1171" s="16">
        <v>8.4575342465753423</v>
      </c>
      <c r="G1171">
        <v>44</v>
      </c>
      <c r="H1171" s="4">
        <v>159</v>
      </c>
      <c r="I1171" s="4">
        <v>0</v>
      </c>
      <c r="J1171" s="4">
        <v>120</v>
      </c>
      <c r="K1171" s="4">
        <v>0</v>
      </c>
      <c r="L1171" s="4">
        <v>0</v>
      </c>
      <c r="M1171" s="4">
        <v>137</v>
      </c>
      <c r="N1171">
        <v>7</v>
      </c>
      <c r="O1171">
        <v>4</v>
      </c>
      <c r="P1171">
        <v>4</v>
      </c>
      <c r="Q1171">
        <v>8</v>
      </c>
      <c r="R1171">
        <v>8</v>
      </c>
      <c r="S1171">
        <v>0</v>
      </c>
      <c r="T1171">
        <v>1</v>
      </c>
      <c r="U1171">
        <v>0</v>
      </c>
      <c r="V1171">
        <v>1</v>
      </c>
      <c r="W1171">
        <v>0</v>
      </c>
      <c r="X1171">
        <v>1</v>
      </c>
      <c r="Y1171">
        <v>0</v>
      </c>
      <c r="Z1171" t="s">
        <v>41</v>
      </c>
    </row>
    <row r="1172" spans="1:26" x14ac:dyDescent="0.3">
      <c r="A1172">
        <v>3570</v>
      </c>
      <c r="B1172">
        <v>1969</v>
      </c>
      <c r="C1172" s="14">
        <f>2021-Table13[[#This Row],[Year_Birth]]</f>
        <v>52</v>
      </c>
      <c r="D1172" s="4">
        <v>42731</v>
      </c>
      <c r="E1172">
        <v>1</v>
      </c>
      <c r="F1172" s="16">
        <v>7.2986301369863016</v>
      </c>
      <c r="G1172">
        <v>64</v>
      </c>
      <c r="H1172" s="4">
        <v>159</v>
      </c>
      <c r="I1172" s="4">
        <v>2</v>
      </c>
      <c r="J1172" s="4">
        <v>51</v>
      </c>
      <c r="K1172" s="4">
        <v>6</v>
      </c>
      <c r="L1172" s="4">
        <v>2</v>
      </c>
      <c r="M1172" s="4">
        <v>24</v>
      </c>
      <c r="N1172">
        <v>3</v>
      </c>
      <c r="O1172">
        <v>4</v>
      </c>
      <c r="P1172">
        <v>1</v>
      </c>
      <c r="Q1172">
        <v>5</v>
      </c>
      <c r="R1172">
        <v>5</v>
      </c>
      <c r="S1172">
        <v>0</v>
      </c>
      <c r="T1172">
        <v>0</v>
      </c>
      <c r="U1172">
        <v>0</v>
      </c>
      <c r="V1172">
        <v>0</v>
      </c>
      <c r="W1172">
        <v>0</v>
      </c>
      <c r="X1172">
        <v>0</v>
      </c>
      <c r="Y1172">
        <v>0</v>
      </c>
      <c r="Z1172" t="s">
        <v>47</v>
      </c>
    </row>
    <row r="1173" spans="1:26" x14ac:dyDescent="0.3">
      <c r="A1173">
        <v>10313</v>
      </c>
      <c r="B1173">
        <v>1975</v>
      </c>
      <c r="C1173" s="14">
        <f>2021-Table13[[#This Row],[Year_Birth]]</f>
        <v>46</v>
      </c>
      <c r="D1173" s="4">
        <v>48178</v>
      </c>
      <c r="E1173">
        <v>2</v>
      </c>
      <c r="F1173" s="16">
        <v>8.2794520547945201</v>
      </c>
      <c r="G1173">
        <v>69</v>
      </c>
      <c r="H1173" s="4">
        <v>159</v>
      </c>
      <c r="I1173" s="4">
        <v>4</v>
      </c>
      <c r="J1173" s="4">
        <v>45</v>
      </c>
      <c r="K1173" s="4">
        <v>6</v>
      </c>
      <c r="L1173" s="4">
        <v>2</v>
      </c>
      <c r="M1173" s="4">
        <v>38</v>
      </c>
      <c r="N1173">
        <v>6</v>
      </c>
      <c r="O1173">
        <v>5</v>
      </c>
      <c r="P1173">
        <v>1</v>
      </c>
      <c r="Q1173">
        <v>4</v>
      </c>
      <c r="R1173">
        <v>8</v>
      </c>
      <c r="S1173">
        <v>0</v>
      </c>
      <c r="T1173">
        <v>0</v>
      </c>
      <c r="U1173">
        <v>0</v>
      </c>
      <c r="V1173">
        <v>0</v>
      </c>
      <c r="W1173">
        <v>0</v>
      </c>
      <c r="X1173">
        <v>0</v>
      </c>
      <c r="Y1173">
        <v>0</v>
      </c>
      <c r="Z1173" t="s">
        <v>41</v>
      </c>
    </row>
    <row r="1174" spans="1:26" x14ac:dyDescent="0.3">
      <c r="A1174">
        <v>340</v>
      </c>
      <c r="B1174">
        <v>1970</v>
      </c>
      <c r="C1174" s="14">
        <f>2021-Table13[[#This Row],[Year_Birth]]</f>
        <v>51</v>
      </c>
      <c r="D1174" s="4">
        <v>72967</v>
      </c>
      <c r="E1174">
        <v>1</v>
      </c>
      <c r="F1174" s="16">
        <v>8.1479452054794521</v>
      </c>
      <c r="G1174">
        <v>1</v>
      </c>
      <c r="H1174" s="4">
        <v>158</v>
      </c>
      <c r="I1174" s="4">
        <v>35</v>
      </c>
      <c r="J1174" s="4">
        <v>179</v>
      </c>
      <c r="K1174" s="4">
        <v>0</v>
      </c>
      <c r="L1174" s="4">
        <v>0</v>
      </c>
      <c r="M1174" s="4">
        <v>125</v>
      </c>
      <c r="N1174">
        <v>2</v>
      </c>
      <c r="O1174">
        <v>7</v>
      </c>
      <c r="P1174">
        <v>2</v>
      </c>
      <c r="Q1174">
        <v>8</v>
      </c>
      <c r="R1174">
        <v>5</v>
      </c>
      <c r="S1174">
        <v>0</v>
      </c>
      <c r="T1174">
        <v>0</v>
      </c>
      <c r="U1174">
        <v>1</v>
      </c>
      <c r="V1174">
        <v>0</v>
      </c>
      <c r="W1174">
        <v>0</v>
      </c>
      <c r="X1174">
        <v>1</v>
      </c>
      <c r="Y1174">
        <v>0</v>
      </c>
      <c r="Z1174" t="s">
        <v>52</v>
      </c>
    </row>
    <row r="1175" spans="1:26" x14ac:dyDescent="0.3">
      <c r="A1175">
        <v>8216</v>
      </c>
      <c r="B1175">
        <v>1972</v>
      </c>
      <c r="C1175" s="14">
        <f>2021-Table13[[#This Row],[Year_Birth]]</f>
        <v>49</v>
      </c>
      <c r="D1175" s="4">
        <v>53761</v>
      </c>
      <c r="E1175">
        <v>2</v>
      </c>
      <c r="F1175" s="16">
        <v>7.3260273972602743</v>
      </c>
      <c r="G1175">
        <v>7</v>
      </c>
      <c r="H1175" s="4">
        <v>158</v>
      </c>
      <c r="I1175" s="4">
        <v>0</v>
      </c>
      <c r="J1175" s="4">
        <v>76</v>
      </c>
      <c r="K1175" s="4">
        <v>13</v>
      </c>
      <c r="L1175" s="4">
        <v>7</v>
      </c>
      <c r="M1175" s="4">
        <v>71</v>
      </c>
      <c r="N1175">
        <v>6</v>
      </c>
      <c r="O1175">
        <v>4</v>
      </c>
      <c r="P1175">
        <v>4</v>
      </c>
      <c r="Q1175">
        <v>3</v>
      </c>
      <c r="R1175">
        <v>5</v>
      </c>
      <c r="S1175">
        <v>0</v>
      </c>
      <c r="T1175">
        <v>0</v>
      </c>
      <c r="U1175">
        <v>0</v>
      </c>
      <c r="V1175">
        <v>0</v>
      </c>
      <c r="W1175">
        <v>0</v>
      </c>
      <c r="X1175">
        <v>0</v>
      </c>
      <c r="Y1175">
        <v>0</v>
      </c>
      <c r="Z1175" t="s">
        <v>53</v>
      </c>
    </row>
    <row r="1176" spans="1:26" x14ac:dyDescent="0.3">
      <c r="A1176">
        <v>940</v>
      </c>
      <c r="B1176">
        <v>1987</v>
      </c>
      <c r="C1176" s="14">
        <f>2021-Table13[[#This Row],[Year_Birth]]</f>
        <v>34</v>
      </c>
      <c r="D1176" s="4">
        <v>57100</v>
      </c>
      <c r="E1176">
        <v>1</v>
      </c>
      <c r="F1176" s="16">
        <v>6.7260273972602738</v>
      </c>
      <c r="G1176">
        <v>9</v>
      </c>
      <c r="H1176" s="4">
        <v>158</v>
      </c>
      <c r="I1176" s="4">
        <v>11</v>
      </c>
      <c r="J1176" s="4">
        <v>99</v>
      </c>
      <c r="K1176" s="4">
        <v>15</v>
      </c>
      <c r="L1176" s="4">
        <v>11</v>
      </c>
      <c r="M1176" s="4">
        <v>17</v>
      </c>
      <c r="N1176">
        <v>2</v>
      </c>
      <c r="O1176">
        <v>3</v>
      </c>
      <c r="P1176">
        <v>2</v>
      </c>
      <c r="Q1176">
        <v>7</v>
      </c>
      <c r="R1176">
        <v>3</v>
      </c>
      <c r="S1176">
        <v>0</v>
      </c>
      <c r="T1176">
        <v>0</v>
      </c>
      <c r="U1176">
        <v>0</v>
      </c>
      <c r="V1176">
        <v>0</v>
      </c>
      <c r="W1176">
        <v>0</v>
      </c>
      <c r="X1176">
        <v>0</v>
      </c>
      <c r="Y1176">
        <v>0</v>
      </c>
      <c r="Z1176" t="s">
        <v>47</v>
      </c>
    </row>
    <row r="1177" spans="1:26" x14ac:dyDescent="0.3">
      <c r="A1177">
        <v>5892</v>
      </c>
      <c r="B1177">
        <v>1980</v>
      </c>
      <c r="C1177" s="14">
        <f>2021-Table13[[#This Row],[Year_Birth]]</f>
        <v>41</v>
      </c>
      <c r="D1177" s="4">
        <v>34968</v>
      </c>
      <c r="E1177">
        <v>1</v>
      </c>
      <c r="F1177" s="16">
        <v>7.8301369863013699</v>
      </c>
      <c r="G1177">
        <v>11</v>
      </c>
      <c r="H1177" s="4">
        <v>158</v>
      </c>
      <c r="I1177" s="4">
        <v>6</v>
      </c>
      <c r="J1177" s="4">
        <v>45</v>
      </c>
      <c r="K1177" s="4">
        <v>8</v>
      </c>
      <c r="L1177" s="4">
        <v>2</v>
      </c>
      <c r="M1177" s="4">
        <v>2</v>
      </c>
      <c r="N1177">
        <v>7</v>
      </c>
      <c r="O1177">
        <v>3</v>
      </c>
      <c r="P1177">
        <v>2</v>
      </c>
      <c r="Q1177">
        <v>5</v>
      </c>
      <c r="R1177">
        <v>7</v>
      </c>
      <c r="S1177">
        <v>0</v>
      </c>
      <c r="T1177">
        <v>0</v>
      </c>
      <c r="U1177">
        <v>0</v>
      </c>
      <c r="V1177">
        <v>0</v>
      </c>
      <c r="W1177">
        <v>0</v>
      </c>
      <c r="X1177">
        <v>0</v>
      </c>
      <c r="Y1177">
        <v>0</v>
      </c>
      <c r="Z1177" t="s">
        <v>47</v>
      </c>
    </row>
    <row r="1178" spans="1:26" x14ac:dyDescent="0.3">
      <c r="A1178">
        <v>10473</v>
      </c>
      <c r="B1178">
        <v>1956</v>
      </c>
      <c r="C1178" s="14">
        <f>2021-Table13[[#This Row],[Year_Birth]]</f>
        <v>65</v>
      </c>
      <c r="D1178" s="4">
        <v>78028</v>
      </c>
      <c r="E1178">
        <v>1</v>
      </c>
      <c r="F1178" s="16">
        <v>8.4109589041095898</v>
      </c>
      <c r="G1178">
        <v>38</v>
      </c>
      <c r="H1178" s="4">
        <v>158</v>
      </c>
      <c r="I1178" s="4">
        <v>19</v>
      </c>
      <c r="J1178" s="4">
        <v>288</v>
      </c>
      <c r="K1178" s="4">
        <v>25</v>
      </c>
      <c r="L1178" s="4">
        <v>0</v>
      </c>
      <c r="M1178" s="4">
        <v>38</v>
      </c>
      <c r="N1178">
        <v>1</v>
      </c>
      <c r="O1178">
        <v>6</v>
      </c>
      <c r="P1178">
        <v>4</v>
      </c>
      <c r="Q1178">
        <v>9</v>
      </c>
      <c r="R1178">
        <v>7</v>
      </c>
      <c r="S1178">
        <v>0</v>
      </c>
      <c r="T1178">
        <v>0</v>
      </c>
      <c r="U1178">
        <v>0</v>
      </c>
      <c r="V1178">
        <v>1</v>
      </c>
      <c r="W1178">
        <v>1</v>
      </c>
      <c r="X1178">
        <v>1</v>
      </c>
      <c r="Y1178">
        <v>0</v>
      </c>
      <c r="Z1178" t="s">
        <v>41</v>
      </c>
    </row>
    <row r="1179" spans="1:26" x14ac:dyDescent="0.3">
      <c r="A1179">
        <v>5959</v>
      </c>
      <c r="B1179">
        <v>1968</v>
      </c>
      <c r="C1179" s="14">
        <f>2021-Table13[[#This Row],[Year_Birth]]</f>
        <v>53</v>
      </c>
      <c r="D1179" s="4">
        <v>35893</v>
      </c>
      <c r="E1179">
        <v>2</v>
      </c>
      <c r="F1179" s="16">
        <v>8.3150684931506849</v>
      </c>
      <c r="G1179">
        <v>80</v>
      </c>
      <c r="H1179" s="4">
        <v>158</v>
      </c>
      <c r="I1179" s="4">
        <v>0</v>
      </c>
      <c r="J1179" s="4">
        <v>23</v>
      </c>
      <c r="K1179" s="4">
        <v>0</v>
      </c>
      <c r="L1179" s="4">
        <v>0</v>
      </c>
      <c r="M1179" s="4">
        <v>18</v>
      </c>
      <c r="N1179">
        <v>6</v>
      </c>
      <c r="O1179">
        <v>3</v>
      </c>
      <c r="P1179">
        <v>1</v>
      </c>
      <c r="Q1179">
        <v>5</v>
      </c>
      <c r="R1179">
        <v>8</v>
      </c>
      <c r="S1179">
        <v>0</v>
      </c>
      <c r="T1179">
        <v>0</v>
      </c>
      <c r="U1179">
        <v>0</v>
      </c>
      <c r="V1179">
        <v>0</v>
      </c>
      <c r="W1179">
        <v>0</v>
      </c>
      <c r="X1179">
        <v>0</v>
      </c>
      <c r="Y1179">
        <v>0</v>
      </c>
      <c r="Z1179" t="s">
        <v>45</v>
      </c>
    </row>
    <row r="1180" spans="1:26" x14ac:dyDescent="0.3">
      <c r="A1180">
        <v>7453</v>
      </c>
      <c r="B1180">
        <v>1954</v>
      </c>
      <c r="C1180" s="14">
        <f>2021-Table13[[#This Row],[Year_Birth]]</f>
        <v>67</v>
      </c>
      <c r="D1180" s="4">
        <v>36130</v>
      </c>
      <c r="E1180">
        <v>1</v>
      </c>
      <c r="F1180" s="16">
        <v>8.0136986301369859</v>
      </c>
      <c r="G1180">
        <v>46</v>
      </c>
      <c r="H1180" s="4">
        <v>157</v>
      </c>
      <c r="I1180" s="4">
        <v>43</v>
      </c>
      <c r="J1180" s="4">
        <v>127</v>
      </c>
      <c r="K1180" s="4">
        <v>68</v>
      </c>
      <c r="L1180" s="4">
        <v>56</v>
      </c>
      <c r="M1180" s="4">
        <v>37</v>
      </c>
      <c r="N1180">
        <v>6</v>
      </c>
      <c r="O1180">
        <v>3</v>
      </c>
      <c r="P1180">
        <v>8</v>
      </c>
      <c r="Q1180">
        <v>4</v>
      </c>
      <c r="R1180">
        <v>4</v>
      </c>
      <c r="S1180">
        <v>0</v>
      </c>
      <c r="T1180">
        <v>0</v>
      </c>
      <c r="U1180">
        <v>1</v>
      </c>
      <c r="V1180">
        <v>0</v>
      </c>
      <c r="W1180">
        <v>0</v>
      </c>
      <c r="X1180">
        <v>1</v>
      </c>
      <c r="Y1180">
        <v>0</v>
      </c>
      <c r="Z1180" t="s">
        <v>41</v>
      </c>
    </row>
    <row r="1181" spans="1:26" x14ac:dyDescent="0.3">
      <c r="A1181">
        <v>3439</v>
      </c>
      <c r="B1181">
        <v>1972</v>
      </c>
      <c r="C1181" s="14">
        <f>2021-Table13[[#This Row],[Year_Birth]]</f>
        <v>49</v>
      </c>
      <c r="D1181" s="4">
        <v>56721</v>
      </c>
      <c r="E1181">
        <v>2</v>
      </c>
      <c r="F1181" s="16">
        <v>8.2712328767123289</v>
      </c>
      <c r="G1181">
        <v>64</v>
      </c>
      <c r="H1181" s="4">
        <v>157</v>
      </c>
      <c r="I1181" s="4">
        <v>6</v>
      </c>
      <c r="J1181" s="4">
        <v>39</v>
      </c>
      <c r="K1181" s="4">
        <v>6</v>
      </c>
      <c r="L1181" s="4">
        <v>13</v>
      </c>
      <c r="M1181" s="4">
        <v>75</v>
      </c>
      <c r="N1181">
        <v>5</v>
      </c>
      <c r="O1181">
        <v>4</v>
      </c>
      <c r="P1181">
        <v>1</v>
      </c>
      <c r="Q1181">
        <v>5</v>
      </c>
      <c r="R1181">
        <v>6</v>
      </c>
      <c r="S1181">
        <v>0</v>
      </c>
      <c r="T1181">
        <v>0</v>
      </c>
      <c r="U1181">
        <v>0</v>
      </c>
      <c r="V1181">
        <v>0</v>
      </c>
      <c r="W1181">
        <v>0</v>
      </c>
      <c r="X1181">
        <v>0</v>
      </c>
      <c r="Y1181">
        <v>0</v>
      </c>
      <c r="Z1181" t="s">
        <v>41</v>
      </c>
    </row>
    <row r="1182" spans="1:26" x14ac:dyDescent="0.3">
      <c r="A1182">
        <v>2625</v>
      </c>
      <c r="B1182">
        <v>1954</v>
      </c>
      <c r="C1182" s="14">
        <f>2021-Table13[[#This Row],[Year_Birth]]</f>
        <v>67</v>
      </c>
      <c r="D1182" s="4">
        <v>42607</v>
      </c>
      <c r="E1182">
        <v>1</v>
      </c>
      <c r="F1182" s="16">
        <v>7.2246575342465755</v>
      </c>
      <c r="G1182">
        <v>30</v>
      </c>
      <c r="H1182" s="4">
        <v>156</v>
      </c>
      <c r="I1182" s="4">
        <v>29</v>
      </c>
      <c r="J1182" s="4">
        <v>56</v>
      </c>
      <c r="K1182" s="4">
        <v>30</v>
      </c>
      <c r="L1182" s="4">
        <v>32</v>
      </c>
      <c r="M1182" s="4">
        <v>47</v>
      </c>
      <c r="N1182">
        <v>2</v>
      </c>
      <c r="O1182">
        <v>3</v>
      </c>
      <c r="P1182">
        <v>2</v>
      </c>
      <c r="Q1182">
        <v>7</v>
      </c>
      <c r="R1182">
        <v>3</v>
      </c>
      <c r="S1182">
        <v>0</v>
      </c>
      <c r="T1182">
        <v>0</v>
      </c>
      <c r="U1182">
        <v>0</v>
      </c>
      <c r="V1182">
        <v>0</v>
      </c>
      <c r="W1182">
        <v>0</v>
      </c>
      <c r="X1182">
        <v>0</v>
      </c>
      <c r="Y1182">
        <v>0</v>
      </c>
      <c r="Z1182" t="s">
        <v>47</v>
      </c>
    </row>
    <row r="1183" spans="1:26" x14ac:dyDescent="0.3">
      <c r="A1183">
        <v>8890</v>
      </c>
      <c r="B1183">
        <v>1971</v>
      </c>
      <c r="C1183" s="14">
        <f>2021-Table13[[#This Row],[Year_Birth]]</f>
        <v>50</v>
      </c>
      <c r="D1183" s="4">
        <v>65808</v>
      </c>
      <c r="E1183">
        <v>2</v>
      </c>
      <c r="F1183" s="16">
        <v>6.6931506849315072</v>
      </c>
      <c r="G1183">
        <v>1</v>
      </c>
      <c r="H1183" s="4">
        <v>155</v>
      </c>
      <c r="I1183" s="4">
        <v>7</v>
      </c>
      <c r="J1183" s="4">
        <v>80</v>
      </c>
      <c r="K1183" s="4">
        <v>13</v>
      </c>
      <c r="L1183" s="4">
        <v>7</v>
      </c>
      <c r="M1183" s="4">
        <v>10</v>
      </c>
      <c r="N1183">
        <v>3</v>
      </c>
      <c r="O1183">
        <v>5</v>
      </c>
      <c r="P1183">
        <v>1</v>
      </c>
      <c r="Q1183">
        <v>5</v>
      </c>
      <c r="R1183">
        <v>6</v>
      </c>
      <c r="S1183">
        <v>0</v>
      </c>
      <c r="T1183">
        <v>0</v>
      </c>
      <c r="U1183">
        <v>0</v>
      </c>
      <c r="V1183">
        <v>0</v>
      </c>
      <c r="W1183">
        <v>0</v>
      </c>
      <c r="X1183">
        <v>0</v>
      </c>
      <c r="Y1183">
        <v>0</v>
      </c>
      <c r="Z1183" t="s">
        <v>41</v>
      </c>
    </row>
    <row r="1184" spans="1:26" x14ac:dyDescent="0.3">
      <c r="A1184">
        <v>9076</v>
      </c>
      <c r="B1184">
        <v>1980</v>
      </c>
      <c r="C1184" s="14">
        <f>2021-Table13[[#This Row],[Year_Birth]]</f>
        <v>41</v>
      </c>
      <c r="D1184" s="4">
        <v>30732</v>
      </c>
      <c r="E1184">
        <v>1</v>
      </c>
      <c r="F1184" s="16">
        <v>8.0904109589041102</v>
      </c>
      <c r="G1184">
        <v>44</v>
      </c>
      <c r="H1184" s="4">
        <v>155</v>
      </c>
      <c r="I1184" s="4">
        <v>1</v>
      </c>
      <c r="J1184" s="4">
        <v>25</v>
      </c>
      <c r="K1184" s="4">
        <v>0</v>
      </c>
      <c r="L1184" s="4">
        <v>1</v>
      </c>
      <c r="M1184" s="4">
        <v>3</v>
      </c>
      <c r="N1184">
        <v>4</v>
      </c>
      <c r="O1184">
        <v>4</v>
      </c>
      <c r="P1184">
        <v>1</v>
      </c>
      <c r="Q1184">
        <v>4</v>
      </c>
      <c r="R1184">
        <v>8</v>
      </c>
      <c r="S1184">
        <v>0</v>
      </c>
      <c r="T1184">
        <v>0</v>
      </c>
      <c r="U1184">
        <v>0</v>
      </c>
      <c r="V1184">
        <v>0</v>
      </c>
      <c r="W1184">
        <v>0</v>
      </c>
      <c r="X1184">
        <v>0</v>
      </c>
      <c r="Y1184">
        <v>0</v>
      </c>
      <c r="Z1184" t="s">
        <v>47</v>
      </c>
    </row>
    <row r="1185" spans="1:26" x14ac:dyDescent="0.3">
      <c r="A1185">
        <v>4827</v>
      </c>
      <c r="B1185">
        <v>1956</v>
      </c>
      <c r="C1185" s="14">
        <f>2021-Table13[[#This Row],[Year_Birth]]</f>
        <v>65</v>
      </c>
      <c r="D1185" s="4">
        <v>54998</v>
      </c>
      <c r="E1185">
        <v>1</v>
      </c>
      <c r="F1185" s="16">
        <v>7.9150684931506845</v>
      </c>
      <c r="G1185">
        <v>3</v>
      </c>
      <c r="H1185" s="4">
        <v>154</v>
      </c>
      <c r="I1185" s="4">
        <v>22</v>
      </c>
      <c r="J1185" s="4">
        <v>202</v>
      </c>
      <c r="K1185" s="4">
        <v>39</v>
      </c>
      <c r="L1185" s="4">
        <v>30</v>
      </c>
      <c r="M1185" s="4">
        <v>8</v>
      </c>
      <c r="N1185">
        <v>5</v>
      </c>
      <c r="O1185">
        <v>4</v>
      </c>
      <c r="P1185">
        <v>2</v>
      </c>
      <c r="Q1185">
        <v>9</v>
      </c>
      <c r="R1185">
        <v>4</v>
      </c>
      <c r="S1185">
        <v>0</v>
      </c>
      <c r="T1185">
        <v>0</v>
      </c>
      <c r="U1185">
        <v>0</v>
      </c>
      <c r="V1185">
        <v>0</v>
      </c>
      <c r="W1185">
        <v>0</v>
      </c>
      <c r="X1185">
        <v>1</v>
      </c>
      <c r="Y1185">
        <v>0</v>
      </c>
      <c r="Z1185" t="s">
        <v>41</v>
      </c>
    </row>
    <row r="1186" spans="1:26" x14ac:dyDescent="0.3">
      <c r="A1186">
        <v>1379</v>
      </c>
      <c r="B1186">
        <v>1992</v>
      </c>
      <c r="C1186" s="14">
        <f>2021-Table13[[#This Row],[Year_Birth]]</f>
        <v>29</v>
      </c>
      <c r="D1186" s="4">
        <v>42670</v>
      </c>
      <c r="E1186">
        <v>0</v>
      </c>
      <c r="F1186" s="16">
        <v>7.7835616438356166</v>
      </c>
      <c r="G1186">
        <v>12</v>
      </c>
      <c r="H1186" s="4">
        <v>154</v>
      </c>
      <c r="I1186" s="4">
        <v>2</v>
      </c>
      <c r="J1186" s="4">
        <v>46</v>
      </c>
      <c r="K1186" s="4">
        <v>20</v>
      </c>
      <c r="L1186" s="4">
        <v>4</v>
      </c>
      <c r="M1186" s="4">
        <v>15</v>
      </c>
      <c r="N1186">
        <v>1</v>
      </c>
      <c r="O1186">
        <v>4</v>
      </c>
      <c r="P1186">
        <v>2</v>
      </c>
      <c r="Q1186">
        <v>4</v>
      </c>
      <c r="R1186">
        <v>4</v>
      </c>
      <c r="S1186">
        <v>0</v>
      </c>
      <c r="T1186">
        <v>0</v>
      </c>
      <c r="U1186">
        <v>0</v>
      </c>
      <c r="V1186">
        <v>0</v>
      </c>
      <c r="W1186">
        <v>0</v>
      </c>
      <c r="X1186">
        <v>0</v>
      </c>
      <c r="Y1186">
        <v>0</v>
      </c>
      <c r="Z1186" t="s">
        <v>47</v>
      </c>
    </row>
    <row r="1187" spans="1:26" x14ac:dyDescent="0.3">
      <c r="A1187">
        <v>271</v>
      </c>
      <c r="B1187">
        <v>1969</v>
      </c>
      <c r="C1187" s="14">
        <f>2021-Table13[[#This Row],[Year_Birth]]</f>
        <v>52</v>
      </c>
      <c r="D1187" s="4">
        <v>40590</v>
      </c>
      <c r="E1187">
        <v>2</v>
      </c>
      <c r="F1187" s="16">
        <v>7.3506849315068497</v>
      </c>
      <c r="G1187">
        <v>30</v>
      </c>
      <c r="H1187" s="4">
        <v>154</v>
      </c>
      <c r="I1187" s="4">
        <v>0</v>
      </c>
      <c r="J1187" s="4">
        <v>50</v>
      </c>
      <c r="K1187" s="4">
        <v>6</v>
      </c>
      <c r="L1187" s="4">
        <v>11</v>
      </c>
      <c r="M1187" s="4">
        <v>37</v>
      </c>
      <c r="N1187">
        <v>5</v>
      </c>
      <c r="O1187">
        <v>3</v>
      </c>
      <c r="P1187">
        <v>4</v>
      </c>
      <c r="Q1187">
        <v>3</v>
      </c>
      <c r="R1187">
        <v>6</v>
      </c>
      <c r="S1187">
        <v>0</v>
      </c>
      <c r="T1187">
        <v>0</v>
      </c>
      <c r="U1187">
        <v>1</v>
      </c>
      <c r="V1187">
        <v>0</v>
      </c>
      <c r="W1187">
        <v>0</v>
      </c>
      <c r="X1187">
        <v>0</v>
      </c>
      <c r="Y1187">
        <v>0</v>
      </c>
      <c r="Z1187" t="s">
        <v>48</v>
      </c>
    </row>
    <row r="1188" spans="1:26" x14ac:dyDescent="0.3">
      <c r="A1188">
        <v>7699</v>
      </c>
      <c r="B1188">
        <v>1969</v>
      </c>
      <c r="C1188" s="14">
        <f>2021-Table13[[#This Row],[Year_Birth]]</f>
        <v>52</v>
      </c>
      <c r="D1188" s="4">
        <v>40590</v>
      </c>
      <c r="E1188">
        <v>2</v>
      </c>
      <c r="F1188" s="16">
        <v>7.3506849315068497</v>
      </c>
      <c r="G1188">
        <v>30</v>
      </c>
      <c r="H1188" s="4">
        <v>154</v>
      </c>
      <c r="I1188" s="4">
        <v>0</v>
      </c>
      <c r="J1188" s="4">
        <v>50</v>
      </c>
      <c r="K1188" s="4">
        <v>6</v>
      </c>
      <c r="L1188" s="4">
        <v>11</v>
      </c>
      <c r="M1188" s="4">
        <v>37</v>
      </c>
      <c r="N1188">
        <v>5</v>
      </c>
      <c r="O1188">
        <v>3</v>
      </c>
      <c r="P1188">
        <v>4</v>
      </c>
      <c r="Q1188">
        <v>3</v>
      </c>
      <c r="R1188">
        <v>6</v>
      </c>
      <c r="S1188">
        <v>0</v>
      </c>
      <c r="T1188">
        <v>0</v>
      </c>
      <c r="U1188">
        <v>1</v>
      </c>
      <c r="V1188">
        <v>0</v>
      </c>
      <c r="W1188">
        <v>0</v>
      </c>
      <c r="X1188">
        <v>0</v>
      </c>
      <c r="Y1188">
        <v>0</v>
      </c>
      <c r="Z1188" t="s">
        <v>48</v>
      </c>
    </row>
    <row r="1189" spans="1:26" x14ac:dyDescent="0.3">
      <c r="A1189">
        <v>1710</v>
      </c>
      <c r="B1189">
        <v>1978</v>
      </c>
      <c r="C1189" s="14">
        <f>2021-Table13[[#This Row],[Year_Birth]]</f>
        <v>43</v>
      </c>
      <c r="D1189" s="4">
        <v>30168</v>
      </c>
      <c r="E1189">
        <v>1</v>
      </c>
      <c r="F1189" s="16">
        <v>7.9232876712328766</v>
      </c>
      <c r="G1189">
        <v>51</v>
      </c>
      <c r="H1189" s="4">
        <v>154</v>
      </c>
      <c r="I1189" s="4">
        <v>20</v>
      </c>
      <c r="J1189" s="4">
        <v>66</v>
      </c>
      <c r="K1189" s="4">
        <v>0</v>
      </c>
      <c r="L1189" s="4">
        <v>12</v>
      </c>
      <c r="M1189" s="4">
        <v>27</v>
      </c>
      <c r="N1189">
        <v>7</v>
      </c>
      <c r="O1189">
        <v>6</v>
      </c>
      <c r="P1189">
        <v>1</v>
      </c>
      <c r="Q1189">
        <v>4</v>
      </c>
      <c r="R1189">
        <v>9</v>
      </c>
      <c r="S1189">
        <v>0</v>
      </c>
      <c r="T1189">
        <v>0</v>
      </c>
      <c r="U1189">
        <v>0</v>
      </c>
      <c r="V1189">
        <v>0</v>
      </c>
      <c r="W1189">
        <v>0</v>
      </c>
      <c r="X1189">
        <v>0</v>
      </c>
      <c r="Y1189">
        <v>0</v>
      </c>
      <c r="Z1189" t="s">
        <v>41</v>
      </c>
    </row>
    <row r="1190" spans="1:26" x14ac:dyDescent="0.3">
      <c r="A1190">
        <v>9648</v>
      </c>
      <c r="B1190">
        <v>1967</v>
      </c>
      <c r="C1190" s="14">
        <f>2021-Table13[[#This Row],[Year_Birth]]</f>
        <v>54</v>
      </c>
      <c r="D1190" s="4">
        <v>46904</v>
      </c>
      <c r="E1190">
        <v>2</v>
      </c>
      <c r="F1190" s="16">
        <v>8.2630136986301377</v>
      </c>
      <c r="G1190">
        <v>20</v>
      </c>
      <c r="H1190" s="4">
        <v>153</v>
      </c>
      <c r="I1190" s="4">
        <v>4</v>
      </c>
      <c r="J1190" s="4">
        <v>56</v>
      </c>
      <c r="K1190" s="4">
        <v>0</v>
      </c>
      <c r="L1190" s="4">
        <v>9</v>
      </c>
      <c r="M1190" s="4">
        <v>31</v>
      </c>
      <c r="N1190">
        <v>4</v>
      </c>
      <c r="O1190">
        <v>5</v>
      </c>
      <c r="P1190">
        <v>1</v>
      </c>
      <c r="Q1190">
        <v>4</v>
      </c>
      <c r="R1190">
        <v>8</v>
      </c>
      <c r="S1190">
        <v>0</v>
      </c>
      <c r="T1190">
        <v>0</v>
      </c>
      <c r="U1190">
        <v>0</v>
      </c>
      <c r="V1190">
        <v>0</v>
      </c>
      <c r="W1190">
        <v>0</v>
      </c>
      <c r="X1190">
        <v>0</v>
      </c>
      <c r="Y1190">
        <v>0</v>
      </c>
      <c r="Z1190" t="s">
        <v>41</v>
      </c>
    </row>
    <row r="1191" spans="1:26" x14ac:dyDescent="0.3">
      <c r="A1191">
        <v>2525</v>
      </c>
      <c r="B1191">
        <v>1974</v>
      </c>
      <c r="C1191" s="14">
        <f>2021-Table13[[#This Row],[Year_Birth]]</f>
        <v>47</v>
      </c>
      <c r="D1191" s="4">
        <v>38410</v>
      </c>
      <c r="E1191">
        <v>0</v>
      </c>
      <c r="F1191" s="16">
        <v>8.4</v>
      </c>
      <c r="G1191">
        <v>65</v>
      </c>
      <c r="H1191" s="4">
        <v>153</v>
      </c>
      <c r="I1191" s="4">
        <v>64</v>
      </c>
      <c r="J1191" s="4">
        <v>123</v>
      </c>
      <c r="K1191" s="4">
        <v>116</v>
      </c>
      <c r="L1191" s="4">
        <v>64</v>
      </c>
      <c r="M1191" s="4">
        <v>14</v>
      </c>
      <c r="N1191">
        <v>2</v>
      </c>
      <c r="O1191">
        <v>5</v>
      </c>
      <c r="P1191">
        <v>2</v>
      </c>
      <c r="Q1191">
        <v>9</v>
      </c>
      <c r="R1191">
        <v>6</v>
      </c>
      <c r="S1191">
        <v>0</v>
      </c>
      <c r="T1191">
        <v>0</v>
      </c>
      <c r="U1191">
        <v>0</v>
      </c>
      <c r="V1191">
        <v>0</v>
      </c>
      <c r="W1191">
        <v>0</v>
      </c>
      <c r="X1191">
        <v>1</v>
      </c>
      <c r="Y1191">
        <v>0</v>
      </c>
      <c r="Z1191" t="s">
        <v>48</v>
      </c>
    </row>
    <row r="1192" spans="1:26" x14ac:dyDescent="0.3">
      <c r="A1192">
        <v>1509</v>
      </c>
      <c r="B1192">
        <v>1958</v>
      </c>
      <c r="C1192" s="14">
        <f>2021-Table13[[#This Row],[Year_Birth]]</f>
        <v>63</v>
      </c>
      <c r="D1192" s="4">
        <v>84460</v>
      </c>
      <c r="E1192">
        <v>0</v>
      </c>
      <c r="F1192" s="16">
        <v>8.0931506849315067</v>
      </c>
      <c r="G1192">
        <v>80</v>
      </c>
      <c r="H1192" s="4">
        <v>152</v>
      </c>
      <c r="I1192" s="4">
        <v>27</v>
      </c>
      <c r="J1192" s="4">
        <v>103</v>
      </c>
      <c r="K1192" s="4">
        <v>106</v>
      </c>
      <c r="L1192" s="4">
        <v>54</v>
      </c>
      <c r="M1192" s="4">
        <v>81</v>
      </c>
      <c r="N1192">
        <v>0</v>
      </c>
      <c r="O1192">
        <v>9</v>
      </c>
      <c r="P1192">
        <v>9</v>
      </c>
      <c r="Q1192">
        <v>4</v>
      </c>
      <c r="R1192">
        <v>5</v>
      </c>
      <c r="S1192">
        <v>1</v>
      </c>
      <c r="T1192">
        <v>1</v>
      </c>
      <c r="U1192">
        <v>0</v>
      </c>
      <c r="V1192">
        <v>1</v>
      </c>
      <c r="W1192">
        <v>1</v>
      </c>
      <c r="X1192">
        <v>1</v>
      </c>
      <c r="Y1192">
        <v>0</v>
      </c>
      <c r="Z1192" t="s">
        <v>41</v>
      </c>
    </row>
    <row r="1193" spans="1:26" x14ac:dyDescent="0.3">
      <c r="A1193">
        <v>7698</v>
      </c>
      <c r="B1193">
        <v>1976</v>
      </c>
      <c r="C1193" s="14">
        <f>2021-Table13[[#This Row],[Year_Birth]]</f>
        <v>45</v>
      </c>
      <c r="D1193" s="4">
        <v>51650</v>
      </c>
      <c r="E1193">
        <v>1</v>
      </c>
      <c r="F1193" s="16">
        <v>6.7452054794520544</v>
      </c>
      <c r="G1193">
        <v>81</v>
      </c>
      <c r="H1193" s="4">
        <v>152</v>
      </c>
      <c r="I1193" s="4">
        <v>3</v>
      </c>
      <c r="J1193" s="4">
        <v>22</v>
      </c>
      <c r="K1193" s="4">
        <v>2</v>
      </c>
      <c r="L1193" s="4">
        <v>5</v>
      </c>
      <c r="M1193" s="4">
        <v>7</v>
      </c>
      <c r="N1193">
        <v>1</v>
      </c>
      <c r="O1193">
        <v>4</v>
      </c>
      <c r="P1193">
        <v>1</v>
      </c>
      <c r="Q1193">
        <v>4</v>
      </c>
      <c r="R1193">
        <v>5</v>
      </c>
      <c r="S1193">
        <v>0</v>
      </c>
      <c r="T1193">
        <v>0</v>
      </c>
      <c r="U1193">
        <v>0</v>
      </c>
      <c r="V1193">
        <v>0</v>
      </c>
      <c r="W1193">
        <v>0</v>
      </c>
      <c r="X1193">
        <v>0</v>
      </c>
      <c r="Y1193">
        <v>0</v>
      </c>
      <c r="Z1193" t="s">
        <v>45</v>
      </c>
    </row>
    <row r="1194" spans="1:26" x14ac:dyDescent="0.3">
      <c r="A1194">
        <v>1291</v>
      </c>
      <c r="B1194">
        <v>1978</v>
      </c>
      <c r="C1194" s="14">
        <f>2021-Table13[[#This Row],[Year_Birth]]</f>
        <v>43</v>
      </c>
      <c r="D1194" s="4">
        <v>27683</v>
      </c>
      <c r="E1194">
        <v>1</v>
      </c>
      <c r="F1194" s="16">
        <v>8.5123287671232877</v>
      </c>
      <c r="G1194">
        <v>90</v>
      </c>
      <c r="H1194" s="4">
        <v>152</v>
      </c>
      <c r="I1194" s="4">
        <v>9</v>
      </c>
      <c r="J1194" s="4">
        <v>121</v>
      </c>
      <c r="K1194" s="4">
        <v>12</v>
      </c>
      <c r="L1194" s="4">
        <v>12</v>
      </c>
      <c r="M1194" s="4">
        <v>45</v>
      </c>
      <c r="N1194">
        <v>4</v>
      </c>
      <c r="O1194">
        <v>6</v>
      </c>
      <c r="P1194">
        <v>2</v>
      </c>
      <c r="Q1194">
        <v>4</v>
      </c>
      <c r="R1194">
        <v>8</v>
      </c>
      <c r="S1194">
        <v>0</v>
      </c>
      <c r="T1194">
        <v>0</v>
      </c>
      <c r="U1194">
        <v>0</v>
      </c>
      <c r="V1194">
        <v>0</v>
      </c>
      <c r="W1194">
        <v>0</v>
      </c>
      <c r="X1194">
        <v>0</v>
      </c>
      <c r="Y1194">
        <v>0</v>
      </c>
      <c r="Z1194" t="s">
        <v>41</v>
      </c>
    </row>
    <row r="1195" spans="1:26" x14ac:dyDescent="0.3">
      <c r="A1195">
        <v>6404</v>
      </c>
      <c r="B1195">
        <v>1969</v>
      </c>
      <c r="C1195" s="14">
        <f>2021-Table13[[#This Row],[Year_Birth]]</f>
        <v>52</v>
      </c>
      <c r="D1195" s="4">
        <v>58917</v>
      </c>
      <c r="E1195">
        <v>3</v>
      </c>
      <c r="F1195" s="16">
        <v>7.8767123287671232</v>
      </c>
      <c r="G1195">
        <v>10</v>
      </c>
      <c r="H1195" s="4">
        <v>151</v>
      </c>
      <c r="I1195" s="4">
        <v>7</v>
      </c>
      <c r="J1195" s="4">
        <v>89</v>
      </c>
      <c r="K1195" s="4">
        <v>0</v>
      </c>
      <c r="L1195" s="4">
        <v>7</v>
      </c>
      <c r="M1195" s="4">
        <v>28</v>
      </c>
      <c r="N1195">
        <v>5</v>
      </c>
      <c r="O1195">
        <v>4</v>
      </c>
      <c r="P1195">
        <v>1</v>
      </c>
      <c r="Q1195">
        <v>6</v>
      </c>
      <c r="R1195">
        <v>5</v>
      </c>
      <c r="S1195">
        <v>0</v>
      </c>
      <c r="T1195">
        <v>0</v>
      </c>
      <c r="U1195">
        <v>0</v>
      </c>
      <c r="V1195">
        <v>0</v>
      </c>
      <c r="W1195">
        <v>0</v>
      </c>
      <c r="X1195">
        <v>0</v>
      </c>
      <c r="Y1195">
        <v>0</v>
      </c>
      <c r="Z1195" t="s">
        <v>47</v>
      </c>
    </row>
    <row r="1196" spans="1:26" x14ac:dyDescent="0.3">
      <c r="A1196">
        <v>810</v>
      </c>
      <c r="B1196">
        <v>1975</v>
      </c>
      <c r="C1196" s="14">
        <f>2021-Table13[[#This Row],[Year_Birth]]</f>
        <v>46</v>
      </c>
      <c r="D1196" s="4">
        <v>74190</v>
      </c>
      <c r="E1196">
        <v>1</v>
      </c>
      <c r="F1196" s="16">
        <v>6.7424657534246579</v>
      </c>
      <c r="G1196">
        <v>49</v>
      </c>
      <c r="H1196" s="4">
        <v>151</v>
      </c>
      <c r="I1196" s="4">
        <v>81</v>
      </c>
      <c r="J1196" s="4">
        <v>86</v>
      </c>
      <c r="K1196" s="4">
        <v>168</v>
      </c>
      <c r="L1196" s="4">
        <v>91</v>
      </c>
      <c r="M1196" s="4">
        <v>64</v>
      </c>
      <c r="N1196">
        <v>2</v>
      </c>
      <c r="O1196">
        <v>4</v>
      </c>
      <c r="P1196">
        <v>2</v>
      </c>
      <c r="Q1196">
        <v>11</v>
      </c>
      <c r="R1196">
        <v>2</v>
      </c>
      <c r="S1196">
        <v>0</v>
      </c>
      <c r="T1196">
        <v>0</v>
      </c>
      <c r="U1196">
        <v>0</v>
      </c>
      <c r="V1196">
        <v>0</v>
      </c>
      <c r="W1196">
        <v>0</v>
      </c>
      <c r="X1196">
        <v>0</v>
      </c>
      <c r="Y1196">
        <v>0</v>
      </c>
      <c r="Z1196" t="s">
        <v>41</v>
      </c>
    </row>
    <row r="1197" spans="1:26" x14ac:dyDescent="0.3">
      <c r="A1197">
        <v>675</v>
      </c>
      <c r="B1197">
        <v>1973</v>
      </c>
      <c r="C1197" s="14">
        <f>2021-Table13[[#This Row],[Year_Birth]]</f>
        <v>48</v>
      </c>
      <c r="D1197" s="4">
        <v>52034</v>
      </c>
      <c r="E1197">
        <v>2</v>
      </c>
      <c r="F1197" s="16">
        <v>7.7287671232876711</v>
      </c>
      <c r="G1197">
        <v>67</v>
      </c>
      <c r="H1197" s="4">
        <v>146</v>
      </c>
      <c r="I1197" s="4">
        <v>0</v>
      </c>
      <c r="J1197" s="4">
        <v>93</v>
      </c>
      <c r="K1197" s="4">
        <v>7</v>
      </c>
      <c r="L1197" s="4">
        <v>13</v>
      </c>
      <c r="M1197" s="4">
        <v>73</v>
      </c>
      <c r="N1197">
        <v>5</v>
      </c>
      <c r="O1197">
        <v>4</v>
      </c>
      <c r="P1197">
        <v>2</v>
      </c>
      <c r="Q1197">
        <v>5</v>
      </c>
      <c r="R1197">
        <v>7</v>
      </c>
      <c r="S1197">
        <v>0</v>
      </c>
      <c r="T1197">
        <v>0</v>
      </c>
      <c r="U1197">
        <v>0</v>
      </c>
      <c r="V1197">
        <v>0</v>
      </c>
      <c r="W1197">
        <v>0</v>
      </c>
      <c r="X1197">
        <v>0</v>
      </c>
      <c r="Y1197">
        <v>0</v>
      </c>
      <c r="Z1197" t="s">
        <v>41</v>
      </c>
    </row>
    <row r="1198" spans="1:26" x14ac:dyDescent="0.3">
      <c r="A1198">
        <v>10676</v>
      </c>
      <c r="B1198">
        <v>1982</v>
      </c>
      <c r="C1198" s="14">
        <f>2021-Table13[[#This Row],[Year_Birth]]</f>
        <v>39</v>
      </c>
      <c r="D1198" s="4">
        <v>63211</v>
      </c>
      <c r="E1198">
        <v>0</v>
      </c>
      <c r="F1198" s="16">
        <v>8.2657534246575342</v>
      </c>
      <c r="G1198">
        <v>3</v>
      </c>
      <c r="H1198" s="4">
        <v>145</v>
      </c>
      <c r="I1198" s="4">
        <v>193</v>
      </c>
      <c r="J1198" s="4">
        <v>459</v>
      </c>
      <c r="K1198" s="4">
        <v>205</v>
      </c>
      <c r="L1198" s="4">
        <v>26</v>
      </c>
      <c r="M1198" s="4">
        <v>145</v>
      </c>
      <c r="N1198">
        <v>2</v>
      </c>
      <c r="O1198">
        <v>3</v>
      </c>
      <c r="P1198">
        <v>8</v>
      </c>
      <c r="Q1198">
        <v>7</v>
      </c>
      <c r="R1198">
        <v>2</v>
      </c>
      <c r="S1198">
        <v>0</v>
      </c>
      <c r="T1198">
        <v>0</v>
      </c>
      <c r="U1198">
        <v>0</v>
      </c>
      <c r="V1198">
        <v>0</v>
      </c>
      <c r="W1198">
        <v>0</v>
      </c>
      <c r="X1198">
        <v>1</v>
      </c>
      <c r="Y1198">
        <v>0</v>
      </c>
      <c r="Z1198" t="s">
        <v>41</v>
      </c>
    </row>
    <row r="1199" spans="1:26" x14ac:dyDescent="0.3">
      <c r="A1199">
        <v>5429</v>
      </c>
      <c r="B1199">
        <v>1948</v>
      </c>
      <c r="C1199" s="14">
        <f>2021-Table13[[#This Row],[Year_Birth]]</f>
        <v>73</v>
      </c>
      <c r="D1199" s="4">
        <v>45579</v>
      </c>
      <c r="E1199">
        <v>1</v>
      </c>
      <c r="F1199" s="16">
        <v>7.4684931506849317</v>
      </c>
      <c r="G1199">
        <v>10</v>
      </c>
      <c r="H1199" s="4">
        <v>145</v>
      </c>
      <c r="I1199" s="4">
        <v>1</v>
      </c>
      <c r="J1199" s="4">
        <v>33</v>
      </c>
      <c r="K1199" s="4">
        <v>2</v>
      </c>
      <c r="L1199" s="4">
        <v>1</v>
      </c>
      <c r="M1199" s="4">
        <v>1</v>
      </c>
      <c r="N1199">
        <v>1</v>
      </c>
      <c r="O1199">
        <v>4</v>
      </c>
      <c r="P1199">
        <v>1</v>
      </c>
      <c r="Q1199">
        <v>4</v>
      </c>
      <c r="R1199">
        <v>6</v>
      </c>
      <c r="S1199">
        <v>0</v>
      </c>
      <c r="T1199">
        <v>0</v>
      </c>
      <c r="U1199">
        <v>0</v>
      </c>
      <c r="V1199">
        <v>0</v>
      </c>
      <c r="W1199">
        <v>0</v>
      </c>
      <c r="X1199">
        <v>0</v>
      </c>
      <c r="Y1199">
        <v>0</v>
      </c>
      <c r="Z1199" t="s">
        <v>41</v>
      </c>
    </row>
    <row r="1200" spans="1:26" x14ac:dyDescent="0.3">
      <c r="A1200">
        <v>5253</v>
      </c>
      <c r="B1200">
        <v>1956</v>
      </c>
      <c r="C1200" s="14">
        <f>2021-Table13[[#This Row],[Year_Birth]]</f>
        <v>65</v>
      </c>
      <c r="D1200" s="4">
        <v>54603</v>
      </c>
      <c r="E1200">
        <v>2</v>
      </c>
      <c r="F1200" s="16">
        <v>7.5835616438356164</v>
      </c>
      <c r="G1200">
        <v>85</v>
      </c>
      <c r="H1200" s="4">
        <v>145</v>
      </c>
      <c r="I1200" s="4">
        <v>13</v>
      </c>
      <c r="J1200" s="4">
        <v>46</v>
      </c>
      <c r="K1200" s="4">
        <v>17</v>
      </c>
      <c r="L1200" s="4">
        <v>2</v>
      </c>
      <c r="M1200" s="4">
        <v>4</v>
      </c>
      <c r="N1200">
        <v>6</v>
      </c>
      <c r="O1200">
        <v>4</v>
      </c>
      <c r="P1200">
        <v>2</v>
      </c>
      <c r="Q1200">
        <v>4</v>
      </c>
      <c r="R1200">
        <v>7</v>
      </c>
      <c r="S1200">
        <v>0</v>
      </c>
      <c r="T1200">
        <v>0</v>
      </c>
      <c r="U1200">
        <v>0</v>
      </c>
      <c r="V1200">
        <v>0</v>
      </c>
      <c r="W1200">
        <v>0</v>
      </c>
      <c r="X1200">
        <v>0</v>
      </c>
      <c r="Y1200">
        <v>0</v>
      </c>
      <c r="Z1200" t="s">
        <v>41</v>
      </c>
    </row>
    <row r="1201" spans="1:26" x14ac:dyDescent="0.3">
      <c r="A1201">
        <v>7533</v>
      </c>
      <c r="B1201">
        <v>1964</v>
      </c>
      <c r="C1201" s="14">
        <f>2021-Table13[[#This Row],[Year_Birth]]</f>
        <v>57</v>
      </c>
      <c r="D1201" s="4">
        <v>49096</v>
      </c>
      <c r="E1201">
        <v>2</v>
      </c>
      <c r="F1201" s="16">
        <v>7.3726027397260276</v>
      </c>
      <c r="G1201">
        <v>15</v>
      </c>
      <c r="H1201" s="4">
        <v>144</v>
      </c>
      <c r="I1201" s="4">
        <v>1</v>
      </c>
      <c r="J1201" s="4">
        <v>32</v>
      </c>
      <c r="K1201" s="4">
        <v>2</v>
      </c>
      <c r="L1201" s="4">
        <v>1</v>
      </c>
      <c r="M1201" s="4">
        <v>7</v>
      </c>
      <c r="N1201">
        <v>4</v>
      </c>
      <c r="O1201">
        <v>4</v>
      </c>
      <c r="P1201">
        <v>1</v>
      </c>
      <c r="Q1201">
        <v>4</v>
      </c>
      <c r="R1201">
        <v>7</v>
      </c>
      <c r="S1201">
        <v>0</v>
      </c>
      <c r="T1201">
        <v>0</v>
      </c>
      <c r="U1201">
        <v>0</v>
      </c>
      <c r="V1201">
        <v>0</v>
      </c>
      <c r="W1201">
        <v>0</v>
      </c>
      <c r="X1201">
        <v>0</v>
      </c>
      <c r="Y1201">
        <v>0</v>
      </c>
      <c r="Z1201" t="s">
        <v>48</v>
      </c>
    </row>
    <row r="1202" spans="1:26" x14ac:dyDescent="0.3">
      <c r="A1202">
        <v>5956</v>
      </c>
      <c r="B1202">
        <v>1948</v>
      </c>
      <c r="C1202" s="14">
        <f>2021-Table13[[#This Row],[Year_Birth]]</f>
        <v>73</v>
      </c>
      <c r="D1202" s="4">
        <v>45072</v>
      </c>
      <c r="E1202">
        <v>3</v>
      </c>
      <c r="F1202" s="16">
        <v>7.3123287671232875</v>
      </c>
      <c r="G1202">
        <v>74</v>
      </c>
      <c r="H1202" s="4">
        <v>144</v>
      </c>
      <c r="I1202" s="4">
        <v>2</v>
      </c>
      <c r="J1202" s="4">
        <v>99</v>
      </c>
      <c r="K1202" s="4">
        <v>7</v>
      </c>
      <c r="L1202" s="4">
        <v>2</v>
      </c>
      <c r="M1202" s="4">
        <v>30</v>
      </c>
      <c r="N1202">
        <v>5</v>
      </c>
      <c r="O1202">
        <v>6</v>
      </c>
      <c r="P1202">
        <v>1</v>
      </c>
      <c r="Q1202">
        <v>4</v>
      </c>
      <c r="R1202">
        <v>8</v>
      </c>
      <c r="S1202">
        <v>0</v>
      </c>
      <c r="T1202">
        <v>0</v>
      </c>
      <c r="U1202">
        <v>0</v>
      </c>
      <c r="V1202">
        <v>0</v>
      </c>
      <c r="W1202">
        <v>0</v>
      </c>
      <c r="X1202">
        <v>0</v>
      </c>
      <c r="Y1202">
        <v>0</v>
      </c>
      <c r="Z1202" t="s">
        <v>53</v>
      </c>
    </row>
    <row r="1203" spans="1:26" x14ac:dyDescent="0.3">
      <c r="A1203">
        <v>6663</v>
      </c>
      <c r="B1203">
        <v>1940</v>
      </c>
      <c r="C1203" s="14">
        <f>2021-Table13[[#This Row],[Year_Birth]]</f>
        <v>81</v>
      </c>
      <c r="D1203" s="4">
        <v>51141</v>
      </c>
      <c r="E1203">
        <v>0</v>
      </c>
      <c r="F1203" s="16">
        <v>7.5863013698630137</v>
      </c>
      <c r="G1203">
        <v>96</v>
      </c>
      <c r="H1203" s="4">
        <v>144</v>
      </c>
      <c r="I1203" s="4">
        <v>0</v>
      </c>
      <c r="J1203" s="4">
        <v>7</v>
      </c>
      <c r="K1203" s="4">
        <v>0</v>
      </c>
      <c r="L1203" s="4">
        <v>0</v>
      </c>
      <c r="M1203" s="4">
        <v>6</v>
      </c>
      <c r="N1203">
        <v>1</v>
      </c>
      <c r="O1203">
        <v>3</v>
      </c>
      <c r="P1203">
        <v>1</v>
      </c>
      <c r="Q1203">
        <v>4</v>
      </c>
      <c r="R1203">
        <v>5</v>
      </c>
      <c r="S1203">
        <v>0</v>
      </c>
      <c r="T1203">
        <v>0</v>
      </c>
      <c r="U1203">
        <v>0</v>
      </c>
      <c r="V1203">
        <v>0</v>
      </c>
      <c r="W1203">
        <v>0</v>
      </c>
      <c r="X1203">
        <v>0</v>
      </c>
      <c r="Y1203">
        <v>0</v>
      </c>
      <c r="Z1203" t="s">
        <v>41</v>
      </c>
    </row>
    <row r="1204" spans="1:26" x14ac:dyDescent="0.3">
      <c r="A1204">
        <v>7540</v>
      </c>
      <c r="B1204">
        <v>1952</v>
      </c>
      <c r="C1204" s="14">
        <f>2021-Table13[[#This Row],[Year_Birth]]</f>
        <v>69</v>
      </c>
      <c r="D1204" s="4">
        <v>50300</v>
      </c>
      <c r="E1204">
        <v>1</v>
      </c>
      <c r="F1204" s="16">
        <v>6.7068493150684931</v>
      </c>
      <c r="G1204">
        <v>52</v>
      </c>
      <c r="H1204" s="4">
        <v>143</v>
      </c>
      <c r="I1204" s="4">
        <v>15</v>
      </c>
      <c r="J1204" s="4">
        <v>60</v>
      </c>
      <c r="K1204" s="4">
        <v>24</v>
      </c>
      <c r="L1204" s="4">
        <v>23</v>
      </c>
      <c r="M1204" s="4">
        <v>5</v>
      </c>
      <c r="N1204">
        <v>2</v>
      </c>
      <c r="O1204">
        <v>2</v>
      </c>
      <c r="P1204">
        <v>1</v>
      </c>
      <c r="Q1204">
        <v>8</v>
      </c>
      <c r="R1204">
        <v>2</v>
      </c>
      <c r="S1204">
        <v>0</v>
      </c>
      <c r="T1204">
        <v>0</v>
      </c>
      <c r="U1204">
        <v>0</v>
      </c>
      <c r="V1204">
        <v>0</v>
      </c>
      <c r="W1204">
        <v>0</v>
      </c>
      <c r="X1204">
        <v>0</v>
      </c>
      <c r="Y1204">
        <v>0</v>
      </c>
      <c r="Z1204" t="s">
        <v>41</v>
      </c>
    </row>
    <row r="1205" spans="1:26" x14ac:dyDescent="0.3">
      <c r="A1205">
        <v>5948</v>
      </c>
      <c r="B1205">
        <v>1975</v>
      </c>
      <c r="C1205" s="14">
        <f>2021-Table13[[#This Row],[Year_Birth]]</f>
        <v>46</v>
      </c>
      <c r="D1205" s="4">
        <v>57338</v>
      </c>
      <c r="E1205">
        <v>1</v>
      </c>
      <c r="F1205" s="16">
        <v>6.7780821917808218</v>
      </c>
      <c r="G1205">
        <v>96</v>
      </c>
      <c r="H1205" s="4">
        <v>143</v>
      </c>
      <c r="I1205" s="4">
        <v>6</v>
      </c>
      <c r="J1205" s="4">
        <v>52</v>
      </c>
      <c r="K1205" s="4">
        <v>11</v>
      </c>
      <c r="L1205" s="4">
        <v>8</v>
      </c>
      <c r="M1205" s="4">
        <v>17</v>
      </c>
      <c r="N1205">
        <v>2</v>
      </c>
      <c r="O1205">
        <v>4</v>
      </c>
      <c r="P1205">
        <v>1</v>
      </c>
      <c r="Q1205">
        <v>5</v>
      </c>
      <c r="R1205">
        <v>5</v>
      </c>
      <c r="S1205">
        <v>0</v>
      </c>
      <c r="T1205">
        <v>0</v>
      </c>
      <c r="U1205">
        <v>0</v>
      </c>
      <c r="V1205">
        <v>0</v>
      </c>
      <c r="W1205">
        <v>0</v>
      </c>
      <c r="X1205">
        <v>0</v>
      </c>
      <c r="Y1205">
        <v>0</v>
      </c>
      <c r="Z1205" t="s">
        <v>43</v>
      </c>
    </row>
    <row r="1206" spans="1:26" x14ac:dyDescent="0.3">
      <c r="A1206">
        <v>7873</v>
      </c>
      <c r="B1206">
        <v>1973</v>
      </c>
      <c r="C1206" s="14">
        <f>2021-Table13[[#This Row],[Year_Birth]]</f>
        <v>48</v>
      </c>
      <c r="D1206" s="4">
        <v>63516</v>
      </c>
      <c r="E1206">
        <v>2</v>
      </c>
      <c r="F1206" s="16">
        <v>7.5917808219178085</v>
      </c>
      <c r="G1206">
        <v>30</v>
      </c>
      <c r="H1206" s="4">
        <v>141</v>
      </c>
      <c r="I1206" s="4">
        <v>11</v>
      </c>
      <c r="J1206" s="4">
        <v>114</v>
      </c>
      <c r="K1206" s="4">
        <v>15</v>
      </c>
      <c r="L1206" s="4">
        <v>14</v>
      </c>
      <c r="M1206" s="4">
        <v>5</v>
      </c>
      <c r="N1206">
        <v>4</v>
      </c>
      <c r="O1206">
        <v>4</v>
      </c>
      <c r="P1206">
        <v>1</v>
      </c>
      <c r="Q1206">
        <v>7</v>
      </c>
      <c r="R1206">
        <v>5</v>
      </c>
      <c r="S1206">
        <v>0</v>
      </c>
      <c r="T1206">
        <v>0</v>
      </c>
      <c r="U1206">
        <v>0</v>
      </c>
      <c r="V1206">
        <v>0</v>
      </c>
      <c r="W1206">
        <v>0</v>
      </c>
      <c r="X1206">
        <v>0</v>
      </c>
      <c r="Y1206">
        <v>0</v>
      </c>
      <c r="Z1206" t="s">
        <v>48</v>
      </c>
    </row>
    <row r="1207" spans="1:26" x14ac:dyDescent="0.3">
      <c r="A1207">
        <v>3409</v>
      </c>
      <c r="B1207">
        <v>1984</v>
      </c>
      <c r="C1207" s="14">
        <f>2021-Table13[[#This Row],[Year_Birth]]</f>
        <v>37</v>
      </c>
      <c r="D1207" s="4">
        <v>36108</v>
      </c>
      <c r="E1207">
        <v>1</v>
      </c>
      <c r="F1207" s="16">
        <v>7.3150684931506849</v>
      </c>
      <c r="G1207">
        <v>68</v>
      </c>
      <c r="H1207" s="4">
        <v>141</v>
      </c>
      <c r="I1207" s="4">
        <v>8</v>
      </c>
      <c r="J1207" s="4">
        <v>129</v>
      </c>
      <c r="K1207" s="4">
        <v>3</v>
      </c>
      <c r="L1207" s="4">
        <v>11</v>
      </c>
      <c r="M1207" s="4">
        <v>47</v>
      </c>
      <c r="N1207">
        <v>3</v>
      </c>
      <c r="O1207">
        <v>7</v>
      </c>
      <c r="P1207">
        <v>1</v>
      </c>
      <c r="Q1207">
        <v>4</v>
      </c>
      <c r="R1207">
        <v>9</v>
      </c>
      <c r="S1207">
        <v>0</v>
      </c>
      <c r="T1207">
        <v>0</v>
      </c>
      <c r="U1207">
        <v>1</v>
      </c>
      <c r="V1207">
        <v>0</v>
      </c>
      <c r="W1207">
        <v>0</v>
      </c>
      <c r="X1207">
        <v>0</v>
      </c>
      <c r="Y1207">
        <v>0</v>
      </c>
      <c r="Z1207" t="s">
        <v>47</v>
      </c>
    </row>
    <row r="1208" spans="1:26" x14ac:dyDescent="0.3">
      <c r="A1208">
        <v>713</v>
      </c>
      <c r="B1208">
        <v>1977</v>
      </c>
      <c r="C1208" s="14">
        <f>2021-Table13[[#This Row],[Year_Birth]]</f>
        <v>44</v>
      </c>
      <c r="D1208" s="4">
        <v>50353</v>
      </c>
      <c r="E1208">
        <v>0</v>
      </c>
      <c r="F1208" s="16">
        <v>6.6684931506849319</v>
      </c>
      <c r="G1208">
        <v>72</v>
      </c>
      <c r="H1208" s="4">
        <v>141</v>
      </c>
      <c r="I1208" s="4">
        <v>15</v>
      </c>
      <c r="J1208" s="4">
        <v>153</v>
      </c>
      <c r="K1208" s="4">
        <v>67</v>
      </c>
      <c r="L1208" s="4">
        <v>31</v>
      </c>
      <c r="M1208" s="4">
        <v>35</v>
      </c>
      <c r="N1208">
        <v>1</v>
      </c>
      <c r="O1208">
        <v>4</v>
      </c>
      <c r="P1208">
        <v>4</v>
      </c>
      <c r="Q1208">
        <v>6</v>
      </c>
      <c r="R1208">
        <v>3</v>
      </c>
      <c r="S1208">
        <v>0</v>
      </c>
      <c r="T1208">
        <v>0</v>
      </c>
      <c r="U1208">
        <v>0</v>
      </c>
      <c r="V1208">
        <v>0</v>
      </c>
      <c r="W1208">
        <v>0</v>
      </c>
      <c r="X1208">
        <v>0</v>
      </c>
      <c r="Y1208">
        <v>0</v>
      </c>
      <c r="Z1208" t="s">
        <v>41</v>
      </c>
    </row>
    <row r="1209" spans="1:26" x14ac:dyDescent="0.3">
      <c r="A1209">
        <v>6131</v>
      </c>
      <c r="B1209">
        <v>1980</v>
      </c>
      <c r="C1209" s="14">
        <f>2021-Table13[[#This Row],[Year_Birth]]</f>
        <v>41</v>
      </c>
      <c r="D1209" s="4">
        <v>70829</v>
      </c>
      <c r="E1209">
        <v>2</v>
      </c>
      <c r="F1209" s="16">
        <v>7.1863013698630134</v>
      </c>
      <c r="G1209">
        <v>87</v>
      </c>
      <c r="H1209" s="4">
        <v>141</v>
      </c>
      <c r="I1209" s="4">
        <v>70</v>
      </c>
      <c r="J1209" s="4">
        <v>106</v>
      </c>
      <c r="K1209" s="4">
        <v>72</v>
      </c>
      <c r="L1209" s="4">
        <v>19</v>
      </c>
      <c r="M1209" s="4">
        <v>23</v>
      </c>
      <c r="N1209">
        <v>2</v>
      </c>
      <c r="O1209">
        <v>4</v>
      </c>
      <c r="P1209">
        <v>2</v>
      </c>
      <c r="Q1209">
        <v>8</v>
      </c>
      <c r="R1209">
        <v>3</v>
      </c>
      <c r="S1209">
        <v>0</v>
      </c>
      <c r="T1209">
        <v>0</v>
      </c>
      <c r="U1209">
        <v>0</v>
      </c>
      <c r="V1209">
        <v>0</v>
      </c>
      <c r="W1209">
        <v>0</v>
      </c>
      <c r="X1209">
        <v>0</v>
      </c>
      <c r="Y1209">
        <v>0</v>
      </c>
      <c r="Z1209" t="s">
        <v>41</v>
      </c>
    </row>
    <row r="1210" spans="1:26" x14ac:dyDescent="0.3">
      <c r="A1210">
        <v>5642</v>
      </c>
      <c r="B1210">
        <v>1979</v>
      </c>
      <c r="C1210" s="14">
        <f>2021-Table13[[#This Row],[Year_Birth]]</f>
        <v>42</v>
      </c>
      <c r="D1210" s="4">
        <v>62499</v>
      </c>
      <c r="E1210">
        <v>1</v>
      </c>
      <c r="F1210" s="16">
        <v>7.1643835616438354</v>
      </c>
      <c r="G1210">
        <v>0</v>
      </c>
      <c r="H1210" s="4">
        <v>140</v>
      </c>
      <c r="I1210" s="4">
        <v>4</v>
      </c>
      <c r="J1210" s="4">
        <v>61</v>
      </c>
      <c r="K1210" s="4">
        <v>0</v>
      </c>
      <c r="L1210" s="4">
        <v>13</v>
      </c>
      <c r="M1210" s="4">
        <v>4</v>
      </c>
      <c r="N1210">
        <v>2</v>
      </c>
      <c r="O1210">
        <v>3</v>
      </c>
      <c r="P1210">
        <v>1</v>
      </c>
      <c r="Q1210">
        <v>6</v>
      </c>
      <c r="R1210">
        <v>4</v>
      </c>
      <c r="S1210">
        <v>0</v>
      </c>
      <c r="T1210">
        <v>0</v>
      </c>
      <c r="U1210">
        <v>0</v>
      </c>
      <c r="V1210">
        <v>0</v>
      </c>
      <c r="W1210">
        <v>0</v>
      </c>
      <c r="X1210">
        <v>0</v>
      </c>
      <c r="Y1210">
        <v>0</v>
      </c>
      <c r="Z1210" t="s">
        <v>41</v>
      </c>
    </row>
    <row r="1211" spans="1:26" x14ac:dyDescent="0.3">
      <c r="A1211">
        <v>3602</v>
      </c>
      <c r="B1211">
        <v>1958</v>
      </c>
      <c r="C1211" s="14">
        <f>2021-Table13[[#This Row],[Year_Birth]]</f>
        <v>63</v>
      </c>
      <c r="D1211" s="4">
        <v>51412</v>
      </c>
      <c r="E1211">
        <v>1</v>
      </c>
      <c r="F1211" s="16">
        <v>7.1041095890410961</v>
      </c>
      <c r="G1211">
        <v>42</v>
      </c>
      <c r="H1211" s="4">
        <v>140</v>
      </c>
      <c r="I1211" s="4">
        <v>3</v>
      </c>
      <c r="J1211" s="4">
        <v>29</v>
      </c>
      <c r="K1211" s="4">
        <v>4</v>
      </c>
      <c r="L1211" s="4">
        <v>5</v>
      </c>
      <c r="M1211" s="4">
        <v>14</v>
      </c>
      <c r="N1211">
        <v>2</v>
      </c>
      <c r="O1211">
        <v>3</v>
      </c>
      <c r="P1211">
        <v>2</v>
      </c>
      <c r="Q1211">
        <v>4</v>
      </c>
      <c r="R1211">
        <v>4</v>
      </c>
      <c r="S1211">
        <v>0</v>
      </c>
      <c r="T1211">
        <v>0</v>
      </c>
      <c r="U1211">
        <v>0</v>
      </c>
      <c r="V1211">
        <v>0</v>
      </c>
      <c r="W1211">
        <v>0</v>
      </c>
      <c r="X1211">
        <v>0</v>
      </c>
      <c r="Y1211">
        <v>0</v>
      </c>
      <c r="Z1211" t="s">
        <v>41</v>
      </c>
    </row>
    <row r="1212" spans="1:26" x14ac:dyDescent="0.3">
      <c r="A1212">
        <v>942</v>
      </c>
      <c r="B1212">
        <v>1982</v>
      </c>
      <c r="C1212" s="14">
        <f>2021-Table13[[#This Row],[Year_Birth]]</f>
        <v>39</v>
      </c>
      <c r="D1212" s="4">
        <v>39660</v>
      </c>
      <c r="E1212">
        <v>1</v>
      </c>
      <c r="F1212" s="16">
        <v>8.5013698630136982</v>
      </c>
      <c r="G1212">
        <v>36</v>
      </c>
      <c r="H1212" s="4">
        <v>139</v>
      </c>
      <c r="I1212" s="4">
        <v>13</v>
      </c>
      <c r="J1212" s="4">
        <v>78</v>
      </c>
      <c r="K1212" s="4">
        <v>20</v>
      </c>
      <c r="L1212" s="4">
        <v>13</v>
      </c>
      <c r="M1212" s="4">
        <v>36</v>
      </c>
      <c r="N1212">
        <v>3</v>
      </c>
      <c r="O1212">
        <v>7</v>
      </c>
      <c r="P1212">
        <v>1</v>
      </c>
      <c r="Q1212">
        <v>3</v>
      </c>
      <c r="R1212">
        <v>9</v>
      </c>
      <c r="S1212">
        <v>0</v>
      </c>
      <c r="T1212">
        <v>0</v>
      </c>
      <c r="U1212">
        <v>0</v>
      </c>
      <c r="V1212">
        <v>0</v>
      </c>
      <c r="W1212">
        <v>0</v>
      </c>
      <c r="X1212">
        <v>1</v>
      </c>
      <c r="Y1212">
        <v>0</v>
      </c>
      <c r="Z1212" t="s">
        <v>41</v>
      </c>
    </row>
    <row r="1213" spans="1:26" x14ac:dyDescent="0.3">
      <c r="A1213">
        <v>8346</v>
      </c>
      <c r="B1213">
        <v>1974</v>
      </c>
      <c r="C1213" s="14">
        <f>2021-Table13[[#This Row],[Year_Birth]]</f>
        <v>47</v>
      </c>
      <c r="D1213" s="4">
        <v>32233</v>
      </c>
      <c r="E1213">
        <v>1</v>
      </c>
      <c r="F1213" s="16">
        <v>8.4712328767123282</v>
      </c>
      <c r="G1213">
        <v>26</v>
      </c>
      <c r="H1213" s="4">
        <v>138</v>
      </c>
      <c r="I1213" s="4">
        <v>15</v>
      </c>
      <c r="J1213" s="4">
        <v>35</v>
      </c>
      <c r="K1213" s="4">
        <v>25</v>
      </c>
      <c r="L1213" s="4">
        <v>11</v>
      </c>
      <c r="M1213" s="4">
        <v>72</v>
      </c>
      <c r="N1213">
        <v>2</v>
      </c>
      <c r="O1213">
        <v>6</v>
      </c>
      <c r="P1213">
        <v>2</v>
      </c>
      <c r="Q1213">
        <v>2</v>
      </c>
      <c r="R1213">
        <v>9</v>
      </c>
      <c r="S1213">
        <v>0</v>
      </c>
      <c r="T1213">
        <v>0</v>
      </c>
      <c r="U1213">
        <v>1</v>
      </c>
      <c r="V1213">
        <v>0</v>
      </c>
      <c r="W1213">
        <v>0</v>
      </c>
      <c r="X1213">
        <v>1</v>
      </c>
      <c r="Y1213">
        <v>0</v>
      </c>
      <c r="Z1213" t="s">
        <v>41</v>
      </c>
    </row>
    <row r="1214" spans="1:26" x14ac:dyDescent="0.3">
      <c r="A1214">
        <v>6255</v>
      </c>
      <c r="B1214">
        <v>1952</v>
      </c>
      <c r="C1214" s="14">
        <f>2021-Table13[[#This Row],[Year_Birth]]</f>
        <v>69</v>
      </c>
      <c r="D1214" s="4">
        <v>70545</v>
      </c>
      <c r="E1214">
        <v>1</v>
      </c>
      <c r="F1214" s="16">
        <v>6.6821917808219178</v>
      </c>
      <c r="G1214">
        <v>29</v>
      </c>
      <c r="H1214" s="4">
        <v>138</v>
      </c>
      <c r="I1214" s="4">
        <v>39</v>
      </c>
      <c r="J1214" s="4">
        <v>63</v>
      </c>
      <c r="K1214" s="4">
        <v>55</v>
      </c>
      <c r="L1214" s="4">
        <v>18</v>
      </c>
      <c r="M1214" s="4">
        <v>21</v>
      </c>
      <c r="N1214">
        <v>1</v>
      </c>
      <c r="O1214">
        <v>4</v>
      </c>
      <c r="P1214">
        <v>1</v>
      </c>
      <c r="Q1214">
        <v>7</v>
      </c>
      <c r="R1214">
        <v>2</v>
      </c>
      <c r="S1214">
        <v>0</v>
      </c>
      <c r="T1214">
        <v>0</v>
      </c>
      <c r="U1214">
        <v>0</v>
      </c>
      <c r="V1214">
        <v>0</v>
      </c>
      <c r="W1214">
        <v>0</v>
      </c>
      <c r="X1214">
        <v>0</v>
      </c>
      <c r="Y1214">
        <v>0</v>
      </c>
      <c r="Z1214" t="s">
        <v>53</v>
      </c>
    </row>
    <row r="1215" spans="1:26" x14ac:dyDescent="0.3">
      <c r="A1215">
        <v>5883</v>
      </c>
      <c r="B1215">
        <v>1972</v>
      </c>
      <c r="C1215" s="14">
        <f>2021-Table13[[#This Row],[Year_Birth]]</f>
        <v>49</v>
      </c>
      <c r="D1215" s="4">
        <v>77981</v>
      </c>
      <c r="E1215">
        <v>1</v>
      </c>
      <c r="F1215" s="16">
        <v>7.7041095890410958</v>
      </c>
      <c r="G1215">
        <v>78</v>
      </c>
      <c r="H1215" s="4">
        <v>138</v>
      </c>
      <c r="I1215" s="4">
        <v>120</v>
      </c>
      <c r="J1215" s="4">
        <v>204</v>
      </c>
      <c r="K1215" s="4">
        <v>16</v>
      </c>
      <c r="L1215" s="4">
        <v>126</v>
      </c>
      <c r="M1215" s="4">
        <v>60</v>
      </c>
      <c r="N1215">
        <v>3</v>
      </c>
      <c r="O1215">
        <v>7</v>
      </c>
      <c r="P1215">
        <v>4</v>
      </c>
      <c r="Q1215">
        <v>7</v>
      </c>
      <c r="R1215">
        <v>5</v>
      </c>
      <c r="S1215">
        <v>0</v>
      </c>
      <c r="T1215">
        <v>0</v>
      </c>
      <c r="U1215">
        <v>0</v>
      </c>
      <c r="V1215">
        <v>0</v>
      </c>
      <c r="W1215">
        <v>0</v>
      </c>
      <c r="X1215">
        <v>0</v>
      </c>
      <c r="Y1215">
        <v>0</v>
      </c>
      <c r="Z1215" t="s">
        <v>41</v>
      </c>
    </row>
    <row r="1216" spans="1:26" x14ac:dyDescent="0.3">
      <c r="A1216">
        <v>221</v>
      </c>
      <c r="B1216">
        <v>1955</v>
      </c>
      <c r="C1216" s="14">
        <f>2021-Table13[[#This Row],[Year_Birth]]</f>
        <v>66</v>
      </c>
      <c r="D1216" s="4">
        <v>48726</v>
      </c>
      <c r="E1216">
        <v>1</v>
      </c>
      <c r="F1216" s="16">
        <v>7.7835616438356166</v>
      </c>
      <c r="G1216">
        <v>90</v>
      </c>
      <c r="H1216" s="4">
        <v>138</v>
      </c>
      <c r="I1216" s="4">
        <v>3</v>
      </c>
      <c r="J1216" s="4">
        <v>38</v>
      </c>
      <c r="K1216" s="4">
        <v>4</v>
      </c>
      <c r="L1216" s="4">
        <v>0</v>
      </c>
      <c r="M1216" s="4">
        <v>59</v>
      </c>
      <c r="N1216">
        <v>3</v>
      </c>
      <c r="O1216">
        <v>3</v>
      </c>
      <c r="P1216">
        <v>2</v>
      </c>
      <c r="Q1216">
        <v>4</v>
      </c>
      <c r="R1216">
        <v>6</v>
      </c>
      <c r="S1216">
        <v>0</v>
      </c>
      <c r="T1216">
        <v>0</v>
      </c>
      <c r="U1216">
        <v>0</v>
      </c>
      <c r="V1216">
        <v>0</v>
      </c>
      <c r="W1216">
        <v>0</v>
      </c>
      <c r="X1216">
        <v>0</v>
      </c>
      <c r="Y1216">
        <v>0</v>
      </c>
      <c r="Z1216" t="s">
        <v>52</v>
      </c>
    </row>
    <row r="1217" spans="1:26" x14ac:dyDescent="0.3">
      <c r="A1217">
        <v>3406</v>
      </c>
      <c r="B1217">
        <v>1964</v>
      </c>
      <c r="C1217" s="14">
        <f>2021-Table13[[#This Row],[Year_Birth]]</f>
        <v>57</v>
      </c>
      <c r="D1217" s="4">
        <v>45989</v>
      </c>
      <c r="E1217">
        <v>1</v>
      </c>
      <c r="F1217" s="16">
        <v>8.2958904109589042</v>
      </c>
      <c r="G1217">
        <v>97</v>
      </c>
      <c r="H1217" s="4">
        <v>138</v>
      </c>
      <c r="I1217" s="4">
        <v>33</v>
      </c>
      <c r="J1217" s="4">
        <v>87</v>
      </c>
      <c r="K1217" s="4">
        <v>28</v>
      </c>
      <c r="L1217" s="4">
        <v>24</v>
      </c>
      <c r="M1217" s="4">
        <v>12</v>
      </c>
      <c r="N1217">
        <v>4</v>
      </c>
      <c r="O1217">
        <v>3</v>
      </c>
      <c r="P1217">
        <v>2</v>
      </c>
      <c r="Q1217">
        <v>7</v>
      </c>
      <c r="R1217">
        <v>3</v>
      </c>
      <c r="S1217">
        <v>0</v>
      </c>
      <c r="T1217">
        <v>0</v>
      </c>
      <c r="U1217">
        <v>0</v>
      </c>
      <c r="V1217">
        <v>0</v>
      </c>
      <c r="W1217">
        <v>0</v>
      </c>
      <c r="X1217">
        <v>0</v>
      </c>
      <c r="Y1217">
        <v>0</v>
      </c>
      <c r="Z1217" t="s">
        <v>47</v>
      </c>
    </row>
    <row r="1218" spans="1:26" x14ac:dyDescent="0.3">
      <c r="A1218">
        <v>48</v>
      </c>
      <c r="B1218">
        <v>1964</v>
      </c>
      <c r="C1218" s="14">
        <f>2021-Table13[[#This Row],[Year_Birth]]</f>
        <v>57</v>
      </c>
      <c r="D1218" s="4">
        <v>55761</v>
      </c>
      <c r="E1218">
        <v>1</v>
      </c>
      <c r="F1218" s="16">
        <v>6.7917808219178086</v>
      </c>
      <c r="G1218">
        <v>97</v>
      </c>
      <c r="H1218" s="4">
        <v>136</v>
      </c>
      <c r="I1218" s="4">
        <v>1</v>
      </c>
      <c r="J1218" s="4">
        <v>12</v>
      </c>
      <c r="K1218" s="4">
        <v>0</v>
      </c>
      <c r="L1218" s="4">
        <v>3</v>
      </c>
      <c r="M1218" s="4">
        <v>32</v>
      </c>
      <c r="N1218">
        <v>2</v>
      </c>
      <c r="O1218">
        <v>4</v>
      </c>
      <c r="P1218">
        <v>1</v>
      </c>
      <c r="Q1218">
        <v>3</v>
      </c>
      <c r="R1218">
        <v>6</v>
      </c>
      <c r="S1218">
        <v>0</v>
      </c>
      <c r="T1218">
        <v>0</v>
      </c>
      <c r="U1218">
        <v>0</v>
      </c>
      <c r="V1218">
        <v>1</v>
      </c>
      <c r="W1218">
        <v>0</v>
      </c>
      <c r="X1218">
        <v>0</v>
      </c>
      <c r="Y1218">
        <v>0</v>
      </c>
      <c r="Z1218" t="s">
        <v>41</v>
      </c>
    </row>
    <row r="1219" spans="1:26" x14ac:dyDescent="0.3">
      <c r="A1219">
        <v>3037</v>
      </c>
      <c r="B1219">
        <v>1983</v>
      </c>
      <c r="C1219" s="14">
        <f>2021-Table13[[#This Row],[Year_Birth]]</f>
        <v>38</v>
      </c>
      <c r="D1219" s="4">
        <v>50150</v>
      </c>
      <c r="E1219">
        <v>0</v>
      </c>
      <c r="F1219" s="16">
        <v>7.6356164383561644</v>
      </c>
      <c r="G1219">
        <v>32</v>
      </c>
      <c r="H1219" s="4">
        <v>135</v>
      </c>
      <c r="I1219" s="4">
        <v>46</v>
      </c>
      <c r="J1219" s="4">
        <v>92</v>
      </c>
      <c r="K1219" s="4">
        <v>65</v>
      </c>
      <c r="L1219" s="4">
        <v>61</v>
      </c>
      <c r="M1219" s="4">
        <v>11</v>
      </c>
      <c r="N1219">
        <v>2</v>
      </c>
      <c r="O1219">
        <v>5</v>
      </c>
      <c r="P1219">
        <v>2</v>
      </c>
      <c r="Q1219">
        <v>7</v>
      </c>
      <c r="R1219">
        <v>5</v>
      </c>
      <c r="S1219">
        <v>0</v>
      </c>
      <c r="T1219">
        <v>0</v>
      </c>
      <c r="U1219">
        <v>0</v>
      </c>
      <c r="V1219">
        <v>0</v>
      </c>
      <c r="W1219">
        <v>0</v>
      </c>
      <c r="X1219">
        <v>0</v>
      </c>
      <c r="Y1219">
        <v>0</v>
      </c>
      <c r="Z1219" t="s">
        <v>48</v>
      </c>
    </row>
    <row r="1220" spans="1:26" x14ac:dyDescent="0.3">
      <c r="A1220">
        <v>4698</v>
      </c>
      <c r="B1220">
        <v>1983</v>
      </c>
      <c r="C1220" s="14">
        <f>2021-Table13[[#This Row],[Year_Birth]]</f>
        <v>38</v>
      </c>
      <c r="D1220" s="4">
        <v>50150</v>
      </c>
      <c r="E1220">
        <v>0</v>
      </c>
      <c r="F1220" s="16">
        <v>7.6356164383561644</v>
      </c>
      <c r="G1220">
        <v>32</v>
      </c>
      <c r="H1220" s="4">
        <v>135</v>
      </c>
      <c r="I1220" s="4">
        <v>46</v>
      </c>
      <c r="J1220" s="4">
        <v>92</v>
      </c>
      <c r="K1220" s="4">
        <v>65</v>
      </c>
      <c r="L1220" s="4">
        <v>61</v>
      </c>
      <c r="M1220" s="4">
        <v>11</v>
      </c>
      <c r="N1220">
        <v>2</v>
      </c>
      <c r="O1220">
        <v>5</v>
      </c>
      <c r="P1220">
        <v>2</v>
      </c>
      <c r="Q1220">
        <v>7</v>
      </c>
      <c r="R1220">
        <v>5</v>
      </c>
      <c r="S1220">
        <v>0</v>
      </c>
      <c r="T1220">
        <v>0</v>
      </c>
      <c r="U1220">
        <v>0</v>
      </c>
      <c r="V1220">
        <v>0</v>
      </c>
      <c r="W1220">
        <v>0</v>
      </c>
      <c r="X1220">
        <v>0</v>
      </c>
      <c r="Y1220">
        <v>0</v>
      </c>
      <c r="Z1220" t="s">
        <v>41</v>
      </c>
    </row>
    <row r="1221" spans="1:26" x14ac:dyDescent="0.3">
      <c r="A1221">
        <v>9905</v>
      </c>
      <c r="B1221">
        <v>1952</v>
      </c>
      <c r="C1221" s="14">
        <f>2021-Table13[[#This Row],[Year_Birth]]</f>
        <v>69</v>
      </c>
      <c r="D1221" s="4">
        <v>34074</v>
      </c>
      <c r="E1221">
        <v>2</v>
      </c>
      <c r="F1221" s="16">
        <v>7.5726027397260278</v>
      </c>
      <c r="G1221">
        <v>69</v>
      </c>
      <c r="H1221" s="4">
        <v>135</v>
      </c>
      <c r="I1221" s="4">
        <v>1</v>
      </c>
      <c r="J1221" s="4">
        <v>41</v>
      </c>
      <c r="K1221" s="4">
        <v>10</v>
      </c>
      <c r="L1221" s="4">
        <v>1</v>
      </c>
      <c r="M1221" s="4">
        <v>67</v>
      </c>
      <c r="N1221">
        <v>5</v>
      </c>
      <c r="O1221">
        <v>3</v>
      </c>
      <c r="P1221">
        <v>3</v>
      </c>
      <c r="Q1221">
        <v>3</v>
      </c>
      <c r="R1221">
        <v>6</v>
      </c>
      <c r="S1221">
        <v>0</v>
      </c>
      <c r="T1221">
        <v>0</v>
      </c>
      <c r="U1221">
        <v>1</v>
      </c>
      <c r="V1221">
        <v>0</v>
      </c>
      <c r="W1221">
        <v>0</v>
      </c>
      <c r="X1221">
        <v>0</v>
      </c>
      <c r="Y1221">
        <v>0</v>
      </c>
      <c r="Z1221" t="s">
        <v>41</v>
      </c>
    </row>
    <row r="1222" spans="1:26" x14ac:dyDescent="0.3">
      <c r="A1222">
        <v>771</v>
      </c>
      <c r="B1222">
        <v>1967</v>
      </c>
      <c r="C1222" s="14">
        <f>2021-Table13[[#This Row],[Year_Birth]]</f>
        <v>54</v>
      </c>
      <c r="D1222" s="4">
        <v>54178</v>
      </c>
      <c r="E1222">
        <v>1</v>
      </c>
      <c r="F1222" s="16">
        <v>7.0465753424657533</v>
      </c>
      <c r="G1222">
        <v>79</v>
      </c>
      <c r="H1222" s="4">
        <v>135</v>
      </c>
      <c r="I1222" s="4">
        <v>9</v>
      </c>
      <c r="J1222" s="4">
        <v>39</v>
      </c>
      <c r="K1222" s="4">
        <v>4</v>
      </c>
      <c r="L1222" s="4">
        <v>0</v>
      </c>
      <c r="M1222" s="4">
        <v>7</v>
      </c>
      <c r="N1222">
        <v>1</v>
      </c>
      <c r="O1222">
        <v>2</v>
      </c>
      <c r="P1222">
        <v>2</v>
      </c>
      <c r="Q1222">
        <v>5</v>
      </c>
      <c r="R1222">
        <v>2</v>
      </c>
      <c r="S1222">
        <v>0</v>
      </c>
      <c r="T1222">
        <v>0</v>
      </c>
      <c r="U1222">
        <v>0</v>
      </c>
      <c r="V1222">
        <v>0</v>
      </c>
      <c r="W1222">
        <v>0</v>
      </c>
      <c r="X1222">
        <v>0</v>
      </c>
      <c r="Y1222">
        <v>0</v>
      </c>
      <c r="Z1222" t="s">
        <v>52</v>
      </c>
    </row>
    <row r="1223" spans="1:26" x14ac:dyDescent="0.3">
      <c r="A1223">
        <v>8405</v>
      </c>
      <c r="B1223">
        <v>1979</v>
      </c>
      <c r="C1223" s="14">
        <f>2021-Table13[[#This Row],[Year_Birth]]</f>
        <v>42</v>
      </c>
      <c r="D1223" s="4">
        <v>68274</v>
      </c>
      <c r="E1223">
        <v>2</v>
      </c>
      <c r="F1223" s="16">
        <v>7.3561643835616435</v>
      </c>
      <c r="G1223">
        <v>83</v>
      </c>
      <c r="H1223" s="4">
        <v>135</v>
      </c>
      <c r="I1223" s="4">
        <v>25</v>
      </c>
      <c r="J1223" s="4">
        <v>51</v>
      </c>
      <c r="K1223" s="4">
        <v>23</v>
      </c>
      <c r="L1223" s="4">
        <v>25</v>
      </c>
      <c r="M1223" s="4">
        <v>46</v>
      </c>
      <c r="N1223">
        <v>2</v>
      </c>
      <c r="O1223">
        <v>4</v>
      </c>
      <c r="P1223">
        <v>2</v>
      </c>
      <c r="Q1223">
        <v>5</v>
      </c>
      <c r="R1223">
        <v>3</v>
      </c>
      <c r="S1223">
        <v>0</v>
      </c>
      <c r="T1223">
        <v>0</v>
      </c>
      <c r="U1223">
        <v>0</v>
      </c>
      <c r="V1223">
        <v>0</v>
      </c>
      <c r="W1223">
        <v>0</v>
      </c>
      <c r="X1223">
        <v>0</v>
      </c>
      <c r="Y1223">
        <v>0</v>
      </c>
      <c r="Z1223" t="s">
        <v>47</v>
      </c>
    </row>
    <row r="1224" spans="1:26" x14ac:dyDescent="0.3">
      <c r="A1224">
        <v>6289</v>
      </c>
      <c r="B1224">
        <v>1951</v>
      </c>
      <c r="C1224" s="14">
        <f>2021-Table13[[#This Row],[Year_Birth]]</f>
        <v>70</v>
      </c>
      <c r="D1224" s="4">
        <v>59385</v>
      </c>
      <c r="E1224">
        <v>2</v>
      </c>
      <c r="F1224" s="16">
        <v>7.7808219178082192</v>
      </c>
      <c r="G1224">
        <v>85</v>
      </c>
      <c r="H1224" s="4">
        <v>135</v>
      </c>
      <c r="I1224" s="4">
        <v>0</v>
      </c>
      <c r="J1224" s="4">
        <v>10</v>
      </c>
      <c r="K1224" s="4">
        <v>0</v>
      </c>
      <c r="L1224" s="4">
        <v>4</v>
      </c>
      <c r="M1224" s="4">
        <v>36</v>
      </c>
      <c r="N1224">
        <v>2</v>
      </c>
      <c r="O1224">
        <v>3</v>
      </c>
      <c r="P1224">
        <v>1</v>
      </c>
      <c r="Q1224">
        <v>4</v>
      </c>
      <c r="R1224">
        <v>5</v>
      </c>
      <c r="S1224">
        <v>0</v>
      </c>
      <c r="T1224">
        <v>0</v>
      </c>
      <c r="U1224">
        <v>0</v>
      </c>
      <c r="V1224">
        <v>0</v>
      </c>
      <c r="W1224">
        <v>0</v>
      </c>
      <c r="X1224">
        <v>0</v>
      </c>
      <c r="Y1224">
        <v>0</v>
      </c>
      <c r="Z1224" t="s">
        <v>41</v>
      </c>
    </row>
    <row r="1225" spans="1:26" x14ac:dyDescent="0.3">
      <c r="A1225">
        <v>10476</v>
      </c>
      <c r="B1225">
        <v>1958</v>
      </c>
      <c r="C1225" s="14">
        <f>2021-Table13[[#This Row],[Year_Birth]]</f>
        <v>63</v>
      </c>
      <c r="D1225" s="4">
        <v>67267</v>
      </c>
      <c r="E1225">
        <v>1</v>
      </c>
      <c r="F1225" s="16">
        <v>6.7397260273972606</v>
      </c>
      <c r="G1225">
        <v>0</v>
      </c>
      <c r="H1225" s="4">
        <v>134</v>
      </c>
      <c r="I1225" s="4">
        <v>11</v>
      </c>
      <c r="J1225" s="4">
        <v>59</v>
      </c>
      <c r="K1225" s="4">
        <v>15</v>
      </c>
      <c r="L1225" s="4">
        <v>2</v>
      </c>
      <c r="M1225" s="4">
        <v>30</v>
      </c>
      <c r="N1225">
        <v>1</v>
      </c>
      <c r="O1225">
        <v>3</v>
      </c>
      <c r="P1225">
        <v>2</v>
      </c>
      <c r="Q1225">
        <v>5</v>
      </c>
      <c r="R1225">
        <v>2</v>
      </c>
      <c r="S1225">
        <v>0</v>
      </c>
      <c r="T1225">
        <v>0</v>
      </c>
      <c r="U1225">
        <v>0</v>
      </c>
      <c r="V1225">
        <v>0</v>
      </c>
      <c r="W1225">
        <v>0</v>
      </c>
      <c r="X1225">
        <v>0</v>
      </c>
      <c r="Y1225">
        <v>0</v>
      </c>
      <c r="Z1225" t="s">
        <v>43</v>
      </c>
    </row>
    <row r="1226" spans="1:26" x14ac:dyDescent="0.3">
      <c r="A1226">
        <v>8387</v>
      </c>
      <c r="B1226">
        <v>1957</v>
      </c>
      <c r="C1226" s="14">
        <f>2021-Table13[[#This Row],[Year_Birth]]</f>
        <v>64</v>
      </c>
      <c r="D1226" s="4">
        <v>43140</v>
      </c>
      <c r="E1226">
        <v>1</v>
      </c>
      <c r="F1226" s="16">
        <v>8.0904109589041102</v>
      </c>
      <c r="G1226">
        <v>68</v>
      </c>
      <c r="H1226" s="4">
        <v>134</v>
      </c>
      <c r="I1226" s="4">
        <v>8</v>
      </c>
      <c r="J1226" s="4">
        <v>76</v>
      </c>
      <c r="K1226" s="4">
        <v>6</v>
      </c>
      <c r="L1226" s="4">
        <v>0</v>
      </c>
      <c r="M1226" s="4">
        <v>11</v>
      </c>
      <c r="N1226">
        <v>1</v>
      </c>
      <c r="O1226">
        <v>4</v>
      </c>
      <c r="P1226">
        <v>1</v>
      </c>
      <c r="Q1226">
        <v>5</v>
      </c>
      <c r="R1226">
        <v>6</v>
      </c>
      <c r="S1226">
        <v>0</v>
      </c>
      <c r="T1226">
        <v>0</v>
      </c>
      <c r="U1226">
        <v>0</v>
      </c>
      <c r="V1226">
        <v>0</v>
      </c>
      <c r="W1226">
        <v>0</v>
      </c>
      <c r="X1226">
        <v>0</v>
      </c>
      <c r="Y1226">
        <v>0</v>
      </c>
      <c r="Z1226" t="s">
        <v>41</v>
      </c>
    </row>
    <row r="1227" spans="1:26" x14ac:dyDescent="0.3">
      <c r="A1227">
        <v>961</v>
      </c>
      <c r="B1227">
        <v>1972</v>
      </c>
      <c r="C1227" s="14">
        <f>2021-Table13[[#This Row],[Year_Birth]]</f>
        <v>49</v>
      </c>
      <c r="D1227" s="4">
        <v>74716</v>
      </c>
      <c r="E1227">
        <v>1</v>
      </c>
      <c r="F1227" s="16">
        <v>7.4054794520547942</v>
      </c>
      <c r="G1227">
        <v>92</v>
      </c>
      <c r="H1227" s="4">
        <v>133</v>
      </c>
      <c r="I1227" s="4">
        <v>27</v>
      </c>
      <c r="J1227" s="4">
        <v>421</v>
      </c>
      <c r="K1227" s="4">
        <v>13</v>
      </c>
      <c r="L1227" s="4">
        <v>195</v>
      </c>
      <c r="M1227" s="4">
        <v>71</v>
      </c>
      <c r="N1227">
        <v>2</v>
      </c>
      <c r="O1227">
        <v>7</v>
      </c>
      <c r="P1227">
        <v>3</v>
      </c>
      <c r="Q1227">
        <v>5</v>
      </c>
      <c r="R1227">
        <v>4</v>
      </c>
      <c r="S1227">
        <v>0</v>
      </c>
      <c r="T1227">
        <v>0</v>
      </c>
      <c r="U1227">
        <v>0</v>
      </c>
      <c r="V1227">
        <v>0</v>
      </c>
      <c r="W1227">
        <v>0</v>
      </c>
      <c r="X1227">
        <v>0</v>
      </c>
      <c r="Y1227">
        <v>0</v>
      </c>
      <c r="Z1227" t="s">
        <v>41</v>
      </c>
    </row>
    <row r="1228" spans="1:26" x14ac:dyDescent="0.3">
      <c r="A1228">
        <v>8876</v>
      </c>
      <c r="B1228">
        <v>1963</v>
      </c>
      <c r="C1228" s="14">
        <f>2021-Table13[[#This Row],[Year_Birth]]</f>
        <v>58</v>
      </c>
      <c r="D1228" s="4">
        <v>33629</v>
      </c>
      <c r="E1228">
        <v>2</v>
      </c>
      <c r="F1228" s="16">
        <v>8.5013698630136982</v>
      </c>
      <c r="G1228">
        <v>49</v>
      </c>
      <c r="H1228" s="4">
        <v>132</v>
      </c>
      <c r="I1228" s="4">
        <v>0</v>
      </c>
      <c r="J1228" s="4">
        <v>16</v>
      </c>
      <c r="K1228" s="4">
        <v>0</v>
      </c>
      <c r="L1228" s="4">
        <v>0</v>
      </c>
      <c r="M1228" s="4">
        <v>4</v>
      </c>
      <c r="N1228">
        <v>5</v>
      </c>
      <c r="O1228">
        <v>3</v>
      </c>
      <c r="P1228">
        <v>1</v>
      </c>
      <c r="Q1228">
        <v>4</v>
      </c>
      <c r="R1228">
        <v>9</v>
      </c>
      <c r="S1228">
        <v>0</v>
      </c>
      <c r="T1228">
        <v>0</v>
      </c>
      <c r="U1228">
        <v>0</v>
      </c>
      <c r="V1228">
        <v>0</v>
      </c>
      <c r="W1228">
        <v>0</v>
      </c>
      <c r="X1228">
        <v>0</v>
      </c>
      <c r="Y1228">
        <v>0</v>
      </c>
      <c r="Z1228" t="s">
        <v>41</v>
      </c>
    </row>
    <row r="1229" spans="1:26" x14ac:dyDescent="0.3">
      <c r="A1229">
        <v>4653</v>
      </c>
      <c r="B1229">
        <v>1978</v>
      </c>
      <c r="C1229" s="14">
        <f>2021-Table13[[#This Row],[Year_Birth]]</f>
        <v>43</v>
      </c>
      <c r="D1229" s="4">
        <v>42011</v>
      </c>
      <c r="E1229">
        <v>1</v>
      </c>
      <c r="F1229" s="16">
        <v>7.8712328767123285</v>
      </c>
      <c r="G1229">
        <v>46</v>
      </c>
      <c r="H1229" s="4">
        <v>131</v>
      </c>
      <c r="I1229" s="4">
        <v>0</v>
      </c>
      <c r="J1229" s="4">
        <v>16</v>
      </c>
      <c r="K1229" s="4">
        <v>2</v>
      </c>
      <c r="L1229" s="4">
        <v>1</v>
      </c>
      <c r="M1229" s="4">
        <v>39</v>
      </c>
      <c r="N1229">
        <v>4</v>
      </c>
      <c r="O1229">
        <v>3</v>
      </c>
      <c r="P1229">
        <v>1</v>
      </c>
      <c r="Q1229">
        <v>4</v>
      </c>
      <c r="R1229">
        <v>8</v>
      </c>
      <c r="S1229">
        <v>0</v>
      </c>
      <c r="T1229">
        <v>0</v>
      </c>
      <c r="U1229">
        <v>0</v>
      </c>
      <c r="V1229">
        <v>0</v>
      </c>
      <c r="W1229">
        <v>0</v>
      </c>
      <c r="X1229">
        <v>0</v>
      </c>
      <c r="Y1229">
        <v>0</v>
      </c>
      <c r="Z1229" t="s">
        <v>47</v>
      </c>
    </row>
    <row r="1230" spans="1:26" x14ac:dyDescent="0.3">
      <c r="A1230">
        <v>3075</v>
      </c>
      <c r="B1230">
        <v>1972</v>
      </c>
      <c r="C1230" s="14">
        <f>2021-Table13[[#This Row],[Year_Birth]]</f>
        <v>49</v>
      </c>
      <c r="D1230" s="4">
        <v>59973</v>
      </c>
      <c r="E1230">
        <v>0</v>
      </c>
      <c r="F1230" s="16">
        <v>7.4082191780821915</v>
      </c>
      <c r="G1230">
        <v>47</v>
      </c>
      <c r="H1230" s="4">
        <v>130</v>
      </c>
      <c r="I1230" s="4">
        <v>30</v>
      </c>
      <c r="J1230" s="4">
        <v>168</v>
      </c>
      <c r="K1230" s="4">
        <v>20</v>
      </c>
      <c r="L1230" s="4">
        <v>34</v>
      </c>
      <c r="M1230" s="4">
        <v>0</v>
      </c>
      <c r="N1230">
        <v>1</v>
      </c>
      <c r="O1230">
        <v>3</v>
      </c>
      <c r="P1230">
        <v>4</v>
      </c>
      <c r="Q1230">
        <v>7</v>
      </c>
      <c r="R1230">
        <v>1</v>
      </c>
      <c r="S1230">
        <v>0</v>
      </c>
      <c r="T1230">
        <v>0</v>
      </c>
      <c r="U1230">
        <v>0</v>
      </c>
      <c r="V1230">
        <v>0</v>
      </c>
      <c r="W1230">
        <v>0</v>
      </c>
      <c r="X1230">
        <v>0</v>
      </c>
      <c r="Y1230">
        <v>0</v>
      </c>
      <c r="Z1230" t="s">
        <v>41</v>
      </c>
    </row>
    <row r="1231" spans="1:26" x14ac:dyDescent="0.3">
      <c r="A1231">
        <v>273</v>
      </c>
      <c r="B1231">
        <v>1970</v>
      </c>
      <c r="C1231" s="14">
        <f>2021-Table13[[#This Row],[Year_Birth]]</f>
        <v>51</v>
      </c>
      <c r="D1231" s="4">
        <v>36138</v>
      </c>
      <c r="E1231">
        <v>2</v>
      </c>
      <c r="F1231" s="16">
        <v>7.5643835616438357</v>
      </c>
      <c r="G1231">
        <v>48</v>
      </c>
      <c r="H1231" s="4">
        <v>130</v>
      </c>
      <c r="I1231" s="4">
        <v>0</v>
      </c>
      <c r="J1231" s="4">
        <v>16</v>
      </c>
      <c r="K1231" s="4">
        <v>0</v>
      </c>
      <c r="L1231" s="4">
        <v>0</v>
      </c>
      <c r="M1231" s="4">
        <v>5</v>
      </c>
      <c r="N1231">
        <v>5</v>
      </c>
      <c r="O1231">
        <v>3</v>
      </c>
      <c r="P1231">
        <v>1</v>
      </c>
      <c r="Q1231">
        <v>4</v>
      </c>
      <c r="R1231">
        <v>7</v>
      </c>
      <c r="S1231">
        <v>0</v>
      </c>
      <c r="T1231">
        <v>0</v>
      </c>
      <c r="U1231">
        <v>0</v>
      </c>
      <c r="V1231">
        <v>1</v>
      </c>
      <c r="W1231">
        <v>0</v>
      </c>
      <c r="X1231">
        <v>0</v>
      </c>
      <c r="Y1231">
        <v>0</v>
      </c>
      <c r="Z1231" t="s">
        <v>52</v>
      </c>
    </row>
    <row r="1232" spans="1:26" x14ac:dyDescent="0.3">
      <c r="A1232">
        <v>10681</v>
      </c>
      <c r="B1232">
        <v>1970</v>
      </c>
      <c r="C1232" s="14">
        <f>2021-Table13[[#This Row],[Year_Birth]]</f>
        <v>51</v>
      </c>
      <c r="D1232" s="4">
        <v>62466</v>
      </c>
      <c r="E1232">
        <v>1</v>
      </c>
      <c r="F1232" s="16">
        <v>7.0630136986301366</v>
      </c>
      <c r="G1232">
        <v>13</v>
      </c>
      <c r="H1232" s="4">
        <v>129</v>
      </c>
      <c r="I1232" s="4">
        <v>129</v>
      </c>
      <c r="J1232" s="4">
        <v>259</v>
      </c>
      <c r="K1232" s="4">
        <v>168</v>
      </c>
      <c r="L1232" s="4">
        <v>121</v>
      </c>
      <c r="M1232" s="4">
        <v>83</v>
      </c>
      <c r="N1232">
        <v>5</v>
      </c>
      <c r="O1232">
        <v>6</v>
      </c>
      <c r="P1232">
        <v>3</v>
      </c>
      <c r="Q1232">
        <v>12</v>
      </c>
      <c r="R1232">
        <v>4</v>
      </c>
      <c r="S1232">
        <v>0</v>
      </c>
      <c r="T1232">
        <v>0</v>
      </c>
      <c r="U1232">
        <v>0</v>
      </c>
      <c r="V1232">
        <v>0</v>
      </c>
      <c r="W1232">
        <v>0</v>
      </c>
      <c r="X1232">
        <v>0</v>
      </c>
      <c r="Y1232">
        <v>0</v>
      </c>
      <c r="Z1232" t="s">
        <v>41</v>
      </c>
    </row>
    <row r="1233" spans="1:26" x14ac:dyDescent="0.3">
      <c r="A1233">
        <v>5156</v>
      </c>
      <c r="B1233">
        <v>1970</v>
      </c>
      <c r="C1233" s="14">
        <f>2021-Table13[[#This Row],[Year_Birth]]</f>
        <v>51</v>
      </c>
      <c r="D1233" s="4">
        <v>62466</v>
      </c>
      <c r="E1233">
        <v>1</v>
      </c>
      <c r="F1233" s="16">
        <v>7.0630136986301366</v>
      </c>
      <c r="G1233">
        <v>13</v>
      </c>
      <c r="H1233" s="4">
        <v>129</v>
      </c>
      <c r="I1233" s="4">
        <v>129</v>
      </c>
      <c r="J1233" s="4">
        <v>259</v>
      </c>
      <c r="K1233" s="4">
        <v>168</v>
      </c>
      <c r="L1233" s="4">
        <v>121</v>
      </c>
      <c r="M1233" s="4">
        <v>83</v>
      </c>
      <c r="N1233">
        <v>5</v>
      </c>
      <c r="O1233">
        <v>6</v>
      </c>
      <c r="P1233">
        <v>3</v>
      </c>
      <c r="Q1233">
        <v>12</v>
      </c>
      <c r="R1233">
        <v>4</v>
      </c>
      <c r="S1233">
        <v>0</v>
      </c>
      <c r="T1233">
        <v>0</v>
      </c>
      <c r="U1233">
        <v>0</v>
      </c>
      <c r="V1233">
        <v>0</v>
      </c>
      <c r="W1233">
        <v>0</v>
      </c>
      <c r="X1233">
        <v>0</v>
      </c>
      <c r="Y1233">
        <v>0</v>
      </c>
      <c r="Z1233" t="s">
        <v>41</v>
      </c>
    </row>
    <row r="1234" spans="1:26" x14ac:dyDescent="0.3">
      <c r="A1234">
        <v>3388</v>
      </c>
      <c r="B1234">
        <v>1967</v>
      </c>
      <c r="C1234" s="14">
        <f>2021-Table13[[#This Row],[Year_Birth]]</f>
        <v>54</v>
      </c>
      <c r="D1234" s="4">
        <v>70844</v>
      </c>
      <c r="E1234">
        <v>2</v>
      </c>
      <c r="F1234" s="16">
        <v>7.2739726027397262</v>
      </c>
      <c r="G1234">
        <v>16</v>
      </c>
      <c r="H1234" s="4">
        <v>129</v>
      </c>
      <c r="I1234" s="4">
        <v>26</v>
      </c>
      <c r="J1234" s="4">
        <v>67</v>
      </c>
      <c r="K1234" s="4">
        <v>3</v>
      </c>
      <c r="L1234" s="4">
        <v>67</v>
      </c>
      <c r="M1234" s="4">
        <v>2</v>
      </c>
      <c r="N1234">
        <v>5</v>
      </c>
      <c r="O1234">
        <v>6</v>
      </c>
      <c r="P1234">
        <v>1</v>
      </c>
      <c r="Q1234">
        <v>5</v>
      </c>
      <c r="R1234">
        <v>7</v>
      </c>
      <c r="S1234">
        <v>0</v>
      </c>
      <c r="T1234">
        <v>0</v>
      </c>
      <c r="U1234">
        <v>0</v>
      </c>
      <c r="V1234">
        <v>0</v>
      </c>
      <c r="W1234">
        <v>0</v>
      </c>
      <c r="X1234">
        <v>0</v>
      </c>
      <c r="Y1234">
        <v>0</v>
      </c>
      <c r="Z1234" t="s">
        <v>52</v>
      </c>
    </row>
    <row r="1235" spans="1:26" x14ac:dyDescent="0.3">
      <c r="A1235">
        <v>4268</v>
      </c>
      <c r="B1235">
        <v>1959</v>
      </c>
      <c r="C1235" s="14">
        <f>2021-Table13[[#This Row],[Year_Birth]]</f>
        <v>62</v>
      </c>
      <c r="D1235" s="4">
        <v>53154</v>
      </c>
      <c r="E1235">
        <v>1</v>
      </c>
      <c r="F1235" s="16">
        <v>6.6657534246575345</v>
      </c>
      <c r="G1235">
        <v>50</v>
      </c>
      <c r="H1235" s="4">
        <v>129</v>
      </c>
      <c r="I1235" s="4">
        <v>0</v>
      </c>
      <c r="J1235" s="4">
        <v>21</v>
      </c>
      <c r="K1235" s="4">
        <v>0</v>
      </c>
      <c r="L1235" s="4">
        <v>1</v>
      </c>
      <c r="M1235" s="4">
        <v>7</v>
      </c>
      <c r="N1235">
        <v>1</v>
      </c>
      <c r="O1235">
        <v>3</v>
      </c>
      <c r="P1235">
        <v>1</v>
      </c>
      <c r="Q1235">
        <v>4</v>
      </c>
      <c r="R1235">
        <v>4</v>
      </c>
      <c r="S1235">
        <v>0</v>
      </c>
      <c r="T1235">
        <v>0</v>
      </c>
      <c r="U1235">
        <v>0</v>
      </c>
      <c r="V1235">
        <v>0</v>
      </c>
      <c r="W1235">
        <v>0</v>
      </c>
      <c r="X1235">
        <v>0</v>
      </c>
      <c r="Y1235">
        <v>0</v>
      </c>
      <c r="Z1235" t="s">
        <v>43</v>
      </c>
    </row>
    <row r="1236" spans="1:26" x14ac:dyDescent="0.3">
      <c r="A1236">
        <v>5180</v>
      </c>
      <c r="B1236">
        <v>1968</v>
      </c>
      <c r="C1236" s="14">
        <f>2021-Table13[[#This Row],[Year_Birth]]</f>
        <v>53</v>
      </c>
      <c r="D1236" s="4">
        <v>50616</v>
      </c>
      <c r="E1236">
        <v>1</v>
      </c>
      <c r="F1236" s="16">
        <v>6.8082191780821919</v>
      </c>
      <c r="G1236">
        <v>56</v>
      </c>
      <c r="H1236" s="4">
        <v>128</v>
      </c>
      <c r="I1236" s="4">
        <v>0</v>
      </c>
      <c r="J1236" s="4">
        <v>16</v>
      </c>
      <c r="K1236" s="4">
        <v>0</v>
      </c>
      <c r="L1236" s="4">
        <v>1</v>
      </c>
      <c r="M1236" s="4">
        <v>4</v>
      </c>
      <c r="N1236">
        <v>2</v>
      </c>
      <c r="O1236">
        <v>4</v>
      </c>
      <c r="P1236">
        <v>0</v>
      </c>
      <c r="Q1236">
        <v>4</v>
      </c>
      <c r="R1236">
        <v>7</v>
      </c>
      <c r="S1236">
        <v>0</v>
      </c>
      <c r="T1236">
        <v>0</v>
      </c>
      <c r="U1236">
        <v>0</v>
      </c>
      <c r="V1236">
        <v>0</v>
      </c>
      <c r="W1236">
        <v>0</v>
      </c>
      <c r="X1236">
        <v>0</v>
      </c>
      <c r="Y1236">
        <v>0</v>
      </c>
      <c r="Z1236" t="s">
        <v>41</v>
      </c>
    </row>
    <row r="1237" spans="1:26" x14ac:dyDescent="0.3">
      <c r="A1237">
        <v>8562</v>
      </c>
      <c r="B1237">
        <v>1969</v>
      </c>
      <c r="C1237" s="14">
        <f>2021-Table13[[#This Row],[Year_Birth]]</f>
        <v>52</v>
      </c>
      <c r="D1237" s="4">
        <v>54165</v>
      </c>
      <c r="E1237">
        <v>0</v>
      </c>
      <c r="F1237" s="16">
        <v>7.6986301369863011</v>
      </c>
      <c r="G1237">
        <v>72</v>
      </c>
      <c r="H1237" s="4">
        <v>127</v>
      </c>
      <c r="I1237" s="4">
        <v>4</v>
      </c>
      <c r="J1237" s="4">
        <v>73</v>
      </c>
      <c r="K1237" s="4">
        <v>15</v>
      </c>
      <c r="L1237" s="4">
        <v>6</v>
      </c>
      <c r="M1237" s="4">
        <v>11</v>
      </c>
      <c r="N1237">
        <v>1</v>
      </c>
      <c r="O1237">
        <v>2</v>
      </c>
      <c r="P1237">
        <v>1</v>
      </c>
      <c r="Q1237">
        <v>7</v>
      </c>
      <c r="R1237">
        <v>2</v>
      </c>
      <c r="S1237">
        <v>0</v>
      </c>
      <c r="T1237">
        <v>0</v>
      </c>
      <c r="U1237">
        <v>0</v>
      </c>
      <c r="V1237">
        <v>0</v>
      </c>
      <c r="W1237">
        <v>0</v>
      </c>
      <c r="X1237">
        <v>0</v>
      </c>
      <c r="Y1237">
        <v>0</v>
      </c>
      <c r="Z1237" t="s">
        <v>41</v>
      </c>
    </row>
    <row r="1238" spans="1:26" x14ac:dyDescent="0.3">
      <c r="A1238">
        <v>9925</v>
      </c>
      <c r="B1238">
        <v>1981</v>
      </c>
      <c r="C1238" s="14">
        <f>2021-Table13[[#This Row],[Year_Birth]]</f>
        <v>40</v>
      </c>
      <c r="D1238" s="4">
        <v>39665</v>
      </c>
      <c r="E1238">
        <v>1</v>
      </c>
      <c r="F1238" s="16">
        <v>7.7068493150684931</v>
      </c>
      <c r="G1238">
        <v>97</v>
      </c>
      <c r="H1238" s="4">
        <v>127</v>
      </c>
      <c r="I1238" s="4">
        <v>1</v>
      </c>
      <c r="J1238" s="4">
        <v>56</v>
      </c>
      <c r="K1238" s="4">
        <v>0</v>
      </c>
      <c r="L1238" s="4">
        <v>1</v>
      </c>
      <c r="M1238" s="4">
        <v>31</v>
      </c>
      <c r="N1238">
        <v>3</v>
      </c>
      <c r="O1238">
        <v>4</v>
      </c>
      <c r="P1238">
        <v>2</v>
      </c>
      <c r="Q1238">
        <v>3</v>
      </c>
      <c r="R1238">
        <v>7</v>
      </c>
      <c r="S1238">
        <v>0</v>
      </c>
      <c r="T1238">
        <v>0</v>
      </c>
      <c r="U1238">
        <v>1</v>
      </c>
      <c r="V1238">
        <v>0</v>
      </c>
      <c r="W1238">
        <v>0</v>
      </c>
      <c r="X1238">
        <v>0</v>
      </c>
      <c r="Y1238">
        <v>0</v>
      </c>
      <c r="Z1238" t="s">
        <v>41</v>
      </c>
    </row>
    <row r="1239" spans="1:26" x14ac:dyDescent="0.3">
      <c r="A1239">
        <v>3376</v>
      </c>
      <c r="B1239">
        <v>1970</v>
      </c>
      <c r="C1239" s="14">
        <f>2021-Table13[[#This Row],[Year_Birth]]</f>
        <v>51</v>
      </c>
      <c r="D1239" s="4">
        <v>55282</v>
      </c>
      <c r="E1239">
        <v>1</v>
      </c>
      <c r="F1239" s="16">
        <v>7.1534246575342468</v>
      </c>
      <c r="G1239">
        <v>9</v>
      </c>
      <c r="H1239" s="4">
        <v>125</v>
      </c>
      <c r="I1239" s="4">
        <v>6</v>
      </c>
      <c r="J1239" s="4">
        <v>73</v>
      </c>
      <c r="K1239" s="4">
        <v>8</v>
      </c>
      <c r="L1239" s="4">
        <v>4</v>
      </c>
      <c r="M1239" s="4">
        <v>19</v>
      </c>
      <c r="N1239">
        <v>1</v>
      </c>
      <c r="O1239">
        <v>3</v>
      </c>
      <c r="P1239">
        <v>1</v>
      </c>
      <c r="Q1239">
        <v>6</v>
      </c>
      <c r="R1239">
        <v>4</v>
      </c>
      <c r="S1239">
        <v>0</v>
      </c>
      <c r="T1239">
        <v>0</v>
      </c>
      <c r="U1239">
        <v>0</v>
      </c>
      <c r="V1239">
        <v>0</v>
      </c>
      <c r="W1239">
        <v>0</v>
      </c>
      <c r="X1239">
        <v>0</v>
      </c>
      <c r="Y1239">
        <v>0</v>
      </c>
      <c r="Z1239" t="s">
        <v>41</v>
      </c>
    </row>
    <row r="1240" spans="1:26" x14ac:dyDescent="0.3">
      <c r="A1240">
        <v>195</v>
      </c>
      <c r="B1240">
        <v>1972</v>
      </c>
      <c r="C1240" s="14">
        <f>2021-Table13[[#This Row],[Year_Birth]]</f>
        <v>49</v>
      </c>
      <c r="D1240" s="4">
        <v>38808</v>
      </c>
      <c r="E1240">
        <v>1</v>
      </c>
      <c r="F1240" s="16">
        <v>8.4520547945205475</v>
      </c>
      <c r="G1240">
        <v>21</v>
      </c>
      <c r="H1240" s="4">
        <v>125</v>
      </c>
      <c r="I1240" s="4">
        <v>17</v>
      </c>
      <c r="J1240" s="4">
        <v>52</v>
      </c>
      <c r="K1240" s="4">
        <v>3</v>
      </c>
      <c r="L1240" s="4">
        <v>19</v>
      </c>
      <c r="M1240" s="4">
        <v>30</v>
      </c>
      <c r="N1240">
        <v>4</v>
      </c>
      <c r="O1240">
        <v>5</v>
      </c>
      <c r="P1240">
        <v>1</v>
      </c>
      <c r="Q1240">
        <v>4</v>
      </c>
      <c r="R1240">
        <v>8</v>
      </c>
      <c r="S1240">
        <v>0</v>
      </c>
      <c r="T1240">
        <v>0</v>
      </c>
      <c r="U1240">
        <v>1</v>
      </c>
      <c r="V1240">
        <v>0</v>
      </c>
      <c r="W1240">
        <v>0</v>
      </c>
      <c r="X1240">
        <v>1</v>
      </c>
      <c r="Y1240">
        <v>0</v>
      </c>
      <c r="Z1240" t="s">
        <v>41</v>
      </c>
    </row>
    <row r="1241" spans="1:26" x14ac:dyDescent="0.3">
      <c r="A1241">
        <v>10573</v>
      </c>
      <c r="B1241">
        <v>1953</v>
      </c>
      <c r="C1241" s="14">
        <f>2021-Table13[[#This Row],[Year_Birth]]</f>
        <v>68</v>
      </c>
      <c r="D1241" s="4">
        <v>62551</v>
      </c>
      <c r="E1241">
        <v>0</v>
      </c>
      <c r="F1241" s="16">
        <v>7.2219178082191782</v>
      </c>
      <c r="G1241">
        <v>27</v>
      </c>
      <c r="H1241" s="4">
        <v>125</v>
      </c>
      <c r="I1241" s="4">
        <v>16</v>
      </c>
      <c r="J1241" s="4">
        <v>98</v>
      </c>
      <c r="K1241" s="4">
        <v>134</v>
      </c>
      <c r="L1241" s="4">
        <v>21</v>
      </c>
      <c r="M1241" s="4">
        <v>27</v>
      </c>
      <c r="N1241">
        <v>1</v>
      </c>
      <c r="O1241">
        <v>6</v>
      </c>
      <c r="P1241">
        <v>7</v>
      </c>
      <c r="Q1241">
        <v>4</v>
      </c>
      <c r="R1241">
        <v>3</v>
      </c>
      <c r="S1241">
        <v>0</v>
      </c>
      <c r="T1241">
        <v>0</v>
      </c>
      <c r="U1241">
        <v>1</v>
      </c>
      <c r="V1241">
        <v>0</v>
      </c>
      <c r="W1241">
        <v>0</v>
      </c>
      <c r="X1241">
        <v>0</v>
      </c>
      <c r="Y1241">
        <v>0</v>
      </c>
      <c r="Z1241" t="s">
        <v>45</v>
      </c>
    </row>
    <row r="1242" spans="1:26" x14ac:dyDescent="0.3">
      <c r="A1242">
        <v>1162</v>
      </c>
      <c r="B1242">
        <v>1987</v>
      </c>
      <c r="C1242" s="14">
        <f>2021-Table13[[#This Row],[Year_Birth]]</f>
        <v>34</v>
      </c>
      <c r="D1242" s="4">
        <v>42000</v>
      </c>
      <c r="E1242">
        <v>0</v>
      </c>
      <c r="F1242" s="16">
        <v>8.0767123287671225</v>
      </c>
      <c r="G1242">
        <v>23</v>
      </c>
      <c r="H1242" s="4">
        <v>124</v>
      </c>
      <c r="I1242" s="4">
        <v>83</v>
      </c>
      <c r="J1242" s="4">
        <v>267</v>
      </c>
      <c r="K1242" s="4">
        <v>85</v>
      </c>
      <c r="L1242" s="4">
        <v>59</v>
      </c>
      <c r="M1242" s="4">
        <v>35</v>
      </c>
      <c r="N1242">
        <v>2</v>
      </c>
      <c r="O1242">
        <v>5</v>
      </c>
      <c r="P1242">
        <v>2</v>
      </c>
      <c r="Q1242">
        <v>11</v>
      </c>
      <c r="R1242">
        <v>5</v>
      </c>
      <c r="S1242">
        <v>0</v>
      </c>
      <c r="T1242">
        <v>0</v>
      </c>
      <c r="U1242">
        <v>0</v>
      </c>
      <c r="V1242">
        <v>0</v>
      </c>
      <c r="W1242">
        <v>0</v>
      </c>
      <c r="X1242">
        <v>1</v>
      </c>
      <c r="Y1242">
        <v>0</v>
      </c>
      <c r="Z1242" t="s">
        <v>41</v>
      </c>
    </row>
    <row r="1243" spans="1:26" x14ac:dyDescent="0.3">
      <c r="A1243">
        <v>10643</v>
      </c>
      <c r="B1243">
        <v>1987</v>
      </c>
      <c r="C1243" s="14">
        <f>2021-Table13[[#This Row],[Year_Birth]]</f>
        <v>34</v>
      </c>
      <c r="D1243" s="4">
        <v>42000</v>
      </c>
      <c r="E1243">
        <v>0</v>
      </c>
      <c r="F1243" s="16">
        <v>8.0767123287671225</v>
      </c>
      <c r="G1243">
        <v>23</v>
      </c>
      <c r="H1243" s="4">
        <v>124</v>
      </c>
      <c r="I1243" s="4">
        <v>83</v>
      </c>
      <c r="J1243" s="4">
        <v>267</v>
      </c>
      <c r="K1243" s="4">
        <v>85</v>
      </c>
      <c r="L1243" s="4">
        <v>59</v>
      </c>
      <c r="M1243" s="4">
        <v>35</v>
      </c>
      <c r="N1243">
        <v>2</v>
      </c>
      <c r="O1243">
        <v>5</v>
      </c>
      <c r="P1243">
        <v>2</v>
      </c>
      <c r="Q1243">
        <v>11</v>
      </c>
      <c r="R1243">
        <v>5</v>
      </c>
      <c r="S1243">
        <v>0</v>
      </c>
      <c r="T1243">
        <v>0</v>
      </c>
      <c r="U1243">
        <v>0</v>
      </c>
      <c r="V1243">
        <v>0</v>
      </c>
      <c r="W1243">
        <v>0</v>
      </c>
      <c r="X1243">
        <v>1</v>
      </c>
      <c r="Y1243">
        <v>0</v>
      </c>
      <c r="Z1243" t="s">
        <v>53</v>
      </c>
    </row>
    <row r="1244" spans="1:26" x14ac:dyDescent="0.3">
      <c r="A1244">
        <v>252</v>
      </c>
      <c r="B1244">
        <v>1963</v>
      </c>
      <c r="C1244" s="14">
        <f>2021-Table13[[#This Row],[Year_Birth]]</f>
        <v>58</v>
      </c>
      <c r="D1244" s="4">
        <v>41003</v>
      </c>
      <c r="E1244">
        <v>0</v>
      </c>
      <c r="F1244" s="16">
        <v>7.8958904109589039</v>
      </c>
      <c r="G1244">
        <v>11</v>
      </c>
      <c r="H1244" s="4">
        <v>123</v>
      </c>
      <c r="I1244" s="4">
        <v>133</v>
      </c>
      <c r="J1244" s="4">
        <v>142</v>
      </c>
      <c r="K1244" s="4">
        <v>71</v>
      </c>
      <c r="L1244" s="4">
        <v>44</v>
      </c>
      <c r="M1244" s="4">
        <v>88</v>
      </c>
      <c r="N1244">
        <v>1</v>
      </c>
      <c r="O1244">
        <v>6</v>
      </c>
      <c r="P1244">
        <v>2</v>
      </c>
      <c r="Q1244">
        <v>8</v>
      </c>
      <c r="R1244">
        <v>6</v>
      </c>
      <c r="S1244">
        <v>0</v>
      </c>
      <c r="T1244">
        <v>0</v>
      </c>
      <c r="U1244">
        <v>0</v>
      </c>
      <c r="V1244">
        <v>0</v>
      </c>
      <c r="W1244">
        <v>0</v>
      </c>
      <c r="X1244">
        <v>0</v>
      </c>
      <c r="Y1244">
        <v>0</v>
      </c>
      <c r="Z1244" t="s">
        <v>47</v>
      </c>
    </row>
    <row r="1245" spans="1:26" x14ac:dyDescent="0.3">
      <c r="A1245">
        <v>5534</v>
      </c>
      <c r="B1245">
        <v>1975</v>
      </c>
      <c r="C1245" s="14">
        <f>2021-Table13[[#This Row],[Year_Birth]]</f>
        <v>46</v>
      </c>
      <c r="D1245" s="4">
        <v>47808</v>
      </c>
      <c r="E1245">
        <v>1</v>
      </c>
      <c r="F1245" s="16">
        <v>7.3013698630136989</v>
      </c>
      <c r="G1245">
        <v>30</v>
      </c>
      <c r="H1245" s="4">
        <v>123</v>
      </c>
      <c r="I1245" s="4">
        <v>1</v>
      </c>
      <c r="J1245" s="4">
        <v>26</v>
      </c>
      <c r="K1245" s="4">
        <v>2</v>
      </c>
      <c r="L1245" s="4">
        <v>0</v>
      </c>
      <c r="M1245" s="4">
        <v>72</v>
      </c>
      <c r="N1245">
        <v>2</v>
      </c>
      <c r="O1245">
        <v>3</v>
      </c>
      <c r="P1245">
        <v>2</v>
      </c>
      <c r="Q1245">
        <v>3</v>
      </c>
      <c r="R1245">
        <v>7</v>
      </c>
      <c r="S1245">
        <v>0</v>
      </c>
      <c r="T1245">
        <v>0</v>
      </c>
      <c r="U1245">
        <v>1</v>
      </c>
      <c r="V1245">
        <v>0</v>
      </c>
      <c r="W1245">
        <v>0</v>
      </c>
      <c r="X1245">
        <v>0</v>
      </c>
      <c r="Y1245">
        <v>0</v>
      </c>
      <c r="Z1245" t="s">
        <v>41</v>
      </c>
    </row>
    <row r="1246" spans="1:26" x14ac:dyDescent="0.3">
      <c r="A1246">
        <v>5763</v>
      </c>
      <c r="B1246">
        <v>1972</v>
      </c>
      <c r="C1246" s="14">
        <f>2021-Table13[[#This Row],[Year_Birth]]</f>
        <v>49</v>
      </c>
      <c r="D1246" s="4">
        <v>49854</v>
      </c>
      <c r="E1246">
        <v>1</v>
      </c>
      <c r="F1246" s="16">
        <v>7.2438356164383562</v>
      </c>
      <c r="G1246">
        <v>63</v>
      </c>
      <c r="H1246" s="4">
        <v>123</v>
      </c>
      <c r="I1246" s="4">
        <v>17</v>
      </c>
      <c r="J1246" s="4">
        <v>171</v>
      </c>
      <c r="K1246" s="4">
        <v>39</v>
      </c>
      <c r="L1246" s="4">
        <v>0</v>
      </c>
      <c r="M1246" s="4">
        <v>30</v>
      </c>
      <c r="N1246">
        <v>5</v>
      </c>
      <c r="O1246">
        <v>6</v>
      </c>
      <c r="P1246">
        <v>2</v>
      </c>
      <c r="Q1246">
        <v>5</v>
      </c>
      <c r="R1246">
        <v>6</v>
      </c>
      <c r="S1246">
        <v>0</v>
      </c>
      <c r="T1246">
        <v>0</v>
      </c>
      <c r="U1246">
        <v>0</v>
      </c>
      <c r="V1246">
        <v>0</v>
      </c>
      <c r="W1246">
        <v>0</v>
      </c>
      <c r="X1246">
        <v>0</v>
      </c>
      <c r="Y1246">
        <v>0</v>
      </c>
      <c r="Z1246" t="s">
        <v>48</v>
      </c>
    </row>
    <row r="1247" spans="1:26" x14ac:dyDescent="0.3">
      <c r="A1247">
        <v>1371</v>
      </c>
      <c r="B1247">
        <v>1976</v>
      </c>
      <c r="C1247" s="14">
        <f>2021-Table13[[#This Row],[Year_Birth]]</f>
        <v>45</v>
      </c>
      <c r="D1247" s="4">
        <v>79941</v>
      </c>
      <c r="E1247">
        <v>0</v>
      </c>
      <c r="F1247" s="16">
        <v>6.6136986301369864</v>
      </c>
      <c r="G1247">
        <v>72</v>
      </c>
      <c r="H1247" s="4">
        <v>123</v>
      </c>
      <c r="I1247" s="4">
        <v>164</v>
      </c>
      <c r="J1247" s="4">
        <v>266</v>
      </c>
      <c r="K1247" s="4">
        <v>227</v>
      </c>
      <c r="L1247" s="4">
        <v>30</v>
      </c>
      <c r="M1247" s="4">
        <v>174</v>
      </c>
      <c r="N1247">
        <v>1</v>
      </c>
      <c r="O1247">
        <v>2</v>
      </c>
      <c r="P1247">
        <v>4</v>
      </c>
      <c r="Q1247">
        <v>9</v>
      </c>
      <c r="R1247">
        <v>1</v>
      </c>
      <c r="S1247">
        <v>0</v>
      </c>
      <c r="T1247">
        <v>0</v>
      </c>
      <c r="U1247">
        <v>0</v>
      </c>
      <c r="V1247">
        <v>0</v>
      </c>
      <c r="W1247">
        <v>0</v>
      </c>
      <c r="X1247">
        <v>0</v>
      </c>
      <c r="Y1247">
        <v>0</v>
      </c>
      <c r="Z1247" t="s">
        <v>53</v>
      </c>
    </row>
    <row r="1248" spans="1:26" x14ac:dyDescent="0.3">
      <c r="A1248">
        <v>3578</v>
      </c>
      <c r="B1248">
        <v>1949</v>
      </c>
      <c r="C1248" s="14">
        <f>2021-Table13[[#This Row],[Year_Birth]]</f>
        <v>72</v>
      </c>
      <c r="D1248" s="4">
        <v>49160</v>
      </c>
      <c r="E1248">
        <v>1</v>
      </c>
      <c r="F1248" s="16">
        <v>7.3013698630136989</v>
      </c>
      <c r="G1248">
        <v>29</v>
      </c>
      <c r="H1248" s="4">
        <v>122</v>
      </c>
      <c r="I1248" s="4">
        <v>21</v>
      </c>
      <c r="J1248" s="4">
        <v>43</v>
      </c>
      <c r="K1248" s="4">
        <v>25</v>
      </c>
      <c r="L1248" s="4">
        <v>10</v>
      </c>
      <c r="M1248" s="4">
        <v>15</v>
      </c>
      <c r="N1248">
        <v>2</v>
      </c>
      <c r="O1248">
        <v>3</v>
      </c>
      <c r="P1248">
        <v>1</v>
      </c>
      <c r="Q1248">
        <v>6</v>
      </c>
      <c r="R1248">
        <v>6</v>
      </c>
      <c r="S1248">
        <v>0</v>
      </c>
      <c r="T1248">
        <v>0</v>
      </c>
      <c r="U1248">
        <v>0</v>
      </c>
      <c r="V1248">
        <v>0</v>
      </c>
      <c r="W1248">
        <v>0</v>
      </c>
      <c r="X1248">
        <v>0</v>
      </c>
      <c r="Y1248">
        <v>0</v>
      </c>
      <c r="Z1248" t="s">
        <v>41</v>
      </c>
    </row>
    <row r="1249" spans="1:26" x14ac:dyDescent="0.3">
      <c r="A1249">
        <v>944</v>
      </c>
      <c r="B1249">
        <v>1962</v>
      </c>
      <c r="C1249" s="14">
        <f>2021-Table13[[#This Row],[Year_Birth]]</f>
        <v>59</v>
      </c>
      <c r="D1249" s="4">
        <v>56181</v>
      </c>
      <c r="E1249">
        <v>1</v>
      </c>
      <c r="F1249" s="16">
        <v>8.0821917808219172</v>
      </c>
      <c r="G1249">
        <v>6</v>
      </c>
      <c r="H1249" s="4">
        <v>121</v>
      </c>
      <c r="I1249" s="4">
        <v>103</v>
      </c>
      <c r="J1249" s="4">
        <v>69</v>
      </c>
      <c r="K1249" s="4">
        <v>8</v>
      </c>
      <c r="L1249" s="4">
        <v>44</v>
      </c>
      <c r="M1249" s="4">
        <v>48</v>
      </c>
      <c r="N1249">
        <v>1</v>
      </c>
      <c r="O1249">
        <v>4</v>
      </c>
      <c r="P1249">
        <v>2</v>
      </c>
      <c r="Q1249">
        <v>7</v>
      </c>
      <c r="R1249">
        <v>4</v>
      </c>
      <c r="S1249">
        <v>0</v>
      </c>
      <c r="T1249">
        <v>0</v>
      </c>
      <c r="U1249">
        <v>0</v>
      </c>
      <c r="V1249">
        <v>0</v>
      </c>
      <c r="W1249">
        <v>0</v>
      </c>
      <c r="X1249">
        <v>0</v>
      </c>
      <c r="Y1249">
        <v>0</v>
      </c>
      <c r="Z1249" t="s">
        <v>41</v>
      </c>
    </row>
    <row r="1250" spans="1:26" x14ac:dyDescent="0.3">
      <c r="A1250">
        <v>3107</v>
      </c>
      <c r="B1250">
        <v>1976</v>
      </c>
      <c r="C1250" s="14">
        <f>2021-Table13[[#This Row],[Year_Birth]]</f>
        <v>45</v>
      </c>
      <c r="D1250" s="4">
        <v>71322</v>
      </c>
      <c r="E1250">
        <v>1</v>
      </c>
      <c r="F1250" s="16">
        <v>6.7698630136986298</v>
      </c>
      <c r="G1250">
        <v>31</v>
      </c>
      <c r="H1250" s="4">
        <v>121</v>
      </c>
      <c r="I1250" s="4">
        <v>24</v>
      </c>
      <c r="J1250" s="4">
        <v>124</v>
      </c>
      <c r="K1250" s="4">
        <v>24</v>
      </c>
      <c r="L1250" s="4">
        <v>15</v>
      </c>
      <c r="M1250" s="4">
        <v>42</v>
      </c>
      <c r="N1250">
        <v>1</v>
      </c>
      <c r="O1250">
        <v>4</v>
      </c>
      <c r="P1250">
        <v>1</v>
      </c>
      <c r="Q1250">
        <v>7</v>
      </c>
      <c r="R1250">
        <v>2</v>
      </c>
      <c r="S1250">
        <v>0</v>
      </c>
      <c r="T1250">
        <v>0</v>
      </c>
      <c r="U1250">
        <v>0</v>
      </c>
      <c r="V1250">
        <v>0</v>
      </c>
      <c r="W1250">
        <v>0</v>
      </c>
      <c r="X1250">
        <v>0</v>
      </c>
      <c r="Y1250">
        <v>0</v>
      </c>
      <c r="Z1250" t="s">
        <v>53</v>
      </c>
    </row>
    <row r="1251" spans="1:26" x14ac:dyDescent="0.3">
      <c r="A1251">
        <v>8687</v>
      </c>
      <c r="B1251">
        <v>1978</v>
      </c>
      <c r="C1251" s="14">
        <f>2021-Table13[[#This Row],[Year_Birth]]</f>
        <v>43</v>
      </c>
      <c r="D1251" s="4">
        <v>53172</v>
      </c>
      <c r="E1251">
        <v>1</v>
      </c>
      <c r="F1251" s="16">
        <v>7.7589041095890412</v>
      </c>
      <c r="G1251">
        <v>54</v>
      </c>
      <c r="H1251" s="4">
        <v>121</v>
      </c>
      <c r="I1251" s="4">
        <v>62</v>
      </c>
      <c r="J1251" s="4">
        <v>90</v>
      </c>
      <c r="K1251" s="4">
        <v>68</v>
      </c>
      <c r="L1251" s="4">
        <v>20</v>
      </c>
      <c r="M1251" s="4">
        <v>125</v>
      </c>
      <c r="N1251">
        <v>3</v>
      </c>
      <c r="O1251">
        <v>2</v>
      </c>
      <c r="P1251">
        <v>3</v>
      </c>
      <c r="Q1251">
        <v>8</v>
      </c>
      <c r="R1251">
        <v>3</v>
      </c>
      <c r="S1251">
        <v>0</v>
      </c>
      <c r="T1251">
        <v>0</v>
      </c>
      <c r="U1251">
        <v>0</v>
      </c>
      <c r="V1251">
        <v>0</v>
      </c>
      <c r="W1251">
        <v>0</v>
      </c>
      <c r="X1251">
        <v>0</v>
      </c>
      <c r="Y1251">
        <v>0</v>
      </c>
      <c r="Z1251" t="s">
        <v>45</v>
      </c>
    </row>
    <row r="1252" spans="1:26" x14ac:dyDescent="0.3">
      <c r="A1252">
        <v>8026</v>
      </c>
      <c r="B1252">
        <v>1952</v>
      </c>
      <c r="C1252" s="14">
        <f>2021-Table13[[#This Row],[Year_Birth]]</f>
        <v>69</v>
      </c>
      <c r="D1252" s="4">
        <v>62998</v>
      </c>
      <c r="E1252">
        <v>1</v>
      </c>
      <c r="F1252" s="16">
        <v>7.3561643835616435</v>
      </c>
      <c r="G1252">
        <v>10</v>
      </c>
      <c r="H1252" s="4">
        <v>120</v>
      </c>
      <c r="I1252" s="4">
        <v>58</v>
      </c>
      <c r="J1252" s="4">
        <v>73</v>
      </c>
      <c r="K1252" s="4">
        <v>65</v>
      </c>
      <c r="L1252" s="4">
        <v>89</v>
      </c>
      <c r="M1252" s="4">
        <v>58</v>
      </c>
      <c r="N1252">
        <v>5</v>
      </c>
      <c r="O1252">
        <v>5</v>
      </c>
      <c r="P1252">
        <v>4</v>
      </c>
      <c r="Q1252">
        <v>5</v>
      </c>
      <c r="R1252">
        <v>5</v>
      </c>
      <c r="S1252">
        <v>0</v>
      </c>
      <c r="T1252">
        <v>0</v>
      </c>
      <c r="U1252">
        <v>0</v>
      </c>
      <c r="V1252">
        <v>0</v>
      </c>
      <c r="W1252">
        <v>0</v>
      </c>
      <c r="X1252">
        <v>0</v>
      </c>
      <c r="Y1252">
        <v>0</v>
      </c>
      <c r="Z1252" t="s">
        <v>48</v>
      </c>
    </row>
    <row r="1253" spans="1:26" x14ac:dyDescent="0.3">
      <c r="A1253">
        <v>1545</v>
      </c>
      <c r="B1253">
        <v>1986</v>
      </c>
      <c r="C1253" s="14">
        <f>2021-Table13[[#This Row],[Year_Birth]]</f>
        <v>35</v>
      </c>
      <c r="D1253" s="4">
        <v>38508</v>
      </c>
      <c r="E1253">
        <v>1</v>
      </c>
      <c r="F1253" s="16">
        <v>7.5178082191780824</v>
      </c>
      <c r="G1253">
        <v>95</v>
      </c>
      <c r="H1253" s="4">
        <v>120</v>
      </c>
      <c r="I1253" s="4">
        <v>19</v>
      </c>
      <c r="J1253" s="4">
        <v>206</v>
      </c>
      <c r="K1253" s="4">
        <v>25</v>
      </c>
      <c r="L1253" s="4">
        <v>19</v>
      </c>
      <c r="M1253" s="4">
        <v>54</v>
      </c>
      <c r="N1253">
        <v>6</v>
      </c>
      <c r="O1253">
        <v>7</v>
      </c>
      <c r="P1253">
        <v>2</v>
      </c>
      <c r="Q1253">
        <v>5</v>
      </c>
      <c r="R1253">
        <v>8</v>
      </c>
      <c r="S1253">
        <v>0</v>
      </c>
      <c r="T1253">
        <v>0</v>
      </c>
      <c r="U1253">
        <v>0</v>
      </c>
      <c r="V1253">
        <v>0</v>
      </c>
      <c r="W1253">
        <v>0</v>
      </c>
      <c r="X1253">
        <v>0</v>
      </c>
      <c r="Y1253">
        <v>0</v>
      </c>
      <c r="Z1253" t="s">
        <v>41</v>
      </c>
    </row>
    <row r="1254" spans="1:26" x14ac:dyDescent="0.3">
      <c r="A1254">
        <v>8159</v>
      </c>
      <c r="B1254">
        <v>1968</v>
      </c>
      <c r="C1254" s="14">
        <f>2021-Table13[[#This Row],[Year_Birth]]</f>
        <v>53</v>
      </c>
      <c r="D1254" s="4">
        <v>51287</v>
      </c>
      <c r="E1254">
        <v>2</v>
      </c>
      <c r="F1254" s="16">
        <v>6.8547945205479452</v>
      </c>
      <c r="G1254">
        <v>10</v>
      </c>
      <c r="H1254" s="4">
        <v>117</v>
      </c>
      <c r="I1254" s="4">
        <v>0</v>
      </c>
      <c r="J1254" s="4">
        <v>22</v>
      </c>
      <c r="K1254" s="4">
        <v>13</v>
      </c>
      <c r="L1254" s="4">
        <v>0</v>
      </c>
      <c r="M1254" s="4">
        <v>30</v>
      </c>
      <c r="N1254">
        <v>3</v>
      </c>
      <c r="O1254">
        <v>4</v>
      </c>
      <c r="P1254">
        <v>1</v>
      </c>
      <c r="Q1254">
        <v>3</v>
      </c>
      <c r="R1254">
        <v>7</v>
      </c>
      <c r="S1254">
        <v>0</v>
      </c>
      <c r="T1254">
        <v>0</v>
      </c>
      <c r="U1254">
        <v>0</v>
      </c>
      <c r="V1254">
        <v>0</v>
      </c>
      <c r="W1254">
        <v>0</v>
      </c>
      <c r="X1254">
        <v>0</v>
      </c>
      <c r="Y1254">
        <v>0</v>
      </c>
      <c r="Z1254" t="s">
        <v>41</v>
      </c>
    </row>
    <row r="1255" spans="1:26" x14ac:dyDescent="0.3">
      <c r="A1255">
        <v>3225</v>
      </c>
      <c r="B1255">
        <v>1984</v>
      </c>
      <c r="C1255" s="14">
        <f>2021-Table13[[#This Row],[Year_Birth]]</f>
        <v>37</v>
      </c>
      <c r="D1255" s="4">
        <v>42207</v>
      </c>
      <c r="E1255">
        <v>1</v>
      </c>
      <c r="F1255" s="16">
        <v>7.8547945205479452</v>
      </c>
      <c r="G1255">
        <v>71</v>
      </c>
      <c r="H1255" s="4">
        <v>116</v>
      </c>
      <c r="I1255" s="4">
        <v>11</v>
      </c>
      <c r="J1255" s="4">
        <v>72</v>
      </c>
      <c r="K1255" s="4">
        <v>3</v>
      </c>
      <c r="L1255" s="4">
        <v>17</v>
      </c>
      <c r="M1255" s="4">
        <v>46</v>
      </c>
      <c r="N1255">
        <v>4</v>
      </c>
      <c r="O1255">
        <v>4</v>
      </c>
      <c r="P1255">
        <v>1</v>
      </c>
      <c r="Q1255">
        <v>5</v>
      </c>
      <c r="R1255">
        <v>6</v>
      </c>
      <c r="S1255">
        <v>0</v>
      </c>
      <c r="T1255">
        <v>0</v>
      </c>
      <c r="U1255">
        <v>1</v>
      </c>
      <c r="V1255">
        <v>0</v>
      </c>
      <c r="W1255">
        <v>0</v>
      </c>
      <c r="X1255">
        <v>1</v>
      </c>
      <c r="Y1255">
        <v>0</v>
      </c>
      <c r="Z1255" t="s">
        <v>41</v>
      </c>
    </row>
    <row r="1256" spans="1:26" x14ac:dyDescent="0.3">
      <c r="A1256">
        <v>10120</v>
      </c>
      <c r="B1256">
        <v>1955</v>
      </c>
      <c r="C1256" s="14">
        <f>2021-Table13[[#This Row],[Year_Birth]]</f>
        <v>66</v>
      </c>
      <c r="D1256" s="4">
        <v>38946</v>
      </c>
      <c r="E1256">
        <v>1</v>
      </c>
      <c r="F1256" s="16">
        <v>7.2904109589041095</v>
      </c>
      <c r="G1256">
        <v>84</v>
      </c>
      <c r="H1256" s="4">
        <v>116</v>
      </c>
      <c r="I1256" s="4">
        <v>6</v>
      </c>
      <c r="J1256" s="4">
        <v>82</v>
      </c>
      <c r="K1256" s="4">
        <v>6</v>
      </c>
      <c r="L1256" s="4">
        <v>6</v>
      </c>
      <c r="M1256" s="4">
        <v>41</v>
      </c>
      <c r="N1256">
        <v>2</v>
      </c>
      <c r="O1256">
        <v>3</v>
      </c>
      <c r="P1256">
        <v>1</v>
      </c>
      <c r="Q1256">
        <v>6</v>
      </c>
      <c r="R1256">
        <v>5</v>
      </c>
      <c r="S1256">
        <v>0</v>
      </c>
      <c r="T1256">
        <v>0</v>
      </c>
      <c r="U1256">
        <v>0</v>
      </c>
      <c r="V1256">
        <v>0</v>
      </c>
      <c r="W1256">
        <v>0</v>
      </c>
      <c r="X1256">
        <v>0</v>
      </c>
      <c r="Y1256">
        <v>0</v>
      </c>
      <c r="Z1256" t="s">
        <v>43</v>
      </c>
    </row>
    <row r="1257" spans="1:26" x14ac:dyDescent="0.3">
      <c r="A1257">
        <v>4541</v>
      </c>
      <c r="B1257">
        <v>1955</v>
      </c>
      <c r="C1257" s="14">
        <f>2021-Table13[[#This Row],[Year_Birth]]</f>
        <v>66</v>
      </c>
      <c r="D1257" s="4">
        <v>38946</v>
      </c>
      <c r="E1257">
        <v>1</v>
      </c>
      <c r="F1257" s="16">
        <v>7.2904109589041095</v>
      </c>
      <c r="G1257">
        <v>84</v>
      </c>
      <c r="H1257" s="4">
        <v>116</v>
      </c>
      <c r="I1257" s="4">
        <v>6</v>
      </c>
      <c r="J1257" s="4">
        <v>82</v>
      </c>
      <c r="K1257" s="4">
        <v>6</v>
      </c>
      <c r="L1257" s="4">
        <v>6</v>
      </c>
      <c r="M1257" s="4">
        <v>41</v>
      </c>
      <c r="N1257">
        <v>2</v>
      </c>
      <c r="O1257">
        <v>3</v>
      </c>
      <c r="P1257">
        <v>1</v>
      </c>
      <c r="Q1257">
        <v>6</v>
      </c>
      <c r="R1257">
        <v>5</v>
      </c>
      <c r="S1257">
        <v>0</v>
      </c>
      <c r="T1257">
        <v>0</v>
      </c>
      <c r="U1257">
        <v>0</v>
      </c>
      <c r="V1257">
        <v>0</v>
      </c>
      <c r="W1257">
        <v>0</v>
      </c>
      <c r="X1257">
        <v>0</v>
      </c>
      <c r="Y1257">
        <v>0</v>
      </c>
      <c r="Z1257" t="s">
        <v>48</v>
      </c>
    </row>
    <row r="1258" spans="1:26" x14ac:dyDescent="0.3">
      <c r="A1258">
        <v>5748</v>
      </c>
      <c r="B1258">
        <v>1965</v>
      </c>
      <c r="C1258" s="14">
        <f>2021-Table13[[#This Row],[Year_Birth]]</f>
        <v>56</v>
      </c>
      <c r="D1258" s="4">
        <v>59754</v>
      </c>
      <c r="E1258">
        <v>1</v>
      </c>
      <c r="F1258" s="16">
        <v>8.1863013698630134</v>
      </c>
      <c r="G1258">
        <v>96</v>
      </c>
      <c r="H1258" s="4">
        <v>115</v>
      </c>
      <c r="I1258" s="4">
        <v>27</v>
      </c>
      <c r="J1258" s="4">
        <v>44</v>
      </c>
      <c r="K1258" s="4">
        <v>4</v>
      </c>
      <c r="L1258" s="4">
        <v>146</v>
      </c>
      <c r="M1258" s="4">
        <v>139</v>
      </c>
      <c r="N1258">
        <v>3</v>
      </c>
      <c r="O1258">
        <v>5</v>
      </c>
      <c r="P1258">
        <v>2</v>
      </c>
      <c r="Q1258">
        <v>6</v>
      </c>
      <c r="R1258">
        <v>5</v>
      </c>
      <c r="S1258">
        <v>0</v>
      </c>
      <c r="T1258">
        <v>0</v>
      </c>
      <c r="U1258">
        <v>0</v>
      </c>
      <c r="V1258">
        <v>0</v>
      </c>
      <c r="W1258">
        <v>0</v>
      </c>
      <c r="X1258">
        <v>1</v>
      </c>
      <c r="Y1258">
        <v>0</v>
      </c>
      <c r="Z1258" t="s">
        <v>47</v>
      </c>
    </row>
    <row r="1259" spans="1:26" x14ac:dyDescent="0.3">
      <c r="A1259">
        <v>7384</v>
      </c>
      <c r="B1259">
        <v>1951</v>
      </c>
      <c r="C1259" s="14">
        <f>2021-Table13[[#This Row],[Year_Birth]]</f>
        <v>70</v>
      </c>
      <c r="D1259" s="4">
        <v>39767</v>
      </c>
      <c r="E1259">
        <v>0</v>
      </c>
      <c r="F1259" s="16">
        <v>7.5506849315068489</v>
      </c>
      <c r="G1259">
        <v>18</v>
      </c>
      <c r="H1259" s="4">
        <v>113</v>
      </c>
      <c r="I1259" s="4">
        <v>61</v>
      </c>
      <c r="J1259" s="4">
        <v>204</v>
      </c>
      <c r="K1259" s="4">
        <v>34</v>
      </c>
      <c r="L1259" s="4">
        <v>26</v>
      </c>
      <c r="M1259" s="4">
        <v>47</v>
      </c>
      <c r="N1259">
        <v>2</v>
      </c>
      <c r="O1259">
        <v>7</v>
      </c>
      <c r="P1259">
        <v>1</v>
      </c>
      <c r="Q1259">
        <v>7</v>
      </c>
      <c r="R1259">
        <v>8</v>
      </c>
      <c r="S1259">
        <v>0</v>
      </c>
      <c r="T1259">
        <v>0</v>
      </c>
      <c r="U1259">
        <v>0</v>
      </c>
      <c r="V1259">
        <v>0</v>
      </c>
      <c r="W1259">
        <v>0</v>
      </c>
      <c r="X1259">
        <v>0</v>
      </c>
      <c r="Y1259">
        <v>0</v>
      </c>
      <c r="Z1259" t="s">
        <v>41</v>
      </c>
    </row>
    <row r="1260" spans="1:26" x14ac:dyDescent="0.3">
      <c r="A1260">
        <v>968</v>
      </c>
      <c r="B1260">
        <v>1968</v>
      </c>
      <c r="C1260" s="14">
        <f>2021-Table13[[#This Row],[Year_Birth]]</f>
        <v>53</v>
      </c>
      <c r="D1260" s="4">
        <v>41335</v>
      </c>
      <c r="E1260">
        <v>1</v>
      </c>
      <c r="F1260" s="16">
        <v>7.117808219178082</v>
      </c>
      <c r="G1260">
        <v>24</v>
      </c>
      <c r="H1260" s="4">
        <v>112</v>
      </c>
      <c r="I1260" s="4">
        <v>19</v>
      </c>
      <c r="J1260" s="4">
        <v>21</v>
      </c>
      <c r="K1260" s="4">
        <v>16</v>
      </c>
      <c r="L1260" s="4">
        <v>14</v>
      </c>
      <c r="M1260" s="4">
        <v>5</v>
      </c>
      <c r="N1260">
        <v>3</v>
      </c>
      <c r="O1260">
        <v>4</v>
      </c>
      <c r="P1260">
        <v>1</v>
      </c>
      <c r="Q1260">
        <v>4</v>
      </c>
      <c r="R1260">
        <v>7</v>
      </c>
      <c r="S1260">
        <v>0</v>
      </c>
      <c r="T1260">
        <v>0</v>
      </c>
      <c r="U1260">
        <v>0</v>
      </c>
      <c r="V1260">
        <v>0</v>
      </c>
      <c r="W1260">
        <v>0</v>
      </c>
      <c r="X1260">
        <v>0</v>
      </c>
      <c r="Y1260">
        <v>0</v>
      </c>
      <c r="Z1260" t="s">
        <v>53</v>
      </c>
    </row>
    <row r="1261" spans="1:26" x14ac:dyDescent="0.3">
      <c r="A1261">
        <v>4096</v>
      </c>
      <c r="B1261">
        <v>1968</v>
      </c>
      <c r="C1261" s="14">
        <f>2021-Table13[[#This Row],[Year_Birth]]</f>
        <v>53</v>
      </c>
      <c r="D1261" s="4">
        <v>41335</v>
      </c>
      <c r="E1261">
        <v>1</v>
      </c>
      <c r="F1261" s="16">
        <v>7.117808219178082</v>
      </c>
      <c r="G1261">
        <v>24</v>
      </c>
      <c r="H1261" s="4">
        <v>112</v>
      </c>
      <c r="I1261" s="4">
        <v>19</v>
      </c>
      <c r="J1261" s="4">
        <v>21</v>
      </c>
      <c r="K1261" s="4">
        <v>16</v>
      </c>
      <c r="L1261" s="4">
        <v>14</v>
      </c>
      <c r="M1261" s="4">
        <v>5</v>
      </c>
      <c r="N1261">
        <v>3</v>
      </c>
      <c r="O1261">
        <v>4</v>
      </c>
      <c r="P1261">
        <v>1</v>
      </c>
      <c r="Q1261">
        <v>4</v>
      </c>
      <c r="R1261">
        <v>7</v>
      </c>
      <c r="S1261">
        <v>0</v>
      </c>
      <c r="T1261">
        <v>0</v>
      </c>
      <c r="U1261">
        <v>0</v>
      </c>
      <c r="V1261">
        <v>0</v>
      </c>
      <c r="W1261">
        <v>0</v>
      </c>
      <c r="X1261">
        <v>0</v>
      </c>
      <c r="Y1261">
        <v>0</v>
      </c>
      <c r="Z1261" t="s">
        <v>43</v>
      </c>
    </row>
    <row r="1262" spans="1:26" x14ac:dyDescent="0.3">
      <c r="A1262">
        <v>8594</v>
      </c>
      <c r="B1262">
        <v>1958</v>
      </c>
      <c r="C1262" s="14">
        <f>2021-Table13[[#This Row],[Year_Birth]]</f>
        <v>63</v>
      </c>
      <c r="D1262" s="4">
        <v>50520</v>
      </c>
      <c r="E1262">
        <v>1</v>
      </c>
      <c r="F1262" s="16">
        <v>7.0273972602739727</v>
      </c>
      <c r="G1262">
        <v>25</v>
      </c>
      <c r="H1262" s="4">
        <v>112</v>
      </c>
      <c r="I1262" s="4">
        <v>0</v>
      </c>
      <c r="J1262" s="4">
        <v>6</v>
      </c>
      <c r="K1262" s="4">
        <v>2</v>
      </c>
      <c r="L1262" s="4">
        <v>1</v>
      </c>
      <c r="M1262" s="4">
        <v>14</v>
      </c>
      <c r="N1262">
        <v>2</v>
      </c>
      <c r="O1262">
        <v>3</v>
      </c>
      <c r="P1262">
        <v>1</v>
      </c>
      <c r="Q1262">
        <v>3</v>
      </c>
      <c r="R1262">
        <v>6</v>
      </c>
      <c r="S1262">
        <v>0</v>
      </c>
      <c r="T1262">
        <v>0</v>
      </c>
      <c r="U1262">
        <v>0</v>
      </c>
      <c r="V1262">
        <v>0</v>
      </c>
      <c r="W1262">
        <v>0</v>
      </c>
      <c r="X1262">
        <v>0</v>
      </c>
      <c r="Y1262">
        <v>0</v>
      </c>
      <c r="Z1262" t="s">
        <v>41</v>
      </c>
    </row>
    <row r="1263" spans="1:26" x14ac:dyDescent="0.3">
      <c r="A1263">
        <v>1045</v>
      </c>
      <c r="B1263">
        <v>1965</v>
      </c>
      <c r="C1263" s="14">
        <f>2021-Table13[[#This Row],[Year_Birth]]</f>
        <v>56</v>
      </c>
      <c r="D1263" s="4">
        <v>52117</v>
      </c>
      <c r="E1263">
        <v>1</v>
      </c>
      <c r="F1263" s="16">
        <v>8.4794520547945211</v>
      </c>
      <c r="G1263">
        <v>55</v>
      </c>
      <c r="H1263" s="4">
        <v>112</v>
      </c>
      <c r="I1263" s="4">
        <v>10</v>
      </c>
      <c r="J1263" s="4">
        <v>107</v>
      </c>
      <c r="K1263" s="4">
        <v>30</v>
      </c>
      <c r="L1263" s="4">
        <v>0</v>
      </c>
      <c r="M1263" s="4">
        <v>20</v>
      </c>
      <c r="N1263">
        <v>2</v>
      </c>
      <c r="O1263">
        <v>5</v>
      </c>
      <c r="P1263">
        <v>2</v>
      </c>
      <c r="Q1263">
        <v>4</v>
      </c>
      <c r="R1263">
        <v>7</v>
      </c>
      <c r="S1263">
        <v>0</v>
      </c>
      <c r="T1263">
        <v>0</v>
      </c>
      <c r="U1263">
        <v>0</v>
      </c>
      <c r="V1263">
        <v>0</v>
      </c>
      <c r="W1263">
        <v>0</v>
      </c>
      <c r="X1263">
        <v>0</v>
      </c>
      <c r="Y1263">
        <v>0</v>
      </c>
      <c r="Z1263" t="s">
        <v>41</v>
      </c>
    </row>
    <row r="1264" spans="1:26" x14ac:dyDescent="0.3">
      <c r="A1264">
        <v>3033</v>
      </c>
      <c r="B1264">
        <v>1963</v>
      </c>
      <c r="C1264" s="14">
        <f>2021-Table13[[#This Row],[Year_Birth]]</f>
        <v>58</v>
      </c>
      <c r="D1264" s="4">
        <v>38620</v>
      </c>
      <c r="E1264">
        <v>0</v>
      </c>
      <c r="F1264" s="16">
        <v>7.7452054794520544</v>
      </c>
      <c r="G1264">
        <v>56</v>
      </c>
      <c r="H1264" s="4">
        <v>112</v>
      </c>
      <c r="I1264" s="4">
        <v>17</v>
      </c>
      <c r="J1264" s="4">
        <v>44</v>
      </c>
      <c r="K1264" s="4">
        <v>34</v>
      </c>
      <c r="L1264" s="4">
        <v>22</v>
      </c>
      <c r="M1264" s="4">
        <v>89</v>
      </c>
      <c r="N1264">
        <v>1</v>
      </c>
      <c r="O1264">
        <v>2</v>
      </c>
      <c r="P1264">
        <v>5</v>
      </c>
      <c r="Q1264">
        <v>3</v>
      </c>
      <c r="R1264">
        <v>3</v>
      </c>
      <c r="S1264">
        <v>0</v>
      </c>
      <c r="T1264">
        <v>0</v>
      </c>
      <c r="U1264">
        <v>0</v>
      </c>
      <c r="V1264">
        <v>0</v>
      </c>
      <c r="W1264">
        <v>0</v>
      </c>
      <c r="X1264">
        <v>0</v>
      </c>
      <c r="Y1264">
        <v>0</v>
      </c>
      <c r="Z1264" t="s">
        <v>53</v>
      </c>
    </row>
    <row r="1265" spans="1:26" x14ac:dyDescent="0.3">
      <c r="A1265">
        <v>4119</v>
      </c>
      <c r="B1265">
        <v>1963</v>
      </c>
      <c r="C1265" s="14">
        <f>2021-Table13[[#This Row],[Year_Birth]]</f>
        <v>58</v>
      </c>
      <c r="D1265" s="4">
        <v>38620</v>
      </c>
      <c r="E1265">
        <v>0</v>
      </c>
      <c r="F1265" s="16">
        <v>7.7452054794520544</v>
      </c>
      <c r="G1265">
        <v>56</v>
      </c>
      <c r="H1265" s="4">
        <v>112</v>
      </c>
      <c r="I1265" s="4">
        <v>17</v>
      </c>
      <c r="J1265" s="4">
        <v>44</v>
      </c>
      <c r="K1265" s="4">
        <v>34</v>
      </c>
      <c r="L1265" s="4">
        <v>22</v>
      </c>
      <c r="M1265" s="4">
        <v>89</v>
      </c>
      <c r="N1265">
        <v>1</v>
      </c>
      <c r="O1265">
        <v>2</v>
      </c>
      <c r="P1265">
        <v>5</v>
      </c>
      <c r="Q1265">
        <v>3</v>
      </c>
      <c r="R1265">
        <v>3</v>
      </c>
      <c r="S1265">
        <v>0</v>
      </c>
      <c r="T1265">
        <v>0</v>
      </c>
      <c r="U1265">
        <v>0</v>
      </c>
      <c r="V1265">
        <v>0</v>
      </c>
      <c r="W1265">
        <v>0</v>
      </c>
      <c r="X1265">
        <v>0</v>
      </c>
      <c r="Y1265">
        <v>0</v>
      </c>
      <c r="Z1265" t="s">
        <v>52</v>
      </c>
    </row>
    <row r="1266" spans="1:26" x14ac:dyDescent="0.3">
      <c r="A1266">
        <v>4437</v>
      </c>
      <c r="B1266">
        <v>1962</v>
      </c>
      <c r="C1266" s="14">
        <f>2021-Table13[[#This Row],[Year_Birth]]</f>
        <v>59</v>
      </c>
      <c r="D1266" s="4">
        <v>65316</v>
      </c>
      <c r="E1266">
        <v>2</v>
      </c>
      <c r="F1266" s="16">
        <v>7.7917808219178086</v>
      </c>
      <c r="G1266">
        <v>65</v>
      </c>
      <c r="H1266" s="4">
        <v>112</v>
      </c>
      <c r="I1266" s="4">
        <v>6</v>
      </c>
      <c r="J1266" s="4">
        <v>92</v>
      </c>
      <c r="K1266" s="4">
        <v>3</v>
      </c>
      <c r="L1266" s="4">
        <v>9</v>
      </c>
      <c r="M1266" s="4">
        <v>38</v>
      </c>
      <c r="N1266">
        <v>2</v>
      </c>
      <c r="O1266">
        <v>3</v>
      </c>
      <c r="P1266">
        <v>2</v>
      </c>
      <c r="Q1266">
        <v>5</v>
      </c>
      <c r="R1266">
        <v>4</v>
      </c>
      <c r="S1266">
        <v>0</v>
      </c>
      <c r="T1266">
        <v>0</v>
      </c>
      <c r="U1266">
        <v>0</v>
      </c>
      <c r="V1266">
        <v>0</v>
      </c>
      <c r="W1266">
        <v>0</v>
      </c>
      <c r="X1266">
        <v>0</v>
      </c>
      <c r="Y1266">
        <v>0</v>
      </c>
      <c r="Z1266" t="s">
        <v>41</v>
      </c>
    </row>
    <row r="1267" spans="1:26" x14ac:dyDescent="0.3">
      <c r="A1267">
        <v>5286</v>
      </c>
      <c r="B1267">
        <v>1987</v>
      </c>
      <c r="C1267" s="14">
        <f>2021-Table13[[#This Row],[Year_Birth]]</f>
        <v>34</v>
      </c>
      <c r="D1267" s="4">
        <v>41020</v>
      </c>
      <c r="E1267">
        <v>0</v>
      </c>
      <c r="F1267" s="16">
        <v>7.279452054794521</v>
      </c>
      <c r="G1267">
        <v>68</v>
      </c>
      <c r="H1267" s="4">
        <v>112</v>
      </c>
      <c r="I1267" s="4">
        <v>1</v>
      </c>
      <c r="J1267" s="4">
        <v>54</v>
      </c>
      <c r="K1267" s="4">
        <v>7</v>
      </c>
      <c r="L1267" s="4">
        <v>7</v>
      </c>
      <c r="M1267" s="4">
        <v>36</v>
      </c>
      <c r="N1267">
        <v>1</v>
      </c>
      <c r="O1267">
        <v>3</v>
      </c>
      <c r="P1267">
        <v>2</v>
      </c>
      <c r="Q1267">
        <v>4</v>
      </c>
      <c r="R1267">
        <v>3</v>
      </c>
      <c r="S1267">
        <v>0</v>
      </c>
      <c r="T1267">
        <v>0</v>
      </c>
      <c r="U1267">
        <v>0</v>
      </c>
      <c r="V1267">
        <v>0</v>
      </c>
      <c r="W1267">
        <v>0</v>
      </c>
      <c r="X1267">
        <v>0</v>
      </c>
      <c r="Y1267">
        <v>0</v>
      </c>
      <c r="Z1267" t="s">
        <v>48</v>
      </c>
    </row>
    <row r="1268" spans="1:26" x14ac:dyDescent="0.3">
      <c r="A1268">
        <v>7426</v>
      </c>
      <c r="B1268">
        <v>1971</v>
      </c>
      <c r="C1268" s="14">
        <f>2021-Table13[[#This Row],[Year_Birth]]</f>
        <v>50</v>
      </c>
      <c r="D1268" s="4">
        <v>54690</v>
      </c>
      <c r="E1268">
        <v>2</v>
      </c>
      <c r="F1268" s="16">
        <v>7.2520547945205482</v>
      </c>
      <c r="G1268">
        <v>76</v>
      </c>
      <c r="H1268" s="4">
        <v>111</v>
      </c>
      <c r="I1268" s="4">
        <v>16</v>
      </c>
      <c r="J1268" s="4">
        <v>37</v>
      </c>
      <c r="K1268" s="4">
        <v>7</v>
      </c>
      <c r="L1268" s="4">
        <v>9</v>
      </c>
      <c r="M1268" s="4">
        <v>18</v>
      </c>
      <c r="N1268">
        <v>3</v>
      </c>
      <c r="O1268">
        <v>3</v>
      </c>
      <c r="P1268">
        <v>1</v>
      </c>
      <c r="Q1268">
        <v>5</v>
      </c>
      <c r="R1268">
        <v>3</v>
      </c>
      <c r="S1268">
        <v>0</v>
      </c>
      <c r="T1268">
        <v>0</v>
      </c>
      <c r="U1268">
        <v>0</v>
      </c>
      <c r="V1268">
        <v>0</v>
      </c>
      <c r="W1268">
        <v>0</v>
      </c>
      <c r="X1268">
        <v>0</v>
      </c>
      <c r="Y1268">
        <v>0</v>
      </c>
      <c r="Z1268" t="s">
        <v>41</v>
      </c>
    </row>
    <row r="1269" spans="1:26" x14ac:dyDescent="0.3">
      <c r="A1269">
        <v>8360</v>
      </c>
      <c r="B1269">
        <v>1971</v>
      </c>
      <c r="C1269" s="14">
        <f>2021-Table13[[#This Row],[Year_Birth]]</f>
        <v>50</v>
      </c>
      <c r="D1269" s="4">
        <v>54690</v>
      </c>
      <c r="E1269">
        <v>2</v>
      </c>
      <c r="F1269" s="16">
        <v>7.2520547945205482</v>
      </c>
      <c r="G1269">
        <v>76</v>
      </c>
      <c r="H1269" s="4">
        <v>111</v>
      </c>
      <c r="I1269" s="4">
        <v>16</v>
      </c>
      <c r="J1269" s="4">
        <v>37</v>
      </c>
      <c r="K1269" s="4">
        <v>7</v>
      </c>
      <c r="L1269" s="4">
        <v>9</v>
      </c>
      <c r="M1269" s="4">
        <v>18</v>
      </c>
      <c r="N1269">
        <v>3</v>
      </c>
      <c r="O1269">
        <v>3</v>
      </c>
      <c r="P1269">
        <v>1</v>
      </c>
      <c r="Q1269">
        <v>5</v>
      </c>
      <c r="R1269">
        <v>3</v>
      </c>
      <c r="S1269">
        <v>0</v>
      </c>
      <c r="T1269">
        <v>0</v>
      </c>
      <c r="U1269">
        <v>0</v>
      </c>
      <c r="V1269">
        <v>0</v>
      </c>
      <c r="W1269">
        <v>0</v>
      </c>
      <c r="X1269">
        <v>0</v>
      </c>
      <c r="Y1269">
        <v>0</v>
      </c>
      <c r="Z1269" t="s">
        <v>41</v>
      </c>
    </row>
    <row r="1270" spans="1:26" x14ac:dyDescent="0.3">
      <c r="A1270">
        <v>2564</v>
      </c>
      <c r="B1270">
        <v>1953</v>
      </c>
      <c r="C1270" s="14">
        <f>2021-Table13[[#This Row],[Year_Birth]]</f>
        <v>68</v>
      </c>
      <c r="D1270" s="4">
        <v>61278</v>
      </c>
      <c r="E1270">
        <v>1</v>
      </c>
      <c r="F1270" s="16">
        <v>7.0931506849315067</v>
      </c>
      <c r="G1270">
        <v>87</v>
      </c>
      <c r="H1270" s="4">
        <v>111</v>
      </c>
      <c r="I1270" s="4">
        <v>3</v>
      </c>
      <c r="J1270" s="4">
        <v>28</v>
      </c>
      <c r="K1270" s="4">
        <v>2</v>
      </c>
      <c r="L1270" s="4">
        <v>6</v>
      </c>
      <c r="M1270" s="4">
        <v>15</v>
      </c>
      <c r="N1270">
        <v>2</v>
      </c>
      <c r="O1270">
        <v>3</v>
      </c>
      <c r="P1270">
        <v>1</v>
      </c>
      <c r="Q1270">
        <v>4</v>
      </c>
      <c r="R1270">
        <v>6</v>
      </c>
      <c r="S1270">
        <v>0</v>
      </c>
      <c r="T1270">
        <v>0</v>
      </c>
      <c r="U1270">
        <v>0</v>
      </c>
      <c r="V1270">
        <v>0</v>
      </c>
      <c r="W1270">
        <v>0</v>
      </c>
      <c r="X1270">
        <v>0</v>
      </c>
      <c r="Y1270">
        <v>0</v>
      </c>
      <c r="Z1270" t="s">
        <v>41</v>
      </c>
    </row>
    <row r="1271" spans="1:26" x14ac:dyDescent="0.3">
      <c r="A1271">
        <v>5710</v>
      </c>
      <c r="B1271">
        <v>1970</v>
      </c>
      <c r="C1271" s="14">
        <f>2021-Table13[[#This Row],[Year_Birth]]</f>
        <v>51</v>
      </c>
      <c r="D1271" s="4">
        <v>40548</v>
      </c>
      <c r="E1271">
        <v>1</v>
      </c>
      <c r="F1271" s="16">
        <v>8.3287671232876708</v>
      </c>
      <c r="G1271">
        <v>31</v>
      </c>
      <c r="H1271" s="4">
        <v>110</v>
      </c>
      <c r="I1271" s="4">
        <v>0</v>
      </c>
      <c r="J1271" s="4">
        <v>5</v>
      </c>
      <c r="K1271" s="4">
        <v>2</v>
      </c>
      <c r="L1271" s="4">
        <v>0</v>
      </c>
      <c r="M1271" s="4">
        <v>3</v>
      </c>
      <c r="N1271">
        <v>2</v>
      </c>
      <c r="O1271">
        <v>2</v>
      </c>
      <c r="P1271">
        <v>1</v>
      </c>
      <c r="Q1271">
        <v>4</v>
      </c>
      <c r="R1271">
        <v>5</v>
      </c>
      <c r="S1271">
        <v>0</v>
      </c>
      <c r="T1271">
        <v>0</v>
      </c>
      <c r="U1271">
        <v>0</v>
      </c>
      <c r="V1271">
        <v>1</v>
      </c>
      <c r="W1271">
        <v>0</v>
      </c>
      <c r="X1271">
        <v>0</v>
      </c>
      <c r="Y1271">
        <v>0</v>
      </c>
      <c r="Z1271" t="s">
        <v>53</v>
      </c>
    </row>
    <row r="1272" spans="1:26" x14ac:dyDescent="0.3">
      <c r="A1272">
        <v>2308</v>
      </c>
      <c r="B1272">
        <v>1954</v>
      </c>
      <c r="C1272" s="14">
        <f>2021-Table13[[#This Row],[Year_Birth]]</f>
        <v>67</v>
      </c>
      <c r="D1272" s="4">
        <v>46734</v>
      </c>
      <c r="E1272">
        <v>1</v>
      </c>
      <c r="F1272" s="16">
        <v>8.2219178082191782</v>
      </c>
      <c r="G1272">
        <v>40</v>
      </c>
      <c r="H1272" s="4">
        <v>110</v>
      </c>
      <c r="I1272" s="4">
        <v>5</v>
      </c>
      <c r="J1272" s="4">
        <v>137</v>
      </c>
      <c r="K1272" s="4">
        <v>26</v>
      </c>
      <c r="L1272" s="4">
        <v>23</v>
      </c>
      <c r="M1272" s="4">
        <v>29</v>
      </c>
      <c r="N1272">
        <v>2</v>
      </c>
      <c r="O1272">
        <v>6</v>
      </c>
      <c r="P1272">
        <v>1</v>
      </c>
      <c r="Q1272">
        <v>5</v>
      </c>
      <c r="R1272">
        <v>7</v>
      </c>
      <c r="S1272">
        <v>0</v>
      </c>
      <c r="T1272">
        <v>0</v>
      </c>
      <c r="U1272">
        <v>0</v>
      </c>
      <c r="V1272">
        <v>0</v>
      </c>
      <c r="W1272">
        <v>0</v>
      </c>
      <c r="X1272">
        <v>0</v>
      </c>
      <c r="Y1272">
        <v>0</v>
      </c>
      <c r="Z1272" t="s">
        <v>41</v>
      </c>
    </row>
    <row r="1273" spans="1:26" x14ac:dyDescent="0.3">
      <c r="A1273">
        <v>6230</v>
      </c>
      <c r="B1273">
        <v>1971</v>
      </c>
      <c r="C1273" s="14">
        <f>2021-Table13[[#This Row],[Year_Birth]]</f>
        <v>50</v>
      </c>
      <c r="D1273" s="4">
        <v>44421</v>
      </c>
      <c r="E1273">
        <v>2</v>
      </c>
      <c r="F1273" s="16">
        <v>7.978082191780822</v>
      </c>
      <c r="G1273">
        <v>53</v>
      </c>
      <c r="H1273" s="4">
        <v>110</v>
      </c>
      <c r="I1273" s="4">
        <v>5</v>
      </c>
      <c r="J1273" s="4">
        <v>59</v>
      </c>
      <c r="K1273" s="4">
        <v>7</v>
      </c>
      <c r="L1273" s="4">
        <v>1</v>
      </c>
      <c r="M1273" s="4">
        <v>7</v>
      </c>
      <c r="N1273">
        <v>5</v>
      </c>
      <c r="O1273">
        <v>5</v>
      </c>
      <c r="P1273">
        <v>0</v>
      </c>
      <c r="Q1273">
        <v>4</v>
      </c>
      <c r="R1273">
        <v>8</v>
      </c>
      <c r="S1273">
        <v>0</v>
      </c>
      <c r="T1273">
        <v>0</v>
      </c>
      <c r="U1273">
        <v>0</v>
      </c>
      <c r="V1273">
        <v>0</v>
      </c>
      <c r="W1273">
        <v>0</v>
      </c>
      <c r="X1273">
        <v>0</v>
      </c>
      <c r="Y1273">
        <v>0</v>
      </c>
      <c r="Z1273" t="s">
        <v>41</v>
      </c>
    </row>
    <row r="1274" spans="1:26" x14ac:dyDescent="0.3">
      <c r="A1274">
        <v>983</v>
      </c>
      <c r="B1274">
        <v>1984</v>
      </c>
      <c r="C1274" s="14">
        <f>2021-Table13[[#This Row],[Year_Birth]]</f>
        <v>37</v>
      </c>
      <c r="D1274" s="4">
        <v>40059</v>
      </c>
      <c r="E1274">
        <v>1</v>
      </c>
      <c r="F1274" s="16">
        <v>7.3616438356164382</v>
      </c>
      <c r="G1274">
        <v>82</v>
      </c>
      <c r="H1274" s="4">
        <v>110</v>
      </c>
      <c r="I1274" s="4">
        <v>29</v>
      </c>
      <c r="J1274" s="4">
        <v>92</v>
      </c>
      <c r="K1274" s="4">
        <v>28</v>
      </c>
      <c r="L1274" s="4">
        <v>10</v>
      </c>
      <c r="M1274" s="4">
        <v>145</v>
      </c>
      <c r="N1274">
        <v>1</v>
      </c>
      <c r="O1274">
        <v>6</v>
      </c>
      <c r="P1274">
        <v>2</v>
      </c>
      <c r="Q1274">
        <v>3</v>
      </c>
      <c r="R1274">
        <v>8</v>
      </c>
      <c r="S1274">
        <v>0</v>
      </c>
      <c r="T1274">
        <v>0</v>
      </c>
      <c r="U1274">
        <v>1</v>
      </c>
      <c r="V1274">
        <v>0</v>
      </c>
      <c r="W1274">
        <v>0</v>
      </c>
      <c r="X1274">
        <v>0</v>
      </c>
      <c r="Y1274">
        <v>0</v>
      </c>
      <c r="Z1274" t="s">
        <v>43</v>
      </c>
    </row>
    <row r="1275" spans="1:26" x14ac:dyDescent="0.3">
      <c r="A1275">
        <v>7019</v>
      </c>
      <c r="B1275">
        <v>1963</v>
      </c>
      <c r="C1275" s="14">
        <f>2021-Table13[[#This Row],[Year_Birth]]</f>
        <v>58</v>
      </c>
      <c r="D1275" s="4">
        <v>54414</v>
      </c>
      <c r="E1275">
        <v>2</v>
      </c>
      <c r="F1275" s="16">
        <v>8.0410958904109595</v>
      </c>
      <c r="G1275">
        <v>49</v>
      </c>
      <c r="H1275" s="4">
        <v>109</v>
      </c>
      <c r="I1275" s="4">
        <v>18</v>
      </c>
      <c r="J1275" s="4">
        <v>16</v>
      </c>
      <c r="K1275" s="4">
        <v>24</v>
      </c>
      <c r="L1275" s="4">
        <v>26</v>
      </c>
      <c r="M1275" s="4">
        <v>18</v>
      </c>
      <c r="N1275">
        <v>4</v>
      </c>
      <c r="O1275">
        <v>3</v>
      </c>
      <c r="P1275">
        <v>1</v>
      </c>
      <c r="Q1275">
        <v>5</v>
      </c>
      <c r="R1275">
        <v>4</v>
      </c>
      <c r="S1275">
        <v>0</v>
      </c>
      <c r="T1275">
        <v>0</v>
      </c>
      <c r="U1275">
        <v>0</v>
      </c>
      <c r="V1275">
        <v>0</v>
      </c>
      <c r="W1275">
        <v>0</v>
      </c>
      <c r="X1275">
        <v>0</v>
      </c>
      <c r="Y1275">
        <v>0</v>
      </c>
      <c r="Z1275" t="s">
        <v>47</v>
      </c>
    </row>
    <row r="1276" spans="1:26" x14ac:dyDescent="0.3">
      <c r="A1276">
        <v>4088</v>
      </c>
      <c r="B1276">
        <v>1962</v>
      </c>
      <c r="C1276" s="14">
        <f>2021-Table13[[#This Row],[Year_Birth]]</f>
        <v>59</v>
      </c>
      <c r="D1276" s="4">
        <v>31497</v>
      </c>
      <c r="E1276">
        <v>1</v>
      </c>
      <c r="F1276" s="16">
        <v>8.1726027397260275</v>
      </c>
      <c r="G1276">
        <v>22</v>
      </c>
      <c r="H1276" s="4">
        <v>108</v>
      </c>
      <c r="I1276" s="4">
        <v>1</v>
      </c>
      <c r="J1276" s="4">
        <v>28</v>
      </c>
      <c r="K1276" s="4">
        <v>13</v>
      </c>
      <c r="L1276" s="4">
        <v>1</v>
      </c>
      <c r="M1276" s="4">
        <v>4</v>
      </c>
      <c r="N1276">
        <v>2</v>
      </c>
      <c r="O1276">
        <v>3</v>
      </c>
      <c r="P1276">
        <v>1</v>
      </c>
      <c r="Q1276">
        <v>4</v>
      </c>
      <c r="R1276">
        <v>8</v>
      </c>
      <c r="S1276">
        <v>0</v>
      </c>
      <c r="T1276">
        <v>0</v>
      </c>
      <c r="U1276">
        <v>0</v>
      </c>
      <c r="V1276">
        <v>0</v>
      </c>
      <c r="W1276">
        <v>0</v>
      </c>
      <c r="X1276">
        <v>0</v>
      </c>
      <c r="Y1276">
        <v>0</v>
      </c>
      <c r="Z1276" t="s">
        <v>41</v>
      </c>
    </row>
    <row r="1277" spans="1:26" x14ac:dyDescent="0.3">
      <c r="A1277">
        <v>4971</v>
      </c>
      <c r="B1277">
        <v>1962</v>
      </c>
      <c r="C1277" s="14">
        <f>2021-Table13[[#This Row],[Year_Birth]]</f>
        <v>59</v>
      </c>
      <c r="D1277" s="4">
        <v>31497</v>
      </c>
      <c r="E1277">
        <v>1</v>
      </c>
      <c r="F1277" s="16">
        <v>8.1726027397260275</v>
      </c>
      <c r="G1277">
        <v>22</v>
      </c>
      <c r="H1277" s="4">
        <v>108</v>
      </c>
      <c r="I1277" s="4">
        <v>1</v>
      </c>
      <c r="J1277" s="4">
        <v>28</v>
      </c>
      <c r="K1277" s="4">
        <v>13</v>
      </c>
      <c r="L1277" s="4">
        <v>1</v>
      </c>
      <c r="M1277" s="4">
        <v>4</v>
      </c>
      <c r="N1277">
        <v>2</v>
      </c>
      <c r="O1277">
        <v>3</v>
      </c>
      <c r="P1277">
        <v>1</v>
      </c>
      <c r="Q1277">
        <v>4</v>
      </c>
      <c r="R1277">
        <v>8</v>
      </c>
      <c r="S1277">
        <v>0</v>
      </c>
      <c r="T1277">
        <v>0</v>
      </c>
      <c r="U1277">
        <v>0</v>
      </c>
      <c r="V1277">
        <v>0</v>
      </c>
      <c r="W1277">
        <v>0</v>
      </c>
      <c r="X1277">
        <v>0</v>
      </c>
      <c r="Y1277">
        <v>0</v>
      </c>
      <c r="Z1277" t="s">
        <v>47</v>
      </c>
    </row>
    <row r="1278" spans="1:26" x14ac:dyDescent="0.3">
      <c r="A1278">
        <v>4303</v>
      </c>
      <c r="B1278">
        <v>1957</v>
      </c>
      <c r="C1278" s="14">
        <f>2021-Table13[[#This Row],[Year_Birth]]</f>
        <v>64</v>
      </c>
      <c r="D1278" s="4">
        <v>6835</v>
      </c>
      <c r="E1278">
        <v>1</v>
      </c>
      <c r="F1278" s="16">
        <v>8.1671232876712327</v>
      </c>
      <c r="G1278">
        <v>76</v>
      </c>
      <c r="H1278" s="4">
        <v>107</v>
      </c>
      <c r="I1278" s="4">
        <v>2</v>
      </c>
      <c r="J1278" s="4">
        <v>12</v>
      </c>
      <c r="K1278" s="4">
        <v>2</v>
      </c>
      <c r="L1278" s="4">
        <v>2</v>
      </c>
      <c r="M1278" s="4">
        <v>12</v>
      </c>
      <c r="N1278">
        <v>0</v>
      </c>
      <c r="O1278">
        <v>0</v>
      </c>
      <c r="P1278">
        <v>0</v>
      </c>
      <c r="Q1278">
        <v>1</v>
      </c>
      <c r="R1278">
        <v>20</v>
      </c>
      <c r="S1278">
        <v>0</v>
      </c>
      <c r="T1278">
        <v>0</v>
      </c>
      <c r="U1278">
        <v>0</v>
      </c>
      <c r="V1278">
        <v>0</v>
      </c>
      <c r="W1278">
        <v>0</v>
      </c>
      <c r="X1278">
        <v>0</v>
      </c>
      <c r="Y1278">
        <v>0</v>
      </c>
      <c r="Z1278" t="s">
        <v>48</v>
      </c>
    </row>
    <row r="1279" spans="1:26" x14ac:dyDescent="0.3">
      <c r="A1279">
        <v>4954</v>
      </c>
      <c r="B1279">
        <v>1956</v>
      </c>
      <c r="C1279" s="14">
        <f>2021-Table13[[#This Row],[Year_Birth]]</f>
        <v>65</v>
      </c>
      <c r="D1279" s="4">
        <v>48195</v>
      </c>
      <c r="E1279">
        <v>2</v>
      </c>
      <c r="F1279" s="16">
        <v>7.0465753424657533</v>
      </c>
      <c r="G1279">
        <v>53</v>
      </c>
      <c r="H1279" s="4">
        <v>106</v>
      </c>
      <c r="I1279" s="4">
        <v>27</v>
      </c>
      <c r="J1279" s="4">
        <v>68</v>
      </c>
      <c r="K1279" s="4">
        <v>52</v>
      </c>
      <c r="L1279" s="4">
        <v>7</v>
      </c>
      <c r="M1279" s="4">
        <v>5</v>
      </c>
      <c r="N1279">
        <v>6</v>
      </c>
      <c r="O1279">
        <v>4</v>
      </c>
      <c r="P1279">
        <v>2</v>
      </c>
      <c r="Q1279">
        <v>5</v>
      </c>
      <c r="R1279">
        <v>6</v>
      </c>
      <c r="S1279">
        <v>0</v>
      </c>
      <c r="T1279">
        <v>0</v>
      </c>
      <c r="U1279">
        <v>0</v>
      </c>
      <c r="V1279">
        <v>0</v>
      </c>
      <c r="W1279">
        <v>0</v>
      </c>
      <c r="X1279">
        <v>0</v>
      </c>
      <c r="Y1279">
        <v>0</v>
      </c>
      <c r="Z1279" t="s">
        <v>41</v>
      </c>
    </row>
    <row r="1280" spans="1:26" x14ac:dyDescent="0.3">
      <c r="A1280">
        <v>6466</v>
      </c>
      <c r="B1280">
        <v>1965</v>
      </c>
      <c r="C1280" s="14">
        <f>2021-Table13[[#This Row],[Year_Birth]]</f>
        <v>56</v>
      </c>
      <c r="D1280" s="4">
        <v>57236</v>
      </c>
      <c r="E1280">
        <v>2</v>
      </c>
      <c r="F1280" s="16">
        <v>6.9095890410958907</v>
      </c>
      <c r="G1280">
        <v>22</v>
      </c>
      <c r="H1280" s="4">
        <v>105</v>
      </c>
      <c r="I1280" s="4">
        <v>0</v>
      </c>
      <c r="J1280" s="4">
        <v>9</v>
      </c>
      <c r="K1280" s="4">
        <v>2</v>
      </c>
      <c r="L1280" s="4">
        <v>1</v>
      </c>
      <c r="M1280" s="4">
        <v>4</v>
      </c>
      <c r="N1280">
        <v>3</v>
      </c>
      <c r="O1280">
        <v>2</v>
      </c>
      <c r="P1280">
        <v>1</v>
      </c>
      <c r="Q1280">
        <v>4</v>
      </c>
      <c r="R1280">
        <v>3</v>
      </c>
      <c r="S1280">
        <v>0</v>
      </c>
      <c r="T1280">
        <v>0</v>
      </c>
      <c r="U1280">
        <v>0</v>
      </c>
      <c r="V1280">
        <v>0</v>
      </c>
      <c r="W1280">
        <v>0</v>
      </c>
      <c r="X1280">
        <v>0</v>
      </c>
      <c r="Y1280">
        <v>0</v>
      </c>
      <c r="Z1280" t="s">
        <v>41</v>
      </c>
    </row>
    <row r="1281" spans="1:26" x14ac:dyDescent="0.3">
      <c r="A1281">
        <v>3783</v>
      </c>
      <c r="B1281">
        <v>1959</v>
      </c>
      <c r="C1281" s="14">
        <f>2021-Table13[[#This Row],[Year_Birth]]</f>
        <v>62</v>
      </c>
      <c r="D1281" s="4">
        <v>52854</v>
      </c>
      <c r="E1281">
        <v>2</v>
      </c>
      <c r="F1281" s="16">
        <v>6.8767123287671232</v>
      </c>
      <c r="G1281">
        <v>43</v>
      </c>
      <c r="H1281" s="4">
        <v>105</v>
      </c>
      <c r="I1281" s="4">
        <v>0</v>
      </c>
      <c r="J1281" s="4">
        <v>10</v>
      </c>
      <c r="K1281" s="4">
        <v>0</v>
      </c>
      <c r="L1281" s="4">
        <v>1</v>
      </c>
      <c r="M1281" s="4">
        <v>0</v>
      </c>
      <c r="N1281">
        <v>2</v>
      </c>
      <c r="O1281">
        <v>2</v>
      </c>
      <c r="P1281">
        <v>1</v>
      </c>
      <c r="Q1281">
        <v>4</v>
      </c>
      <c r="R1281">
        <v>5</v>
      </c>
      <c r="S1281">
        <v>0</v>
      </c>
      <c r="T1281">
        <v>0</v>
      </c>
      <c r="U1281">
        <v>0</v>
      </c>
      <c r="V1281">
        <v>0</v>
      </c>
      <c r="W1281">
        <v>0</v>
      </c>
      <c r="X1281">
        <v>0</v>
      </c>
      <c r="Y1281">
        <v>0</v>
      </c>
      <c r="Z1281" t="s">
        <v>47</v>
      </c>
    </row>
    <row r="1282" spans="1:26" x14ac:dyDescent="0.3">
      <c r="A1282">
        <v>2948</v>
      </c>
      <c r="B1282">
        <v>1954</v>
      </c>
      <c r="C1282" s="14">
        <f>2021-Table13[[#This Row],[Year_Birth]]</f>
        <v>67</v>
      </c>
      <c r="D1282" s="4">
        <v>62637</v>
      </c>
      <c r="E1282">
        <v>1</v>
      </c>
      <c r="F1282" s="16">
        <v>6.9397260273972599</v>
      </c>
      <c r="G1282">
        <v>76</v>
      </c>
      <c r="H1282" s="4">
        <v>104</v>
      </c>
      <c r="I1282" s="4">
        <v>12</v>
      </c>
      <c r="J1282" s="4">
        <v>48</v>
      </c>
      <c r="K1282" s="4">
        <v>4</v>
      </c>
      <c r="L1282" s="4">
        <v>12</v>
      </c>
      <c r="M1282" s="4">
        <v>5</v>
      </c>
      <c r="N1282">
        <v>1</v>
      </c>
      <c r="O1282">
        <v>2</v>
      </c>
      <c r="P1282">
        <v>2</v>
      </c>
      <c r="Q1282">
        <v>5</v>
      </c>
      <c r="R1282">
        <v>2</v>
      </c>
      <c r="S1282">
        <v>0</v>
      </c>
      <c r="T1282">
        <v>0</v>
      </c>
      <c r="U1282">
        <v>0</v>
      </c>
      <c r="V1282">
        <v>0</v>
      </c>
      <c r="W1282">
        <v>0</v>
      </c>
      <c r="X1282">
        <v>0</v>
      </c>
      <c r="Y1282">
        <v>0</v>
      </c>
      <c r="Z1282" t="s">
        <v>48</v>
      </c>
    </row>
    <row r="1283" spans="1:26" x14ac:dyDescent="0.3">
      <c r="A1283">
        <v>2895</v>
      </c>
      <c r="B1283">
        <v>1963</v>
      </c>
      <c r="C1283" s="14">
        <f>2021-Table13[[#This Row],[Year_Birth]]</f>
        <v>58</v>
      </c>
      <c r="D1283" s="4">
        <v>49980</v>
      </c>
      <c r="E1283">
        <v>1</v>
      </c>
      <c r="F1283" s="16">
        <v>7.2931506849315069</v>
      </c>
      <c r="G1283">
        <v>79</v>
      </c>
      <c r="H1283" s="4">
        <v>104</v>
      </c>
      <c r="I1283" s="4">
        <v>1</v>
      </c>
      <c r="J1283" s="4">
        <v>54</v>
      </c>
      <c r="K1283" s="4">
        <v>13</v>
      </c>
      <c r="L1283" s="4">
        <v>9</v>
      </c>
      <c r="M1283" s="4">
        <v>14</v>
      </c>
      <c r="N1283">
        <v>2</v>
      </c>
      <c r="O1283">
        <v>3</v>
      </c>
      <c r="P1283">
        <v>1</v>
      </c>
      <c r="Q1283">
        <v>5</v>
      </c>
      <c r="R1283">
        <v>5</v>
      </c>
      <c r="S1283">
        <v>0</v>
      </c>
      <c r="T1283">
        <v>0</v>
      </c>
      <c r="U1283">
        <v>0</v>
      </c>
      <c r="V1283">
        <v>0</v>
      </c>
      <c r="W1283">
        <v>0</v>
      </c>
      <c r="X1283">
        <v>0</v>
      </c>
      <c r="Y1283">
        <v>0</v>
      </c>
      <c r="Z1283" t="s">
        <v>45</v>
      </c>
    </row>
    <row r="1284" spans="1:26" x14ac:dyDescent="0.3">
      <c r="A1284">
        <v>9771</v>
      </c>
      <c r="B1284">
        <v>1988</v>
      </c>
      <c r="C1284" s="14">
        <f>2021-Table13[[#This Row],[Year_Birth]]</f>
        <v>33</v>
      </c>
      <c r="D1284" s="4">
        <v>23331</v>
      </c>
      <c r="E1284">
        <v>1</v>
      </c>
      <c r="F1284" s="16">
        <v>8.3424657534246567</v>
      </c>
      <c r="G1284">
        <v>97</v>
      </c>
      <c r="H1284" s="4">
        <v>104</v>
      </c>
      <c r="I1284" s="4">
        <v>20</v>
      </c>
      <c r="J1284" s="4">
        <v>101</v>
      </c>
      <c r="K1284" s="4">
        <v>24</v>
      </c>
      <c r="L1284" s="4">
        <v>15</v>
      </c>
      <c r="M1284" s="4">
        <v>5</v>
      </c>
      <c r="N1284">
        <v>6</v>
      </c>
      <c r="O1284">
        <v>5</v>
      </c>
      <c r="P1284">
        <v>1</v>
      </c>
      <c r="Q1284">
        <v>5</v>
      </c>
      <c r="R1284">
        <v>9</v>
      </c>
      <c r="S1284">
        <v>0</v>
      </c>
      <c r="T1284">
        <v>0</v>
      </c>
      <c r="U1284">
        <v>0</v>
      </c>
      <c r="V1284">
        <v>0</v>
      </c>
      <c r="W1284">
        <v>0</v>
      </c>
      <c r="X1284">
        <v>0</v>
      </c>
      <c r="Y1284">
        <v>0</v>
      </c>
      <c r="Z1284" t="s">
        <v>45</v>
      </c>
    </row>
    <row r="1285" spans="1:26" x14ac:dyDescent="0.3">
      <c r="A1285">
        <v>9485</v>
      </c>
      <c r="B1285">
        <v>1986</v>
      </c>
      <c r="C1285" s="14">
        <f>2021-Table13[[#This Row],[Year_Birth]]</f>
        <v>35</v>
      </c>
      <c r="D1285" s="4">
        <v>45921</v>
      </c>
      <c r="E1285">
        <v>0</v>
      </c>
      <c r="F1285" s="16">
        <v>6.9150684931506845</v>
      </c>
      <c r="G1285">
        <v>23</v>
      </c>
      <c r="H1285" s="4">
        <v>102</v>
      </c>
      <c r="I1285" s="4">
        <v>9</v>
      </c>
      <c r="J1285" s="4">
        <v>49</v>
      </c>
      <c r="K1285" s="4">
        <v>24</v>
      </c>
      <c r="L1285" s="4">
        <v>3</v>
      </c>
      <c r="M1285" s="4">
        <v>12</v>
      </c>
      <c r="N1285">
        <v>1</v>
      </c>
      <c r="O1285">
        <v>2</v>
      </c>
      <c r="P1285">
        <v>1</v>
      </c>
      <c r="Q1285">
        <v>6</v>
      </c>
      <c r="R1285">
        <v>4</v>
      </c>
      <c r="S1285">
        <v>0</v>
      </c>
      <c r="T1285">
        <v>0</v>
      </c>
      <c r="U1285">
        <v>0</v>
      </c>
      <c r="V1285">
        <v>0</v>
      </c>
      <c r="W1285">
        <v>0</v>
      </c>
      <c r="X1285">
        <v>0</v>
      </c>
      <c r="Y1285">
        <v>0</v>
      </c>
      <c r="Z1285" t="s">
        <v>47</v>
      </c>
    </row>
    <row r="1286" spans="1:26" x14ac:dyDescent="0.3">
      <c r="A1286">
        <v>1158</v>
      </c>
      <c r="B1286">
        <v>1966</v>
      </c>
      <c r="C1286" s="14">
        <f>2021-Table13[[#This Row],[Year_Birth]]</f>
        <v>55</v>
      </c>
      <c r="D1286" s="4">
        <v>48877</v>
      </c>
      <c r="E1286">
        <v>1</v>
      </c>
      <c r="F1286" s="16">
        <v>7.0904109589041093</v>
      </c>
      <c r="G1286">
        <v>27</v>
      </c>
      <c r="H1286" s="4">
        <v>102</v>
      </c>
      <c r="I1286" s="4">
        <v>1</v>
      </c>
      <c r="J1286" s="4">
        <v>15</v>
      </c>
      <c r="K1286" s="4">
        <v>2</v>
      </c>
      <c r="L1286" s="4">
        <v>0</v>
      </c>
      <c r="M1286" s="4">
        <v>24</v>
      </c>
      <c r="N1286">
        <v>1</v>
      </c>
      <c r="O1286">
        <v>3</v>
      </c>
      <c r="P1286">
        <v>0</v>
      </c>
      <c r="Q1286">
        <v>4</v>
      </c>
      <c r="R1286">
        <v>7</v>
      </c>
      <c r="S1286">
        <v>0</v>
      </c>
      <c r="T1286">
        <v>0</v>
      </c>
      <c r="U1286">
        <v>0</v>
      </c>
      <c r="V1286">
        <v>0</v>
      </c>
      <c r="W1286">
        <v>0</v>
      </c>
      <c r="X1286">
        <v>0</v>
      </c>
      <c r="Y1286">
        <v>0</v>
      </c>
      <c r="Z1286" t="s">
        <v>41</v>
      </c>
    </row>
    <row r="1287" spans="1:26" x14ac:dyDescent="0.3">
      <c r="A1287">
        <v>455</v>
      </c>
      <c r="B1287">
        <v>1946</v>
      </c>
      <c r="C1287" s="14">
        <f>2021-Table13[[#This Row],[Year_Birth]]</f>
        <v>75</v>
      </c>
      <c r="D1287" s="4">
        <v>51012</v>
      </c>
      <c r="E1287">
        <v>0</v>
      </c>
      <c r="F1287" s="16">
        <v>7.8082191780821919</v>
      </c>
      <c r="G1287">
        <v>86</v>
      </c>
      <c r="H1287" s="4">
        <v>102</v>
      </c>
      <c r="I1287" s="4">
        <v>9</v>
      </c>
      <c r="J1287" s="4">
        <v>63</v>
      </c>
      <c r="K1287" s="4">
        <v>2</v>
      </c>
      <c r="L1287" s="4">
        <v>9</v>
      </c>
      <c r="M1287" s="4">
        <v>24</v>
      </c>
      <c r="N1287">
        <v>1</v>
      </c>
      <c r="O1287">
        <v>4</v>
      </c>
      <c r="P1287">
        <v>1</v>
      </c>
      <c r="Q1287">
        <v>4</v>
      </c>
      <c r="R1287">
        <v>6</v>
      </c>
      <c r="S1287">
        <v>0</v>
      </c>
      <c r="T1287">
        <v>0</v>
      </c>
      <c r="U1287">
        <v>0</v>
      </c>
      <c r="V1287">
        <v>0</v>
      </c>
      <c r="W1287">
        <v>0</v>
      </c>
      <c r="X1287">
        <v>0</v>
      </c>
      <c r="Y1287">
        <v>0</v>
      </c>
      <c r="Z1287" t="s">
        <v>41</v>
      </c>
    </row>
    <row r="1288" spans="1:26" x14ac:dyDescent="0.3">
      <c r="A1288">
        <v>7592</v>
      </c>
      <c r="B1288">
        <v>1946</v>
      </c>
      <c r="C1288" s="14">
        <f>2021-Table13[[#This Row],[Year_Birth]]</f>
        <v>75</v>
      </c>
      <c r="D1288" s="4">
        <v>51012</v>
      </c>
      <c r="E1288">
        <v>0</v>
      </c>
      <c r="F1288" s="16">
        <v>7.8082191780821919</v>
      </c>
      <c r="G1288">
        <v>86</v>
      </c>
      <c r="H1288" s="4">
        <v>102</v>
      </c>
      <c r="I1288" s="4">
        <v>9</v>
      </c>
      <c r="J1288" s="4">
        <v>63</v>
      </c>
      <c r="K1288" s="4">
        <v>2</v>
      </c>
      <c r="L1288" s="4">
        <v>9</v>
      </c>
      <c r="M1288" s="4">
        <v>24</v>
      </c>
      <c r="N1288">
        <v>1</v>
      </c>
      <c r="O1288">
        <v>4</v>
      </c>
      <c r="P1288">
        <v>1</v>
      </c>
      <c r="Q1288">
        <v>4</v>
      </c>
      <c r="R1288">
        <v>6</v>
      </c>
      <c r="S1288">
        <v>0</v>
      </c>
      <c r="T1288">
        <v>0</v>
      </c>
      <c r="U1288">
        <v>0</v>
      </c>
      <c r="V1288">
        <v>0</v>
      </c>
      <c r="W1288">
        <v>0</v>
      </c>
      <c r="X1288">
        <v>0</v>
      </c>
      <c r="Y1288">
        <v>0</v>
      </c>
      <c r="Z1288" t="s">
        <v>41</v>
      </c>
    </row>
    <row r="1289" spans="1:26" x14ac:dyDescent="0.3">
      <c r="A1289">
        <v>7930</v>
      </c>
      <c r="B1289">
        <v>1969</v>
      </c>
      <c r="C1289" s="14">
        <f>2021-Table13[[#This Row],[Year_Birth]]</f>
        <v>52</v>
      </c>
      <c r="D1289" s="4">
        <v>26877</v>
      </c>
      <c r="E1289">
        <v>0</v>
      </c>
      <c r="F1289" s="16">
        <v>7.4712328767123291</v>
      </c>
      <c r="G1289">
        <v>74</v>
      </c>
      <c r="H1289" s="4">
        <v>101</v>
      </c>
      <c r="I1289" s="4">
        <v>13</v>
      </c>
      <c r="J1289" s="4">
        <v>76</v>
      </c>
      <c r="K1289" s="4">
        <v>20</v>
      </c>
      <c r="L1289" s="4">
        <v>18</v>
      </c>
      <c r="M1289" s="4">
        <v>40</v>
      </c>
      <c r="N1289">
        <v>2</v>
      </c>
      <c r="O1289">
        <v>3</v>
      </c>
      <c r="P1289">
        <v>1</v>
      </c>
      <c r="Q1289">
        <v>6</v>
      </c>
      <c r="R1289">
        <v>6</v>
      </c>
      <c r="S1289">
        <v>0</v>
      </c>
      <c r="T1289">
        <v>0</v>
      </c>
      <c r="U1289">
        <v>0</v>
      </c>
      <c r="V1289">
        <v>0</v>
      </c>
      <c r="W1289">
        <v>0</v>
      </c>
      <c r="X1289">
        <v>0</v>
      </c>
      <c r="Y1289">
        <v>0</v>
      </c>
      <c r="Z1289" t="s">
        <v>41</v>
      </c>
    </row>
    <row r="1290" spans="1:26" x14ac:dyDescent="0.3">
      <c r="A1290">
        <v>10490</v>
      </c>
      <c r="B1290">
        <v>1969</v>
      </c>
      <c r="C1290" s="14">
        <f>2021-Table13[[#This Row],[Year_Birth]]</f>
        <v>52</v>
      </c>
      <c r="D1290" s="4">
        <v>51039</v>
      </c>
      <c r="E1290">
        <v>2</v>
      </c>
      <c r="F1290" s="16">
        <v>8.161643835616438</v>
      </c>
      <c r="G1290">
        <v>11</v>
      </c>
      <c r="H1290" s="4">
        <v>100</v>
      </c>
      <c r="I1290" s="4">
        <v>64</v>
      </c>
      <c r="J1290" s="4">
        <v>79</v>
      </c>
      <c r="K1290" s="4">
        <v>65</v>
      </c>
      <c r="L1290" s="4">
        <v>0</v>
      </c>
      <c r="M1290" s="4">
        <v>109</v>
      </c>
      <c r="N1290">
        <v>2</v>
      </c>
      <c r="O1290">
        <v>6</v>
      </c>
      <c r="P1290">
        <v>2</v>
      </c>
      <c r="Q1290">
        <v>4</v>
      </c>
      <c r="R1290">
        <v>7</v>
      </c>
      <c r="S1290">
        <v>0</v>
      </c>
      <c r="T1290">
        <v>0</v>
      </c>
      <c r="U1290">
        <v>0</v>
      </c>
      <c r="V1290">
        <v>0</v>
      </c>
      <c r="W1290">
        <v>0</v>
      </c>
      <c r="X1290">
        <v>0</v>
      </c>
      <c r="Y1290">
        <v>0</v>
      </c>
      <c r="Z1290" t="s">
        <v>53</v>
      </c>
    </row>
    <row r="1291" spans="1:26" x14ac:dyDescent="0.3">
      <c r="A1291">
        <v>3766</v>
      </c>
      <c r="B1291">
        <v>1959</v>
      </c>
      <c r="C1291" s="14">
        <f>2021-Table13[[#This Row],[Year_Birth]]</f>
        <v>62</v>
      </c>
      <c r="D1291" s="4">
        <v>33051</v>
      </c>
      <c r="E1291">
        <v>0</v>
      </c>
      <c r="F1291" s="16">
        <v>8.4794520547945211</v>
      </c>
      <c r="G1291">
        <v>15</v>
      </c>
      <c r="H1291" s="4">
        <v>100</v>
      </c>
      <c r="I1291" s="4">
        <v>71</v>
      </c>
      <c r="J1291" s="4">
        <v>243</v>
      </c>
      <c r="K1291" s="4">
        <v>108</v>
      </c>
      <c r="L1291" s="4">
        <v>94</v>
      </c>
      <c r="M1291" s="4">
        <v>219</v>
      </c>
      <c r="N1291">
        <v>3</v>
      </c>
      <c r="O1291">
        <v>9</v>
      </c>
      <c r="P1291">
        <v>1</v>
      </c>
      <c r="Q1291">
        <v>8</v>
      </c>
      <c r="R1291">
        <v>9</v>
      </c>
      <c r="S1291">
        <v>0</v>
      </c>
      <c r="T1291">
        <v>0</v>
      </c>
      <c r="U1291">
        <v>0</v>
      </c>
      <c r="V1291">
        <v>0</v>
      </c>
      <c r="W1291">
        <v>0</v>
      </c>
      <c r="X1291">
        <v>1</v>
      </c>
      <c r="Y1291">
        <v>0</v>
      </c>
      <c r="Z1291" t="s">
        <v>41</v>
      </c>
    </row>
    <row r="1292" spans="1:26" x14ac:dyDescent="0.3">
      <c r="A1292">
        <v>10010</v>
      </c>
      <c r="B1292">
        <v>1953</v>
      </c>
      <c r="C1292" s="14">
        <f>2021-Table13[[#This Row],[Year_Birth]]</f>
        <v>68</v>
      </c>
      <c r="D1292" s="4">
        <v>36957</v>
      </c>
      <c r="E1292">
        <v>2</v>
      </c>
      <c r="F1292" s="16">
        <v>8.4219178082191775</v>
      </c>
      <c r="G1292">
        <v>43</v>
      </c>
      <c r="H1292" s="4">
        <v>100</v>
      </c>
      <c r="I1292" s="4">
        <v>2</v>
      </c>
      <c r="J1292" s="4">
        <v>16</v>
      </c>
      <c r="K1292" s="4">
        <v>2</v>
      </c>
      <c r="L1292" s="4">
        <v>1</v>
      </c>
      <c r="M1292" s="4">
        <v>31</v>
      </c>
      <c r="N1292">
        <v>4</v>
      </c>
      <c r="O1292">
        <v>3</v>
      </c>
      <c r="P1292">
        <v>2</v>
      </c>
      <c r="Q1292">
        <v>2</v>
      </c>
      <c r="R1292">
        <v>9</v>
      </c>
      <c r="S1292">
        <v>0</v>
      </c>
      <c r="T1292">
        <v>0</v>
      </c>
      <c r="U1292">
        <v>0</v>
      </c>
      <c r="V1292">
        <v>0</v>
      </c>
      <c r="W1292">
        <v>0</v>
      </c>
      <c r="X1292">
        <v>1</v>
      </c>
      <c r="Y1292">
        <v>0</v>
      </c>
      <c r="Z1292" t="s">
        <v>53</v>
      </c>
    </row>
    <row r="1293" spans="1:26" x14ac:dyDescent="0.3">
      <c r="A1293">
        <v>6940</v>
      </c>
      <c r="B1293">
        <v>1966</v>
      </c>
      <c r="C1293" s="14">
        <f>2021-Table13[[#This Row],[Year_Birth]]</f>
        <v>55</v>
      </c>
      <c r="D1293" s="4">
        <v>46734</v>
      </c>
      <c r="E1293">
        <v>3</v>
      </c>
      <c r="F1293" s="16">
        <v>7.2986301369863016</v>
      </c>
      <c r="G1293">
        <v>86</v>
      </c>
      <c r="H1293" s="4">
        <v>100</v>
      </c>
      <c r="I1293" s="4">
        <v>1</v>
      </c>
      <c r="J1293" s="4">
        <v>39</v>
      </c>
      <c r="K1293" s="4">
        <v>6</v>
      </c>
      <c r="L1293" s="4">
        <v>1</v>
      </c>
      <c r="M1293" s="4">
        <v>76</v>
      </c>
      <c r="N1293">
        <v>4</v>
      </c>
      <c r="O1293">
        <v>3</v>
      </c>
      <c r="P1293">
        <v>2</v>
      </c>
      <c r="Q1293">
        <v>3</v>
      </c>
      <c r="R1293">
        <v>6</v>
      </c>
      <c r="S1293">
        <v>0</v>
      </c>
      <c r="T1293">
        <v>0</v>
      </c>
      <c r="U1293">
        <v>1</v>
      </c>
      <c r="V1293">
        <v>0</v>
      </c>
      <c r="W1293">
        <v>0</v>
      </c>
      <c r="X1293">
        <v>0</v>
      </c>
      <c r="Y1293">
        <v>0</v>
      </c>
      <c r="Z1293" t="s">
        <v>41</v>
      </c>
    </row>
    <row r="1294" spans="1:26" x14ac:dyDescent="0.3">
      <c r="A1294">
        <v>1764</v>
      </c>
      <c r="B1294">
        <v>1975</v>
      </c>
      <c r="C1294" s="14">
        <f>2021-Table13[[#This Row],[Year_Birth]]</f>
        <v>46</v>
      </c>
      <c r="D1294" s="4">
        <v>33955</v>
      </c>
      <c r="E1294">
        <v>1</v>
      </c>
      <c r="F1294" s="16">
        <v>7.4986301369863018</v>
      </c>
      <c r="G1294">
        <v>92</v>
      </c>
      <c r="H1294" s="4">
        <v>100</v>
      </c>
      <c r="I1294" s="4">
        <v>2</v>
      </c>
      <c r="J1294" s="4">
        <v>128</v>
      </c>
      <c r="K1294" s="4">
        <v>23</v>
      </c>
      <c r="L1294" s="4">
        <v>7</v>
      </c>
      <c r="M1294" s="4">
        <v>10</v>
      </c>
      <c r="N1294">
        <v>4</v>
      </c>
      <c r="O1294">
        <v>5</v>
      </c>
      <c r="P1294">
        <v>1</v>
      </c>
      <c r="Q1294">
        <v>5</v>
      </c>
      <c r="R1294">
        <v>8</v>
      </c>
      <c r="S1294">
        <v>0</v>
      </c>
      <c r="T1294">
        <v>0</v>
      </c>
      <c r="U1294">
        <v>0</v>
      </c>
      <c r="V1294">
        <v>0</v>
      </c>
      <c r="W1294">
        <v>0</v>
      </c>
      <c r="X1294">
        <v>0</v>
      </c>
      <c r="Y1294">
        <v>0</v>
      </c>
      <c r="Z1294" t="s">
        <v>47</v>
      </c>
    </row>
    <row r="1295" spans="1:26" x14ac:dyDescent="0.3">
      <c r="A1295">
        <v>7532</v>
      </c>
      <c r="B1295">
        <v>1980</v>
      </c>
      <c r="C1295" s="14">
        <f>2021-Table13[[#This Row],[Year_Birth]]</f>
        <v>41</v>
      </c>
      <c r="D1295" s="4">
        <v>43586</v>
      </c>
      <c r="E1295">
        <v>1</v>
      </c>
      <c r="F1295" s="16">
        <v>8.4410958904109581</v>
      </c>
      <c r="G1295">
        <v>26</v>
      </c>
      <c r="H1295" s="4">
        <v>99</v>
      </c>
      <c r="I1295" s="4">
        <v>2</v>
      </c>
      <c r="J1295" s="4">
        <v>11</v>
      </c>
      <c r="K1295" s="4">
        <v>4</v>
      </c>
      <c r="L1295" s="4">
        <v>0</v>
      </c>
      <c r="M1295" s="4">
        <v>16</v>
      </c>
      <c r="N1295">
        <v>3</v>
      </c>
      <c r="O1295">
        <v>3</v>
      </c>
      <c r="P1295">
        <v>0</v>
      </c>
      <c r="Q1295">
        <v>4</v>
      </c>
      <c r="R1295">
        <v>8</v>
      </c>
      <c r="S1295">
        <v>0</v>
      </c>
      <c r="T1295">
        <v>0</v>
      </c>
      <c r="U1295">
        <v>0</v>
      </c>
      <c r="V1295">
        <v>0</v>
      </c>
      <c r="W1295">
        <v>0</v>
      </c>
      <c r="X1295">
        <v>0</v>
      </c>
      <c r="Y1295">
        <v>0</v>
      </c>
      <c r="Z1295" t="s">
        <v>52</v>
      </c>
    </row>
    <row r="1296" spans="1:26" x14ac:dyDescent="0.3">
      <c r="A1296">
        <v>11096</v>
      </c>
      <c r="B1296">
        <v>1952</v>
      </c>
      <c r="C1296" s="14">
        <f>2021-Table13[[#This Row],[Year_Birth]]</f>
        <v>69</v>
      </c>
      <c r="D1296" s="4">
        <v>57247</v>
      </c>
      <c r="E1296">
        <v>1</v>
      </c>
      <c r="F1296" s="16">
        <v>7.5013698630136982</v>
      </c>
      <c r="G1296">
        <v>50</v>
      </c>
      <c r="H1296" s="4">
        <v>99</v>
      </c>
      <c r="I1296" s="4">
        <v>4</v>
      </c>
      <c r="J1296" s="4">
        <v>32</v>
      </c>
      <c r="K1296" s="4">
        <v>37</v>
      </c>
      <c r="L1296" s="4">
        <v>54</v>
      </c>
      <c r="M1296" s="4">
        <v>6</v>
      </c>
      <c r="N1296">
        <v>2</v>
      </c>
      <c r="O1296">
        <v>2</v>
      </c>
      <c r="P1296">
        <v>1</v>
      </c>
      <c r="Q1296">
        <v>7</v>
      </c>
      <c r="R1296">
        <v>2</v>
      </c>
      <c r="S1296">
        <v>0</v>
      </c>
      <c r="T1296">
        <v>0</v>
      </c>
      <c r="U1296">
        <v>0</v>
      </c>
      <c r="V1296">
        <v>0</v>
      </c>
      <c r="W1296">
        <v>0</v>
      </c>
      <c r="X1296">
        <v>0</v>
      </c>
      <c r="Y1296">
        <v>0</v>
      </c>
      <c r="Z1296" t="s">
        <v>41</v>
      </c>
    </row>
    <row r="1297" spans="1:26" x14ac:dyDescent="0.3">
      <c r="A1297">
        <v>6969</v>
      </c>
      <c r="B1297">
        <v>1982</v>
      </c>
      <c r="C1297" s="14">
        <f>2021-Table13[[#This Row],[Year_Birth]]</f>
        <v>39</v>
      </c>
      <c r="D1297" s="4">
        <v>50272</v>
      </c>
      <c r="E1297">
        <v>1</v>
      </c>
      <c r="F1297" s="16">
        <v>7.5041095890410956</v>
      </c>
      <c r="G1297">
        <v>75</v>
      </c>
      <c r="H1297" s="4">
        <v>99</v>
      </c>
      <c r="I1297" s="4">
        <v>13</v>
      </c>
      <c r="J1297" s="4">
        <v>66</v>
      </c>
      <c r="K1297" s="4">
        <v>43</v>
      </c>
      <c r="L1297" s="4">
        <v>8</v>
      </c>
      <c r="M1297" s="4">
        <v>4</v>
      </c>
      <c r="N1297">
        <v>3</v>
      </c>
      <c r="O1297">
        <v>4</v>
      </c>
      <c r="P1297">
        <v>1</v>
      </c>
      <c r="Q1297">
        <v>5</v>
      </c>
      <c r="R1297">
        <v>7</v>
      </c>
      <c r="S1297">
        <v>0</v>
      </c>
      <c r="T1297">
        <v>0</v>
      </c>
      <c r="U1297">
        <v>0</v>
      </c>
      <c r="V1297">
        <v>0</v>
      </c>
      <c r="W1297">
        <v>0</v>
      </c>
      <c r="X1297">
        <v>0</v>
      </c>
      <c r="Y1297">
        <v>0</v>
      </c>
      <c r="Z1297" t="s">
        <v>53</v>
      </c>
    </row>
    <row r="1298" spans="1:26" x14ac:dyDescent="0.3">
      <c r="A1298">
        <v>4682</v>
      </c>
      <c r="B1298">
        <v>1958</v>
      </c>
      <c r="C1298" s="14">
        <f>2021-Table13[[#This Row],[Year_Birth]]</f>
        <v>63</v>
      </c>
      <c r="D1298" s="4">
        <v>51876</v>
      </c>
      <c r="E1298">
        <v>0</v>
      </c>
      <c r="F1298" s="16">
        <v>7.3150684931506849</v>
      </c>
      <c r="G1298">
        <v>88</v>
      </c>
      <c r="H1298" s="4">
        <v>99</v>
      </c>
      <c r="I1298" s="4">
        <v>27</v>
      </c>
      <c r="J1298" s="4">
        <v>102</v>
      </c>
      <c r="K1298" s="4">
        <v>28</v>
      </c>
      <c r="L1298" s="4">
        <v>48</v>
      </c>
      <c r="M1298" s="4">
        <v>6</v>
      </c>
      <c r="N1298">
        <v>1</v>
      </c>
      <c r="O1298">
        <v>2</v>
      </c>
      <c r="P1298">
        <v>2</v>
      </c>
      <c r="Q1298">
        <v>8</v>
      </c>
      <c r="R1298">
        <v>1</v>
      </c>
      <c r="S1298">
        <v>0</v>
      </c>
      <c r="T1298">
        <v>0</v>
      </c>
      <c r="U1298">
        <v>0</v>
      </c>
      <c r="V1298">
        <v>0</v>
      </c>
      <c r="W1298">
        <v>0</v>
      </c>
      <c r="X1298">
        <v>0</v>
      </c>
      <c r="Y1298">
        <v>0</v>
      </c>
      <c r="Z1298" t="s">
        <v>52</v>
      </c>
    </row>
    <row r="1299" spans="1:26" x14ac:dyDescent="0.3">
      <c r="A1299">
        <v>5455</v>
      </c>
      <c r="B1299">
        <v>1971</v>
      </c>
      <c r="C1299" s="14">
        <f>2021-Table13[[#This Row],[Year_Birth]]</f>
        <v>50</v>
      </c>
      <c r="D1299" s="4">
        <v>32011</v>
      </c>
      <c r="E1299">
        <v>1</v>
      </c>
      <c r="F1299" s="16">
        <v>7.463013698630137</v>
      </c>
      <c r="G1299">
        <v>89</v>
      </c>
      <c r="H1299" s="4">
        <v>99</v>
      </c>
      <c r="I1299" s="4">
        <v>0</v>
      </c>
      <c r="J1299" s="4">
        <v>15</v>
      </c>
      <c r="K1299" s="4">
        <v>2</v>
      </c>
      <c r="L1299" s="4">
        <v>1</v>
      </c>
      <c r="M1299" s="4">
        <v>5</v>
      </c>
      <c r="N1299">
        <v>3</v>
      </c>
      <c r="O1299">
        <v>2</v>
      </c>
      <c r="P1299">
        <v>1</v>
      </c>
      <c r="Q1299">
        <v>4</v>
      </c>
      <c r="R1299">
        <v>7</v>
      </c>
      <c r="S1299">
        <v>0</v>
      </c>
      <c r="T1299">
        <v>0</v>
      </c>
      <c r="U1299">
        <v>0</v>
      </c>
      <c r="V1299">
        <v>0</v>
      </c>
      <c r="W1299">
        <v>0</v>
      </c>
      <c r="X1299">
        <v>0</v>
      </c>
      <c r="Y1299">
        <v>0</v>
      </c>
      <c r="Z1299" t="s">
        <v>41</v>
      </c>
    </row>
    <row r="1300" spans="1:26" x14ac:dyDescent="0.3">
      <c r="A1300">
        <v>6818</v>
      </c>
      <c r="B1300">
        <v>1974</v>
      </c>
      <c r="C1300" s="14">
        <f>2021-Table13[[#This Row],[Year_Birth]]</f>
        <v>47</v>
      </c>
      <c r="D1300" s="4">
        <v>44989</v>
      </c>
      <c r="E1300">
        <v>1</v>
      </c>
      <c r="F1300" s="16">
        <v>8.4054794520547951</v>
      </c>
      <c r="G1300">
        <v>26</v>
      </c>
      <c r="H1300" s="4">
        <v>98</v>
      </c>
      <c r="I1300" s="4">
        <v>0</v>
      </c>
      <c r="J1300" s="4">
        <v>106</v>
      </c>
      <c r="K1300" s="4">
        <v>49</v>
      </c>
      <c r="L1300" s="4">
        <v>10</v>
      </c>
      <c r="M1300" s="4">
        <v>106</v>
      </c>
      <c r="N1300">
        <v>5</v>
      </c>
      <c r="O1300">
        <v>5</v>
      </c>
      <c r="P1300">
        <v>1</v>
      </c>
      <c r="Q1300">
        <v>5</v>
      </c>
      <c r="R1300">
        <v>6</v>
      </c>
      <c r="S1300">
        <v>0</v>
      </c>
      <c r="T1300">
        <v>0</v>
      </c>
      <c r="U1300">
        <v>0</v>
      </c>
      <c r="V1300">
        <v>0</v>
      </c>
      <c r="W1300">
        <v>0</v>
      </c>
      <c r="X1300">
        <v>0</v>
      </c>
      <c r="Y1300">
        <v>0</v>
      </c>
      <c r="Z1300" t="s">
        <v>41</v>
      </c>
    </row>
    <row r="1301" spans="1:26" x14ac:dyDescent="0.3">
      <c r="A1301">
        <v>7807</v>
      </c>
      <c r="B1301">
        <v>1974</v>
      </c>
      <c r="C1301" s="14">
        <f>2021-Table13[[#This Row],[Year_Birth]]</f>
        <v>47</v>
      </c>
      <c r="D1301" s="4">
        <v>44989</v>
      </c>
      <c r="E1301">
        <v>1</v>
      </c>
      <c r="F1301" s="16">
        <v>8.4054794520547951</v>
      </c>
      <c r="G1301">
        <v>26</v>
      </c>
      <c r="H1301" s="4">
        <v>98</v>
      </c>
      <c r="I1301" s="4">
        <v>0</v>
      </c>
      <c r="J1301" s="4">
        <v>106</v>
      </c>
      <c r="K1301" s="4">
        <v>49</v>
      </c>
      <c r="L1301" s="4">
        <v>10</v>
      </c>
      <c r="M1301" s="4">
        <v>106</v>
      </c>
      <c r="N1301">
        <v>5</v>
      </c>
      <c r="O1301">
        <v>5</v>
      </c>
      <c r="P1301">
        <v>1</v>
      </c>
      <c r="Q1301">
        <v>5</v>
      </c>
      <c r="R1301">
        <v>6</v>
      </c>
      <c r="S1301">
        <v>0</v>
      </c>
      <c r="T1301">
        <v>0</v>
      </c>
      <c r="U1301">
        <v>0</v>
      </c>
      <c r="V1301">
        <v>0</v>
      </c>
      <c r="W1301">
        <v>0</v>
      </c>
      <c r="X1301">
        <v>0</v>
      </c>
      <c r="Y1301">
        <v>0</v>
      </c>
      <c r="Z1301" t="s">
        <v>41</v>
      </c>
    </row>
    <row r="1302" spans="1:26" x14ac:dyDescent="0.3">
      <c r="A1302">
        <v>8286</v>
      </c>
      <c r="B1302">
        <v>1965</v>
      </c>
      <c r="C1302" s="14">
        <f>2021-Table13[[#This Row],[Year_Birth]]</f>
        <v>56</v>
      </c>
      <c r="D1302" s="4">
        <v>51717</v>
      </c>
      <c r="E1302">
        <v>1</v>
      </c>
      <c r="F1302" s="16">
        <v>7.4684931506849317</v>
      </c>
      <c r="G1302">
        <v>55</v>
      </c>
      <c r="H1302" s="4">
        <v>98</v>
      </c>
      <c r="I1302" s="4">
        <v>1</v>
      </c>
      <c r="J1302" s="4">
        <v>17</v>
      </c>
      <c r="K1302" s="4">
        <v>0</v>
      </c>
      <c r="L1302" s="4">
        <v>1</v>
      </c>
      <c r="M1302" s="4">
        <v>5</v>
      </c>
      <c r="N1302">
        <v>1</v>
      </c>
      <c r="O1302">
        <v>3</v>
      </c>
      <c r="P1302">
        <v>0</v>
      </c>
      <c r="Q1302">
        <v>4</v>
      </c>
      <c r="R1302">
        <v>7</v>
      </c>
      <c r="S1302">
        <v>0</v>
      </c>
      <c r="T1302">
        <v>0</v>
      </c>
      <c r="U1302">
        <v>0</v>
      </c>
      <c r="V1302">
        <v>1</v>
      </c>
      <c r="W1302">
        <v>0</v>
      </c>
      <c r="X1302">
        <v>0</v>
      </c>
      <c r="Y1302">
        <v>0</v>
      </c>
      <c r="Z1302" t="s">
        <v>47</v>
      </c>
    </row>
    <row r="1303" spans="1:26" x14ac:dyDescent="0.3">
      <c r="A1303">
        <v>2534</v>
      </c>
      <c r="B1303">
        <v>1953</v>
      </c>
      <c r="C1303" s="14">
        <f>2021-Table13[[#This Row],[Year_Birth]]</f>
        <v>68</v>
      </c>
      <c r="D1303" s="4">
        <v>37716</v>
      </c>
      <c r="E1303">
        <v>1</v>
      </c>
      <c r="F1303" s="16">
        <v>6.8</v>
      </c>
      <c r="G1303">
        <v>4</v>
      </c>
      <c r="H1303" s="4">
        <v>97</v>
      </c>
      <c r="I1303" s="4">
        <v>1</v>
      </c>
      <c r="J1303" s="4">
        <v>41</v>
      </c>
      <c r="K1303" s="4">
        <v>6</v>
      </c>
      <c r="L1303" s="4">
        <v>2</v>
      </c>
      <c r="M1303" s="4">
        <v>41</v>
      </c>
      <c r="N1303">
        <v>2</v>
      </c>
      <c r="O1303">
        <v>4</v>
      </c>
      <c r="P1303">
        <v>1</v>
      </c>
      <c r="Q1303">
        <v>3</v>
      </c>
      <c r="R1303">
        <v>7</v>
      </c>
      <c r="S1303">
        <v>0</v>
      </c>
      <c r="T1303">
        <v>0</v>
      </c>
      <c r="U1303">
        <v>0</v>
      </c>
      <c r="V1303">
        <v>0</v>
      </c>
      <c r="W1303">
        <v>0</v>
      </c>
      <c r="X1303">
        <v>0</v>
      </c>
      <c r="Y1303">
        <v>0</v>
      </c>
      <c r="Z1303" t="s">
        <v>53</v>
      </c>
    </row>
    <row r="1304" spans="1:26" x14ac:dyDescent="0.3">
      <c r="A1304">
        <v>5866</v>
      </c>
      <c r="B1304">
        <v>1974</v>
      </c>
      <c r="C1304" s="14">
        <f>2021-Table13[[#This Row],[Year_Birth]]</f>
        <v>47</v>
      </c>
      <c r="D1304" s="4">
        <v>48186</v>
      </c>
      <c r="E1304">
        <v>1</v>
      </c>
      <c r="F1304" s="16">
        <v>6.8876712328767127</v>
      </c>
      <c r="G1304">
        <v>39</v>
      </c>
      <c r="H1304" s="4">
        <v>97</v>
      </c>
      <c r="I1304" s="4">
        <v>3</v>
      </c>
      <c r="J1304" s="4">
        <v>66</v>
      </c>
      <c r="K1304" s="4">
        <v>12</v>
      </c>
      <c r="L1304" s="4">
        <v>7</v>
      </c>
      <c r="M1304" s="4">
        <v>34</v>
      </c>
      <c r="N1304">
        <v>3</v>
      </c>
      <c r="O1304">
        <v>4</v>
      </c>
      <c r="P1304">
        <v>1</v>
      </c>
      <c r="Q1304">
        <v>4</v>
      </c>
      <c r="R1304">
        <v>7</v>
      </c>
      <c r="S1304">
        <v>0</v>
      </c>
      <c r="T1304">
        <v>0</v>
      </c>
      <c r="U1304">
        <v>0</v>
      </c>
      <c r="V1304">
        <v>0</v>
      </c>
      <c r="W1304">
        <v>0</v>
      </c>
      <c r="X1304">
        <v>0</v>
      </c>
      <c r="Y1304">
        <v>0</v>
      </c>
      <c r="Z1304" t="s">
        <v>41</v>
      </c>
    </row>
    <row r="1305" spans="1:26" x14ac:dyDescent="0.3">
      <c r="A1305">
        <v>5633</v>
      </c>
      <c r="B1305">
        <v>1980</v>
      </c>
      <c r="C1305" s="14">
        <f>2021-Table13[[#This Row],[Year_Birth]]</f>
        <v>41</v>
      </c>
      <c r="D1305" s="4">
        <v>50183</v>
      </c>
      <c r="E1305">
        <v>2</v>
      </c>
      <c r="F1305" s="16">
        <v>6.6219178082191785</v>
      </c>
      <c r="G1305">
        <v>47</v>
      </c>
      <c r="H1305" s="4">
        <v>97</v>
      </c>
      <c r="I1305" s="4">
        <v>12</v>
      </c>
      <c r="J1305" s="4">
        <v>84</v>
      </c>
      <c r="K1305" s="4">
        <v>13</v>
      </c>
      <c r="L1305" s="4">
        <v>10</v>
      </c>
      <c r="M1305" s="4">
        <v>15</v>
      </c>
      <c r="N1305">
        <v>7</v>
      </c>
      <c r="O1305">
        <v>3</v>
      </c>
      <c r="P1305">
        <v>1</v>
      </c>
      <c r="Q1305">
        <v>6</v>
      </c>
      <c r="R1305">
        <v>5</v>
      </c>
      <c r="S1305">
        <v>0</v>
      </c>
      <c r="T1305">
        <v>0</v>
      </c>
      <c r="U1305">
        <v>0</v>
      </c>
      <c r="V1305">
        <v>0</v>
      </c>
      <c r="W1305">
        <v>0</v>
      </c>
      <c r="X1305">
        <v>0</v>
      </c>
      <c r="Y1305">
        <v>0</v>
      </c>
      <c r="Z1305" t="s">
        <v>47</v>
      </c>
    </row>
    <row r="1306" spans="1:26" x14ac:dyDescent="0.3">
      <c r="A1306">
        <v>839</v>
      </c>
      <c r="B1306">
        <v>1975</v>
      </c>
      <c r="C1306" s="14">
        <f>2021-Table13[[#This Row],[Year_Birth]]</f>
        <v>46</v>
      </c>
      <c r="D1306" s="4">
        <v>45503</v>
      </c>
      <c r="E1306">
        <v>1</v>
      </c>
      <c r="F1306" s="16">
        <v>7.3698630136986303</v>
      </c>
      <c r="G1306">
        <v>54</v>
      </c>
      <c r="H1306" s="4">
        <v>97</v>
      </c>
      <c r="I1306" s="4">
        <v>4</v>
      </c>
      <c r="J1306" s="4">
        <v>44</v>
      </c>
      <c r="K1306" s="4">
        <v>6</v>
      </c>
      <c r="L1306" s="4">
        <v>1</v>
      </c>
      <c r="M1306" s="4">
        <v>18</v>
      </c>
      <c r="N1306">
        <v>1</v>
      </c>
      <c r="O1306">
        <v>3</v>
      </c>
      <c r="P1306">
        <v>1</v>
      </c>
      <c r="Q1306">
        <v>4</v>
      </c>
      <c r="R1306">
        <v>5</v>
      </c>
      <c r="S1306">
        <v>0</v>
      </c>
      <c r="T1306">
        <v>0</v>
      </c>
      <c r="U1306">
        <v>0</v>
      </c>
      <c r="V1306">
        <v>0</v>
      </c>
      <c r="W1306">
        <v>0</v>
      </c>
      <c r="X1306">
        <v>0</v>
      </c>
      <c r="Y1306">
        <v>0</v>
      </c>
      <c r="Z1306" t="s">
        <v>41</v>
      </c>
    </row>
    <row r="1307" spans="1:26" x14ac:dyDescent="0.3">
      <c r="A1307">
        <v>4174</v>
      </c>
      <c r="B1307">
        <v>1956</v>
      </c>
      <c r="C1307" s="14">
        <f>2021-Table13[[#This Row],[Year_Birth]]</f>
        <v>65</v>
      </c>
      <c r="D1307" s="4">
        <v>55249</v>
      </c>
      <c r="E1307">
        <v>1</v>
      </c>
      <c r="F1307" s="16">
        <v>6.8109589041095893</v>
      </c>
      <c r="G1307">
        <v>81</v>
      </c>
      <c r="H1307" s="4">
        <v>97</v>
      </c>
      <c r="I1307" s="4">
        <v>1</v>
      </c>
      <c r="J1307" s="4">
        <v>19</v>
      </c>
      <c r="K1307" s="4">
        <v>2</v>
      </c>
      <c r="L1307" s="4">
        <v>0</v>
      </c>
      <c r="M1307" s="4">
        <v>11</v>
      </c>
      <c r="N1307">
        <v>1</v>
      </c>
      <c r="O1307">
        <v>2</v>
      </c>
      <c r="P1307">
        <v>1</v>
      </c>
      <c r="Q1307">
        <v>4</v>
      </c>
      <c r="R1307">
        <v>3</v>
      </c>
      <c r="S1307">
        <v>0</v>
      </c>
      <c r="T1307">
        <v>0</v>
      </c>
      <c r="U1307">
        <v>0</v>
      </c>
      <c r="V1307">
        <v>0</v>
      </c>
      <c r="W1307">
        <v>0</v>
      </c>
      <c r="X1307">
        <v>0</v>
      </c>
      <c r="Y1307">
        <v>0</v>
      </c>
      <c r="Z1307" t="s">
        <v>41</v>
      </c>
    </row>
    <row r="1308" spans="1:26" x14ac:dyDescent="0.3">
      <c r="A1308">
        <v>7373</v>
      </c>
      <c r="B1308">
        <v>1952</v>
      </c>
      <c r="C1308" s="14">
        <f>2021-Table13[[#This Row],[Year_Birth]]</f>
        <v>69</v>
      </c>
      <c r="D1308" s="4">
        <v>46610</v>
      </c>
      <c r="E1308">
        <v>2</v>
      </c>
      <c r="F1308" s="16">
        <v>8.2767123287671236</v>
      </c>
      <c r="G1308">
        <v>8</v>
      </c>
      <c r="H1308" s="4">
        <v>96</v>
      </c>
      <c r="I1308" s="4">
        <v>12</v>
      </c>
      <c r="J1308" s="4">
        <v>96</v>
      </c>
      <c r="K1308" s="4">
        <v>33</v>
      </c>
      <c r="L1308" s="4">
        <v>22</v>
      </c>
      <c r="M1308" s="4">
        <v>43</v>
      </c>
      <c r="N1308">
        <v>6</v>
      </c>
      <c r="O1308">
        <v>4</v>
      </c>
      <c r="P1308">
        <v>1</v>
      </c>
      <c r="Q1308">
        <v>6</v>
      </c>
      <c r="R1308">
        <v>6</v>
      </c>
      <c r="S1308">
        <v>0</v>
      </c>
      <c r="T1308">
        <v>0</v>
      </c>
      <c r="U1308">
        <v>0</v>
      </c>
      <c r="V1308">
        <v>0</v>
      </c>
      <c r="W1308">
        <v>0</v>
      </c>
      <c r="X1308">
        <v>1</v>
      </c>
      <c r="Y1308">
        <v>0</v>
      </c>
      <c r="Z1308" t="s">
        <v>53</v>
      </c>
    </row>
    <row r="1309" spans="1:26" x14ac:dyDescent="0.3">
      <c r="A1309">
        <v>7414</v>
      </c>
      <c r="B1309">
        <v>1971</v>
      </c>
      <c r="C1309" s="14">
        <f>2021-Table13[[#This Row],[Year_Birth]]</f>
        <v>50</v>
      </c>
      <c r="D1309" s="4">
        <v>43824</v>
      </c>
      <c r="E1309">
        <v>2</v>
      </c>
      <c r="F1309" s="16">
        <v>8.3972602739726021</v>
      </c>
      <c r="G1309">
        <v>18</v>
      </c>
      <c r="H1309" s="4">
        <v>96</v>
      </c>
      <c r="I1309" s="4">
        <v>1</v>
      </c>
      <c r="J1309" s="4">
        <v>42</v>
      </c>
      <c r="K1309" s="4">
        <v>12</v>
      </c>
      <c r="L1309" s="4">
        <v>3</v>
      </c>
      <c r="M1309" s="4">
        <v>32</v>
      </c>
      <c r="N1309">
        <v>4</v>
      </c>
      <c r="O1309">
        <v>3</v>
      </c>
      <c r="P1309">
        <v>1</v>
      </c>
      <c r="Q1309">
        <v>4</v>
      </c>
      <c r="R1309">
        <v>8</v>
      </c>
      <c r="S1309">
        <v>0</v>
      </c>
      <c r="T1309">
        <v>0</v>
      </c>
      <c r="U1309">
        <v>0</v>
      </c>
      <c r="V1309">
        <v>0</v>
      </c>
      <c r="W1309">
        <v>0</v>
      </c>
      <c r="X1309">
        <v>0</v>
      </c>
      <c r="Y1309">
        <v>0</v>
      </c>
      <c r="Z1309" t="s">
        <v>41</v>
      </c>
    </row>
    <row r="1310" spans="1:26" x14ac:dyDescent="0.3">
      <c r="A1310">
        <v>3182</v>
      </c>
      <c r="B1310">
        <v>1973</v>
      </c>
      <c r="C1310" s="14">
        <f>2021-Table13[[#This Row],[Year_Birth]]</f>
        <v>48</v>
      </c>
      <c r="D1310" s="4">
        <v>46854</v>
      </c>
      <c r="E1310">
        <v>2</v>
      </c>
      <c r="F1310" s="16">
        <v>6.8575342465753426</v>
      </c>
      <c r="G1310">
        <v>81</v>
      </c>
      <c r="H1310" s="4">
        <v>96</v>
      </c>
      <c r="I1310" s="4">
        <v>1</v>
      </c>
      <c r="J1310" s="4">
        <v>79</v>
      </c>
      <c r="K1310" s="4">
        <v>7</v>
      </c>
      <c r="L1310" s="4">
        <v>1</v>
      </c>
      <c r="M1310" s="4">
        <v>79</v>
      </c>
      <c r="N1310">
        <v>6</v>
      </c>
      <c r="O1310">
        <v>5</v>
      </c>
      <c r="P1310">
        <v>1</v>
      </c>
      <c r="Q1310">
        <v>3</v>
      </c>
      <c r="R1310">
        <v>8</v>
      </c>
      <c r="S1310">
        <v>0</v>
      </c>
      <c r="T1310">
        <v>0</v>
      </c>
      <c r="U1310">
        <v>1</v>
      </c>
      <c r="V1310">
        <v>0</v>
      </c>
      <c r="W1310">
        <v>0</v>
      </c>
      <c r="X1310">
        <v>1</v>
      </c>
      <c r="Y1310">
        <v>0</v>
      </c>
      <c r="Z1310" t="s">
        <v>45</v>
      </c>
    </row>
    <row r="1311" spans="1:26" x14ac:dyDescent="0.3">
      <c r="A1311">
        <v>286</v>
      </c>
      <c r="B1311">
        <v>1952</v>
      </c>
      <c r="C1311" s="14">
        <f>2021-Table13[[#This Row],[Year_Birth]]</f>
        <v>69</v>
      </c>
      <c r="D1311" s="4">
        <v>44213</v>
      </c>
      <c r="E1311">
        <v>2</v>
      </c>
      <c r="F1311" s="16">
        <v>7.1917808219178081</v>
      </c>
      <c r="G1311">
        <v>48</v>
      </c>
      <c r="H1311" s="4">
        <v>95</v>
      </c>
      <c r="I1311" s="4">
        <v>11</v>
      </c>
      <c r="J1311" s="4">
        <v>35</v>
      </c>
      <c r="K1311" s="4">
        <v>0</v>
      </c>
      <c r="L1311" s="4">
        <v>4</v>
      </c>
      <c r="M1311" s="4">
        <v>7</v>
      </c>
      <c r="N1311">
        <v>4</v>
      </c>
      <c r="O1311">
        <v>2</v>
      </c>
      <c r="P1311">
        <v>1</v>
      </c>
      <c r="Q1311">
        <v>5</v>
      </c>
      <c r="R1311">
        <v>6</v>
      </c>
      <c r="S1311">
        <v>0</v>
      </c>
      <c r="T1311">
        <v>0</v>
      </c>
      <c r="U1311">
        <v>0</v>
      </c>
      <c r="V1311">
        <v>0</v>
      </c>
      <c r="W1311">
        <v>0</v>
      </c>
      <c r="X1311">
        <v>0</v>
      </c>
      <c r="Y1311">
        <v>0</v>
      </c>
      <c r="Z1311" t="s">
        <v>41</v>
      </c>
    </row>
    <row r="1312" spans="1:26" x14ac:dyDescent="0.3">
      <c r="A1312">
        <v>10420</v>
      </c>
      <c r="B1312">
        <v>1955</v>
      </c>
      <c r="C1312" s="14">
        <f>2021-Table13[[#This Row],[Year_Birth]]</f>
        <v>66</v>
      </c>
      <c r="D1312" s="4">
        <v>46390</v>
      </c>
      <c r="E1312">
        <v>1</v>
      </c>
      <c r="F1312" s="16">
        <v>6.7616438356164386</v>
      </c>
      <c r="G1312">
        <v>56</v>
      </c>
      <c r="H1312" s="4">
        <v>95</v>
      </c>
      <c r="I1312" s="4">
        <v>14</v>
      </c>
      <c r="J1312" s="4">
        <v>64</v>
      </c>
      <c r="K1312" s="4">
        <v>2</v>
      </c>
      <c r="L1312" s="4">
        <v>9</v>
      </c>
      <c r="M1312" s="4">
        <v>38</v>
      </c>
      <c r="N1312">
        <v>1</v>
      </c>
      <c r="O1312">
        <v>4</v>
      </c>
      <c r="P1312">
        <v>2</v>
      </c>
      <c r="Q1312">
        <v>3</v>
      </c>
      <c r="R1312">
        <v>7</v>
      </c>
      <c r="S1312">
        <v>0</v>
      </c>
      <c r="T1312">
        <v>0</v>
      </c>
      <c r="U1312">
        <v>0</v>
      </c>
      <c r="V1312">
        <v>0</v>
      </c>
      <c r="W1312">
        <v>0</v>
      </c>
      <c r="X1312">
        <v>0</v>
      </c>
      <c r="Y1312">
        <v>0</v>
      </c>
      <c r="Z1312" t="s">
        <v>43</v>
      </c>
    </row>
    <row r="1313" spans="1:26" x14ac:dyDescent="0.3">
      <c r="A1313">
        <v>3657</v>
      </c>
      <c r="B1313">
        <v>1986</v>
      </c>
      <c r="C1313" s="14">
        <f>2021-Table13[[#This Row],[Year_Birth]]</f>
        <v>35</v>
      </c>
      <c r="D1313" s="4">
        <v>39146</v>
      </c>
      <c r="E1313">
        <v>1</v>
      </c>
      <c r="F1313" s="16">
        <v>7.9808219178082194</v>
      </c>
      <c r="G1313">
        <v>1</v>
      </c>
      <c r="H1313" s="4">
        <v>94</v>
      </c>
      <c r="I1313" s="4">
        <v>1</v>
      </c>
      <c r="J1313" s="4">
        <v>33</v>
      </c>
      <c r="K1313" s="4">
        <v>13</v>
      </c>
      <c r="L1313" s="4">
        <v>12</v>
      </c>
      <c r="M1313" s="4">
        <v>12</v>
      </c>
      <c r="N1313">
        <v>3</v>
      </c>
      <c r="O1313">
        <v>4</v>
      </c>
      <c r="P1313">
        <v>0</v>
      </c>
      <c r="Q1313">
        <v>4</v>
      </c>
      <c r="R1313">
        <v>8</v>
      </c>
      <c r="S1313">
        <v>0</v>
      </c>
      <c r="T1313">
        <v>0</v>
      </c>
      <c r="U1313">
        <v>0</v>
      </c>
      <c r="V1313">
        <v>0</v>
      </c>
      <c r="W1313">
        <v>0</v>
      </c>
      <c r="X1313">
        <v>0</v>
      </c>
      <c r="Y1313">
        <v>0</v>
      </c>
      <c r="Z1313" t="s">
        <v>41</v>
      </c>
    </row>
    <row r="1314" spans="1:26" x14ac:dyDescent="0.3">
      <c r="A1314">
        <v>5283</v>
      </c>
      <c r="B1314">
        <v>1976</v>
      </c>
      <c r="C1314" s="14">
        <f>2021-Table13[[#This Row],[Year_Birth]]</f>
        <v>45</v>
      </c>
      <c r="D1314" s="4">
        <v>42473</v>
      </c>
      <c r="E1314">
        <v>2</v>
      </c>
      <c r="F1314" s="16">
        <v>6.9726027397260273</v>
      </c>
      <c r="G1314">
        <v>72</v>
      </c>
      <c r="H1314" s="4">
        <v>93</v>
      </c>
      <c r="I1314" s="4">
        <v>1</v>
      </c>
      <c r="J1314" s="4">
        <v>21</v>
      </c>
      <c r="K1314" s="4">
        <v>0</v>
      </c>
      <c r="L1314" s="4">
        <v>4</v>
      </c>
      <c r="M1314" s="4">
        <v>25</v>
      </c>
      <c r="N1314">
        <v>3</v>
      </c>
      <c r="O1314">
        <v>2</v>
      </c>
      <c r="P1314">
        <v>1</v>
      </c>
      <c r="Q1314">
        <v>4</v>
      </c>
      <c r="R1314">
        <v>5</v>
      </c>
      <c r="S1314">
        <v>0</v>
      </c>
      <c r="T1314">
        <v>0</v>
      </c>
      <c r="U1314">
        <v>0</v>
      </c>
      <c r="V1314">
        <v>0</v>
      </c>
      <c r="W1314">
        <v>0</v>
      </c>
      <c r="X1314">
        <v>0</v>
      </c>
      <c r="Y1314">
        <v>0</v>
      </c>
      <c r="Z1314" t="s">
        <v>41</v>
      </c>
    </row>
    <row r="1315" spans="1:26" x14ac:dyDescent="0.3">
      <c r="A1315">
        <v>9239</v>
      </c>
      <c r="B1315">
        <v>1961</v>
      </c>
      <c r="C1315" s="14">
        <f>2021-Table13[[#This Row],[Year_Birth]]</f>
        <v>60</v>
      </c>
      <c r="D1315" s="4">
        <v>61923</v>
      </c>
      <c r="E1315">
        <v>2</v>
      </c>
      <c r="F1315" s="16">
        <v>7.536986301369863</v>
      </c>
      <c r="G1315">
        <v>94</v>
      </c>
      <c r="H1315" s="4">
        <v>92</v>
      </c>
      <c r="I1315" s="4">
        <v>4</v>
      </c>
      <c r="J1315" s="4">
        <v>18</v>
      </c>
      <c r="K1315" s="4">
        <v>3</v>
      </c>
      <c r="L1315" s="4">
        <v>3</v>
      </c>
      <c r="M1315" s="4">
        <v>6</v>
      </c>
      <c r="N1315">
        <v>1</v>
      </c>
      <c r="O1315">
        <v>2</v>
      </c>
      <c r="P1315">
        <v>1</v>
      </c>
      <c r="Q1315">
        <v>4</v>
      </c>
      <c r="R1315">
        <v>3</v>
      </c>
      <c r="S1315">
        <v>0</v>
      </c>
      <c r="T1315">
        <v>0</v>
      </c>
      <c r="U1315">
        <v>0</v>
      </c>
      <c r="V1315">
        <v>0</v>
      </c>
      <c r="W1315">
        <v>0</v>
      </c>
      <c r="X1315">
        <v>0</v>
      </c>
      <c r="Y1315">
        <v>0</v>
      </c>
      <c r="Z1315" t="s">
        <v>43</v>
      </c>
    </row>
    <row r="1316" spans="1:26" x14ac:dyDescent="0.3">
      <c r="A1316">
        <v>9478</v>
      </c>
      <c r="B1316">
        <v>1985</v>
      </c>
      <c r="C1316" s="14">
        <f>2021-Table13[[#This Row],[Year_Birth]]</f>
        <v>36</v>
      </c>
      <c r="D1316" s="4">
        <v>66503</v>
      </c>
      <c r="E1316">
        <v>1</v>
      </c>
      <c r="F1316" s="16">
        <v>8.4849315068493159</v>
      </c>
      <c r="G1316">
        <v>30</v>
      </c>
      <c r="H1316" s="4">
        <v>91</v>
      </c>
      <c r="I1316" s="4">
        <v>64</v>
      </c>
      <c r="J1316" s="4">
        <v>128</v>
      </c>
      <c r="K1316" s="4">
        <v>65</v>
      </c>
      <c r="L1316" s="4">
        <v>3</v>
      </c>
      <c r="M1316" s="4">
        <v>50</v>
      </c>
      <c r="N1316">
        <v>2</v>
      </c>
      <c r="O1316">
        <v>4</v>
      </c>
      <c r="P1316">
        <v>3</v>
      </c>
      <c r="Q1316">
        <v>6</v>
      </c>
      <c r="R1316">
        <v>3</v>
      </c>
      <c r="S1316">
        <v>0</v>
      </c>
      <c r="T1316">
        <v>0</v>
      </c>
      <c r="U1316">
        <v>0</v>
      </c>
      <c r="V1316">
        <v>0</v>
      </c>
      <c r="W1316">
        <v>0</v>
      </c>
      <c r="X1316">
        <v>0</v>
      </c>
      <c r="Y1316">
        <v>0</v>
      </c>
      <c r="Z1316" t="s">
        <v>41</v>
      </c>
    </row>
    <row r="1317" spans="1:26" x14ac:dyDescent="0.3">
      <c r="A1317">
        <v>368</v>
      </c>
      <c r="B1317">
        <v>1974</v>
      </c>
      <c r="C1317" s="14">
        <f>2021-Table13[[#This Row],[Year_Birth]]</f>
        <v>47</v>
      </c>
      <c r="D1317" s="4">
        <v>40049</v>
      </c>
      <c r="E1317">
        <v>1</v>
      </c>
      <c r="F1317" s="16">
        <v>8.1917808219178081</v>
      </c>
      <c r="G1317">
        <v>61</v>
      </c>
      <c r="H1317" s="4">
        <v>91</v>
      </c>
      <c r="I1317" s="4">
        <v>65</v>
      </c>
      <c r="J1317" s="4">
        <v>52</v>
      </c>
      <c r="K1317" s="4">
        <v>10</v>
      </c>
      <c r="L1317" s="4">
        <v>44</v>
      </c>
      <c r="M1317" s="4">
        <v>28</v>
      </c>
      <c r="N1317">
        <v>3</v>
      </c>
      <c r="O1317">
        <v>3</v>
      </c>
      <c r="P1317">
        <v>2</v>
      </c>
      <c r="Q1317">
        <v>6</v>
      </c>
      <c r="R1317">
        <v>5</v>
      </c>
      <c r="S1317">
        <v>0</v>
      </c>
      <c r="T1317">
        <v>0</v>
      </c>
      <c r="U1317">
        <v>0</v>
      </c>
      <c r="V1317">
        <v>0</v>
      </c>
      <c r="W1317">
        <v>0</v>
      </c>
      <c r="X1317">
        <v>0</v>
      </c>
      <c r="Y1317">
        <v>0</v>
      </c>
      <c r="Z1317" t="s">
        <v>45</v>
      </c>
    </row>
    <row r="1318" spans="1:26" x14ac:dyDescent="0.3">
      <c r="A1318">
        <v>4042</v>
      </c>
      <c r="B1318">
        <v>1971</v>
      </c>
      <c r="C1318" s="14">
        <f>2021-Table13[[#This Row],[Year_Birth]]</f>
        <v>50</v>
      </c>
      <c r="D1318" s="4">
        <v>43300</v>
      </c>
      <c r="E1318">
        <v>1</v>
      </c>
      <c r="F1318" s="16">
        <v>8.3205479452054796</v>
      </c>
      <c r="G1318">
        <v>87</v>
      </c>
      <c r="H1318" s="4">
        <v>91</v>
      </c>
      <c r="I1318" s="4">
        <v>3</v>
      </c>
      <c r="J1318" s="4">
        <v>52</v>
      </c>
      <c r="K1318" s="4">
        <v>2</v>
      </c>
      <c r="L1318" s="4">
        <v>1</v>
      </c>
      <c r="M1318" s="4">
        <v>31</v>
      </c>
      <c r="N1318">
        <v>3</v>
      </c>
      <c r="O1318">
        <v>4</v>
      </c>
      <c r="P1318">
        <v>0</v>
      </c>
      <c r="Q1318">
        <v>4</v>
      </c>
      <c r="R1318">
        <v>8</v>
      </c>
      <c r="S1318">
        <v>0</v>
      </c>
      <c r="T1318">
        <v>0</v>
      </c>
      <c r="U1318">
        <v>0</v>
      </c>
      <c r="V1318">
        <v>0</v>
      </c>
      <c r="W1318">
        <v>0</v>
      </c>
      <c r="X1318">
        <v>1</v>
      </c>
      <c r="Y1318">
        <v>0</v>
      </c>
      <c r="Z1318" t="s">
        <v>48</v>
      </c>
    </row>
    <row r="1319" spans="1:26" x14ac:dyDescent="0.3">
      <c r="A1319">
        <v>8692</v>
      </c>
      <c r="B1319">
        <v>1952</v>
      </c>
      <c r="C1319" s="14">
        <f>2021-Table13[[#This Row],[Year_Birth]]</f>
        <v>69</v>
      </c>
      <c r="D1319" s="4">
        <v>43462</v>
      </c>
      <c r="E1319">
        <v>2</v>
      </c>
      <c r="F1319" s="16">
        <v>8.4054794520547951</v>
      </c>
      <c r="G1319">
        <v>50</v>
      </c>
      <c r="H1319" s="4">
        <v>90</v>
      </c>
      <c r="I1319" s="4">
        <v>17</v>
      </c>
      <c r="J1319" s="4">
        <v>97</v>
      </c>
      <c r="K1319" s="4">
        <v>15</v>
      </c>
      <c r="L1319" s="4">
        <v>6</v>
      </c>
      <c r="M1319" s="4">
        <v>15</v>
      </c>
      <c r="N1319">
        <v>6</v>
      </c>
      <c r="O1319">
        <v>4</v>
      </c>
      <c r="P1319">
        <v>1</v>
      </c>
      <c r="Q1319">
        <v>5</v>
      </c>
      <c r="R1319">
        <v>8</v>
      </c>
      <c r="S1319">
        <v>0</v>
      </c>
      <c r="T1319">
        <v>0</v>
      </c>
      <c r="U1319">
        <v>0</v>
      </c>
      <c r="V1319">
        <v>0</v>
      </c>
      <c r="W1319">
        <v>0</v>
      </c>
      <c r="X1319">
        <v>0</v>
      </c>
      <c r="Y1319">
        <v>0</v>
      </c>
      <c r="Z1319" t="s">
        <v>41</v>
      </c>
    </row>
    <row r="1320" spans="1:26" x14ac:dyDescent="0.3">
      <c r="A1320">
        <v>10634</v>
      </c>
      <c r="B1320">
        <v>1951</v>
      </c>
      <c r="C1320" s="14">
        <f>2021-Table13[[#This Row],[Year_Birth]]</f>
        <v>70</v>
      </c>
      <c r="D1320" s="4">
        <v>59412</v>
      </c>
      <c r="E1320">
        <v>0</v>
      </c>
      <c r="F1320" s="16">
        <v>6.8054794520547945</v>
      </c>
      <c r="G1320">
        <v>56</v>
      </c>
      <c r="H1320" s="4">
        <v>90</v>
      </c>
      <c r="I1320" s="4">
        <v>67</v>
      </c>
      <c r="J1320" s="4">
        <v>165</v>
      </c>
      <c r="K1320" s="4">
        <v>30</v>
      </c>
      <c r="L1320" s="4">
        <v>43</v>
      </c>
      <c r="M1320" s="4">
        <v>11</v>
      </c>
      <c r="N1320">
        <v>1</v>
      </c>
      <c r="O1320">
        <v>4</v>
      </c>
      <c r="P1320">
        <v>2</v>
      </c>
      <c r="Q1320">
        <v>8</v>
      </c>
      <c r="R1320">
        <v>3</v>
      </c>
      <c r="S1320">
        <v>0</v>
      </c>
      <c r="T1320">
        <v>0</v>
      </c>
      <c r="U1320">
        <v>0</v>
      </c>
      <c r="V1320">
        <v>0</v>
      </c>
      <c r="W1320">
        <v>0</v>
      </c>
      <c r="X1320">
        <v>0</v>
      </c>
      <c r="Y1320">
        <v>0</v>
      </c>
      <c r="Z1320" t="s">
        <v>41</v>
      </c>
    </row>
    <row r="1321" spans="1:26" x14ac:dyDescent="0.3">
      <c r="A1321">
        <v>176</v>
      </c>
      <c r="B1321">
        <v>1980</v>
      </c>
      <c r="C1321" s="14">
        <f>2021-Table13[[#This Row],[Year_Birth]]</f>
        <v>41</v>
      </c>
      <c r="D1321" s="4">
        <v>67506</v>
      </c>
      <c r="E1321">
        <v>1</v>
      </c>
      <c r="F1321" s="16">
        <v>7.0986301369863014</v>
      </c>
      <c r="G1321">
        <v>73</v>
      </c>
      <c r="H1321" s="4">
        <v>90</v>
      </c>
      <c r="I1321" s="4">
        <v>38</v>
      </c>
      <c r="J1321" s="4">
        <v>67</v>
      </c>
      <c r="K1321" s="4">
        <v>33</v>
      </c>
      <c r="L1321" s="4">
        <v>36</v>
      </c>
      <c r="M1321" s="4">
        <v>67</v>
      </c>
      <c r="N1321">
        <v>1</v>
      </c>
      <c r="O1321">
        <v>4</v>
      </c>
      <c r="P1321">
        <v>1</v>
      </c>
      <c r="Q1321">
        <v>6</v>
      </c>
      <c r="R1321">
        <v>3</v>
      </c>
      <c r="S1321">
        <v>0</v>
      </c>
      <c r="T1321">
        <v>0</v>
      </c>
      <c r="U1321">
        <v>0</v>
      </c>
      <c r="V1321">
        <v>0</v>
      </c>
      <c r="W1321">
        <v>0</v>
      </c>
      <c r="X1321">
        <v>0</v>
      </c>
      <c r="Y1321">
        <v>0</v>
      </c>
      <c r="Z1321" t="s">
        <v>41</v>
      </c>
    </row>
    <row r="1322" spans="1:26" x14ac:dyDescent="0.3">
      <c r="A1322">
        <v>10157</v>
      </c>
      <c r="B1322">
        <v>1965</v>
      </c>
      <c r="C1322" s="14">
        <f>2021-Table13[[#This Row],[Year_Birth]]</f>
        <v>56</v>
      </c>
      <c r="D1322" s="4">
        <v>59686</v>
      </c>
      <c r="E1322">
        <v>1</v>
      </c>
      <c r="F1322" s="16">
        <v>7.0356164383561648</v>
      </c>
      <c r="G1322">
        <v>78</v>
      </c>
      <c r="H1322" s="4">
        <v>89</v>
      </c>
      <c r="I1322" s="4">
        <v>15</v>
      </c>
      <c r="J1322" s="4">
        <v>89</v>
      </c>
      <c r="K1322" s="4">
        <v>34</v>
      </c>
      <c r="L1322" s="4">
        <v>42</v>
      </c>
      <c r="M1322" s="4">
        <v>5</v>
      </c>
      <c r="N1322">
        <v>1</v>
      </c>
      <c r="O1322">
        <v>4</v>
      </c>
      <c r="P1322">
        <v>1</v>
      </c>
      <c r="Q1322">
        <v>6</v>
      </c>
      <c r="R1322">
        <v>4</v>
      </c>
      <c r="S1322">
        <v>0</v>
      </c>
      <c r="T1322">
        <v>0</v>
      </c>
      <c r="U1322">
        <v>0</v>
      </c>
      <c r="V1322">
        <v>0</v>
      </c>
      <c r="W1322">
        <v>0</v>
      </c>
      <c r="X1322">
        <v>0</v>
      </c>
      <c r="Y1322">
        <v>0</v>
      </c>
      <c r="Z1322" t="s">
        <v>48</v>
      </c>
    </row>
    <row r="1323" spans="1:26" x14ac:dyDescent="0.3">
      <c r="A1323">
        <v>7141</v>
      </c>
      <c r="B1323">
        <v>1986</v>
      </c>
      <c r="C1323" s="14">
        <f>2021-Table13[[#This Row],[Year_Birth]]</f>
        <v>35</v>
      </c>
      <c r="D1323" s="4">
        <v>21888</v>
      </c>
      <c r="E1323">
        <v>1</v>
      </c>
      <c r="F1323" s="16">
        <v>8.1095890410958908</v>
      </c>
      <c r="G1323">
        <v>15</v>
      </c>
      <c r="H1323" s="4">
        <v>88</v>
      </c>
      <c r="I1323" s="4">
        <v>10</v>
      </c>
      <c r="J1323" s="4">
        <v>46</v>
      </c>
      <c r="K1323" s="4">
        <v>2</v>
      </c>
      <c r="L1323" s="4">
        <v>3</v>
      </c>
      <c r="M1323" s="4">
        <v>64</v>
      </c>
      <c r="N1323">
        <v>4</v>
      </c>
      <c r="O1323">
        <v>5</v>
      </c>
      <c r="P1323">
        <v>1</v>
      </c>
      <c r="Q1323">
        <v>2</v>
      </c>
      <c r="R1323">
        <v>10</v>
      </c>
      <c r="S1323">
        <v>0</v>
      </c>
      <c r="T1323">
        <v>0</v>
      </c>
      <c r="U1323">
        <v>0</v>
      </c>
      <c r="V1323">
        <v>0</v>
      </c>
      <c r="W1323">
        <v>0</v>
      </c>
      <c r="X1323">
        <v>1</v>
      </c>
      <c r="Y1323">
        <v>0</v>
      </c>
      <c r="Z1323" t="s">
        <v>41</v>
      </c>
    </row>
    <row r="1324" spans="1:26" x14ac:dyDescent="0.3">
      <c r="A1324">
        <v>1175</v>
      </c>
      <c r="B1324">
        <v>1983</v>
      </c>
      <c r="C1324" s="14">
        <f>2021-Table13[[#This Row],[Year_Birth]]</f>
        <v>38</v>
      </c>
      <c r="D1324" s="4">
        <v>36262</v>
      </c>
      <c r="E1324">
        <v>0</v>
      </c>
      <c r="F1324" s="16">
        <v>7.3835616438356162</v>
      </c>
      <c r="G1324">
        <v>24</v>
      </c>
      <c r="H1324" s="4">
        <v>88</v>
      </c>
      <c r="I1324" s="4">
        <v>39</v>
      </c>
      <c r="J1324" s="4">
        <v>54</v>
      </c>
      <c r="K1324" s="4">
        <v>64</v>
      </c>
      <c r="L1324" s="4">
        <v>28</v>
      </c>
      <c r="M1324" s="4">
        <v>153</v>
      </c>
      <c r="N1324">
        <v>1</v>
      </c>
      <c r="O1324">
        <v>3</v>
      </c>
      <c r="P1324">
        <v>5</v>
      </c>
      <c r="Q1324">
        <v>3</v>
      </c>
      <c r="R1324">
        <v>6</v>
      </c>
      <c r="S1324">
        <v>0</v>
      </c>
      <c r="T1324">
        <v>0</v>
      </c>
      <c r="U1324">
        <v>1</v>
      </c>
      <c r="V1324">
        <v>0</v>
      </c>
      <c r="W1324">
        <v>0</v>
      </c>
      <c r="X1324">
        <v>1</v>
      </c>
      <c r="Y1324">
        <v>0</v>
      </c>
      <c r="Z1324" t="s">
        <v>41</v>
      </c>
    </row>
    <row r="1325" spans="1:26" x14ac:dyDescent="0.3">
      <c r="A1325">
        <v>10827</v>
      </c>
      <c r="B1325">
        <v>1967</v>
      </c>
      <c r="C1325" s="14">
        <f>2021-Table13[[#This Row],[Year_Birth]]</f>
        <v>54</v>
      </c>
      <c r="D1325" s="4">
        <v>36947</v>
      </c>
      <c r="E1325">
        <v>2</v>
      </c>
      <c r="F1325" s="16">
        <v>8.5041095890410965</v>
      </c>
      <c r="G1325">
        <v>49</v>
      </c>
      <c r="H1325" s="4">
        <v>88</v>
      </c>
      <c r="I1325" s="4">
        <v>3</v>
      </c>
      <c r="J1325" s="4">
        <v>21</v>
      </c>
      <c r="K1325" s="4">
        <v>4</v>
      </c>
      <c r="L1325" s="4">
        <v>1</v>
      </c>
      <c r="M1325" s="4">
        <v>29</v>
      </c>
      <c r="N1325">
        <v>4</v>
      </c>
      <c r="O1325">
        <v>3</v>
      </c>
      <c r="P1325">
        <v>0</v>
      </c>
      <c r="Q1325">
        <v>4</v>
      </c>
      <c r="R1325">
        <v>9</v>
      </c>
      <c r="S1325">
        <v>0</v>
      </c>
      <c r="T1325">
        <v>0</v>
      </c>
      <c r="U1325">
        <v>0</v>
      </c>
      <c r="V1325">
        <v>0</v>
      </c>
      <c r="W1325">
        <v>0</v>
      </c>
      <c r="X1325">
        <v>0</v>
      </c>
      <c r="Y1325">
        <v>0</v>
      </c>
      <c r="Z1325" t="s">
        <v>53</v>
      </c>
    </row>
    <row r="1326" spans="1:26" x14ac:dyDescent="0.3">
      <c r="A1326">
        <v>4120</v>
      </c>
      <c r="B1326">
        <v>1975</v>
      </c>
      <c r="C1326" s="14">
        <f>2021-Table13[[#This Row],[Year_Birth]]</f>
        <v>46</v>
      </c>
      <c r="D1326" s="4">
        <v>49514</v>
      </c>
      <c r="E1326">
        <v>1</v>
      </c>
      <c r="F1326" s="16">
        <v>7.1424657534246574</v>
      </c>
      <c r="G1326">
        <v>61</v>
      </c>
      <c r="H1326" s="4">
        <v>88</v>
      </c>
      <c r="I1326" s="4">
        <v>39</v>
      </c>
      <c r="J1326" s="4">
        <v>78</v>
      </c>
      <c r="K1326" s="4">
        <v>58</v>
      </c>
      <c r="L1326" s="4">
        <v>13</v>
      </c>
      <c r="M1326" s="4">
        <v>93</v>
      </c>
      <c r="N1326">
        <v>2</v>
      </c>
      <c r="O1326">
        <v>6</v>
      </c>
      <c r="P1326">
        <v>1</v>
      </c>
      <c r="Q1326">
        <v>4</v>
      </c>
      <c r="R1326">
        <v>7</v>
      </c>
      <c r="S1326">
        <v>0</v>
      </c>
      <c r="T1326">
        <v>0</v>
      </c>
      <c r="U1326">
        <v>0</v>
      </c>
      <c r="V1326">
        <v>0</v>
      </c>
      <c r="W1326">
        <v>0</v>
      </c>
      <c r="X1326">
        <v>0</v>
      </c>
      <c r="Y1326">
        <v>0</v>
      </c>
      <c r="Z1326" t="s">
        <v>45</v>
      </c>
    </row>
    <row r="1327" spans="1:26" x14ac:dyDescent="0.3">
      <c r="A1327">
        <v>945</v>
      </c>
      <c r="B1327">
        <v>1965</v>
      </c>
      <c r="C1327" s="14">
        <f>2021-Table13[[#This Row],[Year_Birth]]</f>
        <v>56</v>
      </c>
      <c r="D1327" s="4">
        <v>36317</v>
      </c>
      <c r="E1327">
        <v>1</v>
      </c>
      <c r="F1327" s="16">
        <v>7.7150684931506852</v>
      </c>
      <c r="G1327">
        <v>53</v>
      </c>
      <c r="H1327" s="4">
        <v>87</v>
      </c>
      <c r="I1327" s="4">
        <v>3</v>
      </c>
      <c r="J1327" s="4">
        <v>25</v>
      </c>
      <c r="K1327" s="4">
        <v>3</v>
      </c>
      <c r="L1327" s="4">
        <v>2</v>
      </c>
      <c r="M1327" s="4">
        <v>13</v>
      </c>
      <c r="N1327">
        <v>2</v>
      </c>
      <c r="O1327">
        <v>3</v>
      </c>
      <c r="P1327">
        <v>0</v>
      </c>
      <c r="Q1327">
        <v>4</v>
      </c>
      <c r="R1327">
        <v>7</v>
      </c>
      <c r="S1327">
        <v>0</v>
      </c>
      <c r="T1327">
        <v>0</v>
      </c>
      <c r="U1327">
        <v>0</v>
      </c>
      <c r="V1327">
        <v>0</v>
      </c>
      <c r="W1327">
        <v>0</v>
      </c>
      <c r="X1327">
        <v>0</v>
      </c>
      <c r="Y1327">
        <v>0</v>
      </c>
      <c r="Z1327" t="s">
        <v>41</v>
      </c>
    </row>
    <row r="1328" spans="1:26" x14ac:dyDescent="0.3">
      <c r="A1328">
        <v>10640</v>
      </c>
      <c r="B1328">
        <v>1974</v>
      </c>
      <c r="C1328" s="14">
        <f>2021-Table13[[#This Row],[Year_Birth]]</f>
        <v>47</v>
      </c>
      <c r="D1328" s="4">
        <v>44392</v>
      </c>
      <c r="E1328">
        <v>2</v>
      </c>
      <c r="F1328" s="16">
        <v>7.4246575342465757</v>
      </c>
      <c r="G1328">
        <v>71</v>
      </c>
      <c r="H1328" s="4">
        <v>87</v>
      </c>
      <c r="I1328" s="4">
        <v>5</v>
      </c>
      <c r="J1328" s="4">
        <v>71</v>
      </c>
      <c r="K1328" s="4">
        <v>7</v>
      </c>
      <c r="L1328" s="4">
        <v>12</v>
      </c>
      <c r="M1328" s="4">
        <v>29</v>
      </c>
      <c r="N1328">
        <v>5</v>
      </c>
      <c r="O1328">
        <v>4</v>
      </c>
      <c r="P1328">
        <v>1</v>
      </c>
      <c r="Q1328">
        <v>4</v>
      </c>
      <c r="R1328">
        <v>7</v>
      </c>
      <c r="S1328">
        <v>0</v>
      </c>
      <c r="T1328">
        <v>0</v>
      </c>
      <c r="U1328">
        <v>0</v>
      </c>
      <c r="V1328">
        <v>0</v>
      </c>
      <c r="W1328">
        <v>0</v>
      </c>
      <c r="X1328">
        <v>0</v>
      </c>
      <c r="Y1328">
        <v>0</v>
      </c>
      <c r="Z1328" t="s">
        <v>41</v>
      </c>
    </row>
    <row r="1329" spans="1:26" x14ac:dyDescent="0.3">
      <c r="A1329">
        <v>3515</v>
      </c>
      <c r="B1329">
        <v>1952</v>
      </c>
      <c r="C1329" s="14">
        <f>2021-Table13[[#This Row],[Year_Birth]]</f>
        <v>69</v>
      </c>
      <c r="D1329" s="4">
        <v>62307</v>
      </c>
      <c r="E1329">
        <v>1</v>
      </c>
      <c r="F1329" s="16">
        <v>6.9726027397260273</v>
      </c>
      <c r="G1329">
        <v>94</v>
      </c>
      <c r="H1329" s="4">
        <v>87</v>
      </c>
      <c r="I1329" s="4">
        <v>13</v>
      </c>
      <c r="J1329" s="4">
        <v>34</v>
      </c>
      <c r="K1329" s="4">
        <v>10</v>
      </c>
      <c r="L1329" s="4">
        <v>6</v>
      </c>
      <c r="M1329" s="4">
        <v>10</v>
      </c>
      <c r="N1329">
        <v>1</v>
      </c>
      <c r="O1329">
        <v>4</v>
      </c>
      <c r="P1329">
        <v>0</v>
      </c>
      <c r="Q1329">
        <v>4</v>
      </c>
      <c r="R1329">
        <v>5</v>
      </c>
      <c r="S1329">
        <v>0</v>
      </c>
      <c r="T1329">
        <v>0</v>
      </c>
      <c r="U1329">
        <v>0</v>
      </c>
      <c r="V1329">
        <v>0</v>
      </c>
      <c r="W1329">
        <v>0</v>
      </c>
      <c r="X1329">
        <v>0</v>
      </c>
      <c r="Y1329">
        <v>0</v>
      </c>
      <c r="Z1329" t="s">
        <v>41</v>
      </c>
    </row>
    <row r="1330" spans="1:26" x14ac:dyDescent="0.3">
      <c r="A1330">
        <v>5232</v>
      </c>
      <c r="B1330">
        <v>1965</v>
      </c>
      <c r="C1330" s="14">
        <f>2021-Table13[[#This Row],[Year_Birth]]</f>
        <v>56</v>
      </c>
      <c r="D1330" s="4">
        <v>69139</v>
      </c>
      <c r="E1330">
        <v>1</v>
      </c>
      <c r="F1330" s="16">
        <v>7.0301369863013701</v>
      </c>
      <c r="G1330">
        <v>23</v>
      </c>
      <c r="H1330" s="4">
        <v>86</v>
      </c>
      <c r="I1330" s="4">
        <v>12</v>
      </c>
      <c r="J1330" s="4">
        <v>75</v>
      </c>
      <c r="K1330" s="4">
        <v>33</v>
      </c>
      <c r="L1330" s="4">
        <v>15</v>
      </c>
      <c r="M1330" s="4">
        <v>6</v>
      </c>
      <c r="N1330">
        <v>1</v>
      </c>
      <c r="O1330">
        <v>4</v>
      </c>
      <c r="P1330">
        <v>1</v>
      </c>
      <c r="Q1330">
        <v>5</v>
      </c>
      <c r="R1330">
        <v>4</v>
      </c>
      <c r="S1330">
        <v>0</v>
      </c>
      <c r="T1330">
        <v>0</v>
      </c>
      <c r="U1330">
        <v>0</v>
      </c>
      <c r="V1330">
        <v>0</v>
      </c>
      <c r="W1330">
        <v>0</v>
      </c>
      <c r="X1330">
        <v>0</v>
      </c>
      <c r="Y1330">
        <v>0</v>
      </c>
      <c r="Z1330" t="s">
        <v>41</v>
      </c>
    </row>
    <row r="1331" spans="1:26" x14ac:dyDescent="0.3">
      <c r="A1331">
        <v>3011</v>
      </c>
      <c r="B1331">
        <v>1965</v>
      </c>
      <c r="C1331" s="14">
        <f>2021-Table13[[#This Row],[Year_Birth]]</f>
        <v>56</v>
      </c>
      <c r="D1331" s="4">
        <v>69139</v>
      </c>
      <c r="E1331">
        <v>1</v>
      </c>
      <c r="F1331" s="16">
        <v>7.0301369863013701</v>
      </c>
      <c r="G1331">
        <v>23</v>
      </c>
      <c r="H1331" s="4">
        <v>86</v>
      </c>
      <c r="I1331" s="4">
        <v>12</v>
      </c>
      <c r="J1331" s="4">
        <v>75</v>
      </c>
      <c r="K1331" s="4">
        <v>33</v>
      </c>
      <c r="L1331" s="4">
        <v>15</v>
      </c>
      <c r="M1331" s="4">
        <v>6</v>
      </c>
      <c r="N1331">
        <v>1</v>
      </c>
      <c r="O1331">
        <v>4</v>
      </c>
      <c r="P1331">
        <v>1</v>
      </c>
      <c r="Q1331">
        <v>5</v>
      </c>
      <c r="R1331">
        <v>4</v>
      </c>
      <c r="S1331">
        <v>0</v>
      </c>
      <c r="T1331">
        <v>0</v>
      </c>
      <c r="U1331">
        <v>0</v>
      </c>
      <c r="V1331">
        <v>0</v>
      </c>
      <c r="W1331">
        <v>0</v>
      </c>
      <c r="X1331">
        <v>0</v>
      </c>
      <c r="Y1331">
        <v>0</v>
      </c>
      <c r="Z1331" t="s">
        <v>47</v>
      </c>
    </row>
    <row r="1332" spans="1:26" x14ac:dyDescent="0.3">
      <c r="A1332">
        <v>9360</v>
      </c>
      <c r="B1332">
        <v>1982</v>
      </c>
      <c r="C1332" s="14">
        <f>2021-Table13[[#This Row],[Year_Birth]]</f>
        <v>39</v>
      </c>
      <c r="D1332" s="4">
        <v>37040</v>
      </c>
      <c r="E1332">
        <v>0</v>
      </c>
      <c r="F1332" s="16">
        <v>8.5013698630136982</v>
      </c>
      <c r="G1332">
        <v>41</v>
      </c>
      <c r="H1332" s="4">
        <v>86</v>
      </c>
      <c r="I1332" s="4">
        <v>2</v>
      </c>
      <c r="J1332" s="4">
        <v>73</v>
      </c>
      <c r="K1332" s="4">
        <v>69</v>
      </c>
      <c r="L1332" s="4">
        <v>38</v>
      </c>
      <c r="M1332" s="4">
        <v>48</v>
      </c>
      <c r="N1332">
        <v>1</v>
      </c>
      <c r="O1332">
        <v>4</v>
      </c>
      <c r="P1332">
        <v>2</v>
      </c>
      <c r="Q1332">
        <v>5</v>
      </c>
      <c r="R1332">
        <v>8</v>
      </c>
      <c r="S1332">
        <v>0</v>
      </c>
      <c r="T1332">
        <v>0</v>
      </c>
      <c r="U1332">
        <v>0</v>
      </c>
      <c r="V1332">
        <v>0</v>
      </c>
      <c r="W1332">
        <v>0</v>
      </c>
      <c r="X1332">
        <v>0</v>
      </c>
      <c r="Y1332">
        <v>0</v>
      </c>
      <c r="Z1332" t="s">
        <v>43</v>
      </c>
    </row>
    <row r="1333" spans="1:26" x14ac:dyDescent="0.3">
      <c r="A1333">
        <v>9576</v>
      </c>
      <c r="B1333">
        <v>1982</v>
      </c>
      <c r="C1333" s="14">
        <f>2021-Table13[[#This Row],[Year_Birth]]</f>
        <v>39</v>
      </c>
      <c r="D1333" s="4">
        <v>32313</v>
      </c>
      <c r="E1333">
        <v>1</v>
      </c>
      <c r="F1333" s="16">
        <v>7.9890410958904106</v>
      </c>
      <c r="G1333">
        <v>60</v>
      </c>
      <c r="H1333" s="4">
        <v>86</v>
      </c>
      <c r="I1333" s="4">
        <v>4</v>
      </c>
      <c r="J1333" s="4">
        <v>56</v>
      </c>
      <c r="K1333" s="4">
        <v>2</v>
      </c>
      <c r="L1333" s="4">
        <v>4</v>
      </c>
      <c r="M1333" s="4">
        <v>7</v>
      </c>
      <c r="N1333">
        <v>3</v>
      </c>
      <c r="O1333">
        <v>4</v>
      </c>
      <c r="P1333">
        <v>0</v>
      </c>
      <c r="Q1333">
        <v>4</v>
      </c>
      <c r="R1333">
        <v>9</v>
      </c>
      <c r="S1333">
        <v>0</v>
      </c>
      <c r="T1333">
        <v>0</v>
      </c>
      <c r="U1333">
        <v>0</v>
      </c>
      <c r="V1333">
        <v>0</v>
      </c>
      <c r="W1333">
        <v>0</v>
      </c>
      <c r="X1333">
        <v>0</v>
      </c>
      <c r="Y1333">
        <v>0</v>
      </c>
      <c r="Z1333" t="s">
        <v>41</v>
      </c>
    </row>
    <row r="1334" spans="1:26" x14ac:dyDescent="0.3">
      <c r="A1334">
        <v>1349</v>
      </c>
      <c r="B1334">
        <v>1970</v>
      </c>
      <c r="C1334" s="14">
        <f>2021-Table13[[#This Row],[Year_Birth]]</f>
        <v>51</v>
      </c>
      <c r="D1334" s="4">
        <v>50447</v>
      </c>
      <c r="E1334">
        <v>2</v>
      </c>
      <c r="F1334" s="16">
        <v>6.8</v>
      </c>
      <c r="G1334">
        <v>4</v>
      </c>
      <c r="H1334" s="4">
        <v>85</v>
      </c>
      <c r="I1334" s="4">
        <v>7</v>
      </c>
      <c r="J1334" s="4">
        <v>24</v>
      </c>
      <c r="K1334" s="4">
        <v>2</v>
      </c>
      <c r="L1334" s="4">
        <v>3</v>
      </c>
      <c r="M1334" s="4">
        <v>27</v>
      </c>
      <c r="N1334">
        <v>1</v>
      </c>
      <c r="O1334">
        <v>3</v>
      </c>
      <c r="P1334">
        <v>1</v>
      </c>
      <c r="Q1334">
        <v>3</v>
      </c>
      <c r="R1334">
        <v>6</v>
      </c>
      <c r="S1334">
        <v>0</v>
      </c>
      <c r="T1334">
        <v>0</v>
      </c>
      <c r="U1334">
        <v>0</v>
      </c>
      <c r="V1334">
        <v>0</v>
      </c>
      <c r="W1334">
        <v>0</v>
      </c>
      <c r="X1334">
        <v>0</v>
      </c>
      <c r="Y1334">
        <v>0</v>
      </c>
      <c r="Z1334" t="s">
        <v>45</v>
      </c>
    </row>
    <row r="1335" spans="1:26" x14ac:dyDescent="0.3">
      <c r="A1335">
        <v>1503</v>
      </c>
      <c r="B1335">
        <v>1976</v>
      </c>
      <c r="C1335" s="14">
        <f>2021-Table13[[#This Row],[Year_Birth]]</f>
        <v>45</v>
      </c>
      <c r="D1335" s="4">
        <v>162397</v>
      </c>
      <c r="E1335">
        <v>2</v>
      </c>
      <c r="F1335" s="16">
        <v>7.6821917808219178</v>
      </c>
      <c r="G1335">
        <v>31</v>
      </c>
      <c r="H1335" s="4">
        <v>85</v>
      </c>
      <c r="I1335" s="4">
        <v>1</v>
      </c>
      <c r="J1335" s="4">
        <v>16</v>
      </c>
      <c r="K1335" s="4">
        <v>2</v>
      </c>
      <c r="L1335" s="4">
        <v>1</v>
      </c>
      <c r="M1335" s="4">
        <v>2</v>
      </c>
      <c r="N1335">
        <v>0</v>
      </c>
      <c r="O1335">
        <v>0</v>
      </c>
      <c r="P1335">
        <v>0</v>
      </c>
      <c r="Q1335">
        <v>1</v>
      </c>
      <c r="R1335">
        <v>1</v>
      </c>
      <c r="S1335">
        <v>0</v>
      </c>
      <c r="T1335">
        <v>0</v>
      </c>
      <c r="U1335">
        <v>0</v>
      </c>
      <c r="V1335">
        <v>0</v>
      </c>
      <c r="W1335">
        <v>0</v>
      </c>
      <c r="X1335">
        <v>0</v>
      </c>
      <c r="Y1335">
        <v>0</v>
      </c>
      <c r="Z1335" t="s">
        <v>41</v>
      </c>
    </row>
    <row r="1336" spans="1:26" x14ac:dyDescent="0.3">
      <c r="A1336">
        <v>1131</v>
      </c>
      <c r="B1336">
        <v>1967</v>
      </c>
      <c r="C1336" s="14">
        <f>2021-Table13[[#This Row],[Year_Birth]]</f>
        <v>54</v>
      </c>
      <c r="D1336" s="4">
        <v>52569</v>
      </c>
      <c r="E1336">
        <v>1</v>
      </c>
      <c r="F1336" s="16">
        <v>6.8438356164383558</v>
      </c>
      <c r="G1336">
        <v>54</v>
      </c>
      <c r="H1336" s="4">
        <v>85</v>
      </c>
      <c r="I1336" s="4">
        <v>0</v>
      </c>
      <c r="J1336" s="4">
        <v>3</v>
      </c>
      <c r="K1336" s="4">
        <v>0</v>
      </c>
      <c r="L1336" s="4">
        <v>0</v>
      </c>
      <c r="M1336" s="4">
        <v>7</v>
      </c>
      <c r="N1336">
        <v>1</v>
      </c>
      <c r="O1336">
        <v>2</v>
      </c>
      <c r="P1336">
        <v>0</v>
      </c>
      <c r="Q1336">
        <v>4</v>
      </c>
      <c r="R1336">
        <v>3</v>
      </c>
      <c r="S1336">
        <v>0</v>
      </c>
      <c r="T1336">
        <v>0</v>
      </c>
      <c r="U1336">
        <v>0</v>
      </c>
      <c r="V1336">
        <v>0</v>
      </c>
      <c r="W1336">
        <v>0</v>
      </c>
      <c r="X1336">
        <v>0</v>
      </c>
      <c r="Y1336">
        <v>0</v>
      </c>
      <c r="Z1336" t="s">
        <v>47</v>
      </c>
    </row>
    <row r="1337" spans="1:26" x14ac:dyDescent="0.3">
      <c r="A1337">
        <v>8212</v>
      </c>
      <c r="B1337">
        <v>1971</v>
      </c>
      <c r="C1337" s="14">
        <f>2021-Table13[[#This Row],[Year_Birth]]</f>
        <v>50</v>
      </c>
      <c r="D1337" s="4">
        <v>39791</v>
      </c>
      <c r="E1337">
        <v>1</v>
      </c>
      <c r="F1337" s="16">
        <v>7.8657534246575347</v>
      </c>
      <c r="G1337">
        <v>89</v>
      </c>
      <c r="H1337" s="4">
        <v>85</v>
      </c>
      <c r="I1337" s="4">
        <v>15</v>
      </c>
      <c r="J1337" s="4">
        <v>27</v>
      </c>
      <c r="K1337" s="4">
        <v>13</v>
      </c>
      <c r="L1337" s="4">
        <v>13</v>
      </c>
      <c r="M1337" s="4">
        <v>21</v>
      </c>
      <c r="N1337">
        <v>2</v>
      </c>
      <c r="O1337">
        <v>3</v>
      </c>
      <c r="P1337">
        <v>1</v>
      </c>
      <c r="Q1337">
        <v>4</v>
      </c>
      <c r="R1337">
        <v>7</v>
      </c>
      <c r="S1337">
        <v>0</v>
      </c>
      <c r="T1337">
        <v>0</v>
      </c>
      <c r="U1337">
        <v>0</v>
      </c>
      <c r="V1337">
        <v>0</v>
      </c>
      <c r="W1337">
        <v>0</v>
      </c>
      <c r="X1337">
        <v>0</v>
      </c>
      <c r="Y1337">
        <v>0</v>
      </c>
      <c r="Z1337" t="s">
        <v>41</v>
      </c>
    </row>
    <row r="1338" spans="1:26" x14ac:dyDescent="0.3">
      <c r="A1338">
        <v>7422</v>
      </c>
      <c r="B1338">
        <v>1987</v>
      </c>
      <c r="C1338" s="14">
        <f>2021-Table13[[#This Row],[Year_Birth]]</f>
        <v>34</v>
      </c>
      <c r="D1338" s="4">
        <v>46923</v>
      </c>
      <c r="E1338">
        <v>1</v>
      </c>
      <c r="F1338" s="16">
        <v>8.463013698630137</v>
      </c>
      <c r="G1338">
        <v>90</v>
      </c>
      <c r="H1338" s="4">
        <v>85</v>
      </c>
      <c r="I1338" s="4">
        <v>44</v>
      </c>
      <c r="J1338" s="4">
        <v>54</v>
      </c>
      <c r="K1338" s="4">
        <v>102</v>
      </c>
      <c r="L1338" s="4">
        <v>78</v>
      </c>
      <c r="M1338" s="4">
        <v>6</v>
      </c>
      <c r="N1338">
        <v>3</v>
      </c>
      <c r="O1338">
        <v>5</v>
      </c>
      <c r="P1338">
        <v>1</v>
      </c>
      <c r="Q1338">
        <v>7</v>
      </c>
      <c r="R1338">
        <v>7</v>
      </c>
      <c r="S1338">
        <v>0</v>
      </c>
      <c r="T1338">
        <v>0</v>
      </c>
      <c r="U1338">
        <v>0</v>
      </c>
      <c r="V1338">
        <v>0</v>
      </c>
      <c r="W1338">
        <v>0</v>
      </c>
      <c r="X1338">
        <v>0</v>
      </c>
      <c r="Y1338">
        <v>0</v>
      </c>
      <c r="Z1338" t="s">
        <v>41</v>
      </c>
    </row>
    <row r="1339" spans="1:26" x14ac:dyDescent="0.3">
      <c r="A1339">
        <v>4939</v>
      </c>
      <c r="B1339">
        <v>1946</v>
      </c>
      <c r="C1339" s="14">
        <f>2021-Table13[[#This Row],[Year_Birth]]</f>
        <v>75</v>
      </c>
      <c r="D1339" s="4">
        <v>37760</v>
      </c>
      <c r="E1339">
        <v>0</v>
      </c>
      <c r="F1339" s="16">
        <v>8.4383561643835616</v>
      </c>
      <c r="G1339">
        <v>20</v>
      </c>
      <c r="H1339" s="4">
        <v>84</v>
      </c>
      <c r="I1339" s="4">
        <v>5</v>
      </c>
      <c r="J1339" s="4">
        <v>38</v>
      </c>
      <c r="K1339" s="4">
        <v>150</v>
      </c>
      <c r="L1339" s="4">
        <v>12</v>
      </c>
      <c r="M1339" s="4">
        <v>28</v>
      </c>
      <c r="N1339">
        <v>2</v>
      </c>
      <c r="O1339">
        <v>4</v>
      </c>
      <c r="P1339">
        <v>1</v>
      </c>
      <c r="Q1339">
        <v>6</v>
      </c>
      <c r="R1339">
        <v>7</v>
      </c>
      <c r="S1339">
        <v>0</v>
      </c>
      <c r="T1339">
        <v>0</v>
      </c>
      <c r="U1339">
        <v>0</v>
      </c>
      <c r="V1339">
        <v>0</v>
      </c>
      <c r="W1339">
        <v>0</v>
      </c>
      <c r="X1339">
        <v>0</v>
      </c>
      <c r="Y1339">
        <v>0</v>
      </c>
      <c r="Z1339" t="s">
        <v>43</v>
      </c>
    </row>
    <row r="1340" spans="1:26" x14ac:dyDescent="0.3">
      <c r="A1340">
        <v>8652</v>
      </c>
      <c r="B1340">
        <v>1946</v>
      </c>
      <c r="C1340" s="14">
        <f>2021-Table13[[#This Row],[Year_Birth]]</f>
        <v>75</v>
      </c>
      <c r="D1340" s="4">
        <v>37760</v>
      </c>
      <c r="E1340">
        <v>0</v>
      </c>
      <c r="F1340" s="16">
        <v>8.4383561643835616</v>
      </c>
      <c r="G1340">
        <v>20</v>
      </c>
      <c r="H1340" s="4">
        <v>84</v>
      </c>
      <c r="I1340" s="4">
        <v>5</v>
      </c>
      <c r="J1340" s="4">
        <v>38</v>
      </c>
      <c r="K1340" s="4">
        <v>150</v>
      </c>
      <c r="L1340" s="4">
        <v>12</v>
      </c>
      <c r="M1340" s="4">
        <v>28</v>
      </c>
      <c r="N1340">
        <v>2</v>
      </c>
      <c r="O1340">
        <v>4</v>
      </c>
      <c r="P1340">
        <v>1</v>
      </c>
      <c r="Q1340">
        <v>6</v>
      </c>
      <c r="R1340">
        <v>7</v>
      </c>
      <c r="S1340">
        <v>0</v>
      </c>
      <c r="T1340">
        <v>0</v>
      </c>
      <c r="U1340">
        <v>0</v>
      </c>
      <c r="V1340">
        <v>0</v>
      </c>
      <c r="W1340">
        <v>0</v>
      </c>
      <c r="X1340">
        <v>0</v>
      </c>
      <c r="Y1340">
        <v>0</v>
      </c>
      <c r="Z1340" t="s">
        <v>47</v>
      </c>
    </row>
    <row r="1341" spans="1:26" x14ac:dyDescent="0.3">
      <c r="A1341">
        <v>9405</v>
      </c>
      <c r="B1341">
        <v>1954</v>
      </c>
      <c r="C1341" s="14">
        <f>2021-Table13[[#This Row],[Year_Birth]]</f>
        <v>67</v>
      </c>
      <c r="D1341" s="4">
        <v>52869</v>
      </c>
      <c r="E1341">
        <v>2</v>
      </c>
      <c r="F1341" s="16">
        <v>8.3150684931506849</v>
      </c>
      <c r="G1341">
        <v>40</v>
      </c>
      <c r="H1341" s="4">
        <v>84</v>
      </c>
      <c r="I1341" s="4">
        <v>3</v>
      </c>
      <c r="J1341" s="4">
        <v>61</v>
      </c>
      <c r="K1341" s="4">
        <v>2</v>
      </c>
      <c r="L1341" s="4">
        <v>1</v>
      </c>
      <c r="M1341" s="4">
        <v>21</v>
      </c>
      <c r="N1341">
        <v>3</v>
      </c>
      <c r="O1341">
        <v>3</v>
      </c>
      <c r="P1341">
        <v>1</v>
      </c>
      <c r="Q1341">
        <v>4</v>
      </c>
      <c r="R1341">
        <v>7</v>
      </c>
      <c r="S1341">
        <v>0</v>
      </c>
      <c r="T1341">
        <v>0</v>
      </c>
      <c r="U1341">
        <v>0</v>
      </c>
      <c r="V1341">
        <v>0</v>
      </c>
      <c r="W1341">
        <v>0</v>
      </c>
      <c r="X1341">
        <v>1</v>
      </c>
      <c r="Y1341">
        <v>0</v>
      </c>
      <c r="Z1341" t="s">
        <v>47</v>
      </c>
    </row>
    <row r="1342" spans="1:26" x14ac:dyDescent="0.3">
      <c r="A1342">
        <v>7514</v>
      </c>
      <c r="B1342">
        <v>1956</v>
      </c>
      <c r="C1342" s="14">
        <f>2021-Table13[[#This Row],[Year_Birth]]</f>
        <v>65</v>
      </c>
      <c r="D1342" s="4">
        <v>54342</v>
      </c>
      <c r="E1342">
        <v>2</v>
      </c>
      <c r="F1342" s="16">
        <v>7.6</v>
      </c>
      <c r="G1342">
        <v>74</v>
      </c>
      <c r="H1342" s="4">
        <v>84</v>
      </c>
      <c r="I1342" s="4">
        <v>10</v>
      </c>
      <c r="J1342" s="4">
        <v>34</v>
      </c>
      <c r="K1342" s="4">
        <v>11</v>
      </c>
      <c r="L1342" s="4">
        <v>10</v>
      </c>
      <c r="M1342" s="4">
        <v>28</v>
      </c>
      <c r="N1342">
        <v>4</v>
      </c>
      <c r="O1342">
        <v>3</v>
      </c>
      <c r="P1342">
        <v>1</v>
      </c>
      <c r="Q1342">
        <v>4</v>
      </c>
      <c r="R1342">
        <v>6</v>
      </c>
      <c r="S1342">
        <v>0</v>
      </c>
      <c r="T1342">
        <v>0</v>
      </c>
      <c r="U1342">
        <v>0</v>
      </c>
      <c r="V1342">
        <v>0</v>
      </c>
      <c r="W1342">
        <v>0</v>
      </c>
      <c r="X1342">
        <v>0</v>
      </c>
      <c r="Y1342">
        <v>0</v>
      </c>
      <c r="Z1342" t="s">
        <v>53</v>
      </c>
    </row>
    <row r="1343" spans="1:26" x14ac:dyDescent="0.3">
      <c r="A1343">
        <v>4552</v>
      </c>
      <c r="B1343">
        <v>1991</v>
      </c>
      <c r="C1343" s="14">
        <f>2021-Table13[[#This Row],[Year_Birth]]</f>
        <v>30</v>
      </c>
      <c r="D1343" s="4">
        <v>51373</v>
      </c>
      <c r="E1343">
        <v>0</v>
      </c>
      <c r="F1343" s="16">
        <v>7.6301369863013697</v>
      </c>
      <c r="G1343">
        <v>37</v>
      </c>
      <c r="H1343" s="4">
        <v>83</v>
      </c>
      <c r="I1343" s="4">
        <v>2</v>
      </c>
      <c r="J1343" s="4">
        <v>101</v>
      </c>
      <c r="K1343" s="4">
        <v>64</v>
      </c>
      <c r="L1343" s="4">
        <v>26</v>
      </c>
      <c r="M1343" s="4">
        <v>117</v>
      </c>
      <c r="N1343">
        <v>1</v>
      </c>
      <c r="O1343">
        <v>3</v>
      </c>
      <c r="P1343">
        <v>5</v>
      </c>
      <c r="Q1343">
        <v>3</v>
      </c>
      <c r="R1343">
        <v>4</v>
      </c>
      <c r="S1343">
        <v>0</v>
      </c>
      <c r="T1343">
        <v>0</v>
      </c>
      <c r="U1343">
        <v>0</v>
      </c>
      <c r="V1343">
        <v>0</v>
      </c>
      <c r="W1343">
        <v>0</v>
      </c>
      <c r="X1343">
        <v>0</v>
      </c>
      <c r="Y1343">
        <v>0</v>
      </c>
      <c r="Z1343" t="s">
        <v>41</v>
      </c>
    </row>
    <row r="1344" spans="1:26" x14ac:dyDescent="0.3">
      <c r="A1344">
        <v>11039</v>
      </c>
      <c r="B1344">
        <v>1975</v>
      </c>
      <c r="C1344" s="14">
        <f>2021-Table13[[#This Row],[Year_Birth]]</f>
        <v>46</v>
      </c>
      <c r="D1344" s="4">
        <v>51948</v>
      </c>
      <c r="E1344">
        <v>1</v>
      </c>
      <c r="F1344" s="16">
        <v>7.3917808219178083</v>
      </c>
      <c r="G1344">
        <v>51</v>
      </c>
      <c r="H1344" s="4">
        <v>82</v>
      </c>
      <c r="I1344" s="4">
        <v>33</v>
      </c>
      <c r="J1344" s="4">
        <v>54</v>
      </c>
      <c r="K1344" s="4">
        <v>71</v>
      </c>
      <c r="L1344" s="4">
        <v>30</v>
      </c>
      <c r="M1344" s="4">
        <v>41</v>
      </c>
      <c r="N1344">
        <v>2</v>
      </c>
      <c r="O1344">
        <v>5</v>
      </c>
      <c r="P1344">
        <v>2</v>
      </c>
      <c r="Q1344">
        <v>4</v>
      </c>
      <c r="R1344">
        <v>5</v>
      </c>
      <c r="S1344">
        <v>0</v>
      </c>
      <c r="T1344">
        <v>0</v>
      </c>
      <c r="U1344">
        <v>0</v>
      </c>
      <c r="V1344">
        <v>0</v>
      </c>
      <c r="W1344">
        <v>0</v>
      </c>
      <c r="X1344">
        <v>0</v>
      </c>
      <c r="Y1344">
        <v>0</v>
      </c>
      <c r="Z1344" t="s">
        <v>41</v>
      </c>
    </row>
    <row r="1345" spans="1:26" x14ac:dyDescent="0.3">
      <c r="A1345">
        <v>1880</v>
      </c>
      <c r="B1345">
        <v>1959</v>
      </c>
      <c r="C1345" s="14">
        <f>2021-Table13[[#This Row],[Year_Birth]]</f>
        <v>62</v>
      </c>
      <c r="D1345" s="4">
        <v>53537</v>
      </c>
      <c r="E1345">
        <v>2</v>
      </c>
      <c r="F1345" s="16">
        <v>7.021917808219178</v>
      </c>
      <c r="G1345">
        <v>17</v>
      </c>
      <c r="H1345" s="4">
        <v>81</v>
      </c>
      <c r="I1345" s="4">
        <v>0</v>
      </c>
      <c r="J1345" s="4">
        <v>6</v>
      </c>
      <c r="K1345" s="4">
        <v>0</v>
      </c>
      <c r="L1345" s="4">
        <v>0</v>
      </c>
      <c r="M1345" s="4">
        <v>6</v>
      </c>
      <c r="N1345">
        <v>2</v>
      </c>
      <c r="O1345">
        <v>2</v>
      </c>
      <c r="P1345">
        <v>1</v>
      </c>
      <c r="Q1345">
        <v>3</v>
      </c>
      <c r="R1345">
        <v>5</v>
      </c>
      <c r="S1345">
        <v>0</v>
      </c>
      <c r="T1345">
        <v>0</v>
      </c>
      <c r="U1345">
        <v>0</v>
      </c>
      <c r="V1345">
        <v>0</v>
      </c>
      <c r="W1345">
        <v>0</v>
      </c>
      <c r="X1345">
        <v>0</v>
      </c>
      <c r="Y1345">
        <v>0</v>
      </c>
      <c r="Z1345" t="s">
        <v>45</v>
      </c>
    </row>
    <row r="1346" spans="1:26" x14ac:dyDescent="0.3">
      <c r="A1346">
        <v>5552</v>
      </c>
      <c r="B1346">
        <v>1963</v>
      </c>
      <c r="C1346" s="14">
        <f>2021-Table13[[#This Row],[Year_Birth]]</f>
        <v>58</v>
      </c>
      <c r="D1346" s="4">
        <v>48721</v>
      </c>
      <c r="E1346">
        <v>2</v>
      </c>
      <c r="F1346" s="16">
        <v>7.7397260273972606</v>
      </c>
      <c r="G1346">
        <v>50</v>
      </c>
      <c r="H1346" s="4">
        <v>81</v>
      </c>
      <c r="I1346" s="4">
        <v>18</v>
      </c>
      <c r="J1346" s="4">
        <v>113</v>
      </c>
      <c r="K1346" s="4">
        <v>47</v>
      </c>
      <c r="L1346" s="4">
        <v>13</v>
      </c>
      <c r="M1346" s="4">
        <v>21</v>
      </c>
      <c r="N1346">
        <v>6</v>
      </c>
      <c r="O1346">
        <v>4</v>
      </c>
      <c r="P1346">
        <v>2</v>
      </c>
      <c r="Q1346">
        <v>5</v>
      </c>
      <c r="R1346">
        <v>6</v>
      </c>
      <c r="S1346">
        <v>0</v>
      </c>
      <c r="T1346">
        <v>0</v>
      </c>
      <c r="U1346">
        <v>0</v>
      </c>
      <c r="V1346">
        <v>0</v>
      </c>
      <c r="W1346">
        <v>0</v>
      </c>
      <c r="X1346">
        <v>0</v>
      </c>
      <c r="Y1346">
        <v>0</v>
      </c>
      <c r="Z1346" t="s">
        <v>47</v>
      </c>
    </row>
    <row r="1347" spans="1:26" x14ac:dyDescent="0.3">
      <c r="A1347">
        <v>5723</v>
      </c>
      <c r="B1347">
        <v>1976</v>
      </c>
      <c r="C1347" s="14">
        <f>2021-Table13[[#This Row],[Year_Birth]]</f>
        <v>45</v>
      </c>
      <c r="D1347" s="4">
        <v>49187</v>
      </c>
      <c r="E1347">
        <v>1</v>
      </c>
      <c r="F1347" s="16">
        <v>7.0739726027397261</v>
      </c>
      <c r="G1347">
        <v>63</v>
      </c>
      <c r="H1347" s="4">
        <v>81</v>
      </c>
      <c r="I1347" s="4">
        <v>1</v>
      </c>
      <c r="J1347" s="4">
        <v>31</v>
      </c>
      <c r="K1347" s="4">
        <v>2</v>
      </c>
      <c r="L1347" s="4">
        <v>1</v>
      </c>
      <c r="M1347" s="4">
        <v>0</v>
      </c>
      <c r="N1347">
        <v>1</v>
      </c>
      <c r="O1347">
        <v>1</v>
      </c>
      <c r="P1347">
        <v>1</v>
      </c>
      <c r="Q1347">
        <v>5</v>
      </c>
      <c r="R1347">
        <v>2</v>
      </c>
      <c r="S1347">
        <v>0</v>
      </c>
      <c r="T1347">
        <v>0</v>
      </c>
      <c r="U1347">
        <v>0</v>
      </c>
      <c r="V1347">
        <v>0</v>
      </c>
      <c r="W1347">
        <v>0</v>
      </c>
      <c r="X1347">
        <v>0</v>
      </c>
      <c r="Y1347">
        <v>0</v>
      </c>
      <c r="Z1347" t="s">
        <v>41</v>
      </c>
    </row>
    <row r="1348" spans="1:26" x14ac:dyDescent="0.3">
      <c r="A1348">
        <v>7281</v>
      </c>
      <c r="B1348">
        <v>1959</v>
      </c>
      <c r="C1348" s="14">
        <f>2021-Table13[[#This Row],[Year_Birth]]</f>
        <v>62</v>
      </c>
      <c r="E1348">
        <v>0</v>
      </c>
      <c r="F1348" s="16">
        <v>7.2575342465753421</v>
      </c>
      <c r="G1348">
        <v>80</v>
      </c>
      <c r="H1348" s="4">
        <v>81</v>
      </c>
      <c r="I1348" s="4">
        <v>11</v>
      </c>
      <c r="J1348" s="4">
        <v>50</v>
      </c>
      <c r="K1348" s="4">
        <v>3</v>
      </c>
      <c r="L1348" s="4">
        <v>2</v>
      </c>
      <c r="M1348" s="4">
        <v>39</v>
      </c>
      <c r="N1348">
        <v>1</v>
      </c>
      <c r="O1348">
        <v>1</v>
      </c>
      <c r="P1348">
        <v>3</v>
      </c>
      <c r="Q1348">
        <v>4</v>
      </c>
      <c r="R1348">
        <v>2</v>
      </c>
      <c r="S1348">
        <v>0</v>
      </c>
      <c r="T1348">
        <v>0</v>
      </c>
      <c r="U1348">
        <v>0</v>
      </c>
      <c r="V1348">
        <v>0</v>
      </c>
      <c r="W1348">
        <v>0</v>
      </c>
      <c r="X1348">
        <v>0</v>
      </c>
      <c r="Y1348">
        <v>0</v>
      </c>
      <c r="Z1348" t="s">
        <v>53</v>
      </c>
    </row>
    <row r="1349" spans="1:26" x14ac:dyDescent="0.3">
      <c r="A1349">
        <v>6237</v>
      </c>
      <c r="B1349">
        <v>1966</v>
      </c>
      <c r="C1349" s="14">
        <f>2021-Table13[[#This Row],[Year_Birth]]</f>
        <v>55</v>
      </c>
      <c r="D1349" s="4">
        <v>7144</v>
      </c>
      <c r="E1349">
        <v>2</v>
      </c>
      <c r="F1349" s="16">
        <v>7.1698630136986301</v>
      </c>
      <c r="G1349">
        <v>92</v>
      </c>
      <c r="H1349" s="4">
        <v>81</v>
      </c>
      <c r="I1349" s="4">
        <v>4</v>
      </c>
      <c r="J1349" s="4">
        <v>33</v>
      </c>
      <c r="K1349" s="4">
        <v>5</v>
      </c>
      <c r="L1349" s="4">
        <v>2</v>
      </c>
      <c r="M1349" s="4">
        <v>291</v>
      </c>
      <c r="N1349">
        <v>0</v>
      </c>
      <c r="O1349">
        <v>23</v>
      </c>
      <c r="P1349">
        <v>1</v>
      </c>
      <c r="Q1349">
        <v>1</v>
      </c>
      <c r="R1349">
        <v>0</v>
      </c>
      <c r="S1349">
        <v>0</v>
      </c>
      <c r="T1349">
        <v>0</v>
      </c>
      <c r="U1349">
        <v>0</v>
      </c>
      <c r="V1349">
        <v>0</v>
      </c>
      <c r="W1349">
        <v>0</v>
      </c>
      <c r="X1349">
        <v>0</v>
      </c>
      <c r="Y1349">
        <v>0</v>
      </c>
      <c r="Z1349" t="s">
        <v>41</v>
      </c>
    </row>
    <row r="1350" spans="1:26" x14ac:dyDescent="0.3">
      <c r="A1350">
        <v>5985</v>
      </c>
      <c r="B1350">
        <v>1965</v>
      </c>
      <c r="C1350" s="14">
        <f>2021-Table13[[#This Row],[Year_Birth]]</f>
        <v>56</v>
      </c>
      <c r="D1350" s="4">
        <v>33168</v>
      </c>
      <c r="E1350">
        <v>1</v>
      </c>
      <c r="F1350" s="16">
        <v>8.3205479452054796</v>
      </c>
      <c r="G1350">
        <v>0</v>
      </c>
      <c r="H1350" s="4">
        <v>80</v>
      </c>
      <c r="I1350" s="4">
        <v>1</v>
      </c>
      <c r="J1350" s="4">
        <v>37</v>
      </c>
      <c r="K1350" s="4">
        <v>0</v>
      </c>
      <c r="L1350" s="4">
        <v>1</v>
      </c>
      <c r="M1350" s="4">
        <v>3</v>
      </c>
      <c r="N1350">
        <v>3</v>
      </c>
      <c r="O1350">
        <v>2</v>
      </c>
      <c r="P1350">
        <v>1</v>
      </c>
      <c r="Q1350">
        <v>4</v>
      </c>
      <c r="R1350">
        <v>7</v>
      </c>
      <c r="S1350">
        <v>0</v>
      </c>
      <c r="T1350">
        <v>0</v>
      </c>
      <c r="U1350">
        <v>0</v>
      </c>
      <c r="V1350">
        <v>0</v>
      </c>
      <c r="W1350">
        <v>0</v>
      </c>
      <c r="X1350">
        <v>0</v>
      </c>
      <c r="Y1350">
        <v>0</v>
      </c>
      <c r="Z1350" t="s">
        <v>41</v>
      </c>
    </row>
    <row r="1351" spans="1:26" x14ac:dyDescent="0.3">
      <c r="A1351">
        <v>3524</v>
      </c>
      <c r="B1351">
        <v>1971</v>
      </c>
      <c r="C1351" s="14">
        <f>2021-Table13[[#This Row],[Year_Birth]]</f>
        <v>50</v>
      </c>
      <c r="D1351" s="4">
        <v>39763</v>
      </c>
      <c r="E1351">
        <v>1</v>
      </c>
      <c r="F1351" s="16">
        <v>7.5123287671232877</v>
      </c>
      <c r="G1351">
        <v>9</v>
      </c>
      <c r="H1351" s="4">
        <v>80</v>
      </c>
      <c r="I1351" s="4">
        <v>1</v>
      </c>
      <c r="J1351" s="4">
        <v>60</v>
      </c>
      <c r="K1351" s="4">
        <v>4</v>
      </c>
      <c r="L1351" s="4">
        <v>6</v>
      </c>
      <c r="M1351" s="4">
        <v>16</v>
      </c>
      <c r="N1351">
        <v>2</v>
      </c>
      <c r="O1351">
        <v>5</v>
      </c>
      <c r="P1351">
        <v>1</v>
      </c>
      <c r="Q1351">
        <v>2</v>
      </c>
      <c r="R1351">
        <v>9</v>
      </c>
      <c r="S1351">
        <v>0</v>
      </c>
      <c r="T1351">
        <v>0</v>
      </c>
      <c r="U1351">
        <v>0</v>
      </c>
      <c r="V1351">
        <v>0</v>
      </c>
      <c r="W1351">
        <v>0</v>
      </c>
      <c r="X1351">
        <v>1</v>
      </c>
      <c r="Y1351">
        <v>0</v>
      </c>
      <c r="Z1351" t="s">
        <v>41</v>
      </c>
    </row>
    <row r="1352" spans="1:26" x14ac:dyDescent="0.3">
      <c r="A1352">
        <v>1717</v>
      </c>
      <c r="B1352">
        <v>1988</v>
      </c>
      <c r="C1352" s="14">
        <f>2021-Table13[[#This Row],[Year_Birth]]</f>
        <v>33</v>
      </c>
      <c r="D1352" s="4">
        <v>39747</v>
      </c>
      <c r="E1352">
        <v>1</v>
      </c>
      <c r="F1352" s="16">
        <v>6.8219178082191778</v>
      </c>
      <c r="G1352">
        <v>43</v>
      </c>
      <c r="H1352" s="4">
        <v>80</v>
      </c>
      <c r="I1352" s="4">
        <v>15</v>
      </c>
      <c r="J1352" s="4">
        <v>93</v>
      </c>
      <c r="K1352" s="4">
        <v>20</v>
      </c>
      <c r="L1352" s="4">
        <v>13</v>
      </c>
      <c r="M1352" s="4">
        <v>52</v>
      </c>
      <c r="N1352">
        <v>3</v>
      </c>
      <c r="O1352">
        <v>5</v>
      </c>
      <c r="P1352">
        <v>1</v>
      </c>
      <c r="Q1352">
        <v>4</v>
      </c>
      <c r="R1352">
        <v>8</v>
      </c>
      <c r="S1352">
        <v>0</v>
      </c>
      <c r="T1352">
        <v>0</v>
      </c>
      <c r="U1352">
        <v>0</v>
      </c>
      <c r="V1352">
        <v>0</v>
      </c>
      <c r="W1352">
        <v>0</v>
      </c>
      <c r="X1352">
        <v>0</v>
      </c>
      <c r="Y1352">
        <v>0</v>
      </c>
      <c r="Z1352" t="s">
        <v>47</v>
      </c>
    </row>
    <row r="1353" spans="1:26" x14ac:dyDescent="0.3">
      <c r="A1353">
        <v>1177</v>
      </c>
      <c r="B1353">
        <v>1966</v>
      </c>
      <c r="C1353" s="14">
        <f>2021-Table13[[#This Row],[Year_Birth]]</f>
        <v>55</v>
      </c>
      <c r="D1353" s="4">
        <v>49618</v>
      </c>
      <c r="E1353">
        <v>2</v>
      </c>
      <c r="F1353" s="16">
        <v>8.0328767123287665</v>
      </c>
      <c r="G1353">
        <v>77</v>
      </c>
      <c r="H1353" s="4">
        <v>80</v>
      </c>
      <c r="I1353" s="4">
        <v>3</v>
      </c>
      <c r="J1353" s="4">
        <v>26</v>
      </c>
      <c r="K1353" s="4">
        <v>4</v>
      </c>
      <c r="L1353" s="4">
        <v>2</v>
      </c>
      <c r="M1353" s="4">
        <v>14</v>
      </c>
      <c r="N1353">
        <v>4</v>
      </c>
      <c r="O1353">
        <v>3</v>
      </c>
      <c r="P1353">
        <v>1</v>
      </c>
      <c r="Q1353">
        <v>3</v>
      </c>
      <c r="R1353">
        <v>7</v>
      </c>
      <c r="S1353">
        <v>0</v>
      </c>
      <c r="T1353">
        <v>0</v>
      </c>
      <c r="U1353">
        <v>0</v>
      </c>
      <c r="V1353">
        <v>0</v>
      </c>
      <c r="W1353">
        <v>0</v>
      </c>
      <c r="X1353">
        <v>0</v>
      </c>
      <c r="Y1353">
        <v>0</v>
      </c>
      <c r="Z1353" t="s">
        <v>41</v>
      </c>
    </row>
    <row r="1354" spans="1:26" x14ac:dyDescent="0.3">
      <c r="A1354">
        <v>2456</v>
      </c>
      <c r="B1354">
        <v>1975</v>
      </c>
      <c r="C1354" s="14">
        <f>2021-Table13[[#This Row],[Year_Birth]]</f>
        <v>46</v>
      </c>
      <c r="D1354" s="4">
        <v>40233</v>
      </c>
      <c r="E1354">
        <v>1</v>
      </c>
      <c r="F1354" s="16">
        <v>7.3178082191780822</v>
      </c>
      <c r="G1354">
        <v>84</v>
      </c>
      <c r="H1354" s="4">
        <v>80</v>
      </c>
      <c r="I1354" s="4">
        <v>4</v>
      </c>
      <c r="J1354" s="4">
        <v>46</v>
      </c>
      <c r="K1354" s="4">
        <v>0</v>
      </c>
      <c r="L1354" s="4">
        <v>17</v>
      </c>
      <c r="M1354" s="4">
        <v>2</v>
      </c>
      <c r="N1354">
        <v>5</v>
      </c>
      <c r="O1354">
        <v>2</v>
      </c>
      <c r="P1354">
        <v>1</v>
      </c>
      <c r="Q1354">
        <v>5</v>
      </c>
      <c r="R1354">
        <v>6</v>
      </c>
      <c r="S1354">
        <v>0</v>
      </c>
      <c r="T1354">
        <v>0</v>
      </c>
      <c r="U1354">
        <v>0</v>
      </c>
      <c r="V1354">
        <v>0</v>
      </c>
      <c r="W1354">
        <v>0</v>
      </c>
      <c r="X1354">
        <v>0</v>
      </c>
      <c r="Y1354">
        <v>0</v>
      </c>
      <c r="Z1354" t="s">
        <v>47</v>
      </c>
    </row>
    <row r="1355" spans="1:26" x14ac:dyDescent="0.3">
      <c r="A1355">
        <v>5320</v>
      </c>
      <c r="B1355">
        <v>1973</v>
      </c>
      <c r="C1355" s="14">
        <f>2021-Table13[[#This Row],[Year_Birth]]</f>
        <v>48</v>
      </c>
      <c r="D1355" s="4">
        <v>44051</v>
      </c>
      <c r="E1355">
        <v>2</v>
      </c>
      <c r="F1355" s="16">
        <v>8.0246575342465754</v>
      </c>
      <c r="G1355">
        <v>20</v>
      </c>
      <c r="H1355" s="4">
        <v>79</v>
      </c>
      <c r="I1355" s="4">
        <v>7</v>
      </c>
      <c r="J1355" s="4">
        <v>58</v>
      </c>
      <c r="K1355" s="4">
        <v>6</v>
      </c>
      <c r="L1355" s="4">
        <v>3</v>
      </c>
      <c r="M1355" s="4">
        <v>18</v>
      </c>
      <c r="N1355">
        <v>4</v>
      </c>
      <c r="O1355">
        <v>3</v>
      </c>
      <c r="P1355">
        <v>1</v>
      </c>
      <c r="Q1355">
        <v>4</v>
      </c>
      <c r="R1355">
        <v>6</v>
      </c>
      <c r="S1355">
        <v>0</v>
      </c>
      <c r="T1355">
        <v>0</v>
      </c>
      <c r="U1355">
        <v>0</v>
      </c>
      <c r="V1355">
        <v>0</v>
      </c>
      <c r="W1355">
        <v>0</v>
      </c>
      <c r="X1355">
        <v>1</v>
      </c>
      <c r="Y1355">
        <v>0</v>
      </c>
      <c r="Z1355" t="s">
        <v>47</v>
      </c>
    </row>
    <row r="1356" spans="1:26" x14ac:dyDescent="0.3">
      <c r="A1356">
        <v>7275</v>
      </c>
      <c r="B1356">
        <v>1971</v>
      </c>
      <c r="C1356" s="14">
        <f>2021-Table13[[#This Row],[Year_Birth]]</f>
        <v>50</v>
      </c>
      <c r="D1356" s="4">
        <v>33316</v>
      </c>
      <c r="E1356">
        <v>2</v>
      </c>
      <c r="F1356" s="16">
        <v>7.3452054794520549</v>
      </c>
      <c r="G1356">
        <v>34</v>
      </c>
      <c r="H1356" s="4">
        <v>79</v>
      </c>
      <c r="I1356" s="4">
        <v>1</v>
      </c>
      <c r="J1356" s="4">
        <v>31</v>
      </c>
      <c r="K1356" s="4">
        <v>4</v>
      </c>
      <c r="L1356" s="4">
        <v>4</v>
      </c>
      <c r="M1356" s="4">
        <v>12</v>
      </c>
      <c r="N1356">
        <v>3</v>
      </c>
      <c r="O1356">
        <v>2</v>
      </c>
      <c r="P1356">
        <v>1</v>
      </c>
      <c r="Q1356">
        <v>4</v>
      </c>
      <c r="R1356">
        <v>6</v>
      </c>
      <c r="S1356">
        <v>0</v>
      </c>
      <c r="T1356">
        <v>0</v>
      </c>
      <c r="U1356">
        <v>0</v>
      </c>
      <c r="V1356">
        <v>0</v>
      </c>
      <c r="W1356">
        <v>0</v>
      </c>
      <c r="X1356">
        <v>0</v>
      </c>
      <c r="Y1356">
        <v>0</v>
      </c>
      <c r="Z1356" t="s">
        <v>43</v>
      </c>
    </row>
    <row r="1357" spans="1:26" x14ac:dyDescent="0.3">
      <c r="A1357">
        <v>8334</v>
      </c>
      <c r="B1357">
        <v>1971</v>
      </c>
      <c r="C1357" s="14">
        <f>2021-Table13[[#This Row],[Year_Birth]]</f>
        <v>50</v>
      </c>
      <c r="D1357" s="4">
        <v>33316</v>
      </c>
      <c r="E1357">
        <v>2</v>
      </c>
      <c r="F1357" s="16">
        <v>7.3452054794520549</v>
      </c>
      <c r="G1357">
        <v>34</v>
      </c>
      <c r="H1357" s="4">
        <v>79</v>
      </c>
      <c r="I1357" s="4">
        <v>1</v>
      </c>
      <c r="J1357" s="4">
        <v>31</v>
      </c>
      <c r="K1357" s="4">
        <v>4</v>
      </c>
      <c r="L1357" s="4">
        <v>4</v>
      </c>
      <c r="M1357" s="4">
        <v>12</v>
      </c>
      <c r="N1357">
        <v>3</v>
      </c>
      <c r="O1357">
        <v>2</v>
      </c>
      <c r="P1357">
        <v>1</v>
      </c>
      <c r="Q1357">
        <v>4</v>
      </c>
      <c r="R1357">
        <v>6</v>
      </c>
      <c r="S1357">
        <v>0</v>
      </c>
      <c r="T1357">
        <v>0</v>
      </c>
      <c r="U1357">
        <v>0</v>
      </c>
      <c r="V1357">
        <v>0</v>
      </c>
      <c r="W1357">
        <v>0</v>
      </c>
      <c r="X1357">
        <v>0</v>
      </c>
      <c r="Y1357">
        <v>0</v>
      </c>
      <c r="Z1357" t="s">
        <v>41</v>
      </c>
    </row>
    <row r="1358" spans="1:26" x14ac:dyDescent="0.3">
      <c r="A1358">
        <v>1991</v>
      </c>
      <c r="B1358">
        <v>1967</v>
      </c>
      <c r="C1358" s="14">
        <f>2021-Table13[[#This Row],[Year_Birth]]</f>
        <v>54</v>
      </c>
      <c r="D1358" s="4">
        <v>44931</v>
      </c>
      <c r="E1358">
        <v>1</v>
      </c>
      <c r="F1358" s="16">
        <v>7.0547945205479454</v>
      </c>
      <c r="G1358">
        <v>0</v>
      </c>
      <c r="H1358" s="4">
        <v>78</v>
      </c>
      <c r="I1358" s="4">
        <v>0</v>
      </c>
      <c r="J1358" s="4">
        <v>11</v>
      </c>
      <c r="K1358" s="4">
        <v>0</v>
      </c>
      <c r="L1358" s="4">
        <v>0</v>
      </c>
      <c r="M1358" s="4">
        <v>7</v>
      </c>
      <c r="N1358">
        <v>1</v>
      </c>
      <c r="O1358">
        <v>2</v>
      </c>
      <c r="P1358">
        <v>1</v>
      </c>
      <c r="Q1358">
        <v>3</v>
      </c>
      <c r="R1358">
        <v>5</v>
      </c>
      <c r="S1358">
        <v>0</v>
      </c>
      <c r="T1358">
        <v>0</v>
      </c>
      <c r="U1358">
        <v>0</v>
      </c>
      <c r="V1358">
        <v>0</v>
      </c>
      <c r="W1358">
        <v>0</v>
      </c>
      <c r="X1358">
        <v>0</v>
      </c>
      <c r="Y1358">
        <v>0</v>
      </c>
      <c r="Z1358" t="s">
        <v>41</v>
      </c>
    </row>
    <row r="1359" spans="1:26" x14ac:dyDescent="0.3">
      <c r="A1359">
        <v>2061</v>
      </c>
      <c r="B1359">
        <v>1955</v>
      </c>
      <c r="C1359" s="14">
        <f>2021-Table13[[#This Row],[Year_Birth]]</f>
        <v>66</v>
      </c>
      <c r="D1359" s="4">
        <v>50737</v>
      </c>
      <c r="E1359">
        <v>1</v>
      </c>
      <c r="F1359" s="16">
        <v>7.7452054794520544</v>
      </c>
      <c r="G1359">
        <v>61</v>
      </c>
      <c r="H1359" s="4">
        <v>78</v>
      </c>
      <c r="I1359" s="4">
        <v>0</v>
      </c>
      <c r="J1359" s="4">
        <v>11</v>
      </c>
      <c r="K1359" s="4">
        <v>0</v>
      </c>
      <c r="L1359" s="4">
        <v>0</v>
      </c>
      <c r="M1359" s="4">
        <v>10</v>
      </c>
      <c r="N1359">
        <v>1</v>
      </c>
      <c r="O1359">
        <v>2</v>
      </c>
      <c r="P1359">
        <v>0</v>
      </c>
      <c r="Q1359">
        <v>4</v>
      </c>
      <c r="R1359">
        <v>6</v>
      </c>
      <c r="S1359">
        <v>0</v>
      </c>
      <c r="T1359">
        <v>0</v>
      </c>
      <c r="U1359">
        <v>0</v>
      </c>
      <c r="V1359">
        <v>1</v>
      </c>
      <c r="W1359">
        <v>0</v>
      </c>
      <c r="X1359">
        <v>0</v>
      </c>
      <c r="Y1359">
        <v>0</v>
      </c>
      <c r="Z1359" t="s">
        <v>41</v>
      </c>
    </row>
    <row r="1360" spans="1:26" x14ac:dyDescent="0.3">
      <c r="A1360">
        <v>8726</v>
      </c>
      <c r="B1360">
        <v>1964</v>
      </c>
      <c r="C1360" s="14">
        <f>2021-Table13[[#This Row],[Year_Birth]]</f>
        <v>57</v>
      </c>
      <c r="D1360" s="4">
        <v>41713</v>
      </c>
      <c r="E1360">
        <v>2</v>
      </c>
      <c r="F1360" s="16">
        <v>6.7780821917808218</v>
      </c>
      <c r="G1360">
        <v>57</v>
      </c>
      <c r="H1360" s="4">
        <v>77</v>
      </c>
      <c r="I1360" s="4">
        <v>8</v>
      </c>
      <c r="J1360" s="4">
        <v>44</v>
      </c>
      <c r="K1360" s="4">
        <v>10</v>
      </c>
      <c r="L1360" s="4">
        <v>10</v>
      </c>
      <c r="M1360" s="4">
        <v>25</v>
      </c>
      <c r="N1360">
        <v>5</v>
      </c>
      <c r="O1360">
        <v>3</v>
      </c>
      <c r="P1360">
        <v>1</v>
      </c>
      <c r="Q1360">
        <v>4</v>
      </c>
      <c r="R1360">
        <v>6</v>
      </c>
      <c r="S1360">
        <v>0</v>
      </c>
      <c r="T1360">
        <v>0</v>
      </c>
      <c r="U1360">
        <v>0</v>
      </c>
      <c r="V1360">
        <v>0</v>
      </c>
      <c r="W1360">
        <v>0</v>
      </c>
      <c r="X1360">
        <v>0</v>
      </c>
      <c r="Y1360">
        <v>0</v>
      </c>
      <c r="Z1360" t="s">
        <v>48</v>
      </c>
    </row>
    <row r="1361" spans="1:26" x14ac:dyDescent="0.3">
      <c r="A1361">
        <v>9703</v>
      </c>
      <c r="B1361">
        <v>1970</v>
      </c>
      <c r="C1361" s="14">
        <f>2021-Table13[[#This Row],[Year_Birth]]</f>
        <v>51</v>
      </c>
      <c r="D1361" s="4">
        <v>38097</v>
      </c>
      <c r="E1361">
        <v>2</v>
      </c>
      <c r="F1361" s="16">
        <v>8.3150684931506849</v>
      </c>
      <c r="G1361">
        <v>70</v>
      </c>
      <c r="H1361" s="4">
        <v>77</v>
      </c>
      <c r="I1361" s="4">
        <v>2</v>
      </c>
      <c r="J1361" s="4">
        <v>35</v>
      </c>
      <c r="K1361" s="4">
        <v>0</v>
      </c>
      <c r="L1361" s="4">
        <v>1</v>
      </c>
      <c r="M1361" s="4">
        <v>69</v>
      </c>
      <c r="N1361">
        <v>4</v>
      </c>
      <c r="O1361">
        <v>3</v>
      </c>
      <c r="P1361">
        <v>2</v>
      </c>
      <c r="Q1361">
        <v>2</v>
      </c>
      <c r="R1361">
        <v>7</v>
      </c>
      <c r="S1361">
        <v>0</v>
      </c>
      <c r="T1361">
        <v>0</v>
      </c>
      <c r="U1361">
        <v>1</v>
      </c>
      <c r="V1361">
        <v>0</v>
      </c>
      <c r="W1361">
        <v>0</v>
      </c>
      <c r="X1361">
        <v>1</v>
      </c>
      <c r="Y1361">
        <v>0</v>
      </c>
      <c r="Z1361" t="s">
        <v>47</v>
      </c>
    </row>
    <row r="1362" spans="1:26" x14ac:dyDescent="0.3">
      <c r="A1362">
        <v>7495</v>
      </c>
      <c r="B1362">
        <v>1948</v>
      </c>
      <c r="C1362" s="14">
        <f>2021-Table13[[#This Row],[Year_Birth]]</f>
        <v>73</v>
      </c>
      <c r="D1362" s="4">
        <v>56223</v>
      </c>
      <c r="E1362">
        <v>1</v>
      </c>
      <c r="F1362" s="16">
        <v>7.1342465753424653</v>
      </c>
      <c r="G1362">
        <v>72</v>
      </c>
      <c r="H1362" s="4">
        <v>77</v>
      </c>
      <c r="I1362" s="4">
        <v>28</v>
      </c>
      <c r="J1362" s="4">
        <v>31</v>
      </c>
      <c r="K1362" s="4">
        <v>16</v>
      </c>
      <c r="L1362" s="4">
        <v>0</v>
      </c>
      <c r="M1362" s="4">
        <v>4</v>
      </c>
      <c r="N1362">
        <v>2</v>
      </c>
      <c r="O1362">
        <v>2</v>
      </c>
      <c r="P1362">
        <v>1</v>
      </c>
      <c r="Q1362">
        <v>5</v>
      </c>
      <c r="R1362">
        <v>4</v>
      </c>
      <c r="S1362">
        <v>0</v>
      </c>
      <c r="T1362">
        <v>0</v>
      </c>
      <c r="U1362">
        <v>0</v>
      </c>
      <c r="V1362">
        <v>0</v>
      </c>
      <c r="W1362">
        <v>0</v>
      </c>
      <c r="X1362">
        <v>0</v>
      </c>
      <c r="Y1362">
        <v>0</v>
      </c>
      <c r="Z1362" t="s">
        <v>41</v>
      </c>
    </row>
    <row r="1363" spans="1:26" x14ac:dyDescent="0.3">
      <c r="A1363">
        <v>3629</v>
      </c>
      <c r="B1363">
        <v>1978</v>
      </c>
      <c r="C1363" s="14">
        <f>2021-Table13[[#This Row],[Year_Birth]]</f>
        <v>43</v>
      </c>
      <c r="D1363" s="4">
        <v>38557</v>
      </c>
      <c r="E1363">
        <v>1</v>
      </c>
      <c r="F1363" s="16">
        <v>8.1369863013698627</v>
      </c>
      <c r="G1363">
        <v>17</v>
      </c>
      <c r="H1363" s="4">
        <v>76</v>
      </c>
      <c r="I1363" s="4">
        <v>3</v>
      </c>
      <c r="J1363" s="4">
        <v>31</v>
      </c>
      <c r="K1363" s="4">
        <v>4</v>
      </c>
      <c r="L1363" s="4">
        <v>4</v>
      </c>
      <c r="M1363" s="4">
        <v>27</v>
      </c>
      <c r="N1363">
        <v>2</v>
      </c>
      <c r="O1363">
        <v>3</v>
      </c>
      <c r="P1363">
        <v>1</v>
      </c>
      <c r="Q1363">
        <v>3</v>
      </c>
      <c r="R1363">
        <v>7</v>
      </c>
      <c r="S1363">
        <v>0</v>
      </c>
      <c r="T1363">
        <v>0</v>
      </c>
      <c r="U1363">
        <v>0</v>
      </c>
      <c r="V1363">
        <v>0</v>
      </c>
      <c r="W1363">
        <v>0</v>
      </c>
      <c r="X1363">
        <v>0</v>
      </c>
      <c r="Y1363">
        <v>0</v>
      </c>
      <c r="Z1363" t="s">
        <v>48</v>
      </c>
    </row>
    <row r="1364" spans="1:26" x14ac:dyDescent="0.3">
      <c r="A1364">
        <v>6177</v>
      </c>
      <c r="B1364">
        <v>1985</v>
      </c>
      <c r="C1364" s="14">
        <f>2021-Table13[[#This Row],[Year_Birth]]</f>
        <v>36</v>
      </c>
      <c r="D1364" s="4">
        <v>33454</v>
      </c>
      <c r="E1364">
        <v>1</v>
      </c>
      <c r="F1364" s="16">
        <v>7.7534246575342465</v>
      </c>
      <c r="G1364">
        <v>32</v>
      </c>
      <c r="H1364" s="4">
        <v>76</v>
      </c>
      <c r="I1364" s="4">
        <v>10</v>
      </c>
      <c r="J1364" s="4">
        <v>56</v>
      </c>
      <c r="K1364" s="4">
        <v>3</v>
      </c>
      <c r="L1364" s="4">
        <v>1</v>
      </c>
      <c r="M1364" s="4">
        <v>23</v>
      </c>
      <c r="N1364">
        <v>2</v>
      </c>
      <c r="O1364">
        <v>4</v>
      </c>
      <c r="P1364">
        <v>0</v>
      </c>
      <c r="Q1364">
        <v>4</v>
      </c>
      <c r="R1364">
        <v>8</v>
      </c>
      <c r="S1364">
        <v>0</v>
      </c>
      <c r="T1364">
        <v>0</v>
      </c>
      <c r="U1364">
        <v>0</v>
      </c>
      <c r="V1364">
        <v>0</v>
      </c>
      <c r="W1364">
        <v>0</v>
      </c>
      <c r="X1364">
        <v>0</v>
      </c>
      <c r="Y1364">
        <v>0</v>
      </c>
      <c r="Z1364" t="s">
        <v>43</v>
      </c>
    </row>
    <row r="1365" spans="1:26" x14ac:dyDescent="0.3">
      <c r="A1365">
        <v>6488</v>
      </c>
      <c r="B1365">
        <v>1959</v>
      </c>
      <c r="C1365" s="14">
        <f>2021-Table13[[#This Row],[Year_Birth]]</f>
        <v>62</v>
      </c>
      <c r="D1365" s="4">
        <v>38829</v>
      </c>
      <c r="E1365">
        <v>1</v>
      </c>
      <c r="F1365" s="16">
        <v>6.8410958904109593</v>
      </c>
      <c r="G1365">
        <v>86</v>
      </c>
      <c r="H1365" s="4">
        <v>76</v>
      </c>
      <c r="I1365" s="4">
        <v>0</v>
      </c>
      <c r="J1365" s="4">
        <v>7</v>
      </c>
      <c r="K1365" s="4">
        <v>0</v>
      </c>
      <c r="L1365" s="4">
        <v>0</v>
      </c>
      <c r="M1365" s="4">
        <v>16</v>
      </c>
      <c r="N1365">
        <v>1</v>
      </c>
      <c r="O1365">
        <v>3</v>
      </c>
      <c r="P1365">
        <v>2</v>
      </c>
      <c r="Q1365">
        <v>2</v>
      </c>
      <c r="R1365">
        <v>5</v>
      </c>
      <c r="S1365">
        <v>0</v>
      </c>
      <c r="T1365">
        <v>0</v>
      </c>
      <c r="U1365">
        <v>0</v>
      </c>
      <c r="V1365">
        <v>0</v>
      </c>
      <c r="W1365">
        <v>0</v>
      </c>
      <c r="X1365">
        <v>0</v>
      </c>
      <c r="Y1365">
        <v>0</v>
      </c>
      <c r="Z1365" t="s">
        <v>52</v>
      </c>
    </row>
    <row r="1366" spans="1:26" x14ac:dyDescent="0.3">
      <c r="A1366">
        <v>5954</v>
      </c>
      <c r="B1366">
        <v>1972</v>
      </c>
      <c r="C1366" s="14">
        <f>2021-Table13[[#This Row],[Year_Birth]]</f>
        <v>49</v>
      </c>
      <c r="D1366" s="4">
        <v>42618</v>
      </c>
      <c r="E1366">
        <v>1</v>
      </c>
      <c r="F1366" s="16">
        <v>7.3315068493150681</v>
      </c>
      <c r="G1366">
        <v>92</v>
      </c>
      <c r="H1366" s="4">
        <v>76</v>
      </c>
      <c r="I1366" s="4">
        <v>14</v>
      </c>
      <c r="J1366" s="4">
        <v>74</v>
      </c>
      <c r="K1366" s="4">
        <v>13</v>
      </c>
      <c r="L1366" s="4">
        <v>5</v>
      </c>
      <c r="M1366" s="4">
        <v>10</v>
      </c>
      <c r="N1366">
        <v>2</v>
      </c>
      <c r="O1366">
        <v>5</v>
      </c>
      <c r="P1366">
        <v>0</v>
      </c>
      <c r="Q1366">
        <v>4</v>
      </c>
      <c r="R1366">
        <v>8</v>
      </c>
      <c r="S1366">
        <v>0</v>
      </c>
      <c r="T1366">
        <v>0</v>
      </c>
      <c r="U1366">
        <v>0</v>
      </c>
      <c r="V1366">
        <v>0</v>
      </c>
      <c r="W1366">
        <v>0</v>
      </c>
      <c r="X1366">
        <v>0</v>
      </c>
      <c r="Y1366">
        <v>0</v>
      </c>
      <c r="Z1366" t="s">
        <v>41</v>
      </c>
    </row>
    <row r="1367" spans="1:26" x14ac:dyDescent="0.3">
      <c r="A1367">
        <v>8870</v>
      </c>
      <c r="B1367">
        <v>1984</v>
      </c>
      <c r="C1367" s="14">
        <f>2021-Table13[[#This Row],[Year_Birth]]</f>
        <v>37</v>
      </c>
      <c r="D1367" s="4">
        <v>35196</v>
      </c>
      <c r="E1367">
        <v>1</v>
      </c>
      <c r="F1367" s="16">
        <v>8.2356164383561641</v>
      </c>
      <c r="G1367">
        <v>68</v>
      </c>
      <c r="H1367" s="4">
        <v>75</v>
      </c>
      <c r="I1367" s="4">
        <v>12</v>
      </c>
      <c r="J1367" s="4">
        <v>141</v>
      </c>
      <c r="K1367" s="4">
        <v>43</v>
      </c>
      <c r="L1367" s="4">
        <v>39</v>
      </c>
      <c r="M1367" s="4">
        <v>187</v>
      </c>
      <c r="N1367">
        <v>6</v>
      </c>
      <c r="O1367">
        <v>6</v>
      </c>
      <c r="P1367">
        <v>1</v>
      </c>
      <c r="Q1367">
        <v>5</v>
      </c>
      <c r="R1367">
        <v>8</v>
      </c>
      <c r="S1367">
        <v>0</v>
      </c>
      <c r="T1367">
        <v>0</v>
      </c>
      <c r="U1367">
        <v>0</v>
      </c>
      <c r="V1367">
        <v>0</v>
      </c>
      <c r="W1367">
        <v>0</v>
      </c>
      <c r="X1367">
        <v>1</v>
      </c>
      <c r="Y1367">
        <v>0</v>
      </c>
      <c r="Z1367" t="s">
        <v>41</v>
      </c>
    </row>
    <row r="1368" spans="1:26" x14ac:dyDescent="0.3">
      <c r="A1368">
        <v>10340</v>
      </c>
      <c r="B1368">
        <v>1984</v>
      </c>
      <c r="C1368" s="14">
        <f>2021-Table13[[#This Row],[Year_Birth]]</f>
        <v>37</v>
      </c>
      <c r="D1368" s="4">
        <v>35196</v>
      </c>
      <c r="E1368">
        <v>1</v>
      </c>
      <c r="F1368" s="16">
        <v>8.2356164383561641</v>
      </c>
      <c r="G1368">
        <v>68</v>
      </c>
      <c r="H1368" s="4">
        <v>75</v>
      </c>
      <c r="I1368" s="4">
        <v>12</v>
      </c>
      <c r="J1368" s="4">
        <v>141</v>
      </c>
      <c r="K1368" s="4">
        <v>43</v>
      </c>
      <c r="L1368" s="4">
        <v>39</v>
      </c>
      <c r="M1368" s="4">
        <v>187</v>
      </c>
      <c r="N1368">
        <v>6</v>
      </c>
      <c r="O1368">
        <v>6</v>
      </c>
      <c r="P1368">
        <v>1</v>
      </c>
      <c r="Q1368">
        <v>5</v>
      </c>
      <c r="R1368">
        <v>8</v>
      </c>
      <c r="S1368">
        <v>0</v>
      </c>
      <c r="T1368">
        <v>0</v>
      </c>
      <c r="U1368">
        <v>0</v>
      </c>
      <c r="V1368">
        <v>0</v>
      </c>
      <c r="W1368">
        <v>0</v>
      </c>
      <c r="X1368">
        <v>0</v>
      </c>
      <c r="Y1368">
        <v>0</v>
      </c>
      <c r="Z1368" t="s">
        <v>41</v>
      </c>
    </row>
    <row r="1369" spans="1:26" x14ac:dyDescent="0.3">
      <c r="A1369">
        <v>4713</v>
      </c>
      <c r="B1369">
        <v>1979</v>
      </c>
      <c r="C1369" s="14">
        <f>2021-Table13[[#This Row],[Year_Birth]]</f>
        <v>42</v>
      </c>
      <c r="D1369" s="4">
        <v>31605</v>
      </c>
      <c r="E1369">
        <v>1</v>
      </c>
      <c r="F1369" s="16">
        <v>8.2109589041095887</v>
      </c>
      <c r="G1369">
        <v>15</v>
      </c>
      <c r="H1369" s="4">
        <v>74</v>
      </c>
      <c r="I1369" s="4">
        <v>0</v>
      </c>
      <c r="J1369" s="4">
        <v>42</v>
      </c>
      <c r="K1369" s="4">
        <v>2</v>
      </c>
      <c r="L1369" s="4">
        <v>1</v>
      </c>
      <c r="M1369" s="4">
        <v>6</v>
      </c>
      <c r="N1369">
        <v>2</v>
      </c>
      <c r="O1369">
        <v>2</v>
      </c>
      <c r="P1369">
        <v>1</v>
      </c>
      <c r="Q1369">
        <v>4</v>
      </c>
      <c r="R1369">
        <v>7</v>
      </c>
      <c r="S1369">
        <v>0</v>
      </c>
      <c r="T1369">
        <v>0</v>
      </c>
      <c r="U1369">
        <v>0</v>
      </c>
      <c r="V1369">
        <v>0</v>
      </c>
      <c r="W1369">
        <v>0</v>
      </c>
      <c r="X1369">
        <v>0</v>
      </c>
      <c r="Y1369">
        <v>0</v>
      </c>
      <c r="Z1369" t="s">
        <v>41</v>
      </c>
    </row>
    <row r="1370" spans="1:26" x14ac:dyDescent="0.3">
      <c r="A1370">
        <v>5621</v>
      </c>
      <c r="B1370">
        <v>1969</v>
      </c>
      <c r="C1370" s="14">
        <f>2021-Table13[[#This Row],[Year_Birth]]</f>
        <v>52</v>
      </c>
      <c r="D1370" s="4">
        <v>48752</v>
      </c>
      <c r="E1370">
        <v>2</v>
      </c>
      <c r="F1370" s="16">
        <v>8.1561643835616433</v>
      </c>
      <c r="G1370">
        <v>8</v>
      </c>
      <c r="H1370" s="4">
        <v>73</v>
      </c>
      <c r="I1370" s="4">
        <v>57</v>
      </c>
      <c r="J1370" s="4">
        <v>100</v>
      </c>
      <c r="K1370" s="4">
        <v>71</v>
      </c>
      <c r="L1370" s="4">
        <v>15</v>
      </c>
      <c r="M1370" s="4">
        <v>0</v>
      </c>
      <c r="N1370">
        <v>5</v>
      </c>
      <c r="O1370">
        <v>6</v>
      </c>
      <c r="P1370">
        <v>1</v>
      </c>
      <c r="Q1370">
        <v>5</v>
      </c>
      <c r="R1370">
        <v>9</v>
      </c>
      <c r="S1370">
        <v>0</v>
      </c>
      <c r="T1370">
        <v>0</v>
      </c>
      <c r="U1370">
        <v>0</v>
      </c>
      <c r="V1370">
        <v>0</v>
      </c>
      <c r="W1370">
        <v>0</v>
      </c>
      <c r="X1370">
        <v>1</v>
      </c>
      <c r="Y1370">
        <v>0</v>
      </c>
      <c r="Z1370" t="s">
        <v>41</v>
      </c>
    </row>
    <row r="1371" spans="1:26" x14ac:dyDescent="0.3">
      <c r="A1371">
        <v>4220</v>
      </c>
      <c r="B1371">
        <v>1970</v>
      </c>
      <c r="C1371" s="14">
        <f>2021-Table13[[#This Row],[Year_Birth]]</f>
        <v>51</v>
      </c>
      <c r="D1371" s="4">
        <v>59892</v>
      </c>
      <c r="E1371">
        <v>1</v>
      </c>
      <c r="F1371" s="16">
        <v>7.2657534246575342</v>
      </c>
      <c r="G1371">
        <v>26</v>
      </c>
      <c r="H1371" s="4">
        <v>73</v>
      </c>
      <c r="I1371" s="4">
        <v>0</v>
      </c>
      <c r="J1371" s="4">
        <v>13</v>
      </c>
      <c r="K1371" s="4">
        <v>0</v>
      </c>
      <c r="L1371" s="4">
        <v>1</v>
      </c>
      <c r="M1371" s="4">
        <v>0</v>
      </c>
      <c r="N1371">
        <v>1</v>
      </c>
      <c r="O1371">
        <v>2</v>
      </c>
      <c r="P1371">
        <v>1</v>
      </c>
      <c r="Q1371">
        <v>3</v>
      </c>
      <c r="R1371">
        <v>3</v>
      </c>
      <c r="S1371">
        <v>0</v>
      </c>
      <c r="T1371">
        <v>0</v>
      </c>
      <c r="U1371">
        <v>0</v>
      </c>
      <c r="V1371">
        <v>0</v>
      </c>
      <c r="W1371">
        <v>0</v>
      </c>
      <c r="X1371">
        <v>0</v>
      </c>
      <c r="Y1371">
        <v>0</v>
      </c>
      <c r="Z1371" t="s">
        <v>48</v>
      </c>
    </row>
    <row r="1372" spans="1:26" x14ac:dyDescent="0.3">
      <c r="A1372">
        <v>10749</v>
      </c>
      <c r="B1372">
        <v>1991</v>
      </c>
      <c r="C1372" s="14">
        <f>2021-Table13[[#This Row],[Year_Birth]]</f>
        <v>30</v>
      </c>
      <c r="D1372" s="4">
        <v>8028</v>
      </c>
      <c r="E1372">
        <v>0</v>
      </c>
      <c r="F1372" s="16">
        <v>8.3890410958904109</v>
      </c>
      <c r="G1372">
        <v>62</v>
      </c>
      <c r="H1372" s="4">
        <v>73</v>
      </c>
      <c r="I1372" s="4">
        <v>18</v>
      </c>
      <c r="J1372" s="4">
        <v>66</v>
      </c>
      <c r="K1372" s="4">
        <v>7</v>
      </c>
      <c r="L1372" s="4">
        <v>12</v>
      </c>
      <c r="M1372" s="4">
        <v>2</v>
      </c>
      <c r="N1372">
        <v>15</v>
      </c>
      <c r="O1372">
        <v>0</v>
      </c>
      <c r="P1372">
        <v>1</v>
      </c>
      <c r="Q1372">
        <v>0</v>
      </c>
      <c r="R1372">
        <v>19</v>
      </c>
      <c r="S1372">
        <v>0</v>
      </c>
      <c r="T1372">
        <v>0</v>
      </c>
      <c r="U1372">
        <v>0</v>
      </c>
      <c r="V1372">
        <v>0</v>
      </c>
      <c r="W1372">
        <v>0</v>
      </c>
      <c r="X1372">
        <v>0</v>
      </c>
      <c r="Y1372">
        <v>0</v>
      </c>
      <c r="Z1372" t="s">
        <v>41</v>
      </c>
    </row>
    <row r="1373" spans="1:26" x14ac:dyDescent="0.3">
      <c r="A1373">
        <v>5885</v>
      </c>
      <c r="B1373">
        <v>1973</v>
      </c>
      <c r="C1373" s="14">
        <f>2021-Table13[[#This Row],[Year_Birth]]</f>
        <v>48</v>
      </c>
      <c r="D1373" s="4">
        <v>35688</v>
      </c>
      <c r="E1373">
        <v>3</v>
      </c>
      <c r="F1373" s="16">
        <v>8.463013698630137</v>
      </c>
      <c r="G1373">
        <v>94</v>
      </c>
      <c r="H1373" s="4">
        <v>73</v>
      </c>
      <c r="I1373" s="4">
        <v>3</v>
      </c>
      <c r="J1373" s="4">
        <v>90</v>
      </c>
      <c r="K1373" s="4">
        <v>12</v>
      </c>
      <c r="L1373" s="4">
        <v>1</v>
      </c>
      <c r="M1373" s="4">
        <v>32</v>
      </c>
      <c r="N1373">
        <v>7</v>
      </c>
      <c r="O1373">
        <v>4</v>
      </c>
      <c r="P1373">
        <v>1</v>
      </c>
      <c r="Q1373">
        <v>4</v>
      </c>
      <c r="R1373">
        <v>8</v>
      </c>
      <c r="S1373">
        <v>0</v>
      </c>
      <c r="T1373">
        <v>0</v>
      </c>
      <c r="U1373">
        <v>0</v>
      </c>
      <c r="V1373">
        <v>0</v>
      </c>
      <c r="W1373">
        <v>0</v>
      </c>
      <c r="X1373">
        <v>0</v>
      </c>
      <c r="Y1373">
        <v>0</v>
      </c>
      <c r="Z1373" t="s">
        <v>48</v>
      </c>
    </row>
    <row r="1374" spans="1:26" x14ac:dyDescent="0.3">
      <c r="A1374">
        <v>3310</v>
      </c>
      <c r="B1374">
        <v>1973</v>
      </c>
      <c r="C1374" s="14">
        <f>2021-Table13[[#This Row],[Year_Birth]]</f>
        <v>48</v>
      </c>
      <c r="D1374" s="4">
        <v>35688</v>
      </c>
      <c r="E1374">
        <v>3</v>
      </c>
      <c r="F1374" s="16">
        <v>8.463013698630137</v>
      </c>
      <c r="G1374">
        <v>94</v>
      </c>
      <c r="H1374" s="4">
        <v>73</v>
      </c>
      <c r="I1374" s="4">
        <v>3</v>
      </c>
      <c r="J1374" s="4">
        <v>90</v>
      </c>
      <c r="K1374" s="4">
        <v>12</v>
      </c>
      <c r="L1374" s="4">
        <v>1</v>
      </c>
      <c r="M1374" s="4">
        <v>32</v>
      </c>
      <c r="N1374">
        <v>7</v>
      </c>
      <c r="O1374">
        <v>4</v>
      </c>
      <c r="P1374">
        <v>1</v>
      </c>
      <c r="Q1374">
        <v>4</v>
      </c>
      <c r="R1374">
        <v>8</v>
      </c>
      <c r="S1374">
        <v>0</v>
      </c>
      <c r="T1374">
        <v>0</v>
      </c>
      <c r="U1374">
        <v>0</v>
      </c>
      <c r="V1374">
        <v>0</v>
      </c>
      <c r="W1374">
        <v>0</v>
      </c>
      <c r="X1374">
        <v>0</v>
      </c>
      <c r="Y1374">
        <v>0</v>
      </c>
      <c r="Z1374" t="s">
        <v>41</v>
      </c>
    </row>
    <row r="1375" spans="1:26" x14ac:dyDescent="0.3">
      <c r="A1375">
        <v>5871</v>
      </c>
      <c r="B1375">
        <v>1979</v>
      </c>
      <c r="C1375" s="14">
        <f>2021-Table13[[#This Row],[Year_Birth]]</f>
        <v>42</v>
      </c>
      <c r="D1375" s="4">
        <v>24401</v>
      </c>
      <c r="E1375">
        <v>0</v>
      </c>
      <c r="F1375" s="16">
        <v>8.4383561643835616</v>
      </c>
      <c r="G1375">
        <v>98</v>
      </c>
      <c r="H1375" s="4">
        <v>73</v>
      </c>
      <c r="I1375" s="4">
        <v>28</v>
      </c>
      <c r="J1375" s="4">
        <v>217</v>
      </c>
      <c r="K1375" s="4">
        <v>10</v>
      </c>
      <c r="L1375" s="4">
        <v>24</v>
      </c>
      <c r="M1375" s="4">
        <v>115</v>
      </c>
      <c r="N1375">
        <v>3</v>
      </c>
      <c r="O1375">
        <v>6</v>
      </c>
      <c r="P1375">
        <v>1</v>
      </c>
      <c r="Q1375">
        <v>6</v>
      </c>
      <c r="R1375">
        <v>8</v>
      </c>
      <c r="S1375">
        <v>0</v>
      </c>
      <c r="T1375">
        <v>0</v>
      </c>
      <c r="U1375">
        <v>0</v>
      </c>
      <c r="V1375">
        <v>0</v>
      </c>
      <c r="W1375">
        <v>0</v>
      </c>
      <c r="X1375">
        <v>0</v>
      </c>
      <c r="Y1375">
        <v>0</v>
      </c>
      <c r="Z1375" t="s">
        <v>47</v>
      </c>
    </row>
    <row r="1376" spans="1:26" x14ac:dyDescent="0.3">
      <c r="A1376">
        <v>2677</v>
      </c>
      <c r="B1376">
        <v>1956</v>
      </c>
      <c r="C1376" s="14">
        <f>2021-Table13[[#This Row],[Year_Birth]]</f>
        <v>65</v>
      </c>
      <c r="D1376" s="4">
        <v>46097</v>
      </c>
      <c r="E1376">
        <v>1</v>
      </c>
      <c r="F1376" s="16">
        <v>7.8575342465753426</v>
      </c>
      <c r="G1376">
        <v>11</v>
      </c>
      <c r="H1376" s="4">
        <v>72</v>
      </c>
      <c r="I1376" s="4">
        <v>24</v>
      </c>
      <c r="J1376" s="4">
        <v>68</v>
      </c>
      <c r="K1376" s="4">
        <v>65</v>
      </c>
      <c r="L1376" s="4">
        <v>4</v>
      </c>
      <c r="M1376" s="4">
        <v>8</v>
      </c>
      <c r="N1376">
        <v>5</v>
      </c>
      <c r="O1376">
        <v>3</v>
      </c>
      <c r="P1376">
        <v>1</v>
      </c>
      <c r="Q1376">
        <v>6</v>
      </c>
      <c r="R1376">
        <v>4</v>
      </c>
      <c r="S1376">
        <v>0</v>
      </c>
      <c r="T1376">
        <v>0</v>
      </c>
      <c r="U1376">
        <v>0</v>
      </c>
      <c r="V1376">
        <v>0</v>
      </c>
      <c r="W1376">
        <v>0</v>
      </c>
      <c r="X1376">
        <v>0</v>
      </c>
      <c r="Y1376">
        <v>0</v>
      </c>
      <c r="Z1376" t="s">
        <v>47</v>
      </c>
    </row>
    <row r="1377" spans="1:26" x14ac:dyDescent="0.3">
      <c r="A1377">
        <v>4864</v>
      </c>
      <c r="B1377">
        <v>1977</v>
      </c>
      <c r="C1377" s="14">
        <f>2021-Table13[[#This Row],[Year_Birth]]</f>
        <v>44</v>
      </c>
      <c r="D1377" s="4">
        <v>34380</v>
      </c>
      <c r="E1377">
        <v>1</v>
      </c>
      <c r="F1377" s="16">
        <v>7.7698630136986298</v>
      </c>
      <c r="G1377">
        <v>68</v>
      </c>
      <c r="H1377" s="4">
        <v>72</v>
      </c>
      <c r="I1377" s="4">
        <v>7</v>
      </c>
      <c r="J1377" s="4">
        <v>58</v>
      </c>
      <c r="K1377" s="4">
        <v>13</v>
      </c>
      <c r="L1377" s="4">
        <v>1</v>
      </c>
      <c r="M1377" s="4">
        <v>24</v>
      </c>
      <c r="N1377">
        <v>4</v>
      </c>
      <c r="O1377">
        <v>4</v>
      </c>
      <c r="P1377">
        <v>1</v>
      </c>
      <c r="Q1377">
        <v>3</v>
      </c>
      <c r="R1377">
        <v>8</v>
      </c>
      <c r="S1377">
        <v>0</v>
      </c>
      <c r="T1377">
        <v>0</v>
      </c>
      <c r="U1377">
        <v>0</v>
      </c>
      <c r="V1377">
        <v>0</v>
      </c>
      <c r="W1377">
        <v>0</v>
      </c>
      <c r="X1377">
        <v>0</v>
      </c>
      <c r="Y1377">
        <v>0</v>
      </c>
      <c r="Z1377" t="s">
        <v>48</v>
      </c>
    </row>
    <row r="1378" spans="1:26" x14ac:dyDescent="0.3">
      <c r="A1378">
        <v>2681</v>
      </c>
      <c r="B1378">
        <v>1984</v>
      </c>
      <c r="C1378" s="14">
        <f>2021-Table13[[#This Row],[Year_Birth]]</f>
        <v>37</v>
      </c>
      <c r="D1378" s="4">
        <v>65370</v>
      </c>
      <c r="E1378">
        <v>0</v>
      </c>
      <c r="F1378" s="16">
        <v>7.5205479452054798</v>
      </c>
      <c r="G1378">
        <v>1</v>
      </c>
      <c r="H1378" s="4">
        <v>71</v>
      </c>
      <c r="I1378" s="4">
        <v>22</v>
      </c>
      <c r="J1378" s="4">
        <v>112</v>
      </c>
      <c r="K1378" s="4">
        <v>138</v>
      </c>
      <c r="L1378" s="4">
        <v>89</v>
      </c>
      <c r="M1378" s="4">
        <v>29</v>
      </c>
      <c r="N1378">
        <v>1</v>
      </c>
      <c r="O1378">
        <v>2</v>
      </c>
      <c r="P1378">
        <v>3</v>
      </c>
      <c r="Q1378">
        <v>13</v>
      </c>
      <c r="R1378">
        <v>1</v>
      </c>
      <c r="S1378">
        <v>0</v>
      </c>
      <c r="T1378">
        <v>0</v>
      </c>
      <c r="U1378">
        <v>0</v>
      </c>
      <c r="V1378">
        <v>0</v>
      </c>
      <c r="W1378">
        <v>0</v>
      </c>
      <c r="X1378">
        <v>0</v>
      </c>
      <c r="Y1378">
        <v>0</v>
      </c>
      <c r="Z1378" t="s">
        <v>41</v>
      </c>
    </row>
    <row r="1379" spans="1:26" x14ac:dyDescent="0.3">
      <c r="A1379">
        <v>4828</v>
      </c>
      <c r="B1379">
        <v>1954</v>
      </c>
      <c r="C1379" s="14">
        <f>2021-Table13[[#This Row],[Year_Birth]]</f>
        <v>67</v>
      </c>
      <c r="D1379" s="4">
        <v>79865</v>
      </c>
      <c r="E1379">
        <v>1</v>
      </c>
      <c r="F1379" s="16">
        <v>6.6410958904109592</v>
      </c>
      <c r="G1379">
        <v>12</v>
      </c>
      <c r="H1379" s="4">
        <v>71</v>
      </c>
      <c r="I1379" s="4">
        <v>99</v>
      </c>
      <c r="J1379" s="4">
        <v>278</v>
      </c>
      <c r="K1379" s="4">
        <v>185</v>
      </c>
      <c r="L1379" s="4">
        <v>121</v>
      </c>
      <c r="M1379" s="4">
        <v>38</v>
      </c>
      <c r="N1379">
        <v>1</v>
      </c>
      <c r="O1379">
        <v>5</v>
      </c>
      <c r="P1379">
        <v>10</v>
      </c>
      <c r="Q1379">
        <v>5</v>
      </c>
      <c r="R1379">
        <v>1</v>
      </c>
      <c r="S1379">
        <v>0</v>
      </c>
      <c r="T1379">
        <v>0</v>
      </c>
      <c r="U1379">
        <v>0</v>
      </c>
      <c r="V1379">
        <v>0</v>
      </c>
      <c r="W1379">
        <v>0</v>
      </c>
      <c r="X1379">
        <v>0</v>
      </c>
      <c r="Y1379">
        <v>0</v>
      </c>
      <c r="Z1379" t="s">
        <v>47</v>
      </c>
    </row>
    <row r="1380" spans="1:26" x14ac:dyDescent="0.3">
      <c r="A1380">
        <v>10609</v>
      </c>
      <c r="B1380">
        <v>1962</v>
      </c>
      <c r="C1380" s="14">
        <f>2021-Table13[[#This Row],[Year_Birth]]</f>
        <v>59</v>
      </c>
      <c r="D1380" s="4">
        <v>42769</v>
      </c>
      <c r="E1380">
        <v>1</v>
      </c>
      <c r="F1380" s="16">
        <v>7.3232876712328769</v>
      </c>
      <c r="G1380">
        <v>15</v>
      </c>
      <c r="H1380" s="4">
        <v>71</v>
      </c>
      <c r="I1380" s="4">
        <v>0</v>
      </c>
      <c r="J1380" s="4">
        <v>13</v>
      </c>
      <c r="K1380" s="4">
        <v>3</v>
      </c>
      <c r="L1380" s="4">
        <v>1</v>
      </c>
      <c r="M1380" s="4">
        <v>0</v>
      </c>
      <c r="N1380">
        <v>2</v>
      </c>
      <c r="O1380">
        <v>1</v>
      </c>
      <c r="P1380">
        <v>1</v>
      </c>
      <c r="Q1380">
        <v>4</v>
      </c>
      <c r="R1380">
        <v>4</v>
      </c>
      <c r="S1380">
        <v>0</v>
      </c>
      <c r="T1380">
        <v>0</v>
      </c>
      <c r="U1380">
        <v>0</v>
      </c>
      <c r="V1380">
        <v>0</v>
      </c>
      <c r="W1380">
        <v>0</v>
      </c>
      <c r="X1380">
        <v>0</v>
      </c>
      <c r="Y1380">
        <v>0</v>
      </c>
      <c r="Z1380" t="s">
        <v>48</v>
      </c>
    </row>
    <row r="1381" spans="1:26" x14ac:dyDescent="0.3">
      <c r="A1381">
        <v>10477</v>
      </c>
      <c r="B1381">
        <v>1973</v>
      </c>
      <c r="C1381" s="14">
        <f>2021-Table13[[#This Row],[Year_Birth]]</f>
        <v>48</v>
      </c>
      <c r="D1381" s="4">
        <v>39435</v>
      </c>
      <c r="E1381">
        <v>1</v>
      </c>
      <c r="F1381" s="16">
        <v>7.506849315068493</v>
      </c>
      <c r="G1381">
        <v>16</v>
      </c>
      <c r="H1381" s="4">
        <v>71</v>
      </c>
      <c r="I1381" s="4">
        <v>0</v>
      </c>
      <c r="J1381" s="4">
        <v>18</v>
      </c>
      <c r="K1381" s="4">
        <v>0</v>
      </c>
      <c r="L1381" s="4">
        <v>0</v>
      </c>
      <c r="M1381" s="4">
        <v>13</v>
      </c>
      <c r="N1381">
        <v>1</v>
      </c>
      <c r="O1381">
        <v>3</v>
      </c>
      <c r="P1381">
        <v>1</v>
      </c>
      <c r="Q1381">
        <v>2</v>
      </c>
      <c r="R1381">
        <v>7</v>
      </c>
      <c r="S1381">
        <v>0</v>
      </c>
      <c r="T1381">
        <v>0</v>
      </c>
      <c r="U1381">
        <v>0</v>
      </c>
      <c r="V1381">
        <v>0</v>
      </c>
      <c r="W1381">
        <v>0</v>
      </c>
      <c r="X1381">
        <v>0</v>
      </c>
      <c r="Y1381">
        <v>0</v>
      </c>
      <c r="Z1381" t="s">
        <v>41</v>
      </c>
    </row>
    <row r="1382" spans="1:26" x14ac:dyDescent="0.3">
      <c r="A1382">
        <v>5079</v>
      </c>
      <c r="B1382">
        <v>1971</v>
      </c>
      <c r="C1382" s="14">
        <f>2021-Table13[[#This Row],[Year_Birth]]</f>
        <v>50</v>
      </c>
      <c r="E1382">
        <v>2</v>
      </c>
      <c r="F1382" s="16">
        <v>7.934246575342466</v>
      </c>
      <c r="G1382">
        <v>82</v>
      </c>
      <c r="H1382" s="4">
        <v>71</v>
      </c>
      <c r="I1382" s="4">
        <v>1</v>
      </c>
      <c r="J1382" s="4">
        <v>16</v>
      </c>
      <c r="K1382" s="4">
        <v>0</v>
      </c>
      <c r="L1382" s="4">
        <v>0</v>
      </c>
      <c r="M1382" s="4">
        <v>9</v>
      </c>
      <c r="N1382">
        <v>4</v>
      </c>
      <c r="O1382">
        <v>2</v>
      </c>
      <c r="P1382">
        <v>1</v>
      </c>
      <c r="Q1382">
        <v>3</v>
      </c>
      <c r="R1382">
        <v>8</v>
      </c>
      <c r="S1382">
        <v>0</v>
      </c>
      <c r="T1382">
        <v>0</v>
      </c>
      <c r="U1382">
        <v>0</v>
      </c>
      <c r="V1382">
        <v>0</v>
      </c>
      <c r="W1382">
        <v>0</v>
      </c>
      <c r="X1382">
        <v>0</v>
      </c>
      <c r="Y1382">
        <v>0</v>
      </c>
      <c r="Z1382" t="s">
        <v>53</v>
      </c>
    </row>
    <row r="1383" spans="1:26" x14ac:dyDescent="0.3">
      <c r="A1383">
        <v>8799</v>
      </c>
      <c r="B1383">
        <v>1984</v>
      </c>
      <c r="C1383" s="14">
        <f>2021-Table13[[#This Row],[Year_Birth]]</f>
        <v>37</v>
      </c>
      <c r="D1383" s="4">
        <v>38175</v>
      </c>
      <c r="E1383">
        <v>1</v>
      </c>
      <c r="F1383" s="16">
        <v>7.375342465753425</v>
      </c>
      <c r="G1383">
        <v>6</v>
      </c>
      <c r="H1383" s="4">
        <v>70</v>
      </c>
      <c r="I1383" s="4">
        <v>6</v>
      </c>
      <c r="J1383" s="4">
        <v>69</v>
      </c>
      <c r="K1383" s="4">
        <v>2</v>
      </c>
      <c r="L1383" s="4">
        <v>3</v>
      </c>
      <c r="M1383" s="4">
        <v>3</v>
      </c>
      <c r="N1383">
        <v>3</v>
      </c>
      <c r="O1383">
        <v>3</v>
      </c>
      <c r="P1383">
        <v>1</v>
      </c>
      <c r="Q1383">
        <v>4</v>
      </c>
      <c r="R1383">
        <v>7</v>
      </c>
      <c r="S1383">
        <v>0</v>
      </c>
      <c r="T1383">
        <v>0</v>
      </c>
      <c r="U1383">
        <v>0</v>
      </c>
      <c r="V1383">
        <v>0</v>
      </c>
      <c r="W1383">
        <v>0</v>
      </c>
      <c r="X1383">
        <v>0</v>
      </c>
      <c r="Y1383">
        <v>0</v>
      </c>
      <c r="Z1383" t="s">
        <v>41</v>
      </c>
    </row>
    <row r="1384" spans="1:26" x14ac:dyDescent="0.3">
      <c r="A1384">
        <v>2715</v>
      </c>
      <c r="B1384">
        <v>1966</v>
      </c>
      <c r="C1384" s="14">
        <f>2021-Table13[[#This Row],[Year_Birth]]</f>
        <v>55</v>
      </c>
      <c r="D1384" s="4">
        <v>29435</v>
      </c>
      <c r="E1384">
        <v>2</v>
      </c>
      <c r="F1384" s="16">
        <v>8.506849315068493</v>
      </c>
      <c r="G1384">
        <v>11</v>
      </c>
      <c r="H1384" s="4">
        <v>70</v>
      </c>
      <c r="I1384" s="4">
        <v>3</v>
      </c>
      <c r="J1384" s="4">
        <v>37</v>
      </c>
      <c r="K1384" s="4">
        <v>4</v>
      </c>
      <c r="L1384" s="4">
        <v>2</v>
      </c>
      <c r="M1384" s="4">
        <v>64</v>
      </c>
      <c r="N1384">
        <v>4</v>
      </c>
      <c r="O1384">
        <v>3</v>
      </c>
      <c r="P1384">
        <v>2</v>
      </c>
      <c r="Q1384">
        <v>2</v>
      </c>
      <c r="R1384">
        <v>9</v>
      </c>
      <c r="S1384">
        <v>0</v>
      </c>
      <c r="T1384">
        <v>0</v>
      </c>
      <c r="U1384">
        <v>0</v>
      </c>
      <c r="V1384">
        <v>0</v>
      </c>
      <c r="W1384">
        <v>0</v>
      </c>
      <c r="X1384">
        <v>1</v>
      </c>
      <c r="Y1384">
        <v>0</v>
      </c>
      <c r="Z1384" t="s">
        <v>48</v>
      </c>
    </row>
    <row r="1385" spans="1:26" x14ac:dyDescent="0.3">
      <c r="A1385">
        <v>10552</v>
      </c>
      <c r="B1385">
        <v>1979</v>
      </c>
      <c r="C1385" s="14">
        <f>2021-Table13[[#This Row],[Year_Birth]]</f>
        <v>42</v>
      </c>
      <c r="D1385" s="4">
        <v>54210</v>
      </c>
      <c r="E1385">
        <v>1</v>
      </c>
      <c r="F1385" s="16">
        <v>7.720547945205479</v>
      </c>
      <c r="G1385">
        <v>18</v>
      </c>
      <c r="H1385" s="4">
        <v>70</v>
      </c>
      <c r="I1385" s="4">
        <v>54</v>
      </c>
      <c r="J1385" s="4">
        <v>109</v>
      </c>
      <c r="K1385" s="4">
        <v>80</v>
      </c>
      <c r="L1385" s="4">
        <v>9</v>
      </c>
      <c r="M1385" s="4">
        <v>45</v>
      </c>
      <c r="N1385">
        <v>2</v>
      </c>
      <c r="O1385">
        <v>4</v>
      </c>
      <c r="P1385">
        <v>1</v>
      </c>
      <c r="Q1385">
        <v>7</v>
      </c>
      <c r="R1385">
        <v>5</v>
      </c>
      <c r="S1385">
        <v>0</v>
      </c>
      <c r="T1385">
        <v>0</v>
      </c>
      <c r="U1385">
        <v>0</v>
      </c>
      <c r="V1385">
        <v>0</v>
      </c>
      <c r="W1385">
        <v>0</v>
      </c>
      <c r="X1385">
        <v>0</v>
      </c>
      <c r="Y1385">
        <v>0</v>
      </c>
      <c r="Z1385" t="s">
        <v>41</v>
      </c>
    </row>
    <row r="1386" spans="1:26" x14ac:dyDescent="0.3">
      <c r="A1386">
        <v>3381</v>
      </c>
      <c r="B1386">
        <v>1953</v>
      </c>
      <c r="C1386" s="14">
        <f>2021-Table13[[#This Row],[Year_Birth]]</f>
        <v>68</v>
      </c>
      <c r="D1386" s="4">
        <v>54348</v>
      </c>
      <c r="E1386">
        <v>2</v>
      </c>
      <c r="F1386" s="16">
        <v>6.6684931506849319</v>
      </c>
      <c r="G1386">
        <v>51</v>
      </c>
      <c r="H1386" s="4">
        <v>70</v>
      </c>
      <c r="I1386" s="4">
        <v>0</v>
      </c>
      <c r="J1386" s="4">
        <v>16</v>
      </c>
      <c r="K1386" s="4">
        <v>0</v>
      </c>
      <c r="L1386" s="4">
        <v>0</v>
      </c>
      <c r="M1386" s="4">
        <v>4</v>
      </c>
      <c r="N1386">
        <v>2</v>
      </c>
      <c r="O1386">
        <v>2</v>
      </c>
      <c r="P1386">
        <v>0</v>
      </c>
      <c r="Q1386">
        <v>4</v>
      </c>
      <c r="R1386">
        <v>6</v>
      </c>
      <c r="S1386">
        <v>0</v>
      </c>
      <c r="T1386">
        <v>0</v>
      </c>
      <c r="U1386">
        <v>0</v>
      </c>
      <c r="V1386">
        <v>0</v>
      </c>
      <c r="W1386">
        <v>0</v>
      </c>
      <c r="X1386">
        <v>0</v>
      </c>
      <c r="Y1386">
        <v>0</v>
      </c>
      <c r="Z1386" t="s">
        <v>48</v>
      </c>
    </row>
    <row r="1387" spans="1:26" x14ac:dyDescent="0.3">
      <c r="A1387">
        <v>2066</v>
      </c>
      <c r="B1387">
        <v>1949</v>
      </c>
      <c r="C1387" s="14">
        <f>2021-Table13[[#This Row],[Year_Birth]]</f>
        <v>72</v>
      </c>
      <c r="D1387" s="4">
        <v>38823</v>
      </c>
      <c r="E1387">
        <v>1</v>
      </c>
      <c r="F1387" s="16">
        <v>8.4410958904109581</v>
      </c>
      <c r="G1387">
        <v>56</v>
      </c>
      <c r="H1387" s="4">
        <v>70</v>
      </c>
      <c r="I1387" s="4">
        <v>0</v>
      </c>
      <c r="J1387" s="4">
        <v>11</v>
      </c>
      <c r="K1387" s="4">
        <v>2</v>
      </c>
      <c r="L1387" s="4">
        <v>8</v>
      </c>
      <c r="M1387" s="4">
        <v>23</v>
      </c>
      <c r="N1387">
        <v>1</v>
      </c>
      <c r="O1387">
        <v>2</v>
      </c>
      <c r="P1387">
        <v>1</v>
      </c>
      <c r="Q1387">
        <v>3</v>
      </c>
      <c r="R1387">
        <v>6</v>
      </c>
      <c r="S1387">
        <v>0</v>
      </c>
      <c r="T1387">
        <v>0</v>
      </c>
      <c r="U1387">
        <v>0</v>
      </c>
      <c r="V1387">
        <v>0</v>
      </c>
      <c r="W1387">
        <v>0</v>
      </c>
      <c r="X1387">
        <v>0</v>
      </c>
      <c r="Y1387">
        <v>0</v>
      </c>
      <c r="Z1387" t="s">
        <v>41</v>
      </c>
    </row>
    <row r="1388" spans="1:26" x14ac:dyDescent="0.3">
      <c r="A1388">
        <v>1072</v>
      </c>
      <c r="B1388">
        <v>1965</v>
      </c>
      <c r="C1388" s="14">
        <f>2021-Table13[[#This Row],[Year_Birth]]</f>
        <v>56</v>
      </c>
      <c r="D1388" s="4">
        <v>40760</v>
      </c>
      <c r="E1388">
        <v>1</v>
      </c>
      <c r="F1388" s="16">
        <v>7.441095890410959</v>
      </c>
      <c r="G1388">
        <v>64</v>
      </c>
      <c r="H1388" s="4">
        <v>70</v>
      </c>
      <c r="I1388" s="4">
        <v>0</v>
      </c>
      <c r="J1388" s="4">
        <v>17</v>
      </c>
      <c r="K1388" s="4">
        <v>0</v>
      </c>
      <c r="L1388" s="4">
        <v>0</v>
      </c>
      <c r="M1388" s="4">
        <v>6</v>
      </c>
      <c r="N1388">
        <v>2</v>
      </c>
      <c r="O1388">
        <v>2</v>
      </c>
      <c r="P1388">
        <v>1</v>
      </c>
      <c r="Q1388">
        <v>3</v>
      </c>
      <c r="R1388">
        <v>6</v>
      </c>
      <c r="S1388">
        <v>0</v>
      </c>
      <c r="T1388">
        <v>0</v>
      </c>
      <c r="U1388">
        <v>0</v>
      </c>
      <c r="V1388">
        <v>0</v>
      </c>
      <c r="W1388">
        <v>0</v>
      </c>
      <c r="X1388">
        <v>0</v>
      </c>
      <c r="Y1388">
        <v>0</v>
      </c>
      <c r="Z1388" t="s">
        <v>48</v>
      </c>
    </row>
    <row r="1389" spans="1:26" x14ac:dyDescent="0.3">
      <c r="A1389">
        <v>3697</v>
      </c>
      <c r="B1389">
        <v>1954</v>
      </c>
      <c r="C1389" s="14">
        <f>2021-Table13[[#This Row],[Year_Birth]]</f>
        <v>67</v>
      </c>
      <c r="D1389" s="4">
        <v>39898</v>
      </c>
      <c r="E1389">
        <v>1</v>
      </c>
      <c r="F1389" s="16">
        <v>7.9863013698630141</v>
      </c>
      <c r="G1389">
        <v>20</v>
      </c>
      <c r="H1389" s="4">
        <v>69</v>
      </c>
      <c r="I1389" s="4">
        <v>8</v>
      </c>
      <c r="J1389" s="4">
        <v>26</v>
      </c>
      <c r="K1389" s="4">
        <v>12</v>
      </c>
      <c r="L1389" s="4">
        <v>7</v>
      </c>
      <c r="M1389" s="4">
        <v>12</v>
      </c>
      <c r="N1389">
        <v>2</v>
      </c>
      <c r="O1389">
        <v>3</v>
      </c>
      <c r="P1389">
        <v>0</v>
      </c>
      <c r="Q1389">
        <v>4</v>
      </c>
      <c r="R1389">
        <v>7</v>
      </c>
      <c r="S1389">
        <v>0</v>
      </c>
      <c r="T1389">
        <v>0</v>
      </c>
      <c r="U1389">
        <v>0</v>
      </c>
      <c r="V1389">
        <v>0</v>
      </c>
      <c r="W1389">
        <v>0</v>
      </c>
      <c r="X1389">
        <v>0</v>
      </c>
      <c r="Y1389">
        <v>0</v>
      </c>
      <c r="Z1389" t="s">
        <v>48</v>
      </c>
    </row>
    <row r="1390" spans="1:26" x14ac:dyDescent="0.3">
      <c r="A1390">
        <v>9955</v>
      </c>
      <c r="B1390">
        <v>1954</v>
      </c>
      <c r="C1390" s="14">
        <f>2021-Table13[[#This Row],[Year_Birth]]</f>
        <v>67</v>
      </c>
      <c r="D1390" s="4">
        <v>39898</v>
      </c>
      <c r="E1390">
        <v>1</v>
      </c>
      <c r="F1390" s="16">
        <v>7.9863013698630141</v>
      </c>
      <c r="G1390">
        <v>20</v>
      </c>
      <c r="H1390" s="4">
        <v>69</v>
      </c>
      <c r="I1390" s="4">
        <v>8</v>
      </c>
      <c r="J1390" s="4">
        <v>26</v>
      </c>
      <c r="K1390" s="4">
        <v>12</v>
      </c>
      <c r="L1390" s="4">
        <v>7</v>
      </c>
      <c r="M1390" s="4">
        <v>12</v>
      </c>
      <c r="N1390">
        <v>2</v>
      </c>
      <c r="O1390">
        <v>3</v>
      </c>
      <c r="P1390">
        <v>0</v>
      </c>
      <c r="Q1390">
        <v>4</v>
      </c>
      <c r="R1390">
        <v>7</v>
      </c>
      <c r="S1390">
        <v>0</v>
      </c>
      <c r="T1390">
        <v>0</v>
      </c>
      <c r="U1390">
        <v>0</v>
      </c>
      <c r="V1390">
        <v>0</v>
      </c>
      <c r="W1390">
        <v>0</v>
      </c>
      <c r="X1390">
        <v>0</v>
      </c>
      <c r="Y1390">
        <v>0</v>
      </c>
      <c r="Z1390" t="s">
        <v>41</v>
      </c>
    </row>
    <row r="1391" spans="1:26" x14ac:dyDescent="0.3">
      <c r="A1391">
        <v>1523</v>
      </c>
      <c r="B1391">
        <v>1973</v>
      </c>
      <c r="C1391" s="14">
        <f>2021-Table13[[#This Row],[Year_Birth]]</f>
        <v>48</v>
      </c>
      <c r="D1391" s="4">
        <v>59041</v>
      </c>
      <c r="E1391">
        <v>2</v>
      </c>
      <c r="F1391" s="16">
        <v>6.7561643835616438</v>
      </c>
      <c r="G1391">
        <v>25</v>
      </c>
      <c r="H1391" s="4">
        <v>69</v>
      </c>
      <c r="I1391" s="4">
        <v>2</v>
      </c>
      <c r="J1391" s="4">
        <v>15</v>
      </c>
      <c r="K1391" s="4">
        <v>2</v>
      </c>
      <c r="L1391" s="4">
        <v>2</v>
      </c>
      <c r="M1391" s="4">
        <v>6</v>
      </c>
      <c r="N1391">
        <v>2</v>
      </c>
      <c r="O1391">
        <v>2</v>
      </c>
      <c r="P1391">
        <v>0</v>
      </c>
      <c r="Q1391">
        <v>4</v>
      </c>
      <c r="R1391">
        <v>5</v>
      </c>
      <c r="S1391">
        <v>0</v>
      </c>
      <c r="T1391">
        <v>0</v>
      </c>
      <c r="U1391">
        <v>0</v>
      </c>
      <c r="V1391">
        <v>0</v>
      </c>
      <c r="W1391">
        <v>0</v>
      </c>
      <c r="X1391">
        <v>0</v>
      </c>
      <c r="Y1391">
        <v>0</v>
      </c>
      <c r="Z1391" t="s">
        <v>47</v>
      </c>
    </row>
    <row r="1392" spans="1:26" x14ac:dyDescent="0.3">
      <c r="A1392">
        <v>67</v>
      </c>
      <c r="B1392">
        <v>1972</v>
      </c>
      <c r="C1392" s="14">
        <f>2021-Table13[[#This Row],[Year_Birth]]</f>
        <v>49</v>
      </c>
      <c r="D1392" s="4">
        <v>46423</v>
      </c>
      <c r="E1392">
        <v>2</v>
      </c>
      <c r="F1392" s="16">
        <v>7.3890410958904109</v>
      </c>
      <c r="G1392">
        <v>6</v>
      </c>
      <c r="H1392" s="4">
        <v>68</v>
      </c>
      <c r="I1392" s="4">
        <v>0</v>
      </c>
      <c r="J1392" s="4">
        <v>16</v>
      </c>
      <c r="K1392" s="4">
        <v>0</v>
      </c>
      <c r="L1392" s="4">
        <v>0</v>
      </c>
      <c r="M1392" s="4">
        <v>8</v>
      </c>
      <c r="N1392">
        <v>3</v>
      </c>
      <c r="O1392">
        <v>2</v>
      </c>
      <c r="P1392">
        <v>0</v>
      </c>
      <c r="Q1392">
        <v>4</v>
      </c>
      <c r="R1392">
        <v>7</v>
      </c>
      <c r="S1392">
        <v>0</v>
      </c>
      <c r="T1392">
        <v>0</v>
      </c>
      <c r="U1392">
        <v>0</v>
      </c>
      <c r="V1392">
        <v>0</v>
      </c>
      <c r="W1392">
        <v>0</v>
      </c>
      <c r="X1392">
        <v>0</v>
      </c>
      <c r="Y1392">
        <v>0</v>
      </c>
      <c r="Z1392" t="s">
        <v>41</v>
      </c>
    </row>
    <row r="1393" spans="1:26" x14ac:dyDescent="0.3">
      <c r="A1393">
        <v>9923</v>
      </c>
      <c r="B1393">
        <v>1972</v>
      </c>
      <c r="C1393" s="14">
        <f>2021-Table13[[#This Row],[Year_Birth]]</f>
        <v>49</v>
      </c>
      <c r="D1393" s="4">
        <v>46423</v>
      </c>
      <c r="E1393">
        <v>2</v>
      </c>
      <c r="F1393" s="16">
        <v>7.3890410958904109</v>
      </c>
      <c r="G1393">
        <v>6</v>
      </c>
      <c r="H1393" s="4">
        <v>68</v>
      </c>
      <c r="I1393" s="4">
        <v>0</v>
      </c>
      <c r="J1393" s="4">
        <v>16</v>
      </c>
      <c r="K1393" s="4">
        <v>0</v>
      </c>
      <c r="L1393" s="4">
        <v>0</v>
      </c>
      <c r="M1393" s="4">
        <v>8</v>
      </c>
      <c r="N1393">
        <v>3</v>
      </c>
      <c r="O1393">
        <v>2</v>
      </c>
      <c r="P1393">
        <v>0</v>
      </c>
      <c r="Q1393">
        <v>4</v>
      </c>
      <c r="R1393">
        <v>7</v>
      </c>
      <c r="S1393">
        <v>0</v>
      </c>
      <c r="T1393">
        <v>0</v>
      </c>
      <c r="U1393">
        <v>0</v>
      </c>
      <c r="V1393">
        <v>0</v>
      </c>
      <c r="W1393">
        <v>0</v>
      </c>
      <c r="X1393">
        <v>0</v>
      </c>
      <c r="Y1393">
        <v>0</v>
      </c>
      <c r="Z1393" t="s">
        <v>41</v>
      </c>
    </row>
    <row r="1394" spans="1:26" x14ac:dyDescent="0.3">
      <c r="A1394">
        <v>7786</v>
      </c>
      <c r="B1394">
        <v>1986</v>
      </c>
      <c r="C1394" s="14">
        <f>2021-Table13[[#This Row],[Year_Birth]]</f>
        <v>35</v>
      </c>
      <c r="D1394" s="4">
        <v>29999</v>
      </c>
      <c r="E1394">
        <v>1</v>
      </c>
      <c r="F1394" s="16">
        <v>7.9835616438356167</v>
      </c>
      <c r="G1394">
        <v>22</v>
      </c>
      <c r="H1394" s="4">
        <v>68</v>
      </c>
      <c r="I1394" s="4">
        <v>7</v>
      </c>
      <c r="J1394" s="4">
        <v>59</v>
      </c>
      <c r="K1394" s="4">
        <v>10</v>
      </c>
      <c r="L1394" s="4">
        <v>5</v>
      </c>
      <c r="M1394" s="4">
        <v>11</v>
      </c>
      <c r="N1394">
        <v>4</v>
      </c>
      <c r="O1394">
        <v>3</v>
      </c>
      <c r="P1394">
        <v>1</v>
      </c>
      <c r="Q1394">
        <v>4</v>
      </c>
      <c r="R1394">
        <v>8</v>
      </c>
      <c r="S1394">
        <v>0</v>
      </c>
      <c r="T1394">
        <v>0</v>
      </c>
      <c r="U1394">
        <v>0</v>
      </c>
      <c r="V1394">
        <v>0</v>
      </c>
      <c r="W1394">
        <v>0</v>
      </c>
      <c r="X1394">
        <v>0</v>
      </c>
      <c r="Y1394">
        <v>0</v>
      </c>
      <c r="Z1394" t="s">
        <v>41</v>
      </c>
    </row>
    <row r="1395" spans="1:26" x14ac:dyDescent="0.3">
      <c r="A1395">
        <v>7828</v>
      </c>
      <c r="B1395">
        <v>1981</v>
      </c>
      <c r="C1395" s="14">
        <f>2021-Table13[[#This Row],[Year_Birth]]</f>
        <v>40</v>
      </c>
      <c r="D1395" s="4">
        <v>77882</v>
      </c>
      <c r="E1395">
        <v>0</v>
      </c>
      <c r="F1395" s="16">
        <v>6.7753424657534245</v>
      </c>
      <c r="G1395">
        <v>29</v>
      </c>
      <c r="H1395" s="4">
        <v>68</v>
      </c>
      <c r="I1395" s="4">
        <v>129</v>
      </c>
      <c r="J1395" s="4">
        <v>396</v>
      </c>
      <c r="K1395" s="4">
        <v>188</v>
      </c>
      <c r="L1395" s="4">
        <v>22</v>
      </c>
      <c r="M1395" s="4">
        <v>15</v>
      </c>
      <c r="N1395">
        <v>1</v>
      </c>
      <c r="O1395">
        <v>3</v>
      </c>
      <c r="P1395">
        <v>3</v>
      </c>
      <c r="Q1395">
        <v>5</v>
      </c>
      <c r="R1395">
        <v>1</v>
      </c>
      <c r="S1395">
        <v>0</v>
      </c>
      <c r="T1395">
        <v>0</v>
      </c>
      <c r="U1395">
        <v>0</v>
      </c>
      <c r="V1395">
        <v>0</v>
      </c>
      <c r="W1395">
        <v>0</v>
      </c>
      <c r="X1395">
        <v>0</v>
      </c>
      <c r="Y1395">
        <v>0</v>
      </c>
      <c r="Z1395" t="s">
        <v>47</v>
      </c>
    </row>
    <row r="1396" spans="1:26" x14ac:dyDescent="0.3">
      <c r="A1396">
        <v>10341</v>
      </c>
      <c r="B1396">
        <v>1948</v>
      </c>
      <c r="C1396" s="14">
        <f>2021-Table13[[#This Row],[Year_Birth]]</f>
        <v>73</v>
      </c>
      <c r="D1396" s="4">
        <v>51315</v>
      </c>
      <c r="E1396">
        <v>0</v>
      </c>
      <c r="F1396" s="16">
        <v>6.956164383561644</v>
      </c>
      <c r="G1396">
        <v>45</v>
      </c>
      <c r="H1396" s="4">
        <v>68</v>
      </c>
      <c r="I1396" s="4">
        <v>28</v>
      </c>
      <c r="J1396" s="4">
        <v>39</v>
      </c>
      <c r="K1396" s="4">
        <v>16</v>
      </c>
      <c r="L1396" s="4">
        <v>30</v>
      </c>
      <c r="M1396" s="4">
        <v>41</v>
      </c>
      <c r="N1396">
        <v>1</v>
      </c>
      <c r="O1396">
        <v>2</v>
      </c>
      <c r="P1396">
        <v>2</v>
      </c>
      <c r="Q1396">
        <v>5</v>
      </c>
      <c r="R1396">
        <v>2</v>
      </c>
      <c r="S1396">
        <v>0</v>
      </c>
      <c r="T1396">
        <v>0</v>
      </c>
      <c r="U1396">
        <v>0</v>
      </c>
      <c r="V1396">
        <v>0</v>
      </c>
      <c r="W1396">
        <v>0</v>
      </c>
      <c r="X1396">
        <v>0</v>
      </c>
      <c r="Y1396">
        <v>0</v>
      </c>
      <c r="Z1396" t="s">
        <v>53</v>
      </c>
    </row>
    <row r="1397" spans="1:26" x14ac:dyDescent="0.3">
      <c r="A1397">
        <v>7462</v>
      </c>
      <c r="B1397">
        <v>1954</v>
      </c>
      <c r="C1397" s="14">
        <f>2021-Table13[[#This Row],[Year_Birth]]</f>
        <v>67</v>
      </c>
      <c r="D1397" s="4">
        <v>22507</v>
      </c>
      <c r="E1397">
        <v>0</v>
      </c>
      <c r="F1397" s="16">
        <v>8.205479452054794</v>
      </c>
      <c r="G1397">
        <v>67</v>
      </c>
      <c r="H1397" s="4">
        <v>68</v>
      </c>
      <c r="I1397" s="4">
        <v>0</v>
      </c>
      <c r="J1397" s="4">
        <v>226</v>
      </c>
      <c r="K1397" s="4">
        <v>51</v>
      </c>
      <c r="L1397" s="4">
        <v>157</v>
      </c>
      <c r="M1397" s="4">
        <v>68</v>
      </c>
      <c r="N1397">
        <v>3</v>
      </c>
      <c r="O1397">
        <v>10</v>
      </c>
      <c r="P1397">
        <v>2</v>
      </c>
      <c r="Q1397">
        <v>4</v>
      </c>
      <c r="R1397">
        <v>9</v>
      </c>
      <c r="S1397">
        <v>0</v>
      </c>
      <c r="T1397">
        <v>0</v>
      </c>
      <c r="U1397">
        <v>0</v>
      </c>
      <c r="V1397">
        <v>0</v>
      </c>
      <c r="W1397">
        <v>0</v>
      </c>
      <c r="X1397">
        <v>0</v>
      </c>
      <c r="Y1397">
        <v>0</v>
      </c>
      <c r="Z1397" t="s">
        <v>48</v>
      </c>
    </row>
    <row r="1398" spans="1:26" x14ac:dyDescent="0.3">
      <c r="A1398">
        <v>6710</v>
      </c>
      <c r="B1398">
        <v>1951</v>
      </c>
      <c r="C1398" s="14">
        <f>2021-Table13[[#This Row],[Year_Birth]]</f>
        <v>70</v>
      </c>
      <c r="D1398" s="4">
        <v>58217</v>
      </c>
      <c r="E1398">
        <v>3</v>
      </c>
      <c r="F1398" s="16">
        <v>8.2246575342465746</v>
      </c>
      <c r="G1398">
        <v>84</v>
      </c>
      <c r="H1398" s="4">
        <v>68</v>
      </c>
      <c r="I1398" s="4">
        <v>1</v>
      </c>
      <c r="J1398" s="4">
        <v>13</v>
      </c>
      <c r="K1398" s="4">
        <v>3</v>
      </c>
      <c r="L1398" s="4">
        <v>5</v>
      </c>
      <c r="M1398" s="4">
        <v>13</v>
      </c>
      <c r="N1398">
        <v>1</v>
      </c>
      <c r="O1398">
        <v>2</v>
      </c>
      <c r="P1398">
        <v>0</v>
      </c>
      <c r="Q1398">
        <v>4</v>
      </c>
      <c r="R1398">
        <v>6</v>
      </c>
      <c r="S1398">
        <v>0</v>
      </c>
      <c r="T1398">
        <v>0</v>
      </c>
      <c r="U1398">
        <v>0</v>
      </c>
      <c r="V1398">
        <v>0</v>
      </c>
      <c r="W1398">
        <v>0</v>
      </c>
      <c r="X1398">
        <v>0</v>
      </c>
      <c r="Y1398">
        <v>0</v>
      </c>
      <c r="Z1398" t="s">
        <v>41</v>
      </c>
    </row>
    <row r="1399" spans="1:26" x14ac:dyDescent="0.3">
      <c r="A1399">
        <v>1833</v>
      </c>
      <c r="B1399">
        <v>1974</v>
      </c>
      <c r="C1399" s="14">
        <f>2021-Table13[[#This Row],[Year_Birth]]</f>
        <v>47</v>
      </c>
      <c r="D1399" s="4">
        <v>39190</v>
      </c>
      <c r="E1399">
        <v>1</v>
      </c>
      <c r="F1399" s="16">
        <v>6.7863013698630139</v>
      </c>
      <c r="G1399">
        <v>91</v>
      </c>
      <c r="H1399" s="4">
        <v>68</v>
      </c>
      <c r="I1399" s="4">
        <v>8</v>
      </c>
      <c r="J1399" s="4">
        <v>18</v>
      </c>
      <c r="K1399" s="4">
        <v>19</v>
      </c>
      <c r="L1399" s="4">
        <v>8</v>
      </c>
      <c r="M1399" s="4">
        <v>12</v>
      </c>
      <c r="N1399">
        <v>2</v>
      </c>
      <c r="O1399">
        <v>2</v>
      </c>
      <c r="P1399">
        <v>1</v>
      </c>
      <c r="Q1399">
        <v>4</v>
      </c>
      <c r="R1399">
        <v>5</v>
      </c>
      <c r="S1399">
        <v>0</v>
      </c>
      <c r="T1399">
        <v>0</v>
      </c>
      <c r="U1399">
        <v>0</v>
      </c>
      <c r="V1399">
        <v>0</v>
      </c>
      <c r="W1399">
        <v>0</v>
      </c>
      <c r="X1399">
        <v>0</v>
      </c>
      <c r="Y1399">
        <v>0</v>
      </c>
      <c r="Z1399" t="s">
        <v>41</v>
      </c>
    </row>
    <row r="1400" spans="1:26" x14ac:dyDescent="0.3">
      <c r="A1400">
        <v>5015</v>
      </c>
      <c r="B1400">
        <v>1976</v>
      </c>
      <c r="C1400" s="14">
        <f>2021-Table13[[#This Row],[Year_Birth]]</f>
        <v>45</v>
      </c>
      <c r="D1400" s="4">
        <v>34529</v>
      </c>
      <c r="E1400">
        <v>1</v>
      </c>
      <c r="F1400" s="16">
        <v>8.4</v>
      </c>
      <c r="G1400">
        <v>94</v>
      </c>
      <c r="H1400" s="4">
        <v>68</v>
      </c>
      <c r="I1400" s="4">
        <v>6</v>
      </c>
      <c r="J1400" s="4">
        <v>38</v>
      </c>
      <c r="K1400" s="4">
        <v>3</v>
      </c>
      <c r="L1400" s="4">
        <v>6</v>
      </c>
      <c r="M1400" s="4">
        <v>41</v>
      </c>
      <c r="N1400">
        <v>2</v>
      </c>
      <c r="O1400">
        <v>2</v>
      </c>
      <c r="P1400">
        <v>2</v>
      </c>
      <c r="Q1400">
        <v>3</v>
      </c>
      <c r="R1400">
        <v>7</v>
      </c>
      <c r="S1400">
        <v>0</v>
      </c>
      <c r="T1400">
        <v>0</v>
      </c>
      <c r="U1400">
        <v>0</v>
      </c>
      <c r="V1400">
        <v>0</v>
      </c>
      <c r="W1400">
        <v>0</v>
      </c>
      <c r="X1400">
        <v>0</v>
      </c>
      <c r="Y1400">
        <v>0</v>
      </c>
      <c r="Z1400" t="s">
        <v>41</v>
      </c>
    </row>
    <row r="1401" spans="1:26" x14ac:dyDescent="0.3">
      <c r="A1401">
        <v>4246</v>
      </c>
      <c r="B1401">
        <v>1982</v>
      </c>
      <c r="C1401" s="14">
        <f>2021-Table13[[#This Row],[Year_Birth]]</f>
        <v>39</v>
      </c>
      <c r="D1401" s="4">
        <v>6560</v>
      </c>
      <c r="E1401">
        <v>0</v>
      </c>
      <c r="F1401" s="16">
        <v>7.1561643835616442</v>
      </c>
      <c r="G1401">
        <v>2</v>
      </c>
      <c r="H1401" s="4">
        <v>67</v>
      </c>
      <c r="I1401" s="4">
        <v>11</v>
      </c>
      <c r="J1401" s="4">
        <v>26</v>
      </c>
      <c r="K1401" s="4">
        <v>4</v>
      </c>
      <c r="L1401" s="4">
        <v>3</v>
      </c>
      <c r="M1401" s="4">
        <v>262</v>
      </c>
      <c r="N1401">
        <v>0</v>
      </c>
      <c r="O1401">
        <v>1</v>
      </c>
      <c r="P1401">
        <v>0</v>
      </c>
      <c r="Q1401">
        <v>1</v>
      </c>
      <c r="R1401">
        <v>17</v>
      </c>
      <c r="S1401">
        <v>0</v>
      </c>
      <c r="T1401">
        <v>0</v>
      </c>
      <c r="U1401">
        <v>0</v>
      </c>
      <c r="V1401">
        <v>0</v>
      </c>
      <c r="W1401">
        <v>0</v>
      </c>
      <c r="X1401">
        <v>0</v>
      </c>
      <c r="Y1401">
        <v>0</v>
      </c>
      <c r="Z1401" t="s">
        <v>41</v>
      </c>
    </row>
    <row r="1402" spans="1:26" x14ac:dyDescent="0.3">
      <c r="A1402">
        <v>6379</v>
      </c>
      <c r="B1402">
        <v>1949</v>
      </c>
      <c r="C1402" s="14">
        <f>2021-Table13[[#This Row],[Year_Birth]]</f>
        <v>72</v>
      </c>
      <c r="D1402" s="4">
        <v>47570</v>
      </c>
      <c r="E1402">
        <v>2</v>
      </c>
      <c r="F1402" s="16">
        <v>7.6958904109589037</v>
      </c>
      <c r="G1402">
        <v>3</v>
      </c>
      <c r="H1402" s="4">
        <v>67</v>
      </c>
      <c r="I1402" s="4">
        <v>1</v>
      </c>
      <c r="J1402" s="4">
        <v>20</v>
      </c>
      <c r="K1402" s="4">
        <v>0</v>
      </c>
      <c r="L1402" s="4">
        <v>2</v>
      </c>
      <c r="M1402" s="4">
        <v>31</v>
      </c>
      <c r="N1402">
        <v>3</v>
      </c>
      <c r="O1402">
        <v>2</v>
      </c>
      <c r="P1402">
        <v>2</v>
      </c>
      <c r="Q1402">
        <v>2</v>
      </c>
      <c r="R1402">
        <v>7</v>
      </c>
      <c r="S1402">
        <v>0</v>
      </c>
      <c r="T1402">
        <v>0</v>
      </c>
      <c r="U1402">
        <v>0</v>
      </c>
      <c r="V1402">
        <v>0</v>
      </c>
      <c r="W1402">
        <v>0</v>
      </c>
      <c r="X1402">
        <v>1</v>
      </c>
      <c r="Y1402">
        <v>0</v>
      </c>
      <c r="Z1402" t="s">
        <v>43</v>
      </c>
    </row>
    <row r="1403" spans="1:26" x14ac:dyDescent="0.3">
      <c r="A1403">
        <v>7485</v>
      </c>
      <c r="B1403">
        <v>1950</v>
      </c>
      <c r="C1403" s="14">
        <f>2021-Table13[[#This Row],[Year_Birth]]</f>
        <v>71</v>
      </c>
      <c r="D1403" s="4">
        <v>56551</v>
      </c>
      <c r="E1403">
        <v>2</v>
      </c>
      <c r="F1403" s="16">
        <v>6.7561643835616438</v>
      </c>
      <c r="G1403">
        <v>48</v>
      </c>
      <c r="H1403" s="4">
        <v>67</v>
      </c>
      <c r="I1403" s="4">
        <v>4</v>
      </c>
      <c r="J1403" s="4">
        <v>32</v>
      </c>
      <c r="K1403" s="4">
        <v>17</v>
      </c>
      <c r="L1403" s="4">
        <v>2</v>
      </c>
      <c r="M1403" s="4">
        <v>16</v>
      </c>
      <c r="N1403">
        <v>3</v>
      </c>
      <c r="O1403">
        <v>2</v>
      </c>
      <c r="P1403">
        <v>1</v>
      </c>
      <c r="Q1403">
        <v>4</v>
      </c>
      <c r="R1403">
        <v>4</v>
      </c>
      <c r="S1403">
        <v>0</v>
      </c>
      <c r="T1403">
        <v>0</v>
      </c>
      <c r="U1403">
        <v>0</v>
      </c>
      <c r="V1403">
        <v>0</v>
      </c>
      <c r="W1403">
        <v>0</v>
      </c>
      <c r="X1403">
        <v>0</v>
      </c>
      <c r="Y1403">
        <v>0</v>
      </c>
      <c r="Z1403" t="s">
        <v>47</v>
      </c>
    </row>
    <row r="1404" spans="1:26" x14ac:dyDescent="0.3">
      <c r="A1404">
        <v>7530</v>
      </c>
      <c r="B1404">
        <v>1950</v>
      </c>
      <c r="C1404" s="14">
        <f>2021-Table13[[#This Row],[Year_Birth]]</f>
        <v>71</v>
      </c>
      <c r="D1404" s="4">
        <v>56551</v>
      </c>
      <c r="E1404">
        <v>2</v>
      </c>
      <c r="F1404" s="16">
        <v>6.7561643835616438</v>
      </c>
      <c r="G1404">
        <v>48</v>
      </c>
      <c r="H1404" s="4">
        <v>67</v>
      </c>
      <c r="I1404" s="4">
        <v>4</v>
      </c>
      <c r="J1404" s="4">
        <v>32</v>
      </c>
      <c r="K1404" s="4">
        <v>17</v>
      </c>
      <c r="L1404" s="4">
        <v>2</v>
      </c>
      <c r="M1404" s="4">
        <v>16</v>
      </c>
      <c r="N1404">
        <v>3</v>
      </c>
      <c r="O1404">
        <v>2</v>
      </c>
      <c r="P1404">
        <v>1</v>
      </c>
      <c r="Q1404">
        <v>4</v>
      </c>
      <c r="R1404">
        <v>4</v>
      </c>
      <c r="S1404">
        <v>0</v>
      </c>
      <c r="T1404">
        <v>0</v>
      </c>
      <c r="U1404">
        <v>0</v>
      </c>
      <c r="V1404">
        <v>0</v>
      </c>
      <c r="W1404">
        <v>0</v>
      </c>
      <c r="X1404">
        <v>0</v>
      </c>
      <c r="Y1404">
        <v>0</v>
      </c>
      <c r="Z1404" t="s">
        <v>41</v>
      </c>
    </row>
    <row r="1405" spans="1:26" x14ac:dyDescent="0.3">
      <c r="A1405">
        <v>7617</v>
      </c>
      <c r="B1405">
        <v>1974</v>
      </c>
      <c r="C1405" s="14">
        <f>2021-Table13[[#This Row],[Year_Birth]]</f>
        <v>47</v>
      </c>
      <c r="D1405" s="4">
        <v>42373</v>
      </c>
      <c r="E1405">
        <v>2</v>
      </c>
      <c r="F1405" s="16">
        <v>7.4821917808219176</v>
      </c>
      <c r="G1405">
        <v>83</v>
      </c>
      <c r="H1405" s="4">
        <v>67</v>
      </c>
      <c r="I1405" s="4">
        <v>5</v>
      </c>
      <c r="J1405" s="4">
        <v>61</v>
      </c>
      <c r="K1405" s="4">
        <v>3</v>
      </c>
      <c r="L1405" s="4">
        <v>8</v>
      </c>
      <c r="M1405" s="4">
        <v>19</v>
      </c>
      <c r="N1405">
        <v>5</v>
      </c>
      <c r="O1405">
        <v>2</v>
      </c>
      <c r="P1405">
        <v>1</v>
      </c>
      <c r="Q1405">
        <v>5</v>
      </c>
      <c r="R1405">
        <v>5</v>
      </c>
      <c r="S1405">
        <v>0</v>
      </c>
      <c r="T1405">
        <v>0</v>
      </c>
      <c r="U1405">
        <v>0</v>
      </c>
      <c r="V1405">
        <v>0</v>
      </c>
      <c r="W1405">
        <v>0</v>
      </c>
      <c r="X1405">
        <v>0</v>
      </c>
      <c r="Y1405">
        <v>0</v>
      </c>
      <c r="Z1405" t="s">
        <v>41</v>
      </c>
    </row>
    <row r="1406" spans="1:26" x14ac:dyDescent="0.3">
      <c r="A1406">
        <v>450</v>
      </c>
      <c r="B1406">
        <v>1958</v>
      </c>
      <c r="C1406" s="14">
        <f>2021-Table13[[#This Row],[Year_Birth]]</f>
        <v>63</v>
      </c>
      <c r="D1406" s="4">
        <v>42315</v>
      </c>
      <c r="E1406">
        <v>1</v>
      </c>
      <c r="F1406" s="16">
        <v>7.5753424657534243</v>
      </c>
      <c r="G1406">
        <v>90</v>
      </c>
      <c r="H1406" s="4">
        <v>67</v>
      </c>
      <c r="I1406" s="4">
        <v>15</v>
      </c>
      <c r="J1406" s="4">
        <v>80</v>
      </c>
      <c r="K1406" s="4">
        <v>17</v>
      </c>
      <c r="L1406" s="4">
        <v>11</v>
      </c>
      <c r="M1406" s="4">
        <v>80</v>
      </c>
      <c r="N1406">
        <v>3</v>
      </c>
      <c r="O1406">
        <v>1</v>
      </c>
      <c r="P1406">
        <v>4</v>
      </c>
      <c r="Q1406">
        <v>4</v>
      </c>
      <c r="R1406">
        <v>3</v>
      </c>
      <c r="S1406">
        <v>0</v>
      </c>
      <c r="T1406">
        <v>0</v>
      </c>
      <c r="U1406">
        <v>0</v>
      </c>
      <c r="V1406">
        <v>0</v>
      </c>
      <c r="W1406">
        <v>0</v>
      </c>
      <c r="X1406">
        <v>0</v>
      </c>
      <c r="Y1406">
        <v>0</v>
      </c>
      <c r="Z1406" t="s">
        <v>43</v>
      </c>
    </row>
    <row r="1407" spans="1:26" x14ac:dyDescent="0.3">
      <c r="A1407">
        <v>9635</v>
      </c>
      <c r="B1407">
        <v>1983</v>
      </c>
      <c r="C1407" s="14">
        <f>2021-Table13[[#This Row],[Year_Birth]]</f>
        <v>38</v>
      </c>
      <c r="D1407" s="4">
        <v>35876</v>
      </c>
      <c r="E1407">
        <v>0</v>
      </c>
      <c r="F1407" s="16">
        <v>6.8027397260273972</v>
      </c>
      <c r="G1407">
        <v>13</v>
      </c>
      <c r="H1407" s="4">
        <v>66</v>
      </c>
      <c r="I1407" s="4">
        <v>2</v>
      </c>
      <c r="J1407" s="4">
        <v>40</v>
      </c>
      <c r="K1407" s="4">
        <v>4</v>
      </c>
      <c r="L1407" s="4">
        <v>3</v>
      </c>
      <c r="M1407" s="4">
        <v>14</v>
      </c>
      <c r="N1407">
        <v>1</v>
      </c>
      <c r="O1407">
        <v>3</v>
      </c>
      <c r="P1407">
        <v>1</v>
      </c>
      <c r="Q1407">
        <v>3</v>
      </c>
      <c r="R1407">
        <v>6</v>
      </c>
      <c r="S1407">
        <v>0</v>
      </c>
      <c r="T1407">
        <v>0</v>
      </c>
      <c r="U1407">
        <v>0</v>
      </c>
      <c r="V1407">
        <v>0</v>
      </c>
      <c r="W1407">
        <v>0</v>
      </c>
      <c r="X1407">
        <v>0</v>
      </c>
      <c r="Y1407">
        <v>0</v>
      </c>
      <c r="Z1407" t="s">
        <v>41</v>
      </c>
    </row>
    <row r="1408" spans="1:26" x14ac:dyDescent="0.3">
      <c r="A1408">
        <v>1640</v>
      </c>
      <c r="B1408">
        <v>1954</v>
      </c>
      <c r="C1408" s="14">
        <f>2021-Table13[[#This Row],[Year_Birth]]</f>
        <v>67</v>
      </c>
      <c r="D1408" s="4">
        <v>64587</v>
      </c>
      <c r="E1408">
        <v>2</v>
      </c>
      <c r="F1408" s="16">
        <v>6.6301369863013697</v>
      </c>
      <c r="G1408">
        <v>49</v>
      </c>
      <c r="H1408" s="4">
        <v>66</v>
      </c>
      <c r="I1408" s="4">
        <v>0</v>
      </c>
      <c r="J1408" s="4">
        <v>16</v>
      </c>
      <c r="K1408" s="4">
        <v>0</v>
      </c>
      <c r="L1408" s="4">
        <v>6</v>
      </c>
      <c r="M1408" s="4">
        <v>20</v>
      </c>
      <c r="N1408">
        <v>2</v>
      </c>
      <c r="O1408">
        <v>1</v>
      </c>
      <c r="P1408">
        <v>1</v>
      </c>
      <c r="Q1408">
        <v>4</v>
      </c>
      <c r="R1408">
        <v>3</v>
      </c>
      <c r="S1408">
        <v>0</v>
      </c>
      <c r="T1408">
        <v>0</v>
      </c>
      <c r="U1408">
        <v>0</v>
      </c>
      <c r="V1408">
        <v>0</v>
      </c>
      <c r="W1408">
        <v>0</v>
      </c>
      <c r="X1408">
        <v>0</v>
      </c>
      <c r="Y1408">
        <v>0</v>
      </c>
      <c r="Z1408" t="s">
        <v>41</v>
      </c>
    </row>
    <row r="1409" spans="1:26" x14ac:dyDescent="0.3">
      <c r="A1409">
        <v>11025</v>
      </c>
      <c r="B1409">
        <v>1961</v>
      </c>
      <c r="C1409" s="14">
        <f>2021-Table13[[#This Row],[Year_Birth]]</f>
        <v>60</v>
      </c>
      <c r="D1409" s="4">
        <v>36443</v>
      </c>
      <c r="E1409">
        <v>2</v>
      </c>
      <c r="F1409" s="16">
        <v>8.0109589041095894</v>
      </c>
      <c r="G1409">
        <v>9</v>
      </c>
      <c r="H1409" s="4">
        <v>65</v>
      </c>
      <c r="I1409" s="4">
        <v>0</v>
      </c>
      <c r="J1409" s="4">
        <v>46</v>
      </c>
      <c r="K1409" s="4">
        <v>4</v>
      </c>
      <c r="L1409" s="4">
        <v>3</v>
      </c>
      <c r="M1409" s="4">
        <v>20</v>
      </c>
      <c r="N1409">
        <v>4</v>
      </c>
      <c r="O1409">
        <v>3</v>
      </c>
      <c r="P1409">
        <v>1</v>
      </c>
      <c r="Q1409">
        <v>3</v>
      </c>
      <c r="R1409">
        <v>8</v>
      </c>
      <c r="S1409">
        <v>0</v>
      </c>
      <c r="T1409">
        <v>0</v>
      </c>
      <c r="U1409">
        <v>0</v>
      </c>
      <c r="V1409">
        <v>0</v>
      </c>
      <c r="W1409">
        <v>0</v>
      </c>
      <c r="X1409">
        <v>0</v>
      </c>
      <c r="Y1409">
        <v>0</v>
      </c>
      <c r="Z1409" t="s">
        <v>41</v>
      </c>
    </row>
    <row r="1410" spans="1:26" x14ac:dyDescent="0.3">
      <c r="A1410">
        <v>615</v>
      </c>
      <c r="B1410">
        <v>1960</v>
      </c>
      <c r="C1410" s="14">
        <f>2021-Table13[[#This Row],[Year_Birth]]</f>
        <v>61</v>
      </c>
      <c r="D1410" s="4">
        <v>30507</v>
      </c>
      <c r="E1410">
        <v>0</v>
      </c>
      <c r="F1410" s="16">
        <v>7.912328767123288</v>
      </c>
      <c r="G1410">
        <v>29</v>
      </c>
      <c r="H1410" s="4">
        <v>65</v>
      </c>
      <c r="I1410" s="4">
        <v>36</v>
      </c>
      <c r="J1410" s="4">
        <v>74</v>
      </c>
      <c r="K1410" s="4">
        <v>38</v>
      </c>
      <c r="L1410" s="4">
        <v>20</v>
      </c>
      <c r="M1410" s="4">
        <v>110</v>
      </c>
      <c r="N1410">
        <v>1</v>
      </c>
      <c r="O1410">
        <v>5</v>
      </c>
      <c r="P1410">
        <v>1</v>
      </c>
      <c r="Q1410">
        <v>4</v>
      </c>
      <c r="R1410">
        <v>7</v>
      </c>
      <c r="S1410">
        <v>0</v>
      </c>
      <c r="T1410">
        <v>0</v>
      </c>
      <c r="U1410">
        <v>0</v>
      </c>
      <c r="V1410">
        <v>0</v>
      </c>
      <c r="W1410">
        <v>0</v>
      </c>
      <c r="X1410">
        <v>0</v>
      </c>
      <c r="Y1410">
        <v>0</v>
      </c>
      <c r="Z1410" t="s">
        <v>41</v>
      </c>
    </row>
    <row r="1411" spans="1:26" x14ac:dyDescent="0.3">
      <c r="A1411">
        <v>9738</v>
      </c>
      <c r="B1411">
        <v>1986</v>
      </c>
      <c r="C1411" s="14">
        <f>2021-Table13[[#This Row],[Year_Birth]]</f>
        <v>35</v>
      </c>
      <c r="D1411" s="4">
        <v>42386</v>
      </c>
      <c r="E1411">
        <v>1</v>
      </c>
      <c r="F1411" s="16">
        <v>8.0684931506849313</v>
      </c>
      <c r="G1411">
        <v>43</v>
      </c>
      <c r="H1411" s="4">
        <v>65</v>
      </c>
      <c r="I1411" s="4">
        <v>4</v>
      </c>
      <c r="J1411" s="4">
        <v>16</v>
      </c>
      <c r="K1411" s="4">
        <v>0</v>
      </c>
      <c r="L1411" s="4">
        <v>4</v>
      </c>
      <c r="M1411" s="4">
        <v>11</v>
      </c>
      <c r="N1411">
        <v>1</v>
      </c>
      <c r="O1411">
        <v>3</v>
      </c>
      <c r="P1411">
        <v>0</v>
      </c>
      <c r="Q1411">
        <v>3</v>
      </c>
      <c r="R1411">
        <v>8</v>
      </c>
      <c r="S1411">
        <v>0</v>
      </c>
      <c r="T1411">
        <v>0</v>
      </c>
      <c r="U1411">
        <v>0</v>
      </c>
      <c r="V1411">
        <v>0</v>
      </c>
      <c r="W1411">
        <v>0</v>
      </c>
      <c r="X1411">
        <v>0</v>
      </c>
      <c r="Y1411">
        <v>0</v>
      </c>
      <c r="Z1411" t="s">
        <v>47</v>
      </c>
    </row>
    <row r="1412" spans="1:26" x14ac:dyDescent="0.3">
      <c r="A1412">
        <v>10212</v>
      </c>
      <c r="B1412">
        <v>1986</v>
      </c>
      <c r="C1412" s="14">
        <f>2021-Table13[[#This Row],[Year_Birth]]</f>
        <v>35</v>
      </c>
      <c r="D1412" s="4">
        <v>42386</v>
      </c>
      <c r="E1412">
        <v>1</v>
      </c>
      <c r="F1412" s="16">
        <v>8.0684931506849313</v>
      </c>
      <c r="G1412">
        <v>43</v>
      </c>
      <c r="H1412" s="4">
        <v>65</v>
      </c>
      <c r="I1412" s="4">
        <v>4</v>
      </c>
      <c r="J1412" s="4">
        <v>16</v>
      </c>
      <c r="K1412" s="4">
        <v>0</v>
      </c>
      <c r="L1412" s="4">
        <v>4</v>
      </c>
      <c r="M1412" s="4">
        <v>11</v>
      </c>
      <c r="N1412">
        <v>1</v>
      </c>
      <c r="O1412">
        <v>3</v>
      </c>
      <c r="P1412">
        <v>0</v>
      </c>
      <c r="Q1412">
        <v>3</v>
      </c>
      <c r="R1412">
        <v>8</v>
      </c>
      <c r="S1412">
        <v>0</v>
      </c>
      <c r="T1412">
        <v>0</v>
      </c>
      <c r="U1412">
        <v>0</v>
      </c>
      <c r="V1412">
        <v>0</v>
      </c>
      <c r="W1412">
        <v>0</v>
      </c>
      <c r="X1412">
        <v>0</v>
      </c>
      <c r="Y1412">
        <v>0</v>
      </c>
      <c r="Z1412" t="s">
        <v>45</v>
      </c>
    </row>
    <row r="1413" spans="1:26" x14ac:dyDescent="0.3">
      <c r="A1413">
        <v>2286</v>
      </c>
      <c r="B1413">
        <v>1962</v>
      </c>
      <c r="C1413" s="14">
        <f>2021-Table13[[#This Row],[Year_Birth]]</f>
        <v>59</v>
      </c>
      <c r="D1413" s="4">
        <v>50785</v>
      </c>
      <c r="E1413">
        <v>2</v>
      </c>
      <c r="F1413" s="16">
        <v>7.4109589041095889</v>
      </c>
      <c r="G1413">
        <v>27</v>
      </c>
      <c r="H1413" s="4">
        <v>64</v>
      </c>
      <c r="I1413" s="4">
        <v>1</v>
      </c>
      <c r="J1413" s="4">
        <v>21</v>
      </c>
      <c r="K1413" s="4">
        <v>0</v>
      </c>
      <c r="L1413" s="4">
        <v>1</v>
      </c>
      <c r="M1413" s="4">
        <v>27</v>
      </c>
      <c r="N1413">
        <v>2</v>
      </c>
      <c r="O1413">
        <v>2</v>
      </c>
      <c r="P1413">
        <v>1</v>
      </c>
      <c r="Q1413">
        <v>3</v>
      </c>
      <c r="R1413">
        <v>6</v>
      </c>
      <c r="S1413">
        <v>0</v>
      </c>
      <c r="T1413">
        <v>0</v>
      </c>
      <c r="U1413">
        <v>0</v>
      </c>
      <c r="V1413">
        <v>0</v>
      </c>
      <c r="W1413">
        <v>0</v>
      </c>
      <c r="X1413">
        <v>0</v>
      </c>
      <c r="Y1413">
        <v>0</v>
      </c>
      <c r="Z1413" t="s">
        <v>48</v>
      </c>
    </row>
    <row r="1414" spans="1:26" x14ac:dyDescent="0.3">
      <c r="A1414">
        <v>3332</v>
      </c>
      <c r="B1414">
        <v>1985</v>
      </c>
      <c r="C1414" s="14">
        <f>2021-Table13[[#This Row],[Year_Birth]]</f>
        <v>36</v>
      </c>
      <c r="D1414" s="4">
        <v>29760</v>
      </c>
      <c r="E1414">
        <v>1</v>
      </c>
      <c r="F1414" s="16">
        <v>8.4438356164383563</v>
      </c>
      <c r="G1414">
        <v>87</v>
      </c>
      <c r="H1414" s="4">
        <v>64</v>
      </c>
      <c r="I1414" s="4">
        <v>4</v>
      </c>
      <c r="J1414" s="4">
        <v>68</v>
      </c>
      <c r="K1414" s="4">
        <v>7</v>
      </c>
      <c r="L1414" s="4">
        <v>5</v>
      </c>
      <c r="M1414" s="4">
        <v>17</v>
      </c>
      <c r="N1414">
        <v>4</v>
      </c>
      <c r="O1414">
        <v>3</v>
      </c>
      <c r="P1414">
        <v>1</v>
      </c>
      <c r="Q1414">
        <v>4</v>
      </c>
      <c r="R1414">
        <v>8</v>
      </c>
      <c r="S1414">
        <v>0</v>
      </c>
      <c r="T1414">
        <v>0</v>
      </c>
      <c r="U1414">
        <v>0</v>
      </c>
      <c r="V1414">
        <v>0</v>
      </c>
      <c r="W1414">
        <v>0</v>
      </c>
      <c r="X1414">
        <v>0</v>
      </c>
      <c r="Y1414">
        <v>0</v>
      </c>
      <c r="Z1414" t="s">
        <v>52</v>
      </c>
    </row>
    <row r="1415" spans="1:26" x14ac:dyDescent="0.3">
      <c r="A1415">
        <v>7433</v>
      </c>
      <c r="B1415">
        <v>1985</v>
      </c>
      <c r="C1415" s="14">
        <f>2021-Table13[[#This Row],[Year_Birth]]</f>
        <v>36</v>
      </c>
      <c r="D1415" s="4">
        <v>29760</v>
      </c>
      <c r="E1415">
        <v>1</v>
      </c>
      <c r="F1415" s="16">
        <v>8.4438356164383563</v>
      </c>
      <c r="G1415">
        <v>87</v>
      </c>
      <c r="H1415" s="4">
        <v>64</v>
      </c>
      <c r="I1415" s="4">
        <v>4</v>
      </c>
      <c r="J1415" s="4">
        <v>68</v>
      </c>
      <c r="K1415" s="4">
        <v>7</v>
      </c>
      <c r="L1415" s="4">
        <v>5</v>
      </c>
      <c r="M1415" s="4">
        <v>17</v>
      </c>
      <c r="N1415">
        <v>4</v>
      </c>
      <c r="O1415">
        <v>3</v>
      </c>
      <c r="P1415">
        <v>1</v>
      </c>
      <c r="Q1415">
        <v>4</v>
      </c>
      <c r="R1415">
        <v>8</v>
      </c>
      <c r="S1415">
        <v>0</v>
      </c>
      <c r="T1415">
        <v>0</v>
      </c>
      <c r="U1415">
        <v>0</v>
      </c>
      <c r="V1415">
        <v>0</v>
      </c>
      <c r="W1415">
        <v>0</v>
      </c>
      <c r="X1415">
        <v>0</v>
      </c>
      <c r="Y1415">
        <v>0</v>
      </c>
      <c r="Z1415" t="s">
        <v>41</v>
      </c>
    </row>
    <row r="1416" spans="1:26" x14ac:dyDescent="0.3">
      <c r="A1416">
        <v>837</v>
      </c>
      <c r="B1416">
        <v>1977</v>
      </c>
      <c r="C1416" s="14">
        <f>2021-Table13[[#This Row],[Year_Birth]]</f>
        <v>44</v>
      </c>
      <c r="D1416" s="4">
        <v>54809</v>
      </c>
      <c r="E1416">
        <v>2</v>
      </c>
      <c r="F1416" s="16">
        <v>7.4082191780821915</v>
      </c>
      <c r="G1416">
        <v>0</v>
      </c>
      <c r="H1416" s="4">
        <v>63</v>
      </c>
      <c r="I1416" s="4">
        <v>6</v>
      </c>
      <c r="J1416" s="4">
        <v>57</v>
      </c>
      <c r="K1416" s="4">
        <v>13</v>
      </c>
      <c r="L1416" s="4">
        <v>13</v>
      </c>
      <c r="M1416" s="4">
        <v>22</v>
      </c>
      <c r="N1416">
        <v>4</v>
      </c>
      <c r="O1416">
        <v>2</v>
      </c>
      <c r="P1416">
        <v>1</v>
      </c>
      <c r="Q1416">
        <v>5</v>
      </c>
      <c r="R1416">
        <v>4</v>
      </c>
      <c r="S1416">
        <v>0</v>
      </c>
      <c r="T1416">
        <v>0</v>
      </c>
      <c r="U1416">
        <v>0</v>
      </c>
      <c r="V1416">
        <v>0</v>
      </c>
      <c r="W1416">
        <v>0</v>
      </c>
      <c r="X1416">
        <v>0</v>
      </c>
      <c r="Y1416">
        <v>0</v>
      </c>
      <c r="Z1416" t="s">
        <v>41</v>
      </c>
    </row>
    <row r="1417" spans="1:26" x14ac:dyDescent="0.3">
      <c r="A1417">
        <v>10521</v>
      </c>
      <c r="B1417">
        <v>1977</v>
      </c>
      <c r="C1417" s="14">
        <f>2021-Table13[[#This Row],[Year_Birth]]</f>
        <v>44</v>
      </c>
      <c r="D1417" s="4">
        <v>54809</v>
      </c>
      <c r="E1417">
        <v>2</v>
      </c>
      <c r="F1417" s="16">
        <v>7.4082191780821915</v>
      </c>
      <c r="G1417">
        <v>0</v>
      </c>
      <c r="H1417" s="4">
        <v>63</v>
      </c>
      <c r="I1417" s="4">
        <v>6</v>
      </c>
      <c r="J1417" s="4">
        <v>57</v>
      </c>
      <c r="K1417" s="4">
        <v>13</v>
      </c>
      <c r="L1417" s="4">
        <v>13</v>
      </c>
      <c r="M1417" s="4">
        <v>22</v>
      </c>
      <c r="N1417">
        <v>4</v>
      </c>
      <c r="O1417">
        <v>2</v>
      </c>
      <c r="P1417">
        <v>1</v>
      </c>
      <c r="Q1417">
        <v>5</v>
      </c>
      <c r="R1417">
        <v>4</v>
      </c>
      <c r="S1417">
        <v>0</v>
      </c>
      <c r="T1417">
        <v>0</v>
      </c>
      <c r="U1417">
        <v>0</v>
      </c>
      <c r="V1417">
        <v>0</v>
      </c>
      <c r="W1417">
        <v>0</v>
      </c>
      <c r="X1417">
        <v>1</v>
      </c>
      <c r="Y1417">
        <v>0</v>
      </c>
      <c r="Z1417" t="s">
        <v>41</v>
      </c>
    </row>
    <row r="1418" spans="1:26" x14ac:dyDescent="0.3">
      <c r="A1418">
        <v>1048</v>
      </c>
      <c r="B1418">
        <v>1972</v>
      </c>
      <c r="C1418" s="14">
        <f>2021-Table13[[#This Row],[Year_Birth]]</f>
        <v>49</v>
      </c>
      <c r="D1418" s="4">
        <v>35641</v>
      </c>
      <c r="E1418">
        <v>1</v>
      </c>
      <c r="F1418" s="16">
        <v>7.5698630136986305</v>
      </c>
      <c r="G1418">
        <v>11</v>
      </c>
      <c r="H1418" s="4">
        <v>63</v>
      </c>
      <c r="I1418" s="4">
        <v>3</v>
      </c>
      <c r="J1418" s="4">
        <v>67</v>
      </c>
      <c r="K1418" s="4">
        <v>8</v>
      </c>
      <c r="L1418" s="4">
        <v>9</v>
      </c>
      <c r="M1418" s="4">
        <v>28</v>
      </c>
      <c r="N1418">
        <v>2</v>
      </c>
      <c r="O1418">
        <v>3</v>
      </c>
      <c r="P1418">
        <v>1</v>
      </c>
      <c r="Q1418">
        <v>4</v>
      </c>
      <c r="R1418">
        <v>7</v>
      </c>
      <c r="S1418">
        <v>0</v>
      </c>
      <c r="T1418">
        <v>0</v>
      </c>
      <c r="U1418">
        <v>0</v>
      </c>
      <c r="V1418">
        <v>0</v>
      </c>
      <c r="W1418">
        <v>0</v>
      </c>
      <c r="X1418">
        <v>1</v>
      </c>
      <c r="Y1418">
        <v>0</v>
      </c>
      <c r="Z1418" t="s">
        <v>47</v>
      </c>
    </row>
    <row r="1419" spans="1:26" x14ac:dyDescent="0.3">
      <c r="A1419">
        <v>1970</v>
      </c>
      <c r="B1419">
        <v>1968</v>
      </c>
      <c r="C1419" s="14">
        <f>2021-Table13[[#This Row],[Year_Birth]]</f>
        <v>53</v>
      </c>
      <c r="D1419" s="4">
        <v>34053</v>
      </c>
      <c r="E1419">
        <v>1</v>
      </c>
      <c r="F1419" s="16">
        <v>8.4109589041095898</v>
      </c>
      <c r="G1419">
        <v>14</v>
      </c>
      <c r="H1419" s="4">
        <v>63</v>
      </c>
      <c r="I1419" s="4">
        <v>0</v>
      </c>
      <c r="J1419" s="4">
        <v>21</v>
      </c>
      <c r="K1419" s="4">
        <v>7</v>
      </c>
      <c r="L1419" s="4">
        <v>0</v>
      </c>
      <c r="M1419" s="4">
        <v>12</v>
      </c>
      <c r="N1419">
        <v>1</v>
      </c>
      <c r="O1419">
        <v>3</v>
      </c>
      <c r="P1419">
        <v>0</v>
      </c>
      <c r="Q1419">
        <v>3</v>
      </c>
      <c r="R1419">
        <v>8</v>
      </c>
      <c r="S1419">
        <v>0</v>
      </c>
      <c r="T1419">
        <v>0</v>
      </c>
      <c r="U1419">
        <v>0</v>
      </c>
      <c r="V1419">
        <v>0</v>
      </c>
      <c r="W1419">
        <v>0</v>
      </c>
      <c r="X1419">
        <v>0</v>
      </c>
      <c r="Y1419">
        <v>0</v>
      </c>
      <c r="Z1419" t="s">
        <v>41</v>
      </c>
    </row>
    <row r="1420" spans="1:26" x14ac:dyDescent="0.3">
      <c r="A1420">
        <v>5117</v>
      </c>
      <c r="B1420">
        <v>1963</v>
      </c>
      <c r="C1420" s="14">
        <f>2021-Table13[[#This Row],[Year_Birth]]</f>
        <v>58</v>
      </c>
      <c r="D1420" s="4">
        <v>32632</v>
      </c>
      <c r="E1420">
        <v>0</v>
      </c>
      <c r="F1420" s="16">
        <v>8.5178082191780824</v>
      </c>
      <c r="G1420">
        <v>32</v>
      </c>
      <c r="H1420" s="4">
        <v>63</v>
      </c>
      <c r="I1420" s="4">
        <v>151</v>
      </c>
      <c r="J1420" s="4">
        <v>137</v>
      </c>
      <c r="K1420" s="4">
        <v>153</v>
      </c>
      <c r="L1420" s="4">
        <v>19</v>
      </c>
      <c r="M1420" s="4">
        <v>53</v>
      </c>
      <c r="N1420">
        <v>2</v>
      </c>
      <c r="O1420">
        <v>4</v>
      </c>
      <c r="P1420">
        <v>4</v>
      </c>
      <c r="Q1420">
        <v>8</v>
      </c>
      <c r="R1420">
        <v>5</v>
      </c>
      <c r="S1420">
        <v>0</v>
      </c>
      <c r="T1420">
        <v>0</v>
      </c>
      <c r="U1420">
        <v>0</v>
      </c>
      <c r="V1420">
        <v>0</v>
      </c>
      <c r="W1420">
        <v>0</v>
      </c>
      <c r="X1420">
        <v>0</v>
      </c>
      <c r="Y1420">
        <v>0</v>
      </c>
      <c r="Z1420" t="s">
        <v>41</v>
      </c>
    </row>
    <row r="1421" spans="1:26" x14ac:dyDescent="0.3">
      <c r="A1421">
        <v>10591</v>
      </c>
      <c r="B1421">
        <v>1969</v>
      </c>
      <c r="C1421" s="14">
        <f>2021-Table13[[#This Row],[Year_Birth]]</f>
        <v>52</v>
      </c>
      <c r="D1421" s="4">
        <v>43638</v>
      </c>
      <c r="E1421">
        <v>1</v>
      </c>
      <c r="F1421" s="16">
        <v>8.506849315068493</v>
      </c>
      <c r="G1421">
        <v>37</v>
      </c>
      <c r="H1421" s="4">
        <v>63</v>
      </c>
      <c r="I1421" s="4">
        <v>10</v>
      </c>
      <c r="J1421" s="4">
        <v>83</v>
      </c>
      <c r="K1421" s="4">
        <v>7</v>
      </c>
      <c r="L1421" s="4">
        <v>19</v>
      </c>
      <c r="M1421" s="4">
        <v>19</v>
      </c>
      <c r="N1421">
        <v>2</v>
      </c>
      <c r="O1421">
        <v>4</v>
      </c>
      <c r="P1421">
        <v>1</v>
      </c>
      <c r="Q1421">
        <v>4</v>
      </c>
      <c r="R1421">
        <v>7</v>
      </c>
      <c r="S1421">
        <v>0</v>
      </c>
      <c r="T1421">
        <v>0</v>
      </c>
      <c r="U1421">
        <v>0</v>
      </c>
      <c r="V1421">
        <v>0</v>
      </c>
      <c r="W1421">
        <v>0</v>
      </c>
      <c r="X1421">
        <v>0</v>
      </c>
      <c r="Y1421">
        <v>0</v>
      </c>
      <c r="Z1421" t="s">
        <v>41</v>
      </c>
    </row>
    <row r="1422" spans="1:26" x14ac:dyDescent="0.3">
      <c r="A1422">
        <v>4470</v>
      </c>
      <c r="B1422">
        <v>1962</v>
      </c>
      <c r="C1422" s="14">
        <f>2021-Table13[[#This Row],[Year_Birth]]</f>
        <v>59</v>
      </c>
      <c r="D1422" s="4">
        <v>58646</v>
      </c>
      <c r="E1422">
        <v>1</v>
      </c>
      <c r="F1422" s="16">
        <v>7.6630136986301371</v>
      </c>
      <c r="G1422">
        <v>3</v>
      </c>
      <c r="H1422" s="4">
        <v>62</v>
      </c>
      <c r="I1422" s="4">
        <v>1</v>
      </c>
      <c r="J1422" s="4">
        <v>44</v>
      </c>
      <c r="K1422" s="4">
        <v>6</v>
      </c>
      <c r="L1422" s="4">
        <v>5</v>
      </c>
      <c r="M1422" s="4">
        <v>22</v>
      </c>
      <c r="N1422">
        <v>1</v>
      </c>
      <c r="O1422">
        <v>2</v>
      </c>
      <c r="P1422">
        <v>1</v>
      </c>
      <c r="Q1422">
        <v>4</v>
      </c>
      <c r="R1422">
        <v>4</v>
      </c>
      <c r="S1422">
        <v>0</v>
      </c>
      <c r="T1422">
        <v>0</v>
      </c>
      <c r="U1422">
        <v>0</v>
      </c>
      <c r="V1422">
        <v>0</v>
      </c>
      <c r="W1422">
        <v>0</v>
      </c>
      <c r="X1422">
        <v>0</v>
      </c>
      <c r="Y1422">
        <v>0</v>
      </c>
      <c r="Z1422" t="s">
        <v>41</v>
      </c>
    </row>
    <row r="1423" spans="1:26" x14ac:dyDescent="0.3">
      <c r="A1423">
        <v>6183</v>
      </c>
      <c r="B1423">
        <v>1962</v>
      </c>
      <c r="C1423" s="14">
        <f>2021-Table13[[#This Row],[Year_Birth]]</f>
        <v>59</v>
      </c>
      <c r="D1423" s="4">
        <v>58646</v>
      </c>
      <c r="E1423">
        <v>1</v>
      </c>
      <c r="F1423" s="16">
        <v>7.6630136986301371</v>
      </c>
      <c r="G1423">
        <v>3</v>
      </c>
      <c r="H1423" s="4">
        <v>62</v>
      </c>
      <c r="I1423" s="4">
        <v>1</v>
      </c>
      <c r="J1423" s="4">
        <v>44</v>
      </c>
      <c r="K1423" s="4">
        <v>6</v>
      </c>
      <c r="L1423" s="4">
        <v>5</v>
      </c>
      <c r="M1423" s="4">
        <v>22</v>
      </c>
      <c r="N1423">
        <v>1</v>
      </c>
      <c r="O1423">
        <v>2</v>
      </c>
      <c r="P1423">
        <v>1</v>
      </c>
      <c r="Q1423">
        <v>4</v>
      </c>
      <c r="R1423">
        <v>4</v>
      </c>
      <c r="S1423">
        <v>0</v>
      </c>
      <c r="T1423">
        <v>0</v>
      </c>
      <c r="U1423">
        <v>0</v>
      </c>
      <c r="V1423">
        <v>0</v>
      </c>
      <c r="W1423">
        <v>0</v>
      </c>
      <c r="X1423">
        <v>0</v>
      </c>
      <c r="Y1423">
        <v>0</v>
      </c>
      <c r="Z1423" t="s">
        <v>52</v>
      </c>
    </row>
    <row r="1424" spans="1:26" x14ac:dyDescent="0.3">
      <c r="A1424">
        <v>3551</v>
      </c>
      <c r="B1424">
        <v>1954</v>
      </c>
      <c r="C1424" s="14">
        <f>2021-Table13[[#This Row],[Year_Birth]]</f>
        <v>67</v>
      </c>
      <c r="D1424" s="4">
        <v>60033</v>
      </c>
      <c r="E1424">
        <v>1</v>
      </c>
      <c r="F1424" s="16">
        <v>6.8630136986301373</v>
      </c>
      <c r="G1424">
        <v>28</v>
      </c>
      <c r="H1424" s="4">
        <v>62</v>
      </c>
      <c r="I1424" s="4">
        <v>1</v>
      </c>
      <c r="J1424" s="4">
        <v>57</v>
      </c>
      <c r="K1424" s="4">
        <v>19</v>
      </c>
      <c r="L1424" s="4">
        <v>11</v>
      </c>
      <c r="M1424" s="4">
        <v>48</v>
      </c>
      <c r="N1424">
        <v>2</v>
      </c>
      <c r="O1424">
        <v>2</v>
      </c>
      <c r="P1424">
        <v>1</v>
      </c>
      <c r="Q1424">
        <v>5</v>
      </c>
      <c r="R1424">
        <v>2</v>
      </c>
      <c r="S1424">
        <v>0</v>
      </c>
      <c r="T1424">
        <v>0</v>
      </c>
      <c r="U1424">
        <v>0</v>
      </c>
      <c r="V1424">
        <v>0</v>
      </c>
      <c r="W1424">
        <v>0</v>
      </c>
      <c r="X1424">
        <v>0</v>
      </c>
      <c r="Y1424">
        <v>0</v>
      </c>
      <c r="Z1424" t="s">
        <v>41</v>
      </c>
    </row>
    <row r="1425" spans="1:26" x14ac:dyDescent="0.3">
      <c r="A1425">
        <v>9739</v>
      </c>
      <c r="B1425">
        <v>1963</v>
      </c>
      <c r="C1425" s="14">
        <f>2021-Table13[[#This Row],[Year_Birth]]</f>
        <v>58</v>
      </c>
      <c r="D1425" s="4">
        <v>34377</v>
      </c>
      <c r="E1425">
        <v>1</v>
      </c>
      <c r="F1425" s="16">
        <v>8.0520547945205472</v>
      </c>
      <c r="G1425">
        <v>55</v>
      </c>
      <c r="H1425" s="4">
        <v>62</v>
      </c>
      <c r="I1425" s="4">
        <v>0</v>
      </c>
      <c r="J1425" s="4">
        <v>22</v>
      </c>
      <c r="K1425" s="4">
        <v>3</v>
      </c>
      <c r="L1425" s="4">
        <v>1</v>
      </c>
      <c r="M1425" s="4">
        <v>26</v>
      </c>
      <c r="N1425">
        <v>2</v>
      </c>
      <c r="O1425">
        <v>2</v>
      </c>
      <c r="P1425">
        <v>2</v>
      </c>
      <c r="Q1425">
        <v>2</v>
      </c>
      <c r="R1425">
        <v>7</v>
      </c>
      <c r="S1425">
        <v>0</v>
      </c>
      <c r="T1425">
        <v>0</v>
      </c>
      <c r="U1425">
        <v>0</v>
      </c>
      <c r="V1425">
        <v>0</v>
      </c>
      <c r="W1425">
        <v>0</v>
      </c>
      <c r="X1425">
        <v>0</v>
      </c>
      <c r="Y1425">
        <v>0</v>
      </c>
      <c r="Z1425" t="s">
        <v>41</v>
      </c>
    </row>
    <row r="1426" spans="1:26" x14ac:dyDescent="0.3">
      <c r="A1426">
        <v>2740</v>
      </c>
      <c r="B1426">
        <v>1958</v>
      </c>
      <c r="C1426" s="14">
        <f>2021-Table13[[#This Row],[Year_Birth]]</f>
        <v>63</v>
      </c>
      <c r="D1426" s="4">
        <v>33438</v>
      </c>
      <c r="E1426">
        <v>2</v>
      </c>
      <c r="F1426" s="16">
        <v>7.3780821917808215</v>
      </c>
      <c r="G1426">
        <v>81</v>
      </c>
      <c r="H1426" s="4">
        <v>62</v>
      </c>
      <c r="I1426" s="4">
        <v>1</v>
      </c>
      <c r="J1426" s="4">
        <v>16</v>
      </c>
      <c r="K1426" s="4">
        <v>3</v>
      </c>
      <c r="L1426" s="4">
        <v>2</v>
      </c>
      <c r="M1426" s="4">
        <v>6</v>
      </c>
      <c r="N1426">
        <v>4</v>
      </c>
      <c r="O1426">
        <v>2</v>
      </c>
      <c r="P1426">
        <v>1</v>
      </c>
      <c r="Q1426">
        <v>4</v>
      </c>
      <c r="R1426">
        <v>5</v>
      </c>
      <c r="S1426">
        <v>0</v>
      </c>
      <c r="T1426">
        <v>0</v>
      </c>
      <c r="U1426">
        <v>0</v>
      </c>
      <c r="V1426">
        <v>0</v>
      </c>
      <c r="W1426">
        <v>0</v>
      </c>
      <c r="X1426">
        <v>0</v>
      </c>
      <c r="Y1426">
        <v>0</v>
      </c>
      <c r="Z1426" t="s">
        <v>41</v>
      </c>
    </row>
    <row r="1427" spans="1:26" x14ac:dyDescent="0.3">
      <c r="A1427">
        <v>9706</v>
      </c>
      <c r="B1427">
        <v>1974</v>
      </c>
      <c r="C1427" s="14">
        <f>2021-Table13[[#This Row],[Year_Birth]]</f>
        <v>47</v>
      </c>
      <c r="D1427" s="4">
        <v>31560</v>
      </c>
      <c r="E1427">
        <v>1</v>
      </c>
      <c r="F1427" s="16">
        <v>7.624657534246575</v>
      </c>
      <c r="G1427">
        <v>98</v>
      </c>
      <c r="H1427" s="4">
        <v>62</v>
      </c>
      <c r="I1427" s="4">
        <v>1</v>
      </c>
      <c r="J1427" s="4">
        <v>20</v>
      </c>
      <c r="K1427" s="4">
        <v>4</v>
      </c>
      <c r="L1427" s="4">
        <v>0</v>
      </c>
      <c r="M1427" s="4">
        <v>7</v>
      </c>
      <c r="N1427">
        <v>2</v>
      </c>
      <c r="O1427">
        <v>2</v>
      </c>
      <c r="P1427">
        <v>1</v>
      </c>
      <c r="Q1427">
        <v>3</v>
      </c>
      <c r="R1427">
        <v>8</v>
      </c>
      <c r="S1427">
        <v>0</v>
      </c>
      <c r="T1427">
        <v>0</v>
      </c>
      <c r="U1427">
        <v>0</v>
      </c>
      <c r="V1427">
        <v>0</v>
      </c>
      <c r="W1427">
        <v>0</v>
      </c>
      <c r="X1427">
        <v>0</v>
      </c>
      <c r="Y1427">
        <v>0</v>
      </c>
      <c r="Z1427" t="s">
        <v>48</v>
      </c>
    </row>
    <row r="1428" spans="1:26" x14ac:dyDescent="0.3">
      <c r="A1428">
        <v>4550</v>
      </c>
      <c r="B1428">
        <v>1966</v>
      </c>
      <c r="C1428" s="14">
        <f>2021-Table13[[#This Row],[Year_Birth]]</f>
        <v>55</v>
      </c>
      <c r="D1428" s="4">
        <v>33564</v>
      </c>
      <c r="E1428">
        <v>1</v>
      </c>
      <c r="F1428" s="16">
        <v>6.624657534246575</v>
      </c>
      <c r="G1428">
        <v>51</v>
      </c>
      <c r="H1428" s="4">
        <v>61</v>
      </c>
      <c r="I1428" s="4">
        <v>0</v>
      </c>
      <c r="J1428" s="4">
        <v>3</v>
      </c>
      <c r="K1428" s="4">
        <v>0</v>
      </c>
      <c r="L1428" s="4">
        <v>0</v>
      </c>
      <c r="M1428" s="4">
        <v>7</v>
      </c>
      <c r="N1428">
        <v>1</v>
      </c>
      <c r="O1428">
        <v>1</v>
      </c>
      <c r="P1428">
        <v>1</v>
      </c>
      <c r="Q1428">
        <v>3</v>
      </c>
      <c r="R1428">
        <v>5</v>
      </c>
      <c r="S1428">
        <v>0</v>
      </c>
      <c r="T1428">
        <v>0</v>
      </c>
      <c r="U1428">
        <v>0</v>
      </c>
      <c r="V1428">
        <v>0</v>
      </c>
      <c r="W1428">
        <v>0</v>
      </c>
      <c r="X1428">
        <v>0</v>
      </c>
      <c r="Y1428">
        <v>0</v>
      </c>
      <c r="Z1428" t="s">
        <v>41</v>
      </c>
    </row>
    <row r="1429" spans="1:26" x14ac:dyDescent="0.3">
      <c r="A1429">
        <v>2853</v>
      </c>
      <c r="B1429">
        <v>1980</v>
      </c>
      <c r="C1429" s="14">
        <f>2021-Table13[[#This Row],[Year_Birth]]</f>
        <v>41</v>
      </c>
      <c r="D1429" s="4">
        <v>51766</v>
      </c>
      <c r="E1429">
        <v>1</v>
      </c>
      <c r="F1429" s="16">
        <v>6.912328767123288</v>
      </c>
      <c r="G1429">
        <v>74</v>
      </c>
      <c r="H1429" s="4">
        <v>60</v>
      </c>
      <c r="I1429" s="4">
        <v>51</v>
      </c>
      <c r="J1429" s="4">
        <v>87</v>
      </c>
      <c r="K1429" s="4">
        <v>6</v>
      </c>
      <c r="L1429" s="4">
        <v>20</v>
      </c>
      <c r="M1429" s="4">
        <v>51</v>
      </c>
      <c r="N1429">
        <v>2</v>
      </c>
      <c r="O1429">
        <v>4</v>
      </c>
      <c r="P1429">
        <v>2</v>
      </c>
      <c r="Q1429">
        <v>4</v>
      </c>
      <c r="R1429">
        <v>5</v>
      </c>
      <c r="S1429">
        <v>0</v>
      </c>
      <c r="T1429">
        <v>0</v>
      </c>
      <c r="U1429">
        <v>0</v>
      </c>
      <c r="V1429">
        <v>0</v>
      </c>
      <c r="W1429">
        <v>0</v>
      </c>
      <c r="X1429">
        <v>0</v>
      </c>
      <c r="Y1429">
        <v>0</v>
      </c>
      <c r="Z1429" t="s">
        <v>48</v>
      </c>
    </row>
    <row r="1430" spans="1:26" x14ac:dyDescent="0.3">
      <c r="A1430">
        <v>1734</v>
      </c>
      <c r="B1430">
        <v>1968</v>
      </c>
      <c r="C1430" s="14">
        <f>2021-Table13[[#This Row],[Year_Birth]]</f>
        <v>53</v>
      </c>
      <c r="D1430" s="4">
        <v>40706</v>
      </c>
      <c r="E1430">
        <v>3</v>
      </c>
      <c r="F1430" s="16">
        <v>8.0575342465753419</v>
      </c>
      <c r="G1430">
        <v>37</v>
      </c>
      <c r="H1430" s="4">
        <v>59</v>
      </c>
      <c r="I1430" s="4">
        <v>0</v>
      </c>
      <c r="J1430" s="4">
        <v>11</v>
      </c>
      <c r="K1430" s="4">
        <v>4</v>
      </c>
      <c r="L1430" s="4">
        <v>2</v>
      </c>
      <c r="M1430" s="4">
        <v>5</v>
      </c>
      <c r="N1430">
        <v>4</v>
      </c>
      <c r="O1430">
        <v>3</v>
      </c>
      <c r="P1430">
        <v>0</v>
      </c>
      <c r="Q1430">
        <v>4</v>
      </c>
      <c r="R1430">
        <v>7</v>
      </c>
      <c r="S1430">
        <v>0</v>
      </c>
      <c r="T1430">
        <v>0</v>
      </c>
      <c r="U1430">
        <v>0</v>
      </c>
      <c r="V1430">
        <v>0</v>
      </c>
      <c r="W1430">
        <v>0</v>
      </c>
      <c r="X1430">
        <v>0</v>
      </c>
      <c r="Y1430">
        <v>0</v>
      </c>
      <c r="Z1430" t="s">
        <v>47</v>
      </c>
    </row>
    <row r="1431" spans="1:26" x14ac:dyDescent="0.3">
      <c r="A1431">
        <v>641</v>
      </c>
      <c r="B1431">
        <v>1967</v>
      </c>
      <c r="C1431" s="14">
        <f>2021-Table13[[#This Row],[Year_Birth]]</f>
        <v>54</v>
      </c>
      <c r="D1431" s="4">
        <v>52074</v>
      </c>
      <c r="E1431">
        <v>1</v>
      </c>
      <c r="F1431" s="16">
        <v>6.8465753424657532</v>
      </c>
      <c r="G1431">
        <v>77</v>
      </c>
      <c r="H1431" s="4">
        <v>59</v>
      </c>
      <c r="I1431" s="4">
        <v>0</v>
      </c>
      <c r="J1431" s="4">
        <v>12</v>
      </c>
      <c r="K1431" s="4">
        <v>0</v>
      </c>
      <c r="L1431" s="4">
        <v>0</v>
      </c>
      <c r="M1431" s="4">
        <v>48</v>
      </c>
      <c r="N1431">
        <v>1</v>
      </c>
      <c r="O1431">
        <v>2</v>
      </c>
      <c r="P1431">
        <v>2</v>
      </c>
      <c r="Q1431">
        <v>2</v>
      </c>
      <c r="R1431">
        <v>4</v>
      </c>
      <c r="S1431">
        <v>0</v>
      </c>
      <c r="T1431">
        <v>0</v>
      </c>
      <c r="U1431">
        <v>1</v>
      </c>
      <c r="V1431">
        <v>0</v>
      </c>
      <c r="W1431">
        <v>0</v>
      </c>
      <c r="X1431">
        <v>0</v>
      </c>
      <c r="Y1431">
        <v>0</v>
      </c>
      <c r="Z1431" t="s">
        <v>45</v>
      </c>
    </row>
    <row r="1432" spans="1:26" x14ac:dyDescent="0.3">
      <c r="A1432">
        <v>4867</v>
      </c>
      <c r="B1432">
        <v>1968</v>
      </c>
      <c r="C1432" s="14">
        <f>2021-Table13[[#This Row],[Year_Birth]]</f>
        <v>53</v>
      </c>
      <c r="D1432" s="4">
        <v>38236</v>
      </c>
      <c r="E1432">
        <v>2</v>
      </c>
      <c r="F1432" s="16">
        <v>7.3835616438356162</v>
      </c>
      <c r="G1432">
        <v>2</v>
      </c>
      <c r="H1432" s="4">
        <v>58</v>
      </c>
      <c r="I1432" s="4">
        <v>0</v>
      </c>
      <c r="J1432" s="4">
        <v>18</v>
      </c>
      <c r="K1432" s="4">
        <v>2</v>
      </c>
      <c r="L1432" s="4">
        <v>0</v>
      </c>
      <c r="M1432" s="4">
        <v>10</v>
      </c>
      <c r="N1432">
        <v>4</v>
      </c>
      <c r="O1432">
        <v>3</v>
      </c>
      <c r="P1432">
        <v>0</v>
      </c>
      <c r="Q1432">
        <v>4</v>
      </c>
      <c r="R1432">
        <v>7</v>
      </c>
      <c r="S1432">
        <v>0</v>
      </c>
      <c r="T1432">
        <v>0</v>
      </c>
      <c r="U1432">
        <v>0</v>
      </c>
      <c r="V1432">
        <v>0</v>
      </c>
      <c r="W1432">
        <v>0</v>
      </c>
      <c r="X1432">
        <v>0</v>
      </c>
      <c r="Y1432">
        <v>0</v>
      </c>
      <c r="Z1432" t="s">
        <v>41</v>
      </c>
    </row>
    <row r="1433" spans="1:26" x14ac:dyDescent="0.3">
      <c r="A1433">
        <v>2245</v>
      </c>
      <c r="B1433">
        <v>1969</v>
      </c>
      <c r="C1433" s="14">
        <f>2021-Table13[[#This Row],[Year_Birth]]</f>
        <v>52</v>
      </c>
      <c r="D1433" s="4">
        <v>43641</v>
      </c>
      <c r="E1433">
        <v>2</v>
      </c>
      <c r="F1433" s="16">
        <v>7.7972602739726025</v>
      </c>
      <c r="G1433">
        <v>50</v>
      </c>
      <c r="H1433" s="4">
        <v>57</v>
      </c>
      <c r="I1433" s="4">
        <v>2</v>
      </c>
      <c r="J1433" s="4">
        <v>51</v>
      </c>
      <c r="K1433" s="4">
        <v>4</v>
      </c>
      <c r="L1433" s="4">
        <v>2</v>
      </c>
      <c r="M1433" s="4">
        <v>23</v>
      </c>
      <c r="N1433">
        <v>3</v>
      </c>
      <c r="O1433">
        <v>2</v>
      </c>
      <c r="P1433">
        <v>1</v>
      </c>
      <c r="Q1433">
        <v>4</v>
      </c>
      <c r="R1433">
        <v>6</v>
      </c>
      <c r="S1433">
        <v>0</v>
      </c>
      <c r="T1433">
        <v>0</v>
      </c>
      <c r="U1433">
        <v>0</v>
      </c>
      <c r="V1433">
        <v>0</v>
      </c>
      <c r="W1433">
        <v>0</v>
      </c>
      <c r="X1433">
        <v>0</v>
      </c>
      <c r="Y1433">
        <v>0</v>
      </c>
      <c r="Z1433" t="s">
        <v>41</v>
      </c>
    </row>
    <row r="1434" spans="1:26" x14ac:dyDescent="0.3">
      <c r="A1434">
        <v>10703</v>
      </c>
      <c r="B1434">
        <v>1975</v>
      </c>
      <c r="C1434" s="14">
        <f>2021-Table13[[#This Row],[Year_Birth]]</f>
        <v>46</v>
      </c>
      <c r="D1434" s="4">
        <v>46098</v>
      </c>
      <c r="E1434">
        <v>2</v>
      </c>
      <c r="F1434" s="16">
        <v>8.4739726027397264</v>
      </c>
      <c r="G1434">
        <v>86</v>
      </c>
      <c r="H1434" s="4">
        <v>57</v>
      </c>
      <c r="I1434" s="4">
        <v>0</v>
      </c>
      <c r="J1434" s="4">
        <v>27</v>
      </c>
      <c r="K1434" s="4">
        <v>0</v>
      </c>
      <c r="L1434" s="4">
        <v>0</v>
      </c>
      <c r="M1434" s="4">
        <v>36</v>
      </c>
      <c r="N1434">
        <v>4</v>
      </c>
      <c r="O1434">
        <v>3</v>
      </c>
      <c r="P1434">
        <v>2</v>
      </c>
      <c r="Q1434">
        <v>2</v>
      </c>
      <c r="R1434">
        <v>8</v>
      </c>
      <c r="S1434">
        <v>0</v>
      </c>
      <c r="T1434">
        <v>0</v>
      </c>
      <c r="U1434">
        <v>0</v>
      </c>
      <c r="V1434">
        <v>0</v>
      </c>
      <c r="W1434">
        <v>0</v>
      </c>
      <c r="X1434">
        <v>0</v>
      </c>
      <c r="Y1434">
        <v>0</v>
      </c>
      <c r="Z1434" t="s">
        <v>41</v>
      </c>
    </row>
    <row r="1435" spans="1:26" x14ac:dyDescent="0.3">
      <c r="A1435">
        <v>9</v>
      </c>
      <c r="B1435">
        <v>1975</v>
      </c>
      <c r="C1435" s="14">
        <f>2021-Table13[[#This Row],[Year_Birth]]</f>
        <v>46</v>
      </c>
      <c r="D1435" s="4">
        <v>46098</v>
      </c>
      <c r="E1435">
        <v>2</v>
      </c>
      <c r="F1435" s="16">
        <v>8.4739726027397264</v>
      </c>
      <c r="G1435">
        <v>86</v>
      </c>
      <c r="H1435" s="4">
        <v>57</v>
      </c>
      <c r="I1435" s="4">
        <v>0</v>
      </c>
      <c r="J1435" s="4">
        <v>27</v>
      </c>
      <c r="K1435" s="4">
        <v>0</v>
      </c>
      <c r="L1435" s="4">
        <v>0</v>
      </c>
      <c r="M1435" s="4">
        <v>36</v>
      </c>
      <c r="N1435">
        <v>4</v>
      </c>
      <c r="O1435">
        <v>3</v>
      </c>
      <c r="P1435">
        <v>2</v>
      </c>
      <c r="Q1435">
        <v>2</v>
      </c>
      <c r="R1435">
        <v>8</v>
      </c>
      <c r="S1435">
        <v>0</v>
      </c>
      <c r="T1435">
        <v>0</v>
      </c>
      <c r="U1435">
        <v>0</v>
      </c>
      <c r="V1435">
        <v>0</v>
      </c>
      <c r="W1435">
        <v>0</v>
      </c>
      <c r="X1435">
        <v>0</v>
      </c>
      <c r="Y1435">
        <v>0</v>
      </c>
      <c r="Z1435" t="s">
        <v>48</v>
      </c>
    </row>
    <row r="1436" spans="1:26" x14ac:dyDescent="0.3">
      <c r="A1436">
        <v>2804</v>
      </c>
      <c r="B1436">
        <v>1975</v>
      </c>
      <c r="C1436" s="14">
        <f>2021-Table13[[#This Row],[Year_Birth]]</f>
        <v>46</v>
      </c>
      <c r="D1436" s="4">
        <v>46098</v>
      </c>
      <c r="E1436">
        <v>2</v>
      </c>
      <c r="F1436" s="16">
        <v>8.4739726027397264</v>
      </c>
      <c r="G1436">
        <v>86</v>
      </c>
      <c r="H1436" s="4">
        <v>57</v>
      </c>
      <c r="I1436" s="4">
        <v>0</v>
      </c>
      <c r="J1436" s="4">
        <v>27</v>
      </c>
      <c r="K1436" s="4">
        <v>0</v>
      </c>
      <c r="L1436" s="4">
        <v>0</v>
      </c>
      <c r="M1436" s="4">
        <v>36</v>
      </c>
      <c r="N1436">
        <v>4</v>
      </c>
      <c r="O1436">
        <v>3</v>
      </c>
      <c r="P1436">
        <v>2</v>
      </c>
      <c r="Q1436">
        <v>2</v>
      </c>
      <c r="R1436">
        <v>8</v>
      </c>
      <c r="S1436">
        <v>0</v>
      </c>
      <c r="T1436">
        <v>0</v>
      </c>
      <c r="U1436">
        <v>0</v>
      </c>
      <c r="V1436">
        <v>0</v>
      </c>
      <c r="W1436">
        <v>0</v>
      </c>
      <c r="X1436">
        <v>1</v>
      </c>
      <c r="Y1436">
        <v>0</v>
      </c>
      <c r="Z1436" t="s">
        <v>45</v>
      </c>
    </row>
    <row r="1437" spans="1:26" x14ac:dyDescent="0.3">
      <c r="A1437">
        <v>263</v>
      </c>
      <c r="B1437">
        <v>1945</v>
      </c>
      <c r="C1437" s="14">
        <f>2021-Table13[[#This Row],[Year_Birth]]</f>
        <v>76</v>
      </c>
      <c r="D1437" s="4">
        <v>45576</v>
      </c>
      <c r="E1437">
        <v>0</v>
      </c>
      <c r="F1437" s="16">
        <v>6.6986301369863011</v>
      </c>
      <c r="G1437">
        <v>9</v>
      </c>
      <c r="H1437" s="4">
        <v>56</v>
      </c>
      <c r="I1437" s="4">
        <v>19</v>
      </c>
      <c r="J1437" s="4">
        <v>29</v>
      </c>
      <c r="K1437" s="4">
        <v>2</v>
      </c>
      <c r="L1437" s="4">
        <v>14</v>
      </c>
      <c r="M1437" s="4">
        <v>25</v>
      </c>
      <c r="N1437">
        <v>1</v>
      </c>
      <c r="O1437">
        <v>3</v>
      </c>
      <c r="P1437">
        <v>1</v>
      </c>
      <c r="Q1437">
        <v>3</v>
      </c>
      <c r="R1437">
        <v>8</v>
      </c>
      <c r="S1437">
        <v>0</v>
      </c>
      <c r="T1437">
        <v>0</v>
      </c>
      <c r="U1437">
        <v>0</v>
      </c>
      <c r="V1437">
        <v>0</v>
      </c>
      <c r="W1437">
        <v>0</v>
      </c>
      <c r="X1437">
        <v>1</v>
      </c>
      <c r="Y1437">
        <v>0</v>
      </c>
      <c r="Z1437" t="s">
        <v>41</v>
      </c>
    </row>
    <row r="1438" spans="1:26" x14ac:dyDescent="0.3">
      <c r="A1438">
        <v>8779</v>
      </c>
      <c r="B1438">
        <v>1985</v>
      </c>
      <c r="C1438" s="14">
        <f>2021-Table13[[#This Row],[Year_Birth]]</f>
        <v>36</v>
      </c>
      <c r="D1438" s="4">
        <v>36145</v>
      </c>
      <c r="E1438">
        <v>1</v>
      </c>
      <c r="F1438" s="16">
        <v>7.646575342465753</v>
      </c>
      <c r="G1438">
        <v>13</v>
      </c>
      <c r="H1438" s="4">
        <v>56</v>
      </c>
      <c r="I1438" s="4">
        <v>4</v>
      </c>
      <c r="J1438" s="4">
        <v>76</v>
      </c>
      <c r="K1438" s="4">
        <v>17</v>
      </c>
      <c r="L1438" s="4">
        <v>1</v>
      </c>
      <c r="M1438" s="4">
        <v>18</v>
      </c>
      <c r="N1438">
        <v>4</v>
      </c>
      <c r="O1438">
        <v>4</v>
      </c>
      <c r="P1438">
        <v>1</v>
      </c>
      <c r="Q1438">
        <v>3</v>
      </c>
      <c r="R1438">
        <v>9</v>
      </c>
      <c r="S1438">
        <v>0</v>
      </c>
      <c r="T1438">
        <v>0</v>
      </c>
      <c r="U1438">
        <v>1</v>
      </c>
      <c r="V1438">
        <v>0</v>
      </c>
      <c r="W1438">
        <v>0</v>
      </c>
      <c r="X1438">
        <v>1</v>
      </c>
      <c r="Y1438">
        <v>0</v>
      </c>
      <c r="Z1438" t="s">
        <v>43</v>
      </c>
    </row>
    <row r="1439" spans="1:26" x14ac:dyDescent="0.3">
      <c r="A1439">
        <v>7393</v>
      </c>
      <c r="B1439">
        <v>1978</v>
      </c>
      <c r="C1439" s="14">
        <f>2021-Table13[[#This Row],[Year_Birth]]</f>
        <v>43</v>
      </c>
      <c r="D1439" s="4">
        <v>41580</v>
      </c>
      <c r="E1439">
        <v>2</v>
      </c>
      <c r="F1439" s="16">
        <v>8.161643835616438</v>
      </c>
      <c r="G1439">
        <v>15</v>
      </c>
      <c r="H1439" s="4">
        <v>56</v>
      </c>
      <c r="I1439" s="4">
        <v>5</v>
      </c>
      <c r="J1439" s="4">
        <v>24</v>
      </c>
      <c r="K1439" s="4">
        <v>4</v>
      </c>
      <c r="L1439" s="4">
        <v>0</v>
      </c>
      <c r="M1439" s="4">
        <v>3</v>
      </c>
      <c r="N1439">
        <v>3</v>
      </c>
      <c r="O1439">
        <v>2</v>
      </c>
      <c r="P1439">
        <v>1</v>
      </c>
      <c r="Q1439">
        <v>3</v>
      </c>
      <c r="R1439">
        <v>5</v>
      </c>
      <c r="S1439">
        <v>0</v>
      </c>
      <c r="T1439">
        <v>0</v>
      </c>
      <c r="U1439">
        <v>0</v>
      </c>
      <c r="V1439">
        <v>0</v>
      </c>
      <c r="W1439">
        <v>0</v>
      </c>
      <c r="X1439">
        <v>0</v>
      </c>
      <c r="Y1439">
        <v>0</v>
      </c>
      <c r="Z1439" t="s">
        <v>41</v>
      </c>
    </row>
    <row r="1440" spans="1:26" x14ac:dyDescent="0.3">
      <c r="A1440">
        <v>1839</v>
      </c>
      <c r="B1440">
        <v>1974</v>
      </c>
      <c r="C1440" s="14">
        <f>2021-Table13[[#This Row],[Year_Birth]]</f>
        <v>47</v>
      </c>
      <c r="D1440" s="4">
        <v>43322</v>
      </c>
      <c r="E1440">
        <v>0</v>
      </c>
      <c r="F1440" s="16">
        <v>6.8</v>
      </c>
      <c r="G1440">
        <v>25</v>
      </c>
      <c r="H1440" s="4">
        <v>56</v>
      </c>
      <c r="I1440" s="4">
        <v>7</v>
      </c>
      <c r="J1440" s="4">
        <v>48</v>
      </c>
      <c r="K1440" s="4">
        <v>10</v>
      </c>
      <c r="L1440" s="4">
        <v>2</v>
      </c>
      <c r="M1440" s="4">
        <v>18</v>
      </c>
      <c r="N1440">
        <v>1</v>
      </c>
      <c r="O1440">
        <v>3</v>
      </c>
      <c r="P1440">
        <v>0</v>
      </c>
      <c r="Q1440">
        <v>4</v>
      </c>
      <c r="R1440">
        <v>7</v>
      </c>
      <c r="S1440">
        <v>0</v>
      </c>
      <c r="T1440">
        <v>0</v>
      </c>
      <c r="U1440">
        <v>0</v>
      </c>
      <c r="V1440">
        <v>0</v>
      </c>
      <c r="W1440">
        <v>0</v>
      </c>
      <c r="X1440">
        <v>0</v>
      </c>
      <c r="Y1440">
        <v>0</v>
      </c>
      <c r="Z1440" t="s">
        <v>45</v>
      </c>
    </row>
    <row r="1441" spans="1:26" x14ac:dyDescent="0.3">
      <c r="A1441">
        <v>5684</v>
      </c>
      <c r="B1441">
        <v>1971</v>
      </c>
      <c r="C1441" s="14">
        <f>2021-Table13[[#This Row],[Year_Birth]]</f>
        <v>50</v>
      </c>
      <c r="D1441" s="4">
        <v>44635</v>
      </c>
      <c r="E1441">
        <v>2</v>
      </c>
      <c r="F1441" s="16">
        <v>7.3260273972602743</v>
      </c>
      <c r="G1441">
        <v>25</v>
      </c>
      <c r="H1441" s="4">
        <v>56</v>
      </c>
      <c r="I1441" s="4">
        <v>0</v>
      </c>
      <c r="J1441" s="4">
        <v>9</v>
      </c>
      <c r="K1441" s="4">
        <v>0</v>
      </c>
      <c r="L1441" s="4">
        <v>0</v>
      </c>
      <c r="M1441" s="4">
        <v>3</v>
      </c>
      <c r="N1441">
        <v>2</v>
      </c>
      <c r="O1441">
        <v>2</v>
      </c>
      <c r="P1441">
        <v>0</v>
      </c>
      <c r="Q1441">
        <v>3</v>
      </c>
      <c r="R1441">
        <v>7</v>
      </c>
      <c r="S1441">
        <v>0</v>
      </c>
      <c r="T1441">
        <v>0</v>
      </c>
      <c r="U1441">
        <v>0</v>
      </c>
      <c r="V1441">
        <v>0</v>
      </c>
      <c r="W1441">
        <v>0</v>
      </c>
      <c r="X1441">
        <v>0</v>
      </c>
      <c r="Y1441">
        <v>0</v>
      </c>
      <c r="Z1441" t="s">
        <v>41</v>
      </c>
    </row>
    <row r="1442" spans="1:26" x14ac:dyDescent="0.3">
      <c r="A1442">
        <v>10242</v>
      </c>
      <c r="B1442">
        <v>1966</v>
      </c>
      <c r="C1442" s="14">
        <f>2021-Table13[[#This Row],[Year_Birth]]</f>
        <v>55</v>
      </c>
      <c r="D1442" s="4">
        <v>47472</v>
      </c>
      <c r="E1442">
        <v>2</v>
      </c>
      <c r="F1442" s="16">
        <v>7.3945205479452056</v>
      </c>
      <c r="G1442">
        <v>39</v>
      </c>
      <c r="H1442" s="4">
        <v>56</v>
      </c>
      <c r="I1442" s="4">
        <v>0</v>
      </c>
      <c r="J1442" s="4">
        <v>11</v>
      </c>
      <c r="K1442" s="4">
        <v>0</v>
      </c>
      <c r="L1442" s="4">
        <v>0</v>
      </c>
      <c r="M1442" s="4">
        <v>8</v>
      </c>
      <c r="N1442">
        <v>2</v>
      </c>
      <c r="O1442">
        <v>2</v>
      </c>
      <c r="P1442">
        <v>0</v>
      </c>
      <c r="Q1442">
        <v>4</v>
      </c>
      <c r="R1442">
        <v>5</v>
      </c>
      <c r="S1442">
        <v>0</v>
      </c>
      <c r="T1442">
        <v>0</v>
      </c>
      <c r="U1442">
        <v>0</v>
      </c>
      <c r="V1442">
        <v>0</v>
      </c>
      <c r="W1442">
        <v>0</v>
      </c>
      <c r="X1442">
        <v>0</v>
      </c>
      <c r="Y1442">
        <v>0</v>
      </c>
      <c r="Z1442" t="s">
        <v>41</v>
      </c>
    </row>
    <row r="1443" spans="1:26" x14ac:dyDescent="0.3">
      <c r="A1443">
        <v>5788</v>
      </c>
      <c r="B1443">
        <v>1972</v>
      </c>
      <c r="C1443" s="14">
        <f>2021-Table13[[#This Row],[Year_Birth]]</f>
        <v>49</v>
      </c>
      <c r="D1443" s="4">
        <v>46053</v>
      </c>
      <c r="E1443">
        <v>1</v>
      </c>
      <c r="F1443" s="16">
        <v>7.9726027397260273</v>
      </c>
      <c r="G1443">
        <v>46</v>
      </c>
      <c r="H1443" s="4">
        <v>56</v>
      </c>
      <c r="I1443" s="4">
        <v>10</v>
      </c>
      <c r="J1443" s="4">
        <v>92</v>
      </c>
      <c r="K1443" s="4">
        <v>19</v>
      </c>
      <c r="L1443" s="4">
        <v>7</v>
      </c>
      <c r="M1443" s="4">
        <v>25</v>
      </c>
      <c r="N1443">
        <v>3</v>
      </c>
      <c r="O1443">
        <v>3</v>
      </c>
      <c r="P1443">
        <v>2</v>
      </c>
      <c r="Q1443">
        <v>4</v>
      </c>
      <c r="R1443">
        <v>5</v>
      </c>
      <c r="S1443">
        <v>0</v>
      </c>
      <c r="T1443">
        <v>0</v>
      </c>
      <c r="U1443">
        <v>0</v>
      </c>
      <c r="V1443">
        <v>0</v>
      </c>
      <c r="W1443">
        <v>0</v>
      </c>
      <c r="X1443">
        <v>0</v>
      </c>
      <c r="Y1443">
        <v>0</v>
      </c>
      <c r="Z1443" t="s">
        <v>52</v>
      </c>
    </row>
    <row r="1444" spans="1:26" x14ac:dyDescent="0.3">
      <c r="A1444">
        <v>833</v>
      </c>
      <c r="B1444">
        <v>1955</v>
      </c>
      <c r="C1444" s="14">
        <f>2021-Table13[[#This Row],[Year_Birth]]</f>
        <v>66</v>
      </c>
      <c r="D1444" s="4">
        <v>38452</v>
      </c>
      <c r="E1444">
        <v>2</v>
      </c>
      <c r="F1444" s="16">
        <v>6.86027397260274</v>
      </c>
      <c r="G1444">
        <v>62</v>
      </c>
      <c r="H1444" s="4">
        <v>56</v>
      </c>
      <c r="I1444" s="4">
        <v>0</v>
      </c>
      <c r="J1444" s="4">
        <v>14</v>
      </c>
      <c r="K1444" s="4">
        <v>0</v>
      </c>
      <c r="L1444" s="4">
        <v>0</v>
      </c>
      <c r="M1444" s="4">
        <v>2</v>
      </c>
      <c r="N1444">
        <v>3</v>
      </c>
      <c r="O1444">
        <v>3</v>
      </c>
      <c r="P1444">
        <v>0</v>
      </c>
      <c r="Q1444">
        <v>3</v>
      </c>
      <c r="R1444">
        <v>7</v>
      </c>
      <c r="S1444">
        <v>0</v>
      </c>
      <c r="T1444">
        <v>0</v>
      </c>
      <c r="U1444">
        <v>0</v>
      </c>
      <c r="V1444">
        <v>0</v>
      </c>
      <c r="W1444">
        <v>0</v>
      </c>
      <c r="X1444">
        <v>0</v>
      </c>
      <c r="Y1444">
        <v>0</v>
      </c>
      <c r="Z1444" t="s">
        <v>41</v>
      </c>
    </row>
    <row r="1445" spans="1:26" x14ac:dyDescent="0.3">
      <c r="A1445">
        <v>3565</v>
      </c>
      <c r="B1445">
        <v>1955</v>
      </c>
      <c r="C1445" s="14">
        <f>2021-Table13[[#This Row],[Year_Birth]]</f>
        <v>66</v>
      </c>
      <c r="D1445" s="4">
        <v>38452</v>
      </c>
      <c r="E1445">
        <v>2</v>
      </c>
      <c r="F1445" s="16">
        <v>6.86027397260274</v>
      </c>
      <c r="G1445">
        <v>62</v>
      </c>
      <c r="H1445" s="4">
        <v>56</v>
      </c>
      <c r="I1445" s="4">
        <v>0</v>
      </c>
      <c r="J1445" s="4">
        <v>14</v>
      </c>
      <c r="K1445" s="4">
        <v>0</v>
      </c>
      <c r="L1445" s="4">
        <v>0</v>
      </c>
      <c r="M1445" s="4">
        <v>2</v>
      </c>
      <c r="N1445">
        <v>3</v>
      </c>
      <c r="O1445">
        <v>3</v>
      </c>
      <c r="P1445">
        <v>0</v>
      </c>
      <c r="Q1445">
        <v>3</v>
      </c>
      <c r="R1445">
        <v>7</v>
      </c>
      <c r="S1445">
        <v>0</v>
      </c>
      <c r="T1445">
        <v>0</v>
      </c>
      <c r="U1445">
        <v>0</v>
      </c>
      <c r="V1445">
        <v>0</v>
      </c>
      <c r="W1445">
        <v>0</v>
      </c>
      <c r="X1445">
        <v>0</v>
      </c>
      <c r="Y1445">
        <v>0</v>
      </c>
      <c r="Z1445" t="s">
        <v>41</v>
      </c>
    </row>
    <row r="1446" spans="1:26" x14ac:dyDescent="0.3">
      <c r="A1446">
        <v>8414</v>
      </c>
      <c r="B1446">
        <v>1962</v>
      </c>
      <c r="C1446" s="14">
        <f>2021-Table13[[#This Row],[Year_Birth]]</f>
        <v>59</v>
      </c>
      <c r="D1446" s="4">
        <v>33419</v>
      </c>
      <c r="E1446">
        <v>1</v>
      </c>
      <c r="F1446" s="16">
        <v>7.4767123287671229</v>
      </c>
      <c r="G1446">
        <v>76</v>
      </c>
      <c r="H1446" s="4">
        <v>56</v>
      </c>
      <c r="I1446" s="4">
        <v>0</v>
      </c>
      <c r="J1446" s="4">
        <v>12</v>
      </c>
      <c r="K1446" s="4">
        <v>0</v>
      </c>
      <c r="L1446" s="4">
        <v>0</v>
      </c>
      <c r="M1446" s="4">
        <v>18</v>
      </c>
      <c r="N1446">
        <v>2</v>
      </c>
      <c r="O1446">
        <v>2</v>
      </c>
      <c r="P1446">
        <v>0</v>
      </c>
      <c r="Q1446">
        <v>4</v>
      </c>
      <c r="R1446">
        <v>7</v>
      </c>
      <c r="S1446">
        <v>0</v>
      </c>
      <c r="T1446">
        <v>0</v>
      </c>
      <c r="U1446">
        <v>0</v>
      </c>
      <c r="V1446">
        <v>0</v>
      </c>
      <c r="W1446">
        <v>0</v>
      </c>
      <c r="X1446">
        <v>0</v>
      </c>
      <c r="Y1446">
        <v>0</v>
      </c>
      <c r="Z1446" t="s">
        <v>41</v>
      </c>
    </row>
    <row r="1447" spans="1:26" x14ac:dyDescent="0.3">
      <c r="A1447">
        <v>1501</v>
      </c>
      <c r="B1447">
        <v>1982</v>
      </c>
      <c r="C1447" s="14">
        <f>2021-Table13[[#This Row],[Year_Birth]]</f>
        <v>39</v>
      </c>
      <c r="D1447" s="4">
        <v>160803</v>
      </c>
      <c r="E1447">
        <v>0</v>
      </c>
      <c r="F1447" s="16">
        <v>8.5123287671232877</v>
      </c>
      <c r="G1447">
        <v>21</v>
      </c>
      <c r="H1447" s="4">
        <v>55</v>
      </c>
      <c r="I1447" s="4">
        <v>16</v>
      </c>
      <c r="J1447" s="4">
        <v>1622</v>
      </c>
      <c r="K1447" s="4">
        <v>17</v>
      </c>
      <c r="L1447" s="4">
        <v>3</v>
      </c>
      <c r="M1447" s="4">
        <v>4</v>
      </c>
      <c r="N1447">
        <v>15</v>
      </c>
      <c r="O1447">
        <v>0</v>
      </c>
      <c r="P1447">
        <v>28</v>
      </c>
      <c r="Q1447">
        <v>1</v>
      </c>
      <c r="R1447">
        <v>0</v>
      </c>
      <c r="S1447">
        <v>0</v>
      </c>
      <c r="T1447">
        <v>0</v>
      </c>
      <c r="U1447">
        <v>0</v>
      </c>
      <c r="V1447">
        <v>0</v>
      </c>
      <c r="W1447">
        <v>0</v>
      </c>
      <c r="X1447">
        <v>0</v>
      </c>
      <c r="Y1447">
        <v>0</v>
      </c>
      <c r="Z1447" t="s">
        <v>43</v>
      </c>
    </row>
    <row r="1448" spans="1:26" x14ac:dyDescent="0.3">
      <c r="A1448">
        <v>8595</v>
      </c>
      <c r="B1448">
        <v>1973</v>
      </c>
      <c r="C1448" s="14">
        <f>2021-Table13[[#This Row],[Year_Birth]]</f>
        <v>48</v>
      </c>
      <c r="D1448" s="4">
        <v>42429</v>
      </c>
      <c r="E1448">
        <v>1</v>
      </c>
      <c r="F1448" s="16">
        <v>6.9890410958904106</v>
      </c>
      <c r="G1448">
        <v>99</v>
      </c>
      <c r="H1448" s="4">
        <v>55</v>
      </c>
      <c r="I1448" s="4">
        <v>0</v>
      </c>
      <c r="J1448" s="4">
        <v>6</v>
      </c>
      <c r="K1448" s="4">
        <v>2</v>
      </c>
      <c r="L1448" s="4">
        <v>0</v>
      </c>
      <c r="M1448" s="4">
        <v>4</v>
      </c>
      <c r="N1448">
        <v>2</v>
      </c>
      <c r="O1448">
        <v>1</v>
      </c>
      <c r="P1448">
        <v>1</v>
      </c>
      <c r="Q1448">
        <v>3</v>
      </c>
      <c r="R1448">
        <v>5</v>
      </c>
      <c r="S1448">
        <v>0</v>
      </c>
      <c r="T1448">
        <v>0</v>
      </c>
      <c r="U1448">
        <v>0</v>
      </c>
      <c r="V1448">
        <v>0</v>
      </c>
      <c r="W1448">
        <v>0</v>
      </c>
      <c r="X1448">
        <v>0</v>
      </c>
      <c r="Y1448">
        <v>0</v>
      </c>
      <c r="Z1448" t="s">
        <v>53</v>
      </c>
    </row>
    <row r="1449" spans="1:26" x14ac:dyDescent="0.3">
      <c r="A1449">
        <v>7232</v>
      </c>
      <c r="B1449">
        <v>1973</v>
      </c>
      <c r="C1449" s="14">
        <f>2021-Table13[[#This Row],[Year_Birth]]</f>
        <v>48</v>
      </c>
      <c r="D1449" s="4">
        <v>42429</v>
      </c>
      <c r="E1449">
        <v>1</v>
      </c>
      <c r="F1449" s="16">
        <v>6.9890410958904106</v>
      </c>
      <c r="G1449">
        <v>99</v>
      </c>
      <c r="H1449" s="4">
        <v>55</v>
      </c>
      <c r="I1449" s="4">
        <v>0</v>
      </c>
      <c r="J1449" s="4">
        <v>6</v>
      </c>
      <c r="K1449" s="4">
        <v>2</v>
      </c>
      <c r="L1449" s="4">
        <v>0</v>
      </c>
      <c r="M1449" s="4">
        <v>4</v>
      </c>
      <c r="N1449">
        <v>2</v>
      </c>
      <c r="O1449">
        <v>1</v>
      </c>
      <c r="P1449">
        <v>1</v>
      </c>
      <c r="Q1449">
        <v>3</v>
      </c>
      <c r="R1449">
        <v>5</v>
      </c>
      <c r="S1449">
        <v>0</v>
      </c>
      <c r="T1449">
        <v>0</v>
      </c>
      <c r="U1449">
        <v>0</v>
      </c>
      <c r="V1449">
        <v>0</v>
      </c>
      <c r="W1449">
        <v>0</v>
      </c>
      <c r="X1449">
        <v>0</v>
      </c>
      <c r="Y1449">
        <v>0</v>
      </c>
      <c r="Z1449" t="s">
        <v>41</v>
      </c>
    </row>
    <row r="1450" spans="1:26" x14ac:dyDescent="0.3">
      <c r="A1450">
        <v>2115</v>
      </c>
      <c r="B1450">
        <v>1957</v>
      </c>
      <c r="C1450" s="14">
        <f>2021-Table13[[#This Row],[Year_Birth]]</f>
        <v>64</v>
      </c>
      <c r="D1450" s="4">
        <v>50116</v>
      </c>
      <c r="E1450">
        <v>2</v>
      </c>
      <c r="F1450" s="16">
        <v>6.6356164383561644</v>
      </c>
      <c r="G1450">
        <v>68</v>
      </c>
      <c r="H1450" s="4">
        <v>54</v>
      </c>
      <c r="I1450" s="4">
        <v>0</v>
      </c>
      <c r="J1450" s="4">
        <v>10</v>
      </c>
      <c r="K1450" s="4">
        <v>0</v>
      </c>
      <c r="L1450" s="4">
        <v>0</v>
      </c>
      <c r="M1450" s="4">
        <v>2</v>
      </c>
      <c r="N1450">
        <v>2</v>
      </c>
      <c r="O1450">
        <v>1</v>
      </c>
      <c r="P1450">
        <v>0</v>
      </c>
      <c r="Q1450">
        <v>4</v>
      </c>
      <c r="R1450">
        <v>5</v>
      </c>
      <c r="S1450">
        <v>0</v>
      </c>
      <c r="T1450">
        <v>0</v>
      </c>
      <c r="U1450">
        <v>0</v>
      </c>
      <c r="V1450">
        <v>1</v>
      </c>
      <c r="W1450">
        <v>0</v>
      </c>
      <c r="X1450">
        <v>0</v>
      </c>
      <c r="Y1450">
        <v>0</v>
      </c>
      <c r="Z1450" t="s">
        <v>52</v>
      </c>
    </row>
    <row r="1451" spans="1:26" x14ac:dyDescent="0.3">
      <c r="A1451">
        <v>868</v>
      </c>
      <c r="B1451">
        <v>1966</v>
      </c>
      <c r="C1451" s="14">
        <f>2021-Table13[[#This Row],[Year_Birth]]</f>
        <v>55</v>
      </c>
      <c r="D1451" s="4">
        <v>44794</v>
      </c>
      <c r="E1451">
        <v>1</v>
      </c>
      <c r="F1451" s="16">
        <v>6.6684931506849319</v>
      </c>
      <c r="G1451">
        <v>99</v>
      </c>
      <c r="H1451" s="4">
        <v>54</v>
      </c>
      <c r="I1451" s="4">
        <v>0</v>
      </c>
      <c r="J1451" s="4">
        <v>7</v>
      </c>
      <c r="K1451" s="4">
        <v>0</v>
      </c>
      <c r="L1451" s="4">
        <v>0</v>
      </c>
      <c r="M1451" s="4">
        <v>4</v>
      </c>
      <c r="N1451">
        <v>1</v>
      </c>
      <c r="O1451">
        <v>2</v>
      </c>
      <c r="P1451">
        <v>0</v>
      </c>
      <c r="Q1451">
        <v>3</v>
      </c>
      <c r="R1451">
        <v>6</v>
      </c>
      <c r="S1451">
        <v>0</v>
      </c>
      <c r="T1451">
        <v>0</v>
      </c>
      <c r="U1451">
        <v>0</v>
      </c>
      <c r="V1451">
        <v>0</v>
      </c>
      <c r="W1451">
        <v>0</v>
      </c>
      <c r="X1451">
        <v>0</v>
      </c>
      <c r="Y1451">
        <v>0</v>
      </c>
      <c r="Z1451" t="s">
        <v>47</v>
      </c>
    </row>
    <row r="1452" spans="1:26" x14ac:dyDescent="0.3">
      <c r="A1452">
        <v>7212</v>
      </c>
      <c r="B1452">
        <v>1966</v>
      </c>
      <c r="C1452" s="14">
        <f>2021-Table13[[#This Row],[Year_Birth]]</f>
        <v>55</v>
      </c>
      <c r="D1452" s="4">
        <v>44794</v>
      </c>
      <c r="E1452">
        <v>1</v>
      </c>
      <c r="F1452" s="16">
        <v>6.6684931506849319</v>
      </c>
      <c r="G1452">
        <v>99</v>
      </c>
      <c r="H1452" s="4">
        <v>54</v>
      </c>
      <c r="I1452" s="4">
        <v>0</v>
      </c>
      <c r="J1452" s="4">
        <v>7</v>
      </c>
      <c r="K1452" s="4">
        <v>0</v>
      </c>
      <c r="L1452" s="4">
        <v>0</v>
      </c>
      <c r="M1452" s="4">
        <v>4</v>
      </c>
      <c r="N1452">
        <v>1</v>
      </c>
      <c r="O1452">
        <v>2</v>
      </c>
      <c r="P1452">
        <v>0</v>
      </c>
      <c r="Q1452">
        <v>3</v>
      </c>
      <c r="R1452">
        <v>6</v>
      </c>
      <c r="S1452">
        <v>0</v>
      </c>
      <c r="T1452">
        <v>0</v>
      </c>
      <c r="U1452">
        <v>0</v>
      </c>
      <c r="V1452">
        <v>0</v>
      </c>
      <c r="W1452">
        <v>0</v>
      </c>
      <c r="X1452">
        <v>0</v>
      </c>
      <c r="Y1452">
        <v>0</v>
      </c>
      <c r="Z1452" t="s">
        <v>53</v>
      </c>
    </row>
    <row r="1453" spans="1:26" x14ac:dyDescent="0.3">
      <c r="A1453">
        <v>1473</v>
      </c>
      <c r="B1453">
        <v>1960</v>
      </c>
      <c r="C1453" s="14">
        <f>2021-Table13[[#This Row],[Year_Birth]]</f>
        <v>61</v>
      </c>
      <c r="D1453" s="4">
        <v>47823</v>
      </c>
      <c r="E1453">
        <v>1</v>
      </c>
      <c r="F1453" s="16">
        <v>7.5452054794520551</v>
      </c>
      <c r="G1453">
        <v>0</v>
      </c>
      <c r="H1453" s="4">
        <v>53</v>
      </c>
      <c r="I1453" s="4">
        <v>1</v>
      </c>
      <c r="J1453" s="4">
        <v>5</v>
      </c>
      <c r="K1453" s="4">
        <v>2</v>
      </c>
      <c r="L1453" s="4">
        <v>1</v>
      </c>
      <c r="M1453" s="4">
        <v>10</v>
      </c>
      <c r="N1453">
        <v>2</v>
      </c>
      <c r="O1453">
        <v>2</v>
      </c>
      <c r="P1453">
        <v>0</v>
      </c>
      <c r="Q1453">
        <v>3</v>
      </c>
      <c r="R1453">
        <v>8</v>
      </c>
      <c r="S1453">
        <v>0</v>
      </c>
      <c r="T1453">
        <v>0</v>
      </c>
      <c r="U1453">
        <v>0</v>
      </c>
      <c r="V1453">
        <v>0</v>
      </c>
      <c r="W1453">
        <v>0</v>
      </c>
      <c r="X1453">
        <v>0</v>
      </c>
      <c r="Y1453">
        <v>0</v>
      </c>
      <c r="Z1453" t="s">
        <v>48</v>
      </c>
    </row>
    <row r="1454" spans="1:26" x14ac:dyDescent="0.3">
      <c r="A1454">
        <v>6271</v>
      </c>
      <c r="B1454">
        <v>1952</v>
      </c>
      <c r="C1454" s="14">
        <f>2021-Table13[[#This Row],[Year_Birth]]</f>
        <v>69</v>
      </c>
      <c r="D1454" s="4">
        <v>50870</v>
      </c>
      <c r="E1454">
        <v>1</v>
      </c>
      <c r="F1454" s="16">
        <v>6.6383561643835618</v>
      </c>
      <c r="G1454">
        <v>13</v>
      </c>
      <c r="H1454" s="4">
        <v>53</v>
      </c>
      <c r="I1454" s="4">
        <v>0</v>
      </c>
      <c r="J1454" s="4">
        <v>8</v>
      </c>
      <c r="K1454" s="4">
        <v>0</v>
      </c>
      <c r="L1454" s="4">
        <v>0</v>
      </c>
      <c r="M1454" s="4">
        <v>2</v>
      </c>
      <c r="N1454">
        <v>1</v>
      </c>
      <c r="O1454">
        <v>2</v>
      </c>
      <c r="P1454">
        <v>0</v>
      </c>
      <c r="Q1454">
        <v>3</v>
      </c>
      <c r="R1454">
        <v>5</v>
      </c>
      <c r="S1454">
        <v>0</v>
      </c>
      <c r="T1454">
        <v>0</v>
      </c>
      <c r="U1454">
        <v>0</v>
      </c>
      <c r="V1454">
        <v>0</v>
      </c>
      <c r="W1454">
        <v>0</v>
      </c>
      <c r="X1454">
        <v>0</v>
      </c>
      <c r="Y1454">
        <v>0</v>
      </c>
      <c r="Z1454" t="s">
        <v>41</v>
      </c>
    </row>
    <row r="1455" spans="1:26" x14ac:dyDescent="0.3">
      <c r="A1455">
        <v>9736</v>
      </c>
      <c r="B1455">
        <v>1980</v>
      </c>
      <c r="C1455" s="14">
        <f>2021-Table13[[#This Row],[Year_Birth]]</f>
        <v>41</v>
      </c>
      <c r="D1455" s="4">
        <v>41850</v>
      </c>
      <c r="E1455">
        <v>2</v>
      </c>
      <c r="F1455" s="16">
        <v>8.1232876712328768</v>
      </c>
      <c r="G1455">
        <v>51</v>
      </c>
      <c r="H1455" s="4">
        <v>53</v>
      </c>
      <c r="I1455" s="4">
        <v>5</v>
      </c>
      <c r="J1455" s="4">
        <v>19</v>
      </c>
      <c r="K1455" s="4">
        <v>2</v>
      </c>
      <c r="L1455" s="4">
        <v>13</v>
      </c>
      <c r="M1455" s="4">
        <v>4</v>
      </c>
      <c r="N1455">
        <v>3</v>
      </c>
      <c r="O1455">
        <v>3</v>
      </c>
      <c r="P1455">
        <v>0</v>
      </c>
      <c r="Q1455">
        <v>3</v>
      </c>
      <c r="R1455">
        <v>8</v>
      </c>
      <c r="S1455">
        <v>0</v>
      </c>
      <c r="T1455">
        <v>0</v>
      </c>
      <c r="U1455">
        <v>0</v>
      </c>
      <c r="V1455">
        <v>0</v>
      </c>
      <c r="W1455">
        <v>0</v>
      </c>
      <c r="X1455">
        <v>0</v>
      </c>
      <c r="Y1455">
        <v>0</v>
      </c>
      <c r="Z1455" t="s">
        <v>43</v>
      </c>
    </row>
    <row r="1456" spans="1:26" x14ac:dyDescent="0.3">
      <c r="A1456">
        <v>9579</v>
      </c>
      <c r="B1456">
        <v>1959</v>
      </c>
      <c r="C1456" s="14">
        <f>2021-Table13[[#This Row],[Year_Birth]]</f>
        <v>62</v>
      </c>
      <c r="D1456" s="4">
        <v>33762</v>
      </c>
      <c r="E1456">
        <v>3</v>
      </c>
      <c r="F1456" s="16">
        <v>7.5890410958904111</v>
      </c>
      <c r="G1456">
        <v>61</v>
      </c>
      <c r="H1456" s="4">
        <v>53</v>
      </c>
      <c r="I1456" s="4">
        <v>1</v>
      </c>
      <c r="J1456" s="4">
        <v>34</v>
      </c>
      <c r="K1456" s="4">
        <v>2</v>
      </c>
      <c r="L1456" s="4">
        <v>0</v>
      </c>
      <c r="M1456" s="4">
        <v>16</v>
      </c>
      <c r="N1456">
        <v>3</v>
      </c>
      <c r="O1456">
        <v>2</v>
      </c>
      <c r="P1456">
        <v>2</v>
      </c>
      <c r="Q1456">
        <v>2</v>
      </c>
      <c r="R1456">
        <v>8</v>
      </c>
      <c r="S1456">
        <v>0</v>
      </c>
      <c r="T1456">
        <v>0</v>
      </c>
      <c r="U1456">
        <v>0</v>
      </c>
      <c r="V1456">
        <v>0</v>
      </c>
      <c r="W1456">
        <v>0</v>
      </c>
      <c r="X1456">
        <v>0</v>
      </c>
      <c r="Y1456">
        <v>0</v>
      </c>
      <c r="Z1456" t="s">
        <v>48</v>
      </c>
    </row>
    <row r="1457" spans="1:26" x14ac:dyDescent="0.3">
      <c r="A1457">
        <v>7998</v>
      </c>
      <c r="B1457">
        <v>1958</v>
      </c>
      <c r="C1457" s="14">
        <f>2021-Table13[[#This Row],[Year_Birth]]</f>
        <v>63</v>
      </c>
      <c r="D1457" s="4">
        <v>28087</v>
      </c>
      <c r="E1457">
        <v>2</v>
      </c>
      <c r="F1457" s="16">
        <v>8.1589041095890416</v>
      </c>
      <c r="G1457">
        <v>77</v>
      </c>
      <c r="H1457" s="4">
        <v>53</v>
      </c>
      <c r="I1457" s="4">
        <v>8</v>
      </c>
      <c r="J1457" s="4">
        <v>17</v>
      </c>
      <c r="K1457" s="4">
        <v>13</v>
      </c>
      <c r="L1457" s="4">
        <v>0</v>
      </c>
      <c r="M1457" s="4">
        <v>21</v>
      </c>
      <c r="N1457">
        <v>3</v>
      </c>
      <c r="O1457">
        <v>2</v>
      </c>
      <c r="P1457">
        <v>2</v>
      </c>
      <c r="Q1457">
        <v>2</v>
      </c>
      <c r="R1457">
        <v>7</v>
      </c>
      <c r="S1457">
        <v>0</v>
      </c>
      <c r="T1457">
        <v>0</v>
      </c>
      <c r="U1457">
        <v>0</v>
      </c>
      <c r="V1457">
        <v>0</v>
      </c>
      <c r="W1457">
        <v>0</v>
      </c>
      <c r="X1457">
        <v>0</v>
      </c>
      <c r="Y1457">
        <v>0</v>
      </c>
      <c r="Z1457" t="s">
        <v>45</v>
      </c>
    </row>
    <row r="1458" spans="1:26" x14ac:dyDescent="0.3">
      <c r="A1458">
        <v>8182</v>
      </c>
      <c r="B1458">
        <v>1984</v>
      </c>
      <c r="C1458" s="14">
        <f>2021-Table13[[#This Row],[Year_Birth]]</f>
        <v>37</v>
      </c>
      <c r="D1458" s="4">
        <v>23228</v>
      </c>
      <c r="E1458">
        <v>1</v>
      </c>
      <c r="F1458" s="16">
        <v>7.0904109589041093</v>
      </c>
      <c r="G1458">
        <v>91</v>
      </c>
      <c r="H1458" s="4">
        <v>53</v>
      </c>
      <c r="I1458" s="4">
        <v>3</v>
      </c>
      <c r="J1458" s="4">
        <v>49</v>
      </c>
      <c r="K1458" s="4">
        <v>7</v>
      </c>
      <c r="L1458" s="4">
        <v>4</v>
      </c>
      <c r="M1458" s="4">
        <v>5</v>
      </c>
      <c r="N1458">
        <v>4</v>
      </c>
      <c r="O1458">
        <v>3</v>
      </c>
      <c r="P1458">
        <v>0</v>
      </c>
      <c r="Q1458">
        <v>4</v>
      </c>
      <c r="R1458">
        <v>8</v>
      </c>
      <c r="S1458">
        <v>0</v>
      </c>
      <c r="T1458">
        <v>0</v>
      </c>
      <c r="U1458">
        <v>0</v>
      </c>
      <c r="V1458">
        <v>0</v>
      </c>
      <c r="W1458">
        <v>0</v>
      </c>
      <c r="X1458">
        <v>0</v>
      </c>
      <c r="Y1458">
        <v>0</v>
      </c>
      <c r="Z1458" t="s">
        <v>48</v>
      </c>
    </row>
    <row r="1459" spans="1:26" x14ac:dyDescent="0.3">
      <c r="A1459">
        <v>2811</v>
      </c>
      <c r="B1459">
        <v>1963</v>
      </c>
      <c r="C1459" s="14">
        <f>2021-Table13[[#This Row],[Year_Birth]]</f>
        <v>58</v>
      </c>
      <c r="D1459" s="4">
        <v>48918</v>
      </c>
      <c r="E1459">
        <v>2</v>
      </c>
      <c r="F1459" s="16">
        <v>6.8246575342465752</v>
      </c>
      <c r="G1459">
        <v>21</v>
      </c>
      <c r="H1459" s="4">
        <v>52</v>
      </c>
      <c r="I1459" s="4">
        <v>0</v>
      </c>
      <c r="J1459" s="4">
        <v>9</v>
      </c>
      <c r="K1459" s="4">
        <v>0</v>
      </c>
      <c r="L1459" s="4">
        <v>0</v>
      </c>
      <c r="M1459" s="4">
        <v>1</v>
      </c>
      <c r="N1459">
        <v>2</v>
      </c>
      <c r="O1459">
        <v>1</v>
      </c>
      <c r="P1459">
        <v>0</v>
      </c>
      <c r="Q1459">
        <v>4</v>
      </c>
      <c r="R1459">
        <v>4</v>
      </c>
      <c r="S1459">
        <v>0</v>
      </c>
      <c r="T1459">
        <v>0</v>
      </c>
      <c r="U1459">
        <v>0</v>
      </c>
      <c r="V1459">
        <v>0</v>
      </c>
      <c r="W1459">
        <v>0</v>
      </c>
      <c r="X1459">
        <v>0</v>
      </c>
      <c r="Y1459">
        <v>0</v>
      </c>
      <c r="Z1459" t="s">
        <v>41</v>
      </c>
    </row>
    <row r="1460" spans="1:26" x14ac:dyDescent="0.3">
      <c r="A1460">
        <v>9150</v>
      </c>
      <c r="B1460">
        <v>1963</v>
      </c>
      <c r="C1460" s="14">
        <f>2021-Table13[[#This Row],[Year_Birth]]</f>
        <v>58</v>
      </c>
      <c r="D1460" s="4">
        <v>48918</v>
      </c>
      <c r="E1460">
        <v>2</v>
      </c>
      <c r="F1460" s="16">
        <v>6.8246575342465752</v>
      </c>
      <c r="G1460">
        <v>21</v>
      </c>
      <c r="H1460" s="4">
        <v>52</v>
      </c>
      <c r="I1460" s="4">
        <v>0</v>
      </c>
      <c r="J1460" s="4">
        <v>9</v>
      </c>
      <c r="K1460" s="4">
        <v>0</v>
      </c>
      <c r="L1460" s="4">
        <v>0</v>
      </c>
      <c r="M1460" s="4">
        <v>1</v>
      </c>
      <c r="N1460">
        <v>2</v>
      </c>
      <c r="O1460">
        <v>1</v>
      </c>
      <c r="P1460">
        <v>0</v>
      </c>
      <c r="Q1460">
        <v>4</v>
      </c>
      <c r="R1460">
        <v>4</v>
      </c>
      <c r="S1460">
        <v>0</v>
      </c>
      <c r="T1460">
        <v>0</v>
      </c>
      <c r="U1460">
        <v>0</v>
      </c>
      <c r="V1460">
        <v>0</v>
      </c>
      <c r="W1460">
        <v>0</v>
      </c>
      <c r="X1460">
        <v>0</v>
      </c>
      <c r="Y1460">
        <v>0</v>
      </c>
      <c r="Z1460" t="s">
        <v>41</v>
      </c>
    </row>
    <row r="1461" spans="1:26" x14ac:dyDescent="0.3">
      <c r="A1461">
        <v>2678</v>
      </c>
      <c r="B1461">
        <v>1990</v>
      </c>
      <c r="C1461" s="14">
        <f>2021-Table13[[#This Row],[Year_Birth]]</f>
        <v>31</v>
      </c>
      <c r="D1461" s="4">
        <v>34412</v>
      </c>
      <c r="E1461">
        <v>1</v>
      </c>
      <c r="F1461" s="16">
        <v>7.9835616438356167</v>
      </c>
      <c r="G1461">
        <v>62</v>
      </c>
      <c r="H1461" s="4">
        <v>52</v>
      </c>
      <c r="I1461" s="4">
        <v>12</v>
      </c>
      <c r="J1461" s="4">
        <v>50</v>
      </c>
      <c r="K1461" s="4">
        <v>4</v>
      </c>
      <c r="L1461" s="4">
        <v>36</v>
      </c>
      <c r="M1461" s="4">
        <v>55</v>
      </c>
      <c r="N1461">
        <v>3</v>
      </c>
      <c r="O1461">
        <v>5</v>
      </c>
      <c r="P1461">
        <v>0</v>
      </c>
      <c r="Q1461">
        <v>3</v>
      </c>
      <c r="R1461">
        <v>9</v>
      </c>
      <c r="S1461">
        <v>0</v>
      </c>
      <c r="T1461">
        <v>0</v>
      </c>
      <c r="U1461">
        <v>0</v>
      </c>
      <c r="V1461">
        <v>0</v>
      </c>
      <c r="W1461">
        <v>0</v>
      </c>
      <c r="X1461">
        <v>0</v>
      </c>
      <c r="Y1461">
        <v>0</v>
      </c>
      <c r="Z1461" t="s">
        <v>53</v>
      </c>
    </row>
    <row r="1462" spans="1:26" x14ac:dyDescent="0.3">
      <c r="A1462">
        <v>938</v>
      </c>
      <c r="B1462">
        <v>1981</v>
      </c>
      <c r="C1462" s="14">
        <f>2021-Table13[[#This Row],[Year_Birth]]</f>
        <v>40</v>
      </c>
      <c r="D1462" s="4">
        <v>40211</v>
      </c>
      <c r="E1462">
        <v>2</v>
      </c>
      <c r="F1462" s="16">
        <v>7.5260273972602736</v>
      </c>
      <c r="G1462">
        <v>30</v>
      </c>
      <c r="H1462" s="4">
        <v>51</v>
      </c>
      <c r="I1462" s="4">
        <v>1</v>
      </c>
      <c r="J1462" s="4">
        <v>7</v>
      </c>
      <c r="K1462" s="4">
        <v>2</v>
      </c>
      <c r="L1462" s="4">
        <v>1</v>
      </c>
      <c r="M1462" s="4">
        <v>25</v>
      </c>
      <c r="N1462">
        <v>2</v>
      </c>
      <c r="O1462">
        <v>2</v>
      </c>
      <c r="P1462">
        <v>1</v>
      </c>
      <c r="Q1462">
        <v>2</v>
      </c>
      <c r="R1462">
        <v>8</v>
      </c>
      <c r="S1462">
        <v>0</v>
      </c>
      <c r="T1462">
        <v>0</v>
      </c>
      <c r="U1462">
        <v>1</v>
      </c>
      <c r="V1462">
        <v>0</v>
      </c>
      <c r="W1462">
        <v>0</v>
      </c>
      <c r="X1462">
        <v>0</v>
      </c>
      <c r="Y1462">
        <v>0</v>
      </c>
      <c r="Z1462" t="s">
        <v>41</v>
      </c>
    </row>
    <row r="1463" spans="1:26" x14ac:dyDescent="0.3">
      <c r="A1463">
        <v>11100</v>
      </c>
      <c r="B1463">
        <v>1972</v>
      </c>
      <c r="C1463" s="14">
        <f>2021-Table13[[#This Row],[Year_Birth]]</f>
        <v>49</v>
      </c>
      <c r="D1463" s="4">
        <v>51813</v>
      </c>
      <c r="E1463">
        <v>2</v>
      </c>
      <c r="F1463" s="16">
        <v>7.8273972602739725</v>
      </c>
      <c r="G1463">
        <v>37</v>
      </c>
      <c r="H1463" s="4">
        <v>51</v>
      </c>
      <c r="I1463" s="4">
        <v>2</v>
      </c>
      <c r="J1463" s="4">
        <v>7</v>
      </c>
      <c r="K1463" s="4">
        <v>0</v>
      </c>
      <c r="L1463" s="4">
        <v>1</v>
      </c>
      <c r="M1463" s="4">
        <v>2</v>
      </c>
      <c r="N1463">
        <v>2</v>
      </c>
      <c r="O1463">
        <v>2</v>
      </c>
      <c r="P1463">
        <v>0</v>
      </c>
      <c r="Q1463">
        <v>3</v>
      </c>
      <c r="R1463">
        <v>7</v>
      </c>
      <c r="S1463">
        <v>0</v>
      </c>
      <c r="T1463">
        <v>0</v>
      </c>
      <c r="U1463">
        <v>0</v>
      </c>
      <c r="V1463">
        <v>0</v>
      </c>
      <c r="W1463">
        <v>0</v>
      </c>
      <c r="X1463">
        <v>0</v>
      </c>
      <c r="Y1463">
        <v>0</v>
      </c>
      <c r="Z1463" t="s">
        <v>48</v>
      </c>
    </row>
    <row r="1464" spans="1:26" x14ac:dyDescent="0.3">
      <c r="A1464">
        <v>8181</v>
      </c>
      <c r="B1464">
        <v>1978</v>
      </c>
      <c r="C1464" s="14">
        <f>2021-Table13[[#This Row],[Year_Birth]]</f>
        <v>43</v>
      </c>
      <c r="D1464" s="4">
        <v>38593</v>
      </c>
      <c r="E1464">
        <v>1</v>
      </c>
      <c r="F1464" s="16">
        <v>7.4027397260273968</v>
      </c>
      <c r="G1464">
        <v>42</v>
      </c>
      <c r="H1464" s="4">
        <v>51</v>
      </c>
      <c r="I1464" s="4">
        <v>12</v>
      </c>
      <c r="J1464" s="4">
        <v>49</v>
      </c>
      <c r="K1464" s="4">
        <v>17</v>
      </c>
      <c r="L1464" s="4">
        <v>24</v>
      </c>
      <c r="M1464" s="4">
        <v>24</v>
      </c>
      <c r="N1464">
        <v>3</v>
      </c>
      <c r="O1464">
        <v>4</v>
      </c>
      <c r="P1464">
        <v>1</v>
      </c>
      <c r="Q1464">
        <v>3</v>
      </c>
      <c r="R1464">
        <v>8</v>
      </c>
      <c r="S1464">
        <v>0</v>
      </c>
      <c r="T1464">
        <v>0</v>
      </c>
      <c r="U1464">
        <v>0</v>
      </c>
      <c r="V1464">
        <v>0</v>
      </c>
      <c r="W1464">
        <v>0</v>
      </c>
      <c r="X1464">
        <v>0</v>
      </c>
      <c r="Y1464">
        <v>0</v>
      </c>
      <c r="Z1464" t="s">
        <v>41</v>
      </c>
    </row>
    <row r="1465" spans="1:26" x14ac:dyDescent="0.3">
      <c r="A1465">
        <v>10509</v>
      </c>
      <c r="B1465">
        <v>1955</v>
      </c>
      <c r="C1465" s="14">
        <f>2021-Table13[[#This Row],[Year_Birth]]</f>
        <v>66</v>
      </c>
      <c r="D1465" s="4">
        <v>36927</v>
      </c>
      <c r="E1465">
        <v>2</v>
      </c>
      <c r="F1465" s="16">
        <v>6.6849315068493151</v>
      </c>
      <c r="G1465">
        <v>46</v>
      </c>
      <c r="H1465" s="4">
        <v>51</v>
      </c>
      <c r="I1465" s="4">
        <v>0</v>
      </c>
      <c r="J1465" s="4">
        <v>16</v>
      </c>
      <c r="K1465" s="4">
        <v>0</v>
      </c>
      <c r="L1465" s="4">
        <v>0</v>
      </c>
      <c r="M1465" s="4">
        <v>4</v>
      </c>
      <c r="N1465">
        <v>2</v>
      </c>
      <c r="O1465">
        <v>3</v>
      </c>
      <c r="P1465">
        <v>0</v>
      </c>
      <c r="Q1465">
        <v>3</v>
      </c>
      <c r="R1465">
        <v>8</v>
      </c>
      <c r="S1465">
        <v>0</v>
      </c>
      <c r="T1465">
        <v>0</v>
      </c>
      <c r="U1465">
        <v>0</v>
      </c>
      <c r="V1465">
        <v>0</v>
      </c>
      <c r="W1465">
        <v>0</v>
      </c>
      <c r="X1465">
        <v>0</v>
      </c>
      <c r="Y1465">
        <v>0</v>
      </c>
      <c r="Z1465" t="s">
        <v>43</v>
      </c>
    </row>
    <row r="1466" spans="1:26" x14ac:dyDescent="0.3">
      <c r="A1466">
        <v>5636</v>
      </c>
      <c r="B1466">
        <v>1963</v>
      </c>
      <c r="C1466" s="14">
        <f>2021-Table13[[#This Row],[Year_Birth]]</f>
        <v>58</v>
      </c>
      <c r="D1466" s="4">
        <v>30983</v>
      </c>
      <c r="E1466">
        <v>0</v>
      </c>
      <c r="F1466" s="16">
        <v>8.2465753424657535</v>
      </c>
      <c r="G1466">
        <v>50</v>
      </c>
      <c r="H1466" s="4">
        <v>51</v>
      </c>
      <c r="I1466" s="4">
        <v>4</v>
      </c>
      <c r="J1466" s="4">
        <v>50</v>
      </c>
      <c r="K1466" s="4">
        <v>12</v>
      </c>
      <c r="L1466" s="4">
        <v>1</v>
      </c>
      <c r="M1466" s="4">
        <v>49</v>
      </c>
      <c r="N1466">
        <v>1</v>
      </c>
      <c r="O1466">
        <v>4</v>
      </c>
      <c r="P1466">
        <v>0</v>
      </c>
      <c r="Q1466">
        <v>3</v>
      </c>
      <c r="R1466">
        <v>8</v>
      </c>
      <c r="S1466">
        <v>0</v>
      </c>
      <c r="T1466">
        <v>0</v>
      </c>
      <c r="U1466">
        <v>0</v>
      </c>
      <c r="V1466">
        <v>0</v>
      </c>
      <c r="W1466">
        <v>0</v>
      </c>
      <c r="X1466">
        <v>1</v>
      </c>
      <c r="Y1466">
        <v>0</v>
      </c>
      <c r="Z1466" t="s">
        <v>45</v>
      </c>
    </row>
    <row r="1467" spans="1:26" x14ac:dyDescent="0.3">
      <c r="A1467">
        <v>9140</v>
      </c>
      <c r="B1467">
        <v>1960</v>
      </c>
      <c r="C1467" s="14">
        <f>2021-Table13[[#This Row],[Year_Birth]]</f>
        <v>61</v>
      </c>
      <c r="D1467" s="4">
        <v>50523</v>
      </c>
      <c r="E1467">
        <v>2</v>
      </c>
      <c r="F1467" s="16">
        <v>7.1205479452054794</v>
      </c>
      <c r="G1467">
        <v>89</v>
      </c>
      <c r="H1467" s="4">
        <v>51</v>
      </c>
      <c r="I1467" s="4">
        <v>4</v>
      </c>
      <c r="J1467" s="4">
        <v>24</v>
      </c>
      <c r="K1467" s="4">
        <v>4</v>
      </c>
      <c r="L1467" s="4">
        <v>7</v>
      </c>
      <c r="M1467" s="4">
        <v>1</v>
      </c>
      <c r="N1467">
        <v>2</v>
      </c>
      <c r="O1467">
        <v>2</v>
      </c>
      <c r="P1467">
        <v>0</v>
      </c>
      <c r="Q1467">
        <v>4</v>
      </c>
      <c r="R1467">
        <v>6</v>
      </c>
      <c r="S1467">
        <v>0</v>
      </c>
      <c r="T1467">
        <v>0</v>
      </c>
      <c r="U1467">
        <v>0</v>
      </c>
      <c r="V1467">
        <v>0</v>
      </c>
      <c r="W1467">
        <v>0</v>
      </c>
      <c r="X1467">
        <v>0</v>
      </c>
      <c r="Y1467">
        <v>0</v>
      </c>
      <c r="Z1467" t="s">
        <v>43</v>
      </c>
    </row>
    <row r="1468" spans="1:26" x14ac:dyDescent="0.3">
      <c r="A1468">
        <v>1404</v>
      </c>
      <c r="B1468">
        <v>1968</v>
      </c>
      <c r="C1468" s="14">
        <f>2021-Table13[[#This Row],[Year_Birth]]</f>
        <v>53</v>
      </c>
      <c r="D1468" s="4">
        <v>34916</v>
      </c>
      <c r="E1468">
        <v>2</v>
      </c>
      <c r="F1468" s="16">
        <v>7.7342465753424658</v>
      </c>
      <c r="G1468">
        <v>89</v>
      </c>
      <c r="H1468" s="4">
        <v>51</v>
      </c>
      <c r="I1468" s="4">
        <v>23</v>
      </c>
      <c r="J1468" s="4">
        <v>82</v>
      </c>
      <c r="K1468" s="4">
        <v>33</v>
      </c>
      <c r="L1468" s="4">
        <v>0</v>
      </c>
      <c r="M1468" s="4">
        <v>42</v>
      </c>
      <c r="N1468">
        <v>4</v>
      </c>
      <c r="O1468">
        <v>5</v>
      </c>
      <c r="P1468">
        <v>1</v>
      </c>
      <c r="Q1468">
        <v>3</v>
      </c>
      <c r="R1468">
        <v>9</v>
      </c>
      <c r="S1468">
        <v>0</v>
      </c>
      <c r="T1468">
        <v>0</v>
      </c>
      <c r="U1468">
        <v>0</v>
      </c>
      <c r="V1468">
        <v>0</v>
      </c>
      <c r="W1468">
        <v>0</v>
      </c>
      <c r="X1468">
        <v>0</v>
      </c>
      <c r="Y1468">
        <v>0</v>
      </c>
      <c r="Z1468" t="s">
        <v>47</v>
      </c>
    </row>
    <row r="1469" spans="1:26" x14ac:dyDescent="0.3">
      <c r="A1469">
        <v>10352</v>
      </c>
      <c r="B1469">
        <v>1963</v>
      </c>
      <c r="C1469" s="14">
        <f>2021-Table13[[#This Row],[Year_Birth]]</f>
        <v>58</v>
      </c>
      <c r="D1469" s="4">
        <v>34213</v>
      </c>
      <c r="E1469">
        <v>2</v>
      </c>
      <c r="F1469" s="16">
        <v>8.419178082191781</v>
      </c>
      <c r="G1469">
        <v>2</v>
      </c>
      <c r="H1469" s="4">
        <v>50</v>
      </c>
      <c r="I1469" s="4">
        <v>4</v>
      </c>
      <c r="J1469" s="4">
        <v>28</v>
      </c>
      <c r="K1469" s="4">
        <v>6</v>
      </c>
      <c r="L1469" s="4">
        <v>3</v>
      </c>
      <c r="M1469" s="4">
        <v>26</v>
      </c>
      <c r="N1469">
        <v>3</v>
      </c>
      <c r="O1469">
        <v>3</v>
      </c>
      <c r="P1469">
        <v>1</v>
      </c>
      <c r="Q1469">
        <v>2</v>
      </c>
      <c r="R1469">
        <v>9</v>
      </c>
      <c r="S1469">
        <v>0</v>
      </c>
      <c r="T1469">
        <v>0</v>
      </c>
      <c r="U1469">
        <v>0</v>
      </c>
      <c r="V1469">
        <v>0</v>
      </c>
      <c r="W1469">
        <v>0</v>
      </c>
      <c r="X1469">
        <v>1</v>
      </c>
      <c r="Y1469">
        <v>0</v>
      </c>
      <c r="Z1469" t="s">
        <v>47</v>
      </c>
    </row>
    <row r="1470" spans="1:26" x14ac:dyDescent="0.3">
      <c r="A1470">
        <v>3517</v>
      </c>
      <c r="B1470">
        <v>1952</v>
      </c>
      <c r="C1470" s="14">
        <f>2021-Table13[[#This Row],[Year_Birth]]</f>
        <v>69</v>
      </c>
      <c r="D1470" s="4">
        <v>40887</v>
      </c>
      <c r="E1470">
        <v>2</v>
      </c>
      <c r="F1470" s="16">
        <v>7.7589041095890412</v>
      </c>
      <c r="G1470">
        <v>32</v>
      </c>
      <c r="H1470" s="4">
        <v>50</v>
      </c>
      <c r="I1470" s="4">
        <v>4</v>
      </c>
      <c r="J1470" s="4">
        <v>44</v>
      </c>
      <c r="K1470" s="4">
        <v>10</v>
      </c>
      <c r="L1470" s="4">
        <v>10</v>
      </c>
      <c r="M1470" s="4">
        <v>43</v>
      </c>
      <c r="N1470">
        <v>3</v>
      </c>
      <c r="O1470">
        <v>3</v>
      </c>
      <c r="P1470">
        <v>1</v>
      </c>
      <c r="Q1470">
        <v>3</v>
      </c>
      <c r="R1470">
        <v>9</v>
      </c>
      <c r="S1470">
        <v>0</v>
      </c>
      <c r="T1470">
        <v>0</v>
      </c>
      <c r="U1470">
        <v>0</v>
      </c>
      <c r="V1470">
        <v>0</v>
      </c>
      <c r="W1470">
        <v>0</v>
      </c>
      <c r="X1470">
        <v>1</v>
      </c>
      <c r="Y1470">
        <v>0</v>
      </c>
      <c r="Z1470" t="s">
        <v>41</v>
      </c>
    </row>
    <row r="1471" spans="1:26" x14ac:dyDescent="0.3">
      <c r="A1471">
        <v>1170</v>
      </c>
      <c r="B1471">
        <v>1975</v>
      </c>
      <c r="C1471" s="14">
        <f>2021-Table13[[#This Row],[Year_Birth]]</f>
        <v>46</v>
      </c>
      <c r="D1471" s="4">
        <v>27573</v>
      </c>
      <c r="E1471">
        <v>1</v>
      </c>
      <c r="F1471" s="16">
        <v>7.8739726027397259</v>
      </c>
      <c r="G1471">
        <v>45</v>
      </c>
      <c r="H1471" s="4">
        <v>50</v>
      </c>
      <c r="I1471" s="4">
        <v>15</v>
      </c>
      <c r="J1471" s="4">
        <v>110</v>
      </c>
      <c r="K1471" s="4">
        <v>39</v>
      </c>
      <c r="L1471" s="4">
        <v>15</v>
      </c>
      <c r="M1471" s="4">
        <v>15</v>
      </c>
      <c r="N1471">
        <v>4</v>
      </c>
      <c r="O1471">
        <v>5</v>
      </c>
      <c r="P1471">
        <v>1</v>
      </c>
      <c r="Q1471">
        <v>4</v>
      </c>
      <c r="R1471">
        <v>8</v>
      </c>
      <c r="S1471">
        <v>0</v>
      </c>
      <c r="T1471">
        <v>0</v>
      </c>
      <c r="U1471">
        <v>0</v>
      </c>
      <c r="V1471">
        <v>0</v>
      </c>
      <c r="W1471">
        <v>0</v>
      </c>
      <c r="X1471">
        <v>0</v>
      </c>
      <c r="Y1471">
        <v>0</v>
      </c>
      <c r="Z1471" t="s">
        <v>41</v>
      </c>
    </row>
    <row r="1472" spans="1:26" x14ac:dyDescent="0.3">
      <c r="A1472">
        <v>2544</v>
      </c>
      <c r="B1472">
        <v>1951</v>
      </c>
      <c r="C1472" s="14">
        <f>2021-Table13[[#This Row],[Year_Birth]]</f>
        <v>70</v>
      </c>
      <c r="D1472" s="4">
        <v>57530</v>
      </c>
      <c r="E1472">
        <v>1</v>
      </c>
      <c r="F1472" s="16">
        <v>7.3232876712328769</v>
      </c>
      <c r="G1472">
        <v>68</v>
      </c>
      <c r="H1472" s="4">
        <v>50</v>
      </c>
      <c r="I1472" s="4">
        <v>1</v>
      </c>
      <c r="J1472" s="4">
        <v>27</v>
      </c>
      <c r="K1472" s="4">
        <v>6</v>
      </c>
      <c r="L1472" s="4">
        <v>7</v>
      </c>
      <c r="M1472" s="4">
        <v>1</v>
      </c>
      <c r="N1472">
        <v>1</v>
      </c>
      <c r="O1472">
        <v>1</v>
      </c>
      <c r="P1472">
        <v>1</v>
      </c>
      <c r="Q1472">
        <v>4</v>
      </c>
      <c r="R1472">
        <v>1</v>
      </c>
      <c r="S1472">
        <v>0</v>
      </c>
      <c r="T1472">
        <v>0</v>
      </c>
      <c r="U1472">
        <v>0</v>
      </c>
      <c r="V1472">
        <v>0</v>
      </c>
      <c r="W1472">
        <v>0</v>
      </c>
      <c r="X1472">
        <v>0</v>
      </c>
      <c r="Y1472">
        <v>0</v>
      </c>
      <c r="Z1472" t="s">
        <v>45</v>
      </c>
    </row>
    <row r="1473" spans="1:26" x14ac:dyDescent="0.3">
      <c r="A1473">
        <v>1506</v>
      </c>
      <c r="B1473">
        <v>1975</v>
      </c>
      <c r="C1473" s="14">
        <f>2021-Table13[[#This Row],[Year_Birth]]</f>
        <v>46</v>
      </c>
      <c r="D1473" s="4">
        <v>42160</v>
      </c>
      <c r="E1473">
        <v>2</v>
      </c>
      <c r="F1473" s="16">
        <v>7.6136986301369864</v>
      </c>
      <c r="G1473">
        <v>26</v>
      </c>
      <c r="H1473" s="4">
        <v>48</v>
      </c>
      <c r="I1473" s="4">
        <v>9</v>
      </c>
      <c r="J1473" s="4">
        <v>45</v>
      </c>
      <c r="K1473" s="4">
        <v>3</v>
      </c>
      <c r="L1473" s="4">
        <v>15</v>
      </c>
      <c r="M1473" s="4">
        <v>20</v>
      </c>
      <c r="N1473">
        <v>4</v>
      </c>
      <c r="O1473">
        <v>2</v>
      </c>
      <c r="P1473">
        <v>1</v>
      </c>
      <c r="Q1473">
        <v>4</v>
      </c>
      <c r="R1473">
        <v>6</v>
      </c>
      <c r="S1473">
        <v>0</v>
      </c>
      <c r="T1473">
        <v>0</v>
      </c>
      <c r="U1473">
        <v>0</v>
      </c>
      <c r="V1473">
        <v>0</v>
      </c>
      <c r="W1473">
        <v>0</v>
      </c>
      <c r="X1473">
        <v>1</v>
      </c>
      <c r="Y1473">
        <v>0</v>
      </c>
      <c r="Z1473" t="s">
        <v>41</v>
      </c>
    </row>
    <row r="1474" spans="1:26" x14ac:dyDescent="0.3">
      <c r="A1474">
        <v>8086</v>
      </c>
      <c r="B1474">
        <v>1959</v>
      </c>
      <c r="C1474" s="14">
        <f>2021-Table13[[#This Row],[Year_Birth]]</f>
        <v>62</v>
      </c>
      <c r="D1474" s="4">
        <v>42243</v>
      </c>
      <c r="E1474">
        <v>2</v>
      </c>
      <c r="F1474" s="16">
        <v>7.1589041095890407</v>
      </c>
      <c r="G1474">
        <v>34</v>
      </c>
      <c r="H1474" s="4">
        <v>48</v>
      </c>
      <c r="I1474" s="4">
        <v>0</v>
      </c>
      <c r="J1474" s="4">
        <v>2</v>
      </c>
      <c r="K1474" s="4">
        <v>0</v>
      </c>
      <c r="L1474" s="4">
        <v>0</v>
      </c>
      <c r="M1474" s="4">
        <v>5</v>
      </c>
      <c r="N1474">
        <v>2</v>
      </c>
      <c r="O1474">
        <v>2</v>
      </c>
      <c r="P1474">
        <v>0</v>
      </c>
      <c r="Q1474">
        <v>3</v>
      </c>
      <c r="R1474">
        <v>7</v>
      </c>
      <c r="S1474">
        <v>0</v>
      </c>
      <c r="T1474">
        <v>0</v>
      </c>
      <c r="U1474">
        <v>0</v>
      </c>
      <c r="V1474">
        <v>0</v>
      </c>
      <c r="W1474">
        <v>0</v>
      </c>
      <c r="X1474">
        <v>0</v>
      </c>
      <c r="Y1474">
        <v>0</v>
      </c>
      <c r="Z1474" t="s">
        <v>47</v>
      </c>
    </row>
    <row r="1475" spans="1:26" x14ac:dyDescent="0.3">
      <c r="A1475">
        <v>738</v>
      </c>
      <c r="B1475">
        <v>1981</v>
      </c>
      <c r="C1475" s="14">
        <f>2021-Table13[[#This Row],[Year_Birth]]</f>
        <v>40</v>
      </c>
      <c r="D1475" s="4">
        <v>42395</v>
      </c>
      <c r="E1475">
        <v>2</v>
      </c>
      <c r="F1475" s="16">
        <v>6.8465753424657532</v>
      </c>
      <c r="G1475">
        <v>35</v>
      </c>
      <c r="H1475" s="4">
        <v>48</v>
      </c>
      <c r="I1475" s="4">
        <v>13</v>
      </c>
      <c r="J1475" s="4">
        <v>57</v>
      </c>
      <c r="K1475" s="4">
        <v>24</v>
      </c>
      <c r="L1475" s="4">
        <v>15</v>
      </c>
      <c r="M1475" s="4">
        <v>25</v>
      </c>
      <c r="N1475">
        <v>4</v>
      </c>
      <c r="O1475">
        <v>3</v>
      </c>
      <c r="P1475">
        <v>1</v>
      </c>
      <c r="Q1475">
        <v>4</v>
      </c>
      <c r="R1475">
        <v>7</v>
      </c>
      <c r="S1475">
        <v>0</v>
      </c>
      <c r="T1475">
        <v>0</v>
      </c>
      <c r="U1475">
        <v>0</v>
      </c>
      <c r="V1475">
        <v>0</v>
      </c>
      <c r="W1475">
        <v>0</v>
      </c>
      <c r="X1475">
        <v>0</v>
      </c>
      <c r="Y1475">
        <v>0</v>
      </c>
      <c r="Z1475" t="s">
        <v>45</v>
      </c>
    </row>
    <row r="1476" spans="1:26" x14ac:dyDescent="0.3">
      <c r="A1476">
        <v>8605</v>
      </c>
      <c r="B1476">
        <v>1964</v>
      </c>
      <c r="C1476" s="14">
        <f>2021-Table13[[#This Row],[Year_Birth]]</f>
        <v>57</v>
      </c>
      <c r="D1476" s="4">
        <v>46910</v>
      </c>
      <c r="E1476">
        <v>2</v>
      </c>
      <c r="F1476" s="16">
        <v>6.8794520547945206</v>
      </c>
      <c r="G1476">
        <v>36</v>
      </c>
      <c r="H1476" s="4">
        <v>48</v>
      </c>
      <c r="I1476" s="4">
        <v>0</v>
      </c>
      <c r="J1476" s="4">
        <v>14</v>
      </c>
      <c r="K1476" s="4">
        <v>0</v>
      </c>
      <c r="L1476" s="4">
        <v>0</v>
      </c>
      <c r="M1476" s="4">
        <v>6</v>
      </c>
      <c r="N1476">
        <v>2</v>
      </c>
      <c r="O1476">
        <v>2</v>
      </c>
      <c r="P1476">
        <v>0</v>
      </c>
      <c r="Q1476">
        <v>3</v>
      </c>
      <c r="R1476">
        <v>6</v>
      </c>
      <c r="S1476">
        <v>0</v>
      </c>
      <c r="T1476">
        <v>0</v>
      </c>
      <c r="U1476">
        <v>0</v>
      </c>
      <c r="V1476">
        <v>0</v>
      </c>
      <c r="W1476">
        <v>0</v>
      </c>
      <c r="X1476">
        <v>0</v>
      </c>
      <c r="Y1476">
        <v>0</v>
      </c>
      <c r="Z1476" t="s">
        <v>41</v>
      </c>
    </row>
    <row r="1477" spans="1:26" x14ac:dyDescent="0.3">
      <c r="A1477">
        <v>2471</v>
      </c>
      <c r="B1477">
        <v>1965</v>
      </c>
      <c r="C1477" s="14">
        <f>2021-Table13[[#This Row],[Year_Birth]]</f>
        <v>56</v>
      </c>
      <c r="D1477" s="4">
        <v>61482</v>
      </c>
      <c r="E1477">
        <v>0</v>
      </c>
      <c r="F1477" s="16">
        <v>6.6164383561643838</v>
      </c>
      <c r="G1477">
        <v>39</v>
      </c>
      <c r="H1477" s="4">
        <v>48</v>
      </c>
      <c r="I1477" s="4">
        <v>58</v>
      </c>
      <c r="J1477" s="4">
        <v>68</v>
      </c>
      <c r="K1477" s="4">
        <v>16</v>
      </c>
      <c r="L1477" s="4">
        <v>66</v>
      </c>
      <c r="M1477" s="4">
        <v>43</v>
      </c>
      <c r="N1477">
        <v>1</v>
      </c>
      <c r="O1477">
        <v>3</v>
      </c>
      <c r="P1477">
        <v>2</v>
      </c>
      <c r="Q1477">
        <v>6</v>
      </c>
      <c r="R1477">
        <v>2</v>
      </c>
      <c r="S1477">
        <v>0</v>
      </c>
      <c r="T1477">
        <v>0</v>
      </c>
      <c r="U1477">
        <v>0</v>
      </c>
      <c r="V1477">
        <v>0</v>
      </c>
      <c r="W1477">
        <v>0</v>
      </c>
      <c r="X1477">
        <v>0</v>
      </c>
      <c r="Y1477">
        <v>0</v>
      </c>
      <c r="Z1477" t="s">
        <v>47</v>
      </c>
    </row>
    <row r="1478" spans="1:26" x14ac:dyDescent="0.3">
      <c r="A1478">
        <v>7244</v>
      </c>
      <c r="B1478">
        <v>1951</v>
      </c>
      <c r="C1478" s="14">
        <f>2021-Table13[[#This Row],[Year_Birth]]</f>
        <v>70</v>
      </c>
      <c r="E1478">
        <v>3</v>
      </c>
      <c r="F1478" s="16">
        <v>7.1013698630136988</v>
      </c>
      <c r="G1478">
        <v>96</v>
      </c>
      <c r="H1478" s="4">
        <v>48</v>
      </c>
      <c r="I1478" s="4">
        <v>5</v>
      </c>
      <c r="J1478" s="4">
        <v>48</v>
      </c>
      <c r="K1478" s="4">
        <v>6</v>
      </c>
      <c r="L1478" s="4">
        <v>10</v>
      </c>
      <c r="M1478" s="4">
        <v>7</v>
      </c>
      <c r="N1478">
        <v>3</v>
      </c>
      <c r="O1478">
        <v>2</v>
      </c>
      <c r="P1478">
        <v>1</v>
      </c>
      <c r="Q1478">
        <v>4</v>
      </c>
      <c r="R1478">
        <v>6</v>
      </c>
      <c r="S1478">
        <v>0</v>
      </c>
      <c r="T1478">
        <v>0</v>
      </c>
      <c r="U1478">
        <v>0</v>
      </c>
      <c r="V1478">
        <v>0</v>
      </c>
      <c r="W1478">
        <v>0</v>
      </c>
      <c r="X1478">
        <v>0</v>
      </c>
      <c r="Y1478">
        <v>0</v>
      </c>
      <c r="Z1478" t="s">
        <v>53</v>
      </c>
    </row>
    <row r="1479" spans="1:26" x14ac:dyDescent="0.3">
      <c r="A1479">
        <v>10796</v>
      </c>
      <c r="B1479">
        <v>1984</v>
      </c>
      <c r="C1479" s="14">
        <f>2021-Table13[[#This Row],[Year_Birth]]</f>
        <v>37</v>
      </c>
      <c r="D1479" s="4">
        <v>30477</v>
      </c>
      <c r="E1479">
        <v>1</v>
      </c>
      <c r="F1479" s="16">
        <v>7.043835616438356</v>
      </c>
      <c r="G1479">
        <v>16</v>
      </c>
      <c r="H1479" s="4">
        <v>47</v>
      </c>
      <c r="I1479" s="4">
        <v>1</v>
      </c>
      <c r="J1479" s="4">
        <v>6</v>
      </c>
      <c r="K1479" s="4">
        <v>0</v>
      </c>
      <c r="L1479" s="4">
        <v>0</v>
      </c>
      <c r="M1479" s="4">
        <v>12</v>
      </c>
      <c r="N1479">
        <v>1</v>
      </c>
      <c r="O1479">
        <v>1</v>
      </c>
      <c r="P1479">
        <v>1</v>
      </c>
      <c r="Q1479">
        <v>3</v>
      </c>
      <c r="R1479">
        <v>6</v>
      </c>
      <c r="S1479">
        <v>0</v>
      </c>
      <c r="T1479">
        <v>0</v>
      </c>
      <c r="U1479">
        <v>0</v>
      </c>
      <c r="V1479">
        <v>0</v>
      </c>
      <c r="W1479">
        <v>0</v>
      </c>
      <c r="X1479">
        <v>0</v>
      </c>
      <c r="Y1479">
        <v>0</v>
      </c>
      <c r="Z1479" t="s">
        <v>45</v>
      </c>
    </row>
    <row r="1480" spans="1:26" x14ac:dyDescent="0.3">
      <c r="A1480">
        <v>367</v>
      </c>
      <c r="B1480">
        <v>1978</v>
      </c>
      <c r="C1480" s="14">
        <f>2021-Table13[[#This Row],[Year_Birth]]</f>
        <v>43</v>
      </c>
      <c r="D1480" s="4">
        <v>36550</v>
      </c>
      <c r="E1480">
        <v>1</v>
      </c>
      <c r="F1480" s="16">
        <v>7.9671232876712326</v>
      </c>
      <c r="G1480">
        <v>74</v>
      </c>
      <c r="H1480" s="4">
        <v>47</v>
      </c>
      <c r="I1480" s="4">
        <v>90</v>
      </c>
      <c r="J1480" s="4">
        <v>94</v>
      </c>
      <c r="K1480" s="4">
        <v>123</v>
      </c>
      <c r="L1480" s="4">
        <v>103</v>
      </c>
      <c r="M1480" s="4">
        <v>120</v>
      </c>
      <c r="N1480">
        <v>5</v>
      </c>
      <c r="O1480">
        <v>9</v>
      </c>
      <c r="P1480">
        <v>1</v>
      </c>
      <c r="Q1480">
        <v>5</v>
      </c>
      <c r="R1480">
        <v>9</v>
      </c>
      <c r="S1480">
        <v>0</v>
      </c>
      <c r="T1480">
        <v>0</v>
      </c>
      <c r="U1480">
        <v>0</v>
      </c>
      <c r="V1480">
        <v>0</v>
      </c>
      <c r="W1480">
        <v>0</v>
      </c>
      <c r="X1480">
        <v>0</v>
      </c>
      <c r="Y1480">
        <v>0</v>
      </c>
      <c r="Z1480" t="s">
        <v>48</v>
      </c>
    </row>
    <row r="1481" spans="1:26" x14ac:dyDescent="0.3">
      <c r="A1481">
        <v>1857</v>
      </c>
      <c r="B1481">
        <v>1952</v>
      </c>
      <c r="C1481" s="14">
        <f>2021-Table13[[#This Row],[Year_Birth]]</f>
        <v>69</v>
      </c>
      <c r="D1481" s="4">
        <v>47139</v>
      </c>
      <c r="E1481">
        <v>2</v>
      </c>
      <c r="F1481" s="16">
        <v>6.9260273972602739</v>
      </c>
      <c r="G1481">
        <v>2</v>
      </c>
      <c r="H1481" s="4">
        <v>46</v>
      </c>
      <c r="I1481" s="4">
        <v>0</v>
      </c>
      <c r="J1481" s="4">
        <v>12</v>
      </c>
      <c r="K1481" s="4">
        <v>0</v>
      </c>
      <c r="L1481" s="4">
        <v>2</v>
      </c>
      <c r="M1481" s="4">
        <v>23</v>
      </c>
      <c r="N1481">
        <v>2</v>
      </c>
      <c r="O1481">
        <v>2</v>
      </c>
      <c r="P1481">
        <v>1</v>
      </c>
      <c r="Q1481">
        <v>2</v>
      </c>
      <c r="R1481">
        <v>7</v>
      </c>
      <c r="S1481">
        <v>0</v>
      </c>
      <c r="T1481">
        <v>0</v>
      </c>
      <c r="U1481">
        <v>0</v>
      </c>
      <c r="V1481">
        <v>0</v>
      </c>
      <c r="W1481">
        <v>0</v>
      </c>
      <c r="X1481">
        <v>1</v>
      </c>
      <c r="Y1481">
        <v>0</v>
      </c>
      <c r="Z1481" t="s">
        <v>41</v>
      </c>
    </row>
    <row r="1482" spans="1:26" x14ac:dyDescent="0.3">
      <c r="A1482">
        <v>10699</v>
      </c>
      <c r="B1482">
        <v>1985</v>
      </c>
      <c r="C1482" s="14">
        <f>2021-Table13[[#This Row],[Year_Birth]]</f>
        <v>36</v>
      </c>
      <c r="D1482" s="4">
        <v>44322</v>
      </c>
      <c r="E1482">
        <v>1</v>
      </c>
      <c r="F1482" s="16">
        <v>6.646575342465753</v>
      </c>
      <c r="G1482">
        <v>30</v>
      </c>
      <c r="H1482" s="4">
        <v>46</v>
      </c>
      <c r="I1482" s="4">
        <v>0</v>
      </c>
      <c r="J1482" s="4">
        <v>40</v>
      </c>
      <c r="K1482" s="4">
        <v>3</v>
      </c>
      <c r="L1482" s="4">
        <v>0</v>
      </c>
      <c r="M1482" s="4">
        <v>3</v>
      </c>
      <c r="N1482">
        <v>2</v>
      </c>
      <c r="O1482">
        <v>3</v>
      </c>
      <c r="P1482">
        <v>0</v>
      </c>
      <c r="Q1482">
        <v>3</v>
      </c>
      <c r="R1482">
        <v>8</v>
      </c>
      <c r="S1482">
        <v>0</v>
      </c>
      <c r="T1482">
        <v>0</v>
      </c>
      <c r="U1482">
        <v>0</v>
      </c>
      <c r="V1482">
        <v>0</v>
      </c>
      <c r="W1482">
        <v>0</v>
      </c>
      <c r="X1482">
        <v>0</v>
      </c>
      <c r="Y1482">
        <v>0</v>
      </c>
      <c r="Z1482" t="s">
        <v>47</v>
      </c>
    </row>
    <row r="1483" spans="1:26" x14ac:dyDescent="0.3">
      <c r="A1483">
        <v>749</v>
      </c>
      <c r="B1483">
        <v>1981</v>
      </c>
      <c r="C1483" s="14">
        <f>2021-Table13[[#This Row],[Year_Birth]]</f>
        <v>40</v>
      </c>
      <c r="D1483" s="4">
        <v>42162</v>
      </c>
      <c r="E1483">
        <v>1</v>
      </c>
      <c r="F1483" s="16">
        <v>7.2191780821917808</v>
      </c>
      <c r="G1483">
        <v>31</v>
      </c>
      <c r="H1483" s="4">
        <v>46</v>
      </c>
      <c r="I1483" s="4">
        <v>7</v>
      </c>
      <c r="J1483" s="4">
        <v>59</v>
      </c>
      <c r="K1483" s="4">
        <v>2</v>
      </c>
      <c r="L1483" s="4">
        <v>4</v>
      </c>
      <c r="M1483" s="4">
        <v>27</v>
      </c>
      <c r="N1483">
        <v>2</v>
      </c>
      <c r="O1483">
        <v>3</v>
      </c>
      <c r="P1483">
        <v>1</v>
      </c>
      <c r="Q1483">
        <v>3</v>
      </c>
      <c r="R1483">
        <v>6</v>
      </c>
      <c r="S1483">
        <v>0</v>
      </c>
      <c r="T1483">
        <v>0</v>
      </c>
      <c r="U1483">
        <v>1</v>
      </c>
      <c r="V1483">
        <v>0</v>
      </c>
      <c r="W1483">
        <v>0</v>
      </c>
      <c r="X1483">
        <v>1</v>
      </c>
      <c r="Y1483">
        <v>0</v>
      </c>
      <c r="Z1483" t="s">
        <v>41</v>
      </c>
    </row>
    <row r="1484" spans="1:26" x14ac:dyDescent="0.3">
      <c r="A1484">
        <v>8008</v>
      </c>
      <c r="B1484">
        <v>1983</v>
      </c>
      <c r="C1484" s="14">
        <f>2021-Table13[[#This Row],[Year_Birth]]</f>
        <v>38</v>
      </c>
      <c r="D1484" s="4">
        <v>36075</v>
      </c>
      <c r="E1484">
        <v>1</v>
      </c>
      <c r="F1484" s="16">
        <v>7.1643835616438354</v>
      </c>
      <c r="G1484">
        <v>54</v>
      </c>
      <c r="H1484" s="4">
        <v>46</v>
      </c>
      <c r="I1484" s="4">
        <v>0</v>
      </c>
      <c r="J1484" s="4">
        <v>30</v>
      </c>
      <c r="K1484" s="4">
        <v>12</v>
      </c>
      <c r="L1484" s="4">
        <v>1</v>
      </c>
      <c r="M1484" s="4">
        <v>30</v>
      </c>
      <c r="N1484">
        <v>1</v>
      </c>
      <c r="O1484">
        <v>2</v>
      </c>
      <c r="P1484">
        <v>0</v>
      </c>
      <c r="Q1484">
        <v>4</v>
      </c>
      <c r="R1484">
        <v>6</v>
      </c>
      <c r="S1484">
        <v>0</v>
      </c>
      <c r="T1484">
        <v>0</v>
      </c>
      <c r="U1484">
        <v>0</v>
      </c>
      <c r="V1484">
        <v>0</v>
      </c>
      <c r="W1484">
        <v>0</v>
      </c>
      <c r="X1484">
        <v>0</v>
      </c>
      <c r="Y1484">
        <v>0</v>
      </c>
      <c r="Z1484" t="s">
        <v>41</v>
      </c>
    </row>
    <row r="1485" spans="1:26" x14ac:dyDescent="0.3">
      <c r="A1485">
        <v>5756</v>
      </c>
      <c r="B1485">
        <v>1983</v>
      </c>
      <c r="C1485" s="14">
        <f>2021-Table13[[#This Row],[Year_Birth]]</f>
        <v>38</v>
      </c>
      <c r="D1485" s="4">
        <v>39453</v>
      </c>
      <c r="E1485">
        <v>1</v>
      </c>
      <c r="F1485" s="16">
        <v>6.8493150684931505</v>
      </c>
      <c r="G1485">
        <v>64</v>
      </c>
      <c r="H1485" s="4">
        <v>46</v>
      </c>
      <c r="I1485" s="4">
        <v>0</v>
      </c>
      <c r="J1485" s="4">
        <v>7</v>
      </c>
      <c r="K1485" s="4">
        <v>0</v>
      </c>
      <c r="L1485" s="4">
        <v>0</v>
      </c>
      <c r="M1485" s="4">
        <v>2</v>
      </c>
      <c r="N1485">
        <v>2</v>
      </c>
      <c r="O1485">
        <v>2</v>
      </c>
      <c r="P1485">
        <v>0</v>
      </c>
      <c r="Q1485">
        <v>3</v>
      </c>
      <c r="R1485">
        <v>6</v>
      </c>
      <c r="S1485">
        <v>0</v>
      </c>
      <c r="T1485">
        <v>0</v>
      </c>
      <c r="U1485">
        <v>0</v>
      </c>
      <c r="V1485">
        <v>0</v>
      </c>
      <c r="W1485">
        <v>0</v>
      </c>
      <c r="X1485">
        <v>0</v>
      </c>
      <c r="Y1485">
        <v>0</v>
      </c>
      <c r="Z1485" t="s">
        <v>41</v>
      </c>
    </row>
    <row r="1486" spans="1:26" x14ac:dyDescent="0.3">
      <c r="A1486">
        <v>1921</v>
      </c>
      <c r="B1486">
        <v>1967</v>
      </c>
      <c r="C1486" s="14">
        <f>2021-Table13[[#This Row],[Year_Birth]]</f>
        <v>54</v>
      </c>
      <c r="D1486" s="4">
        <v>59062</v>
      </c>
      <c r="E1486">
        <v>3</v>
      </c>
      <c r="F1486" s="16">
        <v>7.3479452054794523</v>
      </c>
      <c r="G1486">
        <v>74</v>
      </c>
      <c r="H1486" s="4">
        <v>46</v>
      </c>
      <c r="I1486" s="4">
        <v>1</v>
      </c>
      <c r="J1486" s="4">
        <v>12</v>
      </c>
      <c r="K1486" s="4">
        <v>3</v>
      </c>
      <c r="L1486" s="4">
        <v>0</v>
      </c>
      <c r="M1486" s="4">
        <v>9</v>
      </c>
      <c r="N1486">
        <v>2</v>
      </c>
      <c r="O1486">
        <v>2</v>
      </c>
      <c r="P1486">
        <v>0</v>
      </c>
      <c r="Q1486">
        <v>3</v>
      </c>
      <c r="R1486">
        <v>4</v>
      </c>
      <c r="S1486">
        <v>0</v>
      </c>
      <c r="T1486">
        <v>0</v>
      </c>
      <c r="U1486">
        <v>0</v>
      </c>
      <c r="V1486">
        <v>0</v>
      </c>
      <c r="W1486">
        <v>0</v>
      </c>
      <c r="X1486">
        <v>0</v>
      </c>
      <c r="Y1486">
        <v>0</v>
      </c>
      <c r="Z1486" t="s">
        <v>41</v>
      </c>
    </row>
    <row r="1487" spans="1:26" x14ac:dyDescent="0.3">
      <c r="A1487">
        <v>4271</v>
      </c>
      <c r="B1487">
        <v>1989</v>
      </c>
      <c r="C1487" s="14">
        <f>2021-Table13[[#This Row],[Year_Birth]]</f>
        <v>32</v>
      </c>
      <c r="D1487" s="4">
        <v>38683</v>
      </c>
      <c r="E1487">
        <v>1</v>
      </c>
      <c r="F1487" s="16">
        <v>8.3452054794520549</v>
      </c>
      <c r="G1487">
        <v>80</v>
      </c>
      <c r="H1487" s="4">
        <v>46</v>
      </c>
      <c r="I1487" s="4">
        <v>35</v>
      </c>
      <c r="J1487" s="4">
        <v>69</v>
      </c>
      <c r="K1487" s="4">
        <v>84</v>
      </c>
      <c r="L1487" s="4">
        <v>41</v>
      </c>
      <c r="M1487" s="4">
        <v>66</v>
      </c>
      <c r="N1487">
        <v>6</v>
      </c>
      <c r="O1487">
        <v>4</v>
      </c>
      <c r="P1487">
        <v>1</v>
      </c>
      <c r="Q1487">
        <v>6</v>
      </c>
      <c r="R1487">
        <v>7</v>
      </c>
      <c r="S1487">
        <v>0</v>
      </c>
      <c r="T1487">
        <v>0</v>
      </c>
      <c r="U1487">
        <v>0</v>
      </c>
      <c r="V1487">
        <v>0</v>
      </c>
      <c r="W1487">
        <v>0</v>
      </c>
      <c r="X1487">
        <v>0</v>
      </c>
      <c r="Y1487">
        <v>0</v>
      </c>
      <c r="Z1487" t="s">
        <v>45</v>
      </c>
    </row>
    <row r="1488" spans="1:26" x14ac:dyDescent="0.3">
      <c r="A1488">
        <v>5734</v>
      </c>
      <c r="B1488">
        <v>1974</v>
      </c>
      <c r="C1488" s="14">
        <f>2021-Table13[[#This Row],[Year_Birth]]</f>
        <v>47</v>
      </c>
      <c r="D1488" s="4">
        <v>61917</v>
      </c>
      <c r="E1488">
        <v>2</v>
      </c>
      <c r="F1488" s="16">
        <v>7.2164383561643834</v>
      </c>
      <c r="G1488">
        <v>83</v>
      </c>
      <c r="H1488" s="4">
        <v>46</v>
      </c>
      <c r="I1488" s="4">
        <v>4</v>
      </c>
      <c r="J1488" s="4">
        <v>36</v>
      </c>
      <c r="K1488" s="4">
        <v>2</v>
      </c>
      <c r="L1488" s="4">
        <v>2</v>
      </c>
      <c r="M1488" s="4">
        <v>1</v>
      </c>
      <c r="N1488">
        <v>1</v>
      </c>
      <c r="O1488">
        <v>2</v>
      </c>
      <c r="P1488">
        <v>0</v>
      </c>
      <c r="Q1488">
        <v>4</v>
      </c>
      <c r="R1488">
        <v>5</v>
      </c>
      <c r="S1488">
        <v>0</v>
      </c>
      <c r="T1488">
        <v>0</v>
      </c>
      <c r="U1488">
        <v>0</v>
      </c>
      <c r="V1488">
        <v>0</v>
      </c>
      <c r="W1488">
        <v>0</v>
      </c>
      <c r="X1488">
        <v>0</v>
      </c>
      <c r="Y1488">
        <v>0</v>
      </c>
      <c r="Z1488" t="s">
        <v>41</v>
      </c>
    </row>
    <row r="1489" spans="1:26" x14ac:dyDescent="0.3">
      <c r="A1489">
        <v>6019</v>
      </c>
      <c r="B1489">
        <v>1971</v>
      </c>
      <c r="C1489" s="14">
        <f>2021-Table13[[#This Row],[Year_Birth]]</f>
        <v>50</v>
      </c>
      <c r="D1489" s="4">
        <v>37126</v>
      </c>
      <c r="E1489">
        <v>1</v>
      </c>
      <c r="F1489" s="16">
        <v>6.86027397260274</v>
      </c>
      <c r="G1489">
        <v>9</v>
      </c>
      <c r="H1489" s="4">
        <v>45</v>
      </c>
      <c r="I1489" s="4">
        <v>3</v>
      </c>
      <c r="J1489" s="4">
        <v>9</v>
      </c>
      <c r="K1489" s="4">
        <v>4</v>
      </c>
      <c r="L1489" s="4">
        <v>4</v>
      </c>
      <c r="M1489" s="4">
        <v>7</v>
      </c>
      <c r="N1489">
        <v>1</v>
      </c>
      <c r="O1489">
        <v>1</v>
      </c>
      <c r="P1489">
        <v>2</v>
      </c>
      <c r="Q1489">
        <v>2</v>
      </c>
      <c r="R1489">
        <v>6</v>
      </c>
      <c r="S1489">
        <v>0</v>
      </c>
      <c r="T1489">
        <v>0</v>
      </c>
      <c r="U1489">
        <v>1</v>
      </c>
      <c r="V1489">
        <v>0</v>
      </c>
      <c r="W1489">
        <v>0</v>
      </c>
      <c r="X1489">
        <v>1</v>
      </c>
      <c r="Y1489">
        <v>0</v>
      </c>
      <c r="Z1489" t="s">
        <v>41</v>
      </c>
    </row>
    <row r="1490" spans="1:26" x14ac:dyDescent="0.3">
      <c r="A1490">
        <v>4764</v>
      </c>
      <c r="B1490">
        <v>1952</v>
      </c>
      <c r="C1490" s="14">
        <f>2021-Table13[[#This Row],[Year_Birth]]</f>
        <v>69</v>
      </c>
      <c r="D1490" s="4">
        <v>40442</v>
      </c>
      <c r="E1490">
        <v>2</v>
      </c>
      <c r="F1490" s="16">
        <v>8.4712328767123282</v>
      </c>
      <c r="G1490">
        <v>52</v>
      </c>
      <c r="H1490" s="4">
        <v>45</v>
      </c>
      <c r="I1490" s="4">
        <v>12</v>
      </c>
      <c r="J1490" s="4">
        <v>52</v>
      </c>
      <c r="K1490" s="4">
        <v>25</v>
      </c>
      <c r="L1490" s="4">
        <v>22</v>
      </c>
      <c r="M1490" s="4">
        <v>13</v>
      </c>
      <c r="N1490">
        <v>4</v>
      </c>
      <c r="O1490">
        <v>3</v>
      </c>
      <c r="P1490">
        <v>1</v>
      </c>
      <c r="Q1490">
        <v>4</v>
      </c>
      <c r="R1490">
        <v>7</v>
      </c>
      <c r="S1490">
        <v>0</v>
      </c>
      <c r="T1490">
        <v>0</v>
      </c>
      <c r="U1490">
        <v>0</v>
      </c>
      <c r="V1490">
        <v>0</v>
      </c>
      <c r="W1490">
        <v>0</v>
      </c>
      <c r="X1490">
        <v>1</v>
      </c>
      <c r="Y1490">
        <v>0</v>
      </c>
      <c r="Z1490" t="s">
        <v>47</v>
      </c>
    </row>
    <row r="1491" spans="1:26" x14ac:dyDescent="0.3">
      <c r="A1491">
        <v>10680</v>
      </c>
      <c r="B1491">
        <v>1986</v>
      </c>
      <c r="C1491" s="14">
        <f>2021-Table13[[#This Row],[Year_Birth]]</f>
        <v>35</v>
      </c>
      <c r="D1491" s="4">
        <v>33235</v>
      </c>
      <c r="E1491">
        <v>1</v>
      </c>
      <c r="F1491" s="16">
        <v>7.0054794520547947</v>
      </c>
      <c r="G1491">
        <v>71</v>
      </c>
      <c r="H1491" s="4">
        <v>45</v>
      </c>
      <c r="I1491" s="4">
        <v>0</v>
      </c>
      <c r="J1491" s="4">
        <v>16</v>
      </c>
      <c r="K1491" s="4">
        <v>2</v>
      </c>
      <c r="L1491" s="4">
        <v>1</v>
      </c>
      <c r="M1491" s="4">
        <v>6</v>
      </c>
      <c r="N1491">
        <v>1</v>
      </c>
      <c r="O1491">
        <v>3</v>
      </c>
      <c r="P1491">
        <v>0</v>
      </c>
      <c r="Q1491">
        <v>3</v>
      </c>
      <c r="R1491">
        <v>7</v>
      </c>
      <c r="S1491">
        <v>0</v>
      </c>
      <c r="T1491">
        <v>0</v>
      </c>
      <c r="U1491">
        <v>0</v>
      </c>
      <c r="V1491">
        <v>0</v>
      </c>
      <c r="W1491">
        <v>0</v>
      </c>
      <c r="X1491">
        <v>0</v>
      </c>
      <c r="Y1491">
        <v>0</v>
      </c>
      <c r="Z1491" t="s">
        <v>41</v>
      </c>
    </row>
    <row r="1492" spans="1:26" x14ac:dyDescent="0.3">
      <c r="A1492">
        <v>5287</v>
      </c>
      <c r="B1492">
        <v>1973</v>
      </c>
      <c r="C1492" s="14">
        <f>2021-Table13[[#This Row],[Year_Birth]]</f>
        <v>48</v>
      </c>
      <c r="D1492" s="4">
        <v>34961</v>
      </c>
      <c r="E1492">
        <v>1</v>
      </c>
      <c r="F1492" s="16">
        <v>6.6383561643835618</v>
      </c>
      <c r="G1492">
        <v>77</v>
      </c>
      <c r="H1492" s="4">
        <v>45</v>
      </c>
      <c r="I1492" s="4">
        <v>2</v>
      </c>
      <c r="J1492" s="4">
        <v>26</v>
      </c>
      <c r="K1492" s="4">
        <v>4</v>
      </c>
      <c r="L1492" s="4">
        <v>1</v>
      </c>
      <c r="M1492" s="4">
        <v>1</v>
      </c>
      <c r="N1492">
        <v>3</v>
      </c>
      <c r="O1492">
        <v>3</v>
      </c>
      <c r="P1492">
        <v>1</v>
      </c>
      <c r="Q1492">
        <v>3</v>
      </c>
      <c r="R1492">
        <v>7</v>
      </c>
      <c r="S1492">
        <v>0</v>
      </c>
      <c r="T1492">
        <v>0</v>
      </c>
      <c r="U1492">
        <v>0</v>
      </c>
      <c r="V1492">
        <v>0</v>
      </c>
      <c r="W1492">
        <v>0</v>
      </c>
      <c r="X1492">
        <v>0</v>
      </c>
      <c r="Y1492">
        <v>0</v>
      </c>
      <c r="Z1492" t="s">
        <v>41</v>
      </c>
    </row>
    <row r="1493" spans="1:26" x14ac:dyDescent="0.3">
      <c r="A1493">
        <v>5474</v>
      </c>
      <c r="B1493">
        <v>1970</v>
      </c>
      <c r="C1493" s="14">
        <f>2021-Table13[[#This Row],[Year_Birth]]</f>
        <v>51</v>
      </c>
      <c r="D1493" s="4">
        <v>43020</v>
      </c>
      <c r="E1493">
        <v>1</v>
      </c>
      <c r="F1493" s="16">
        <v>7.1890410958904107</v>
      </c>
      <c r="G1493">
        <v>79</v>
      </c>
      <c r="H1493" s="4">
        <v>45</v>
      </c>
      <c r="I1493" s="4">
        <v>7</v>
      </c>
      <c r="J1493" s="4">
        <v>99</v>
      </c>
      <c r="K1493" s="4">
        <v>4</v>
      </c>
      <c r="L1493" s="4">
        <v>25</v>
      </c>
      <c r="M1493" s="4">
        <v>43</v>
      </c>
      <c r="N1493">
        <v>3</v>
      </c>
      <c r="O1493">
        <v>4</v>
      </c>
      <c r="P1493">
        <v>1</v>
      </c>
      <c r="Q1493">
        <v>4</v>
      </c>
      <c r="R1493">
        <v>6</v>
      </c>
      <c r="S1493">
        <v>0</v>
      </c>
      <c r="T1493">
        <v>0</v>
      </c>
      <c r="U1493">
        <v>0</v>
      </c>
      <c r="V1493">
        <v>0</v>
      </c>
      <c r="W1493">
        <v>0</v>
      </c>
      <c r="X1493">
        <v>0</v>
      </c>
      <c r="Y1493">
        <v>0</v>
      </c>
      <c r="Z1493" t="s">
        <v>43</v>
      </c>
    </row>
    <row r="1494" spans="1:26" x14ac:dyDescent="0.3">
      <c r="A1494">
        <v>2227</v>
      </c>
      <c r="B1494">
        <v>1958</v>
      </c>
      <c r="C1494" s="14">
        <f>2021-Table13[[#This Row],[Year_Birth]]</f>
        <v>63</v>
      </c>
      <c r="D1494" s="4">
        <v>26490</v>
      </c>
      <c r="E1494">
        <v>0</v>
      </c>
      <c r="F1494" s="16">
        <v>8.3780821917808215</v>
      </c>
      <c r="G1494">
        <v>92</v>
      </c>
      <c r="H1494" s="4">
        <v>45</v>
      </c>
      <c r="I1494" s="4">
        <v>47</v>
      </c>
      <c r="J1494" s="4">
        <v>52</v>
      </c>
      <c r="K1494" s="4">
        <v>21</v>
      </c>
      <c r="L1494" s="4">
        <v>20</v>
      </c>
      <c r="M1494" s="4">
        <v>25</v>
      </c>
      <c r="N1494">
        <v>2</v>
      </c>
      <c r="O1494">
        <v>3</v>
      </c>
      <c r="P1494">
        <v>1</v>
      </c>
      <c r="Q1494">
        <v>5</v>
      </c>
      <c r="R1494">
        <v>6</v>
      </c>
      <c r="S1494">
        <v>0</v>
      </c>
      <c r="T1494">
        <v>0</v>
      </c>
      <c r="U1494">
        <v>0</v>
      </c>
      <c r="V1494">
        <v>0</v>
      </c>
      <c r="W1494">
        <v>0</v>
      </c>
      <c r="X1494">
        <v>0</v>
      </c>
      <c r="Y1494">
        <v>0</v>
      </c>
      <c r="Z1494" t="s">
        <v>47</v>
      </c>
    </row>
    <row r="1495" spans="1:26" x14ac:dyDescent="0.3">
      <c r="A1495">
        <v>946</v>
      </c>
      <c r="B1495">
        <v>1958</v>
      </c>
      <c r="C1495" s="14">
        <f>2021-Table13[[#This Row],[Year_Birth]]</f>
        <v>63</v>
      </c>
      <c r="D1495" s="4">
        <v>26490</v>
      </c>
      <c r="E1495">
        <v>0</v>
      </c>
      <c r="F1495" s="16">
        <v>8.3780821917808215</v>
      </c>
      <c r="G1495">
        <v>92</v>
      </c>
      <c r="H1495" s="4">
        <v>45</v>
      </c>
      <c r="I1495" s="4">
        <v>47</v>
      </c>
      <c r="J1495" s="4">
        <v>52</v>
      </c>
      <c r="K1495" s="4">
        <v>21</v>
      </c>
      <c r="L1495" s="4">
        <v>20</v>
      </c>
      <c r="M1495" s="4">
        <v>25</v>
      </c>
      <c r="N1495">
        <v>2</v>
      </c>
      <c r="O1495">
        <v>3</v>
      </c>
      <c r="P1495">
        <v>1</v>
      </c>
      <c r="Q1495">
        <v>5</v>
      </c>
      <c r="R1495">
        <v>6</v>
      </c>
      <c r="S1495">
        <v>0</v>
      </c>
      <c r="T1495">
        <v>0</v>
      </c>
      <c r="U1495">
        <v>0</v>
      </c>
      <c r="V1495">
        <v>0</v>
      </c>
      <c r="W1495">
        <v>0</v>
      </c>
      <c r="X1495">
        <v>0</v>
      </c>
      <c r="Y1495">
        <v>0</v>
      </c>
      <c r="Z1495" t="s">
        <v>41</v>
      </c>
    </row>
    <row r="1496" spans="1:26" x14ac:dyDescent="0.3">
      <c r="A1496">
        <v>2392</v>
      </c>
      <c r="B1496">
        <v>1972</v>
      </c>
      <c r="C1496" s="14">
        <f>2021-Table13[[#This Row],[Year_Birth]]</f>
        <v>49</v>
      </c>
      <c r="D1496" s="4">
        <v>40321</v>
      </c>
      <c r="E1496">
        <v>2</v>
      </c>
      <c r="F1496" s="16">
        <v>7.5287671232876709</v>
      </c>
      <c r="G1496">
        <v>59</v>
      </c>
      <c r="H1496" s="4">
        <v>44</v>
      </c>
      <c r="I1496" s="4">
        <v>4</v>
      </c>
      <c r="J1496" s="4">
        <v>21</v>
      </c>
      <c r="K1496" s="4">
        <v>6</v>
      </c>
      <c r="L1496" s="4">
        <v>0</v>
      </c>
      <c r="M1496" s="4">
        <v>27</v>
      </c>
      <c r="N1496">
        <v>2</v>
      </c>
      <c r="O1496">
        <v>3</v>
      </c>
      <c r="P1496">
        <v>0</v>
      </c>
      <c r="Q1496">
        <v>3</v>
      </c>
      <c r="R1496">
        <v>7</v>
      </c>
      <c r="S1496">
        <v>0</v>
      </c>
      <c r="T1496">
        <v>0</v>
      </c>
      <c r="U1496">
        <v>0</v>
      </c>
      <c r="V1496">
        <v>0</v>
      </c>
      <c r="W1496">
        <v>0</v>
      </c>
      <c r="X1496">
        <v>0</v>
      </c>
      <c r="Y1496">
        <v>0</v>
      </c>
      <c r="Z1496" t="s">
        <v>41</v>
      </c>
    </row>
    <row r="1497" spans="1:26" x14ac:dyDescent="0.3">
      <c r="A1497">
        <v>1920</v>
      </c>
      <c r="B1497">
        <v>1972</v>
      </c>
      <c r="C1497" s="14">
        <f>2021-Table13[[#This Row],[Year_Birth]]</f>
        <v>49</v>
      </c>
      <c r="D1497" s="4">
        <v>40321</v>
      </c>
      <c r="E1497">
        <v>2</v>
      </c>
      <c r="F1497" s="16">
        <v>7.5287671232876709</v>
      </c>
      <c r="G1497">
        <v>59</v>
      </c>
      <c r="H1497" s="4">
        <v>44</v>
      </c>
      <c r="I1497" s="4">
        <v>4</v>
      </c>
      <c r="J1497" s="4">
        <v>21</v>
      </c>
      <c r="K1497" s="4">
        <v>6</v>
      </c>
      <c r="L1497" s="4">
        <v>0</v>
      </c>
      <c r="M1497" s="4">
        <v>27</v>
      </c>
      <c r="N1497">
        <v>2</v>
      </c>
      <c r="O1497">
        <v>3</v>
      </c>
      <c r="P1497">
        <v>0</v>
      </c>
      <c r="Q1497">
        <v>3</v>
      </c>
      <c r="R1497">
        <v>7</v>
      </c>
      <c r="S1497">
        <v>0</v>
      </c>
      <c r="T1497">
        <v>0</v>
      </c>
      <c r="U1497">
        <v>0</v>
      </c>
      <c r="V1497">
        <v>0</v>
      </c>
      <c r="W1497">
        <v>0</v>
      </c>
      <c r="X1497">
        <v>0</v>
      </c>
      <c r="Y1497">
        <v>0</v>
      </c>
      <c r="Z1497" t="s">
        <v>41</v>
      </c>
    </row>
    <row r="1498" spans="1:26" x14ac:dyDescent="0.3">
      <c r="A1498">
        <v>2918</v>
      </c>
      <c r="B1498">
        <v>1981</v>
      </c>
      <c r="C1498" s="14">
        <f>2021-Table13[[#This Row],[Year_Birth]]</f>
        <v>40</v>
      </c>
      <c r="D1498" s="4">
        <v>28510</v>
      </c>
      <c r="E1498">
        <v>2</v>
      </c>
      <c r="F1498" s="16">
        <v>7.8219178082191778</v>
      </c>
      <c r="G1498">
        <v>72</v>
      </c>
      <c r="H1498" s="4">
        <v>44</v>
      </c>
      <c r="I1498" s="4">
        <v>5</v>
      </c>
      <c r="J1498" s="4">
        <v>19</v>
      </c>
      <c r="K1498" s="4">
        <v>0</v>
      </c>
      <c r="L1498" s="4">
        <v>4</v>
      </c>
      <c r="M1498" s="4">
        <v>19</v>
      </c>
      <c r="N1498">
        <v>3</v>
      </c>
      <c r="O1498">
        <v>2</v>
      </c>
      <c r="P1498">
        <v>0</v>
      </c>
      <c r="Q1498">
        <v>4</v>
      </c>
      <c r="R1498">
        <v>5</v>
      </c>
      <c r="S1498">
        <v>0</v>
      </c>
      <c r="T1498">
        <v>0</v>
      </c>
      <c r="U1498">
        <v>0</v>
      </c>
      <c r="V1498">
        <v>0</v>
      </c>
      <c r="W1498">
        <v>0</v>
      </c>
      <c r="X1498">
        <v>0</v>
      </c>
      <c r="Y1498">
        <v>0</v>
      </c>
      <c r="Z1498" t="s">
        <v>41</v>
      </c>
    </row>
    <row r="1499" spans="1:26" x14ac:dyDescent="0.3">
      <c r="A1499">
        <v>2202</v>
      </c>
      <c r="B1499">
        <v>1978</v>
      </c>
      <c r="C1499" s="14">
        <f>2021-Table13[[#This Row],[Year_Birth]]</f>
        <v>43</v>
      </c>
      <c r="D1499" s="4">
        <v>41154</v>
      </c>
      <c r="E1499">
        <v>1</v>
      </c>
      <c r="F1499" s="16">
        <v>7.8328767123287673</v>
      </c>
      <c r="G1499">
        <v>98</v>
      </c>
      <c r="H1499" s="4">
        <v>44</v>
      </c>
      <c r="I1499" s="4">
        <v>2</v>
      </c>
      <c r="J1499" s="4">
        <v>11</v>
      </c>
      <c r="K1499" s="4">
        <v>2</v>
      </c>
      <c r="L1499" s="4">
        <v>3</v>
      </c>
      <c r="M1499" s="4">
        <v>7</v>
      </c>
      <c r="N1499">
        <v>1</v>
      </c>
      <c r="O1499">
        <v>1</v>
      </c>
      <c r="P1499">
        <v>0</v>
      </c>
      <c r="Q1499">
        <v>4</v>
      </c>
      <c r="R1499">
        <v>5</v>
      </c>
      <c r="S1499">
        <v>0</v>
      </c>
      <c r="T1499">
        <v>0</v>
      </c>
      <c r="U1499">
        <v>0</v>
      </c>
      <c r="V1499">
        <v>0</v>
      </c>
      <c r="W1499">
        <v>0</v>
      </c>
      <c r="X1499">
        <v>0</v>
      </c>
      <c r="Y1499">
        <v>0</v>
      </c>
      <c r="Z1499" t="s">
        <v>41</v>
      </c>
    </row>
    <row r="1500" spans="1:26" x14ac:dyDescent="0.3">
      <c r="A1500">
        <v>6878</v>
      </c>
      <c r="B1500">
        <v>1954</v>
      </c>
      <c r="C1500" s="14">
        <f>2021-Table13[[#This Row],[Year_Birth]]</f>
        <v>67</v>
      </c>
      <c r="D1500" s="4">
        <v>27421</v>
      </c>
      <c r="E1500">
        <v>0</v>
      </c>
      <c r="F1500" s="16">
        <v>8.1561643835616433</v>
      </c>
      <c r="G1500">
        <v>14</v>
      </c>
      <c r="H1500" s="4">
        <v>43</v>
      </c>
      <c r="I1500" s="4">
        <v>12</v>
      </c>
      <c r="J1500" s="4">
        <v>96</v>
      </c>
      <c r="K1500" s="4">
        <v>78</v>
      </c>
      <c r="L1500" s="4">
        <v>40</v>
      </c>
      <c r="M1500" s="4">
        <v>55</v>
      </c>
      <c r="N1500">
        <v>3</v>
      </c>
      <c r="O1500">
        <v>4</v>
      </c>
      <c r="P1500">
        <v>1</v>
      </c>
      <c r="Q1500">
        <v>6</v>
      </c>
      <c r="R1500">
        <v>7</v>
      </c>
      <c r="S1500">
        <v>0</v>
      </c>
      <c r="T1500">
        <v>0</v>
      </c>
      <c r="U1500">
        <v>0</v>
      </c>
      <c r="V1500">
        <v>0</v>
      </c>
      <c r="W1500">
        <v>0</v>
      </c>
      <c r="X1500">
        <v>0</v>
      </c>
      <c r="Y1500">
        <v>0</v>
      </c>
      <c r="Z1500" t="s">
        <v>41</v>
      </c>
    </row>
    <row r="1501" spans="1:26" x14ac:dyDescent="0.3">
      <c r="A1501">
        <v>7011</v>
      </c>
      <c r="B1501">
        <v>1973</v>
      </c>
      <c r="C1501" s="14">
        <f>2021-Table13[[#This Row],[Year_Birth]]</f>
        <v>48</v>
      </c>
      <c r="D1501" s="4">
        <v>33471</v>
      </c>
      <c r="E1501">
        <v>1</v>
      </c>
      <c r="F1501" s="16">
        <v>8.3232876712328761</v>
      </c>
      <c r="G1501">
        <v>47</v>
      </c>
      <c r="H1501" s="4">
        <v>43</v>
      </c>
      <c r="I1501" s="4">
        <v>2</v>
      </c>
      <c r="J1501" s="4">
        <v>27</v>
      </c>
      <c r="K1501" s="4">
        <v>0</v>
      </c>
      <c r="L1501" s="4">
        <v>9</v>
      </c>
      <c r="M1501" s="4">
        <v>12</v>
      </c>
      <c r="N1501">
        <v>3</v>
      </c>
      <c r="O1501">
        <v>3</v>
      </c>
      <c r="P1501">
        <v>0</v>
      </c>
      <c r="Q1501">
        <v>4</v>
      </c>
      <c r="R1501">
        <v>7</v>
      </c>
      <c r="S1501">
        <v>0</v>
      </c>
      <c r="T1501">
        <v>0</v>
      </c>
      <c r="U1501">
        <v>0</v>
      </c>
      <c r="V1501">
        <v>0</v>
      </c>
      <c r="W1501">
        <v>0</v>
      </c>
      <c r="X1501">
        <v>0</v>
      </c>
      <c r="Y1501">
        <v>0</v>
      </c>
      <c r="Z1501" t="s">
        <v>47</v>
      </c>
    </row>
    <row r="1502" spans="1:26" x14ac:dyDescent="0.3">
      <c r="A1502">
        <v>7124</v>
      </c>
      <c r="B1502">
        <v>1968</v>
      </c>
      <c r="C1502" s="14">
        <f>2021-Table13[[#This Row],[Year_Birth]]</f>
        <v>53</v>
      </c>
      <c r="D1502" s="4">
        <v>36997</v>
      </c>
      <c r="E1502">
        <v>2</v>
      </c>
      <c r="F1502" s="16">
        <v>8.0164383561643842</v>
      </c>
      <c r="G1502">
        <v>72</v>
      </c>
      <c r="H1502" s="4">
        <v>43</v>
      </c>
      <c r="I1502" s="4">
        <v>4</v>
      </c>
      <c r="J1502" s="4">
        <v>12</v>
      </c>
      <c r="K1502" s="4">
        <v>8</v>
      </c>
      <c r="L1502" s="4">
        <v>0</v>
      </c>
      <c r="M1502" s="4">
        <v>27</v>
      </c>
      <c r="N1502">
        <v>5</v>
      </c>
      <c r="O1502">
        <v>2</v>
      </c>
      <c r="P1502">
        <v>1</v>
      </c>
      <c r="Q1502">
        <v>4</v>
      </c>
      <c r="R1502">
        <v>5</v>
      </c>
      <c r="S1502">
        <v>0</v>
      </c>
      <c r="T1502">
        <v>0</v>
      </c>
      <c r="U1502">
        <v>0</v>
      </c>
      <c r="V1502">
        <v>0</v>
      </c>
      <c r="W1502">
        <v>0</v>
      </c>
      <c r="X1502">
        <v>0</v>
      </c>
      <c r="Y1502">
        <v>0</v>
      </c>
      <c r="Z1502" t="s">
        <v>48</v>
      </c>
    </row>
    <row r="1503" spans="1:26" x14ac:dyDescent="0.3">
      <c r="A1503">
        <v>5939</v>
      </c>
      <c r="B1503">
        <v>1971</v>
      </c>
      <c r="C1503" s="14">
        <f>2021-Table13[[#This Row],[Year_Birth]]</f>
        <v>50</v>
      </c>
      <c r="D1503" s="4">
        <v>38232</v>
      </c>
      <c r="E1503">
        <v>2</v>
      </c>
      <c r="F1503" s="16">
        <v>7.0575342465753428</v>
      </c>
      <c r="G1503">
        <v>84</v>
      </c>
      <c r="H1503" s="4">
        <v>43</v>
      </c>
      <c r="I1503" s="4">
        <v>5</v>
      </c>
      <c r="J1503" s="4">
        <v>28</v>
      </c>
      <c r="K1503" s="4">
        <v>7</v>
      </c>
      <c r="L1503" s="4">
        <v>6</v>
      </c>
      <c r="M1503" s="4">
        <v>33</v>
      </c>
      <c r="N1503">
        <v>4</v>
      </c>
      <c r="O1503">
        <v>3</v>
      </c>
      <c r="P1503">
        <v>1</v>
      </c>
      <c r="Q1503">
        <v>3</v>
      </c>
      <c r="R1503">
        <v>5</v>
      </c>
      <c r="S1503">
        <v>0</v>
      </c>
      <c r="T1503">
        <v>0</v>
      </c>
      <c r="U1503">
        <v>0</v>
      </c>
      <c r="V1503">
        <v>0</v>
      </c>
      <c r="W1503">
        <v>0</v>
      </c>
      <c r="X1503">
        <v>0</v>
      </c>
      <c r="Y1503">
        <v>0</v>
      </c>
      <c r="Z1503" t="s">
        <v>41</v>
      </c>
    </row>
    <row r="1504" spans="1:26" x14ac:dyDescent="0.3">
      <c r="A1504">
        <v>20</v>
      </c>
      <c r="B1504">
        <v>1965</v>
      </c>
      <c r="C1504" s="14">
        <f>2021-Table13[[#This Row],[Year_Birth]]</f>
        <v>56</v>
      </c>
      <c r="D1504" s="4">
        <v>46891</v>
      </c>
      <c r="E1504">
        <v>1</v>
      </c>
      <c r="F1504" s="16">
        <v>7.4356164383561643</v>
      </c>
      <c r="G1504">
        <v>91</v>
      </c>
      <c r="H1504" s="4">
        <v>43</v>
      </c>
      <c r="I1504" s="4">
        <v>12</v>
      </c>
      <c r="J1504" s="4">
        <v>23</v>
      </c>
      <c r="K1504" s="4">
        <v>29</v>
      </c>
      <c r="L1504" s="4">
        <v>15</v>
      </c>
      <c r="M1504" s="4">
        <v>61</v>
      </c>
      <c r="N1504">
        <v>1</v>
      </c>
      <c r="O1504">
        <v>2</v>
      </c>
      <c r="P1504">
        <v>1</v>
      </c>
      <c r="Q1504">
        <v>4</v>
      </c>
      <c r="R1504">
        <v>4</v>
      </c>
      <c r="S1504">
        <v>0</v>
      </c>
      <c r="T1504">
        <v>0</v>
      </c>
      <c r="U1504">
        <v>0</v>
      </c>
      <c r="V1504">
        <v>0</v>
      </c>
      <c r="W1504">
        <v>0</v>
      </c>
      <c r="X1504">
        <v>0</v>
      </c>
      <c r="Y1504">
        <v>0</v>
      </c>
      <c r="Z1504" t="s">
        <v>52</v>
      </c>
    </row>
    <row r="1505" spans="1:26" x14ac:dyDescent="0.3">
      <c r="A1505">
        <v>2246</v>
      </c>
      <c r="B1505">
        <v>1965</v>
      </c>
      <c r="C1505" s="14">
        <f>2021-Table13[[#This Row],[Year_Birth]]</f>
        <v>56</v>
      </c>
      <c r="D1505" s="4">
        <v>46891</v>
      </c>
      <c r="E1505">
        <v>1</v>
      </c>
      <c r="F1505" s="16">
        <v>7.4356164383561643</v>
      </c>
      <c r="G1505">
        <v>91</v>
      </c>
      <c r="H1505" s="4">
        <v>43</v>
      </c>
      <c r="I1505" s="4">
        <v>12</v>
      </c>
      <c r="J1505" s="4">
        <v>23</v>
      </c>
      <c r="K1505" s="4">
        <v>29</v>
      </c>
      <c r="L1505" s="4">
        <v>15</v>
      </c>
      <c r="M1505" s="4">
        <v>61</v>
      </c>
      <c r="N1505">
        <v>1</v>
      </c>
      <c r="O1505">
        <v>2</v>
      </c>
      <c r="P1505">
        <v>1</v>
      </c>
      <c r="Q1505">
        <v>4</v>
      </c>
      <c r="R1505">
        <v>4</v>
      </c>
      <c r="S1505">
        <v>0</v>
      </c>
      <c r="T1505">
        <v>0</v>
      </c>
      <c r="U1505">
        <v>0</v>
      </c>
      <c r="V1505">
        <v>0</v>
      </c>
      <c r="W1505">
        <v>0</v>
      </c>
      <c r="X1505">
        <v>0</v>
      </c>
      <c r="Y1505">
        <v>0</v>
      </c>
      <c r="Z1505" t="s">
        <v>41</v>
      </c>
    </row>
    <row r="1506" spans="1:26" x14ac:dyDescent="0.3">
      <c r="A1506">
        <v>9970</v>
      </c>
      <c r="B1506">
        <v>1977</v>
      </c>
      <c r="C1506" s="14">
        <f>2021-Table13[[#This Row],[Year_Birth]]</f>
        <v>44</v>
      </c>
      <c r="D1506" s="4">
        <v>55375</v>
      </c>
      <c r="E1506">
        <v>1</v>
      </c>
      <c r="F1506" s="16">
        <v>7.3095890410958901</v>
      </c>
      <c r="G1506">
        <v>3</v>
      </c>
      <c r="H1506" s="4">
        <v>42</v>
      </c>
      <c r="I1506" s="4">
        <v>11</v>
      </c>
      <c r="J1506" s="4">
        <v>57</v>
      </c>
      <c r="K1506" s="4">
        <v>10</v>
      </c>
      <c r="L1506" s="4">
        <v>28</v>
      </c>
      <c r="M1506" s="4">
        <v>14</v>
      </c>
      <c r="N1506">
        <v>1</v>
      </c>
      <c r="O1506">
        <v>1</v>
      </c>
      <c r="P1506">
        <v>1</v>
      </c>
      <c r="Q1506">
        <v>6</v>
      </c>
      <c r="R1506">
        <v>2</v>
      </c>
      <c r="S1506">
        <v>0</v>
      </c>
      <c r="T1506">
        <v>0</v>
      </c>
      <c r="U1506">
        <v>0</v>
      </c>
      <c r="V1506">
        <v>0</v>
      </c>
      <c r="W1506">
        <v>0</v>
      </c>
      <c r="X1506">
        <v>0</v>
      </c>
      <c r="Y1506">
        <v>0</v>
      </c>
      <c r="Z1506" t="s">
        <v>48</v>
      </c>
    </row>
    <row r="1507" spans="1:26" x14ac:dyDescent="0.3">
      <c r="A1507">
        <v>6431</v>
      </c>
      <c r="B1507">
        <v>1964</v>
      </c>
      <c r="C1507" s="14">
        <f>2021-Table13[[#This Row],[Year_Birth]]</f>
        <v>57</v>
      </c>
      <c r="D1507" s="4">
        <v>45759</v>
      </c>
      <c r="E1507">
        <v>2</v>
      </c>
      <c r="F1507" s="16">
        <v>7.956164383561644</v>
      </c>
      <c r="G1507">
        <v>13</v>
      </c>
      <c r="H1507" s="4">
        <v>42</v>
      </c>
      <c r="I1507" s="4">
        <v>1</v>
      </c>
      <c r="J1507" s="4">
        <v>18</v>
      </c>
      <c r="K1507" s="4">
        <v>3</v>
      </c>
      <c r="L1507" s="4">
        <v>0</v>
      </c>
      <c r="M1507" s="4">
        <v>4</v>
      </c>
      <c r="N1507">
        <v>2</v>
      </c>
      <c r="O1507">
        <v>2</v>
      </c>
      <c r="P1507">
        <v>0</v>
      </c>
      <c r="Q1507">
        <v>3</v>
      </c>
      <c r="R1507">
        <v>7</v>
      </c>
      <c r="S1507">
        <v>0</v>
      </c>
      <c r="T1507">
        <v>0</v>
      </c>
      <c r="U1507">
        <v>0</v>
      </c>
      <c r="V1507">
        <v>0</v>
      </c>
      <c r="W1507">
        <v>0</v>
      </c>
      <c r="X1507">
        <v>0</v>
      </c>
      <c r="Y1507">
        <v>0</v>
      </c>
      <c r="Z1507" t="s">
        <v>45</v>
      </c>
    </row>
    <row r="1508" spans="1:26" x14ac:dyDescent="0.3">
      <c r="A1508">
        <v>10789</v>
      </c>
      <c r="B1508">
        <v>1964</v>
      </c>
      <c r="C1508" s="14">
        <f>2021-Table13[[#This Row],[Year_Birth]]</f>
        <v>57</v>
      </c>
      <c r="D1508" s="4">
        <v>45759</v>
      </c>
      <c r="E1508">
        <v>2</v>
      </c>
      <c r="F1508" s="16">
        <v>7.956164383561644</v>
      </c>
      <c r="G1508">
        <v>13</v>
      </c>
      <c r="H1508" s="4">
        <v>42</v>
      </c>
      <c r="I1508" s="4">
        <v>1</v>
      </c>
      <c r="J1508" s="4">
        <v>18</v>
      </c>
      <c r="K1508" s="4">
        <v>3</v>
      </c>
      <c r="L1508" s="4">
        <v>0</v>
      </c>
      <c r="M1508" s="4">
        <v>4</v>
      </c>
      <c r="N1508">
        <v>2</v>
      </c>
      <c r="O1508">
        <v>2</v>
      </c>
      <c r="P1508">
        <v>0</v>
      </c>
      <c r="Q1508">
        <v>3</v>
      </c>
      <c r="R1508">
        <v>7</v>
      </c>
      <c r="S1508">
        <v>0</v>
      </c>
      <c r="T1508">
        <v>0</v>
      </c>
      <c r="U1508">
        <v>0</v>
      </c>
      <c r="V1508">
        <v>0</v>
      </c>
      <c r="W1508">
        <v>0</v>
      </c>
      <c r="X1508">
        <v>0</v>
      </c>
      <c r="Y1508">
        <v>0</v>
      </c>
      <c r="Z1508" t="s">
        <v>41</v>
      </c>
    </row>
    <row r="1509" spans="1:26" x14ac:dyDescent="0.3">
      <c r="A1509">
        <v>6387</v>
      </c>
      <c r="B1509">
        <v>1976</v>
      </c>
      <c r="C1509" s="14">
        <f>2021-Table13[[#This Row],[Year_Birth]]</f>
        <v>45</v>
      </c>
      <c r="D1509" s="4">
        <v>52190</v>
      </c>
      <c r="E1509">
        <v>2</v>
      </c>
      <c r="F1509" s="16">
        <v>6.7534246575342465</v>
      </c>
      <c r="G1509">
        <v>39</v>
      </c>
      <c r="H1509" s="4">
        <v>42</v>
      </c>
      <c r="I1509" s="4">
        <v>0</v>
      </c>
      <c r="J1509" s="4">
        <v>17</v>
      </c>
      <c r="K1509" s="4">
        <v>0</v>
      </c>
      <c r="L1509" s="4">
        <v>0</v>
      </c>
      <c r="M1509" s="4">
        <v>18</v>
      </c>
      <c r="N1509">
        <v>3</v>
      </c>
      <c r="O1509">
        <v>2</v>
      </c>
      <c r="P1509">
        <v>1</v>
      </c>
      <c r="Q1509">
        <v>3</v>
      </c>
      <c r="R1509">
        <v>5</v>
      </c>
      <c r="S1509">
        <v>0</v>
      </c>
      <c r="T1509">
        <v>0</v>
      </c>
      <c r="U1509">
        <v>1</v>
      </c>
      <c r="V1509">
        <v>0</v>
      </c>
      <c r="W1509">
        <v>0</v>
      </c>
      <c r="X1509">
        <v>0</v>
      </c>
      <c r="Y1509">
        <v>0</v>
      </c>
      <c r="Z1509" t="s">
        <v>47</v>
      </c>
    </row>
    <row r="1510" spans="1:26" x14ac:dyDescent="0.3">
      <c r="A1510">
        <v>4050</v>
      </c>
      <c r="B1510">
        <v>1966</v>
      </c>
      <c r="C1510" s="14">
        <f>2021-Table13[[#This Row],[Year_Birth]]</f>
        <v>55</v>
      </c>
      <c r="D1510" s="4">
        <v>49605</v>
      </c>
      <c r="E1510">
        <v>0</v>
      </c>
      <c r="F1510" s="16">
        <v>6.6328767123287671</v>
      </c>
      <c r="G1510">
        <v>65</v>
      </c>
      <c r="H1510" s="4">
        <v>42</v>
      </c>
      <c r="I1510" s="4">
        <v>16</v>
      </c>
      <c r="J1510" s="4">
        <v>29</v>
      </c>
      <c r="K1510" s="4">
        <v>12</v>
      </c>
      <c r="L1510" s="4">
        <v>20</v>
      </c>
      <c r="M1510" s="4">
        <v>8</v>
      </c>
      <c r="N1510">
        <v>1</v>
      </c>
      <c r="O1510">
        <v>2</v>
      </c>
      <c r="P1510">
        <v>1</v>
      </c>
      <c r="Q1510">
        <v>4</v>
      </c>
      <c r="R1510">
        <v>3</v>
      </c>
      <c r="S1510">
        <v>0</v>
      </c>
      <c r="T1510">
        <v>0</v>
      </c>
      <c r="U1510">
        <v>0</v>
      </c>
      <c r="V1510">
        <v>0</v>
      </c>
      <c r="W1510">
        <v>0</v>
      </c>
      <c r="X1510">
        <v>0</v>
      </c>
      <c r="Y1510">
        <v>0</v>
      </c>
      <c r="Z1510" t="s">
        <v>48</v>
      </c>
    </row>
    <row r="1511" spans="1:26" x14ac:dyDescent="0.3">
      <c r="A1511">
        <v>4368</v>
      </c>
      <c r="B1511">
        <v>1980</v>
      </c>
      <c r="C1511" s="14">
        <f>2021-Table13[[#This Row],[Year_Birth]]</f>
        <v>41</v>
      </c>
      <c r="D1511" s="4">
        <v>47850</v>
      </c>
      <c r="E1511">
        <v>1</v>
      </c>
      <c r="F1511" s="16">
        <v>7.1808219178082195</v>
      </c>
      <c r="G1511">
        <v>72</v>
      </c>
      <c r="H1511" s="4">
        <v>42</v>
      </c>
      <c r="I1511" s="4">
        <v>7</v>
      </c>
      <c r="J1511" s="4">
        <v>43</v>
      </c>
      <c r="K1511" s="4">
        <v>20</v>
      </c>
      <c r="L1511" s="4">
        <v>12</v>
      </c>
      <c r="M1511" s="4">
        <v>10</v>
      </c>
      <c r="N1511">
        <v>1</v>
      </c>
      <c r="O1511">
        <v>3</v>
      </c>
      <c r="P1511">
        <v>0</v>
      </c>
      <c r="Q1511">
        <v>4</v>
      </c>
      <c r="R1511">
        <v>6</v>
      </c>
      <c r="S1511">
        <v>0</v>
      </c>
      <c r="T1511">
        <v>0</v>
      </c>
      <c r="U1511">
        <v>0</v>
      </c>
      <c r="V1511">
        <v>0</v>
      </c>
      <c r="W1511">
        <v>0</v>
      </c>
      <c r="X1511">
        <v>0</v>
      </c>
      <c r="Y1511">
        <v>0</v>
      </c>
      <c r="Z1511" t="s">
        <v>41</v>
      </c>
    </row>
    <row r="1512" spans="1:26" x14ac:dyDescent="0.3">
      <c r="A1512">
        <v>1016</v>
      </c>
      <c r="B1512">
        <v>1959</v>
      </c>
      <c r="C1512" s="14">
        <f>2021-Table13[[#This Row],[Year_Birth]]</f>
        <v>62</v>
      </c>
      <c r="D1512" s="4">
        <v>34554</v>
      </c>
      <c r="E1512">
        <v>1</v>
      </c>
      <c r="F1512" s="16">
        <v>6.86027397260274</v>
      </c>
      <c r="G1512">
        <v>43</v>
      </c>
      <c r="H1512" s="4">
        <v>41</v>
      </c>
      <c r="I1512" s="4">
        <v>1</v>
      </c>
      <c r="J1512" s="4">
        <v>6</v>
      </c>
      <c r="K1512" s="4">
        <v>2</v>
      </c>
      <c r="L1512" s="4">
        <v>0</v>
      </c>
      <c r="M1512" s="4">
        <v>5</v>
      </c>
      <c r="N1512">
        <v>2</v>
      </c>
      <c r="O1512">
        <v>2</v>
      </c>
      <c r="P1512">
        <v>0</v>
      </c>
      <c r="Q1512">
        <v>3</v>
      </c>
      <c r="R1512">
        <v>6</v>
      </c>
      <c r="S1512">
        <v>0</v>
      </c>
      <c r="T1512">
        <v>0</v>
      </c>
      <c r="U1512">
        <v>0</v>
      </c>
      <c r="V1512">
        <v>0</v>
      </c>
      <c r="W1512">
        <v>0</v>
      </c>
      <c r="X1512">
        <v>0</v>
      </c>
      <c r="Y1512">
        <v>0</v>
      </c>
      <c r="Z1512" t="s">
        <v>48</v>
      </c>
    </row>
    <row r="1513" spans="1:26" x14ac:dyDescent="0.3">
      <c r="A1513">
        <v>4333</v>
      </c>
      <c r="B1513">
        <v>1954</v>
      </c>
      <c r="C1513" s="14">
        <f>2021-Table13[[#This Row],[Year_Birth]]</f>
        <v>67</v>
      </c>
      <c r="D1513" s="4">
        <v>32144</v>
      </c>
      <c r="E1513">
        <v>2</v>
      </c>
      <c r="F1513" s="16">
        <v>6.8794520547945206</v>
      </c>
      <c r="G1513">
        <v>76</v>
      </c>
      <c r="H1513" s="4">
        <v>41</v>
      </c>
      <c r="I1513" s="4">
        <v>0</v>
      </c>
      <c r="J1513" s="4">
        <v>10</v>
      </c>
      <c r="K1513" s="4">
        <v>0</v>
      </c>
      <c r="L1513" s="4">
        <v>0</v>
      </c>
      <c r="M1513" s="4">
        <v>3</v>
      </c>
      <c r="N1513">
        <v>4</v>
      </c>
      <c r="O1513">
        <v>2</v>
      </c>
      <c r="P1513">
        <v>1</v>
      </c>
      <c r="Q1513">
        <v>3</v>
      </c>
      <c r="R1513">
        <v>7</v>
      </c>
      <c r="S1513">
        <v>0</v>
      </c>
      <c r="T1513">
        <v>0</v>
      </c>
      <c r="U1513">
        <v>0</v>
      </c>
      <c r="V1513">
        <v>1</v>
      </c>
      <c r="W1513">
        <v>0</v>
      </c>
      <c r="X1513">
        <v>0</v>
      </c>
      <c r="Y1513">
        <v>0</v>
      </c>
      <c r="Z1513" t="s">
        <v>45</v>
      </c>
    </row>
    <row r="1514" spans="1:26" x14ac:dyDescent="0.3">
      <c r="A1514">
        <v>5063</v>
      </c>
      <c r="B1514">
        <v>1977</v>
      </c>
      <c r="C1514" s="14">
        <f>2021-Table13[[#This Row],[Year_Birth]]</f>
        <v>44</v>
      </c>
      <c r="D1514" s="4">
        <v>28769</v>
      </c>
      <c r="E1514">
        <v>1</v>
      </c>
      <c r="F1514" s="16">
        <v>8.1397260273972609</v>
      </c>
      <c r="G1514">
        <v>76</v>
      </c>
      <c r="H1514" s="4">
        <v>41</v>
      </c>
      <c r="I1514" s="4">
        <v>5</v>
      </c>
      <c r="J1514" s="4">
        <v>129</v>
      </c>
      <c r="K1514" s="4">
        <v>10</v>
      </c>
      <c r="L1514" s="4">
        <v>3</v>
      </c>
      <c r="M1514" s="4">
        <v>3</v>
      </c>
      <c r="N1514">
        <v>3</v>
      </c>
      <c r="O1514">
        <v>4</v>
      </c>
      <c r="P1514">
        <v>1</v>
      </c>
      <c r="Q1514">
        <v>4</v>
      </c>
      <c r="R1514">
        <v>9</v>
      </c>
      <c r="S1514">
        <v>0</v>
      </c>
      <c r="T1514">
        <v>0</v>
      </c>
      <c r="U1514">
        <v>0</v>
      </c>
      <c r="V1514">
        <v>0</v>
      </c>
      <c r="W1514">
        <v>0</v>
      </c>
      <c r="X1514">
        <v>0</v>
      </c>
      <c r="Y1514">
        <v>0</v>
      </c>
      <c r="Z1514" t="s">
        <v>41</v>
      </c>
    </row>
    <row r="1515" spans="1:26" x14ac:dyDescent="0.3">
      <c r="A1515">
        <v>1010</v>
      </c>
      <c r="B1515">
        <v>1977</v>
      </c>
      <c r="C1515" s="14">
        <f>2021-Table13[[#This Row],[Year_Birth]]</f>
        <v>44</v>
      </c>
      <c r="D1515" s="4">
        <v>46931</v>
      </c>
      <c r="E1515">
        <v>3</v>
      </c>
      <c r="F1515" s="16">
        <v>6.7917808219178086</v>
      </c>
      <c r="G1515">
        <v>94</v>
      </c>
      <c r="H1515" s="4">
        <v>41</v>
      </c>
      <c r="I1515" s="4">
        <v>0</v>
      </c>
      <c r="J1515" s="4">
        <v>17</v>
      </c>
      <c r="K1515" s="4">
        <v>3</v>
      </c>
      <c r="L1515" s="4">
        <v>1</v>
      </c>
      <c r="M1515" s="4">
        <v>16</v>
      </c>
      <c r="N1515">
        <v>2</v>
      </c>
      <c r="O1515">
        <v>1</v>
      </c>
      <c r="P1515">
        <v>1</v>
      </c>
      <c r="Q1515">
        <v>3</v>
      </c>
      <c r="R1515">
        <v>3</v>
      </c>
      <c r="S1515">
        <v>0</v>
      </c>
      <c r="T1515">
        <v>0</v>
      </c>
      <c r="U1515">
        <v>0</v>
      </c>
      <c r="V1515">
        <v>0</v>
      </c>
      <c r="W1515">
        <v>0</v>
      </c>
      <c r="X1515">
        <v>0</v>
      </c>
      <c r="Y1515">
        <v>0</v>
      </c>
      <c r="Z1515" t="s">
        <v>41</v>
      </c>
    </row>
    <row r="1516" spans="1:26" x14ac:dyDescent="0.3">
      <c r="A1516">
        <v>10470</v>
      </c>
      <c r="B1516">
        <v>1979</v>
      </c>
      <c r="C1516" s="14">
        <f>2021-Table13[[#This Row],[Year_Birth]]</f>
        <v>42</v>
      </c>
      <c r="D1516" s="4">
        <v>40662</v>
      </c>
      <c r="E1516">
        <v>1</v>
      </c>
      <c r="F1516" s="16">
        <v>7.9013698630136986</v>
      </c>
      <c r="G1516">
        <v>0</v>
      </c>
      <c r="H1516" s="4">
        <v>40</v>
      </c>
      <c r="I1516" s="4">
        <v>2</v>
      </c>
      <c r="J1516" s="4">
        <v>23</v>
      </c>
      <c r="K1516" s="4">
        <v>0</v>
      </c>
      <c r="L1516" s="4">
        <v>4</v>
      </c>
      <c r="M1516" s="4">
        <v>23</v>
      </c>
      <c r="N1516">
        <v>2</v>
      </c>
      <c r="O1516">
        <v>2</v>
      </c>
      <c r="P1516">
        <v>1</v>
      </c>
      <c r="Q1516">
        <v>3</v>
      </c>
      <c r="R1516">
        <v>4</v>
      </c>
      <c r="S1516">
        <v>0</v>
      </c>
      <c r="T1516">
        <v>0</v>
      </c>
      <c r="U1516">
        <v>0</v>
      </c>
      <c r="V1516">
        <v>0</v>
      </c>
      <c r="W1516">
        <v>0</v>
      </c>
      <c r="X1516">
        <v>0</v>
      </c>
      <c r="Y1516">
        <v>0</v>
      </c>
      <c r="Z1516" t="s">
        <v>52</v>
      </c>
    </row>
    <row r="1517" spans="1:26" x14ac:dyDescent="0.3">
      <c r="A1517">
        <v>5093</v>
      </c>
      <c r="B1517">
        <v>1974</v>
      </c>
      <c r="C1517" s="14">
        <f>2021-Table13[[#This Row],[Year_Birth]]</f>
        <v>47</v>
      </c>
      <c r="D1517" s="4">
        <v>25509</v>
      </c>
      <c r="E1517">
        <v>1</v>
      </c>
      <c r="F1517" s="16">
        <v>8.3890410958904109</v>
      </c>
      <c r="G1517">
        <v>15</v>
      </c>
      <c r="H1517" s="4">
        <v>40</v>
      </c>
      <c r="I1517" s="4">
        <v>3</v>
      </c>
      <c r="J1517" s="4">
        <v>30</v>
      </c>
      <c r="K1517" s="4">
        <v>10</v>
      </c>
      <c r="L1517" s="4">
        <v>7</v>
      </c>
      <c r="M1517" s="4">
        <v>11</v>
      </c>
      <c r="N1517">
        <v>3</v>
      </c>
      <c r="O1517">
        <v>3</v>
      </c>
      <c r="P1517">
        <v>0</v>
      </c>
      <c r="Q1517">
        <v>3</v>
      </c>
      <c r="R1517">
        <v>9</v>
      </c>
      <c r="S1517">
        <v>0</v>
      </c>
      <c r="T1517">
        <v>0</v>
      </c>
      <c r="U1517">
        <v>0</v>
      </c>
      <c r="V1517">
        <v>0</v>
      </c>
      <c r="W1517">
        <v>0</v>
      </c>
      <c r="X1517">
        <v>1</v>
      </c>
      <c r="Y1517">
        <v>0</v>
      </c>
      <c r="Z1517" t="s">
        <v>41</v>
      </c>
    </row>
    <row r="1518" spans="1:26" x14ac:dyDescent="0.3">
      <c r="A1518">
        <v>8524</v>
      </c>
      <c r="B1518">
        <v>1974</v>
      </c>
      <c r="C1518" s="14">
        <f>2021-Table13[[#This Row],[Year_Birth]]</f>
        <v>47</v>
      </c>
      <c r="D1518" s="4">
        <v>25509</v>
      </c>
      <c r="E1518">
        <v>1</v>
      </c>
      <c r="F1518" s="16">
        <v>8.3890410958904109</v>
      </c>
      <c r="G1518">
        <v>15</v>
      </c>
      <c r="H1518" s="4">
        <v>40</v>
      </c>
      <c r="I1518" s="4">
        <v>3</v>
      </c>
      <c r="J1518" s="4">
        <v>30</v>
      </c>
      <c r="K1518" s="4">
        <v>10</v>
      </c>
      <c r="L1518" s="4">
        <v>7</v>
      </c>
      <c r="M1518" s="4">
        <v>11</v>
      </c>
      <c r="N1518">
        <v>3</v>
      </c>
      <c r="O1518">
        <v>3</v>
      </c>
      <c r="P1518">
        <v>0</v>
      </c>
      <c r="Q1518">
        <v>3</v>
      </c>
      <c r="R1518">
        <v>9</v>
      </c>
      <c r="S1518">
        <v>0</v>
      </c>
      <c r="T1518">
        <v>0</v>
      </c>
      <c r="U1518">
        <v>0</v>
      </c>
      <c r="V1518">
        <v>0</v>
      </c>
      <c r="W1518">
        <v>0</v>
      </c>
      <c r="X1518">
        <v>1</v>
      </c>
      <c r="Y1518">
        <v>0</v>
      </c>
      <c r="Z1518" t="s">
        <v>41</v>
      </c>
    </row>
    <row r="1519" spans="1:26" x14ac:dyDescent="0.3">
      <c r="A1519">
        <v>6103</v>
      </c>
      <c r="B1519">
        <v>1948</v>
      </c>
      <c r="C1519" s="14">
        <f>2021-Table13[[#This Row],[Year_Birth]]</f>
        <v>73</v>
      </c>
      <c r="D1519" s="4">
        <v>42192</v>
      </c>
      <c r="E1519">
        <v>0</v>
      </c>
      <c r="F1519" s="16">
        <v>7.4219178082191783</v>
      </c>
      <c r="G1519">
        <v>40</v>
      </c>
      <c r="H1519" s="4">
        <v>40</v>
      </c>
      <c r="I1519" s="4">
        <v>15</v>
      </c>
      <c r="J1519" s="4">
        <v>15</v>
      </c>
      <c r="K1519" s="4">
        <v>17</v>
      </c>
      <c r="L1519" s="4">
        <v>6</v>
      </c>
      <c r="M1519" s="4">
        <v>7</v>
      </c>
      <c r="N1519">
        <v>1</v>
      </c>
      <c r="O1519">
        <v>2</v>
      </c>
      <c r="P1519">
        <v>1</v>
      </c>
      <c r="Q1519">
        <v>3</v>
      </c>
      <c r="R1519">
        <v>4</v>
      </c>
      <c r="S1519">
        <v>0</v>
      </c>
      <c r="T1519">
        <v>0</v>
      </c>
      <c r="U1519">
        <v>0</v>
      </c>
      <c r="V1519">
        <v>0</v>
      </c>
      <c r="W1519">
        <v>0</v>
      </c>
      <c r="X1519">
        <v>0</v>
      </c>
      <c r="Y1519">
        <v>0</v>
      </c>
      <c r="Z1519" t="s">
        <v>53</v>
      </c>
    </row>
    <row r="1520" spans="1:26" x14ac:dyDescent="0.3">
      <c r="A1520">
        <v>663</v>
      </c>
      <c r="B1520">
        <v>1989</v>
      </c>
      <c r="C1520" s="14">
        <f>2021-Table13[[#This Row],[Year_Birth]]</f>
        <v>32</v>
      </c>
      <c r="D1520" s="4">
        <v>33996</v>
      </c>
      <c r="E1520">
        <v>0</v>
      </c>
      <c r="F1520" s="16">
        <v>7.4082191780821915</v>
      </c>
      <c r="G1520">
        <v>46</v>
      </c>
      <c r="H1520" s="4">
        <v>40</v>
      </c>
      <c r="I1520" s="4">
        <v>2</v>
      </c>
      <c r="J1520" s="4">
        <v>15</v>
      </c>
      <c r="K1520" s="4">
        <v>8</v>
      </c>
      <c r="L1520" s="4">
        <v>0</v>
      </c>
      <c r="M1520" s="4">
        <v>6</v>
      </c>
      <c r="N1520">
        <v>1</v>
      </c>
      <c r="O1520">
        <v>1</v>
      </c>
      <c r="P1520">
        <v>1</v>
      </c>
      <c r="Q1520">
        <v>3</v>
      </c>
      <c r="R1520">
        <v>4</v>
      </c>
      <c r="S1520">
        <v>0</v>
      </c>
      <c r="T1520">
        <v>0</v>
      </c>
      <c r="U1520">
        <v>0</v>
      </c>
      <c r="V1520">
        <v>0</v>
      </c>
      <c r="W1520">
        <v>0</v>
      </c>
      <c r="X1520">
        <v>0</v>
      </c>
      <c r="Y1520">
        <v>0</v>
      </c>
      <c r="Z1520" t="s">
        <v>41</v>
      </c>
    </row>
    <row r="1521" spans="1:26" x14ac:dyDescent="0.3">
      <c r="A1521">
        <v>8299</v>
      </c>
      <c r="B1521">
        <v>1989</v>
      </c>
      <c r="C1521" s="14">
        <f>2021-Table13[[#This Row],[Year_Birth]]</f>
        <v>32</v>
      </c>
      <c r="D1521" s="4">
        <v>33996</v>
      </c>
      <c r="E1521">
        <v>0</v>
      </c>
      <c r="F1521" s="16">
        <v>7.4082191780821915</v>
      </c>
      <c r="G1521">
        <v>46</v>
      </c>
      <c r="H1521" s="4">
        <v>40</v>
      </c>
      <c r="I1521" s="4">
        <v>2</v>
      </c>
      <c r="J1521" s="4">
        <v>15</v>
      </c>
      <c r="K1521" s="4">
        <v>8</v>
      </c>
      <c r="L1521" s="4">
        <v>0</v>
      </c>
      <c r="M1521" s="4">
        <v>6</v>
      </c>
      <c r="N1521">
        <v>1</v>
      </c>
      <c r="O1521">
        <v>1</v>
      </c>
      <c r="P1521">
        <v>1</v>
      </c>
      <c r="Q1521">
        <v>3</v>
      </c>
      <c r="R1521">
        <v>4</v>
      </c>
      <c r="S1521">
        <v>0</v>
      </c>
      <c r="T1521">
        <v>0</v>
      </c>
      <c r="U1521">
        <v>0</v>
      </c>
      <c r="V1521">
        <v>0</v>
      </c>
      <c r="W1521">
        <v>0</v>
      </c>
      <c r="X1521">
        <v>0</v>
      </c>
      <c r="Y1521">
        <v>0</v>
      </c>
      <c r="Z1521" t="s">
        <v>47</v>
      </c>
    </row>
    <row r="1522" spans="1:26" x14ac:dyDescent="0.3">
      <c r="A1522">
        <v>10380</v>
      </c>
      <c r="B1522">
        <v>1972</v>
      </c>
      <c r="C1522" s="14">
        <f>2021-Table13[[#This Row],[Year_Birth]]</f>
        <v>49</v>
      </c>
      <c r="D1522" s="4">
        <v>37787</v>
      </c>
      <c r="E1522">
        <v>1</v>
      </c>
      <c r="F1522" s="16">
        <v>7.3835616438356162</v>
      </c>
      <c r="G1522">
        <v>50</v>
      </c>
      <c r="H1522" s="4">
        <v>40</v>
      </c>
      <c r="I1522" s="4">
        <v>1</v>
      </c>
      <c r="J1522" s="4">
        <v>40</v>
      </c>
      <c r="K1522" s="4">
        <v>4</v>
      </c>
      <c r="L1522" s="4">
        <v>3</v>
      </c>
      <c r="M1522" s="4">
        <v>18</v>
      </c>
      <c r="N1522">
        <v>1</v>
      </c>
      <c r="O1522">
        <v>3</v>
      </c>
      <c r="P1522">
        <v>0</v>
      </c>
      <c r="Q1522">
        <v>3</v>
      </c>
      <c r="R1522">
        <v>8</v>
      </c>
      <c r="S1522">
        <v>0</v>
      </c>
      <c r="T1522">
        <v>0</v>
      </c>
      <c r="U1522">
        <v>0</v>
      </c>
      <c r="V1522">
        <v>0</v>
      </c>
      <c r="W1522">
        <v>0</v>
      </c>
      <c r="X1522">
        <v>0</v>
      </c>
      <c r="Y1522">
        <v>0</v>
      </c>
      <c r="Z1522" t="s">
        <v>45</v>
      </c>
    </row>
    <row r="1523" spans="1:26" x14ac:dyDescent="0.3">
      <c r="A1523">
        <v>10738</v>
      </c>
      <c r="B1523">
        <v>1951</v>
      </c>
      <c r="C1523" s="14">
        <f>2021-Table13[[#This Row],[Year_Birth]]</f>
        <v>70</v>
      </c>
      <c r="D1523" s="4">
        <v>49389</v>
      </c>
      <c r="E1523">
        <v>2</v>
      </c>
      <c r="F1523" s="16">
        <v>7.4438356164383563</v>
      </c>
      <c r="G1523">
        <v>55</v>
      </c>
      <c r="H1523" s="4">
        <v>40</v>
      </c>
      <c r="I1523" s="4">
        <v>0</v>
      </c>
      <c r="J1523" s="4">
        <v>19</v>
      </c>
      <c r="K1523" s="4">
        <v>2</v>
      </c>
      <c r="L1523" s="4">
        <v>1</v>
      </c>
      <c r="M1523" s="4">
        <v>3</v>
      </c>
      <c r="N1523">
        <v>1</v>
      </c>
      <c r="O1523">
        <v>2</v>
      </c>
      <c r="P1523">
        <v>0</v>
      </c>
      <c r="Q1523">
        <v>3</v>
      </c>
      <c r="R1523">
        <v>7</v>
      </c>
      <c r="S1523">
        <v>0</v>
      </c>
      <c r="T1523">
        <v>0</v>
      </c>
      <c r="U1523">
        <v>0</v>
      </c>
      <c r="V1523">
        <v>0</v>
      </c>
      <c r="W1523">
        <v>0</v>
      </c>
      <c r="X1523">
        <v>0</v>
      </c>
      <c r="Y1523">
        <v>0</v>
      </c>
      <c r="Z1523" t="s">
        <v>53</v>
      </c>
    </row>
    <row r="1524" spans="1:26" x14ac:dyDescent="0.3">
      <c r="A1524">
        <v>7573</v>
      </c>
      <c r="B1524">
        <v>1978</v>
      </c>
      <c r="C1524" s="14">
        <f>2021-Table13[[#This Row],[Year_Birth]]</f>
        <v>43</v>
      </c>
      <c r="D1524" s="4">
        <v>31626</v>
      </c>
      <c r="E1524">
        <v>1</v>
      </c>
      <c r="F1524" s="16">
        <v>7.7479452054794518</v>
      </c>
      <c r="G1524">
        <v>12</v>
      </c>
      <c r="H1524" s="4">
        <v>39</v>
      </c>
      <c r="I1524" s="4">
        <v>1</v>
      </c>
      <c r="J1524" s="4">
        <v>9</v>
      </c>
      <c r="K1524" s="4">
        <v>2</v>
      </c>
      <c r="L1524" s="4">
        <v>1</v>
      </c>
      <c r="M1524" s="4">
        <v>34</v>
      </c>
      <c r="N1524">
        <v>1</v>
      </c>
      <c r="O1524">
        <v>2</v>
      </c>
      <c r="P1524">
        <v>1</v>
      </c>
      <c r="Q1524">
        <v>2</v>
      </c>
      <c r="R1524">
        <v>7</v>
      </c>
      <c r="S1524">
        <v>0</v>
      </c>
      <c r="T1524">
        <v>0</v>
      </c>
      <c r="U1524">
        <v>1</v>
      </c>
      <c r="V1524">
        <v>0</v>
      </c>
      <c r="W1524">
        <v>0</v>
      </c>
      <c r="X1524">
        <v>1</v>
      </c>
      <c r="Y1524">
        <v>0</v>
      </c>
      <c r="Z1524" t="s">
        <v>52</v>
      </c>
    </row>
    <row r="1525" spans="1:26" x14ac:dyDescent="0.3">
      <c r="A1525">
        <v>2371</v>
      </c>
      <c r="B1525">
        <v>1972</v>
      </c>
      <c r="C1525" s="14">
        <f>2021-Table13[[#This Row],[Year_Birth]]</f>
        <v>49</v>
      </c>
      <c r="D1525" s="4">
        <v>33622</v>
      </c>
      <c r="E1525">
        <v>2</v>
      </c>
      <c r="F1525" s="16">
        <v>7.8219178082191778</v>
      </c>
      <c r="G1525">
        <v>22</v>
      </c>
      <c r="H1525" s="4">
        <v>39</v>
      </c>
      <c r="I1525" s="4">
        <v>1</v>
      </c>
      <c r="J1525" s="4">
        <v>22</v>
      </c>
      <c r="K1525" s="4">
        <v>3</v>
      </c>
      <c r="L1525" s="4">
        <v>4</v>
      </c>
      <c r="M1525" s="4">
        <v>12</v>
      </c>
      <c r="N1525">
        <v>3</v>
      </c>
      <c r="O1525">
        <v>2</v>
      </c>
      <c r="P1525">
        <v>0</v>
      </c>
      <c r="Q1525">
        <v>4</v>
      </c>
      <c r="R1525">
        <v>7</v>
      </c>
      <c r="S1525">
        <v>0</v>
      </c>
      <c r="T1525">
        <v>0</v>
      </c>
      <c r="U1525">
        <v>0</v>
      </c>
      <c r="V1525">
        <v>0</v>
      </c>
      <c r="W1525">
        <v>0</v>
      </c>
      <c r="X1525">
        <v>0</v>
      </c>
      <c r="Y1525">
        <v>0</v>
      </c>
      <c r="Z1525" t="s">
        <v>52</v>
      </c>
    </row>
    <row r="1526" spans="1:26" x14ac:dyDescent="0.3">
      <c r="A1526">
        <v>7458</v>
      </c>
      <c r="B1526">
        <v>1956</v>
      </c>
      <c r="C1526" s="14">
        <f>2021-Table13[[#This Row],[Year_Birth]]</f>
        <v>65</v>
      </c>
      <c r="D1526" s="4">
        <v>34941</v>
      </c>
      <c r="E1526">
        <v>2</v>
      </c>
      <c r="F1526" s="16">
        <v>7.9260273972602739</v>
      </c>
      <c r="G1526">
        <v>26</v>
      </c>
      <c r="H1526" s="4">
        <v>39</v>
      </c>
      <c r="I1526" s="4">
        <v>2</v>
      </c>
      <c r="J1526" s="4">
        <v>25</v>
      </c>
      <c r="K1526" s="4">
        <v>4</v>
      </c>
      <c r="L1526" s="4">
        <v>3</v>
      </c>
      <c r="M1526" s="4">
        <v>24</v>
      </c>
      <c r="N1526">
        <v>2</v>
      </c>
      <c r="O1526">
        <v>3</v>
      </c>
      <c r="P1526">
        <v>0</v>
      </c>
      <c r="Q1526">
        <v>3</v>
      </c>
      <c r="R1526">
        <v>8</v>
      </c>
      <c r="S1526">
        <v>0</v>
      </c>
      <c r="T1526">
        <v>0</v>
      </c>
      <c r="U1526">
        <v>0</v>
      </c>
      <c r="V1526">
        <v>0</v>
      </c>
      <c r="W1526">
        <v>0</v>
      </c>
      <c r="X1526">
        <v>0</v>
      </c>
      <c r="Y1526">
        <v>0</v>
      </c>
      <c r="Z1526" t="s">
        <v>53</v>
      </c>
    </row>
    <row r="1527" spans="1:26" x14ac:dyDescent="0.3">
      <c r="A1527">
        <v>5336</v>
      </c>
      <c r="B1527">
        <v>1971</v>
      </c>
      <c r="C1527" s="14">
        <f>2021-Table13[[#This Row],[Year_Birth]]</f>
        <v>50</v>
      </c>
      <c r="D1527" s="4">
        <v>157733</v>
      </c>
      <c r="E1527">
        <v>1</v>
      </c>
      <c r="F1527" s="16">
        <v>7.6794520547945204</v>
      </c>
      <c r="G1527">
        <v>37</v>
      </c>
      <c r="H1527" s="4">
        <v>39</v>
      </c>
      <c r="I1527" s="4">
        <v>1</v>
      </c>
      <c r="J1527" s="4">
        <v>9</v>
      </c>
      <c r="K1527" s="4">
        <v>2</v>
      </c>
      <c r="L1527" s="4">
        <v>0</v>
      </c>
      <c r="M1527" s="4">
        <v>8</v>
      </c>
      <c r="N1527">
        <v>0</v>
      </c>
      <c r="O1527">
        <v>1</v>
      </c>
      <c r="P1527">
        <v>0</v>
      </c>
      <c r="Q1527">
        <v>1</v>
      </c>
      <c r="R1527">
        <v>1</v>
      </c>
      <c r="S1527">
        <v>0</v>
      </c>
      <c r="T1527">
        <v>0</v>
      </c>
      <c r="U1527">
        <v>0</v>
      </c>
      <c r="V1527">
        <v>0</v>
      </c>
      <c r="W1527">
        <v>0</v>
      </c>
      <c r="X1527">
        <v>0</v>
      </c>
      <c r="Y1527">
        <v>0</v>
      </c>
      <c r="Z1527" t="s">
        <v>41</v>
      </c>
    </row>
    <row r="1528" spans="1:26" x14ac:dyDescent="0.3">
      <c r="A1528">
        <v>9014</v>
      </c>
      <c r="B1528">
        <v>1975</v>
      </c>
      <c r="C1528" s="14">
        <f>2021-Table13[[#This Row],[Year_Birth]]</f>
        <v>46</v>
      </c>
      <c r="D1528" s="4">
        <v>37085</v>
      </c>
      <c r="E1528">
        <v>2</v>
      </c>
      <c r="F1528" s="16">
        <v>6.6191780821917812</v>
      </c>
      <c r="G1528">
        <v>65</v>
      </c>
      <c r="H1528" s="4">
        <v>39</v>
      </c>
      <c r="I1528" s="4">
        <v>1</v>
      </c>
      <c r="J1528" s="4">
        <v>16</v>
      </c>
      <c r="K1528" s="4">
        <v>2</v>
      </c>
      <c r="L1528" s="4">
        <v>0</v>
      </c>
      <c r="M1528" s="4">
        <v>3</v>
      </c>
      <c r="N1528">
        <v>4</v>
      </c>
      <c r="O1528">
        <v>3</v>
      </c>
      <c r="P1528">
        <v>0</v>
      </c>
      <c r="Q1528">
        <v>3</v>
      </c>
      <c r="R1528">
        <v>8</v>
      </c>
      <c r="S1528">
        <v>0</v>
      </c>
      <c r="T1528">
        <v>0</v>
      </c>
      <c r="U1528">
        <v>0</v>
      </c>
      <c r="V1528">
        <v>0</v>
      </c>
      <c r="W1528">
        <v>0</v>
      </c>
      <c r="X1528">
        <v>0</v>
      </c>
      <c r="Y1528">
        <v>0</v>
      </c>
      <c r="Z1528" t="s">
        <v>45</v>
      </c>
    </row>
    <row r="1529" spans="1:26" x14ac:dyDescent="0.3">
      <c r="A1529">
        <v>9503</v>
      </c>
      <c r="B1529">
        <v>1980</v>
      </c>
      <c r="C1529" s="14">
        <f>2021-Table13[[#This Row],[Year_Birth]]</f>
        <v>41</v>
      </c>
      <c r="D1529" s="4">
        <v>28071</v>
      </c>
      <c r="E1529">
        <v>0</v>
      </c>
      <c r="F1529" s="16">
        <v>8.4438356164383563</v>
      </c>
      <c r="G1529">
        <v>65</v>
      </c>
      <c r="H1529" s="4">
        <v>39</v>
      </c>
      <c r="I1529" s="4">
        <v>33</v>
      </c>
      <c r="J1529" s="4">
        <v>130</v>
      </c>
      <c r="K1529" s="4">
        <v>41</v>
      </c>
      <c r="L1529" s="4">
        <v>26</v>
      </c>
      <c r="M1529" s="4">
        <v>44</v>
      </c>
      <c r="N1529">
        <v>2</v>
      </c>
      <c r="O1529">
        <v>5</v>
      </c>
      <c r="P1529">
        <v>1</v>
      </c>
      <c r="Q1529">
        <v>5</v>
      </c>
      <c r="R1529">
        <v>8</v>
      </c>
      <c r="S1529">
        <v>0</v>
      </c>
      <c r="T1529">
        <v>0</v>
      </c>
      <c r="U1529">
        <v>0</v>
      </c>
      <c r="V1529">
        <v>0</v>
      </c>
      <c r="W1529">
        <v>0</v>
      </c>
      <c r="X1529">
        <v>0</v>
      </c>
      <c r="Y1529">
        <v>0</v>
      </c>
      <c r="Z1529" t="s">
        <v>41</v>
      </c>
    </row>
    <row r="1530" spans="1:26" x14ac:dyDescent="0.3">
      <c r="A1530">
        <v>7254</v>
      </c>
      <c r="B1530">
        <v>1969</v>
      </c>
      <c r="C1530" s="14">
        <f>2021-Table13[[#This Row],[Year_Birth]]</f>
        <v>52</v>
      </c>
      <c r="D1530" s="4">
        <v>38361</v>
      </c>
      <c r="E1530">
        <v>1</v>
      </c>
      <c r="F1530" s="16">
        <v>7.1150684931506847</v>
      </c>
      <c r="G1530">
        <v>74</v>
      </c>
      <c r="H1530" s="4">
        <v>39</v>
      </c>
      <c r="I1530" s="4">
        <v>0</v>
      </c>
      <c r="J1530" s="4">
        <v>56</v>
      </c>
      <c r="K1530" s="4">
        <v>20</v>
      </c>
      <c r="L1530" s="4">
        <v>8</v>
      </c>
      <c r="M1530" s="4">
        <v>14</v>
      </c>
      <c r="N1530">
        <v>3</v>
      </c>
      <c r="O1530">
        <v>3</v>
      </c>
      <c r="P1530">
        <v>1</v>
      </c>
      <c r="Q1530">
        <v>3</v>
      </c>
      <c r="R1530">
        <v>7</v>
      </c>
      <c r="S1530">
        <v>0</v>
      </c>
      <c r="T1530">
        <v>0</v>
      </c>
      <c r="U1530">
        <v>0</v>
      </c>
      <c r="V1530">
        <v>0</v>
      </c>
      <c r="W1530">
        <v>0</v>
      </c>
      <c r="X1530">
        <v>0</v>
      </c>
      <c r="Y1530">
        <v>0</v>
      </c>
      <c r="Z1530" t="s">
        <v>47</v>
      </c>
    </row>
    <row r="1531" spans="1:26" x14ac:dyDescent="0.3">
      <c r="A1531">
        <v>8775</v>
      </c>
      <c r="B1531">
        <v>1969</v>
      </c>
      <c r="C1531" s="14">
        <f>2021-Table13[[#This Row],[Year_Birth]]</f>
        <v>52</v>
      </c>
      <c r="D1531" s="4">
        <v>38361</v>
      </c>
      <c r="E1531">
        <v>1</v>
      </c>
      <c r="F1531" s="16">
        <v>7.1150684931506847</v>
      </c>
      <c r="G1531">
        <v>74</v>
      </c>
      <c r="H1531" s="4">
        <v>39</v>
      </c>
      <c r="I1531" s="4">
        <v>0</v>
      </c>
      <c r="J1531" s="4">
        <v>56</v>
      </c>
      <c r="K1531" s="4">
        <v>20</v>
      </c>
      <c r="L1531" s="4">
        <v>8</v>
      </c>
      <c r="M1531" s="4">
        <v>14</v>
      </c>
      <c r="N1531">
        <v>3</v>
      </c>
      <c r="O1531">
        <v>3</v>
      </c>
      <c r="P1531">
        <v>1</v>
      </c>
      <c r="Q1531">
        <v>3</v>
      </c>
      <c r="R1531">
        <v>7</v>
      </c>
      <c r="S1531">
        <v>0</v>
      </c>
      <c r="T1531">
        <v>0</v>
      </c>
      <c r="U1531">
        <v>0</v>
      </c>
      <c r="V1531">
        <v>0</v>
      </c>
      <c r="W1531">
        <v>0</v>
      </c>
      <c r="X1531">
        <v>0</v>
      </c>
      <c r="Y1531">
        <v>0</v>
      </c>
      <c r="Z1531" t="s">
        <v>53</v>
      </c>
    </row>
    <row r="1532" spans="1:26" x14ac:dyDescent="0.3">
      <c r="A1532">
        <v>1519</v>
      </c>
      <c r="B1532">
        <v>1972</v>
      </c>
      <c r="C1532" s="14">
        <f>2021-Table13[[#This Row],[Year_Birth]]</f>
        <v>49</v>
      </c>
      <c r="D1532" s="4">
        <v>38578</v>
      </c>
      <c r="E1532">
        <v>2</v>
      </c>
      <c r="F1532" s="16">
        <v>7.6301369863013697</v>
      </c>
      <c r="G1532">
        <v>2</v>
      </c>
      <c r="H1532" s="4">
        <v>38</v>
      </c>
      <c r="I1532" s="4">
        <v>4</v>
      </c>
      <c r="J1532" s="4">
        <v>22</v>
      </c>
      <c r="K1532" s="4">
        <v>3</v>
      </c>
      <c r="L1532" s="4">
        <v>3</v>
      </c>
      <c r="M1532" s="4">
        <v>3</v>
      </c>
      <c r="N1532">
        <v>3</v>
      </c>
      <c r="O1532">
        <v>3</v>
      </c>
      <c r="P1532">
        <v>0</v>
      </c>
      <c r="Q1532">
        <v>3</v>
      </c>
      <c r="R1532">
        <v>8</v>
      </c>
      <c r="S1532">
        <v>0</v>
      </c>
      <c r="T1532">
        <v>0</v>
      </c>
      <c r="U1532">
        <v>0</v>
      </c>
      <c r="V1532">
        <v>0</v>
      </c>
      <c r="W1532">
        <v>0</v>
      </c>
      <c r="X1532">
        <v>1</v>
      </c>
      <c r="Y1532">
        <v>0</v>
      </c>
      <c r="Z1532" t="s">
        <v>41</v>
      </c>
    </row>
    <row r="1533" spans="1:26" x14ac:dyDescent="0.3">
      <c r="A1533">
        <v>9080</v>
      </c>
      <c r="B1533">
        <v>1972</v>
      </c>
      <c r="C1533" s="14">
        <f>2021-Table13[[#This Row],[Year_Birth]]</f>
        <v>49</v>
      </c>
      <c r="D1533" s="4">
        <v>38578</v>
      </c>
      <c r="E1533">
        <v>2</v>
      </c>
      <c r="F1533" s="16">
        <v>7.6301369863013697</v>
      </c>
      <c r="G1533">
        <v>2</v>
      </c>
      <c r="H1533" s="4">
        <v>38</v>
      </c>
      <c r="I1533" s="4">
        <v>4</v>
      </c>
      <c r="J1533" s="4">
        <v>22</v>
      </c>
      <c r="K1533" s="4">
        <v>3</v>
      </c>
      <c r="L1533" s="4">
        <v>3</v>
      </c>
      <c r="M1533" s="4">
        <v>3</v>
      </c>
      <c r="N1533">
        <v>3</v>
      </c>
      <c r="O1533">
        <v>3</v>
      </c>
      <c r="P1533">
        <v>0</v>
      </c>
      <c r="Q1533">
        <v>3</v>
      </c>
      <c r="R1533">
        <v>8</v>
      </c>
      <c r="S1533">
        <v>0</v>
      </c>
      <c r="T1533">
        <v>0</v>
      </c>
      <c r="U1533">
        <v>0</v>
      </c>
      <c r="V1533">
        <v>0</v>
      </c>
      <c r="W1533">
        <v>0</v>
      </c>
      <c r="X1533">
        <v>0</v>
      </c>
      <c r="Y1533">
        <v>0</v>
      </c>
      <c r="Z1533" t="s">
        <v>41</v>
      </c>
    </row>
    <row r="1534" spans="1:26" x14ac:dyDescent="0.3">
      <c r="A1534">
        <v>9972</v>
      </c>
      <c r="B1534">
        <v>1955</v>
      </c>
      <c r="C1534" s="14">
        <f>2021-Table13[[#This Row],[Year_Birth]]</f>
        <v>66</v>
      </c>
      <c r="D1534" s="4">
        <v>46015</v>
      </c>
      <c r="E1534">
        <v>2</v>
      </c>
      <c r="F1534" s="16">
        <v>6.8219178082191778</v>
      </c>
      <c r="G1534">
        <v>25</v>
      </c>
      <c r="H1534" s="4">
        <v>38</v>
      </c>
      <c r="I1534" s="4">
        <v>0</v>
      </c>
      <c r="J1534" s="4">
        <v>2</v>
      </c>
      <c r="K1534" s="4">
        <v>0</v>
      </c>
      <c r="L1534" s="4">
        <v>0</v>
      </c>
      <c r="M1534" s="4">
        <v>6</v>
      </c>
      <c r="N1534">
        <v>1</v>
      </c>
      <c r="O1534">
        <v>1</v>
      </c>
      <c r="P1534">
        <v>0</v>
      </c>
      <c r="Q1534">
        <v>3</v>
      </c>
      <c r="R1534">
        <v>7</v>
      </c>
      <c r="S1534">
        <v>0</v>
      </c>
      <c r="T1534">
        <v>1</v>
      </c>
      <c r="U1534">
        <v>1</v>
      </c>
      <c r="V1534">
        <v>0</v>
      </c>
      <c r="W1534">
        <v>0</v>
      </c>
      <c r="X1534">
        <v>0</v>
      </c>
      <c r="Y1534">
        <v>0</v>
      </c>
      <c r="Z1534" t="s">
        <v>47</v>
      </c>
    </row>
    <row r="1535" spans="1:26" x14ac:dyDescent="0.3">
      <c r="A1535">
        <v>2945</v>
      </c>
      <c r="B1535">
        <v>1955</v>
      </c>
      <c r="C1535" s="14">
        <f>2021-Table13[[#This Row],[Year_Birth]]</f>
        <v>66</v>
      </c>
      <c r="D1535" s="4">
        <v>46015</v>
      </c>
      <c r="E1535">
        <v>2</v>
      </c>
      <c r="F1535" s="16">
        <v>6.8219178082191778</v>
      </c>
      <c r="G1535">
        <v>25</v>
      </c>
      <c r="H1535" s="4">
        <v>38</v>
      </c>
      <c r="I1535" s="4">
        <v>0</v>
      </c>
      <c r="J1535" s="4">
        <v>2</v>
      </c>
      <c r="K1535" s="4">
        <v>0</v>
      </c>
      <c r="L1535" s="4">
        <v>0</v>
      </c>
      <c r="M1535" s="4">
        <v>6</v>
      </c>
      <c r="N1535">
        <v>1</v>
      </c>
      <c r="O1535">
        <v>1</v>
      </c>
      <c r="P1535">
        <v>0</v>
      </c>
      <c r="Q1535">
        <v>3</v>
      </c>
      <c r="R1535">
        <v>7</v>
      </c>
      <c r="S1535">
        <v>0</v>
      </c>
      <c r="T1535">
        <v>1</v>
      </c>
      <c r="U1535">
        <v>1</v>
      </c>
      <c r="V1535">
        <v>0</v>
      </c>
      <c r="W1535">
        <v>0</v>
      </c>
      <c r="X1535">
        <v>0</v>
      </c>
      <c r="Y1535">
        <v>0</v>
      </c>
      <c r="Z1535" t="s">
        <v>48</v>
      </c>
    </row>
    <row r="1536" spans="1:26" x14ac:dyDescent="0.3">
      <c r="A1536">
        <v>6690</v>
      </c>
      <c r="B1536">
        <v>1966</v>
      </c>
      <c r="C1536" s="14">
        <f>2021-Table13[[#This Row],[Year_Birth]]</f>
        <v>55</v>
      </c>
      <c r="D1536" s="4">
        <v>38179</v>
      </c>
      <c r="E1536">
        <v>2</v>
      </c>
      <c r="F1536" s="16">
        <v>7.904109589041096</v>
      </c>
      <c r="G1536">
        <v>30</v>
      </c>
      <c r="H1536" s="4">
        <v>38</v>
      </c>
      <c r="I1536" s="4">
        <v>4</v>
      </c>
      <c r="J1536" s="4">
        <v>22</v>
      </c>
      <c r="K1536" s="4">
        <v>4</v>
      </c>
      <c r="L1536" s="4">
        <v>2</v>
      </c>
      <c r="M1536" s="4">
        <v>20</v>
      </c>
      <c r="N1536">
        <v>4</v>
      </c>
      <c r="O1536">
        <v>3</v>
      </c>
      <c r="P1536">
        <v>1</v>
      </c>
      <c r="Q1536">
        <v>3</v>
      </c>
      <c r="R1536">
        <v>7</v>
      </c>
      <c r="S1536">
        <v>0</v>
      </c>
      <c r="T1536">
        <v>0</v>
      </c>
      <c r="U1536">
        <v>0</v>
      </c>
      <c r="V1536">
        <v>0</v>
      </c>
      <c r="W1536">
        <v>0</v>
      </c>
      <c r="X1536">
        <v>0</v>
      </c>
      <c r="Y1536">
        <v>0</v>
      </c>
      <c r="Z1536" t="s">
        <v>47</v>
      </c>
    </row>
    <row r="1537" spans="1:26" x14ac:dyDescent="0.3">
      <c r="A1537">
        <v>6885</v>
      </c>
      <c r="B1537">
        <v>1977</v>
      </c>
      <c r="C1537" s="14">
        <f>2021-Table13[[#This Row],[Year_Birth]]</f>
        <v>44</v>
      </c>
      <c r="D1537" s="4">
        <v>32952</v>
      </c>
      <c r="E1537">
        <v>1</v>
      </c>
      <c r="F1537" s="16">
        <v>7.1863013698630134</v>
      </c>
      <c r="G1537">
        <v>36</v>
      </c>
      <c r="H1537" s="4">
        <v>38</v>
      </c>
      <c r="I1537" s="4">
        <v>0</v>
      </c>
      <c r="J1537" s="4">
        <v>12</v>
      </c>
      <c r="K1537" s="4">
        <v>3</v>
      </c>
      <c r="L1537" s="4">
        <v>1</v>
      </c>
      <c r="M1537" s="4">
        <v>1</v>
      </c>
      <c r="N1537">
        <v>1</v>
      </c>
      <c r="O1537">
        <v>2</v>
      </c>
      <c r="P1537">
        <v>0</v>
      </c>
      <c r="Q1537">
        <v>3</v>
      </c>
      <c r="R1537">
        <v>7</v>
      </c>
      <c r="S1537">
        <v>0</v>
      </c>
      <c r="T1537">
        <v>0</v>
      </c>
      <c r="U1537">
        <v>0</v>
      </c>
      <c r="V1537">
        <v>0</v>
      </c>
      <c r="W1537">
        <v>0</v>
      </c>
      <c r="X1537">
        <v>0</v>
      </c>
      <c r="Y1537">
        <v>0</v>
      </c>
      <c r="Z1537" t="s">
        <v>48</v>
      </c>
    </row>
    <row r="1538" spans="1:26" x14ac:dyDescent="0.3">
      <c r="A1538">
        <v>898</v>
      </c>
      <c r="B1538">
        <v>1986</v>
      </c>
      <c r="C1538" s="14">
        <f>2021-Table13[[#This Row],[Year_Birth]]</f>
        <v>35</v>
      </c>
      <c r="D1538" s="4">
        <v>23477</v>
      </c>
      <c r="E1538">
        <v>1</v>
      </c>
      <c r="F1538" s="16">
        <v>7.2986301369863016</v>
      </c>
      <c r="G1538">
        <v>39</v>
      </c>
      <c r="H1538" s="4">
        <v>38</v>
      </c>
      <c r="I1538" s="4">
        <v>15</v>
      </c>
      <c r="J1538" s="4">
        <v>54</v>
      </c>
      <c r="K1538" s="4">
        <v>3</v>
      </c>
      <c r="L1538" s="4">
        <v>8</v>
      </c>
      <c r="M1538" s="4">
        <v>29</v>
      </c>
      <c r="N1538">
        <v>3</v>
      </c>
      <c r="O1538">
        <v>3</v>
      </c>
      <c r="P1538">
        <v>0</v>
      </c>
      <c r="Q1538">
        <v>4</v>
      </c>
      <c r="R1538">
        <v>8</v>
      </c>
      <c r="S1538">
        <v>0</v>
      </c>
      <c r="T1538">
        <v>0</v>
      </c>
      <c r="U1538">
        <v>0</v>
      </c>
      <c r="V1538">
        <v>0</v>
      </c>
      <c r="W1538">
        <v>0</v>
      </c>
      <c r="X1538">
        <v>0</v>
      </c>
      <c r="Y1538">
        <v>0</v>
      </c>
      <c r="Z1538" t="s">
        <v>41</v>
      </c>
    </row>
    <row r="1539" spans="1:26" x14ac:dyDescent="0.3">
      <c r="A1539">
        <v>2445</v>
      </c>
      <c r="B1539">
        <v>1974</v>
      </c>
      <c r="C1539" s="14">
        <f>2021-Table13[[#This Row],[Year_Birth]]</f>
        <v>47</v>
      </c>
      <c r="D1539" s="4">
        <v>28440</v>
      </c>
      <c r="E1539">
        <v>1</v>
      </c>
      <c r="F1539" s="16">
        <v>7.5890410958904111</v>
      </c>
      <c r="G1539">
        <v>87</v>
      </c>
      <c r="H1539" s="4">
        <v>38</v>
      </c>
      <c r="I1539" s="4">
        <v>1</v>
      </c>
      <c r="J1539" s="4">
        <v>24</v>
      </c>
      <c r="K1539" s="4">
        <v>0</v>
      </c>
      <c r="L1539" s="4">
        <v>0</v>
      </c>
      <c r="M1539" s="4">
        <v>0</v>
      </c>
      <c r="N1539">
        <v>1</v>
      </c>
      <c r="O1539">
        <v>2</v>
      </c>
      <c r="P1539">
        <v>0</v>
      </c>
      <c r="Q1539">
        <v>3</v>
      </c>
      <c r="R1539">
        <v>8</v>
      </c>
      <c r="S1539">
        <v>0</v>
      </c>
      <c r="T1539">
        <v>0</v>
      </c>
      <c r="U1539">
        <v>0</v>
      </c>
      <c r="V1539">
        <v>0</v>
      </c>
      <c r="W1539">
        <v>0</v>
      </c>
      <c r="X1539">
        <v>0</v>
      </c>
      <c r="Y1539">
        <v>0</v>
      </c>
      <c r="Z1539" t="s">
        <v>41</v>
      </c>
    </row>
    <row r="1540" spans="1:26" x14ac:dyDescent="0.3">
      <c r="A1540">
        <v>11191</v>
      </c>
      <c r="B1540">
        <v>1986</v>
      </c>
      <c r="C1540" s="14">
        <f>2021-Table13[[#This Row],[Year_Birth]]</f>
        <v>35</v>
      </c>
      <c r="D1540" s="4">
        <v>41411</v>
      </c>
      <c r="E1540">
        <v>0</v>
      </c>
      <c r="F1540" s="16">
        <v>7.1698630136986301</v>
      </c>
      <c r="G1540">
        <v>11</v>
      </c>
      <c r="H1540" s="4">
        <v>37</v>
      </c>
      <c r="I1540" s="4">
        <v>32</v>
      </c>
      <c r="J1540" s="4">
        <v>38</v>
      </c>
      <c r="K1540" s="4">
        <v>11</v>
      </c>
      <c r="L1540" s="4">
        <v>3</v>
      </c>
      <c r="M1540" s="4">
        <v>18</v>
      </c>
      <c r="N1540">
        <v>1</v>
      </c>
      <c r="O1540">
        <v>2</v>
      </c>
      <c r="P1540">
        <v>1</v>
      </c>
      <c r="Q1540">
        <v>4</v>
      </c>
      <c r="R1540">
        <v>6</v>
      </c>
      <c r="S1540">
        <v>0</v>
      </c>
      <c r="T1540">
        <v>0</v>
      </c>
      <c r="U1540">
        <v>0</v>
      </c>
      <c r="V1540">
        <v>0</v>
      </c>
      <c r="W1540">
        <v>0</v>
      </c>
      <c r="X1540">
        <v>0</v>
      </c>
      <c r="Y1540">
        <v>0</v>
      </c>
      <c r="Z1540" t="s">
        <v>41</v>
      </c>
    </row>
    <row r="1541" spans="1:26" x14ac:dyDescent="0.3">
      <c r="A1541">
        <v>8832</v>
      </c>
      <c r="B1541">
        <v>1976</v>
      </c>
      <c r="C1541" s="14">
        <f>2021-Table13[[#This Row],[Year_Birth]]</f>
        <v>45</v>
      </c>
      <c r="D1541" s="4">
        <v>37509</v>
      </c>
      <c r="E1541">
        <v>1</v>
      </c>
      <c r="F1541" s="16">
        <v>8.4054794520547951</v>
      </c>
      <c r="G1541">
        <v>24</v>
      </c>
      <c r="H1541" s="4">
        <v>37</v>
      </c>
      <c r="I1541" s="4">
        <v>5</v>
      </c>
      <c r="J1541" s="4">
        <v>56</v>
      </c>
      <c r="K1541" s="4">
        <v>12</v>
      </c>
      <c r="L1541" s="4">
        <v>8</v>
      </c>
      <c r="M1541" s="4">
        <v>5</v>
      </c>
      <c r="N1541">
        <v>2</v>
      </c>
      <c r="O1541">
        <v>3</v>
      </c>
      <c r="P1541">
        <v>0</v>
      </c>
      <c r="Q1541">
        <v>4</v>
      </c>
      <c r="R1541">
        <v>7</v>
      </c>
      <c r="S1541">
        <v>0</v>
      </c>
      <c r="T1541">
        <v>0</v>
      </c>
      <c r="U1541">
        <v>0</v>
      </c>
      <c r="V1541">
        <v>0</v>
      </c>
      <c r="W1541">
        <v>0</v>
      </c>
      <c r="X1541">
        <v>0</v>
      </c>
      <c r="Y1541">
        <v>0</v>
      </c>
      <c r="Z1541" t="s">
        <v>52</v>
      </c>
    </row>
    <row r="1542" spans="1:26" x14ac:dyDescent="0.3">
      <c r="A1542">
        <v>6859</v>
      </c>
      <c r="B1542">
        <v>1987</v>
      </c>
      <c r="C1542" s="14">
        <f>2021-Table13[[#This Row],[Year_Birth]]</f>
        <v>34</v>
      </c>
      <c r="D1542" s="4">
        <v>29236</v>
      </c>
      <c r="E1542">
        <v>1</v>
      </c>
      <c r="F1542" s="16">
        <v>7.3342465753424655</v>
      </c>
      <c r="G1542">
        <v>30</v>
      </c>
      <c r="H1542" s="4">
        <v>37</v>
      </c>
      <c r="I1542" s="4">
        <v>4</v>
      </c>
      <c r="J1542" s="4">
        <v>24</v>
      </c>
      <c r="K1542" s="4">
        <v>16</v>
      </c>
      <c r="L1542" s="4">
        <v>9</v>
      </c>
      <c r="M1542" s="4">
        <v>9</v>
      </c>
      <c r="N1542">
        <v>2</v>
      </c>
      <c r="O1542">
        <v>4</v>
      </c>
      <c r="P1542">
        <v>0</v>
      </c>
      <c r="Q1542">
        <v>3</v>
      </c>
      <c r="R1542">
        <v>9</v>
      </c>
      <c r="S1542">
        <v>0</v>
      </c>
      <c r="T1542">
        <v>0</v>
      </c>
      <c r="U1542">
        <v>0</v>
      </c>
      <c r="V1542">
        <v>0</v>
      </c>
      <c r="W1542">
        <v>0</v>
      </c>
      <c r="X1542">
        <v>0</v>
      </c>
      <c r="Y1542">
        <v>0</v>
      </c>
      <c r="Z1542" t="s">
        <v>41</v>
      </c>
    </row>
    <row r="1543" spans="1:26" x14ac:dyDescent="0.3">
      <c r="A1543">
        <v>6197</v>
      </c>
      <c r="B1543">
        <v>1962</v>
      </c>
      <c r="C1543" s="14">
        <f>2021-Table13[[#This Row],[Year_Birth]]</f>
        <v>59</v>
      </c>
      <c r="D1543" s="4">
        <v>27238</v>
      </c>
      <c r="E1543">
        <v>2</v>
      </c>
      <c r="F1543" s="16">
        <v>7.8027397260273972</v>
      </c>
      <c r="G1543">
        <v>39</v>
      </c>
      <c r="H1543" s="4">
        <v>37</v>
      </c>
      <c r="I1543" s="4">
        <v>0</v>
      </c>
      <c r="J1543" s="4">
        <v>17</v>
      </c>
      <c r="K1543" s="4">
        <v>0</v>
      </c>
      <c r="L1543" s="4">
        <v>0</v>
      </c>
      <c r="M1543" s="4">
        <v>3</v>
      </c>
      <c r="N1543">
        <v>3</v>
      </c>
      <c r="O1543">
        <v>3</v>
      </c>
      <c r="P1543">
        <v>0</v>
      </c>
      <c r="Q1543">
        <v>3</v>
      </c>
      <c r="R1543">
        <v>9</v>
      </c>
      <c r="S1543">
        <v>0</v>
      </c>
      <c r="T1543">
        <v>0</v>
      </c>
      <c r="U1543">
        <v>0</v>
      </c>
      <c r="V1543">
        <v>0</v>
      </c>
      <c r="W1543">
        <v>0</v>
      </c>
      <c r="X1543">
        <v>0</v>
      </c>
      <c r="Y1543">
        <v>0</v>
      </c>
      <c r="Z1543" t="s">
        <v>41</v>
      </c>
    </row>
    <row r="1544" spans="1:26" x14ac:dyDescent="0.3">
      <c r="A1544">
        <v>5123</v>
      </c>
      <c r="B1544">
        <v>1951</v>
      </c>
      <c r="C1544" s="14">
        <f>2021-Table13[[#This Row],[Year_Birth]]</f>
        <v>70</v>
      </c>
      <c r="D1544" s="4">
        <v>27450</v>
      </c>
      <c r="E1544">
        <v>0</v>
      </c>
      <c r="F1544" s="16">
        <v>7.816438356164384</v>
      </c>
      <c r="G1544">
        <v>57</v>
      </c>
      <c r="H1544" s="4">
        <v>37</v>
      </c>
      <c r="I1544" s="4">
        <v>12</v>
      </c>
      <c r="J1544" s="4">
        <v>23</v>
      </c>
      <c r="K1544" s="4">
        <v>8</v>
      </c>
      <c r="L1544" s="4">
        <v>11</v>
      </c>
      <c r="M1544" s="4">
        <v>52</v>
      </c>
      <c r="N1544">
        <v>1</v>
      </c>
      <c r="O1544">
        <v>2</v>
      </c>
      <c r="P1544">
        <v>1</v>
      </c>
      <c r="Q1544">
        <v>3</v>
      </c>
      <c r="R1544">
        <v>7</v>
      </c>
      <c r="S1544">
        <v>0</v>
      </c>
      <c r="T1544">
        <v>0</v>
      </c>
      <c r="U1544">
        <v>0</v>
      </c>
      <c r="V1544">
        <v>0</v>
      </c>
      <c r="W1544">
        <v>0</v>
      </c>
      <c r="X1544">
        <v>0</v>
      </c>
      <c r="Y1544">
        <v>0</v>
      </c>
      <c r="Z1544" t="s">
        <v>41</v>
      </c>
    </row>
    <row r="1545" spans="1:26" x14ac:dyDescent="0.3">
      <c r="A1545">
        <v>5454</v>
      </c>
      <c r="B1545">
        <v>1979</v>
      </c>
      <c r="C1545" s="14">
        <f>2021-Table13[[#This Row],[Year_Birth]]</f>
        <v>42</v>
      </c>
      <c r="D1545" s="4">
        <v>45057</v>
      </c>
      <c r="E1545">
        <v>1</v>
      </c>
      <c r="F1545" s="16">
        <v>7.1863013698630134</v>
      </c>
      <c r="G1545">
        <v>80</v>
      </c>
      <c r="H1545" s="4">
        <v>37</v>
      </c>
      <c r="I1545" s="4">
        <v>0</v>
      </c>
      <c r="J1545" s="4">
        <v>7</v>
      </c>
      <c r="K1545" s="4">
        <v>3</v>
      </c>
      <c r="L1545" s="4">
        <v>0</v>
      </c>
      <c r="M1545" s="4">
        <v>3</v>
      </c>
      <c r="N1545">
        <v>1</v>
      </c>
      <c r="O1545">
        <v>2</v>
      </c>
      <c r="P1545">
        <v>0</v>
      </c>
      <c r="Q1545">
        <v>3</v>
      </c>
      <c r="R1545">
        <v>5</v>
      </c>
      <c r="S1545">
        <v>0</v>
      </c>
      <c r="T1545">
        <v>0</v>
      </c>
      <c r="U1545">
        <v>0</v>
      </c>
      <c r="V1545">
        <v>0</v>
      </c>
      <c r="W1545">
        <v>0</v>
      </c>
      <c r="X1545">
        <v>0</v>
      </c>
      <c r="Y1545">
        <v>0</v>
      </c>
      <c r="Z1545" t="s">
        <v>43</v>
      </c>
    </row>
    <row r="1546" spans="1:26" x14ac:dyDescent="0.3">
      <c r="A1546">
        <v>5975</v>
      </c>
      <c r="B1546">
        <v>1967</v>
      </c>
      <c r="C1546" s="14">
        <f>2021-Table13[[#This Row],[Year_Birth]]</f>
        <v>54</v>
      </c>
      <c r="D1546" s="4">
        <v>40304</v>
      </c>
      <c r="E1546">
        <v>1</v>
      </c>
      <c r="F1546" s="16">
        <v>7.3561643835616435</v>
      </c>
      <c r="G1546">
        <v>82</v>
      </c>
      <c r="H1546" s="4">
        <v>37</v>
      </c>
      <c r="I1546" s="4">
        <v>0</v>
      </c>
      <c r="J1546" s="4">
        <v>17</v>
      </c>
      <c r="K1546" s="4">
        <v>0</v>
      </c>
      <c r="L1546" s="4">
        <v>0</v>
      </c>
      <c r="M1546" s="4">
        <v>3</v>
      </c>
      <c r="N1546">
        <v>1</v>
      </c>
      <c r="O1546">
        <v>2</v>
      </c>
      <c r="P1546">
        <v>0</v>
      </c>
      <c r="Q1546">
        <v>3</v>
      </c>
      <c r="R1546">
        <v>7</v>
      </c>
      <c r="S1546">
        <v>0</v>
      </c>
      <c r="T1546">
        <v>0</v>
      </c>
      <c r="U1546">
        <v>0</v>
      </c>
      <c r="V1546">
        <v>0</v>
      </c>
      <c r="W1546">
        <v>0</v>
      </c>
      <c r="X1546">
        <v>0</v>
      </c>
      <c r="Y1546">
        <v>0</v>
      </c>
      <c r="Z1546" t="s">
        <v>48</v>
      </c>
    </row>
    <row r="1547" spans="1:26" x14ac:dyDescent="0.3">
      <c r="A1547">
        <v>10812</v>
      </c>
      <c r="B1547">
        <v>1978</v>
      </c>
      <c r="C1547" s="14">
        <f>2021-Table13[[#This Row],[Year_Birth]]</f>
        <v>43</v>
      </c>
      <c r="D1547" s="4">
        <v>46377</v>
      </c>
      <c r="E1547">
        <v>1</v>
      </c>
      <c r="F1547" s="16">
        <v>6.9397260273972599</v>
      </c>
      <c r="G1547">
        <v>89</v>
      </c>
      <c r="H1547" s="4">
        <v>37</v>
      </c>
      <c r="I1547" s="4">
        <v>0</v>
      </c>
      <c r="J1547" s="4">
        <v>46</v>
      </c>
      <c r="K1547" s="4">
        <v>4</v>
      </c>
      <c r="L1547" s="4">
        <v>3</v>
      </c>
      <c r="M1547" s="4">
        <v>0</v>
      </c>
      <c r="N1547">
        <v>1</v>
      </c>
      <c r="O1547">
        <v>2</v>
      </c>
      <c r="P1547">
        <v>1</v>
      </c>
      <c r="Q1547">
        <v>3</v>
      </c>
      <c r="R1547">
        <v>4</v>
      </c>
      <c r="S1547">
        <v>0</v>
      </c>
      <c r="T1547">
        <v>0</v>
      </c>
      <c r="U1547">
        <v>0</v>
      </c>
      <c r="V1547">
        <v>0</v>
      </c>
      <c r="W1547">
        <v>0</v>
      </c>
      <c r="X1547">
        <v>0</v>
      </c>
      <c r="Y1547">
        <v>0</v>
      </c>
      <c r="Z1547" t="s">
        <v>47</v>
      </c>
    </row>
    <row r="1548" spans="1:26" x14ac:dyDescent="0.3">
      <c r="A1548">
        <v>9422</v>
      </c>
      <c r="B1548">
        <v>1989</v>
      </c>
      <c r="C1548" s="14">
        <f>2021-Table13[[#This Row],[Year_Birth]]</f>
        <v>32</v>
      </c>
      <c r="D1548" s="4">
        <v>38360</v>
      </c>
      <c r="E1548">
        <v>1</v>
      </c>
      <c r="F1548" s="16">
        <v>7.6904109589041099</v>
      </c>
      <c r="G1548">
        <v>26</v>
      </c>
      <c r="H1548" s="4">
        <v>36</v>
      </c>
      <c r="I1548" s="4">
        <v>2</v>
      </c>
      <c r="J1548" s="4">
        <v>42</v>
      </c>
      <c r="K1548" s="4">
        <v>20</v>
      </c>
      <c r="L1548" s="4">
        <v>21</v>
      </c>
      <c r="M1548" s="4">
        <v>10</v>
      </c>
      <c r="N1548">
        <v>2</v>
      </c>
      <c r="O1548">
        <v>2</v>
      </c>
      <c r="P1548">
        <v>1</v>
      </c>
      <c r="Q1548">
        <v>4</v>
      </c>
      <c r="R1548">
        <v>3</v>
      </c>
      <c r="S1548">
        <v>0</v>
      </c>
      <c r="T1548">
        <v>0</v>
      </c>
      <c r="U1548">
        <v>0</v>
      </c>
      <c r="V1548">
        <v>0</v>
      </c>
      <c r="W1548">
        <v>0</v>
      </c>
      <c r="X1548">
        <v>0</v>
      </c>
      <c r="Y1548">
        <v>0</v>
      </c>
      <c r="Z1548" t="s">
        <v>53</v>
      </c>
    </row>
    <row r="1549" spans="1:26" x14ac:dyDescent="0.3">
      <c r="A1549">
        <v>10277</v>
      </c>
      <c r="B1549">
        <v>1961</v>
      </c>
      <c r="C1549" s="14">
        <f>2021-Table13[[#This Row],[Year_Birth]]</f>
        <v>60</v>
      </c>
      <c r="D1549" s="4">
        <v>30081</v>
      </c>
      <c r="E1549">
        <v>1</v>
      </c>
      <c r="F1549" s="16">
        <v>7.9616438356164387</v>
      </c>
      <c r="G1549">
        <v>27</v>
      </c>
      <c r="H1549" s="4">
        <v>36</v>
      </c>
      <c r="I1549" s="4">
        <v>0</v>
      </c>
      <c r="J1549" s="4">
        <v>2</v>
      </c>
      <c r="K1549" s="4">
        <v>0</v>
      </c>
      <c r="L1549" s="4">
        <v>0</v>
      </c>
      <c r="M1549" s="4">
        <v>4</v>
      </c>
      <c r="N1549">
        <v>1</v>
      </c>
      <c r="O1549">
        <v>1</v>
      </c>
      <c r="P1549">
        <v>0</v>
      </c>
      <c r="Q1549">
        <v>3</v>
      </c>
      <c r="R1549">
        <v>7</v>
      </c>
      <c r="S1549">
        <v>0</v>
      </c>
      <c r="T1549">
        <v>0</v>
      </c>
      <c r="U1549">
        <v>0</v>
      </c>
      <c r="V1549">
        <v>0</v>
      </c>
      <c r="W1549">
        <v>0</v>
      </c>
      <c r="X1549">
        <v>0</v>
      </c>
      <c r="Y1549">
        <v>0</v>
      </c>
      <c r="Z1549" t="s">
        <v>41</v>
      </c>
    </row>
    <row r="1550" spans="1:26" x14ac:dyDescent="0.3">
      <c r="A1550">
        <v>5827</v>
      </c>
      <c r="B1550">
        <v>1958</v>
      </c>
      <c r="C1550" s="14">
        <f>2021-Table13[[#This Row],[Year_Birth]]</f>
        <v>63</v>
      </c>
      <c r="D1550" s="4">
        <v>35246</v>
      </c>
      <c r="E1550">
        <v>2</v>
      </c>
      <c r="F1550" s="16">
        <v>6.8136986301369866</v>
      </c>
      <c r="G1550">
        <v>53</v>
      </c>
      <c r="H1550" s="4">
        <v>36</v>
      </c>
      <c r="I1550" s="4">
        <v>0</v>
      </c>
      <c r="J1550" s="4">
        <v>12</v>
      </c>
      <c r="K1550" s="4">
        <v>2</v>
      </c>
      <c r="L1550" s="4">
        <v>2</v>
      </c>
      <c r="M1550" s="4">
        <v>10</v>
      </c>
      <c r="N1550">
        <v>4</v>
      </c>
      <c r="O1550">
        <v>3</v>
      </c>
      <c r="P1550">
        <v>1</v>
      </c>
      <c r="Q1550">
        <v>3</v>
      </c>
      <c r="R1550">
        <v>5</v>
      </c>
      <c r="S1550">
        <v>0</v>
      </c>
      <c r="T1550">
        <v>0</v>
      </c>
      <c r="U1550">
        <v>0</v>
      </c>
      <c r="V1550">
        <v>0</v>
      </c>
      <c r="W1550">
        <v>0</v>
      </c>
      <c r="X1550">
        <v>0</v>
      </c>
      <c r="Y1550">
        <v>0</v>
      </c>
      <c r="Z1550" t="s">
        <v>47</v>
      </c>
    </row>
    <row r="1551" spans="1:26" x14ac:dyDescent="0.3">
      <c r="A1551">
        <v>5316</v>
      </c>
      <c r="B1551">
        <v>1976</v>
      </c>
      <c r="C1551" s="14">
        <f>2021-Table13[[#This Row],[Year_Birth]]</f>
        <v>45</v>
      </c>
      <c r="D1551" s="4">
        <v>21024</v>
      </c>
      <c r="E1551">
        <v>0</v>
      </c>
      <c r="F1551" s="16">
        <v>7.5972602739726032</v>
      </c>
      <c r="G1551">
        <v>89</v>
      </c>
      <c r="H1551" s="4">
        <v>36</v>
      </c>
      <c r="I1551" s="4">
        <v>4</v>
      </c>
      <c r="J1551" s="4">
        <v>18</v>
      </c>
      <c r="K1551" s="4">
        <v>6</v>
      </c>
      <c r="L1551" s="4">
        <v>2</v>
      </c>
      <c r="M1551" s="4">
        <v>18</v>
      </c>
      <c r="N1551">
        <v>1</v>
      </c>
      <c r="O1551">
        <v>2</v>
      </c>
      <c r="P1551">
        <v>0</v>
      </c>
      <c r="Q1551">
        <v>4</v>
      </c>
      <c r="R1551">
        <v>7</v>
      </c>
      <c r="S1551">
        <v>0</v>
      </c>
      <c r="T1551">
        <v>0</v>
      </c>
      <c r="U1551">
        <v>0</v>
      </c>
      <c r="V1551">
        <v>0</v>
      </c>
      <c r="W1551">
        <v>0</v>
      </c>
      <c r="X1551">
        <v>0</v>
      </c>
      <c r="Y1551">
        <v>0</v>
      </c>
      <c r="Z1551" t="s">
        <v>41</v>
      </c>
    </row>
    <row r="1552" spans="1:26" x14ac:dyDescent="0.3">
      <c r="A1552">
        <v>2130</v>
      </c>
      <c r="B1552">
        <v>1982</v>
      </c>
      <c r="C1552" s="14">
        <f>2021-Table13[[#This Row],[Year_Birth]]</f>
        <v>39</v>
      </c>
      <c r="D1552" s="4">
        <v>45203</v>
      </c>
      <c r="E1552">
        <v>2</v>
      </c>
      <c r="F1552" s="16">
        <v>6.8794520547945206</v>
      </c>
      <c r="G1552">
        <v>4</v>
      </c>
      <c r="H1552" s="4">
        <v>35</v>
      </c>
      <c r="I1552" s="4">
        <v>3</v>
      </c>
      <c r="J1552" s="4">
        <v>67</v>
      </c>
      <c r="K1552" s="4">
        <v>10</v>
      </c>
      <c r="L1552" s="4">
        <v>8</v>
      </c>
      <c r="M1552" s="4">
        <v>24</v>
      </c>
      <c r="N1552">
        <v>1</v>
      </c>
      <c r="O1552">
        <v>3</v>
      </c>
      <c r="P1552">
        <v>1</v>
      </c>
      <c r="Q1552">
        <v>3</v>
      </c>
      <c r="R1552">
        <v>6</v>
      </c>
      <c r="S1552">
        <v>0</v>
      </c>
      <c r="T1552">
        <v>0</v>
      </c>
      <c r="U1552">
        <v>0</v>
      </c>
      <c r="V1552">
        <v>0</v>
      </c>
      <c r="W1552">
        <v>0</v>
      </c>
      <c r="X1552">
        <v>1</v>
      </c>
      <c r="Y1552">
        <v>0</v>
      </c>
      <c r="Z1552" t="s">
        <v>47</v>
      </c>
    </row>
    <row r="1553" spans="1:26" x14ac:dyDescent="0.3">
      <c r="A1553">
        <v>6950</v>
      </c>
      <c r="B1553">
        <v>1958</v>
      </c>
      <c r="C1553" s="14">
        <f>2021-Table13[[#This Row],[Year_Birth]]</f>
        <v>63</v>
      </c>
      <c r="D1553" s="4">
        <v>49572</v>
      </c>
      <c r="E1553">
        <v>2</v>
      </c>
      <c r="F1553" s="16">
        <v>7.1479452054794521</v>
      </c>
      <c r="G1553">
        <v>25</v>
      </c>
      <c r="H1553" s="4">
        <v>35</v>
      </c>
      <c r="I1553" s="4">
        <v>1</v>
      </c>
      <c r="J1553" s="4">
        <v>16</v>
      </c>
      <c r="K1553" s="4">
        <v>0</v>
      </c>
      <c r="L1553" s="4">
        <v>1</v>
      </c>
      <c r="M1553" s="4">
        <v>1</v>
      </c>
      <c r="N1553">
        <v>2</v>
      </c>
      <c r="O1553">
        <v>2</v>
      </c>
      <c r="P1553">
        <v>0</v>
      </c>
      <c r="Q1553">
        <v>3</v>
      </c>
      <c r="R1553">
        <v>7</v>
      </c>
      <c r="S1553">
        <v>0</v>
      </c>
      <c r="T1553">
        <v>0</v>
      </c>
      <c r="U1553">
        <v>0</v>
      </c>
      <c r="V1553">
        <v>0</v>
      </c>
      <c r="W1553">
        <v>0</v>
      </c>
      <c r="X1553">
        <v>0</v>
      </c>
      <c r="Y1553">
        <v>0</v>
      </c>
      <c r="Z1553" t="s">
        <v>48</v>
      </c>
    </row>
    <row r="1554" spans="1:26" x14ac:dyDescent="0.3">
      <c r="A1554">
        <v>3969</v>
      </c>
      <c r="B1554">
        <v>1974</v>
      </c>
      <c r="C1554" s="14">
        <f>2021-Table13[[#This Row],[Year_Birth]]</f>
        <v>47</v>
      </c>
      <c r="D1554" s="4">
        <v>43018</v>
      </c>
      <c r="E1554">
        <v>1</v>
      </c>
      <c r="F1554" s="16">
        <v>7.2684931506849315</v>
      </c>
      <c r="G1554">
        <v>46</v>
      </c>
      <c r="H1554" s="4">
        <v>35</v>
      </c>
      <c r="I1554" s="4">
        <v>4</v>
      </c>
      <c r="J1554" s="4">
        <v>17</v>
      </c>
      <c r="K1554" s="4">
        <v>7</v>
      </c>
      <c r="L1554" s="4">
        <v>6</v>
      </c>
      <c r="M1554" s="4">
        <v>64</v>
      </c>
      <c r="N1554">
        <v>1</v>
      </c>
      <c r="O1554">
        <v>2</v>
      </c>
      <c r="P1554">
        <v>2</v>
      </c>
      <c r="Q1554">
        <v>2</v>
      </c>
      <c r="R1554">
        <v>5</v>
      </c>
      <c r="S1554">
        <v>0</v>
      </c>
      <c r="T1554">
        <v>0</v>
      </c>
      <c r="U1554">
        <v>0</v>
      </c>
      <c r="V1554">
        <v>0</v>
      </c>
      <c r="W1554">
        <v>0</v>
      </c>
      <c r="X1554">
        <v>0</v>
      </c>
      <c r="Y1554">
        <v>0</v>
      </c>
      <c r="Z1554" t="s">
        <v>52</v>
      </c>
    </row>
    <row r="1555" spans="1:26" x14ac:dyDescent="0.3">
      <c r="A1555">
        <v>8955</v>
      </c>
      <c r="B1555">
        <v>1957</v>
      </c>
      <c r="C1555" s="14">
        <f>2021-Table13[[#This Row],[Year_Birth]]</f>
        <v>64</v>
      </c>
      <c r="D1555" s="4">
        <v>40451</v>
      </c>
      <c r="E1555">
        <v>2</v>
      </c>
      <c r="F1555" s="16">
        <v>6.9753424657534246</v>
      </c>
      <c r="G1555">
        <v>54</v>
      </c>
      <c r="H1555" s="4">
        <v>35</v>
      </c>
      <c r="I1555" s="4">
        <v>0</v>
      </c>
      <c r="J1555" s="4">
        <v>4</v>
      </c>
      <c r="K1555" s="4">
        <v>0</v>
      </c>
      <c r="L1555" s="4">
        <v>0</v>
      </c>
      <c r="M1555" s="4">
        <v>10</v>
      </c>
      <c r="N1555">
        <v>1</v>
      </c>
      <c r="O1555">
        <v>1</v>
      </c>
      <c r="P1555">
        <v>1</v>
      </c>
      <c r="Q1555">
        <v>2</v>
      </c>
      <c r="R1555">
        <v>5</v>
      </c>
      <c r="S1555">
        <v>0</v>
      </c>
      <c r="T1555">
        <v>0</v>
      </c>
      <c r="U1555">
        <v>1</v>
      </c>
      <c r="V1555">
        <v>0</v>
      </c>
      <c r="W1555">
        <v>0</v>
      </c>
      <c r="X1555">
        <v>0</v>
      </c>
      <c r="Y1555">
        <v>0</v>
      </c>
      <c r="Z1555" t="s">
        <v>41</v>
      </c>
    </row>
    <row r="1556" spans="1:26" x14ac:dyDescent="0.3">
      <c r="A1556">
        <v>5823</v>
      </c>
      <c r="B1556">
        <v>1970</v>
      </c>
      <c r="C1556" s="14">
        <f>2021-Table13[[#This Row],[Year_Birth]]</f>
        <v>51</v>
      </c>
      <c r="D1556" s="4">
        <v>32303</v>
      </c>
      <c r="E1556">
        <v>1</v>
      </c>
      <c r="F1556" s="16">
        <v>6.9205479452054792</v>
      </c>
      <c r="G1556">
        <v>63</v>
      </c>
      <c r="H1556" s="4">
        <v>35</v>
      </c>
      <c r="I1556" s="4">
        <v>0</v>
      </c>
      <c r="J1556" s="4">
        <v>2</v>
      </c>
      <c r="K1556" s="4">
        <v>0</v>
      </c>
      <c r="L1556" s="4">
        <v>0</v>
      </c>
      <c r="M1556" s="4">
        <v>2</v>
      </c>
      <c r="N1556">
        <v>2</v>
      </c>
      <c r="O1556">
        <v>1</v>
      </c>
      <c r="P1556">
        <v>0</v>
      </c>
      <c r="Q1556">
        <v>4</v>
      </c>
      <c r="R1556">
        <v>5</v>
      </c>
      <c r="S1556">
        <v>0</v>
      </c>
      <c r="T1556">
        <v>0</v>
      </c>
      <c r="U1556">
        <v>0</v>
      </c>
      <c r="V1556">
        <v>0</v>
      </c>
      <c r="W1556">
        <v>0</v>
      </c>
      <c r="X1556">
        <v>0</v>
      </c>
      <c r="Y1556">
        <v>0</v>
      </c>
      <c r="Z1556" t="s">
        <v>45</v>
      </c>
    </row>
    <row r="1557" spans="1:26" x14ac:dyDescent="0.3">
      <c r="A1557">
        <v>5062</v>
      </c>
      <c r="B1557">
        <v>1963</v>
      </c>
      <c r="C1557" s="14">
        <f>2021-Table13[[#This Row],[Year_Birth]]</f>
        <v>58</v>
      </c>
      <c r="D1557" s="4">
        <v>54072</v>
      </c>
      <c r="E1557">
        <v>2</v>
      </c>
      <c r="F1557" s="16">
        <v>7.5342465753424657</v>
      </c>
      <c r="G1557">
        <v>71</v>
      </c>
      <c r="H1557" s="4">
        <v>35</v>
      </c>
      <c r="I1557" s="4">
        <v>0</v>
      </c>
      <c r="J1557" s="4">
        <v>4</v>
      </c>
      <c r="K1557" s="4">
        <v>0</v>
      </c>
      <c r="L1557" s="4">
        <v>0</v>
      </c>
      <c r="M1557" s="4">
        <v>0</v>
      </c>
      <c r="N1557">
        <v>1</v>
      </c>
      <c r="O1557">
        <v>2</v>
      </c>
      <c r="P1557">
        <v>0</v>
      </c>
      <c r="Q1557">
        <v>2</v>
      </c>
      <c r="R1557">
        <v>8</v>
      </c>
      <c r="S1557">
        <v>0</v>
      </c>
      <c r="T1557">
        <v>0</v>
      </c>
      <c r="U1557">
        <v>0</v>
      </c>
      <c r="V1557">
        <v>0</v>
      </c>
      <c r="W1557">
        <v>0</v>
      </c>
      <c r="X1557">
        <v>0</v>
      </c>
      <c r="Y1557">
        <v>0</v>
      </c>
      <c r="Z1557" t="s">
        <v>47</v>
      </c>
    </row>
    <row r="1558" spans="1:26" x14ac:dyDescent="0.3">
      <c r="A1558">
        <v>1928</v>
      </c>
      <c r="B1558">
        <v>1973</v>
      </c>
      <c r="C1558" s="14">
        <f>2021-Table13[[#This Row],[Year_Birth]]</f>
        <v>48</v>
      </c>
      <c r="D1558" s="4">
        <v>31814</v>
      </c>
      <c r="E1558">
        <v>1</v>
      </c>
      <c r="F1558" s="16">
        <v>7.9945205479452053</v>
      </c>
      <c r="G1558">
        <v>73</v>
      </c>
      <c r="H1558" s="4">
        <v>35</v>
      </c>
      <c r="I1558" s="4">
        <v>3</v>
      </c>
      <c r="J1558" s="4">
        <v>20</v>
      </c>
      <c r="K1558" s="4">
        <v>4</v>
      </c>
      <c r="L1558" s="4">
        <v>1</v>
      </c>
      <c r="M1558" s="4">
        <v>20</v>
      </c>
      <c r="N1558">
        <v>2</v>
      </c>
      <c r="O1558">
        <v>2</v>
      </c>
      <c r="P1558">
        <v>0</v>
      </c>
      <c r="Q1558">
        <v>3</v>
      </c>
      <c r="R1558">
        <v>9</v>
      </c>
      <c r="S1558">
        <v>0</v>
      </c>
      <c r="T1558">
        <v>0</v>
      </c>
      <c r="U1558">
        <v>1</v>
      </c>
      <c r="V1558">
        <v>0</v>
      </c>
      <c r="W1558">
        <v>0</v>
      </c>
      <c r="X1558">
        <v>0</v>
      </c>
      <c r="Y1558">
        <v>0</v>
      </c>
      <c r="Z1558" t="s">
        <v>47</v>
      </c>
    </row>
    <row r="1559" spans="1:26" x14ac:dyDescent="0.3">
      <c r="A1559">
        <v>8789</v>
      </c>
      <c r="B1559">
        <v>1989</v>
      </c>
      <c r="C1559" s="14">
        <f>2021-Table13[[#This Row],[Year_Birth]]</f>
        <v>32</v>
      </c>
      <c r="D1559" s="4">
        <v>59060</v>
      </c>
      <c r="E1559">
        <v>1</v>
      </c>
      <c r="F1559" s="16">
        <v>7.0739726027397261</v>
      </c>
      <c r="G1559">
        <v>77</v>
      </c>
      <c r="H1559" s="4">
        <v>35</v>
      </c>
      <c r="I1559" s="4">
        <v>40</v>
      </c>
      <c r="J1559" s="4">
        <v>111</v>
      </c>
      <c r="K1559" s="4">
        <v>36</v>
      </c>
      <c r="L1559" s="4">
        <v>40</v>
      </c>
      <c r="M1559" s="4">
        <v>12</v>
      </c>
      <c r="N1559">
        <v>3</v>
      </c>
      <c r="O1559">
        <v>3</v>
      </c>
      <c r="P1559">
        <v>1</v>
      </c>
      <c r="Q1559">
        <v>7</v>
      </c>
      <c r="R1559">
        <v>4</v>
      </c>
      <c r="S1559">
        <v>0</v>
      </c>
      <c r="T1559">
        <v>0</v>
      </c>
      <c r="U1559">
        <v>0</v>
      </c>
      <c r="V1559">
        <v>0</v>
      </c>
      <c r="W1559">
        <v>0</v>
      </c>
      <c r="X1559">
        <v>0</v>
      </c>
      <c r="Y1559">
        <v>0</v>
      </c>
      <c r="Z1559" t="s">
        <v>41</v>
      </c>
    </row>
    <row r="1560" spans="1:26" x14ac:dyDescent="0.3">
      <c r="A1560">
        <v>7181</v>
      </c>
      <c r="B1560">
        <v>1977</v>
      </c>
      <c r="C1560" s="14">
        <f>2021-Table13[[#This Row],[Year_Birth]]</f>
        <v>44</v>
      </c>
      <c r="D1560" s="4">
        <v>30368</v>
      </c>
      <c r="E1560">
        <v>1</v>
      </c>
      <c r="F1560" s="16">
        <v>7.2520547945205482</v>
      </c>
      <c r="G1560">
        <v>97</v>
      </c>
      <c r="H1560" s="4">
        <v>35</v>
      </c>
      <c r="I1560" s="4">
        <v>0</v>
      </c>
      <c r="J1560" s="4">
        <v>13</v>
      </c>
      <c r="K1560" s="4">
        <v>2</v>
      </c>
      <c r="L1560" s="4">
        <v>0</v>
      </c>
      <c r="M1560" s="4">
        <v>2</v>
      </c>
      <c r="N1560">
        <v>2</v>
      </c>
      <c r="O1560">
        <v>2</v>
      </c>
      <c r="P1560">
        <v>0</v>
      </c>
      <c r="Q1560">
        <v>3</v>
      </c>
      <c r="R1560">
        <v>8</v>
      </c>
      <c r="S1560">
        <v>0</v>
      </c>
      <c r="T1560">
        <v>0</v>
      </c>
      <c r="U1560">
        <v>0</v>
      </c>
      <c r="V1560">
        <v>0</v>
      </c>
      <c r="W1560">
        <v>0</v>
      </c>
      <c r="X1560">
        <v>0</v>
      </c>
      <c r="Y1560">
        <v>0</v>
      </c>
      <c r="Z1560" t="s">
        <v>41</v>
      </c>
    </row>
    <row r="1561" spans="1:26" x14ac:dyDescent="0.3">
      <c r="A1561">
        <v>213</v>
      </c>
      <c r="B1561">
        <v>1963</v>
      </c>
      <c r="C1561" s="14">
        <f>2021-Table13[[#This Row],[Year_Birth]]</f>
        <v>58</v>
      </c>
      <c r="D1561" s="4">
        <v>23091</v>
      </c>
      <c r="E1561">
        <v>2</v>
      </c>
      <c r="F1561" s="16">
        <v>6.6986301369863011</v>
      </c>
      <c r="G1561">
        <v>98</v>
      </c>
      <c r="H1561" s="4">
        <v>35</v>
      </c>
      <c r="I1561" s="4">
        <v>0</v>
      </c>
      <c r="J1561" s="4">
        <v>11</v>
      </c>
      <c r="K1561" s="4">
        <v>0</v>
      </c>
      <c r="L1561" s="4">
        <v>0</v>
      </c>
      <c r="M1561" s="4">
        <v>2</v>
      </c>
      <c r="N1561">
        <v>4</v>
      </c>
      <c r="O1561">
        <v>2</v>
      </c>
      <c r="P1561">
        <v>1</v>
      </c>
      <c r="Q1561">
        <v>3</v>
      </c>
      <c r="R1561">
        <v>7</v>
      </c>
      <c r="S1561">
        <v>0</v>
      </c>
      <c r="T1561">
        <v>0</v>
      </c>
      <c r="U1561">
        <v>0</v>
      </c>
      <c r="V1561">
        <v>0</v>
      </c>
      <c r="W1561">
        <v>0</v>
      </c>
      <c r="X1561">
        <v>0</v>
      </c>
      <c r="Y1561">
        <v>0</v>
      </c>
      <c r="Z1561" t="s">
        <v>41</v>
      </c>
    </row>
    <row r="1562" spans="1:26" x14ac:dyDescent="0.3">
      <c r="A1562">
        <v>4877</v>
      </c>
      <c r="B1562">
        <v>1973</v>
      </c>
      <c r="C1562" s="14">
        <f>2021-Table13[[#This Row],[Year_Birth]]</f>
        <v>48</v>
      </c>
      <c r="D1562" s="4">
        <v>38576</v>
      </c>
      <c r="E1562">
        <v>1</v>
      </c>
      <c r="F1562" s="16">
        <v>6.9315068493150687</v>
      </c>
      <c r="G1562">
        <v>2</v>
      </c>
      <c r="H1562" s="4">
        <v>34</v>
      </c>
      <c r="I1562" s="4">
        <v>0</v>
      </c>
      <c r="J1562" s="4">
        <v>7</v>
      </c>
      <c r="K1562" s="4">
        <v>0</v>
      </c>
      <c r="L1562" s="4">
        <v>0</v>
      </c>
      <c r="M1562" s="4">
        <v>0</v>
      </c>
      <c r="N1562">
        <v>1</v>
      </c>
      <c r="O1562">
        <v>1</v>
      </c>
      <c r="P1562">
        <v>0</v>
      </c>
      <c r="Q1562">
        <v>3</v>
      </c>
      <c r="R1562">
        <v>7</v>
      </c>
      <c r="S1562">
        <v>0</v>
      </c>
      <c r="T1562">
        <v>0</v>
      </c>
      <c r="U1562">
        <v>0</v>
      </c>
      <c r="V1562">
        <v>0</v>
      </c>
      <c r="W1562">
        <v>0</v>
      </c>
      <c r="X1562">
        <v>0</v>
      </c>
      <c r="Y1562">
        <v>0</v>
      </c>
      <c r="Z1562" t="s">
        <v>45</v>
      </c>
    </row>
    <row r="1563" spans="1:26" x14ac:dyDescent="0.3">
      <c r="A1563">
        <v>6205</v>
      </c>
      <c r="B1563">
        <v>1967</v>
      </c>
      <c r="C1563" s="14">
        <f>2021-Table13[[#This Row],[Year_Birth]]</f>
        <v>54</v>
      </c>
      <c r="D1563" s="4">
        <v>32557</v>
      </c>
      <c r="E1563">
        <v>1</v>
      </c>
      <c r="F1563" s="16">
        <v>6.9534246575342467</v>
      </c>
      <c r="G1563">
        <v>13</v>
      </c>
      <c r="H1563" s="4">
        <v>34</v>
      </c>
      <c r="I1563" s="4">
        <v>3</v>
      </c>
      <c r="J1563" s="4">
        <v>29</v>
      </c>
      <c r="K1563" s="4">
        <v>0</v>
      </c>
      <c r="L1563" s="4">
        <v>4</v>
      </c>
      <c r="M1563" s="4">
        <v>10</v>
      </c>
      <c r="N1563">
        <v>3</v>
      </c>
      <c r="O1563">
        <v>2</v>
      </c>
      <c r="P1563">
        <v>1</v>
      </c>
      <c r="Q1563">
        <v>3</v>
      </c>
      <c r="R1563">
        <v>5</v>
      </c>
      <c r="S1563">
        <v>0</v>
      </c>
      <c r="T1563">
        <v>0</v>
      </c>
      <c r="U1563">
        <v>0</v>
      </c>
      <c r="V1563">
        <v>0</v>
      </c>
      <c r="W1563">
        <v>0</v>
      </c>
      <c r="X1563">
        <v>1</v>
      </c>
      <c r="Y1563">
        <v>0</v>
      </c>
      <c r="Z1563" t="s">
        <v>48</v>
      </c>
    </row>
    <row r="1564" spans="1:26" x14ac:dyDescent="0.3">
      <c r="A1564">
        <v>75</v>
      </c>
      <c r="B1564">
        <v>1982</v>
      </c>
      <c r="C1564" s="14">
        <f>2021-Table13[[#This Row],[Year_Birth]]</f>
        <v>39</v>
      </c>
      <c r="D1564" s="4">
        <v>41039</v>
      </c>
      <c r="E1564">
        <v>0</v>
      </c>
      <c r="F1564" s="16">
        <v>7.5397260273972604</v>
      </c>
      <c r="G1564">
        <v>32</v>
      </c>
      <c r="H1564" s="4">
        <v>34</v>
      </c>
      <c r="I1564" s="4">
        <v>11</v>
      </c>
      <c r="J1564" s="4">
        <v>137</v>
      </c>
      <c r="K1564" s="4">
        <v>179</v>
      </c>
      <c r="L1564" s="4">
        <v>61</v>
      </c>
      <c r="M1564" s="4">
        <v>45</v>
      </c>
      <c r="N1564">
        <v>1</v>
      </c>
      <c r="O1564">
        <v>8</v>
      </c>
      <c r="P1564">
        <v>1</v>
      </c>
      <c r="Q1564">
        <v>5</v>
      </c>
      <c r="R1564">
        <v>8</v>
      </c>
      <c r="S1564">
        <v>0</v>
      </c>
      <c r="T1564">
        <v>0</v>
      </c>
      <c r="U1564">
        <v>0</v>
      </c>
      <c r="V1564">
        <v>0</v>
      </c>
      <c r="W1564">
        <v>0</v>
      </c>
      <c r="X1564">
        <v>0</v>
      </c>
      <c r="Y1564">
        <v>0</v>
      </c>
      <c r="Z1564" t="s">
        <v>43</v>
      </c>
    </row>
    <row r="1565" spans="1:26" x14ac:dyDescent="0.3">
      <c r="A1565">
        <v>3386</v>
      </c>
      <c r="B1565">
        <v>1992</v>
      </c>
      <c r="C1565" s="14">
        <f>2021-Table13[[#This Row],[Year_Birth]]</f>
        <v>29</v>
      </c>
      <c r="D1565" s="4">
        <v>34935</v>
      </c>
      <c r="E1565">
        <v>0</v>
      </c>
      <c r="F1565" s="16">
        <v>7.6328767123287671</v>
      </c>
      <c r="G1565">
        <v>71</v>
      </c>
      <c r="H1565" s="4">
        <v>34</v>
      </c>
      <c r="I1565" s="4">
        <v>4</v>
      </c>
      <c r="J1565" s="4">
        <v>66</v>
      </c>
      <c r="K1565" s="4">
        <v>3</v>
      </c>
      <c r="L1565" s="4">
        <v>10</v>
      </c>
      <c r="M1565" s="4">
        <v>20</v>
      </c>
      <c r="N1565">
        <v>1</v>
      </c>
      <c r="O1565">
        <v>2</v>
      </c>
      <c r="P1565">
        <v>1</v>
      </c>
      <c r="Q1565">
        <v>4</v>
      </c>
      <c r="R1565">
        <v>7</v>
      </c>
      <c r="S1565">
        <v>0</v>
      </c>
      <c r="T1565">
        <v>0</v>
      </c>
      <c r="U1565">
        <v>0</v>
      </c>
      <c r="V1565">
        <v>0</v>
      </c>
      <c r="W1565">
        <v>0</v>
      </c>
      <c r="X1565">
        <v>0</v>
      </c>
      <c r="Y1565">
        <v>0</v>
      </c>
      <c r="Z1565" t="s">
        <v>41</v>
      </c>
    </row>
    <row r="1566" spans="1:26" x14ac:dyDescent="0.3">
      <c r="A1566">
        <v>8175</v>
      </c>
      <c r="B1566">
        <v>1992</v>
      </c>
      <c r="C1566" s="14">
        <f>2021-Table13[[#This Row],[Year_Birth]]</f>
        <v>29</v>
      </c>
      <c r="D1566" s="4">
        <v>34935</v>
      </c>
      <c r="E1566">
        <v>0</v>
      </c>
      <c r="F1566" s="16">
        <v>7.6328767123287671</v>
      </c>
      <c r="G1566">
        <v>71</v>
      </c>
      <c r="H1566" s="4">
        <v>34</v>
      </c>
      <c r="I1566" s="4">
        <v>4</v>
      </c>
      <c r="J1566" s="4">
        <v>66</v>
      </c>
      <c r="K1566" s="4">
        <v>3</v>
      </c>
      <c r="L1566" s="4">
        <v>10</v>
      </c>
      <c r="M1566" s="4">
        <v>20</v>
      </c>
      <c r="N1566">
        <v>1</v>
      </c>
      <c r="O1566">
        <v>2</v>
      </c>
      <c r="P1566">
        <v>1</v>
      </c>
      <c r="Q1566">
        <v>4</v>
      </c>
      <c r="R1566">
        <v>7</v>
      </c>
      <c r="S1566">
        <v>0</v>
      </c>
      <c r="T1566">
        <v>0</v>
      </c>
      <c r="U1566">
        <v>0</v>
      </c>
      <c r="V1566">
        <v>0</v>
      </c>
      <c r="W1566">
        <v>0</v>
      </c>
      <c r="X1566">
        <v>0</v>
      </c>
      <c r="Y1566">
        <v>0</v>
      </c>
      <c r="Z1566" t="s">
        <v>47</v>
      </c>
    </row>
    <row r="1567" spans="1:26" x14ac:dyDescent="0.3">
      <c r="A1567">
        <v>1998</v>
      </c>
      <c r="B1567">
        <v>1976</v>
      </c>
      <c r="C1567" s="14">
        <f>2021-Table13[[#This Row],[Year_Birth]]</f>
        <v>45</v>
      </c>
      <c r="D1567" s="4">
        <v>37697</v>
      </c>
      <c r="E1567">
        <v>1</v>
      </c>
      <c r="F1567" s="16">
        <v>7</v>
      </c>
      <c r="G1567">
        <v>82</v>
      </c>
      <c r="H1567" s="4">
        <v>34</v>
      </c>
      <c r="I1567" s="4">
        <v>6</v>
      </c>
      <c r="J1567" s="4">
        <v>21</v>
      </c>
      <c r="K1567" s="4">
        <v>11</v>
      </c>
      <c r="L1567" s="4">
        <v>4</v>
      </c>
      <c r="M1567" s="4">
        <v>8</v>
      </c>
      <c r="N1567">
        <v>1</v>
      </c>
      <c r="O1567">
        <v>2</v>
      </c>
      <c r="P1567">
        <v>1</v>
      </c>
      <c r="Q1567">
        <v>3</v>
      </c>
      <c r="R1567">
        <v>6</v>
      </c>
      <c r="S1567">
        <v>0</v>
      </c>
      <c r="T1567">
        <v>0</v>
      </c>
      <c r="U1567">
        <v>0</v>
      </c>
      <c r="V1567">
        <v>0</v>
      </c>
      <c r="W1567">
        <v>0</v>
      </c>
      <c r="X1567">
        <v>0</v>
      </c>
      <c r="Y1567">
        <v>0</v>
      </c>
      <c r="Z1567" t="s">
        <v>45</v>
      </c>
    </row>
    <row r="1568" spans="1:26" x14ac:dyDescent="0.3">
      <c r="A1568">
        <v>1250</v>
      </c>
      <c r="B1568">
        <v>1976</v>
      </c>
      <c r="C1568" s="14">
        <f>2021-Table13[[#This Row],[Year_Birth]]</f>
        <v>45</v>
      </c>
      <c r="D1568" s="4">
        <v>37697</v>
      </c>
      <c r="E1568">
        <v>1</v>
      </c>
      <c r="F1568" s="16">
        <v>7</v>
      </c>
      <c r="G1568">
        <v>82</v>
      </c>
      <c r="H1568" s="4">
        <v>34</v>
      </c>
      <c r="I1568" s="4">
        <v>6</v>
      </c>
      <c r="J1568" s="4">
        <v>21</v>
      </c>
      <c r="K1568" s="4">
        <v>11</v>
      </c>
      <c r="L1568" s="4">
        <v>4</v>
      </c>
      <c r="M1568" s="4">
        <v>8</v>
      </c>
      <c r="N1568">
        <v>1</v>
      </c>
      <c r="O1568">
        <v>2</v>
      </c>
      <c r="P1568">
        <v>1</v>
      </c>
      <c r="Q1568">
        <v>3</v>
      </c>
      <c r="R1568">
        <v>6</v>
      </c>
      <c r="S1568">
        <v>0</v>
      </c>
      <c r="T1568">
        <v>0</v>
      </c>
      <c r="U1568">
        <v>0</v>
      </c>
      <c r="V1568">
        <v>0</v>
      </c>
      <c r="W1568">
        <v>0</v>
      </c>
      <c r="X1568">
        <v>0</v>
      </c>
      <c r="Y1568">
        <v>0</v>
      </c>
      <c r="Z1568" t="s">
        <v>41</v>
      </c>
    </row>
    <row r="1569" spans="1:26" x14ac:dyDescent="0.3">
      <c r="A1569">
        <v>7326</v>
      </c>
      <c r="B1569">
        <v>1971</v>
      </c>
      <c r="C1569" s="14">
        <f>2021-Table13[[#This Row],[Year_Birth]]</f>
        <v>50</v>
      </c>
      <c r="D1569" s="4">
        <v>56850</v>
      </c>
      <c r="E1569">
        <v>1</v>
      </c>
      <c r="F1569" s="16">
        <v>6.8794520547945206</v>
      </c>
      <c r="G1569">
        <v>83</v>
      </c>
      <c r="H1569" s="4">
        <v>34</v>
      </c>
      <c r="I1569" s="4">
        <v>1</v>
      </c>
      <c r="J1569" s="4">
        <v>19</v>
      </c>
      <c r="K1569" s="4">
        <v>2</v>
      </c>
      <c r="L1569" s="4">
        <v>7</v>
      </c>
      <c r="M1569" s="4">
        <v>0</v>
      </c>
      <c r="N1569">
        <v>1</v>
      </c>
      <c r="O1569">
        <v>1</v>
      </c>
      <c r="P1569">
        <v>1</v>
      </c>
      <c r="Q1569">
        <v>3</v>
      </c>
      <c r="R1569">
        <v>2</v>
      </c>
      <c r="S1569">
        <v>0</v>
      </c>
      <c r="T1569">
        <v>0</v>
      </c>
      <c r="U1569">
        <v>0</v>
      </c>
      <c r="V1569">
        <v>0</v>
      </c>
      <c r="W1569">
        <v>0</v>
      </c>
      <c r="X1569">
        <v>0</v>
      </c>
      <c r="Y1569">
        <v>0</v>
      </c>
      <c r="Z1569" t="s">
        <v>48</v>
      </c>
    </row>
    <row r="1570" spans="1:26" x14ac:dyDescent="0.3">
      <c r="A1570">
        <v>6730</v>
      </c>
      <c r="B1570">
        <v>1954</v>
      </c>
      <c r="C1570" s="14">
        <f>2021-Table13[[#This Row],[Year_Birth]]</f>
        <v>67</v>
      </c>
      <c r="D1570" s="4">
        <v>38998</v>
      </c>
      <c r="E1570">
        <v>2</v>
      </c>
      <c r="F1570" s="16">
        <v>8.2630136986301377</v>
      </c>
      <c r="G1570">
        <v>92</v>
      </c>
      <c r="H1570" s="4">
        <v>34</v>
      </c>
      <c r="I1570" s="4">
        <v>1</v>
      </c>
      <c r="J1570" s="4">
        <v>14</v>
      </c>
      <c r="K1570" s="4">
        <v>0</v>
      </c>
      <c r="L1570" s="4">
        <v>0</v>
      </c>
      <c r="M1570" s="4">
        <v>5</v>
      </c>
      <c r="N1570">
        <v>3</v>
      </c>
      <c r="O1570">
        <v>2</v>
      </c>
      <c r="P1570">
        <v>0</v>
      </c>
      <c r="Q1570">
        <v>3</v>
      </c>
      <c r="R1570">
        <v>8</v>
      </c>
      <c r="S1570">
        <v>0</v>
      </c>
      <c r="T1570">
        <v>0</v>
      </c>
      <c r="U1570">
        <v>0</v>
      </c>
      <c r="V1570">
        <v>0</v>
      </c>
      <c r="W1570">
        <v>0</v>
      </c>
      <c r="X1570">
        <v>0</v>
      </c>
      <c r="Y1570">
        <v>1</v>
      </c>
      <c r="Z1570" t="s">
        <v>41</v>
      </c>
    </row>
    <row r="1571" spans="1:26" x14ac:dyDescent="0.3">
      <c r="A1571">
        <v>9916</v>
      </c>
      <c r="B1571">
        <v>1954</v>
      </c>
      <c r="C1571" s="14">
        <f>2021-Table13[[#This Row],[Year_Birth]]</f>
        <v>67</v>
      </c>
      <c r="D1571" s="4">
        <v>38998</v>
      </c>
      <c r="E1571">
        <v>2</v>
      </c>
      <c r="F1571" s="16">
        <v>8.2630136986301377</v>
      </c>
      <c r="G1571">
        <v>92</v>
      </c>
      <c r="H1571" s="4">
        <v>34</v>
      </c>
      <c r="I1571" s="4">
        <v>1</v>
      </c>
      <c r="J1571" s="4">
        <v>14</v>
      </c>
      <c r="K1571" s="4">
        <v>0</v>
      </c>
      <c r="L1571" s="4">
        <v>0</v>
      </c>
      <c r="M1571" s="4">
        <v>5</v>
      </c>
      <c r="N1571">
        <v>3</v>
      </c>
      <c r="O1571">
        <v>2</v>
      </c>
      <c r="P1571">
        <v>0</v>
      </c>
      <c r="Q1571">
        <v>3</v>
      </c>
      <c r="R1571">
        <v>8</v>
      </c>
      <c r="S1571">
        <v>0</v>
      </c>
      <c r="T1571">
        <v>0</v>
      </c>
      <c r="U1571">
        <v>0</v>
      </c>
      <c r="V1571">
        <v>0</v>
      </c>
      <c r="W1571">
        <v>0</v>
      </c>
      <c r="X1571">
        <v>0</v>
      </c>
      <c r="Y1571">
        <v>1</v>
      </c>
      <c r="Z1571" t="s">
        <v>47</v>
      </c>
    </row>
    <row r="1572" spans="1:26" x14ac:dyDescent="0.3">
      <c r="A1572">
        <v>6678</v>
      </c>
      <c r="B1572">
        <v>1989</v>
      </c>
      <c r="C1572" s="14">
        <f>2021-Table13[[#This Row],[Year_Birth]]</f>
        <v>32</v>
      </c>
      <c r="D1572" s="4">
        <v>31928</v>
      </c>
      <c r="E1572">
        <v>1</v>
      </c>
      <c r="F1572" s="16">
        <v>6.8657534246575347</v>
      </c>
      <c r="G1572">
        <v>5</v>
      </c>
      <c r="H1572" s="4">
        <v>33</v>
      </c>
      <c r="I1572" s="4">
        <v>4</v>
      </c>
      <c r="J1572" s="4">
        <v>24</v>
      </c>
      <c r="K1572" s="4">
        <v>4</v>
      </c>
      <c r="L1572" s="4">
        <v>2</v>
      </c>
      <c r="M1572" s="4">
        <v>5</v>
      </c>
      <c r="N1572">
        <v>2</v>
      </c>
      <c r="O1572">
        <v>3</v>
      </c>
      <c r="P1572">
        <v>0</v>
      </c>
      <c r="Q1572">
        <v>4</v>
      </c>
      <c r="R1572">
        <v>7</v>
      </c>
      <c r="S1572">
        <v>0</v>
      </c>
      <c r="T1572">
        <v>0</v>
      </c>
      <c r="U1572">
        <v>0</v>
      </c>
      <c r="V1572">
        <v>0</v>
      </c>
      <c r="W1572">
        <v>0</v>
      </c>
      <c r="X1572">
        <v>0</v>
      </c>
      <c r="Y1572">
        <v>0</v>
      </c>
      <c r="Z1572" t="s">
        <v>45</v>
      </c>
    </row>
    <row r="1573" spans="1:26" x14ac:dyDescent="0.3">
      <c r="A1573">
        <v>6168</v>
      </c>
      <c r="B1573">
        <v>1963</v>
      </c>
      <c r="C1573" s="14">
        <f>2021-Table13[[#This Row],[Year_Birth]]</f>
        <v>58</v>
      </c>
      <c r="D1573" s="4">
        <v>45146</v>
      </c>
      <c r="E1573">
        <v>2</v>
      </c>
      <c r="F1573" s="16">
        <v>7.5671232876712331</v>
      </c>
      <c r="G1573">
        <v>28</v>
      </c>
      <c r="H1573" s="4">
        <v>33</v>
      </c>
      <c r="I1573" s="4">
        <v>0</v>
      </c>
      <c r="J1573" s="4">
        <v>5</v>
      </c>
      <c r="K1573" s="4">
        <v>0</v>
      </c>
      <c r="L1573" s="4">
        <v>0</v>
      </c>
      <c r="M1573" s="4">
        <v>15</v>
      </c>
      <c r="N1573">
        <v>2</v>
      </c>
      <c r="O1573">
        <v>1</v>
      </c>
      <c r="P1573">
        <v>1</v>
      </c>
      <c r="Q1573">
        <v>2</v>
      </c>
      <c r="R1573">
        <v>4</v>
      </c>
      <c r="S1573">
        <v>0</v>
      </c>
      <c r="T1573">
        <v>0</v>
      </c>
      <c r="U1573">
        <v>0</v>
      </c>
      <c r="V1573">
        <v>0</v>
      </c>
      <c r="W1573">
        <v>0</v>
      </c>
      <c r="X1573">
        <v>0</v>
      </c>
      <c r="Y1573">
        <v>0</v>
      </c>
      <c r="Z1573" t="s">
        <v>45</v>
      </c>
    </row>
    <row r="1574" spans="1:26" x14ac:dyDescent="0.3">
      <c r="A1574">
        <v>10350</v>
      </c>
      <c r="B1574">
        <v>1950</v>
      </c>
      <c r="C1574" s="14">
        <f>2021-Table13[[#This Row],[Year_Birth]]</f>
        <v>71</v>
      </c>
      <c r="D1574" s="4">
        <v>54432</v>
      </c>
      <c r="E1574">
        <v>3</v>
      </c>
      <c r="F1574" s="16">
        <v>7.7506849315068491</v>
      </c>
      <c r="G1574">
        <v>37</v>
      </c>
      <c r="H1574" s="4">
        <v>33</v>
      </c>
      <c r="I1574" s="4">
        <v>0</v>
      </c>
      <c r="J1574" s="4">
        <v>5</v>
      </c>
      <c r="K1574" s="4">
        <v>0</v>
      </c>
      <c r="L1574" s="4">
        <v>0</v>
      </c>
      <c r="M1574" s="4">
        <v>0</v>
      </c>
      <c r="N1574">
        <v>1</v>
      </c>
      <c r="O1574">
        <v>1</v>
      </c>
      <c r="P1574">
        <v>0</v>
      </c>
      <c r="Q1574">
        <v>3</v>
      </c>
      <c r="R1574">
        <v>4</v>
      </c>
      <c r="S1574">
        <v>0</v>
      </c>
      <c r="T1574">
        <v>0</v>
      </c>
      <c r="U1574">
        <v>0</v>
      </c>
      <c r="V1574">
        <v>0</v>
      </c>
      <c r="W1574">
        <v>0</v>
      </c>
      <c r="X1574">
        <v>0</v>
      </c>
      <c r="Y1574">
        <v>0</v>
      </c>
      <c r="Z1574" t="s">
        <v>41</v>
      </c>
    </row>
    <row r="1575" spans="1:26" x14ac:dyDescent="0.3">
      <c r="A1575">
        <v>10967</v>
      </c>
      <c r="B1575">
        <v>1963</v>
      </c>
      <c r="C1575" s="14">
        <f>2021-Table13[[#This Row],[Year_Birth]]</f>
        <v>58</v>
      </c>
      <c r="D1575" s="4">
        <v>33378</v>
      </c>
      <c r="E1575">
        <v>2</v>
      </c>
      <c r="F1575" s="16">
        <v>8.0027397260273965</v>
      </c>
      <c r="G1575">
        <v>38</v>
      </c>
      <c r="H1575" s="4">
        <v>33</v>
      </c>
      <c r="I1575" s="4">
        <v>6</v>
      </c>
      <c r="J1575" s="4">
        <v>40</v>
      </c>
      <c r="K1575" s="4">
        <v>3</v>
      </c>
      <c r="L1575" s="4">
        <v>7</v>
      </c>
      <c r="M1575" s="4">
        <v>10</v>
      </c>
      <c r="N1575">
        <v>3</v>
      </c>
      <c r="O1575">
        <v>2</v>
      </c>
      <c r="P1575">
        <v>0</v>
      </c>
      <c r="Q1575">
        <v>4</v>
      </c>
      <c r="R1575">
        <v>7</v>
      </c>
      <c r="S1575">
        <v>0</v>
      </c>
      <c r="T1575">
        <v>0</v>
      </c>
      <c r="U1575">
        <v>0</v>
      </c>
      <c r="V1575">
        <v>0</v>
      </c>
      <c r="W1575">
        <v>0</v>
      </c>
      <c r="X1575">
        <v>0</v>
      </c>
      <c r="Y1575">
        <v>0</v>
      </c>
      <c r="Z1575" t="s">
        <v>47</v>
      </c>
    </row>
    <row r="1576" spans="1:26" x14ac:dyDescent="0.3">
      <c r="A1576">
        <v>1362</v>
      </c>
      <c r="B1576">
        <v>1972</v>
      </c>
      <c r="C1576" s="14">
        <f>2021-Table13[[#This Row],[Year_Birth]]</f>
        <v>49</v>
      </c>
      <c r="D1576" s="4">
        <v>31907</v>
      </c>
      <c r="E1576">
        <v>0</v>
      </c>
      <c r="F1576" s="16">
        <v>7.9315068493150687</v>
      </c>
      <c r="G1576">
        <v>75</v>
      </c>
      <c r="H1576" s="4">
        <v>33</v>
      </c>
      <c r="I1576" s="4">
        <v>87</v>
      </c>
      <c r="J1576" s="4">
        <v>64</v>
      </c>
      <c r="K1576" s="4">
        <v>175</v>
      </c>
      <c r="L1576" s="4">
        <v>16</v>
      </c>
      <c r="M1576" s="4">
        <v>74</v>
      </c>
      <c r="N1576">
        <v>1</v>
      </c>
      <c r="O1576">
        <v>6</v>
      </c>
      <c r="P1576">
        <v>1</v>
      </c>
      <c r="Q1576">
        <v>6</v>
      </c>
      <c r="R1576">
        <v>7</v>
      </c>
      <c r="S1576">
        <v>0</v>
      </c>
      <c r="T1576">
        <v>0</v>
      </c>
      <c r="U1576">
        <v>0</v>
      </c>
      <c r="V1576">
        <v>0</v>
      </c>
      <c r="W1576">
        <v>0</v>
      </c>
      <c r="X1576">
        <v>0</v>
      </c>
      <c r="Y1576">
        <v>0</v>
      </c>
      <c r="Z1576" t="s">
        <v>52</v>
      </c>
    </row>
    <row r="1577" spans="1:26" x14ac:dyDescent="0.3">
      <c r="A1577">
        <v>5223</v>
      </c>
      <c r="B1577">
        <v>1966</v>
      </c>
      <c r="C1577" s="14">
        <f>2021-Table13[[#This Row],[Year_Birth]]</f>
        <v>55</v>
      </c>
      <c r="D1577" s="4">
        <v>45903</v>
      </c>
      <c r="E1577">
        <v>1</v>
      </c>
      <c r="F1577" s="16">
        <v>6.7945205479452051</v>
      </c>
      <c r="G1577">
        <v>80</v>
      </c>
      <c r="H1577" s="4">
        <v>33</v>
      </c>
      <c r="I1577" s="4">
        <v>8</v>
      </c>
      <c r="J1577" s="4">
        <v>10</v>
      </c>
      <c r="K1577" s="4">
        <v>2</v>
      </c>
      <c r="L1577" s="4">
        <v>10</v>
      </c>
      <c r="M1577" s="4">
        <v>3</v>
      </c>
      <c r="N1577">
        <v>2</v>
      </c>
      <c r="O1577">
        <v>2</v>
      </c>
      <c r="P1577">
        <v>1</v>
      </c>
      <c r="Q1577">
        <v>3</v>
      </c>
      <c r="R1577">
        <v>4</v>
      </c>
      <c r="S1577">
        <v>0</v>
      </c>
      <c r="T1577">
        <v>0</v>
      </c>
      <c r="U1577">
        <v>0</v>
      </c>
      <c r="V1577">
        <v>0</v>
      </c>
      <c r="W1577">
        <v>0</v>
      </c>
      <c r="X1577">
        <v>0</v>
      </c>
      <c r="Y1577">
        <v>0</v>
      </c>
      <c r="Z1577" t="s">
        <v>47</v>
      </c>
    </row>
    <row r="1578" spans="1:26" x14ac:dyDescent="0.3">
      <c r="A1578">
        <v>9701</v>
      </c>
      <c r="B1578">
        <v>1988</v>
      </c>
      <c r="C1578" s="14">
        <f>2021-Table13[[#This Row],[Year_Birth]]</f>
        <v>33</v>
      </c>
      <c r="D1578" s="4">
        <v>41883</v>
      </c>
      <c r="E1578">
        <v>1</v>
      </c>
      <c r="F1578" s="16">
        <v>7.8904109589041092</v>
      </c>
      <c r="G1578">
        <v>13</v>
      </c>
      <c r="H1578" s="4">
        <v>32</v>
      </c>
      <c r="I1578" s="4">
        <v>34</v>
      </c>
      <c r="J1578" s="4">
        <v>41</v>
      </c>
      <c r="K1578" s="4">
        <v>73</v>
      </c>
      <c r="L1578" s="4">
        <v>16</v>
      </c>
      <c r="M1578" s="4">
        <v>116</v>
      </c>
      <c r="N1578">
        <v>3</v>
      </c>
      <c r="O1578">
        <v>4</v>
      </c>
      <c r="P1578">
        <v>2</v>
      </c>
      <c r="Q1578">
        <v>3</v>
      </c>
      <c r="R1578">
        <v>7</v>
      </c>
      <c r="S1578">
        <v>0</v>
      </c>
      <c r="T1578">
        <v>0</v>
      </c>
      <c r="U1578">
        <v>0</v>
      </c>
      <c r="V1578">
        <v>0</v>
      </c>
      <c r="W1578">
        <v>0</v>
      </c>
      <c r="X1578">
        <v>0</v>
      </c>
      <c r="Y1578">
        <v>0</v>
      </c>
      <c r="Z1578" t="s">
        <v>48</v>
      </c>
    </row>
    <row r="1579" spans="1:26" x14ac:dyDescent="0.3">
      <c r="A1579">
        <v>2253</v>
      </c>
      <c r="B1579">
        <v>1990</v>
      </c>
      <c r="C1579" s="14">
        <f>2021-Table13[[#This Row],[Year_Birth]]</f>
        <v>31</v>
      </c>
      <c r="D1579" s="4">
        <v>18929</v>
      </c>
      <c r="E1579">
        <v>0</v>
      </c>
      <c r="F1579" s="16">
        <v>7.9753424657534246</v>
      </c>
      <c r="G1579">
        <v>15</v>
      </c>
      <c r="H1579" s="4">
        <v>32</v>
      </c>
      <c r="I1579" s="4">
        <v>0</v>
      </c>
      <c r="J1579" s="4">
        <v>8</v>
      </c>
      <c r="K1579" s="4">
        <v>23</v>
      </c>
      <c r="L1579" s="4">
        <v>4</v>
      </c>
      <c r="M1579" s="4">
        <v>18</v>
      </c>
      <c r="N1579">
        <v>1</v>
      </c>
      <c r="O1579">
        <v>1</v>
      </c>
      <c r="P1579">
        <v>0</v>
      </c>
      <c r="Q1579">
        <v>4</v>
      </c>
      <c r="R1579">
        <v>6</v>
      </c>
      <c r="S1579">
        <v>0</v>
      </c>
      <c r="T1579">
        <v>0</v>
      </c>
      <c r="U1579">
        <v>0</v>
      </c>
      <c r="V1579">
        <v>0</v>
      </c>
      <c r="W1579">
        <v>0</v>
      </c>
      <c r="X1579">
        <v>0</v>
      </c>
      <c r="Y1579">
        <v>0</v>
      </c>
      <c r="Z1579" t="s">
        <v>41</v>
      </c>
    </row>
    <row r="1580" spans="1:26" x14ac:dyDescent="0.3">
      <c r="A1580">
        <v>2326</v>
      </c>
      <c r="B1580">
        <v>1990</v>
      </c>
      <c r="C1580" s="14">
        <f>2021-Table13[[#This Row],[Year_Birth]]</f>
        <v>31</v>
      </c>
      <c r="D1580" s="4">
        <v>18929</v>
      </c>
      <c r="E1580">
        <v>0</v>
      </c>
      <c r="F1580" s="16">
        <v>7.9753424657534246</v>
      </c>
      <c r="G1580">
        <v>15</v>
      </c>
      <c r="H1580" s="4">
        <v>32</v>
      </c>
      <c r="I1580" s="4">
        <v>0</v>
      </c>
      <c r="J1580" s="4">
        <v>8</v>
      </c>
      <c r="K1580" s="4">
        <v>23</v>
      </c>
      <c r="L1580" s="4">
        <v>4</v>
      </c>
      <c r="M1580" s="4">
        <v>18</v>
      </c>
      <c r="N1580">
        <v>1</v>
      </c>
      <c r="O1580">
        <v>1</v>
      </c>
      <c r="P1580">
        <v>0</v>
      </c>
      <c r="Q1580">
        <v>4</v>
      </c>
      <c r="R1580">
        <v>6</v>
      </c>
      <c r="S1580">
        <v>0</v>
      </c>
      <c r="T1580">
        <v>0</v>
      </c>
      <c r="U1580">
        <v>0</v>
      </c>
      <c r="V1580">
        <v>0</v>
      </c>
      <c r="W1580">
        <v>0</v>
      </c>
      <c r="X1580">
        <v>0</v>
      </c>
      <c r="Y1580">
        <v>0</v>
      </c>
      <c r="Z1580" t="s">
        <v>41</v>
      </c>
    </row>
    <row r="1581" spans="1:26" x14ac:dyDescent="0.3">
      <c r="A1581">
        <v>1876</v>
      </c>
      <c r="B1581">
        <v>1990</v>
      </c>
      <c r="C1581" s="14">
        <f>2021-Table13[[#This Row],[Year_Birth]]</f>
        <v>31</v>
      </c>
      <c r="D1581" s="4">
        <v>18929</v>
      </c>
      <c r="E1581">
        <v>0</v>
      </c>
      <c r="F1581" s="16">
        <v>7.9753424657534246</v>
      </c>
      <c r="G1581">
        <v>15</v>
      </c>
      <c r="H1581" s="4">
        <v>32</v>
      </c>
      <c r="I1581" s="4">
        <v>0</v>
      </c>
      <c r="J1581" s="4">
        <v>8</v>
      </c>
      <c r="K1581" s="4">
        <v>23</v>
      </c>
      <c r="L1581" s="4">
        <v>4</v>
      </c>
      <c r="M1581" s="4">
        <v>18</v>
      </c>
      <c r="N1581">
        <v>1</v>
      </c>
      <c r="O1581">
        <v>1</v>
      </c>
      <c r="P1581">
        <v>0</v>
      </c>
      <c r="Q1581">
        <v>4</v>
      </c>
      <c r="R1581">
        <v>6</v>
      </c>
      <c r="S1581">
        <v>0</v>
      </c>
      <c r="T1581">
        <v>0</v>
      </c>
      <c r="U1581">
        <v>0</v>
      </c>
      <c r="V1581">
        <v>0</v>
      </c>
      <c r="W1581">
        <v>0</v>
      </c>
      <c r="X1581">
        <v>0</v>
      </c>
      <c r="Y1581">
        <v>0</v>
      </c>
      <c r="Z1581" t="s">
        <v>45</v>
      </c>
    </row>
    <row r="1582" spans="1:26" x14ac:dyDescent="0.3">
      <c r="A1582">
        <v>35</v>
      </c>
      <c r="B1582">
        <v>1987</v>
      </c>
      <c r="C1582" s="14">
        <f>2021-Table13[[#This Row],[Year_Birth]]</f>
        <v>34</v>
      </c>
      <c r="D1582" s="4">
        <v>25545</v>
      </c>
      <c r="E1582">
        <v>1</v>
      </c>
      <c r="F1582" s="16">
        <v>8.4164383561643827</v>
      </c>
      <c r="G1582">
        <v>35</v>
      </c>
      <c r="H1582" s="4">
        <v>32</v>
      </c>
      <c r="I1582" s="4">
        <v>1</v>
      </c>
      <c r="J1582" s="4">
        <v>64</v>
      </c>
      <c r="K1582" s="4">
        <v>16</v>
      </c>
      <c r="L1582" s="4">
        <v>12</v>
      </c>
      <c r="M1582" s="4">
        <v>85</v>
      </c>
      <c r="N1582">
        <v>3</v>
      </c>
      <c r="O1582">
        <v>2</v>
      </c>
      <c r="P1582">
        <v>2</v>
      </c>
      <c r="Q1582">
        <v>3</v>
      </c>
      <c r="R1582">
        <v>6</v>
      </c>
      <c r="S1582">
        <v>0</v>
      </c>
      <c r="T1582">
        <v>0</v>
      </c>
      <c r="U1582">
        <v>0</v>
      </c>
      <c r="V1582">
        <v>0</v>
      </c>
      <c r="W1582">
        <v>0</v>
      </c>
      <c r="X1582">
        <v>1</v>
      </c>
      <c r="Y1582">
        <v>0</v>
      </c>
      <c r="Z1582" t="s">
        <v>41</v>
      </c>
    </row>
    <row r="1583" spans="1:26" x14ac:dyDescent="0.3">
      <c r="A1583">
        <v>8720</v>
      </c>
      <c r="B1583">
        <v>1978</v>
      </c>
      <c r="C1583" s="14">
        <f>2021-Table13[[#This Row],[Year_Birth]]</f>
        <v>43</v>
      </c>
      <c r="E1583">
        <v>0</v>
      </c>
      <c r="F1583" s="16">
        <v>8.4904109589041088</v>
      </c>
      <c r="G1583">
        <v>53</v>
      </c>
      <c r="H1583" s="4">
        <v>32</v>
      </c>
      <c r="I1583" s="4">
        <v>2</v>
      </c>
      <c r="J1583" s="4">
        <v>1607</v>
      </c>
      <c r="K1583" s="4">
        <v>12</v>
      </c>
      <c r="L1583" s="4">
        <v>4</v>
      </c>
      <c r="M1583" s="4">
        <v>22</v>
      </c>
      <c r="N1583">
        <v>0</v>
      </c>
      <c r="O1583">
        <v>0</v>
      </c>
      <c r="P1583">
        <v>0</v>
      </c>
      <c r="Q1583">
        <v>1</v>
      </c>
      <c r="R1583">
        <v>0</v>
      </c>
      <c r="S1583">
        <v>0</v>
      </c>
      <c r="T1583">
        <v>0</v>
      </c>
      <c r="U1583">
        <v>0</v>
      </c>
      <c r="V1583">
        <v>1</v>
      </c>
      <c r="W1583">
        <v>0</v>
      </c>
      <c r="X1583">
        <v>0</v>
      </c>
      <c r="Y1583">
        <v>0</v>
      </c>
      <c r="Z1583" t="s">
        <v>45</v>
      </c>
    </row>
    <row r="1584" spans="1:26" x14ac:dyDescent="0.3">
      <c r="A1584">
        <v>3526</v>
      </c>
      <c r="B1584">
        <v>1968</v>
      </c>
      <c r="C1584" s="14">
        <f>2021-Table13[[#This Row],[Year_Birth]]</f>
        <v>53</v>
      </c>
      <c r="D1584" s="4">
        <v>38443</v>
      </c>
      <c r="E1584">
        <v>2</v>
      </c>
      <c r="F1584" s="16">
        <v>7.0301369863013701</v>
      </c>
      <c r="G1584">
        <v>58</v>
      </c>
      <c r="H1584" s="4">
        <v>32</v>
      </c>
      <c r="I1584" s="4">
        <v>0</v>
      </c>
      <c r="J1584" s="4">
        <v>5</v>
      </c>
      <c r="K1584" s="4">
        <v>0</v>
      </c>
      <c r="L1584" s="4">
        <v>0</v>
      </c>
      <c r="M1584" s="4">
        <v>1</v>
      </c>
      <c r="N1584">
        <v>2</v>
      </c>
      <c r="O1584">
        <v>1</v>
      </c>
      <c r="P1584">
        <v>0</v>
      </c>
      <c r="Q1584">
        <v>3</v>
      </c>
      <c r="R1584">
        <v>7</v>
      </c>
      <c r="S1584">
        <v>0</v>
      </c>
      <c r="T1584">
        <v>0</v>
      </c>
      <c r="U1584">
        <v>0</v>
      </c>
      <c r="V1584">
        <v>0</v>
      </c>
      <c r="W1584">
        <v>0</v>
      </c>
      <c r="X1584">
        <v>0</v>
      </c>
      <c r="Y1584">
        <v>0</v>
      </c>
      <c r="Z1584" t="s">
        <v>41</v>
      </c>
    </row>
    <row r="1585" spans="1:26" x14ac:dyDescent="0.3">
      <c r="A1585">
        <v>9197</v>
      </c>
      <c r="B1585">
        <v>1953</v>
      </c>
      <c r="C1585" s="14">
        <f>2021-Table13[[#This Row],[Year_Birth]]</f>
        <v>68</v>
      </c>
      <c r="D1585" s="4">
        <v>39722</v>
      </c>
      <c r="E1585">
        <v>1</v>
      </c>
      <c r="F1585" s="16">
        <v>6.9534246575342467</v>
      </c>
      <c r="G1585">
        <v>92</v>
      </c>
      <c r="H1585" s="4">
        <v>32</v>
      </c>
      <c r="I1585" s="4">
        <v>0</v>
      </c>
      <c r="J1585" s="4">
        <v>5</v>
      </c>
      <c r="K1585" s="4">
        <v>2</v>
      </c>
      <c r="L1585" s="4">
        <v>0</v>
      </c>
      <c r="M1585" s="4">
        <v>8</v>
      </c>
      <c r="N1585">
        <v>2</v>
      </c>
      <c r="O1585">
        <v>2</v>
      </c>
      <c r="P1585">
        <v>0</v>
      </c>
      <c r="Q1585">
        <v>3</v>
      </c>
      <c r="R1585">
        <v>5</v>
      </c>
      <c r="S1585">
        <v>0</v>
      </c>
      <c r="T1585">
        <v>0</v>
      </c>
      <c r="U1585">
        <v>0</v>
      </c>
      <c r="V1585">
        <v>0</v>
      </c>
      <c r="W1585">
        <v>0</v>
      </c>
      <c r="X1585">
        <v>0</v>
      </c>
      <c r="Y1585">
        <v>0</v>
      </c>
      <c r="Z1585" t="s">
        <v>41</v>
      </c>
    </row>
    <row r="1586" spans="1:26" x14ac:dyDescent="0.3">
      <c r="A1586">
        <v>8036</v>
      </c>
      <c r="B1586">
        <v>1971</v>
      </c>
      <c r="C1586" s="14">
        <f>2021-Table13[[#This Row],[Year_Birth]]</f>
        <v>50</v>
      </c>
      <c r="D1586" s="4">
        <v>26850</v>
      </c>
      <c r="E1586">
        <v>2</v>
      </c>
      <c r="F1586" s="16">
        <v>6.8082191780821919</v>
      </c>
      <c r="G1586">
        <v>10</v>
      </c>
      <c r="H1586" s="4">
        <v>31</v>
      </c>
      <c r="I1586" s="4">
        <v>1</v>
      </c>
      <c r="J1586" s="4">
        <v>13</v>
      </c>
      <c r="K1586" s="4">
        <v>7</v>
      </c>
      <c r="L1586" s="4">
        <v>2</v>
      </c>
      <c r="M1586" s="4">
        <v>9</v>
      </c>
      <c r="N1586">
        <v>4</v>
      </c>
      <c r="O1586">
        <v>2</v>
      </c>
      <c r="P1586">
        <v>1</v>
      </c>
      <c r="Q1586">
        <v>4</v>
      </c>
      <c r="R1586">
        <v>4</v>
      </c>
      <c r="S1586">
        <v>0</v>
      </c>
      <c r="T1586">
        <v>0</v>
      </c>
      <c r="U1586">
        <v>0</v>
      </c>
      <c r="V1586">
        <v>0</v>
      </c>
      <c r="W1586">
        <v>0</v>
      </c>
      <c r="X1586">
        <v>0</v>
      </c>
      <c r="Y1586">
        <v>0</v>
      </c>
      <c r="Z1586" t="s">
        <v>41</v>
      </c>
    </row>
    <row r="1587" spans="1:26" x14ac:dyDescent="0.3">
      <c r="A1587">
        <v>10856</v>
      </c>
      <c r="B1587">
        <v>1980</v>
      </c>
      <c r="C1587" s="14">
        <f>2021-Table13[[#This Row],[Year_Birth]]</f>
        <v>41</v>
      </c>
      <c r="D1587" s="4">
        <v>45889</v>
      </c>
      <c r="E1587">
        <v>1</v>
      </c>
      <c r="F1587" s="16">
        <v>7.602739726027397</v>
      </c>
      <c r="G1587">
        <v>42</v>
      </c>
      <c r="H1587" s="4">
        <v>31</v>
      </c>
      <c r="I1587" s="4">
        <v>0</v>
      </c>
      <c r="J1587" s="4">
        <v>6</v>
      </c>
      <c r="K1587" s="4">
        <v>0</v>
      </c>
      <c r="L1587" s="4">
        <v>1</v>
      </c>
      <c r="M1587" s="4">
        <v>8</v>
      </c>
      <c r="N1587">
        <v>1</v>
      </c>
      <c r="O1587">
        <v>1</v>
      </c>
      <c r="P1587">
        <v>0</v>
      </c>
      <c r="Q1587">
        <v>3</v>
      </c>
      <c r="R1587">
        <v>6</v>
      </c>
      <c r="S1587">
        <v>0</v>
      </c>
      <c r="T1587">
        <v>0</v>
      </c>
      <c r="U1587">
        <v>0</v>
      </c>
      <c r="V1587">
        <v>0</v>
      </c>
      <c r="W1587">
        <v>0</v>
      </c>
      <c r="X1587">
        <v>0</v>
      </c>
      <c r="Y1587">
        <v>0</v>
      </c>
      <c r="Z1587" t="s">
        <v>48</v>
      </c>
    </row>
    <row r="1588" spans="1:26" x14ac:dyDescent="0.3">
      <c r="A1588">
        <v>9347</v>
      </c>
      <c r="B1588">
        <v>1956</v>
      </c>
      <c r="C1588" s="14">
        <f>2021-Table13[[#This Row],[Year_Birth]]</f>
        <v>65</v>
      </c>
      <c r="D1588" s="4">
        <v>50943</v>
      </c>
      <c r="E1588">
        <v>1</v>
      </c>
      <c r="F1588" s="16">
        <v>7.6328767123287671</v>
      </c>
      <c r="G1588">
        <v>49</v>
      </c>
      <c r="H1588" s="4">
        <v>31</v>
      </c>
      <c r="I1588" s="4">
        <v>0</v>
      </c>
      <c r="J1588" s="4">
        <v>7</v>
      </c>
      <c r="K1588" s="4">
        <v>2</v>
      </c>
      <c r="L1588" s="4">
        <v>0</v>
      </c>
      <c r="M1588" s="4">
        <v>6</v>
      </c>
      <c r="N1588">
        <v>1</v>
      </c>
      <c r="O1588">
        <v>1</v>
      </c>
      <c r="P1588">
        <v>0</v>
      </c>
      <c r="Q1588">
        <v>3</v>
      </c>
      <c r="R1588">
        <v>5</v>
      </c>
      <c r="S1588">
        <v>0</v>
      </c>
      <c r="T1588">
        <v>0</v>
      </c>
      <c r="U1588">
        <v>0</v>
      </c>
      <c r="V1588">
        <v>0</v>
      </c>
      <c r="W1588">
        <v>0</v>
      </c>
      <c r="X1588">
        <v>0</v>
      </c>
      <c r="Y1588">
        <v>0</v>
      </c>
      <c r="Z1588" t="s">
        <v>41</v>
      </c>
    </row>
    <row r="1589" spans="1:26" x14ac:dyDescent="0.3">
      <c r="A1589">
        <v>10160</v>
      </c>
      <c r="B1589">
        <v>1956</v>
      </c>
      <c r="C1589" s="14">
        <f>2021-Table13[[#This Row],[Year_Birth]]</f>
        <v>65</v>
      </c>
      <c r="D1589" s="4">
        <v>50943</v>
      </c>
      <c r="E1589">
        <v>1</v>
      </c>
      <c r="F1589" s="16">
        <v>7.6328767123287671</v>
      </c>
      <c r="G1589">
        <v>49</v>
      </c>
      <c r="H1589" s="4">
        <v>31</v>
      </c>
      <c r="I1589" s="4">
        <v>0</v>
      </c>
      <c r="J1589" s="4">
        <v>7</v>
      </c>
      <c r="K1589" s="4">
        <v>2</v>
      </c>
      <c r="L1589" s="4">
        <v>0</v>
      </c>
      <c r="M1589" s="4">
        <v>6</v>
      </c>
      <c r="N1589">
        <v>1</v>
      </c>
      <c r="O1589">
        <v>1</v>
      </c>
      <c r="P1589">
        <v>0</v>
      </c>
      <c r="Q1589">
        <v>3</v>
      </c>
      <c r="R1589">
        <v>5</v>
      </c>
      <c r="S1589">
        <v>0</v>
      </c>
      <c r="T1589">
        <v>0</v>
      </c>
      <c r="U1589">
        <v>0</v>
      </c>
      <c r="V1589">
        <v>0</v>
      </c>
      <c r="W1589">
        <v>0</v>
      </c>
      <c r="X1589">
        <v>0</v>
      </c>
      <c r="Y1589">
        <v>0</v>
      </c>
      <c r="Z1589" t="s">
        <v>41</v>
      </c>
    </row>
    <row r="1590" spans="1:26" x14ac:dyDescent="0.3">
      <c r="A1590">
        <v>5247</v>
      </c>
      <c r="B1590">
        <v>1955</v>
      </c>
      <c r="C1590" s="14">
        <f>2021-Table13[[#This Row],[Year_Birth]]</f>
        <v>66</v>
      </c>
      <c r="D1590" s="4">
        <v>38725</v>
      </c>
      <c r="E1590">
        <v>2</v>
      </c>
      <c r="F1590" s="16">
        <v>6.7479452054794518</v>
      </c>
      <c r="G1590">
        <v>52</v>
      </c>
      <c r="H1590" s="4">
        <v>31</v>
      </c>
      <c r="I1590" s="4">
        <v>0</v>
      </c>
      <c r="J1590" s="4">
        <v>6</v>
      </c>
      <c r="K1590" s="4">
        <v>2</v>
      </c>
      <c r="L1590" s="4">
        <v>1</v>
      </c>
      <c r="M1590" s="4">
        <v>5</v>
      </c>
      <c r="N1590">
        <v>2</v>
      </c>
      <c r="O1590">
        <v>1</v>
      </c>
      <c r="P1590">
        <v>0</v>
      </c>
      <c r="Q1590">
        <v>4</v>
      </c>
      <c r="R1590">
        <v>4</v>
      </c>
      <c r="S1590">
        <v>0</v>
      </c>
      <c r="T1590">
        <v>0</v>
      </c>
      <c r="U1590">
        <v>0</v>
      </c>
      <c r="V1590">
        <v>0</v>
      </c>
      <c r="W1590">
        <v>0</v>
      </c>
      <c r="X1590">
        <v>0</v>
      </c>
      <c r="Y1590">
        <v>0</v>
      </c>
      <c r="Z1590" t="s">
        <v>41</v>
      </c>
    </row>
    <row r="1591" spans="1:26" x14ac:dyDescent="0.3">
      <c r="A1591">
        <v>3537</v>
      </c>
      <c r="B1591">
        <v>1981</v>
      </c>
      <c r="C1591" s="14">
        <f>2021-Table13[[#This Row],[Year_Birth]]</f>
        <v>40</v>
      </c>
      <c r="D1591" s="4">
        <v>31089</v>
      </c>
      <c r="E1591">
        <v>1</v>
      </c>
      <c r="F1591" s="16">
        <v>8.4767123287671229</v>
      </c>
      <c r="G1591">
        <v>57</v>
      </c>
      <c r="H1591" s="4">
        <v>31</v>
      </c>
      <c r="I1591" s="4">
        <v>3</v>
      </c>
      <c r="J1591" s="4">
        <v>31</v>
      </c>
      <c r="K1591" s="4">
        <v>2</v>
      </c>
      <c r="L1591" s="4">
        <v>8</v>
      </c>
      <c r="M1591" s="4">
        <v>4</v>
      </c>
      <c r="N1591">
        <v>3</v>
      </c>
      <c r="O1591">
        <v>3</v>
      </c>
      <c r="P1591">
        <v>0</v>
      </c>
      <c r="Q1591">
        <v>4</v>
      </c>
      <c r="R1591">
        <v>8</v>
      </c>
      <c r="S1591">
        <v>0</v>
      </c>
      <c r="T1591">
        <v>0</v>
      </c>
      <c r="U1591">
        <v>0</v>
      </c>
      <c r="V1591">
        <v>0</v>
      </c>
      <c r="W1591">
        <v>0</v>
      </c>
      <c r="X1591">
        <v>0</v>
      </c>
      <c r="Y1591">
        <v>0</v>
      </c>
      <c r="Z1591" t="s">
        <v>41</v>
      </c>
    </row>
    <row r="1592" spans="1:26" x14ac:dyDescent="0.3">
      <c r="A1592">
        <v>4442</v>
      </c>
      <c r="B1592">
        <v>1961</v>
      </c>
      <c r="C1592" s="14">
        <f>2021-Table13[[#This Row],[Year_Birth]]</f>
        <v>60</v>
      </c>
      <c r="D1592" s="4">
        <v>46524</v>
      </c>
      <c r="E1592">
        <v>1</v>
      </c>
      <c r="F1592" s="16">
        <v>7.8438356164383558</v>
      </c>
      <c r="G1592">
        <v>70</v>
      </c>
      <c r="H1592" s="4">
        <v>31</v>
      </c>
      <c r="I1592" s="4">
        <v>19</v>
      </c>
      <c r="J1592" s="4">
        <v>35</v>
      </c>
      <c r="K1592" s="4">
        <v>26</v>
      </c>
      <c r="L1592" s="4">
        <v>14</v>
      </c>
      <c r="M1592" s="4">
        <v>52</v>
      </c>
      <c r="N1592">
        <v>2</v>
      </c>
      <c r="O1592">
        <v>1</v>
      </c>
      <c r="P1592">
        <v>1</v>
      </c>
      <c r="Q1592">
        <v>5</v>
      </c>
      <c r="R1592">
        <v>3</v>
      </c>
      <c r="S1592">
        <v>0</v>
      </c>
      <c r="T1592">
        <v>0</v>
      </c>
      <c r="U1592">
        <v>0</v>
      </c>
      <c r="V1592">
        <v>0</v>
      </c>
      <c r="W1592">
        <v>0</v>
      </c>
      <c r="X1592">
        <v>0</v>
      </c>
      <c r="Y1592">
        <v>0</v>
      </c>
      <c r="Z1592" t="s">
        <v>48</v>
      </c>
    </row>
    <row r="1593" spans="1:26" x14ac:dyDescent="0.3">
      <c r="A1593">
        <v>538</v>
      </c>
      <c r="B1593">
        <v>1989</v>
      </c>
      <c r="C1593" s="14">
        <f>2021-Table13[[#This Row],[Year_Birth]]</f>
        <v>32</v>
      </c>
      <c r="D1593" s="4">
        <v>46107</v>
      </c>
      <c r="E1593">
        <v>1</v>
      </c>
      <c r="F1593" s="16">
        <v>6.9917808219178079</v>
      </c>
      <c r="G1593">
        <v>78</v>
      </c>
      <c r="H1593" s="4">
        <v>31</v>
      </c>
      <c r="I1593" s="4">
        <v>9</v>
      </c>
      <c r="J1593" s="4">
        <v>27</v>
      </c>
      <c r="K1593" s="4">
        <v>16</v>
      </c>
      <c r="L1593" s="4">
        <v>9</v>
      </c>
      <c r="M1593" s="4">
        <v>33</v>
      </c>
      <c r="N1593">
        <v>1</v>
      </c>
      <c r="O1593">
        <v>1</v>
      </c>
      <c r="P1593">
        <v>1</v>
      </c>
      <c r="Q1593">
        <v>4</v>
      </c>
      <c r="R1593">
        <v>3</v>
      </c>
      <c r="S1593">
        <v>0</v>
      </c>
      <c r="T1593">
        <v>0</v>
      </c>
      <c r="U1593">
        <v>0</v>
      </c>
      <c r="V1593">
        <v>0</v>
      </c>
      <c r="W1593">
        <v>0</v>
      </c>
      <c r="X1593">
        <v>0</v>
      </c>
      <c r="Y1593">
        <v>0</v>
      </c>
      <c r="Z1593" t="s">
        <v>47</v>
      </c>
    </row>
    <row r="1594" spans="1:26" x14ac:dyDescent="0.3">
      <c r="A1594">
        <v>3722</v>
      </c>
      <c r="B1594">
        <v>1972</v>
      </c>
      <c r="C1594" s="14">
        <f>2021-Table13[[#This Row],[Year_Birth]]</f>
        <v>49</v>
      </c>
      <c r="D1594" s="4">
        <v>44503</v>
      </c>
      <c r="E1594">
        <v>2</v>
      </c>
      <c r="F1594" s="16">
        <v>6.8136986301369866</v>
      </c>
      <c r="G1594">
        <v>83</v>
      </c>
      <c r="H1594" s="4">
        <v>31</v>
      </c>
      <c r="I1594" s="4">
        <v>1</v>
      </c>
      <c r="J1594" s="4">
        <v>8</v>
      </c>
      <c r="K1594" s="4">
        <v>0</v>
      </c>
      <c r="L1594" s="4">
        <v>0</v>
      </c>
      <c r="M1594" s="4">
        <v>8</v>
      </c>
      <c r="N1594">
        <v>2</v>
      </c>
      <c r="O1594">
        <v>2</v>
      </c>
      <c r="P1594">
        <v>0</v>
      </c>
      <c r="Q1594">
        <v>3</v>
      </c>
      <c r="R1594">
        <v>6</v>
      </c>
      <c r="S1594">
        <v>0</v>
      </c>
      <c r="T1594">
        <v>0</v>
      </c>
      <c r="U1594">
        <v>0</v>
      </c>
      <c r="V1594">
        <v>0</v>
      </c>
      <c r="W1594">
        <v>0</v>
      </c>
      <c r="X1594">
        <v>0</v>
      </c>
      <c r="Y1594">
        <v>0</v>
      </c>
      <c r="Z1594" t="s">
        <v>41</v>
      </c>
    </row>
    <row r="1595" spans="1:26" x14ac:dyDescent="0.3">
      <c r="A1595">
        <v>7685</v>
      </c>
      <c r="B1595">
        <v>1978</v>
      </c>
      <c r="C1595" s="14">
        <f>2021-Table13[[#This Row],[Year_Birth]]</f>
        <v>43</v>
      </c>
      <c r="D1595" s="4">
        <v>33039</v>
      </c>
      <c r="E1595">
        <v>1</v>
      </c>
      <c r="F1595" s="16">
        <v>7.4136986301369863</v>
      </c>
      <c r="G1595">
        <v>4</v>
      </c>
      <c r="H1595" s="4">
        <v>30</v>
      </c>
      <c r="I1595" s="4">
        <v>8</v>
      </c>
      <c r="J1595" s="4">
        <v>12</v>
      </c>
      <c r="K1595" s="4">
        <v>8</v>
      </c>
      <c r="L1595" s="4">
        <v>8</v>
      </c>
      <c r="M1595" s="4">
        <v>12</v>
      </c>
      <c r="N1595">
        <v>1</v>
      </c>
      <c r="O1595">
        <v>2</v>
      </c>
      <c r="P1595">
        <v>0</v>
      </c>
      <c r="Q1595">
        <v>4</v>
      </c>
      <c r="R1595">
        <v>5</v>
      </c>
      <c r="S1595">
        <v>0</v>
      </c>
      <c r="T1595">
        <v>0</v>
      </c>
      <c r="U1595">
        <v>0</v>
      </c>
      <c r="V1595">
        <v>0</v>
      </c>
      <c r="W1595">
        <v>0</v>
      </c>
      <c r="X1595">
        <v>0</v>
      </c>
      <c r="Y1595">
        <v>0</v>
      </c>
      <c r="Z1595" t="s">
        <v>41</v>
      </c>
    </row>
    <row r="1596" spans="1:26" x14ac:dyDescent="0.3">
      <c r="A1596">
        <v>6310</v>
      </c>
      <c r="B1596">
        <v>1978</v>
      </c>
      <c r="C1596" s="14">
        <f>2021-Table13[[#This Row],[Year_Birth]]</f>
        <v>43</v>
      </c>
      <c r="D1596" s="4">
        <v>33039</v>
      </c>
      <c r="E1596">
        <v>1</v>
      </c>
      <c r="F1596" s="16">
        <v>7.4136986301369863</v>
      </c>
      <c r="G1596">
        <v>4</v>
      </c>
      <c r="H1596" s="4">
        <v>30</v>
      </c>
      <c r="I1596" s="4">
        <v>8</v>
      </c>
      <c r="J1596" s="4">
        <v>12</v>
      </c>
      <c r="K1596" s="4">
        <v>8</v>
      </c>
      <c r="L1596" s="4">
        <v>8</v>
      </c>
      <c r="M1596" s="4">
        <v>12</v>
      </c>
      <c r="N1596">
        <v>1</v>
      </c>
      <c r="O1596">
        <v>2</v>
      </c>
      <c r="P1596">
        <v>0</v>
      </c>
      <c r="Q1596">
        <v>4</v>
      </c>
      <c r="R1596">
        <v>5</v>
      </c>
      <c r="S1596">
        <v>0</v>
      </c>
      <c r="T1596">
        <v>0</v>
      </c>
      <c r="U1596">
        <v>0</v>
      </c>
      <c r="V1596">
        <v>0</v>
      </c>
      <c r="W1596">
        <v>0</v>
      </c>
      <c r="X1596">
        <v>0</v>
      </c>
      <c r="Y1596">
        <v>0</v>
      </c>
      <c r="Z1596" t="s">
        <v>48</v>
      </c>
    </row>
    <row r="1597" spans="1:26" x14ac:dyDescent="0.3">
      <c r="A1597">
        <v>7628</v>
      </c>
      <c r="B1597">
        <v>1973</v>
      </c>
      <c r="C1597" s="14">
        <f>2021-Table13[[#This Row],[Year_Birth]]</f>
        <v>48</v>
      </c>
      <c r="D1597" s="4">
        <v>43050</v>
      </c>
      <c r="E1597">
        <v>1</v>
      </c>
      <c r="F1597" s="16">
        <v>6.8931506849315065</v>
      </c>
      <c r="G1597">
        <v>10</v>
      </c>
      <c r="H1597" s="4">
        <v>30</v>
      </c>
      <c r="I1597" s="4">
        <v>5</v>
      </c>
      <c r="J1597" s="4">
        <v>24</v>
      </c>
      <c r="K1597" s="4">
        <v>6</v>
      </c>
      <c r="L1597" s="4">
        <v>3</v>
      </c>
      <c r="M1597" s="4">
        <v>8</v>
      </c>
      <c r="N1597">
        <v>2</v>
      </c>
      <c r="O1597">
        <v>2</v>
      </c>
      <c r="P1597">
        <v>0</v>
      </c>
      <c r="Q1597">
        <v>4</v>
      </c>
      <c r="R1597">
        <v>5</v>
      </c>
      <c r="S1597">
        <v>0</v>
      </c>
      <c r="T1597">
        <v>0</v>
      </c>
      <c r="U1597">
        <v>0</v>
      </c>
      <c r="V1597">
        <v>0</v>
      </c>
      <c r="W1597">
        <v>0</v>
      </c>
      <c r="X1597">
        <v>0</v>
      </c>
      <c r="Y1597">
        <v>0</v>
      </c>
      <c r="Z1597" t="s">
        <v>41</v>
      </c>
    </row>
    <row r="1598" spans="1:26" x14ac:dyDescent="0.3">
      <c r="A1598">
        <v>5074</v>
      </c>
      <c r="B1598">
        <v>1986</v>
      </c>
      <c r="C1598" s="14">
        <f>2021-Table13[[#This Row],[Year_Birth]]</f>
        <v>35</v>
      </c>
      <c r="D1598" s="4">
        <v>28072</v>
      </c>
      <c r="E1598">
        <v>1</v>
      </c>
      <c r="F1598" s="16">
        <v>7.5863013698630137</v>
      </c>
      <c r="G1598">
        <v>10</v>
      </c>
      <c r="H1598" s="4">
        <v>30</v>
      </c>
      <c r="I1598" s="4">
        <v>0</v>
      </c>
      <c r="J1598" s="4">
        <v>10</v>
      </c>
      <c r="K1598" s="4">
        <v>2</v>
      </c>
      <c r="L1598" s="4">
        <v>0</v>
      </c>
      <c r="M1598" s="4">
        <v>5</v>
      </c>
      <c r="N1598">
        <v>1</v>
      </c>
      <c r="O1598">
        <v>1</v>
      </c>
      <c r="P1598">
        <v>0</v>
      </c>
      <c r="Q1598">
        <v>3</v>
      </c>
      <c r="R1598">
        <v>7</v>
      </c>
      <c r="S1598">
        <v>0</v>
      </c>
      <c r="T1598">
        <v>0</v>
      </c>
      <c r="U1598">
        <v>0</v>
      </c>
      <c r="V1598">
        <v>0</v>
      </c>
      <c r="W1598">
        <v>0</v>
      </c>
      <c r="X1598">
        <v>0</v>
      </c>
      <c r="Y1598">
        <v>0</v>
      </c>
      <c r="Z1598" t="s">
        <v>48</v>
      </c>
    </row>
    <row r="1599" spans="1:26" x14ac:dyDescent="0.3">
      <c r="A1599">
        <v>5313</v>
      </c>
      <c r="B1599">
        <v>1971</v>
      </c>
      <c r="C1599" s="14">
        <f>2021-Table13[[#This Row],[Year_Birth]]</f>
        <v>50</v>
      </c>
      <c r="D1599" s="4">
        <v>38196</v>
      </c>
      <c r="E1599">
        <v>2</v>
      </c>
      <c r="F1599" s="16">
        <v>6.8082191780821919</v>
      </c>
      <c r="G1599">
        <v>20</v>
      </c>
      <c r="H1599" s="4">
        <v>30</v>
      </c>
      <c r="I1599" s="4">
        <v>0</v>
      </c>
      <c r="J1599" s="4">
        <v>11</v>
      </c>
      <c r="K1599" s="4">
        <v>0</v>
      </c>
      <c r="L1599" s="4">
        <v>0</v>
      </c>
      <c r="M1599" s="4">
        <v>3</v>
      </c>
      <c r="N1599">
        <v>3</v>
      </c>
      <c r="O1599">
        <v>2</v>
      </c>
      <c r="P1599">
        <v>0</v>
      </c>
      <c r="Q1599">
        <v>4</v>
      </c>
      <c r="R1599">
        <v>5</v>
      </c>
      <c r="S1599">
        <v>0</v>
      </c>
      <c r="T1599">
        <v>0</v>
      </c>
      <c r="U1599">
        <v>0</v>
      </c>
      <c r="V1599">
        <v>0</v>
      </c>
      <c r="W1599">
        <v>0</v>
      </c>
      <c r="X1599">
        <v>0</v>
      </c>
      <c r="Y1599">
        <v>0</v>
      </c>
      <c r="Z1599" t="s">
        <v>41</v>
      </c>
    </row>
    <row r="1600" spans="1:26" x14ac:dyDescent="0.3">
      <c r="A1600">
        <v>6642</v>
      </c>
      <c r="B1600">
        <v>1961</v>
      </c>
      <c r="C1600" s="14">
        <f>2021-Table13[[#This Row],[Year_Birth]]</f>
        <v>60</v>
      </c>
      <c r="D1600" s="4">
        <v>27215</v>
      </c>
      <c r="E1600">
        <v>3</v>
      </c>
      <c r="F1600" s="16">
        <v>8.0410958904109595</v>
      </c>
      <c r="G1600">
        <v>50</v>
      </c>
      <c r="H1600" s="4">
        <v>30</v>
      </c>
      <c r="I1600" s="4">
        <v>5</v>
      </c>
      <c r="J1600" s="4">
        <v>22</v>
      </c>
      <c r="K1600" s="4">
        <v>8</v>
      </c>
      <c r="L1600" s="4">
        <v>9</v>
      </c>
      <c r="M1600" s="4">
        <v>28</v>
      </c>
      <c r="N1600">
        <v>4</v>
      </c>
      <c r="O1600">
        <v>2</v>
      </c>
      <c r="P1600">
        <v>1</v>
      </c>
      <c r="Q1600">
        <v>4</v>
      </c>
      <c r="R1600">
        <v>6</v>
      </c>
      <c r="S1600">
        <v>0</v>
      </c>
      <c r="T1600">
        <v>0</v>
      </c>
      <c r="U1600">
        <v>0</v>
      </c>
      <c r="V1600">
        <v>0</v>
      </c>
      <c r="W1600">
        <v>0</v>
      </c>
      <c r="X1600">
        <v>0</v>
      </c>
      <c r="Y1600">
        <v>0</v>
      </c>
      <c r="Z1600" t="s">
        <v>47</v>
      </c>
    </row>
    <row r="1601" spans="1:26" x14ac:dyDescent="0.3">
      <c r="A1601">
        <v>3308</v>
      </c>
      <c r="B1601">
        <v>1952</v>
      </c>
      <c r="C1601" s="14">
        <f>2021-Table13[[#This Row],[Year_Birth]]</f>
        <v>69</v>
      </c>
      <c r="D1601" s="4">
        <v>35704</v>
      </c>
      <c r="E1601">
        <v>2</v>
      </c>
      <c r="F1601" s="16">
        <v>7.095890410958904</v>
      </c>
      <c r="G1601">
        <v>54</v>
      </c>
      <c r="H1601" s="4">
        <v>30</v>
      </c>
      <c r="I1601" s="4">
        <v>9</v>
      </c>
      <c r="J1601" s="4">
        <v>12</v>
      </c>
      <c r="K1601" s="4">
        <v>2</v>
      </c>
      <c r="L1601" s="4">
        <v>11</v>
      </c>
      <c r="M1601" s="4">
        <v>30</v>
      </c>
      <c r="N1601">
        <v>3</v>
      </c>
      <c r="O1601">
        <v>2</v>
      </c>
      <c r="P1601">
        <v>0</v>
      </c>
      <c r="Q1601">
        <v>4</v>
      </c>
      <c r="R1601">
        <v>4</v>
      </c>
      <c r="S1601">
        <v>0</v>
      </c>
      <c r="T1601">
        <v>0</v>
      </c>
      <c r="U1601">
        <v>0</v>
      </c>
      <c r="V1601">
        <v>0</v>
      </c>
      <c r="W1601">
        <v>0</v>
      </c>
      <c r="X1601">
        <v>0</v>
      </c>
      <c r="Y1601">
        <v>0</v>
      </c>
      <c r="Z1601" t="s">
        <v>47</v>
      </c>
    </row>
    <row r="1602" spans="1:26" x14ac:dyDescent="0.3">
      <c r="A1602">
        <v>8553</v>
      </c>
      <c r="B1602">
        <v>1965</v>
      </c>
      <c r="C1602" s="14">
        <f>2021-Table13[[#This Row],[Year_Birth]]</f>
        <v>56</v>
      </c>
      <c r="D1602" s="4">
        <v>44300</v>
      </c>
      <c r="E1602">
        <v>2</v>
      </c>
      <c r="F1602" s="16">
        <v>7.6273972602739724</v>
      </c>
      <c r="G1602">
        <v>65</v>
      </c>
      <c r="H1602" s="4">
        <v>30</v>
      </c>
      <c r="I1602" s="4">
        <v>0</v>
      </c>
      <c r="J1602" s="4">
        <v>9</v>
      </c>
      <c r="K1602" s="4">
        <v>0</v>
      </c>
      <c r="L1602" s="4">
        <v>0</v>
      </c>
      <c r="M1602" s="4">
        <v>3</v>
      </c>
      <c r="N1602">
        <v>2</v>
      </c>
      <c r="O1602">
        <v>1</v>
      </c>
      <c r="P1602">
        <v>0</v>
      </c>
      <c r="Q1602">
        <v>3</v>
      </c>
      <c r="R1602">
        <v>6</v>
      </c>
      <c r="S1602">
        <v>0</v>
      </c>
      <c r="T1602">
        <v>0</v>
      </c>
      <c r="U1602">
        <v>0</v>
      </c>
      <c r="V1602">
        <v>0</v>
      </c>
      <c r="W1602">
        <v>0</v>
      </c>
      <c r="X1602">
        <v>0</v>
      </c>
      <c r="Y1602">
        <v>0</v>
      </c>
      <c r="Z1602" t="s">
        <v>41</v>
      </c>
    </row>
    <row r="1603" spans="1:26" x14ac:dyDescent="0.3">
      <c r="A1603">
        <v>4725</v>
      </c>
      <c r="B1603">
        <v>1950</v>
      </c>
      <c r="C1603" s="14">
        <f>2021-Table13[[#This Row],[Year_Birth]]</f>
        <v>71</v>
      </c>
      <c r="D1603" s="4">
        <v>50616</v>
      </c>
      <c r="E1603">
        <v>1</v>
      </c>
      <c r="F1603" s="16">
        <v>6.8219178082191778</v>
      </c>
      <c r="G1603">
        <v>71</v>
      </c>
      <c r="H1603" s="4">
        <v>30</v>
      </c>
      <c r="I1603" s="4">
        <v>2</v>
      </c>
      <c r="J1603" s="4">
        <v>25</v>
      </c>
      <c r="K1603" s="4">
        <v>0</v>
      </c>
      <c r="L1603" s="4">
        <v>1</v>
      </c>
      <c r="M1603" s="4">
        <v>9</v>
      </c>
      <c r="N1603">
        <v>1</v>
      </c>
      <c r="O1603">
        <v>1</v>
      </c>
      <c r="P1603">
        <v>1</v>
      </c>
      <c r="Q1603">
        <v>4</v>
      </c>
      <c r="R1603">
        <v>2</v>
      </c>
      <c r="S1603">
        <v>0</v>
      </c>
      <c r="T1603">
        <v>0</v>
      </c>
      <c r="U1603">
        <v>0</v>
      </c>
      <c r="V1603">
        <v>0</v>
      </c>
      <c r="W1603">
        <v>0</v>
      </c>
      <c r="X1603">
        <v>0</v>
      </c>
      <c r="Y1603">
        <v>0</v>
      </c>
      <c r="Z1603" t="s">
        <v>41</v>
      </c>
    </row>
    <row r="1604" spans="1:26" x14ac:dyDescent="0.3">
      <c r="A1604">
        <v>9460</v>
      </c>
      <c r="B1604">
        <v>1963</v>
      </c>
      <c r="C1604" s="14">
        <f>2021-Table13[[#This Row],[Year_Birth]]</f>
        <v>58</v>
      </c>
      <c r="D1604" s="4">
        <v>22419</v>
      </c>
      <c r="E1604">
        <v>0</v>
      </c>
      <c r="F1604" s="16">
        <v>7.8082191780821919</v>
      </c>
      <c r="G1604">
        <v>74</v>
      </c>
      <c r="H1604" s="4">
        <v>30</v>
      </c>
      <c r="I1604" s="4">
        <v>3</v>
      </c>
      <c r="J1604" s="4">
        <v>47</v>
      </c>
      <c r="K1604" s="4">
        <v>19</v>
      </c>
      <c r="L1604" s="4">
        <v>21</v>
      </c>
      <c r="M1604" s="4">
        <v>42</v>
      </c>
      <c r="N1604">
        <v>1</v>
      </c>
      <c r="O1604">
        <v>3</v>
      </c>
      <c r="P1604">
        <v>2</v>
      </c>
      <c r="Q1604">
        <v>2</v>
      </c>
      <c r="R1604">
        <v>8</v>
      </c>
      <c r="S1604">
        <v>0</v>
      </c>
      <c r="T1604">
        <v>0</v>
      </c>
      <c r="U1604">
        <v>0</v>
      </c>
      <c r="V1604">
        <v>0</v>
      </c>
      <c r="W1604">
        <v>0</v>
      </c>
      <c r="X1604">
        <v>0</v>
      </c>
      <c r="Y1604">
        <v>0</v>
      </c>
      <c r="Z1604" t="s">
        <v>41</v>
      </c>
    </row>
    <row r="1605" spans="1:26" x14ac:dyDescent="0.3">
      <c r="A1605">
        <v>3855</v>
      </c>
      <c r="B1605">
        <v>1963</v>
      </c>
      <c r="C1605" s="14">
        <f>2021-Table13[[#This Row],[Year_Birth]]</f>
        <v>58</v>
      </c>
      <c r="D1605" s="4">
        <v>22419</v>
      </c>
      <c r="E1605">
        <v>0</v>
      </c>
      <c r="F1605" s="16">
        <v>7.8082191780821919</v>
      </c>
      <c r="G1605">
        <v>74</v>
      </c>
      <c r="H1605" s="4">
        <v>30</v>
      </c>
      <c r="I1605" s="4">
        <v>3</v>
      </c>
      <c r="J1605" s="4">
        <v>47</v>
      </c>
      <c r="K1605" s="4">
        <v>19</v>
      </c>
      <c r="L1605" s="4">
        <v>21</v>
      </c>
      <c r="M1605" s="4">
        <v>42</v>
      </c>
      <c r="N1605">
        <v>1</v>
      </c>
      <c r="O1605">
        <v>3</v>
      </c>
      <c r="P1605">
        <v>2</v>
      </c>
      <c r="Q1605">
        <v>2</v>
      </c>
      <c r="R1605">
        <v>8</v>
      </c>
      <c r="S1605">
        <v>0</v>
      </c>
      <c r="T1605">
        <v>0</v>
      </c>
      <c r="U1605">
        <v>0</v>
      </c>
      <c r="V1605">
        <v>0</v>
      </c>
      <c r="W1605">
        <v>0</v>
      </c>
      <c r="X1605">
        <v>0</v>
      </c>
      <c r="Y1605">
        <v>0</v>
      </c>
      <c r="Z1605" t="s">
        <v>48</v>
      </c>
    </row>
    <row r="1606" spans="1:26" x14ac:dyDescent="0.3">
      <c r="A1606">
        <v>1834</v>
      </c>
      <c r="B1606">
        <v>1978</v>
      </c>
      <c r="C1606" s="14">
        <f>2021-Table13[[#This Row],[Year_Birth]]</f>
        <v>43</v>
      </c>
      <c r="D1606" s="4">
        <v>35544</v>
      </c>
      <c r="E1606">
        <v>1</v>
      </c>
      <c r="F1606" s="16">
        <v>6.9205479452054792</v>
      </c>
      <c r="G1606">
        <v>77</v>
      </c>
      <c r="H1606" s="4">
        <v>30</v>
      </c>
      <c r="I1606" s="4">
        <v>5</v>
      </c>
      <c r="J1606" s="4">
        <v>23</v>
      </c>
      <c r="K1606" s="4">
        <v>4</v>
      </c>
      <c r="L1606" s="4">
        <v>1</v>
      </c>
      <c r="M1606" s="4">
        <v>4</v>
      </c>
      <c r="N1606">
        <v>1</v>
      </c>
      <c r="O1606">
        <v>2</v>
      </c>
      <c r="P1606">
        <v>0</v>
      </c>
      <c r="Q1606">
        <v>3</v>
      </c>
      <c r="R1606">
        <v>7</v>
      </c>
      <c r="S1606">
        <v>0</v>
      </c>
      <c r="T1606">
        <v>0</v>
      </c>
      <c r="U1606">
        <v>0</v>
      </c>
      <c r="V1606">
        <v>0</v>
      </c>
      <c r="W1606">
        <v>0</v>
      </c>
      <c r="X1606">
        <v>0</v>
      </c>
      <c r="Y1606">
        <v>0</v>
      </c>
      <c r="Z1606" t="s">
        <v>47</v>
      </c>
    </row>
    <row r="1607" spans="1:26" x14ac:dyDescent="0.3">
      <c r="A1607">
        <v>5229</v>
      </c>
      <c r="B1607">
        <v>1969</v>
      </c>
      <c r="C1607" s="14">
        <f>2021-Table13[[#This Row],[Year_Birth]]</f>
        <v>52</v>
      </c>
      <c r="D1607" s="4">
        <v>54132</v>
      </c>
      <c r="E1607">
        <v>1</v>
      </c>
      <c r="F1607" s="16">
        <v>6.9753424657534246</v>
      </c>
      <c r="G1607">
        <v>81</v>
      </c>
      <c r="H1607" s="4">
        <v>30</v>
      </c>
      <c r="I1607" s="4">
        <v>1</v>
      </c>
      <c r="J1607" s="4">
        <v>8</v>
      </c>
      <c r="K1607" s="4">
        <v>0</v>
      </c>
      <c r="L1607" s="4">
        <v>0</v>
      </c>
      <c r="M1607" s="4">
        <v>3</v>
      </c>
      <c r="N1607">
        <v>1</v>
      </c>
      <c r="O1607">
        <v>1</v>
      </c>
      <c r="P1607">
        <v>0</v>
      </c>
      <c r="Q1607">
        <v>3</v>
      </c>
      <c r="R1607">
        <v>7</v>
      </c>
      <c r="S1607">
        <v>0</v>
      </c>
      <c r="T1607">
        <v>0</v>
      </c>
      <c r="U1607">
        <v>0</v>
      </c>
      <c r="V1607">
        <v>0</v>
      </c>
      <c r="W1607">
        <v>0</v>
      </c>
      <c r="X1607">
        <v>0</v>
      </c>
      <c r="Y1607">
        <v>0</v>
      </c>
      <c r="Z1607" t="s">
        <v>52</v>
      </c>
    </row>
    <row r="1608" spans="1:26" x14ac:dyDescent="0.3">
      <c r="A1608">
        <v>8146</v>
      </c>
      <c r="B1608">
        <v>1976</v>
      </c>
      <c r="C1608" s="14">
        <f>2021-Table13[[#This Row],[Year_Birth]]</f>
        <v>45</v>
      </c>
      <c r="D1608" s="4">
        <v>46106</v>
      </c>
      <c r="E1608">
        <v>2</v>
      </c>
      <c r="F1608" s="16">
        <v>6.7452054794520544</v>
      </c>
      <c r="G1608">
        <v>84</v>
      </c>
      <c r="H1608" s="4">
        <v>30</v>
      </c>
      <c r="I1608" s="4">
        <v>0</v>
      </c>
      <c r="J1608" s="4">
        <v>8</v>
      </c>
      <c r="K1608" s="4">
        <v>2</v>
      </c>
      <c r="L1608" s="4">
        <v>0</v>
      </c>
      <c r="M1608" s="4">
        <v>14</v>
      </c>
      <c r="N1608">
        <v>1</v>
      </c>
      <c r="O1608">
        <v>1</v>
      </c>
      <c r="P1608">
        <v>1</v>
      </c>
      <c r="Q1608">
        <v>2</v>
      </c>
      <c r="R1608">
        <v>6</v>
      </c>
      <c r="S1608">
        <v>0</v>
      </c>
      <c r="T1608">
        <v>0</v>
      </c>
      <c r="U1608">
        <v>0</v>
      </c>
      <c r="V1608">
        <v>0</v>
      </c>
      <c r="W1608">
        <v>0</v>
      </c>
      <c r="X1608">
        <v>0</v>
      </c>
      <c r="Y1608">
        <v>0</v>
      </c>
      <c r="Z1608" t="s">
        <v>47</v>
      </c>
    </row>
    <row r="1609" spans="1:26" x14ac:dyDescent="0.3">
      <c r="A1609">
        <v>4754</v>
      </c>
      <c r="B1609">
        <v>1966</v>
      </c>
      <c r="C1609" s="14">
        <f>2021-Table13[[#This Row],[Year_Birth]]</f>
        <v>55</v>
      </c>
      <c r="D1609" s="4">
        <v>33585</v>
      </c>
      <c r="E1609">
        <v>1</v>
      </c>
      <c r="F1609" s="16">
        <v>7.3698630136986303</v>
      </c>
      <c r="G1609">
        <v>91</v>
      </c>
      <c r="H1609" s="4">
        <v>30</v>
      </c>
      <c r="I1609" s="4">
        <v>11</v>
      </c>
      <c r="J1609" s="4">
        <v>33</v>
      </c>
      <c r="K1609" s="4">
        <v>13</v>
      </c>
      <c r="L1609" s="4">
        <v>6</v>
      </c>
      <c r="M1609" s="4">
        <v>29</v>
      </c>
      <c r="N1609">
        <v>1</v>
      </c>
      <c r="O1609">
        <v>2</v>
      </c>
      <c r="P1609">
        <v>0</v>
      </c>
      <c r="Q1609">
        <v>4</v>
      </c>
      <c r="R1609">
        <v>4</v>
      </c>
      <c r="S1609">
        <v>0</v>
      </c>
      <c r="T1609">
        <v>0</v>
      </c>
      <c r="U1609">
        <v>0</v>
      </c>
      <c r="V1609">
        <v>0</v>
      </c>
      <c r="W1609">
        <v>0</v>
      </c>
      <c r="X1609">
        <v>0</v>
      </c>
      <c r="Y1609">
        <v>0</v>
      </c>
      <c r="Z1609" t="s">
        <v>41</v>
      </c>
    </row>
    <row r="1610" spans="1:26" x14ac:dyDescent="0.3">
      <c r="A1610">
        <v>1755</v>
      </c>
      <c r="B1610">
        <v>1988</v>
      </c>
      <c r="C1610" s="14">
        <f>2021-Table13[[#This Row],[Year_Birth]]</f>
        <v>33</v>
      </c>
      <c r="D1610" s="4">
        <v>45204</v>
      </c>
      <c r="E1610">
        <v>1</v>
      </c>
      <c r="F1610" s="16">
        <v>6.8273972602739725</v>
      </c>
      <c r="G1610">
        <v>93</v>
      </c>
      <c r="H1610" s="4">
        <v>30</v>
      </c>
      <c r="I1610" s="4">
        <v>11</v>
      </c>
      <c r="J1610" s="4">
        <v>25</v>
      </c>
      <c r="K1610" s="4">
        <v>29</v>
      </c>
      <c r="L1610" s="4">
        <v>1</v>
      </c>
      <c r="M1610" s="4">
        <v>18</v>
      </c>
      <c r="N1610">
        <v>1</v>
      </c>
      <c r="O1610">
        <v>1</v>
      </c>
      <c r="P1610">
        <v>1</v>
      </c>
      <c r="Q1610">
        <v>4</v>
      </c>
      <c r="R1610">
        <v>3</v>
      </c>
      <c r="S1610">
        <v>0</v>
      </c>
      <c r="T1610">
        <v>0</v>
      </c>
      <c r="U1610">
        <v>0</v>
      </c>
      <c r="V1610">
        <v>0</v>
      </c>
      <c r="W1610">
        <v>0</v>
      </c>
      <c r="X1610">
        <v>0</v>
      </c>
      <c r="Y1610">
        <v>0</v>
      </c>
      <c r="Z1610" t="s">
        <v>47</v>
      </c>
    </row>
    <row r="1611" spans="1:26" x14ac:dyDescent="0.3">
      <c r="A1611">
        <v>10356</v>
      </c>
      <c r="B1611">
        <v>1957</v>
      </c>
      <c r="C1611" s="14">
        <f>2021-Table13[[#This Row],[Year_Birth]]</f>
        <v>64</v>
      </c>
      <c r="D1611" s="4">
        <v>41437</v>
      </c>
      <c r="E1611">
        <v>2</v>
      </c>
      <c r="F1611" s="16">
        <v>8.3780821917808215</v>
      </c>
      <c r="G1611">
        <v>5</v>
      </c>
      <c r="H1611" s="4">
        <v>29</v>
      </c>
      <c r="I1611" s="4">
        <v>0</v>
      </c>
      <c r="J1611" s="4">
        <v>2</v>
      </c>
      <c r="K1611" s="4">
        <v>0</v>
      </c>
      <c r="L1611" s="4">
        <v>0</v>
      </c>
      <c r="M1611" s="4">
        <v>1</v>
      </c>
      <c r="N1611">
        <v>1</v>
      </c>
      <c r="O1611">
        <v>1</v>
      </c>
      <c r="P1611">
        <v>0</v>
      </c>
      <c r="Q1611">
        <v>3</v>
      </c>
      <c r="R1611">
        <v>7</v>
      </c>
      <c r="S1611">
        <v>0</v>
      </c>
      <c r="T1611">
        <v>0</v>
      </c>
      <c r="U1611">
        <v>0</v>
      </c>
      <c r="V1611">
        <v>0</v>
      </c>
      <c r="W1611">
        <v>0</v>
      </c>
      <c r="X1611">
        <v>0</v>
      </c>
      <c r="Y1611">
        <v>0</v>
      </c>
      <c r="Z1611" t="s">
        <v>41</v>
      </c>
    </row>
    <row r="1612" spans="1:26" x14ac:dyDescent="0.3">
      <c r="A1612">
        <v>9289</v>
      </c>
      <c r="B1612">
        <v>1979</v>
      </c>
      <c r="C1612" s="14">
        <f>2021-Table13[[#This Row],[Year_Birth]]</f>
        <v>42</v>
      </c>
      <c r="D1612" s="4">
        <v>36781</v>
      </c>
      <c r="E1612">
        <v>1</v>
      </c>
      <c r="F1612" s="16">
        <v>6.8301369863013699</v>
      </c>
      <c r="G1612">
        <v>16</v>
      </c>
      <c r="H1612" s="4">
        <v>29</v>
      </c>
      <c r="I1612" s="4">
        <v>1</v>
      </c>
      <c r="J1612" s="4">
        <v>17</v>
      </c>
      <c r="K1612" s="4">
        <v>0</v>
      </c>
      <c r="L1612" s="4">
        <v>3</v>
      </c>
      <c r="M1612" s="4">
        <v>13</v>
      </c>
      <c r="N1612">
        <v>1</v>
      </c>
      <c r="O1612">
        <v>2</v>
      </c>
      <c r="P1612">
        <v>1</v>
      </c>
      <c r="Q1612">
        <v>2</v>
      </c>
      <c r="R1612">
        <v>8</v>
      </c>
      <c r="S1612">
        <v>0</v>
      </c>
      <c r="T1612">
        <v>0</v>
      </c>
      <c r="U1612">
        <v>0</v>
      </c>
      <c r="V1612">
        <v>0</v>
      </c>
      <c r="W1612">
        <v>0</v>
      </c>
      <c r="X1612">
        <v>1</v>
      </c>
      <c r="Y1612">
        <v>0</v>
      </c>
      <c r="Z1612" t="s">
        <v>41</v>
      </c>
    </row>
    <row r="1613" spans="1:26" x14ac:dyDescent="0.3">
      <c r="A1613">
        <v>8737</v>
      </c>
      <c r="B1613">
        <v>1978</v>
      </c>
      <c r="C1613" s="14">
        <f>2021-Table13[[#This Row],[Year_Birth]]</f>
        <v>43</v>
      </c>
      <c r="D1613" s="4">
        <v>55563</v>
      </c>
      <c r="E1613">
        <v>1</v>
      </c>
      <c r="F1613" s="16">
        <v>6.8438356164383558</v>
      </c>
      <c r="G1613">
        <v>22</v>
      </c>
      <c r="H1613" s="4">
        <v>29</v>
      </c>
      <c r="I1613" s="4">
        <v>1</v>
      </c>
      <c r="J1613" s="4">
        <v>9</v>
      </c>
      <c r="K1613" s="4">
        <v>2</v>
      </c>
      <c r="L1613" s="4">
        <v>0</v>
      </c>
      <c r="M1613" s="4">
        <v>2</v>
      </c>
      <c r="N1613">
        <v>1</v>
      </c>
      <c r="O1613">
        <v>2</v>
      </c>
      <c r="P1613">
        <v>0</v>
      </c>
      <c r="Q1613">
        <v>3</v>
      </c>
      <c r="R1613">
        <v>3</v>
      </c>
      <c r="S1613">
        <v>0</v>
      </c>
      <c r="T1613">
        <v>0</v>
      </c>
      <c r="U1613">
        <v>0</v>
      </c>
      <c r="V1613">
        <v>0</v>
      </c>
      <c r="W1613">
        <v>0</v>
      </c>
      <c r="X1613">
        <v>0</v>
      </c>
      <c r="Y1613">
        <v>0</v>
      </c>
      <c r="Z1613" t="s">
        <v>41</v>
      </c>
    </row>
    <row r="1614" spans="1:26" x14ac:dyDescent="0.3">
      <c r="A1614">
        <v>10602</v>
      </c>
      <c r="B1614">
        <v>1983</v>
      </c>
      <c r="C1614" s="14">
        <f>2021-Table13[[#This Row],[Year_Birth]]</f>
        <v>38</v>
      </c>
      <c r="D1614" s="4">
        <v>39922</v>
      </c>
      <c r="E1614">
        <v>1</v>
      </c>
      <c r="F1614" s="16">
        <v>7.9808219178082194</v>
      </c>
      <c r="G1614">
        <v>30</v>
      </c>
      <c r="H1614" s="4">
        <v>29</v>
      </c>
      <c r="I1614" s="4">
        <v>12</v>
      </c>
      <c r="J1614" s="4">
        <v>59</v>
      </c>
      <c r="K1614" s="4">
        <v>19</v>
      </c>
      <c r="L1614" s="4">
        <v>1</v>
      </c>
      <c r="M1614" s="4">
        <v>36</v>
      </c>
      <c r="N1614">
        <v>2</v>
      </c>
      <c r="O1614">
        <v>3</v>
      </c>
      <c r="P1614">
        <v>0</v>
      </c>
      <c r="Q1614">
        <v>4</v>
      </c>
      <c r="R1614">
        <v>8</v>
      </c>
      <c r="S1614">
        <v>0</v>
      </c>
      <c r="T1614">
        <v>0</v>
      </c>
      <c r="U1614">
        <v>0</v>
      </c>
      <c r="V1614">
        <v>0</v>
      </c>
      <c r="W1614">
        <v>0</v>
      </c>
      <c r="X1614">
        <v>0</v>
      </c>
      <c r="Y1614">
        <v>0</v>
      </c>
      <c r="Z1614" t="s">
        <v>45</v>
      </c>
    </row>
    <row r="1615" spans="1:26" x14ac:dyDescent="0.3">
      <c r="A1615">
        <v>3220</v>
      </c>
      <c r="B1615">
        <v>1983</v>
      </c>
      <c r="C1615" s="14">
        <f>2021-Table13[[#This Row],[Year_Birth]]</f>
        <v>38</v>
      </c>
      <c r="D1615" s="4">
        <v>39922</v>
      </c>
      <c r="E1615">
        <v>1</v>
      </c>
      <c r="F1615" s="16">
        <v>7.9808219178082194</v>
      </c>
      <c r="G1615">
        <v>30</v>
      </c>
      <c r="H1615" s="4">
        <v>29</v>
      </c>
      <c r="I1615" s="4">
        <v>12</v>
      </c>
      <c r="J1615" s="4">
        <v>59</v>
      </c>
      <c r="K1615" s="4">
        <v>19</v>
      </c>
      <c r="L1615" s="4">
        <v>1</v>
      </c>
      <c r="M1615" s="4">
        <v>36</v>
      </c>
      <c r="N1615">
        <v>2</v>
      </c>
      <c r="O1615">
        <v>3</v>
      </c>
      <c r="P1615">
        <v>0</v>
      </c>
      <c r="Q1615">
        <v>4</v>
      </c>
      <c r="R1615">
        <v>8</v>
      </c>
      <c r="S1615">
        <v>0</v>
      </c>
      <c r="T1615">
        <v>0</v>
      </c>
      <c r="U1615">
        <v>0</v>
      </c>
      <c r="V1615">
        <v>0</v>
      </c>
      <c r="W1615">
        <v>0</v>
      </c>
      <c r="X1615">
        <v>0</v>
      </c>
      <c r="Y1615">
        <v>0</v>
      </c>
      <c r="Z1615" t="s">
        <v>52</v>
      </c>
    </row>
    <row r="1616" spans="1:26" x14ac:dyDescent="0.3">
      <c r="A1616">
        <v>5424</v>
      </c>
      <c r="B1616">
        <v>1983</v>
      </c>
      <c r="C1616" s="14">
        <f>2021-Table13[[#This Row],[Year_Birth]]</f>
        <v>38</v>
      </c>
      <c r="D1616" s="4">
        <v>39922</v>
      </c>
      <c r="E1616">
        <v>1</v>
      </c>
      <c r="F1616" s="16">
        <v>7.9808219178082194</v>
      </c>
      <c r="G1616">
        <v>30</v>
      </c>
      <c r="H1616" s="4">
        <v>29</v>
      </c>
      <c r="I1616" s="4">
        <v>12</v>
      </c>
      <c r="J1616" s="4">
        <v>59</v>
      </c>
      <c r="K1616" s="4">
        <v>19</v>
      </c>
      <c r="L1616" s="4">
        <v>1</v>
      </c>
      <c r="M1616" s="4">
        <v>36</v>
      </c>
      <c r="N1616">
        <v>2</v>
      </c>
      <c r="O1616">
        <v>3</v>
      </c>
      <c r="P1616">
        <v>0</v>
      </c>
      <c r="Q1616">
        <v>4</v>
      </c>
      <c r="R1616">
        <v>8</v>
      </c>
      <c r="S1616">
        <v>0</v>
      </c>
      <c r="T1616">
        <v>0</v>
      </c>
      <c r="U1616">
        <v>0</v>
      </c>
      <c r="V1616">
        <v>0</v>
      </c>
      <c r="W1616">
        <v>0</v>
      </c>
      <c r="X1616">
        <v>0</v>
      </c>
      <c r="Y1616">
        <v>0</v>
      </c>
      <c r="Z1616" t="s">
        <v>47</v>
      </c>
    </row>
    <row r="1617" spans="1:26" x14ac:dyDescent="0.3">
      <c r="A1617">
        <v>1055</v>
      </c>
      <c r="B1617">
        <v>1976</v>
      </c>
      <c r="C1617" s="14">
        <f>2021-Table13[[#This Row],[Year_Birth]]</f>
        <v>45</v>
      </c>
      <c r="D1617" s="4">
        <v>53204</v>
      </c>
      <c r="E1617">
        <v>2</v>
      </c>
      <c r="F1617" s="16">
        <v>6.8876712328767127</v>
      </c>
      <c r="G1617">
        <v>40</v>
      </c>
      <c r="H1617" s="4">
        <v>29</v>
      </c>
      <c r="I1617" s="4">
        <v>0</v>
      </c>
      <c r="J1617" s="4">
        <v>8</v>
      </c>
      <c r="K1617" s="4">
        <v>2</v>
      </c>
      <c r="L1617" s="4">
        <v>0</v>
      </c>
      <c r="M1617" s="4">
        <v>6</v>
      </c>
      <c r="N1617">
        <v>1</v>
      </c>
      <c r="O1617">
        <v>1</v>
      </c>
      <c r="P1617">
        <v>0</v>
      </c>
      <c r="Q1617">
        <v>3</v>
      </c>
      <c r="R1617">
        <v>4</v>
      </c>
      <c r="S1617">
        <v>0</v>
      </c>
      <c r="T1617">
        <v>0</v>
      </c>
      <c r="U1617">
        <v>0</v>
      </c>
      <c r="V1617">
        <v>0</v>
      </c>
      <c r="W1617">
        <v>0</v>
      </c>
      <c r="X1617">
        <v>0</v>
      </c>
      <c r="Y1617">
        <v>0</v>
      </c>
      <c r="Z1617" t="s">
        <v>52</v>
      </c>
    </row>
    <row r="1618" spans="1:26" x14ac:dyDescent="0.3">
      <c r="A1618">
        <v>4961</v>
      </c>
      <c r="B1618">
        <v>1974</v>
      </c>
      <c r="C1618" s="14">
        <f>2021-Table13[[#This Row],[Year_Birth]]</f>
        <v>47</v>
      </c>
      <c r="D1618" s="4">
        <v>21255</v>
      </c>
      <c r="E1618">
        <v>1</v>
      </c>
      <c r="F1618" s="16">
        <v>7.0465753424657533</v>
      </c>
      <c r="G1618">
        <v>56</v>
      </c>
      <c r="H1618" s="4">
        <v>29</v>
      </c>
      <c r="I1618" s="4">
        <v>0</v>
      </c>
      <c r="J1618" s="4">
        <v>25</v>
      </c>
      <c r="K1618" s="4">
        <v>2</v>
      </c>
      <c r="L1618" s="4">
        <v>2</v>
      </c>
      <c r="M1618" s="4">
        <v>3</v>
      </c>
      <c r="N1618">
        <v>4</v>
      </c>
      <c r="O1618">
        <v>2</v>
      </c>
      <c r="P1618">
        <v>1</v>
      </c>
      <c r="Q1618">
        <v>4</v>
      </c>
      <c r="R1618">
        <v>4</v>
      </c>
      <c r="S1618">
        <v>0</v>
      </c>
      <c r="T1618">
        <v>0</v>
      </c>
      <c r="U1618">
        <v>0</v>
      </c>
      <c r="V1618">
        <v>0</v>
      </c>
      <c r="W1618">
        <v>0</v>
      </c>
      <c r="X1618">
        <v>0</v>
      </c>
      <c r="Y1618">
        <v>0</v>
      </c>
      <c r="Z1618" t="s">
        <v>41</v>
      </c>
    </row>
    <row r="1619" spans="1:26" x14ac:dyDescent="0.3">
      <c r="A1619">
        <v>10542</v>
      </c>
      <c r="B1619">
        <v>1968</v>
      </c>
      <c r="C1619" s="14">
        <f>2021-Table13[[#This Row],[Year_Birth]]</f>
        <v>53</v>
      </c>
      <c r="D1619" s="4">
        <v>36778</v>
      </c>
      <c r="E1619">
        <v>2</v>
      </c>
      <c r="F1619" s="16">
        <v>8.5095890410958912</v>
      </c>
      <c r="G1619">
        <v>63</v>
      </c>
      <c r="H1619" s="4">
        <v>29</v>
      </c>
      <c r="I1619" s="4">
        <v>4</v>
      </c>
      <c r="J1619" s="4">
        <v>34</v>
      </c>
      <c r="K1619" s="4">
        <v>2</v>
      </c>
      <c r="L1619" s="4">
        <v>4</v>
      </c>
      <c r="M1619" s="4">
        <v>4</v>
      </c>
      <c r="N1619">
        <v>3</v>
      </c>
      <c r="O1619">
        <v>3</v>
      </c>
      <c r="P1619">
        <v>0</v>
      </c>
      <c r="Q1619">
        <v>3</v>
      </c>
      <c r="R1619">
        <v>9</v>
      </c>
      <c r="S1619">
        <v>0</v>
      </c>
      <c r="T1619">
        <v>0</v>
      </c>
      <c r="U1619">
        <v>0</v>
      </c>
      <c r="V1619">
        <v>0</v>
      </c>
      <c r="W1619">
        <v>0</v>
      </c>
      <c r="X1619">
        <v>0</v>
      </c>
      <c r="Y1619">
        <v>0</v>
      </c>
      <c r="Z1619" t="s">
        <v>41</v>
      </c>
    </row>
    <row r="1620" spans="1:26" x14ac:dyDescent="0.3">
      <c r="A1620">
        <v>4706</v>
      </c>
      <c r="B1620">
        <v>1966</v>
      </c>
      <c r="C1620" s="14">
        <f>2021-Table13[[#This Row],[Year_Birth]]</f>
        <v>55</v>
      </c>
      <c r="D1620" s="4">
        <v>34704</v>
      </c>
      <c r="E1620">
        <v>1</v>
      </c>
      <c r="F1620" s="16">
        <v>7.7835616438356166</v>
      </c>
      <c r="G1620">
        <v>65</v>
      </c>
      <c r="H1620" s="4">
        <v>29</v>
      </c>
      <c r="I1620" s="4">
        <v>0</v>
      </c>
      <c r="J1620" s="4">
        <v>5</v>
      </c>
      <c r="K1620" s="4">
        <v>0</v>
      </c>
      <c r="L1620" s="4">
        <v>1</v>
      </c>
      <c r="M1620" s="4">
        <v>5</v>
      </c>
      <c r="N1620">
        <v>1</v>
      </c>
      <c r="O1620">
        <v>1</v>
      </c>
      <c r="P1620">
        <v>0</v>
      </c>
      <c r="Q1620">
        <v>3</v>
      </c>
      <c r="R1620">
        <v>5</v>
      </c>
      <c r="S1620">
        <v>0</v>
      </c>
      <c r="T1620">
        <v>0</v>
      </c>
      <c r="U1620">
        <v>0</v>
      </c>
      <c r="V1620">
        <v>0</v>
      </c>
      <c r="W1620">
        <v>0</v>
      </c>
      <c r="X1620">
        <v>0</v>
      </c>
      <c r="Y1620">
        <v>0</v>
      </c>
      <c r="Z1620" t="s">
        <v>48</v>
      </c>
    </row>
    <row r="1621" spans="1:26" x14ac:dyDescent="0.3">
      <c r="A1621">
        <v>2952</v>
      </c>
      <c r="B1621">
        <v>1977</v>
      </c>
      <c r="C1621" s="14">
        <f>2021-Table13[[#This Row],[Year_Birth]]</f>
        <v>44</v>
      </c>
      <c r="D1621" s="4">
        <v>36273</v>
      </c>
      <c r="E1621">
        <v>1</v>
      </c>
      <c r="F1621" s="16">
        <v>6.8136986301369866</v>
      </c>
      <c r="G1621">
        <v>80</v>
      </c>
      <c r="H1621" s="4">
        <v>29</v>
      </c>
      <c r="I1621" s="4">
        <v>3</v>
      </c>
      <c r="J1621" s="4">
        <v>30</v>
      </c>
      <c r="K1621" s="4">
        <v>3</v>
      </c>
      <c r="L1621" s="4">
        <v>2</v>
      </c>
      <c r="M1621" s="4">
        <v>9</v>
      </c>
      <c r="N1621">
        <v>2</v>
      </c>
      <c r="O1621">
        <v>3</v>
      </c>
      <c r="P1621">
        <v>0</v>
      </c>
      <c r="Q1621">
        <v>3</v>
      </c>
      <c r="R1621">
        <v>6</v>
      </c>
      <c r="S1621">
        <v>0</v>
      </c>
      <c r="T1621">
        <v>0</v>
      </c>
      <c r="U1621">
        <v>0</v>
      </c>
      <c r="V1621">
        <v>0</v>
      </c>
      <c r="W1621">
        <v>0</v>
      </c>
      <c r="X1621">
        <v>0</v>
      </c>
      <c r="Y1621">
        <v>0</v>
      </c>
      <c r="Z1621" t="s">
        <v>41</v>
      </c>
    </row>
    <row r="1622" spans="1:26" x14ac:dyDescent="0.3">
      <c r="A1622">
        <v>10854</v>
      </c>
      <c r="B1622">
        <v>1970</v>
      </c>
      <c r="C1622" s="14">
        <f>2021-Table13[[#This Row],[Year_Birth]]</f>
        <v>51</v>
      </c>
      <c r="D1622" s="4">
        <v>38853</v>
      </c>
      <c r="E1622">
        <v>2</v>
      </c>
      <c r="F1622" s="16">
        <v>6.7123287671232879</v>
      </c>
      <c r="G1622">
        <v>90</v>
      </c>
      <c r="H1622" s="4">
        <v>29</v>
      </c>
      <c r="I1622" s="4">
        <v>0</v>
      </c>
      <c r="J1622" s="4">
        <v>14</v>
      </c>
      <c r="K1622" s="4">
        <v>0</v>
      </c>
      <c r="L1622" s="4">
        <v>0</v>
      </c>
      <c r="M1622" s="4">
        <v>2</v>
      </c>
      <c r="N1622">
        <v>2</v>
      </c>
      <c r="O1622">
        <v>2</v>
      </c>
      <c r="P1622">
        <v>0</v>
      </c>
      <c r="Q1622">
        <v>3</v>
      </c>
      <c r="R1622">
        <v>7</v>
      </c>
      <c r="S1622">
        <v>0</v>
      </c>
      <c r="T1622">
        <v>0</v>
      </c>
      <c r="U1622">
        <v>0</v>
      </c>
      <c r="V1622">
        <v>0</v>
      </c>
      <c r="W1622">
        <v>0</v>
      </c>
      <c r="X1622">
        <v>0</v>
      </c>
      <c r="Y1622">
        <v>0</v>
      </c>
      <c r="Z1622" t="s">
        <v>45</v>
      </c>
    </row>
    <row r="1623" spans="1:26" x14ac:dyDescent="0.3">
      <c r="A1623">
        <v>322</v>
      </c>
      <c r="B1623">
        <v>1978</v>
      </c>
      <c r="C1623" s="14">
        <f>2021-Table13[[#This Row],[Year_Birth]]</f>
        <v>43</v>
      </c>
      <c r="D1623" s="4">
        <v>42554</v>
      </c>
      <c r="E1623">
        <v>2</v>
      </c>
      <c r="F1623" s="16">
        <v>8.0712328767123296</v>
      </c>
      <c r="G1623">
        <v>93</v>
      </c>
      <c r="H1623" s="4">
        <v>29</v>
      </c>
      <c r="I1623" s="4">
        <v>1</v>
      </c>
      <c r="J1623" s="4">
        <v>11</v>
      </c>
      <c r="K1623" s="4">
        <v>0</v>
      </c>
      <c r="L1623" s="4">
        <v>0</v>
      </c>
      <c r="M1623" s="4">
        <v>0</v>
      </c>
      <c r="N1623">
        <v>2</v>
      </c>
      <c r="O1623">
        <v>2</v>
      </c>
      <c r="P1623">
        <v>0</v>
      </c>
      <c r="Q1623">
        <v>3</v>
      </c>
      <c r="R1623">
        <v>4</v>
      </c>
      <c r="S1623">
        <v>0</v>
      </c>
      <c r="T1623">
        <v>0</v>
      </c>
      <c r="U1623">
        <v>0</v>
      </c>
      <c r="V1623">
        <v>0</v>
      </c>
      <c r="W1623">
        <v>0</v>
      </c>
      <c r="X1623">
        <v>0</v>
      </c>
      <c r="Y1623">
        <v>0</v>
      </c>
      <c r="Z1623" t="s">
        <v>53</v>
      </c>
    </row>
    <row r="1624" spans="1:26" x14ac:dyDescent="0.3">
      <c r="A1624">
        <v>6534</v>
      </c>
      <c r="B1624">
        <v>1974</v>
      </c>
      <c r="C1624" s="14">
        <f>2021-Table13[[#This Row],[Year_Birth]]</f>
        <v>47</v>
      </c>
      <c r="D1624" s="4">
        <v>47889</v>
      </c>
      <c r="E1624">
        <v>1</v>
      </c>
      <c r="F1624" s="16">
        <v>7.0931506849315067</v>
      </c>
      <c r="G1624">
        <v>94</v>
      </c>
      <c r="H1624" s="4">
        <v>29</v>
      </c>
      <c r="I1624" s="4">
        <v>0</v>
      </c>
      <c r="J1624" s="4">
        <v>29</v>
      </c>
      <c r="K1624" s="4">
        <v>0</v>
      </c>
      <c r="L1624" s="4">
        <v>5</v>
      </c>
      <c r="M1624" s="4">
        <v>4</v>
      </c>
      <c r="N1624">
        <v>1</v>
      </c>
      <c r="O1624">
        <v>2</v>
      </c>
      <c r="P1624">
        <v>0</v>
      </c>
      <c r="Q1624">
        <v>3</v>
      </c>
      <c r="R1624">
        <v>5</v>
      </c>
      <c r="S1624">
        <v>0</v>
      </c>
      <c r="T1624">
        <v>0</v>
      </c>
      <c r="U1624">
        <v>0</v>
      </c>
      <c r="V1624">
        <v>0</v>
      </c>
      <c r="W1624">
        <v>0</v>
      </c>
      <c r="X1624">
        <v>0</v>
      </c>
      <c r="Y1624">
        <v>0</v>
      </c>
      <c r="Z1624" t="s">
        <v>47</v>
      </c>
    </row>
    <row r="1625" spans="1:26" x14ac:dyDescent="0.3">
      <c r="A1625">
        <v>10623</v>
      </c>
      <c r="B1625">
        <v>1961</v>
      </c>
      <c r="C1625" s="14">
        <f>2021-Table13[[#This Row],[Year_Birth]]</f>
        <v>60</v>
      </c>
      <c r="D1625" s="4">
        <v>48330</v>
      </c>
      <c r="E1625">
        <v>1</v>
      </c>
      <c r="F1625" s="16">
        <v>7.2301369863013702</v>
      </c>
      <c r="G1625">
        <v>2</v>
      </c>
      <c r="H1625" s="4">
        <v>28</v>
      </c>
      <c r="I1625" s="4">
        <v>0</v>
      </c>
      <c r="J1625" s="4">
        <v>4</v>
      </c>
      <c r="K1625" s="4">
        <v>0</v>
      </c>
      <c r="L1625" s="4">
        <v>0</v>
      </c>
      <c r="M1625" s="4">
        <v>0</v>
      </c>
      <c r="N1625">
        <v>1</v>
      </c>
      <c r="O1625">
        <v>1</v>
      </c>
      <c r="P1625">
        <v>0</v>
      </c>
      <c r="Q1625">
        <v>3</v>
      </c>
      <c r="R1625">
        <v>5</v>
      </c>
      <c r="S1625">
        <v>0</v>
      </c>
      <c r="T1625">
        <v>0</v>
      </c>
      <c r="U1625">
        <v>0</v>
      </c>
      <c r="V1625">
        <v>0</v>
      </c>
      <c r="W1625">
        <v>0</v>
      </c>
      <c r="X1625">
        <v>0</v>
      </c>
      <c r="Y1625">
        <v>0</v>
      </c>
      <c r="Z1625" t="s">
        <v>41</v>
      </c>
    </row>
    <row r="1626" spans="1:26" x14ac:dyDescent="0.3">
      <c r="A1626">
        <v>8207</v>
      </c>
      <c r="B1626">
        <v>1957</v>
      </c>
      <c r="C1626" s="14">
        <f>2021-Table13[[#This Row],[Year_Birth]]</f>
        <v>64</v>
      </c>
      <c r="D1626" s="4">
        <v>53233</v>
      </c>
      <c r="E1626">
        <v>1</v>
      </c>
      <c r="F1626" s="16">
        <v>6.8931506849315065</v>
      </c>
      <c r="G1626">
        <v>18</v>
      </c>
      <c r="H1626" s="4">
        <v>28</v>
      </c>
      <c r="I1626" s="4">
        <v>0</v>
      </c>
      <c r="J1626" s="4">
        <v>9</v>
      </c>
      <c r="K1626" s="4">
        <v>3</v>
      </c>
      <c r="L1626" s="4">
        <v>0</v>
      </c>
      <c r="M1626" s="4">
        <v>0</v>
      </c>
      <c r="N1626">
        <v>1</v>
      </c>
      <c r="O1626">
        <v>1</v>
      </c>
      <c r="P1626">
        <v>0</v>
      </c>
      <c r="Q1626">
        <v>3</v>
      </c>
      <c r="R1626">
        <v>4</v>
      </c>
      <c r="S1626">
        <v>0</v>
      </c>
      <c r="T1626">
        <v>0</v>
      </c>
      <c r="U1626">
        <v>0</v>
      </c>
      <c r="V1626">
        <v>0</v>
      </c>
      <c r="W1626">
        <v>0</v>
      </c>
      <c r="X1626">
        <v>0</v>
      </c>
      <c r="Y1626">
        <v>0</v>
      </c>
      <c r="Z1626" t="s">
        <v>48</v>
      </c>
    </row>
    <row r="1627" spans="1:26" x14ac:dyDescent="0.3">
      <c r="A1627">
        <v>6263</v>
      </c>
      <c r="B1627">
        <v>1968</v>
      </c>
      <c r="C1627" s="14">
        <f>2021-Table13[[#This Row],[Year_Birth]]</f>
        <v>53</v>
      </c>
      <c r="D1627" s="4">
        <v>35322</v>
      </c>
      <c r="E1627">
        <v>3</v>
      </c>
      <c r="F1627" s="16">
        <v>8.463013698630137</v>
      </c>
      <c r="G1627">
        <v>34</v>
      </c>
      <c r="H1627" s="4">
        <v>28</v>
      </c>
      <c r="I1627" s="4">
        <v>9</v>
      </c>
      <c r="J1627" s="4">
        <v>37</v>
      </c>
      <c r="K1627" s="4">
        <v>12</v>
      </c>
      <c r="L1627" s="4">
        <v>7</v>
      </c>
      <c r="M1627" s="4">
        <v>13</v>
      </c>
      <c r="N1627">
        <v>3</v>
      </c>
      <c r="O1627">
        <v>2</v>
      </c>
      <c r="P1627">
        <v>0</v>
      </c>
      <c r="Q1627">
        <v>4</v>
      </c>
      <c r="R1627">
        <v>8</v>
      </c>
      <c r="S1627">
        <v>0</v>
      </c>
      <c r="T1627">
        <v>0</v>
      </c>
      <c r="U1627">
        <v>0</v>
      </c>
      <c r="V1627">
        <v>0</v>
      </c>
      <c r="W1627">
        <v>0</v>
      </c>
      <c r="X1627">
        <v>0</v>
      </c>
      <c r="Y1627">
        <v>0</v>
      </c>
      <c r="Z1627" t="s">
        <v>41</v>
      </c>
    </row>
    <row r="1628" spans="1:26" x14ac:dyDescent="0.3">
      <c r="A1628">
        <v>8147</v>
      </c>
      <c r="B1628">
        <v>1960</v>
      </c>
      <c r="C1628" s="14">
        <f>2021-Table13[[#This Row],[Year_Birth]]</f>
        <v>61</v>
      </c>
      <c r="D1628" s="4">
        <v>31454</v>
      </c>
      <c r="E1628">
        <v>2</v>
      </c>
      <c r="F1628" s="16">
        <v>7.5917808219178085</v>
      </c>
      <c r="G1628">
        <v>40</v>
      </c>
      <c r="H1628" s="4">
        <v>28</v>
      </c>
      <c r="I1628" s="4">
        <v>0</v>
      </c>
      <c r="J1628" s="4">
        <v>11</v>
      </c>
      <c r="K1628" s="4">
        <v>0</v>
      </c>
      <c r="L1628" s="4">
        <v>0</v>
      </c>
      <c r="M1628" s="4">
        <v>9</v>
      </c>
      <c r="N1628">
        <v>3</v>
      </c>
      <c r="O1628">
        <v>2</v>
      </c>
      <c r="P1628">
        <v>0</v>
      </c>
      <c r="Q1628">
        <v>3</v>
      </c>
      <c r="R1628">
        <v>8</v>
      </c>
      <c r="S1628">
        <v>0</v>
      </c>
      <c r="T1628">
        <v>0</v>
      </c>
      <c r="U1628">
        <v>0</v>
      </c>
      <c r="V1628">
        <v>0</v>
      </c>
      <c r="W1628">
        <v>0</v>
      </c>
      <c r="X1628">
        <v>0</v>
      </c>
      <c r="Y1628">
        <v>0</v>
      </c>
      <c r="Z1628" t="s">
        <v>41</v>
      </c>
    </row>
    <row r="1629" spans="1:26" x14ac:dyDescent="0.3">
      <c r="A1629">
        <v>6673</v>
      </c>
      <c r="B1629">
        <v>1965</v>
      </c>
      <c r="C1629" s="14">
        <f>2021-Table13[[#This Row],[Year_Birth]]</f>
        <v>56</v>
      </c>
      <c r="D1629" s="4">
        <v>23478</v>
      </c>
      <c r="E1629">
        <v>0</v>
      </c>
      <c r="F1629" s="16">
        <v>7.8904109589041092</v>
      </c>
      <c r="G1629">
        <v>51</v>
      </c>
      <c r="H1629" s="4">
        <v>28</v>
      </c>
      <c r="I1629" s="4">
        <v>6</v>
      </c>
      <c r="J1629" s="4">
        <v>27</v>
      </c>
      <c r="K1629" s="4">
        <v>12</v>
      </c>
      <c r="L1629" s="4">
        <v>17</v>
      </c>
      <c r="M1629" s="4">
        <v>39</v>
      </c>
      <c r="N1629">
        <v>1</v>
      </c>
      <c r="O1629">
        <v>3</v>
      </c>
      <c r="P1629">
        <v>0</v>
      </c>
      <c r="Q1629">
        <v>3</v>
      </c>
      <c r="R1629">
        <v>8</v>
      </c>
      <c r="S1629">
        <v>0</v>
      </c>
      <c r="T1629">
        <v>0</v>
      </c>
      <c r="U1629">
        <v>0</v>
      </c>
      <c r="V1629">
        <v>0</v>
      </c>
      <c r="W1629">
        <v>0</v>
      </c>
      <c r="X1629">
        <v>0</v>
      </c>
      <c r="Y1629">
        <v>0</v>
      </c>
      <c r="Z1629" t="s">
        <v>43</v>
      </c>
    </row>
    <row r="1630" spans="1:26" x14ac:dyDescent="0.3">
      <c r="A1630">
        <v>236</v>
      </c>
      <c r="B1630">
        <v>1951</v>
      </c>
      <c r="C1630" s="14">
        <f>2021-Table13[[#This Row],[Year_Birth]]</f>
        <v>70</v>
      </c>
      <c r="D1630" s="4">
        <v>34838</v>
      </c>
      <c r="E1630">
        <v>2</v>
      </c>
      <c r="F1630" s="16">
        <v>8.0520547945205472</v>
      </c>
      <c r="G1630">
        <v>62</v>
      </c>
      <c r="H1630" s="4">
        <v>28</v>
      </c>
      <c r="I1630" s="4">
        <v>23</v>
      </c>
      <c r="J1630" s="4">
        <v>29</v>
      </c>
      <c r="K1630" s="4">
        <v>29</v>
      </c>
      <c r="L1630" s="4">
        <v>14</v>
      </c>
      <c r="M1630" s="4">
        <v>47</v>
      </c>
      <c r="N1630">
        <v>3</v>
      </c>
      <c r="O1630">
        <v>2</v>
      </c>
      <c r="P1630">
        <v>1</v>
      </c>
      <c r="Q1630">
        <v>4</v>
      </c>
      <c r="R1630">
        <v>6</v>
      </c>
      <c r="S1630">
        <v>0</v>
      </c>
      <c r="T1630">
        <v>0</v>
      </c>
      <c r="U1630">
        <v>0</v>
      </c>
      <c r="V1630">
        <v>0</v>
      </c>
      <c r="W1630">
        <v>0</v>
      </c>
      <c r="X1630">
        <v>0</v>
      </c>
      <c r="Y1630">
        <v>0</v>
      </c>
      <c r="Z1630" t="s">
        <v>48</v>
      </c>
    </row>
    <row r="1631" spans="1:26" x14ac:dyDescent="0.3">
      <c r="A1631">
        <v>5899</v>
      </c>
      <c r="B1631">
        <v>1950</v>
      </c>
      <c r="C1631" s="14">
        <f>2021-Table13[[#This Row],[Year_Birth]]</f>
        <v>71</v>
      </c>
      <c r="D1631" s="4">
        <v>5648</v>
      </c>
      <c r="E1631">
        <v>2</v>
      </c>
      <c r="F1631" s="16">
        <v>6.9068493150684933</v>
      </c>
      <c r="G1631">
        <v>68</v>
      </c>
      <c r="H1631" s="4">
        <v>28</v>
      </c>
      <c r="I1631" s="4">
        <v>0</v>
      </c>
      <c r="J1631" s="4">
        <v>6</v>
      </c>
      <c r="K1631" s="4">
        <v>1</v>
      </c>
      <c r="L1631" s="4">
        <v>1</v>
      </c>
      <c r="M1631" s="4">
        <v>13</v>
      </c>
      <c r="N1631">
        <v>1</v>
      </c>
      <c r="O1631">
        <v>1</v>
      </c>
      <c r="P1631">
        <v>0</v>
      </c>
      <c r="Q1631">
        <v>0</v>
      </c>
      <c r="R1631">
        <v>20</v>
      </c>
      <c r="S1631">
        <v>0</v>
      </c>
      <c r="T1631">
        <v>0</v>
      </c>
      <c r="U1631">
        <v>1</v>
      </c>
      <c r="V1631">
        <v>0</v>
      </c>
      <c r="W1631">
        <v>0</v>
      </c>
      <c r="X1631">
        <v>0</v>
      </c>
      <c r="Y1631">
        <v>0</v>
      </c>
      <c r="Z1631" t="s">
        <v>43</v>
      </c>
    </row>
    <row r="1632" spans="1:26" x14ac:dyDescent="0.3">
      <c r="A1632">
        <v>4227</v>
      </c>
      <c r="B1632">
        <v>1968</v>
      </c>
      <c r="C1632" s="14">
        <f>2021-Table13[[#This Row],[Year_Birth]]</f>
        <v>53</v>
      </c>
      <c r="D1632" s="4">
        <v>32889</v>
      </c>
      <c r="E1632">
        <v>2</v>
      </c>
      <c r="F1632" s="16">
        <v>7.4219178082191783</v>
      </c>
      <c r="G1632">
        <v>78</v>
      </c>
      <c r="H1632" s="4">
        <v>28</v>
      </c>
      <c r="I1632" s="4">
        <v>0</v>
      </c>
      <c r="J1632" s="4">
        <v>13</v>
      </c>
      <c r="K1632" s="4">
        <v>4</v>
      </c>
      <c r="L1632" s="4">
        <v>2</v>
      </c>
      <c r="M1632" s="4">
        <v>8</v>
      </c>
      <c r="N1632">
        <v>3</v>
      </c>
      <c r="O1632">
        <v>2</v>
      </c>
      <c r="P1632">
        <v>1</v>
      </c>
      <c r="Q1632">
        <v>3</v>
      </c>
      <c r="R1632">
        <v>5</v>
      </c>
      <c r="S1632">
        <v>0</v>
      </c>
      <c r="T1632">
        <v>0</v>
      </c>
      <c r="U1632">
        <v>0</v>
      </c>
      <c r="V1632">
        <v>0</v>
      </c>
      <c r="W1632">
        <v>0</v>
      </c>
      <c r="X1632">
        <v>0</v>
      </c>
      <c r="Y1632">
        <v>0</v>
      </c>
      <c r="Z1632" t="s">
        <v>41</v>
      </c>
    </row>
    <row r="1633" spans="1:26" x14ac:dyDescent="0.3">
      <c r="A1633">
        <v>5237</v>
      </c>
      <c r="B1633">
        <v>1950</v>
      </c>
      <c r="C1633" s="14">
        <f>2021-Table13[[#This Row],[Year_Birth]]</f>
        <v>71</v>
      </c>
      <c r="D1633" s="4">
        <v>48767</v>
      </c>
      <c r="E1633">
        <v>3</v>
      </c>
      <c r="F1633" s="16">
        <v>7.1013698630136988</v>
      </c>
      <c r="G1633">
        <v>79</v>
      </c>
      <c r="H1633" s="4">
        <v>28</v>
      </c>
      <c r="I1633" s="4">
        <v>1</v>
      </c>
      <c r="J1633" s="4">
        <v>21</v>
      </c>
      <c r="K1633" s="4">
        <v>3</v>
      </c>
      <c r="L1633" s="4">
        <v>0</v>
      </c>
      <c r="M1633" s="4">
        <v>10</v>
      </c>
      <c r="N1633">
        <v>3</v>
      </c>
      <c r="O1633">
        <v>2</v>
      </c>
      <c r="P1633">
        <v>1</v>
      </c>
      <c r="Q1633">
        <v>3</v>
      </c>
      <c r="R1633">
        <v>5</v>
      </c>
      <c r="S1633">
        <v>0</v>
      </c>
      <c r="T1633">
        <v>0</v>
      </c>
      <c r="U1633">
        <v>0</v>
      </c>
      <c r="V1633">
        <v>0</v>
      </c>
      <c r="W1633">
        <v>0</v>
      </c>
      <c r="X1633">
        <v>0</v>
      </c>
      <c r="Y1633">
        <v>0</v>
      </c>
      <c r="Z1633" t="s">
        <v>53</v>
      </c>
    </row>
    <row r="1634" spans="1:26" x14ac:dyDescent="0.3">
      <c r="A1634">
        <v>3032</v>
      </c>
      <c r="B1634">
        <v>1984</v>
      </c>
      <c r="C1634" s="14">
        <f>2021-Table13[[#This Row],[Year_Birth]]</f>
        <v>37</v>
      </c>
      <c r="D1634" s="4">
        <v>24570</v>
      </c>
      <c r="E1634">
        <v>1</v>
      </c>
      <c r="F1634" s="16">
        <v>7.9452054794520546</v>
      </c>
      <c r="G1634">
        <v>97</v>
      </c>
      <c r="H1634" s="4">
        <v>28</v>
      </c>
      <c r="I1634" s="4">
        <v>34</v>
      </c>
      <c r="J1634" s="4">
        <v>62</v>
      </c>
      <c r="K1634" s="4">
        <v>11</v>
      </c>
      <c r="L1634" s="4">
        <v>14</v>
      </c>
      <c r="M1634" s="4">
        <v>44</v>
      </c>
      <c r="N1634">
        <v>3</v>
      </c>
      <c r="O1634">
        <v>4</v>
      </c>
      <c r="P1634">
        <v>0</v>
      </c>
      <c r="Q1634">
        <v>4</v>
      </c>
      <c r="R1634">
        <v>9</v>
      </c>
      <c r="S1634">
        <v>0</v>
      </c>
      <c r="T1634">
        <v>0</v>
      </c>
      <c r="U1634">
        <v>0</v>
      </c>
      <c r="V1634">
        <v>0</v>
      </c>
      <c r="W1634">
        <v>0</v>
      </c>
      <c r="X1634">
        <v>0</v>
      </c>
      <c r="Y1634">
        <v>0</v>
      </c>
      <c r="Z1634" t="s">
        <v>41</v>
      </c>
    </row>
    <row r="1635" spans="1:26" x14ac:dyDescent="0.3">
      <c r="A1635">
        <v>453</v>
      </c>
      <c r="B1635">
        <v>1956</v>
      </c>
      <c r="C1635" s="14">
        <f>2021-Table13[[#This Row],[Year_Birth]]</f>
        <v>65</v>
      </c>
      <c r="D1635" s="4">
        <v>35340</v>
      </c>
      <c r="E1635">
        <v>2</v>
      </c>
      <c r="F1635" s="16">
        <v>6.6109589041095891</v>
      </c>
      <c r="G1635">
        <v>1</v>
      </c>
      <c r="H1635" s="4">
        <v>27</v>
      </c>
      <c r="I1635" s="4">
        <v>0</v>
      </c>
      <c r="J1635" s="4">
        <v>12</v>
      </c>
      <c r="K1635" s="4">
        <v>0</v>
      </c>
      <c r="L1635" s="4">
        <v>1</v>
      </c>
      <c r="M1635" s="4">
        <v>5</v>
      </c>
      <c r="N1635">
        <v>2</v>
      </c>
      <c r="O1635">
        <v>2</v>
      </c>
      <c r="P1635">
        <v>0</v>
      </c>
      <c r="Q1635">
        <v>3</v>
      </c>
      <c r="R1635">
        <v>5</v>
      </c>
      <c r="S1635">
        <v>0</v>
      </c>
      <c r="T1635">
        <v>0</v>
      </c>
      <c r="U1635">
        <v>0</v>
      </c>
      <c r="V1635">
        <v>0</v>
      </c>
      <c r="W1635">
        <v>0</v>
      </c>
      <c r="X1635">
        <v>0</v>
      </c>
      <c r="Y1635">
        <v>0</v>
      </c>
      <c r="Z1635" t="s">
        <v>41</v>
      </c>
    </row>
    <row r="1636" spans="1:26" x14ac:dyDescent="0.3">
      <c r="A1636">
        <v>5231</v>
      </c>
      <c r="B1636">
        <v>1974</v>
      </c>
      <c r="C1636" s="14">
        <f>2021-Table13[[#This Row],[Year_Birth]]</f>
        <v>47</v>
      </c>
      <c r="D1636" s="4">
        <v>45894</v>
      </c>
      <c r="E1636">
        <v>2</v>
      </c>
      <c r="F1636" s="16">
        <v>6.9452054794520546</v>
      </c>
      <c r="G1636">
        <v>15</v>
      </c>
      <c r="H1636" s="4">
        <v>27</v>
      </c>
      <c r="I1636" s="4">
        <v>2</v>
      </c>
      <c r="J1636" s="4">
        <v>7</v>
      </c>
      <c r="K1636" s="4">
        <v>0</v>
      </c>
      <c r="L1636" s="4">
        <v>2</v>
      </c>
      <c r="M1636" s="4">
        <v>13</v>
      </c>
      <c r="N1636">
        <v>1</v>
      </c>
      <c r="O1636">
        <v>1</v>
      </c>
      <c r="P1636">
        <v>0</v>
      </c>
      <c r="Q1636">
        <v>3</v>
      </c>
      <c r="R1636">
        <v>5</v>
      </c>
      <c r="S1636">
        <v>0</v>
      </c>
      <c r="T1636">
        <v>0</v>
      </c>
      <c r="U1636">
        <v>0</v>
      </c>
      <c r="V1636">
        <v>0</v>
      </c>
      <c r="W1636">
        <v>0</v>
      </c>
      <c r="X1636">
        <v>0</v>
      </c>
      <c r="Y1636">
        <v>0</v>
      </c>
      <c r="Z1636" t="s">
        <v>41</v>
      </c>
    </row>
    <row r="1637" spans="1:26" x14ac:dyDescent="0.3">
      <c r="A1637">
        <v>1307</v>
      </c>
      <c r="B1637">
        <v>1978</v>
      </c>
      <c r="C1637" s="14">
        <f>2021-Table13[[#This Row],[Year_Birth]]</f>
        <v>43</v>
      </c>
      <c r="D1637" s="4">
        <v>41986</v>
      </c>
      <c r="E1637">
        <v>1</v>
      </c>
      <c r="F1637" s="16">
        <v>6.9945205479452053</v>
      </c>
      <c r="G1637">
        <v>15</v>
      </c>
      <c r="H1637" s="4">
        <v>27</v>
      </c>
      <c r="I1637" s="4">
        <v>5</v>
      </c>
      <c r="J1637" s="4">
        <v>8</v>
      </c>
      <c r="K1637" s="4">
        <v>8</v>
      </c>
      <c r="L1637" s="4">
        <v>3</v>
      </c>
      <c r="M1637" s="4">
        <v>12</v>
      </c>
      <c r="N1637">
        <v>3</v>
      </c>
      <c r="O1637">
        <v>3</v>
      </c>
      <c r="P1637">
        <v>0</v>
      </c>
      <c r="Q1637">
        <v>4</v>
      </c>
      <c r="R1637">
        <v>4</v>
      </c>
      <c r="S1637">
        <v>0</v>
      </c>
      <c r="T1637">
        <v>0</v>
      </c>
      <c r="U1637">
        <v>0</v>
      </c>
      <c r="V1637">
        <v>0</v>
      </c>
      <c r="W1637">
        <v>0</v>
      </c>
      <c r="X1637">
        <v>0</v>
      </c>
      <c r="Y1637">
        <v>0</v>
      </c>
      <c r="Z1637" t="s">
        <v>41</v>
      </c>
    </row>
    <row r="1638" spans="1:26" x14ac:dyDescent="0.3">
      <c r="A1638">
        <v>9653</v>
      </c>
      <c r="B1638">
        <v>1975</v>
      </c>
      <c r="C1638" s="14">
        <f>2021-Table13[[#This Row],[Year_Birth]]</f>
        <v>46</v>
      </c>
      <c r="D1638" s="4">
        <v>35797</v>
      </c>
      <c r="E1638">
        <v>1</v>
      </c>
      <c r="F1638" s="16">
        <v>8.3123287671232884</v>
      </c>
      <c r="G1638">
        <v>16</v>
      </c>
      <c r="H1638" s="4">
        <v>27</v>
      </c>
      <c r="I1638" s="4">
        <v>1</v>
      </c>
      <c r="J1638" s="4">
        <v>14</v>
      </c>
      <c r="K1638" s="4">
        <v>4</v>
      </c>
      <c r="L1638" s="4">
        <v>1</v>
      </c>
      <c r="M1638" s="4">
        <v>21</v>
      </c>
      <c r="N1638">
        <v>2</v>
      </c>
      <c r="O1638">
        <v>2</v>
      </c>
      <c r="P1638">
        <v>0</v>
      </c>
      <c r="Q1638">
        <v>3</v>
      </c>
      <c r="R1638">
        <v>8</v>
      </c>
      <c r="S1638">
        <v>0</v>
      </c>
      <c r="T1638">
        <v>0</v>
      </c>
      <c r="U1638">
        <v>0</v>
      </c>
      <c r="V1638">
        <v>0</v>
      </c>
      <c r="W1638">
        <v>0</v>
      </c>
      <c r="X1638">
        <v>0</v>
      </c>
      <c r="Y1638">
        <v>0</v>
      </c>
      <c r="Z1638" t="s">
        <v>47</v>
      </c>
    </row>
    <row r="1639" spans="1:26" x14ac:dyDescent="0.3">
      <c r="A1639">
        <v>2156</v>
      </c>
      <c r="B1639">
        <v>1955</v>
      </c>
      <c r="C1639" s="14">
        <f>2021-Table13[[#This Row],[Year_Birth]]</f>
        <v>66</v>
      </c>
      <c r="D1639" s="4">
        <v>22554</v>
      </c>
      <c r="E1639">
        <v>2</v>
      </c>
      <c r="F1639" s="16">
        <v>8.2630136986301377</v>
      </c>
      <c r="G1639">
        <v>38</v>
      </c>
      <c r="H1639" s="4">
        <v>27</v>
      </c>
      <c r="I1639" s="4">
        <v>0</v>
      </c>
      <c r="J1639" s="4">
        <v>10</v>
      </c>
      <c r="K1639" s="4">
        <v>0</v>
      </c>
      <c r="L1639" s="4">
        <v>0</v>
      </c>
      <c r="M1639" s="4">
        <v>4</v>
      </c>
      <c r="N1639">
        <v>4</v>
      </c>
      <c r="O1639">
        <v>2</v>
      </c>
      <c r="P1639">
        <v>0</v>
      </c>
      <c r="Q1639">
        <v>4</v>
      </c>
      <c r="R1639">
        <v>5</v>
      </c>
      <c r="S1639">
        <v>0</v>
      </c>
      <c r="T1639">
        <v>0</v>
      </c>
      <c r="U1639">
        <v>0</v>
      </c>
      <c r="V1639">
        <v>0</v>
      </c>
      <c r="W1639">
        <v>0</v>
      </c>
      <c r="X1639">
        <v>0</v>
      </c>
      <c r="Y1639">
        <v>0</v>
      </c>
      <c r="Z1639" t="s">
        <v>41</v>
      </c>
    </row>
    <row r="1640" spans="1:26" x14ac:dyDescent="0.3">
      <c r="A1640">
        <v>3007</v>
      </c>
      <c r="B1640">
        <v>1966</v>
      </c>
      <c r="C1640" s="14">
        <f>2021-Table13[[#This Row],[Year_Birth]]</f>
        <v>55</v>
      </c>
      <c r="D1640" s="4">
        <v>37758</v>
      </c>
      <c r="E1640">
        <v>2</v>
      </c>
      <c r="F1640" s="16">
        <v>8.3452054794520549</v>
      </c>
      <c r="G1640">
        <v>49</v>
      </c>
      <c r="H1640" s="4">
        <v>27</v>
      </c>
      <c r="I1640" s="4">
        <v>2</v>
      </c>
      <c r="J1640" s="4">
        <v>10</v>
      </c>
      <c r="K1640" s="4">
        <v>0</v>
      </c>
      <c r="L1640" s="4">
        <v>0</v>
      </c>
      <c r="M1640" s="4">
        <v>1</v>
      </c>
      <c r="N1640">
        <v>2</v>
      </c>
      <c r="O1640">
        <v>1</v>
      </c>
      <c r="P1640">
        <v>0</v>
      </c>
      <c r="Q1640">
        <v>3</v>
      </c>
      <c r="R1640">
        <v>8</v>
      </c>
      <c r="S1640">
        <v>0</v>
      </c>
      <c r="T1640">
        <v>0</v>
      </c>
      <c r="U1640">
        <v>0</v>
      </c>
      <c r="V1640">
        <v>0</v>
      </c>
      <c r="W1640">
        <v>0</v>
      </c>
      <c r="X1640">
        <v>0</v>
      </c>
      <c r="Y1640">
        <v>0</v>
      </c>
      <c r="Z1640" t="s">
        <v>45</v>
      </c>
    </row>
    <row r="1641" spans="1:26" x14ac:dyDescent="0.3">
      <c r="A1641">
        <v>5513</v>
      </c>
      <c r="B1641">
        <v>1966</v>
      </c>
      <c r="C1641" s="14">
        <f>2021-Table13[[#This Row],[Year_Birth]]</f>
        <v>55</v>
      </c>
      <c r="D1641" s="4">
        <v>37758</v>
      </c>
      <c r="E1641">
        <v>2</v>
      </c>
      <c r="F1641" s="16">
        <v>8.3452054794520549</v>
      </c>
      <c r="G1641">
        <v>49</v>
      </c>
      <c r="H1641" s="4">
        <v>27</v>
      </c>
      <c r="I1641" s="4">
        <v>2</v>
      </c>
      <c r="J1641" s="4">
        <v>10</v>
      </c>
      <c r="K1641" s="4">
        <v>0</v>
      </c>
      <c r="L1641" s="4">
        <v>0</v>
      </c>
      <c r="M1641" s="4">
        <v>1</v>
      </c>
      <c r="N1641">
        <v>2</v>
      </c>
      <c r="O1641">
        <v>1</v>
      </c>
      <c r="P1641">
        <v>0</v>
      </c>
      <c r="Q1641">
        <v>3</v>
      </c>
      <c r="R1641">
        <v>8</v>
      </c>
      <c r="S1641">
        <v>0</v>
      </c>
      <c r="T1641">
        <v>0</v>
      </c>
      <c r="U1641">
        <v>0</v>
      </c>
      <c r="V1641">
        <v>0</v>
      </c>
      <c r="W1641">
        <v>0</v>
      </c>
      <c r="X1641">
        <v>0</v>
      </c>
      <c r="Y1641">
        <v>0</v>
      </c>
      <c r="Z1641" t="s">
        <v>41</v>
      </c>
    </row>
    <row r="1642" spans="1:26" x14ac:dyDescent="0.3">
      <c r="A1642">
        <v>3696</v>
      </c>
      <c r="B1642">
        <v>1965</v>
      </c>
      <c r="C1642" s="14">
        <f>2021-Table13[[#This Row],[Year_Birth]]</f>
        <v>56</v>
      </c>
      <c r="D1642" s="4">
        <v>30630</v>
      </c>
      <c r="E1642">
        <v>2</v>
      </c>
      <c r="F1642" s="16">
        <v>7.0301369863013701</v>
      </c>
      <c r="G1642">
        <v>67</v>
      </c>
      <c r="H1642" s="4">
        <v>27</v>
      </c>
      <c r="I1642" s="4">
        <v>1</v>
      </c>
      <c r="J1642" s="4">
        <v>12</v>
      </c>
      <c r="K1642" s="4">
        <v>2</v>
      </c>
      <c r="L1642" s="4">
        <v>0</v>
      </c>
      <c r="M1642" s="4">
        <v>10</v>
      </c>
      <c r="N1642">
        <v>2</v>
      </c>
      <c r="O1642">
        <v>2</v>
      </c>
      <c r="P1642">
        <v>0</v>
      </c>
      <c r="Q1642">
        <v>3</v>
      </c>
      <c r="R1642">
        <v>7</v>
      </c>
      <c r="S1642">
        <v>0</v>
      </c>
      <c r="T1642">
        <v>0</v>
      </c>
      <c r="U1642">
        <v>0</v>
      </c>
      <c r="V1642">
        <v>0</v>
      </c>
      <c r="W1642">
        <v>0</v>
      </c>
      <c r="X1642">
        <v>0</v>
      </c>
      <c r="Y1642">
        <v>0</v>
      </c>
      <c r="Z1642" t="s">
        <v>41</v>
      </c>
    </row>
    <row r="1643" spans="1:26" x14ac:dyDescent="0.3">
      <c r="A1643">
        <v>2230</v>
      </c>
      <c r="B1643">
        <v>1970</v>
      </c>
      <c r="C1643" s="14">
        <f>2021-Table13[[#This Row],[Year_Birth]]</f>
        <v>51</v>
      </c>
      <c r="D1643" s="4">
        <v>23626</v>
      </c>
      <c r="E1643">
        <v>1</v>
      </c>
      <c r="F1643" s="16">
        <v>6.7095890410958905</v>
      </c>
      <c r="G1643">
        <v>84</v>
      </c>
      <c r="H1643" s="4">
        <v>27</v>
      </c>
      <c r="I1643" s="4">
        <v>2</v>
      </c>
      <c r="J1643" s="4">
        <v>14</v>
      </c>
      <c r="K1643" s="4">
        <v>0</v>
      </c>
      <c r="L1643" s="4">
        <v>0</v>
      </c>
      <c r="M1643" s="4">
        <v>0</v>
      </c>
      <c r="N1643">
        <v>3</v>
      </c>
      <c r="O1643">
        <v>3</v>
      </c>
      <c r="P1643">
        <v>1</v>
      </c>
      <c r="Q1643">
        <v>3</v>
      </c>
      <c r="R1643">
        <v>5</v>
      </c>
      <c r="S1643">
        <v>0</v>
      </c>
      <c r="T1643">
        <v>0</v>
      </c>
      <c r="U1643">
        <v>0</v>
      </c>
      <c r="V1643">
        <v>0</v>
      </c>
      <c r="W1643">
        <v>0</v>
      </c>
      <c r="X1643">
        <v>0</v>
      </c>
      <c r="Y1643">
        <v>0</v>
      </c>
      <c r="Z1643" t="s">
        <v>52</v>
      </c>
    </row>
    <row r="1644" spans="1:26" x14ac:dyDescent="0.3">
      <c r="A1644">
        <v>8953</v>
      </c>
      <c r="B1644">
        <v>1965</v>
      </c>
      <c r="C1644" s="14">
        <f>2021-Table13[[#This Row],[Year_Birth]]</f>
        <v>56</v>
      </c>
      <c r="D1644" s="4">
        <v>35791</v>
      </c>
      <c r="E1644">
        <v>3</v>
      </c>
      <c r="F1644" s="16">
        <v>7.7589041095890412</v>
      </c>
      <c r="G1644">
        <v>94</v>
      </c>
      <c r="H1644" s="4">
        <v>27</v>
      </c>
      <c r="I1644" s="4">
        <v>0</v>
      </c>
      <c r="J1644" s="4">
        <v>5</v>
      </c>
      <c r="K1644" s="4">
        <v>0</v>
      </c>
      <c r="L1644" s="4">
        <v>0</v>
      </c>
      <c r="M1644" s="4">
        <v>3</v>
      </c>
      <c r="N1644">
        <v>2</v>
      </c>
      <c r="O1644">
        <v>1</v>
      </c>
      <c r="P1644">
        <v>0</v>
      </c>
      <c r="Q1644">
        <v>3</v>
      </c>
      <c r="R1644">
        <v>8</v>
      </c>
      <c r="S1644">
        <v>0</v>
      </c>
      <c r="T1644">
        <v>0</v>
      </c>
      <c r="U1644">
        <v>0</v>
      </c>
      <c r="V1644">
        <v>0</v>
      </c>
      <c r="W1644">
        <v>0</v>
      </c>
      <c r="X1644">
        <v>0</v>
      </c>
      <c r="Y1644">
        <v>0</v>
      </c>
      <c r="Z1644" t="s">
        <v>41</v>
      </c>
    </row>
    <row r="1645" spans="1:26" x14ac:dyDescent="0.3">
      <c r="A1645">
        <v>10258</v>
      </c>
      <c r="B1645">
        <v>1965</v>
      </c>
      <c r="C1645" s="14">
        <f>2021-Table13[[#This Row],[Year_Birth]]</f>
        <v>56</v>
      </c>
      <c r="D1645" s="4">
        <v>35791</v>
      </c>
      <c r="E1645">
        <v>3</v>
      </c>
      <c r="F1645" s="16">
        <v>7.7589041095890412</v>
      </c>
      <c r="G1645">
        <v>94</v>
      </c>
      <c r="H1645" s="4">
        <v>27</v>
      </c>
      <c r="I1645" s="4">
        <v>0</v>
      </c>
      <c r="J1645" s="4">
        <v>5</v>
      </c>
      <c r="K1645" s="4">
        <v>0</v>
      </c>
      <c r="L1645" s="4">
        <v>0</v>
      </c>
      <c r="M1645" s="4">
        <v>3</v>
      </c>
      <c r="N1645">
        <v>2</v>
      </c>
      <c r="O1645">
        <v>1</v>
      </c>
      <c r="P1645">
        <v>0</v>
      </c>
      <c r="Q1645">
        <v>3</v>
      </c>
      <c r="R1645">
        <v>8</v>
      </c>
      <c r="S1645">
        <v>0</v>
      </c>
      <c r="T1645">
        <v>0</v>
      </c>
      <c r="U1645">
        <v>0</v>
      </c>
      <c r="V1645">
        <v>0</v>
      </c>
      <c r="W1645">
        <v>0</v>
      </c>
      <c r="X1645">
        <v>0</v>
      </c>
      <c r="Y1645">
        <v>0</v>
      </c>
      <c r="Z1645" t="s">
        <v>43</v>
      </c>
    </row>
    <row r="1646" spans="1:26" x14ac:dyDescent="0.3">
      <c r="A1646">
        <v>8933</v>
      </c>
      <c r="B1646">
        <v>1983</v>
      </c>
      <c r="C1646" s="14">
        <f>2021-Table13[[#This Row],[Year_Birth]]</f>
        <v>38</v>
      </c>
      <c r="D1646" s="4">
        <v>32146</v>
      </c>
      <c r="E1646">
        <v>1</v>
      </c>
      <c r="F1646" s="16">
        <v>6.7424657534246579</v>
      </c>
      <c r="G1646">
        <v>16</v>
      </c>
      <c r="H1646" s="4">
        <v>26</v>
      </c>
      <c r="I1646" s="4">
        <v>3</v>
      </c>
      <c r="J1646" s="4">
        <v>23</v>
      </c>
      <c r="K1646" s="4">
        <v>4</v>
      </c>
      <c r="L1646" s="4">
        <v>7</v>
      </c>
      <c r="M1646" s="4">
        <v>3</v>
      </c>
      <c r="N1646">
        <v>2</v>
      </c>
      <c r="O1646">
        <v>2</v>
      </c>
      <c r="P1646">
        <v>0</v>
      </c>
      <c r="Q1646">
        <v>4</v>
      </c>
      <c r="R1646">
        <v>6</v>
      </c>
      <c r="S1646">
        <v>0</v>
      </c>
      <c r="T1646">
        <v>0</v>
      </c>
      <c r="U1646">
        <v>0</v>
      </c>
      <c r="V1646">
        <v>0</v>
      </c>
      <c r="W1646">
        <v>0</v>
      </c>
      <c r="X1646">
        <v>0</v>
      </c>
      <c r="Y1646">
        <v>0</v>
      </c>
      <c r="Z1646" t="s">
        <v>48</v>
      </c>
    </row>
    <row r="1647" spans="1:26" x14ac:dyDescent="0.3">
      <c r="A1647">
        <v>8962</v>
      </c>
      <c r="B1647">
        <v>1975</v>
      </c>
      <c r="C1647" s="14">
        <f>2021-Table13[[#This Row],[Year_Birth]]</f>
        <v>46</v>
      </c>
      <c r="D1647" s="4">
        <v>44319</v>
      </c>
      <c r="E1647">
        <v>2</v>
      </c>
      <c r="F1647" s="16">
        <v>6.8109589041095893</v>
      </c>
      <c r="G1647">
        <v>18</v>
      </c>
      <c r="H1647" s="4">
        <v>26</v>
      </c>
      <c r="I1647" s="4">
        <v>0</v>
      </c>
      <c r="J1647" s="4">
        <v>8</v>
      </c>
      <c r="K1647" s="4">
        <v>0</v>
      </c>
      <c r="L1647" s="4">
        <v>0</v>
      </c>
      <c r="M1647" s="4">
        <v>3</v>
      </c>
      <c r="N1647">
        <v>2</v>
      </c>
      <c r="O1647">
        <v>2</v>
      </c>
      <c r="P1647">
        <v>0</v>
      </c>
      <c r="Q1647">
        <v>3</v>
      </c>
      <c r="R1647">
        <v>5</v>
      </c>
      <c r="S1647">
        <v>0</v>
      </c>
      <c r="T1647">
        <v>0</v>
      </c>
      <c r="U1647">
        <v>0</v>
      </c>
      <c r="V1647">
        <v>0</v>
      </c>
      <c r="W1647">
        <v>0</v>
      </c>
      <c r="X1647">
        <v>0</v>
      </c>
      <c r="Y1647">
        <v>0</v>
      </c>
      <c r="Z1647" t="s">
        <v>47</v>
      </c>
    </row>
    <row r="1648" spans="1:26" x14ac:dyDescent="0.3">
      <c r="A1648">
        <v>11007</v>
      </c>
      <c r="B1648">
        <v>1968</v>
      </c>
      <c r="C1648" s="14">
        <f>2021-Table13[[#This Row],[Year_Birth]]</f>
        <v>53</v>
      </c>
      <c r="D1648" s="4">
        <v>29187</v>
      </c>
      <c r="E1648">
        <v>1</v>
      </c>
      <c r="F1648" s="16">
        <v>7.7506849315068491</v>
      </c>
      <c r="G1648">
        <v>43</v>
      </c>
      <c r="H1648" s="4">
        <v>26</v>
      </c>
      <c r="I1648" s="4">
        <v>0</v>
      </c>
      <c r="J1648" s="4">
        <v>6</v>
      </c>
      <c r="K1648" s="4">
        <v>0</v>
      </c>
      <c r="L1648" s="4">
        <v>0</v>
      </c>
      <c r="M1648" s="4">
        <v>2</v>
      </c>
      <c r="N1648">
        <v>1</v>
      </c>
      <c r="O1648">
        <v>1</v>
      </c>
      <c r="P1648">
        <v>0</v>
      </c>
      <c r="Q1648">
        <v>3</v>
      </c>
      <c r="R1648">
        <v>8</v>
      </c>
      <c r="S1648">
        <v>0</v>
      </c>
      <c r="T1648">
        <v>0</v>
      </c>
      <c r="U1648">
        <v>0</v>
      </c>
      <c r="V1648">
        <v>0</v>
      </c>
      <c r="W1648">
        <v>0</v>
      </c>
      <c r="X1648">
        <v>0</v>
      </c>
      <c r="Y1648">
        <v>0</v>
      </c>
      <c r="Z1648" t="s">
        <v>41</v>
      </c>
    </row>
    <row r="1649" spans="1:26" x14ac:dyDescent="0.3">
      <c r="A1649">
        <v>10613</v>
      </c>
      <c r="B1649">
        <v>1958</v>
      </c>
      <c r="C1649" s="14">
        <f>2021-Table13[[#This Row],[Year_Birth]]</f>
        <v>63</v>
      </c>
      <c r="D1649" s="4">
        <v>37334</v>
      </c>
      <c r="E1649">
        <v>2</v>
      </c>
      <c r="F1649" s="16">
        <v>6.9479452054794519</v>
      </c>
      <c r="G1649">
        <v>44</v>
      </c>
      <c r="H1649" s="4">
        <v>26</v>
      </c>
      <c r="I1649" s="4">
        <v>1</v>
      </c>
      <c r="J1649" s="4">
        <v>16</v>
      </c>
      <c r="K1649" s="4">
        <v>2</v>
      </c>
      <c r="L1649" s="4">
        <v>2</v>
      </c>
      <c r="M1649" s="4">
        <v>15</v>
      </c>
      <c r="N1649">
        <v>4</v>
      </c>
      <c r="O1649">
        <v>3</v>
      </c>
      <c r="P1649">
        <v>0</v>
      </c>
      <c r="Q1649">
        <v>4</v>
      </c>
      <c r="R1649">
        <v>4</v>
      </c>
      <c r="S1649">
        <v>0</v>
      </c>
      <c r="T1649">
        <v>0</v>
      </c>
      <c r="U1649">
        <v>0</v>
      </c>
      <c r="V1649">
        <v>0</v>
      </c>
      <c r="W1649">
        <v>0</v>
      </c>
      <c r="X1649">
        <v>0</v>
      </c>
      <c r="Y1649">
        <v>0</v>
      </c>
      <c r="Z1649" t="s">
        <v>41</v>
      </c>
    </row>
    <row r="1650" spans="1:26" x14ac:dyDescent="0.3">
      <c r="A1650">
        <v>5154</v>
      </c>
      <c r="B1650">
        <v>1972</v>
      </c>
      <c r="C1650" s="14">
        <f>2021-Table13[[#This Row],[Year_Birth]]</f>
        <v>49</v>
      </c>
      <c r="D1650" s="4">
        <v>37760</v>
      </c>
      <c r="E1650">
        <v>1</v>
      </c>
      <c r="F1650" s="16">
        <v>7.493150684931507</v>
      </c>
      <c r="G1650">
        <v>54</v>
      </c>
      <c r="H1650" s="4">
        <v>26</v>
      </c>
      <c r="I1650" s="4">
        <v>3</v>
      </c>
      <c r="J1650" s="4">
        <v>13</v>
      </c>
      <c r="K1650" s="4">
        <v>2</v>
      </c>
      <c r="L1650" s="4">
        <v>10</v>
      </c>
      <c r="M1650" s="4">
        <v>0</v>
      </c>
      <c r="N1650">
        <v>1</v>
      </c>
      <c r="O1650">
        <v>2</v>
      </c>
      <c r="P1650">
        <v>0</v>
      </c>
      <c r="Q1650">
        <v>3</v>
      </c>
      <c r="R1650">
        <v>6</v>
      </c>
      <c r="S1650">
        <v>0</v>
      </c>
      <c r="T1650">
        <v>0</v>
      </c>
      <c r="U1650">
        <v>0</v>
      </c>
      <c r="V1650">
        <v>0</v>
      </c>
      <c r="W1650">
        <v>0</v>
      </c>
      <c r="X1650">
        <v>0</v>
      </c>
      <c r="Y1650">
        <v>0</v>
      </c>
      <c r="Z1650" t="s">
        <v>41</v>
      </c>
    </row>
    <row r="1651" spans="1:26" x14ac:dyDescent="0.3">
      <c r="A1651">
        <v>5967</v>
      </c>
      <c r="B1651">
        <v>1952</v>
      </c>
      <c r="C1651" s="14">
        <f>2021-Table13[[#This Row],[Year_Birth]]</f>
        <v>69</v>
      </c>
      <c r="D1651" s="4">
        <v>33402</v>
      </c>
      <c r="E1651">
        <v>2</v>
      </c>
      <c r="F1651" s="16">
        <v>7.558904109589041</v>
      </c>
      <c r="G1651">
        <v>60</v>
      </c>
      <c r="H1651" s="4">
        <v>26</v>
      </c>
      <c r="I1651" s="4">
        <v>2</v>
      </c>
      <c r="J1651" s="4">
        <v>19</v>
      </c>
      <c r="K1651" s="4">
        <v>10</v>
      </c>
      <c r="L1651" s="4">
        <v>5</v>
      </c>
      <c r="M1651" s="4">
        <v>8</v>
      </c>
      <c r="N1651">
        <v>3</v>
      </c>
      <c r="O1651">
        <v>2</v>
      </c>
      <c r="P1651">
        <v>1</v>
      </c>
      <c r="Q1651">
        <v>3</v>
      </c>
      <c r="R1651">
        <v>8</v>
      </c>
      <c r="S1651">
        <v>0</v>
      </c>
      <c r="T1651">
        <v>0</v>
      </c>
      <c r="U1651">
        <v>0</v>
      </c>
      <c r="V1651">
        <v>0</v>
      </c>
      <c r="W1651">
        <v>0</v>
      </c>
      <c r="X1651">
        <v>0</v>
      </c>
      <c r="Y1651">
        <v>0</v>
      </c>
      <c r="Z1651" t="s">
        <v>52</v>
      </c>
    </row>
    <row r="1652" spans="1:26" x14ac:dyDescent="0.3">
      <c r="A1652">
        <v>6383</v>
      </c>
      <c r="B1652">
        <v>1971</v>
      </c>
      <c r="C1652" s="14">
        <f>2021-Table13[[#This Row],[Year_Birth]]</f>
        <v>50</v>
      </c>
      <c r="D1652" s="4">
        <v>32892</v>
      </c>
      <c r="E1652">
        <v>1</v>
      </c>
      <c r="F1652" s="16">
        <v>6.7068493150684931</v>
      </c>
      <c r="G1652">
        <v>78</v>
      </c>
      <c r="H1652" s="4">
        <v>26</v>
      </c>
      <c r="I1652" s="4">
        <v>0</v>
      </c>
      <c r="J1652" s="4">
        <v>15</v>
      </c>
      <c r="K1652" s="4">
        <v>2</v>
      </c>
      <c r="L1652" s="4">
        <v>1</v>
      </c>
      <c r="M1652" s="4">
        <v>2</v>
      </c>
      <c r="N1652">
        <v>2</v>
      </c>
      <c r="O1652">
        <v>3</v>
      </c>
      <c r="P1652">
        <v>0</v>
      </c>
      <c r="Q1652">
        <v>3</v>
      </c>
      <c r="R1652">
        <v>8</v>
      </c>
      <c r="S1652">
        <v>0</v>
      </c>
      <c r="T1652">
        <v>0</v>
      </c>
      <c r="U1652">
        <v>0</v>
      </c>
      <c r="V1652">
        <v>0</v>
      </c>
      <c r="W1652">
        <v>0</v>
      </c>
      <c r="X1652">
        <v>0</v>
      </c>
      <c r="Y1652">
        <v>0</v>
      </c>
      <c r="Z1652" t="s">
        <v>47</v>
      </c>
    </row>
    <row r="1653" spans="1:26" x14ac:dyDescent="0.3">
      <c r="A1653">
        <v>10536</v>
      </c>
      <c r="B1653">
        <v>1971</v>
      </c>
      <c r="C1653" s="14">
        <f>2021-Table13[[#This Row],[Year_Birth]]</f>
        <v>50</v>
      </c>
      <c r="D1653" s="4">
        <v>32892</v>
      </c>
      <c r="E1653">
        <v>1</v>
      </c>
      <c r="F1653" s="16">
        <v>6.7068493150684931</v>
      </c>
      <c r="G1653">
        <v>78</v>
      </c>
      <c r="H1653" s="4">
        <v>26</v>
      </c>
      <c r="I1653" s="4">
        <v>0</v>
      </c>
      <c r="J1653" s="4">
        <v>15</v>
      </c>
      <c r="K1653" s="4">
        <v>2</v>
      </c>
      <c r="L1653" s="4">
        <v>1</v>
      </c>
      <c r="M1653" s="4">
        <v>2</v>
      </c>
      <c r="N1653">
        <v>2</v>
      </c>
      <c r="O1653">
        <v>3</v>
      </c>
      <c r="P1653">
        <v>0</v>
      </c>
      <c r="Q1653">
        <v>3</v>
      </c>
      <c r="R1653">
        <v>8</v>
      </c>
      <c r="S1653">
        <v>0</v>
      </c>
      <c r="T1653">
        <v>0</v>
      </c>
      <c r="U1653">
        <v>0</v>
      </c>
      <c r="V1653">
        <v>0</v>
      </c>
      <c r="W1653">
        <v>0</v>
      </c>
      <c r="X1653">
        <v>0</v>
      </c>
      <c r="Y1653">
        <v>0</v>
      </c>
      <c r="Z1653" t="s">
        <v>41</v>
      </c>
    </row>
    <row r="1654" spans="1:26" x14ac:dyDescent="0.3">
      <c r="A1654">
        <v>2461</v>
      </c>
      <c r="B1654">
        <v>1955</v>
      </c>
      <c r="C1654" s="14">
        <f>2021-Table13[[#This Row],[Year_Birth]]</f>
        <v>66</v>
      </c>
      <c r="D1654" s="4">
        <v>51124</v>
      </c>
      <c r="E1654">
        <v>2</v>
      </c>
      <c r="F1654" s="16">
        <v>7.13972602739726</v>
      </c>
      <c r="G1654">
        <v>79</v>
      </c>
      <c r="H1654" s="4">
        <v>26</v>
      </c>
      <c r="I1654" s="4">
        <v>1</v>
      </c>
      <c r="J1654" s="4">
        <v>11</v>
      </c>
      <c r="K1654" s="4">
        <v>0</v>
      </c>
      <c r="L1654" s="4">
        <v>1</v>
      </c>
      <c r="M1654" s="4">
        <v>4</v>
      </c>
      <c r="N1654">
        <v>2</v>
      </c>
      <c r="O1654">
        <v>1</v>
      </c>
      <c r="P1654">
        <v>0</v>
      </c>
      <c r="Q1654">
        <v>3</v>
      </c>
      <c r="R1654">
        <v>3</v>
      </c>
      <c r="S1654">
        <v>0</v>
      </c>
      <c r="T1654">
        <v>0</v>
      </c>
      <c r="U1654">
        <v>0</v>
      </c>
      <c r="V1654">
        <v>0</v>
      </c>
      <c r="W1654">
        <v>0</v>
      </c>
      <c r="X1654">
        <v>0</v>
      </c>
      <c r="Y1654">
        <v>0</v>
      </c>
      <c r="Z1654" t="s">
        <v>48</v>
      </c>
    </row>
    <row r="1655" spans="1:26" x14ac:dyDescent="0.3">
      <c r="A1655">
        <v>11031</v>
      </c>
      <c r="B1655">
        <v>1950</v>
      </c>
      <c r="C1655" s="14">
        <f>2021-Table13[[#This Row],[Year_Birth]]</f>
        <v>71</v>
      </c>
      <c r="D1655" s="4">
        <v>48699</v>
      </c>
      <c r="E1655">
        <v>2</v>
      </c>
      <c r="F1655" s="16">
        <v>7.7178082191780826</v>
      </c>
      <c r="G1655">
        <v>90</v>
      </c>
      <c r="H1655" s="4">
        <v>26</v>
      </c>
      <c r="I1655" s="4">
        <v>1</v>
      </c>
      <c r="J1655" s="4">
        <v>10</v>
      </c>
      <c r="K1655" s="4">
        <v>2</v>
      </c>
      <c r="L1655" s="4">
        <v>0</v>
      </c>
      <c r="M1655" s="4">
        <v>1</v>
      </c>
      <c r="N1655">
        <v>1</v>
      </c>
      <c r="O1655">
        <v>1</v>
      </c>
      <c r="P1655">
        <v>0</v>
      </c>
      <c r="Q1655">
        <v>3</v>
      </c>
      <c r="R1655">
        <v>5</v>
      </c>
      <c r="S1655">
        <v>0</v>
      </c>
      <c r="T1655">
        <v>0</v>
      </c>
      <c r="U1655">
        <v>0</v>
      </c>
      <c r="V1655">
        <v>0</v>
      </c>
      <c r="W1655">
        <v>0</v>
      </c>
      <c r="X1655">
        <v>0</v>
      </c>
      <c r="Y1655">
        <v>0</v>
      </c>
      <c r="Z1655" t="s">
        <v>53</v>
      </c>
    </row>
    <row r="1656" spans="1:26" x14ac:dyDescent="0.3">
      <c r="A1656">
        <v>3769</v>
      </c>
      <c r="B1656">
        <v>1972</v>
      </c>
      <c r="C1656" s="14">
        <f>2021-Table13[[#This Row],[Year_Birth]]</f>
        <v>49</v>
      </c>
      <c r="E1656">
        <v>1</v>
      </c>
      <c r="F1656" s="16">
        <v>6.9369863013698634</v>
      </c>
      <c r="G1656">
        <v>17</v>
      </c>
      <c r="H1656" s="4">
        <v>25</v>
      </c>
      <c r="I1656" s="4">
        <v>1</v>
      </c>
      <c r="J1656" s="4">
        <v>13</v>
      </c>
      <c r="K1656" s="4">
        <v>0</v>
      </c>
      <c r="L1656" s="4">
        <v>0</v>
      </c>
      <c r="M1656" s="4">
        <v>3</v>
      </c>
      <c r="N1656">
        <v>1</v>
      </c>
      <c r="O1656">
        <v>1</v>
      </c>
      <c r="P1656">
        <v>0</v>
      </c>
      <c r="Q1656">
        <v>3</v>
      </c>
      <c r="R1656">
        <v>7</v>
      </c>
      <c r="S1656">
        <v>0</v>
      </c>
      <c r="T1656">
        <v>0</v>
      </c>
      <c r="U1656">
        <v>0</v>
      </c>
      <c r="V1656">
        <v>0</v>
      </c>
      <c r="W1656">
        <v>0</v>
      </c>
      <c r="X1656">
        <v>0</v>
      </c>
      <c r="Y1656">
        <v>0</v>
      </c>
      <c r="Z1656" t="s">
        <v>53</v>
      </c>
    </row>
    <row r="1657" spans="1:26" x14ac:dyDescent="0.3">
      <c r="A1657">
        <v>10146</v>
      </c>
      <c r="B1657">
        <v>1972</v>
      </c>
      <c r="C1657" s="14">
        <f>2021-Table13[[#This Row],[Year_Birth]]</f>
        <v>49</v>
      </c>
      <c r="D1657" s="4">
        <v>38887</v>
      </c>
      <c r="E1657">
        <v>1</v>
      </c>
      <c r="F1657" s="16">
        <v>6.9369863013698634</v>
      </c>
      <c r="G1657">
        <v>17</v>
      </c>
      <c r="H1657" s="4">
        <v>25</v>
      </c>
      <c r="I1657" s="4">
        <v>1</v>
      </c>
      <c r="J1657" s="4">
        <v>13</v>
      </c>
      <c r="K1657" s="4">
        <v>0</v>
      </c>
      <c r="L1657" s="4">
        <v>0</v>
      </c>
      <c r="M1657" s="4">
        <v>3</v>
      </c>
      <c r="N1657">
        <v>1</v>
      </c>
      <c r="O1657">
        <v>1</v>
      </c>
      <c r="P1657">
        <v>0</v>
      </c>
      <c r="Q1657">
        <v>3</v>
      </c>
      <c r="R1657">
        <v>7</v>
      </c>
      <c r="S1657">
        <v>0</v>
      </c>
      <c r="T1657">
        <v>0</v>
      </c>
      <c r="U1657">
        <v>0</v>
      </c>
      <c r="V1657">
        <v>0</v>
      </c>
      <c r="W1657">
        <v>0</v>
      </c>
      <c r="X1657">
        <v>0</v>
      </c>
      <c r="Y1657">
        <v>0</v>
      </c>
      <c r="Z1657" t="s">
        <v>53</v>
      </c>
    </row>
    <row r="1658" spans="1:26" x14ac:dyDescent="0.3">
      <c r="A1658">
        <v>1818</v>
      </c>
      <c r="B1658">
        <v>1971</v>
      </c>
      <c r="C1658" s="14">
        <f>2021-Table13[[#This Row],[Year_Birth]]</f>
        <v>50</v>
      </c>
      <c r="D1658" s="4">
        <v>29732</v>
      </c>
      <c r="E1658">
        <v>1</v>
      </c>
      <c r="F1658" s="16">
        <v>6.8739726027397259</v>
      </c>
      <c r="G1658">
        <v>23</v>
      </c>
      <c r="H1658" s="4">
        <v>25</v>
      </c>
      <c r="I1658" s="4">
        <v>0</v>
      </c>
      <c r="J1658" s="4">
        <v>8</v>
      </c>
      <c r="K1658" s="4">
        <v>0</v>
      </c>
      <c r="L1658" s="4">
        <v>1</v>
      </c>
      <c r="M1658" s="4">
        <v>4</v>
      </c>
      <c r="N1658">
        <v>1</v>
      </c>
      <c r="O1658">
        <v>2</v>
      </c>
      <c r="P1658">
        <v>0</v>
      </c>
      <c r="Q1658">
        <v>2</v>
      </c>
      <c r="R1658">
        <v>9</v>
      </c>
      <c r="S1658">
        <v>0</v>
      </c>
      <c r="T1658">
        <v>0</v>
      </c>
      <c r="U1658">
        <v>0</v>
      </c>
      <c r="V1658">
        <v>0</v>
      </c>
      <c r="W1658">
        <v>0</v>
      </c>
      <c r="X1658">
        <v>0</v>
      </c>
      <c r="Y1658">
        <v>0</v>
      </c>
      <c r="Z1658" t="s">
        <v>48</v>
      </c>
    </row>
    <row r="1659" spans="1:26" x14ac:dyDescent="0.3">
      <c r="A1659">
        <v>10629</v>
      </c>
      <c r="B1659">
        <v>1973</v>
      </c>
      <c r="C1659" s="14">
        <f>2021-Table13[[#This Row],[Year_Birth]]</f>
        <v>48</v>
      </c>
      <c r="E1659">
        <v>1</v>
      </c>
      <c r="F1659" s="16">
        <v>8.4</v>
      </c>
      <c r="G1659">
        <v>25</v>
      </c>
      <c r="H1659" s="4">
        <v>25</v>
      </c>
      <c r="I1659" s="4">
        <v>3</v>
      </c>
      <c r="J1659" s="4">
        <v>43</v>
      </c>
      <c r="K1659" s="4">
        <v>17</v>
      </c>
      <c r="L1659" s="4">
        <v>4</v>
      </c>
      <c r="M1659" s="4">
        <v>17</v>
      </c>
      <c r="N1659">
        <v>3</v>
      </c>
      <c r="O1659">
        <v>3</v>
      </c>
      <c r="P1659">
        <v>0</v>
      </c>
      <c r="Q1659">
        <v>3</v>
      </c>
      <c r="R1659">
        <v>8</v>
      </c>
      <c r="S1659">
        <v>0</v>
      </c>
      <c r="T1659">
        <v>0</v>
      </c>
      <c r="U1659">
        <v>0</v>
      </c>
      <c r="V1659">
        <v>0</v>
      </c>
      <c r="W1659">
        <v>0</v>
      </c>
      <c r="X1659">
        <v>0</v>
      </c>
      <c r="Y1659">
        <v>0</v>
      </c>
      <c r="Z1659" t="s">
        <v>52</v>
      </c>
    </row>
    <row r="1660" spans="1:26" x14ac:dyDescent="0.3">
      <c r="A1660">
        <v>498</v>
      </c>
      <c r="B1660">
        <v>1970</v>
      </c>
      <c r="C1660" s="14">
        <f>2021-Table13[[#This Row],[Year_Birth]]</f>
        <v>51</v>
      </c>
      <c r="D1660" s="4">
        <v>30015</v>
      </c>
      <c r="E1660">
        <v>1</v>
      </c>
      <c r="F1660" s="16">
        <v>7.0136986301369859</v>
      </c>
      <c r="G1660">
        <v>28</v>
      </c>
      <c r="H1660" s="4">
        <v>25</v>
      </c>
      <c r="I1660" s="4">
        <v>0</v>
      </c>
      <c r="J1660" s="4">
        <v>22</v>
      </c>
      <c r="K1660" s="4">
        <v>2</v>
      </c>
      <c r="L1660" s="4">
        <v>3</v>
      </c>
      <c r="M1660" s="4">
        <v>5</v>
      </c>
      <c r="N1660">
        <v>2</v>
      </c>
      <c r="O1660">
        <v>1</v>
      </c>
      <c r="P1660">
        <v>0</v>
      </c>
      <c r="Q1660">
        <v>4</v>
      </c>
      <c r="R1660">
        <v>5</v>
      </c>
      <c r="S1660">
        <v>0</v>
      </c>
      <c r="T1660">
        <v>0</v>
      </c>
      <c r="U1660">
        <v>0</v>
      </c>
      <c r="V1660">
        <v>0</v>
      </c>
      <c r="W1660">
        <v>0</v>
      </c>
      <c r="X1660">
        <v>0</v>
      </c>
      <c r="Y1660">
        <v>0</v>
      </c>
      <c r="Z1660" t="s">
        <v>41</v>
      </c>
    </row>
    <row r="1661" spans="1:26" x14ac:dyDescent="0.3">
      <c r="A1661">
        <v>2826</v>
      </c>
      <c r="B1661">
        <v>1967</v>
      </c>
      <c r="C1661" s="14">
        <f>2021-Table13[[#This Row],[Year_Birth]]</f>
        <v>54</v>
      </c>
      <c r="D1661" s="4">
        <v>22574</v>
      </c>
      <c r="E1661">
        <v>3</v>
      </c>
      <c r="F1661" s="16">
        <v>7.279452054794521</v>
      </c>
      <c r="G1661">
        <v>28</v>
      </c>
      <c r="H1661" s="4">
        <v>25</v>
      </c>
      <c r="I1661" s="4">
        <v>0</v>
      </c>
      <c r="J1661" s="4">
        <v>8</v>
      </c>
      <c r="K1661" s="4">
        <v>2</v>
      </c>
      <c r="L1661" s="4">
        <v>0</v>
      </c>
      <c r="M1661" s="4">
        <v>2</v>
      </c>
      <c r="N1661">
        <v>2</v>
      </c>
      <c r="O1661">
        <v>2</v>
      </c>
      <c r="P1661">
        <v>0</v>
      </c>
      <c r="Q1661">
        <v>3</v>
      </c>
      <c r="R1661">
        <v>7</v>
      </c>
      <c r="S1661">
        <v>0</v>
      </c>
      <c r="T1661">
        <v>0</v>
      </c>
      <c r="U1661">
        <v>0</v>
      </c>
      <c r="V1661">
        <v>0</v>
      </c>
      <c r="W1661">
        <v>0</v>
      </c>
      <c r="X1661">
        <v>0</v>
      </c>
      <c r="Y1661">
        <v>0</v>
      </c>
      <c r="Z1661" t="s">
        <v>41</v>
      </c>
    </row>
    <row r="1662" spans="1:26" x14ac:dyDescent="0.3">
      <c r="A1662">
        <v>6222</v>
      </c>
      <c r="B1662">
        <v>1967</v>
      </c>
      <c r="C1662" s="14">
        <f>2021-Table13[[#This Row],[Year_Birth]]</f>
        <v>54</v>
      </c>
      <c r="D1662" s="4">
        <v>22574</v>
      </c>
      <c r="E1662">
        <v>3</v>
      </c>
      <c r="F1662" s="16">
        <v>7.279452054794521</v>
      </c>
      <c r="G1662">
        <v>28</v>
      </c>
      <c r="H1662" s="4">
        <v>25</v>
      </c>
      <c r="I1662" s="4">
        <v>0</v>
      </c>
      <c r="J1662" s="4">
        <v>8</v>
      </c>
      <c r="K1662" s="4">
        <v>2</v>
      </c>
      <c r="L1662" s="4">
        <v>0</v>
      </c>
      <c r="M1662" s="4">
        <v>2</v>
      </c>
      <c r="N1662">
        <v>2</v>
      </c>
      <c r="O1662">
        <v>2</v>
      </c>
      <c r="P1662">
        <v>0</v>
      </c>
      <c r="Q1662">
        <v>3</v>
      </c>
      <c r="R1662">
        <v>7</v>
      </c>
      <c r="S1662">
        <v>0</v>
      </c>
      <c r="T1662">
        <v>0</v>
      </c>
      <c r="U1662">
        <v>0</v>
      </c>
      <c r="V1662">
        <v>0</v>
      </c>
      <c r="W1662">
        <v>0</v>
      </c>
      <c r="X1662">
        <v>0</v>
      </c>
      <c r="Y1662">
        <v>0</v>
      </c>
      <c r="Z1662" t="s">
        <v>41</v>
      </c>
    </row>
    <row r="1663" spans="1:26" x14ac:dyDescent="0.3">
      <c r="A1663">
        <v>7369</v>
      </c>
      <c r="B1663">
        <v>1981</v>
      </c>
      <c r="C1663" s="14">
        <f>2021-Table13[[#This Row],[Year_Birth]]</f>
        <v>40</v>
      </c>
      <c r="D1663" s="4">
        <v>36959</v>
      </c>
      <c r="E1663">
        <v>1</v>
      </c>
      <c r="F1663" s="16">
        <v>7.3506849315068497</v>
      </c>
      <c r="G1663">
        <v>56</v>
      </c>
      <c r="H1663" s="4">
        <v>25</v>
      </c>
      <c r="I1663" s="4">
        <v>6</v>
      </c>
      <c r="J1663" s="4">
        <v>25</v>
      </c>
      <c r="K1663" s="4">
        <v>6</v>
      </c>
      <c r="L1663" s="4">
        <v>0</v>
      </c>
      <c r="M1663" s="4">
        <v>0</v>
      </c>
      <c r="N1663">
        <v>2</v>
      </c>
      <c r="O1663">
        <v>2</v>
      </c>
      <c r="P1663">
        <v>0</v>
      </c>
      <c r="Q1663">
        <v>3</v>
      </c>
      <c r="R1663">
        <v>8</v>
      </c>
      <c r="S1663">
        <v>0</v>
      </c>
      <c r="T1663">
        <v>0</v>
      </c>
      <c r="U1663">
        <v>0</v>
      </c>
      <c r="V1663">
        <v>0</v>
      </c>
      <c r="W1663">
        <v>0</v>
      </c>
      <c r="X1663">
        <v>0</v>
      </c>
      <c r="Y1663">
        <v>0</v>
      </c>
      <c r="Z1663" t="s">
        <v>41</v>
      </c>
    </row>
    <row r="1664" spans="1:26" x14ac:dyDescent="0.3">
      <c r="A1664">
        <v>5790</v>
      </c>
      <c r="B1664">
        <v>1985</v>
      </c>
      <c r="C1664" s="14">
        <f>2021-Table13[[#This Row],[Year_Birth]]</f>
        <v>36</v>
      </c>
      <c r="D1664" s="4">
        <v>31158</v>
      </c>
      <c r="E1664">
        <v>1</v>
      </c>
      <c r="F1664" s="16">
        <v>8.0301369863013701</v>
      </c>
      <c r="G1664">
        <v>62</v>
      </c>
      <c r="H1664" s="4">
        <v>25</v>
      </c>
      <c r="I1664" s="4">
        <v>6</v>
      </c>
      <c r="J1664" s="4">
        <v>16</v>
      </c>
      <c r="K1664" s="4">
        <v>20</v>
      </c>
      <c r="L1664" s="4">
        <v>0</v>
      </c>
      <c r="M1664" s="4">
        <v>5</v>
      </c>
      <c r="N1664">
        <v>2</v>
      </c>
      <c r="O1664">
        <v>2</v>
      </c>
      <c r="P1664">
        <v>0</v>
      </c>
      <c r="Q1664">
        <v>3</v>
      </c>
      <c r="R1664">
        <v>8</v>
      </c>
      <c r="S1664">
        <v>0</v>
      </c>
      <c r="T1664">
        <v>0</v>
      </c>
      <c r="U1664">
        <v>0</v>
      </c>
      <c r="V1664">
        <v>0</v>
      </c>
      <c r="W1664">
        <v>0</v>
      </c>
      <c r="X1664">
        <v>0</v>
      </c>
      <c r="Y1664">
        <v>0</v>
      </c>
      <c r="Z1664" t="s">
        <v>41</v>
      </c>
    </row>
    <row r="1665" spans="1:26" x14ac:dyDescent="0.3">
      <c r="A1665">
        <v>2589</v>
      </c>
      <c r="B1665">
        <v>1972</v>
      </c>
      <c r="C1665" s="14">
        <f>2021-Table13[[#This Row],[Year_Birth]]</f>
        <v>49</v>
      </c>
      <c r="D1665" s="4">
        <v>26759</v>
      </c>
      <c r="E1665">
        <v>1</v>
      </c>
      <c r="F1665" s="16">
        <v>7</v>
      </c>
      <c r="G1665">
        <v>65</v>
      </c>
      <c r="H1665" s="4">
        <v>25</v>
      </c>
      <c r="I1665" s="4">
        <v>3</v>
      </c>
      <c r="J1665" s="4">
        <v>16</v>
      </c>
      <c r="K1665" s="4">
        <v>8</v>
      </c>
      <c r="L1665" s="4">
        <v>5</v>
      </c>
      <c r="M1665" s="4">
        <v>2</v>
      </c>
      <c r="N1665">
        <v>2</v>
      </c>
      <c r="O1665">
        <v>2</v>
      </c>
      <c r="P1665">
        <v>1</v>
      </c>
      <c r="Q1665">
        <v>3</v>
      </c>
      <c r="R1665">
        <v>6</v>
      </c>
      <c r="S1665">
        <v>0</v>
      </c>
      <c r="T1665">
        <v>0</v>
      </c>
      <c r="U1665">
        <v>0</v>
      </c>
      <c r="V1665">
        <v>0</v>
      </c>
      <c r="W1665">
        <v>0</v>
      </c>
      <c r="X1665">
        <v>0</v>
      </c>
      <c r="Y1665">
        <v>0</v>
      </c>
      <c r="Z1665" t="s">
        <v>53</v>
      </c>
    </row>
    <row r="1666" spans="1:26" x14ac:dyDescent="0.3">
      <c r="A1666">
        <v>5346</v>
      </c>
      <c r="B1666">
        <v>1973</v>
      </c>
      <c r="C1666" s="14">
        <f>2021-Table13[[#This Row],[Year_Birth]]</f>
        <v>48</v>
      </c>
      <c r="D1666" s="4">
        <v>23559</v>
      </c>
      <c r="E1666">
        <v>1</v>
      </c>
      <c r="F1666" s="16">
        <v>7.6</v>
      </c>
      <c r="G1666">
        <v>87</v>
      </c>
      <c r="H1666" s="4">
        <v>25</v>
      </c>
      <c r="I1666" s="4">
        <v>5</v>
      </c>
      <c r="J1666" s="4">
        <v>19</v>
      </c>
      <c r="K1666" s="4">
        <v>7</v>
      </c>
      <c r="L1666" s="4">
        <v>0</v>
      </c>
      <c r="M1666" s="4">
        <v>23</v>
      </c>
      <c r="N1666">
        <v>3</v>
      </c>
      <c r="O1666">
        <v>3</v>
      </c>
      <c r="P1666">
        <v>0</v>
      </c>
      <c r="Q1666">
        <v>3</v>
      </c>
      <c r="R1666">
        <v>7</v>
      </c>
      <c r="S1666">
        <v>0</v>
      </c>
      <c r="T1666">
        <v>0</v>
      </c>
      <c r="U1666">
        <v>0</v>
      </c>
      <c r="V1666">
        <v>0</v>
      </c>
      <c r="W1666">
        <v>0</v>
      </c>
      <c r="X1666">
        <v>0</v>
      </c>
      <c r="Y1666">
        <v>0</v>
      </c>
      <c r="Z1666" t="s">
        <v>52</v>
      </c>
    </row>
    <row r="1667" spans="1:26" x14ac:dyDescent="0.3">
      <c r="A1667">
        <v>10402</v>
      </c>
      <c r="B1667">
        <v>1967</v>
      </c>
      <c r="C1667" s="14">
        <f>2021-Table13[[#This Row],[Year_Birth]]</f>
        <v>54</v>
      </c>
      <c r="D1667" s="4">
        <v>35441</v>
      </c>
      <c r="E1667">
        <v>2</v>
      </c>
      <c r="F1667" s="16">
        <v>7.9808219178082194</v>
      </c>
      <c r="G1667">
        <v>94</v>
      </c>
      <c r="H1667" s="4">
        <v>25</v>
      </c>
      <c r="I1667" s="4">
        <v>1</v>
      </c>
      <c r="J1667" s="4">
        <v>9</v>
      </c>
      <c r="K1667" s="4">
        <v>2</v>
      </c>
      <c r="L1667" s="4">
        <v>1</v>
      </c>
      <c r="M1667" s="4">
        <v>1</v>
      </c>
      <c r="N1667">
        <v>2</v>
      </c>
      <c r="O1667">
        <v>1</v>
      </c>
      <c r="P1667">
        <v>0</v>
      </c>
      <c r="Q1667">
        <v>3</v>
      </c>
      <c r="R1667">
        <v>8</v>
      </c>
      <c r="S1667">
        <v>0</v>
      </c>
      <c r="T1667">
        <v>0</v>
      </c>
      <c r="U1667">
        <v>0</v>
      </c>
      <c r="V1667">
        <v>0</v>
      </c>
      <c r="W1667">
        <v>0</v>
      </c>
      <c r="X1667">
        <v>0</v>
      </c>
      <c r="Y1667">
        <v>0</v>
      </c>
      <c r="Z1667" t="s">
        <v>48</v>
      </c>
    </row>
    <row r="1668" spans="1:26" x14ac:dyDescent="0.3">
      <c r="A1668">
        <v>11114</v>
      </c>
      <c r="B1668">
        <v>1970</v>
      </c>
      <c r="C1668" s="14">
        <f>2021-Table13[[#This Row],[Year_Birth]]</f>
        <v>51</v>
      </c>
      <c r="D1668" s="4">
        <v>19656</v>
      </c>
      <c r="E1668">
        <v>1</v>
      </c>
      <c r="F1668" s="16">
        <v>7.9972602739726026</v>
      </c>
      <c r="G1668">
        <v>94</v>
      </c>
      <c r="H1668" s="4">
        <v>25</v>
      </c>
      <c r="I1668" s="4">
        <v>4</v>
      </c>
      <c r="J1668" s="4">
        <v>9</v>
      </c>
      <c r="K1668" s="4">
        <v>6</v>
      </c>
      <c r="L1668" s="4">
        <v>8</v>
      </c>
      <c r="M1668" s="4">
        <v>32</v>
      </c>
      <c r="N1668">
        <v>3</v>
      </c>
      <c r="O1668">
        <v>2</v>
      </c>
      <c r="P1668">
        <v>1</v>
      </c>
      <c r="Q1668">
        <v>3</v>
      </c>
      <c r="R1668">
        <v>7</v>
      </c>
      <c r="S1668">
        <v>0</v>
      </c>
      <c r="T1668">
        <v>0</v>
      </c>
      <c r="U1668">
        <v>0</v>
      </c>
      <c r="V1668">
        <v>0</v>
      </c>
      <c r="W1668">
        <v>0</v>
      </c>
      <c r="X1668">
        <v>0</v>
      </c>
      <c r="Y1668">
        <v>0</v>
      </c>
      <c r="Z1668" t="s">
        <v>41</v>
      </c>
    </row>
    <row r="1669" spans="1:26" x14ac:dyDescent="0.3">
      <c r="A1669">
        <v>6382</v>
      </c>
      <c r="B1669">
        <v>1953</v>
      </c>
      <c r="C1669" s="14">
        <f>2021-Table13[[#This Row],[Year_Birth]]</f>
        <v>68</v>
      </c>
      <c r="D1669" s="4">
        <v>48794</v>
      </c>
      <c r="E1669">
        <v>2</v>
      </c>
      <c r="F1669" s="16">
        <v>6.6191780821917812</v>
      </c>
      <c r="G1669">
        <v>97</v>
      </c>
      <c r="H1669" s="4">
        <v>25</v>
      </c>
      <c r="I1669" s="4">
        <v>0</v>
      </c>
      <c r="J1669" s="4">
        <v>11</v>
      </c>
      <c r="K1669" s="4">
        <v>3</v>
      </c>
      <c r="L1669" s="4">
        <v>0</v>
      </c>
      <c r="M1669" s="4">
        <v>15</v>
      </c>
      <c r="N1669">
        <v>1</v>
      </c>
      <c r="O1669">
        <v>1</v>
      </c>
      <c r="P1669">
        <v>0</v>
      </c>
      <c r="Q1669">
        <v>3</v>
      </c>
      <c r="R1669">
        <v>4</v>
      </c>
      <c r="S1669">
        <v>0</v>
      </c>
      <c r="T1669">
        <v>0</v>
      </c>
      <c r="U1669">
        <v>0</v>
      </c>
      <c r="V1669">
        <v>0</v>
      </c>
      <c r="W1669">
        <v>0</v>
      </c>
      <c r="X1669">
        <v>0</v>
      </c>
      <c r="Y1669">
        <v>0</v>
      </c>
      <c r="Z1669" t="s">
        <v>43</v>
      </c>
    </row>
    <row r="1670" spans="1:26" x14ac:dyDescent="0.3">
      <c r="A1670">
        <v>10785</v>
      </c>
      <c r="B1670">
        <v>1969</v>
      </c>
      <c r="C1670" s="14">
        <f>2021-Table13[[#This Row],[Year_Birth]]</f>
        <v>52</v>
      </c>
      <c r="D1670" s="4">
        <v>44078</v>
      </c>
      <c r="E1670">
        <v>2</v>
      </c>
      <c r="F1670" s="16">
        <v>6.6383561643835618</v>
      </c>
      <c r="G1670">
        <v>17</v>
      </c>
      <c r="H1670" s="4">
        <v>24</v>
      </c>
      <c r="I1670" s="4">
        <v>1</v>
      </c>
      <c r="J1670" s="4">
        <v>10</v>
      </c>
      <c r="K1670" s="4">
        <v>2</v>
      </c>
      <c r="L1670" s="4">
        <v>0</v>
      </c>
      <c r="M1670" s="4">
        <v>4</v>
      </c>
      <c r="N1670">
        <v>2</v>
      </c>
      <c r="O1670">
        <v>2</v>
      </c>
      <c r="P1670">
        <v>0</v>
      </c>
      <c r="Q1670">
        <v>3</v>
      </c>
      <c r="R1670">
        <v>5</v>
      </c>
      <c r="S1670">
        <v>0</v>
      </c>
      <c r="T1670">
        <v>0</v>
      </c>
      <c r="U1670">
        <v>0</v>
      </c>
      <c r="V1670">
        <v>0</v>
      </c>
      <c r="W1670">
        <v>0</v>
      </c>
      <c r="X1670">
        <v>0</v>
      </c>
      <c r="Y1670">
        <v>0</v>
      </c>
      <c r="Z1670" t="s">
        <v>47</v>
      </c>
    </row>
    <row r="1671" spans="1:26" x14ac:dyDescent="0.3">
      <c r="A1671">
        <v>1100</v>
      </c>
      <c r="B1671">
        <v>1960</v>
      </c>
      <c r="C1671" s="14">
        <f>2021-Table13[[#This Row],[Year_Birth]]</f>
        <v>61</v>
      </c>
      <c r="D1671" s="4">
        <v>41275</v>
      </c>
      <c r="E1671">
        <v>3</v>
      </c>
      <c r="F1671" s="16">
        <v>6.8767123287671232</v>
      </c>
      <c r="G1671">
        <v>33</v>
      </c>
      <c r="H1671" s="4">
        <v>24</v>
      </c>
      <c r="I1671" s="4">
        <v>4</v>
      </c>
      <c r="J1671" s="4">
        <v>22</v>
      </c>
      <c r="K1671" s="4">
        <v>0</v>
      </c>
      <c r="L1671" s="4">
        <v>2</v>
      </c>
      <c r="M1671" s="4">
        <v>9</v>
      </c>
      <c r="N1671">
        <v>4</v>
      </c>
      <c r="O1671">
        <v>3</v>
      </c>
      <c r="P1671">
        <v>1</v>
      </c>
      <c r="Q1671">
        <v>3</v>
      </c>
      <c r="R1671">
        <v>5</v>
      </c>
      <c r="S1671">
        <v>0</v>
      </c>
      <c r="T1671">
        <v>0</v>
      </c>
      <c r="U1671">
        <v>0</v>
      </c>
      <c r="V1671">
        <v>0</v>
      </c>
      <c r="W1671">
        <v>0</v>
      </c>
      <c r="X1671">
        <v>0</v>
      </c>
      <c r="Y1671">
        <v>0</v>
      </c>
      <c r="Z1671" t="s">
        <v>48</v>
      </c>
    </row>
    <row r="1672" spans="1:26" x14ac:dyDescent="0.3">
      <c r="A1672">
        <v>5304</v>
      </c>
      <c r="B1672">
        <v>1974</v>
      </c>
      <c r="C1672" s="14">
        <f>2021-Table13[[#This Row],[Year_Birth]]</f>
        <v>47</v>
      </c>
      <c r="D1672" s="4">
        <v>30899</v>
      </c>
      <c r="E1672">
        <v>1</v>
      </c>
      <c r="F1672" s="16">
        <v>8.3205479452054796</v>
      </c>
      <c r="G1672">
        <v>35</v>
      </c>
      <c r="H1672" s="4">
        <v>24</v>
      </c>
      <c r="I1672" s="4">
        <v>0</v>
      </c>
      <c r="J1672" s="4">
        <v>8</v>
      </c>
      <c r="K1672" s="4">
        <v>0</v>
      </c>
      <c r="L1672" s="4">
        <v>0</v>
      </c>
      <c r="M1672" s="4">
        <v>1</v>
      </c>
      <c r="N1672">
        <v>2</v>
      </c>
      <c r="O1672">
        <v>1</v>
      </c>
      <c r="P1672">
        <v>0</v>
      </c>
      <c r="Q1672">
        <v>3</v>
      </c>
      <c r="R1672">
        <v>6</v>
      </c>
      <c r="S1672">
        <v>0</v>
      </c>
      <c r="T1672">
        <v>0</v>
      </c>
      <c r="U1672">
        <v>0</v>
      </c>
      <c r="V1672">
        <v>0</v>
      </c>
      <c r="W1672">
        <v>0</v>
      </c>
      <c r="X1672">
        <v>0</v>
      </c>
      <c r="Y1672">
        <v>0</v>
      </c>
      <c r="Z1672" t="s">
        <v>47</v>
      </c>
    </row>
    <row r="1673" spans="1:26" x14ac:dyDescent="0.3">
      <c r="A1673">
        <v>8523</v>
      </c>
      <c r="B1673">
        <v>1968</v>
      </c>
      <c r="C1673" s="14">
        <f>2021-Table13[[#This Row],[Year_Birth]]</f>
        <v>53</v>
      </c>
      <c r="D1673" s="4">
        <v>19329</v>
      </c>
      <c r="E1673">
        <v>1</v>
      </c>
      <c r="F1673" s="16">
        <v>7.1506849315068495</v>
      </c>
      <c r="G1673">
        <v>39</v>
      </c>
      <c r="H1673" s="4">
        <v>24</v>
      </c>
      <c r="I1673" s="4">
        <v>1</v>
      </c>
      <c r="J1673" s="4">
        <v>16</v>
      </c>
      <c r="K1673" s="4">
        <v>12</v>
      </c>
      <c r="L1673" s="4">
        <v>2</v>
      </c>
      <c r="M1673" s="4">
        <v>5</v>
      </c>
      <c r="N1673">
        <v>3</v>
      </c>
      <c r="O1673">
        <v>4</v>
      </c>
      <c r="P1673">
        <v>0</v>
      </c>
      <c r="Q1673">
        <v>3</v>
      </c>
      <c r="R1673">
        <v>8</v>
      </c>
      <c r="S1673">
        <v>0</v>
      </c>
      <c r="T1673">
        <v>0</v>
      </c>
      <c r="U1673">
        <v>0</v>
      </c>
      <c r="V1673">
        <v>0</v>
      </c>
      <c r="W1673">
        <v>0</v>
      </c>
      <c r="X1673">
        <v>0</v>
      </c>
      <c r="Y1673">
        <v>0</v>
      </c>
      <c r="Z1673" t="s">
        <v>48</v>
      </c>
    </row>
    <row r="1674" spans="1:26" x14ac:dyDescent="0.3">
      <c r="A1674">
        <v>7186</v>
      </c>
      <c r="B1674">
        <v>1966</v>
      </c>
      <c r="C1674" s="14">
        <f>2021-Table13[[#This Row],[Year_Birth]]</f>
        <v>55</v>
      </c>
      <c r="D1674" s="4">
        <v>30843</v>
      </c>
      <c r="E1674">
        <v>2</v>
      </c>
      <c r="F1674" s="16">
        <v>6.7041095890410958</v>
      </c>
      <c r="G1674">
        <v>43</v>
      </c>
      <c r="H1674" s="4">
        <v>24</v>
      </c>
      <c r="I1674" s="4">
        <v>0</v>
      </c>
      <c r="J1674" s="4">
        <v>2</v>
      </c>
      <c r="K1674" s="4">
        <v>0</v>
      </c>
      <c r="L1674" s="4">
        <v>0</v>
      </c>
      <c r="M1674" s="4">
        <v>9</v>
      </c>
      <c r="N1674">
        <v>2</v>
      </c>
      <c r="O1674">
        <v>1</v>
      </c>
      <c r="P1674">
        <v>1</v>
      </c>
      <c r="Q1674">
        <v>2</v>
      </c>
      <c r="R1674">
        <v>5</v>
      </c>
      <c r="S1674">
        <v>0</v>
      </c>
      <c r="T1674">
        <v>0</v>
      </c>
      <c r="U1674">
        <v>1</v>
      </c>
      <c r="V1674">
        <v>0</v>
      </c>
      <c r="W1674">
        <v>0</v>
      </c>
      <c r="X1674">
        <v>0</v>
      </c>
      <c r="Y1674">
        <v>0</v>
      </c>
      <c r="Z1674" t="s">
        <v>45</v>
      </c>
    </row>
    <row r="1675" spans="1:26" x14ac:dyDescent="0.3">
      <c r="A1675">
        <v>10637</v>
      </c>
      <c r="B1675">
        <v>1964</v>
      </c>
      <c r="C1675" s="14">
        <f>2021-Table13[[#This Row],[Year_Birth]]</f>
        <v>57</v>
      </c>
      <c r="D1675" s="4">
        <v>40800</v>
      </c>
      <c r="E1675">
        <v>3</v>
      </c>
      <c r="F1675" s="16">
        <v>8.1013698630136979</v>
      </c>
      <c r="G1675">
        <v>77</v>
      </c>
      <c r="H1675" s="4">
        <v>24</v>
      </c>
      <c r="I1675" s="4">
        <v>0</v>
      </c>
      <c r="J1675" s="4">
        <v>27</v>
      </c>
      <c r="K1675" s="4">
        <v>8</v>
      </c>
      <c r="L1675" s="4">
        <v>30</v>
      </c>
      <c r="M1675" s="4">
        <v>10</v>
      </c>
      <c r="N1675">
        <v>2</v>
      </c>
      <c r="O1675">
        <v>3</v>
      </c>
      <c r="P1675">
        <v>0</v>
      </c>
      <c r="Q1675">
        <v>3</v>
      </c>
      <c r="R1675">
        <v>7</v>
      </c>
      <c r="S1675">
        <v>0</v>
      </c>
      <c r="T1675">
        <v>0</v>
      </c>
      <c r="U1675">
        <v>0</v>
      </c>
      <c r="V1675">
        <v>0</v>
      </c>
      <c r="W1675">
        <v>0</v>
      </c>
      <c r="X1675">
        <v>0</v>
      </c>
      <c r="Y1675">
        <v>1</v>
      </c>
      <c r="Z1675" t="s">
        <v>41</v>
      </c>
    </row>
    <row r="1676" spans="1:26" x14ac:dyDescent="0.3">
      <c r="A1676">
        <v>3798</v>
      </c>
      <c r="B1676">
        <v>1968</v>
      </c>
      <c r="C1676" s="14">
        <f>2021-Table13[[#This Row],[Year_Birth]]</f>
        <v>53</v>
      </c>
      <c r="D1676" s="4">
        <v>41120</v>
      </c>
      <c r="E1676">
        <v>2</v>
      </c>
      <c r="F1676" s="16">
        <v>7.2547945205479456</v>
      </c>
      <c r="G1676">
        <v>80</v>
      </c>
      <c r="H1676" s="4">
        <v>24</v>
      </c>
      <c r="I1676" s="4">
        <v>2</v>
      </c>
      <c r="J1676" s="4">
        <v>23</v>
      </c>
      <c r="K1676" s="4">
        <v>0</v>
      </c>
      <c r="L1676" s="4">
        <v>8</v>
      </c>
      <c r="M1676" s="4">
        <v>24</v>
      </c>
      <c r="N1676">
        <v>3</v>
      </c>
      <c r="O1676">
        <v>2</v>
      </c>
      <c r="P1676">
        <v>1</v>
      </c>
      <c r="Q1676">
        <v>3</v>
      </c>
      <c r="R1676">
        <v>6</v>
      </c>
      <c r="S1676">
        <v>0</v>
      </c>
      <c r="T1676">
        <v>0</v>
      </c>
      <c r="U1676">
        <v>0</v>
      </c>
      <c r="V1676">
        <v>0</v>
      </c>
      <c r="W1676">
        <v>0</v>
      </c>
      <c r="X1676">
        <v>0</v>
      </c>
      <c r="Y1676">
        <v>0</v>
      </c>
      <c r="Z1676" t="s">
        <v>41</v>
      </c>
    </row>
    <row r="1677" spans="1:26" x14ac:dyDescent="0.3">
      <c r="A1677">
        <v>7004</v>
      </c>
      <c r="B1677">
        <v>1984</v>
      </c>
      <c r="C1677" s="14">
        <f>2021-Table13[[#This Row],[Year_Birth]]</f>
        <v>37</v>
      </c>
      <c r="D1677" s="4">
        <v>11012</v>
      </c>
      <c r="E1677">
        <v>1</v>
      </c>
      <c r="F1677" s="16">
        <v>7.8986301369863012</v>
      </c>
      <c r="G1677">
        <v>82</v>
      </c>
      <c r="H1677" s="4">
        <v>24</v>
      </c>
      <c r="I1677" s="4">
        <v>3</v>
      </c>
      <c r="J1677" s="4">
        <v>26</v>
      </c>
      <c r="K1677" s="4">
        <v>7</v>
      </c>
      <c r="L1677" s="4">
        <v>1</v>
      </c>
      <c r="M1677" s="4">
        <v>23</v>
      </c>
      <c r="N1677">
        <v>3</v>
      </c>
      <c r="O1677">
        <v>3</v>
      </c>
      <c r="P1677">
        <v>1</v>
      </c>
      <c r="Q1677">
        <v>2</v>
      </c>
      <c r="R1677">
        <v>9</v>
      </c>
      <c r="S1677">
        <v>0</v>
      </c>
      <c r="T1677">
        <v>0</v>
      </c>
      <c r="U1677">
        <v>1</v>
      </c>
      <c r="V1677">
        <v>0</v>
      </c>
      <c r="W1677">
        <v>0</v>
      </c>
      <c r="X1677">
        <v>0</v>
      </c>
      <c r="Y1677">
        <v>0</v>
      </c>
      <c r="Z1677" t="s">
        <v>45</v>
      </c>
    </row>
    <row r="1678" spans="1:26" x14ac:dyDescent="0.3">
      <c r="A1678">
        <v>231</v>
      </c>
      <c r="B1678">
        <v>1956</v>
      </c>
      <c r="C1678" s="14">
        <f>2021-Table13[[#This Row],[Year_Birth]]</f>
        <v>65</v>
      </c>
      <c r="D1678" s="4">
        <v>28839</v>
      </c>
      <c r="E1678">
        <v>2</v>
      </c>
      <c r="F1678" s="16">
        <v>6.912328767123288</v>
      </c>
      <c r="G1678">
        <v>86</v>
      </c>
      <c r="H1678" s="4">
        <v>24</v>
      </c>
      <c r="I1678" s="4">
        <v>0</v>
      </c>
      <c r="J1678" s="4">
        <v>7</v>
      </c>
      <c r="K1678" s="4">
        <v>0</v>
      </c>
      <c r="L1678" s="4">
        <v>0</v>
      </c>
      <c r="M1678" s="4">
        <v>1</v>
      </c>
      <c r="N1678">
        <v>2</v>
      </c>
      <c r="O1678">
        <v>2</v>
      </c>
      <c r="P1678">
        <v>0</v>
      </c>
      <c r="Q1678">
        <v>3</v>
      </c>
      <c r="R1678">
        <v>5</v>
      </c>
      <c r="S1678">
        <v>0</v>
      </c>
      <c r="T1678">
        <v>0</v>
      </c>
      <c r="U1678">
        <v>0</v>
      </c>
      <c r="V1678">
        <v>0</v>
      </c>
      <c r="W1678">
        <v>0</v>
      </c>
      <c r="X1678">
        <v>0</v>
      </c>
      <c r="Y1678">
        <v>0</v>
      </c>
      <c r="Z1678" t="s">
        <v>41</v>
      </c>
    </row>
    <row r="1679" spans="1:26" x14ac:dyDescent="0.3">
      <c r="A1679">
        <v>10466</v>
      </c>
      <c r="B1679">
        <v>1965</v>
      </c>
      <c r="C1679" s="14">
        <f>2021-Table13[[#This Row],[Year_Birth]]</f>
        <v>56</v>
      </c>
      <c r="D1679" s="4">
        <v>44393</v>
      </c>
      <c r="E1679">
        <v>2</v>
      </c>
      <c r="F1679" s="16">
        <v>7.463013698630137</v>
      </c>
      <c r="G1679">
        <v>86</v>
      </c>
      <c r="H1679" s="4">
        <v>24</v>
      </c>
      <c r="I1679" s="4">
        <v>2</v>
      </c>
      <c r="J1679" s="4">
        <v>20</v>
      </c>
      <c r="K1679" s="4">
        <v>2</v>
      </c>
      <c r="L1679" s="4">
        <v>2</v>
      </c>
      <c r="M1679" s="4">
        <v>10</v>
      </c>
      <c r="N1679">
        <v>2</v>
      </c>
      <c r="O1679">
        <v>1</v>
      </c>
      <c r="P1679">
        <v>0</v>
      </c>
      <c r="Q1679">
        <v>4</v>
      </c>
      <c r="R1679">
        <v>4</v>
      </c>
      <c r="S1679">
        <v>0</v>
      </c>
      <c r="T1679">
        <v>0</v>
      </c>
      <c r="U1679">
        <v>0</v>
      </c>
      <c r="V1679">
        <v>0</v>
      </c>
      <c r="W1679">
        <v>0</v>
      </c>
      <c r="X1679">
        <v>0</v>
      </c>
      <c r="Y1679">
        <v>0</v>
      </c>
      <c r="Z1679" t="s">
        <v>41</v>
      </c>
    </row>
    <row r="1680" spans="1:26" x14ac:dyDescent="0.3">
      <c r="A1680">
        <v>3921</v>
      </c>
      <c r="B1680">
        <v>1952</v>
      </c>
      <c r="C1680" s="14">
        <f>2021-Table13[[#This Row],[Year_Birth]]</f>
        <v>69</v>
      </c>
      <c r="D1680" s="4">
        <v>28457</v>
      </c>
      <c r="E1680">
        <v>0</v>
      </c>
      <c r="F1680" s="16">
        <v>8.2794520547945201</v>
      </c>
      <c r="G1680">
        <v>96</v>
      </c>
      <c r="H1680" s="4">
        <v>24</v>
      </c>
      <c r="I1680" s="4">
        <v>1</v>
      </c>
      <c r="J1680" s="4">
        <v>108</v>
      </c>
      <c r="K1680" s="4">
        <v>29</v>
      </c>
      <c r="L1680" s="4">
        <v>29</v>
      </c>
      <c r="M1680" s="4">
        <v>14</v>
      </c>
      <c r="N1680">
        <v>1</v>
      </c>
      <c r="O1680">
        <v>4</v>
      </c>
      <c r="P1680">
        <v>1</v>
      </c>
      <c r="Q1680">
        <v>4</v>
      </c>
      <c r="R1680">
        <v>8</v>
      </c>
      <c r="S1680">
        <v>0</v>
      </c>
      <c r="T1680">
        <v>0</v>
      </c>
      <c r="U1680">
        <v>0</v>
      </c>
      <c r="V1680">
        <v>0</v>
      </c>
      <c r="W1680">
        <v>0</v>
      </c>
      <c r="X1680">
        <v>0</v>
      </c>
      <c r="Y1680">
        <v>0</v>
      </c>
      <c r="Z1680" t="s">
        <v>41</v>
      </c>
    </row>
    <row r="1681" spans="1:26" x14ac:dyDescent="0.3">
      <c r="A1681">
        <v>7947</v>
      </c>
      <c r="B1681">
        <v>1969</v>
      </c>
      <c r="C1681" s="14">
        <f>2021-Table13[[#This Row],[Year_Birth]]</f>
        <v>52</v>
      </c>
      <c r="D1681" s="4">
        <v>42231</v>
      </c>
      <c r="E1681">
        <v>2</v>
      </c>
      <c r="F1681" s="16">
        <v>6.8739726027397259</v>
      </c>
      <c r="G1681">
        <v>99</v>
      </c>
      <c r="H1681" s="4">
        <v>24</v>
      </c>
      <c r="I1681" s="4">
        <v>0</v>
      </c>
      <c r="J1681" s="4">
        <v>8</v>
      </c>
      <c r="K1681" s="4">
        <v>0</v>
      </c>
      <c r="L1681" s="4">
        <v>1</v>
      </c>
      <c r="M1681" s="4">
        <v>4</v>
      </c>
      <c r="N1681">
        <v>1</v>
      </c>
      <c r="O1681">
        <v>1</v>
      </c>
      <c r="P1681">
        <v>0</v>
      </c>
      <c r="Q1681">
        <v>3</v>
      </c>
      <c r="R1681">
        <v>5</v>
      </c>
      <c r="S1681">
        <v>0</v>
      </c>
      <c r="T1681">
        <v>0</v>
      </c>
      <c r="U1681">
        <v>0</v>
      </c>
      <c r="V1681">
        <v>0</v>
      </c>
      <c r="W1681">
        <v>0</v>
      </c>
      <c r="X1681">
        <v>0</v>
      </c>
      <c r="Y1681">
        <v>0</v>
      </c>
      <c r="Z1681" t="s">
        <v>41</v>
      </c>
    </row>
    <row r="1682" spans="1:26" x14ac:dyDescent="0.3">
      <c r="A1682">
        <v>2546</v>
      </c>
      <c r="B1682">
        <v>1977</v>
      </c>
      <c r="C1682" s="14">
        <f>2021-Table13[[#This Row],[Year_Birth]]</f>
        <v>44</v>
      </c>
      <c r="D1682" s="4">
        <v>31878</v>
      </c>
      <c r="E1682">
        <v>1</v>
      </c>
      <c r="F1682" s="16">
        <v>6.6301369863013697</v>
      </c>
      <c r="G1682">
        <v>7</v>
      </c>
      <c r="H1682" s="4">
        <v>23</v>
      </c>
      <c r="I1682" s="4">
        <v>4</v>
      </c>
      <c r="J1682" s="4">
        <v>5</v>
      </c>
      <c r="K1682" s="4">
        <v>10</v>
      </c>
      <c r="L1682" s="4">
        <v>5</v>
      </c>
      <c r="M1682" s="4">
        <v>23</v>
      </c>
      <c r="N1682">
        <v>1</v>
      </c>
      <c r="O1682">
        <v>1</v>
      </c>
      <c r="P1682">
        <v>0</v>
      </c>
      <c r="Q1682">
        <v>4</v>
      </c>
      <c r="R1682">
        <v>3</v>
      </c>
      <c r="S1682">
        <v>0</v>
      </c>
      <c r="T1682">
        <v>0</v>
      </c>
      <c r="U1682">
        <v>0</v>
      </c>
      <c r="V1682">
        <v>0</v>
      </c>
      <c r="W1682">
        <v>0</v>
      </c>
      <c r="X1682">
        <v>0</v>
      </c>
      <c r="Y1682">
        <v>0</v>
      </c>
      <c r="Z1682" t="s">
        <v>41</v>
      </c>
    </row>
    <row r="1683" spans="1:26" x14ac:dyDescent="0.3">
      <c r="A1683">
        <v>2521</v>
      </c>
      <c r="B1683">
        <v>1971</v>
      </c>
      <c r="C1683" s="14">
        <f>2021-Table13[[#This Row],[Year_Birth]]</f>
        <v>50</v>
      </c>
      <c r="D1683" s="4">
        <v>35178</v>
      </c>
      <c r="E1683">
        <v>1</v>
      </c>
      <c r="F1683" s="16">
        <v>8.0767123287671225</v>
      </c>
      <c r="G1683">
        <v>10</v>
      </c>
      <c r="H1683" s="4">
        <v>23</v>
      </c>
      <c r="I1683" s="4">
        <v>1</v>
      </c>
      <c r="J1683" s="4">
        <v>13</v>
      </c>
      <c r="K1683" s="4">
        <v>2</v>
      </c>
      <c r="L1683" s="4">
        <v>2</v>
      </c>
      <c r="M1683" s="4">
        <v>18</v>
      </c>
      <c r="N1683">
        <v>1</v>
      </c>
      <c r="O1683">
        <v>1</v>
      </c>
      <c r="P1683">
        <v>1</v>
      </c>
      <c r="Q1683">
        <v>2</v>
      </c>
      <c r="R1683">
        <v>7</v>
      </c>
      <c r="S1683">
        <v>0</v>
      </c>
      <c r="T1683">
        <v>0</v>
      </c>
      <c r="U1683">
        <v>1</v>
      </c>
      <c r="V1683">
        <v>0</v>
      </c>
      <c r="W1683">
        <v>0</v>
      </c>
      <c r="X1683">
        <v>1</v>
      </c>
      <c r="Y1683">
        <v>0</v>
      </c>
      <c r="Z1683" t="s">
        <v>41</v>
      </c>
    </row>
    <row r="1684" spans="1:26" x14ac:dyDescent="0.3">
      <c r="A1684">
        <v>4301</v>
      </c>
      <c r="B1684">
        <v>1971</v>
      </c>
      <c r="C1684" s="14">
        <f>2021-Table13[[#This Row],[Year_Birth]]</f>
        <v>50</v>
      </c>
      <c r="D1684" s="4">
        <v>35178</v>
      </c>
      <c r="E1684">
        <v>1</v>
      </c>
      <c r="F1684" s="16">
        <v>8.0767123287671225</v>
      </c>
      <c r="G1684">
        <v>10</v>
      </c>
      <c r="H1684" s="4">
        <v>23</v>
      </c>
      <c r="I1684" s="4">
        <v>1</v>
      </c>
      <c r="J1684" s="4">
        <v>13</v>
      </c>
      <c r="K1684" s="4">
        <v>2</v>
      </c>
      <c r="L1684" s="4">
        <v>2</v>
      </c>
      <c r="M1684" s="4">
        <v>18</v>
      </c>
      <c r="N1684">
        <v>1</v>
      </c>
      <c r="O1684">
        <v>1</v>
      </c>
      <c r="P1684">
        <v>1</v>
      </c>
      <c r="Q1684">
        <v>2</v>
      </c>
      <c r="R1684">
        <v>7</v>
      </c>
      <c r="S1684">
        <v>0</v>
      </c>
      <c r="T1684">
        <v>0</v>
      </c>
      <c r="U1684">
        <v>1</v>
      </c>
      <c r="V1684">
        <v>0</v>
      </c>
      <c r="W1684">
        <v>0</v>
      </c>
      <c r="X1684">
        <v>1</v>
      </c>
      <c r="Y1684">
        <v>0</v>
      </c>
      <c r="Z1684" t="s">
        <v>53</v>
      </c>
    </row>
    <row r="1685" spans="1:26" x14ac:dyDescent="0.3">
      <c r="A1685">
        <v>6983</v>
      </c>
      <c r="B1685">
        <v>1950</v>
      </c>
      <c r="C1685" s="14">
        <f>2021-Table13[[#This Row],[Year_Birth]]</f>
        <v>71</v>
      </c>
      <c r="D1685" s="4">
        <v>38054</v>
      </c>
      <c r="E1685">
        <v>2</v>
      </c>
      <c r="F1685" s="16">
        <v>6.7726027397260271</v>
      </c>
      <c r="G1685">
        <v>24</v>
      </c>
      <c r="H1685" s="4">
        <v>23</v>
      </c>
      <c r="I1685" s="4">
        <v>2</v>
      </c>
      <c r="J1685" s="4">
        <v>17</v>
      </c>
      <c r="K1685" s="4">
        <v>2</v>
      </c>
      <c r="L1685" s="4">
        <v>1</v>
      </c>
      <c r="M1685" s="4">
        <v>0</v>
      </c>
      <c r="N1685">
        <v>2</v>
      </c>
      <c r="O1685">
        <v>2</v>
      </c>
      <c r="P1685">
        <v>0</v>
      </c>
      <c r="Q1685">
        <v>3</v>
      </c>
      <c r="R1685">
        <v>7</v>
      </c>
      <c r="S1685">
        <v>0</v>
      </c>
      <c r="T1685">
        <v>0</v>
      </c>
      <c r="U1685">
        <v>0</v>
      </c>
      <c r="V1685">
        <v>0</v>
      </c>
      <c r="W1685">
        <v>0</v>
      </c>
      <c r="X1685">
        <v>0</v>
      </c>
      <c r="Y1685">
        <v>0</v>
      </c>
      <c r="Z1685" t="s">
        <v>45</v>
      </c>
    </row>
    <row r="1686" spans="1:26" x14ac:dyDescent="0.3">
      <c r="A1686">
        <v>4338</v>
      </c>
      <c r="B1686">
        <v>1983</v>
      </c>
      <c r="C1686" s="14">
        <f>2021-Table13[[#This Row],[Year_Birth]]</f>
        <v>38</v>
      </c>
      <c r="D1686" s="4">
        <v>39062</v>
      </c>
      <c r="E1686">
        <v>1</v>
      </c>
      <c r="F1686" s="16">
        <v>6.8739726027397259</v>
      </c>
      <c r="G1686">
        <v>28</v>
      </c>
      <c r="H1686" s="4">
        <v>23</v>
      </c>
      <c r="I1686" s="4">
        <v>0</v>
      </c>
      <c r="J1686" s="4">
        <v>9</v>
      </c>
      <c r="K1686" s="4">
        <v>0</v>
      </c>
      <c r="L1686" s="4">
        <v>0</v>
      </c>
      <c r="M1686" s="4">
        <v>12</v>
      </c>
      <c r="N1686">
        <v>1</v>
      </c>
      <c r="O1686">
        <v>1</v>
      </c>
      <c r="P1686">
        <v>0</v>
      </c>
      <c r="Q1686">
        <v>3</v>
      </c>
      <c r="R1686">
        <v>4</v>
      </c>
      <c r="S1686">
        <v>0</v>
      </c>
      <c r="T1686">
        <v>0</v>
      </c>
      <c r="U1686">
        <v>1</v>
      </c>
      <c r="V1686">
        <v>0</v>
      </c>
      <c r="W1686">
        <v>0</v>
      </c>
      <c r="X1686">
        <v>0</v>
      </c>
      <c r="Y1686">
        <v>0</v>
      </c>
      <c r="Z1686" t="s">
        <v>41</v>
      </c>
    </row>
    <row r="1687" spans="1:26" x14ac:dyDescent="0.3">
      <c r="A1687">
        <v>5025</v>
      </c>
      <c r="B1687">
        <v>1979</v>
      </c>
      <c r="C1687" s="14">
        <f>2021-Table13[[#This Row],[Year_Birth]]</f>
        <v>42</v>
      </c>
      <c r="D1687" s="4">
        <v>48526</v>
      </c>
      <c r="E1687">
        <v>1</v>
      </c>
      <c r="F1687" s="16">
        <v>7.1232876712328768</v>
      </c>
      <c r="G1687">
        <v>32</v>
      </c>
      <c r="H1687" s="4">
        <v>23</v>
      </c>
      <c r="I1687" s="4">
        <v>17</v>
      </c>
      <c r="J1687" s="4">
        <v>23</v>
      </c>
      <c r="K1687" s="4">
        <v>43</v>
      </c>
      <c r="L1687" s="4">
        <v>20</v>
      </c>
      <c r="M1687" s="4">
        <v>9</v>
      </c>
      <c r="N1687">
        <v>1</v>
      </c>
      <c r="O1687">
        <v>2</v>
      </c>
      <c r="P1687">
        <v>1</v>
      </c>
      <c r="Q1687">
        <v>4</v>
      </c>
      <c r="R1687">
        <v>3</v>
      </c>
      <c r="S1687">
        <v>0</v>
      </c>
      <c r="T1687">
        <v>0</v>
      </c>
      <c r="U1687">
        <v>0</v>
      </c>
      <c r="V1687">
        <v>0</v>
      </c>
      <c r="W1687">
        <v>0</v>
      </c>
      <c r="X1687">
        <v>0</v>
      </c>
      <c r="Y1687">
        <v>0</v>
      </c>
      <c r="Z1687" t="s">
        <v>41</v>
      </c>
    </row>
    <row r="1688" spans="1:26" x14ac:dyDescent="0.3">
      <c r="A1688">
        <v>4472</v>
      </c>
      <c r="B1688">
        <v>1970</v>
      </c>
      <c r="C1688" s="14">
        <f>2021-Table13[[#This Row],[Year_Birth]]</f>
        <v>51</v>
      </c>
      <c r="D1688" s="4">
        <v>35682</v>
      </c>
      <c r="E1688">
        <v>1</v>
      </c>
      <c r="F1688" s="16">
        <v>6.6164383561643838</v>
      </c>
      <c r="G1688">
        <v>34</v>
      </c>
      <c r="H1688" s="4">
        <v>23</v>
      </c>
      <c r="I1688" s="4">
        <v>0</v>
      </c>
      <c r="J1688" s="4">
        <v>8</v>
      </c>
      <c r="K1688" s="4">
        <v>6</v>
      </c>
      <c r="L1688" s="4">
        <v>2</v>
      </c>
      <c r="M1688" s="4">
        <v>18</v>
      </c>
      <c r="N1688">
        <v>1</v>
      </c>
      <c r="O1688">
        <v>1</v>
      </c>
      <c r="P1688">
        <v>1</v>
      </c>
      <c r="Q1688">
        <v>3</v>
      </c>
      <c r="R1688">
        <v>2</v>
      </c>
      <c r="S1688">
        <v>0</v>
      </c>
      <c r="T1688">
        <v>0</v>
      </c>
      <c r="U1688">
        <v>0</v>
      </c>
      <c r="V1688">
        <v>0</v>
      </c>
      <c r="W1688">
        <v>0</v>
      </c>
      <c r="X1688">
        <v>0</v>
      </c>
      <c r="Y1688">
        <v>0</v>
      </c>
      <c r="Z1688" t="s">
        <v>53</v>
      </c>
    </row>
    <row r="1689" spans="1:26" x14ac:dyDescent="0.3">
      <c r="A1689">
        <v>9216</v>
      </c>
      <c r="B1689">
        <v>1971</v>
      </c>
      <c r="C1689" s="14">
        <f>2021-Table13[[#This Row],[Year_Birth]]</f>
        <v>50</v>
      </c>
      <c r="D1689" s="4">
        <v>35788</v>
      </c>
      <c r="E1689">
        <v>2</v>
      </c>
      <c r="F1689" s="16">
        <v>7.0410958904109586</v>
      </c>
      <c r="G1689">
        <v>34</v>
      </c>
      <c r="H1689" s="4">
        <v>23</v>
      </c>
      <c r="I1689" s="4">
        <v>2</v>
      </c>
      <c r="J1689" s="4">
        <v>11</v>
      </c>
      <c r="K1689" s="4">
        <v>3</v>
      </c>
      <c r="L1689" s="4">
        <v>1</v>
      </c>
      <c r="M1689" s="4">
        <v>4</v>
      </c>
      <c r="N1689">
        <v>2</v>
      </c>
      <c r="O1689">
        <v>2</v>
      </c>
      <c r="P1689">
        <v>0</v>
      </c>
      <c r="Q1689">
        <v>3</v>
      </c>
      <c r="R1689">
        <v>6</v>
      </c>
      <c r="S1689">
        <v>0</v>
      </c>
      <c r="T1689">
        <v>0</v>
      </c>
      <c r="U1689">
        <v>0</v>
      </c>
      <c r="V1689">
        <v>0</v>
      </c>
      <c r="W1689">
        <v>0</v>
      </c>
      <c r="X1689">
        <v>0</v>
      </c>
      <c r="Y1689">
        <v>0</v>
      </c>
      <c r="Z1689" t="s">
        <v>48</v>
      </c>
    </row>
    <row r="1690" spans="1:26" x14ac:dyDescent="0.3">
      <c r="A1690">
        <v>523</v>
      </c>
      <c r="B1690">
        <v>1989</v>
      </c>
      <c r="C1690" s="14">
        <f>2021-Table13[[#This Row],[Year_Birth]]</f>
        <v>32</v>
      </c>
      <c r="D1690" s="4">
        <v>37155</v>
      </c>
      <c r="E1690">
        <v>1</v>
      </c>
      <c r="F1690" s="16">
        <v>8.0191780821917806</v>
      </c>
      <c r="G1690">
        <v>51</v>
      </c>
      <c r="H1690" s="4">
        <v>23</v>
      </c>
      <c r="I1690" s="4">
        <v>0</v>
      </c>
      <c r="J1690" s="4">
        <v>26</v>
      </c>
      <c r="K1690" s="4">
        <v>7</v>
      </c>
      <c r="L1690" s="4">
        <v>15</v>
      </c>
      <c r="M1690" s="4">
        <v>3</v>
      </c>
      <c r="N1690">
        <v>1</v>
      </c>
      <c r="O1690">
        <v>2</v>
      </c>
      <c r="P1690">
        <v>0</v>
      </c>
      <c r="Q1690">
        <v>4</v>
      </c>
      <c r="R1690">
        <v>5</v>
      </c>
      <c r="S1690">
        <v>0</v>
      </c>
      <c r="T1690">
        <v>0</v>
      </c>
      <c r="U1690">
        <v>0</v>
      </c>
      <c r="V1690">
        <v>0</v>
      </c>
      <c r="W1690">
        <v>0</v>
      </c>
      <c r="X1690">
        <v>0</v>
      </c>
      <c r="Y1690">
        <v>0</v>
      </c>
      <c r="Z1690" t="s">
        <v>41</v>
      </c>
    </row>
    <row r="1691" spans="1:26" x14ac:dyDescent="0.3">
      <c r="A1691">
        <v>194</v>
      </c>
      <c r="B1691">
        <v>1965</v>
      </c>
      <c r="C1691" s="14">
        <f>2021-Table13[[#This Row],[Year_Birth]]</f>
        <v>56</v>
      </c>
      <c r="D1691" s="4">
        <v>48006</v>
      </c>
      <c r="E1691">
        <v>2</v>
      </c>
      <c r="F1691" s="16">
        <v>6.6657534246575345</v>
      </c>
      <c r="G1691">
        <v>55</v>
      </c>
      <c r="H1691" s="4">
        <v>23</v>
      </c>
      <c r="I1691" s="4">
        <v>0</v>
      </c>
      <c r="J1691" s="4">
        <v>11</v>
      </c>
      <c r="K1691" s="4">
        <v>3</v>
      </c>
      <c r="L1691" s="4">
        <v>2</v>
      </c>
      <c r="M1691" s="4">
        <v>2</v>
      </c>
      <c r="N1691">
        <v>1</v>
      </c>
      <c r="O1691">
        <v>1</v>
      </c>
      <c r="P1691">
        <v>0</v>
      </c>
      <c r="Q1691">
        <v>3</v>
      </c>
      <c r="R1691">
        <v>6</v>
      </c>
      <c r="S1691">
        <v>0</v>
      </c>
      <c r="T1691">
        <v>0</v>
      </c>
      <c r="U1691">
        <v>0</v>
      </c>
      <c r="V1691">
        <v>0</v>
      </c>
      <c r="W1691">
        <v>0</v>
      </c>
      <c r="X1691">
        <v>0</v>
      </c>
      <c r="Y1691">
        <v>0</v>
      </c>
      <c r="Z1691" t="s">
        <v>41</v>
      </c>
    </row>
    <row r="1692" spans="1:26" x14ac:dyDescent="0.3">
      <c r="A1692">
        <v>800</v>
      </c>
      <c r="B1692">
        <v>1960</v>
      </c>
      <c r="C1692" s="14">
        <f>2021-Table13[[#This Row],[Year_Birth]]</f>
        <v>61</v>
      </c>
      <c r="D1692" s="4">
        <v>44512</v>
      </c>
      <c r="E1692">
        <v>2</v>
      </c>
      <c r="F1692" s="16">
        <v>7.441095890410959</v>
      </c>
      <c r="G1692">
        <v>57</v>
      </c>
      <c r="H1692" s="4">
        <v>23</v>
      </c>
      <c r="I1692" s="4">
        <v>1</v>
      </c>
      <c r="J1692" s="4">
        <v>6</v>
      </c>
      <c r="K1692" s="4">
        <v>0</v>
      </c>
      <c r="L1692" s="4">
        <v>0</v>
      </c>
      <c r="M1692" s="4">
        <v>2</v>
      </c>
      <c r="N1692">
        <v>2</v>
      </c>
      <c r="O1692">
        <v>1</v>
      </c>
      <c r="P1692">
        <v>0</v>
      </c>
      <c r="Q1692">
        <v>3</v>
      </c>
      <c r="R1692">
        <v>4</v>
      </c>
      <c r="S1692">
        <v>0</v>
      </c>
      <c r="T1692">
        <v>0</v>
      </c>
      <c r="U1692">
        <v>0</v>
      </c>
      <c r="V1692">
        <v>0</v>
      </c>
      <c r="W1692">
        <v>0</v>
      </c>
      <c r="X1692">
        <v>0</v>
      </c>
      <c r="Y1692">
        <v>0</v>
      </c>
      <c r="Z1692" t="s">
        <v>47</v>
      </c>
    </row>
    <row r="1693" spans="1:26" x14ac:dyDescent="0.3">
      <c r="A1693">
        <v>2656</v>
      </c>
      <c r="B1693">
        <v>1971</v>
      </c>
      <c r="C1693" s="14">
        <f>2021-Table13[[#This Row],[Year_Birth]]</f>
        <v>50</v>
      </c>
      <c r="D1693" s="4">
        <v>40851</v>
      </c>
      <c r="E1693">
        <v>2</v>
      </c>
      <c r="F1693" s="16">
        <v>7.9616438356164387</v>
      </c>
      <c r="G1693">
        <v>63</v>
      </c>
      <c r="H1693" s="4">
        <v>23</v>
      </c>
      <c r="I1693" s="4">
        <v>1</v>
      </c>
      <c r="J1693" s="4">
        <v>7</v>
      </c>
      <c r="K1693" s="4">
        <v>0</v>
      </c>
      <c r="L1693" s="4">
        <v>4</v>
      </c>
      <c r="M1693" s="4">
        <v>24</v>
      </c>
      <c r="N1693">
        <v>1</v>
      </c>
      <c r="O1693">
        <v>1</v>
      </c>
      <c r="P1693">
        <v>1</v>
      </c>
      <c r="Q1693">
        <v>2</v>
      </c>
      <c r="R1693">
        <v>7</v>
      </c>
      <c r="S1693">
        <v>0</v>
      </c>
      <c r="T1693">
        <v>0</v>
      </c>
      <c r="U1693">
        <v>0</v>
      </c>
      <c r="V1693">
        <v>0</v>
      </c>
      <c r="W1693">
        <v>0</v>
      </c>
      <c r="X1693">
        <v>0</v>
      </c>
      <c r="Y1693">
        <v>0</v>
      </c>
      <c r="Z1693" t="s">
        <v>48</v>
      </c>
    </row>
    <row r="1694" spans="1:26" x14ac:dyDescent="0.3">
      <c r="A1694">
        <v>4548</v>
      </c>
      <c r="B1694">
        <v>1981</v>
      </c>
      <c r="C1694" s="14">
        <f>2021-Table13[[#This Row],[Year_Birth]]</f>
        <v>40</v>
      </c>
      <c r="D1694" s="4">
        <v>41967</v>
      </c>
      <c r="E1694">
        <v>2</v>
      </c>
      <c r="F1694" s="16">
        <v>7.2082191780821914</v>
      </c>
      <c r="G1694">
        <v>66</v>
      </c>
      <c r="H1694" s="4">
        <v>23</v>
      </c>
      <c r="I1694" s="4">
        <v>4</v>
      </c>
      <c r="J1694" s="4">
        <v>10</v>
      </c>
      <c r="K1694" s="4">
        <v>0</v>
      </c>
      <c r="L1694" s="4">
        <v>2</v>
      </c>
      <c r="M1694" s="4">
        <v>15</v>
      </c>
      <c r="N1694">
        <v>1</v>
      </c>
      <c r="O1694">
        <v>1</v>
      </c>
      <c r="P1694">
        <v>0</v>
      </c>
      <c r="Q1694">
        <v>3</v>
      </c>
      <c r="R1694">
        <v>4</v>
      </c>
      <c r="S1694">
        <v>0</v>
      </c>
      <c r="T1694">
        <v>0</v>
      </c>
      <c r="U1694">
        <v>0</v>
      </c>
      <c r="V1694">
        <v>0</v>
      </c>
      <c r="W1694">
        <v>0</v>
      </c>
      <c r="X1694">
        <v>0</v>
      </c>
      <c r="Y1694">
        <v>0</v>
      </c>
      <c r="Z1694" t="s">
        <v>48</v>
      </c>
    </row>
    <row r="1695" spans="1:26" x14ac:dyDescent="0.3">
      <c r="A1695">
        <v>2488</v>
      </c>
      <c r="B1695">
        <v>1956</v>
      </c>
      <c r="C1695" s="14">
        <f>2021-Table13[[#This Row],[Year_Birth]]</f>
        <v>65</v>
      </c>
      <c r="D1695" s="4">
        <v>31395</v>
      </c>
      <c r="E1695">
        <v>2</v>
      </c>
      <c r="F1695" s="16">
        <v>7.8794520547945206</v>
      </c>
      <c r="G1695">
        <v>80</v>
      </c>
      <c r="H1695" s="4">
        <v>23</v>
      </c>
      <c r="I1695" s="4">
        <v>1</v>
      </c>
      <c r="J1695" s="4">
        <v>25</v>
      </c>
      <c r="K1695" s="4">
        <v>0</v>
      </c>
      <c r="L1695" s="4">
        <v>8</v>
      </c>
      <c r="M1695" s="4">
        <v>7</v>
      </c>
      <c r="N1695">
        <v>4</v>
      </c>
      <c r="O1695">
        <v>2</v>
      </c>
      <c r="P1695">
        <v>1</v>
      </c>
      <c r="Q1695">
        <v>3</v>
      </c>
      <c r="R1695">
        <v>6</v>
      </c>
      <c r="S1695">
        <v>0</v>
      </c>
      <c r="T1695">
        <v>0</v>
      </c>
      <c r="U1695">
        <v>0</v>
      </c>
      <c r="V1695">
        <v>0</v>
      </c>
      <c r="W1695">
        <v>0</v>
      </c>
      <c r="X1695">
        <v>0</v>
      </c>
      <c r="Y1695">
        <v>0</v>
      </c>
      <c r="Z1695" t="s">
        <v>41</v>
      </c>
    </row>
    <row r="1696" spans="1:26" x14ac:dyDescent="0.3">
      <c r="A1696">
        <v>4385</v>
      </c>
      <c r="B1696">
        <v>1981</v>
      </c>
      <c r="C1696" s="14">
        <f>2021-Table13[[#This Row],[Year_Birth]]</f>
        <v>40</v>
      </c>
      <c r="D1696" s="4">
        <v>36038</v>
      </c>
      <c r="E1696">
        <v>1</v>
      </c>
      <c r="F1696" s="16">
        <v>7.6904109589041099</v>
      </c>
      <c r="G1696">
        <v>82</v>
      </c>
      <c r="H1696" s="4">
        <v>23</v>
      </c>
      <c r="I1696" s="4">
        <v>0</v>
      </c>
      <c r="J1696" s="4">
        <v>15</v>
      </c>
      <c r="K1696" s="4">
        <v>0</v>
      </c>
      <c r="L1696" s="4">
        <v>2</v>
      </c>
      <c r="M1696" s="4">
        <v>7</v>
      </c>
      <c r="N1696">
        <v>2</v>
      </c>
      <c r="O1696">
        <v>3</v>
      </c>
      <c r="P1696">
        <v>0</v>
      </c>
      <c r="Q1696">
        <v>3</v>
      </c>
      <c r="R1696">
        <v>6</v>
      </c>
      <c r="S1696">
        <v>0</v>
      </c>
      <c r="T1696">
        <v>0</v>
      </c>
      <c r="U1696">
        <v>0</v>
      </c>
      <c r="V1696">
        <v>0</v>
      </c>
      <c r="W1696">
        <v>0</v>
      </c>
      <c r="X1696">
        <v>0</v>
      </c>
      <c r="Y1696">
        <v>0</v>
      </c>
      <c r="Z1696" t="s">
        <v>41</v>
      </c>
    </row>
    <row r="1697" spans="1:26" x14ac:dyDescent="0.3">
      <c r="A1697">
        <v>1612</v>
      </c>
      <c r="B1697">
        <v>1981</v>
      </c>
      <c r="C1697" s="14">
        <f>2021-Table13[[#This Row],[Year_Birth]]</f>
        <v>40</v>
      </c>
      <c r="E1697">
        <v>1</v>
      </c>
      <c r="F1697" s="16">
        <v>7.6904109589041099</v>
      </c>
      <c r="G1697">
        <v>82</v>
      </c>
      <c r="H1697" s="4">
        <v>23</v>
      </c>
      <c r="I1697" s="4">
        <v>0</v>
      </c>
      <c r="J1697" s="4">
        <v>15</v>
      </c>
      <c r="K1697" s="4">
        <v>0</v>
      </c>
      <c r="L1697" s="4">
        <v>2</v>
      </c>
      <c r="M1697" s="4">
        <v>7</v>
      </c>
      <c r="N1697">
        <v>2</v>
      </c>
      <c r="O1697">
        <v>3</v>
      </c>
      <c r="P1697">
        <v>0</v>
      </c>
      <c r="Q1697">
        <v>3</v>
      </c>
      <c r="R1697">
        <v>6</v>
      </c>
      <c r="S1697">
        <v>0</v>
      </c>
      <c r="T1697">
        <v>0</v>
      </c>
      <c r="U1697">
        <v>0</v>
      </c>
      <c r="V1697">
        <v>0</v>
      </c>
      <c r="W1697">
        <v>0</v>
      </c>
      <c r="X1697">
        <v>0</v>
      </c>
      <c r="Y1697">
        <v>0</v>
      </c>
      <c r="Z1697" t="s">
        <v>53</v>
      </c>
    </row>
    <row r="1698" spans="1:26" x14ac:dyDescent="0.3">
      <c r="A1698">
        <v>7325</v>
      </c>
      <c r="B1698">
        <v>1986</v>
      </c>
      <c r="C1698" s="14">
        <f>2021-Table13[[#This Row],[Year_Birth]]</f>
        <v>35</v>
      </c>
      <c r="D1698" s="4">
        <v>38197</v>
      </c>
      <c r="E1698">
        <v>1</v>
      </c>
      <c r="F1698" s="16">
        <v>7.6109589041095891</v>
      </c>
      <c r="G1698">
        <v>86</v>
      </c>
      <c r="H1698" s="4">
        <v>23</v>
      </c>
      <c r="I1698" s="4">
        <v>0</v>
      </c>
      <c r="J1698" s="4">
        <v>11</v>
      </c>
      <c r="K1698" s="4">
        <v>2</v>
      </c>
      <c r="L1698" s="4">
        <v>1</v>
      </c>
      <c r="M1698" s="4">
        <v>3</v>
      </c>
      <c r="N1698">
        <v>1</v>
      </c>
      <c r="O1698">
        <v>1</v>
      </c>
      <c r="P1698">
        <v>0</v>
      </c>
      <c r="Q1698">
        <v>3</v>
      </c>
      <c r="R1698">
        <v>5</v>
      </c>
      <c r="S1698">
        <v>0</v>
      </c>
      <c r="T1698">
        <v>0</v>
      </c>
      <c r="U1698">
        <v>0</v>
      </c>
      <c r="V1698">
        <v>0</v>
      </c>
      <c r="W1698">
        <v>0</v>
      </c>
      <c r="X1698">
        <v>0</v>
      </c>
      <c r="Y1698">
        <v>0</v>
      </c>
      <c r="Z1698" t="s">
        <v>41</v>
      </c>
    </row>
    <row r="1699" spans="1:26" x14ac:dyDescent="0.3">
      <c r="A1699">
        <v>1324</v>
      </c>
      <c r="B1699">
        <v>1988</v>
      </c>
      <c r="C1699" s="14">
        <f>2021-Table13[[#This Row],[Year_Birth]]</f>
        <v>33</v>
      </c>
      <c r="D1699" s="4">
        <v>38872</v>
      </c>
      <c r="E1699">
        <v>1</v>
      </c>
      <c r="F1699" s="16">
        <v>7.6931506849315072</v>
      </c>
      <c r="G1699">
        <v>93</v>
      </c>
      <c r="H1699" s="4">
        <v>23</v>
      </c>
      <c r="I1699" s="4">
        <v>3</v>
      </c>
      <c r="J1699" s="4">
        <v>21</v>
      </c>
      <c r="K1699" s="4">
        <v>3</v>
      </c>
      <c r="L1699" s="4">
        <v>19</v>
      </c>
      <c r="M1699" s="4">
        <v>22</v>
      </c>
      <c r="N1699">
        <v>2</v>
      </c>
      <c r="O1699">
        <v>3</v>
      </c>
      <c r="P1699">
        <v>0</v>
      </c>
      <c r="Q1699">
        <v>3</v>
      </c>
      <c r="R1699">
        <v>8</v>
      </c>
      <c r="S1699">
        <v>0</v>
      </c>
      <c r="T1699">
        <v>0</v>
      </c>
      <c r="U1699">
        <v>0</v>
      </c>
      <c r="V1699">
        <v>0</v>
      </c>
      <c r="W1699">
        <v>0</v>
      </c>
      <c r="X1699">
        <v>0</v>
      </c>
      <c r="Y1699">
        <v>0</v>
      </c>
      <c r="Z1699" t="s">
        <v>45</v>
      </c>
    </row>
    <row r="1700" spans="1:26" x14ac:dyDescent="0.3">
      <c r="A1700">
        <v>3896</v>
      </c>
      <c r="B1700">
        <v>1984</v>
      </c>
      <c r="C1700" s="14">
        <f>2021-Table13[[#This Row],[Year_Birth]]</f>
        <v>37</v>
      </c>
      <c r="D1700" s="4">
        <v>27255</v>
      </c>
      <c r="E1700">
        <v>1</v>
      </c>
      <c r="F1700" s="16">
        <v>7.2520547945205482</v>
      </c>
      <c r="G1700">
        <v>3</v>
      </c>
      <c r="H1700" s="4">
        <v>22</v>
      </c>
      <c r="I1700" s="4">
        <v>1</v>
      </c>
      <c r="J1700" s="4">
        <v>11</v>
      </c>
      <c r="K1700" s="4">
        <v>0</v>
      </c>
      <c r="L1700" s="4">
        <v>1</v>
      </c>
      <c r="M1700" s="4">
        <v>2</v>
      </c>
      <c r="N1700">
        <v>1</v>
      </c>
      <c r="O1700">
        <v>1</v>
      </c>
      <c r="P1700">
        <v>0</v>
      </c>
      <c r="Q1700">
        <v>3</v>
      </c>
      <c r="R1700">
        <v>7</v>
      </c>
      <c r="S1700">
        <v>0</v>
      </c>
      <c r="T1700">
        <v>0</v>
      </c>
      <c r="U1700">
        <v>0</v>
      </c>
      <c r="V1700">
        <v>0</v>
      </c>
      <c r="W1700">
        <v>0</v>
      </c>
      <c r="X1700">
        <v>0</v>
      </c>
      <c r="Y1700">
        <v>0</v>
      </c>
      <c r="Z1700" t="s">
        <v>41</v>
      </c>
    </row>
    <row r="1701" spans="1:26" x14ac:dyDescent="0.3">
      <c r="A1701">
        <v>1064</v>
      </c>
      <c r="B1701">
        <v>1971</v>
      </c>
      <c r="C1701" s="14">
        <f>2021-Table13[[#This Row],[Year_Birth]]</f>
        <v>50</v>
      </c>
      <c r="D1701" s="4">
        <v>42403</v>
      </c>
      <c r="E1701">
        <v>1</v>
      </c>
      <c r="F1701" s="16">
        <v>7.1589041095890407</v>
      </c>
      <c r="G1701">
        <v>18</v>
      </c>
      <c r="H1701" s="4">
        <v>22</v>
      </c>
      <c r="I1701" s="4">
        <v>1</v>
      </c>
      <c r="J1701" s="4">
        <v>11</v>
      </c>
      <c r="K1701" s="4">
        <v>0</v>
      </c>
      <c r="L1701" s="4">
        <v>5</v>
      </c>
      <c r="M1701" s="4">
        <v>3</v>
      </c>
      <c r="N1701">
        <v>1</v>
      </c>
      <c r="O1701">
        <v>1</v>
      </c>
      <c r="P1701">
        <v>0</v>
      </c>
      <c r="Q1701">
        <v>3</v>
      </c>
      <c r="R1701">
        <v>8</v>
      </c>
      <c r="S1701">
        <v>0</v>
      </c>
      <c r="T1701">
        <v>0</v>
      </c>
      <c r="U1701">
        <v>0</v>
      </c>
      <c r="V1701">
        <v>0</v>
      </c>
      <c r="W1701">
        <v>0</v>
      </c>
      <c r="X1701">
        <v>0</v>
      </c>
      <c r="Y1701">
        <v>0</v>
      </c>
      <c r="Z1701" t="s">
        <v>41</v>
      </c>
    </row>
    <row r="1702" spans="1:26" x14ac:dyDescent="0.3">
      <c r="A1702">
        <v>7505</v>
      </c>
      <c r="B1702">
        <v>1957</v>
      </c>
      <c r="C1702" s="14">
        <f>2021-Table13[[#This Row],[Year_Birth]]</f>
        <v>64</v>
      </c>
      <c r="D1702" s="4">
        <v>44155</v>
      </c>
      <c r="E1702">
        <v>2</v>
      </c>
      <c r="F1702" s="16">
        <v>7.0520547945205481</v>
      </c>
      <c r="G1702">
        <v>24</v>
      </c>
      <c r="H1702" s="4">
        <v>22</v>
      </c>
      <c r="I1702" s="4">
        <v>1</v>
      </c>
      <c r="J1702" s="4">
        <v>9</v>
      </c>
      <c r="K1702" s="4">
        <v>0</v>
      </c>
      <c r="L1702" s="4">
        <v>0</v>
      </c>
      <c r="M1702" s="4">
        <v>14</v>
      </c>
      <c r="N1702">
        <v>1</v>
      </c>
      <c r="O1702">
        <v>1</v>
      </c>
      <c r="P1702">
        <v>1</v>
      </c>
      <c r="Q1702">
        <v>2</v>
      </c>
      <c r="R1702">
        <v>4</v>
      </c>
      <c r="S1702">
        <v>0</v>
      </c>
      <c r="T1702">
        <v>0</v>
      </c>
      <c r="U1702">
        <v>0</v>
      </c>
      <c r="V1702">
        <v>0</v>
      </c>
      <c r="W1702">
        <v>0</v>
      </c>
      <c r="X1702">
        <v>0</v>
      </c>
      <c r="Y1702">
        <v>0</v>
      </c>
      <c r="Z1702" t="s">
        <v>41</v>
      </c>
    </row>
    <row r="1703" spans="1:26" x14ac:dyDescent="0.3">
      <c r="A1703">
        <v>8230</v>
      </c>
      <c r="B1703">
        <v>1980</v>
      </c>
      <c r="C1703" s="14">
        <f>2021-Table13[[#This Row],[Year_Birth]]</f>
        <v>41</v>
      </c>
      <c r="D1703" s="4">
        <v>33228</v>
      </c>
      <c r="E1703">
        <v>1</v>
      </c>
      <c r="F1703" s="16">
        <v>7.0410958904109586</v>
      </c>
      <c r="G1703">
        <v>28</v>
      </c>
      <c r="H1703" s="4">
        <v>22</v>
      </c>
      <c r="I1703" s="4">
        <v>2</v>
      </c>
      <c r="J1703" s="4">
        <v>31</v>
      </c>
      <c r="K1703" s="4">
        <v>7</v>
      </c>
      <c r="L1703" s="4">
        <v>4</v>
      </c>
      <c r="M1703" s="4">
        <v>5</v>
      </c>
      <c r="N1703">
        <v>1</v>
      </c>
      <c r="O1703">
        <v>2</v>
      </c>
      <c r="P1703">
        <v>0</v>
      </c>
      <c r="Q1703">
        <v>3</v>
      </c>
      <c r="R1703">
        <v>7</v>
      </c>
      <c r="S1703">
        <v>0</v>
      </c>
      <c r="T1703">
        <v>0</v>
      </c>
      <c r="U1703">
        <v>0</v>
      </c>
      <c r="V1703">
        <v>0</v>
      </c>
      <c r="W1703">
        <v>0</v>
      </c>
      <c r="X1703">
        <v>0</v>
      </c>
      <c r="Y1703">
        <v>0</v>
      </c>
      <c r="Z1703" t="s">
        <v>41</v>
      </c>
    </row>
    <row r="1704" spans="1:26" x14ac:dyDescent="0.3">
      <c r="A1704">
        <v>626</v>
      </c>
      <c r="B1704">
        <v>1951</v>
      </c>
      <c r="C1704" s="14">
        <f>2021-Table13[[#This Row],[Year_Birth]]</f>
        <v>70</v>
      </c>
      <c r="D1704" s="4">
        <v>32871</v>
      </c>
      <c r="E1704">
        <v>2</v>
      </c>
      <c r="F1704" s="16">
        <v>7.9178082191780819</v>
      </c>
      <c r="G1704">
        <v>28</v>
      </c>
      <c r="H1704" s="4">
        <v>22</v>
      </c>
      <c r="I1704" s="4">
        <v>2</v>
      </c>
      <c r="J1704" s="4">
        <v>12</v>
      </c>
      <c r="K1704" s="4">
        <v>0</v>
      </c>
      <c r="L1704" s="4">
        <v>2</v>
      </c>
      <c r="M1704" s="4">
        <v>5</v>
      </c>
      <c r="N1704">
        <v>1</v>
      </c>
      <c r="O1704">
        <v>1</v>
      </c>
      <c r="P1704">
        <v>0</v>
      </c>
      <c r="Q1704">
        <v>3</v>
      </c>
      <c r="R1704">
        <v>4</v>
      </c>
      <c r="S1704">
        <v>0</v>
      </c>
      <c r="T1704">
        <v>0</v>
      </c>
      <c r="U1704">
        <v>0</v>
      </c>
      <c r="V1704">
        <v>0</v>
      </c>
      <c r="W1704">
        <v>0</v>
      </c>
      <c r="X1704">
        <v>0</v>
      </c>
      <c r="Y1704">
        <v>0</v>
      </c>
      <c r="Z1704" t="s">
        <v>43</v>
      </c>
    </row>
    <row r="1705" spans="1:26" x14ac:dyDescent="0.3">
      <c r="A1705">
        <v>9829</v>
      </c>
      <c r="B1705">
        <v>1978</v>
      </c>
      <c r="C1705" s="14">
        <f>2021-Table13[[#This Row],[Year_Birth]]</f>
        <v>43</v>
      </c>
      <c r="D1705" s="4">
        <v>28587</v>
      </c>
      <c r="E1705">
        <v>1</v>
      </c>
      <c r="F1705" s="16">
        <v>6.9863013698630141</v>
      </c>
      <c r="G1705">
        <v>42</v>
      </c>
      <c r="H1705" s="4">
        <v>22</v>
      </c>
      <c r="I1705" s="4">
        <v>4</v>
      </c>
      <c r="J1705" s="4">
        <v>17</v>
      </c>
      <c r="K1705" s="4">
        <v>12</v>
      </c>
      <c r="L1705" s="4">
        <v>10</v>
      </c>
      <c r="M1705" s="4">
        <v>13</v>
      </c>
      <c r="N1705">
        <v>3</v>
      </c>
      <c r="O1705">
        <v>2</v>
      </c>
      <c r="P1705">
        <v>0</v>
      </c>
      <c r="Q1705">
        <v>4</v>
      </c>
      <c r="R1705">
        <v>6</v>
      </c>
      <c r="S1705">
        <v>0</v>
      </c>
      <c r="T1705">
        <v>0</v>
      </c>
      <c r="U1705">
        <v>0</v>
      </c>
      <c r="V1705">
        <v>0</v>
      </c>
      <c r="W1705">
        <v>0</v>
      </c>
      <c r="X1705">
        <v>0</v>
      </c>
      <c r="Y1705">
        <v>0</v>
      </c>
      <c r="Z1705" t="s">
        <v>41</v>
      </c>
    </row>
    <row r="1706" spans="1:26" x14ac:dyDescent="0.3">
      <c r="A1706">
        <v>6201</v>
      </c>
      <c r="B1706">
        <v>1978</v>
      </c>
      <c r="C1706" s="14">
        <f>2021-Table13[[#This Row],[Year_Birth]]</f>
        <v>43</v>
      </c>
      <c r="D1706" s="4">
        <v>38643</v>
      </c>
      <c r="E1706">
        <v>2</v>
      </c>
      <c r="F1706" s="16">
        <v>7.1917808219178081</v>
      </c>
      <c r="G1706">
        <v>45</v>
      </c>
      <c r="H1706" s="4">
        <v>22</v>
      </c>
      <c r="I1706" s="4">
        <v>2</v>
      </c>
      <c r="J1706" s="4">
        <v>14</v>
      </c>
      <c r="K1706" s="4">
        <v>0</v>
      </c>
      <c r="L1706" s="4">
        <v>1</v>
      </c>
      <c r="M1706" s="4">
        <v>10</v>
      </c>
      <c r="N1706">
        <v>2</v>
      </c>
      <c r="O1706">
        <v>2</v>
      </c>
      <c r="P1706">
        <v>0</v>
      </c>
      <c r="Q1706">
        <v>3</v>
      </c>
      <c r="R1706">
        <v>7</v>
      </c>
      <c r="S1706">
        <v>0</v>
      </c>
      <c r="T1706">
        <v>0</v>
      </c>
      <c r="U1706">
        <v>0</v>
      </c>
      <c r="V1706">
        <v>0</v>
      </c>
      <c r="W1706">
        <v>0</v>
      </c>
      <c r="X1706">
        <v>0</v>
      </c>
      <c r="Y1706">
        <v>1</v>
      </c>
      <c r="Z1706" t="s">
        <v>41</v>
      </c>
    </row>
    <row r="1707" spans="1:26" x14ac:dyDescent="0.3">
      <c r="A1707">
        <v>1321</v>
      </c>
      <c r="B1707">
        <v>1974</v>
      </c>
      <c r="C1707" s="14">
        <f>2021-Table13[[#This Row],[Year_Birth]]</f>
        <v>47</v>
      </c>
      <c r="D1707" s="4">
        <v>26067</v>
      </c>
      <c r="E1707">
        <v>1</v>
      </c>
      <c r="F1707" s="16">
        <v>7.2602739726027394</v>
      </c>
      <c r="G1707">
        <v>49</v>
      </c>
      <c r="H1707" s="4">
        <v>22</v>
      </c>
      <c r="I1707" s="4">
        <v>2</v>
      </c>
      <c r="J1707" s="4">
        <v>18</v>
      </c>
      <c r="K1707" s="4">
        <v>0</v>
      </c>
      <c r="L1707" s="4">
        <v>2</v>
      </c>
      <c r="M1707" s="4">
        <v>12</v>
      </c>
      <c r="N1707">
        <v>3</v>
      </c>
      <c r="O1707">
        <v>3</v>
      </c>
      <c r="P1707">
        <v>0</v>
      </c>
      <c r="Q1707">
        <v>3</v>
      </c>
      <c r="R1707">
        <v>8</v>
      </c>
      <c r="S1707">
        <v>0</v>
      </c>
      <c r="T1707">
        <v>0</v>
      </c>
      <c r="U1707">
        <v>0</v>
      </c>
      <c r="V1707">
        <v>0</v>
      </c>
      <c r="W1707">
        <v>0</v>
      </c>
      <c r="X1707">
        <v>0</v>
      </c>
      <c r="Y1707">
        <v>0</v>
      </c>
      <c r="Z1707" t="s">
        <v>48</v>
      </c>
    </row>
    <row r="1708" spans="1:26" x14ac:dyDescent="0.3">
      <c r="A1708">
        <v>5393</v>
      </c>
      <c r="B1708">
        <v>1977</v>
      </c>
      <c r="C1708" s="14">
        <f>2021-Table13[[#This Row],[Year_Birth]]</f>
        <v>44</v>
      </c>
      <c r="D1708" s="4">
        <v>23763</v>
      </c>
      <c r="E1708">
        <v>1</v>
      </c>
      <c r="F1708" s="16">
        <v>8.5041095890410965</v>
      </c>
      <c r="G1708">
        <v>64</v>
      </c>
      <c r="H1708" s="4">
        <v>22</v>
      </c>
      <c r="I1708" s="4">
        <v>0</v>
      </c>
      <c r="J1708" s="4">
        <v>6</v>
      </c>
      <c r="K1708" s="4">
        <v>6</v>
      </c>
      <c r="L1708" s="4">
        <v>2</v>
      </c>
      <c r="M1708" s="4">
        <v>6</v>
      </c>
      <c r="N1708">
        <v>1</v>
      </c>
      <c r="O1708">
        <v>1</v>
      </c>
      <c r="P1708">
        <v>0</v>
      </c>
      <c r="Q1708">
        <v>3</v>
      </c>
      <c r="R1708">
        <v>7</v>
      </c>
      <c r="S1708">
        <v>0</v>
      </c>
      <c r="T1708">
        <v>0</v>
      </c>
      <c r="U1708">
        <v>0</v>
      </c>
      <c r="V1708">
        <v>0</v>
      </c>
      <c r="W1708">
        <v>0</v>
      </c>
      <c r="X1708">
        <v>0</v>
      </c>
      <c r="Y1708">
        <v>0</v>
      </c>
      <c r="Z1708" t="s">
        <v>41</v>
      </c>
    </row>
    <row r="1709" spans="1:26" x14ac:dyDescent="0.3">
      <c r="A1709">
        <v>1030</v>
      </c>
      <c r="B1709">
        <v>1965</v>
      </c>
      <c r="C1709" s="14">
        <f>2021-Table13[[#This Row],[Year_Birth]]</f>
        <v>56</v>
      </c>
      <c r="D1709" s="4">
        <v>40637</v>
      </c>
      <c r="E1709">
        <v>2</v>
      </c>
      <c r="F1709" s="16">
        <v>7.5616438356164384</v>
      </c>
      <c r="G1709">
        <v>72</v>
      </c>
      <c r="H1709" s="4">
        <v>22</v>
      </c>
      <c r="I1709" s="4">
        <v>0</v>
      </c>
      <c r="J1709" s="4">
        <v>13</v>
      </c>
      <c r="K1709" s="4">
        <v>0</v>
      </c>
      <c r="L1709" s="4">
        <v>0</v>
      </c>
      <c r="M1709" s="4">
        <v>3</v>
      </c>
      <c r="N1709">
        <v>2</v>
      </c>
      <c r="O1709">
        <v>1</v>
      </c>
      <c r="P1709">
        <v>0</v>
      </c>
      <c r="Q1709">
        <v>3</v>
      </c>
      <c r="R1709">
        <v>7</v>
      </c>
      <c r="S1709">
        <v>0</v>
      </c>
      <c r="T1709">
        <v>0</v>
      </c>
      <c r="U1709">
        <v>0</v>
      </c>
      <c r="V1709">
        <v>0</v>
      </c>
      <c r="W1709">
        <v>0</v>
      </c>
      <c r="X1709">
        <v>0</v>
      </c>
      <c r="Y1709">
        <v>0</v>
      </c>
      <c r="Z1709" t="s">
        <v>47</v>
      </c>
    </row>
    <row r="1710" spans="1:26" x14ac:dyDescent="0.3">
      <c r="A1710">
        <v>6768</v>
      </c>
      <c r="B1710">
        <v>1962</v>
      </c>
      <c r="C1710" s="14">
        <f>2021-Table13[[#This Row],[Year_Birth]]</f>
        <v>59</v>
      </c>
      <c r="D1710" s="4">
        <v>37859</v>
      </c>
      <c r="E1710">
        <v>3</v>
      </c>
      <c r="F1710" s="16">
        <v>8.0712328767123296</v>
      </c>
      <c r="G1710">
        <v>75</v>
      </c>
      <c r="H1710" s="4">
        <v>22</v>
      </c>
      <c r="I1710" s="4">
        <v>1</v>
      </c>
      <c r="J1710" s="4">
        <v>8</v>
      </c>
      <c r="K1710" s="4">
        <v>2</v>
      </c>
      <c r="L1710" s="4">
        <v>1</v>
      </c>
      <c r="M1710" s="4">
        <v>2</v>
      </c>
      <c r="N1710">
        <v>2</v>
      </c>
      <c r="O1710">
        <v>1</v>
      </c>
      <c r="P1710">
        <v>0</v>
      </c>
      <c r="Q1710">
        <v>3</v>
      </c>
      <c r="R1710">
        <v>8</v>
      </c>
      <c r="S1710">
        <v>0</v>
      </c>
      <c r="T1710">
        <v>0</v>
      </c>
      <c r="U1710">
        <v>0</v>
      </c>
      <c r="V1710">
        <v>0</v>
      </c>
      <c r="W1710">
        <v>0</v>
      </c>
      <c r="X1710">
        <v>0</v>
      </c>
      <c r="Y1710">
        <v>0</v>
      </c>
      <c r="Z1710" t="s">
        <v>48</v>
      </c>
    </row>
    <row r="1711" spans="1:26" x14ac:dyDescent="0.3">
      <c r="A1711">
        <v>6634</v>
      </c>
      <c r="B1711">
        <v>1979</v>
      </c>
      <c r="C1711" s="14">
        <f>2021-Table13[[#This Row],[Year_Birth]]</f>
        <v>42</v>
      </c>
      <c r="D1711" s="4">
        <v>33462</v>
      </c>
      <c r="E1711">
        <v>1</v>
      </c>
      <c r="F1711" s="16">
        <v>7.5041095890410956</v>
      </c>
      <c r="G1711">
        <v>78</v>
      </c>
      <c r="H1711" s="4">
        <v>22</v>
      </c>
      <c r="I1711" s="4">
        <v>3</v>
      </c>
      <c r="J1711" s="4">
        <v>18</v>
      </c>
      <c r="K1711" s="4">
        <v>0</v>
      </c>
      <c r="L1711" s="4">
        <v>0</v>
      </c>
      <c r="M1711" s="4">
        <v>11</v>
      </c>
      <c r="N1711">
        <v>1</v>
      </c>
      <c r="O1711">
        <v>2</v>
      </c>
      <c r="P1711">
        <v>0</v>
      </c>
      <c r="Q1711">
        <v>3</v>
      </c>
      <c r="R1711">
        <v>7</v>
      </c>
      <c r="S1711">
        <v>0</v>
      </c>
      <c r="T1711">
        <v>0</v>
      </c>
      <c r="U1711">
        <v>0</v>
      </c>
      <c r="V1711">
        <v>0</v>
      </c>
      <c r="W1711">
        <v>0</v>
      </c>
      <c r="X1711">
        <v>0</v>
      </c>
      <c r="Y1711">
        <v>0</v>
      </c>
      <c r="Z1711" t="s">
        <v>47</v>
      </c>
    </row>
    <row r="1712" spans="1:26" x14ac:dyDescent="0.3">
      <c r="A1712">
        <v>8017</v>
      </c>
      <c r="B1712">
        <v>1981</v>
      </c>
      <c r="C1712" s="14">
        <f>2021-Table13[[#This Row],[Year_Birth]]</f>
        <v>40</v>
      </c>
      <c r="D1712" s="4">
        <v>51111</v>
      </c>
      <c r="E1712">
        <v>2</v>
      </c>
      <c r="F1712" s="16">
        <v>6.6383561643835618</v>
      </c>
      <c r="G1712">
        <v>83</v>
      </c>
      <c r="H1712" s="4">
        <v>22</v>
      </c>
      <c r="I1712" s="4">
        <v>0</v>
      </c>
      <c r="J1712" s="4">
        <v>19</v>
      </c>
      <c r="K1712" s="4">
        <v>6</v>
      </c>
      <c r="L1712" s="4">
        <v>5</v>
      </c>
      <c r="M1712" s="4">
        <v>3</v>
      </c>
      <c r="N1712">
        <v>2</v>
      </c>
      <c r="O1712">
        <v>2</v>
      </c>
      <c r="P1712">
        <v>0</v>
      </c>
      <c r="Q1712">
        <v>3</v>
      </c>
      <c r="R1712">
        <v>6</v>
      </c>
      <c r="S1712">
        <v>0</v>
      </c>
      <c r="T1712">
        <v>0</v>
      </c>
      <c r="U1712">
        <v>0</v>
      </c>
      <c r="V1712">
        <v>0</v>
      </c>
      <c r="W1712">
        <v>0</v>
      </c>
      <c r="X1712">
        <v>0</v>
      </c>
      <c r="Y1712">
        <v>0</v>
      </c>
      <c r="Z1712" t="s">
        <v>47</v>
      </c>
    </row>
    <row r="1713" spans="1:26" x14ac:dyDescent="0.3">
      <c r="A1713">
        <v>2516</v>
      </c>
      <c r="B1713">
        <v>1969</v>
      </c>
      <c r="C1713" s="14">
        <f>2021-Table13[[#This Row],[Year_Birth]]</f>
        <v>52</v>
      </c>
      <c r="D1713" s="4">
        <v>46831</v>
      </c>
      <c r="E1713">
        <v>2</v>
      </c>
      <c r="F1713" s="16">
        <v>7.6684931506849319</v>
      </c>
      <c r="G1713">
        <v>84</v>
      </c>
      <c r="H1713" s="4">
        <v>22</v>
      </c>
      <c r="I1713" s="4">
        <v>2</v>
      </c>
      <c r="J1713" s="4">
        <v>10</v>
      </c>
      <c r="K1713" s="4">
        <v>6</v>
      </c>
      <c r="L1713" s="4">
        <v>4</v>
      </c>
      <c r="M1713" s="4">
        <v>34</v>
      </c>
      <c r="N1713">
        <v>2</v>
      </c>
      <c r="O1713">
        <v>1</v>
      </c>
      <c r="P1713">
        <v>2</v>
      </c>
      <c r="Q1713">
        <v>2</v>
      </c>
      <c r="R1713">
        <v>4</v>
      </c>
      <c r="S1713">
        <v>0</v>
      </c>
      <c r="T1713">
        <v>0</v>
      </c>
      <c r="U1713">
        <v>0</v>
      </c>
      <c r="V1713">
        <v>0</v>
      </c>
      <c r="W1713">
        <v>0</v>
      </c>
      <c r="X1713">
        <v>0</v>
      </c>
      <c r="Y1713">
        <v>0</v>
      </c>
      <c r="Z1713" t="s">
        <v>41</v>
      </c>
    </row>
    <row r="1714" spans="1:26" x14ac:dyDescent="0.3">
      <c r="A1714">
        <v>2005</v>
      </c>
      <c r="B1714">
        <v>1990</v>
      </c>
      <c r="C1714" s="14">
        <f>2021-Table13[[#This Row],[Year_Birth]]</f>
        <v>31</v>
      </c>
      <c r="D1714" s="4">
        <v>35765</v>
      </c>
      <c r="E1714">
        <v>1</v>
      </c>
      <c r="F1714" s="16">
        <v>7.1589041095890407</v>
      </c>
      <c r="G1714">
        <v>86</v>
      </c>
      <c r="H1714" s="4">
        <v>22</v>
      </c>
      <c r="I1714" s="4">
        <v>3</v>
      </c>
      <c r="J1714" s="4">
        <v>30</v>
      </c>
      <c r="K1714" s="4">
        <v>0</v>
      </c>
      <c r="L1714" s="4">
        <v>5</v>
      </c>
      <c r="M1714" s="4">
        <v>15</v>
      </c>
      <c r="N1714">
        <v>2</v>
      </c>
      <c r="O1714">
        <v>2</v>
      </c>
      <c r="P1714">
        <v>0</v>
      </c>
      <c r="Q1714">
        <v>4</v>
      </c>
      <c r="R1714">
        <v>6</v>
      </c>
      <c r="S1714">
        <v>0</v>
      </c>
      <c r="T1714">
        <v>0</v>
      </c>
      <c r="U1714">
        <v>0</v>
      </c>
      <c r="V1714">
        <v>0</v>
      </c>
      <c r="W1714">
        <v>0</v>
      </c>
      <c r="X1714">
        <v>0</v>
      </c>
      <c r="Y1714">
        <v>0</v>
      </c>
      <c r="Z1714" t="s">
        <v>48</v>
      </c>
    </row>
    <row r="1715" spans="1:26" x14ac:dyDescent="0.3">
      <c r="A1715">
        <v>6619</v>
      </c>
      <c r="B1715">
        <v>1978</v>
      </c>
      <c r="C1715" s="14">
        <f>2021-Table13[[#This Row],[Year_Birth]]</f>
        <v>43</v>
      </c>
      <c r="D1715" s="4">
        <v>38415</v>
      </c>
      <c r="E1715">
        <v>2</v>
      </c>
      <c r="F1715" s="16">
        <v>8.0986301369863014</v>
      </c>
      <c r="G1715">
        <v>91</v>
      </c>
      <c r="H1715" s="4">
        <v>22</v>
      </c>
      <c r="I1715" s="4">
        <v>1</v>
      </c>
      <c r="J1715" s="4">
        <v>13</v>
      </c>
      <c r="K1715" s="4">
        <v>4</v>
      </c>
      <c r="L1715" s="4">
        <v>0</v>
      </c>
      <c r="M1715" s="4">
        <v>4</v>
      </c>
      <c r="N1715">
        <v>2</v>
      </c>
      <c r="O1715">
        <v>1</v>
      </c>
      <c r="P1715">
        <v>0</v>
      </c>
      <c r="Q1715">
        <v>3</v>
      </c>
      <c r="R1715">
        <v>7</v>
      </c>
      <c r="S1715">
        <v>0</v>
      </c>
      <c r="T1715">
        <v>0</v>
      </c>
      <c r="U1715">
        <v>0</v>
      </c>
      <c r="V1715">
        <v>0</v>
      </c>
      <c r="W1715">
        <v>0</v>
      </c>
      <c r="X1715">
        <v>0</v>
      </c>
      <c r="Y1715">
        <v>0</v>
      </c>
      <c r="Z1715" t="s">
        <v>41</v>
      </c>
    </row>
    <row r="1716" spans="1:26" x14ac:dyDescent="0.3">
      <c r="A1716">
        <v>1448</v>
      </c>
      <c r="B1716">
        <v>1963</v>
      </c>
      <c r="C1716" s="14">
        <f>2021-Table13[[#This Row],[Year_Birth]]</f>
        <v>58</v>
      </c>
      <c r="D1716" s="4">
        <v>33562</v>
      </c>
      <c r="E1716">
        <v>3</v>
      </c>
      <c r="F1716" s="16">
        <v>6.6219178082191785</v>
      </c>
      <c r="G1716">
        <v>33</v>
      </c>
      <c r="H1716" s="4">
        <v>21</v>
      </c>
      <c r="I1716" s="4">
        <v>12</v>
      </c>
      <c r="J1716" s="4">
        <v>12</v>
      </c>
      <c r="K1716" s="4">
        <v>0</v>
      </c>
      <c r="L1716" s="4">
        <v>3</v>
      </c>
      <c r="M1716" s="4">
        <v>3</v>
      </c>
      <c r="N1716">
        <v>3</v>
      </c>
      <c r="O1716">
        <v>2</v>
      </c>
      <c r="P1716">
        <v>0</v>
      </c>
      <c r="Q1716">
        <v>4</v>
      </c>
      <c r="R1716">
        <v>4</v>
      </c>
      <c r="S1716">
        <v>0</v>
      </c>
      <c r="T1716">
        <v>0</v>
      </c>
      <c r="U1716">
        <v>0</v>
      </c>
      <c r="V1716">
        <v>0</v>
      </c>
      <c r="W1716">
        <v>0</v>
      </c>
      <c r="X1716">
        <v>0</v>
      </c>
      <c r="Y1716">
        <v>0</v>
      </c>
      <c r="Z1716" t="s">
        <v>45</v>
      </c>
    </row>
    <row r="1717" spans="1:26" x14ac:dyDescent="0.3">
      <c r="A1717">
        <v>3265</v>
      </c>
      <c r="B1717">
        <v>1959</v>
      </c>
      <c r="C1717" s="14">
        <f>2021-Table13[[#This Row],[Year_Birth]]</f>
        <v>62</v>
      </c>
      <c r="D1717" s="4">
        <v>35701</v>
      </c>
      <c r="E1717">
        <v>0</v>
      </c>
      <c r="F1717" s="16">
        <v>7.8904109589041092</v>
      </c>
      <c r="G1717">
        <v>36</v>
      </c>
      <c r="H1717" s="4">
        <v>21</v>
      </c>
      <c r="I1717" s="4">
        <v>1</v>
      </c>
      <c r="J1717" s="4">
        <v>9</v>
      </c>
      <c r="K1717" s="4">
        <v>7</v>
      </c>
      <c r="L1717" s="4">
        <v>3</v>
      </c>
      <c r="M1717" s="4">
        <v>5</v>
      </c>
      <c r="N1717">
        <v>1</v>
      </c>
      <c r="O1717">
        <v>1</v>
      </c>
      <c r="P1717">
        <v>0</v>
      </c>
      <c r="Q1717">
        <v>3</v>
      </c>
      <c r="R1717">
        <v>6</v>
      </c>
      <c r="S1717">
        <v>0</v>
      </c>
      <c r="T1717">
        <v>0</v>
      </c>
      <c r="U1717">
        <v>0</v>
      </c>
      <c r="V1717">
        <v>0</v>
      </c>
      <c r="W1717">
        <v>0</v>
      </c>
      <c r="X1717">
        <v>0</v>
      </c>
      <c r="Y1717">
        <v>0</v>
      </c>
      <c r="Z1717" t="s">
        <v>41</v>
      </c>
    </row>
    <row r="1718" spans="1:26" x14ac:dyDescent="0.3">
      <c r="A1718">
        <v>5835</v>
      </c>
      <c r="B1718">
        <v>1976</v>
      </c>
      <c r="C1718" s="14">
        <f>2021-Table13[[#This Row],[Year_Birth]]</f>
        <v>45</v>
      </c>
      <c r="D1718" s="4">
        <v>14849</v>
      </c>
      <c r="E1718">
        <v>1</v>
      </c>
      <c r="F1718" s="16">
        <v>7.602739726027397</v>
      </c>
      <c r="G1718">
        <v>39</v>
      </c>
      <c r="H1718" s="4">
        <v>21</v>
      </c>
      <c r="I1718" s="4">
        <v>2</v>
      </c>
      <c r="J1718" s="4">
        <v>28</v>
      </c>
      <c r="K1718" s="4">
        <v>3</v>
      </c>
      <c r="L1718" s="4">
        <v>2</v>
      </c>
      <c r="M1718" s="4">
        <v>9</v>
      </c>
      <c r="N1718">
        <v>3</v>
      </c>
      <c r="O1718">
        <v>2</v>
      </c>
      <c r="P1718">
        <v>0</v>
      </c>
      <c r="Q1718">
        <v>4</v>
      </c>
      <c r="R1718">
        <v>8</v>
      </c>
      <c r="S1718">
        <v>0</v>
      </c>
      <c r="T1718">
        <v>0</v>
      </c>
      <c r="U1718">
        <v>0</v>
      </c>
      <c r="V1718">
        <v>0</v>
      </c>
      <c r="W1718">
        <v>0</v>
      </c>
      <c r="X1718">
        <v>0</v>
      </c>
      <c r="Y1718">
        <v>0</v>
      </c>
      <c r="Z1718" t="s">
        <v>41</v>
      </c>
    </row>
    <row r="1719" spans="1:26" x14ac:dyDescent="0.3">
      <c r="A1719">
        <v>2694</v>
      </c>
      <c r="B1719">
        <v>1967</v>
      </c>
      <c r="C1719" s="14">
        <f>2021-Table13[[#This Row],[Year_Birth]]</f>
        <v>54</v>
      </c>
      <c r="D1719" s="4">
        <v>42664</v>
      </c>
      <c r="E1719">
        <v>1</v>
      </c>
      <c r="F1719" s="16">
        <v>6.8931506849315065</v>
      </c>
      <c r="G1719">
        <v>44</v>
      </c>
      <c r="H1719" s="4">
        <v>21</v>
      </c>
      <c r="I1719" s="4">
        <v>0</v>
      </c>
      <c r="J1719" s="4">
        <v>3</v>
      </c>
      <c r="K1719" s="4">
        <v>0</v>
      </c>
      <c r="L1719" s="4">
        <v>0</v>
      </c>
      <c r="M1719" s="4">
        <v>0</v>
      </c>
      <c r="N1719">
        <v>1</v>
      </c>
      <c r="O1719">
        <v>1</v>
      </c>
      <c r="P1719">
        <v>0</v>
      </c>
      <c r="Q1719">
        <v>3</v>
      </c>
      <c r="R1719">
        <v>6</v>
      </c>
      <c r="S1719">
        <v>0</v>
      </c>
      <c r="T1719">
        <v>0</v>
      </c>
      <c r="U1719">
        <v>0</v>
      </c>
      <c r="V1719">
        <v>0</v>
      </c>
      <c r="W1719">
        <v>0</v>
      </c>
      <c r="X1719">
        <v>0</v>
      </c>
      <c r="Y1719">
        <v>0</v>
      </c>
      <c r="Z1719" t="s">
        <v>41</v>
      </c>
    </row>
    <row r="1720" spans="1:26" x14ac:dyDescent="0.3">
      <c r="A1720">
        <v>7327</v>
      </c>
      <c r="B1720">
        <v>1959</v>
      </c>
      <c r="C1720" s="14">
        <f>2021-Table13[[#This Row],[Year_Birth]]</f>
        <v>62</v>
      </c>
      <c r="D1720" s="4">
        <v>36732</v>
      </c>
      <c r="E1720">
        <v>2</v>
      </c>
      <c r="F1720" s="16">
        <v>7.1095890410958908</v>
      </c>
      <c r="G1720">
        <v>71</v>
      </c>
      <c r="H1720" s="4">
        <v>21</v>
      </c>
      <c r="I1720" s="4">
        <v>5</v>
      </c>
      <c r="J1720" s="4">
        <v>3</v>
      </c>
      <c r="K1720" s="4">
        <v>10</v>
      </c>
      <c r="L1720" s="4">
        <v>1</v>
      </c>
      <c r="M1720" s="4">
        <v>7</v>
      </c>
      <c r="N1720">
        <v>3</v>
      </c>
      <c r="O1720">
        <v>1</v>
      </c>
      <c r="P1720">
        <v>1</v>
      </c>
      <c r="Q1720">
        <v>4</v>
      </c>
      <c r="R1720">
        <v>2</v>
      </c>
      <c r="S1720">
        <v>0</v>
      </c>
      <c r="T1720">
        <v>0</v>
      </c>
      <c r="U1720">
        <v>0</v>
      </c>
      <c r="V1720">
        <v>0</v>
      </c>
      <c r="W1720">
        <v>0</v>
      </c>
      <c r="X1720">
        <v>0</v>
      </c>
      <c r="Y1720">
        <v>0</v>
      </c>
      <c r="Z1720" t="s">
        <v>41</v>
      </c>
    </row>
    <row r="1721" spans="1:26" x14ac:dyDescent="0.3">
      <c r="A1721">
        <v>6437</v>
      </c>
      <c r="B1721">
        <v>1985</v>
      </c>
      <c r="C1721" s="14">
        <f>2021-Table13[[#This Row],[Year_Birth]]</f>
        <v>36</v>
      </c>
      <c r="D1721" s="4">
        <v>41473</v>
      </c>
      <c r="E1721">
        <v>1</v>
      </c>
      <c r="F1721" s="16">
        <v>7.6383561643835618</v>
      </c>
      <c r="G1721">
        <v>80</v>
      </c>
      <c r="H1721" s="4">
        <v>21</v>
      </c>
      <c r="I1721" s="4">
        <v>8</v>
      </c>
      <c r="J1721" s="4">
        <v>20</v>
      </c>
      <c r="K1721" s="4">
        <v>15</v>
      </c>
      <c r="L1721" s="4">
        <v>3</v>
      </c>
      <c r="M1721" s="4">
        <v>9</v>
      </c>
      <c r="N1721">
        <v>1</v>
      </c>
      <c r="O1721">
        <v>2</v>
      </c>
      <c r="P1721">
        <v>0</v>
      </c>
      <c r="Q1721">
        <v>3</v>
      </c>
      <c r="R1721">
        <v>7</v>
      </c>
      <c r="S1721">
        <v>0</v>
      </c>
      <c r="T1721">
        <v>0</v>
      </c>
      <c r="U1721">
        <v>0</v>
      </c>
      <c r="V1721">
        <v>0</v>
      </c>
      <c r="W1721">
        <v>0</v>
      </c>
      <c r="X1721">
        <v>0</v>
      </c>
      <c r="Y1721">
        <v>0</v>
      </c>
      <c r="Z1721" t="s">
        <v>41</v>
      </c>
    </row>
    <row r="1722" spans="1:26" x14ac:dyDescent="0.3">
      <c r="A1722">
        <v>4098</v>
      </c>
      <c r="B1722">
        <v>1973</v>
      </c>
      <c r="C1722" s="14">
        <f>2021-Table13[[#This Row],[Year_Birth]]</f>
        <v>48</v>
      </c>
      <c r="D1722" s="4">
        <v>24639</v>
      </c>
      <c r="E1722">
        <v>2</v>
      </c>
      <c r="F1722" s="16">
        <v>7.0273972602739727</v>
      </c>
      <c r="G1722">
        <v>3</v>
      </c>
      <c r="H1722" s="4">
        <v>20</v>
      </c>
      <c r="I1722" s="4">
        <v>3</v>
      </c>
      <c r="J1722" s="4">
        <v>16</v>
      </c>
      <c r="K1722" s="4">
        <v>0</v>
      </c>
      <c r="L1722" s="4">
        <v>4</v>
      </c>
      <c r="M1722" s="4">
        <v>1</v>
      </c>
      <c r="N1722">
        <v>3</v>
      </c>
      <c r="O1722">
        <v>2</v>
      </c>
      <c r="P1722">
        <v>0</v>
      </c>
      <c r="Q1722">
        <v>4</v>
      </c>
      <c r="R1722">
        <v>6</v>
      </c>
      <c r="S1722">
        <v>0</v>
      </c>
      <c r="T1722">
        <v>0</v>
      </c>
      <c r="U1722">
        <v>0</v>
      </c>
      <c r="V1722">
        <v>0</v>
      </c>
      <c r="W1722">
        <v>0</v>
      </c>
      <c r="X1722">
        <v>0</v>
      </c>
      <c r="Y1722">
        <v>0</v>
      </c>
      <c r="Z1722" t="s">
        <v>53</v>
      </c>
    </row>
    <row r="1723" spans="1:26" x14ac:dyDescent="0.3">
      <c r="A1723">
        <v>9262</v>
      </c>
      <c r="B1723">
        <v>1984</v>
      </c>
      <c r="C1723" s="14">
        <f>2021-Table13[[#This Row],[Year_Birth]]</f>
        <v>37</v>
      </c>
      <c r="D1723" s="4">
        <v>32414</v>
      </c>
      <c r="E1723">
        <v>0</v>
      </c>
      <c r="F1723" s="16">
        <v>7.5972602739726032</v>
      </c>
      <c r="G1723">
        <v>11</v>
      </c>
      <c r="H1723" s="4">
        <v>20</v>
      </c>
      <c r="I1723" s="4">
        <v>6</v>
      </c>
      <c r="J1723" s="4">
        <v>5</v>
      </c>
      <c r="K1723" s="4">
        <v>0</v>
      </c>
      <c r="L1723" s="4">
        <v>9</v>
      </c>
      <c r="M1723" s="4">
        <v>12</v>
      </c>
      <c r="N1723">
        <v>1</v>
      </c>
      <c r="O1723">
        <v>1</v>
      </c>
      <c r="P1723">
        <v>0</v>
      </c>
      <c r="Q1723">
        <v>3</v>
      </c>
      <c r="R1723">
        <v>7</v>
      </c>
      <c r="S1723">
        <v>0</v>
      </c>
      <c r="T1723">
        <v>0</v>
      </c>
      <c r="U1723">
        <v>1</v>
      </c>
      <c r="V1723">
        <v>0</v>
      </c>
      <c r="W1723">
        <v>0</v>
      </c>
      <c r="X1723">
        <v>0</v>
      </c>
      <c r="Y1723">
        <v>0</v>
      </c>
      <c r="Z1723" t="s">
        <v>47</v>
      </c>
    </row>
    <row r="1724" spans="1:26" x14ac:dyDescent="0.3">
      <c r="A1724">
        <v>6355</v>
      </c>
      <c r="B1724">
        <v>1978</v>
      </c>
      <c r="C1724" s="14">
        <f>2021-Table13[[#This Row],[Year_Birth]]</f>
        <v>43</v>
      </c>
      <c r="D1724" s="4">
        <v>44359</v>
      </c>
      <c r="E1724">
        <v>2</v>
      </c>
      <c r="F1724" s="16">
        <v>6.6438356164383565</v>
      </c>
      <c r="G1724">
        <v>19</v>
      </c>
      <c r="H1724" s="4">
        <v>20</v>
      </c>
      <c r="I1724" s="4">
        <v>0</v>
      </c>
      <c r="J1724" s="4">
        <v>14</v>
      </c>
      <c r="K1724" s="4">
        <v>7</v>
      </c>
      <c r="L1724" s="4">
        <v>3</v>
      </c>
      <c r="M1724" s="4">
        <v>1</v>
      </c>
      <c r="N1724">
        <v>3</v>
      </c>
      <c r="O1724">
        <v>2</v>
      </c>
      <c r="P1724">
        <v>0</v>
      </c>
      <c r="Q1724">
        <v>4</v>
      </c>
      <c r="R1724">
        <v>3</v>
      </c>
      <c r="S1724">
        <v>0</v>
      </c>
      <c r="T1724">
        <v>0</v>
      </c>
      <c r="U1724">
        <v>0</v>
      </c>
      <c r="V1724">
        <v>0</v>
      </c>
      <c r="W1724">
        <v>0</v>
      </c>
      <c r="X1724">
        <v>0</v>
      </c>
      <c r="Y1724">
        <v>0</v>
      </c>
      <c r="Z1724" t="s">
        <v>41</v>
      </c>
    </row>
    <row r="1725" spans="1:26" x14ac:dyDescent="0.3">
      <c r="A1725">
        <v>2868</v>
      </c>
      <c r="B1725">
        <v>1949</v>
      </c>
      <c r="C1725" s="14">
        <f>2021-Table13[[#This Row],[Year_Birth]]</f>
        <v>72</v>
      </c>
      <c r="D1725" s="4">
        <v>26518</v>
      </c>
      <c r="E1725">
        <v>2</v>
      </c>
      <c r="F1725" s="16">
        <v>7.8356164383561646</v>
      </c>
      <c r="G1725">
        <v>33</v>
      </c>
      <c r="H1725" s="4">
        <v>20</v>
      </c>
      <c r="I1725" s="4">
        <v>1</v>
      </c>
      <c r="J1725" s="4">
        <v>28</v>
      </c>
      <c r="K1725" s="4">
        <v>3</v>
      </c>
      <c r="L1725" s="4">
        <v>3</v>
      </c>
      <c r="M1725" s="4">
        <v>2</v>
      </c>
      <c r="N1725">
        <v>3</v>
      </c>
      <c r="O1725">
        <v>2</v>
      </c>
      <c r="P1725">
        <v>0</v>
      </c>
      <c r="Q1725">
        <v>3</v>
      </c>
      <c r="R1725">
        <v>8</v>
      </c>
      <c r="S1725">
        <v>0</v>
      </c>
      <c r="T1725">
        <v>0</v>
      </c>
      <c r="U1725">
        <v>0</v>
      </c>
      <c r="V1725">
        <v>0</v>
      </c>
      <c r="W1725">
        <v>0</v>
      </c>
      <c r="X1725">
        <v>1</v>
      </c>
      <c r="Y1725">
        <v>0</v>
      </c>
      <c r="Z1725" t="s">
        <v>43</v>
      </c>
    </row>
    <row r="1726" spans="1:26" x14ac:dyDescent="0.3">
      <c r="A1726">
        <v>5654</v>
      </c>
      <c r="B1726">
        <v>1972</v>
      </c>
      <c r="C1726" s="14">
        <f>2021-Table13[[#This Row],[Year_Birth]]</f>
        <v>49</v>
      </c>
      <c r="D1726" s="4">
        <v>36026</v>
      </c>
      <c r="E1726">
        <v>3</v>
      </c>
      <c r="F1726" s="16">
        <v>6.8986301369863012</v>
      </c>
      <c r="G1726">
        <v>34</v>
      </c>
      <c r="H1726" s="4">
        <v>20</v>
      </c>
      <c r="I1726" s="4">
        <v>4</v>
      </c>
      <c r="J1726" s="4">
        <v>10</v>
      </c>
      <c r="K1726" s="4">
        <v>6</v>
      </c>
      <c r="L1726" s="4">
        <v>4</v>
      </c>
      <c r="M1726" s="4">
        <v>17</v>
      </c>
      <c r="N1726">
        <v>2</v>
      </c>
      <c r="O1726">
        <v>2</v>
      </c>
      <c r="P1726">
        <v>0</v>
      </c>
      <c r="Q1726">
        <v>3</v>
      </c>
      <c r="R1726">
        <v>6</v>
      </c>
      <c r="S1726">
        <v>0</v>
      </c>
      <c r="T1726">
        <v>0</v>
      </c>
      <c r="U1726">
        <v>0</v>
      </c>
      <c r="V1726">
        <v>0</v>
      </c>
      <c r="W1726">
        <v>0</v>
      </c>
      <c r="X1726">
        <v>0</v>
      </c>
      <c r="Y1726">
        <v>0</v>
      </c>
      <c r="Z1726" t="s">
        <v>53</v>
      </c>
    </row>
    <row r="1727" spans="1:26" x14ac:dyDescent="0.3">
      <c r="A1727">
        <v>10031</v>
      </c>
      <c r="B1727">
        <v>1976</v>
      </c>
      <c r="C1727" s="14">
        <f>2021-Table13[[#This Row],[Year_Birth]]</f>
        <v>45</v>
      </c>
      <c r="D1727" s="4">
        <v>16927</v>
      </c>
      <c r="E1727">
        <v>2</v>
      </c>
      <c r="F1727" s="16">
        <v>7.9917808219178079</v>
      </c>
      <c r="G1727">
        <v>50</v>
      </c>
      <c r="H1727" s="4">
        <v>20</v>
      </c>
      <c r="I1727" s="4">
        <v>2</v>
      </c>
      <c r="J1727" s="4">
        <v>23</v>
      </c>
      <c r="K1727" s="4">
        <v>3</v>
      </c>
      <c r="L1727" s="4">
        <v>1</v>
      </c>
      <c r="M1727" s="4">
        <v>4</v>
      </c>
      <c r="N1727">
        <v>5</v>
      </c>
      <c r="O1727">
        <v>3</v>
      </c>
      <c r="P1727">
        <v>0</v>
      </c>
      <c r="Q1727">
        <v>4</v>
      </c>
      <c r="R1727">
        <v>8</v>
      </c>
      <c r="S1727">
        <v>0</v>
      </c>
      <c r="T1727">
        <v>0</v>
      </c>
      <c r="U1727">
        <v>0</v>
      </c>
      <c r="V1727">
        <v>0</v>
      </c>
      <c r="W1727">
        <v>0</v>
      </c>
      <c r="X1727">
        <v>0</v>
      </c>
      <c r="Y1727">
        <v>0</v>
      </c>
      <c r="Z1727" t="s">
        <v>47</v>
      </c>
    </row>
    <row r="1728" spans="1:26" x14ac:dyDescent="0.3">
      <c r="A1728">
        <v>5048</v>
      </c>
      <c r="B1728">
        <v>1971</v>
      </c>
      <c r="C1728" s="14">
        <f>2021-Table13[[#This Row],[Year_Birth]]</f>
        <v>50</v>
      </c>
      <c r="D1728" s="4">
        <v>42767</v>
      </c>
      <c r="E1728">
        <v>2</v>
      </c>
      <c r="F1728" s="16">
        <v>7.7452054794520544</v>
      </c>
      <c r="G1728">
        <v>53</v>
      </c>
      <c r="H1728" s="4">
        <v>20</v>
      </c>
      <c r="I1728" s="4">
        <v>6</v>
      </c>
      <c r="J1728" s="4">
        <v>43</v>
      </c>
      <c r="K1728" s="4">
        <v>19</v>
      </c>
      <c r="L1728" s="4">
        <v>5</v>
      </c>
      <c r="M1728" s="4">
        <v>38</v>
      </c>
      <c r="N1728">
        <v>1</v>
      </c>
      <c r="O1728">
        <v>3</v>
      </c>
      <c r="P1728">
        <v>1</v>
      </c>
      <c r="Q1728">
        <v>2</v>
      </c>
      <c r="R1728">
        <v>8</v>
      </c>
      <c r="S1728">
        <v>0</v>
      </c>
      <c r="T1728">
        <v>0</v>
      </c>
      <c r="U1728">
        <v>0</v>
      </c>
      <c r="V1728">
        <v>0</v>
      </c>
      <c r="W1728">
        <v>0</v>
      </c>
      <c r="X1728">
        <v>0</v>
      </c>
      <c r="Y1728">
        <v>0</v>
      </c>
      <c r="Z1728" t="s">
        <v>47</v>
      </c>
    </row>
    <row r="1729" spans="1:26" x14ac:dyDescent="0.3">
      <c r="A1729">
        <v>916</v>
      </c>
      <c r="B1729">
        <v>1972</v>
      </c>
      <c r="C1729" s="14">
        <f>2021-Table13[[#This Row],[Year_Birth]]</f>
        <v>49</v>
      </c>
      <c r="D1729" s="4">
        <v>41644</v>
      </c>
      <c r="E1729">
        <v>2</v>
      </c>
      <c r="F1729" s="16">
        <v>6.7506849315068491</v>
      </c>
      <c r="G1729">
        <v>67</v>
      </c>
      <c r="H1729" s="4">
        <v>20</v>
      </c>
      <c r="I1729" s="4">
        <v>3</v>
      </c>
      <c r="J1729" s="4">
        <v>4</v>
      </c>
      <c r="K1729" s="4">
        <v>2</v>
      </c>
      <c r="L1729" s="4">
        <v>0</v>
      </c>
      <c r="M1729" s="4">
        <v>2</v>
      </c>
      <c r="N1729">
        <v>2</v>
      </c>
      <c r="O1729">
        <v>1</v>
      </c>
      <c r="P1729">
        <v>0</v>
      </c>
      <c r="Q1729">
        <v>3</v>
      </c>
      <c r="R1729">
        <v>3</v>
      </c>
      <c r="S1729">
        <v>0</v>
      </c>
      <c r="T1729">
        <v>0</v>
      </c>
      <c r="U1729">
        <v>0</v>
      </c>
      <c r="V1729">
        <v>0</v>
      </c>
      <c r="W1729">
        <v>0</v>
      </c>
      <c r="X1729">
        <v>0</v>
      </c>
      <c r="Y1729">
        <v>0</v>
      </c>
      <c r="Z1729" t="s">
        <v>41</v>
      </c>
    </row>
    <row r="1730" spans="1:26" x14ac:dyDescent="0.3">
      <c r="A1730">
        <v>8749</v>
      </c>
      <c r="B1730">
        <v>1984</v>
      </c>
      <c r="C1730" s="14">
        <f>2021-Table13[[#This Row],[Year_Birth]]</f>
        <v>37</v>
      </c>
      <c r="D1730" s="4">
        <v>37235</v>
      </c>
      <c r="E1730">
        <v>1</v>
      </c>
      <c r="F1730" s="16">
        <v>7.0164383561643833</v>
      </c>
      <c r="G1730">
        <v>68</v>
      </c>
      <c r="H1730" s="4">
        <v>20</v>
      </c>
      <c r="I1730" s="4">
        <v>2</v>
      </c>
      <c r="J1730" s="4">
        <v>9</v>
      </c>
      <c r="K1730" s="4">
        <v>4</v>
      </c>
      <c r="L1730" s="4">
        <v>6</v>
      </c>
      <c r="M1730" s="4">
        <v>20</v>
      </c>
      <c r="N1730">
        <v>1</v>
      </c>
      <c r="O1730">
        <v>1</v>
      </c>
      <c r="P1730">
        <v>1</v>
      </c>
      <c r="Q1730">
        <v>2</v>
      </c>
      <c r="R1730">
        <v>4</v>
      </c>
      <c r="S1730">
        <v>0</v>
      </c>
      <c r="T1730">
        <v>0</v>
      </c>
      <c r="U1730">
        <v>0</v>
      </c>
      <c r="V1730">
        <v>0</v>
      </c>
      <c r="W1730">
        <v>0</v>
      </c>
      <c r="X1730">
        <v>0</v>
      </c>
      <c r="Y1730">
        <v>0</v>
      </c>
      <c r="Z1730" t="s">
        <v>41</v>
      </c>
    </row>
    <row r="1731" spans="1:26" x14ac:dyDescent="0.3">
      <c r="A1731">
        <v>1663</v>
      </c>
      <c r="B1731">
        <v>1978</v>
      </c>
      <c r="C1731" s="14">
        <f>2021-Table13[[#This Row],[Year_Birth]]</f>
        <v>43</v>
      </c>
      <c r="D1731" s="4">
        <v>34043</v>
      </c>
      <c r="E1731">
        <v>1</v>
      </c>
      <c r="F1731" s="16">
        <v>7.2876712328767121</v>
      </c>
      <c r="G1731">
        <v>97</v>
      </c>
      <c r="H1731" s="4">
        <v>20</v>
      </c>
      <c r="I1731" s="4">
        <v>2</v>
      </c>
      <c r="J1731" s="4">
        <v>14</v>
      </c>
      <c r="K1731" s="4">
        <v>3</v>
      </c>
      <c r="L1731" s="4">
        <v>0</v>
      </c>
      <c r="M1731" s="4">
        <v>10</v>
      </c>
      <c r="N1731">
        <v>1</v>
      </c>
      <c r="O1731">
        <v>2</v>
      </c>
      <c r="P1731">
        <v>0</v>
      </c>
      <c r="Q1731">
        <v>2</v>
      </c>
      <c r="R1731">
        <v>9</v>
      </c>
      <c r="S1731">
        <v>0</v>
      </c>
      <c r="T1731">
        <v>0</v>
      </c>
      <c r="U1731">
        <v>0</v>
      </c>
      <c r="V1731">
        <v>0</v>
      </c>
      <c r="W1731">
        <v>0</v>
      </c>
      <c r="X1731">
        <v>0</v>
      </c>
      <c r="Y1731">
        <v>0</v>
      </c>
      <c r="Z1731" t="s">
        <v>41</v>
      </c>
    </row>
    <row r="1732" spans="1:26" x14ac:dyDescent="0.3">
      <c r="A1732">
        <v>8475</v>
      </c>
      <c r="B1732">
        <v>1973</v>
      </c>
      <c r="C1732" s="14">
        <f>2021-Table13[[#This Row],[Year_Birth]]</f>
        <v>48</v>
      </c>
      <c r="D1732" s="4">
        <v>157243</v>
      </c>
      <c r="E1732">
        <v>1</v>
      </c>
      <c r="F1732" s="16">
        <v>6.9397260273972599</v>
      </c>
      <c r="G1732">
        <v>98</v>
      </c>
      <c r="H1732" s="4">
        <v>20</v>
      </c>
      <c r="I1732" s="4">
        <v>2</v>
      </c>
      <c r="J1732" s="4">
        <v>1582</v>
      </c>
      <c r="K1732" s="4">
        <v>1</v>
      </c>
      <c r="L1732" s="4">
        <v>2</v>
      </c>
      <c r="M1732" s="4">
        <v>1</v>
      </c>
      <c r="N1732">
        <v>15</v>
      </c>
      <c r="O1732">
        <v>0</v>
      </c>
      <c r="P1732">
        <v>22</v>
      </c>
      <c r="Q1732">
        <v>0</v>
      </c>
      <c r="R1732">
        <v>0</v>
      </c>
      <c r="S1732">
        <v>0</v>
      </c>
      <c r="T1732">
        <v>0</v>
      </c>
      <c r="U1732">
        <v>0</v>
      </c>
      <c r="V1732">
        <v>0</v>
      </c>
      <c r="W1732">
        <v>0</v>
      </c>
      <c r="X1732">
        <v>0</v>
      </c>
      <c r="Y1732">
        <v>0</v>
      </c>
      <c r="Z1732" t="s">
        <v>45</v>
      </c>
    </row>
    <row r="1733" spans="1:26" x14ac:dyDescent="0.3">
      <c r="A1733">
        <v>6116</v>
      </c>
      <c r="B1733">
        <v>1968</v>
      </c>
      <c r="C1733" s="14">
        <f>2021-Table13[[#This Row],[Year_Birth]]</f>
        <v>53</v>
      </c>
      <c r="D1733" s="4">
        <v>48985</v>
      </c>
      <c r="E1733">
        <v>1</v>
      </c>
      <c r="F1733" s="16">
        <v>7.5945205479452058</v>
      </c>
      <c r="G1733">
        <v>13</v>
      </c>
      <c r="H1733" s="4">
        <v>19</v>
      </c>
      <c r="I1733" s="4">
        <v>13</v>
      </c>
      <c r="J1733" s="4">
        <v>18</v>
      </c>
      <c r="K1733" s="4">
        <v>10</v>
      </c>
      <c r="L1733" s="4">
        <v>7</v>
      </c>
      <c r="M1733" s="4">
        <v>8</v>
      </c>
      <c r="N1733">
        <v>1</v>
      </c>
      <c r="O1733">
        <v>1</v>
      </c>
      <c r="P1733">
        <v>1</v>
      </c>
      <c r="Q1733">
        <v>3</v>
      </c>
      <c r="R1733">
        <v>3</v>
      </c>
      <c r="S1733">
        <v>0</v>
      </c>
      <c r="T1733">
        <v>0</v>
      </c>
      <c r="U1733">
        <v>0</v>
      </c>
      <c r="V1733">
        <v>0</v>
      </c>
      <c r="W1733">
        <v>0</v>
      </c>
      <c r="X1733">
        <v>0</v>
      </c>
      <c r="Y1733">
        <v>0</v>
      </c>
      <c r="Z1733" t="s">
        <v>41</v>
      </c>
    </row>
    <row r="1734" spans="1:26" x14ac:dyDescent="0.3">
      <c r="A1734">
        <v>5929</v>
      </c>
      <c r="B1734">
        <v>1973</v>
      </c>
      <c r="C1734" s="14">
        <f>2021-Table13[[#This Row],[Year_Birth]]</f>
        <v>48</v>
      </c>
      <c r="D1734" s="4">
        <v>37401</v>
      </c>
      <c r="E1734">
        <v>1</v>
      </c>
      <c r="F1734" s="16">
        <v>6.7589041095890412</v>
      </c>
      <c r="G1734">
        <v>14</v>
      </c>
      <c r="H1734" s="4">
        <v>19</v>
      </c>
      <c r="I1734" s="4">
        <v>3</v>
      </c>
      <c r="J1734" s="4">
        <v>19</v>
      </c>
      <c r="K1734" s="4">
        <v>3</v>
      </c>
      <c r="L1734" s="4">
        <v>1</v>
      </c>
      <c r="M1734" s="4">
        <v>3</v>
      </c>
      <c r="N1734">
        <v>2</v>
      </c>
      <c r="O1734">
        <v>2</v>
      </c>
      <c r="P1734">
        <v>0</v>
      </c>
      <c r="Q1734">
        <v>3</v>
      </c>
      <c r="R1734">
        <v>7</v>
      </c>
      <c r="S1734">
        <v>0</v>
      </c>
      <c r="T1734">
        <v>0</v>
      </c>
      <c r="U1734">
        <v>0</v>
      </c>
      <c r="V1734">
        <v>0</v>
      </c>
      <c r="W1734">
        <v>0</v>
      </c>
      <c r="X1734">
        <v>0</v>
      </c>
      <c r="Y1734">
        <v>0</v>
      </c>
      <c r="Z1734" t="s">
        <v>41</v>
      </c>
    </row>
    <row r="1735" spans="1:26" x14ac:dyDescent="0.3">
      <c r="A1735">
        <v>10795</v>
      </c>
      <c r="B1735">
        <v>1973</v>
      </c>
      <c r="C1735" s="14">
        <f>2021-Table13[[#This Row],[Year_Birth]]</f>
        <v>48</v>
      </c>
      <c r="D1735" s="4">
        <v>37401</v>
      </c>
      <c r="E1735">
        <v>1</v>
      </c>
      <c r="F1735" s="16">
        <v>6.7589041095890412</v>
      </c>
      <c r="G1735">
        <v>14</v>
      </c>
      <c r="H1735" s="4">
        <v>19</v>
      </c>
      <c r="I1735" s="4">
        <v>3</v>
      </c>
      <c r="J1735" s="4">
        <v>19</v>
      </c>
      <c r="K1735" s="4">
        <v>3</v>
      </c>
      <c r="L1735" s="4">
        <v>1</v>
      </c>
      <c r="M1735" s="4">
        <v>3</v>
      </c>
      <c r="N1735">
        <v>2</v>
      </c>
      <c r="O1735">
        <v>2</v>
      </c>
      <c r="P1735">
        <v>0</v>
      </c>
      <c r="Q1735">
        <v>3</v>
      </c>
      <c r="R1735">
        <v>7</v>
      </c>
      <c r="S1735">
        <v>0</v>
      </c>
      <c r="T1735">
        <v>0</v>
      </c>
      <c r="U1735">
        <v>0</v>
      </c>
      <c r="V1735">
        <v>0</v>
      </c>
      <c r="W1735">
        <v>0</v>
      </c>
      <c r="X1735">
        <v>0</v>
      </c>
      <c r="Y1735">
        <v>0</v>
      </c>
      <c r="Z1735" t="s">
        <v>45</v>
      </c>
    </row>
    <row r="1736" spans="1:26" x14ac:dyDescent="0.3">
      <c r="A1736">
        <v>3645</v>
      </c>
      <c r="B1736">
        <v>1972</v>
      </c>
      <c r="C1736" s="14">
        <f>2021-Table13[[#This Row],[Year_Birth]]</f>
        <v>49</v>
      </c>
      <c r="D1736" s="4">
        <v>27213</v>
      </c>
      <c r="E1736">
        <v>1</v>
      </c>
      <c r="F1736" s="16">
        <v>8.4410958904109581</v>
      </c>
      <c r="G1736">
        <v>19</v>
      </c>
      <c r="H1736" s="4">
        <v>19</v>
      </c>
      <c r="I1736" s="4">
        <v>3</v>
      </c>
      <c r="J1736" s="4">
        <v>26</v>
      </c>
      <c r="K1736" s="4">
        <v>10</v>
      </c>
      <c r="L1736" s="4">
        <v>9</v>
      </c>
      <c r="M1736" s="4">
        <v>3</v>
      </c>
      <c r="N1736">
        <v>3</v>
      </c>
      <c r="O1736">
        <v>2</v>
      </c>
      <c r="P1736">
        <v>0</v>
      </c>
      <c r="Q1736">
        <v>4</v>
      </c>
      <c r="R1736">
        <v>8</v>
      </c>
      <c r="S1736">
        <v>0</v>
      </c>
      <c r="T1736">
        <v>0</v>
      </c>
      <c r="U1736">
        <v>0</v>
      </c>
      <c r="V1736">
        <v>0</v>
      </c>
      <c r="W1736">
        <v>0</v>
      </c>
      <c r="X1736">
        <v>1</v>
      </c>
      <c r="Y1736">
        <v>0</v>
      </c>
      <c r="Z1736" t="s">
        <v>41</v>
      </c>
    </row>
    <row r="1737" spans="1:26" x14ac:dyDescent="0.3">
      <c r="A1737">
        <v>7444</v>
      </c>
      <c r="B1737">
        <v>1969</v>
      </c>
      <c r="C1737" s="14">
        <f>2021-Table13[[#This Row],[Year_Birth]]</f>
        <v>52</v>
      </c>
      <c r="D1737" s="4">
        <v>42169</v>
      </c>
      <c r="E1737">
        <v>2</v>
      </c>
      <c r="F1737" s="16">
        <v>7.3041095890410963</v>
      </c>
      <c r="G1737">
        <v>20</v>
      </c>
      <c r="H1737" s="4">
        <v>19</v>
      </c>
      <c r="I1737" s="4">
        <v>0</v>
      </c>
      <c r="J1737" s="4">
        <v>9</v>
      </c>
      <c r="K1737" s="4">
        <v>0</v>
      </c>
      <c r="L1737" s="4">
        <v>0</v>
      </c>
      <c r="M1737" s="4">
        <v>2</v>
      </c>
      <c r="N1737">
        <v>2</v>
      </c>
      <c r="O1737">
        <v>1</v>
      </c>
      <c r="P1737">
        <v>0</v>
      </c>
      <c r="Q1737">
        <v>3</v>
      </c>
      <c r="R1737">
        <v>8</v>
      </c>
      <c r="S1737">
        <v>0</v>
      </c>
      <c r="T1737">
        <v>0</v>
      </c>
      <c r="U1737">
        <v>0</v>
      </c>
      <c r="V1737">
        <v>0</v>
      </c>
      <c r="W1737">
        <v>0</v>
      </c>
      <c r="X1737">
        <v>0</v>
      </c>
      <c r="Y1737">
        <v>0</v>
      </c>
      <c r="Z1737" t="s">
        <v>41</v>
      </c>
    </row>
    <row r="1738" spans="1:26" x14ac:dyDescent="0.3">
      <c r="A1738">
        <v>153</v>
      </c>
      <c r="B1738">
        <v>1953</v>
      </c>
      <c r="C1738" s="14">
        <f>2021-Table13[[#This Row],[Year_Birth]]</f>
        <v>68</v>
      </c>
      <c r="D1738" s="4">
        <v>23272</v>
      </c>
      <c r="E1738">
        <v>0</v>
      </c>
      <c r="F1738" s="16">
        <v>7.3095890410958901</v>
      </c>
      <c r="G1738">
        <v>29</v>
      </c>
      <c r="H1738" s="4">
        <v>19</v>
      </c>
      <c r="I1738" s="4">
        <v>3</v>
      </c>
      <c r="J1738" s="4">
        <v>6</v>
      </c>
      <c r="K1738" s="4">
        <v>4</v>
      </c>
      <c r="L1738" s="4">
        <v>2</v>
      </c>
      <c r="M1738" s="4">
        <v>12</v>
      </c>
      <c r="N1738">
        <v>1</v>
      </c>
      <c r="O1738">
        <v>1</v>
      </c>
      <c r="P1738">
        <v>0</v>
      </c>
      <c r="Q1738">
        <v>3</v>
      </c>
      <c r="R1738">
        <v>4</v>
      </c>
      <c r="S1738">
        <v>0</v>
      </c>
      <c r="T1738">
        <v>0</v>
      </c>
      <c r="U1738">
        <v>0</v>
      </c>
      <c r="V1738">
        <v>0</v>
      </c>
      <c r="W1738">
        <v>0</v>
      </c>
      <c r="X1738">
        <v>0</v>
      </c>
      <c r="Y1738">
        <v>0</v>
      </c>
      <c r="Z1738" t="s">
        <v>41</v>
      </c>
    </row>
    <row r="1739" spans="1:26" x14ac:dyDescent="0.3">
      <c r="A1739">
        <v>4791</v>
      </c>
      <c r="B1739">
        <v>1980</v>
      </c>
      <c r="C1739" s="14">
        <f>2021-Table13[[#This Row],[Year_Birth]]</f>
        <v>41</v>
      </c>
      <c r="D1739" s="4">
        <v>44964</v>
      </c>
      <c r="E1739">
        <v>2</v>
      </c>
      <c r="F1739" s="16">
        <v>8.1452054794520556</v>
      </c>
      <c r="G1739">
        <v>35</v>
      </c>
      <c r="H1739" s="4">
        <v>19</v>
      </c>
      <c r="I1739" s="4">
        <v>1</v>
      </c>
      <c r="J1739" s="4">
        <v>17</v>
      </c>
      <c r="K1739" s="4">
        <v>2</v>
      </c>
      <c r="L1739" s="4">
        <v>0</v>
      </c>
      <c r="M1739" s="4">
        <v>2</v>
      </c>
      <c r="N1739">
        <v>1</v>
      </c>
      <c r="O1739">
        <v>1</v>
      </c>
      <c r="P1739">
        <v>0</v>
      </c>
      <c r="Q1739">
        <v>3</v>
      </c>
      <c r="R1739">
        <v>8</v>
      </c>
      <c r="S1739">
        <v>0</v>
      </c>
      <c r="T1739">
        <v>0</v>
      </c>
      <c r="U1739">
        <v>0</v>
      </c>
      <c r="V1739">
        <v>0</v>
      </c>
      <c r="W1739">
        <v>0</v>
      </c>
      <c r="X1739">
        <v>0</v>
      </c>
      <c r="Y1739">
        <v>0</v>
      </c>
      <c r="Z1739" t="s">
        <v>53</v>
      </c>
    </row>
    <row r="1740" spans="1:26" x14ac:dyDescent="0.3">
      <c r="A1740">
        <v>3710</v>
      </c>
      <c r="B1740">
        <v>1984</v>
      </c>
      <c r="C1740" s="14">
        <f>2021-Table13[[#This Row],[Year_Birth]]</f>
        <v>37</v>
      </c>
      <c r="D1740" s="4">
        <v>39684</v>
      </c>
      <c r="E1740">
        <v>1</v>
      </c>
      <c r="F1740" s="16">
        <v>8.3232876712328761</v>
      </c>
      <c r="G1740">
        <v>41</v>
      </c>
      <c r="H1740" s="4">
        <v>19</v>
      </c>
      <c r="I1740" s="4">
        <v>0</v>
      </c>
      <c r="J1740" s="4">
        <v>35</v>
      </c>
      <c r="K1740" s="4">
        <v>6</v>
      </c>
      <c r="L1740" s="4">
        <v>4</v>
      </c>
      <c r="M1740" s="4">
        <v>17</v>
      </c>
      <c r="N1740">
        <v>2</v>
      </c>
      <c r="O1740">
        <v>2</v>
      </c>
      <c r="P1740">
        <v>1</v>
      </c>
      <c r="Q1740">
        <v>2</v>
      </c>
      <c r="R1740">
        <v>7</v>
      </c>
      <c r="S1740">
        <v>0</v>
      </c>
      <c r="T1740">
        <v>0</v>
      </c>
      <c r="U1740">
        <v>0</v>
      </c>
      <c r="V1740">
        <v>0</v>
      </c>
      <c r="W1740">
        <v>0</v>
      </c>
      <c r="X1740">
        <v>1</v>
      </c>
      <c r="Y1740">
        <v>1</v>
      </c>
      <c r="Z1740" t="s">
        <v>41</v>
      </c>
    </row>
    <row r="1741" spans="1:26" x14ac:dyDescent="0.3">
      <c r="A1741">
        <v>2639</v>
      </c>
      <c r="B1741">
        <v>1966</v>
      </c>
      <c r="C1741" s="14">
        <f>2021-Table13[[#This Row],[Year_Birth]]</f>
        <v>55</v>
      </c>
      <c r="D1741" s="4">
        <v>43602</v>
      </c>
      <c r="E1741">
        <v>2</v>
      </c>
      <c r="F1741" s="16">
        <v>7.0767123287671234</v>
      </c>
      <c r="G1741">
        <v>45</v>
      </c>
      <c r="H1741" s="4">
        <v>19</v>
      </c>
      <c r="I1741" s="4">
        <v>5</v>
      </c>
      <c r="J1741" s="4">
        <v>12</v>
      </c>
      <c r="K1741" s="4">
        <v>10</v>
      </c>
      <c r="L1741" s="4">
        <v>3</v>
      </c>
      <c r="M1741" s="4">
        <v>19</v>
      </c>
      <c r="N1741">
        <v>3</v>
      </c>
      <c r="O1741">
        <v>3</v>
      </c>
      <c r="P1741">
        <v>1</v>
      </c>
      <c r="Q1741">
        <v>2</v>
      </c>
      <c r="R1741">
        <v>6</v>
      </c>
      <c r="S1741">
        <v>0</v>
      </c>
      <c r="T1741">
        <v>0</v>
      </c>
      <c r="U1741">
        <v>0</v>
      </c>
      <c r="V1741">
        <v>0</v>
      </c>
      <c r="W1741">
        <v>0</v>
      </c>
      <c r="X1741">
        <v>0</v>
      </c>
      <c r="Y1741">
        <v>0</v>
      </c>
      <c r="Z1741" t="s">
        <v>47</v>
      </c>
    </row>
    <row r="1742" spans="1:26" x14ac:dyDescent="0.3">
      <c r="A1742">
        <v>2958</v>
      </c>
      <c r="B1742">
        <v>1978</v>
      </c>
      <c r="C1742" s="14">
        <f>2021-Table13[[#This Row],[Year_Birth]]</f>
        <v>43</v>
      </c>
      <c r="D1742" s="4">
        <v>28442</v>
      </c>
      <c r="E1742">
        <v>2</v>
      </c>
      <c r="F1742" s="16">
        <v>6.9534246575342467</v>
      </c>
      <c r="G1742">
        <v>53</v>
      </c>
      <c r="H1742" s="4">
        <v>19</v>
      </c>
      <c r="I1742" s="4">
        <v>3</v>
      </c>
      <c r="J1742" s="4">
        <v>10</v>
      </c>
      <c r="K1742" s="4">
        <v>11</v>
      </c>
      <c r="L1742" s="4">
        <v>8</v>
      </c>
      <c r="M1742" s="4">
        <v>6</v>
      </c>
      <c r="N1742">
        <v>3</v>
      </c>
      <c r="O1742">
        <v>2</v>
      </c>
      <c r="P1742">
        <v>1</v>
      </c>
      <c r="Q1742">
        <v>4</v>
      </c>
      <c r="R1742">
        <v>4</v>
      </c>
      <c r="S1742">
        <v>0</v>
      </c>
      <c r="T1742">
        <v>0</v>
      </c>
      <c r="U1742">
        <v>0</v>
      </c>
      <c r="V1742">
        <v>0</v>
      </c>
      <c r="W1742">
        <v>0</v>
      </c>
      <c r="X1742">
        <v>0</v>
      </c>
      <c r="Y1742">
        <v>0</v>
      </c>
      <c r="Z1742" t="s">
        <v>41</v>
      </c>
    </row>
    <row r="1743" spans="1:26" x14ac:dyDescent="0.3">
      <c r="A1743">
        <v>3706</v>
      </c>
      <c r="B1743">
        <v>1978</v>
      </c>
      <c r="C1743" s="14">
        <f>2021-Table13[[#This Row],[Year_Birth]]</f>
        <v>43</v>
      </c>
      <c r="D1743" s="4">
        <v>28647</v>
      </c>
      <c r="E1743">
        <v>1</v>
      </c>
      <c r="F1743" s="16">
        <v>7.4657534246575343</v>
      </c>
      <c r="G1743">
        <v>54</v>
      </c>
      <c r="H1743" s="4">
        <v>19</v>
      </c>
      <c r="I1743" s="4">
        <v>8</v>
      </c>
      <c r="J1743" s="4">
        <v>29</v>
      </c>
      <c r="K1743" s="4">
        <v>0</v>
      </c>
      <c r="L1743" s="4">
        <v>12</v>
      </c>
      <c r="M1743" s="4">
        <v>26</v>
      </c>
      <c r="N1743">
        <v>1</v>
      </c>
      <c r="O1743">
        <v>2</v>
      </c>
      <c r="P1743">
        <v>2</v>
      </c>
      <c r="Q1743">
        <v>2</v>
      </c>
      <c r="R1743">
        <v>7</v>
      </c>
      <c r="S1743">
        <v>0</v>
      </c>
      <c r="T1743">
        <v>0</v>
      </c>
      <c r="U1743">
        <v>1</v>
      </c>
      <c r="V1743">
        <v>0</v>
      </c>
      <c r="W1743">
        <v>0</v>
      </c>
      <c r="X1743">
        <v>1</v>
      </c>
      <c r="Y1743">
        <v>0</v>
      </c>
      <c r="Z1743" t="s">
        <v>41</v>
      </c>
    </row>
    <row r="1744" spans="1:26" x14ac:dyDescent="0.3">
      <c r="A1744">
        <v>13</v>
      </c>
      <c r="B1744">
        <v>1947</v>
      </c>
      <c r="C1744" s="14">
        <f>2021-Table13[[#This Row],[Year_Birth]]</f>
        <v>74</v>
      </c>
      <c r="D1744" s="4">
        <v>25358</v>
      </c>
      <c r="E1744">
        <v>1</v>
      </c>
      <c r="F1744" s="16">
        <v>7.5479452054794525</v>
      </c>
      <c r="G1744">
        <v>57</v>
      </c>
      <c r="H1744" s="4">
        <v>19</v>
      </c>
      <c r="I1744" s="4">
        <v>0</v>
      </c>
      <c r="J1744" s="4">
        <v>5</v>
      </c>
      <c r="K1744" s="4">
        <v>0</v>
      </c>
      <c r="L1744" s="4">
        <v>0</v>
      </c>
      <c r="M1744" s="4">
        <v>8</v>
      </c>
      <c r="N1744">
        <v>2</v>
      </c>
      <c r="O1744">
        <v>1</v>
      </c>
      <c r="P1744">
        <v>0</v>
      </c>
      <c r="Q1744">
        <v>3</v>
      </c>
      <c r="R1744">
        <v>6</v>
      </c>
      <c r="S1744">
        <v>0</v>
      </c>
      <c r="T1744">
        <v>0</v>
      </c>
      <c r="U1744">
        <v>0</v>
      </c>
      <c r="V1744">
        <v>0</v>
      </c>
      <c r="W1744">
        <v>0</v>
      </c>
      <c r="X1744">
        <v>0</v>
      </c>
      <c r="Y1744">
        <v>0</v>
      </c>
      <c r="Z1744" t="s">
        <v>47</v>
      </c>
    </row>
    <row r="1745" spans="1:26" x14ac:dyDescent="0.3">
      <c r="A1745">
        <v>4988</v>
      </c>
      <c r="B1745">
        <v>1948</v>
      </c>
      <c r="C1745" s="14">
        <f>2021-Table13[[#This Row],[Year_Birth]]</f>
        <v>73</v>
      </c>
      <c r="D1745" s="4">
        <v>34469</v>
      </c>
      <c r="E1745">
        <v>2</v>
      </c>
      <c r="F1745" s="16">
        <v>6.7643835616438359</v>
      </c>
      <c r="G1745">
        <v>58</v>
      </c>
      <c r="H1745" s="4">
        <v>19</v>
      </c>
      <c r="I1745" s="4">
        <v>6</v>
      </c>
      <c r="J1745" s="4">
        <v>20</v>
      </c>
      <c r="K1745" s="4">
        <v>0</v>
      </c>
      <c r="L1745" s="4">
        <v>5</v>
      </c>
      <c r="M1745" s="4">
        <v>12</v>
      </c>
      <c r="N1745">
        <v>3</v>
      </c>
      <c r="O1745">
        <v>1</v>
      </c>
      <c r="P1745">
        <v>1</v>
      </c>
      <c r="Q1745">
        <v>4</v>
      </c>
      <c r="R1745">
        <v>4</v>
      </c>
      <c r="S1745">
        <v>0</v>
      </c>
      <c r="T1745">
        <v>0</v>
      </c>
      <c r="U1745">
        <v>0</v>
      </c>
      <c r="V1745">
        <v>0</v>
      </c>
      <c r="W1745">
        <v>0</v>
      </c>
      <c r="X1745">
        <v>0</v>
      </c>
      <c r="Y1745">
        <v>0</v>
      </c>
      <c r="Z1745" t="s">
        <v>47</v>
      </c>
    </row>
    <row r="1746" spans="1:26" x14ac:dyDescent="0.3">
      <c r="A1746">
        <v>5300</v>
      </c>
      <c r="B1746">
        <v>1973</v>
      </c>
      <c r="C1746" s="14">
        <f>2021-Table13[[#This Row],[Year_Birth]]</f>
        <v>48</v>
      </c>
      <c r="D1746" s="4">
        <v>38961</v>
      </c>
      <c r="E1746">
        <v>1</v>
      </c>
      <c r="F1746" s="16">
        <v>7.1068493150684935</v>
      </c>
      <c r="G1746">
        <v>60</v>
      </c>
      <c r="H1746" s="4">
        <v>19</v>
      </c>
      <c r="I1746" s="4">
        <v>7</v>
      </c>
      <c r="J1746" s="4">
        <v>19</v>
      </c>
      <c r="K1746" s="4">
        <v>0</v>
      </c>
      <c r="L1746" s="4">
        <v>1</v>
      </c>
      <c r="M1746" s="4">
        <v>24</v>
      </c>
      <c r="N1746">
        <v>1</v>
      </c>
      <c r="O1746">
        <v>2</v>
      </c>
      <c r="P1746">
        <v>1</v>
      </c>
      <c r="Q1746">
        <v>2</v>
      </c>
      <c r="R1746">
        <v>7</v>
      </c>
      <c r="S1746">
        <v>0</v>
      </c>
      <c r="T1746">
        <v>0</v>
      </c>
      <c r="U1746">
        <v>0</v>
      </c>
      <c r="V1746">
        <v>0</v>
      </c>
      <c r="W1746">
        <v>0</v>
      </c>
      <c r="X1746">
        <v>0</v>
      </c>
      <c r="Y1746">
        <v>0</v>
      </c>
      <c r="Z1746" t="s">
        <v>41</v>
      </c>
    </row>
    <row r="1747" spans="1:26" x14ac:dyDescent="0.3">
      <c r="A1747">
        <v>304</v>
      </c>
      <c r="B1747">
        <v>1981</v>
      </c>
      <c r="C1747" s="14">
        <f>2021-Table13[[#This Row],[Year_Birth]]</f>
        <v>40</v>
      </c>
      <c r="D1747" s="4">
        <v>22944</v>
      </c>
      <c r="E1747">
        <v>1</v>
      </c>
      <c r="F1747" s="16">
        <v>7.1260273972602741</v>
      </c>
      <c r="G1747">
        <v>67</v>
      </c>
      <c r="H1747" s="4">
        <v>19</v>
      </c>
      <c r="I1747" s="4">
        <v>3</v>
      </c>
      <c r="J1747" s="4">
        <v>19</v>
      </c>
      <c r="K1747" s="4">
        <v>4</v>
      </c>
      <c r="L1747" s="4">
        <v>5</v>
      </c>
      <c r="M1747" s="4">
        <v>26</v>
      </c>
      <c r="N1747">
        <v>3</v>
      </c>
      <c r="O1747">
        <v>3</v>
      </c>
      <c r="P1747">
        <v>0</v>
      </c>
      <c r="Q1747">
        <v>3</v>
      </c>
      <c r="R1747">
        <v>7</v>
      </c>
      <c r="S1747">
        <v>0</v>
      </c>
      <c r="T1747">
        <v>0</v>
      </c>
      <c r="U1747">
        <v>0</v>
      </c>
      <c r="V1747">
        <v>0</v>
      </c>
      <c r="W1747">
        <v>0</v>
      </c>
      <c r="X1747">
        <v>0</v>
      </c>
      <c r="Y1747">
        <v>0</v>
      </c>
      <c r="Z1747" t="s">
        <v>41</v>
      </c>
    </row>
    <row r="1748" spans="1:26" x14ac:dyDescent="0.3">
      <c r="A1748">
        <v>5138</v>
      </c>
      <c r="B1748">
        <v>1950</v>
      </c>
      <c r="C1748" s="14">
        <f>2021-Table13[[#This Row],[Year_Birth]]</f>
        <v>71</v>
      </c>
      <c r="D1748" s="4">
        <v>28320</v>
      </c>
      <c r="E1748">
        <v>1</v>
      </c>
      <c r="F1748" s="16">
        <v>8.0657534246575349</v>
      </c>
      <c r="G1748">
        <v>68</v>
      </c>
      <c r="H1748" s="4">
        <v>19</v>
      </c>
      <c r="I1748" s="4">
        <v>1</v>
      </c>
      <c r="J1748" s="4">
        <v>14</v>
      </c>
      <c r="K1748" s="4">
        <v>3</v>
      </c>
      <c r="L1748" s="4">
        <v>2</v>
      </c>
      <c r="M1748" s="4">
        <v>4</v>
      </c>
      <c r="N1748">
        <v>1</v>
      </c>
      <c r="O1748">
        <v>1</v>
      </c>
      <c r="P1748">
        <v>0</v>
      </c>
      <c r="Q1748">
        <v>3</v>
      </c>
      <c r="R1748">
        <v>8</v>
      </c>
      <c r="S1748">
        <v>0</v>
      </c>
      <c r="T1748">
        <v>0</v>
      </c>
      <c r="U1748">
        <v>0</v>
      </c>
      <c r="V1748">
        <v>0</v>
      </c>
      <c r="W1748">
        <v>0</v>
      </c>
      <c r="X1748">
        <v>0</v>
      </c>
      <c r="Y1748">
        <v>0</v>
      </c>
      <c r="Z1748" t="s">
        <v>41</v>
      </c>
    </row>
    <row r="1749" spans="1:26" x14ac:dyDescent="0.3">
      <c r="A1749">
        <v>8629</v>
      </c>
      <c r="B1749">
        <v>1956</v>
      </c>
      <c r="C1749" s="14">
        <f>2021-Table13[[#This Row],[Year_Birth]]</f>
        <v>65</v>
      </c>
      <c r="D1749" s="4">
        <v>46984</v>
      </c>
      <c r="E1749">
        <v>2</v>
      </c>
      <c r="F1749" s="16">
        <v>7.8712328767123285</v>
      </c>
      <c r="G1749">
        <v>71</v>
      </c>
      <c r="H1749" s="4">
        <v>19</v>
      </c>
      <c r="I1749" s="4">
        <v>1</v>
      </c>
      <c r="J1749" s="4">
        <v>10</v>
      </c>
      <c r="K1749" s="4">
        <v>2</v>
      </c>
      <c r="L1749" s="4">
        <v>1</v>
      </c>
      <c r="M1749" s="4">
        <v>8</v>
      </c>
      <c r="N1749">
        <v>1</v>
      </c>
      <c r="O1749">
        <v>1</v>
      </c>
      <c r="P1749">
        <v>0</v>
      </c>
      <c r="Q1749">
        <v>3</v>
      </c>
      <c r="R1749">
        <v>5</v>
      </c>
      <c r="S1749">
        <v>0</v>
      </c>
      <c r="T1749">
        <v>0</v>
      </c>
      <c r="U1749">
        <v>0</v>
      </c>
      <c r="V1749">
        <v>0</v>
      </c>
      <c r="W1749">
        <v>0</v>
      </c>
      <c r="X1749">
        <v>0</v>
      </c>
      <c r="Y1749">
        <v>0</v>
      </c>
      <c r="Z1749" t="s">
        <v>48</v>
      </c>
    </row>
    <row r="1750" spans="1:26" x14ac:dyDescent="0.3">
      <c r="A1750">
        <v>11010</v>
      </c>
      <c r="B1750">
        <v>1984</v>
      </c>
      <c r="C1750" s="14">
        <f>2021-Table13[[#This Row],[Year_Birth]]</f>
        <v>37</v>
      </c>
      <c r="D1750" s="4">
        <v>16269</v>
      </c>
      <c r="E1750">
        <v>1</v>
      </c>
      <c r="F1750" s="16">
        <v>7.441095890410959</v>
      </c>
      <c r="G1750">
        <v>75</v>
      </c>
      <c r="H1750" s="4">
        <v>19</v>
      </c>
      <c r="I1750" s="4">
        <v>3</v>
      </c>
      <c r="J1750" s="4">
        <v>18</v>
      </c>
      <c r="K1750" s="4">
        <v>3</v>
      </c>
      <c r="L1750" s="4">
        <v>1</v>
      </c>
      <c r="M1750" s="4">
        <v>0</v>
      </c>
      <c r="N1750">
        <v>3</v>
      </c>
      <c r="O1750">
        <v>3</v>
      </c>
      <c r="P1750">
        <v>0</v>
      </c>
      <c r="Q1750">
        <v>3</v>
      </c>
      <c r="R1750">
        <v>8</v>
      </c>
      <c r="S1750">
        <v>0</v>
      </c>
      <c r="T1750">
        <v>0</v>
      </c>
      <c r="U1750">
        <v>0</v>
      </c>
      <c r="V1750">
        <v>0</v>
      </c>
      <c r="W1750">
        <v>0</v>
      </c>
      <c r="X1750">
        <v>0</v>
      </c>
      <c r="Y1750">
        <v>0</v>
      </c>
      <c r="Z1750" t="s">
        <v>41</v>
      </c>
    </row>
    <row r="1751" spans="1:26" x14ac:dyDescent="0.3">
      <c r="A1751">
        <v>2902</v>
      </c>
      <c r="B1751">
        <v>1958</v>
      </c>
      <c r="C1751" s="14">
        <f>2021-Table13[[#This Row],[Year_Birth]]</f>
        <v>63</v>
      </c>
      <c r="E1751">
        <v>2</v>
      </c>
      <c r="F1751" s="16">
        <v>8.4301369863013704</v>
      </c>
      <c r="G1751">
        <v>87</v>
      </c>
      <c r="H1751" s="4">
        <v>19</v>
      </c>
      <c r="I1751" s="4">
        <v>4</v>
      </c>
      <c r="J1751" s="4">
        <v>12</v>
      </c>
      <c r="K1751" s="4">
        <v>2</v>
      </c>
      <c r="L1751" s="4">
        <v>2</v>
      </c>
      <c r="M1751" s="4">
        <v>6</v>
      </c>
      <c r="N1751">
        <v>1</v>
      </c>
      <c r="O1751">
        <v>1</v>
      </c>
      <c r="P1751">
        <v>0</v>
      </c>
      <c r="Q1751">
        <v>3</v>
      </c>
      <c r="R1751">
        <v>5</v>
      </c>
      <c r="S1751">
        <v>0</v>
      </c>
      <c r="T1751">
        <v>0</v>
      </c>
      <c r="U1751">
        <v>0</v>
      </c>
      <c r="V1751">
        <v>0</v>
      </c>
      <c r="W1751">
        <v>0</v>
      </c>
      <c r="X1751">
        <v>0</v>
      </c>
      <c r="Y1751">
        <v>0</v>
      </c>
      <c r="Z1751" t="s">
        <v>53</v>
      </c>
    </row>
    <row r="1752" spans="1:26" x14ac:dyDescent="0.3">
      <c r="A1752">
        <v>3469</v>
      </c>
      <c r="B1752">
        <v>1977</v>
      </c>
      <c r="C1752" s="14">
        <f>2021-Table13[[#This Row],[Year_Birth]]</f>
        <v>44</v>
      </c>
      <c r="D1752" s="4">
        <v>34487</v>
      </c>
      <c r="E1752">
        <v>2</v>
      </c>
      <c r="F1752" s="16">
        <v>8.4219178082191775</v>
      </c>
      <c r="G1752">
        <v>94</v>
      </c>
      <c r="H1752" s="4">
        <v>19</v>
      </c>
      <c r="I1752" s="4">
        <v>18</v>
      </c>
      <c r="J1752" s="4">
        <v>33</v>
      </c>
      <c r="K1752" s="4">
        <v>24</v>
      </c>
      <c r="L1752" s="4">
        <v>1</v>
      </c>
      <c r="M1752" s="4">
        <v>8</v>
      </c>
      <c r="N1752">
        <v>3</v>
      </c>
      <c r="O1752">
        <v>3</v>
      </c>
      <c r="P1752">
        <v>0</v>
      </c>
      <c r="Q1752">
        <v>3</v>
      </c>
      <c r="R1752">
        <v>9</v>
      </c>
      <c r="S1752">
        <v>0</v>
      </c>
      <c r="T1752">
        <v>0</v>
      </c>
      <c r="U1752">
        <v>0</v>
      </c>
      <c r="V1752">
        <v>0</v>
      </c>
      <c r="W1752">
        <v>0</v>
      </c>
      <c r="X1752">
        <v>0</v>
      </c>
      <c r="Y1752">
        <v>0</v>
      </c>
      <c r="Z1752" t="s">
        <v>41</v>
      </c>
    </row>
    <row r="1753" spans="1:26" x14ac:dyDescent="0.3">
      <c r="A1753">
        <v>10500</v>
      </c>
      <c r="B1753">
        <v>1984</v>
      </c>
      <c r="C1753" s="14">
        <f>2021-Table13[[#This Row],[Year_Birth]]</f>
        <v>37</v>
      </c>
      <c r="D1753" s="4">
        <v>31761</v>
      </c>
      <c r="E1753">
        <v>1</v>
      </c>
      <c r="F1753" s="16">
        <v>6.8438356164383558</v>
      </c>
      <c r="G1753">
        <v>96</v>
      </c>
      <c r="H1753" s="4">
        <v>19</v>
      </c>
      <c r="I1753" s="4">
        <v>1</v>
      </c>
      <c r="J1753" s="4">
        <v>20</v>
      </c>
      <c r="K1753" s="4">
        <v>16</v>
      </c>
      <c r="L1753" s="4">
        <v>14</v>
      </c>
      <c r="M1753" s="4">
        <v>28</v>
      </c>
      <c r="N1753">
        <v>2</v>
      </c>
      <c r="O1753">
        <v>3</v>
      </c>
      <c r="P1753">
        <v>0</v>
      </c>
      <c r="Q1753">
        <v>4</v>
      </c>
      <c r="R1753">
        <v>5</v>
      </c>
      <c r="S1753">
        <v>0</v>
      </c>
      <c r="T1753">
        <v>0</v>
      </c>
      <c r="U1753">
        <v>0</v>
      </c>
      <c r="V1753">
        <v>0</v>
      </c>
      <c r="W1753">
        <v>0</v>
      </c>
      <c r="X1753">
        <v>0</v>
      </c>
      <c r="Y1753">
        <v>0</v>
      </c>
      <c r="Z1753" t="s">
        <v>53</v>
      </c>
    </row>
    <row r="1754" spans="1:26" x14ac:dyDescent="0.3">
      <c r="A1754">
        <v>10175</v>
      </c>
      <c r="B1754">
        <v>1958</v>
      </c>
      <c r="C1754" s="14">
        <f>2021-Table13[[#This Row],[Year_Birth]]</f>
        <v>63</v>
      </c>
      <c r="D1754" s="4">
        <v>32173</v>
      </c>
      <c r="E1754">
        <v>1</v>
      </c>
      <c r="F1754" s="16">
        <v>7.5205479452054798</v>
      </c>
      <c r="G1754">
        <v>0</v>
      </c>
      <c r="H1754" s="4">
        <v>18</v>
      </c>
      <c r="I1754" s="4">
        <v>0</v>
      </c>
      <c r="J1754" s="4">
        <v>2</v>
      </c>
      <c r="K1754" s="4">
        <v>0</v>
      </c>
      <c r="L1754" s="4">
        <v>0</v>
      </c>
      <c r="M1754" s="4">
        <v>2</v>
      </c>
      <c r="N1754">
        <v>1</v>
      </c>
      <c r="O1754">
        <v>1</v>
      </c>
      <c r="P1754">
        <v>0</v>
      </c>
      <c r="Q1754">
        <v>3</v>
      </c>
      <c r="R1754">
        <v>4</v>
      </c>
      <c r="S1754">
        <v>0</v>
      </c>
      <c r="T1754">
        <v>0</v>
      </c>
      <c r="U1754">
        <v>0</v>
      </c>
      <c r="V1754">
        <v>0</v>
      </c>
      <c r="W1754">
        <v>0</v>
      </c>
      <c r="X1754">
        <v>0</v>
      </c>
      <c r="Y1754">
        <v>0</v>
      </c>
      <c r="Z1754" t="s">
        <v>41</v>
      </c>
    </row>
    <row r="1755" spans="1:26" x14ac:dyDescent="0.3">
      <c r="A1755">
        <v>4186</v>
      </c>
      <c r="B1755">
        <v>1950</v>
      </c>
      <c r="C1755" s="14">
        <f>2021-Table13[[#This Row],[Year_Birth]]</f>
        <v>71</v>
      </c>
      <c r="D1755" s="4">
        <v>34026</v>
      </c>
      <c r="E1755">
        <v>2</v>
      </c>
      <c r="F1755" s="16">
        <v>7.5095890410958903</v>
      </c>
      <c r="G1755">
        <v>11</v>
      </c>
      <c r="H1755" s="4">
        <v>18</v>
      </c>
      <c r="I1755" s="4">
        <v>6</v>
      </c>
      <c r="J1755" s="4">
        <v>15</v>
      </c>
      <c r="K1755" s="4">
        <v>12</v>
      </c>
      <c r="L1755" s="4">
        <v>8</v>
      </c>
      <c r="M1755" s="4">
        <v>17</v>
      </c>
      <c r="N1755">
        <v>3</v>
      </c>
      <c r="O1755">
        <v>2</v>
      </c>
      <c r="P1755">
        <v>1</v>
      </c>
      <c r="Q1755">
        <v>3</v>
      </c>
      <c r="R1755">
        <v>5</v>
      </c>
      <c r="S1755">
        <v>0</v>
      </c>
      <c r="T1755">
        <v>0</v>
      </c>
      <c r="U1755">
        <v>0</v>
      </c>
      <c r="V1755">
        <v>0</v>
      </c>
      <c r="W1755">
        <v>0</v>
      </c>
      <c r="X1755">
        <v>0</v>
      </c>
      <c r="Y1755">
        <v>0</v>
      </c>
      <c r="Z1755" t="s">
        <v>48</v>
      </c>
    </row>
    <row r="1756" spans="1:26" x14ac:dyDescent="0.3">
      <c r="A1756">
        <v>1419</v>
      </c>
      <c r="B1756">
        <v>1950</v>
      </c>
      <c r="C1756" s="14">
        <f>2021-Table13[[#This Row],[Year_Birth]]</f>
        <v>71</v>
      </c>
      <c r="D1756" s="4">
        <v>34026</v>
      </c>
      <c r="E1756">
        <v>2</v>
      </c>
      <c r="F1756" s="16">
        <v>7.5095890410958903</v>
      </c>
      <c r="G1756">
        <v>11</v>
      </c>
      <c r="H1756" s="4">
        <v>18</v>
      </c>
      <c r="I1756" s="4">
        <v>6</v>
      </c>
      <c r="J1756" s="4">
        <v>15</v>
      </c>
      <c r="K1756" s="4">
        <v>12</v>
      </c>
      <c r="L1756" s="4">
        <v>8</v>
      </c>
      <c r="M1756" s="4">
        <v>17</v>
      </c>
      <c r="N1756">
        <v>3</v>
      </c>
      <c r="O1756">
        <v>2</v>
      </c>
      <c r="P1756">
        <v>1</v>
      </c>
      <c r="Q1756">
        <v>3</v>
      </c>
      <c r="R1756">
        <v>5</v>
      </c>
      <c r="S1756">
        <v>0</v>
      </c>
      <c r="T1756">
        <v>0</v>
      </c>
      <c r="U1756">
        <v>0</v>
      </c>
      <c r="V1756">
        <v>0</v>
      </c>
      <c r="W1756">
        <v>0</v>
      </c>
      <c r="X1756">
        <v>0</v>
      </c>
      <c r="Y1756">
        <v>0</v>
      </c>
      <c r="Z1756" t="s">
        <v>41</v>
      </c>
    </row>
    <row r="1757" spans="1:26" x14ac:dyDescent="0.3">
      <c r="A1757">
        <v>793</v>
      </c>
      <c r="B1757">
        <v>1973</v>
      </c>
      <c r="C1757" s="14">
        <f>2021-Table13[[#This Row],[Year_Birth]]</f>
        <v>48</v>
      </c>
      <c r="D1757" s="4">
        <v>20895</v>
      </c>
      <c r="E1757">
        <v>1</v>
      </c>
      <c r="F1757" s="16">
        <v>8.3397260273972602</v>
      </c>
      <c r="G1757">
        <v>24</v>
      </c>
      <c r="H1757" s="4">
        <v>18</v>
      </c>
      <c r="I1757" s="4">
        <v>3</v>
      </c>
      <c r="J1757" s="4">
        <v>17</v>
      </c>
      <c r="K1757" s="4">
        <v>3</v>
      </c>
      <c r="L1757" s="4">
        <v>0</v>
      </c>
      <c r="M1757" s="4">
        <v>4</v>
      </c>
      <c r="N1757">
        <v>1</v>
      </c>
      <c r="O1757">
        <v>2</v>
      </c>
      <c r="P1757">
        <v>0</v>
      </c>
      <c r="Q1757">
        <v>3</v>
      </c>
      <c r="R1757">
        <v>9</v>
      </c>
      <c r="S1757">
        <v>0</v>
      </c>
      <c r="T1757">
        <v>0</v>
      </c>
      <c r="U1757">
        <v>0</v>
      </c>
      <c r="V1757">
        <v>0</v>
      </c>
      <c r="W1757">
        <v>0</v>
      </c>
      <c r="X1757">
        <v>0</v>
      </c>
      <c r="Y1757">
        <v>0</v>
      </c>
      <c r="Z1757" t="s">
        <v>53</v>
      </c>
    </row>
    <row r="1758" spans="1:26" x14ac:dyDescent="0.3">
      <c r="A1758">
        <v>4436</v>
      </c>
      <c r="B1758">
        <v>1976</v>
      </c>
      <c r="C1758" s="14">
        <f>2021-Table13[[#This Row],[Year_Birth]]</f>
        <v>45</v>
      </c>
      <c r="D1758" s="4">
        <v>20180</v>
      </c>
      <c r="E1758">
        <v>0</v>
      </c>
      <c r="F1758" s="16">
        <v>7.9643835616438352</v>
      </c>
      <c r="G1758">
        <v>27</v>
      </c>
      <c r="H1758" s="4">
        <v>18</v>
      </c>
      <c r="I1758" s="4">
        <v>42</v>
      </c>
      <c r="J1758" s="4">
        <v>24</v>
      </c>
      <c r="K1758" s="4">
        <v>15</v>
      </c>
      <c r="L1758" s="4">
        <v>20</v>
      </c>
      <c r="M1758" s="4">
        <v>18</v>
      </c>
      <c r="N1758">
        <v>1</v>
      </c>
      <c r="O1758">
        <v>2</v>
      </c>
      <c r="P1758">
        <v>1</v>
      </c>
      <c r="Q1758">
        <v>4</v>
      </c>
      <c r="R1758">
        <v>7</v>
      </c>
      <c r="S1758">
        <v>0</v>
      </c>
      <c r="T1758">
        <v>0</v>
      </c>
      <c r="U1758">
        <v>0</v>
      </c>
      <c r="V1758">
        <v>0</v>
      </c>
      <c r="W1758">
        <v>0</v>
      </c>
      <c r="X1758">
        <v>0</v>
      </c>
      <c r="Y1758">
        <v>0</v>
      </c>
      <c r="Z1758" t="s">
        <v>41</v>
      </c>
    </row>
    <row r="1759" spans="1:26" x14ac:dyDescent="0.3">
      <c r="A1759">
        <v>2929</v>
      </c>
      <c r="B1759">
        <v>1976</v>
      </c>
      <c r="C1759" s="14">
        <f>2021-Table13[[#This Row],[Year_Birth]]</f>
        <v>45</v>
      </c>
      <c r="D1759" s="4">
        <v>20180</v>
      </c>
      <c r="E1759">
        <v>0</v>
      </c>
      <c r="F1759" s="16">
        <v>7.9643835616438352</v>
      </c>
      <c r="G1759">
        <v>27</v>
      </c>
      <c r="H1759" s="4">
        <v>18</v>
      </c>
      <c r="I1759" s="4">
        <v>42</v>
      </c>
      <c r="J1759" s="4">
        <v>24</v>
      </c>
      <c r="K1759" s="4">
        <v>15</v>
      </c>
      <c r="L1759" s="4">
        <v>20</v>
      </c>
      <c r="M1759" s="4">
        <v>18</v>
      </c>
      <c r="N1759">
        <v>1</v>
      </c>
      <c r="O1759">
        <v>2</v>
      </c>
      <c r="P1759">
        <v>1</v>
      </c>
      <c r="Q1759">
        <v>4</v>
      </c>
      <c r="R1759">
        <v>7</v>
      </c>
      <c r="S1759">
        <v>0</v>
      </c>
      <c r="T1759">
        <v>0</v>
      </c>
      <c r="U1759">
        <v>0</v>
      </c>
      <c r="V1759">
        <v>0</v>
      </c>
      <c r="W1759">
        <v>0</v>
      </c>
      <c r="X1759">
        <v>0</v>
      </c>
      <c r="Y1759">
        <v>0</v>
      </c>
      <c r="Z1759" t="s">
        <v>41</v>
      </c>
    </row>
    <row r="1760" spans="1:26" x14ac:dyDescent="0.3">
      <c r="A1760">
        <v>7943</v>
      </c>
      <c r="B1760">
        <v>1975</v>
      </c>
      <c r="C1760" s="14">
        <f>2021-Table13[[#This Row],[Year_Birth]]</f>
        <v>46</v>
      </c>
      <c r="D1760" s="4">
        <v>36663</v>
      </c>
      <c r="E1760">
        <v>1</v>
      </c>
      <c r="F1760" s="16">
        <v>6.7890410958904113</v>
      </c>
      <c r="G1760">
        <v>40</v>
      </c>
      <c r="H1760" s="4">
        <v>18</v>
      </c>
      <c r="I1760" s="4">
        <v>0</v>
      </c>
      <c r="J1760" s="4">
        <v>6</v>
      </c>
      <c r="K1760" s="4">
        <v>3</v>
      </c>
      <c r="L1760" s="4">
        <v>3</v>
      </c>
      <c r="M1760" s="4">
        <v>5</v>
      </c>
      <c r="N1760">
        <v>1</v>
      </c>
      <c r="O1760">
        <v>1</v>
      </c>
      <c r="P1760">
        <v>1</v>
      </c>
      <c r="Q1760">
        <v>3</v>
      </c>
      <c r="R1760">
        <v>2</v>
      </c>
      <c r="S1760">
        <v>0</v>
      </c>
      <c r="T1760">
        <v>0</v>
      </c>
      <c r="U1760">
        <v>0</v>
      </c>
      <c r="V1760">
        <v>0</v>
      </c>
      <c r="W1760">
        <v>0</v>
      </c>
      <c r="X1760">
        <v>0</v>
      </c>
      <c r="Y1760">
        <v>0</v>
      </c>
      <c r="Z1760" t="s">
        <v>47</v>
      </c>
    </row>
    <row r="1761" spans="1:26" x14ac:dyDescent="0.3">
      <c r="A1761">
        <v>2936</v>
      </c>
      <c r="B1761">
        <v>1982</v>
      </c>
      <c r="C1761" s="14">
        <f>2021-Table13[[#This Row],[Year_Birth]]</f>
        <v>39</v>
      </c>
      <c r="D1761" s="4">
        <v>23661</v>
      </c>
      <c r="E1761">
        <v>1</v>
      </c>
      <c r="F1761" s="16">
        <v>7.1780821917808222</v>
      </c>
      <c r="G1761">
        <v>46</v>
      </c>
      <c r="H1761" s="4">
        <v>18</v>
      </c>
      <c r="I1761" s="4">
        <v>0</v>
      </c>
      <c r="J1761" s="4">
        <v>4</v>
      </c>
      <c r="K1761" s="4">
        <v>0</v>
      </c>
      <c r="L1761" s="4">
        <v>0</v>
      </c>
      <c r="M1761" s="4">
        <v>1</v>
      </c>
      <c r="N1761">
        <v>1</v>
      </c>
      <c r="O1761">
        <v>1</v>
      </c>
      <c r="P1761">
        <v>0</v>
      </c>
      <c r="Q1761">
        <v>3</v>
      </c>
      <c r="R1761">
        <v>7</v>
      </c>
      <c r="S1761">
        <v>0</v>
      </c>
      <c r="T1761">
        <v>0</v>
      </c>
      <c r="U1761">
        <v>0</v>
      </c>
      <c r="V1761">
        <v>0</v>
      </c>
      <c r="W1761">
        <v>0</v>
      </c>
      <c r="X1761">
        <v>0</v>
      </c>
      <c r="Y1761">
        <v>0</v>
      </c>
      <c r="Z1761" t="s">
        <v>47</v>
      </c>
    </row>
    <row r="1762" spans="1:26" x14ac:dyDescent="0.3">
      <c r="A1762">
        <v>6211</v>
      </c>
      <c r="B1762">
        <v>1976</v>
      </c>
      <c r="C1762" s="14">
        <f>2021-Table13[[#This Row],[Year_Birth]]</f>
        <v>45</v>
      </c>
      <c r="D1762" s="4">
        <v>37395</v>
      </c>
      <c r="E1762">
        <v>1</v>
      </c>
      <c r="F1762" s="16">
        <v>6.7698630136986298</v>
      </c>
      <c r="G1762">
        <v>47</v>
      </c>
      <c r="H1762" s="4">
        <v>18</v>
      </c>
      <c r="I1762" s="4">
        <v>0</v>
      </c>
      <c r="J1762" s="4">
        <v>9</v>
      </c>
      <c r="K1762" s="4">
        <v>0</v>
      </c>
      <c r="L1762" s="4">
        <v>1</v>
      </c>
      <c r="M1762" s="4">
        <v>11</v>
      </c>
      <c r="N1762">
        <v>1</v>
      </c>
      <c r="O1762">
        <v>1</v>
      </c>
      <c r="P1762">
        <v>0</v>
      </c>
      <c r="Q1762">
        <v>3</v>
      </c>
      <c r="R1762">
        <v>6</v>
      </c>
      <c r="S1762">
        <v>0</v>
      </c>
      <c r="T1762">
        <v>0</v>
      </c>
      <c r="U1762">
        <v>0</v>
      </c>
      <c r="V1762">
        <v>0</v>
      </c>
      <c r="W1762">
        <v>0</v>
      </c>
      <c r="X1762">
        <v>0</v>
      </c>
      <c r="Y1762">
        <v>0</v>
      </c>
      <c r="Z1762" t="s">
        <v>41</v>
      </c>
    </row>
    <row r="1763" spans="1:26" x14ac:dyDescent="0.3">
      <c r="A1763">
        <v>7842</v>
      </c>
      <c r="B1763">
        <v>1968</v>
      </c>
      <c r="C1763" s="14">
        <f>2021-Table13[[#This Row],[Year_Birth]]</f>
        <v>53</v>
      </c>
      <c r="D1763" s="4">
        <v>36065</v>
      </c>
      <c r="E1763">
        <v>2</v>
      </c>
      <c r="F1763" s="16">
        <v>7.8575342465753426</v>
      </c>
      <c r="G1763">
        <v>54</v>
      </c>
      <c r="H1763" s="4">
        <v>18</v>
      </c>
      <c r="I1763" s="4">
        <v>7</v>
      </c>
      <c r="J1763" s="4">
        <v>34</v>
      </c>
      <c r="K1763" s="4">
        <v>10</v>
      </c>
      <c r="L1763" s="4">
        <v>2</v>
      </c>
      <c r="M1763" s="4">
        <v>3</v>
      </c>
      <c r="N1763">
        <v>3</v>
      </c>
      <c r="O1763">
        <v>3</v>
      </c>
      <c r="P1763">
        <v>0</v>
      </c>
      <c r="Q1763">
        <v>3</v>
      </c>
      <c r="R1763">
        <v>8</v>
      </c>
      <c r="S1763">
        <v>0</v>
      </c>
      <c r="T1763">
        <v>0</v>
      </c>
      <c r="U1763">
        <v>0</v>
      </c>
      <c r="V1763">
        <v>0</v>
      </c>
      <c r="W1763">
        <v>0</v>
      </c>
      <c r="X1763">
        <v>0</v>
      </c>
      <c r="Y1763">
        <v>0</v>
      </c>
      <c r="Z1763" t="s">
        <v>41</v>
      </c>
    </row>
    <row r="1764" spans="1:26" x14ac:dyDescent="0.3">
      <c r="A1764">
        <v>1502</v>
      </c>
      <c r="B1764">
        <v>1983</v>
      </c>
      <c r="C1764" s="14">
        <f>2021-Table13[[#This Row],[Year_Birth]]</f>
        <v>38</v>
      </c>
      <c r="D1764" s="4">
        <v>28427</v>
      </c>
      <c r="E1764">
        <v>1</v>
      </c>
      <c r="F1764" s="16">
        <v>7.8849315068493153</v>
      </c>
      <c r="G1764">
        <v>67</v>
      </c>
      <c r="H1764" s="4">
        <v>18</v>
      </c>
      <c r="I1764" s="4">
        <v>3</v>
      </c>
      <c r="J1764" s="4">
        <v>19</v>
      </c>
      <c r="K1764" s="4">
        <v>3</v>
      </c>
      <c r="L1764" s="4">
        <v>3</v>
      </c>
      <c r="M1764" s="4">
        <v>6</v>
      </c>
      <c r="N1764">
        <v>2</v>
      </c>
      <c r="O1764">
        <v>2</v>
      </c>
      <c r="P1764">
        <v>0</v>
      </c>
      <c r="Q1764">
        <v>3</v>
      </c>
      <c r="R1764">
        <v>8</v>
      </c>
      <c r="S1764">
        <v>0</v>
      </c>
      <c r="T1764">
        <v>0</v>
      </c>
      <c r="U1764">
        <v>0</v>
      </c>
      <c r="V1764">
        <v>0</v>
      </c>
      <c r="W1764">
        <v>0</v>
      </c>
      <c r="X1764">
        <v>0</v>
      </c>
      <c r="Y1764">
        <v>0</v>
      </c>
      <c r="Z1764" t="s">
        <v>41</v>
      </c>
    </row>
    <row r="1765" spans="1:26" x14ac:dyDescent="0.3">
      <c r="A1765">
        <v>736</v>
      </c>
      <c r="B1765">
        <v>1983</v>
      </c>
      <c r="C1765" s="14">
        <f>2021-Table13[[#This Row],[Year_Birth]]</f>
        <v>38</v>
      </c>
      <c r="D1765" s="4">
        <v>28427</v>
      </c>
      <c r="E1765">
        <v>1</v>
      </c>
      <c r="F1765" s="16">
        <v>7.8849315068493153</v>
      </c>
      <c r="G1765">
        <v>67</v>
      </c>
      <c r="H1765" s="4">
        <v>18</v>
      </c>
      <c r="I1765" s="4">
        <v>3</v>
      </c>
      <c r="J1765" s="4">
        <v>19</v>
      </c>
      <c r="K1765" s="4">
        <v>3</v>
      </c>
      <c r="L1765" s="4">
        <v>3</v>
      </c>
      <c r="M1765" s="4">
        <v>6</v>
      </c>
      <c r="N1765">
        <v>2</v>
      </c>
      <c r="O1765">
        <v>2</v>
      </c>
      <c r="P1765">
        <v>0</v>
      </c>
      <c r="Q1765">
        <v>3</v>
      </c>
      <c r="R1765">
        <v>8</v>
      </c>
      <c r="S1765">
        <v>0</v>
      </c>
      <c r="T1765">
        <v>0</v>
      </c>
      <c r="U1765">
        <v>0</v>
      </c>
      <c r="V1765">
        <v>0</v>
      </c>
      <c r="W1765">
        <v>0</v>
      </c>
      <c r="X1765">
        <v>0</v>
      </c>
      <c r="Y1765">
        <v>0</v>
      </c>
      <c r="Z1765" t="s">
        <v>45</v>
      </c>
    </row>
    <row r="1766" spans="1:26" x14ac:dyDescent="0.3">
      <c r="A1766">
        <v>4796</v>
      </c>
      <c r="B1766">
        <v>1952</v>
      </c>
      <c r="C1766" s="14">
        <f>2021-Table13[[#This Row],[Year_Birth]]</f>
        <v>69</v>
      </c>
      <c r="D1766" s="4">
        <v>49638</v>
      </c>
      <c r="E1766">
        <v>1</v>
      </c>
      <c r="F1766" s="16">
        <v>6.8054794520547945</v>
      </c>
      <c r="G1766">
        <v>71</v>
      </c>
      <c r="H1766" s="4">
        <v>18</v>
      </c>
      <c r="I1766" s="4">
        <v>10</v>
      </c>
      <c r="J1766" s="4">
        <v>3</v>
      </c>
      <c r="K1766" s="4">
        <v>3</v>
      </c>
      <c r="L1766" s="4">
        <v>5</v>
      </c>
      <c r="M1766" s="4">
        <v>0</v>
      </c>
      <c r="N1766">
        <v>1</v>
      </c>
      <c r="O1766">
        <v>1</v>
      </c>
      <c r="P1766">
        <v>0</v>
      </c>
      <c r="Q1766">
        <v>3</v>
      </c>
      <c r="R1766">
        <v>2</v>
      </c>
      <c r="S1766">
        <v>0</v>
      </c>
      <c r="T1766">
        <v>0</v>
      </c>
      <c r="U1766">
        <v>0</v>
      </c>
      <c r="V1766">
        <v>0</v>
      </c>
      <c r="W1766">
        <v>0</v>
      </c>
      <c r="X1766">
        <v>0</v>
      </c>
      <c r="Y1766">
        <v>0</v>
      </c>
      <c r="Z1766" t="s">
        <v>41</v>
      </c>
    </row>
    <row r="1767" spans="1:26" x14ac:dyDescent="0.3">
      <c r="A1767">
        <v>8397</v>
      </c>
      <c r="B1767">
        <v>1951</v>
      </c>
      <c r="C1767" s="14">
        <f>2021-Table13[[#This Row],[Year_Birth]]</f>
        <v>70</v>
      </c>
      <c r="D1767" s="4">
        <v>44689</v>
      </c>
      <c r="E1767">
        <v>2</v>
      </c>
      <c r="F1767" s="16">
        <v>7.0767123287671234</v>
      </c>
      <c r="G1767">
        <v>82</v>
      </c>
      <c r="H1767" s="4">
        <v>18</v>
      </c>
      <c r="I1767" s="4">
        <v>0</v>
      </c>
      <c r="J1767" s="4">
        <v>5</v>
      </c>
      <c r="K1767" s="4">
        <v>0</v>
      </c>
      <c r="L1767" s="4">
        <v>0</v>
      </c>
      <c r="M1767" s="4">
        <v>11</v>
      </c>
      <c r="N1767">
        <v>2</v>
      </c>
      <c r="O1767">
        <v>1</v>
      </c>
      <c r="P1767">
        <v>1</v>
      </c>
      <c r="Q1767">
        <v>2</v>
      </c>
      <c r="R1767">
        <v>7</v>
      </c>
      <c r="S1767">
        <v>0</v>
      </c>
      <c r="T1767">
        <v>0</v>
      </c>
      <c r="U1767">
        <v>1</v>
      </c>
      <c r="V1767">
        <v>0</v>
      </c>
      <c r="W1767">
        <v>0</v>
      </c>
      <c r="X1767">
        <v>0</v>
      </c>
      <c r="Y1767">
        <v>0</v>
      </c>
      <c r="Z1767" t="s">
        <v>41</v>
      </c>
    </row>
    <row r="1768" spans="1:26" x14ac:dyDescent="0.3">
      <c r="A1768">
        <v>4370</v>
      </c>
      <c r="B1768">
        <v>1966</v>
      </c>
      <c r="C1768" s="14">
        <f>2021-Table13[[#This Row],[Year_Birth]]</f>
        <v>55</v>
      </c>
      <c r="D1768" s="4">
        <v>43482</v>
      </c>
      <c r="E1768">
        <v>3</v>
      </c>
      <c r="F1768" s="16">
        <v>7.2356164383561641</v>
      </c>
      <c r="G1768">
        <v>83</v>
      </c>
      <c r="H1768" s="4">
        <v>18</v>
      </c>
      <c r="I1768" s="4">
        <v>1</v>
      </c>
      <c r="J1768" s="4">
        <v>32</v>
      </c>
      <c r="K1768" s="4">
        <v>6</v>
      </c>
      <c r="L1768" s="4">
        <v>3</v>
      </c>
      <c r="M1768" s="4">
        <v>28</v>
      </c>
      <c r="N1768">
        <v>3</v>
      </c>
      <c r="O1768">
        <v>2</v>
      </c>
      <c r="P1768">
        <v>0</v>
      </c>
      <c r="Q1768">
        <v>4</v>
      </c>
      <c r="R1768">
        <v>6</v>
      </c>
      <c r="S1768">
        <v>0</v>
      </c>
      <c r="T1768">
        <v>0</v>
      </c>
      <c r="U1768">
        <v>0</v>
      </c>
      <c r="V1768">
        <v>0</v>
      </c>
      <c r="W1768">
        <v>0</v>
      </c>
      <c r="X1768">
        <v>0</v>
      </c>
      <c r="Y1768">
        <v>0</v>
      </c>
      <c r="Z1768" t="s">
        <v>45</v>
      </c>
    </row>
    <row r="1769" spans="1:26" x14ac:dyDescent="0.3">
      <c r="A1769">
        <v>4351</v>
      </c>
      <c r="B1769">
        <v>1955</v>
      </c>
      <c r="C1769" s="14">
        <f>2021-Table13[[#This Row],[Year_Birth]]</f>
        <v>66</v>
      </c>
      <c r="D1769" s="4">
        <v>37244</v>
      </c>
      <c r="E1769">
        <v>2</v>
      </c>
      <c r="F1769" s="16">
        <v>7.7835616438356166</v>
      </c>
      <c r="G1769">
        <v>90</v>
      </c>
      <c r="H1769" s="4">
        <v>18</v>
      </c>
      <c r="I1769" s="4">
        <v>2</v>
      </c>
      <c r="J1769" s="4">
        <v>10</v>
      </c>
      <c r="K1769" s="4">
        <v>0</v>
      </c>
      <c r="L1769" s="4">
        <v>0</v>
      </c>
      <c r="M1769" s="4">
        <v>25</v>
      </c>
      <c r="N1769">
        <v>1</v>
      </c>
      <c r="O1769">
        <v>1</v>
      </c>
      <c r="P1769">
        <v>1</v>
      </c>
      <c r="Q1769">
        <v>2</v>
      </c>
      <c r="R1769">
        <v>7</v>
      </c>
      <c r="S1769">
        <v>0</v>
      </c>
      <c r="T1769">
        <v>0</v>
      </c>
      <c r="U1769">
        <v>1</v>
      </c>
      <c r="V1769">
        <v>0</v>
      </c>
      <c r="W1769">
        <v>0</v>
      </c>
      <c r="X1769">
        <v>0</v>
      </c>
      <c r="Y1769">
        <v>0</v>
      </c>
      <c r="Z1769" t="s">
        <v>41</v>
      </c>
    </row>
    <row r="1770" spans="1:26" x14ac:dyDescent="0.3">
      <c r="A1770">
        <v>1135</v>
      </c>
      <c r="B1770">
        <v>1960</v>
      </c>
      <c r="C1770" s="14">
        <f>2021-Table13[[#This Row],[Year_Birth]]</f>
        <v>61</v>
      </c>
      <c r="D1770" s="4">
        <v>17144</v>
      </c>
      <c r="E1770">
        <v>2</v>
      </c>
      <c r="F1770" s="16">
        <v>6.978082191780822</v>
      </c>
      <c r="G1770">
        <v>96</v>
      </c>
      <c r="H1770" s="4">
        <v>18</v>
      </c>
      <c r="I1770" s="4">
        <v>2</v>
      </c>
      <c r="J1770" s="4">
        <v>19</v>
      </c>
      <c r="K1770" s="4">
        <v>0</v>
      </c>
      <c r="L1770" s="4">
        <v>2</v>
      </c>
      <c r="M1770" s="4">
        <v>6</v>
      </c>
      <c r="N1770">
        <v>5</v>
      </c>
      <c r="O1770">
        <v>3</v>
      </c>
      <c r="P1770">
        <v>0</v>
      </c>
      <c r="Q1770">
        <v>4</v>
      </c>
      <c r="R1770">
        <v>7</v>
      </c>
      <c r="S1770">
        <v>0</v>
      </c>
      <c r="T1770">
        <v>0</v>
      </c>
      <c r="U1770">
        <v>0</v>
      </c>
      <c r="V1770">
        <v>0</v>
      </c>
      <c r="W1770">
        <v>0</v>
      </c>
      <c r="X1770">
        <v>0</v>
      </c>
      <c r="Y1770">
        <v>0</v>
      </c>
      <c r="Z1770" t="s">
        <v>48</v>
      </c>
    </row>
    <row r="1771" spans="1:26" x14ac:dyDescent="0.3">
      <c r="A1771">
        <v>24</v>
      </c>
      <c r="B1771">
        <v>1960</v>
      </c>
      <c r="C1771" s="14">
        <f>2021-Table13[[#This Row],[Year_Birth]]</f>
        <v>61</v>
      </c>
      <c r="D1771" s="4">
        <v>17144</v>
      </c>
      <c r="E1771">
        <v>2</v>
      </c>
      <c r="F1771" s="16">
        <v>6.978082191780822</v>
      </c>
      <c r="G1771">
        <v>96</v>
      </c>
      <c r="H1771" s="4">
        <v>18</v>
      </c>
      <c r="I1771" s="4">
        <v>2</v>
      </c>
      <c r="J1771" s="4">
        <v>19</v>
      </c>
      <c r="K1771" s="4">
        <v>0</v>
      </c>
      <c r="L1771" s="4">
        <v>2</v>
      </c>
      <c r="M1771" s="4">
        <v>6</v>
      </c>
      <c r="N1771">
        <v>5</v>
      </c>
      <c r="O1771">
        <v>3</v>
      </c>
      <c r="P1771">
        <v>0</v>
      </c>
      <c r="Q1771">
        <v>4</v>
      </c>
      <c r="R1771">
        <v>7</v>
      </c>
      <c r="S1771">
        <v>0</v>
      </c>
      <c r="T1771">
        <v>0</v>
      </c>
      <c r="U1771">
        <v>0</v>
      </c>
      <c r="V1771">
        <v>0</v>
      </c>
      <c r="W1771">
        <v>0</v>
      </c>
      <c r="X1771">
        <v>0</v>
      </c>
      <c r="Y1771">
        <v>0</v>
      </c>
      <c r="Z1771" t="s">
        <v>47</v>
      </c>
    </row>
    <row r="1772" spans="1:26" x14ac:dyDescent="0.3">
      <c r="A1772">
        <v>255</v>
      </c>
      <c r="B1772">
        <v>1951</v>
      </c>
      <c r="C1772" s="14">
        <f>2021-Table13[[#This Row],[Year_Birth]]</f>
        <v>70</v>
      </c>
      <c r="D1772" s="4">
        <v>22263</v>
      </c>
      <c r="E1772">
        <v>2</v>
      </c>
      <c r="F1772" s="16">
        <v>6.86027397260274</v>
      </c>
      <c r="G1772">
        <v>31</v>
      </c>
      <c r="H1772" s="4">
        <v>17</v>
      </c>
      <c r="I1772" s="4">
        <v>0</v>
      </c>
      <c r="J1772" s="4">
        <v>2</v>
      </c>
      <c r="K1772" s="4">
        <v>0</v>
      </c>
      <c r="L1772" s="4">
        <v>0</v>
      </c>
      <c r="M1772" s="4">
        <v>2</v>
      </c>
      <c r="N1772">
        <v>2</v>
      </c>
      <c r="O1772">
        <v>1</v>
      </c>
      <c r="P1772">
        <v>0</v>
      </c>
      <c r="Q1772">
        <v>3</v>
      </c>
      <c r="R1772">
        <v>6</v>
      </c>
      <c r="S1772">
        <v>0</v>
      </c>
      <c r="T1772">
        <v>0</v>
      </c>
      <c r="U1772">
        <v>0</v>
      </c>
      <c r="V1772">
        <v>0</v>
      </c>
      <c r="W1772">
        <v>0</v>
      </c>
      <c r="X1772">
        <v>0</v>
      </c>
      <c r="Y1772">
        <v>1</v>
      </c>
      <c r="Z1772" t="s">
        <v>41</v>
      </c>
    </row>
    <row r="1773" spans="1:26" x14ac:dyDescent="0.3">
      <c r="A1773">
        <v>2256</v>
      </c>
      <c r="B1773">
        <v>1973</v>
      </c>
      <c r="C1773" s="14">
        <f>2021-Table13[[#This Row],[Year_Birth]]</f>
        <v>48</v>
      </c>
      <c r="D1773" s="4">
        <v>27159</v>
      </c>
      <c r="E1773">
        <v>2</v>
      </c>
      <c r="F1773" s="16">
        <v>6.8630136986301373</v>
      </c>
      <c r="G1773">
        <v>33</v>
      </c>
      <c r="H1773" s="4">
        <v>17</v>
      </c>
      <c r="I1773" s="4">
        <v>0</v>
      </c>
      <c r="J1773" s="4">
        <v>3</v>
      </c>
      <c r="K1773" s="4">
        <v>0</v>
      </c>
      <c r="L1773" s="4">
        <v>0</v>
      </c>
      <c r="M1773" s="4">
        <v>1</v>
      </c>
      <c r="N1773">
        <v>2</v>
      </c>
      <c r="O1773">
        <v>1</v>
      </c>
      <c r="P1773">
        <v>0</v>
      </c>
      <c r="Q1773">
        <v>3</v>
      </c>
      <c r="R1773">
        <v>6</v>
      </c>
      <c r="S1773">
        <v>0</v>
      </c>
      <c r="T1773">
        <v>0</v>
      </c>
      <c r="U1773">
        <v>0</v>
      </c>
      <c r="V1773">
        <v>0</v>
      </c>
      <c r="W1773">
        <v>0</v>
      </c>
      <c r="X1773">
        <v>0</v>
      </c>
      <c r="Y1773">
        <v>0</v>
      </c>
      <c r="Z1773" t="s">
        <v>41</v>
      </c>
    </row>
    <row r="1774" spans="1:26" x14ac:dyDescent="0.3">
      <c r="A1774">
        <v>7007</v>
      </c>
      <c r="B1774">
        <v>1968</v>
      </c>
      <c r="C1774" s="14">
        <f>2021-Table13[[#This Row],[Year_Birth]]</f>
        <v>53</v>
      </c>
      <c r="D1774" s="4">
        <v>29543</v>
      </c>
      <c r="E1774">
        <v>2</v>
      </c>
      <c r="F1774" s="16">
        <v>6.8547945205479452</v>
      </c>
      <c r="G1774">
        <v>47</v>
      </c>
      <c r="H1774" s="4">
        <v>17</v>
      </c>
      <c r="I1774" s="4">
        <v>3</v>
      </c>
      <c r="J1774" s="4">
        <v>18</v>
      </c>
      <c r="K1774" s="4">
        <v>3</v>
      </c>
      <c r="L1774" s="4">
        <v>4</v>
      </c>
      <c r="M1774" s="4">
        <v>18</v>
      </c>
      <c r="N1774">
        <v>2</v>
      </c>
      <c r="O1774">
        <v>3</v>
      </c>
      <c r="P1774">
        <v>1</v>
      </c>
      <c r="Q1774">
        <v>2</v>
      </c>
      <c r="R1774">
        <v>7</v>
      </c>
      <c r="S1774">
        <v>0</v>
      </c>
      <c r="T1774">
        <v>0</v>
      </c>
      <c r="U1774">
        <v>0</v>
      </c>
      <c r="V1774">
        <v>0</v>
      </c>
      <c r="W1774">
        <v>0</v>
      </c>
      <c r="X1774">
        <v>0</v>
      </c>
      <c r="Y1774">
        <v>0</v>
      </c>
      <c r="Z1774" t="s">
        <v>41</v>
      </c>
    </row>
    <row r="1775" spans="1:26" x14ac:dyDescent="0.3">
      <c r="A1775">
        <v>1461</v>
      </c>
      <c r="B1775">
        <v>1965</v>
      </c>
      <c r="C1775" s="14">
        <f>2021-Table13[[#This Row],[Year_Birth]]</f>
        <v>56</v>
      </c>
      <c r="D1775" s="4">
        <v>36921</v>
      </c>
      <c r="E1775">
        <v>2</v>
      </c>
      <c r="F1775" s="16">
        <v>7.5315068493150683</v>
      </c>
      <c r="G1775">
        <v>74</v>
      </c>
      <c r="H1775" s="4">
        <v>17</v>
      </c>
      <c r="I1775" s="4">
        <v>1</v>
      </c>
      <c r="J1775" s="4">
        <v>12</v>
      </c>
      <c r="K1775" s="4">
        <v>3</v>
      </c>
      <c r="L1775" s="4">
        <v>1</v>
      </c>
      <c r="M1775" s="4">
        <v>4</v>
      </c>
      <c r="N1775">
        <v>2</v>
      </c>
      <c r="O1775">
        <v>2</v>
      </c>
      <c r="P1775">
        <v>0</v>
      </c>
      <c r="Q1775">
        <v>3</v>
      </c>
      <c r="R1775">
        <v>7</v>
      </c>
      <c r="S1775">
        <v>0</v>
      </c>
      <c r="T1775">
        <v>0</v>
      </c>
      <c r="U1775">
        <v>0</v>
      </c>
      <c r="V1775">
        <v>0</v>
      </c>
      <c r="W1775">
        <v>0</v>
      </c>
      <c r="X1775">
        <v>0</v>
      </c>
      <c r="Y1775">
        <v>0</v>
      </c>
      <c r="Z1775" t="s">
        <v>48</v>
      </c>
    </row>
    <row r="1776" spans="1:26" x14ac:dyDescent="0.3">
      <c r="A1776">
        <v>2549</v>
      </c>
      <c r="B1776">
        <v>1983</v>
      </c>
      <c r="C1776" s="14">
        <f>2021-Table13[[#This Row],[Year_Birth]]</f>
        <v>38</v>
      </c>
      <c r="D1776" s="4">
        <v>21840</v>
      </c>
      <c r="E1776">
        <v>1</v>
      </c>
      <c r="F1776" s="16">
        <v>7.5506849315068489</v>
      </c>
      <c r="G1776">
        <v>80</v>
      </c>
      <c r="H1776" s="4">
        <v>17</v>
      </c>
      <c r="I1776" s="4">
        <v>0</v>
      </c>
      <c r="J1776" s="4">
        <v>9</v>
      </c>
      <c r="K1776" s="4">
        <v>0</v>
      </c>
      <c r="L1776" s="4">
        <v>0</v>
      </c>
      <c r="M1776" s="4">
        <v>1</v>
      </c>
      <c r="N1776">
        <v>1</v>
      </c>
      <c r="O1776">
        <v>1</v>
      </c>
      <c r="P1776">
        <v>0</v>
      </c>
      <c r="Q1776">
        <v>3</v>
      </c>
      <c r="R1776">
        <v>9</v>
      </c>
      <c r="S1776">
        <v>0</v>
      </c>
      <c r="T1776">
        <v>0</v>
      </c>
      <c r="U1776">
        <v>0</v>
      </c>
      <c r="V1776">
        <v>0</v>
      </c>
      <c r="W1776">
        <v>0</v>
      </c>
      <c r="X1776">
        <v>0</v>
      </c>
      <c r="Y1776">
        <v>0</v>
      </c>
      <c r="Z1776" t="s">
        <v>41</v>
      </c>
    </row>
    <row r="1777" spans="1:26" x14ac:dyDescent="0.3">
      <c r="A1777">
        <v>7386</v>
      </c>
      <c r="B1777">
        <v>1976</v>
      </c>
      <c r="C1777" s="14">
        <f>2021-Table13[[#This Row],[Year_Birth]]</f>
        <v>45</v>
      </c>
      <c r="D1777" s="4">
        <v>30992</v>
      </c>
      <c r="E1777">
        <v>1</v>
      </c>
      <c r="F1777" s="16">
        <v>7.7972602739726025</v>
      </c>
      <c r="G1777">
        <v>83</v>
      </c>
      <c r="H1777" s="4">
        <v>17</v>
      </c>
      <c r="I1777" s="4">
        <v>0</v>
      </c>
      <c r="J1777" s="4">
        <v>14</v>
      </c>
      <c r="K1777" s="4">
        <v>7</v>
      </c>
      <c r="L1777" s="4">
        <v>3</v>
      </c>
      <c r="M1777" s="4">
        <v>2</v>
      </c>
      <c r="N1777">
        <v>1</v>
      </c>
      <c r="O1777">
        <v>1</v>
      </c>
      <c r="P1777">
        <v>0</v>
      </c>
      <c r="Q1777">
        <v>3</v>
      </c>
      <c r="R1777">
        <v>7</v>
      </c>
      <c r="S1777">
        <v>0</v>
      </c>
      <c r="T1777">
        <v>0</v>
      </c>
      <c r="U1777">
        <v>0</v>
      </c>
      <c r="V1777">
        <v>0</v>
      </c>
      <c r="W1777">
        <v>0</v>
      </c>
      <c r="X1777">
        <v>0</v>
      </c>
      <c r="Y1777">
        <v>0</v>
      </c>
      <c r="Z1777" t="s">
        <v>48</v>
      </c>
    </row>
    <row r="1778" spans="1:26" x14ac:dyDescent="0.3">
      <c r="A1778">
        <v>3006</v>
      </c>
      <c r="B1778">
        <v>1976</v>
      </c>
      <c r="C1778" s="14">
        <f>2021-Table13[[#This Row],[Year_Birth]]</f>
        <v>45</v>
      </c>
      <c r="D1778" s="4">
        <v>30992</v>
      </c>
      <c r="E1778">
        <v>1</v>
      </c>
      <c r="F1778" s="16">
        <v>7.7972602739726025</v>
      </c>
      <c r="G1778">
        <v>83</v>
      </c>
      <c r="H1778" s="4">
        <v>17</v>
      </c>
      <c r="I1778" s="4">
        <v>0</v>
      </c>
      <c r="J1778" s="4">
        <v>14</v>
      </c>
      <c r="K1778" s="4">
        <v>7</v>
      </c>
      <c r="L1778" s="4">
        <v>3</v>
      </c>
      <c r="M1778" s="4">
        <v>2</v>
      </c>
      <c r="N1778">
        <v>1</v>
      </c>
      <c r="O1778">
        <v>1</v>
      </c>
      <c r="P1778">
        <v>0</v>
      </c>
      <c r="Q1778">
        <v>3</v>
      </c>
      <c r="R1778">
        <v>7</v>
      </c>
      <c r="S1778">
        <v>0</v>
      </c>
      <c r="T1778">
        <v>0</v>
      </c>
      <c r="U1778">
        <v>0</v>
      </c>
      <c r="V1778">
        <v>0</v>
      </c>
      <c r="W1778">
        <v>0</v>
      </c>
      <c r="X1778">
        <v>0</v>
      </c>
      <c r="Y1778">
        <v>0</v>
      </c>
      <c r="Z1778" t="s">
        <v>48</v>
      </c>
    </row>
    <row r="1779" spans="1:26" x14ac:dyDescent="0.3">
      <c r="A1779">
        <v>6941</v>
      </c>
      <c r="B1779">
        <v>1971</v>
      </c>
      <c r="C1779" s="14">
        <f>2021-Table13[[#This Row],[Year_Birth]]</f>
        <v>50</v>
      </c>
      <c r="D1779" s="4">
        <v>31632</v>
      </c>
      <c r="E1779">
        <v>0</v>
      </c>
      <c r="F1779" s="16">
        <v>7.5698630136986305</v>
      </c>
      <c r="G1779">
        <v>92</v>
      </c>
      <c r="H1779" s="4">
        <v>17</v>
      </c>
      <c r="I1779" s="4">
        <v>8</v>
      </c>
      <c r="J1779" s="4">
        <v>12</v>
      </c>
      <c r="K1779" s="4">
        <v>11</v>
      </c>
      <c r="L1779" s="4">
        <v>15</v>
      </c>
      <c r="M1779" s="4">
        <v>32</v>
      </c>
      <c r="N1779">
        <v>1</v>
      </c>
      <c r="O1779">
        <v>2</v>
      </c>
      <c r="P1779">
        <v>1</v>
      </c>
      <c r="Q1779">
        <v>2</v>
      </c>
      <c r="R1779">
        <v>7</v>
      </c>
      <c r="S1779">
        <v>0</v>
      </c>
      <c r="T1779">
        <v>0</v>
      </c>
      <c r="U1779">
        <v>0</v>
      </c>
      <c r="V1779">
        <v>0</v>
      </c>
      <c r="W1779">
        <v>0</v>
      </c>
      <c r="X1779">
        <v>0</v>
      </c>
      <c r="Y1779">
        <v>0</v>
      </c>
      <c r="Z1779" t="s">
        <v>41</v>
      </c>
    </row>
    <row r="1780" spans="1:26" x14ac:dyDescent="0.3">
      <c r="A1780">
        <v>5268</v>
      </c>
      <c r="B1780">
        <v>1960</v>
      </c>
      <c r="C1780" s="14">
        <f>2021-Table13[[#This Row],[Year_Birth]]</f>
        <v>61</v>
      </c>
      <c r="D1780" s="4">
        <v>29440</v>
      </c>
      <c r="E1780">
        <v>2</v>
      </c>
      <c r="F1780" s="16">
        <v>7.493150684931507</v>
      </c>
      <c r="G1780">
        <v>95</v>
      </c>
      <c r="H1780" s="4">
        <v>17</v>
      </c>
      <c r="I1780" s="4">
        <v>8</v>
      </c>
      <c r="J1780" s="4">
        <v>14</v>
      </c>
      <c r="K1780" s="4">
        <v>10</v>
      </c>
      <c r="L1780" s="4">
        <v>4</v>
      </c>
      <c r="M1780" s="4">
        <v>3</v>
      </c>
      <c r="N1780">
        <v>2</v>
      </c>
      <c r="O1780">
        <v>1</v>
      </c>
      <c r="P1780">
        <v>0</v>
      </c>
      <c r="Q1780">
        <v>4</v>
      </c>
      <c r="R1780">
        <v>7</v>
      </c>
      <c r="S1780">
        <v>0</v>
      </c>
      <c r="T1780">
        <v>0</v>
      </c>
      <c r="U1780">
        <v>0</v>
      </c>
      <c r="V1780">
        <v>0</v>
      </c>
      <c r="W1780">
        <v>0</v>
      </c>
      <c r="X1780">
        <v>0</v>
      </c>
      <c r="Y1780">
        <v>0</v>
      </c>
      <c r="Z1780" t="s">
        <v>52</v>
      </c>
    </row>
    <row r="1781" spans="1:26" x14ac:dyDescent="0.3">
      <c r="A1781">
        <v>10311</v>
      </c>
      <c r="B1781">
        <v>1969</v>
      </c>
      <c r="C1781" s="14">
        <f>2021-Table13[[#This Row],[Year_Birth]]</f>
        <v>52</v>
      </c>
      <c r="D1781" s="4">
        <v>4428</v>
      </c>
      <c r="E1781">
        <v>1</v>
      </c>
      <c r="F1781" s="16">
        <v>7.3424657534246576</v>
      </c>
      <c r="G1781">
        <v>0</v>
      </c>
      <c r="H1781" s="4">
        <v>16</v>
      </c>
      <c r="I1781" s="4">
        <v>4</v>
      </c>
      <c r="J1781" s="4">
        <v>12</v>
      </c>
      <c r="K1781" s="4">
        <v>2</v>
      </c>
      <c r="L1781" s="4">
        <v>4</v>
      </c>
      <c r="M1781" s="4">
        <v>321</v>
      </c>
      <c r="N1781">
        <v>0</v>
      </c>
      <c r="O1781">
        <v>25</v>
      </c>
      <c r="P1781">
        <v>0</v>
      </c>
      <c r="Q1781">
        <v>0</v>
      </c>
      <c r="R1781">
        <v>1</v>
      </c>
      <c r="S1781">
        <v>0</v>
      </c>
      <c r="T1781">
        <v>0</v>
      </c>
      <c r="U1781">
        <v>0</v>
      </c>
      <c r="V1781">
        <v>0</v>
      </c>
      <c r="W1781">
        <v>0</v>
      </c>
      <c r="X1781">
        <v>0</v>
      </c>
      <c r="Y1781">
        <v>0</v>
      </c>
      <c r="Z1781" t="s">
        <v>41</v>
      </c>
    </row>
    <row r="1782" spans="1:26" x14ac:dyDescent="0.3">
      <c r="A1782">
        <v>8275</v>
      </c>
      <c r="B1782">
        <v>1965</v>
      </c>
      <c r="C1782" s="14">
        <f>2021-Table13[[#This Row],[Year_Birth]]</f>
        <v>56</v>
      </c>
      <c r="D1782" s="4">
        <v>47025</v>
      </c>
      <c r="E1782">
        <v>2</v>
      </c>
      <c r="F1782" s="16">
        <v>6.9945205479452053</v>
      </c>
      <c r="G1782">
        <v>6</v>
      </c>
      <c r="H1782" s="4">
        <v>16</v>
      </c>
      <c r="I1782" s="4">
        <v>0</v>
      </c>
      <c r="J1782" s="4">
        <v>3</v>
      </c>
      <c r="K1782" s="4">
        <v>0</v>
      </c>
      <c r="L1782" s="4">
        <v>0</v>
      </c>
      <c r="M1782" s="4">
        <v>1</v>
      </c>
      <c r="N1782">
        <v>1</v>
      </c>
      <c r="O1782">
        <v>1</v>
      </c>
      <c r="P1782">
        <v>0</v>
      </c>
      <c r="Q1782">
        <v>2</v>
      </c>
      <c r="R1782">
        <v>7</v>
      </c>
      <c r="S1782">
        <v>0</v>
      </c>
      <c r="T1782">
        <v>0</v>
      </c>
      <c r="U1782">
        <v>0</v>
      </c>
      <c r="V1782">
        <v>0</v>
      </c>
      <c r="W1782">
        <v>0</v>
      </c>
      <c r="X1782">
        <v>0</v>
      </c>
      <c r="Y1782">
        <v>0</v>
      </c>
      <c r="Z1782" t="s">
        <v>41</v>
      </c>
    </row>
    <row r="1783" spans="1:26" x14ac:dyDescent="0.3">
      <c r="A1783">
        <v>8151</v>
      </c>
      <c r="B1783">
        <v>1990</v>
      </c>
      <c r="C1783" s="14">
        <f>2021-Table13[[#This Row],[Year_Birth]]</f>
        <v>31</v>
      </c>
      <c r="D1783" s="4">
        <v>24279</v>
      </c>
      <c r="E1783">
        <v>0</v>
      </c>
      <c r="F1783" s="16">
        <v>8.1095890410958908</v>
      </c>
      <c r="G1783">
        <v>6</v>
      </c>
      <c r="H1783" s="4">
        <v>16</v>
      </c>
      <c r="I1783" s="4">
        <v>36</v>
      </c>
      <c r="J1783" s="4">
        <v>21</v>
      </c>
      <c r="K1783" s="4">
        <v>20</v>
      </c>
      <c r="L1783" s="4">
        <v>62</v>
      </c>
      <c r="M1783" s="4">
        <v>108</v>
      </c>
      <c r="N1783">
        <v>1</v>
      </c>
      <c r="O1783">
        <v>4</v>
      </c>
      <c r="P1783">
        <v>1</v>
      </c>
      <c r="Q1783">
        <v>3</v>
      </c>
      <c r="R1783">
        <v>8</v>
      </c>
      <c r="S1783">
        <v>0</v>
      </c>
      <c r="T1783">
        <v>0</v>
      </c>
      <c r="U1783">
        <v>0</v>
      </c>
      <c r="V1783">
        <v>0</v>
      </c>
      <c r="W1783">
        <v>0</v>
      </c>
      <c r="X1783">
        <v>0</v>
      </c>
      <c r="Y1783">
        <v>0</v>
      </c>
      <c r="Z1783" t="s">
        <v>41</v>
      </c>
    </row>
    <row r="1784" spans="1:26" x14ac:dyDescent="0.3">
      <c r="A1784">
        <v>9986</v>
      </c>
      <c r="B1784">
        <v>1982</v>
      </c>
      <c r="C1784" s="14">
        <f>2021-Table13[[#This Row],[Year_Birth]]</f>
        <v>39</v>
      </c>
      <c r="D1784" s="4">
        <v>19444</v>
      </c>
      <c r="E1784">
        <v>1</v>
      </c>
      <c r="F1784" s="16">
        <v>6.9589041095890414</v>
      </c>
      <c r="G1784">
        <v>8</v>
      </c>
      <c r="H1784" s="4">
        <v>16</v>
      </c>
      <c r="I1784" s="4">
        <v>0</v>
      </c>
      <c r="J1784" s="4">
        <v>23</v>
      </c>
      <c r="K1784" s="4">
        <v>3</v>
      </c>
      <c r="L1784" s="4">
        <v>2</v>
      </c>
      <c r="M1784" s="4">
        <v>10</v>
      </c>
      <c r="N1784">
        <v>3</v>
      </c>
      <c r="O1784">
        <v>4</v>
      </c>
      <c r="P1784">
        <v>1</v>
      </c>
      <c r="Q1784">
        <v>2</v>
      </c>
      <c r="R1784">
        <v>7</v>
      </c>
      <c r="S1784">
        <v>0</v>
      </c>
      <c r="T1784">
        <v>0</v>
      </c>
      <c r="U1784">
        <v>0</v>
      </c>
      <c r="V1784">
        <v>0</v>
      </c>
      <c r="W1784">
        <v>0</v>
      </c>
      <c r="X1784">
        <v>1</v>
      </c>
      <c r="Y1784">
        <v>0</v>
      </c>
      <c r="Z1784" t="s">
        <v>47</v>
      </c>
    </row>
    <row r="1785" spans="1:26" x14ac:dyDescent="0.3">
      <c r="A1785">
        <v>10995</v>
      </c>
      <c r="B1785">
        <v>1988</v>
      </c>
      <c r="C1785" s="14">
        <f>2021-Table13[[#This Row],[Year_Birth]]</f>
        <v>33</v>
      </c>
      <c r="D1785" s="4">
        <v>15716</v>
      </c>
      <c r="E1785">
        <v>1</v>
      </c>
      <c r="F1785" s="16">
        <v>8.2383561643835623</v>
      </c>
      <c r="G1785">
        <v>8</v>
      </c>
      <c r="H1785" s="4">
        <v>16</v>
      </c>
      <c r="I1785" s="4">
        <v>5</v>
      </c>
      <c r="J1785" s="4">
        <v>30</v>
      </c>
      <c r="K1785" s="4">
        <v>8</v>
      </c>
      <c r="L1785" s="4">
        <v>7</v>
      </c>
      <c r="M1785" s="4">
        <v>26</v>
      </c>
      <c r="N1785">
        <v>3</v>
      </c>
      <c r="O1785">
        <v>3</v>
      </c>
      <c r="P1785">
        <v>0</v>
      </c>
      <c r="Q1785">
        <v>4</v>
      </c>
      <c r="R1785">
        <v>8</v>
      </c>
      <c r="S1785">
        <v>0</v>
      </c>
      <c r="T1785">
        <v>0</v>
      </c>
      <c r="U1785">
        <v>0</v>
      </c>
      <c r="V1785">
        <v>0</v>
      </c>
      <c r="W1785">
        <v>0</v>
      </c>
      <c r="X1785">
        <v>0</v>
      </c>
      <c r="Y1785">
        <v>1</v>
      </c>
      <c r="Z1785" t="s">
        <v>47</v>
      </c>
    </row>
    <row r="1786" spans="1:26" x14ac:dyDescent="0.3">
      <c r="A1786">
        <v>3885</v>
      </c>
      <c r="B1786">
        <v>1983</v>
      </c>
      <c r="C1786" s="14">
        <f>2021-Table13[[#This Row],[Year_Birth]]</f>
        <v>38</v>
      </c>
      <c r="D1786" s="4">
        <v>33569</v>
      </c>
      <c r="E1786">
        <v>1</v>
      </c>
      <c r="F1786" s="16">
        <v>7.3123287671232875</v>
      </c>
      <c r="G1786">
        <v>10</v>
      </c>
      <c r="H1786" s="4">
        <v>16</v>
      </c>
      <c r="I1786" s="4">
        <v>2</v>
      </c>
      <c r="J1786" s="4">
        <v>18</v>
      </c>
      <c r="K1786" s="4">
        <v>3</v>
      </c>
      <c r="L1786" s="4">
        <v>0</v>
      </c>
      <c r="M1786" s="4">
        <v>24</v>
      </c>
      <c r="N1786">
        <v>1</v>
      </c>
      <c r="O1786">
        <v>1</v>
      </c>
      <c r="P1786">
        <v>1</v>
      </c>
      <c r="Q1786">
        <v>2</v>
      </c>
      <c r="R1786">
        <v>8</v>
      </c>
      <c r="S1786">
        <v>0</v>
      </c>
      <c r="T1786">
        <v>0</v>
      </c>
      <c r="U1786">
        <v>1</v>
      </c>
      <c r="V1786">
        <v>0</v>
      </c>
      <c r="W1786">
        <v>0</v>
      </c>
      <c r="X1786">
        <v>1</v>
      </c>
      <c r="Y1786">
        <v>0</v>
      </c>
      <c r="Z1786" t="s">
        <v>41</v>
      </c>
    </row>
    <row r="1787" spans="1:26" x14ac:dyDescent="0.3">
      <c r="A1787">
        <v>5726</v>
      </c>
      <c r="B1787">
        <v>1983</v>
      </c>
      <c r="C1787" s="14">
        <f>2021-Table13[[#This Row],[Year_Birth]]</f>
        <v>38</v>
      </c>
      <c r="D1787" s="4">
        <v>31788</v>
      </c>
      <c r="E1787">
        <v>1</v>
      </c>
      <c r="F1787" s="16">
        <v>6.8876712328767127</v>
      </c>
      <c r="G1787">
        <v>15</v>
      </c>
      <c r="H1787" s="4">
        <v>16</v>
      </c>
      <c r="I1787" s="4">
        <v>7</v>
      </c>
      <c r="J1787" s="4">
        <v>23</v>
      </c>
      <c r="K1787" s="4">
        <v>0</v>
      </c>
      <c r="L1787" s="4">
        <v>8</v>
      </c>
      <c r="M1787" s="4">
        <v>6</v>
      </c>
      <c r="N1787">
        <v>3</v>
      </c>
      <c r="O1787">
        <v>3</v>
      </c>
      <c r="P1787">
        <v>0</v>
      </c>
      <c r="Q1787">
        <v>4</v>
      </c>
      <c r="R1787">
        <v>5</v>
      </c>
      <c r="S1787">
        <v>0</v>
      </c>
      <c r="T1787">
        <v>0</v>
      </c>
      <c r="U1787">
        <v>0</v>
      </c>
      <c r="V1787">
        <v>0</v>
      </c>
      <c r="W1787">
        <v>0</v>
      </c>
      <c r="X1787">
        <v>0</v>
      </c>
      <c r="Y1787">
        <v>1</v>
      </c>
      <c r="Z1787" t="s">
        <v>47</v>
      </c>
    </row>
    <row r="1788" spans="1:26" x14ac:dyDescent="0.3">
      <c r="A1788">
        <v>6507</v>
      </c>
      <c r="B1788">
        <v>1980</v>
      </c>
      <c r="C1788" s="14">
        <f>2021-Table13[[#This Row],[Year_Birth]]</f>
        <v>41</v>
      </c>
      <c r="D1788" s="4">
        <v>30828</v>
      </c>
      <c r="E1788">
        <v>1</v>
      </c>
      <c r="F1788" s="16">
        <v>7.3452054794520549</v>
      </c>
      <c r="G1788">
        <v>16</v>
      </c>
      <c r="H1788" s="4">
        <v>16</v>
      </c>
      <c r="I1788" s="4">
        <v>11</v>
      </c>
      <c r="J1788" s="4">
        <v>15</v>
      </c>
      <c r="K1788" s="4">
        <v>2</v>
      </c>
      <c r="L1788" s="4">
        <v>0</v>
      </c>
      <c r="M1788" s="4">
        <v>12</v>
      </c>
      <c r="N1788">
        <v>2</v>
      </c>
      <c r="O1788">
        <v>1</v>
      </c>
      <c r="P1788">
        <v>1</v>
      </c>
      <c r="Q1788">
        <v>4</v>
      </c>
      <c r="R1788">
        <v>3</v>
      </c>
      <c r="S1788">
        <v>0</v>
      </c>
      <c r="T1788">
        <v>0</v>
      </c>
      <c r="U1788">
        <v>0</v>
      </c>
      <c r="V1788">
        <v>0</v>
      </c>
      <c r="W1788">
        <v>0</v>
      </c>
      <c r="X1788">
        <v>0</v>
      </c>
      <c r="Y1788">
        <v>0</v>
      </c>
      <c r="Z1788" t="s">
        <v>53</v>
      </c>
    </row>
    <row r="1789" spans="1:26" x14ac:dyDescent="0.3">
      <c r="A1789">
        <v>10560</v>
      </c>
      <c r="B1789">
        <v>1980</v>
      </c>
      <c r="C1789" s="14">
        <f>2021-Table13[[#This Row],[Year_Birth]]</f>
        <v>41</v>
      </c>
      <c r="D1789" s="4">
        <v>36802</v>
      </c>
      <c r="E1789">
        <v>1</v>
      </c>
      <c r="F1789" s="16">
        <v>6.646575342465753</v>
      </c>
      <c r="G1789">
        <v>23</v>
      </c>
      <c r="H1789" s="4">
        <v>16</v>
      </c>
      <c r="I1789" s="4">
        <v>1</v>
      </c>
      <c r="J1789" s="4">
        <v>2</v>
      </c>
      <c r="K1789" s="4">
        <v>0</v>
      </c>
      <c r="L1789" s="4">
        <v>0</v>
      </c>
      <c r="M1789" s="4">
        <v>1</v>
      </c>
      <c r="N1789">
        <v>1</v>
      </c>
      <c r="O1789">
        <v>1</v>
      </c>
      <c r="P1789">
        <v>0</v>
      </c>
      <c r="Q1789">
        <v>3</v>
      </c>
      <c r="R1789">
        <v>5</v>
      </c>
      <c r="S1789">
        <v>0</v>
      </c>
      <c r="T1789">
        <v>0</v>
      </c>
      <c r="U1789">
        <v>0</v>
      </c>
      <c r="V1789">
        <v>0</v>
      </c>
      <c r="W1789">
        <v>0</v>
      </c>
      <c r="X1789">
        <v>0</v>
      </c>
      <c r="Y1789">
        <v>0</v>
      </c>
      <c r="Z1789" t="s">
        <v>41</v>
      </c>
    </row>
    <row r="1790" spans="1:26" x14ac:dyDescent="0.3">
      <c r="A1790">
        <v>4023</v>
      </c>
      <c r="B1790">
        <v>1970</v>
      </c>
      <c r="C1790" s="14">
        <f>2021-Table13[[#This Row],[Year_Birth]]</f>
        <v>51</v>
      </c>
      <c r="D1790" s="4">
        <v>22979</v>
      </c>
      <c r="E1790">
        <v>1</v>
      </c>
      <c r="F1790" s="16">
        <v>8.4219178082191775</v>
      </c>
      <c r="G1790">
        <v>29</v>
      </c>
      <c r="H1790" s="4">
        <v>16</v>
      </c>
      <c r="I1790" s="4">
        <v>17</v>
      </c>
      <c r="J1790" s="4">
        <v>19</v>
      </c>
      <c r="K1790" s="4">
        <v>20</v>
      </c>
      <c r="L1790" s="4">
        <v>21</v>
      </c>
      <c r="M1790" s="4">
        <v>22</v>
      </c>
      <c r="N1790">
        <v>3</v>
      </c>
      <c r="O1790">
        <v>3</v>
      </c>
      <c r="P1790">
        <v>2</v>
      </c>
      <c r="Q1790">
        <v>2</v>
      </c>
      <c r="R1790">
        <v>8</v>
      </c>
      <c r="S1790">
        <v>0</v>
      </c>
      <c r="T1790">
        <v>0</v>
      </c>
      <c r="U1790">
        <v>0</v>
      </c>
      <c r="V1790">
        <v>0</v>
      </c>
      <c r="W1790">
        <v>0</v>
      </c>
      <c r="X1790">
        <v>1</v>
      </c>
      <c r="Y1790">
        <v>0</v>
      </c>
      <c r="Z1790" t="s">
        <v>41</v>
      </c>
    </row>
    <row r="1791" spans="1:26" x14ac:dyDescent="0.3">
      <c r="A1791">
        <v>1087</v>
      </c>
      <c r="B1791">
        <v>1975</v>
      </c>
      <c r="C1791" s="14">
        <f>2021-Table13[[#This Row],[Year_Birth]]</f>
        <v>46</v>
      </c>
      <c r="D1791" s="4">
        <v>22669</v>
      </c>
      <c r="E1791">
        <v>1</v>
      </c>
      <c r="F1791" s="16">
        <v>7.7150684931506852</v>
      </c>
      <c r="G1791">
        <v>30</v>
      </c>
      <c r="H1791" s="4">
        <v>16</v>
      </c>
      <c r="I1791" s="4">
        <v>14</v>
      </c>
      <c r="J1791" s="4">
        <v>36</v>
      </c>
      <c r="K1791" s="4">
        <v>37</v>
      </c>
      <c r="L1791" s="4">
        <v>22</v>
      </c>
      <c r="M1791" s="4">
        <v>48</v>
      </c>
      <c r="N1791">
        <v>3</v>
      </c>
      <c r="O1791">
        <v>4</v>
      </c>
      <c r="P1791">
        <v>1</v>
      </c>
      <c r="Q1791">
        <v>2</v>
      </c>
      <c r="R1791">
        <v>9</v>
      </c>
      <c r="S1791">
        <v>0</v>
      </c>
      <c r="T1791">
        <v>0</v>
      </c>
      <c r="U1791">
        <v>0</v>
      </c>
      <c r="V1791">
        <v>0</v>
      </c>
      <c r="W1791">
        <v>0</v>
      </c>
      <c r="X1791">
        <v>1</v>
      </c>
      <c r="Y1791">
        <v>0</v>
      </c>
      <c r="Z1791" t="s">
        <v>41</v>
      </c>
    </row>
    <row r="1792" spans="1:26" x14ac:dyDescent="0.3">
      <c r="A1792">
        <v>6728</v>
      </c>
      <c r="B1792">
        <v>1985</v>
      </c>
      <c r="C1792" s="14">
        <f>2021-Table13[[#This Row],[Year_Birth]]</f>
        <v>36</v>
      </c>
      <c r="D1792" s="4">
        <v>29103</v>
      </c>
      <c r="E1792">
        <v>1</v>
      </c>
      <c r="F1792" s="16">
        <v>8.4493150684931511</v>
      </c>
      <c r="G1792">
        <v>38</v>
      </c>
      <c r="H1792" s="4">
        <v>16</v>
      </c>
      <c r="I1792" s="4">
        <v>0</v>
      </c>
      <c r="J1792" s="4">
        <v>17</v>
      </c>
      <c r="K1792" s="4">
        <v>6</v>
      </c>
      <c r="L1792" s="4">
        <v>3</v>
      </c>
      <c r="M1792" s="4">
        <v>6</v>
      </c>
      <c r="N1792">
        <v>2</v>
      </c>
      <c r="O1792">
        <v>1</v>
      </c>
      <c r="P1792">
        <v>0</v>
      </c>
      <c r="Q1792">
        <v>3</v>
      </c>
      <c r="R1792">
        <v>9</v>
      </c>
      <c r="S1792">
        <v>0</v>
      </c>
      <c r="T1792">
        <v>0</v>
      </c>
      <c r="U1792">
        <v>0</v>
      </c>
      <c r="V1792">
        <v>0</v>
      </c>
      <c r="W1792">
        <v>0</v>
      </c>
      <c r="X1792">
        <v>0</v>
      </c>
      <c r="Y1792">
        <v>0</v>
      </c>
      <c r="Z1792" t="s">
        <v>41</v>
      </c>
    </row>
    <row r="1793" spans="1:26" x14ac:dyDescent="0.3">
      <c r="A1793">
        <v>5267</v>
      </c>
      <c r="B1793">
        <v>1970</v>
      </c>
      <c r="C1793" s="14">
        <f>2021-Table13[[#This Row],[Year_Birth]]</f>
        <v>51</v>
      </c>
      <c r="D1793" s="4">
        <v>33986</v>
      </c>
      <c r="E1793">
        <v>1</v>
      </c>
      <c r="F1793" s="16">
        <v>7.904109589041096</v>
      </c>
      <c r="G1793">
        <v>43</v>
      </c>
      <c r="H1793" s="4">
        <v>16</v>
      </c>
      <c r="I1793" s="4">
        <v>2</v>
      </c>
      <c r="J1793" s="4">
        <v>18</v>
      </c>
      <c r="K1793" s="4">
        <v>2</v>
      </c>
      <c r="L1793" s="4">
        <v>1</v>
      </c>
      <c r="M1793" s="4">
        <v>5</v>
      </c>
      <c r="N1793">
        <v>1</v>
      </c>
      <c r="O1793">
        <v>1</v>
      </c>
      <c r="P1793">
        <v>0</v>
      </c>
      <c r="Q1793">
        <v>3</v>
      </c>
      <c r="R1793">
        <v>7</v>
      </c>
      <c r="S1793">
        <v>0</v>
      </c>
      <c r="T1793">
        <v>0</v>
      </c>
      <c r="U1793">
        <v>0</v>
      </c>
      <c r="V1793">
        <v>0</v>
      </c>
      <c r="W1793">
        <v>0</v>
      </c>
      <c r="X1793">
        <v>0</v>
      </c>
      <c r="Y1793">
        <v>0</v>
      </c>
      <c r="Z1793" t="s">
        <v>41</v>
      </c>
    </row>
    <row r="1794" spans="1:26" x14ac:dyDescent="0.3">
      <c r="A1794">
        <v>10236</v>
      </c>
      <c r="B1794">
        <v>1975</v>
      </c>
      <c r="C1794" s="14">
        <f>2021-Table13[[#This Row],[Year_Birth]]</f>
        <v>46</v>
      </c>
      <c r="D1794" s="4">
        <v>31160</v>
      </c>
      <c r="E1794">
        <v>1</v>
      </c>
      <c r="F1794" s="16">
        <v>7.3945205479452056</v>
      </c>
      <c r="G1794">
        <v>59</v>
      </c>
      <c r="H1794" s="4">
        <v>16</v>
      </c>
      <c r="I1794" s="4">
        <v>3</v>
      </c>
      <c r="J1794" s="4">
        <v>25</v>
      </c>
      <c r="K1794" s="4">
        <v>6</v>
      </c>
      <c r="L1794" s="4">
        <v>1</v>
      </c>
      <c r="M1794" s="4">
        <v>13</v>
      </c>
      <c r="N1794">
        <v>2</v>
      </c>
      <c r="O1794">
        <v>2</v>
      </c>
      <c r="P1794">
        <v>0</v>
      </c>
      <c r="Q1794">
        <v>3</v>
      </c>
      <c r="R1794">
        <v>8</v>
      </c>
      <c r="S1794">
        <v>0</v>
      </c>
      <c r="T1794">
        <v>0</v>
      </c>
      <c r="U1794">
        <v>0</v>
      </c>
      <c r="V1794">
        <v>0</v>
      </c>
      <c r="W1794">
        <v>0</v>
      </c>
      <c r="X1794">
        <v>0</v>
      </c>
      <c r="Y1794">
        <v>0</v>
      </c>
      <c r="Z1794" t="s">
        <v>47</v>
      </c>
    </row>
    <row r="1795" spans="1:26" x14ac:dyDescent="0.3">
      <c r="A1795">
        <v>922</v>
      </c>
      <c r="B1795">
        <v>1979</v>
      </c>
      <c r="C1795" s="14">
        <f>2021-Table13[[#This Row],[Year_Birth]]</f>
        <v>42</v>
      </c>
      <c r="D1795" s="4">
        <v>31086</v>
      </c>
      <c r="E1795">
        <v>2</v>
      </c>
      <c r="F1795" s="16">
        <v>7.7643835616438359</v>
      </c>
      <c r="G1795">
        <v>79</v>
      </c>
      <c r="H1795" s="4">
        <v>16</v>
      </c>
      <c r="I1795" s="4">
        <v>2</v>
      </c>
      <c r="J1795" s="4">
        <v>11</v>
      </c>
      <c r="K1795" s="4">
        <v>3</v>
      </c>
      <c r="L1795" s="4">
        <v>0</v>
      </c>
      <c r="M1795" s="4">
        <v>16</v>
      </c>
      <c r="N1795">
        <v>2</v>
      </c>
      <c r="O1795">
        <v>1</v>
      </c>
      <c r="P1795">
        <v>1</v>
      </c>
      <c r="Q1795">
        <v>2</v>
      </c>
      <c r="R1795">
        <v>8</v>
      </c>
      <c r="S1795">
        <v>0</v>
      </c>
      <c r="T1795">
        <v>0</v>
      </c>
      <c r="U1795">
        <v>1</v>
      </c>
      <c r="V1795">
        <v>0</v>
      </c>
      <c r="W1795">
        <v>0</v>
      </c>
      <c r="X1795">
        <v>0</v>
      </c>
      <c r="Y1795">
        <v>0</v>
      </c>
      <c r="Z1795" t="s">
        <v>52</v>
      </c>
    </row>
    <row r="1796" spans="1:26" x14ac:dyDescent="0.3">
      <c r="A1796">
        <v>5252</v>
      </c>
      <c r="B1796">
        <v>1969</v>
      </c>
      <c r="C1796" s="14">
        <f>2021-Table13[[#This Row],[Year_Birth]]</f>
        <v>52</v>
      </c>
      <c r="D1796" s="4">
        <v>23910</v>
      </c>
      <c r="E1796">
        <v>1</v>
      </c>
      <c r="F1796" s="16">
        <v>8.2849315068493148</v>
      </c>
      <c r="G1796">
        <v>80</v>
      </c>
      <c r="H1796" s="4">
        <v>16</v>
      </c>
      <c r="I1796" s="4">
        <v>12</v>
      </c>
      <c r="J1796" s="4">
        <v>18</v>
      </c>
      <c r="K1796" s="4">
        <v>7</v>
      </c>
      <c r="L1796" s="4">
        <v>1</v>
      </c>
      <c r="M1796" s="4">
        <v>13</v>
      </c>
      <c r="N1796">
        <v>1</v>
      </c>
      <c r="O1796">
        <v>2</v>
      </c>
      <c r="P1796">
        <v>0</v>
      </c>
      <c r="Q1796">
        <v>3</v>
      </c>
      <c r="R1796">
        <v>7</v>
      </c>
      <c r="S1796">
        <v>0</v>
      </c>
      <c r="T1796">
        <v>0</v>
      </c>
      <c r="U1796">
        <v>0</v>
      </c>
      <c r="V1796">
        <v>0</v>
      </c>
      <c r="W1796">
        <v>0</v>
      </c>
      <c r="X1796">
        <v>0</v>
      </c>
      <c r="Y1796">
        <v>0</v>
      </c>
      <c r="Z1796" t="s">
        <v>41</v>
      </c>
    </row>
    <row r="1797" spans="1:26" x14ac:dyDescent="0.3">
      <c r="A1797">
        <v>1655</v>
      </c>
      <c r="B1797">
        <v>1979</v>
      </c>
      <c r="C1797" s="14">
        <f>2021-Table13[[#This Row],[Year_Birth]]</f>
        <v>42</v>
      </c>
      <c r="D1797" s="4">
        <v>34350</v>
      </c>
      <c r="E1797">
        <v>1</v>
      </c>
      <c r="F1797" s="16">
        <v>7.3041095890410963</v>
      </c>
      <c r="G1797">
        <v>81</v>
      </c>
      <c r="H1797" s="4">
        <v>16</v>
      </c>
      <c r="I1797" s="4">
        <v>3</v>
      </c>
      <c r="J1797" s="4">
        <v>15</v>
      </c>
      <c r="K1797" s="4">
        <v>2</v>
      </c>
      <c r="L1797" s="4">
        <v>1</v>
      </c>
      <c r="M1797" s="4">
        <v>11</v>
      </c>
      <c r="N1797">
        <v>1</v>
      </c>
      <c r="O1797">
        <v>1</v>
      </c>
      <c r="P1797">
        <v>0</v>
      </c>
      <c r="Q1797">
        <v>3</v>
      </c>
      <c r="R1797">
        <v>7</v>
      </c>
      <c r="S1797">
        <v>0</v>
      </c>
      <c r="T1797">
        <v>0</v>
      </c>
      <c r="U1797">
        <v>0</v>
      </c>
      <c r="V1797">
        <v>0</v>
      </c>
      <c r="W1797">
        <v>0</v>
      </c>
      <c r="X1797">
        <v>0</v>
      </c>
      <c r="Y1797">
        <v>0</v>
      </c>
      <c r="Z1797" t="s">
        <v>53</v>
      </c>
    </row>
    <row r="1798" spans="1:26" x14ac:dyDescent="0.3">
      <c r="A1798">
        <v>10779</v>
      </c>
      <c r="B1798">
        <v>1983</v>
      </c>
      <c r="C1798" s="14">
        <f>2021-Table13[[#This Row],[Year_Birth]]</f>
        <v>38</v>
      </c>
      <c r="D1798" s="4">
        <v>22148</v>
      </c>
      <c r="E1798">
        <v>0</v>
      </c>
      <c r="F1798" s="16">
        <v>6.8219178082191778</v>
      </c>
      <c r="G1798">
        <v>16</v>
      </c>
      <c r="H1798" s="4">
        <v>15</v>
      </c>
      <c r="I1798" s="4">
        <v>5</v>
      </c>
      <c r="J1798" s="4">
        <v>14</v>
      </c>
      <c r="K1798" s="4">
        <v>0</v>
      </c>
      <c r="L1798" s="4">
        <v>4</v>
      </c>
      <c r="M1798" s="4">
        <v>11</v>
      </c>
      <c r="N1798">
        <v>1</v>
      </c>
      <c r="O1798">
        <v>1</v>
      </c>
      <c r="P1798">
        <v>0</v>
      </c>
      <c r="Q1798">
        <v>3</v>
      </c>
      <c r="R1798">
        <v>7</v>
      </c>
      <c r="S1798">
        <v>0</v>
      </c>
      <c r="T1798">
        <v>0</v>
      </c>
      <c r="U1798">
        <v>0</v>
      </c>
      <c r="V1798">
        <v>0</v>
      </c>
      <c r="W1798">
        <v>0</v>
      </c>
      <c r="X1798">
        <v>0</v>
      </c>
      <c r="Y1798">
        <v>0</v>
      </c>
      <c r="Z1798" t="s">
        <v>41</v>
      </c>
    </row>
    <row r="1799" spans="1:26" x14ac:dyDescent="0.3">
      <c r="A1799">
        <v>5493</v>
      </c>
      <c r="B1799">
        <v>1976</v>
      </c>
      <c r="C1799" s="14">
        <f>2021-Table13[[#This Row],[Year_Birth]]</f>
        <v>45</v>
      </c>
      <c r="D1799" s="4">
        <v>39356</v>
      </c>
      <c r="E1799">
        <v>2</v>
      </c>
      <c r="F1799" s="16">
        <v>6.8904109589041092</v>
      </c>
      <c r="G1799">
        <v>21</v>
      </c>
      <c r="H1799" s="4">
        <v>15</v>
      </c>
      <c r="I1799" s="4">
        <v>0</v>
      </c>
      <c r="J1799" s="4">
        <v>2</v>
      </c>
      <c r="K1799" s="4">
        <v>0</v>
      </c>
      <c r="L1799" s="4">
        <v>0</v>
      </c>
      <c r="M1799" s="4">
        <v>6</v>
      </c>
      <c r="N1799">
        <v>1</v>
      </c>
      <c r="O1799">
        <v>1</v>
      </c>
      <c r="P1799">
        <v>0</v>
      </c>
      <c r="Q1799">
        <v>2</v>
      </c>
      <c r="R1799">
        <v>6</v>
      </c>
      <c r="S1799">
        <v>0</v>
      </c>
      <c r="T1799">
        <v>0</v>
      </c>
      <c r="U1799">
        <v>1</v>
      </c>
      <c r="V1799">
        <v>0</v>
      </c>
      <c r="W1799">
        <v>0</v>
      </c>
      <c r="X1799">
        <v>0</v>
      </c>
      <c r="Y1799">
        <v>0</v>
      </c>
      <c r="Z1799" t="s">
        <v>41</v>
      </c>
    </row>
    <row r="1800" spans="1:26" x14ac:dyDescent="0.3">
      <c r="A1800">
        <v>8341</v>
      </c>
      <c r="B1800">
        <v>1969</v>
      </c>
      <c r="C1800" s="14">
        <f>2021-Table13[[#This Row],[Year_Birth]]</f>
        <v>52</v>
      </c>
      <c r="D1800" s="4">
        <v>30396</v>
      </c>
      <c r="E1800">
        <v>1</v>
      </c>
      <c r="F1800" s="16">
        <v>6.7753424657534245</v>
      </c>
      <c r="G1800">
        <v>22</v>
      </c>
      <c r="H1800" s="4">
        <v>15</v>
      </c>
      <c r="I1800" s="4">
        <v>0</v>
      </c>
      <c r="J1800" s="4">
        <v>6</v>
      </c>
      <c r="K1800" s="4">
        <v>0</v>
      </c>
      <c r="L1800" s="4">
        <v>1</v>
      </c>
      <c r="M1800" s="4">
        <v>12</v>
      </c>
      <c r="N1800">
        <v>2</v>
      </c>
      <c r="O1800">
        <v>1</v>
      </c>
      <c r="P1800">
        <v>1</v>
      </c>
      <c r="Q1800">
        <v>2</v>
      </c>
      <c r="R1800">
        <v>7</v>
      </c>
      <c r="S1800">
        <v>0</v>
      </c>
      <c r="T1800">
        <v>0</v>
      </c>
      <c r="U1800">
        <v>1</v>
      </c>
      <c r="V1800">
        <v>0</v>
      </c>
      <c r="W1800">
        <v>0</v>
      </c>
      <c r="X1800">
        <v>1</v>
      </c>
      <c r="Y1800">
        <v>0</v>
      </c>
      <c r="Z1800" t="s">
        <v>41</v>
      </c>
    </row>
    <row r="1801" spans="1:26" x14ac:dyDescent="0.3">
      <c r="A1801">
        <v>8842</v>
      </c>
      <c r="B1801">
        <v>1971</v>
      </c>
      <c r="C1801" s="14">
        <f>2021-Table13[[#This Row],[Year_Birth]]</f>
        <v>50</v>
      </c>
      <c r="D1801" s="4">
        <v>30372</v>
      </c>
      <c r="E1801">
        <v>2</v>
      </c>
      <c r="F1801" s="16">
        <v>8.1205479452054803</v>
      </c>
      <c r="G1801">
        <v>33</v>
      </c>
      <c r="H1801" s="4">
        <v>15</v>
      </c>
      <c r="I1801" s="4">
        <v>0</v>
      </c>
      <c r="J1801" s="4">
        <v>12</v>
      </c>
      <c r="K1801" s="4">
        <v>7</v>
      </c>
      <c r="L1801" s="4">
        <v>3</v>
      </c>
      <c r="M1801" s="4">
        <v>7</v>
      </c>
      <c r="N1801">
        <v>3</v>
      </c>
      <c r="O1801">
        <v>2</v>
      </c>
      <c r="P1801">
        <v>0</v>
      </c>
      <c r="Q1801">
        <v>3</v>
      </c>
      <c r="R1801">
        <v>7</v>
      </c>
      <c r="S1801">
        <v>0</v>
      </c>
      <c r="T1801">
        <v>0</v>
      </c>
      <c r="U1801">
        <v>0</v>
      </c>
      <c r="V1801">
        <v>0</v>
      </c>
      <c r="W1801">
        <v>0</v>
      </c>
      <c r="X1801">
        <v>0</v>
      </c>
      <c r="Y1801">
        <v>0</v>
      </c>
      <c r="Z1801" t="s">
        <v>41</v>
      </c>
    </row>
    <row r="1802" spans="1:26" x14ac:dyDescent="0.3">
      <c r="A1802">
        <v>2154</v>
      </c>
      <c r="B1802">
        <v>1971</v>
      </c>
      <c r="C1802" s="14">
        <f>2021-Table13[[#This Row],[Year_Birth]]</f>
        <v>50</v>
      </c>
      <c r="D1802" s="4">
        <v>30372</v>
      </c>
      <c r="E1802">
        <v>2</v>
      </c>
      <c r="F1802" s="16">
        <v>8.1205479452054803</v>
      </c>
      <c r="G1802">
        <v>33</v>
      </c>
      <c r="H1802" s="4">
        <v>15</v>
      </c>
      <c r="I1802" s="4">
        <v>0</v>
      </c>
      <c r="J1802" s="4">
        <v>12</v>
      </c>
      <c r="K1802" s="4">
        <v>7</v>
      </c>
      <c r="L1802" s="4">
        <v>3</v>
      </c>
      <c r="M1802" s="4">
        <v>7</v>
      </c>
      <c r="N1802">
        <v>3</v>
      </c>
      <c r="O1802">
        <v>2</v>
      </c>
      <c r="P1802">
        <v>0</v>
      </c>
      <c r="Q1802">
        <v>3</v>
      </c>
      <c r="R1802">
        <v>7</v>
      </c>
      <c r="S1802">
        <v>0</v>
      </c>
      <c r="T1802">
        <v>0</v>
      </c>
      <c r="U1802">
        <v>0</v>
      </c>
      <c r="V1802">
        <v>0</v>
      </c>
      <c r="W1802">
        <v>0</v>
      </c>
      <c r="X1802">
        <v>0</v>
      </c>
      <c r="Y1802">
        <v>0</v>
      </c>
      <c r="Z1802" t="s">
        <v>41</v>
      </c>
    </row>
    <row r="1803" spans="1:26" x14ac:dyDescent="0.3">
      <c r="A1803">
        <v>7660</v>
      </c>
      <c r="B1803">
        <v>1973</v>
      </c>
      <c r="C1803" s="14">
        <f>2021-Table13[[#This Row],[Year_Birth]]</f>
        <v>48</v>
      </c>
      <c r="D1803" s="4">
        <v>35860</v>
      </c>
      <c r="E1803">
        <v>2</v>
      </c>
      <c r="F1803" s="16">
        <v>6.7232876712328764</v>
      </c>
      <c r="G1803">
        <v>37</v>
      </c>
      <c r="H1803" s="4">
        <v>15</v>
      </c>
      <c r="I1803" s="4">
        <v>0</v>
      </c>
      <c r="J1803" s="4">
        <v>8</v>
      </c>
      <c r="K1803" s="4">
        <v>4</v>
      </c>
      <c r="L1803" s="4">
        <v>2</v>
      </c>
      <c r="M1803" s="4">
        <v>20</v>
      </c>
      <c r="N1803">
        <v>2</v>
      </c>
      <c r="O1803">
        <v>1</v>
      </c>
      <c r="P1803">
        <v>1</v>
      </c>
      <c r="Q1803">
        <v>2</v>
      </c>
      <c r="R1803">
        <v>5</v>
      </c>
      <c r="S1803">
        <v>0</v>
      </c>
      <c r="T1803">
        <v>0</v>
      </c>
      <c r="U1803">
        <v>1</v>
      </c>
      <c r="V1803">
        <v>0</v>
      </c>
      <c r="W1803">
        <v>0</v>
      </c>
      <c r="X1803">
        <v>1</v>
      </c>
      <c r="Y1803">
        <v>0</v>
      </c>
      <c r="Z1803" t="s">
        <v>48</v>
      </c>
    </row>
    <row r="1804" spans="1:26" x14ac:dyDescent="0.3">
      <c r="A1804">
        <v>2055</v>
      </c>
      <c r="B1804">
        <v>1973</v>
      </c>
      <c r="C1804" s="14">
        <f>2021-Table13[[#This Row],[Year_Birth]]</f>
        <v>48</v>
      </c>
      <c r="D1804" s="4">
        <v>35860</v>
      </c>
      <c r="E1804">
        <v>2</v>
      </c>
      <c r="F1804" s="16">
        <v>6.7232876712328764</v>
      </c>
      <c r="G1804">
        <v>37</v>
      </c>
      <c r="H1804" s="4">
        <v>15</v>
      </c>
      <c r="I1804" s="4">
        <v>0</v>
      </c>
      <c r="J1804" s="4">
        <v>8</v>
      </c>
      <c r="K1804" s="4">
        <v>4</v>
      </c>
      <c r="L1804" s="4">
        <v>2</v>
      </c>
      <c r="M1804" s="4">
        <v>20</v>
      </c>
      <c r="N1804">
        <v>2</v>
      </c>
      <c r="O1804">
        <v>1</v>
      </c>
      <c r="P1804">
        <v>1</v>
      </c>
      <c r="Q1804">
        <v>2</v>
      </c>
      <c r="R1804">
        <v>5</v>
      </c>
      <c r="S1804">
        <v>0</v>
      </c>
      <c r="T1804">
        <v>0</v>
      </c>
      <c r="U1804">
        <v>1</v>
      </c>
      <c r="V1804">
        <v>0</v>
      </c>
      <c r="W1804">
        <v>0</v>
      </c>
      <c r="X1804">
        <v>0</v>
      </c>
      <c r="Y1804">
        <v>0</v>
      </c>
      <c r="Z1804" t="s">
        <v>41</v>
      </c>
    </row>
    <row r="1805" spans="1:26" x14ac:dyDescent="0.3">
      <c r="A1805">
        <v>5107</v>
      </c>
      <c r="B1805">
        <v>1973</v>
      </c>
      <c r="C1805" s="14">
        <f>2021-Table13[[#This Row],[Year_Birth]]</f>
        <v>48</v>
      </c>
      <c r="D1805" s="4">
        <v>35860</v>
      </c>
      <c r="E1805">
        <v>2</v>
      </c>
      <c r="F1805" s="16">
        <v>6.7232876712328764</v>
      </c>
      <c r="G1805">
        <v>37</v>
      </c>
      <c r="H1805" s="4">
        <v>15</v>
      </c>
      <c r="I1805" s="4">
        <v>0</v>
      </c>
      <c r="J1805" s="4">
        <v>8</v>
      </c>
      <c r="K1805" s="4">
        <v>4</v>
      </c>
      <c r="L1805" s="4">
        <v>2</v>
      </c>
      <c r="M1805" s="4">
        <v>20</v>
      </c>
      <c r="N1805">
        <v>2</v>
      </c>
      <c r="O1805">
        <v>1</v>
      </c>
      <c r="P1805">
        <v>1</v>
      </c>
      <c r="Q1805">
        <v>2</v>
      </c>
      <c r="R1805">
        <v>5</v>
      </c>
      <c r="S1805">
        <v>0</v>
      </c>
      <c r="T1805">
        <v>0</v>
      </c>
      <c r="U1805">
        <v>1</v>
      </c>
      <c r="V1805">
        <v>0</v>
      </c>
      <c r="W1805">
        <v>0</v>
      </c>
      <c r="X1805">
        <v>0</v>
      </c>
      <c r="Y1805">
        <v>0</v>
      </c>
      <c r="Z1805" t="s">
        <v>41</v>
      </c>
    </row>
    <row r="1806" spans="1:26" x14ac:dyDescent="0.3">
      <c r="A1806">
        <v>1626</v>
      </c>
      <c r="B1806">
        <v>1973</v>
      </c>
      <c r="C1806" s="14">
        <f>2021-Table13[[#This Row],[Year_Birth]]</f>
        <v>48</v>
      </c>
      <c r="D1806" s="4">
        <v>35860</v>
      </c>
      <c r="E1806">
        <v>2</v>
      </c>
      <c r="F1806" s="16">
        <v>6.7232876712328764</v>
      </c>
      <c r="G1806">
        <v>37</v>
      </c>
      <c r="H1806" s="4">
        <v>15</v>
      </c>
      <c r="I1806" s="4">
        <v>0</v>
      </c>
      <c r="J1806" s="4">
        <v>8</v>
      </c>
      <c r="K1806" s="4">
        <v>4</v>
      </c>
      <c r="L1806" s="4">
        <v>2</v>
      </c>
      <c r="M1806" s="4">
        <v>20</v>
      </c>
      <c r="N1806">
        <v>2</v>
      </c>
      <c r="O1806">
        <v>1</v>
      </c>
      <c r="P1806">
        <v>1</v>
      </c>
      <c r="Q1806">
        <v>2</v>
      </c>
      <c r="R1806">
        <v>5</v>
      </c>
      <c r="S1806">
        <v>0</v>
      </c>
      <c r="T1806">
        <v>0</v>
      </c>
      <c r="U1806">
        <v>1</v>
      </c>
      <c r="V1806">
        <v>0</v>
      </c>
      <c r="W1806">
        <v>0</v>
      </c>
      <c r="X1806">
        <v>1</v>
      </c>
      <c r="Y1806">
        <v>0</v>
      </c>
      <c r="Z1806" t="s">
        <v>47</v>
      </c>
    </row>
    <row r="1807" spans="1:26" x14ac:dyDescent="0.3">
      <c r="A1807">
        <v>2157</v>
      </c>
      <c r="B1807">
        <v>1972</v>
      </c>
      <c r="C1807" s="14">
        <f>2021-Table13[[#This Row],[Year_Birth]]</f>
        <v>49</v>
      </c>
      <c r="D1807" s="4">
        <v>26290</v>
      </c>
      <c r="E1807">
        <v>2</v>
      </c>
      <c r="F1807" s="16">
        <v>8.0712328767123296</v>
      </c>
      <c r="G1807">
        <v>49</v>
      </c>
      <c r="H1807" s="4">
        <v>15</v>
      </c>
      <c r="I1807" s="4">
        <v>8</v>
      </c>
      <c r="J1807" s="4">
        <v>16</v>
      </c>
      <c r="K1807" s="4">
        <v>11</v>
      </c>
      <c r="L1807" s="4">
        <v>5</v>
      </c>
      <c r="M1807" s="4">
        <v>22</v>
      </c>
      <c r="N1807">
        <v>4</v>
      </c>
      <c r="O1807">
        <v>2</v>
      </c>
      <c r="P1807">
        <v>0</v>
      </c>
      <c r="Q1807">
        <v>4</v>
      </c>
      <c r="R1807">
        <v>6</v>
      </c>
      <c r="S1807">
        <v>0</v>
      </c>
      <c r="T1807">
        <v>0</v>
      </c>
      <c r="U1807">
        <v>0</v>
      </c>
      <c r="V1807">
        <v>0</v>
      </c>
      <c r="W1807">
        <v>0</v>
      </c>
      <c r="X1807">
        <v>0</v>
      </c>
      <c r="Y1807">
        <v>0</v>
      </c>
      <c r="Z1807" t="s">
        <v>48</v>
      </c>
    </row>
    <row r="1808" spans="1:26" x14ac:dyDescent="0.3">
      <c r="A1808">
        <v>78</v>
      </c>
      <c r="B1808">
        <v>1969</v>
      </c>
      <c r="C1808" s="14">
        <f>2021-Table13[[#This Row],[Year_Birth]]</f>
        <v>52</v>
      </c>
      <c r="D1808" s="4">
        <v>25293</v>
      </c>
      <c r="E1808">
        <v>1</v>
      </c>
      <c r="F1808" s="16">
        <v>7.397260273972603</v>
      </c>
      <c r="G1808">
        <v>51</v>
      </c>
      <c r="H1808" s="4">
        <v>15</v>
      </c>
      <c r="I1808" s="4">
        <v>0</v>
      </c>
      <c r="J1808" s="4">
        <v>11</v>
      </c>
      <c r="K1808" s="4">
        <v>0</v>
      </c>
      <c r="L1808" s="4">
        <v>2</v>
      </c>
      <c r="M1808" s="4">
        <v>9</v>
      </c>
      <c r="N1808">
        <v>1</v>
      </c>
      <c r="O1808">
        <v>1</v>
      </c>
      <c r="P1808">
        <v>1</v>
      </c>
      <c r="Q1808">
        <v>2</v>
      </c>
      <c r="R1808">
        <v>8</v>
      </c>
      <c r="S1808">
        <v>0</v>
      </c>
      <c r="T1808">
        <v>0</v>
      </c>
      <c r="U1808">
        <v>0</v>
      </c>
      <c r="V1808">
        <v>0</v>
      </c>
      <c r="W1808">
        <v>0</v>
      </c>
      <c r="X1808">
        <v>0</v>
      </c>
      <c r="Y1808">
        <v>0</v>
      </c>
      <c r="Z1808" t="s">
        <v>41</v>
      </c>
    </row>
    <row r="1809" spans="1:26" x14ac:dyDescent="0.3">
      <c r="A1809">
        <v>5517</v>
      </c>
      <c r="B1809">
        <v>1969</v>
      </c>
      <c r="C1809" s="14">
        <f>2021-Table13[[#This Row],[Year_Birth]]</f>
        <v>52</v>
      </c>
      <c r="D1809" s="4">
        <v>25293</v>
      </c>
      <c r="E1809">
        <v>1</v>
      </c>
      <c r="F1809" s="16">
        <v>7.397260273972603</v>
      </c>
      <c r="G1809">
        <v>51</v>
      </c>
      <c r="H1809" s="4">
        <v>15</v>
      </c>
      <c r="I1809" s="4">
        <v>0</v>
      </c>
      <c r="J1809" s="4">
        <v>11</v>
      </c>
      <c r="K1809" s="4">
        <v>0</v>
      </c>
      <c r="L1809" s="4">
        <v>2</v>
      </c>
      <c r="M1809" s="4">
        <v>9</v>
      </c>
      <c r="N1809">
        <v>1</v>
      </c>
      <c r="O1809">
        <v>1</v>
      </c>
      <c r="P1809">
        <v>1</v>
      </c>
      <c r="Q1809">
        <v>2</v>
      </c>
      <c r="R1809">
        <v>8</v>
      </c>
      <c r="S1809">
        <v>0</v>
      </c>
      <c r="T1809">
        <v>0</v>
      </c>
      <c r="U1809">
        <v>0</v>
      </c>
      <c r="V1809">
        <v>0</v>
      </c>
      <c r="W1809">
        <v>0</v>
      </c>
      <c r="X1809">
        <v>0</v>
      </c>
      <c r="Y1809">
        <v>0</v>
      </c>
      <c r="Z1809" t="s">
        <v>53</v>
      </c>
    </row>
    <row r="1810" spans="1:26" x14ac:dyDescent="0.3">
      <c r="A1810">
        <v>4487</v>
      </c>
      <c r="B1810">
        <v>1969</v>
      </c>
      <c r="C1810" s="14">
        <f>2021-Table13[[#This Row],[Year_Birth]]</f>
        <v>52</v>
      </c>
      <c r="D1810" s="4">
        <v>39858</v>
      </c>
      <c r="E1810">
        <v>1</v>
      </c>
      <c r="F1810" s="16">
        <v>8.0383561643835613</v>
      </c>
      <c r="G1810">
        <v>67</v>
      </c>
      <c r="H1810" s="4">
        <v>15</v>
      </c>
      <c r="I1810" s="4">
        <v>20</v>
      </c>
      <c r="J1810" s="4">
        <v>25</v>
      </c>
      <c r="K1810" s="4">
        <v>2</v>
      </c>
      <c r="L1810" s="4">
        <v>7</v>
      </c>
      <c r="M1810" s="4">
        <v>26</v>
      </c>
      <c r="N1810">
        <v>1</v>
      </c>
      <c r="O1810">
        <v>2</v>
      </c>
      <c r="P1810">
        <v>0</v>
      </c>
      <c r="Q1810">
        <v>4</v>
      </c>
      <c r="R1810">
        <v>6</v>
      </c>
      <c r="S1810">
        <v>0</v>
      </c>
      <c r="T1810">
        <v>0</v>
      </c>
      <c r="U1810">
        <v>0</v>
      </c>
      <c r="V1810">
        <v>0</v>
      </c>
      <c r="W1810">
        <v>0</v>
      </c>
      <c r="X1810">
        <v>1</v>
      </c>
      <c r="Y1810">
        <v>0</v>
      </c>
      <c r="Z1810" t="s">
        <v>47</v>
      </c>
    </row>
    <row r="1811" spans="1:26" x14ac:dyDescent="0.3">
      <c r="A1811">
        <v>11178</v>
      </c>
      <c r="B1811">
        <v>1972</v>
      </c>
      <c r="C1811" s="14">
        <f>2021-Table13[[#This Row],[Year_Birth]]</f>
        <v>49</v>
      </c>
      <c r="D1811" s="4">
        <v>42394</v>
      </c>
      <c r="E1811">
        <v>1</v>
      </c>
      <c r="F1811" s="16">
        <v>6.8794520547945206</v>
      </c>
      <c r="G1811">
        <v>69</v>
      </c>
      <c r="H1811" s="4">
        <v>15</v>
      </c>
      <c r="I1811" s="4">
        <v>2</v>
      </c>
      <c r="J1811" s="4">
        <v>10</v>
      </c>
      <c r="K1811" s="4">
        <v>0</v>
      </c>
      <c r="L1811" s="4">
        <v>1</v>
      </c>
      <c r="M1811" s="4">
        <v>4</v>
      </c>
      <c r="N1811">
        <v>1</v>
      </c>
      <c r="O1811">
        <v>1</v>
      </c>
      <c r="P1811">
        <v>0</v>
      </c>
      <c r="Q1811">
        <v>3</v>
      </c>
      <c r="R1811">
        <v>7</v>
      </c>
      <c r="S1811">
        <v>0</v>
      </c>
      <c r="T1811">
        <v>0</v>
      </c>
      <c r="U1811">
        <v>0</v>
      </c>
      <c r="V1811">
        <v>0</v>
      </c>
      <c r="W1811">
        <v>0</v>
      </c>
      <c r="X1811">
        <v>0</v>
      </c>
      <c r="Y1811">
        <v>0</v>
      </c>
      <c r="Z1811" t="s">
        <v>52</v>
      </c>
    </row>
    <row r="1812" spans="1:26" x14ac:dyDescent="0.3">
      <c r="A1812">
        <v>8625</v>
      </c>
      <c r="B1812">
        <v>1976</v>
      </c>
      <c r="C1812" s="14">
        <f>2021-Table13[[#This Row],[Year_Birth]]</f>
        <v>45</v>
      </c>
      <c r="D1812" s="4">
        <v>17649</v>
      </c>
      <c r="E1812">
        <v>1</v>
      </c>
      <c r="F1812" s="16">
        <v>7.2383561643835614</v>
      </c>
      <c r="G1812">
        <v>70</v>
      </c>
      <c r="H1812" s="4">
        <v>15</v>
      </c>
      <c r="I1812" s="4">
        <v>1</v>
      </c>
      <c r="J1812" s="4">
        <v>23</v>
      </c>
      <c r="K1812" s="4">
        <v>0</v>
      </c>
      <c r="L1812" s="4">
        <v>5</v>
      </c>
      <c r="M1812" s="4">
        <v>1</v>
      </c>
      <c r="N1812">
        <v>3</v>
      </c>
      <c r="O1812">
        <v>3</v>
      </c>
      <c r="P1812">
        <v>0</v>
      </c>
      <c r="Q1812">
        <v>3</v>
      </c>
      <c r="R1812">
        <v>8</v>
      </c>
      <c r="S1812">
        <v>0</v>
      </c>
      <c r="T1812">
        <v>0</v>
      </c>
      <c r="U1812">
        <v>0</v>
      </c>
      <c r="V1812">
        <v>0</v>
      </c>
      <c r="W1812">
        <v>0</v>
      </c>
      <c r="X1812">
        <v>0</v>
      </c>
      <c r="Y1812">
        <v>0</v>
      </c>
      <c r="Z1812" t="s">
        <v>43</v>
      </c>
    </row>
    <row r="1813" spans="1:26" x14ac:dyDescent="0.3">
      <c r="A1813">
        <v>10686</v>
      </c>
      <c r="B1813">
        <v>1965</v>
      </c>
      <c r="C1813" s="14">
        <f>2021-Table13[[#This Row],[Year_Birth]]</f>
        <v>56</v>
      </c>
      <c r="D1813" s="4">
        <v>34230</v>
      </c>
      <c r="E1813">
        <v>2</v>
      </c>
      <c r="F1813" s="16">
        <v>8.117808219178082</v>
      </c>
      <c r="G1813">
        <v>72</v>
      </c>
      <c r="H1813" s="4">
        <v>15</v>
      </c>
      <c r="I1813" s="4">
        <v>0</v>
      </c>
      <c r="J1813" s="4">
        <v>4</v>
      </c>
      <c r="K1813" s="4">
        <v>0</v>
      </c>
      <c r="L1813" s="4">
        <v>0</v>
      </c>
      <c r="M1813" s="4">
        <v>2</v>
      </c>
      <c r="N1813">
        <v>1</v>
      </c>
      <c r="O1813">
        <v>1</v>
      </c>
      <c r="P1813">
        <v>0</v>
      </c>
      <c r="Q1813">
        <v>2</v>
      </c>
      <c r="R1813">
        <v>7</v>
      </c>
      <c r="S1813">
        <v>0</v>
      </c>
      <c r="T1813">
        <v>0</v>
      </c>
      <c r="U1813">
        <v>0</v>
      </c>
      <c r="V1813">
        <v>0</v>
      </c>
      <c r="W1813">
        <v>0</v>
      </c>
      <c r="X1813">
        <v>0</v>
      </c>
      <c r="Y1813">
        <v>0</v>
      </c>
      <c r="Z1813" t="s">
        <v>41</v>
      </c>
    </row>
    <row r="1814" spans="1:26" x14ac:dyDescent="0.3">
      <c r="A1814">
        <v>9974</v>
      </c>
      <c r="B1814">
        <v>1974</v>
      </c>
      <c r="C1814" s="14">
        <f>2021-Table13[[#This Row],[Year_Birth]]</f>
        <v>47</v>
      </c>
      <c r="D1814" s="4">
        <v>30631</v>
      </c>
      <c r="E1814">
        <v>1</v>
      </c>
      <c r="F1814" s="16">
        <v>7.5753424657534243</v>
      </c>
      <c r="G1814">
        <v>75</v>
      </c>
      <c r="H1814" s="4">
        <v>15</v>
      </c>
      <c r="I1814" s="4">
        <v>6</v>
      </c>
      <c r="J1814" s="4">
        <v>20</v>
      </c>
      <c r="K1814" s="4">
        <v>4</v>
      </c>
      <c r="L1814" s="4">
        <v>5</v>
      </c>
      <c r="M1814" s="4">
        <v>20</v>
      </c>
      <c r="N1814">
        <v>1</v>
      </c>
      <c r="O1814">
        <v>3</v>
      </c>
      <c r="P1814">
        <v>1</v>
      </c>
      <c r="Q1814">
        <v>2</v>
      </c>
      <c r="R1814">
        <v>7</v>
      </c>
      <c r="S1814">
        <v>0</v>
      </c>
      <c r="T1814">
        <v>0</v>
      </c>
      <c r="U1814">
        <v>0</v>
      </c>
      <c r="V1814">
        <v>0</v>
      </c>
      <c r="W1814">
        <v>0</v>
      </c>
      <c r="X1814">
        <v>0</v>
      </c>
      <c r="Y1814">
        <v>0</v>
      </c>
      <c r="Z1814" t="s">
        <v>47</v>
      </c>
    </row>
    <row r="1815" spans="1:26" x14ac:dyDescent="0.3">
      <c r="A1815">
        <v>3152</v>
      </c>
      <c r="B1815">
        <v>1957</v>
      </c>
      <c r="C1815" s="14">
        <f>2021-Table13[[#This Row],[Year_Birth]]</f>
        <v>64</v>
      </c>
      <c r="D1815" s="4">
        <v>26091</v>
      </c>
      <c r="E1815">
        <v>2</v>
      </c>
      <c r="F1815" s="16">
        <v>6.9506849315068493</v>
      </c>
      <c r="G1815">
        <v>84</v>
      </c>
      <c r="H1815" s="4">
        <v>15</v>
      </c>
      <c r="I1815" s="4">
        <v>10</v>
      </c>
      <c r="J1815" s="4">
        <v>19</v>
      </c>
      <c r="K1815" s="4">
        <v>8</v>
      </c>
      <c r="L1815" s="4">
        <v>17</v>
      </c>
      <c r="M1815" s="4">
        <v>20</v>
      </c>
      <c r="N1815">
        <v>3</v>
      </c>
      <c r="O1815">
        <v>2</v>
      </c>
      <c r="P1815">
        <v>1</v>
      </c>
      <c r="Q1815">
        <v>3</v>
      </c>
      <c r="R1815">
        <v>5</v>
      </c>
      <c r="S1815">
        <v>0</v>
      </c>
      <c r="T1815">
        <v>0</v>
      </c>
      <c r="U1815">
        <v>0</v>
      </c>
      <c r="V1815">
        <v>0</v>
      </c>
      <c r="W1815">
        <v>0</v>
      </c>
      <c r="X1815">
        <v>0</v>
      </c>
      <c r="Y1815">
        <v>0</v>
      </c>
      <c r="Z1815" t="s">
        <v>45</v>
      </c>
    </row>
    <row r="1816" spans="1:26" x14ac:dyDescent="0.3">
      <c r="A1816">
        <v>11188</v>
      </c>
      <c r="B1816">
        <v>1957</v>
      </c>
      <c r="C1816" s="14">
        <f>2021-Table13[[#This Row],[Year_Birth]]</f>
        <v>64</v>
      </c>
      <c r="D1816" s="4">
        <v>26091</v>
      </c>
      <c r="E1816">
        <v>2</v>
      </c>
      <c r="F1816" s="16">
        <v>6.9506849315068493</v>
      </c>
      <c r="G1816">
        <v>84</v>
      </c>
      <c r="H1816" s="4">
        <v>15</v>
      </c>
      <c r="I1816" s="4">
        <v>10</v>
      </c>
      <c r="J1816" s="4">
        <v>19</v>
      </c>
      <c r="K1816" s="4">
        <v>8</v>
      </c>
      <c r="L1816" s="4">
        <v>17</v>
      </c>
      <c r="M1816" s="4">
        <v>20</v>
      </c>
      <c r="N1816">
        <v>3</v>
      </c>
      <c r="O1816">
        <v>2</v>
      </c>
      <c r="P1816">
        <v>1</v>
      </c>
      <c r="Q1816">
        <v>3</v>
      </c>
      <c r="R1816">
        <v>5</v>
      </c>
      <c r="S1816">
        <v>0</v>
      </c>
      <c r="T1816">
        <v>0</v>
      </c>
      <c r="U1816">
        <v>0</v>
      </c>
      <c r="V1816">
        <v>0</v>
      </c>
      <c r="W1816">
        <v>0</v>
      </c>
      <c r="X1816">
        <v>0</v>
      </c>
      <c r="Y1816">
        <v>0</v>
      </c>
      <c r="Z1816" t="s">
        <v>41</v>
      </c>
    </row>
    <row r="1817" spans="1:26" x14ac:dyDescent="0.3">
      <c r="A1817">
        <v>4279</v>
      </c>
      <c r="B1817">
        <v>1963</v>
      </c>
      <c r="C1817" s="14">
        <f>2021-Table13[[#This Row],[Year_Birth]]</f>
        <v>58</v>
      </c>
      <c r="D1817" s="4">
        <v>39548</v>
      </c>
      <c r="E1817">
        <v>2</v>
      </c>
      <c r="F1817" s="16">
        <v>6.8575342465753426</v>
      </c>
      <c r="G1817">
        <v>87</v>
      </c>
      <c r="H1817" s="4">
        <v>15</v>
      </c>
      <c r="I1817" s="4">
        <v>4</v>
      </c>
      <c r="J1817" s="4">
        <v>10</v>
      </c>
      <c r="K1817" s="4">
        <v>3</v>
      </c>
      <c r="L1817" s="4">
        <v>4</v>
      </c>
      <c r="M1817" s="4">
        <v>18</v>
      </c>
      <c r="N1817">
        <v>2</v>
      </c>
      <c r="O1817">
        <v>1</v>
      </c>
      <c r="P1817">
        <v>1</v>
      </c>
      <c r="Q1817">
        <v>3</v>
      </c>
      <c r="R1817">
        <v>3</v>
      </c>
      <c r="S1817">
        <v>0</v>
      </c>
      <c r="T1817">
        <v>0</v>
      </c>
      <c r="U1817">
        <v>0</v>
      </c>
      <c r="V1817">
        <v>0</v>
      </c>
      <c r="W1817">
        <v>0</v>
      </c>
      <c r="X1817">
        <v>0</v>
      </c>
      <c r="Y1817">
        <v>0</v>
      </c>
      <c r="Z1817" t="s">
        <v>41</v>
      </c>
    </row>
    <row r="1818" spans="1:26" x14ac:dyDescent="0.3">
      <c r="A1818">
        <v>5623</v>
      </c>
      <c r="B1818">
        <v>1980</v>
      </c>
      <c r="C1818" s="14">
        <f>2021-Table13[[#This Row],[Year_Birth]]</f>
        <v>41</v>
      </c>
      <c r="D1818" s="4">
        <v>31535</v>
      </c>
      <c r="E1818">
        <v>1</v>
      </c>
      <c r="F1818" s="16">
        <v>7.3671232876712329</v>
      </c>
      <c r="G1818">
        <v>95</v>
      </c>
      <c r="H1818" s="4">
        <v>15</v>
      </c>
      <c r="I1818" s="4">
        <v>4</v>
      </c>
      <c r="J1818" s="4">
        <v>13</v>
      </c>
      <c r="K1818" s="4">
        <v>0</v>
      </c>
      <c r="L1818" s="4">
        <v>0</v>
      </c>
      <c r="M1818" s="4">
        <v>19</v>
      </c>
      <c r="N1818">
        <v>1</v>
      </c>
      <c r="O1818">
        <v>1</v>
      </c>
      <c r="P1818">
        <v>1</v>
      </c>
      <c r="Q1818">
        <v>2</v>
      </c>
      <c r="R1818">
        <v>7</v>
      </c>
      <c r="S1818">
        <v>0</v>
      </c>
      <c r="T1818">
        <v>0</v>
      </c>
      <c r="U1818">
        <v>1</v>
      </c>
      <c r="V1818">
        <v>0</v>
      </c>
      <c r="W1818">
        <v>0</v>
      </c>
      <c r="X1818">
        <v>0</v>
      </c>
      <c r="Y1818">
        <v>0</v>
      </c>
      <c r="Z1818" t="s">
        <v>41</v>
      </c>
    </row>
    <row r="1819" spans="1:26" x14ac:dyDescent="0.3">
      <c r="A1819">
        <v>7829</v>
      </c>
      <c r="B1819">
        <v>1900</v>
      </c>
      <c r="C1819" s="14">
        <f>2021-Table13[[#This Row],[Year_Birth]]</f>
        <v>121</v>
      </c>
      <c r="D1819" s="4">
        <v>36640</v>
      </c>
      <c r="E1819">
        <v>1</v>
      </c>
      <c r="F1819" s="16">
        <v>7.3671232876712329</v>
      </c>
      <c r="G1819">
        <v>99</v>
      </c>
      <c r="H1819" s="4">
        <v>15</v>
      </c>
      <c r="I1819" s="4">
        <v>6</v>
      </c>
      <c r="J1819" s="4">
        <v>8</v>
      </c>
      <c r="K1819" s="4">
        <v>7</v>
      </c>
      <c r="L1819" s="4">
        <v>4</v>
      </c>
      <c r="M1819" s="4">
        <v>25</v>
      </c>
      <c r="N1819">
        <v>1</v>
      </c>
      <c r="O1819">
        <v>2</v>
      </c>
      <c r="P1819">
        <v>1</v>
      </c>
      <c r="Q1819">
        <v>2</v>
      </c>
      <c r="R1819">
        <v>5</v>
      </c>
      <c r="S1819">
        <v>0</v>
      </c>
      <c r="T1819">
        <v>0</v>
      </c>
      <c r="U1819">
        <v>0</v>
      </c>
      <c r="V1819">
        <v>0</v>
      </c>
      <c r="W1819">
        <v>0</v>
      </c>
      <c r="X1819">
        <v>0</v>
      </c>
      <c r="Y1819">
        <v>1</v>
      </c>
      <c r="Z1819" t="s">
        <v>45</v>
      </c>
    </row>
    <row r="1820" spans="1:26" x14ac:dyDescent="0.3">
      <c r="A1820">
        <v>6287</v>
      </c>
      <c r="B1820">
        <v>1986</v>
      </c>
      <c r="C1820" s="14">
        <f>2021-Table13[[#This Row],[Year_Birth]]</f>
        <v>35</v>
      </c>
      <c r="D1820" s="4">
        <v>34728</v>
      </c>
      <c r="E1820">
        <v>1</v>
      </c>
      <c r="F1820" s="16">
        <v>7.5260273972602736</v>
      </c>
      <c r="G1820">
        <v>2</v>
      </c>
      <c r="H1820" s="4">
        <v>14</v>
      </c>
      <c r="I1820" s="4">
        <v>0</v>
      </c>
      <c r="J1820" s="4">
        <v>16</v>
      </c>
      <c r="K1820" s="4">
        <v>0</v>
      </c>
      <c r="L1820" s="4">
        <v>0</v>
      </c>
      <c r="M1820" s="4">
        <v>6</v>
      </c>
      <c r="N1820">
        <v>1</v>
      </c>
      <c r="O1820">
        <v>1</v>
      </c>
      <c r="P1820">
        <v>1</v>
      </c>
      <c r="Q1820">
        <v>2</v>
      </c>
      <c r="R1820">
        <v>6</v>
      </c>
      <c r="S1820">
        <v>0</v>
      </c>
      <c r="T1820">
        <v>0</v>
      </c>
      <c r="U1820">
        <v>0</v>
      </c>
      <c r="V1820">
        <v>0</v>
      </c>
      <c r="W1820">
        <v>0</v>
      </c>
      <c r="X1820">
        <v>1</v>
      </c>
      <c r="Y1820">
        <v>0</v>
      </c>
      <c r="Z1820" t="s">
        <v>41</v>
      </c>
    </row>
    <row r="1821" spans="1:26" x14ac:dyDescent="0.3">
      <c r="A1821">
        <v>8461</v>
      </c>
      <c r="B1821">
        <v>1962</v>
      </c>
      <c r="C1821" s="14">
        <f>2021-Table13[[#This Row],[Year_Birth]]</f>
        <v>59</v>
      </c>
      <c r="D1821" s="4">
        <v>46102</v>
      </c>
      <c r="E1821">
        <v>3</v>
      </c>
      <c r="F1821" s="16">
        <v>6.9150684931506845</v>
      </c>
      <c r="G1821">
        <v>3</v>
      </c>
      <c r="H1821" s="4">
        <v>14</v>
      </c>
      <c r="I1821" s="4">
        <v>0</v>
      </c>
      <c r="J1821" s="4">
        <v>1</v>
      </c>
      <c r="K1821" s="4">
        <v>0</v>
      </c>
      <c r="L1821" s="4">
        <v>0</v>
      </c>
      <c r="M1821" s="4">
        <v>1</v>
      </c>
      <c r="N1821">
        <v>1</v>
      </c>
      <c r="O1821">
        <v>1</v>
      </c>
      <c r="P1821">
        <v>0</v>
      </c>
      <c r="Q1821">
        <v>2</v>
      </c>
      <c r="R1821">
        <v>7</v>
      </c>
      <c r="S1821">
        <v>0</v>
      </c>
      <c r="T1821">
        <v>0</v>
      </c>
      <c r="U1821">
        <v>0</v>
      </c>
      <c r="V1821">
        <v>0</v>
      </c>
      <c r="W1821">
        <v>0</v>
      </c>
      <c r="X1821">
        <v>0</v>
      </c>
      <c r="Y1821">
        <v>0</v>
      </c>
      <c r="Z1821" t="s">
        <v>41</v>
      </c>
    </row>
    <row r="1822" spans="1:26" x14ac:dyDescent="0.3">
      <c r="A1822">
        <v>2541</v>
      </c>
      <c r="B1822">
        <v>1976</v>
      </c>
      <c r="C1822" s="14">
        <f>2021-Table13[[#This Row],[Year_Birth]]</f>
        <v>45</v>
      </c>
      <c r="D1822" s="4">
        <v>24027</v>
      </c>
      <c r="E1822">
        <v>1</v>
      </c>
      <c r="F1822" s="16">
        <v>7.6657534246575345</v>
      </c>
      <c r="G1822">
        <v>7</v>
      </c>
      <c r="H1822" s="4">
        <v>14</v>
      </c>
      <c r="I1822" s="4">
        <v>7</v>
      </c>
      <c r="J1822" s="4">
        <v>11</v>
      </c>
      <c r="K1822" s="4">
        <v>11</v>
      </c>
      <c r="L1822" s="4">
        <v>0</v>
      </c>
      <c r="M1822" s="4">
        <v>5</v>
      </c>
      <c r="N1822">
        <v>2</v>
      </c>
      <c r="O1822">
        <v>2</v>
      </c>
      <c r="P1822">
        <v>0</v>
      </c>
      <c r="Q1822">
        <v>3</v>
      </c>
      <c r="R1822">
        <v>8</v>
      </c>
      <c r="S1822">
        <v>0</v>
      </c>
      <c r="T1822">
        <v>0</v>
      </c>
      <c r="U1822">
        <v>0</v>
      </c>
      <c r="V1822">
        <v>0</v>
      </c>
      <c r="W1822">
        <v>0</v>
      </c>
      <c r="X1822">
        <v>0</v>
      </c>
      <c r="Y1822">
        <v>0</v>
      </c>
      <c r="Z1822" t="s">
        <v>41</v>
      </c>
    </row>
    <row r="1823" spans="1:26" x14ac:dyDescent="0.3">
      <c r="A1823">
        <v>3547</v>
      </c>
      <c r="B1823">
        <v>1969</v>
      </c>
      <c r="C1823" s="14">
        <f>2021-Table13[[#This Row],[Year_Birth]]</f>
        <v>52</v>
      </c>
      <c r="D1823" s="4">
        <v>41021</v>
      </c>
      <c r="E1823">
        <v>1</v>
      </c>
      <c r="F1823" s="16">
        <v>8.1068493150684926</v>
      </c>
      <c r="G1823">
        <v>12</v>
      </c>
      <c r="H1823" s="4">
        <v>14</v>
      </c>
      <c r="I1823" s="4">
        <v>7</v>
      </c>
      <c r="J1823" s="4">
        <v>9</v>
      </c>
      <c r="K1823" s="4">
        <v>6</v>
      </c>
      <c r="L1823" s="4">
        <v>16</v>
      </c>
      <c r="M1823" s="4">
        <v>12</v>
      </c>
      <c r="N1823">
        <v>2</v>
      </c>
      <c r="O1823">
        <v>2</v>
      </c>
      <c r="P1823">
        <v>0</v>
      </c>
      <c r="Q1823">
        <v>3</v>
      </c>
      <c r="R1823">
        <v>6</v>
      </c>
      <c r="S1823">
        <v>0</v>
      </c>
      <c r="T1823">
        <v>0</v>
      </c>
      <c r="U1823">
        <v>0</v>
      </c>
      <c r="V1823">
        <v>0</v>
      </c>
      <c r="W1823">
        <v>0</v>
      </c>
      <c r="X1823">
        <v>1</v>
      </c>
      <c r="Y1823">
        <v>0</v>
      </c>
      <c r="Z1823" t="s">
        <v>47</v>
      </c>
    </row>
    <row r="1824" spans="1:26" x14ac:dyDescent="0.3">
      <c r="A1824">
        <v>6471</v>
      </c>
      <c r="B1824">
        <v>1971</v>
      </c>
      <c r="C1824" s="14">
        <f>2021-Table13[[#This Row],[Year_Birth]]</f>
        <v>50</v>
      </c>
      <c r="D1824" s="4">
        <v>36230</v>
      </c>
      <c r="E1824">
        <v>1</v>
      </c>
      <c r="F1824" s="16">
        <v>7.3095890410958901</v>
      </c>
      <c r="G1824">
        <v>17</v>
      </c>
      <c r="H1824" s="4">
        <v>14</v>
      </c>
      <c r="I1824" s="4">
        <v>2</v>
      </c>
      <c r="J1824" s="4">
        <v>30</v>
      </c>
      <c r="K1824" s="4">
        <v>8</v>
      </c>
      <c r="L1824" s="4">
        <v>2</v>
      </c>
      <c r="M1824" s="4">
        <v>3</v>
      </c>
      <c r="N1824">
        <v>1</v>
      </c>
      <c r="O1824">
        <v>2</v>
      </c>
      <c r="P1824">
        <v>0</v>
      </c>
      <c r="Q1824">
        <v>4</v>
      </c>
      <c r="R1824">
        <v>5</v>
      </c>
      <c r="S1824">
        <v>0</v>
      </c>
      <c r="T1824">
        <v>0</v>
      </c>
      <c r="U1824">
        <v>0</v>
      </c>
      <c r="V1824">
        <v>0</v>
      </c>
      <c r="W1824">
        <v>0</v>
      </c>
      <c r="X1824">
        <v>0</v>
      </c>
      <c r="Y1824">
        <v>0</v>
      </c>
      <c r="Z1824" t="s">
        <v>41</v>
      </c>
    </row>
    <row r="1825" spans="1:26" x14ac:dyDescent="0.3">
      <c r="A1825">
        <v>4855</v>
      </c>
      <c r="B1825">
        <v>1974</v>
      </c>
      <c r="C1825" s="14">
        <f>2021-Table13[[#This Row],[Year_Birth]]</f>
        <v>47</v>
      </c>
      <c r="D1825" s="4">
        <v>30351</v>
      </c>
      <c r="E1825">
        <v>1</v>
      </c>
      <c r="F1825" s="16">
        <v>7.6739726027397257</v>
      </c>
      <c r="G1825">
        <v>19</v>
      </c>
      <c r="H1825" s="4">
        <v>14</v>
      </c>
      <c r="I1825" s="4">
        <v>0</v>
      </c>
      <c r="J1825" s="4">
        <v>24</v>
      </c>
      <c r="K1825" s="4">
        <v>3</v>
      </c>
      <c r="L1825" s="4">
        <v>3</v>
      </c>
      <c r="M1825" s="4">
        <v>2</v>
      </c>
      <c r="N1825">
        <v>1</v>
      </c>
      <c r="O1825">
        <v>3</v>
      </c>
      <c r="P1825">
        <v>0</v>
      </c>
      <c r="Q1825">
        <v>2</v>
      </c>
      <c r="R1825">
        <v>9</v>
      </c>
      <c r="S1825">
        <v>0</v>
      </c>
      <c r="T1825">
        <v>0</v>
      </c>
      <c r="U1825">
        <v>0</v>
      </c>
      <c r="V1825">
        <v>0</v>
      </c>
      <c r="W1825">
        <v>0</v>
      </c>
      <c r="X1825">
        <v>1</v>
      </c>
      <c r="Y1825">
        <v>0</v>
      </c>
      <c r="Z1825" t="s">
        <v>43</v>
      </c>
    </row>
    <row r="1826" spans="1:26" x14ac:dyDescent="0.3">
      <c r="A1826">
        <v>5049</v>
      </c>
      <c r="B1826">
        <v>1974</v>
      </c>
      <c r="C1826" s="14">
        <f>2021-Table13[[#This Row],[Year_Birth]]</f>
        <v>47</v>
      </c>
      <c r="D1826" s="4">
        <v>30351</v>
      </c>
      <c r="E1826">
        <v>1</v>
      </c>
      <c r="F1826" s="16">
        <v>7.6739726027397257</v>
      </c>
      <c r="G1826">
        <v>19</v>
      </c>
      <c r="H1826" s="4">
        <v>14</v>
      </c>
      <c r="I1826" s="4">
        <v>0</v>
      </c>
      <c r="J1826" s="4">
        <v>24</v>
      </c>
      <c r="K1826" s="4">
        <v>3</v>
      </c>
      <c r="L1826" s="4">
        <v>3</v>
      </c>
      <c r="M1826" s="4">
        <v>2</v>
      </c>
      <c r="N1826">
        <v>1</v>
      </c>
      <c r="O1826">
        <v>3</v>
      </c>
      <c r="P1826">
        <v>0</v>
      </c>
      <c r="Q1826">
        <v>2</v>
      </c>
      <c r="R1826">
        <v>9</v>
      </c>
      <c r="S1826">
        <v>0</v>
      </c>
      <c r="T1826">
        <v>0</v>
      </c>
      <c r="U1826">
        <v>0</v>
      </c>
      <c r="V1826">
        <v>0</v>
      </c>
      <c r="W1826">
        <v>0</v>
      </c>
      <c r="X1826">
        <v>0</v>
      </c>
      <c r="Y1826">
        <v>0</v>
      </c>
      <c r="Z1826" t="s">
        <v>41</v>
      </c>
    </row>
    <row r="1827" spans="1:26" x14ac:dyDescent="0.3">
      <c r="A1827">
        <v>2587</v>
      </c>
      <c r="B1827">
        <v>1972</v>
      </c>
      <c r="C1827" s="14">
        <f>2021-Table13[[#This Row],[Year_Birth]]</f>
        <v>49</v>
      </c>
      <c r="D1827" s="4">
        <v>29791</v>
      </c>
      <c r="E1827">
        <v>1</v>
      </c>
      <c r="F1827" s="16">
        <v>6.7342465753424658</v>
      </c>
      <c r="G1827">
        <v>21</v>
      </c>
      <c r="H1827" s="4">
        <v>14</v>
      </c>
      <c r="I1827" s="4">
        <v>0</v>
      </c>
      <c r="J1827" s="4">
        <v>6</v>
      </c>
      <c r="K1827" s="4">
        <v>0</v>
      </c>
      <c r="L1827" s="4">
        <v>0</v>
      </c>
      <c r="M1827" s="4">
        <v>0</v>
      </c>
      <c r="N1827">
        <v>2</v>
      </c>
      <c r="O1827">
        <v>2</v>
      </c>
      <c r="P1827">
        <v>0</v>
      </c>
      <c r="Q1827">
        <v>3</v>
      </c>
      <c r="R1827">
        <v>5</v>
      </c>
      <c r="S1827">
        <v>0</v>
      </c>
      <c r="T1827">
        <v>0</v>
      </c>
      <c r="U1827">
        <v>0</v>
      </c>
      <c r="V1827">
        <v>0</v>
      </c>
      <c r="W1827">
        <v>0</v>
      </c>
      <c r="X1827">
        <v>0</v>
      </c>
      <c r="Y1827">
        <v>0</v>
      </c>
      <c r="Z1827" t="s">
        <v>53</v>
      </c>
    </row>
    <row r="1828" spans="1:26" x14ac:dyDescent="0.3">
      <c r="A1828">
        <v>8754</v>
      </c>
      <c r="B1828">
        <v>1974</v>
      </c>
      <c r="C1828" s="14">
        <f>2021-Table13[[#This Row],[Year_Birth]]</f>
        <v>47</v>
      </c>
      <c r="D1828" s="4">
        <v>45068</v>
      </c>
      <c r="E1828">
        <v>1</v>
      </c>
      <c r="F1828" s="16">
        <v>7.7315068493150685</v>
      </c>
      <c r="G1828">
        <v>25</v>
      </c>
      <c r="H1828" s="4">
        <v>14</v>
      </c>
      <c r="I1828" s="4">
        <v>0</v>
      </c>
      <c r="J1828" s="4">
        <v>3</v>
      </c>
      <c r="K1828" s="4">
        <v>0</v>
      </c>
      <c r="L1828" s="4">
        <v>0</v>
      </c>
      <c r="M1828" s="4">
        <v>3</v>
      </c>
      <c r="N1828">
        <v>1</v>
      </c>
      <c r="O1828">
        <v>1</v>
      </c>
      <c r="P1828">
        <v>0</v>
      </c>
      <c r="Q1828">
        <v>2</v>
      </c>
      <c r="R1828">
        <v>7</v>
      </c>
      <c r="S1828">
        <v>0</v>
      </c>
      <c r="T1828">
        <v>0</v>
      </c>
      <c r="U1828">
        <v>0</v>
      </c>
      <c r="V1828">
        <v>0</v>
      </c>
      <c r="W1828">
        <v>0</v>
      </c>
      <c r="X1828">
        <v>0</v>
      </c>
      <c r="Y1828">
        <v>0</v>
      </c>
      <c r="Z1828" t="s">
        <v>41</v>
      </c>
    </row>
    <row r="1829" spans="1:26" x14ac:dyDescent="0.3">
      <c r="A1829">
        <v>6958</v>
      </c>
      <c r="B1829">
        <v>1977</v>
      </c>
      <c r="C1829" s="14">
        <f>2021-Table13[[#This Row],[Year_Birth]]</f>
        <v>44</v>
      </c>
      <c r="D1829" s="4">
        <v>27889</v>
      </c>
      <c r="E1829">
        <v>1</v>
      </c>
      <c r="F1829" s="16">
        <v>7.5945205479452058</v>
      </c>
      <c r="G1829">
        <v>42</v>
      </c>
      <c r="H1829" s="4">
        <v>14</v>
      </c>
      <c r="I1829" s="4">
        <v>0</v>
      </c>
      <c r="J1829" s="4">
        <v>4</v>
      </c>
      <c r="K1829" s="4">
        <v>0</v>
      </c>
      <c r="L1829" s="4">
        <v>0</v>
      </c>
      <c r="M1829" s="4">
        <v>8</v>
      </c>
      <c r="N1829">
        <v>1</v>
      </c>
      <c r="O1829">
        <v>1</v>
      </c>
      <c r="P1829">
        <v>1</v>
      </c>
      <c r="Q1829">
        <v>2</v>
      </c>
      <c r="R1829">
        <v>6</v>
      </c>
      <c r="S1829">
        <v>0</v>
      </c>
      <c r="T1829">
        <v>0</v>
      </c>
      <c r="U1829">
        <v>0</v>
      </c>
      <c r="V1829">
        <v>0</v>
      </c>
      <c r="W1829">
        <v>0</v>
      </c>
      <c r="X1829">
        <v>0</v>
      </c>
      <c r="Y1829">
        <v>0</v>
      </c>
      <c r="Z1829" t="s">
        <v>53</v>
      </c>
    </row>
    <row r="1830" spans="1:26" x14ac:dyDescent="0.3">
      <c r="A1830">
        <v>10381</v>
      </c>
      <c r="B1830">
        <v>1979</v>
      </c>
      <c r="C1830" s="14">
        <f>2021-Table13[[#This Row],[Year_Birth]]</f>
        <v>42</v>
      </c>
      <c r="D1830" s="4">
        <v>47691</v>
      </c>
      <c r="E1830">
        <v>1</v>
      </c>
      <c r="F1830" s="16">
        <v>7.5945205479452058</v>
      </c>
      <c r="G1830">
        <v>43</v>
      </c>
      <c r="H1830" s="4">
        <v>14</v>
      </c>
      <c r="I1830" s="4">
        <v>0</v>
      </c>
      <c r="J1830" s="4">
        <v>3</v>
      </c>
      <c r="K1830" s="4">
        <v>0</v>
      </c>
      <c r="L1830" s="4">
        <v>0</v>
      </c>
      <c r="M1830" s="4">
        <v>4</v>
      </c>
      <c r="N1830">
        <v>1</v>
      </c>
      <c r="O1830">
        <v>1</v>
      </c>
      <c r="P1830">
        <v>0</v>
      </c>
      <c r="Q1830">
        <v>2</v>
      </c>
      <c r="R1830">
        <v>6</v>
      </c>
      <c r="S1830">
        <v>0</v>
      </c>
      <c r="T1830">
        <v>0</v>
      </c>
      <c r="U1830">
        <v>0</v>
      </c>
      <c r="V1830">
        <v>0</v>
      </c>
      <c r="W1830">
        <v>0</v>
      </c>
      <c r="X1830">
        <v>0</v>
      </c>
      <c r="Y1830">
        <v>0</v>
      </c>
      <c r="Z1830" t="s">
        <v>41</v>
      </c>
    </row>
    <row r="1831" spans="1:26" x14ac:dyDescent="0.3">
      <c r="A1831">
        <v>9671</v>
      </c>
      <c r="B1831">
        <v>1968</v>
      </c>
      <c r="C1831" s="14">
        <f>2021-Table13[[#This Row],[Year_Birth]]</f>
        <v>53</v>
      </c>
      <c r="D1831" s="4">
        <v>19514</v>
      </c>
      <c r="E1831">
        <v>2</v>
      </c>
      <c r="F1831" s="16">
        <v>7.0328767123287674</v>
      </c>
      <c r="G1831">
        <v>47</v>
      </c>
      <c r="H1831" s="4">
        <v>14</v>
      </c>
      <c r="I1831" s="4">
        <v>3</v>
      </c>
      <c r="J1831" s="4">
        <v>21</v>
      </c>
      <c r="K1831" s="4">
        <v>2</v>
      </c>
      <c r="L1831" s="4">
        <v>1</v>
      </c>
      <c r="M1831" s="4">
        <v>28</v>
      </c>
      <c r="N1831">
        <v>4</v>
      </c>
      <c r="O1831">
        <v>3</v>
      </c>
      <c r="P1831">
        <v>1</v>
      </c>
      <c r="Q1831">
        <v>2</v>
      </c>
      <c r="R1831">
        <v>8</v>
      </c>
      <c r="S1831">
        <v>0</v>
      </c>
      <c r="T1831">
        <v>0</v>
      </c>
      <c r="U1831">
        <v>1</v>
      </c>
      <c r="V1831">
        <v>0</v>
      </c>
      <c r="W1831">
        <v>0</v>
      </c>
      <c r="X1831">
        <v>1</v>
      </c>
      <c r="Y1831">
        <v>0</v>
      </c>
      <c r="Z1831" t="s">
        <v>41</v>
      </c>
    </row>
    <row r="1832" spans="1:26" x14ac:dyDescent="0.3">
      <c r="A1832">
        <v>8975</v>
      </c>
      <c r="B1832">
        <v>1968</v>
      </c>
      <c r="C1832" s="14">
        <f>2021-Table13[[#This Row],[Year_Birth]]</f>
        <v>53</v>
      </c>
      <c r="D1832" s="4">
        <v>19514</v>
      </c>
      <c r="E1832">
        <v>2</v>
      </c>
      <c r="F1832" s="16">
        <v>7.0328767123287674</v>
      </c>
      <c r="G1832">
        <v>47</v>
      </c>
      <c r="H1832" s="4">
        <v>14</v>
      </c>
      <c r="I1832" s="4">
        <v>3</v>
      </c>
      <c r="J1832" s="4">
        <v>21</v>
      </c>
      <c r="K1832" s="4">
        <v>2</v>
      </c>
      <c r="L1832" s="4">
        <v>1</v>
      </c>
      <c r="M1832" s="4">
        <v>28</v>
      </c>
      <c r="N1832">
        <v>4</v>
      </c>
      <c r="O1832">
        <v>3</v>
      </c>
      <c r="P1832">
        <v>1</v>
      </c>
      <c r="Q1832">
        <v>2</v>
      </c>
      <c r="R1832">
        <v>8</v>
      </c>
      <c r="S1832">
        <v>0</v>
      </c>
      <c r="T1832">
        <v>0</v>
      </c>
      <c r="U1832">
        <v>1</v>
      </c>
      <c r="V1832">
        <v>0</v>
      </c>
      <c r="W1832">
        <v>0</v>
      </c>
      <c r="X1832">
        <v>0</v>
      </c>
      <c r="Y1832">
        <v>0</v>
      </c>
      <c r="Z1832" t="s">
        <v>41</v>
      </c>
    </row>
    <row r="1833" spans="1:26" x14ac:dyDescent="0.3">
      <c r="A1833">
        <v>2620</v>
      </c>
      <c r="B1833">
        <v>1974</v>
      </c>
      <c r="C1833" s="14">
        <f>2021-Table13[[#This Row],[Year_Birth]]</f>
        <v>47</v>
      </c>
      <c r="D1833" s="4">
        <v>34596</v>
      </c>
      <c r="E1833">
        <v>1</v>
      </c>
      <c r="F1833" s="16">
        <v>7.8219178082191778</v>
      </c>
      <c r="G1833">
        <v>48</v>
      </c>
      <c r="H1833" s="4">
        <v>14</v>
      </c>
      <c r="I1833" s="4">
        <v>0</v>
      </c>
      <c r="J1833" s="4">
        <v>2</v>
      </c>
      <c r="K1833" s="4">
        <v>0</v>
      </c>
      <c r="L1833" s="4">
        <v>0</v>
      </c>
      <c r="M1833" s="4">
        <v>7</v>
      </c>
      <c r="N1833">
        <v>1</v>
      </c>
      <c r="O1833">
        <v>1</v>
      </c>
      <c r="P1833">
        <v>0</v>
      </c>
      <c r="Q1833">
        <v>2</v>
      </c>
      <c r="R1833">
        <v>8</v>
      </c>
      <c r="S1833">
        <v>0</v>
      </c>
      <c r="T1833">
        <v>0</v>
      </c>
      <c r="U1833">
        <v>0</v>
      </c>
      <c r="V1833">
        <v>0</v>
      </c>
      <c r="W1833">
        <v>0</v>
      </c>
      <c r="X1833">
        <v>1</v>
      </c>
      <c r="Y1833">
        <v>0</v>
      </c>
      <c r="Z1833" t="s">
        <v>47</v>
      </c>
    </row>
    <row r="1834" spans="1:26" x14ac:dyDescent="0.3">
      <c r="A1834">
        <v>8254</v>
      </c>
      <c r="B1834">
        <v>1974</v>
      </c>
      <c r="C1834" s="14">
        <f>2021-Table13[[#This Row],[Year_Birth]]</f>
        <v>47</v>
      </c>
      <c r="D1834" s="4">
        <v>34596</v>
      </c>
      <c r="E1834">
        <v>1</v>
      </c>
      <c r="F1834" s="16">
        <v>7.8219178082191778</v>
      </c>
      <c r="G1834">
        <v>48</v>
      </c>
      <c r="H1834" s="4">
        <v>14</v>
      </c>
      <c r="I1834" s="4">
        <v>0</v>
      </c>
      <c r="J1834" s="4">
        <v>2</v>
      </c>
      <c r="K1834" s="4">
        <v>0</v>
      </c>
      <c r="L1834" s="4">
        <v>0</v>
      </c>
      <c r="M1834" s="4">
        <v>7</v>
      </c>
      <c r="N1834">
        <v>1</v>
      </c>
      <c r="O1834">
        <v>1</v>
      </c>
      <c r="P1834">
        <v>0</v>
      </c>
      <c r="Q1834">
        <v>2</v>
      </c>
      <c r="R1834">
        <v>8</v>
      </c>
      <c r="S1834">
        <v>0</v>
      </c>
      <c r="T1834">
        <v>0</v>
      </c>
      <c r="U1834">
        <v>0</v>
      </c>
      <c r="V1834">
        <v>0</v>
      </c>
      <c r="W1834">
        <v>0</v>
      </c>
      <c r="X1834">
        <v>0</v>
      </c>
      <c r="Y1834">
        <v>0</v>
      </c>
      <c r="Z1834" t="s">
        <v>52</v>
      </c>
    </row>
    <row r="1835" spans="1:26" x14ac:dyDescent="0.3">
      <c r="A1835">
        <v>6214</v>
      </c>
      <c r="B1835">
        <v>1982</v>
      </c>
      <c r="C1835" s="14">
        <f>2021-Table13[[#This Row],[Year_Birth]]</f>
        <v>39</v>
      </c>
      <c r="D1835" s="4">
        <v>43815</v>
      </c>
      <c r="E1835">
        <v>1</v>
      </c>
      <c r="F1835" s="16">
        <v>7.8438356164383558</v>
      </c>
      <c r="G1835">
        <v>53</v>
      </c>
      <c r="H1835" s="4">
        <v>14</v>
      </c>
      <c r="I1835" s="4">
        <v>10</v>
      </c>
      <c r="J1835" s="4">
        <v>29</v>
      </c>
      <c r="K1835" s="4">
        <v>4</v>
      </c>
      <c r="L1835" s="4">
        <v>7</v>
      </c>
      <c r="M1835" s="4">
        <v>15</v>
      </c>
      <c r="N1835">
        <v>1</v>
      </c>
      <c r="O1835">
        <v>2</v>
      </c>
      <c r="P1835">
        <v>0</v>
      </c>
      <c r="Q1835">
        <v>3</v>
      </c>
      <c r="R1835">
        <v>6</v>
      </c>
      <c r="S1835">
        <v>0</v>
      </c>
      <c r="T1835">
        <v>0</v>
      </c>
      <c r="U1835">
        <v>0</v>
      </c>
      <c r="V1835">
        <v>0</v>
      </c>
      <c r="W1835">
        <v>0</v>
      </c>
      <c r="X1835">
        <v>0</v>
      </c>
      <c r="Y1835">
        <v>0</v>
      </c>
      <c r="Z1835" t="s">
        <v>41</v>
      </c>
    </row>
    <row r="1836" spans="1:26" x14ac:dyDescent="0.3">
      <c r="A1836">
        <v>1050</v>
      </c>
      <c r="B1836">
        <v>1952</v>
      </c>
      <c r="C1836" s="14">
        <f>2021-Table13[[#This Row],[Year_Birth]]</f>
        <v>69</v>
      </c>
      <c r="D1836" s="4">
        <v>28332</v>
      </c>
      <c r="E1836">
        <v>0</v>
      </c>
      <c r="F1836" s="16">
        <v>6.7753424657534245</v>
      </c>
      <c r="G1836">
        <v>58</v>
      </c>
      <c r="H1836" s="4">
        <v>14</v>
      </c>
      <c r="I1836" s="4">
        <v>10</v>
      </c>
      <c r="J1836" s="4">
        <v>13</v>
      </c>
      <c r="K1836" s="4">
        <v>4</v>
      </c>
      <c r="L1836" s="4">
        <v>15</v>
      </c>
      <c r="M1836" s="4">
        <v>9</v>
      </c>
      <c r="N1836">
        <v>1</v>
      </c>
      <c r="O1836">
        <v>2</v>
      </c>
      <c r="P1836">
        <v>1</v>
      </c>
      <c r="Q1836">
        <v>4</v>
      </c>
      <c r="R1836">
        <v>2</v>
      </c>
      <c r="S1836">
        <v>0</v>
      </c>
      <c r="T1836">
        <v>0</v>
      </c>
      <c r="U1836">
        <v>0</v>
      </c>
      <c r="V1836">
        <v>0</v>
      </c>
      <c r="W1836">
        <v>0</v>
      </c>
      <c r="X1836">
        <v>0</v>
      </c>
      <c r="Y1836">
        <v>0</v>
      </c>
      <c r="Z1836" t="s">
        <v>52</v>
      </c>
    </row>
    <row r="1837" spans="1:26" x14ac:dyDescent="0.3">
      <c r="A1837">
        <v>9491</v>
      </c>
      <c r="B1837">
        <v>1984</v>
      </c>
      <c r="C1837" s="14">
        <f>2021-Table13[[#This Row],[Year_Birth]]</f>
        <v>37</v>
      </c>
      <c r="D1837" s="4">
        <v>23976</v>
      </c>
      <c r="E1837">
        <v>1</v>
      </c>
      <c r="F1837" s="16">
        <v>7.1150684931506847</v>
      </c>
      <c r="G1837">
        <v>68</v>
      </c>
      <c r="H1837" s="4">
        <v>14</v>
      </c>
      <c r="I1837" s="4">
        <v>1</v>
      </c>
      <c r="J1837" s="4">
        <v>21</v>
      </c>
      <c r="K1837" s="4">
        <v>2</v>
      </c>
      <c r="L1837" s="4">
        <v>3</v>
      </c>
      <c r="M1837" s="4">
        <v>25</v>
      </c>
      <c r="N1837">
        <v>3</v>
      </c>
      <c r="O1837">
        <v>3</v>
      </c>
      <c r="P1837">
        <v>1</v>
      </c>
      <c r="Q1837">
        <v>3</v>
      </c>
      <c r="R1837">
        <v>7</v>
      </c>
      <c r="S1837">
        <v>0</v>
      </c>
      <c r="T1837">
        <v>0</v>
      </c>
      <c r="U1837">
        <v>0</v>
      </c>
      <c r="V1837">
        <v>0</v>
      </c>
      <c r="W1837">
        <v>0</v>
      </c>
      <c r="X1837">
        <v>0</v>
      </c>
      <c r="Y1837">
        <v>0</v>
      </c>
      <c r="Z1837" t="s">
        <v>47</v>
      </c>
    </row>
    <row r="1838" spans="1:26" x14ac:dyDescent="0.3">
      <c r="A1838">
        <v>10735</v>
      </c>
      <c r="B1838">
        <v>1971</v>
      </c>
      <c r="C1838" s="14">
        <f>2021-Table13[[#This Row],[Year_Birth]]</f>
        <v>50</v>
      </c>
      <c r="D1838" s="4">
        <v>22804</v>
      </c>
      <c r="E1838">
        <v>1</v>
      </c>
      <c r="F1838" s="16">
        <v>7.5232876712328771</v>
      </c>
      <c r="G1838">
        <v>75</v>
      </c>
      <c r="H1838" s="4">
        <v>14</v>
      </c>
      <c r="I1838" s="4">
        <v>1</v>
      </c>
      <c r="J1838" s="4">
        <v>7</v>
      </c>
      <c r="K1838" s="4">
        <v>2</v>
      </c>
      <c r="L1838" s="4">
        <v>1</v>
      </c>
      <c r="M1838" s="4">
        <v>1</v>
      </c>
      <c r="N1838">
        <v>1</v>
      </c>
      <c r="O1838">
        <v>2</v>
      </c>
      <c r="P1838">
        <v>0</v>
      </c>
      <c r="Q1838">
        <v>2</v>
      </c>
      <c r="R1838">
        <v>9</v>
      </c>
      <c r="S1838">
        <v>0</v>
      </c>
      <c r="T1838">
        <v>0</v>
      </c>
      <c r="U1838">
        <v>0</v>
      </c>
      <c r="V1838">
        <v>0</v>
      </c>
      <c r="W1838">
        <v>0</v>
      </c>
      <c r="X1838">
        <v>0</v>
      </c>
      <c r="Y1838">
        <v>0</v>
      </c>
      <c r="Z1838" t="s">
        <v>47</v>
      </c>
    </row>
    <row r="1839" spans="1:26" x14ac:dyDescent="0.3">
      <c r="A1839">
        <v>5068</v>
      </c>
      <c r="B1839">
        <v>1971</v>
      </c>
      <c r="C1839" s="14">
        <f>2021-Table13[[#This Row],[Year_Birth]]</f>
        <v>50</v>
      </c>
      <c r="D1839" s="4">
        <v>22804</v>
      </c>
      <c r="E1839">
        <v>1</v>
      </c>
      <c r="F1839" s="16">
        <v>7.5232876712328771</v>
      </c>
      <c r="G1839">
        <v>75</v>
      </c>
      <c r="H1839" s="4">
        <v>14</v>
      </c>
      <c r="I1839" s="4">
        <v>1</v>
      </c>
      <c r="J1839" s="4">
        <v>7</v>
      </c>
      <c r="K1839" s="4">
        <v>2</v>
      </c>
      <c r="L1839" s="4">
        <v>1</v>
      </c>
      <c r="M1839" s="4">
        <v>1</v>
      </c>
      <c r="N1839">
        <v>1</v>
      </c>
      <c r="O1839">
        <v>2</v>
      </c>
      <c r="P1839">
        <v>0</v>
      </c>
      <c r="Q1839">
        <v>2</v>
      </c>
      <c r="R1839">
        <v>9</v>
      </c>
      <c r="S1839">
        <v>0</v>
      </c>
      <c r="T1839">
        <v>0</v>
      </c>
      <c r="U1839">
        <v>0</v>
      </c>
      <c r="V1839">
        <v>0</v>
      </c>
      <c r="W1839">
        <v>0</v>
      </c>
      <c r="X1839">
        <v>0</v>
      </c>
      <c r="Y1839">
        <v>0</v>
      </c>
      <c r="Z1839" t="s">
        <v>41</v>
      </c>
    </row>
    <row r="1840" spans="1:26" x14ac:dyDescent="0.3">
      <c r="A1840">
        <v>6856</v>
      </c>
      <c r="B1840">
        <v>1979</v>
      </c>
      <c r="C1840" s="14">
        <f>2021-Table13[[#This Row],[Year_Birth]]</f>
        <v>42</v>
      </c>
      <c r="D1840" s="4">
        <v>21645</v>
      </c>
      <c r="E1840">
        <v>1</v>
      </c>
      <c r="F1840" s="16">
        <v>8.4301369863013704</v>
      </c>
      <c r="G1840">
        <v>75</v>
      </c>
      <c r="H1840" s="4">
        <v>14</v>
      </c>
      <c r="I1840" s="4">
        <v>0</v>
      </c>
      <c r="J1840" s="4">
        <v>23</v>
      </c>
      <c r="K1840" s="4">
        <v>4</v>
      </c>
      <c r="L1840" s="4">
        <v>5</v>
      </c>
      <c r="M1840" s="4">
        <v>19</v>
      </c>
      <c r="N1840">
        <v>3</v>
      </c>
      <c r="O1840">
        <v>3</v>
      </c>
      <c r="P1840">
        <v>0</v>
      </c>
      <c r="Q1840">
        <v>3</v>
      </c>
      <c r="R1840">
        <v>9</v>
      </c>
      <c r="S1840">
        <v>0</v>
      </c>
      <c r="T1840">
        <v>0</v>
      </c>
      <c r="U1840">
        <v>0</v>
      </c>
      <c r="V1840">
        <v>0</v>
      </c>
      <c r="W1840">
        <v>0</v>
      </c>
      <c r="X1840">
        <v>1</v>
      </c>
      <c r="Y1840">
        <v>0</v>
      </c>
      <c r="Z1840" t="s">
        <v>52</v>
      </c>
    </row>
    <row r="1841" spans="1:26" x14ac:dyDescent="0.3">
      <c r="A1841">
        <v>73</v>
      </c>
      <c r="B1841">
        <v>1953</v>
      </c>
      <c r="C1841" s="14">
        <f>2021-Table13[[#This Row],[Year_Birth]]</f>
        <v>68</v>
      </c>
      <c r="D1841" s="4">
        <v>51411</v>
      </c>
      <c r="E1841">
        <v>3</v>
      </c>
      <c r="F1841" s="16">
        <v>7.7041095890410958</v>
      </c>
      <c r="G1841">
        <v>81</v>
      </c>
      <c r="H1841" s="4">
        <v>14</v>
      </c>
      <c r="I1841" s="4">
        <v>0</v>
      </c>
      <c r="J1841" s="4">
        <v>3</v>
      </c>
      <c r="K1841" s="4">
        <v>0</v>
      </c>
      <c r="L1841" s="4">
        <v>0</v>
      </c>
      <c r="M1841" s="4">
        <v>1</v>
      </c>
      <c r="N1841">
        <v>1</v>
      </c>
      <c r="O1841">
        <v>0</v>
      </c>
      <c r="P1841">
        <v>0</v>
      </c>
      <c r="Q1841">
        <v>3</v>
      </c>
      <c r="R1841">
        <v>5</v>
      </c>
      <c r="S1841">
        <v>0</v>
      </c>
      <c r="T1841">
        <v>0</v>
      </c>
      <c r="U1841">
        <v>0</v>
      </c>
      <c r="V1841">
        <v>0</v>
      </c>
      <c r="W1841">
        <v>0</v>
      </c>
      <c r="X1841">
        <v>0</v>
      </c>
      <c r="Y1841">
        <v>0</v>
      </c>
      <c r="Z1841" t="s">
        <v>45</v>
      </c>
    </row>
    <row r="1842" spans="1:26" x14ac:dyDescent="0.3">
      <c r="A1842">
        <v>574</v>
      </c>
      <c r="B1842">
        <v>1964</v>
      </c>
      <c r="C1842" s="14">
        <f>2021-Table13[[#This Row],[Year_Birth]]</f>
        <v>57</v>
      </c>
      <c r="D1842" s="4">
        <v>42523</v>
      </c>
      <c r="E1842">
        <v>0</v>
      </c>
      <c r="F1842" s="16">
        <v>6.7945205479452051</v>
      </c>
      <c r="G1842">
        <v>96</v>
      </c>
      <c r="H1842" s="4">
        <v>14</v>
      </c>
      <c r="I1842" s="4">
        <v>36</v>
      </c>
      <c r="J1842" s="4">
        <v>11</v>
      </c>
      <c r="K1842" s="4">
        <v>3</v>
      </c>
      <c r="L1842" s="4">
        <v>26</v>
      </c>
      <c r="M1842" s="4">
        <v>35</v>
      </c>
      <c r="N1842">
        <v>1</v>
      </c>
      <c r="O1842">
        <v>1</v>
      </c>
      <c r="P1842">
        <v>1</v>
      </c>
      <c r="Q1842">
        <v>4</v>
      </c>
      <c r="R1842">
        <v>2</v>
      </c>
      <c r="S1842">
        <v>0</v>
      </c>
      <c r="T1842">
        <v>0</v>
      </c>
      <c r="U1842">
        <v>0</v>
      </c>
      <c r="V1842">
        <v>0</v>
      </c>
      <c r="W1842">
        <v>0</v>
      </c>
      <c r="X1842">
        <v>0</v>
      </c>
      <c r="Y1842">
        <v>0</v>
      </c>
      <c r="Z1842" t="s">
        <v>52</v>
      </c>
    </row>
    <row r="1843" spans="1:26" x14ac:dyDescent="0.3">
      <c r="A1843">
        <v>3266</v>
      </c>
      <c r="B1843">
        <v>1964</v>
      </c>
      <c r="C1843" s="14">
        <f>2021-Table13[[#This Row],[Year_Birth]]</f>
        <v>57</v>
      </c>
      <c r="D1843" s="4">
        <v>42523</v>
      </c>
      <c r="E1843">
        <v>0</v>
      </c>
      <c r="F1843" s="16">
        <v>6.7945205479452051</v>
      </c>
      <c r="G1843">
        <v>96</v>
      </c>
      <c r="H1843" s="4">
        <v>14</v>
      </c>
      <c r="I1843" s="4">
        <v>36</v>
      </c>
      <c r="J1843" s="4">
        <v>11</v>
      </c>
      <c r="K1843" s="4">
        <v>3</v>
      </c>
      <c r="L1843" s="4">
        <v>26</v>
      </c>
      <c r="M1843" s="4">
        <v>35</v>
      </c>
      <c r="N1843">
        <v>1</v>
      </c>
      <c r="O1843">
        <v>1</v>
      </c>
      <c r="P1843">
        <v>1</v>
      </c>
      <c r="Q1843">
        <v>4</v>
      </c>
      <c r="R1843">
        <v>2</v>
      </c>
      <c r="S1843">
        <v>0</v>
      </c>
      <c r="T1843">
        <v>0</v>
      </c>
      <c r="U1843">
        <v>0</v>
      </c>
      <c r="V1843">
        <v>0</v>
      </c>
      <c r="W1843">
        <v>0</v>
      </c>
      <c r="X1843">
        <v>0</v>
      </c>
      <c r="Y1843">
        <v>0</v>
      </c>
      <c r="Z1843" t="s">
        <v>48</v>
      </c>
    </row>
    <row r="1844" spans="1:26" x14ac:dyDescent="0.3">
      <c r="A1844">
        <v>3158</v>
      </c>
      <c r="B1844">
        <v>1973</v>
      </c>
      <c r="C1844" s="14">
        <f>2021-Table13[[#This Row],[Year_Birth]]</f>
        <v>48</v>
      </c>
      <c r="D1844" s="4">
        <v>32300</v>
      </c>
      <c r="E1844">
        <v>1</v>
      </c>
      <c r="F1844" s="16">
        <v>8.0958904109589049</v>
      </c>
      <c r="G1844">
        <v>1</v>
      </c>
      <c r="H1844" s="4">
        <v>13</v>
      </c>
      <c r="I1844" s="4">
        <v>3</v>
      </c>
      <c r="J1844" s="4">
        <v>6</v>
      </c>
      <c r="K1844" s="4">
        <v>6</v>
      </c>
      <c r="L1844" s="4">
        <v>5</v>
      </c>
      <c r="M1844" s="4">
        <v>6</v>
      </c>
      <c r="N1844">
        <v>1</v>
      </c>
      <c r="O1844">
        <v>1</v>
      </c>
      <c r="P1844">
        <v>0</v>
      </c>
      <c r="Q1844">
        <v>3</v>
      </c>
      <c r="R1844">
        <v>8</v>
      </c>
      <c r="S1844">
        <v>0</v>
      </c>
      <c r="T1844">
        <v>0</v>
      </c>
      <c r="U1844">
        <v>0</v>
      </c>
      <c r="V1844">
        <v>0</v>
      </c>
      <c r="W1844">
        <v>0</v>
      </c>
      <c r="X1844">
        <v>0</v>
      </c>
      <c r="Y1844">
        <v>0</v>
      </c>
      <c r="Z1844" t="s">
        <v>41</v>
      </c>
    </row>
    <row r="1845" spans="1:26" x14ac:dyDescent="0.3">
      <c r="A1845">
        <v>1241</v>
      </c>
      <c r="B1845">
        <v>1984</v>
      </c>
      <c r="C1845" s="14">
        <f>2021-Table13[[#This Row],[Year_Birth]]</f>
        <v>37</v>
      </c>
      <c r="D1845" s="4">
        <v>14796</v>
      </c>
      <c r="E1845">
        <v>1</v>
      </c>
      <c r="F1845" s="16">
        <v>8.3917808219178074</v>
      </c>
      <c r="G1845">
        <v>1</v>
      </c>
      <c r="H1845" s="4">
        <v>13</v>
      </c>
      <c r="I1845" s="4">
        <v>3</v>
      </c>
      <c r="J1845" s="4">
        <v>8</v>
      </c>
      <c r="K1845" s="4">
        <v>7</v>
      </c>
      <c r="L1845" s="4">
        <v>4</v>
      </c>
      <c r="M1845" s="4">
        <v>16</v>
      </c>
      <c r="N1845">
        <v>2</v>
      </c>
      <c r="O1845">
        <v>1</v>
      </c>
      <c r="P1845">
        <v>0</v>
      </c>
      <c r="Q1845">
        <v>3</v>
      </c>
      <c r="R1845">
        <v>9</v>
      </c>
      <c r="S1845">
        <v>0</v>
      </c>
      <c r="T1845">
        <v>0</v>
      </c>
      <c r="U1845">
        <v>0</v>
      </c>
      <c r="V1845">
        <v>0</v>
      </c>
      <c r="W1845">
        <v>0</v>
      </c>
      <c r="X1845">
        <v>1</v>
      </c>
      <c r="Y1845">
        <v>0</v>
      </c>
      <c r="Z1845" t="s">
        <v>52</v>
      </c>
    </row>
    <row r="1846" spans="1:26" x14ac:dyDescent="0.3">
      <c r="A1846">
        <v>2173</v>
      </c>
      <c r="B1846">
        <v>1952</v>
      </c>
      <c r="C1846" s="14">
        <f>2021-Table13[[#This Row],[Year_Birth]]</f>
        <v>69</v>
      </c>
      <c r="D1846" s="4">
        <v>40049</v>
      </c>
      <c r="E1846">
        <v>1</v>
      </c>
      <c r="F1846" s="16">
        <v>7.3123287671232875</v>
      </c>
      <c r="G1846">
        <v>23</v>
      </c>
      <c r="H1846" s="4">
        <v>13</v>
      </c>
      <c r="I1846" s="4">
        <v>6</v>
      </c>
      <c r="J1846" s="4">
        <v>7</v>
      </c>
      <c r="K1846" s="4">
        <v>0</v>
      </c>
      <c r="L1846" s="4">
        <v>3</v>
      </c>
      <c r="M1846" s="4">
        <v>3</v>
      </c>
      <c r="N1846">
        <v>1</v>
      </c>
      <c r="O1846">
        <v>1</v>
      </c>
      <c r="P1846">
        <v>0</v>
      </c>
      <c r="Q1846">
        <v>3</v>
      </c>
      <c r="R1846">
        <v>6</v>
      </c>
      <c r="S1846">
        <v>0</v>
      </c>
      <c r="T1846">
        <v>0</v>
      </c>
      <c r="U1846">
        <v>0</v>
      </c>
      <c r="V1846">
        <v>0</v>
      </c>
      <c r="W1846">
        <v>0</v>
      </c>
      <c r="X1846">
        <v>0</v>
      </c>
      <c r="Y1846">
        <v>0</v>
      </c>
      <c r="Z1846" t="s">
        <v>41</v>
      </c>
    </row>
    <row r="1847" spans="1:26" x14ac:dyDescent="0.3">
      <c r="A1847">
        <v>7437</v>
      </c>
      <c r="B1847">
        <v>1988</v>
      </c>
      <c r="C1847" s="14">
        <f>2021-Table13[[#This Row],[Year_Birth]]</f>
        <v>33</v>
      </c>
      <c r="D1847" s="4">
        <v>27938</v>
      </c>
      <c r="E1847">
        <v>1</v>
      </c>
      <c r="F1847" s="16">
        <v>6.7808219178082192</v>
      </c>
      <c r="G1847">
        <v>31</v>
      </c>
      <c r="H1847" s="4">
        <v>13</v>
      </c>
      <c r="I1847" s="4">
        <v>0</v>
      </c>
      <c r="J1847" s="4">
        <v>8</v>
      </c>
      <c r="K1847" s="4">
        <v>2</v>
      </c>
      <c r="L1847" s="4">
        <v>1</v>
      </c>
      <c r="M1847" s="4">
        <v>5</v>
      </c>
      <c r="N1847">
        <v>1</v>
      </c>
      <c r="O1847">
        <v>1</v>
      </c>
      <c r="P1847">
        <v>0</v>
      </c>
      <c r="Q1847">
        <v>4</v>
      </c>
      <c r="R1847">
        <v>3</v>
      </c>
      <c r="S1847">
        <v>0</v>
      </c>
      <c r="T1847">
        <v>0</v>
      </c>
      <c r="U1847">
        <v>0</v>
      </c>
      <c r="V1847">
        <v>0</v>
      </c>
      <c r="W1847">
        <v>0</v>
      </c>
      <c r="X1847">
        <v>0</v>
      </c>
      <c r="Y1847">
        <v>0</v>
      </c>
      <c r="Z1847" t="s">
        <v>53</v>
      </c>
    </row>
    <row r="1848" spans="1:26" x14ac:dyDescent="0.3">
      <c r="A1848">
        <v>9423</v>
      </c>
      <c r="B1848">
        <v>1979</v>
      </c>
      <c r="C1848" s="14">
        <f>2021-Table13[[#This Row],[Year_Birth]]</f>
        <v>42</v>
      </c>
      <c r="D1848" s="4">
        <v>32765</v>
      </c>
      <c r="E1848">
        <v>1</v>
      </c>
      <c r="F1848" s="16">
        <v>6.956164383561644</v>
      </c>
      <c r="G1848">
        <v>49</v>
      </c>
      <c r="H1848" s="4">
        <v>13</v>
      </c>
      <c r="I1848" s="4">
        <v>3</v>
      </c>
      <c r="J1848" s="4">
        <v>17</v>
      </c>
      <c r="K1848" s="4">
        <v>7</v>
      </c>
      <c r="L1848" s="4">
        <v>3</v>
      </c>
      <c r="M1848" s="4">
        <v>3</v>
      </c>
      <c r="N1848">
        <v>2</v>
      </c>
      <c r="O1848">
        <v>2</v>
      </c>
      <c r="P1848">
        <v>0</v>
      </c>
      <c r="Q1848">
        <v>4</v>
      </c>
      <c r="R1848">
        <v>5</v>
      </c>
      <c r="S1848">
        <v>0</v>
      </c>
      <c r="T1848">
        <v>0</v>
      </c>
      <c r="U1848">
        <v>0</v>
      </c>
      <c r="V1848">
        <v>0</v>
      </c>
      <c r="W1848">
        <v>0</v>
      </c>
      <c r="X1848">
        <v>0</v>
      </c>
      <c r="Y1848">
        <v>0</v>
      </c>
      <c r="Z1848" t="s">
        <v>41</v>
      </c>
    </row>
    <row r="1849" spans="1:26" x14ac:dyDescent="0.3">
      <c r="A1849">
        <v>679</v>
      </c>
      <c r="B1849">
        <v>1957</v>
      </c>
      <c r="C1849" s="14">
        <f>2021-Table13[[#This Row],[Year_Birth]]</f>
        <v>64</v>
      </c>
      <c r="D1849" s="4">
        <v>37633</v>
      </c>
      <c r="E1849">
        <v>2</v>
      </c>
      <c r="F1849" s="16">
        <v>8.3835616438356162</v>
      </c>
      <c r="G1849">
        <v>49</v>
      </c>
      <c r="H1849" s="4">
        <v>13</v>
      </c>
      <c r="I1849" s="4">
        <v>4</v>
      </c>
      <c r="J1849" s="4">
        <v>20</v>
      </c>
      <c r="K1849" s="4">
        <v>0</v>
      </c>
      <c r="L1849" s="4">
        <v>0</v>
      </c>
      <c r="M1849" s="4">
        <v>1</v>
      </c>
      <c r="N1849">
        <v>2</v>
      </c>
      <c r="O1849">
        <v>1</v>
      </c>
      <c r="P1849">
        <v>0</v>
      </c>
      <c r="Q1849">
        <v>3</v>
      </c>
      <c r="R1849">
        <v>9</v>
      </c>
      <c r="S1849">
        <v>0</v>
      </c>
      <c r="T1849">
        <v>0</v>
      </c>
      <c r="U1849">
        <v>0</v>
      </c>
      <c r="V1849">
        <v>0</v>
      </c>
      <c r="W1849">
        <v>0</v>
      </c>
      <c r="X1849">
        <v>0</v>
      </c>
      <c r="Y1849">
        <v>0</v>
      </c>
      <c r="Z1849" t="s">
        <v>41</v>
      </c>
    </row>
    <row r="1850" spans="1:26" x14ac:dyDescent="0.3">
      <c r="A1850">
        <v>6336</v>
      </c>
      <c r="B1850">
        <v>1960</v>
      </c>
      <c r="C1850" s="14">
        <f>2021-Table13[[#This Row],[Year_Birth]]</f>
        <v>61</v>
      </c>
      <c r="D1850" s="4">
        <v>29315</v>
      </c>
      <c r="E1850">
        <v>2</v>
      </c>
      <c r="F1850" s="16">
        <v>6.8410958904109593</v>
      </c>
      <c r="G1850">
        <v>55</v>
      </c>
      <c r="H1850" s="4">
        <v>13</v>
      </c>
      <c r="I1850" s="4">
        <v>2</v>
      </c>
      <c r="J1850" s="4">
        <v>14</v>
      </c>
      <c r="K1850" s="4">
        <v>8</v>
      </c>
      <c r="L1850" s="4">
        <v>7</v>
      </c>
      <c r="M1850" s="4">
        <v>4</v>
      </c>
      <c r="N1850">
        <v>4</v>
      </c>
      <c r="O1850">
        <v>2</v>
      </c>
      <c r="P1850">
        <v>0</v>
      </c>
      <c r="Q1850">
        <v>4</v>
      </c>
      <c r="R1850">
        <v>6</v>
      </c>
      <c r="S1850">
        <v>0</v>
      </c>
      <c r="T1850">
        <v>0</v>
      </c>
      <c r="U1850">
        <v>0</v>
      </c>
      <c r="V1850">
        <v>0</v>
      </c>
      <c r="W1850">
        <v>0</v>
      </c>
      <c r="X1850">
        <v>0</v>
      </c>
      <c r="Y1850">
        <v>0</v>
      </c>
      <c r="Z1850" t="s">
        <v>47</v>
      </c>
    </row>
    <row r="1851" spans="1:26" x14ac:dyDescent="0.3">
      <c r="A1851">
        <v>3286</v>
      </c>
      <c r="B1851">
        <v>1967</v>
      </c>
      <c r="C1851" s="14">
        <f>2021-Table13[[#This Row],[Year_Birth]]</f>
        <v>54</v>
      </c>
      <c r="D1851" s="4">
        <v>26642</v>
      </c>
      <c r="E1851">
        <v>1</v>
      </c>
      <c r="F1851" s="16">
        <v>6.9397260273972599</v>
      </c>
      <c r="G1851">
        <v>71</v>
      </c>
      <c r="H1851" s="4">
        <v>13</v>
      </c>
      <c r="I1851" s="4">
        <v>2</v>
      </c>
      <c r="J1851" s="4">
        <v>15</v>
      </c>
      <c r="K1851" s="4">
        <v>2</v>
      </c>
      <c r="L1851" s="4">
        <v>2</v>
      </c>
      <c r="M1851" s="4">
        <v>8</v>
      </c>
      <c r="N1851">
        <v>2</v>
      </c>
      <c r="O1851">
        <v>2</v>
      </c>
      <c r="P1851">
        <v>0</v>
      </c>
      <c r="Q1851">
        <v>3</v>
      </c>
      <c r="R1851">
        <v>6</v>
      </c>
      <c r="S1851">
        <v>0</v>
      </c>
      <c r="T1851">
        <v>0</v>
      </c>
      <c r="U1851">
        <v>0</v>
      </c>
      <c r="V1851">
        <v>0</v>
      </c>
      <c r="W1851">
        <v>0</v>
      </c>
      <c r="X1851">
        <v>0</v>
      </c>
      <c r="Y1851">
        <v>0</v>
      </c>
      <c r="Z1851" t="s">
        <v>41</v>
      </c>
    </row>
    <row r="1852" spans="1:26" x14ac:dyDescent="0.3">
      <c r="A1852">
        <v>4297</v>
      </c>
      <c r="B1852">
        <v>1969</v>
      </c>
      <c r="C1852" s="14">
        <f>2021-Table13[[#This Row],[Year_Birth]]</f>
        <v>52</v>
      </c>
      <c r="D1852" s="4">
        <v>23228</v>
      </c>
      <c r="E1852">
        <v>1</v>
      </c>
      <c r="F1852" s="16">
        <v>7.0328767123287674</v>
      </c>
      <c r="G1852">
        <v>71</v>
      </c>
      <c r="H1852" s="4">
        <v>13</v>
      </c>
      <c r="I1852" s="4">
        <v>2</v>
      </c>
      <c r="J1852" s="4">
        <v>18</v>
      </c>
      <c r="K1852" s="4">
        <v>6</v>
      </c>
      <c r="L1852" s="4">
        <v>1</v>
      </c>
      <c r="M1852" s="4">
        <v>0</v>
      </c>
      <c r="N1852">
        <v>2</v>
      </c>
      <c r="O1852">
        <v>2</v>
      </c>
      <c r="P1852">
        <v>0</v>
      </c>
      <c r="Q1852">
        <v>3</v>
      </c>
      <c r="R1852">
        <v>8</v>
      </c>
      <c r="S1852">
        <v>0</v>
      </c>
      <c r="T1852">
        <v>0</v>
      </c>
      <c r="U1852">
        <v>0</v>
      </c>
      <c r="V1852">
        <v>0</v>
      </c>
      <c r="W1852">
        <v>0</v>
      </c>
      <c r="X1852">
        <v>0</v>
      </c>
      <c r="Y1852">
        <v>0</v>
      </c>
      <c r="Z1852" t="s">
        <v>45</v>
      </c>
    </row>
    <row r="1853" spans="1:26" x14ac:dyDescent="0.3">
      <c r="A1853">
        <v>7761</v>
      </c>
      <c r="B1853">
        <v>1978</v>
      </c>
      <c r="C1853" s="14">
        <f>2021-Table13[[#This Row],[Year_Birth]]</f>
        <v>43</v>
      </c>
      <c r="D1853" s="4">
        <v>38702</v>
      </c>
      <c r="E1853">
        <v>1</v>
      </c>
      <c r="F1853" s="16">
        <v>7.5205479452054798</v>
      </c>
      <c r="G1853">
        <v>71</v>
      </c>
      <c r="H1853" s="4">
        <v>13</v>
      </c>
      <c r="I1853" s="4">
        <v>11</v>
      </c>
      <c r="J1853" s="4">
        <v>24</v>
      </c>
      <c r="K1853" s="4">
        <v>13</v>
      </c>
      <c r="L1853" s="4">
        <v>8</v>
      </c>
      <c r="M1853" s="4">
        <v>40</v>
      </c>
      <c r="N1853">
        <v>2</v>
      </c>
      <c r="O1853">
        <v>3</v>
      </c>
      <c r="P1853">
        <v>0</v>
      </c>
      <c r="Q1853">
        <v>4</v>
      </c>
      <c r="R1853">
        <v>6</v>
      </c>
      <c r="S1853">
        <v>0</v>
      </c>
      <c r="T1853">
        <v>0</v>
      </c>
      <c r="U1853">
        <v>0</v>
      </c>
      <c r="V1853">
        <v>0</v>
      </c>
      <c r="W1853">
        <v>0</v>
      </c>
      <c r="X1853">
        <v>0</v>
      </c>
      <c r="Y1853">
        <v>0</v>
      </c>
      <c r="Z1853" t="s">
        <v>53</v>
      </c>
    </row>
    <row r="1854" spans="1:26" x14ac:dyDescent="0.3">
      <c r="A1854">
        <v>6825</v>
      </c>
      <c r="B1854">
        <v>1953</v>
      </c>
      <c r="C1854" s="14">
        <f>2021-Table13[[#This Row],[Year_Birth]]</f>
        <v>68</v>
      </c>
      <c r="D1854" s="4">
        <v>41452</v>
      </c>
      <c r="E1854">
        <v>2</v>
      </c>
      <c r="F1854" s="16">
        <v>7.9260273972602739</v>
      </c>
      <c r="G1854">
        <v>86</v>
      </c>
      <c r="H1854" s="4">
        <v>13</v>
      </c>
      <c r="I1854" s="4">
        <v>0</v>
      </c>
      <c r="J1854" s="4">
        <v>3</v>
      </c>
      <c r="K1854" s="4">
        <v>0</v>
      </c>
      <c r="L1854" s="4">
        <v>0</v>
      </c>
      <c r="M1854" s="4">
        <v>0</v>
      </c>
      <c r="N1854">
        <v>1</v>
      </c>
      <c r="O1854">
        <v>1</v>
      </c>
      <c r="P1854">
        <v>0</v>
      </c>
      <c r="Q1854">
        <v>2</v>
      </c>
      <c r="R1854">
        <v>7</v>
      </c>
      <c r="S1854">
        <v>0</v>
      </c>
      <c r="T1854">
        <v>0</v>
      </c>
      <c r="U1854">
        <v>0</v>
      </c>
      <c r="V1854">
        <v>0</v>
      </c>
      <c r="W1854">
        <v>0</v>
      </c>
      <c r="X1854">
        <v>0</v>
      </c>
      <c r="Y1854">
        <v>0</v>
      </c>
      <c r="Z1854" t="s">
        <v>48</v>
      </c>
    </row>
    <row r="1855" spans="1:26" x14ac:dyDescent="0.3">
      <c r="A1855">
        <v>503</v>
      </c>
      <c r="B1855">
        <v>1985</v>
      </c>
      <c r="C1855" s="14">
        <f>2021-Table13[[#This Row],[Year_Birth]]</f>
        <v>36</v>
      </c>
      <c r="D1855" s="4">
        <v>20559</v>
      </c>
      <c r="E1855">
        <v>1</v>
      </c>
      <c r="F1855" s="16">
        <v>7.9095890410958907</v>
      </c>
      <c r="G1855">
        <v>88</v>
      </c>
      <c r="H1855" s="4">
        <v>13</v>
      </c>
      <c r="I1855" s="4">
        <v>1</v>
      </c>
      <c r="J1855" s="4">
        <v>29</v>
      </c>
      <c r="K1855" s="4">
        <v>3</v>
      </c>
      <c r="L1855" s="4">
        <v>0</v>
      </c>
      <c r="M1855" s="4">
        <v>7</v>
      </c>
      <c r="N1855">
        <v>2</v>
      </c>
      <c r="O1855">
        <v>2</v>
      </c>
      <c r="P1855">
        <v>0</v>
      </c>
      <c r="Q1855">
        <v>3</v>
      </c>
      <c r="R1855">
        <v>8</v>
      </c>
      <c r="S1855">
        <v>0</v>
      </c>
      <c r="T1855">
        <v>0</v>
      </c>
      <c r="U1855">
        <v>0</v>
      </c>
      <c r="V1855">
        <v>0</v>
      </c>
      <c r="W1855">
        <v>0</v>
      </c>
      <c r="X1855">
        <v>0</v>
      </c>
      <c r="Y1855">
        <v>0</v>
      </c>
      <c r="Z1855" t="s">
        <v>53</v>
      </c>
    </row>
    <row r="1856" spans="1:26" x14ac:dyDescent="0.3">
      <c r="A1856">
        <v>7286</v>
      </c>
      <c r="B1856">
        <v>1968</v>
      </c>
      <c r="C1856" s="14">
        <f>2021-Table13[[#This Row],[Year_Birth]]</f>
        <v>53</v>
      </c>
      <c r="D1856" s="4">
        <v>41728</v>
      </c>
      <c r="E1856">
        <v>1</v>
      </c>
      <c r="F1856" s="16">
        <v>7.7095890410958905</v>
      </c>
      <c r="G1856">
        <v>92</v>
      </c>
      <c r="H1856" s="4">
        <v>13</v>
      </c>
      <c r="I1856" s="4">
        <v>6</v>
      </c>
      <c r="J1856" s="4">
        <v>15</v>
      </c>
      <c r="K1856" s="4">
        <v>3</v>
      </c>
      <c r="L1856" s="4">
        <v>5</v>
      </c>
      <c r="M1856" s="4">
        <v>13</v>
      </c>
      <c r="N1856">
        <v>1</v>
      </c>
      <c r="O1856">
        <v>2</v>
      </c>
      <c r="P1856">
        <v>0</v>
      </c>
      <c r="Q1856">
        <v>2</v>
      </c>
      <c r="R1856">
        <v>10</v>
      </c>
      <c r="S1856">
        <v>0</v>
      </c>
      <c r="T1856">
        <v>0</v>
      </c>
      <c r="U1856">
        <v>0</v>
      </c>
      <c r="V1856">
        <v>0</v>
      </c>
      <c r="W1856">
        <v>0</v>
      </c>
      <c r="X1856">
        <v>0</v>
      </c>
      <c r="Y1856">
        <v>0</v>
      </c>
      <c r="Z1856" t="s">
        <v>53</v>
      </c>
    </row>
    <row r="1857" spans="1:26" x14ac:dyDescent="0.3">
      <c r="A1857">
        <v>9135</v>
      </c>
      <c r="B1857">
        <v>1950</v>
      </c>
      <c r="C1857" s="14">
        <f>2021-Table13[[#This Row],[Year_Birth]]</f>
        <v>71</v>
      </c>
      <c r="D1857" s="4">
        <v>27203</v>
      </c>
      <c r="E1857">
        <v>2</v>
      </c>
      <c r="F1857" s="16">
        <v>8.506849315068493</v>
      </c>
      <c r="G1857">
        <v>92</v>
      </c>
      <c r="H1857" s="4">
        <v>13</v>
      </c>
      <c r="I1857" s="4">
        <v>2</v>
      </c>
      <c r="J1857" s="4">
        <v>21</v>
      </c>
      <c r="K1857" s="4">
        <v>4</v>
      </c>
      <c r="L1857" s="4">
        <v>0</v>
      </c>
      <c r="M1857" s="4">
        <v>24</v>
      </c>
      <c r="N1857">
        <v>2</v>
      </c>
      <c r="O1857">
        <v>1</v>
      </c>
      <c r="P1857">
        <v>1</v>
      </c>
      <c r="Q1857">
        <v>2</v>
      </c>
      <c r="R1857">
        <v>8</v>
      </c>
      <c r="S1857">
        <v>0</v>
      </c>
      <c r="T1857">
        <v>0</v>
      </c>
      <c r="U1857">
        <v>0</v>
      </c>
      <c r="V1857">
        <v>0</v>
      </c>
      <c r="W1857">
        <v>0</v>
      </c>
      <c r="X1857">
        <v>0</v>
      </c>
      <c r="Y1857">
        <v>0</v>
      </c>
      <c r="Z1857" t="s">
        <v>41</v>
      </c>
    </row>
    <row r="1858" spans="1:26" x14ac:dyDescent="0.3">
      <c r="A1858">
        <v>5585</v>
      </c>
      <c r="B1858">
        <v>1972</v>
      </c>
      <c r="C1858" s="14">
        <f>2021-Table13[[#This Row],[Year_Birth]]</f>
        <v>49</v>
      </c>
      <c r="D1858" s="4">
        <v>21359</v>
      </c>
      <c r="E1858">
        <v>1</v>
      </c>
      <c r="F1858" s="16">
        <v>7.8027397260273972</v>
      </c>
      <c r="G1858">
        <v>1</v>
      </c>
      <c r="H1858" s="4">
        <v>12</v>
      </c>
      <c r="I1858" s="4">
        <v>2</v>
      </c>
      <c r="J1858" s="4">
        <v>17</v>
      </c>
      <c r="K1858" s="4">
        <v>6</v>
      </c>
      <c r="L1858" s="4">
        <v>1</v>
      </c>
      <c r="M1858" s="4">
        <v>10</v>
      </c>
      <c r="N1858">
        <v>2</v>
      </c>
      <c r="O1858">
        <v>2</v>
      </c>
      <c r="P1858">
        <v>0</v>
      </c>
      <c r="Q1858">
        <v>3</v>
      </c>
      <c r="R1858">
        <v>8</v>
      </c>
      <c r="S1858">
        <v>0</v>
      </c>
      <c r="T1858">
        <v>0</v>
      </c>
      <c r="U1858">
        <v>0</v>
      </c>
      <c r="V1858">
        <v>0</v>
      </c>
      <c r="W1858">
        <v>0</v>
      </c>
      <c r="X1858">
        <v>1</v>
      </c>
      <c r="Y1858">
        <v>0</v>
      </c>
      <c r="Z1858" t="s">
        <v>48</v>
      </c>
    </row>
    <row r="1859" spans="1:26" x14ac:dyDescent="0.3">
      <c r="A1859">
        <v>7264</v>
      </c>
      <c r="B1859">
        <v>1978</v>
      </c>
      <c r="C1859" s="14">
        <f>2021-Table13[[#This Row],[Year_Birth]]</f>
        <v>43</v>
      </c>
      <c r="D1859" s="4">
        <v>52195</v>
      </c>
      <c r="E1859">
        <v>3</v>
      </c>
      <c r="F1859" s="16">
        <v>6.7424657534246579</v>
      </c>
      <c r="G1859">
        <v>2</v>
      </c>
      <c r="H1859" s="4">
        <v>12</v>
      </c>
      <c r="I1859" s="4">
        <v>0</v>
      </c>
      <c r="J1859" s="4">
        <v>4</v>
      </c>
      <c r="K1859" s="4">
        <v>0</v>
      </c>
      <c r="L1859" s="4">
        <v>0</v>
      </c>
      <c r="M1859" s="4">
        <v>1</v>
      </c>
      <c r="N1859">
        <v>1</v>
      </c>
      <c r="O1859">
        <v>1</v>
      </c>
      <c r="P1859">
        <v>0</v>
      </c>
      <c r="Q1859">
        <v>2</v>
      </c>
      <c r="R1859">
        <v>8</v>
      </c>
      <c r="S1859">
        <v>0</v>
      </c>
      <c r="T1859">
        <v>0</v>
      </c>
      <c r="U1859">
        <v>0</v>
      </c>
      <c r="V1859">
        <v>0</v>
      </c>
      <c r="W1859">
        <v>0</v>
      </c>
      <c r="X1859">
        <v>0</v>
      </c>
      <c r="Y1859">
        <v>0</v>
      </c>
      <c r="Z1859" t="s">
        <v>47</v>
      </c>
    </row>
    <row r="1860" spans="1:26" x14ac:dyDescent="0.3">
      <c r="A1860">
        <v>6424</v>
      </c>
      <c r="B1860">
        <v>1977</v>
      </c>
      <c r="C1860" s="14">
        <f>2021-Table13[[#This Row],[Year_Birth]]</f>
        <v>44</v>
      </c>
      <c r="D1860" s="4">
        <v>33178</v>
      </c>
      <c r="E1860">
        <v>1</v>
      </c>
      <c r="F1860" s="16">
        <v>7.021917808219178</v>
      </c>
      <c r="G1860">
        <v>9</v>
      </c>
      <c r="H1860" s="4">
        <v>12</v>
      </c>
      <c r="I1860" s="4">
        <v>6</v>
      </c>
      <c r="J1860" s="4">
        <v>2</v>
      </c>
      <c r="K1860" s="4">
        <v>11</v>
      </c>
      <c r="L1860" s="4">
        <v>2</v>
      </c>
      <c r="M1860" s="4">
        <v>16</v>
      </c>
      <c r="N1860">
        <v>1</v>
      </c>
      <c r="O1860">
        <v>1</v>
      </c>
      <c r="P1860">
        <v>0</v>
      </c>
      <c r="Q1860">
        <v>3</v>
      </c>
      <c r="R1860">
        <v>4</v>
      </c>
      <c r="S1860">
        <v>0</v>
      </c>
      <c r="T1860">
        <v>0</v>
      </c>
      <c r="U1860">
        <v>0</v>
      </c>
      <c r="V1860">
        <v>0</v>
      </c>
      <c r="W1860">
        <v>0</v>
      </c>
      <c r="X1860">
        <v>0</v>
      </c>
      <c r="Y1860">
        <v>0</v>
      </c>
      <c r="Z1860" t="s">
        <v>41</v>
      </c>
    </row>
    <row r="1861" spans="1:26" x14ac:dyDescent="0.3">
      <c r="A1861">
        <v>9303</v>
      </c>
      <c r="B1861">
        <v>1976</v>
      </c>
      <c r="C1861" s="14">
        <f>2021-Table13[[#This Row],[Year_Birth]]</f>
        <v>45</v>
      </c>
      <c r="D1861" s="4">
        <v>5305</v>
      </c>
      <c r="E1861">
        <v>1</v>
      </c>
      <c r="F1861" s="16">
        <v>7.5260273972602736</v>
      </c>
      <c r="G1861">
        <v>12</v>
      </c>
      <c r="H1861" s="4">
        <v>12</v>
      </c>
      <c r="I1861" s="4">
        <v>4</v>
      </c>
      <c r="J1861" s="4">
        <v>7</v>
      </c>
      <c r="K1861" s="4">
        <v>1</v>
      </c>
      <c r="L1861" s="4">
        <v>3</v>
      </c>
      <c r="M1861" s="4">
        <v>5</v>
      </c>
      <c r="N1861">
        <v>0</v>
      </c>
      <c r="O1861">
        <v>1</v>
      </c>
      <c r="P1861">
        <v>0</v>
      </c>
      <c r="Q1861">
        <v>0</v>
      </c>
      <c r="R1861">
        <v>13</v>
      </c>
      <c r="S1861">
        <v>0</v>
      </c>
      <c r="T1861">
        <v>0</v>
      </c>
      <c r="U1861">
        <v>0</v>
      </c>
      <c r="V1861">
        <v>0</v>
      </c>
      <c r="W1861">
        <v>0</v>
      </c>
      <c r="X1861">
        <v>0</v>
      </c>
      <c r="Y1861">
        <v>0</v>
      </c>
      <c r="Z1861" t="s">
        <v>45</v>
      </c>
    </row>
    <row r="1862" spans="1:26" x14ac:dyDescent="0.3">
      <c r="A1862">
        <v>3525</v>
      </c>
      <c r="B1862">
        <v>1970</v>
      </c>
      <c r="C1862" s="14">
        <f>2021-Table13[[#This Row],[Year_Birth]]</f>
        <v>51</v>
      </c>
      <c r="D1862" s="4">
        <v>38200</v>
      </c>
      <c r="E1862">
        <v>2</v>
      </c>
      <c r="F1862" s="16">
        <v>8.169863013698631</v>
      </c>
      <c r="G1862">
        <v>19</v>
      </c>
      <c r="H1862" s="4">
        <v>12</v>
      </c>
      <c r="I1862" s="4">
        <v>0</v>
      </c>
      <c r="J1862" s="4">
        <v>4</v>
      </c>
      <c r="K1862" s="4">
        <v>0</v>
      </c>
      <c r="L1862" s="4">
        <v>0</v>
      </c>
      <c r="M1862" s="4">
        <v>1</v>
      </c>
      <c r="N1862">
        <v>1</v>
      </c>
      <c r="O1862">
        <v>1</v>
      </c>
      <c r="P1862">
        <v>0</v>
      </c>
      <c r="Q1862">
        <v>2</v>
      </c>
      <c r="R1862">
        <v>7</v>
      </c>
      <c r="S1862">
        <v>0</v>
      </c>
      <c r="T1862">
        <v>0</v>
      </c>
      <c r="U1862">
        <v>0</v>
      </c>
      <c r="V1862">
        <v>0</v>
      </c>
      <c r="W1862">
        <v>0</v>
      </c>
      <c r="X1862">
        <v>0</v>
      </c>
      <c r="Y1862">
        <v>0</v>
      </c>
      <c r="Z1862" t="s">
        <v>41</v>
      </c>
    </row>
    <row r="1863" spans="1:26" x14ac:dyDescent="0.3">
      <c r="A1863">
        <v>2724</v>
      </c>
      <c r="B1863">
        <v>1981</v>
      </c>
      <c r="C1863" s="14">
        <f>2021-Table13[[#This Row],[Year_Birth]]</f>
        <v>40</v>
      </c>
      <c r="D1863" s="4">
        <v>36143</v>
      </c>
      <c r="E1863">
        <v>1</v>
      </c>
      <c r="F1863" s="16">
        <v>6.86027397260274</v>
      </c>
      <c r="G1863">
        <v>33</v>
      </c>
      <c r="H1863" s="4">
        <v>12</v>
      </c>
      <c r="I1863" s="4">
        <v>0</v>
      </c>
      <c r="J1863" s="4">
        <v>1</v>
      </c>
      <c r="K1863" s="4">
        <v>0</v>
      </c>
      <c r="L1863" s="4">
        <v>0</v>
      </c>
      <c r="M1863" s="4">
        <v>6</v>
      </c>
      <c r="N1863">
        <v>1</v>
      </c>
      <c r="O1863">
        <v>0</v>
      </c>
      <c r="P1863">
        <v>1</v>
      </c>
      <c r="Q1863">
        <v>2</v>
      </c>
      <c r="R1863">
        <v>3</v>
      </c>
      <c r="S1863">
        <v>0</v>
      </c>
      <c r="T1863">
        <v>0</v>
      </c>
      <c r="U1863">
        <v>0</v>
      </c>
      <c r="V1863">
        <v>0</v>
      </c>
      <c r="W1863">
        <v>0</v>
      </c>
      <c r="X1863">
        <v>0</v>
      </c>
      <c r="Y1863">
        <v>0</v>
      </c>
      <c r="Z1863" t="s">
        <v>41</v>
      </c>
    </row>
    <row r="1864" spans="1:26" x14ac:dyDescent="0.3">
      <c r="A1864">
        <v>8812</v>
      </c>
      <c r="B1864">
        <v>1979</v>
      </c>
      <c r="C1864" s="14">
        <f>2021-Table13[[#This Row],[Year_Birth]]</f>
        <v>42</v>
      </c>
      <c r="D1864" s="4">
        <v>13533</v>
      </c>
      <c r="E1864">
        <v>1</v>
      </c>
      <c r="F1864" s="16">
        <v>7.9150684931506845</v>
      </c>
      <c r="G1864">
        <v>45</v>
      </c>
      <c r="H1864" s="4">
        <v>12</v>
      </c>
      <c r="I1864" s="4">
        <v>3</v>
      </c>
      <c r="J1864" s="4">
        <v>8</v>
      </c>
      <c r="K1864" s="4">
        <v>8</v>
      </c>
      <c r="L1864" s="4">
        <v>0</v>
      </c>
      <c r="M1864" s="4">
        <v>17</v>
      </c>
      <c r="N1864">
        <v>2</v>
      </c>
      <c r="O1864">
        <v>2</v>
      </c>
      <c r="P1864">
        <v>0</v>
      </c>
      <c r="Q1864">
        <v>3</v>
      </c>
      <c r="R1864">
        <v>7</v>
      </c>
      <c r="S1864">
        <v>0</v>
      </c>
      <c r="T1864">
        <v>0</v>
      </c>
      <c r="U1864">
        <v>0</v>
      </c>
      <c r="V1864">
        <v>0</v>
      </c>
      <c r="W1864">
        <v>0</v>
      </c>
      <c r="X1864">
        <v>0</v>
      </c>
      <c r="Y1864">
        <v>0</v>
      </c>
      <c r="Z1864" t="s">
        <v>41</v>
      </c>
    </row>
    <row r="1865" spans="1:26" x14ac:dyDescent="0.3">
      <c r="A1865">
        <v>2980</v>
      </c>
      <c r="B1865">
        <v>1952</v>
      </c>
      <c r="C1865" s="14">
        <f>2021-Table13[[#This Row],[Year_Birth]]</f>
        <v>69</v>
      </c>
      <c r="D1865" s="4">
        <v>8820</v>
      </c>
      <c r="E1865">
        <v>2</v>
      </c>
      <c r="F1865" s="16">
        <v>7.882191780821918</v>
      </c>
      <c r="G1865">
        <v>52</v>
      </c>
      <c r="H1865" s="4">
        <v>12</v>
      </c>
      <c r="I1865" s="4">
        <v>0</v>
      </c>
      <c r="J1865" s="4">
        <v>13</v>
      </c>
      <c r="K1865" s="4">
        <v>4</v>
      </c>
      <c r="L1865" s="4">
        <v>2</v>
      </c>
      <c r="M1865" s="4">
        <v>4</v>
      </c>
      <c r="N1865">
        <v>4</v>
      </c>
      <c r="O1865">
        <v>3</v>
      </c>
      <c r="P1865">
        <v>0</v>
      </c>
      <c r="Q1865">
        <v>3</v>
      </c>
      <c r="R1865">
        <v>8</v>
      </c>
      <c r="S1865">
        <v>0</v>
      </c>
      <c r="T1865">
        <v>0</v>
      </c>
      <c r="U1865">
        <v>0</v>
      </c>
      <c r="V1865">
        <v>0</v>
      </c>
      <c r="W1865">
        <v>0</v>
      </c>
      <c r="X1865">
        <v>0</v>
      </c>
      <c r="Y1865">
        <v>0</v>
      </c>
      <c r="Z1865" t="s">
        <v>48</v>
      </c>
    </row>
    <row r="1866" spans="1:26" x14ac:dyDescent="0.3">
      <c r="A1866">
        <v>1331</v>
      </c>
      <c r="B1866">
        <v>1977</v>
      </c>
      <c r="C1866" s="14">
        <f>2021-Table13[[#This Row],[Year_Birth]]</f>
        <v>44</v>
      </c>
      <c r="D1866" s="4">
        <v>35790</v>
      </c>
      <c r="E1866">
        <v>1</v>
      </c>
      <c r="F1866" s="16">
        <v>8.0986301369863014</v>
      </c>
      <c r="G1866">
        <v>54</v>
      </c>
      <c r="H1866" s="4">
        <v>12</v>
      </c>
      <c r="I1866" s="4">
        <v>6</v>
      </c>
      <c r="J1866" s="4">
        <v>20</v>
      </c>
      <c r="K1866" s="4">
        <v>30</v>
      </c>
      <c r="L1866" s="4">
        <v>1</v>
      </c>
      <c r="M1866" s="4">
        <v>3</v>
      </c>
      <c r="N1866">
        <v>2</v>
      </c>
      <c r="O1866">
        <v>2</v>
      </c>
      <c r="P1866">
        <v>0</v>
      </c>
      <c r="Q1866">
        <v>3</v>
      </c>
      <c r="R1866">
        <v>7</v>
      </c>
      <c r="S1866">
        <v>0</v>
      </c>
      <c r="T1866">
        <v>0</v>
      </c>
      <c r="U1866">
        <v>0</v>
      </c>
      <c r="V1866">
        <v>0</v>
      </c>
      <c r="W1866">
        <v>0</v>
      </c>
      <c r="X1866">
        <v>0</v>
      </c>
      <c r="Y1866">
        <v>0</v>
      </c>
      <c r="Z1866" t="s">
        <v>53</v>
      </c>
    </row>
    <row r="1867" spans="1:26" x14ac:dyDescent="0.3">
      <c r="A1867">
        <v>2166</v>
      </c>
      <c r="B1867">
        <v>1960</v>
      </c>
      <c r="C1867" s="14">
        <f>2021-Table13[[#This Row],[Year_Birth]]</f>
        <v>61</v>
      </c>
      <c r="D1867" s="4">
        <v>46779</v>
      </c>
      <c r="E1867">
        <v>2</v>
      </c>
      <c r="F1867" s="16">
        <v>7.5753424657534243</v>
      </c>
      <c r="G1867">
        <v>55</v>
      </c>
      <c r="H1867" s="4">
        <v>12</v>
      </c>
      <c r="I1867" s="4">
        <v>1</v>
      </c>
      <c r="J1867" s="4">
        <v>3</v>
      </c>
      <c r="K1867" s="4">
        <v>0</v>
      </c>
      <c r="L1867" s="4">
        <v>0</v>
      </c>
      <c r="M1867" s="4">
        <v>7</v>
      </c>
      <c r="N1867">
        <v>1</v>
      </c>
      <c r="O1867">
        <v>0</v>
      </c>
      <c r="P1867">
        <v>1</v>
      </c>
      <c r="Q1867">
        <v>2</v>
      </c>
      <c r="R1867">
        <v>4</v>
      </c>
      <c r="S1867">
        <v>0</v>
      </c>
      <c r="T1867">
        <v>0</v>
      </c>
      <c r="U1867">
        <v>0</v>
      </c>
      <c r="V1867">
        <v>0</v>
      </c>
      <c r="W1867">
        <v>0</v>
      </c>
      <c r="X1867">
        <v>0</v>
      </c>
      <c r="Y1867">
        <v>0</v>
      </c>
      <c r="Z1867" t="s">
        <v>47</v>
      </c>
    </row>
    <row r="1868" spans="1:26" x14ac:dyDescent="0.3">
      <c r="A1868">
        <v>4937</v>
      </c>
      <c r="B1868">
        <v>1973</v>
      </c>
      <c r="C1868" s="14">
        <f>2021-Table13[[#This Row],[Year_Birth]]</f>
        <v>48</v>
      </c>
      <c r="D1868" s="4">
        <v>46094</v>
      </c>
      <c r="E1868">
        <v>2</v>
      </c>
      <c r="F1868" s="16">
        <v>6.6630136986301371</v>
      </c>
      <c r="G1868">
        <v>62</v>
      </c>
      <c r="H1868" s="4">
        <v>12</v>
      </c>
      <c r="I1868" s="4">
        <v>2</v>
      </c>
      <c r="J1868" s="4">
        <v>20</v>
      </c>
      <c r="K1868" s="4">
        <v>3</v>
      </c>
      <c r="L1868" s="4">
        <v>2</v>
      </c>
      <c r="M1868" s="4">
        <v>5</v>
      </c>
      <c r="N1868">
        <v>1</v>
      </c>
      <c r="O1868">
        <v>1</v>
      </c>
      <c r="P1868">
        <v>0</v>
      </c>
      <c r="Q1868">
        <v>3</v>
      </c>
      <c r="R1868">
        <v>7</v>
      </c>
      <c r="S1868">
        <v>0</v>
      </c>
      <c r="T1868">
        <v>0</v>
      </c>
      <c r="U1868">
        <v>0</v>
      </c>
      <c r="V1868">
        <v>0</v>
      </c>
      <c r="W1868">
        <v>0</v>
      </c>
      <c r="X1868">
        <v>0</v>
      </c>
      <c r="Y1868">
        <v>0</v>
      </c>
      <c r="Z1868" t="s">
        <v>41</v>
      </c>
    </row>
    <row r="1869" spans="1:26" x14ac:dyDescent="0.3">
      <c r="A1869">
        <v>5731</v>
      </c>
      <c r="B1869">
        <v>1983</v>
      </c>
      <c r="C1869" s="14">
        <f>2021-Table13[[#This Row],[Year_Birth]]</f>
        <v>38</v>
      </c>
      <c r="D1869" s="4">
        <v>27100</v>
      </c>
      <c r="E1869">
        <v>1</v>
      </c>
      <c r="F1869" s="16">
        <v>7.8438356164383558</v>
      </c>
      <c r="G1869">
        <v>64</v>
      </c>
      <c r="H1869" s="4">
        <v>12</v>
      </c>
      <c r="I1869" s="4">
        <v>0</v>
      </c>
      <c r="J1869" s="4">
        <v>13</v>
      </c>
      <c r="K1869" s="4">
        <v>2</v>
      </c>
      <c r="L1869" s="4">
        <v>0</v>
      </c>
      <c r="M1869" s="4">
        <v>10</v>
      </c>
      <c r="N1869">
        <v>1</v>
      </c>
      <c r="O1869">
        <v>1</v>
      </c>
      <c r="P1869">
        <v>0</v>
      </c>
      <c r="Q1869">
        <v>3</v>
      </c>
      <c r="R1869">
        <v>7</v>
      </c>
      <c r="S1869">
        <v>0</v>
      </c>
      <c r="T1869">
        <v>0</v>
      </c>
      <c r="U1869">
        <v>0</v>
      </c>
      <c r="V1869">
        <v>0</v>
      </c>
      <c r="W1869">
        <v>0</v>
      </c>
      <c r="X1869">
        <v>0</v>
      </c>
      <c r="Y1869">
        <v>0</v>
      </c>
      <c r="Z1869" t="s">
        <v>41</v>
      </c>
    </row>
    <row r="1870" spans="1:26" x14ac:dyDescent="0.3">
      <c r="A1870">
        <v>7152</v>
      </c>
      <c r="B1870">
        <v>1983</v>
      </c>
      <c r="C1870" s="14">
        <f>2021-Table13[[#This Row],[Year_Birth]]</f>
        <v>38</v>
      </c>
      <c r="D1870" s="4">
        <v>27100</v>
      </c>
      <c r="E1870">
        <v>1</v>
      </c>
      <c r="F1870" s="16">
        <v>7.8438356164383558</v>
      </c>
      <c r="G1870">
        <v>64</v>
      </c>
      <c r="H1870" s="4">
        <v>12</v>
      </c>
      <c r="I1870" s="4">
        <v>0</v>
      </c>
      <c r="J1870" s="4">
        <v>13</v>
      </c>
      <c r="K1870" s="4">
        <v>2</v>
      </c>
      <c r="L1870" s="4">
        <v>0</v>
      </c>
      <c r="M1870" s="4">
        <v>10</v>
      </c>
      <c r="N1870">
        <v>1</v>
      </c>
      <c r="O1870">
        <v>1</v>
      </c>
      <c r="P1870">
        <v>0</v>
      </c>
      <c r="Q1870">
        <v>3</v>
      </c>
      <c r="R1870">
        <v>7</v>
      </c>
      <c r="S1870">
        <v>0</v>
      </c>
      <c r="T1870">
        <v>0</v>
      </c>
      <c r="U1870">
        <v>0</v>
      </c>
      <c r="V1870">
        <v>0</v>
      </c>
      <c r="W1870">
        <v>0</v>
      </c>
      <c r="X1870">
        <v>0</v>
      </c>
      <c r="Y1870">
        <v>0</v>
      </c>
      <c r="Z1870" t="s">
        <v>52</v>
      </c>
    </row>
    <row r="1871" spans="1:26" x14ac:dyDescent="0.3">
      <c r="A1871">
        <v>2431</v>
      </c>
      <c r="B1871">
        <v>1990</v>
      </c>
      <c r="C1871" s="14">
        <f>2021-Table13[[#This Row],[Year_Birth]]</f>
        <v>31</v>
      </c>
      <c r="D1871" s="4">
        <v>18222</v>
      </c>
      <c r="E1871">
        <v>0</v>
      </c>
      <c r="F1871" s="16">
        <v>8.1041095890410961</v>
      </c>
      <c r="G1871">
        <v>70</v>
      </c>
      <c r="H1871" s="4">
        <v>12</v>
      </c>
      <c r="I1871" s="4">
        <v>4</v>
      </c>
      <c r="J1871" s="4">
        <v>19</v>
      </c>
      <c r="K1871" s="4">
        <v>12</v>
      </c>
      <c r="L1871" s="4">
        <v>6</v>
      </c>
      <c r="M1871" s="4">
        <v>14</v>
      </c>
      <c r="N1871">
        <v>1</v>
      </c>
      <c r="O1871">
        <v>2</v>
      </c>
      <c r="P1871">
        <v>0</v>
      </c>
      <c r="Q1871">
        <v>3</v>
      </c>
      <c r="R1871">
        <v>8</v>
      </c>
      <c r="S1871">
        <v>0</v>
      </c>
      <c r="T1871">
        <v>0</v>
      </c>
      <c r="U1871">
        <v>0</v>
      </c>
      <c r="V1871">
        <v>0</v>
      </c>
      <c r="W1871">
        <v>0</v>
      </c>
      <c r="X1871">
        <v>0</v>
      </c>
      <c r="Y1871">
        <v>0</v>
      </c>
      <c r="Z1871" t="s">
        <v>41</v>
      </c>
    </row>
    <row r="1872" spans="1:26" x14ac:dyDescent="0.3">
      <c r="A1872">
        <v>3559</v>
      </c>
      <c r="B1872">
        <v>1988</v>
      </c>
      <c r="C1872" s="14">
        <f>2021-Table13[[#This Row],[Year_Birth]]</f>
        <v>33</v>
      </c>
      <c r="D1872" s="4">
        <v>16248</v>
      </c>
      <c r="E1872">
        <v>1</v>
      </c>
      <c r="F1872" s="16">
        <v>6.7479452054794518</v>
      </c>
      <c r="G1872">
        <v>77</v>
      </c>
      <c r="H1872" s="4">
        <v>12</v>
      </c>
      <c r="I1872" s="4">
        <v>11</v>
      </c>
      <c r="J1872" s="4">
        <v>10</v>
      </c>
      <c r="K1872" s="4">
        <v>3</v>
      </c>
      <c r="L1872" s="4">
        <v>12</v>
      </c>
      <c r="M1872" s="4">
        <v>9</v>
      </c>
      <c r="N1872">
        <v>3</v>
      </c>
      <c r="O1872">
        <v>2</v>
      </c>
      <c r="P1872">
        <v>1</v>
      </c>
      <c r="Q1872">
        <v>3</v>
      </c>
      <c r="R1872">
        <v>6</v>
      </c>
      <c r="S1872">
        <v>0</v>
      </c>
      <c r="T1872">
        <v>0</v>
      </c>
      <c r="U1872">
        <v>0</v>
      </c>
      <c r="V1872">
        <v>0</v>
      </c>
      <c r="W1872">
        <v>0</v>
      </c>
      <c r="X1872">
        <v>0</v>
      </c>
      <c r="Y1872">
        <v>0</v>
      </c>
      <c r="Z1872" t="s">
        <v>45</v>
      </c>
    </row>
    <row r="1873" spans="1:26" x14ac:dyDescent="0.3">
      <c r="A1873">
        <v>11092</v>
      </c>
      <c r="B1873">
        <v>1961</v>
      </c>
      <c r="C1873" s="14">
        <f>2021-Table13[[#This Row],[Year_Birth]]</f>
        <v>60</v>
      </c>
      <c r="D1873" s="4">
        <v>27116</v>
      </c>
      <c r="E1873">
        <v>2</v>
      </c>
      <c r="F1873" s="16">
        <v>6.9369863013698634</v>
      </c>
      <c r="G1873">
        <v>78</v>
      </c>
      <c r="H1873" s="4">
        <v>12</v>
      </c>
      <c r="I1873" s="4">
        <v>1</v>
      </c>
      <c r="J1873" s="4">
        <v>21</v>
      </c>
      <c r="K1873" s="4">
        <v>2</v>
      </c>
      <c r="L1873" s="4">
        <v>2</v>
      </c>
      <c r="M1873" s="4">
        <v>3</v>
      </c>
      <c r="N1873">
        <v>2</v>
      </c>
      <c r="O1873">
        <v>2</v>
      </c>
      <c r="P1873">
        <v>0</v>
      </c>
      <c r="Q1873">
        <v>3</v>
      </c>
      <c r="R1873">
        <v>7</v>
      </c>
      <c r="S1873">
        <v>0</v>
      </c>
      <c r="T1873">
        <v>0</v>
      </c>
      <c r="U1873">
        <v>0</v>
      </c>
      <c r="V1873">
        <v>0</v>
      </c>
      <c r="W1873">
        <v>0</v>
      </c>
      <c r="X1873">
        <v>0</v>
      </c>
      <c r="Y1873">
        <v>0</v>
      </c>
      <c r="Z1873" t="s">
        <v>47</v>
      </c>
    </row>
    <row r="1874" spans="1:26" x14ac:dyDescent="0.3">
      <c r="A1874">
        <v>10022</v>
      </c>
      <c r="B1874">
        <v>1973</v>
      </c>
      <c r="C1874" s="14">
        <f>2021-Table13[[#This Row],[Year_Birth]]</f>
        <v>48</v>
      </c>
      <c r="D1874" s="4">
        <v>54466</v>
      </c>
      <c r="E1874">
        <v>2</v>
      </c>
      <c r="F1874" s="16">
        <v>6.9945205479452053</v>
      </c>
      <c r="G1874">
        <v>78</v>
      </c>
      <c r="H1874" s="4">
        <v>12</v>
      </c>
      <c r="I1874" s="4">
        <v>0</v>
      </c>
      <c r="J1874" s="4">
        <v>4</v>
      </c>
      <c r="K1874" s="4">
        <v>0</v>
      </c>
      <c r="L1874" s="4">
        <v>0</v>
      </c>
      <c r="M1874" s="4">
        <v>0</v>
      </c>
      <c r="N1874">
        <v>1</v>
      </c>
      <c r="O1874">
        <v>1</v>
      </c>
      <c r="P1874">
        <v>0</v>
      </c>
      <c r="Q1874">
        <v>2</v>
      </c>
      <c r="R1874">
        <v>5</v>
      </c>
      <c r="S1874">
        <v>0</v>
      </c>
      <c r="T1874">
        <v>0</v>
      </c>
      <c r="U1874">
        <v>0</v>
      </c>
      <c r="V1874">
        <v>0</v>
      </c>
      <c r="W1874">
        <v>0</v>
      </c>
      <c r="X1874">
        <v>0</v>
      </c>
      <c r="Y1874">
        <v>0</v>
      </c>
      <c r="Z1874" t="s">
        <v>41</v>
      </c>
    </row>
    <row r="1875" spans="1:26" x14ac:dyDescent="0.3">
      <c r="A1875">
        <v>6460</v>
      </c>
      <c r="B1875">
        <v>1982</v>
      </c>
      <c r="C1875" s="14">
        <f>2021-Table13[[#This Row],[Year_Birth]]</f>
        <v>39</v>
      </c>
      <c r="D1875" s="4">
        <v>28718</v>
      </c>
      <c r="E1875">
        <v>1</v>
      </c>
      <c r="F1875" s="16">
        <v>7.5726027397260278</v>
      </c>
      <c r="G1875">
        <v>78</v>
      </c>
      <c r="H1875" s="4">
        <v>12</v>
      </c>
      <c r="I1875" s="4">
        <v>4</v>
      </c>
      <c r="J1875" s="4">
        <v>6</v>
      </c>
      <c r="K1875" s="4">
        <v>11</v>
      </c>
      <c r="L1875" s="4">
        <v>8</v>
      </c>
      <c r="M1875" s="4">
        <v>16</v>
      </c>
      <c r="N1875">
        <v>2</v>
      </c>
      <c r="O1875">
        <v>2</v>
      </c>
      <c r="P1875">
        <v>0</v>
      </c>
      <c r="Q1875">
        <v>3</v>
      </c>
      <c r="R1875">
        <v>8</v>
      </c>
      <c r="S1875">
        <v>0</v>
      </c>
      <c r="T1875">
        <v>0</v>
      </c>
      <c r="U1875">
        <v>0</v>
      </c>
      <c r="V1875">
        <v>0</v>
      </c>
      <c r="W1875">
        <v>0</v>
      </c>
      <c r="X1875">
        <v>0</v>
      </c>
      <c r="Y1875">
        <v>0</v>
      </c>
      <c r="Z1875" t="s">
        <v>45</v>
      </c>
    </row>
    <row r="1876" spans="1:26" x14ac:dyDescent="0.3">
      <c r="A1876">
        <v>803</v>
      </c>
      <c r="B1876">
        <v>1968</v>
      </c>
      <c r="C1876" s="14">
        <f>2021-Table13[[#This Row],[Year_Birth]]</f>
        <v>53</v>
      </c>
      <c r="D1876" s="4">
        <v>40521</v>
      </c>
      <c r="E1876">
        <v>2</v>
      </c>
      <c r="F1876" s="16">
        <v>7.8438356164383558</v>
      </c>
      <c r="G1876">
        <v>82</v>
      </c>
      <c r="H1876" s="4">
        <v>12</v>
      </c>
      <c r="I1876" s="4">
        <v>0</v>
      </c>
      <c r="J1876" s="4">
        <v>5</v>
      </c>
      <c r="K1876" s="4">
        <v>0</v>
      </c>
      <c r="L1876" s="4">
        <v>0</v>
      </c>
      <c r="M1876" s="4">
        <v>4</v>
      </c>
      <c r="N1876">
        <v>1</v>
      </c>
      <c r="O1876">
        <v>0</v>
      </c>
      <c r="P1876">
        <v>1</v>
      </c>
      <c r="Q1876">
        <v>2</v>
      </c>
      <c r="R1876">
        <v>5</v>
      </c>
      <c r="S1876">
        <v>0</v>
      </c>
      <c r="T1876">
        <v>0</v>
      </c>
      <c r="U1876">
        <v>0</v>
      </c>
      <c r="V1876">
        <v>0</v>
      </c>
      <c r="W1876">
        <v>0</v>
      </c>
      <c r="X1876">
        <v>0</v>
      </c>
      <c r="Y1876">
        <v>0</v>
      </c>
      <c r="Z1876" t="s">
        <v>41</v>
      </c>
    </row>
    <row r="1877" spans="1:26" x14ac:dyDescent="0.3">
      <c r="A1877">
        <v>5234</v>
      </c>
      <c r="B1877">
        <v>1967</v>
      </c>
      <c r="C1877" s="14">
        <f>2021-Table13[[#This Row],[Year_Birth]]</f>
        <v>54</v>
      </c>
      <c r="D1877" s="4">
        <v>30753</v>
      </c>
      <c r="E1877">
        <v>2</v>
      </c>
      <c r="F1877" s="16">
        <v>7.5780821917808217</v>
      </c>
      <c r="G1877">
        <v>85</v>
      </c>
      <c r="H1877" s="4">
        <v>12</v>
      </c>
      <c r="I1877" s="4">
        <v>5</v>
      </c>
      <c r="J1877" s="4">
        <v>25</v>
      </c>
      <c r="K1877" s="4">
        <v>0</v>
      </c>
      <c r="L1877" s="4">
        <v>9</v>
      </c>
      <c r="M1877" s="4">
        <v>30</v>
      </c>
      <c r="N1877">
        <v>2</v>
      </c>
      <c r="O1877">
        <v>1</v>
      </c>
      <c r="P1877">
        <v>1</v>
      </c>
      <c r="Q1877">
        <v>3</v>
      </c>
      <c r="R1877">
        <v>5</v>
      </c>
      <c r="S1877">
        <v>0</v>
      </c>
      <c r="T1877">
        <v>0</v>
      </c>
      <c r="U1877">
        <v>0</v>
      </c>
      <c r="V1877">
        <v>0</v>
      </c>
      <c r="W1877">
        <v>0</v>
      </c>
      <c r="X1877">
        <v>0</v>
      </c>
      <c r="Y1877">
        <v>0</v>
      </c>
      <c r="Z1877" t="s">
        <v>48</v>
      </c>
    </row>
    <row r="1878" spans="1:26" x14ac:dyDescent="0.3">
      <c r="A1878">
        <v>7791</v>
      </c>
      <c r="B1878">
        <v>1967</v>
      </c>
      <c r="C1878" s="14">
        <f>2021-Table13[[#This Row],[Year_Birth]]</f>
        <v>54</v>
      </c>
      <c r="D1878" s="4">
        <v>37054</v>
      </c>
      <c r="E1878">
        <v>2</v>
      </c>
      <c r="F1878" s="16">
        <v>7.397260273972603</v>
      </c>
      <c r="G1878">
        <v>89</v>
      </c>
      <c r="H1878" s="4">
        <v>12</v>
      </c>
      <c r="I1878" s="4">
        <v>1</v>
      </c>
      <c r="J1878" s="4">
        <v>6</v>
      </c>
      <c r="K1878" s="4">
        <v>0</v>
      </c>
      <c r="L1878" s="4">
        <v>1</v>
      </c>
      <c r="M1878" s="4">
        <v>5</v>
      </c>
      <c r="N1878">
        <v>2</v>
      </c>
      <c r="O1878">
        <v>1</v>
      </c>
      <c r="P1878">
        <v>0</v>
      </c>
      <c r="Q1878">
        <v>3</v>
      </c>
      <c r="R1878">
        <v>7</v>
      </c>
      <c r="S1878">
        <v>0</v>
      </c>
      <c r="T1878">
        <v>0</v>
      </c>
      <c r="U1878">
        <v>0</v>
      </c>
      <c r="V1878">
        <v>0</v>
      </c>
      <c r="W1878">
        <v>0</v>
      </c>
      <c r="X1878">
        <v>0</v>
      </c>
      <c r="Y1878">
        <v>0</v>
      </c>
      <c r="Z1878" t="s">
        <v>47</v>
      </c>
    </row>
    <row r="1879" spans="1:26" x14ac:dyDescent="0.3">
      <c r="A1879">
        <v>10598</v>
      </c>
      <c r="B1879">
        <v>1967</v>
      </c>
      <c r="C1879" s="14">
        <f>2021-Table13[[#This Row],[Year_Birth]]</f>
        <v>54</v>
      </c>
      <c r="D1879" s="4">
        <v>27943</v>
      </c>
      <c r="E1879">
        <v>2</v>
      </c>
      <c r="F1879" s="16">
        <v>7.816438356164384</v>
      </c>
      <c r="G1879">
        <v>89</v>
      </c>
      <c r="H1879" s="4">
        <v>12</v>
      </c>
      <c r="I1879" s="4">
        <v>1</v>
      </c>
      <c r="J1879" s="4">
        <v>16</v>
      </c>
      <c r="K1879" s="4">
        <v>4</v>
      </c>
      <c r="L1879" s="4">
        <v>1</v>
      </c>
      <c r="M1879" s="4">
        <v>3</v>
      </c>
      <c r="N1879">
        <v>3</v>
      </c>
      <c r="O1879">
        <v>2</v>
      </c>
      <c r="P1879">
        <v>0</v>
      </c>
      <c r="Q1879">
        <v>3</v>
      </c>
      <c r="R1879">
        <v>8</v>
      </c>
      <c r="S1879">
        <v>0</v>
      </c>
      <c r="T1879">
        <v>0</v>
      </c>
      <c r="U1879">
        <v>0</v>
      </c>
      <c r="V1879">
        <v>0</v>
      </c>
      <c r="W1879">
        <v>0</v>
      </c>
      <c r="X1879">
        <v>0</v>
      </c>
      <c r="Y1879">
        <v>0</v>
      </c>
      <c r="Z1879" t="s">
        <v>41</v>
      </c>
    </row>
    <row r="1880" spans="1:26" x14ac:dyDescent="0.3">
      <c r="A1880">
        <v>2661</v>
      </c>
      <c r="B1880">
        <v>1964</v>
      </c>
      <c r="C1880" s="14">
        <f>2021-Table13[[#This Row],[Year_Birth]]</f>
        <v>57</v>
      </c>
      <c r="D1880" s="4">
        <v>18701</v>
      </c>
      <c r="E1880">
        <v>2</v>
      </c>
      <c r="F1880" s="16">
        <v>7.6794520547945204</v>
      </c>
      <c r="G1880">
        <v>95</v>
      </c>
      <c r="H1880" s="4">
        <v>12</v>
      </c>
      <c r="I1880" s="4">
        <v>4</v>
      </c>
      <c r="J1880" s="4">
        <v>2</v>
      </c>
      <c r="K1880" s="4">
        <v>10</v>
      </c>
      <c r="L1880" s="4">
        <v>6</v>
      </c>
      <c r="M1880" s="4">
        <v>10</v>
      </c>
      <c r="N1880">
        <v>4</v>
      </c>
      <c r="O1880">
        <v>2</v>
      </c>
      <c r="P1880">
        <v>0</v>
      </c>
      <c r="Q1880">
        <v>4</v>
      </c>
      <c r="R1880">
        <v>5</v>
      </c>
      <c r="S1880">
        <v>0</v>
      </c>
      <c r="T1880">
        <v>0</v>
      </c>
      <c r="U1880">
        <v>0</v>
      </c>
      <c r="V1880">
        <v>0</v>
      </c>
      <c r="W1880">
        <v>0</v>
      </c>
      <c r="X1880">
        <v>0</v>
      </c>
      <c r="Y1880">
        <v>0</v>
      </c>
      <c r="Z1880" t="s">
        <v>47</v>
      </c>
    </row>
    <row r="1881" spans="1:26" x14ac:dyDescent="0.3">
      <c r="A1881">
        <v>3130</v>
      </c>
      <c r="B1881">
        <v>1964</v>
      </c>
      <c r="C1881" s="14">
        <f>2021-Table13[[#This Row],[Year_Birth]]</f>
        <v>57</v>
      </c>
      <c r="D1881" s="4">
        <v>18701</v>
      </c>
      <c r="E1881">
        <v>2</v>
      </c>
      <c r="F1881" s="16">
        <v>7.6794520547945204</v>
      </c>
      <c r="G1881">
        <v>95</v>
      </c>
      <c r="H1881" s="4">
        <v>12</v>
      </c>
      <c r="I1881" s="4">
        <v>4</v>
      </c>
      <c r="J1881" s="4">
        <v>2</v>
      </c>
      <c r="K1881" s="4">
        <v>10</v>
      </c>
      <c r="L1881" s="4">
        <v>6</v>
      </c>
      <c r="M1881" s="4">
        <v>10</v>
      </c>
      <c r="N1881">
        <v>4</v>
      </c>
      <c r="O1881">
        <v>2</v>
      </c>
      <c r="P1881">
        <v>0</v>
      </c>
      <c r="Q1881">
        <v>4</v>
      </c>
      <c r="R1881">
        <v>5</v>
      </c>
      <c r="S1881">
        <v>0</v>
      </c>
      <c r="T1881">
        <v>0</v>
      </c>
      <c r="U1881">
        <v>0</v>
      </c>
      <c r="V1881">
        <v>0</v>
      </c>
      <c r="W1881">
        <v>0</v>
      </c>
      <c r="X1881">
        <v>0</v>
      </c>
      <c r="Y1881">
        <v>0</v>
      </c>
      <c r="Z1881" t="s">
        <v>41</v>
      </c>
    </row>
    <row r="1882" spans="1:26" x14ac:dyDescent="0.3">
      <c r="A1882">
        <v>3270</v>
      </c>
      <c r="B1882">
        <v>1978</v>
      </c>
      <c r="C1882" s="14">
        <f>2021-Table13[[#This Row],[Year_Birth]]</f>
        <v>43</v>
      </c>
      <c r="D1882" s="4">
        <v>17117</v>
      </c>
      <c r="E1882">
        <v>1</v>
      </c>
      <c r="F1882" s="16">
        <v>8.0575342465753419</v>
      </c>
      <c r="G1882">
        <v>96</v>
      </c>
      <c r="H1882" s="4">
        <v>12</v>
      </c>
      <c r="I1882" s="4">
        <v>23</v>
      </c>
      <c r="J1882" s="4">
        <v>38</v>
      </c>
      <c r="K1882" s="4">
        <v>30</v>
      </c>
      <c r="L1882" s="4">
        <v>18</v>
      </c>
      <c r="M1882" s="4">
        <v>7</v>
      </c>
      <c r="N1882">
        <v>4</v>
      </c>
      <c r="O1882">
        <v>3</v>
      </c>
      <c r="P1882">
        <v>1</v>
      </c>
      <c r="Q1882">
        <v>3</v>
      </c>
      <c r="R1882">
        <v>9</v>
      </c>
      <c r="S1882">
        <v>0</v>
      </c>
      <c r="T1882">
        <v>0</v>
      </c>
      <c r="U1882">
        <v>0</v>
      </c>
      <c r="V1882">
        <v>0</v>
      </c>
      <c r="W1882">
        <v>0</v>
      </c>
      <c r="X1882">
        <v>0</v>
      </c>
      <c r="Y1882">
        <v>0</v>
      </c>
      <c r="Z1882" t="s">
        <v>47</v>
      </c>
    </row>
    <row r="1883" spans="1:26" x14ac:dyDescent="0.3">
      <c r="A1883">
        <v>10270</v>
      </c>
      <c r="B1883">
        <v>1981</v>
      </c>
      <c r="C1883" s="14">
        <f>2021-Table13[[#This Row],[Year_Birth]]</f>
        <v>40</v>
      </c>
      <c r="D1883" s="4">
        <v>35523</v>
      </c>
      <c r="E1883">
        <v>1</v>
      </c>
      <c r="F1883" s="16">
        <v>7.3479452054794523</v>
      </c>
      <c r="G1883">
        <v>8</v>
      </c>
      <c r="H1883" s="4">
        <v>11</v>
      </c>
      <c r="I1883" s="4">
        <v>5</v>
      </c>
      <c r="J1883" s="4">
        <v>22</v>
      </c>
      <c r="K1883" s="4">
        <v>12</v>
      </c>
      <c r="L1883" s="4">
        <v>5</v>
      </c>
      <c r="M1883" s="4">
        <v>11</v>
      </c>
      <c r="N1883">
        <v>2</v>
      </c>
      <c r="O1883">
        <v>3</v>
      </c>
      <c r="P1883">
        <v>0</v>
      </c>
      <c r="Q1883">
        <v>3</v>
      </c>
      <c r="R1883">
        <v>7</v>
      </c>
      <c r="S1883">
        <v>0</v>
      </c>
      <c r="T1883">
        <v>0</v>
      </c>
      <c r="U1883">
        <v>0</v>
      </c>
      <c r="V1883">
        <v>0</v>
      </c>
      <c r="W1883">
        <v>0</v>
      </c>
      <c r="X1883">
        <v>0</v>
      </c>
      <c r="Y1883">
        <v>0</v>
      </c>
      <c r="Z1883" t="s">
        <v>52</v>
      </c>
    </row>
    <row r="1884" spans="1:26" x14ac:dyDescent="0.3">
      <c r="A1884">
        <v>1515</v>
      </c>
      <c r="B1884">
        <v>1975</v>
      </c>
      <c r="C1884" s="14">
        <f>2021-Table13[[#This Row],[Year_Birth]]</f>
        <v>46</v>
      </c>
      <c r="D1884" s="4">
        <v>34176</v>
      </c>
      <c r="E1884">
        <v>1</v>
      </c>
      <c r="F1884" s="16">
        <v>7.043835616438356</v>
      </c>
      <c r="G1884">
        <v>9</v>
      </c>
      <c r="H1884" s="4">
        <v>11</v>
      </c>
      <c r="I1884" s="4">
        <v>2</v>
      </c>
      <c r="J1884" s="4">
        <v>7</v>
      </c>
      <c r="K1884" s="4">
        <v>4</v>
      </c>
      <c r="L1884" s="4">
        <v>2</v>
      </c>
      <c r="M1884" s="4">
        <v>2</v>
      </c>
      <c r="N1884">
        <v>1</v>
      </c>
      <c r="O1884">
        <v>1</v>
      </c>
      <c r="P1884">
        <v>0</v>
      </c>
      <c r="Q1884">
        <v>3</v>
      </c>
      <c r="R1884">
        <v>3</v>
      </c>
      <c r="S1884">
        <v>0</v>
      </c>
      <c r="T1884">
        <v>0</v>
      </c>
      <c r="U1884">
        <v>0</v>
      </c>
      <c r="V1884">
        <v>0</v>
      </c>
      <c r="W1884">
        <v>0</v>
      </c>
      <c r="X1884">
        <v>0</v>
      </c>
      <c r="Y1884">
        <v>0</v>
      </c>
      <c r="Z1884" t="s">
        <v>48</v>
      </c>
    </row>
    <row r="1885" spans="1:26" x14ac:dyDescent="0.3">
      <c r="A1885">
        <v>3436</v>
      </c>
      <c r="B1885">
        <v>1969</v>
      </c>
      <c r="C1885" s="14">
        <f>2021-Table13[[#This Row],[Year_Birth]]</f>
        <v>52</v>
      </c>
      <c r="D1885" s="4">
        <v>14045</v>
      </c>
      <c r="E1885">
        <v>1</v>
      </c>
      <c r="F1885" s="16">
        <v>7.0328767123287674</v>
      </c>
      <c r="G1885">
        <v>24</v>
      </c>
      <c r="H1885" s="4">
        <v>11</v>
      </c>
      <c r="I1885" s="4">
        <v>0</v>
      </c>
      <c r="J1885" s="4">
        <v>5</v>
      </c>
      <c r="K1885" s="4">
        <v>2</v>
      </c>
      <c r="L1885" s="4">
        <v>1</v>
      </c>
      <c r="M1885" s="4">
        <v>1</v>
      </c>
      <c r="N1885">
        <v>1</v>
      </c>
      <c r="O1885">
        <v>1</v>
      </c>
      <c r="P1885">
        <v>0</v>
      </c>
      <c r="Q1885">
        <v>3</v>
      </c>
      <c r="R1885">
        <v>7</v>
      </c>
      <c r="S1885">
        <v>0</v>
      </c>
      <c r="T1885">
        <v>0</v>
      </c>
      <c r="U1885">
        <v>0</v>
      </c>
      <c r="V1885">
        <v>0</v>
      </c>
      <c r="W1885">
        <v>0</v>
      </c>
      <c r="X1885">
        <v>0</v>
      </c>
      <c r="Y1885">
        <v>0</v>
      </c>
      <c r="Z1885" t="s">
        <v>41</v>
      </c>
    </row>
    <row r="1886" spans="1:26" x14ac:dyDescent="0.3">
      <c r="A1886">
        <v>3153</v>
      </c>
      <c r="B1886">
        <v>1957</v>
      </c>
      <c r="C1886" s="14">
        <f>2021-Table13[[#This Row],[Year_Birth]]</f>
        <v>64</v>
      </c>
      <c r="D1886" s="4">
        <v>40737</v>
      </c>
      <c r="E1886">
        <v>3</v>
      </c>
      <c r="F1886" s="16">
        <v>7.1671232876712327</v>
      </c>
      <c r="G1886">
        <v>24</v>
      </c>
      <c r="H1886" s="4">
        <v>11</v>
      </c>
      <c r="I1886" s="4">
        <v>0</v>
      </c>
      <c r="J1886" s="4">
        <v>4</v>
      </c>
      <c r="K1886" s="4">
        <v>0</v>
      </c>
      <c r="L1886" s="4">
        <v>0</v>
      </c>
      <c r="M1886" s="4">
        <v>2</v>
      </c>
      <c r="N1886">
        <v>1</v>
      </c>
      <c r="O1886">
        <v>1</v>
      </c>
      <c r="P1886">
        <v>0</v>
      </c>
      <c r="Q1886">
        <v>2</v>
      </c>
      <c r="R1886">
        <v>8</v>
      </c>
      <c r="S1886">
        <v>0</v>
      </c>
      <c r="T1886">
        <v>0</v>
      </c>
      <c r="U1886">
        <v>0</v>
      </c>
      <c r="V1886">
        <v>0</v>
      </c>
      <c r="W1886">
        <v>0</v>
      </c>
      <c r="X1886">
        <v>0</v>
      </c>
      <c r="Y1886">
        <v>0</v>
      </c>
      <c r="Z1886" t="s">
        <v>47</v>
      </c>
    </row>
    <row r="1887" spans="1:26" x14ac:dyDescent="0.3">
      <c r="A1887">
        <v>6182</v>
      </c>
      <c r="B1887">
        <v>1984</v>
      </c>
      <c r="C1887" s="14">
        <f>2021-Table13[[#This Row],[Year_Birth]]</f>
        <v>37</v>
      </c>
      <c r="D1887" s="4">
        <v>26646</v>
      </c>
      <c r="E1887">
        <v>1</v>
      </c>
      <c r="F1887" s="16">
        <v>6.9917808219178079</v>
      </c>
      <c r="G1887">
        <v>26</v>
      </c>
      <c r="H1887" s="4">
        <v>11</v>
      </c>
      <c r="I1887" s="4">
        <v>4</v>
      </c>
      <c r="J1887" s="4">
        <v>20</v>
      </c>
      <c r="K1887" s="4">
        <v>10</v>
      </c>
      <c r="L1887" s="4">
        <v>3</v>
      </c>
      <c r="M1887" s="4">
        <v>5</v>
      </c>
      <c r="N1887">
        <v>2</v>
      </c>
      <c r="O1887">
        <v>2</v>
      </c>
      <c r="P1887">
        <v>0</v>
      </c>
      <c r="Q1887">
        <v>4</v>
      </c>
      <c r="R1887">
        <v>6</v>
      </c>
      <c r="S1887">
        <v>0</v>
      </c>
      <c r="T1887">
        <v>0</v>
      </c>
      <c r="U1887">
        <v>0</v>
      </c>
      <c r="V1887">
        <v>0</v>
      </c>
      <c r="W1887">
        <v>0</v>
      </c>
      <c r="X1887">
        <v>0</v>
      </c>
      <c r="Y1887">
        <v>0</v>
      </c>
      <c r="Z1887" t="s">
        <v>43</v>
      </c>
    </row>
    <row r="1888" spans="1:26" x14ac:dyDescent="0.3">
      <c r="A1888">
        <v>4444</v>
      </c>
      <c r="B1888">
        <v>1972</v>
      </c>
      <c r="C1888" s="14">
        <f>2021-Table13[[#This Row],[Year_Birth]]</f>
        <v>49</v>
      </c>
      <c r="D1888" s="4">
        <v>30023</v>
      </c>
      <c r="E1888">
        <v>1</v>
      </c>
      <c r="F1888" s="16">
        <v>6.8767123287671232</v>
      </c>
      <c r="G1888">
        <v>28</v>
      </c>
      <c r="H1888" s="4">
        <v>11</v>
      </c>
      <c r="I1888" s="4">
        <v>0</v>
      </c>
      <c r="J1888" s="4">
        <v>16</v>
      </c>
      <c r="K1888" s="4">
        <v>7</v>
      </c>
      <c r="L1888" s="4">
        <v>6</v>
      </c>
      <c r="M1888" s="4">
        <v>21</v>
      </c>
      <c r="N1888">
        <v>1</v>
      </c>
      <c r="O1888">
        <v>2</v>
      </c>
      <c r="P1888">
        <v>0</v>
      </c>
      <c r="Q1888">
        <v>3</v>
      </c>
      <c r="R1888">
        <v>8</v>
      </c>
      <c r="S1888">
        <v>0</v>
      </c>
      <c r="T1888">
        <v>0</v>
      </c>
      <c r="U1888">
        <v>0</v>
      </c>
      <c r="V1888">
        <v>0</v>
      </c>
      <c r="W1888">
        <v>0</v>
      </c>
      <c r="X1888">
        <v>0</v>
      </c>
      <c r="Y1888">
        <v>0</v>
      </c>
      <c r="Z1888" t="s">
        <v>41</v>
      </c>
    </row>
    <row r="1889" spans="1:26" x14ac:dyDescent="0.3">
      <c r="A1889">
        <v>7411</v>
      </c>
      <c r="B1889">
        <v>1964</v>
      </c>
      <c r="C1889" s="14">
        <f>2021-Table13[[#This Row],[Year_Birth]]</f>
        <v>57</v>
      </c>
      <c r="D1889" s="4">
        <v>31686</v>
      </c>
      <c r="E1889">
        <v>2</v>
      </c>
      <c r="F1889" s="16">
        <v>6.6767123287671231</v>
      </c>
      <c r="G1889">
        <v>31</v>
      </c>
      <c r="H1889" s="4">
        <v>11</v>
      </c>
      <c r="I1889" s="4">
        <v>0</v>
      </c>
      <c r="J1889" s="4">
        <v>5</v>
      </c>
      <c r="K1889" s="4">
        <v>0</v>
      </c>
      <c r="L1889" s="4">
        <v>0</v>
      </c>
      <c r="M1889" s="4">
        <v>1</v>
      </c>
      <c r="N1889">
        <v>2</v>
      </c>
      <c r="O1889">
        <v>1</v>
      </c>
      <c r="P1889">
        <v>0</v>
      </c>
      <c r="Q1889">
        <v>3</v>
      </c>
      <c r="R1889">
        <v>6</v>
      </c>
      <c r="S1889">
        <v>0</v>
      </c>
      <c r="T1889">
        <v>0</v>
      </c>
      <c r="U1889">
        <v>0</v>
      </c>
      <c r="V1889">
        <v>0</v>
      </c>
      <c r="W1889">
        <v>0</v>
      </c>
      <c r="X1889">
        <v>0</v>
      </c>
      <c r="Y1889">
        <v>0</v>
      </c>
      <c r="Z1889" t="s">
        <v>47</v>
      </c>
    </row>
    <row r="1890" spans="1:26" x14ac:dyDescent="0.3">
      <c r="A1890">
        <v>113</v>
      </c>
      <c r="B1890">
        <v>1951</v>
      </c>
      <c r="C1890" s="14">
        <f>2021-Table13[[#This Row],[Year_Birth]]</f>
        <v>70</v>
      </c>
      <c r="D1890" s="4">
        <v>30833</v>
      </c>
      <c r="E1890">
        <v>2</v>
      </c>
      <c r="F1890" s="16">
        <v>7.5643835616438357</v>
      </c>
      <c r="G1890">
        <v>33</v>
      </c>
      <c r="H1890" s="4">
        <v>11</v>
      </c>
      <c r="I1890" s="4">
        <v>0</v>
      </c>
      <c r="J1890" s="4">
        <v>7</v>
      </c>
      <c r="K1890" s="4">
        <v>3</v>
      </c>
      <c r="L1890" s="4">
        <v>1</v>
      </c>
      <c r="M1890" s="4">
        <v>6</v>
      </c>
      <c r="N1890">
        <v>2</v>
      </c>
      <c r="O1890">
        <v>1</v>
      </c>
      <c r="P1890">
        <v>0</v>
      </c>
      <c r="Q1890">
        <v>3</v>
      </c>
      <c r="R1890">
        <v>5</v>
      </c>
      <c r="S1890">
        <v>0</v>
      </c>
      <c r="T1890">
        <v>0</v>
      </c>
      <c r="U1890">
        <v>0</v>
      </c>
      <c r="V1890">
        <v>0</v>
      </c>
      <c r="W1890">
        <v>0</v>
      </c>
      <c r="X1890">
        <v>0</v>
      </c>
      <c r="Y1890">
        <v>0</v>
      </c>
      <c r="Z1890" t="s">
        <v>41</v>
      </c>
    </row>
    <row r="1891" spans="1:26" x14ac:dyDescent="0.3">
      <c r="A1891">
        <v>7736</v>
      </c>
      <c r="B1891">
        <v>1986</v>
      </c>
      <c r="C1891" s="14">
        <f>2021-Table13[[#This Row],[Year_Birth]]</f>
        <v>35</v>
      </c>
      <c r="D1891" s="4">
        <v>22518</v>
      </c>
      <c r="E1891">
        <v>1</v>
      </c>
      <c r="F1891" s="16">
        <v>8.2958904109589042</v>
      </c>
      <c r="G1891">
        <v>36</v>
      </c>
      <c r="H1891" s="4">
        <v>11</v>
      </c>
      <c r="I1891" s="4">
        <v>7</v>
      </c>
      <c r="J1891" s="4">
        <v>12</v>
      </c>
      <c r="K1891" s="4">
        <v>2</v>
      </c>
      <c r="L1891" s="4">
        <v>2</v>
      </c>
      <c r="M1891" s="4">
        <v>27</v>
      </c>
      <c r="N1891">
        <v>2</v>
      </c>
      <c r="O1891">
        <v>2</v>
      </c>
      <c r="P1891">
        <v>1</v>
      </c>
      <c r="Q1891">
        <v>2</v>
      </c>
      <c r="R1891">
        <v>5</v>
      </c>
      <c r="S1891">
        <v>0</v>
      </c>
      <c r="T1891">
        <v>0</v>
      </c>
      <c r="U1891">
        <v>1</v>
      </c>
      <c r="V1891">
        <v>0</v>
      </c>
      <c r="W1891">
        <v>0</v>
      </c>
      <c r="X1891">
        <v>1</v>
      </c>
      <c r="Y1891">
        <v>0</v>
      </c>
      <c r="Z1891" t="s">
        <v>41</v>
      </c>
    </row>
    <row r="1892" spans="1:26" x14ac:dyDescent="0.3">
      <c r="A1892">
        <v>2174</v>
      </c>
      <c r="B1892">
        <v>1954</v>
      </c>
      <c r="C1892" s="14">
        <f>2021-Table13[[#This Row],[Year_Birth]]</f>
        <v>67</v>
      </c>
      <c r="D1892" s="4">
        <v>46344</v>
      </c>
      <c r="E1892">
        <v>2</v>
      </c>
      <c r="F1892" s="16">
        <v>6.9205479452054792</v>
      </c>
      <c r="G1892">
        <v>38</v>
      </c>
      <c r="H1892" s="4">
        <v>11</v>
      </c>
      <c r="I1892" s="4">
        <v>1</v>
      </c>
      <c r="J1892" s="4">
        <v>6</v>
      </c>
      <c r="K1892" s="4">
        <v>2</v>
      </c>
      <c r="L1892" s="4">
        <v>1</v>
      </c>
      <c r="M1892" s="4">
        <v>6</v>
      </c>
      <c r="N1892">
        <v>2</v>
      </c>
      <c r="O1892">
        <v>1</v>
      </c>
      <c r="P1892">
        <v>1</v>
      </c>
      <c r="Q1892">
        <v>2</v>
      </c>
      <c r="R1892">
        <v>5</v>
      </c>
      <c r="S1892">
        <v>0</v>
      </c>
      <c r="T1892">
        <v>0</v>
      </c>
      <c r="U1892">
        <v>0</v>
      </c>
      <c r="V1892">
        <v>0</v>
      </c>
      <c r="W1892">
        <v>0</v>
      </c>
      <c r="X1892">
        <v>0</v>
      </c>
      <c r="Y1892">
        <v>0</v>
      </c>
      <c r="Z1892" t="s">
        <v>43</v>
      </c>
    </row>
    <row r="1893" spans="1:26" x14ac:dyDescent="0.3">
      <c r="A1893">
        <v>2098</v>
      </c>
      <c r="B1893">
        <v>1969</v>
      </c>
      <c r="C1893" s="14">
        <f>2021-Table13[[#This Row],[Year_Birth]]</f>
        <v>52</v>
      </c>
      <c r="D1893" s="4">
        <v>33581</v>
      </c>
      <c r="E1893">
        <v>2</v>
      </c>
      <c r="F1893" s="16">
        <v>8.0821917808219172</v>
      </c>
      <c r="G1893">
        <v>38</v>
      </c>
      <c r="H1893" s="4">
        <v>11</v>
      </c>
      <c r="I1893" s="4">
        <v>0</v>
      </c>
      <c r="J1893" s="4">
        <v>5</v>
      </c>
      <c r="K1893" s="4">
        <v>0</v>
      </c>
      <c r="L1893" s="4">
        <v>0</v>
      </c>
      <c r="M1893" s="4">
        <v>1</v>
      </c>
      <c r="N1893">
        <v>1</v>
      </c>
      <c r="O1893">
        <v>1</v>
      </c>
      <c r="P1893">
        <v>0</v>
      </c>
      <c r="Q1893">
        <v>2</v>
      </c>
      <c r="R1893">
        <v>8</v>
      </c>
      <c r="S1893">
        <v>0</v>
      </c>
      <c r="T1893">
        <v>0</v>
      </c>
      <c r="U1893">
        <v>0</v>
      </c>
      <c r="V1893">
        <v>0</v>
      </c>
      <c r="W1893">
        <v>0</v>
      </c>
      <c r="X1893">
        <v>0</v>
      </c>
      <c r="Y1893">
        <v>0</v>
      </c>
      <c r="Z1893" t="s">
        <v>41</v>
      </c>
    </row>
    <row r="1894" spans="1:26" x14ac:dyDescent="0.3">
      <c r="A1894">
        <v>2217</v>
      </c>
      <c r="B1894">
        <v>1975</v>
      </c>
      <c r="C1894" s="14">
        <f>2021-Table13[[#This Row],[Year_Birth]]</f>
        <v>46</v>
      </c>
      <c r="D1894" s="4">
        <v>37284</v>
      </c>
      <c r="E1894">
        <v>2</v>
      </c>
      <c r="F1894" s="16">
        <v>7.8630136986301373</v>
      </c>
      <c r="G1894">
        <v>46</v>
      </c>
      <c r="H1894" s="4">
        <v>11</v>
      </c>
      <c r="I1894" s="4">
        <v>1</v>
      </c>
      <c r="J1894" s="4">
        <v>2</v>
      </c>
      <c r="K1894" s="4">
        <v>2</v>
      </c>
      <c r="L1894" s="4">
        <v>1</v>
      </c>
      <c r="M1894" s="4">
        <v>6</v>
      </c>
      <c r="N1894">
        <v>1</v>
      </c>
      <c r="O1894">
        <v>0</v>
      </c>
      <c r="P1894">
        <v>0</v>
      </c>
      <c r="Q1894">
        <v>3</v>
      </c>
      <c r="R1894">
        <v>6</v>
      </c>
      <c r="S1894">
        <v>0</v>
      </c>
      <c r="T1894">
        <v>0</v>
      </c>
      <c r="U1894">
        <v>0</v>
      </c>
      <c r="V1894">
        <v>0</v>
      </c>
      <c r="W1894">
        <v>0</v>
      </c>
      <c r="X1894">
        <v>0</v>
      </c>
      <c r="Y1894">
        <v>0</v>
      </c>
      <c r="Z1894" t="s">
        <v>45</v>
      </c>
    </row>
    <row r="1895" spans="1:26" x14ac:dyDescent="0.3">
      <c r="A1895">
        <v>4102</v>
      </c>
      <c r="B1895">
        <v>1975</v>
      </c>
      <c r="C1895" s="14">
        <f>2021-Table13[[#This Row],[Year_Birth]]</f>
        <v>46</v>
      </c>
      <c r="D1895" s="4">
        <v>37284</v>
      </c>
      <c r="E1895">
        <v>2</v>
      </c>
      <c r="F1895" s="16">
        <v>7.8630136986301373</v>
      </c>
      <c r="G1895">
        <v>46</v>
      </c>
      <c r="H1895" s="4">
        <v>11</v>
      </c>
      <c r="I1895" s="4">
        <v>1</v>
      </c>
      <c r="J1895" s="4">
        <v>2</v>
      </c>
      <c r="K1895" s="4">
        <v>2</v>
      </c>
      <c r="L1895" s="4">
        <v>1</v>
      </c>
      <c r="M1895" s="4">
        <v>6</v>
      </c>
      <c r="N1895">
        <v>1</v>
      </c>
      <c r="O1895">
        <v>0</v>
      </c>
      <c r="P1895">
        <v>0</v>
      </c>
      <c r="Q1895">
        <v>3</v>
      </c>
      <c r="R1895">
        <v>6</v>
      </c>
      <c r="S1895">
        <v>0</v>
      </c>
      <c r="T1895">
        <v>0</v>
      </c>
      <c r="U1895">
        <v>0</v>
      </c>
      <c r="V1895">
        <v>0</v>
      </c>
      <c r="W1895">
        <v>0</v>
      </c>
      <c r="X1895">
        <v>0</v>
      </c>
      <c r="Y1895">
        <v>0</v>
      </c>
      <c r="Z1895" t="s">
        <v>41</v>
      </c>
    </row>
    <row r="1896" spans="1:26" x14ac:dyDescent="0.3">
      <c r="A1896">
        <v>9592</v>
      </c>
      <c r="B1896">
        <v>1983</v>
      </c>
      <c r="C1896" s="14">
        <f>2021-Table13[[#This Row],[Year_Birth]]</f>
        <v>38</v>
      </c>
      <c r="D1896" s="4">
        <v>22010</v>
      </c>
      <c r="E1896">
        <v>1</v>
      </c>
      <c r="F1896" s="16">
        <v>7.6082191780821917</v>
      </c>
      <c r="G1896">
        <v>51</v>
      </c>
      <c r="H1896" s="4">
        <v>11</v>
      </c>
      <c r="I1896" s="4">
        <v>2</v>
      </c>
      <c r="J1896" s="4">
        <v>9</v>
      </c>
      <c r="K1896" s="4">
        <v>3</v>
      </c>
      <c r="L1896" s="4">
        <v>0</v>
      </c>
      <c r="M1896" s="4">
        <v>8</v>
      </c>
      <c r="N1896">
        <v>2</v>
      </c>
      <c r="O1896">
        <v>2</v>
      </c>
      <c r="P1896">
        <v>0</v>
      </c>
      <c r="Q1896">
        <v>3</v>
      </c>
      <c r="R1896">
        <v>8</v>
      </c>
      <c r="S1896">
        <v>0</v>
      </c>
      <c r="T1896">
        <v>0</v>
      </c>
      <c r="U1896">
        <v>0</v>
      </c>
      <c r="V1896">
        <v>0</v>
      </c>
      <c r="W1896">
        <v>0</v>
      </c>
      <c r="X1896">
        <v>0</v>
      </c>
      <c r="Y1896">
        <v>0</v>
      </c>
      <c r="Z1896" t="s">
        <v>41</v>
      </c>
    </row>
    <row r="1897" spans="1:26" x14ac:dyDescent="0.3">
      <c r="A1897">
        <v>3276</v>
      </c>
      <c r="B1897">
        <v>1976</v>
      </c>
      <c r="C1897" s="14">
        <f>2021-Table13[[#This Row],[Year_Birth]]</f>
        <v>45</v>
      </c>
      <c r="D1897" s="4">
        <v>36301</v>
      </c>
      <c r="E1897">
        <v>1</v>
      </c>
      <c r="F1897" s="16">
        <v>7.2876712328767121</v>
      </c>
      <c r="G1897">
        <v>53</v>
      </c>
      <c r="H1897" s="4">
        <v>11</v>
      </c>
      <c r="I1897" s="4">
        <v>12</v>
      </c>
      <c r="J1897" s="4">
        <v>35</v>
      </c>
      <c r="K1897" s="4">
        <v>3</v>
      </c>
      <c r="L1897" s="4">
        <v>5</v>
      </c>
      <c r="M1897" s="4">
        <v>12</v>
      </c>
      <c r="N1897">
        <v>1</v>
      </c>
      <c r="O1897">
        <v>3</v>
      </c>
      <c r="P1897">
        <v>0</v>
      </c>
      <c r="Q1897">
        <v>3</v>
      </c>
      <c r="R1897">
        <v>7</v>
      </c>
      <c r="S1897">
        <v>0</v>
      </c>
      <c r="T1897">
        <v>0</v>
      </c>
      <c r="U1897">
        <v>0</v>
      </c>
      <c r="V1897">
        <v>0</v>
      </c>
      <c r="W1897">
        <v>0</v>
      </c>
      <c r="X1897">
        <v>0</v>
      </c>
      <c r="Y1897">
        <v>0</v>
      </c>
      <c r="Z1897" t="s">
        <v>47</v>
      </c>
    </row>
    <row r="1898" spans="1:26" x14ac:dyDescent="0.3">
      <c r="A1898">
        <v>10691</v>
      </c>
      <c r="B1898">
        <v>1960</v>
      </c>
      <c r="C1898" s="14">
        <f>2021-Table13[[#This Row],[Year_Birth]]</f>
        <v>61</v>
      </c>
      <c r="D1898" s="4">
        <v>28520</v>
      </c>
      <c r="E1898">
        <v>2</v>
      </c>
      <c r="F1898" s="16">
        <v>7.6520547945205477</v>
      </c>
      <c r="G1898">
        <v>55</v>
      </c>
      <c r="H1898" s="4">
        <v>11</v>
      </c>
      <c r="I1898" s="4">
        <v>0</v>
      </c>
      <c r="J1898" s="4">
        <v>10</v>
      </c>
      <c r="K1898" s="4">
        <v>0</v>
      </c>
      <c r="L1898" s="4">
        <v>2</v>
      </c>
      <c r="M1898" s="4">
        <v>20</v>
      </c>
      <c r="N1898">
        <v>1</v>
      </c>
      <c r="O1898">
        <v>1</v>
      </c>
      <c r="P1898">
        <v>1</v>
      </c>
      <c r="Q1898">
        <v>2</v>
      </c>
      <c r="R1898">
        <v>6</v>
      </c>
      <c r="S1898">
        <v>0</v>
      </c>
      <c r="T1898">
        <v>0</v>
      </c>
      <c r="U1898">
        <v>0</v>
      </c>
      <c r="V1898">
        <v>0</v>
      </c>
      <c r="W1898">
        <v>0</v>
      </c>
      <c r="X1898">
        <v>0</v>
      </c>
      <c r="Y1898">
        <v>0</v>
      </c>
      <c r="Z1898" t="s">
        <v>41</v>
      </c>
    </row>
    <row r="1899" spans="1:26" x14ac:dyDescent="0.3">
      <c r="A1899">
        <v>8557</v>
      </c>
      <c r="B1899">
        <v>1982</v>
      </c>
      <c r="C1899" s="14">
        <f>2021-Table13[[#This Row],[Year_Birth]]</f>
        <v>39</v>
      </c>
      <c r="E1899">
        <v>1</v>
      </c>
      <c r="F1899" s="16">
        <v>7.6438356164383565</v>
      </c>
      <c r="G1899">
        <v>57</v>
      </c>
      <c r="H1899" s="4">
        <v>11</v>
      </c>
      <c r="I1899" s="4">
        <v>3</v>
      </c>
      <c r="J1899" s="4">
        <v>22</v>
      </c>
      <c r="K1899" s="4">
        <v>2</v>
      </c>
      <c r="L1899" s="4">
        <v>2</v>
      </c>
      <c r="M1899" s="4">
        <v>6</v>
      </c>
      <c r="N1899">
        <v>2</v>
      </c>
      <c r="O1899">
        <v>2</v>
      </c>
      <c r="P1899">
        <v>0</v>
      </c>
      <c r="Q1899">
        <v>3</v>
      </c>
      <c r="R1899">
        <v>6</v>
      </c>
      <c r="S1899">
        <v>0</v>
      </c>
      <c r="T1899">
        <v>0</v>
      </c>
      <c r="U1899">
        <v>0</v>
      </c>
      <c r="V1899">
        <v>0</v>
      </c>
      <c r="W1899">
        <v>0</v>
      </c>
      <c r="X1899">
        <v>0</v>
      </c>
      <c r="Y1899">
        <v>0</v>
      </c>
      <c r="Z1899" t="s">
        <v>53</v>
      </c>
    </row>
    <row r="1900" spans="1:26" x14ac:dyDescent="0.3">
      <c r="A1900">
        <v>8724</v>
      </c>
      <c r="B1900">
        <v>1982</v>
      </c>
      <c r="C1900" s="14">
        <f>2021-Table13[[#This Row],[Year_Birth]]</f>
        <v>39</v>
      </c>
      <c r="D1900" s="4">
        <v>28567</v>
      </c>
      <c r="E1900">
        <v>1</v>
      </c>
      <c r="F1900" s="16">
        <v>7.6438356164383565</v>
      </c>
      <c r="G1900">
        <v>57</v>
      </c>
      <c r="H1900" s="4">
        <v>11</v>
      </c>
      <c r="I1900" s="4">
        <v>3</v>
      </c>
      <c r="J1900" s="4">
        <v>22</v>
      </c>
      <c r="K1900" s="4">
        <v>2</v>
      </c>
      <c r="L1900" s="4">
        <v>2</v>
      </c>
      <c r="M1900" s="4">
        <v>6</v>
      </c>
      <c r="N1900">
        <v>2</v>
      </c>
      <c r="O1900">
        <v>2</v>
      </c>
      <c r="P1900">
        <v>0</v>
      </c>
      <c r="Q1900">
        <v>3</v>
      </c>
      <c r="R1900">
        <v>6</v>
      </c>
      <c r="S1900">
        <v>0</v>
      </c>
      <c r="T1900">
        <v>0</v>
      </c>
      <c r="U1900">
        <v>0</v>
      </c>
      <c r="V1900">
        <v>0</v>
      </c>
      <c r="W1900">
        <v>0</v>
      </c>
      <c r="X1900">
        <v>0</v>
      </c>
      <c r="Y1900">
        <v>0</v>
      </c>
      <c r="Z1900" t="s">
        <v>41</v>
      </c>
    </row>
    <row r="1901" spans="1:26" x14ac:dyDescent="0.3">
      <c r="A1901">
        <v>10203</v>
      </c>
      <c r="B1901">
        <v>1990</v>
      </c>
      <c r="C1901" s="14">
        <f>2021-Table13[[#This Row],[Year_Birth]]</f>
        <v>31</v>
      </c>
      <c r="D1901" s="4">
        <v>26095</v>
      </c>
      <c r="E1901">
        <v>1</v>
      </c>
      <c r="F1901" s="16">
        <v>7.6082191780821917</v>
      </c>
      <c r="G1901">
        <v>77</v>
      </c>
      <c r="H1901" s="4">
        <v>11</v>
      </c>
      <c r="I1901" s="4">
        <v>7</v>
      </c>
      <c r="J1901" s="4">
        <v>9</v>
      </c>
      <c r="K1901" s="4">
        <v>3</v>
      </c>
      <c r="L1901" s="4">
        <v>1</v>
      </c>
      <c r="M1901" s="4">
        <v>11</v>
      </c>
      <c r="N1901">
        <v>1</v>
      </c>
      <c r="O1901">
        <v>1</v>
      </c>
      <c r="P1901">
        <v>0</v>
      </c>
      <c r="Q1901">
        <v>3</v>
      </c>
      <c r="R1901">
        <v>7</v>
      </c>
      <c r="S1901">
        <v>0</v>
      </c>
      <c r="T1901">
        <v>0</v>
      </c>
      <c r="U1901">
        <v>0</v>
      </c>
      <c r="V1901">
        <v>0</v>
      </c>
      <c r="W1901">
        <v>0</v>
      </c>
      <c r="X1901">
        <v>0</v>
      </c>
      <c r="Y1901">
        <v>0</v>
      </c>
      <c r="Z1901" t="s">
        <v>41</v>
      </c>
    </row>
    <row r="1902" spans="1:26" x14ac:dyDescent="0.3">
      <c r="A1902">
        <v>7574</v>
      </c>
      <c r="B1902">
        <v>1979</v>
      </c>
      <c r="C1902" s="14">
        <f>2021-Table13[[#This Row],[Year_Birth]]</f>
        <v>42</v>
      </c>
      <c r="D1902" s="4">
        <v>27922</v>
      </c>
      <c r="E1902">
        <v>1</v>
      </c>
      <c r="F1902" s="16">
        <v>6.7479452054794518</v>
      </c>
      <c r="G1902">
        <v>80</v>
      </c>
      <c r="H1902" s="4">
        <v>11</v>
      </c>
      <c r="I1902" s="4">
        <v>0</v>
      </c>
      <c r="J1902" s="4">
        <v>13</v>
      </c>
      <c r="K1902" s="4">
        <v>2</v>
      </c>
      <c r="L1902" s="4">
        <v>4</v>
      </c>
      <c r="M1902" s="4">
        <v>11</v>
      </c>
      <c r="N1902">
        <v>1</v>
      </c>
      <c r="O1902">
        <v>2</v>
      </c>
      <c r="P1902">
        <v>0</v>
      </c>
      <c r="Q1902">
        <v>3</v>
      </c>
      <c r="R1902">
        <v>4</v>
      </c>
      <c r="S1902">
        <v>0</v>
      </c>
      <c r="T1902">
        <v>0</v>
      </c>
      <c r="U1902">
        <v>0</v>
      </c>
      <c r="V1902">
        <v>0</v>
      </c>
      <c r="W1902">
        <v>0</v>
      </c>
      <c r="X1902">
        <v>0</v>
      </c>
      <c r="Y1902">
        <v>0</v>
      </c>
      <c r="Z1902" t="s">
        <v>47</v>
      </c>
    </row>
    <row r="1903" spans="1:26" x14ac:dyDescent="0.3">
      <c r="A1903">
        <v>8663</v>
      </c>
      <c r="B1903">
        <v>1974</v>
      </c>
      <c r="C1903" s="14">
        <f>2021-Table13[[#This Row],[Year_Birth]]</f>
        <v>47</v>
      </c>
      <c r="D1903" s="4">
        <v>39996</v>
      </c>
      <c r="E1903">
        <v>2</v>
      </c>
      <c r="F1903" s="16">
        <v>6.7150684931506852</v>
      </c>
      <c r="G1903">
        <v>85</v>
      </c>
      <c r="H1903" s="4">
        <v>11</v>
      </c>
      <c r="I1903" s="4">
        <v>0</v>
      </c>
      <c r="J1903" s="4">
        <v>3</v>
      </c>
      <c r="K1903" s="4">
        <v>0</v>
      </c>
      <c r="L1903" s="4">
        <v>0</v>
      </c>
      <c r="M1903" s="4">
        <v>1</v>
      </c>
      <c r="N1903">
        <v>1</v>
      </c>
      <c r="O1903">
        <v>1</v>
      </c>
      <c r="P1903">
        <v>0</v>
      </c>
      <c r="Q1903">
        <v>2</v>
      </c>
      <c r="R1903">
        <v>6</v>
      </c>
      <c r="S1903">
        <v>0</v>
      </c>
      <c r="T1903">
        <v>0</v>
      </c>
      <c r="U1903">
        <v>0</v>
      </c>
      <c r="V1903">
        <v>0</v>
      </c>
      <c r="W1903">
        <v>0</v>
      </c>
      <c r="X1903">
        <v>0</v>
      </c>
      <c r="Y1903">
        <v>0</v>
      </c>
      <c r="Z1903" t="s">
        <v>53</v>
      </c>
    </row>
    <row r="1904" spans="1:26" x14ac:dyDescent="0.3">
      <c r="A1904">
        <v>1890</v>
      </c>
      <c r="B1904">
        <v>1971</v>
      </c>
      <c r="C1904" s="14">
        <f>2021-Table13[[#This Row],[Year_Birth]]</f>
        <v>50</v>
      </c>
      <c r="D1904" s="4">
        <v>42033</v>
      </c>
      <c r="E1904">
        <v>2</v>
      </c>
      <c r="F1904" s="16">
        <v>8.3863013698630144</v>
      </c>
      <c r="G1904">
        <v>95</v>
      </c>
      <c r="H1904" s="4">
        <v>11</v>
      </c>
      <c r="I1904" s="4">
        <v>1</v>
      </c>
      <c r="J1904" s="4">
        <v>4</v>
      </c>
      <c r="K1904" s="4">
        <v>2</v>
      </c>
      <c r="L1904" s="4">
        <v>0</v>
      </c>
      <c r="M1904" s="4">
        <v>7</v>
      </c>
      <c r="N1904">
        <v>1</v>
      </c>
      <c r="O1904">
        <v>1</v>
      </c>
      <c r="P1904">
        <v>0</v>
      </c>
      <c r="Q1904">
        <v>2</v>
      </c>
      <c r="R1904">
        <v>7</v>
      </c>
      <c r="S1904">
        <v>0</v>
      </c>
      <c r="T1904">
        <v>0</v>
      </c>
      <c r="U1904">
        <v>0</v>
      </c>
      <c r="V1904">
        <v>0</v>
      </c>
      <c r="W1904">
        <v>0</v>
      </c>
      <c r="X1904">
        <v>0</v>
      </c>
      <c r="Y1904">
        <v>0</v>
      </c>
      <c r="Z1904" t="s">
        <v>41</v>
      </c>
    </row>
    <row r="1905" spans="1:26" x14ac:dyDescent="0.3">
      <c r="A1905">
        <v>6568</v>
      </c>
      <c r="B1905">
        <v>1984</v>
      </c>
      <c r="C1905" s="14">
        <f>2021-Table13[[#This Row],[Year_Birth]]</f>
        <v>37</v>
      </c>
      <c r="D1905" s="4">
        <v>38680</v>
      </c>
      <c r="E1905">
        <v>1</v>
      </c>
      <c r="F1905" s="16">
        <v>7.8657534246575347</v>
      </c>
      <c r="G1905">
        <v>97</v>
      </c>
      <c r="H1905" s="4">
        <v>11</v>
      </c>
      <c r="I1905" s="4">
        <v>0</v>
      </c>
      <c r="J1905" s="4">
        <v>36</v>
      </c>
      <c r="K1905" s="4">
        <v>15</v>
      </c>
      <c r="L1905" s="4">
        <v>5</v>
      </c>
      <c r="M1905" s="4">
        <v>12</v>
      </c>
      <c r="N1905">
        <v>1</v>
      </c>
      <c r="O1905">
        <v>2</v>
      </c>
      <c r="P1905">
        <v>0</v>
      </c>
      <c r="Q1905">
        <v>3</v>
      </c>
      <c r="R1905">
        <v>7</v>
      </c>
      <c r="S1905">
        <v>0</v>
      </c>
      <c r="T1905">
        <v>0</v>
      </c>
      <c r="U1905">
        <v>0</v>
      </c>
      <c r="V1905">
        <v>0</v>
      </c>
      <c r="W1905">
        <v>0</v>
      </c>
      <c r="X1905">
        <v>0</v>
      </c>
      <c r="Y1905">
        <v>0</v>
      </c>
      <c r="Z1905" t="s">
        <v>43</v>
      </c>
    </row>
    <row r="1906" spans="1:26" x14ac:dyDescent="0.3">
      <c r="A1906">
        <v>1386</v>
      </c>
      <c r="B1906">
        <v>1967</v>
      </c>
      <c r="C1906" s="14">
        <f>2021-Table13[[#This Row],[Year_Birth]]</f>
        <v>54</v>
      </c>
      <c r="D1906" s="4">
        <v>32474</v>
      </c>
      <c r="E1906">
        <v>2</v>
      </c>
      <c r="F1906" s="16">
        <v>6.7452054794520544</v>
      </c>
      <c r="G1906">
        <v>0</v>
      </c>
      <c r="H1906" s="4">
        <v>10</v>
      </c>
      <c r="I1906" s="4">
        <v>0</v>
      </c>
      <c r="J1906" s="4">
        <v>1</v>
      </c>
      <c r="K1906" s="4">
        <v>0</v>
      </c>
      <c r="L1906" s="4">
        <v>0</v>
      </c>
      <c r="M1906" s="4">
        <v>0</v>
      </c>
      <c r="N1906">
        <v>1</v>
      </c>
      <c r="O1906">
        <v>1</v>
      </c>
      <c r="P1906">
        <v>0</v>
      </c>
      <c r="Q1906">
        <v>2</v>
      </c>
      <c r="R1906">
        <v>7</v>
      </c>
      <c r="S1906">
        <v>0</v>
      </c>
      <c r="T1906">
        <v>0</v>
      </c>
      <c r="U1906">
        <v>0</v>
      </c>
      <c r="V1906">
        <v>0</v>
      </c>
      <c r="W1906">
        <v>0</v>
      </c>
      <c r="X1906">
        <v>0</v>
      </c>
      <c r="Y1906">
        <v>0</v>
      </c>
      <c r="Z1906" t="s">
        <v>53</v>
      </c>
    </row>
    <row r="1907" spans="1:26" x14ac:dyDescent="0.3">
      <c r="A1907">
        <v>6365</v>
      </c>
      <c r="B1907">
        <v>1987</v>
      </c>
      <c r="C1907" s="14">
        <f>2021-Table13[[#This Row],[Year_Birth]]</f>
        <v>34</v>
      </c>
      <c r="D1907" s="4">
        <v>30390</v>
      </c>
      <c r="E1907">
        <v>0</v>
      </c>
      <c r="F1907" s="16">
        <v>7.4328767123287669</v>
      </c>
      <c r="G1907">
        <v>5</v>
      </c>
      <c r="H1907" s="4">
        <v>10</v>
      </c>
      <c r="I1907" s="4">
        <v>12</v>
      </c>
      <c r="J1907" s="4">
        <v>12</v>
      </c>
      <c r="K1907" s="4">
        <v>25</v>
      </c>
      <c r="L1907" s="4">
        <v>1</v>
      </c>
      <c r="M1907" s="4">
        <v>20</v>
      </c>
      <c r="N1907">
        <v>1</v>
      </c>
      <c r="O1907">
        <v>2</v>
      </c>
      <c r="P1907">
        <v>0</v>
      </c>
      <c r="Q1907">
        <v>3</v>
      </c>
      <c r="R1907">
        <v>6</v>
      </c>
      <c r="S1907">
        <v>0</v>
      </c>
      <c r="T1907">
        <v>0</v>
      </c>
      <c r="U1907">
        <v>0</v>
      </c>
      <c r="V1907">
        <v>0</v>
      </c>
      <c r="W1907">
        <v>0</v>
      </c>
      <c r="X1907">
        <v>0</v>
      </c>
      <c r="Y1907">
        <v>0</v>
      </c>
      <c r="Z1907" t="s">
        <v>45</v>
      </c>
    </row>
    <row r="1908" spans="1:26" x14ac:dyDescent="0.3">
      <c r="A1908">
        <v>7284</v>
      </c>
      <c r="B1908">
        <v>1953</v>
      </c>
      <c r="C1908" s="14">
        <f>2021-Table13[[#This Row],[Year_Birth]]</f>
        <v>68</v>
      </c>
      <c r="D1908" s="4">
        <v>48686</v>
      </c>
      <c r="E1908">
        <v>3</v>
      </c>
      <c r="F1908" s="16">
        <v>7.1780821917808222</v>
      </c>
      <c r="G1908">
        <v>8</v>
      </c>
      <c r="H1908" s="4">
        <v>10</v>
      </c>
      <c r="I1908" s="4">
        <v>0</v>
      </c>
      <c r="J1908" s="4">
        <v>7</v>
      </c>
      <c r="K1908" s="4">
        <v>2</v>
      </c>
      <c r="L1908" s="4">
        <v>0</v>
      </c>
      <c r="M1908" s="4">
        <v>1</v>
      </c>
      <c r="N1908">
        <v>1</v>
      </c>
      <c r="O1908">
        <v>1</v>
      </c>
      <c r="P1908">
        <v>0</v>
      </c>
      <c r="Q1908">
        <v>2</v>
      </c>
      <c r="R1908">
        <v>8</v>
      </c>
      <c r="S1908">
        <v>0</v>
      </c>
      <c r="T1908">
        <v>0</v>
      </c>
      <c r="U1908">
        <v>0</v>
      </c>
      <c r="V1908">
        <v>0</v>
      </c>
      <c r="W1908">
        <v>0</v>
      </c>
      <c r="X1908">
        <v>0</v>
      </c>
      <c r="Y1908">
        <v>0</v>
      </c>
      <c r="Z1908" t="s">
        <v>41</v>
      </c>
    </row>
    <row r="1909" spans="1:26" x14ac:dyDescent="0.3">
      <c r="A1909">
        <v>4557</v>
      </c>
      <c r="B1909">
        <v>1970</v>
      </c>
      <c r="C1909" s="14">
        <f>2021-Table13[[#This Row],[Year_Birth]]</f>
        <v>51</v>
      </c>
      <c r="D1909" s="4">
        <v>22070</v>
      </c>
      <c r="E1909">
        <v>1</v>
      </c>
      <c r="F1909" s="16">
        <v>7.3452054794520549</v>
      </c>
      <c r="G1909">
        <v>11</v>
      </c>
      <c r="H1909" s="4">
        <v>10</v>
      </c>
      <c r="I1909" s="4">
        <v>7</v>
      </c>
      <c r="J1909" s="4">
        <v>19</v>
      </c>
      <c r="K1909" s="4">
        <v>8</v>
      </c>
      <c r="L1909" s="4">
        <v>2</v>
      </c>
      <c r="M1909" s="4">
        <v>21</v>
      </c>
      <c r="N1909">
        <v>2</v>
      </c>
      <c r="O1909">
        <v>2</v>
      </c>
      <c r="P1909">
        <v>2</v>
      </c>
      <c r="Q1909">
        <v>2</v>
      </c>
      <c r="R1909">
        <v>6</v>
      </c>
      <c r="S1909">
        <v>0</v>
      </c>
      <c r="T1909">
        <v>0</v>
      </c>
      <c r="U1909">
        <v>0</v>
      </c>
      <c r="V1909">
        <v>0</v>
      </c>
      <c r="W1909">
        <v>0</v>
      </c>
      <c r="X1909">
        <v>0</v>
      </c>
      <c r="Y1909">
        <v>0</v>
      </c>
      <c r="Z1909" t="s">
        <v>47</v>
      </c>
    </row>
    <row r="1910" spans="1:26" x14ac:dyDescent="0.3">
      <c r="A1910">
        <v>4459</v>
      </c>
      <c r="B1910">
        <v>1989</v>
      </c>
      <c r="C1910" s="14">
        <f>2021-Table13[[#This Row],[Year_Birth]]</f>
        <v>32</v>
      </c>
      <c r="D1910" s="4">
        <v>30279</v>
      </c>
      <c r="E1910">
        <v>1</v>
      </c>
      <c r="F1910" s="16">
        <v>8.1068493150684926</v>
      </c>
      <c r="G1910">
        <v>13</v>
      </c>
      <c r="H1910" s="4">
        <v>10</v>
      </c>
      <c r="I1910" s="4">
        <v>4</v>
      </c>
      <c r="J1910" s="4">
        <v>14</v>
      </c>
      <c r="K1910" s="4">
        <v>4</v>
      </c>
      <c r="L1910" s="4">
        <v>4</v>
      </c>
      <c r="M1910" s="4">
        <v>1</v>
      </c>
      <c r="N1910">
        <v>1</v>
      </c>
      <c r="O1910">
        <v>1</v>
      </c>
      <c r="P1910">
        <v>0</v>
      </c>
      <c r="Q1910">
        <v>3</v>
      </c>
      <c r="R1910">
        <v>8</v>
      </c>
      <c r="S1910">
        <v>0</v>
      </c>
      <c r="T1910">
        <v>0</v>
      </c>
      <c r="U1910">
        <v>0</v>
      </c>
      <c r="V1910">
        <v>0</v>
      </c>
      <c r="W1910">
        <v>0</v>
      </c>
      <c r="X1910">
        <v>0</v>
      </c>
      <c r="Y1910">
        <v>0</v>
      </c>
      <c r="Z1910" t="s">
        <v>41</v>
      </c>
    </row>
    <row r="1911" spans="1:26" x14ac:dyDescent="0.3">
      <c r="A1911">
        <v>10642</v>
      </c>
      <c r="B1911">
        <v>1989</v>
      </c>
      <c r="C1911" s="14">
        <f>2021-Table13[[#This Row],[Year_Birth]]</f>
        <v>32</v>
      </c>
      <c r="D1911" s="4">
        <v>30279</v>
      </c>
      <c r="E1911">
        <v>1</v>
      </c>
      <c r="F1911" s="16">
        <v>8.1068493150684926</v>
      </c>
      <c r="G1911">
        <v>13</v>
      </c>
      <c r="H1911" s="4">
        <v>10</v>
      </c>
      <c r="I1911" s="4">
        <v>4</v>
      </c>
      <c r="J1911" s="4">
        <v>14</v>
      </c>
      <c r="K1911" s="4">
        <v>4</v>
      </c>
      <c r="L1911" s="4">
        <v>4</v>
      </c>
      <c r="M1911" s="4">
        <v>1</v>
      </c>
      <c r="N1911">
        <v>1</v>
      </c>
      <c r="O1911">
        <v>1</v>
      </c>
      <c r="P1911">
        <v>0</v>
      </c>
      <c r="Q1911">
        <v>3</v>
      </c>
      <c r="R1911">
        <v>8</v>
      </c>
      <c r="S1911">
        <v>0</v>
      </c>
      <c r="T1911">
        <v>0</v>
      </c>
      <c r="U1911">
        <v>0</v>
      </c>
      <c r="V1911">
        <v>0</v>
      </c>
      <c r="W1911">
        <v>0</v>
      </c>
      <c r="X1911">
        <v>0</v>
      </c>
      <c r="Y1911">
        <v>0</v>
      </c>
      <c r="Z1911" t="s">
        <v>41</v>
      </c>
    </row>
    <row r="1912" spans="1:26" x14ac:dyDescent="0.3">
      <c r="A1912">
        <v>4099</v>
      </c>
      <c r="B1912">
        <v>1972</v>
      </c>
      <c r="C1912" s="14">
        <f>2021-Table13[[#This Row],[Year_Birth]]</f>
        <v>49</v>
      </c>
      <c r="D1912" s="4">
        <v>30675</v>
      </c>
      <c r="E1912">
        <v>1</v>
      </c>
      <c r="F1912" s="16">
        <v>8.2383561643835623</v>
      </c>
      <c r="G1912">
        <v>14</v>
      </c>
      <c r="H1912" s="4">
        <v>10</v>
      </c>
      <c r="I1912" s="4">
        <v>2</v>
      </c>
      <c r="J1912" s="4">
        <v>16</v>
      </c>
      <c r="K1912" s="4">
        <v>11</v>
      </c>
      <c r="L1912" s="4">
        <v>2</v>
      </c>
      <c r="M1912" s="4">
        <v>21</v>
      </c>
      <c r="N1912">
        <v>1</v>
      </c>
      <c r="O1912">
        <v>1</v>
      </c>
      <c r="P1912">
        <v>0</v>
      </c>
      <c r="Q1912">
        <v>3</v>
      </c>
      <c r="R1912">
        <v>8</v>
      </c>
      <c r="S1912">
        <v>0</v>
      </c>
      <c r="T1912">
        <v>0</v>
      </c>
      <c r="U1912">
        <v>0</v>
      </c>
      <c r="V1912">
        <v>0</v>
      </c>
      <c r="W1912">
        <v>0</v>
      </c>
      <c r="X1912">
        <v>0</v>
      </c>
      <c r="Y1912">
        <v>0</v>
      </c>
      <c r="Z1912" t="s">
        <v>41</v>
      </c>
    </row>
    <row r="1913" spans="1:26" x14ac:dyDescent="0.3">
      <c r="A1913">
        <v>4415</v>
      </c>
      <c r="B1913">
        <v>1961</v>
      </c>
      <c r="C1913" s="14">
        <f>2021-Table13[[#This Row],[Year_Birth]]</f>
        <v>60</v>
      </c>
      <c r="D1913" s="4">
        <v>16860</v>
      </c>
      <c r="E1913">
        <v>2</v>
      </c>
      <c r="F1913" s="16">
        <v>8.4054794520547951</v>
      </c>
      <c r="G1913">
        <v>19</v>
      </c>
      <c r="H1913" s="4">
        <v>10</v>
      </c>
      <c r="I1913" s="4">
        <v>4</v>
      </c>
      <c r="J1913" s="4">
        <v>4</v>
      </c>
      <c r="K1913" s="4">
        <v>3</v>
      </c>
      <c r="L1913" s="4">
        <v>3</v>
      </c>
      <c r="M1913" s="4">
        <v>14</v>
      </c>
      <c r="N1913">
        <v>3</v>
      </c>
      <c r="O1913">
        <v>1</v>
      </c>
      <c r="P1913">
        <v>1</v>
      </c>
      <c r="Q1913">
        <v>3</v>
      </c>
      <c r="R1913">
        <v>7</v>
      </c>
      <c r="S1913">
        <v>0</v>
      </c>
      <c r="T1913">
        <v>0</v>
      </c>
      <c r="U1913">
        <v>0</v>
      </c>
      <c r="V1913">
        <v>0</v>
      </c>
      <c r="W1913">
        <v>0</v>
      </c>
      <c r="X1913">
        <v>0</v>
      </c>
      <c r="Y1913">
        <v>0</v>
      </c>
      <c r="Z1913" t="s">
        <v>41</v>
      </c>
    </row>
    <row r="1914" spans="1:26" x14ac:dyDescent="0.3">
      <c r="A1914">
        <v>7224</v>
      </c>
      <c r="B1914">
        <v>1977</v>
      </c>
      <c r="C1914" s="14">
        <f>2021-Table13[[#This Row],[Year_Birth]]</f>
        <v>44</v>
      </c>
      <c r="D1914" s="4">
        <v>31353</v>
      </c>
      <c r="E1914">
        <v>2</v>
      </c>
      <c r="F1914" s="16">
        <v>7.1095890410958908</v>
      </c>
      <c r="G1914">
        <v>24</v>
      </c>
      <c r="H1914" s="4">
        <v>10</v>
      </c>
      <c r="I1914" s="4">
        <v>0</v>
      </c>
      <c r="J1914" s="4">
        <v>10</v>
      </c>
      <c r="K1914" s="4">
        <v>3</v>
      </c>
      <c r="L1914" s="4">
        <v>1</v>
      </c>
      <c r="M1914" s="4">
        <v>7</v>
      </c>
      <c r="N1914">
        <v>2</v>
      </c>
      <c r="O1914">
        <v>1</v>
      </c>
      <c r="P1914">
        <v>1</v>
      </c>
      <c r="Q1914">
        <v>2</v>
      </c>
      <c r="R1914">
        <v>8</v>
      </c>
      <c r="S1914">
        <v>0</v>
      </c>
      <c r="T1914">
        <v>0</v>
      </c>
      <c r="U1914">
        <v>0</v>
      </c>
      <c r="V1914">
        <v>0</v>
      </c>
      <c r="W1914">
        <v>0</v>
      </c>
      <c r="X1914">
        <v>0</v>
      </c>
      <c r="Y1914">
        <v>0</v>
      </c>
      <c r="Z1914" t="s">
        <v>45</v>
      </c>
    </row>
    <row r="1915" spans="1:26" x14ac:dyDescent="0.3">
      <c r="A1915">
        <v>6215</v>
      </c>
      <c r="B1915">
        <v>1977</v>
      </c>
      <c r="C1915" s="14">
        <f>2021-Table13[[#This Row],[Year_Birth]]</f>
        <v>44</v>
      </c>
      <c r="D1915" s="4">
        <v>31353</v>
      </c>
      <c r="E1915">
        <v>2</v>
      </c>
      <c r="F1915" s="16">
        <v>7.1095890410958908</v>
      </c>
      <c r="G1915">
        <v>24</v>
      </c>
      <c r="H1915" s="4">
        <v>10</v>
      </c>
      <c r="I1915" s="4">
        <v>0</v>
      </c>
      <c r="J1915" s="4">
        <v>10</v>
      </c>
      <c r="K1915" s="4">
        <v>3</v>
      </c>
      <c r="L1915" s="4">
        <v>1</v>
      </c>
      <c r="M1915" s="4">
        <v>7</v>
      </c>
      <c r="N1915">
        <v>2</v>
      </c>
      <c r="O1915">
        <v>1</v>
      </c>
      <c r="P1915">
        <v>1</v>
      </c>
      <c r="Q1915">
        <v>2</v>
      </c>
      <c r="R1915">
        <v>8</v>
      </c>
      <c r="S1915">
        <v>0</v>
      </c>
      <c r="T1915">
        <v>0</v>
      </c>
      <c r="U1915">
        <v>0</v>
      </c>
      <c r="V1915">
        <v>0</v>
      </c>
      <c r="W1915">
        <v>0</v>
      </c>
      <c r="X1915">
        <v>1</v>
      </c>
      <c r="Y1915">
        <v>0</v>
      </c>
      <c r="Z1915" t="s">
        <v>47</v>
      </c>
    </row>
    <row r="1916" spans="1:26" x14ac:dyDescent="0.3">
      <c r="A1916">
        <v>4376</v>
      </c>
      <c r="B1916">
        <v>1960</v>
      </c>
      <c r="C1916" s="14">
        <f>2021-Table13[[#This Row],[Year_Birth]]</f>
        <v>61</v>
      </c>
      <c r="D1916" s="4">
        <v>32218</v>
      </c>
      <c r="E1916">
        <v>0</v>
      </c>
      <c r="F1916" s="16">
        <v>6.978082191780822</v>
      </c>
      <c r="G1916">
        <v>27</v>
      </c>
      <c r="H1916" s="4">
        <v>10</v>
      </c>
      <c r="I1916" s="4">
        <v>24</v>
      </c>
      <c r="J1916" s="4">
        <v>15</v>
      </c>
      <c r="K1916" s="4">
        <v>13</v>
      </c>
      <c r="L1916" s="4">
        <v>1</v>
      </c>
      <c r="M1916" s="4">
        <v>30</v>
      </c>
      <c r="N1916">
        <v>1</v>
      </c>
      <c r="O1916">
        <v>2</v>
      </c>
      <c r="P1916">
        <v>1</v>
      </c>
      <c r="Q1916">
        <v>3</v>
      </c>
      <c r="R1916">
        <v>7</v>
      </c>
      <c r="S1916">
        <v>0</v>
      </c>
      <c r="T1916">
        <v>0</v>
      </c>
      <c r="U1916">
        <v>1</v>
      </c>
      <c r="V1916">
        <v>0</v>
      </c>
      <c r="W1916">
        <v>0</v>
      </c>
      <c r="X1916">
        <v>1</v>
      </c>
      <c r="Y1916">
        <v>0</v>
      </c>
      <c r="Z1916" t="s">
        <v>41</v>
      </c>
    </row>
    <row r="1917" spans="1:26" x14ac:dyDescent="0.3">
      <c r="A1917">
        <v>6679</v>
      </c>
      <c r="B1917">
        <v>1966</v>
      </c>
      <c r="C1917" s="14">
        <f>2021-Table13[[#This Row],[Year_Birth]]</f>
        <v>55</v>
      </c>
      <c r="D1917" s="4">
        <v>33279</v>
      </c>
      <c r="E1917">
        <v>0</v>
      </c>
      <c r="F1917" s="16">
        <v>6.6575342465753424</v>
      </c>
      <c r="G1917">
        <v>29</v>
      </c>
      <c r="H1917" s="4">
        <v>10</v>
      </c>
      <c r="I1917" s="4">
        <v>3</v>
      </c>
      <c r="J1917" s="4">
        <v>3</v>
      </c>
      <c r="K1917" s="4">
        <v>0</v>
      </c>
      <c r="L1917" s="4">
        <v>0</v>
      </c>
      <c r="M1917" s="4">
        <v>0</v>
      </c>
      <c r="N1917">
        <v>1</v>
      </c>
      <c r="O1917">
        <v>0</v>
      </c>
      <c r="P1917">
        <v>0</v>
      </c>
      <c r="Q1917">
        <v>3</v>
      </c>
      <c r="R1917">
        <v>3</v>
      </c>
      <c r="S1917">
        <v>0</v>
      </c>
      <c r="T1917">
        <v>0</v>
      </c>
      <c r="U1917">
        <v>0</v>
      </c>
      <c r="V1917">
        <v>0</v>
      </c>
      <c r="W1917">
        <v>0</v>
      </c>
      <c r="X1917">
        <v>0</v>
      </c>
      <c r="Y1917">
        <v>0</v>
      </c>
      <c r="Z1917" t="s">
        <v>41</v>
      </c>
    </row>
    <row r="1918" spans="1:26" x14ac:dyDescent="0.3">
      <c r="A1918">
        <v>10525</v>
      </c>
      <c r="B1918">
        <v>1986</v>
      </c>
      <c r="C1918" s="14">
        <f>2021-Table13[[#This Row],[Year_Birth]]</f>
        <v>35</v>
      </c>
      <c r="D1918" s="4">
        <v>26576</v>
      </c>
      <c r="E1918">
        <v>1</v>
      </c>
      <c r="F1918" s="16">
        <v>8.3205479452054796</v>
      </c>
      <c r="G1918">
        <v>40</v>
      </c>
      <c r="H1918" s="4">
        <v>10</v>
      </c>
      <c r="I1918" s="4">
        <v>0</v>
      </c>
      <c r="J1918" s="4">
        <v>8</v>
      </c>
      <c r="K1918" s="4">
        <v>0</v>
      </c>
      <c r="L1918" s="4">
        <v>0</v>
      </c>
      <c r="M1918" s="4">
        <v>9</v>
      </c>
      <c r="N1918">
        <v>1</v>
      </c>
      <c r="O1918">
        <v>1</v>
      </c>
      <c r="P1918">
        <v>0</v>
      </c>
      <c r="Q1918">
        <v>2</v>
      </c>
      <c r="R1918">
        <v>9</v>
      </c>
      <c r="S1918">
        <v>0</v>
      </c>
      <c r="T1918">
        <v>0</v>
      </c>
      <c r="U1918">
        <v>1</v>
      </c>
      <c r="V1918">
        <v>0</v>
      </c>
      <c r="W1918">
        <v>0</v>
      </c>
      <c r="X1918">
        <v>1</v>
      </c>
      <c r="Y1918">
        <v>0</v>
      </c>
      <c r="Z1918" t="s">
        <v>41</v>
      </c>
    </row>
    <row r="1919" spans="1:26" x14ac:dyDescent="0.3">
      <c r="A1919">
        <v>3518</v>
      </c>
      <c r="B1919">
        <v>1983</v>
      </c>
      <c r="C1919" s="14">
        <f>2021-Table13[[#This Row],[Year_Birth]]</f>
        <v>38</v>
      </c>
      <c r="D1919" s="4">
        <v>25271</v>
      </c>
      <c r="E1919">
        <v>1</v>
      </c>
      <c r="F1919" s="16">
        <v>8.1753424657534239</v>
      </c>
      <c r="G1919">
        <v>45</v>
      </c>
      <c r="H1919" s="4">
        <v>10</v>
      </c>
      <c r="I1919" s="4">
        <v>1</v>
      </c>
      <c r="J1919" s="4">
        <v>18</v>
      </c>
      <c r="K1919" s="4">
        <v>10</v>
      </c>
      <c r="L1919" s="4">
        <v>4</v>
      </c>
      <c r="M1919" s="4">
        <v>7</v>
      </c>
      <c r="N1919">
        <v>1</v>
      </c>
      <c r="O1919">
        <v>1</v>
      </c>
      <c r="P1919">
        <v>1</v>
      </c>
      <c r="Q1919">
        <v>2</v>
      </c>
      <c r="R1919">
        <v>9</v>
      </c>
      <c r="S1919">
        <v>0</v>
      </c>
      <c r="T1919">
        <v>0</v>
      </c>
      <c r="U1919">
        <v>0</v>
      </c>
      <c r="V1919">
        <v>0</v>
      </c>
      <c r="W1919">
        <v>0</v>
      </c>
      <c r="X1919">
        <v>0</v>
      </c>
      <c r="Y1919">
        <v>0</v>
      </c>
      <c r="Z1919" t="s">
        <v>45</v>
      </c>
    </row>
    <row r="1920" spans="1:26" x14ac:dyDescent="0.3">
      <c r="A1920">
        <v>10708</v>
      </c>
      <c r="B1920">
        <v>1978</v>
      </c>
      <c r="C1920" s="14">
        <f>2021-Table13[[#This Row],[Year_Birth]]</f>
        <v>43</v>
      </c>
      <c r="D1920" s="4">
        <v>36975</v>
      </c>
      <c r="E1920">
        <v>1</v>
      </c>
      <c r="F1920" s="16">
        <v>7.1123287671232873</v>
      </c>
      <c r="G1920">
        <v>50</v>
      </c>
      <c r="H1920" s="4">
        <v>10</v>
      </c>
      <c r="I1920" s="4">
        <v>6</v>
      </c>
      <c r="J1920" s="4">
        <v>11</v>
      </c>
      <c r="K1920" s="4">
        <v>0</v>
      </c>
      <c r="L1920" s="4">
        <v>4</v>
      </c>
      <c r="M1920" s="4">
        <v>2</v>
      </c>
      <c r="N1920">
        <v>1</v>
      </c>
      <c r="O1920">
        <v>1</v>
      </c>
      <c r="P1920">
        <v>0</v>
      </c>
      <c r="Q1920">
        <v>3</v>
      </c>
      <c r="R1920">
        <v>7</v>
      </c>
      <c r="S1920">
        <v>0</v>
      </c>
      <c r="T1920">
        <v>0</v>
      </c>
      <c r="U1920">
        <v>0</v>
      </c>
      <c r="V1920">
        <v>0</v>
      </c>
      <c r="W1920">
        <v>0</v>
      </c>
      <c r="X1920">
        <v>0</v>
      </c>
      <c r="Y1920">
        <v>0</v>
      </c>
      <c r="Z1920" t="s">
        <v>41</v>
      </c>
    </row>
    <row r="1921" spans="1:26" x14ac:dyDescent="0.3">
      <c r="A1921">
        <v>8140</v>
      </c>
      <c r="B1921">
        <v>1973</v>
      </c>
      <c r="C1921" s="14">
        <f>2021-Table13[[#This Row],[Year_Birth]]</f>
        <v>48</v>
      </c>
      <c r="D1921" s="4">
        <v>22682</v>
      </c>
      <c r="E1921">
        <v>1</v>
      </c>
      <c r="F1921" s="16">
        <v>7.3479452054794523</v>
      </c>
      <c r="G1921">
        <v>51</v>
      </c>
      <c r="H1921" s="4">
        <v>10</v>
      </c>
      <c r="I1921" s="4">
        <v>14</v>
      </c>
      <c r="J1921" s="4">
        <v>29</v>
      </c>
      <c r="K1921" s="4">
        <v>4</v>
      </c>
      <c r="L1921" s="4">
        <v>2</v>
      </c>
      <c r="M1921" s="4">
        <v>36</v>
      </c>
      <c r="N1921">
        <v>3</v>
      </c>
      <c r="O1921">
        <v>2</v>
      </c>
      <c r="P1921">
        <v>1</v>
      </c>
      <c r="Q1921">
        <v>4</v>
      </c>
      <c r="R1921">
        <v>4</v>
      </c>
      <c r="S1921">
        <v>0</v>
      </c>
      <c r="T1921">
        <v>0</v>
      </c>
      <c r="U1921">
        <v>0</v>
      </c>
      <c r="V1921">
        <v>0</v>
      </c>
      <c r="W1921">
        <v>0</v>
      </c>
      <c r="X1921">
        <v>0</v>
      </c>
      <c r="Y1921">
        <v>0</v>
      </c>
      <c r="Z1921" t="s">
        <v>53</v>
      </c>
    </row>
    <row r="1922" spans="1:26" x14ac:dyDescent="0.3">
      <c r="A1922">
        <v>6119</v>
      </c>
      <c r="B1922">
        <v>1963</v>
      </c>
      <c r="C1922" s="14">
        <f>2021-Table13[[#This Row],[Year_Birth]]</f>
        <v>58</v>
      </c>
      <c r="D1922" s="4">
        <v>36736</v>
      </c>
      <c r="E1922">
        <v>2</v>
      </c>
      <c r="F1922" s="16">
        <v>7.7479452054794518</v>
      </c>
      <c r="G1922">
        <v>52</v>
      </c>
      <c r="H1922" s="4">
        <v>10</v>
      </c>
      <c r="I1922" s="4">
        <v>0</v>
      </c>
      <c r="J1922" s="4">
        <v>3</v>
      </c>
      <c r="K1922" s="4">
        <v>0</v>
      </c>
      <c r="L1922" s="4">
        <v>0</v>
      </c>
      <c r="M1922" s="4">
        <v>4</v>
      </c>
      <c r="N1922">
        <v>1</v>
      </c>
      <c r="O1922">
        <v>1</v>
      </c>
      <c r="P1922">
        <v>0</v>
      </c>
      <c r="Q1922">
        <v>2</v>
      </c>
      <c r="R1922">
        <v>6</v>
      </c>
      <c r="S1922">
        <v>0</v>
      </c>
      <c r="T1922">
        <v>0</v>
      </c>
      <c r="U1922">
        <v>0</v>
      </c>
      <c r="V1922">
        <v>0</v>
      </c>
      <c r="W1922">
        <v>0</v>
      </c>
      <c r="X1922">
        <v>0</v>
      </c>
      <c r="Y1922">
        <v>0</v>
      </c>
      <c r="Z1922" t="s">
        <v>41</v>
      </c>
    </row>
    <row r="1923" spans="1:26" x14ac:dyDescent="0.3">
      <c r="A1923">
        <v>2315</v>
      </c>
      <c r="B1923">
        <v>1960</v>
      </c>
      <c r="C1923" s="14">
        <f>2021-Table13[[#This Row],[Year_Birth]]</f>
        <v>61</v>
      </c>
      <c r="D1923" s="4">
        <v>58401</v>
      </c>
      <c r="E1923">
        <v>1</v>
      </c>
      <c r="F1923" s="16">
        <v>6.8027397260273972</v>
      </c>
      <c r="G1923">
        <v>55</v>
      </c>
      <c r="H1923" s="4">
        <v>10</v>
      </c>
      <c r="I1923" s="4">
        <v>0</v>
      </c>
      <c r="J1923" s="4">
        <v>11</v>
      </c>
      <c r="K1923" s="4">
        <v>17</v>
      </c>
      <c r="L1923" s="4">
        <v>29</v>
      </c>
      <c r="M1923" s="4">
        <v>29</v>
      </c>
      <c r="N1923">
        <v>1</v>
      </c>
      <c r="O1923">
        <v>1</v>
      </c>
      <c r="P1923">
        <v>2</v>
      </c>
      <c r="Q1923">
        <v>2</v>
      </c>
      <c r="R1923">
        <v>4</v>
      </c>
      <c r="S1923">
        <v>0</v>
      </c>
      <c r="T1923">
        <v>0</v>
      </c>
      <c r="U1923">
        <v>0</v>
      </c>
      <c r="V1923">
        <v>0</v>
      </c>
      <c r="W1923">
        <v>0</v>
      </c>
      <c r="X1923">
        <v>0</v>
      </c>
      <c r="Y1923">
        <v>0</v>
      </c>
      <c r="Z1923" t="s">
        <v>41</v>
      </c>
    </row>
    <row r="1924" spans="1:26" x14ac:dyDescent="0.3">
      <c r="A1924">
        <v>2836</v>
      </c>
      <c r="B1924">
        <v>1972</v>
      </c>
      <c r="C1924" s="14">
        <f>2021-Table13[[#This Row],[Year_Birth]]</f>
        <v>49</v>
      </c>
      <c r="D1924" s="4">
        <v>43269</v>
      </c>
      <c r="E1924">
        <v>1</v>
      </c>
      <c r="F1924" s="16">
        <v>7.3945205479452056</v>
      </c>
      <c r="G1924">
        <v>61</v>
      </c>
      <c r="H1924" s="4">
        <v>10</v>
      </c>
      <c r="I1924" s="4">
        <v>1</v>
      </c>
      <c r="J1924" s="4">
        <v>7</v>
      </c>
      <c r="K1924" s="4">
        <v>0</v>
      </c>
      <c r="L1924" s="4">
        <v>0</v>
      </c>
      <c r="M1924" s="4">
        <v>1</v>
      </c>
      <c r="N1924">
        <v>1</v>
      </c>
      <c r="O1924">
        <v>1</v>
      </c>
      <c r="P1924">
        <v>0</v>
      </c>
      <c r="Q1924">
        <v>2</v>
      </c>
      <c r="R1924">
        <v>8</v>
      </c>
      <c r="S1924">
        <v>0</v>
      </c>
      <c r="T1924">
        <v>0</v>
      </c>
      <c r="U1924">
        <v>0</v>
      </c>
      <c r="V1924">
        <v>0</v>
      </c>
      <c r="W1924">
        <v>0</v>
      </c>
      <c r="X1924">
        <v>0</v>
      </c>
      <c r="Y1924">
        <v>0</v>
      </c>
      <c r="Z1924" t="s">
        <v>52</v>
      </c>
    </row>
    <row r="1925" spans="1:26" x14ac:dyDescent="0.3">
      <c r="A1925">
        <v>4136</v>
      </c>
      <c r="B1925">
        <v>1992</v>
      </c>
      <c r="C1925" s="14">
        <f>2021-Table13[[#This Row],[Year_Birth]]</f>
        <v>29</v>
      </c>
      <c r="D1925" s="4">
        <v>7500</v>
      </c>
      <c r="E1925">
        <v>1</v>
      </c>
      <c r="F1925" s="16">
        <v>8.1808219178082187</v>
      </c>
      <c r="G1925">
        <v>63</v>
      </c>
      <c r="H1925" s="4">
        <v>10</v>
      </c>
      <c r="I1925" s="4">
        <v>17</v>
      </c>
      <c r="J1925" s="4">
        <v>18</v>
      </c>
      <c r="K1925" s="4">
        <v>8</v>
      </c>
      <c r="L1925" s="4">
        <v>26</v>
      </c>
      <c r="M1925" s="4">
        <v>40</v>
      </c>
      <c r="N1925">
        <v>4</v>
      </c>
      <c r="O1925">
        <v>3</v>
      </c>
      <c r="P1925">
        <v>2</v>
      </c>
      <c r="Q1925">
        <v>2</v>
      </c>
      <c r="R1925">
        <v>9</v>
      </c>
      <c r="S1925">
        <v>0</v>
      </c>
      <c r="T1925">
        <v>0</v>
      </c>
      <c r="U1925">
        <v>0</v>
      </c>
      <c r="V1925">
        <v>0</v>
      </c>
      <c r="W1925">
        <v>0</v>
      </c>
      <c r="X1925">
        <v>0</v>
      </c>
      <c r="Y1925">
        <v>0</v>
      </c>
      <c r="Z1925" t="s">
        <v>41</v>
      </c>
    </row>
    <row r="1926" spans="1:26" x14ac:dyDescent="0.3">
      <c r="A1926">
        <v>4887</v>
      </c>
      <c r="B1926">
        <v>1976</v>
      </c>
      <c r="C1926" s="14">
        <f>2021-Table13[[#This Row],[Year_Birth]]</f>
        <v>45</v>
      </c>
      <c r="D1926" s="4">
        <v>55412</v>
      </c>
      <c r="E1926">
        <v>2</v>
      </c>
      <c r="F1926" s="16">
        <v>7.2109589041095887</v>
      </c>
      <c r="G1926">
        <v>65</v>
      </c>
      <c r="H1926" s="4">
        <v>10</v>
      </c>
      <c r="I1926" s="4">
        <v>5</v>
      </c>
      <c r="J1926" s="4">
        <v>28</v>
      </c>
      <c r="K1926" s="4">
        <v>11</v>
      </c>
      <c r="L1926" s="4">
        <v>1</v>
      </c>
      <c r="M1926" s="4">
        <v>8</v>
      </c>
      <c r="N1926">
        <v>1</v>
      </c>
      <c r="O1926">
        <v>2</v>
      </c>
      <c r="P1926">
        <v>0</v>
      </c>
      <c r="Q1926">
        <v>3</v>
      </c>
      <c r="R1926">
        <v>5</v>
      </c>
      <c r="S1926">
        <v>0</v>
      </c>
      <c r="T1926">
        <v>0</v>
      </c>
      <c r="U1926">
        <v>0</v>
      </c>
      <c r="V1926">
        <v>0</v>
      </c>
      <c r="W1926">
        <v>0</v>
      </c>
      <c r="X1926">
        <v>0</v>
      </c>
      <c r="Y1926">
        <v>0</v>
      </c>
      <c r="Z1926" t="s">
        <v>48</v>
      </c>
    </row>
    <row r="1927" spans="1:26" x14ac:dyDescent="0.3">
      <c r="A1927">
        <v>5680</v>
      </c>
      <c r="B1927">
        <v>1984</v>
      </c>
      <c r="C1927" s="14">
        <f>2021-Table13[[#This Row],[Year_Birth]]</f>
        <v>37</v>
      </c>
      <c r="D1927" s="4">
        <v>35684</v>
      </c>
      <c r="E1927">
        <v>1</v>
      </c>
      <c r="F1927" s="16">
        <v>6.7972602739726025</v>
      </c>
      <c r="G1927">
        <v>66</v>
      </c>
      <c r="H1927" s="4">
        <v>10</v>
      </c>
      <c r="I1927" s="4">
        <v>4</v>
      </c>
      <c r="J1927" s="4">
        <v>7</v>
      </c>
      <c r="K1927" s="4">
        <v>0</v>
      </c>
      <c r="L1927" s="4">
        <v>6</v>
      </c>
      <c r="M1927" s="4">
        <v>3</v>
      </c>
      <c r="N1927">
        <v>1</v>
      </c>
      <c r="O1927">
        <v>1</v>
      </c>
      <c r="P1927">
        <v>0</v>
      </c>
      <c r="Q1927">
        <v>3</v>
      </c>
      <c r="R1927">
        <v>6</v>
      </c>
      <c r="S1927">
        <v>0</v>
      </c>
      <c r="T1927">
        <v>0</v>
      </c>
      <c r="U1927">
        <v>0</v>
      </c>
      <c r="V1927">
        <v>0</v>
      </c>
      <c r="W1927">
        <v>0</v>
      </c>
      <c r="X1927">
        <v>0</v>
      </c>
      <c r="Y1927">
        <v>0</v>
      </c>
      <c r="Z1927" t="s">
        <v>41</v>
      </c>
    </row>
    <row r="1928" spans="1:26" x14ac:dyDescent="0.3">
      <c r="A1928">
        <v>7937</v>
      </c>
      <c r="B1928">
        <v>1982</v>
      </c>
      <c r="C1928" s="14">
        <f>2021-Table13[[#This Row],[Year_Birth]]</f>
        <v>39</v>
      </c>
      <c r="D1928" s="4">
        <v>24711</v>
      </c>
      <c r="E1928">
        <v>0</v>
      </c>
      <c r="F1928" s="16">
        <v>6.8082191780821919</v>
      </c>
      <c r="G1928">
        <v>86</v>
      </c>
      <c r="H1928" s="4">
        <v>10</v>
      </c>
      <c r="I1928" s="4">
        <v>7</v>
      </c>
      <c r="J1928" s="4">
        <v>25</v>
      </c>
      <c r="K1928" s="4">
        <v>6</v>
      </c>
      <c r="L1928" s="4">
        <v>3</v>
      </c>
      <c r="M1928" s="4">
        <v>7</v>
      </c>
      <c r="N1928">
        <v>1</v>
      </c>
      <c r="O1928">
        <v>3</v>
      </c>
      <c r="P1928">
        <v>0</v>
      </c>
      <c r="Q1928">
        <v>3</v>
      </c>
      <c r="R1928">
        <v>7</v>
      </c>
      <c r="S1928">
        <v>0</v>
      </c>
      <c r="T1928">
        <v>0</v>
      </c>
      <c r="U1928">
        <v>0</v>
      </c>
      <c r="V1928">
        <v>0</v>
      </c>
      <c r="W1928">
        <v>0</v>
      </c>
      <c r="X1928">
        <v>0</v>
      </c>
      <c r="Y1928">
        <v>0</v>
      </c>
      <c r="Z1928" t="s">
        <v>41</v>
      </c>
    </row>
    <row r="1929" spans="1:26" x14ac:dyDescent="0.3">
      <c r="A1929">
        <v>3641</v>
      </c>
      <c r="B1929">
        <v>1976</v>
      </c>
      <c r="C1929" s="14">
        <f>2021-Table13[[#This Row],[Year_Birth]]</f>
        <v>45</v>
      </c>
      <c r="D1929" s="4">
        <v>13624</v>
      </c>
      <c r="E1929">
        <v>1</v>
      </c>
      <c r="F1929" s="16">
        <v>8.0493150684931507</v>
      </c>
      <c r="G1929">
        <v>93</v>
      </c>
      <c r="H1929" s="4">
        <v>10</v>
      </c>
      <c r="I1929" s="4">
        <v>2</v>
      </c>
      <c r="J1929" s="4">
        <v>15</v>
      </c>
      <c r="K1929" s="4">
        <v>2</v>
      </c>
      <c r="L1929" s="4">
        <v>1</v>
      </c>
      <c r="M1929" s="4">
        <v>6</v>
      </c>
      <c r="N1929">
        <v>2</v>
      </c>
      <c r="O1929">
        <v>2</v>
      </c>
      <c r="P1929">
        <v>0</v>
      </c>
      <c r="Q1929">
        <v>3</v>
      </c>
      <c r="R1929">
        <v>6</v>
      </c>
      <c r="S1929">
        <v>0</v>
      </c>
      <c r="T1929">
        <v>0</v>
      </c>
      <c r="U1929">
        <v>0</v>
      </c>
      <c r="V1929">
        <v>0</v>
      </c>
      <c r="W1929">
        <v>0</v>
      </c>
      <c r="X1929">
        <v>0</v>
      </c>
      <c r="Y1929">
        <v>0</v>
      </c>
      <c r="Z1929" t="s">
        <v>41</v>
      </c>
    </row>
    <row r="1930" spans="1:26" x14ac:dyDescent="0.3">
      <c r="A1930">
        <v>7990</v>
      </c>
      <c r="B1930">
        <v>1947</v>
      </c>
      <c r="C1930" s="14">
        <f>2021-Table13[[#This Row],[Year_Birth]]</f>
        <v>74</v>
      </c>
      <c r="D1930" s="4">
        <v>27469</v>
      </c>
      <c r="E1930">
        <v>0</v>
      </c>
      <c r="F1930" s="16">
        <v>8.5178082191780824</v>
      </c>
      <c r="G1930">
        <v>2</v>
      </c>
      <c r="H1930" s="4">
        <v>9</v>
      </c>
      <c r="I1930" s="4">
        <v>1</v>
      </c>
      <c r="J1930" s="4">
        <v>2</v>
      </c>
      <c r="K1930" s="4">
        <v>3</v>
      </c>
      <c r="L1930" s="4">
        <v>2</v>
      </c>
      <c r="M1930" s="4">
        <v>0</v>
      </c>
      <c r="N1930">
        <v>1</v>
      </c>
      <c r="O1930">
        <v>0</v>
      </c>
      <c r="P1930">
        <v>0</v>
      </c>
      <c r="Q1930">
        <v>3</v>
      </c>
      <c r="R1930">
        <v>6</v>
      </c>
      <c r="S1930">
        <v>0</v>
      </c>
      <c r="T1930">
        <v>0</v>
      </c>
      <c r="U1930">
        <v>0</v>
      </c>
      <c r="V1930">
        <v>0</v>
      </c>
      <c r="W1930">
        <v>0</v>
      </c>
      <c r="X1930">
        <v>0</v>
      </c>
      <c r="Y1930">
        <v>0</v>
      </c>
      <c r="Z1930" t="s">
        <v>48</v>
      </c>
    </row>
    <row r="1931" spans="1:26" x14ac:dyDescent="0.3">
      <c r="A1931">
        <v>8430</v>
      </c>
      <c r="B1931">
        <v>1957</v>
      </c>
      <c r="C1931" s="14">
        <f>2021-Table13[[#This Row],[Year_Birth]]</f>
        <v>64</v>
      </c>
      <c r="D1931" s="4">
        <v>21994</v>
      </c>
      <c r="E1931">
        <v>1</v>
      </c>
      <c r="F1931" s="16">
        <v>8.1232876712328768</v>
      </c>
      <c r="G1931">
        <v>4</v>
      </c>
      <c r="H1931" s="4">
        <v>9</v>
      </c>
      <c r="I1931" s="4">
        <v>0</v>
      </c>
      <c r="J1931" s="4">
        <v>6</v>
      </c>
      <c r="K1931" s="4">
        <v>3</v>
      </c>
      <c r="L1931" s="4">
        <v>1</v>
      </c>
      <c r="M1931" s="4">
        <v>3</v>
      </c>
      <c r="N1931">
        <v>1</v>
      </c>
      <c r="O1931">
        <v>0</v>
      </c>
      <c r="P1931">
        <v>0</v>
      </c>
      <c r="Q1931">
        <v>3</v>
      </c>
      <c r="R1931">
        <v>5</v>
      </c>
      <c r="S1931">
        <v>0</v>
      </c>
      <c r="T1931">
        <v>0</v>
      </c>
      <c r="U1931">
        <v>0</v>
      </c>
      <c r="V1931">
        <v>0</v>
      </c>
      <c r="W1931">
        <v>0</v>
      </c>
      <c r="X1931">
        <v>0</v>
      </c>
      <c r="Y1931">
        <v>0</v>
      </c>
      <c r="Z1931" t="s">
        <v>53</v>
      </c>
    </row>
    <row r="1932" spans="1:26" x14ac:dyDescent="0.3">
      <c r="A1932">
        <v>8619</v>
      </c>
      <c r="B1932">
        <v>1957</v>
      </c>
      <c r="C1932" s="14">
        <f>2021-Table13[[#This Row],[Year_Birth]]</f>
        <v>64</v>
      </c>
      <c r="D1932" s="4">
        <v>21994</v>
      </c>
      <c r="E1932">
        <v>1</v>
      </c>
      <c r="F1932" s="16">
        <v>8.1232876712328768</v>
      </c>
      <c r="G1932">
        <v>4</v>
      </c>
      <c r="H1932" s="4">
        <v>9</v>
      </c>
      <c r="I1932" s="4">
        <v>0</v>
      </c>
      <c r="J1932" s="4">
        <v>6</v>
      </c>
      <c r="K1932" s="4">
        <v>3</v>
      </c>
      <c r="L1932" s="4">
        <v>1</v>
      </c>
      <c r="M1932" s="4">
        <v>3</v>
      </c>
      <c r="N1932">
        <v>1</v>
      </c>
      <c r="O1932">
        <v>0</v>
      </c>
      <c r="P1932">
        <v>0</v>
      </c>
      <c r="Q1932">
        <v>3</v>
      </c>
      <c r="R1932">
        <v>5</v>
      </c>
      <c r="S1932">
        <v>0</v>
      </c>
      <c r="T1932">
        <v>0</v>
      </c>
      <c r="U1932">
        <v>0</v>
      </c>
      <c r="V1932">
        <v>0</v>
      </c>
      <c r="W1932">
        <v>0</v>
      </c>
      <c r="X1932">
        <v>0</v>
      </c>
      <c r="Y1932">
        <v>0</v>
      </c>
      <c r="Z1932" t="s">
        <v>41</v>
      </c>
    </row>
    <row r="1933" spans="1:26" x14ac:dyDescent="0.3">
      <c r="A1933">
        <v>2814</v>
      </c>
      <c r="B1933">
        <v>1976</v>
      </c>
      <c r="C1933" s="14">
        <f>2021-Table13[[#This Row],[Year_Birth]]</f>
        <v>45</v>
      </c>
      <c r="D1933" s="4">
        <v>30560</v>
      </c>
      <c r="E1933">
        <v>1</v>
      </c>
      <c r="F1933" s="16">
        <v>7.6164383561643838</v>
      </c>
      <c r="G1933">
        <v>6</v>
      </c>
      <c r="H1933" s="4">
        <v>9</v>
      </c>
      <c r="I1933" s="4">
        <v>1</v>
      </c>
      <c r="J1933" s="4">
        <v>5</v>
      </c>
      <c r="K1933" s="4">
        <v>4</v>
      </c>
      <c r="L1933" s="4">
        <v>5</v>
      </c>
      <c r="M1933" s="4">
        <v>7</v>
      </c>
      <c r="N1933">
        <v>1</v>
      </c>
      <c r="O1933">
        <v>1</v>
      </c>
      <c r="P1933">
        <v>0</v>
      </c>
      <c r="Q1933">
        <v>3</v>
      </c>
      <c r="R1933">
        <v>7</v>
      </c>
      <c r="S1933">
        <v>0</v>
      </c>
      <c r="T1933">
        <v>0</v>
      </c>
      <c r="U1933">
        <v>0</v>
      </c>
      <c r="V1933">
        <v>0</v>
      </c>
      <c r="W1933">
        <v>0</v>
      </c>
      <c r="X1933">
        <v>0</v>
      </c>
      <c r="Y1933">
        <v>0</v>
      </c>
      <c r="Z1933" t="s">
        <v>47</v>
      </c>
    </row>
    <row r="1934" spans="1:26" x14ac:dyDescent="0.3">
      <c r="A1934">
        <v>2711</v>
      </c>
      <c r="B1934">
        <v>1976</v>
      </c>
      <c r="C1934" s="14">
        <f>2021-Table13[[#This Row],[Year_Birth]]</f>
        <v>45</v>
      </c>
      <c r="D1934" s="4">
        <v>30560</v>
      </c>
      <c r="E1934">
        <v>1</v>
      </c>
      <c r="F1934" s="16">
        <v>7.6164383561643838</v>
      </c>
      <c r="G1934">
        <v>6</v>
      </c>
      <c r="H1934" s="4">
        <v>9</v>
      </c>
      <c r="I1934" s="4">
        <v>1</v>
      </c>
      <c r="J1934" s="4">
        <v>5</v>
      </c>
      <c r="K1934" s="4">
        <v>4</v>
      </c>
      <c r="L1934" s="4">
        <v>5</v>
      </c>
      <c r="M1934" s="4">
        <v>7</v>
      </c>
      <c r="N1934">
        <v>1</v>
      </c>
      <c r="O1934">
        <v>1</v>
      </c>
      <c r="P1934">
        <v>0</v>
      </c>
      <c r="Q1934">
        <v>3</v>
      </c>
      <c r="R1934">
        <v>7</v>
      </c>
      <c r="S1934">
        <v>0</v>
      </c>
      <c r="T1934">
        <v>0</v>
      </c>
      <c r="U1934">
        <v>0</v>
      </c>
      <c r="V1934">
        <v>0</v>
      </c>
      <c r="W1934">
        <v>0</v>
      </c>
      <c r="X1934">
        <v>0</v>
      </c>
      <c r="Y1934">
        <v>0</v>
      </c>
      <c r="Z1934" t="s">
        <v>48</v>
      </c>
    </row>
    <row r="1935" spans="1:26" x14ac:dyDescent="0.3">
      <c r="A1935">
        <v>10451</v>
      </c>
      <c r="B1935">
        <v>1965</v>
      </c>
      <c r="C1935" s="14">
        <f>2021-Table13[[#This Row],[Year_Birth]]</f>
        <v>56</v>
      </c>
      <c r="D1935" s="4">
        <v>29672</v>
      </c>
      <c r="E1935">
        <v>2</v>
      </c>
      <c r="F1935" s="16">
        <v>7.9095890410958907</v>
      </c>
      <c r="G1935">
        <v>6</v>
      </c>
      <c r="H1935" s="4">
        <v>9</v>
      </c>
      <c r="I1935" s="4">
        <v>1</v>
      </c>
      <c r="J1935" s="4">
        <v>3</v>
      </c>
      <c r="K1935" s="4">
        <v>0</v>
      </c>
      <c r="L1935" s="4">
        <v>4</v>
      </c>
      <c r="M1935" s="4">
        <v>8</v>
      </c>
      <c r="N1935">
        <v>1</v>
      </c>
      <c r="O1935">
        <v>0</v>
      </c>
      <c r="P1935">
        <v>0</v>
      </c>
      <c r="Q1935">
        <v>3</v>
      </c>
      <c r="R1935">
        <v>6</v>
      </c>
      <c r="S1935">
        <v>0</v>
      </c>
      <c r="T1935">
        <v>0</v>
      </c>
      <c r="U1935">
        <v>0</v>
      </c>
      <c r="V1935">
        <v>0</v>
      </c>
      <c r="W1935">
        <v>0</v>
      </c>
      <c r="X1935">
        <v>0</v>
      </c>
      <c r="Y1935">
        <v>0</v>
      </c>
      <c r="Z1935" t="s">
        <v>47</v>
      </c>
    </row>
    <row r="1936" spans="1:26" x14ac:dyDescent="0.3">
      <c r="A1936">
        <v>4198</v>
      </c>
      <c r="B1936">
        <v>1965</v>
      </c>
      <c r="C1936" s="14">
        <f>2021-Table13[[#This Row],[Year_Birth]]</f>
        <v>56</v>
      </c>
      <c r="D1936" s="4">
        <v>29672</v>
      </c>
      <c r="E1936">
        <v>2</v>
      </c>
      <c r="F1936" s="16">
        <v>7.9095890410958907</v>
      </c>
      <c r="G1936">
        <v>6</v>
      </c>
      <c r="H1936" s="4">
        <v>9</v>
      </c>
      <c r="I1936" s="4">
        <v>1</v>
      </c>
      <c r="J1936" s="4">
        <v>3</v>
      </c>
      <c r="K1936" s="4">
        <v>0</v>
      </c>
      <c r="L1936" s="4">
        <v>4</v>
      </c>
      <c r="M1936" s="4">
        <v>8</v>
      </c>
      <c r="N1936">
        <v>1</v>
      </c>
      <c r="O1936">
        <v>0</v>
      </c>
      <c r="P1936">
        <v>0</v>
      </c>
      <c r="Q1936">
        <v>3</v>
      </c>
      <c r="R1936">
        <v>6</v>
      </c>
      <c r="S1936">
        <v>0</v>
      </c>
      <c r="T1936">
        <v>0</v>
      </c>
      <c r="U1936">
        <v>0</v>
      </c>
      <c r="V1936">
        <v>0</v>
      </c>
      <c r="W1936">
        <v>0</v>
      </c>
      <c r="X1936">
        <v>0</v>
      </c>
      <c r="Y1936">
        <v>0</v>
      </c>
      <c r="Z1936" t="s">
        <v>41</v>
      </c>
    </row>
    <row r="1937" spans="1:26" x14ac:dyDescent="0.3">
      <c r="A1937">
        <v>577</v>
      </c>
      <c r="B1937">
        <v>1976</v>
      </c>
      <c r="C1937" s="14">
        <f>2021-Table13[[#This Row],[Year_Birth]]</f>
        <v>45</v>
      </c>
      <c r="D1937" s="4">
        <v>26907</v>
      </c>
      <c r="E1937">
        <v>2</v>
      </c>
      <c r="F1937" s="16">
        <v>7.4684931506849317</v>
      </c>
      <c r="G1937">
        <v>10</v>
      </c>
      <c r="H1937" s="4">
        <v>9</v>
      </c>
      <c r="I1937" s="4">
        <v>1</v>
      </c>
      <c r="J1937" s="4">
        <v>7</v>
      </c>
      <c r="K1937" s="4">
        <v>0</v>
      </c>
      <c r="L1937" s="4">
        <v>3</v>
      </c>
      <c r="M1937" s="4">
        <v>2</v>
      </c>
      <c r="N1937">
        <v>2</v>
      </c>
      <c r="O1937">
        <v>1</v>
      </c>
      <c r="P1937">
        <v>0</v>
      </c>
      <c r="Q1937">
        <v>3</v>
      </c>
      <c r="R1937">
        <v>7</v>
      </c>
      <c r="S1937">
        <v>0</v>
      </c>
      <c r="T1937">
        <v>0</v>
      </c>
      <c r="U1937">
        <v>0</v>
      </c>
      <c r="V1937">
        <v>0</v>
      </c>
      <c r="W1937">
        <v>0</v>
      </c>
      <c r="X1937">
        <v>0</v>
      </c>
      <c r="Y1937">
        <v>0</v>
      </c>
      <c r="Z1937" t="s">
        <v>41</v>
      </c>
    </row>
    <row r="1938" spans="1:26" x14ac:dyDescent="0.3">
      <c r="A1938">
        <v>8702</v>
      </c>
      <c r="B1938">
        <v>1976</v>
      </c>
      <c r="C1938" s="14">
        <f>2021-Table13[[#This Row],[Year_Birth]]</f>
        <v>45</v>
      </c>
      <c r="D1938" s="4">
        <v>26907</v>
      </c>
      <c r="E1938">
        <v>2</v>
      </c>
      <c r="F1938" s="16">
        <v>7.4684931506849317</v>
      </c>
      <c r="G1938">
        <v>10</v>
      </c>
      <c r="H1938" s="4">
        <v>9</v>
      </c>
      <c r="I1938" s="4">
        <v>1</v>
      </c>
      <c r="J1938" s="4">
        <v>7</v>
      </c>
      <c r="K1938" s="4">
        <v>0</v>
      </c>
      <c r="L1938" s="4">
        <v>3</v>
      </c>
      <c r="M1938" s="4">
        <v>2</v>
      </c>
      <c r="N1938">
        <v>2</v>
      </c>
      <c r="O1938">
        <v>1</v>
      </c>
      <c r="P1938">
        <v>0</v>
      </c>
      <c r="Q1938">
        <v>3</v>
      </c>
      <c r="R1938">
        <v>7</v>
      </c>
      <c r="S1938">
        <v>0</v>
      </c>
      <c r="T1938">
        <v>0</v>
      </c>
      <c r="U1938">
        <v>0</v>
      </c>
      <c r="V1938">
        <v>0</v>
      </c>
      <c r="W1938">
        <v>0</v>
      </c>
      <c r="X1938">
        <v>0</v>
      </c>
      <c r="Y1938">
        <v>0</v>
      </c>
      <c r="Z1938" t="s">
        <v>53</v>
      </c>
    </row>
    <row r="1939" spans="1:26" x14ac:dyDescent="0.3">
      <c r="A1939">
        <v>1183</v>
      </c>
      <c r="B1939">
        <v>1949</v>
      </c>
      <c r="C1939" s="14">
        <f>2021-Table13[[#This Row],[Year_Birth]]</f>
        <v>72</v>
      </c>
      <c r="D1939" s="4">
        <v>36408</v>
      </c>
      <c r="E1939">
        <v>2</v>
      </c>
      <c r="F1939" s="16">
        <v>7.3808219178082188</v>
      </c>
      <c r="G1939">
        <v>11</v>
      </c>
      <c r="H1939" s="4">
        <v>9</v>
      </c>
      <c r="I1939" s="4">
        <v>1</v>
      </c>
      <c r="J1939" s="4">
        <v>4</v>
      </c>
      <c r="K1939" s="4">
        <v>3</v>
      </c>
      <c r="L1939" s="4">
        <v>2</v>
      </c>
      <c r="M1939" s="4">
        <v>3</v>
      </c>
      <c r="N1939">
        <v>1</v>
      </c>
      <c r="O1939">
        <v>1</v>
      </c>
      <c r="P1939">
        <v>0</v>
      </c>
      <c r="Q1939">
        <v>2</v>
      </c>
      <c r="R1939">
        <v>6</v>
      </c>
      <c r="S1939">
        <v>0</v>
      </c>
      <c r="T1939">
        <v>0</v>
      </c>
      <c r="U1939">
        <v>0</v>
      </c>
      <c r="V1939">
        <v>0</v>
      </c>
      <c r="W1939">
        <v>0</v>
      </c>
      <c r="X1939">
        <v>0</v>
      </c>
      <c r="Y1939">
        <v>0</v>
      </c>
      <c r="Z1939" t="s">
        <v>52</v>
      </c>
    </row>
    <row r="1940" spans="1:26" x14ac:dyDescent="0.3">
      <c r="A1940">
        <v>7196</v>
      </c>
      <c r="B1940">
        <v>1950</v>
      </c>
      <c r="C1940" s="14">
        <f>2021-Table13[[#This Row],[Year_Birth]]</f>
        <v>71</v>
      </c>
      <c r="D1940" s="4">
        <v>41145</v>
      </c>
      <c r="E1940">
        <v>2</v>
      </c>
      <c r="F1940" s="16">
        <v>6.9972602739726026</v>
      </c>
      <c r="G1940">
        <v>20</v>
      </c>
      <c r="H1940" s="4">
        <v>9</v>
      </c>
      <c r="I1940" s="4">
        <v>0</v>
      </c>
      <c r="J1940" s="4">
        <v>3</v>
      </c>
      <c r="K1940" s="4">
        <v>0</v>
      </c>
      <c r="L1940" s="4">
        <v>0</v>
      </c>
      <c r="M1940" s="4">
        <v>1</v>
      </c>
      <c r="N1940">
        <v>1</v>
      </c>
      <c r="O1940">
        <v>0</v>
      </c>
      <c r="P1940">
        <v>0</v>
      </c>
      <c r="Q1940">
        <v>3</v>
      </c>
      <c r="R1940">
        <v>3</v>
      </c>
      <c r="S1940">
        <v>0</v>
      </c>
      <c r="T1940">
        <v>0</v>
      </c>
      <c r="U1940">
        <v>0</v>
      </c>
      <c r="V1940">
        <v>0</v>
      </c>
      <c r="W1940">
        <v>0</v>
      </c>
      <c r="X1940">
        <v>0</v>
      </c>
      <c r="Y1940">
        <v>0</v>
      </c>
      <c r="Z1940" t="s">
        <v>48</v>
      </c>
    </row>
    <row r="1941" spans="1:26" x14ac:dyDescent="0.3">
      <c r="A1941">
        <v>9432</v>
      </c>
      <c r="B1941">
        <v>1977</v>
      </c>
      <c r="C1941" s="14">
        <f>2021-Table13[[#This Row],[Year_Birth]]</f>
        <v>44</v>
      </c>
      <c r="D1941" s="4">
        <v>666666</v>
      </c>
      <c r="E1941">
        <v>1</v>
      </c>
      <c r="F1941" s="16">
        <v>7.6849315068493151</v>
      </c>
      <c r="G1941">
        <v>23</v>
      </c>
      <c r="H1941" s="4">
        <v>9</v>
      </c>
      <c r="I1941" s="4">
        <v>14</v>
      </c>
      <c r="J1941" s="4">
        <v>18</v>
      </c>
      <c r="K1941" s="4">
        <v>8</v>
      </c>
      <c r="L1941" s="4">
        <v>1</v>
      </c>
      <c r="M1941" s="4">
        <v>12</v>
      </c>
      <c r="N1941">
        <v>4</v>
      </c>
      <c r="O1941">
        <v>3</v>
      </c>
      <c r="P1941">
        <v>1</v>
      </c>
      <c r="Q1941">
        <v>3</v>
      </c>
      <c r="R1941">
        <v>6</v>
      </c>
      <c r="S1941">
        <v>0</v>
      </c>
      <c r="T1941">
        <v>0</v>
      </c>
      <c r="U1941">
        <v>0</v>
      </c>
      <c r="V1941">
        <v>0</v>
      </c>
      <c r="W1941">
        <v>0</v>
      </c>
      <c r="X1941">
        <v>0</v>
      </c>
      <c r="Y1941">
        <v>0</v>
      </c>
      <c r="Z1941" t="s">
        <v>47</v>
      </c>
    </row>
    <row r="1942" spans="1:26" x14ac:dyDescent="0.3">
      <c r="A1942">
        <v>9396</v>
      </c>
      <c r="B1942">
        <v>1978</v>
      </c>
      <c r="C1942" s="14">
        <f>2021-Table13[[#This Row],[Year_Birth]]</f>
        <v>43</v>
      </c>
      <c r="D1942" s="4">
        <v>37717</v>
      </c>
      <c r="E1942">
        <v>1</v>
      </c>
      <c r="F1942" s="16">
        <v>8.2082191780821923</v>
      </c>
      <c r="G1942">
        <v>31</v>
      </c>
      <c r="H1942" s="4">
        <v>9</v>
      </c>
      <c r="I1942" s="4">
        <v>0</v>
      </c>
      <c r="J1942" s="4">
        <v>6</v>
      </c>
      <c r="K1942" s="4">
        <v>4</v>
      </c>
      <c r="L1942" s="4">
        <v>1</v>
      </c>
      <c r="M1942" s="4">
        <v>5</v>
      </c>
      <c r="N1942">
        <v>1</v>
      </c>
      <c r="O1942">
        <v>1</v>
      </c>
      <c r="P1942">
        <v>0</v>
      </c>
      <c r="Q1942">
        <v>2</v>
      </c>
      <c r="R1942">
        <v>9</v>
      </c>
      <c r="S1942">
        <v>0</v>
      </c>
      <c r="T1942">
        <v>0</v>
      </c>
      <c r="U1942">
        <v>0</v>
      </c>
      <c r="V1942">
        <v>0</v>
      </c>
      <c r="W1942">
        <v>0</v>
      </c>
      <c r="X1942">
        <v>0</v>
      </c>
      <c r="Y1942">
        <v>0</v>
      </c>
      <c r="Z1942" t="s">
        <v>47</v>
      </c>
    </row>
    <row r="1943" spans="1:26" x14ac:dyDescent="0.3">
      <c r="A1943">
        <v>933</v>
      </c>
      <c r="B1943">
        <v>1978</v>
      </c>
      <c r="C1943" s="14">
        <f>2021-Table13[[#This Row],[Year_Birth]]</f>
        <v>43</v>
      </c>
      <c r="D1943" s="4">
        <v>37717</v>
      </c>
      <c r="E1943">
        <v>1</v>
      </c>
      <c r="F1943" s="16">
        <v>8.2082191780821923</v>
      </c>
      <c r="G1943">
        <v>31</v>
      </c>
      <c r="H1943" s="4">
        <v>9</v>
      </c>
      <c r="I1943" s="4">
        <v>0</v>
      </c>
      <c r="J1943" s="4">
        <v>6</v>
      </c>
      <c r="K1943" s="4">
        <v>4</v>
      </c>
      <c r="L1943" s="4">
        <v>1</v>
      </c>
      <c r="M1943" s="4">
        <v>5</v>
      </c>
      <c r="N1943">
        <v>1</v>
      </c>
      <c r="O1943">
        <v>1</v>
      </c>
      <c r="P1943">
        <v>0</v>
      </c>
      <c r="Q1943">
        <v>2</v>
      </c>
      <c r="R1943">
        <v>9</v>
      </c>
      <c r="S1943">
        <v>0</v>
      </c>
      <c r="T1943">
        <v>0</v>
      </c>
      <c r="U1943">
        <v>0</v>
      </c>
      <c r="V1943">
        <v>0</v>
      </c>
      <c r="W1943">
        <v>0</v>
      </c>
      <c r="X1943">
        <v>0</v>
      </c>
      <c r="Y1943">
        <v>0</v>
      </c>
      <c r="Z1943" t="s">
        <v>41</v>
      </c>
    </row>
    <row r="1944" spans="1:26" x14ac:dyDescent="0.3">
      <c r="A1944">
        <v>7901</v>
      </c>
      <c r="B1944">
        <v>1971</v>
      </c>
      <c r="C1944" s="14">
        <f>2021-Table13[[#This Row],[Year_Birth]]</f>
        <v>50</v>
      </c>
      <c r="D1944" s="4">
        <v>34109</v>
      </c>
      <c r="E1944">
        <v>1</v>
      </c>
      <c r="F1944" s="16">
        <v>7.2547945205479456</v>
      </c>
      <c r="G1944">
        <v>39</v>
      </c>
      <c r="H1944" s="4">
        <v>9</v>
      </c>
      <c r="I1944" s="4">
        <v>1</v>
      </c>
      <c r="J1944" s="4">
        <v>5</v>
      </c>
      <c r="K1944" s="4">
        <v>2</v>
      </c>
      <c r="L1944" s="4">
        <v>1</v>
      </c>
      <c r="M1944" s="4">
        <v>4</v>
      </c>
      <c r="N1944">
        <v>1</v>
      </c>
      <c r="O1944">
        <v>0</v>
      </c>
      <c r="P1944">
        <v>0</v>
      </c>
      <c r="Q1944">
        <v>3</v>
      </c>
      <c r="R1944">
        <v>4</v>
      </c>
      <c r="S1944">
        <v>0</v>
      </c>
      <c r="T1944">
        <v>0</v>
      </c>
      <c r="U1944">
        <v>0</v>
      </c>
      <c r="V1944">
        <v>0</v>
      </c>
      <c r="W1944">
        <v>0</v>
      </c>
      <c r="X1944">
        <v>0</v>
      </c>
      <c r="Y1944">
        <v>0</v>
      </c>
      <c r="Z1944" t="s">
        <v>53</v>
      </c>
    </row>
    <row r="1945" spans="1:26" x14ac:dyDescent="0.3">
      <c r="A1945">
        <v>10790</v>
      </c>
      <c r="B1945">
        <v>1985</v>
      </c>
      <c r="C1945" s="14">
        <f>2021-Table13[[#This Row],[Year_Birth]]</f>
        <v>36</v>
      </c>
      <c r="D1945" s="4">
        <v>18169</v>
      </c>
      <c r="E1945">
        <v>1</v>
      </c>
      <c r="F1945" s="16">
        <v>7.9671232876712326</v>
      </c>
      <c r="G1945">
        <v>40</v>
      </c>
      <c r="H1945" s="4">
        <v>9</v>
      </c>
      <c r="I1945" s="4">
        <v>0</v>
      </c>
      <c r="J1945" s="4">
        <v>5</v>
      </c>
      <c r="K1945" s="4">
        <v>0</v>
      </c>
      <c r="L1945" s="4">
        <v>0</v>
      </c>
      <c r="M1945" s="4">
        <v>7</v>
      </c>
      <c r="N1945">
        <v>1</v>
      </c>
      <c r="O1945">
        <v>1</v>
      </c>
      <c r="P1945">
        <v>0</v>
      </c>
      <c r="Q1945">
        <v>2</v>
      </c>
      <c r="R1945">
        <v>8</v>
      </c>
      <c r="S1945">
        <v>0</v>
      </c>
      <c r="T1945">
        <v>0</v>
      </c>
      <c r="U1945">
        <v>0</v>
      </c>
      <c r="V1945">
        <v>0</v>
      </c>
      <c r="W1945">
        <v>0</v>
      </c>
      <c r="X1945">
        <v>0</v>
      </c>
      <c r="Y1945">
        <v>0</v>
      </c>
      <c r="Z1945" t="s">
        <v>41</v>
      </c>
    </row>
    <row r="1946" spans="1:26" x14ac:dyDescent="0.3">
      <c r="A1946">
        <v>1715</v>
      </c>
      <c r="B1946">
        <v>1978</v>
      </c>
      <c r="C1946" s="14">
        <f>2021-Table13[[#This Row],[Year_Birth]]</f>
        <v>43</v>
      </c>
      <c r="D1946" s="4">
        <v>25851</v>
      </c>
      <c r="E1946">
        <v>1</v>
      </c>
      <c r="F1946" s="16">
        <v>7.9890410958904106</v>
      </c>
      <c r="G1946">
        <v>45</v>
      </c>
      <c r="H1946" s="4">
        <v>9</v>
      </c>
      <c r="I1946" s="4">
        <v>4</v>
      </c>
      <c r="J1946" s="4">
        <v>18</v>
      </c>
      <c r="K1946" s="4">
        <v>7</v>
      </c>
      <c r="L1946" s="4">
        <v>5</v>
      </c>
      <c r="M1946" s="4">
        <v>5</v>
      </c>
      <c r="N1946">
        <v>2</v>
      </c>
      <c r="O1946">
        <v>2</v>
      </c>
      <c r="P1946">
        <v>0</v>
      </c>
      <c r="Q1946">
        <v>3</v>
      </c>
      <c r="R1946">
        <v>7</v>
      </c>
      <c r="S1946">
        <v>0</v>
      </c>
      <c r="T1946">
        <v>0</v>
      </c>
      <c r="U1946">
        <v>0</v>
      </c>
      <c r="V1946">
        <v>0</v>
      </c>
      <c r="W1946">
        <v>0</v>
      </c>
      <c r="X1946">
        <v>0</v>
      </c>
      <c r="Y1946">
        <v>0</v>
      </c>
      <c r="Z1946" t="s">
        <v>53</v>
      </c>
    </row>
    <row r="1947" spans="1:26" x14ac:dyDescent="0.3">
      <c r="A1947">
        <v>1160</v>
      </c>
      <c r="B1947">
        <v>1970</v>
      </c>
      <c r="C1947" s="14">
        <f>2021-Table13[[#This Row],[Year_Birth]]</f>
        <v>51</v>
      </c>
      <c r="D1947" s="4">
        <v>13260</v>
      </c>
      <c r="E1947">
        <v>2</v>
      </c>
      <c r="F1947" s="16">
        <v>7.4602739726027396</v>
      </c>
      <c r="G1947">
        <v>48</v>
      </c>
      <c r="H1947" s="4">
        <v>9</v>
      </c>
      <c r="I1947" s="4">
        <v>4</v>
      </c>
      <c r="J1947" s="4">
        <v>17</v>
      </c>
      <c r="K1947" s="4">
        <v>10</v>
      </c>
      <c r="L1947" s="4">
        <v>2</v>
      </c>
      <c r="M1947" s="4">
        <v>7</v>
      </c>
      <c r="N1947">
        <v>4</v>
      </c>
      <c r="O1947">
        <v>3</v>
      </c>
      <c r="P1947">
        <v>0</v>
      </c>
      <c r="Q1947">
        <v>3</v>
      </c>
      <c r="R1947">
        <v>8</v>
      </c>
      <c r="S1947">
        <v>0</v>
      </c>
      <c r="T1947">
        <v>0</v>
      </c>
      <c r="U1947">
        <v>0</v>
      </c>
      <c r="V1947">
        <v>0</v>
      </c>
      <c r="W1947">
        <v>0</v>
      </c>
      <c r="X1947">
        <v>0</v>
      </c>
      <c r="Y1947">
        <v>0</v>
      </c>
      <c r="Z1947" t="s">
        <v>41</v>
      </c>
    </row>
    <row r="1948" spans="1:26" x14ac:dyDescent="0.3">
      <c r="A1948">
        <v>5081</v>
      </c>
      <c r="B1948">
        <v>1967</v>
      </c>
      <c r="C1948" s="14">
        <f>2021-Table13[[#This Row],[Year_Birth]]</f>
        <v>54</v>
      </c>
      <c r="D1948" s="4">
        <v>47821</v>
      </c>
      <c r="E1948">
        <v>2</v>
      </c>
      <c r="F1948" s="16">
        <v>7.3013698630136989</v>
      </c>
      <c r="G1948">
        <v>54</v>
      </c>
      <c r="H1948" s="4">
        <v>9</v>
      </c>
      <c r="I1948" s="4">
        <v>0</v>
      </c>
      <c r="J1948" s="4">
        <v>16</v>
      </c>
      <c r="K1948" s="4">
        <v>6</v>
      </c>
      <c r="L1948" s="4">
        <v>6</v>
      </c>
      <c r="M1948" s="4">
        <v>10</v>
      </c>
      <c r="N1948">
        <v>1</v>
      </c>
      <c r="O1948">
        <v>1</v>
      </c>
      <c r="P1948">
        <v>0</v>
      </c>
      <c r="Q1948">
        <v>3</v>
      </c>
      <c r="R1948">
        <v>8</v>
      </c>
      <c r="S1948">
        <v>0</v>
      </c>
      <c r="T1948">
        <v>0</v>
      </c>
      <c r="U1948">
        <v>0</v>
      </c>
      <c r="V1948">
        <v>0</v>
      </c>
      <c r="W1948">
        <v>0</v>
      </c>
      <c r="X1948">
        <v>0</v>
      </c>
      <c r="Y1948">
        <v>0</v>
      </c>
      <c r="Z1948" t="s">
        <v>41</v>
      </c>
    </row>
    <row r="1949" spans="1:26" x14ac:dyDescent="0.3">
      <c r="A1949">
        <v>8442</v>
      </c>
      <c r="B1949">
        <v>1985</v>
      </c>
      <c r="C1949" s="14">
        <f>2021-Table13[[#This Row],[Year_Birth]]</f>
        <v>36</v>
      </c>
      <c r="D1949" s="4">
        <v>19510</v>
      </c>
      <c r="E1949">
        <v>2</v>
      </c>
      <c r="F1949" s="16">
        <v>7.4273972602739722</v>
      </c>
      <c r="G1949">
        <v>63</v>
      </c>
      <c r="H1949" s="4">
        <v>9</v>
      </c>
      <c r="I1949" s="4">
        <v>0</v>
      </c>
      <c r="J1949" s="4">
        <v>7</v>
      </c>
      <c r="K1949" s="4">
        <v>3</v>
      </c>
      <c r="L1949" s="4">
        <v>4</v>
      </c>
      <c r="M1949" s="4">
        <v>7</v>
      </c>
      <c r="N1949">
        <v>2</v>
      </c>
      <c r="O1949">
        <v>1</v>
      </c>
      <c r="P1949">
        <v>0</v>
      </c>
      <c r="Q1949">
        <v>3</v>
      </c>
      <c r="R1949">
        <v>7</v>
      </c>
      <c r="S1949">
        <v>0</v>
      </c>
      <c r="T1949">
        <v>0</v>
      </c>
      <c r="U1949">
        <v>0</v>
      </c>
      <c r="V1949">
        <v>0</v>
      </c>
      <c r="W1949">
        <v>0</v>
      </c>
      <c r="X1949">
        <v>0</v>
      </c>
      <c r="Y1949">
        <v>0</v>
      </c>
      <c r="Z1949" t="s">
        <v>48</v>
      </c>
    </row>
    <row r="1950" spans="1:26" x14ac:dyDescent="0.3">
      <c r="A1950">
        <v>1744</v>
      </c>
      <c r="B1950">
        <v>1965</v>
      </c>
      <c r="C1950" s="14">
        <f>2021-Table13[[#This Row],[Year_Birth]]</f>
        <v>56</v>
      </c>
      <c r="D1950" s="4">
        <v>23529</v>
      </c>
      <c r="E1950">
        <v>1</v>
      </c>
      <c r="F1950" s="16">
        <v>8.0849315068493155</v>
      </c>
      <c r="G1950">
        <v>67</v>
      </c>
      <c r="H1950" s="4">
        <v>9</v>
      </c>
      <c r="I1950" s="4">
        <v>7</v>
      </c>
      <c r="J1950" s="4">
        <v>13</v>
      </c>
      <c r="K1950" s="4">
        <v>3</v>
      </c>
      <c r="L1950" s="4">
        <v>2</v>
      </c>
      <c r="M1950" s="4">
        <v>20</v>
      </c>
      <c r="N1950">
        <v>1</v>
      </c>
      <c r="O1950">
        <v>1</v>
      </c>
      <c r="P1950">
        <v>1</v>
      </c>
      <c r="Q1950">
        <v>2</v>
      </c>
      <c r="R1950">
        <v>6</v>
      </c>
      <c r="S1950">
        <v>0</v>
      </c>
      <c r="T1950">
        <v>0</v>
      </c>
      <c r="U1950">
        <v>0</v>
      </c>
      <c r="V1950">
        <v>0</v>
      </c>
      <c r="W1950">
        <v>0</v>
      </c>
      <c r="X1950">
        <v>0</v>
      </c>
      <c r="Y1950">
        <v>0</v>
      </c>
      <c r="Z1950" t="s">
        <v>41</v>
      </c>
    </row>
    <row r="1951" spans="1:26" x14ac:dyDescent="0.3">
      <c r="A1951">
        <v>274</v>
      </c>
      <c r="B1951">
        <v>1973</v>
      </c>
      <c r="C1951" s="14">
        <f>2021-Table13[[#This Row],[Year_Birth]]</f>
        <v>48</v>
      </c>
      <c r="D1951" s="4">
        <v>34853</v>
      </c>
      <c r="E1951">
        <v>2</v>
      </c>
      <c r="F1951" s="16">
        <v>7.1260273972602741</v>
      </c>
      <c r="G1951">
        <v>75</v>
      </c>
      <c r="H1951" s="4">
        <v>9</v>
      </c>
      <c r="I1951" s="4">
        <v>3</v>
      </c>
      <c r="J1951" s="4">
        <v>15</v>
      </c>
      <c r="K1951" s="4">
        <v>2</v>
      </c>
      <c r="L1951" s="4">
        <v>3</v>
      </c>
      <c r="M1951" s="4">
        <v>2</v>
      </c>
      <c r="N1951">
        <v>2</v>
      </c>
      <c r="O1951">
        <v>2</v>
      </c>
      <c r="P1951">
        <v>0</v>
      </c>
      <c r="Q1951">
        <v>3</v>
      </c>
      <c r="R1951">
        <v>6</v>
      </c>
      <c r="S1951">
        <v>0</v>
      </c>
      <c r="T1951">
        <v>0</v>
      </c>
      <c r="U1951">
        <v>0</v>
      </c>
      <c r="V1951">
        <v>0</v>
      </c>
      <c r="W1951">
        <v>0</v>
      </c>
      <c r="X1951">
        <v>0</v>
      </c>
      <c r="Y1951">
        <v>0</v>
      </c>
      <c r="Z1951" t="s">
        <v>52</v>
      </c>
    </row>
    <row r="1952" spans="1:26" x14ac:dyDescent="0.3">
      <c r="A1952">
        <v>2337</v>
      </c>
      <c r="B1952">
        <v>1971</v>
      </c>
      <c r="C1952" s="14">
        <f>2021-Table13[[#This Row],[Year_Birth]]</f>
        <v>50</v>
      </c>
      <c r="D1952" s="4">
        <v>29819</v>
      </c>
      <c r="E1952">
        <v>1</v>
      </c>
      <c r="F1952" s="16">
        <v>7.2904109589041095</v>
      </c>
      <c r="G1952">
        <v>77</v>
      </c>
      <c r="H1952" s="4">
        <v>9</v>
      </c>
      <c r="I1952" s="4">
        <v>1</v>
      </c>
      <c r="J1952" s="4">
        <v>24</v>
      </c>
      <c r="K1952" s="4">
        <v>2</v>
      </c>
      <c r="L1952" s="4">
        <v>1</v>
      </c>
      <c r="M1952" s="4">
        <v>2</v>
      </c>
      <c r="N1952">
        <v>3</v>
      </c>
      <c r="O1952">
        <v>3</v>
      </c>
      <c r="P1952">
        <v>0</v>
      </c>
      <c r="Q1952">
        <v>3</v>
      </c>
      <c r="R1952">
        <v>6</v>
      </c>
      <c r="S1952">
        <v>0</v>
      </c>
      <c r="T1952">
        <v>0</v>
      </c>
      <c r="U1952">
        <v>0</v>
      </c>
      <c r="V1952">
        <v>0</v>
      </c>
      <c r="W1952">
        <v>0</v>
      </c>
      <c r="X1952">
        <v>0</v>
      </c>
      <c r="Y1952">
        <v>0</v>
      </c>
      <c r="Z1952" t="s">
        <v>41</v>
      </c>
    </row>
    <row r="1953" spans="1:26" x14ac:dyDescent="0.3">
      <c r="A1953">
        <v>8916</v>
      </c>
      <c r="B1953">
        <v>1975</v>
      </c>
      <c r="C1953" s="14">
        <f>2021-Table13[[#This Row],[Year_Birth]]</f>
        <v>46</v>
      </c>
      <c r="D1953" s="4">
        <v>36627</v>
      </c>
      <c r="E1953">
        <v>2</v>
      </c>
      <c r="F1953" s="16">
        <v>7.5452054794520551</v>
      </c>
      <c r="G1953">
        <v>78</v>
      </c>
      <c r="H1953" s="4">
        <v>9</v>
      </c>
      <c r="I1953" s="4">
        <v>1</v>
      </c>
      <c r="J1953" s="4">
        <v>5</v>
      </c>
      <c r="K1953" s="4">
        <v>0</v>
      </c>
      <c r="L1953" s="4">
        <v>0</v>
      </c>
      <c r="M1953" s="4">
        <v>1</v>
      </c>
      <c r="N1953">
        <v>1</v>
      </c>
      <c r="O1953">
        <v>0</v>
      </c>
      <c r="P1953">
        <v>0</v>
      </c>
      <c r="Q1953">
        <v>3</v>
      </c>
      <c r="R1953">
        <v>5</v>
      </c>
      <c r="S1953">
        <v>0</v>
      </c>
      <c r="T1953">
        <v>0</v>
      </c>
      <c r="U1953">
        <v>0</v>
      </c>
      <c r="V1953">
        <v>0</v>
      </c>
      <c r="W1953">
        <v>0</v>
      </c>
      <c r="X1953">
        <v>0</v>
      </c>
      <c r="Y1953">
        <v>0</v>
      </c>
      <c r="Z1953" t="s">
        <v>47</v>
      </c>
    </row>
    <row r="1954" spans="1:26" x14ac:dyDescent="0.3">
      <c r="A1954">
        <v>2861</v>
      </c>
      <c r="B1954">
        <v>1983</v>
      </c>
      <c r="C1954" s="14">
        <f>2021-Table13[[#This Row],[Year_Birth]]</f>
        <v>38</v>
      </c>
      <c r="D1954" s="4">
        <v>24072</v>
      </c>
      <c r="E1954">
        <v>1</v>
      </c>
      <c r="F1954" s="16">
        <v>7.8136986301369866</v>
      </c>
      <c r="G1954">
        <v>79</v>
      </c>
      <c r="H1954" s="4">
        <v>9</v>
      </c>
      <c r="I1954" s="4">
        <v>1</v>
      </c>
      <c r="J1954" s="4">
        <v>6</v>
      </c>
      <c r="K1954" s="4">
        <v>3</v>
      </c>
      <c r="L1954" s="4">
        <v>0</v>
      </c>
      <c r="M1954" s="4">
        <v>4</v>
      </c>
      <c r="N1954">
        <v>1</v>
      </c>
      <c r="O1954">
        <v>1</v>
      </c>
      <c r="P1954">
        <v>0</v>
      </c>
      <c r="Q1954">
        <v>2</v>
      </c>
      <c r="R1954">
        <v>8</v>
      </c>
      <c r="S1954">
        <v>0</v>
      </c>
      <c r="T1954">
        <v>0</v>
      </c>
      <c r="U1954">
        <v>0</v>
      </c>
      <c r="V1954">
        <v>0</v>
      </c>
      <c r="W1954">
        <v>0</v>
      </c>
      <c r="X1954">
        <v>0</v>
      </c>
      <c r="Y1954">
        <v>0</v>
      </c>
      <c r="Z1954" t="s">
        <v>41</v>
      </c>
    </row>
    <row r="1955" spans="1:26" x14ac:dyDescent="0.3">
      <c r="A1955">
        <v>9481</v>
      </c>
      <c r="B1955">
        <v>1976</v>
      </c>
      <c r="C1955" s="14">
        <f>2021-Table13[[#This Row],[Year_Birth]]</f>
        <v>45</v>
      </c>
      <c r="D1955" s="4">
        <v>17148</v>
      </c>
      <c r="E1955">
        <v>1</v>
      </c>
      <c r="F1955" s="16">
        <v>7.0273972602739727</v>
      </c>
      <c r="G1955">
        <v>80</v>
      </c>
      <c r="H1955" s="4">
        <v>9</v>
      </c>
      <c r="I1955" s="4">
        <v>9</v>
      </c>
      <c r="J1955" s="4">
        <v>11</v>
      </c>
      <c r="K1955" s="4">
        <v>13</v>
      </c>
      <c r="L1955" s="4">
        <v>10</v>
      </c>
      <c r="M1955" s="4">
        <v>16</v>
      </c>
      <c r="N1955">
        <v>4</v>
      </c>
      <c r="O1955">
        <v>3</v>
      </c>
      <c r="P1955">
        <v>1</v>
      </c>
      <c r="Q1955">
        <v>3</v>
      </c>
      <c r="R1955">
        <v>8</v>
      </c>
      <c r="S1955">
        <v>0</v>
      </c>
      <c r="T1955">
        <v>0</v>
      </c>
      <c r="U1955">
        <v>0</v>
      </c>
      <c r="V1955">
        <v>0</v>
      </c>
      <c r="W1955">
        <v>0</v>
      </c>
      <c r="X1955">
        <v>0</v>
      </c>
      <c r="Y1955">
        <v>0</v>
      </c>
      <c r="Z1955" t="s">
        <v>48</v>
      </c>
    </row>
    <row r="1956" spans="1:26" x14ac:dyDescent="0.3">
      <c r="A1956">
        <v>11030</v>
      </c>
      <c r="B1956">
        <v>1976</v>
      </c>
      <c r="C1956" s="14">
        <f>2021-Table13[[#This Row],[Year_Birth]]</f>
        <v>45</v>
      </c>
      <c r="D1956" s="4">
        <v>33181</v>
      </c>
      <c r="E1956">
        <v>1</v>
      </c>
      <c r="F1956" s="16">
        <v>7.095890410958904</v>
      </c>
      <c r="G1956">
        <v>90</v>
      </c>
      <c r="H1956" s="4">
        <v>9</v>
      </c>
      <c r="I1956" s="4">
        <v>0</v>
      </c>
      <c r="J1956" s="4">
        <v>3</v>
      </c>
      <c r="K1956" s="4">
        <v>0</v>
      </c>
      <c r="L1956" s="4">
        <v>0</v>
      </c>
      <c r="M1956" s="4">
        <v>4</v>
      </c>
      <c r="N1956">
        <v>1</v>
      </c>
      <c r="O1956">
        <v>1</v>
      </c>
      <c r="P1956">
        <v>0</v>
      </c>
      <c r="Q1956">
        <v>2</v>
      </c>
      <c r="R1956">
        <v>6</v>
      </c>
      <c r="S1956">
        <v>0</v>
      </c>
      <c r="T1956">
        <v>0</v>
      </c>
      <c r="U1956">
        <v>1</v>
      </c>
      <c r="V1956">
        <v>0</v>
      </c>
      <c r="W1956">
        <v>0</v>
      </c>
      <c r="X1956">
        <v>0</v>
      </c>
      <c r="Y1956">
        <v>0</v>
      </c>
      <c r="Z1956" t="s">
        <v>41</v>
      </c>
    </row>
    <row r="1957" spans="1:26" x14ac:dyDescent="0.3">
      <c r="A1957">
        <v>451</v>
      </c>
      <c r="B1957">
        <v>1989</v>
      </c>
      <c r="C1957" s="14">
        <f>2021-Table13[[#This Row],[Year_Birth]]</f>
        <v>32</v>
      </c>
      <c r="D1957" s="4">
        <v>9255</v>
      </c>
      <c r="E1957">
        <v>1</v>
      </c>
      <c r="F1957" s="16">
        <v>7.1342465753424653</v>
      </c>
      <c r="G1957">
        <v>91</v>
      </c>
      <c r="H1957" s="4">
        <v>9</v>
      </c>
      <c r="I1957" s="4">
        <v>0</v>
      </c>
      <c r="J1957" s="4">
        <v>7</v>
      </c>
      <c r="K1957" s="4">
        <v>2</v>
      </c>
      <c r="L1957" s="4">
        <v>0</v>
      </c>
      <c r="M1957" s="4">
        <v>4</v>
      </c>
      <c r="N1957">
        <v>1</v>
      </c>
      <c r="O1957">
        <v>1</v>
      </c>
      <c r="P1957">
        <v>1</v>
      </c>
      <c r="Q1957">
        <v>2</v>
      </c>
      <c r="R1957">
        <v>8</v>
      </c>
      <c r="S1957">
        <v>0</v>
      </c>
      <c r="T1957">
        <v>0</v>
      </c>
      <c r="U1957">
        <v>0</v>
      </c>
      <c r="V1957">
        <v>0</v>
      </c>
      <c r="W1957">
        <v>0</v>
      </c>
      <c r="X1957">
        <v>0</v>
      </c>
      <c r="Y1957">
        <v>0</v>
      </c>
      <c r="Z1957" t="s">
        <v>45</v>
      </c>
    </row>
    <row r="1958" spans="1:26" x14ac:dyDescent="0.3">
      <c r="A1958">
        <v>1463</v>
      </c>
      <c r="B1958">
        <v>1958</v>
      </c>
      <c r="C1958" s="14">
        <f>2021-Table13[[#This Row],[Year_Birth]]</f>
        <v>63</v>
      </c>
      <c r="D1958" s="4">
        <v>45160</v>
      </c>
      <c r="E1958">
        <v>2</v>
      </c>
      <c r="F1958" s="16">
        <v>6.8630136986301373</v>
      </c>
      <c r="G1958">
        <v>9</v>
      </c>
      <c r="H1958" s="4">
        <v>8</v>
      </c>
      <c r="I1958" s="4">
        <v>2</v>
      </c>
      <c r="J1958" s="4">
        <v>5</v>
      </c>
      <c r="K1958" s="4">
        <v>3</v>
      </c>
      <c r="L1958" s="4">
        <v>0</v>
      </c>
      <c r="M1958" s="4">
        <v>3</v>
      </c>
      <c r="N1958">
        <v>1</v>
      </c>
      <c r="O1958">
        <v>1</v>
      </c>
      <c r="P1958">
        <v>0</v>
      </c>
      <c r="Q1958">
        <v>2</v>
      </c>
      <c r="R1958">
        <v>7</v>
      </c>
      <c r="S1958">
        <v>0</v>
      </c>
      <c r="T1958">
        <v>0</v>
      </c>
      <c r="U1958">
        <v>0</v>
      </c>
      <c r="V1958">
        <v>0</v>
      </c>
      <c r="W1958">
        <v>0</v>
      </c>
      <c r="X1958">
        <v>0</v>
      </c>
      <c r="Y1958">
        <v>0</v>
      </c>
      <c r="Z1958" t="s">
        <v>53</v>
      </c>
    </row>
    <row r="1959" spans="1:26" x14ac:dyDescent="0.3">
      <c r="A1959">
        <v>9725</v>
      </c>
      <c r="B1959">
        <v>1966</v>
      </c>
      <c r="C1959" s="14">
        <f>2021-Table13[[#This Row],[Year_Birth]]</f>
        <v>55</v>
      </c>
      <c r="D1959" s="4">
        <v>28764</v>
      </c>
      <c r="E1959">
        <v>2</v>
      </c>
      <c r="F1959" s="16">
        <v>6.6767123287671231</v>
      </c>
      <c r="G1959">
        <v>16</v>
      </c>
      <c r="H1959" s="4">
        <v>8</v>
      </c>
      <c r="I1959" s="4">
        <v>0</v>
      </c>
      <c r="J1959" s="4">
        <v>3</v>
      </c>
      <c r="K1959" s="4">
        <v>0</v>
      </c>
      <c r="L1959" s="4">
        <v>0</v>
      </c>
      <c r="M1959" s="4">
        <v>1</v>
      </c>
      <c r="N1959">
        <v>1</v>
      </c>
      <c r="O1959">
        <v>1</v>
      </c>
      <c r="P1959">
        <v>0</v>
      </c>
      <c r="Q1959">
        <v>2</v>
      </c>
      <c r="R1959">
        <v>8</v>
      </c>
      <c r="S1959">
        <v>0</v>
      </c>
      <c r="T1959">
        <v>0</v>
      </c>
      <c r="U1959">
        <v>1</v>
      </c>
      <c r="V1959">
        <v>0</v>
      </c>
      <c r="W1959">
        <v>0</v>
      </c>
      <c r="X1959">
        <v>0</v>
      </c>
      <c r="Y1959">
        <v>0</v>
      </c>
      <c r="Z1959" t="s">
        <v>41</v>
      </c>
    </row>
    <row r="1960" spans="1:26" x14ac:dyDescent="0.3">
      <c r="A1960">
        <v>4712</v>
      </c>
      <c r="B1960">
        <v>1991</v>
      </c>
      <c r="C1960" s="14">
        <f>2021-Table13[[#This Row],[Year_Birth]]</f>
        <v>30</v>
      </c>
      <c r="D1960" s="4">
        <v>20193</v>
      </c>
      <c r="E1960">
        <v>0</v>
      </c>
      <c r="F1960" s="16">
        <v>8.1945205479452063</v>
      </c>
      <c r="G1960">
        <v>18</v>
      </c>
      <c r="H1960" s="4">
        <v>8</v>
      </c>
      <c r="I1960" s="4">
        <v>8</v>
      </c>
      <c r="J1960" s="4">
        <v>22</v>
      </c>
      <c r="K1960" s="4">
        <v>24</v>
      </c>
      <c r="L1960" s="4">
        <v>11</v>
      </c>
      <c r="M1960" s="4">
        <v>9</v>
      </c>
      <c r="N1960">
        <v>1</v>
      </c>
      <c r="O1960">
        <v>1</v>
      </c>
      <c r="P1960">
        <v>1</v>
      </c>
      <c r="Q1960">
        <v>4</v>
      </c>
      <c r="R1960">
        <v>4</v>
      </c>
      <c r="S1960">
        <v>0</v>
      </c>
      <c r="T1960">
        <v>0</v>
      </c>
      <c r="U1960">
        <v>0</v>
      </c>
      <c r="V1960">
        <v>0</v>
      </c>
      <c r="W1960">
        <v>0</v>
      </c>
      <c r="X1960">
        <v>0</v>
      </c>
      <c r="Y1960">
        <v>0</v>
      </c>
      <c r="Z1960" t="s">
        <v>41</v>
      </c>
    </row>
    <row r="1961" spans="1:26" x14ac:dyDescent="0.3">
      <c r="A1961">
        <v>11004</v>
      </c>
      <c r="B1961">
        <v>1893</v>
      </c>
      <c r="C1961" s="14">
        <f>2021-Table13[[#This Row],[Year_Birth]]</f>
        <v>128</v>
      </c>
      <c r="D1961" s="4">
        <v>60182</v>
      </c>
      <c r="E1961">
        <v>1</v>
      </c>
      <c r="F1961" s="16">
        <v>6.7287671232876711</v>
      </c>
      <c r="G1961">
        <v>23</v>
      </c>
      <c r="H1961" s="4">
        <v>8</v>
      </c>
      <c r="I1961" s="4">
        <v>0</v>
      </c>
      <c r="J1961" s="4">
        <v>5</v>
      </c>
      <c r="K1961" s="4">
        <v>7</v>
      </c>
      <c r="L1961" s="4">
        <v>0</v>
      </c>
      <c r="M1961" s="4">
        <v>2</v>
      </c>
      <c r="N1961">
        <v>1</v>
      </c>
      <c r="O1961">
        <v>1</v>
      </c>
      <c r="P1961">
        <v>0</v>
      </c>
      <c r="Q1961">
        <v>2</v>
      </c>
      <c r="R1961">
        <v>4</v>
      </c>
      <c r="S1961">
        <v>0</v>
      </c>
      <c r="T1961">
        <v>0</v>
      </c>
      <c r="U1961">
        <v>0</v>
      </c>
      <c r="V1961">
        <v>0</v>
      </c>
      <c r="W1961">
        <v>0</v>
      </c>
      <c r="X1961">
        <v>0</v>
      </c>
      <c r="Y1961">
        <v>0</v>
      </c>
      <c r="Z1961" t="s">
        <v>47</v>
      </c>
    </row>
    <row r="1962" spans="1:26" x14ac:dyDescent="0.3">
      <c r="A1962">
        <v>2457</v>
      </c>
      <c r="B1962">
        <v>1975</v>
      </c>
      <c r="C1962" s="14">
        <f>2021-Table13[[#This Row],[Year_Birth]]</f>
        <v>46</v>
      </c>
      <c r="D1962" s="4">
        <v>30801</v>
      </c>
      <c r="E1962">
        <v>1</v>
      </c>
      <c r="F1962" s="16">
        <v>8.2849315068493148</v>
      </c>
      <c r="G1962">
        <v>23</v>
      </c>
      <c r="H1962" s="4">
        <v>8</v>
      </c>
      <c r="I1962" s="4">
        <v>4</v>
      </c>
      <c r="J1962" s="4">
        <v>5</v>
      </c>
      <c r="K1962" s="4">
        <v>15</v>
      </c>
      <c r="L1962" s="4">
        <v>2</v>
      </c>
      <c r="M1962" s="4">
        <v>11</v>
      </c>
      <c r="N1962">
        <v>2</v>
      </c>
      <c r="O1962">
        <v>1</v>
      </c>
      <c r="P1962">
        <v>0</v>
      </c>
      <c r="Q1962">
        <v>3</v>
      </c>
      <c r="R1962">
        <v>7</v>
      </c>
      <c r="S1962">
        <v>0</v>
      </c>
      <c r="T1962">
        <v>0</v>
      </c>
      <c r="U1962">
        <v>0</v>
      </c>
      <c r="V1962">
        <v>0</v>
      </c>
      <c r="W1962">
        <v>0</v>
      </c>
      <c r="X1962">
        <v>0</v>
      </c>
      <c r="Y1962">
        <v>0</v>
      </c>
      <c r="Z1962" t="s">
        <v>41</v>
      </c>
    </row>
    <row r="1963" spans="1:26" x14ac:dyDescent="0.3">
      <c r="A1963">
        <v>5329</v>
      </c>
      <c r="B1963">
        <v>1949</v>
      </c>
      <c r="C1963" s="14">
        <f>2021-Table13[[#This Row],[Year_Birth]]</f>
        <v>72</v>
      </c>
      <c r="D1963" s="4">
        <v>35946</v>
      </c>
      <c r="E1963">
        <v>2</v>
      </c>
      <c r="F1963" s="16">
        <v>7.3643835616438356</v>
      </c>
      <c r="G1963">
        <v>24</v>
      </c>
      <c r="H1963" s="4">
        <v>8</v>
      </c>
      <c r="I1963" s="4">
        <v>0</v>
      </c>
      <c r="J1963" s="4">
        <v>3</v>
      </c>
      <c r="K1963" s="4">
        <v>0</v>
      </c>
      <c r="L1963" s="4">
        <v>0</v>
      </c>
      <c r="M1963" s="4">
        <v>0</v>
      </c>
      <c r="N1963">
        <v>1</v>
      </c>
      <c r="O1963">
        <v>0</v>
      </c>
      <c r="P1963">
        <v>0</v>
      </c>
      <c r="Q1963">
        <v>3</v>
      </c>
      <c r="R1963">
        <v>5</v>
      </c>
      <c r="S1963">
        <v>0</v>
      </c>
      <c r="T1963">
        <v>0</v>
      </c>
      <c r="U1963">
        <v>0</v>
      </c>
      <c r="V1963">
        <v>0</v>
      </c>
      <c r="W1963">
        <v>0</v>
      </c>
      <c r="X1963">
        <v>0</v>
      </c>
      <c r="Y1963">
        <v>0</v>
      </c>
      <c r="Z1963" t="s">
        <v>53</v>
      </c>
    </row>
    <row r="1964" spans="1:26" x14ac:dyDescent="0.3">
      <c r="A1964">
        <v>5907</v>
      </c>
      <c r="B1964">
        <v>1952</v>
      </c>
      <c r="C1964" s="14">
        <f>2021-Table13[[#This Row],[Year_Birth]]</f>
        <v>69</v>
      </c>
      <c r="D1964" s="4">
        <v>33444</v>
      </c>
      <c r="E1964">
        <v>2</v>
      </c>
      <c r="F1964" s="16">
        <v>8.2630136986301377</v>
      </c>
      <c r="G1964">
        <v>24</v>
      </c>
      <c r="H1964" s="4">
        <v>8</v>
      </c>
      <c r="I1964" s="4">
        <v>0</v>
      </c>
      <c r="J1964" s="4">
        <v>8</v>
      </c>
      <c r="K1964" s="4">
        <v>0</v>
      </c>
      <c r="L1964" s="4">
        <v>0</v>
      </c>
      <c r="M1964" s="4">
        <v>2</v>
      </c>
      <c r="N1964">
        <v>1</v>
      </c>
      <c r="O1964">
        <v>1</v>
      </c>
      <c r="P1964">
        <v>0</v>
      </c>
      <c r="Q1964">
        <v>2</v>
      </c>
      <c r="R1964">
        <v>8</v>
      </c>
      <c r="S1964">
        <v>0</v>
      </c>
      <c r="T1964">
        <v>0</v>
      </c>
      <c r="U1964">
        <v>0</v>
      </c>
      <c r="V1964">
        <v>0</v>
      </c>
      <c r="W1964">
        <v>0</v>
      </c>
      <c r="X1964">
        <v>0</v>
      </c>
      <c r="Y1964">
        <v>0</v>
      </c>
      <c r="Z1964" t="s">
        <v>41</v>
      </c>
    </row>
    <row r="1965" spans="1:26" x14ac:dyDescent="0.3">
      <c r="A1965">
        <v>9291</v>
      </c>
      <c r="B1965">
        <v>1959</v>
      </c>
      <c r="C1965" s="14">
        <f>2021-Table13[[#This Row],[Year_Birth]]</f>
        <v>62</v>
      </c>
      <c r="D1965" s="4">
        <v>34242</v>
      </c>
      <c r="E1965">
        <v>1</v>
      </c>
      <c r="F1965" s="16">
        <v>6.8794520547945206</v>
      </c>
      <c r="G1965">
        <v>25</v>
      </c>
      <c r="H1965" s="4">
        <v>8</v>
      </c>
      <c r="I1965" s="4">
        <v>2</v>
      </c>
      <c r="J1965" s="4">
        <v>4</v>
      </c>
      <c r="K1965" s="4">
        <v>0</v>
      </c>
      <c r="L1965" s="4">
        <v>0</v>
      </c>
      <c r="M1965" s="4">
        <v>1</v>
      </c>
      <c r="N1965">
        <v>1</v>
      </c>
      <c r="O1965">
        <v>0</v>
      </c>
      <c r="P1965">
        <v>0</v>
      </c>
      <c r="Q1965">
        <v>3</v>
      </c>
      <c r="R1965">
        <v>5</v>
      </c>
      <c r="S1965">
        <v>0</v>
      </c>
      <c r="T1965">
        <v>0</v>
      </c>
      <c r="U1965">
        <v>0</v>
      </c>
      <c r="V1965">
        <v>0</v>
      </c>
      <c r="W1965">
        <v>0</v>
      </c>
      <c r="X1965">
        <v>0</v>
      </c>
      <c r="Y1965">
        <v>0</v>
      </c>
      <c r="Z1965" t="s">
        <v>41</v>
      </c>
    </row>
    <row r="1966" spans="1:26" x14ac:dyDescent="0.3">
      <c r="A1966">
        <v>5961</v>
      </c>
      <c r="B1966">
        <v>1978</v>
      </c>
      <c r="C1966" s="14">
        <f>2021-Table13[[#This Row],[Year_Birth]]</f>
        <v>43</v>
      </c>
      <c r="D1966" s="4">
        <v>42693</v>
      </c>
      <c r="E1966">
        <v>1</v>
      </c>
      <c r="F1966" s="16">
        <v>6.6712328767123283</v>
      </c>
      <c r="G1966">
        <v>29</v>
      </c>
      <c r="H1966" s="4">
        <v>8</v>
      </c>
      <c r="I1966" s="4">
        <v>4</v>
      </c>
      <c r="J1966" s="4">
        <v>20</v>
      </c>
      <c r="K1966" s="4">
        <v>6</v>
      </c>
      <c r="L1966" s="4">
        <v>3</v>
      </c>
      <c r="M1966" s="4">
        <v>16</v>
      </c>
      <c r="N1966">
        <v>1</v>
      </c>
      <c r="O1966">
        <v>1</v>
      </c>
      <c r="P1966">
        <v>0</v>
      </c>
      <c r="Q1966">
        <v>3</v>
      </c>
      <c r="R1966">
        <v>5</v>
      </c>
      <c r="S1966">
        <v>0</v>
      </c>
      <c r="T1966">
        <v>0</v>
      </c>
      <c r="U1966">
        <v>0</v>
      </c>
      <c r="V1966">
        <v>0</v>
      </c>
      <c r="W1966">
        <v>0</v>
      </c>
      <c r="X1966">
        <v>0</v>
      </c>
      <c r="Y1966">
        <v>0</v>
      </c>
      <c r="Z1966" t="s">
        <v>41</v>
      </c>
    </row>
    <row r="1967" spans="1:26" x14ac:dyDescent="0.3">
      <c r="A1967">
        <v>5289</v>
      </c>
      <c r="B1967">
        <v>1975</v>
      </c>
      <c r="C1967" s="14">
        <f>2021-Table13[[#This Row],[Year_Birth]]</f>
        <v>46</v>
      </c>
      <c r="D1967" s="4">
        <v>41658</v>
      </c>
      <c r="E1967">
        <v>2</v>
      </c>
      <c r="F1967" s="16">
        <v>8.2465753424657535</v>
      </c>
      <c r="G1967">
        <v>30</v>
      </c>
      <c r="H1967" s="4">
        <v>8</v>
      </c>
      <c r="I1967" s="4">
        <v>4</v>
      </c>
      <c r="J1967" s="4">
        <v>12</v>
      </c>
      <c r="K1967" s="4">
        <v>15</v>
      </c>
      <c r="L1967" s="4">
        <v>4</v>
      </c>
      <c r="M1967" s="4">
        <v>29</v>
      </c>
      <c r="N1967">
        <v>2</v>
      </c>
      <c r="O1967">
        <v>1</v>
      </c>
      <c r="P1967">
        <v>1</v>
      </c>
      <c r="Q1967">
        <v>2</v>
      </c>
      <c r="R1967">
        <v>4</v>
      </c>
      <c r="S1967">
        <v>0</v>
      </c>
      <c r="T1967">
        <v>0</v>
      </c>
      <c r="U1967">
        <v>0</v>
      </c>
      <c r="V1967">
        <v>0</v>
      </c>
      <c r="W1967">
        <v>0</v>
      </c>
      <c r="X1967">
        <v>0</v>
      </c>
      <c r="Y1967">
        <v>0</v>
      </c>
      <c r="Z1967" t="s">
        <v>53</v>
      </c>
    </row>
    <row r="1968" spans="1:26" x14ac:dyDescent="0.3">
      <c r="A1968">
        <v>3790</v>
      </c>
      <c r="B1968">
        <v>1956</v>
      </c>
      <c r="C1968" s="14">
        <f>2021-Table13[[#This Row],[Year_Birth]]</f>
        <v>65</v>
      </c>
      <c r="D1968" s="4">
        <v>34633</v>
      </c>
      <c r="E1968">
        <v>3</v>
      </c>
      <c r="F1968" s="16">
        <v>7.0410958904109586</v>
      </c>
      <c r="G1968">
        <v>31</v>
      </c>
      <c r="H1968" s="4">
        <v>8</v>
      </c>
      <c r="I1968" s="4">
        <v>1</v>
      </c>
      <c r="J1968" s="4">
        <v>5</v>
      </c>
      <c r="K1968" s="4">
        <v>0</v>
      </c>
      <c r="L1968" s="4">
        <v>0</v>
      </c>
      <c r="M1968" s="4">
        <v>1</v>
      </c>
      <c r="N1968">
        <v>1</v>
      </c>
      <c r="O1968">
        <v>1</v>
      </c>
      <c r="P1968">
        <v>0</v>
      </c>
      <c r="Q1968">
        <v>2</v>
      </c>
      <c r="R1968">
        <v>6</v>
      </c>
      <c r="S1968">
        <v>0</v>
      </c>
      <c r="T1968">
        <v>0</v>
      </c>
      <c r="U1968">
        <v>0</v>
      </c>
      <c r="V1968">
        <v>0</v>
      </c>
      <c r="W1968">
        <v>0</v>
      </c>
      <c r="X1968">
        <v>0</v>
      </c>
      <c r="Y1968">
        <v>0</v>
      </c>
      <c r="Z1968" t="s">
        <v>47</v>
      </c>
    </row>
    <row r="1969" spans="1:26" x14ac:dyDescent="0.3">
      <c r="A1969">
        <v>6864</v>
      </c>
      <c r="B1969">
        <v>1989</v>
      </c>
      <c r="C1969" s="14">
        <f>2021-Table13[[#This Row],[Year_Birth]]</f>
        <v>32</v>
      </c>
      <c r="D1969" s="4">
        <v>10979</v>
      </c>
      <c r="E1969">
        <v>0</v>
      </c>
      <c r="F1969" s="16">
        <v>6.7150684931506852</v>
      </c>
      <c r="G1969">
        <v>34</v>
      </c>
      <c r="H1969" s="4">
        <v>8</v>
      </c>
      <c r="I1969" s="4">
        <v>4</v>
      </c>
      <c r="J1969" s="4">
        <v>10</v>
      </c>
      <c r="K1969" s="4">
        <v>2</v>
      </c>
      <c r="L1969" s="4">
        <v>2</v>
      </c>
      <c r="M1969" s="4">
        <v>4</v>
      </c>
      <c r="N1969">
        <v>2</v>
      </c>
      <c r="O1969">
        <v>3</v>
      </c>
      <c r="P1969">
        <v>0</v>
      </c>
      <c r="Q1969">
        <v>3</v>
      </c>
      <c r="R1969">
        <v>5</v>
      </c>
      <c r="S1969">
        <v>0</v>
      </c>
      <c r="T1969">
        <v>0</v>
      </c>
      <c r="U1969">
        <v>0</v>
      </c>
      <c r="V1969">
        <v>0</v>
      </c>
      <c r="W1969">
        <v>0</v>
      </c>
      <c r="X1969">
        <v>0</v>
      </c>
      <c r="Y1969">
        <v>0</v>
      </c>
      <c r="Z1969" t="s">
        <v>53</v>
      </c>
    </row>
    <row r="1970" spans="1:26" x14ac:dyDescent="0.3">
      <c r="A1970">
        <v>10617</v>
      </c>
      <c r="B1970">
        <v>1989</v>
      </c>
      <c r="C1970" s="14">
        <f>2021-Table13[[#This Row],[Year_Birth]]</f>
        <v>32</v>
      </c>
      <c r="D1970" s="4">
        <v>10979</v>
      </c>
      <c r="E1970">
        <v>0</v>
      </c>
      <c r="F1970" s="16">
        <v>6.7150684931506852</v>
      </c>
      <c r="G1970">
        <v>34</v>
      </c>
      <c r="H1970" s="4">
        <v>8</v>
      </c>
      <c r="I1970" s="4">
        <v>4</v>
      </c>
      <c r="J1970" s="4">
        <v>10</v>
      </c>
      <c r="K1970" s="4">
        <v>2</v>
      </c>
      <c r="L1970" s="4">
        <v>2</v>
      </c>
      <c r="M1970" s="4">
        <v>4</v>
      </c>
      <c r="N1970">
        <v>2</v>
      </c>
      <c r="O1970">
        <v>3</v>
      </c>
      <c r="P1970">
        <v>0</v>
      </c>
      <c r="Q1970">
        <v>3</v>
      </c>
      <c r="R1970">
        <v>5</v>
      </c>
      <c r="S1970">
        <v>0</v>
      </c>
      <c r="T1970">
        <v>0</v>
      </c>
      <c r="U1970">
        <v>0</v>
      </c>
      <c r="V1970">
        <v>0</v>
      </c>
      <c r="W1970">
        <v>0</v>
      </c>
      <c r="X1970">
        <v>0</v>
      </c>
      <c r="Y1970">
        <v>0</v>
      </c>
      <c r="Z1970" t="s">
        <v>41</v>
      </c>
    </row>
    <row r="1971" spans="1:26" x14ac:dyDescent="0.3">
      <c r="A1971">
        <v>7034</v>
      </c>
      <c r="B1971">
        <v>1978</v>
      </c>
      <c r="C1971" s="14">
        <f>2021-Table13[[#This Row],[Year_Birth]]</f>
        <v>43</v>
      </c>
      <c r="D1971" s="4">
        <v>25804</v>
      </c>
      <c r="E1971">
        <v>1</v>
      </c>
      <c r="F1971" s="16">
        <v>7.4356164383561643</v>
      </c>
      <c r="G1971">
        <v>34</v>
      </c>
      <c r="H1971" s="4">
        <v>8</v>
      </c>
      <c r="I1971" s="4">
        <v>7</v>
      </c>
      <c r="J1971" s="4">
        <v>9</v>
      </c>
      <c r="K1971" s="4">
        <v>13</v>
      </c>
      <c r="L1971" s="4">
        <v>6</v>
      </c>
      <c r="M1971" s="4">
        <v>12</v>
      </c>
      <c r="N1971">
        <v>2</v>
      </c>
      <c r="O1971">
        <v>2</v>
      </c>
      <c r="P1971">
        <v>0</v>
      </c>
      <c r="Q1971">
        <v>3</v>
      </c>
      <c r="R1971">
        <v>8</v>
      </c>
      <c r="S1971">
        <v>0</v>
      </c>
      <c r="T1971">
        <v>0</v>
      </c>
      <c r="U1971">
        <v>0</v>
      </c>
      <c r="V1971">
        <v>0</v>
      </c>
      <c r="W1971">
        <v>0</v>
      </c>
      <c r="X1971">
        <v>0</v>
      </c>
      <c r="Y1971">
        <v>0</v>
      </c>
      <c r="Z1971" t="s">
        <v>48</v>
      </c>
    </row>
    <row r="1972" spans="1:26" x14ac:dyDescent="0.3">
      <c r="A1972">
        <v>1458</v>
      </c>
      <c r="B1972">
        <v>1982</v>
      </c>
      <c r="C1972" s="14">
        <f>2021-Table13[[#This Row],[Year_Birth]]</f>
        <v>39</v>
      </c>
      <c r="D1972" s="4">
        <v>21059</v>
      </c>
      <c r="E1972">
        <v>1</v>
      </c>
      <c r="F1972" s="16">
        <v>7.0849315068493155</v>
      </c>
      <c r="G1972">
        <v>40</v>
      </c>
      <c r="H1972" s="4">
        <v>8</v>
      </c>
      <c r="I1972" s="4">
        <v>3</v>
      </c>
      <c r="J1972" s="4">
        <v>19</v>
      </c>
      <c r="K1972" s="4">
        <v>3</v>
      </c>
      <c r="L1972" s="4">
        <v>3</v>
      </c>
      <c r="M1972" s="4">
        <v>8</v>
      </c>
      <c r="N1972">
        <v>3</v>
      </c>
      <c r="O1972">
        <v>3</v>
      </c>
      <c r="P1972">
        <v>0</v>
      </c>
      <c r="Q1972">
        <v>3</v>
      </c>
      <c r="R1972">
        <v>6</v>
      </c>
      <c r="S1972">
        <v>0</v>
      </c>
      <c r="T1972">
        <v>0</v>
      </c>
      <c r="U1972">
        <v>0</v>
      </c>
      <c r="V1972">
        <v>0</v>
      </c>
      <c r="W1972">
        <v>0</v>
      </c>
      <c r="X1972">
        <v>0</v>
      </c>
      <c r="Y1972">
        <v>0</v>
      </c>
      <c r="Z1972" t="s">
        <v>41</v>
      </c>
    </row>
    <row r="1973" spans="1:26" x14ac:dyDescent="0.3">
      <c r="A1973">
        <v>1403</v>
      </c>
      <c r="B1973">
        <v>1975</v>
      </c>
      <c r="C1973" s="14">
        <f>2021-Table13[[#This Row],[Year_Birth]]</f>
        <v>46</v>
      </c>
      <c r="D1973" s="4">
        <v>34984</v>
      </c>
      <c r="E1973">
        <v>2</v>
      </c>
      <c r="F1973" s="16">
        <v>8.4219178082191775</v>
      </c>
      <c r="G1973">
        <v>40</v>
      </c>
      <c r="H1973" s="4">
        <v>8</v>
      </c>
      <c r="I1973" s="4">
        <v>4</v>
      </c>
      <c r="J1973" s="4">
        <v>15</v>
      </c>
      <c r="K1973" s="4">
        <v>3</v>
      </c>
      <c r="L1973" s="4">
        <v>5</v>
      </c>
      <c r="M1973" s="4">
        <v>3</v>
      </c>
      <c r="N1973">
        <v>2</v>
      </c>
      <c r="O1973">
        <v>1</v>
      </c>
      <c r="P1973">
        <v>0</v>
      </c>
      <c r="Q1973">
        <v>3</v>
      </c>
      <c r="R1973">
        <v>7</v>
      </c>
      <c r="S1973">
        <v>0</v>
      </c>
      <c r="T1973">
        <v>0</v>
      </c>
      <c r="U1973">
        <v>0</v>
      </c>
      <c r="V1973">
        <v>0</v>
      </c>
      <c r="W1973">
        <v>0</v>
      </c>
      <c r="X1973">
        <v>0</v>
      </c>
      <c r="Y1973">
        <v>0</v>
      </c>
      <c r="Z1973" t="s">
        <v>41</v>
      </c>
    </row>
    <row r="1974" spans="1:26" x14ac:dyDescent="0.3">
      <c r="A1974">
        <v>4643</v>
      </c>
      <c r="B1974">
        <v>1973</v>
      </c>
      <c r="C1974" s="14">
        <f>2021-Table13[[#This Row],[Year_Birth]]</f>
        <v>48</v>
      </c>
      <c r="D1974" s="4">
        <v>27803</v>
      </c>
      <c r="E1974">
        <v>1</v>
      </c>
      <c r="F1974" s="16">
        <v>8.4520547945205475</v>
      </c>
      <c r="G1974">
        <v>40</v>
      </c>
      <c r="H1974" s="4">
        <v>8</v>
      </c>
      <c r="I1974" s="4">
        <v>26</v>
      </c>
      <c r="J1974" s="4">
        <v>46</v>
      </c>
      <c r="K1974" s="4">
        <v>38</v>
      </c>
      <c r="L1974" s="4">
        <v>9</v>
      </c>
      <c r="M1974" s="4">
        <v>49</v>
      </c>
      <c r="N1974">
        <v>2</v>
      </c>
      <c r="O1974">
        <v>3</v>
      </c>
      <c r="P1974">
        <v>0</v>
      </c>
      <c r="Q1974">
        <v>4</v>
      </c>
      <c r="R1974">
        <v>8</v>
      </c>
      <c r="S1974">
        <v>0</v>
      </c>
      <c r="T1974">
        <v>0</v>
      </c>
      <c r="U1974">
        <v>0</v>
      </c>
      <c r="V1974">
        <v>0</v>
      </c>
      <c r="W1974">
        <v>0</v>
      </c>
      <c r="X1974">
        <v>0</v>
      </c>
      <c r="Y1974">
        <v>0</v>
      </c>
      <c r="Z1974" t="s">
        <v>53</v>
      </c>
    </row>
    <row r="1975" spans="1:26" x14ac:dyDescent="0.3">
      <c r="A1975">
        <v>9283</v>
      </c>
      <c r="B1975">
        <v>1978</v>
      </c>
      <c r="C1975" s="14">
        <f>2021-Table13[[#This Row],[Year_Birth]]</f>
        <v>43</v>
      </c>
      <c r="D1975" s="4">
        <v>60199</v>
      </c>
      <c r="E1975">
        <v>3</v>
      </c>
      <c r="F1975" s="16">
        <v>7.4054794520547942</v>
      </c>
      <c r="G1975">
        <v>49</v>
      </c>
      <c r="H1975" s="4">
        <v>8</v>
      </c>
      <c r="I1975" s="4">
        <v>1</v>
      </c>
      <c r="J1975" s="4">
        <v>7</v>
      </c>
      <c r="K1975" s="4">
        <v>2</v>
      </c>
      <c r="L1975" s="4">
        <v>0</v>
      </c>
      <c r="M1975" s="4">
        <v>0</v>
      </c>
      <c r="N1975">
        <v>1</v>
      </c>
      <c r="O1975">
        <v>0</v>
      </c>
      <c r="P1975">
        <v>0</v>
      </c>
      <c r="Q1975">
        <v>3</v>
      </c>
      <c r="R1975">
        <v>4</v>
      </c>
      <c r="S1975">
        <v>0</v>
      </c>
      <c r="T1975">
        <v>0</v>
      </c>
      <c r="U1975">
        <v>0</v>
      </c>
      <c r="V1975">
        <v>0</v>
      </c>
      <c r="W1975">
        <v>0</v>
      </c>
      <c r="X1975">
        <v>0</v>
      </c>
      <c r="Y1975">
        <v>0</v>
      </c>
      <c r="Z1975" t="s">
        <v>48</v>
      </c>
    </row>
    <row r="1976" spans="1:26" x14ac:dyDescent="0.3">
      <c r="A1976">
        <v>6866</v>
      </c>
      <c r="B1976">
        <v>1969</v>
      </c>
      <c r="C1976" s="14">
        <f>2021-Table13[[#This Row],[Year_Birth]]</f>
        <v>52</v>
      </c>
      <c r="D1976" s="4">
        <v>35924</v>
      </c>
      <c r="E1976">
        <v>2</v>
      </c>
      <c r="F1976" s="16">
        <v>6.8794520547945206</v>
      </c>
      <c r="G1976">
        <v>56</v>
      </c>
      <c r="H1976" s="4">
        <v>8</v>
      </c>
      <c r="I1976" s="4">
        <v>0</v>
      </c>
      <c r="J1976" s="4">
        <v>14</v>
      </c>
      <c r="K1976" s="4">
        <v>2</v>
      </c>
      <c r="L1976" s="4">
        <v>3</v>
      </c>
      <c r="M1976" s="4">
        <v>7</v>
      </c>
      <c r="N1976">
        <v>1</v>
      </c>
      <c r="O1976">
        <v>1</v>
      </c>
      <c r="P1976">
        <v>0</v>
      </c>
      <c r="Q1976">
        <v>3</v>
      </c>
      <c r="R1976">
        <v>5</v>
      </c>
      <c r="S1976">
        <v>0</v>
      </c>
      <c r="T1976">
        <v>0</v>
      </c>
      <c r="U1976">
        <v>0</v>
      </c>
      <c r="V1976">
        <v>0</v>
      </c>
      <c r="W1976">
        <v>0</v>
      </c>
      <c r="X1976">
        <v>0</v>
      </c>
      <c r="Y1976">
        <v>0</v>
      </c>
      <c r="Z1976" t="s">
        <v>47</v>
      </c>
    </row>
    <row r="1977" spans="1:26" x14ac:dyDescent="0.3">
      <c r="A1977">
        <v>8514</v>
      </c>
      <c r="B1977">
        <v>1976</v>
      </c>
      <c r="C1977" s="14">
        <f>2021-Table13[[#This Row],[Year_Birth]]</f>
        <v>45</v>
      </c>
      <c r="D1977" s="4">
        <v>29478</v>
      </c>
      <c r="E1977">
        <v>1</v>
      </c>
      <c r="F1977" s="16">
        <v>7.0575342465753428</v>
      </c>
      <c r="G1977">
        <v>59</v>
      </c>
      <c r="H1977" s="4">
        <v>8</v>
      </c>
      <c r="I1977" s="4">
        <v>0</v>
      </c>
      <c r="J1977" s="4">
        <v>7</v>
      </c>
      <c r="K1977" s="4">
        <v>3</v>
      </c>
      <c r="L1977" s="4">
        <v>1</v>
      </c>
      <c r="M1977" s="4">
        <v>1</v>
      </c>
      <c r="N1977">
        <v>1</v>
      </c>
      <c r="O1977">
        <v>1</v>
      </c>
      <c r="P1977">
        <v>0</v>
      </c>
      <c r="Q1977">
        <v>3</v>
      </c>
      <c r="R1977">
        <v>6</v>
      </c>
      <c r="S1977">
        <v>0</v>
      </c>
      <c r="T1977">
        <v>0</v>
      </c>
      <c r="U1977">
        <v>0</v>
      </c>
      <c r="V1977">
        <v>0</v>
      </c>
      <c r="W1977">
        <v>0</v>
      </c>
      <c r="X1977">
        <v>0</v>
      </c>
      <c r="Y1977">
        <v>0</v>
      </c>
      <c r="Z1977" t="s">
        <v>41</v>
      </c>
    </row>
    <row r="1978" spans="1:26" x14ac:dyDescent="0.3">
      <c r="A1978">
        <v>7912</v>
      </c>
      <c r="B1978">
        <v>1978</v>
      </c>
      <c r="C1978" s="14">
        <f>2021-Table13[[#This Row],[Year_Birth]]</f>
        <v>43</v>
      </c>
      <c r="D1978" s="4">
        <v>38136</v>
      </c>
      <c r="E1978">
        <v>1</v>
      </c>
      <c r="F1978" s="16">
        <v>7.7972602739726025</v>
      </c>
      <c r="G1978">
        <v>69</v>
      </c>
      <c r="H1978" s="4">
        <v>8</v>
      </c>
      <c r="I1978" s="4">
        <v>15</v>
      </c>
      <c r="J1978" s="4">
        <v>27</v>
      </c>
      <c r="K1978" s="4">
        <v>0</v>
      </c>
      <c r="L1978" s="4">
        <v>20</v>
      </c>
      <c r="M1978" s="4">
        <v>33</v>
      </c>
      <c r="N1978">
        <v>2</v>
      </c>
      <c r="O1978">
        <v>3</v>
      </c>
      <c r="P1978">
        <v>1</v>
      </c>
      <c r="Q1978">
        <v>2</v>
      </c>
      <c r="R1978">
        <v>8</v>
      </c>
      <c r="S1978">
        <v>0</v>
      </c>
      <c r="T1978">
        <v>0</v>
      </c>
      <c r="U1978">
        <v>1</v>
      </c>
      <c r="V1978">
        <v>0</v>
      </c>
      <c r="W1978">
        <v>0</v>
      </c>
      <c r="X1978">
        <v>0</v>
      </c>
      <c r="Y1978">
        <v>0</v>
      </c>
      <c r="Z1978" t="s">
        <v>43</v>
      </c>
    </row>
    <row r="1979" spans="1:26" x14ac:dyDescent="0.3">
      <c r="A1979">
        <v>2375</v>
      </c>
      <c r="B1979">
        <v>1972</v>
      </c>
      <c r="C1979" s="14">
        <f>2021-Table13[[#This Row],[Year_Birth]]</f>
        <v>49</v>
      </c>
      <c r="D1979" s="4">
        <v>30261</v>
      </c>
      <c r="E1979">
        <v>3</v>
      </c>
      <c r="F1979" s="16">
        <v>8.3698630136986303</v>
      </c>
      <c r="G1979">
        <v>75</v>
      </c>
      <c r="H1979" s="4">
        <v>8</v>
      </c>
      <c r="I1979" s="4">
        <v>0</v>
      </c>
      <c r="J1979" s="4">
        <v>5</v>
      </c>
      <c r="K1979" s="4">
        <v>0</v>
      </c>
      <c r="L1979" s="4">
        <v>3</v>
      </c>
      <c r="M1979" s="4">
        <v>6</v>
      </c>
      <c r="N1979">
        <v>1</v>
      </c>
      <c r="O1979">
        <v>0</v>
      </c>
      <c r="P1979">
        <v>0</v>
      </c>
      <c r="Q1979">
        <v>3</v>
      </c>
      <c r="R1979">
        <v>8</v>
      </c>
      <c r="S1979">
        <v>0</v>
      </c>
      <c r="T1979">
        <v>0</v>
      </c>
      <c r="U1979">
        <v>0</v>
      </c>
      <c r="V1979">
        <v>0</v>
      </c>
      <c r="W1979">
        <v>0</v>
      </c>
      <c r="X1979">
        <v>0</v>
      </c>
      <c r="Y1979">
        <v>0</v>
      </c>
      <c r="Z1979" t="s">
        <v>41</v>
      </c>
    </row>
    <row r="1980" spans="1:26" x14ac:dyDescent="0.3">
      <c r="A1980">
        <v>4927</v>
      </c>
      <c r="B1980">
        <v>1971</v>
      </c>
      <c r="C1980" s="14">
        <f>2021-Table13[[#This Row],[Year_Birth]]</f>
        <v>50</v>
      </c>
      <c r="D1980" s="4">
        <v>16626</v>
      </c>
      <c r="E1980">
        <v>2</v>
      </c>
      <c r="F1980" s="16">
        <v>7.0630136986301366</v>
      </c>
      <c r="G1980">
        <v>76</v>
      </c>
      <c r="H1980" s="4">
        <v>8</v>
      </c>
      <c r="I1980" s="4">
        <v>3</v>
      </c>
      <c r="J1980" s="4">
        <v>22</v>
      </c>
      <c r="K1980" s="4">
        <v>21</v>
      </c>
      <c r="L1980" s="4">
        <v>1</v>
      </c>
      <c r="M1980" s="4">
        <v>13</v>
      </c>
      <c r="N1980">
        <v>3</v>
      </c>
      <c r="O1980">
        <v>3</v>
      </c>
      <c r="P1980">
        <v>0</v>
      </c>
      <c r="Q1980">
        <v>3</v>
      </c>
      <c r="R1980">
        <v>9</v>
      </c>
      <c r="S1980">
        <v>0</v>
      </c>
      <c r="T1980">
        <v>0</v>
      </c>
      <c r="U1980">
        <v>0</v>
      </c>
      <c r="V1980">
        <v>0</v>
      </c>
      <c r="W1980">
        <v>0</v>
      </c>
      <c r="X1980">
        <v>0</v>
      </c>
      <c r="Y1980">
        <v>0</v>
      </c>
      <c r="Z1980" t="s">
        <v>47</v>
      </c>
    </row>
    <row r="1981" spans="1:26" x14ac:dyDescent="0.3">
      <c r="A1981">
        <v>2258</v>
      </c>
      <c r="B1981">
        <v>1986</v>
      </c>
      <c r="C1981" s="14">
        <f>2021-Table13[[#This Row],[Year_Birth]]</f>
        <v>35</v>
      </c>
      <c r="D1981" s="4">
        <v>32880</v>
      </c>
      <c r="E1981">
        <v>1</v>
      </c>
      <c r="F1981" s="16">
        <v>8.1780821917808222</v>
      </c>
      <c r="G1981">
        <v>76</v>
      </c>
      <c r="H1981" s="4">
        <v>8</v>
      </c>
      <c r="I1981" s="4">
        <v>4</v>
      </c>
      <c r="J1981" s="4">
        <v>15</v>
      </c>
      <c r="K1981" s="4">
        <v>7</v>
      </c>
      <c r="L1981" s="4">
        <v>6</v>
      </c>
      <c r="M1981" s="4">
        <v>2</v>
      </c>
      <c r="N1981">
        <v>1</v>
      </c>
      <c r="O1981">
        <v>1</v>
      </c>
      <c r="P1981">
        <v>0</v>
      </c>
      <c r="Q1981">
        <v>3</v>
      </c>
      <c r="R1981">
        <v>8</v>
      </c>
      <c r="S1981">
        <v>0</v>
      </c>
      <c r="T1981">
        <v>0</v>
      </c>
      <c r="U1981">
        <v>0</v>
      </c>
      <c r="V1981">
        <v>0</v>
      </c>
      <c r="W1981">
        <v>0</v>
      </c>
      <c r="X1981">
        <v>0</v>
      </c>
      <c r="Y1981">
        <v>0</v>
      </c>
      <c r="Z1981" t="s">
        <v>41</v>
      </c>
    </row>
    <row r="1982" spans="1:26" x14ac:dyDescent="0.3">
      <c r="A1982">
        <v>5577</v>
      </c>
      <c r="B1982">
        <v>1983</v>
      </c>
      <c r="C1982" s="14">
        <f>2021-Table13[[#This Row],[Year_Birth]]</f>
        <v>38</v>
      </c>
      <c r="D1982" s="4">
        <v>43776</v>
      </c>
      <c r="E1982">
        <v>1</v>
      </c>
      <c r="F1982" s="16">
        <v>6.7671232876712333</v>
      </c>
      <c r="G1982">
        <v>77</v>
      </c>
      <c r="H1982" s="4">
        <v>8</v>
      </c>
      <c r="I1982" s="4">
        <v>0</v>
      </c>
      <c r="J1982" s="4">
        <v>9</v>
      </c>
      <c r="K1982" s="4">
        <v>2</v>
      </c>
      <c r="L1982" s="4">
        <v>1</v>
      </c>
      <c r="M1982" s="4">
        <v>3</v>
      </c>
      <c r="N1982">
        <v>1</v>
      </c>
      <c r="O1982">
        <v>1</v>
      </c>
      <c r="P1982">
        <v>0</v>
      </c>
      <c r="Q1982">
        <v>2</v>
      </c>
      <c r="R1982">
        <v>6</v>
      </c>
      <c r="S1982">
        <v>0</v>
      </c>
      <c r="T1982">
        <v>0</v>
      </c>
      <c r="U1982">
        <v>0</v>
      </c>
      <c r="V1982">
        <v>0</v>
      </c>
      <c r="W1982">
        <v>0</v>
      </c>
      <c r="X1982">
        <v>0</v>
      </c>
      <c r="Y1982">
        <v>0</v>
      </c>
      <c r="Z1982" t="s">
        <v>41</v>
      </c>
    </row>
    <row r="1983" spans="1:26" x14ac:dyDescent="0.3">
      <c r="A1983">
        <v>9672</v>
      </c>
      <c r="B1983">
        <v>1970</v>
      </c>
      <c r="C1983" s="14">
        <f>2021-Table13[[#This Row],[Year_Birth]]</f>
        <v>51</v>
      </c>
      <c r="D1983" s="4">
        <v>23162</v>
      </c>
      <c r="E1983">
        <v>2</v>
      </c>
      <c r="F1983" s="16">
        <v>7.1315068493150688</v>
      </c>
      <c r="G1983">
        <v>82</v>
      </c>
      <c r="H1983" s="4">
        <v>8</v>
      </c>
      <c r="I1983" s="4">
        <v>3</v>
      </c>
      <c r="J1983" s="4">
        <v>9</v>
      </c>
      <c r="K1983" s="4">
        <v>19</v>
      </c>
      <c r="L1983" s="4">
        <v>4</v>
      </c>
      <c r="M1983" s="4">
        <v>22</v>
      </c>
      <c r="N1983">
        <v>3</v>
      </c>
      <c r="O1983">
        <v>1</v>
      </c>
      <c r="P1983">
        <v>1</v>
      </c>
      <c r="Q1983">
        <v>3</v>
      </c>
      <c r="R1983">
        <v>6</v>
      </c>
      <c r="S1983">
        <v>0</v>
      </c>
      <c r="T1983">
        <v>0</v>
      </c>
      <c r="U1983">
        <v>0</v>
      </c>
      <c r="V1983">
        <v>0</v>
      </c>
      <c r="W1983">
        <v>0</v>
      </c>
      <c r="X1983">
        <v>0</v>
      </c>
      <c r="Y1983">
        <v>0</v>
      </c>
      <c r="Z1983" t="s">
        <v>48</v>
      </c>
    </row>
    <row r="1984" spans="1:26" x14ac:dyDescent="0.3">
      <c r="A1984">
        <v>7419</v>
      </c>
      <c r="B1984">
        <v>1968</v>
      </c>
      <c r="C1984" s="14">
        <f>2021-Table13[[#This Row],[Year_Birth]]</f>
        <v>53</v>
      </c>
      <c r="D1984" s="4">
        <v>27071</v>
      </c>
      <c r="E1984">
        <v>1</v>
      </c>
      <c r="F1984" s="16">
        <v>6.7945205479452051</v>
      </c>
      <c r="G1984">
        <v>90</v>
      </c>
      <c r="H1984" s="4">
        <v>8</v>
      </c>
      <c r="I1984" s="4">
        <v>3</v>
      </c>
      <c r="J1984" s="4">
        <v>19</v>
      </c>
      <c r="K1984" s="4">
        <v>0</v>
      </c>
      <c r="L1984" s="4">
        <v>2</v>
      </c>
      <c r="M1984" s="4">
        <v>3</v>
      </c>
      <c r="N1984">
        <v>2</v>
      </c>
      <c r="O1984">
        <v>2</v>
      </c>
      <c r="P1984">
        <v>0</v>
      </c>
      <c r="Q1984">
        <v>3</v>
      </c>
      <c r="R1984">
        <v>6</v>
      </c>
      <c r="S1984">
        <v>0</v>
      </c>
      <c r="T1984">
        <v>0</v>
      </c>
      <c r="U1984">
        <v>0</v>
      </c>
      <c r="V1984">
        <v>0</v>
      </c>
      <c r="W1984">
        <v>0</v>
      </c>
      <c r="X1984">
        <v>0</v>
      </c>
      <c r="Y1984">
        <v>0</v>
      </c>
      <c r="Z1984" t="s">
        <v>41</v>
      </c>
    </row>
    <row r="1985" spans="1:26" x14ac:dyDescent="0.3">
      <c r="A1985">
        <v>4179</v>
      </c>
      <c r="B1985">
        <v>1959</v>
      </c>
      <c r="C1985" s="14">
        <f>2021-Table13[[#This Row],[Year_Birth]]</f>
        <v>62</v>
      </c>
      <c r="D1985" s="4">
        <v>24221</v>
      </c>
      <c r="E1985">
        <v>0</v>
      </c>
      <c r="F1985" s="16">
        <v>7.4684931506849317</v>
      </c>
      <c r="G1985">
        <v>94</v>
      </c>
      <c r="H1985" s="4">
        <v>8</v>
      </c>
      <c r="I1985" s="4">
        <v>9</v>
      </c>
      <c r="J1985" s="4">
        <v>9</v>
      </c>
      <c r="K1985" s="4">
        <v>2</v>
      </c>
      <c r="L1985" s="4">
        <v>5</v>
      </c>
      <c r="M1985" s="4">
        <v>22</v>
      </c>
      <c r="N1985">
        <v>1</v>
      </c>
      <c r="O1985">
        <v>1</v>
      </c>
      <c r="P1985">
        <v>1</v>
      </c>
      <c r="Q1985">
        <v>3</v>
      </c>
      <c r="R1985">
        <v>4</v>
      </c>
      <c r="S1985">
        <v>0</v>
      </c>
      <c r="T1985">
        <v>0</v>
      </c>
      <c r="U1985">
        <v>0</v>
      </c>
      <c r="V1985">
        <v>0</v>
      </c>
      <c r="W1985">
        <v>0</v>
      </c>
      <c r="X1985">
        <v>0</v>
      </c>
      <c r="Y1985">
        <v>0</v>
      </c>
      <c r="Z1985" t="s">
        <v>41</v>
      </c>
    </row>
    <row r="1986" spans="1:26" x14ac:dyDescent="0.3">
      <c r="A1986">
        <v>10262</v>
      </c>
      <c r="B1986">
        <v>1980</v>
      </c>
      <c r="C1986" s="14">
        <f>2021-Table13[[#This Row],[Year_Birth]]</f>
        <v>41</v>
      </c>
      <c r="D1986" s="4">
        <v>15072</v>
      </c>
      <c r="E1986">
        <v>2</v>
      </c>
      <c r="F1986" s="16">
        <v>7.7479452054794518</v>
      </c>
      <c r="G1986">
        <v>96</v>
      </c>
      <c r="H1986" s="4">
        <v>8</v>
      </c>
      <c r="I1986" s="4">
        <v>2</v>
      </c>
      <c r="J1986" s="4">
        <v>15</v>
      </c>
      <c r="K1986" s="4">
        <v>0</v>
      </c>
      <c r="L1986" s="4">
        <v>10</v>
      </c>
      <c r="M1986" s="4">
        <v>18</v>
      </c>
      <c r="N1986">
        <v>4</v>
      </c>
      <c r="O1986">
        <v>3</v>
      </c>
      <c r="P1986">
        <v>1</v>
      </c>
      <c r="Q1986">
        <v>3</v>
      </c>
      <c r="R1986">
        <v>5</v>
      </c>
      <c r="S1986">
        <v>0</v>
      </c>
      <c r="T1986">
        <v>0</v>
      </c>
      <c r="U1986">
        <v>0</v>
      </c>
      <c r="V1986">
        <v>0</v>
      </c>
      <c r="W1986">
        <v>0</v>
      </c>
      <c r="X1986">
        <v>0</v>
      </c>
      <c r="Y1986">
        <v>0</v>
      </c>
      <c r="Z1986" t="s">
        <v>45</v>
      </c>
    </row>
    <row r="1987" spans="1:26" x14ac:dyDescent="0.3">
      <c r="A1987">
        <v>8541</v>
      </c>
      <c r="B1987">
        <v>1990</v>
      </c>
      <c r="C1987" s="14">
        <f>2021-Table13[[#This Row],[Year_Birth]]</f>
        <v>31</v>
      </c>
      <c r="D1987" s="4">
        <v>24683</v>
      </c>
      <c r="E1987">
        <v>1</v>
      </c>
      <c r="F1987" s="16">
        <v>6.9205479452054792</v>
      </c>
      <c r="G1987">
        <v>98</v>
      </c>
      <c r="H1987" s="4">
        <v>8</v>
      </c>
      <c r="I1987" s="4">
        <v>4</v>
      </c>
      <c r="J1987" s="4">
        <v>10</v>
      </c>
      <c r="K1987" s="4">
        <v>6</v>
      </c>
      <c r="L1987" s="4">
        <v>7</v>
      </c>
      <c r="M1987" s="4">
        <v>6</v>
      </c>
      <c r="N1987">
        <v>2</v>
      </c>
      <c r="O1987">
        <v>2</v>
      </c>
      <c r="P1987">
        <v>0</v>
      </c>
      <c r="Q1987">
        <v>4</v>
      </c>
      <c r="R1987">
        <v>5</v>
      </c>
      <c r="S1987">
        <v>0</v>
      </c>
      <c r="T1987">
        <v>0</v>
      </c>
      <c r="U1987">
        <v>0</v>
      </c>
      <c r="V1987">
        <v>0</v>
      </c>
      <c r="W1987">
        <v>0</v>
      </c>
      <c r="X1987">
        <v>0</v>
      </c>
      <c r="Y1987">
        <v>0</v>
      </c>
      <c r="Z1987" t="s">
        <v>41</v>
      </c>
    </row>
    <row r="1988" spans="1:26" x14ac:dyDescent="0.3">
      <c r="A1988">
        <v>5824</v>
      </c>
      <c r="B1988">
        <v>1972</v>
      </c>
      <c r="C1988" s="14">
        <f>2021-Table13[[#This Row],[Year_Birth]]</f>
        <v>49</v>
      </c>
      <c r="D1988" s="4">
        <v>34578</v>
      </c>
      <c r="E1988">
        <v>3</v>
      </c>
      <c r="F1988" s="16">
        <v>6.8273972602739725</v>
      </c>
      <c r="G1988">
        <v>1</v>
      </c>
      <c r="H1988" s="4">
        <v>7</v>
      </c>
      <c r="I1988" s="4">
        <v>0</v>
      </c>
      <c r="J1988" s="4">
        <v>1</v>
      </c>
      <c r="K1988" s="4">
        <v>0</v>
      </c>
      <c r="L1988" s="4">
        <v>0</v>
      </c>
      <c r="M1988" s="4">
        <v>0</v>
      </c>
      <c r="N1988">
        <v>1</v>
      </c>
      <c r="O1988">
        <v>1</v>
      </c>
      <c r="P1988">
        <v>0</v>
      </c>
      <c r="Q1988">
        <v>2</v>
      </c>
      <c r="R1988">
        <v>6</v>
      </c>
      <c r="S1988">
        <v>0</v>
      </c>
      <c r="T1988">
        <v>0</v>
      </c>
      <c r="U1988">
        <v>0</v>
      </c>
      <c r="V1988">
        <v>0</v>
      </c>
      <c r="W1988">
        <v>0</v>
      </c>
      <c r="X1988">
        <v>0</v>
      </c>
      <c r="Y1988">
        <v>0</v>
      </c>
      <c r="Z1988" t="s">
        <v>53</v>
      </c>
    </row>
    <row r="1989" spans="1:26" x14ac:dyDescent="0.3">
      <c r="A1989">
        <v>10141</v>
      </c>
      <c r="B1989">
        <v>1960</v>
      </c>
      <c r="C1989" s="14">
        <f>2021-Table13[[#This Row],[Year_Birth]]</f>
        <v>61</v>
      </c>
      <c r="D1989" s="4">
        <v>39228</v>
      </c>
      <c r="E1989">
        <v>0</v>
      </c>
      <c r="F1989" s="16">
        <v>7.7479452054794518</v>
      </c>
      <c r="G1989">
        <v>1</v>
      </c>
      <c r="H1989" s="4">
        <v>7</v>
      </c>
      <c r="I1989" s="4">
        <v>1</v>
      </c>
      <c r="J1989" s="4">
        <v>6</v>
      </c>
      <c r="K1989" s="4">
        <v>0</v>
      </c>
      <c r="L1989" s="4">
        <v>3</v>
      </c>
      <c r="M1989" s="4">
        <v>3</v>
      </c>
      <c r="N1989">
        <v>1</v>
      </c>
      <c r="O1989">
        <v>0</v>
      </c>
      <c r="P1989">
        <v>0</v>
      </c>
      <c r="Q1989">
        <v>3</v>
      </c>
      <c r="R1989">
        <v>4</v>
      </c>
      <c r="S1989">
        <v>0</v>
      </c>
      <c r="T1989">
        <v>0</v>
      </c>
      <c r="U1989">
        <v>0</v>
      </c>
      <c r="V1989">
        <v>0</v>
      </c>
      <c r="W1989">
        <v>0</v>
      </c>
      <c r="X1989">
        <v>0</v>
      </c>
      <c r="Y1989">
        <v>0</v>
      </c>
      <c r="Z1989" t="s">
        <v>47</v>
      </c>
    </row>
    <row r="1990" spans="1:26" x14ac:dyDescent="0.3">
      <c r="A1990">
        <v>6398</v>
      </c>
      <c r="B1990">
        <v>1974</v>
      </c>
      <c r="C1990" s="14">
        <f>2021-Table13[[#This Row],[Year_Birth]]</f>
        <v>47</v>
      </c>
      <c r="D1990" s="4">
        <v>18393</v>
      </c>
      <c r="E1990">
        <v>1</v>
      </c>
      <c r="F1990" s="16">
        <v>6.8630136986301373</v>
      </c>
      <c r="G1990">
        <v>2</v>
      </c>
      <c r="H1990" s="4">
        <v>7</v>
      </c>
      <c r="I1990" s="4">
        <v>10</v>
      </c>
      <c r="J1990" s="4">
        <v>13</v>
      </c>
      <c r="K1990" s="4">
        <v>16</v>
      </c>
      <c r="L1990" s="4">
        <v>0</v>
      </c>
      <c r="M1990" s="4">
        <v>4</v>
      </c>
      <c r="N1990">
        <v>2</v>
      </c>
      <c r="O1990">
        <v>3</v>
      </c>
      <c r="P1990">
        <v>0</v>
      </c>
      <c r="Q1990">
        <v>3</v>
      </c>
      <c r="R1990">
        <v>8</v>
      </c>
      <c r="S1990">
        <v>0</v>
      </c>
      <c r="T1990">
        <v>0</v>
      </c>
      <c r="U1990">
        <v>0</v>
      </c>
      <c r="V1990">
        <v>0</v>
      </c>
      <c r="W1990">
        <v>0</v>
      </c>
      <c r="X1990">
        <v>0</v>
      </c>
      <c r="Y1990">
        <v>0</v>
      </c>
      <c r="Z1990" t="s">
        <v>41</v>
      </c>
    </row>
    <row r="1991" spans="1:26" x14ac:dyDescent="0.3">
      <c r="A1991">
        <v>4692</v>
      </c>
      <c r="B1991">
        <v>1976</v>
      </c>
      <c r="C1991" s="14">
        <f>2021-Table13[[#This Row],[Year_Birth]]</f>
        <v>45</v>
      </c>
      <c r="D1991" s="4">
        <v>7500</v>
      </c>
      <c r="E1991">
        <v>1</v>
      </c>
      <c r="F1991" s="16">
        <v>8.5205479452054789</v>
      </c>
      <c r="G1991">
        <v>19</v>
      </c>
      <c r="H1991" s="4">
        <v>7</v>
      </c>
      <c r="I1991" s="4">
        <v>0</v>
      </c>
      <c r="J1991" s="4">
        <v>12</v>
      </c>
      <c r="K1991" s="4">
        <v>13</v>
      </c>
      <c r="L1991" s="4">
        <v>7</v>
      </c>
      <c r="M1991" s="4">
        <v>32</v>
      </c>
      <c r="N1991">
        <v>5</v>
      </c>
      <c r="O1991">
        <v>4</v>
      </c>
      <c r="P1991">
        <v>1</v>
      </c>
      <c r="Q1991">
        <v>2</v>
      </c>
      <c r="R1991">
        <v>9</v>
      </c>
      <c r="S1991">
        <v>0</v>
      </c>
      <c r="T1991">
        <v>0</v>
      </c>
      <c r="U1991">
        <v>1</v>
      </c>
      <c r="V1991">
        <v>0</v>
      </c>
      <c r="W1991">
        <v>0</v>
      </c>
      <c r="X1991">
        <v>1</v>
      </c>
      <c r="Y1991">
        <v>0</v>
      </c>
      <c r="Z1991" t="s">
        <v>53</v>
      </c>
    </row>
    <row r="1992" spans="1:26" x14ac:dyDescent="0.3">
      <c r="A1992">
        <v>8420</v>
      </c>
      <c r="B1992">
        <v>1970</v>
      </c>
      <c r="C1992" s="14">
        <f>2021-Table13[[#This Row],[Year_Birth]]</f>
        <v>51</v>
      </c>
      <c r="D1992" s="4">
        <v>15315</v>
      </c>
      <c r="E1992">
        <v>0</v>
      </c>
      <c r="F1992" s="16">
        <v>7.515068493150685</v>
      </c>
      <c r="G1992">
        <v>27</v>
      </c>
      <c r="H1992" s="4">
        <v>7</v>
      </c>
      <c r="I1992" s="4">
        <v>4</v>
      </c>
      <c r="J1992" s="4">
        <v>13</v>
      </c>
      <c r="K1992" s="4">
        <v>15</v>
      </c>
      <c r="L1992" s="4">
        <v>8</v>
      </c>
      <c r="M1992" s="4">
        <v>17</v>
      </c>
      <c r="N1992">
        <v>2</v>
      </c>
      <c r="O1992">
        <v>2</v>
      </c>
      <c r="P1992">
        <v>0</v>
      </c>
      <c r="Q1992">
        <v>4</v>
      </c>
      <c r="R1992">
        <v>5</v>
      </c>
      <c r="S1992">
        <v>0</v>
      </c>
      <c r="T1992">
        <v>0</v>
      </c>
      <c r="U1992">
        <v>0</v>
      </c>
      <c r="V1992">
        <v>0</v>
      </c>
      <c r="W1992">
        <v>0</v>
      </c>
      <c r="X1992">
        <v>0</v>
      </c>
      <c r="Y1992">
        <v>0</v>
      </c>
      <c r="Z1992" t="s">
        <v>41</v>
      </c>
    </row>
    <row r="1993" spans="1:26" x14ac:dyDescent="0.3">
      <c r="A1993">
        <v>10065</v>
      </c>
      <c r="B1993">
        <v>1970</v>
      </c>
      <c r="C1993" s="14">
        <f>2021-Table13[[#This Row],[Year_Birth]]</f>
        <v>51</v>
      </c>
      <c r="D1993" s="4">
        <v>15315</v>
      </c>
      <c r="E1993">
        <v>0</v>
      </c>
      <c r="F1993" s="16">
        <v>7.515068493150685</v>
      </c>
      <c r="G1993">
        <v>27</v>
      </c>
      <c r="H1993" s="4">
        <v>7</v>
      </c>
      <c r="I1993" s="4">
        <v>4</v>
      </c>
      <c r="J1993" s="4">
        <v>13</v>
      </c>
      <c r="K1993" s="4">
        <v>15</v>
      </c>
      <c r="L1993" s="4">
        <v>8</v>
      </c>
      <c r="M1993" s="4">
        <v>17</v>
      </c>
      <c r="N1993">
        <v>2</v>
      </c>
      <c r="O1993">
        <v>2</v>
      </c>
      <c r="P1993">
        <v>0</v>
      </c>
      <c r="Q1993">
        <v>4</v>
      </c>
      <c r="R1993">
        <v>5</v>
      </c>
      <c r="S1993">
        <v>0</v>
      </c>
      <c r="T1993">
        <v>0</v>
      </c>
      <c r="U1993">
        <v>0</v>
      </c>
      <c r="V1993">
        <v>0</v>
      </c>
      <c r="W1993">
        <v>0</v>
      </c>
      <c r="X1993">
        <v>0</v>
      </c>
      <c r="Y1993">
        <v>0</v>
      </c>
      <c r="Z1993" t="s">
        <v>41</v>
      </c>
    </row>
    <row r="1994" spans="1:26" x14ac:dyDescent="0.3">
      <c r="A1994">
        <v>905</v>
      </c>
      <c r="B1994">
        <v>1986</v>
      </c>
      <c r="C1994" s="14">
        <f>2021-Table13[[#This Row],[Year_Birth]]</f>
        <v>35</v>
      </c>
      <c r="D1994" s="4">
        <v>21846</v>
      </c>
      <c r="E1994">
        <v>1</v>
      </c>
      <c r="F1994" s="16">
        <v>7.2958904109589042</v>
      </c>
      <c r="G1994">
        <v>38</v>
      </c>
      <c r="H1994" s="4">
        <v>7</v>
      </c>
      <c r="I1994" s="4">
        <v>17</v>
      </c>
      <c r="J1994" s="4">
        <v>18</v>
      </c>
      <c r="K1994" s="4">
        <v>6</v>
      </c>
      <c r="L1994" s="4">
        <v>10</v>
      </c>
      <c r="M1994" s="4">
        <v>26</v>
      </c>
      <c r="N1994">
        <v>4</v>
      </c>
      <c r="O1994">
        <v>4</v>
      </c>
      <c r="P1994">
        <v>0</v>
      </c>
      <c r="Q1994">
        <v>3</v>
      </c>
      <c r="R1994">
        <v>8</v>
      </c>
      <c r="S1994">
        <v>0</v>
      </c>
      <c r="T1994">
        <v>0</v>
      </c>
      <c r="U1994">
        <v>0</v>
      </c>
      <c r="V1994">
        <v>0</v>
      </c>
      <c r="W1994">
        <v>0</v>
      </c>
      <c r="X1994">
        <v>0</v>
      </c>
      <c r="Y1994">
        <v>0</v>
      </c>
      <c r="Z1994" t="s">
        <v>47</v>
      </c>
    </row>
    <row r="1995" spans="1:26" x14ac:dyDescent="0.3">
      <c r="A1995">
        <v>8135</v>
      </c>
      <c r="B1995">
        <v>1986</v>
      </c>
      <c r="C1995" s="14">
        <f>2021-Table13[[#This Row],[Year_Birth]]</f>
        <v>35</v>
      </c>
      <c r="D1995" s="4">
        <v>27161</v>
      </c>
      <c r="E1995">
        <v>1</v>
      </c>
      <c r="F1995" s="16">
        <v>7.279452054794521</v>
      </c>
      <c r="G1995">
        <v>41</v>
      </c>
      <c r="H1995" s="4">
        <v>7</v>
      </c>
      <c r="I1995" s="4">
        <v>4</v>
      </c>
      <c r="J1995" s="4">
        <v>23</v>
      </c>
      <c r="K1995" s="4">
        <v>7</v>
      </c>
      <c r="L1995" s="4">
        <v>0</v>
      </c>
      <c r="M1995" s="4">
        <v>11</v>
      </c>
      <c r="N1995">
        <v>1</v>
      </c>
      <c r="O1995">
        <v>1</v>
      </c>
      <c r="P1995">
        <v>0</v>
      </c>
      <c r="Q1995">
        <v>3</v>
      </c>
      <c r="R1995">
        <v>7</v>
      </c>
      <c r="S1995">
        <v>0</v>
      </c>
      <c r="T1995">
        <v>0</v>
      </c>
      <c r="U1995">
        <v>0</v>
      </c>
      <c r="V1995">
        <v>0</v>
      </c>
      <c r="W1995">
        <v>0</v>
      </c>
      <c r="X1995">
        <v>0</v>
      </c>
      <c r="Y1995">
        <v>0</v>
      </c>
      <c r="Z1995" t="s">
        <v>47</v>
      </c>
    </row>
    <row r="1996" spans="1:26" x14ac:dyDescent="0.3">
      <c r="A1996">
        <v>1143</v>
      </c>
      <c r="B1996">
        <v>1972</v>
      </c>
      <c r="C1996" s="14">
        <f>2021-Table13[[#This Row],[Year_Birth]]</f>
        <v>49</v>
      </c>
      <c r="D1996" s="4">
        <v>22063</v>
      </c>
      <c r="E1996">
        <v>1</v>
      </c>
      <c r="F1996" s="16">
        <v>7.5013698630136982</v>
      </c>
      <c r="G1996">
        <v>43</v>
      </c>
      <c r="H1996" s="4">
        <v>7</v>
      </c>
      <c r="I1996" s="4">
        <v>10</v>
      </c>
      <c r="J1996" s="4">
        <v>13</v>
      </c>
      <c r="K1996" s="4">
        <v>3</v>
      </c>
      <c r="L1996" s="4">
        <v>11</v>
      </c>
      <c r="M1996" s="4">
        <v>11</v>
      </c>
      <c r="N1996">
        <v>2</v>
      </c>
      <c r="O1996">
        <v>2</v>
      </c>
      <c r="P1996">
        <v>0</v>
      </c>
      <c r="Q1996">
        <v>3</v>
      </c>
      <c r="R1996">
        <v>7</v>
      </c>
      <c r="S1996">
        <v>0</v>
      </c>
      <c r="T1996">
        <v>0</v>
      </c>
      <c r="U1996">
        <v>0</v>
      </c>
      <c r="V1996">
        <v>0</v>
      </c>
      <c r="W1996">
        <v>0</v>
      </c>
      <c r="X1996">
        <v>0</v>
      </c>
      <c r="Y1996">
        <v>0</v>
      </c>
      <c r="Z1996" t="s">
        <v>48</v>
      </c>
    </row>
    <row r="1997" spans="1:26" x14ac:dyDescent="0.3">
      <c r="A1997">
        <v>9235</v>
      </c>
      <c r="B1997">
        <v>1957</v>
      </c>
      <c r="C1997" s="14">
        <f>2021-Table13[[#This Row],[Year_Birth]]</f>
        <v>64</v>
      </c>
      <c r="E1997">
        <v>2</v>
      </c>
      <c r="F1997" s="16">
        <v>6.7013698630136984</v>
      </c>
      <c r="G1997">
        <v>45</v>
      </c>
      <c r="H1997" s="4">
        <v>7</v>
      </c>
      <c r="I1997" s="4">
        <v>0</v>
      </c>
      <c r="J1997" s="4">
        <v>8</v>
      </c>
      <c r="K1997" s="4">
        <v>2</v>
      </c>
      <c r="L1997" s="4">
        <v>0</v>
      </c>
      <c r="M1997" s="4">
        <v>1</v>
      </c>
      <c r="N1997">
        <v>1</v>
      </c>
      <c r="O1997">
        <v>1</v>
      </c>
      <c r="P1997">
        <v>0</v>
      </c>
      <c r="Q1997">
        <v>2</v>
      </c>
      <c r="R1997">
        <v>7</v>
      </c>
      <c r="S1997">
        <v>0</v>
      </c>
      <c r="T1997">
        <v>0</v>
      </c>
      <c r="U1997">
        <v>0</v>
      </c>
      <c r="V1997">
        <v>0</v>
      </c>
      <c r="W1997">
        <v>0</v>
      </c>
      <c r="X1997">
        <v>0</v>
      </c>
      <c r="Y1997">
        <v>0</v>
      </c>
      <c r="Z1997" t="s">
        <v>52</v>
      </c>
    </row>
    <row r="1998" spans="1:26" x14ac:dyDescent="0.3">
      <c r="A1998">
        <v>2815</v>
      </c>
      <c r="B1998">
        <v>1975</v>
      </c>
      <c r="C1998" s="14">
        <f>2021-Table13[[#This Row],[Year_Birth]]</f>
        <v>46</v>
      </c>
      <c r="D1998" s="4">
        <v>33183</v>
      </c>
      <c r="E1998">
        <v>1</v>
      </c>
      <c r="F1998" s="16">
        <v>6.9534246575342467</v>
      </c>
      <c r="G1998">
        <v>46</v>
      </c>
      <c r="H1998" s="4">
        <v>7</v>
      </c>
      <c r="I1998" s="4">
        <v>5</v>
      </c>
      <c r="J1998" s="4">
        <v>39</v>
      </c>
      <c r="K1998" s="4">
        <v>17</v>
      </c>
      <c r="L1998" s="4">
        <v>15</v>
      </c>
      <c r="M1998" s="4">
        <v>37</v>
      </c>
      <c r="N1998">
        <v>2</v>
      </c>
      <c r="O1998">
        <v>4</v>
      </c>
      <c r="P1998">
        <v>0</v>
      </c>
      <c r="Q1998">
        <v>3</v>
      </c>
      <c r="R1998">
        <v>7</v>
      </c>
      <c r="S1998">
        <v>0</v>
      </c>
      <c r="T1998">
        <v>0</v>
      </c>
      <c r="U1998">
        <v>0</v>
      </c>
      <c r="V1998">
        <v>0</v>
      </c>
      <c r="W1998">
        <v>0</v>
      </c>
      <c r="X1998">
        <v>0</v>
      </c>
      <c r="Y1998">
        <v>0</v>
      </c>
      <c r="Z1998" t="s">
        <v>41</v>
      </c>
    </row>
    <row r="1999" spans="1:26" x14ac:dyDescent="0.3">
      <c r="A1999">
        <v>2557</v>
      </c>
      <c r="B1999">
        <v>1970</v>
      </c>
      <c r="C1999" s="14">
        <f>2021-Table13[[#This Row],[Year_Birth]]</f>
        <v>51</v>
      </c>
      <c r="D1999" s="4">
        <v>29548</v>
      </c>
      <c r="E1999">
        <v>1</v>
      </c>
      <c r="F1999" s="16">
        <v>7.4438356164383563</v>
      </c>
      <c r="G1999">
        <v>52</v>
      </c>
      <c r="H1999" s="4">
        <v>7</v>
      </c>
      <c r="I1999" s="4">
        <v>1</v>
      </c>
      <c r="J1999" s="4">
        <v>6</v>
      </c>
      <c r="K1999" s="4">
        <v>3</v>
      </c>
      <c r="L1999" s="4">
        <v>1</v>
      </c>
      <c r="M1999" s="4">
        <v>11</v>
      </c>
      <c r="N1999">
        <v>1</v>
      </c>
      <c r="O1999">
        <v>1</v>
      </c>
      <c r="P1999">
        <v>1</v>
      </c>
      <c r="Q1999">
        <v>2</v>
      </c>
      <c r="R1999">
        <v>4</v>
      </c>
      <c r="S1999">
        <v>0</v>
      </c>
      <c r="T1999">
        <v>0</v>
      </c>
      <c r="U1999">
        <v>1</v>
      </c>
      <c r="V1999">
        <v>0</v>
      </c>
      <c r="W1999">
        <v>0</v>
      </c>
      <c r="X1999">
        <v>0</v>
      </c>
      <c r="Y1999">
        <v>0</v>
      </c>
      <c r="Z1999" t="s">
        <v>41</v>
      </c>
    </row>
    <row r="2000" spans="1:26" x14ac:dyDescent="0.3">
      <c r="A2000">
        <v>5610</v>
      </c>
      <c r="B2000">
        <v>1965</v>
      </c>
      <c r="C2000" s="14">
        <f>2021-Table13[[#This Row],[Year_Birth]]</f>
        <v>56</v>
      </c>
      <c r="D2000" s="4">
        <v>33456</v>
      </c>
      <c r="E2000">
        <v>2</v>
      </c>
      <c r="F2000" s="16">
        <v>6.8</v>
      </c>
      <c r="G2000">
        <v>58</v>
      </c>
      <c r="H2000" s="4">
        <v>7</v>
      </c>
      <c r="I2000" s="4">
        <v>3</v>
      </c>
      <c r="J2000" s="4">
        <v>10</v>
      </c>
      <c r="K2000" s="4">
        <v>8</v>
      </c>
      <c r="L2000" s="4">
        <v>1</v>
      </c>
      <c r="M2000" s="4">
        <v>7</v>
      </c>
      <c r="N2000">
        <v>2</v>
      </c>
      <c r="O2000">
        <v>1</v>
      </c>
      <c r="P2000">
        <v>0</v>
      </c>
      <c r="Q2000">
        <v>3</v>
      </c>
      <c r="R2000">
        <v>7</v>
      </c>
      <c r="S2000">
        <v>0</v>
      </c>
      <c r="T2000">
        <v>0</v>
      </c>
      <c r="U2000">
        <v>0</v>
      </c>
      <c r="V2000">
        <v>0</v>
      </c>
      <c r="W2000">
        <v>0</v>
      </c>
      <c r="X2000">
        <v>0</v>
      </c>
      <c r="Y2000">
        <v>0</v>
      </c>
      <c r="Z2000" t="s">
        <v>45</v>
      </c>
    </row>
    <row r="2001" spans="1:26" x14ac:dyDescent="0.3">
      <c r="A2001">
        <v>8418</v>
      </c>
      <c r="B2001">
        <v>1958</v>
      </c>
      <c r="C2001" s="14">
        <f>2021-Table13[[#This Row],[Year_Birth]]</f>
        <v>63</v>
      </c>
      <c r="D2001" s="4">
        <v>38741</v>
      </c>
      <c r="E2001">
        <v>2</v>
      </c>
      <c r="F2001" s="16">
        <v>6.86027397260274</v>
      </c>
      <c r="G2001">
        <v>60</v>
      </c>
      <c r="H2001" s="4">
        <v>7</v>
      </c>
      <c r="I2001" s="4">
        <v>10</v>
      </c>
      <c r="J2001" s="4">
        <v>17</v>
      </c>
      <c r="K2001" s="4">
        <v>8</v>
      </c>
      <c r="L2001" s="4">
        <v>6</v>
      </c>
      <c r="M2001" s="4">
        <v>13</v>
      </c>
      <c r="N2001">
        <v>2</v>
      </c>
      <c r="O2001">
        <v>2</v>
      </c>
      <c r="P2001">
        <v>0</v>
      </c>
      <c r="Q2001">
        <v>3</v>
      </c>
      <c r="R2001">
        <v>7</v>
      </c>
      <c r="S2001">
        <v>0</v>
      </c>
      <c r="T2001">
        <v>0</v>
      </c>
      <c r="U2001">
        <v>0</v>
      </c>
      <c r="V2001">
        <v>0</v>
      </c>
      <c r="W2001">
        <v>0</v>
      </c>
      <c r="X2001">
        <v>0</v>
      </c>
      <c r="Y2001">
        <v>0</v>
      </c>
      <c r="Z2001" t="s">
        <v>52</v>
      </c>
    </row>
    <row r="2002" spans="1:26" x14ac:dyDescent="0.3">
      <c r="A2002">
        <v>3081</v>
      </c>
      <c r="B2002">
        <v>1978</v>
      </c>
      <c r="C2002" s="14">
        <f>2021-Table13[[#This Row],[Year_Birth]]</f>
        <v>43</v>
      </c>
      <c r="D2002" s="4">
        <v>41014</v>
      </c>
      <c r="E2002">
        <v>1</v>
      </c>
      <c r="F2002" s="16">
        <v>7.7972602739726025</v>
      </c>
      <c r="G2002">
        <v>65</v>
      </c>
      <c r="H2002" s="4">
        <v>7</v>
      </c>
      <c r="I2002" s="4">
        <v>2</v>
      </c>
      <c r="J2002" s="4">
        <v>6</v>
      </c>
      <c r="K2002" s="4">
        <v>2</v>
      </c>
      <c r="L2002" s="4">
        <v>0</v>
      </c>
      <c r="M2002" s="4">
        <v>3</v>
      </c>
      <c r="N2002">
        <v>1</v>
      </c>
      <c r="O2002">
        <v>1</v>
      </c>
      <c r="P2002">
        <v>0</v>
      </c>
      <c r="Q2002">
        <v>2</v>
      </c>
      <c r="R2002">
        <v>7</v>
      </c>
      <c r="S2002">
        <v>0</v>
      </c>
      <c r="T2002">
        <v>0</v>
      </c>
      <c r="U2002">
        <v>0</v>
      </c>
      <c r="V2002">
        <v>0</v>
      </c>
      <c r="W2002">
        <v>0</v>
      </c>
      <c r="X2002">
        <v>0</v>
      </c>
      <c r="Y2002">
        <v>0</v>
      </c>
      <c r="Z2002" t="s">
        <v>41</v>
      </c>
    </row>
    <row r="2003" spans="1:26" x14ac:dyDescent="0.3">
      <c r="A2003">
        <v>3536</v>
      </c>
      <c r="B2003">
        <v>1960</v>
      </c>
      <c r="C2003" s="14">
        <f>2021-Table13[[#This Row],[Year_Birth]]</f>
        <v>61</v>
      </c>
      <c r="D2003" s="4">
        <v>19740</v>
      </c>
      <c r="E2003">
        <v>1</v>
      </c>
      <c r="F2003" s="16">
        <v>7.8767123287671232</v>
      </c>
      <c r="G2003">
        <v>65</v>
      </c>
      <c r="H2003" s="4">
        <v>7</v>
      </c>
      <c r="I2003" s="4">
        <v>11</v>
      </c>
      <c r="J2003" s="4">
        <v>3</v>
      </c>
      <c r="K2003" s="4">
        <v>10</v>
      </c>
      <c r="L2003" s="4">
        <v>4</v>
      </c>
      <c r="M2003" s="4">
        <v>20</v>
      </c>
      <c r="N2003">
        <v>2</v>
      </c>
      <c r="O2003">
        <v>1</v>
      </c>
      <c r="P2003">
        <v>1</v>
      </c>
      <c r="Q2003">
        <v>3</v>
      </c>
      <c r="R2003">
        <v>5</v>
      </c>
      <c r="S2003">
        <v>0</v>
      </c>
      <c r="T2003">
        <v>0</v>
      </c>
      <c r="U2003">
        <v>0</v>
      </c>
      <c r="V2003">
        <v>0</v>
      </c>
      <c r="W2003">
        <v>0</v>
      </c>
      <c r="X2003">
        <v>0</v>
      </c>
      <c r="Y2003">
        <v>0</v>
      </c>
      <c r="Z2003" t="s">
        <v>45</v>
      </c>
    </row>
    <row r="2004" spans="1:26" x14ac:dyDescent="0.3">
      <c r="A2004">
        <v>4860</v>
      </c>
      <c r="B2004">
        <v>1970</v>
      </c>
      <c r="C2004" s="14">
        <f>2021-Table13[[#This Row],[Year_Birth]]</f>
        <v>51</v>
      </c>
      <c r="D2004" s="4">
        <v>24206</v>
      </c>
      <c r="E2004">
        <v>1</v>
      </c>
      <c r="F2004" s="16">
        <v>7.9205479452054792</v>
      </c>
      <c r="G2004">
        <v>66</v>
      </c>
      <c r="H2004" s="4">
        <v>7</v>
      </c>
      <c r="I2004" s="4">
        <v>2</v>
      </c>
      <c r="J2004" s="4">
        <v>8</v>
      </c>
      <c r="K2004" s="4">
        <v>3</v>
      </c>
      <c r="L2004" s="4">
        <v>2</v>
      </c>
      <c r="M2004" s="4">
        <v>3</v>
      </c>
      <c r="N2004">
        <v>1</v>
      </c>
      <c r="O2004">
        <v>1</v>
      </c>
      <c r="P2004">
        <v>0</v>
      </c>
      <c r="Q2004">
        <v>3</v>
      </c>
      <c r="R2004">
        <v>6</v>
      </c>
      <c r="S2004">
        <v>0</v>
      </c>
      <c r="T2004">
        <v>0</v>
      </c>
      <c r="U2004">
        <v>0</v>
      </c>
      <c r="V2004">
        <v>0</v>
      </c>
      <c r="W2004">
        <v>0</v>
      </c>
      <c r="X2004">
        <v>0</v>
      </c>
      <c r="Y2004">
        <v>0</v>
      </c>
      <c r="Z2004" t="s">
        <v>41</v>
      </c>
    </row>
    <row r="2005" spans="1:26" x14ac:dyDescent="0.3">
      <c r="A2005">
        <v>11091</v>
      </c>
      <c r="B2005">
        <v>1953</v>
      </c>
      <c r="C2005" s="14">
        <f>2021-Table13[[#This Row],[Year_Birth]]</f>
        <v>68</v>
      </c>
      <c r="D2005" s="4">
        <v>34587</v>
      </c>
      <c r="E2005">
        <v>2</v>
      </c>
      <c r="F2005" s="16">
        <v>6.7315068493150685</v>
      </c>
      <c r="G2005">
        <v>68</v>
      </c>
      <c r="H2005" s="4">
        <v>7</v>
      </c>
      <c r="I2005" s="4">
        <v>2</v>
      </c>
      <c r="J2005" s="4">
        <v>9</v>
      </c>
      <c r="K2005" s="4">
        <v>2</v>
      </c>
      <c r="L2005" s="4">
        <v>0</v>
      </c>
      <c r="M2005" s="4">
        <v>2</v>
      </c>
      <c r="N2005">
        <v>2</v>
      </c>
      <c r="O2005">
        <v>1</v>
      </c>
      <c r="P2005">
        <v>0</v>
      </c>
      <c r="Q2005">
        <v>3</v>
      </c>
      <c r="R2005">
        <v>4</v>
      </c>
      <c r="S2005">
        <v>0</v>
      </c>
      <c r="T2005">
        <v>0</v>
      </c>
      <c r="U2005">
        <v>0</v>
      </c>
      <c r="V2005">
        <v>0</v>
      </c>
      <c r="W2005">
        <v>0</v>
      </c>
      <c r="X2005">
        <v>0</v>
      </c>
      <c r="Y2005">
        <v>0</v>
      </c>
      <c r="Z2005" t="s">
        <v>52</v>
      </c>
    </row>
    <row r="2006" spans="1:26" x14ac:dyDescent="0.3">
      <c r="A2006">
        <v>8700</v>
      </c>
      <c r="B2006">
        <v>1986</v>
      </c>
      <c r="C2006" s="14">
        <f>2021-Table13[[#This Row],[Year_Birth]]</f>
        <v>35</v>
      </c>
      <c r="D2006" s="4">
        <v>14906</v>
      </c>
      <c r="E2006">
        <v>0</v>
      </c>
      <c r="F2006" s="16">
        <v>8.1287671232876715</v>
      </c>
      <c r="G2006">
        <v>86</v>
      </c>
      <c r="H2006" s="4">
        <v>7</v>
      </c>
      <c r="I2006" s="4">
        <v>7</v>
      </c>
      <c r="J2006" s="4">
        <v>14</v>
      </c>
      <c r="K2006" s="4">
        <v>7</v>
      </c>
      <c r="L2006" s="4">
        <v>16</v>
      </c>
      <c r="M2006" s="4">
        <v>15</v>
      </c>
      <c r="N2006">
        <v>3</v>
      </c>
      <c r="O2006">
        <v>2</v>
      </c>
      <c r="P2006">
        <v>1</v>
      </c>
      <c r="Q2006">
        <v>3</v>
      </c>
      <c r="R2006">
        <v>7</v>
      </c>
      <c r="S2006">
        <v>0</v>
      </c>
      <c r="T2006">
        <v>0</v>
      </c>
      <c r="U2006">
        <v>0</v>
      </c>
      <c r="V2006">
        <v>0</v>
      </c>
      <c r="W2006">
        <v>0</v>
      </c>
      <c r="X2006">
        <v>0</v>
      </c>
      <c r="Y2006">
        <v>0</v>
      </c>
      <c r="Z2006" t="s">
        <v>47</v>
      </c>
    </row>
    <row r="2007" spans="1:26" x14ac:dyDescent="0.3">
      <c r="A2007">
        <v>5176</v>
      </c>
      <c r="B2007">
        <v>1988</v>
      </c>
      <c r="C2007" s="14">
        <f>2021-Table13[[#This Row],[Year_Birth]]</f>
        <v>33</v>
      </c>
      <c r="D2007" s="4">
        <v>29604</v>
      </c>
      <c r="E2007">
        <v>1</v>
      </c>
      <c r="F2007" s="16">
        <v>7.1671232876712327</v>
      </c>
      <c r="G2007">
        <v>88</v>
      </c>
      <c r="H2007" s="4">
        <v>7</v>
      </c>
      <c r="I2007" s="4">
        <v>6</v>
      </c>
      <c r="J2007" s="4">
        <v>13</v>
      </c>
      <c r="K2007" s="4">
        <v>7</v>
      </c>
      <c r="L2007" s="4">
        <v>6</v>
      </c>
      <c r="M2007" s="4">
        <v>14</v>
      </c>
      <c r="N2007">
        <v>1</v>
      </c>
      <c r="O2007">
        <v>1</v>
      </c>
      <c r="P2007">
        <v>0</v>
      </c>
      <c r="Q2007">
        <v>3</v>
      </c>
      <c r="R2007">
        <v>9</v>
      </c>
      <c r="S2007">
        <v>0</v>
      </c>
      <c r="T2007">
        <v>0</v>
      </c>
      <c r="U2007">
        <v>1</v>
      </c>
      <c r="V2007">
        <v>0</v>
      </c>
      <c r="W2007">
        <v>0</v>
      </c>
      <c r="X2007">
        <v>0</v>
      </c>
      <c r="Y2007">
        <v>0</v>
      </c>
      <c r="Z2007" t="s">
        <v>47</v>
      </c>
    </row>
    <row r="2008" spans="1:26" x14ac:dyDescent="0.3">
      <c r="A2008">
        <v>2986</v>
      </c>
      <c r="B2008">
        <v>1976</v>
      </c>
      <c r="C2008" s="14">
        <f>2021-Table13[[#This Row],[Year_Birth]]</f>
        <v>45</v>
      </c>
      <c r="D2008" s="4">
        <v>30772</v>
      </c>
      <c r="E2008">
        <v>2</v>
      </c>
      <c r="F2008" s="16">
        <v>6.9095890410958907</v>
      </c>
      <c r="G2008">
        <v>89</v>
      </c>
      <c r="H2008" s="4">
        <v>7</v>
      </c>
      <c r="I2008" s="4">
        <v>2</v>
      </c>
      <c r="J2008" s="4">
        <v>4</v>
      </c>
      <c r="K2008" s="4">
        <v>2</v>
      </c>
      <c r="L2008" s="4">
        <v>1</v>
      </c>
      <c r="M2008" s="4">
        <v>4</v>
      </c>
      <c r="N2008">
        <v>1</v>
      </c>
      <c r="O2008">
        <v>1</v>
      </c>
      <c r="P2008">
        <v>0</v>
      </c>
      <c r="Q2008">
        <v>2</v>
      </c>
      <c r="R2008">
        <v>6</v>
      </c>
      <c r="S2008">
        <v>0</v>
      </c>
      <c r="T2008">
        <v>0</v>
      </c>
      <c r="U2008">
        <v>0</v>
      </c>
      <c r="V2008">
        <v>0</v>
      </c>
      <c r="W2008">
        <v>0</v>
      </c>
      <c r="X2008">
        <v>0</v>
      </c>
      <c r="Y2008">
        <v>0</v>
      </c>
      <c r="Z2008" t="s">
        <v>48</v>
      </c>
    </row>
    <row r="2009" spans="1:26" x14ac:dyDescent="0.3">
      <c r="A2009">
        <v>5043</v>
      </c>
      <c r="B2009">
        <v>1951</v>
      </c>
      <c r="C2009" s="14">
        <f>2021-Table13[[#This Row],[Year_Birth]]</f>
        <v>70</v>
      </c>
      <c r="D2009" s="4">
        <v>26997</v>
      </c>
      <c r="E2009">
        <v>0</v>
      </c>
      <c r="F2009" s="16">
        <v>8.257534246575343</v>
      </c>
      <c r="G2009">
        <v>89</v>
      </c>
      <c r="H2009" s="4">
        <v>7</v>
      </c>
      <c r="I2009" s="4">
        <v>23</v>
      </c>
      <c r="J2009" s="4">
        <v>78</v>
      </c>
      <c r="K2009" s="4">
        <v>133</v>
      </c>
      <c r="L2009" s="4">
        <v>49</v>
      </c>
      <c r="M2009" s="4">
        <v>144</v>
      </c>
      <c r="N2009">
        <v>2</v>
      </c>
      <c r="O2009">
        <v>4</v>
      </c>
      <c r="P2009">
        <v>2</v>
      </c>
      <c r="Q2009">
        <v>5</v>
      </c>
      <c r="R2009">
        <v>7</v>
      </c>
      <c r="S2009">
        <v>0</v>
      </c>
      <c r="T2009">
        <v>0</v>
      </c>
      <c r="U2009">
        <v>0</v>
      </c>
      <c r="V2009">
        <v>0</v>
      </c>
      <c r="W2009">
        <v>0</v>
      </c>
      <c r="X2009">
        <v>0</v>
      </c>
      <c r="Y2009">
        <v>0</v>
      </c>
      <c r="Z2009" t="s">
        <v>41</v>
      </c>
    </row>
    <row r="2010" spans="1:26" x14ac:dyDescent="0.3">
      <c r="A2010">
        <v>5371</v>
      </c>
      <c r="B2010">
        <v>1989</v>
      </c>
      <c r="C2010" s="14">
        <f>2021-Table13[[#This Row],[Year_Birth]]</f>
        <v>32</v>
      </c>
      <c r="D2010" s="4">
        <v>21474</v>
      </c>
      <c r="E2010">
        <v>1</v>
      </c>
      <c r="F2010" s="16">
        <v>6.8356164383561646</v>
      </c>
      <c r="G2010">
        <v>0</v>
      </c>
      <c r="H2010" s="4">
        <v>6</v>
      </c>
      <c r="I2010" s="4">
        <v>16</v>
      </c>
      <c r="J2010" s="4">
        <v>24</v>
      </c>
      <c r="K2010" s="4">
        <v>11</v>
      </c>
      <c r="L2010" s="4">
        <v>0</v>
      </c>
      <c r="M2010" s="4">
        <v>34</v>
      </c>
      <c r="N2010">
        <v>2</v>
      </c>
      <c r="O2010">
        <v>3</v>
      </c>
      <c r="P2010">
        <v>1</v>
      </c>
      <c r="Q2010">
        <v>2</v>
      </c>
      <c r="R2010">
        <v>7</v>
      </c>
      <c r="S2010">
        <v>0</v>
      </c>
      <c r="T2010">
        <v>0</v>
      </c>
      <c r="U2010">
        <v>1</v>
      </c>
      <c r="V2010">
        <v>0</v>
      </c>
      <c r="W2010">
        <v>0</v>
      </c>
      <c r="X2010">
        <v>1</v>
      </c>
      <c r="Y2010">
        <v>0</v>
      </c>
      <c r="Z2010" t="s">
        <v>41</v>
      </c>
    </row>
    <row r="2011" spans="1:26" x14ac:dyDescent="0.3">
      <c r="A2011">
        <v>10641</v>
      </c>
      <c r="B2011">
        <v>1978</v>
      </c>
      <c r="C2011" s="14">
        <f>2021-Table13[[#This Row],[Year_Birth]]</f>
        <v>43</v>
      </c>
      <c r="D2011" s="4">
        <v>7500</v>
      </c>
      <c r="E2011">
        <v>2</v>
      </c>
      <c r="F2011" s="16">
        <v>8.1150684931506856</v>
      </c>
      <c r="G2011">
        <v>5</v>
      </c>
      <c r="H2011" s="4">
        <v>6</v>
      </c>
      <c r="I2011" s="4">
        <v>5</v>
      </c>
      <c r="J2011" s="4">
        <v>4</v>
      </c>
      <c r="K2011" s="4">
        <v>13</v>
      </c>
      <c r="L2011" s="4">
        <v>4</v>
      </c>
      <c r="M2011" s="4">
        <v>25</v>
      </c>
      <c r="N2011">
        <v>4</v>
      </c>
      <c r="O2011">
        <v>2</v>
      </c>
      <c r="P2011">
        <v>1</v>
      </c>
      <c r="Q2011">
        <v>3</v>
      </c>
      <c r="R2011">
        <v>6</v>
      </c>
      <c r="S2011">
        <v>0</v>
      </c>
      <c r="T2011">
        <v>0</v>
      </c>
      <c r="U2011">
        <v>0</v>
      </c>
      <c r="V2011">
        <v>0</v>
      </c>
      <c r="W2011">
        <v>0</v>
      </c>
      <c r="X2011">
        <v>0</v>
      </c>
      <c r="Y2011">
        <v>0</v>
      </c>
      <c r="Z2011" t="s">
        <v>41</v>
      </c>
    </row>
    <row r="2012" spans="1:26" x14ac:dyDescent="0.3">
      <c r="A2012">
        <v>624</v>
      </c>
      <c r="B2012">
        <v>1984</v>
      </c>
      <c r="C2012" s="14">
        <f>2021-Table13[[#This Row],[Year_Birth]]</f>
        <v>37</v>
      </c>
      <c r="D2012" s="4">
        <v>18890</v>
      </c>
      <c r="E2012">
        <v>0</v>
      </c>
      <c r="F2012" s="16">
        <v>8.2438356164383571</v>
      </c>
      <c r="G2012">
        <v>5</v>
      </c>
      <c r="H2012" s="4">
        <v>6</v>
      </c>
      <c r="I2012" s="4">
        <v>4</v>
      </c>
      <c r="J2012" s="4">
        <v>1</v>
      </c>
      <c r="K2012" s="4">
        <v>7</v>
      </c>
      <c r="L2012" s="4">
        <v>2</v>
      </c>
      <c r="M2012" s="4">
        <v>15</v>
      </c>
      <c r="N2012">
        <v>1</v>
      </c>
      <c r="O2012">
        <v>0</v>
      </c>
      <c r="P2012">
        <v>1</v>
      </c>
      <c r="Q2012">
        <v>2</v>
      </c>
      <c r="R2012">
        <v>6</v>
      </c>
      <c r="S2012">
        <v>0</v>
      </c>
      <c r="T2012">
        <v>0</v>
      </c>
      <c r="U2012">
        <v>1</v>
      </c>
      <c r="V2012">
        <v>0</v>
      </c>
      <c r="W2012">
        <v>0</v>
      </c>
      <c r="X2012">
        <v>1</v>
      </c>
      <c r="Y2012">
        <v>0</v>
      </c>
      <c r="Z2012" t="s">
        <v>47</v>
      </c>
    </row>
    <row r="2013" spans="1:26" x14ac:dyDescent="0.3">
      <c r="A2013">
        <v>7349</v>
      </c>
      <c r="B2013">
        <v>1973</v>
      </c>
      <c r="C2013" s="14">
        <f>2021-Table13[[#This Row],[Year_Birth]]</f>
        <v>48</v>
      </c>
      <c r="D2013" s="4">
        <v>9722</v>
      </c>
      <c r="E2013">
        <v>1</v>
      </c>
      <c r="F2013" s="16">
        <v>8.3506849315068497</v>
      </c>
      <c r="G2013">
        <v>7</v>
      </c>
      <c r="H2013" s="4">
        <v>6</v>
      </c>
      <c r="I2013" s="4">
        <v>17</v>
      </c>
      <c r="J2013" s="4">
        <v>16</v>
      </c>
      <c r="K2013" s="4">
        <v>6</v>
      </c>
      <c r="L2013" s="4">
        <v>16</v>
      </c>
      <c r="M2013" s="4">
        <v>42</v>
      </c>
      <c r="N2013">
        <v>4</v>
      </c>
      <c r="O2013">
        <v>3</v>
      </c>
      <c r="P2013">
        <v>1</v>
      </c>
      <c r="Q2013">
        <v>3</v>
      </c>
      <c r="R2013">
        <v>8</v>
      </c>
      <c r="S2013">
        <v>0</v>
      </c>
      <c r="T2013">
        <v>0</v>
      </c>
      <c r="U2013">
        <v>0</v>
      </c>
      <c r="V2013">
        <v>0</v>
      </c>
      <c r="W2013">
        <v>0</v>
      </c>
      <c r="X2013">
        <v>1</v>
      </c>
      <c r="Y2013">
        <v>0</v>
      </c>
      <c r="Z2013" t="s">
        <v>41</v>
      </c>
    </row>
    <row r="2014" spans="1:26" x14ac:dyDescent="0.3">
      <c r="A2014">
        <v>4619</v>
      </c>
      <c r="B2014">
        <v>1945</v>
      </c>
      <c r="C2014" s="14">
        <f>2021-Table13[[#This Row],[Year_Birth]]</f>
        <v>76</v>
      </c>
      <c r="D2014" s="4">
        <v>113734</v>
      </c>
      <c r="E2014">
        <v>0</v>
      </c>
      <c r="F2014" s="16">
        <v>6.6986301369863011</v>
      </c>
      <c r="G2014">
        <v>9</v>
      </c>
      <c r="H2014" s="4">
        <v>6</v>
      </c>
      <c r="I2014" s="4">
        <v>2</v>
      </c>
      <c r="J2014" s="4">
        <v>3</v>
      </c>
      <c r="K2014" s="4">
        <v>1</v>
      </c>
      <c r="L2014" s="4">
        <v>262</v>
      </c>
      <c r="M2014" s="4">
        <v>3</v>
      </c>
      <c r="N2014">
        <v>0</v>
      </c>
      <c r="O2014">
        <v>27</v>
      </c>
      <c r="P2014">
        <v>0</v>
      </c>
      <c r="Q2014">
        <v>0</v>
      </c>
      <c r="R2014">
        <v>1</v>
      </c>
      <c r="S2014">
        <v>0</v>
      </c>
      <c r="T2014">
        <v>0</v>
      </c>
      <c r="U2014">
        <v>0</v>
      </c>
      <c r="V2014">
        <v>0</v>
      </c>
      <c r="W2014">
        <v>0</v>
      </c>
      <c r="X2014">
        <v>0</v>
      </c>
      <c r="Y2014">
        <v>0</v>
      </c>
      <c r="Z2014" t="s">
        <v>41</v>
      </c>
    </row>
    <row r="2015" spans="1:26" x14ac:dyDescent="0.3">
      <c r="A2015">
        <v>1384</v>
      </c>
      <c r="B2015">
        <v>1992</v>
      </c>
      <c r="C2015" s="14">
        <f>2021-Table13[[#This Row],[Year_Birth]]</f>
        <v>29</v>
      </c>
      <c r="D2015" s="4">
        <v>17256</v>
      </c>
      <c r="E2015">
        <v>1</v>
      </c>
      <c r="F2015" s="16">
        <v>7.2082191780821914</v>
      </c>
      <c r="G2015">
        <v>10</v>
      </c>
      <c r="H2015" s="4">
        <v>6</v>
      </c>
      <c r="I2015" s="4">
        <v>4</v>
      </c>
      <c r="J2015" s="4">
        <v>14</v>
      </c>
      <c r="K2015" s="4">
        <v>8</v>
      </c>
      <c r="L2015" s="4">
        <v>8</v>
      </c>
      <c r="M2015" s="4">
        <v>22</v>
      </c>
      <c r="N2015">
        <v>2</v>
      </c>
      <c r="O2015">
        <v>2</v>
      </c>
      <c r="P2015">
        <v>1</v>
      </c>
      <c r="Q2015">
        <v>2</v>
      </c>
      <c r="R2015">
        <v>8</v>
      </c>
      <c r="S2015">
        <v>0</v>
      </c>
      <c r="T2015">
        <v>0</v>
      </c>
      <c r="U2015">
        <v>1</v>
      </c>
      <c r="V2015">
        <v>0</v>
      </c>
      <c r="W2015">
        <v>0</v>
      </c>
      <c r="X2015">
        <v>0</v>
      </c>
      <c r="Y2015">
        <v>0</v>
      </c>
      <c r="Z2015" t="s">
        <v>43</v>
      </c>
    </row>
    <row r="2016" spans="1:26" x14ac:dyDescent="0.3">
      <c r="A2016">
        <v>1388</v>
      </c>
      <c r="B2016">
        <v>1975</v>
      </c>
      <c r="C2016" s="14">
        <f>2021-Table13[[#This Row],[Year_Birth]]</f>
        <v>46</v>
      </c>
      <c r="D2016" s="4">
        <v>33249</v>
      </c>
      <c r="E2016">
        <v>1</v>
      </c>
      <c r="F2016" s="16">
        <v>7.9643835616438352</v>
      </c>
      <c r="G2016">
        <v>11</v>
      </c>
      <c r="H2016" s="4">
        <v>6</v>
      </c>
      <c r="I2016" s="4">
        <v>10</v>
      </c>
      <c r="J2016" s="4">
        <v>21</v>
      </c>
      <c r="K2016" s="4">
        <v>19</v>
      </c>
      <c r="L2016" s="4">
        <v>14</v>
      </c>
      <c r="M2016" s="4">
        <v>42</v>
      </c>
      <c r="N2016">
        <v>2</v>
      </c>
      <c r="O2016">
        <v>2</v>
      </c>
      <c r="P2016">
        <v>1</v>
      </c>
      <c r="Q2016">
        <v>3</v>
      </c>
      <c r="R2016">
        <v>6</v>
      </c>
      <c r="S2016">
        <v>0</v>
      </c>
      <c r="T2016">
        <v>0</v>
      </c>
      <c r="U2016">
        <v>0</v>
      </c>
      <c r="V2016">
        <v>0</v>
      </c>
      <c r="W2016">
        <v>0</v>
      </c>
      <c r="X2016">
        <v>0</v>
      </c>
      <c r="Y2016">
        <v>0</v>
      </c>
      <c r="Z2016" t="s">
        <v>53</v>
      </c>
    </row>
    <row r="2017" spans="1:26" x14ac:dyDescent="0.3">
      <c r="A2017">
        <v>979</v>
      </c>
      <c r="B2017">
        <v>1975</v>
      </c>
      <c r="C2017" s="14">
        <f>2021-Table13[[#This Row],[Year_Birth]]</f>
        <v>46</v>
      </c>
      <c r="D2017" s="4">
        <v>33249</v>
      </c>
      <c r="E2017">
        <v>1</v>
      </c>
      <c r="F2017" s="16">
        <v>7.9643835616438352</v>
      </c>
      <c r="G2017">
        <v>11</v>
      </c>
      <c r="H2017" s="4">
        <v>6</v>
      </c>
      <c r="I2017" s="4">
        <v>10</v>
      </c>
      <c r="J2017" s="4">
        <v>21</v>
      </c>
      <c r="K2017" s="4">
        <v>19</v>
      </c>
      <c r="L2017" s="4">
        <v>14</v>
      </c>
      <c r="M2017" s="4">
        <v>42</v>
      </c>
      <c r="N2017">
        <v>2</v>
      </c>
      <c r="O2017">
        <v>2</v>
      </c>
      <c r="P2017">
        <v>1</v>
      </c>
      <c r="Q2017">
        <v>3</v>
      </c>
      <c r="R2017">
        <v>6</v>
      </c>
      <c r="S2017">
        <v>0</v>
      </c>
      <c r="T2017">
        <v>0</v>
      </c>
      <c r="U2017">
        <v>0</v>
      </c>
      <c r="V2017">
        <v>0</v>
      </c>
      <c r="W2017">
        <v>0</v>
      </c>
      <c r="X2017">
        <v>0</v>
      </c>
      <c r="Y2017">
        <v>0</v>
      </c>
      <c r="Z2017" t="s">
        <v>41</v>
      </c>
    </row>
    <row r="2018" spans="1:26" x14ac:dyDescent="0.3">
      <c r="A2018">
        <v>4992</v>
      </c>
      <c r="B2018">
        <v>1975</v>
      </c>
      <c r="C2018" s="14">
        <f>2021-Table13[[#This Row],[Year_Birth]]</f>
        <v>46</v>
      </c>
      <c r="D2018" s="4">
        <v>17459</v>
      </c>
      <c r="E2018">
        <v>1</v>
      </c>
      <c r="F2018" s="16">
        <v>7.3863013698630136</v>
      </c>
      <c r="G2018">
        <v>12</v>
      </c>
      <c r="H2018" s="4">
        <v>6</v>
      </c>
      <c r="I2018" s="4">
        <v>4</v>
      </c>
      <c r="J2018" s="4">
        <v>16</v>
      </c>
      <c r="K2018" s="4">
        <v>3</v>
      </c>
      <c r="L2018" s="4">
        <v>10</v>
      </c>
      <c r="M2018" s="4">
        <v>30</v>
      </c>
      <c r="N2018">
        <v>3</v>
      </c>
      <c r="O2018">
        <v>3</v>
      </c>
      <c r="P2018">
        <v>1</v>
      </c>
      <c r="Q2018">
        <v>2</v>
      </c>
      <c r="R2018">
        <v>7</v>
      </c>
      <c r="S2018">
        <v>0</v>
      </c>
      <c r="T2018">
        <v>0</v>
      </c>
      <c r="U2018">
        <v>0</v>
      </c>
      <c r="V2018">
        <v>0</v>
      </c>
      <c r="W2018">
        <v>0</v>
      </c>
      <c r="X2018">
        <v>1</v>
      </c>
      <c r="Y2018">
        <v>0</v>
      </c>
      <c r="Z2018" t="s">
        <v>41</v>
      </c>
    </row>
    <row r="2019" spans="1:26" x14ac:dyDescent="0.3">
      <c r="A2019">
        <v>8443</v>
      </c>
      <c r="B2019">
        <v>1972</v>
      </c>
      <c r="C2019" s="14">
        <f>2021-Table13[[#This Row],[Year_Birth]]</f>
        <v>49</v>
      </c>
      <c r="D2019" s="4">
        <v>24762</v>
      </c>
      <c r="E2019">
        <v>1</v>
      </c>
      <c r="F2019" s="16">
        <v>6.9917808219178079</v>
      </c>
      <c r="G2019">
        <v>16</v>
      </c>
      <c r="H2019" s="4">
        <v>6</v>
      </c>
      <c r="I2019" s="4">
        <v>10</v>
      </c>
      <c r="J2019" s="4">
        <v>12</v>
      </c>
      <c r="K2019" s="4">
        <v>3</v>
      </c>
      <c r="L2019" s="4">
        <v>15</v>
      </c>
      <c r="M2019" s="4">
        <v>40</v>
      </c>
      <c r="N2019">
        <v>3</v>
      </c>
      <c r="O2019">
        <v>3</v>
      </c>
      <c r="P2019">
        <v>1</v>
      </c>
      <c r="Q2019">
        <v>2</v>
      </c>
      <c r="R2019">
        <v>8</v>
      </c>
      <c r="S2019">
        <v>0</v>
      </c>
      <c r="T2019">
        <v>0</v>
      </c>
      <c r="U2019">
        <v>1</v>
      </c>
      <c r="V2019">
        <v>0</v>
      </c>
      <c r="W2019">
        <v>0</v>
      </c>
      <c r="X2019">
        <v>1</v>
      </c>
      <c r="Y2019">
        <v>0</v>
      </c>
      <c r="Z2019" t="s">
        <v>47</v>
      </c>
    </row>
    <row r="2020" spans="1:26" x14ac:dyDescent="0.3">
      <c r="A2020">
        <v>8416</v>
      </c>
      <c r="B2020">
        <v>1981</v>
      </c>
      <c r="C2020" s="14">
        <f>2021-Table13[[#This Row],[Year_Birth]]</f>
        <v>40</v>
      </c>
      <c r="D2020" s="4">
        <v>29009</v>
      </c>
      <c r="E2020">
        <v>1</v>
      </c>
      <c r="F2020" s="16">
        <v>7.1917808219178081</v>
      </c>
      <c r="G2020">
        <v>19</v>
      </c>
      <c r="H2020" s="4">
        <v>6</v>
      </c>
      <c r="I2020" s="4">
        <v>6</v>
      </c>
      <c r="J2020" s="4">
        <v>15</v>
      </c>
      <c r="K2020" s="4">
        <v>10</v>
      </c>
      <c r="L2020" s="4">
        <v>5</v>
      </c>
      <c r="M2020" s="4">
        <v>2</v>
      </c>
      <c r="N2020">
        <v>2</v>
      </c>
      <c r="O2020">
        <v>2</v>
      </c>
      <c r="P2020">
        <v>0</v>
      </c>
      <c r="Q2020">
        <v>3</v>
      </c>
      <c r="R2020">
        <v>6</v>
      </c>
      <c r="S2020">
        <v>0</v>
      </c>
      <c r="T2020">
        <v>0</v>
      </c>
      <c r="U2020">
        <v>0</v>
      </c>
      <c r="V2020">
        <v>0</v>
      </c>
      <c r="W2020">
        <v>0</v>
      </c>
      <c r="X2020">
        <v>0</v>
      </c>
      <c r="Y2020">
        <v>0</v>
      </c>
      <c r="Z2020" t="s">
        <v>43</v>
      </c>
    </row>
    <row r="2021" spans="1:26" x14ac:dyDescent="0.3">
      <c r="A2021">
        <v>2874</v>
      </c>
      <c r="B2021">
        <v>1988</v>
      </c>
      <c r="C2021" s="14">
        <f>2021-Table13[[#This Row],[Year_Birth]]</f>
        <v>33</v>
      </c>
      <c r="D2021" s="4">
        <v>35388</v>
      </c>
      <c r="E2021">
        <v>1</v>
      </c>
      <c r="F2021" s="16">
        <v>7.9232876712328766</v>
      </c>
      <c r="G2021">
        <v>20</v>
      </c>
      <c r="H2021" s="4">
        <v>6</v>
      </c>
      <c r="I2021" s="4">
        <v>4</v>
      </c>
      <c r="J2021" s="4">
        <v>7</v>
      </c>
      <c r="K2021" s="4">
        <v>4</v>
      </c>
      <c r="L2021" s="4">
        <v>3</v>
      </c>
      <c r="M2021" s="4">
        <v>8</v>
      </c>
      <c r="N2021">
        <v>1</v>
      </c>
      <c r="O2021">
        <v>1</v>
      </c>
      <c r="P2021">
        <v>0</v>
      </c>
      <c r="Q2021">
        <v>3</v>
      </c>
      <c r="R2021">
        <v>7</v>
      </c>
      <c r="S2021">
        <v>0</v>
      </c>
      <c r="T2021">
        <v>0</v>
      </c>
      <c r="U2021">
        <v>0</v>
      </c>
      <c r="V2021">
        <v>0</v>
      </c>
      <c r="W2021">
        <v>0</v>
      </c>
      <c r="X2021">
        <v>0</v>
      </c>
      <c r="Y2021">
        <v>0</v>
      </c>
      <c r="Z2021" t="s">
        <v>47</v>
      </c>
    </row>
    <row r="2022" spans="1:26" x14ac:dyDescent="0.3">
      <c r="A2022">
        <v>10390</v>
      </c>
      <c r="B2022">
        <v>1959</v>
      </c>
      <c r="C2022" s="14">
        <f>2021-Table13[[#This Row],[Year_Birth]]</f>
        <v>62</v>
      </c>
      <c r="D2022" s="4">
        <v>26887</v>
      </c>
      <c r="E2022">
        <v>1</v>
      </c>
      <c r="F2022" s="16">
        <v>7.9917808219178079</v>
      </c>
      <c r="G2022">
        <v>27</v>
      </c>
      <c r="H2022" s="4">
        <v>6</v>
      </c>
      <c r="I2022" s="4">
        <v>7</v>
      </c>
      <c r="J2022" s="4">
        <v>4</v>
      </c>
      <c r="K2022" s="4">
        <v>3</v>
      </c>
      <c r="L2022" s="4">
        <v>4</v>
      </c>
      <c r="M2022" s="4">
        <v>6</v>
      </c>
      <c r="N2022">
        <v>1</v>
      </c>
      <c r="O2022">
        <v>1</v>
      </c>
      <c r="P2022">
        <v>0</v>
      </c>
      <c r="Q2022">
        <v>3</v>
      </c>
      <c r="R2022">
        <v>6</v>
      </c>
      <c r="S2022">
        <v>0</v>
      </c>
      <c r="T2022">
        <v>0</v>
      </c>
      <c r="U2022">
        <v>0</v>
      </c>
      <c r="V2022">
        <v>0</v>
      </c>
      <c r="W2022">
        <v>0</v>
      </c>
      <c r="X2022">
        <v>0</v>
      </c>
      <c r="Y2022">
        <v>0</v>
      </c>
      <c r="Z2022" t="s">
        <v>41</v>
      </c>
    </row>
    <row r="2023" spans="1:26" x14ac:dyDescent="0.3">
      <c r="A2023">
        <v>5423</v>
      </c>
      <c r="B2023">
        <v>1983</v>
      </c>
      <c r="C2023" s="14">
        <f>2021-Table13[[#This Row],[Year_Birth]]</f>
        <v>38</v>
      </c>
      <c r="D2023" s="4">
        <v>28359</v>
      </c>
      <c r="E2023">
        <v>1</v>
      </c>
      <c r="F2023" s="16">
        <v>7.2821917808219174</v>
      </c>
      <c r="G2023">
        <v>35</v>
      </c>
      <c r="H2023" s="4">
        <v>6</v>
      </c>
      <c r="I2023" s="4">
        <v>0</v>
      </c>
      <c r="J2023" s="4">
        <v>5</v>
      </c>
      <c r="K2023" s="4">
        <v>2</v>
      </c>
      <c r="L2023" s="4">
        <v>1</v>
      </c>
      <c r="M2023" s="4">
        <v>2</v>
      </c>
      <c r="N2023">
        <v>1</v>
      </c>
      <c r="O2023">
        <v>1</v>
      </c>
      <c r="P2023">
        <v>0</v>
      </c>
      <c r="Q2023">
        <v>2</v>
      </c>
      <c r="R2023">
        <v>7</v>
      </c>
      <c r="S2023">
        <v>0</v>
      </c>
      <c r="T2023">
        <v>0</v>
      </c>
      <c r="U2023">
        <v>0</v>
      </c>
      <c r="V2023">
        <v>0</v>
      </c>
      <c r="W2023">
        <v>0</v>
      </c>
      <c r="X2023">
        <v>0</v>
      </c>
      <c r="Y2023">
        <v>0</v>
      </c>
      <c r="Z2023" t="s">
        <v>47</v>
      </c>
    </row>
    <row r="2024" spans="1:26" x14ac:dyDescent="0.3">
      <c r="A2024">
        <v>1109</v>
      </c>
      <c r="B2024">
        <v>1982</v>
      </c>
      <c r="C2024" s="14">
        <f>2021-Table13[[#This Row],[Year_Birth]]</f>
        <v>39</v>
      </c>
      <c r="D2024" s="4">
        <v>27590</v>
      </c>
      <c r="E2024">
        <v>1</v>
      </c>
      <c r="F2024" s="16">
        <v>7.7945205479452051</v>
      </c>
      <c r="G2024">
        <v>38</v>
      </c>
      <c r="H2024" s="4">
        <v>6</v>
      </c>
      <c r="I2024" s="4">
        <v>0</v>
      </c>
      <c r="J2024" s="4">
        <v>5</v>
      </c>
      <c r="K2024" s="4">
        <v>0</v>
      </c>
      <c r="L2024" s="4">
        <v>0</v>
      </c>
      <c r="M2024" s="4">
        <v>1</v>
      </c>
      <c r="N2024">
        <v>1</v>
      </c>
      <c r="O2024">
        <v>1</v>
      </c>
      <c r="P2024">
        <v>0</v>
      </c>
      <c r="Q2024">
        <v>2</v>
      </c>
      <c r="R2024">
        <v>7</v>
      </c>
      <c r="S2024">
        <v>0</v>
      </c>
      <c r="T2024">
        <v>0</v>
      </c>
      <c r="U2024">
        <v>0</v>
      </c>
      <c r="V2024">
        <v>0</v>
      </c>
      <c r="W2024">
        <v>0</v>
      </c>
      <c r="X2024">
        <v>0</v>
      </c>
      <c r="Y2024">
        <v>0</v>
      </c>
      <c r="Z2024" t="s">
        <v>41</v>
      </c>
    </row>
    <row r="2025" spans="1:26" x14ac:dyDescent="0.3">
      <c r="A2025">
        <v>10219</v>
      </c>
      <c r="B2025">
        <v>1972</v>
      </c>
      <c r="C2025" s="14">
        <f>2021-Table13[[#This Row],[Year_Birth]]</f>
        <v>49</v>
      </c>
      <c r="D2025" s="4">
        <v>31590</v>
      </c>
      <c r="E2025">
        <v>1</v>
      </c>
      <c r="F2025" s="16">
        <v>7.6410958904109592</v>
      </c>
      <c r="G2025">
        <v>40</v>
      </c>
      <c r="H2025" s="4">
        <v>6</v>
      </c>
      <c r="I2025" s="4">
        <v>2</v>
      </c>
      <c r="J2025" s="4">
        <v>15</v>
      </c>
      <c r="K2025" s="4">
        <v>6</v>
      </c>
      <c r="L2025" s="4">
        <v>6</v>
      </c>
      <c r="M2025" s="4">
        <v>3</v>
      </c>
      <c r="N2025">
        <v>1</v>
      </c>
      <c r="O2025">
        <v>1</v>
      </c>
      <c r="P2025">
        <v>0</v>
      </c>
      <c r="Q2025">
        <v>3</v>
      </c>
      <c r="R2025">
        <v>8</v>
      </c>
      <c r="S2025">
        <v>0</v>
      </c>
      <c r="T2025">
        <v>0</v>
      </c>
      <c r="U2025">
        <v>0</v>
      </c>
      <c r="V2025">
        <v>0</v>
      </c>
      <c r="W2025">
        <v>0</v>
      </c>
      <c r="X2025">
        <v>0</v>
      </c>
      <c r="Y2025">
        <v>0</v>
      </c>
      <c r="Z2025" t="s">
        <v>48</v>
      </c>
    </row>
    <row r="2026" spans="1:26" x14ac:dyDescent="0.3">
      <c r="A2026">
        <v>10839</v>
      </c>
      <c r="B2026">
        <v>1976</v>
      </c>
      <c r="C2026" s="14">
        <f>2021-Table13[[#This Row],[Year_Birth]]</f>
        <v>45</v>
      </c>
      <c r="D2026" s="4">
        <v>36283</v>
      </c>
      <c r="E2026">
        <v>2</v>
      </c>
      <c r="F2026" s="16">
        <v>6.8191780821917805</v>
      </c>
      <c r="G2026">
        <v>42</v>
      </c>
      <c r="H2026" s="4">
        <v>6</v>
      </c>
      <c r="I2026" s="4">
        <v>5</v>
      </c>
      <c r="J2026" s="4">
        <v>5</v>
      </c>
      <c r="K2026" s="4">
        <v>8</v>
      </c>
      <c r="L2026" s="4">
        <v>0</v>
      </c>
      <c r="M2026" s="4">
        <v>5</v>
      </c>
      <c r="N2026">
        <v>2</v>
      </c>
      <c r="O2026">
        <v>1</v>
      </c>
      <c r="P2026">
        <v>0</v>
      </c>
      <c r="Q2026">
        <v>3</v>
      </c>
      <c r="R2026">
        <v>4</v>
      </c>
      <c r="S2026">
        <v>0</v>
      </c>
      <c r="T2026">
        <v>0</v>
      </c>
      <c r="U2026">
        <v>0</v>
      </c>
      <c r="V2026">
        <v>0</v>
      </c>
      <c r="W2026">
        <v>0</v>
      </c>
      <c r="X2026">
        <v>0</v>
      </c>
      <c r="Y2026">
        <v>0</v>
      </c>
      <c r="Z2026" t="s">
        <v>48</v>
      </c>
    </row>
    <row r="2027" spans="1:26" x14ac:dyDescent="0.3">
      <c r="A2027">
        <v>4329</v>
      </c>
      <c r="B2027">
        <v>1984</v>
      </c>
      <c r="C2027" s="14">
        <f>2021-Table13[[#This Row],[Year_Birth]]</f>
        <v>37</v>
      </c>
      <c r="D2027" s="4">
        <v>18988</v>
      </c>
      <c r="E2027">
        <v>1</v>
      </c>
      <c r="F2027" s="16">
        <v>6.7123287671232879</v>
      </c>
      <c r="G2027">
        <v>43</v>
      </c>
      <c r="H2027" s="4">
        <v>6</v>
      </c>
      <c r="I2027" s="4">
        <v>0</v>
      </c>
      <c r="J2027" s="4">
        <v>6</v>
      </c>
      <c r="K2027" s="4">
        <v>2</v>
      </c>
      <c r="L2027" s="4">
        <v>1</v>
      </c>
      <c r="M2027" s="4">
        <v>1</v>
      </c>
      <c r="N2027">
        <v>2</v>
      </c>
      <c r="O2027">
        <v>1</v>
      </c>
      <c r="P2027">
        <v>0</v>
      </c>
      <c r="Q2027">
        <v>3</v>
      </c>
      <c r="R2027">
        <v>7</v>
      </c>
      <c r="S2027">
        <v>0</v>
      </c>
      <c r="T2027">
        <v>0</v>
      </c>
      <c r="U2027">
        <v>0</v>
      </c>
      <c r="V2027">
        <v>0</v>
      </c>
      <c r="W2027">
        <v>0</v>
      </c>
      <c r="X2027">
        <v>0</v>
      </c>
      <c r="Y2027">
        <v>0</v>
      </c>
      <c r="Z2027" t="s">
        <v>53</v>
      </c>
    </row>
    <row r="2028" spans="1:26" x14ac:dyDescent="0.3">
      <c r="A2028">
        <v>7679</v>
      </c>
      <c r="B2028">
        <v>1985</v>
      </c>
      <c r="C2028" s="14">
        <f>2021-Table13[[#This Row],[Year_Birth]]</f>
        <v>36</v>
      </c>
      <c r="D2028" s="4">
        <v>30298</v>
      </c>
      <c r="E2028">
        <v>0</v>
      </c>
      <c r="F2028" s="16">
        <v>6.7232876712328764</v>
      </c>
      <c r="G2028">
        <v>48</v>
      </c>
      <c r="H2028" s="4">
        <v>6</v>
      </c>
      <c r="I2028" s="4">
        <v>3</v>
      </c>
      <c r="J2028" s="4">
        <v>12</v>
      </c>
      <c r="K2028" s="4">
        <v>6</v>
      </c>
      <c r="L2028" s="4">
        <v>1</v>
      </c>
      <c r="M2028" s="4">
        <v>0</v>
      </c>
      <c r="N2028">
        <v>1</v>
      </c>
      <c r="O2028">
        <v>1</v>
      </c>
      <c r="P2028">
        <v>1</v>
      </c>
      <c r="Q2028">
        <v>3</v>
      </c>
      <c r="R2028">
        <v>3</v>
      </c>
      <c r="S2028">
        <v>0</v>
      </c>
      <c r="T2028">
        <v>0</v>
      </c>
      <c r="U2028">
        <v>0</v>
      </c>
      <c r="V2028">
        <v>0</v>
      </c>
      <c r="W2028">
        <v>0</v>
      </c>
      <c r="X2028">
        <v>0</v>
      </c>
      <c r="Y2028">
        <v>0</v>
      </c>
      <c r="Z2028" t="s">
        <v>41</v>
      </c>
    </row>
    <row r="2029" spans="1:26" x14ac:dyDescent="0.3">
      <c r="A2029">
        <v>5294</v>
      </c>
      <c r="B2029">
        <v>1989</v>
      </c>
      <c r="C2029" s="14">
        <f>2021-Table13[[#This Row],[Year_Birth]]</f>
        <v>32</v>
      </c>
      <c r="D2029" s="4">
        <v>18358</v>
      </c>
      <c r="E2029">
        <v>1</v>
      </c>
      <c r="F2029" s="16">
        <v>7.2164383561643834</v>
      </c>
      <c r="G2029">
        <v>49</v>
      </c>
      <c r="H2029" s="4">
        <v>6</v>
      </c>
      <c r="I2029" s="4">
        <v>8</v>
      </c>
      <c r="J2029" s="4">
        <v>19</v>
      </c>
      <c r="K2029" s="4">
        <v>16</v>
      </c>
      <c r="L2029" s="4">
        <v>4</v>
      </c>
      <c r="M2029" s="4">
        <v>4</v>
      </c>
      <c r="N2029">
        <v>3</v>
      </c>
      <c r="O2029">
        <v>3</v>
      </c>
      <c r="P2029">
        <v>0</v>
      </c>
      <c r="Q2029">
        <v>4</v>
      </c>
      <c r="R2029">
        <v>7</v>
      </c>
      <c r="S2029">
        <v>0</v>
      </c>
      <c r="T2029">
        <v>0</v>
      </c>
      <c r="U2029">
        <v>0</v>
      </c>
      <c r="V2029">
        <v>0</v>
      </c>
      <c r="W2029">
        <v>0</v>
      </c>
      <c r="X2029">
        <v>0</v>
      </c>
      <c r="Y2029">
        <v>0</v>
      </c>
      <c r="Z2029" t="s">
        <v>41</v>
      </c>
    </row>
    <row r="2030" spans="1:26" x14ac:dyDescent="0.3">
      <c r="A2030">
        <v>3120</v>
      </c>
      <c r="B2030">
        <v>1981</v>
      </c>
      <c r="C2030" s="14">
        <f>2021-Table13[[#This Row],[Year_Birth]]</f>
        <v>40</v>
      </c>
      <c r="D2030" s="4">
        <v>38547</v>
      </c>
      <c r="E2030">
        <v>1</v>
      </c>
      <c r="F2030" s="16">
        <v>7.4465753424657537</v>
      </c>
      <c r="G2030">
        <v>49</v>
      </c>
      <c r="H2030" s="4">
        <v>6</v>
      </c>
      <c r="I2030" s="4">
        <v>1</v>
      </c>
      <c r="J2030" s="4">
        <v>10</v>
      </c>
      <c r="K2030" s="4">
        <v>0</v>
      </c>
      <c r="L2030" s="4">
        <v>1</v>
      </c>
      <c r="M2030" s="4">
        <v>4</v>
      </c>
      <c r="N2030">
        <v>1</v>
      </c>
      <c r="O2030">
        <v>1</v>
      </c>
      <c r="P2030">
        <v>0</v>
      </c>
      <c r="Q2030">
        <v>2</v>
      </c>
      <c r="R2030">
        <v>8</v>
      </c>
      <c r="S2030">
        <v>0</v>
      </c>
      <c r="T2030">
        <v>0</v>
      </c>
      <c r="U2030">
        <v>0</v>
      </c>
      <c r="V2030">
        <v>0</v>
      </c>
      <c r="W2030">
        <v>0</v>
      </c>
      <c r="X2030">
        <v>0</v>
      </c>
      <c r="Y2030">
        <v>1</v>
      </c>
      <c r="Z2030" t="s">
        <v>48</v>
      </c>
    </row>
    <row r="2031" spans="1:26" x14ac:dyDescent="0.3">
      <c r="A2031">
        <v>7788</v>
      </c>
      <c r="B2031">
        <v>1983</v>
      </c>
      <c r="C2031" s="14">
        <f>2021-Table13[[#This Row],[Year_Birth]]</f>
        <v>38</v>
      </c>
      <c r="D2031" s="4">
        <v>23536</v>
      </c>
      <c r="E2031">
        <v>1</v>
      </c>
      <c r="F2031" s="16">
        <v>6.6794520547945204</v>
      </c>
      <c r="G2031">
        <v>53</v>
      </c>
      <c r="H2031" s="4">
        <v>6</v>
      </c>
      <c r="I2031" s="4">
        <v>0</v>
      </c>
      <c r="J2031" s="4">
        <v>3</v>
      </c>
      <c r="K2031" s="4">
        <v>0</v>
      </c>
      <c r="L2031" s="4">
        <v>0</v>
      </c>
      <c r="M2031" s="4">
        <v>1</v>
      </c>
      <c r="N2031">
        <v>1</v>
      </c>
      <c r="O2031">
        <v>0</v>
      </c>
      <c r="P2031">
        <v>0</v>
      </c>
      <c r="Q2031">
        <v>3</v>
      </c>
      <c r="R2031">
        <v>3</v>
      </c>
      <c r="S2031">
        <v>0</v>
      </c>
      <c r="T2031">
        <v>0</v>
      </c>
      <c r="U2031">
        <v>0</v>
      </c>
      <c r="V2031">
        <v>0</v>
      </c>
      <c r="W2031">
        <v>0</v>
      </c>
      <c r="X2031">
        <v>0</v>
      </c>
      <c r="Y2031">
        <v>0</v>
      </c>
      <c r="Z2031" t="s">
        <v>41</v>
      </c>
    </row>
    <row r="2032" spans="1:26" x14ac:dyDescent="0.3">
      <c r="A2032">
        <v>387</v>
      </c>
      <c r="B2032">
        <v>1976</v>
      </c>
      <c r="C2032" s="14">
        <f>2021-Table13[[#This Row],[Year_Birth]]</f>
        <v>45</v>
      </c>
      <c r="D2032" s="4">
        <v>7500</v>
      </c>
      <c r="E2032">
        <v>0</v>
      </c>
      <c r="F2032" s="16">
        <v>8.2356164383561641</v>
      </c>
      <c r="G2032">
        <v>59</v>
      </c>
      <c r="H2032" s="4">
        <v>6</v>
      </c>
      <c r="I2032" s="4">
        <v>16</v>
      </c>
      <c r="J2032" s="4">
        <v>11</v>
      </c>
      <c r="K2032" s="4">
        <v>11</v>
      </c>
      <c r="L2032" s="4">
        <v>1</v>
      </c>
      <c r="M2032" s="4">
        <v>16</v>
      </c>
      <c r="N2032">
        <v>1</v>
      </c>
      <c r="O2032">
        <v>2</v>
      </c>
      <c r="P2032">
        <v>0</v>
      </c>
      <c r="Q2032">
        <v>3</v>
      </c>
      <c r="R2032">
        <v>8</v>
      </c>
      <c r="S2032">
        <v>0</v>
      </c>
      <c r="T2032">
        <v>0</v>
      </c>
      <c r="U2032">
        <v>0</v>
      </c>
      <c r="V2032">
        <v>0</v>
      </c>
      <c r="W2032">
        <v>0</v>
      </c>
      <c r="X2032">
        <v>0</v>
      </c>
      <c r="Y2032">
        <v>0</v>
      </c>
      <c r="Z2032" t="s">
        <v>43</v>
      </c>
    </row>
    <row r="2033" spans="1:26" x14ac:dyDescent="0.3">
      <c r="A2033">
        <v>891</v>
      </c>
      <c r="B2033">
        <v>1951</v>
      </c>
      <c r="C2033" s="14">
        <f>2021-Table13[[#This Row],[Year_Birth]]</f>
        <v>70</v>
      </c>
      <c r="D2033" s="4">
        <v>29298</v>
      </c>
      <c r="E2033">
        <v>2</v>
      </c>
      <c r="F2033" s="16">
        <v>7.419178082191781</v>
      </c>
      <c r="G2033">
        <v>60</v>
      </c>
      <c r="H2033" s="4">
        <v>6</v>
      </c>
      <c r="I2033" s="4">
        <v>0</v>
      </c>
      <c r="J2033" s="4">
        <v>2</v>
      </c>
      <c r="K2033" s="4">
        <v>2</v>
      </c>
      <c r="L2033" s="4">
        <v>0</v>
      </c>
      <c r="M2033" s="4">
        <v>1</v>
      </c>
      <c r="N2033">
        <v>1</v>
      </c>
      <c r="O2033">
        <v>1</v>
      </c>
      <c r="P2033">
        <v>0</v>
      </c>
      <c r="Q2033">
        <v>2</v>
      </c>
      <c r="R2033">
        <v>5</v>
      </c>
      <c r="S2033">
        <v>0</v>
      </c>
      <c r="T2033">
        <v>0</v>
      </c>
      <c r="U2033">
        <v>0</v>
      </c>
      <c r="V2033">
        <v>0</v>
      </c>
      <c r="W2033">
        <v>0</v>
      </c>
      <c r="X2033">
        <v>0</v>
      </c>
      <c r="Y2033">
        <v>0</v>
      </c>
      <c r="Z2033" t="s">
        <v>41</v>
      </c>
    </row>
    <row r="2034" spans="1:26" x14ac:dyDescent="0.3">
      <c r="A2034">
        <v>8213</v>
      </c>
      <c r="B2034">
        <v>1980</v>
      </c>
      <c r="C2034" s="14">
        <f>2021-Table13[[#This Row],[Year_Birth]]</f>
        <v>41</v>
      </c>
      <c r="D2034" s="4">
        <v>14515</v>
      </c>
      <c r="E2034">
        <v>1</v>
      </c>
      <c r="F2034" s="16">
        <v>8.2465753424657535</v>
      </c>
      <c r="G2034">
        <v>71</v>
      </c>
      <c r="H2034" s="4">
        <v>6</v>
      </c>
      <c r="I2034" s="4">
        <v>4</v>
      </c>
      <c r="J2034" s="4">
        <v>9</v>
      </c>
      <c r="K2034" s="4">
        <v>6</v>
      </c>
      <c r="L2034" s="4">
        <v>36</v>
      </c>
      <c r="M2034" s="4">
        <v>35</v>
      </c>
      <c r="N2034">
        <v>4</v>
      </c>
      <c r="O2034">
        <v>2</v>
      </c>
      <c r="P2034">
        <v>2</v>
      </c>
      <c r="Q2034">
        <v>3</v>
      </c>
      <c r="R2034">
        <v>7</v>
      </c>
      <c r="S2034">
        <v>0</v>
      </c>
      <c r="T2034">
        <v>0</v>
      </c>
      <c r="U2034">
        <v>0</v>
      </c>
      <c r="V2034">
        <v>0</v>
      </c>
      <c r="W2034">
        <v>0</v>
      </c>
      <c r="X2034">
        <v>1</v>
      </c>
      <c r="Y2034">
        <v>0</v>
      </c>
      <c r="Z2034" t="s">
        <v>41</v>
      </c>
    </row>
    <row r="2035" spans="1:26" x14ac:dyDescent="0.3">
      <c r="A2035">
        <v>10755</v>
      </c>
      <c r="B2035">
        <v>1976</v>
      </c>
      <c r="C2035" s="14">
        <f>2021-Table13[[#This Row],[Year_Birth]]</f>
        <v>45</v>
      </c>
      <c r="D2035" s="4">
        <v>23718</v>
      </c>
      <c r="E2035">
        <v>1</v>
      </c>
      <c r="F2035" s="16">
        <v>7.4328767123287669</v>
      </c>
      <c r="G2035">
        <v>76</v>
      </c>
      <c r="H2035" s="4">
        <v>6</v>
      </c>
      <c r="I2035" s="4">
        <v>3</v>
      </c>
      <c r="J2035" s="4">
        <v>14</v>
      </c>
      <c r="K2035" s="4">
        <v>15</v>
      </c>
      <c r="L2035" s="4">
        <v>7</v>
      </c>
      <c r="M2035" s="4">
        <v>36</v>
      </c>
      <c r="N2035">
        <v>3</v>
      </c>
      <c r="O2035">
        <v>3</v>
      </c>
      <c r="P2035">
        <v>1</v>
      </c>
      <c r="Q2035">
        <v>2</v>
      </c>
      <c r="R2035">
        <v>7</v>
      </c>
      <c r="S2035">
        <v>0</v>
      </c>
      <c r="T2035">
        <v>0</v>
      </c>
      <c r="U2035">
        <v>0</v>
      </c>
      <c r="V2035">
        <v>0</v>
      </c>
      <c r="W2035">
        <v>0</v>
      </c>
      <c r="X2035">
        <v>0</v>
      </c>
      <c r="Y2035">
        <v>0</v>
      </c>
      <c r="Z2035" t="s">
        <v>53</v>
      </c>
    </row>
    <row r="2036" spans="1:26" x14ac:dyDescent="0.3">
      <c r="A2036">
        <v>3839</v>
      </c>
      <c r="B2036">
        <v>1958</v>
      </c>
      <c r="C2036" s="14">
        <f>2021-Table13[[#This Row],[Year_Birth]]</f>
        <v>63</v>
      </c>
      <c r="D2036" s="4">
        <v>15056</v>
      </c>
      <c r="E2036">
        <v>2</v>
      </c>
      <c r="F2036" s="16">
        <v>7.7671232876712333</v>
      </c>
      <c r="G2036">
        <v>76</v>
      </c>
      <c r="H2036" s="4">
        <v>6</v>
      </c>
      <c r="I2036" s="4">
        <v>12</v>
      </c>
      <c r="J2036" s="4">
        <v>3</v>
      </c>
      <c r="K2036" s="4">
        <v>21</v>
      </c>
      <c r="L2036" s="4">
        <v>6</v>
      </c>
      <c r="M2036" s="4">
        <v>40</v>
      </c>
      <c r="N2036">
        <v>5</v>
      </c>
      <c r="O2036">
        <v>2</v>
      </c>
      <c r="P2036">
        <v>2</v>
      </c>
      <c r="Q2036">
        <v>3</v>
      </c>
      <c r="R2036">
        <v>5</v>
      </c>
      <c r="S2036">
        <v>0</v>
      </c>
      <c r="T2036">
        <v>0</v>
      </c>
      <c r="U2036">
        <v>0</v>
      </c>
      <c r="V2036">
        <v>0</v>
      </c>
      <c r="W2036">
        <v>0</v>
      </c>
      <c r="X2036">
        <v>0</v>
      </c>
      <c r="Y2036">
        <v>0</v>
      </c>
      <c r="Z2036" t="s">
        <v>41</v>
      </c>
    </row>
    <row r="2037" spans="1:26" x14ac:dyDescent="0.3">
      <c r="A2037">
        <v>10826</v>
      </c>
      <c r="B2037">
        <v>1959</v>
      </c>
      <c r="C2037" s="14">
        <f>2021-Table13[[#This Row],[Year_Birth]]</f>
        <v>62</v>
      </c>
      <c r="D2037" s="4">
        <v>18690</v>
      </c>
      <c r="E2037">
        <v>0</v>
      </c>
      <c r="F2037" s="16">
        <v>8.1123287671232873</v>
      </c>
      <c r="G2037">
        <v>77</v>
      </c>
      <c r="H2037" s="4">
        <v>6</v>
      </c>
      <c r="I2037" s="4">
        <v>1</v>
      </c>
      <c r="J2037" s="4">
        <v>7</v>
      </c>
      <c r="K2037" s="4">
        <v>23</v>
      </c>
      <c r="L2037" s="4">
        <v>4</v>
      </c>
      <c r="M2037" s="4">
        <v>19</v>
      </c>
      <c r="N2037">
        <v>1</v>
      </c>
      <c r="O2037">
        <v>1</v>
      </c>
      <c r="P2037">
        <v>1</v>
      </c>
      <c r="Q2037">
        <v>2</v>
      </c>
      <c r="R2037">
        <v>8</v>
      </c>
      <c r="S2037">
        <v>0</v>
      </c>
      <c r="T2037">
        <v>0</v>
      </c>
      <c r="U2037">
        <v>0</v>
      </c>
      <c r="V2037">
        <v>0</v>
      </c>
      <c r="W2037">
        <v>0</v>
      </c>
      <c r="X2037">
        <v>0</v>
      </c>
      <c r="Y2037">
        <v>0</v>
      </c>
      <c r="Z2037" t="s">
        <v>41</v>
      </c>
    </row>
    <row r="2038" spans="1:26" x14ac:dyDescent="0.3">
      <c r="A2038">
        <v>4086</v>
      </c>
      <c r="B2038">
        <v>1959</v>
      </c>
      <c r="C2038" s="14">
        <f>2021-Table13[[#This Row],[Year_Birth]]</f>
        <v>62</v>
      </c>
      <c r="D2038" s="4">
        <v>18690</v>
      </c>
      <c r="E2038">
        <v>0</v>
      </c>
      <c r="F2038" s="16">
        <v>8.1123287671232873</v>
      </c>
      <c r="G2038">
        <v>77</v>
      </c>
      <c r="H2038" s="4">
        <v>6</v>
      </c>
      <c r="I2038" s="4">
        <v>1</v>
      </c>
      <c r="J2038" s="4">
        <v>7</v>
      </c>
      <c r="K2038" s="4">
        <v>23</v>
      </c>
      <c r="L2038" s="4">
        <v>4</v>
      </c>
      <c r="M2038" s="4">
        <v>19</v>
      </c>
      <c r="N2038">
        <v>1</v>
      </c>
      <c r="O2038">
        <v>1</v>
      </c>
      <c r="P2038">
        <v>1</v>
      </c>
      <c r="Q2038">
        <v>2</v>
      </c>
      <c r="R2038">
        <v>8</v>
      </c>
      <c r="S2038">
        <v>0</v>
      </c>
      <c r="T2038">
        <v>0</v>
      </c>
      <c r="U2038">
        <v>0</v>
      </c>
      <c r="V2038">
        <v>0</v>
      </c>
      <c r="W2038">
        <v>0</v>
      </c>
      <c r="X2038">
        <v>0</v>
      </c>
      <c r="Y2038">
        <v>0</v>
      </c>
      <c r="Z2038" t="s">
        <v>52</v>
      </c>
    </row>
    <row r="2039" spans="1:26" x14ac:dyDescent="0.3">
      <c r="A2039">
        <v>10304</v>
      </c>
      <c r="B2039">
        <v>1959</v>
      </c>
      <c r="C2039" s="14">
        <f>2021-Table13[[#This Row],[Year_Birth]]</f>
        <v>62</v>
      </c>
      <c r="D2039" s="4">
        <v>18690</v>
      </c>
      <c r="E2039">
        <v>0</v>
      </c>
      <c r="F2039" s="16">
        <v>8.1123287671232873</v>
      </c>
      <c r="G2039">
        <v>77</v>
      </c>
      <c r="H2039" s="4">
        <v>6</v>
      </c>
      <c r="I2039" s="4">
        <v>1</v>
      </c>
      <c r="J2039" s="4">
        <v>7</v>
      </c>
      <c r="K2039" s="4">
        <v>23</v>
      </c>
      <c r="L2039" s="4">
        <v>4</v>
      </c>
      <c r="M2039" s="4">
        <v>19</v>
      </c>
      <c r="N2039">
        <v>1</v>
      </c>
      <c r="O2039">
        <v>1</v>
      </c>
      <c r="P2039">
        <v>1</v>
      </c>
      <c r="Q2039">
        <v>2</v>
      </c>
      <c r="R2039">
        <v>8</v>
      </c>
      <c r="S2039">
        <v>0</v>
      </c>
      <c r="T2039">
        <v>0</v>
      </c>
      <c r="U2039">
        <v>0</v>
      </c>
      <c r="V2039">
        <v>0</v>
      </c>
      <c r="W2039">
        <v>0</v>
      </c>
      <c r="X2039">
        <v>0</v>
      </c>
      <c r="Y2039">
        <v>0</v>
      </c>
      <c r="Z2039" t="s">
        <v>41</v>
      </c>
    </row>
    <row r="2040" spans="1:26" x14ac:dyDescent="0.3">
      <c r="A2040">
        <v>4259</v>
      </c>
      <c r="B2040">
        <v>1986</v>
      </c>
      <c r="C2040" s="14">
        <f>2021-Table13[[#This Row],[Year_Birth]]</f>
        <v>35</v>
      </c>
      <c r="D2040" s="4">
        <v>19485</v>
      </c>
      <c r="E2040">
        <v>2</v>
      </c>
      <c r="F2040" s="16">
        <v>7.3726027397260276</v>
      </c>
      <c r="G2040">
        <v>80</v>
      </c>
      <c r="H2040" s="4">
        <v>6</v>
      </c>
      <c r="I2040" s="4">
        <v>0</v>
      </c>
      <c r="J2040" s="4">
        <v>4</v>
      </c>
      <c r="K2040" s="4">
        <v>0</v>
      </c>
      <c r="L2040" s="4">
        <v>0</v>
      </c>
      <c r="M2040" s="4">
        <v>0</v>
      </c>
      <c r="N2040">
        <v>1</v>
      </c>
      <c r="O2040">
        <v>1</v>
      </c>
      <c r="P2040">
        <v>0</v>
      </c>
      <c r="Q2040">
        <v>2</v>
      </c>
      <c r="R2040">
        <v>7</v>
      </c>
      <c r="S2040">
        <v>0</v>
      </c>
      <c r="T2040">
        <v>0</v>
      </c>
      <c r="U2040">
        <v>0</v>
      </c>
      <c r="V2040">
        <v>0</v>
      </c>
      <c r="W2040">
        <v>0</v>
      </c>
      <c r="X2040">
        <v>0</v>
      </c>
      <c r="Y2040">
        <v>0</v>
      </c>
      <c r="Z2040" t="s">
        <v>45</v>
      </c>
    </row>
    <row r="2041" spans="1:26" x14ac:dyDescent="0.3">
      <c r="A2041">
        <v>4832</v>
      </c>
      <c r="B2041">
        <v>1979</v>
      </c>
      <c r="C2041" s="14">
        <f>2021-Table13[[#This Row],[Year_Birth]]</f>
        <v>42</v>
      </c>
      <c r="D2041" s="4">
        <v>27244</v>
      </c>
      <c r="E2041">
        <v>1</v>
      </c>
      <c r="F2041" s="16">
        <v>6.9232876712328766</v>
      </c>
      <c r="G2041">
        <v>84</v>
      </c>
      <c r="H2041" s="4">
        <v>6</v>
      </c>
      <c r="I2041" s="4">
        <v>5</v>
      </c>
      <c r="J2041" s="4">
        <v>17</v>
      </c>
      <c r="K2041" s="4">
        <v>3</v>
      </c>
      <c r="L2041" s="4">
        <v>24</v>
      </c>
      <c r="M2041" s="4">
        <v>46</v>
      </c>
      <c r="N2041">
        <v>2</v>
      </c>
      <c r="O2041">
        <v>2</v>
      </c>
      <c r="P2041">
        <v>2</v>
      </c>
      <c r="Q2041">
        <v>2</v>
      </c>
      <c r="R2041">
        <v>7</v>
      </c>
      <c r="S2041">
        <v>0</v>
      </c>
      <c r="T2041">
        <v>0</v>
      </c>
      <c r="U2041">
        <v>0</v>
      </c>
      <c r="V2041">
        <v>0</v>
      </c>
      <c r="W2041">
        <v>0</v>
      </c>
      <c r="X2041">
        <v>0</v>
      </c>
      <c r="Y2041">
        <v>0</v>
      </c>
      <c r="Z2041" t="s">
        <v>41</v>
      </c>
    </row>
    <row r="2042" spans="1:26" x14ac:dyDescent="0.3">
      <c r="A2042">
        <v>4547</v>
      </c>
      <c r="B2042">
        <v>1960</v>
      </c>
      <c r="C2042" s="14">
        <f>2021-Table13[[#This Row],[Year_Birth]]</f>
        <v>61</v>
      </c>
      <c r="D2042" s="4">
        <v>13672</v>
      </c>
      <c r="E2042">
        <v>2</v>
      </c>
      <c r="F2042" s="16">
        <v>7.8109589041095893</v>
      </c>
      <c r="G2042">
        <v>86</v>
      </c>
      <c r="H2042" s="4">
        <v>6</v>
      </c>
      <c r="I2042" s="4">
        <v>2</v>
      </c>
      <c r="J2042" s="4">
        <v>9</v>
      </c>
      <c r="K2042" s="4">
        <v>2</v>
      </c>
      <c r="L2042" s="4">
        <v>1</v>
      </c>
      <c r="M2042" s="4">
        <v>5</v>
      </c>
      <c r="N2042">
        <v>2</v>
      </c>
      <c r="O2042">
        <v>1</v>
      </c>
      <c r="P2042">
        <v>0</v>
      </c>
      <c r="Q2042">
        <v>3</v>
      </c>
      <c r="R2042">
        <v>8</v>
      </c>
      <c r="S2042">
        <v>0</v>
      </c>
      <c r="T2042">
        <v>0</v>
      </c>
      <c r="U2042">
        <v>0</v>
      </c>
      <c r="V2042">
        <v>0</v>
      </c>
      <c r="W2042">
        <v>0</v>
      </c>
      <c r="X2042">
        <v>0</v>
      </c>
      <c r="Y2042">
        <v>0</v>
      </c>
      <c r="Z2042" t="s">
        <v>41</v>
      </c>
    </row>
    <row r="2043" spans="1:26" x14ac:dyDescent="0.3">
      <c r="A2043">
        <v>606</v>
      </c>
      <c r="B2043">
        <v>1967</v>
      </c>
      <c r="C2043" s="14">
        <f>2021-Table13[[#This Row],[Year_Birth]]</f>
        <v>54</v>
      </c>
      <c r="D2043" s="4">
        <v>25930</v>
      </c>
      <c r="E2043">
        <v>2</v>
      </c>
      <c r="F2043" s="16">
        <v>7.3287671232876717</v>
      </c>
      <c r="G2043">
        <v>87</v>
      </c>
      <c r="H2043" s="4">
        <v>6</v>
      </c>
      <c r="I2043" s="4">
        <v>1</v>
      </c>
      <c r="J2043" s="4">
        <v>2</v>
      </c>
      <c r="K2043" s="4">
        <v>2</v>
      </c>
      <c r="L2043" s="4">
        <v>0</v>
      </c>
      <c r="M2043" s="4">
        <v>4</v>
      </c>
      <c r="N2043">
        <v>1</v>
      </c>
      <c r="O2043">
        <v>1</v>
      </c>
      <c r="P2043">
        <v>0</v>
      </c>
      <c r="Q2043">
        <v>2</v>
      </c>
      <c r="R2043">
        <v>7</v>
      </c>
      <c r="S2043">
        <v>0</v>
      </c>
      <c r="T2043">
        <v>0</v>
      </c>
      <c r="U2043">
        <v>0</v>
      </c>
      <c r="V2043">
        <v>0</v>
      </c>
      <c r="W2043">
        <v>0</v>
      </c>
      <c r="X2043">
        <v>0</v>
      </c>
      <c r="Y2043">
        <v>0</v>
      </c>
      <c r="Z2043" t="s">
        <v>41</v>
      </c>
    </row>
    <row r="2044" spans="1:26" x14ac:dyDescent="0.3">
      <c r="A2044">
        <v>7892</v>
      </c>
      <c r="B2044">
        <v>1969</v>
      </c>
      <c r="C2044" s="14">
        <f>2021-Table13[[#This Row],[Year_Birth]]</f>
        <v>52</v>
      </c>
      <c r="D2044" s="4">
        <v>18589</v>
      </c>
      <c r="E2044">
        <v>0</v>
      </c>
      <c r="F2044" s="16">
        <v>8.0986301369863014</v>
      </c>
      <c r="G2044">
        <v>89</v>
      </c>
      <c r="H2044" s="4">
        <v>6</v>
      </c>
      <c r="I2044" s="4">
        <v>4</v>
      </c>
      <c r="J2044" s="4">
        <v>25</v>
      </c>
      <c r="K2044" s="4">
        <v>15</v>
      </c>
      <c r="L2044" s="4">
        <v>12</v>
      </c>
      <c r="M2044" s="4">
        <v>13</v>
      </c>
      <c r="N2044">
        <v>2</v>
      </c>
      <c r="O2044">
        <v>2</v>
      </c>
      <c r="P2044">
        <v>1</v>
      </c>
      <c r="Q2044">
        <v>3</v>
      </c>
      <c r="R2044">
        <v>7</v>
      </c>
      <c r="S2044">
        <v>0</v>
      </c>
      <c r="T2044">
        <v>0</v>
      </c>
      <c r="U2044">
        <v>0</v>
      </c>
      <c r="V2044">
        <v>0</v>
      </c>
      <c r="W2044">
        <v>0</v>
      </c>
      <c r="X2044">
        <v>0</v>
      </c>
      <c r="Y2044">
        <v>0</v>
      </c>
      <c r="Z2044" t="s">
        <v>43</v>
      </c>
    </row>
    <row r="2045" spans="1:26" x14ac:dyDescent="0.3">
      <c r="A2045">
        <v>6515</v>
      </c>
      <c r="B2045">
        <v>1977</v>
      </c>
      <c r="C2045" s="14">
        <f>2021-Table13[[#This Row],[Year_Birth]]</f>
        <v>44</v>
      </c>
      <c r="D2045" s="4">
        <v>39771</v>
      </c>
      <c r="E2045">
        <v>1</v>
      </c>
      <c r="F2045" s="16">
        <v>7.1726027397260275</v>
      </c>
      <c r="G2045">
        <v>92</v>
      </c>
      <c r="H2045" s="4">
        <v>6</v>
      </c>
      <c r="I2045" s="4">
        <v>2</v>
      </c>
      <c r="J2045" s="4">
        <v>18</v>
      </c>
      <c r="K2045" s="4">
        <v>2</v>
      </c>
      <c r="L2045" s="4">
        <v>8</v>
      </c>
      <c r="M2045" s="4">
        <v>14</v>
      </c>
      <c r="N2045">
        <v>1</v>
      </c>
      <c r="O2045">
        <v>2</v>
      </c>
      <c r="P2045">
        <v>0</v>
      </c>
      <c r="Q2045">
        <v>3</v>
      </c>
      <c r="R2045">
        <v>4</v>
      </c>
      <c r="S2045">
        <v>0</v>
      </c>
      <c r="T2045">
        <v>0</v>
      </c>
      <c r="U2045">
        <v>0</v>
      </c>
      <c r="V2045">
        <v>0</v>
      </c>
      <c r="W2045">
        <v>0</v>
      </c>
      <c r="X2045">
        <v>0</v>
      </c>
      <c r="Y2045">
        <v>0</v>
      </c>
      <c r="Z2045" t="s">
        <v>47</v>
      </c>
    </row>
    <row r="2046" spans="1:26" x14ac:dyDescent="0.3">
      <c r="A2046">
        <v>7527</v>
      </c>
      <c r="B2046">
        <v>1968</v>
      </c>
      <c r="C2046" s="14">
        <f>2021-Table13[[#This Row],[Year_Birth]]</f>
        <v>53</v>
      </c>
      <c r="D2046" s="4">
        <v>23748</v>
      </c>
      <c r="E2046">
        <v>1</v>
      </c>
      <c r="F2046" s="16">
        <v>8.213698630136987</v>
      </c>
      <c r="G2046">
        <v>97</v>
      </c>
      <c r="H2046" s="4">
        <v>6</v>
      </c>
      <c r="I2046" s="4">
        <v>6</v>
      </c>
      <c r="J2046" s="4">
        <v>29</v>
      </c>
      <c r="K2046" s="4">
        <v>12</v>
      </c>
      <c r="L2046" s="4">
        <v>15</v>
      </c>
      <c r="M2046" s="4">
        <v>8</v>
      </c>
      <c r="N2046">
        <v>3</v>
      </c>
      <c r="O2046">
        <v>2</v>
      </c>
      <c r="P2046">
        <v>1</v>
      </c>
      <c r="Q2046">
        <v>3</v>
      </c>
      <c r="R2046">
        <v>8</v>
      </c>
      <c r="S2046">
        <v>0</v>
      </c>
      <c r="T2046">
        <v>0</v>
      </c>
      <c r="U2046">
        <v>0</v>
      </c>
      <c r="V2046">
        <v>0</v>
      </c>
      <c r="W2046">
        <v>0</v>
      </c>
      <c r="X2046">
        <v>0</v>
      </c>
      <c r="Y2046">
        <v>0</v>
      </c>
      <c r="Z2046" t="s">
        <v>41</v>
      </c>
    </row>
    <row r="2047" spans="1:26" x14ac:dyDescent="0.3">
      <c r="A2047">
        <v>2795</v>
      </c>
      <c r="B2047">
        <v>1958</v>
      </c>
      <c r="C2047" s="14">
        <f>2021-Table13[[#This Row],[Year_Birth]]</f>
        <v>63</v>
      </c>
      <c r="D2047" s="4">
        <v>30523</v>
      </c>
      <c r="E2047">
        <v>3</v>
      </c>
      <c r="F2047" s="16">
        <v>7.6054794520547944</v>
      </c>
      <c r="G2047">
        <v>0</v>
      </c>
      <c r="H2047" s="4">
        <v>5</v>
      </c>
      <c r="I2047" s="4">
        <v>0</v>
      </c>
      <c r="J2047" s="4">
        <v>3</v>
      </c>
      <c r="K2047" s="4">
        <v>0</v>
      </c>
      <c r="L2047" s="4">
        <v>0</v>
      </c>
      <c r="M2047" s="4">
        <v>5</v>
      </c>
      <c r="N2047">
        <v>1</v>
      </c>
      <c r="O2047">
        <v>1</v>
      </c>
      <c r="P2047">
        <v>0</v>
      </c>
      <c r="Q2047">
        <v>2</v>
      </c>
      <c r="R2047">
        <v>7</v>
      </c>
      <c r="S2047">
        <v>0</v>
      </c>
      <c r="T2047">
        <v>0</v>
      </c>
      <c r="U2047">
        <v>0</v>
      </c>
      <c r="V2047">
        <v>0</v>
      </c>
      <c r="W2047">
        <v>0</v>
      </c>
      <c r="X2047">
        <v>0</v>
      </c>
      <c r="Y2047">
        <v>0</v>
      </c>
      <c r="Z2047" t="s">
        <v>48</v>
      </c>
    </row>
    <row r="2048" spans="1:26" x14ac:dyDescent="0.3">
      <c r="A2048">
        <v>6770</v>
      </c>
      <c r="B2048">
        <v>1985</v>
      </c>
      <c r="C2048" s="14">
        <f>2021-Table13[[#This Row],[Year_Birth]]</f>
        <v>36</v>
      </c>
      <c r="D2048" s="4">
        <v>21355</v>
      </c>
      <c r="E2048">
        <v>1</v>
      </c>
      <c r="F2048" s="16">
        <v>7.4684931506849317</v>
      </c>
      <c r="G2048">
        <v>5</v>
      </c>
      <c r="H2048" s="4">
        <v>5</v>
      </c>
      <c r="I2048" s="4">
        <v>13</v>
      </c>
      <c r="J2048" s="4">
        <v>14</v>
      </c>
      <c r="K2048" s="4">
        <v>0</v>
      </c>
      <c r="L2048" s="4">
        <v>5</v>
      </c>
      <c r="M2048" s="4">
        <v>31</v>
      </c>
      <c r="N2048">
        <v>2</v>
      </c>
      <c r="O2048">
        <v>2</v>
      </c>
      <c r="P2048">
        <v>1</v>
      </c>
      <c r="Q2048">
        <v>2</v>
      </c>
      <c r="R2048">
        <v>6</v>
      </c>
      <c r="S2048">
        <v>0</v>
      </c>
      <c r="T2048">
        <v>0</v>
      </c>
      <c r="U2048">
        <v>1</v>
      </c>
      <c r="V2048">
        <v>0</v>
      </c>
      <c r="W2048">
        <v>0</v>
      </c>
      <c r="X2048">
        <v>1</v>
      </c>
      <c r="Y2048">
        <v>0</v>
      </c>
      <c r="Z2048" t="s">
        <v>43</v>
      </c>
    </row>
    <row r="2049" spans="1:26" x14ac:dyDescent="0.3">
      <c r="A2049">
        <v>8566</v>
      </c>
      <c r="B2049">
        <v>1961</v>
      </c>
      <c r="C2049" s="14">
        <f>2021-Table13[[#This Row],[Year_Birth]]</f>
        <v>60</v>
      </c>
      <c r="D2049" s="4">
        <v>32583</v>
      </c>
      <c r="E2049">
        <v>2</v>
      </c>
      <c r="F2049" s="16">
        <v>6.6493150684931503</v>
      </c>
      <c r="G2049">
        <v>10</v>
      </c>
      <c r="H2049" s="4">
        <v>5</v>
      </c>
      <c r="I2049" s="4">
        <v>0</v>
      </c>
      <c r="J2049" s="4">
        <v>3</v>
      </c>
      <c r="K2049" s="4">
        <v>0</v>
      </c>
      <c r="L2049" s="4">
        <v>0</v>
      </c>
      <c r="M2049" s="4">
        <v>1</v>
      </c>
      <c r="N2049">
        <v>1</v>
      </c>
      <c r="O2049">
        <v>1</v>
      </c>
      <c r="P2049">
        <v>0</v>
      </c>
      <c r="Q2049">
        <v>2</v>
      </c>
      <c r="R2049">
        <v>7</v>
      </c>
      <c r="S2049">
        <v>0</v>
      </c>
      <c r="T2049">
        <v>0</v>
      </c>
      <c r="U2049">
        <v>0</v>
      </c>
      <c r="V2049">
        <v>0</v>
      </c>
      <c r="W2049">
        <v>0</v>
      </c>
      <c r="X2049">
        <v>0</v>
      </c>
      <c r="Y2049">
        <v>0</v>
      </c>
      <c r="Z2049" t="s">
        <v>41</v>
      </c>
    </row>
    <row r="2050" spans="1:26" x14ac:dyDescent="0.3">
      <c r="A2050">
        <v>2634</v>
      </c>
      <c r="B2050">
        <v>1979</v>
      </c>
      <c r="C2050" s="14">
        <f>2021-Table13[[#This Row],[Year_Birth]]</f>
        <v>42</v>
      </c>
      <c r="D2050" s="4">
        <v>16653</v>
      </c>
      <c r="E2050">
        <v>1</v>
      </c>
      <c r="F2050" s="16">
        <v>6.8082191780821919</v>
      </c>
      <c r="G2050">
        <v>10</v>
      </c>
      <c r="H2050" s="4">
        <v>5</v>
      </c>
      <c r="I2050" s="4">
        <v>7</v>
      </c>
      <c r="J2050" s="4">
        <v>31</v>
      </c>
      <c r="K2050" s="4">
        <v>15</v>
      </c>
      <c r="L2050" s="4">
        <v>4</v>
      </c>
      <c r="M2050" s="4">
        <v>7</v>
      </c>
      <c r="N2050">
        <v>3</v>
      </c>
      <c r="O2050">
        <v>2</v>
      </c>
      <c r="P2050">
        <v>1</v>
      </c>
      <c r="Q2050">
        <v>3</v>
      </c>
      <c r="R2050">
        <v>6</v>
      </c>
      <c r="S2050">
        <v>0</v>
      </c>
      <c r="T2050">
        <v>0</v>
      </c>
      <c r="U2050">
        <v>0</v>
      </c>
      <c r="V2050">
        <v>0</v>
      </c>
      <c r="W2050">
        <v>0</v>
      </c>
      <c r="X2050">
        <v>1</v>
      </c>
      <c r="Y2050">
        <v>0</v>
      </c>
      <c r="Z2050" t="s">
        <v>41</v>
      </c>
    </row>
    <row r="2051" spans="1:26" x14ac:dyDescent="0.3">
      <c r="A2051">
        <v>1994</v>
      </c>
      <c r="B2051">
        <v>1983</v>
      </c>
      <c r="C2051" s="14">
        <f>2021-Table13[[#This Row],[Year_Birth]]</f>
        <v>38</v>
      </c>
      <c r="E2051">
        <v>1</v>
      </c>
      <c r="F2051" s="16">
        <v>7.2301369863013702</v>
      </c>
      <c r="G2051">
        <v>11</v>
      </c>
      <c r="H2051" s="4">
        <v>5</v>
      </c>
      <c r="I2051" s="4">
        <v>5</v>
      </c>
      <c r="J2051" s="4">
        <v>6</v>
      </c>
      <c r="K2051" s="4">
        <v>0</v>
      </c>
      <c r="L2051" s="4">
        <v>2</v>
      </c>
      <c r="M2051" s="4">
        <v>1</v>
      </c>
      <c r="N2051">
        <v>1</v>
      </c>
      <c r="O2051">
        <v>1</v>
      </c>
      <c r="P2051">
        <v>0</v>
      </c>
      <c r="Q2051">
        <v>2</v>
      </c>
      <c r="R2051">
        <v>7</v>
      </c>
      <c r="S2051">
        <v>0</v>
      </c>
      <c r="T2051">
        <v>0</v>
      </c>
      <c r="U2051">
        <v>0</v>
      </c>
      <c r="V2051">
        <v>0</v>
      </c>
      <c r="W2051">
        <v>0</v>
      </c>
      <c r="X2051">
        <v>0</v>
      </c>
      <c r="Y2051">
        <v>0</v>
      </c>
      <c r="Z2051" t="s">
        <v>43</v>
      </c>
    </row>
    <row r="2052" spans="1:26" x14ac:dyDescent="0.3">
      <c r="A2052">
        <v>92</v>
      </c>
      <c r="B2052">
        <v>1988</v>
      </c>
      <c r="C2052" s="14">
        <f>2021-Table13[[#This Row],[Year_Birth]]</f>
        <v>33</v>
      </c>
      <c r="D2052" s="4">
        <v>34176</v>
      </c>
      <c r="E2052">
        <v>1</v>
      </c>
      <c r="F2052" s="16">
        <v>6.7424657534246579</v>
      </c>
      <c r="G2052">
        <v>12</v>
      </c>
      <c r="H2052" s="4">
        <v>5</v>
      </c>
      <c r="I2052" s="4">
        <v>7</v>
      </c>
      <c r="J2052" s="4">
        <v>24</v>
      </c>
      <c r="K2052" s="4">
        <v>19</v>
      </c>
      <c r="L2052" s="4">
        <v>14</v>
      </c>
      <c r="M2052" s="4">
        <v>20</v>
      </c>
      <c r="N2052">
        <v>4</v>
      </c>
      <c r="O2052">
        <v>3</v>
      </c>
      <c r="P2052">
        <v>0</v>
      </c>
      <c r="Q2052">
        <v>4</v>
      </c>
      <c r="R2052">
        <v>6</v>
      </c>
      <c r="S2052">
        <v>0</v>
      </c>
      <c r="T2052">
        <v>0</v>
      </c>
      <c r="U2052">
        <v>0</v>
      </c>
      <c r="V2052">
        <v>0</v>
      </c>
      <c r="W2052">
        <v>0</v>
      </c>
      <c r="X2052">
        <v>0</v>
      </c>
      <c r="Y2052">
        <v>0</v>
      </c>
      <c r="Z2052" t="s">
        <v>48</v>
      </c>
    </row>
    <row r="2053" spans="1:26" x14ac:dyDescent="0.3">
      <c r="A2053">
        <v>3312</v>
      </c>
      <c r="B2053">
        <v>1988</v>
      </c>
      <c r="C2053" s="14">
        <f>2021-Table13[[#This Row],[Year_Birth]]</f>
        <v>33</v>
      </c>
      <c r="D2053" s="4">
        <v>34176</v>
      </c>
      <c r="E2053">
        <v>1</v>
      </c>
      <c r="F2053" s="16">
        <v>6.7424657534246579</v>
      </c>
      <c r="G2053">
        <v>12</v>
      </c>
      <c r="H2053" s="4">
        <v>5</v>
      </c>
      <c r="I2053" s="4">
        <v>7</v>
      </c>
      <c r="J2053" s="4">
        <v>24</v>
      </c>
      <c r="K2053" s="4">
        <v>19</v>
      </c>
      <c r="L2053" s="4">
        <v>14</v>
      </c>
      <c r="M2053" s="4">
        <v>20</v>
      </c>
      <c r="N2053">
        <v>4</v>
      </c>
      <c r="O2053">
        <v>3</v>
      </c>
      <c r="P2053">
        <v>0</v>
      </c>
      <c r="Q2053">
        <v>4</v>
      </c>
      <c r="R2053">
        <v>6</v>
      </c>
      <c r="S2053">
        <v>0</v>
      </c>
      <c r="T2053">
        <v>0</v>
      </c>
      <c r="U2053">
        <v>0</v>
      </c>
      <c r="V2053">
        <v>0</v>
      </c>
      <c r="W2053">
        <v>0</v>
      </c>
      <c r="X2053">
        <v>0</v>
      </c>
      <c r="Y2053">
        <v>0</v>
      </c>
      <c r="Z2053" t="s">
        <v>45</v>
      </c>
    </row>
    <row r="2054" spans="1:26" x14ac:dyDescent="0.3">
      <c r="A2054">
        <v>2518</v>
      </c>
      <c r="B2054">
        <v>1986</v>
      </c>
      <c r="C2054" s="14">
        <f>2021-Table13[[#This Row],[Year_Birth]]</f>
        <v>35</v>
      </c>
      <c r="D2054" s="4">
        <v>20491</v>
      </c>
      <c r="E2054">
        <v>0</v>
      </c>
      <c r="F2054" s="16">
        <v>8.0356164383561648</v>
      </c>
      <c r="G2054">
        <v>16</v>
      </c>
      <c r="H2054" s="4">
        <v>5</v>
      </c>
      <c r="I2054" s="4">
        <v>4</v>
      </c>
      <c r="J2054" s="4">
        <v>5</v>
      </c>
      <c r="K2054" s="4">
        <v>4</v>
      </c>
      <c r="L2054" s="4">
        <v>2</v>
      </c>
      <c r="M2054" s="4">
        <v>10</v>
      </c>
      <c r="N2054">
        <v>1</v>
      </c>
      <c r="O2054">
        <v>0</v>
      </c>
      <c r="P2054">
        <v>1</v>
      </c>
      <c r="Q2054">
        <v>2</v>
      </c>
      <c r="R2054">
        <v>7</v>
      </c>
      <c r="S2054">
        <v>0</v>
      </c>
      <c r="T2054">
        <v>0</v>
      </c>
      <c r="U2054">
        <v>0</v>
      </c>
      <c r="V2054">
        <v>0</v>
      </c>
      <c r="W2054">
        <v>0</v>
      </c>
      <c r="X2054">
        <v>0</v>
      </c>
      <c r="Y2054">
        <v>0</v>
      </c>
      <c r="Z2054" t="s">
        <v>52</v>
      </c>
    </row>
    <row r="2055" spans="1:26" x14ac:dyDescent="0.3">
      <c r="A2055">
        <v>9530</v>
      </c>
      <c r="B2055">
        <v>1988</v>
      </c>
      <c r="C2055" s="14">
        <f>2021-Table13[[#This Row],[Year_Birth]]</f>
        <v>33</v>
      </c>
      <c r="D2055" s="4">
        <v>24645</v>
      </c>
      <c r="E2055">
        <v>1</v>
      </c>
      <c r="F2055" s="16">
        <v>8.2684931506849306</v>
      </c>
      <c r="G2055">
        <v>16</v>
      </c>
      <c r="H2055" s="4">
        <v>5</v>
      </c>
      <c r="I2055" s="4">
        <v>3</v>
      </c>
      <c r="J2055" s="4">
        <v>4</v>
      </c>
      <c r="K2055" s="4">
        <v>4</v>
      </c>
      <c r="L2055" s="4">
        <v>1</v>
      </c>
      <c r="M2055" s="4">
        <v>0</v>
      </c>
      <c r="N2055">
        <v>1</v>
      </c>
      <c r="O2055">
        <v>1</v>
      </c>
      <c r="P2055">
        <v>0</v>
      </c>
      <c r="Q2055">
        <v>2</v>
      </c>
      <c r="R2055">
        <v>8</v>
      </c>
      <c r="S2055">
        <v>0</v>
      </c>
      <c r="T2055">
        <v>0</v>
      </c>
      <c r="U2055">
        <v>0</v>
      </c>
      <c r="V2055">
        <v>0</v>
      </c>
      <c r="W2055">
        <v>0</v>
      </c>
      <c r="X2055">
        <v>0</v>
      </c>
      <c r="Y2055">
        <v>0</v>
      </c>
      <c r="Z2055" t="s">
        <v>47</v>
      </c>
    </row>
    <row r="2056" spans="1:26" x14ac:dyDescent="0.3">
      <c r="A2056">
        <v>5255</v>
      </c>
      <c r="B2056">
        <v>1986</v>
      </c>
      <c r="C2056" s="14">
        <f>2021-Table13[[#This Row],[Year_Birth]]</f>
        <v>35</v>
      </c>
      <c r="E2056">
        <v>1</v>
      </c>
      <c r="F2056" s="16">
        <v>7.9643835616438352</v>
      </c>
      <c r="G2056">
        <v>19</v>
      </c>
      <c r="H2056" s="4">
        <v>5</v>
      </c>
      <c r="I2056" s="4">
        <v>1</v>
      </c>
      <c r="J2056" s="4">
        <v>3</v>
      </c>
      <c r="K2056" s="4">
        <v>3</v>
      </c>
      <c r="L2056" s="4">
        <v>263</v>
      </c>
      <c r="M2056" s="4">
        <v>362</v>
      </c>
      <c r="N2056">
        <v>0</v>
      </c>
      <c r="O2056">
        <v>27</v>
      </c>
      <c r="P2056">
        <v>0</v>
      </c>
      <c r="Q2056">
        <v>0</v>
      </c>
      <c r="R2056">
        <v>1</v>
      </c>
      <c r="S2056">
        <v>0</v>
      </c>
      <c r="T2056">
        <v>0</v>
      </c>
      <c r="U2056">
        <v>0</v>
      </c>
      <c r="V2056">
        <v>0</v>
      </c>
      <c r="W2056">
        <v>0</v>
      </c>
      <c r="X2056">
        <v>0</v>
      </c>
      <c r="Y2056">
        <v>0</v>
      </c>
      <c r="Z2056" t="s">
        <v>53</v>
      </c>
    </row>
    <row r="2057" spans="1:26" x14ac:dyDescent="0.3">
      <c r="A2057">
        <v>9931</v>
      </c>
      <c r="B2057">
        <v>1963</v>
      </c>
      <c r="C2057" s="14">
        <f>2021-Table13[[#This Row],[Year_Birth]]</f>
        <v>58</v>
      </c>
      <c r="D2057" s="4">
        <v>4023</v>
      </c>
      <c r="E2057">
        <v>2</v>
      </c>
      <c r="F2057" s="16">
        <v>6.6273972602739724</v>
      </c>
      <c r="G2057">
        <v>29</v>
      </c>
      <c r="H2057" s="4">
        <v>5</v>
      </c>
      <c r="I2057" s="4">
        <v>0</v>
      </c>
      <c r="J2057" s="4">
        <v>1</v>
      </c>
      <c r="K2057" s="4">
        <v>1</v>
      </c>
      <c r="L2057" s="4">
        <v>1</v>
      </c>
      <c r="M2057" s="4">
        <v>1</v>
      </c>
      <c r="N2057">
        <v>15</v>
      </c>
      <c r="O2057">
        <v>0</v>
      </c>
      <c r="P2057">
        <v>0</v>
      </c>
      <c r="Q2057">
        <v>0</v>
      </c>
      <c r="R2057">
        <v>19</v>
      </c>
      <c r="S2057">
        <v>0</v>
      </c>
      <c r="T2057">
        <v>0</v>
      </c>
      <c r="U2057">
        <v>0</v>
      </c>
      <c r="V2057">
        <v>0</v>
      </c>
      <c r="W2057">
        <v>0</v>
      </c>
      <c r="X2057">
        <v>0</v>
      </c>
      <c r="Y2057">
        <v>0</v>
      </c>
      <c r="Z2057" t="s">
        <v>41</v>
      </c>
    </row>
    <row r="2058" spans="1:26" x14ac:dyDescent="0.3">
      <c r="A2058">
        <v>7516</v>
      </c>
      <c r="B2058">
        <v>1983</v>
      </c>
      <c r="C2058" s="14">
        <f>2021-Table13[[#This Row],[Year_Birth]]</f>
        <v>38</v>
      </c>
      <c r="D2058" s="4">
        <v>30096</v>
      </c>
      <c r="E2058">
        <v>1</v>
      </c>
      <c r="F2058" s="16">
        <v>6.7150684931506852</v>
      </c>
      <c r="G2058">
        <v>30</v>
      </c>
      <c r="H2058" s="4">
        <v>5</v>
      </c>
      <c r="I2058" s="4">
        <v>3</v>
      </c>
      <c r="J2058" s="4">
        <v>11</v>
      </c>
      <c r="K2058" s="4">
        <v>12</v>
      </c>
      <c r="L2058" s="4">
        <v>5</v>
      </c>
      <c r="M2058" s="4">
        <v>9</v>
      </c>
      <c r="N2058">
        <v>1</v>
      </c>
      <c r="O2058">
        <v>2</v>
      </c>
      <c r="P2058">
        <v>0</v>
      </c>
      <c r="Q2058">
        <v>3</v>
      </c>
      <c r="R2058">
        <v>6</v>
      </c>
      <c r="S2058">
        <v>0</v>
      </c>
      <c r="T2058">
        <v>0</v>
      </c>
      <c r="U2058">
        <v>0</v>
      </c>
      <c r="V2058">
        <v>0</v>
      </c>
      <c r="W2058">
        <v>0</v>
      </c>
      <c r="X2058">
        <v>0</v>
      </c>
      <c r="Y2058">
        <v>0</v>
      </c>
      <c r="Z2058" t="s">
        <v>52</v>
      </c>
    </row>
    <row r="2059" spans="1:26" x14ac:dyDescent="0.3">
      <c r="A2059">
        <v>3129</v>
      </c>
      <c r="B2059">
        <v>1983</v>
      </c>
      <c r="C2059" s="14">
        <f>2021-Table13[[#This Row],[Year_Birth]]</f>
        <v>38</v>
      </c>
      <c r="D2059" s="4">
        <v>30096</v>
      </c>
      <c r="E2059">
        <v>1</v>
      </c>
      <c r="F2059" s="16">
        <v>6.7150684931506852</v>
      </c>
      <c r="G2059">
        <v>30</v>
      </c>
      <c r="H2059" s="4">
        <v>5</v>
      </c>
      <c r="I2059" s="4">
        <v>3</v>
      </c>
      <c r="J2059" s="4">
        <v>11</v>
      </c>
      <c r="K2059" s="4">
        <v>12</v>
      </c>
      <c r="L2059" s="4">
        <v>5</v>
      </c>
      <c r="M2059" s="4">
        <v>9</v>
      </c>
      <c r="N2059">
        <v>1</v>
      </c>
      <c r="O2059">
        <v>2</v>
      </c>
      <c r="P2059">
        <v>0</v>
      </c>
      <c r="Q2059">
        <v>3</v>
      </c>
      <c r="R2059">
        <v>6</v>
      </c>
      <c r="S2059">
        <v>0</v>
      </c>
      <c r="T2059">
        <v>0</v>
      </c>
      <c r="U2059">
        <v>0</v>
      </c>
      <c r="V2059">
        <v>0</v>
      </c>
      <c r="W2059">
        <v>0</v>
      </c>
      <c r="X2059">
        <v>0</v>
      </c>
      <c r="Y2059">
        <v>0</v>
      </c>
      <c r="Z2059" t="s">
        <v>41</v>
      </c>
    </row>
    <row r="2060" spans="1:26" x14ac:dyDescent="0.3">
      <c r="A2060">
        <v>8650</v>
      </c>
      <c r="B2060">
        <v>1978</v>
      </c>
      <c r="C2060" s="14">
        <f>2021-Table13[[#This Row],[Year_Birth]]</f>
        <v>43</v>
      </c>
      <c r="D2060" s="4">
        <v>54162</v>
      </c>
      <c r="E2060">
        <v>2</v>
      </c>
      <c r="F2060" s="16">
        <v>7.8931506849315065</v>
      </c>
      <c r="G2060">
        <v>31</v>
      </c>
      <c r="H2060" s="4">
        <v>5</v>
      </c>
      <c r="I2060" s="4">
        <v>6</v>
      </c>
      <c r="J2060" s="4">
        <v>10</v>
      </c>
      <c r="K2060" s="4">
        <v>6</v>
      </c>
      <c r="L2060" s="4">
        <v>5</v>
      </c>
      <c r="M2060" s="4">
        <v>10</v>
      </c>
      <c r="N2060">
        <v>1</v>
      </c>
      <c r="O2060">
        <v>1</v>
      </c>
      <c r="P2060">
        <v>0</v>
      </c>
      <c r="Q2060">
        <v>3</v>
      </c>
      <c r="R2060">
        <v>4</v>
      </c>
      <c r="S2060">
        <v>0</v>
      </c>
      <c r="T2060">
        <v>0</v>
      </c>
      <c r="U2060">
        <v>0</v>
      </c>
      <c r="V2060">
        <v>0</v>
      </c>
      <c r="W2060">
        <v>0</v>
      </c>
      <c r="X2060">
        <v>0</v>
      </c>
      <c r="Y2060">
        <v>0</v>
      </c>
      <c r="Z2060" t="s">
        <v>41</v>
      </c>
    </row>
    <row r="2061" spans="1:26" x14ac:dyDescent="0.3">
      <c r="A2061">
        <v>1968</v>
      </c>
      <c r="B2061">
        <v>1971</v>
      </c>
      <c r="C2061" s="14">
        <f>2021-Table13[[#This Row],[Year_Birth]]</f>
        <v>50</v>
      </c>
      <c r="D2061" s="4">
        <v>45684</v>
      </c>
      <c r="E2061">
        <v>1</v>
      </c>
      <c r="F2061" s="16">
        <v>7.183561643835616</v>
      </c>
      <c r="G2061">
        <v>37</v>
      </c>
      <c r="H2061" s="4">
        <v>5</v>
      </c>
      <c r="I2061" s="4">
        <v>1</v>
      </c>
      <c r="J2061" s="4">
        <v>5</v>
      </c>
      <c r="K2061" s="4">
        <v>10</v>
      </c>
      <c r="L2061" s="4">
        <v>0</v>
      </c>
      <c r="M2061" s="4">
        <v>7</v>
      </c>
      <c r="N2061">
        <v>1</v>
      </c>
      <c r="O2061">
        <v>1</v>
      </c>
      <c r="P2061">
        <v>0</v>
      </c>
      <c r="Q2061">
        <v>2</v>
      </c>
      <c r="R2061">
        <v>7</v>
      </c>
      <c r="S2061">
        <v>0</v>
      </c>
      <c r="T2061">
        <v>0</v>
      </c>
      <c r="U2061">
        <v>0</v>
      </c>
      <c r="V2061">
        <v>0</v>
      </c>
      <c r="W2061">
        <v>0</v>
      </c>
      <c r="X2061">
        <v>0</v>
      </c>
      <c r="Y2061">
        <v>0</v>
      </c>
      <c r="Z2061" t="s">
        <v>47</v>
      </c>
    </row>
    <row r="2062" spans="1:26" x14ac:dyDescent="0.3">
      <c r="A2062">
        <v>1773</v>
      </c>
      <c r="B2062">
        <v>1978</v>
      </c>
      <c r="C2062" s="14">
        <f>2021-Table13[[#This Row],[Year_Birth]]</f>
        <v>43</v>
      </c>
      <c r="D2062" s="4">
        <v>12393</v>
      </c>
      <c r="E2062">
        <v>0</v>
      </c>
      <c r="F2062" s="16">
        <v>8.1780821917808222</v>
      </c>
      <c r="G2062">
        <v>38</v>
      </c>
      <c r="H2062" s="4">
        <v>5</v>
      </c>
      <c r="I2062" s="4">
        <v>6</v>
      </c>
      <c r="J2062" s="4">
        <v>15</v>
      </c>
      <c r="K2062" s="4">
        <v>11</v>
      </c>
      <c r="L2062" s="4">
        <v>7</v>
      </c>
      <c r="M2062" s="4">
        <v>13</v>
      </c>
      <c r="N2062">
        <v>1</v>
      </c>
      <c r="O2062">
        <v>2</v>
      </c>
      <c r="P2062">
        <v>0</v>
      </c>
      <c r="Q2062">
        <v>3</v>
      </c>
      <c r="R2062">
        <v>9</v>
      </c>
      <c r="S2062">
        <v>0</v>
      </c>
      <c r="T2062">
        <v>0</v>
      </c>
      <c r="U2062">
        <v>0</v>
      </c>
      <c r="V2062">
        <v>0</v>
      </c>
      <c r="W2062">
        <v>0</v>
      </c>
      <c r="X2062">
        <v>0</v>
      </c>
      <c r="Y2062">
        <v>0</v>
      </c>
      <c r="Z2062" t="s">
        <v>47</v>
      </c>
    </row>
    <row r="2063" spans="1:26" x14ac:dyDescent="0.3">
      <c r="A2063">
        <v>10207</v>
      </c>
      <c r="B2063">
        <v>1978</v>
      </c>
      <c r="C2063" s="14">
        <f>2021-Table13[[#This Row],[Year_Birth]]</f>
        <v>43</v>
      </c>
      <c r="D2063" s="4">
        <v>22775</v>
      </c>
      <c r="E2063">
        <v>1</v>
      </c>
      <c r="F2063" s="16">
        <v>7.6383561643835618</v>
      </c>
      <c r="G2063">
        <v>40</v>
      </c>
      <c r="H2063" s="4">
        <v>5</v>
      </c>
      <c r="I2063" s="4">
        <v>1</v>
      </c>
      <c r="J2063" s="4">
        <v>8</v>
      </c>
      <c r="K2063" s="4">
        <v>0</v>
      </c>
      <c r="L2063" s="4">
        <v>0</v>
      </c>
      <c r="M2063" s="4">
        <v>1</v>
      </c>
      <c r="N2063">
        <v>1</v>
      </c>
      <c r="O2063">
        <v>1</v>
      </c>
      <c r="P2063">
        <v>0</v>
      </c>
      <c r="Q2063">
        <v>2</v>
      </c>
      <c r="R2063">
        <v>8</v>
      </c>
      <c r="S2063">
        <v>0</v>
      </c>
      <c r="T2063">
        <v>0</v>
      </c>
      <c r="U2063">
        <v>0</v>
      </c>
      <c r="V2063">
        <v>0</v>
      </c>
      <c r="W2063">
        <v>0</v>
      </c>
      <c r="X2063">
        <v>0</v>
      </c>
      <c r="Y2063">
        <v>0</v>
      </c>
      <c r="Z2063" t="s">
        <v>47</v>
      </c>
    </row>
    <row r="2064" spans="1:26" x14ac:dyDescent="0.3">
      <c r="A2064">
        <v>4838</v>
      </c>
      <c r="B2064">
        <v>1978</v>
      </c>
      <c r="C2064" s="14">
        <f>2021-Table13[[#This Row],[Year_Birth]]</f>
        <v>43</v>
      </c>
      <c r="D2064" s="4">
        <v>22775</v>
      </c>
      <c r="E2064">
        <v>1</v>
      </c>
      <c r="F2064" s="16">
        <v>7.6383561643835618</v>
      </c>
      <c r="G2064">
        <v>40</v>
      </c>
      <c r="H2064" s="4">
        <v>5</v>
      </c>
      <c r="I2064" s="4">
        <v>1</v>
      </c>
      <c r="J2064" s="4">
        <v>8</v>
      </c>
      <c r="K2064" s="4">
        <v>0</v>
      </c>
      <c r="L2064" s="4">
        <v>0</v>
      </c>
      <c r="M2064" s="4">
        <v>1</v>
      </c>
      <c r="N2064">
        <v>1</v>
      </c>
      <c r="O2064">
        <v>1</v>
      </c>
      <c r="P2064">
        <v>0</v>
      </c>
      <c r="Q2064">
        <v>2</v>
      </c>
      <c r="R2064">
        <v>8</v>
      </c>
      <c r="S2064">
        <v>0</v>
      </c>
      <c r="T2064">
        <v>0</v>
      </c>
      <c r="U2064">
        <v>0</v>
      </c>
      <c r="V2064">
        <v>0</v>
      </c>
      <c r="W2064">
        <v>0</v>
      </c>
      <c r="X2064">
        <v>0</v>
      </c>
      <c r="Y2064">
        <v>0</v>
      </c>
      <c r="Z2064" t="s">
        <v>45</v>
      </c>
    </row>
    <row r="2065" spans="1:26" x14ac:dyDescent="0.3">
      <c r="A2065">
        <v>7629</v>
      </c>
      <c r="B2065">
        <v>1977</v>
      </c>
      <c r="C2065" s="14">
        <f>2021-Table13[[#This Row],[Year_Birth]]</f>
        <v>44</v>
      </c>
      <c r="D2065" s="4">
        <v>22108</v>
      </c>
      <c r="E2065">
        <v>2</v>
      </c>
      <c r="F2065" s="16">
        <v>6.7534246575342465</v>
      </c>
      <c r="G2065">
        <v>46</v>
      </c>
      <c r="H2065" s="4">
        <v>5</v>
      </c>
      <c r="I2065" s="4">
        <v>3</v>
      </c>
      <c r="J2065" s="4">
        <v>9</v>
      </c>
      <c r="K2065" s="4">
        <v>6</v>
      </c>
      <c r="L2065" s="4">
        <v>2</v>
      </c>
      <c r="M2065" s="4">
        <v>6</v>
      </c>
      <c r="N2065">
        <v>2</v>
      </c>
      <c r="O2065">
        <v>2</v>
      </c>
      <c r="P2065">
        <v>0</v>
      </c>
      <c r="Q2065">
        <v>3</v>
      </c>
      <c r="R2065">
        <v>7</v>
      </c>
      <c r="S2065">
        <v>0</v>
      </c>
      <c r="T2065">
        <v>0</v>
      </c>
      <c r="U2065">
        <v>0</v>
      </c>
      <c r="V2065">
        <v>0</v>
      </c>
      <c r="W2065">
        <v>0</v>
      </c>
      <c r="X2065">
        <v>0</v>
      </c>
      <c r="Y2065">
        <v>0</v>
      </c>
      <c r="Z2065" t="s">
        <v>41</v>
      </c>
    </row>
    <row r="2066" spans="1:26" x14ac:dyDescent="0.3">
      <c r="A2066">
        <v>4345</v>
      </c>
      <c r="B2066">
        <v>1964</v>
      </c>
      <c r="C2066" s="14">
        <f>2021-Table13[[#This Row],[Year_Birth]]</f>
        <v>57</v>
      </c>
      <c r="E2066">
        <v>2</v>
      </c>
      <c r="F2066" s="16">
        <v>7.0712328767123287</v>
      </c>
      <c r="G2066">
        <v>49</v>
      </c>
      <c r="H2066" s="4">
        <v>5</v>
      </c>
      <c r="I2066" s="4">
        <v>1</v>
      </c>
      <c r="J2066" s="4">
        <v>9</v>
      </c>
      <c r="K2066" s="4">
        <v>2</v>
      </c>
      <c r="L2066" s="4">
        <v>0</v>
      </c>
      <c r="M2066" s="4">
        <v>4</v>
      </c>
      <c r="N2066">
        <v>1</v>
      </c>
      <c r="O2066">
        <v>1</v>
      </c>
      <c r="P2066">
        <v>0</v>
      </c>
      <c r="Q2066">
        <v>2</v>
      </c>
      <c r="R2066">
        <v>7</v>
      </c>
      <c r="S2066">
        <v>0</v>
      </c>
      <c r="T2066">
        <v>0</v>
      </c>
      <c r="U2066">
        <v>0</v>
      </c>
      <c r="V2066">
        <v>0</v>
      </c>
      <c r="W2066">
        <v>0</v>
      </c>
      <c r="X2066">
        <v>0</v>
      </c>
      <c r="Y2066">
        <v>0</v>
      </c>
      <c r="Z2066" t="s">
        <v>53</v>
      </c>
    </row>
    <row r="2067" spans="1:26" x14ac:dyDescent="0.3">
      <c r="A2067">
        <v>89</v>
      </c>
      <c r="B2067">
        <v>1975</v>
      </c>
      <c r="C2067" s="14">
        <f>2021-Table13[[#This Row],[Year_Birth]]</f>
        <v>46</v>
      </c>
      <c r="D2067" s="4">
        <v>22212</v>
      </c>
      <c r="E2067">
        <v>1</v>
      </c>
      <c r="F2067" s="16">
        <v>7.1643835616438354</v>
      </c>
      <c r="G2067">
        <v>49</v>
      </c>
      <c r="H2067" s="4">
        <v>5</v>
      </c>
      <c r="I2067" s="4">
        <v>9</v>
      </c>
      <c r="J2067" s="4">
        <v>20</v>
      </c>
      <c r="K2067" s="4">
        <v>6</v>
      </c>
      <c r="L2067" s="4">
        <v>8</v>
      </c>
      <c r="M2067" s="4">
        <v>21</v>
      </c>
      <c r="N2067">
        <v>2</v>
      </c>
      <c r="O2067">
        <v>2</v>
      </c>
      <c r="P2067">
        <v>0</v>
      </c>
      <c r="Q2067">
        <v>4</v>
      </c>
      <c r="R2067">
        <v>6</v>
      </c>
      <c r="S2067">
        <v>0</v>
      </c>
      <c r="T2067">
        <v>0</v>
      </c>
      <c r="U2067">
        <v>0</v>
      </c>
      <c r="V2067">
        <v>0</v>
      </c>
      <c r="W2067">
        <v>0</v>
      </c>
      <c r="X2067">
        <v>0</v>
      </c>
      <c r="Y2067">
        <v>0</v>
      </c>
      <c r="Z2067" t="s">
        <v>47</v>
      </c>
    </row>
    <row r="2068" spans="1:26" x14ac:dyDescent="0.3">
      <c r="A2068">
        <v>8080</v>
      </c>
      <c r="B2068">
        <v>1986</v>
      </c>
      <c r="C2068" s="14">
        <f>2021-Table13[[#This Row],[Year_Birth]]</f>
        <v>35</v>
      </c>
      <c r="D2068" s="4">
        <v>26816</v>
      </c>
      <c r="E2068">
        <v>0</v>
      </c>
      <c r="F2068" s="16">
        <v>8.4767123287671229</v>
      </c>
      <c r="G2068">
        <v>50</v>
      </c>
      <c r="H2068" s="4">
        <v>5</v>
      </c>
      <c r="I2068" s="4">
        <v>1</v>
      </c>
      <c r="J2068" s="4">
        <v>6</v>
      </c>
      <c r="K2068" s="4">
        <v>3</v>
      </c>
      <c r="L2068" s="4">
        <v>4</v>
      </c>
      <c r="M2068" s="4">
        <v>3</v>
      </c>
      <c r="N2068">
        <v>1</v>
      </c>
      <c r="O2068">
        <v>0</v>
      </c>
      <c r="P2068">
        <v>0</v>
      </c>
      <c r="Q2068">
        <v>3</v>
      </c>
      <c r="R2068">
        <v>4</v>
      </c>
      <c r="S2068">
        <v>0</v>
      </c>
      <c r="T2068">
        <v>0</v>
      </c>
      <c r="U2068">
        <v>0</v>
      </c>
      <c r="V2068">
        <v>0</v>
      </c>
      <c r="W2068">
        <v>0</v>
      </c>
      <c r="X2068">
        <v>0</v>
      </c>
      <c r="Y2068">
        <v>0</v>
      </c>
      <c r="Z2068" t="s">
        <v>45</v>
      </c>
    </row>
    <row r="2069" spans="1:26" x14ac:dyDescent="0.3">
      <c r="A2069">
        <v>6147</v>
      </c>
      <c r="B2069">
        <v>1971</v>
      </c>
      <c r="C2069" s="14">
        <f>2021-Table13[[#This Row],[Year_Birth]]</f>
        <v>50</v>
      </c>
      <c r="D2069" s="4">
        <v>25818</v>
      </c>
      <c r="E2069">
        <v>1</v>
      </c>
      <c r="F2069" s="16">
        <v>8.3068493150684937</v>
      </c>
      <c r="G2069">
        <v>51</v>
      </c>
      <c r="H2069" s="4">
        <v>5</v>
      </c>
      <c r="I2069" s="4">
        <v>2</v>
      </c>
      <c r="J2069" s="4">
        <v>8</v>
      </c>
      <c r="K2069" s="4">
        <v>2</v>
      </c>
      <c r="L2069" s="4">
        <v>2</v>
      </c>
      <c r="M2069" s="4">
        <v>9</v>
      </c>
      <c r="N2069">
        <v>1</v>
      </c>
      <c r="O2069">
        <v>0</v>
      </c>
      <c r="P2069">
        <v>1</v>
      </c>
      <c r="Q2069">
        <v>2</v>
      </c>
      <c r="R2069">
        <v>7</v>
      </c>
      <c r="S2069">
        <v>0</v>
      </c>
      <c r="T2069">
        <v>0</v>
      </c>
      <c r="U2069">
        <v>0</v>
      </c>
      <c r="V2069">
        <v>0</v>
      </c>
      <c r="W2069">
        <v>0</v>
      </c>
      <c r="X2069">
        <v>0</v>
      </c>
      <c r="Y2069">
        <v>0</v>
      </c>
      <c r="Z2069" t="s">
        <v>52</v>
      </c>
    </row>
    <row r="2070" spans="1:26" x14ac:dyDescent="0.3">
      <c r="A2070">
        <v>6354</v>
      </c>
      <c r="B2070">
        <v>1984</v>
      </c>
      <c r="C2070" s="14">
        <f>2021-Table13[[#This Row],[Year_Birth]]</f>
        <v>37</v>
      </c>
      <c r="D2070" s="4">
        <v>15345</v>
      </c>
      <c r="E2070">
        <v>1</v>
      </c>
      <c r="F2070" s="16">
        <v>8.4383561643835616</v>
      </c>
      <c r="G2070">
        <v>51</v>
      </c>
      <c r="H2070" s="4">
        <v>5</v>
      </c>
      <c r="I2070" s="4">
        <v>2</v>
      </c>
      <c r="J2070" s="4">
        <v>16</v>
      </c>
      <c r="K2070" s="4">
        <v>3</v>
      </c>
      <c r="L2070" s="4">
        <v>2</v>
      </c>
      <c r="M2070" s="4">
        <v>19</v>
      </c>
      <c r="N2070">
        <v>2</v>
      </c>
      <c r="O2070">
        <v>1</v>
      </c>
      <c r="P2070">
        <v>1</v>
      </c>
      <c r="Q2070">
        <v>2</v>
      </c>
      <c r="R2070">
        <v>8</v>
      </c>
      <c r="S2070">
        <v>0</v>
      </c>
      <c r="T2070">
        <v>0</v>
      </c>
      <c r="U2070">
        <v>0</v>
      </c>
      <c r="V2070">
        <v>0</v>
      </c>
      <c r="W2070">
        <v>0</v>
      </c>
      <c r="X2070">
        <v>1</v>
      </c>
      <c r="Y2070">
        <v>0</v>
      </c>
      <c r="Z2070" t="s">
        <v>41</v>
      </c>
    </row>
    <row r="2071" spans="1:26" x14ac:dyDescent="0.3">
      <c r="A2071">
        <v>7297</v>
      </c>
      <c r="B2071">
        <v>1973</v>
      </c>
      <c r="C2071" s="14">
        <f>2021-Table13[[#This Row],[Year_Birth]]</f>
        <v>48</v>
      </c>
      <c r="D2071" s="4">
        <v>7500</v>
      </c>
      <c r="E2071">
        <v>1</v>
      </c>
      <c r="F2071" s="16">
        <v>7.117808219178082</v>
      </c>
      <c r="G2071">
        <v>54</v>
      </c>
      <c r="H2071" s="4">
        <v>5</v>
      </c>
      <c r="I2071" s="4">
        <v>3</v>
      </c>
      <c r="J2071" s="4">
        <v>10</v>
      </c>
      <c r="K2071" s="4">
        <v>12</v>
      </c>
      <c r="L2071" s="4">
        <v>7</v>
      </c>
      <c r="M2071" s="4">
        <v>20</v>
      </c>
      <c r="N2071">
        <v>4</v>
      </c>
      <c r="O2071">
        <v>3</v>
      </c>
      <c r="P2071">
        <v>1</v>
      </c>
      <c r="Q2071">
        <v>3</v>
      </c>
      <c r="R2071">
        <v>7</v>
      </c>
      <c r="S2071">
        <v>0</v>
      </c>
      <c r="T2071">
        <v>0</v>
      </c>
      <c r="U2071">
        <v>0</v>
      </c>
      <c r="V2071">
        <v>0</v>
      </c>
      <c r="W2071">
        <v>0</v>
      </c>
      <c r="X2071">
        <v>0</v>
      </c>
      <c r="Y2071">
        <v>0</v>
      </c>
      <c r="Z2071" t="s">
        <v>47</v>
      </c>
    </row>
    <row r="2072" spans="1:26" x14ac:dyDescent="0.3">
      <c r="A2072">
        <v>5012</v>
      </c>
      <c r="B2072">
        <v>1989</v>
      </c>
      <c r="C2072" s="14">
        <f>2021-Table13[[#This Row],[Year_Birth]]</f>
        <v>32</v>
      </c>
      <c r="D2072" s="4">
        <v>28691</v>
      </c>
      <c r="E2072">
        <v>1</v>
      </c>
      <c r="F2072" s="16">
        <v>7.5972602739726032</v>
      </c>
      <c r="G2072">
        <v>56</v>
      </c>
      <c r="H2072" s="4">
        <v>5</v>
      </c>
      <c r="I2072" s="4">
        <v>4</v>
      </c>
      <c r="J2072" s="4">
        <v>13</v>
      </c>
      <c r="K2072" s="4">
        <v>8</v>
      </c>
      <c r="L2072" s="4">
        <v>0</v>
      </c>
      <c r="M2072" s="4">
        <v>4</v>
      </c>
      <c r="N2072">
        <v>1</v>
      </c>
      <c r="O2072">
        <v>1</v>
      </c>
      <c r="P2072">
        <v>0</v>
      </c>
      <c r="Q2072">
        <v>3</v>
      </c>
      <c r="R2072">
        <v>8</v>
      </c>
      <c r="S2072">
        <v>0</v>
      </c>
      <c r="T2072">
        <v>0</v>
      </c>
      <c r="U2072">
        <v>0</v>
      </c>
      <c r="V2072">
        <v>0</v>
      </c>
      <c r="W2072">
        <v>0</v>
      </c>
      <c r="X2072">
        <v>0</v>
      </c>
      <c r="Y2072">
        <v>0</v>
      </c>
      <c r="Z2072" t="s">
        <v>41</v>
      </c>
    </row>
    <row r="2073" spans="1:26" x14ac:dyDescent="0.3">
      <c r="A2073">
        <v>6918</v>
      </c>
      <c r="B2073">
        <v>1989</v>
      </c>
      <c r="C2073" s="14">
        <f>2021-Table13[[#This Row],[Year_Birth]]</f>
        <v>32</v>
      </c>
      <c r="D2073" s="4">
        <v>28691</v>
      </c>
      <c r="E2073">
        <v>1</v>
      </c>
      <c r="F2073" s="16">
        <v>7.5972602739726032</v>
      </c>
      <c r="G2073">
        <v>56</v>
      </c>
      <c r="H2073" s="4">
        <v>5</v>
      </c>
      <c r="I2073" s="4">
        <v>4</v>
      </c>
      <c r="J2073" s="4">
        <v>13</v>
      </c>
      <c r="K2073" s="4">
        <v>8</v>
      </c>
      <c r="L2073" s="4">
        <v>0</v>
      </c>
      <c r="M2073" s="4">
        <v>4</v>
      </c>
      <c r="N2073">
        <v>1</v>
      </c>
      <c r="O2073">
        <v>1</v>
      </c>
      <c r="P2073">
        <v>0</v>
      </c>
      <c r="Q2073">
        <v>3</v>
      </c>
      <c r="R2073">
        <v>8</v>
      </c>
      <c r="S2073">
        <v>0</v>
      </c>
      <c r="T2073">
        <v>0</v>
      </c>
      <c r="U2073">
        <v>0</v>
      </c>
      <c r="V2073">
        <v>0</v>
      </c>
      <c r="W2073">
        <v>0</v>
      </c>
      <c r="X2073">
        <v>0</v>
      </c>
      <c r="Y2073">
        <v>0</v>
      </c>
      <c r="Z2073" t="s">
        <v>41</v>
      </c>
    </row>
    <row r="2074" spans="1:26" x14ac:dyDescent="0.3">
      <c r="A2074">
        <v>8477</v>
      </c>
      <c r="B2074">
        <v>1956</v>
      </c>
      <c r="C2074" s="14">
        <f>2021-Table13[[#This Row],[Year_Birth]]</f>
        <v>65</v>
      </c>
      <c r="D2074" s="4">
        <v>26150</v>
      </c>
      <c r="E2074">
        <v>3</v>
      </c>
      <c r="F2074" s="16">
        <v>7.912328767123288</v>
      </c>
      <c r="G2074">
        <v>61</v>
      </c>
      <c r="H2074" s="4">
        <v>5</v>
      </c>
      <c r="I2074" s="4">
        <v>1</v>
      </c>
      <c r="J2074" s="4">
        <v>13</v>
      </c>
      <c r="K2074" s="4">
        <v>3</v>
      </c>
      <c r="L2074" s="4">
        <v>5</v>
      </c>
      <c r="M2074" s="4">
        <v>1</v>
      </c>
      <c r="N2074">
        <v>1</v>
      </c>
      <c r="O2074">
        <v>1</v>
      </c>
      <c r="P2074">
        <v>0</v>
      </c>
      <c r="Q2074">
        <v>3</v>
      </c>
      <c r="R2074">
        <v>7</v>
      </c>
      <c r="S2074">
        <v>0</v>
      </c>
      <c r="T2074">
        <v>0</v>
      </c>
      <c r="U2074">
        <v>0</v>
      </c>
      <c r="V2074">
        <v>0</v>
      </c>
      <c r="W2074">
        <v>0</v>
      </c>
      <c r="X2074">
        <v>0</v>
      </c>
      <c r="Y2074">
        <v>0</v>
      </c>
      <c r="Z2074" t="s">
        <v>41</v>
      </c>
    </row>
    <row r="2075" spans="1:26" x14ac:dyDescent="0.3">
      <c r="A2075">
        <v>10710</v>
      </c>
      <c r="B2075">
        <v>1979</v>
      </c>
      <c r="C2075" s="14">
        <f>2021-Table13[[#This Row],[Year_Birth]]</f>
        <v>42</v>
      </c>
      <c r="D2075" s="4">
        <v>7500</v>
      </c>
      <c r="E2075">
        <v>1</v>
      </c>
      <c r="F2075" s="16">
        <v>8.4438356164383563</v>
      </c>
      <c r="G2075">
        <v>61</v>
      </c>
      <c r="H2075" s="4">
        <v>5</v>
      </c>
      <c r="I2075" s="4">
        <v>2</v>
      </c>
      <c r="J2075" s="4">
        <v>3</v>
      </c>
      <c r="K2075" s="4">
        <v>3</v>
      </c>
      <c r="L2075" s="4">
        <v>0</v>
      </c>
      <c r="M2075" s="4">
        <v>5</v>
      </c>
      <c r="N2075">
        <v>1</v>
      </c>
      <c r="O2075">
        <v>1</v>
      </c>
      <c r="P2075">
        <v>0</v>
      </c>
      <c r="Q2075">
        <v>2</v>
      </c>
      <c r="R2075">
        <v>8</v>
      </c>
      <c r="S2075">
        <v>0</v>
      </c>
      <c r="T2075">
        <v>0</v>
      </c>
      <c r="U2075">
        <v>0</v>
      </c>
      <c r="V2075">
        <v>0</v>
      </c>
      <c r="W2075">
        <v>0</v>
      </c>
      <c r="X2075">
        <v>0</v>
      </c>
      <c r="Y2075">
        <v>0</v>
      </c>
      <c r="Z2075" t="s">
        <v>41</v>
      </c>
    </row>
    <row r="2076" spans="1:26" x14ac:dyDescent="0.3">
      <c r="A2076">
        <v>4298</v>
      </c>
      <c r="B2076">
        <v>1973</v>
      </c>
      <c r="C2076" s="14">
        <f>2021-Table13[[#This Row],[Year_Birth]]</f>
        <v>48</v>
      </c>
      <c r="D2076" s="4">
        <v>20427</v>
      </c>
      <c r="E2076">
        <v>1</v>
      </c>
      <c r="F2076" s="16">
        <v>6.8767123287671232</v>
      </c>
      <c r="G2076">
        <v>63</v>
      </c>
      <c r="H2076" s="4">
        <v>5</v>
      </c>
      <c r="I2076" s="4">
        <v>0</v>
      </c>
      <c r="J2076" s="4">
        <v>4</v>
      </c>
      <c r="K2076" s="4">
        <v>0</v>
      </c>
      <c r="L2076" s="4">
        <v>0</v>
      </c>
      <c r="M2076" s="4">
        <v>1</v>
      </c>
      <c r="N2076">
        <v>1</v>
      </c>
      <c r="O2076">
        <v>1</v>
      </c>
      <c r="P2076">
        <v>0</v>
      </c>
      <c r="Q2076">
        <v>2</v>
      </c>
      <c r="R2076">
        <v>8</v>
      </c>
      <c r="S2076">
        <v>0</v>
      </c>
      <c r="T2076">
        <v>0</v>
      </c>
      <c r="U2076">
        <v>0</v>
      </c>
      <c r="V2076">
        <v>0</v>
      </c>
      <c r="W2076">
        <v>0</v>
      </c>
      <c r="X2076">
        <v>0</v>
      </c>
      <c r="Y2076">
        <v>0</v>
      </c>
      <c r="Z2076" t="s">
        <v>41</v>
      </c>
    </row>
    <row r="2077" spans="1:26" x14ac:dyDescent="0.3">
      <c r="A2077">
        <v>8686</v>
      </c>
      <c r="B2077">
        <v>1979</v>
      </c>
      <c r="C2077" s="14">
        <f>2021-Table13[[#This Row],[Year_Birth]]</f>
        <v>42</v>
      </c>
      <c r="D2077" s="4">
        <v>23724</v>
      </c>
      <c r="E2077">
        <v>1</v>
      </c>
      <c r="F2077" s="16">
        <v>8.0821917808219172</v>
      </c>
      <c r="G2077">
        <v>65</v>
      </c>
      <c r="H2077" s="4">
        <v>5</v>
      </c>
      <c r="I2077" s="4">
        <v>23</v>
      </c>
      <c r="J2077" s="4">
        <v>15</v>
      </c>
      <c r="K2077" s="4">
        <v>0</v>
      </c>
      <c r="L2077" s="4">
        <v>18</v>
      </c>
      <c r="M2077" s="4">
        <v>14</v>
      </c>
      <c r="N2077">
        <v>2</v>
      </c>
      <c r="O2077">
        <v>2</v>
      </c>
      <c r="P2077">
        <v>0</v>
      </c>
      <c r="Q2077">
        <v>3</v>
      </c>
      <c r="R2077">
        <v>8</v>
      </c>
      <c r="S2077">
        <v>0</v>
      </c>
      <c r="T2077">
        <v>0</v>
      </c>
      <c r="U2077">
        <v>0</v>
      </c>
      <c r="V2077">
        <v>0</v>
      </c>
      <c r="W2077">
        <v>0</v>
      </c>
      <c r="X2077">
        <v>0</v>
      </c>
      <c r="Y2077">
        <v>0</v>
      </c>
      <c r="Z2077" t="s">
        <v>41</v>
      </c>
    </row>
    <row r="2078" spans="1:26" x14ac:dyDescent="0.3">
      <c r="A2078">
        <v>7620</v>
      </c>
      <c r="B2078">
        <v>1990</v>
      </c>
      <c r="C2078" s="14">
        <f>2021-Table13[[#This Row],[Year_Birth]]</f>
        <v>31</v>
      </c>
      <c r="D2078" s="4">
        <v>16185</v>
      </c>
      <c r="E2078">
        <v>1</v>
      </c>
      <c r="F2078" s="16">
        <v>7.5095890410958903</v>
      </c>
      <c r="G2078">
        <v>71</v>
      </c>
      <c r="H2078" s="4">
        <v>5</v>
      </c>
      <c r="I2078" s="4">
        <v>11</v>
      </c>
      <c r="J2078" s="4">
        <v>16</v>
      </c>
      <c r="K2078" s="4">
        <v>21</v>
      </c>
      <c r="L2078" s="4">
        <v>8</v>
      </c>
      <c r="M2078" s="4">
        <v>45</v>
      </c>
      <c r="N2078">
        <v>2</v>
      </c>
      <c r="O2078">
        <v>2</v>
      </c>
      <c r="P2078">
        <v>2</v>
      </c>
      <c r="Q2078">
        <v>2</v>
      </c>
      <c r="R2078">
        <v>8</v>
      </c>
      <c r="S2078">
        <v>0</v>
      </c>
      <c r="T2078">
        <v>0</v>
      </c>
      <c r="U2078">
        <v>0</v>
      </c>
      <c r="V2078">
        <v>0</v>
      </c>
      <c r="W2078">
        <v>0</v>
      </c>
      <c r="X2078">
        <v>0</v>
      </c>
      <c r="Y2078">
        <v>0</v>
      </c>
      <c r="Z2078" t="s">
        <v>45</v>
      </c>
    </row>
    <row r="2079" spans="1:26" x14ac:dyDescent="0.3">
      <c r="A2079">
        <v>4328</v>
      </c>
      <c r="B2079">
        <v>1986</v>
      </c>
      <c r="C2079" s="14">
        <f>2021-Table13[[#This Row],[Year_Birth]]</f>
        <v>35</v>
      </c>
      <c r="D2079" s="4">
        <v>21955</v>
      </c>
      <c r="E2079">
        <v>1</v>
      </c>
      <c r="F2079" s="16">
        <v>7.419178082191781</v>
      </c>
      <c r="G2079">
        <v>81</v>
      </c>
      <c r="H2079" s="4">
        <v>5</v>
      </c>
      <c r="I2079" s="4">
        <v>1</v>
      </c>
      <c r="J2079" s="4">
        <v>7</v>
      </c>
      <c r="K2079" s="4">
        <v>17</v>
      </c>
      <c r="L2079" s="4">
        <v>14</v>
      </c>
      <c r="M2079" s="4">
        <v>11</v>
      </c>
      <c r="N2079">
        <v>2</v>
      </c>
      <c r="O2079">
        <v>2</v>
      </c>
      <c r="P2079">
        <v>1</v>
      </c>
      <c r="Q2079">
        <v>3</v>
      </c>
      <c r="R2079">
        <v>6</v>
      </c>
      <c r="S2079">
        <v>0</v>
      </c>
      <c r="T2079">
        <v>0</v>
      </c>
      <c r="U2079">
        <v>0</v>
      </c>
      <c r="V2079">
        <v>0</v>
      </c>
      <c r="W2079">
        <v>0</v>
      </c>
      <c r="X2079">
        <v>0</v>
      </c>
      <c r="Y2079">
        <v>0</v>
      </c>
      <c r="Z2079" t="s">
        <v>41</v>
      </c>
    </row>
    <row r="2080" spans="1:26" x14ac:dyDescent="0.3">
      <c r="A2080">
        <v>361</v>
      </c>
      <c r="B2080">
        <v>1969</v>
      </c>
      <c r="C2080" s="14">
        <f>2021-Table13[[#This Row],[Year_Birth]]</f>
        <v>52</v>
      </c>
      <c r="D2080" s="4">
        <v>43142</v>
      </c>
      <c r="E2080">
        <v>2</v>
      </c>
      <c r="F2080" s="16">
        <v>6.9698630136986299</v>
      </c>
      <c r="G2080">
        <v>84</v>
      </c>
      <c r="H2080" s="4">
        <v>5</v>
      </c>
      <c r="I2080" s="4">
        <v>1</v>
      </c>
      <c r="J2080" s="4">
        <v>7</v>
      </c>
      <c r="K2080" s="4">
        <v>2</v>
      </c>
      <c r="L2080" s="4">
        <v>1</v>
      </c>
      <c r="M2080" s="4">
        <v>4</v>
      </c>
      <c r="N2080">
        <v>1</v>
      </c>
      <c r="O2080">
        <v>1</v>
      </c>
      <c r="P2080">
        <v>0</v>
      </c>
      <c r="Q2080">
        <v>2</v>
      </c>
      <c r="R2080">
        <v>7</v>
      </c>
      <c r="S2080">
        <v>0</v>
      </c>
      <c r="T2080">
        <v>0</v>
      </c>
      <c r="U2080">
        <v>0</v>
      </c>
      <c r="V2080">
        <v>0</v>
      </c>
      <c r="W2080">
        <v>0</v>
      </c>
      <c r="X2080">
        <v>0</v>
      </c>
      <c r="Y2080">
        <v>0</v>
      </c>
      <c r="Z2080" t="s">
        <v>53</v>
      </c>
    </row>
    <row r="2081" spans="1:26" x14ac:dyDescent="0.3">
      <c r="A2081">
        <v>3745</v>
      </c>
      <c r="B2081">
        <v>1988</v>
      </c>
      <c r="C2081" s="14">
        <f>2021-Table13[[#This Row],[Year_Birth]]</f>
        <v>33</v>
      </c>
      <c r="D2081" s="4">
        <v>23331</v>
      </c>
      <c r="E2081">
        <v>1</v>
      </c>
      <c r="F2081" s="16">
        <v>8.4273972602739722</v>
      </c>
      <c r="G2081">
        <v>92</v>
      </c>
      <c r="H2081" s="4">
        <v>5</v>
      </c>
      <c r="I2081" s="4">
        <v>36</v>
      </c>
      <c r="J2081" s="4">
        <v>7</v>
      </c>
      <c r="K2081" s="4">
        <v>0</v>
      </c>
      <c r="L2081" s="4">
        <v>10</v>
      </c>
      <c r="M2081" s="4">
        <v>45</v>
      </c>
      <c r="N2081">
        <v>2</v>
      </c>
      <c r="O2081">
        <v>3</v>
      </c>
      <c r="P2081">
        <v>0</v>
      </c>
      <c r="Q2081">
        <v>3</v>
      </c>
      <c r="R2081">
        <v>8</v>
      </c>
      <c r="S2081">
        <v>0</v>
      </c>
      <c r="T2081">
        <v>0</v>
      </c>
      <c r="U2081">
        <v>0</v>
      </c>
      <c r="V2081">
        <v>0</v>
      </c>
      <c r="W2081">
        <v>0</v>
      </c>
      <c r="X2081">
        <v>0</v>
      </c>
      <c r="Y2081">
        <v>0</v>
      </c>
      <c r="Z2081" t="s">
        <v>45</v>
      </c>
    </row>
    <row r="2082" spans="1:26" x14ac:dyDescent="0.3">
      <c r="A2082">
        <v>2292</v>
      </c>
      <c r="B2082">
        <v>1985</v>
      </c>
      <c r="C2082" s="14">
        <f>2021-Table13[[#This Row],[Year_Birth]]</f>
        <v>36</v>
      </c>
      <c r="D2082" s="4">
        <v>22327</v>
      </c>
      <c r="E2082">
        <v>1</v>
      </c>
      <c r="F2082" s="16">
        <v>7.5178082191780824</v>
      </c>
      <c r="G2082">
        <v>94</v>
      </c>
      <c r="H2082" s="4">
        <v>5</v>
      </c>
      <c r="I2082" s="4">
        <v>4</v>
      </c>
      <c r="J2082" s="4">
        <v>8</v>
      </c>
      <c r="K2082" s="4">
        <v>2</v>
      </c>
      <c r="L2082" s="4">
        <v>0</v>
      </c>
      <c r="M2082" s="4">
        <v>5</v>
      </c>
      <c r="N2082">
        <v>1</v>
      </c>
      <c r="O2082">
        <v>1</v>
      </c>
      <c r="P2082">
        <v>0</v>
      </c>
      <c r="Q2082">
        <v>3</v>
      </c>
      <c r="R2082">
        <v>5</v>
      </c>
      <c r="S2082">
        <v>0</v>
      </c>
      <c r="T2082">
        <v>0</v>
      </c>
      <c r="U2082">
        <v>0</v>
      </c>
      <c r="V2082">
        <v>0</v>
      </c>
      <c r="W2082">
        <v>0</v>
      </c>
      <c r="X2082">
        <v>0</v>
      </c>
      <c r="Y2082">
        <v>0</v>
      </c>
      <c r="Z2082" t="s">
        <v>41</v>
      </c>
    </row>
    <row r="2083" spans="1:26" x14ac:dyDescent="0.3">
      <c r="A2083">
        <v>9523</v>
      </c>
      <c r="B2083">
        <v>1982</v>
      </c>
      <c r="C2083" s="14">
        <f>2021-Table13[[#This Row],[Year_Birth]]</f>
        <v>39</v>
      </c>
      <c r="D2083" s="4">
        <v>40479</v>
      </c>
      <c r="E2083">
        <v>1</v>
      </c>
      <c r="F2083" s="16">
        <v>7.4767123287671229</v>
      </c>
      <c r="G2083">
        <v>95</v>
      </c>
      <c r="H2083" s="4">
        <v>5</v>
      </c>
      <c r="I2083" s="4">
        <v>0</v>
      </c>
      <c r="J2083" s="4">
        <v>8</v>
      </c>
      <c r="K2083" s="4">
        <v>2</v>
      </c>
      <c r="L2083" s="4">
        <v>0</v>
      </c>
      <c r="M2083" s="4">
        <v>0</v>
      </c>
      <c r="N2083">
        <v>1</v>
      </c>
      <c r="O2083">
        <v>0</v>
      </c>
      <c r="P2083">
        <v>0</v>
      </c>
      <c r="Q2083">
        <v>3</v>
      </c>
      <c r="R2083">
        <v>4</v>
      </c>
      <c r="S2083">
        <v>0</v>
      </c>
      <c r="T2083">
        <v>0</v>
      </c>
      <c r="U2083">
        <v>0</v>
      </c>
      <c r="V2083">
        <v>0</v>
      </c>
      <c r="W2083">
        <v>0</v>
      </c>
      <c r="X2083">
        <v>0</v>
      </c>
      <c r="Y2083">
        <v>0</v>
      </c>
      <c r="Z2083" t="s">
        <v>41</v>
      </c>
    </row>
    <row r="2084" spans="1:26" x14ac:dyDescent="0.3">
      <c r="A2084">
        <v>3231</v>
      </c>
      <c r="B2084">
        <v>1973</v>
      </c>
      <c r="C2084" s="14">
        <f>2021-Table13[[#This Row],[Year_Birth]]</f>
        <v>48</v>
      </c>
      <c r="D2084" s="4">
        <v>37971</v>
      </c>
      <c r="E2084">
        <v>1</v>
      </c>
      <c r="F2084" s="16">
        <v>7.2027397260273975</v>
      </c>
      <c r="G2084">
        <v>97</v>
      </c>
      <c r="H2084" s="4">
        <v>5</v>
      </c>
      <c r="I2084" s="4">
        <v>4</v>
      </c>
      <c r="J2084" s="4">
        <v>10</v>
      </c>
      <c r="K2084" s="4">
        <v>2</v>
      </c>
      <c r="L2084" s="4">
        <v>2</v>
      </c>
      <c r="M2084" s="4">
        <v>7</v>
      </c>
      <c r="N2084">
        <v>1</v>
      </c>
      <c r="O2084">
        <v>1</v>
      </c>
      <c r="P2084">
        <v>0</v>
      </c>
      <c r="Q2084">
        <v>3</v>
      </c>
      <c r="R2084">
        <v>8</v>
      </c>
      <c r="S2084">
        <v>0</v>
      </c>
      <c r="T2084">
        <v>0</v>
      </c>
      <c r="U2084">
        <v>0</v>
      </c>
      <c r="V2084">
        <v>0</v>
      </c>
      <c r="W2084">
        <v>0</v>
      </c>
      <c r="X2084">
        <v>0</v>
      </c>
      <c r="Y2084">
        <v>0</v>
      </c>
      <c r="Z2084" t="s">
        <v>43</v>
      </c>
    </row>
    <row r="2085" spans="1:26" x14ac:dyDescent="0.3">
      <c r="A2085">
        <v>10001</v>
      </c>
      <c r="B2085">
        <v>1985</v>
      </c>
      <c r="C2085" s="14">
        <f>2021-Table13[[#This Row],[Year_Birth]]</f>
        <v>36</v>
      </c>
      <c r="D2085" s="4">
        <v>7500</v>
      </c>
      <c r="E2085">
        <v>1</v>
      </c>
      <c r="F2085" s="16">
        <v>8.5205479452054789</v>
      </c>
      <c r="G2085">
        <v>98</v>
      </c>
      <c r="H2085" s="4">
        <v>5</v>
      </c>
      <c r="I2085" s="4">
        <v>17</v>
      </c>
      <c r="J2085" s="4">
        <v>17</v>
      </c>
      <c r="K2085" s="4">
        <v>13</v>
      </c>
      <c r="L2085" s="4">
        <v>14</v>
      </c>
      <c r="M2085" s="4">
        <v>34</v>
      </c>
      <c r="N2085">
        <v>4</v>
      </c>
      <c r="O2085">
        <v>2</v>
      </c>
      <c r="P2085">
        <v>1</v>
      </c>
      <c r="Q2085">
        <v>3</v>
      </c>
      <c r="R2085">
        <v>9</v>
      </c>
      <c r="S2085">
        <v>0</v>
      </c>
      <c r="T2085">
        <v>0</v>
      </c>
      <c r="U2085">
        <v>0</v>
      </c>
      <c r="V2085">
        <v>0</v>
      </c>
      <c r="W2085">
        <v>0</v>
      </c>
      <c r="X2085">
        <v>0</v>
      </c>
      <c r="Y2085">
        <v>0</v>
      </c>
      <c r="Z2085" t="s">
        <v>41</v>
      </c>
    </row>
    <row r="2086" spans="1:26" x14ac:dyDescent="0.3">
      <c r="A2086">
        <v>5263</v>
      </c>
      <c r="B2086">
        <v>1977</v>
      </c>
      <c r="C2086" s="14">
        <f>2021-Table13[[#This Row],[Year_Birth]]</f>
        <v>44</v>
      </c>
      <c r="D2086" s="4">
        <v>31056</v>
      </c>
      <c r="E2086">
        <v>1</v>
      </c>
      <c r="F2086" s="16">
        <v>8.043835616438356</v>
      </c>
      <c r="G2086">
        <v>99</v>
      </c>
      <c r="H2086" s="4">
        <v>5</v>
      </c>
      <c r="I2086" s="4">
        <v>10</v>
      </c>
      <c r="J2086" s="4">
        <v>13</v>
      </c>
      <c r="K2086" s="4">
        <v>3</v>
      </c>
      <c r="L2086" s="4">
        <v>8</v>
      </c>
      <c r="M2086" s="4">
        <v>16</v>
      </c>
      <c r="N2086">
        <v>1</v>
      </c>
      <c r="O2086">
        <v>1</v>
      </c>
      <c r="P2086">
        <v>0</v>
      </c>
      <c r="Q2086">
        <v>3</v>
      </c>
      <c r="R2086">
        <v>8</v>
      </c>
      <c r="S2086">
        <v>0</v>
      </c>
      <c r="T2086">
        <v>0</v>
      </c>
      <c r="U2086">
        <v>0</v>
      </c>
      <c r="V2086">
        <v>0</v>
      </c>
      <c r="W2086">
        <v>0</v>
      </c>
      <c r="X2086">
        <v>0</v>
      </c>
      <c r="Y2086">
        <v>0</v>
      </c>
      <c r="Z2086" t="s">
        <v>41</v>
      </c>
    </row>
    <row r="2087" spans="1:26" x14ac:dyDescent="0.3">
      <c r="A2087">
        <v>5740</v>
      </c>
      <c r="B2087">
        <v>1970</v>
      </c>
      <c r="C2087" s="14">
        <f>2021-Table13[[#This Row],[Year_Birth]]</f>
        <v>51</v>
      </c>
      <c r="D2087" s="4">
        <v>25959</v>
      </c>
      <c r="E2087">
        <v>2</v>
      </c>
      <c r="F2087" s="16">
        <v>7.9808219178082194</v>
      </c>
      <c r="G2087">
        <v>1</v>
      </c>
      <c r="H2087" s="4">
        <v>4</v>
      </c>
      <c r="I2087" s="4">
        <v>2</v>
      </c>
      <c r="J2087" s="4">
        <v>12</v>
      </c>
      <c r="K2087" s="4">
        <v>7</v>
      </c>
      <c r="L2087" s="4">
        <v>5</v>
      </c>
      <c r="M2087" s="4">
        <v>26</v>
      </c>
      <c r="N2087">
        <v>2</v>
      </c>
      <c r="O2087">
        <v>1</v>
      </c>
      <c r="P2087">
        <v>2</v>
      </c>
      <c r="Q2087">
        <v>2</v>
      </c>
      <c r="R2087">
        <v>6</v>
      </c>
      <c r="S2087">
        <v>0</v>
      </c>
      <c r="T2087">
        <v>0</v>
      </c>
      <c r="U2087">
        <v>0</v>
      </c>
      <c r="V2087">
        <v>0</v>
      </c>
      <c r="W2087">
        <v>0</v>
      </c>
      <c r="X2087">
        <v>1</v>
      </c>
      <c r="Y2087">
        <v>0</v>
      </c>
      <c r="Z2087" t="s">
        <v>41</v>
      </c>
    </row>
    <row r="2088" spans="1:26" x14ac:dyDescent="0.3">
      <c r="A2088">
        <v>10914</v>
      </c>
      <c r="B2088">
        <v>1970</v>
      </c>
      <c r="C2088" s="14">
        <f>2021-Table13[[#This Row],[Year_Birth]]</f>
        <v>51</v>
      </c>
      <c r="D2088" s="4">
        <v>24163</v>
      </c>
      <c r="E2088">
        <v>2</v>
      </c>
      <c r="F2088" s="16">
        <v>7.3232876712328769</v>
      </c>
      <c r="G2088">
        <v>3</v>
      </c>
      <c r="H2088" s="4">
        <v>4</v>
      </c>
      <c r="I2088" s="4">
        <v>1</v>
      </c>
      <c r="J2088" s="4">
        <v>7</v>
      </c>
      <c r="K2088" s="4">
        <v>2</v>
      </c>
      <c r="L2088" s="4">
        <v>1</v>
      </c>
      <c r="M2088" s="4">
        <v>2</v>
      </c>
      <c r="N2088">
        <v>2</v>
      </c>
      <c r="O2088">
        <v>1</v>
      </c>
      <c r="P2088">
        <v>0</v>
      </c>
      <c r="Q2088">
        <v>3</v>
      </c>
      <c r="R2088">
        <v>4</v>
      </c>
      <c r="S2088">
        <v>0</v>
      </c>
      <c r="T2088">
        <v>0</v>
      </c>
      <c r="U2088">
        <v>0</v>
      </c>
      <c r="V2088">
        <v>0</v>
      </c>
      <c r="W2088">
        <v>0</v>
      </c>
      <c r="X2088">
        <v>0</v>
      </c>
      <c r="Y2088">
        <v>0</v>
      </c>
      <c r="Z2088" t="s">
        <v>41</v>
      </c>
    </row>
    <row r="2089" spans="1:26" x14ac:dyDescent="0.3">
      <c r="A2089">
        <v>2261</v>
      </c>
      <c r="B2089">
        <v>1969</v>
      </c>
      <c r="C2089" s="14">
        <f>2021-Table13[[#This Row],[Year_Birth]]</f>
        <v>52</v>
      </c>
      <c r="D2089" s="4">
        <v>26304</v>
      </c>
      <c r="E2089">
        <v>1</v>
      </c>
      <c r="F2089" s="16">
        <v>7.6273972602739724</v>
      </c>
      <c r="G2089">
        <v>5</v>
      </c>
      <c r="H2089" s="4">
        <v>4</v>
      </c>
      <c r="I2089" s="4">
        <v>1</v>
      </c>
      <c r="J2089" s="4">
        <v>5</v>
      </c>
      <c r="K2089" s="4">
        <v>2</v>
      </c>
      <c r="L2089" s="4">
        <v>0</v>
      </c>
      <c r="M2089" s="4">
        <v>4</v>
      </c>
      <c r="N2089">
        <v>1</v>
      </c>
      <c r="O2089">
        <v>1</v>
      </c>
      <c r="P2089">
        <v>0</v>
      </c>
      <c r="Q2089">
        <v>2</v>
      </c>
      <c r="R2089">
        <v>7</v>
      </c>
      <c r="S2089">
        <v>0</v>
      </c>
      <c r="T2089">
        <v>0</v>
      </c>
      <c r="U2089">
        <v>0</v>
      </c>
      <c r="V2089">
        <v>0</v>
      </c>
      <c r="W2089">
        <v>0</v>
      </c>
      <c r="X2089">
        <v>0</v>
      </c>
      <c r="Y2089">
        <v>0</v>
      </c>
      <c r="Z2089" t="s">
        <v>52</v>
      </c>
    </row>
    <row r="2090" spans="1:26" x14ac:dyDescent="0.3">
      <c r="A2090">
        <v>4211</v>
      </c>
      <c r="B2090">
        <v>1986</v>
      </c>
      <c r="C2090" s="14">
        <f>2021-Table13[[#This Row],[Year_Birth]]</f>
        <v>35</v>
      </c>
      <c r="D2090" s="4">
        <v>20425</v>
      </c>
      <c r="E2090">
        <v>1</v>
      </c>
      <c r="F2090" s="16">
        <v>8.2767123287671236</v>
      </c>
      <c r="G2090">
        <v>5</v>
      </c>
      <c r="H2090" s="4">
        <v>4</v>
      </c>
      <c r="I2090" s="4">
        <v>12</v>
      </c>
      <c r="J2090" s="4">
        <v>5</v>
      </c>
      <c r="K2090" s="4">
        <v>3</v>
      </c>
      <c r="L2090" s="4">
        <v>16</v>
      </c>
      <c r="M2090" s="4">
        <v>17</v>
      </c>
      <c r="N2090">
        <v>2</v>
      </c>
      <c r="O2090">
        <v>2</v>
      </c>
      <c r="P2090">
        <v>0</v>
      </c>
      <c r="Q2090">
        <v>3</v>
      </c>
      <c r="R2090">
        <v>7</v>
      </c>
      <c r="S2090">
        <v>0</v>
      </c>
      <c r="T2090">
        <v>0</v>
      </c>
      <c r="U2090">
        <v>0</v>
      </c>
      <c r="V2090">
        <v>0</v>
      </c>
      <c r="W2090">
        <v>0</v>
      </c>
      <c r="X2090">
        <v>0</v>
      </c>
      <c r="Y2090">
        <v>0</v>
      </c>
      <c r="Z2090" t="s">
        <v>48</v>
      </c>
    </row>
    <row r="2091" spans="1:26" x14ac:dyDescent="0.3">
      <c r="A2091">
        <v>1407</v>
      </c>
      <c r="B2091">
        <v>1986</v>
      </c>
      <c r="C2091" s="14">
        <f>2021-Table13[[#This Row],[Year_Birth]]</f>
        <v>35</v>
      </c>
      <c r="D2091" s="4">
        <v>20425</v>
      </c>
      <c r="E2091">
        <v>1</v>
      </c>
      <c r="F2091" s="16">
        <v>8.2767123287671236</v>
      </c>
      <c r="G2091">
        <v>5</v>
      </c>
      <c r="H2091" s="4">
        <v>4</v>
      </c>
      <c r="I2091" s="4">
        <v>12</v>
      </c>
      <c r="J2091" s="4">
        <v>5</v>
      </c>
      <c r="K2091" s="4">
        <v>3</v>
      </c>
      <c r="L2091" s="4">
        <v>16</v>
      </c>
      <c r="M2091" s="4">
        <v>17</v>
      </c>
      <c r="N2091">
        <v>2</v>
      </c>
      <c r="O2091">
        <v>2</v>
      </c>
      <c r="P2091">
        <v>0</v>
      </c>
      <c r="Q2091">
        <v>3</v>
      </c>
      <c r="R2091">
        <v>7</v>
      </c>
      <c r="S2091">
        <v>0</v>
      </c>
      <c r="T2091">
        <v>0</v>
      </c>
      <c r="U2091">
        <v>0</v>
      </c>
      <c r="V2091">
        <v>0</v>
      </c>
      <c r="W2091">
        <v>0</v>
      </c>
      <c r="X2091">
        <v>0</v>
      </c>
      <c r="Y2091">
        <v>0</v>
      </c>
      <c r="Z2091" t="s">
        <v>52</v>
      </c>
    </row>
    <row r="2092" spans="1:26" x14ac:dyDescent="0.3">
      <c r="A2092">
        <v>9727</v>
      </c>
      <c r="B2092">
        <v>1957</v>
      </c>
      <c r="C2092" s="14">
        <f>2021-Table13[[#This Row],[Year_Birth]]</f>
        <v>64</v>
      </c>
      <c r="D2092" s="4">
        <v>23539</v>
      </c>
      <c r="E2092">
        <v>0</v>
      </c>
      <c r="F2092" s="16">
        <v>6.9424657534246572</v>
      </c>
      <c r="G2092">
        <v>13</v>
      </c>
      <c r="H2092" s="4">
        <v>4</v>
      </c>
      <c r="I2092" s="4">
        <v>24</v>
      </c>
      <c r="J2092" s="4">
        <v>11</v>
      </c>
      <c r="K2092" s="4">
        <v>16</v>
      </c>
      <c r="L2092" s="4">
        <v>1</v>
      </c>
      <c r="M2092" s="4">
        <v>25</v>
      </c>
      <c r="N2092">
        <v>1</v>
      </c>
      <c r="O2092">
        <v>2</v>
      </c>
      <c r="P2092">
        <v>0</v>
      </c>
      <c r="Q2092">
        <v>4</v>
      </c>
      <c r="R2092">
        <v>6</v>
      </c>
      <c r="S2092">
        <v>0</v>
      </c>
      <c r="T2092">
        <v>0</v>
      </c>
      <c r="U2092">
        <v>0</v>
      </c>
      <c r="V2092">
        <v>0</v>
      </c>
      <c r="W2092">
        <v>0</v>
      </c>
      <c r="X2092">
        <v>0</v>
      </c>
      <c r="Y2092">
        <v>0</v>
      </c>
      <c r="Z2092" t="s">
        <v>48</v>
      </c>
    </row>
    <row r="2093" spans="1:26" x14ac:dyDescent="0.3">
      <c r="A2093">
        <v>9213</v>
      </c>
      <c r="B2093">
        <v>1970</v>
      </c>
      <c r="C2093" s="14">
        <f>2021-Table13[[#This Row],[Year_Birth]]</f>
        <v>51</v>
      </c>
      <c r="D2093" s="4">
        <v>31880</v>
      </c>
      <c r="E2093">
        <v>1</v>
      </c>
      <c r="F2093" s="16">
        <v>8.2712328767123289</v>
      </c>
      <c r="G2093">
        <v>13</v>
      </c>
      <c r="H2093" s="4">
        <v>4</v>
      </c>
      <c r="I2093" s="4">
        <v>1</v>
      </c>
      <c r="J2093" s="4">
        <v>5</v>
      </c>
      <c r="K2093" s="4">
        <v>2</v>
      </c>
      <c r="L2093" s="4">
        <v>0</v>
      </c>
      <c r="M2093" s="4">
        <v>3</v>
      </c>
      <c r="N2093">
        <v>1</v>
      </c>
      <c r="O2093">
        <v>1</v>
      </c>
      <c r="P2093">
        <v>0</v>
      </c>
      <c r="Q2093">
        <v>2</v>
      </c>
      <c r="R2093">
        <v>8</v>
      </c>
      <c r="S2093">
        <v>0</v>
      </c>
      <c r="T2093">
        <v>0</v>
      </c>
      <c r="U2093">
        <v>0</v>
      </c>
      <c r="V2093">
        <v>0</v>
      </c>
      <c r="W2093">
        <v>0</v>
      </c>
      <c r="X2093">
        <v>0</v>
      </c>
      <c r="Y2093">
        <v>0</v>
      </c>
      <c r="Z2093" t="s">
        <v>41</v>
      </c>
    </row>
    <row r="2094" spans="1:26" x14ac:dyDescent="0.3">
      <c r="A2094">
        <v>9668</v>
      </c>
      <c r="B2094">
        <v>1971</v>
      </c>
      <c r="C2094" s="14">
        <f>2021-Table13[[#This Row],[Year_Birth]]</f>
        <v>50</v>
      </c>
      <c r="D2094" s="4">
        <v>18793</v>
      </c>
      <c r="E2094">
        <v>1</v>
      </c>
      <c r="F2094" s="16">
        <v>8.0712328767123296</v>
      </c>
      <c r="G2094">
        <v>14</v>
      </c>
      <c r="H2094" s="4">
        <v>4</v>
      </c>
      <c r="I2094" s="4">
        <v>16</v>
      </c>
      <c r="J2094" s="4">
        <v>20</v>
      </c>
      <c r="K2094" s="4">
        <v>0</v>
      </c>
      <c r="L2094" s="4">
        <v>17</v>
      </c>
      <c r="M2094" s="4">
        <v>20</v>
      </c>
      <c r="N2094">
        <v>3</v>
      </c>
      <c r="O2094">
        <v>2</v>
      </c>
      <c r="P2094">
        <v>0</v>
      </c>
      <c r="Q2094">
        <v>4</v>
      </c>
      <c r="R2094">
        <v>8</v>
      </c>
      <c r="S2094">
        <v>0</v>
      </c>
      <c r="T2094">
        <v>0</v>
      </c>
      <c r="U2094">
        <v>0</v>
      </c>
      <c r="V2094">
        <v>0</v>
      </c>
      <c r="W2094">
        <v>0</v>
      </c>
      <c r="X2094">
        <v>0</v>
      </c>
      <c r="Y2094">
        <v>0</v>
      </c>
      <c r="Z2094" t="s">
        <v>47</v>
      </c>
    </row>
    <row r="2095" spans="1:26" x14ac:dyDescent="0.3">
      <c r="A2095">
        <v>9392</v>
      </c>
      <c r="B2095">
        <v>1971</v>
      </c>
      <c r="C2095" s="14">
        <f>2021-Table13[[#This Row],[Year_Birth]]</f>
        <v>50</v>
      </c>
      <c r="D2095" s="4">
        <v>26954</v>
      </c>
      <c r="E2095">
        <v>1</v>
      </c>
      <c r="F2095" s="16">
        <v>6.7534246575342465</v>
      </c>
      <c r="G2095">
        <v>17</v>
      </c>
      <c r="H2095" s="4">
        <v>4</v>
      </c>
      <c r="I2095" s="4">
        <v>1</v>
      </c>
      <c r="J2095" s="4">
        <v>11</v>
      </c>
      <c r="K2095" s="4">
        <v>0</v>
      </c>
      <c r="L2095" s="4">
        <v>0</v>
      </c>
      <c r="M2095" s="4">
        <v>1</v>
      </c>
      <c r="N2095">
        <v>1</v>
      </c>
      <c r="O2095">
        <v>1</v>
      </c>
      <c r="P2095">
        <v>0</v>
      </c>
      <c r="Q2095">
        <v>2</v>
      </c>
      <c r="R2095">
        <v>7</v>
      </c>
      <c r="S2095">
        <v>0</v>
      </c>
      <c r="T2095">
        <v>0</v>
      </c>
      <c r="U2095">
        <v>0</v>
      </c>
      <c r="V2095">
        <v>0</v>
      </c>
      <c r="W2095">
        <v>0</v>
      </c>
      <c r="X2095">
        <v>0</v>
      </c>
      <c r="Y2095">
        <v>0</v>
      </c>
      <c r="Z2095" t="s">
        <v>41</v>
      </c>
    </row>
    <row r="2096" spans="1:26" x14ac:dyDescent="0.3">
      <c r="A2096">
        <v>5527</v>
      </c>
      <c r="B2096">
        <v>1987</v>
      </c>
      <c r="C2096" s="14">
        <f>2021-Table13[[#This Row],[Year_Birth]]</f>
        <v>34</v>
      </c>
      <c r="D2096" s="4">
        <v>22434</v>
      </c>
      <c r="E2096">
        <v>1</v>
      </c>
      <c r="F2096" s="16">
        <v>7.9835616438356167</v>
      </c>
      <c r="G2096">
        <v>25</v>
      </c>
      <c r="H2096" s="4">
        <v>4</v>
      </c>
      <c r="I2096" s="4">
        <v>12</v>
      </c>
      <c r="J2096" s="4">
        <v>11</v>
      </c>
      <c r="K2096" s="4">
        <v>3</v>
      </c>
      <c r="L2096" s="4">
        <v>13</v>
      </c>
      <c r="M2096" s="4">
        <v>15</v>
      </c>
      <c r="N2096">
        <v>2</v>
      </c>
      <c r="O2096">
        <v>2</v>
      </c>
      <c r="P2096">
        <v>0</v>
      </c>
      <c r="Q2096">
        <v>3</v>
      </c>
      <c r="R2096">
        <v>8</v>
      </c>
      <c r="S2096">
        <v>0</v>
      </c>
      <c r="T2096">
        <v>0</v>
      </c>
      <c r="U2096">
        <v>0</v>
      </c>
      <c r="V2096">
        <v>0</v>
      </c>
      <c r="W2096">
        <v>0</v>
      </c>
      <c r="X2096">
        <v>0</v>
      </c>
      <c r="Y2096">
        <v>0</v>
      </c>
      <c r="Z2096" t="s">
        <v>41</v>
      </c>
    </row>
    <row r="2097" spans="1:26" x14ac:dyDescent="0.3">
      <c r="A2097">
        <v>948</v>
      </c>
      <c r="B2097">
        <v>1971</v>
      </c>
      <c r="C2097" s="14">
        <f>2021-Table13[[#This Row],[Year_Birth]]</f>
        <v>50</v>
      </c>
      <c r="D2097" s="4">
        <v>10245</v>
      </c>
      <c r="E2097">
        <v>1</v>
      </c>
      <c r="F2097" s="16">
        <v>7.7342465753424658</v>
      </c>
      <c r="G2097">
        <v>32</v>
      </c>
      <c r="H2097" s="4">
        <v>4</v>
      </c>
      <c r="I2097" s="4">
        <v>7</v>
      </c>
      <c r="J2097" s="4">
        <v>7</v>
      </c>
      <c r="K2097" s="4">
        <v>6</v>
      </c>
      <c r="L2097" s="4">
        <v>4</v>
      </c>
      <c r="M2097" s="4">
        <v>13</v>
      </c>
      <c r="N2097">
        <v>3</v>
      </c>
      <c r="O2097">
        <v>1</v>
      </c>
      <c r="P2097">
        <v>2</v>
      </c>
      <c r="Q2097">
        <v>2</v>
      </c>
      <c r="R2097">
        <v>5</v>
      </c>
      <c r="S2097">
        <v>0</v>
      </c>
      <c r="T2097">
        <v>0</v>
      </c>
      <c r="U2097">
        <v>0</v>
      </c>
      <c r="V2097">
        <v>0</v>
      </c>
      <c r="W2097">
        <v>0</v>
      </c>
      <c r="X2097">
        <v>0</v>
      </c>
      <c r="Y2097">
        <v>0</v>
      </c>
      <c r="Z2097" t="s">
        <v>41</v>
      </c>
    </row>
    <row r="2098" spans="1:26" x14ac:dyDescent="0.3">
      <c r="A2098">
        <v>2281</v>
      </c>
      <c r="B2098">
        <v>1970</v>
      </c>
      <c r="C2098" s="14">
        <f>2021-Table13[[#This Row],[Year_Birth]]</f>
        <v>51</v>
      </c>
      <c r="D2098" s="4">
        <v>33697</v>
      </c>
      <c r="E2098">
        <v>1</v>
      </c>
      <c r="F2098" s="16">
        <v>7.397260273972603</v>
      </c>
      <c r="G2098">
        <v>34</v>
      </c>
      <c r="H2098" s="4">
        <v>4</v>
      </c>
      <c r="I2098" s="4">
        <v>3</v>
      </c>
      <c r="J2098" s="4">
        <v>7</v>
      </c>
      <c r="K2098" s="4">
        <v>0</v>
      </c>
      <c r="L2098" s="4">
        <v>3</v>
      </c>
      <c r="M2098" s="4">
        <v>11</v>
      </c>
      <c r="N2098">
        <v>1</v>
      </c>
      <c r="O2098">
        <v>1</v>
      </c>
      <c r="P2098">
        <v>0</v>
      </c>
      <c r="Q2098">
        <v>2</v>
      </c>
      <c r="R2098">
        <v>7</v>
      </c>
      <c r="S2098">
        <v>0</v>
      </c>
      <c r="T2098">
        <v>0</v>
      </c>
      <c r="U2098">
        <v>1</v>
      </c>
      <c r="V2098">
        <v>0</v>
      </c>
      <c r="W2098">
        <v>0</v>
      </c>
      <c r="X2098">
        <v>0</v>
      </c>
      <c r="Y2098">
        <v>0</v>
      </c>
      <c r="Z2098" t="s">
        <v>52</v>
      </c>
    </row>
    <row r="2099" spans="1:26" x14ac:dyDescent="0.3">
      <c r="A2099">
        <v>1646</v>
      </c>
      <c r="B2099">
        <v>1972</v>
      </c>
      <c r="C2099" s="14">
        <f>2021-Table13[[#This Row],[Year_Birth]]</f>
        <v>49</v>
      </c>
      <c r="D2099" s="4">
        <v>25224</v>
      </c>
      <c r="E2099">
        <v>1</v>
      </c>
      <c r="F2099" s="16">
        <v>6.8986301369863012</v>
      </c>
      <c r="G2099">
        <v>36</v>
      </c>
      <c r="H2099" s="4">
        <v>4</v>
      </c>
      <c r="I2099" s="4">
        <v>9</v>
      </c>
      <c r="J2099" s="4">
        <v>12</v>
      </c>
      <c r="K2099" s="4">
        <v>11</v>
      </c>
      <c r="L2099" s="4">
        <v>2</v>
      </c>
      <c r="M2099" s="4">
        <v>8</v>
      </c>
      <c r="N2099">
        <v>2</v>
      </c>
      <c r="O2099">
        <v>1</v>
      </c>
      <c r="P2099">
        <v>1</v>
      </c>
      <c r="Q2099">
        <v>3</v>
      </c>
      <c r="R2099">
        <v>3</v>
      </c>
      <c r="S2099">
        <v>0</v>
      </c>
      <c r="T2099">
        <v>0</v>
      </c>
      <c r="U2099">
        <v>0</v>
      </c>
      <c r="V2099">
        <v>0</v>
      </c>
      <c r="W2099">
        <v>0</v>
      </c>
      <c r="X2099">
        <v>0</v>
      </c>
      <c r="Y2099">
        <v>0</v>
      </c>
      <c r="Z2099" t="s">
        <v>48</v>
      </c>
    </row>
    <row r="2100" spans="1:26" x14ac:dyDescent="0.3">
      <c r="A2100">
        <v>10757</v>
      </c>
      <c r="B2100">
        <v>1967</v>
      </c>
      <c r="C2100" s="14">
        <f>2021-Table13[[#This Row],[Year_Birth]]</f>
        <v>54</v>
      </c>
      <c r="D2100" s="4">
        <v>28420</v>
      </c>
      <c r="E2100">
        <v>1</v>
      </c>
      <c r="F2100" s="16">
        <v>7.1232876712328768</v>
      </c>
      <c r="G2100">
        <v>36</v>
      </c>
      <c r="H2100" s="4">
        <v>4</v>
      </c>
      <c r="I2100" s="4">
        <v>2</v>
      </c>
      <c r="J2100" s="4">
        <v>5</v>
      </c>
      <c r="K2100" s="4">
        <v>2</v>
      </c>
      <c r="L2100" s="4">
        <v>0</v>
      </c>
      <c r="M2100" s="4">
        <v>0</v>
      </c>
      <c r="N2100">
        <v>1</v>
      </c>
      <c r="O2100">
        <v>1</v>
      </c>
      <c r="P2100">
        <v>0</v>
      </c>
      <c r="Q2100">
        <v>2</v>
      </c>
      <c r="R2100">
        <v>6</v>
      </c>
      <c r="S2100">
        <v>0</v>
      </c>
      <c r="T2100">
        <v>0</v>
      </c>
      <c r="U2100">
        <v>0</v>
      </c>
      <c r="V2100">
        <v>0</v>
      </c>
      <c r="W2100">
        <v>0</v>
      </c>
      <c r="X2100">
        <v>0</v>
      </c>
      <c r="Y2100">
        <v>0</v>
      </c>
      <c r="Z2100" t="s">
        <v>41</v>
      </c>
    </row>
    <row r="2101" spans="1:26" x14ac:dyDescent="0.3">
      <c r="A2101">
        <v>6919</v>
      </c>
      <c r="B2101">
        <v>1978</v>
      </c>
      <c r="C2101" s="14">
        <f>2021-Table13[[#This Row],[Year_Birth]]</f>
        <v>43</v>
      </c>
      <c r="D2101" s="4">
        <v>26224</v>
      </c>
      <c r="E2101">
        <v>1</v>
      </c>
      <c r="F2101" s="16">
        <v>7.6794520547945204</v>
      </c>
      <c r="G2101">
        <v>39</v>
      </c>
      <c r="H2101" s="4">
        <v>4</v>
      </c>
      <c r="I2101" s="4">
        <v>7</v>
      </c>
      <c r="J2101" s="4">
        <v>15</v>
      </c>
      <c r="K2101" s="4">
        <v>13</v>
      </c>
      <c r="L2101" s="4">
        <v>9</v>
      </c>
      <c r="M2101" s="4">
        <v>15</v>
      </c>
      <c r="N2101">
        <v>3</v>
      </c>
      <c r="O2101">
        <v>2</v>
      </c>
      <c r="P2101">
        <v>1</v>
      </c>
      <c r="Q2101">
        <v>3</v>
      </c>
      <c r="R2101">
        <v>6</v>
      </c>
      <c r="S2101">
        <v>0</v>
      </c>
      <c r="T2101">
        <v>0</v>
      </c>
      <c r="U2101">
        <v>0</v>
      </c>
      <c r="V2101">
        <v>0</v>
      </c>
      <c r="W2101">
        <v>0</v>
      </c>
      <c r="X2101">
        <v>0</v>
      </c>
      <c r="Y2101">
        <v>0</v>
      </c>
      <c r="Z2101" t="s">
        <v>41</v>
      </c>
    </row>
    <row r="2102" spans="1:26" x14ac:dyDescent="0.3">
      <c r="A2102">
        <v>4669</v>
      </c>
      <c r="B2102">
        <v>1981</v>
      </c>
      <c r="C2102" s="14">
        <f>2021-Table13[[#This Row],[Year_Birth]]</f>
        <v>40</v>
      </c>
      <c r="D2102" s="4">
        <v>24480</v>
      </c>
      <c r="E2102">
        <v>1</v>
      </c>
      <c r="F2102" s="16">
        <v>7.9890410958904106</v>
      </c>
      <c r="G2102">
        <v>46</v>
      </c>
      <c r="H2102" s="4">
        <v>4</v>
      </c>
      <c r="I2102" s="4">
        <v>19</v>
      </c>
      <c r="J2102" s="4">
        <v>9</v>
      </c>
      <c r="K2102" s="4">
        <v>28</v>
      </c>
      <c r="L2102" s="4">
        <v>25</v>
      </c>
      <c r="M2102" s="4">
        <v>17</v>
      </c>
      <c r="N2102">
        <v>3</v>
      </c>
      <c r="O2102">
        <v>3</v>
      </c>
      <c r="P2102">
        <v>0</v>
      </c>
      <c r="Q2102">
        <v>4</v>
      </c>
      <c r="R2102">
        <v>7</v>
      </c>
      <c r="S2102">
        <v>0</v>
      </c>
      <c r="T2102">
        <v>0</v>
      </c>
      <c r="U2102">
        <v>0</v>
      </c>
      <c r="V2102">
        <v>0</v>
      </c>
      <c r="W2102">
        <v>0</v>
      </c>
      <c r="X2102">
        <v>0</v>
      </c>
      <c r="Y2102">
        <v>0</v>
      </c>
      <c r="Z2102" t="s">
        <v>47</v>
      </c>
    </row>
    <row r="2103" spans="1:26" x14ac:dyDescent="0.3">
      <c r="A2103">
        <v>3479</v>
      </c>
      <c r="B2103">
        <v>1950</v>
      </c>
      <c r="C2103" s="14">
        <f>2021-Table13[[#This Row],[Year_Birth]]</f>
        <v>71</v>
      </c>
      <c r="D2103" s="4">
        <v>16813</v>
      </c>
      <c r="E2103">
        <v>0</v>
      </c>
      <c r="F2103" s="16">
        <v>7.5561643835616437</v>
      </c>
      <c r="G2103">
        <v>49</v>
      </c>
      <c r="H2103" s="4">
        <v>4</v>
      </c>
      <c r="I2103" s="4">
        <v>8</v>
      </c>
      <c r="J2103" s="4">
        <v>11</v>
      </c>
      <c r="K2103" s="4">
        <v>12</v>
      </c>
      <c r="L2103" s="4">
        <v>2</v>
      </c>
      <c r="M2103" s="4">
        <v>13</v>
      </c>
      <c r="N2103">
        <v>1</v>
      </c>
      <c r="O2103">
        <v>2</v>
      </c>
      <c r="P2103">
        <v>0</v>
      </c>
      <c r="Q2103">
        <v>3</v>
      </c>
      <c r="R2103">
        <v>7</v>
      </c>
      <c r="S2103">
        <v>0</v>
      </c>
      <c r="T2103">
        <v>0</v>
      </c>
      <c r="U2103">
        <v>1</v>
      </c>
      <c r="V2103">
        <v>0</v>
      </c>
      <c r="W2103">
        <v>0</v>
      </c>
      <c r="X2103">
        <v>0</v>
      </c>
      <c r="Y2103">
        <v>0</v>
      </c>
      <c r="Z2103" t="s">
        <v>48</v>
      </c>
    </row>
    <row r="2104" spans="1:26" x14ac:dyDescent="0.3">
      <c r="A2104">
        <v>3623</v>
      </c>
      <c r="B2104">
        <v>1976</v>
      </c>
      <c r="C2104" s="14">
        <f>2021-Table13[[#This Row],[Year_Birth]]</f>
        <v>45</v>
      </c>
      <c r="D2104" s="4">
        <v>21675</v>
      </c>
      <c r="E2104">
        <v>1</v>
      </c>
      <c r="F2104" s="16">
        <v>6.6602739726027398</v>
      </c>
      <c r="G2104">
        <v>55</v>
      </c>
      <c r="H2104" s="4">
        <v>4</v>
      </c>
      <c r="I2104" s="4">
        <v>0</v>
      </c>
      <c r="J2104" s="4">
        <v>16</v>
      </c>
      <c r="K2104" s="4">
        <v>17</v>
      </c>
      <c r="L2104" s="4">
        <v>4</v>
      </c>
      <c r="M2104" s="4">
        <v>4</v>
      </c>
      <c r="N2104">
        <v>3</v>
      </c>
      <c r="O2104">
        <v>4</v>
      </c>
      <c r="P2104">
        <v>0</v>
      </c>
      <c r="Q2104">
        <v>3</v>
      </c>
      <c r="R2104">
        <v>7</v>
      </c>
      <c r="S2104">
        <v>0</v>
      </c>
      <c r="T2104">
        <v>0</v>
      </c>
      <c r="U2104">
        <v>0</v>
      </c>
      <c r="V2104">
        <v>0</v>
      </c>
      <c r="W2104">
        <v>0</v>
      </c>
      <c r="X2104">
        <v>0</v>
      </c>
      <c r="Y2104">
        <v>0</v>
      </c>
      <c r="Z2104" t="s">
        <v>45</v>
      </c>
    </row>
    <row r="2105" spans="1:26" x14ac:dyDescent="0.3">
      <c r="A2105">
        <v>9081</v>
      </c>
      <c r="B2105">
        <v>1988</v>
      </c>
      <c r="C2105" s="14">
        <f>2021-Table13[[#This Row],[Year_Birth]]</f>
        <v>33</v>
      </c>
      <c r="D2105" s="4">
        <v>20518</v>
      </c>
      <c r="E2105">
        <v>1</v>
      </c>
      <c r="F2105" s="16">
        <v>6.7260273972602738</v>
      </c>
      <c r="G2105">
        <v>58</v>
      </c>
      <c r="H2105" s="4">
        <v>4</v>
      </c>
      <c r="I2105" s="4">
        <v>1</v>
      </c>
      <c r="J2105" s="4">
        <v>6</v>
      </c>
      <c r="K2105" s="4">
        <v>4</v>
      </c>
      <c r="L2105" s="4">
        <v>1</v>
      </c>
      <c r="M2105" s="4">
        <v>9</v>
      </c>
      <c r="N2105">
        <v>1</v>
      </c>
      <c r="O2105">
        <v>1</v>
      </c>
      <c r="P2105">
        <v>1</v>
      </c>
      <c r="Q2105">
        <v>2</v>
      </c>
      <c r="R2105">
        <v>5</v>
      </c>
      <c r="S2105">
        <v>0</v>
      </c>
      <c r="T2105">
        <v>0</v>
      </c>
      <c r="U2105">
        <v>0</v>
      </c>
      <c r="V2105">
        <v>0</v>
      </c>
      <c r="W2105">
        <v>0</v>
      </c>
      <c r="X2105">
        <v>0</v>
      </c>
      <c r="Y2105">
        <v>0</v>
      </c>
      <c r="Z2105" t="s">
        <v>41</v>
      </c>
    </row>
    <row r="2106" spans="1:26" x14ac:dyDescent="0.3">
      <c r="A2106">
        <v>8315</v>
      </c>
      <c r="B2106">
        <v>1995</v>
      </c>
      <c r="C2106" s="14">
        <f>2021-Table13[[#This Row],[Year_Birth]]</f>
        <v>26</v>
      </c>
      <c r="D2106" s="4">
        <v>34824</v>
      </c>
      <c r="E2106">
        <v>0</v>
      </c>
      <c r="F2106" s="16">
        <v>6.8712328767123285</v>
      </c>
      <c r="G2106">
        <v>65</v>
      </c>
      <c r="H2106" s="4">
        <v>4</v>
      </c>
      <c r="I2106" s="4">
        <v>2</v>
      </c>
      <c r="J2106" s="4">
        <v>11</v>
      </c>
      <c r="K2106" s="4">
        <v>2</v>
      </c>
      <c r="L2106" s="4">
        <v>0</v>
      </c>
      <c r="M2106" s="4">
        <v>4</v>
      </c>
      <c r="N2106">
        <v>1</v>
      </c>
      <c r="O2106">
        <v>1</v>
      </c>
      <c r="P2106">
        <v>0</v>
      </c>
      <c r="Q2106">
        <v>2</v>
      </c>
      <c r="R2106">
        <v>6</v>
      </c>
      <c r="S2106">
        <v>0</v>
      </c>
      <c r="T2106">
        <v>0</v>
      </c>
      <c r="U2106">
        <v>0</v>
      </c>
      <c r="V2106">
        <v>0</v>
      </c>
      <c r="W2106">
        <v>0</v>
      </c>
      <c r="X2106">
        <v>0</v>
      </c>
      <c r="Y2106">
        <v>0</v>
      </c>
      <c r="Z2106" t="s">
        <v>43</v>
      </c>
    </row>
    <row r="2107" spans="1:26" x14ac:dyDescent="0.3">
      <c r="A2107">
        <v>5184</v>
      </c>
      <c r="B2107">
        <v>1995</v>
      </c>
      <c r="C2107" s="14">
        <f>2021-Table13[[#This Row],[Year_Birth]]</f>
        <v>26</v>
      </c>
      <c r="D2107" s="4">
        <v>34824</v>
      </c>
      <c r="E2107">
        <v>0</v>
      </c>
      <c r="F2107" s="16">
        <v>6.8712328767123285</v>
      </c>
      <c r="G2107">
        <v>65</v>
      </c>
      <c r="H2107" s="4">
        <v>4</v>
      </c>
      <c r="I2107" s="4">
        <v>2</v>
      </c>
      <c r="J2107" s="4">
        <v>11</v>
      </c>
      <c r="K2107" s="4">
        <v>2</v>
      </c>
      <c r="L2107" s="4">
        <v>0</v>
      </c>
      <c r="M2107" s="4">
        <v>4</v>
      </c>
      <c r="N2107">
        <v>1</v>
      </c>
      <c r="O2107">
        <v>1</v>
      </c>
      <c r="P2107">
        <v>0</v>
      </c>
      <c r="Q2107">
        <v>2</v>
      </c>
      <c r="R2107">
        <v>6</v>
      </c>
      <c r="S2107">
        <v>0</v>
      </c>
      <c r="T2107">
        <v>0</v>
      </c>
      <c r="U2107">
        <v>0</v>
      </c>
      <c r="V2107">
        <v>0</v>
      </c>
      <c r="W2107">
        <v>0</v>
      </c>
      <c r="X2107">
        <v>0</v>
      </c>
      <c r="Y2107">
        <v>0</v>
      </c>
      <c r="Z2107" t="s">
        <v>41</v>
      </c>
    </row>
    <row r="2108" spans="1:26" x14ac:dyDescent="0.3">
      <c r="A2108">
        <v>10104</v>
      </c>
      <c r="B2108">
        <v>1974</v>
      </c>
      <c r="C2108" s="14">
        <f>2021-Table13[[#This Row],[Year_Birth]]</f>
        <v>47</v>
      </c>
      <c r="D2108" s="4">
        <v>33590</v>
      </c>
      <c r="E2108">
        <v>3</v>
      </c>
      <c r="F2108" s="16">
        <v>7.2630136986301368</v>
      </c>
      <c r="G2108">
        <v>65</v>
      </c>
      <c r="H2108" s="4">
        <v>4</v>
      </c>
      <c r="I2108" s="4">
        <v>0</v>
      </c>
      <c r="J2108" s="4">
        <v>2</v>
      </c>
      <c r="K2108" s="4">
        <v>0</v>
      </c>
      <c r="L2108" s="4">
        <v>0</v>
      </c>
      <c r="M2108" s="4">
        <v>2</v>
      </c>
      <c r="N2108">
        <v>1</v>
      </c>
      <c r="O2108">
        <v>1</v>
      </c>
      <c r="P2108">
        <v>0</v>
      </c>
      <c r="Q2108">
        <v>2</v>
      </c>
      <c r="R2108">
        <v>7</v>
      </c>
      <c r="S2108">
        <v>0</v>
      </c>
      <c r="T2108">
        <v>0</v>
      </c>
      <c r="U2108">
        <v>0</v>
      </c>
      <c r="V2108">
        <v>0</v>
      </c>
      <c r="W2108">
        <v>0</v>
      </c>
      <c r="X2108">
        <v>0</v>
      </c>
      <c r="Y2108">
        <v>0</v>
      </c>
      <c r="Z2108" t="s">
        <v>48</v>
      </c>
    </row>
    <row r="2109" spans="1:26" x14ac:dyDescent="0.3">
      <c r="A2109">
        <v>3726</v>
      </c>
      <c r="B2109">
        <v>1986</v>
      </c>
      <c r="C2109" s="14">
        <f>2021-Table13[[#This Row],[Year_Birth]]</f>
        <v>35</v>
      </c>
      <c r="D2109" s="4">
        <v>34320</v>
      </c>
      <c r="E2109">
        <v>1</v>
      </c>
      <c r="F2109" s="16">
        <v>6.9753424657534246</v>
      </c>
      <c r="G2109">
        <v>66</v>
      </c>
      <c r="H2109" s="4">
        <v>4</v>
      </c>
      <c r="I2109" s="4">
        <v>1</v>
      </c>
      <c r="J2109" s="4">
        <v>9</v>
      </c>
      <c r="K2109" s="4">
        <v>3</v>
      </c>
      <c r="L2109" s="4">
        <v>0</v>
      </c>
      <c r="M2109" s="4">
        <v>0</v>
      </c>
      <c r="N2109">
        <v>1</v>
      </c>
      <c r="O2109">
        <v>1</v>
      </c>
      <c r="P2109">
        <v>0</v>
      </c>
      <c r="Q2109">
        <v>2</v>
      </c>
      <c r="R2109">
        <v>8</v>
      </c>
      <c r="S2109">
        <v>0</v>
      </c>
      <c r="T2109">
        <v>0</v>
      </c>
      <c r="U2109">
        <v>0</v>
      </c>
      <c r="V2109">
        <v>0</v>
      </c>
      <c r="W2109">
        <v>0</v>
      </c>
      <c r="X2109">
        <v>0</v>
      </c>
      <c r="Y2109">
        <v>0</v>
      </c>
      <c r="Z2109" t="s">
        <v>47</v>
      </c>
    </row>
    <row r="2110" spans="1:26" x14ac:dyDescent="0.3">
      <c r="A2110">
        <v>2447</v>
      </c>
      <c r="B2110">
        <v>1979</v>
      </c>
      <c r="C2110" s="14">
        <f>2021-Table13[[#This Row],[Year_Birth]]</f>
        <v>42</v>
      </c>
      <c r="D2110" s="4">
        <v>30545</v>
      </c>
      <c r="E2110">
        <v>1</v>
      </c>
      <c r="F2110" s="16">
        <v>8.3095890410958901</v>
      </c>
      <c r="G2110">
        <v>71</v>
      </c>
      <c r="H2110" s="4">
        <v>4</v>
      </c>
      <c r="I2110" s="4">
        <v>12</v>
      </c>
      <c r="J2110" s="4">
        <v>15</v>
      </c>
      <c r="K2110" s="4">
        <v>19</v>
      </c>
      <c r="L2110" s="4">
        <v>7</v>
      </c>
      <c r="M2110" s="4">
        <v>12</v>
      </c>
      <c r="N2110">
        <v>2</v>
      </c>
      <c r="O2110">
        <v>2</v>
      </c>
      <c r="P2110">
        <v>0</v>
      </c>
      <c r="Q2110">
        <v>3</v>
      </c>
      <c r="R2110">
        <v>7</v>
      </c>
      <c r="S2110">
        <v>0</v>
      </c>
      <c r="T2110">
        <v>0</v>
      </c>
      <c r="U2110">
        <v>0</v>
      </c>
      <c r="V2110">
        <v>0</v>
      </c>
      <c r="W2110">
        <v>0</v>
      </c>
      <c r="X2110">
        <v>0</v>
      </c>
      <c r="Y2110">
        <v>0</v>
      </c>
      <c r="Z2110" t="s">
        <v>45</v>
      </c>
    </row>
    <row r="2111" spans="1:26" x14ac:dyDescent="0.3">
      <c r="A2111">
        <v>7301</v>
      </c>
      <c r="B2111">
        <v>1982</v>
      </c>
      <c r="C2111" s="14">
        <f>2021-Table13[[#This Row],[Year_Birth]]</f>
        <v>39</v>
      </c>
      <c r="D2111" s="4">
        <v>23616</v>
      </c>
      <c r="E2111">
        <v>1</v>
      </c>
      <c r="F2111" s="16">
        <v>8.2246575342465746</v>
      </c>
      <c r="G2111">
        <v>76</v>
      </c>
      <c r="H2111" s="4">
        <v>4</v>
      </c>
      <c r="I2111" s="4">
        <v>22</v>
      </c>
      <c r="J2111" s="4">
        <v>11</v>
      </c>
      <c r="K2111" s="4">
        <v>3</v>
      </c>
      <c r="L2111" s="4">
        <v>7</v>
      </c>
      <c r="M2111" s="4">
        <v>32</v>
      </c>
      <c r="N2111">
        <v>2</v>
      </c>
      <c r="O2111">
        <v>3</v>
      </c>
      <c r="P2111">
        <v>0</v>
      </c>
      <c r="Q2111">
        <v>3</v>
      </c>
      <c r="R2111">
        <v>8</v>
      </c>
      <c r="S2111">
        <v>0</v>
      </c>
      <c r="T2111">
        <v>0</v>
      </c>
      <c r="U2111">
        <v>0</v>
      </c>
      <c r="V2111">
        <v>0</v>
      </c>
      <c r="W2111">
        <v>0</v>
      </c>
      <c r="X2111">
        <v>1</v>
      </c>
      <c r="Y2111">
        <v>0</v>
      </c>
      <c r="Z2111" t="s">
        <v>41</v>
      </c>
    </row>
    <row r="2112" spans="1:26" x14ac:dyDescent="0.3">
      <c r="A2112">
        <v>10067</v>
      </c>
      <c r="B2112">
        <v>1976</v>
      </c>
      <c r="C2112" s="14">
        <f>2021-Table13[[#This Row],[Year_Birth]]</f>
        <v>45</v>
      </c>
      <c r="D2112" s="4">
        <v>25176</v>
      </c>
      <c r="E2112">
        <v>2</v>
      </c>
      <c r="F2112" s="16">
        <v>7.4958904109589044</v>
      </c>
      <c r="G2112">
        <v>79</v>
      </c>
      <c r="H2112" s="4">
        <v>4</v>
      </c>
      <c r="I2112" s="4">
        <v>0</v>
      </c>
      <c r="J2112" s="4">
        <v>4</v>
      </c>
      <c r="K2112" s="4">
        <v>0</v>
      </c>
      <c r="L2112" s="4">
        <v>0</v>
      </c>
      <c r="M2112" s="4">
        <v>5</v>
      </c>
      <c r="N2112">
        <v>1</v>
      </c>
      <c r="O2112">
        <v>1</v>
      </c>
      <c r="P2112">
        <v>0</v>
      </c>
      <c r="Q2112">
        <v>2</v>
      </c>
      <c r="R2112">
        <v>7</v>
      </c>
      <c r="S2112">
        <v>0</v>
      </c>
      <c r="T2112">
        <v>0</v>
      </c>
      <c r="U2112">
        <v>0</v>
      </c>
      <c r="V2112">
        <v>0</v>
      </c>
      <c r="W2112">
        <v>0</v>
      </c>
      <c r="X2112">
        <v>0</v>
      </c>
      <c r="Y2112">
        <v>0</v>
      </c>
      <c r="Z2112" t="s">
        <v>52</v>
      </c>
    </row>
    <row r="2113" spans="1:26" x14ac:dyDescent="0.3">
      <c r="A2113">
        <v>4240</v>
      </c>
      <c r="B2113">
        <v>1978</v>
      </c>
      <c r="C2113" s="14">
        <f>2021-Table13[[#This Row],[Year_Birth]]</f>
        <v>43</v>
      </c>
      <c r="D2113" s="4">
        <v>17345</v>
      </c>
      <c r="E2113">
        <v>1</v>
      </c>
      <c r="F2113" s="16">
        <v>8.2630136986301377</v>
      </c>
      <c r="G2113">
        <v>79</v>
      </c>
      <c r="H2113" s="4">
        <v>4</v>
      </c>
      <c r="I2113" s="4">
        <v>9</v>
      </c>
      <c r="J2113" s="4">
        <v>16</v>
      </c>
      <c r="K2113" s="4">
        <v>17</v>
      </c>
      <c r="L2113" s="4">
        <v>0</v>
      </c>
      <c r="M2113" s="4">
        <v>12</v>
      </c>
      <c r="N2113">
        <v>2</v>
      </c>
      <c r="O2113">
        <v>2</v>
      </c>
      <c r="P2113">
        <v>1</v>
      </c>
      <c r="Q2113">
        <v>2</v>
      </c>
      <c r="R2113">
        <v>8</v>
      </c>
      <c r="S2113">
        <v>0</v>
      </c>
      <c r="T2113">
        <v>0</v>
      </c>
      <c r="U2113">
        <v>0</v>
      </c>
      <c r="V2113">
        <v>0</v>
      </c>
      <c r="W2113">
        <v>0</v>
      </c>
      <c r="X2113">
        <v>0</v>
      </c>
      <c r="Y2113">
        <v>0</v>
      </c>
      <c r="Z2113" t="s">
        <v>41</v>
      </c>
    </row>
    <row r="2114" spans="1:26" x14ac:dyDescent="0.3">
      <c r="A2114">
        <v>1878</v>
      </c>
      <c r="B2114">
        <v>1985</v>
      </c>
      <c r="C2114" s="14">
        <f>2021-Table13[[#This Row],[Year_Birth]]</f>
        <v>36</v>
      </c>
      <c r="D2114" s="4">
        <v>23148</v>
      </c>
      <c r="E2114">
        <v>0</v>
      </c>
      <c r="F2114" s="16">
        <v>6.9698630136986299</v>
      </c>
      <c r="G2114">
        <v>83</v>
      </c>
      <c r="H2114" s="4">
        <v>4</v>
      </c>
      <c r="I2114" s="4">
        <v>6</v>
      </c>
      <c r="J2114" s="4">
        <v>8</v>
      </c>
      <c r="K2114" s="4">
        <v>6</v>
      </c>
      <c r="L2114" s="4">
        <v>3</v>
      </c>
      <c r="M2114" s="4">
        <v>10</v>
      </c>
      <c r="N2114">
        <v>1</v>
      </c>
      <c r="O2114">
        <v>2</v>
      </c>
      <c r="P2114">
        <v>0</v>
      </c>
      <c r="Q2114">
        <v>3</v>
      </c>
      <c r="R2114">
        <v>7</v>
      </c>
      <c r="S2114">
        <v>0</v>
      </c>
      <c r="T2114">
        <v>0</v>
      </c>
      <c r="U2114">
        <v>0</v>
      </c>
      <c r="V2114">
        <v>0</v>
      </c>
      <c r="W2114">
        <v>0</v>
      </c>
      <c r="X2114">
        <v>0</v>
      </c>
      <c r="Y2114">
        <v>0</v>
      </c>
      <c r="Z2114" t="s">
        <v>41</v>
      </c>
    </row>
    <row r="2115" spans="1:26" x14ac:dyDescent="0.3">
      <c r="A2115">
        <v>2278</v>
      </c>
      <c r="B2115">
        <v>1985</v>
      </c>
      <c r="C2115" s="14">
        <f>2021-Table13[[#This Row],[Year_Birth]]</f>
        <v>36</v>
      </c>
      <c r="D2115" s="4">
        <v>33812</v>
      </c>
      <c r="E2115">
        <v>1</v>
      </c>
      <c r="F2115" s="16">
        <v>8.2630136986301377</v>
      </c>
      <c r="G2115">
        <v>86</v>
      </c>
      <c r="H2115" s="4">
        <v>4</v>
      </c>
      <c r="I2115" s="4">
        <v>17</v>
      </c>
      <c r="J2115" s="4">
        <v>19</v>
      </c>
      <c r="K2115" s="4">
        <v>30</v>
      </c>
      <c r="L2115" s="4">
        <v>24</v>
      </c>
      <c r="M2115" s="4">
        <v>39</v>
      </c>
      <c r="N2115">
        <v>2</v>
      </c>
      <c r="O2115">
        <v>2</v>
      </c>
      <c r="P2115">
        <v>1</v>
      </c>
      <c r="Q2115">
        <v>3</v>
      </c>
      <c r="R2115">
        <v>6</v>
      </c>
      <c r="S2115">
        <v>0</v>
      </c>
      <c r="T2115">
        <v>0</v>
      </c>
      <c r="U2115">
        <v>0</v>
      </c>
      <c r="V2115">
        <v>0</v>
      </c>
      <c r="W2115">
        <v>0</v>
      </c>
      <c r="X2115">
        <v>0</v>
      </c>
      <c r="Y2115">
        <v>0</v>
      </c>
      <c r="Z2115" t="s">
        <v>43</v>
      </c>
    </row>
    <row r="2116" spans="1:26" x14ac:dyDescent="0.3">
      <c r="A2116">
        <v>8162</v>
      </c>
      <c r="B2116">
        <v>1956</v>
      </c>
      <c r="C2116" s="14">
        <f>2021-Table13[[#This Row],[Year_Birth]]</f>
        <v>65</v>
      </c>
      <c r="D2116" s="4">
        <v>14661</v>
      </c>
      <c r="E2116">
        <v>0</v>
      </c>
      <c r="F2116" s="16">
        <v>8.1013698630136979</v>
      </c>
      <c r="G2116">
        <v>88</v>
      </c>
      <c r="H2116" s="4">
        <v>4</v>
      </c>
      <c r="I2116" s="4">
        <v>1</v>
      </c>
      <c r="J2116" s="4">
        <v>11</v>
      </c>
      <c r="K2116" s="4">
        <v>6</v>
      </c>
      <c r="L2116" s="4">
        <v>2</v>
      </c>
      <c r="M2116" s="4">
        <v>2</v>
      </c>
      <c r="N2116">
        <v>1</v>
      </c>
      <c r="O2116">
        <v>1</v>
      </c>
      <c r="P2116">
        <v>0</v>
      </c>
      <c r="Q2116">
        <v>3</v>
      </c>
      <c r="R2116">
        <v>6</v>
      </c>
      <c r="S2116">
        <v>0</v>
      </c>
      <c r="T2116">
        <v>0</v>
      </c>
      <c r="U2116">
        <v>0</v>
      </c>
      <c r="V2116">
        <v>0</v>
      </c>
      <c r="W2116">
        <v>0</v>
      </c>
      <c r="X2116">
        <v>0</v>
      </c>
      <c r="Y2116">
        <v>0</v>
      </c>
      <c r="Z2116" t="s">
        <v>41</v>
      </c>
    </row>
    <row r="2117" spans="1:26" x14ac:dyDescent="0.3">
      <c r="A2117">
        <v>692</v>
      </c>
      <c r="B2117">
        <v>1954</v>
      </c>
      <c r="C2117" s="14">
        <f>2021-Table13[[#This Row],[Year_Birth]]</f>
        <v>67</v>
      </c>
      <c r="D2117" s="4">
        <v>36807</v>
      </c>
      <c r="E2117">
        <v>2</v>
      </c>
      <c r="F2117" s="16">
        <v>8.1342465753424662</v>
      </c>
      <c r="G2117">
        <v>88</v>
      </c>
      <c r="H2117" s="4">
        <v>4</v>
      </c>
      <c r="I2117" s="4">
        <v>2</v>
      </c>
      <c r="J2117" s="4">
        <v>5</v>
      </c>
      <c r="K2117" s="4">
        <v>0</v>
      </c>
      <c r="L2117" s="4">
        <v>0</v>
      </c>
      <c r="M2117" s="4">
        <v>5</v>
      </c>
      <c r="N2117">
        <v>1</v>
      </c>
      <c r="O2117">
        <v>1</v>
      </c>
      <c r="P2117">
        <v>0</v>
      </c>
      <c r="Q2117">
        <v>2</v>
      </c>
      <c r="R2117">
        <v>6</v>
      </c>
      <c r="S2117">
        <v>0</v>
      </c>
      <c r="T2117">
        <v>0</v>
      </c>
      <c r="U2117">
        <v>0</v>
      </c>
      <c r="V2117">
        <v>0</v>
      </c>
      <c r="W2117">
        <v>0</v>
      </c>
      <c r="X2117">
        <v>0</v>
      </c>
      <c r="Y2117">
        <v>0</v>
      </c>
      <c r="Z2117" t="s">
        <v>45</v>
      </c>
    </row>
    <row r="2118" spans="1:26" x14ac:dyDescent="0.3">
      <c r="A2118">
        <v>7128</v>
      </c>
      <c r="B2118">
        <v>1977</v>
      </c>
      <c r="C2118" s="14">
        <f>2021-Table13[[#This Row],[Year_Birth]]</f>
        <v>44</v>
      </c>
      <c r="D2118" s="4">
        <v>42997</v>
      </c>
      <c r="E2118">
        <v>2</v>
      </c>
      <c r="F2118" s="16">
        <v>7.1698630136986301</v>
      </c>
      <c r="G2118">
        <v>91</v>
      </c>
      <c r="H2118" s="4">
        <v>4</v>
      </c>
      <c r="I2118" s="4">
        <v>0</v>
      </c>
      <c r="J2118" s="4">
        <v>5</v>
      </c>
      <c r="K2118" s="4">
        <v>0</v>
      </c>
      <c r="L2118" s="4">
        <v>1</v>
      </c>
      <c r="M2118" s="4">
        <v>5</v>
      </c>
      <c r="N2118">
        <v>1</v>
      </c>
      <c r="O2118">
        <v>1</v>
      </c>
      <c r="P2118">
        <v>0</v>
      </c>
      <c r="Q2118">
        <v>2</v>
      </c>
      <c r="R2118">
        <v>7</v>
      </c>
      <c r="S2118">
        <v>0</v>
      </c>
      <c r="T2118">
        <v>0</v>
      </c>
      <c r="U2118">
        <v>0</v>
      </c>
      <c r="V2118">
        <v>0</v>
      </c>
      <c r="W2118">
        <v>0</v>
      </c>
      <c r="X2118">
        <v>0</v>
      </c>
      <c r="Y2118">
        <v>0</v>
      </c>
      <c r="Z2118" t="s">
        <v>41</v>
      </c>
    </row>
    <row r="2119" spans="1:26" x14ac:dyDescent="0.3">
      <c r="A2119">
        <v>3628</v>
      </c>
      <c r="B2119">
        <v>1987</v>
      </c>
      <c r="C2119" s="14">
        <f>2021-Table13[[#This Row],[Year_Birth]]</f>
        <v>34</v>
      </c>
      <c r="D2119" s="4">
        <v>15038</v>
      </c>
      <c r="E2119">
        <v>1</v>
      </c>
      <c r="F2119" s="16">
        <v>8.0246575342465754</v>
      </c>
      <c r="G2119">
        <v>93</v>
      </c>
      <c r="H2119" s="4">
        <v>4</v>
      </c>
      <c r="I2119" s="4">
        <v>8</v>
      </c>
      <c r="J2119" s="4">
        <v>11</v>
      </c>
      <c r="K2119" s="4">
        <v>19</v>
      </c>
      <c r="L2119" s="4">
        <v>12</v>
      </c>
      <c r="M2119" s="4">
        <v>26</v>
      </c>
      <c r="N2119">
        <v>2</v>
      </c>
      <c r="O2119">
        <v>2</v>
      </c>
      <c r="P2119">
        <v>1</v>
      </c>
      <c r="Q2119">
        <v>2</v>
      </c>
      <c r="R2119">
        <v>9</v>
      </c>
      <c r="S2119">
        <v>0</v>
      </c>
      <c r="T2119">
        <v>0</v>
      </c>
      <c r="U2119">
        <v>0</v>
      </c>
      <c r="V2119">
        <v>0</v>
      </c>
      <c r="W2119">
        <v>0</v>
      </c>
      <c r="X2119">
        <v>0</v>
      </c>
      <c r="Y2119">
        <v>0</v>
      </c>
      <c r="Z2119" t="s">
        <v>41</v>
      </c>
    </row>
    <row r="2120" spans="1:26" x14ac:dyDescent="0.3">
      <c r="A2120">
        <v>2964</v>
      </c>
      <c r="B2120">
        <v>1981</v>
      </c>
      <c r="C2120" s="14">
        <f>2021-Table13[[#This Row],[Year_Birth]]</f>
        <v>40</v>
      </c>
      <c r="D2120" s="4">
        <v>26872</v>
      </c>
      <c r="E2120">
        <v>0</v>
      </c>
      <c r="F2120" s="16">
        <v>7.3123287671232875</v>
      </c>
      <c r="G2120">
        <v>0</v>
      </c>
      <c r="H2120" s="4">
        <v>3</v>
      </c>
      <c r="I2120" s="4">
        <v>10</v>
      </c>
      <c r="J2120" s="4">
        <v>8</v>
      </c>
      <c r="K2120" s="4">
        <v>3</v>
      </c>
      <c r="L2120" s="4">
        <v>16</v>
      </c>
      <c r="M2120" s="4">
        <v>32</v>
      </c>
      <c r="N2120">
        <v>1</v>
      </c>
      <c r="O2120">
        <v>1</v>
      </c>
      <c r="P2120">
        <v>1</v>
      </c>
      <c r="Q2120">
        <v>2</v>
      </c>
      <c r="R2120">
        <v>6</v>
      </c>
      <c r="S2120">
        <v>0</v>
      </c>
      <c r="T2120">
        <v>0</v>
      </c>
      <c r="U2120">
        <v>0</v>
      </c>
      <c r="V2120">
        <v>0</v>
      </c>
      <c r="W2120">
        <v>0</v>
      </c>
      <c r="X2120">
        <v>0</v>
      </c>
      <c r="Y2120">
        <v>0</v>
      </c>
      <c r="Z2120" t="s">
        <v>48</v>
      </c>
    </row>
    <row r="2121" spans="1:26" x14ac:dyDescent="0.3">
      <c r="A2121">
        <v>3887</v>
      </c>
      <c r="B2121">
        <v>1970</v>
      </c>
      <c r="C2121" s="14">
        <f>2021-Table13[[#This Row],[Year_Birth]]</f>
        <v>51</v>
      </c>
      <c r="D2121" s="4">
        <v>27242</v>
      </c>
      <c r="E2121">
        <v>1</v>
      </c>
      <c r="F2121" s="16">
        <v>8.2410958904109588</v>
      </c>
      <c r="G2121">
        <v>2</v>
      </c>
      <c r="H2121" s="4">
        <v>3</v>
      </c>
      <c r="I2121" s="4">
        <v>17</v>
      </c>
      <c r="J2121" s="4">
        <v>26</v>
      </c>
      <c r="K2121" s="4">
        <v>20</v>
      </c>
      <c r="L2121" s="4">
        <v>1</v>
      </c>
      <c r="M2121" s="4">
        <v>39</v>
      </c>
      <c r="N2121">
        <v>2</v>
      </c>
      <c r="O2121">
        <v>2</v>
      </c>
      <c r="P2121">
        <v>0</v>
      </c>
      <c r="Q2121">
        <v>3</v>
      </c>
      <c r="R2121">
        <v>9</v>
      </c>
      <c r="S2121">
        <v>0</v>
      </c>
      <c r="T2121">
        <v>0</v>
      </c>
      <c r="U2121">
        <v>0</v>
      </c>
      <c r="V2121">
        <v>0</v>
      </c>
      <c r="W2121">
        <v>0</v>
      </c>
      <c r="X2121">
        <v>1</v>
      </c>
      <c r="Y2121">
        <v>0</v>
      </c>
      <c r="Z2121" t="s">
        <v>45</v>
      </c>
    </row>
    <row r="2122" spans="1:26" x14ac:dyDescent="0.3">
      <c r="A2122">
        <v>3878</v>
      </c>
      <c r="B2122">
        <v>1980</v>
      </c>
      <c r="C2122" s="14">
        <f>2021-Table13[[#This Row],[Year_Birth]]</f>
        <v>41</v>
      </c>
      <c r="D2122" s="4">
        <v>31859</v>
      </c>
      <c r="E2122">
        <v>1</v>
      </c>
      <c r="F2122" s="16">
        <v>6.9452054794520546</v>
      </c>
      <c r="G2122">
        <v>3</v>
      </c>
      <c r="H2122" s="4">
        <v>3</v>
      </c>
      <c r="I2122" s="4">
        <v>4</v>
      </c>
      <c r="J2122" s="4">
        <v>7</v>
      </c>
      <c r="K2122" s="4">
        <v>15</v>
      </c>
      <c r="L2122" s="4">
        <v>8</v>
      </c>
      <c r="M2122" s="4">
        <v>11</v>
      </c>
      <c r="N2122">
        <v>1</v>
      </c>
      <c r="O2122">
        <v>1</v>
      </c>
      <c r="P2122">
        <v>0</v>
      </c>
      <c r="Q2122">
        <v>3</v>
      </c>
      <c r="R2122">
        <v>7</v>
      </c>
      <c r="S2122">
        <v>0</v>
      </c>
      <c r="T2122">
        <v>0</v>
      </c>
      <c r="U2122">
        <v>0</v>
      </c>
      <c r="V2122">
        <v>0</v>
      </c>
      <c r="W2122">
        <v>0</v>
      </c>
      <c r="X2122">
        <v>0</v>
      </c>
      <c r="Y2122">
        <v>0</v>
      </c>
      <c r="Z2122" t="s">
        <v>41</v>
      </c>
    </row>
    <row r="2123" spans="1:26" x14ac:dyDescent="0.3">
      <c r="A2123">
        <v>2296</v>
      </c>
      <c r="B2123">
        <v>1975</v>
      </c>
      <c r="C2123" s="14">
        <f>2021-Table13[[#This Row],[Year_Birth]]</f>
        <v>46</v>
      </c>
      <c r="D2123" s="4">
        <v>37368</v>
      </c>
      <c r="E2123">
        <v>1</v>
      </c>
      <c r="F2123" s="16">
        <v>7.1452054794520548</v>
      </c>
      <c r="G2123">
        <v>4</v>
      </c>
      <c r="H2123" s="4">
        <v>3</v>
      </c>
      <c r="I2123" s="4">
        <v>2</v>
      </c>
      <c r="J2123" s="4">
        <v>11</v>
      </c>
      <c r="K2123" s="4">
        <v>2</v>
      </c>
      <c r="L2123" s="4">
        <v>2</v>
      </c>
      <c r="M2123" s="4">
        <v>10</v>
      </c>
      <c r="N2123">
        <v>1</v>
      </c>
      <c r="O2123">
        <v>1</v>
      </c>
      <c r="P2123">
        <v>0</v>
      </c>
      <c r="Q2123">
        <v>2</v>
      </c>
      <c r="R2123">
        <v>6</v>
      </c>
      <c r="S2123">
        <v>0</v>
      </c>
      <c r="T2123">
        <v>0</v>
      </c>
      <c r="U2123">
        <v>1</v>
      </c>
      <c r="V2123">
        <v>0</v>
      </c>
      <c r="W2123">
        <v>0</v>
      </c>
      <c r="X2123">
        <v>0</v>
      </c>
      <c r="Y2123">
        <v>0</v>
      </c>
      <c r="Z2123" t="s">
        <v>41</v>
      </c>
    </row>
    <row r="2124" spans="1:26" x14ac:dyDescent="0.3">
      <c r="A2124">
        <v>10084</v>
      </c>
      <c r="B2124">
        <v>1972</v>
      </c>
      <c r="C2124" s="14">
        <f>2021-Table13[[#This Row],[Year_Birth]]</f>
        <v>49</v>
      </c>
      <c r="D2124" s="4">
        <v>24434</v>
      </c>
      <c r="E2124">
        <v>2</v>
      </c>
      <c r="F2124" s="16">
        <v>6.7260273972602738</v>
      </c>
      <c r="G2124">
        <v>9</v>
      </c>
      <c r="H2124" s="4">
        <v>3</v>
      </c>
      <c r="I2124" s="4">
        <v>2</v>
      </c>
      <c r="J2124" s="4">
        <v>8</v>
      </c>
      <c r="K2124" s="4">
        <v>20</v>
      </c>
      <c r="L2124" s="4">
        <v>0</v>
      </c>
      <c r="M2124" s="4">
        <v>17</v>
      </c>
      <c r="N2124">
        <v>2</v>
      </c>
      <c r="O2124">
        <v>2</v>
      </c>
      <c r="P2124">
        <v>1</v>
      </c>
      <c r="Q2124">
        <v>2</v>
      </c>
      <c r="R2124">
        <v>7</v>
      </c>
      <c r="S2124">
        <v>0</v>
      </c>
      <c r="T2124">
        <v>0</v>
      </c>
      <c r="U2124">
        <v>0</v>
      </c>
      <c r="V2124">
        <v>0</v>
      </c>
      <c r="W2124">
        <v>0</v>
      </c>
      <c r="X2124">
        <v>0</v>
      </c>
      <c r="Y2124">
        <v>0</v>
      </c>
      <c r="Z2124" t="s">
        <v>45</v>
      </c>
    </row>
    <row r="2125" spans="1:26" x14ac:dyDescent="0.3">
      <c r="A2125">
        <v>5029</v>
      </c>
      <c r="B2125">
        <v>1946</v>
      </c>
      <c r="C2125" s="14">
        <f>2021-Table13[[#This Row],[Year_Birth]]</f>
        <v>75</v>
      </c>
      <c r="D2125" s="4">
        <v>18100</v>
      </c>
      <c r="E2125">
        <v>0</v>
      </c>
      <c r="F2125" s="16">
        <v>7.506849315068493</v>
      </c>
      <c r="G2125">
        <v>14</v>
      </c>
      <c r="H2125" s="4">
        <v>3</v>
      </c>
      <c r="I2125" s="4">
        <v>1</v>
      </c>
      <c r="J2125" s="4">
        <v>2</v>
      </c>
      <c r="K2125" s="4">
        <v>4</v>
      </c>
      <c r="L2125" s="4">
        <v>3</v>
      </c>
      <c r="M2125" s="4">
        <v>1</v>
      </c>
      <c r="N2125">
        <v>1</v>
      </c>
      <c r="O2125">
        <v>0</v>
      </c>
      <c r="P2125">
        <v>0</v>
      </c>
      <c r="Q2125">
        <v>3</v>
      </c>
      <c r="R2125">
        <v>5</v>
      </c>
      <c r="S2125">
        <v>0</v>
      </c>
      <c r="T2125">
        <v>0</v>
      </c>
      <c r="U2125">
        <v>0</v>
      </c>
      <c r="V2125">
        <v>0</v>
      </c>
      <c r="W2125">
        <v>0</v>
      </c>
      <c r="X2125">
        <v>0</v>
      </c>
      <c r="Y2125">
        <v>0</v>
      </c>
      <c r="Z2125" t="s">
        <v>41</v>
      </c>
    </row>
    <row r="2126" spans="1:26" x14ac:dyDescent="0.3">
      <c r="A2126">
        <v>7042</v>
      </c>
      <c r="B2126">
        <v>1983</v>
      </c>
      <c r="C2126" s="14">
        <f>2021-Table13[[#This Row],[Year_Birth]]</f>
        <v>38</v>
      </c>
      <c r="D2126" s="4">
        <v>36790</v>
      </c>
      <c r="E2126">
        <v>0</v>
      </c>
      <c r="F2126" s="16">
        <v>7.9397260273972599</v>
      </c>
      <c r="G2126">
        <v>14</v>
      </c>
      <c r="H2126" s="4">
        <v>3</v>
      </c>
      <c r="I2126" s="4">
        <v>3</v>
      </c>
      <c r="J2126" s="4">
        <v>14</v>
      </c>
      <c r="K2126" s="4">
        <v>15</v>
      </c>
      <c r="L2126" s="4">
        <v>21</v>
      </c>
      <c r="M2126" s="4">
        <v>10</v>
      </c>
      <c r="N2126">
        <v>1</v>
      </c>
      <c r="O2126">
        <v>2</v>
      </c>
      <c r="P2126">
        <v>1</v>
      </c>
      <c r="Q2126">
        <v>2</v>
      </c>
      <c r="R2126">
        <v>9</v>
      </c>
      <c r="S2126">
        <v>0</v>
      </c>
      <c r="T2126">
        <v>0</v>
      </c>
      <c r="U2126">
        <v>0</v>
      </c>
      <c r="V2126">
        <v>0</v>
      </c>
      <c r="W2126">
        <v>0</v>
      </c>
      <c r="X2126">
        <v>1</v>
      </c>
      <c r="Y2126">
        <v>0</v>
      </c>
      <c r="Z2126" t="s">
        <v>41</v>
      </c>
    </row>
    <row r="2127" spans="1:26" x14ac:dyDescent="0.3">
      <c r="A2127">
        <v>2139</v>
      </c>
      <c r="B2127">
        <v>1975</v>
      </c>
      <c r="C2127" s="14">
        <f>2021-Table13[[#This Row],[Year_Birth]]</f>
        <v>46</v>
      </c>
      <c r="D2127" s="4">
        <v>7500</v>
      </c>
      <c r="E2127">
        <v>1</v>
      </c>
      <c r="F2127" s="16">
        <v>7.3506849315068497</v>
      </c>
      <c r="G2127">
        <v>19</v>
      </c>
      <c r="H2127" s="4">
        <v>3</v>
      </c>
      <c r="I2127" s="4">
        <v>1</v>
      </c>
      <c r="J2127" s="4">
        <v>10</v>
      </c>
      <c r="K2127" s="4">
        <v>3</v>
      </c>
      <c r="L2127" s="4">
        <v>2</v>
      </c>
      <c r="M2127" s="4">
        <v>12</v>
      </c>
      <c r="N2127">
        <v>3</v>
      </c>
      <c r="O2127">
        <v>2</v>
      </c>
      <c r="P2127">
        <v>0</v>
      </c>
      <c r="Q2127">
        <v>3</v>
      </c>
      <c r="R2127">
        <v>5</v>
      </c>
      <c r="S2127">
        <v>0</v>
      </c>
      <c r="T2127">
        <v>0</v>
      </c>
      <c r="U2127">
        <v>0</v>
      </c>
      <c r="V2127">
        <v>0</v>
      </c>
      <c r="W2127">
        <v>0</v>
      </c>
      <c r="X2127">
        <v>0</v>
      </c>
      <c r="Y2127">
        <v>0</v>
      </c>
      <c r="Z2127" t="s">
        <v>53</v>
      </c>
    </row>
    <row r="2128" spans="1:26" x14ac:dyDescent="0.3">
      <c r="A2128">
        <v>6646</v>
      </c>
      <c r="B2128">
        <v>1984</v>
      </c>
      <c r="C2128" s="14">
        <f>2021-Table13[[#This Row],[Year_Birth]]</f>
        <v>37</v>
      </c>
      <c r="D2128" s="4">
        <v>16529</v>
      </c>
      <c r="E2128">
        <v>1</v>
      </c>
      <c r="F2128" s="16">
        <v>6.9397260273972599</v>
      </c>
      <c r="G2128">
        <v>23</v>
      </c>
      <c r="H2128" s="4">
        <v>3</v>
      </c>
      <c r="I2128" s="4">
        <v>0</v>
      </c>
      <c r="J2128" s="4">
        <v>5</v>
      </c>
      <c r="K2128" s="4">
        <v>13</v>
      </c>
      <c r="L2128" s="4">
        <v>0</v>
      </c>
      <c r="M2128" s="4">
        <v>1</v>
      </c>
      <c r="N2128">
        <v>1</v>
      </c>
      <c r="O2128">
        <v>1</v>
      </c>
      <c r="P2128">
        <v>0</v>
      </c>
      <c r="Q2128">
        <v>3</v>
      </c>
      <c r="R2128">
        <v>6</v>
      </c>
      <c r="S2128">
        <v>0</v>
      </c>
      <c r="T2128">
        <v>0</v>
      </c>
      <c r="U2128">
        <v>0</v>
      </c>
      <c r="V2128">
        <v>0</v>
      </c>
      <c r="W2128">
        <v>0</v>
      </c>
      <c r="X2128">
        <v>0</v>
      </c>
      <c r="Y2128">
        <v>0</v>
      </c>
      <c r="Z2128" t="s">
        <v>48</v>
      </c>
    </row>
    <row r="2129" spans="1:26" x14ac:dyDescent="0.3">
      <c r="A2129">
        <v>2428</v>
      </c>
      <c r="B2129">
        <v>1970</v>
      </c>
      <c r="C2129" s="14">
        <f>2021-Table13[[#This Row],[Year_Birth]]</f>
        <v>51</v>
      </c>
      <c r="D2129" s="4">
        <v>28164</v>
      </c>
      <c r="E2129">
        <v>1</v>
      </c>
      <c r="F2129" s="16">
        <v>7.7643835616438359</v>
      </c>
      <c r="G2129">
        <v>23</v>
      </c>
      <c r="H2129" s="4">
        <v>3</v>
      </c>
      <c r="I2129" s="4">
        <v>18</v>
      </c>
      <c r="J2129" s="4">
        <v>26</v>
      </c>
      <c r="K2129" s="4">
        <v>11</v>
      </c>
      <c r="L2129" s="4">
        <v>8</v>
      </c>
      <c r="M2129" s="4">
        <v>12</v>
      </c>
      <c r="N2129">
        <v>3</v>
      </c>
      <c r="O2129">
        <v>2</v>
      </c>
      <c r="P2129">
        <v>0</v>
      </c>
      <c r="Q2129">
        <v>4</v>
      </c>
      <c r="R2129">
        <v>7</v>
      </c>
      <c r="S2129">
        <v>0</v>
      </c>
      <c r="T2129">
        <v>0</v>
      </c>
      <c r="U2129">
        <v>0</v>
      </c>
      <c r="V2129">
        <v>0</v>
      </c>
      <c r="W2129">
        <v>0</v>
      </c>
      <c r="X2129">
        <v>0</v>
      </c>
      <c r="Y2129">
        <v>0</v>
      </c>
      <c r="Z2129" t="s">
        <v>52</v>
      </c>
    </row>
    <row r="2130" spans="1:26" x14ac:dyDescent="0.3">
      <c r="A2130">
        <v>1726</v>
      </c>
      <c r="B2130">
        <v>1970</v>
      </c>
      <c r="C2130" s="14">
        <f>2021-Table13[[#This Row],[Year_Birth]]</f>
        <v>51</v>
      </c>
      <c r="D2130" s="4">
        <v>22585</v>
      </c>
      <c r="E2130">
        <v>0</v>
      </c>
      <c r="F2130" s="16">
        <v>7.8931506849315065</v>
      </c>
      <c r="G2130">
        <v>23</v>
      </c>
      <c r="H2130" s="4">
        <v>3</v>
      </c>
      <c r="I2130" s="4">
        <v>9</v>
      </c>
      <c r="J2130" s="4">
        <v>15</v>
      </c>
      <c r="K2130" s="4">
        <v>13</v>
      </c>
      <c r="L2130" s="4">
        <v>2</v>
      </c>
      <c r="M2130" s="4">
        <v>39</v>
      </c>
      <c r="N2130">
        <v>1</v>
      </c>
      <c r="O2130">
        <v>1</v>
      </c>
      <c r="P2130">
        <v>1</v>
      </c>
      <c r="Q2130">
        <v>2</v>
      </c>
      <c r="R2130">
        <v>9</v>
      </c>
      <c r="S2130">
        <v>0</v>
      </c>
      <c r="T2130">
        <v>0</v>
      </c>
      <c r="U2130">
        <v>1</v>
      </c>
      <c r="V2130">
        <v>0</v>
      </c>
      <c r="W2130">
        <v>0</v>
      </c>
      <c r="X2130">
        <v>1</v>
      </c>
      <c r="Y2130">
        <v>0</v>
      </c>
      <c r="Z2130" t="s">
        <v>41</v>
      </c>
    </row>
    <row r="2131" spans="1:26" x14ac:dyDescent="0.3">
      <c r="A2131">
        <v>9909</v>
      </c>
      <c r="B2131">
        <v>1996</v>
      </c>
      <c r="C2131" s="14">
        <f>2021-Table13[[#This Row],[Year_Birth]]</f>
        <v>25</v>
      </c>
      <c r="D2131" s="4">
        <v>7500</v>
      </c>
      <c r="E2131">
        <v>0</v>
      </c>
      <c r="F2131" s="16">
        <v>8.2465753424657535</v>
      </c>
      <c r="G2131">
        <v>24</v>
      </c>
      <c r="H2131" s="4">
        <v>3</v>
      </c>
      <c r="I2131" s="4">
        <v>18</v>
      </c>
      <c r="J2131" s="4">
        <v>14</v>
      </c>
      <c r="K2131" s="4">
        <v>15</v>
      </c>
      <c r="L2131" s="4">
        <v>22</v>
      </c>
      <c r="M2131" s="4">
        <v>50</v>
      </c>
      <c r="N2131">
        <v>3</v>
      </c>
      <c r="O2131">
        <v>3</v>
      </c>
      <c r="P2131">
        <v>1</v>
      </c>
      <c r="Q2131">
        <v>3</v>
      </c>
      <c r="R2131">
        <v>9</v>
      </c>
      <c r="S2131">
        <v>0</v>
      </c>
      <c r="T2131">
        <v>0</v>
      </c>
      <c r="U2131">
        <v>0</v>
      </c>
      <c r="V2131">
        <v>0</v>
      </c>
      <c r="W2131">
        <v>0</v>
      </c>
      <c r="X2131">
        <v>1</v>
      </c>
      <c r="Y2131">
        <v>0</v>
      </c>
      <c r="Z2131" t="s">
        <v>53</v>
      </c>
    </row>
    <row r="2132" spans="1:26" x14ac:dyDescent="0.3">
      <c r="A2132">
        <v>9850</v>
      </c>
      <c r="B2132">
        <v>1972</v>
      </c>
      <c r="C2132" s="14">
        <f>2021-Table13[[#This Row],[Year_Birth]]</f>
        <v>49</v>
      </c>
      <c r="D2132" s="4">
        <v>24884</v>
      </c>
      <c r="E2132">
        <v>1</v>
      </c>
      <c r="F2132" s="16">
        <v>8.1917808219178081</v>
      </c>
      <c r="G2132">
        <v>32</v>
      </c>
      <c r="H2132" s="4">
        <v>3</v>
      </c>
      <c r="I2132" s="4">
        <v>6</v>
      </c>
      <c r="J2132" s="4">
        <v>7</v>
      </c>
      <c r="K2132" s="4">
        <v>0</v>
      </c>
      <c r="L2132" s="4">
        <v>0</v>
      </c>
      <c r="M2132" s="4">
        <v>3</v>
      </c>
      <c r="N2132">
        <v>1</v>
      </c>
      <c r="O2132">
        <v>0</v>
      </c>
      <c r="P2132">
        <v>0</v>
      </c>
      <c r="Q2132">
        <v>3</v>
      </c>
      <c r="R2132">
        <v>7</v>
      </c>
      <c r="S2132">
        <v>0</v>
      </c>
      <c r="T2132">
        <v>0</v>
      </c>
      <c r="U2132">
        <v>0</v>
      </c>
      <c r="V2132">
        <v>0</v>
      </c>
      <c r="W2132">
        <v>0</v>
      </c>
      <c r="X2132">
        <v>0</v>
      </c>
      <c r="Y2132">
        <v>0</v>
      </c>
      <c r="Z2132" t="s">
        <v>41</v>
      </c>
    </row>
    <row r="2133" spans="1:26" x14ac:dyDescent="0.3">
      <c r="A2133">
        <v>2569</v>
      </c>
      <c r="B2133">
        <v>1987</v>
      </c>
      <c r="C2133" s="14">
        <f>2021-Table13[[#This Row],[Year_Birth]]</f>
        <v>34</v>
      </c>
      <c r="D2133" s="4">
        <v>17323</v>
      </c>
      <c r="E2133">
        <v>0</v>
      </c>
      <c r="F2133" s="16">
        <v>8.3287671232876708</v>
      </c>
      <c r="G2133">
        <v>38</v>
      </c>
      <c r="H2133" s="4">
        <v>3</v>
      </c>
      <c r="I2133" s="4">
        <v>14</v>
      </c>
      <c r="J2133" s="4">
        <v>17</v>
      </c>
      <c r="K2133" s="4">
        <v>6</v>
      </c>
      <c r="L2133" s="4">
        <v>1</v>
      </c>
      <c r="M2133" s="4">
        <v>5</v>
      </c>
      <c r="N2133">
        <v>1</v>
      </c>
      <c r="O2133">
        <v>1</v>
      </c>
      <c r="P2133">
        <v>0</v>
      </c>
      <c r="Q2133">
        <v>3</v>
      </c>
      <c r="R2133">
        <v>8</v>
      </c>
      <c r="S2133">
        <v>0</v>
      </c>
      <c r="T2133">
        <v>0</v>
      </c>
      <c r="U2133">
        <v>0</v>
      </c>
      <c r="V2133">
        <v>0</v>
      </c>
      <c r="W2133">
        <v>0</v>
      </c>
      <c r="X2133">
        <v>0</v>
      </c>
      <c r="Y2133">
        <v>0</v>
      </c>
      <c r="Z2133" t="s">
        <v>43</v>
      </c>
    </row>
    <row r="2134" spans="1:26" x14ac:dyDescent="0.3">
      <c r="A2134">
        <v>5394</v>
      </c>
      <c r="B2134">
        <v>1979</v>
      </c>
      <c r="C2134" s="14">
        <f>2021-Table13[[#This Row],[Year_Birth]]</f>
        <v>42</v>
      </c>
      <c r="D2134" s="4">
        <v>16014</v>
      </c>
      <c r="E2134">
        <v>2</v>
      </c>
      <c r="F2134" s="16">
        <v>7.8958904109589039</v>
      </c>
      <c r="G2134">
        <v>42</v>
      </c>
      <c r="H2134" s="4">
        <v>3</v>
      </c>
      <c r="I2134" s="4">
        <v>9</v>
      </c>
      <c r="J2134" s="4">
        <v>4</v>
      </c>
      <c r="K2134" s="4">
        <v>7</v>
      </c>
      <c r="L2134" s="4">
        <v>8</v>
      </c>
      <c r="M2134" s="4">
        <v>7</v>
      </c>
      <c r="N2134">
        <v>4</v>
      </c>
      <c r="O2134">
        <v>1</v>
      </c>
      <c r="P2134">
        <v>1</v>
      </c>
      <c r="Q2134">
        <v>4</v>
      </c>
      <c r="R2134">
        <v>3</v>
      </c>
      <c r="S2134">
        <v>0</v>
      </c>
      <c r="T2134">
        <v>0</v>
      </c>
      <c r="U2134">
        <v>0</v>
      </c>
      <c r="V2134">
        <v>0</v>
      </c>
      <c r="W2134">
        <v>0</v>
      </c>
      <c r="X2134">
        <v>0</v>
      </c>
      <c r="Y2134">
        <v>0</v>
      </c>
      <c r="Z2134" t="s">
        <v>41</v>
      </c>
    </row>
    <row r="2135" spans="1:26" x14ac:dyDescent="0.3">
      <c r="A2135">
        <v>9467</v>
      </c>
      <c r="B2135">
        <v>1984</v>
      </c>
      <c r="C2135" s="14">
        <f>2021-Table13[[#This Row],[Year_Birth]]</f>
        <v>37</v>
      </c>
      <c r="D2135" s="4">
        <v>34738</v>
      </c>
      <c r="E2135">
        <v>1</v>
      </c>
      <c r="F2135" s="16">
        <v>6.7452054794520544</v>
      </c>
      <c r="G2135">
        <v>51</v>
      </c>
      <c r="H2135" s="4">
        <v>3</v>
      </c>
      <c r="I2135" s="4">
        <v>2</v>
      </c>
      <c r="J2135" s="4">
        <v>10</v>
      </c>
      <c r="K2135" s="4">
        <v>3</v>
      </c>
      <c r="L2135" s="4">
        <v>0</v>
      </c>
      <c r="M2135" s="4">
        <v>2</v>
      </c>
      <c r="N2135">
        <v>1</v>
      </c>
      <c r="O2135">
        <v>1</v>
      </c>
      <c r="P2135">
        <v>0</v>
      </c>
      <c r="Q2135">
        <v>3</v>
      </c>
      <c r="R2135">
        <v>6</v>
      </c>
      <c r="S2135">
        <v>0</v>
      </c>
      <c r="T2135">
        <v>0</v>
      </c>
      <c r="U2135">
        <v>0</v>
      </c>
      <c r="V2135">
        <v>0</v>
      </c>
      <c r="W2135">
        <v>0</v>
      </c>
      <c r="X2135">
        <v>0</v>
      </c>
      <c r="Y2135">
        <v>0</v>
      </c>
      <c r="Z2135" t="s">
        <v>41</v>
      </c>
    </row>
    <row r="2136" spans="1:26" x14ac:dyDescent="0.3">
      <c r="A2136">
        <v>6340</v>
      </c>
      <c r="B2136">
        <v>1985</v>
      </c>
      <c r="C2136" s="14">
        <f>2021-Table13[[#This Row],[Year_Birth]]</f>
        <v>36</v>
      </c>
      <c r="D2136" s="4">
        <v>29938</v>
      </c>
      <c r="E2136">
        <v>1</v>
      </c>
      <c r="F2136" s="16">
        <v>7.2821917808219174</v>
      </c>
      <c r="G2136">
        <v>52</v>
      </c>
      <c r="H2136" s="4">
        <v>3</v>
      </c>
      <c r="I2136" s="4">
        <v>3</v>
      </c>
      <c r="J2136" s="4">
        <v>7</v>
      </c>
      <c r="K2136" s="4">
        <v>0</v>
      </c>
      <c r="L2136" s="4">
        <v>2</v>
      </c>
      <c r="M2136" s="4">
        <v>11</v>
      </c>
      <c r="N2136">
        <v>2</v>
      </c>
      <c r="O2136">
        <v>1</v>
      </c>
      <c r="P2136">
        <v>0</v>
      </c>
      <c r="Q2136">
        <v>3</v>
      </c>
      <c r="R2136">
        <v>6</v>
      </c>
      <c r="S2136">
        <v>0</v>
      </c>
      <c r="T2136">
        <v>0</v>
      </c>
      <c r="U2136">
        <v>0</v>
      </c>
      <c r="V2136">
        <v>0</v>
      </c>
      <c r="W2136">
        <v>0</v>
      </c>
      <c r="X2136">
        <v>0</v>
      </c>
      <c r="Y2136">
        <v>0</v>
      </c>
      <c r="Z2136" t="s">
        <v>47</v>
      </c>
    </row>
    <row r="2137" spans="1:26" x14ac:dyDescent="0.3">
      <c r="A2137">
        <v>3850</v>
      </c>
      <c r="B2137">
        <v>1963</v>
      </c>
      <c r="C2137" s="14">
        <f>2021-Table13[[#This Row],[Year_Birth]]</f>
        <v>58</v>
      </c>
      <c r="D2137" s="4">
        <v>14918</v>
      </c>
      <c r="E2137">
        <v>1</v>
      </c>
      <c r="F2137" s="16">
        <v>8.169863013698631</v>
      </c>
      <c r="G2137">
        <v>52</v>
      </c>
      <c r="H2137" s="4">
        <v>3</v>
      </c>
      <c r="I2137" s="4">
        <v>3</v>
      </c>
      <c r="J2137" s="4">
        <v>3</v>
      </c>
      <c r="K2137" s="4">
        <v>15</v>
      </c>
      <c r="L2137" s="4">
        <v>4</v>
      </c>
      <c r="M2137" s="4">
        <v>15</v>
      </c>
      <c r="N2137">
        <v>1</v>
      </c>
      <c r="O2137">
        <v>1</v>
      </c>
      <c r="P2137">
        <v>0</v>
      </c>
      <c r="Q2137">
        <v>3</v>
      </c>
      <c r="R2137">
        <v>6</v>
      </c>
      <c r="S2137">
        <v>0</v>
      </c>
      <c r="T2137">
        <v>0</v>
      </c>
      <c r="U2137">
        <v>0</v>
      </c>
      <c r="V2137">
        <v>0</v>
      </c>
      <c r="W2137">
        <v>0</v>
      </c>
      <c r="X2137">
        <v>0</v>
      </c>
      <c r="Y2137">
        <v>0</v>
      </c>
      <c r="Z2137" t="s">
        <v>45</v>
      </c>
    </row>
    <row r="2138" spans="1:26" x14ac:dyDescent="0.3">
      <c r="A2138">
        <v>10913</v>
      </c>
      <c r="B2138">
        <v>1984</v>
      </c>
      <c r="C2138" s="14">
        <f>2021-Table13[[#This Row],[Year_Birth]]</f>
        <v>37</v>
      </c>
      <c r="D2138" s="4">
        <v>31385</v>
      </c>
      <c r="E2138">
        <v>1</v>
      </c>
      <c r="F2138" s="16">
        <v>8.1753424657534239</v>
      </c>
      <c r="G2138">
        <v>56</v>
      </c>
      <c r="H2138" s="4">
        <v>3</v>
      </c>
      <c r="I2138" s="4">
        <v>2</v>
      </c>
      <c r="J2138" s="4">
        <v>12</v>
      </c>
      <c r="K2138" s="4">
        <v>0</v>
      </c>
      <c r="L2138" s="4">
        <v>1</v>
      </c>
      <c r="M2138" s="4">
        <v>9</v>
      </c>
      <c r="N2138">
        <v>1</v>
      </c>
      <c r="O2138">
        <v>1</v>
      </c>
      <c r="P2138">
        <v>0</v>
      </c>
      <c r="Q2138">
        <v>2</v>
      </c>
      <c r="R2138">
        <v>8</v>
      </c>
      <c r="S2138">
        <v>0</v>
      </c>
      <c r="T2138">
        <v>0</v>
      </c>
      <c r="U2138">
        <v>1</v>
      </c>
      <c r="V2138">
        <v>0</v>
      </c>
      <c r="W2138">
        <v>0</v>
      </c>
      <c r="X2138">
        <v>1</v>
      </c>
      <c r="Y2138">
        <v>0</v>
      </c>
      <c r="Z2138" t="s">
        <v>41</v>
      </c>
    </row>
    <row r="2139" spans="1:26" x14ac:dyDescent="0.3">
      <c r="A2139">
        <v>1606</v>
      </c>
      <c r="B2139">
        <v>1971</v>
      </c>
      <c r="C2139" s="14">
        <f>2021-Table13[[#This Row],[Year_Birth]]</f>
        <v>50</v>
      </c>
      <c r="D2139" s="4">
        <v>38590</v>
      </c>
      <c r="E2139">
        <v>1</v>
      </c>
      <c r="F2139" s="16">
        <v>7.7342465753424658</v>
      </c>
      <c r="G2139">
        <v>65</v>
      </c>
      <c r="H2139" s="4">
        <v>3</v>
      </c>
      <c r="I2139" s="4">
        <v>1</v>
      </c>
      <c r="J2139" s="4">
        <v>8</v>
      </c>
      <c r="K2139" s="4">
        <v>4</v>
      </c>
      <c r="L2139" s="4">
        <v>3</v>
      </c>
      <c r="M2139" s="4">
        <v>3</v>
      </c>
      <c r="N2139">
        <v>1</v>
      </c>
      <c r="O2139">
        <v>1</v>
      </c>
      <c r="P2139">
        <v>0</v>
      </c>
      <c r="Q2139">
        <v>2</v>
      </c>
      <c r="R2139">
        <v>8</v>
      </c>
      <c r="S2139">
        <v>0</v>
      </c>
      <c r="T2139">
        <v>0</v>
      </c>
      <c r="U2139">
        <v>0</v>
      </c>
      <c r="V2139">
        <v>0</v>
      </c>
      <c r="W2139">
        <v>0</v>
      </c>
      <c r="X2139">
        <v>0</v>
      </c>
      <c r="Y2139">
        <v>0</v>
      </c>
      <c r="Z2139" t="s">
        <v>47</v>
      </c>
    </row>
    <row r="2140" spans="1:26" x14ac:dyDescent="0.3">
      <c r="A2140">
        <v>9543</v>
      </c>
      <c r="B2140">
        <v>1985</v>
      </c>
      <c r="C2140" s="14">
        <f>2021-Table13[[#This Row],[Year_Birth]]</f>
        <v>36</v>
      </c>
      <c r="D2140" s="4">
        <v>19986</v>
      </c>
      <c r="E2140">
        <v>1</v>
      </c>
      <c r="F2140" s="16">
        <v>7.2328767123287667</v>
      </c>
      <c r="G2140">
        <v>74</v>
      </c>
      <c r="H2140" s="4">
        <v>3</v>
      </c>
      <c r="I2140" s="4">
        <v>6</v>
      </c>
      <c r="J2140" s="4">
        <v>5</v>
      </c>
      <c r="K2140" s="4">
        <v>0</v>
      </c>
      <c r="L2140" s="4">
        <v>2</v>
      </c>
      <c r="M2140" s="4">
        <v>6</v>
      </c>
      <c r="N2140">
        <v>1</v>
      </c>
      <c r="O2140">
        <v>0</v>
      </c>
      <c r="P2140">
        <v>0</v>
      </c>
      <c r="Q2140">
        <v>3</v>
      </c>
      <c r="R2140">
        <v>7</v>
      </c>
      <c r="S2140">
        <v>0</v>
      </c>
      <c r="T2140">
        <v>0</v>
      </c>
      <c r="U2140">
        <v>0</v>
      </c>
      <c r="V2140">
        <v>0</v>
      </c>
      <c r="W2140">
        <v>0</v>
      </c>
      <c r="X2140">
        <v>0</v>
      </c>
      <c r="Y2140">
        <v>0</v>
      </c>
      <c r="Z2140" t="s">
        <v>41</v>
      </c>
    </row>
    <row r="2141" spans="1:26" x14ac:dyDescent="0.3">
      <c r="A2141">
        <v>7093</v>
      </c>
      <c r="B2141">
        <v>1985</v>
      </c>
      <c r="C2141" s="14">
        <f>2021-Table13[[#This Row],[Year_Birth]]</f>
        <v>36</v>
      </c>
      <c r="D2141" s="4">
        <v>19986</v>
      </c>
      <c r="E2141">
        <v>1</v>
      </c>
      <c r="F2141" s="16">
        <v>7.2328767123287667</v>
      </c>
      <c r="G2141">
        <v>74</v>
      </c>
      <c r="H2141" s="4">
        <v>3</v>
      </c>
      <c r="I2141" s="4">
        <v>6</v>
      </c>
      <c r="J2141" s="4">
        <v>5</v>
      </c>
      <c r="K2141" s="4">
        <v>0</v>
      </c>
      <c r="L2141" s="4">
        <v>2</v>
      </c>
      <c r="M2141" s="4">
        <v>6</v>
      </c>
      <c r="N2141">
        <v>1</v>
      </c>
      <c r="O2141">
        <v>0</v>
      </c>
      <c r="P2141">
        <v>0</v>
      </c>
      <c r="Q2141">
        <v>3</v>
      </c>
      <c r="R2141">
        <v>7</v>
      </c>
      <c r="S2141">
        <v>0</v>
      </c>
      <c r="T2141">
        <v>0</v>
      </c>
      <c r="U2141">
        <v>0</v>
      </c>
      <c r="V2141">
        <v>0</v>
      </c>
      <c r="W2141">
        <v>0</v>
      </c>
      <c r="X2141">
        <v>0</v>
      </c>
      <c r="Y2141">
        <v>0</v>
      </c>
      <c r="Z2141" t="s">
        <v>41</v>
      </c>
    </row>
    <row r="2142" spans="1:26" x14ac:dyDescent="0.3">
      <c r="A2142">
        <v>954</v>
      </c>
      <c r="B2142">
        <v>1960</v>
      </c>
      <c r="C2142" s="14">
        <f>2021-Table13[[#This Row],[Year_Birth]]</f>
        <v>61</v>
      </c>
      <c r="D2142" s="4">
        <v>22123</v>
      </c>
      <c r="E2142">
        <v>0</v>
      </c>
      <c r="F2142" s="16">
        <v>6.8684931506849312</v>
      </c>
      <c r="G2142">
        <v>77</v>
      </c>
      <c r="H2142" s="4">
        <v>3</v>
      </c>
      <c r="I2142" s="4">
        <v>3</v>
      </c>
      <c r="J2142" s="4">
        <v>24</v>
      </c>
      <c r="K2142" s="4">
        <v>34</v>
      </c>
      <c r="L2142" s="4">
        <v>7</v>
      </c>
      <c r="M2142" s="4">
        <v>31</v>
      </c>
      <c r="N2142">
        <v>1</v>
      </c>
      <c r="O2142">
        <v>2</v>
      </c>
      <c r="P2142">
        <v>1</v>
      </c>
      <c r="Q2142">
        <v>3</v>
      </c>
      <c r="R2142">
        <v>5</v>
      </c>
      <c r="S2142">
        <v>0</v>
      </c>
      <c r="T2142">
        <v>0</v>
      </c>
      <c r="U2142">
        <v>0</v>
      </c>
      <c r="V2142">
        <v>0</v>
      </c>
      <c r="W2142">
        <v>0</v>
      </c>
      <c r="X2142">
        <v>0</v>
      </c>
      <c r="Y2142">
        <v>0</v>
      </c>
      <c r="Z2142" t="s">
        <v>53</v>
      </c>
    </row>
    <row r="2143" spans="1:26" x14ac:dyDescent="0.3">
      <c r="A2143">
        <v>4037</v>
      </c>
      <c r="B2143">
        <v>1976</v>
      </c>
      <c r="C2143" s="14">
        <f>2021-Table13[[#This Row],[Year_Birth]]</f>
        <v>45</v>
      </c>
      <c r="D2143" s="4">
        <v>31859</v>
      </c>
      <c r="E2143">
        <v>1</v>
      </c>
      <c r="F2143" s="16">
        <v>7.6520547945205477</v>
      </c>
      <c r="G2143">
        <v>77</v>
      </c>
      <c r="H2143" s="4">
        <v>3</v>
      </c>
      <c r="I2143" s="4">
        <v>1</v>
      </c>
      <c r="J2143" s="4">
        <v>3</v>
      </c>
      <c r="K2143" s="4">
        <v>8</v>
      </c>
      <c r="L2143" s="4">
        <v>0</v>
      </c>
      <c r="M2143" s="4">
        <v>5</v>
      </c>
      <c r="N2143">
        <v>1</v>
      </c>
      <c r="O2143">
        <v>1</v>
      </c>
      <c r="P2143">
        <v>0</v>
      </c>
      <c r="Q2143">
        <v>2</v>
      </c>
      <c r="R2143">
        <v>7</v>
      </c>
      <c r="S2143">
        <v>0</v>
      </c>
      <c r="T2143">
        <v>0</v>
      </c>
      <c r="U2143">
        <v>0</v>
      </c>
      <c r="V2143">
        <v>0</v>
      </c>
      <c r="W2143">
        <v>0</v>
      </c>
      <c r="X2143">
        <v>0</v>
      </c>
      <c r="Y2143">
        <v>0</v>
      </c>
      <c r="Z2143" t="s">
        <v>47</v>
      </c>
    </row>
    <row r="2144" spans="1:26" x14ac:dyDescent="0.3">
      <c r="A2144">
        <v>520</v>
      </c>
      <c r="B2144">
        <v>1974</v>
      </c>
      <c r="C2144" s="14">
        <f>2021-Table13[[#This Row],[Year_Birth]]</f>
        <v>47</v>
      </c>
      <c r="D2144" s="4">
        <v>34421</v>
      </c>
      <c r="E2144">
        <v>1</v>
      </c>
      <c r="F2144" s="16">
        <v>7.6054794520547944</v>
      </c>
      <c r="G2144">
        <v>81</v>
      </c>
      <c r="H2144" s="4">
        <v>3</v>
      </c>
      <c r="I2144" s="4">
        <v>3</v>
      </c>
      <c r="J2144" s="4">
        <v>7</v>
      </c>
      <c r="K2144" s="4">
        <v>6</v>
      </c>
      <c r="L2144" s="4">
        <v>2</v>
      </c>
      <c r="M2144" s="4">
        <v>9</v>
      </c>
      <c r="N2144">
        <v>1</v>
      </c>
      <c r="O2144">
        <v>1</v>
      </c>
      <c r="P2144">
        <v>0</v>
      </c>
      <c r="Q2144">
        <v>2</v>
      </c>
      <c r="R2144">
        <v>7</v>
      </c>
      <c r="S2144">
        <v>0</v>
      </c>
      <c r="T2144">
        <v>0</v>
      </c>
      <c r="U2144">
        <v>0</v>
      </c>
      <c r="V2144">
        <v>0</v>
      </c>
      <c r="W2144">
        <v>0</v>
      </c>
      <c r="X2144">
        <v>0</v>
      </c>
      <c r="Y2144">
        <v>0</v>
      </c>
      <c r="Z2144" t="s">
        <v>41</v>
      </c>
    </row>
    <row r="2145" spans="1:26" x14ac:dyDescent="0.3">
      <c r="A2145">
        <v>8372</v>
      </c>
      <c r="B2145">
        <v>1974</v>
      </c>
      <c r="C2145" s="14">
        <f>2021-Table13[[#This Row],[Year_Birth]]</f>
        <v>47</v>
      </c>
      <c r="D2145" s="4">
        <v>34421</v>
      </c>
      <c r="E2145">
        <v>1</v>
      </c>
      <c r="F2145" s="16">
        <v>7.6054794520547944</v>
      </c>
      <c r="G2145">
        <v>81</v>
      </c>
      <c r="H2145" s="4">
        <v>3</v>
      </c>
      <c r="I2145" s="4">
        <v>3</v>
      </c>
      <c r="J2145" s="4">
        <v>7</v>
      </c>
      <c r="K2145" s="4">
        <v>6</v>
      </c>
      <c r="L2145" s="4">
        <v>2</v>
      </c>
      <c r="M2145" s="4">
        <v>9</v>
      </c>
      <c r="N2145">
        <v>1</v>
      </c>
      <c r="O2145">
        <v>1</v>
      </c>
      <c r="P2145">
        <v>0</v>
      </c>
      <c r="Q2145">
        <v>2</v>
      </c>
      <c r="R2145">
        <v>7</v>
      </c>
      <c r="S2145">
        <v>0</v>
      </c>
      <c r="T2145">
        <v>0</v>
      </c>
      <c r="U2145">
        <v>0</v>
      </c>
      <c r="V2145">
        <v>0</v>
      </c>
      <c r="W2145">
        <v>0</v>
      </c>
      <c r="X2145">
        <v>0</v>
      </c>
      <c r="Y2145">
        <v>0</v>
      </c>
      <c r="Z2145" t="s">
        <v>47</v>
      </c>
    </row>
    <row r="2146" spans="1:26" x14ac:dyDescent="0.3">
      <c r="A2146">
        <v>8079</v>
      </c>
      <c r="B2146">
        <v>1982</v>
      </c>
      <c r="C2146" s="14">
        <f>2021-Table13[[#This Row],[Year_Birth]]</f>
        <v>39</v>
      </c>
      <c r="D2146" s="4">
        <v>22448</v>
      </c>
      <c r="E2146">
        <v>1</v>
      </c>
      <c r="F2146" s="16">
        <v>6.9479452054794519</v>
      </c>
      <c r="G2146">
        <v>86</v>
      </c>
      <c r="H2146" s="4">
        <v>3</v>
      </c>
      <c r="I2146" s="4">
        <v>1</v>
      </c>
      <c r="J2146" s="4">
        <v>8</v>
      </c>
      <c r="K2146" s="4">
        <v>23</v>
      </c>
      <c r="L2146" s="4">
        <v>2</v>
      </c>
      <c r="M2146" s="4">
        <v>18</v>
      </c>
      <c r="N2146">
        <v>3</v>
      </c>
      <c r="O2146">
        <v>2</v>
      </c>
      <c r="P2146">
        <v>1</v>
      </c>
      <c r="Q2146">
        <v>3</v>
      </c>
      <c r="R2146">
        <v>3</v>
      </c>
      <c r="S2146">
        <v>0</v>
      </c>
      <c r="T2146">
        <v>0</v>
      </c>
      <c r="U2146">
        <v>0</v>
      </c>
      <c r="V2146">
        <v>0</v>
      </c>
      <c r="W2146">
        <v>0</v>
      </c>
      <c r="X2146">
        <v>0</v>
      </c>
      <c r="Y2146">
        <v>0</v>
      </c>
      <c r="Z2146" t="s">
        <v>47</v>
      </c>
    </row>
    <row r="2147" spans="1:26" x14ac:dyDescent="0.3">
      <c r="A2147">
        <v>10032</v>
      </c>
      <c r="B2147">
        <v>1976</v>
      </c>
      <c r="C2147" s="14">
        <f>2021-Table13[[#This Row],[Year_Birth]]</f>
        <v>45</v>
      </c>
      <c r="D2147" s="4">
        <v>12571</v>
      </c>
      <c r="E2147">
        <v>1</v>
      </c>
      <c r="F2147" s="16">
        <v>7.0547945205479454</v>
      </c>
      <c r="G2147">
        <v>86</v>
      </c>
      <c r="H2147" s="4">
        <v>3</v>
      </c>
      <c r="I2147" s="4">
        <v>5</v>
      </c>
      <c r="J2147" s="4">
        <v>14</v>
      </c>
      <c r="K2147" s="4">
        <v>2</v>
      </c>
      <c r="L2147" s="4">
        <v>12</v>
      </c>
      <c r="M2147" s="4">
        <v>17</v>
      </c>
      <c r="N2147">
        <v>4</v>
      </c>
      <c r="O2147">
        <v>3</v>
      </c>
      <c r="P2147">
        <v>1</v>
      </c>
      <c r="Q2147">
        <v>3</v>
      </c>
      <c r="R2147">
        <v>6</v>
      </c>
      <c r="S2147">
        <v>0</v>
      </c>
      <c r="T2147">
        <v>0</v>
      </c>
      <c r="U2147">
        <v>0</v>
      </c>
      <c r="V2147">
        <v>0</v>
      </c>
      <c r="W2147">
        <v>0</v>
      </c>
      <c r="X2147">
        <v>0</v>
      </c>
      <c r="Y2147">
        <v>0</v>
      </c>
      <c r="Z2147" t="s">
        <v>47</v>
      </c>
    </row>
    <row r="2148" spans="1:26" x14ac:dyDescent="0.3">
      <c r="A2148">
        <v>4817</v>
      </c>
      <c r="B2148">
        <v>1956</v>
      </c>
      <c r="C2148" s="14">
        <f>2021-Table13[[#This Row],[Year_Birth]]</f>
        <v>65</v>
      </c>
      <c r="D2148" s="4">
        <v>22304</v>
      </c>
      <c r="E2148">
        <v>0</v>
      </c>
      <c r="F2148" s="16">
        <v>8.5123287671232877</v>
      </c>
      <c r="G2148">
        <v>91</v>
      </c>
      <c r="H2148" s="4">
        <v>3</v>
      </c>
      <c r="I2148" s="4">
        <v>2</v>
      </c>
      <c r="J2148" s="4">
        <v>7</v>
      </c>
      <c r="K2148" s="4">
        <v>0</v>
      </c>
      <c r="L2148" s="4">
        <v>4</v>
      </c>
      <c r="M2148" s="4">
        <v>2</v>
      </c>
      <c r="N2148">
        <v>1</v>
      </c>
      <c r="O2148">
        <v>1</v>
      </c>
      <c r="P2148">
        <v>0</v>
      </c>
      <c r="Q2148">
        <v>2</v>
      </c>
      <c r="R2148">
        <v>8</v>
      </c>
      <c r="S2148">
        <v>0</v>
      </c>
      <c r="T2148">
        <v>0</v>
      </c>
      <c r="U2148">
        <v>0</v>
      </c>
      <c r="V2148">
        <v>0</v>
      </c>
      <c r="W2148">
        <v>0</v>
      </c>
      <c r="X2148">
        <v>0</v>
      </c>
      <c r="Y2148">
        <v>0</v>
      </c>
      <c r="Z2148" t="s">
        <v>41</v>
      </c>
    </row>
    <row r="2149" spans="1:26" x14ac:dyDescent="0.3">
      <c r="A2149">
        <v>1517</v>
      </c>
      <c r="B2149">
        <v>1969</v>
      </c>
      <c r="C2149" s="14">
        <f>2021-Table13[[#This Row],[Year_Birth]]</f>
        <v>52</v>
      </c>
      <c r="D2149" s="4">
        <v>30822</v>
      </c>
      <c r="E2149">
        <v>1</v>
      </c>
      <c r="F2149" s="16">
        <v>7.6520547945205477</v>
      </c>
      <c r="G2149">
        <v>92</v>
      </c>
      <c r="H2149" s="4">
        <v>3</v>
      </c>
      <c r="I2149" s="4">
        <v>9</v>
      </c>
      <c r="J2149" s="4">
        <v>13</v>
      </c>
      <c r="K2149" s="4">
        <v>2</v>
      </c>
      <c r="L2149" s="4">
        <v>12</v>
      </c>
      <c r="M2149" s="4">
        <v>12</v>
      </c>
      <c r="N2149">
        <v>1</v>
      </c>
      <c r="O2149">
        <v>1</v>
      </c>
      <c r="P2149">
        <v>0</v>
      </c>
      <c r="Q2149">
        <v>3</v>
      </c>
      <c r="R2149">
        <v>7</v>
      </c>
      <c r="S2149">
        <v>0</v>
      </c>
      <c r="T2149">
        <v>0</v>
      </c>
      <c r="U2149">
        <v>0</v>
      </c>
      <c r="V2149">
        <v>0</v>
      </c>
      <c r="W2149">
        <v>0</v>
      </c>
      <c r="X2149">
        <v>0</v>
      </c>
      <c r="Y2149">
        <v>0</v>
      </c>
      <c r="Z2149" t="s">
        <v>41</v>
      </c>
    </row>
    <row r="2150" spans="1:26" x14ac:dyDescent="0.3">
      <c r="A2150">
        <v>3112</v>
      </c>
      <c r="B2150">
        <v>1977</v>
      </c>
      <c r="C2150" s="14">
        <f>2021-Table13[[#This Row],[Year_Birth]]</f>
        <v>44</v>
      </c>
      <c r="D2150" s="4">
        <v>22701</v>
      </c>
      <c r="E2150">
        <v>1</v>
      </c>
      <c r="F2150" s="16">
        <v>7.4246575342465757</v>
      </c>
      <c r="G2150">
        <v>2</v>
      </c>
      <c r="H2150" s="4">
        <v>2</v>
      </c>
      <c r="I2150" s="4">
        <v>4</v>
      </c>
      <c r="J2150" s="4">
        <v>9</v>
      </c>
      <c r="K2150" s="4">
        <v>0</v>
      </c>
      <c r="L2150" s="4">
        <v>4</v>
      </c>
      <c r="M2150" s="4">
        <v>5</v>
      </c>
      <c r="N2150">
        <v>1</v>
      </c>
      <c r="O2150">
        <v>1</v>
      </c>
      <c r="P2150">
        <v>0</v>
      </c>
      <c r="Q2150">
        <v>3</v>
      </c>
      <c r="R2150">
        <v>5</v>
      </c>
      <c r="S2150">
        <v>0</v>
      </c>
      <c r="T2150">
        <v>0</v>
      </c>
      <c r="U2150">
        <v>0</v>
      </c>
      <c r="V2150">
        <v>0</v>
      </c>
      <c r="W2150">
        <v>0</v>
      </c>
      <c r="X2150">
        <v>0</v>
      </c>
      <c r="Y2150">
        <v>0</v>
      </c>
      <c r="Z2150" t="s">
        <v>41</v>
      </c>
    </row>
    <row r="2151" spans="1:26" x14ac:dyDescent="0.3">
      <c r="A2151">
        <v>10659</v>
      </c>
      <c r="B2151">
        <v>1979</v>
      </c>
      <c r="C2151" s="14">
        <f>2021-Table13[[#This Row],[Year_Birth]]</f>
        <v>42</v>
      </c>
      <c r="D2151" s="4">
        <v>7500</v>
      </c>
      <c r="E2151">
        <v>1</v>
      </c>
      <c r="F2151" s="16">
        <v>7.7561643835616438</v>
      </c>
      <c r="G2151">
        <v>7</v>
      </c>
      <c r="H2151" s="4">
        <v>2</v>
      </c>
      <c r="I2151" s="4">
        <v>8</v>
      </c>
      <c r="J2151" s="4">
        <v>11</v>
      </c>
      <c r="K2151" s="4">
        <v>3</v>
      </c>
      <c r="L2151" s="4">
        <v>8</v>
      </c>
      <c r="M2151" s="4">
        <v>21</v>
      </c>
      <c r="N2151">
        <v>4</v>
      </c>
      <c r="O2151">
        <v>3</v>
      </c>
      <c r="P2151">
        <v>2</v>
      </c>
      <c r="Q2151">
        <v>2</v>
      </c>
      <c r="R2151">
        <v>7</v>
      </c>
      <c r="S2151">
        <v>0</v>
      </c>
      <c r="T2151">
        <v>0</v>
      </c>
      <c r="U2151">
        <v>0</v>
      </c>
      <c r="V2151">
        <v>0</v>
      </c>
      <c r="W2151">
        <v>0</v>
      </c>
      <c r="X2151">
        <v>0</v>
      </c>
      <c r="Y2151">
        <v>0</v>
      </c>
      <c r="Z2151" t="s">
        <v>45</v>
      </c>
    </row>
    <row r="2152" spans="1:26" x14ac:dyDescent="0.3">
      <c r="A2152">
        <v>11003</v>
      </c>
      <c r="B2152">
        <v>1980</v>
      </c>
      <c r="C2152" s="14">
        <f>2021-Table13[[#This Row],[Year_Birth]]</f>
        <v>41</v>
      </c>
      <c r="D2152" s="4">
        <v>25130</v>
      </c>
      <c r="E2152">
        <v>1</v>
      </c>
      <c r="F2152" s="16">
        <v>7.3506849315068497</v>
      </c>
      <c r="G2152">
        <v>10</v>
      </c>
      <c r="H2152" s="4">
        <v>2</v>
      </c>
      <c r="I2152" s="4">
        <v>5</v>
      </c>
      <c r="J2152" s="4">
        <v>7</v>
      </c>
      <c r="K2152" s="4">
        <v>0</v>
      </c>
      <c r="L2152" s="4">
        <v>18</v>
      </c>
      <c r="M2152" s="4">
        <v>18</v>
      </c>
      <c r="N2152">
        <v>2</v>
      </c>
      <c r="O2152">
        <v>2</v>
      </c>
      <c r="P2152">
        <v>0</v>
      </c>
      <c r="Q2152">
        <v>3</v>
      </c>
      <c r="R2152">
        <v>7</v>
      </c>
      <c r="S2152">
        <v>0</v>
      </c>
      <c r="T2152">
        <v>0</v>
      </c>
      <c r="U2152">
        <v>0</v>
      </c>
      <c r="V2152">
        <v>0</v>
      </c>
      <c r="W2152">
        <v>0</v>
      </c>
      <c r="X2152">
        <v>0</v>
      </c>
      <c r="Y2152">
        <v>0</v>
      </c>
      <c r="Z2152" t="s">
        <v>48</v>
      </c>
    </row>
    <row r="2153" spans="1:26" x14ac:dyDescent="0.3">
      <c r="A2153">
        <v>3865</v>
      </c>
      <c r="B2153">
        <v>1977</v>
      </c>
      <c r="C2153" s="14">
        <f>2021-Table13[[#This Row],[Year_Birth]]</f>
        <v>44</v>
      </c>
      <c r="D2153" s="4">
        <v>20981</v>
      </c>
      <c r="E2153">
        <v>0</v>
      </c>
      <c r="F2153" s="16">
        <v>7.7753424657534245</v>
      </c>
      <c r="G2153">
        <v>14</v>
      </c>
      <c r="H2153" s="4">
        <v>2</v>
      </c>
      <c r="I2153" s="4">
        <v>12</v>
      </c>
      <c r="J2153" s="4">
        <v>10</v>
      </c>
      <c r="K2153" s="4">
        <v>6</v>
      </c>
      <c r="L2153" s="4">
        <v>13</v>
      </c>
      <c r="M2153" s="4">
        <v>30</v>
      </c>
      <c r="N2153">
        <v>1</v>
      </c>
      <c r="O2153">
        <v>3</v>
      </c>
      <c r="P2153">
        <v>1</v>
      </c>
      <c r="Q2153">
        <v>2</v>
      </c>
      <c r="R2153">
        <v>8</v>
      </c>
      <c r="S2153">
        <v>0</v>
      </c>
      <c r="T2153">
        <v>0</v>
      </c>
      <c r="U2153">
        <v>0</v>
      </c>
      <c r="V2153">
        <v>0</v>
      </c>
      <c r="W2153">
        <v>0</v>
      </c>
      <c r="X2153">
        <v>1</v>
      </c>
      <c r="Y2153">
        <v>0</v>
      </c>
      <c r="Z2153" t="s">
        <v>48</v>
      </c>
    </row>
    <row r="2154" spans="1:26" x14ac:dyDescent="0.3">
      <c r="A2154">
        <v>1581</v>
      </c>
      <c r="B2154">
        <v>1980</v>
      </c>
      <c r="C2154" s="14">
        <f>2021-Table13[[#This Row],[Year_Birth]]</f>
        <v>41</v>
      </c>
      <c r="D2154" s="4">
        <v>37406</v>
      </c>
      <c r="E2154">
        <v>1</v>
      </c>
      <c r="F2154" s="16">
        <v>7.3287671232876717</v>
      </c>
      <c r="G2154">
        <v>18</v>
      </c>
      <c r="H2154" s="4">
        <v>2</v>
      </c>
      <c r="I2154" s="4">
        <v>0</v>
      </c>
      <c r="J2154" s="4">
        <v>8</v>
      </c>
      <c r="K2154" s="4">
        <v>2</v>
      </c>
      <c r="L2154" s="4">
        <v>2</v>
      </c>
      <c r="M2154" s="4">
        <v>3</v>
      </c>
      <c r="N2154">
        <v>1</v>
      </c>
      <c r="O2154">
        <v>1</v>
      </c>
      <c r="P2154">
        <v>0</v>
      </c>
      <c r="Q2154">
        <v>2</v>
      </c>
      <c r="R2154">
        <v>8</v>
      </c>
      <c r="S2154">
        <v>0</v>
      </c>
      <c r="T2154">
        <v>0</v>
      </c>
      <c r="U2154">
        <v>0</v>
      </c>
      <c r="V2154">
        <v>0</v>
      </c>
      <c r="W2154">
        <v>0</v>
      </c>
      <c r="X2154">
        <v>1</v>
      </c>
      <c r="Y2154">
        <v>0</v>
      </c>
      <c r="Z2154" t="s">
        <v>41</v>
      </c>
    </row>
    <row r="2155" spans="1:26" x14ac:dyDescent="0.3">
      <c r="A2155">
        <v>10595</v>
      </c>
      <c r="B2155">
        <v>1990</v>
      </c>
      <c r="C2155" s="14">
        <f>2021-Table13[[#This Row],[Year_Birth]]</f>
        <v>31</v>
      </c>
      <c r="D2155" s="4">
        <v>30093</v>
      </c>
      <c r="E2155">
        <v>0</v>
      </c>
      <c r="F2155" s="16">
        <v>7.5863013698630137</v>
      </c>
      <c r="G2155">
        <v>19</v>
      </c>
      <c r="H2155" s="4">
        <v>2</v>
      </c>
      <c r="I2155" s="4">
        <v>6</v>
      </c>
      <c r="J2155" s="4">
        <v>28</v>
      </c>
      <c r="K2155" s="4">
        <v>13</v>
      </c>
      <c r="L2155" s="4">
        <v>4</v>
      </c>
      <c r="M2155" s="4">
        <v>16</v>
      </c>
      <c r="N2155">
        <v>1</v>
      </c>
      <c r="O2155">
        <v>2</v>
      </c>
      <c r="P2155">
        <v>0</v>
      </c>
      <c r="Q2155">
        <v>3</v>
      </c>
      <c r="R2155">
        <v>7</v>
      </c>
      <c r="S2155">
        <v>0</v>
      </c>
      <c r="T2155">
        <v>0</v>
      </c>
      <c r="U2155">
        <v>0</v>
      </c>
      <c r="V2155">
        <v>0</v>
      </c>
      <c r="W2155">
        <v>0</v>
      </c>
      <c r="X2155">
        <v>0</v>
      </c>
      <c r="Y2155">
        <v>0</v>
      </c>
      <c r="Z2155" t="s">
        <v>41</v>
      </c>
    </row>
    <row r="2156" spans="1:26" x14ac:dyDescent="0.3">
      <c r="A2156">
        <v>3955</v>
      </c>
      <c r="B2156">
        <v>1965</v>
      </c>
      <c r="C2156" s="14">
        <f>2021-Table13[[#This Row],[Year_Birth]]</f>
        <v>56</v>
      </c>
      <c r="D2156" s="4">
        <v>4861</v>
      </c>
      <c r="E2156">
        <v>0</v>
      </c>
      <c r="F2156" s="16">
        <v>6.6301369863013697</v>
      </c>
      <c r="G2156">
        <v>20</v>
      </c>
      <c r="H2156" s="4">
        <v>2</v>
      </c>
      <c r="I2156" s="4">
        <v>1</v>
      </c>
      <c r="J2156" s="4">
        <v>1</v>
      </c>
      <c r="K2156" s="4">
        <v>1</v>
      </c>
      <c r="L2156" s="4">
        <v>0</v>
      </c>
      <c r="M2156" s="4">
        <v>1</v>
      </c>
      <c r="N2156">
        <v>0</v>
      </c>
      <c r="O2156">
        <v>0</v>
      </c>
      <c r="P2156">
        <v>0</v>
      </c>
      <c r="Q2156">
        <v>0</v>
      </c>
      <c r="R2156">
        <v>14</v>
      </c>
      <c r="S2156">
        <v>0</v>
      </c>
      <c r="T2156">
        <v>0</v>
      </c>
      <c r="U2156">
        <v>0</v>
      </c>
      <c r="V2156">
        <v>0</v>
      </c>
      <c r="W2156">
        <v>0</v>
      </c>
      <c r="X2156">
        <v>0</v>
      </c>
      <c r="Y2156">
        <v>0</v>
      </c>
      <c r="Z2156" t="s">
        <v>47</v>
      </c>
    </row>
    <row r="2157" spans="1:26" x14ac:dyDescent="0.3">
      <c r="A2157">
        <v>11187</v>
      </c>
      <c r="B2157">
        <v>1978</v>
      </c>
      <c r="C2157" s="14">
        <f>2021-Table13[[#This Row],[Year_Birth]]</f>
        <v>43</v>
      </c>
      <c r="D2157" s="4">
        <v>26487</v>
      </c>
      <c r="E2157">
        <v>1</v>
      </c>
      <c r="F2157" s="16">
        <v>7.720547945205479</v>
      </c>
      <c r="G2157">
        <v>23</v>
      </c>
      <c r="H2157" s="4">
        <v>2</v>
      </c>
      <c r="I2157" s="4">
        <v>8</v>
      </c>
      <c r="J2157" s="4">
        <v>10</v>
      </c>
      <c r="K2157" s="4">
        <v>12</v>
      </c>
      <c r="L2157" s="4">
        <v>14</v>
      </c>
      <c r="M2157" s="4">
        <v>23</v>
      </c>
      <c r="N2157">
        <v>3</v>
      </c>
      <c r="O2157">
        <v>2</v>
      </c>
      <c r="P2157">
        <v>1</v>
      </c>
      <c r="Q2157">
        <v>3</v>
      </c>
      <c r="R2157">
        <v>5</v>
      </c>
      <c r="S2157">
        <v>0</v>
      </c>
      <c r="T2157">
        <v>0</v>
      </c>
      <c r="U2157">
        <v>0</v>
      </c>
      <c r="V2157">
        <v>0</v>
      </c>
      <c r="W2157">
        <v>0</v>
      </c>
      <c r="X2157">
        <v>0</v>
      </c>
      <c r="Y2157">
        <v>0</v>
      </c>
      <c r="Z2157" t="s">
        <v>48</v>
      </c>
    </row>
    <row r="2158" spans="1:26" x14ac:dyDescent="0.3">
      <c r="A2158">
        <v>6504</v>
      </c>
      <c r="B2158">
        <v>1975</v>
      </c>
      <c r="C2158" s="14">
        <f>2021-Table13[[#This Row],[Year_Birth]]</f>
        <v>46</v>
      </c>
      <c r="D2158" s="4">
        <v>19789</v>
      </c>
      <c r="E2158">
        <v>1</v>
      </c>
      <c r="F2158" s="16">
        <v>7.2164383561643834</v>
      </c>
      <c r="G2158">
        <v>24</v>
      </c>
      <c r="H2158" s="4">
        <v>2</v>
      </c>
      <c r="I2158" s="4">
        <v>5</v>
      </c>
      <c r="J2158" s="4">
        <v>9</v>
      </c>
      <c r="K2158" s="4">
        <v>28</v>
      </c>
      <c r="L2158" s="4">
        <v>6</v>
      </c>
      <c r="M2158" s="4">
        <v>28</v>
      </c>
      <c r="N2158">
        <v>3</v>
      </c>
      <c r="O2158">
        <v>2</v>
      </c>
      <c r="P2158">
        <v>1</v>
      </c>
      <c r="Q2158">
        <v>3</v>
      </c>
      <c r="R2158">
        <v>5</v>
      </c>
      <c r="S2158">
        <v>0</v>
      </c>
      <c r="T2158">
        <v>0</v>
      </c>
      <c r="U2158">
        <v>1</v>
      </c>
      <c r="V2158">
        <v>0</v>
      </c>
      <c r="W2158">
        <v>0</v>
      </c>
      <c r="X2158">
        <v>0</v>
      </c>
      <c r="Y2158">
        <v>0</v>
      </c>
      <c r="Z2158" t="s">
        <v>41</v>
      </c>
    </row>
    <row r="2159" spans="1:26" x14ac:dyDescent="0.3">
      <c r="A2159">
        <v>10432</v>
      </c>
      <c r="B2159">
        <v>1974</v>
      </c>
      <c r="C2159" s="14">
        <f>2021-Table13[[#This Row],[Year_Birth]]</f>
        <v>47</v>
      </c>
      <c r="D2159" s="4">
        <v>19346</v>
      </c>
      <c r="E2159">
        <v>1</v>
      </c>
      <c r="F2159" s="16">
        <v>7.021917808219178</v>
      </c>
      <c r="G2159">
        <v>26</v>
      </c>
      <c r="H2159" s="4">
        <v>2</v>
      </c>
      <c r="I2159" s="4">
        <v>0</v>
      </c>
      <c r="J2159" s="4">
        <v>9</v>
      </c>
      <c r="K2159" s="4">
        <v>3</v>
      </c>
      <c r="L2159" s="4">
        <v>6</v>
      </c>
      <c r="M2159" s="4">
        <v>2</v>
      </c>
      <c r="N2159">
        <v>1</v>
      </c>
      <c r="O2159">
        <v>1</v>
      </c>
      <c r="P2159">
        <v>0</v>
      </c>
      <c r="Q2159">
        <v>3</v>
      </c>
      <c r="R2159">
        <v>8</v>
      </c>
      <c r="S2159">
        <v>0</v>
      </c>
      <c r="T2159">
        <v>0</v>
      </c>
      <c r="U2159">
        <v>0</v>
      </c>
      <c r="V2159">
        <v>0</v>
      </c>
      <c r="W2159">
        <v>0</v>
      </c>
      <c r="X2159">
        <v>0</v>
      </c>
      <c r="Y2159">
        <v>0</v>
      </c>
      <c r="Z2159" t="s">
        <v>48</v>
      </c>
    </row>
    <row r="2160" spans="1:26" x14ac:dyDescent="0.3">
      <c r="A2160">
        <v>9316</v>
      </c>
      <c r="B2160">
        <v>1952</v>
      </c>
      <c r="C2160" s="14">
        <f>2021-Table13[[#This Row],[Year_Birth]]</f>
        <v>69</v>
      </c>
      <c r="D2160" s="4">
        <v>13084</v>
      </c>
      <c r="E2160">
        <v>0</v>
      </c>
      <c r="F2160" s="16">
        <v>7.2657534246575342</v>
      </c>
      <c r="G2160">
        <v>29</v>
      </c>
      <c r="H2160" s="4">
        <v>2</v>
      </c>
      <c r="I2160" s="4">
        <v>0</v>
      </c>
      <c r="J2160" s="4">
        <v>7</v>
      </c>
      <c r="K2160" s="4">
        <v>3</v>
      </c>
      <c r="L2160" s="4">
        <v>7</v>
      </c>
      <c r="M2160" s="4">
        <v>10</v>
      </c>
      <c r="N2160">
        <v>1</v>
      </c>
      <c r="O2160">
        <v>1</v>
      </c>
      <c r="P2160">
        <v>0</v>
      </c>
      <c r="Q2160">
        <v>3</v>
      </c>
      <c r="R2160">
        <v>6</v>
      </c>
      <c r="S2160">
        <v>0</v>
      </c>
      <c r="T2160">
        <v>0</v>
      </c>
      <c r="U2160">
        <v>0</v>
      </c>
      <c r="V2160">
        <v>0</v>
      </c>
      <c r="W2160">
        <v>0</v>
      </c>
      <c r="X2160">
        <v>0</v>
      </c>
      <c r="Y2160">
        <v>0</v>
      </c>
      <c r="Z2160" t="s">
        <v>43</v>
      </c>
    </row>
    <row r="2161" spans="1:26" x14ac:dyDescent="0.3">
      <c r="A2161">
        <v>1777</v>
      </c>
      <c r="B2161">
        <v>1980</v>
      </c>
      <c r="C2161" s="14">
        <f>2021-Table13[[#This Row],[Year_Birth]]</f>
        <v>41</v>
      </c>
      <c r="D2161" s="4">
        <v>25965</v>
      </c>
      <c r="E2161">
        <v>0</v>
      </c>
      <c r="F2161" s="16">
        <v>8.419178082191781</v>
      </c>
      <c r="G2161">
        <v>29</v>
      </c>
      <c r="H2161" s="4">
        <v>2</v>
      </c>
      <c r="I2161" s="4">
        <v>2</v>
      </c>
      <c r="J2161" s="4">
        <v>11</v>
      </c>
      <c r="K2161" s="4">
        <v>41</v>
      </c>
      <c r="L2161" s="4">
        <v>7</v>
      </c>
      <c r="M2161" s="4">
        <v>11</v>
      </c>
      <c r="N2161">
        <v>1</v>
      </c>
      <c r="O2161">
        <v>2</v>
      </c>
      <c r="P2161">
        <v>0</v>
      </c>
      <c r="Q2161">
        <v>3</v>
      </c>
      <c r="R2161">
        <v>8</v>
      </c>
      <c r="S2161">
        <v>0</v>
      </c>
      <c r="T2161">
        <v>0</v>
      </c>
      <c r="U2161">
        <v>0</v>
      </c>
      <c r="V2161">
        <v>0</v>
      </c>
      <c r="W2161">
        <v>0</v>
      </c>
      <c r="X2161">
        <v>0</v>
      </c>
      <c r="Y2161">
        <v>0</v>
      </c>
      <c r="Z2161" t="s">
        <v>41</v>
      </c>
    </row>
    <row r="2162" spans="1:26" x14ac:dyDescent="0.3">
      <c r="A2162">
        <v>3102</v>
      </c>
      <c r="B2162">
        <v>1981</v>
      </c>
      <c r="C2162" s="14">
        <f>2021-Table13[[#This Row],[Year_Birth]]</f>
        <v>40</v>
      </c>
      <c r="D2162" s="4">
        <v>19414</v>
      </c>
      <c r="E2162">
        <v>1</v>
      </c>
      <c r="F2162" s="16">
        <v>7.3123287671232875</v>
      </c>
      <c r="G2162">
        <v>32</v>
      </c>
      <c r="H2162" s="4">
        <v>2</v>
      </c>
      <c r="I2162" s="4">
        <v>3</v>
      </c>
      <c r="J2162" s="4">
        <v>12</v>
      </c>
      <c r="K2162" s="4">
        <v>3</v>
      </c>
      <c r="L2162" s="4">
        <v>5</v>
      </c>
      <c r="M2162" s="4">
        <v>7</v>
      </c>
      <c r="N2162">
        <v>1</v>
      </c>
      <c r="O2162">
        <v>1</v>
      </c>
      <c r="P2162">
        <v>0</v>
      </c>
      <c r="Q2162">
        <v>3</v>
      </c>
      <c r="R2162">
        <v>8</v>
      </c>
      <c r="S2162">
        <v>0</v>
      </c>
      <c r="T2162">
        <v>0</v>
      </c>
      <c r="U2162">
        <v>0</v>
      </c>
      <c r="V2162">
        <v>0</v>
      </c>
      <c r="W2162">
        <v>0</v>
      </c>
      <c r="X2162">
        <v>0</v>
      </c>
      <c r="Y2162">
        <v>0</v>
      </c>
      <c r="Z2162" t="s">
        <v>48</v>
      </c>
    </row>
    <row r="2163" spans="1:26" x14ac:dyDescent="0.3">
      <c r="A2163">
        <v>7235</v>
      </c>
      <c r="B2163">
        <v>1975</v>
      </c>
      <c r="C2163" s="14">
        <f>2021-Table13[[#This Row],[Year_Birth]]</f>
        <v>46</v>
      </c>
      <c r="D2163" s="4">
        <v>17003</v>
      </c>
      <c r="E2163">
        <v>1</v>
      </c>
      <c r="F2163" s="16">
        <v>7.1643835616438354</v>
      </c>
      <c r="G2163">
        <v>37</v>
      </c>
      <c r="H2163" s="4">
        <v>2</v>
      </c>
      <c r="I2163" s="4">
        <v>5</v>
      </c>
      <c r="J2163" s="4">
        <v>12</v>
      </c>
      <c r="K2163" s="4">
        <v>4</v>
      </c>
      <c r="L2163" s="4">
        <v>8</v>
      </c>
      <c r="M2163" s="4">
        <v>7</v>
      </c>
      <c r="N2163">
        <v>3</v>
      </c>
      <c r="O2163">
        <v>2</v>
      </c>
      <c r="P2163">
        <v>0</v>
      </c>
      <c r="Q2163">
        <v>4</v>
      </c>
      <c r="R2163">
        <v>5</v>
      </c>
      <c r="S2163">
        <v>0</v>
      </c>
      <c r="T2163">
        <v>0</v>
      </c>
      <c r="U2163">
        <v>0</v>
      </c>
      <c r="V2163">
        <v>0</v>
      </c>
      <c r="W2163">
        <v>0</v>
      </c>
      <c r="X2163">
        <v>0</v>
      </c>
      <c r="Y2163">
        <v>0</v>
      </c>
      <c r="Z2163" t="s">
        <v>52</v>
      </c>
    </row>
    <row r="2164" spans="1:26" x14ac:dyDescent="0.3">
      <c r="A2164">
        <v>49</v>
      </c>
      <c r="B2164">
        <v>1970</v>
      </c>
      <c r="C2164" s="14">
        <f>2021-Table13[[#This Row],[Year_Birth]]</f>
        <v>51</v>
      </c>
      <c r="D2164" s="4">
        <v>20587</v>
      </c>
      <c r="E2164">
        <v>1</v>
      </c>
      <c r="F2164" s="16">
        <v>6.7452054794520544</v>
      </c>
      <c r="G2164">
        <v>39</v>
      </c>
      <c r="H2164" s="4">
        <v>2</v>
      </c>
      <c r="I2164" s="4">
        <v>3</v>
      </c>
      <c r="J2164" s="4">
        <v>6</v>
      </c>
      <c r="K2164" s="4">
        <v>4</v>
      </c>
      <c r="L2164" s="4">
        <v>1</v>
      </c>
      <c r="M2164" s="4">
        <v>9</v>
      </c>
      <c r="N2164">
        <v>1</v>
      </c>
      <c r="O2164">
        <v>1</v>
      </c>
      <c r="P2164">
        <v>1</v>
      </c>
      <c r="Q2164">
        <v>2</v>
      </c>
      <c r="R2164">
        <v>7</v>
      </c>
      <c r="S2164">
        <v>0</v>
      </c>
      <c r="T2164">
        <v>0</v>
      </c>
      <c r="U2164">
        <v>0</v>
      </c>
      <c r="V2164">
        <v>0</v>
      </c>
      <c r="W2164">
        <v>0</v>
      </c>
      <c r="X2164">
        <v>0</v>
      </c>
      <c r="Y2164">
        <v>0</v>
      </c>
      <c r="Z2164" t="s">
        <v>48</v>
      </c>
    </row>
    <row r="2165" spans="1:26" x14ac:dyDescent="0.3">
      <c r="A2165">
        <v>4973</v>
      </c>
      <c r="B2165">
        <v>1970</v>
      </c>
      <c r="C2165" s="14">
        <f>2021-Table13[[#This Row],[Year_Birth]]</f>
        <v>51</v>
      </c>
      <c r="D2165" s="4">
        <v>20587</v>
      </c>
      <c r="E2165">
        <v>1</v>
      </c>
      <c r="F2165" s="16">
        <v>6.7452054794520544</v>
      </c>
      <c r="G2165">
        <v>39</v>
      </c>
      <c r="H2165" s="4">
        <v>2</v>
      </c>
      <c r="I2165" s="4">
        <v>3</v>
      </c>
      <c r="J2165" s="4">
        <v>6</v>
      </c>
      <c r="K2165" s="4">
        <v>4</v>
      </c>
      <c r="L2165" s="4">
        <v>1</v>
      </c>
      <c r="M2165" s="4">
        <v>9</v>
      </c>
      <c r="N2165">
        <v>1</v>
      </c>
      <c r="O2165">
        <v>1</v>
      </c>
      <c r="P2165">
        <v>1</v>
      </c>
      <c r="Q2165">
        <v>2</v>
      </c>
      <c r="R2165">
        <v>7</v>
      </c>
      <c r="S2165">
        <v>0</v>
      </c>
      <c r="T2165">
        <v>0</v>
      </c>
      <c r="U2165">
        <v>0</v>
      </c>
      <c r="V2165">
        <v>0</v>
      </c>
      <c r="W2165">
        <v>0</v>
      </c>
      <c r="X2165">
        <v>0</v>
      </c>
      <c r="Y2165">
        <v>0</v>
      </c>
      <c r="Z2165" t="s">
        <v>48</v>
      </c>
    </row>
    <row r="2166" spans="1:26" x14ac:dyDescent="0.3">
      <c r="A2166">
        <v>5802</v>
      </c>
      <c r="B2166">
        <v>1972</v>
      </c>
      <c r="C2166" s="14">
        <f>2021-Table13[[#This Row],[Year_Birth]]</f>
        <v>49</v>
      </c>
      <c r="D2166" s="4">
        <v>14188</v>
      </c>
      <c r="E2166">
        <v>0</v>
      </c>
      <c r="F2166" s="16">
        <v>7.9424657534246572</v>
      </c>
      <c r="G2166">
        <v>40</v>
      </c>
      <c r="H2166" s="4">
        <v>2</v>
      </c>
      <c r="I2166" s="4">
        <v>7</v>
      </c>
      <c r="J2166" s="4">
        <v>11</v>
      </c>
      <c r="K2166" s="4">
        <v>16</v>
      </c>
      <c r="L2166" s="4">
        <v>12</v>
      </c>
      <c r="M2166" s="4">
        <v>27</v>
      </c>
      <c r="N2166">
        <v>1</v>
      </c>
      <c r="O2166">
        <v>2</v>
      </c>
      <c r="P2166">
        <v>0</v>
      </c>
      <c r="Q2166">
        <v>4</v>
      </c>
      <c r="R2166">
        <v>6</v>
      </c>
      <c r="S2166">
        <v>0</v>
      </c>
      <c r="T2166">
        <v>0</v>
      </c>
      <c r="U2166">
        <v>0</v>
      </c>
      <c r="V2166">
        <v>0</v>
      </c>
      <c r="W2166">
        <v>0</v>
      </c>
      <c r="X2166">
        <v>0</v>
      </c>
      <c r="Y2166">
        <v>0</v>
      </c>
      <c r="Z2166" t="s">
        <v>52</v>
      </c>
    </row>
    <row r="2167" spans="1:26" x14ac:dyDescent="0.3">
      <c r="A2167">
        <v>4055</v>
      </c>
      <c r="B2167">
        <v>1992</v>
      </c>
      <c r="C2167" s="14">
        <f>2021-Table13[[#This Row],[Year_Birth]]</f>
        <v>29</v>
      </c>
      <c r="D2167" s="4">
        <v>18746</v>
      </c>
      <c r="E2167">
        <v>1</v>
      </c>
      <c r="F2167" s="16">
        <v>6.6958904109589037</v>
      </c>
      <c r="G2167">
        <v>41</v>
      </c>
      <c r="H2167" s="4">
        <v>2</v>
      </c>
      <c r="I2167" s="4">
        <v>10</v>
      </c>
      <c r="J2167" s="4">
        <v>11</v>
      </c>
      <c r="K2167" s="4">
        <v>12</v>
      </c>
      <c r="L2167" s="4">
        <v>9</v>
      </c>
      <c r="M2167" s="4">
        <v>20</v>
      </c>
      <c r="N2167">
        <v>2</v>
      </c>
      <c r="O2167">
        <v>3</v>
      </c>
      <c r="P2167">
        <v>0</v>
      </c>
      <c r="Q2167">
        <v>3</v>
      </c>
      <c r="R2167">
        <v>6</v>
      </c>
      <c r="S2167">
        <v>0</v>
      </c>
      <c r="T2167">
        <v>0</v>
      </c>
      <c r="U2167">
        <v>0</v>
      </c>
      <c r="V2167">
        <v>0</v>
      </c>
      <c r="W2167">
        <v>0</v>
      </c>
      <c r="X2167">
        <v>0</v>
      </c>
      <c r="Y2167">
        <v>0</v>
      </c>
      <c r="Z2167" t="s">
        <v>41</v>
      </c>
    </row>
    <row r="2168" spans="1:26" x14ac:dyDescent="0.3">
      <c r="A2168">
        <v>6682</v>
      </c>
      <c r="B2168">
        <v>1973</v>
      </c>
      <c r="C2168" s="14">
        <f>2021-Table13[[#This Row],[Year_Birth]]</f>
        <v>48</v>
      </c>
      <c r="D2168" s="4">
        <v>18978</v>
      </c>
      <c r="E2168">
        <v>1</v>
      </c>
      <c r="F2168" s="16">
        <v>8.1589041095890416</v>
      </c>
      <c r="G2168">
        <v>41</v>
      </c>
      <c r="H2168" s="4">
        <v>2</v>
      </c>
      <c r="I2168" s="4">
        <v>8</v>
      </c>
      <c r="J2168" s="4">
        <v>1</v>
      </c>
      <c r="K2168" s="4">
        <v>4</v>
      </c>
      <c r="L2168" s="4">
        <v>7</v>
      </c>
      <c r="M2168" s="4">
        <v>15</v>
      </c>
      <c r="N2168">
        <v>1</v>
      </c>
      <c r="O2168">
        <v>1</v>
      </c>
      <c r="P2168">
        <v>0</v>
      </c>
      <c r="Q2168">
        <v>3</v>
      </c>
      <c r="R2168">
        <v>8</v>
      </c>
      <c r="S2168">
        <v>0</v>
      </c>
      <c r="T2168">
        <v>0</v>
      </c>
      <c r="U2168">
        <v>0</v>
      </c>
      <c r="V2168">
        <v>0</v>
      </c>
      <c r="W2168">
        <v>0</v>
      </c>
      <c r="X2168">
        <v>0</v>
      </c>
      <c r="Y2168">
        <v>0</v>
      </c>
      <c r="Z2168" t="s">
        <v>41</v>
      </c>
    </row>
    <row r="2169" spans="1:26" x14ac:dyDescent="0.3">
      <c r="A2169">
        <v>10403</v>
      </c>
      <c r="B2169">
        <v>1978</v>
      </c>
      <c r="C2169" s="14">
        <f>2021-Table13[[#This Row],[Year_Birth]]</f>
        <v>43</v>
      </c>
      <c r="D2169" s="4">
        <v>16531</v>
      </c>
      <c r="E2169">
        <v>1</v>
      </c>
      <c r="F2169" s="16">
        <v>6.6410958904109592</v>
      </c>
      <c r="G2169">
        <v>43</v>
      </c>
      <c r="H2169" s="4">
        <v>2</v>
      </c>
      <c r="I2169" s="4">
        <v>13</v>
      </c>
      <c r="J2169" s="4">
        <v>6</v>
      </c>
      <c r="K2169" s="4">
        <v>7</v>
      </c>
      <c r="L2169" s="4">
        <v>5</v>
      </c>
      <c r="M2169" s="4">
        <v>11</v>
      </c>
      <c r="N2169">
        <v>3</v>
      </c>
      <c r="O2169">
        <v>3</v>
      </c>
      <c r="P2169">
        <v>0</v>
      </c>
      <c r="Q2169">
        <v>3</v>
      </c>
      <c r="R2169">
        <v>7</v>
      </c>
      <c r="S2169">
        <v>0</v>
      </c>
      <c r="T2169">
        <v>0</v>
      </c>
      <c r="U2169">
        <v>0</v>
      </c>
      <c r="V2169">
        <v>0</v>
      </c>
      <c r="W2169">
        <v>0</v>
      </c>
      <c r="X2169">
        <v>0</v>
      </c>
      <c r="Y2169">
        <v>0</v>
      </c>
      <c r="Z2169" t="s">
        <v>48</v>
      </c>
    </row>
    <row r="2170" spans="1:26" x14ac:dyDescent="0.3">
      <c r="A2170">
        <v>10069</v>
      </c>
      <c r="B2170">
        <v>1988</v>
      </c>
      <c r="C2170" s="14">
        <f>2021-Table13[[#This Row],[Year_Birth]]</f>
        <v>33</v>
      </c>
      <c r="D2170" s="4">
        <v>13724</v>
      </c>
      <c r="E2170">
        <v>1</v>
      </c>
      <c r="F2170" s="16">
        <v>8.4383561643835616</v>
      </c>
      <c r="G2170">
        <v>43</v>
      </c>
      <c r="H2170" s="4">
        <v>2</v>
      </c>
      <c r="I2170" s="4">
        <v>7</v>
      </c>
      <c r="J2170" s="4">
        <v>5</v>
      </c>
      <c r="K2170" s="4">
        <v>2</v>
      </c>
      <c r="L2170" s="4">
        <v>15</v>
      </c>
      <c r="M2170" s="4">
        <v>27</v>
      </c>
      <c r="N2170">
        <v>1</v>
      </c>
      <c r="O2170">
        <v>2</v>
      </c>
      <c r="P2170">
        <v>0</v>
      </c>
      <c r="Q2170">
        <v>2</v>
      </c>
      <c r="R2170">
        <v>9</v>
      </c>
      <c r="S2170">
        <v>0</v>
      </c>
      <c r="T2170">
        <v>0</v>
      </c>
      <c r="U2170">
        <v>1</v>
      </c>
      <c r="V2170">
        <v>0</v>
      </c>
      <c r="W2170">
        <v>0</v>
      </c>
      <c r="X2170">
        <v>0</v>
      </c>
      <c r="Y2170">
        <v>0</v>
      </c>
      <c r="Z2170" t="s">
        <v>47</v>
      </c>
    </row>
    <row r="2171" spans="1:26" x14ac:dyDescent="0.3">
      <c r="A2171">
        <v>880</v>
      </c>
      <c r="B2171">
        <v>1966</v>
      </c>
      <c r="C2171" s="14">
        <f>2021-Table13[[#This Row],[Year_Birth]]</f>
        <v>55</v>
      </c>
      <c r="D2171" s="4">
        <v>22634</v>
      </c>
      <c r="E2171">
        <v>0</v>
      </c>
      <c r="F2171" s="16">
        <v>8.0602739726027401</v>
      </c>
      <c r="G2171">
        <v>47</v>
      </c>
      <c r="H2171" s="4">
        <v>2</v>
      </c>
      <c r="I2171" s="4">
        <v>23</v>
      </c>
      <c r="J2171" s="4">
        <v>11</v>
      </c>
      <c r="K2171" s="4">
        <v>8</v>
      </c>
      <c r="L2171" s="4">
        <v>6</v>
      </c>
      <c r="M2171" s="4">
        <v>46</v>
      </c>
      <c r="N2171">
        <v>1</v>
      </c>
      <c r="O2171">
        <v>2</v>
      </c>
      <c r="P2171">
        <v>1</v>
      </c>
      <c r="Q2171">
        <v>2</v>
      </c>
      <c r="R2171">
        <v>8</v>
      </c>
      <c r="S2171">
        <v>0</v>
      </c>
      <c r="T2171">
        <v>0</v>
      </c>
      <c r="U2171">
        <v>0</v>
      </c>
      <c r="V2171">
        <v>0</v>
      </c>
      <c r="W2171">
        <v>0</v>
      </c>
      <c r="X2171">
        <v>0</v>
      </c>
      <c r="Y2171">
        <v>0</v>
      </c>
      <c r="Z2171" t="s">
        <v>41</v>
      </c>
    </row>
    <row r="2172" spans="1:26" x14ac:dyDescent="0.3">
      <c r="A2172">
        <v>524</v>
      </c>
      <c r="B2172">
        <v>1966</v>
      </c>
      <c r="C2172" s="14">
        <f>2021-Table13[[#This Row],[Year_Birth]]</f>
        <v>55</v>
      </c>
      <c r="D2172" s="4">
        <v>22634</v>
      </c>
      <c r="E2172">
        <v>0</v>
      </c>
      <c r="F2172" s="16">
        <v>8.0602739726027401</v>
      </c>
      <c r="G2172">
        <v>47</v>
      </c>
      <c r="H2172" s="4">
        <v>2</v>
      </c>
      <c r="I2172" s="4">
        <v>23</v>
      </c>
      <c r="J2172" s="4">
        <v>11</v>
      </c>
      <c r="K2172" s="4">
        <v>8</v>
      </c>
      <c r="L2172" s="4">
        <v>6</v>
      </c>
      <c r="M2172" s="4">
        <v>46</v>
      </c>
      <c r="N2172">
        <v>1</v>
      </c>
      <c r="O2172">
        <v>2</v>
      </c>
      <c r="P2172">
        <v>1</v>
      </c>
      <c r="Q2172">
        <v>2</v>
      </c>
      <c r="R2172">
        <v>8</v>
      </c>
      <c r="S2172">
        <v>0</v>
      </c>
      <c r="T2172">
        <v>0</v>
      </c>
      <c r="U2172">
        <v>0</v>
      </c>
      <c r="V2172">
        <v>0</v>
      </c>
      <c r="W2172">
        <v>0</v>
      </c>
      <c r="X2172">
        <v>0</v>
      </c>
      <c r="Y2172">
        <v>0</v>
      </c>
      <c r="Z2172" t="s">
        <v>53</v>
      </c>
    </row>
    <row r="2173" spans="1:26" x14ac:dyDescent="0.3">
      <c r="A2173">
        <v>10837</v>
      </c>
      <c r="B2173">
        <v>1975</v>
      </c>
      <c r="C2173" s="14">
        <f>2021-Table13[[#This Row],[Year_Birth]]</f>
        <v>46</v>
      </c>
      <c r="D2173" s="4">
        <v>23957</v>
      </c>
      <c r="E2173">
        <v>1</v>
      </c>
      <c r="F2173" s="16">
        <v>8.2794520547945201</v>
      </c>
      <c r="G2173">
        <v>47</v>
      </c>
      <c r="H2173" s="4">
        <v>2</v>
      </c>
      <c r="I2173" s="4">
        <v>1</v>
      </c>
      <c r="J2173" s="4">
        <v>18</v>
      </c>
      <c r="K2173" s="4">
        <v>20</v>
      </c>
      <c r="L2173" s="4">
        <v>11</v>
      </c>
      <c r="M2173" s="4">
        <v>16</v>
      </c>
      <c r="N2173">
        <v>1</v>
      </c>
      <c r="O2173">
        <v>2</v>
      </c>
      <c r="P2173">
        <v>0</v>
      </c>
      <c r="Q2173">
        <v>3</v>
      </c>
      <c r="R2173">
        <v>6</v>
      </c>
      <c r="S2173">
        <v>0</v>
      </c>
      <c r="T2173">
        <v>0</v>
      </c>
      <c r="U2173">
        <v>0</v>
      </c>
      <c r="V2173">
        <v>0</v>
      </c>
      <c r="W2173">
        <v>0</v>
      </c>
      <c r="X2173">
        <v>1</v>
      </c>
      <c r="Y2173">
        <v>0</v>
      </c>
      <c r="Z2173" t="s">
        <v>48</v>
      </c>
    </row>
    <row r="2174" spans="1:26" x14ac:dyDescent="0.3">
      <c r="A2174">
        <v>2478</v>
      </c>
      <c r="B2174">
        <v>1973</v>
      </c>
      <c r="C2174" s="14">
        <f>2021-Table13[[#This Row],[Year_Birth]]</f>
        <v>48</v>
      </c>
      <c r="D2174" s="4">
        <v>25410</v>
      </c>
      <c r="E2174">
        <v>1</v>
      </c>
      <c r="F2174" s="16">
        <v>7.4383561643835616</v>
      </c>
      <c r="G2174">
        <v>48</v>
      </c>
      <c r="H2174" s="4">
        <v>2</v>
      </c>
      <c r="I2174" s="4">
        <v>2</v>
      </c>
      <c r="J2174" s="4">
        <v>4</v>
      </c>
      <c r="K2174" s="4">
        <v>13</v>
      </c>
      <c r="L2174" s="4">
        <v>13</v>
      </c>
      <c r="M2174" s="4">
        <v>4</v>
      </c>
      <c r="N2174">
        <v>1</v>
      </c>
      <c r="O2174">
        <v>1</v>
      </c>
      <c r="P2174">
        <v>0</v>
      </c>
      <c r="Q2174">
        <v>4</v>
      </c>
      <c r="R2174">
        <v>4</v>
      </c>
      <c r="S2174">
        <v>0</v>
      </c>
      <c r="T2174">
        <v>0</v>
      </c>
      <c r="U2174">
        <v>0</v>
      </c>
      <c r="V2174">
        <v>0</v>
      </c>
      <c r="W2174">
        <v>0</v>
      </c>
      <c r="X2174">
        <v>0</v>
      </c>
      <c r="Y2174">
        <v>0</v>
      </c>
      <c r="Z2174" t="s">
        <v>41</v>
      </c>
    </row>
    <row r="2175" spans="1:26" x14ac:dyDescent="0.3">
      <c r="A2175">
        <v>5868</v>
      </c>
      <c r="B2175">
        <v>1980</v>
      </c>
      <c r="C2175" s="14">
        <f>2021-Table13[[#This Row],[Year_Birth]]</f>
        <v>41</v>
      </c>
      <c r="D2175" s="4">
        <v>19107</v>
      </c>
      <c r="E2175">
        <v>1</v>
      </c>
      <c r="F2175" s="16">
        <v>7.463013698630137</v>
      </c>
      <c r="G2175">
        <v>49</v>
      </c>
      <c r="H2175" s="4">
        <v>2</v>
      </c>
      <c r="I2175" s="4">
        <v>4</v>
      </c>
      <c r="J2175" s="4">
        <v>9</v>
      </c>
      <c r="K2175" s="4">
        <v>10</v>
      </c>
      <c r="L2175" s="4">
        <v>5</v>
      </c>
      <c r="M2175" s="4">
        <v>16</v>
      </c>
      <c r="N2175">
        <v>2</v>
      </c>
      <c r="O2175">
        <v>1</v>
      </c>
      <c r="P2175">
        <v>0</v>
      </c>
      <c r="Q2175">
        <v>3</v>
      </c>
      <c r="R2175">
        <v>7</v>
      </c>
      <c r="S2175">
        <v>0</v>
      </c>
      <c r="T2175">
        <v>0</v>
      </c>
      <c r="U2175">
        <v>0</v>
      </c>
      <c r="V2175">
        <v>0</v>
      </c>
      <c r="W2175">
        <v>0</v>
      </c>
      <c r="X2175">
        <v>0</v>
      </c>
      <c r="Y2175">
        <v>0</v>
      </c>
      <c r="Z2175" t="s">
        <v>48</v>
      </c>
    </row>
    <row r="2176" spans="1:26" x14ac:dyDescent="0.3">
      <c r="A2176">
        <v>1176</v>
      </c>
      <c r="B2176">
        <v>1973</v>
      </c>
      <c r="C2176" s="14">
        <f>2021-Table13[[#This Row],[Year_Birth]]</f>
        <v>48</v>
      </c>
      <c r="D2176" s="4">
        <v>26228</v>
      </c>
      <c r="E2176">
        <v>1</v>
      </c>
      <c r="F2176" s="16">
        <v>7.3780821917808215</v>
      </c>
      <c r="G2176">
        <v>50</v>
      </c>
      <c r="H2176" s="4">
        <v>2</v>
      </c>
      <c r="I2176" s="4">
        <v>6</v>
      </c>
      <c r="J2176" s="4">
        <v>4</v>
      </c>
      <c r="K2176" s="4">
        <v>3</v>
      </c>
      <c r="L2176" s="4">
        <v>1</v>
      </c>
      <c r="M2176" s="4">
        <v>9</v>
      </c>
      <c r="N2176">
        <v>1</v>
      </c>
      <c r="O2176">
        <v>1</v>
      </c>
      <c r="P2176">
        <v>0</v>
      </c>
      <c r="Q2176">
        <v>2</v>
      </c>
      <c r="R2176">
        <v>8</v>
      </c>
      <c r="S2176">
        <v>0</v>
      </c>
      <c r="T2176">
        <v>0</v>
      </c>
      <c r="U2176">
        <v>0</v>
      </c>
      <c r="V2176">
        <v>0</v>
      </c>
      <c r="W2176">
        <v>0</v>
      </c>
      <c r="X2176">
        <v>0</v>
      </c>
      <c r="Y2176">
        <v>0</v>
      </c>
      <c r="Z2176" t="s">
        <v>41</v>
      </c>
    </row>
    <row r="2177" spans="1:26" x14ac:dyDescent="0.3">
      <c r="A2177">
        <v>5987</v>
      </c>
      <c r="B2177">
        <v>1989</v>
      </c>
      <c r="C2177" s="14">
        <f>2021-Table13[[#This Row],[Year_Birth]]</f>
        <v>32</v>
      </c>
      <c r="D2177" s="4">
        <v>10404</v>
      </c>
      <c r="E2177">
        <v>1</v>
      </c>
      <c r="F2177" s="16">
        <v>6.7643835616438359</v>
      </c>
      <c r="G2177">
        <v>52</v>
      </c>
      <c r="H2177" s="4">
        <v>2</v>
      </c>
      <c r="I2177" s="4">
        <v>2</v>
      </c>
      <c r="J2177" s="4">
        <v>11</v>
      </c>
      <c r="K2177" s="4">
        <v>10</v>
      </c>
      <c r="L2177" s="4">
        <v>6</v>
      </c>
      <c r="M2177" s="4">
        <v>12</v>
      </c>
      <c r="N2177">
        <v>2</v>
      </c>
      <c r="O2177">
        <v>1</v>
      </c>
      <c r="P2177">
        <v>0</v>
      </c>
      <c r="Q2177">
        <v>4</v>
      </c>
      <c r="R2177">
        <v>5</v>
      </c>
      <c r="S2177">
        <v>0</v>
      </c>
      <c r="T2177">
        <v>0</v>
      </c>
      <c r="U2177">
        <v>0</v>
      </c>
      <c r="V2177">
        <v>0</v>
      </c>
      <c r="W2177">
        <v>0</v>
      </c>
      <c r="X2177">
        <v>0</v>
      </c>
      <c r="Y2177">
        <v>0</v>
      </c>
      <c r="Z2177" t="s">
        <v>41</v>
      </c>
    </row>
    <row r="2178" spans="1:26" x14ac:dyDescent="0.3">
      <c r="A2178">
        <v>10033</v>
      </c>
      <c r="B2178">
        <v>1973</v>
      </c>
      <c r="C2178" s="14">
        <f>2021-Table13[[#This Row],[Year_Birth]]</f>
        <v>48</v>
      </c>
      <c r="D2178" s="4">
        <v>31163</v>
      </c>
      <c r="E2178">
        <v>1</v>
      </c>
      <c r="F2178" s="16">
        <v>6.9835616438356167</v>
      </c>
      <c r="G2178">
        <v>54</v>
      </c>
      <c r="H2178" s="4">
        <v>2</v>
      </c>
      <c r="I2178" s="4">
        <v>3</v>
      </c>
      <c r="J2178" s="4">
        <v>10</v>
      </c>
      <c r="K2178" s="4">
        <v>11</v>
      </c>
      <c r="L2178" s="4">
        <v>2</v>
      </c>
      <c r="M2178" s="4">
        <v>10</v>
      </c>
      <c r="N2178">
        <v>1</v>
      </c>
      <c r="O2178">
        <v>1</v>
      </c>
      <c r="P2178">
        <v>0</v>
      </c>
      <c r="Q2178">
        <v>3</v>
      </c>
      <c r="R2178">
        <v>6</v>
      </c>
      <c r="S2178">
        <v>0</v>
      </c>
      <c r="T2178">
        <v>0</v>
      </c>
      <c r="U2178">
        <v>0</v>
      </c>
      <c r="V2178">
        <v>0</v>
      </c>
      <c r="W2178">
        <v>0</v>
      </c>
      <c r="X2178">
        <v>0</v>
      </c>
      <c r="Y2178">
        <v>0</v>
      </c>
      <c r="Z2178" t="s">
        <v>52</v>
      </c>
    </row>
    <row r="2179" spans="1:26" x14ac:dyDescent="0.3">
      <c r="A2179">
        <v>5751</v>
      </c>
      <c r="B2179">
        <v>1973</v>
      </c>
      <c r="C2179" s="14">
        <f>2021-Table13[[#This Row],[Year_Birth]]</f>
        <v>48</v>
      </c>
      <c r="D2179" s="4">
        <v>31163</v>
      </c>
      <c r="E2179">
        <v>1</v>
      </c>
      <c r="F2179" s="16">
        <v>6.9835616438356167</v>
      </c>
      <c r="G2179">
        <v>54</v>
      </c>
      <c r="H2179" s="4">
        <v>2</v>
      </c>
      <c r="I2179" s="4">
        <v>3</v>
      </c>
      <c r="J2179" s="4">
        <v>10</v>
      </c>
      <c r="K2179" s="4">
        <v>11</v>
      </c>
      <c r="L2179" s="4">
        <v>2</v>
      </c>
      <c r="M2179" s="4">
        <v>10</v>
      </c>
      <c r="N2179">
        <v>1</v>
      </c>
      <c r="O2179">
        <v>1</v>
      </c>
      <c r="P2179">
        <v>0</v>
      </c>
      <c r="Q2179">
        <v>3</v>
      </c>
      <c r="R2179">
        <v>6</v>
      </c>
      <c r="S2179">
        <v>0</v>
      </c>
      <c r="T2179">
        <v>0</v>
      </c>
      <c r="U2179">
        <v>0</v>
      </c>
      <c r="V2179">
        <v>0</v>
      </c>
      <c r="W2179">
        <v>0</v>
      </c>
      <c r="X2179">
        <v>0</v>
      </c>
      <c r="Y2179">
        <v>0</v>
      </c>
      <c r="Z2179" t="s">
        <v>48</v>
      </c>
    </row>
    <row r="2180" spans="1:26" x14ac:dyDescent="0.3">
      <c r="A2180">
        <v>11110</v>
      </c>
      <c r="B2180">
        <v>1973</v>
      </c>
      <c r="C2180" s="14">
        <f>2021-Table13[[#This Row],[Year_Birth]]</f>
        <v>48</v>
      </c>
      <c r="D2180" s="4">
        <v>3502</v>
      </c>
      <c r="E2180">
        <v>1</v>
      </c>
      <c r="F2180" s="16">
        <v>7.8219178082191778</v>
      </c>
      <c r="G2180">
        <v>56</v>
      </c>
      <c r="H2180" s="4">
        <v>2</v>
      </c>
      <c r="I2180" s="4">
        <v>1</v>
      </c>
      <c r="J2180" s="4">
        <v>1</v>
      </c>
      <c r="K2180" s="4">
        <v>0</v>
      </c>
      <c r="L2180" s="4">
        <v>0</v>
      </c>
      <c r="M2180" s="4">
        <v>1</v>
      </c>
      <c r="N2180">
        <v>0</v>
      </c>
      <c r="O2180">
        <v>0</v>
      </c>
      <c r="P2180">
        <v>0</v>
      </c>
      <c r="Q2180">
        <v>0</v>
      </c>
      <c r="R2180">
        <v>14</v>
      </c>
      <c r="S2180">
        <v>0</v>
      </c>
      <c r="T2180">
        <v>0</v>
      </c>
      <c r="U2180">
        <v>0</v>
      </c>
      <c r="V2180">
        <v>0</v>
      </c>
      <c r="W2180">
        <v>0</v>
      </c>
      <c r="X2180">
        <v>0</v>
      </c>
      <c r="Y2180">
        <v>0</v>
      </c>
      <c r="Z2180" t="s">
        <v>45</v>
      </c>
    </row>
    <row r="2181" spans="1:26" x14ac:dyDescent="0.3">
      <c r="A2181">
        <v>5181</v>
      </c>
      <c r="B2181">
        <v>1982</v>
      </c>
      <c r="C2181" s="14">
        <f>2021-Table13[[#This Row],[Year_Birth]]</f>
        <v>39</v>
      </c>
      <c r="D2181" s="4">
        <v>24367</v>
      </c>
      <c r="E2181">
        <v>1</v>
      </c>
      <c r="F2181" s="16">
        <v>7.8876712328767127</v>
      </c>
      <c r="G2181">
        <v>58</v>
      </c>
      <c r="H2181" s="4">
        <v>2</v>
      </c>
      <c r="I2181" s="4">
        <v>4</v>
      </c>
      <c r="J2181" s="4">
        <v>2</v>
      </c>
      <c r="K2181" s="4">
        <v>0</v>
      </c>
      <c r="L2181" s="4">
        <v>11</v>
      </c>
      <c r="M2181" s="4">
        <v>5</v>
      </c>
      <c r="N2181">
        <v>1</v>
      </c>
      <c r="O2181">
        <v>1</v>
      </c>
      <c r="P2181">
        <v>0</v>
      </c>
      <c r="Q2181">
        <v>2</v>
      </c>
      <c r="R2181">
        <v>9</v>
      </c>
      <c r="S2181">
        <v>0</v>
      </c>
      <c r="T2181">
        <v>0</v>
      </c>
      <c r="U2181">
        <v>0</v>
      </c>
      <c r="V2181">
        <v>0</v>
      </c>
      <c r="W2181">
        <v>0</v>
      </c>
      <c r="X2181">
        <v>0</v>
      </c>
      <c r="Y2181">
        <v>0</v>
      </c>
      <c r="Z2181" t="s">
        <v>41</v>
      </c>
    </row>
    <row r="2182" spans="1:26" x14ac:dyDescent="0.3">
      <c r="A2182">
        <v>5846</v>
      </c>
      <c r="B2182">
        <v>1977</v>
      </c>
      <c r="C2182" s="14">
        <f>2021-Table13[[#This Row],[Year_Birth]]</f>
        <v>44</v>
      </c>
      <c r="D2182" s="4">
        <v>40246</v>
      </c>
      <c r="E2182">
        <v>1</v>
      </c>
      <c r="F2182" s="16">
        <v>8.1369863013698627</v>
      </c>
      <c r="G2182">
        <v>68</v>
      </c>
      <c r="H2182" s="4">
        <v>2</v>
      </c>
      <c r="I2182" s="4">
        <v>1</v>
      </c>
      <c r="J2182" s="4">
        <v>6</v>
      </c>
      <c r="K2182" s="4">
        <v>2</v>
      </c>
      <c r="L2182" s="4">
        <v>1</v>
      </c>
      <c r="M2182" s="4">
        <v>1</v>
      </c>
      <c r="N2182">
        <v>1</v>
      </c>
      <c r="O2182">
        <v>1</v>
      </c>
      <c r="P2182">
        <v>0</v>
      </c>
      <c r="Q2182">
        <v>2</v>
      </c>
      <c r="R2182">
        <v>6</v>
      </c>
      <c r="S2182">
        <v>0</v>
      </c>
      <c r="T2182">
        <v>0</v>
      </c>
      <c r="U2182">
        <v>0</v>
      </c>
      <c r="V2182">
        <v>0</v>
      </c>
      <c r="W2182">
        <v>0</v>
      </c>
      <c r="X2182">
        <v>0</v>
      </c>
      <c r="Y2182">
        <v>0</v>
      </c>
      <c r="Z2182" t="s">
        <v>52</v>
      </c>
    </row>
    <row r="2183" spans="1:26" x14ac:dyDescent="0.3">
      <c r="A2183">
        <v>798</v>
      </c>
      <c r="B2183">
        <v>1987</v>
      </c>
      <c r="C2183" s="14">
        <f>2021-Table13[[#This Row],[Year_Birth]]</f>
        <v>34</v>
      </c>
      <c r="D2183" s="4">
        <v>23442</v>
      </c>
      <c r="E2183">
        <v>1</v>
      </c>
      <c r="F2183" s="16">
        <v>8.1232876712328768</v>
      </c>
      <c r="G2183">
        <v>71</v>
      </c>
      <c r="H2183" s="4">
        <v>2</v>
      </c>
      <c r="I2183" s="4">
        <v>0</v>
      </c>
      <c r="J2183" s="4">
        <v>6</v>
      </c>
      <c r="K2183" s="4">
        <v>8</v>
      </c>
      <c r="L2183" s="4">
        <v>6</v>
      </c>
      <c r="M2183" s="4">
        <v>5</v>
      </c>
      <c r="N2183">
        <v>1</v>
      </c>
      <c r="O2183">
        <v>1</v>
      </c>
      <c r="P2183">
        <v>0</v>
      </c>
      <c r="Q2183">
        <v>3</v>
      </c>
      <c r="R2183">
        <v>7</v>
      </c>
      <c r="S2183">
        <v>0</v>
      </c>
      <c r="T2183">
        <v>0</v>
      </c>
      <c r="U2183">
        <v>0</v>
      </c>
      <c r="V2183">
        <v>0</v>
      </c>
      <c r="W2183">
        <v>0</v>
      </c>
      <c r="X2183">
        <v>0</v>
      </c>
      <c r="Y2183">
        <v>0</v>
      </c>
      <c r="Z2183" t="s">
        <v>41</v>
      </c>
    </row>
    <row r="2184" spans="1:26" x14ac:dyDescent="0.3">
      <c r="A2184">
        <v>5010</v>
      </c>
      <c r="B2184">
        <v>1988</v>
      </c>
      <c r="C2184" s="14">
        <f>2021-Table13[[#This Row],[Year_Birth]]</f>
        <v>33</v>
      </c>
      <c r="D2184" s="4">
        <v>25008</v>
      </c>
      <c r="E2184">
        <v>1</v>
      </c>
      <c r="F2184" s="16">
        <v>7.0136986301369859</v>
      </c>
      <c r="G2184">
        <v>72</v>
      </c>
      <c r="H2184" s="4">
        <v>2</v>
      </c>
      <c r="I2184" s="4">
        <v>8</v>
      </c>
      <c r="J2184" s="4">
        <v>8</v>
      </c>
      <c r="K2184" s="4">
        <v>6</v>
      </c>
      <c r="L2184" s="4">
        <v>1</v>
      </c>
      <c r="M2184" s="4">
        <v>9</v>
      </c>
      <c r="N2184">
        <v>2</v>
      </c>
      <c r="O2184">
        <v>1</v>
      </c>
      <c r="P2184">
        <v>0</v>
      </c>
      <c r="Q2184">
        <v>3</v>
      </c>
      <c r="R2184">
        <v>8</v>
      </c>
      <c r="S2184">
        <v>0</v>
      </c>
      <c r="T2184">
        <v>0</v>
      </c>
      <c r="U2184">
        <v>0</v>
      </c>
      <c r="V2184">
        <v>0</v>
      </c>
      <c r="W2184">
        <v>0</v>
      </c>
      <c r="X2184">
        <v>0</v>
      </c>
      <c r="Y2184">
        <v>0</v>
      </c>
      <c r="Z2184" t="s">
        <v>41</v>
      </c>
    </row>
    <row r="2185" spans="1:26" x14ac:dyDescent="0.3">
      <c r="A2185">
        <v>6528</v>
      </c>
      <c r="B2185">
        <v>1982</v>
      </c>
      <c r="C2185" s="14">
        <f>2021-Table13[[#This Row],[Year_Birth]]</f>
        <v>39</v>
      </c>
      <c r="D2185" s="4">
        <v>18492</v>
      </c>
      <c r="E2185">
        <v>1</v>
      </c>
      <c r="F2185" s="16">
        <v>6.6767123287671231</v>
      </c>
      <c r="G2185">
        <v>75</v>
      </c>
      <c r="H2185" s="4">
        <v>2</v>
      </c>
      <c r="I2185" s="4">
        <v>2</v>
      </c>
      <c r="J2185" s="4">
        <v>2</v>
      </c>
      <c r="K2185" s="4">
        <v>2</v>
      </c>
      <c r="L2185" s="4">
        <v>1</v>
      </c>
      <c r="M2185" s="4">
        <v>1</v>
      </c>
      <c r="N2185">
        <v>1</v>
      </c>
      <c r="O2185">
        <v>1</v>
      </c>
      <c r="P2185">
        <v>0</v>
      </c>
      <c r="Q2185">
        <v>2</v>
      </c>
      <c r="R2185">
        <v>8</v>
      </c>
      <c r="S2185">
        <v>0</v>
      </c>
      <c r="T2185">
        <v>0</v>
      </c>
      <c r="U2185">
        <v>0</v>
      </c>
      <c r="V2185">
        <v>0</v>
      </c>
      <c r="W2185">
        <v>0</v>
      </c>
      <c r="X2185">
        <v>0</v>
      </c>
      <c r="Y2185">
        <v>0</v>
      </c>
      <c r="Z2185" t="s">
        <v>41</v>
      </c>
    </row>
    <row r="2186" spans="1:26" x14ac:dyDescent="0.3">
      <c r="A2186">
        <v>11121</v>
      </c>
      <c r="B2186">
        <v>1981</v>
      </c>
      <c r="C2186" s="14">
        <f>2021-Table13[[#This Row],[Year_Birth]]</f>
        <v>40</v>
      </c>
      <c r="D2186" s="4">
        <v>19419</v>
      </c>
      <c r="E2186">
        <v>1</v>
      </c>
      <c r="F2186" s="16">
        <v>8.2438356164383571</v>
      </c>
      <c r="G2186">
        <v>76</v>
      </c>
      <c r="H2186" s="4">
        <v>2</v>
      </c>
      <c r="I2186" s="4">
        <v>14</v>
      </c>
      <c r="J2186" s="4">
        <v>28</v>
      </c>
      <c r="K2186" s="4">
        <v>16</v>
      </c>
      <c r="L2186" s="4">
        <v>3</v>
      </c>
      <c r="M2186" s="4">
        <v>7</v>
      </c>
      <c r="N2186">
        <v>4</v>
      </c>
      <c r="O2186">
        <v>4</v>
      </c>
      <c r="P2186">
        <v>0</v>
      </c>
      <c r="Q2186">
        <v>3</v>
      </c>
      <c r="R2186">
        <v>9</v>
      </c>
      <c r="S2186">
        <v>0</v>
      </c>
      <c r="T2186">
        <v>0</v>
      </c>
      <c r="U2186">
        <v>0</v>
      </c>
      <c r="V2186">
        <v>0</v>
      </c>
      <c r="W2186">
        <v>0</v>
      </c>
      <c r="X2186">
        <v>0</v>
      </c>
      <c r="Y2186">
        <v>0</v>
      </c>
      <c r="Z2186" t="s">
        <v>45</v>
      </c>
    </row>
    <row r="2187" spans="1:26" x14ac:dyDescent="0.3">
      <c r="A2187">
        <v>4432</v>
      </c>
      <c r="B2187">
        <v>1976</v>
      </c>
      <c r="C2187" s="14">
        <f>2021-Table13[[#This Row],[Year_Birth]]</f>
        <v>45</v>
      </c>
      <c r="D2187" s="4">
        <v>31615</v>
      </c>
      <c r="E2187">
        <v>1</v>
      </c>
      <c r="F2187" s="16">
        <v>7.8986301369863012</v>
      </c>
      <c r="G2187">
        <v>82</v>
      </c>
      <c r="H2187" s="4">
        <v>2</v>
      </c>
      <c r="I2187" s="4">
        <v>3</v>
      </c>
      <c r="J2187" s="4">
        <v>20</v>
      </c>
      <c r="K2187" s="4">
        <v>6</v>
      </c>
      <c r="L2187" s="4">
        <v>11</v>
      </c>
      <c r="M2187" s="4">
        <v>9</v>
      </c>
      <c r="N2187">
        <v>2</v>
      </c>
      <c r="O2187">
        <v>2</v>
      </c>
      <c r="P2187">
        <v>0</v>
      </c>
      <c r="Q2187">
        <v>3</v>
      </c>
      <c r="R2187">
        <v>7</v>
      </c>
      <c r="S2187">
        <v>0</v>
      </c>
      <c r="T2187">
        <v>0</v>
      </c>
      <c r="U2187">
        <v>0</v>
      </c>
      <c r="V2187">
        <v>0</v>
      </c>
      <c r="W2187">
        <v>0</v>
      </c>
      <c r="X2187">
        <v>0</v>
      </c>
      <c r="Y2187">
        <v>0</v>
      </c>
      <c r="Z2187" t="s">
        <v>41</v>
      </c>
    </row>
    <row r="2188" spans="1:26" x14ac:dyDescent="0.3">
      <c r="A2188">
        <v>6742</v>
      </c>
      <c r="B2188">
        <v>1979</v>
      </c>
      <c r="C2188" s="14">
        <f>2021-Table13[[#This Row],[Year_Birth]]</f>
        <v>42</v>
      </c>
      <c r="D2188" s="4">
        <v>17688</v>
      </c>
      <c r="E2188">
        <v>1</v>
      </c>
      <c r="F2188" s="16">
        <v>8.0684931506849313</v>
      </c>
      <c r="G2188">
        <v>82</v>
      </c>
      <c r="H2188" s="4">
        <v>2</v>
      </c>
      <c r="I2188" s="4">
        <v>2</v>
      </c>
      <c r="J2188" s="4">
        <v>1</v>
      </c>
      <c r="K2188" s="4">
        <v>3</v>
      </c>
      <c r="L2188" s="4">
        <v>1</v>
      </c>
      <c r="M2188" s="4">
        <v>2</v>
      </c>
      <c r="N2188">
        <v>1</v>
      </c>
      <c r="O2188">
        <v>1</v>
      </c>
      <c r="P2188">
        <v>0</v>
      </c>
      <c r="Q2188">
        <v>2</v>
      </c>
      <c r="R2188">
        <v>8</v>
      </c>
      <c r="S2188">
        <v>0</v>
      </c>
      <c r="T2188">
        <v>0</v>
      </c>
      <c r="U2188">
        <v>0</v>
      </c>
      <c r="V2188">
        <v>0</v>
      </c>
      <c r="W2188">
        <v>0</v>
      </c>
      <c r="X2188">
        <v>0</v>
      </c>
      <c r="Y2188">
        <v>1</v>
      </c>
      <c r="Z2188" t="s">
        <v>41</v>
      </c>
    </row>
    <row r="2189" spans="1:26" x14ac:dyDescent="0.3">
      <c r="A2189">
        <v>11181</v>
      </c>
      <c r="B2189">
        <v>1949</v>
      </c>
      <c r="C2189" s="14">
        <f>2021-Table13[[#This Row],[Year_Birth]]</f>
        <v>72</v>
      </c>
      <c r="D2189" s="4">
        <v>156924</v>
      </c>
      <c r="E2189">
        <v>0</v>
      </c>
      <c r="F2189" s="16">
        <v>7.4438356164383563</v>
      </c>
      <c r="G2189">
        <v>85</v>
      </c>
      <c r="H2189" s="4">
        <v>2</v>
      </c>
      <c r="I2189" s="4">
        <v>1</v>
      </c>
      <c r="J2189" s="4">
        <v>2</v>
      </c>
      <c r="K2189" s="4">
        <v>1</v>
      </c>
      <c r="L2189" s="4">
        <v>1</v>
      </c>
      <c r="M2189" s="4">
        <v>1</v>
      </c>
      <c r="N2189">
        <v>0</v>
      </c>
      <c r="O2189">
        <v>0</v>
      </c>
      <c r="P2189">
        <v>0</v>
      </c>
      <c r="Q2189">
        <v>0</v>
      </c>
      <c r="R2189">
        <v>0</v>
      </c>
      <c r="S2189">
        <v>0</v>
      </c>
      <c r="T2189">
        <v>0</v>
      </c>
      <c r="U2189">
        <v>0</v>
      </c>
      <c r="V2189">
        <v>0</v>
      </c>
      <c r="W2189">
        <v>0</v>
      </c>
      <c r="X2189">
        <v>0</v>
      </c>
      <c r="Y2189">
        <v>0</v>
      </c>
      <c r="Z2189" t="s">
        <v>48</v>
      </c>
    </row>
    <row r="2190" spans="1:26" x14ac:dyDescent="0.3">
      <c r="A2190">
        <v>11148</v>
      </c>
      <c r="B2190">
        <v>1975</v>
      </c>
      <c r="C2190" s="14">
        <f>2021-Table13[[#This Row],[Year_Birth]]</f>
        <v>46</v>
      </c>
      <c r="D2190" s="4">
        <v>22280</v>
      </c>
      <c r="E2190">
        <v>1</v>
      </c>
      <c r="F2190" s="16">
        <v>7.7232876712328764</v>
      </c>
      <c r="G2190">
        <v>85</v>
      </c>
      <c r="H2190" s="4">
        <v>2</v>
      </c>
      <c r="I2190" s="4">
        <v>1</v>
      </c>
      <c r="J2190" s="4">
        <v>4</v>
      </c>
      <c r="K2190" s="4">
        <v>3</v>
      </c>
      <c r="L2190" s="4">
        <v>1</v>
      </c>
      <c r="M2190" s="4">
        <v>2</v>
      </c>
      <c r="N2190">
        <v>1</v>
      </c>
      <c r="O2190">
        <v>1</v>
      </c>
      <c r="P2190">
        <v>0</v>
      </c>
      <c r="Q2190">
        <v>2</v>
      </c>
      <c r="R2190">
        <v>8</v>
      </c>
      <c r="S2190">
        <v>0</v>
      </c>
      <c r="T2190">
        <v>0</v>
      </c>
      <c r="U2190">
        <v>0</v>
      </c>
      <c r="V2190">
        <v>0</v>
      </c>
      <c r="W2190">
        <v>0</v>
      </c>
      <c r="X2190">
        <v>0</v>
      </c>
      <c r="Y2190">
        <v>0</v>
      </c>
      <c r="Z2190" t="s">
        <v>41</v>
      </c>
    </row>
    <row r="2191" spans="1:26" x14ac:dyDescent="0.3">
      <c r="A2191">
        <v>10492</v>
      </c>
      <c r="B2191">
        <v>1959</v>
      </c>
      <c r="C2191" s="14">
        <f>2021-Table13[[#This Row],[Year_Birth]]</f>
        <v>62</v>
      </c>
      <c r="D2191" s="4">
        <v>38285</v>
      </c>
      <c r="E2191">
        <v>3</v>
      </c>
      <c r="F2191" s="16">
        <v>6.624657534246575</v>
      </c>
      <c r="G2191">
        <v>96</v>
      </c>
      <c r="H2191" s="4">
        <v>2</v>
      </c>
      <c r="I2191" s="4">
        <v>0</v>
      </c>
      <c r="J2191" s="4">
        <v>5</v>
      </c>
      <c r="K2191" s="4">
        <v>2</v>
      </c>
      <c r="L2191" s="4">
        <v>0</v>
      </c>
      <c r="M2191" s="4">
        <v>1</v>
      </c>
      <c r="N2191">
        <v>1</v>
      </c>
      <c r="O2191">
        <v>0</v>
      </c>
      <c r="P2191">
        <v>0</v>
      </c>
      <c r="Q2191">
        <v>3</v>
      </c>
      <c r="R2191">
        <v>2</v>
      </c>
      <c r="S2191">
        <v>0</v>
      </c>
      <c r="T2191">
        <v>0</v>
      </c>
      <c r="U2191">
        <v>0</v>
      </c>
      <c r="V2191">
        <v>0</v>
      </c>
      <c r="W2191">
        <v>0</v>
      </c>
      <c r="X2191">
        <v>0</v>
      </c>
      <c r="Y2191">
        <v>0</v>
      </c>
      <c r="Z2191" t="s">
        <v>45</v>
      </c>
    </row>
    <row r="2192" spans="1:26" x14ac:dyDescent="0.3">
      <c r="A2192">
        <v>3068</v>
      </c>
      <c r="B2192">
        <v>1990</v>
      </c>
      <c r="C2192" s="14">
        <f>2021-Table13[[#This Row],[Year_Birth]]</f>
        <v>31</v>
      </c>
      <c r="D2192" s="4">
        <v>18351</v>
      </c>
      <c r="E2192">
        <v>0</v>
      </c>
      <c r="F2192" s="16">
        <v>7.2767123287671236</v>
      </c>
      <c r="G2192">
        <v>1</v>
      </c>
      <c r="H2192" s="4">
        <v>1</v>
      </c>
      <c r="I2192" s="4">
        <v>12</v>
      </c>
      <c r="J2192" s="4">
        <v>9</v>
      </c>
      <c r="K2192" s="4">
        <v>0</v>
      </c>
      <c r="L2192" s="4">
        <v>14</v>
      </c>
      <c r="M2192" s="4">
        <v>7</v>
      </c>
      <c r="N2192">
        <v>1</v>
      </c>
      <c r="O2192">
        <v>2</v>
      </c>
      <c r="P2192">
        <v>0</v>
      </c>
      <c r="Q2192">
        <v>3</v>
      </c>
      <c r="R2192">
        <v>7</v>
      </c>
      <c r="S2192">
        <v>0</v>
      </c>
      <c r="T2192">
        <v>0</v>
      </c>
      <c r="U2192">
        <v>0</v>
      </c>
      <c r="V2192">
        <v>0</v>
      </c>
      <c r="W2192">
        <v>0</v>
      </c>
      <c r="X2192">
        <v>0</v>
      </c>
      <c r="Y2192">
        <v>0</v>
      </c>
      <c r="Z2192" t="s">
        <v>41</v>
      </c>
    </row>
    <row r="2193" spans="1:26" x14ac:dyDescent="0.3">
      <c r="A2193">
        <v>9612</v>
      </c>
      <c r="B2193">
        <v>1987</v>
      </c>
      <c r="C2193" s="14">
        <f>2021-Table13[[#This Row],[Year_Birth]]</f>
        <v>34</v>
      </c>
      <c r="D2193" s="4">
        <v>23830</v>
      </c>
      <c r="E2193">
        <v>0</v>
      </c>
      <c r="F2193" s="16">
        <v>7</v>
      </c>
      <c r="G2193">
        <v>3</v>
      </c>
      <c r="H2193" s="4">
        <v>1</v>
      </c>
      <c r="I2193" s="4">
        <v>8</v>
      </c>
      <c r="J2193" s="4">
        <v>6</v>
      </c>
      <c r="K2193" s="4">
        <v>4</v>
      </c>
      <c r="L2193" s="4">
        <v>8</v>
      </c>
      <c r="M2193" s="4">
        <v>16</v>
      </c>
      <c r="N2193">
        <v>1</v>
      </c>
      <c r="O2193">
        <v>1</v>
      </c>
      <c r="P2193">
        <v>0</v>
      </c>
      <c r="Q2193">
        <v>3</v>
      </c>
      <c r="R2193">
        <v>7</v>
      </c>
      <c r="S2193">
        <v>0</v>
      </c>
      <c r="T2193">
        <v>0</v>
      </c>
      <c r="U2193">
        <v>0</v>
      </c>
      <c r="V2193">
        <v>0</v>
      </c>
      <c r="W2193">
        <v>0</v>
      </c>
      <c r="X2193">
        <v>0</v>
      </c>
      <c r="Y2193">
        <v>0</v>
      </c>
      <c r="Z2193" t="s">
        <v>41</v>
      </c>
    </row>
    <row r="2194" spans="1:26" x14ac:dyDescent="0.3">
      <c r="A2194">
        <v>4290</v>
      </c>
      <c r="B2194">
        <v>1972</v>
      </c>
      <c r="C2194" s="14">
        <f>2021-Table13[[#This Row],[Year_Birth]]</f>
        <v>49</v>
      </c>
      <c r="D2194" s="4">
        <v>30467</v>
      </c>
      <c r="E2194">
        <v>1</v>
      </c>
      <c r="F2194" s="16">
        <v>6.8904109589041092</v>
      </c>
      <c r="G2194">
        <v>8</v>
      </c>
      <c r="H2194" s="4">
        <v>1</v>
      </c>
      <c r="I2194" s="4">
        <v>3</v>
      </c>
      <c r="J2194" s="4">
        <v>8</v>
      </c>
      <c r="K2194" s="4">
        <v>2</v>
      </c>
      <c r="L2194" s="4">
        <v>5</v>
      </c>
      <c r="M2194" s="4">
        <v>5</v>
      </c>
      <c r="N2194">
        <v>1</v>
      </c>
      <c r="O2194">
        <v>1</v>
      </c>
      <c r="P2194">
        <v>0</v>
      </c>
      <c r="Q2194">
        <v>2</v>
      </c>
      <c r="R2194">
        <v>7</v>
      </c>
      <c r="S2194">
        <v>0</v>
      </c>
      <c r="T2194">
        <v>0</v>
      </c>
      <c r="U2194">
        <v>0</v>
      </c>
      <c r="V2194">
        <v>0</v>
      </c>
      <c r="W2194">
        <v>0</v>
      </c>
      <c r="X2194">
        <v>0</v>
      </c>
      <c r="Y2194">
        <v>0</v>
      </c>
      <c r="Z2194" t="s">
        <v>48</v>
      </c>
    </row>
    <row r="2195" spans="1:26" x14ac:dyDescent="0.3">
      <c r="A2195">
        <v>4808</v>
      </c>
      <c r="B2195">
        <v>1956</v>
      </c>
      <c r="C2195" s="14">
        <f>2021-Table13[[#This Row],[Year_Birth]]</f>
        <v>65</v>
      </c>
      <c r="D2195" s="4">
        <v>15759</v>
      </c>
      <c r="E2195">
        <v>0</v>
      </c>
      <c r="F2195" s="16">
        <v>7.4246575342465757</v>
      </c>
      <c r="G2195">
        <v>12</v>
      </c>
      <c r="H2195" s="4">
        <v>1</v>
      </c>
      <c r="I2195" s="4">
        <v>2</v>
      </c>
      <c r="J2195" s="4">
        <v>5</v>
      </c>
      <c r="K2195" s="4">
        <v>6</v>
      </c>
      <c r="L2195" s="4">
        <v>0</v>
      </c>
      <c r="M2195" s="4">
        <v>3</v>
      </c>
      <c r="N2195">
        <v>1</v>
      </c>
      <c r="O2195">
        <v>1</v>
      </c>
      <c r="P2195">
        <v>0</v>
      </c>
      <c r="Q2195">
        <v>2</v>
      </c>
      <c r="R2195">
        <v>7</v>
      </c>
      <c r="S2195">
        <v>0</v>
      </c>
      <c r="T2195">
        <v>0</v>
      </c>
      <c r="U2195">
        <v>0</v>
      </c>
      <c r="V2195">
        <v>0</v>
      </c>
      <c r="W2195">
        <v>0</v>
      </c>
      <c r="X2195">
        <v>0</v>
      </c>
      <c r="Y2195">
        <v>0</v>
      </c>
      <c r="Z2195" t="s">
        <v>41</v>
      </c>
    </row>
    <row r="2196" spans="1:26" x14ac:dyDescent="0.3">
      <c r="A2196">
        <v>10401</v>
      </c>
      <c r="B2196">
        <v>1976</v>
      </c>
      <c r="C2196" s="14">
        <f>2021-Table13[[#This Row],[Year_Birth]]</f>
        <v>45</v>
      </c>
      <c r="D2196" s="4">
        <v>26326</v>
      </c>
      <c r="E2196">
        <v>0</v>
      </c>
      <c r="F2196" s="16">
        <v>7.4273972602739722</v>
      </c>
      <c r="G2196">
        <v>12</v>
      </c>
      <c r="H2196" s="4">
        <v>1</v>
      </c>
      <c r="I2196" s="4">
        <v>0</v>
      </c>
      <c r="J2196" s="4">
        <v>5</v>
      </c>
      <c r="K2196" s="4">
        <v>0</v>
      </c>
      <c r="L2196" s="4">
        <v>3</v>
      </c>
      <c r="M2196" s="4">
        <v>9</v>
      </c>
      <c r="N2196">
        <v>1</v>
      </c>
      <c r="O2196">
        <v>0</v>
      </c>
      <c r="P2196">
        <v>0</v>
      </c>
      <c r="Q2196">
        <v>3</v>
      </c>
      <c r="R2196">
        <v>3</v>
      </c>
      <c r="S2196">
        <v>0</v>
      </c>
      <c r="T2196">
        <v>0</v>
      </c>
      <c r="U2196">
        <v>0</v>
      </c>
      <c r="V2196">
        <v>0</v>
      </c>
      <c r="W2196">
        <v>0</v>
      </c>
      <c r="X2196">
        <v>0</v>
      </c>
      <c r="Y2196">
        <v>1</v>
      </c>
      <c r="Z2196" t="s">
        <v>52</v>
      </c>
    </row>
    <row r="2197" spans="1:26" x14ac:dyDescent="0.3">
      <c r="A2197">
        <v>7600</v>
      </c>
      <c r="B2197">
        <v>1992</v>
      </c>
      <c r="C2197" s="14">
        <f>2021-Table13[[#This Row],[Year_Birth]]</f>
        <v>29</v>
      </c>
      <c r="D2197" s="4">
        <v>15253</v>
      </c>
      <c r="E2197">
        <v>1</v>
      </c>
      <c r="F2197" s="16">
        <v>7.279452054794521</v>
      </c>
      <c r="G2197">
        <v>13</v>
      </c>
      <c r="H2197" s="4">
        <v>1</v>
      </c>
      <c r="I2197" s="4">
        <v>3</v>
      </c>
      <c r="J2197" s="4">
        <v>3</v>
      </c>
      <c r="K2197" s="4">
        <v>8</v>
      </c>
      <c r="L2197" s="4">
        <v>1</v>
      </c>
      <c r="M2197" s="4">
        <v>13</v>
      </c>
      <c r="N2197">
        <v>2</v>
      </c>
      <c r="O2197">
        <v>1</v>
      </c>
      <c r="P2197">
        <v>0</v>
      </c>
      <c r="Q2197">
        <v>3</v>
      </c>
      <c r="R2197">
        <v>7</v>
      </c>
      <c r="S2197">
        <v>0</v>
      </c>
      <c r="T2197">
        <v>0</v>
      </c>
      <c r="U2197">
        <v>0</v>
      </c>
      <c r="V2197">
        <v>0</v>
      </c>
      <c r="W2197">
        <v>0</v>
      </c>
      <c r="X2197">
        <v>0</v>
      </c>
      <c r="Y2197">
        <v>0</v>
      </c>
      <c r="Z2197" t="s">
        <v>48</v>
      </c>
    </row>
    <row r="2198" spans="1:26" x14ac:dyDescent="0.3">
      <c r="A2198">
        <v>8234</v>
      </c>
      <c r="B2198">
        <v>1973</v>
      </c>
      <c r="C2198" s="14">
        <f>2021-Table13[[#This Row],[Year_Birth]]</f>
        <v>48</v>
      </c>
      <c r="D2198" s="4">
        <v>27190</v>
      </c>
      <c r="E2198">
        <v>1</v>
      </c>
      <c r="F2198" s="16">
        <v>7.4821917808219176</v>
      </c>
      <c r="G2198">
        <v>13</v>
      </c>
      <c r="H2198" s="4">
        <v>1</v>
      </c>
      <c r="I2198" s="4">
        <v>6</v>
      </c>
      <c r="J2198" s="4">
        <v>7</v>
      </c>
      <c r="K2198" s="4">
        <v>0</v>
      </c>
      <c r="L2198" s="4">
        <v>1</v>
      </c>
      <c r="M2198" s="4">
        <v>3</v>
      </c>
      <c r="N2198">
        <v>1</v>
      </c>
      <c r="O2198">
        <v>1</v>
      </c>
      <c r="P2198">
        <v>0</v>
      </c>
      <c r="Q2198">
        <v>2</v>
      </c>
      <c r="R2198">
        <v>8</v>
      </c>
      <c r="S2198">
        <v>0</v>
      </c>
      <c r="T2198">
        <v>0</v>
      </c>
      <c r="U2198">
        <v>1</v>
      </c>
      <c r="V2198">
        <v>0</v>
      </c>
      <c r="W2198">
        <v>0</v>
      </c>
      <c r="X2198">
        <v>1</v>
      </c>
      <c r="Y2198">
        <v>0</v>
      </c>
      <c r="Z2198" t="s">
        <v>41</v>
      </c>
    </row>
    <row r="2199" spans="1:26" x14ac:dyDescent="0.3">
      <c r="A2199">
        <v>4931</v>
      </c>
      <c r="B2199">
        <v>1977</v>
      </c>
      <c r="C2199" s="14">
        <f>2021-Table13[[#This Row],[Year_Birth]]</f>
        <v>44</v>
      </c>
      <c r="D2199" s="4">
        <v>157146</v>
      </c>
      <c r="E2199">
        <v>0</v>
      </c>
      <c r="F2199" s="16">
        <v>7.7780821917808218</v>
      </c>
      <c r="G2199">
        <v>13</v>
      </c>
      <c r="H2199" s="4">
        <v>1</v>
      </c>
      <c r="I2199" s="4">
        <v>0</v>
      </c>
      <c r="J2199" s="4">
        <v>1725</v>
      </c>
      <c r="K2199" s="4">
        <v>2</v>
      </c>
      <c r="L2199" s="4">
        <v>1</v>
      </c>
      <c r="M2199" s="4">
        <v>1</v>
      </c>
      <c r="N2199">
        <v>0</v>
      </c>
      <c r="O2199">
        <v>0</v>
      </c>
      <c r="P2199">
        <v>28</v>
      </c>
      <c r="Q2199">
        <v>0</v>
      </c>
      <c r="R2199">
        <v>1</v>
      </c>
      <c r="S2199">
        <v>0</v>
      </c>
      <c r="T2199">
        <v>0</v>
      </c>
      <c r="U2199">
        <v>0</v>
      </c>
      <c r="V2199">
        <v>0</v>
      </c>
      <c r="W2199">
        <v>0</v>
      </c>
      <c r="X2199">
        <v>0</v>
      </c>
      <c r="Y2199">
        <v>0</v>
      </c>
      <c r="Z2199" t="s">
        <v>47</v>
      </c>
    </row>
    <row r="2200" spans="1:26" x14ac:dyDescent="0.3">
      <c r="A2200">
        <v>11086</v>
      </c>
      <c r="B2200">
        <v>1984</v>
      </c>
      <c r="C2200" s="14">
        <f>2021-Table13[[#This Row],[Year_Birth]]</f>
        <v>37</v>
      </c>
      <c r="D2200" s="4">
        <v>25707</v>
      </c>
      <c r="E2200">
        <v>1</v>
      </c>
      <c r="F2200" s="16">
        <v>7.0547945205479454</v>
      </c>
      <c r="G2200">
        <v>18</v>
      </c>
      <c r="H2200" s="4">
        <v>1</v>
      </c>
      <c r="I2200" s="4">
        <v>6</v>
      </c>
      <c r="J2200" s="4">
        <v>2</v>
      </c>
      <c r="K2200" s="4">
        <v>3</v>
      </c>
      <c r="L2200" s="4">
        <v>6</v>
      </c>
      <c r="M2200" s="4">
        <v>3</v>
      </c>
      <c r="N2200">
        <v>1</v>
      </c>
      <c r="O2200">
        <v>1</v>
      </c>
      <c r="P2200">
        <v>0</v>
      </c>
      <c r="Q2200">
        <v>3</v>
      </c>
      <c r="R2200">
        <v>7</v>
      </c>
      <c r="S2200">
        <v>0</v>
      </c>
      <c r="T2200">
        <v>0</v>
      </c>
      <c r="U2200">
        <v>0</v>
      </c>
      <c r="V2200">
        <v>0</v>
      </c>
      <c r="W2200">
        <v>0</v>
      </c>
      <c r="X2200">
        <v>0</v>
      </c>
      <c r="Y2200">
        <v>0</v>
      </c>
      <c r="Z2200" t="s">
        <v>41</v>
      </c>
    </row>
    <row r="2201" spans="1:26" x14ac:dyDescent="0.3">
      <c r="A2201">
        <v>8369</v>
      </c>
      <c r="B2201">
        <v>1987</v>
      </c>
      <c r="C2201" s="14">
        <f>2021-Table13[[#This Row],[Year_Birth]]</f>
        <v>34</v>
      </c>
      <c r="D2201" s="4">
        <v>18227</v>
      </c>
      <c r="E2201">
        <v>1</v>
      </c>
      <c r="F2201" s="16">
        <v>8.24931506849315</v>
      </c>
      <c r="G2201">
        <v>21</v>
      </c>
      <c r="H2201" s="4">
        <v>1</v>
      </c>
      <c r="I2201" s="4">
        <v>2</v>
      </c>
      <c r="J2201" s="4">
        <v>7</v>
      </c>
      <c r="K2201" s="4">
        <v>4</v>
      </c>
      <c r="L2201" s="4">
        <v>3</v>
      </c>
      <c r="M2201" s="4">
        <v>11</v>
      </c>
      <c r="N2201">
        <v>1</v>
      </c>
      <c r="O2201">
        <v>0</v>
      </c>
      <c r="P2201">
        <v>1</v>
      </c>
      <c r="Q2201">
        <v>2</v>
      </c>
      <c r="R2201">
        <v>8</v>
      </c>
      <c r="S2201">
        <v>0</v>
      </c>
      <c r="T2201">
        <v>0</v>
      </c>
      <c r="U2201">
        <v>0</v>
      </c>
      <c r="V2201">
        <v>0</v>
      </c>
      <c r="W2201">
        <v>0</v>
      </c>
      <c r="X2201">
        <v>0</v>
      </c>
      <c r="Y2201">
        <v>0</v>
      </c>
      <c r="Z2201" t="s">
        <v>41</v>
      </c>
    </row>
    <row r="2202" spans="1:26" x14ac:dyDescent="0.3">
      <c r="A2202">
        <v>10395</v>
      </c>
      <c r="B2202">
        <v>1986</v>
      </c>
      <c r="C2202" s="14">
        <f>2021-Table13[[#This Row],[Year_Birth]]</f>
        <v>35</v>
      </c>
      <c r="D2202" s="4">
        <v>8940</v>
      </c>
      <c r="E2202">
        <v>1</v>
      </c>
      <c r="F2202" s="16">
        <v>8.463013698630137</v>
      </c>
      <c r="G2202">
        <v>25</v>
      </c>
      <c r="H2202" s="4">
        <v>1</v>
      </c>
      <c r="I2202" s="4">
        <v>45</v>
      </c>
      <c r="J2202" s="4">
        <v>3</v>
      </c>
      <c r="K2202" s="4">
        <v>4</v>
      </c>
      <c r="L2202" s="4">
        <v>6</v>
      </c>
      <c r="M2202" s="4">
        <v>42</v>
      </c>
      <c r="N2202">
        <v>3</v>
      </c>
      <c r="O2202">
        <v>3</v>
      </c>
      <c r="P2202">
        <v>1</v>
      </c>
      <c r="Q2202">
        <v>3</v>
      </c>
      <c r="R2202">
        <v>8</v>
      </c>
      <c r="S2202">
        <v>0</v>
      </c>
      <c r="T2202">
        <v>0</v>
      </c>
      <c r="U2202">
        <v>0</v>
      </c>
      <c r="V2202">
        <v>0</v>
      </c>
      <c r="W2202">
        <v>0</v>
      </c>
      <c r="X2202">
        <v>0</v>
      </c>
      <c r="Y2202">
        <v>0</v>
      </c>
      <c r="Z2202" t="s">
        <v>41</v>
      </c>
    </row>
    <row r="2203" spans="1:26" x14ac:dyDescent="0.3">
      <c r="A2203">
        <v>6961</v>
      </c>
      <c r="B2203">
        <v>1974</v>
      </c>
      <c r="C2203" s="14">
        <f>2021-Table13[[#This Row],[Year_Birth]]</f>
        <v>47</v>
      </c>
      <c r="D2203" s="4">
        <v>26751</v>
      </c>
      <c r="E2203">
        <v>2</v>
      </c>
      <c r="F2203" s="16">
        <v>6.7150684931506852</v>
      </c>
      <c r="G2203">
        <v>26</v>
      </c>
      <c r="H2203" s="4">
        <v>1</v>
      </c>
      <c r="I2203" s="4">
        <v>1</v>
      </c>
      <c r="J2203" s="4">
        <v>5</v>
      </c>
      <c r="K2203" s="4">
        <v>0</v>
      </c>
      <c r="L2203" s="4">
        <v>3</v>
      </c>
      <c r="M2203" s="4">
        <v>1</v>
      </c>
      <c r="N2203">
        <v>1</v>
      </c>
      <c r="O2203">
        <v>1</v>
      </c>
      <c r="P2203">
        <v>0</v>
      </c>
      <c r="Q2203">
        <v>2</v>
      </c>
      <c r="R2203">
        <v>8</v>
      </c>
      <c r="S2203">
        <v>0</v>
      </c>
      <c r="T2203">
        <v>0</v>
      </c>
      <c r="U2203">
        <v>0</v>
      </c>
      <c r="V2203">
        <v>0</v>
      </c>
      <c r="W2203">
        <v>0</v>
      </c>
      <c r="X2203">
        <v>0</v>
      </c>
      <c r="Y2203">
        <v>0</v>
      </c>
      <c r="Z2203" t="s">
        <v>41</v>
      </c>
    </row>
    <row r="2204" spans="1:26" x14ac:dyDescent="0.3">
      <c r="A2204">
        <v>1940</v>
      </c>
      <c r="B2204">
        <v>1986</v>
      </c>
      <c r="C2204" s="14">
        <f>2021-Table13[[#This Row],[Year_Birth]]</f>
        <v>35</v>
      </c>
      <c r="D2204" s="4">
        <v>25252</v>
      </c>
      <c r="E2204">
        <v>1</v>
      </c>
      <c r="F2204" s="16">
        <v>7.5753424657534243</v>
      </c>
      <c r="G2204">
        <v>26</v>
      </c>
      <c r="H2204" s="4">
        <v>1</v>
      </c>
      <c r="I2204" s="4">
        <v>3</v>
      </c>
      <c r="J2204" s="4">
        <v>4</v>
      </c>
      <c r="K2204" s="4">
        <v>2</v>
      </c>
      <c r="L2204" s="4">
        <v>2</v>
      </c>
      <c r="M2204" s="4">
        <v>6</v>
      </c>
      <c r="N2204">
        <v>1</v>
      </c>
      <c r="O2204">
        <v>1</v>
      </c>
      <c r="P2204">
        <v>0</v>
      </c>
      <c r="Q2204">
        <v>2</v>
      </c>
      <c r="R2204">
        <v>8</v>
      </c>
      <c r="S2204">
        <v>0</v>
      </c>
      <c r="T2204">
        <v>0</v>
      </c>
      <c r="U2204">
        <v>0</v>
      </c>
      <c r="V2204">
        <v>0</v>
      </c>
      <c r="W2204">
        <v>0</v>
      </c>
      <c r="X2204">
        <v>0</v>
      </c>
      <c r="Y2204">
        <v>0</v>
      </c>
      <c r="Z2204" t="s">
        <v>53</v>
      </c>
    </row>
    <row r="2205" spans="1:26" x14ac:dyDescent="0.3">
      <c r="A2205">
        <v>6347</v>
      </c>
      <c r="B2205">
        <v>1979</v>
      </c>
      <c r="C2205" s="14">
        <f>2021-Table13[[#This Row],[Year_Birth]]</f>
        <v>42</v>
      </c>
      <c r="D2205" s="4">
        <v>15862</v>
      </c>
      <c r="E2205">
        <v>1</v>
      </c>
      <c r="F2205" s="16">
        <v>7.6164383561643838</v>
      </c>
      <c r="G2205">
        <v>26</v>
      </c>
      <c r="H2205" s="4">
        <v>1</v>
      </c>
      <c r="I2205" s="4">
        <v>1</v>
      </c>
      <c r="J2205" s="4">
        <v>4</v>
      </c>
      <c r="K2205" s="4">
        <v>11</v>
      </c>
      <c r="L2205" s="4">
        <v>9</v>
      </c>
      <c r="M2205" s="4">
        <v>10</v>
      </c>
      <c r="N2205">
        <v>1</v>
      </c>
      <c r="O2205">
        <v>1</v>
      </c>
      <c r="P2205">
        <v>0</v>
      </c>
      <c r="Q2205">
        <v>3</v>
      </c>
      <c r="R2205">
        <v>8</v>
      </c>
      <c r="S2205">
        <v>0</v>
      </c>
      <c r="T2205">
        <v>0</v>
      </c>
      <c r="U2205">
        <v>0</v>
      </c>
      <c r="V2205">
        <v>0</v>
      </c>
      <c r="W2205">
        <v>0</v>
      </c>
      <c r="X2205">
        <v>0</v>
      </c>
      <c r="Y2205">
        <v>0</v>
      </c>
      <c r="Z2205" t="s">
        <v>41</v>
      </c>
    </row>
    <row r="2206" spans="1:26" x14ac:dyDescent="0.3">
      <c r="A2206">
        <v>1987</v>
      </c>
      <c r="B2206">
        <v>1987</v>
      </c>
      <c r="C2206" s="14">
        <f>2021-Table13[[#This Row],[Year_Birth]]</f>
        <v>34</v>
      </c>
      <c r="D2206" s="4">
        <v>21063</v>
      </c>
      <c r="E2206">
        <v>1</v>
      </c>
      <c r="F2206" s="16">
        <v>7.3698630136986303</v>
      </c>
      <c r="G2206">
        <v>34</v>
      </c>
      <c r="H2206" s="4">
        <v>1</v>
      </c>
      <c r="I2206" s="4">
        <v>10</v>
      </c>
      <c r="J2206" s="4">
        <v>11</v>
      </c>
      <c r="K2206" s="4">
        <v>19</v>
      </c>
      <c r="L2206" s="4">
        <v>3</v>
      </c>
      <c r="M2206" s="4">
        <v>15</v>
      </c>
      <c r="N2206">
        <v>2</v>
      </c>
      <c r="O2206">
        <v>2</v>
      </c>
      <c r="P2206">
        <v>0</v>
      </c>
      <c r="Q2206">
        <v>3</v>
      </c>
      <c r="R2206">
        <v>6</v>
      </c>
      <c r="S2206">
        <v>0</v>
      </c>
      <c r="T2206">
        <v>0</v>
      </c>
      <c r="U2206">
        <v>0</v>
      </c>
      <c r="V2206">
        <v>0</v>
      </c>
      <c r="W2206">
        <v>0</v>
      </c>
      <c r="X2206">
        <v>0</v>
      </c>
      <c r="Y2206">
        <v>0</v>
      </c>
      <c r="Z2206" t="s">
        <v>41</v>
      </c>
    </row>
    <row r="2207" spans="1:26" x14ac:dyDescent="0.3">
      <c r="A2207">
        <v>9862</v>
      </c>
      <c r="B2207">
        <v>1969</v>
      </c>
      <c r="C2207" s="14">
        <f>2021-Table13[[#This Row],[Year_Birth]]</f>
        <v>52</v>
      </c>
      <c r="D2207" s="4">
        <v>21918</v>
      </c>
      <c r="E2207">
        <v>1</v>
      </c>
      <c r="F2207" s="16">
        <v>7.2328767123287667</v>
      </c>
      <c r="G2207">
        <v>37</v>
      </c>
      <c r="H2207" s="4">
        <v>1</v>
      </c>
      <c r="I2207" s="4">
        <v>6</v>
      </c>
      <c r="J2207" s="4">
        <v>7</v>
      </c>
      <c r="K2207" s="4">
        <v>11</v>
      </c>
      <c r="L2207" s="4">
        <v>5</v>
      </c>
      <c r="M2207" s="4">
        <v>3</v>
      </c>
      <c r="N2207">
        <v>2</v>
      </c>
      <c r="O2207">
        <v>2</v>
      </c>
      <c r="P2207">
        <v>0</v>
      </c>
      <c r="Q2207">
        <v>3</v>
      </c>
      <c r="R2207">
        <v>6</v>
      </c>
      <c r="S2207">
        <v>0</v>
      </c>
      <c r="T2207">
        <v>0</v>
      </c>
      <c r="U2207">
        <v>0</v>
      </c>
      <c r="V2207">
        <v>0</v>
      </c>
      <c r="W2207">
        <v>0</v>
      </c>
      <c r="X2207">
        <v>0</v>
      </c>
      <c r="Y2207">
        <v>0</v>
      </c>
      <c r="Z2207" t="s">
        <v>48</v>
      </c>
    </row>
    <row r="2208" spans="1:26" x14ac:dyDescent="0.3">
      <c r="A2208">
        <v>5376</v>
      </c>
      <c r="B2208">
        <v>1979</v>
      </c>
      <c r="C2208" s="14">
        <f>2021-Table13[[#This Row],[Year_Birth]]</f>
        <v>42</v>
      </c>
      <c r="D2208" s="4">
        <v>2447</v>
      </c>
      <c r="E2208">
        <v>1</v>
      </c>
      <c r="F2208" s="16">
        <v>8.087671232876712</v>
      </c>
      <c r="G2208">
        <v>42</v>
      </c>
      <c r="H2208" s="4">
        <v>1</v>
      </c>
      <c r="I2208" s="4">
        <v>1</v>
      </c>
      <c r="J2208" s="4">
        <v>1725</v>
      </c>
      <c r="K2208" s="4">
        <v>1</v>
      </c>
      <c r="L2208" s="4">
        <v>1</v>
      </c>
      <c r="M2208" s="4">
        <v>1</v>
      </c>
      <c r="N2208">
        <v>15</v>
      </c>
      <c r="O2208">
        <v>0</v>
      </c>
      <c r="P2208">
        <v>28</v>
      </c>
      <c r="Q2208">
        <v>0</v>
      </c>
      <c r="R2208">
        <v>1</v>
      </c>
      <c r="S2208">
        <v>0</v>
      </c>
      <c r="T2208">
        <v>0</v>
      </c>
      <c r="U2208">
        <v>0</v>
      </c>
      <c r="V2208">
        <v>0</v>
      </c>
      <c r="W2208">
        <v>0</v>
      </c>
      <c r="X2208">
        <v>0</v>
      </c>
      <c r="Y2208">
        <v>0</v>
      </c>
      <c r="Z2208" t="s">
        <v>43</v>
      </c>
    </row>
    <row r="2209" spans="1:26" x14ac:dyDescent="0.3">
      <c r="A2209">
        <v>3665</v>
      </c>
      <c r="B2209">
        <v>1977</v>
      </c>
      <c r="C2209" s="14">
        <f>2021-Table13[[#This Row],[Year_Birth]]</f>
        <v>44</v>
      </c>
      <c r="D2209" s="4">
        <v>25315</v>
      </c>
      <c r="E2209">
        <v>1</v>
      </c>
      <c r="F2209" s="16">
        <v>7.2520547945205482</v>
      </c>
      <c r="G2209">
        <v>46</v>
      </c>
      <c r="H2209" s="4">
        <v>1</v>
      </c>
      <c r="I2209" s="4">
        <v>9</v>
      </c>
      <c r="J2209" s="4">
        <v>8</v>
      </c>
      <c r="K2209" s="4">
        <v>11</v>
      </c>
      <c r="L2209" s="4">
        <v>3</v>
      </c>
      <c r="M2209" s="4">
        <v>22</v>
      </c>
      <c r="N2209">
        <v>3</v>
      </c>
      <c r="O2209">
        <v>3</v>
      </c>
      <c r="P2209">
        <v>0</v>
      </c>
      <c r="Q2209">
        <v>3</v>
      </c>
      <c r="R2209">
        <v>8</v>
      </c>
      <c r="S2209">
        <v>0</v>
      </c>
      <c r="T2209">
        <v>0</v>
      </c>
      <c r="U2209">
        <v>0</v>
      </c>
      <c r="V2209">
        <v>0</v>
      </c>
      <c r="W2209">
        <v>0</v>
      </c>
      <c r="X2209">
        <v>0</v>
      </c>
      <c r="Y2209">
        <v>0</v>
      </c>
      <c r="Z2209" t="s">
        <v>41</v>
      </c>
    </row>
    <row r="2210" spans="1:26" x14ac:dyDescent="0.3">
      <c r="A2210">
        <v>10250</v>
      </c>
      <c r="B2210">
        <v>1947</v>
      </c>
      <c r="C2210" s="14">
        <f>2021-Table13[[#This Row],[Year_Birth]]</f>
        <v>74</v>
      </c>
      <c r="D2210" s="4">
        <v>28389</v>
      </c>
      <c r="E2210">
        <v>0</v>
      </c>
      <c r="F2210" s="16">
        <v>8.2164383561643834</v>
      </c>
      <c r="G2210">
        <v>49</v>
      </c>
      <c r="H2210" s="4">
        <v>1</v>
      </c>
      <c r="I2210" s="4">
        <v>5</v>
      </c>
      <c r="J2210" s="4">
        <v>3</v>
      </c>
      <c r="K2210" s="4">
        <v>7</v>
      </c>
      <c r="L2210" s="4">
        <v>4</v>
      </c>
      <c r="M2210" s="4">
        <v>8</v>
      </c>
      <c r="N2210">
        <v>1</v>
      </c>
      <c r="O2210">
        <v>1</v>
      </c>
      <c r="P2210">
        <v>0</v>
      </c>
      <c r="Q2210">
        <v>2</v>
      </c>
      <c r="R2210">
        <v>7</v>
      </c>
      <c r="S2210">
        <v>0</v>
      </c>
      <c r="T2210">
        <v>0</v>
      </c>
      <c r="U2210">
        <v>0</v>
      </c>
      <c r="V2210">
        <v>0</v>
      </c>
      <c r="W2210">
        <v>0</v>
      </c>
      <c r="X2210">
        <v>0</v>
      </c>
      <c r="Y2210">
        <v>0</v>
      </c>
      <c r="Z2210" t="s">
        <v>41</v>
      </c>
    </row>
    <row r="2211" spans="1:26" x14ac:dyDescent="0.3">
      <c r="A2211">
        <v>8977</v>
      </c>
      <c r="B2211">
        <v>1985</v>
      </c>
      <c r="C2211" s="14">
        <f>2021-Table13[[#This Row],[Year_Birth]]</f>
        <v>36</v>
      </c>
      <c r="D2211" s="4">
        <v>16581</v>
      </c>
      <c r="E2211">
        <v>0</v>
      </c>
      <c r="F2211" s="16">
        <v>8.0712328767123296</v>
      </c>
      <c r="G2211">
        <v>51</v>
      </c>
      <c r="H2211" s="4">
        <v>1</v>
      </c>
      <c r="I2211" s="4">
        <v>3</v>
      </c>
      <c r="J2211" s="4">
        <v>4</v>
      </c>
      <c r="K2211" s="4">
        <v>2</v>
      </c>
      <c r="L2211" s="4">
        <v>3</v>
      </c>
      <c r="M2211" s="4">
        <v>11</v>
      </c>
      <c r="N2211">
        <v>1</v>
      </c>
      <c r="O2211">
        <v>0</v>
      </c>
      <c r="P2211">
        <v>0</v>
      </c>
      <c r="Q2211">
        <v>3</v>
      </c>
      <c r="R2211">
        <v>4</v>
      </c>
      <c r="S2211">
        <v>0</v>
      </c>
      <c r="T2211">
        <v>0</v>
      </c>
      <c r="U2211">
        <v>0</v>
      </c>
      <c r="V2211">
        <v>0</v>
      </c>
      <c r="W2211">
        <v>0</v>
      </c>
      <c r="X2211">
        <v>0</v>
      </c>
      <c r="Y2211">
        <v>0</v>
      </c>
      <c r="Z2211" t="s">
        <v>41</v>
      </c>
    </row>
    <row r="2212" spans="1:26" x14ac:dyDescent="0.3">
      <c r="A2212">
        <v>9733</v>
      </c>
      <c r="B2212">
        <v>1978</v>
      </c>
      <c r="C2212" s="14">
        <f>2021-Table13[[#This Row],[Year_Birth]]</f>
        <v>43</v>
      </c>
      <c r="D2212" s="4">
        <v>24882</v>
      </c>
      <c r="E2212">
        <v>1</v>
      </c>
      <c r="F2212" s="16">
        <v>8.4136986301369863</v>
      </c>
      <c r="G2212">
        <v>52</v>
      </c>
      <c r="H2212" s="4">
        <v>1</v>
      </c>
      <c r="I2212" s="4">
        <v>4</v>
      </c>
      <c r="J2212" s="4">
        <v>10</v>
      </c>
      <c r="K2212" s="4">
        <v>29</v>
      </c>
      <c r="L2212" s="4">
        <v>0</v>
      </c>
      <c r="M2212" s="4">
        <v>36</v>
      </c>
      <c r="N2212">
        <v>1</v>
      </c>
      <c r="O2212">
        <v>1</v>
      </c>
      <c r="P2212">
        <v>1</v>
      </c>
      <c r="Q2212">
        <v>2</v>
      </c>
      <c r="R2212">
        <v>6</v>
      </c>
      <c r="S2212">
        <v>0</v>
      </c>
      <c r="T2212">
        <v>0</v>
      </c>
      <c r="U2212">
        <v>1</v>
      </c>
      <c r="V2212">
        <v>0</v>
      </c>
      <c r="W2212">
        <v>0</v>
      </c>
      <c r="X2212">
        <v>0</v>
      </c>
      <c r="Y2212">
        <v>0</v>
      </c>
      <c r="Z2212" t="s">
        <v>45</v>
      </c>
    </row>
    <row r="2213" spans="1:26" x14ac:dyDescent="0.3">
      <c r="A2213">
        <v>8462</v>
      </c>
      <c r="B2213">
        <v>1978</v>
      </c>
      <c r="C2213" s="14">
        <f>2021-Table13[[#This Row],[Year_Birth]]</f>
        <v>43</v>
      </c>
      <c r="D2213" s="4">
        <v>24882</v>
      </c>
      <c r="E2213">
        <v>1</v>
      </c>
      <c r="F2213" s="16">
        <v>8.4136986301369863</v>
      </c>
      <c r="G2213">
        <v>52</v>
      </c>
      <c r="H2213" s="4">
        <v>1</v>
      </c>
      <c r="I2213" s="4">
        <v>4</v>
      </c>
      <c r="J2213" s="4">
        <v>10</v>
      </c>
      <c r="K2213" s="4">
        <v>29</v>
      </c>
      <c r="L2213" s="4">
        <v>0</v>
      </c>
      <c r="M2213" s="4">
        <v>36</v>
      </c>
      <c r="N2213">
        <v>1</v>
      </c>
      <c r="O2213">
        <v>1</v>
      </c>
      <c r="P2213">
        <v>1</v>
      </c>
      <c r="Q2213">
        <v>2</v>
      </c>
      <c r="R2213">
        <v>6</v>
      </c>
      <c r="S2213">
        <v>0</v>
      </c>
      <c r="T2213">
        <v>0</v>
      </c>
      <c r="U2213">
        <v>1</v>
      </c>
      <c r="V2213">
        <v>0</v>
      </c>
      <c r="W2213">
        <v>0</v>
      </c>
      <c r="X2213">
        <v>0</v>
      </c>
      <c r="Y2213">
        <v>0</v>
      </c>
      <c r="Z2213" t="s">
        <v>41</v>
      </c>
    </row>
    <row r="2214" spans="1:26" x14ac:dyDescent="0.3">
      <c r="A2214">
        <v>10264</v>
      </c>
      <c r="B2214">
        <v>1979</v>
      </c>
      <c r="C2214" s="14">
        <f>2021-Table13[[#This Row],[Year_Birth]]</f>
        <v>42</v>
      </c>
      <c r="D2214" s="4">
        <v>15287</v>
      </c>
      <c r="E2214">
        <v>1</v>
      </c>
      <c r="F2214" s="16">
        <v>8.3287671232876708</v>
      </c>
      <c r="G2214">
        <v>60</v>
      </c>
      <c r="H2214" s="4">
        <v>1</v>
      </c>
      <c r="I2214" s="4">
        <v>2</v>
      </c>
      <c r="J2214" s="4">
        <v>8</v>
      </c>
      <c r="K2214" s="4">
        <v>4</v>
      </c>
      <c r="L2214" s="4">
        <v>3</v>
      </c>
      <c r="M2214" s="4">
        <v>13</v>
      </c>
      <c r="N2214">
        <v>2</v>
      </c>
      <c r="O2214">
        <v>1</v>
      </c>
      <c r="P2214">
        <v>1</v>
      </c>
      <c r="Q2214">
        <v>2</v>
      </c>
      <c r="R2214">
        <v>7</v>
      </c>
      <c r="S2214">
        <v>0</v>
      </c>
      <c r="T2214">
        <v>0</v>
      </c>
      <c r="U2214">
        <v>1</v>
      </c>
      <c r="V2214">
        <v>0</v>
      </c>
      <c r="W2214">
        <v>0</v>
      </c>
      <c r="X2214">
        <v>1</v>
      </c>
      <c r="Y2214">
        <v>0</v>
      </c>
      <c r="Z2214" t="s">
        <v>47</v>
      </c>
    </row>
    <row r="2215" spans="1:26" x14ac:dyDescent="0.3">
      <c r="A2215">
        <v>234</v>
      </c>
      <c r="B2215">
        <v>1979</v>
      </c>
      <c r="C2215" s="14">
        <f>2021-Table13[[#This Row],[Year_Birth]]</f>
        <v>42</v>
      </c>
      <c r="D2215" s="4">
        <v>15287</v>
      </c>
      <c r="E2215">
        <v>1</v>
      </c>
      <c r="F2215" s="16">
        <v>8.3287671232876708</v>
      </c>
      <c r="G2215">
        <v>60</v>
      </c>
      <c r="H2215" s="4">
        <v>1</v>
      </c>
      <c r="I2215" s="4">
        <v>2</v>
      </c>
      <c r="J2215" s="4">
        <v>8</v>
      </c>
      <c r="K2215" s="4">
        <v>4</v>
      </c>
      <c r="L2215" s="4">
        <v>3</v>
      </c>
      <c r="M2215" s="4">
        <v>13</v>
      </c>
      <c r="N2215">
        <v>2</v>
      </c>
      <c r="O2215">
        <v>1</v>
      </c>
      <c r="P2215">
        <v>1</v>
      </c>
      <c r="Q2215">
        <v>2</v>
      </c>
      <c r="R2215">
        <v>7</v>
      </c>
      <c r="S2215">
        <v>0</v>
      </c>
      <c r="T2215">
        <v>0</v>
      </c>
      <c r="U2215">
        <v>1</v>
      </c>
      <c r="V2215">
        <v>0</v>
      </c>
      <c r="W2215">
        <v>0</v>
      </c>
      <c r="X2215">
        <v>1</v>
      </c>
      <c r="Y2215">
        <v>0</v>
      </c>
      <c r="Z2215" t="s">
        <v>41</v>
      </c>
    </row>
    <row r="2216" spans="1:26" x14ac:dyDescent="0.3">
      <c r="A2216">
        <v>6609</v>
      </c>
      <c r="B2216">
        <v>1966</v>
      </c>
      <c r="C2216" s="14">
        <f>2021-Table13[[#This Row],[Year_Birth]]</f>
        <v>55</v>
      </c>
      <c r="D2216" s="4">
        <v>27038</v>
      </c>
      <c r="E2216">
        <v>0</v>
      </c>
      <c r="F2216" s="16">
        <v>8.3890410958904109</v>
      </c>
      <c r="G2216">
        <v>64</v>
      </c>
      <c r="H2216" s="4">
        <v>1</v>
      </c>
      <c r="I2216" s="4">
        <v>26</v>
      </c>
      <c r="J2216" s="4">
        <v>25</v>
      </c>
      <c r="K2216" s="4">
        <v>17</v>
      </c>
      <c r="L2216" s="4">
        <v>23</v>
      </c>
      <c r="M2216" s="4">
        <v>15</v>
      </c>
      <c r="N2216">
        <v>1</v>
      </c>
      <c r="O2216">
        <v>3</v>
      </c>
      <c r="P2216">
        <v>0</v>
      </c>
      <c r="Q2216">
        <v>3</v>
      </c>
      <c r="R2216">
        <v>9</v>
      </c>
      <c r="S2216">
        <v>0</v>
      </c>
      <c r="T2216">
        <v>0</v>
      </c>
      <c r="U2216">
        <v>0</v>
      </c>
      <c r="V2216">
        <v>0</v>
      </c>
      <c r="W2216">
        <v>0</v>
      </c>
      <c r="X2216">
        <v>1</v>
      </c>
      <c r="Y2216">
        <v>0</v>
      </c>
      <c r="Z2216" t="s">
        <v>47</v>
      </c>
    </row>
    <row r="2217" spans="1:26" x14ac:dyDescent="0.3">
      <c r="A2217">
        <v>6862</v>
      </c>
      <c r="B2217">
        <v>1971</v>
      </c>
      <c r="C2217" s="14">
        <f>2021-Table13[[#This Row],[Year_Birth]]</f>
        <v>50</v>
      </c>
      <c r="D2217" s="4">
        <v>1730</v>
      </c>
      <c r="E2217">
        <v>0</v>
      </c>
      <c r="F2217" s="16">
        <v>6.7260273972602738</v>
      </c>
      <c r="G2217">
        <v>65</v>
      </c>
      <c r="H2217" s="4">
        <v>1</v>
      </c>
      <c r="I2217" s="4">
        <v>1</v>
      </c>
      <c r="J2217" s="4">
        <v>3</v>
      </c>
      <c r="K2217" s="4">
        <v>1</v>
      </c>
      <c r="L2217" s="4">
        <v>1</v>
      </c>
      <c r="M2217" s="4">
        <v>1</v>
      </c>
      <c r="N2217">
        <v>15</v>
      </c>
      <c r="O2217">
        <v>0</v>
      </c>
      <c r="P2217">
        <v>0</v>
      </c>
      <c r="Q2217">
        <v>0</v>
      </c>
      <c r="R2217">
        <v>20</v>
      </c>
      <c r="S2217">
        <v>0</v>
      </c>
      <c r="T2217">
        <v>0</v>
      </c>
      <c r="U2217">
        <v>0</v>
      </c>
      <c r="V2217">
        <v>0</v>
      </c>
      <c r="W2217">
        <v>0</v>
      </c>
      <c r="X2217">
        <v>0</v>
      </c>
      <c r="Y2217">
        <v>0</v>
      </c>
      <c r="Z2217" t="s">
        <v>41</v>
      </c>
    </row>
    <row r="2218" spans="1:26" x14ac:dyDescent="0.3">
      <c r="A2218">
        <v>642</v>
      </c>
      <c r="B2218">
        <v>1980</v>
      </c>
      <c r="C2218" s="14">
        <f>2021-Table13[[#This Row],[Year_Birth]]</f>
        <v>41</v>
      </c>
      <c r="D2218" s="4">
        <v>16005</v>
      </c>
      <c r="E2218">
        <v>1</v>
      </c>
      <c r="F2218" s="16">
        <v>8.4849315068493159</v>
      </c>
      <c r="G2218">
        <v>69</v>
      </c>
      <c r="H2218" s="4">
        <v>1</v>
      </c>
      <c r="I2218" s="4">
        <v>3</v>
      </c>
      <c r="J2218" s="4">
        <v>2</v>
      </c>
      <c r="K2218" s="4">
        <v>20</v>
      </c>
      <c r="L2218" s="4">
        <v>30</v>
      </c>
      <c r="M2218" s="4">
        <v>47</v>
      </c>
      <c r="N2218">
        <v>3</v>
      </c>
      <c r="O2218">
        <v>2</v>
      </c>
      <c r="P2218">
        <v>1</v>
      </c>
      <c r="Q2218">
        <v>2</v>
      </c>
      <c r="R2218">
        <v>8</v>
      </c>
      <c r="S2218">
        <v>0</v>
      </c>
      <c r="T2218">
        <v>0</v>
      </c>
      <c r="U2218">
        <v>0</v>
      </c>
      <c r="V2218">
        <v>0</v>
      </c>
      <c r="W2218">
        <v>0</v>
      </c>
      <c r="X2218">
        <v>0</v>
      </c>
      <c r="Y2218">
        <v>0</v>
      </c>
      <c r="Z2218" t="s">
        <v>48</v>
      </c>
    </row>
    <row r="2219" spans="1:26" x14ac:dyDescent="0.3">
      <c r="A2219">
        <v>8082</v>
      </c>
      <c r="B2219">
        <v>1971</v>
      </c>
      <c r="C2219" s="14">
        <f>2021-Table13[[#This Row],[Year_Birth]]</f>
        <v>50</v>
      </c>
      <c r="D2219" s="4">
        <v>25721</v>
      </c>
      <c r="E2219">
        <v>1</v>
      </c>
      <c r="F2219" s="16">
        <v>7.7178082191780826</v>
      </c>
      <c r="G2219">
        <v>75</v>
      </c>
      <c r="H2219" s="4">
        <v>1</v>
      </c>
      <c r="I2219" s="4">
        <v>3</v>
      </c>
      <c r="J2219" s="4">
        <v>6</v>
      </c>
      <c r="K2219" s="4">
        <v>3</v>
      </c>
      <c r="L2219" s="4">
        <v>6</v>
      </c>
      <c r="M2219" s="4">
        <v>15</v>
      </c>
      <c r="N2219">
        <v>1</v>
      </c>
      <c r="O2219">
        <v>1</v>
      </c>
      <c r="P2219">
        <v>1</v>
      </c>
      <c r="Q2219">
        <v>2</v>
      </c>
      <c r="R2219">
        <v>7</v>
      </c>
      <c r="S2219">
        <v>0</v>
      </c>
      <c r="T2219">
        <v>0</v>
      </c>
      <c r="U2219">
        <v>0</v>
      </c>
      <c r="V2219">
        <v>0</v>
      </c>
      <c r="W2219">
        <v>0</v>
      </c>
      <c r="X2219">
        <v>1</v>
      </c>
      <c r="Y2219">
        <v>0</v>
      </c>
      <c r="Z2219" t="s">
        <v>53</v>
      </c>
    </row>
    <row r="2220" spans="1:26" x14ac:dyDescent="0.3">
      <c r="A2220">
        <v>4066</v>
      </c>
      <c r="B2220">
        <v>1978</v>
      </c>
      <c r="C2220" s="14">
        <f>2021-Table13[[#This Row],[Year_Birth]]</f>
        <v>43</v>
      </c>
      <c r="D2220" s="4">
        <v>21282</v>
      </c>
      <c r="E2220">
        <v>1</v>
      </c>
      <c r="F2220" s="16">
        <v>6.7452054794520544</v>
      </c>
      <c r="G2220">
        <v>76</v>
      </c>
      <c r="H2220" s="4">
        <v>1</v>
      </c>
      <c r="I2220" s="4">
        <v>5</v>
      </c>
      <c r="J2220" s="4">
        <v>8</v>
      </c>
      <c r="K2220" s="4">
        <v>4</v>
      </c>
      <c r="L2220" s="4">
        <v>8</v>
      </c>
      <c r="M2220" s="4">
        <v>20</v>
      </c>
      <c r="N2220">
        <v>2</v>
      </c>
      <c r="O2220">
        <v>2</v>
      </c>
      <c r="P2220">
        <v>1</v>
      </c>
      <c r="Q2220">
        <v>2</v>
      </c>
      <c r="R2220">
        <v>6</v>
      </c>
      <c r="S2220">
        <v>0</v>
      </c>
      <c r="T2220">
        <v>0</v>
      </c>
      <c r="U2220">
        <v>0</v>
      </c>
      <c r="V2220">
        <v>0</v>
      </c>
      <c r="W2220">
        <v>0</v>
      </c>
      <c r="X2220">
        <v>0</v>
      </c>
      <c r="Y2220">
        <v>0</v>
      </c>
      <c r="Z2220" t="s">
        <v>41</v>
      </c>
    </row>
    <row r="2221" spans="1:26" x14ac:dyDescent="0.3">
      <c r="A2221">
        <v>2563</v>
      </c>
      <c r="B2221">
        <v>1961</v>
      </c>
      <c r="C2221" s="14">
        <f>2021-Table13[[#This Row],[Year_Birth]]</f>
        <v>60</v>
      </c>
      <c r="D2221" s="4">
        <v>28249</v>
      </c>
      <c r="E2221">
        <v>0</v>
      </c>
      <c r="F2221" s="16">
        <v>6.6493150684931503</v>
      </c>
      <c r="G2221">
        <v>80</v>
      </c>
      <c r="H2221" s="4">
        <v>1</v>
      </c>
      <c r="I2221" s="4">
        <v>9</v>
      </c>
      <c r="J2221" s="4">
        <v>7</v>
      </c>
      <c r="K2221" s="4">
        <v>2</v>
      </c>
      <c r="L2221" s="4">
        <v>14</v>
      </c>
      <c r="M2221" s="4">
        <v>10</v>
      </c>
      <c r="N2221">
        <v>1</v>
      </c>
      <c r="O2221">
        <v>2</v>
      </c>
      <c r="P2221">
        <v>0</v>
      </c>
      <c r="Q2221">
        <v>3</v>
      </c>
      <c r="R2221">
        <v>6</v>
      </c>
      <c r="S2221">
        <v>0</v>
      </c>
      <c r="T2221">
        <v>0</v>
      </c>
      <c r="U2221">
        <v>0</v>
      </c>
      <c r="V2221">
        <v>0</v>
      </c>
      <c r="W2221">
        <v>0</v>
      </c>
      <c r="X2221">
        <v>0</v>
      </c>
      <c r="Y2221">
        <v>0</v>
      </c>
      <c r="Z2221" t="s">
        <v>45</v>
      </c>
    </row>
    <row r="2222" spans="1:26" x14ac:dyDescent="0.3">
      <c r="A2222">
        <v>8312</v>
      </c>
      <c r="B2222">
        <v>1961</v>
      </c>
      <c r="C2222" s="14">
        <f>2021-Table13[[#This Row],[Year_Birth]]</f>
        <v>60</v>
      </c>
      <c r="D2222" s="4">
        <v>28249</v>
      </c>
      <c r="E2222">
        <v>0</v>
      </c>
      <c r="F2222" s="16">
        <v>6.6493150684931503</v>
      </c>
      <c r="G2222">
        <v>80</v>
      </c>
      <c r="H2222" s="4">
        <v>1</v>
      </c>
      <c r="I2222" s="4">
        <v>9</v>
      </c>
      <c r="J2222" s="4">
        <v>7</v>
      </c>
      <c r="K2222" s="4">
        <v>2</v>
      </c>
      <c r="L2222" s="4">
        <v>14</v>
      </c>
      <c r="M2222" s="4">
        <v>10</v>
      </c>
      <c r="N2222">
        <v>1</v>
      </c>
      <c r="O2222">
        <v>2</v>
      </c>
      <c r="P2222">
        <v>0</v>
      </c>
      <c r="Q2222">
        <v>3</v>
      </c>
      <c r="R2222">
        <v>6</v>
      </c>
      <c r="S2222">
        <v>0</v>
      </c>
      <c r="T2222">
        <v>0</v>
      </c>
      <c r="U2222">
        <v>0</v>
      </c>
      <c r="V2222">
        <v>0</v>
      </c>
      <c r="W2222">
        <v>0</v>
      </c>
      <c r="X2222">
        <v>0</v>
      </c>
      <c r="Y2222">
        <v>0</v>
      </c>
      <c r="Z2222" t="s">
        <v>41</v>
      </c>
    </row>
    <row r="2223" spans="1:26" x14ac:dyDescent="0.3">
      <c r="A2223">
        <v>5555</v>
      </c>
      <c r="B2223">
        <v>1975</v>
      </c>
      <c r="C2223" s="14">
        <f>2021-Table13[[#This Row],[Year_Birth]]</f>
        <v>46</v>
      </c>
      <c r="D2223" s="4">
        <v>153924</v>
      </c>
      <c r="E2223">
        <v>0</v>
      </c>
      <c r="F2223" s="16">
        <v>7</v>
      </c>
      <c r="G2223">
        <v>81</v>
      </c>
      <c r="H2223" s="4">
        <v>1</v>
      </c>
      <c r="I2223" s="4">
        <v>1</v>
      </c>
      <c r="J2223" s="4">
        <v>1</v>
      </c>
      <c r="K2223" s="4">
        <v>1</v>
      </c>
      <c r="L2223" s="4">
        <v>1</v>
      </c>
      <c r="M2223" s="4">
        <v>1</v>
      </c>
      <c r="N2223">
        <v>0</v>
      </c>
      <c r="O2223">
        <v>0</v>
      </c>
      <c r="P2223">
        <v>0</v>
      </c>
      <c r="Q2223">
        <v>0</v>
      </c>
      <c r="R2223">
        <v>0</v>
      </c>
      <c r="S2223">
        <v>0</v>
      </c>
      <c r="T2223">
        <v>0</v>
      </c>
      <c r="U2223">
        <v>0</v>
      </c>
      <c r="V2223">
        <v>0</v>
      </c>
      <c r="W2223">
        <v>0</v>
      </c>
      <c r="X2223">
        <v>0</v>
      </c>
      <c r="Y2223">
        <v>0</v>
      </c>
      <c r="Z2223" t="s">
        <v>41</v>
      </c>
    </row>
    <row r="2224" spans="1:26" x14ac:dyDescent="0.3">
      <c r="A2224">
        <v>5692</v>
      </c>
      <c r="B2224">
        <v>1989</v>
      </c>
      <c r="C2224" s="14">
        <f>2021-Table13[[#This Row],[Year_Birth]]</f>
        <v>32</v>
      </c>
      <c r="D2224" s="4">
        <v>25443</v>
      </c>
      <c r="E2224">
        <v>1</v>
      </c>
      <c r="F2224" s="16">
        <v>8.1287671232876715</v>
      </c>
      <c r="G2224">
        <v>82</v>
      </c>
      <c r="H2224" s="4">
        <v>1</v>
      </c>
      <c r="I2224" s="4">
        <v>4</v>
      </c>
      <c r="J2224" s="4">
        <v>3</v>
      </c>
      <c r="K2224" s="4">
        <v>8</v>
      </c>
      <c r="L2224" s="4">
        <v>9</v>
      </c>
      <c r="M2224" s="4">
        <v>7</v>
      </c>
      <c r="N2224">
        <v>1</v>
      </c>
      <c r="O2224">
        <v>1</v>
      </c>
      <c r="P2224">
        <v>0</v>
      </c>
      <c r="Q2224">
        <v>3</v>
      </c>
      <c r="R2224">
        <v>8</v>
      </c>
      <c r="S2224">
        <v>0</v>
      </c>
      <c r="T2224">
        <v>0</v>
      </c>
      <c r="U2224">
        <v>0</v>
      </c>
      <c r="V2224">
        <v>0</v>
      </c>
      <c r="W2224">
        <v>0</v>
      </c>
      <c r="X2224">
        <v>0</v>
      </c>
      <c r="Y2224">
        <v>0</v>
      </c>
      <c r="Z2224" t="s">
        <v>47</v>
      </c>
    </row>
    <row r="2225" spans="1:26" x14ac:dyDescent="0.3">
      <c r="A2225">
        <v>10398</v>
      </c>
      <c r="B2225">
        <v>1981</v>
      </c>
      <c r="C2225" s="14">
        <f>2021-Table13[[#This Row],[Year_Birth]]</f>
        <v>40</v>
      </c>
      <c r="D2225" s="4">
        <v>24336</v>
      </c>
      <c r="E2225">
        <v>1</v>
      </c>
      <c r="F2225" s="16">
        <v>8.4493150684931511</v>
      </c>
      <c r="G2225">
        <v>82</v>
      </c>
      <c r="H2225" s="4">
        <v>1</v>
      </c>
      <c r="I2225" s="4">
        <v>6</v>
      </c>
      <c r="J2225" s="4">
        <v>2</v>
      </c>
      <c r="K2225" s="4">
        <v>8</v>
      </c>
      <c r="L2225" s="4">
        <v>2</v>
      </c>
      <c r="M2225" s="4">
        <v>12</v>
      </c>
      <c r="N2225">
        <v>1</v>
      </c>
      <c r="O2225">
        <v>1</v>
      </c>
      <c r="P2225">
        <v>0</v>
      </c>
      <c r="Q2225">
        <v>2</v>
      </c>
      <c r="R2225">
        <v>7</v>
      </c>
      <c r="S2225">
        <v>0</v>
      </c>
      <c r="T2225">
        <v>0</v>
      </c>
      <c r="U2225">
        <v>0</v>
      </c>
      <c r="V2225">
        <v>0</v>
      </c>
      <c r="W2225">
        <v>0</v>
      </c>
      <c r="X2225">
        <v>0</v>
      </c>
      <c r="Y2225">
        <v>0</v>
      </c>
      <c r="Z2225" t="s">
        <v>41</v>
      </c>
    </row>
    <row r="2226" spans="1:26" x14ac:dyDescent="0.3">
      <c r="A2226">
        <v>8373</v>
      </c>
      <c r="B2226">
        <v>1979</v>
      </c>
      <c r="C2226" s="14">
        <f>2021-Table13[[#This Row],[Year_Birth]]</f>
        <v>42</v>
      </c>
      <c r="D2226" s="4">
        <v>24594</v>
      </c>
      <c r="E2226">
        <v>1</v>
      </c>
      <c r="F2226" s="16">
        <v>7.161643835616438</v>
      </c>
      <c r="G2226">
        <v>94</v>
      </c>
      <c r="H2226" s="4">
        <v>1</v>
      </c>
      <c r="I2226" s="4">
        <v>3</v>
      </c>
      <c r="J2226" s="4">
        <v>6</v>
      </c>
      <c r="K2226" s="4">
        <v>10</v>
      </c>
      <c r="L2226" s="4">
        <v>0</v>
      </c>
      <c r="M2226" s="4">
        <v>9</v>
      </c>
      <c r="N2226">
        <v>1</v>
      </c>
      <c r="O2226">
        <v>1</v>
      </c>
      <c r="P2226">
        <v>0</v>
      </c>
      <c r="Q2226">
        <v>3</v>
      </c>
      <c r="R2226">
        <v>5</v>
      </c>
      <c r="S2226">
        <v>0</v>
      </c>
      <c r="T2226">
        <v>0</v>
      </c>
      <c r="U2226">
        <v>0</v>
      </c>
      <c r="V2226">
        <v>0</v>
      </c>
      <c r="W2226">
        <v>0</v>
      </c>
      <c r="X2226">
        <v>0</v>
      </c>
      <c r="Y2226">
        <v>0</v>
      </c>
      <c r="Z2226" t="s">
        <v>48</v>
      </c>
    </row>
    <row r="2227" spans="1:26" x14ac:dyDescent="0.3">
      <c r="A2227">
        <v>3829</v>
      </c>
      <c r="B2227">
        <v>1979</v>
      </c>
      <c r="C2227" s="14">
        <f>2021-Table13[[#This Row],[Year_Birth]]</f>
        <v>42</v>
      </c>
      <c r="D2227" s="4">
        <v>24594</v>
      </c>
      <c r="E2227">
        <v>1</v>
      </c>
      <c r="F2227" s="16">
        <v>7.161643835616438</v>
      </c>
      <c r="G2227">
        <v>94</v>
      </c>
      <c r="H2227" s="4">
        <v>1</v>
      </c>
      <c r="I2227" s="4">
        <v>3</v>
      </c>
      <c r="J2227" s="4">
        <v>6</v>
      </c>
      <c r="K2227" s="4">
        <v>10</v>
      </c>
      <c r="L2227" s="4">
        <v>0</v>
      </c>
      <c r="M2227" s="4">
        <v>9</v>
      </c>
      <c r="N2227">
        <v>1</v>
      </c>
      <c r="O2227">
        <v>1</v>
      </c>
      <c r="P2227">
        <v>0</v>
      </c>
      <c r="Q2227">
        <v>3</v>
      </c>
      <c r="R2227">
        <v>5</v>
      </c>
      <c r="S2227">
        <v>0</v>
      </c>
      <c r="T2227">
        <v>0</v>
      </c>
      <c r="U2227">
        <v>0</v>
      </c>
      <c r="V2227">
        <v>0</v>
      </c>
      <c r="W2227">
        <v>0</v>
      </c>
      <c r="X2227">
        <v>0</v>
      </c>
      <c r="Y2227">
        <v>0</v>
      </c>
      <c r="Z2227" t="s">
        <v>47</v>
      </c>
    </row>
    <row r="2228" spans="1:26" x14ac:dyDescent="0.3">
      <c r="A2228">
        <v>456</v>
      </c>
      <c r="B2228">
        <v>1986</v>
      </c>
      <c r="C2228" s="14">
        <f>2021-Table13[[#This Row],[Year_Birth]]</f>
        <v>35</v>
      </c>
      <c r="D2228" s="4">
        <v>7500</v>
      </c>
      <c r="E2228">
        <v>1</v>
      </c>
      <c r="F2228" s="16">
        <v>8</v>
      </c>
      <c r="G2228">
        <v>96</v>
      </c>
      <c r="H2228" s="4">
        <v>1</v>
      </c>
      <c r="I2228" s="4">
        <v>11</v>
      </c>
      <c r="J2228" s="4">
        <v>5</v>
      </c>
      <c r="K2228" s="4">
        <v>4</v>
      </c>
      <c r="L2228" s="4">
        <v>6</v>
      </c>
      <c r="M2228" s="4">
        <v>9</v>
      </c>
      <c r="N2228">
        <v>2</v>
      </c>
      <c r="O2228">
        <v>2</v>
      </c>
      <c r="P2228">
        <v>0</v>
      </c>
      <c r="Q2228">
        <v>3</v>
      </c>
      <c r="R2228">
        <v>8</v>
      </c>
      <c r="S2228">
        <v>0</v>
      </c>
      <c r="T2228">
        <v>0</v>
      </c>
      <c r="U2228">
        <v>0</v>
      </c>
      <c r="V2228">
        <v>0</v>
      </c>
      <c r="W2228">
        <v>0</v>
      </c>
      <c r="X2228">
        <v>0</v>
      </c>
      <c r="Y2228">
        <v>0</v>
      </c>
      <c r="Z2228" t="s">
        <v>41</v>
      </c>
    </row>
    <row r="2229" spans="1:26" x14ac:dyDescent="0.3">
      <c r="A2229">
        <v>10241</v>
      </c>
      <c r="B2229">
        <v>1975</v>
      </c>
      <c r="C2229" s="14">
        <f>2021-Table13[[#This Row],[Year_Birth]]</f>
        <v>46</v>
      </c>
      <c r="D2229" s="4">
        <v>11448</v>
      </c>
      <c r="E2229">
        <v>0</v>
      </c>
      <c r="F2229" s="16">
        <v>7.1479452054794521</v>
      </c>
      <c r="G2229">
        <v>16</v>
      </c>
      <c r="H2229" s="4">
        <v>0</v>
      </c>
      <c r="I2229" s="4">
        <v>0</v>
      </c>
      <c r="J2229" s="4">
        <v>0</v>
      </c>
      <c r="K2229" s="4">
        <v>6</v>
      </c>
      <c r="L2229" s="4">
        <v>2</v>
      </c>
      <c r="M2229" s="4">
        <v>6</v>
      </c>
      <c r="N2229">
        <v>1</v>
      </c>
      <c r="O2229">
        <v>1</v>
      </c>
      <c r="P2229">
        <v>0</v>
      </c>
      <c r="Q2229">
        <v>2</v>
      </c>
      <c r="R2229">
        <v>6</v>
      </c>
      <c r="S2229">
        <v>0</v>
      </c>
      <c r="T2229">
        <v>0</v>
      </c>
      <c r="U2229">
        <v>0</v>
      </c>
      <c r="V2229">
        <v>0</v>
      </c>
      <c r="W2229">
        <v>0</v>
      </c>
      <c r="X2229">
        <v>0</v>
      </c>
      <c r="Y2229">
        <v>0</v>
      </c>
      <c r="Z2229" t="s">
        <v>41</v>
      </c>
    </row>
    <row r="2230" spans="1:26" x14ac:dyDescent="0.3">
      <c r="A2230">
        <v>87</v>
      </c>
      <c r="B2230">
        <v>1981</v>
      </c>
      <c r="C2230" s="14">
        <f>2021-Table13[[#This Row],[Year_Birth]]</f>
        <v>40</v>
      </c>
      <c r="D2230" s="4">
        <v>27733</v>
      </c>
      <c r="E2230">
        <v>1</v>
      </c>
      <c r="F2230" s="16">
        <v>7.4520547945205475</v>
      </c>
      <c r="G2230">
        <v>16</v>
      </c>
      <c r="H2230" s="4">
        <v>0</v>
      </c>
      <c r="I2230" s="4">
        <v>7</v>
      </c>
      <c r="J2230" s="4">
        <v>5</v>
      </c>
      <c r="K2230" s="4">
        <v>26</v>
      </c>
      <c r="L2230" s="4">
        <v>2</v>
      </c>
      <c r="M2230" s="4">
        <v>17</v>
      </c>
      <c r="N2230">
        <v>2</v>
      </c>
      <c r="O2230">
        <v>2</v>
      </c>
      <c r="P2230">
        <v>0</v>
      </c>
      <c r="Q2230">
        <v>3</v>
      </c>
      <c r="R2230">
        <v>7</v>
      </c>
      <c r="S2230">
        <v>0</v>
      </c>
      <c r="T2230">
        <v>0</v>
      </c>
      <c r="U2230">
        <v>0</v>
      </c>
      <c r="V2230">
        <v>0</v>
      </c>
      <c r="W2230">
        <v>0</v>
      </c>
      <c r="X2230">
        <v>0</v>
      </c>
      <c r="Y2230">
        <v>0</v>
      </c>
      <c r="Z2230" t="s">
        <v>52</v>
      </c>
    </row>
    <row r="2231" spans="1:26" x14ac:dyDescent="0.3">
      <c r="A2231">
        <v>5342</v>
      </c>
      <c r="B2231">
        <v>1976</v>
      </c>
      <c r="C2231" s="14">
        <f>2021-Table13[[#This Row],[Year_Birth]]</f>
        <v>45</v>
      </c>
      <c r="D2231" s="4">
        <v>9548</v>
      </c>
      <c r="E2231">
        <v>1</v>
      </c>
      <c r="F2231" s="16">
        <v>8.5013698630136982</v>
      </c>
      <c r="G2231">
        <v>31</v>
      </c>
      <c r="H2231" s="4">
        <v>0</v>
      </c>
      <c r="I2231" s="4">
        <v>1</v>
      </c>
      <c r="J2231" s="4">
        <v>3</v>
      </c>
      <c r="K2231" s="4">
        <v>10</v>
      </c>
      <c r="L2231" s="4">
        <v>6</v>
      </c>
      <c r="M2231" s="4">
        <v>9</v>
      </c>
      <c r="N2231">
        <v>2</v>
      </c>
      <c r="O2231">
        <v>1</v>
      </c>
      <c r="P2231">
        <v>0</v>
      </c>
      <c r="Q2231">
        <v>3</v>
      </c>
      <c r="R2231">
        <v>8</v>
      </c>
      <c r="S2231">
        <v>0</v>
      </c>
      <c r="T2231">
        <v>0</v>
      </c>
      <c r="U2231">
        <v>0</v>
      </c>
      <c r="V2231">
        <v>0</v>
      </c>
      <c r="W2231">
        <v>0</v>
      </c>
      <c r="X2231">
        <v>0</v>
      </c>
      <c r="Y2231">
        <v>0</v>
      </c>
      <c r="Z2231" t="s">
        <v>48</v>
      </c>
    </row>
    <row r="2232" spans="1:26" x14ac:dyDescent="0.3">
      <c r="A2232">
        <v>9617</v>
      </c>
      <c r="B2232">
        <v>1951</v>
      </c>
      <c r="C2232" s="14">
        <f>2021-Table13[[#This Row],[Year_Birth]]</f>
        <v>70</v>
      </c>
      <c r="D2232" s="4">
        <v>15033</v>
      </c>
      <c r="E2232">
        <v>0</v>
      </c>
      <c r="F2232" s="16">
        <v>6.8136986301369866</v>
      </c>
      <c r="G2232">
        <v>37</v>
      </c>
      <c r="H2232" s="4">
        <v>0</v>
      </c>
      <c r="I2232" s="4">
        <v>4</v>
      </c>
      <c r="J2232" s="4">
        <v>5</v>
      </c>
      <c r="K2232" s="4">
        <v>6</v>
      </c>
      <c r="L2232" s="4">
        <v>0</v>
      </c>
      <c r="M2232" s="4">
        <v>4</v>
      </c>
      <c r="N2232">
        <v>1</v>
      </c>
      <c r="O2232">
        <v>1</v>
      </c>
      <c r="P2232">
        <v>0</v>
      </c>
      <c r="Q2232">
        <v>3</v>
      </c>
      <c r="R2232">
        <v>3</v>
      </c>
      <c r="S2232">
        <v>0</v>
      </c>
      <c r="T2232">
        <v>0</v>
      </c>
      <c r="U2232">
        <v>0</v>
      </c>
      <c r="V2232">
        <v>0</v>
      </c>
      <c r="W2232">
        <v>0</v>
      </c>
      <c r="X2232">
        <v>0</v>
      </c>
      <c r="Y2232">
        <v>0</v>
      </c>
      <c r="Z2232" t="s">
        <v>47</v>
      </c>
    </row>
    <row r="2233" spans="1:26" x14ac:dyDescent="0.3">
      <c r="A2233">
        <v>6516</v>
      </c>
      <c r="B2233">
        <v>1989</v>
      </c>
      <c r="C2233" s="14">
        <f>2021-Table13[[#This Row],[Year_Birth]]</f>
        <v>32</v>
      </c>
      <c r="D2233" s="4">
        <v>17487</v>
      </c>
      <c r="E2233">
        <v>1</v>
      </c>
      <c r="F2233" s="16">
        <v>7.8931506849315065</v>
      </c>
      <c r="G2233">
        <v>37</v>
      </c>
      <c r="H2233" s="4">
        <v>0</v>
      </c>
      <c r="I2233" s="4">
        <v>0</v>
      </c>
      <c r="J2233" s="4">
        <v>1</v>
      </c>
      <c r="K2233" s="4">
        <v>7</v>
      </c>
      <c r="L2233" s="4">
        <v>4</v>
      </c>
      <c r="M2233" s="4">
        <v>6</v>
      </c>
      <c r="N2233">
        <v>1</v>
      </c>
      <c r="O2233">
        <v>1</v>
      </c>
      <c r="P2233">
        <v>0</v>
      </c>
      <c r="Q2233">
        <v>2</v>
      </c>
      <c r="R2233">
        <v>7</v>
      </c>
      <c r="S2233">
        <v>0</v>
      </c>
      <c r="T2233">
        <v>0</v>
      </c>
      <c r="U2233">
        <v>0</v>
      </c>
      <c r="V2233">
        <v>0</v>
      </c>
      <c r="W2233">
        <v>0</v>
      </c>
      <c r="X2233">
        <v>0</v>
      </c>
      <c r="Y2233">
        <v>0</v>
      </c>
      <c r="Z2233" t="s">
        <v>53</v>
      </c>
    </row>
    <row r="2234" spans="1:26" x14ac:dyDescent="0.3">
      <c r="A2234">
        <v>2686</v>
      </c>
      <c r="B2234">
        <v>1969</v>
      </c>
      <c r="C2234" s="14">
        <f>2021-Table13[[#This Row],[Year_Birth]]</f>
        <v>52</v>
      </c>
      <c r="D2234" s="4">
        <v>22390</v>
      </c>
      <c r="E2234">
        <v>0</v>
      </c>
      <c r="F2234" s="16">
        <v>7.2986301369863016</v>
      </c>
      <c r="G2234">
        <v>49</v>
      </c>
      <c r="H2234" s="4">
        <v>0</v>
      </c>
      <c r="I2234" s="4">
        <v>1</v>
      </c>
      <c r="J2234" s="4">
        <v>4</v>
      </c>
      <c r="K2234" s="4">
        <v>15</v>
      </c>
      <c r="L2234" s="4">
        <v>1</v>
      </c>
      <c r="M2234" s="4">
        <v>5</v>
      </c>
      <c r="N2234">
        <v>1</v>
      </c>
      <c r="O2234">
        <v>1</v>
      </c>
      <c r="P2234">
        <v>0</v>
      </c>
      <c r="Q2234">
        <v>2</v>
      </c>
      <c r="R2234">
        <v>7</v>
      </c>
      <c r="S2234">
        <v>0</v>
      </c>
      <c r="T2234">
        <v>0</v>
      </c>
      <c r="U2234">
        <v>0</v>
      </c>
      <c r="V2234">
        <v>0</v>
      </c>
      <c r="W2234">
        <v>0</v>
      </c>
      <c r="X2234">
        <v>0</v>
      </c>
      <c r="Y2234">
        <v>0</v>
      </c>
      <c r="Z2234" t="s">
        <v>53</v>
      </c>
    </row>
    <row r="2235" spans="1:26" x14ac:dyDescent="0.3">
      <c r="A2235">
        <v>9960</v>
      </c>
      <c r="B2235">
        <v>1991</v>
      </c>
      <c r="C2235" s="14">
        <f>2021-Table13[[#This Row],[Year_Birth]]</f>
        <v>30</v>
      </c>
      <c r="D2235" s="4">
        <v>26868</v>
      </c>
      <c r="E2235">
        <v>1</v>
      </c>
      <c r="F2235" s="16">
        <v>6.7753424657534245</v>
      </c>
      <c r="G2235">
        <v>52</v>
      </c>
      <c r="H2235" s="4">
        <v>0</v>
      </c>
      <c r="I2235" s="4">
        <v>0</v>
      </c>
      <c r="J2235" s="4">
        <v>1</v>
      </c>
      <c r="K2235" s="4">
        <v>8</v>
      </c>
      <c r="L2235" s="4">
        <v>3</v>
      </c>
      <c r="M2235" s="4">
        <v>2</v>
      </c>
      <c r="N2235">
        <v>1</v>
      </c>
      <c r="O2235">
        <v>1</v>
      </c>
      <c r="P2235">
        <v>0</v>
      </c>
      <c r="Q2235">
        <v>2</v>
      </c>
      <c r="R2235">
        <v>7</v>
      </c>
      <c r="S2235">
        <v>0</v>
      </c>
      <c r="T2235">
        <v>0</v>
      </c>
      <c r="U2235">
        <v>0</v>
      </c>
      <c r="V2235">
        <v>0</v>
      </c>
      <c r="W2235">
        <v>0</v>
      </c>
      <c r="X2235">
        <v>0</v>
      </c>
      <c r="Y2235">
        <v>0</v>
      </c>
      <c r="Z2235" t="s">
        <v>47</v>
      </c>
    </row>
    <row r="2236" spans="1:26" x14ac:dyDescent="0.3">
      <c r="A2236">
        <v>5150</v>
      </c>
      <c r="B2236">
        <v>1979</v>
      </c>
      <c r="C2236" s="14">
        <f>2021-Table13[[#This Row],[Year_Birth]]</f>
        <v>42</v>
      </c>
      <c r="D2236" s="4">
        <v>20194</v>
      </c>
      <c r="E2236">
        <v>1</v>
      </c>
      <c r="F2236" s="16">
        <v>8.1424657534246574</v>
      </c>
      <c r="G2236">
        <v>64</v>
      </c>
      <c r="H2236" s="4">
        <v>0</v>
      </c>
      <c r="I2236" s="4">
        <v>4</v>
      </c>
      <c r="J2236" s="4">
        <v>7</v>
      </c>
      <c r="K2236" s="4">
        <v>11</v>
      </c>
      <c r="L2236" s="4">
        <v>10</v>
      </c>
      <c r="M2236" s="4">
        <v>15</v>
      </c>
      <c r="N2236">
        <v>2</v>
      </c>
      <c r="O2236">
        <v>2</v>
      </c>
      <c r="P2236">
        <v>0</v>
      </c>
      <c r="Q2236">
        <v>3</v>
      </c>
      <c r="R2236">
        <v>6</v>
      </c>
      <c r="S2236">
        <v>0</v>
      </c>
      <c r="T2236">
        <v>0</v>
      </c>
      <c r="U2236">
        <v>0</v>
      </c>
      <c r="V2236">
        <v>0</v>
      </c>
      <c r="W2236">
        <v>0</v>
      </c>
      <c r="X2236">
        <v>0</v>
      </c>
      <c r="Y2236">
        <v>0</v>
      </c>
      <c r="Z2236" t="s">
        <v>41</v>
      </c>
    </row>
    <row r="2237" spans="1:26" x14ac:dyDescent="0.3">
      <c r="A2237">
        <v>10364</v>
      </c>
      <c r="B2237">
        <v>1959</v>
      </c>
      <c r="C2237" s="14">
        <f>2021-Table13[[#This Row],[Year_Birth]]</f>
        <v>62</v>
      </c>
      <c r="D2237" s="4">
        <v>23295</v>
      </c>
      <c r="E2237">
        <v>0</v>
      </c>
      <c r="F2237" s="16">
        <v>7.5726027397260278</v>
      </c>
      <c r="G2237">
        <v>72</v>
      </c>
      <c r="H2237" s="4">
        <v>0</v>
      </c>
      <c r="I2237" s="4">
        <v>0</v>
      </c>
      <c r="J2237" s="4">
        <v>1</v>
      </c>
      <c r="K2237" s="4">
        <v>2</v>
      </c>
      <c r="L2237" s="4">
        <v>12</v>
      </c>
      <c r="M2237" s="4">
        <v>5</v>
      </c>
      <c r="N2237">
        <v>1</v>
      </c>
      <c r="O2237">
        <v>1</v>
      </c>
      <c r="P2237">
        <v>0</v>
      </c>
      <c r="Q2237">
        <v>2</v>
      </c>
      <c r="R2237">
        <v>8</v>
      </c>
      <c r="S2237">
        <v>0</v>
      </c>
      <c r="T2237">
        <v>0</v>
      </c>
      <c r="U2237">
        <v>0</v>
      </c>
      <c r="V2237">
        <v>0</v>
      </c>
      <c r="W2237">
        <v>0</v>
      </c>
      <c r="X2237">
        <v>0</v>
      </c>
      <c r="Y2237">
        <v>0</v>
      </c>
      <c r="Z2237" t="s">
        <v>41</v>
      </c>
    </row>
    <row r="2238" spans="1:26" x14ac:dyDescent="0.3">
      <c r="A2238">
        <v>193</v>
      </c>
      <c r="B2238">
        <v>1996</v>
      </c>
      <c r="C2238" s="14">
        <f>2021-Table13[[#This Row],[Year_Birth]]</f>
        <v>25</v>
      </c>
      <c r="D2238" s="4">
        <v>14421</v>
      </c>
      <c r="E2238">
        <v>0</v>
      </c>
      <c r="F2238" s="16">
        <v>6.9726027397260273</v>
      </c>
      <c r="G2238">
        <v>81</v>
      </c>
      <c r="H2238" s="4">
        <v>0</v>
      </c>
      <c r="I2238" s="4">
        <v>0</v>
      </c>
      <c r="J2238" s="4">
        <v>2</v>
      </c>
      <c r="K2238" s="4">
        <v>3</v>
      </c>
      <c r="L2238" s="4">
        <v>3</v>
      </c>
      <c r="M2238" s="4">
        <v>8</v>
      </c>
      <c r="N2238">
        <v>1</v>
      </c>
      <c r="O2238">
        <v>1</v>
      </c>
      <c r="P2238">
        <v>0</v>
      </c>
      <c r="Q2238">
        <v>2</v>
      </c>
      <c r="R2238">
        <v>5</v>
      </c>
      <c r="S2238">
        <v>0</v>
      </c>
      <c r="T2238">
        <v>0</v>
      </c>
      <c r="U2238">
        <v>1</v>
      </c>
      <c r="V2238">
        <v>0</v>
      </c>
      <c r="W2238">
        <v>0</v>
      </c>
      <c r="X2238">
        <v>0</v>
      </c>
      <c r="Y2238">
        <v>0</v>
      </c>
      <c r="Z2238" t="s">
        <v>41</v>
      </c>
    </row>
    <row r="2239" spans="1:26" x14ac:dyDescent="0.3">
      <c r="A2239">
        <v>9553</v>
      </c>
      <c r="B2239">
        <v>1987</v>
      </c>
      <c r="C2239" s="14">
        <f>2021-Table13[[#This Row],[Year_Birth]]</f>
        <v>34</v>
      </c>
      <c r="D2239" s="4">
        <v>7500</v>
      </c>
      <c r="E2239">
        <v>0</v>
      </c>
      <c r="F2239" s="16">
        <v>8.0794520547945208</v>
      </c>
      <c r="G2239">
        <v>94</v>
      </c>
      <c r="H2239" s="4">
        <v>0</v>
      </c>
      <c r="I2239" s="4">
        <v>2</v>
      </c>
      <c r="J2239" s="4">
        <v>3</v>
      </c>
      <c r="K2239" s="4">
        <v>4</v>
      </c>
      <c r="L2239" s="4">
        <v>1</v>
      </c>
      <c r="M2239" s="4">
        <v>5</v>
      </c>
      <c r="N2239">
        <v>1</v>
      </c>
      <c r="O2239">
        <v>0</v>
      </c>
      <c r="P2239">
        <v>0</v>
      </c>
      <c r="Q2239">
        <v>3</v>
      </c>
      <c r="R2239">
        <v>6</v>
      </c>
      <c r="S2239">
        <v>0</v>
      </c>
      <c r="T2239">
        <v>0</v>
      </c>
      <c r="U2239">
        <v>0</v>
      </c>
      <c r="V2239">
        <v>0</v>
      </c>
      <c r="W2239">
        <v>0</v>
      </c>
      <c r="X2239">
        <v>0</v>
      </c>
      <c r="Y2239">
        <v>0</v>
      </c>
      <c r="Z2239" t="s">
        <v>45</v>
      </c>
    </row>
    <row r="2240" spans="1:26" x14ac:dyDescent="0.3">
      <c r="A2240">
        <v>2106</v>
      </c>
      <c r="B2240">
        <v>1974</v>
      </c>
      <c r="C2240" s="14">
        <f>2021-Table13[[#This Row],[Year_Birth]]</f>
        <v>47</v>
      </c>
      <c r="D2240" s="4">
        <v>20130</v>
      </c>
      <c r="E2240">
        <v>0</v>
      </c>
      <c r="F2240" s="16">
        <v>6.8958904109589039</v>
      </c>
      <c r="G2240">
        <v>99</v>
      </c>
      <c r="H2240" s="4">
        <v>0</v>
      </c>
      <c r="I2240" s="4">
        <v>6</v>
      </c>
      <c r="J2240" s="4">
        <v>3</v>
      </c>
      <c r="K2240" s="4">
        <v>7</v>
      </c>
      <c r="L2240" s="4">
        <v>6</v>
      </c>
      <c r="M2240" s="4">
        <v>12</v>
      </c>
      <c r="N2240">
        <v>1</v>
      </c>
      <c r="O2240">
        <v>1</v>
      </c>
      <c r="P2240">
        <v>0</v>
      </c>
      <c r="Q2240">
        <v>3</v>
      </c>
      <c r="R2240">
        <v>8</v>
      </c>
      <c r="S2240">
        <v>0</v>
      </c>
      <c r="T2240">
        <v>0</v>
      </c>
      <c r="U2240">
        <v>0</v>
      </c>
      <c r="V2240">
        <v>0</v>
      </c>
      <c r="W2240">
        <v>0</v>
      </c>
      <c r="X2240">
        <v>0</v>
      </c>
      <c r="Y2240">
        <v>0</v>
      </c>
      <c r="Z2240" t="s">
        <v>41</v>
      </c>
    </row>
    <row r="2241" spans="1:26" x14ac:dyDescent="0.3">
      <c r="A2241">
        <v>3363</v>
      </c>
      <c r="B2241">
        <v>1974</v>
      </c>
      <c r="C2241" s="14">
        <f>2021-Table13[[#This Row],[Year_Birth]]</f>
        <v>47</v>
      </c>
      <c r="D2241" s="4">
        <v>20130</v>
      </c>
      <c r="E2241">
        <v>0</v>
      </c>
      <c r="F2241" s="16">
        <v>6.8958904109589039</v>
      </c>
      <c r="G2241">
        <v>99</v>
      </c>
      <c r="H2241" s="4">
        <v>0</v>
      </c>
      <c r="I2241" s="4">
        <v>6</v>
      </c>
      <c r="J2241" s="4">
        <v>3</v>
      </c>
      <c r="K2241" s="4">
        <v>7</v>
      </c>
      <c r="L2241" s="4">
        <v>6</v>
      </c>
      <c r="M2241" s="4">
        <v>12</v>
      </c>
      <c r="N2241">
        <v>1</v>
      </c>
      <c r="O2241">
        <v>1</v>
      </c>
      <c r="P2241">
        <v>0</v>
      </c>
      <c r="Q2241">
        <v>3</v>
      </c>
      <c r="R2241">
        <v>8</v>
      </c>
      <c r="S2241">
        <v>0</v>
      </c>
      <c r="T2241">
        <v>0</v>
      </c>
      <c r="U2241">
        <v>0</v>
      </c>
      <c r="V2241">
        <v>0</v>
      </c>
      <c r="W2241">
        <v>0</v>
      </c>
      <c r="X2241">
        <v>0</v>
      </c>
      <c r="Y2241">
        <v>0</v>
      </c>
      <c r="Z2241" t="s">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EC9A5B43-20B4-4C8E-AB20-551AB5A4877C}">
  <ds:schemaRefs>
    <ds:schemaRef ds:uri="http://gemini/pivotcustomization/TableXML_Table1"/>
  </ds:schemaRefs>
</ds:datastoreItem>
</file>

<file path=customXml/itemProps2.xml><?xml version="1.0" encoding="utf-8"?>
<ds:datastoreItem xmlns:ds="http://schemas.openxmlformats.org/officeDocument/2006/customXml" ds:itemID="{BDD5F3AE-20E3-4D10-B6C7-F42A93769441}">
  <ds:schemaRefs>
    <ds:schemaRef ds:uri="http://gemini/pivotcustomization/ManualCalcMode"/>
  </ds:schemaRefs>
</ds:datastoreItem>
</file>

<file path=customXml/itemProps3.xml><?xml version="1.0" encoding="utf-8"?>
<ds:datastoreItem xmlns:ds="http://schemas.openxmlformats.org/officeDocument/2006/customXml" ds:itemID="{C519E71E-22BF-4301-AEE1-32908FDCC445}">
  <ds:schemaRefs>
    <ds:schemaRef ds:uri="http://gemini/pivotcustomization/ShowImplicitMeasures"/>
  </ds:schemaRefs>
</ds:datastoreItem>
</file>

<file path=customXml/itemProps4.xml><?xml version="1.0" encoding="utf-8"?>
<ds:datastoreItem xmlns:ds="http://schemas.openxmlformats.org/officeDocument/2006/customXml" ds:itemID="{35A4CCE1-3B27-4350-AA68-C59D744D8210}">
  <ds:schemaRefs>
    <ds:schemaRef ds:uri="http://gemini/pivotcustomization/TableOrder"/>
  </ds:schemaRefs>
</ds:datastoreItem>
</file>

<file path=customXml/itemProps5.xml><?xml version="1.0" encoding="utf-8"?>
<ds:datastoreItem xmlns:ds="http://schemas.openxmlformats.org/officeDocument/2006/customXml" ds:itemID="{9B000B87-02F4-42A0-9926-4CC8D3262191}">
  <ds:schemaRefs>
    <ds:schemaRef ds:uri="http://gemini/pivotcustomization/PowerPivotVersion"/>
  </ds:schemaRefs>
</ds:datastoreItem>
</file>

<file path=customXml/itemProps6.xml><?xml version="1.0" encoding="utf-8"?>
<ds:datastoreItem xmlns:ds="http://schemas.openxmlformats.org/officeDocument/2006/customXml" ds:itemID="{A6942EEA-0ADD-4087-BB75-7BA3B70BE25A}">
  <ds:schemaRefs>
    <ds:schemaRef ds:uri="http://gemini/pivotcustomization/IsSandboxEmbedded"/>
  </ds:schemaRefs>
</ds:datastoreItem>
</file>

<file path=customXml/itemProps7.xml><?xml version="1.0" encoding="utf-8"?>
<ds:datastoreItem xmlns:ds="http://schemas.openxmlformats.org/officeDocument/2006/customXml" ds:itemID="{A1D4445D-4D42-4D43-9BB2-B45E440FBEFC}">
  <ds:schemaRefs>
    <ds:schemaRef ds:uri="http://gemini/pivotcustomization/SandboxNonEmpty"/>
  </ds:schemaRefs>
</ds:datastoreItem>
</file>

<file path=customXml/itemProps8.xml><?xml version="1.0" encoding="utf-8"?>
<ds:datastoreItem xmlns:ds="http://schemas.openxmlformats.org/officeDocument/2006/customXml" ds:itemID="{576D86D2-D178-4CAC-B161-6FE07F89052D}">
  <ds:schemaRefs>
    <ds:schemaRef ds:uri="http://gemini/pivotcustomization/RelationshipAutoDetectionEnabled"/>
  </ds:schemaRefs>
</ds:datastoreItem>
</file>

<file path=customXml/itemProps9.xml><?xml version="1.0" encoding="utf-8"?>
<ds:datastoreItem xmlns:ds="http://schemas.openxmlformats.org/officeDocument/2006/customXml" ds:itemID="{F5681C4C-EACB-4D8E-94B6-4E073920CAB0}">
  <ds:schemaRefs>
    <ds:schemaRef ds:uri="http://gemini/pivotcustomization/ShowHidden"/>
  </ds:schemaRefs>
</ds:datastoreItem>
</file>

<file path=customXml/itemProps10.xml><?xml version="1.0" encoding="utf-8"?>
<ds:datastoreItem xmlns:ds="http://schemas.openxmlformats.org/officeDocument/2006/customXml" ds:itemID="{AFA54686-87FC-4F84-9A75-F74168B0FB08}">
  <ds:schemaRefs>
    <ds:schemaRef ds:uri="http://gemini/pivotcustomization/TableWidget"/>
  </ds:schemaRefs>
</ds:datastoreItem>
</file>

<file path=customXml/itemProps11.xml><?xml version="1.0" encoding="utf-8"?>
<ds:datastoreItem xmlns:ds="http://schemas.openxmlformats.org/officeDocument/2006/customXml" ds:itemID="{86DDFDFB-BED3-49CC-82EB-F07F69FDE0A5}">
  <ds:schemaRefs>
    <ds:schemaRef ds:uri="http://gemini/pivotcustomization/ErrorCache"/>
  </ds:schemaRefs>
</ds:datastoreItem>
</file>

<file path=customXml/itemProps12.xml><?xml version="1.0" encoding="utf-8"?>
<ds:datastoreItem xmlns:ds="http://schemas.openxmlformats.org/officeDocument/2006/customXml" ds:itemID="{9750F151-E32D-4AEC-B8BC-A0651A57E472}">
  <ds:schemaRefs>
    <ds:schemaRef ds:uri="http://gemini/pivotcustomization/FormulaBarState"/>
  </ds:schemaRefs>
</ds:datastoreItem>
</file>

<file path=customXml/itemProps13.xml><?xml version="1.0" encoding="utf-8"?>
<ds:datastoreItem xmlns:ds="http://schemas.openxmlformats.org/officeDocument/2006/customXml" ds:itemID="{82D4C843-EDC7-47A0-8505-0F010C80FB13}">
  <ds:schemaRefs>
    <ds:schemaRef ds:uri="http://gemini/pivotcustomization/MeasureGridState"/>
  </ds:schemaRefs>
</ds:datastoreItem>
</file>

<file path=customXml/itemProps14.xml><?xml version="1.0" encoding="utf-8"?>
<ds:datastoreItem xmlns:ds="http://schemas.openxmlformats.org/officeDocument/2006/customXml" ds:itemID="{3261316E-235A-4770-AAD5-E5B099B57531}">
  <ds:schemaRefs>
    <ds:schemaRef ds:uri="http://schemas.microsoft.com/DataMashup"/>
  </ds:schemaRefs>
</ds:datastoreItem>
</file>

<file path=customXml/itemProps15.xml><?xml version="1.0" encoding="utf-8"?>
<ds:datastoreItem xmlns:ds="http://schemas.openxmlformats.org/officeDocument/2006/customXml" ds:itemID="{2BF693CC-8B20-44E2-AED6-6078106A6996}">
  <ds:schemaRefs>
    <ds:schemaRef ds:uri="http://gemini/pivotcustomization/ClientWindowXML"/>
  </ds:schemaRefs>
</ds:datastoreItem>
</file>

<file path=customXml/itemProps16.xml><?xml version="1.0" encoding="utf-8"?>
<ds:datastoreItem xmlns:ds="http://schemas.openxmlformats.org/officeDocument/2006/customXml" ds:itemID="{CD8052E8-E0F4-4B90-B6E1-D2E81EF2BBA5}">
  <ds:schemaRefs>
    <ds:schemaRef ds:uri="http://gemini/pivotcustomization/Diagrams"/>
  </ds:schemaRefs>
</ds:datastoreItem>
</file>

<file path=customXml/itemProps17.xml><?xml version="1.0" encoding="utf-8"?>
<ds:datastoreItem xmlns:ds="http://schemas.openxmlformats.org/officeDocument/2006/customXml" ds:itemID="{EC4BE92E-F5DD-4120-B61E-1F0AB5643C21}">
  <ds:schemaRefs>
    <ds:schemaRef ds:uri="http://gemini/pivotcustomization/LinkedTableUpdateMod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Dashboard</vt:lpstr>
      <vt:lpstr>marketing_data _ JGM review</vt:lpstr>
      <vt:lpstr>DB Tables</vt:lpstr>
      <vt:lpstr>removed rows</vt:lpstr>
      <vt:lpstr>Exploratory tables</vt:lpstr>
      <vt:lpstr>Unused charts</vt:lpstr>
      <vt:lpstr>Web v various</vt:lpstr>
      <vt:lpstr>Web v in_store</vt:lpstr>
      <vt:lpstr>Web v in_store 2</vt:lpstr>
      <vt:lpstr>ProductsPurchased</vt:lpstr>
      <vt:lpstr>ProductPurchase2</vt:lpstr>
      <vt:lpstr>Products by Country</vt:lpstr>
      <vt:lpstr>Correlations</vt:lpstr>
      <vt:lpstr>Correlations 2</vt:lpstr>
      <vt:lpstr>Income &amp; wine</vt:lpstr>
      <vt:lpstr>WebPurch and Wine</vt:lpstr>
      <vt:lpstr>Education and country</vt:lpstr>
      <vt:lpstr>marketing_data _ hidden cols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Moran</dc:creator>
  <cp:keywords/>
  <dc:description/>
  <cp:lastModifiedBy>John Moran</cp:lastModifiedBy>
  <cp:revision/>
  <dcterms:created xsi:type="dcterms:W3CDTF">2025-10-28T19:15:02Z</dcterms:created>
  <dcterms:modified xsi:type="dcterms:W3CDTF">2025-11-14T21:23:28Z</dcterms:modified>
  <cp:category/>
  <cp:contentStatus/>
</cp:coreProperties>
</file>